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53222"/>
  <mc:AlternateContent xmlns:mc="http://schemas.openxmlformats.org/markup-compatibility/2006">
    <mc:Choice Requires="x15">
      <x15ac:absPath xmlns:x15ac="http://schemas.microsoft.com/office/spreadsheetml/2010/11/ac" url="C:\Users\nicholas.lazic\Desktop\catalog current working versions\"/>
    </mc:Choice>
  </mc:AlternateContent>
  <bookViews>
    <workbookView xWindow="0" yWindow="0" windowWidth="18510" windowHeight="8205" tabRatio="812" firstSheet="8" activeTab="10"/>
  </bookViews>
  <sheets>
    <sheet name="Max Level Table JAL" sheetId="30" state="hidden" r:id="rId1"/>
    <sheet name="Everything - Max Levels JAL" sheetId="29" state="hidden" r:id="rId2"/>
    <sheet name="Summary - New" sheetId="20" state="hidden" r:id="rId3"/>
    <sheet name="Summary - Old" sheetId="23" state="hidden" r:id="rId4"/>
    <sheet name="Delta" sheetId="22" state="hidden" r:id="rId5"/>
    <sheet name="LEGACY-SMB Bundles" sheetId="36" state="hidden" r:id="rId6"/>
    <sheet name="README" sheetId="50" r:id="rId7"/>
    <sheet name="CRM Unique MDT" sheetId="65" r:id="rId8"/>
    <sheet name="MASTER DATA TABLE" sheetId="46" r:id="rId9"/>
    <sheet name="Scanning List" sheetId="61" r:id="rId10"/>
    <sheet name="CHANGE LOG" sheetId="57" r:id="rId11"/>
    <sheet name="&gt;OUTPUT TABS&gt;" sheetId="49" r:id="rId12"/>
    <sheet name="CRM PRODCAT" sheetId="41" r:id="rId13"/>
    <sheet name="CRM PRICE SALE" sheetId="38" r:id="rId14"/>
    <sheet name="CRM PRICE SERV" sheetId="83" r:id="rId15"/>
    <sheet name="CRM BUNDLE LIST" sheetId="55" r:id="rId16"/>
    <sheet name="CRM DISCOUNT" sheetId="44" r:id="rId17"/>
    <sheet name="CRM RELATIONSHIP" sheetId="40" r:id="rId18"/>
    <sheet name="CRM ASSOC" sheetId="39" r:id="rId19"/>
    <sheet name="ODM" sheetId="53" r:id="rId20"/>
    <sheet name="WFAS" sheetId="45" r:id="rId21"/>
    <sheet name="CPS" sheetId="52" r:id="rId22"/>
    <sheet name="IMS Reftable.BSH_REF_PRODUCT " sheetId="60" r:id="rId23"/>
    <sheet name="BI360" sheetId="58" r:id="rId24"/>
    <sheet name="inCONTEXT" sheetId="56" r:id="rId25"/>
    <sheet name="DONT UPDATE&gt;&gt;" sheetId="63" r:id="rId26"/>
    <sheet name="TrueComp" sheetId="59" r:id="rId27"/>
    <sheet name="OM" sheetId="43" r:id="rId28"/>
    <sheet name="CPS-ALT" sheetId="62" r:id="rId29"/>
    <sheet name="&gt;original tabs&gt;" sheetId="48" r:id="rId30"/>
    <sheet name="LEGACY-Bundles" sheetId="8" r:id="rId31"/>
    <sheet name="add new stuff here" sheetId="47" r:id="rId32"/>
    <sheet name="CHOICES FOR BUNDLES" sheetId="27" r:id="rId33"/>
    <sheet name="oldNEW RECORDS" sheetId="25" r:id="rId34"/>
    <sheet name="Additional Services" sheetId="2" r:id="rId35"/>
    <sheet name="Optional Equipment" sheetId="3" r:id="rId36"/>
    <sheet name="Hardwire Takeover Equip" sheetId="15" r:id="rId37"/>
    <sheet name="Legacy" sheetId="16" r:id="rId38"/>
    <sheet name="Batteries and Sundry" sheetId="14" r:id="rId39"/>
    <sheet name="Promotions" sheetId="34" r:id="rId40"/>
    <sheet name="SBNCODE" sheetId="31" r:id="rId41"/>
    <sheet name="Panel Type_190404" sheetId="35" r:id="rId42"/>
  </sheets>
  <externalReferences>
    <externalReference r:id="rId43"/>
    <externalReference r:id="rId44"/>
    <externalReference r:id="rId45"/>
    <externalReference r:id="rId46"/>
  </externalReferences>
  <definedNames>
    <definedName name="_xlnm._FilterDatabase" localSheetId="11" hidden="1">'&gt;OUTPUT TABS&gt;'!$I$1:$J$397</definedName>
    <definedName name="_xlnm._FilterDatabase" localSheetId="31" hidden="1">'add new stuff here'!$A$1:$AG$80</definedName>
    <definedName name="_xlnm._FilterDatabase" localSheetId="34" hidden="1">'Additional Services'!$A$1:$AG$1</definedName>
    <definedName name="_xlnm._FilterDatabase" localSheetId="38" hidden="1">'Batteries and Sundry'!$A$1:$AI$1</definedName>
    <definedName name="_xlnm._FilterDatabase" localSheetId="10" hidden="1">'CHANGE LOG'!$A$2:$K$81</definedName>
    <definedName name="_xlnm._FilterDatabase" localSheetId="21" hidden="1">CPS!$A$1:$G$1117</definedName>
    <definedName name="_xlnm._FilterDatabase" localSheetId="28" hidden="1">'CPS-ALT'!$A$1:$D$859</definedName>
    <definedName name="_xlnm._FilterDatabase" localSheetId="18" hidden="1">'CRM ASSOC'!$A$1:$I$1193</definedName>
    <definedName name="_xlnm._FilterDatabase" localSheetId="15" hidden="1">'CRM BUNDLE LIST'!$A$1:$J$51</definedName>
    <definedName name="_xlnm._FilterDatabase" localSheetId="16" hidden="1">'CRM DISCOUNT'!$A$1:$F$223</definedName>
    <definedName name="_xlnm._FilterDatabase" localSheetId="13" hidden="1">'CRM PRICE SALE'!$A$1:$H$960</definedName>
    <definedName name="_xlnm._FilterDatabase" localSheetId="14" hidden="1">'CRM PRICE SERV'!$A$54:$H$1068</definedName>
    <definedName name="_xlnm._FilterDatabase" localSheetId="12" hidden="1">'CRM PRODCAT'!$A$1:$AY$1249</definedName>
    <definedName name="_xlnm._FilterDatabase" localSheetId="17" hidden="1">'CRM RELATIONSHIP'!$A$1:$F$9789</definedName>
    <definedName name="_xlnm._FilterDatabase" localSheetId="7" hidden="1">'CRM Unique MDT'!$A$1:$BA$41</definedName>
    <definedName name="_xlnm._FilterDatabase" localSheetId="4" hidden="1">Delta!$A$2:$H$224</definedName>
    <definedName name="_xlnm._FilterDatabase" localSheetId="1" hidden="1">'Everything - Max Levels JAL'!$B$1:$C$100</definedName>
    <definedName name="_xlnm._FilterDatabase" localSheetId="36" hidden="1">'Hardwire Takeover Equip'!$A$1:$AI$45</definedName>
    <definedName name="_xlnm._FilterDatabase" localSheetId="22" hidden="1">'IMS Reftable.BSH_REF_PRODUCT '!$A$1:$N$472</definedName>
    <definedName name="_xlnm._FilterDatabase" localSheetId="24" hidden="1">inCONTEXT!$A$1:$Q$507</definedName>
    <definedName name="_xlnm._FilterDatabase" localSheetId="37" hidden="1">Legacy!$A$1:$AI$1</definedName>
    <definedName name="_xlnm._FilterDatabase" localSheetId="30" hidden="1">'LEGACY-Bundles'!$A$1:$U$425</definedName>
    <definedName name="_xlnm._FilterDatabase" localSheetId="5" hidden="1">'LEGACY-SMB Bundles'!$A$1:$T$142</definedName>
    <definedName name="_xlnm._FilterDatabase" localSheetId="8" hidden="1">'MASTER DATA TABLE'!$A$1:$BB$1205</definedName>
    <definedName name="_xlnm._FilterDatabase" localSheetId="19" hidden="1">ODM!$A$1:$C$1117</definedName>
    <definedName name="_xlnm._FilterDatabase" localSheetId="33" hidden="1">'oldNEW RECORDS'!$A$1:$AP$135</definedName>
    <definedName name="_xlnm._FilterDatabase" localSheetId="35" hidden="1">'Optional Equipment'!$A$1:$AK$1</definedName>
    <definedName name="_xlnm._FilterDatabase" localSheetId="39" hidden="1">Promotions!$A$1:$AJ$94</definedName>
    <definedName name="_xlnm._FilterDatabase" localSheetId="40" hidden="1">SBNCODE!$A$1:$M$1168</definedName>
    <definedName name="_xlnm._FilterDatabase" localSheetId="9" hidden="1">'Scanning List'!$A$1:$D$1076</definedName>
    <definedName name="_xlnm._FilterDatabase" localSheetId="2" hidden="1">'Summary - New'!$A$1:$G$503</definedName>
    <definedName name="_xlnm._FilterDatabase" localSheetId="3" hidden="1">'Summary - Old'!$A$1:$G$1</definedName>
    <definedName name="_xlnm._FilterDatabase" localSheetId="20" hidden="1">WFAS!$A$1:$B$1117</definedName>
    <definedName name="Adjustment_Details" localSheetId="28">#REF!</definedName>
    <definedName name="Adjustment_Details" localSheetId="14">#REF!</definedName>
    <definedName name="Adjustment_Details" localSheetId="7">#REF!</definedName>
    <definedName name="Adjustment_Details" localSheetId="24">#REF!</definedName>
    <definedName name="Adjustment_Details" localSheetId="5">#REF!</definedName>
    <definedName name="Adjustment_Details" localSheetId="19">#REF!</definedName>
    <definedName name="Adjustment_Details" localSheetId="39">#REF!</definedName>
    <definedName name="Adjustment_Details">#REF!</definedName>
    <definedName name="Adjustment_Headers" localSheetId="28">#REF!</definedName>
    <definedName name="Adjustment_Headers" localSheetId="14">#REF!</definedName>
    <definedName name="Adjustment_Headers" localSheetId="7">#REF!</definedName>
    <definedName name="Adjustment_Headers" localSheetId="24">#REF!</definedName>
    <definedName name="Adjustment_Headers" localSheetId="5">#REF!</definedName>
    <definedName name="Adjustment_Headers" localSheetId="19">#REF!</definedName>
    <definedName name="Adjustment_Headers" localSheetId="39">#REF!</definedName>
    <definedName name="Adjustment_Headers">#REF!</definedName>
    <definedName name="CRM_DISCOUNT">'CRM DISCOUNT'!$A$1:$F$76</definedName>
    <definedName name="CRM_MDT">'CRM Unique MDT'!$A$1:$BB$45</definedName>
    <definedName name="CRM_Name">[1]Names!$A$1:$B$130</definedName>
    <definedName name="CRM_PRICE" localSheetId="14">'CRM PRICE SERV'!$A$2:$H$861</definedName>
    <definedName name="CRM_PRICE">'CRM PRICE SALE'!$A$2:$H$959</definedName>
    <definedName name="masterdata" localSheetId="7">'CRM Unique MDT'!$A$1:$BAS$45</definedName>
    <definedName name="masterdata">'MASTER DATA TABLE'!$A$2:$BB$1205</definedName>
    <definedName name="PARM" localSheetId="14">#REF!</definedName>
    <definedName name="PARM">#REF!</definedName>
    <definedName name="_xlnm.Print_Area" localSheetId="39">Promotions!$E$6:$H$14</definedName>
    <definedName name="Receipt_Lines" localSheetId="28">#REF!</definedName>
    <definedName name="Receipt_Lines" localSheetId="14">#REF!</definedName>
    <definedName name="Receipt_Lines" localSheetId="7">#REF!</definedName>
    <definedName name="Receipt_Lines" localSheetId="24">#REF!</definedName>
    <definedName name="Receipt_Lines" localSheetId="5">#REF!</definedName>
    <definedName name="Receipt_Lines" localSheetId="19">#REF!</definedName>
    <definedName name="Receipt_Lines" localSheetId="39">#REF!</definedName>
    <definedName name="Receipt_Lines">#REF!</definedName>
    <definedName name="SAGESBN" localSheetId="28">#REF!</definedName>
    <definedName name="SAGESBN" localSheetId="14">#REF!</definedName>
    <definedName name="SAGESBN" localSheetId="7">#REF!</definedName>
    <definedName name="SAGESBN" localSheetId="5">#REF!</definedName>
    <definedName name="SAGESBN" localSheetId="39">[2]ItemMapping!$A$2:$B$299</definedName>
    <definedName name="SAGESBN">#REF!</definedName>
    <definedName name="sbn" localSheetId="7">[3]SBNCODE!$D$2:$G$1158</definedName>
    <definedName name="sbn" localSheetId="5">SBNCODE!$D$2:$G$1158</definedName>
    <definedName name="sbn" localSheetId="39">[2]SBNCODE!$D$2:$G$1158</definedName>
    <definedName name="sbn">SBNCODE!$D$2:$G$1158</definedName>
    <definedName name="SBNCODE">SBNCODE!$C$2:$G$1158</definedName>
    <definedName name="Shipment_Details" localSheetId="28">#REF!</definedName>
    <definedName name="Shipment_Details" localSheetId="14">#REF!</definedName>
    <definedName name="Shipment_Details" localSheetId="7">#REF!</definedName>
    <definedName name="Shipment_Details" localSheetId="24">#REF!</definedName>
    <definedName name="Shipment_Details" localSheetId="5">#REF!</definedName>
    <definedName name="Shipment_Details" localSheetId="19">#REF!</definedName>
    <definedName name="Shipment_Details" localSheetId="39">#REF!</definedName>
    <definedName name="Shipment_Details">#REF!</definedName>
    <definedName name="Transfer_Details" localSheetId="28">#REF!</definedName>
    <definedName name="Transfer_Details" localSheetId="14">#REF!</definedName>
    <definedName name="Transfer_Details" localSheetId="7">#REF!</definedName>
    <definedName name="Transfer_Details" localSheetId="24">#REF!</definedName>
    <definedName name="Transfer_Details" localSheetId="5">#REF!</definedName>
    <definedName name="Transfer_Details" localSheetId="19">#REF!</definedName>
    <definedName name="Transfer_Details" localSheetId="39">#REF!</definedName>
    <definedName name="Transfer_Details">#REF!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38" l="1"/>
  <c r="F3" i="83" l="1"/>
  <c r="F4" i="83"/>
  <c r="F5" i="83"/>
  <c r="F6" i="83"/>
  <c r="F7" i="83"/>
  <c r="F8" i="83"/>
  <c r="F9" i="83"/>
  <c r="F10" i="83"/>
  <c r="F11" i="83"/>
  <c r="F12" i="83"/>
  <c r="F13" i="83"/>
  <c r="F15" i="83"/>
  <c r="F16" i="83"/>
  <c r="F17" i="83"/>
  <c r="F18" i="83"/>
  <c r="F19" i="83"/>
  <c r="F20" i="83"/>
  <c r="F22" i="83"/>
  <c r="F23" i="83"/>
  <c r="F24" i="83"/>
  <c r="F25" i="83"/>
  <c r="F26" i="83"/>
  <c r="F27" i="83"/>
  <c r="F28" i="83"/>
  <c r="F29" i="83"/>
  <c r="F30" i="83"/>
  <c r="F31" i="83"/>
  <c r="F32" i="83"/>
  <c r="F33" i="83"/>
  <c r="F34" i="83"/>
  <c r="F35" i="83"/>
  <c r="F38" i="83"/>
  <c r="F39" i="83"/>
  <c r="F40" i="83"/>
  <c r="F41" i="83"/>
  <c r="F42" i="83"/>
  <c r="F43" i="83"/>
  <c r="F44" i="83"/>
  <c r="F45" i="83"/>
  <c r="F46" i="83"/>
  <c r="F47" i="83"/>
  <c r="F48" i="83"/>
  <c r="F49" i="83"/>
  <c r="F50" i="83"/>
  <c r="F51" i="83"/>
  <c r="F52" i="83"/>
  <c r="F53" i="83"/>
  <c r="F54" i="83"/>
  <c r="F58" i="83"/>
  <c r="F60" i="83"/>
  <c r="F61" i="83"/>
  <c r="F62" i="83"/>
  <c r="F63" i="83"/>
  <c r="F64" i="83"/>
  <c r="F65" i="83"/>
  <c r="F66" i="83"/>
  <c r="F67" i="83"/>
  <c r="F68" i="83"/>
  <c r="F69" i="83"/>
  <c r="F70" i="83"/>
  <c r="F71" i="83"/>
  <c r="F72" i="83"/>
  <c r="F73" i="83"/>
  <c r="F74" i="83"/>
  <c r="F75" i="83"/>
  <c r="F76" i="83"/>
  <c r="F77" i="83"/>
  <c r="F78" i="83"/>
  <c r="F79" i="83"/>
  <c r="F80" i="83"/>
  <c r="F82" i="83"/>
  <c r="F83" i="83"/>
  <c r="F84" i="83"/>
  <c r="F85" i="83"/>
  <c r="F87" i="83"/>
  <c r="F88" i="83"/>
  <c r="F89" i="83"/>
  <c r="F90" i="83"/>
  <c r="F91" i="83"/>
  <c r="F92" i="83"/>
  <c r="F93" i="83"/>
  <c r="F94" i="83"/>
  <c r="F95" i="83"/>
  <c r="F96" i="83"/>
  <c r="F97" i="83"/>
  <c r="F98" i="83"/>
  <c r="F99" i="83"/>
  <c r="F100" i="83"/>
  <c r="F101" i="83"/>
  <c r="F102" i="83"/>
  <c r="F103" i="83"/>
  <c r="F104" i="83"/>
  <c r="F105" i="83"/>
  <c r="F106" i="83"/>
  <c r="F107" i="83"/>
  <c r="F108" i="83"/>
  <c r="F109" i="83"/>
  <c r="F110" i="83"/>
  <c r="F111" i="83"/>
  <c r="F112" i="83"/>
  <c r="F115" i="83"/>
  <c r="F116" i="83"/>
  <c r="F117" i="83"/>
  <c r="F118" i="83"/>
  <c r="F119" i="83"/>
  <c r="F120" i="83"/>
  <c r="F121" i="83"/>
  <c r="F124" i="83"/>
  <c r="F125" i="83"/>
  <c r="F126" i="83"/>
  <c r="F127" i="83"/>
  <c r="F128" i="83"/>
  <c r="F129" i="83"/>
  <c r="F130" i="83"/>
  <c r="F131" i="83"/>
  <c r="F132" i="83"/>
  <c r="F133" i="83"/>
  <c r="F134" i="83"/>
  <c r="F139" i="83"/>
  <c r="F150" i="83"/>
  <c r="F151" i="83"/>
  <c r="F152" i="83"/>
  <c r="F153" i="83"/>
  <c r="F154" i="83"/>
  <c r="F155" i="83"/>
  <c r="F156" i="83"/>
  <c r="F157" i="83"/>
  <c r="F160" i="83"/>
  <c r="F161" i="83"/>
  <c r="F162" i="83"/>
  <c r="F163" i="83"/>
  <c r="F164" i="83"/>
  <c r="F165" i="83"/>
  <c r="F166" i="83"/>
  <c r="F167" i="83"/>
  <c r="F168" i="83"/>
  <c r="F169" i="83"/>
  <c r="F171" i="83"/>
  <c r="F172" i="83"/>
  <c r="F181" i="83"/>
  <c r="F182" i="83"/>
  <c r="F183" i="83"/>
  <c r="F184" i="83"/>
  <c r="F185" i="83"/>
  <c r="F186" i="83"/>
  <c r="F187" i="83"/>
  <c r="F188" i="83"/>
  <c r="F189" i="83"/>
  <c r="F190" i="83"/>
  <c r="F191" i="83"/>
  <c r="F192" i="83"/>
  <c r="F193" i="83"/>
  <c r="F194" i="83"/>
  <c r="F195" i="83"/>
  <c r="F196" i="83"/>
  <c r="F197" i="83"/>
  <c r="F198" i="83"/>
  <c r="F199" i="83"/>
  <c r="F200" i="83"/>
  <c r="F201" i="83"/>
  <c r="F202" i="83"/>
  <c r="F203" i="83"/>
  <c r="F204" i="83"/>
  <c r="F205" i="83"/>
  <c r="F206" i="83"/>
  <c r="F207" i="83"/>
  <c r="F208" i="83"/>
  <c r="F209" i="83"/>
  <c r="F210" i="83"/>
  <c r="F212" i="83"/>
  <c r="F222" i="83"/>
  <c r="F223" i="83"/>
  <c r="F224" i="83"/>
  <c r="F225" i="83"/>
  <c r="F226" i="83"/>
  <c r="F227" i="83"/>
  <c r="F228" i="83"/>
  <c r="F230" i="83"/>
  <c r="F231" i="83"/>
  <c r="F232" i="83"/>
  <c r="F233" i="83"/>
  <c r="F234" i="83"/>
  <c r="F235" i="83"/>
  <c r="F236" i="83"/>
  <c r="F237" i="83"/>
  <c r="F238" i="83"/>
  <c r="F239" i="83"/>
  <c r="F240" i="83"/>
  <c r="F241" i="83"/>
  <c r="F243" i="83"/>
  <c r="F244" i="83"/>
  <c r="F245" i="83"/>
  <c r="F246" i="83"/>
  <c r="F247" i="83"/>
  <c r="F248" i="83"/>
  <c r="F249" i="83"/>
  <c r="F250" i="83"/>
  <c r="F251" i="83"/>
  <c r="F252" i="83"/>
  <c r="F253" i="83"/>
  <c r="F254" i="83"/>
  <c r="F255" i="83"/>
  <c r="F256" i="83"/>
  <c r="F257" i="83"/>
  <c r="F258" i="83"/>
  <c r="F259" i="83"/>
  <c r="F260" i="83"/>
  <c r="F261" i="83"/>
  <c r="F262" i="83"/>
  <c r="F263" i="83"/>
  <c r="F264" i="83"/>
  <c r="F265" i="83"/>
  <c r="F266" i="83"/>
  <c r="F267" i="83"/>
  <c r="F268" i="83"/>
  <c r="F269" i="83"/>
  <c r="F270" i="83"/>
  <c r="F271" i="83"/>
  <c r="F272" i="83"/>
  <c r="F273" i="83"/>
  <c r="F274" i="83"/>
  <c r="F275" i="83"/>
  <c r="F279" i="83"/>
  <c r="F280" i="83"/>
  <c r="F281" i="83"/>
  <c r="F282" i="83"/>
  <c r="F283" i="83"/>
  <c r="F284" i="83"/>
  <c r="F285" i="83"/>
  <c r="F286" i="83"/>
  <c r="F287" i="83"/>
  <c r="F288" i="83"/>
  <c r="F289" i="83"/>
  <c r="F290" i="83"/>
  <c r="F291" i="83"/>
  <c r="F292" i="83"/>
  <c r="F293" i="83"/>
  <c r="F294" i="83"/>
  <c r="F295" i="83"/>
  <c r="F296" i="83"/>
  <c r="F297" i="83"/>
  <c r="F298" i="83"/>
  <c r="F299" i="83"/>
  <c r="F300" i="83"/>
  <c r="F301" i="83"/>
  <c r="F302" i="83"/>
  <c r="F303" i="83"/>
  <c r="F304" i="83"/>
  <c r="F305" i="83"/>
  <c r="F306" i="83"/>
  <c r="F307" i="83"/>
  <c r="F308" i="83"/>
  <c r="F309" i="83"/>
  <c r="F310" i="83"/>
  <c r="F311" i="83"/>
  <c r="F312" i="83"/>
  <c r="F313" i="83"/>
  <c r="F314" i="83"/>
  <c r="F315" i="83"/>
  <c r="F316" i="83"/>
  <c r="F317" i="83"/>
  <c r="F318" i="83"/>
  <c r="F319" i="83"/>
  <c r="F320" i="83"/>
  <c r="F321" i="83"/>
  <c r="F322" i="83"/>
  <c r="F324" i="83"/>
  <c r="F325" i="83"/>
  <c r="F326" i="83"/>
  <c r="F327" i="83"/>
  <c r="F328" i="83"/>
  <c r="F329" i="83"/>
  <c r="F330" i="83"/>
  <c r="F331" i="83"/>
  <c r="F332" i="83"/>
  <c r="F333" i="83"/>
  <c r="F334" i="83"/>
  <c r="F337" i="83"/>
  <c r="F338" i="83"/>
  <c r="F339" i="83"/>
  <c r="F340" i="83"/>
  <c r="F341" i="83"/>
  <c r="F342" i="83"/>
  <c r="F343" i="83"/>
  <c r="F344" i="83"/>
  <c r="F347" i="83"/>
  <c r="F348" i="83"/>
  <c r="F349" i="83"/>
  <c r="F350" i="83"/>
  <c r="F351" i="83"/>
  <c r="F352" i="83"/>
  <c r="F353" i="83"/>
  <c r="F354" i="83"/>
  <c r="F355" i="83"/>
  <c r="F356" i="83"/>
  <c r="F357" i="83"/>
  <c r="F358" i="83"/>
  <c r="F359" i="83"/>
  <c r="F360" i="83"/>
  <c r="F361" i="83"/>
  <c r="F362" i="83"/>
  <c r="F363" i="83"/>
  <c r="F364" i="83"/>
  <c r="F365" i="83"/>
  <c r="F366" i="83"/>
  <c r="F367" i="83"/>
  <c r="F368" i="83"/>
  <c r="F369" i="83"/>
  <c r="F370" i="83"/>
  <c r="F371" i="83"/>
  <c r="F372" i="83"/>
  <c r="F373" i="83"/>
  <c r="F374" i="83"/>
  <c r="F375" i="83"/>
  <c r="F376" i="83"/>
  <c r="F377" i="83"/>
  <c r="F378" i="83"/>
  <c r="F379" i="83"/>
  <c r="F380" i="83"/>
  <c r="F381" i="83"/>
  <c r="F382" i="83"/>
  <c r="F383" i="83"/>
  <c r="F384" i="83"/>
  <c r="F385" i="83"/>
  <c r="F386" i="83"/>
  <c r="F387" i="83"/>
  <c r="F388" i="83"/>
  <c r="F389" i="83"/>
  <c r="F390" i="83"/>
  <c r="F391" i="83"/>
  <c r="F392" i="83"/>
  <c r="F393" i="83"/>
  <c r="F394" i="83"/>
  <c r="F395" i="83"/>
  <c r="F397" i="83"/>
  <c r="F399" i="83"/>
  <c r="F400" i="83"/>
  <c r="F402" i="83"/>
  <c r="F404" i="83"/>
  <c r="F405" i="83"/>
  <c r="F406" i="83"/>
  <c r="F407" i="83"/>
  <c r="F416" i="83"/>
  <c r="F418" i="83"/>
  <c r="F419" i="83"/>
  <c r="F420" i="83"/>
  <c r="F421" i="83"/>
  <c r="F422" i="83"/>
  <c r="F423" i="83"/>
  <c r="F424" i="83"/>
  <c r="F425" i="83"/>
  <c r="F426" i="83"/>
  <c r="F427" i="83"/>
  <c r="F428" i="83"/>
  <c r="F429" i="83"/>
  <c r="F430" i="83"/>
  <c r="F431" i="83"/>
  <c r="F464" i="83"/>
  <c r="F465" i="83"/>
  <c r="F466" i="83"/>
  <c r="F467" i="83"/>
  <c r="F468" i="83"/>
  <c r="F469" i="83"/>
  <c r="F470" i="83"/>
  <c r="F471" i="83"/>
  <c r="F472" i="83"/>
  <c r="F473" i="83"/>
  <c r="F474" i="83"/>
  <c r="F475" i="83"/>
  <c r="F476" i="83"/>
  <c r="F477" i="83"/>
  <c r="F478" i="83"/>
  <c r="F504" i="83"/>
  <c r="F505" i="83"/>
  <c r="F506" i="83"/>
  <c r="F507" i="83"/>
  <c r="F508" i="83"/>
  <c r="F509" i="83"/>
  <c r="F510" i="83"/>
  <c r="F511" i="83"/>
  <c r="F512" i="83"/>
  <c r="F513" i="83"/>
  <c r="F514" i="83"/>
  <c r="F515" i="83"/>
  <c r="F516" i="83"/>
  <c r="F517" i="83"/>
  <c r="F518" i="83"/>
  <c r="F519" i="83"/>
  <c r="F520" i="83"/>
  <c r="F521" i="83"/>
  <c r="F522" i="83"/>
  <c r="F523" i="83"/>
  <c r="F524" i="83"/>
  <c r="F525" i="83"/>
  <c r="F526" i="83"/>
  <c r="F527" i="83"/>
  <c r="F528" i="83"/>
  <c r="F529" i="83"/>
  <c r="F530" i="83"/>
  <c r="F531" i="83"/>
  <c r="F532" i="83"/>
  <c r="F533" i="83"/>
  <c r="F534" i="83"/>
  <c r="F535" i="83"/>
  <c r="F536" i="83"/>
  <c r="F537" i="83"/>
  <c r="F538" i="83"/>
  <c r="F539" i="83"/>
  <c r="F540" i="83"/>
  <c r="F541" i="83"/>
  <c r="F542" i="83"/>
  <c r="F543" i="83"/>
  <c r="F544" i="83"/>
  <c r="F545" i="83"/>
  <c r="F546" i="83"/>
  <c r="F547" i="83"/>
  <c r="F548" i="83"/>
  <c r="F549" i="83"/>
  <c r="F550" i="83"/>
  <c r="F551" i="83"/>
  <c r="F552" i="83"/>
  <c r="F553" i="83"/>
  <c r="F554" i="83"/>
  <c r="F555" i="83"/>
  <c r="F556" i="83"/>
  <c r="F557" i="83"/>
  <c r="F558" i="83"/>
  <c r="F559" i="83"/>
  <c r="F560" i="83"/>
  <c r="F561" i="83"/>
  <c r="F562" i="83"/>
  <c r="F563" i="83"/>
  <c r="F564" i="83"/>
  <c r="F565" i="83"/>
  <c r="F566" i="83"/>
  <c r="F567" i="83"/>
  <c r="F568" i="83"/>
  <c r="F569" i="83"/>
  <c r="F570" i="83"/>
  <c r="F571" i="83"/>
  <c r="F572" i="83"/>
  <c r="F573" i="83"/>
  <c r="F574" i="83"/>
  <c r="F575" i="83"/>
  <c r="F576" i="83"/>
  <c r="F577" i="83"/>
  <c r="F578" i="83"/>
  <c r="F579" i="83"/>
  <c r="F580" i="83"/>
  <c r="F581" i="83"/>
  <c r="F582" i="83"/>
  <c r="F583" i="83"/>
  <c r="F584" i="83"/>
  <c r="F585" i="83"/>
  <c r="F586" i="83"/>
  <c r="F587" i="83"/>
  <c r="F588" i="83"/>
  <c r="F589" i="83"/>
  <c r="F590" i="83"/>
  <c r="F591" i="83"/>
  <c r="F592" i="83"/>
  <c r="F593" i="83"/>
  <c r="F594" i="83"/>
  <c r="F595" i="83"/>
  <c r="F596" i="83"/>
  <c r="F597" i="83"/>
  <c r="F598" i="83"/>
  <c r="F599" i="83"/>
  <c r="F600" i="83"/>
  <c r="F601" i="83"/>
  <c r="F602" i="83"/>
  <c r="F603" i="83"/>
  <c r="F604" i="83"/>
  <c r="F605" i="83"/>
  <c r="F606" i="83"/>
  <c r="F607" i="83"/>
  <c r="F608" i="83"/>
  <c r="F609" i="83"/>
  <c r="F610" i="83"/>
  <c r="F614" i="83"/>
  <c r="F615" i="83"/>
  <c r="F616" i="83"/>
  <c r="F617" i="83"/>
  <c r="F618" i="83"/>
  <c r="F619" i="83"/>
  <c r="F620" i="83"/>
  <c r="F621" i="83"/>
  <c r="F622" i="83"/>
  <c r="F623" i="83"/>
  <c r="F624" i="83"/>
  <c r="F625" i="83"/>
  <c r="F627" i="83"/>
  <c r="F628" i="83"/>
  <c r="F629" i="83"/>
  <c r="F630" i="83"/>
  <c r="F631" i="83"/>
  <c r="F633" i="83"/>
  <c r="F634" i="83"/>
  <c r="F635" i="83"/>
  <c r="F636" i="83"/>
  <c r="F637" i="83"/>
  <c r="F638" i="83"/>
  <c r="F640" i="83"/>
  <c r="F641" i="83"/>
  <c r="F642" i="83"/>
  <c r="F643" i="83"/>
  <c r="F645" i="83"/>
  <c r="F646" i="83"/>
  <c r="F647" i="83"/>
  <c r="F648" i="83"/>
  <c r="F649" i="83"/>
  <c r="F650" i="83"/>
  <c r="F651" i="83"/>
  <c r="F652" i="83"/>
  <c r="F670" i="83"/>
  <c r="F671" i="83"/>
  <c r="F672" i="83"/>
  <c r="F673" i="83"/>
  <c r="F674" i="83"/>
  <c r="F675" i="83"/>
  <c r="F676" i="83"/>
  <c r="F677" i="83"/>
  <c r="F679" i="83"/>
  <c r="F680" i="83"/>
  <c r="F681" i="83"/>
  <c r="F682" i="83"/>
  <c r="F683" i="83"/>
  <c r="F684" i="83"/>
  <c r="F685" i="83"/>
  <c r="F686" i="83"/>
  <c r="F687" i="83"/>
  <c r="F688" i="83"/>
  <c r="F689" i="83"/>
  <c r="F690" i="83"/>
  <c r="F691" i="83"/>
  <c r="F693" i="83"/>
  <c r="F694" i="83"/>
  <c r="F695" i="83"/>
  <c r="F696" i="83"/>
  <c r="F697" i="83"/>
  <c r="F698" i="83"/>
  <c r="F699" i="83"/>
  <c r="F700" i="83"/>
  <c r="F701" i="83"/>
  <c r="F702" i="83"/>
  <c r="F703" i="83"/>
  <c r="F704" i="83"/>
  <c r="F705" i="83"/>
  <c r="F706" i="83"/>
  <c r="F707" i="83"/>
  <c r="F708" i="83"/>
  <c r="F710" i="83"/>
  <c r="F711" i="83"/>
  <c r="F712" i="83"/>
  <c r="F713" i="83"/>
  <c r="F714" i="83"/>
  <c r="F715" i="83"/>
  <c r="F716" i="83"/>
  <c r="F717" i="83"/>
  <c r="F718" i="83"/>
  <c r="F719" i="83"/>
  <c r="F720" i="83"/>
  <c r="F721" i="83"/>
  <c r="F722" i="83"/>
  <c r="F723" i="83"/>
  <c r="F724" i="83"/>
  <c r="F726" i="83"/>
  <c r="F727" i="83"/>
  <c r="F728" i="83"/>
  <c r="F729" i="83"/>
  <c r="F730" i="83"/>
  <c r="F731" i="83"/>
  <c r="F732" i="83"/>
  <c r="F733" i="83"/>
  <c r="F734" i="83"/>
  <c r="F735" i="83"/>
  <c r="F736" i="83"/>
  <c r="F738" i="83"/>
  <c r="F739" i="83"/>
  <c r="F742" i="83"/>
  <c r="F743" i="83"/>
  <c r="F744" i="83"/>
  <c r="F745" i="83"/>
  <c r="F747" i="83"/>
  <c r="F748" i="83"/>
  <c r="F749" i="83"/>
  <c r="F750" i="83"/>
  <c r="F751" i="83"/>
  <c r="F753" i="83"/>
  <c r="F754" i="83"/>
  <c r="F755" i="83"/>
  <c r="F756" i="83"/>
  <c r="F757" i="83"/>
  <c r="F759" i="83"/>
  <c r="F760" i="83"/>
  <c r="F763" i="83"/>
  <c r="F764" i="83"/>
  <c r="F765" i="83"/>
  <c r="F766" i="83"/>
  <c r="F767" i="83"/>
  <c r="F768" i="83"/>
  <c r="F769" i="83"/>
  <c r="F770" i="83"/>
  <c r="F771" i="83"/>
  <c r="F772" i="83"/>
  <c r="F773" i="83"/>
  <c r="F774" i="83"/>
  <c r="F775" i="83"/>
  <c r="F778" i="83"/>
  <c r="F779" i="83"/>
  <c r="F781" i="83"/>
  <c r="F785" i="83"/>
  <c r="F786" i="83"/>
  <c r="F787" i="83"/>
  <c r="F788" i="83"/>
  <c r="F789" i="83"/>
  <c r="F790" i="83"/>
  <c r="F791" i="83"/>
  <c r="F792" i="83"/>
  <c r="F793" i="83"/>
  <c r="F794" i="83"/>
  <c r="F795" i="83"/>
  <c r="F796" i="83"/>
  <c r="F797" i="83"/>
  <c r="F798" i="83"/>
  <c r="F799" i="83"/>
  <c r="F800" i="83"/>
  <c r="F801" i="83"/>
  <c r="F802" i="83"/>
  <c r="F803" i="83"/>
  <c r="F804" i="83"/>
  <c r="F805" i="83"/>
  <c r="F806" i="83"/>
  <c r="F807" i="83"/>
  <c r="F808" i="83"/>
  <c r="F809" i="83"/>
  <c r="F810" i="83"/>
  <c r="F811" i="83"/>
  <c r="F812" i="83"/>
  <c r="F813" i="83"/>
  <c r="F814" i="83"/>
  <c r="F815" i="83"/>
  <c r="F816" i="83"/>
  <c r="F817" i="83"/>
  <c r="F818" i="83"/>
  <c r="F819" i="83"/>
  <c r="F820" i="83"/>
  <c r="F821" i="83"/>
  <c r="F822" i="83"/>
  <c r="F823" i="83"/>
  <c r="F824" i="83"/>
  <c r="F825" i="83"/>
  <c r="F826" i="83"/>
  <c r="F827" i="83"/>
  <c r="F828" i="83"/>
  <c r="F829" i="83"/>
  <c r="F830" i="83"/>
  <c r="F831" i="83"/>
  <c r="F832" i="83"/>
  <c r="F833" i="83"/>
  <c r="F834" i="83"/>
  <c r="F835" i="83"/>
  <c r="F836" i="83"/>
  <c r="F837" i="83"/>
  <c r="F838" i="83"/>
  <c r="F839" i="83"/>
  <c r="F840" i="83"/>
  <c r="F841" i="83"/>
  <c r="F842" i="83"/>
  <c r="F843" i="83"/>
  <c r="F844" i="83"/>
  <c r="F845" i="83"/>
  <c r="F846" i="83"/>
  <c r="F847" i="83"/>
  <c r="F848" i="83"/>
  <c r="F849" i="83"/>
  <c r="F850" i="83"/>
  <c r="F851" i="83"/>
  <c r="F852" i="83"/>
  <c r="F853" i="83"/>
  <c r="F854" i="83"/>
  <c r="F855" i="83"/>
  <c r="F856" i="83"/>
  <c r="F857" i="83"/>
  <c r="F858" i="83"/>
  <c r="F859" i="83"/>
  <c r="F860" i="83"/>
  <c r="F861" i="83"/>
  <c r="F862" i="83"/>
  <c r="F863" i="83"/>
  <c r="F864" i="83"/>
  <c r="F865" i="83"/>
  <c r="F866" i="83"/>
  <c r="F867" i="83"/>
  <c r="F868" i="83"/>
  <c r="F869" i="83"/>
  <c r="F870" i="83"/>
  <c r="F871" i="83"/>
  <c r="F872" i="83"/>
  <c r="F873" i="83"/>
  <c r="F874" i="83"/>
  <c r="F875" i="83"/>
  <c r="F876" i="83"/>
  <c r="F877" i="83"/>
  <c r="F878" i="83"/>
  <c r="F879" i="83"/>
  <c r="F880" i="83"/>
  <c r="F881" i="83"/>
  <c r="F882" i="83"/>
  <c r="F883" i="83"/>
  <c r="F884" i="83"/>
  <c r="F885" i="83"/>
  <c r="F886" i="83"/>
  <c r="F887" i="83"/>
  <c r="F888" i="83"/>
  <c r="F889" i="83"/>
  <c r="F890" i="83"/>
  <c r="F891" i="83"/>
  <c r="F892" i="83"/>
  <c r="F893" i="83"/>
  <c r="F894" i="83"/>
  <c r="F895" i="83"/>
  <c r="F896" i="83"/>
  <c r="F897" i="83"/>
  <c r="F898" i="83"/>
  <c r="F899" i="83"/>
  <c r="F900" i="83"/>
  <c r="F901" i="83"/>
  <c r="F902" i="83"/>
  <c r="F903" i="83"/>
  <c r="F904" i="83"/>
  <c r="F905" i="83"/>
  <c r="F906" i="83"/>
  <c r="F907" i="83"/>
  <c r="F908" i="83"/>
  <c r="F909" i="83"/>
  <c r="F910" i="83"/>
  <c r="F911" i="83"/>
  <c r="F912" i="83"/>
  <c r="F913" i="83"/>
  <c r="F914" i="83"/>
  <c r="F915" i="83"/>
  <c r="F916" i="83"/>
  <c r="F917" i="83"/>
  <c r="F918" i="83"/>
  <c r="F919" i="83"/>
  <c r="F920" i="83"/>
  <c r="F921" i="83"/>
  <c r="F922" i="83"/>
  <c r="F923" i="83"/>
  <c r="F924" i="83"/>
  <c r="F925" i="83"/>
  <c r="F926" i="83"/>
  <c r="F927" i="83"/>
  <c r="F928" i="83"/>
  <c r="F929" i="83"/>
  <c r="F930" i="83"/>
  <c r="F931" i="83"/>
  <c r="F932" i="83"/>
  <c r="F933" i="83"/>
  <c r="F934" i="83"/>
  <c r="F935" i="83"/>
  <c r="F936" i="83"/>
  <c r="F937" i="83"/>
  <c r="F938" i="83"/>
  <c r="F939" i="83"/>
  <c r="F940" i="83"/>
  <c r="F941" i="83"/>
  <c r="F942" i="83"/>
  <c r="F943" i="83"/>
  <c r="F944" i="83"/>
  <c r="F945" i="83"/>
  <c r="F946" i="83"/>
  <c r="F947" i="83"/>
  <c r="F948" i="83"/>
  <c r="F949" i="83"/>
  <c r="F950" i="83"/>
  <c r="F951" i="83"/>
  <c r="F952" i="83"/>
  <c r="F953" i="83"/>
  <c r="F954" i="83"/>
  <c r="F955" i="83"/>
  <c r="F956" i="83"/>
  <c r="F957" i="83"/>
  <c r="F958" i="83"/>
  <c r="F959" i="83"/>
  <c r="F960" i="83"/>
  <c r="F961" i="83"/>
  <c r="F962" i="83"/>
  <c r="F963" i="83"/>
  <c r="F964" i="83"/>
  <c r="F965" i="83"/>
  <c r="F966" i="83"/>
  <c r="F967" i="83"/>
  <c r="F968" i="83"/>
  <c r="F969" i="83"/>
  <c r="F970" i="83"/>
  <c r="F971" i="83"/>
  <c r="F972" i="83"/>
  <c r="F973" i="83"/>
  <c r="F974" i="83"/>
  <c r="F975" i="83"/>
  <c r="F976" i="83"/>
  <c r="F977" i="83"/>
  <c r="F978" i="83"/>
  <c r="F979" i="83"/>
  <c r="F980" i="83"/>
  <c r="F981" i="83"/>
  <c r="F982" i="83"/>
  <c r="F983" i="83"/>
  <c r="F984" i="83"/>
  <c r="F985" i="83"/>
  <c r="F986" i="83"/>
  <c r="F987" i="83"/>
  <c r="F988" i="83"/>
  <c r="F989" i="83"/>
  <c r="F990" i="83"/>
  <c r="F991" i="83"/>
  <c r="F992" i="83"/>
  <c r="F993" i="83"/>
  <c r="F994" i="83"/>
  <c r="F995" i="83"/>
  <c r="F996" i="83"/>
  <c r="F997" i="83"/>
  <c r="F998" i="83"/>
  <c r="F999" i="83"/>
  <c r="F1000" i="83"/>
  <c r="F1001" i="83"/>
  <c r="F1002" i="83"/>
  <c r="F1003" i="83"/>
  <c r="F1004" i="83"/>
  <c r="F1005" i="83"/>
  <c r="F1006" i="83"/>
  <c r="F1007" i="83"/>
  <c r="F1008" i="83"/>
  <c r="F1009" i="83"/>
  <c r="F1010" i="83"/>
  <c r="F1011" i="83"/>
  <c r="F1012" i="83"/>
  <c r="F1013" i="83"/>
  <c r="F1014" i="83"/>
  <c r="F1015" i="83"/>
  <c r="F1016" i="83"/>
  <c r="F1017" i="83"/>
  <c r="F1018" i="83"/>
  <c r="F1019" i="83"/>
  <c r="F1020" i="83"/>
  <c r="F1021" i="83"/>
  <c r="F1022" i="83"/>
  <c r="F1023" i="83"/>
  <c r="F1024" i="83"/>
  <c r="F1025" i="83"/>
  <c r="F1026" i="83"/>
  <c r="F1027" i="83"/>
  <c r="F1028" i="83"/>
  <c r="F1029" i="83"/>
  <c r="F1030" i="83"/>
  <c r="F1031" i="83"/>
  <c r="F1032" i="83"/>
  <c r="F1033" i="83"/>
  <c r="F1034" i="83"/>
  <c r="F1035" i="83"/>
  <c r="F1036" i="83"/>
  <c r="F1037" i="83"/>
  <c r="F1038" i="83"/>
  <c r="F1039" i="83"/>
  <c r="F1040" i="83"/>
  <c r="F1041" i="83"/>
  <c r="F1042" i="83"/>
  <c r="F1043" i="83"/>
  <c r="F1044" i="83"/>
  <c r="F1045" i="83"/>
  <c r="F1046" i="83"/>
  <c r="F1047" i="83"/>
  <c r="F1048" i="83"/>
  <c r="F1049" i="83"/>
  <c r="F1050" i="83"/>
  <c r="F1051" i="83"/>
  <c r="F1052" i="83"/>
  <c r="F1053" i="83"/>
  <c r="F1054" i="83"/>
  <c r="F1055" i="83"/>
  <c r="F1056" i="83"/>
  <c r="F1057" i="83"/>
  <c r="F1058" i="83"/>
  <c r="F1059" i="83"/>
  <c r="F1060" i="83"/>
  <c r="F1061" i="83"/>
  <c r="F1062" i="83"/>
  <c r="F1063" i="83"/>
  <c r="F1064" i="83"/>
  <c r="F1065" i="83"/>
  <c r="F1066" i="83"/>
  <c r="F1067" i="83"/>
  <c r="F1068" i="83"/>
  <c r="F1069" i="83"/>
  <c r="F1070" i="83"/>
  <c r="F1071" i="83"/>
  <c r="F1072" i="83"/>
  <c r="F1073" i="83"/>
  <c r="F1074" i="83"/>
  <c r="F1075" i="83"/>
  <c r="F1076" i="83"/>
  <c r="F1077" i="83"/>
  <c r="F1078" i="83"/>
  <c r="F1079" i="83"/>
  <c r="F1080" i="83"/>
  <c r="F1081" i="83"/>
  <c r="F1082" i="83"/>
  <c r="F1083" i="83"/>
  <c r="F1084" i="83"/>
  <c r="F1085" i="83"/>
  <c r="F1086" i="83"/>
  <c r="F1087" i="83"/>
  <c r="F1088" i="83"/>
  <c r="F1089" i="83"/>
  <c r="F1090" i="83"/>
  <c r="F1091" i="83"/>
  <c r="F1092" i="83"/>
  <c r="F1093" i="83"/>
  <c r="F1094" i="83"/>
  <c r="F1095" i="83"/>
  <c r="F1096" i="83"/>
  <c r="F1097" i="83"/>
  <c r="F2" i="83"/>
  <c r="F1112" i="83"/>
  <c r="F1113" i="83"/>
  <c r="F1114" i="83"/>
  <c r="F1115" i="83"/>
  <c r="F1116" i="83"/>
  <c r="F1117" i="83"/>
  <c r="F1118" i="83"/>
  <c r="F1119" i="83"/>
  <c r="F1120" i="83"/>
  <c r="F1121" i="83"/>
  <c r="F1122" i="83"/>
  <c r="F1123" i="83"/>
  <c r="F1124" i="83"/>
  <c r="F1125" i="83"/>
  <c r="F1126" i="83"/>
  <c r="F1127" i="83"/>
  <c r="F1128" i="83"/>
  <c r="F1129" i="83"/>
  <c r="F1130" i="83"/>
  <c r="F1131" i="83"/>
  <c r="F1132" i="83"/>
  <c r="F1133" i="83"/>
  <c r="F1134" i="83"/>
  <c r="F1135" i="83"/>
  <c r="F1136" i="83"/>
  <c r="F1137" i="83"/>
  <c r="F1138" i="83"/>
  <c r="F1139" i="83"/>
  <c r="F1140" i="83"/>
  <c r="F1141" i="83"/>
  <c r="F3" i="38"/>
  <c r="F4" i="38"/>
  <c r="F5" i="38"/>
  <c r="F6" i="38"/>
  <c r="F7" i="38"/>
  <c r="F8" i="38"/>
  <c r="F9" i="38"/>
  <c r="F10" i="38"/>
  <c r="F11" i="38"/>
  <c r="F12" i="38"/>
  <c r="F13" i="38"/>
  <c r="F15" i="38"/>
  <c r="F16" i="38"/>
  <c r="F17" i="38"/>
  <c r="F18" i="38"/>
  <c r="F19" i="38"/>
  <c r="F20" i="38"/>
  <c r="F22" i="38"/>
  <c r="F23" i="38"/>
  <c r="F24" i="38"/>
  <c r="F25" i="38"/>
  <c r="F26" i="38"/>
  <c r="F27" i="38"/>
  <c r="F28" i="38"/>
  <c r="F29" i="38"/>
  <c r="F30" i="38"/>
  <c r="F31" i="38"/>
  <c r="F32" i="38"/>
  <c r="F33" i="38"/>
  <c r="F34" i="38"/>
  <c r="F35" i="38"/>
  <c r="F38" i="38"/>
  <c r="F39" i="38"/>
  <c r="F40" i="38"/>
  <c r="F41" i="38"/>
  <c r="F42" i="38"/>
  <c r="F43" i="38"/>
  <c r="F44" i="38"/>
  <c r="F45" i="38"/>
  <c r="F46" i="38"/>
  <c r="F47" i="38"/>
  <c r="F48" i="38"/>
  <c r="F49" i="38"/>
  <c r="F50" i="38"/>
  <c r="F51" i="38"/>
  <c r="F52" i="38"/>
  <c r="F53" i="38"/>
  <c r="F56" i="38"/>
  <c r="F61" i="38"/>
  <c r="F63" i="38"/>
  <c r="F64" i="38"/>
  <c r="F65" i="38"/>
  <c r="F66" i="38"/>
  <c r="F67" i="38"/>
  <c r="F68" i="38"/>
  <c r="F69" i="38"/>
  <c r="F70" i="38"/>
  <c r="F71" i="38"/>
  <c r="F72" i="38"/>
  <c r="F73" i="38"/>
  <c r="F74" i="38"/>
  <c r="F75" i="38"/>
  <c r="F76" i="38"/>
  <c r="F77" i="38"/>
  <c r="F78" i="38"/>
  <c r="F79" i="38"/>
  <c r="F80" i="38"/>
  <c r="F81" i="38"/>
  <c r="F82" i="38"/>
  <c r="F83" i="38"/>
  <c r="F85" i="38"/>
  <c r="F86" i="38"/>
  <c r="F87" i="38"/>
  <c r="F88" i="38"/>
  <c r="F90" i="38"/>
  <c r="F91" i="38"/>
  <c r="F92" i="38"/>
  <c r="F93" i="38"/>
  <c r="F94" i="38"/>
  <c r="F95" i="38"/>
  <c r="F96" i="38"/>
  <c r="F97" i="38"/>
  <c r="F98" i="38"/>
  <c r="F99" i="38"/>
  <c r="F100" i="38"/>
  <c r="F101" i="38"/>
  <c r="F102" i="38"/>
  <c r="F103" i="38"/>
  <c r="F104" i="38"/>
  <c r="F105" i="38"/>
  <c r="F106" i="38"/>
  <c r="F107" i="38"/>
  <c r="F108" i="38"/>
  <c r="F109" i="38"/>
  <c r="F110" i="38"/>
  <c r="F111" i="38"/>
  <c r="F112" i="38"/>
  <c r="F113" i="38"/>
  <c r="F114" i="38"/>
  <c r="F115" i="38"/>
  <c r="F118" i="38"/>
  <c r="F119" i="38"/>
  <c r="F120" i="38"/>
  <c r="F121" i="38"/>
  <c r="F122" i="38"/>
  <c r="F123" i="38"/>
  <c r="F124" i="38"/>
  <c r="F128" i="38"/>
  <c r="F129" i="38"/>
  <c r="F130" i="38"/>
  <c r="F131" i="38"/>
  <c r="F132" i="38"/>
  <c r="F133" i="38"/>
  <c r="F134" i="38"/>
  <c r="F135" i="38"/>
  <c r="F136" i="38"/>
  <c r="F137" i="38"/>
  <c r="F138" i="38"/>
  <c r="F139" i="38"/>
  <c r="F144" i="38"/>
  <c r="F155" i="38"/>
  <c r="F156" i="38"/>
  <c r="F157" i="38"/>
  <c r="F158" i="38"/>
  <c r="F159" i="38"/>
  <c r="F160" i="38"/>
  <c r="F161" i="38"/>
  <c r="F162" i="38"/>
  <c r="F165" i="38"/>
  <c r="F166" i="38"/>
  <c r="F167" i="38"/>
  <c r="F168" i="38"/>
  <c r="F169" i="38"/>
  <c r="F170" i="38"/>
  <c r="F171" i="38"/>
  <c r="F172" i="38"/>
  <c r="F173" i="38"/>
  <c r="F174" i="38"/>
  <c r="F175" i="38"/>
  <c r="F177" i="38"/>
  <c r="F178" i="38"/>
  <c r="F184" i="38"/>
  <c r="F189" i="38"/>
  <c r="F190" i="38"/>
  <c r="F191" i="38"/>
  <c r="F192" i="38"/>
  <c r="F193" i="38"/>
  <c r="F194" i="38"/>
  <c r="F195" i="38"/>
  <c r="F196" i="38"/>
  <c r="F197" i="38"/>
  <c r="F198" i="38"/>
  <c r="F199" i="38"/>
  <c r="F200" i="38"/>
  <c r="F201" i="38"/>
  <c r="F202" i="38"/>
  <c r="F203" i="38"/>
  <c r="F204" i="38"/>
  <c r="F205" i="38"/>
  <c r="F206" i="38"/>
  <c r="F207" i="38"/>
  <c r="F208" i="38"/>
  <c r="F209" i="38"/>
  <c r="F210" i="38"/>
  <c r="F211" i="38"/>
  <c r="F212" i="38"/>
  <c r="F213" i="38"/>
  <c r="F214" i="38"/>
  <c r="F215" i="38"/>
  <c r="F216" i="38"/>
  <c r="F217" i="38"/>
  <c r="F218" i="38"/>
  <c r="F220" i="38"/>
  <c r="F221" i="38"/>
  <c r="F242" i="38"/>
  <c r="F243" i="38"/>
  <c r="F244" i="38"/>
  <c r="F245" i="38"/>
  <c r="F246" i="38"/>
  <c r="F247" i="38"/>
  <c r="F248" i="38"/>
  <c r="F249" i="38"/>
  <c r="F252" i="38"/>
  <c r="F253" i="38"/>
  <c r="F254" i="38"/>
  <c r="F255" i="38"/>
  <c r="F256" i="38"/>
  <c r="F257" i="38"/>
  <c r="F258" i="38"/>
  <c r="F259" i="38"/>
  <c r="F260" i="38"/>
  <c r="F261" i="38"/>
  <c r="F262" i="38"/>
  <c r="F263" i="38"/>
  <c r="F264" i="38"/>
  <c r="F265" i="38"/>
  <c r="F266" i="38"/>
  <c r="F267" i="38"/>
  <c r="F272" i="38"/>
  <c r="F273" i="38"/>
  <c r="F274" i="38"/>
  <c r="F275" i="38"/>
  <c r="F276" i="38"/>
  <c r="F277" i="38"/>
  <c r="F278" i="38"/>
  <c r="F279" i="38"/>
  <c r="F280" i="38"/>
  <c r="F281" i="38"/>
  <c r="F282" i="38"/>
  <c r="F283" i="38"/>
  <c r="F284" i="38"/>
  <c r="F285" i="38"/>
  <c r="F286" i="38"/>
  <c r="F287" i="38"/>
  <c r="F288" i="38"/>
  <c r="F289" i="38"/>
  <c r="F290" i="38"/>
  <c r="F291" i="38"/>
  <c r="F292" i="38"/>
  <c r="F293" i="38"/>
  <c r="F294" i="38"/>
  <c r="F295" i="38"/>
  <c r="F296" i="38"/>
  <c r="F297" i="38"/>
  <c r="F298" i="38"/>
  <c r="F299" i="38"/>
  <c r="F300" i="38"/>
  <c r="F301" i="38"/>
  <c r="F302" i="38"/>
  <c r="F303" i="38"/>
  <c r="F304" i="38"/>
  <c r="F305" i="38"/>
  <c r="F306" i="38"/>
  <c r="F307" i="38"/>
  <c r="F308" i="38"/>
  <c r="F309" i="38"/>
  <c r="F310" i="38"/>
  <c r="F311" i="38"/>
  <c r="F315" i="38"/>
  <c r="F316" i="38"/>
  <c r="F317" i="38"/>
  <c r="F318" i="38"/>
  <c r="F319" i="38"/>
  <c r="F320" i="38"/>
  <c r="F321" i="38"/>
  <c r="F322" i="38"/>
  <c r="F323" i="38"/>
  <c r="F324" i="38"/>
  <c r="F325" i="38"/>
  <c r="F326" i="38"/>
  <c r="F327" i="38"/>
  <c r="F328" i="38"/>
  <c r="F329" i="38"/>
  <c r="F330" i="38"/>
  <c r="F331" i="38"/>
  <c r="F332" i="38"/>
  <c r="F333" i="38"/>
  <c r="F334" i="38"/>
  <c r="F335" i="38"/>
  <c r="F336" i="38"/>
  <c r="F337" i="38"/>
  <c r="F338" i="38"/>
  <c r="F339" i="38"/>
  <c r="F340" i="38"/>
  <c r="F341" i="38"/>
  <c r="F342" i="38"/>
  <c r="F343" i="38"/>
  <c r="F344" i="38"/>
  <c r="F345" i="38"/>
  <c r="F346" i="38"/>
  <c r="F347" i="38"/>
  <c r="F348" i="38"/>
  <c r="F349" i="38"/>
  <c r="F350" i="38"/>
  <c r="F351" i="38"/>
  <c r="F352" i="38"/>
  <c r="F353" i="38"/>
  <c r="F354" i="38"/>
  <c r="F355" i="38"/>
  <c r="F356" i="38"/>
  <c r="F357" i="38"/>
  <c r="F358" i="38"/>
  <c r="F359" i="38"/>
  <c r="F361" i="38"/>
  <c r="F362" i="38"/>
  <c r="F363" i="38"/>
  <c r="F364" i="38"/>
  <c r="F365" i="38"/>
  <c r="F366" i="38"/>
  <c r="F367" i="38"/>
  <c r="F368" i="38"/>
  <c r="F369" i="38"/>
  <c r="F370" i="38"/>
  <c r="F371" i="38"/>
  <c r="F374" i="38"/>
  <c r="F375" i="38"/>
  <c r="F376" i="38"/>
  <c r="F377" i="38"/>
  <c r="F378" i="38"/>
  <c r="F379" i="38"/>
  <c r="F380" i="38"/>
  <c r="F381" i="38"/>
  <c r="F384" i="38"/>
  <c r="F385" i="38"/>
  <c r="F386" i="38"/>
  <c r="F387" i="38"/>
  <c r="F388" i="38"/>
  <c r="F389" i="38"/>
  <c r="F390" i="38"/>
  <c r="F391" i="38"/>
  <c r="F392" i="38"/>
  <c r="F393" i="38"/>
  <c r="F394" i="38"/>
  <c r="F395" i="38"/>
  <c r="F396" i="38"/>
  <c r="F397" i="38"/>
  <c r="F398" i="38"/>
  <c r="F399" i="38"/>
  <c r="F400" i="38"/>
  <c r="F401" i="38"/>
  <c r="F402" i="38"/>
  <c r="F403" i="38"/>
  <c r="F404" i="38"/>
  <c r="F405" i="38"/>
  <c r="F406" i="38"/>
  <c r="F407" i="38"/>
  <c r="F408" i="38"/>
  <c r="F409" i="38"/>
  <c r="F410" i="38"/>
  <c r="F411" i="38"/>
  <c r="F412" i="38"/>
  <c r="F413" i="38"/>
  <c r="F414" i="38"/>
  <c r="F415" i="38"/>
  <c r="F416" i="38"/>
  <c r="F417" i="38"/>
  <c r="F418" i="38"/>
  <c r="F419" i="38"/>
  <c r="F420" i="38"/>
  <c r="F421" i="38"/>
  <c r="F422" i="38"/>
  <c r="F423" i="38"/>
  <c r="F424" i="38"/>
  <c r="F425" i="38"/>
  <c r="F426" i="38"/>
  <c r="F427" i="38"/>
  <c r="F428" i="38"/>
  <c r="F429" i="38"/>
  <c r="F430" i="38"/>
  <c r="F431" i="38"/>
  <c r="F433" i="38"/>
  <c r="F435" i="38"/>
  <c r="F437" i="38"/>
  <c r="F438" i="38"/>
  <c r="F440" i="38"/>
  <c r="F442" i="38"/>
  <c r="F443" i="38"/>
  <c r="F444" i="38"/>
  <c r="F445" i="38"/>
  <c r="F454" i="38"/>
  <c r="F456" i="38"/>
  <c r="F457" i="38"/>
  <c r="F458" i="38"/>
  <c r="F459" i="38"/>
  <c r="F460" i="38"/>
  <c r="F461" i="38"/>
  <c r="F462" i="38"/>
  <c r="F463" i="38"/>
  <c r="F464" i="38"/>
  <c r="F465" i="38"/>
  <c r="F466" i="38"/>
  <c r="F467" i="38"/>
  <c r="F468" i="38"/>
  <c r="F469" i="38"/>
  <c r="F502" i="38"/>
  <c r="F503" i="38"/>
  <c r="F504" i="38"/>
  <c r="F505" i="38"/>
  <c r="F506" i="38"/>
  <c r="F507" i="38"/>
  <c r="F508" i="38"/>
  <c r="F509" i="38"/>
  <c r="F510" i="38"/>
  <c r="F511" i="38"/>
  <c r="F512" i="38"/>
  <c r="F513" i="38"/>
  <c r="F514" i="38"/>
  <c r="F515" i="38"/>
  <c r="F516" i="38"/>
  <c r="F517" i="38"/>
  <c r="F518" i="38"/>
  <c r="F544" i="38"/>
  <c r="F545" i="38"/>
  <c r="F546" i="38"/>
  <c r="F547" i="38"/>
  <c r="F548" i="38"/>
  <c r="F549" i="38"/>
  <c r="F550" i="38"/>
  <c r="F551" i="38"/>
  <c r="F552" i="38"/>
  <c r="F553" i="38"/>
  <c r="F554" i="38"/>
  <c r="F555" i="38"/>
  <c r="F556" i="38"/>
  <c r="F557" i="38"/>
  <c r="F558" i="38"/>
  <c r="F559" i="38"/>
  <c r="F560" i="38"/>
  <c r="F561" i="38"/>
  <c r="F562" i="38"/>
  <c r="F563" i="38"/>
  <c r="F564" i="38"/>
  <c r="F565" i="38"/>
  <c r="F566" i="38"/>
  <c r="F567" i="38"/>
  <c r="F568" i="38"/>
  <c r="F569" i="38"/>
  <c r="F570" i="38"/>
  <c r="F571" i="38"/>
  <c r="F572" i="38"/>
  <c r="F573" i="38"/>
  <c r="F574" i="38"/>
  <c r="F575" i="38"/>
  <c r="F576" i="38"/>
  <c r="F577" i="38"/>
  <c r="F578" i="38"/>
  <c r="F579" i="38"/>
  <c r="F580" i="38"/>
  <c r="F581" i="38"/>
  <c r="F582" i="38"/>
  <c r="F583" i="38"/>
  <c r="F584" i="38"/>
  <c r="F585" i="38"/>
  <c r="F586" i="38"/>
  <c r="F587" i="38"/>
  <c r="F588" i="38"/>
  <c r="F589" i="38"/>
  <c r="F590" i="38"/>
  <c r="F591" i="38"/>
  <c r="F592" i="38"/>
  <c r="F593" i="38"/>
  <c r="F594" i="38"/>
  <c r="F595" i="38"/>
  <c r="F596" i="38"/>
  <c r="F597" i="38"/>
  <c r="F598" i="38"/>
  <c r="F599" i="38"/>
  <c r="F600" i="38"/>
  <c r="F601" i="38"/>
  <c r="F602" i="38"/>
  <c r="F603" i="38"/>
  <c r="F604" i="38"/>
  <c r="F605" i="38"/>
  <c r="F606" i="38"/>
  <c r="F607" i="38"/>
  <c r="F608" i="38"/>
  <c r="F609" i="38"/>
  <c r="F610" i="38"/>
  <c r="F611" i="38"/>
  <c r="F612" i="38"/>
  <c r="F613" i="38"/>
  <c r="F614" i="38"/>
  <c r="F615" i="38"/>
  <c r="F616" i="38"/>
  <c r="F617" i="38"/>
  <c r="F618" i="38"/>
  <c r="F619" i="38"/>
  <c r="F620" i="38"/>
  <c r="F621" i="38"/>
  <c r="F622" i="38"/>
  <c r="F623" i="38"/>
  <c r="F624" i="38"/>
  <c r="F625" i="38"/>
  <c r="F626" i="38"/>
  <c r="F627" i="38"/>
  <c r="F628" i="38"/>
  <c r="F629" i="38"/>
  <c r="F630" i="38"/>
  <c r="F631" i="38"/>
  <c r="F632" i="38"/>
  <c r="F633" i="38"/>
  <c r="F634" i="38"/>
  <c r="F635" i="38"/>
  <c r="F636" i="38"/>
  <c r="F637" i="38"/>
  <c r="F638" i="38"/>
  <c r="F639" i="38"/>
  <c r="F640" i="38"/>
  <c r="F641" i="38"/>
  <c r="F642" i="38"/>
  <c r="F643" i="38"/>
  <c r="F644" i="38"/>
  <c r="F645" i="38"/>
  <c r="F646" i="38"/>
  <c r="F647" i="38"/>
  <c r="F648" i="38"/>
  <c r="F649" i="38"/>
  <c r="F650" i="38"/>
  <c r="F651" i="38"/>
  <c r="F652" i="38"/>
  <c r="F653" i="38"/>
  <c r="F654" i="38"/>
  <c r="F655" i="38"/>
  <c r="F656" i="38"/>
  <c r="F660" i="38"/>
  <c r="F661" i="38"/>
  <c r="F663" i="38"/>
  <c r="F664" i="38"/>
  <c r="F665" i="38"/>
  <c r="F666" i="38"/>
  <c r="F667" i="38"/>
  <c r="F668" i="38"/>
  <c r="F669" i="38"/>
  <c r="F670" i="38"/>
  <c r="F671" i="38"/>
  <c r="F672" i="38"/>
  <c r="F673" i="38"/>
  <c r="F675" i="38"/>
  <c r="F676" i="38"/>
  <c r="F677" i="38"/>
  <c r="F678" i="38"/>
  <c r="F679" i="38"/>
  <c r="F680" i="38"/>
  <c r="F682" i="38"/>
  <c r="F683" i="38"/>
  <c r="F684" i="38"/>
  <c r="F685" i="38"/>
  <c r="F686" i="38"/>
  <c r="F687" i="38"/>
  <c r="F688" i="38"/>
  <c r="F690" i="38"/>
  <c r="F691" i="38"/>
  <c r="F692" i="38"/>
  <c r="F693" i="38"/>
  <c r="F695" i="38"/>
  <c r="F696" i="38"/>
  <c r="F697" i="38"/>
  <c r="F698" i="38"/>
  <c r="F699" i="38"/>
  <c r="F700" i="38"/>
  <c r="F701" i="38"/>
  <c r="F702" i="38"/>
  <c r="F703" i="38"/>
  <c r="F718" i="38"/>
  <c r="F722" i="38"/>
  <c r="F723" i="38"/>
  <c r="F724" i="38"/>
  <c r="F725" i="38"/>
  <c r="F726" i="38"/>
  <c r="F727" i="38"/>
  <c r="F728" i="38"/>
  <c r="F729" i="38"/>
  <c r="F730" i="38"/>
  <c r="F731" i="38"/>
  <c r="F732" i="38"/>
  <c r="F734" i="38"/>
  <c r="F735" i="38"/>
  <c r="F736" i="38"/>
  <c r="F737" i="38"/>
  <c r="F738" i="38"/>
  <c r="F739" i="38"/>
  <c r="F740" i="38"/>
  <c r="F741" i="38"/>
  <c r="F742" i="38"/>
  <c r="F743" i="38"/>
  <c r="F744" i="38"/>
  <c r="F745" i="38"/>
  <c r="F746" i="38"/>
  <c r="F747" i="38"/>
  <c r="F748" i="38"/>
  <c r="F749" i="38"/>
  <c r="F750" i="38"/>
  <c r="F752" i="38"/>
  <c r="F753" i="38"/>
  <c r="F754" i="38"/>
  <c r="F755" i="38"/>
  <c r="F756" i="38"/>
  <c r="F757" i="38"/>
  <c r="F758" i="38"/>
  <c r="F759" i="38"/>
  <c r="F760" i="38"/>
  <c r="F761" i="38"/>
  <c r="F762" i="38"/>
  <c r="F763" i="38"/>
  <c r="F764" i="38"/>
  <c r="F765" i="38"/>
  <c r="F766" i="38"/>
  <c r="F767" i="38"/>
  <c r="F768" i="38"/>
  <c r="F769" i="38"/>
  <c r="F770" i="38"/>
  <c r="F773" i="38"/>
  <c r="F774" i="38"/>
  <c r="F775" i="38"/>
  <c r="F777" i="38"/>
  <c r="F778" i="38"/>
  <c r="F779" i="38"/>
  <c r="F780" i="38"/>
  <c r="F781" i="38"/>
  <c r="F782" i="38"/>
  <c r="F783" i="38"/>
  <c r="F784" i="38"/>
  <c r="F785" i="38"/>
  <c r="F786" i="38"/>
  <c r="F787" i="38"/>
  <c r="F788" i="38"/>
  <c r="F789" i="38"/>
  <c r="F790" i="38"/>
  <c r="F791" i="38"/>
  <c r="F792" i="38"/>
  <c r="F794" i="38"/>
  <c r="F795" i="38"/>
  <c r="F796" i="38"/>
  <c r="F797" i="38"/>
  <c r="F798" i="38"/>
  <c r="F799" i="38"/>
  <c r="F800" i="38"/>
  <c r="F801" i="38"/>
  <c r="F802" i="38"/>
  <c r="F803" i="38"/>
  <c r="F804" i="38"/>
  <c r="F805" i="38"/>
  <c r="F806" i="38"/>
  <c r="F807" i="38"/>
  <c r="F808" i="38"/>
  <c r="F810" i="38"/>
  <c r="F811" i="38"/>
  <c r="F812" i="38"/>
  <c r="F815" i="38"/>
  <c r="F816" i="38"/>
  <c r="F817" i="38"/>
  <c r="F818" i="38"/>
  <c r="F819" i="38"/>
  <c r="F820" i="38"/>
  <c r="F822" i="38"/>
  <c r="F823" i="38"/>
  <c r="F826" i="38"/>
  <c r="F827" i="38"/>
  <c r="F828" i="38"/>
  <c r="F829" i="38"/>
  <c r="F832" i="38"/>
  <c r="F833" i="38"/>
  <c r="F834" i="38"/>
  <c r="F835" i="38"/>
  <c r="F836" i="38"/>
  <c r="F838" i="38"/>
  <c r="F839" i="38"/>
  <c r="F840" i="38"/>
  <c r="F841" i="38"/>
  <c r="F842" i="38"/>
  <c r="F843" i="38"/>
  <c r="F846" i="38"/>
  <c r="F847" i="38"/>
  <c r="F848" i="38"/>
  <c r="F849" i="38"/>
  <c r="F850" i="38"/>
  <c r="F851" i="38"/>
  <c r="F852" i="38"/>
  <c r="F853" i="38"/>
  <c r="F854" i="38"/>
  <c r="F855" i="38"/>
  <c r="F857" i="38"/>
  <c r="F863" i="38"/>
  <c r="F864" i="38"/>
  <c r="F865" i="38"/>
  <c r="F868" i="38"/>
  <c r="F869" i="38"/>
  <c r="F870" i="38"/>
  <c r="F871" i="38"/>
  <c r="F873" i="38"/>
  <c r="F881" i="38"/>
  <c r="F882" i="38"/>
  <c r="F883" i="38"/>
  <c r="F885" i="38"/>
  <c r="F887" i="38"/>
  <c r="F888" i="38"/>
  <c r="F889" i="38"/>
  <c r="F890" i="38"/>
  <c r="F891" i="38"/>
  <c r="F892" i="38"/>
  <c r="F893" i="38"/>
  <c r="F894" i="38"/>
  <c r="F895" i="38"/>
  <c r="F896" i="38"/>
  <c r="F897" i="38"/>
  <c r="F898" i="38"/>
  <c r="F899" i="38"/>
  <c r="F900" i="38"/>
  <c r="F901" i="38"/>
  <c r="F902" i="38"/>
  <c r="F903" i="38"/>
  <c r="F904" i="38"/>
  <c r="F905" i="38"/>
  <c r="F906" i="38"/>
  <c r="F907" i="38"/>
  <c r="F908" i="38"/>
  <c r="F909" i="38"/>
  <c r="F910" i="38"/>
  <c r="F911" i="38"/>
  <c r="F912" i="38"/>
  <c r="F913" i="38"/>
  <c r="F914" i="38"/>
  <c r="F915" i="38"/>
  <c r="F916" i="38"/>
  <c r="F917" i="38"/>
  <c r="F918" i="38"/>
  <c r="F919" i="38"/>
  <c r="F920" i="38"/>
  <c r="F921" i="38"/>
  <c r="F922" i="38"/>
  <c r="F923" i="38"/>
  <c r="F924" i="38"/>
  <c r="F925" i="38"/>
  <c r="F926" i="38"/>
  <c r="F927" i="38"/>
  <c r="F928" i="38"/>
  <c r="F929" i="38"/>
  <c r="F930" i="38"/>
  <c r="F931" i="38"/>
  <c r="F932" i="38"/>
  <c r="F933" i="38"/>
  <c r="F934" i="38"/>
  <c r="F935" i="38"/>
  <c r="F936" i="38"/>
  <c r="F937" i="38"/>
  <c r="F938" i="38"/>
  <c r="F939" i="38"/>
  <c r="F940" i="38"/>
  <c r="F941" i="38"/>
  <c r="F942" i="38"/>
  <c r="F943" i="38"/>
  <c r="F944" i="38"/>
  <c r="F945" i="38"/>
  <c r="F946" i="38"/>
  <c r="F947" i="38"/>
  <c r="F948" i="38"/>
  <c r="F949" i="38"/>
  <c r="F950" i="38"/>
  <c r="F951" i="38"/>
  <c r="F952" i="38"/>
  <c r="F953" i="38"/>
  <c r="F954" i="38"/>
  <c r="F955" i="38"/>
  <c r="F956" i="38"/>
  <c r="F957" i="38"/>
  <c r="F958" i="38"/>
  <c r="F959" i="38"/>
  <c r="F960" i="38"/>
  <c r="F961" i="38"/>
  <c r="F962" i="38"/>
  <c r="F963" i="38"/>
  <c r="F964" i="38"/>
  <c r="F965" i="38"/>
  <c r="F966" i="38"/>
  <c r="F967" i="38"/>
  <c r="F968" i="38"/>
  <c r="F969" i="38"/>
  <c r="F970" i="38"/>
  <c r="F971" i="38"/>
  <c r="F972" i="38"/>
  <c r="F973" i="38"/>
  <c r="F974" i="38"/>
  <c r="F975" i="38"/>
  <c r="F976" i="38"/>
  <c r="F977" i="38"/>
  <c r="F978" i="38"/>
  <c r="F979" i="38"/>
  <c r="F980" i="38"/>
  <c r="F981" i="38"/>
  <c r="F982" i="38"/>
  <c r="F983" i="38"/>
  <c r="F984" i="38"/>
  <c r="F985" i="38"/>
  <c r="F986" i="38"/>
  <c r="F987" i="38"/>
  <c r="F988" i="38"/>
  <c r="F989" i="38"/>
  <c r="F990" i="38"/>
  <c r="F991" i="38"/>
  <c r="F992" i="38"/>
  <c r="F993" i="38"/>
  <c r="F994" i="38"/>
  <c r="F995" i="38"/>
  <c r="F996" i="38"/>
  <c r="F997" i="38"/>
  <c r="F998" i="38"/>
  <c r="F999" i="38"/>
  <c r="F1000" i="38"/>
  <c r="F1001" i="38"/>
  <c r="F1002" i="38"/>
  <c r="F1003" i="38"/>
  <c r="F1004" i="38"/>
  <c r="F1005" i="38"/>
  <c r="F1006" i="38"/>
  <c r="F1007" i="38"/>
  <c r="F1008" i="38"/>
  <c r="F1009" i="38"/>
  <c r="F1010" i="38"/>
  <c r="F1011" i="38"/>
  <c r="F1012" i="38"/>
  <c r="F1013" i="38"/>
  <c r="F1014" i="38"/>
  <c r="F1015" i="38"/>
  <c r="F1016" i="38"/>
  <c r="F1017" i="38"/>
  <c r="F1018" i="38"/>
  <c r="F1019" i="38"/>
  <c r="F1020" i="38"/>
  <c r="F1021" i="38"/>
  <c r="F1022" i="38"/>
  <c r="F1023" i="38"/>
  <c r="F1024" i="38"/>
  <c r="F1025" i="38"/>
  <c r="F1026" i="38"/>
  <c r="F1027" i="38"/>
  <c r="F1028" i="38"/>
  <c r="F1029" i="38"/>
  <c r="F1030" i="38"/>
  <c r="F1031" i="38"/>
  <c r="F1032" i="38"/>
  <c r="F1033" i="38"/>
  <c r="F1034" i="38"/>
  <c r="F1035" i="38"/>
  <c r="F1036" i="38"/>
  <c r="F1037" i="38"/>
  <c r="F1038" i="38"/>
  <c r="F1039" i="38"/>
  <c r="F1040" i="38"/>
  <c r="F1041" i="38"/>
  <c r="F1042" i="38"/>
  <c r="F1043" i="38"/>
  <c r="F1044" i="38"/>
  <c r="F1045" i="38"/>
  <c r="F1046" i="38"/>
  <c r="F1047" i="38"/>
  <c r="F1048" i="38"/>
  <c r="F1049" i="38"/>
  <c r="F1050" i="38"/>
  <c r="F1051" i="38"/>
  <c r="F1052" i="38"/>
  <c r="F1053" i="38"/>
  <c r="F1054" i="38"/>
  <c r="F1055" i="38"/>
  <c r="F1056" i="38"/>
  <c r="F1057" i="38"/>
  <c r="F1058" i="38"/>
  <c r="F1059" i="38"/>
  <c r="F1060" i="38"/>
  <c r="F1061" i="38"/>
  <c r="F1062" i="38"/>
  <c r="F1063" i="38"/>
  <c r="F1064" i="38"/>
  <c r="F1065" i="38"/>
  <c r="F1066" i="38"/>
  <c r="F1067" i="38"/>
  <c r="F1068" i="38"/>
  <c r="F1069" i="38"/>
  <c r="F1073" i="38"/>
  <c r="F1074" i="38"/>
  <c r="F1075" i="38"/>
  <c r="F1076" i="38"/>
  <c r="F1077" i="38"/>
  <c r="F1078" i="38"/>
  <c r="F1079" i="38"/>
  <c r="F1080" i="38"/>
  <c r="F1081" i="38"/>
  <c r="F1082" i="38"/>
  <c r="F1083" i="38"/>
  <c r="F1084" i="38"/>
  <c r="F1085" i="38"/>
  <c r="F1086" i="38"/>
  <c r="F1087" i="38"/>
  <c r="F1088" i="38"/>
  <c r="F1089" i="38"/>
  <c r="F1090" i="38"/>
  <c r="F1091" i="38"/>
  <c r="F1092" i="38"/>
  <c r="F1093" i="38"/>
  <c r="F1094" i="38"/>
  <c r="F1095" i="38"/>
  <c r="F1096" i="38"/>
  <c r="F1097" i="38"/>
  <c r="F1098" i="38"/>
  <c r="F1099" i="38"/>
  <c r="F1100" i="38"/>
  <c r="F1101" i="38"/>
  <c r="F1102" i="38"/>
  <c r="F1103" i="38"/>
  <c r="F1104" i="38"/>
  <c r="F1105" i="38"/>
  <c r="F1106" i="38"/>
  <c r="F1107" i="38"/>
  <c r="F1108" i="38"/>
  <c r="F1109" i="38"/>
  <c r="F1110" i="38"/>
  <c r="F1111" i="38"/>
  <c r="F1112" i="38"/>
  <c r="F1113" i="38"/>
  <c r="F1114" i="38"/>
  <c r="F1115" i="38"/>
  <c r="F1116" i="38"/>
  <c r="F1117" i="38"/>
  <c r="F1118" i="38"/>
  <c r="F1119" i="38"/>
  <c r="F1120" i="38"/>
  <c r="F1121" i="38"/>
  <c r="F1122" i="38"/>
  <c r="F1123" i="38"/>
  <c r="F1124" i="38"/>
  <c r="F1125" i="38"/>
  <c r="F1126" i="38"/>
  <c r="F1127" i="38"/>
  <c r="F1128" i="38"/>
  <c r="F1129" i="38"/>
  <c r="F1130" i="38"/>
  <c r="F1131" i="38"/>
  <c r="F1132" i="38"/>
  <c r="F1133" i="38"/>
  <c r="F1134" i="38"/>
  <c r="F1135" i="38"/>
  <c r="F1136" i="38"/>
  <c r="F1137" i="38"/>
  <c r="F1138" i="38"/>
  <c r="F1139" i="38"/>
  <c r="F1140" i="38"/>
  <c r="F1141" i="38"/>
  <c r="F1142" i="38"/>
  <c r="F1143" i="38"/>
  <c r="F1144" i="38"/>
  <c r="F1145" i="38"/>
  <c r="F1146" i="38"/>
  <c r="F1147" i="38"/>
  <c r="F1148" i="38"/>
  <c r="F1149" i="38"/>
  <c r="F1150" i="38"/>
  <c r="F1151" i="38"/>
  <c r="F1152" i="38"/>
  <c r="F1153" i="38"/>
  <c r="F1154" i="38"/>
  <c r="F1155" i="38"/>
  <c r="F1156" i="38"/>
  <c r="F1157" i="38"/>
  <c r="F1158" i="38"/>
  <c r="F1159" i="38"/>
  <c r="F1160" i="38"/>
  <c r="F1161" i="38"/>
  <c r="F1162" i="38"/>
  <c r="F1163" i="38"/>
  <c r="F1164" i="38"/>
  <c r="F1165" i="38"/>
  <c r="F1166" i="38"/>
  <c r="F1167" i="38"/>
  <c r="F1168" i="38"/>
  <c r="F1169" i="38"/>
  <c r="F1170" i="38"/>
  <c r="F1171" i="38"/>
  <c r="F1172" i="38"/>
  <c r="F1173" i="38"/>
  <c r="F1174" i="38"/>
  <c r="F1175" i="38"/>
  <c r="F1176" i="38"/>
  <c r="F1177" i="38"/>
  <c r="F1178" i="38"/>
  <c r="F1179" i="38"/>
  <c r="F1180" i="38"/>
  <c r="F1181" i="38"/>
  <c r="F1182" i="38"/>
  <c r="F1183" i="38"/>
  <c r="F1184" i="38"/>
  <c r="F1185" i="38"/>
  <c r="F1186" i="38"/>
  <c r="F1187" i="38"/>
  <c r="F1188" i="38"/>
  <c r="F1189" i="38"/>
  <c r="F1190" i="38"/>
  <c r="F1191" i="38"/>
  <c r="F1192" i="38"/>
  <c r="F1193" i="38"/>
  <c r="F1194" i="38"/>
  <c r="F1195" i="38"/>
  <c r="F1196" i="38"/>
  <c r="F1197" i="38"/>
  <c r="F1198" i="38"/>
  <c r="F1199" i="38"/>
  <c r="F1200" i="38"/>
  <c r="F1201" i="38"/>
  <c r="I1066" i="41" l="1"/>
  <c r="I1067" i="41"/>
  <c r="I1068" i="41"/>
  <c r="I1069" i="41"/>
  <c r="I1065" i="41"/>
  <c r="B179" i="55" l="1"/>
  <c r="F179" i="55"/>
  <c r="G179" i="55"/>
  <c r="H179" i="55"/>
  <c r="I179" i="55"/>
  <c r="J179" i="55"/>
  <c r="C1247" i="41"/>
  <c r="D1247" i="41"/>
  <c r="E1247" i="41"/>
  <c r="F1247" i="41"/>
  <c r="G1247" i="41"/>
  <c r="H1247" i="41"/>
  <c r="I1247" i="41"/>
  <c r="J1247" i="41"/>
  <c r="K1247" i="41"/>
  <c r="L1247" i="41"/>
  <c r="M1247" i="41"/>
  <c r="N1247" i="41"/>
  <c r="O1247" i="41"/>
  <c r="P1247" i="41"/>
  <c r="S1247" i="41"/>
  <c r="T1247" i="41"/>
  <c r="U1247" i="41"/>
  <c r="V1247" i="41"/>
  <c r="W1247" i="41"/>
  <c r="AE1247" i="41"/>
  <c r="AF1247" i="41"/>
  <c r="AG1247" i="41"/>
  <c r="AH1247" i="41"/>
  <c r="AI1247" i="41"/>
  <c r="AJ1247" i="41"/>
  <c r="AK1247" i="41"/>
  <c r="AL1247" i="41"/>
  <c r="AM1247" i="41"/>
  <c r="AN1247" i="41"/>
  <c r="AO1247" i="41"/>
  <c r="AP1247" i="41"/>
  <c r="AQ1247" i="41"/>
  <c r="AR1247" i="41"/>
  <c r="AS1247" i="41"/>
  <c r="AT1247" i="41"/>
  <c r="AU1247" i="41"/>
  <c r="AV1247" i="41"/>
  <c r="AW1247" i="41"/>
  <c r="AX1247" i="41"/>
  <c r="AY1247" i="41"/>
  <c r="C1248" i="41"/>
  <c r="D1248" i="41"/>
  <c r="E1248" i="41"/>
  <c r="F1248" i="41"/>
  <c r="G1248" i="41"/>
  <c r="H1248" i="41"/>
  <c r="I1248" i="41"/>
  <c r="J1248" i="41"/>
  <c r="K1248" i="41"/>
  <c r="L1248" i="41"/>
  <c r="M1248" i="41"/>
  <c r="N1248" i="41"/>
  <c r="O1248" i="41"/>
  <c r="P1248" i="41"/>
  <c r="S1248" i="41"/>
  <c r="T1248" i="41"/>
  <c r="U1248" i="41"/>
  <c r="V1248" i="41"/>
  <c r="W1248" i="41"/>
  <c r="AE1248" i="41"/>
  <c r="AF1248" i="41"/>
  <c r="AG1248" i="41"/>
  <c r="AH1248" i="41"/>
  <c r="AI1248" i="41"/>
  <c r="AJ1248" i="41"/>
  <c r="AK1248" i="41"/>
  <c r="AL1248" i="41"/>
  <c r="AM1248" i="41"/>
  <c r="AN1248" i="41"/>
  <c r="AO1248" i="41"/>
  <c r="AP1248" i="41"/>
  <c r="AQ1248" i="41"/>
  <c r="AR1248" i="41"/>
  <c r="AS1248" i="41"/>
  <c r="AT1248" i="41"/>
  <c r="AU1248" i="41"/>
  <c r="AV1248" i="41"/>
  <c r="AW1248" i="41"/>
  <c r="AX1248" i="41"/>
  <c r="AY1248" i="41"/>
  <c r="C1249" i="41"/>
  <c r="D1249" i="41"/>
  <c r="E1249" i="41"/>
  <c r="F1249" i="41"/>
  <c r="G1249" i="41"/>
  <c r="H1249" i="41"/>
  <c r="I1249" i="41"/>
  <c r="J1249" i="41"/>
  <c r="K1249" i="41"/>
  <c r="L1249" i="41"/>
  <c r="M1249" i="41"/>
  <c r="N1249" i="41"/>
  <c r="O1249" i="41"/>
  <c r="P1249" i="41"/>
  <c r="S1249" i="41"/>
  <c r="T1249" i="41"/>
  <c r="U1249" i="41"/>
  <c r="V1249" i="41"/>
  <c r="W1249" i="41"/>
  <c r="AE1249" i="41"/>
  <c r="AF1249" i="41"/>
  <c r="AG1249" i="41"/>
  <c r="AH1249" i="41"/>
  <c r="AI1249" i="41"/>
  <c r="AJ1249" i="41"/>
  <c r="AK1249" i="41"/>
  <c r="AL1249" i="41"/>
  <c r="AM1249" i="41"/>
  <c r="AN1249" i="41"/>
  <c r="AO1249" i="41"/>
  <c r="AP1249" i="41"/>
  <c r="AQ1249" i="41"/>
  <c r="AR1249" i="41"/>
  <c r="AS1249" i="41"/>
  <c r="AT1249" i="41"/>
  <c r="AU1249" i="41"/>
  <c r="AV1249" i="41"/>
  <c r="AW1249" i="41"/>
  <c r="AX1249" i="41"/>
  <c r="AY1249" i="41"/>
  <c r="AY1246" i="41" l="1"/>
  <c r="AX1246" i="41"/>
  <c r="AW1246" i="41"/>
  <c r="AV1246" i="41"/>
  <c r="AU1246" i="41"/>
  <c r="AT1246" i="41"/>
  <c r="AS1246" i="41"/>
  <c r="AR1246" i="41"/>
  <c r="AQ1246" i="41"/>
  <c r="AP1246" i="41"/>
  <c r="AO1246" i="41"/>
  <c r="AN1246" i="41"/>
  <c r="AM1246" i="41"/>
  <c r="AL1246" i="41"/>
  <c r="AK1246" i="41"/>
  <c r="AJ1246" i="41"/>
  <c r="AI1246" i="41"/>
  <c r="AH1246" i="41"/>
  <c r="AG1246" i="41"/>
  <c r="AF1246" i="41"/>
  <c r="AE1246" i="41"/>
  <c r="W1246" i="41"/>
  <c r="V1246" i="41"/>
  <c r="U1246" i="41"/>
  <c r="T1246" i="41"/>
  <c r="S1246" i="41"/>
  <c r="P1246" i="41"/>
  <c r="O1246" i="41"/>
  <c r="N1246" i="41"/>
  <c r="M1246" i="41"/>
  <c r="L1246" i="41"/>
  <c r="K1246" i="41"/>
  <c r="J1246" i="41"/>
  <c r="I1246" i="41"/>
  <c r="H1246" i="41"/>
  <c r="G1246" i="41"/>
  <c r="F1246" i="41"/>
  <c r="E1246" i="41"/>
  <c r="D1246" i="41"/>
  <c r="C1246" i="41"/>
  <c r="J178" i="55"/>
  <c r="I178" i="55"/>
  <c r="H178" i="55"/>
  <c r="G178" i="55"/>
  <c r="F178" i="55"/>
  <c r="B178" i="55"/>
  <c r="I1079" i="41"/>
  <c r="I1080" i="41"/>
  <c r="I1081" i="41"/>
  <c r="I1082" i="41"/>
  <c r="I1083" i="41"/>
  <c r="I1084" i="41"/>
  <c r="I1085" i="41"/>
  <c r="I1086" i="41"/>
  <c r="I1087" i="41"/>
  <c r="I1088" i="41"/>
  <c r="I1089" i="41"/>
  <c r="I1090" i="41"/>
  <c r="I1091" i="41"/>
  <c r="I1092" i="41"/>
  <c r="I1093" i="41"/>
  <c r="I1094" i="41"/>
  <c r="I1095" i="41"/>
  <c r="I1096" i="41"/>
  <c r="I1097" i="41"/>
  <c r="I1098" i="41"/>
  <c r="I1099" i="41"/>
  <c r="I1100" i="41"/>
  <c r="I1101" i="41"/>
  <c r="I1102" i="41"/>
  <c r="I1103" i="41"/>
  <c r="I1104" i="41"/>
  <c r="I1105" i="41"/>
  <c r="I1106" i="41"/>
  <c r="I1107" i="41"/>
  <c r="I1108" i="41"/>
  <c r="I1109" i="41"/>
  <c r="I1110" i="41"/>
  <c r="I1111" i="41"/>
  <c r="I1112" i="41"/>
  <c r="I1113" i="41"/>
  <c r="I1114" i="41"/>
  <c r="I1115" i="41"/>
  <c r="I1116" i="41"/>
  <c r="I1078" i="41"/>
  <c r="I3" i="41"/>
  <c r="I4" i="41"/>
  <c r="I5" i="41"/>
  <c r="I6" i="41"/>
  <c r="I7" i="41"/>
  <c r="I8" i="41"/>
  <c r="I9" i="41"/>
  <c r="I10" i="41"/>
  <c r="I11" i="41"/>
  <c r="I12" i="41"/>
  <c r="I13" i="41"/>
  <c r="I14" i="41"/>
  <c r="I15" i="41"/>
  <c r="I16" i="41"/>
  <c r="I17" i="41"/>
  <c r="I18" i="41"/>
  <c r="I19" i="41"/>
  <c r="I20" i="41"/>
  <c r="I21" i="41"/>
  <c r="I22" i="41"/>
  <c r="I23" i="41"/>
  <c r="I24" i="41"/>
  <c r="I25" i="41"/>
  <c r="I26" i="41"/>
  <c r="I27" i="41"/>
  <c r="I28" i="41"/>
  <c r="I29" i="41"/>
  <c r="I30" i="41"/>
  <c r="I31" i="41"/>
  <c r="I32" i="41"/>
  <c r="I33" i="41"/>
  <c r="I34" i="41"/>
  <c r="I35" i="41"/>
  <c r="I36" i="41"/>
  <c r="I37" i="41"/>
  <c r="I38" i="41"/>
  <c r="I39" i="41"/>
  <c r="I40" i="41"/>
  <c r="I41" i="41"/>
  <c r="I42" i="41"/>
  <c r="I43" i="41"/>
  <c r="I44" i="41"/>
  <c r="I45" i="41"/>
  <c r="I46" i="41"/>
  <c r="I47" i="41"/>
  <c r="I48" i="41"/>
  <c r="I49" i="41"/>
  <c r="I50" i="41"/>
  <c r="I51" i="41"/>
  <c r="I52" i="41"/>
  <c r="I53" i="41"/>
  <c r="I54" i="41"/>
  <c r="I55" i="41"/>
  <c r="I56" i="41"/>
  <c r="I57" i="41"/>
  <c r="I58" i="41"/>
  <c r="I59" i="41"/>
  <c r="I60" i="41"/>
  <c r="I61" i="41"/>
  <c r="I62" i="41"/>
  <c r="I63" i="41"/>
  <c r="I64" i="41"/>
  <c r="I65" i="41"/>
  <c r="I66" i="41"/>
  <c r="I67" i="41"/>
  <c r="I68" i="41"/>
  <c r="I69" i="41"/>
  <c r="I70" i="41"/>
  <c r="I71" i="41"/>
  <c r="I72" i="41"/>
  <c r="I73" i="41"/>
  <c r="I74" i="41"/>
  <c r="I75" i="41"/>
  <c r="I76" i="41"/>
  <c r="I77" i="41"/>
  <c r="I78" i="41"/>
  <c r="I79" i="41"/>
  <c r="I80" i="41"/>
  <c r="I81" i="41"/>
  <c r="I82" i="41"/>
  <c r="I83" i="41"/>
  <c r="I84" i="41"/>
  <c r="I85" i="41"/>
  <c r="I86" i="41"/>
  <c r="I87" i="41"/>
  <c r="I88" i="41"/>
  <c r="I89" i="41"/>
  <c r="I90" i="41"/>
  <c r="I91" i="41"/>
  <c r="I92" i="41"/>
  <c r="I93" i="41"/>
  <c r="I94" i="41"/>
  <c r="I95" i="41"/>
  <c r="I96" i="41"/>
  <c r="I97" i="41"/>
  <c r="I98" i="41"/>
  <c r="I99" i="41"/>
  <c r="I100" i="41"/>
  <c r="I101" i="41"/>
  <c r="I102" i="41"/>
  <c r="I103" i="41"/>
  <c r="I104" i="41"/>
  <c r="I105" i="41"/>
  <c r="I106" i="41"/>
  <c r="I107" i="41"/>
  <c r="I108" i="41"/>
  <c r="I109" i="41"/>
  <c r="I110" i="41"/>
  <c r="I111" i="41"/>
  <c r="I112" i="41"/>
  <c r="I113" i="41"/>
  <c r="I114" i="41"/>
  <c r="I115" i="41"/>
  <c r="I116" i="41"/>
  <c r="I117" i="41"/>
  <c r="I118" i="41"/>
  <c r="I119" i="41"/>
  <c r="I120" i="41"/>
  <c r="I121" i="41"/>
  <c r="I122" i="41"/>
  <c r="I123" i="41"/>
  <c r="I124" i="41"/>
  <c r="I125" i="41"/>
  <c r="I126" i="41"/>
  <c r="I127" i="41"/>
  <c r="I128" i="41"/>
  <c r="I129" i="41"/>
  <c r="I130" i="41"/>
  <c r="I131" i="41"/>
  <c r="I132" i="41"/>
  <c r="I133" i="41"/>
  <c r="I134" i="41"/>
  <c r="I135" i="41"/>
  <c r="I136" i="41"/>
  <c r="I137" i="41"/>
  <c r="I138" i="41"/>
  <c r="I139" i="41"/>
  <c r="I140" i="41"/>
  <c r="I141" i="41"/>
  <c r="I142" i="41"/>
  <c r="I143" i="41"/>
  <c r="I144" i="41"/>
  <c r="I145" i="41"/>
  <c r="I146" i="41"/>
  <c r="I147" i="41"/>
  <c r="I148" i="41"/>
  <c r="I149" i="41"/>
  <c r="I150" i="41"/>
  <c r="I151" i="41"/>
  <c r="I152" i="41"/>
  <c r="I153" i="41"/>
  <c r="I154" i="41"/>
  <c r="I155" i="41"/>
  <c r="I156" i="41"/>
  <c r="I157" i="41"/>
  <c r="I158" i="41"/>
  <c r="I159" i="41"/>
  <c r="I160" i="41"/>
  <c r="I161" i="41"/>
  <c r="I162" i="41"/>
  <c r="I163" i="41"/>
  <c r="I164" i="41"/>
  <c r="I165" i="41"/>
  <c r="I166" i="41"/>
  <c r="I167" i="41"/>
  <c r="I168" i="41"/>
  <c r="I169" i="41"/>
  <c r="I170" i="41"/>
  <c r="I171" i="41"/>
  <c r="I172" i="41"/>
  <c r="I173" i="41"/>
  <c r="I174" i="41"/>
  <c r="I175" i="41"/>
  <c r="I176" i="41"/>
  <c r="I177" i="41"/>
  <c r="I178" i="41"/>
  <c r="I179" i="41"/>
  <c r="I180" i="41"/>
  <c r="I181" i="41"/>
  <c r="I182" i="41"/>
  <c r="I183" i="41"/>
  <c r="I184" i="41"/>
  <c r="I185" i="41"/>
  <c r="I186" i="41"/>
  <c r="I187" i="41"/>
  <c r="I188" i="41"/>
  <c r="I189" i="41"/>
  <c r="I190" i="41"/>
  <c r="I191" i="41"/>
  <c r="I192" i="41"/>
  <c r="I193" i="41"/>
  <c r="I194" i="41"/>
  <c r="I195" i="41"/>
  <c r="I196" i="41"/>
  <c r="I197" i="41"/>
  <c r="I198" i="41"/>
  <c r="I199" i="41"/>
  <c r="I200" i="41"/>
  <c r="I201" i="41"/>
  <c r="I202" i="41"/>
  <c r="I203" i="41"/>
  <c r="I204" i="41"/>
  <c r="I205" i="41"/>
  <c r="I206" i="41"/>
  <c r="I207" i="41"/>
  <c r="I208" i="41"/>
  <c r="I209" i="41"/>
  <c r="I210" i="41"/>
  <c r="I211" i="41"/>
  <c r="I212" i="41"/>
  <c r="I213" i="41"/>
  <c r="I214" i="41"/>
  <c r="I215" i="41"/>
  <c r="I216" i="41"/>
  <c r="I217" i="41"/>
  <c r="I218" i="41"/>
  <c r="I219" i="41"/>
  <c r="I220" i="41"/>
  <c r="I221" i="41"/>
  <c r="I222" i="41"/>
  <c r="I223" i="41"/>
  <c r="I224" i="41"/>
  <c r="I225" i="41"/>
  <c r="I226" i="41"/>
  <c r="I227" i="41"/>
  <c r="I228" i="41"/>
  <c r="I229" i="41"/>
  <c r="I230" i="41"/>
  <c r="I231" i="41"/>
  <c r="I232" i="41"/>
  <c r="I233" i="41"/>
  <c r="I234" i="41"/>
  <c r="I235" i="41"/>
  <c r="I236" i="41"/>
  <c r="I237" i="41"/>
  <c r="I238" i="41"/>
  <c r="I239" i="41"/>
  <c r="I240" i="41"/>
  <c r="I241" i="41"/>
  <c r="I242" i="41"/>
  <c r="I243" i="41"/>
  <c r="I244" i="41"/>
  <c r="I245" i="41"/>
  <c r="I246" i="41"/>
  <c r="I247" i="41"/>
  <c r="I248" i="41"/>
  <c r="I249" i="41"/>
  <c r="I250" i="41"/>
  <c r="I251" i="41"/>
  <c r="I252" i="41"/>
  <c r="I253" i="41"/>
  <c r="I254" i="41"/>
  <c r="I255" i="41"/>
  <c r="I256" i="41"/>
  <c r="I257" i="41"/>
  <c r="I258" i="41"/>
  <c r="I259" i="41"/>
  <c r="I260" i="41"/>
  <c r="I261" i="41"/>
  <c r="I262" i="41"/>
  <c r="I263" i="41"/>
  <c r="I264" i="41"/>
  <c r="I265" i="41"/>
  <c r="I266" i="41"/>
  <c r="I267" i="41"/>
  <c r="I268" i="41"/>
  <c r="I269" i="41"/>
  <c r="I270" i="41"/>
  <c r="I271" i="41"/>
  <c r="I272" i="41"/>
  <c r="I273" i="41"/>
  <c r="I274" i="41"/>
  <c r="I275" i="41"/>
  <c r="I276" i="41"/>
  <c r="I277" i="41"/>
  <c r="I278" i="41"/>
  <c r="I279" i="41"/>
  <c r="I280" i="41"/>
  <c r="I281" i="41"/>
  <c r="I282" i="41"/>
  <c r="I283" i="41"/>
  <c r="I284" i="41"/>
  <c r="I285" i="41"/>
  <c r="I286" i="41"/>
  <c r="I287" i="41"/>
  <c r="I288" i="41"/>
  <c r="I289" i="41"/>
  <c r="I290" i="41"/>
  <c r="I291" i="41"/>
  <c r="I292" i="41"/>
  <c r="I293" i="41"/>
  <c r="I294" i="41"/>
  <c r="I295" i="41"/>
  <c r="I296" i="41"/>
  <c r="I297" i="41"/>
  <c r="I298" i="41"/>
  <c r="I299" i="41"/>
  <c r="I300" i="41"/>
  <c r="I301" i="41"/>
  <c r="I302" i="41"/>
  <c r="I303" i="41"/>
  <c r="I304" i="41"/>
  <c r="I305" i="41"/>
  <c r="I306" i="41"/>
  <c r="I307" i="41"/>
  <c r="I308" i="41"/>
  <c r="I309" i="41"/>
  <c r="I310" i="41"/>
  <c r="I311" i="41"/>
  <c r="I312" i="41"/>
  <c r="I313" i="41"/>
  <c r="I314" i="41"/>
  <c r="I315" i="41"/>
  <c r="I316" i="41"/>
  <c r="I317" i="41"/>
  <c r="I318" i="41"/>
  <c r="I319" i="41"/>
  <c r="I320" i="41"/>
  <c r="I321" i="41"/>
  <c r="I322" i="41"/>
  <c r="I323" i="41"/>
  <c r="I324" i="41"/>
  <c r="I325" i="41"/>
  <c r="I326" i="41"/>
  <c r="I327" i="41"/>
  <c r="I328" i="41"/>
  <c r="I329" i="41"/>
  <c r="I330" i="41"/>
  <c r="I331" i="41"/>
  <c r="I332" i="41"/>
  <c r="I333" i="41"/>
  <c r="I334" i="41"/>
  <c r="I335" i="41"/>
  <c r="I336" i="41"/>
  <c r="I337" i="41"/>
  <c r="I338" i="41"/>
  <c r="I339" i="41"/>
  <c r="I340" i="41"/>
  <c r="I341" i="41"/>
  <c r="I342" i="41"/>
  <c r="I343" i="41"/>
  <c r="I344" i="41"/>
  <c r="I345" i="41"/>
  <c r="I346" i="41"/>
  <c r="I347" i="41"/>
  <c r="I348" i="41"/>
  <c r="I349" i="41"/>
  <c r="I350" i="41"/>
  <c r="I351" i="41"/>
  <c r="I352" i="41"/>
  <c r="I353" i="41"/>
  <c r="I354" i="41"/>
  <c r="I355" i="41"/>
  <c r="I356" i="41"/>
  <c r="I357" i="41"/>
  <c r="I358" i="41"/>
  <c r="I359" i="41"/>
  <c r="I360" i="41"/>
  <c r="I361" i="41"/>
  <c r="I362" i="41"/>
  <c r="I363" i="41"/>
  <c r="I364" i="41"/>
  <c r="I365" i="41"/>
  <c r="I366" i="41"/>
  <c r="I367" i="41"/>
  <c r="I368" i="41"/>
  <c r="I369" i="41"/>
  <c r="I370" i="41"/>
  <c r="I371" i="41"/>
  <c r="I372" i="41"/>
  <c r="I373" i="41"/>
  <c r="I374" i="41"/>
  <c r="I375" i="41"/>
  <c r="I376" i="41"/>
  <c r="I377" i="41"/>
  <c r="I378" i="41"/>
  <c r="I379" i="41"/>
  <c r="I380" i="41"/>
  <c r="I381" i="41"/>
  <c r="I382" i="41"/>
  <c r="I383" i="41"/>
  <c r="I384" i="41"/>
  <c r="I385" i="41"/>
  <c r="I386" i="41"/>
  <c r="I387" i="41"/>
  <c r="I388" i="41"/>
  <c r="I389" i="41"/>
  <c r="I390" i="41"/>
  <c r="I391" i="41"/>
  <c r="I392" i="41"/>
  <c r="I393" i="41"/>
  <c r="I394" i="41"/>
  <c r="I395" i="41"/>
  <c r="I396" i="41"/>
  <c r="I397" i="41"/>
  <c r="I398" i="41"/>
  <c r="I399" i="41"/>
  <c r="I400" i="41"/>
  <c r="I401" i="41"/>
  <c r="I402" i="41"/>
  <c r="I403" i="41"/>
  <c r="I404" i="41"/>
  <c r="I405" i="41"/>
  <c r="I406" i="41"/>
  <c r="I407" i="41"/>
  <c r="I408" i="41"/>
  <c r="I409" i="41"/>
  <c r="I410" i="41"/>
  <c r="I411" i="41"/>
  <c r="I412" i="41"/>
  <c r="I413" i="41"/>
  <c r="I414" i="41"/>
  <c r="I415" i="41"/>
  <c r="I416" i="41"/>
  <c r="I417" i="41"/>
  <c r="I418" i="41"/>
  <c r="I419" i="41"/>
  <c r="I420" i="41"/>
  <c r="I421" i="41"/>
  <c r="I422" i="41"/>
  <c r="I423" i="41"/>
  <c r="I424" i="41"/>
  <c r="I425" i="41"/>
  <c r="I426" i="41"/>
  <c r="I427" i="41"/>
  <c r="I428" i="41"/>
  <c r="I429" i="41"/>
  <c r="I430" i="41"/>
  <c r="I431" i="41"/>
  <c r="I432" i="41"/>
  <c r="I433" i="41"/>
  <c r="I434" i="41"/>
  <c r="I435" i="41"/>
  <c r="I436" i="41"/>
  <c r="I437" i="41"/>
  <c r="I438" i="41"/>
  <c r="I439" i="41"/>
  <c r="I440" i="41"/>
  <c r="I441" i="41"/>
  <c r="I442" i="41"/>
  <c r="I443" i="41"/>
  <c r="I444" i="41"/>
  <c r="I445" i="41"/>
  <c r="I446" i="41"/>
  <c r="I447" i="41"/>
  <c r="I448" i="41"/>
  <c r="I449" i="41"/>
  <c r="I450" i="41"/>
  <c r="I451" i="41"/>
  <c r="I452" i="41"/>
  <c r="I453" i="41"/>
  <c r="I454" i="41"/>
  <c r="I455" i="41"/>
  <c r="I456" i="41"/>
  <c r="I457" i="41"/>
  <c r="I458" i="41"/>
  <c r="I459" i="41"/>
  <c r="I460" i="41"/>
  <c r="I461" i="41"/>
  <c r="I462" i="41"/>
  <c r="I463" i="41"/>
  <c r="I464" i="41"/>
  <c r="I465" i="41"/>
  <c r="I466" i="41"/>
  <c r="I467" i="41"/>
  <c r="I468" i="41"/>
  <c r="I469" i="41"/>
  <c r="I470" i="41"/>
  <c r="I471" i="41"/>
  <c r="I472" i="41"/>
  <c r="I473" i="41"/>
  <c r="I474" i="41"/>
  <c r="I475" i="41"/>
  <c r="I476" i="41"/>
  <c r="I477" i="41"/>
  <c r="I478" i="41"/>
  <c r="I479" i="41"/>
  <c r="I480" i="41"/>
  <c r="I481" i="41"/>
  <c r="I482" i="41"/>
  <c r="I483" i="41"/>
  <c r="I484" i="41"/>
  <c r="I485" i="41"/>
  <c r="I486" i="41"/>
  <c r="I487" i="41"/>
  <c r="I488" i="41"/>
  <c r="I489" i="41"/>
  <c r="I490" i="41"/>
  <c r="I491" i="41"/>
  <c r="I492" i="41"/>
  <c r="I493" i="41"/>
  <c r="I494" i="41"/>
  <c r="I495" i="41"/>
  <c r="I496" i="41"/>
  <c r="I497" i="41"/>
  <c r="I498" i="41"/>
  <c r="I499" i="41"/>
  <c r="I500" i="41"/>
  <c r="I501" i="41"/>
  <c r="I502" i="41"/>
  <c r="I503" i="41"/>
  <c r="I504" i="41"/>
  <c r="I505" i="41"/>
  <c r="I506" i="41"/>
  <c r="I507" i="41"/>
  <c r="I508" i="41"/>
  <c r="I509" i="41"/>
  <c r="I510" i="41"/>
  <c r="I511" i="41"/>
  <c r="I512" i="41"/>
  <c r="I513" i="41"/>
  <c r="I514" i="41"/>
  <c r="I515" i="41"/>
  <c r="I516" i="41"/>
  <c r="I517" i="41"/>
  <c r="I518" i="41"/>
  <c r="I519" i="41"/>
  <c r="I520" i="41"/>
  <c r="I521" i="41"/>
  <c r="I522" i="41"/>
  <c r="I523" i="41"/>
  <c r="I524" i="41"/>
  <c r="I525" i="41"/>
  <c r="I526" i="41"/>
  <c r="I527" i="41"/>
  <c r="I528" i="41"/>
  <c r="I529" i="41"/>
  <c r="I530" i="41"/>
  <c r="I531" i="41"/>
  <c r="I532" i="41"/>
  <c r="I533" i="41"/>
  <c r="I534" i="41"/>
  <c r="I535" i="41"/>
  <c r="I536" i="41"/>
  <c r="I537" i="41"/>
  <c r="I538" i="41"/>
  <c r="I539" i="41"/>
  <c r="I540" i="41"/>
  <c r="I541" i="41"/>
  <c r="I542" i="41"/>
  <c r="I543" i="41"/>
  <c r="I544" i="41"/>
  <c r="I545" i="41"/>
  <c r="I546" i="41"/>
  <c r="I547" i="41"/>
  <c r="I548" i="41"/>
  <c r="I549" i="41"/>
  <c r="I550" i="41"/>
  <c r="I551" i="41"/>
  <c r="I552" i="41"/>
  <c r="I553" i="41"/>
  <c r="I554" i="41"/>
  <c r="I555" i="41"/>
  <c r="I556" i="41"/>
  <c r="I557" i="41"/>
  <c r="I558" i="41"/>
  <c r="I559" i="41"/>
  <c r="I560" i="41"/>
  <c r="I561" i="41"/>
  <c r="I562" i="41"/>
  <c r="I563" i="41"/>
  <c r="I564" i="41"/>
  <c r="I565" i="41"/>
  <c r="I566" i="41"/>
  <c r="I567" i="41"/>
  <c r="I568" i="41"/>
  <c r="I569" i="41"/>
  <c r="I570" i="41"/>
  <c r="I571" i="41"/>
  <c r="I572" i="41"/>
  <c r="I573" i="41"/>
  <c r="I574" i="41"/>
  <c r="I575" i="41"/>
  <c r="I576" i="41"/>
  <c r="I577" i="41"/>
  <c r="I578" i="41"/>
  <c r="I579" i="41"/>
  <c r="I580" i="41"/>
  <c r="I581" i="41"/>
  <c r="I582" i="41"/>
  <c r="I583" i="41"/>
  <c r="I584" i="41"/>
  <c r="I585" i="41"/>
  <c r="I586" i="41"/>
  <c r="I587" i="41"/>
  <c r="I588" i="41"/>
  <c r="I589" i="41"/>
  <c r="I590" i="41"/>
  <c r="I591" i="41"/>
  <c r="I592" i="41"/>
  <c r="I593" i="41"/>
  <c r="I594" i="41"/>
  <c r="I595" i="41"/>
  <c r="I596" i="41"/>
  <c r="I597" i="41"/>
  <c r="I598" i="41"/>
  <c r="I599" i="41"/>
  <c r="I600" i="41"/>
  <c r="I601" i="41"/>
  <c r="I602" i="41"/>
  <c r="I603" i="41"/>
  <c r="I604" i="41"/>
  <c r="I605" i="41"/>
  <c r="I606" i="41"/>
  <c r="I607" i="41"/>
  <c r="I608" i="41"/>
  <c r="I609" i="41"/>
  <c r="I610" i="41"/>
  <c r="I611" i="41"/>
  <c r="I612" i="41"/>
  <c r="I613" i="41"/>
  <c r="I614" i="41"/>
  <c r="I615" i="41"/>
  <c r="I616" i="41"/>
  <c r="I617" i="41"/>
  <c r="I618" i="41"/>
  <c r="I619" i="41"/>
  <c r="I620" i="41"/>
  <c r="I621" i="41"/>
  <c r="I622" i="41"/>
  <c r="I623" i="41"/>
  <c r="I624" i="41"/>
  <c r="I625" i="41"/>
  <c r="I626" i="41"/>
  <c r="I627" i="41"/>
  <c r="I628" i="41"/>
  <c r="I629" i="41"/>
  <c r="I630" i="41"/>
  <c r="I631" i="41"/>
  <c r="I632" i="41"/>
  <c r="I633" i="41"/>
  <c r="I634" i="41"/>
  <c r="I635" i="41"/>
  <c r="I636" i="41"/>
  <c r="I637" i="41"/>
  <c r="I638" i="41"/>
  <c r="I639" i="41"/>
  <c r="I640" i="41"/>
  <c r="I641" i="41"/>
  <c r="I642" i="41"/>
  <c r="I643" i="41"/>
  <c r="I644" i="41"/>
  <c r="I645" i="41"/>
  <c r="I646" i="41"/>
  <c r="I647" i="41"/>
  <c r="I648" i="41"/>
  <c r="I649" i="41"/>
  <c r="I650" i="41"/>
  <c r="I651" i="41"/>
  <c r="I652" i="41"/>
  <c r="I653" i="41"/>
  <c r="I654" i="41"/>
  <c r="I655" i="41"/>
  <c r="I656" i="41"/>
  <c r="I657" i="41"/>
  <c r="I658" i="41"/>
  <c r="I659" i="41"/>
  <c r="I660" i="41"/>
  <c r="I661" i="41"/>
  <c r="I662" i="41"/>
  <c r="I663" i="41"/>
  <c r="I664" i="41"/>
  <c r="I665" i="41"/>
  <c r="I666" i="41"/>
  <c r="I667" i="41"/>
  <c r="I668" i="41"/>
  <c r="I669" i="41"/>
  <c r="I670" i="41"/>
  <c r="I671" i="41"/>
  <c r="I672" i="41"/>
  <c r="I673" i="41"/>
  <c r="I674" i="41"/>
  <c r="I675" i="41"/>
  <c r="I676" i="41"/>
  <c r="I677" i="41"/>
  <c r="I678" i="41"/>
  <c r="I679" i="41"/>
  <c r="I680" i="41"/>
  <c r="I681" i="41"/>
  <c r="I682" i="41"/>
  <c r="I683" i="41"/>
  <c r="I684" i="41"/>
  <c r="I685" i="41"/>
  <c r="I686" i="41"/>
  <c r="I687" i="41"/>
  <c r="I688" i="41"/>
  <c r="I689" i="41"/>
  <c r="I690" i="41"/>
  <c r="I691" i="41"/>
  <c r="I692" i="41"/>
  <c r="I693" i="41"/>
  <c r="I694" i="41"/>
  <c r="I695" i="41"/>
  <c r="I696" i="41"/>
  <c r="I697" i="41"/>
  <c r="I698" i="41"/>
  <c r="I699" i="41"/>
  <c r="I700" i="41"/>
  <c r="I701" i="41"/>
  <c r="I702" i="41"/>
  <c r="I703" i="41"/>
  <c r="I704" i="41"/>
  <c r="I705" i="41"/>
  <c r="I706" i="41"/>
  <c r="I707" i="41"/>
  <c r="I708" i="41"/>
  <c r="I709" i="41"/>
  <c r="I710" i="41"/>
  <c r="I711" i="41"/>
  <c r="I712" i="41"/>
  <c r="I713" i="41"/>
  <c r="I714" i="41"/>
  <c r="I715" i="41"/>
  <c r="I716" i="41"/>
  <c r="I717" i="41"/>
  <c r="I718" i="41"/>
  <c r="I719" i="41"/>
  <c r="I720" i="41"/>
  <c r="I721" i="41"/>
  <c r="I722" i="41"/>
  <c r="I723" i="41"/>
  <c r="I724" i="41"/>
  <c r="I725" i="41"/>
  <c r="I726" i="41"/>
  <c r="I727" i="41"/>
  <c r="I728" i="41"/>
  <c r="I729" i="41"/>
  <c r="I730" i="41"/>
  <c r="I731" i="41"/>
  <c r="I732" i="41"/>
  <c r="I733" i="41"/>
  <c r="I734" i="41"/>
  <c r="I735" i="41"/>
  <c r="I736" i="41"/>
  <c r="I737" i="41"/>
  <c r="I738" i="41"/>
  <c r="I739" i="41"/>
  <c r="I740" i="41"/>
  <c r="I741" i="41"/>
  <c r="I742" i="41"/>
  <c r="I743" i="41"/>
  <c r="I744" i="41"/>
  <c r="I745" i="41"/>
  <c r="I746" i="41"/>
  <c r="I747" i="41"/>
  <c r="I748" i="41"/>
  <c r="I749" i="41"/>
  <c r="I750" i="41"/>
  <c r="I751" i="41"/>
  <c r="I752" i="41"/>
  <c r="I753" i="41"/>
  <c r="I754" i="41"/>
  <c r="I755" i="41"/>
  <c r="I756" i="41"/>
  <c r="I757" i="41"/>
  <c r="I758" i="41"/>
  <c r="I759" i="41"/>
  <c r="I760" i="41"/>
  <c r="I761" i="41"/>
  <c r="I762" i="41"/>
  <c r="I763" i="41"/>
  <c r="I764" i="41"/>
  <c r="I765" i="41"/>
  <c r="I766" i="41"/>
  <c r="I767" i="41"/>
  <c r="I768" i="41"/>
  <c r="I769" i="41"/>
  <c r="I770" i="41"/>
  <c r="I771" i="41"/>
  <c r="I772" i="41"/>
  <c r="I773" i="41"/>
  <c r="I774" i="41"/>
  <c r="I775" i="41"/>
  <c r="I776" i="41"/>
  <c r="I777" i="41"/>
  <c r="I778" i="41"/>
  <c r="I779" i="41"/>
  <c r="I780" i="41"/>
  <c r="I781" i="41"/>
  <c r="I782" i="41"/>
  <c r="I783" i="41"/>
  <c r="I784" i="41"/>
  <c r="I785" i="41"/>
  <c r="I786" i="41"/>
  <c r="I787" i="41"/>
  <c r="I788" i="41"/>
  <c r="I789" i="41"/>
  <c r="I790" i="41"/>
  <c r="I791" i="41"/>
  <c r="I792" i="41"/>
  <c r="I793" i="41"/>
  <c r="I794" i="41"/>
  <c r="I795" i="41"/>
  <c r="I796" i="41"/>
  <c r="I797" i="41"/>
  <c r="I798" i="41"/>
  <c r="I799" i="41"/>
  <c r="I800" i="41"/>
  <c r="I801" i="41"/>
  <c r="I802" i="41"/>
  <c r="I803" i="41"/>
  <c r="I804" i="41"/>
  <c r="I805" i="41"/>
  <c r="I806" i="41"/>
  <c r="I807" i="41"/>
  <c r="I808" i="41"/>
  <c r="I809" i="41"/>
  <c r="I810" i="41"/>
  <c r="I811" i="41"/>
  <c r="I812" i="41"/>
  <c r="I813" i="41"/>
  <c r="I814" i="41"/>
  <c r="I815" i="41"/>
  <c r="I816" i="41"/>
  <c r="I817" i="41"/>
  <c r="I818" i="41"/>
  <c r="I819" i="41"/>
  <c r="I820" i="41"/>
  <c r="I821" i="41"/>
  <c r="I822" i="41"/>
  <c r="I823" i="41"/>
  <c r="I824" i="41"/>
  <c r="I825" i="41"/>
  <c r="I826" i="41"/>
  <c r="I827" i="41"/>
  <c r="I828" i="41"/>
  <c r="I829" i="41"/>
  <c r="I830" i="41"/>
  <c r="I831" i="41"/>
  <c r="I832" i="41"/>
  <c r="I833" i="41"/>
  <c r="I834" i="41"/>
  <c r="I835" i="41"/>
  <c r="I836" i="41"/>
  <c r="I837" i="41"/>
  <c r="I838" i="41"/>
  <c r="I839" i="41"/>
  <c r="I840" i="41"/>
  <c r="I841" i="41"/>
  <c r="I842" i="41"/>
  <c r="I843" i="41"/>
  <c r="I844" i="41"/>
  <c r="I845" i="41"/>
  <c r="I846" i="41"/>
  <c r="I847" i="41"/>
  <c r="I848" i="41"/>
  <c r="I849" i="41"/>
  <c r="I850" i="41"/>
  <c r="I851" i="41"/>
  <c r="I852" i="41"/>
  <c r="I853" i="41"/>
  <c r="I854" i="41"/>
  <c r="I855" i="41"/>
  <c r="I856" i="41"/>
  <c r="I857" i="41"/>
  <c r="I858" i="41"/>
  <c r="I859" i="41"/>
  <c r="I860" i="41"/>
  <c r="I861" i="41"/>
  <c r="I862" i="41"/>
  <c r="I863" i="41"/>
  <c r="I864" i="41"/>
  <c r="I865" i="41"/>
  <c r="I866" i="41"/>
  <c r="I867" i="41"/>
  <c r="I868" i="41"/>
  <c r="I869" i="41"/>
  <c r="I870" i="41"/>
  <c r="I871" i="41"/>
  <c r="I872" i="41"/>
  <c r="I873" i="41"/>
  <c r="I874" i="41"/>
  <c r="I875" i="41"/>
  <c r="I876" i="41"/>
  <c r="I877" i="41"/>
  <c r="I878" i="41"/>
  <c r="I879" i="41"/>
  <c r="I880" i="41"/>
  <c r="I881" i="41"/>
  <c r="I882" i="41"/>
  <c r="I883" i="41"/>
  <c r="I884" i="41"/>
  <c r="I885" i="41"/>
  <c r="I886" i="41"/>
  <c r="I887" i="41"/>
  <c r="I888" i="41"/>
  <c r="I889" i="41"/>
  <c r="I890" i="41"/>
  <c r="I891" i="41"/>
  <c r="I892" i="41"/>
  <c r="I893" i="41"/>
  <c r="I894" i="41"/>
  <c r="I895" i="41"/>
  <c r="I896" i="41"/>
  <c r="I897" i="41"/>
  <c r="I898" i="41"/>
  <c r="I899" i="41"/>
  <c r="I900" i="41"/>
  <c r="I901" i="41"/>
  <c r="I902" i="41"/>
  <c r="I903" i="41"/>
  <c r="I904" i="41"/>
  <c r="I905" i="41"/>
  <c r="I906" i="41"/>
  <c r="I907" i="41"/>
  <c r="I908" i="41"/>
  <c r="I909" i="41"/>
  <c r="I910" i="41"/>
  <c r="I911" i="41"/>
  <c r="I912" i="41"/>
  <c r="I913" i="41"/>
  <c r="I914" i="41"/>
  <c r="I915" i="41"/>
  <c r="I916" i="41"/>
  <c r="I917" i="41"/>
  <c r="I918" i="41"/>
  <c r="I919" i="41"/>
  <c r="I920" i="41"/>
  <c r="I921" i="41"/>
  <c r="I922" i="41"/>
  <c r="I923" i="41"/>
  <c r="I924" i="41"/>
  <c r="I925" i="41"/>
  <c r="I926" i="41"/>
  <c r="I927" i="41"/>
  <c r="I928" i="41"/>
  <c r="I929" i="41"/>
  <c r="I930" i="41"/>
  <c r="I931" i="41"/>
  <c r="I932" i="41"/>
  <c r="I933" i="41"/>
  <c r="I934" i="41"/>
  <c r="I935" i="41"/>
  <c r="I936" i="41"/>
  <c r="I937" i="41"/>
  <c r="I938" i="41"/>
  <c r="I939" i="41"/>
  <c r="I940" i="41"/>
  <c r="I941" i="41"/>
  <c r="I942" i="41"/>
  <c r="I943" i="41"/>
  <c r="I944" i="41"/>
  <c r="I945" i="41"/>
  <c r="I946" i="41"/>
  <c r="I947" i="41"/>
  <c r="I948" i="41"/>
  <c r="I949" i="41"/>
  <c r="I950" i="41"/>
  <c r="I951" i="41"/>
  <c r="I952" i="41"/>
  <c r="I953" i="41"/>
  <c r="I954" i="41"/>
  <c r="I955" i="41"/>
  <c r="I956" i="41"/>
  <c r="I957" i="41"/>
  <c r="I958" i="41"/>
  <c r="I959" i="41"/>
  <c r="I960" i="41"/>
  <c r="I961" i="41"/>
  <c r="I962" i="41"/>
  <c r="I963" i="41"/>
  <c r="I964" i="41"/>
  <c r="I965" i="41"/>
  <c r="I966" i="41"/>
  <c r="I967" i="41"/>
  <c r="I968" i="41"/>
  <c r="I969" i="41"/>
  <c r="I970" i="41"/>
  <c r="I971" i="41"/>
  <c r="I972" i="41"/>
  <c r="I973" i="41"/>
  <c r="I974" i="41"/>
  <c r="I975" i="41"/>
  <c r="I976" i="41"/>
  <c r="I977" i="41"/>
  <c r="I978" i="41"/>
  <c r="I979" i="41"/>
  <c r="I980" i="41"/>
  <c r="I981" i="41"/>
  <c r="I982" i="41"/>
  <c r="I983" i="41"/>
  <c r="I984" i="41"/>
  <c r="I985" i="41"/>
  <c r="I986" i="41"/>
  <c r="I987" i="41"/>
  <c r="I988" i="41"/>
  <c r="I989" i="41"/>
  <c r="I990" i="41"/>
  <c r="I991" i="41"/>
  <c r="I992" i="41"/>
  <c r="I993" i="41"/>
  <c r="I994" i="41"/>
  <c r="I995" i="41"/>
  <c r="I996" i="41"/>
  <c r="I997" i="41"/>
  <c r="I998" i="41"/>
  <c r="I999" i="41"/>
  <c r="I1000" i="41"/>
  <c r="I1001" i="41"/>
  <c r="I1002" i="41"/>
  <c r="I1003" i="41"/>
  <c r="I1004" i="41"/>
  <c r="I1005" i="41"/>
  <c r="I1006" i="41"/>
  <c r="I1007" i="41"/>
  <c r="I1008" i="41"/>
  <c r="I1009" i="41"/>
  <c r="I1010" i="41"/>
  <c r="I1011" i="41"/>
  <c r="I1012" i="41"/>
  <c r="I1013" i="41"/>
  <c r="I1014" i="41"/>
  <c r="I1015" i="41"/>
  <c r="I1016" i="41"/>
  <c r="I1017" i="41"/>
  <c r="I1018" i="41"/>
  <c r="I1019" i="41"/>
  <c r="I1020" i="41"/>
  <c r="I1021" i="41"/>
  <c r="I1022" i="41"/>
  <c r="I1023" i="41"/>
  <c r="I1024" i="41"/>
  <c r="I1025" i="41"/>
  <c r="I1026" i="41"/>
  <c r="I1027" i="41"/>
  <c r="I1028" i="41"/>
  <c r="I1029" i="41"/>
  <c r="I1030" i="41"/>
  <c r="I1031" i="41"/>
  <c r="I1032" i="41"/>
  <c r="I1033" i="41"/>
  <c r="I1034" i="41"/>
  <c r="I1035" i="41"/>
  <c r="I1036" i="41"/>
  <c r="I1037" i="41"/>
  <c r="I1038" i="41"/>
  <c r="I1039" i="41"/>
  <c r="I1040" i="41"/>
  <c r="I1041" i="41"/>
  <c r="I1042" i="41"/>
  <c r="I1043" i="41"/>
  <c r="I1044" i="41"/>
  <c r="I1045" i="41"/>
  <c r="I1046" i="41"/>
  <c r="I1047" i="41"/>
  <c r="I1048" i="41"/>
  <c r="I1049" i="41"/>
  <c r="I1050" i="41"/>
  <c r="I1051" i="41"/>
  <c r="I1052" i="41"/>
  <c r="I1053" i="41"/>
  <c r="I1054" i="41"/>
  <c r="I1055" i="41"/>
  <c r="I1056" i="41"/>
  <c r="I1057" i="41"/>
  <c r="I1058" i="41"/>
  <c r="I1059" i="41"/>
  <c r="I1060" i="41"/>
  <c r="I1061" i="41"/>
  <c r="I1062" i="41"/>
  <c r="I1063" i="41"/>
  <c r="I1064" i="41"/>
  <c r="I1070" i="41"/>
  <c r="I1071" i="41"/>
  <c r="I1072" i="41"/>
  <c r="I1073" i="41"/>
  <c r="I1074" i="41"/>
  <c r="I1075" i="41"/>
  <c r="I1076" i="41"/>
  <c r="I1077" i="41"/>
  <c r="I1117" i="41"/>
  <c r="I1118" i="41"/>
  <c r="I1119" i="41"/>
  <c r="I1120" i="41"/>
  <c r="I1121" i="41"/>
  <c r="I1122" i="41"/>
  <c r="I1123" i="41"/>
  <c r="I1124" i="41"/>
  <c r="I1125" i="41"/>
  <c r="I1126" i="41"/>
  <c r="I1127" i="41"/>
  <c r="I1128" i="41"/>
  <c r="I1129" i="41"/>
  <c r="I1130" i="41"/>
  <c r="I1131" i="41"/>
  <c r="I1132" i="41"/>
  <c r="I1133" i="41"/>
  <c r="I1134" i="41"/>
  <c r="I1135" i="41"/>
  <c r="I1136" i="41"/>
  <c r="I1137" i="41"/>
  <c r="I1138" i="41"/>
  <c r="I1139" i="41"/>
  <c r="I1140" i="41"/>
  <c r="I1141" i="41"/>
  <c r="I1142" i="41"/>
  <c r="I1143" i="41"/>
  <c r="I1144" i="41"/>
  <c r="I1145" i="41"/>
  <c r="I1146" i="41"/>
  <c r="I1147" i="41"/>
  <c r="I1148" i="41"/>
  <c r="I1149" i="41"/>
  <c r="I1150" i="41"/>
  <c r="I1151" i="41"/>
  <c r="I1152" i="41"/>
  <c r="I1153" i="41"/>
  <c r="I1154" i="41"/>
  <c r="I1155" i="41"/>
  <c r="I1156" i="41"/>
  <c r="I1157" i="41"/>
  <c r="I1158" i="41"/>
  <c r="I1159" i="41"/>
  <c r="I1160" i="41"/>
  <c r="I1161" i="41"/>
  <c r="I1162" i="41"/>
  <c r="I1163" i="41"/>
  <c r="I1164" i="41"/>
  <c r="I1165" i="41"/>
  <c r="I1166" i="41"/>
  <c r="I1167" i="41"/>
  <c r="I1168" i="41"/>
  <c r="I1169" i="41"/>
  <c r="I1170" i="41"/>
  <c r="I1171" i="41"/>
  <c r="I1172" i="41"/>
  <c r="I1173" i="41"/>
  <c r="I1174" i="41"/>
  <c r="I1175" i="41"/>
  <c r="I1176" i="41"/>
  <c r="I1177" i="41"/>
  <c r="I1178" i="41"/>
  <c r="I1179" i="41"/>
  <c r="I1180" i="41"/>
  <c r="I1181" i="41"/>
  <c r="I1182" i="41"/>
  <c r="I1183" i="41"/>
  <c r="I1184" i="41"/>
  <c r="I1185" i="41"/>
  <c r="I1186" i="41"/>
  <c r="I1187" i="41"/>
  <c r="I1188" i="41"/>
  <c r="I1189" i="41"/>
  <c r="I1190" i="41"/>
  <c r="I1191" i="41"/>
  <c r="I1192" i="41"/>
  <c r="I1193" i="41"/>
  <c r="I1194" i="41"/>
  <c r="I1195" i="41"/>
  <c r="I1196" i="41"/>
  <c r="I1197" i="41"/>
  <c r="I1198" i="41"/>
  <c r="I1199" i="41"/>
  <c r="I1200" i="41"/>
  <c r="I1201" i="41"/>
  <c r="I1202" i="41"/>
  <c r="I1203" i="41"/>
  <c r="I1204" i="41"/>
  <c r="I1205" i="41"/>
  <c r="I1206" i="41"/>
  <c r="I1207" i="41"/>
  <c r="I1208" i="41"/>
  <c r="I1209" i="41"/>
  <c r="I1210" i="41"/>
  <c r="I1211" i="41"/>
  <c r="I1212" i="41"/>
  <c r="I1213" i="41"/>
  <c r="I1214" i="41"/>
  <c r="I1215" i="41"/>
  <c r="I1216" i="41"/>
  <c r="I1217" i="41"/>
  <c r="I1218" i="41"/>
  <c r="I1219" i="41"/>
  <c r="I1220" i="41"/>
  <c r="I1221" i="41"/>
  <c r="I1222" i="41"/>
  <c r="I1223" i="41"/>
  <c r="I1224" i="41"/>
  <c r="I1225" i="41"/>
  <c r="I1226" i="41"/>
  <c r="I1227" i="41"/>
  <c r="I1228" i="41"/>
  <c r="I1229" i="41"/>
  <c r="I1230" i="41"/>
  <c r="I1231" i="41"/>
  <c r="I1232" i="41"/>
  <c r="I1233" i="41"/>
  <c r="I1234" i="41"/>
  <c r="I1235" i="41"/>
  <c r="I1236" i="41"/>
  <c r="I1237" i="41"/>
  <c r="I1238" i="41"/>
  <c r="I1239" i="41"/>
  <c r="I1240" i="41"/>
  <c r="I1241" i="41"/>
  <c r="I1242" i="41"/>
  <c r="I1243" i="41"/>
  <c r="I1244" i="41"/>
  <c r="I1245" i="41"/>
  <c r="B1070" i="52"/>
  <c r="C1070" i="52"/>
  <c r="D1070" i="52"/>
  <c r="F1070" i="52" s="1"/>
  <c r="E1070" i="52"/>
  <c r="B1071" i="52"/>
  <c r="C1071" i="52"/>
  <c r="D1071" i="52"/>
  <c r="F1071" i="52" s="1"/>
  <c r="E1071" i="52"/>
  <c r="B1072" i="52"/>
  <c r="C1072" i="52"/>
  <c r="D1072" i="52"/>
  <c r="F1072" i="52" s="1"/>
  <c r="E1072" i="52"/>
  <c r="B1073" i="52"/>
  <c r="C1073" i="52"/>
  <c r="D1073" i="52"/>
  <c r="F1073" i="52" s="1"/>
  <c r="E1073" i="52"/>
  <c r="B1074" i="52"/>
  <c r="C1074" i="52"/>
  <c r="D1074" i="52"/>
  <c r="F1074" i="52" s="1"/>
  <c r="E1074" i="52"/>
  <c r="B1075" i="52"/>
  <c r="C1075" i="52"/>
  <c r="D1075" i="52"/>
  <c r="F1075" i="52" s="1"/>
  <c r="E1075" i="52"/>
  <c r="B1076" i="52"/>
  <c r="C1076" i="52"/>
  <c r="D1076" i="52"/>
  <c r="F1076" i="52" s="1"/>
  <c r="E1076" i="52"/>
  <c r="B1077" i="52"/>
  <c r="C1077" i="52"/>
  <c r="D1077" i="52"/>
  <c r="F1077" i="52" s="1"/>
  <c r="E1077" i="52"/>
  <c r="B1078" i="52"/>
  <c r="C1078" i="52"/>
  <c r="D1078" i="52"/>
  <c r="F1078" i="52" s="1"/>
  <c r="E1078" i="52"/>
  <c r="B1079" i="52"/>
  <c r="C1079" i="52"/>
  <c r="D1079" i="52"/>
  <c r="F1079" i="52" s="1"/>
  <c r="E1079" i="52"/>
  <c r="B1080" i="52"/>
  <c r="C1080" i="52"/>
  <c r="D1080" i="52"/>
  <c r="F1080" i="52" s="1"/>
  <c r="E1080" i="52"/>
  <c r="B1081" i="52"/>
  <c r="C1081" i="52"/>
  <c r="D1081" i="52"/>
  <c r="F1081" i="52" s="1"/>
  <c r="E1081" i="52"/>
  <c r="B1082" i="52"/>
  <c r="C1082" i="52"/>
  <c r="D1082" i="52"/>
  <c r="F1082" i="52" s="1"/>
  <c r="E1082" i="52"/>
  <c r="B1083" i="52"/>
  <c r="C1083" i="52"/>
  <c r="D1083" i="52"/>
  <c r="F1083" i="52" s="1"/>
  <c r="E1083" i="52"/>
  <c r="B1084" i="52"/>
  <c r="C1084" i="52"/>
  <c r="D1084" i="52"/>
  <c r="F1084" i="52" s="1"/>
  <c r="E1084" i="52"/>
  <c r="B1085" i="52"/>
  <c r="C1085" i="52"/>
  <c r="D1085" i="52"/>
  <c r="E1085" i="52"/>
  <c r="F1085" i="52"/>
  <c r="B1086" i="52"/>
  <c r="C1086" i="52"/>
  <c r="D1086" i="52"/>
  <c r="F1086" i="52" s="1"/>
  <c r="E1086" i="52"/>
  <c r="B1087" i="52"/>
  <c r="C1087" i="52"/>
  <c r="D1087" i="52"/>
  <c r="F1087" i="52" s="1"/>
  <c r="E1087" i="52"/>
  <c r="B1088" i="52"/>
  <c r="C1088" i="52"/>
  <c r="D1088" i="52"/>
  <c r="F1088" i="52" s="1"/>
  <c r="E1088" i="52"/>
  <c r="B1089" i="52"/>
  <c r="C1089" i="52"/>
  <c r="D1089" i="52"/>
  <c r="E1089" i="52"/>
  <c r="F1089" i="52"/>
  <c r="B1090" i="52"/>
  <c r="C1090" i="52"/>
  <c r="D1090" i="52"/>
  <c r="F1090" i="52" s="1"/>
  <c r="E1090" i="52"/>
  <c r="B1091" i="52"/>
  <c r="C1091" i="52"/>
  <c r="D1091" i="52"/>
  <c r="F1091" i="52" s="1"/>
  <c r="E1091" i="52"/>
  <c r="B1092" i="52"/>
  <c r="C1092" i="52"/>
  <c r="D1092" i="52"/>
  <c r="F1092" i="52" s="1"/>
  <c r="E1092" i="52"/>
  <c r="B1093" i="52"/>
  <c r="C1093" i="52"/>
  <c r="D1093" i="52"/>
  <c r="F1093" i="52" s="1"/>
  <c r="E1093" i="52"/>
  <c r="B1094" i="52"/>
  <c r="C1094" i="52"/>
  <c r="D1094" i="52"/>
  <c r="F1094" i="52" s="1"/>
  <c r="E1094" i="52"/>
  <c r="B1095" i="52"/>
  <c r="C1095" i="52"/>
  <c r="D1095" i="52"/>
  <c r="F1095" i="52" s="1"/>
  <c r="E1095" i="52"/>
  <c r="B1096" i="52"/>
  <c r="C1096" i="52"/>
  <c r="D1096" i="52"/>
  <c r="F1096" i="52" s="1"/>
  <c r="E1096" i="52"/>
  <c r="B1097" i="52"/>
  <c r="C1097" i="52"/>
  <c r="D1097" i="52"/>
  <c r="F1097" i="52" s="1"/>
  <c r="E1097" i="52"/>
  <c r="B1098" i="52"/>
  <c r="C1098" i="52"/>
  <c r="D1098" i="52"/>
  <c r="F1098" i="52" s="1"/>
  <c r="E1098" i="52"/>
  <c r="B1099" i="52"/>
  <c r="C1099" i="52"/>
  <c r="D1099" i="52"/>
  <c r="F1099" i="52" s="1"/>
  <c r="E1099" i="52"/>
  <c r="B1100" i="52"/>
  <c r="C1100" i="52"/>
  <c r="D1100" i="52"/>
  <c r="F1100" i="52" s="1"/>
  <c r="E1100" i="52"/>
  <c r="B1101" i="52"/>
  <c r="C1101" i="52"/>
  <c r="D1101" i="52"/>
  <c r="F1101" i="52" s="1"/>
  <c r="E1101" i="52"/>
  <c r="B1102" i="52"/>
  <c r="C1102" i="52"/>
  <c r="D1102" i="52"/>
  <c r="F1102" i="52" s="1"/>
  <c r="E1102" i="52"/>
  <c r="B1103" i="52"/>
  <c r="C1103" i="52"/>
  <c r="D1103" i="52"/>
  <c r="F1103" i="52" s="1"/>
  <c r="E1103" i="52"/>
  <c r="B1104" i="52"/>
  <c r="C1104" i="52"/>
  <c r="D1104" i="52"/>
  <c r="F1104" i="52" s="1"/>
  <c r="E1104" i="52"/>
  <c r="B1105" i="52"/>
  <c r="C1105" i="52"/>
  <c r="D1105" i="52"/>
  <c r="F1105" i="52" s="1"/>
  <c r="E1105" i="52"/>
  <c r="B1106" i="52"/>
  <c r="C1106" i="52"/>
  <c r="D1106" i="52"/>
  <c r="F1106" i="52" s="1"/>
  <c r="E1106" i="52"/>
  <c r="B1107" i="52"/>
  <c r="C1107" i="52"/>
  <c r="D1107" i="52"/>
  <c r="F1107" i="52" s="1"/>
  <c r="E1107" i="52"/>
  <c r="B1108" i="52"/>
  <c r="C1108" i="52"/>
  <c r="D1108" i="52"/>
  <c r="F1108" i="52" s="1"/>
  <c r="E1108" i="52"/>
  <c r="B1109" i="52"/>
  <c r="C1109" i="52"/>
  <c r="D1109" i="52"/>
  <c r="F1109" i="52" s="1"/>
  <c r="E1109" i="52"/>
  <c r="B1110" i="52"/>
  <c r="C1110" i="52"/>
  <c r="D1110" i="52"/>
  <c r="F1110" i="52" s="1"/>
  <c r="E1110" i="52"/>
  <c r="B1111" i="52"/>
  <c r="C1111" i="52"/>
  <c r="D1111" i="52"/>
  <c r="F1111" i="52" s="1"/>
  <c r="E1111" i="52"/>
  <c r="B1112" i="52"/>
  <c r="C1112" i="52"/>
  <c r="D1112" i="52"/>
  <c r="F1112" i="52" s="1"/>
  <c r="E1112" i="52"/>
  <c r="F1069" i="52"/>
  <c r="E1069" i="52"/>
  <c r="D1069" i="52"/>
  <c r="B1069" i="52"/>
  <c r="B932" i="52"/>
  <c r="C932" i="52"/>
  <c r="D932" i="52"/>
  <c r="F932" i="52" s="1"/>
  <c r="E932" i="52"/>
  <c r="B933" i="52"/>
  <c r="C933" i="52"/>
  <c r="D933" i="52"/>
  <c r="F933" i="52" s="1"/>
  <c r="E933" i="52"/>
  <c r="B934" i="52"/>
  <c r="C934" i="52"/>
  <c r="D934" i="52"/>
  <c r="F934" i="52" s="1"/>
  <c r="E934" i="52"/>
  <c r="B935" i="52"/>
  <c r="C935" i="52"/>
  <c r="D935" i="52"/>
  <c r="F935" i="52" s="1"/>
  <c r="E935" i="52"/>
  <c r="B936" i="52"/>
  <c r="C936" i="52"/>
  <c r="D936" i="52"/>
  <c r="F936" i="52" s="1"/>
  <c r="E936" i="52"/>
  <c r="B937" i="52"/>
  <c r="C937" i="52"/>
  <c r="D937" i="52"/>
  <c r="F937" i="52" s="1"/>
  <c r="E937" i="52"/>
  <c r="B938" i="52"/>
  <c r="C938" i="52"/>
  <c r="D938" i="52"/>
  <c r="F938" i="52" s="1"/>
  <c r="E938" i="52"/>
  <c r="B939" i="52"/>
  <c r="C939" i="52"/>
  <c r="D939" i="52"/>
  <c r="F939" i="52" s="1"/>
  <c r="E939" i="52"/>
  <c r="B940" i="52"/>
  <c r="C940" i="52"/>
  <c r="D940" i="52"/>
  <c r="F940" i="52" s="1"/>
  <c r="E940" i="52"/>
  <c r="B941" i="52"/>
  <c r="C941" i="52"/>
  <c r="D941" i="52"/>
  <c r="F941" i="52" s="1"/>
  <c r="E941" i="52"/>
  <c r="B942" i="52"/>
  <c r="C942" i="52"/>
  <c r="D942" i="52"/>
  <c r="F942" i="52" s="1"/>
  <c r="E942" i="52"/>
  <c r="B943" i="52"/>
  <c r="C943" i="52"/>
  <c r="D943" i="52"/>
  <c r="F943" i="52" s="1"/>
  <c r="E943" i="52"/>
  <c r="B944" i="52"/>
  <c r="C944" i="52"/>
  <c r="D944" i="52"/>
  <c r="F944" i="52" s="1"/>
  <c r="E944" i="52"/>
  <c r="B945" i="52"/>
  <c r="C945" i="52"/>
  <c r="D945" i="52"/>
  <c r="F945" i="52" s="1"/>
  <c r="E945" i="52"/>
  <c r="B946" i="52"/>
  <c r="C946" i="52"/>
  <c r="D946" i="52"/>
  <c r="F946" i="52" s="1"/>
  <c r="E946" i="52"/>
  <c r="B947" i="52"/>
  <c r="C947" i="52"/>
  <c r="D947" i="52"/>
  <c r="F947" i="52" s="1"/>
  <c r="E947" i="52"/>
  <c r="B948" i="52"/>
  <c r="C948" i="52"/>
  <c r="D948" i="52"/>
  <c r="F948" i="52" s="1"/>
  <c r="E948" i="52"/>
  <c r="B949" i="52"/>
  <c r="C949" i="52"/>
  <c r="D949" i="52"/>
  <c r="F949" i="52" s="1"/>
  <c r="E949" i="52"/>
  <c r="B950" i="52"/>
  <c r="C950" i="52"/>
  <c r="D950" i="52"/>
  <c r="F950" i="52" s="1"/>
  <c r="E950" i="52"/>
  <c r="B951" i="52"/>
  <c r="C951" i="52"/>
  <c r="D951" i="52"/>
  <c r="F951" i="52" s="1"/>
  <c r="E951" i="52"/>
  <c r="B952" i="52"/>
  <c r="C952" i="52"/>
  <c r="D952" i="52"/>
  <c r="F952" i="52" s="1"/>
  <c r="E952" i="52"/>
  <c r="B953" i="52"/>
  <c r="C953" i="52"/>
  <c r="D953" i="52"/>
  <c r="F953" i="52" s="1"/>
  <c r="E953" i="52"/>
  <c r="B954" i="52"/>
  <c r="C954" i="52"/>
  <c r="D954" i="52"/>
  <c r="F954" i="52" s="1"/>
  <c r="E954" i="52"/>
  <c r="B955" i="52"/>
  <c r="C955" i="52"/>
  <c r="D955" i="52"/>
  <c r="F955" i="52" s="1"/>
  <c r="E955" i="52"/>
  <c r="B956" i="52"/>
  <c r="C956" i="52"/>
  <c r="D956" i="52"/>
  <c r="F956" i="52" s="1"/>
  <c r="E956" i="52"/>
  <c r="B957" i="52"/>
  <c r="C957" i="52"/>
  <c r="D957" i="52"/>
  <c r="F957" i="52" s="1"/>
  <c r="E957" i="52"/>
  <c r="B958" i="52"/>
  <c r="C958" i="52"/>
  <c r="D958" i="52"/>
  <c r="F958" i="52" s="1"/>
  <c r="E958" i="52"/>
  <c r="B959" i="52"/>
  <c r="C959" i="52"/>
  <c r="D959" i="52"/>
  <c r="F959" i="52" s="1"/>
  <c r="E959" i="52"/>
  <c r="B960" i="52"/>
  <c r="C960" i="52"/>
  <c r="D960" i="52"/>
  <c r="F960" i="52" s="1"/>
  <c r="E960" i="52"/>
  <c r="B961" i="52"/>
  <c r="C961" i="52"/>
  <c r="D961" i="52"/>
  <c r="F961" i="52" s="1"/>
  <c r="E961" i="52"/>
  <c r="B962" i="52"/>
  <c r="C962" i="52"/>
  <c r="D962" i="52"/>
  <c r="F962" i="52" s="1"/>
  <c r="E962" i="52"/>
  <c r="B963" i="52"/>
  <c r="C963" i="52"/>
  <c r="D963" i="52"/>
  <c r="F963" i="52" s="1"/>
  <c r="E963" i="52"/>
  <c r="B964" i="52"/>
  <c r="C964" i="52"/>
  <c r="D964" i="52"/>
  <c r="F964" i="52" s="1"/>
  <c r="E964" i="52"/>
  <c r="B965" i="52"/>
  <c r="C965" i="52"/>
  <c r="D965" i="52"/>
  <c r="F965" i="52" s="1"/>
  <c r="E965" i="52"/>
  <c r="B966" i="52"/>
  <c r="C966" i="52"/>
  <c r="D966" i="52"/>
  <c r="F966" i="52" s="1"/>
  <c r="E966" i="52"/>
  <c r="B967" i="52"/>
  <c r="C967" i="52"/>
  <c r="D967" i="52"/>
  <c r="F967" i="52" s="1"/>
  <c r="E967" i="52"/>
  <c r="B968" i="52"/>
  <c r="C968" i="52"/>
  <c r="D968" i="52"/>
  <c r="F968" i="52" s="1"/>
  <c r="E968" i="52"/>
  <c r="B969" i="52"/>
  <c r="C969" i="52"/>
  <c r="D969" i="52"/>
  <c r="F969" i="52" s="1"/>
  <c r="E969" i="52"/>
  <c r="B970" i="52"/>
  <c r="C970" i="52"/>
  <c r="D970" i="52"/>
  <c r="F970" i="52" s="1"/>
  <c r="E970" i="52"/>
  <c r="B971" i="52"/>
  <c r="C971" i="52"/>
  <c r="D971" i="52"/>
  <c r="F971" i="52" s="1"/>
  <c r="E971" i="52"/>
  <c r="B972" i="52"/>
  <c r="C972" i="52"/>
  <c r="D972" i="52"/>
  <c r="F972" i="52" s="1"/>
  <c r="E972" i="52"/>
  <c r="B973" i="52"/>
  <c r="C973" i="52"/>
  <c r="D973" i="52"/>
  <c r="F973" i="52" s="1"/>
  <c r="E973" i="52"/>
  <c r="B974" i="52"/>
  <c r="C974" i="52"/>
  <c r="D974" i="52"/>
  <c r="F974" i="52" s="1"/>
  <c r="E974" i="52"/>
  <c r="B975" i="52"/>
  <c r="C975" i="52"/>
  <c r="D975" i="52"/>
  <c r="F975" i="52" s="1"/>
  <c r="E975" i="52"/>
  <c r="B976" i="52"/>
  <c r="C976" i="52"/>
  <c r="D976" i="52"/>
  <c r="F976" i="52" s="1"/>
  <c r="E976" i="52"/>
  <c r="B977" i="52"/>
  <c r="C977" i="52"/>
  <c r="D977" i="52"/>
  <c r="F977" i="52" s="1"/>
  <c r="E977" i="52"/>
  <c r="B978" i="52"/>
  <c r="C978" i="52"/>
  <c r="D978" i="52"/>
  <c r="F978" i="52" s="1"/>
  <c r="E978" i="52"/>
  <c r="B979" i="52"/>
  <c r="C979" i="52"/>
  <c r="D979" i="52"/>
  <c r="F979" i="52" s="1"/>
  <c r="E979" i="52"/>
  <c r="B980" i="52"/>
  <c r="C980" i="52"/>
  <c r="D980" i="52"/>
  <c r="F980" i="52" s="1"/>
  <c r="E980" i="52"/>
  <c r="B981" i="52"/>
  <c r="C981" i="52"/>
  <c r="D981" i="52"/>
  <c r="F981" i="52" s="1"/>
  <c r="E981" i="52"/>
  <c r="B982" i="52"/>
  <c r="C982" i="52"/>
  <c r="D982" i="52"/>
  <c r="F982" i="52" s="1"/>
  <c r="E982" i="52"/>
  <c r="B983" i="52"/>
  <c r="C983" i="52"/>
  <c r="D983" i="52"/>
  <c r="F983" i="52" s="1"/>
  <c r="E983" i="52"/>
  <c r="B984" i="52"/>
  <c r="C984" i="52"/>
  <c r="D984" i="52"/>
  <c r="F984" i="52" s="1"/>
  <c r="E984" i="52"/>
  <c r="B985" i="52"/>
  <c r="C985" i="52"/>
  <c r="D985" i="52"/>
  <c r="F985" i="52" s="1"/>
  <c r="E985" i="52"/>
  <c r="B986" i="52"/>
  <c r="C986" i="52"/>
  <c r="D986" i="52"/>
  <c r="F986" i="52" s="1"/>
  <c r="E986" i="52"/>
  <c r="B987" i="52"/>
  <c r="C987" i="52"/>
  <c r="D987" i="52"/>
  <c r="F987" i="52" s="1"/>
  <c r="E987" i="52"/>
  <c r="B988" i="52"/>
  <c r="C988" i="52"/>
  <c r="D988" i="52"/>
  <c r="F988" i="52" s="1"/>
  <c r="E988" i="52"/>
  <c r="B989" i="52"/>
  <c r="C989" i="52"/>
  <c r="D989" i="52"/>
  <c r="F989" i="52" s="1"/>
  <c r="E989" i="52"/>
  <c r="B990" i="52"/>
  <c r="C990" i="52"/>
  <c r="D990" i="52"/>
  <c r="F990" i="52" s="1"/>
  <c r="E990" i="52"/>
  <c r="B991" i="52"/>
  <c r="C991" i="52"/>
  <c r="D991" i="52"/>
  <c r="F991" i="52" s="1"/>
  <c r="E991" i="52"/>
  <c r="B992" i="52"/>
  <c r="C992" i="52"/>
  <c r="D992" i="52"/>
  <c r="F992" i="52" s="1"/>
  <c r="E992" i="52"/>
  <c r="B993" i="52"/>
  <c r="C993" i="52"/>
  <c r="D993" i="52"/>
  <c r="F993" i="52" s="1"/>
  <c r="E993" i="52"/>
  <c r="B994" i="52"/>
  <c r="C994" i="52"/>
  <c r="D994" i="52"/>
  <c r="F994" i="52" s="1"/>
  <c r="E994" i="52"/>
  <c r="B995" i="52"/>
  <c r="C995" i="52"/>
  <c r="D995" i="52"/>
  <c r="F995" i="52" s="1"/>
  <c r="E995" i="52"/>
  <c r="B996" i="52"/>
  <c r="C996" i="52"/>
  <c r="D996" i="52"/>
  <c r="F996" i="52" s="1"/>
  <c r="E996" i="52"/>
  <c r="B997" i="52"/>
  <c r="C997" i="52"/>
  <c r="D997" i="52"/>
  <c r="F997" i="52" s="1"/>
  <c r="E997" i="52"/>
  <c r="B998" i="52"/>
  <c r="C998" i="52"/>
  <c r="D998" i="52"/>
  <c r="F998" i="52" s="1"/>
  <c r="E998" i="52"/>
  <c r="B999" i="52"/>
  <c r="C999" i="52"/>
  <c r="D999" i="52"/>
  <c r="F999" i="52" s="1"/>
  <c r="E999" i="52"/>
  <c r="B1000" i="52"/>
  <c r="C1000" i="52"/>
  <c r="D1000" i="52"/>
  <c r="F1000" i="52" s="1"/>
  <c r="E1000" i="52"/>
  <c r="B1001" i="52"/>
  <c r="C1001" i="52"/>
  <c r="D1001" i="52"/>
  <c r="F1001" i="52" s="1"/>
  <c r="E1001" i="52"/>
  <c r="B1002" i="52"/>
  <c r="C1002" i="52"/>
  <c r="D1002" i="52"/>
  <c r="F1002" i="52" s="1"/>
  <c r="E1002" i="52"/>
  <c r="B1003" i="52"/>
  <c r="C1003" i="52"/>
  <c r="D1003" i="52"/>
  <c r="F1003" i="52" s="1"/>
  <c r="E1003" i="52"/>
  <c r="B1004" i="52"/>
  <c r="C1004" i="52"/>
  <c r="D1004" i="52"/>
  <c r="F1004" i="52" s="1"/>
  <c r="E1004" i="52"/>
  <c r="B1005" i="52"/>
  <c r="C1005" i="52"/>
  <c r="D1005" i="52"/>
  <c r="F1005" i="52" s="1"/>
  <c r="E1005" i="52"/>
  <c r="B1006" i="52"/>
  <c r="C1006" i="52"/>
  <c r="D1006" i="52"/>
  <c r="F1006" i="52" s="1"/>
  <c r="E1006" i="52"/>
  <c r="B1007" i="52"/>
  <c r="C1007" i="52"/>
  <c r="D1007" i="52"/>
  <c r="F1007" i="52" s="1"/>
  <c r="E1007" i="52"/>
  <c r="B1008" i="52"/>
  <c r="C1008" i="52"/>
  <c r="D1008" i="52"/>
  <c r="F1008" i="52" s="1"/>
  <c r="E1008" i="52"/>
  <c r="B1009" i="52"/>
  <c r="C1009" i="52"/>
  <c r="D1009" i="52"/>
  <c r="F1009" i="52" s="1"/>
  <c r="E1009" i="52"/>
  <c r="B1010" i="52"/>
  <c r="C1010" i="52"/>
  <c r="D1010" i="52"/>
  <c r="F1010" i="52" s="1"/>
  <c r="E1010" i="52"/>
  <c r="B1011" i="52"/>
  <c r="C1011" i="52"/>
  <c r="D1011" i="52"/>
  <c r="F1011" i="52" s="1"/>
  <c r="E1011" i="52"/>
  <c r="B1012" i="52"/>
  <c r="C1012" i="52"/>
  <c r="D1012" i="52"/>
  <c r="F1012" i="52" s="1"/>
  <c r="E1012" i="52"/>
  <c r="B1013" i="52"/>
  <c r="C1013" i="52"/>
  <c r="D1013" i="52"/>
  <c r="F1013" i="52" s="1"/>
  <c r="E1013" i="52"/>
  <c r="B1014" i="52"/>
  <c r="C1014" i="52"/>
  <c r="D1014" i="52"/>
  <c r="F1014" i="52" s="1"/>
  <c r="E1014" i="52"/>
  <c r="B1015" i="52"/>
  <c r="C1015" i="52"/>
  <c r="D1015" i="52"/>
  <c r="F1015" i="52" s="1"/>
  <c r="E1015" i="52"/>
  <c r="B1016" i="52"/>
  <c r="C1016" i="52"/>
  <c r="D1016" i="52"/>
  <c r="F1016" i="52" s="1"/>
  <c r="E1016" i="52"/>
  <c r="B1017" i="52"/>
  <c r="C1017" i="52"/>
  <c r="D1017" i="52"/>
  <c r="F1017" i="52" s="1"/>
  <c r="E1017" i="52"/>
  <c r="B1018" i="52"/>
  <c r="C1018" i="52"/>
  <c r="D1018" i="52"/>
  <c r="F1018" i="52" s="1"/>
  <c r="E1018" i="52"/>
  <c r="B1019" i="52"/>
  <c r="C1019" i="52"/>
  <c r="D1019" i="52"/>
  <c r="F1019" i="52" s="1"/>
  <c r="E1019" i="52"/>
  <c r="B1020" i="52"/>
  <c r="C1020" i="52"/>
  <c r="D1020" i="52"/>
  <c r="F1020" i="52" s="1"/>
  <c r="E1020" i="52"/>
  <c r="B1021" i="52"/>
  <c r="C1021" i="52"/>
  <c r="D1021" i="52"/>
  <c r="F1021" i="52" s="1"/>
  <c r="E1021" i="52"/>
  <c r="B1022" i="52"/>
  <c r="C1022" i="52"/>
  <c r="D1022" i="52"/>
  <c r="F1022" i="52" s="1"/>
  <c r="E1022" i="52"/>
  <c r="B1023" i="52"/>
  <c r="C1023" i="52"/>
  <c r="D1023" i="52"/>
  <c r="F1023" i="52" s="1"/>
  <c r="E1023" i="52"/>
  <c r="B1024" i="52"/>
  <c r="C1024" i="52"/>
  <c r="D1024" i="52"/>
  <c r="F1024" i="52" s="1"/>
  <c r="E1024" i="52"/>
  <c r="B1025" i="52"/>
  <c r="C1025" i="52"/>
  <c r="D1025" i="52"/>
  <c r="F1025" i="52" s="1"/>
  <c r="E1025" i="52"/>
  <c r="B1026" i="52"/>
  <c r="C1026" i="52"/>
  <c r="D1026" i="52"/>
  <c r="F1026" i="52" s="1"/>
  <c r="E1026" i="52"/>
  <c r="B1027" i="52"/>
  <c r="C1027" i="52"/>
  <c r="D1027" i="52"/>
  <c r="F1027" i="52" s="1"/>
  <c r="E1027" i="52"/>
  <c r="B1028" i="52"/>
  <c r="C1028" i="52"/>
  <c r="D1028" i="52"/>
  <c r="F1028" i="52" s="1"/>
  <c r="E1028" i="52"/>
  <c r="B1029" i="52"/>
  <c r="C1029" i="52"/>
  <c r="D1029" i="52"/>
  <c r="F1029" i="52" s="1"/>
  <c r="E1029" i="52"/>
  <c r="B1030" i="52"/>
  <c r="C1030" i="52"/>
  <c r="D1030" i="52"/>
  <c r="F1030" i="52" s="1"/>
  <c r="E1030" i="52"/>
  <c r="B1031" i="52"/>
  <c r="C1031" i="52"/>
  <c r="D1031" i="52"/>
  <c r="F1031" i="52" s="1"/>
  <c r="E1031" i="52"/>
  <c r="B1032" i="52"/>
  <c r="C1032" i="52"/>
  <c r="D1032" i="52"/>
  <c r="F1032" i="52" s="1"/>
  <c r="E1032" i="52"/>
  <c r="B1033" i="52"/>
  <c r="C1033" i="52"/>
  <c r="D1033" i="52"/>
  <c r="F1033" i="52" s="1"/>
  <c r="E1033" i="52"/>
  <c r="B1034" i="52"/>
  <c r="C1034" i="52"/>
  <c r="D1034" i="52"/>
  <c r="F1034" i="52" s="1"/>
  <c r="E1034" i="52"/>
  <c r="B1035" i="52"/>
  <c r="C1035" i="52"/>
  <c r="D1035" i="52"/>
  <c r="F1035" i="52" s="1"/>
  <c r="E1035" i="52"/>
  <c r="B1036" i="52"/>
  <c r="C1036" i="52"/>
  <c r="D1036" i="52"/>
  <c r="F1036" i="52" s="1"/>
  <c r="E1036" i="52"/>
  <c r="B1037" i="52"/>
  <c r="C1037" i="52"/>
  <c r="D1037" i="52"/>
  <c r="F1037" i="52" s="1"/>
  <c r="E1037" i="52"/>
  <c r="B1038" i="52"/>
  <c r="C1038" i="52"/>
  <c r="D1038" i="52"/>
  <c r="F1038" i="52" s="1"/>
  <c r="E1038" i="52"/>
  <c r="B1039" i="52"/>
  <c r="C1039" i="52"/>
  <c r="D1039" i="52"/>
  <c r="F1039" i="52" s="1"/>
  <c r="E1039" i="52"/>
  <c r="B1040" i="52"/>
  <c r="C1040" i="52"/>
  <c r="D1040" i="52"/>
  <c r="F1040" i="52" s="1"/>
  <c r="E1040" i="52"/>
  <c r="B1041" i="52"/>
  <c r="C1041" i="52"/>
  <c r="D1041" i="52"/>
  <c r="F1041" i="52" s="1"/>
  <c r="E1041" i="52"/>
  <c r="B1042" i="52"/>
  <c r="C1042" i="52"/>
  <c r="D1042" i="52"/>
  <c r="F1042" i="52" s="1"/>
  <c r="E1042" i="52"/>
  <c r="B1043" i="52"/>
  <c r="C1043" i="52"/>
  <c r="D1043" i="52"/>
  <c r="F1043" i="52" s="1"/>
  <c r="E1043" i="52"/>
  <c r="B1044" i="52"/>
  <c r="C1044" i="52"/>
  <c r="D1044" i="52"/>
  <c r="F1044" i="52" s="1"/>
  <c r="E1044" i="52"/>
  <c r="B1045" i="52"/>
  <c r="C1045" i="52"/>
  <c r="D1045" i="52"/>
  <c r="F1045" i="52" s="1"/>
  <c r="E1045" i="52"/>
  <c r="B1046" i="52"/>
  <c r="C1046" i="52"/>
  <c r="D1046" i="52"/>
  <c r="F1046" i="52" s="1"/>
  <c r="E1046" i="52"/>
  <c r="B1047" i="52"/>
  <c r="C1047" i="52"/>
  <c r="D1047" i="52"/>
  <c r="F1047" i="52" s="1"/>
  <c r="E1047" i="52"/>
  <c r="B1048" i="52"/>
  <c r="C1048" i="52"/>
  <c r="D1048" i="52"/>
  <c r="F1048" i="52" s="1"/>
  <c r="E1048" i="52"/>
  <c r="B1049" i="52"/>
  <c r="C1049" i="52"/>
  <c r="D1049" i="52"/>
  <c r="F1049" i="52" s="1"/>
  <c r="E1049" i="52"/>
  <c r="B1050" i="52"/>
  <c r="C1050" i="52"/>
  <c r="D1050" i="52"/>
  <c r="F1050" i="52" s="1"/>
  <c r="E1050" i="52"/>
  <c r="B1051" i="52"/>
  <c r="C1051" i="52"/>
  <c r="D1051" i="52"/>
  <c r="F1051" i="52" s="1"/>
  <c r="E1051" i="52"/>
  <c r="B1052" i="52"/>
  <c r="C1052" i="52"/>
  <c r="D1052" i="52"/>
  <c r="F1052" i="52" s="1"/>
  <c r="E1052" i="52"/>
  <c r="B1053" i="52"/>
  <c r="C1053" i="52"/>
  <c r="D1053" i="52"/>
  <c r="F1053" i="52" s="1"/>
  <c r="E1053" i="52"/>
  <c r="B1054" i="52"/>
  <c r="C1054" i="52"/>
  <c r="D1054" i="52"/>
  <c r="F1054" i="52" s="1"/>
  <c r="E1054" i="52"/>
  <c r="B1055" i="52"/>
  <c r="C1055" i="52"/>
  <c r="D1055" i="52"/>
  <c r="F1055" i="52" s="1"/>
  <c r="E1055" i="52"/>
  <c r="B1056" i="52"/>
  <c r="C1056" i="52"/>
  <c r="D1056" i="52"/>
  <c r="F1056" i="52" s="1"/>
  <c r="E1056" i="52"/>
  <c r="B1057" i="52"/>
  <c r="C1057" i="52"/>
  <c r="D1057" i="52"/>
  <c r="F1057" i="52" s="1"/>
  <c r="E1057" i="52"/>
  <c r="B1058" i="52"/>
  <c r="C1058" i="52"/>
  <c r="D1058" i="52"/>
  <c r="F1058" i="52" s="1"/>
  <c r="E1058" i="52"/>
  <c r="B1059" i="52"/>
  <c r="C1059" i="52"/>
  <c r="D1059" i="52"/>
  <c r="F1059" i="52" s="1"/>
  <c r="E1059" i="52"/>
  <c r="B1060" i="52"/>
  <c r="C1060" i="52"/>
  <c r="D1060" i="52"/>
  <c r="F1060" i="52" s="1"/>
  <c r="E1060" i="52"/>
  <c r="B1061" i="52"/>
  <c r="C1061" i="52"/>
  <c r="D1061" i="52"/>
  <c r="F1061" i="52" s="1"/>
  <c r="E1061" i="52"/>
  <c r="B1062" i="52"/>
  <c r="C1062" i="52"/>
  <c r="D1062" i="52"/>
  <c r="F1062" i="52" s="1"/>
  <c r="E1062" i="52"/>
  <c r="B1063" i="52"/>
  <c r="C1063" i="52"/>
  <c r="D1063" i="52"/>
  <c r="F1063" i="52" s="1"/>
  <c r="E1063" i="52"/>
  <c r="B1064" i="52"/>
  <c r="C1064" i="52"/>
  <c r="D1064" i="52"/>
  <c r="F1064" i="52" s="1"/>
  <c r="E1064" i="52"/>
  <c r="B1065" i="52"/>
  <c r="C1065" i="52"/>
  <c r="D1065" i="52"/>
  <c r="F1065" i="52" s="1"/>
  <c r="E1065" i="52"/>
  <c r="B1066" i="52"/>
  <c r="C1066" i="52"/>
  <c r="D1066" i="52"/>
  <c r="F1066" i="52" s="1"/>
  <c r="E1066" i="52"/>
  <c r="B1067" i="52"/>
  <c r="C1067" i="52"/>
  <c r="D1067" i="52"/>
  <c r="F1067" i="52" s="1"/>
  <c r="E1067" i="52"/>
  <c r="B1068" i="52"/>
  <c r="C1068" i="52"/>
  <c r="D1068" i="52"/>
  <c r="F1068" i="52" s="1"/>
  <c r="E1068" i="52"/>
  <c r="C1069" i="52"/>
  <c r="B1113" i="52"/>
  <c r="C1113" i="52"/>
  <c r="D1113" i="52"/>
  <c r="F1113" i="52" s="1"/>
  <c r="E1113" i="52"/>
  <c r="B1114" i="52"/>
  <c r="C1114" i="52"/>
  <c r="D1114" i="52"/>
  <c r="F1114" i="52" s="1"/>
  <c r="E1114" i="52"/>
  <c r="B1115" i="52"/>
  <c r="C1115" i="52"/>
  <c r="D1115" i="52"/>
  <c r="F1115" i="52" s="1"/>
  <c r="E1115" i="52"/>
  <c r="B1116" i="52"/>
  <c r="C1116" i="52"/>
  <c r="D1116" i="52"/>
  <c r="F1116" i="52" s="1"/>
  <c r="E1116" i="52"/>
  <c r="B1117" i="52"/>
  <c r="C1117" i="52"/>
  <c r="D1117" i="52"/>
  <c r="F1117" i="52" s="1"/>
  <c r="E1117" i="52"/>
  <c r="B22" i="52"/>
  <c r="C22" i="52"/>
  <c r="D22" i="52"/>
  <c r="F22" i="52" s="1"/>
  <c r="E22" i="52"/>
  <c r="B23" i="52"/>
  <c r="C23" i="52"/>
  <c r="D23" i="52"/>
  <c r="F23" i="52" s="1"/>
  <c r="E23" i="52"/>
  <c r="B24" i="52"/>
  <c r="C24" i="52"/>
  <c r="D24" i="52"/>
  <c r="F24" i="52" s="1"/>
  <c r="E24" i="52"/>
  <c r="B25" i="52"/>
  <c r="C25" i="52"/>
  <c r="D25" i="52"/>
  <c r="F25" i="52" s="1"/>
  <c r="E25" i="52"/>
  <c r="B26" i="52"/>
  <c r="C26" i="52"/>
  <c r="D26" i="52"/>
  <c r="F26" i="52" s="1"/>
  <c r="E26" i="52"/>
  <c r="B27" i="52"/>
  <c r="C27" i="52"/>
  <c r="D27" i="52"/>
  <c r="F27" i="52" s="1"/>
  <c r="E27" i="52"/>
  <c r="B28" i="52"/>
  <c r="C28" i="52"/>
  <c r="D28" i="52"/>
  <c r="F28" i="52" s="1"/>
  <c r="E28" i="52"/>
  <c r="B29" i="52"/>
  <c r="C29" i="52"/>
  <c r="D29" i="52"/>
  <c r="F29" i="52" s="1"/>
  <c r="E29" i="52"/>
  <c r="B30" i="52"/>
  <c r="C30" i="52"/>
  <c r="D30" i="52"/>
  <c r="F30" i="52" s="1"/>
  <c r="E30" i="52"/>
  <c r="B31" i="52"/>
  <c r="C31" i="52"/>
  <c r="D31" i="52"/>
  <c r="F31" i="52" s="1"/>
  <c r="E31" i="52"/>
  <c r="B32" i="52"/>
  <c r="C32" i="52"/>
  <c r="D32" i="52"/>
  <c r="F32" i="52" s="1"/>
  <c r="E32" i="52"/>
  <c r="B33" i="52"/>
  <c r="C33" i="52"/>
  <c r="D33" i="52"/>
  <c r="F33" i="52" s="1"/>
  <c r="E33" i="52"/>
  <c r="B34" i="52"/>
  <c r="C34" i="52"/>
  <c r="D34" i="52"/>
  <c r="F34" i="52" s="1"/>
  <c r="E34" i="52"/>
  <c r="B35" i="52"/>
  <c r="C35" i="52"/>
  <c r="D35" i="52"/>
  <c r="F35" i="52" s="1"/>
  <c r="E35" i="52"/>
  <c r="B36" i="52"/>
  <c r="C36" i="52"/>
  <c r="D36" i="52"/>
  <c r="F36" i="52" s="1"/>
  <c r="E36" i="52"/>
  <c r="B37" i="52"/>
  <c r="C37" i="52"/>
  <c r="D37" i="52"/>
  <c r="F37" i="52" s="1"/>
  <c r="E37" i="52"/>
  <c r="B38" i="52"/>
  <c r="C38" i="52"/>
  <c r="D38" i="52"/>
  <c r="F38" i="52" s="1"/>
  <c r="E38" i="52"/>
  <c r="B39" i="52"/>
  <c r="C39" i="52"/>
  <c r="D39" i="52"/>
  <c r="F39" i="52" s="1"/>
  <c r="E39" i="52"/>
  <c r="B40" i="52"/>
  <c r="C40" i="52"/>
  <c r="D40" i="52"/>
  <c r="F40" i="52" s="1"/>
  <c r="E40" i="52"/>
  <c r="B41" i="52"/>
  <c r="C41" i="52"/>
  <c r="D41" i="52"/>
  <c r="F41" i="52" s="1"/>
  <c r="E41" i="52"/>
  <c r="B42" i="52"/>
  <c r="C42" i="52"/>
  <c r="D42" i="52"/>
  <c r="F42" i="52" s="1"/>
  <c r="E42" i="52"/>
  <c r="B43" i="52"/>
  <c r="C43" i="52"/>
  <c r="D43" i="52"/>
  <c r="F43" i="52" s="1"/>
  <c r="E43" i="52"/>
  <c r="B44" i="52"/>
  <c r="C44" i="52"/>
  <c r="D44" i="52"/>
  <c r="F44" i="52" s="1"/>
  <c r="E44" i="52"/>
  <c r="B45" i="52"/>
  <c r="C45" i="52"/>
  <c r="D45" i="52"/>
  <c r="F45" i="52" s="1"/>
  <c r="E45" i="52"/>
  <c r="B46" i="52"/>
  <c r="C46" i="52"/>
  <c r="D46" i="52"/>
  <c r="F46" i="52" s="1"/>
  <c r="E46" i="52"/>
  <c r="B47" i="52"/>
  <c r="C47" i="52"/>
  <c r="D47" i="52"/>
  <c r="F47" i="52" s="1"/>
  <c r="E47" i="52"/>
  <c r="B48" i="52"/>
  <c r="C48" i="52"/>
  <c r="D48" i="52"/>
  <c r="F48" i="52" s="1"/>
  <c r="E48" i="52"/>
  <c r="B49" i="52"/>
  <c r="C49" i="52"/>
  <c r="D49" i="52"/>
  <c r="F49" i="52" s="1"/>
  <c r="E49" i="52"/>
  <c r="B50" i="52"/>
  <c r="C50" i="52"/>
  <c r="D50" i="52"/>
  <c r="F50" i="52" s="1"/>
  <c r="E50" i="52"/>
  <c r="B51" i="52"/>
  <c r="C51" i="52"/>
  <c r="D51" i="52"/>
  <c r="F51" i="52" s="1"/>
  <c r="E51" i="52"/>
  <c r="B52" i="52"/>
  <c r="C52" i="52"/>
  <c r="D52" i="52"/>
  <c r="F52" i="52" s="1"/>
  <c r="E52" i="52"/>
  <c r="B53" i="52"/>
  <c r="C53" i="52"/>
  <c r="D53" i="52"/>
  <c r="F53" i="52" s="1"/>
  <c r="E53" i="52"/>
  <c r="B54" i="52"/>
  <c r="C54" i="52"/>
  <c r="D54" i="52"/>
  <c r="F54" i="52" s="1"/>
  <c r="E54" i="52"/>
  <c r="B55" i="52"/>
  <c r="C55" i="52"/>
  <c r="D55" i="52"/>
  <c r="F55" i="52" s="1"/>
  <c r="E55" i="52"/>
  <c r="B56" i="52"/>
  <c r="C56" i="52"/>
  <c r="D56" i="52"/>
  <c r="F56" i="52" s="1"/>
  <c r="E56" i="52"/>
  <c r="B57" i="52"/>
  <c r="C57" i="52"/>
  <c r="D57" i="52"/>
  <c r="F57" i="52" s="1"/>
  <c r="E57" i="52"/>
  <c r="B58" i="52"/>
  <c r="C58" i="52"/>
  <c r="D58" i="52"/>
  <c r="F58" i="52" s="1"/>
  <c r="E58" i="52"/>
  <c r="B59" i="52"/>
  <c r="C59" i="52"/>
  <c r="D59" i="52"/>
  <c r="F59" i="52" s="1"/>
  <c r="E59" i="52"/>
  <c r="B60" i="52"/>
  <c r="C60" i="52"/>
  <c r="D60" i="52"/>
  <c r="F60" i="52" s="1"/>
  <c r="E60" i="52"/>
  <c r="B61" i="52"/>
  <c r="C61" i="52"/>
  <c r="D61" i="52"/>
  <c r="F61" i="52" s="1"/>
  <c r="E61" i="52"/>
  <c r="B62" i="52"/>
  <c r="C62" i="52"/>
  <c r="D62" i="52"/>
  <c r="F62" i="52" s="1"/>
  <c r="E62" i="52"/>
  <c r="B63" i="52"/>
  <c r="C63" i="52"/>
  <c r="D63" i="52"/>
  <c r="F63" i="52" s="1"/>
  <c r="E63" i="52"/>
  <c r="B64" i="52"/>
  <c r="C64" i="52"/>
  <c r="D64" i="52"/>
  <c r="F64" i="52" s="1"/>
  <c r="E64" i="52"/>
  <c r="B65" i="52"/>
  <c r="C65" i="52"/>
  <c r="D65" i="52"/>
  <c r="F65" i="52" s="1"/>
  <c r="E65" i="52"/>
  <c r="B66" i="52"/>
  <c r="C66" i="52"/>
  <c r="D66" i="52"/>
  <c r="F66" i="52" s="1"/>
  <c r="E66" i="52"/>
  <c r="B67" i="52"/>
  <c r="C67" i="52"/>
  <c r="D67" i="52"/>
  <c r="F67" i="52" s="1"/>
  <c r="E67" i="52"/>
  <c r="B68" i="52"/>
  <c r="C68" i="52"/>
  <c r="D68" i="52"/>
  <c r="F68" i="52" s="1"/>
  <c r="E68" i="52"/>
  <c r="B69" i="52"/>
  <c r="C69" i="52"/>
  <c r="D69" i="52"/>
  <c r="F69" i="52" s="1"/>
  <c r="E69" i="52"/>
  <c r="B70" i="52"/>
  <c r="C70" i="52"/>
  <c r="D70" i="52"/>
  <c r="F70" i="52" s="1"/>
  <c r="E70" i="52"/>
  <c r="B71" i="52"/>
  <c r="C71" i="52"/>
  <c r="D71" i="52"/>
  <c r="F71" i="52" s="1"/>
  <c r="E71" i="52"/>
  <c r="B72" i="52"/>
  <c r="C72" i="52"/>
  <c r="D72" i="52"/>
  <c r="F72" i="52" s="1"/>
  <c r="E72" i="52"/>
  <c r="B73" i="52"/>
  <c r="C73" i="52"/>
  <c r="D73" i="52"/>
  <c r="F73" i="52" s="1"/>
  <c r="E73" i="52"/>
  <c r="B74" i="52"/>
  <c r="C74" i="52"/>
  <c r="D74" i="52"/>
  <c r="F74" i="52" s="1"/>
  <c r="E74" i="52"/>
  <c r="B75" i="52"/>
  <c r="C75" i="52"/>
  <c r="D75" i="52"/>
  <c r="F75" i="52" s="1"/>
  <c r="E75" i="52"/>
  <c r="B76" i="52"/>
  <c r="C76" i="52"/>
  <c r="D76" i="52"/>
  <c r="F76" i="52" s="1"/>
  <c r="E76" i="52"/>
  <c r="B77" i="52"/>
  <c r="C77" i="52"/>
  <c r="D77" i="52"/>
  <c r="F77" i="52" s="1"/>
  <c r="E77" i="52"/>
  <c r="B78" i="52"/>
  <c r="C78" i="52"/>
  <c r="D78" i="52"/>
  <c r="F78" i="52" s="1"/>
  <c r="E78" i="52"/>
  <c r="B79" i="52"/>
  <c r="C79" i="52"/>
  <c r="D79" i="52"/>
  <c r="F79" i="52" s="1"/>
  <c r="E79" i="52"/>
  <c r="B80" i="52"/>
  <c r="C80" i="52"/>
  <c r="D80" i="52"/>
  <c r="F80" i="52" s="1"/>
  <c r="E80" i="52"/>
  <c r="B81" i="52"/>
  <c r="C81" i="52"/>
  <c r="D81" i="52"/>
  <c r="F81" i="52" s="1"/>
  <c r="E81" i="52"/>
  <c r="B82" i="52"/>
  <c r="C82" i="52"/>
  <c r="D82" i="52"/>
  <c r="F82" i="52" s="1"/>
  <c r="E82" i="52"/>
  <c r="B83" i="52"/>
  <c r="C83" i="52"/>
  <c r="D83" i="52"/>
  <c r="F83" i="52" s="1"/>
  <c r="E83" i="52"/>
  <c r="B84" i="52"/>
  <c r="C84" i="52"/>
  <c r="D84" i="52"/>
  <c r="F84" i="52" s="1"/>
  <c r="E84" i="52"/>
  <c r="B85" i="52"/>
  <c r="C85" i="52"/>
  <c r="D85" i="52"/>
  <c r="F85" i="52" s="1"/>
  <c r="E85" i="52"/>
  <c r="B86" i="52"/>
  <c r="C86" i="52"/>
  <c r="D86" i="52"/>
  <c r="F86" i="52" s="1"/>
  <c r="E86" i="52"/>
  <c r="B87" i="52"/>
  <c r="C87" i="52"/>
  <c r="D87" i="52"/>
  <c r="F87" i="52" s="1"/>
  <c r="E87" i="52"/>
  <c r="B88" i="52"/>
  <c r="C88" i="52"/>
  <c r="D88" i="52"/>
  <c r="F88" i="52" s="1"/>
  <c r="E88" i="52"/>
  <c r="B89" i="52"/>
  <c r="C89" i="52"/>
  <c r="D89" i="52"/>
  <c r="F89" i="52" s="1"/>
  <c r="E89" i="52"/>
  <c r="B90" i="52"/>
  <c r="C90" i="52"/>
  <c r="D90" i="52"/>
  <c r="F90" i="52" s="1"/>
  <c r="E90" i="52"/>
  <c r="B91" i="52"/>
  <c r="C91" i="52"/>
  <c r="D91" i="52"/>
  <c r="F91" i="52" s="1"/>
  <c r="E91" i="52"/>
  <c r="B92" i="52"/>
  <c r="C92" i="52"/>
  <c r="D92" i="52"/>
  <c r="F92" i="52" s="1"/>
  <c r="E92" i="52"/>
  <c r="B93" i="52"/>
  <c r="C93" i="52"/>
  <c r="D93" i="52"/>
  <c r="F93" i="52" s="1"/>
  <c r="E93" i="52"/>
  <c r="B94" i="52"/>
  <c r="C94" i="52"/>
  <c r="D94" i="52"/>
  <c r="F94" i="52" s="1"/>
  <c r="E94" i="52"/>
  <c r="B95" i="52"/>
  <c r="C95" i="52"/>
  <c r="D95" i="52"/>
  <c r="F95" i="52" s="1"/>
  <c r="E95" i="52"/>
  <c r="B96" i="52"/>
  <c r="C96" i="52"/>
  <c r="D96" i="52"/>
  <c r="F96" i="52" s="1"/>
  <c r="E96" i="52"/>
  <c r="B97" i="52"/>
  <c r="C97" i="52"/>
  <c r="D97" i="52"/>
  <c r="F97" i="52" s="1"/>
  <c r="E97" i="52"/>
  <c r="B98" i="52"/>
  <c r="C98" i="52"/>
  <c r="D98" i="52"/>
  <c r="F98" i="52" s="1"/>
  <c r="E98" i="52"/>
  <c r="B99" i="52"/>
  <c r="C99" i="52"/>
  <c r="D99" i="52"/>
  <c r="F99" i="52" s="1"/>
  <c r="E99" i="52"/>
  <c r="B100" i="52"/>
  <c r="C100" i="52"/>
  <c r="D100" i="52"/>
  <c r="F100" i="52" s="1"/>
  <c r="E100" i="52"/>
  <c r="B101" i="52"/>
  <c r="C101" i="52"/>
  <c r="D101" i="52"/>
  <c r="F101" i="52" s="1"/>
  <c r="E101" i="52"/>
  <c r="B102" i="52"/>
  <c r="C102" i="52"/>
  <c r="D102" i="52"/>
  <c r="F102" i="52" s="1"/>
  <c r="E102" i="52"/>
  <c r="B103" i="52"/>
  <c r="C103" i="52"/>
  <c r="D103" i="52"/>
  <c r="F103" i="52" s="1"/>
  <c r="E103" i="52"/>
  <c r="B104" i="52"/>
  <c r="C104" i="52"/>
  <c r="D104" i="52"/>
  <c r="F104" i="52" s="1"/>
  <c r="E104" i="52"/>
  <c r="B105" i="52"/>
  <c r="C105" i="52"/>
  <c r="D105" i="52"/>
  <c r="F105" i="52" s="1"/>
  <c r="E105" i="52"/>
  <c r="B106" i="52"/>
  <c r="C106" i="52"/>
  <c r="D106" i="52"/>
  <c r="F106" i="52" s="1"/>
  <c r="E106" i="52"/>
  <c r="B107" i="52"/>
  <c r="C107" i="52"/>
  <c r="D107" i="52"/>
  <c r="F107" i="52" s="1"/>
  <c r="E107" i="52"/>
  <c r="B108" i="52"/>
  <c r="C108" i="52"/>
  <c r="D108" i="52"/>
  <c r="F108" i="52" s="1"/>
  <c r="E108" i="52"/>
  <c r="B109" i="52"/>
  <c r="C109" i="52"/>
  <c r="D109" i="52"/>
  <c r="F109" i="52" s="1"/>
  <c r="E109" i="52"/>
  <c r="B110" i="52"/>
  <c r="C110" i="52"/>
  <c r="D110" i="52"/>
  <c r="F110" i="52" s="1"/>
  <c r="E110" i="52"/>
  <c r="B111" i="52"/>
  <c r="C111" i="52"/>
  <c r="D111" i="52"/>
  <c r="F111" i="52" s="1"/>
  <c r="E111" i="52"/>
  <c r="B112" i="52"/>
  <c r="C112" i="52"/>
  <c r="D112" i="52"/>
  <c r="F112" i="52" s="1"/>
  <c r="E112" i="52"/>
  <c r="B113" i="52"/>
  <c r="C113" i="52"/>
  <c r="D113" i="52"/>
  <c r="F113" i="52" s="1"/>
  <c r="E113" i="52"/>
  <c r="B114" i="52"/>
  <c r="C114" i="52"/>
  <c r="D114" i="52"/>
  <c r="F114" i="52" s="1"/>
  <c r="E114" i="52"/>
  <c r="B115" i="52"/>
  <c r="C115" i="52"/>
  <c r="D115" i="52"/>
  <c r="F115" i="52" s="1"/>
  <c r="E115" i="52"/>
  <c r="B116" i="52"/>
  <c r="C116" i="52"/>
  <c r="D116" i="52"/>
  <c r="F116" i="52" s="1"/>
  <c r="E116" i="52"/>
  <c r="B117" i="52"/>
  <c r="C117" i="52"/>
  <c r="D117" i="52"/>
  <c r="F117" i="52" s="1"/>
  <c r="E117" i="52"/>
  <c r="B118" i="52"/>
  <c r="C118" i="52"/>
  <c r="D118" i="52"/>
  <c r="F118" i="52" s="1"/>
  <c r="E118" i="52"/>
  <c r="B119" i="52"/>
  <c r="C119" i="52"/>
  <c r="D119" i="52"/>
  <c r="F119" i="52" s="1"/>
  <c r="E119" i="52"/>
  <c r="B120" i="52"/>
  <c r="C120" i="52"/>
  <c r="D120" i="52"/>
  <c r="F120" i="52" s="1"/>
  <c r="E120" i="52"/>
  <c r="B121" i="52"/>
  <c r="C121" i="52"/>
  <c r="D121" i="52"/>
  <c r="F121" i="52" s="1"/>
  <c r="E121" i="52"/>
  <c r="B122" i="52"/>
  <c r="C122" i="52"/>
  <c r="D122" i="52"/>
  <c r="F122" i="52" s="1"/>
  <c r="E122" i="52"/>
  <c r="B123" i="52"/>
  <c r="C123" i="52"/>
  <c r="D123" i="52"/>
  <c r="F123" i="52" s="1"/>
  <c r="E123" i="52"/>
  <c r="B124" i="52"/>
  <c r="C124" i="52"/>
  <c r="D124" i="52"/>
  <c r="F124" i="52" s="1"/>
  <c r="E124" i="52"/>
  <c r="B125" i="52"/>
  <c r="C125" i="52"/>
  <c r="D125" i="52"/>
  <c r="F125" i="52" s="1"/>
  <c r="E125" i="52"/>
  <c r="B126" i="52"/>
  <c r="C126" i="52"/>
  <c r="D126" i="52"/>
  <c r="F126" i="52" s="1"/>
  <c r="E126" i="52"/>
  <c r="B127" i="52"/>
  <c r="C127" i="52"/>
  <c r="D127" i="52"/>
  <c r="F127" i="52" s="1"/>
  <c r="E127" i="52"/>
  <c r="B128" i="52"/>
  <c r="C128" i="52"/>
  <c r="D128" i="52"/>
  <c r="F128" i="52" s="1"/>
  <c r="E128" i="52"/>
  <c r="B129" i="52"/>
  <c r="C129" i="52"/>
  <c r="D129" i="52"/>
  <c r="F129" i="52" s="1"/>
  <c r="E129" i="52"/>
  <c r="B130" i="52"/>
  <c r="C130" i="52"/>
  <c r="D130" i="52"/>
  <c r="F130" i="52" s="1"/>
  <c r="E130" i="52"/>
  <c r="B131" i="52"/>
  <c r="C131" i="52"/>
  <c r="D131" i="52"/>
  <c r="F131" i="52" s="1"/>
  <c r="E131" i="52"/>
  <c r="B132" i="52"/>
  <c r="C132" i="52"/>
  <c r="D132" i="52"/>
  <c r="F132" i="52" s="1"/>
  <c r="E132" i="52"/>
  <c r="B133" i="52"/>
  <c r="C133" i="52"/>
  <c r="D133" i="52"/>
  <c r="F133" i="52" s="1"/>
  <c r="E133" i="52"/>
  <c r="B134" i="52"/>
  <c r="C134" i="52"/>
  <c r="D134" i="52"/>
  <c r="F134" i="52" s="1"/>
  <c r="E134" i="52"/>
  <c r="B135" i="52"/>
  <c r="C135" i="52"/>
  <c r="D135" i="52"/>
  <c r="F135" i="52" s="1"/>
  <c r="E135" i="52"/>
  <c r="B136" i="52"/>
  <c r="C136" i="52"/>
  <c r="D136" i="52"/>
  <c r="F136" i="52" s="1"/>
  <c r="E136" i="52"/>
  <c r="B137" i="52"/>
  <c r="C137" i="52"/>
  <c r="D137" i="52"/>
  <c r="F137" i="52" s="1"/>
  <c r="E137" i="52"/>
  <c r="B138" i="52"/>
  <c r="C138" i="52"/>
  <c r="D138" i="52"/>
  <c r="F138" i="52" s="1"/>
  <c r="E138" i="52"/>
  <c r="B139" i="52"/>
  <c r="C139" i="52"/>
  <c r="D139" i="52"/>
  <c r="F139" i="52" s="1"/>
  <c r="E139" i="52"/>
  <c r="B140" i="52"/>
  <c r="C140" i="52"/>
  <c r="D140" i="52"/>
  <c r="F140" i="52" s="1"/>
  <c r="E140" i="52"/>
  <c r="B141" i="52"/>
  <c r="C141" i="52"/>
  <c r="D141" i="52"/>
  <c r="F141" i="52" s="1"/>
  <c r="E141" i="52"/>
  <c r="B142" i="52"/>
  <c r="C142" i="52"/>
  <c r="D142" i="52"/>
  <c r="F142" i="52" s="1"/>
  <c r="E142" i="52"/>
  <c r="B143" i="52"/>
  <c r="C143" i="52"/>
  <c r="D143" i="52"/>
  <c r="F143" i="52" s="1"/>
  <c r="E143" i="52"/>
  <c r="B144" i="52"/>
  <c r="C144" i="52"/>
  <c r="D144" i="52"/>
  <c r="F144" i="52" s="1"/>
  <c r="E144" i="52"/>
  <c r="B145" i="52"/>
  <c r="C145" i="52"/>
  <c r="D145" i="52"/>
  <c r="F145" i="52" s="1"/>
  <c r="E145" i="52"/>
  <c r="B146" i="52"/>
  <c r="C146" i="52"/>
  <c r="D146" i="52"/>
  <c r="F146" i="52" s="1"/>
  <c r="E146" i="52"/>
  <c r="B147" i="52"/>
  <c r="C147" i="52"/>
  <c r="D147" i="52"/>
  <c r="F147" i="52" s="1"/>
  <c r="E147" i="52"/>
  <c r="B148" i="52"/>
  <c r="C148" i="52"/>
  <c r="D148" i="52"/>
  <c r="F148" i="52" s="1"/>
  <c r="E148" i="52"/>
  <c r="B149" i="52"/>
  <c r="C149" i="52"/>
  <c r="D149" i="52"/>
  <c r="F149" i="52" s="1"/>
  <c r="E149" i="52"/>
  <c r="B150" i="52"/>
  <c r="C150" i="52"/>
  <c r="D150" i="52"/>
  <c r="F150" i="52" s="1"/>
  <c r="E150" i="52"/>
  <c r="B151" i="52"/>
  <c r="C151" i="52"/>
  <c r="D151" i="52"/>
  <c r="F151" i="52" s="1"/>
  <c r="E151" i="52"/>
  <c r="B152" i="52"/>
  <c r="C152" i="52"/>
  <c r="D152" i="52"/>
  <c r="F152" i="52" s="1"/>
  <c r="E152" i="52"/>
  <c r="B153" i="52"/>
  <c r="C153" i="52"/>
  <c r="D153" i="52"/>
  <c r="F153" i="52" s="1"/>
  <c r="E153" i="52"/>
  <c r="B154" i="52"/>
  <c r="C154" i="52"/>
  <c r="D154" i="52"/>
  <c r="F154" i="52" s="1"/>
  <c r="E154" i="52"/>
  <c r="B155" i="52"/>
  <c r="C155" i="52"/>
  <c r="D155" i="52"/>
  <c r="F155" i="52" s="1"/>
  <c r="E155" i="52"/>
  <c r="B156" i="52"/>
  <c r="C156" i="52"/>
  <c r="D156" i="52"/>
  <c r="F156" i="52" s="1"/>
  <c r="E156" i="52"/>
  <c r="B157" i="52"/>
  <c r="C157" i="52"/>
  <c r="D157" i="52"/>
  <c r="F157" i="52" s="1"/>
  <c r="E157" i="52"/>
  <c r="B158" i="52"/>
  <c r="C158" i="52"/>
  <c r="D158" i="52"/>
  <c r="F158" i="52" s="1"/>
  <c r="E158" i="52"/>
  <c r="B159" i="52"/>
  <c r="C159" i="52"/>
  <c r="D159" i="52"/>
  <c r="F159" i="52" s="1"/>
  <c r="E159" i="52"/>
  <c r="B160" i="52"/>
  <c r="C160" i="52"/>
  <c r="D160" i="52"/>
  <c r="F160" i="52" s="1"/>
  <c r="E160" i="52"/>
  <c r="B161" i="52"/>
  <c r="C161" i="52"/>
  <c r="D161" i="52"/>
  <c r="F161" i="52" s="1"/>
  <c r="E161" i="52"/>
  <c r="B162" i="52"/>
  <c r="C162" i="52"/>
  <c r="D162" i="52"/>
  <c r="F162" i="52" s="1"/>
  <c r="E162" i="52"/>
  <c r="B163" i="52"/>
  <c r="C163" i="52"/>
  <c r="D163" i="52"/>
  <c r="F163" i="52" s="1"/>
  <c r="E163" i="52"/>
  <c r="B164" i="52"/>
  <c r="C164" i="52"/>
  <c r="D164" i="52"/>
  <c r="F164" i="52" s="1"/>
  <c r="E164" i="52"/>
  <c r="B165" i="52"/>
  <c r="C165" i="52"/>
  <c r="D165" i="52"/>
  <c r="F165" i="52" s="1"/>
  <c r="E165" i="52"/>
  <c r="B166" i="52"/>
  <c r="C166" i="52"/>
  <c r="D166" i="52"/>
  <c r="F166" i="52" s="1"/>
  <c r="E166" i="52"/>
  <c r="B167" i="52"/>
  <c r="C167" i="52"/>
  <c r="D167" i="52"/>
  <c r="F167" i="52" s="1"/>
  <c r="E167" i="52"/>
  <c r="B168" i="52"/>
  <c r="C168" i="52"/>
  <c r="D168" i="52"/>
  <c r="F168" i="52" s="1"/>
  <c r="E168" i="52"/>
  <c r="B169" i="52"/>
  <c r="C169" i="52"/>
  <c r="D169" i="52"/>
  <c r="F169" i="52" s="1"/>
  <c r="E169" i="52"/>
  <c r="B170" i="52"/>
  <c r="C170" i="52"/>
  <c r="D170" i="52"/>
  <c r="F170" i="52" s="1"/>
  <c r="E170" i="52"/>
  <c r="B171" i="52"/>
  <c r="C171" i="52"/>
  <c r="D171" i="52"/>
  <c r="F171" i="52" s="1"/>
  <c r="E171" i="52"/>
  <c r="B172" i="52"/>
  <c r="C172" i="52"/>
  <c r="D172" i="52"/>
  <c r="F172" i="52" s="1"/>
  <c r="E172" i="52"/>
  <c r="B173" i="52"/>
  <c r="C173" i="52"/>
  <c r="D173" i="52"/>
  <c r="F173" i="52" s="1"/>
  <c r="E173" i="52"/>
  <c r="B174" i="52"/>
  <c r="C174" i="52"/>
  <c r="D174" i="52"/>
  <c r="F174" i="52" s="1"/>
  <c r="E174" i="52"/>
  <c r="B175" i="52"/>
  <c r="C175" i="52"/>
  <c r="D175" i="52"/>
  <c r="F175" i="52" s="1"/>
  <c r="E175" i="52"/>
  <c r="B176" i="52"/>
  <c r="C176" i="52"/>
  <c r="D176" i="52"/>
  <c r="F176" i="52" s="1"/>
  <c r="E176" i="52"/>
  <c r="B177" i="52"/>
  <c r="C177" i="52"/>
  <c r="D177" i="52"/>
  <c r="F177" i="52" s="1"/>
  <c r="E177" i="52"/>
  <c r="B178" i="52"/>
  <c r="C178" i="52"/>
  <c r="D178" i="52"/>
  <c r="F178" i="52" s="1"/>
  <c r="E178" i="52"/>
  <c r="B179" i="52"/>
  <c r="C179" i="52"/>
  <c r="D179" i="52"/>
  <c r="F179" i="52" s="1"/>
  <c r="E179" i="52"/>
  <c r="B180" i="52"/>
  <c r="C180" i="52"/>
  <c r="D180" i="52"/>
  <c r="F180" i="52" s="1"/>
  <c r="E180" i="52"/>
  <c r="B181" i="52"/>
  <c r="C181" i="52"/>
  <c r="D181" i="52"/>
  <c r="F181" i="52" s="1"/>
  <c r="E181" i="52"/>
  <c r="B182" i="52"/>
  <c r="C182" i="52"/>
  <c r="D182" i="52"/>
  <c r="F182" i="52" s="1"/>
  <c r="E182" i="52"/>
  <c r="B183" i="52"/>
  <c r="C183" i="52"/>
  <c r="D183" i="52"/>
  <c r="F183" i="52" s="1"/>
  <c r="E183" i="52"/>
  <c r="B184" i="52"/>
  <c r="C184" i="52"/>
  <c r="D184" i="52"/>
  <c r="F184" i="52" s="1"/>
  <c r="E184" i="52"/>
  <c r="B185" i="52"/>
  <c r="C185" i="52"/>
  <c r="D185" i="52"/>
  <c r="F185" i="52" s="1"/>
  <c r="E185" i="52"/>
  <c r="B186" i="52"/>
  <c r="C186" i="52"/>
  <c r="D186" i="52"/>
  <c r="F186" i="52" s="1"/>
  <c r="E186" i="52"/>
  <c r="B187" i="52"/>
  <c r="C187" i="52"/>
  <c r="D187" i="52"/>
  <c r="F187" i="52" s="1"/>
  <c r="E187" i="52"/>
  <c r="B188" i="52"/>
  <c r="C188" i="52"/>
  <c r="D188" i="52"/>
  <c r="F188" i="52" s="1"/>
  <c r="E188" i="52"/>
  <c r="B189" i="52"/>
  <c r="C189" i="52"/>
  <c r="D189" i="52"/>
  <c r="F189" i="52" s="1"/>
  <c r="E189" i="52"/>
  <c r="B190" i="52"/>
  <c r="C190" i="52"/>
  <c r="D190" i="52"/>
  <c r="F190" i="52" s="1"/>
  <c r="E190" i="52"/>
  <c r="B191" i="52"/>
  <c r="C191" i="52"/>
  <c r="D191" i="52"/>
  <c r="F191" i="52" s="1"/>
  <c r="E191" i="52"/>
  <c r="B192" i="52"/>
  <c r="C192" i="52"/>
  <c r="D192" i="52"/>
  <c r="F192" i="52" s="1"/>
  <c r="E192" i="52"/>
  <c r="B193" i="52"/>
  <c r="C193" i="52"/>
  <c r="D193" i="52"/>
  <c r="F193" i="52" s="1"/>
  <c r="E193" i="52"/>
  <c r="B194" i="52"/>
  <c r="C194" i="52"/>
  <c r="D194" i="52"/>
  <c r="F194" i="52" s="1"/>
  <c r="E194" i="52"/>
  <c r="B195" i="52"/>
  <c r="C195" i="52"/>
  <c r="D195" i="52"/>
  <c r="F195" i="52" s="1"/>
  <c r="E195" i="52"/>
  <c r="B196" i="52"/>
  <c r="C196" i="52"/>
  <c r="D196" i="52"/>
  <c r="F196" i="52" s="1"/>
  <c r="E196" i="52"/>
  <c r="B197" i="52"/>
  <c r="C197" i="52"/>
  <c r="D197" i="52"/>
  <c r="F197" i="52" s="1"/>
  <c r="E197" i="52"/>
  <c r="B198" i="52"/>
  <c r="C198" i="52"/>
  <c r="D198" i="52"/>
  <c r="F198" i="52" s="1"/>
  <c r="E198" i="52"/>
  <c r="B199" i="52"/>
  <c r="C199" i="52"/>
  <c r="D199" i="52"/>
  <c r="F199" i="52" s="1"/>
  <c r="E199" i="52"/>
  <c r="B200" i="52"/>
  <c r="C200" i="52"/>
  <c r="D200" i="52"/>
  <c r="F200" i="52" s="1"/>
  <c r="E200" i="52"/>
  <c r="B201" i="52"/>
  <c r="C201" i="52"/>
  <c r="D201" i="52"/>
  <c r="F201" i="52" s="1"/>
  <c r="E201" i="52"/>
  <c r="B202" i="52"/>
  <c r="C202" i="52"/>
  <c r="D202" i="52"/>
  <c r="F202" i="52" s="1"/>
  <c r="E202" i="52"/>
  <c r="B203" i="52"/>
  <c r="C203" i="52"/>
  <c r="D203" i="52"/>
  <c r="F203" i="52" s="1"/>
  <c r="E203" i="52"/>
  <c r="B204" i="52"/>
  <c r="C204" i="52"/>
  <c r="D204" i="52"/>
  <c r="F204" i="52" s="1"/>
  <c r="E204" i="52"/>
  <c r="B205" i="52"/>
  <c r="C205" i="52"/>
  <c r="D205" i="52"/>
  <c r="F205" i="52" s="1"/>
  <c r="E205" i="52"/>
  <c r="B206" i="52"/>
  <c r="C206" i="52"/>
  <c r="D206" i="52"/>
  <c r="F206" i="52" s="1"/>
  <c r="E206" i="52"/>
  <c r="B207" i="52"/>
  <c r="C207" i="52"/>
  <c r="D207" i="52"/>
  <c r="F207" i="52" s="1"/>
  <c r="E207" i="52"/>
  <c r="B208" i="52"/>
  <c r="C208" i="52"/>
  <c r="D208" i="52"/>
  <c r="F208" i="52" s="1"/>
  <c r="E208" i="52"/>
  <c r="B209" i="52"/>
  <c r="C209" i="52"/>
  <c r="D209" i="52"/>
  <c r="F209" i="52" s="1"/>
  <c r="E209" i="52"/>
  <c r="B210" i="52"/>
  <c r="C210" i="52"/>
  <c r="D210" i="52"/>
  <c r="F210" i="52" s="1"/>
  <c r="E210" i="52"/>
  <c r="B211" i="52"/>
  <c r="C211" i="52"/>
  <c r="D211" i="52"/>
  <c r="F211" i="52" s="1"/>
  <c r="E211" i="52"/>
  <c r="B212" i="52"/>
  <c r="C212" i="52"/>
  <c r="D212" i="52"/>
  <c r="F212" i="52" s="1"/>
  <c r="E212" i="52"/>
  <c r="B213" i="52"/>
  <c r="C213" i="52"/>
  <c r="D213" i="52"/>
  <c r="F213" i="52" s="1"/>
  <c r="E213" i="52"/>
  <c r="B214" i="52"/>
  <c r="C214" i="52"/>
  <c r="D214" i="52"/>
  <c r="F214" i="52" s="1"/>
  <c r="E214" i="52"/>
  <c r="B215" i="52"/>
  <c r="C215" i="52"/>
  <c r="D215" i="52"/>
  <c r="F215" i="52" s="1"/>
  <c r="E215" i="52"/>
  <c r="B216" i="52"/>
  <c r="C216" i="52"/>
  <c r="D216" i="52"/>
  <c r="F216" i="52" s="1"/>
  <c r="E216" i="52"/>
  <c r="B217" i="52"/>
  <c r="C217" i="52"/>
  <c r="D217" i="52"/>
  <c r="F217" i="52" s="1"/>
  <c r="E217" i="52"/>
  <c r="B218" i="52"/>
  <c r="C218" i="52"/>
  <c r="D218" i="52"/>
  <c r="F218" i="52" s="1"/>
  <c r="E218" i="52"/>
  <c r="B219" i="52"/>
  <c r="C219" i="52"/>
  <c r="D219" i="52"/>
  <c r="F219" i="52" s="1"/>
  <c r="E219" i="52"/>
  <c r="B220" i="52"/>
  <c r="C220" i="52"/>
  <c r="D220" i="52"/>
  <c r="F220" i="52" s="1"/>
  <c r="E220" i="52"/>
  <c r="B221" i="52"/>
  <c r="C221" i="52"/>
  <c r="D221" i="52"/>
  <c r="F221" i="52" s="1"/>
  <c r="E221" i="52"/>
  <c r="B222" i="52"/>
  <c r="C222" i="52"/>
  <c r="D222" i="52"/>
  <c r="F222" i="52" s="1"/>
  <c r="E222" i="52"/>
  <c r="B223" i="52"/>
  <c r="C223" i="52"/>
  <c r="D223" i="52"/>
  <c r="F223" i="52" s="1"/>
  <c r="E223" i="52"/>
  <c r="B224" i="52"/>
  <c r="C224" i="52"/>
  <c r="D224" i="52"/>
  <c r="F224" i="52" s="1"/>
  <c r="E224" i="52"/>
  <c r="B225" i="52"/>
  <c r="C225" i="52"/>
  <c r="D225" i="52"/>
  <c r="F225" i="52" s="1"/>
  <c r="E225" i="52"/>
  <c r="B226" i="52"/>
  <c r="C226" i="52"/>
  <c r="D226" i="52"/>
  <c r="F226" i="52" s="1"/>
  <c r="E226" i="52"/>
  <c r="B227" i="52"/>
  <c r="C227" i="52"/>
  <c r="D227" i="52"/>
  <c r="F227" i="52" s="1"/>
  <c r="E227" i="52"/>
  <c r="B228" i="52"/>
  <c r="C228" i="52"/>
  <c r="D228" i="52"/>
  <c r="F228" i="52" s="1"/>
  <c r="E228" i="52"/>
  <c r="B229" i="52"/>
  <c r="C229" i="52"/>
  <c r="D229" i="52"/>
  <c r="F229" i="52" s="1"/>
  <c r="E229" i="52"/>
  <c r="B230" i="52"/>
  <c r="C230" i="52"/>
  <c r="D230" i="52"/>
  <c r="F230" i="52" s="1"/>
  <c r="E230" i="52"/>
  <c r="B231" i="52"/>
  <c r="C231" i="52"/>
  <c r="D231" i="52"/>
  <c r="F231" i="52" s="1"/>
  <c r="E231" i="52"/>
  <c r="B232" i="52"/>
  <c r="C232" i="52"/>
  <c r="D232" i="52"/>
  <c r="F232" i="52" s="1"/>
  <c r="E232" i="52"/>
  <c r="B233" i="52"/>
  <c r="C233" i="52"/>
  <c r="D233" i="52"/>
  <c r="F233" i="52" s="1"/>
  <c r="E233" i="52"/>
  <c r="B234" i="52"/>
  <c r="C234" i="52"/>
  <c r="D234" i="52"/>
  <c r="F234" i="52" s="1"/>
  <c r="E234" i="52"/>
  <c r="B235" i="52"/>
  <c r="C235" i="52"/>
  <c r="D235" i="52"/>
  <c r="F235" i="52" s="1"/>
  <c r="E235" i="52"/>
  <c r="B236" i="52"/>
  <c r="C236" i="52"/>
  <c r="D236" i="52"/>
  <c r="F236" i="52" s="1"/>
  <c r="E236" i="52"/>
  <c r="B237" i="52"/>
  <c r="C237" i="52"/>
  <c r="D237" i="52"/>
  <c r="F237" i="52" s="1"/>
  <c r="E237" i="52"/>
  <c r="B238" i="52"/>
  <c r="C238" i="52"/>
  <c r="D238" i="52"/>
  <c r="F238" i="52" s="1"/>
  <c r="E238" i="52"/>
  <c r="B239" i="52"/>
  <c r="C239" i="52"/>
  <c r="D239" i="52"/>
  <c r="F239" i="52" s="1"/>
  <c r="E239" i="52"/>
  <c r="B240" i="52"/>
  <c r="C240" i="52"/>
  <c r="D240" i="52"/>
  <c r="F240" i="52" s="1"/>
  <c r="E240" i="52"/>
  <c r="B241" i="52"/>
  <c r="C241" i="52"/>
  <c r="D241" i="52"/>
  <c r="F241" i="52" s="1"/>
  <c r="E241" i="52"/>
  <c r="B242" i="52"/>
  <c r="C242" i="52"/>
  <c r="D242" i="52"/>
  <c r="F242" i="52" s="1"/>
  <c r="E242" i="52"/>
  <c r="B243" i="52"/>
  <c r="C243" i="52"/>
  <c r="D243" i="52"/>
  <c r="F243" i="52" s="1"/>
  <c r="E243" i="52"/>
  <c r="B244" i="52"/>
  <c r="C244" i="52"/>
  <c r="D244" i="52"/>
  <c r="F244" i="52" s="1"/>
  <c r="E244" i="52"/>
  <c r="B245" i="52"/>
  <c r="C245" i="52"/>
  <c r="D245" i="52"/>
  <c r="F245" i="52" s="1"/>
  <c r="E245" i="52"/>
  <c r="B246" i="52"/>
  <c r="C246" i="52"/>
  <c r="D246" i="52"/>
  <c r="F246" i="52" s="1"/>
  <c r="E246" i="52"/>
  <c r="B247" i="52"/>
  <c r="C247" i="52"/>
  <c r="D247" i="52"/>
  <c r="F247" i="52" s="1"/>
  <c r="E247" i="52"/>
  <c r="B248" i="52"/>
  <c r="C248" i="52"/>
  <c r="D248" i="52"/>
  <c r="F248" i="52" s="1"/>
  <c r="E248" i="52"/>
  <c r="B249" i="52"/>
  <c r="C249" i="52"/>
  <c r="D249" i="52"/>
  <c r="F249" i="52" s="1"/>
  <c r="E249" i="52"/>
  <c r="B250" i="52"/>
  <c r="C250" i="52"/>
  <c r="D250" i="52"/>
  <c r="F250" i="52" s="1"/>
  <c r="E250" i="52"/>
  <c r="B251" i="52"/>
  <c r="C251" i="52"/>
  <c r="D251" i="52"/>
  <c r="F251" i="52" s="1"/>
  <c r="E251" i="52"/>
  <c r="B252" i="52"/>
  <c r="C252" i="52"/>
  <c r="D252" i="52"/>
  <c r="F252" i="52" s="1"/>
  <c r="E252" i="52"/>
  <c r="B253" i="52"/>
  <c r="C253" i="52"/>
  <c r="D253" i="52"/>
  <c r="F253" i="52" s="1"/>
  <c r="E253" i="52"/>
  <c r="B254" i="52"/>
  <c r="C254" i="52"/>
  <c r="D254" i="52"/>
  <c r="F254" i="52" s="1"/>
  <c r="E254" i="52"/>
  <c r="B255" i="52"/>
  <c r="C255" i="52"/>
  <c r="D255" i="52"/>
  <c r="F255" i="52" s="1"/>
  <c r="E255" i="52"/>
  <c r="B256" i="52"/>
  <c r="C256" i="52"/>
  <c r="D256" i="52"/>
  <c r="F256" i="52" s="1"/>
  <c r="E256" i="52"/>
  <c r="B257" i="52"/>
  <c r="C257" i="52"/>
  <c r="D257" i="52"/>
  <c r="F257" i="52" s="1"/>
  <c r="E257" i="52"/>
  <c r="B258" i="52"/>
  <c r="C258" i="52"/>
  <c r="D258" i="52"/>
  <c r="F258" i="52" s="1"/>
  <c r="E258" i="52"/>
  <c r="B259" i="52"/>
  <c r="C259" i="52"/>
  <c r="D259" i="52"/>
  <c r="F259" i="52" s="1"/>
  <c r="E259" i="52"/>
  <c r="B260" i="52"/>
  <c r="C260" i="52"/>
  <c r="D260" i="52"/>
  <c r="F260" i="52" s="1"/>
  <c r="E260" i="52"/>
  <c r="B261" i="52"/>
  <c r="C261" i="52"/>
  <c r="D261" i="52"/>
  <c r="F261" i="52" s="1"/>
  <c r="E261" i="52"/>
  <c r="B262" i="52"/>
  <c r="C262" i="52"/>
  <c r="D262" i="52"/>
  <c r="F262" i="52" s="1"/>
  <c r="E262" i="52"/>
  <c r="B263" i="52"/>
  <c r="C263" i="52"/>
  <c r="D263" i="52"/>
  <c r="F263" i="52" s="1"/>
  <c r="E263" i="52"/>
  <c r="B264" i="52"/>
  <c r="C264" i="52"/>
  <c r="D264" i="52"/>
  <c r="F264" i="52" s="1"/>
  <c r="E264" i="52"/>
  <c r="B265" i="52"/>
  <c r="C265" i="52"/>
  <c r="D265" i="52"/>
  <c r="F265" i="52" s="1"/>
  <c r="E265" i="52"/>
  <c r="B266" i="52"/>
  <c r="C266" i="52"/>
  <c r="D266" i="52"/>
  <c r="F266" i="52" s="1"/>
  <c r="E266" i="52"/>
  <c r="B267" i="52"/>
  <c r="C267" i="52"/>
  <c r="D267" i="52"/>
  <c r="F267" i="52" s="1"/>
  <c r="E267" i="52"/>
  <c r="B268" i="52"/>
  <c r="C268" i="52"/>
  <c r="D268" i="52"/>
  <c r="F268" i="52" s="1"/>
  <c r="E268" i="52"/>
  <c r="B269" i="52"/>
  <c r="C269" i="52"/>
  <c r="D269" i="52"/>
  <c r="F269" i="52" s="1"/>
  <c r="E269" i="52"/>
  <c r="B270" i="52"/>
  <c r="C270" i="52"/>
  <c r="D270" i="52"/>
  <c r="F270" i="52" s="1"/>
  <c r="E270" i="52"/>
  <c r="B271" i="52"/>
  <c r="C271" i="52"/>
  <c r="D271" i="52"/>
  <c r="F271" i="52" s="1"/>
  <c r="E271" i="52"/>
  <c r="B272" i="52"/>
  <c r="C272" i="52"/>
  <c r="D272" i="52"/>
  <c r="F272" i="52" s="1"/>
  <c r="E272" i="52"/>
  <c r="B273" i="52"/>
  <c r="C273" i="52"/>
  <c r="D273" i="52"/>
  <c r="F273" i="52" s="1"/>
  <c r="E273" i="52"/>
  <c r="B274" i="52"/>
  <c r="C274" i="52"/>
  <c r="D274" i="52"/>
  <c r="F274" i="52" s="1"/>
  <c r="E274" i="52"/>
  <c r="B275" i="52"/>
  <c r="C275" i="52"/>
  <c r="D275" i="52"/>
  <c r="F275" i="52" s="1"/>
  <c r="E275" i="52"/>
  <c r="B276" i="52"/>
  <c r="C276" i="52"/>
  <c r="D276" i="52"/>
  <c r="F276" i="52" s="1"/>
  <c r="E276" i="52"/>
  <c r="B277" i="52"/>
  <c r="C277" i="52"/>
  <c r="D277" i="52"/>
  <c r="F277" i="52" s="1"/>
  <c r="E277" i="52"/>
  <c r="B278" i="52"/>
  <c r="C278" i="52"/>
  <c r="D278" i="52"/>
  <c r="F278" i="52" s="1"/>
  <c r="E278" i="52"/>
  <c r="B279" i="52"/>
  <c r="C279" i="52"/>
  <c r="D279" i="52"/>
  <c r="F279" i="52" s="1"/>
  <c r="E279" i="52"/>
  <c r="B280" i="52"/>
  <c r="C280" i="52"/>
  <c r="D280" i="52"/>
  <c r="F280" i="52" s="1"/>
  <c r="E280" i="52"/>
  <c r="B281" i="52"/>
  <c r="C281" i="52"/>
  <c r="D281" i="52"/>
  <c r="F281" i="52" s="1"/>
  <c r="E281" i="52"/>
  <c r="B282" i="52"/>
  <c r="C282" i="52"/>
  <c r="D282" i="52"/>
  <c r="F282" i="52" s="1"/>
  <c r="E282" i="52"/>
  <c r="B283" i="52"/>
  <c r="C283" i="52"/>
  <c r="D283" i="52"/>
  <c r="F283" i="52" s="1"/>
  <c r="E283" i="52"/>
  <c r="B284" i="52"/>
  <c r="C284" i="52"/>
  <c r="D284" i="52"/>
  <c r="F284" i="52" s="1"/>
  <c r="E284" i="52"/>
  <c r="B285" i="52"/>
  <c r="C285" i="52"/>
  <c r="D285" i="52"/>
  <c r="F285" i="52" s="1"/>
  <c r="E285" i="52"/>
  <c r="B286" i="52"/>
  <c r="C286" i="52"/>
  <c r="D286" i="52"/>
  <c r="F286" i="52" s="1"/>
  <c r="E286" i="52"/>
  <c r="B287" i="52"/>
  <c r="C287" i="52"/>
  <c r="D287" i="52"/>
  <c r="F287" i="52" s="1"/>
  <c r="E287" i="52"/>
  <c r="B288" i="52"/>
  <c r="C288" i="52"/>
  <c r="D288" i="52"/>
  <c r="F288" i="52" s="1"/>
  <c r="E288" i="52"/>
  <c r="B289" i="52"/>
  <c r="C289" i="52"/>
  <c r="D289" i="52"/>
  <c r="F289" i="52" s="1"/>
  <c r="E289" i="52"/>
  <c r="B290" i="52"/>
  <c r="C290" i="52"/>
  <c r="D290" i="52"/>
  <c r="F290" i="52" s="1"/>
  <c r="E290" i="52"/>
  <c r="B291" i="52"/>
  <c r="C291" i="52"/>
  <c r="D291" i="52"/>
  <c r="F291" i="52" s="1"/>
  <c r="E291" i="52"/>
  <c r="B292" i="52"/>
  <c r="C292" i="52"/>
  <c r="D292" i="52"/>
  <c r="F292" i="52" s="1"/>
  <c r="E292" i="52"/>
  <c r="B293" i="52"/>
  <c r="C293" i="52"/>
  <c r="D293" i="52"/>
  <c r="F293" i="52" s="1"/>
  <c r="E293" i="52"/>
  <c r="B294" i="52"/>
  <c r="C294" i="52"/>
  <c r="D294" i="52"/>
  <c r="F294" i="52" s="1"/>
  <c r="E294" i="52"/>
  <c r="B295" i="52"/>
  <c r="C295" i="52"/>
  <c r="D295" i="52"/>
  <c r="F295" i="52" s="1"/>
  <c r="E295" i="52"/>
  <c r="B296" i="52"/>
  <c r="C296" i="52"/>
  <c r="D296" i="52"/>
  <c r="F296" i="52" s="1"/>
  <c r="E296" i="52"/>
  <c r="B297" i="52"/>
  <c r="C297" i="52"/>
  <c r="D297" i="52"/>
  <c r="F297" i="52" s="1"/>
  <c r="E297" i="52"/>
  <c r="B298" i="52"/>
  <c r="C298" i="52"/>
  <c r="D298" i="52"/>
  <c r="F298" i="52" s="1"/>
  <c r="E298" i="52"/>
  <c r="B299" i="52"/>
  <c r="C299" i="52"/>
  <c r="D299" i="52"/>
  <c r="F299" i="52" s="1"/>
  <c r="E299" i="52"/>
  <c r="B300" i="52"/>
  <c r="C300" i="52"/>
  <c r="D300" i="52"/>
  <c r="F300" i="52" s="1"/>
  <c r="E300" i="52"/>
  <c r="B301" i="52"/>
  <c r="C301" i="52"/>
  <c r="D301" i="52"/>
  <c r="F301" i="52" s="1"/>
  <c r="E301" i="52"/>
  <c r="B302" i="52"/>
  <c r="C302" i="52"/>
  <c r="D302" i="52"/>
  <c r="F302" i="52" s="1"/>
  <c r="E302" i="52"/>
  <c r="B303" i="52"/>
  <c r="C303" i="52"/>
  <c r="D303" i="52"/>
  <c r="F303" i="52" s="1"/>
  <c r="E303" i="52"/>
  <c r="B304" i="52"/>
  <c r="C304" i="52"/>
  <c r="D304" i="52"/>
  <c r="F304" i="52" s="1"/>
  <c r="E304" i="52"/>
  <c r="B305" i="52"/>
  <c r="C305" i="52"/>
  <c r="D305" i="52"/>
  <c r="F305" i="52" s="1"/>
  <c r="E305" i="52"/>
  <c r="B306" i="52"/>
  <c r="C306" i="52"/>
  <c r="D306" i="52"/>
  <c r="F306" i="52" s="1"/>
  <c r="E306" i="52"/>
  <c r="B307" i="52"/>
  <c r="C307" i="52"/>
  <c r="D307" i="52"/>
  <c r="F307" i="52" s="1"/>
  <c r="E307" i="52"/>
  <c r="B308" i="52"/>
  <c r="C308" i="52"/>
  <c r="D308" i="52"/>
  <c r="F308" i="52" s="1"/>
  <c r="E308" i="52"/>
  <c r="B309" i="52"/>
  <c r="C309" i="52"/>
  <c r="D309" i="52"/>
  <c r="F309" i="52" s="1"/>
  <c r="E309" i="52"/>
  <c r="B310" i="52"/>
  <c r="C310" i="52"/>
  <c r="D310" i="52"/>
  <c r="F310" i="52" s="1"/>
  <c r="E310" i="52"/>
  <c r="B311" i="52"/>
  <c r="C311" i="52"/>
  <c r="D311" i="52"/>
  <c r="F311" i="52" s="1"/>
  <c r="E311" i="52"/>
  <c r="B312" i="52"/>
  <c r="C312" i="52"/>
  <c r="D312" i="52"/>
  <c r="F312" i="52" s="1"/>
  <c r="E312" i="52"/>
  <c r="B313" i="52"/>
  <c r="C313" i="52"/>
  <c r="D313" i="52"/>
  <c r="F313" i="52" s="1"/>
  <c r="E313" i="52"/>
  <c r="B314" i="52"/>
  <c r="C314" i="52"/>
  <c r="D314" i="52"/>
  <c r="F314" i="52" s="1"/>
  <c r="E314" i="52"/>
  <c r="B315" i="52"/>
  <c r="C315" i="52"/>
  <c r="D315" i="52"/>
  <c r="F315" i="52" s="1"/>
  <c r="E315" i="52"/>
  <c r="B316" i="52"/>
  <c r="C316" i="52"/>
  <c r="D316" i="52"/>
  <c r="F316" i="52" s="1"/>
  <c r="E316" i="52"/>
  <c r="B317" i="52"/>
  <c r="C317" i="52"/>
  <c r="D317" i="52"/>
  <c r="F317" i="52" s="1"/>
  <c r="E317" i="52"/>
  <c r="B318" i="52"/>
  <c r="C318" i="52"/>
  <c r="D318" i="52"/>
  <c r="F318" i="52" s="1"/>
  <c r="E318" i="52"/>
  <c r="B319" i="52"/>
  <c r="C319" i="52"/>
  <c r="D319" i="52"/>
  <c r="F319" i="52" s="1"/>
  <c r="E319" i="52"/>
  <c r="B320" i="52"/>
  <c r="C320" i="52"/>
  <c r="D320" i="52"/>
  <c r="F320" i="52" s="1"/>
  <c r="E320" i="52"/>
  <c r="B321" i="52"/>
  <c r="C321" i="52"/>
  <c r="D321" i="52"/>
  <c r="F321" i="52" s="1"/>
  <c r="E321" i="52"/>
  <c r="B322" i="52"/>
  <c r="C322" i="52"/>
  <c r="D322" i="52"/>
  <c r="F322" i="52" s="1"/>
  <c r="E322" i="52"/>
  <c r="B323" i="52"/>
  <c r="C323" i="52"/>
  <c r="D323" i="52"/>
  <c r="F323" i="52" s="1"/>
  <c r="E323" i="52"/>
  <c r="B324" i="52"/>
  <c r="C324" i="52"/>
  <c r="D324" i="52"/>
  <c r="F324" i="52" s="1"/>
  <c r="E324" i="52"/>
  <c r="B325" i="52"/>
  <c r="C325" i="52"/>
  <c r="D325" i="52"/>
  <c r="F325" i="52" s="1"/>
  <c r="E325" i="52"/>
  <c r="B326" i="52"/>
  <c r="C326" i="52"/>
  <c r="D326" i="52"/>
  <c r="F326" i="52" s="1"/>
  <c r="E326" i="52"/>
  <c r="B327" i="52"/>
  <c r="C327" i="52"/>
  <c r="D327" i="52"/>
  <c r="F327" i="52" s="1"/>
  <c r="E327" i="52"/>
  <c r="B328" i="52"/>
  <c r="C328" i="52"/>
  <c r="D328" i="52"/>
  <c r="F328" i="52" s="1"/>
  <c r="E328" i="52"/>
  <c r="B329" i="52"/>
  <c r="C329" i="52"/>
  <c r="D329" i="52"/>
  <c r="F329" i="52" s="1"/>
  <c r="E329" i="52"/>
  <c r="B330" i="52"/>
  <c r="C330" i="52"/>
  <c r="D330" i="52"/>
  <c r="F330" i="52" s="1"/>
  <c r="E330" i="52"/>
  <c r="B331" i="52"/>
  <c r="C331" i="52"/>
  <c r="D331" i="52"/>
  <c r="F331" i="52" s="1"/>
  <c r="E331" i="52"/>
  <c r="B332" i="52"/>
  <c r="C332" i="52"/>
  <c r="D332" i="52"/>
  <c r="F332" i="52" s="1"/>
  <c r="E332" i="52"/>
  <c r="B333" i="52"/>
  <c r="C333" i="52"/>
  <c r="D333" i="52"/>
  <c r="F333" i="52" s="1"/>
  <c r="E333" i="52"/>
  <c r="B334" i="52"/>
  <c r="C334" i="52"/>
  <c r="D334" i="52"/>
  <c r="F334" i="52" s="1"/>
  <c r="E334" i="52"/>
  <c r="B335" i="52"/>
  <c r="C335" i="52"/>
  <c r="D335" i="52"/>
  <c r="F335" i="52" s="1"/>
  <c r="E335" i="52"/>
  <c r="B336" i="52"/>
  <c r="C336" i="52"/>
  <c r="D336" i="52"/>
  <c r="F336" i="52" s="1"/>
  <c r="E336" i="52"/>
  <c r="B337" i="52"/>
  <c r="C337" i="52"/>
  <c r="D337" i="52"/>
  <c r="F337" i="52" s="1"/>
  <c r="E337" i="52"/>
  <c r="B338" i="52"/>
  <c r="C338" i="52"/>
  <c r="D338" i="52"/>
  <c r="F338" i="52" s="1"/>
  <c r="E338" i="52"/>
  <c r="B339" i="52"/>
  <c r="C339" i="52"/>
  <c r="D339" i="52"/>
  <c r="F339" i="52" s="1"/>
  <c r="E339" i="52"/>
  <c r="B340" i="52"/>
  <c r="C340" i="52"/>
  <c r="D340" i="52"/>
  <c r="F340" i="52" s="1"/>
  <c r="E340" i="52"/>
  <c r="B341" i="52"/>
  <c r="C341" i="52"/>
  <c r="D341" i="52"/>
  <c r="F341" i="52" s="1"/>
  <c r="E341" i="52"/>
  <c r="B342" i="52"/>
  <c r="C342" i="52"/>
  <c r="D342" i="52"/>
  <c r="F342" i="52" s="1"/>
  <c r="E342" i="52"/>
  <c r="B343" i="52"/>
  <c r="C343" i="52"/>
  <c r="D343" i="52"/>
  <c r="F343" i="52" s="1"/>
  <c r="E343" i="52"/>
  <c r="B344" i="52"/>
  <c r="C344" i="52"/>
  <c r="D344" i="52"/>
  <c r="F344" i="52" s="1"/>
  <c r="E344" i="52"/>
  <c r="B345" i="52"/>
  <c r="C345" i="52"/>
  <c r="D345" i="52"/>
  <c r="F345" i="52" s="1"/>
  <c r="E345" i="52"/>
  <c r="B346" i="52"/>
  <c r="C346" i="52"/>
  <c r="D346" i="52"/>
  <c r="F346" i="52" s="1"/>
  <c r="E346" i="52"/>
  <c r="B347" i="52"/>
  <c r="C347" i="52"/>
  <c r="D347" i="52"/>
  <c r="F347" i="52" s="1"/>
  <c r="E347" i="52"/>
  <c r="B348" i="52"/>
  <c r="C348" i="52"/>
  <c r="D348" i="52"/>
  <c r="F348" i="52" s="1"/>
  <c r="E348" i="52"/>
  <c r="B349" i="52"/>
  <c r="C349" i="52"/>
  <c r="D349" i="52"/>
  <c r="F349" i="52" s="1"/>
  <c r="E349" i="52"/>
  <c r="B350" i="52"/>
  <c r="C350" i="52"/>
  <c r="D350" i="52"/>
  <c r="F350" i="52" s="1"/>
  <c r="E350" i="52"/>
  <c r="B351" i="52"/>
  <c r="C351" i="52"/>
  <c r="D351" i="52"/>
  <c r="F351" i="52" s="1"/>
  <c r="E351" i="52"/>
  <c r="B352" i="52"/>
  <c r="C352" i="52"/>
  <c r="D352" i="52"/>
  <c r="F352" i="52" s="1"/>
  <c r="E352" i="52"/>
  <c r="B353" i="52"/>
  <c r="C353" i="52"/>
  <c r="D353" i="52"/>
  <c r="F353" i="52" s="1"/>
  <c r="E353" i="52"/>
  <c r="B354" i="52"/>
  <c r="C354" i="52"/>
  <c r="D354" i="52"/>
  <c r="F354" i="52" s="1"/>
  <c r="E354" i="52"/>
  <c r="B355" i="52"/>
  <c r="C355" i="52"/>
  <c r="D355" i="52"/>
  <c r="F355" i="52" s="1"/>
  <c r="E355" i="52"/>
  <c r="B356" i="52"/>
  <c r="C356" i="52"/>
  <c r="D356" i="52"/>
  <c r="F356" i="52" s="1"/>
  <c r="E356" i="52"/>
  <c r="B357" i="52"/>
  <c r="C357" i="52"/>
  <c r="D357" i="52"/>
  <c r="F357" i="52" s="1"/>
  <c r="E357" i="52"/>
  <c r="B358" i="52"/>
  <c r="C358" i="52"/>
  <c r="D358" i="52"/>
  <c r="F358" i="52" s="1"/>
  <c r="E358" i="52"/>
  <c r="B359" i="52"/>
  <c r="C359" i="52"/>
  <c r="D359" i="52"/>
  <c r="F359" i="52" s="1"/>
  <c r="E359" i="52"/>
  <c r="B360" i="52"/>
  <c r="C360" i="52"/>
  <c r="D360" i="52"/>
  <c r="F360" i="52" s="1"/>
  <c r="E360" i="52"/>
  <c r="B361" i="52"/>
  <c r="C361" i="52"/>
  <c r="D361" i="52"/>
  <c r="F361" i="52" s="1"/>
  <c r="E361" i="52"/>
  <c r="B362" i="52"/>
  <c r="C362" i="52"/>
  <c r="D362" i="52"/>
  <c r="F362" i="52" s="1"/>
  <c r="E362" i="52"/>
  <c r="B363" i="52"/>
  <c r="C363" i="52"/>
  <c r="D363" i="52"/>
  <c r="F363" i="52" s="1"/>
  <c r="E363" i="52"/>
  <c r="B364" i="52"/>
  <c r="C364" i="52"/>
  <c r="D364" i="52"/>
  <c r="F364" i="52" s="1"/>
  <c r="E364" i="52"/>
  <c r="B365" i="52"/>
  <c r="C365" i="52"/>
  <c r="D365" i="52"/>
  <c r="F365" i="52" s="1"/>
  <c r="E365" i="52"/>
  <c r="B366" i="52"/>
  <c r="C366" i="52"/>
  <c r="D366" i="52"/>
  <c r="F366" i="52" s="1"/>
  <c r="E366" i="52"/>
  <c r="B367" i="52"/>
  <c r="C367" i="52"/>
  <c r="D367" i="52"/>
  <c r="F367" i="52" s="1"/>
  <c r="E367" i="52"/>
  <c r="B368" i="52"/>
  <c r="C368" i="52"/>
  <c r="D368" i="52"/>
  <c r="F368" i="52" s="1"/>
  <c r="E368" i="52"/>
  <c r="B369" i="52"/>
  <c r="C369" i="52"/>
  <c r="D369" i="52"/>
  <c r="F369" i="52" s="1"/>
  <c r="E369" i="52"/>
  <c r="B370" i="52"/>
  <c r="C370" i="52"/>
  <c r="D370" i="52"/>
  <c r="F370" i="52" s="1"/>
  <c r="E370" i="52"/>
  <c r="B371" i="52"/>
  <c r="C371" i="52"/>
  <c r="D371" i="52"/>
  <c r="F371" i="52" s="1"/>
  <c r="E371" i="52"/>
  <c r="B372" i="52"/>
  <c r="C372" i="52"/>
  <c r="D372" i="52"/>
  <c r="F372" i="52" s="1"/>
  <c r="E372" i="52"/>
  <c r="B373" i="52"/>
  <c r="C373" i="52"/>
  <c r="D373" i="52"/>
  <c r="F373" i="52" s="1"/>
  <c r="E373" i="52"/>
  <c r="B374" i="52"/>
  <c r="C374" i="52"/>
  <c r="D374" i="52"/>
  <c r="F374" i="52" s="1"/>
  <c r="E374" i="52"/>
  <c r="B375" i="52"/>
  <c r="C375" i="52"/>
  <c r="D375" i="52"/>
  <c r="F375" i="52" s="1"/>
  <c r="E375" i="52"/>
  <c r="B376" i="52"/>
  <c r="C376" i="52"/>
  <c r="D376" i="52"/>
  <c r="F376" i="52" s="1"/>
  <c r="E376" i="52"/>
  <c r="B377" i="52"/>
  <c r="C377" i="52"/>
  <c r="D377" i="52"/>
  <c r="F377" i="52" s="1"/>
  <c r="E377" i="52"/>
  <c r="B378" i="52"/>
  <c r="C378" i="52"/>
  <c r="D378" i="52"/>
  <c r="F378" i="52" s="1"/>
  <c r="E378" i="52"/>
  <c r="B379" i="52"/>
  <c r="C379" i="52"/>
  <c r="D379" i="52"/>
  <c r="F379" i="52" s="1"/>
  <c r="E379" i="52"/>
  <c r="B380" i="52"/>
  <c r="C380" i="52"/>
  <c r="D380" i="52"/>
  <c r="F380" i="52" s="1"/>
  <c r="E380" i="52"/>
  <c r="B381" i="52"/>
  <c r="C381" i="52"/>
  <c r="D381" i="52"/>
  <c r="F381" i="52" s="1"/>
  <c r="E381" i="52"/>
  <c r="B382" i="52"/>
  <c r="C382" i="52"/>
  <c r="D382" i="52"/>
  <c r="F382" i="52" s="1"/>
  <c r="E382" i="52"/>
  <c r="B383" i="52"/>
  <c r="C383" i="52"/>
  <c r="D383" i="52"/>
  <c r="F383" i="52" s="1"/>
  <c r="E383" i="52"/>
  <c r="B384" i="52"/>
  <c r="C384" i="52"/>
  <c r="D384" i="52"/>
  <c r="F384" i="52" s="1"/>
  <c r="E384" i="52"/>
  <c r="B385" i="52"/>
  <c r="C385" i="52"/>
  <c r="D385" i="52"/>
  <c r="F385" i="52" s="1"/>
  <c r="E385" i="52"/>
  <c r="B386" i="52"/>
  <c r="C386" i="52"/>
  <c r="D386" i="52"/>
  <c r="F386" i="52" s="1"/>
  <c r="E386" i="52"/>
  <c r="B387" i="52"/>
  <c r="C387" i="52"/>
  <c r="D387" i="52"/>
  <c r="F387" i="52" s="1"/>
  <c r="E387" i="52"/>
  <c r="B388" i="52"/>
  <c r="C388" i="52"/>
  <c r="D388" i="52"/>
  <c r="F388" i="52" s="1"/>
  <c r="E388" i="52"/>
  <c r="B389" i="52"/>
  <c r="C389" i="52"/>
  <c r="D389" i="52"/>
  <c r="F389" i="52" s="1"/>
  <c r="E389" i="52"/>
  <c r="B390" i="52"/>
  <c r="C390" i="52"/>
  <c r="D390" i="52"/>
  <c r="F390" i="52" s="1"/>
  <c r="E390" i="52"/>
  <c r="B391" i="52"/>
  <c r="C391" i="52"/>
  <c r="D391" i="52"/>
  <c r="F391" i="52" s="1"/>
  <c r="E391" i="52"/>
  <c r="B392" i="52"/>
  <c r="C392" i="52"/>
  <c r="D392" i="52"/>
  <c r="F392" i="52" s="1"/>
  <c r="E392" i="52"/>
  <c r="B393" i="52"/>
  <c r="C393" i="52"/>
  <c r="D393" i="52"/>
  <c r="F393" i="52" s="1"/>
  <c r="E393" i="52"/>
  <c r="B394" i="52"/>
  <c r="C394" i="52"/>
  <c r="D394" i="52"/>
  <c r="F394" i="52" s="1"/>
  <c r="E394" i="52"/>
  <c r="B395" i="52"/>
  <c r="C395" i="52"/>
  <c r="D395" i="52"/>
  <c r="F395" i="52" s="1"/>
  <c r="E395" i="52"/>
  <c r="B396" i="52"/>
  <c r="C396" i="52"/>
  <c r="D396" i="52"/>
  <c r="F396" i="52" s="1"/>
  <c r="E396" i="52"/>
  <c r="B397" i="52"/>
  <c r="C397" i="52"/>
  <c r="D397" i="52"/>
  <c r="F397" i="52" s="1"/>
  <c r="E397" i="52"/>
  <c r="B398" i="52"/>
  <c r="C398" i="52"/>
  <c r="D398" i="52"/>
  <c r="F398" i="52" s="1"/>
  <c r="E398" i="52"/>
  <c r="B399" i="52"/>
  <c r="C399" i="52"/>
  <c r="D399" i="52"/>
  <c r="F399" i="52" s="1"/>
  <c r="E399" i="52"/>
  <c r="B400" i="52"/>
  <c r="C400" i="52"/>
  <c r="D400" i="52"/>
  <c r="F400" i="52" s="1"/>
  <c r="E400" i="52"/>
  <c r="B401" i="52"/>
  <c r="C401" i="52"/>
  <c r="D401" i="52"/>
  <c r="F401" i="52" s="1"/>
  <c r="E401" i="52"/>
  <c r="B402" i="52"/>
  <c r="C402" i="52"/>
  <c r="D402" i="52"/>
  <c r="F402" i="52" s="1"/>
  <c r="E402" i="52"/>
  <c r="B403" i="52"/>
  <c r="C403" i="52"/>
  <c r="D403" i="52"/>
  <c r="F403" i="52" s="1"/>
  <c r="E403" i="52"/>
  <c r="B404" i="52"/>
  <c r="C404" i="52"/>
  <c r="D404" i="52"/>
  <c r="F404" i="52" s="1"/>
  <c r="E404" i="52"/>
  <c r="B405" i="52"/>
  <c r="C405" i="52"/>
  <c r="D405" i="52"/>
  <c r="F405" i="52" s="1"/>
  <c r="E405" i="52"/>
  <c r="B406" i="52"/>
  <c r="C406" i="52"/>
  <c r="D406" i="52"/>
  <c r="F406" i="52" s="1"/>
  <c r="E406" i="52"/>
  <c r="B407" i="52"/>
  <c r="C407" i="52"/>
  <c r="D407" i="52"/>
  <c r="F407" i="52" s="1"/>
  <c r="E407" i="52"/>
  <c r="B408" i="52"/>
  <c r="C408" i="52"/>
  <c r="D408" i="52"/>
  <c r="F408" i="52" s="1"/>
  <c r="E408" i="52"/>
  <c r="B409" i="52"/>
  <c r="C409" i="52"/>
  <c r="D409" i="52"/>
  <c r="F409" i="52" s="1"/>
  <c r="E409" i="52"/>
  <c r="B410" i="52"/>
  <c r="C410" i="52"/>
  <c r="D410" i="52"/>
  <c r="F410" i="52" s="1"/>
  <c r="E410" i="52"/>
  <c r="B411" i="52"/>
  <c r="C411" i="52"/>
  <c r="D411" i="52"/>
  <c r="F411" i="52" s="1"/>
  <c r="E411" i="52"/>
  <c r="B412" i="52"/>
  <c r="C412" i="52"/>
  <c r="D412" i="52"/>
  <c r="F412" i="52" s="1"/>
  <c r="E412" i="52"/>
  <c r="B413" i="52"/>
  <c r="C413" i="52"/>
  <c r="D413" i="52"/>
  <c r="F413" i="52" s="1"/>
  <c r="E413" i="52"/>
  <c r="B414" i="52"/>
  <c r="C414" i="52"/>
  <c r="D414" i="52"/>
  <c r="F414" i="52" s="1"/>
  <c r="E414" i="52"/>
  <c r="B415" i="52"/>
  <c r="C415" i="52"/>
  <c r="D415" i="52"/>
  <c r="F415" i="52" s="1"/>
  <c r="E415" i="52"/>
  <c r="B416" i="52"/>
  <c r="C416" i="52"/>
  <c r="D416" i="52"/>
  <c r="F416" i="52" s="1"/>
  <c r="E416" i="52"/>
  <c r="B417" i="52"/>
  <c r="C417" i="52"/>
  <c r="D417" i="52"/>
  <c r="F417" i="52" s="1"/>
  <c r="E417" i="52"/>
  <c r="B418" i="52"/>
  <c r="C418" i="52"/>
  <c r="D418" i="52"/>
  <c r="F418" i="52" s="1"/>
  <c r="E418" i="52"/>
  <c r="B419" i="52"/>
  <c r="C419" i="52"/>
  <c r="D419" i="52"/>
  <c r="F419" i="52" s="1"/>
  <c r="E419" i="52"/>
  <c r="B420" i="52"/>
  <c r="C420" i="52"/>
  <c r="D420" i="52"/>
  <c r="F420" i="52" s="1"/>
  <c r="E420" i="52"/>
  <c r="B421" i="52"/>
  <c r="C421" i="52"/>
  <c r="D421" i="52"/>
  <c r="F421" i="52" s="1"/>
  <c r="E421" i="52"/>
  <c r="B422" i="52"/>
  <c r="C422" i="52"/>
  <c r="D422" i="52"/>
  <c r="F422" i="52" s="1"/>
  <c r="E422" i="52"/>
  <c r="B423" i="52"/>
  <c r="C423" i="52"/>
  <c r="D423" i="52"/>
  <c r="F423" i="52" s="1"/>
  <c r="E423" i="52"/>
  <c r="B424" i="52"/>
  <c r="C424" i="52"/>
  <c r="D424" i="52"/>
  <c r="F424" i="52" s="1"/>
  <c r="E424" i="52"/>
  <c r="B425" i="52"/>
  <c r="C425" i="52"/>
  <c r="D425" i="52"/>
  <c r="F425" i="52" s="1"/>
  <c r="E425" i="52"/>
  <c r="B426" i="52"/>
  <c r="C426" i="52"/>
  <c r="D426" i="52"/>
  <c r="F426" i="52" s="1"/>
  <c r="E426" i="52"/>
  <c r="B427" i="52"/>
  <c r="C427" i="52"/>
  <c r="D427" i="52"/>
  <c r="F427" i="52" s="1"/>
  <c r="E427" i="52"/>
  <c r="B428" i="52"/>
  <c r="C428" i="52"/>
  <c r="D428" i="52"/>
  <c r="F428" i="52" s="1"/>
  <c r="E428" i="52"/>
  <c r="B429" i="52"/>
  <c r="C429" i="52"/>
  <c r="D429" i="52"/>
  <c r="F429" i="52" s="1"/>
  <c r="E429" i="52"/>
  <c r="B430" i="52"/>
  <c r="C430" i="52"/>
  <c r="D430" i="52"/>
  <c r="F430" i="52" s="1"/>
  <c r="E430" i="52"/>
  <c r="B431" i="52"/>
  <c r="C431" i="52"/>
  <c r="D431" i="52"/>
  <c r="F431" i="52" s="1"/>
  <c r="E431" i="52"/>
  <c r="B432" i="52"/>
  <c r="C432" i="52"/>
  <c r="D432" i="52"/>
  <c r="F432" i="52" s="1"/>
  <c r="E432" i="52"/>
  <c r="B433" i="52"/>
  <c r="C433" i="52"/>
  <c r="D433" i="52"/>
  <c r="F433" i="52" s="1"/>
  <c r="E433" i="52"/>
  <c r="B434" i="52"/>
  <c r="C434" i="52"/>
  <c r="D434" i="52"/>
  <c r="F434" i="52" s="1"/>
  <c r="E434" i="52"/>
  <c r="B435" i="52"/>
  <c r="C435" i="52"/>
  <c r="D435" i="52"/>
  <c r="F435" i="52" s="1"/>
  <c r="E435" i="52"/>
  <c r="B436" i="52"/>
  <c r="C436" i="52"/>
  <c r="D436" i="52"/>
  <c r="F436" i="52" s="1"/>
  <c r="E436" i="52"/>
  <c r="B437" i="52"/>
  <c r="C437" i="52"/>
  <c r="D437" i="52"/>
  <c r="F437" i="52" s="1"/>
  <c r="E437" i="52"/>
  <c r="B438" i="52"/>
  <c r="C438" i="52"/>
  <c r="D438" i="52"/>
  <c r="F438" i="52" s="1"/>
  <c r="E438" i="52"/>
  <c r="B439" i="52"/>
  <c r="C439" i="52"/>
  <c r="D439" i="52"/>
  <c r="F439" i="52" s="1"/>
  <c r="E439" i="52"/>
  <c r="B440" i="52"/>
  <c r="C440" i="52"/>
  <c r="D440" i="52"/>
  <c r="F440" i="52" s="1"/>
  <c r="E440" i="52"/>
  <c r="B441" i="52"/>
  <c r="C441" i="52"/>
  <c r="D441" i="52"/>
  <c r="F441" i="52" s="1"/>
  <c r="E441" i="52"/>
  <c r="B442" i="52"/>
  <c r="C442" i="52"/>
  <c r="D442" i="52"/>
  <c r="F442" i="52" s="1"/>
  <c r="E442" i="52"/>
  <c r="B443" i="52"/>
  <c r="C443" i="52"/>
  <c r="D443" i="52"/>
  <c r="F443" i="52" s="1"/>
  <c r="E443" i="52"/>
  <c r="B444" i="52"/>
  <c r="C444" i="52"/>
  <c r="D444" i="52"/>
  <c r="F444" i="52" s="1"/>
  <c r="E444" i="52"/>
  <c r="B445" i="52"/>
  <c r="C445" i="52"/>
  <c r="D445" i="52"/>
  <c r="F445" i="52" s="1"/>
  <c r="E445" i="52"/>
  <c r="B446" i="52"/>
  <c r="C446" i="52"/>
  <c r="D446" i="52"/>
  <c r="F446" i="52" s="1"/>
  <c r="E446" i="52"/>
  <c r="B447" i="52"/>
  <c r="C447" i="52"/>
  <c r="D447" i="52"/>
  <c r="F447" i="52" s="1"/>
  <c r="E447" i="52"/>
  <c r="B448" i="52"/>
  <c r="C448" i="52"/>
  <c r="D448" i="52"/>
  <c r="F448" i="52" s="1"/>
  <c r="E448" i="52"/>
  <c r="B449" i="52"/>
  <c r="C449" i="52"/>
  <c r="D449" i="52"/>
  <c r="F449" i="52" s="1"/>
  <c r="E449" i="52"/>
  <c r="B450" i="52"/>
  <c r="C450" i="52"/>
  <c r="D450" i="52"/>
  <c r="F450" i="52" s="1"/>
  <c r="E450" i="52"/>
  <c r="B451" i="52"/>
  <c r="C451" i="52"/>
  <c r="D451" i="52"/>
  <c r="F451" i="52" s="1"/>
  <c r="E451" i="52"/>
  <c r="B452" i="52"/>
  <c r="C452" i="52"/>
  <c r="D452" i="52"/>
  <c r="F452" i="52" s="1"/>
  <c r="E452" i="52"/>
  <c r="B453" i="52"/>
  <c r="C453" i="52"/>
  <c r="D453" i="52"/>
  <c r="F453" i="52" s="1"/>
  <c r="E453" i="52"/>
  <c r="B454" i="52"/>
  <c r="C454" i="52"/>
  <c r="D454" i="52"/>
  <c r="F454" i="52" s="1"/>
  <c r="E454" i="52"/>
  <c r="B455" i="52"/>
  <c r="C455" i="52"/>
  <c r="D455" i="52"/>
  <c r="F455" i="52" s="1"/>
  <c r="E455" i="52"/>
  <c r="B456" i="52"/>
  <c r="C456" i="52"/>
  <c r="D456" i="52"/>
  <c r="F456" i="52" s="1"/>
  <c r="E456" i="52"/>
  <c r="B457" i="52"/>
  <c r="C457" i="52"/>
  <c r="D457" i="52"/>
  <c r="F457" i="52" s="1"/>
  <c r="E457" i="52"/>
  <c r="B458" i="52"/>
  <c r="C458" i="52"/>
  <c r="D458" i="52"/>
  <c r="F458" i="52" s="1"/>
  <c r="E458" i="52"/>
  <c r="B459" i="52"/>
  <c r="C459" i="52"/>
  <c r="D459" i="52"/>
  <c r="F459" i="52" s="1"/>
  <c r="E459" i="52"/>
  <c r="B460" i="52"/>
  <c r="C460" i="52"/>
  <c r="D460" i="52"/>
  <c r="F460" i="52" s="1"/>
  <c r="E460" i="52"/>
  <c r="B461" i="52"/>
  <c r="C461" i="52"/>
  <c r="D461" i="52"/>
  <c r="F461" i="52" s="1"/>
  <c r="E461" i="52"/>
  <c r="B462" i="52"/>
  <c r="C462" i="52"/>
  <c r="D462" i="52"/>
  <c r="F462" i="52" s="1"/>
  <c r="E462" i="52"/>
  <c r="B463" i="52"/>
  <c r="C463" i="52"/>
  <c r="D463" i="52"/>
  <c r="F463" i="52" s="1"/>
  <c r="E463" i="52"/>
  <c r="B464" i="52"/>
  <c r="C464" i="52"/>
  <c r="D464" i="52"/>
  <c r="F464" i="52" s="1"/>
  <c r="E464" i="52"/>
  <c r="B465" i="52"/>
  <c r="C465" i="52"/>
  <c r="D465" i="52"/>
  <c r="F465" i="52" s="1"/>
  <c r="E465" i="52"/>
  <c r="B466" i="52"/>
  <c r="C466" i="52"/>
  <c r="D466" i="52"/>
  <c r="F466" i="52" s="1"/>
  <c r="E466" i="52"/>
  <c r="B467" i="52"/>
  <c r="C467" i="52"/>
  <c r="D467" i="52"/>
  <c r="F467" i="52" s="1"/>
  <c r="E467" i="52"/>
  <c r="B468" i="52"/>
  <c r="C468" i="52"/>
  <c r="D468" i="52"/>
  <c r="F468" i="52" s="1"/>
  <c r="E468" i="52"/>
  <c r="B469" i="52"/>
  <c r="C469" i="52"/>
  <c r="D469" i="52"/>
  <c r="F469" i="52" s="1"/>
  <c r="E469" i="52"/>
  <c r="B470" i="52"/>
  <c r="C470" i="52"/>
  <c r="D470" i="52"/>
  <c r="F470" i="52" s="1"/>
  <c r="E470" i="52"/>
  <c r="B471" i="52"/>
  <c r="C471" i="52"/>
  <c r="D471" i="52"/>
  <c r="F471" i="52" s="1"/>
  <c r="E471" i="52"/>
  <c r="B472" i="52"/>
  <c r="C472" i="52"/>
  <c r="D472" i="52"/>
  <c r="F472" i="52" s="1"/>
  <c r="E472" i="52"/>
  <c r="B473" i="52"/>
  <c r="C473" i="52"/>
  <c r="D473" i="52"/>
  <c r="F473" i="52" s="1"/>
  <c r="E473" i="52"/>
  <c r="B474" i="52"/>
  <c r="C474" i="52"/>
  <c r="D474" i="52"/>
  <c r="F474" i="52" s="1"/>
  <c r="E474" i="52"/>
  <c r="B475" i="52"/>
  <c r="C475" i="52"/>
  <c r="D475" i="52"/>
  <c r="F475" i="52" s="1"/>
  <c r="E475" i="52"/>
  <c r="B476" i="52"/>
  <c r="C476" i="52"/>
  <c r="D476" i="52"/>
  <c r="F476" i="52" s="1"/>
  <c r="E476" i="52"/>
  <c r="B477" i="52"/>
  <c r="C477" i="52"/>
  <c r="D477" i="52"/>
  <c r="F477" i="52" s="1"/>
  <c r="E477" i="52"/>
  <c r="B478" i="52"/>
  <c r="C478" i="52"/>
  <c r="D478" i="52"/>
  <c r="F478" i="52" s="1"/>
  <c r="E478" i="52"/>
  <c r="B479" i="52"/>
  <c r="C479" i="52"/>
  <c r="D479" i="52"/>
  <c r="F479" i="52" s="1"/>
  <c r="E479" i="52"/>
  <c r="B480" i="52"/>
  <c r="C480" i="52"/>
  <c r="D480" i="52"/>
  <c r="F480" i="52" s="1"/>
  <c r="E480" i="52"/>
  <c r="B481" i="52"/>
  <c r="C481" i="52"/>
  <c r="D481" i="52"/>
  <c r="F481" i="52" s="1"/>
  <c r="E481" i="52"/>
  <c r="B482" i="52"/>
  <c r="C482" i="52"/>
  <c r="D482" i="52"/>
  <c r="F482" i="52" s="1"/>
  <c r="E482" i="52"/>
  <c r="B483" i="52"/>
  <c r="C483" i="52"/>
  <c r="D483" i="52"/>
  <c r="F483" i="52" s="1"/>
  <c r="E483" i="52"/>
  <c r="B484" i="52"/>
  <c r="C484" i="52"/>
  <c r="D484" i="52"/>
  <c r="F484" i="52" s="1"/>
  <c r="E484" i="52"/>
  <c r="B485" i="52"/>
  <c r="C485" i="52"/>
  <c r="D485" i="52"/>
  <c r="F485" i="52" s="1"/>
  <c r="E485" i="52"/>
  <c r="B486" i="52"/>
  <c r="C486" i="52"/>
  <c r="D486" i="52"/>
  <c r="F486" i="52" s="1"/>
  <c r="E486" i="52"/>
  <c r="B487" i="52"/>
  <c r="C487" i="52"/>
  <c r="D487" i="52"/>
  <c r="F487" i="52" s="1"/>
  <c r="E487" i="52"/>
  <c r="B488" i="52"/>
  <c r="C488" i="52"/>
  <c r="D488" i="52"/>
  <c r="F488" i="52" s="1"/>
  <c r="E488" i="52"/>
  <c r="B489" i="52"/>
  <c r="C489" i="52"/>
  <c r="D489" i="52"/>
  <c r="F489" i="52" s="1"/>
  <c r="E489" i="52"/>
  <c r="B490" i="52"/>
  <c r="C490" i="52"/>
  <c r="D490" i="52"/>
  <c r="F490" i="52" s="1"/>
  <c r="E490" i="52"/>
  <c r="B491" i="52"/>
  <c r="C491" i="52"/>
  <c r="D491" i="52"/>
  <c r="F491" i="52" s="1"/>
  <c r="E491" i="52"/>
  <c r="B492" i="52"/>
  <c r="C492" i="52"/>
  <c r="D492" i="52"/>
  <c r="F492" i="52" s="1"/>
  <c r="E492" i="52"/>
  <c r="B493" i="52"/>
  <c r="C493" i="52"/>
  <c r="D493" i="52"/>
  <c r="F493" i="52" s="1"/>
  <c r="E493" i="52"/>
  <c r="B494" i="52"/>
  <c r="C494" i="52"/>
  <c r="D494" i="52"/>
  <c r="F494" i="52" s="1"/>
  <c r="E494" i="52"/>
  <c r="B495" i="52"/>
  <c r="C495" i="52"/>
  <c r="D495" i="52"/>
  <c r="F495" i="52" s="1"/>
  <c r="E495" i="52"/>
  <c r="B496" i="52"/>
  <c r="C496" i="52"/>
  <c r="D496" i="52"/>
  <c r="F496" i="52" s="1"/>
  <c r="E496" i="52"/>
  <c r="B497" i="52"/>
  <c r="C497" i="52"/>
  <c r="D497" i="52"/>
  <c r="F497" i="52" s="1"/>
  <c r="E497" i="52"/>
  <c r="B498" i="52"/>
  <c r="C498" i="52"/>
  <c r="D498" i="52"/>
  <c r="F498" i="52" s="1"/>
  <c r="E498" i="52"/>
  <c r="B499" i="52"/>
  <c r="C499" i="52"/>
  <c r="D499" i="52"/>
  <c r="F499" i="52" s="1"/>
  <c r="E499" i="52"/>
  <c r="B500" i="52"/>
  <c r="C500" i="52"/>
  <c r="D500" i="52"/>
  <c r="F500" i="52" s="1"/>
  <c r="E500" i="52"/>
  <c r="B501" i="52"/>
  <c r="C501" i="52"/>
  <c r="D501" i="52"/>
  <c r="F501" i="52" s="1"/>
  <c r="E501" i="52"/>
  <c r="B502" i="52"/>
  <c r="C502" i="52"/>
  <c r="D502" i="52"/>
  <c r="F502" i="52" s="1"/>
  <c r="E502" i="52"/>
  <c r="B503" i="52"/>
  <c r="C503" i="52"/>
  <c r="D503" i="52"/>
  <c r="F503" i="52" s="1"/>
  <c r="E503" i="52"/>
  <c r="B504" i="52"/>
  <c r="C504" i="52"/>
  <c r="D504" i="52"/>
  <c r="F504" i="52" s="1"/>
  <c r="E504" i="52"/>
  <c r="B505" i="52"/>
  <c r="C505" i="52"/>
  <c r="D505" i="52"/>
  <c r="F505" i="52" s="1"/>
  <c r="E505" i="52"/>
  <c r="B506" i="52"/>
  <c r="C506" i="52"/>
  <c r="D506" i="52"/>
  <c r="F506" i="52" s="1"/>
  <c r="E506" i="52"/>
  <c r="B507" i="52"/>
  <c r="C507" i="52"/>
  <c r="D507" i="52"/>
  <c r="F507" i="52" s="1"/>
  <c r="E507" i="52"/>
  <c r="B508" i="52"/>
  <c r="C508" i="52"/>
  <c r="D508" i="52"/>
  <c r="F508" i="52" s="1"/>
  <c r="E508" i="52"/>
  <c r="B509" i="52"/>
  <c r="C509" i="52"/>
  <c r="D509" i="52"/>
  <c r="F509" i="52" s="1"/>
  <c r="E509" i="52"/>
  <c r="B510" i="52"/>
  <c r="C510" i="52"/>
  <c r="D510" i="52"/>
  <c r="F510" i="52" s="1"/>
  <c r="E510" i="52"/>
  <c r="B511" i="52"/>
  <c r="C511" i="52"/>
  <c r="D511" i="52"/>
  <c r="F511" i="52" s="1"/>
  <c r="E511" i="52"/>
  <c r="B512" i="52"/>
  <c r="C512" i="52"/>
  <c r="D512" i="52"/>
  <c r="F512" i="52" s="1"/>
  <c r="E512" i="52"/>
  <c r="B513" i="52"/>
  <c r="C513" i="52"/>
  <c r="D513" i="52"/>
  <c r="F513" i="52" s="1"/>
  <c r="E513" i="52"/>
  <c r="B514" i="52"/>
  <c r="C514" i="52"/>
  <c r="D514" i="52"/>
  <c r="F514" i="52" s="1"/>
  <c r="E514" i="52"/>
  <c r="B515" i="52"/>
  <c r="C515" i="52"/>
  <c r="D515" i="52"/>
  <c r="F515" i="52" s="1"/>
  <c r="E515" i="52"/>
  <c r="B516" i="52"/>
  <c r="C516" i="52"/>
  <c r="D516" i="52"/>
  <c r="F516" i="52" s="1"/>
  <c r="E516" i="52"/>
  <c r="B517" i="52"/>
  <c r="C517" i="52"/>
  <c r="D517" i="52"/>
  <c r="F517" i="52" s="1"/>
  <c r="E517" i="52"/>
  <c r="B518" i="52"/>
  <c r="C518" i="52"/>
  <c r="D518" i="52"/>
  <c r="F518" i="52" s="1"/>
  <c r="E518" i="52"/>
  <c r="B519" i="52"/>
  <c r="C519" i="52"/>
  <c r="D519" i="52"/>
  <c r="F519" i="52" s="1"/>
  <c r="E519" i="52"/>
  <c r="B520" i="52"/>
  <c r="C520" i="52"/>
  <c r="D520" i="52"/>
  <c r="F520" i="52" s="1"/>
  <c r="E520" i="52"/>
  <c r="B521" i="52"/>
  <c r="C521" i="52"/>
  <c r="D521" i="52"/>
  <c r="F521" i="52" s="1"/>
  <c r="E521" i="52"/>
  <c r="B522" i="52"/>
  <c r="C522" i="52"/>
  <c r="D522" i="52"/>
  <c r="F522" i="52" s="1"/>
  <c r="E522" i="52"/>
  <c r="B523" i="52"/>
  <c r="C523" i="52"/>
  <c r="D523" i="52"/>
  <c r="F523" i="52" s="1"/>
  <c r="E523" i="52"/>
  <c r="B524" i="52"/>
  <c r="C524" i="52"/>
  <c r="D524" i="52"/>
  <c r="F524" i="52" s="1"/>
  <c r="E524" i="52"/>
  <c r="B525" i="52"/>
  <c r="C525" i="52"/>
  <c r="D525" i="52"/>
  <c r="F525" i="52" s="1"/>
  <c r="E525" i="52"/>
  <c r="B526" i="52"/>
  <c r="C526" i="52"/>
  <c r="D526" i="52"/>
  <c r="F526" i="52" s="1"/>
  <c r="E526" i="52"/>
  <c r="B527" i="52"/>
  <c r="C527" i="52"/>
  <c r="D527" i="52"/>
  <c r="F527" i="52" s="1"/>
  <c r="E527" i="52"/>
  <c r="B528" i="52"/>
  <c r="C528" i="52"/>
  <c r="D528" i="52"/>
  <c r="F528" i="52" s="1"/>
  <c r="E528" i="52"/>
  <c r="B529" i="52"/>
  <c r="C529" i="52"/>
  <c r="D529" i="52"/>
  <c r="F529" i="52" s="1"/>
  <c r="E529" i="52"/>
  <c r="B530" i="52"/>
  <c r="C530" i="52"/>
  <c r="D530" i="52"/>
  <c r="F530" i="52" s="1"/>
  <c r="E530" i="52"/>
  <c r="B531" i="52"/>
  <c r="C531" i="52"/>
  <c r="D531" i="52"/>
  <c r="F531" i="52" s="1"/>
  <c r="E531" i="52"/>
  <c r="B532" i="52"/>
  <c r="C532" i="52"/>
  <c r="D532" i="52"/>
  <c r="F532" i="52" s="1"/>
  <c r="E532" i="52"/>
  <c r="B533" i="52"/>
  <c r="C533" i="52"/>
  <c r="D533" i="52"/>
  <c r="F533" i="52" s="1"/>
  <c r="E533" i="52"/>
  <c r="B534" i="52"/>
  <c r="C534" i="52"/>
  <c r="D534" i="52"/>
  <c r="F534" i="52" s="1"/>
  <c r="E534" i="52"/>
  <c r="B535" i="52"/>
  <c r="C535" i="52"/>
  <c r="D535" i="52"/>
  <c r="F535" i="52" s="1"/>
  <c r="E535" i="52"/>
  <c r="B536" i="52"/>
  <c r="C536" i="52"/>
  <c r="D536" i="52"/>
  <c r="F536" i="52" s="1"/>
  <c r="E536" i="52"/>
  <c r="B537" i="52"/>
  <c r="C537" i="52"/>
  <c r="D537" i="52"/>
  <c r="F537" i="52" s="1"/>
  <c r="E537" i="52"/>
  <c r="B538" i="52"/>
  <c r="C538" i="52"/>
  <c r="D538" i="52"/>
  <c r="F538" i="52" s="1"/>
  <c r="E538" i="52"/>
  <c r="B539" i="52"/>
  <c r="C539" i="52"/>
  <c r="D539" i="52"/>
  <c r="F539" i="52" s="1"/>
  <c r="E539" i="52"/>
  <c r="B540" i="52"/>
  <c r="C540" i="52"/>
  <c r="D540" i="52"/>
  <c r="F540" i="52" s="1"/>
  <c r="E540" i="52"/>
  <c r="B541" i="52"/>
  <c r="C541" i="52"/>
  <c r="D541" i="52"/>
  <c r="F541" i="52" s="1"/>
  <c r="E541" i="52"/>
  <c r="B542" i="52"/>
  <c r="C542" i="52"/>
  <c r="D542" i="52"/>
  <c r="F542" i="52" s="1"/>
  <c r="E542" i="52"/>
  <c r="B543" i="52"/>
  <c r="C543" i="52"/>
  <c r="D543" i="52"/>
  <c r="F543" i="52" s="1"/>
  <c r="E543" i="52"/>
  <c r="B544" i="52"/>
  <c r="C544" i="52"/>
  <c r="D544" i="52"/>
  <c r="F544" i="52" s="1"/>
  <c r="E544" i="52"/>
  <c r="B545" i="52"/>
  <c r="C545" i="52"/>
  <c r="D545" i="52"/>
  <c r="F545" i="52" s="1"/>
  <c r="E545" i="52"/>
  <c r="B546" i="52"/>
  <c r="C546" i="52"/>
  <c r="D546" i="52"/>
  <c r="F546" i="52" s="1"/>
  <c r="E546" i="52"/>
  <c r="B547" i="52"/>
  <c r="C547" i="52"/>
  <c r="D547" i="52"/>
  <c r="F547" i="52" s="1"/>
  <c r="E547" i="52"/>
  <c r="B548" i="52"/>
  <c r="C548" i="52"/>
  <c r="D548" i="52"/>
  <c r="F548" i="52" s="1"/>
  <c r="E548" i="52"/>
  <c r="B549" i="52"/>
  <c r="C549" i="52"/>
  <c r="D549" i="52"/>
  <c r="F549" i="52" s="1"/>
  <c r="E549" i="52"/>
  <c r="B550" i="52"/>
  <c r="C550" i="52"/>
  <c r="D550" i="52"/>
  <c r="F550" i="52" s="1"/>
  <c r="E550" i="52"/>
  <c r="B551" i="52"/>
  <c r="C551" i="52"/>
  <c r="D551" i="52"/>
  <c r="F551" i="52" s="1"/>
  <c r="E551" i="52"/>
  <c r="B552" i="52"/>
  <c r="C552" i="52"/>
  <c r="D552" i="52"/>
  <c r="F552" i="52" s="1"/>
  <c r="E552" i="52"/>
  <c r="B553" i="52"/>
  <c r="C553" i="52"/>
  <c r="D553" i="52"/>
  <c r="F553" i="52" s="1"/>
  <c r="E553" i="52"/>
  <c r="B554" i="52"/>
  <c r="C554" i="52"/>
  <c r="D554" i="52"/>
  <c r="F554" i="52" s="1"/>
  <c r="E554" i="52"/>
  <c r="B555" i="52"/>
  <c r="C555" i="52"/>
  <c r="D555" i="52"/>
  <c r="F555" i="52" s="1"/>
  <c r="E555" i="52"/>
  <c r="B556" i="52"/>
  <c r="C556" i="52"/>
  <c r="D556" i="52"/>
  <c r="F556" i="52" s="1"/>
  <c r="E556" i="52"/>
  <c r="B557" i="52"/>
  <c r="C557" i="52"/>
  <c r="D557" i="52"/>
  <c r="F557" i="52" s="1"/>
  <c r="E557" i="52"/>
  <c r="B558" i="52"/>
  <c r="C558" i="52"/>
  <c r="D558" i="52"/>
  <c r="F558" i="52" s="1"/>
  <c r="E558" i="52"/>
  <c r="B559" i="52"/>
  <c r="C559" i="52"/>
  <c r="D559" i="52"/>
  <c r="F559" i="52" s="1"/>
  <c r="E559" i="52"/>
  <c r="B560" i="52"/>
  <c r="C560" i="52"/>
  <c r="D560" i="52"/>
  <c r="F560" i="52" s="1"/>
  <c r="E560" i="52"/>
  <c r="B561" i="52"/>
  <c r="C561" i="52"/>
  <c r="D561" i="52"/>
  <c r="F561" i="52" s="1"/>
  <c r="E561" i="52"/>
  <c r="B562" i="52"/>
  <c r="C562" i="52"/>
  <c r="D562" i="52"/>
  <c r="F562" i="52" s="1"/>
  <c r="E562" i="52"/>
  <c r="B563" i="52"/>
  <c r="C563" i="52"/>
  <c r="D563" i="52"/>
  <c r="F563" i="52" s="1"/>
  <c r="E563" i="52"/>
  <c r="B564" i="52"/>
  <c r="C564" i="52"/>
  <c r="D564" i="52"/>
  <c r="F564" i="52" s="1"/>
  <c r="E564" i="52"/>
  <c r="B565" i="52"/>
  <c r="C565" i="52"/>
  <c r="D565" i="52"/>
  <c r="F565" i="52" s="1"/>
  <c r="E565" i="52"/>
  <c r="B566" i="52"/>
  <c r="C566" i="52"/>
  <c r="D566" i="52"/>
  <c r="F566" i="52" s="1"/>
  <c r="E566" i="52"/>
  <c r="B567" i="52"/>
  <c r="C567" i="52"/>
  <c r="D567" i="52"/>
  <c r="F567" i="52" s="1"/>
  <c r="E567" i="52"/>
  <c r="B568" i="52"/>
  <c r="C568" i="52"/>
  <c r="D568" i="52"/>
  <c r="F568" i="52" s="1"/>
  <c r="E568" i="52"/>
  <c r="B569" i="52"/>
  <c r="C569" i="52"/>
  <c r="D569" i="52"/>
  <c r="F569" i="52" s="1"/>
  <c r="E569" i="52"/>
  <c r="B570" i="52"/>
  <c r="C570" i="52"/>
  <c r="D570" i="52"/>
  <c r="F570" i="52" s="1"/>
  <c r="E570" i="52"/>
  <c r="B571" i="52"/>
  <c r="C571" i="52"/>
  <c r="D571" i="52"/>
  <c r="F571" i="52" s="1"/>
  <c r="E571" i="52"/>
  <c r="B572" i="52"/>
  <c r="C572" i="52"/>
  <c r="D572" i="52"/>
  <c r="F572" i="52" s="1"/>
  <c r="E572" i="52"/>
  <c r="B573" i="52"/>
  <c r="C573" i="52"/>
  <c r="D573" i="52"/>
  <c r="F573" i="52" s="1"/>
  <c r="E573" i="52"/>
  <c r="B574" i="52"/>
  <c r="C574" i="52"/>
  <c r="D574" i="52"/>
  <c r="F574" i="52" s="1"/>
  <c r="E574" i="52"/>
  <c r="B575" i="52"/>
  <c r="C575" i="52"/>
  <c r="D575" i="52"/>
  <c r="F575" i="52" s="1"/>
  <c r="E575" i="52"/>
  <c r="B576" i="52"/>
  <c r="C576" i="52"/>
  <c r="D576" i="52"/>
  <c r="F576" i="52" s="1"/>
  <c r="E576" i="52"/>
  <c r="B577" i="52"/>
  <c r="C577" i="52"/>
  <c r="D577" i="52"/>
  <c r="F577" i="52" s="1"/>
  <c r="E577" i="52"/>
  <c r="B578" i="52"/>
  <c r="C578" i="52"/>
  <c r="D578" i="52"/>
  <c r="F578" i="52" s="1"/>
  <c r="E578" i="52"/>
  <c r="B579" i="52"/>
  <c r="C579" i="52"/>
  <c r="D579" i="52"/>
  <c r="F579" i="52" s="1"/>
  <c r="E579" i="52"/>
  <c r="B580" i="52"/>
  <c r="C580" i="52"/>
  <c r="D580" i="52"/>
  <c r="F580" i="52" s="1"/>
  <c r="E580" i="52"/>
  <c r="B581" i="52"/>
  <c r="C581" i="52"/>
  <c r="D581" i="52"/>
  <c r="F581" i="52" s="1"/>
  <c r="E581" i="52"/>
  <c r="B582" i="52"/>
  <c r="C582" i="52"/>
  <c r="D582" i="52"/>
  <c r="F582" i="52" s="1"/>
  <c r="E582" i="52"/>
  <c r="B583" i="52"/>
  <c r="C583" i="52"/>
  <c r="D583" i="52"/>
  <c r="F583" i="52" s="1"/>
  <c r="E583" i="52"/>
  <c r="B584" i="52"/>
  <c r="C584" i="52"/>
  <c r="D584" i="52"/>
  <c r="F584" i="52" s="1"/>
  <c r="E584" i="52"/>
  <c r="B585" i="52"/>
  <c r="C585" i="52"/>
  <c r="D585" i="52"/>
  <c r="F585" i="52" s="1"/>
  <c r="E585" i="52"/>
  <c r="B586" i="52"/>
  <c r="C586" i="52"/>
  <c r="D586" i="52"/>
  <c r="F586" i="52" s="1"/>
  <c r="E586" i="52"/>
  <c r="B587" i="52"/>
  <c r="C587" i="52"/>
  <c r="D587" i="52"/>
  <c r="F587" i="52" s="1"/>
  <c r="E587" i="52"/>
  <c r="B588" i="52"/>
  <c r="C588" i="52"/>
  <c r="D588" i="52"/>
  <c r="F588" i="52" s="1"/>
  <c r="E588" i="52"/>
  <c r="B589" i="52"/>
  <c r="C589" i="52"/>
  <c r="D589" i="52"/>
  <c r="F589" i="52" s="1"/>
  <c r="E589" i="52"/>
  <c r="B590" i="52"/>
  <c r="C590" i="52"/>
  <c r="D590" i="52"/>
  <c r="F590" i="52" s="1"/>
  <c r="E590" i="52"/>
  <c r="B591" i="52"/>
  <c r="C591" i="52"/>
  <c r="D591" i="52"/>
  <c r="F591" i="52" s="1"/>
  <c r="E591" i="52"/>
  <c r="B592" i="52"/>
  <c r="C592" i="52"/>
  <c r="D592" i="52"/>
  <c r="F592" i="52" s="1"/>
  <c r="E592" i="52"/>
  <c r="B593" i="52"/>
  <c r="C593" i="52"/>
  <c r="D593" i="52"/>
  <c r="F593" i="52" s="1"/>
  <c r="E593" i="52"/>
  <c r="B594" i="52"/>
  <c r="C594" i="52"/>
  <c r="D594" i="52"/>
  <c r="F594" i="52" s="1"/>
  <c r="E594" i="52"/>
  <c r="B595" i="52"/>
  <c r="C595" i="52"/>
  <c r="D595" i="52"/>
  <c r="F595" i="52" s="1"/>
  <c r="E595" i="52"/>
  <c r="B596" i="52"/>
  <c r="C596" i="52"/>
  <c r="D596" i="52"/>
  <c r="F596" i="52" s="1"/>
  <c r="E596" i="52"/>
  <c r="B597" i="52"/>
  <c r="C597" i="52"/>
  <c r="D597" i="52"/>
  <c r="F597" i="52" s="1"/>
  <c r="E597" i="52"/>
  <c r="B598" i="52"/>
  <c r="C598" i="52"/>
  <c r="D598" i="52"/>
  <c r="F598" i="52" s="1"/>
  <c r="E598" i="52"/>
  <c r="B599" i="52"/>
  <c r="C599" i="52"/>
  <c r="D599" i="52"/>
  <c r="F599" i="52" s="1"/>
  <c r="E599" i="52"/>
  <c r="B600" i="52"/>
  <c r="C600" i="52"/>
  <c r="D600" i="52"/>
  <c r="F600" i="52" s="1"/>
  <c r="E600" i="52"/>
  <c r="B601" i="52"/>
  <c r="C601" i="52"/>
  <c r="D601" i="52"/>
  <c r="F601" i="52" s="1"/>
  <c r="E601" i="52"/>
  <c r="B602" i="52"/>
  <c r="C602" i="52"/>
  <c r="D602" i="52"/>
  <c r="F602" i="52" s="1"/>
  <c r="E602" i="52"/>
  <c r="B603" i="52"/>
  <c r="C603" i="52"/>
  <c r="D603" i="52"/>
  <c r="F603" i="52" s="1"/>
  <c r="E603" i="52"/>
  <c r="B604" i="52"/>
  <c r="C604" i="52"/>
  <c r="D604" i="52"/>
  <c r="F604" i="52" s="1"/>
  <c r="E604" i="52"/>
  <c r="B605" i="52"/>
  <c r="C605" i="52"/>
  <c r="D605" i="52"/>
  <c r="F605" i="52" s="1"/>
  <c r="E605" i="52"/>
  <c r="B606" i="52"/>
  <c r="C606" i="52"/>
  <c r="D606" i="52"/>
  <c r="F606" i="52" s="1"/>
  <c r="E606" i="52"/>
  <c r="B607" i="52"/>
  <c r="C607" i="52"/>
  <c r="D607" i="52"/>
  <c r="F607" i="52" s="1"/>
  <c r="E607" i="52"/>
  <c r="B608" i="52"/>
  <c r="C608" i="52"/>
  <c r="D608" i="52"/>
  <c r="F608" i="52" s="1"/>
  <c r="E608" i="52"/>
  <c r="B609" i="52"/>
  <c r="C609" i="52"/>
  <c r="D609" i="52"/>
  <c r="F609" i="52" s="1"/>
  <c r="E609" i="52"/>
  <c r="B610" i="52"/>
  <c r="C610" i="52"/>
  <c r="D610" i="52"/>
  <c r="F610" i="52" s="1"/>
  <c r="E610" i="52"/>
  <c r="B611" i="52"/>
  <c r="C611" i="52"/>
  <c r="D611" i="52"/>
  <c r="F611" i="52" s="1"/>
  <c r="E611" i="52"/>
  <c r="B612" i="52"/>
  <c r="C612" i="52"/>
  <c r="D612" i="52"/>
  <c r="F612" i="52" s="1"/>
  <c r="E612" i="52"/>
  <c r="B613" i="52"/>
  <c r="C613" i="52"/>
  <c r="D613" i="52"/>
  <c r="F613" i="52" s="1"/>
  <c r="E613" i="52"/>
  <c r="B614" i="52"/>
  <c r="C614" i="52"/>
  <c r="D614" i="52"/>
  <c r="F614" i="52" s="1"/>
  <c r="E614" i="52"/>
  <c r="B615" i="52"/>
  <c r="C615" i="52"/>
  <c r="D615" i="52"/>
  <c r="F615" i="52" s="1"/>
  <c r="E615" i="52"/>
  <c r="B616" i="52"/>
  <c r="C616" i="52"/>
  <c r="D616" i="52"/>
  <c r="F616" i="52" s="1"/>
  <c r="E616" i="52"/>
  <c r="B617" i="52"/>
  <c r="C617" i="52"/>
  <c r="D617" i="52"/>
  <c r="F617" i="52" s="1"/>
  <c r="E617" i="52"/>
  <c r="B618" i="52"/>
  <c r="C618" i="52"/>
  <c r="D618" i="52"/>
  <c r="F618" i="52" s="1"/>
  <c r="E618" i="52"/>
  <c r="B619" i="52"/>
  <c r="C619" i="52"/>
  <c r="D619" i="52"/>
  <c r="F619" i="52" s="1"/>
  <c r="E619" i="52"/>
  <c r="B620" i="52"/>
  <c r="C620" i="52"/>
  <c r="D620" i="52"/>
  <c r="F620" i="52" s="1"/>
  <c r="E620" i="52"/>
  <c r="B621" i="52"/>
  <c r="C621" i="52"/>
  <c r="D621" i="52"/>
  <c r="F621" i="52" s="1"/>
  <c r="E621" i="52"/>
  <c r="B622" i="52"/>
  <c r="C622" i="52"/>
  <c r="D622" i="52"/>
  <c r="F622" i="52" s="1"/>
  <c r="E622" i="52"/>
  <c r="B623" i="52"/>
  <c r="C623" i="52"/>
  <c r="D623" i="52"/>
  <c r="F623" i="52" s="1"/>
  <c r="E623" i="52"/>
  <c r="B624" i="52"/>
  <c r="C624" i="52"/>
  <c r="D624" i="52"/>
  <c r="F624" i="52" s="1"/>
  <c r="E624" i="52"/>
  <c r="B625" i="52"/>
  <c r="C625" i="52"/>
  <c r="D625" i="52"/>
  <c r="F625" i="52" s="1"/>
  <c r="E625" i="52"/>
  <c r="B626" i="52"/>
  <c r="C626" i="52"/>
  <c r="D626" i="52"/>
  <c r="F626" i="52" s="1"/>
  <c r="E626" i="52"/>
  <c r="B627" i="52"/>
  <c r="C627" i="52"/>
  <c r="D627" i="52"/>
  <c r="F627" i="52" s="1"/>
  <c r="E627" i="52"/>
  <c r="B628" i="52"/>
  <c r="C628" i="52"/>
  <c r="D628" i="52"/>
  <c r="F628" i="52" s="1"/>
  <c r="E628" i="52"/>
  <c r="B629" i="52"/>
  <c r="C629" i="52"/>
  <c r="D629" i="52"/>
  <c r="F629" i="52" s="1"/>
  <c r="E629" i="52"/>
  <c r="B630" i="52"/>
  <c r="C630" i="52"/>
  <c r="D630" i="52"/>
  <c r="F630" i="52" s="1"/>
  <c r="E630" i="52"/>
  <c r="B631" i="52"/>
  <c r="C631" i="52"/>
  <c r="D631" i="52"/>
  <c r="F631" i="52" s="1"/>
  <c r="E631" i="52"/>
  <c r="B632" i="52"/>
  <c r="C632" i="52"/>
  <c r="D632" i="52"/>
  <c r="F632" i="52" s="1"/>
  <c r="E632" i="52"/>
  <c r="B633" i="52"/>
  <c r="C633" i="52"/>
  <c r="D633" i="52"/>
  <c r="F633" i="52" s="1"/>
  <c r="E633" i="52"/>
  <c r="B634" i="52"/>
  <c r="C634" i="52"/>
  <c r="D634" i="52"/>
  <c r="F634" i="52" s="1"/>
  <c r="E634" i="52"/>
  <c r="B635" i="52"/>
  <c r="C635" i="52"/>
  <c r="D635" i="52"/>
  <c r="F635" i="52" s="1"/>
  <c r="E635" i="52"/>
  <c r="B636" i="52"/>
  <c r="C636" i="52"/>
  <c r="D636" i="52"/>
  <c r="F636" i="52" s="1"/>
  <c r="E636" i="52"/>
  <c r="B637" i="52"/>
  <c r="C637" i="52"/>
  <c r="D637" i="52"/>
  <c r="F637" i="52" s="1"/>
  <c r="E637" i="52"/>
  <c r="B638" i="52"/>
  <c r="C638" i="52"/>
  <c r="D638" i="52"/>
  <c r="F638" i="52" s="1"/>
  <c r="E638" i="52"/>
  <c r="B639" i="52"/>
  <c r="C639" i="52"/>
  <c r="D639" i="52"/>
  <c r="F639" i="52" s="1"/>
  <c r="E639" i="52"/>
  <c r="B640" i="52"/>
  <c r="C640" i="52"/>
  <c r="D640" i="52"/>
  <c r="F640" i="52" s="1"/>
  <c r="E640" i="52"/>
  <c r="B641" i="52"/>
  <c r="C641" i="52"/>
  <c r="D641" i="52"/>
  <c r="F641" i="52" s="1"/>
  <c r="E641" i="52"/>
  <c r="B642" i="52"/>
  <c r="C642" i="52"/>
  <c r="D642" i="52"/>
  <c r="F642" i="52" s="1"/>
  <c r="E642" i="52"/>
  <c r="B643" i="52"/>
  <c r="C643" i="52"/>
  <c r="D643" i="52"/>
  <c r="F643" i="52" s="1"/>
  <c r="E643" i="52"/>
  <c r="B644" i="52"/>
  <c r="C644" i="52"/>
  <c r="D644" i="52"/>
  <c r="F644" i="52" s="1"/>
  <c r="E644" i="52"/>
  <c r="B645" i="52"/>
  <c r="C645" i="52"/>
  <c r="D645" i="52"/>
  <c r="F645" i="52" s="1"/>
  <c r="E645" i="52"/>
  <c r="B646" i="52"/>
  <c r="C646" i="52"/>
  <c r="D646" i="52"/>
  <c r="F646" i="52" s="1"/>
  <c r="E646" i="52"/>
  <c r="B647" i="52"/>
  <c r="C647" i="52"/>
  <c r="D647" i="52"/>
  <c r="F647" i="52" s="1"/>
  <c r="E647" i="52"/>
  <c r="B648" i="52"/>
  <c r="C648" i="52"/>
  <c r="D648" i="52"/>
  <c r="F648" i="52" s="1"/>
  <c r="E648" i="52"/>
  <c r="B649" i="52"/>
  <c r="C649" i="52"/>
  <c r="D649" i="52"/>
  <c r="F649" i="52" s="1"/>
  <c r="E649" i="52"/>
  <c r="B650" i="52"/>
  <c r="C650" i="52"/>
  <c r="D650" i="52"/>
  <c r="F650" i="52" s="1"/>
  <c r="E650" i="52"/>
  <c r="B651" i="52"/>
  <c r="C651" i="52"/>
  <c r="D651" i="52"/>
  <c r="F651" i="52" s="1"/>
  <c r="E651" i="52"/>
  <c r="B652" i="52"/>
  <c r="C652" i="52"/>
  <c r="D652" i="52"/>
  <c r="F652" i="52" s="1"/>
  <c r="E652" i="52"/>
  <c r="B653" i="52"/>
  <c r="C653" i="52"/>
  <c r="D653" i="52"/>
  <c r="F653" i="52" s="1"/>
  <c r="E653" i="52"/>
  <c r="B654" i="52"/>
  <c r="C654" i="52"/>
  <c r="D654" i="52"/>
  <c r="F654" i="52" s="1"/>
  <c r="E654" i="52"/>
  <c r="B655" i="52"/>
  <c r="C655" i="52"/>
  <c r="D655" i="52"/>
  <c r="F655" i="52" s="1"/>
  <c r="E655" i="52"/>
  <c r="B656" i="52"/>
  <c r="C656" i="52"/>
  <c r="D656" i="52"/>
  <c r="F656" i="52" s="1"/>
  <c r="E656" i="52"/>
  <c r="B657" i="52"/>
  <c r="C657" i="52"/>
  <c r="D657" i="52"/>
  <c r="F657" i="52" s="1"/>
  <c r="E657" i="52"/>
  <c r="B658" i="52"/>
  <c r="C658" i="52"/>
  <c r="D658" i="52"/>
  <c r="F658" i="52" s="1"/>
  <c r="E658" i="52"/>
  <c r="B659" i="52"/>
  <c r="C659" i="52"/>
  <c r="D659" i="52"/>
  <c r="F659" i="52" s="1"/>
  <c r="E659" i="52"/>
  <c r="B660" i="52"/>
  <c r="C660" i="52"/>
  <c r="D660" i="52"/>
  <c r="F660" i="52" s="1"/>
  <c r="E660" i="52"/>
  <c r="B661" i="52"/>
  <c r="C661" i="52"/>
  <c r="D661" i="52"/>
  <c r="F661" i="52" s="1"/>
  <c r="E661" i="52"/>
  <c r="B662" i="52"/>
  <c r="C662" i="52"/>
  <c r="D662" i="52"/>
  <c r="F662" i="52" s="1"/>
  <c r="E662" i="52"/>
  <c r="B663" i="52"/>
  <c r="C663" i="52"/>
  <c r="D663" i="52"/>
  <c r="F663" i="52" s="1"/>
  <c r="E663" i="52"/>
  <c r="B664" i="52"/>
  <c r="C664" i="52"/>
  <c r="D664" i="52"/>
  <c r="F664" i="52" s="1"/>
  <c r="E664" i="52"/>
  <c r="B665" i="52"/>
  <c r="C665" i="52"/>
  <c r="D665" i="52"/>
  <c r="F665" i="52" s="1"/>
  <c r="E665" i="52"/>
  <c r="B666" i="52"/>
  <c r="C666" i="52"/>
  <c r="D666" i="52"/>
  <c r="F666" i="52" s="1"/>
  <c r="E666" i="52"/>
  <c r="B667" i="52"/>
  <c r="C667" i="52"/>
  <c r="D667" i="52"/>
  <c r="F667" i="52" s="1"/>
  <c r="E667" i="52"/>
  <c r="B668" i="52"/>
  <c r="C668" i="52"/>
  <c r="D668" i="52"/>
  <c r="F668" i="52" s="1"/>
  <c r="E668" i="52"/>
  <c r="B669" i="52"/>
  <c r="C669" i="52"/>
  <c r="D669" i="52"/>
  <c r="F669" i="52" s="1"/>
  <c r="E669" i="52"/>
  <c r="B670" i="52"/>
  <c r="C670" i="52"/>
  <c r="D670" i="52"/>
  <c r="F670" i="52" s="1"/>
  <c r="E670" i="52"/>
  <c r="B671" i="52"/>
  <c r="C671" i="52"/>
  <c r="D671" i="52"/>
  <c r="F671" i="52" s="1"/>
  <c r="E671" i="52"/>
  <c r="B672" i="52"/>
  <c r="C672" i="52"/>
  <c r="D672" i="52"/>
  <c r="F672" i="52" s="1"/>
  <c r="E672" i="52"/>
  <c r="B673" i="52"/>
  <c r="C673" i="52"/>
  <c r="D673" i="52"/>
  <c r="F673" i="52" s="1"/>
  <c r="E673" i="52"/>
  <c r="B674" i="52"/>
  <c r="C674" i="52"/>
  <c r="D674" i="52"/>
  <c r="F674" i="52" s="1"/>
  <c r="E674" i="52"/>
  <c r="B675" i="52"/>
  <c r="C675" i="52"/>
  <c r="D675" i="52"/>
  <c r="F675" i="52" s="1"/>
  <c r="E675" i="52"/>
  <c r="B676" i="52"/>
  <c r="C676" i="52"/>
  <c r="D676" i="52"/>
  <c r="F676" i="52" s="1"/>
  <c r="E676" i="52"/>
  <c r="B677" i="52"/>
  <c r="C677" i="52"/>
  <c r="D677" i="52"/>
  <c r="F677" i="52" s="1"/>
  <c r="E677" i="52"/>
  <c r="B678" i="52"/>
  <c r="C678" i="52"/>
  <c r="D678" i="52"/>
  <c r="F678" i="52" s="1"/>
  <c r="E678" i="52"/>
  <c r="B679" i="52"/>
  <c r="C679" i="52"/>
  <c r="D679" i="52"/>
  <c r="F679" i="52" s="1"/>
  <c r="E679" i="52"/>
  <c r="B680" i="52"/>
  <c r="C680" i="52"/>
  <c r="D680" i="52"/>
  <c r="F680" i="52" s="1"/>
  <c r="E680" i="52"/>
  <c r="B681" i="52"/>
  <c r="C681" i="52"/>
  <c r="D681" i="52"/>
  <c r="F681" i="52" s="1"/>
  <c r="E681" i="52"/>
  <c r="B682" i="52"/>
  <c r="C682" i="52"/>
  <c r="D682" i="52"/>
  <c r="F682" i="52" s="1"/>
  <c r="E682" i="52"/>
  <c r="B683" i="52"/>
  <c r="C683" i="52"/>
  <c r="D683" i="52"/>
  <c r="F683" i="52" s="1"/>
  <c r="E683" i="52"/>
  <c r="B684" i="52"/>
  <c r="C684" i="52"/>
  <c r="D684" i="52"/>
  <c r="F684" i="52" s="1"/>
  <c r="E684" i="52"/>
  <c r="B685" i="52"/>
  <c r="C685" i="52"/>
  <c r="D685" i="52"/>
  <c r="F685" i="52" s="1"/>
  <c r="E685" i="52"/>
  <c r="B686" i="52"/>
  <c r="C686" i="52"/>
  <c r="D686" i="52"/>
  <c r="F686" i="52" s="1"/>
  <c r="E686" i="52"/>
  <c r="B687" i="52"/>
  <c r="C687" i="52"/>
  <c r="D687" i="52"/>
  <c r="F687" i="52" s="1"/>
  <c r="E687" i="52"/>
  <c r="B688" i="52"/>
  <c r="C688" i="52"/>
  <c r="D688" i="52"/>
  <c r="F688" i="52" s="1"/>
  <c r="E688" i="52"/>
  <c r="B689" i="52"/>
  <c r="C689" i="52"/>
  <c r="D689" i="52"/>
  <c r="F689" i="52" s="1"/>
  <c r="E689" i="52"/>
  <c r="B690" i="52"/>
  <c r="C690" i="52"/>
  <c r="D690" i="52"/>
  <c r="F690" i="52" s="1"/>
  <c r="E690" i="52"/>
  <c r="B691" i="52"/>
  <c r="C691" i="52"/>
  <c r="D691" i="52"/>
  <c r="F691" i="52" s="1"/>
  <c r="E691" i="52"/>
  <c r="B692" i="52"/>
  <c r="C692" i="52"/>
  <c r="D692" i="52"/>
  <c r="F692" i="52" s="1"/>
  <c r="E692" i="52"/>
  <c r="B693" i="52"/>
  <c r="C693" i="52"/>
  <c r="D693" i="52"/>
  <c r="F693" i="52" s="1"/>
  <c r="E693" i="52"/>
  <c r="B694" i="52"/>
  <c r="C694" i="52"/>
  <c r="D694" i="52"/>
  <c r="F694" i="52" s="1"/>
  <c r="E694" i="52"/>
  <c r="B695" i="52"/>
  <c r="C695" i="52"/>
  <c r="D695" i="52"/>
  <c r="F695" i="52" s="1"/>
  <c r="E695" i="52"/>
  <c r="B696" i="52"/>
  <c r="C696" i="52"/>
  <c r="D696" i="52"/>
  <c r="F696" i="52" s="1"/>
  <c r="E696" i="52"/>
  <c r="B697" i="52"/>
  <c r="C697" i="52"/>
  <c r="D697" i="52"/>
  <c r="F697" i="52" s="1"/>
  <c r="E697" i="52"/>
  <c r="B698" i="52"/>
  <c r="C698" i="52"/>
  <c r="D698" i="52"/>
  <c r="F698" i="52" s="1"/>
  <c r="E698" i="52"/>
  <c r="B699" i="52"/>
  <c r="C699" i="52"/>
  <c r="D699" i="52"/>
  <c r="F699" i="52" s="1"/>
  <c r="E699" i="52"/>
  <c r="B700" i="52"/>
  <c r="C700" i="52"/>
  <c r="D700" i="52"/>
  <c r="F700" i="52" s="1"/>
  <c r="E700" i="52"/>
  <c r="B701" i="52"/>
  <c r="C701" i="52"/>
  <c r="D701" i="52"/>
  <c r="F701" i="52" s="1"/>
  <c r="E701" i="52"/>
  <c r="B702" i="52"/>
  <c r="C702" i="52"/>
  <c r="D702" i="52"/>
  <c r="F702" i="52" s="1"/>
  <c r="E702" i="52"/>
  <c r="B703" i="52"/>
  <c r="C703" i="52"/>
  <c r="D703" i="52"/>
  <c r="F703" i="52" s="1"/>
  <c r="E703" i="52"/>
  <c r="B704" i="52"/>
  <c r="C704" i="52"/>
  <c r="D704" i="52"/>
  <c r="F704" i="52" s="1"/>
  <c r="E704" i="52"/>
  <c r="B705" i="52"/>
  <c r="C705" i="52"/>
  <c r="D705" i="52"/>
  <c r="F705" i="52" s="1"/>
  <c r="E705" i="52"/>
  <c r="B706" i="52"/>
  <c r="C706" i="52"/>
  <c r="D706" i="52"/>
  <c r="F706" i="52" s="1"/>
  <c r="E706" i="52"/>
  <c r="B707" i="52"/>
  <c r="C707" i="52"/>
  <c r="D707" i="52"/>
  <c r="F707" i="52" s="1"/>
  <c r="E707" i="52"/>
  <c r="B708" i="52"/>
  <c r="C708" i="52"/>
  <c r="D708" i="52"/>
  <c r="F708" i="52" s="1"/>
  <c r="E708" i="52"/>
  <c r="B709" i="52"/>
  <c r="C709" i="52"/>
  <c r="D709" i="52"/>
  <c r="F709" i="52" s="1"/>
  <c r="E709" i="52"/>
  <c r="B710" i="52"/>
  <c r="C710" i="52"/>
  <c r="D710" i="52"/>
  <c r="F710" i="52" s="1"/>
  <c r="E710" i="52"/>
  <c r="B711" i="52"/>
  <c r="C711" i="52"/>
  <c r="D711" i="52"/>
  <c r="F711" i="52" s="1"/>
  <c r="E711" i="52"/>
  <c r="B712" i="52"/>
  <c r="C712" i="52"/>
  <c r="D712" i="52"/>
  <c r="F712" i="52" s="1"/>
  <c r="E712" i="52"/>
  <c r="B713" i="52"/>
  <c r="C713" i="52"/>
  <c r="D713" i="52"/>
  <c r="F713" i="52" s="1"/>
  <c r="E713" i="52"/>
  <c r="B714" i="52"/>
  <c r="C714" i="52"/>
  <c r="D714" i="52"/>
  <c r="F714" i="52" s="1"/>
  <c r="E714" i="52"/>
  <c r="B715" i="52"/>
  <c r="C715" i="52"/>
  <c r="D715" i="52"/>
  <c r="F715" i="52" s="1"/>
  <c r="E715" i="52"/>
  <c r="B716" i="52"/>
  <c r="C716" i="52"/>
  <c r="D716" i="52"/>
  <c r="F716" i="52" s="1"/>
  <c r="E716" i="52"/>
  <c r="B717" i="52"/>
  <c r="C717" i="52"/>
  <c r="D717" i="52"/>
  <c r="F717" i="52" s="1"/>
  <c r="E717" i="52"/>
  <c r="B718" i="52"/>
  <c r="C718" i="52"/>
  <c r="D718" i="52"/>
  <c r="F718" i="52" s="1"/>
  <c r="E718" i="52"/>
  <c r="B719" i="52"/>
  <c r="C719" i="52"/>
  <c r="D719" i="52"/>
  <c r="F719" i="52" s="1"/>
  <c r="E719" i="52"/>
  <c r="B720" i="52"/>
  <c r="C720" i="52"/>
  <c r="D720" i="52"/>
  <c r="F720" i="52" s="1"/>
  <c r="E720" i="52"/>
  <c r="B721" i="52"/>
  <c r="C721" i="52"/>
  <c r="D721" i="52"/>
  <c r="F721" i="52" s="1"/>
  <c r="E721" i="52"/>
  <c r="B722" i="52"/>
  <c r="C722" i="52"/>
  <c r="D722" i="52"/>
  <c r="F722" i="52" s="1"/>
  <c r="E722" i="52"/>
  <c r="B723" i="52"/>
  <c r="C723" i="52"/>
  <c r="D723" i="52"/>
  <c r="F723" i="52" s="1"/>
  <c r="E723" i="52"/>
  <c r="B724" i="52"/>
  <c r="C724" i="52"/>
  <c r="D724" i="52"/>
  <c r="F724" i="52" s="1"/>
  <c r="E724" i="52"/>
  <c r="B725" i="52"/>
  <c r="C725" i="52"/>
  <c r="D725" i="52"/>
  <c r="F725" i="52" s="1"/>
  <c r="E725" i="52"/>
  <c r="B726" i="52"/>
  <c r="C726" i="52"/>
  <c r="D726" i="52"/>
  <c r="F726" i="52" s="1"/>
  <c r="E726" i="52"/>
  <c r="B727" i="52"/>
  <c r="C727" i="52"/>
  <c r="D727" i="52"/>
  <c r="F727" i="52" s="1"/>
  <c r="E727" i="52"/>
  <c r="B728" i="52"/>
  <c r="C728" i="52"/>
  <c r="D728" i="52"/>
  <c r="F728" i="52" s="1"/>
  <c r="E728" i="52"/>
  <c r="B729" i="52"/>
  <c r="C729" i="52"/>
  <c r="D729" i="52"/>
  <c r="F729" i="52" s="1"/>
  <c r="E729" i="52"/>
  <c r="B730" i="52"/>
  <c r="C730" i="52"/>
  <c r="D730" i="52"/>
  <c r="F730" i="52" s="1"/>
  <c r="E730" i="52"/>
  <c r="B731" i="52"/>
  <c r="C731" i="52"/>
  <c r="D731" i="52"/>
  <c r="F731" i="52" s="1"/>
  <c r="E731" i="52"/>
  <c r="B732" i="52"/>
  <c r="C732" i="52"/>
  <c r="D732" i="52"/>
  <c r="F732" i="52" s="1"/>
  <c r="E732" i="52"/>
  <c r="B733" i="52"/>
  <c r="C733" i="52"/>
  <c r="D733" i="52"/>
  <c r="F733" i="52" s="1"/>
  <c r="E733" i="52"/>
  <c r="B734" i="52"/>
  <c r="C734" i="52"/>
  <c r="D734" i="52"/>
  <c r="F734" i="52" s="1"/>
  <c r="E734" i="52"/>
  <c r="B735" i="52"/>
  <c r="C735" i="52"/>
  <c r="D735" i="52"/>
  <c r="F735" i="52" s="1"/>
  <c r="E735" i="52"/>
  <c r="B736" i="52"/>
  <c r="C736" i="52"/>
  <c r="D736" i="52"/>
  <c r="F736" i="52" s="1"/>
  <c r="E736" i="52"/>
  <c r="B737" i="52"/>
  <c r="C737" i="52"/>
  <c r="D737" i="52"/>
  <c r="F737" i="52" s="1"/>
  <c r="E737" i="52"/>
  <c r="B738" i="52"/>
  <c r="C738" i="52"/>
  <c r="D738" i="52"/>
  <c r="F738" i="52" s="1"/>
  <c r="E738" i="52"/>
  <c r="B739" i="52"/>
  <c r="C739" i="52"/>
  <c r="D739" i="52"/>
  <c r="F739" i="52" s="1"/>
  <c r="E739" i="52"/>
  <c r="B740" i="52"/>
  <c r="C740" i="52"/>
  <c r="D740" i="52"/>
  <c r="F740" i="52" s="1"/>
  <c r="E740" i="52"/>
  <c r="B741" i="52"/>
  <c r="C741" i="52"/>
  <c r="D741" i="52"/>
  <c r="F741" i="52" s="1"/>
  <c r="E741" i="52"/>
  <c r="B742" i="52"/>
  <c r="C742" i="52"/>
  <c r="D742" i="52"/>
  <c r="F742" i="52" s="1"/>
  <c r="E742" i="52"/>
  <c r="B743" i="52"/>
  <c r="C743" i="52"/>
  <c r="D743" i="52"/>
  <c r="F743" i="52" s="1"/>
  <c r="E743" i="52"/>
  <c r="B744" i="52"/>
  <c r="C744" i="52"/>
  <c r="D744" i="52"/>
  <c r="F744" i="52" s="1"/>
  <c r="E744" i="52"/>
  <c r="B745" i="52"/>
  <c r="C745" i="52"/>
  <c r="D745" i="52"/>
  <c r="F745" i="52" s="1"/>
  <c r="E745" i="52"/>
  <c r="B746" i="52"/>
  <c r="C746" i="52"/>
  <c r="D746" i="52"/>
  <c r="F746" i="52" s="1"/>
  <c r="E746" i="52"/>
  <c r="B747" i="52"/>
  <c r="C747" i="52"/>
  <c r="D747" i="52"/>
  <c r="F747" i="52" s="1"/>
  <c r="E747" i="52"/>
  <c r="B748" i="52"/>
  <c r="C748" i="52"/>
  <c r="D748" i="52"/>
  <c r="F748" i="52" s="1"/>
  <c r="E748" i="52"/>
  <c r="B749" i="52"/>
  <c r="C749" i="52"/>
  <c r="D749" i="52"/>
  <c r="F749" i="52" s="1"/>
  <c r="E749" i="52"/>
  <c r="B750" i="52"/>
  <c r="C750" i="52"/>
  <c r="D750" i="52"/>
  <c r="F750" i="52" s="1"/>
  <c r="E750" i="52"/>
  <c r="B751" i="52"/>
  <c r="C751" i="52"/>
  <c r="D751" i="52"/>
  <c r="F751" i="52" s="1"/>
  <c r="E751" i="52"/>
  <c r="B752" i="52"/>
  <c r="C752" i="52"/>
  <c r="D752" i="52"/>
  <c r="F752" i="52" s="1"/>
  <c r="E752" i="52"/>
  <c r="B753" i="52"/>
  <c r="C753" i="52"/>
  <c r="D753" i="52"/>
  <c r="F753" i="52" s="1"/>
  <c r="E753" i="52"/>
  <c r="B754" i="52"/>
  <c r="C754" i="52"/>
  <c r="D754" i="52"/>
  <c r="F754" i="52" s="1"/>
  <c r="E754" i="52"/>
  <c r="B755" i="52"/>
  <c r="C755" i="52"/>
  <c r="D755" i="52"/>
  <c r="F755" i="52" s="1"/>
  <c r="E755" i="52"/>
  <c r="B756" i="52"/>
  <c r="C756" i="52"/>
  <c r="D756" i="52"/>
  <c r="F756" i="52" s="1"/>
  <c r="E756" i="52"/>
  <c r="B757" i="52"/>
  <c r="C757" i="52"/>
  <c r="D757" i="52"/>
  <c r="F757" i="52" s="1"/>
  <c r="E757" i="52"/>
  <c r="B758" i="52"/>
  <c r="C758" i="52"/>
  <c r="D758" i="52"/>
  <c r="F758" i="52" s="1"/>
  <c r="E758" i="52"/>
  <c r="B759" i="52"/>
  <c r="C759" i="52"/>
  <c r="D759" i="52"/>
  <c r="F759" i="52" s="1"/>
  <c r="E759" i="52"/>
  <c r="B760" i="52"/>
  <c r="C760" i="52"/>
  <c r="D760" i="52"/>
  <c r="F760" i="52" s="1"/>
  <c r="E760" i="52"/>
  <c r="B761" i="52"/>
  <c r="C761" i="52"/>
  <c r="D761" i="52"/>
  <c r="F761" i="52" s="1"/>
  <c r="E761" i="52"/>
  <c r="B762" i="52"/>
  <c r="C762" i="52"/>
  <c r="D762" i="52"/>
  <c r="F762" i="52" s="1"/>
  <c r="E762" i="52"/>
  <c r="B763" i="52"/>
  <c r="C763" i="52"/>
  <c r="D763" i="52"/>
  <c r="F763" i="52" s="1"/>
  <c r="E763" i="52"/>
  <c r="B764" i="52"/>
  <c r="C764" i="52"/>
  <c r="D764" i="52"/>
  <c r="F764" i="52" s="1"/>
  <c r="E764" i="52"/>
  <c r="B765" i="52"/>
  <c r="C765" i="52"/>
  <c r="D765" i="52"/>
  <c r="F765" i="52" s="1"/>
  <c r="E765" i="52"/>
  <c r="B766" i="52"/>
  <c r="C766" i="52"/>
  <c r="D766" i="52"/>
  <c r="F766" i="52" s="1"/>
  <c r="E766" i="52"/>
  <c r="B767" i="52"/>
  <c r="C767" i="52"/>
  <c r="D767" i="52"/>
  <c r="F767" i="52" s="1"/>
  <c r="E767" i="52"/>
  <c r="B768" i="52"/>
  <c r="C768" i="52"/>
  <c r="D768" i="52"/>
  <c r="F768" i="52" s="1"/>
  <c r="E768" i="52"/>
  <c r="B769" i="52"/>
  <c r="C769" i="52"/>
  <c r="D769" i="52"/>
  <c r="F769" i="52" s="1"/>
  <c r="E769" i="52"/>
  <c r="B770" i="52"/>
  <c r="C770" i="52"/>
  <c r="D770" i="52"/>
  <c r="F770" i="52" s="1"/>
  <c r="E770" i="52"/>
  <c r="B771" i="52"/>
  <c r="C771" i="52"/>
  <c r="D771" i="52"/>
  <c r="F771" i="52" s="1"/>
  <c r="E771" i="52"/>
  <c r="B772" i="52"/>
  <c r="C772" i="52"/>
  <c r="D772" i="52"/>
  <c r="F772" i="52" s="1"/>
  <c r="E772" i="52"/>
  <c r="B773" i="52"/>
  <c r="C773" i="52"/>
  <c r="D773" i="52"/>
  <c r="F773" i="52" s="1"/>
  <c r="E773" i="52"/>
  <c r="B774" i="52"/>
  <c r="C774" i="52"/>
  <c r="D774" i="52"/>
  <c r="F774" i="52" s="1"/>
  <c r="E774" i="52"/>
  <c r="B775" i="52"/>
  <c r="C775" i="52"/>
  <c r="D775" i="52"/>
  <c r="F775" i="52" s="1"/>
  <c r="E775" i="52"/>
  <c r="B776" i="52"/>
  <c r="C776" i="52"/>
  <c r="D776" i="52"/>
  <c r="F776" i="52" s="1"/>
  <c r="E776" i="52"/>
  <c r="B777" i="52"/>
  <c r="C777" i="52"/>
  <c r="D777" i="52"/>
  <c r="F777" i="52" s="1"/>
  <c r="E777" i="52"/>
  <c r="B778" i="52"/>
  <c r="C778" i="52"/>
  <c r="D778" i="52"/>
  <c r="F778" i="52" s="1"/>
  <c r="E778" i="52"/>
  <c r="B779" i="52"/>
  <c r="C779" i="52"/>
  <c r="D779" i="52"/>
  <c r="F779" i="52" s="1"/>
  <c r="E779" i="52"/>
  <c r="B780" i="52"/>
  <c r="C780" i="52"/>
  <c r="D780" i="52"/>
  <c r="F780" i="52" s="1"/>
  <c r="E780" i="52"/>
  <c r="B781" i="52"/>
  <c r="C781" i="52"/>
  <c r="D781" i="52"/>
  <c r="F781" i="52" s="1"/>
  <c r="E781" i="52"/>
  <c r="B782" i="52"/>
  <c r="C782" i="52"/>
  <c r="D782" i="52"/>
  <c r="F782" i="52" s="1"/>
  <c r="E782" i="52"/>
  <c r="B783" i="52"/>
  <c r="C783" i="52"/>
  <c r="D783" i="52"/>
  <c r="F783" i="52" s="1"/>
  <c r="E783" i="52"/>
  <c r="B784" i="52"/>
  <c r="C784" i="52"/>
  <c r="D784" i="52"/>
  <c r="F784" i="52" s="1"/>
  <c r="E784" i="52"/>
  <c r="B785" i="52"/>
  <c r="C785" i="52"/>
  <c r="D785" i="52"/>
  <c r="F785" i="52" s="1"/>
  <c r="E785" i="52"/>
  <c r="B786" i="52"/>
  <c r="C786" i="52"/>
  <c r="D786" i="52"/>
  <c r="F786" i="52" s="1"/>
  <c r="E786" i="52"/>
  <c r="B787" i="52"/>
  <c r="C787" i="52"/>
  <c r="D787" i="52"/>
  <c r="F787" i="52" s="1"/>
  <c r="E787" i="52"/>
  <c r="B788" i="52"/>
  <c r="C788" i="52"/>
  <c r="D788" i="52"/>
  <c r="F788" i="52" s="1"/>
  <c r="E788" i="52"/>
  <c r="B789" i="52"/>
  <c r="C789" i="52"/>
  <c r="D789" i="52"/>
  <c r="F789" i="52" s="1"/>
  <c r="E789" i="52"/>
  <c r="B790" i="52"/>
  <c r="C790" i="52"/>
  <c r="D790" i="52"/>
  <c r="F790" i="52" s="1"/>
  <c r="E790" i="52"/>
  <c r="B791" i="52"/>
  <c r="C791" i="52"/>
  <c r="D791" i="52"/>
  <c r="F791" i="52" s="1"/>
  <c r="E791" i="52"/>
  <c r="B792" i="52"/>
  <c r="C792" i="52"/>
  <c r="D792" i="52"/>
  <c r="F792" i="52" s="1"/>
  <c r="E792" i="52"/>
  <c r="B793" i="52"/>
  <c r="C793" i="52"/>
  <c r="D793" i="52"/>
  <c r="F793" i="52" s="1"/>
  <c r="E793" i="52"/>
  <c r="B794" i="52"/>
  <c r="C794" i="52"/>
  <c r="D794" i="52"/>
  <c r="F794" i="52" s="1"/>
  <c r="E794" i="52"/>
  <c r="B795" i="52"/>
  <c r="C795" i="52"/>
  <c r="D795" i="52"/>
  <c r="F795" i="52" s="1"/>
  <c r="E795" i="52"/>
  <c r="B796" i="52"/>
  <c r="C796" i="52"/>
  <c r="D796" i="52"/>
  <c r="F796" i="52" s="1"/>
  <c r="E796" i="52"/>
  <c r="B797" i="52"/>
  <c r="C797" i="52"/>
  <c r="D797" i="52"/>
  <c r="F797" i="52" s="1"/>
  <c r="E797" i="52"/>
  <c r="B798" i="52"/>
  <c r="C798" i="52"/>
  <c r="D798" i="52"/>
  <c r="F798" i="52" s="1"/>
  <c r="E798" i="52"/>
  <c r="B799" i="52"/>
  <c r="C799" i="52"/>
  <c r="D799" i="52"/>
  <c r="F799" i="52" s="1"/>
  <c r="E799" i="52"/>
  <c r="B800" i="52"/>
  <c r="C800" i="52"/>
  <c r="D800" i="52"/>
  <c r="F800" i="52" s="1"/>
  <c r="E800" i="52"/>
  <c r="B801" i="52"/>
  <c r="C801" i="52"/>
  <c r="D801" i="52"/>
  <c r="F801" i="52" s="1"/>
  <c r="E801" i="52"/>
  <c r="B802" i="52"/>
  <c r="C802" i="52"/>
  <c r="D802" i="52"/>
  <c r="F802" i="52" s="1"/>
  <c r="E802" i="52"/>
  <c r="B803" i="52"/>
  <c r="C803" i="52"/>
  <c r="D803" i="52"/>
  <c r="F803" i="52" s="1"/>
  <c r="E803" i="52"/>
  <c r="B804" i="52"/>
  <c r="C804" i="52"/>
  <c r="D804" i="52"/>
  <c r="F804" i="52" s="1"/>
  <c r="E804" i="52"/>
  <c r="B805" i="52"/>
  <c r="C805" i="52"/>
  <c r="D805" i="52"/>
  <c r="F805" i="52" s="1"/>
  <c r="E805" i="52"/>
  <c r="B806" i="52"/>
  <c r="C806" i="52"/>
  <c r="D806" i="52"/>
  <c r="F806" i="52" s="1"/>
  <c r="E806" i="52"/>
  <c r="B807" i="52"/>
  <c r="C807" i="52"/>
  <c r="D807" i="52"/>
  <c r="F807" i="52" s="1"/>
  <c r="E807" i="52"/>
  <c r="B808" i="52"/>
  <c r="C808" i="52"/>
  <c r="D808" i="52"/>
  <c r="F808" i="52" s="1"/>
  <c r="E808" i="52"/>
  <c r="B809" i="52"/>
  <c r="C809" i="52"/>
  <c r="D809" i="52"/>
  <c r="F809" i="52" s="1"/>
  <c r="E809" i="52"/>
  <c r="B810" i="52"/>
  <c r="C810" i="52"/>
  <c r="D810" i="52"/>
  <c r="F810" i="52" s="1"/>
  <c r="E810" i="52"/>
  <c r="B811" i="52"/>
  <c r="C811" i="52"/>
  <c r="D811" i="52"/>
  <c r="F811" i="52" s="1"/>
  <c r="E811" i="52"/>
  <c r="B812" i="52"/>
  <c r="C812" i="52"/>
  <c r="D812" i="52"/>
  <c r="F812" i="52" s="1"/>
  <c r="E812" i="52"/>
  <c r="B813" i="52"/>
  <c r="C813" i="52"/>
  <c r="D813" i="52"/>
  <c r="F813" i="52" s="1"/>
  <c r="E813" i="52"/>
  <c r="B814" i="52"/>
  <c r="C814" i="52"/>
  <c r="D814" i="52"/>
  <c r="F814" i="52" s="1"/>
  <c r="E814" i="52"/>
  <c r="B815" i="52"/>
  <c r="C815" i="52"/>
  <c r="D815" i="52"/>
  <c r="F815" i="52" s="1"/>
  <c r="E815" i="52"/>
  <c r="B816" i="52"/>
  <c r="C816" i="52"/>
  <c r="D816" i="52"/>
  <c r="F816" i="52" s="1"/>
  <c r="E816" i="52"/>
  <c r="B817" i="52"/>
  <c r="C817" i="52"/>
  <c r="D817" i="52"/>
  <c r="F817" i="52" s="1"/>
  <c r="E817" i="52"/>
  <c r="B818" i="52"/>
  <c r="C818" i="52"/>
  <c r="D818" i="52"/>
  <c r="F818" i="52" s="1"/>
  <c r="E818" i="52"/>
  <c r="B819" i="52"/>
  <c r="C819" i="52"/>
  <c r="D819" i="52"/>
  <c r="F819" i="52" s="1"/>
  <c r="E819" i="52"/>
  <c r="B820" i="52"/>
  <c r="C820" i="52"/>
  <c r="D820" i="52"/>
  <c r="F820" i="52" s="1"/>
  <c r="E820" i="52"/>
  <c r="B821" i="52"/>
  <c r="C821" i="52"/>
  <c r="D821" i="52"/>
  <c r="F821" i="52" s="1"/>
  <c r="E821" i="52"/>
  <c r="B822" i="52"/>
  <c r="C822" i="52"/>
  <c r="D822" i="52"/>
  <c r="F822" i="52" s="1"/>
  <c r="E822" i="52"/>
  <c r="B823" i="52"/>
  <c r="C823" i="52"/>
  <c r="D823" i="52"/>
  <c r="F823" i="52" s="1"/>
  <c r="E823" i="52"/>
  <c r="B824" i="52"/>
  <c r="C824" i="52"/>
  <c r="D824" i="52"/>
  <c r="F824" i="52" s="1"/>
  <c r="E824" i="52"/>
  <c r="B825" i="52"/>
  <c r="C825" i="52"/>
  <c r="D825" i="52"/>
  <c r="F825" i="52" s="1"/>
  <c r="E825" i="52"/>
  <c r="B826" i="52"/>
  <c r="C826" i="52"/>
  <c r="D826" i="52"/>
  <c r="F826" i="52" s="1"/>
  <c r="E826" i="52"/>
  <c r="B827" i="52"/>
  <c r="C827" i="52"/>
  <c r="D827" i="52"/>
  <c r="F827" i="52" s="1"/>
  <c r="E827" i="52"/>
  <c r="B828" i="52"/>
  <c r="C828" i="52"/>
  <c r="D828" i="52"/>
  <c r="F828" i="52" s="1"/>
  <c r="E828" i="52"/>
  <c r="B829" i="52"/>
  <c r="C829" i="52"/>
  <c r="D829" i="52"/>
  <c r="F829" i="52" s="1"/>
  <c r="E829" i="52"/>
  <c r="B830" i="52"/>
  <c r="C830" i="52"/>
  <c r="D830" i="52"/>
  <c r="F830" i="52" s="1"/>
  <c r="E830" i="52"/>
  <c r="B831" i="52"/>
  <c r="C831" i="52"/>
  <c r="D831" i="52"/>
  <c r="F831" i="52" s="1"/>
  <c r="E831" i="52"/>
  <c r="B832" i="52"/>
  <c r="C832" i="52"/>
  <c r="D832" i="52"/>
  <c r="F832" i="52" s="1"/>
  <c r="E832" i="52"/>
  <c r="B833" i="52"/>
  <c r="C833" i="52"/>
  <c r="D833" i="52"/>
  <c r="F833" i="52" s="1"/>
  <c r="E833" i="52"/>
  <c r="B834" i="52"/>
  <c r="C834" i="52"/>
  <c r="D834" i="52"/>
  <c r="F834" i="52" s="1"/>
  <c r="E834" i="52"/>
  <c r="B1070" i="45"/>
  <c r="B1071" i="45"/>
  <c r="B1072" i="45"/>
  <c r="B1073" i="45"/>
  <c r="B1074" i="45"/>
  <c r="B1075" i="45"/>
  <c r="B1076" i="45"/>
  <c r="B1077" i="45"/>
  <c r="B1078" i="45"/>
  <c r="B1079" i="45"/>
  <c r="B1080" i="45"/>
  <c r="B1081" i="45"/>
  <c r="B1082" i="45"/>
  <c r="B1083" i="45"/>
  <c r="B1084" i="45"/>
  <c r="B1085" i="45"/>
  <c r="B1086" i="45"/>
  <c r="B1087" i="45"/>
  <c r="B1088" i="45"/>
  <c r="B1089" i="45"/>
  <c r="B1090" i="45"/>
  <c r="B1091" i="45"/>
  <c r="B1092" i="45"/>
  <c r="B1093" i="45"/>
  <c r="B1094" i="45"/>
  <c r="B1095" i="45"/>
  <c r="B1096" i="45"/>
  <c r="B1097" i="45"/>
  <c r="B1098" i="45"/>
  <c r="B1099" i="45"/>
  <c r="B1100" i="45"/>
  <c r="B1101" i="45"/>
  <c r="B1102" i="45"/>
  <c r="B1103" i="45"/>
  <c r="B1104" i="45"/>
  <c r="B1105" i="45"/>
  <c r="B1106" i="45"/>
  <c r="B1107" i="45"/>
  <c r="B1108" i="45"/>
  <c r="B1109" i="45"/>
  <c r="B1110" i="45"/>
  <c r="B1111" i="45"/>
  <c r="B1112" i="45"/>
  <c r="B1069" i="45"/>
  <c r="B906" i="45"/>
  <c r="B907" i="45"/>
  <c r="B908" i="45"/>
  <c r="B909" i="45"/>
  <c r="B910" i="45"/>
  <c r="B911" i="45"/>
  <c r="B912" i="45"/>
  <c r="B913" i="45"/>
  <c r="B914" i="45"/>
  <c r="B915" i="45"/>
  <c r="B916" i="45"/>
  <c r="B917" i="45"/>
  <c r="B918" i="45"/>
  <c r="B919" i="45"/>
  <c r="B920" i="45"/>
  <c r="B921" i="45"/>
  <c r="B922" i="45"/>
  <c r="B923" i="45"/>
  <c r="B924" i="45"/>
  <c r="B925" i="45"/>
  <c r="B926" i="45"/>
  <c r="B927" i="45"/>
  <c r="B928" i="45"/>
  <c r="B929" i="45"/>
  <c r="B930" i="45"/>
  <c r="B931" i="45"/>
  <c r="B932" i="45"/>
  <c r="B933" i="45"/>
  <c r="B934" i="45"/>
  <c r="B935" i="45"/>
  <c r="B936" i="45"/>
  <c r="B937" i="45"/>
  <c r="B938" i="45"/>
  <c r="B939" i="45"/>
  <c r="B940" i="45"/>
  <c r="B941" i="45"/>
  <c r="B942" i="45"/>
  <c r="B943" i="45"/>
  <c r="B944" i="45"/>
  <c r="B945" i="45"/>
  <c r="B946" i="45"/>
  <c r="B947" i="45"/>
  <c r="B948" i="45"/>
  <c r="B949" i="45"/>
  <c r="B950" i="45"/>
  <c r="B951" i="45"/>
  <c r="B952" i="45"/>
  <c r="B953" i="45"/>
  <c r="B954" i="45"/>
  <c r="B955" i="45"/>
  <c r="B956" i="45"/>
  <c r="B957" i="45"/>
  <c r="B958" i="45"/>
  <c r="B959" i="45"/>
  <c r="B960" i="45"/>
  <c r="B961" i="45"/>
  <c r="B962" i="45"/>
  <c r="B963" i="45"/>
  <c r="B964" i="45"/>
  <c r="B965" i="45"/>
  <c r="B966" i="45"/>
  <c r="B967" i="45"/>
  <c r="B968" i="45"/>
  <c r="B969" i="45"/>
  <c r="B970" i="45"/>
  <c r="B971" i="45"/>
  <c r="B972" i="45"/>
  <c r="B973" i="45"/>
  <c r="B974" i="45"/>
  <c r="B975" i="45"/>
  <c r="B976" i="45"/>
  <c r="B977" i="45"/>
  <c r="B978" i="45"/>
  <c r="B979" i="45"/>
  <c r="B980" i="45"/>
  <c r="B981" i="45"/>
  <c r="B982" i="45"/>
  <c r="B983" i="45"/>
  <c r="B984" i="45"/>
  <c r="B985" i="45"/>
  <c r="B986" i="45"/>
  <c r="B987" i="45"/>
  <c r="B988" i="45"/>
  <c r="B989" i="45"/>
  <c r="B990" i="45"/>
  <c r="B991" i="45"/>
  <c r="B992" i="45"/>
  <c r="B993" i="45"/>
  <c r="B994" i="45"/>
  <c r="B995" i="45"/>
  <c r="B996" i="45"/>
  <c r="B997" i="45"/>
  <c r="B998" i="45"/>
  <c r="B999" i="45"/>
  <c r="B1000" i="45"/>
  <c r="B1001" i="45"/>
  <c r="B1002" i="45"/>
  <c r="B1003" i="45"/>
  <c r="B1004" i="45"/>
  <c r="B1005" i="45"/>
  <c r="B1006" i="45"/>
  <c r="B1007" i="45"/>
  <c r="B1008" i="45"/>
  <c r="B1009" i="45"/>
  <c r="B1010" i="45"/>
  <c r="B1011" i="45"/>
  <c r="B1012" i="45"/>
  <c r="B1013" i="45"/>
  <c r="B1014" i="45"/>
  <c r="B1015" i="45"/>
  <c r="B1016" i="45"/>
  <c r="B1017" i="45"/>
  <c r="B1018" i="45"/>
  <c r="B1019" i="45"/>
  <c r="B1020" i="45"/>
  <c r="B1021" i="45"/>
  <c r="B1022" i="45"/>
  <c r="B1023" i="45"/>
  <c r="B1024" i="45"/>
  <c r="B1025" i="45"/>
  <c r="B1026" i="45"/>
  <c r="B1027" i="45"/>
  <c r="B1028" i="45"/>
  <c r="B1029" i="45"/>
  <c r="B1030" i="45"/>
  <c r="B1031" i="45"/>
  <c r="B1032" i="45"/>
  <c r="B1033" i="45"/>
  <c r="B1034" i="45"/>
  <c r="B1035" i="45"/>
  <c r="B1036" i="45"/>
  <c r="B1037" i="45"/>
  <c r="B1038" i="45"/>
  <c r="B1039" i="45"/>
  <c r="B1040" i="45"/>
  <c r="B1041" i="45"/>
  <c r="B1042" i="45"/>
  <c r="B1043" i="45"/>
  <c r="B1044" i="45"/>
  <c r="B1045" i="45"/>
  <c r="B1046" i="45"/>
  <c r="B1047" i="45"/>
  <c r="B1048" i="45"/>
  <c r="B1049" i="45"/>
  <c r="B1050" i="45"/>
  <c r="B1051" i="45"/>
  <c r="B1052" i="45"/>
  <c r="B1053" i="45"/>
  <c r="B1054" i="45"/>
  <c r="B1055" i="45"/>
  <c r="B1056" i="45"/>
  <c r="B1057" i="45"/>
  <c r="B1058" i="45"/>
  <c r="B1059" i="45"/>
  <c r="B1060" i="45"/>
  <c r="B1061" i="45"/>
  <c r="B1062" i="45"/>
  <c r="B1063" i="45"/>
  <c r="B1064" i="45"/>
  <c r="B1065" i="45"/>
  <c r="B1066" i="45"/>
  <c r="B1067" i="45"/>
  <c r="B1068" i="45"/>
  <c r="B1113" i="45"/>
  <c r="B1114" i="45"/>
  <c r="B1115" i="45"/>
  <c r="B1116" i="45"/>
  <c r="B1117" i="45"/>
  <c r="B1070" i="53"/>
  <c r="C1070" i="53"/>
  <c r="B1071" i="53"/>
  <c r="C1071" i="53"/>
  <c r="B1072" i="53"/>
  <c r="C1072" i="53"/>
  <c r="B1073" i="53"/>
  <c r="C1073" i="53"/>
  <c r="B1074" i="53"/>
  <c r="C1074" i="53"/>
  <c r="B1075" i="53"/>
  <c r="C1075" i="53"/>
  <c r="B1076" i="53"/>
  <c r="C1076" i="53"/>
  <c r="B1077" i="53"/>
  <c r="C1077" i="53"/>
  <c r="B1078" i="53"/>
  <c r="C1078" i="53"/>
  <c r="B1079" i="53"/>
  <c r="C1079" i="53"/>
  <c r="B1080" i="53"/>
  <c r="C1080" i="53"/>
  <c r="B1081" i="53"/>
  <c r="C1081" i="53"/>
  <c r="B1082" i="53"/>
  <c r="C1082" i="53"/>
  <c r="B1083" i="53"/>
  <c r="C1083" i="53"/>
  <c r="B1084" i="53"/>
  <c r="C1084" i="53"/>
  <c r="B1085" i="53"/>
  <c r="C1085" i="53"/>
  <c r="B1086" i="53"/>
  <c r="C1086" i="53"/>
  <c r="B1087" i="53"/>
  <c r="C1087" i="53"/>
  <c r="B1088" i="53"/>
  <c r="C1088" i="53"/>
  <c r="B1089" i="53"/>
  <c r="C1089" i="53"/>
  <c r="B1090" i="53"/>
  <c r="C1090" i="53"/>
  <c r="B1091" i="53"/>
  <c r="C1091" i="53"/>
  <c r="B1092" i="53"/>
  <c r="C1092" i="53"/>
  <c r="B1093" i="53"/>
  <c r="C1093" i="53"/>
  <c r="B1094" i="53"/>
  <c r="C1094" i="53"/>
  <c r="B1095" i="53"/>
  <c r="C1095" i="53"/>
  <c r="B1096" i="53"/>
  <c r="C1096" i="53"/>
  <c r="B1097" i="53"/>
  <c r="C1097" i="53"/>
  <c r="B1098" i="53"/>
  <c r="C1098" i="53"/>
  <c r="B1099" i="53"/>
  <c r="C1099" i="53"/>
  <c r="B1100" i="53"/>
  <c r="C1100" i="53"/>
  <c r="B1101" i="53"/>
  <c r="C1101" i="53"/>
  <c r="B1102" i="53"/>
  <c r="C1102" i="53"/>
  <c r="B1103" i="53"/>
  <c r="C1103" i="53"/>
  <c r="B1104" i="53"/>
  <c r="C1104" i="53"/>
  <c r="B1105" i="53"/>
  <c r="C1105" i="53"/>
  <c r="B1106" i="53"/>
  <c r="C1106" i="53"/>
  <c r="B1107" i="53"/>
  <c r="C1107" i="53"/>
  <c r="B1108" i="53"/>
  <c r="C1108" i="53"/>
  <c r="B1109" i="53"/>
  <c r="C1109" i="53"/>
  <c r="B1110" i="53"/>
  <c r="C1110" i="53"/>
  <c r="B1111" i="53"/>
  <c r="C1111" i="53"/>
  <c r="B1112" i="53"/>
  <c r="C1112" i="53"/>
  <c r="B1113" i="53"/>
  <c r="C1113" i="53"/>
  <c r="B1114" i="53"/>
  <c r="C1114" i="53"/>
  <c r="B1115" i="53"/>
  <c r="C1115" i="53"/>
  <c r="B1116" i="53"/>
  <c r="C1116" i="53"/>
  <c r="B1117" i="53"/>
  <c r="C1117" i="53"/>
  <c r="C1069" i="53"/>
  <c r="B1069" i="53"/>
  <c r="B552" i="53"/>
  <c r="C552" i="53"/>
  <c r="B553" i="53"/>
  <c r="C553" i="53"/>
  <c r="B554" i="53"/>
  <c r="C554" i="53"/>
  <c r="B555" i="53"/>
  <c r="C555" i="53"/>
  <c r="B556" i="53"/>
  <c r="C556" i="53"/>
  <c r="B557" i="53"/>
  <c r="C557" i="53"/>
  <c r="B558" i="53"/>
  <c r="C558" i="53"/>
  <c r="B559" i="53"/>
  <c r="C559" i="53"/>
  <c r="B560" i="53"/>
  <c r="C560" i="53"/>
  <c r="B561" i="53"/>
  <c r="C561" i="53"/>
  <c r="B562" i="53"/>
  <c r="C562" i="53"/>
  <c r="B563" i="53"/>
  <c r="C563" i="53"/>
  <c r="B564" i="53"/>
  <c r="C564" i="53"/>
  <c r="B565" i="53"/>
  <c r="C565" i="53"/>
  <c r="B566" i="53"/>
  <c r="C566" i="53"/>
  <c r="B567" i="53"/>
  <c r="C567" i="53"/>
  <c r="B568" i="53"/>
  <c r="C568" i="53"/>
  <c r="B569" i="53"/>
  <c r="C569" i="53"/>
  <c r="B570" i="53"/>
  <c r="C570" i="53"/>
  <c r="B571" i="53"/>
  <c r="C571" i="53"/>
  <c r="B572" i="53"/>
  <c r="C572" i="53"/>
  <c r="B573" i="53"/>
  <c r="C573" i="53"/>
  <c r="B574" i="53"/>
  <c r="C574" i="53"/>
  <c r="B575" i="53"/>
  <c r="C575" i="53"/>
  <c r="B576" i="53"/>
  <c r="C576" i="53"/>
  <c r="B577" i="53"/>
  <c r="C577" i="53"/>
  <c r="B578" i="53"/>
  <c r="C578" i="53"/>
  <c r="B579" i="53"/>
  <c r="C579" i="53"/>
  <c r="B580" i="53"/>
  <c r="C580" i="53"/>
  <c r="B581" i="53"/>
  <c r="C581" i="53"/>
  <c r="B582" i="53"/>
  <c r="C582" i="53"/>
  <c r="B583" i="53"/>
  <c r="C583" i="53"/>
  <c r="B584" i="53"/>
  <c r="C584" i="53"/>
  <c r="B585" i="53"/>
  <c r="C585" i="53"/>
  <c r="B586" i="53"/>
  <c r="C586" i="53"/>
  <c r="B587" i="53"/>
  <c r="C587" i="53"/>
  <c r="B588" i="53"/>
  <c r="C588" i="53"/>
  <c r="B589" i="53"/>
  <c r="C589" i="53"/>
  <c r="B590" i="53"/>
  <c r="C590" i="53"/>
  <c r="B591" i="53"/>
  <c r="C591" i="53"/>
  <c r="B592" i="53"/>
  <c r="C592" i="53"/>
  <c r="B593" i="53"/>
  <c r="C593" i="53"/>
  <c r="B594" i="53"/>
  <c r="C594" i="53"/>
  <c r="B595" i="53"/>
  <c r="C595" i="53"/>
  <c r="B596" i="53"/>
  <c r="C596" i="53"/>
  <c r="B597" i="53"/>
  <c r="C597" i="53"/>
  <c r="B598" i="53"/>
  <c r="C598" i="53"/>
  <c r="B599" i="53"/>
  <c r="C599" i="53"/>
  <c r="B600" i="53"/>
  <c r="C600" i="53"/>
  <c r="B601" i="53"/>
  <c r="C601" i="53"/>
  <c r="B602" i="53"/>
  <c r="C602" i="53"/>
  <c r="B603" i="53"/>
  <c r="C603" i="53"/>
  <c r="B604" i="53"/>
  <c r="C604" i="53"/>
  <c r="B605" i="53"/>
  <c r="C605" i="53"/>
  <c r="B606" i="53"/>
  <c r="C606" i="53"/>
  <c r="B607" i="53"/>
  <c r="C607" i="53"/>
  <c r="B608" i="53"/>
  <c r="C608" i="53"/>
  <c r="B609" i="53"/>
  <c r="C609" i="53"/>
  <c r="B610" i="53"/>
  <c r="C610" i="53"/>
  <c r="B611" i="53"/>
  <c r="C611" i="53"/>
  <c r="B612" i="53"/>
  <c r="C612" i="53"/>
  <c r="B613" i="53"/>
  <c r="C613" i="53"/>
  <c r="B614" i="53"/>
  <c r="C614" i="53"/>
  <c r="B615" i="53"/>
  <c r="C615" i="53"/>
  <c r="B616" i="53"/>
  <c r="C616" i="53"/>
  <c r="B617" i="53"/>
  <c r="C617" i="53"/>
  <c r="B618" i="53"/>
  <c r="C618" i="53"/>
  <c r="B619" i="53"/>
  <c r="C619" i="53"/>
  <c r="B620" i="53"/>
  <c r="C620" i="53"/>
  <c r="B621" i="53"/>
  <c r="C621" i="53"/>
  <c r="B622" i="53"/>
  <c r="C622" i="53"/>
  <c r="B623" i="53"/>
  <c r="C623" i="53"/>
  <c r="B624" i="53"/>
  <c r="C624" i="53"/>
  <c r="B625" i="53"/>
  <c r="C625" i="53"/>
  <c r="B626" i="53"/>
  <c r="C626" i="53"/>
  <c r="B627" i="53"/>
  <c r="C627" i="53"/>
  <c r="B628" i="53"/>
  <c r="C628" i="53"/>
  <c r="B629" i="53"/>
  <c r="C629" i="53"/>
  <c r="B630" i="53"/>
  <c r="C630" i="53"/>
  <c r="B631" i="53"/>
  <c r="C631" i="53"/>
  <c r="B632" i="53"/>
  <c r="C632" i="53"/>
  <c r="B633" i="53"/>
  <c r="C633" i="53"/>
  <c r="B634" i="53"/>
  <c r="C634" i="53"/>
  <c r="B635" i="53"/>
  <c r="C635" i="53"/>
  <c r="B636" i="53"/>
  <c r="C636" i="53"/>
  <c r="B637" i="53"/>
  <c r="C637" i="53"/>
  <c r="B638" i="53"/>
  <c r="C638" i="53"/>
  <c r="B639" i="53"/>
  <c r="C639" i="53"/>
  <c r="B640" i="53"/>
  <c r="C640" i="53"/>
  <c r="B641" i="53"/>
  <c r="C641" i="53"/>
  <c r="B642" i="53"/>
  <c r="C642" i="53"/>
  <c r="B643" i="53"/>
  <c r="C643" i="53"/>
  <c r="B644" i="53"/>
  <c r="C644" i="53"/>
  <c r="B645" i="53"/>
  <c r="C645" i="53"/>
  <c r="B646" i="53"/>
  <c r="C646" i="53"/>
  <c r="B647" i="53"/>
  <c r="C647" i="53"/>
  <c r="B648" i="53"/>
  <c r="C648" i="53"/>
  <c r="B649" i="53"/>
  <c r="C649" i="53"/>
  <c r="B650" i="53"/>
  <c r="C650" i="53"/>
  <c r="B651" i="53"/>
  <c r="C651" i="53"/>
  <c r="B652" i="53"/>
  <c r="C652" i="53"/>
  <c r="B653" i="53"/>
  <c r="C653" i="53"/>
  <c r="B654" i="53"/>
  <c r="C654" i="53"/>
  <c r="B655" i="53"/>
  <c r="C655" i="53"/>
  <c r="B656" i="53"/>
  <c r="C656" i="53"/>
  <c r="B657" i="53"/>
  <c r="C657" i="53"/>
  <c r="B658" i="53"/>
  <c r="C658" i="53"/>
  <c r="B659" i="53"/>
  <c r="C659" i="53"/>
  <c r="B660" i="53"/>
  <c r="C660" i="53"/>
  <c r="B661" i="53"/>
  <c r="C661" i="53"/>
  <c r="B662" i="53"/>
  <c r="C662" i="53"/>
  <c r="B663" i="53"/>
  <c r="C663" i="53"/>
  <c r="B664" i="53"/>
  <c r="C664" i="53"/>
  <c r="B665" i="53"/>
  <c r="C665" i="53"/>
  <c r="B666" i="53"/>
  <c r="C666" i="53"/>
  <c r="B667" i="53"/>
  <c r="C667" i="53"/>
  <c r="B668" i="53"/>
  <c r="C668" i="53"/>
  <c r="B669" i="53"/>
  <c r="C669" i="53"/>
  <c r="B670" i="53"/>
  <c r="C670" i="53"/>
  <c r="B671" i="53"/>
  <c r="C671" i="53"/>
  <c r="B672" i="53"/>
  <c r="C672" i="53"/>
  <c r="B673" i="53"/>
  <c r="C673" i="53"/>
  <c r="B674" i="53"/>
  <c r="C674" i="53"/>
  <c r="B675" i="53"/>
  <c r="C675" i="53"/>
  <c r="B676" i="53"/>
  <c r="C676" i="53"/>
  <c r="B677" i="53"/>
  <c r="C677" i="53"/>
  <c r="B678" i="53"/>
  <c r="C678" i="53"/>
  <c r="B679" i="53"/>
  <c r="C679" i="53"/>
  <c r="B680" i="53"/>
  <c r="C680" i="53"/>
  <c r="B681" i="53"/>
  <c r="C681" i="53"/>
  <c r="B682" i="53"/>
  <c r="C682" i="53"/>
  <c r="B683" i="53"/>
  <c r="C683" i="53"/>
  <c r="B684" i="53"/>
  <c r="C684" i="53"/>
  <c r="B685" i="53"/>
  <c r="C685" i="53"/>
  <c r="B686" i="53"/>
  <c r="C686" i="53"/>
  <c r="B687" i="53"/>
  <c r="C687" i="53"/>
  <c r="B688" i="53"/>
  <c r="C688" i="53"/>
  <c r="B689" i="53"/>
  <c r="C689" i="53"/>
  <c r="B690" i="53"/>
  <c r="C690" i="53"/>
  <c r="B691" i="53"/>
  <c r="C691" i="53"/>
  <c r="B692" i="53"/>
  <c r="C692" i="53"/>
  <c r="B693" i="53"/>
  <c r="C693" i="53"/>
  <c r="B694" i="53"/>
  <c r="C694" i="53"/>
  <c r="B695" i="53"/>
  <c r="C695" i="53"/>
  <c r="B696" i="53"/>
  <c r="C696" i="53"/>
  <c r="B697" i="53"/>
  <c r="C697" i="53"/>
  <c r="B698" i="53"/>
  <c r="C698" i="53"/>
  <c r="B699" i="53"/>
  <c r="C699" i="53"/>
  <c r="B700" i="53"/>
  <c r="C700" i="53"/>
  <c r="B701" i="53"/>
  <c r="C701" i="53"/>
  <c r="B702" i="53"/>
  <c r="C702" i="53"/>
  <c r="B703" i="53"/>
  <c r="C703" i="53"/>
  <c r="B704" i="53"/>
  <c r="C704" i="53"/>
  <c r="B705" i="53"/>
  <c r="C705" i="53"/>
  <c r="B706" i="53"/>
  <c r="C706" i="53"/>
  <c r="B707" i="53"/>
  <c r="C707" i="53"/>
  <c r="B708" i="53"/>
  <c r="C708" i="53"/>
  <c r="B709" i="53"/>
  <c r="C709" i="53"/>
  <c r="B710" i="53"/>
  <c r="C710" i="53"/>
  <c r="B711" i="53"/>
  <c r="C711" i="53"/>
  <c r="B712" i="53"/>
  <c r="C712" i="53"/>
  <c r="B713" i="53"/>
  <c r="C713" i="53"/>
  <c r="B714" i="53"/>
  <c r="C714" i="53"/>
  <c r="B715" i="53"/>
  <c r="C715" i="53"/>
  <c r="B716" i="53"/>
  <c r="C716" i="53"/>
  <c r="B717" i="53"/>
  <c r="C717" i="53"/>
  <c r="B718" i="53"/>
  <c r="C718" i="53"/>
  <c r="B719" i="53"/>
  <c r="C719" i="53"/>
  <c r="B720" i="53"/>
  <c r="C720" i="53"/>
  <c r="B721" i="53"/>
  <c r="C721" i="53"/>
  <c r="B722" i="53"/>
  <c r="C722" i="53"/>
  <c r="B723" i="53"/>
  <c r="C723" i="53"/>
  <c r="B724" i="53"/>
  <c r="C724" i="53"/>
  <c r="B725" i="53"/>
  <c r="C725" i="53"/>
  <c r="B726" i="53"/>
  <c r="C726" i="53"/>
  <c r="B727" i="53"/>
  <c r="C727" i="53"/>
  <c r="B728" i="53"/>
  <c r="C728" i="53"/>
  <c r="B729" i="53"/>
  <c r="C729" i="53"/>
  <c r="B730" i="53"/>
  <c r="C730" i="53"/>
  <c r="B731" i="53"/>
  <c r="C731" i="53"/>
  <c r="B732" i="53"/>
  <c r="C732" i="53"/>
  <c r="B733" i="53"/>
  <c r="C733" i="53"/>
  <c r="B734" i="53"/>
  <c r="C734" i="53"/>
  <c r="B735" i="53"/>
  <c r="C735" i="53"/>
  <c r="B736" i="53"/>
  <c r="C736" i="53"/>
  <c r="B737" i="53"/>
  <c r="C737" i="53"/>
  <c r="B738" i="53"/>
  <c r="C738" i="53"/>
  <c r="B739" i="53"/>
  <c r="C739" i="53"/>
  <c r="B740" i="53"/>
  <c r="C740" i="53"/>
  <c r="B741" i="53"/>
  <c r="C741" i="53"/>
  <c r="B742" i="53"/>
  <c r="C742" i="53"/>
  <c r="B743" i="53"/>
  <c r="C743" i="53"/>
  <c r="B744" i="53"/>
  <c r="C744" i="53"/>
  <c r="B745" i="53"/>
  <c r="C745" i="53"/>
  <c r="B746" i="53"/>
  <c r="C746" i="53"/>
  <c r="B747" i="53"/>
  <c r="C747" i="53"/>
  <c r="B748" i="53"/>
  <c r="C748" i="53"/>
  <c r="B749" i="53"/>
  <c r="C749" i="53"/>
  <c r="B750" i="53"/>
  <c r="C750" i="53"/>
  <c r="B751" i="53"/>
  <c r="C751" i="53"/>
  <c r="B752" i="53"/>
  <c r="C752" i="53"/>
  <c r="B753" i="53"/>
  <c r="C753" i="53"/>
  <c r="B754" i="53"/>
  <c r="C754" i="53"/>
  <c r="B755" i="53"/>
  <c r="C755" i="53"/>
  <c r="B756" i="53"/>
  <c r="C756" i="53"/>
  <c r="B757" i="53"/>
  <c r="C757" i="53"/>
  <c r="B758" i="53"/>
  <c r="C758" i="53"/>
  <c r="B759" i="53"/>
  <c r="C759" i="53"/>
  <c r="B760" i="53"/>
  <c r="C760" i="53"/>
  <c r="B761" i="53"/>
  <c r="C761" i="53"/>
  <c r="B762" i="53"/>
  <c r="C762" i="53"/>
  <c r="B763" i="53"/>
  <c r="C763" i="53"/>
  <c r="B764" i="53"/>
  <c r="C764" i="53"/>
  <c r="B765" i="53"/>
  <c r="C765" i="53"/>
  <c r="B766" i="53"/>
  <c r="C766" i="53"/>
  <c r="B767" i="53"/>
  <c r="C767" i="53"/>
  <c r="B768" i="53"/>
  <c r="C768" i="53"/>
  <c r="B769" i="53"/>
  <c r="C769" i="53"/>
  <c r="B770" i="53"/>
  <c r="C770" i="53"/>
  <c r="B771" i="53"/>
  <c r="C771" i="53"/>
  <c r="B772" i="53"/>
  <c r="C772" i="53"/>
  <c r="B773" i="53"/>
  <c r="C773" i="53"/>
  <c r="B774" i="53"/>
  <c r="C774" i="53"/>
  <c r="B775" i="53"/>
  <c r="C775" i="53"/>
  <c r="B776" i="53"/>
  <c r="C776" i="53"/>
  <c r="B777" i="53"/>
  <c r="C777" i="53"/>
  <c r="B778" i="53"/>
  <c r="C778" i="53"/>
  <c r="B779" i="53"/>
  <c r="C779" i="53"/>
  <c r="B780" i="53"/>
  <c r="C780" i="53"/>
  <c r="B781" i="53"/>
  <c r="C781" i="53"/>
  <c r="B782" i="53"/>
  <c r="C782" i="53"/>
  <c r="B783" i="53"/>
  <c r="C783" i="53"/>
  <c r="B784" i="53"/>
  <c r="C784" i="53"/>
  <c r="B785" i="53"/>
  <c r="C785" i="53"/>
  <c r="B786" i="53"/>
  <c r="C786" i="53"/>
  <c r="B787" i="53"/>
  <c r="C787" i="53"/>
  <c r="B788" i="53"/>
  <c r="C788" i="53"/>
  <c r="B789" i="53"/>
  <c r="C789" i="53"/>
  <c r="B790" i="53"/>
  <c r="C790" i="53"/>
  <c r="B791" i="53"/>
  <c r="C791" i="53"/>
  <c r="B792" i="53"/>
  <c r="C792" i="53"/>
  <c r="B793" i="53"/>
  <c r="C793" i="53"/>
  <c r="B794" i="53"/>
  <c r="C794" i="53"/>
  <c r="B795" i="53"/>
  <c r="C795" i="53"/>
  <c r="B796" i="53"/>
  <c r="C796" i="53"/>
  <c r="B797" i="53"/>
  <c r="C797" i="53"/>
  <c r="B798" i="53"/>
  <c r="C798" i="53"/>
  <c r="B799" i="53"/>
  <c r="C799" i="53"/>
  <c r="B800" i="53"/>
  <c r="C800" i="53"/>
  <c r="B801" i="53"/>
  <c r="C801" i="53"/>
  <c r="B802" i="53"/>
  <c r="C802" i="53"/>
  <c r="B803" i="53"/>
  <c r="C803" i="53"/>
  <c r="B804" i="53"/>
  <c r="C804" i="53"/>
  <c r="B805" i="53"/>
  <c r="C805" i="53"/>
  <c r="B806" i="53"/>
  <c r="C806" i="53"/>
  <c r="B807" i="53"/>
  <c r="C807" i="53"/>
  <c r="B808" i="53"/>
  <c r="C808" i="53"/>
  <c r="B809" i="53"/>
  <c r="C809" i="53"/>
  <c r="B810" i="53"/>
  <c r="C810" i="53"/>
  <c r="B811" i="53"/>
  <c r="C811" i="53"/>
  <c r="B812" i="53"/>
  <c r="C812" i="53"/>
  <c r="B813" i="53"/>
  <c r="C813" i="53"/>
  <c r="B814" i="53"/>
  <c r="C814" i="53"/>
  <c r="B815" i="53"/>
  <c r="C815" i="53"/>
  <c r="B816" i="53"/>
  <c r="C816" i="53"/>
  <c r="B817" i="53"/>
  <c r="C817" i="53"/>
  <c r="B818" i="53"/>
  <c r="C818" i="53"/>
  <c r="B819" i="53"/>
  <c r="C819" i="53"/>
  <c r="B820" i="53"/>
  <c r="C820" i="53"/>
  <c r="B821" i="53"/>
  <c r="C821" i="53"/>
  <c r="B822" i="53"/>
  <c r="C822" i="53"/>
  <c r="B823" i="53"/>
  <c r="C823" i="53"/>
  <c r="B824" i="53"/>
  <c r="C824" i="53"/>
  <c r="B825" i="53"/>
  <c r="C825" i="53"/>
  <c r="B826" i="53"/>
  <c r="C826" i="53"/>
  <c r="B827" i="53"/>
  <c r="C827" i="53"/>
  <c r="B828" i="53"/>
  <c r="C828" i="53"/>
  <c r="B829" i="53"/>
  <c r="C829" i="53"/>
  <c r="B830" i="53"/>
  <c r="C830" i="53"/>
  <c r="B831" i="53"/>
  <c r="C831" i="53"/>
  <c r="B832" i="53"/>
  <c r="C832" i="53"/>
  <c r="B833" i="53"/>
  <c r="C833" i="53"/>
  <c r="B834" i="53"/>
  <c r="C834" i="53"/>
  <c r="B835" i="53"/>
  <c r="C835" i="53"/>
  <c r="B836" i="53"/>
  <c r="C836" i="53"/>
  <c r="B837" i="53"/>
  <c r="C837" i="53"/>
  <c r="B838" i="53"/>
  <c r="C838" i="53"/>
  <c r="B839" i="53"/>
  <c r="C839" i="53"/>
  <c r="B840" i="53"/>
  <c r="C840" i="53"/>
  <c r="B841" i="53"/>
  <c r="C841" i="53"/>
  <c r="B842" i="53"/>
  <c r="C842" i="53"/>
  <c r="B843" i="53"/>
  <c r="C843" i="53"/>
  <c r="B844" i="53"/>
  <c r="C844" i="53"/>
  <c r="B845" i="53"/>
  <c r="C845" i="53"/>
  <c r="B846" i="53"/>
  <c r="C846" i="53"/>
  <c r="B847" i="53"/>
  <c r="C847" i="53"/>
  <c r="B848" i="53"/>
  <c r="C848" i="53"/>
  <c r="B849" i="53"/>
  <c r="C849" i="53"/>
  <c r="B850" i="53"/>
  <c r="C850" i="53"/>
  <c r="B851" i="53"/>
  <c r="C851" i="53"/>
  <c r="B852" i="53"/>
  <c r="C852" i="53"/>
  <c r="B853" i="53"/>
  <c r="C853" i="53"/>
  <c r="B854" i="53"/>
  <c r="C854" i="53"/>
  <c r="B855" i="53"/>
  <c r="C855" i="53"/>
  <c r="B856" i="53"/>
  <c r="C856" i="53"/>
  <c r="B857" i="53"/>
  <c r="C857" i="53"/>
  <c r="B858" i="53"/>
  <c r="C858" i="53"/>
  <c r="B859" i="53"/>
  <c r="C859" i="53"/>
  <c r="B860" i="53"/>
  <c r="C860" i="53"/>
  <c r="B861" i="53"/>
  <c r="C861" i="53"/>
  <c r="B862" i="53"/>
  <c r="C862" i="53"/>
  <c r="B863" i="53"/>
  <c r="C863" i="53"/>
  <c r="B864" i="53"/>
  <c r="C864" i="53"/>
  <c r="B865" i="53"/>
  <c r="C865" i="53"/>
  <c r="B866" i="53"/>
  <c r="C866" i="53"/>
  <c r="B867" i="53"/>
  <c r="C867" i="53"/>
  <c r="B868" i="53"/>
  <c r="C868" i="53"/>
  <c r="B869" i="53"/>
  <c r="C869" i="53"/>
  <c r="B870" i="53"/>
  <c r="C870" i="53"/>
  <c r="B871" i="53"/>
  <c r="C871" i="53"/>
  <c r="B872" i="53"/>
  <c r="C872" i="53"/>
  <c r="B873" i="53"/>
  <c r="C873" i="53"/>
  <c r="B874" i="53"/>
  <c r="C874" i="53"/>
  <c r="B875" i="53"/>
  <c r="C875" i="53"/>
  <c r="B876" i="53"/>
  <c r="C876" i="53"/>
  <c r="B877" i="53"/>
  <c r="C877" i="53"/>
  <c r="B878" i="53"/>
  <c r="C878" i="53"/>
  <c r="B879" i="53"/>
  <c r="C879" i="53"/>
  <c r="B880" i="53"/>
  <c r="C880" i="53"/>
  <c r="B881" i="53"/>
  <c r="C881" i="53"/>
  <c r="B882" i="53"/>
  <c r="C882" i="53"/>
  <c r="B883" i="53"/>
  <c r="C883" i="53"/>
  <c r="B884" i="53"/>
  <c r="C884" i="53"/>
  <c r="B885" i="53"/>
  <c r="C885" i="53"/>
  <c r="B886" i="53"/>
  <c r="C886" i="53"/>
  <c r="B887" i="53"/>
  <c r="C887" i="53"/>
  <c r="B888" i="53"/>
  <c r="C888" i="53"/>
  <c r="B889" i="53"/>
  <c r="C889" i="53"/>
  <c r="B890" i="53"/>
  <c r="C890" i="53"/>
  <c r="B891" i="53"/>
  <c r="C891" i="53"/>
  <c r="B892" i="53"/>
  <c r="C892" i="53"/>
  <c r="B893" i="53"/>
  <c r="C893" i="53"/>
  <c r="B894" i="53"/>
  <c r="C894" i="53"/>
  <c r="B895" i="53"/>
  <c r="C895" i="53"/>
  <c r="B896" i="53"/>
  <c r="C896" i="53"/>
  <c r="B897" i="53"/>
  <c r="C897" i="53"/>
  <c r="B898" i="53"/>
  <c r="C898" i="53"/>
  <c r="B899" i="53"/>
  <c r="C899" i="53"/>
  <c r="B900" i="53"/>
  <c r="C900" i="53"/>
  <c r="B901" i="53"/>
  <c r="C901" i="53"/>
  <c r="B902" i="53"/>
  <c r="C902" i="53"/>
  <c r="B903" i="53"/>
  <c r="C903" i="53"/>
  <c r="B904" i="53"/>
  <c r="C904" i="53"/>
  <c r="B905" i="53"/>
  <c r="C905" i="53"/>
  <c r="B906" i="53"/>
  <c r="C906" i="53"/>
  <c r="B907" i="53"/>
  <c r="C907" i="53"/>
  <c r="B908" i="53"/>
  <c r="C908" i="53"/>
  <c r="B909" i="53"/>
  <c r="C909" i="53"/>
  <c r="B910" i="53"/>
  <c r="C910" i="53"/>
  <c r="B911" i="53"/>
  <c r="C911" i="53"/>
  <c r="B912" i="53"/>
  <c r="C912" i="53"/>
  <c r="B913" i="53"/>
  <c r="C913" i="53"/>
  <c r="B914" i="53"/>
  <c r="C914" i="53"/>
  <c r="B915" i="53"/>
  <c r="C915" i="53"/>
  <c r="B916" i="53"/>
  <c r="C916" i="53"/>
  <c r="B917" i="53"/>
  <c r="C917" i="53"/>
  <c r="B918" i="53"/>
  <c r="C918" i="53"/>
  <c r="B919" i="53"/>
  <c r="C919" i="53"/>
  <c r="B920" i="53"/>
  <c r="C920" i="53"/>
  <c r="B921" i="53"/>
  <c r="C921" i="53"/>
  <c r="B922" i="53"/>
  <c r="C922" i="53"/>
  <c r="B923" i="53"/>
  <c r="C923" i="53"/>
  <c r="B924" i="53"/>
  <c r="C924" i="53"/>
  <c r="B925" i="53"/>
  <c r="C925" i="53"/>
  <c r="B926" i="53"/>
  <c r="C926" i="53"/>
  <c r="B927" i="53"/>
  <c r="C927" i="53"/>
  <c r="B928" i="53"/>
  <c r="C928" i="53"/>
  <c r="B929" i="53"/>
  <c r="C929" i="53"/>
  <c r="B930" i="53"/>
  <c r="C930" i="53"/>
  <c r="B931" i="53"/>
  <c r="C931" i="53"/>
  <c r="B932" i="53"/>
  <c r="C932" i="53"/>
  <c r="B933" i="53"/>
  <c r="C933" i="53"/>
  <c r="B934" i="53"/>
  <c r="C934" i="53"/>
  <c r="B935" i="53"/>
  <c r="C935" i="53"/>
  <c r="B936" i="53"/>
  <c r="C936" i="53"/>
  <c r="B937" i="53"/>
  <c r="C937" i="53"/>
  <c r="B938" i="53"/>
  <c r="C938" i="53"/>
  <c r="B939" i="53"/>
  <c r="C939" i="53"/>
  <c r="B940" i="53"/>
  <c r="C940" i="53"/>
  <c r="B941" i="53"/>
  <c r="C941" i="53"/>
  <c r="B942" i="53"/>
  <c r="C942" i="53"/>
  <c r="B943" i="53"/>
  <c r="C943" i="53"/>
  <c r="B944" i="53"/>
  <c r="C944" i="53"/>
  <c r="B945" i="53"/>
  <c r="C945" i="53"/>
  <c r="B946" i="53"/>
  <c r="C946" i="53"/>
  <c r="B947" i="53"/>
  <c r="C947" i="53"/>
  <c r="B948" i="53"/>
  <c r="C948" i="53"/>
  <c r="B949" i="53"/>
  <c r="C949" i="53"/>
  <c r="B950" i="53"/>
  <c r="C950" i="53"/>
  <c r="B951" i="53"/>
  <c r="C951" i="53"/>
  <c r="B952" i="53"/>
  <c r="C952" i="53"/>
  <c r="B953" i="53"/>
  <c r="C953" i="53"/>
  <c r="B954" i="53"/>
  <c r="C954" i="53"/>
  <c r="B955" i="53"/>
  <c r="C955" i="53"/>
  <c r="B956" i="53"/>
  <c r="C956" i="53"/>
  <c r="B957" i="53"/>
  <c r="C957" i="53"/>
  <c r="B958" i="53"/>
  <c r="C958" i="53"/>
  <c r="B959" i="53"/>
  <c r="C959" i="53"/>
  <c r="B960" i="53"/>
  <c r="C960" i="53"/>
  <c r="B961" i="53"/>
  <c r="C961" i="53"/>
  <c r="B962" i="53"/>
  <c r="C962" i="53"/>
  <c r="B963" i="53"/>
  <c r="C963" i="53"/>
  <c r="B964" i="53"/>
  <c r="C964" i="53"/>
  <c r="B965" i="53"/>
  <c r="C965" i="53"/>
  <c r="B966" i="53"/>
  <c r="C966" i="53"/>
  <c r="B967" i="53"/>
  <c r="C967" i="53"/>
  <c r="B968" i="53"/>
  <c r="C968" i="53"/>
  <c r="B969" i="53"/>
  <c r="C969" i="53"/>
  <c r="B970" i="53"/>
  <c r="C970" i="53"/>
  <c r="B971" i="53"/>
  <c r="C971" i="53"/>
  <c r="B972" i="53"/>
  <c r="C972" i="53"/>
  <c r="B973" i="53"/>
  <c r="C973" i="53"/>
  <c r="B974" i="53"/>
  <c r="C974" i="53"/>
  <c r="B975" i="53"/>
  <c r="C975" i="53"/>
  <c r="B976" i="53"/>
  <c r="C976" i="53"/>
  <c r="B977" i="53"/>
  <c r="C977" i="53"/>
  <c r="B978" i="53"/>
  <c r="C978" i="53"/>
  <c r="B979" i="53"/>
  <c r="C979" i="53"/>
  <c r="B980" i="53"/>
  <c r="C980" i="53"/>
  <c r="B981" i="53"/>
  <c r="C981" i="53"/>
  <c r="B982" i="53"/>
  <c r="C982" i="53"/>
  <c r="B983" i="53"/>
  <c r="C983" i="53"/>
  <c r="B984" i="53"/>
  <c r="C984" i="53"/>
  <c r="B985" i="53"/>
  <c r="C985" i="53"/>
  <c r="B986" i="53"/>
  <c r="C986" i="53"/>
  <c r="B987" i="53"/>
  <c r="C987" i="53"/>
  <c r="B988" i="53"/>
  <c r="C988" i="53"/>
  <c r="B989" i="53"/>
  <c r="C989" i="53"/>
  <c r="B990" i="53"/>
  <c r="C990" i="53"/>
  <c r="B991" i="53"/>
  <c r="C991" i="53"/>
  <c r="B992" i="53"/>
  <c r="C992" i="53"/>
  <c r="B993" i="53"/>
  <c r="C993" i="53"/>
  <c r="B994" i="53"/>
  <c r="C994" i="53"/>
  <c r="B995" i="53"/>
  <c r="C995" i="53"/>
  <c r="B996" i="53"/>
  <c r="C996" i="53"/>
  <c r="B997" i="53"/>
  <c r="C997" i="53"/>
  <c r="B998" i="53"/>
  <c r="C998" i="53"/>
  <c r="B999" i="53"/>
  <c r="C999" i="53"/>
  <c r="B1000" i="53"/>
  <c r="C1000" i="53"/>
  <c r="B1001" i="53"/>
  <c r="C1001" i="53"/>
  <c r="B1002" i="53"/>
  <c r="C1002" i="53"/>
  <c r="B1003" i="53"/>
  <c r="C1003" i="53"/>
  <c r="B1004" i="53"/>
  <c r="C1004" i="53"/>
  <c r="B1005" i="53"/>
  <c r="C1005" i="53"/>
  <c r="B1006" i="53"/>
  <c r="C1006" i="53"/>
  <c r="B1007" i="53"/>
  <c r="C1007" i="53"/>
  <c r="B1008" i="53"/>
  <c r="C1008" i="53"/>
  <c r="B1009" i="53"/>
  <c r="C1009" i="53"/>
  <c r="B1010" i="53"/>
  <c r="C1010" i="53"/>
  <c r="B1011" i="53"/>
  <c r="C1011" i="53"/>
  <c r="B1012" i="53"/>
  <c r="C1012" i="53"/>
  <c r="B1013" i="53"/>
  <c r="C1013" i="53"/>
  <c r="B1014" i="53"/>
  <c r="C1014" i="53"/>
  <c r="B1015" i="53"/>
  <c r="C1015" i="53"/>
  <c r="B1016" i="53"/>
  <c r="C1016" i="53"/>
  <c r="B1017" i="53"/>
  <c r="C1017" i="53"/>
  <c r="B1018" i="53"/>
  <c r="C1018" i="53"/>
  <c r="B1019" i="53"/>
  <c r="C1019" i="53"/>
  <c r="B1020" i="53"/>
  <c r="C1020" i="53"/>
  <c r="B1021" i="53"/>
  <c r="C1021" i="53"/>
  <c r="B1022" i="53"/>
  <c r="C1022" i="53"/>
  <c r="B1023" i="53"/>
  <c r="C1023" i="53"/>
  <c r="B1024" i="53"/>
  <c r="C1024" i="53"/>
  <c r="B1025" i="53"/>
  <c r="C1025" i="53"/>
  <c r="B1026" i="53"/>
  <c r="C1026" i="53"/>
  <c r="B1027" i="53"/>
  <c r="C1027" i="53"/>
  <c r="B1028" i="53"/>
  <c r="C1028" i="53"/>
  <c r="B1029" i="53"/>
  <c r="C1029" i="53"/>
  <c r="B1030" i="53"/>
  <c r="C1030" i="53"/>
  <c r="B1031" i="53"/>
  <c r="C1031" i="53"/>
  <c r="B1032" i="53"/>
  <c r="C1032" i="53"/>
  <c r="B1033" i="53"/>
  <c r="C1033" i="53"/>
  <c r="B1034" i="53"/>
  <c r="C1034" i="53"/>
  <c r="B1035" i="53"/>
  <c r="C1035" i="53"/>
  <c r="B1036" i="53"/>
  <c r="C1036" i="53"/>
  <c r="B1037" i="53"/>
  <c r="C1037" i="53"/>
  <c r="B1038" i="53"/>
  <c r="C1038" i="53"/>
  <c r="B1039" i="53"/>
  <c r="C1039" i="53"/>
  <c r="B1040" i="53"/>
  <c r="C1040" i="53"/>
  <c r="B1041" i="53"/>
  <c r="C1041" i="53"/>
  <c r="B1042" i="53"/>
  <c r="C1042" i="53"/>
  <c r="B1043" i="53"/>
  <c r="C1043" i="53"/>
  <c r="B1044" i="53"/>
  <c r="C1044" i="53"/>
  <c r="B1045" i="53"/>
  <c r="C1045" i="53"/>
  <c r="B1046" i="53"/>
  <c r="C1046" i="53"/>
  <c r="B1047" i="53"/>
  <c r="C1047" i="53"/>
  <c r="B1048" i="53"/>
  <c r="C1048" i="53"/>
  <c r="B1049" i="53"/>
  <c r="C1049" i="53"/>
  <c r="B1050" i="53"/>
  <c r="C1050" i="53"/>
  <c r="B1051" i="53"/>
  <c r="C1051" i="53"/>
  <c r="B1052" i="53"/>
  <c r="C1052" i="53"/>
  <c r="B1053" i="53"/>
  <c r="C1053" i="53"/>
  <c r="B1054" i="53"/>
  <c r="C1054" i="53"/>
  <c r="B1055" i="53"/>
  <c r="C1055" i="53"/>
  <c r="B1056" i="53"/>
  <c r="C1056" i="53"/>
  <c r="B1057" i="53"/>
  <c r="C1057" i="53"/>
  <c r="B1058" i="53"/>
  <c r="C1058" i="53"/>
  <c r="B1059" i="53"/>
  <c r="C1059" i="53"/>
  <c r="B1060" i="53"/>
  <c r="C1060" i="53"/>
  <c r="B1061" i="53"/>
  <c r="C1061" i="53"/>
  <c r="B1062" i="53"/>
  <c r="C1062" i="53"/>
  <c r="B1063" i="53"/>
  <c r="C1063" i="53"/>
  <c r="B1064" i="53"/>
  <c r="C1064" i="53"/>
  <c r="B1065" i="53"/>
  <c r="C1065" i="53"/>
  <c r="B1066" i="53"/>
  <c r="C1066" i="53"/>
  <c r="B1067" i="53"/>
  <c r="C1067" i="53"/>
  <c r="B1068" i="53"/>
  <c r="C1068" i="53"/>
  <c r="B465" i="45"/>
  <c r="B466" i="45"/>
  <c r="B467" i="45"/>
  <c r="B468" i="45"/>
  <c r="B469" i="45"/>
  <c r="B470" i="45"/>
  <c r="B471" i="45"/>
  <c r="B472" i="45"/>
  <c r="B473" i="45"/>
  <c r="B474" i="45"/>
  <c r="B475" i="45"/>
  <c r="B476" i="45"/>
  <c r="B477" i="45"/>
  <c r="B478" i="45"/>
  <c r="B479" i="45"/>
  <c r="B480" i="45"/>
  <c r="B481" i="45"/>
  <c r="B482" i="45"/>
  <c r="B483" i="45"/>
  <c r="B484" i="45"/>
  <c r="B485" i="45"/>
  <c r="B486" i="45"/>
  <c r="B487" i="45"/>
  <c r="B488" i="45"/>
  <c r="B489" i="45"/>
  <c r="B490" i="45"/>
  <c r="B491" i="45"/>
  <c r="B492" i="45"/>
  <c r="B493" i="45"/>
  <c r="B494" i="45"/>
  <c r="B495" i="45"/>
  <c r="B496" i="45"/>
  <c r="B497" i="45"/>
  <c r="B498" i="45"/>
  <c r="B499" i="45"/>
  <c r="B500" i="45"/>
  <c r="B501" i="45"/>
  <c r="B502" i="45"/>
  <c r="B503" i="45"/>
  <c r="B504" i="45"/>
  <c r="B505" i="45"/>
  <c r="B506" i="45"/>
  <c r="B507" i="45"/>
  <c r="B508" i="45"/>
  <c r="B509" i="45"/>
  <c r="B510" i="45"/>
  <c r="B511" i="45"/>
  <c r="B512" i="45"/>
  <c r="B513" i="45"/>
  <c r="B514" i="45"/>
  <c r="B515" i="45"/>
  <c r="B516" i="45"/>
  <c r="B517" i="45"/>
  <c r="B518" i="45"/>
  <c r="B519" i="45"/>
  <c r="B520" i="45"/>
  <c r="B521" i="45"/>
  <c r="B522" i="45"/>
  <c r="B523" i="45"/>
  <c r="B524" i="45"/>
  <c r="B525" i="45"/>
  <c r="B526" i="45"/>
  <c r="B527" i="45"/>
  <c r="B528" i="45"/>
  <c r="B529" i="45"/>
  <c r="B530" i="45"/>
  <c r="B531" i="45"/>
  <c r="B532" i="45"/>
  <c r="B533" i="45"/>
  <c r="B534" i="45"/>
  <c r="B535" i="45"/>
  <c r="B536" i="45"/>
  <c r="B537" i="45"/>
  <c r="B538" i="45"/>
  <c r="B539" i="45"/>
  <c r="B540" i="45"/>
  <c r="B541" i="45"/>
  <c r="B542" i="45"/>
  <c r="B543" i="45"/>
  <c r="B544" i="45"/>
  <c r="B545" i="45"/>
  <c r="B546" i="45"/>
  <c r="B547" i="45"/>
  <c r="B548" i="45"/>
  <c r="B549" i="45"/>
  <c r="B550" i="45"/>
  <c r="B551" i="45"/>
  <c r="B552" i="45"/>
  <c r="B553" i="45"/>
  <c r="B554" i="45"/>
  <c r="B555" i="45"/>
  <c r="B556" i="45"/>
  <c r="B557" i="45"/>
  <c r="B558" i="45"/>
  <c r="B559" i="45"/>
  <c r="B560" i="45"/>
  <c r="B561" i="45"/>
  <c r="B562" i="45"/>
  <c r="B563" i="45"/>
  <c r="B564" i="45"/>
  <c r="B565" i="45"/>
  <c r="B566" i="45"/>
  <c r="B567" i="45"/>
  <c r="B568" i="45"/>
  <c r="B569" i="45"/>
  <c r="B570" i="45"/>
  <c r="B571" i="45"/>
  <c r="B572" i="45"/>
  <c r="B573" i="45"/>
  <c r="B574" i="45"/>
  <c r="B575" i="45"/>
  <c r="B576" i="45"/>
  <c r="B577" i="45"/>
  <c r="B578" i="45"/>
  <c r="B579" i="45"/>
  <c r="B580" i="45"/>
  <c r="B581" i="45"/>
  <c r="B582" i="45"/>
  <c r="B583" i="45"/>
  <c r="B584" i="45"/>
  <c r="B585" i="45"/>
  <c r="B586" i="45"/>
  <c r="B587" i="45"/>
  <c r="B588" i="45"/>
  <c r="B589" i="45"/>
  <c r="B590" i="45"/>
  <c r="B591" i="45"/>
  <c r="B592" i="45"/>
  <c r="B593" i="45"/>
  <c r="B594" i="45"/>
  <c r="B595" i="45"/>
  <c r="B596" i="45"/>
  <c r="B597" i="45"/>
  <c r="B598" i="45"/>
  <c r="B599" i="45"/>
  <c r="B600" i="45"/>
  <c r="B601" i="45"/>
  <c r="B602" i="45"/>
  <c r="B603" i="45"/>
  <c r="B604" i="45"/>
  <c r="B605" i="45"/>
  <c r="B606" i="45"/>
  <c r="B607" i="45"/>
  <c r="B608" i="45"/>
  <c r="B609" i="45"/>
  <c r="B610" i="45"/>
  <c r="B611" i="45"/>
  <c r="B612" i="45"/>
  <c r="B613" i="45"/>
  <c r="B614" i="45"/>
  <c r="B615" i="45"/>
  <c r="B616" i="45"/>
  <c r="B617" i="45"/>
  <c r="B618" i="45"/>
  <c r="B619" i="45"/>
  <c r="B620" i="45"/>
  <c r="B621" i="45"/>
  <c r="B622" i="45"/>
  <c r="B623" i="45"/>
  <c r="B624" i="45"/>
  <c r="B625" i="45"/>
  <c r="B626" i="45"/>
  <c r="B627" i="45"/>
  <c r="B628" i="45"/>
  <c r="B629" i="45"/>
  <c r="B630" i="45"/>
  <c r="B631" i="45"/>
  <c r="B632" i="45"/>
  <c r="B633" i="45"/>
  <c r="B634" i="45"/>
  <c r="B635" i="45"/>
  <c r="B636" i="45"/>
  <c r="B637" i="45"/>
  <c r="B638" i="45"/>
  <c r="B639" i="45"/>
  <c r="B640" i="45"/>
  <c r="B641" i="45"/>
  <c r="B642" i="45"/>
  <c r="B643" i="45"/>
  <c r="B644" i="45"/>
  <c r="B645" i="45"/>
  <c r="B646" i="45"/>
  <c r="B647" i="45"/>
  <c r="B648" i="45"/>
  <c r="B649" i="45"/>
  <c r="B650" i="45"/>
  <c r="B651" i="45"/>
  <c r="B652" i="45"/>
  <c r="B653" i="45"/>
  <c r="B654" i="45"/>
  <c r="B655" i="45"/>
  <c r="B656" i="45"/>
  <c r="B657" i="45"/>
  <c r="B658" i="45"/>
  <c r="B659" i="45"/>
  <c r="B660" i="45"/>
  <c r="B661" i="45"/>
  <c r="B662" i="45"/>
  <c r="B663" i="45"/>
  <c r="B664" i="45"/>
  <c r="B665" i="45"/>
  <c r="B666" i="45"/>
  <c r="B667" i="45"/>
  <c r="B668" i="45"/>
  <c r="B669" i="45"/>
  <c r="B670" i="45"/>
  <c r="B671" i="45"/>
  <c r="B672" i="45"/>
  <c r="B673" i="45"/>
  <c r="B674" i="45"/>
  <c r="B675" i="45"/>
  <c r="B676" i="45"/>
  <c r="B677" i="45"/>
  <c r="B678" i="45"/>
  <c r="B679" i="45"/>
  <c r="B680" i="45"/>
  <c r="B681" i="45"/>
  <c r="B682" i="45"/>
  <c r="B683" i="45"/>
  <c r="B684" i="45"/>
  <c r="B685" i="45"/>
  <c r="B686" i="45"/>
  <c r="B687" i="45"/>
  <c r="B688" i="45"/>
  <c r="B689" i="45"/>
  <c r="B690" i="45"/>
  <c r="B691" i="45"/>
  <c r="B692" i="45"/>
  <c r="B693" i="45"/>
  <c r="B694" i="45"/>
  <c r="B695" i="45"/>
  <c r="B696" i="45"/>
  <c r="B697" i="45"/>
  <c r="B698" i="45"/>
  <c r="B699" i="45"/>
  <c r="B700" i="45"/>
  <c r="B701" i="45"/>
  <c r="B702" i="45"/>
  <c r="B703" i="45"/>
  <c r="B704" i="45"/>
  <c r="B705" i="45"/>
  <c r="B706" i="45"/>
  <c r="B707" i="45"/>
  <c r="B708" i="45"/>
  <c r="B709" i="45"/>
  <c r="B710" i="45"/>
  <c r="B711" i="45"/>
  <c r="B712" i="45"/>
  <c r="B713" i="45"/>
  <c r="B714" i="45"/>
  <c r="B715" i="45"/>
  <c r="B716" i="45"/>
  <c r="B717" i="45"/>
  <c r="B718" i="45"/>
  <c r="B719" i="45"/>
  <c r="B720" i="45"/>
  <c r="B721" i="45"/>
  <c r="B722" i="45"/>
  <c r="B723" i="45"/>
  <c r="B724" i="45"/>
  <c r="B725" i="45"/>
  <c r="B726" i="45"/>
  <c r="B727" i="45"/>
  <c r="B728" i="45"/>
  <c r="B729" i="45"/>
  <c r="B730" i="45"/>
  <c r="B731" i="45"/>
  <c r="B732" i="45"/>
  <c r="B733" i="45"/>
  <c r="B734" i="45"/>
  <c r="B735" i="45"/>
  <c r="B736" i="45"/>
  <c r="B737" i="45"/>
  <c r="B738" i="45"/>
  <c r="B739" i="45"/>
  <c r="B740" i="45"/>
  <c r="B741" i="45"/>
  <c r="B742" i="45"/>
  <c r="B743" i="45"/>
  <c r="B744" i="45"/>
  <c r="B745" i="45"/>
  <c r="B746" i="45"/>
  <c r="B747" i="45"/>
  <c r="B748" i="45"/>
  <c r="B749" i="45"/>
  <c r="B750" i="45"/>
  <c r="B751" i="45"/>
  <c r="B752" i="45"/>
  <c r="B753" i="45"/>
  <c r="B754" i="45"/>
  <c r="B755" i="45"/>
  <c r="B756" i="45"/>
  <c r="B757" i="45"/>
  <c r="B758" i="45"/>
  <c r="B759" i="45"/>
  <c r="B760" i="45"/>
  <c r="B761" i="45"/>
  <c r="B762" i="45"/>
  <c r="B763" i="45"/>
  <c r="B764" i="45"/>
  <c r="B765" i="45"/>
  <c r="B766" i="45"/>
  <c r="B767" i="45"/>
  <c r="B768" i="45"/>
  <c r="B769" i="45"/>
  <c r="B770" i="45"/>
  <c r="B771" i="45"/>
  <c r="B772" i="45"/>
  <c r="B773" i="45"/>
  <c r="B774" i="45"/>
  <c r="B775" i="45"/>
  <c r="B776" i="45"/>
  <c r="B777" i="45"/>
  <c r="B778" i="45"/>
  <c r="B779" i="45"/>
  <c r="B780" i="45"/>
  <c r="B781" i="45"/>
  <c r="B782" i="45"/>
  <c r="B783" i="45"/>
  <c r="B784" i="45"/>
  <c r="B785" i="45"/>
  <c r="B786" i="45"/>
  <c r="B787" i="45"/>
  <c r="B788" i="45"/>
  <c r="B789" i="45"/>
  <c r="B790" i="45"/>
  <c r="B791" i="45"/>
  <c r="B792" i="45"/>
  <c r="B793" i="45"/>
  <c r="B794" i="45"/>
  <c r="B795" i="45"/>
  <c r="B796" i="45"/>
  <c r="B797" i="45"/>
  <c r="B798" i="45"/>
  <c r="B799" i="45"/>
  <c r="B800" i="45"/>
  <c r="B801" i="45"/>
  <c r="B802" i="45"/>
  <c r="B803" i="45"/>
  <c r="B804" i="45"/>
  <c r="B805" i="45"/>
  <c r="B806" i="45"/>
  <c r="B807" i="45"/>
  <c r="B808" i="45"/>
  <c r="B809" i="45"/>
  <c r="B810" i="45"/>
  <c r="B811" i="45"/>
  <c r="B812" i="45"/>
  <c r="B813" i="45"/>
  <c r="B814" i="45"/>
  <c r="B815" i="45"/>
  <c r="B816" i="45"/>
  <c r="B817" i="45"/>
  <c r="B818" i="45"/>
  <c r="B819" i="45"/>
  <c r="B820" i="45"/>
  <c r="B821" i="45"/>
  <c r="B822" i="45"/>
  <c r="B823" i="45"/>
  <c r="B824" i="45"/>
  <c r="B825" i="45"/>
  <c r="B826" i="45"/>
  <c r="B827" i="45"/>
  <c r="B828" i="45"/>
  <c r="B829" i="45"/>
  <c r="B830" i="45"/>
  <c r="B831" i="45"/>
  <c r="B832" i="45"/>
  <c r="B833" i="45"/>
  <c r="B834" i="45"/>
  <c r="B835" i="45"/>
  <c r="B836" i="45"/>
  <c r="B837" i="45"/>
  <c r="B838" i="45"/>
  <c r="B839" i="45"/>
  <c r="B840" i="45"/>
  <c r="B841" i="45"/>
  <c r="B842" i="45"/>
  <c r="B843" i="45"/>
  <c r="B844" i="45"/>
  <c r="B845" i="45"/>
  <c r="B846" i="45"/>
  <c r="B847" i="45"/>
  <c r="B848" i="45"/>
  <c r="D1179" i="39"/>
  <c r="D1180" i="39"/>
  <c r="D1181" i="39"/>
  <c r="D1182" i="39"/>
  <c r="D1183" i="39"/>
  <c r="D1184" i="39"/>
  <c r="D1185" i="39"/>
  <c r="D1186" i="39"/>
  <c r="D1187" i="39"/>
  <c r="D1188" i="39"/>
  <c r="D1189" i="39"/>
  <c r="D1190" i="39"/>
  <c r="D1191" i="39"/>
  <c r="D1192" i="39"/>
  <c r="D1193" i="39"/>
  <c r="D1165" i="39"/>
  <c r="D1166" i="39"/>
  <c r="D1167" i="39"/>
  <c r="D1168" i="39"/>
  <c r="D1169" i="39"/>
  <c r="D1170" i="39"/>
  <c r="D1171" i="39"/>
  <c r="D1172" i="39"/>
  <c r="D1173" i="39"/>
  <c r="D1174" i="39"/>
  <c r="D1175" i="39"/>
  <c r="D1176" i="39"/>
  <c r="D1177" i="39"/>
  <c r="D1178" i="39"/>
  <c r="D1161" i="39"/>
  <c r="D1162" i="39"/>
  <c r="D1163" i="39"/>
  <c r="D1164" i="39"/>
  <c r="D1150" i="39"/>
  <c r="D1151" i="39"/>
  <c r="D1152" i="39"/>
  <c r="D1153" i="39"/>
  <c r="D1154" i="39"/>
  <c r="D1155" i="39"/>
  <c r="D1156" i="39"/>
  <c r="D1157" i="39"/>
  <c r="D1158" i="39"/>
  <c r="D1159" i="39"/>
  <c r="D1160" i="39"/>
  <c r="D1140" i="39"/>
  <c r="D1141" i="39"/>
  <c r="D1142" i="39"/>
  <c r="D1143" i="39"/>
  <c r="D1144" i="39"/>
  <c r="D1145" i="39"/>
  <c r="D1146" i="39"/>
  <c r="D1147" i="39"/>
  <c r="D1148" i="39"/>
  <c r="D1149" i="39"/>
  <c r="D1136" i="39"/>
  <c r="D1137" i="39"/>
  <c r="D1138" i="39"/>
  <c r="D1139" i="39"/>
  <c r="D1111" i="39"/>
  <c r="D1112" i="39"/>
  <c r="D1113" i="39"/>
  <c r="D1114" i="39"/>
  <c r="D1115" i="39"/>
  <c r="D1116" i="39"/>
  <c r="D1117" i="39"/>
  <c r="D1118" i="39"/>
  <c r="D1119" i="39"/>
  <c r="D1120" i="39"/>
  <c r="D1121" i="39"/>
  <c r="D1122" i="39"/>
  <c r="D1123" i="39"/>
  <c r="D1124" i="39"/>
  <c r="D1125" i="39"/>
  <c r="D1126" i="39"/>
  <c r="D1127" i="39"/>
  <c r="D1128" i="39"/>
  <c r="D1129" i="39"/>
  <c r="D1130" i="39"/>
  <c r="D1131" i="39"/>
  <c r="D1132" i="39"/>
  <c r="D1133" i="39"/>
  <c r="D1134" i="39"/>
  <c r="D1135" i="39"/>
  <c r="D1107" i="39"/>
  <c r="D1108" i="39"/>
  <c r="D1109" i="39"/>
  <c r="D1110" i="39"/>
  <c r="D1103" i="39"/>
  <c r="D1104" i="39"/>
  <c r="D1105" i="39"/>
  <c r="D1106" i="39"/>
  <c r="D3" i="39"/>
  <c r="D4" i="39"/>
  <c r="D5" i="39"/>
  <c r="D6" i="39"/>
  <c r="D7" i="39"/>
  <c r="D8" i="39"/>
  <c r="D9" i="39"/>
  <c r="D10" i="39"/>
  <c r="D11" i="39"/>
  <c r="D12" i="39"/>
  <c r="D13" i="39"/>
  <c r="D14" i="39"/>
  <c r="D15" i="39"/>
  <c r="D16" i="39"/>
  <c r="D17" i="39"/>
  <c r="D18" i="39"/>
  <c r="D19" i="39"/>
  <c r="D20" i="39"/>
  <c r="D21" i="39"/>
  <c r="D22" i="39"/>
  <c r="D23" i="39"/>
  <c r="D24" i="39"/>
  <c r="D25" i="39"/>
  <c r="D26" i="39"/>
  <c r="D27" i="39"/>
  <c r="D28" i="39"/>
  <c r="D29" i="39"/>
  <c r="D30" i="39"/>
  <c r="D31" i="39"/>
  <c r="D32" i="39"/>
  <c r="D33" i="39"/>
  <c r="D34" i="39"/>
  <c r="D35" i="39"/>
  <c r="D36" i="39"/>
  <c r="D37" i="39"/>
  <c r="D38" i="39"/>
  <c r="D39" i="39"/>
  <c r="D40" i="39"/>
  <c r="D41" i="39"/>
  <c r="D42" i="39"/>
  <c r="D43" i="39"/>
  <c r="D44" i="39"/>
  <c r="D45" i="39"/>
  <c r="D46" i="39"/>
  <c r="D47" i="39"/>
  <c r="D48" i="39"/>
  <c r="D49" i="39"/>
  <c r="D50" i="39"/>
  <c r="D51" i="39"/>
  <c r="D52" i="39"/>
  <c r="D53" i="39"/>
  <c r="D54" i="39"/>
  <c r="D55" i="39"/>
  <c r="D56" i="39"/>
  <c r="D57" i="39"/>
  <c r="D58" i="39"/>
  <c r="D59" i="39"/>
  <c r="D60" i="39"/>
  <c r="D61" i="39"/>
  <c r="D62" i="39"/>
  <c r="D63" i="39"/>
  <c r="D64" i="39"/>
  <c r="D65" i="39"/>
  <c r="D66" i="39"/>
  <c r="D67" i="39"/>
  <c r="D68" i="39"/>
  <c r="D69" i="39"/>
  <c r="D70" i="39"/>
  <c r="D71" i="39"/>
  <c r="D72" i="39"/>
  <c r="D73" i="39"/>
  <c r="D74" i="39"/>
  <c r="D75" i="39"/>
  <c r="D76" i="39"/>
  <c r="D77" i="39"/>
  <c r="D78" i="39"/>
  <c r="D79" i="39"/>
  <c r="D80" i="39"/>
  <c r="D81" i="39"/>
  <c r="D82" i="39"/>
  <c r="D83" i="39"/>
  <c r="D84" i="39"/>
  <c r="D85" i="39"/>
  <c r="D86" i="39"/>
  <c r="D87" i="39"/>
  <c r="D88" i="39"/>
  <c r="D89" i="39"/>
  <c r="D90" i="39"/>
  <c r="D91" i="39"/>
  <c r="D92" i="39"/>
  <c r="D93" i="39"/>
  <c r="D94" i="39"/>
  <c r="D95" i="39"/>
  <c r="D96" i="39"/>
  <c r="D97" i="39"/>
  <c r="D98" i="39"/>
  <c r="D99" i="39"/>
  <c r="D100" i="39"/>
  <c r="D101" i="39"/>
  <c r="D102" i="39"/>
  <c r="D103" i="39"/>
  <c r="D104" i="39"/>
  <c r="D105" i="39"/>
  <c r="D106" i="39"/>
  <c r="D107" i="39"/>
  <c r="D108" i="39"/>
  <c r="D109" i="39"/>
  <c r="D110" i="39"/>
  <c r="D111" i="39"/>
  <c r="D112" i="39"/>
  <c r="D113" i="39"/>
  <c r="D114" i="39"/>
  <c r="D115" i="39"/>
  <c r="D116" i="39"/>
  <c r="D117" i="39"/>
  <c r="D118" i="39"/>
  <c r="D119" i="39"/>
  <c r="D120" i="39"/>
  <c r="D121" i="39"/>
  <c r="D122" i="39"/>
  <c r="D123" i="39"/>
  <c r="D124" i="39"/>
  <c r="D125" i="39"/>
  <c r="D126" i="39"/>
  <c r="D127" i="39"/>
  <c r="D128" i="39"/>
  <c r="D129" i="39"/>
  <c r="D130" i="39"/>
  <c r="D131" i="39"/>
  <c r="D132" i="39"/>
  <c r="D133" i="39"/>
  <c r="D134" i="39"/>
  <c r="D135" i="39"/>
  <c r="D136" i="39"/>
  <c r="D137" i="39"/>
  <c r="D138" i="39"/>
  <c r="D139" i="39"/>
  <c r="D140" i="39"/>
  <c r="D141" i="39"/>
  <c r="D142" i="39"/>
  <c r="D143" i="39"/>
  <c r="D144" i="39"/>
  <c r="D145" i="39"/>
  <c r="D146" i="39"/>
  <c r="D147" i="39"/>
  <c r="D148" i="39"/>
  <c r="D149" i="39"/>
  <c r="D150" i="39"/>
  <c r="D151" i="39"/>
  <c r="D152" i="39"/>
  <c r="D153" i="39"/>
  <c r="D154" i="39"/>
  <c r="D155" i="39"/>
  <c r="D156" i="39"/>
  <c r="D157" i="39"/>
  <c r="D158" i="39"/>
  <c r="D159" i="39"/>
  <c r="D160" i="39"/>
  <c r="D161" i="39"/>
  <c r="D162" i="39"/>
  <c r="D163" i="39"/>
  <c r="D164" i="39"/>
  <c r="D165" i="39"/>
  <c r="D166" i="39"/>
  <c r="D167" i="39"/>
  <c r="D168" i="39"/>
  <c r="D169" i="39"/>
  <c r="D170" i="39"/>
  <c r="D171" i="39"/>
  <c r="D172" i="39"/>
  <c r="D173" i="39"/>
  <c r="D174" i="39"/>
  <c r="D175" i="39"/>
  <c r="D176" i="39"/>
  <c r="D177" i="39"/>
  <c r="D178" i="39"/>
  <c r="D179" i="39"/>
  <c r="D180" i="39"/>
  <c r="D181" i="39"/>
  <c r="D182" i="39"/>
  <c r="D183" i="39"/>
  <c r="D184" i="39"/>
  <c r="D185" i="39"/>
  <c r="D186" i="39"/>
  <c r="D187" i="39"/>
  <c r="D188" i="39"/>
  <c r="D189" i="39"/>
  <c r="D190" i="39"/>
  <c r="D191" i="39"/>
  <c r="D192" i="39"/>
  <c r="D193" i="39"/>
  <c r="D194" i="39"/>
  <c r="D195" i="39"/>
  <c r="D196" i="39"/>
  <c r="D197" i="39"/>
  <c r="D198" i="39"/>
  <c r="D199" i="39"/>
  <c r="D200" i="39"/>
  <c r="D201" i="39"/>
  <c r="D202" i="39"/>
  <c r="D203" i="39"/>
  <c r="D204" i="39"/>
  <c r="D205" i="39"/>
  <c r="D206" i="39"/>
  <c r="D207" i="39"/>
  <c r="D208" i="39"/>
  <c r="D209" i="39"/>
  <c r="D210" i="39"/>
  <c r="D211" i="39"/>
  <c r="D212" i="39"/>
  <c r="D213" i="39"/>
  <c r="D214" i="39"/>
  <c r="D215" i="39"/>
  <c r="D216" i="39"/>
  <c r="D217" i="39"/>
  <c r="D218" i="39"/>
  <c r="D219" i="39"/>
  <c r="D220" i="39"/>
  <c r="D221" i="39"/>
  <c r="D222" i="39"/>
  <c r="D223" i="39"/>
  <c r="D224" i="39"/>
  <c r="D225" i="39"/>
  <c r="D226" i="39"/>
  <c r="D227" i="39"/>
  <c r="D228" i="39"/>
  <c r="D229" i="39"/>
  <c r="D230" i="39"/>
  <c r="D231" i="39"/>
  <c r="D232" i="39"/>
  <c r="D233" i="39"/>
  <c r="D234" i="39"/>
  <c r="D235" i="39"/>
  <c r="D236" i="39"/>
  <c r="D237" i="39"/>
  <c r="D238" i="39"/>
  <c r="D239" i="39"/>
  <c r="D240" i="39"/>
  <c r="D241" i="39"/>
  <c r="D242" i="39"/>
  <c r="D243" i="39"/>
  <c r="D244" i="39"/>
  <c r="D245" i="39"/>
  <c r="D246" i="39"/>
  <c r="D247" i="39"/>
  <c r="D248" i="39"/>
  <c r="D249" i="39"/>
  <c r="D250" i="39"/>
  <c r="D251" i="39"/>
  <c r="D252" i="39"/>
  <c r="D253" i="39"/>
  <c r="D254" i="39"/>
  <c r="D255" i="39"/>
  <c r="D256" i="39"/>
  <c r="D257" i="39"/>
  <c r="D258" i="39"/>
  <c r="D259" i="39"/>
  <c r="D260" i="39"/>
  <c r="D261" i="39"/>
  <c r="D262" i="39"/>
  <c r="D263" i="39"/>
  <c r="D264" i="39"/>
  <c r="D265" i="39"/>
  <c r="D266" i="39"/>
  <c r="D267" i="39"/>
  <c r="D268" i="39"/>
  <c r="D269" i="39"/>
  <c r="D270" i="39"/>
  <c r="D271" i="39"/>
  <c r="D272" i="39"/>
  <c r="D273" i="39"/>
  <c r="D274" i="39"/>
  <c r="D275" i="39"/>
  <c r="D276" i="39"/>
  <c r="D277" i="39"/>
  <c r="D278" i="39"/>
  <c r="D279" i="39"/>
  <c r="D280" i="39"/>
  <c r="D281" i="39"/>
  <c r="D282" i="39"/>
  <c r="D283" i="39"/>
  <c r="D284" i="39"/>
  <c r="D285" i="39"/>
  <c r="D286" i="39"/>
  <c r="D287" i="39"/>
  <c r="D288" i="39"/>
  <c r="D289" i="39"/>
  <c r="D290" i="39"/>
  <c r="D291" i="39"/>
  <c r="D292" i="39"/>
  <c r="D293" i="39"/>
  <c r="D294" i="39"/>
  <c r="D295" i="39"/>
  <c r="D296" i="39"/>
  <c r="D297" i="39"/>
  <c r="D298" i="39"/>
  <c r="D299" i="39"/>
  <c r="D300" i="39"/>
  <c r="D301" i="39"/>
  <c r="D302" i="39"/>
  <c r="D303" i="39"/>
  <c r="D304" i="39"/>
  <c r="D305" i="39"/>
  <c r="D306" i="39"/>
  <c r="D307" i="39"/>
  <c r="D308" i="39"/>
  <c r="D309" i="39"/>
  <c r="D310" i="39"/>
  <c r="D311" i="39"/>
  <c r="D312" i="39"/>
  <c r="D313" i="39"/>
  <c r="D314" i="39"/>
  <c r="D315" i="39"/>
  <c r="D316" i="39"/>
  <c r="D317" i="39"/>
  <c r="D318" i="39"/>
  <c r="D319" i="39"/>
  <c r="D320" i="39"/>
  <c r="D321" i="39"/>
  <c r="D322" i="39"/>
  <c r="D323" i="39"/>
  <c r="D324" i="39"/>
  <c r="D325" i="39"/>
  <c r="D326" i="39"/>
  <c r="D327" i="39"/>
  <c r="D328" i="39"/>
  <c r="D329" i="39"/>
  <c r="D330" i="39"/>
  <c r="D331" i="39"/>
  <c r="D332" i="39"/>
  <c r="D333" i="39"/>
  <c r="D334" i="39"/>
  <c r="D335" i="39"/>
  <c r="D336" i="39"/>
  <c r="D337" i="39"/>
  <c r="D338" i="39"/>
  <c r="D339" i="39"/>
  <c r="D340" i="39"/>
  <c r="D341" i="39"/>
  <c r="D342" i="39"/>
  <c r="D343" i="39"/>
  <c r="D344" i="39"/>
  <c r="D345" i="39"/>
  <c r="D346" i="39"/>
  <c r="D347" i="39"/>
  <c r="D348" i="39"/>
  <c r="D349" i="39"/>
  <c r="D350" i="39"/>
  <c r="D351" i="39"/>
  <c r="D352" i="39"/>
  <c r="D353" i="39"/>
  <c r="D354" i="39"/>
  <c r="D355" i="39"/>
  <c r="D356" i="39"/>
  <c r="D357" i="39"/>
  <c r="D358" i="39"/>
  <c r="D359" i="39"/>
  <c r="D360" i="39"/>
  <c r="D361" i="39"/>
  <c r="D362" i="39"/>
  <c r="D363" i="39"/>
  <c r="D364" i="39"/>
  <c r="D365" i="39"/>
  <c r="D366" i="39"/>
  <c r="D367" i="39"/>
  <c r="D368" i="39"/>
  <c r="D369" i="39"/>
  <c r="D370" i="39"/>
  <c r="D371" i="39"/>
  <c r="D372" i="39"/>
  <c r="D373" i="39"/>
  <c r="D374" i="39"/>
  <c r="D375" i="39"/>
  <c r="D376" i="39"/>
  <c r="D377" i="39"/>
  <c r="D378" i="39"/>
  <c r="D379" i="39"/>
  <c r="D380" i="39"/>
  <c r="D381" i="39"/>
  <c r="D382" i="39"/>
  <c r="D383" i="39"/>
  <c r="D384" i="39"/>
  <c r="D385" i="39"/>
  <c r="D386" i="39"/>
  <c r="D387" i="39"/>
  <c r="D388" i="39"/>
  <c r="D389" i="39"/>
  <c r="D390" i="39"/>
  <c r="D391" i="39"/>
  <c r="D392" i="39"/>
  <c r="D393" i="39"/>
  <c r="D394" i="39"/>
  <c r="D395" i="39"/>
  <c r="D396" i="39"/>
  <c r="D397" i="39"/>
  <c r="D398" i="39"/>
  <c r="D399" i="39"/>
  <c r="D400" i="39"/>
  <c r="D401" i="39"/>
  <c r="D402" i="39"/>
  <c r="D403" i="39"/>
  <c r="D404" i="39"/>
  <c r="D405" i="39"/>
  <c r="D406" i="39"/>
  <c r="D407" i="39"/>
  <c r="D408" i="39"/>
  <c r="D409" i="39"/>
  <c r="D410" i="39"/>
  <c r="D411" i="39"/>
  <c r="D412" i="39"/>
  <c r="D413" i="39"/>
  <c r="D414" i="39"/>
  <c r="D415" i="39"/>
  <c r="D416" i="39"/>
  <c r="D417" i="39"/>
  <c r="D418" i="39"/>
  <c r="D419" i="39"/>
  <c r="D420" i="39"/>
  <c r="D421" i="39"/>
  <c r="D422" i="39"/>
  <c r="D423" i="39"/>
  <c r="D424" i="39"/>
  <c r="D425" i="39"/>
  <c r="D426" i="39"/>
  <c r="D427" i="39"/>
  <c r="D428" i="39"/>
  <c r="D429" i="39"/>
  <c r="D430" i="39"/>
  <c r="D431" i="39"/>
  <c r="D432" i="39"/>
  <c r="D433" i="39"/>
  <c r="D434" i="39"/>
  <c r="D435" i="39"/>
  <c r="D436" i="39"/>
  <c r="D437" i="39"/>
  <c r="D438" i="39"/>
  <c r="D439" i="39"/>
  <c r="D440" i="39"/>
  <c r="D441" i="39"/>
  <c r="D442" i="39"/>
  <c r="D443" i="39"/>
  <c r="D444" i="39"/>
  <c r="D445" i="39"/>
  <c r="D446" i="39"/>
  <c r="D447" i="39"/>
  <c r="D448" i="39"/>
  <c r="D449" i="39"/>
  <c r="D450" i="39"/>
  <c r="D451" i="39"/>
  <c r="D452" i="39"/>
  <c r="D453" i="39"/>
  <c r="D454" i="39"/>
  <c r="D455" i="39"/>
  <c r="D456" i="39"/>
  <c r="D457" i="39"/>
  <c r="D458" i="39"/>
  <c r="D459" i="39"/>
  <c r="D460" i="39"/>
  <c r="D461" i="39"/>
  <c r="D462" i="39"/>
  <c r="D463" i="39"/>
  <c r="D464" i="39"/>
  <c r="D465" i="39"/>
  <c r="D466" i="39"/>
  <c r="D467" i="39"/>
  <c r="D468" i="39"/>
  <c r="D469" i="39"/>
  <c r="D470" i="39"/>
  <c r="D471" i="39"/>
  <c r="D472" i="39"/>
  <c r="D473" i="39"/>
  <c r="D474" i="39"/>
  <c r="D475" i="39"/>
  <c r="D476" i="39"/>
  <c r="D477" i="39"/>
  <c r="D478" i="39"/>
  <c r="D479" i="39"/>
  <c r="D480" i="39"/>
  <c r="D481" i="39"/>
  <c r="D482" i="39"/>
  <c r="D483" i="39"/>
  <c r="D484" i="39"/>
  <c r="D485" i="39"/>
  <c r="D486" i="39"/>
  <c r="D487" i="39"/>
  <c r="D488" i="39"/>
  <c r="D489" i="39"/>
  <c r="D490" i="39"/>
  <c r="D491" i="39"/>
  <c r="D492" i="39"/>
  <c r="D493" i="39"/>
  <c r="D494" i="39"/>
  <c r="D495" i="39"/>
  <c r="D496" i="39"/>
  <c r="D497" i="39"/>
  <c r="D498" i="39"/>
  <c r="D499" i="39"/>
  <c r="D500" i="39"/>
  <c r="D501" i="39"/>
  <c r="D502" i="39"/>
  <c r="D503" i="39"/>
  <c r="D504" i="39"/>
  <c r="D505" i="39"/>
  <c r="D506" i="39"/>
  <c r="D507" i="39"/>
  <c r="D508" i="39"/>
  <c r="D509" i="39"/>
  <c r="D510" i="39"/>
  <c r="D511" i="39"/>
  <c r="D512" i="39"/>
  <c r="D513" i="39"/>
  <c r="D514" i="39"/>
  <c r="D515" i="39"/>
  <c r="D516" i="39"/>
  <c r="D517" i="39"/>
  <c r="D518" i="39"/>
  <c r="D519" i="39"/>
  <c r="D520" i="39"/>
  <c r="D521" i="39"/>
  <c r="D522" i="39"/>
  <c r="D523" i="39"/>
  <c r="D524" i="39"/>
  <c r="D525" i="39"/>
  <c r="D526" i="39"/>
  <c r="D527" i="39"/>
  <c r="D528" i="39"/>
  <c r="D529" i="39"/>
  <c r="D530" i="39"/>
  <c r="D531" i="39"/>
  <c r="D532" i="39"/>
  <c r="D533" i="39"/>
  <c r="D534" i="39"/>
  <c r="D535" i="39"/>
  <c r="D536" i="39"/>
  <c r="D537" i="39"/>
  <c r="D538" i="39"/>
  <c r="D539" i="39"/>
  <c r="D540" i="39"/>
  <c r="D541" i="39"/>
  <c r="D542" i="39"/>
  <c r="D543" i="39"/>
  <c r="D544" i="39"/>
  <c r="D545" i="39"/>
  <c r="D546" i="39"/>
  <c r="D547" i="39"/>
  <c r="D548" i="39"/>
  <c r="D549" i="39"/>
  <c r="D550" i="39"/>
  <c r="D551" i="39"/>
  <c r="D552" i="39"/>
  <c r="D553" i="39"/>
  <c r="D554" i="39"/>
  <c r="D555" i="39"/>
  <c r="D556" i="39"/>
  <c r="D557" i="39"/>
  <c r="D558" i="39"/>
  <c r="D559" i="39"/>
  <c r="D560" i="39"/>
  <c r="D561" i="39"/>
  <c r="D562" i="39"/>
  <c r="D563" i="39"/>
  <c r="D564" i="39"/>
  <c r="D565" i="39"/>
  <c r="D566" i="39"/>
  <c r="D567" i="39"/>
  <c r="D568" i="39"/>
  <c r="D569" i="39"/>
  <c r="D570" i="39"/>
  <c r="D571" i="39"/>
  <c r="D572" i="39"/>
  <c r="D573" i="39"/>
  <c r="D574" i="39"/>
  <c r="D575" i="39"/>
  <c r="D576" i="39"/>
  <c r="D577" i="39"/>
  <c r="D578" i="39"/>
  <c r="D579" i="39"/>
  <c r="D580" i="39"/>
  <c r="D581" i="39"/>
  <c r="D582" i="39"/>
  <c r="D583" i="39"/>
  <c r="D584" i="39"/>
  <c r="D585" i="39"/>
  <c r="D586" i="39"/>
  <c r="D587" i="39"/>
  <c r="D588" i="39"/>
  <c r="D589" i="39"/>
  <c r="D590" i="39"/>
  <c r="D591" i="39"/>
  <c r="D592" i="39"/>
  <c r="D593" i="39"/>
  <c r="D594" i="39"/>
  <c r="D595" i="39"/>
  <c r="D596" i="39"/>
  <c r="D597" i="39"/>
  <c r="D598" i="39"/>
  <c r="D599" i="39"/>
  <c r="D600" i="39"/>
  <c r="D601" i="39"/>
  <c r="D602" i="39"/>
  <c r="D603" i="39"/>
  <c r="D604" i="39"/>
  <c r="D605" i="39"/>
  <c r="D606" i="39"/>
  <c r="D607" i="39"/>
  <c r="D608" i="39"/>
  <c r="D609" i="39"/>
  <c r="D610" i="39"/>
  <c r="D611" i="39"/>
  <c r="D612" i="39"/>
  <c r="D613" i="39"/>
  <c r="D614" i="39"/>
  <c r="D615" i="39"/>
  <c r="D616" i="39"/>
  <c r="D617" i="39"/>
  <c r="D618" i="39"/>
  <c r="D619" i="39"/>
  <c r="D620" i="39"/>
  <c r="D621" i="39"/>
  <c r="D622" i="39"/>
  <c r="D623" i="39"/>
  <c r="D624" i="39"/>
  <c r="D625" i="39"/>
  <c r="D626" i="39"/>
  <c r="D627" i="39"/>
  <c r="D628" i="39"/>
  <c r="D629" i="39"/>
  <c r="D630" i="39"/>
  <c r="D631" i="39"/>
  <c r="D632" i="39"/>
  <c r="D633" i="39"/>
  <c r="D634" i="39"/>
  <c r="D635" i="39"/>
  <c r="D636" i="39"/>
  <c r="D637" i="39"/>
  <c r="D638" i="39"/>
  <c r="D639" i="39"/>
  <c r="D640" i="39"/>
  <c r="D641" i="39"/>
  <c r="D642" i="39"/>
  <c r="D643" i="39"/>
  <c r="D644" i="39"/>
  <c r="D645" i="39"/>
  <c r="D646" i="39"/>
  <c r="D647" i="39"/>
  <c r="D648" i="39"/>
  <c r="D649" i="39"/>
  <c r="D650" i="39"/>
  <c r="D651" i="39"/>
  <c r="D652" i="39"/>
  <c r="D653" i="39"/>
  <c r="D654" i="39"/>
  <c r="D655" i="39"/>
  <c r="D656" i="39"/>
  <c r="D657" i="39"/>
  <c r="D658" i="39"/>
  <c r="D659" i="39"/>
  <c r="D660" i="39"/>
  <c r="D661" i="39"/>
  <c r="D662" i="39"/>
  <c r="D663" i="39"/>
  <c r="D664" i="39"/>
  <c r="D665" i="39"/>
  <c r="D666" i="39"/>
  <c r="D667" i="39"/>
  <c r="D668" i="39"/>
  <c r="D669" i="39"/>
  <c r="D670" i="39"/>
  <c r="D671" i="39"/>
  <c r="D672" i="39"/>
  <c r="D673" i="39"/>
  <c r="D674" i="39"/>
  <c r="D675" i="39"/>
  <c r="D676" i="39"/>
  <c r="D677" i="39"/>
  <c r="D678" i="39"/>
  <c r="D679" i="39"/>
  <c r="D680" i="39"/>
  <c r="D681" i="39"/>
  <c r="D682" i="39"/>
  <c r="D683" i="39"/>
  <c r="D684" i="39"/>
  <c r="D685" i="39"/>
  <c r="D686" i="39"/>
  <c r="D687" i="39"/>
  <c r="D688" i="39"/>
  <c r="D689" i="39"/>
  <c r="D690" i="39"/>
  <c r="D691" i="39"/>
  <c r="D692" i="39"/>
  <c r="D693" i="39"/>
  <c r="D694" i="39"/>
  <c r="D695" i="39"/>
  <c r="D696" i="39"/>
  <c r="D697" i="39"/>
  <c r="D698" i="39"/>
  <c r="D699" i="39"/>
  <c r="D700" i="39"/>
  <c r="D701" i="39"/>
  <c r="D702" i="39"/>
  <c r="D703" i="39"/>
  <c r="D704" i="39"/>
  <c r="D705" i="39"/>
  <c r="D706" i="39"/>
  <c r="D707" i="39"/>
  <c r="D708" i="39"/>
  <c r="D709" i="39"/>
  <c r="D710" i="39"/>
  <c r="D711" i="39"/>
  <c r="D712" i="39"/>
  <c r="D713" i="39"/>
  <c r="D714" i="39"/>
  <c r="D715" i="39"/>
  <c r="D716" i="39"/>
  <c r="D717" i="39"/>
  <c r="D718" i="39"/>
  <c r="D719" i="39"/>
  <c r="D720" i="39"/>
  <c r="D721" i="39"/>
  <c r="D722" i="39"/>
  <c r="D723" i="39"/>
  <c r="D724" i="39"/>
  <c r="D725" i="39"/>
  <c r="D726" i="39"/>
  <c r="D727" i="39"/>
  <c r="D728" i="39"/>
  <c r="D729" i="39"/>
  <c r="D730" i="39"/>
  <c r="D731" i="39"/>
  <c r="D732" i="39"/>
  <c r="D733" i="39"/>
  <c r="D734" i="39"/>
  <c r="D735" i="39"/>
  <c r="D736" i="39"/>
  <c r="D737" i="39"/>
  <c r="D738" i="39"/>
  <c r="D739" i="39"/>
  <c r="D740" i="39"/>
  <c r="D741" i="39"/>
  <c r="D742" i="39"/>
  <c r="D743" i="39"/>
  <c r="D744" i="39"/>
  <c r="D745" i="39"/>
  <c r="D746" i="39"/>
  <c r="D747" i="39"/>
  <c r="D748" i="39"/>
  <c r="D749" i="39"/>
  <c r="D750" i="39"/>
  <c r="D751" i="39"/>
  <c r="D752" i="39"/>
  <c r="D753" i="39"/>
  <c r="D754" i="39"/>
  <c r="D755" i="39"/>
  <c r="D756" i="39"/>
  <c r="D757" i="39"/>
  <c r="D758" i="39"/>
  <c r="D759" i="39"/>
  <c r="D760" i="39"/>
  <c r="D761" i="39"/>
  <c r="D762" i="39"/>
  <c r="D763" i="39"/>
  <c r="D764" i="39"/>
  <c r="D765" i="39"/>
  <c r="D766" i="39"/>
  <c r="D767" i="39"/>
  <c r="D768" i="39"/>
  <c r="D769" i="39"/>
  <c r="D770" i="39"/>
  <c r="D771" i="39"/>
  <c r="D772" i="39"/>
  <c r="D773" i="39"/>
  <c r="D774" i="39"/>
  <c r="D775" i="39"/>
  <c r="D776" i="39"/>
  <c r="D777" i="39"/>
  <c r="D778" i="39"/>
  <c r="D779" i="39"/>
  <c r="D780" i="39"/>
  <c r="D781" i="39"/>
  <c r="D782" i="39"/>
  <c r="D783" i="39"/>
  <c r="D784" i="39"/>
  <c r="D785" i="39"/>
  <c r="D786" i="39"/>
  <c r="D787" i="39"/>
  <c r="D788" i="39"/>
  <c r="D789" i="39"/>
  <c r="D790" i="39"/>
  <c r="D791" i="39"/>
  <c r="D792" i="39"/>
  <c r="D793" i="39"/>
  <c r="D794" i="39"/>
  <c r="D795" i="39"/>
  <c r="D796" i="39"/>
  <c r="D797" i="39"/>
  <c r="D798" i="39"/>
  <c r="D799" i="39"/>
  <c r="D800" i="39"/>
  <c r="D801" i="39"/>
  <c r="D802" i="39"/>
  <c r="D803" i="39"/>
  <c r="D804" i="39"/>
  <c r="D805" i="39"/>
  <c r="D806" i="39"/>
  <c r="D807" i="39"/>
  <c r="D808" i="39"/>
  <c r="D809" i="39"/>
  <c r="D810" i="39"/>
  <c r="D811" i="39"/>
  <c r="D812" i="39"/>
  <c r="D813" i="39"/>
  <c r="D814" i="39"/>
  <c r="D815" i="39"/>
  <c r="D816" i="39"/>
  <c r="D817" i="39"/>
  <c r="D818" i="39"/>
  <c r="D819" i="39"/>
  <c r="D820" i="39"/>
  <c r="D821" i="39"/>
  <c r="D822" i="39"/>
  <c r="D823" i="39"/>
  <c r="D824" i="39"/>
  <c r="D825" i="39"/>
  <c r="D826" i="39"/>
  <c r="D827" i="39"/>
  <c r="D828" i="39"/>
  <c r="D829" i="39"/>
  <c r="D830" i="39"/>
  <c r="D831" i="39"/>
  <c r="D832" i="39"/>
  <c r="D833" i="39"/>
  <c r="D834" i="39"/>
  <c r="D835" i="39"/>
  <c r="D836" i="39"/>
  <c r="D837" i="39"/>
  <c r="D838" i="39"/>
  <c r="D839" i="39"/>
  <c r="D840" i="39"/>
  <c r="D841" i="39"/>
  <c r="D842" i="39"/>
  <c r="D843" i="39"/>
  <c r="D844" i="39"/>
  <c r="D845" i="39"/>
  <c r="D846" i="39"/>
  <c r="D847" i="39"/>
  <c r="D848" i="39"/>
  <c r="D849" i="39"/>
  <c r="D850" i="39"/>
  <c r="D851" i="39"/>
  <c r="D852" i="39"/>
  <c r="D853" i="39"/>
  <c r="D854" i="39"/>
  <c r="D855" i="39"/>
  <c r="D856" i="39"/>
  <c r="D857" i="39"/>
  <c r="D858" i="39"/>
  <c r="D859" i="39"/>
  <c r="D860" i="39"/>
  <c r="D861" i="39"/>
  <c r="D862" i="39"/>
  <c r="D863" i="39"/>
  <c r="D864" i="39"/>
  <c r="D865" i="39"/>
  <c r="D866" i="39"/>
  <c r="D867" i="39"/>
  <c r="D868" i="39"/>
  <c r="D869" i="39"/>
  <c r="D870" i="39"/>
  <c r="D871" i="39"/>
  <c r="D872" i="39"/>
  <c r="D873" i="39"/>
  <c r="D874" i="39"/>
  <c r="D875" i="39"/>
  <c r="D876" i="39"/>
  <c r="D877" i="39"/>
  <c r="D878" i="39"/>
  <c r="D879" i="39"/>
  <c r="D880" i="39"/>
  <c r="D881" i="39"/>
  <c r="D882" i="39"/>
  <c r="D883" i="39"/>
  <c r="D884" i="39"/>
  <c r="D885" i="39"/>
  <c r="D886" i="39"/>
  <c r="D887" i="39"/>
  <c r="D888" i="39"/>
  <c r="D889" i="39"/>
  <c r="D890" i="39"/>
  <c r="D891" i="39"/>
  <c r="D892" i="39"/>
  <c r="D893" i="39"/>
  <c r="D894" i="39"/>
  <c r="D895" i="39"/>
  <c r="D896" i="39"/>
  <c r="D897" i="39"/>
  <c r="D898" i="39"/>
  <c r="D899" i="39"/>
  <c r="D900" i="39"/>
  <c r="D901" i="39"/>
  <c r="D902" i="39"/>
  <c r="D903" i="39"/>
  <c r="D904" i="39"/>
  <c r="D905" i="39"/>
  <c r="D906" i="39"/>
  <c r="D907" i="39"/>
  <c r="D908" i="39"/>
  <c r="D909" i="39"/>
  <c r="D910" i="39"/>
  <c r="D911" i="39"/>
  <c r="D912" i="39"/>
  <c r="D913" i="39"/>
  <c r="D914" i="39"/>
  <c r="D915" i="39"/>
  <c r="D916" i="39"/>
  <c r="D917" i="39"/>
  <c r="D918" i="39"/>
  <c r="D919" i="39"/>
  <c r="D920" i="39"/>
  <c r="D921" i="39"/>
  <c r="D922" i="39"/>
  <c r="D923" i="39"/>
  <c r="D924" i="39"/>
  <c r="D925" i="39"/>
  <c r="D926" i="39"/>
  <c r="D927" i="39"/>
  <c r="D928" i="39"/>
  <c r="D929" i="39"/>
  <c r="D930" i="39"/>
  <c r="D931" i="39"/>
  <c r="D932" i="39"/>
  <c r="D933" i="39"/>
  <c r="D934" i="39"/>
  <c r="D935" i="39"/>
  <c r="D936" i="39"/>
  <c r="D937" i="39"/>
  <c r="D938" i="39"/>
  <c r="D939" i="39"/>
  <c r="D940" i="39"/>
  <c r="D941" i="39"/>
  <c r="D942" i="39"/>
  <c r="D943" i="39"/>
  <c r="D944" i="39"/>
  <c r="D945" i="39"/>
  <c r="D946" i="39"/>
  <c r="D947" i="39"/>
  <c r="D948" i="39"/>
  <c r="D949" i="39"/>
  <c r="D950" i="39"/>
  <c r="D951" i="39"/>
  <c r="D952" i="39"/>
  <c r="D953" i="39"/>
  <c r="D954" i="39"/>
  <c r="D955" i="39"/>
  <c r="D956" i="39"/>
  <c r="D957" i="39"/>
  <c r="D958" i="39"/>
  <c r="D959" i="39"/>
  <c r="D960" i="39"/>
  <c r="D961" i="39"/>
  <c r="D962" i="39"/>
  <c r="D963" i="39"/>
  <c r="D964" i="39"/>
  <c r="D965" i="39"/>
  <c r="D966" i="39"/>
  <c r="D967" i="39"/>
  <c r="D968" i="39"/>
  <c r="D969" i="39"/>
  <c r="D970" i="39"/>
  <c r="D971" i="39"/>
  <c r="D972" i="39"/>
  <c r="D973" i="39"/>
  <c r="D974" i="39"/>
  <c r="D975" i="39"/>
  <c r="D976" i="39"/>
  <c r="D977" i="39"/>
  <c r="D978" i="39"/>
  <c r="D979" i="39"/>
  <c r="D980" i="39"/>
  <c r="D981" i="39"/>
  <c r="D982" i="39"/>
  <c r="D983" i="39"/>
  <c r="D984" i="39"/>
  <c r="D985" i="39"/>
  <c r="D986" i="39"/>
  <c r="D987" i="39"/>
  <c r="D988" i="39"/>
  <c r="D989" i="39"/>
  <c r="D990" i="39"/>
  <c r="D991" i="39"/>
  <c r="D992" i="39"/>
  <c r="D993" i="39"/>
  <c r="D994" i="39"/>
  <c r="D995" i="39"/>
  <c r="D996" i="39"/>
  <c r="D997" i="39"/>
  <c r="D998" i="39"/>
  <c r="D999" i="39"/>
  <c r="D1000" i="39"/>
  <c r="D1001" i="39"/>
  <c r="D1002" i="39"/>
  <c r="D1003" i="39"/>
  <c r="D1004" i="39"/>
  <c r="D1005" i="39"/>
  <c r="D1006" i="39"/>
  <c r="D1007" i="39"/>
  <c r="D1008" i="39"/>
  <c r="D1009" i="39"/>
  <c r="D1010" i="39"/>
  <c r="D1011" i="39"/>
  <c r="D1012" i="39"/>
  <c r="D1013" i="39"/>
  <c r="D1014" i="39"/>
  <c r="D1015" i="39"/>
  <c r="D1016" i="39"/>
  <c r="D1017" i="39"/>
  <c r="D1018" i="39"/>
  <c r="D1019" i="39"/>
  <c r="D1020" i="39"/>
  <c r="D1021" i="39"/>
  <c r="D1022" i="39"/>
  <c r="D1023" i="39"/>
  <c r="D1024" i="39"/>
  <c r="D1025" i="39"/>
  <c r="D1026" i="39"/>
  <c r="D1027" i="39"/>
  <c r="D1028" i="39"/>
  <c r="D1029" i="39"/>
  <c r="D1030" i="39"/>
  <c r="D1031" i="39"/>
  <c r="D1032" i="39"/>
  <c r="D1033" i="39"/>
  <c r="D1034" i="39"/>
  <c r="D1035" i="39"/>
  <c r="D1036" i="39"/>
  <c r="D1037" i="39"/>
  <c r="D1038" i="39"/>
  <c r="D1039" i="39"/>
  <c r="D1040" i="39"/>
  <c r="D1041" i="39"/>
  <c r="D1042" i="39"/>
  <c r="D1043" i="39"/>
  <c r="D1044" i="39"/>
  <c r="D1045" i="39"/>
  <c r="D1046" i="39"/>
  <c r="D1047" i="39"/>
  <c r="D1048" i="39"/>
  <c r="D1049" i="39"/>
  <c r="D1050" i="39"/>
  <c r="D1051" i="39"/>
  <c r="D1052" i="39"/>
  <c r="D1053" i="39"/>
  <c r="D1054" i="39"/>
  <c r="D1055" i="39"/>
  <c r="D1056" i="39"/>
  <c r="D1057" i="39"/>
  <c r="D1058" i="39"/>
  <c r="D1059" i="39"/>
  <c r="D1060" i="39"/>
  <c r="D1061" i="39"/>
  <c r="D1062" i="39"/>
  <c r="D1063" i="39"/>
  <c r="D1064" i="39"/>
  <c r="D1065" i="39"/>
  <c r="D1066" i="39"/>
  <c r="D1067" i="39"/>
  <c r="D1068" i="39"/>
  <c r="D1069" i="39"/>
  <c r="D1070" i="39"/>
  <c r="D1071" i="39"/>
  <c r="D1072" i="39"/>
  <c r="D1073" i="39"/>
  <c r="D1074" i="39"/>
  <c r="D1075" i="39"/>
  <c r="D1076" i="39"/>
  <c r="D1077" i="39"/>
  <c r="D1078" i="39"/>
  <c r="D1079" i="39"/>
  <c r="D1080" i="39"/>
  <c r="D1081" i="39"/>
  <c r="D1082" i="39"/>
  <c r="D1083" i="39"/>
  <c r="D1084" i="39"/>
  <c r="D1085" i="39"/>
  <c r="D1086" i="39"/>
  <c r="D1087" i="39"/>
  <c r="D1088" i="39"/>
  <c r="D1089" i="39"/>
  <c r="D1090" i="39"/>
  <c r="D1091" i="39"/>
  <c r="D1092" i="39"/>
  <c r="D1093" i="39"/>
  <c r="D1094" i="39"/>
  <c r="D1095" i="39"/>
  <c r="D1096" i="39"/>
  <c r="D1097" i="39"/>
  <c r="D1098" i="39"/>
  <c r="D1099" i="39"/>
  <c r="D1100" i="39"/>
  <c r="D1101" i="39"/>
  <c r="D1102" i="39"/>
  <c r="D1141" i="83"/>
  <c r="D1140" i="83"/>
  <c r="D1139" i="83"/>
  <c r="D1138" i="83"/>
  <c r="D1137" i="83"/>
  <c r="D1136" i="83"/>
  <c r="D1135" i="83"/>
  <c r="D1134" i="83"/>
  <c r="D1133" i="83"/>
  <c r="D1132" i="83"/>
  <c r="D1131" i="83"/>
  <c r="D1130" i="83"/>
  <c r="D1129" i="83"/>
  <c r="D1128" i="83"/>
  <c r="D1127" i="83"/>
  <c r="D1126" i="83"/>
  <c r="D1125" i="83"/>
  <c r="D1124" i="83"/>
  <c r="D1123" i="83"/>
  <c r="D1122" i="83"/>
  <c r="D1121" i="83"/>
  <c r="D1120" i="83"/>
  <c r="D1119" i="83"/>
  <c r="D1118" i="83"/>
  <c r="D1117" i="83"/>
  <c r="D1116" i="83"/>
  <c r="D1115" i="83"/>
  <c r="D1114" i="83"/>
  <c r="D1113" i="83"/>
  <c r="D1112" i="83"/>
  <c r="D1111" i="83"/>
  <c r="D1110" i="83"/>
  <c r="D1109" i="83"/>
  <c r="D1108" i="83"/>
  <c r="D1107" i="83"/>
  <c r="D1106" i="83"/>
  <c r="D1105" i="83"/>
  <c r="D1104" i="83"/>
  <c r="D1103" i="83"/>
  <c r="D1102" i="83"/>
  <c r="D1101" i="83"/>
  <c r="D1100" i="83"/>
  <c r="D1099" i="83"/>
  <c r="D1098" i="83"/>
  <c r="D1097" i="83"/>
  <c r="D1096" i="83"/>
  <c r="D1095" i="83"/>
  <c r="D1094" i="83"/>
  <c r="D1093" i="83"/>
  <c r="D1092" i="83"/>
  <c r="D1091" i="83"/>
  <c r="D1090" i="83"/>
  <c r="D1089" i="83"/>
  <c r="D1088" i="83"/>
  <c r="D1087" i="83"/>
  <c r="D1086" i="83"/>
  <c r="D1085" i="83"/>
  <c r="D1084" i="83"/>
  <c r="D1083" i="83"/>
  <c r="D1082" i="83"/>
  <c r="D1081" i="83"/>
  <c r="D1080" i="83"/>
  <c r="D1079" i="83"/>
  <c r="D1078" i="83"/>
  <c r="D1077" i="83"/>
  <c r="D1076" i="83"/>
  <c r="D1075" i="83"/>
  <c r="D1074" i="83"/>
  <c r="D1073" i="83"/>
  <c r="D1072" i="83"/>
  <c r="D1071" i="83"/>
  <c r="D1070" i="83"/>
  <c r="D1069" i="83"/>
  <c r="D1068" i="83"/>
  <c r="D1067" i="83"/>
  <c r="D1066" i="83"/>
  <c r="D1065" i="83"/>
  <c r="D1064" i="83"/>
  <c r="D1063" i="83"/>
  <c r="D1062" i="83"/>
  <c r="D1061" i="83"/>
  <c r="D1060" i="83"/>
  <c r="D1059" i="83"/>
  <c r="D1058" i="83"/>
  <c r="D1057" i="83"/>
  <c r="D1056" i="83"/>
  <c r="D1055" i="83"/>
  <c r="D1054" i="83"/>
  <c r="D1053" i="83"/>
  <c r="D1052" i="83"/>
  <c r="D1051" i="83"/>
  <c r="D1050" i="83"/>
  <c r="D1049" i="83"/>
  <c r="D1048" i="83"/>
  <c r="D1047" i="83"/>
  <c r="D1046" i="83"/>
  <c r="D1045" i="83"/>
  <c r="D1044" i="83"/>
  <c r="D1043" i="83"/>
  <c r="D1042" i="83"/>
  <c r="D1041" i="83"/>
  <c r="D1040" i="83"/>
  <c r="D1039" i="83"/>
  <c r="D1038" i="83"/>
  <c r="D1037" i="83"/>
  <c r="D1036" i="83"/>
  <c r="D1035" i="83"/>
  <c r="D1034" i="83"/>
  <c r="D1033" i="83"/>
  <c r="D1032" i="83"/>
  <c r="D1031" i="83"/>
  <c r="D1030" i="83"/>
  <c r="D1029" i="83"/>
  <c r="D1028" i="83"/>
  <c r="D1027" i="83"/>
  <c r="D1026" i="83"/>
  <c r="D1025" i="83"/>
  <c r="D1024" i="83"/>
  <c r="D1023" i="83"/>
  <c r="D1022" i="83"/>
  <c r="D1021" i="83"/>
  <c r="D1020" i="83"/>
  <c r="D1019" i="83"/>
  <c r="D1018" i="83"/>
  <c r="D1017" i="83"/>
  <c r="D1016" i="83"/>
  <c r="D1015" i="83"/>
  <c r="D1014" i="83"/>
  <c r="D1013" i="83"/>
  <c r="D1012" i="83"/>
  <c r="D1011" i="83"/>
  <c r="D1010" i="83"/>
  <c r="D1009" i="83"/>
  <c r="D1008" i="83"/>
  <c r="D1007" i="83"/>
  <c r="D1006" i="83"/>
  <c r="D1005" i="83"/>
  <c r="D1004" i="83"/>
  <c r="D1003" i="83"/>
  <c r="D1002" i="83"/>
  <c r="D1001" i="83"/>
  <c r="D1000" i="83"/>
  <c r="D999" i="83"/>
  <c r="D998" i="83"/>
  <c r="D997" i="83"/>
  <c r="D996" i="83"/>
  <c r="D995" i="83"/>
  <c r="D994" i="83"/>
  <c r="D993" i="83"/>
  <c r="D992" i="83"/>
  <c r="D991" i="83"/>
  <c r="D990" i="83"/>
  <c r="D989" i="83"/>
  <c r="D988" i="83"/>
  <c r="D987" i="83"/>
  <c r="D986" i="83"/>
  <c r="D985" i="83"/>
  <c r="D984" i="83"/>
  <c r="D983" i="83"/>
  <c r="D982" i="83"/>
  <c r="D981" i="83"/>
  <c r="D980" i="83"/>
  <c r="D979" i="83"/>
  <c r="D978" i="83"/>
  <c r="D977" i="83"/>
  <c r="D976" i="83"/>
  <c r="D975" i="83"/>
  <c r="D974" i="83"/>
  <c r="D973" i="83"/>
  <c r="D972" i="83"/>
  <c r="D971" i="83"/>
  <c r="D970" i="83"/>
  <c r="D969" i="83"/>
  <c r="D968" i="83"/>
  <c r="D967" i="83"/>
  <c r="D966" i="83"/>
  <c r="D965" i="83"/>
  <c r="D964" i="83"/>
  <c r="D963" i="83"/>
  <c r="D962" i="83"/>
  <c r="D961" i="83"/>
  <c r="D960" i="83"/>
  <c r="D959" i="83"/>
  <c r="D958" i="83"/>
  <c r="D957" i="83"/>
  <c r="D956" i="83"/>
  <c r="D955" i="83"/>
  <c r="D954" i="83"/>
  <c r="D953" i="83"/>
  <c r="D952" i="83"/>
  <c r="D951" i="83"/>
  <c r="D950" i="83"/>
  <c r="D949" i="83"/>
  <c r="D948" i="83"/>
  <c r="D947" i="83"/>
  <c r="D946" i="83"/>
  <c r="D945" i="83"/>
  <c r="D944" i="83"/>
  <c r="D943" i="83"/>
  <c r="D942" i="83"/>
  <c r="D941" i="83"/>
  <c r="D940" i="83"/>
  <c r="D939" i="83"/>
  <c r="D938" i="83"/>
  <c r="D937" i="83"/>
  <c r="D936" i="83"/>
  <c r="D935" i="83"/>
  <c r="D934" i="83"/>
  <c r="D933" i="83"/>
  <c r="D932" i="83"/>
  <c r="D931" i="83"/>
  <c r="D930" i="83"/>
  <c r="D929" i="83"/>
  <c r="D928" i="83"/>
  <c r="D927" i="83"/>
  <c r="D926" i="83"/>
  <c r="D925" i="83"/>
  <c r="D924" i="83"/>
  <c r="D923" i="83"/>
  <c r="D922" i="83"/>
  <c r="D921" i="83"/>
  <c r="D920" i="83"/>
  <c r="D919" i="83"/>
  <c r="D918" i="83"/>
  <c r="D917" i="83"/>
  <c r="D916" i="83"/>
  <c r="D915" i="83"/>
  <c r="D914" i="83"/>
  <c r="D913" i="83"/>
  <c r="D912" i="83"/>
  <c r="D911" i="83"/>
  <c r="D910" i="83"/>
  <c r="D909" i="83"/>
  <c r="D908" i="83"/>
  <c r="D907" i="83"/>
  <c r="D906" i="83"/>
  <c r="D905" i="83"/>
  <c r="D904" i="83"/>
  <c r="D903" i="83"/>
  <c r="D902" i="83"/>
  <c r="D901" i="83"/>
  <c r="D900" i="83"/>
  <c r="D899" i="83"/>
  <c r="D898" i="83"/>
  <c r="D897" i="83"/>
  <c r="D896" i="83"/>
  <c r="D895" i="83"/>
  <c r="D894" i="83"/>
  <c r="D893" i="83"/>
  <c r="D892" i="83"/>
  <c r="D891" i="83"/>
  <c r="D890" i="83"/>
  <c r="D889" i="83"/>
  <c r="D888" i="83"/>
  <c r="D887" i="83"/>
  <c r="D886" i="83"/>
  <c r="D885" i="83"/>
  <c r="D884" i="83"/>
  <c r="D883" i="83"/>
  <c r="D882" i="83"/>
  <c r="D881" i="83"/>
  <c r="D880" i="83"/>
  <c r="D879" i="83"/>
  <c r="D878" i="83"/>
  <c r="D877" i="83"/>
  <c r="D876" i="83"/>
  <c r="D875" i="83"/>
  <c r="D874" i="83"/>
  <c r="D873" i="83"/>
  <c r="D872" i="83"/>
  <c r="D871" i="83"/>
  <c r="D870" i="83"/>
  <c r="D869" i="83"/>
  <c r="D868" i="83"/>
  <c r="D867" i="83"/>
  <c r="D866" i="83"/>
  <c r="D865" i="83"/>
  <c r="D864" i="83"/>
  <c r="D863" i="83"/>
  <c r="D862" i="83"/>
  <c r="D861" i="83"/>
  <c r="D860" i="83"/>
  <c r="D859" i="83"/>
  <c r="D858" i="83"/>
  <c r="D857" i="83"/>
  <c r="D856" i="83"/>
  <c r="D855" i="83"/>
  <c r="D854" i="83"/>
  <c r="D853" i="83"/>
  <c r="D852" i="83"/>
  <c r="D851" i="83"/>
  <c r="D850" i="83"/>
  <c r="D849" i="83"/>
  <c r="D848" i="83"/>
  <c r="D847" i="83"/>
  <c r="D846" i="83"/>
  <c r="D845" i="83"/>
  <c r="D844" i="83"/>
  <c r="D843" i="83"/>
  <c r="D842" i="83"/>
  <c r="D841" i="83"/>
  <c r="D840" i="83"/>
  <c r="D839" i="83"/>
  <c r="D838" i="83"/>
  <c r="D837" i="83"/>
  <c r="D836" i="83"/>
  <c r="D835" i="83"/>
  <c r="D834" i="83"/>
  <c r="D833" i="83"/>
  <c r="D832" i="83"/>
  <c r="D831" i="83"/>
  <c r="D830" i="83"/>
  <c r="D829" i="83"/>
  <c r="D828" i="83"/>
  <c r="D827" i="83"/>
  <c r="D826" i="83"/>
  <c r="D825" i="83"/>
  <c r="D824" i="83"/>
  <c r="D823" i="83"/>
  <c r="D822" i="83"/>
  <c r="D821" i="83"/>
  <c r="D820" i="83"/>
  <c r="D819" i="83"/>
  <c r="D818" i="83"/>
  <c r="D817" i="83"/>
  <c r="D816" i="83"/>
  <c r="D815" i="83"/>
  <c r="D814" i="83"/>
  <c r="D813" i="83"/>
  <c r="D812" i="83"/>
  <c r="D811" i="83"/>
  <c r="D810" i="83"/>
  <c r="D809" i="83"/>
  <c r="D808" i="83"/>
  <c r="D807" i="83"/>
  <c r="D806" i="83"/>
  <c r="D805" i="83"/>
  <c r="D804" i="83"/>
  <c r="D803" i="83"/>
  <c r="D802" i="83"/>
  <c r="D801" i="83"/>
  <c r="D800" i="83"/>
  <c r="D799" i="83"/>
  <c r="D798" i="83"/>
  <c r="D797" i="83"/>
  <c r="D796" i="83"/>
  <c r="D795" i="83"/>
  <c r="D794" i="83"/>
  <c r="D793" i="83"/>
  <c r="D792" i="83"/>
  <c r="D791" i="83"/>
  <c r="D790" i="83"/>
  <c r="D789" i="83"/>
  <c r="D788" i="83"/>
  <c r="D787" i="83"/>
  <c r="D786" i="83"/>
  <c r="D785" i="83"/>
  <c r="D784" i="83"/>
  <c r="D783" i="83"/>
  <c r="D782" i="83"/>
  <c r="D781" i="83"/>
  <c r="D780" i="83"/>
  <c r="D779" i="83"/>
  <c r="D778" i="83"/>
  <c r="D777" i="83"/>
  <c r="D776" i="83"/>
  <c r="D775" i="83"/>
  <c r="D774" i="83"/>
  <c r="D773" i="83"/>
  <c r="D772" i="83"/>
  <c r="D771" i="83"/>
  <c r="D770" i="83"/>
  <c r="D769" i="83"/>
  <c r="D768" i="83"/>
  <c r="D767" i="83"/>
  <c r="D766" i="83"/>
  <c r="D765" i="83"/>
  <c r="D764" i="83"/>
  <c r="D763" i="83"/>
  <c r="D762" i="83"/>
  <c r="D761" i="83"/>
  <c r="D760" i="83"/>
  <c r="D759" i="83"/>
  <c r="D758" i="83"/>
  <c r="D757" i="83"/>
  <c r="D756" i="83"/>
  <c r="D755" i="83"/>
  <c r="D754" i="83"/>
  <c r="D753" i="83"/>
  <c r="D752" i="83"/>
  <c r="D751" i="83"/>
  <c r="D750" i="83"/>
  <c r="D749" i="83"/>
  <c r="D748" i="83"/>
  <c r="D747" i="83"/>
  <c r="D746" i="83"/>
  <c r="D745" i="83"/>
  <c r="D744" i="83"/>
  <c r="D743" i="83"/>
  <c r="D742" i="83"/>
  <c r="D741" i="83"/>
  <c r="D740" i="83"/>
  <c r="D739" i="83"/>
  <c r="D738" i="83"/>
  <c r="D737" i="83"/>
  <c r="D736" i="83"/>
  <c r="D735" i="83"/>
  <c r="D734" i="83"/>
  <c r="D733" i="83"/>
  <c r="D732" i="83"/>
  <c r="D731" i="83"/>
  <c r="D730" i="83"/>
  <c r="D729" i="83"/>
  <c r="D728" i="83"/>
  <c r="D727" i="83"/>
  <c r="D726" i="83"/>
  <c r="D725" i="83"/>
  <c r="D724" i="83"/>
  <c r="D723" i="83"/>
  <c r="D722" i="83"/>
  <c r="D721" i="83"/>
  <c r="D720" i="83"/>
  <c r="D719" i="83"/>
  <c r="D718" i="83"/>
  <c r="D717" i="83"/>
  <c r="D716" i="83"/>
  <c r="D715" i="83"/>
  <c r="D714" i="83"/>
  <c r="D713" i="83"/>
  <c r="D712" i="83"/>
  <c r="D711" i="83"/>
  <c r="D710" i="83"/>
  <c r="D709" i="83"/>
  <c r="D708" i="83"/>
  <c r="D707" i="83"/>
  <c r="D706" i="83"/>
  <c r="D705" i="83"/>
  <c r="D704" i="83"/>
  <c r="D703" i="83"/>
  <c r="D702" i="83"/>
  <c r="D701" i="83"/>
  <c r="D700" i="83"/>
  <c r="D699" i="83"/>
  <c r="D698" i="83"/>
  <c r="D697" i="83"/>
  <c r="D696" i="83"/>
  <c r="D695" i="83"/>
  <c r="D694" i="83"/>
  <c r="D693" i="83"/>
  <c r="D692" i="83"/>
  <c r="D691" i="83"/>
  <c r="D690" i="83"/>
  <c r="D689" i="83"/>
  <c r="D688" i="83"/>
  <c r="D687" i="83"/>
  <c r="D686" i="83"/>
  <c r="D685" i="83"/>
  <c r="D684" i="83"/>
  <c r="D683" i="83"/>
  <c r="D682" i="83"/>
  <c r="D681" i="83"/>
  <c r="D680" i="83"/>
  <c r="D679" i="83"/>
  <c r="D678" i="83"/>
  <c r="D677" i="83"/>
  <c r="D676" i="83"/>
  <c r="D675" i="83"/>
  <c r="D674" i="83"/>
  <c r="D673" i="83"/>
  <c r="D672" i="83"/>
  <c r="D671" i="83"/>
  <c r="D670" i="83"/>
  <c r="D669" i="83"/>
  <c r="D668" i="83"/>
  <c r="D667" i="83"/>
  <c r="D666" i="83"/>
  <c r="D665" i="83"/>
  <c r="D664" i="83"/>
  <c r="D663" i="83"/>
  <c r="D662" i="83"/>
  <c r="D661" i="83"/>
  <c r="D660" i="83"/>
  <c r="D659" i="83"/>
  <c r="D658" i="83"/>
  <c r="D657" i="83"/>
  <c r="D656" i="83"/>
  <c r="D655" i="83"/>
  <c r="D654" i="83"/>
  <c r="D653" i="83"/>
  <c r="D652" i="83"/>
  <c r="D651" i="83"/>
  <c r="D650" i="83"/>
  <c r="D649" i="83"/>
  <c r="D648" i="83"/>
  <c r="D647" i="83"/>
  <c r="D646" i="83"/>
  <c r="D645" i="83"/>
  <c r="D644" i="83"/>
  <c r="D643" i="83"/>
  <c r="D642" i="83"/>
  <c r="D641" i="83"/>
  <c r="D640" i="83"/>
  <c r="D639" i="83"/>
  <c r="D638" i="83"/>
  <c r="D637" i="83"/>
  <c r="D636" i="83"/>
  <c r="D635" i="83"/>
  <c r="D634" i="83"/>
  <c r="D633" i="83"/>
  <c r="D632" i="83"/>
  <c r="D631" i="83"/>
  <c r="D630" i="83"/>
  <c r="D629" i="83"/>
  <c r="D628" i="83"/>
  <c r="D627" i="83"/>
  <c r="D626" i="83"/>
  <c r="D625" i="83"/>
  <c r="D624" i="83"/>
  <c r="D623" i="83"/>
  <c r="D622" i="83"/>
  <c r="D621" i="83"/>
  <c r="D620" i="83"/>
  <c r="D619" i="83"/>
  <c r="D618" i="83"/>
  <c r="D617" i="83"/>
  <c r="D616" i="83"/>
  <c r="D615" i="83"/>
  <c r="D614" i="83"/>
  <c r="D613" i="83"/>
  <c r="D612" i="83"/>
  <c r="D611" i="83"/>
  <c r="D610" i="83"/>
  <c r="D609" i="83"/>
  <c r="D608" i="83"/>
  <c r="D607" i="83"/>
  <c r="D606" i="83"/>
  <c r="D605" i="83"/>
  <c r="D604" i="83"/>
  <c r="D603" i="83"/>
  <c r="D602" i="83"/>
  <c r="D601" i="83"/>
  <c r="D600" i="83"/>
  <c r="D599" i="83"/>
  <c r="D598" i="83"/>
  <c r="D597" i="83"/>
  <c r="D596" i="83"/>
  <c r="D595" i="83"/>
  <c r="D594" i="83"/>
  <c r="D593" i="83"/>
  <c r="D592" i="83"/>
  <c r="D591" i="83"/>
  <c r="D590" i="83"/>
  <c r="D589" i="83"/>
  <c r="D588" i="83"/>
  <c r="D587" i="83"/>
  <c r="D586" i="83"/>
  <c r="D585" i="83"/>
  <c r="D584" i="83"/>
  <c r="D583" i="83"/>
  <c r="D582" i="83"/>
  <c r="D581" i="83"/>
  <c r="D580" i="83"/>
  <c r="D579" i="83"/>
  <c r="D578" i="83"/>
  <c r="D577" i="83"/>
  <c r="D576" i="83"/>
  <c r="D575" i="83"/>
  <c r="D574" i="83"/>
  <c r="D573" i="83"/>
  <c r="D572" i="83"/>
  <c r="D571" i="83"/>
  <c r="D570" i="83"/>
  <c r="D569" i="83"/>
  <c r="D568" i="83"/>
  <c r="D567" i="83"/>
  <c r="D566" i="83"/>
  <c r="D565" i="83"/>
  <c r="D564" i="83"/>
  <c r="D563" i="83"/>
  <c r="D562" i="83"/>
  <c r="D561" i="83"/>
  <c r="D560" i="83"/>
  <c r="D559" i="83"/>
  <c r="D558" i="83"/>
  <c r="D557" i="83"/>
  <c r="D556" i="83"/>
  <c r="D555" i="83"/>
  <c r="D554" i="83"/>
  <c r="D553" i="83"/>
  <c r="D552" i="83"/>
  <c r="D551" i="83"/>
  <c r="D550" i="83"/>
  <c r="D549" i="83"/>
  <c r="D548" i="83"/>
  <c r="D547" i="83"/>
  <c r="D546" i="83"/>
  <c r="D545" i="83"/>
  <c r="D544" i="83"/>
  <c r="D543" i="83"/>
  <c r="D542" i="83"/>
  <c r="D541" i="83"/>
  <c r="D540" i="83"/>
  <c r="D539" i="83"/>
  <c r="D538" i="83"/>
  <c r="D537" i="83"/>
  <c r="D536" i="83"/>
  <c r="D535" i="83"/>
  <c r="D534" i="83"/>
  <c r="D533" i="83"/>
  <c r="D532" i="83"/>
  <c r="D531" i="83"/>
  <c r="D530" i="83"/>
  <c r="D529" i="83"/>
  <c r="D528" i="83"/>
  <c r="D527" i="83"/>
  <c r="D526" i="83"/>
  <c r="D525" i="83"/>
  <c r="D524" i="83"/>
  <c r="D523" i="83"/>
  <c r="D522" i="83"/>
  <c r="D521" i="83"/>
  <c r="D520" i="83"/>
  <c r="D519" i="83"/>
  <c r="D518" i="83"/>
  <c r="D517" i="83"/>
  <c r="D516" i="83"/>
  <c r="D515" i="83"/>
  <c r="D514" i="83"/>
  <c r="D513" i="83"/>
  <c r="D512" i="83"/>
  <c r="D511" i="83"/>
  <c r="D510" i="83"/>
  <c r="D509" i="83"/>
  <c r="D508" i="83"/>
  <c r="D507" i="83"/>
  <c r="D506" i="83"/>
  <c r="D505" i="83"/>
  <c r="D504" i="83"/>
  <c r="D503" i="83"/>
  <c r="D502" i="83"/>
  <c r="D501" i="83"/>
  <c r="D500" i="83"/>
  <c r="D499" i="83"/>
  <c r="D498" i="83"/>
  <c r="D497" i="83"/>
  <c r="D496" i="83"/>
  <c r="D495" i="83"/>
  <c r="D494" i="83"/>
  <c r="D493" i="83"/>
  <c r="D492" i="83"/>
  <c r="D491" i="83"/>
  <c r="D490" i="83"/>
  <c r="D489" i="83"/>
  <c r="D488" i="83"/>
  <c r="D487" i="83"/>
  <c r="D486" i="83"/>
  <c r="D485" i="83"/>
  <c r="D484" i="83"/>
  <c r="D483" i="83"/>
  <c r="D482" i="83"/>
  <c r="D481" i="83"/>
  <c r="D480" i="83"/>
  <c r="D479" i="83"/>
  <c r="D478" i="83"/>
  <c r="D477" i="83"/>
  <c r="D476" i="83"/>
  <c r="D475" i="83"/>
  <c r="D474" i="83"/>
  <c r="D473" i="83"/>
  <c r="D472" i="83"/>
  <c r="D471" i="83"/>
  <c r="D470" i="83"/>
  <c r="D469" i="83"/>
  <c r="D468" i="83"/>
  <c r="D467" i="83"/>
  <c r="D466" i="83"/>
  <c r="D465" i="83"/>
  <c r="D464" i="83"/>
  <c r="D463" i="83"/>
  <c r="D462" i="83"/>
  <c r="D461" i="83"/>
  <c r="D460" i="83"/>
  <c r="D459" i="83"/>
  <c r="D458" i="83"/>
  <c r="D457" i="83"/>
  <c r="D456" i="83"/>
  <c r="D455" i="83"/>
  <c r="D454" i="83"/>
  <c r="D453" i="83"/>
  <c r="D452" i="83"/>
  <c r="D451" i="83"/>
  <c r="D450" i="83"/>
  <c r="D449" i="83"/>
  <c r="D448" i="83"/>
  <c r="D447" i="83"/>
  <c r="D446" i="83"/>
  <c r="D445" i="83"/>
  <c r="D444" i="83"/>
  <c r="D443" i="83"/>
  <c r="D442" i="83"/>
  <c r="D441" i="83"/>
  <c r="D440" i="83"/>
  <c r="D439" i="83"/>
  <c r="D438" i="83"/>
  <c r="D437" i="83"/>
  <c r="D436" i="83"/>
  <c r="D435" i="83"/>
  <c r="D434" i="83"/>
  <c r="D433" i="83"/>
  <c r="D432" i="83"/>
  <c r="D431" i="83"/>
  <c r="D430" i="83"/>
  <c r="D429" i="83"/>
  <c r="D428" i="83"/>
  <c r="D427" i="83"/>
  <c r="D426" i="83"/>
  <c r="D425" i="83"/>
  <c r="D424" i="83"/>
  <c r="D423" i="83"/>
  <c r="D422" i="83"/>
  <c r="D421" i="83"/>
  <c r="D420" i="83"/>
  <c r="D419" i="83"/>
  <c r="D418" i="83"/>
  <c r="D417" i="83"/>
  <c r="D416" i="83"/>
  <c r="D415" i="83"/>
  <c r="D414" i="83"/>
  <c r="D413" i="83"/>
  <c r="D412" i="83"/>
  <c r="D411" i="83"/>
  <c r="D410" i="83"/>
  <c r="D409" i="83"/>
  <c r="D408" i="83"/>
  <c r="D407" i="83"/>
  <c r="D406" i="83"/>
  <c r="D405" i="83"/>
  <c r="D404" i="83"/>
  <c r="D403" i="83"/>
  <c r="D402" i="83"/>
  <c r="D401" i="83"/>
  <c r="D400" i="83"/>
  <c r="D399" i="83"/>
  <c r="D398" i="83"/>
  <c r="D397" i="83"/>
  <c r="D396" i="83"/>
  <c r="D395" i="83"/>
  <c r="D394" i="83"/>
  <c r="D393" i="83"/>
  <c r="D392" i="83"/>
  <c r="D391" i="83"/>
  <c r="D390" i="83"/>
  <c r="D389" i="83"/>
  <c r="D388" i="83"/>
  <c r="D387" i="83"/>
  <c r="D386" i="83"/>
  <c r="D385" i="83"/>
  <c r="D384" i="83"/>
  <c r="D383" i="83"/>
  <c r="D382" i="83"/>
  <c r="D381" i="83"/>
  <c r="D380" i="83"/>
  <c r="D379" i="83"/>
  <c r="D378" i="83"/>
  <c r="D377" i="83"/>
  <c r="D376" i="83"/>
  <c r="D375" i="83"/>
  <c r="D374" i="83"/>
  <c r="D373" i="83"/>
  <c r="D372" i="83"/>
  <c r="D371" i="83"/>
  <c r="D370" i="83"/>
  <c r="D369" i="83"/>
  <c r="D368" i="83"/>
  <c r="D367" i="83"/>
  <c r="D366" i="83"/>
  <c r="D365" i="83"/>
  <c r="D364" i="83"/>
  <c r="D363" i="83"/>
  <c r="D362" i="83"/>
  <c r="D361" i="83"/>
  <c r="D360" i="83"/>
  <c r="D359" i="83"/>
  <c r="D358" i="83"/>
  <c r="D357" i="83"/>
  <c r="D356" i="83"/>
  <c r="D355" i="83"/>
  <c r="D354" i="83"/>
  <c r="D353" i="83"/>
  <c r="D352" i="83"/>
  <c r="D351" i="83"/>
  <c r="D350" i="83"/>
  <c r="D349" i="83"/>
  <c r="D348" i="83"/>
  <c r="D347" i="83"/>
  <c r="D346" i="83"/>
  <c r="D345" i="83"/>
  <c r="D344" i="83"/>
  <c r="D343" i="83"/>
  <c r="D342" i="83"/>
  <c r="D341" i="83"/>
  <c r="D340" i="83"/>
  <c r="D339" i="83"/>
  <c r="D338" i="83"/>
  <c r="D337" i="83"/>
  <c r="D336" i="83"/>
  <c r="D335" i="83"/>
  <c r="D334" i="83"/>
  <c r="D333" i="83"/>
  <c r="D332" i="83"/>
  <c r="D331" i="83"/>
  <c r="D330" i="83"/>
  <c r="D329" i="83"/>
  <c r="D328" i="83"/>
  <c r="D327" i="83"/>
  <c r="D326" i="83"/>
  <c r="D325" i="83"/>
  <c r="D324" i="83"/>
  <c r="D323" i="83"/>
  <c r="D322" i="83"/>
  <c r="D321" i="83"/>
  <c r="D320" i="83"/>
  <c r="D319" i="83"/>
  <c r="D318" i="83"/>
  <c r="D317" i="83"/>
  <c r="D316" i="83"/>
  <c r="D315" i="83"/>
  <c r="D314" i="83"/>
  <c r="D313" i="83"/>
  <c r="D312" i="83"/>
  <c r="D311" i="83"/>
  <c r="D310" i="83"/>
  <c r="D309" i="83"/>
  <c r="D308" i="83"/>
  <c r="D307" i="83"/>
  <c r="D306" i="83"/>
  <c r="D305" i="83"/>
  <c r="D304" i="83"/>
  <c r="D303" i="83"/>
  <c r="D302" i="83"/>
  <c r="D301" i="83"/>
  <c r="D300" i="83"/>
  <c r="D299" i="83"/>
  <c r="D298" i="83"/>
  <c r="D297" i="83"/>
  <c r="D296" i="83"/>
  <c r="D295" i="83"/>
  <c r="D294" i="83"/>
  <c r="D293" i="83"/>
  <c r="D292" i="83"/>
  <c r="D291" i="83"/>
  <c r="D290" i="83"/>
  <c r="D289" i="83"/>
  <c r="D288" i="83"/>
  <c r="D287" i="83"/>
  <c r="D286" i="83"/>
  <c r="D285" i="83"/>
  <c r="D284" i="83"/>
  <c r="D283" i="83"/>
  <c r="D282" i="83"/>
  <c r="D281" i="83"/>
  <c r="D280" i="83"/>
  <c r="D279" i="83"/>
  <c r="D278" i="83"/>
  <c r="D277" i="83"/>
  <c r="D276" i="83"/>
  <c r="D275" i="83"/>
  <c r="D274" i="83"/>
  <c r="D273" i="83"/>
  <c r="D272" i="83"/>
  <c r="D271" i="83"/>
  <c r="D270" i="83"/>
  <c r="D269" i="83"/>
  <c r="D268" i="83"/>
  <c r="D267" i="83"/>
  <c r="D266" i="83"/>
  <c r="D265" i="83"/>
  <c r="D264" i="83"/>
  <c r="D263" i="83"/>
  <c r="D262" i="83"/>
  <c r="D261" i="83"/>
  <c r="D260" i="83"/>
  <c r="D259" i="83"/>
  <c r="D258" i="83"/>
  <c r="D257" i="83"/>
  <c r="D256" i="83"/>
  <c r="D255" i="83"/>
  <c r="D254" i="83"/>
  <c r="D253" i="83"/>
  <c r="D252" i="83"/>
  <c r="D251" i="83"/>
  <c r="D250" i="83"/>
  <c r="D249" i="83"/>
  <c r="D248" i="83"/>
  <c r="D247" i="83"/>
  <c r="D246" i="83"/>
  <c r="D245" i="83"/>
  <c r="D244" i="83"/>
  <c r="D243" i="83"/>
  <c r="D242" i="83"/>
  <c r="D241" i="83"/>
  <c r="D240" i="83"/>
  <c r="D239" i="83"/>
  <c r="D238" i="83"/>
  <c r="D237" i="83"/>
  <c r="D236" i="83"/>
  <c r="D235" i="83"/>
  <c r="D234" i="83"/>
  <c r="D233" i="83"/>
  <c r="D232" i="83"/>
  <c r="D231" i="83"/>
  <c r="D230" i="83"/>
  <c r="D229" i="83"/>
  <c r="D228" i="83"/>
  <c r="D227" i="83"/>
  <c r="D226" i="83"/>
  <c r="D225" i="83"/>
  <c r="D224" i="83"/>
  <c r="D223" i="83"/>
  <c r="D222" i="83"/>
  <c r="D221" i="83"/>
  <c r="D220" i="83"/>
  <c r="D219" i="83"/>
  <c r="D218" i="83"/>
  <c r="D217" i="83"/>
  <c r="D216" i="83"/>
  <c r="D215" i="83"/>
  <c r="D214" i="83"/>
  <c r="D213" i="83"/>
  <c r="D212" i="83"/>
  <c r="D211" i="83"/>
  <c r="D210" i="83"/>
  <c r="D209" i="83"/>
  <c r="D208" i="83"/>
  <c r="D207" i="83"/>
  <c r="D206" i="83"/>
  <c r="D205" i="83"/>
  <c r="D204" i="83"/>
  <c r="D203" i="83"/>
  <c r="D202" i="83"/>
  <c r="D201" i="83"/>
  <c r="D200" i="83"/>
  <c r="D199" i="83"/>
  <c r="D198" i="83"/>
  <c r="D197" i="83"/>
  <c r="D196" i="83"/>
  <c r="D195" i="83"/>
  <c r="D194" i="83"/>
  <c r="D193" i="83"/>
  <c r="D192" i="83"/>
  <c r="D191" i="83"/>
  <c r="D190" i="83"/>
  <c r="D189" i="83"/>
  <c r="D188" i="83"/>
  <c r="D187" i="83"/>
  <c r="D186" i="83"/>
  <c r="D185" i="83"/>
  <c r="D184" i="83"/>
  <c r="D183" i="83"/>
  <c r="D182" i="83"/>
  <c r="D181" i="83"/>
  <c r="D180" i="83"/>
  <c r="D179" i="83"/>
  <c r="D178" i="83"/>
  <c r="D177" i="83"/>
  <c r="D176" i="83"/>
  <c r="D175" i="83"/>
  <c r="D174" i="83"/>
  <c r="D173" i="83"/>
  <c r="D172" i="83"/>
  <c r="D171" i="83"/>
  <c r="D170" i="83"/>
  <c r="D169" i="83"/>
  <c r="D168" i="83"/>
  <c r="D167" i="83"/>
  <c r="D166" i="83"/>
  <c r="D165" i="83"/>
  <c r="D164" i="83"/>
  <c r="D163" i="83"/>
  <c r="D162" i="83"/>
  <c r="D161" i="83"/>
  <c r="D160" i="83"/>
  <c r="D159" i="83"/>
  <c r="D158" i="83"/>
  <c r="D157" i="83"/>
  <c r="D156" i="83"/>
  <c r="D155" i="83"/>
  <c r="D154" i="83"/>
  <c r="D153" i="83"/>
  <c r="D152" i="83"/>
  <c r="D151" i="83"/>
  <c r="D150" i="83"/>
  <c r="D149" i="83"/>
  <c r="D148" i="83"/>
  <c r="D147" i="83"/>
  <c r="D146" i="83"/>
  <c r="D145" i="83"/>
  <c r="D144" i="83"/>
  <c r="D143" i="83"/>
  <c r="D142" i="83"/>
  <c r="D141" i="83"/>
  <c r="D140" i="83"/>
  <c r="D139" i="83"/>
  <c r="D138" i="83"/>
  <c r="D137" i="83"/>
  <c r="D136" i="83"/>
  <c r="D135" i="83"/>
  <c r="D134" i="83"/>
  <c r="D133" i="83"/>
  <c r="D132" i="83"/>
  <c r="D131" i="83"/>
  <c r="D130" i="83"/>
  <c r="D129" i="83"/>
  <c r="D128" i="83"/>
  <c r="D127" i="83"/>
  <c r="D126" i="83"/>
  <c r="D125" i="83"/>
  <c r="D124" i="83"/>
  <c r="D123" i="83"/>
  <c r="D122" i="83"/>
  <c r="D121" i="83"/>
  <c r="D120" i="83"/>
  <c r="D119" i="83"/>
  <c r="D118" i="83"/>
  <c r="D117" i="83"/>
  <c r="D116" i="83"/>
  <c r="D115" i="83"/>
  <c r="D114" i="83"/>
  <c r="D113" i="83"/>
  <c r="D112" i="83"/>
  <c r="D111" i="83"/>
  <c r="D110" i="83"/>
  <c r="D109" i="83"/>
  <c r="D108" i="83"/>
  <c r="D107" i="83"/>
  <c r="D106" i="83"/>
  <c r="D105" i="83"/>
  <c r="D104" i="83"/>
  <c r="D103" i="83"/>
  <c r="D102" i="83"/>
  <c r="D101" i="83"/>
  <c r="D100" i="83"/>
  <c r="D99" i="83"/>
  <c r="D98" i="83"/>
  <c r="D97" i="83"/>
  <c r="D96" i="83"/>
  <c r="D95" i="83"/>
  <c r="D94" i="83"/>
  <c r="D93" i="83"/>
  <c r="D92" i="83"/>
  <c r="D91" i="83"/>
  <c r="D90" i="83"/>
  <c r="D89" i="83"/>
  <c r="D88" i="83"/>
  <c r="D87" i="83"/>
  <c r="D86" i="83"/>
  <c r="D85" i="83"/>
  <c r="D84" i="83"/>
  <c r="D83" i="83"/>
  <c r="D82" i="83"/>
  <c r="D81" i="83"/>
  <c r="D80" i="83"/>
  <c r="D79" i="83"/>
  <c r="D78" i="83"/>
  <c r="D77" i="83"/>
  <c r="D76" i="83"/>
  <c r="D75" i="83"/>
  <c r="D74" i="83"/>
  <c r="D73" i="83"/>
  <c r="D72" i="83"/>
  <c r="D71" i="83"/>
  <c r="D70" i="83"/>
  <c r="D69" i="83"/>
  <c r="D68" i="83"/>
  <c r="D67" i="83"/>
  <c r="D66" i="83"/>
  <c r="D65" i="83"/>
  <c r="D64" i="83"/>
  <c r="D63" i="83"/>
  <c r="D62" i="83"/>
  <c r="D61" i="83"/>
  <c r="D60" i="83"/>
  <c r="D59" i="83"/>
  <c r="D58" i="83"/>
  <c r="D57" i="83"/>
  <c r="D56" i="83"/>
  <c r="D55" i="83"/>
  <c r="D54" i="83"/>
  <c r="D53" i="83"/>
  <c r="D52" i="83"/>
  <c r="D51" i="83"/>
  <c r="D50" i="83"/>
  <c r="D49" i="83"/>
  <c r="D48" i="83"/>
  <c r="D47" i="83"/>
  <c r="D46" i="83"/>
  <c r="D45" i="83"/>
  <c r="D44" i="83"/>
  <c r="D43" i="83"/>
  <c r="D42" i="83"/>
  <c r="D41" i="83"/>
  <c r="D40" i="83"/>
  <c r="D39" i="83"/>
  <c r="D38" i="83"/>
  <c r="D37" i="83"/>
  <c r="D36" i="83"/>
  <c r="D35" i="83"/>
  <c r="D34" i="83"/>
  <c r="D33" i="83"/>
  <c r="D32" i="83"/>
  <c r="D31" i="83"/>
  <c r="D30" i="83"/>
  <c r="D29" i="83"/>
  <c r="D28" i="83"/>
  <c r="D27" i="83"/>
  <c r="D26" i="83"/>
  <c r="D25" i="83"/>
  <c r="D24" i="83"/>
  <c r="D23" i="83"/>
  <c r="D22" i="83"/>
  <c r="D21" i="83"/>
  <c r="D20" i="83"/>
  <c r="D19" i="83"/>
  <c r="D18" i="83"/>
  <c r="D17" i="83"/>
  <c r="D16" i="83"/>
  <c r="D15" i="83"/>
  <c r="D14" i="83"/>
  <c r="D13" i="83"/>
  <c r="D12" i="83"/>
  <c r="D11" i="83"/>
  <c r="D10" i="83"/>
  <c r="D9" i="83"/>
  <c r="D8" i="83"/>
  <c r="D7" i="83"/>
  <c r="D6" i="83"/>
  <c r="D5" i="83"/>
  <c r="D4" i="83"/>
  <c r="D3" i="83"/>
  <c r="D2" i="83"/>
  <c r="D1203" i="38"/>
  <c r="D1204" i="38"/>
  <c r="D1205" i="38"/>
  <c r="D1206" i="38"/>
  <c r="D1207" i="38"/>
  <c r="D1208" i="38"/>
  <c r="D1209" i="38"/>
  <c r="D1210" i="38"/>
  <c r="D1211" i="38"/>
  <c r="D1212" i="38"/>
  <c r="D1213" i="38"/>
  <c r="D1214" i="38"/>
  <c r="D1215" i="38"/>
  <c r="D1216" i="38"/>
  <c r="D1217" i="38"/>
  <c r="D1218" i="38"/>
  <c r="D1219" i="38"/>
  <c r="D1220" i="38"/>
  <c r="D1221" i="38"/>
  <c r="D1222" i="38"/>
  <c r="D1223" i="38"/>
  <c r="D1224" i="38"/>
  <c r="D1225" i="38"/>
  <c r="D1226" i="38"/>
  <c r="D1227" i="38"/>
  <c r="D1228" i="38"/>
  <c r="D1229" i="38"/>
  <c r="D1230" i="38"/>
  <c r="D1231" i="38"/>
  <c r="D1232" i="38"/>
  <c r="D1233" i="38"/>
  <c r="D1234" i="38"/>
  <c r="D1235" i="38"/>
  <c r="D1236" i="38"/>
  <c r="D1237" i="38"/>
  <c r="D1238" i="38"/>
  <c r="D1239" i="38"/>
  <c r="D1240" i="38"/>
  <c r="D1241" i="38"/>
  <c r="D1242" i="38"/>
  <c r="D1243" i="38"/>
  <c r="D1244" i="38"/>
  <c r="D1245" i="38"/>
  <c r="D1202" i="38"/>
  <c r="D953" i="38"/>
  <c r="D954" i="38"/>
  <c r="D955" i="38"/>
  <c r="D956" i="38"/>
  <c r="D957" i="38"/>
  <c r="D958" i="38"/>
  <c r="D959" i="38"/>
  <c r="D960" i="38"/>
  <c r="D961" i="38"/>
  <c r="D962" i="38"/>
  <c r="D963" i="38"/>
  <c r="D964" i="38"/>
  <c r="D965" i="38"/>
  <c r="D966" i="38"/>
  <c r="D967" i="38"/>
  <c r="D968" i="38"/>
  <c r="D969" i="38"/>
  <c r="D970" i="38"/>
  <c r="D971" i="38"/>
  <c r="D972" i="38"/>
  <c r="D973" i="38"/>
  <c r="D974" i="38"/>
  <c r="D975" i="38"/>
  <c r="D976" i="38"/>
  <c r="D977" i="38"/>
  <c r="D978" i="38"/>
  <c r="D979" i="38"/>
  <c r="D980" i="38"/>
  <c r="D981" i="38"/>
  <c r="D982" i="38"/>
  <c r="D983" i="38"/>
  <c r="D984" i="38"/>
  <c r="D985" i="38"/>
  <c r="D986" i="38"/>
  <c r="D987" i="38"/>
  <c r="D988" i="38"/>
  <c r="D989" i="38"/>
  <c r="D990" i="38"/>
  <c r="D991" i="38"/>
  <c r="D992" i="38"/>
  <c r="D993" i="38"/>
  <c r="D994" i="38"/>
  <c r="D995" i="38"/>
  <c r="D996" i="38"/>
  <c r="D997" i="38"/>
  <c r="D998" i="38"/>
  <c r="D999" i="38"/>
  <c r="D1000" i="38"/>
  <c r="D1001" i="38"/>
  <c r="D1002" i="38"/>
  <c r="D1003" i="38"/>
  <c r="D1004" i="38"/>
  <c r="D1005" i="38"/>
  <c r="D1006" i="38"/>
  <c r="D1007" i="38"/>
  <c r="D1008" i="38"/>
  <c r="D1009" i="38"/>
  <c r="D1010" i="38"/>
  <c r="D1011" i="38"/>
  <c r="D1012" i="38"/>
  <c r="D1013" i="38"/>
  <c r="D1014" i="38"/>
  <c r="D1015" i="38"/>
  <c r="D1016" i="38"/>
  <c r="D1017" i="38"/>
  <c r="D1018" i="38"/>
  <c r="D1019" i="38"/>
  <c r="D1020" i="38"/>
  <c r="D1021" i="38"/>
  <c r="D1022" i="38"/>
  <c r="D1023" i="38"/>
  <c r="D1024" i="38"/>
  <c r="D1025" i="38"/>
  <c r="D1026" i="38"/>
  <c r="D1027" i="38"/>
  <c r="D1028" i="38"/>
  <c r="D1029" i="38"/>
  <c r="D1030" i="38"/>
  <c r="D1031" i="38"/>
  <c r="D1032" i="38"/>
  <c r="D1033" i="38"/>
  <c r="D1034" i="38"/>
  <c r="D1035" i="38"/>
  <c r="D1036" i="38"/>
  <c r="D1037" i="38"/>
  <c r="D1038" i="38"/>
  <c r="D1039" i="38"/>
  <c r="D1040" i="38"/>
  <c r="D1041" i="38"/>
  <c r="D1042" i="38"/>
  <c r="D1043" i="38"/>
  <c r="D1044" i="38"/>
  <c r="D1045" i="38"/>
  <c r="D1046" i="38"/>
  <c r="D1047" i="38"/>
  <c r="D1048" i="38"/>
  <c r="D1049" i="38"/>
  <c r="D1050" i="38"/>
  <c r="D1051" i="38"/>
  <c r="D1052" i="38"/>
  <c r="D1053" i="38"/>
  <c r="D1054" i="38"/>
  <c r="D1055" i="38"/>
  <c r="D1056" i="38"/>
  <c r="D1057" i="38"/>
  <c r="D1058" i="38"/>
  <c r="D1059" i="38"/>
  <c r="D1060" i="38"/>
  <c r="D1061" i="38"/>
  <c r="D1062" i="38"/>
  <c r="D1063" i="38"/>
  <c r="D1064" i="38"/>
  <c r="D1065" i="38"/>
  <c r="D1066" i="38"/>
  <c r="D1067" i="38"/>
  <c r="D1068" i="38"/>
  <c r="D1069" i="38"/>
  <c r="D1070" i="38"/>
  <c r="D1071" i="38"/>
  <c r="D1072" i="38"/>
  <c r="D1073" i="38"/>
  <c r="D1074" i="38"/>
  <c r="D1075" i="38"/>
  <c r="D1076" i="38"/>
  <c r="D1077" i="38"/>
  <c r="D1078" i="38"/>
  <c r="D1079" i="38"/>
  <c r="D1080" i="38"/>
  <c r="D1081" i="38"/>
  <c r="D1082" i="38"/>
  <c r="D1083" i="38"/>
  <c r="D1084" i="38"/>
  <c r="D1085" i="38"/>
  <c r="D1086" i="38"/>
  <c r="D1087" i="38"/>
  <c r="D1088" i="38"/>
  <c r="D1089" i="38"/>
  <c r="D1090" i="38"/>
  <c r="D1091" i="38"/>
  <c r="D1092" i="38"/>
  <c r="D1093" i="38"/>
  <c r="D1094" i="38"/>
  <c r="D1095" i="38"/>
  <c r="D1096" i="38"/>
  <c r="D1097" i="38"/>
  <c r="D1098" i="38"/>
  <c r="D1099" i="38"/>
  <c r="D1100" i="38"/>
  <c r="D1101" i="38"/>
  <c r="D1102" i="38"/>
  <c r="D1103" i="38"/>
  <c r="D1104" i="38"/>
  <c r="D1105" i="38"/>
  <c r="D1106" i="38"/>
  <c r="D1107" i="38"/>
  <c r="D1108" i="38"/>
  <c r="D1109" i="38"/>
  <c r="D1110" i="38"/>
  <c r="D1111" i="38"/>
  <c r="D1112" i="38"/>
  <c r="D1113" i="38"/>
  <c r="D1114" i="38"/>
  <c r="D1115" i="38"/>
  <c r="D1116" i="38"/>
  <c r="D1117" i="38"/>
  <c r="D1118" i="38"/>
  <c r="D1119" i="38"/>
  <c r="D1120" i="38"/>
  <c r="D1121" i="38"/>
  <c r="D1122" i="38"/>
  <c r="D1123" i="38"/>
  <c r="D1124" i="38"/>
  <c r="D1125" i="38"/>
  <c r="D1126" i="38"/>
  <c r="D1127" i="38"/>
  <c r="D1128" i="38"/>
  <c r="D1129" i="38"/>
  <c r="D1130" i="38"/>
  <c r="D1131" i="38"/>
  <c r="D1132" i="38"/>
  <c r="D1133" i="38"/>
  <c r="D1134" i="38"/>
  <c r="D1135" i="38"/>
  <c r="D1136" i="38"/>
  <c r="D1137" i="38"/>
  <c r="D1138" i="38"/>
  <c r="D1139" i="38"/>
  <c r="D1140" i="38"/>
  <c r="D1141" i="38"/>
  <c r="D1142" i="38"/>
  <c r="D1143" i="38"/>
  <c r="D1144" i="38"/>
  <c r="D1145" i="38"/>
  <c r="D1146" i="38"/>
  <c r="D1147" i="38"/>
  <c r="D1148" i="38"/>
  <c r="D1149" i="38"/>
  <c r="D1150" i="38"/>
  <c r="D1151" i="38"/>
  <c r="D1152" i="38"/>
  <c r="D1153" i="38"/>
  <c r="D1154" i="38"/>
  <c r="D1155" i="38"/>
  <c r="D1156" i="38"/>
  <c r="D1157" i="38"/>
  <c r="D1158" i="38"/>
  <c r="D1159" i="38"/>
  <c r="D1160" i="38"/>
  <c r="D1161" i="38"/>
  <c r="D1162" i="38"/>
  <c r="D1163" i="38"/>
  <c r="D1164" i="38"/>
  <c r="D1165" i="38"/>
  <c r="D1166" i="38"/>
  <c r="D1167" i="38"/>
  <c r="D1168" i="38"/>
  <c r="D1169" i="38"/>
  <c r="D1170" i="38"/>
  <c r="D1171" i="38"/>
  <c r="D1172" i="38"/>
  <c r="D1173" i="38"/>
  <c r="D1174" i="38"/>
  <c r="D1175" i="38"/>
  <c r="D1176" i="38"/>
  <c r="D1177" i="38"/>
  <c r="D1178" i="38"/>
  <c r="D1179" i="38"/>
  <c r="D1180" i="38"/>
  <c r="D1181" i="38"/>
  <c r="D1182" i="38"/>
  <c r="D1183" i="38"/>
  <c r="D1184" i="38"/>
  <c r="D1185" i="38"/>
  <c r="D1186" i="38"/>
  <c r="D1187" i="38"/>
  <c r="D1188" i="38"/>
  <c r="D1189" i="38"/>
  <c r="D1190" i="38"/>
  <c r="D1191" i="38"/>
  <c r="D1192" i="38"/>
  <c r="D1193" i="38"/>
  <c r="D1194" i="38"/>
  <c r="D1195" i="38"/>
  <c r="D1196" i="38"/>
  <c r="D1197" i="38"/>
  <c r="D1198" i="38"/>
  <c r="D1199" i="38"/>
  <c r="D1200" i="38"/>
  <c r="D1201" i="38"/>
  <c r="C1117" i="41"/>
  <c r="D1117" i="41"/>
  <c r="E1117" i="41"/>
  <c r="F1117" i="41"/>
  <c r="G1117" i="41"/>
  <c r="H1117" i="41"/>
  <c r="J1117" i="41"/>
  <c r="K1117" i="41"/>
  <c r="L1117" i="41"/>
  <c r="M1117" i="41"/>
  <c r="N1117" i="41"/>
  <c r="O1117" i="41"/>
  <c r="P1117" i="41"/>
  <c r="S1117" i="41"/>
  <c r="T1117" i="41"/>
  <c r="U1117" i="41"/>
  <c r="V1117" i="41"/>
  <c r="W1117" i="41"/>
  <c r="AE1117" i="41"/>
  <c r="AF1117" i="41"/>
  <c r="AG1117" i="41"/>
  <c r="AH1117" i="41"/>
  <c r="AI1117" i="41"/>
  <c r="AJ1117" i="41"/>
  <c r="AK1117" i="41"/>
  <c r="AL1117" i="41"/>
  <c r="AM1117" i="41"/>
  <c r="AN1117" i="41"/>
  <c r="AO1117" i="41"/>
  <c r="AP1117" i="41"/>
  <c r="AQ1117" i="41"/>
  <c r="AR1117" i="41"/>
  <c r="AS1117" i="41"/>
  <c r="AT1117" i="41"/>
  <c r="AU1117" i="41"/>
  <c r="AV1117" i="41"/>
  <c r="AW1117" i="41"/>
  <c r="AX1117" i="41"/>
  <c r="AY1117" i="41"/>
  <c r="C1118" i="41"/>
  <c r="D1118" i="41"/>
  <c r="E1118" i="41"/>
  <c r="F1118" i="41"/>
  <c r="G1118" i="41"/>
  <c r="H1118" i="41"/>
  <c r="J1118" i="41"/>
  <c r="K1118" i="41"/>
  <c r="L1118" i="41"/>
  <c r="M1118" i="41"/>
  <c r="N1118" i="41"/>
  <c r="O1118" i="41"/>
  <c r="P1118" i="41"/>
  <c r="S1118" i="41"/>
  <c r="T1118" i="41"/>
  <c r="U1118" i="41"/>
  <c r="V1118" i="41"/>
  <c r="W1118" i="41"/>
  <c r="AE1118" i="41"/>
  <c r="AF1118" i="41"/>
  <c r="AG1118" i="41"/>
  <c r="AH1118" i="41"/>
  <c r="AI1118" i="41"/>
  <c r="AJ1118" i="41"/>
  <c r="AK1118" i="41"/>
  <c r="AL1118" i="41"/>
  <c r="AM1118" i="41"/>
  <c r="AN1118" i="41"/>
  <c r="AO1118" i="41"/>
  <c r="AP1118" i="41"/>
  <c r="AQ1118" i="41"/>
  <c r="AR1118" i="41"/>
  <c r="AS1118" i="41"/>
  <c r="AT1118" i="41"/>
  <c r="AU1118" i="41"/>
  <c r="AV1118" i="41"/>
  <c r="AW1118" i="41"/>
  <c r="AX1118" i="41"/>
  <c r="AY1118" i="41"/>
  <c r="C1119" i="41"/>
  <c r="D1119" i="41"/>
  <c r="E1119" i="41"/>
  <c r="F1119" i="41"/>
  <c r="G1119" i="41"/>
  <c r="H1119" i="41"/>
  <c r="J1119" i="41"/>
  <c r="K1119" i="41"/>
  <c r="L1119" i="41"/>
  <c r="M1119" i="41"/>
  <c r="N1119" i="41"/>
  <c r="O1119" i="41"/>
  <c r="P1119" i="41"/>
  <c r="S1119" i="41"/>
  <c r="T1119" i="41"/>
  <c r="U1119" i="41"/>
  <c r="V1119" i="41"/>
  <c r="W1119" i="41"/>
  <c r="AE1119" i="41"/>
  <c r="AF1119" i="41"/>
  <c r="AG1119" i="41"/>
  <c r="AH1119" i="41"/>
  <c r="AI1119" i="41"/>
  <c r="AJ1119" i="41"/>
  <c r="AK1119" i="41"/>
  <c r="AL1119" i="41"/>
  <c r="AM1119" i="41"/>
  <c r="AN1119" i="41"/>
  <c r="AO1119" i="41"/>
  <c r="AP1119" i="41"/>
  <c r="AQ1119" i="41"/>
  <c r="AR1119" i="41"/>
  <c r="AS1119" i="41"/>
  <c r="AT1119" i="41"/>
  <c r="AU1119" i="41"/>
  <c r="AV1119" i="41"/>
  <c r="AW1119" i="41"/>
  <c r="AX1119" i="41"/>
  <c r="AY1119" i="41"/>
  <c r="C1120" i="41"/>
  <c r="D1120" i="41"/>
  <c r="E1120" i="41"/>
  <c r="F1120" i="41"/>
  <c r="G1120" i="41"/>
  <c r="H1120" i="41"/>
  <c r="J1120" i="41"/>
  <c r="K1120" i="41"/>
  <c r="L1120" i="41"/>
  <c r="M1120" i="41"/>
  <c r="N1120" i="41"/>
  <c r="O1120" i="41"/>
  <c r="P1120" i="41"/>
  <c r="S1120" i="41"/>
  <c r="T1120" i="41"/>
  <c r="U1120" i="41"/>
  <c r="V1120" i="41"/>
  <c r="W1120" i="41"/>
  <c r="AE1120" i="41"/>
  <c r="AF1120" i="41"/>
  <c r="AG1120" i="41"/>
  <c r="AH1120" i="41"/>
  <c r="AI1120" i="41"/>
  <c r="AJ1120" i="41"/>
  <c r="AK1120" i="41"/>
  <c r="AL1120" i="41"/>
  <c r="AM1120" i="41"/>
  <c r="AN1120" i="41"/>
  <c r="AO1120" i="41"/>
  <c r="AP1120" i="41"/>
  <c r="AQ1120" i="41"/>
  <c r="AR1120" i="41"/>
  <c r="AS1120" i="41"/>
  <c r="AT1120" i="41"/>
  <c r="AU1120" i="41"/>
  <c r="AV1120" i="41"/>
  <c r="AW1120" i="41"/>
  <c r="AX1120" i="41"/>
  <c r="AY1120" i="41"/>
  <c r="C1121" i="41"/>
  <c r="D1121" i="41"/>
  <c r="E1121" i="41"/>
  <c r="F1121" i="41"/>
  <c r="G1121" i="41"/>
  <c r="H1121" i="41"/>
  <c r="J1121" i="41"/>
  <c r="K1121" i="41"/>
  <c r="L1121" i="41"/>
  <c r="M1121" i="41"/>
  <c r="N1121" i="41"/>
  <c r="O1121" i="41"/>
  <c r="P1121" i="41"/>
  <c r="S1121" i="41"/>
  <c r="T1121" i="41"/>
  <c r="U1121" i="41"/>
  <c r="V1121" i="41"/>
  <c r="W1121" i="41"/>
  <c r="AE1121" i="41"/>
  <c r="AF1121" i="41"/>
  <c r="AG1121" i="41"/>
  <c r="AH1121" i="41"/>
  <c r="AI1121" i="41"/>
  <c r="AJ1121" i="41"/>
  <c r="AK1121" i="41"/>
  <c r="AL1121" i="41"/>
  <c r="AM1121" i="41"/>
  <c r="AN1121" i="41"/>
  <c r="AO1121" i="41"/>
  <c r="AP1121" i="41"/>
  <c r="AQ1121" i="41"/>
  <c r="AR1121" i="41"/>
  <c r="AS1121" i="41"/>
  <c r="AT1121" i="41"/>
  <c r="AU1121" i="41"/>
  <c r="AV1121" i="41"/>
  <c r="AW1121" i="41"/>
  <c r="AX1121" i="41"/>
  <c r="AY1121" i="41"/>
  <c r="C1122" i="41"/>
  <c r="D1122" i="41"/>
  <c r="E1122" i="41"/>
  <c r="F1122" i="41"/>
  <c r="G1122" i="41"/>
  <c r="H1122" i="41"/>
  <c r="J1122" i="41"/>
  <c r="K1122" i="41"/>
  <c r="L1122" i="41"/>
  <c r="M1122" i="41"/>
  <c r="N1122" i="41"/>
  <c r="O1122" i="41"/>
  <c r="P1122" i="41"/>
  <c r="S1122" i="41"/>
  <c r="T1122" i="41"/>
  <c r="U1122" i="41"/>
  <c r="V1122" i="41"/>
  <c r="W1122" i="41"/>
  <c r="AE1122" i="41"/>
  <c r="AF1122" i="41"/>
  <c r="AG1122" i="41"/>
  <c r="AH1122" i="41"/>
  <c r="AI1122" i="41"/>
  <c r="AJ1122" i="41"/>
  <c r="AK1122" i="41"/>
  <c r="AL1122" i="41"/>
  <c r="AM1122" i="41"/>
  <c r="AN1122" i="41"/>
  <c r="AO1122" i="41"/>
  <c r="AP1122" i="41"/>
  <c r="AQ1122" i="41"/>
  <c r="AR1122" i="41"/>
  <c r="AS1122" i="41"/>
  <c r="AT1122" i="41"/>
  <c r="AU1122" i="41"/>
  <c r="AV1122" i="41"/>
  <c r="AW1122" i="41"/>
  <c r="AX1122" i="41"/>
  <c r="AY1122" i="41"/>
  <c r="C1123" i="41"/>
  <c r="D1123" i="41"/>
  <c r="E1123" i="41"/>
  <c r="F1123" i="41"/>
  <c r="G1123" i="41"/>
  <c r="H1123" i="41"/>
  <c r="J1123" i="41"/>
  <c r="K1123" i="41"/>
  <c r="L1123" i="41"/>
  <c r="M1123" i="41"/>
  <c r="N1123" i="41"/>
  <c r="O1123" i="41"/>
  <c r="P1123" i="41"/>
  <c r="S1123" i="41"/>
  <c r="T1123" i="41"/>
  <c r="U1123" i="41"/>
  <c r="V1123" i="41"/>
  <c r="W1123" i="41"/>
  <c r="AE1123" i="41"/>
  <c r="AF1123" i="41"/>
  <c r="AG1123" i="41"/>
  <c r="AH1123" i="41"/>
  <c r="AI1123" i="41"/>
  <c r="AJ1123" i="41"/>
  <c r="AK1123" i="41"/>
  <c r="AL1123" i="41"/>
  <c r="AM1123" i="41"/>
  <c r="AN1123" i="41"/>
  <c r="AO1123" i="41"/>
  <c r="AP1123" i="41"/>
  <c r="AQ1123" i="41"/>
  <c r="AR1123" i="41"/>
  <c r="AS1123" i="41"/>
  <c r="AT1123" i="41"/>
  <c r="AU1123" i="41"/>
  <c r="AV1123" i="41"/>
  <c r="AW1123" i="41"/>
  <c r="AX1123" i="41"/>
  <c r="AY1123" i="41"/>
  <c r="C1124" i="41"/>
  <c r="D1124" i="41"/>
  <c r="E1124" i="41"/>
  <c r="F1124" i="41"/>
  <c r="G1124" i="41"/>
  <c r="H1124" i="41"/>
  <c r="J1124" i="41"/>
  <c r="K1124" i="41"/>
  <c r="L1124" i="41"/>
  <c r="M1124" i="41"/>
  <c r="N1124" i="41"/>
  <c r="O1124" i="41"/>
  <c r="P1124" i="41"/>
  <c r="S1124" i="41"/>
  <c r="T1124" i="41"/>
  <c r="U1124" i="41"/>
  <c r="V1124" i="41"/>
  <c r="W1124" i="41"/>
  <c r="AE1124" i="41"/>
  <c r="AF1124" i="41"/>
  <c r="AG1124" i="41"/>
  <c r="AH1124" i="41"/>
  <c r="AI1124" i="41"/>
  <c r="AJ1124" i="41"/>
  <c r="AK1124" i="41"/>
  <c r="AL1124" i="41"/>
  <c r="AM1124" i="41"/>
  <c r="AN1124" i="41"/>
  <c r="AO1124" i="41"/>
  <c r="AP1124" i="41"/>
  <c r="AQ1124" i="41"/>
  <c r="AR1124" i="41"/>
  <c r="AS1124" i="41"/>
  <c r="AT1124" i="41"/>
  <c r="AU1124" i="41"/>
  <c r="AV1124" i="41"/>
  <c r="AW1124" i="41"/>
  <c r="AX1124" i="41"/>
  <c r="AY1124" i="41"/>
  <c r="C1125" i="41"/>
  <c r="D1125" i="41"/>
  <c r="E1125" i="41"/>
  <c r="F1125" i="41"/>
  <c r="G1125" i="41"/>
  <c r="H1125" i="41"/>
  <c r="J1125" i="41"/>
  <c r="K1125" i="41"/>
  <c r="L1125" i="41"/>
  <c r="M1125" i="41"/>
  <c r="N1125" i="41"/>
  <c r="O1125" i="41"/>
  <c r="P1125" i="41"/>
  <c r="S1125" i="41"/>
  <c r="T1125" i="41"/>
  <c r="U1125" i="41"/>
  <c r="V1125" i="41"/>
  <c r="W1125" i="41"/>
  <c r="AE1125" i="41"/>
  <c r="AF1125" i="41"/>
  <c r="AG1125" i="41"/>
  <c r="AH1125" i="41"/>
  <c r="AI1125" i="41"/>
  <c r="AJ1125" i="41"/>
  <c r="AK1125" i="41"/>
  <c r="AL1125" i="41"/>
  <c r="AM1125" i="41"/>
  <c r="AN1125" i="41"/>
  <c r="AO1125" i="41"/>
  <c r="AP1125" i="41"/>
  <c r="AQ1125" i="41"/>
  <c r="AR1125" i="41"/>
  <c r="AS1125" i="41"/>
  <c r="AT1125" i="41"/>
  <c r="AU1125" i="41"/>
  <c r="AV1125" i="41"/>
  <c r="AW1125" i="41"/>
  <c r="AX1125" i="41"/>
  <c r="AY1125" i="41"/>
  <c r="C1126" i="41"/>
  <c r="D1126" i="41"/>
  <c r="E1126" i="41"/>
  <c r="F1126" i="41"/>
  <c r="G1126" i="41"/>
  <c r="H1126" i="41"/>
  <c r="J1126" i="41"/>
  <c r="K1126" i="41"/>
  <c r="L1126" i="41"/>
  <c r="M1126" i="41"/>
  <c r="N1126" i="41"/>
  <c r="O1126" i="41"/>
  <c r="P1126" i="41"/>
  <c r="S1126" i="41"/>
  <c r="T1126" i="41"/>
  <c r="U1126" i="41"/>
  <c r="V1126" i="41"/>
  <c r="W1126" i="41"/>
  <c r="AE1126" i="41"/>
  <c r="AF1126" i="41"/>
  <c r="AG1126" i="41"/>
  <c r="AH1126" i="41"/>
  <c r="AI1126" i="41"/>
  <c r="AJ1126" i="41"/>
  <c r="AK1126" i="41"/>
  <c r="AL1126" i="41"/>
  <c r="AM1126" i="41"/>
  <c r="AN1126" i="41"/>
  <c r="AO1126" i="41"/>
  <c r="AP1126" i="41"/>
  <c r="AQ1126" i="41"/>
  <c r="AR1126" i="41"/>
  <c r="AS1126" i="41"/>
  <c r="AT1126" i="41"/>
  <c r="AU1126" i="41"/>
  <c r="AV1126" i="41"/>
  <c r="AW1126" i="41"/>
  <c r="AX1126" i="41"/>
  <c r="AY1126" i="41"/>
  <c r="C1127" i="41"/>
  <c r="D1127" i="41"/>
  <c r="E1127" i="41"/>
  <c r="F1127" i="41"/>
  <c r="G1127" i="41"/>
  <c r="H1127" i="41"/>
  <c r="J1127" i="41"/>
  <c r="K1127" i="41"/>
  <c r="L1127" i="41"/>
  <c r="M1127" i="41"/>
  <c r="N1127" i="41"/>
  <c r="O1127" i="41"/>
  <c r="P1127" i="41"/>
  <c r="S1127" i="41"/>
  <c r="T1127" i="41"/>
  <c r="U1127" i="41"/>
  <c r="V1127" i="41"/>
  <c r="W1127" i="41"/>
  <c r="AE1127" i="41"/>
  <c r="AF1127" i="41"/>
  <c r="AG1127" i="41"/>
  <c r="AH1127" i="41"/>
  <c r="AI1127" i="41"/>
  <c r="AJ1127" i="41"/>
  <c r="AK1127" i="41"/>
  <c r="AL1127" i="41"/>
  <c r="AM1127" i="41"/>
  <c r="AN1127" i="41"/>
  <c r="AO1127" i="41"/>
  <c r="AP1127" i="41"/>
  <c r="AQ1127" i="41"/>
  <c r="AR1127" i="41"/>
  <c r="AS1127" i="41"/>
  <c r="AT1127" i="41"/>
  <c r="AU1127" i="41"/>
  <c r="AV1127" i="41"/>
  <c r="AW1127" i="41"/>
  <c r="AX1127" i="41"/>
  <c r="AY1127" i="41"/>
  <c r="C1128" i="41"/>
  <c r="D1128" i="41"/>
  <c r="E1128" i="41"/>
  <c r="F1128" i="41"/>
  <c r="G1128" i="41"/>
  <c r="H1128" i="41"/>
  <c r="J1128" i="41"/>
  <c r="K1128" i="41"/>
  <c r="L1128" i="41"/>
  <c r="M1128" i="41"/>
  <c r="N1128" i="41"/>
  <c r="O1128" i="41"/>
  <c r="P1128" i="41"/>
  <c r="S1128" i="41"/>
  <c r="T1128" i="41"/>
  <c r="U1128" i="41"/>
  <c r="V1128" i="41"/>
  <c r="W1128" i="41"/>
  <c r="AE1128" i="41"/>
  <c r="AF1128" i="41"/>
  <c r="AG1128" i="41"/>
  <c r="AH1128" i="41"/>
  <c r="AI1128" i="41"/>
  <c r="AJ1128" i="41"/>
  <c r="AK1128" i="41"/>
  <c r="AL1128" i="41"/>
  <c r="AM1128" i="41"/>
  <c r="AN1128" i="41"/>
  <c r="AO1128" i="41"/>
  <c r="AP1128" i="41"/>
  <c r="AQ1128" i="41"/>
  <c r="AR1128" i="41"/>
  <c r="AS1128" i="41"/>
  <c r="AT1128" i="41"/>
  <c r="AU1128" i="41"/>
  <c r="AV1128" i="41"/>
  <c r="AW1128" i="41"/>
  <c r="AX1128" i="41"/>
  <c r="AY1128" i="41"/>
  <c r="C1129" i="41"/>
  <c r="D1129" i="41"/>
  <c r="E1129" i="41"/>
  <c r="F1129" i="41"/>
  <c r="G1129" i="41"/>
  <c r="H1129" i="41"/>
  <c r="J1129" i="41"/>
  <c r="K1129" i="41"/>
  <c r="L1129" i="41"/>
  <c r="M1129" i="41"/>
  <c r="N1129" i="41"/>
  <c r="O1129" i="41"/>
  <c r="P1129" i="41"/>
  <c r="S1129" i="41"/>
  <c r="T1129" i="41"/>
  <c r="U1129" i="41"/>
  <c r="V1129" i="41"/>
  <c r="W1129" i="41"/>
  <c r="AE1129" i="41"/>
  <c r="AF1129" i="41"/>
  <c r="AG1129" i="41"/>
  <c r="AH1129" i="41"/>
  <c r="AI1129" i="41"/>
  <c r="AJ1129" i="41"/>
  <c r="AK1129" i="41"/>
  <c r="AL1129" i="41"/>
  <c r="AM1129" i="41"/>
  <c r="AN1129" i="41"/>
  <c r="AO1129" i="41"/>
  <c r="AP1129" i="41"/>
  <c r="AQ1129" i="41"/>
  <c r="AR1129" i="41"/>
  <c r="AS1129" i="41"/>
  <c r="AT1129" i="41"/>
  <c r="AU1129" i="41"/>
  <c r="AV1129" i="41"/>
  <c r="AW1129" i="41"/>
  <c r="AX1129" i="41"/>
  <c r="AY1129" i="41"/>
  <c r="C1130" i="41"/>
  <c r="D1130" i="41"/>
  <c r="E1130" i="41"/>
  <c r="F1130" i="41"/>
  <c r="G1130" i="41"/>
  <c r="H1130" i="41"/>
  <c r="J1130" i="41"/>
  <c r="K1130" i="41"/>
  <c r="L1130" i="41"/>
  <c r="M1130" i="41"/>
  <c r="N1130" i="41"/>
  <c r="O1130" i="41"/>
  <c r="P1130" i="41"/>
  <c r="S1130" i="41"/>
  <c r="T1130" i="41"/>
  <c r="U1130" i="41"/>
  <c r="V1130" i="41"/>
  <c r="W1130" i="41"/>
  <c r="AE1130" i="41"/>
  <c r="AF1130" i="41"/>
  <c r="AG1130" i="41"/>
  <c r="AH1130" i="41"/>
  <c r="AI1130" i="41"/>
  <c r="AJ1130" i="41"/>
  <c r="AK1130" i="41"/>
  <c r="AL1130" i="41"/>
  <c r="AM1130" i="41"/>
  <c r="AN1130" i="41"/>
  <c r="AO1130" i="41"/>
  <c r="AP1130" i="41"/>
  <c r="AQ1130" i="41"/>
  <c r="AR1130" i="41"/>
  <c r="AS1130" i="41"/>
  <c r="AT1130" i="41"/>
  <c r="AU1130" i="41"/>
  <c r="AV1130" i="41"/>
  <c r="AW1130" i="41"/>
  <c r="AX1130" i="41"/>
  <c r="AY1130" i="41"/>
  <c r="C1131" i="41"/>
  <c r="D1131" i="41"/>
  <c r="E1131" i="41"/>
  <c r="F1131" i="41"/>
  <c r="G1131" i="41"/>
  <c r="H1131" i="41"/>
  <c r="J1131" i="41"/>
  <c r="K1131" i="41"/>
  <c r="L1131" i="41"/>
  <c r="M1131" i="41"/>
  <c r="N1131" i="41"/>
  <c r="O1131" i="41"/>
  <c r="P1131" i="41"/>
  <c r="S1131" i="41"/>
  <c r="T1131" i="41"/>
  <c r="U1131" i="41"/>
  <c r="V1131" i="41"/>
  <c r="W1131" i="41"/>
  <c r="AE1131" i="41"/>
  <c r="AF1131" i="41"/>
  <c r="AG1131" i="41"/>
  <c r="AH1131" i="41"/>
  <c r="AI1131" i="41"/>
  <c r="AJ1131" i="41"/>
  <c r="AK1131" i="41"/>
  <c r="AL1131" i="41"/>
  <c r="AM1131" i="41"/>
  <c r="AN1131" i="41"/>
  <c r="AO1131" i="41"/>
  <c r="AP1131" i="41"/>
  <c r="AQ1131" i="41"/>
  <c r="AR1131" i="41"/>
  <c r="AS1131" i="41"/>
  <c r="AT1131" i="41"/>
  <c r="AU1131" i="41"/>
  <c r="AV1131" i="41"/>
  <c r="AW1131" i="41"/>
  <c r="AX1131" i="41"/>
  <c r="AY1131" i="41"/>
  <c r="C1132" i="41"/>
  <c r="D1132" i="41"/>
  <c r="E1132" i="41"/>
  <c r="F1132" i="41"/>
  <c r="G1132" i="41"/>
  <c r="H1132" i="41"/>
  <c r="J1132" i="41"/>
  <c r="K1132" i="41"/>
  <c r="L1132" i="41"/>
  <c r="M1132" i="41"/>
  <c r="N1132" i="41"/>
  <c r="O1132" i="41"/>
  <c r="P1132" i="41"/>
  <c r="S1132" i="41"/>
  <c r="T1132" i="41"/>
  <c r="U1132" i="41"/>
  <c r="V1132" i="41"/>
  <c r="W1132" i="41"/>
  <c r="AE1132" i="41"/>
  <c r="AF1132" i="41"/>
  <c r="AG1132" i="41"/>
  <c r="AH1132" i="41"/>
  <c r="AI1132" i="41"/>
  <c r="AJ1132" i="41"/>
  <c r="AK1132" i="41"/>
  <c r="AL1132" i="41"/>
  <c r="AM1132" i="41"/>
  <c r="AN1132" i="41"/>
  <c r="AO1132" i="41"/>
  <c r="AP1132" i="41"/>
  <c r="AQ1132" i="41"/>
  <c r="AR1132" i="41"/>
  <c r="AS1132" i="41"/>
  <c r="AT1132" i="41"/>
  <c r="AU1132" i="41"/>
  <c r="AV1132" i="41"/>
  <c r="AW1132" i="41"/>
  <c r="AX1132" i="41"/>
  <c r="AY1132" i="41"/>
  <c r="C1133" i="41"/>
  <c r="D1133" i="41"/>
  <c r="E1133" i="41"/>
  <c r="F1133" i="41"/>
  <c r="G1133" i="41"/>
  <c r="H1133" i="41"/>
  <c r="J1133" i="41"/>
  <c r="K1133" i="41"/>
  <c r="L1133" i="41"/>
  <c r="M1133" i="41"/>
  <c r="N1133" i="41"/>
  <c r="O1133" i="41"/>
  <c r="P1133" i="41"/>
  <c r="S1133" i="41"/>
  <c r="T1133" i="41"/>
  <c r="U1133" i="41"/>
  <c r="V1133" i="41"/>
  <c r="W1133" i="41"/>
  <c r="AE1133" i="41"/>
  <c r="AF1133" i="41"/>
  <c r="AG1133" i="41"/>
  <c r="AH1133" i="41"/>
  <c r="AI1133" i="41"/>
  <c r="AJ1133" i="41"/>
  <c r="AK1133" i="41"/>
  <c r="AL1133" i="41"/>
  <c r="AM1133" i="41"/>
  <c r="AN1133" i="41"/>
  <c r="AO1133" i="41"/>
  <c r="AP1133" i="41"/>
  <c r="AQ1133" i="41"/>
  <c r="AR1133" i="41"/>
  <c r="AS1133" i="41"/>
  <c r="AT1133" i="41"/>
  <c r="AU1133" i="41"/>
  <c r="AV1133" i="41"/>
  <c r="AW1133" i="41"/>
  <c r="AX1133" i="41"/>
  <c r="AY1133" i="41"/>
  <c r="C1134" i="41"/>
  <c r="D1134" i="41"/>
  <c r="E1134" i="41"/>
  <c r="F1134" i="41"/>
  <c r="G1134" i="41"/>
  <c r="H1134" i="41"/>
  <c r="J1134" i="41"/>
  <c r="K1134" i="41"/>
  <c r="L1134" i="41"/>
  <c r="M1134" i="41"/>
  <c r="N1134" i="41"/>
  <c r="O1134" i="41"/>
  <c r="P1134" i="41"/>
  <c r="S1134" i="41"/>
  <c r="T1134" i="41"/>
  <c r="U1134" i="41"/>
  <c r="V1134" i="41"/>
  <c r="W1134" i="41"/>
  <c r="AE1134" i="41"/>
  <c r="AF1134" i="41"/>
  <c r="AG1134" i="41"/>
  <c r="AH1134" i="41"/>
  <c r="AI1134" i="41"/>
  <c r="AJ1134" i="41"/>
  <c r="AK1134" i="41"/>
  <c r="AL1134" i="41"/>
  <c r="AM1134" i="41"/>
  <c r="AN1134" i="41"/>
  <c r="AO1134" i="41"/>
  <c r="AP1134" i="41"/>
  <c r="AQ1134" i="41"/>
  <c r="AR1134" i="41"/>
  <c r="AS1134" i="41"/>
  <c r="AT1134" i="41"/>
  <c r="AU1134" i="41"/>
  <c r="AV1134" i="41"/>
  <c r="AW1134" i="41"/>
  <c r="AX1134" i="41"/>
  <c r="AY1134" i="41"/>
  <c r="C1135" i="41"/>
  <c r="D1135" i="41"/>
  <c r="E1135" i="41"/>
  <c r="F1135" i="41"/>
  <c r="G1135" i="41"/>
  <c r="H1135" i="41"/>
  <c r="J1135" i="41"/>
  <c r="K1135" i="41"/>
  <c r="L1135" i="41"/>
  <c r="M1135" i="41"/>
  <c r="N1135" i="41"/>
  <c r="O1135" i="41"/>
  <c r="P1135" i="41"/>
  <c r="S1135" i="41"/>
  <c r="T1135" i="41"/>
  <c r="U1135" i="41"/>
  <c r="V1135" i="41"/>
  <c r="W1135" i="41"/>
  <c r="AE1135" i="41"/>
  <c r="AF1135" i="41"/>
  <c r="AG1135" i="41"/>
  <c r="AH1135" i="41"/>
  <c r="AI1135" i="41"/>
  <c r="AJ1135" i="41"/>
  <c r="AK1135" i="41"/>
  <c r="AL1135" i="41"/>
  <c r="AM1135" i="41"/>
  <c r="AN1135" i="41"/>
  <c r="AO1135" i="41"/>
  <c r="AP1135" i="41"/>
  <c r="AQ1135" i="41"/>
  <c r="AR1135" i="41"/>
  <c r="AS1135" i="41"/>
  <c r="AT1135" i="41"/>
  <c r="AU1135" i="41"/>
  <c r="AV1135" i="41"/>
  <c r="AW1135" i="41"/>
  <c r="AX1135" i="41"/>
  <c r="AY1135" i="41"/>
  <c r="C1136" i="41"/>
  <c r="D1136" i="41"/>
  <c r="E1136" i="41"/>
  <c r="F1136" i="41"/>
  <c r="G1136" i="41"/>
  <c r="H1136" i="41"/>
  <c r="J1136" i="41"/>
  <c r="K1136" i="41"/>
  <c r="L1136" i="41"/>
  <c r="M1136" i="41"/>
  <c r="N1136" i="41"/>
  <c r="O1136" i="41"/>
  <c r="P1136" i="41"/>
  <c r="S1136" i="41"/>
  <c r="T1136" i="41"/>
  <c r="U1136" i="41"/>
  <c r="V1136" i="41"/>
  <c r="W1136" i="41"/>
  <c r="AE1136" i="41"/>
  <c r="AF1136" i="41"/>
  <c r="AG1136" i="41"/>
  <c r="AH1136" i="41"/>
  <c r="AI1136" i="41"/>
  <c r="AJ1136" i="41"/>
  <c r="AK1136" i="41"/>
  <c r="AL1136" i="41"/>
  <c r="AM1136" i="41"/>
  <c r="AN1136" i="41"/>
  <c r="AO1136" i="41"/>
  <c r="AP1136" i="41"/>
  <c r="AQ1136" i="41"/>
  <c r="AR1136" i="41"/>
  <c r="AS1136" i="41"/>
  <c r="AT1136" i="41"/>
  <c r="AU1136" i="41"/>
  <c r="AV1136" i="41"/>
  <c r="AW1136" i="41"/>
  <c r="AX1136" i="41"/>
  <c r="AY1136" i="41"/>
  <c r="C1137" i="41"/>
  <c r="D1137" i="41"/>
  <c r="E1137" i="41"/>
  <c r="F1137" i="41"/>
  <c r="G1137" i="41"/>
  <c r="H1137" i="41"/>
  <c r="J1137" i="41"/>
  <c r="K1137" i="41"/>
  <c r="L1137" i="41"/>
  <c r="M1137" i="41"/>
  <c r="N1137" i="41"/>
  <c r="O1137" i="41"/>
  <c r="P1137" i="41"/>
  <c r="S1137" i="41"/>
  <c r="T1137" i="41"/>
  <c r="U1137" i="41"/>
  <c r="V1137" i="41"/>
  <c r="W1137" i="41"/>
  <c r="AE1137" i="41"/>
  <c r="AF1137" i="41"/>
  <c r="AG1137" i="41"/>
  <c r="AH1137" i="41"/>
  <c r="AI1137" i="41"/>
  <c r="AJ1137" i="41"/>
  <c r="AK1137" i="41"/>
  <c r="AL1137" i="41"/>
  <c r="AM1137" i="41"/>
  <c r="AN1137" i="41"/>
  <c r="AO1137" i="41"/>
  <c r="AP1137" i="41"/>
  <c r="AQ1137" i="41"/>
  <c r="AR1137" i="41"/>
  <c r="AS1137" i="41"/>
  <c r="AT1137" i="41"/>
  <c r="AU1137" i="41"/>
  <c r="AV1137" i="41"/>
  <c r="AW1137" i="41"/>
  <c r="AX1137" i="41"/>
  <c r="AY1137" i="41"/>
  <c r="C1138" i="41"/>
  <c r="D1138" i="41"/>
  <c r="E1138" i="41"/>
  <c r="F1138" i="41"/>
  <c r="G1138" i="41"/>
  <c r="H1138" i="41"/>
  <c r="J1138" i="41"/>
  <c r="K1138" i="41"/>
  <c r="L1138" i="41"/>
  <c r="M1138" i="41"/>
  <c r="N1138" i="41"/>
  <c r="O1138" i="41"/>
  <c r="P1138" i="41"/>
  <c r="S1138" i="41"/>
  <c r="T1138" i="41"/>
  <c r="U1138" i="41"/>
  <c r="V1138" i="41"/>
  <c r="W1138" i="41"/>
  <c r="AE1138" i="41"/>
  <c r="AF1138" i="41"/>
  <c r="AG1138" i="41"/>
  <c r="AH1138" i="41"/>
  <c r="AI1138" i="41"/>
  <c r="AJ1138" i="41"/>
  <c r="AK1138" i="41"/>
  <c r="AL1138" i="41"/>
  <c r="AM1138" i="41"/>
  <c r="AN1138" i="41"/>
  <c r="AO1138" i="41"/>
  <c r="AP1138" i="41"/>
  <c r="AQ1138" i="41"/>
  <c r="AR1138" i="41"/>
  <c r="AS1138" i="41"/>
  <c r="AT1138" i="41"/>
  <c r="AU1138" i="41"/>
  <c r="AV1138" i="41"/>
  <c r="AW1138" i="41"/>
  <c r="AX1138" i="41"/>
  <c r="AY1138" i="41"/>
  <c r="C1139" i="41"/>
  <c r="D1139" i="41"/>
  <c r="E1139" i="41"/>
  <c r="F1139" i="41"/>
  <c r="G1139" i="41"/>
  <c r="H1139" i="41"/>
  <c r="J1139" i="41"/>
  <c r="K1139" i="41"/>
  <c r="L1139" i="41"/>
  <c r="M1139" i="41"/>
  <c r="N1139" i="41"/>
  <c r="O1139" i="41"/>
  <c r="P1139" i="41"/>
  <c r="S1139" i="41"/>
  <c r="T1139" i="41"/>
  <c r="U1139" i="41"/>
  <c r="V1139" i="41"/>
  <c r="W1139" i="41"/>
  <c r="AE1139" i="41"/>
  <c r="AF1139" i="41"/>
  <c r="AG1139" i="41"/>
  <c r="AH1139" i="41"/>
  <c r="AI1139" i="41"/>
  <c r="AJ1139" i="41"/>
  <c r="AK1139" i="41"/>
  <c r="AL1139" i="41"/>
  <c r="AM1139" i="41"/>
  <c r="AN1139" i="41"/>
  <c r="AO1139" i="41"/>
  <c r="AP1139" i="41"/>
  <c r="AQ1139" i="41"/>
  <c r="AR1139" i="41"/>
  <c r="AS1139" i="41"/>
  <c r="AT1139" i="41"/>
  <c r="AU1139" i="41"/>
  <c r="AV1139" i="41"/>
  <c r="AW1139" i="41"/>
  <c r="AX1139" i="41"/>
  <c r="AY1139" i="41"/>
  <c r="C1140" i="41"/>
  <c r="D1140" i="41"/>
  <c r="E1140" i="41"/>
  <c r="F1140" i="41"/>
  <c r="G1140" i="41"/>
  <c r="H1140" i="41"/>
  <c r="J1140" i="41"/>
  <c r="K1140" i="41"/>
  <c r="L1140" i="41"/>
  <c r="M1140" i="41"/>
  <c r="N1140" i="41"/>
  <c r="O1140" i="41"/>
  <c r="P1140" i="41"/>
  <c r="S1140" i="41"/>
  <c r="T1140" i="41"/>
  <c r="U1140" i="41"/>
  <c r="V1140" i="41"/>
  <c r="W1140" i="41"/>
  <c r="AE1140" i="41"/>
  <c r="AF1140" i="41"/>
  <c r="AG1140" i="41"/>
  <c r="AH1140" i="41"/>
  <c r="AI1140" i="41"/>
  <c r="AJ1140" i="41"/>
  <c r="AK1140" i="41"/>
  <c r="AL1140" i="41"/>
  <c r="AM1140" i="41"/>
  <c r="AN1140" i="41"/>
  <c r="AO1140" i="41"/>
  <c r="AP1140" i="41"/>
  <c r="AQ1140" i="41"/>
  <c r="AR1140" i="41"/>
  <c r="AS1140" i="41"/>
  <c r="AT1140" i="41"/>
  <c r="AU1140" i="41"/>
  <c r="AV1140" i="41"/>
  <c r="AW1140" i="41"/>
  <c r="AX1140" i="41"/>
  <c r="AY1140" i="41"/>
  <c r="C1141" i="41"/>
  <c r="D1141" i="41"/>
  <c r="E1141" i="41"/>
  <c r="F1141" i="41"/>
  <c r="G1141" i="41"/>
  <c r="H1141" i="41"/>
  <c r="J1141" i="41"/>
  <c r="K1141" i="41"/>
  <c r="L1141" i="41"/>
  <c r="M1141" i="41"/>
  <c r="N1141" i="41"/>
  <c r="O1141" i="41"/>
  <c r="P1141" i="41"/>
  <c r="S1141" i="41"/>
  <c r="T1141" i="41"/>
  <c r="U1141" i="41"/>
  <c r="V1141" i="41"/>
  <c r="W1141" i="41"/>
  <c r="AE1141" i="41"/>
  <c r="AF1141" i="41"/>
  <c r="AG1141" i="41"/>
  <c r="AH1141" i="41"/>
  <c r="AI1141" i="41"/>
  <c r="AJ1141" i="41"/>
  <c r="AK1141" i="41"/>
  <c r="AL1141" i="41"/>
  <c r="AM1141" i="41"/>
  <c r="AN1141" i="41"/>
  <c r="AO1141" i="41"/>
  <c r="AP1141" i="41"/>
  <c r="AQ1141" i="41"/>
  <c r="AR1141" i="41"/>
  <c r="AS1141" i="41"/>
  <c r="AT1141" i="41"/>
  <c r="AU1141" i="41"/>
  <c r="AV1141" i="41"/>
  <c r="AW1141" i="41"/>
  <c r="AX1141" i="41"/>
  <c r="AY1141" i="41"/>
  <c r="C1142" i="41"/>
  <c r="D1142" i="41"/>
  <c r="E1142" i="41"/>
  <c r="F1142" i="41"/>
  <c r="G1142" i="41"/>
  <c r="H1142" i="41"/>
  <c r="J1142" i="41"/>
  <c r="K1142" i="41"/>
  <c r="L1142" i="41"/>
  <c r="M1142" i="41"/>
  <c r="N1142" i="41"/>
  <c r="O1142" i="41"/>
  <c r="P1142" i="41"/>
  <c r="S1142" i="41"/>
  <c r="T1142" i="41"/>
  <c r="U1142" i="41"/>
  <c r="V1142" i="41"/>
  <c r="W1142" i="41"/>
  <c r="AE1142" i="41"/>
  <c r="AF1142" i="41"/>
  <c r="AG1142" i="41"/>
  <c r="AH1142" i="41"/>
  <c r="AI1142" i="41"/>
  <c r="AJ1142" i="41"/>
  <c r="AK1142" i="41"/>
  <c r="AL1142" i="41"/>
  <c r="AM1142" i="41"/>
  <c r="AN1142" i="41"/>
  <c r="AO1142" i="41"/>
  <c r="AP1142" i="41"/>
  <c r="AQ1142" i="41"/>
  <c r="AR1142" i="41"/>
  <c r="AS1142" i="41"/>
  <c r="AT1142" i="41"/>
  <c r="AU1142" i="41"/>
  <c r="AV1142" i="41"/>
  <c r="AW1142" i="41"/>
  <c r="AX1142" i="41"/>
  <c r="AY1142" i="41"/>
  <c r="C1143" i="41"/>
  <c r="D1143" i="41"/>
  <c r="E1143" i="41"/>
  <c r="F1143" i="41"/>
  <c r="G1143" i="41"/>
  <c r="H1143" i="41"/>
  <c r="J1143" i="41"/>
  <c r="K1143" i="41"/>
  <c r="L1143" i="41"/>
  <c r="M1143" i="41"/>
  <c r="N1143" i="41"/>
  <c r="O1143" i="41"/>
  <c r="P1143" i="41"/>
  <c r="S1143" i="41"/>
  <c r="T1143" i="41"/>
  <c r="U1143" i="41"/>
  <c r="V1143" i="41"/>
  <c r="W1143" i="41"/>
  <c r="AE1143" i="41"/>
  <c r="AF1143" i="41"/>
  <c r="AG1143" i="41"/>
  <c r="AH1143" i="41"/>
  <c r="AI1143" i="41"/>
  <c r="AJ1143" i="41"/>
  <c r="AK1143" i="41"/>
  <c r="AL1143" i="41"/>
  <c r="AM1143" i="41"/>
  <c r="AN1143" i="41"/>
  <c r="AO1143" i="41"/>
  <c r="AP1143" i="41"/>
  <c r="AQ1143" i="41"/>
  <c r="AR1143" i="41"/>
  <c r="AS1143" i="41"/>
  <c r="AT1143" i="41"/>
  <c r="AU1143" i="41"/>
  <c r="AV1143" i="41"/>
  <c r="AW1143" i="41"/>
  <c r="AX1143" i="41"/>
  <c r="AY1143" i="41"/>
  <c r="C1144" i="41"/>
  <c r="D1144" i="41"/>
  <c r="E1144" i="41"/>
  <c r="F1144" i="41"/>
  <c r="G1144" i="41"/>
  <c r="H1144" i="41"/>
  <c r="J1144" i="41"/>
  <c r="K1144" i="41"/>
  <c r="L1144" i="41"/>
  <c r="M1144" i="41"/>
  <c r="N1144" i="41"/>
  <c r="O1144" i="41"/>
  <c r="P1144" i="41"/>
  <c r="S1144" i="41"/>
  <c r="T1144" i="41"/>
  <c r="U1144" i="41"/>
  <c r="V1144" i="41"/>
  <c r="W1144" i="41"/>
  <c r="AE1144" i="41"/>
  <c r="AF1144" i="41"/>
  <c r="AG1144" i="41"/>
  <c r="AH1144" i="41"/>
  <c r="AI1144" i="41"/>
  <c r="AJ1144" i="41"/>
  <c r="AK1144" i="41"/>
  <c r="AL1144" i="41"/>
  <c r="AM1144" i="41"/>
  <c r="AN1144" i="41"/>
  <c r="AO1144" i="41"/>
  <c r="AP1144" i="41"/>
  <c r="AQ1144" i="41"/>
  <c r="AR1144" i="41"/>
  <c r="AS1144" i="41"/>
  <c r="AT1144" i="41"/>
  <c r="AU1144" i="41"/>
  <c r="AV1144" i="41"/>
  <c r="AW1144" i="41"/>
  <c r="AX1144" i="41"/>
  <c r="AY1144" i="41"/>
  <c r="C1145" i="41"/>
  <c r="D1145" i="41"/>
  <c r="E1145" i="41"/>
  <c r="F1145" i="41"/>
  <c r="G1145" i="41"/>
  <c r="H1145" i="41"/>
  <c r="J1145" i="41"/>
  <c r="K1145" i="41"/>
  <c r="L1145" i="41"/>
  <c r="M1145" i="41"/>
  <c r="N1145" i="41"/>
  <c r="O1145" i="41"/>
  <c r="P1145" i="41"/>
  <c r="S1145" i="41"/>
  <c r="T1145" i="41"/>
  <c r="U1145" i="41"/>
  <c r="V1145" i="41"/>
  <c r="W1145" i="41"/>
  <c r="AE1145" i="41"/>
  <c r="AF1145" i="41"/>
  <c r="AG1145" i="41"/>
  <c r="AH1145" i="41"/>
  <c r="AI1145" i="41"/>
  <c r="AJ1145" i="41"/>
  <c r="AK1145" i="41"/>
  <c r="AL1145" i="41"/>
  <c r="AM1145" i="41"/>
  <c r="AN1145" i="41"/>
  <c r="AO1145" i="41"/>
  <c r="AP1145" i="41"/>
  <c r="AQ1145" i="41"/>
  <c r="AR1145" i="41"/>
  <c r="AS1145" i="41"/>
  <c r="AT1145" i="41"/>
  <c r="AU1145" i="41"/>
  <c r="AV1145" i="41"/>
  <c r="AW1145" i="41"/>
  <c r="AX1145" i="41"/>
  <c r="AY1145" i="41"/>
  <c r="C1146" i="41"/>
  <c r="D1146" i="41"/>
  <c r="E1146" i="41"/>
  <c r="F1146" i="41"/>
  <c r="G1146" i="41"/>
  <c r="H1146" i="41"/>
  <c r="J1146" i="41"/>
  <c r="K1146" i="41"/>
  <c r="L1146" i="41"/>
  <c r="M1146" i="41"/>
  <c r="N1146" i="41"/>
  <c r="O1146" i="41"/>
  <c r="P1146" i="41"/>
  <c r="S1146" i="41"/>
  <c r="T1146" i="41"/>
  <c r="U1146" i="41"/>
  <c r="V1146" i="41"/>
  <c r="W1146" i="41"/>
  <c r="AE1146" i="41"/>
  <c r="AF1146" i="41"/>
  <c r="AG1146" i="41"/>
  <c r="AH1146" i="41"/>
  <c r="AI1146" i="41"/>
  <c r="AJ1146" i="41"/>
  <c r="AK1146" i="41"/>
  <c r="AL1146" i="41"/>
  <c r="AM1146" i="41"/>
  <c r="AN1146" i="41"/>
  <c r="AO1146" i="41"/>
  <c r="AP1146" i="41"/>
  <c r="AQ1146" i="41"/>
  <c r="AR1146" i="41"/>
  <c r="AS1146" i="41"/>
  <c r="AT1146" i="41"/>
  <c r="AU1146" i="41"/>
  <c r="AV1146" i="41"/>
  <c r="AW1146" i="41"/>
  <c r="AX1146" i="41"/>
  <c r="AY1146" i="41"/>
  <c r="C1147" i="41"/>
  <c r="D1147" i="41"/>
  <c r="E1147" i="41"/>
  <c r="F1147" i="41"/>
  <c r="G1147" i="41"/>
  <c r="H1147" i="41"/>
  <c r="J1147" i="41"/>
  <c r="K1147" i="41"/>
  <c r="L1147" i="41"/>
  <c r="M1147" i="41"/>
  <c r="N1147" i="41"/>
  <c r="O1147" i="41"/>
  <c r="P1147" i="41"/>
  <c r="S1147" i="41"/>
  <c r="T1147" i="41"/>
  <c r="U1147" i="41"/>
  <c r="V1147" i="41"/>
  <c r="W1147" i="41"/>
  <c r="AE1147" i="41"/>
  <c r="AF1147" i="41"/>
  <c r="AG1147" i="41"/>
  <c r="AH1147" i="41"/>
  <c r="AI1147" i="41"/>
  <c r="AJ1147" i="41"/>
  <c r="AK1147" i="41"/>
  <c r="AL1147" i="41"/>
  <c r="AM1147" i="41"/>
  <c r="AN1147" i="41"/>
  <c r="AO1147" i="41"/>
  <c r="AP1147" i="41"/>
  <c r="AQ1147" i="41"/>
  <c r="AR1147" i="41"/>
  <c r="AS1147" i="41"/>
  <c r="AT1147" i="41"/>
  <c r="AU1147" i="41"/>
  <c r="AV1147" i="41"/>
  <c r="AW1147" i="41"/>
  <c r="AX1147" i="41"/>
  <c r="AY1147" i="41"/>
  <c r="C1148" i="41"/>
  <c r="D1148" i="41"/>
  <c r="E1148" i="41"/>
  <c r="F1148" i="41"/>
  <c r="G1148" i="41"/>
  <c r="H1148" i="41"/>
  <c r="J1148" i="41"/>
  <c r="K1148" i="41"/>
  <c r="L1148" i="41"/>
  <c r="M1148" i="41"/>
  <c r="N1148" i="41"/>
  <c r="O1148" i="41"/>
  <c r="P1148" i="41"/>
  <c r="S1148" i="41"/>
  <c r="T1148" i="41"/>
  <c r="U1148" i="41"/>
  <c r="V1148" i="41"/>
  <c r="W1148" i="41"/>
  <c r="AE1148" i="41"/>
  <c r="AF1148" i="41"/>
  <c r="AG1148" i="41"/>
  <c r="AH1148" i="41"/>
  <c r="AI1148" i="41"/>
  <c r="AJ1148" i="41"/>
  <c r="AK1148" i="41"/>
  <c r="AL1148" i="41"/>
  <c r="AM1148" i="41"/>
  <c r="AN1148" i="41"/>
  <c r="AO1148" i="41"/>
  <c r="AP1148" i="41"/>
  <c r="AQ1148" i="41"/>
  <c r="AR1148" i="41"/>
  <c r="AS1148" i="41"/>
  <c r="AT1148" i="41"/>
  <c r="AU1148" i="41"/>
  <c r="AV1148" i="41"/>
  <c r="AW1148" i="41"/>
  <c r="AX1148" i="41"/>
  <c r="AY1148" i="41"/>
  <c r="C1149" i="41"/>
  <c r="D1149" i="41"/>
  <c r="E1149" i="41"/>
  <c r="F1149" i="41"/>
  <c r="G1149" i="41"/>
  <c r="H1149" i="41"/>
  <c r="J1149" i="41"/>
  <c r="K1149" i="41"/>
  <c r="L1149" i="41"/>
  <c r="M1149" i="41"/>
  <c r="N1149" i="41"/>
  <c r="O1149" i="41"/>
  <c r="P1149" i="41"/>
  <c r="S1149" i="41"/>
  <c r="T1149" i="41"/>
  <c r="U1149" i="41"/>
  <c r="V1149" i="41"/>
  <c r="W1149" i="41"/>
  <c r="AE1149" i="41"/>
  <c r="AF1149" i="41"/>
  <c r="AG1149" i="41"/>
  <c r="AH1149" i="41"/>
  <c r="AI1149" i="41"/>
  <c r="AJ1149" i="41"/>
  <c r="AK1149" i="41"/>
  <c r="AL1149" i="41"/>
  <c r="AM1149" i="41"/>
  <c r="AN1149" i="41"/>
  <c r="AO1149" i="41"/>
  <c r="AP1149" i="41"/>
  <c r="AQ1149" i="41"/>
  <c r="AR1149" i="41"/>
  <c r="AS1149" i="41"/>
  <c r="AT1149" i="41"/>
  <c r="AU1149" i="41"/>
  <c r="AV1149" i="41"/>
  <c r="AW1149" i="41"/>
  <c r="AX1149" i="41"/>
  <c r="AY1149" i="41"/>
  <c r="C1150" i="41"/>
  <c r="D1150" i="41"/>
  <c r="E1150" i="41"/>
  <c r="F1150" i="41"/>
  <c r="G1150" i="41"/>
  <c r="H1150" i="41"/>
  <c r="J1150" i="41"/>
  <c r="K1150" i="41"/>
  <c r="L1150" i="41"/>
  <c r="M1150" i="41"/>
  <c r="N1150" i="41"/>
  <c r="O1150" i="41"/>
  <c r="P1150" i="41"/>
  <c r="S1150" i="41"/>
  <c r="T1150" i="41"/>
  <c r="U1150" i="41"/>
  <c r="V1150" i="41"/>
  <c r="W1150" i="41"/>
  <c r="AE1150" i="41"/>
  <c r="AF1150" i="41"/>
  <c r="AG1150" i="41"/>
  <c r="AH1150" i="41"/>
  <c r="AI1150" i="41"/>
  <c r="AJ1150" i="41"/>
  <c r="AK1150" i="41"/>
  <c r="AL1150" i="41"/>
  <c r="AM1150" i="41"/>
  <c r="AN1150" i="41"/>
  <c r="AO1150" i="41"/>
  <c r="AP1150" i="41"/>
  <c r="AQ1150" i="41"/>
  <c r="AR1150" i="41"/>
  <c r="AS1150" i="41"/>
  <c r="AT1150" i="41"/>
  <c r="AU1150" i="41"/>
  <c r="AV1150" i="41"/>
  <c r="AW1150" i="41"/>
  <c r="AX1150" i="41"/>
  <c r="AY1150" i="41"/>
  <c r="C1151" i="41"/>
  <c r="D1151" i="41"/>
  <c r="E1151" i="41"/>
  <c r="F1151" i="41"/>
  <c r="G1151" i="41"/>
  <c r="H1151" i="41"/>
  <c r="J1151" i="41"/>
  <c r="K1151" i="41"/>
  <c r="L1151" i="41"/>
  <c r="M1151" i="41"/>
  <c r="N1151" i="41"/>
  <c r="O1151" i="41"/>
  <c r="P1151" i="41"/>
  <c r="S1151" i="41"/>
  <c r="T1151" i="41"/>
  <c r="U1151" i="41"/>
  <c r="V1151" i="41"/>
  <c r="W1151" i="41"/>
  <c r="AE1151" i="41"/>
  <c r="AF1151" i="41"/>
  <c r="AG1151" i="41"/>
  <c r="AH1151" i="41"/>
  <c r="AI1151" i="41"/>
  <c r="AJ1151" i="41"/>
  <c r="AK1151" i="41"/>
  <c r="AL1151" i="41"/>
  <c r="AM1151" i="41"/>
  <c r="AN1151" i="41"/>
  <c r="AO1151" i="41"/>
  <c r="AP1151" i="41"/>
  <c r="AQ1151" i="41"/>
  <c r="AR1151" i="41"/>
  <c r="AS1151" i="41"/>
  <c r="AT1151" i="41"/>
  <c r="AU1151" i="41"/>
  <c r="AV1151" i="41"/>
  <c r="AW1151" i="41"/>
  <c r="AX1151" i="41"/>
  <c r="AY1151" i="41"/>
  <c r="C1152" i="41"/>
  <c r="D1152" i="41"/>
  <c r="E1152" i="41"/>
  <c r="F1152" i="41"/>
  <c r="G1152" i="41"/>
  <c r="H1152" i="41"/>
  <c r="J1152" i="41"/>
  <c r="K1152" i="41"/>
  <c r="L1152" i="41"/>
  <c r="M1152" i="41"/>
  <c r="N1152" i="41"/>
  <c r="O1152" i="41"/>
  <c r="P1152" i="41"/>
  <c r="S1152" i="41"/>
  <c r="T1152" i="41"/>
  <c r="U1152" i="41"/>
  <c r="V1152" i="41"/>
  <c r="W1152" i="41"/>
  <c r="AE1152" i="41"/>
  <c r="AF1152" i="41"/>
  <c r="AG1152" i="41"/>
  <c r="AH1152" i="41"/>
  <c r="AI1152" i="41"/>
  <c r="AJ1152" i="41"/>
  <c r="AK1152" i="41"/>
  <c r="AL1152" i="41"/>
  <c r="AM1152" i="41"/>
  <c r="AN1152" i="41"/>
  <c r="AO1152" i="41"/>
  <c r="AP1152" i="41"/>
  <c r="AQ1152" i="41"/>
  <c r="AR1152" i="41"/>
  <c r="AS1152" i="41"/>
  <c r="AT1152" i="41"/>
  <c r="AU1152" i="41"/>
  <c r="AV1152" i="41"/>
  <c r="AW1152" i="41"/>
  <c r="AX1152" i="41"/>
  <c r="AY1152" i="41"/>
  <c r="C1153" i="41"/>
  <c r="D1153" i="41"/>
  <c r="E1153" i="41"/>
  <c r="F1153" i="41"/>
  <c r="G1153" i="41"/>
  <c r="H1153" i="41"/>
  <c r="J1153" i="41"/>
  <c r="K1153" i="41"/>
  <c r="L1153" i="41"/>
  <c r="M1153" i="41"/>
  <c r="N1153" i="41"/>
  <c r="O1153" i="41"/>
  <c r="P1153" i="41"/>
  <c r="S1153" i="41"/>
  <c r="T1153" i="41"/>
  <c r="U1153" i="41"/>
  <c r="V1153" i="41"/>
  <c r="W1153" i="41"/>
  <c r="AE1153" i="41"/>
  <c r="AF1153" i="41"/>
  <c r="AG1153" i="41"/>
  <c r="AH1153" i="41"/>
  <c r="AI1153" i="41"/>
  <c r="AJ1153" i="41"/>
  <c r="AK1153" i="41"/>
  <c r="AL1153" i="41"/>
  <c r="AM1153" i="41"/>
  <c r="AN1153" i="41"/>
  <c r="AO1153" i="41"/>
  <c r="AP1153" i="41"/>
  <c r="AQ1153" i="41"/>
  <c r="AR1153" i="41"/>
  <c r="AS1153" i="41"/>
  <c r="AT1153" i="41"/>
  <c r="AU1153" i="41"/>
  <c r="AV1153" i="41"/>
  <c r="AW1153" i="41"/>
  <c r="AX1153" i="41"/>
  <c r="AY1153" i="41"/>
  <c r="C1154" i="41"/>
  <c r="D1154" i="41"/>
  <c r="E1154" i="41"/>
  <c r="F1154" i="41"/>
  <c r="G1154" i="41"/>
  <c r="H1154" i="41"/>
  <c r="J1154" i="41"/>
  <c r="K1154" i="41"/>
  <c r="L1154" i="41"/>
  <c r="M1154" i="41"/>
  <c r="N1154" i="41"/>
  <c r="O1154" i="41"/>
  <c r="P1154" i="41"/>
  <c r="S1154" i="41"/>
  <c r="T1154" i="41"/>
  <c r="U1154" i="41"/>
  <c r="V1154" i="41"/>
  <c r="W1154" i="41"/>
  <c r="AE1154" i="41"/>
  <c r="AF1154" i="41"/>
  <c r="AG1154" i="41"/>
  <c r="AH1154" i="41"/>
  <c r="AI1154" i="41"/>
  <c r="AJ1154" i="41"/>
  <c r="AK1154" i="41"/>
  <c r="AL1154" i="41"/>
  <c r="AM1154" i="41"/>
  <c r="AN1154" i="41"/>
  <c r="AO1154" i="41"/>
  <c r="AP1154" i="41"/>
  <c r="AQ1154" i="41"/>
  <c r="AR1154" i="41"/>
  <c r="AS1154" i="41"/>
  <c r="AT1154" i="41"/>
  <c r="AU1154" i="41"/>
  <c r="AV1154" i="41"/>
  <c r="AW1154" i="41"/>
  <c r="AX1154" i="41"/>
  <c r="AY1154" i="41"/>
  <c r="C1155" i="41"/>
  <c r="D1155" i="41"/>
  <c r="E1155" i="41"/>
  <c r="F1155" i="41"/>
  <c r="G1155" i="41"/>
  <c r="H1155" i="41"/>
  <c r="J1155" i="41"/>
  <c r="K1155" i="41"/>
  <c r="L1155" i="41"/>
  <c r="M1155" i="41"/>
  <c r="N1155" i="41"/>
  <c r="O1155" i="41"/>
  <c r="P1155" i="41"/>
  <c r="S1155" i="41"/>
  <c r="T1155" i="41"/>
  <c r="U1155" i="41"/>
  <c r="V1155" i="41"/>
  <c r="W1155" i="41"/>
  <c r="AE1155" i="41"/>
  <c r="AF1155" i="41"/>
  <c r="AG1155" i="41"/>
  <c r="AH1155" i="41"/>
  <c r="AI1155" i="41"/>
  <c r="AJ1155" i="41"/>
  <c r="AK1155" i="41"/>
  <c r="AL1155" i="41"/>
  <c r="AM1155" i="41"/>
  <c r="AN1155" i="41"/>
  <c r="AO1155" i="41"/>
  <c r="AP1155" i="41"/>
  <c r="AQ1155" i="41"/>
  <c r="AR1155" i="41"/>
  <c r="AS1155" i="41"/>
  <c r="AT1155" i="41"/>
  <c r="AU1155" i="41"/>
  <c r="AV1155" i="41"/>
  <c r="AW1155" i="41"/>
  <c r="AX1155" i="41"/>
  <c r="AY1155" i="41"/>
  <c r="C1156" i="41"/>
  <c r="D1156" i="41"/>
  <c r="E1156" i="41"/>
  <c r="F1156" i="41"/>
  <c r="G1156" i="41"/>
  <c r="H1156" i="41"/>
  <c r="J1156" i="41"/>
  <c r="K1156" i="41"/>
  <c r="L1156" i="41"/>
  <c r="M1156" i="41"/>
  <c r="N1156" i="41"/>
  <c r="O1156" i="41"/>
  <c r="P1156" i="41"/>
  <c r="S1156" i="41"/>
  <c r="T1156" i="41"/>
  <c r="U1156" i="41"/>
  <c r="V1156" i="41"/>
  <c r="W1156" i="41"/>
  <c r="AE1156" i="41"/>
  <c r="AF1156" i="41"/>
  <c r="AG1156" i="41"/>
  <c r="AH1156" i="41"/>
  <c r="AI1156" i="41"/>
  <c r="AJ1156" i="41"/>
  <c r="AK1156" i="41"/>
  <c r="AL1156" i="41"/>
  <c r="AM1156" i="41"/>
  <c r="AN1156" i="41"/>
  <c r="AO1156" i="41"/>
  <c r="AP1156" i="41"/>
  <c r="AQ1156" i="41"/>
  <c r="AR1156" i="41"/>
  <c r="AS1156" i="41"/>
  <c r="AT1156" i="41"/>
  <c r="AU1156" i="41"/>
  <c r="AV1156" i="41"/>
  <c r="AW1156" i="41"/>
  <c r="AX1156" i="41"/>
  <c r="AY1156" i="41"/>
  <c r="C1157" i="41"/>
  <c r="D1157" i="41"/>
  <c r="E1157" i="41"/>
  <c r="F1157" i="41"/>
  <c r="G1157" i="41"/>
  <c r="H1157" i="41"/>
  <c r="J1157" i="41"/>
  <c r="K1157" i="41"/>
  <c r="L1157" i="41"/>
  <c r="M1157" i="41"/>
  <c r="N1157" i="41"/>
  <c r="O1157" i="41"/>
  <c r="P1157" i="41"/>
  <c r="S1157" i="41"/>
  <c r="T1157" i="41"/>
  <c r="U1157" i="41"/>
  <c r="V1157" i="41"/>
  <c r="W1157" i="41"/>
  <c r="AE1157" i="41"/>
  <c r="AF1157" i="41"/>
  <c r="AG1157" i="41"/>
  <c r="AH1157" i="41"/>
  <c r="AI1157" i="41"/>
  <c r="AJ1157" i="41"/>
  <c r="AK1157" i="41"/>
  <c r="AL1157" i="41"/>
  <c r="AM1157" i="41"/>
  <c r="AN1157" i="41"/>
  <c r="AO1157" i="41"/>
  <c r="AP1157" i="41"/>
  <c r="AQ1157" i="41"/>
  <c r="AR1157" i="41"/>
  <c r="AS1157" i="41"/>
  <c r="AT1157" i="41"/>
  <c r="AU1157" i="41"/>
  <c r="AV1157" i="41"/>
  <c r="AW1157" i="41"/>
  <c r="AX1157" i="41"/>
  <c r="AY1157" i="41"/>
  <c r="C1158" i="41"/>
  <c r="D1158" i="41"/>
  <c r="E1158" i="41"/>
  <c r="F1158" i="41"/>
  <c r="G1158" i="41"/>
  <c r="H1158" i="41"/>
  <c r="J1158" i="41"/>
  <c r="K1158" i="41"/>
  <c r="L1158" i="41"/>
  <c r="M1158" i="41"/>
  <c r="N1158" i="41"/>
  <c r="O1158" i="41"/>
  <c r="P1158" i="41"/>
  <c r="S1158" i="41"/>
  <c r="T1158" i="41"/>
  <c r="U1158" i="41"/>
  <c r="V1158" i="41"/>
  <c r="W1158" i="41"/>
  <c r="AE1158" i="41"/>
  <c r="AF1158" i="41"/>
  <c r="AG1158" i="41"/>
  <c r="AH1158" i="41"/>
  <c r="AI1158" i="41"/>
  <c r="AJ1158" i="41"/>
  <c r="AK1158" i="41"/>
  <c r="AL1158" i="41"/>
  <c r="AM1158" i="41"/>
  <c r="AN1158" i="41"/>
  <c r="AO1158" i="41"/>
  <c r="AP1158" i="41"/>
  <c r="AQ1158" i="41"/>
  <c r="AR1158" i="41"/>
  <c r="AS1158" i="41"/>
  <c r="AT1158" i="41"/>
  <c r="AU1158" i="41"/>
  <c r="AV1158" i="41"/>
  <c r="AW1158" i="41"/>
  <c r="AX1158" i="41"/>
  <c r="AY1158" i="41"/>
  <c r="C1159" i="41"/>
  <c r="D1159" i="41"/>
  <c r="E1159" i="41"/>
  <c r="F1159" i="41"/>
  <c r="G1159" i="41"/>
  <c r="H1159" i="41"/>
  <c r="J1159" i="41"/>
  <c r="K1159" i="41"/>
  <c r="L1159" i="41"/>
  <c r="M1159" i="41"/>
  <c r="N1159" i="41"/>
  <c r="O1159" i="41"/>
  <c r="P1159" i="41"/>
  <c r="S1159" i="41"/>
  <c r="T1159" i="41"/>
  <c r="U1159" i="41"/>
  <c r="V1159" i="41"/>
  <c r="W1159" i="41"/>
  <c r="AE1159" i="41"/>
  <c r="AF1159" i="41"/>
  <c r="AG1159" i="41"/>
  <c r="AH1159" i="41"/>
  <c r="AI1159" i="41"/>
  <c r="AJ1159" i="41"/>
  <c r="AK1159" i="41"/>
  <c r="AL1159" i="41"/>
  <c r="AM1159" i="41"/>
  <c r="AN1159" i="41"/>
  <c r="AO1159" i="41"/>
  <c r="AP1159" i="41"/>
  <c r="AQ1159" i="41"/>
  <c r="AR1159" i="41"/>
  <c r="AS1159" i="41"/>
  <c r="AT1159" i="41"/>
  <c r="AU1159" i="41"/>
  <c r="AV1159" i="41"/>
  <c r="AW1159" i="41"/>
  <c r="AX1159" i="41"/>
  <c r="AY1159" i="41"/>
  <c r="C1160" i="41"/>
  <c r="D1160" i="41"/>
  <c r="E1160" i="41"/>
  <c r="F1160" i="41"/>
  <c r="G1160" i="41"/>
  <c r="H1160" i="41"/>
  <c r="J1160" i="41"/>
  <c r="K1160" i="41"/>
  <c r="L1160" i="41"/>
  <c r="M1160" i="41"/>
  <c r="N1160" i="41"/>
  <c r="O1160" i="41"/>
  <c r="P1160" i="41"/>
  <c r="S1160" i="41"/>
  <c r="T1160" i="41"/>
  <c r="U1160" i="41"/>
  <c r="V1160" i="41"/>
  <c r="W1160" i="41"/>
  <c r="AE1160" i="41"/>
  <c r="AF1160" i="41"/>
  <c r="AG1160" i="41"/>
  <c r="AH1160" i="41"/>
  <c r="AI1160" i="41"/>
  <c r="AJ1160" i="41"/>
  <c r="AK1160" i="41"/>
  <c r="AL1160" i="41"/>
  <c r="AM1160" i="41"/>
  <c r="AN1160" i="41"/>
  <c r="AO1160" i="41"/>
  <c r="AP1160" i="41"/>
  <c r="AQ1160" i="41"/>
  <c r="AR1160" i="41"/>
  <c r="AS1160" i="41"/>
  <c r="AT1160" i="41"/>
  <c r="AU1160" i="41"/>
  <c r="AV1160" i="41"/>
  <c r="AW1160" i="41"/>
  <c r="AX1160" i="41"/>
  <c r="AY1160" i="41"/>
  <c r="C1161" i="41"/>
  <c r="D1161" i="41"/>
  <c r="E1161" i="41"/>
  <c r="F1161" i="41"/>
  <c r="G1161" i="41"/>
  <c r="H1161" i="41"/>
  <c r="J1161" i="41"/>
  <c r="K1161" i="41"/>
  <c r="L1161" i="41"/>
  <c r="M1161" i="41"/>
  <c r="N1161" i="41"/>
  <c r="O1161" i="41"/>
  <c r="P1161" i="41"/>
  <c r="S1161" i="41"/>
  <c r="T1161" i="41"/>
  <c r="U1161" i="41"/>
  <c r="V1161" i="41"/>
  <c r="W1161" i="41"/>
  <c r="AE1161" i="41"/>
  <c r="AF1161" i="41"/>
  <c r="AG1161" i="41"/>
  <c r="AH1161" i="41"/>
  <c r="AI1161" i="41"/>
  <c r="AJ1161" i="41"/>
  <c r="AK1161" i="41"/>
  <c r="AL1161" i="41"/>
  <c r="AM1161" i="41"/>
  <c r="AN1161" i="41"/>
  <c r="AO1161" i="41"/>
  <c r="AP1161" i="41"/>
  <c r="AQ1161" i="41"/>
  <c r="AR1161" i="41"/>
  <c r="AS1161" i="41"/>
  <c r="AT1161" i="41"/>
  <c r="AU1161" i="41"/>
  <c r="AV1161" i="41"/>
  <c r="AW1161" i="41"/>
  <c r="AX1161" i="41"/>
  <c r="AY1161" i="41"/>
  <c r="C1162" i="41"/>
  <c r="D1162" i="41"/>
  <c r="E1162" i="41"/>
  <c r="F1162" i="41"/>
  <c r="G1162" i="41"/>
  <c r="H1162" i="41"/>
  <c r="J1162" i="41"/>
  <c r="K1162" i="41"/>
  <c r="L1162" i="41"/>
  <c r="M1162" i="41"/>
  <c r="N1162" i="41"/>
  <c r="O1162" i="41"/>
  <c r="P1162" i="41"/>
  <c r="S1162" i="41"/>
  <c r="T1162" i="41"/>
  <c r="U1162" i="41"/>
  <c r="V1162" i="41"/>
  <c r="W1162" i="41"/>
  <c r="AE1162" i="41"/>
  <c r="AF1162" i="41"/>
  <c r="AG1162" i="41"/>
  <c r="AH1162" i="41"/>
  <c r="AI1162" i="41"/>
  <c r="AJ1162" i="41"/>
  <c r="AK1162" i="41"/>
  <c r="AL1162" i="41"/>
  <c r="AM1162" i="41"/>
  <c r="AN1162" i="41"/>
  <c r="AO1162" i="41"/>
  <c r="AP1162" i="41"/>
  <c r="AQ1162" i="41"/>
  <c r="AR1162" i="41"/>
  <c r="AS1162" i="41"/>
  <c r="AT1162" i="41"/>
  <c r="AU1162" i="41"/>
  <c r="AV1162" i="41"/>
  <c r="AW1162" i="41"/>
  <c r="AX1162" i="41"/>
  <c r="AY1162" i="41"/>
  <c r="C1163" i="41"/>
  <c r="D1163" i="41"/>
  <c r="E1163" i="41"/>
  <c r="F1163" i="41"/>
  <c r="G1163" i="41"/>
  <c r="H1163" i="41"/>
  <c r="J1163" i="41"/>
  <c r="K1163" i="41"/>
  <c r="L1163" i="41"/>
  <c r="M1163" i="41"/>
  <c r="N1163" i="41"/>
  <c r="O1163" i="41"/>
  <c r="P1163" i="41"/>
  <c r="S1163" i="41"/>
  <c r="T1163" i="41"/>
  <c r="U1163" i="41"/>
  <c r="V1163" i="41"/>
  <c r="W1163" i="41"/>
  <c r="AE1163" i="41"/>
  <c r="AF1163" i="41"/>
  <c r="AG1163" i="41"/>
  <c r="AH1163" i="41"/>
  <c r="AI1163" i="41"/>
  <c r="AJ1163" i="41"/>
  <c r="AK1163" i="41"/>
  <c r="AL1163" i="41"/>
  <c r="AM1163" i="41"/>
  <c r="AN1163" i="41"/>
  <c r="AO1163" i="41"/>
  <c r="AP1163" i="41"/>
  <c r="AQ1163" i="41"/>
  <c r="AR1163" i="41"/>
  <c r="AS1163" i="41"/>
  <c r="AT1163" i="41"/>
  <c r="AU1163" i="41"/>
  <c r="AV1163" i="41"/>
  <c r="AW1163" i="41"/>
  <c r="AX1163" i="41"/>
  <c r="AY1163" i="41"/>
  <c r="C1164" i="41"/>
  <c r="D1164" i="41"/>
  <c r="E1164" i="41"/>
  <c r="F1164" i="41"/>
  <c r="G1164" i="41"/>
  <c r="H1164" i="41"/>
  <c r="J1164" i="41"/>
  <c r="K1164" i="41"/>
  <c r="L1164" i="41"/>
  <c r="M1164" i="41"/>
  <c r="N1164" i="41"/>
  <c r="O1164" i="41"/>
  <c r="P1164" i="41"/>
  <c r="S1164" i="41"/>
  <c r="T1164" i="41"/>
  <c r="U1164" i="41"/>
  <c r="V1164" i="41"/>
  <c r="W1164" i="41"/>
  <c r="AE1164" i="41"/>
  <c r="AF1164" i="41"/>
  <c r="AG1164" i="41"/>
  <c r="AH1164" i="41"/>
  <c r="AI1164" i="41"/>
  <c r="AJ1164" i="41"/>
  <c r="AK1164" i="41"/>
  <c r="AL1164" i="41"/>
  <c r="AM1164" i="41"/>
  <c r="AN1164" i="41"/>
  <c r="AO1164" i="41"/>
  <c r="AP1164" i="41"/>
  <c r="AQ1164" i="41"/>
  <c r="AR1164" i="41"/>
  <c r="AS1164" i="41"/>
  <c r="AT1164" i="41"/>
  <c r="AU1164" i="41"/>
  <c r="AV1164" i="41"/>
  <c r="AW1164" i="41"/>
  <c r="AX1164" i="41"/>
  <c r="AY1164" i="41"/>
  <c r="C1165" i="41"/>
  <c r="D1165" i="41"/>
  <c r="E1165" i="41"/>
  <c r="F1165" i="41"/>
  <c r="G1165" i="41"/>
  <c r="H1165" i="41"/>
  <c r="J1165" i="41"/>
  <c r="K1165" i="41"/>
  <c r="L1165" i="41"/>
  <c r="M1165" i="41"/>
  <c r="N1165" i="41"/>
  <c r="O1165" i="41"/>
  <c r="P1165" i="41"/>
  <c r="S1165" i="41"/>
  <c r="T1165" i="41"/>
  <c r="U1165" i="41"/>
  <c r="V1165" i="41"/>
  <c r="W1165" i="41"/>
  <c r="AE1165" i="41"/>
  <c r="AF1165" i="41"/>
  <c r="AG1165" i="41"/>
  <c r="AH1165" i="41"/>
  <c r="AI1165" i="41"/>
  <c r="AJ1165" i="41"/>
  <c r="AK1165" i="41"/>
  <c r="AL1165" i="41"/>
  <c r="AM1165" i="41"/>
  <c r="AN1165" i="41"/>
  <c r="AO1165" i="41"/>
  <c r="AP1165" i="41"/>
  <c r="AQ1165" i="41"/>
  <c r="AR1165" i="41"/>
  <c r="AS1165" i="41"/>
  <c r="AT1165" i="41"/>
  <c r="AU1165" i="41"/>
  <c r="AV1165" i="41"/>
  <c r="AW1165" i="41"/>
  <c r="AX1165" i="41"/>
  <c r="AY1165" i="41"/>
  <c r="C1166" i="41"/>
  <c r="D1166" i="41"/>
  <c r="E1166" i="41"/>
  <c r="F1166" i="41"/>
  <c r="G1166" i="41"/>
  <c r="H1166" i="41"/>
  <c r="J1166" i="41"/>
  <c r="K1166" i="41"/>
  <c r="L1166" i="41"/>
  <c r="M1166" i="41"/>
  <c r="N1166" i="41"/>
  <c r="O1166" i="41"/>
  <c r="P1166" i="41"/>
  <c r="S1166" i="41"/>
  <c r="T1166" i="41"/>
  <c r="U1166" i="41"/>
  <c r="V1166" i="41"/>
  <c r="W1166" i="41"/>
  <c r="AE1166" i="41"/>
  <c r="AF1166" i="41"/>
  <c r="AG1166" i="41"/>
  <c r="AH1166" i="41"/>
  <c r="AI1166" i="41"/>
  <c r="AJ1166" i="41"/>
  <c r="AK1166" i="41"/>
  <c r="AL1166" i="41"/>
  <c r="AM1166" i="41"/>
  <c r="AN1166" i="41"/>
  <c r="AO1166" i="41"/>
  <c r="AP1166" i="41"/>
  <c r="AQ1166" i="41"/>
  <c r="AR1166" i="41"/>
  <c r="AS1166" i="41"/>
  <c r="AT1166" i="41"/>
  <c r="AU1166" i="41"/>
  <c r="AV1166" i="41"/>
  <c r="AW1166" i="41"/>
  <c r="AX1166" i="41"/>
  <c r="AY1166" i="41"/>
  <c r="C1167" i="41"/>
  <c r="D1167" i="41"/>
  <c r="E1167" i="41"/>
  <c r="F1167" i="41"/>
  <c r="G1167" i="41"/>
  <c r="H1167" i="41"/>
  <c r="J1167" i="41"/>
  <c r="K1167" i="41"/>
  <c r="L1167" i="41"/>
  <c r="M1167" i="41"/>
  <c r="N1167" i="41"/>
  <c r="O1167" i="41"/>
  <c r="P1167" i="41"/>
  <c r="S1167" i="41"/>
  <c r="T1167" i="41"/>
  <c r="U1167" i="41"/>
  <c r="V1167" i="41"/>
  <c r="W1167" i="41"/>
  <c r="AE1167" i="41"/>
  <c r="AF1167" i="41"/>
  <c r="AG1167" i="41"/>
  <c r="AH1167" i="41"/>
  <c r="AI1167" i="41"/>
  <c r="AJ1167" i="41"/>
  <c r="AK1167" i="41"/>
  <c r="AL1167" i="41"/>
  <c r="AM1167" i="41"/>
  <c r="AN1167" i="41"/>
  <c r="AO1167" i="41"/>
  <c r="AP1167" i="41"/>
  <c r="AQ1167" i="41"/>
  <c r="AR1167" i="41"/>
  <c r="AS1167" i="41"/>
  <c r="AT1167" i="41"/>
  <c r="AU1167" i="41"/>
  <c r="AV1167" i="41"/>
  <c r="AW1167" i="41"/>
  <c r="AX1167" i="41"/>
  <c r="AY1167" i="41"/>
  <c r="C1168" i="41"/>
  <c r="D1168" i="41"/>
  <c r="E1168" i="41"/>
  <c r="F1168" i="41"/>
  <c r="G1168" i="41"/>
  <c r="H1168" i="41"/>
  <c r="J1168" i="41"/>
  <c r="K1168" i="41"/>
  <c r="L1168" i="41"/>
  <c r="M1168" i="41"/>
  <c r="N1168" i="41"/>
  <c r="O1168" i="41"/>
  <c r="P1168" i="41"/>
  <c r="S1168" i="41"/>
  <c r="T1168" i="41"/>
  <c r="U1168" i="41"/>
  <c r="V1168" i="41"/>
  <c r="W1168" i="41"/>
  <c r="AE1168" i="41"/>
  <c r="AF1168" i="41"/>
  <c r="AG1168" i="41"/>
  <c r="AH1168" i="41"/>
  <c r="AI1168" i="41"/>
  <c r="AJ1168" i="41"/>
  <c r="AK1168" i="41"/>
  <c r="AL1168" i="41"/>
  <c r="AM1168" i="41"/>
  <c r="AN1168" i="41"/>
  <c r="AO1168" i="41"/>
  <c r="AP1168" i="41"/>
  <c r="AQ1168" i="41"/>
  <c r="AR1168" i="41"/>
  <c r="AS1168" i="41"/>
  <c r="AT1168" i="41"/>
  <c r="AU1168" i="41"/>
  <c r="AV1168" i="41"/>
  <c r="AW1168" i="41"/>
  <c r="AX1168" i="41"/>
  <c r="AY1168" i="41"/>
  <c r="C1169" i="41"/>
  <c r="D1169" i="41"/>
  <c r="E1169" i="41"/>
  <c r="F1169" i="41"/>
  <c r="G1169" i="41"/>
  <c r="H1169" i="41"/>
  <c r="J1169" i="41"/>
  <c r="K1169" i="41"/>
  <c r="L1169" i="41"/>
  <c r="M1169" i="41"/>
  <c r="N1169" i="41"/>
  <c r="O1169" i="41"/>
  <c r="P1169" i="41"/>
  <c r="S1169" i="41"/>
  <c r="T1169" i="41"/>
  <c r="U1169" i="41"/>
  <c r="V1169" i="41"/>
  <c r="W1169" i="41"/>
  <c r="AE1169" i="41"/>
  <c r="AF1169" i="41"/>
  <c r="AG1169" i="41"/>
  <c r="AH1169" i="41"/>
  <c r="AI1169" i="41"/>
  <c r="AJ1169" i="41"/>
  <c r="AK1169" i="41"/>
  <c r="AL1169" i="41"/>
  <c r="AM1169" i="41"/>
  <c r="AN1169" i="41"/>
  <c r="AO1169" i="41"/>
  <c r="AP1169" i="41"/>
  <c r="AQ1169" i="41"/>
  <c r="AR1169" i="41"/>
  <c r="AS1169" i="41"/>
  <c r="AT1169" i="41"/>
  <c r="AU1169" i="41"/>
  <c r="AV1169" i="41"/>
  <c r="AW1169" i="41"/>
  <c r="AX1169" i="41"/>
  <c r="AY1169" i="41"/>
  <c r="C1170" i="41"/>
  <c r="D1170" i="41"/>
  <c r="E1170" i="41"/>
  <c r="F1170" i="41"/>
  <c r="G1170" i="41"/>
  <c r="H1170" i="41"/>
  <c r="J1170" i="41"/>
  <c r="K1170" i="41"/>
  <c r="L1170" i="41"/>
  <c r="M1170" i="41"/>
  <c r="N1170" i="41"/>
  <c r="O1170" i="41"/>
  <c r="P1170" i="41"/>
  <c r="S1170" i="41"/>
  <c r="T1170" i="41"/>
  <c r="U1170" i="41"/>
  <c r="V1170" i="41"/>
  <c r="W1170" i="41"/>
  <c r="AE1170" i="41"/>
  <c r="AF1170" i="41"/>
  <c r="AG1170" i="41"/>
  <c r="AH1170" i="41"/>
  <c r="AI1170" i="41"/>
  <c r="AJ1170" i="41"/>
  <c r="AK1170" i="41"/>
  <c r="AL1170" i="41"/>
  <c r="AM1170" i="41"/>
  <c r="AN1170" i="41"/>
  <c r="AO1170" i="41"/>
  <c r="AP1170" i="41"/>
  <c r="AQ1170" i="41"/>
  <c r="AR1170" i="41"/>
  <c r="AS1170" i="41"/>
  <c r="AT1170" i="41"/>
  <c r="AU1170" i="41"/>
  <c r="AV1170" i="41"/>
  <c r="AW1170" i="41"/>
  <c r="AX1170" i="41"/>
  <c r="AY1170" i="41"/>
  <c r="C1171" i="41"/>
  <c r="D1171" i="41"/>
  <c r="E1171" i="41"/>
  <c r="F1171" i="41"/>
  <c r="G1171" i="41"/>
  <c r="H1171" i="41"/>
  <c r="J1171" i="41"/>
  <c r="K1171" i="41"/>
  <c r="L1171" i="41"/>
  <c r="M1171" i="41"/>
  <c r="N1171" i="41"/>
  <c r="O1171" i="41"/>
  <c r="P1171" i="41"/>
  <c r="S1171" i="41"/>
  <c r="T1171" i="41"/>
  <c r="U1171" i="41"/>
  <c r="V1171" i="41"/>
  <c r="W1171" i="41"/>
  <c r="AE1171" i="41"/>
  <c r="AF1171" i="41"/>
  <c r="AG1171" i="41"/>
  <c r="AH1171" i="41"/>
  <c r="AI1171" i="41"/>
  <c r="AJ1171" i="41"/>
  <c r="AK1171" i="41"/>
  <c r="AL1171" i="41"/>
  <c r="AM1171" i="41"/>
  <c r="AN1171" i="41"/>
  <c r="AO1171" i="41"/>
  <c r="AP1171" i="41"/>
  <c r="AQ1171" i="41"/>
  <c r="AR1171" i="41"/>
  <c r="AS1171" i="41"/>
  <c r="AT1171" i="41"/>
  <c r="AU1171" i="41"/>
  <c r="AV1171" i="41"/>
  <c r="AW1171" i="41"/>
  <c r="AX1171" i="41"/>
  <c r="AY1171" i="41"/>
  <c r="C1172" i="41"/>
  <c r="D1172" i="41"/>
  <c r="E1172" i="41"/>
  <c r="F1172" i="41"/>
  <c r="G1172" i="41"/>
  <c r="H1172" i="41"/>
  <c r="J1172" i="41"/>
  <c r="K1172" i="41"/>
  <c r="L1172" i="41"/>
  <c r="M1172" i="41"/>
  <c r="N1172" i="41"/>
  <c r="O1172" i="41"/>
  <c r="P1172" i="41"/>
  <c r="S1172" i="41"/>
  <c r="T1172" i="41"/>
  <c r="U1172" i="41"/>
  <c r="V1172" i="41"/>
  <c r="W1172" i="41"/>
  <c r="AE1172" i="41"/>
  <c r="AF1172" i="41"/>
  <c r="AG1172" i="41"/>
  <c r="AH1172" i="41"/>
  <c r="AI1172" i="41"/>
  <c r="AJ1172" i="41"/>
  <c r="AK1172" i="41"/>
  <c r="AL1172" i="41"/>
  <c r="AM1172" i="41"/>
  <c r="AN1172" i="41"/>
  <c r="AO1172" i="41"/>
  <c r="AP1172" i="41"/>
  <c r="AQ1172" i="41"/>
  <c r="AR1172" i="41"/>
  <c r="AS1172" i="41"/>
  <c r="AT1172" i="41"/>
  <c r="AU1172" i="41"/>
  <c r="AV1172" i="41"/>
  <c r="AW1172" i="41"/>
  <c r="AX1172" i="41"/>
  <c r="AY1172" i="41"/>
  <c r="C1173" i="41"/>
  <c r="D1173" i="41"/>
  <c r="E1173" i="41"/>
  <c r="F1173" i="41"/>
  <c r="G1173" i="41"/>
  <c r="H1173" i="41"/>
  <c r="J1173" i="41"/>
  <c r="K1173" i="41"/>
  <c r="L1173" i="41"/>
  <c r="M1173" i="41"/>
  <c r="N1173" i="41"/>
  <c r="O1173" i="41"/>
  <c r="P1173" i="41"/>
  <c r="S1173" i="41"/>
  <c r="T1173" i="41"/>
  <c r="U1173" i="41"/>
  <c r="V1173" i="41"/>
  <c r="W1173" i="41"/>
  <c r="AE1173" i="41"/>
  <c r="AF1173" i="41"/>
  <c r="AG1173" i="41"/>
  <c r="AH1173" i="41"/>
  <c r="AI1173" i="41"/>
  <c r="AJ1173" i="41"/>
  <c r="AK1173" i="41"/>
  <c r="AL1173" i="41"/>
  <c r="AM1173" i="41"/>
  <c r="AN1173" i="41"/>
  <c r="AO1173" i="41"/>
  <c r="AP1173" i="41"/>
  <c r="AQ1173" i="41"/>
  <c r="AR1173" i="41"/>
  <c r="AS1173" i="41"/>
  <c r="AT1173" i="41"/>
  <c r="AU1173" i="41"/>
  <c r="AV1173" i="41"/>
  <c r="AW1173" i="41"/>
  <c r="AX1173" i="41"/>
  <c r="AY1173" i="41"/>
  <c r="C1174" i="41"/>
  <c r="D1174" i="41"/>
  <c r="E1174" i="41"/>
  <c r="F1174" i="41"/>
  <c r="G1174" i="41"/>
  <c r="H1174" i="41"/>
  <c r="J1174" i="41"/>
  <c r="K1174" i="41"/>
  <c r="L1174" i="41"/>
  <c r="M1174" i="41"/>
  <c r="N1174" i="41"/>
  <c r="O1174" i="41"/>
  <c r="P1174" i="41"/>
  <c r="S1174" i="41"/>
  <c r="T1174" i="41"/>
  <c r="U1174" i="41"/>
  <c r="V1174" i="41"/>
  <c r="W1174" i="41"/>
  <c r="AE1174" i="41"/>
  <c r="AF1174" i="41"/>
  <c r="AG1174" i="41"/>
  <c r="AH1174" i="41"/>
  <c r="AI1174" i="41"/>
  <c r="AJ1174" i="41"/>
  <c r="AK1174" i="41"/>
  <c r="AL1174" i="41"/>
  <c r="AM1174" i="41"/>
  <c r="AN1174" i="41"/>
  <c r="AO1174" i="41"/>
  <c r="AP1174" i="41"/>
  <c r="AQ1174" i="41"/>
  <c r="AR1174" i="41"/>
  <c r="AS1174" i="41"/>
  <c r="AT1174" i="41"/>
  <c r="AU1174" i="41"/>
  <c r="AV1174" i="41"/>
  <c r="AW1174" i="41"/>
  <c r="AX1174" i="41"/>
  <c r="AY1174" i="41"/>
  <c r="C1175" i="41"/>
  <c r="D1175" i="41"/>
  <c r="E1175" i="41"/>
  <c r="F1175" i="41"/>
  <c r="G1175" i="41"/>
  <c r="H1175" i="41"/>
  <c r="J1175" i="41"/>
  <c r="K1175" i="41"/>
  <c r="L1175" i="41"/>
  <c r="M1175" i="41"/>
  <c r="N1175" i="41"/>
  <c r="O1175" i="41"/>
  <c r="P1175" i="41"/>
  <c r="S1175" i="41"/>
  <c r="T1175" i="41"/>
  <c r="U1175" i="41"/>
  <c r="V1175" i="41"/>
  <c r="W1175" i="41"/>
  <c r="AE1175" i="41"/>
  <c r="AF1175" i="41"/>
  <c r="AG1175" i="41"/>
  <c r="AH1175" i="41"/>
  <c r="AI1175" i="41"/>
  <c r="AJ1175" i="41"/>
  <c r="AK1175" i="41"/>
  <c r="AL1175" i="41"/>
  <c r="AM1175" i="41"/>
  <c r="AN1175" i="41"/>
  <c r="AO1175" i="41"/>
  <c r="AP1175" i="41"/>
  <c r="AQ1175" i="41"/>
  <c r="AR1175" i="41"/>
  <c r="AS1175" i="41"/>
  <c r="AT1175" i="41"/>
  <c r="AU1175" i="41"/>
  <c r="AV1175" i="41"/>
  <c r="AW1175" i="41"/>
  <c r="AX1175" i="41"/>
  <c r="AY1175" i="41"/>
  <c r="C1176" i="41"/>
  <c r="D1176" i="41"/>
  <c r="E1176" i="41"/>
  <c r="F1176" i="41"/>
  <c r="G1176" i="41"/>
  <c r="H1176" i="41"/>
  <c r="J1176" i="41"/>
  <c r="K1176" i="41"/>
  <c r="L1176" i="41"/>
  <c r="M1176" i="41"/>
  <c r="N1176" i="41"/>
  <c r="O1176" i="41"/>
  <c r="P1176" i="41"/>
  <c r="S1176" i="41"/>
  <c r="T1176" i="41"/>
  <c r="U1176" i="41"/>
  <c r="V1176" i="41"/>
  <c r="W1176" i="41"/>
  <c r="AE1176" i="41"/>
  <c r="AF1176" i="41"/>
  <c r="AG1176" i="41"/>
  <c r="AH1176" i="41"/>
  <c r="AI1176" i="41"/>
  <c r="AJ1176" i="41"/>
  <c r="AK1176" i="41"/>
  <c r="AL1176" i="41"/>
  <c r="AM1176" i="41"/>
  <c r="AN1176" i="41"/>
  <c r="AO1176" i="41"/>
  <c r="AP1176" i="41"/>
  <c r="AQ1176" i="41"/>
  <c r="AR1176" i="41"/>
  <c r="AS1176" i="41"/>
  <c r="AT1176" i="41"/>
  <c r="AU1176" i="41"/>
  <c r="AV1176" i="41"/>
  <c r="AW1176" i="41"/>
  <c r="AX1176" i="41"/>
  <c r="AY1176" i="41"/>
  <c r="C1177" i="41"/>
  <c r="D1177" i="41"/>
  <c r="E1177" i="41"/>
  <c r="F1177" i="41"/>
  <c r="G1177" i="41"/>
  <c r="H1177" i="41"/>
  <c r="J1177" i="41"/>
  <c r="K1177" i="41"/>
  <c r="L1177" i="41"/>
  <c r="M1177" i="41"/>
  <c r="N1177" i="41"/>
  <c r="O1177" i="41"/>
  <c r="P1177" i="41"/>
  <c r="S1177" i="41"/>
  <c r="T1177" i="41"/>
  <c r="U1177" i="41"/>
  <c r="V1177" i="41"/>
  <c r="W1177" i="41"/>
  <c r="AE1177" i="41"/>
  <c r="AF1177" i="41"/>
  <c r="AG1177" i="41"/>
  <c r="AH1177" i="41"/>
  <c r="AI1177" i="41"/>
  <c r="AJ1177" i="41"/>
  <c r="AK1177" i="41"/>
  <c r="AL1177" i="41"/>
  <c r="AM1177" i="41"/>
  <c r="AN1177" i="41"/>
  <c r="AO1177" i="41"/>
  <c r="AP1177" i="41"/>
  <c r="AQ1177" i="41"/>
  <c r="AR1177" i="41"/>
  <c r="AS1177" i="41"/>
  <c r="AT1177" i="41"/>
  <c r="AU1177" i="41"/>
  <c r="AV1177" i="41"/>
  <c r="AW1177" i="41"/>
  <c r="AX1177" i="41"/>
  <c r="AY1177" i="41"/>
  <c r="C1178" i="41"/>
  <c r="D1178" i="41"/>
  <c r="E1178" i="41"/>
  <c r="F1178" i="41"/>
  <c r="G1178" i="41"/>
  <c r="H1178" i="41"/>
  <c r="J1178" i="41"/>
  <c r="K1178" i="41"/>
  <c r="L1178" i="41"/>
  <c r="M1178" i="41"/>
  <c r="N1178" i="41"/>
  <c r="O1178" i="41"/>
  <c r="P1178" i="41"/>
  <c r="S1178" i="41"/>
  <c r="T1178" i="41"/>
  <c r="U1178" i="41"/>
  <c r="V1178" i="41"/>
  <c r="W1178" i="41"/>
  <c r="AE1178" i="41"/>
  <c r="AF1178" i="41"/>
  <c r="AG1178" i="41"/>
  <c r="AH1178" i="41"/>
  <c r="AI1178" i="41"/>
  <c r="AJ1178" i="41"/>
  <c r="AK1178" i="41"/>
  <c r="AL1178" i="41"/>
  <c r="AM1178" i="41"/>
  <c r="AN1178" i="41"/>
  <c r="AO1178" i="41"/>
  <c r="AP1178" i="41"/>
  <c r="AQ1178" i="41"/>
  <c r="AR1178" i="41"/>
  <c r="AS1178" i="41"/>
  <c r="AT1178" i="41"/>
  <c r="AU1178" i="41"/>
  <c r="AV1178" i="41"/>
  <c r="AW1178" i="41"/>
  <c r="AX1178" i="41"/>
  <c r="AY1178" i="41"/>
  <c r="C1179" i="41"/>
  <c r="D1179" i="41"/>
  <c r="E1179" i="41"/>
  <c r="F1179" i="41"/>
  <c r="G1179" i="41"/>
  <c r="H1179" i="41"/>
  <c r="J1179" i="41"/>
  <c r="K1179" i="41"/>
  <c r="L1179" i="41"/>
  <c r="M1179" i="41"/>
  <c r="N1179" i="41"/>
  <c r="O1179" i="41"/>
  <c r="P1179" i="41"/>
  <c r="S1179" i="41"/>
  <c r="T1179" i="41"/>
  <c r="U1179" i="41"/>
  <c r="V1179" i="41"/>
  <c r="W1179" i="41"/>
  <c r="AE1179" i="41"/>
  <c r="AF1179" i="41"/>
  <c r="AG1179" i="41"/>
  <c r="AH1179" i="41"/>
  <c r="AI1179" i="41"/>
  <c r="AJ1179" i="41"/>
  <c r="AK1179" i="41"/>
  <c r="AL1179" i="41"/>
  <c r="AM1179" i="41"/>
  <c r="AN1179" i="41"/>
  <c r="AO1179" i="41"/>
  <c r="AP1179" i="41"/>
  <c r="AQ1179" i="41"/>
  <c r="AR1179" i="41"/>
  <c r="AS1179" i="41"/>
  <c r="AT1179" i="41"/>
  <c r="AU1179" i="41"/>
  <c r="AV1179" i="41"/>
  <c r="AW1179" i="41"/>
  <c r="AX1179" i="41"/>
  <c r="AY1179" i="41"/>
  <c r="C1180" i="41"/>
  <c r="D1180" i="41"/>
  <c r="E1180" i="41"/>
  <c r="F1180" i="41"/>
  <c r="G1180" i="41"/>
  <c r="H1180" i="41"/>
  <c r="J1180" i="41"/>
  <c r="K1180" i="41"/>
  <c r="L1180" i="41"/>
  <c r="M1180" i="41"/>
  <c r="N1180" i="41"/>
  <c r="O1180" i="41"/>
  <c r="P1180" i="41"/>
  <c r="S1180" i="41"/>
  <c r="T1180" i="41"/>
  <c r="U1180" i="41"/>
  <c r="V1180" i="41"/>
  <c r="W1180" i="41"/>
  <c r="AE1180" i="41"/>
  <c r="AF1180" i="41"/>
  <c r="AG1180" i="41"/>
  <c r="AH1180" i="41"/>
  <c r="AI1180" i="41"/>
  <c r="AJ1180" i="41"/>
  <c r="AK1180" i="41"/>
  <c r="AL1180" i="41"/>
  <c r="AM1180" i="41"/>
  <c r="AN1180" i="41"/>
  <c r="AO1180" i="41"/>
  <c r="AP1180" i="41"/>
  <c r="AQ1180" i="41"/>
  <c r="AR1180" i="41"/>
  <c r="AS1180" i="41"/>
  <c r="AT1180" i="41"/>
  <c r="AU1180" i="41"/>
  <c r="AV1180" i="41"/>
  <c r="AW1180" i="41"/>
  <c r="AX1180" i="41"/>
  <c r="AY1180" i="41"/>
  <c r="C1181" i="41"/>
  <c r="D1181" i="41"/>
  <c r="E1181" i="41"/>
  <c r="F1181" i="41"/>
  <c r="G1181" i="41"/>
  <c r="H1181" i="41"/>
  <c r="J1181" i="41"/>
  <c r="K1181" i="41"/>
  <c r="L1181" i="41"/>
  <c r="M1181" i="41"/>
  <c r="N1181" i="41"/>
  <c r="O1181" i="41"/>
  <c r="P1181" i="41"/>
  <c r="S1181" i="41"/>
  <c r="T1181" i="41"/>
  <c r="U1181" i="41"/>
  <c r="V1181" i="41"/>
  <c r="W1181" i="41"/>
  <c r="AE1181" i="41"/>
  <c r="AF1181" i="41"/>
  <c r="AG1181" i="41"/>
  <c r="AH1181" i="41"/>
  <c r="AI1181" i="41"/>
  <c r="AJ1181" i="41"/>
  <c r="AK1181" i="41"/>
  <c r="AL1181" i="41"/>
  <c r="AM1181" i="41"/>
  <c r="AN1181" i="41"/>
  <c r="AO1181" i="41"/>
  <c r="AP1181" i="41"/>
  <c r="AQ1181" i="41"/>
  <c r="AR1181" i="41"/>
  <c r="AS1181" i="41"/>
  <c r="AT1181" i="41"/>
  <c r="AU1181" i="41"/>
  <c r="AV1181" i="41"/>
  <c r="AW1181" i="41"/>
  <c r="AX1181" i="41"/>
  <c r="AY1181" i="41"/>
  <c r="C1182" i="41"/>
  <c r="D1182" i="41"/>
  <c r="E1182" i="41"/>
  <c r="F1182" i="41"/>
  <c r="G1182" i="41"/>
  <c r="H1182" i="41"/>
  <c r="J1182" i="41"/>
  <c r="K1182" i="41"/>
  <c r="L1182" i="41"/>
  <c r="M1182" i="41"/>
  <c r="N1182" i="41"/>
  <c r="O1182" i="41"/>
  <c r="P1182" i="41"/>
  <c r="S1182" i="41"/>
  <c r="T1182" i="41"/>
  <c r="U1182" i="41"/>
  <c r="V1182" i="41"/>
  <c r="W1182" i="41"/>
  <c r="AE1182" i="41"/>
  <c r="AF1182" i="41"/>
  <c r="AG1182" i="41"/>
  <c r="AH1182" i="41"/>
  <c r="AI1182" i="41"/>
  <c r="AJ1182" i="41"/>
  <c r="AK1182" i="41"/>
  <c r="AL1182" i="41"/>
  <c r="AM1182" i="41"/>
  <c r="AN1182" i="41"/>
  <c r="AO1182" i="41"/>
  <c r="AP1182" i="41"/>
  <c r="AQ1182" i="41"/>
  <c r="AR1182" i="41"/>
  <c r="AS1182" i="41"/>
  <c r="AT1182" i="41"/>
  <c r="AU1182" i="41"/>
  <c r="AV1182" i="41"/>
  <c r="AW1182" i="41"/>
  <c r="AX1182" i="41"/>
  <c r="AY1182" i="41"/>
  <c r="C1183" i="41"/>
  <c r="D1183" i="41"/>
  <c r="E1183" i="41"/>
  <c r="F1183" i="41"/>
  <c r="G1183" i="41"/>
  <c r="H1183" i="41"/>
  <c r="J1183" i="41"/>
  <c r="K1183" i="41"/>
  <c r="L1183" i="41"/>
  <c r="M1183" i="41"/>
  <c r="N1183" i="41"/>
  <c r="O1183" i="41"/>
  <c r="P1183" i="41"/>
  <c r="S1183" i="41"/>
  <c r="T1183" i="41"/>
  <c r="U1183" i="41"/>
  <c r="V1183" i="41"/>
  <c r="W1183" i="41"/>
  <c r="AE1183" i="41"/>
  <c r="AF1183" i="41"/>
  <c r="AG1183" i="41"/>
  <c r="AH1183" i="41"/>
  <c r="AI1183" i="41"/>
  <c r="AJ1183" i="41"/>
  <c r="AK1183" i="41"/>
  <c r="AL1183" i="41"/>
  <c r="AM1183" i="41"/>
  <c r="AN1183" i="41"/>
  <c r="AO1183" i="41"/>
  <c r="AP1183" i="41"/>
  <c r="AQ1183" i="41"/>
  <c r="AR1183" i="41"/>
  <c r="AS1183" i="41"/>
  <c r="AT1183" i="41"/>
  <c r="AU1183" i="41"/>
  <c r="AV1183" i="41"/>
  <c r="AW1183" i="41"/>
  <c r="AX1183" i="41"/>
  <c r="AY1183" i="41"/>
  <c r="C1184" i="41"/>
  <c r="D1184" i="41"/>
  <c r="E1184" i="41"/>
  <c r="F1184" i="41"/>
  <c r="G1184" i="41"/>
  <c r="H1184" i="41"/>
  <c r="J1184" i="41"/>
  <c r="K1184" i="41"/>
  <c r="L1184" i="41"/>
  <c r="M1184" i="41"/>
  <c r="N1184" i="41"/>
  <c r="O1184" i="41"/>
  <c r="P1184" i="41"/>
  <c r="S1184" i="41"/>
  <c r="T1184" i="41"/>
  <c r="U1184" i="41"/>
  <c r="V1184" i="41"/>
  <c r="W1184" i="41"/>
  <c r="AE1184" i="41"/>
  <c r="AF1184" i="41"/>
  <c r="AG1184" i="41"/>
  <c r="AH1184" i="41"/>
  <c r="AI1184" i="41"/>
  <c r="AJ1184" i="41"/>
  <c r="AK1184" i="41"/>
  <c r="AL1184" i="41"/>
  <c r="AM1184" i="41"/>
  <c r="AN1184" i="41"/>
  <c r="AO1184" i="41"/>
  <c r="AP1184" i="41"/>
  <c r="AQ1184" i="41"/>
  <c r="AR1184" i="41"/>
  <c r="AS1184" i="41"/>
  <c r="AT1184" i="41"/>
  <c r="AU1184" i="41"/>
  <c r="AV1184" i="41"/>
  <c r="AW1184" i="41"/>
  <c r="AX1184" i="41"/>
  <c r="AY1184" i="41"/>
  <c r="C1185" i="41"/>
  <c r="D1185" i="41"/>
  <c r="E1185" i="41"/>
  <c r="F1185" i="41"/>
  <c r="G1185" i="41"/>
  <c r="H1185" i="41"/>
  <c r="J1185" i="41"/>
  <c r="K1185" i="41"/>
  <c r="L1185" i="41"/>
  <c r="M1185" i="41"/>
  <c r="N1185" i="41"/>
  <c r="O1185" i="41"/>
  <c r="P1185" i="41"/>
  <c r="S1185" i="41"/>
  <c r="T1185" i="41"/>
  <c r="U1185" i="41"/>
  <c r="V1185" i="41"/>
  <c r="W1185" i="41"/>
  <c r="AE1185" i="41"/>
  <c r="AF1185" i="41"/>
  <c r="AG1185" i="41"/>
  <c r="AH1185" i="41"/>
  <c r="AI1185" i="41"/>
  <c r="AJ1185" i="41"/>
  <c r="AK1185" i="41"/>
  <c r="AL1185" i="41"/>
  <c r="AM1185" i="41"/>
  <c r="AN1185" i="41"/>
  <c r="AO1185" i="41"/>
  <c r="AP1185" i="41"/>
  <c r="AQ1185" i="41"/>
  <c r="AR1185" i="41"/>
  <c r="AS1185" i="41"/>
  <c r="AT1185" i="41"/>
  <c r="AU1185" i="41"/>
  <c r="AV1185" i="41"/>
  <c r="AW1185" i="41"/>
  <c r="AX1185" i="41"/>
  <c r="AY1185" i="41"/>
  <c r="C1186" i="41"/>
  <c r="D1186" i="41"/>
  <c r="E1186" i="41"/>
  <c r="F1186" i="41"/>
  <c r="G1186" i="41"/>
  <c r="H1186" i="41"/>
  <c r="J1186" i="41"/>
  <c r="K1186" i="41"/>
  <c r="L1186" i="41"/>
  <c r="M1186" i="41"/>
  <c r="N1186" i="41"/>
  <c r="O1186" i="41"/>
  <c r="P1186" i="41"/>
  <c r="S1186" i="41"/>
  <c r="T1186" i="41"/>
  <c r="U1186" i="41"/>
  <c r="V1186" i="41"/>
  <c r="W1186" i="41"/>
  <c r="AE1186" i="41"/>
  <c r="AF1186" i="41"/>
  <c r="AG1186" i="41"/>
  <c r="AH1186" i="41"/>
  <c r="AI1186" i="41"/>
  <c r="AJ1186" i="41"/>
  <c r="AK1186" i="41"/>
  <c r="AL1186" i="41"/>
  <c r="AM1186" i="41"/>
  <c r="AN1186" i="41"/>
  <c r="AO1186" i="41"/>
  <c r="AP1186" i="41"/>
  <c r="AQ1186" i="41"/>
  <c r="AR1186" i="41"/>
  <c r="AS1186" i="41"/>
  <c r="AT1186" i="41"/>
  <c r="AU1186" i="41"/>
  <c r="AV1186" i="41"/>
  <c r="AW1186" i="41"/>
  <c r="AX1186" i="41"/>
  <c r="AY1186" i="41"/>
  <c r="C1187" i="41"/>
  <c r="D1187" i="41"/>
  <c r="E1187" i="41"/>
  <c r="F1187" i="41"/>
  <c r="G1187" i="41"/>
  <c r="H1187" i="41"/>
  <c r="J1187" i="41"/>
  <c r="K1187" i="41"/>
  <c r="L1187" i="41"/>
  <c r="M1187" i="41"/>
  <c r="N1187" i="41"/>
  <c r="O1187" i="41"/>
  <c r="P1187" i="41"/>
  <c r="S1187" i="41"/>
  <c r="T1187" i="41"/>
  <c r="U1187" i="41"/>
  <c r="V1187" i="41"/>
  <c r="W1187" i="41"/>
  <c r="AE1187" i="41"/>
  <c r="AF1187" i="41"/>
  <c r="AG1187" i="41"/>
  <c r="AH1187" i="41"/>
  <c r="AI1187" i="41"/>
  <c r="AJ1187" i="41"/>
  <c r="AK1187" i="41"/>
  <c r="AL1187" i="41"/>
  <c r="AM1187" i="41"/>
  <c r="AN1187" i="41"/>
  <c r="AO1187" i="41"/>
  <c r="AP1187" i="41"/>
  <c r="AQ1187" i="41"/>
  <c r="AR1187" i="41"/>
  <c r="AS1187" i="41"/>
  <c r="AT1187" i="41"/>
  <c r="AU1187" i="41"/>
  <c r="AV1187" i="41"/>
  <c r="AW1187" i="41"/>
  <c r="AX1187" i="41"/>
  <c r="AY1187" i="41"/>
  <c r="C1188" i="41"/>
  <c r="D1188" i="41"/>
  <c r="E1188" i="41"/>
  <c r="F1188" i="41"/>
  <c r="G1188" i="41"/>
  <c r="H1188" i="41"/>
  <c r="J1188" i="41"/>
  <c r="K1188" i="41"/>
  <c r="L1188" i="41"/>
  <c r="M1188" i="41"/>
  <c r="N1188" i="41"/>
  <c r="O1188" i="41"/>
  <c r="P1188" i="41"/>
  <c r="S1188" i="41"/>
  <c r="T1188" i="41"/>
  <c r="U1188" i="41"/>
  <c r="V1188" i="41"/>
  <c r="W1188" i="41"/>
  <c r="AE1188" i="41"/>
  <c r="AF1188" i="41"/>
  <c r="AG1188" i="41"/>
  <c r="AH1188" i="41"/>
  <c r="AI1188" i="41"/>
  <c r="AJ1188" i="41"/>
  <c r="AK1188" i="41"/>
  <c r="AL1188" i="41"/>
  <c r="AM1188" i="41"/>
  <c r="AN1188" i="41"/>
  <c r="AO1188" i="41"/>
  <c r="AP1188" i="41"/>
  <c r="AQ1188" i="41"/>
  <c r="AR1188" i="41"/>
  <c r="AS1188" i="41"/>
  <c r="AT1188" i="41"/>
  <c r="AU1188" i="41"/>
  <c r="AV1188" i="41"/>
  <c r="AW1188" i="41"/>
  <c r="AX1188" i="41"/>
  <c r="AY1188" i="41"/>
  <c r="C1189" i="41"/>
  <c r="D1189" i="41"/>
  <c r="E1189" i="41"/>
  <c r="F1189" i="41"/>
  <c r="G1189" i="41"/>
  <c r="H1189" i="41"/>
  <c r="J1189" i="41"/>
  <c r="K1189" i="41"/>
  <c r="L1189" i="41"/>
  <c r="M1189" i="41"/>
  <c r="N1189" i="41"/>
  <c r="O1189" i="41"/>
  <c r="P1189" i="41"/>
  <c r="S1189" i="41"/>
  <c r="T1189" i="41"/>
  <c r="U1189" i="41"/>
  <c r="V1189" i="41"/>
  <c r="W1189" i="41"/>
  <c r="AE1189" i="41"/>
  <c r="AF1189" i="41"/>
  <c r="AG1189" i="41"/>
  <c r="AH1189" i="41"/>
  <c r="AI1189" i="41"/>
  <c r="AJ1189" i="41"/>
  <c r="AK1189" i="41"/>
  <c r="AL1189" i="41"/>
  <c r="AM1189" i="41"/>
  <c r="AN1189" i="41"/>
  <c r="AO1189" i="41"/>
  <c r="AP1189" i="41"/>
  <c r="AQ1189" i="41"/>
  <c r="AR1189" i="41"/>
  <c r="AS1189" i="41"/>
  <c r="AT1189" i="41"/>
  <c r="AU1189" i="41"/>
  <c r="AV1189" i="41"/>
  <c r="AW1189" i="41"/>
  <c r="AX1189" i="41"/>
  <c r="AY1189" i="41"/>
  <c r="C1190" i="41"/>
  <c r="D1190" i="41"/>
  <c r="E1190" i="41"/>
  <c r="F1190" i="41"/>
  <c r="G1190" i="41"/>
  <c r="H1190" i="41"/>
  <c r="J1190" i="41"/>
  <c r="K1190" i="41"/>
  <c r="L1190" i="41"/>
  <c r="M1190" i="41"/>
  <c r="N1190" i="41"/>
  <c r="O1190" i="41"/>
  <c r="P1190" i="41"/>
  <c r="S1190" i="41"/>
  <c r="T1190" i="41"/>
  <c r="U1190" i="41"/>
  <c r="V1190" i="41"/>
  <c r="W1190" i="41"/>
  <c r="AE1190" i="41"/>
  <c r="AF1190" i="41"/>
  <c r="AG1190" i="41"/>
  <c r="AH1190" i="41"/>
  <c r="AI1190" i="41"/>
  <c r="AJ1190" i="41"/>
  <c r="AK1190" i="41"/>
  <c r="AL1190" i="41"/>
  <c r="AM1190" i="41"/>
  <c r="AN1190" i="41"/>
  <c r="AO1190" i="41"/>
  <c r="AP1190" i="41"/>
  <c r="AQ1190" i="41"/>
  <c r="AR1190" i="41"/>
  <c r="AS1190" i="41"/>
  <c r="AT1190" i="41"/>
  <c r="AU1190" i="41"/>
  <c r="AV1190" i="41"/>
  <c r="AW1190" i="41"/>
  <c r="AX1190" i="41"/>
  <c r="AY1190" i="41"/>
  <c r="C1191" i="41"/>
  <c r="D1191" i="41"/>
  <c r="E1191" i="41"/>
  <c r="F1191" i="41"/>
  <c r="G1191" i="41"/>
  <c r="H1191" i="41"/>
  <c r="J1191" i="41"/>
  <c r="K1191" i="41"/>
  <c r="L1191" i="41"/>
  <c r="M1191" i="41"/>
  <c r="N1191" i="41"/>
  <c r="O1191" i="41"/>
  <c r="P1191" i="41"/>
  <c r="S1191" i="41"/>
  <c r="T1191" i="41"/>
  <c r="U1191" i="41"/>
  <c r="V1191" i="41"/>
  <c r="W1191" i="41"/>
  <c r="AE1191" i="41"/>
  <c r="AF1191" i="41"/>
  <c r="AG1191" i="41"/>
  <c r="AH1191" i="41"/>
  <c r="AI1191" i="41"/>
  <c r="AJ1191" i="41"/>
  <c r="AK1191" i="41"/>
  <c r="AL1191" i="41"/>
  <c r="AM1191" i="41"/>
  <c r="AN1191" i="41"/>
  <c r="AO1191" i="41"/>
  <c r="AP1191" i="41"/>
  <c r="AQ1191" i="41"/>
  <c r="AR1191" i="41"/>
  <c r="AS1191" i="41"/>
  <c r="AT1191" i="41"/>
  <c r="AU1191" i="41"/>
  <c r="AV1191" i="41"/>
  <c r="AW1191" i="41"/>
  <c r="AX1191" i="41"/>
  <c r="AY1191" i="41"/>
  <c r="C1192" i="41"/>
  <c r="D1192" i="41"/>
  <c r="E1192" i="41"/>
  <c r="F1192" i="41"/>
  <c r="G1192" i="41"/>
  <c r="H1192" i="41"/>
  <c r="J1192" i="41"/>
  <c r="K1192" i="41"/>
  <c r="L1192" i="41"/>
  <c r="M1192" i="41"/>
  <c r="N1192" i="41"/>
  <c r="O1192" i="41"/>
  <c r="P1192" i="41"/>
  <c r="S1192" i="41"/>
  <c r="T1192" i="41"/>
  <c r="U1192" i="41"/>
  <c r="V1192" i="41"/>
  <c r="W1192" i="41"/>
  <c r="AE1192" i="41"/>
  <c r="AF1192" i="41"/>
  <c r="AG1192" i="41"/>
  <c r="AH1192" i="41"/>
  <c r="AI1192" i="41"/>
  <c r="AJ1192" i="41"/>
  <c r="AK1192" i="41"/>
  <c r="AL1192" i="41"/>
  <c r="AM1192" i="41"/>
  <c r="AN1192" i="41"/>
  <c r="AO1192" i="41"/>
  <c r="AP1192" i="41"/>
  <c r="AQ1192" i="41"/>
  <c r="AR1192" i="41"/>
  <c r="AS1192" i="41"/>
  <c r="AT1192" i="41"/>
  <c r="AU1192" i="41"/>
  <c r="AV1192" i="41"/>
  <c r="AW1192" i="41"/>
  <c r="AX1192" i="41"/>
  <c r="AY1192" i="41"/>
  <c r="C1193" i="41"/>
  <c r="D1193" i="41"/>
  <c r="E1193" i="41"/>
  <c r="F1193" i="41"/>
  <c r="G1193" i="41"/>
  <c r="H1193" i="41"/>
  <c r="J1193" i="41"/>
  <c r="K1193" i="41"/>
  <c r="L1193" i="41"/>
  <c r="M1193" i="41"/>
  <c r="N1193" i="41"/>
  <c r="O1193" i="41"/>
  <c r="P1193" i="41"/>
  <c r="S1193" i="41"/>
  <c r="T1193" i="41"/>
  <c r="U1193" i="41"/>
  <c r="V1193" i="41"/>
  <c r="W1193" i="41"/>
  <c r="AE1193" i="41"/>
  <c r="AF1193" i="41"/>
  <c r="AG1193" i="41"/>
  <c r="AH1193" i="41"/>
  <c r="AI1193" i="41"/>
  <c r="AJ1193" i="41"/>
  <c r="AK1193" i="41"/>
  <c r="AL1193" i="41"/>
  <c r="AM1193" i="41"/>
  <c r="AN1193" i="41"/>
  <c r="AO1193" i="41"/>
  <c r="AP1193" i="41"/>
  <c r="AQ1193" i="41"/>
  <c r="AR1193" i="41"/>
  <c r="AS1193" i="41"/>
  <c r="AT1193" i="41"/>
  <c r="AU1193" i="41"/>
  <c r="AV1193" i="41"/>
  <c r="AW1193" i="41"/>
  <c r="AX1193" i="41"/>
  <c r="AY1193" i="41"/>
  <c r="C1194" i="41"/>
  <c r="D1194" i="41"/>
  <c r="E1194" i="41"/>
  <c r="F1194" i="41"/>
  <c r="G1194" i="41"/>
  <c r="H1194" i="41"/>
  <c r="J1194" i="41"/>
  <c r="K1194" i="41"/>
  <c r="L1194" i="41"/>
  <c r="M1194" i="41"/>
  <c r="N1194" i="41"/>
  <c r="O1194" i="41"/>
  <c r="P1194" i="41"/>
  <c r="S1194" i="41"/>
  <c r="T1194" i="41"/>
  <c r="U1194" i="41"/>
  <c r="V1194" i="41"/>
  <c r="W1194" i="41"/>
  <c r="AE1194" i="41"/>
  <c r="AF1194" i="41"/>
  <c r="AG1194" i="41"/>
  <c r="AH1194" i="41"/>
  <c r="AI1194" i="41"/>
  <c r="AJ1194" i="41"/>
  <c r="AK1194" i="41"/>
  <c r="AL1194" i="41"/>
  <c r="AM1194" i="41"/>
  <c r="AN1194" i="41"/>
  <c r="AO1194" i="41"/>
  <c r="AP1194" i="41"/>
  <c r="AQ1194" i="41"/>
  <c r="AR1194" i="41"/>
  <c r="AS1194" i="41"/>
  <c r="AT1194" i="41"/>
  <c r="AU1194" i="41"/>
  <c r="AV1194" i="41"/>
  <c r="AW1194" i="41"/>
  <c r="AX1194" i="41"/>
  <c r="AY1194" i="41"/>
  <c r="C1195" i="41"/>
  <c r="D1195" i="41"/>
  <c r="E1195" i="41"/>
  <c r="F1195" i="41"/>
  <c r="G1195" i="41"/>
  <c r="H1195" i="41"/>
  <c r="J1195" i="41"/>
  <c r="K1195" i="41"/>
  <c r="L1195" i="41"/>
  <c r="M1195" i="41"/>
  <c r="N1195" i="41"/>
  <c r="O1195" i="41"/>
  <c r="P1195" i="41"/>
  <c r="S1195" i="41"/>
  <c r="T1195" i="41"/>
  <c r="U1195" i="41"/>
  <c r="V1195" i="41"/>
  <c r="W1195" i="41"/>
  <c r="AE1195" i="41"/>
  <c r="AF1195" i="41"/>
  <c r="AG1195" i="41"/>
  <c r="AH1195" i="41"/>
  <c r="AI1195" i="41"/>
  <c r="AJ1195" i="41"/>
  <c r="AK1195" i="41"/>
  <c r="AL1195" i="41"/>
  <c r="AM1195" i="41"/>
  <c r="AN1195" i="41"/>
  <c r="AO1195" i="41"/>
  <c r="AP1195" i="41"/>
  <c r="AQ1195" i="41"/>
  <c r="AR1195" i="41"/>
  <c r="AS1195" i="41"/>
  <c r="AT1195" i="41"/>
  <c r="AU1195" i="41"/>
  <c r="AV1195" i="41"/>
  <c r="AW1195" i="41"/>
  <c r="AX1195" i="41"/>
  <c r="AY1195" i="41"/>
  <c r="C1196" i="41"/>
  <c r="D1196" i="41"/>
  <c r="E1196" i="41"/>
  <c r="F1196" i="41"/>
  <c r="G1196" i="41"/>
  <c r="H1196" i="41"/>
  <c r="J1196" i="41"/>
  <c r="K1196" i="41"/>
  <c r="L1196" i="41"/>
  <c r="M1196" i="41"/>
  <c r="N1196" i="41"/>
  <c r="O1196" i="41"/>
  <c r="P1196" i="41"/>
  <c r="S1196" i="41"/>
  <c r="T1196" i="41"/>
  <c r="U1196" i="41"/>
  <c r="V1196" i="41"/>
  <c r="W1196" i="41"/>
  <c r="AE1196" i="41"/>
  <c r="AF1196" i="41"/>
  <c r="AG1196" i="41"/>
  <c r="AH1196" i="41"/>
  <c r="AI1196" i="41"/>
  <c r="AJ1196" i="41"/>
  <c r="AK1196" i="41"/>
  <c r="AL1196" i="41"/>
  <c r="AM1196" i="41"/>
  <c r="AN1196" i="41"/>
  <c r="AO1196" i="41"/>
  <c r="AP1196" i="41"/>
  <c r="AQ1196" i="41"/>
  <c r="AR1196" i="41"/>
  <c r="AS1196" i="41"/>
  <c r="AT1196" i="41"/>
  <c r="AU1196" i="41"/>
  <c r="AV1196" i="41"/>
  <c r="AW1196" i="41"/>
  <c r="AX1196" i="41"/>
  <c r="AY1196" i="41"/>
  <c r="C1197" i="41"/>
  <c r="D1197" i="41"/>
  <c r="E1197" i="41"/>
  <c r="F1197" i="41"/>
  <c r="G1197" i="41"/>
  <c r="H1197" i="41"/>
  <c r="J1197" i="41"/>
  <c r="K1197" i="41"/>
  <c r="L1197" i="41"/>
  <c r="M1197" i="41"/>
  <c r="N1197" i="41"/>
  <c r="O1197" i="41"/>
  <c r="P1197" i="41"/>
  <c r="S1197" i="41"/>
  <c r="T1197" i="41"/>
  <c r="U1197" i="41"/>
  <c r="V1197" i="41"/>
  <c r="W1197" i="41"/>
  <c r="AE1197" i="41"/>
  <c r="AF1197" i="41"/>
  <c r="AG1197" i="41"/>
  <c r="AH1197" i="41"/>
  <c r="AI1197" i="41"/>
  <c r="AJ1197" i="41"/>
  <c r="AK1197" i="41"/>
  <c r="AL1197" i="41"/>
  <c r="AM1197" i="41"/>
  <c r="AN1197" i="41"/>
  <c r="AO1197" i="41"/>
  <c r="AP1197" i="41"/>
  <c r="AQ1197" i="41"/>
  <c r="AR1197" i="41"/>
  <c r="AS1197" i="41"/>
  <c r="AT1197" i="41"/>
  <c r="AU1197" i="41"/>
  <c r="AV1197" i="41"/>
  <c r="AW1197" i="41"/>
  <c r="AX1197" i="41"/>
  <c r="AY1197" i="41"/>
  <c r="C1198" i="41"/>
  <c r="D1198" i="41"/>
  <c r="E1198" i="41"/>
  <c r="F1198" i="41"/>
  <c r="G1198" i="41"/>
  <c r="H1198" i="41"/>
  <c r="J1198" i="41"/>
  <c r="K1198" i="41"/>
  <c r="L1198" i="41"/>
  <c r="M1198" i="41"/>
  <c r="N1198" i="41"/>
  <c r="O1198" i="41"/>
  <c r="P1198" i="41"/>
  <c r="S1198" i="41"/>
  <c r="T1198" i="41"/>
  <c r="U1198" i="41"/>
  <c r="V1198" i="41"/>
  <c r="W1198" i="41"/>
  <c r="AE1198" i="41"/>
  <c r="AF1198" i="41"/>
  <c r="AG1198" i="41"/>
  <c r="AH1198" i="41"/>
  <c r="AI1198" i="41"/>
  <c r="AJ1198" i="41"/>
  <c r="AK1198" i="41"/>
  <c r="AL1198" i="41"/>
  <c r="AM1198" i="41"/>
  <c r="AN1198" i="41"/>
  <c r="AO1198" i="41"/>
  <c r="AP1198" i="41"/>
  <c r="AQ1198" i="41"/>
  <c r="AR1198" i="41"/>
  <c r="AS1198" i="41"/>
  <c r="AT1198" i="41"/>
  <c r="AU1198" i="41"/>
  <c r="AV1198" i="41"/>
  <c r="AW1198" i="41"/>
  <c r="AX1198" i="41"/>
  <c r="AY1198" i="41"/>
  <c r="C1199" i="41"/>
  <c r="D1199" i="41"/>
  <c r="E1199" i="41"/>
  <c r="F1199" i="41"/>
  <c r="G1199" i="41"/>
  <c r="H1199" i="41"/>
  <c r="J1199" i="41"/>
  <c r="K1199" i="41"/>
  <c r="L1199" i="41"/>
  <c r="M1199" i="41"/>
  <c r="N1199" i="41"/>
  <c r="O1199" i="41"/>
  <c r="P1199" i="41"/>
  <c r="S1199" i="41"/>
  <c r="T1199" i="41"/>
  <c r="U1199" i="41"/>
  <c r="V1199" i="41"/>
  <c r="W1199" i="41"/>
  <c r="AE1199" i="41"/>
  <c r="AF1199" i="41"/>
  <c r="AG1199" i="41"/>
  <c r="AH1199" i="41"/>
  <c r="AI1199" i="41"/>
  <c r="AJ1199" i="41"/>
  <c r="AK1199" i="41"/>
  <c r="AL1199" i="41"/>
  <c r="AM1199" i="41"/>
  <c r="AN1199" i="41"/>
  <c r="AO1199" i="41"/>
  <c r="AP1199" i="41"/>
  <c r="AQ1199" i="41"/>
  <c r="AR1199" i="41"/>
  <c r="AS1199" i="41"/>
  <c r="AT1199" i="41"/>
  <c r="AU1199" i="41"/>
  <c r="AV1199" i="41"/>
  <c r="AW1199" i="41"/>
  <c r="AX1199" i="41"/>
  <c r="AY1199" i="41"/>
  <c r="C1200" i="41"/>
  <c r="D1200" i="41"/>
  <c r="E1200" i="41"/>
  <c r="F1200" i="41"/>
  <c r="G1200" i="41"/>
  <c r="H1200" i="41"/>
  <c r="J1200" i="41"/>
  <c r="K1200" i="41"/>
  <c r="L1200" i="41"/>
  <c r="M1200" i="41"/>
  <c r="N1200" i="41"/>
  <c r="O1200" i="41"/>
  <c r="P1200" i="41"/>
  <c r="S1200" i="41"/>
  <c r="T1200" i="41"/>
  <c r="U1200" i="41"/>
  <c r="V1200" i="41"/>
  <c r="W1200" i="41"/>
  <c r="AE1200" i="41"/>
  <c r="AF1200" i="41"/>
  <c r="AG1200" i="41"/>
  <c r="AH1200" i="41"/>
  <c r="AI1200" i="41"/>
  <c r="AJ1200" i="41"/>
  <c r="AK1200" i="41"/>
  <c r="AL1200" i="41"/>
  <c r="AM1200" i="41"/>
  <c r="AN1200" i="41"/>
  <c r="AO1200" i="41"/>
  <c r="AP1200" i="41"/>
  <c r="AQ1200" i="41"/>
  <c r="AR1200" i="41"/>
  <c r="AS1200" i="41"/>
  <c r="AT1200" i="41"/>
  <c r="AU1200" i="41"/>
  <c r="AV1200" i="41"/>
  <c r="AW1200" i="41"/>
  <c r="AX1200" i="41"/>
  <c r="AY1200" i="41"/>
  <c r="C1201" i="41"/>
  <c r="D1201" i="41"/>
  <c r="E1201" i="41"/>
  <c r="F1201" i="41"/>
  <c r="G1201" i="41"/>
  <c r="H1201" i="41"/>
  <c r="J1201" i="41"/>
  <c r="K1201" i="41"/>
  <c r="L1201" i="41"/>
  <c r="M1201" i="41"/>
  <c r="N1201" i="41"/>
  <c r="O1201" i="41"/>
  <c r="P1201" i="41"/>
  <c r="S1201" i="41"/>
  <c r="T1201" i="41"/>
  <c r="U1201" i="41"/>
  <c r="V1201" i="41"/>
  <c r="W1201" i="41"/>
  <c r="AE1201" i="41"/>
  <c r="AF1201" i="41"/>
  <c r="AG1201" i="41"/>
  <c r="AH1201" i="41"/>
  <c r="AI1201" i="41"/>
  <c r="AJ1201" i="41"/>
  <c r="AK1201" i="41"/>
  <c r="AL1201" i="41"/>
  <c r="AM1201" i="41"/>
  <c r="AN1201" i="41"/>
  <c r="AO1201" i="41"/>
  <c r="AP1201" i="41"/>
  <c r="AQ1201" i="41"/>
  <c r="AR1201" i="41"/>
  <c r="AS1201" i="41"/>
  <c r="AT1201" i="41"/>
  <c r="AU1201" i="41"/>
  <c r="AV1201" i="41"/>
  <c r="AW1201" i="41"/>
  <c r="AX1201" i="41"/>
  <c r="AY1201" i="41"/>
  <c r="C1202" i="41"/>
  <c r="D1202" i="41"/>
  <c r="E1202" i="41"/>
  <c r="F1202" i="41"/>
  <c r="G1202" i="41"/>
  <c r="H1202" i="41"/>
  <c r="J1202" i="41"/>
  <c r="K1202" i="41"/>
  <c r="L1202" i="41"/>
  <c r="M1202" i="41"/>
  <c r="N1202" i="41"/>
  <c r="O1202" i="41"/>
  <c r="P1202" i="41"/>
  <c r="S1202" i="41"/>
  <c r="T1202" i="41"/>
  <c r="U1202" i="41"/>
  <c r="V1202" i="41"/>
  <c r="W1202" i="41"/>
  <c r="AE1202" i="41"/>
  <c r="AF1202" i="41"/>
  <c r="AG1202" i="41"/>
  <c r="AH1202" i="41"/>
  <c r="AI1202" i="41"/>
  <c r="AJ1202" i="41"/>
  <c r="AK1202" i="41"/>
  <c r="AL1202" i="41"/>
  <c r="AM1202" i="41"/>
  <c r="AN1202" i="41"/>
  <c r="AO1202" i="41"/>
  <c r="AP1202" i="41"/>
  <c r="AQ1202" i="41"/>
  <c r="AR1202" i="41"/>
  <c r="AS1202" i="41"/>
  <c r="AT1202" i="41"/>
  <c r="AU1202" i="41"/>
  <c r="AV1202" i="41"/>
  <c r="AW1202" i="41"/>
  <c r="AX1202" i="41"/>
  <c r="AY1202" i="41"/>
  <c r="C1203" i="41"/>
  <c r="D1203" i="41"/>
  <c r="E1203" i="41"/>
  <c r="F1203" i="41"/>
  <c r="G1203" i="41"/>
  <c r="H1203" i="41"/>
  <c r="J1203" i="41"/>
  <c r="K1203" i="41"/>
  <c r="L1203" i="41"/>
  <c r="M1203" i="41"/>
  <c r="N1203" i="41"/>
  <c r="O1203" i="41"/>
  <c r="P1203" i="41"/>
  <c r="S1203" i="41"/>
  <c r="T1203" i="41"/>
  <c r="U1203" i="41"/>
  <c r="V1203" i="41"/>
  <c r="W1203" i="41"/>
  <c r="AE1203" i="41"/>
  <c r="AF1203" i="41"/>
  <c r="AG1203" i="41"/>
  <c r="AH1203" i="41"/>
  <c r="AI1203" i="41"/>
  <c r="AJ1203" i="41"/>
  <c r="AK1203" i="41"/>
  <c r="AL1203" i="41"/>
  <c r="AM1203" i="41"/>
  <c r="AN1203" i="41"/>
  <c r="AO1203" i="41"/>
  <c r="AP1203" i="41"/>
  <c r="AQ1203" i="41"/>
  <c r="AR1203" i="41"/>
  <c r="AS1203" i="41"/>
  <c r="AT1203" i="41"/>
  <c r="AU1203" i="41"/>
  <c r="AV1203" i="41"/>
  <c r="AW1203" i="41"/>
  <c r="AX1203" i="41"/>
  <c r="AY1203" i="41"/>
  <c r="C1204" i="41"/>
  <c r="D1204" i="41"/>
  <c r="E1204" i="41"/>
  <c r="F1204" i="41"/>
  <c r="G1204" i="41"/>
  <c r="H1204" i="41"/>
  <c r="J1204" i="41"/>
  <c r="K1204" i="41"/>
  <c r="L1204" i="41"/>
  <c r="M1204" i="41"/>
  <c r="N1204" i="41"/>
  <c r="O1204" i="41"/>
  <c r="P1204" i="41"/>
  <c r="S1204" i="41"/>
  <c r="T1204" i="41"/>
  <c r="U1204" i="41"/>
  <c r="V1204" i="41"/>
  <c r="W1204" i="41"/>
  <c r="AE1204" i="41"/>
  <c r="AF1204" i="41"/>
  <c r="AG1204" i="41"/>
  <c r="AH1204" i="41"/>
  <c r="AI1204" i="41"/>
  <c r="AJ1204" i="41"/>
  <c r="AK1204" i="41"/>
  <c r="AL1204" i="41"/>
  <c r="AM1204" i="41"/>
  <c r="AN1204" i="41"/>
  <c r="AO1204" i="41"/>
  <c r="AP1204" i="41"/>
  <c r="AQ1204" i="41"/>
  <c r="AR1204" i="41"/>
  <c r="AS1204" i="41"/>
  <c r="AT1204" i="41"/>
  <c r="AU1204" i="41"/>
  <c r="AV1204" i="41"/>
  <c r="AW1204" i="41"/>
  <c r="AX1204" i="41"/>
  <c r="AY1204" i="41"/>
  <c r="C1205" i="41"/>
  <c r="D1205" i="41"/>
  <c r="E1205" i="41"/>
  <c r="F1205" i="41"/>
  <c r="G1205" i="41"/>
  <c r="H1205" i="41"/>
  <c r="J1205" i="41"/>
  <c r="K1205" i="41"/>
  <c r="L1205" i="41"/>
  <c r="M1205" i="41"/>
  <c r="N1205" i="41"/>
  <c r="O1205" i="41"/>
  <c r="P1205" i="41"/>
  <c r="S1205" i="41"/>
  <c r="T1205" i="41"/>
  <c r="U1205" i="41"/>
  <c r="V1205" i="41"/>
  <c r="W1205" i="41"/>
  <c r="AE1205" i="41"/>
  <c r="AF1205" i="41"/>
  <c r="AG1205" i="41"/>
  <c r="AH1205" i="41"/>
  <c r="AI1205" i="41"/>
  <c r="AJ1205" i="41"/>
  <c r="AK1205" i="41"/>
  <c r="AL1205" i="41"/>
  <c r="AM1205" i="41"/>
  <c r="AN1205" i="41"/>
  <c r="AO1205" i="41"/>
  <c r="AP1205" i="41"/>
  <c r="AQ1205" i="41"/>
  <c r="AR1205" i="41"/>
  <c r="AS1205" i="41"/>
  <c r="AT1205" i="41"/>
  <c r="AU1205" i="41"/>
  <c r="AV1205" i="41"/>
  <c r="AW1205" i="41"/>
  <c r="AX1205" i="41"/>
  <c r="AY1205" i="41"/>
  <c r="C1206" i="41"/>
  <c r="D1206" i="41"/>
  <c r="E1206" i="41"/>
  <c r="F1206" i="41"/>
  <c r="G1206" i="41"/>
  <c r="H1206" i="41"/>
  <c r="J1206" i="41"/>
  <c r="K1206" i="41"/>
  <c r="L1206" i="41"/>
  <c r="M1206" i="41"/>
  <c r="N1206" i="41"/>
  <c r="O1206" i="41"/>
  <c r="P1206" i="41"/>
  <c r="S1206" i="41"/>
  <c r="T1206" i="41"/>
  <c r="U1206" i="41"/>
  <c r="V1206" i="41"/>
  <c r="W1206" i="41"/>
  <c r="AE1206" i="41"/>
  <c r="AF1206" i="41"/>
  <c r="AG1206" i="41"/>
  <c r="AH1206" i="41"/>
  <c r="AI1206" i="41"/>
  <c r="AJ1206" i="41"/>
  <c r="AK1206" i="41"/>
  <c r="AL1206" i="41"/>
  <c r="AM1206" i="41"/>
  <c r="AN1206" i="41"/>
  <c r="AO1206" i="41"/>
  <c r="AP1206" i="41"/>
  <c r="AQ1206" i="41"/>
  <c r="AR1206" i="41"/>
  <c r="AS1206" i="41"/>
  <c r="AT1206" i="41"/>
  <c r="AU1206" i="41"/>
  <c r="AV1206" i="41"/>
  <c r="AW1206" i="41"/>
  <c r="AX1206" i="41"/>
  <c r="AY1206" i="41"/>
  <c r="C1207" i="41"/>
  <c r="D1207" i="41"/>
  <c r="E1207" i="41"/>
  <c r="F1207" i="41"/>
  <c r="G1207" i="41"/>
  <c r="H1207" i="41"/>
  <c r="J1207" i="41"/>
  <c r="K1207" i="41"/>
  <c r="L1207" i="41"/>
  <c r="M1207" i="41"/>
  <c r="N1207" i="41"/>
  <c r="O1207" i="41"/>
  <c r="P1207" i="41"/>
  <c r="S1207" i="41"/>
  <c r="T1207" i="41"/>
  <c r="U1207" i="41"/>
  <c r="V1207" i="41"/>
  <c r="W1207" i="41"/>
  <c r="AE1207" i="41"/>
  <c r="AF1207" i="41"/>
  <c r="AG1207" i="41"/>
  <c r="AH1207" i="41"/>
  <c r="AI1207" i="41"/>
  <c r="AJ1207" i="41"/>
  <c r="AK1207" i="41"/>
  <c r="AL1207" i="41"/>
  <c r="AM1207" i="41"/>
  <c r="AN1207" i="41"/>
  <c r="AO1207" i="41"/>
  <c r="AP1207" i="41"/>
  <c r="AQ1207" i="41"/>
  <c r="AR1207" i="41"/>
  <c r="AS1207" i="41"/>
  <c r="AT1207" i="41"/>
  <c r="AU1207" i="41"/>
  <c r="AV1207" i="41"/>
  <c r="AW1207" i="41"/>
  <c r="AX1207" i="41"/>
  <c r="AY1207" i="41"/>
  <c r="C1208" i="41"/>
  <c r="D1208" i="41"/>
  <c r="E1208" i="41"/>
  <c r="F1208" i="41"/>
  <c r="G1208" i="41"/>
  <c r="H1208" i="41"/>
  <c r="J1208" i="41"/>
  <c r="K1208" i="41"/>
  <c r="L1208" i="41"/>
  <c r="M1208" i="41"/>
  <c r="N1208" i="41"/>
  <c r="O1208" i="41"/>
  <c r="P1208" i="41"/>
  <c r="S1208" i="41"/>
  <c r="T1208" i="41"/>
  <c r="U1208" i="41"/>
  <c r="V1208" i="41"/>
  <c r="W1208" i="41"/>
  <c r="AE1208" i="41"/>
  <c r="AF1208" i="41"/>
  <c r="AG1208" i="41"/>
  <c r="AH1208" i="41"/>
  <c r="AI1208" i="41"/>
  <c r="AJ1208" i="41"/>
  <c r="AK1208" i="41"/>
  <c r="AL1208" i="41"/>
  <c r="AM1208" i="41"/>
  <c r="AN1208" i="41"/>
  <c r="AO1208" i="41"/>
  <c r="AP1208" i="41"/>
  <c r="AQ1208" i="41"/>
  <c r="AR1208" i="41"/>
  <c r="AS1208" i="41"/>
  <c r="AT1208" i="41"/>
  <c r="AU1208" i="41"/>
  <c r="AV1208" i="41"/>
  <c r="AW1208" i="41"/>
  <c r="AX1208" i="41"/>
  <c r="AY1208" i="41"/>
  <c r="C1209" i="41"/>
  <c r="D1209" i="41"/>
  <c r="E1209" i="41"/>
  <c r="F1209" i="41"/>
  <c r="G1209" i="41"/>
  <c r="H1209" i="41"/>
  <c r="J1209" i="41"/>
  <c r="K1209" i="41"/>
  <c r="L1209" i="41"/>
  <c r="M1209" i="41"/>
  <c r="N1209" i="41"/>
  <c r="O1209" i="41"/>
  <c r="P1209" i="41"/>
  <c r="S1209" i="41"/>
  <c r="T1209" i="41"/>
  <c r="U1209" i="41"/>
  <c r="V1209" i="41"/>
  <c r="W1209" i="41"/>
  <c r="AE1209" i="41"/>
  <c r="AF1209" i="41"/>
  <c r="AG1209" i="41"/>
  <c r="AH1209" i="41"/>
  <c r="AI1209" i="41"/>
  <c r="AJ1209" i="41"/>
  <c r="AK1209" i="41"/>
  <c r="AL1209" i="41"/>
  <c r="AM1209" i="41"/>
  <c r="AN1209" i="41"/>
  <c r="AO1209" i="41"/>
  <c r="AP1209" i="41"/>
  <c r="AQ1209" i="41"/>
  <c r="AR1209" i="41"/>
  <c r="AS1209" i="41"/>
  <c r="AT1209" i="41"/>
  <c r="AU1209" i="41"/>
  <c r="AV1209" i="41"/>
  <c r="AW1209" i="41"/>
  <c r="AX1209" i="41"/>
  <c r="AY1209" i="41"/>
  <c r="C1210" i="41"/>
  <c r="D1210" i="41"/>
  <c r="E1210" i="41"/>
  <c r="F1210" i="41"/>
  <c r="G1210" i="41"/>
  <c r="H1210" i="41"/>
  <c r="J1210" i="41"/>
  <c r="K1210" i="41"/>
  <c r="L1210" i="41"/>
  <c r="M1210" i="41"/>
  <c r="N1210" i="41"/>
  <c r="O1210" i="41"/>
  <c r="P1210" i="41"/>
  <c r="S1210" i="41"/>
  <c r="T1210" i="41"/>
  <c r="U1210" i="41"/>
  <c r="V1210" i="41"/>
  <c r="W1210" i="41"/>
  <c r="AE1210" i="41"/>
  <c r="AF1210" i="41"/>
  <c r="AG1210" i="41"/>
  <c r="AH1210" i="41"/>
  <c r="AI1210" i="41"/>
  <c r="AJ1210" i="41"/>
  <c r="AK1210" i="41"/>
  <c r="AL1210" i="41"/>
  <c r="AM1210" i="41"/>
  <c r="AN1210" i="41"/>
  <c r="AO1210" i="41"/>
  <c r="AP1210" i="41"/>
  <c r="AQ1210" i="41"/>
  <c r="AR1210" i="41"/>
  <c r="AS1210" i="41"/>
  <c r="AT1210" i="41"/>
  <c r="AU1210" i="41"/>
  <c r="AV1210" i="41"/>
  <c r="AW1210" i="41"/>
  <c r="AX1210" i="41"/>
  <c r="AY1210" i="41"/>
  <c r="C1211" i="41"/>
  <c r="D1211" i="41"/>
  <c r="E1211" i="41"/>
  <c r="F1211" i="41"/>
  <c r="G1211" i="41"/>
  <c r="H1211" i="41"/>
  <c r="J1211" i="41"/>
  <c r="K1211" i="41"/>
  <c r="L1211" i="41"/>
  <c r="M1211" i="41"/>
  <c r="N1211" i="41"/>
  <c r="O1211" i="41"/>
  <c r="P1211" i="41"/>
  <c r="S1211" i="41"/>
  <c r="T1211" i="41"/>
  <c r="U1211" i="41"/>
  <c r="V1211" i="41"/>
  <c r="W1211" i="41"/>
  <c r="AE1211" i="41"/>
  <c r="AF1211" i="41"/>
  <c r="AG1211" i="41"/>
  <c r="AH1211" i="41"/>
  <c r="AI1211" i="41"/>
  <c r="AJ1211" i="41"/>
  <c r="AK1211" i="41"/>
  <c r="AL1211" i="41"/>
  <c r="AM1211" i="41"/>
  <c r="AN1211" i="41"/>
  <c r="AO1211" i="41"/>
  <c r="AP1211" i="41"/>
  <c r="AQ1211" i="41"/>
  <c r="AR1211" i="41"/>
  <c r="AS1211" i="41"/>
  <c r="AT1211" i="41"/>
  <c r="AU1211" i="41"/>
  <c r="AV1211" i="41"/>
  <c r="AW1211" i="41"/>
  <c r="AX1211" i="41"/>
  <c r="AY1211" i="41"/>
  <c r="C1212" i="41"/>
  <c r="D1212" i="41"/>
  <c r="E1212" i="41"/>
  <c r="F1212" i="41"/>
  <c r="G1212" i="41"/>
  <c r="H1212" i="41"/>
  <c r="J1212" i="41"/>
  <c r="K1212" i="41"/>
  <c r="L1212" i="41"/>
  <c r="M1212" i="41"/>
  <c r="N1212" i="41"/>
  <c r="O1212" i="41"/>
  <c r="P1212" i="41"/>
  <c r="S1212" i="41"/>
  <c r="T1212" i="41"/>
  <c r="U1212" i="41"/>
  <c r="V1212" i="41"/>
  <c r="W1212" i="41"/>
  <c r="AE1212" i="41"/>
  <c r="AF1212" i="41"/>
  <c r="AG1212" i="41"/>
  <c r="AH1212" i="41"/>
  <c r="AI1212" i="41"/>
  <c r="AJ1212" i="41"/>
  <c r="AK1212" i="41"/>
  <c r="AL1212" i="41"/>
  <c r="AM1212" i="41"/>
  <c r="AN1212" i="41"/>
  <c r="AO1212" i="41"/>
  <c r="AP1212" i="41"/>
  <c r="AQ1212" i="41"/>
  <c r="AR1212" i="41"/>
  <c r="AS1212" i="41"/>
  <c r="AT1212" i="41"/>
  <c r="AU1212" i="41"/>
  <c r="AV1212" i="41"/>
  <c r="AW1212" i="41"/>
  <c r="AX1212" i="41"/>
  <c r="AY1212" i="41"/>
  <c r="C1213" i="41"/>
  <c r="D1213" i="41"/>
  <c r="E1213" i="41"/>
  <c r="F1213" i="41"/>
  <c r="G1213" i="41"/>
  <c r="H1213" i="41"/>
  <c r="J1213" i="41"/>
  <c r="K1213" i="41"/>
  <c r="L1213" i="41"/>
  <c r="M1213" i="41"/>
  <c r="N1213" i="41"/>
  <c r="O1213" i="41"/>
  <c r="P1213" i="41"/>
  <c r="S1213" i="41"/>
  <c r="T1213" i="41"/>
  <c r="U1213" i="41"/>
  <c r="V1213" i="41"/>
  <c r="W1213" i="41"/>
  <c r="AE1213" i="41"/>
  <c r="AF1213" i="41"/>
  <c r="AG1213" i="41"/>
  <c r="AH1213" i="41"/>
  <c r="AI1213" i="41"/>
  <c r="AJ1213" i="41"/>
  <c r="AK1213" i="41"/>
  <c r="AL1213" i="41"/>
  <c r="AM1213" i="41"/>
  <c r="AN1213" i="41"/>
  <c r="AO1213" i="41"/>
  <c r="AP1213" i="41"/>
  <c r="AQ1213" i="41"/>
  <c r="AR1213" i="41"/>
  <c r="AS1213" i="41"/>
  <c r="AT1213" i="41"/>
  <c r="AU1213" i="41"/>
  <c r="AV1213" i="41"/>
  <c r="AW1213" i="41"/>
  <c r="AX1213" i="41"/>
  <c r="AY1213" i="41"/>
  <c r="C1214" i="41"/>
  <c r="D1214" i="41"/>
  <c r="E1214" i="41"/>
  <c r="F1214" i="41"/>
  <c r="G1214" i="41"/>
  <c r="H1214" i="41"/>
  <c r="J1214" i="41"/>
  <c r="K1214" i="41"/>
  <c r="L1214" i="41"/>
  <c r="M1214" i="41"/>
  <c r="N1214" i="41"/>
  <c r="O1214" i="41"/>
  <c r="P1214" i="41"/>
  <c r="S1214" i="41"/>
  <c r="T1214" i="41"/>
  <c r="U1214" i="41"/>
  <c r="V1214" i="41"/>
  <c r="W1214" i="41"/>
  <c r="AE1214" i="41"/>
  <c r="AF1214" i="41"/>
  <c r="AG1214" i="41"/>
  <c r="AH1214" i="41"/>
  <c r="AI1214" i="41"/>
  <c r="AJ1214" i="41"/>
  <c r="AK1214" i="41"/>
  <c r="AL1214" i="41"/>
  <c r="AM1214" i="41"/>
  <c r="AN1214" i="41"/>
  <c r="AO1214" i="41"/>
  <c r="AP1214" i="41"/>
  <c r="AQ1214" i="41"/>
  <c r="AR1214" i="41"/>
  <c r="AS1214" i="41"/>
  <c r="AT1214" i="41"/>
  <c r="AU1214" i="41"/>
  <c r="AV1214" i="41"/>
  <c r="AW1214" i="41"/>
  <c r="AX1214" i="41"/>
  <c r="AY1214" i="41"/>
  <c r="C1215" i="41"/>
  <c r="D1215" i="41"/>
  <c r="E1215" i="41"/>
  <c r="F1215" i="41"/>
  <c r="G1215" i="41"/>
  <c r="H1215" i="41"/>
  <c r="J1215" i="41"/>
  <c r="K1215" i="41"/>
  <c r="L1215" i="41"/>
  <c r="M1215" i="41"/>
  <c r="N1215" i="41"/>
  <c r="O1215" i="41"/>
  <c r="P1215" i="41"/>
  <c r="S1215" i="41"/>
  <c r="T1215" i="41"/>
  <c r="U1215" i="41"/>
  <c r="V1215" i="41"/>
  <c r="W1215" i="41"/>
  <c r="AE1215" i="41"/>
  <c r="AF1215" i="41"/>
  <c r="AG1215" i="41"/>
  <c r="AH1215" i="41"/>
  <c r="AI1215" i="41"/>
  <c r="AJ1215" i="41"/>
  <c r="AK1215" i="41"/>
  <c r="AL1215" i="41"/>
  <c r="AM1215" i="41"/>
  <c r="AN1215" i="41"/>
  <c r="AO1215" i="41"/>
  <c r="AP1215" i="41"/>
  <c r="AQ1215" i="41"/>
  <c r="AR1215" i="41"/>
  <c r="AS1215" i="41"/>
  <c r="AT1215" i="41"/>
  <c r="AU1215" i="41"/>
  <c r="AV1215" i="41"/>
  <c r="AW1215" i="41"/>
  <c r="AX1215" i="41"/>
  <c r="AY1215" i="41"/>
  <c r="C1216" i="41"/>
  <c r="D1216" i="41"/>
  <c r="E1216" i="41"/>
  <c r="F1216" i="41"/>
  <c r="G1216" i="41"/>
  <c r="H1216" i="41"/>
  <c r="J1216" i="41"/>
  <c r="K1216" i="41"/>
  <c r="L1216" i="41"/>
  <c r="M1216" i="41"/>
  <c r="N1216" i="41"/>
  <c r="O1216" i="41"/>
  <c r="P1216" i="41"/>
  <c r="S1216" i="41"/>
  <c r="T1216" i="41"/>
  <c r="U1216" i="41"/>
  <c r="V1216" i="41"/>
  <c r="W1216" i="41"/>
  <c r="AE1216" i="41"/>
  <c r="AF1216" i="41"/>
  <c r="AG1216" i="41"/>
  <c r="AH1216" i="41"/>
  <c r="AI1216" i="41"/>
  <c r="AJ1216" i="41"/>
  <c r="AK1216" i="41"/>
  <c r="AL1216" i="41"/>
  <c r="AM1216" i="41"/>
  <c r="AN1216" i="41"/>
  <c r="AO1216" i="41"/>
  <c r="AP1216" i="41"/>
  <c r="AQ1216" i="41"/>
  <c r="AR1216" i="41"/>
  <c r="AS1216" i="41"/>
  <c r="AT1216" i="41"/>
  <c r="AU1216" i="41"/>
  <c r="AV1216" i="41"/>
  <c r="AW1216" i="41"/>
  <c r="AX1216" i="41"/>
  <c r="AY1216" i="41"/>
  <c r="C1217" i="41"/>
  <c r="D1217" i="41"/>
  <c r="E1217" i="41"/>
  <c r="F1217" i="41"/>
  <c r="G1217" i="41"/>
  <c r="H1217" i="41"/>
  <c r="J1217" i="41"/>
  <c r="K1217" i="41"/>
  <c r="L1217" i="41"/>
  <c r="M1217" i="41"/>
  <c r="N1217" i="41"/>
  <c r="O1217" i="41"/>
  <c r="P1217" i="41"/>
  <c r="S1217" i="41"/>
  <c r="T1217" i="41"/>
  <c r="U1217" i="41"/>
  <c r="V1217" i="41"/>
  <c r="W1217" i="41"/>
  <c r="AE1217" i="41"/>
  <c r="AF1217" i="41"/>
  <c r="AG1217" i="41"/>
  <c r="AH1217" i="41"/>
  <c r="AI1217" i="41"/>
  <c r="AJ1217" i="41"/>
  <c r="AK1217" i="41"/>
  <c r="AL1217" i="41"/>
  <c r="AM1217" i="41"/>
  <c r="AN1217" i="41"/>
  <c r="AO1217" i="41"/>
  <c r="AP1217" i="41"/>
  <c r="AQ1217" i="41"/>
  <c r="AR1217" i="41"/>
  <c r="AS1217" i="41"/>
  <c r="AT1217" i="41"/>
  <c r="AU1217" i="41"/>
  <c r="AV1217" i="41"/>
  <c r="AW1217" i="41"/>
  <c r="AX1217" i="41"/>
  <c r="AY1217" i="41"/>
  <c r="C1218" i="41"/>
  <c r="D1218" i="41"/>
  <c r="E1218" i="41"/>
  <c r="F1218" i="41"/>
  <c r="G1218" i="41"/>
  <c r="H1218" i="41"/>
  <c r="J1218" i="41"/>
  <c r="K1218" i="41"/>
  <c r="L1218" i="41"/>
  <c r="M1218" i="41"/>
  <c r="N1218" i="41"/>
  <c r="O1218" i="41"/>
  <c r="P1218" i="41"/>
  <c r="S1218" i="41"/>
  <c r="T1218" i="41"/>
  <c r="U1218" i="41"/>
  <c r="V1218" i="41"/>
  <c r="W1218" i="41"/>
  <c r="AE1218" i="41"/>
  <c r="AF1218" i="41"/>
  <c r="AG1218" i="41"/>
  <c r="AH1218" i="41"/>
  <c r="AI1218" i="41"/>
  <c r="AJ1218" i="41"/>
  <c r="AK1218" i="41"/>
  <c r="AL1218" i="41"/>
  <c r="AM1218" i="41"/>
  <c r="AN1218" i="41"/>
  <c r="AO1218" i="41"/>
  <c r="AP1218" i="41"/>
  <c r="AQ1218" i="41"/>
  <c r="AR1218" i="41"/>
  <c r="AS1218" i="41"/>
  <c r="AT1218" i="41"/>
  <c r="AU1218" i="41"/>
  <c r="AV1218" i="41"/>
  <c r="AW1218" i="41"/>
  <c r="AX1218" i="41"/>
  <c r="AY1218" i="41"/>
  <c r="C1219" i="41"/>
  <c r="D1219" i="41"/>
  <c r="E1219" i="41"/>
  <c r="F1219" i="41"/>
  <c r="G1219" i="41"/>
  <c r="H1219" i="41"/>
  <c r="J1219" i="41"/>
  <c r="K1219" i="41"/>
  <c r="L1219" i="41"/>
  <c r="M1219" i="41"/>
  <c r="N1219" i="41"/>
  <c r="O1219" i="41"/>
  <c r="P1219" i="41"/>
  <c r="S1219" i="41"/>
  <c r="T1219" i="41"/>
  <c r="U1219" i="41"/>
  <c r="V1219" i="41"/>
  <c r="W1219" i="41"/>
  <c r="AE1219" i="41"/>
  <c r="AF1219" i="41"/>
  <c r="AG1219" i="41"/>
  <c r="AH1219" i="41"/>
  <c r="AI1219" i="41"/>
  <c r="AJ1219" i="41"/>
  <c r="AK1219" i="41"/>
  <c r="AL1219" i="41"/>
  <c r="AM1219" i="41"/>
  <c r="AN1219" i="41"/>
  <c r="AO1219" i="41"/>
  <c r="AP1219" i="41"/>
  <c r="AQ1219" i="41"/>
  <c r="AR1219" i="41"/>
  <c r="AS1219" i="41"/>
  <c r="AT1219" i="41"/>
  <c r="AU1219" i="41"/>
  <c r="AV1219" i="41"/>
  <c r="AW1219" i="41"/>
  <c r="AX1219" i="41"/>
  <c r="AY1219" i="41"/>
  <c r="C1220" i="41"/>
  <c r="D1220" i="41"/>
  <c r="E1220" i="41"/>
  <c r="F1220" i="41"/>
  <c r="G1220" i="41"/>
  <c r="H1220" i="41"/>
  <c r="J1220" i="41"/>
  <c r="K1220" i="41"/>
  <c r="L1220" i="41"/>
  <c r="M1220" i="41"/>
  <c r="N1220" i="41"/>
  <c r="O1220" i="41"/>
  <c r="P1220" i="41"/>
  <c r="S1220" i="41"/>
  <c r="T1220" i="41"/>
  <c r="U1220" i="41"/>
  <c r="V1220" i="41"/>
  <c r="W1220" i="41"/>
  <c r="AE1220" i="41"/>
  <c r="AF1220" i="41"/>
  <c r="AG1220" i="41"/>
  <c r="AH1220" i="41"/>
  <c r="AI1220" i="41"/>
  <c r="AJ1220" i="41"/>
  <c r="AK1220" i="41"/>
  <c r="AL1220" i="41"/>
  <c r="AM1220" i="41"/>
  <c r="AN1220" i="41"/>
  <c r="AO1220" i="41"/>
  <c r="AP1220" i="41"/>
  <c r="AQ1220" i="41"/>
  <c r="AR1220" i="41"/>
  <c r="AS1220" i="41"/>
  <c r="AT1220" i="41"/>
  <c r="AU1220" i="41"/>
  <c r="AV1220" i="41"/>
  <c r="AW1220" i="41"/>
  <c r="AX1220" i="41"/>
  <c r="AY1220" i="41"/>
  <c r="C1221" i="41"/>
  <c r="D1221" i="41"/>
  <c r="E1221" i="41"/>
  <c r="F1221" i="41"/>
  <c r="G1221" i="41"/>
  <c r="H1221" i="41"/>
  <c r="J1221" i="41"/>
  <c r="K1221" i="41"/>
  <c r="L1221" i="41"/>
  <c r="M1221" i="41"/>
  <c r="N1221" i="41"/>
  <c r="O1221" i="41"/>
  <c r="P1221" i="41"/>
  <c r="S1221" i="41"/>
  <c r="T1221" i="41"/>
  <c r="U1221" i="41"/>
  <c r="V1221" i="41"/>
  <c r="W1221" i="41"/>
  <c r="AE1221" i="41"/>
  <c r="AF1221" i="41"/>
  <c r="AG1221" i="41"/>
  <c r="AH1221" i="41"/>
  <c r="AI1221" i="41"/>
  <c r="AJ1221" i="41"/>
  <c r="AK1221" i="41"/>
  <c r="AL1221" i="41"/>
  <c r="AM1221" i="41"/>
  <c r="AN1221" i="41"/>
  <c r="AO1221" i="41"/>
  <c r="AP1221" i="41"/>
  <c r="AQ1221" i="41"/>
  <c r="AR1221" i="41"/>
  <c r="AS1221" i="41"/>
  <c r="AT1221" i="41"/>
  <c r="AU1221" i="41"/>
  <c r="AV1221" i="41"/>
  <c r="AW1221" i="41"/>
  <c r="AX1221" i="41"/>
  <c r="AY1221" i="41"/>
  <c r="C1222" i="41"/>
  <c r="D1222" i="41"/>
  <c r="E1222" i="41"/>
  <c r="F1222" i="41"/>
  <c r="G1222" i="41"/>
  <c r="H1222" i="41"/>
  <c r="J1222" i="41"/>
  <c r="K1222" i="41"/>
  <c r="L1222" i="41"/>
  <c r="M1222" i="41"/>
  <c r="N1222" i="41"/>
  <c r="O1222" i="41"/>
  <c r="P1222" i="41"/>
  <c r="S1222" i="41"/>
  <c r="T1222" i="41"/>
  <c r="U1222" i="41"/>
  <c r="V1222" i="41"/>
  <c r="W1222" i="41"/>
  <c r="AE1222" i="41"/>
  <c r="AF1222" i="41"/>
  <c r="AG1222" i="41"/>
  <c r="AH1222" i="41"/>
  <c r="AI1222" i="41"/>
  <c r="AJ1222" i="41"/>
  <c r="AK1222" i="41"/>
  <c r="AL1222" i="41"/>
  <c r="AM1222" i="41"/>
  <c r="AN1222" i="41"/>
  <c r="AO1222" i="41"/>
  <c r="AP1222" i="41"/>
  <c r="AQ1222" i="41"/>
  <c r="AR1222" i="41"/>
  <c r="AS1222" i="41"/>
  <c r="AT1222" i="41"/>
  <c r="AU1222" i="41"/>
  <c r="AV1222" i="41"/>
  <c r="AW1222" i="41"/>
  <c r="AX1222" i="41"/>
  <c r="AY1222" i="41"/>
  <c r="C1223" i="41"/>
  <c r="D1223" i="41"/>
  <c r="E1223" i="41"/>
  <c r="F1223" i="41"/>
  <c r="G1223" i="41"/>
  <c r="H1223" i="41"/>
  <c r="J1223" i="41"/>
  <c r="K1223" i="41"/>
  <c r="L1223" i="41"/>
  <c r="M1223" i="41"/>
  <c r="N1223" i="41"/>
  <c r="O1223" i="41"/>
  <c r="P1223" i="41"/>
  <c r="S1223" i="41"/>
  <c r="T1223" i="41"/>
  <c r="U1223" i="41"/>
  <c r="V1223" i="41"/>
  <c r="W1223" i="41"/>
  <c r="AE1223" i="41"/>
  <c r="AF1223" i="41"/>
  <c r="AG1223" i="41"/>
  <c r="AH1223" i="41"/>
  <c r="AI1223" i="41"/>
  <c r="AJ1223" i="41"/>
  <c r="AK1223" i="41"/>
  <c r="AL1223" i="41"/>
  <c r="AM1223" i="41"/>
  <c r="AN1223" i="41"/>
  <c r="AO1223" i="41"/>
  <c r="AP1223" i="41"/>
  <c r="AQ1223" i="41"/>
  <c r="AR1223" i="41"/>
  <c r="AS1223" i="41"/>
  <c r="AT1223" i="41"/>
  <c r="AU1223" i="41"/>
  <c r="AV1223" i="41"/>
  <c r="AW1223" i="41"/>
  <c r="AX1223" i="41"/>
  <c r="AY1223" i="41"/>
  <c r="C1224" i="41"/>
  <c r="D1224" i="41"/>
  <c r="E1224" i="41"/>
  <c r="F1224" i="41"/>
  <c r="G1224" i="41"/>
  <c r="H1224" i="41"/>
  <c r="J1224" i="41"/>
  <c r="K1224" i="41"/>
  <c r="L1224" i="41"/>
  <c r="M1224" i="41"/>
  <c r="N1224" i="41"/>
  <c r="O1224" i="41"/>
  <c r="P1224" i="41"/>
  <c r="S1224" i="41"/>
  <c r="T1224" i="41"/>
  <c r="U1224" i="41"/>
  <c r="V1224" i="41"/>
  <c r="W1224" i="41"/>
  <c r="AE1224" i="41"/>
  <c r="AF1224" i="41"/>
  <c r="AG1224" i="41"/>
  <c r="AH1224" i="41"/>
  <c r="AI1224" i="41"/>
  <c r="AJ1224" i="41"/>
  <c r="AK1224" i="41"/>
  <c r="AL1224" i="41"/>
  <c r="AM1224" i="41"/>
  <c r="AN1224" i="41"/>
  <c r="AO1224" i="41"/>
  <c r="AP1224" i="41"/>
  <c r="AQ1224" i="41"/>
  <c r="AR1224" i="41"/>
  <c r="AS1224" i="41"/>
  <c r="AT1224" i="41"/>
  <c r="AU1224" i="41"/>
  <c r="AV1224" i="41"/>
  <c r="AW1224" i="41"/>
  <c r="AX1224" i="41"/>
  <c r="AY1224" i="41"/>
  <c r="C1225" i="41"/>
  <c r="D1225" i="41"/>
  <c r="E1225" i="41"/>
  <c r="F1225" i="41"/>
  <c r="G1225" i="41"/>
  <c r="H1225" i="41"/>
  <c r="J1225" i="41"/>
  <c r="K1225" i="41"/>
  <c r="L1225" i="41"/>
  <c r="M1225" i="41"/>
  <c r="N1225" i="41"/>
  <c r="O1225" i="41"/>
  <c r="P1225" i="41"/>
  <c r="S1225" i="41"/>
  <c r="T1225" i="41"/>
  <c r="U1225" i="41"/>
  <c r="V1225" i="41"/>
  <c r="W1225" i="41"/>
  <c r="AE1225" i="41"/>
  <c r="AF1225" i="41"/>
  <c r="AG1225" i="41"/>
  <c r="AH1225" i="41"/>
  <c r="AI1225" i="41"/>
  <c r="AJ1225" i="41"/>
  <c r="AK1225" i="41"/>
  <c r="AL1225" i="41"/>
  <c r="AM1225" i="41"/>
  <c r="AN1225" i="41"/>
  <c r="AO1225" i="41"/>
  <c r="AP1225" i="41"/>
  <c r="AQ1225" i="41"/>
  <c r="AR1225" i="41"/>
  <c r="AS1225" i="41"/>
  <c r="AT1225" i="41"/>
  <c r="AU1225" i="41"/>
  <c r="AV1225" i="41"/>
  <c r="AW1225" i="41"/>
  <c r="AX1225" i="41"/>
  <c r="AY1225" i="41"/>
  <c r="C1226" i="41"/>
  <c r="D1226" i="41"/>
  <c r="E1226" i="41"/>
  <c r="F1226" i="41"/>
  <c r="G1226" i="41"/>
  <c r="H1226" i="41"/>
  <c r="J1226" i="41"/>
  <c r="K1226" i="41"/>
  <c r="L1226" i="41"/>
  <c r="M1226" i="41"/>
  <c r="N1226" i="41"/>
  <c r="O1226" i="41"/>
  <c r="P1226" i="41"/>
  <c r="S1226" i="41"/>
  <c r="T1226" i="41"/>
  <c r="U1226" i="41"/>
  <c r="V1226" i="41"/>
  <c r="W1226" i="41"/>
  <c r="AE1226" i="41"/>
  <c r="AF1226" i="41"/>
  <c r="AG1226" i="41"/>
  <c r="AH1226" i="41"/>
  <c r="AI1226" i="41"/>
  <c r="AJ1226" i="41"/>
  <c r="AK1226" i="41"/>
  <c r="AL1226" i="41"/>
  <c r="AM1226" i="41"/>
  <c r="AN1226" i="41"/>
  <c r="AO1226" i="41"/>
  <c r="AP1226" i="41"/>
  <c r="AQ1226" i="41"/>
  <c r="AR1226" i="41"/>
  <c r="AS1226" i="41"/>
  <c r="AT1226" i="41"/>
  <c r="AU1226" i="41"/>
  <c r="AV1226" i="41"/>
  <c r="AW1226" i="41"/>
  <c r="AX1226" i="41"/>
  <c r="AY1226" i="41"/>
  <c r="C1227" i="41"/>
  <c r="D1227" i="41"/>
  <c r="E1227" i="41"/>
  <c r="F1227" i="41"/>
  <c r="G1227" i="41"/>
  <c r="H1227" i="41"/>
  <c r="J1227" i="41"/>
  <c r="K1227" i="41"/>
  <c r="L1227" i="41"/>
  <c r="M1227" i="41"/>
  <c r="N1227" i="41"/>
  <c r="O1227" i="41"/>
  <c r="P1227" i="41"/>
  <c r="S1227" i="41"/>
  <c r="T1227" i="41"/>
  <c r="U1227" i="41"/>
  <c r="V1227" i="41"/>
  <c r="W1227" i="41"/>
  <c r="AE1227" i="41"/>
  <c r="AF1227" i="41"/>
  <c r="AG1227" i="41"/>
  <c r="AH1227" i="41"/>
  <c r="AI1227" i="41"/>
  <c r="AJ1227" i="41"/>
  <c r="AK1227" i="41"/>
  <c r="AL1227" i="41"/>
  <c r="AM1227" i="41"/>
  <c r="AN1227" i="41"/>
  <c r="AO1227" i="41"/>
  <c r="AP1227" i="41"/>
  <c r="AQ1227" i="41"/>
  <c r="AR1227" i="41"/>
  <c r="AS1227" i="41"/>
  <c r="AT1227" i="41"/>
  <c r="AU1227" i="41"/>
  <c r="AV1227" i="41"/>
  <c r="AW1227" i="41"/>
  <c r="AX1227" i="41"/>
  <c r="AY1227" i="41"/>
  <c r="C1228" i="41"/>
  <c r="D1228" i="41"/>
  <c r="E1228" i="41"/>
  <c r="F1228" i="41"/>
  <c r="G1228" i="41"/>
  <c r="H1228" i="41"/>
  <c r="J1228" i="41"/>
  <c r="K1228" i="41"/>
  <c r="L1228" i="41"/>
  <c r="M1228" i="41"/>
  <c r="N1228" i="41"/>
  <c r="O1228" i="41"/>
  <c r="P1228" i="41"/>
  <c r="S1228" i="41"/>
  <c r="T1228" i="41"/>
  <c r="U1228" i="41"/>
  <c r="V1228" i="41"/>
  <c r="W1228" i="41"/>
  <c r="AE1228" i="41"/>
  <c r="AF1228" i="41"/>
  <c r="AG1228" i="41"/>
  <c r="AH1228" i="41"/>
  <c r="AI1228" i="41"/>
  <c r="AJ1228" i="41"/>
  <c r="AK1228" i="41"/>
  <c r="AL1228" i="41"/>
  <c r="AM1228" i="41"/>
  <c r="AN1228" i="41"/>
  <c r="AO1228" i="41"/>
  <c r="AP1228" i="41"/>
  <c r="AQ1228" i="41"/>
  <c r="AR1228" i="41"/>
  <c r="AS1228" i="41"/>
  <c r="AT1228" i="41"/>
  <c r="AU1228" i="41"/>
  <c r="AV1228" i="41"/>
  <c r="AW1228" i="41"/>
  <c r="AX1228" i="41"/>
  <c r="AY1228" i="41"/>
  <c r="C1229" i="41"/>
  <c r="D1229" i="41"/>
  <c r="E1229" i="41"/>
  <c r="F1229" i="41"/>
  <c r="G1229" i="41"/>
  <c r="H1229" i="41"/>
  <c r="J1229" i="41"/>
  <c r="K1229" i="41"/>
  <c r="L1229" i="41"/>
  <c r="M1229" i="41"/>
  <c r="N1229" i="41"/>
  <c r="O1229" i="41"/>
  <c r="P1229" i="41"/>
  <c r="S1229" i="41"/>
  <c r="T1229" i="41"/>
  <c r="U1229" i="41"/>
  <c r="V1229" i="41"/>
  <c r="W1229" i="41"/>
  <c r="AE1229" i="41"/>
  <c r="AF1229" i="41"/>
  <c r="AG1229" i="41"/>
  <c r="AH1229" i="41"/>
  <c r="AI1229" i="41"/>
  <c r="AJ1229" i="41"/>
  <c r="AK1229" i="41"/>
  <c r="AL1229" i="41"/>
  <c r="AM1229" i="41"/>
  <c r="AN1229" i="41"/>
  <c r="AO1229" i="41"/>
  <c r="AP1229" i="41"/>
  <c r="AQ1229" i="41"/>
  <c r="AR1229" i="41"/>
  <c r="AS1229" i="41"/>
  <c r="AT1229" i="41"/>
  <c r="AU1229" i="41"/>
  <c r="AV1229" i="41"/>
  <c r="AW1229" i="41"/>
  <c r="AX1229" i="41"/>
  <c r="AY1229" i="41"/>
  <c r="C1230" i="41"/>
  <c r="D1230" i="41"/>
  <c r="E1230" i="41"/>
  <c r="F1230" i="41"/>
  <c r="G1230" i="41"/>
  <c r="H1230" i="41"/>
  <c r="J1230" i="41"/>
  <c r="K1230" i="41"/>
  <c r="L1230" i="41"/>
  <c r="M1230" i="41"/>
  <c r="N1230" i="41"/>
  <c r="O1230" i="41"/>
  <c r="P1230" i="41"/>
  <c r="S1230" i="41"/>
  <c r="T1230" i="41"/>
  <c r="U1230" i="41"/>
  <c r="V1230" i="41"/>
  <c r="W1230" i="41"/>
  <c r="AE1230" i="41"/>
  <c r="AF1230" i="41"/>
  <c r="AG1230" i="41"/>
  <c r="AH1230" i="41"/>
  <c r="AI1230" i="41"/>
  <c r="AJ1230" i="41"/>
  <c r="AK1230" i="41"/>
  <c r="AL1230" i="41"/>
  <c r="AM1230" i="41"/>
  <c r="AN1230" i="41"/>
  <c r="AO1230" i="41"/>
  <c r="AP1230" i="41"/>
  <c r="AQ1230" i="41"/>
  <c r="AR1230" i="41"/>
  <c r="AS1230" i="41"/>
  <c r="AT1230" i="41"/>
  <c r="AU1230" i="41"/>
  <c r="AV1230" i="41"/>
  <c r="AW1230" i="41"/>
  <c r="AX1230" i="41"/>
  <c r="AY1230" i="41"/>
  <c r="C1231" i="41"/>
  <c r="D1231" i="41"/>
  <c r="E1231" i="41"/>
  <c r="F1231" i="41"/>
  <c r="G1231" i="41"/>
  <c r="H1231" i="41"/>
  <c r="J1231" i="41"/>
  <c r="K1231" i="41"/>
  <c r="L1231" i="41"/>
  <c r="M1231" i="41"/>
  <c r="N1231" i="41"/>
  <c r="O1231" i="41"/>
  <c r="P1231" i="41"/>
  <c r="S1231" i="41"/>
  <c r="T1231" i="41"/>
  <c r="U1231" i="41"/>
  <c r="V1231" i="41"/>
  <c r="W1231" i="41"/>
  <c r="AE1231" i="41"/>
  <c r="AF1231" i="41"/>
  <c r="AG1231" i="41"/>
  <c r="AH1231" i="41"/>
  <c r="AI1231" i="41"/>
  <c r="AJ1231" i="41"/>
  <c r="AK1231" i="41"/>
  <c r="AL1231" i="41"/>
  <c r="AM1231" i="41"/>
  <c r="AN1231" i="41"/>
  <c r="AO1231" i="41"/>
  <c r="AP1231" i="41"/>
  <c r="AQ1231" i="41"/>
  <c r="AR1231" i="41"/>
  <c r="AS1231" i="41"/>
  <c r="AT1231" i="41"/>
  <c r="AU1231" i="41"/>
  <c r="AV1231" i="41"/>
  <c r="AW1231" i="41"/>
  <c r="AX1231" i="41"/>
  <c r="AY1231" i="41"/>
  <c r="C1232" i="41"/>
  <c r="D1232" i="41"/>
  <c r="E1232" i="41"/>
  <c r="F1232" i="41"/>
  <c r="G1232" i="41"/>
  <c r="H1232" i="41"/>
  <c r="J1232" i="41"/>
  <c r="K1232" i="41"/>
  <c r="L1232" i="41"/>
  <c r="M1232" i="41"/>
  <c r="N1232" i="41"/>
  <c r="O1232" i="41"/>
  <c r="P1232" i="41"/>
  <c r="S1232" i="41"/>
  <c r="T1232" i="41"/>
  <c r="U1232" i="41"/>
  <c r="V1232" i="41"/>
  <c r="W1232" i="41"/>
  <c r="AE1232" i="41"/>
  <c r="AF1232" i="41"/>
  <c r="AG1232" i="41"/>
  <c r="AH1232" i="41"/>
  <c r="AI1232" i="41"/>
  <c r="AJ1232" i="41"/>
  <c r="AK1232" i="41"/>
  <c r="AL1232" i="41"/>
  <c r="AM1232" i="41"/>
  <c r="AN1232" i="41"/>
  <c r="AO1232" i="41"/>
  <c r="AP1232" i="41"/>
  <c r="AQ1232" i="41"/>
  <c r="AR1232" i="41"/>
  <c r="AS1232" i="41"/>
  <c r="AT1232" i="41"/>
  <c r="AU1232" i="41"/>
  <c r="AV1232" i="41"/>
  <c r="AW1232" i="41"/>
  <c r="AX1232" i="41"/>
  <c r="AY1232" i="41"/>
  <c r="C1233" i="41"/>
  <c r="D1233" i="41"/>
  <c r="E1233" i="41"/>
  <c r="F1233" i="41"/>
  <c r="G1233" i="41"/>
  <c r="H1233" i="41"/>
  <c r="J1233" i="41"/>
  <c r="K1233" i="41"/>
  <c r="L1233" i="41"/>
  <c r="M1233" i="41"/>
  <c r="N1233" i="41"/>
  <c r="O1233" i="41"/>
  <c r="P1233" i="41"/>
  <c r="S1233" i="41"/>
  <c r="T1233" i="41"/>
  <c r="U1233" i="41"/>
  <c r="V1233" i="41"/>
  <c r="W1233" i="41"/>
  <c r="AE1233" i="41"/>
  <c r="AF1233" i="41"/>
  <c r="AG1233" i="41"/>
  <c r="AH1233" i="41"/>
  <c r="AI1233" i="41"/>
  <c r="AJ1233" i="41"/>
  <c r="AK1233" i="41"/>
  <c r="AL1233" i="41"/>
  <c r="AM1233" i="41"/>
  <c r="AN1233" i="41"/>
  <c r="AO1233" i="41"/>
  <c r="AP1233" i="41"/>
  <c r="AQ1233" i="41"/>
  <c r="AR1233" i="41"/>
  <c r="AS1233" i="41"/>
  <c r="AT1233" i="41"/>
  <c r="AU1233" i="41"/>
  <c r="AV1233" i="41"/>
  <c r="AW1233" i="41"/>
  <c r="AX1233" i="41"/>
  <c r="AY1233" i="41"/>
  <c r="C1234" i="41"/>
  <c r="D1234" i="41"/>
  <c r="E1234" i="41"/>
  <c r="F1234" i="41"/>
  <c r="G1234" i="41"/>
  <c r="H1234" i="41"/>
  <c r="J1234" i="41"/>
  <c r="K1234" i="41"/>
  <c r="L1234" i="41"/>
  <c r="M1234" i="41"/>
  <c r="N1234" i="41"/>
  <c r="O1234" i="41"/>
  <c r="P1234" i="41"/>
  <c r="S1234" i="41"/>
  <c r="T1234" i="41"/>
  <c r="U1234" i="41"/>
  <c r="V1234" i="41"/>
  <c r="W1234" i="41"/>
  <c r="AE1234" i="41"/>
  <c r="AF1234" i="41"/>
  <c r="AG1234" i="41"/>
  <c r="AH1234" i="41"/>
  <c r="AI1234" i="41"/>
  <c r="AJ1234" i="41"/>
  <c r="AK1234" i="41"/>
  <c r="AL1234" i="41"/>
  <c r="AM1234" i="41"/>
  <c r="AN1234" i="41"/>
  <c r="AO1234" i="41"/>
  <c r="AP1234" i="41"/>
  <c r="AQ1234" i="41"/>
  <c r="AR1234" i="41"/>
  <c r="AS1234" i="41"/>
  <c r="AT1234" i="41"/>
  <c r="AU1234" i="41"/>
  <c r="AV1234" i="41"/>
  <c r="AW1234" i="41"/>
  <c r="AX1234" i="41"/>
  <c r="AY1234" i="41"/>
  <c r="C1235" i="41"/>
  <c r="D1235" i="41"/>
  <c r="E1235" i="41"/>
  <c r="F1235" i="41"/>
  <c r="G1235" i="41"/>
  <c r="H1235" i="41"/>
  <c r="J1235" i="41"/>
  <c r="K1235" i="41"/>
  <c r="L1235" i="41"/>
  <c r="M1235" i="41"/>
  <c r="N1235" i="41"/>
  <c r="O1235" i="41"/>
  <c r="P1235" i="41"/>
  <c r="S1235" i="41"/>
  <c r="T1235" i="41"/>
  <c r="U1235" i="41"/>
  <c r="V1235" i="41"/>
  <c r="W1235" i="41"/>
  <c r="AE1235" i="41"/>
  <c r="AF1235" i="41"/>
  <c r="AG1235" i="41"/>
  <c r="AH1235" i="41"/>
  <c r="AI1235" i="41"/>
  <c r="AJ1235" i="41"/>
  <c r="AK1235" i="41"/>
  <c r="AL1235" i="41"/>
  <c r="AM1235" i="41"/>
  <c r="AN1235" i="41"/>
  <c r="AO1235" i="41"/>
  <c r="AP1235" i="41"/>
  <c r="AQ1235" i="41"/>
  <c r="AR1235" i="41"/>
  <c r="AS1235" i="41"/>
  <c r="AT1235" i="41"/>
  <c r="AU1235" i="41"/>
  <c r="AV1235" i="41"/>
  <c r="AW1235" i="41"/>
  <c r="AX1235" i="41"/>
  <c r="AY1235" i="41"/>
  <c r="C1236" i="41"/>
  <c r="D1236" i="41"/>
  <c r="E1236" i="41"/>
  <c r="F1236" i="41"/>
  <c r="G1236" i="41"/>
  <c r="H1236" i="41"/>
  <c r="J1236" i="41"/>
  <c r="K1236" i="41"/>
  <c r="L1236" i="41"/>
  <c r="M1236" i="41"/>
  <c r="N1236" i="41"/>
  <c r="O1236" i="41"/>
  <c r="P1236" i="41"/>
  <c r="S1236" i="41"/>
  <c r="T1236" i="41"/>
  <c r="U1236" i="41"/>
  <c r="V1236" i="41"/>
  <c r="W1236" i="41"/>
  <c r="AE1236" i="41"/>
  <c r="AF1236" i="41"/>
  <c r="AG1236" i="41"/>
  <c r="AH1236" i="41"/>
  <c r="AI1236" i="41"/>
  <c r="AJ1236" i="41"/>
  <c r="AK1236" i="41"/>
  <c r="AL1236" i="41"/>
  <c r="AM1236" i="41"/>
  <c r="AN1236" i="41"/>
  <c r="AO1236" i="41"/>
  <c r="AP1236" i="41"/>
  <c r="AQ1236" i="41"/>
  <c r="AR1236" i="41"/>
  <c r="AS1236" i="41"/>
  <c r="AT1236" i="41"/>
  <c r="AU1236" i="41"/>
  <c r="AV1236" i="41"/>
  <c r="AW1236" i="41"/>
  <c r="AX1236" i="41"/>
  <c r="AY1236" i="41"/>
  <c r="C1237" i="41"/>
  <c r="D1237" i="41"/>
  <c r="E1237" i="41"/>
  <c r="F1237" i="41"/>
  <c r="G1237" i="41"/>
  <c r="H1237" i="41"/>
  <c r="J1237" i="41"/>
  <c r="K1237" i="41"/>
  <c r="L1237" i="41"/>
  <c r="M1237" i="41"/>
  <c r="N1237" i="41"/>
  <c r="O1237" i="41"/>
  <c r="P1237" i="41"/>
  <c r="S1237" i="41"/>
  <c r="T1237" i="41"/>
  <c r="U1237" i="41"/>
  <c r="V1237" i="41"/>
  <c r="W1237" i="41"/>
  <c r="AE1237" i="41"/>
  <c r="AF1237" i="41"/>
  <c r="AG1237" i="41"/>
  <c r="AH1237" i="41"/>
  <c r="AI1237" i="41"/>
  <c r="AJ1237" i="41"/>
  <c r="AK1237" i="41"/>
  <c r="AL1237" i="41"/>
  <c r="AM1237" i="41"/>
  <c r="AN1237" i="41"/>
  <c r="AO1237" i="41"/>
  <c r="AP1237" i="41"/>
  <c r="AQ1237" i="41"/>
  <c r="AR1237" i="41"/>
  <c r="AS1237" i="41"/>
  <c r="AT1237" i="41"/>
  <c r="AU1237" i="41"/>
  <c r="AV1237" i="41"/>
  <c r="AW1237" i="41"/>
  <c r="AX1237" i="41"/>
  <c r="AY1237" i="41"/>
  <c r="C1238" i="41"/>
  <c r="D1238" i="41"/>
  <c r="E1238" i="41"/>
  <c r="F1238" i="41"/>
  <c r="G1238" i="41"/>
  <c r="H1238" i="41"/>
  <c r="J1238" i="41"/>
  <c r="K1238" i="41"/>
  <c r="L1238" i="41"/>
  <c r="M1238" i="41"/>
  <c r="N1238" i="41"/>
  <c r="O1238" i="41"/>
  <c r="P1238" i="41"/>
  <c r="S1238" i="41"/>
  <c r="T1238" i="41"/>
  <c r="U1238" i="41"/>
  <c r="V1238" i="41"/>
  <c r="W1238" i="41"/>
  <c r="AE1238" i="41"/>
  <c r="AF1238" i="41"/>
  <c r="AG1238" i="41"/>
  <c r="AH1238" i="41"/>
  <c r="AI1238" i="41"/>
  <c r="AJ1238" i="41"/>
  <c r="AK1238" i="41"/>
  <c r="AL1238" i="41"/>
  <c r="AM1238" i="41"/>
  <c r="AN1238" i="41"/>
  <c r="AO1238" i="41"/>
  <c r="AP1238" i="41"/>
  <c r="AQ1238" i="41"/>
  <c r="AR1238" i="41"/>
  <c r="AS1238" i="41"/>
  <c r="AT1238" i="41"/>
  <c r="AU1238" i="41"/>
  <c r="AV1238" i="41"/>
  <c r="AW1238" i="41"/>
  <c r="AX1238" i="41"/>
  <c r="AY1238" i="41"/>
  <c r="C1239" i="41"/>
  <c r="D1239" i="41"/>
  <c r="E1239" i="41"/>
  <c r="F1239" i="41"/>
  <c r="G1239" i="41"/>
  <c r="H1239" i="41"/>
  <c r="J1239" i="41"/>
  <c r="K1239" i="41"/>
  <c r="L1239" i="41"/>
  <c r="M1239" i="41"/>
  <c r="N1239" i="41"/>
  <c r="O1239" i="41"/>
  <c r="P1239" i="41"/>
  <c r="S1239" i="41"/>
  <c r="T1239" i="41"/>
  <c r="U1239" i="41"/>
  <c r="V1239" i="41"/>
  <c r="W1239" i="41"/>
  <c r="AE1239" i="41"/>
  <c r="AF1239" i="41"/>
  <c r="AG1239" i="41"/>
  <c r="AH1239" i="41"/>
  <c r="AI1239" i="41"/>
  <c r="AJ1239" i="41"/>
  <c r="AK1239" i="41"/>
  <c r="AL1239" i="41"/>
  <c r="AM1239" i="41"/>
  <c r="AN1239" i="41"/>
  <c r="AO1239" i="41"/>
  <c r="AP1239" i="41"/>
  <c r="AQ1239" i="41"/>
  <c r="AR1239" i="41"/>
  <c r="AS1239" i="41"/>
  <c r="AT1239" i="41"/>
  <c r="AU1239" i="41"/>
  <c r="AV1239" i="41"/>
  <c r="AW1239" i="41"/>
  <c r="AX1239" i="41"/>
  <c r="AY1239" i="41"/>
  <c r="C1240" i="41"/>
  <c r="D1240" i="41"/>
  <c r="E1240" i="41"/>
  <c r="F1240" i="41"/>
  <c r="G1240" i="41"/>
  <c r="H1240" i="41"/>
  <c r="J1240" i="41"/>
  <c r="K1240" i="41"/>
  <c r="L1240" i="41"/>
  <c r="M1240" i="41"/>
  <c r="N1240" i="41"/>
  <c r="O1240" i="41"/>
  <c r="P1240" i="41"/>
  <c r="S1240" i="41"/>
  <c r="T1240" i="41"/>
  <c r="U1240" i="41"/>
  <c r="V1240" i="41"/>
  <c r="W1240" i="41"/>
  <c r="AE1240" i="41"/>
  <c r="AF1240" i="41"/>
  <c r="AG1240" i="41"/>
  <c r="AH1240" i="41"/>
  <c r="AI1240" i="41"/>
  <c r="AJ1240" i="41"/>
  <c r="AK1240" i="41"/>
  <c r="AL1240" i="41"/>
  <c r="AM1240" i="41"/>
  <c r="AN1240" i="41"/>
  <c r="AO1240" i="41"/>
  <c r="AP1240" i="41"/>
  <c r="AQ1240" i="41"/>
  <c r="AR1240" i="41"/>
  <c r="AS1240" i="41"/>
  <c r="AT1240" i="41"/>
  <c r="AU1240" i="41"/>
  <c r="AV1240" i="41"/>
  <c r="AW1240" i="41"/>
  <c r="AX1240" i="41"/>
  <c r="AY1240" i="41"/>
  <c r="C1241" i="41"/>
  <c r="D1241" i="41"/>
  <c r="E1241" i="41"/>
  <c r="F1241" i="41"/>
  <c r="G1241" i="41"/>
  <c r="H1241" i="41"/>
  <c r="J1241" i="41"/>
  <c r="K1241" i="41"/>
  <c r="L1241" i="41"/>
  <c r="M1241" i="41"/>
  <c r="N1241" i="41"/>
  <c r="O1241" i="41"/>
  <c r="P1241" i="41"/>
  <c r="S1241" i="41"/>
  <c r="T1241" i="41"/>
  <c r="U1241" i="41"/>
  <c r="V1241" i="41"/>
  <c r="W1241" i="41"/>
  <c r="AE1241" i="41"/>
  <c r="AF1241" i="41"/>
  <c r="AG1241" i="41"/>
  <c r="AH1241" i="41"/>
  <c r="AI1241" i="41"/>
  <c r="AJ1241" i="41"/>
  <c r="AK1241" i="41"/>
  <c r="AL1241" i="41"/>
  <c r="AM1241" i="41"/>
  <c r="AN1241" i="41"/>
  <c r="AO1241" i="41"/>
  <c r="AP1241" i="41"/>
  <c r="AQ1241" i="41"/>
  <c r="AR1241" i="41"/>
  <c r="AS1241" i="41"/>
  <c r="AT1241" i="41"/>
  <c r="AU1241" i="41"/>
  <c r="AV1241" i="41"/>
  <c r="AW1241" i="41"/>
  <c r="AX1241" i="41"/>
  <c r="AY1241" i="41"/>
  <c r="C1242" i="41"/>
  <c r="D1242" i="41"/>
  <c r="E1242" i="41"/>
  <c r="F1242" i="41"/>
  <c r="G1242" i="41"/>
  <c r="H1242" i="41"/>
  <c r="J1242" i="41"/>
  <c r="K1242" i="41"/>
  <c r="L1242" i="41"/>
  <c r="M1242" i="41"/>
  <c r="N1242" i="41"/>
  <c r="O1242" i="41"/>
  <c r="P1242" i="41"/>
  <c r="S1242" i="41"/>
  <c r="T1242" i="41"/>
  <c r="U1242" i="41"/>
  <c r="V1242" i="41"/>
  <c r="W1242" i="41"/>
  <c r="AE1242" i="41"/>
  <c r="AF1242" i="41"/>
  <c r="AG1242" i="41"/>
  <c r="AH1242" i="41"/>
  <c r="AI1242" i="41"/>
  <c r="AJ1242" i="41"/>
  <c r="AK1242" i="41"/>
  <c r="AL1242" i="41"/>
  <c r="AM1242" i="41"/>
  <c r="AN1242" i="41"/>
  <c r="AO1242" i="41"/>
  <c r="AP1242" i="41"/>
  <c r="AQ1242" i="41"/>
  <c r="AR1242" i="41"/>
  <c r="AS1242" i="41"/>
  <c r="AT1242" i="41"/>
  <c r="AU1242" i="41"/>
  <c r="AV1242" i="41"/>
  <c r="AW1242" i="41"/>
  <c r="AX1242" i="41"/>
  <c r="AY1242" i="41"/>
  <c r="C1243" i="41"/>
  <c r="D1243" i="41"/>
  <c r="E1243" i="41"/>
  <c r="F1243" i="41"/>
  <c r="G1243" i="41"/>
  <c r="H1243" i="41"/>
  <c r="J1243" i="41"/>
  <c r="K1243" i="41"/>
  <c r="L1243" i="41"/>
  <c r="M1243" i="41"/>
  <c r="N1243" i="41"/>
  <c r="O1243" i="41"/>
  <c r="P1243" i="41"/>
  <c r="S1243" i="41"/>
  <c r="T1243" i="41"/>
  <c r="U1243" i="41"/>
  <c r="V1243" i="41"/>
  <c r="W1243" i="41"/>
  <c r="AE1243" i="41"/>
  <c r="AF1243" i="41"/>
  <c r="AG1243" i="41"/>
  <c r="AH1243" i="41"/>
  <c r="AI1243" i="41"/>
  <c r="AJ1243" i="41"/>
  <c r="AK1243" i="41"/>
  <c r="AL1243" i="41"/>
  <c r="AM1243" i="41"/>
  <c r="AN1243" i="41"/>
  <c r="AO1243" i="41"/>
  <c r="AP1243" i="41"/>
  <c r="AQ1243" i="41"/>
  <c r="AR1243" i="41"/>
  <c r="AS1243" i="41"/>
  <c r="AT1243" i="41"/>
  <c r="AU1243" i="41"/>
  <c r="AV1243" i="41"/>
  <c r="AW1243" i="41"/>
  <c r="AX1243" i="41"/>
  <c r="AY1243" i="41"/>
  <c r="C1244" i="41"/>
  <c r="D1244" i="41"/>
  <c r="E1244" i="41"/>
  <c r="F1244" i="41"/>
  <c r="G1244" i="41"/>
  <c r="H1244" i="41"/>
  <c r="J1244" i="41"/>
  <c r="K1244" i="41"/>
  <c r="L1244" i="41"/>
  <c r="M1244" i="41"/>
  <c r="N1244" i="41"/>
  <c r="O1244" i="41"/>
  <c r="P1244" i="41"/>
  <c r="S1244" i="41"/>
  <c r="T1244" i="41"/>
  <c r="U1244" i="41"/>
  <c r="V1244" i="41"/>
  <c r="W1244" i="41"/>
  <c r="AE1244" i="41"/>
  <c r="AF1244" i="41"/>
  <c r="AG1244" i="41"/>
  <c r="AH1244" i="41"/>
  <c r="AI1244" i="41"/>
  <c r="AJ1244" i="41"/>
  <c r="AK1244" i="41"/>
  <c r="AL1244" i="41"/>
  <c r="AM1244" i="41"/>
  <c r="AN1244" i="41"/>
  <c r="AO1244" i="41"/>
  <c r="AP1244" i="41"/>
  <c r="AQ1244" i="41"/>
  <c r="AR1244" i="41"/>
  <c r="AS1244" i="41"/>
  <c r="AT1244" i="41"/>
  <c r="AU1244" i="41"/>
  <c r="AV1244" i="41"/>
  <c r="AW1244" i="41"/>
  <c r="AX1244" i="41"/>
  <c r="AY1244" i="41"/>
  <c r="C1245" i="41"/>
  <c r="D1245" i="41"/>
  <c r="E1245" i="41"/>
  <c r="F1245" i="41"/>
  <c r="G1245" i="41"/>
  <c r="H1245" i="41"/>
  <c r="J1245" i="41"/>
  <c r="K1245" i="41"/>
  <c r="L1245" i="41"/>
  <c r="M1245" i="41"/>
  <c r="N1245" i="41"/>
  <c r="O1245" i="41"/>
  <c r="P1245" i="41"/>
  <c r="S1245" i="41"/>
  <c r="T1245" i="41"/>
  <c r="U1245" i="41"/>
  <c r="V1245" i="41"/>
  <c r="W1245" i="41"/>
  <c r="AE1245" i="41"/>
  <c r="AF1245" i="41"/>
  <c r="AG1245" i="41"/>
  <c r="AH1245" i="41"/>
  <c r="AI1245" i="41"/>
  <c r="AJ1245" i="41"/>
  <c r="AK1245" i="41"/>
  <c r="AL1245" i="41"/>
  <c r="AM1245" i="41"/>
  <c r="AN1245" i="41"/>
  <c r="AO1245" i="41"/>
  <c r="AP1245" i="41"/>
  <c r="AQ1245" i="41"/>
  <c r="AR1245" i="41"/>
  <c r="AS1245" i="41"/>
  <c r="AT1245" i="41"/>
  <c r="AU1245" i="41"/>
  <c r="AV1245" i="41"/>
  <c r="AW1245" i="41"/>
  <c r="AX1245" i="41"/>
  <c r="AY1245" i="41"/>
  <c r="D3" i="61"/>
  <c r="D4" i="61"/>
  <c r="D5" i="61"/>
  <c r="D6" i="61"/>
  <c r="D7" i="61"/>
  <c r="D8" i="61"/>
  <c r="D9" i="61"/>
  <c r="D10" i="61"/>
  <c r="D11" i="61"/>
  <c r="D12" i="61"/>
  <c r="D13" i="61"/>
  <c r="D14" i="61"/>
  <c r="D15" i="61"/>
  <c r="D16" i="61"/>
  <c r="D17" i="61"/>
  <c r="D18" i="61"/>
  <c r="D19" i="61"/>
  <c r="D20" i="61"/>
  <c r="D21" i="61"/>
  <c r="D22" i="61"/>
  <c r="D23" i="61"/>
  <c r="D24" i="61"/>
  <c r="D25" i="61"/>
  <c r="D26" i="61"/>
  <c r="D27" i="61"/>
  <c r="D28" i="61"/>
  <c r="D29" i="61"/>
  <c r="D30" i="61"/>
  <c r="D31" i="61"/>
  <c r="D32" i="61"/>
  <c r="D33" i="61"/>
  <c r="D34" i="61"/>
  <c r="D35" i="61"/>
  <c r="D36" i="61"/>
  <c r="D37" i="61"/>
  <c r="D38" i="61"/>
  <c r="D39" i="61"/>
  <c r="D40" i="61"/>
  <c r="D41" i="61"/>
  <c r="D42" i="61"/>
  <c r="D43" i="61"/>
  <c r="D44" i="61"/>
  <c r="D45" i="61"/>
  <c r="D46" i="61"/>
  <c r="D47" i="61"/>
  <c r="D48" i="61"/>
  <c r="D49" i="61"/>
  <c r="D50" i="61"/>
  <c r="D51" i="61"/>
  <c r="D52" i="61"/>
  <c r="D53" i="61"/>
  <c r="D54" i="61"/>
  <c r="D55" i="61"/>
  <c r="D56" i="61"/>
  <c r="D57" i="61"/>
  <c r="D58" i="61"/>
  <c r="D59" i="61"/>
  <c r="D60" i="61"/>
  <c r="D61" i="61"/>
  <c r="D62" i="61"/>
  <c r="D63" i="61"/>
  <c r="D64" i="61"/>
  <c r="D65" i="61"/>
  <c r="D66" i="61"/>
  <c r="D67" i="61"/>
  <c r="D68" i="61"/>
  <c r="D69" i="61"/>
  <c r="D70" i="61"/>
  <c r="D71" i="61"/>
  <c r="D72" i="61"/>
  <c r="D73" i="61"/>
  <c r="D74" i="61"/>
  <c r="D75" i="61"/>
  <c r="D76" i="61"/>
  <c r="D77" i="61"/>
  <c r="D78" i="61"/>
  <c r="D79" i="61"/>
  <c r="D80" i="61"/>
  <c r="D81" i="61"/>
  <c r="D82" i="61"/>
  <c r="D83" i="61"/>
  <c r="D84" i="61"/>
  <c r="D85" i="61"/>
  <c r="D86" i="61"/>
  <c r="D87" i="61"/>
  <c r="D88" i="61"/>
  <c r="D89" i="61"/>
  <c r="D90" i="61"/>
  <c r="D91" i="61"/>
  <c r="D92" i="61"/>
  <c r="D93" i="61"/>
  <c r="D94" i="61"/>
  <c r="D95" i="61"/>
  <c r="D96" i="61"/>
  <c r="D97" i="61"/>
  <c r="D98" i="61"/>
  <c r="D99" i="61"/>
  <c r="D100" i="61"/>
  <c r="D101" i="61"/>
  <c r="D102" i="61"/>
  <c r="D103" i="61"/>
  <c r="D104" i="61"/>
  <c r="D105" i="61"/>
  <c r="D106" i="61"/>
  <c r="D107" i="61"/>
  <c r="D108" i="61"/>
  <c r="D109" i="61"/>
  <c r="D110" i="61"/>
  <c r="D111" i="61"/>
  <c r="D112" i="61"/>
  <c r="D113" i="61"/>
  <c r="D114" i="61"/>
  <c r="D115" i="61"/>
  <c r="D116" i="61"/>
  <c r="D117" i="61"/>
  <c r="D118" i="61"/>
  <c r="D119" i="61"/>
  <c r="D120" i="61"/>
  <c r="D121" i="61"/>
  <c r="D122" i="61"/>
  <c r="D123" i="61"/>
  <c r="D124" i="61"/>
  <c r="D125" i="61"/>
  <c r="D126" i="61"/>
  <c r="D127" i="61"/>
  <c r="D128" i="61"/>
  <c r="D129" i="61"/>
  <c r="D130" i="61"/>
  <c r="D131" i="61"/>
  <c r="D132" i="61"/>
  <c r="D133" i="61"/>
  <c r="D134" i="61"/>
  <c r="D135" i="61"/>
  <c r="D136" i="61"/>
  <c r="D137" i="61"/>
  <c r="D138" i="61"/>
  <c r="D139" i="61"/>
  <c r="D140" i="61"/>
  <c r="D141" i="61"/>
  <c r="D142" i="61"/>
  <c r="D143" i="61"/>
  <c r="D144" i="61"/>
  <c r="D145" i="61"/>
  <c r="D146" i="61"/>
  <c r="D147" i="61"/>
  <c r="D148" i="61"/>
  <c r="D149" i="61"/>
  <c r="D150" i="61"/>
  <c r="D151" i="61"/>
  <c r="D152" i="61"/>
  <c r="D153" i="61"/>
  <c r="D154" i="61"/>
  <c r="D155" i="61"/>
  <c r="D156" i="61"/>
  <c r="D157" i="61"/>
  <c r="D158" i="61"/>
  <c r="D159" i="61"/>
  <c r="D160" i="61"/>
  <c r="D161" i="61"/>
  <c r="D162" i="61"/>
  <c r="D163" i="61"/>
  <c r="D164" i="61"/>
  <c r="D165" i="61"/>
  <c r="D166" i="61"/>
  <c r="D167" i="61"/>
  <c r="D168" i="61"/>
  <c r="D169" i="61"/>
  <c r="D170" i="61"/>
  <c r="D171" i="61"/>
  <c r="D172" i="61"/>
  <c r="D173" i="61"/>
  <c r="D174" i="61"/>
  <c r="D175" i="61"/>
  <c r="D176" i="61"/>
  <c r="D177" i="61"/>
  <c r="D178" i="61"/>
  <c r="D179" i="61"/>
  <c r="D180" i="61"/>
  <c r="D181" i="61"/>
  <c r="D182" i="61"/>
  <c r="D183" i="61"/>
  <c r="D184" i="61"/>
  <c r="D185" i="61"/>
  <c r="D186" i="61"/>
  <c r="D187" i="61"/>
  <c r="D188" i="61"/>
  <c r="D189" i="61"/>
  <c r="D190" i="61"/>
  <c r="D191" i="61"/>
  <c r="D192" i="61"/>
  <c r="D193" i="61"/>
  <c r="D194" i="61"/>
  <c r="D195" i="61"/>
  <c r="D196" i="61"/>
  <c r="D197" i="61"/>
  <c r="D198" i="61"/>
  <c r="D199" i="61"/>
  <c r="D200" i="61"/>
  <c r="D201" i="61"/>
  <c r="D202" i="61"/>
  <c r="D203" i="61"/>
  <c r="D204" i="61"/>
  <c r="D205" i="61"/>
  <c r="D206" i="61"/>
  <c r="D207" i="61"/>
  <c r="D208" i="61"/>
  <c r="D209" i="61"/>
  <c r="D210" i="61"/>
  <c r="D211" i="61"/>
  <c r="D212" i="61"/>
  <c r="D213" i="61"/>
  <c r="D214" i="61"/>
  <c r="D215" i="61"/>
  <c r="D216" i="61"/>
  <c r="D217" i="61"/>
  <c r="D218" i="61"/>
  <c r="D219" i="61"/>
  <c r="D220" i="61"/>
  <c r="D221" i="61"/>
  <c r="D222" i="61"/>
  <c r="D223" i="61"/>
  <c r="D224" i="61"/>
  <c r="D225" i="61"/>
  <c r="D226" i="61"/>
  <c r="D227" i="61"/>
  <c r="D228" i="61"/>
  <c r="D229" i="61"/>
  <c r="D230" i="61"/>
  <c r="D231" i="61"/>
  <c r="D232" i="61"/>
  <c r="D233" i="61"/>
  <c r="D234" i="61"/>
  <c r="D235" i="61"/>
  <c r="D236" i="61"/>
  <c r="D237" i="61"/>
  <c r="D238" i="61"/>
  <c r="D239" i="61"/>
  <c r="D240" i="61"/>
  <c r="D241" i="61"/>
  <c r="D242" i="61"/>
  <c r="D243" i="61"/>
  <c r="D244" i="61"/>
  <c r="D245" i="61"/>
  <c r="D246" i="61"/>
  <c r="D247" i="61"/>
  <c r="D248" i="61"/>
  <c r="D249" i="61"/>
  <c r="D250" i="61"/>
  <c r="D251" i="61"/>
  <c r="D252" i="61"/>
  <c r="D253" i="61"/>
  <c r="D254" i="61"/>
  <c r="D255" i="61"/>
  <c r="D256" i="61"/>
  <c r="D257" i="61"/>
  <c r="D258" i="61"/>
  <c r="D259" i="61"/>
  <c r="D260" i="61"/>
  <c r="D261" i="61"/>
  <c r="D262" i="61"/>
  <c r="D263" i="61"/>
  <c r="D264" i="61"/>
  <c r="D265" i="61"/>
  <c r="D266" i="61"/>
  <c r="D267" i="61"/>
  <c r="D268" i="61"/>
  <c r="D269" i="61"/>
  <c r="D270" i="61"/>
  <c r="D271" i="61"/>
  <c r="D272" i="61"/>
  <c r="D273" i="61"/>
  <c r="D274" i="61"/>
  <c r="D275" i="61"/>
  <c r="D276" i="61"/>
  <c r="D277" i="61"/>
  <c r="D278" i="61"/>
  <c r="D279" i="61"/>
  <c r="D280" i="61"/>
  <c r="D281" i="61"/>
  <c r="D282" i="61"/>
  <c r="D283" i="61"/>
  <c r="D284" i="61"/>
  <c r="D285" i="61"/>
  <c r="D286" i="61"/>
  <c r="D287" i="61"/>
  <c r="D288" i="61"/>
  <c r="D289" i="61"/>
  <c r="D290" i="61"/>
  <c r="D291" i="61"/>
  <c r="D292" i="61"/>
  <c r="D293" i="61"/>
  <c r="D294" i="61"/>
  <c r="D295" i="61"/>
  <c r="D296" i="61"/>
  <c r="D297" i="61"/>
  <c r="D298" i="61"/>
  <c r="D299" i="61"/>
  <c r="D300" i="61"/>
  <c r="D301" i="61"/>
  <c r="D302" i="61"/>
  <c r="D303" i="61"/>
  <c r="D304" i="61"/>
  <c r="D305" i="61"/>
  <c r="D306" i="61"/>
  <c r="D307" i="61"/>
  <c r="D308" i="61"/>
  <c r="D309" i="61"/>
  <c r="D310" i="61"/>
  <c r="D311" i="61"/>
  <c r="D312" i="61"/>
  <c r="D313" i="61"/>
  <c r="D314" i="61"/>
  <c r="D315" i="61"/>
  <c r="D316" i="61"/>
  <c r="D317" i="61"/>
  <c r="D318" i="61"/>
  <c r="D319" i="61"/>
  <c r="D320" i="61"/>
  <c r="D321" i="61"/>
  <c r="D322" i="61"/>
  <c r="D323" i="61"/>
  <c r="D324" i="61"/>
  <c r="D325" i="61"/>
  <c r="D326" i="61"/>
  <c r="D327" i="61"/>
  <c r="D328" i="61"/>
  <c r="D329" i="61"/>
  <c r="D330" i="61"/>
  <c r="D331" i="61"/>
  <c r="D332" i="61"/>
  <c r="D333" i="61"/>
  <c r="D334" i="61"/>
  <c r="D335" i="61"/>
  <c r="D336" i="61"/>
  <c r="D337" i="61"/>
  <c r="D338" i="61"/>
  <c r="D339" i="61"/>
  <c r="D340" i="61"/>
  <c r="D341" i="61"/>
  <c r="D342" i="61"/>
  <c r="D343" i="61"/>
  <c r="D344" i="61"/>
  <c r="D345" i="61"/>
  <c r="D346" i="61"/>
  <c r="D347" i="61"/>
  <c r="D348" i="61"/>
  <c r="D349" i="61"/>
  <c r="D350" i="61"/>
  <c r="D351" i="61"/>
  <c r="D352" i="61"/>
  <c r="D353" i="61"/>
  <c r="D354" i="61"/>
  <c r="D355" i="61"/>
  <c r="D356" i="61"/>
  <c r="D357" i="61"/>
  <c r="D358" i="61"/>
  <c r="D359" i="61"/>
  <c r="D360" i="61"/>
  <c r="D361" i="61"/>
  <c r="D362" i="61"/>
  <c r="D363" i="61"/>
  <c r="D364" i="61"/>
  <c r="D365" i="61"/>
  <c r="D366" i="61"/>
  <c r="D367" i="61"/>
  <c r="D368" i="61"/>
  <c r="D369" i="61"/>
  <c r="D370" i="61"/>
  <c r="D371" i="61"/>
  <c r="D372" i="61"/>
  <c r="D373" i="61"/>
  <c r="D374" i="61"/>
  <c r="D375" i="61"/>
  <c r="D376" i="61"/>
  <c r="D377" i="61"/>
  <c r="D378" i="61"/>
  <c r="D379" i="61"/>
  <c r="D380" i="61"/>
  <c r="D381" i="61"/>
  <c r="D382" i="61"/>
  <c r="D383" i="61"/>
  <c r="D384" i="61"/>
  <c r="D385" i="61"/>
  <c r="D386" i="61"/>
  <c r="D387" i="61"/>
  <c r="D388" i="61"/>
  <c r="D389" i="61"/>
  <c r="D390" i="61"/>
  <c r="D391" i="61"/>
  <c r="D392" i="61"/>
  <c r="D393" i="61"/>
  <c r="D394" i="61"/>
  <c r="D395" i="61"/>
  <c r="D396" i="61"/>
  <c r="D397" i="61"/>
  <c r="D398" i="61"/>
  <c r="D399" i="61"/>
  <c r="D400" i="61"/>
  <c r="D401" i="61"/>
  <c r="D402" i="61"/>
  <c r="D403" i="61"/>
  <c r="D404" i="61"/>
  <c r="D405" i="61"/>
  <c r="D406" i="61"/>
  <c r="D407" i="61"/>
  <c r="D408" i="61"/>
  <c r="D409" i="61"/>
  <c r="D410" i="61"/>
  <c r="D411" i="61"/>
  <c r="D412" i="61"/>
  <c r="D413" i="61"/>
  <c r="D414" i="61"/>
  <c r="D415" i="61"/>
  <c r="D416" i="61"/>
  <c r="D417" i="61"/>
  <c r="D418" i="61"/>
  <c r="D419" i="61"/>
  <c r="D420" i="61"/>
  <c r="D421" i="61"/>
  <c r="D422" i="61"/>
  <c r="D423" i="61"/>
  <c r="D424" i="61"/>
  <c r="D425" i="61"/>
  <c r="D426" i="61"/>
  <c r="D427" i="61"/>
  <c r="D428" i="61"/>
  <c r="D429" i="61"/>
  <c r="D430" i="61"/>
  <c r="D431" i="61"/>
  <c r="D432" i="61"/>
  <c r="D433" i="61"/>
  <c r="D434" i="61"/>
  <c r="D435" i="61"/>
  <c r="D436" i="61"/>
  <c r="D437" i="61"/>
  <c r="D438" i="61"/>
  <c r="D439" i="61"/>
  <c r="D440" i="61"/>
  <c r="D441" i="61"/>
  <c r="D442" i="61"/>
  <c r="D443" i="61"/>
  <c r="D444" i="61"/>
  <c r="D445" i="61"/>
  <c r="D446" i="61"/>
  <c r="D447" i="61"/>
  <c r="D448" i="61"/>
  <c r="D449" i="61"/>
  <c r="D450" i="61"/>
  <c r="D451" i="61"/>
  <c r="D452" i="61"/>
  <c r="D453" i="61"/>
  <c r="D454" i="61"/>
  <c r="D455" i="61"/>
  <c r="D456" i="61"/>
  <c r="D457" i="61"/>
  <c r="D458" i="61"/>
  <c r="D459" i="61"/>
  <c r="D460" i="61"/>
  <c r="D461" i="61"/>
  <c r="D462" i="61"/>
  <c r="D463" i="61"/>
  <c r="D464" i="61"/>
  <c r="D465" i="61"/>
  <c r="D466" i="61"/>
  <c r="D467" i="61"/>
  <c r="D468" i="61"/>
  <c r="D469" i="61"/>
  <c r="D470" i="61"/>
  <c r="D471" i="61"/>
  <c r="D472" i="61"/>
  <c r="D473" i="61"/>
  <c r="D474" i="61"/>
  <c r="D475" i="61"/>
  <c r="D476" i="61"/>
  <c r="D477" i="61"/>
  <c r="D478" i="61"/>
  <c r="D479" i="61"/>
  <c r="D480" i="61"/>
  <c r="D481" i="61"/>
  <c r="D482" i="61"/>
  <c r="D483" i="61"/>
  <c r="D484" i="61"/>
  <c r="D485" i="61"/>
  <c r="D486" i="61"/>
  <c r="D487" i="61"/>
  <c r="D488" i="61"/>
  <c r="D489" i="61"/>
  <c r="D490" i="61"/>
  <c r="D491" i="61"/>
  <c r="D492" i="61"/>
  <c r="D493" i="61"/>
  <c r="D494" i="61"/>
  <c r="D495" i="61"/>
  <c r="D496" i="61"/>
  <c r="D497" i="61"/>
  <c r="D498" i="61"/>
  <c r="D499" i="61"/>
  <c r="D500" i="61"/>
  <c r="D501" i="61"/>
  <c r="D502" i="61"/>
  <c r="D503" i="61"/>
  <c r="D504" i="61"/>
  <c r="D505" i="61"/>
  <c r="D506" i="61"/>
  <c r="D507" i="61"/>
  <c r="D508" i="61"/>
  <c r="D509" i="61"/>
  <c r="D510" i="61"/>
  <c r="D511" i="61"/>
  <c r="D512" i="61"/>
  <c r="D513" i="61"/>
  <c r="D514" i="61"/>
  <c r="D515" i="61"/>
  <c r="D516" i="61"/>
  <c r="D517" i="61"/>
  <c r="D518" i="61"/>
  <c r="D519" i="61"/>
  <c r="D520" i="61"/>
  <c r="D521" i="61"/>
  <c r="D522" i="61"/>
  <c r="D523" i="61"/>
  <c r="D524" i="61"/>
  <c r="D525" i="61"/>
  <c r="D526" i="61"/>
  <c r="D527" i="61"/>
  <c r="D528" i="61"/>
  <c r="D529" i="61"/>
  <c r="D530" i="61"/>
  <c r="D531" i="61"/>
  <c r="D532" i="61"/>
  <c r="D533" i="61"/>
  <c r="D534" i="61"/>
  <c r="D535" i="61"/>
  <c r="D536" i="61"/>
  <c r="D537" i="61"/>
  <c r="D538" i="61"/>
  <c r="D539" i="61"/>
  <c r="D540" i="61"/>
  <c r="D541" i="61"/>
  <c r="D542" i="61"/>
  <c r="D543" i="61"/>
  <c r="D544" i="61"/>
  <c r="D545" i="61"/>
  <c r="D546" i="61"/>
  <c r="D547" i="61"/>
  <c r="D548" i="61"/>
  <c r="D549" i="61"/>
  <c r="D550" i="61"/>
  <c r="D551" i="61"/>
  <c r="D552" i="61"/>
  <c r="D553" i="61"/>
  <c r="D554" i="61"/>
  <c r="D555" i="61"/>
  <c r="D556" i="61"/>
  <c r="D557" i="61"/>
  <c r="D558" i="61"/>
  <c r="D559" i="61"/>
  <c r="D560" i="61"/>
  <c r="D561" i="61"/>
  <c r="D562" i="61"/>
  <c r="D563" i="61"/>
  <c r="D564" i="61"/>
  <c r="D565" i="61"/>
  <c r="D566" i="61"/>
  <c r="D567" i="61"/>
  <c r="D568" i="61"/>
  <c r="D569" i="61"/>
  <c r="D570" i="61"/>
  <c r="D571" i="61"/>
  <c r="D572" i="61"/>
  <c r="D573" i="61"/>
  <c r="D574" i="61"/>
  <c r="D575" i="61"/>
  <c r="D576" i="61"/>
  <c r="D577" i="61"/>
  <c r="D578" i="61"/>
  <c r="D579" i="61"/>
  <c r="D580" i="61"/>
  <c r="D581" i="61"/>
  <c r="D582" i="61"/>
  <c r="D583" i="61"/>
  <c r="D584" i="61"/>
  <c r="D585" i="61"/>
  <c r="D586" i="61"/>
  <c r="D587" i="61"/>
  <c r="D588" i="61"/>
  <c r="D589" i="61"/>
  <c r="D590" i="61"/>
  <c r="D591" i="61"/>
  <c r="D592" i="61"/>
  <c r="D593" i="61"/>
  <c r="D594" i="61"/>
  <c r="D595" i="61"/>
  <c r="D596" i="61"/>
  <c r="D597" i="61"/>
  <c r="D598" i="61"/>
  <c r="D599" i="61"/>
  <c r="D600" i="61"/>
  <c r="D601" i="61"/>
  <c r="D602" i="61"/>
  <c r="D603" i="61"/>
  <c r="D604" i="61"/>
  <c r="D605" i="61"/>
  <c r="D606" i="61"/>
  <c r="D607" i="61"/>
  <c r="D608" i="61"/>
  <c r="D609" i="61"/>
  <c r="D610" i="61"/>
  <c r="D611" i="61"/>
  <c r="D612" i="61"/>
  <c r="D613" i="61"/>
  <c r="D614" i="61"/>
  <c r="D615" i="61"/>
  <c r="D616" i="61"/>
  <c r="D617" i="61"/>
  <c r="D618" i="61"/>
  <c r="D619" i="61"/>
  <c r="D620" i="61"/>
  <c r="D621" i="61"/>
  <c r="D622" i="61"/>
  <c r="D623" i="61"/>
  <c r="D624" i="61"/>
  <c r="D625" i="61"/>
  <c r="D626" i="61"/>
  <c r="D627" i="61"/>
  <c r="D628" i="61"/>
  <c r="D629" i="61"/>
  <c r="D630" i="61"/>
  <c r="D631" i="61"/>
  <c r="D632" i="61"/>
  <c r="D633" i="61"/>
  <c r="D634" i="61"/>
  <c r="D635" i="61"/>
  <c r="D636" i="61"/>
  <c r="D637" i="61"/>
  <c r="D638" i="61"/>
  <c r="D639" i="61"/>
  <c r="D640" i="61"/>
  <c r="D641" i="61"/>
  <c r="D642" i="61"/>
  <c r="D643" i="61"/>
  <c r="D644" i="61"/>
  <c r="D645" i="61"/>
  <c r="D646" i="61"/>
  <c r="D647" i="61"/>
  <c r="D648" i="61"/>
  <c r="D649" i="61"/>
  <c r="D650" i="61"/>
  <c r="D651" i="61"/>
  <c r="D652" i="61"/>
  <c r="D653" i="61"/>
  <c r="D654" i="61"/>
  <c r="D655" i="61"/>
  <c r="D656" i="61"/>
  <c r="D657" i="61"/>
  <c r="D658" i="61"/>
  <c r="D659" i="61"/>
  <c r="D660" i="61"/>
  <c r="D661" i="61"/>
  <c r="D662" i="61"/>
  <c r="D663" i="61"/>
  <c r="D664" i="61"/>
  <c r="D665" i="61"/>
  <c r="D666" i="61"/>
  <c r="D667" i="61"/>
  <c r="D668" i="61"/>
  <c r="D669" i="61"/>
  <c r="D670" i="61"/>
  <c r="D671" i="61"/>
  <c r="D672" i="61"/>
  <c r="D673" i="61"/>
  <c r="D674" i="61"/>
  <c r="D675" i="61"/>
  <c r="D676" i="61"/>
  <c r="D677" i="61"/>
  <c r="D678" i="61"/>
  <c r="D679" i="61"/>
  <c r="D680" i="61"/>
  <c r="D681" i="61"/>
  <c r="D682" i="61"/>
  <c r="D683" i="61"/>
  <c r="D684" i="61"/>
  <c r="D685" i="61"/>
  <c r="D686" i="61"/>
  <c r="D687" i="61"/>
  <c r="D688" i="61"/>
  <c r="D689" i="61"/>
  <c r="D690" i="61"/>
  <c r="D691" i="61"/>
  <c r="D692" i="61"/>
  <c r="D693" i="61"/>
  <c r="D694" i="61"/>
  <c r="D695" i="61"/>
  <c r="D696" i="61"/>
  <c r="D697" i="61"/>
  <c r="D698" i="61"/>
  <c r="D699" i="61"/>
  <c r="D700" i="61"/>
  <c r="D701" i="61"/>
  <c r="D702" i="61"/>
  <c r="D703" i="61"/>
  <c r="D704" i="61"/>
  <c r="D705" i="61"/>
  <c r="D706" i="61"/>
  <c r="D707" i="61"/>
  <c r="D708" i="61"/>
  <c r="D709" i="61"/>
  <c r="D710" i="61"/>
  <c r="D711" i="61"/>
  <c r="D712" i="61"/>
  <c r="D713" i="61"/>
  <c r="D714" i="61"/>
  <c r="D715" i="61"/>
  <c r="D716" i="61"/>
  <c r="D717" i="61"/>
  <c r="D718" i="61"/>
  <c r="D719" i="61"/>
  <c r="D720" i="61"/>
  <c r="D721" i="61"/>
  <c r="D722" i="61"/>
  <c r="D723" i="61"/>
  <c r="D724" i="61"/>
  <c r="D725" i="61"/>
  <c r="D726" i="61"/>
  <c r="D727" i="61"/>
  <c r="D728" i="61"/>
  <c r="D729" i="61"/>
  <c r="D730" i="61"/>
  <c r="D731" i="61"/>
  <c r="D732" i="61"/>
  <c r="D733" i="61"/>
  <c r="D734" i="61"/>
  <c r="D735" i="61"/>
  <c r="D736" i="61"/>
  <c r="D737" i="61"/>
  <c r="D738" i="61"/>
  <c r="D739" i="61"/>
  <c r="D740" i="61"/>
  <c r="D741" i="61"/>
  <c r="D742" i="61"/>
  <c r="D743" i="61"/>
  <c r="D744" i="61"/>
  <c r="D745" i="61"/>
  <c r="D746" i="61"/>
  <c r="D747" i="61"/>
  <c r="D748" i="61"/>
  <c r="D749" i="61"/>
  <c r="D750" i="61"/>
  <c r="D751" i="61"/>
  <c r="D752" i="61"/>
  <c r="D753" i="61"/>
  <c r="D754" i="61"/>
  <c r="D755" i="61"/>
  <c r="D756" i="61"/>
  <c r="D757" i="61"/>
  <c r="D758" i="61"/>
  <c r="D759" i="61"/>
  <c r="D760" i="61"/>
  <c r="D761" i="61"/>
  <c r="D762" i="61"/>
  <c r="D763" i="61"/>
  <c r="D764" i="61"/>
  <c r="D765" i="61"/>
  <c r="D766" i="61"/>
  <c r="D767" i="61"/>
  <c r="D768" i="61"/>
  <c r="D769" i="61"/>
  <c r="D770" i="61"/>
  <c r="D771" i="61"/>
  <c r="D772" i="61"/>
  <c r="D773" i="61"/>
  <c r="D774" i="61"/>
  <c r="D775" i="61"/>
  <c r="D776" i="61"/>
  <c r="D777" i="61"/>
  <c r="D778" i="61"/>
  <c r="D779" i="61"/>
  <c r="D780" i="61"/>
  <c r="D781" i="61"/>
  <c r="D782" i="61"/>
  <c r="D783" i="61"/>
  <c r="D784" i="61"/>
  <c r="D785" i="61"/>
  <c r="D786" i="61"/>
  <c r="D787" i="61"/>
  <c r="D788" i="61"/>
  <c r="D789" i="61"/>
  <c r="D790" i="61"/>
  <c r="D791" i="61"/>
  <c r="D792" i="61"/>
  <c r="D793" i="61"/>
  <c r="D794" i="61"/>
  <c r="D795" i="61"/>
  <c r="D796" i="61"/>
  <c r="D797" i="61"/>
  <c r="D798" i="61"/>
  <c r="D799" i="61"/>
  <c r="D800" i="61"/>
  <c r="D801" i="61"/>
  <c r="D802" i="61"/>
  <c r="D803" i="61"/>
  <c r="D804" i="61"/>
  <c r="D805" i="61"/>
  <c r="D806" i="61"/>
  <c r="D807" i="61"/>
  <c r="D808" i="61"/>
  <c r="D809" i="61"/>
  <c r="D810" i="61"/>
  <c r="D811" i="61"/>
  <c r="D812" i="61"/>
  <c r="D813" i="61"/>
  <c r="D814" i="61"/>
  <c r="D815" i="61"/>
  <c r="D816" i="61"/>
  <c r="D817" i="61"/>
  <c r="D818" i="61"/>
  <c r="D819" i="61"/>
  <c r="D820" i="61"/>
  <c r="D821" i="61"/>
  <c r="D822" i="61"/>
  <c r="D823" i="61"/>
  <c r="D824" i="61"/>
  <c r="D825" i="61"/>
  <c r="D826" i="61"/>
  <c r="D827" i="61"/>
  <c r="D828" i="61"/>
  <c r="D829" i="61"/>
  <c r="D830" i="61"/>
  <c r="D831" i="61"/>
  <c r="D832" i="61"/>
  <c r="D833" i="61"/>
  <c r="D834" i="61"/>
  <c r="D835" i="61"/>
  <c r="D836" i="61"/>
  <c r="D837" i="61"/>
  <c r="D838" i="61"/>
  <c r="D839" i="61"/>
  <c r="D840" i="61"/>
  <c r="D841" i="61"/>
  <c r="D842" i="61"/>
  <c r="D843" i="61"/>
  <c r="D844" i="61"/>
  <c r="D845" i="61"/>
  <c r="D846" i="61"/>
  <c r="D847" i="61"/>
  <c r="D848" i="61"/>
  <c r="D849" i="61"/>
  <c r="D850" i="61"/>
  <c r="D851" i="61"/>
  <c r="D852" i="61"/>
  <c r="D853" i="61"/>
  <c r="D854" i="61"/>
  <c r="D855" i="61"/>
  <c r="D856" i="61"/>
  <c r="D857" i="61"/>
  <c r="D858" i="61"/>
  <c r="D859" i="61"/>
  <c r="D860" i="61"/>
  <c r="D861" i="61"/>
  <c r="D862" i="61"/>
  <c r="D863" i="61"/>
  <c r="D864" i="61"/>
  <c r="D865" i="61"/>
  <c r="D866" i="61"/>
  <c r="D867" i="61"/>
  <c r="D868" i="61"/>
  <c r="D869" i="61"/>
  <c r="D870" i="61"/>
  <c r="D871" i="61"/>
  <c r="D872" i="61"/>
  <c r="D873" i="61"/>
  <c r="D874" i="61"/>
  <c r="D875" i="61"/>
  <c r="D876" i="61"/>
  <c r="D877" i="61"/>
  <c r="D878" i="61"/>
  <c r="D879" i="61"/>
  <c r="D880" i="61"/>
  <c r="D881" i="61"/>
  <c r="D882" i="61"/>
  <c r="D883" i="61"/>
  <c r="D884" i="61"/>
  <c r="D885" i="61"/>
  <c r="D886" i="61"/>
  <c r="D887" i="61"/>
  <c r="D888" i="61"/>
  <c r="D889" i="61"/>
  <c r="D890" i="61"/>
  <c r="D891" i="61"/>
  <c r="D892" i="61"/>
  <c r="D893" i="61"/>
  <c r="D894" i="61"/>
  <c r="D895" i="61"/>
  <c r="D896" i="61"/>
  <c r="D897" i="61"/>
  <c r="D898" i="61"/>
  <c r="D899" i="61"/>
  <c r="D900" i="61"/>
  <c r="D901" i="61"/>
  <c r="D902" i="61"/>
  <c r="D903" i="61"/>
  <c r="D904" i="61"/>
  <c r="D905" i="61"/>
  <c r="D906" i="61"/>
  <c r="D907" i="61"/>
  <c r="D908" i="61"/>
  <c r="D909" i="61"/>
  <c r="D910" i="61"/>
  <c r="D911" i="61"/>
  <c r="D912" i="61"/>
  <c r="D913" i="61"/>
  <c r="D914" i="61"/>
  <c r="D915" i="61"/>
  <c r="D916" i="61"/>
  <c r="D917" i="61"/>
  <c r="D918" i="61"/>
  <c r="D919" i="61"/>
  <c r="D920" i="61"/>
  <c r="D921" i="61"/>
  <c r="D922" i="61"/>
  <c r="D923" i="61"/>
  <c r="D924" i="61"/>
  <c r="D925" i="61"/>
  <c r="D926" i="61"/>
  <c r="D927" i="61"/>
  <c r="D928" i="61"/>
  <c r="D929" i="61"/>
  <c r="D930" i="61"/>
  <c r="D931" i="61"/>
  <c r="D932" i="61"/>
  <c r="D933" i="61"/>
  <c r="D934" i="61"/>
  <c r="D935" i="61"/>
  <c r="D936" i="61"/>
  <c r="D937" i="61"/>
  <c r="D938" i="61"/>
  <c r="D939" i="61"/>
  <c r="D940" i="61"/>
  <c r="D941" i="61"/>
  <c r="D942" i="61"/>
  <c r="D943" i="61"/>
  <c r="D944" i="61"/>
  <c r="D945" i="61"/>
  <c r="D946" i="61"/>
  <c r="D947" i="61"/>
  <c r="D948" i="61"/>
  <c r="D949" i="61"/>
  <c r="D950" i="61"/>
  <c r="D951" i="61"/>
  <c r="D952" i="61"/>
  <c r="D953" i="61"/>
  <c r="D954" i="61"/>
  <c r="D955" i="61"/>
  <c r="D956" i="61"/>
  <c r="D957" i="61"/>
  <c r="D958" i="61"/>
  <c r="D959" i="61"/>
  <c r="D960" i="61"/>
  <c r="D961" i="61"/>
  <c r="D962" i="61"/>
  <c r="D963" i="61"/>
  <c r="D964" i="61"/>
  <c r="D965" i="61"/>
  <c r="D966" i="61"/>
  <c r="D967" i="61"/>
  <c r="D968" i="61"/>
  <c r="D969" i="61"/>
  <c r="D970" i="61"/>
  <c r="D971" i="61"/>
  <c r="D972" i="61"/>
  <c r="D973" i="61"/>
  <c r="D974" i="61"/>
  <c r="D975" i="61"/>
  <c r="D976" i="61"/>
  <c r="D977" i="61"/>
  <c r="D978" i="61"/>
  <c r="D979" i="61"/>
  <c r="D980" i="61"/>
  <c r="D981" i="61"/>
  <c r="D982" i="61"/>
  <c r="D983" i="61"/>
  <c r="D984" i="61"/>
  <c r="D985" i="61"/>
  <c r="D986" i="61"/>
  <c r="D987" i="61"/>
  <c r="D988" i="61"/>
  <c r="D989" i="61"/>
  <c r="D990" i="61"/>
  <c r="D991" i="61"/>
  <c r="D992" i="61"/>
  <c r="D993" i="61"/>
  <c r="D994" i="61"/>
  <c r="D995" i="61"/>
  <c r="D996" i="61"/>
  <c r="D997" i="61"/>
  <c r="D998" i="61"/>
  <c r="D999" i="61"/>
  <c r="D1000" i="61"/>
  <c r="D1001" i="61"/>
  <c r="D1002" i="61"/>
  <c r="D1003" i="61"/>
  <c r="D1004" i="61"/>
  <c r="D1005" i="61"/>
  <c r="D1006" i="61"/>
  <c r="D1007" i="61"/>
  <c r="D1008" i="61"/>
  <c r="D1009" i="61"/>
  <c r="D1010" i="61"/>
  <c r="D1011" i="61"/>
  <c r="D1012" i="61"/>
  <c r="D1013" i="61"/>
  <c r="D1014" i="61"/>
  <c r="D1015" i="61"/>
  <c r="D1016" i="61"/>
  <c r="D1017" i="61"/>
  <c r="D1018" i="61"/>
  <c r="D1019" i="61"/>
  <c r="D1020" i="61"/>
  <c r="D1021" i="61"/>
  <c r="D1022" i="61"/>
  <c r="D1023" i="61"/>
  <c r="D1024" i="61"/>
  <c r="D1025" i="61"/>
  <c r="D1026" i="61"/>
  <c r="D1027" i="61"/>
  <c r="D1028" i="61"/>
  <c r="D1029" i="61"/>
  <c r="D1030" i="61"/>
  <c r="D1031" i="61"/>
  <c r="D1032" i="61"/>
  <c r="D1033" i="61"/>
  <c r="D1034" i="61"/>
  <c r="D1035" i="61"/>
  <c r="D1036" i="61"/>
  <c r="D1037" i="61"/>
  <c r="D1038" i="61"/>
  <c r="D1039" i="61"/>
  <c r="D1040" i="61"/>
  <c r="D1041" i="61"/>
  <c r="D1042" i="61"/>
  <c r="D1043" i="61"/>
  <c r="D1044" i="61"/>
  <c r="D1045" i="61"/>
  <c r="D1046" i="61"/>
  <c r="D1047" i="61"/>
  <c r="D1048" i="61"/>
  <c r="D1049" i="61"/>
  <c r="D1050" i="61"/>
  <c r="D1051" i="61"/>
  <c r="D1052" i="61"/>
  <c r="D1053" i="61"/>
  <c r="D1054" i="61"/>
  <c r="D1055" i="61"/>
  <c r="D1056" i="61"/>
  <c r="D1057" i="61"/>
  <c r="D1058" i="61"/>
  <c r="D1059" i="61"/>
  <c r="D1060" i="61"/>
  <c r="D1061" i="61"/>
  <c r="D1062" i="61"/>
  <c r="D1063" i="61"/>
  <c r="D1064" i="61"/>
  <c r="D1065" i="61"/>
  <c r="D1066" i="61"/>
  <c r="D1067" i="61"/>
  <c r="D1068" i="61"/>
  <c r="D1069" i="61"/>
  <c r="D1070" i="61"/>
  <c r="D1071" i="61"/>
  <c r="D1072" i="61"/>
  <c r="D1073" i="61"/>
  <c r="D1074" i="61"/>
  <c r="D1075" i="61"/>
  <c r="D1076" i="61"/>
  <c r="D2" i="61"/>
  <c r="B483" i="61"/>
  <c r="C483" i="61"/>
  <c r="B484" i="61"/>
  <c r="C484" i="61"/>
  <c r="B485" i="61"/>
  <c r="C485" i="61"/>
  <c r="B486" i="61"/>
  <c r="C486" i="61"/>
  <c r="B487" i="61"/>
  <c r="C487" i="61"/>
  <c r="B488" i="61"/>
  <c r="C488" i="61"/>
  <c r="B489" i="61"/>
  <c r="C489" i="61"/>
  <c r="B490" i="61"/>
  <c r="C490" i="61"/>
  <c r="B491" i="61"/>
  <c r="C491" i="61"/>
  <c r="B492" i="61"/>
  <c r="C492" i="61"/>
  <c r="B493" i="61"/>
  <c r="C493" i="61"/>
  <c r="B494" i="61"/>
  <c r="C494" i="61"/>
  <c r="B495" i="61"/>
  <c r="C495" i="61"/>
  <c r="B496" i="61"/>
  <c r="C496" i="61"/>
  <c r="B497" i="61"/>
  <c r="C497" i="61"/>
  <c r="B498" i="61"/>
  <c r="C498" i="61"/>
  <c r="B499" i="61"/>
  <c r="C499" i="61"/>
  <c r="B500" i="61"/>
  <c r="C500" i="61"/>
  <c r="B501" i="61"/>
  <c r="C501" i="61"/>
  <c r="B502" i="61"/>
  <c r="C502" i="61"/>
  <c r="B503" i="61"/>
  <c r="C503" i="61"/>
  <c r="B504" i="61"/>
  <c r="C504" i="61"/>
  <c r="B505" i="61"/>
  <c r="C505" i="61"/>
  <c r="B506" i="61"/>
  <c r="C506" i="61"/>
  <c r="B507" i="61"/>
  <c r="C507" i="61"/>
  <c r="B508" i="61"/>
  <c r="C508" i="61"/>
  <c r="B509" i="61"/>
  <c r="C509" i="61"/>
  <c r="B510" i="61"/>
  <c r="C510" i="61"/>
  <c r="B511" i="61"/>
  <c r="C511" i="61"/>
  <c r="B512" i="61"/>
  <c r="C512" i="61"/>
  <c r="B513" i="61"/>
  <c r="C513" i="61"/>
  <c r="B514" i="61"/>
  <c r="C514" i="61"/>
  <c r="B515" i="61"/>
  <c r="C515" i="61"/>
  <c r="B516" i="61"/>
  <c r="C516" i="61"/>
  <c r="B517" i="61"/>
  <c r="C517" i="61"/>
  <c r="B518" i="61"/>
  <c r="C518" i="61"/>
  <c r="B519" i="61"/>
  <c r="C519" i="61"/>
  <c r="B520" i="61"/>
  <c r="C520" i="61"/>
  <c r="B521" i="61"/>
  <c r="C521" i="61"/>
  <c r="B522" i="61"/>
  <c r="C522" i="61"/>
  <c r="B523" i="61"/>
  <c r="C523" i="61"/>
  <c r="B524" i="61"/>
  <c r="C524" i="61"/>
  <c r="B525" i="61"/>
  <c r="C525" i="61"/>
  <c r="B526" i="61"/>
  <c r="C526" i="61"/>
  <c r="B527" i="61"/>
  <c r="C527" i="61"/>
  <c r="B528" i="61"/>
  <c r="C528" i="61"/>
  <c r="B529" i="61"/>
  <c r="C529" i="61"/>
  <c r="B530" i="61"/>
  <c r="C530" i="61"/>
  <c r="B531" i="61"/>
  <c r="C531" i="61"/>
  <c r="B532" i="61"/>
  <c r="C532" i="61"/>
  <c r="B533" i="61"/>
  <c r="C533" i="61"/>
  <c r="B534" i="61"/>
  <c r="C534" i="61"/>
  <c r="B535" i="61"/>
  <c r="C535" i="61"/>
  <c r="B536" i="61"/>
  <c r="C536" i="61"/>
  <c r="B537" i="61"/>
  <c r="C537" i="61"/>
  <c r="B538" i="61"/>
  <c r="C538" i="61"/>
  <c r="B539" i="61"/>
  <c r="C539" i="61"/>
  <c r="B540" i="61"/>
  <c r="C540" i="61"/>
  <c r="B541" i="61"/>
  <c r="C541" i="61"/>
  <c r="B542" i="61"/>
  <c r="C542" i="61"/>
  <c r="B543" i="61"/>
  <c r="C543" i="61"/>
  <c r="B544" i="61"/>
  <c r="C544" i="61"/>
  <c r="B545" i="61"/>
  <c r="C545" i="61"/>
  <c r="B546" i="61"/>
  <c r="C546" i="61"/>
  <c r="B547" i="61"/>
  <c r="C547" i="61"/>
  <c r="B548" i="61"/>
  <c r="C548" i="61"/>
  <c r="B549" i="61"/>
  <c r="C549" i="61"/>
  <c r="B550" i="61"/>
  <c r="C550" i="61"/>
  <c r="B551" i="61"/>
  <c r="C551" i="61"/>
  <c r="B552" i="61"/>
  <c r="C552" i="61"/>
  <c r="B553" i="61"/>
  <c r="C553" i="61"/>
  <c r="B554" i="61"/>
  <c r="C554" i="61"/>
  <c r="B555" i="61"/>
  <c r="C555" i="61"/>
  <c r="B556" i="61"/>
  <c r="C556" i="61"/>
  <c r="B557" i="61"/>
  <c r="C557" i="61"/>
  <c r="B558" i="61"/>
  <c r="C558" i="61"/>
  <c r="B559" i="61"/>
  <c r="C559" i="61"/>
  <c r="B560" i="61"/>
  <c r="C560" i="61"/>
  <c r="B561" i="61"/>
  <c r="C561" i="61"/>
  <c r="B562" i="61"/>
  <c r="C562" i="61"/>
  <c r="B563" i="61"/>
  <c r="C563" i="61"/>
  <c r="B564" i="61"/>
  <c r="C564" i="61"/>
  <c r="B565" i="61"/>
  <c r="C565" i="61"/>
  <c r="B566" i="61"/>
  <c r="C566" i="61"/>
  <c r="B567" i="61"/>
  <c r="C567" i="61"/>
  <c r="B568" i="61"/>
  <c r="C568" i="61"/>
  <c r="B569" i="61"/>
  <c r="C569" i="61"/>
  <c r="B570" i="61"/>
  <c r="C570" i="61"/>
  <c r="B571" i="61"/>
  <c r="C571" i="61"/>
  <c r="B572" i="61"/>
  <c r="C572" i="61"/>
  <c r="B573" i="61"/>
  <c r="C573" i="61"/>
  <c r="B574" i="61"/>
  <c r="C574" i="61"/>
  <c r="B575" i="61"/>
  <c r="C575" i="61"/>
  <c r="B576" i="61"/>
  <c r="C576" i="61"/>
  <c r="B577" i="61"/>
  <c r="C577" i="61"/>
  <c r="B578" i="61"/>
  <c r="C578" i="61"/>
  <c r="B579" i="61"/>
  <c r="C579" i="61"/>
  <c r="B580" i="61"/>
  <c r="C580" i="61"/>
  <c r="B581" i="61"/>
  <c r="C581" i="61"/>
  <c r="B582" i="61"/>
  <c r="C582" i="61"/>
  <c r="B583" i="61"/>
  <c r="C583" i="61"/>
  <c r="B584" i="61"/>
  <c r="C584" i="61"/>
  <c r="B585" i="61"/>
  <c r="C585" i="61"/>
  <c r="B586" i="61"/>
  <c r="C586" i="61"/>
  <c r="B587" i="61"/>
  <c r="C587" i="61"/>
  <c r="B588" i="61"/>
  <c r="C588" i="61"/>
  <c r="B589" i="61"/>
  <c r="C589" i="61"/>
  <c r="B590" i="61"/>
  <c r="C590" i="61"/>
  <c r="B591" i="61"/>
  <c r="C591" i="61"/>
  <c r="B592" i="61"/>
  <c r="C592" i="61"/>
  <c r="B593" i="61"/>
  <c r="C593" i="61"/>
  <c r="B594" i="61"/>
  <c r="C594" i="61"/>
  <c r="B595" i="61"/>
  <c r="C595" i="61"/>
  <c r="B596" i="61"/>
  <c r="C596" i="61"/>
  <c r="B597" i="61"/>
  <c r="C597" i="61"/>
  <c r="B598" i="61"/>
  <c r="C598" i="61"/>
  <c r="B599" i="61"/>
  <c r="C599" i="61"/>
  <c r="B600" i="61"/>
  <c r="C600" i="61"/>
  <c r="B601" i="61"/>
  <c r="C601" i="61"/>
  <c r="B602" i="61"/>
  <c r="C602" i="61"/>
  <c r="B603" i="61"/>
  <c r="C603" i="61"/>
  <c r="B604" i="61"/>
  <c r="C604" i="61"/>
  <c r="B605" i="61"/>
  <c r="C605" i="61"/>
  <c r="B606" i="61"/>
  <c r="C606" i="61"/>
  <c r="B607" i="61"/>
  <c r="C607" i="61"/>
  <c r="B608" i="61"/>
  <c r="C608" i="61"/>
  <c r="B609" i="61"/>
  <c r="C609" i="61"/>
  <c r="B610" i="61"/>
  <c r="C610" i="61"/>
  <c r="B611" i="61"/>
  <c r="C611" i="61"/>
  <c r="B612" i="61"/>
  <c r="C612" i="61"/>
  <c r="B613" i="61"/>
  <c r="C613" i="61"/>
  <c r="B614" i="61"/>
  <c r="C614" i="61"/>
  <c r="B615" i="61"/>
  <c r="C615" i="61"/>
  <c r="B616" i="61"/>
  <c r="C616" i="61"/>
  <c r="B617" i="61"/>
  <c r="C617" i="61"/>
  <c r="B618" i="61"/>
  <c r="C618" i="61"/>
  <c r="B619" i="61"/>
  <c r="C619" i="61"/>
  <c r="B620" i="61"/>
  <c r="C620" i="61"/>
  <c r="B621" i="61"/>
  <c r="C621" i="61"/>
  <c r="B622" i="61"/>
  <c r="C622" i="61"/>
  <c r="B623" i="61"/>
  <c r="C623" i="61"/>
  <c r="B624" i="61"/>
  <c r="C624" i="61"/>
  <c r="B625" i="61"/>
  <c r="C625" i="61"/>
  <c r="B626" i="61"/>
  <c r="C626" i="61"/>
  <c r="B627" i="61"/>
  <c r="C627" i="61"/>
  <c r="B628" i="61"/>
  <c r="C628" i="61"/>
  <c r="B629" i="61"/>
  <c r="C629" i="61"/>
  <c r="B630" i="61"/>
  <c r="C630" i="61"/>
  <c r="B631" i="61"/>
  <c r="C631" i="61"/>
  <c r="B632" i="61"/>
  <c r="C632" i="61"/>
  <c r="B633" i="61"/>
  <c r="C633" i="61"/>
  <c r="B634" i="61"/>
  <c r="C634" i="61"/>
  <c r="B635" i="61"/>
  <c r="C635" i="61"/>
  <c r="B636" i="61"/>
  <c r="C636" i="61"/>
  <c r="B637" i="61"/>
  <c r="C637" i="61"/>
  <c r="B638" i="61"/>
  <c r="C638" i="61"/>
  <c r="B639" i="61"/>
  <c r="C639" i="61"/>
  <c r="B640" i="61"/>
  <c r="C640" i="61"/>
  <c r="B641" i="61"/>
  <c r="C641" i="61"/>
  <c r="B642" i="61"/>
  <c r="C642" i="61"/>
  <c r="B643" i="61"/>
  <c r="C643" i="61"/>
  <c r="B644" i="61"/>
  <c r="C644" i="61"/>
  <c r="B645" i="61"/>
  <c r="C645" i="61"/>
  <c r="B646" i="61"/>
  <c r="C646" i="61"/>
  <c r="B647" i="61"/>
  <c r="C647" i="61"/>
  <c r="B648" i="61"/>
  <c r="C648" i="61"/>
  <c r="B649" i="61"/>
  <c r="C649" i="61"/>
  <c r="B650" i="61"/>
  <c r="C650" i="61"/>
  <c r="B651" i="61"/>
  <c r="C651" i="61"/>
  <c r="B652" i="61"/>
  <c r="C652" i="61"/>
  <c r="B653" i="61"/>
  <c r="C653" i="61"/>
  <c r="B654" i="61"/>
  <c r="C654" i="61"/>
  <c r="B655" i="61"/>
  <c r="C655" i="61"/>
  <c r="B656" i="61"/>
  <c r="C656" i="61"/>
  <c r="B657" i="61"/>
  <c r="C657" i="61"/>
  <c r="B658" i="61"/>
  <c r="C658" i="61"/>
  <c r="B659" i="61"/>
  <c r="C659" i="61"/>
  <c r="B660" i="61"/>
  <c r="C660" i="61"/>
  <c r="B661" i="61"/>
  <c r="C661" i="61"/>
  <c r="B662" i="61"/>
  <c r="C662" i="61"/>
  <c r="B663" i="61"/>
  <c r="C663" i="61"/>
  <c r="B664" i="61"/>
  <c r="C664" i="61"/>
  <c r="B665" i="61"/>
  <c r="C665" i="61"/>
  <c r="B666" i="61"/>
  <c r="C666" i="61"/>
  <c r="B667" i="61"/>
  <c r="C667" i="61"/>
  <c r="B668" i="61"/>
  <c r="C668" i="61"/>
  <c r="B669" i="61"/>
  <c r="C669" i="61"/>
  <c r="B670" i="61"/>
  <c r="C670" i="61"/>
  <c r="B671" i="61"/>
  <c r="C671" i="61"/>
  <c r="B672" i="61"/>
  <c r="C672" i="61"/>
  <c r="B673" i="61"/>
  <c r="C673" i="61"/>
  <c r="B674" i="61"/>
  <c r="C674" i="61"/>
  <c r="B675" i="61"/>
  <c r="C675" i="61"/>
  <c r="B676" i="61"/>
  <c r="C676" i="61"/>
  <c r="B677" i="61"/>
  <c r="C677" i="61"/>
  <c r="B678" i="61"/>
  <c r="C678" i="61"/>
  <c r="B679" i="61"/>
  <c r="C679" i="61"/>
  <c r="B680" i="61"/>
  <c r="C680" i="61"/>
  <c r="B681" i="61"/>
  <c r="C681" i="61"/>
  <c r="B682" i="61"/>
  <c r="C682" i="61"/>
  <c r="B683" i="61"/>
  <c r="C683" i="61"/>
  <c r="B684" i="61"/>
  <c r="C684" i="61"/>
  <c r="B685" i="61"/>
  <c r="C685" i="61"/>
  <c r="B686" i="61"/>
  <c r="C686" i="61"/>
  <c r="B687" i="61"/>
  <c r="C687" i="61"/>
  <c r="B688" i="61"/>
  <c r="C688" i="61"/>
  <c r="B689" i="61"/>
  <c r="C689" i="61"/>
  <c r="B690" i="61"/>
  <c r="C690" i="61"/>
  <c r="B691" i="61"/>
  <c r="C691" i="61"/>
  <c r="B692" i="61"/>
  <c r="C692" i="61"/>
  <c r="B693" i="61"/>
  <c r="C693" i="61"/>
  <c r="B694" i="61"/>
  <c r="C694" i="61"/>
  <c r="B695" i="61"/>
  <c r="C695" i="61"/>
  <c r="B696" i="61"/>
  <c r="C696" i="61"/>
  <c r="B697" i="61"/>
  <c r="C697" i="61"/>
  <c r="B698" i="61"/>
  <c r="C698" i="61"/>
  <c r="B699" i="61"/>
  <c r="C699" i="61"/>
  <c r="B700" i="61"/>
  <c r="C700" i="61"/>
  <c r="B701" i="61"/>
  <c r="C701" i="61"/>
  <c r="B702" i="61"/>
  <c r="C702" i="61"/>
  <c r="B703" i="61"/>
  <c r="C703" i="61"/>
  <c r="B704" i="61"/>
  <c r="C704" i="61"/>
  <c r="B705" i="61"/>
  <c r="C705" i="61"/>
  <c r="B706" i="61"/>
  <c r="C706" i="61"/>
  <c r="B707" i="61"/>
  <c r="C707" i="61"/>
  <c r="B708" i="61"/>
  <c r="C708" i="61"/>
  <c r="B709" i="61"/>
  <c r="C709" i="61"/>
  <c r="B710" i="61"/>
  <c r="C710" i="61"/>
  <c r="B711" i="61"/>
  <c r="C711" i="61"/>
  <c r="B712" i="61"/>
  <c r="C712" i="61"/>
  <c r="B713" i="61"/>
  <c r="C713" i="61"/>
  <c r="B714" i="61"/>
  <c r="C714" i="61"/>
  <c r="B715" i="61"/>
  <c r="C715" i="61"/>
  <c r="B716" i="61"/>
  <c r="C716" i="61"/>
  <c r="B717" i="61"/>
  <c r="C717" i="61"/>
  <c r="B718" i="61"/>
  <c r="C718" i="61"/>
  <c r="B719" i="61"/>
  <c r="C719" i="61"/>
  <c r="B720" i="61"/>
  <c r="C720" i="61"/>
  <c r="B721" i="61"/>
  <c r="C721" i="61"/>
  <c r="B722" i="61"/>
  <c r="C722" i="61"/>
  <c r="B723" i="61"/>
  <c r="C723" i="61"/>
  <c r="B724" i="61"/>
  <c r="C724" i="61"/>
  <c r="B725" i="61"/>
  <c r="C725" i="61"/>
  <c r="B726" i="61"/>
  <c r="C726" i="61"/>
  <c r="B727" i="61"/>
  <c r="C727" i="61"/>
  <c r="B728" i="61"/>
  <c r="C728" i="61"/>
  <c r="B729" i="61"/>
  <c r="C729" i="61"/>
  <c r="B730" i="61"/>
  <c r="C730" i="61"/>
  <c r="B731" i="61"/>
  <c r="C731" i="61"/>
  <c r="B732" i="61"/>
  <c r="C732" i="61"/>
  <c r="B733" i="61"/>
  <c r="C733" i="61"/>
  <c r="B734" i="61"/>
  <c r="C734" i="61"/>
  <c r="B735" i="61"/>
  <c r="C735" i="61"/>
  <c r="B736" i="61"/>
  <c r="C736" i="61"/>
  <c r="B737" i="61"/>
  <c r="C737" i="61"/>
  <c r="B738" i="61"/>
  <c r="C738" i="61"/>
  <c r="B739" i="61"/>
  <c r="C739" i="61"/>
  <c r="B740" i="61"/>
  <c r="C740" i="61"/>
  <c r="B741" i="61"/>
  <c r="C741" i="61"/>
  <c r="B742" i="61"/>
  <c r="C742" i="61"/>
  <c r="B743" i="61"/>
  <c r="C743" i="61"/>
  <c r="B744" i="61"/>
  <c r="C744" i="61"/>
  <c r="B745" i="61"/>
  <c r="C745" i="61"/>
  <c r="B746" i="61"/>
  <c r="C746" i="61"/>
  <c r="B747" i="61"/>
  <c r="C747" i="61"/>
  <c r="B748" i="61"/>
  <c r="C748" i="61"/>
  <c r="B749" i="61"/>
  <c r="C749" i="61"/>
  <c r="B750" i="61"/>
  <c r="C750" i="61"/>
  <c r="B751" i="61"/>
  <c r="C751" i="61"/>
  <c r="B752" i="61"/>
  <c r="C752" i="61"/>
  <c r="B753" i="61"/>
  <c r="C753" i="61"/>
  <c r="B754" i="61"/>
  <c r="C754" i="61"/>
  <c r="B755" i="61"/>
  <c r="C755" i="61"/>
  <c r="B756" i="61"/>
  <c r="C756" i="61"/>
  <c r="B757" i="61"/>
  <c r="C757" i="61"/>
  <c r="B758" i="61"/>
  <c r="C758" i="61"/>
  <c r="B759" i="61"/>
  <c r="C759" i="61"/>
  <c r="B760" i="61"/>
  <c r="C760" i="61"/>
  <c r="B761" i="61"/>
  <c r="C761" i="61"/>
  <c r="B762" i="61"/>
  <c r="C762" i="61"/>
  <c r="B763" i="61"/>
  <c r="C763" i="61"/>
  <c r="B764" i="61"/>
  <c r="C764" i="61"/>
  <c r="B765" i="61"/>
  <c r="C765" i="61"/>
  <c r="B766" i="61"/>
  <c r="C766" i="61"/>
  <c r="B767" i="61"/>
  <c r="C767" i="61"/>
  <c r="B768" i="61"/>
  <c r="C768" i="61"/>
  <c r="B769" i="61"/>
  <c r="C769" i="61"/>
  <c r="B770" i="61"/>
  <c r="C770" i="61"/>
  <c r="B771" i="61"/>
  <c r="C771" i="61"/>
  <c r="B772" i="61"/>
  <c r="C772" i="61"/>
  <c r="B773" i="61"/>
  <c r="C773" i="61"/>
  <c r="B774" i="61"/>
  <c r="C774" i="61"/>
  <c r="B775" i="61"/>
  <c r="C775" i="61"/>
  <c r="B776" i="61"/>
  <c r="C776" i="61"/>
  <c r="B777" i="61"/>
  <c r="C777" i="61"/>
  <c r="B778" i="61"/>
  <c r="C778" i="61"/>
  <c r="B779" i="61"/>
  <c r="C779" i="61"/>
  <c r="B780" i="61"/>
  <c r="C780" i="61"/>
  <c r="B781" i="61"/>
  <c r="C781" i="61"/>
  <c r="B782" i="61"/>
  <c r="C782" i="61"/>
  <c r="B783" i="61"/>
  <c r="C783" i="61"/>
  <c r="B784" i="61"/>
  <c r="C784" i="61"/>
  <c r="B785" i="61"/>
  <c r="C785" i="61"/>
  <c r="B786" i="61"/>
  <c r="C786" i="61"/>
  <c r="B787" i="61"/>
  <c r="C787" i="61"/>
  <c r="B788" i="61"/>
  <c r="C788" i="61"/>
  <c r="B789" i="61"/>
  <c r="C789" i="61"/>
  <c r="B790" i="61"/>
  <c r="C790" i="61"/>
  <c r="B791" i="61"/>
  <c r="C791" i="61"/>
  <c r="B792" i="61"/>
  <c r="C792" i="61"/>
  <c r="B793" i="61"/>
  <c r="C793" i="61"/>
  <c r="B794" i="61"/>
  <c r="C794" i="61"/>
  <c r="B795" i="61"/>
  <c r="C795" i="61"/>
  <c r="B796" i="61"/>
  <c r="C796" i="61"/>
  <c r="B797" i="61"/>
  <c r="C797" i="61"/>
  <c r="B798" i="61"/>
  <c r="C798" i="61"/>
  <c r="B799" i="61"/>
  <c r="C799" i="61"/>
  <c r="B800" i="61"/>
  <c r="C800" i="61"/>
  <c r="B801" i="61"/>
  <c r="C801" i="61"/>
  <c r="B802" i="61"/>
  <c r="C802" i="61"/>
  <c r="B803" i="61"/>
  <c r="C803" i="61"/>
  <c r="B804" i="61"/>
  <c r="C804" i="61"/>
  <c r="B805" i="61"/>
  <c r="C805" i="61"/>
  <c r="B806" i="61"/>
  <c r="C806" i="61"/>
  <c r="B807" i="61"/>
  <c r="C807" i="61"/>
  <c r="B808" i="61"/>
  <c r="C808" i="61"/>
  <c r="B809" i="61"/>
  <c r="C809" i="61"/>
  <c r="B810" i="61"/>
  <c r="C810" i="61"/>
  <c r="B811" i="61"/>
  <c r="C811" i="61"/>
  <c r="B812" i="61"/>
  <c r="C812" i="61"/>
  <c r="B813" i="61"/>
  <c r="C813" i="61"/>
  <c r="B814" i="61"/>
  <c r="C814" i="61"/>
  <c r="B815" i="61"/>
  <c r="C815" i="61"/>
  <c r="B816" i="61"/>
  <c r="C816" i="61"/>
  <c r="B817" i="61"/>
  <c r="C817" i="61"/>
  <c r="B818" i="61"/>
  <c r="C818" i="61"/>
  <c r="B819" i="61"/>
  <c r="C819" i="61"/>
  <c r="B820" i="61"/>
  <c r="C820" i="61"/>
  <c r="B821" i="61"/>
  <c r="C821" i="61"/>
  <c r="B822" i="61"/>
  <c r="C822" i="61"/>
  <c r="B823" i="61"/>
  <c r="C823" i="61"/>
  <c r="B824" i="61"/>
  <c r="C824" i="61"/>
  <c r="B825" i="61"/>
  <c r="C825" i="61"/>
  <c r="B826" i="61"/>
  <c r="C826" i="61"/>
  <c r="B827" i="61"/>
  <c r="C827" i="61"/>
  <c r="B828" i="61"/>
  <c r="C828" i="61"/>
  <c r="B829" i="61"/>
  <c r="C829" i="61"/>
  <c r="B830" i="61"/>
  <c r="C830" i="61"/>
  <c r="B831" i="61"/>
  <c r="C831" i="61"/>
  <c r="B832" i="61"/>
  <c r="C832" i="61"/>
  <c r="B833" i="61"/>
  <c r="C833" i="61"/>
  <c r="B834" i="61"/>
  <c r="C834" i="61"/>
  <c r="B835" i="61"/>
  <c r="C835" i="61"/>
  <c r="B836" i="61"/>
  <c r="C836" i="61"/>
  <c r="B837" i="61"/>
  <c r="C837" i="61"/>
  <c r="B838" i="61"/>
  <c r="C838" i="61"/>
  <c r="B839" i="61"/>
  <c r="C839" i="61"/>
  <c r="B840" i="61"/>
  <c r="C840" i="61"/>
  <c r="B841" i="61"/>
  <c r="C841" i="61"/>
  <c r="B842" i="61"/>
  <c r="C842" i="61"/>
  <c r="B843" i="61"/>
  <c r="C843" i="61"/>
  <c r="B844" i="61"/>
  <c r="C844" i="61"/>
  <c r="B845" i="61"/>
  <c r="C845" i="61"/>
  <c r="B846" i="61"/>
  <c r="C846" i="61"/>
  <c r="B847" i="61"/>
  <c r="C847" i="61"/>
  <c r="B848" i="61"/>
  <c r="C848" i="61"/>
  <c r="B849" i="61"/>
  <c r="C849" i="61"/>
  <c r="B850" i="61"/>
  <c r="C850" i="61"/>
  <c r="B851" i="61"/>
  <c r="C851" i="61"/>
  <c r="B852" i="61"/>
  <c r="C852" i="61"/>
  <c r="B853" i="61"/>
  <c r="C853" i="61"/>
  <c r="B854" i="61"/>
  <c r="C854" i="61"/>
  <c r="B855" i="61"/>
  <c r="C855" i="61"/>
  <c r="B856" i="61"/>
  <c r="C856" i="61"/>
  <c r="B857" i="61"/>
  <c r="C857" i="61"/>
  <c r="B858" i="61"/>
  <c r="C858" i="61"/>
  <c r="B859" i="61"/>
  <c r="C859" i="61"/>
  <c r="B860" i="61"/>
  <c r="C860" i="61"/>
  <c r="B861" i="61"/>
  <c r="C861" i="61"/>
  <c r="B862" i="61"/>
  <c r="C862" i="61"/>
  <c r="B863" i="61"/>
  <c r="C863" i="61"/>
  <c r="B864" i="61"/>
  <c r="C864" i="61"/>
  <c r="B865" i="61"/>
  <c r="C865" i="61"/>
  <c r="B866" i="61"/>
  <c r="C866" i="61"/>
  <c r="B867" i="61"/>
  <c r="C867" i="61"/>
  <c r="B868" i="61"/>
  <c r="C868" i="61"/>
  <c r="B869" i="61"/>
  <c r="C869" i="61"/>
  <c r="B870" i="61"/>
  <c r="C870" i="61"/>
  <c r="B871" i="61"/>
  <c r="C871" i="61"/>
  <c r="B872" i="61"/>
  <c r="C872" i="61"/>
  <c r="B873" i="61"/>
  <c r="C873" i="61"/>
  <c r="B874" i="61"/>
  <c r="C874" i="61"/>
  <c r="B875" i="61"/>
  <c r="C875" i="61"/>
  <c r="B876" i="61"/>
  <c r="C876" i="61"/>
  <c r="B877" i="61"/>
  <c r="C877" i="61"/>
  <c r="B878" i="61"/>
  <c r="C878" i="61"/>
  <c r="B879" i="61"/>
  <c r="C879" i="61"/>
  <c r="B880" i="61"/>
  <c r="C880" i="61"/>
  <c r="B881" i="61"/>
  <c r="C881" i="61"/>
  <c r="B882" i="61"/>
  <c r="C882" i="61"/>
  <c r="B883" i="61"/>
  <c r="C883" i="61"/>
  <c r="B884" i="61"/>
  <c r="C884" i="61"/>
  <c r="B885" i="61"/>
  <c r="C885" i="61"/>
  <c r="B886" i="61"/>
  <c r="C886" i="61"/>
  <c r="B887" i="61"/>
  <c r="C887" i="61"/>
  <c r="B888" i="61"/>
  <c r="C888" i="61"/>
  <c r="B889" i="61"/>
  <c r="C889" i="61"/>
  <c r="B890" i="61"/>
  <c r="C890" i="61"/>
  <c r="B891" i="61"/>
  <c r="C891" i="61"/>
  <c r="B892" i="61"/>
  <c r="C892" i="61"/>
  <c r="B893" i="61"/>
  <c r="C893" i="61"/>
  <c r="B894" i="61"/>
  <c r="C894" i="61"/>
  <c r="B895" i="61"/>
  <c r="C895" i="61"/>
  <c r="B896" i="61"/>
  <c r="C896" i="61"/>
  <c r="B897" i="61"/>
  <c r="C897" i="61"/>
  <c r="B898" i="61"/>
  <c r="C898" i="61"/>
  <c r="B899" i="61"/>
  <c r="C899" i="61"/>
  <c r="B900" i="61"/>
  <c r="C900" i="61"/>
  <c r="B901" i="61"/>
  <c r="C901" i="61"/>
  <c r="B902" i="61"/>
  <c r="C902" i="61"/>
  <c r="B903" i="61"/>
  <c r="C903" i="61"/>
  <c r="B904" i="61"/>
  <c r="C904" i="61"/>
  <c r="B905" i="61"/>
  <c r="C905" i="61"/>
  <c r="B906" i="61"/>
  <c r="C906" i="61"/>
  <c r="B907" i="61"/>
  <c r="C907" i="61"/>
  <c r="B908" i="61"/>
  <c r="C908" i="61"/>
  <c r="B909" i="61"/>
  <c r="C909" i="61"/>
  <c r="B910" i="61"/>
  <c r="C910" i="61"/>
  <c r="B911" i="61"/>
  <c r="C911" i="61"/>
  <c r="B912" i="61"/>
  <c r="C912" i="61"/>
  <c r="B913" i="61"/>
  <c r="C913" i="61"/>
  <c r="B914" i="61"/>
  <c r="C914" i="61"/>
  <c r="B915" i="61"/>
  <c r="C915" i="61"/>
  <c r="B916" i="61"/>
  <c r="C916" i="61"/>
  <c r="B917" i="61"/>
  <c r="C917" i="61"/>
  <c r="B918" i="61"/>
  <c r="C918" i="61"/>
  <c r="B919" i="61"/>
  <c r="C919" i="61"/>
  <c r="B920" i="61"/>
  <c r="C920" i="61"/>
  <c r="B921" i="61"/>
  <c r="C921" i="61"/>
  <c r="B922" i="61"/>
  <c r="C922" i="61"/>
  <c r="B923" i="61"/>
  <c r="C923" i="61"/>
  <c r="B924" i="61"/>
  <c r="C924" i="61"/>
  <c r="B925" i="61"/>
  <c r="C925" i="61"/>
  <c r="B926" i="61"/>
  <c r="C926" i="61"/>
  <c r="B927" i="61"/>
  <c r="C927" i="61"/>
  <c r="B928" i="61"/>
  <c r="C928" i="61"/>
  <c r="B929" i="61"/>
  <c r="C929" i="61"/>
  <c r="B930" i="61"/>
  <c r="C930" i="61"/>
  <c r="B931" i="61"/>
  <c r="C931" i="61"/>
  <c r="B932" i="61"/>
  <c r="C932" i="61"/>
  <c r="B933" i="61"/>
  <c r="C933" i="61"/>
  <c r="B934" i="61"/>
  <c r="C934" i="61"/>
  <c r="B935" i="61"/>
  <c r="C935" i="61"/>
  <c r="B936" i="61"/>
  <c r="C936" i="61"/>
  <c r="B937" i="61"/>
  <c r="C937" i="61"/>
  <c r="B938" i="61"/>
  <c r="C938" i="61"/>
  <c r="B939" i="61"/>
  <c r="C939" i="61"/>
  <c r="B940" i="61"/>
  <c r="C940" i="61"/>
  <c r="B941" i="61"/>
  <c r="C941" i="61"/>
  <c r="B942" i="61"/>
  <c r="C942" i="61"/>
  <c r="B943" i="61"/>
  <c r="C943" i="61"/>
  <c r="B944" i="61"/>
  <c r="C944" i="61"/>
  <c r="B945" i="61"/>
  <c r="C945" i="61"/>
  <c r="B946" i="61"/>
  <c r="C946" i="61"/>
  <c r="B947" i="61"/>
  <c r="C947" i="61"/>
  <c r="B948" i="61"/>
  <c r="C948" i="61"/>
  <c r="B949" i="61"/>
  <c r="C949" i="61"/>
  <c r="B950" i="61"/>
  <c r="C950" i="61"/>
  <c r="B951" i="61"/>
  <c r="C951" i="61"/>
  <c r="B952" i="61"/>
  <c r="C952" i="61"/>
  <c r="B953" i="61"/>
  <c r="C953" i="61"/>
  <c r="B954" i="61"/>
  <c r="C954" i="61"/>
  <c r="B955" i="61"/>
  <c r="C955" i="61"/>
  <c r="B956" i="61"/>
  <c r="C956" i="61"/>
  <c r="B957" i="61"/>
  <c r="C957" i="61"/>
  <c r="B958" i="61"/>
  <c r="C958" i="61"/>
  <c r="B959" i="61"/>
  <c r="C959" i="61"/>
  <c r="B960" i="61"/>
  <c r="C960" i="61"/>
  <c r="B961" i="61"/>
  <c r="C961" i="61"/>
  <c r="B962" i="61"/>
  <c r="C962" i="61"/>
  <c r="B963" i="61"/>
  <c r="C963" i="61"/>
  <c r="B964" i="61"/>
  <c r="C964" i="61"/>
  <c r="B965" i="61"/>
  <c r="C965" i="61"/>
  <c r="B966" i="61"/>
  <c r="C966" i="61"/>
  <c r="B967" i="61"/>
  <c r="C967" i="61"/>
  <c r="B968" i="61"/>
  <c r="C968" i="61"/>
  <c r="B969" i="61"/>
  <c r="C969" i="61"/>
  <c r="B970" i="61"/>
  <c r="C970" i="61"/>
  <c r="B971" i="61"/>
  <c r="C971" i="61"/>
  <c r="B972" i="61"/>
  <c r="C972" i="61"/>
  <c r="B973" i="61"/>
  <c r="C973" i="61"/>
  <c r="B974" i="61"/>
  <c r="C974" i="61"/>
  <c r="B975" i="61"/>
  <c r="C975" i="61"/>
  <c r="B976" i="61"/>
  <c r="C976" i="61"/>
  <c r="B977" i="61"/>
  <c r="C977" i="61"/>
  <c r="B978" i="61"/>
  <c r="C978" i="61"/>
  <c r="B979" i="61"/>
  <c r="C979" i="61"/>
  <c r="B980" i="61"/>
  <c r="C980" i="61"/>
  <c r="B981" i="61"/>
  <c r="C981" i="61"/>
  <c r="B982" i="61"/>
  <c r="C982" i="61"/>
  <c r="B983" i="61"/>
  <c r="C983" i="61"/>
  <c r="B984" i="61"/>
  <c r="C984" i="61"/>
  <c r="B985" i="61"/>
  <c r="C985" i="61"/>
  <c r="B986" i="61"/>
  <c r="C986" i="61"/>
  <c r="B987" i="61"/>
  <c r="C987" i="61"/>
  <c r="B988" i="61"/>
  <c r="C988" i="61"/>
  <c r="B989" i="61"/>
  <c r="C989" i="61"/>
  <c r="B990" i="61"/>
  <c r="C990" i="61"/>
  <c r="B991" i="61"/>
  <c r="C991" i="61"/>
  <c r="B992" i="61"/>
  <c r="C992" i="61"/>
  <c r="B993" i="61"/>
  <c r="C993" i="61"/>
  <c r="B994" i="61"/>
  <c r="C994" i="61"/>
  <c r="B995" i="61"/>
  <c r="C995" i="61"/>
  <c r="B996" i="61"/>
  <c r="C996" i="61"/>
  <c r="B997" i="61"/>
  <c r="C997" i="61"/>
  <c r="B998" i="61"/>
  <c r="C998" i="61"/>
  <c r="B999" i="61"/>
  <c r="C999" i="61"/>
  <c r="B1000" i="61"/>
  <c r="C1000" i="61"/>
  <c r="B1001" i="61"/>
  <c r="C1001" i="61"/>
  <c r="B1002" i="61"/>
  <c r="C1002" i="61"/>
  <c r="B1003" i="61"/>
  <c r="C1003" i="61"/>
  <c r="B1004" i="61"/>
  <c r="C1004" i="61"/>
  <c r="B1005" i="61"/>
  <c r="C1005" i="61"/>
  <c r="B1006" i="61"/>
  <c r="C1006" i="61"/>
  <c r="B1007" i="61"/>
  <c r="C1007" i="61"/>
  <c r="B1008" i="61"/>
  <c r="C1008" i="61"/>
  <c r="B1009" i="61"/>
  <c r="C1009" i="61"/>
  <c r="B1010" i="61"/>
  <c r="C1010" i="61"/>
  <c r="B1011" i="61"/>
  <c r="C1011" i="61"/>
  <c r="B1012" i="61"/>
  <c r="C1012" i="61"/>
  <c r="B1013" i="61"/>
  <c r="C1013" i="61"/>
  <c r="B1014" i="61"/>
  <c r="C1014" i="61"/>
  <c r="B1015" i="61"/>
  <c r="C1015" i="61"/>
  <c r="B1016" i="61"/>
  <c r="C1016" i="61"/>
  <c r="B1017" i="61"/>
  <c r="C1017" i="61"/>
  <c r="B1018" i="61"/>
  <c r="C1018" i="61"/>
  <c r="B1019" i="61"/>
  <c r="C1019" i="61"/>
  <c r="B1020" i="61"/>
  <c r="C1020" i="61"/>
  <c r="B1021" i="61"/>
  <c r="C1021" i="61"/>
  <c r="B1022" i="61"/>
  <c r="C1022" i="61"/>
  <c r="B1023" i="61"/>
  <c r="C1023" i="61"/>
  <c r="B1024" i="61"/>
  <c r="C1024" i="61"/>
  <c r="B1025" i="61"/>
  <c r="C1025" i="61"/>
  <c r="B1026" i="61"/>
  <c r="C1026" i="61"/>
  <c r="B1027" i="61"/>
  <c r="C1027" i="61"/>
  <c r="B1028" i="61"/>
  <c r="C1028" i="61"/>
  <c r="B1029" i="61"/>
  <c r="C1029" i="61"/>
  <c r="B1030" i="61"/>
  <c r="C1030" i="61"/>
  <c r="B1031" i="61"/>
  <c r="C1031" i="61"/>
  <c r="B1032" i="61"/>
  <c r="C1032" i="61"/>
  <c r="B1033" i="61"/>
  <c r="C1033" i="61"/>
  <c r="B1034" i="61"/>
  <c r="C1034" i="61"/>
  <c r="B1035" i="61"/>
  <c r="C1035" i="61"/>
  <c r="B1036" i="61"/>
  <c r="C1036" i="61"/>
  <c r="B1037" i="61"/>
  <c r="C1037" i="61"/>
  <c r="B1038" i="61"/>
  <c r="C1038" i="61"/>
  <c r="B1039" i="61"/>
  <c r="C1039" i="61"/>
  <c r="B1040" i="61"/>
  <c r="C1040" i="61"/>
  <c r="B1041" i="61"/>
  <c r="C1041" i="61"/>
  <c r="B1042" i="61"/>
  <c r="C1042" i="61"/>
  <c r="B1043" i="61"/>
  <c r="C1043" i="61"/>
  <c r="B1044" i="61"/>
  <c r="C1044" i="61"/>
  <c r="B1045" i="61"/>
  <c r="C1045" i="61"/>
  <c r="B1046" i="61"/>
  <c r="C1046" i="61"/>
  <c r="B1047" i="61"/>
  <c r="C1047" i="61"/>
  <c r="B1048" i="61"/>
  <c r="C1048" i="61"/>
  <c r="B1049" i="61"/>
  <c r="C1049" i="61"/>
  <c r="B1050" i="61"/>
  <c r="C1050" i="61"/>
  <c r="B1051" i="61"/>
  <c r="C1051" i="61"/>
  <c r="B1052" i="61"/>
  <c r="C1052" i="61"/>
  <c r="B1053" i="61"/>
  <c r="C1053" i="61"/>
  <c r="B1054" i="61"/>
  <c r="C1054" i="61"/>
  <c r="B1055" i="61"/>
  <c r="C1055" i="61"/>
  <c r="B1056" i="61"/>
  <c r="C1056" i="61"/>
  <c r="B1057" i="61"/>
  <c r="C1057" i="61"/>
  <c r="B1058" i="61"/>
  <c r="C1058" i="61"/>
  <c r="B1059" i="61"/>
  <c r="C1059" i="61"/>
  <c r="B1060" i="61"/>
  <c r="C1060" i="61"/>
  <c r="B1061" i="61"/>
  <c r="C1061" i="61"/>
  <c r="B1062" i="61"/>
  <c r="C1062" i="61"/>
  <c r="B1063" i="61"/>
  <c r="C1063" i="61"/>
  <c r="B1064" i="61"/>
  <c r="C1064" i="61"/>
  <c r="B1065" i="61"/>
  <c r="C1065" i="61"/>
  <c r="B1066" i="61"/>
  <c r="C1066" i="61"/>
  <c r="B1067" i="61"/>
  <c r="C1067" i="61"/>
  <c r="B1068" i="61"/>
  <c r="C1068" i="61"/>
  <c r="B1069" i="61"/>
  <c r="C1069" i="61"/>
  <c r="B1070" i="61"/>
  <c r="C1070" i="61"/>
  <c r="B1071" i="61"/>
  <c r="C1071" i="61"/>
  <c r="B1072" i="61"/>
  <c r="C1072" i="61"/>
  <c r="B1073" i="61"/>
  <c r="C1073" i="61"/>
  <c r="B1074" i="61"/>
  <c r="C1074" i="61"/>
  <c r="B1075" i="61"/>
  <c r="C1075" i="61"/>
  <c r="B1076" i="61"/>
  <c r="C1076" i="61"/>
  <c r="H139" i="55"/>
  <c r="H143" i="55"/>
  <c r="H147" i="55"/>
  <c r="H151" i="55"/>
  <c r="H155" i="55"/>
  <c r="H159" i="55"/>
  <c r="H163" i="55"/>
  <c r="H167" i="55"/>
  <c r="H171" i="55"/>
  <c r="H175" i="55"/>
  <c r="J177" i="55"/>
  <c r="I177" i="55"/>
  <c r="H177" i="55"/>
  <c r="F177" i="55"/>
  <c r="B177" i="55"/>
  <c r="J176" i="55"/>
  <c r="I176" i="55"/>
  <c r="H176" i="55"/>
  <c r="F176" i="55"/>
  <c r="B176" i="55"/>
  <c r="J175" i="55"/>
  <c r="I175" i="55"/>
  <c r="F175" i="55"/>
  <c r="B175" i="55"/>
  <c r="J174" i="55"/>
  <c r="I174" i="55"/>
  <c r="H174" i="55"/>
  <c r="F174" i="55"/>
  <c r="B174" i="55"/>
  <c r="J173" i="55"/>
  <c r="I173" i="55"/>
  <c r="H173" i="55"/>
  <c r="F173" i="55"/>
  <c r="B173" i="55"/>
  <c r="J172" i="55"/>
  <c r="I172" i="55"/>
  <c r="H172" i="55"/>
  <c r="F172" i="55"/>
  <c r="B172" i="55"/>
  <c r="J171" i="55"/>
  <c r="I171" i="55"/>
  <c r="F171" i="55"/>
  <c r="B171" i="55"/>
  <c r="J170" i="55"/>
  <c r="I170" i="55"/>
  <c r="H170" i="55"/>
  <c r="F170" i="55"/>
  <c r="B170" i="55"/>
  <c r="J169" i="55"/>
  <c r="I169" i="55"/>
  <c r="H169" i="55"/>
  <c r="F169" i="55"/>
  <c r="B169" i="55"/>
  <c r="J168" i="55"/>
  <c r="I168" i="55"/>
  <c r="H168" i="55"/>
  <c r="F168" i="55"/>
  <c r="B168" i="55"/>
  <c r="J167" i="55"/>
  <c r="I167" i="55"/>
  <c r="F167" i="55"/>
  <c r="B167" i="55"/>
  <c r="J166" i="55"/>
  <c r="I166" i="55"/>
  <c r="H166" i="55"/>
  <c r="F166" i="55"/>
  <c r="B166" i="55"/>
  <c r="J165" i="55"/>
  <c r="I165" i="55"/>
  <c r="H165" i="55"/>
  <c r="F165" i="55"/>
  <c r="B165" i="55"/>
  <c r="J164" i="55"/>
  <c r="I164" i="55"/>
  <c r="H164" i="55"/>
  <c r="F164" i="55"/>
  <c r="B164" i="55"/>
  <c r="J163" i="55"/>
  <c r="I163" i="55"/>
  <c r="F163" i="55"/>
  <c r="B163" i="55"/>
  <c r="J162" i="55"/>
  <c r="I162" i="55"/>
  <c r="H162" i="55"/>
  <c r="F162" i="55"/>
  <c r="B162" i="55"/>
  <c r="J161" i="55"/>
  <c r="I161" i="55"/>
  <c r="H161" i="55"/>
  <c r="F161" i="55"/>
  <c r="B161" i="55"/>
  <c r="J160" i="55"/>
  <c r="I160" i="55"/>
  <c r="H160" i="55"/>
  <c r="F160" i="55"/>
  <c r="B160" i="55"/>
  <c r="J159" i="55"/>
  <c r="I159" i="55"/>
  <c r="F159" i="55"/>
  <c r="B159" i="55"/>
  <c r="J158" i="55"/>
  <c r="I158" i="55"/>
  <c r="H158" i="55"/>
  <c r="F158" i="55"/>
  <c r="B158" i="55"/>
  <c r="J157" i="55"/>
  <c r="I157" i="55"/>
  <c r="H157" i="55"/>
  <c r="F157" i="55"/>
  <c r="B157" i="55"/>
  <c r="J156" i="55"/>
  <c r="I156" i="55"/>
  <c r="H156" i="55"/>
  <c r="F156" i="55"/>
  <c r="B156" i="55"/>
  <c r="J155" i="55"/>
  <c r="I155" i="55"/>
  <c r="F155" i="55"/>
  <c r="B155" i="55"/>
  <c r="J154" i="55"/>
  <c r="I154" i="55"/>
  <c r="H154" i="55"/>
  <c r="F154" i="55"/>
  <c r="B154" i="55"/>
  <c r="J153" i="55"/>
  <c r="I153" i="55"/>
  <c r="H153" i="55"/>
  <c r="F153" i="55"/>
  <c r="B153" i="55"/>
  <c r="J152" i="55"/>
  <c r="I152" i="55"/>
  <c r="H152" i="55"/>
  <c r="F152" i="55"/>
  <c r="B152" i="55"/>
  <c r="J151" i="55"/>
  <c r="I151" i="55"/>
  <c r="F151" i="55"/>
  <c r="B151" i="55"/>
  <c r="J150" i="55"/>
  <c r="I150" i="55"/>
  <c r="H150" i="55"/>
  <c r="F150" i="55"/>
  <c r="B150" i="55"/>
  <c r="J149" i="55"/>
  <c r="I149" i="55"/>
  <c r="H149" i="55"/>
  <c r="F149" i="55"/>
  <c r="B149" i="55"/>
  <c r="J148" i="55"/>
  <c r="I148" i="55"/>
  <c r="H148" i="55"/>
  <c r="F148" i="55"/>
  <c r="B148" i="55"/>
  <c r="J147" i="55"/>
  <c r="I147" i="55"/>
  <c r="F147" i="55"/>
  <c r="B147" i="55"/>
  <c r="J146" i="55"/>
  <c r="I146" i="55"/>
  <c r="H146" i="55"/>
  <c r="F146" i="55"/>
  <c r="B146" i="55"/>
  <c r="J145" i="55"/>
  <c r="I145" i="55"/>
  <c r="H145" i="55"/>
  <c r="F145" i="55"/>
  <c r="B145" i="55"/>
  <c r="J144" i="55"/>
  <c r="I144" i="55"/>
  <c r="H144" i="55"/>
  <c r="F144" i="55"/>
  <c r="B144" i="55"/>
  <c r="J143" i="55"/>
  <c r="I143" i="55"/>
  <c r="F143" i="55"/>
  <c r="B143" i="55"/>
  <c r="J142" i="55"/>
  <c r="I142" i="55"/>
  <c r="H142" i="55"/>
  <c r="F142" i="55"/>
  <c r="B142" i="55"/>
  <c r="J141" i="55"/>
  <c r="I141" i="55"/>
  <c r="H141" i="55"/>
  <c r="F141" i="55"/>
  <c r="B141" i="55"/>
  <c r="J140" i="55"/>
  <c r="I140" i="55"/>
  <c r="H140" i="55"/>
  <c r="F140" i="55"/>
  <c r="B140" i="55"/>
  <c r="J139" i="55"/>
  <c r="I139" i="55"/>
  <c r="F139" i="55"/>
  <c r="B139" i="55"/>
  <c r="J138" i="55"/>
  <c r="I138" i="55"/>
  <c r="H138" i="55"/>
  <c r="F138" i="55"/>
  <c r="B138" i="55"/>
  <c r="J137" i="55"/>
  <c r="I137" i="55"/>
  <c r="H137" i="55"/>
  <c r="F137" i="55"/>
  <c r="B137" i="55"/>
  <c r="J136" i="55"/>
  <c r="I136" i="55"/>
  <c r="H136" i="55"/>
  <c r="F136" i="55"/>
  <c r="B136" i="55"/>
  <c r="J135" i="55"/>
  <c r="I135" i="55"/>
  <c r="H135" i="55"/>
  <c r="F135" i="55"/>
  <c r="B135" i="55"/>
  <c r="J134" i="55"/>
  <c r="I134" i="55"/>
  <c r="H134" i="55"/>
  <c r="F134" i="55"/>
  <c r="B134" i="55"/>
  <c r="J133" i="55"/>
  <c r="I133" i="55"/>
  <c r="H133" i="55"/>
  <c r="F133" i="55"/>
  <c r="B133" i="55"/>
  <c r="J132" i="55"/>
  <c r="I132" i="55"/>
  <c r="H132" i="55"/>
  <c r="F132" i="55"/>
  <c r="B132" i="55"/>
  <c r="J131" i="55"/>
  <c r="I131" i="55"/>
  <c r="H131" i="55"/>
  <c r="F131" i="55"/>
  <c r="B131" i="55"/>
  <c r="J130" i="55"/>
  <c r="I130" i="55"/>
  <c r="H130" i="55"/>
  <c r="F130" i="55"/>
  <c r="B130" i="55"/>
  <c r="J129" i="55"/>
  <c r="I129" i="55"/>
  <c r="H129" i="55"/>
  <c r="F129" i="55"/>
  <c r="B129" i="55"/>
  <c r="J128" i="55"/>
  <c r="I128" i="55"/>
  <c r="H128" i="55"/>
  <c r="F128" i="55"/>
  <c r="B128" i="55"/>
  <c r="J127" i="55"/>
  <c r="I127" i="55"/>
  <c r="H127" i="55"/>
  <c r="F127" i="55"/>
  <c r="B127" i="55"/>
  <c r="J126" i="55"/>
  <c r="I126" i="55"/>
  <c r="H126" i="55"/>
  <c r="F126" i="55"/>
  <c r="B126" i="55"/>
  <c r="J125" i="55"/>
  <c r="I125" i="55"/>
  <c r="H125" i="55"/>
  <c r="F125" i="55"/>
  <c r="B125" i="55"/>
  <c r="J124" i="55"/>
  <c r="I124" i="55"/>
  <c r="H124" i="55"/>
  <c r="F124" i="55"/>
  <c r="B124" i="55"/>
  <c r="J123" i="55"/>
  <c r="I123" i="55"/>
  <c r="H123" i="55"/>
  <c r="F123" i="55"/>
  <c r="B123" i="55"/>
  <c r="J122" i="55"/>
  <c r="I122" i="55"/>
  <c r="H122" i="55"/>
  <c r="F122" i="55"/>
  <c r="B122" i="55"/>
  <c r="J121" i="55"/>
  <c r="I121" i="55"/>
  <c r="H121" i="55"/>
  <c r="F121" i="55"/>
  <c r="B121" i="55"/>
  <c r="J120" i="55"/>
  <c r="I120" i="55"/>
  <c r="H120" i="55"/>
  <c r="F120" i="55"/>
  <c r="B120" i="55"/>
  <c r="J119" i="55"/>
  <c r="I119" i="55"/>
  <c r="H119" i="55"/>
  <c r="F119" i="55"/>
  <c r="B119" i="55"/>
  <c r="J118" i="55"/>
  <c r="I118" i="55"/>
  <c r="H118" i="55"/>
  <c r="F118" i="55"/>
  <c r="B118" i="55"/>
  <c r="J117" i="55"/>
  <c r="I117" i="55"/>
  <c r="H117" i="55"/>
  <c r="F117" i="55"/>
  <c r="B117" i="55"/>
  <c r="J116" i="55"/>
  <c r="I116" i="55"/>
  <c r="H116" i="55"/>
  <c r="F116" i="55"/>
  <c r="B116" i="55"/>
  <c r="J115" i="55"/>
  <c r="I115" i="55"/>
  <c r="H115" i="55"/>
  <c r="F115" i="55"/>
  <c r="B115" i="55"/>
  <c r="J114" i="55"/>
  <c r="I114" i="55"/>
  <c r="H114" i="55"/>
  <c r="F114" i="55"/>
  <c r="B114" i="55"/>
  <c r="J113" i="55"/>
  <c r="I113" i="55"/>
  <c r="H113" i="55"/>
  <c r="F113" i="55"/>
  <c r="B113" i="55"/>
  <c r="J112" i="55"/>
  <c r="I112" i="55"/>
  <c r="H112" i="55"/>
  <c r="F112" i="55"/>
  <c r="B112" i="55"/>
  <c r="J111" i="55"/>
  <c r="I111" i="55"/>
  <c r="H111" i="55"/>
  <c r="F111" i="55"/>
  <c r="B111" i="55"/>
  <c r="J110" i="55"/>
  <c r="I110" i="55"/>
  <c r="H110" i="55"/>
  <c r="F110" i="55"/>
  <c r="B110" i="55"/>
  <c r="J109" i="55"/>
  <c r="I109" i="55"/>
  <c r="H109" i="55"/>
  <c r="F109" i="55"/>
  <c r="B109" i="55"/>
  <c r="J108" i="55"/>
  <c r="I108" i="55"/>
  <c r="H108" i="55"/>
  <c r="F108" i="55"/>
  <c r="B108" i="55"/>
  <c r="J107" i="55"/>
  <c r="I107" i="55"/>
  <c r="H107" i="55"/>
  <c r="F107" i="55"/>
  <c r="B107" i="55"/>
  <c r="J106" i="55"/>
  <c r="I106" i="55"/>
  <c r="H106" i="55"/>
  <c r="F106" i="55"/>
  <c r="B106" i="55"/>
  <c r="J105" i="55"/>
  <c r="I105" i="55"/>
  <c r="H105" i="55"/>
  <c r="F105" i="55"/>
  <c r="B105" i="55"/>
  <c r="J104" i="55"/>
  <c r="I104" i="55"/>
  <c r="H104" i="55"/>
  <c r="F104" i="55"/>
  <c r="B104" i="55"/>
  <c r="J103" i="55"/>
  <c r="I103" i="55"/>
  <c r="H103" i="55"/>
  <c r="F103" i="55"/>
  <c r="B103" i="55"/>
  <c r="J102" i="55"/>
  <c r="I102" i="55"/>
  <c r="H102" i="55"/>
  <c r="F102" i="55"/>
  <c r="B102" i="55"/>
  <c r="J101" i="55"/>
  <c r="I101" i="55"/>
  <c r="H101" i="55"/>
  <c r="F101" i="55"/>
  <c r="B101" i="55"/>
  <c r="J100" i="55"/>
  <c r="I100" i="55"/>
  <c r="H100" i="55"/>
  <c r="F100" i="55"/>
  <c r="B100" i="55"/>
  <c r="J99" i="55"/>
  <c r="I99" i="55"/>
  <c r="H99" i="55"/>
  <c r="F99" i="55"/>
  <c r="B99" i="55"/>
  <c r="J98" i="55"/>
  <c r="I98" i="55"/>
  <c r="H98" i="55"/>
  <c r="F98" i="55"/>
  <c r="B98" i="55"/>
  <c r="J97" i="55"/>
  <c r="I97" i="55"/>
  <c r="H97" i="55"/>
  <c r="F97" i="55"/>
  <c r="B97" i="55"/>
  <c r="J96" i="55"/>
  <c r="I96" i="55"/>
  <c r="H96" i="55"/>
  <c r="F96" i="55"/>
  <c r="B96" i="55"/>
  <c r="J95" i="55"/>
  <c r="I95" i="55"/>
  <c r="H95" i="55"/>
  <c r="F95" i="55"/>
  <c r="B95" i="55"/>
  <c r="J94" i="55"/>
  <c r="I94" i="55"/>
  <c r="H94" i="55"/>
  <c r="F94" i="55"/>
  <c r="B94" i="55"/>
  <c r="J93" i="55"/>
  <c r="I93" i="55"/>
  <c r="H93" i="55"/>
  <c r="F93" i="55"/>
  <c r="B93" i="55"/>
  <c r="J92" i="55"/>
  <c r="I92" i="55"/>
  <c r="H92" i="55"/>
  <c r="F92" i="55"/>
  <c r="B92" i="55"/>
  <c r="J91" i="55"/>
  <c r="I91" i="55"/>
  <c r="H91" i="55"/>
  <c r="F91" i="55"/>
  <c r="B91" i="55"/>
  <c r="J90" i="55"/>
  <c r="I90" i="55"/>
  <c r="H90" i="55"/>
  <c r="F90" i="55"/>
  <c r="B90" i="55"/>
  <c r="J89" i="55"/>
  <c r="I89" i="55"/>
  <c r="H89" i="55"/>
  <c r="F89" i="55"/>
  <c r="B89" i="55"/>
  <c r="J88" i="55"/>
  <c r="I88" i="55"/>
  <c r="H88" i="55"/>
  <c r="F88" i="55"/>
  <c r="B88" i="55"/>
  <c r="J87" i="55"/>
  <c r="I87" i="55"/>
  <c r="H87" i="55"/>
  <c r="F87" i="55"/>
  <c r="B87" i="55"/>
  <c r="J86" i="55"/>
  <c r="I86" i="55"/>
  <c r="H86" i="55"/>
  <c r="F86" i="55"/>
  <c r="B86" i="55"/>
  <c r="J85" i="55"/>
  <c r="I85" i="55"/>
  <c r="H85" i="55"/>
  <c r="F85" i="55"/>
  <c r="B85" i="55"/>
  <c r="J84" i="55"/>
  <c r="I84" i="55"/>
  <c r="H84" i="55"/>
  <c r="F84" i="55"/>
  <c r="B84" i="55"/>
  <c r="J83" i="55"/>
  <c r="I83" i="55"/>
  <c r="H83" i="55"/>
  <c r="F83" i="55"/>
  <c r="B83" i="55"/>
  <c r="J82" i="55"/>
  <c r="I82" i="55"/>
  <c r="H82" i="55"/>
  <c r="F82" i="55"/>
  <c r="B82" i="55"/>
  <c r="J81" i="55"/>
  <c r="I81" i="55"/>
  <c r="H81" i="55"/>
  <c r="F81" i="55"/>
  <c r="B81" i="55"/>
  <c r="J80" i="55"/>
  <c r="I80" i="55"/>
  <c r="H80" i="55"/>
  <c r="F80" i="55"/>
  <c r="B80" i="55"/>
  <c r="J79" i="55"/>
  <c r="I79" i="55"/>
  <c r="H79" i="55"/>
  <c r="F79" i="55"/>
  <c r="B79" i="55"/>
  <c r="J78" i="55"/>
  <c r="I78" i="55"/>
  <c r="H78" i="55"/>
  <c r="F78" i="55"/>
  <c r="B78" i="55"/>
  <c r="J77" i="55"/>
  <c r="I77" i="55"/>
  <c r="H77" i="55"/>
  <c r="F77" i="55"/>
  <c r="B77" i="55"/>
  <c r="J76" i="55"/>
  <c r="I76" i="55"/>
  <c r="H76" i="55"/>
  <c r="F76" i="55"/>
  <c r="B76" i="55"/>
  <c r="J75" i="55"/>
  <c r="I75" i="55"/>
  <c r="H75" i="55"/>
  <c r="F75" i="55"/>
  <c r="B75" i="55"/>
  <c r="J74" i="55"/>
  <c r="I74" i="55"/>
  <c r="H74" i="55"/>
  <c r="F74" i="55"/>
  <c r="B74" i="55"/>
  <c r="J73" i="55"/>
  <c r="I73" i="55"/>
  <c r="H73" i="55"/>
  <c r="F73" i="55"/>
  <c r="B73" i="55"/>
  <c r="J72" i="55"/>
  <c r="I72" i="55"/>
  <c r="H72" i="55"/>
  <c r="F72" i="55"/>
  <c r="B72" i="55"/>
  <c r="J71" i="55"/>
  <c r="I71" i="55"/>
  <c r="H71" i="55"/>
  <c r="F71" i="55"/>
  <c r="B71" i="55"/>
  <c r="J70" i="55"/>
  <c r="I70" i="55"/>
  <c r="H70" i="55"/>
  <c r="F70" i="55"/>
  <c r="B70" i="55"/>
  <c r="J69" i="55"/>
  <c r="I69" i="55"/>
  <c r="H69" i="55"/>
  <c r="F69" i="55"/>
  <c r="B69" i="55"/>
  <c r="J68" i="55"/>
  <c r="I68" i="55"/>
  <c r="H68" i="55"/>
  <c r="F68" i="55"/>
  <c r="B68" i="55"/>
  <c r="J67" i="55"/>
  <c r="I67" i="55"/>
  <c r="H67" i="55"/>
  <c r="F67" i="55"/>
  <c r="B67" i="55"/>
  <c r="J66" i="55"/>
  <c r="I66" i="55"/>
  <c r="H66" i="55"/>
  <c r="F66" i="55"/>
  <c r="B66" i="55"/>
  <c r="J65" i="55"/>
  <c r="I65" i="55"/>
  <c r="H65" i="55"/>
  <c r="F65" i="55"/>
  <c r="B65" i="55"/>
  <c r="J64" i="55"/>
  <c r="I64" i="55"/>
  <c r="H64" i="55"/>
  <c r="F64" i="55"/>
  <c r="B64" i="55"/>
  <c r="J63" i="55"/>
  <c r="I63" i="55"/>
  <c r="H63" i="55"/>
  <c r="F63" i="55"/>
  <c r="B63" i="55"/>
  <c r="J62" i="55"/>
  <c r="I62" i="55"/>
  <c r="H62" i="55"/>
  <c r="F62" i="55"/>
  <c r="B62" i="55"/>
  <c r="J61" i="55"/>
  <c r="I61" i="55"/>
  <c r="H61" i="55"/>
  <c r="F61" i="55"/>
  <c r="B61" i="55"/>
  <c r="J60" i="55"/>
  <c r="I60" i="55"/>
  <c r="H60" i="55"/>
  <c r="F60" i="55"/>
  <c r="B60" i="55"/>
  <c r="J59" i="55"/>
  <c r="I59" i="55"/>
  <c r="H59" i="55"/>
  <c r="F59" i="55"/>
  <c r="B59" i="55"/>
  <c r="J58" i="55"/>
  <c r="I58" i="55"/>
  <c r="H58" i="55"/>
  <c r="F58" i="55"/>
  <c r="B58" i="55"/>
  <c r="J57" i="55"/>
  <c r="I57" i="55"/>
  <c r="H57" i="55"/>
  <c r="F57" i="55"/>
  <c r="B57" i="55"/>
  <c r="J56" i="55"/>
  <c r="I56" i="55"/>
  <c r="H56" i="55"/>
  <c r="F56" i="55"/>
  <c r="B56" i="55"/>
  <c r="J55" i="55"/>
  <c r="I55" i="55"/>
  <c r="H55" i="55"/>
  <c r="F55" i="55"/>
  <c r="B55" i="55"/>
  <c r="J54" i="55"/>
  <c r="I54" i="55"/>
  <c r="H54" i="55"/>
  <c r="F54" i="55"/>
  <c r="B54" i="55"/>
  <c r="J53" i="55"/>
  <c r="I53" i="55"/>
  <c r="H53" i="55"/>
  <c r="F53" i="55"/>
  <c r="B53" i="55"/>
  <c r="J52" i="55"/>
  <c r="I52" i="55"/>
  <c r="H52" i="55"/>
  <c r="F52" i="55"/>
  <c r="B52" i="55"/>
  <c r="J51" i="55"/>
  <c r="I51" i="55"/>
  <c r="H51" i="55"/>
  <c r="F51" i="55"/>
  <c r="B51" i="55"/>
  <c r="J50" i="55"/>
  <c r="I50" i="55"/>
  <c r="H50" i="55"/>
  <c r="F50" i="55"/>
  <c r="B50" i="55"/>
  <c r="J49" i="55"/>
  <c r="I49" i="55"/>
  <c r="H49" i="55"/>
  <c r="F49" i="55"/>
  <c r="B49" i="55"/>
  <c r="J48" i="55"/>
  <c r="I48" i="55"/>
  <c r="H48" i="55"/>
  <c r="F48" i="55"/>
  <c r="B48" i="55"/>
  <c r="J47" i="55"/>
  <c r="I47" i="55"/>
  <c r="H47" i="55"/>
  <c r="F47" i="55"/>
  <c r="B47" i="55"/>
  <c r="J46" i="55"/>
  <c r="I46" i="55"/>
  <c r="H46" i="55"/>
  <c r="F46" i="55"/>
  <c r="B46" i="55"/>
  <c r="J45" i="55"/>
  <c r="I45" i="55"/>
  <c r="H45" i="55"/>
  <c r="F45" i="55"/>
  <c r="B45" i="55"/>
  <c r="J44" i="55"/>
  <c r="I44" i="55"/>
  <c r="H44" i="55"/>
  <c r="F44" i="55"/>
  <c r="B44" i="55"/>
  <c r="J43" i="55"/>
  <c r="I43" i="55"/>
  <c r="H43" i="55"/>
  <c r="F43" i="55"/>
  <c r="B43" i="55"/>
  <c r="J42" i="55"/>
  <c r="I42" i="55"/>
  <c r="H42" i="55"/>
  <c r="F42" i="55"/>
  <c r="B42" i="55"/>
  <c r="J41" i="55"/>
  <c r="I41" i="55"/>
  <c r="H41" i="55"/>
  <c r="F41" i="55"/>
  <c r="B41" i="55"/>
  <c r="J40" i="55"/>
  <c r="I40" i="55"/>
  <c r="H40" i="55"/>
  <c r="F40" i="55"/>
  <c r="B40" i="55"/>
  <c r="J39" i="55"/>
  <c r="I39" i="55"/>
  <c r="H39" i="55"/>
  <c r="F39" i="55"/>
  <c r="B39" i="55"/>
  <c r="J38" i="55"/>
  <c r="I38" i="55"/>
  <c r="H38" i="55"/>
  <c r="F38" i="55"/>
  <c r="B38" i="55"/>
  <c r="J37" i="55"/>
  <c r="I37" i="55"/>
  <c r="H37" i="55"/>
  <c r="F37" i="55"/>
  <c r="B37" i="55"/>
  <c r="J36" i="55"/>
  <c r="I36" i="55"/>
  <c r="H36" i="55"/>
  <c r="F36" i="55"/>
  <c r="B36" i="55"/>
  <c r="J35" i="55"/>
  <c r="I35" i="55"/>
  <c r="H35" i="55"/>
  <c r="F35" i="55"/>
  <c r="B35" i="55"/>
  <c r="J34" i="55"/>
  <c r="I34" i="55"/>
  <c r="H34" i="55"/>
  <c r="F34" i="55"/>
  <c r="B34" i="55"/>
  <c r="J33" i="55"/>
  <c r="I33" i="55"/>
  <c r="H33" i="55"/>
  <c r="F33" i="55"/>
  <c r="B33" i="55"/>
  <c r="J32" i="55"/>
  <c r="I32" i="55"/>
  <c r="H32" i="55"/>
  <c r="F32" i="55"/>
  <c r="B32" i="55"/>
  <c r="J31" i="55"/>
  <c r="I31" i="55"/>
  <c r="H31" i="55"/>
  <c r="F31" i="55"/>
  <c r="B31" i="55"/>
  <c r="J30" i="55"/>
  <c r="I30" i="55"/>
  <c r="H30" i="55"/>
  <c r="F30" i="55"/>
  <c r="B30" i="55"/>
  <c r="J29" i="55"/>
  <c r="I29" i="55"/>
  <c r="H29" i="55"/>
  <c r="F29" i="55"/>
  <c r="B29" i="55"/>
  <c r="J28" i="55"/>
  <c r="I28" i="55"/>
  <c r="H28" i="55"/>
  <c r="F28" i="55"/>
  <c r="B28" i="55"/>
  <c r="J27" i="55"/>
  <c r="I27" i="55"/>
  <c r="H27" i="55"/>
  <c r="F27" i="55"/>
  <c r="B27" i="55"/>
  <c r="J26" i="55"/>
  <c r="I26" i="55"/>
  <c r="H26" i="55"/>
  <c r="F26" i="55"/>
  <c r="B26" i="55"/>
  <c r="J25" i="55"/>
  <c r="I25" i="55"/>
  <c r="H25" i="55"/>
  <c r="F25" i="55"/>
  <c r="B25" i="55"/>
  <c r="J24" i="55"/>
  <c r="I24" i="55"/>
  <c r="H24" i="55"/>
  <c r="F24" i="55"/>
  <c r="B24" i="55"/>
  <c r="J23" i="55"/>
  <c r="I23" i="55"/>
  <c r="H23" i="55"/>
  <c r="F23" i="55"/>
  <c r="B23" i="55"/>
  <c r="J22" i="55"/>
  <c r="I22" i="55"/>
  <c r="H22" i="55"/>
  <c r="F22" i="55"/>
  <c r="B22" i="55"/>
  <c r="J21" i="55"/>
  <c r="I21" i="55"/>
  <c r="H21" i="55"/>
  <c r="F21" i="55"/>
  <c r="B21" i="55"/>
  <c r="J20" i="55"/>
  <c r="I20" i="55"/>
  <c r="H20" i="55"/>
  <c r="F20" i="55"/>
  <c r="B20" i="55"/>
  <c r="J19" i="55"/>
  <c r="I19" i="55"/>
  <c r="H19" i="55"/>
  <c r="F19" i="55"/>
  <c r="B19" i="55"/>
  <c r="J18" i="55"/>
  <c r="I18" i="55"/>
  <c r="H18" i="55"/>
  <c r="F18" i="55"/>
  <c r="B18" i="55"/>
  <c r="J17" i="55"/>
  <c r="I17" i="55"/>
  <c r="H17" i="55"/>
  <c r="F17" i="55"/>
  <c r="B17" i="55"/>
  <c r="J16" i="55"/>
  <c r="I16" i="55"/>
  <c r="H16" i="55"/>
  <c r="F16" i="55"/>
  <c r="B16" i="55"/>
  <c r="J15" i="55"/>
  <c r="I15" i="55"/>
  <c r="H15" i="55"/>
  <c r="F15" i="55"/>
  <c r="B15" i="55"/>
  <c r="J14" i="55"/>
  <c r="I14" i="55"/>
  <c r="H14" i="55"/>
  <c r="F14" i="55"/>
  <c r="B14" i="55"/>
  <c r="J13" i="55"/>
  <c r="I13" i="55"/>
  <c r="H13" i="55"/>
  <c r="F13" i="55"/>
  <c r="B13" i="55"/>
  <c r="J12" i="55"/>
  <c r="I12" i="55"/>
  <c r="H12" i="55"/>
  <c r="F12" i="55"/>
  <c r="B12" i="55"/>
  <c r="J11" i="55"/>
  <c r="I11" i="55"/>
  <c r="H11" i="55"/>
  <c r="F11" i="55"/>
  <c r="B11" i="55"/>
  <c r="J10" i="55"/>
  <c r="I10" i="55"/>
  <c r="H10" i="55"/>
  <c r="F10" i="55"/>
  <c r="B10" i="55"/>
  <c r="J9" i="55"/>
  <c r="I9" i="55"/>
  <c r="H9" i="55"/>
  <c r="F9" i="55"/>
  <c r="B9" i="55"/>
  <c r="J8" i="55"/>
  <c r="I8" i="55"/>
  <c r="H8" i="55"/>
  <c r="F8" i="55"/>
  <c r="B8" i="55"/>
  <c r="J7" i="55"/>
  <c r="I7" i="55"/>
  <c r="H7" i="55"/>
  <c r="F7" i="55"/>
  <c r="B7" i="55"/>
  <c r="J6" i="55"/>
  <c r="I6" i="55"/>
  <c r="H6" i="55"/>
  <c r="F6" i="55"/>
  <c r="B6" i="55"/>
  <c r="J5" i="55"/>
  <c r="I5" i="55"/>
  <c r="H5" i="55"/>
  <c r="F5" i="55"/>
  <c r="B5" i="55"/>
  <c r="J4" i="55"/>
  <c r="I4" i="55"/>
  <c r="H4" i="55"/>
  <c r="F4" i="55"/>
  <c r="B4" i="55"/>
  <c r="J3" i="55"/>
  <c r="I3" i="55"/>
  <c r="H3" i="55"/>
  <c r="F3" i="55"/>
  <c r="B3" i="55"/>
  <c r="J2" i="55"/>
  <c r="I2" i="55"/>
  <c r="H2" i="55"/>
  <c r="F2" i="55"/>
  <c r="AU927" i="46" l="1"/>
  <c r="AU926" i="46"/>
  <c r="AU925" i="46"/>
  <c r="AU919" i="46"/>
  <c r="AU655" i="46"/>
  <c r="AU653" i="46"/>
  <c r="AU652" i="46"/>
  <c r="AU651" i="46"/>
  <c r="AU650" i="46"/>
  <c r="AU649" i="46"/>
  <c r="AU648" i="46"/>
  <c r="AU647" i="46"/>
  <c r="AU646" i="46"/>
  <c r="AU645" i="46"/>
  <c r="AU644" i="46"/>
  <c r="AU643" i="46"/>
  <c r="AU642" i="46"/>
  <c r="AU641" i="46"/>
  <c r="AU640" i="46"/>
  <c r="AU639" i="46"/>
  <c r="AU638" i="46"/>
  <c r="AU634" i="46"/>
  <c r="AU633" i="46"/>
  <c r="AU632" i="46"/>
  <c r="AU631" i="46"/>
  <c r="AU629" i="46"/>
  <c r="AU628" i="46"/>
  <c r="AU627" i="46"/>
  <c r="AU626" i="46"/>
  <c r="AU625" i="46"/>
  <c r="AU624" i="46"/>
  <c r="AU623" i="46"/>
  <c r="AU622" i="46"/>
  <c r="AU621" i="46"/>
  <c r="AU620" i="46"/>
  <c r="AU619" i="46"/>
  <c r="AU617" i="46"/>
  <c r="AU615" i="46"/>
  <c r="AU613" i="46"/>
  <c r="AU609" i="46"/>
  <c r="AU608" i="46"/>
  <c r="AU607" i="46"/>
  <c r="AU606" i="46"/>
  <c r="AU605" i="46"/>
  <c r="AU604" i="46"/>
  <c r="AU603" i="46"/>
  <c r="AU601" i="46"/>
  <c r="AU600" i="46"/>
  <c r="AU599" i="46"/>
  <c r="AU597" i="46"/>
  <c r="AU595" i="46"/>
  <c r="AU554" i="46"/>
  <c r="AU553" i="46"/>
  <c r="AU552" i="46"/>
  <c r="AU551" i="46"/>
  <c r="AU550" i="46"/>
  <c r="AU549" i="46"/>
  <c r="AU548" i="46"/>
  <c r="AU547" i="46"/>
  <c r="AU546" i="46"/>
  <c r="AU545" i="46"/>
  <c r="AU544" i="46"/>
  <c r="AU467" i="46"/>
  <c r="AU466" i="46"/>
  <c r="AU465" i="46"/>
  <c r="AU464" i="46"/>
  <c r="AU463" i="46"/>
  <c r="AU462" i="46"/>
  <c r="AU461" i="46"/>
  <c r="AU460" i="46"/>
  <c r="AU459" i="46"/>
  <c r="AU458" i="46"/>
  <c r="AU457" i="46"/>
  <c r="AY1083" i="41" l="1"/>
  <c r="AY1084" i="41"/>
  <c r="AY1085" i="41"/>
  <c r="AY1086" i="41"/>
  <c r="AY1087" i="41"/>
  <c r="AY1088" i="41"/>
  <c r="AY1089" i="41"/>
  <c r="AY1090" i="41"/>
  <c r="AY1091" i="41"/>
  <c r="AY1092" i="41"/>
  <c r="AY1093" i="41"/>
  <c r="AY1094" i="41"/>
  <c r="AY1095" i="41"/>
  <c r="AY1096" i="41"/>
  <c r="AY1097" i="41"/>
  <c r="AY1098" i="41"/>
  <c r="AY1099" i="41"/>
  <c r="AY1100" i="41"/>
  <c r="AY1101" i="41"/>
  <c r="AY1102" i="41"/>
  <c r="AY1103" i="41"/>
  <c r="AY1104" i="41"/>
  <c r="AY1105" i="41"/>
  <c r="AY1106" i="41"/>
  <c r="AY1107" i="41"/>
  <c r="AY1108" i="41"/>
  <c r="AY1109" i="41"/>
  <c r="AY1110" i="41"/>
  <c r="AY1111" i="41"/>
  <c r="AY1112" i="41"/>
  <c r="AY1113" i="41"/>
  <c r="AY1114" i="41"/>
  <c r="AY1115" i="41"/>
  <c r="AY1116" i="41"/>
  <c r="AY1082" i="41"/>
  <c r="AY1081" i="41"/>
  <c r="AY1080" i="41"/>
  <c r="AY1079" i="41"/>
  <c r="AY1078" i="41"/>
  <c r="AY1066" i="41"/>
  <c r="AY1067" i="41"/>
  <c r="AY1068" i="41"/>
  <c r="AY1069" i="41"/>
  <c r="AY1065" i="41"/>
  <c r="AY3" i="41"/>
  <c r="AY4" i="41"/>
  <c r="AY5" i="41"/>
  <c r="AY6" i="41"/>
  <c r="AY7" i="41"/>
  <c r="AY8" i="41"/>
  <c r="AY9" i="41"/>
  <c r="AY10" i="41"/>
  <c r="AY11" i="41"/>
  <c r="AY12" i="41"/>
  <c r="AY13" i="41"/>
  <c r="AY14" i="41"/>
  <c r="AY15" i="41"/>
  <c r="AY16" i="41"/>
  <c r="AY17" i="41"/>
  <c r="AY18" i="41"/>
  <c r="AY19" i="41"/>
  <c r="AY20" i="41"/>
  <c r="AY21" i="41"/>
  <c r="AY22" i="41"/>
  <c r="AY23" i="41"/>
  <c r="AY24" i="41"/>
  <c r="AY25" i="41"/>
  <c r="AY26" i="41"/>
  <c r="AY27" i="41"/>
  <c r="AY28" i="41"/>
  <c r="AY29" i="41"/>
  <c r="AY30" i="41"/>
  <c r="AY31" i="41"/>
  <c r="AY32" i="41"/>
  <c r="AY33" i="41"/>
  <c r="AY34" i="41"/>
  <c r="AY35" i="41"/>
  <c r="AY36" i="41"/>
  <c r="AY37" i="41"/>
  <c r="AY38" i="41"/>
  <c r="AY39" i="41"/>
  <c r="AY40" i="41"/>
  <c r="AY41" i="41"/>
  <c r="AY42" i="41"/>
  <c r="AY43" i="41"/>
  <c r="AY44" i="41"/>
  <c r="AY45" i="41"/>
  <c r="AY46" i="41"/>
  <c r="AY47" i="41"/>
  <c r="AY48" i="41"/>
  <c r="AY49" i="41"/>
  <c r="AY50" i="41"/>
  <c r="AY51" i="41"/>
  <c r="AY52" i="41"/>
  <c r="AY53" i="41"/>
  <c r="AY54" i="41"/>
  <c r="AY55" i="41"/>
  <c r="AY56" i="41"/>
  <c r="AY57" i="41"/>
  <c r="AY58" i="41"/>
  <c r="AY59" i="41"/>
  <c r="AY60" i="41"/>
  <c r="AY61" i="41"/>
  <c r="AY62" i="41"/>
  <c r="AY63" i="41"/>
  <c r="AY64" i="41"/>
  <c r="AY65" i="41"/>
  <c r="AY66" i="41"/>
  <c r="AY67" i="41"/>
  <c r="AY68" i="41"/>
  <c r="AY69" i="41"/>
  <c r="AY70" i="41"/>
  <c r="AY71" i="41"/>
  <c r="AY72" i="41"/>
  <c r="AY73" i="41"/>
  <c r="AY74" i="41"/>
  <c r="AY75" i="41"/>
  <c r="AY76" i="41"/>
  <c r="AY77" i="41"/>
  <c r="AY78" i="41"/>
  <c r="AY79" i="41"/>
  <c r="AY80" i="41"/>
  <c r="AY81" i="41"/>
  <c r="AY82" i="41"/>
  <c r="AY83" i="41"/>
  <c r="AY84" i="41"/>
  <c r="AY85" i="41"/>
  <c r="AY86" i="41"/>
  <c r="AY87" i="41"/>
  <c r="AY88" i="41"/>
  <c r="AY89" i="41"/>
  <c r="AY90" i="41"/>
  <c r="AY91" i="41"/>
  <c r="AY92" i="41"/>
  <c r="AY93" i="41"/>
  <c r="AY94" i="41"/>
  <c r="AY95" i="41"/>
  <c r="AY96" i="41"/>
  <c r="AY97" i="41"/>
  <c r="AY98" i="41"/>
  <c r="AY99" i="41"/>
  <c r="AY100" i="41"/>
  <c r="AY101" i="41"/>
  <c r="AY102" i="41"/>
  <c r="AY103" i="41"/>
  <c r="AY104" i="41"/>
  <c r="AY105" i="41"/>
  <c r="AY106" i="41"/>
  <c r="AY107" i="41"/>
  <c r="AY108" i="41"/>
  <c r="AY109" i="41"/>
  <c r="AY110" i="41"/>
  <c r="AY111" i="41"/>
  <c r="AY112" i="41"/>
  <c r="AY113" i="41"/>
  <c r="AY114" i="41"/>
  <c r="AY115" i="41"/>
  <c r="AY116" i="41"/>
  <c r="AY117" i="41"/>
  <c r="AY118" i="41"/>
  <c r="AY119" i="41"/>
  <c r="AY120" i="41"/>
  <c r="AY121" i="41"/>
  <c r="AY122" i="41"/>
  <c r="AY123" i="41"/>
  <c r="AY124" i="41"/>
  <c r="AY125" i="41"/>
  <c r="AY126" i="41"/>
  <c r="AY127" i="41"/>
  <c r="AY128" i="41"/>
  <c r="AY129" i="41"/>
  <c r="AY130" i="41"/>
  <c r="AY131" i="41"/>
  <c r="AY132" i="41"/>
  <c r="AY133" i="41"/>
  <c r="AY134" i="41"/>
  <c r="AY135" i="41"/>
  <c r="AY136" i="41"/>
  <c r="AY137" i="41"/>
  <c r="AY138" i="41"/>
  <c r="AY139" i="41"/>
  <c r="AY140" i="41"/>
  <c r="AY141" i="41"/>
  <c r="AY142" i="41"/>
  <c r="AY143" i="41"/>
  <c r="AY144" i="41"/>
  <c r="AY145" i="41"/>
  <c r="AY146" i="41"/>
  <c r="AY147" i="41"/>
  <c r="AY148" i="41"/>
  <c r="AY149" i="41"/>
  <c r="AY150" i="41"/>
  <c r="AY151" i="41"/>
  <c r="AY152" i="41"/>
  <c r="AY153" i="41"/>
  <c r="AY154" i="41"/>
  <c r="AY155" i="41"/>
  <c r="AY156" i="41"/>
  <c r="AY157" i="41"/>
  <c r="AY158" i="41"/>
  <c r="AY159" i="41"/>
  <c r="AY160" i="41"/>
  <c r="AY161" i="41"/>
  <c r="AY162" i="41"/>
  <c r="AY163" i="41"/>
  <c r="AY164" i="41"/>
  <c r="AY165" i="41"/>
  <c r="AY166" i="41"/>
  <c r="AY167" i="41"/>
  <c r="AY168" i="41"/>
  <c r="AY169" i="41"/>
  <c r="AY170" i="41"/>
  <c r="AY171" i="41"/>
  <c r="AY172" i="41"/>
  <c r="AY173" i="41"/>
  <c r="AY174" i="41"/>
  <c r="AY175" i="41"/>
  <c r="AY176" i="41"/>
  <c r="AY177" i="41"/>
  <c r="AY178" i="41"/>
  <c r="AY179" i="41"/>
  <c r="AY180" i="41"/>
  <c r="AY181" i="41"/>
  <c r="AY182" i="41"/>
  <c r="AY183" i="41"/>
  <c r="AY184" i="41"/>
  <c r="AY185" i="41"/>
  <c r="AY186" i="41"/>
  <c r="AY187" i="41"/>
  <c r="AY188" i="41"/>
  <c r="AY189" i="41"/>
  <c r="AY190" i="41"/>
  <c r="AY191" i="41"/>
  <c r="AY192" i="41"/>
  <c r="AY193" i="41"/>
  <c r="AY194" i="41"/>
  <c r="AY195" i="41"/>
  <c r="AY196" i="41"/>
  <c r="AY197" i="41"/>
  <c r="AY198" i="41"/>
  <c r="AY199" i="41"/>
  <c r="AY200" i="41"/>
  <c r="AY201" i="41"/>
  <c r="AY202" i="41"/>
  <c r="AY203" i="41"/>
  <c r="AY204" i="41"/>
  <c r="AY205" i="41"/>
  <c r="AY206" i="41"/>
  <c r="AY207" i="41"/>
  <c r="AY208" i="41"/>
  <c r="AY209" i="41"/>
  <c r="AY210" i="41"/>
  <c r="AY211" i="41"/>
  <c r="AY212" i="41"/>
  <c r="AY213" i="41"/>
  <c r="AY214" i="41"/>
  <c r="AY215" i="41"/>
  <c r="AY216" i="41"/>
  <c r="AY217" i="41"/>
  <c r="AY218" i="41"/>
  <c r="AY219" i="41"/>
  <c r="AY220" i="41"/>
  <c r="AY221" i="41"/>
  <c r="AY222" i="41"/>
  <c r="AY223" i="41"/>
  <c r="AY224" i="41"/>
  <c r="AY225" i="41"/>
  <c r="AY226" i="41"/>
  <c r="AY227" i="41"/>
  <c r="AY228" i="41"/>
  <c r="AY229" i="41"/>
  <c r="AY230" i="41"/>
  <c r="AY231" i="41"/>
  <c r="AY232" i="41"/>
  <c r="AY233" i="41"/>
  <c r="AY234" i="41"/>
  <c r="AY235" i="41"/>
  <c r="AY236" i="41"/>
  <c r="AY237" i="41"/>
  <c r="AY238" i="41"/>
  <c r="AY239" i="41"/>
  <c r="AY240" i="41"/>
  <c r="AY241" i="41"/>
  <c r="AY242" i="41"/>
  <c r="AY243" i="41"/>
  <c r="AY244" i="41"/>
  <c r="AY245" i="41"/>
  <c r="AY246" i="41"/>
  <c r="AY247" i="41"/>
  <c r="AY248" i="41"/>
  <c r="AY249" i="41"/>
  <c r="AY250" i="41"/>
  <c r="AY251" i="41"/>
  <c r="AY252" i="41"/>
  <c r="AY253" i="41"/>
  <c r="AY254" i="41"/>
  <c r="AY255" i="41"/>
  <c r="AY256" i="41"/>
  <c r="AY257" i="41"/>
  <c r="AY258" i="41"/>
  <c r="AY259" i="41"/>
  <c r="AY260" i="41"/>
  <c r="AY261" i="41"/>
  <c r="AY262" i="41"/>
  <c r="AY263" i="41"/>
  <c r="AY264" i="41"/>
  <c r="AY265" i="41"/>
  <c r="AY266" i="41"/>
  <c r="AY267" i="41"/>
  <c r="AY268" i="41"/>
  <c r="AY269" i="41"/>
  <c r="AY270" i="41"/>
  <c r="AY271" i="41"/>
  <c r="AY272" i="41"/>
  <c r="AY273" i="41"/>
  <c r="AY274" i="41"/>
  <c r="AY275" i="41"/>
  <c r="AY276" i="41"/>
  <c r="AY277" i="41"/>
  <c r="AY278" i="41"/>
  <c r="AY279" i="41"/>
  <c r="AY280" i="41"/>
  <c r="AY281" i="41"/>
  <c r="AY282" i="41"/>
  <c r="AY283" i="41"/>
  <c r="AY284" i="41"/>
  <c r="AY285" i="41"/>
  <c r="AY286" i="41"/>
  <c r="AY287" i="41"/>
  <c r="AY288" i="41"/>
  <c r="AY289" i="41"/>
  <c r="AY290" i="41"/>
  <c r="AY291" i="41"/>
  <c r="AY292" i="41"/>
  <c r="AY293" i="41"/>
  <c r="AY294" i="41"/>
  <c r="AY295" i="41"/>
  <c r="AY296" i="41"/>
  <c r="AY297" i="41"/>
  <c r="AY298" i="41"/>
  <c r="AY299" i="41"/>
  <c r="AY300" i="41"/>
  <c r="AY301" i="41"/>
  <c r="AY302" i="41"/>
  <c r="AY303" i="41"/>
  <c r="AY304" i="41"/>
  <c r="AY305" i="41"/>
  <c r="AY306" i="41"/>
  <c r="AY307" i="41"/>
  <c r="AY308" i="41"/>
  <c r="AY309" i="41"/>
  <c r="AY310" i="41"/>
  <c r="AY311" i="41"/>
  <c r="AY312" i="41"/>
  <c r="AY313" i="41"/>
  <c r="AY314" i="41"/>
  <c r="AY315" i="41"/>
  <c r="AY316" i="41"/>
  <c r="AY317" i="41"/>
  <c r="AY318" i="41"/>
  <c r="AY319" i="41"/>
  <c r="AY320" i="41"/>
  <c r="AY321" i="41"/>
  <c r="AY322" i="41"/>
  <c r="AY323" i="41"/>
  <c r="AY324" i="41"/>
  <c r="AY325" i="41"/>
  <c r="AY326" i="41"/>
  <c r="AY327" i="41"/>
  <c r="AY328" i="41"/>
  <c r="AY329" i="41"/>
  <c r="AY330" i="41"/>
  <c r="AY331" i="41"/>
  <c r="AY332" i="41"/>
  <c r="AY333" i="41"/>
  <c r="AY334" i="41"/>
  <c r="AY335" i="41"/>
  <c r="AY336" i="41"/>
  <c r="AY337" i="41"/>
  <c r="AY338" i="41"/>
  <c r="AY339" i="41"/>
  <c r="AY340" i="41"/>
  <c r="AY341" i="41"/>
  <c r="AY342" i="41"/>
  <c r="AY343" i="41"/>
  <c r="AY344" i="41"/>
  <c r="AY345" i="41"/>
  <c r="AY346" i="41"/>
  <c r="AY347" i="41"/>
  <c r="AY348" i="41"/>
  <c r="AY349" i="41"/>
  <c r="AY350" i="41"/>
  <c r="AY351" i="41"/>
  <c r="AY352" i="41"/>
  <c r="AY353" i="41"/>
  <c r="AY354" i="41"/>
  <c r="AY355" i="41"/>
  <c r="AY356" i="41"/>
  <c r="AY357" i="41"/>
  <c r="AY358" i="41"/>
  <c r="AY359" i="41"/>
  <c r="AY360" i="41"/>
  <c r="AY361" i="41"/>
  <c r="AY362" i="41"/>
  <c r="AY363" i="41"/>
  <c r="AY364" i="41"/>
  <c r="AY365" i="41"/>
  <c r="AY366" i="41"/>
  <c r="AY367" i="41"/>
  <c r="AY368" i="41"/>
  <c r="AY369" i="41"/>
  <c r="AY370" i="41"/>
  <c r="AY371" i="41"/>
  <c r="AY372" i="41"/>
  <c r="AY373" i="41"/>
  <c r="AY374" i="41"/>
  <c r="AY375" i="41"/>
  <c r="AY376" i="41"/>
  <c r="AY377" i="41"/>
  <c r="AY378" i="41"/>
  <c r="AY379" i="41"/>
  <c r="AY380" i="41"/>
  <c r="AY381" i="41"/>
  <c r="AY382" i="41"/>
  <c r="AY383" i="41"/>
  <c r="AY384" i="41"/>
  <c r="AY385" i="41"/>
  <c r="AY386" i="41"/>
  <c r="AY387" i="41"/>
  <c r="AY388" i="41"/>
  <c r="AY389" i="41"/>
  <c r="AY390" i="41"/>
  <c r="AY391" i="41"/>
  <c r="AY392" i="41"/>
  <c r="AY393" i="41"/>
  <c r="AY394" i="41"/>
  <c r="AY395" i="41"/>
  <c r="AY396" i="41"/>
  <c r="AY397" i="41"/>
  <c r="AY398" i="41"/>
  <c r="AY399" i="41"/>
  <c r="AY400" i="41"/>
  <c r="AY401" i="41"/>
  <c r="AY402" i="41"/>
  <c r="AY403" i="41"/>
  <c r="AY404" i="41"/>
  <c r="AY405" i="41"/>
  <c r="AY406" i="41"/>
  <c r="AY407" i="41"/>
  <c r="AY408" i="41"/>
  <c r="AY409" i="41"/>
  <c r="AY410" i="41"/>
  <c r="AY411" i="41"/>
  <c r="AY412" i="41"/>
  <c r="AY413" i="41"/>
  <c r="AY414" i="41"/>
  <c r="AY415" i="41"/>
  <c r="AY416" i="41"/>
  <c r="AY417" i="41"/>
  <c r="AY418" i="41"/>
  <c r="AY419" i="41"/>
  <c r="AY420" i="41"/>
  <c r="AY421" i="41"/>
  <c r="AY422" i="41"/>
  <c r="AY423" i="41"/>
  <c r="AY424" i="41"/>
  <c r="AY425" i="41"/>
  <c r="AY426" i="41"/>
  <c r="AY427" i="41"/>
  <c r="AY428" i="41"/>
  <c r="AY429" i="41"/>
  <c r="AY430" i="41"/>
  <c r="AY431" i="41"/>
  <c r="AY432" i="41"/>
  <c r="AY433" i="41"/>
  <c r="AY434" i="41"/>
  <c r="AY435" i="41"/>
  <c r="AY436" i="41"/>
  <c r="AY437" i="41"/>
  <c r="AY438" i="41"/>
  <c r="AY439" i="41"/>
  <c r="AY440" i="41"/>
  <c r="AY441" i="41"/>
  <c r="AY442" i="41"/>
  <c r="AY443" i="41"/>
  <c r="AY444" i="41"/>
  <c r="AY445" i="41"/>
  <c r="AY446" i="41"/>
  <c r="AY447" i="41"/>
  <c r="AY448" i="41"/>
  <c r="AY449" i="41"/>
  <c r="AY450" i="41"/>
  <c r="AY451" i="41"/>
  <c r="AY452" i="41"/>
  <c r="AY453" i="41"/>
  <c r="AY454" i="41"/>
  <c r="AY455" i="41"/>
  <c r="AY456" i="41"/>
  <c r="AY457" i="41"/>
  <c r="AY458" i="41"/>
  <c r="AY459" i="41"/>
  <c r="AY460" i="41"/>
  <c r="AY461" i="41"/>
  <c r="AY462" i="41"/>
  <c r="AY463" i="41"/>
  <c r="AY464" i="41"/>
  <c r="AY465" i="41"/>
  <c r="AY466" i="41"/>
  <c r="AY467" i="41"/>
  <c r="AY468" i="41"/>
  <c r="AY469" i="41"/>
  <c r="AY470" i="41"/>
  <c r="AY471" i="41"/>
  <c r="AY472" i="41"/>
  <c r="AY473" i="41"/>
  <c r="AY474" i="41"/>
  <c r="AY475" i="41"/>
  <c r="AY476" i="41"/>
  <c r="AY477" i="41"/>
  <c r="AY478" i="41"/>
  <c r="AY479" i="41"/>
  <c r="AY480" i="41"/>
  <c r="AY481" i="41"/>
  <c r="AY482" i="41"/>
  <c r="AY483" i="41"/>
  <c r="AY484" i="41"/>
  <c r="AY485" i="41"/>
  <c r="AY486" i="41"/>
  <c r="AY487" i="41"/>
  <c r="AY488" i="41"/>
  <c r="AY489" i="41"/>
  <c r="AY490" i="41"/>
  <c r="AY491" i="41"/>
  <c r="AY492" i="41"/>
  <c r="AY493" i="41"/>
  <c r="AY494" i="41"/>
  <c r="AY495" i="41"/>
  <c r="AY496" i="41"/>
  <c r="AY497" i="41"/>
  <c r="AY498" i="41"/>
  <c r="AY499" i="41"/>
  <c r="AY500" i="41"/>
  <c r="AY501" i="41"/>
  <c r="AY502" i="41"/>
  <c r="AY503" i="41"/>
  <c r="AY504" i="41"/>
  <c r="AY505" i="41"/>
  <c r="AY506" i="41"/>
  <c r="AY507" i="41"/>
  <c r="AY508" i="41"/>
  <c r="AY509" i="41"/>
  <c r="AY510" i="41"/>
  <c r="AY511" i="41"/>
  <c r="AY512" i="41"/>
  <c r="AY513" i="41"/>
  <c r="AY514" i="41"/>
  <c r="AY515" i="41"/>
  <c r="AY516" i="41"/>
  <c r="AY517" i="41"/>
  <c r="AY518" i="41"/>
  <c r="AY519" i="41"/>
  <c r="AY520" i="41"/>
  <c r="AY521" i="41"/>
  <c r="AY522" i="41"/>
  <c r="AY523" i="41"/>
  <c r="AY524" i="41"/>
  <c r="AY525" i="41"/>
  <c r="AY526" i="41"/>
  <c r="AY527" i="41"/>
  <c r="AY528" i="41"/>
  <c r="AY529" i="41"/>
  <c r="AY530" i="41"/>
  <c r="AY531" i="41"/>
  <c r="AY532" i="41"/>
  <c r="AY533" i="41"/>
  <c r="AY534" i="41"/>
  <c r="AY535" i="41"/>
  <c r="AY536" i="41"/>
  <c r="AY537" i="41"/>
  <c r="AY538" i="41"/>
  <c r="AY539" i="41"/>
  <c r="AY540" i="41"/>
  <c r="AY541" i="41"/>
  <c r="AY542" i="41"/>
  <c r="AY543" i="41"/>
  <c r="AY544" i="41"/>
  <c r="AY545" i="41"/>
  <c r="AY546" i="41"/>
  <c r="AY547" i="41"/>
  <c r="AY548" i="41"/>
  <c r="AY549" i="41"/>
  <c r="AY550" i="41"/>
  <c r="AY551" i="41"/>
  <c r="AY552" i="41"/>
  <c r="AY553" i="41"/>
  <c r="AY554" i="41"/>
  <c r="AY555" i="41"/>
  <c r="AY556" i="41"/>
  <c r="AY557" i="41"/>
  <c r="AY558" i="41"/>
  <c r="AY559" i="41"/>
  <c r="AY560" i="41"/>
  <c r="AY561" i="41"/>
  <c r="AY562" i="41"/>
  <c r="AY563" i="41"/>
  <c r="AY564" i="41"/>
  <c r="AY565" i="41"/>
  <c r="AY566" i="41"/>
  <c r="AY567" i="41"/>
  <c r="AY568" i="41"/>
  <c r="AY569" i="41"/>
  <c r="AY570" i="41"/>
  <c r="AY571" i="41"/>
  <c r="AY572" i="41"/>
  <c r="AY573" i="41"/>
  <c r="AY574" i="41"/>
  <c r="AY575" i="41"/>
  <c r="AY576" i="41"/>
  <c r="AY577" i="41"/>
  <c r="AY578" i="41"/>
  <c r="AY579" i="41"/>
  <c r="AY580" i="41"/>
  <c r="AY581" i="41"/>
  <c r="AY582" i="41"/>
  <c r="AY583" i="41"/>
  <c r="AY584" i="41"/>
  <c r="AY585" i="41"/>
  <c r="AY586" i="41"/>
  <c r="AY587" i="41"/>
  <c r="AY588" i="41"/>
  <c r="AY589" i="41"/>
  <c r="AY590" i="41"/>
  <c r="AY591" i="41"/>
  <c r="AY592" i="41"/>
  <c r="AY593" i="41"/>
  <c r="AY594" i="41"/>
  <c r="AY595" i="41"/>
  <c r="AY596" i="41"/>
  <c r="AY597" i="41"/>
  <c r="AY598" i="41"/>
  <c r="AY599" i="41"/>
  <c r="AY600" i="41"/>
  <c r="AY601" i="41"/>
  <c r="AY602" i="41"/>
  <c r="AY603" i="41"/>
  <c r="AY604" i="41"/>
  <c r="AY605" i="41"/>
  <c r="AY606" i="41"/>
  <c r="AY607" i="41"/>
  <c r="AY608" i="41"/>
  <c r="AY609" i="41"/>
  <c r="AY610" i="41"/>
  <c r="AY611" i="41"/>
  <c r="AY612" i="41"/>
  <c r="AY613" i="41"/>
  <c r="AY614" i="41"/>
  <c r="AY615" i="41"/>
  <c r="AY616" i="41"/>
  <c r="AY617" i="41"/>
  <c r="AY618" i="41"/>
  <c r="AY619" i="41"/>
  <c r="AY620" i="41"/>
  <c r="AY621" i="41"/>
  <c r="AY622" i="41"/>
  <c r="AY623" i="41"/>
  <c r="AY624" i="41"/>
  <c r="AY625" i="41"/>
  <c r="AY626" i="41"/>
  <c r="AY627" i="41"/>
  <c r="AY628" i="41"/>
  <c r="AY629" i="41"/>
  <c r="AY630" i="41"/>
  <c r="AY631" i="41"/>
  <c r="AY632" i="41"/>
  <c r="AY633" i="41"/>
  <c r="AY634" i="41"/>
  <c r="AY635" i="41"/>
  <c r="AY636" i="41"/>
  <c r="AY637" i="41"/>
  <c r="AY638" i="41"/>
  <c r="AY639" i="41"/>
  <c r="AY640" i="41"/>
  <c r="AY641" i="41"/>
  <c r="AY642" i="41"/>
  <c r="AY643" i="41"/>
  <c r="AY644" i="41"/>
  <c r="AY645" i="41"/>
  <c r="AY646" i="41"/>
  <c r="AY647" i="41"/>
  <c r="AY648" i="41"/>
  <c r="AY649" i="41"/>
  <c r="AY650" i="41"/>
  <c r="AY651" i="41"/>
  <c r="AY652" i="41"/>
  <c r="AY653" i="41"/>
  <c r="AY654" i="41"/>
  <c r="AY655" i="41"/>
  <c r="AY656" i="41"/>
  <c r="AY657" i="41"/>
  <c r="AY658" i="41"/>
  <c r="AY659" i="41"/>
  <c r="AY660" i="41"/>
  <c r="AY661" i="41"/>
  <c r="AY662" i="41"/>
  <c r="AY663" i="41"/>
  <c r="AY664" i="41"/>
  <c r="AY665" i="41"/>
  <c r="AY666" i="41"/>
  <c r="AY667" i="41"/>
  <c r="AY668" i="41"/>
  <c r="AY669" i="41"/>
  <c r="AY670" i="41"/>
  <c r="AY671" i="41"/>
  <c r="AY672" i="41"/>
  <c r="AY673" i="41"/>
  <c r="AY674" i="41"/>
  <c r="AY675" i="41"/>
  <c r="AY676" i="41"/>
  <c r="AY677" i="41"/>
  <c r="AY678" i="41"/>
  <c r="AY679" i="41"/>
  <c r="AY680" i="41"/>
  <c r="AY681" i="41"/>
  <c r="AY682" i="41"/>
  <c r="AY683" i="41"/>
  <c r="AY684" i="41"/>
  <c r="AY685" i="41"/>
  <c r="AY686" i="41"/>
  <c r="AY687" i="41"/>
  <c r="AY688" i="41"/>
  <c r="AY689" i="41"/>
  <c r="AY690" i="41"/>
  <c r="AY691" i="41"/>
  <c r="AY692" i="41"/>
  <c r="AY693" i="41"/>
  <c r="AY694" i="41"/>
  <c r="AY695" i="41"/>
  <c r="AY696" i="41"/>
  <c r="AY697" i="41"/>
  <c r="AY698" i="41"/>
  <c r="AY699" i="41"/>
  <c r="AY700" i="41"/>
  <c r="AY701" i="41"/>
  <c r="AY702" i="41"/>
  <c r="AY703" i="41"/>
  <c r="AY704" i="41"/>
  <c r="AY705" i="41"/>
  <c r="AY706" i="41"/>
  <c r="AY707" i="41"/>
  <c r="AY708" i="41"/>
  <c r="AY709" i="41"/>
  <c r="AY710" i="41"/>
  <c r="AY711" i="41"/>
  <c r="AY712" i="41"/>
  <c r="AY713" i="41"/>
  <c r="AY714" i="41"/>
  <c r="AY715" i="41"/>
  <c r="AY716" i="41"/>
  <c r="AY717" i="41"/>
  <c r="AY718" i="41"/>
  <c r="AY719" i="41"/>
  <c r="AY720" i="41"/>
  <c r="AY721" i="41"/>
  <c r="AY722" i="41"/>
  <c r="AY723" i="41"/>
  <c r="AY724" i="41"/>
  <c r="AY725" i="41"/>
  <c r="AY726" i="41"/>
  <c r="AY727" i="41"/>
  <c r="AY728" i="41"/>
  <c r="AY729" i="41"/>
  <c r="AY730" i="41"/>
  <c r="AY731" i="41"/>
  <c r="AY732" i="41"/>
  <c r="AY733" i="41"/>
  <c r="AY734" i="41"/>
  <c r="AY735" i="41"/>
  <c r="AY736" i="41"/>
  <c r="AY737" i="41"/>
  <c r="AY738" i="41"/>
  <c r="AY739" i="41"/>
  <c r="AY740" i="41"/>
  <c r="AY741" i="41"/>
  <c r="AY742" i="41"/>
  <c r="AY743" i="41"/>
  <c r="AY744" i="41"/>
  <c r="AY745" i="41"/>
  <c r="AY746" i="41"/>
  <c r="AY747" i="41"/>
  <c r="AY748" i="41"/>
  <c r="AY749" i="41"/>
  <c r="AY750" i="41"/>
  <c r="AY751" i="41"/>
  <c r="AY752" i="41"/>
  <c r="AY753" i="41"/>
  <c r="AY754" i="41"/>
  <c r="AY755" i="41"/>
  <c r="AY756" i="41"/>
  <c r="AY757" i="41"/>
  <c r="AY758" i="41"/>
  <c r="AY759" i="41"/>
  <c r="AY760" i="41"/>
  <c r="AY761" i="41"/>
  <c r="AY762" i="41"/>
  <c r="AY763" i="41"/>
  <c r="AY764" i="41"/>
  <c r="AY765" i="41"/>
  <c r="AY766" i="41"/>
  <c r="AY767" i="41"/>
  <c r="AY768" i="41"/>
  <c r="AY769" i="41"/>
  <c r="AY770" i="41"/>
  <c r="AY771" i="41"/>
  <c r="AY772" i="41"/>
  <c r="AY773" i="41"/>
  <c r="AY774" i="41"/>
  <c r="AY775" i="41"/>
  <c r="AY776" i="41"/>
  <c r="AY777" i="41"/>
  <c r="AY778" i="41"/>
  <c r="AY779" i="41"/>
  <c r="AY780" i="41"/>
  <c r="AY781" i="41"/>
  <c r="AY782" i="41"/>
  <c r="AY783" i="41"/>
  <c r="AY784" i="41"/>
  <c r="AY785" i="41"/>
  <c r="AY786" i="41"/>
  <c r="AY787" i="41"/>
  <c r="AY788" i="41"/>
  <c r="AY789" i="41"/>
  <c r="AY790" i="41"/>
  <c r="AY791" i="41"/>
  <c r="AY792" i="41"/>
  <c r="AY793" i="41"/>
  <c r="AY794" i="41"/>
  <c r="AY795" i="41"/>
  <c r="AY796" i="41"/>
  <c r="AY797" i="41"/>
  <c r="AY798" i="41"/>
  <c r="AY799" i="41"/>
  <c r="AY800" i="41"/>
  <c r="AY801" i="41"/>
  <c r="AY802" i="41"/>
  <c r="AY803" i="41"/>
  <c r="AY804" i="41"/>
  <c r="AY805" i="41"/>
  <c r="AY806" i="41"/>
  <c r="AY807" i="41"/>
  <c r="AY808" i="41"/>
  <c r="AY809" i="41"/>
  <c r="AY810" i="41"/>
  <c r="AY811" i="41"/>
  <c r="AY812" i="41"/>
  <c r="AY813" i="41"/>
  <c r="AY814" i="41"/>
  <c r="AY815" i="41"/>
  <c r="AY816" i="41"/>
  <c r="AY817" i="41"/>
  <c r="AY818" i="41"/>
  <c r="AY819" i="41"/>
  <c r="AY820" i="41"/>
  <c r="AY821" i="41"/>
  <c r="AY822" i="41"/>
  <c r="AY823" i="41"/>
  <c r="AY824" i="41"/>
  <c r="AY825" i="41"/>
  <c r="AY826" i="41"/>
  <c r="AY827" i="41"/>
  <c r="AY828" i="41"/>
  <c r="AY829" i="41"/>
  <c r="AY830" i="41"/>
  <c r="AY831" i="41"/>
  <c r="AY832" i="41"/>
  <c r="AY833" i="41"/>
  <c r="AY834" i="41"/>
  <c r="AY835" i="41"/>
  <c r="AY836" i="41"/>
  <c r="AY837" i="41"/>
  <c r="AY838" i="41"/>
  <c r="AY839" i="41"/>
  <c r="AY840" i="41"/>
  <c r="AY841" i="41"/>
  <c r="AY842" i="41"/>
  <c r="AY843" i="41"/>
  <c r="AY844" i="41"/>
  <c r="AY845" i="41"/>
  <c r="AY846" i="41"/>
  <c r="AY847" i="41"/>
  <c r="AY848" i="41"/>
  <c r="AY849" i="41"/>
  <c r="AY850" i="41"/>
  <c r="AY851" i="41"/>
  <c r="AY852" i="41"/>
  <c r="AY853" i="41"/>
  <c r="AY854" i="41"/>
  <c r="AY855" i="41"/>
  <c r="AY856" i="41"/>
  <c r="AY857" i="41"/>
  <c r="AY858" i="41"/>
  <c r="AY859" i="41"/>
  <c r="AY860" i="41"/>
  <c r="AY861" i="41"/>
  <c r="AY862" i="41"/>
  <c r="AY863" i="41"/>
  <c r="AY864" i="41"/>
  <c r="AY865" i="41"/>
  <c r="AY866" i="41"/>
  <c r="AY867" i="41"/>
  <c r="AY868" i="41"/>
  <c r="AY869" i="41"/>
  <c r="AY870" i="41"/>
  <c r="AY871" i="41"/>
  <c r="AY872" i="41"/>
  <c r="AY873" i="41"/>
  <c r="AY874" i="41"/>
  <c r="AY875" i="41"/>
  <c r="AY876" i="41"/>
  <c r="AY877" i="41"/>
  <c r="AY878" i="41"/>
  <c r="AY879" i="41"/>
  <c r="AY880" i="41"/>
  <c r="AY881" i="41"/>
  <c r="AY882" i="41"/>
  <c r="AY883" i="41"/>
  <c r="AY884" i="41"/>
  <c r="AY885" i="41"/>
  <c r="AY886" i="41"/>
  <c r="AY887" i="41"/>
  <c r="AY888" i="41"/>
  <c r="AY889" i="41"/>
  <c r="AY890" i="41"/>
  <c r="AY891" i="41"/>
  <c r="AY892" i="41"/>
  <c r="AY893" i="41"/>
  <c r="AY894" i="41"/>
  <c r="AY895" i="41"/>
  <c r="AY896" i="41"/>
  <c r="AY897" i="41"/>
  <c r="AY898" i="41"/>
  <c r="AY899" i="41"/>
  <c r="AY900" i="41"/>
  <c r="AY901" i="41"/>
  <c r="AY902" i="41"/>
  <c r="AY903" i="41"/>
  <c r="AY904" i="41"/>
  <c r="AY905" i="41"/>
  <c r="AY906" i="41"/>
  <c r="AY907" i="41"/>
  <c r="AY908" i="41"/>
  <c r="AY909" i="41"/>
  <c r="AY910" i="41"/>
  <c r="AY911" i="41"/>
  <c r="AY912" i="41"/>
  <c r="AY913" i="41"/>
  <c r="AY914" i="41"/>
  <c r="AY915" i="41"/>
  <c r="AY916" i="41"/>
  <c r="AY917" i="41"/>
  <c r="AY918" i="41"/>
  <c r="AY919" i="41"/>
  <c r="AY920" i="41"/>
  <c r="AY921" i="41"/>
  <c r="AY922" i="41"/>
  <c r="AY923" i="41"/>
  <c r="AY924" i="41"/>
  <c r="AY925" i="41"/>
  <c r="AY926" i="41"/>
  <c r="AY927" i="41"/>
  <c r="AY928" i="41"/>
  <c r="AY929" i="41"/>
  <c r="AY930" i="41"/>
  <c r="AY931" i="41"/>
  <c r="AY932" i="41"/>
  <c r="AY933" i="41"/>
  <c r="AY934" i="41"/>
  <c r="AY935" i="41"/>
  <c r="AY936" i="41"/>
  <c r="AY937" i="41"/>
  <c r="AY938" i="41"/>
  <c r="AY939" i="41"/>
  <c r="AY940" i="41"/>
  <c r="AY941" i="41"/>
  <c r="AY942" i="41"/>
  <c r="AY943" i="41"/>
  <c r="AY944" i="41"/>
  <c r="AY945" i="41"/>
  <c r="AY946" i="41"/>
  <c r="AY947" i="41"/>
  <c r="AY948" i="41"/>
  <c r="AY949" i="41"/>
  <c r="AY950" i="41"/>
  <c r="AY951" i="41"/>
  <c r="AY952" i="41"/>
  <c r="AY953" i="41"/>
  <c r="AY954" i="41"/>
  <c r="AY955" i="41"/>
  <c r="AY956" i="41"/>
  <c r="AY957" i="41"/>
  <c r="AY958" i="41"/>
  <c r="AY959" i="41"/>
  <c r="AY960" i="41"/>
  <c r="AY961" i="41"/>
  <c r="AY962" i="41"/>
  <c r="AY963" i="41"/>
  <c r="AY964" i="41"/>
  <c r="AY965" i="41"/>
  <c r="AY966" i="41"/>
  <c r="AY967" i="41"/>
  <c r="AY968" i="41"/>
  <c r="AY969" i="41"/>
  <c r="AY970" i="41"/>
  <c r="AY971" i="41"/>
  <c r="AY972" i="41"/>
  <c r="AY973" i="41"/>
  <c r="AY974" i="41"/>
  <c r="AY975" i="41"/>
  <c r="AY976" i="41"/>
  <c r="AY977" i="41"/>
  <c r="AY978" i="41"/>
  <c r="AY979" i="41"/>
  <c r="AY980" i="41"/>
  <c r="AY981" i="41"/>
  <c r="AY982" i="41"/>
  <c r="AY983" i="41"/>
  <c r="AY984" i="41"/>
  <c r="AY985" i="41"/>
  <c r="AY986" i="41"/>
  <c r="AY987" i="41"/>
  <c r="AY988" i="41"/>
  <c r="AY989" i="41"/>
  <c r="AY990" i="41"/>
  <c r="AY991" i="41"/>
  <c r="AY992" i="41"/>
  <c r="AY993" i="41"/>
  <c r="AY994" i="41"/>
  <c r="AY995" i="41"/>
  <c r="AY996" i="41"/>
  <c r="AY997" i="41"/>
  <c r="AY998" i="41"/>
  <c r="AY999" i="41"/>
  <c r="AY1000" i="41"/>
  <c r="AY1001" i="41"/>
  <c r="AY1002" i="41"/>
  <c r="AY1003" i="41"/>
  <c r="AY1004" i="41"/>
  <c r="AY1005" i="41"/>
  <c r="AY1006" i="41"/>
  <c r="AY1007" i="41"/>
  <c r="AY1008" i="41"/>
  <c r="AY1009" i="41"/>
  <c r="AY1010" i="41"/>
  <c r="AY1011" i="41"/>
  <c r="AY1012" i="41"/>
  <c r="AY1013" i="41"/>
  <c r="AY1014" i="41"/>
  <c r="AY1015" i="41"/>
  <c r="AY1016" i="41"/>
  <c r="AY1017" i="41"/>
  <c r="AY1018" i="41"/>
  <c r="AY1019" i="41"/>
  <c r="AY1020" i="41"/>
  <c r="AY1021" i="41"/>
  <c r="AY1022" i="41"/>
  <c r="AY1023" i="41"/>
  <c r="AY1024" i="41"/>
  <c r="AY1025" i="41"/>
  <c r="AY1026" i="41"/>
  <c r="AY1027" i="41"/>
  <c r="AY1028" i="41"/>
  <c r="AY1029" i="41"/>
  <c r="AY1030" i="41"/>
  <c r="AY1031" i="41"/>
  <c r="AY1032" i="41"/>
  <c r="AY1033" i="41"/>
  <c r="AY1034" i="41"/>
  <c r="AY1035" i="41"/>
  <c r="AY1036" i="41"/>
  <c r="AY1037" i="41"/>
  <c r="AY1038" i="41"/>
  <c r="AY1039" i="41"/>
  <c r="AY1040" i="41"/>
  <c r="AY1041" i="41"/>
  <c r="AY1042" i="41"/>
  <c r="AY1043" i="41"/>
  <c r="AY1044" i="41"/>
  <c r="AY1045" i="41"/>
  <c r="AY1046" i="41"/>
  <c r="AY1047" i="41"/>
  <c r="AY1048" i="41"/>
  <c r="AY1049" i="41"/>
  <c r="AY1050" i="41"/>
  <c r="AY1051" i="41"/>
  <c r="AY1052" i="41"/>
  <c r="AY1053" i="41"/>
  <c r="AY1054" i="41"/>
  <c r="AY1055" i="41"/>
  <c r="AY1056" i="41"/>
  <c r="AY1057" i="41"/>
  <c r="AY1058" i="41"/>
  <c r="AY1059" i="41"/>
  <c r="AY1060" i="41"/>
  <c r="AY1061" i="41"/>
  <c r="AY1062" i="41"/>
  <c r="AY1063" i="41"/>
  <c r="AY1064" i="41"/>
  <c r="AY1070" i="41"/>
  <c r="AY1071" i="41"/>
  <c r="AY1072" i="41"/>
  <c r="AY1073" i="41"/>
  <c r="AY1074" i="41"/>
  <c r="AY1075" i="41"/>
  <c r="AY1076" i="41"/>
  <c r="AY1077" i="41"/>
  <c r="AY2" i="41"/>
  <c r="AX2" i="41"/>
  <c r="B1079" i="41" l="1"/>
  <c r="B1080" i="41"/>
  <c r="B1081" i="41"/>
  <c r="B1082" i="41"/>
  <c r="B1083" i="41"/>
  <c r="B1084" i="41"/>
  <c r="B1085" i="41"/>
  <c r="B1086" i="41"/>
  <c r="B1087" i="41"/>
  <c r="B1088" i="41"/>
  <c r="B1089" i="41"/>
  <c r="B1090" i="41"/>
  <c r="B1091" i="41"/>
  <c r="B1092" i="41"/>
  <c r="B1093" i="41"/>
  <c r="B1094" i="41"/>
  <c r="B1095" i="41"/>
  <c r="B1096" i="41"/>
  <c r="B1097" i="41"/>
  <c r="B1098" i="41"/>
  <c r="B1099" i="41"/>
  <c r="B1100" i="41"/>
  <c r="B1101" i="41"/>
  <c r="B1102" i="41"/>
  <c r="B1103" i="41"/>
  <c r="B1104" i="41"/>
  <c r="B1105" i="41"/>
  <c r="B1106" i="41"/>
  <c r="B1107" i="41"/>
  <c r="B1108" i="41"/>
  <c r="B1109" i="41"/>
  <c r="B1110" i="41"/>
  <c r="B1111" i="41"/>
  <c r="B1112" i="41"/>
  <c r="B1113" i="41"/>
  <c r="B1114" i="41"/>
  <c r="B1115" i="41"/>
  <c r="B1116" i="41"/>
  <c r="B1078" i="41"/>
  <c r="C1081" i="41"/>
  <c r="D1081" i="41"/>
  <c r="E1081" i="41"/>
  <c r="F1081" i="41"/>
  <c r="G1081" i="41"/>
  <c r="H1081" i="41"/>
  <c r="J1081" i="41"/>
  <c r="K1081" i="41"/>
  <c r="L1081" i="41"/>
  <c r="M1081" i="41"/>
  <c r="N1081" i="41"/>
  <c r="O1081" i="41"/>
  <c r="P1081" i="41"/>
  <c r="S1081" i="41"/>
  <c r="T1081" i="41"/>
  <c r="U1081" i="41"/>
  <c r="V1081" i="41"/>
  <c r="W1081" i="41"/>
  <c r="AE1081" i="41"/>
  <c r="AF1081" i="41"/>
  <c r="AG1081" i="41"/>
  <c r="AI1081" i="41"/>
  <c r="AK1081" i="41"/>
  <c r="AL1081" i="41"/>
  <c r="AM1081" i="41"/>
  <c r="AN1081" i="41"/>
  <c r="AO1081" i="41"/>
  <c r="AP1081" i="41"/>
  <c r="AQ1081" i="41"/>
  <c r="AR1081" i="41"/>
  <c r="AS1081" i="41"/>
  <c r="AT1081" i="41"/>
  <c r="AU1081" i="41"/>
  <c r="AV1081" i="41"/>
  <c r="AW1081" i="41"/>
  <c r="AX1081" i="41"/>
  <c r="C1082" i="41"/>
  <c r="D1082" i="41"/>
  <c r="E1082" i="41"/>
  <c r="F1082" i="41"/>
  <c r="G1082" i="41"/>
  <c r="H1082" i="41"/>
  <c r="J1082" i="41"/>
  <c r="K1082" i="41"/>
  <c r="L1082" i="41"/>
  <c r="M1082" i="41"/>
  <c r="N1082" i="41"/>
  <c r="O1082" i="41"/>
  <c r="P1082" i="41"/>
  <c r="S1082" i="41"/>
  <c r="T1082" i="41"/>
  <c r="U1082" i="41"/>
  <c r="V1082" i="41"/>
  <c r="W1082" i="41"/>
  <c r="AE1082" i="41"/>
  <c r="AF1082" i="41"/>
  <c r="AG1082" i="41"/>
  <c r="AI1082" i="41"/>
  <c r="AK1082" i="41"/>
  <c r="AL1082" i="41"/>
  <c r="AM1082" i="41"/>
  <c r="AN1082" i="41"/>
  <c r="AO1082" i="41"/>
  <c r="AP1082" i="41"/>
  <c r="AQ1082" i="41"/>
  <c r="AR1082" i="41"/>
  <c r="AS1082" i="41"/>
  <c r="AT1082" i="41"/>
  <c r="AU1082" i="41"/>
  <c r="AV1082" i="41"/>
  <c r="AW1082" i="41"/>
  <c r="AX1082" i="41"/>
  <c r="C1083" i="41"/>
  <c r="D1083" i="41"/>
  <c r="E1083" i="41"/>
  <c r="F1083" i="41"/>
  <c r="G1083" i="41"/>
  <c r="H1083" i="41"/>
  <c r="J1083" i="41"/>
  <c r="K1083" i="41"/>
  <c r="L1083" i="41"/>
  <c r="M1083" i="41"/>
  <c r="N1083" i="41"/>
  <c r="O1083" i="41"/>
  <c r="P1083" i="41"/>
  <c r="S1083" i="41"/>
  <c r="T1083" i="41"/>
  <c r="U1083" i="41"/>
  <c r="V1083" i="41"/>
  <c r="W1083" i="41"/>
  <c r="AE1083" i="41"/>
  <c r="AF1083" i="41"/>
  <c r="AG1083" i="41"/>
  <c r="AI1083" i="41"/>
  <c r="AK1083" i="41"/>
  <c r="AL1083" i="41"/>
  <c r="AM1083" i="41"/>
  <c r="AN1083" i="41"/>
  <c r="AO1083" i="41"/>
  <c r="AP1083" i="41"/>
  <c r="AQ1083" i="41"/>
  <c r="AR1083" i="41"/>
  <c r="AS1083" i="41"/>
  <c r="AT1083" i="41"/>
  <c r="AU1083" i="41"/>
  <c r="AV1083" i="41"/>
  <c r="AW1083" i="41"/>
  <c r="AX1083" i="41"/>
  <c r="C1084" i="41"/>
  <c r="D1084" i="41"/>
  <c r="E1084" i="41"/>
  <c r="F1084" i="41"/>
  <c r="G1084" i="41"/>
  <c r="H1084" i="41"/>
  <c r="J1084" i="41"/>
  <c r="K1084" i="41"/>
  <c r="L1084" i="41"/>
  <c r="M1084" i="41"/>
  <c r="N1084" i="41"/>
  <c r="O1084" i="41"/>
  <c r="P1084" i="41"/>
  <c r="S1084" i="41"/>
  <c r="T1084" i="41"/>
  <c r="U1084" i="41"/>
  <c r="V1084" i="41"/>
  <c r="W1084" i="41"/>
  <c r="AE1084" i="41"/>
  <c r="AF1084" i="41"/>
  <c r="AG1084" i="41"/>
  <c r="AI1084" i="41"/>
  <c r="AK1084" i="41"/>
  <c r="AL1084" i="41"/>
  <c r="AM1084" i="41"/>
  <c r="AN1084" i="41"/>
  <c r="AO1084" i="41"/>
  <c r="AP1084" i="41"/>
  <c r="AQ1084" i="41"/>
  <c r="AR1084" i="41"/>
  <c r="AS1084" i="41"/>
  <c r="AT1084" i="41"/>
  <c r="AU1084" i="41"/>
  <c r="AV1084" i="41"/>
  <c r="AW1084" i="41"/>
  <c r="AX1084" i="41"/>
  <c r="C1085" i="41"/>
  <c r="D1085" i="41"/>
  <c r="E1085" i="41"/>
  <c r="F1085" i="41"/>
  <c r="G1085" i="41"/>
  <c r="H1085" i="41"/>
  <c r="J1085" i="41"/>
  <c r="K1085" i="41"/>
  <c r="L1085" i="41"/>
  <c r="M1085" i="41"/>
  <c r="N1085" i="41"/>
  <c r="O1085" i="41"/>
  <c r="P1085" i="41"/>
  <c r="S1085" i="41"/>
  <c r="T1085" i="41"/>
  <c r="U1085" i="41"/>
  <c r="V1085" i="41"/>
  <c r="W1085" i="41"/>
  <c r="AE1085" i="41"/>
  <c r="AF1085" i="41"/>
  <c r="AG1085" i="41"/>
  <c r="AI1085" i="41"/>
  <c r="AK1085" i="41"/>
  <c r="AL1085" i="41"/>
  <c r="AM1085" i="41"/>
  <c r="AN1085" i="41"/>
  <c r="AO1085" i="41"/>
  <c r="AP1085" i="41"/>
  <c r="AQ1085" i="41"/>
  <c r="AR1085" i="41"/>
  <c r="AS1085" i="41"/>
  <c r="AT1085" i="41"/>
  <c r="AU1085" i="41"/>
  <c r="AV1085" i="41"/>
  <c r="AW1085" i="41"/>
  <c r="AX1085" i="41"/>
  <c r="C1086" i="41"/>
  <c r="D1086" i="41"/>
  <c r="E1086" i="41"/>
  <c r="F1086" i="41"/>
  <c r="G1086" i="41"/>
  <c r="H1086" i="41"/>
  <c r="J1086" i="41"/>
  <c r="K1086" i="41"/>
  <c r="L1086" i="41"/>
  <c r="M1086" i="41"/>
  <c r="N1086" i="41"/>
  <c r="O1086" i="41"/>
  <c r="P1086" i="41"/>
  <c r="S1086" i="41"/>
  <c r="T1086" i="41"/>
  <c r="U1086" i="41"/>
  <c r="V1086" i="41"/>
  <c r="W1086" i="41"/>
  <c r="AE1086" i="41"/>
  <c r="AF1086" i="41"/>
  <c r="AG1086" i="41"/>
  <c r="AI1086" i="41"/>
  <c r="AK1086" i="41"/>
  <c r="AL1086" i="41"/>
  <c r="AM1086" i="41"/>
  <c r="AN1086" i="41"/>
  <c r="AO1086" i="41"/>
  <c r="AP1086" i="41"/>
  <c r="AQ1086" i="41"/>
  <c r="AR1086" i="41"/>
  <c r="AS1086" i="41"/>
  <c r="AT1086" i="41"/>
  <c r="AU1086" i="41"/>
  <c r="AV1086" i="41"/>
  <c r="AW1086" i="41"/>
  <c r="AX1086" i="41"/>
  <c r="C1087" i="41"/>
  <c r="D1087" i="41"/>
  <c r="E1087" i="41"/>
  <c r="F1087" i="41"/>
  <c r="G1087" i="41"/>
  <c r="H1087" i="41"/>
  <c r="J1087" i="41"/>
  <c r="K1087" i="41"/>
  <c r="L1087" i="41"/>
  <c r="M1087" i="41"/>
  <c r="N1087" i="41"/>
  <c r="O1087" i="41"/>
  <c r="P1087" i="41"/>
  <c r="S1087" i="41"/>
  <c r="T1087" i="41"/>
  <c r="U1087" i="41"/>
  <c r="V1087" i="41"/>
  <c r="W1087" i="41"/>
  <c r="AE1087" i="41"/>
  <c r="AF1087" i="41"/>
  <c r="AG1087" i="41"/>
  <c r="AI1087" i="41"/>
  <c r="AK1087" i="41"/>
  <c r="AL1087" i="41"/>
  <c r="AM1087" i="41"/>
  <c r="AN1087" i="41"/>
  <c r="AO1087" i="41"/>
  <c r="AP1087" i="41"/>
  <c r="AQ1087" i="41"/>
  <c r="AR1087" i="41"/>
  <c r="AS1087" i="41"/>
  <c r="AT1087" i="41"/>
  <c r="AU1087" i="41"/>
  <c r="AV1087" i="41"/>
  <c r="AW1087" i="41"/>
  <c r="AX1087" i="41"/>
  <c r="C1088" i="41"/>
  <c r="D1088" i="41"/>
  <c r="E1088" i="41"/>
  <c r="F1088" i="41"/>
  <c r="G1088" i="41"/>
  <c r="H1088" i="41"/>
  <c r="J1088" i="41"/>
  <c r="K1088" i="41"/>
  <c r="L1088" i="41"/>
  <c r="M1088" i="41"/>
  <c r="N1088" i="41"/>
  <c r="O1088" i="41"/>
  <c r="P1088" i="41"/>
  <c r="S1088" i="41"/>
  <c r="T1088" i="41"/>
  <c r="U1088" i="41"/>
  <c r="V1088" i="41"/>
  <c r="W1088" i="41"/>
  <c r="AE1088" i="41"/>
  <c r="AF1088" i="41"/>
  <c r="AG1088" i="41"/>
  <c r="AI1088" i="41"/>
  <c r="AK1088" i="41"/>
  <c r="AL1088" i="41"/>
  <c r="AM1088" i="41"/>
  <c r="AN1088" i="41"/>
  <c r="AO1088" i="41"/>
  <c r="AP1088" i="41"/>
  <c r="AQ1088" i="41"/>
  <c r="AR1088" i="41"/>
  <c r="AS1088" i="41"/>
  <c r="AT1088" i="41"/>
  <c r="AU1088" i="41"/>
  <c r="AV1088" i="41"/>
  <c r="AW1088" i="41"/>
  <c r="AX1088" i="41"/>
  <c r="C1089" i="41"/>
  <c r="D1089" i="41"/>
  <c r="E1089" i="41"/>
  <c r="F1089" i="41"/>
  <c r="G1089" i="41"/>
  <c r="H1089" i="41"/>
  <c r="J1089" i="41"/>
  <c r="K1089" i="41"/>
  <c r="L1089" i="41"/>
  <c r="M1089" i="41"/>
  <c r="N1089" i="41"/>
  <c r="O1089" i="41"/>
  <c r="P1089" i="41"/>
  <c r="S1089" i="41"/>
  <c r="T1089" i="41"/>
  <c r="U1089" i="41"/>
  <c r="V1089" i="41"/>
  <c r="W1089" i="41"/>
  <c r="AE1089" i="41"/>
  <c r="AF1089" i="41"/>
  <c r="AG1089" i="41"/>
  <c r="AI1089" i="41"/>
  <c r="AK1089" i="41"/>
  <c r="AL1089" i="41"/>
  <c r="AM1089" i="41"/>
  <c r="AN1089" i="41"/>
  <c r="AO1089" i="41"/>
  <c r="AP1089" i="41"/>
  <c r="AQ1089" i="41"/>
  <c r="AR1089" i="41"/>
  <c r="AS1089" i="41"/>
  <c r="AT1089" i="41"/>
  <c r="AU1089" i="41"/>
  <c r="AV1089" i="41"/>
  <c r="AW1089" i="41"/>
  <c r="AX1089" i="41"/>
  <c r="C1090" i="41"/>
  <c r="D1090" i="41"/>
  <c r="E1090" i="41"/>
  <c r="F1090" i="41"/>
  <c r="G1090" i="41"/>
  <c r="H1090" i="41"/>
  <c r="J1090" i="41"/>
  <c r="K1090" i="41"/>
  <c r="L1090" i="41"/>
  <c r="M1090" i="41"/>
  <c r="N1090" i="41"/>
  <c r="O1090" i="41"/>
  <c r="P1090" i="41"/>
  <c r="S1090" i="41"/>
  <c r="T1090" i="41"/>
  <c r="U1090" i="41"/>
  <c r="V1090" i="41"/>
  <c r="W1090" i="41"/>
  <c r="AE1090" i="41"/>
  <c r="AF1090" i="41"/>
  <c r="AG1090" i="41"/>
  <c r="AI1090" i="41"/>
  <c r="AK1090" i="41"/>
  <c r="AL1090" i="41"/>
  <c r="AM1090" i="41"/>
  <c r="AN1090" i="41"/>
  <c r="AO1090" i="41"/>
  <c r="AP1090" i="41"/>
  <c r="AQ1090" i="41"/>
  <c r="AR1090" i="41"/>
  <c r="AS1090" i="41"/>
  <c r="AT1090" i="41"/>
  <c r="AU1090" i="41"/>
  <c r="AV1090" i="41"/>
  <c r="AW1090" i="41"/>
  <c r="AX1090" i="41"/>
  <c r="C1091" i="41"/>
  <c r="D1091" i="41"/>
  <c r="E1091" i="41"/>
  <c r="F1091" i="41"/>
  <c r="G1091" i="41"/>
  <c r="H1091" i="41"/>
  <c r="J1091" i="41"/>
  <c r="K1091" i="41"/>
  <c r="L1091" i="41"/>
  <c r="M1091" i="41"/>
  <c r="N1091" i="41"/>
  <c r="O1091" i="41"/>
  <c r="P1091" i="41"/>
  <c r="S1091" i="41"/>
  <c r="T1091" i="41"/>
  <c r="U1091" i="41"/>
  <c r="V1091" i="41"/>
  <c r="W1091" i="41"/>
  <c r="AE1091" i="41"/>
  <c r="AF1091" i="41"/>
  <c r="AG1091" i="41"/>
  <c r="AI1091" i="41"/>
  <c r="AK1091" i="41"/>
  <c r="AL1091" i="41"/>
  <c r="AM1091" i="41"/>
  <c r="AN1091" i="41"/>
  <c r="AO1091" i="41"/>
  <c r="AP1091" i="41"/>
  <c r="AQ1091" i="41"/>
  <c r="AR1091" i="41"/>
  <c r="AS1091" i="41"/>
  <c r="AT1091" i="41"/>
  <c r="AU1091" i="41"/>
  <c r="AV1091" i="41"/>
  <c r="AW1091" i="41"/>
  <c r="AX1091" i="41"/>
  <c r="C1092" i="41"/>
  <c r="D1092" i="41"/>
  <c r="E1092" i="41"/>
  <c r="F1092" i="41"/>
  <c r="G1092" i="41"/>
  <c r="H1092" i="41"/>
  <c r="J1092" i="41"/>
  <c r="K1092" i="41"/>
  <c r="L1092" i="41"/>
  <c r="M1092" i="41"/>
  <c r="N1092" i="41"/>
  <c r="O1092" i="41"/>
  <c r="P1092" i="41"/>
  <c r="S1092" i="41"/>
  <c r="T1092" i="41"/>
  <c r="U1092" i="41"/>
  <c r="V1092" i="41"/>
  <c r="W1092" i="41"/>
  <c r="AE1092" i="41"/>
  <c r="AF1092" i="41"/>
  <c r="AG1092" i="41"/>
  <c r="AI1092" i="41"/>
  <c r="AK1092" i="41"/>
  <c r="AL1092" i="41"/>
  <c r="AM1092" i="41"/>
  <c r="AN1092" i="41"/>
  <c r="AO1092" i="41"/>
  <c r="AP1092" i="41"/>
  <c r="AQ1092" i="41"/>
  <c r="AR1092" i="41"/>
  <c r="AS1092" i="41"/>
  <c r="AT1092" i="41"/>
  <c r="AU1092" i="41"/>
  <c r="AV1092" i="41"/>
  <c r="AW1092" i="41"/>
  <c r="AX1092" i="41"/>
  <c r="C1093" i="41"/>
  <c r="D1093" i="41"/>
  <c r="E1093" i="41"/>
  <c r="F1093" i="41"/>
  <c r="G1093" i="41"/>
  <c r="H1093" i="41"/>
  <c r="J1093" i="41"/>
  <c r="K1093" i="41"/>
  <c r="L1093" i="41"/>
  <c r="M1093" i="41"/>
  <c r="N1093" i="41"/>
  <c r="O1093" i="41"/>
  <c r="P1093" i="41"/>
  <c r="S1093" i="41"/>
  <c r="T1093" i="41"/>
  <c r="U1093" i="41"/>
  <c r="V1093" i="41"/>
  <c r="W1093" i="41"/>
  <c r="AE1093" i="41"/>
  <c r="AF1093" i="41"/>
  <c r="AG1093" i="41"/>
  <c r="AI1093" i="41"/>
  <c r="AK1093" i="41"/>
  <c r="AL1093" i="41"/>
  <c r="AM1093" i="41"/>
  <c r="AN1093" i="41"/>
  <c r="AO1093" i="41"/>
  <c r="AP1093" i="41"/>
  <c r="AQ1093" i="41"/>
  <c r="AR1093" i="41"/>
  <c r="AS1093" i="41"/>
  <c r="AT1093" i="41"/>
  <c r="AU1093" i="41"/>
  <c r="AV1093" i="41"/>
  <c r="AW1093" i="41"/>
  <c r="AX1093" i="41"/>
  <c r="C1094" i="41"/>
  <c r="D1094" i="41"/>
  <c r="E1094" i="41"/>
  <c r="F1094" i="41"/>
  <c r="G1094" i="41"/>
  <c r="H1094" i="41"/>
  <c r="J1094" i="41"/>
  <c r="K1094" i="41"/>
  <c r="L1094" i="41"/>
  <c r="M1094" i="41"/>
  <c r="N1094" i="41"/>
  <c r="O1094" i="41"/>
  <c r="P1094" i="41"/>
  <c r="S1094" i="41"/>
  <c r="T1094" i="41"/>
  <c r="U1094" i="41"/>
  <c r="V1094" i="41"/>
  <c r="W1094" i="41"/>
  <c r="AE1094" i="41"/>
  <c r="AF1094" i="41"/>
  <c r="AG1094" i="41"/>
  <c r="AI1094" i="41"/>
  <c r="AK1094" i="41"/>
  <c r="AL1094" i="41"/>
  <c r="AM1094" i="41"/>
  <c r="AN1094" i="41"/>
  <c r="AO1094" i="41"/>
  <c r="AP1094" i="41"/>
  <c r="AQ1094" i="41"/>
  <c r="AR1094" i="41"/>
  <c r="AS1094" i="41"/>
  <c r="AT1094" i="41"/>
  <c r="AU1094" i="41"/>
  <c r="AV1094" i="41"/>
  <c r="AW1094" i="41"/>
  <c r="AX1094" i="41"/>
  <c r="C1095" i="41"/>
  <c r="D1095" i="41"/>
  <c r="E1095" i="41"/>
  <c r="F1095" i="41"/>
  <c r="G1095" i="41"/>
  <c r="H1095" i="41"/>
  <c r="J1095" i="41"/>
  <c r="K1095" i="41"/>
  <c r="L1095" i="41"/>
  <c r="M1095" i="41"/>
  <c r="N1095" i="41"/>
  <c r="O1095" i="41"/>
  <c r="P1095" i="41"/>
  <c r="S1095" i="41"/>
  <c r="T1095" i="41"/>
  <c r="U1095" i="41"/>
  <c r="V1095" i="41"/>
  <c r="W1095" i="41"/>
  <c r="AE1095" i="41"/>
  <c r="AF1095" i="41"/>
  <c r="AG1095" i="41"/>
  <c r="AI1095" i="41"/>
  <c r="AK1095" i="41"/>
  <c r="AL1095" i="41"/>
  <c r="AM1095" i="41"/>
  <c r="AN1095" i="41"/>
  <c r="AO1095" i="41"/>
  <c r="AP1095" i="41"/>
  <c r="AQ1095" i="41"/>
  <c r="AR1095" i="41"/>
  <c r="AS1095" i="41"/>
  <c r="AT1095" i="41"/>
  <c r="AU1095" i="41"/>
  <c r="AV1095" i="41"/>
  <c r="AW1095" i="41"/>
  <c r="AX1095" i="41"/>
  <c r="C1096" i="41"/>
  <c r="D1096" i="41"/>
  <c r="E1096" i="41"/>
  <c r="F1096" i="41"/>
  <c r="G1096" i="41"/>
  <c r="H1096" i="41"/>
  <c r="J1096" i="41"/>
  <c r="K1096" i="41"/>
  <c r="L1096" i="41"/>
  <c r="M1096" i="41"/>
  <c r="N1096" i="41"/>
  <c r="O1096" i="41"/>
  <c r="P1096" i="41"/>
  <c r="S1096" i="41"/>
  <c r="T1096" i="41"/>
  <c r="U1096" i="41"/>
  <c r="V1096" i="41"/>
  <c r="W1096" i="41"/>
  <c r="AE1096" i="41"/>
  <c r="AF1096" i="41"/>
  <c r="AG1096" i="41"/>
  <c r="AI1096" i="41"/>
  <c r="AK1096" i="41"/>
  <c r="AL1096" i="41"/>
  <c r="AM1096" i="41"/>
  <c r="AN1096" i="41"/>
  <c r="AO1096" i="41"/>
  <c r="AP1096" i="41"/>
  <c r="AQ1096" i="41"/>
  <c r="AR1096" i="41"/>
  <c r="AS1096" i="41"/>
  <c r="AT1096" i="41"/>
  <c r="AU1096" i="41"/>
  <c r="AV1096" i="41"/>
  <c r="AW1096" i="41"/>
  <c r="AX1096" i="41"/>
  <c r="C1097" i="41"/>
  <c r="D1097" i="41"/>
  <c r="E1097" i="41"/>
  <c r="F1097" i="41"/>
  <c r="G1097" i="41"/>
  <c r="H1097" i="41"/>
  <c r="J1097" i="41"/>
  <c r="K1097" i="41"/>
  <c r="L1097" i="41"/>
  <c r="M1097" i="41"/>
  <c r="N1097" i="41"/>
  <c r="O1097" i="41"/>
  <c r="P1097" i="41"/>
  <c r="S1097" i="41"/>
  <c r="T1097" i="41"/>
  <c r="U1097" i="41"/>
  <c r="V1097" i="41"/>
  <c r="W1097" i="41"/>
  <c r="AE1097" i="41"/>
  <c r="AF1097" i="41"/>
  <c r="AG1097" i="41"/>
  <c r="AI1097" i="41"/>
  <c r="AK1097" i="41"/>
  <c r="AL1097" i="41"/>
  <c r="AM1097" i="41"/>
  <c r="AN1097" i="41"/>
  <c r="AO1097" i="41"/>
  <c r="AP1097" i="41"/>
  <c r="AQ1097" i="41"/>
  <c r="AR1097" i="41"/>
  <c r="AS1097" i="41"/>
  <c r="AT1097" i="41"/>
  <c r="AU1097" i="41"/>
  <c r="AV1097" i="41"/>
  <c r="AW1097" i="41"/>
  <c r="AX1097" i="41"/>
  <c r="C1098" i="41"/>
  <c r="D1098" i="41"/>
  <c r="E1098" i="41"/>
  <c r="F1098" i="41"/>
  <c r="G1098" i="41"/>
  <c r="H1098" i="41"/>
  <c r="J1098" i="41"/>
  <c r="K1098" i="41"/>
  <c r="L1098" i="41"/>
  <c r="M1098" i="41"/>
  <c r="N1098" i="41"/>
  <c r="O1098" i="41"/>
  <c r="P1098" i="41"/>
  <c r="S1098" i="41"/>
  <c r="T1098" i="41"/>
  <c r="U1098" i="41"/>
  <c r="V1098" i="41"/>
  <c r="W1098" i="41"/>
  <c r="AE1098" i="41"/>
  <c r="AF1098" i="41"/>
  <c r="AG1098" i="41"/>
  <c r="AI1098" i="41"/>
  <c r="AK1098" i="41"/>
  <c r="AL1098" i="41"/>
  <c r="AM1098" i="41"/>
  <c r="AN1098" i="41"/>
  <c r="AO1098" i="41"/>
  <c r="AP1098" i="41"/>
  <c r="AQ1098" i="41"/>
  <c r="AR1098" i="41"/>
  <c r="AS1098" i="41"/>
  <c r="AT1098" i="41"/>
  <c r="AU1098" i="41"/>
  <c r="AV1098" i="41"/>
  <c r="AW1098" i="41"/>
  <c r="AX1098" i="41"/>
  <c r="C1099" i="41"/>
  <c r="D1099" i="41"/>
  <c r="E1099" i="41"/>
  <c r="F1099" i="41"/>
  <c r="G1099" i="41"/>
  <c r="H1099" i="41"/>
  <c r="J1099" i="41"/>
  <c r="K1099" i="41"/>
  <c r="L1099" i="41"/>
  <c r="M1099" i="41"/>
  <c r="N1099" i="41"/>
  <c r="O1099" i="41"/>
  <c r="P1099" i="41"/>
  <c r="S1099" i="41"/>
  <c r="T1099" i="41"/>
  <c r="U1099" i="41"/>
  <c r="V1099" i="41"/>
  <c r="W1099" i="41"/>
  <c r="AE1099" i="41"/>
  <c r="AF1099" i="41"/>
  <c r="AG1099" i="41"/>
  <c r="AI1099" i="41"/>
  <c r="AK1099" i="41"/>
  <c r="AL1099" i="41"/>
  <c r="AM1099" i="41"/>
  <c r="AN1099" i="41"/>
  <c r="AO1099" i="41"/>
  <c r="AP1099" i="41"/>
  <c r="AQ1099" i="41"/>
  <c r="AR1099" i="41"/>
  <c r="AS1099" i="41"/>
  <c r="AT1099" i="41"/>
  <c r="AU1099" i="41"/>
  <c r="AV1099" i="41"/>
  <c r="AW1099" i="41"/>
  <c r="AX1099" i="41"/>
  <c r="C1100" i="41"/>
  <c r="D1100" i="41"/>
  <c r="E1100" i="41"/>
  <c r="F1100" i="41"/>
  <c r="G1100" i="41"/>
  <c r="H1100" i="41"/>
  <c r="J1100" i="41"/>
  <c r="K1100" i="41"/>
  <c r="L1100" i="41"/>
  <c r="M1100" i="41"/>
  <c r="N1100" i="41"/>
  <c r="O1100" i="41"/>
  <c r="P1100" i="41"/>
  <c r="S1100" i="41"/>
  <c r="T1100" i="41"/>
  <c r="U1100" i="41"/>
  <c r="V1100" i="41"/>
  <c r="W1100" i="41"/>
  <c r="AE1100" i="41"/>
  <c r="AF1100" i="41"/>
  <c r="AG1100" i="41"/>
  <c r="AI1100" i="41"/>
  <c r="AK1100" i="41"/>
  <c r="AL1100" i="41"/>
  <c r="AM1100" i="41"/>
  <c r="AN1100" i="41"/>
  <c r="AO1100" i="41"/>
  <c r="AP1100" i="41"/>
  <c r="AQ1100" i="41"/>
  <c r="AR1100" i="41"/>
  <c r="AS1100" i="41"/>
  <c r="AT1100" i="41"/>
  <c r="AU1100" i="41"/>
  <c r="AV1100" i="41"/>
  <c r="AW1100" i="41"/>
  <c r="AX1100" i="41"/>
  <c r="C1101" i="41"/>
  <c r="D1101" i="41"/>
  <c r="E1101" i="41"/>
  <c r="F1101" i="41"/>
  <c r="G1101" i="41"/>
  <c r="H1101" i="41"/>
  <c r="J1101" i="41"/>
  <c r="K1101" i="41"/>
  <c r="L1101" i="41"/>
  <c r="M1101" i="41"/>
  <c r="N1101" i="41"/>
  <c r="O1101" i="41"/>
  <c r="P1101" i="41"/>
  <c r="S1101" i="41"/>
  <c r="T1101" i="41"/>
  <c r="U1101" i="41"/>
  <c r="V1101" i="41"/>
  <c r="W1101" i="41"/>
  <c r="AE1101" i="41"/>
  <c r="AF1101" i="41"/>
  <c r="AG1101" i="41"/>
  <c r="AI1101" i="41"/>
  <c r="AK1101" i="41"/>
  <c r="AL1101" i="41"/>
  <c r="AM1101" i="41"/>
  <c r="AN1101" i="41"/>
  <c r="AO1101" i="41"/>
  <c r="AP1101" i="41"/>
  <c r="AQ1101" i="41"/>
  <c r="AR1101" i="41"/>
  <c r="AS1101" i="41"/>
  <c r="AT1101" i="41"/>
  <c r="AU1101" i="41"/>
  <c r="AV1101" i="41"/>
  <c r="AW1101" i="41"/>
  <c r="AX1101" i="41"/>
  <c r="C1102" i="41"/>
  <c r="D1102" i="41"/>
  <c r="E1102" i="41"/>
  <c r="F1102" i="41"/>
  <c r="G1102" i="41"/>
  <c r="H1102" i="41"/>
  <c r="J1102" i="41"/>
  <c r="K1102" i="41"/>
  <c r="L1102" i="41"/>
  <c r="M1102" i="41"/>
  <c r="N1102" i="41"/>
  <c r="O1102" i="41"/>
  <c r="P1102" i="41"/>
  <c r="S1102" i="41"/>
  <c r="T1102" i="41"/>
  <c r="U1102" i="41"/>
  <c r="V1102" i="41"/>
  <c r="W1102" i="41"/>
  <c r="AE1102" i="41"/>
  <c r="AF1102" i="41"/>
  <c r="AG1102" i="41"/>
  <c r="AI1102" i="41"/>
  <c r="AK1102" i="41"/>
  <c r="AL1102" i="41"/>
  <c r="AM1102" i="41"/>
  <c r="AN1102" i="41"/>
  <c r="AO1102" i="41"/>
  <c r="AP1102" i="41"/>
  <c r="AQ1102" i="41"/>
  <c r="AR1102" i="41"/>
  <c r="AS1102" i="41"/>
  <c r="AT1102" i="41"/>
  <c r="AU1102" i="41"/>
  <c r="AV1102" i="41"/>
  <c r="AW1102" i="41"/>
  <c r="AX1102" i="41"/>
  <c r="C1103" i="41"/>
  <c r="D1103" i="41"/>
  <c r="E1103" i="41"/>
  <c r="F1103" i="41"/>
  <c r="G1103" i="41"/>
  <c r="H1103" i="41"/>
  <c r="J1103" i="41"/>
  <c r="K1103" i="41"/>
  <c r="L1103" i="41"/>
  <c r="M1103" i="41"/>
  <c r="N1103" i="41"/>
  <c r="O1103" i="41"/>
  <c r="P1103" i="41"/>
  <c r="S1103" i="41"/>
  <c r="T1103" i="41"/>
  <c r="U1103" i="41"/>
  <c r="V1103" i="41"/>
  <c r="W1103" i="41"/>
  <c r="AE1103" i="41"/>
  <c r="AF1103" i="41"/>
  <c r="AG1103" i="41"/>
  <c r="AI1103" i="41"/>
  <c r="AK1103" i="41"/>
  <c r="AL1103" i="41"/>
  <c r="AM1103" i="41"/>
  <c r="AN1103" i="41"/>
  <c r="AO1103" i="41"/>
  <c r="AP1103" i="41"/>
  <c r="AQ1103" i="41"/>
  <c r="AR1103" i="41"/>
  <c r="AS1103" i="41"/>
  <c r="AT1103" i="41"/>
  <c r="AU1103" i="41"/>
  <c r="AV1103" i="41"/>
  <c r="AW1103" i="41"/>
  <c r="AX1103" i="41"/>
  <c r="C1104" i="41"/>
  <c r="D1104" i="41"/>
  <c r="E1104" i="41"/>
  <c r="F1104" i="41"/>
  <c r="G1104" i="41"/>
  <c r="H1104" i="41"/>
  <c r="J1104" i="41"/>
  <c r="K1104" i="41"/>
  <c r="L1104" i="41"/>
  <c r="M1104" i="41"/>
  <c r="N1104" i="41"/>
  <c r="O1104" i="41"/>
  <c r="P1104" i="41"/>
  <c r="S1104" i="41"/>
  <c r="T1104" i="41"/>
  <c r="U1104" i="41"/>
  <c r="V1104" i="41"/>
  <c r="W1104" i="41"/>
  <c r="AE1104" i="41"/>
  <c r="AF1104" i="41"/>
  <c r="AG1104" i="41"/>
  <c r="AI1104" i="41"/>
  <c r="AK1104" i="41"/>
  <c r="AL1104" i="41"/>
  <c r="AM1104" i="41"/>
  <c r="AN1104" i="41"/>
  <c r="AO1104" i="41"/>
  <c r="AP1104" i="41"/>
  <c r="AQ1104" i="41"/>
  <c r="AR1104" i="41"/>
  <c r="AS1104" i="41"/>
  <c r="AT1104" i="41"/>
  <c r="AU1104" i="41"/>
  <c r="AV1104" i="41"/>
  <c r="AW1104" i="41"/>
  <c r="AX1104" i="41"/>
  <c r="C1105" i="41"/>
  <c r="D1105" i="41"/>
  <c r="E1105" i="41"/>
  <c r="F1105" i="41"/>
  <c r="G1105" i="41"/>
  <c r="H1105" i="41"/>
  <c r="J1105" i="41"/>
  <c r="K1105" i="41"/>
  <c r="L1105" i="41"/>
  <c r="M1105" i="41"/>
  <c r="N1105" i="41"/>
  <c r="O1105" i="41"/>
  <c r="P1105" i="41"/>
  <c r="S1105" i="41"/>
  <c r="T1105" i="41"/>
  <c r="U1105" i="41"/>
  <c r="V1105" i="41"/>
  <c r="W1105" i="41"/>
  <c r="AE1105" i="41"/>
  <c r="AF1105" i="41"/>
  <c r="AG1105" i="41"/>
  <c r="AI1105" i="41"/>
  <c r="AK1105" i="41"/>
  <c r="AL1105" i="41"/>
  <c r="AM1105" i="41"/>
  <c r="AN1105" i="41"/>
  <c r="AO1105" i="41"/>
  <c r="AP1105" i="41"/>
  <c r="AQ1105" i="41"/>
  <c r="AR1105" i="41"/>
  <c r="AS1105" i="41"/>
  <c r="AT1105" i="41"/>
  <c r="AU1105" i="41"/>
  <c r="AV1105" i="41"/>
  <c r="AW1105" i="41"/>
  <c r="AX1105" i="41"/>
  <c r="C1106" i="41"/>
  <c r="D1106" i="41"/>
  <c r="E1106" i="41"/>
  <c r="F1106" i="41"/>
  <c r="G1106" i="41"/>
  <c r="H1106" i="41"/>
  <c r="J1106" i="41"/>
  <c r="K1106" i="41"/>
  <c r="L1106" i="41"/>
  <c r="M1106" i="41"/>
  <c r="N1106" i="41"/>
  <c r="O1106" i="41"/>
  <c r="P1106" i="41"/>
  <c r="S1106" i="41"/>
  <c r="T1106" i="41"/>
  <c r="U1106" i="41"/>
  <c r="V1106" i="41"/>
  <c r="W1106" i="41"/>
  <c r="AE1106" i="41"/>
  <c r="AF1106" i="41"/>
  <c r="AG1106" i="41"/>
  <c r="AI1106" i="41"/>
  <c r="AK1106" i="41"/>
  <c r="AL1106" i="41"/>
  <c r="AM1106" i="41"/>
  <c r="AN1106" i="41"/>
  <c r="AO1106" i="41"/>
  <c r="AP1106" i="41"/>
  <c r="AQ1106" i="41"/>
  <c r="AR1106" i="41"/>
  <c r="AS1106" i="41"/>
  <c r="AT1106" i="41"/>
  <c r="AU1106" i="41"/>
  <c r="AV1106" i="41"/>
  <c r="AW1106" i="41"/>
  <c r="AX1106" i="41"/>
  <c r="C1107" i="41"/>
  <c r="D1107" i="41"/>
  <c r="E1107" i="41"/>
  <c r="F1107" i="41"/>
  <c r="G1107" i="41"/>
  <c r="H1107" i="41"/>
  <c r="J1107" i="41"/>
  <c r="K1107" i="41"/>
  <c r="L1107" i="41"/>
  <c r="M1107" i="41"/>
  <c r="N1107" i="41"/>
  <c r="O1107" i="41"/>
  <c r="P1107" i="41"/>
  <c r="S1107" i="41"/>
  <c r="T1107" i="41"/>
  <c r="U1107" i="41"/>
  <c r="V1107" i="41"/>
  <c r="W1107" i="41"/>
  <c r="AE1107" i="41"/>
  <c r="AF1107" i="41"/>
  <c r="AG1107" i="41"/>
  <c r="AI1107" i="41"/>
  <c r="AK1107" i="41"/>
  <c r="AL1107" i="41"/>
  <c r="AM1107" i="41"/>
  <c r="AN1107" i="41"/>
  <c r="AO1107" i="41"/>
  <c r="AP1107" i="41"/>
  <c r="AQ1107" i="41"/>
  <c r="AR1107" i="41"/>
  <c r="AS1107" i="41"/>
  <c r="AT1107" i="41"/>
  <c r="AU1107" i="41"/>
  <c r="AV1107" i="41"/>
  <c r="AW1107" i="41"/>
  <c r="AX1107" i="41"/>
  <c r="C1108" i="41"/>
  <c r="D1108" i="41"/>
  <c r="E1108" i="41"/>
  <c r="F1108" i="41"/>
  <c r="G1108" i="41"/>
  <c r="H1108" i="41"/>
  <c r="J1108" i="41"/>
  <c r="K1108" i="41"/>
  <c r="L1108" i="41"/>
  <c r="M1108" i="41"/>
  <c r="N1108" i="41"/>
  <c r="O1108" i="41"/>
  <c r="P1108" i="41"/>
  <c r="S1108" i="41"/>
  <c r="T1108" i="41"/>
  <c r="U1108" i="41"/>
  <c r="V1108" i="41"/>
  <c r="W1108" i="41"/>
  <c r="AE1108" i="41"/>
  <c r="AF1108" i="41"/>
  <c r="AG1108" i="41"/>
  <c r="AI1108" i="41"/>
  <c r="AK1108" i="41"/>
  <c r="AL1108" i="41"/>
  <c r="AM1108" i="41"/>
  <c r="AN1108" i="41"/>
  <c r="AO1108" i="41"/>
  <c r="AP1108" i="41"/>
  <c r="AQ1108" i="41"/>
  <c r="AR1108" i="41"/>
  <c r="AS1108" i="41"/>
  <c r="AT1108" i="41"/>
  <c r="AU1108" i="41"/>
  <c r="AV1108" i="41"/>
  <c r="AW1108" i="41"/>
  <c r="AX1108" i="41"/>
  <c r="C1109" i="41"/>
  <c r="D1109" i="41"/>
  <c r="E1109" i="41"/>
  <c r="F1109" i="41"/>
  <c r="G1109" i="41"/>
  <c r="H1109" i="41"/>
  <c r="J1109" i="41"/>
  <c r="K1109" i="41"/>
  <c r="L1109" i="41"/>
  <c r="M1109" i="41"/>
  <c r="N1109" i="41"/>
  <c r="O1109" i="41"/>
  <c r="P1109" i="41"/>
  <c r="S1109" i="41"/>
  <c r="T1109" i="41"/>
  <c r="U1109" i="41"/>
  <c r="V1109" i="41"/>
  <c r="W1109" i="41"/>
  <c r="AE1109" i="41"/>
  <c r="AF1109" i="41"/>
  <c r="AG1109" i="41"/>
  <c r="AI1109" i="41"/>
  <c r="AK1109" i="41"/>
  <c r="AL1109" i="41"/>
  <c r="AM1109" i="41"/>
  <c r="AN1109" i="41"/>
  <c r="AO1109" i="41"/>
  <c r="AP1109" i="41"/>
  <c r="AQ1109" i="41"/>
  <c r="AR1109" i="41"/>
  <c r="AS1109" i="41"/>
  <c r="AT1109" i="41"/>
  <c r="AU1109" i="41"/>
  <c r="AV1109" i="41"/>
  <c r="AW1109" i="41"/>
  <c r="AX1109" i="41"/>
  <c r="C1110" i="41"/>
  <c r="D1110" i="41"/>
  <c r="E1110" i="41"/>
  <c r="F1110" i="41"/>
  <c r="G1110" i="41"/>
  <c r="H1110" i="41"/>
  <c r="J1110" i="41"/>
  <c r="K1110" i="41"/>
  <c r="L1110" i="41"/>
  <c r="M1110" i="41"/>
  <c r="N1110" i="41"/>
  <c r="O1110" i="41"/>
  <c r="P1110" i="41"/>
  <c r="S1110" i="41"/>
  <c r="T1110" i="41"/>
  <c r="U1110" i="41"/>
  <c r="V1110" i="41"/>
  <c r="W1110" i="41"/>
  <c r="AE1110" i="41"/>
  <c r="AF1110" i="41"/>
  <c r="AG1110" i="41"/>
  <c r="AI1110" i="41"/>
  <c r="AK1110" i="41"/>
  <c r="AL1110" i="41"/>
  <c r="AM1110" i="41"/>
  <c r="AN1110" i="41"/>
  <c r="AO1110" i="41"/>
  <c r="AP1110" i="41"/>
  <c r="AQ1110" i="41"/>
  <c r="AR1110" i="41"/>
  <c r="AS1110" i="41"/>
  <c r="AT1110" i="41"/>
  <c r="AU1110" i="41"/>
  <c r="AV1110" i="41"/>
  <c r="AW1110" i="41"/>
  <c r="AX1110" i="41"/>
  <c r="C1111" i="41"/>
  <c r="D1111" i="41"/>
  <c r="E1111" i="41"/>
  <c r="F1111" i="41"/>
  <c r="G1111" i="41"/>
  <c r="H1111" i="41"/>
  <c r="J1111" i="41"/>
  <c r="K1111" i="41"/>
  <c r="L1111" i="41"/>
  <c r="M1111" i="41"/>
  <c r="N1111" i="41"/>
  <c r="O1111" i="41"/>
  <c r="P1111" i="41"/>
  <c r="S1111" i="41"/>
  <c r="T1111" i="41"/>
  <c r="U1111" i="41"/>
  <c r="V1111" i="41"/>
  <c r="W1111" i="41"/>
  <c r="AE1111" i="41"/>
  <c r="AF1111" i="41"/>
  <c r="AG1111" i="41"/>
  <c r="AI1111" i="41"/>
  <c r="AK1111" i="41"/>
  <c r="AL1111" i="41"/>
  <c r="AM1111" i="41"/>
  <c r="AN1111" i="41"/>
  <c r="AO1111" i="41"/>
  <c r="AP1111" i="41"/>
  <c r="AQ1111" i="41"/>
  <c r="AR1111" i="41"/>
  <c r="AS1111" i="41"/>
  <c r="AT1111" i="41"/>
  <c r="AU1111" i="41"/>
  <c r="AV1111" i="41"/>
  <c r="AW1111" i="41"/>
  <c r="AX1111" i="41"/>
  <c r="C1112" i="41"/>
  <c r="D1112" i="41"/>
  <c r="E1112" i="41"/>
  <c r="F1112" i="41"/>
  <c r="G1112" i="41"/>
  <c r="H1112" i="41"/>
  <c r="J1112" i="41"/>
  <c r="K1112" i="41"/>
  <c r="L1112" i="41"/>
  <c r="M1112" i="41"/>
  <c r="N1112" i="41"/>
  <c r="O1112" i="41"/>
  <c r="P1112" i="41"/>
  <c r="S1112" i="41"/>
  <c r="T1112" i="41"/>
  <c r="U1112" i="41"/>
  <c r="V1112" i="41"/>
  <c r="W1112" i="41"/>
  <c r="AE1112" i="41"/>
  <c r="AF1112" i="41"/>
  <c r="AG1112" i="41"/>
  <c r="AI1112" i="41"/>
  <c r="AK1112" i="41"/>
  <c r="AL1112" i="41"/>
  <c r="AM1112" i="41"/>
  <c r="AN1112" i="41"/>
  <c r="AO1112" i="41"/>
  <c r="AP1112" i="41"/>
  <c r="AQ1112" i="41"/>
  <c r="AR1112" i="41"/>
  <c r="AS1112" i="41"/>
  <c r="AT1112" i="41"/>
  <c r="AU1112" i="41"/>
  <c r="AV1112" i="41"/>
  <c r="AW1112" i="41"/>
  <c r="AX1112" i="41"/>
  <c r="C1113" i="41"/>
  <c r="D1113" i="41"/>
  <c r="E1113" i="41"/>
  <c r="F1113" i="41"/>
  <c r="G1113" i="41"/>
  <c r="H1113" i="41"/>
  <c r="J1113" i="41"/>
  <c r="K1113" i="41"/>
  <c r="L1113" i="41"/>
  <c r="M1113" i="41"/>
  <c r="N1113" i="41"/>
  <c r="O1113" i="41"/>
  <c r="P1113" i="41"/>
  <c r="S1113" i="41"/>
  <c r="T1113" i="41"/>
  <c r="U1113" i="41"/>
  <c r="V1113" i="41"/>
  <c r="W1113" i="41"/>
  <c r="AE1113" i="41"/>
  <c r="AF1113" i="41"/>
  <c r="AG1113" i="41"/>
  <c r="AI1113" i="41"/>
  <c r="AK1113" i="41"/>
  <c r="AL1113" i="41"/>
  <c r="AM1113" i="41"/>
  <c r="AN1113" i="41"/>
  <c r="AO1113" i="41"/>
  <c r="AP1113" i="41"/>
  <c r="AQ1113" i="41"/>
  <c r="AR1113" i="41"/>
  <c r="AS1113" i="41"/>
  <c r="AT1113" i="41"/>
  <c r="AU1113" i="41"/>
  <c r="AV1113" i="41"/>
  <c r="AW1113" i="41"/>
  <c r="AX1113" i="41"/>
  <c r="C1114" i="41"/>
  <c r="D1114" i="41"/>
  <c r="E1114" i="41"/>
  <c r="F1114" i="41"/>
  <c r="G1114" i="41"/>
  <c r="H1114" i="41"/>
  <c r="J1114" i="41"/>
  <c r="K1114" i="41"/>
  <c r="L1114" i="41"/>
  <c r="M1114" i="41"/>
  <c r="N1114" i="41"/>
  <c r="O1114" i="41"/>
  <c r="P1114" i="41"/>
  <c r="S1114" i="41"/>
  <c r="T1114" i="41"/>
  <c r="U1114" i="41"/>
  <c r="V1114" i="41"/>
  <c r="W1114" i="41"/>
  <c r="AE1114" i="41"/>
  <c r="AF1114" i="41"/>
  <c r="AG1114" i="41"/>
  <c r="AI1114" i="41"/>
  <c r="AK1114" i="41"/>
  <c r="AL1114" i="41"/>
  <c r="AM1114" i="41"/>
  <c r="AN1114" i="41"/>
  <c r="AO1114" i="41"/>
  <c r="AP1114" i="41"/>
  <c r="AQ1114" i="41"/>
  <c r="AR1114" i="41"/>
  <c r="AS1114" i="41"/>
  <c r="AT1114" i="41"/>
  <c r="AU1114" i="41"/>
  <c r="AV1114" i="41"/>
  <c r="AW1114" i="41"/>
  <c r="AX1114" i="41"/>
  <c r="C1115" i="41"/>
  <c r="D1115" i="41"/>
  <c r="E1115" i="41"/>
  <c r="F1115" i="41"/>
  <c r="G1115" i="41"/>
  <c r="H1115" i="41"/>
  <c r="J1115" i="41"/>
  <c r="K1115" i="41"/>
  <c r="L1115" i="41"/>
  <c r="M1115" i="41"/>
  <c r="N1115" i="41"/>
  <c r="O1115" i="41"/>
  <c r="P1115" i="41"/>
  <c r="S1115" i="41"/>
  <c r="T1115" i="41"/>
  <c r="U1115" i="41"/>
  <c r="V1115" i="41"/>
  <c r="W1115" i="41"/>
  <c r="AE1115" i="41"/>
  <c r="AF1115" i="41"/>
  <c r="AG1115" i="41"/>
  <c r="AI1115" i="41"/>
  <c r="AK1115" i="41"/>
  <c r="AL1115" i="41"/>
  <c r="AM1115" i="41"/>
  <c r="AN1115" i="41"/>
  <c r="AO1115" i="41"/>
  <c r="AP1115" i="41"/>
  <c r="AQ1115" i="41"/>
  <c r="AR1115" i="41"/>
  <c r="AS1115" i="41"/>
  <c r="AT1115" i="41"/>
  <c r="AU1115" i="41"/>
  <c r="AV1115" i="41"/>
  <c r="AW1115" i="41"/>
  <c r="AX1115" i="41"/>
  <c r="C1116" i="41"/>
  <c r="D1116" i="41"/>
  <c r="E1116" i="41"/>
  <c r="F1116" i="41"/>
  <c r="G1116" i="41"/>
  <c r="H1116" i="41"/>
  <c r="J1116" i="41"/>
  <c r="K1116" i="41"/>
  <c r="L1116" i="41"/>
  <c r="M1116" i="41"/>
  <c r="N1116" i="41"/>
  <c r="O1116" i="41"/>
  <c r="P1116" i="41"/>
  <c r="S1116" i="41"/>
  <c r="T1116" i="41"/>
  <c r="U1116" i="41"/>
  <c r="V1116" i="41"/>
  <c r="W1116" i="41"/>
  <c r="AE1116" i="41"/>
  <c r="AF1116" i="41"/>
  <c r="AG1116" i="41"/>
  <c r="AI1116" i="41"/>
  <c r="AK1116" i="41"/>
  <c r="AL1116" i="41"/>
  <c r="AM1116" i="41"/>
  <c r="AN1116" i="41"/>
  <c r="AO1116" i="41"/>
  <c r="AP1116" i="41"/>
  <c r="AQ1116" i="41"/>
  <c r="AR1116" i="41"/>
  <c r="AS1116" i="41"/>
  <c r="AT1116" i="41"/>
  <c r="AU1116" i="41"/>
  <c r="AV1116" i="41"/>
  <c r="AW1116" i="41"/>
  <c r="AX1116" i="41"/>
  <c r="M1080" i="41"/>
  <c r="M1079" i="41"/>
  <c r="M1078" i="41"/>
  <c r="M1066" i="41"/>
  <c r="M1067" i="41"/>
  <c r="M1068" i="41"/>
  <c r="M1069" i="41"/>
  <c r="M1065" i="41"/>
  <c r="AX1080" i="41"/>
  <c r="AW1080" i="41"/>
  <c r="AV1080" i="41"/>
  <c r="AU1080" i="41"/>
  <c r="AT1080" i="41"/>
  <c r="AS1080" i="41"/>
  <c r="AR1080" i="41"/>
  <c r="AQ1080" i="41"/>
  <c r="AP1080" i="41"/>
  <c r="AO1080" i="41"/>
  <c r="AN1080" i="41"/>
  <c r="AM1080" i="41"/>
  <c r="AL1080" i="41"/>
  <c r="AK1080" i="41"/>
  <c r="AI1080" i="41"/>
  <c r="AG1080" i="41"/>
  <c r="AF1080" i="41"/>
  <c r="AE1080" i="41"/>
  <c r="W1080" i="41"/>
  <c r="V1080" i="41"/>
  <c r="U1080" i="41"/>
  <c r="T1080" i="41"/>
  <c r="S1080" i="41"/>
  <c r="P1080" i="41"/>
  <c r="O1080" i="41"/>
  <c r="N1080" i="41"/>
  <c r="L1080" i="41"/>
  <c r="K1080" i="41"/>
  <c r="J1080" i="41"/>
  <c r="H1080" i="41"/>
  <c r="G1080" i="41"/>
  <c r="F1080" i="41"/>
  <c r="E1080" i="41"/>
  <c r="D1080" i="41"/>
  <c r="C1080" i="41"/>
  <c r="AX1079" i="41"/>
  <c r="AW1079" i="41"/>
  <c r="AV1079" i="41"/>
  <c r="AU1079" i="41"/>
  <c r="AT1079" i="41"/>
  <c r="AS1079" i="41"/>
  <c r="AR1079" i="41"/>
  <c r="AQ1079" i="41"/>
  <c r="AP1079" i="41"/>
  <c r="AO1079" i="41"/>
  <c r="AN1079" i="41"/>
  <c r="AM1079" i="41"/>
  <c r="AL1079" i="41"/>
  <c r="AK1079" i="41"/>
  <c r="AI1079" i="41"/>
  <c r="AG1079" i="41"/>
  <c r="AF1079" i="41"/>
  <c r="AE1079" i="41"/>
  <c r="W1079" i="41"/>
  <c r="V1079" i="41"/>
  <c r="U1079" i="41"/>
  <c r="T1079" i="41"/>
  <c r="S1079" i="41"/>
  <c r="P1079" i="41"/>
  <c r="O1079" i="41"/>
  <c r="N1079" i="41"/>
  <c r="L1079" i="41"/>
  <c r="K1079" i="41"/>
  <c r="J1079" i="41"/>
  <c r="H1079" i="41"/>
  <c r="G1079" i="41"/>
  <c r="F1079" i="41"/>
  <c r="E1079" i="41"/>
  <c r="D1079" i="41"/>
  <c r="C1079" i="41"/>
  <c r="AX1078" i="41"/>
  <c r="AW1078" i="41"/>
  <c r="AV1078" i="41"/>
  <c r="AU1078" i="41"/>
  <c r="AT1078" i="41"/>
  <c r="AS1078" i="41"/>
  <c r="AR1078" i="41"/>
  <c r="AQ1078" i="41"/>
  <c r="AP1078" i="41"/>
  <c r="AO1078" i="41"/>
  <c r="AN1078" i="41"/>
  <c r="AM1078" i="41"/>
  <c r="AL1078" i="41"/>
  <c r="AK1078" i="41"/>
  <c r="AI1078" i="41"/>
  <c r="AG1078" i="41"/>
  <c r="AF1078" i="41"/>
  <c r="AE1078" i="41"/>
  <c r="W1078" i="41"/>
  <c r="V1078" i="41"/>
  <c r="U1078" i="41"/>
  <c r="T1078" i="41"/>
  <c r="S1078" i="41"/>
  <c r="P1078" i="41"/>
  <c r="O1078" i="41"/>
  <c r="N1078" i="41"/>
  <c r="L1078" i="41"/>
  <c r="K1078" i="41"/>
  <c r="J1078" i="41"/>
  <c r="H1078" i="41"/>
  <c r="G1078" i="41"/>
  <c r="F1078" i="41"/>
  <c r="E1078" i="41"/>
  <c r="D1078" i="41"/>
  <c r="C1078" i="41"/>
  <c r="AX1066" i="41"/>
  <c r="AX1067" i="41"/>
  <c r="AX1068" i="41"/>
  <c r="AX1069" i="41"/>
  <c r="AX1065" i="41"/>
  <c r="AX3" i="41"/>
  <c r="AX4" i="41"/>
  <c r="AX5" i="41"/>
  <c r="AX6" i="41"/>
  <c r="AX7" i="41"/>
  <c r="AX8" i="41"/>
  <c r="AX9" i="41"/>
  <c r="AX10" i="41"/>
  <c r="AX11" i="41"/>
  <c r="AX12" i="41"/>
  <c r="AX13" i="41"/>
  <c r="AX14" i="41"/>
  <c r="AX15" i="41"/>
  <c r="AX16" i="41"/>
  <c r="AX17" i="41"/>
  <c r="AX18" i="41"/>
  <c r="AX19" i="41"/>
  <c r="AX20" i="41"/>
  <c r="AX21" i="41"/>
  <c r="AX22" i="41"/>
  <c r="AX23" i="41"/>
  <c r="AX24" i="41"/>
  <c r="AX25" i="41"/>
  <c r="AX26" i="41"/>
  <c r="AX27" i="41"/>
  <c r="AX28" i="41"/>
  <c r="AX29" i="41"/>
  <c r="AX30" i="41"/>
  <c r="AX31" i="41"/>
  <c r="AX32" i="41"/>
  <c r="AX33" i="41"/>
  <c r="AX34" i="41"/>
  <c r="AX35" i="41"/>
  <c r="AX36" i="41"/>
  <c r="AX37" i="41"/>
  <c r="AX38" i="41"/>
  <c r="AX39" i="41"/>
  <c r="AX40" i="41"/>
  <c r="AX41" i="41"/>
  <c r="AX42" i="41"/>
  <c r="AX43" i="41"/>
  <c r="AX44" i="41"/>
  <c r="AX45" i="41"/>
  <c r="AX46" i="41"/>
  <c r="AX47" i="41"/>
  <c r="AX48" i="41"/>
  <c r="AX49" i="41"/>
  <c r="AX50" i="41"/>
  <c r="AX51" i="41"/>
  <c r="AX52" i="41"/>
  <c r="AX53" i="41"/>
  <c r="AX54" i="41"/>
  <c r="AX55" i="41"/>
  <c r="AX56" i="41"/>
  <c r="AX57" i="41"/>
  <c r="AX58" i="41"/>
  <c r="AX59" i="41"/>
  <c r="AX60" i="41"/>
  <c r="AX61" i="41"/>
  <c r="AX62" i="41"/>
  <c r="AX63" i="41"/>
  <c r="AX64" i="41"/>
  <c r="AX65" i="41"/>
  <c r="AX66" i="41"/>
  <c r="AX67" i="41"/>
  <c r="AX68" i="41"/>
  <c r="AX69" i="41"/>
  <c r="AX70" i="41"/>
  <c r="AX71" i="41"/>
  <c r="AX72" i="41"/>
  <c r="AX73" i="41"/>
  <c r="AX74" i="41"/>
  <c r="AX75" i="41"/>
  <c r="AX76" i="41"/>
  <c r="AX77" i="41"/>
  <c r="AX78" i="41"/>
  <c r="AX79" i="41"/>
  <c r="AX80" i="41"/>
  <c r="AX81" i="41"/>
  <c r="AX82" i="41"/>
  <c r="AX83" i="41"/>
  <c r="AX84" i="41"/>
  <c r="AX85" i="41"/>
  <c r="AX86" i="41"/>
  <c r="AX87" i="41"/>
  <c r="AX88" i="41"/>
  <c r="AX89" i="41"/>
  <c r="AX90" i="41"/>
  <c r="AX91" i="41"/>
  <c r="AX92" i="41"/>
  <c r="AX93" i="41"/>
  <c r="AX94" i="41"/>
  <c r="AX95" i="41"/>
  <c r="AX96" i="41"/>
  <c r="AX97" i="41"/>
  <c r="AX98" i="41"/>
  <c r="AX99" i="41"/>
  <c r="AX100" i="41"/>
  <c r="AX101" i="41"/>
  <c r="AX102" i="41"/>
  <c r="AX103" i="41"/>
  <c r="AX104" i="41"/>
  <c r="AX105" i="41"/>
  <c r="AX106" i="41"/>
  <c r="AX107" i="41"/>
  <c r="AX108" i="41"/>
  <c r="AX109" i="41"/>
  <c r="AX110" i="41"/>
  <c r="AX111" i="41"/>
  <c r="AX112" i="41"/>
  <c r="AX113" i="41"/>
  <c r="AX114" i="41"/>
  <c r="AX115" i="41"/>
  <c r="AX116" i="41"/>
  <c r="AX117" i="41"/>
  <c r="AX118" i="41"/>
  <c r="AX119" i="41"/>
  <c r="AX120" i="41"/>
  <c r="AX121" i="41"/>
  <c r="AX122" i="41"/>
  <c r="AX123" i="41"/>
  <c r="AX124" i="41"/>
  <c r="AX125" i="41"/>
  <c r="AX126" i="41"/>
  <c r="AX127" i="41"/>
  <c r="AX128" i="41"/>
  <c r="AX129" i="41"/>
  <c r="AX130" i="41"/>
  <c r="AX131" i="41"/>
  <c r="AX132" i="41"/>
  <c r="AX133" i="41"/>
  <c r="AX134" i="41"/>
  <c r="AX135" i="41"/>
  <c r="AX136" i="41"/>
  <c r="AX137" i="41"/>
  <c r="AX138" i="41"/>
  <c r="AX139" i="41"/>
  <c r="AX140" i="41"/>
  <c r="AX141" i="41"/>
  <c r="AX142" i="41"/>
  <c r="AX143" i="41"/>
  <c r="AX144" i="41"/>
  <c r="AX145" i="41"/>
  <c r="AX146" i="41"/>
  <c r="AX147" i="41"/>
  <c r="AX148" i="41"/>
  <c r="AX149" i="41"/>
  <c r="AX150" i="41"/>
  <c r="AX151" i="41"/>
  <c r="AX152" i="41"/>
  <c r="AX153" i="41"/>
  <c r="AX154" i="41"/>
  <c r="AX155" i="41"/>
  <c r="AX156" i="41"/>
  <c r="AX157" i="41"/>
  <c r="AX158" i="41"/>
  <c r="AX159" i="41"/>
  <c r="AX160" i="41"/>
  <c r="AX161" i="41"/>
  <c r="AX162" i="41"/>
  <c r="AX163" i="41"/>
  <c r="AX164" i="41"/>
  <c r="AX165" i="41"/>
  <c r="AX166" i="41"/>
  <c r="AX167" i="41"/>
  <c r="AX168" i="41"/>
  <c r="AX169" i="41"/>
  <c r="AX170" i="41"/>
  <c r="AX171" i="41"/>
  <c r="AX172" i="41"/>
  <c r="AX173" i="41"/>
  <c r="AX174" i="41"/>
  <c r="AX175" i="41"/>
  <c r="AX176" i="41"/>
  <c r="AX177" i="41"/>
  <c r="AX178" i="41"/>
  <c r="AX179" i="41"/>
  <c r="AX180" i="41"/>
  <c r="AX181" i="41"/>
  <c r="AX182" i="41"/>
  <c r="AX183" i="41"/>
  <c r="AX184" i="41"/>
  <c r="AX185" i="41"/>
  <c r="AX186" i="41"/>
  <c r="AX187" i="41"/>
  <c r="AX188" i="41"/>
  <c r="AX189" i="41"/>
  <c r="AX190" i="41"/>
  <c r="AX191" i="41"/>
  <c r="AX192" i="41"/>
  <c r="AX193" i="41"/>
  <c r="AX194" i="41"/>
  <c r="AX195" i="41"/>
  <c r="AX196" i="41"/>
  <c r="AX197" i="41"/>
  <c r="AX198" i="41"/>
  <c r="AX199" i="41"/>
  <c r="AX200" i="41"/>
  <c r="AX201" i="41"/>
  <c r="AX202" i="41"/>
  <c r="AX203" i="41"/>
  <c r="AX204" i="41"/>
  <c r="AX205" i="41"/>
  <c r="AX206" i="41"/>
  <c r="AX207" i="41"/>
  <c r="AX208" i="41"/>
  <c r="AX209" i="41"/>
  <c r="AX210" i="41"/>
  <c r="AX211" i="41"/>
  <c r="AX212" i="41"/>
  <c r="AX213" i="41"/>
  <c r="AX214" i="41"/>
  <c r="AX215" i="41"/>
  <c r="AX216" i="41"/>
  <c r="AX217" i="41"/>
  <c r="AX218" i="41"/>
  <c r="AX219" i="41"/>
  <c r="AX220" i="41"/>
  <c r="AX221" i="41"/>
  <c r="AX222" i="41"/>
  <c r="AX223" i="41"/>
  <c r="AX224" i="41"/>
  <c r="AX225" i="41"/>
  <c r="AX226" i="41"/>
  <c r="AX227" i="41"/>
  <c r="AX228" i="41"/>
  <c r="AX229" i="41"/>
  <c r="AX230" i="41"/>
  <c r="AX231" i="41"/>
  <c r="AX232" i="41"/>
  <c r="AX233" i="41"/>
  <c r="AX234" i="41"/>
  <c r="AX235" i="41"/>
  <c r="AX236" i="41"/>
  <c r="AX237" i="41"/>
  <c r="AX238" i="41"/>
  <c r="AX239" i="41"/>
  <c r="AX240" i="41"/>
  <c r="AX241" i="41"/>
  <c r="AX242" i="41"/>
  <c r="AX243" i="41"/>
  <c r="AX244" i="41"/>
  <c r="AX245" i="41"/>
  <c r="AX246" i="41"/>
  <c r="AX247" i="41"/>
  <c r="AX248" i="41"/>
  <c r="AX249" i="41"/>
  <c r="AX250" i="41"/>
  <c r="AX251" i="41"/>
  <c r="AX252" i="41"/>
  <c r="AX253" i="41"/>
  <c r="AX254" i="41"/>
  <c r="AX255" i="41"/>
  <c r="AX256" i="41"/>
  <c r="AX257" i="41"/>
  <c r="AX258" i="41"/>
  <c r="AX259" i="41"/>
  <c r="AX260" i="41"/>
  <c r="AX261" i="41"/>
  <c r="AX262" i="41"/>
  <c r="AX263" i="41"/>
  <c r="AX264" i="41"/>
  <c r="AX265" i="41"/>
  <c r="AX266" i="41"/>
  <c r="AX267" i="41"/>
  <c r="AX268" i="41"/>
  <c r="AX269" i="41"/>
  <c r="AX270" i="41"/>
  <c r="AX271" i="41"/>
  <c r="AX272" i="41"/>
  <c r="AX273" i="41"/>
  <c r="AX274" i="41"/>
  <c r="AX275" i="41"/>
  <c r="AX276" i="41"/>
  <c r="AX277" i="41"/>
  <c r="AX278" i="41"/>
  <c r="AX279" i="41"/>
  <c r="AX280" i="41"/>
  <c r="AX281" i="41"/>
  <c r="AX282" i="41"/>
  <c r="AX283" i="41"/>
  <c r="AX284" i="41"/>
  <c r="AX285" i="41"/>
  <c r="AX286" i="41"/>
  <c r="AX287" i="41"/>
  <c r="AX288" i="41"/>
  <c r="AX289" i="41"/>
  <c r="AX290" i="41"/>
  <c r="AX291" i="41"/>
  <c r="AX292" i="41"/>
  <c r="AX293" i="41"/>
  <c r="AX294" i="41"/>
  <c r="AX295" i="41"/>
  <c r="AX296" i="41"/>
  <c r="AX297" i="41"/>
  <c r="AX298" i="41"/>
  <c r="AX299" i="41"/>
  <c r="AX300" i="41"/>
  <c r="AX301" i="41"/>
  <c r="AX302" i="41"/>
  <c r="AX303" i="41"/>
  <c r="AX304" i="41"/>
  <c r="AX305" i="41"/>
  <c r="AX306" i="41"/>
  <c r="AX307" i="41"/>
  <c r="AX308" i="41"/>
  <c r="AX309" i="41"/>
  <c r="AX310" i="41"/>
  <c r="AX311" i="41"/>
  <c r="AX312" i="41"/>
  <c r="AX313" i="41"/>
  <c r="AX314" i="41"/>
  <c r="AX315" i="41"/>
  <c r="AX316" i="41"/>
  <c r="AX317" i="41"/>
  <c r="AX318" i="41"/>
  <c r="AX319" i="41"/>
  <c r="AX320" i="41"/>
  <c r="AX321" i="41"/>
  <c r="AX322" i="41"/>
  <c r="AX323" i="41"/>
  <c r="AX324" i="41"/>
  <c r="AX325" i="41"/>
  <c r="AX326" i="41"/>
  <c r="AX327" i="41"/>
  <c r="AX328" i="41"/>
  <c r="AX329" i="41"/>
  <c r="AX330" i="41"/>
  <c r="AX331" i="41"/>
  <c r="AX332" i="41"/>
  <c r="AX333" i="41"/>
  <c r="AX334" i="41"/>
  <c r="AX335" i="41"/>
  <c r="AX336" i="41"/>
  <c r="AX337" i="41"/>
  <c r="AX338" i="41"/>
  <c r="AX339" i="41"/>
  <c r="AX340" i="41"/>
  <c r="AX341" i="41"/>
  <c r="AX342" i="41"/>
  <c r="AX343" i="41"/>
  <c r="AX344" i="41"/>
  <c r="AX345" i="41"/>
  <c r="AX346" i="41"/>
  <c r="AX347" i="41"/>
  <c r="AX348" i="41"/>
  <c r="AX349" i="41"/>
  <c r="AX350" i="41"/>
  <c r="AX351" i="41"/>
  <c r="AX352" i="41"/>
  <c r="AX353" i="41"/>
  <c r="AX354" i="41"/>
  <c r="AX355" i="41"/>
  <c r="AX356" i="41"/>
  <c r="AX357" i="41"/>
  <c r="AX358" i="41"/>
  <c r="AX359" i="41"/>
  <c r="AX360" i="41"/>
  <c r="AX361" i="41"/>
  <c r="AX362" i="41"/>
  <c r="AX363" i="41"/>
  <c r="AX364" i="41"/>
  <c r="AX365" i="41"/>
  <c r="AX366" i="41"/>
  <c r="AX367" i="41"/>
  <c r="AX368" i="41"/>
  <c r="AX369" i="41"/>
  <c r="AX370" i="41"/>
  <c r="AX371" i="41"/>
  <c r="AX372" i="41"/>
  <c r="AX373" i="41"/>
  <c r="AX374" i="41"/>
  <c r="AX375" i="41"/>
  <c r="AX376" i="41"/>
  <c r="AX377" i="41"/>
  <c r="AX378" i="41"/>
  <c r="AX379" i="41"/>
  <c r="AX380" i="41"/>
  <c r="AX381" i="41"/>
  <c r="AX382" i="41"/>
  <c r="AX383" i="41"/>
  <c r="AX384" i="41"/>
  <c r="AX385" i="41"/>
  <c r="AX386" i="41"/>
  <c r="AX387" i="41"/>
  <c r="AX388" i="41"/>
  <c r="AX389" i="41"/>
  <c r="AX390" i="41"/>
  <c r="AX391" i="41"/>
  <c r="AX392" i="41"/>
  <c r="AX393" i="41"/>
  <c r="AX394" i="41"/>
  <c r="AX395" i="41"/>
  <c r="AX396" i="41"/>
  <c r="AX397" i="41"/>
  <c r="AX398" i="41"/>
  <c r="AX399" i="41"/>
  <c r="AX400" i="41"/>
  <c r="AX401" i="41"/>
  <c r="AX402" i="41"/>
  <c r="AX403" i="41"/>
  <c r="AX404" i="41"/>
  <c r="AX405" i="41"/>
  <c r="AX406" i="41"/>
  <c r="AX407" i="41"/>
  <c r="AX408" i="41"/>
  <c r="AX409" i="41"/>
  <c r="AX410" i="41"/>
  <c r="AX411" i="41"/>
  <c r="AX412" i="41"/>
  <c r="AX413" i="41"/>
  <c r="AX414" i="41"/>
  <c r="AX415" i="41"/>
  <c r="AX416" i="41"/>
  <c r="AX417" i="41"/>
  <c r="AX418" i="41"/>
  <c r="AX419" i="41"/>
  <c r="AX420" i="41"/>
  <c r="AX421" i="41"/>
  <c r="AX422" i="41"/>
  <c r="AX423" i="41"/>
  <c r="AX424" i="41"/>
  <c r="AX425" i="41"/>
  <c r="AX426" i="41"/>
  <c r="AX427" i="41"/>
  <c r="AX428" i="41"/>
  <c r="AX429" i="41"/>
  <c r="AX430" i="41"/>
  <c r="AX431" i="41"/>
  <c r="AX432" i="41"/>
  <c r="AX433" i="41"/>
  <c r="AX434" i="41"/>
  <c r="AX435" i="41"/>
  <c r="AX436" i="41"/>
  <c r="AX437" i="41"/>
  <c r="AX438" i="41"/>
  <c r="AX439" i="41"/>
  <c r="AX440" i="41"/>
  <c r="AX441" i="41"/>
  <c r="AX442" i="41"/>
  <c r="AX443" i="41"/>
  <c r="AX444" i="41"/>
  <c r="AX445" i="41"/>
  <c r="AX446" i="41"/>
  <c r="AX447" i="41"/>
  <c r="AX448" i="41"/>
  <c r="AX449" i="41"/>
  <c r="AX450" i="41"/>
  <c r="AX451" i="41"/>
  <c r="AX452" i="41"/>
  <c r="AX453" i="41"/>
  <c r="AX454" i="41"/>
  <c r="AX455" i="41"/>
  <c r="AX456" i="41"/>
  <c r="AX457" i="41"/>
  <c r="AX458" i="41"/>
  <c r="AX459" i="41"/>
  <c r="AX460" i="41"/>
  <c r="AX461" i="41"/>
  <c r="AX462" i="41"/>
  <c r="AX463" i="41"/>
  <c r="AX464" i="41"/>
  <c r="AX465" i="41"/>
  <c r="AX466" i="41"/>
  <c r="AX467" i="41"/>
  <c r="AX468" i="41"/>
  <c r="AX469" i="41"/>
  <c r="AX470" i="41"/>
  <c r="AX471" i="41"/>
  <c r="AX472" i="41"/>
  <c r="AX473" i="41"/>
  <c r="AX474" i="41"/>
  <c r="AX475" i="41"/>
  <c r="AX476" i="41"/>
  <c r="AX477" i="41"/>
  <c r="AX478" i="41"/>
  <c r="AX479" i="41"/>
  <c r="AX480" i="41"/>
  <c r="AX481" i="41"/>
  <c r="AX482" i="41"/>
  <c r="AX483" i="41"/>
  <c r="AX484" i="41"/>
  <c r="AX485" i="41"/>
  <c r="AX486" i="41"/>
  <c r="AX487" i="41"/>
  <c r="AX488" i="41"/>
  <c r="AX489" i="41"/>
  <c r="AX490" i="41"/>
  <c r="AX491" i="41"/>
  <c r="AX492" i="41"/>
  <c r="AX493" i="41"/>
  <c r="AX494" i="41"/>
  <c r="AX495" i="41"/>
  <c r="AX496" i="41"/>
  <c r="AX497" i="41"/>
  <c r="AX498" i="41"/>
  <c r="AX499" i="41"/>
  <c r="AX500" i="41"/>
  <c r="AX501" i="41"/>
  <c r="AX502" i="41"/>
  <c r="AX503" i="41"/>
  <c r="AX504" i="41"/>
  <c r="AX505" i="41"/>
  <c r="AX506" i="41"/>
  <c r="AX507" i="41"/>
  <c r="AX508" i="41"/>
  <c r="AX509" i="41"/>
  <c r="AX510" i="41"/>
  <c r="AX511" i="41"/>
  <c r="AX512" i="41"/>
  <c r="AX513" i="41"/>
  <c r="AX514" i="41"/>
  <c r="AX515" i="41"/>
  <c r="AX516" i="41"/>
  <c r="AX517" i="41"/>
  <c r="AX518" i="41"/>
  <c r="AX519" i="41"/>
  <c r="AX520" i="41"/>
  <c r="AX521" i="41"/>
  <c r="AX522" i="41"/>
  <c r="AX523" i="41"/>
  <c r="AX524" i="41"/>
  <c r="AX525" i="41"/>
  <c r="AX526" i="41"/>
  <c r="AX527" i="41"/>
  <c r="AX528" i="41"/>
  <c r="AX529" i="41"/>
  <c r="AX530" i="41"/>
  <c r="AX531" i="41"/>
  <c r="AX532" i="41"/>
  <c r="AX533" i="41"/>
  <c r="AX534" i="41"/>
  <c r="AX535" i="41"/>
  <c r="AX536" i="41"/>
  <c r="AX537" i="41"/>
  <c r="AX538" i="41"/>
  <c r="AX539" i="41"/>
  <c r="AX540" i="41"/>
  <c r="AX541" i="41"/>
  <c r="AX542" i="41"/>
  <c r="AX543" i="41"/>
  <c r="AX544" i="41"/>
  <c r="AX545" i="41"/>
  <c r="AX546" i="41"/>
  <c r="AX547" i="41"/>
  <c r="AX548" i="41"/>
  <c r="AX549" i="41"/>
  <c r="AX550" i="41"/>
  <c r="AX551" i="41"/>
  <c r="AX552" i="41"/>
  <c r="AX553" i="41"/>
  <c r="AX554" i="41"/>
  <c r="AX555" i="41"/>
  <c r="AX556" i="41"/>
  <c r="AX557" i="41"/>
  <c r="AX558" i="41"/>
  <c r="AX559" i="41"/>
  <c r="AX560" i="41"/>
  <c r="AX561" i="41"/>
  <c r="AX562" i="41"/>
  <c r="AX563" i="41"/>
  <c r="AX564" i="41"/>
  <c r="AX565" i="41"/>
  <c r="AX566" i="41"/>
  <c r="AX567" i="41"/>
  <c r="AX568" i="41"/>
  <c r="AX569" i="41"/>
  <c r="AX570" i="41"/>
  <c r="AX571" i="41"/>
  <c r="AX572" i="41"/>
  <c r="AX573" i="41"/>
  <c r="AX574" i="41"/>
  <c r="AX575" i="41"/>
  <c r="AX576" i="41"/>
  <c r="AX577" i="41"/>
  <c r="AX578" i="41"/>
  <c r="AX579" i="41"/>
  <c r="AX580" i="41"/>
  <c r="AX581" i="41"/>
  <c r="AX582" i="41"/>
  <c r="AX583" i="41"/>
  <c r="AX584" i="41"/>
  <c r="AX585" i="41"/>
  <c r="AX586" i="41"/>
  <c r="AX587" i="41"/>
  <c r="AX588" i="41"/>
  <c r="AX589" i="41"/>
  <c r="AX590" i="41"/>
  <c r="AX591" i="41"/>
  <c r="AX592" i="41"/>
  <c r="AX593" i="41"/>
  <c r="AX594" i="41"/>
  <c r="AX595" i="41"/>
  <c r="AX596" i="41"/>
  <c r="AX597" i="41"/>
  <c r="AX598" i="41"/>
  <c r="AX599" i="41"/>
  <c r="AX600" i="41"/>
  <c r="AX601" i="41"/>
  <c r="AX602" i="41"/>
  <c r="AX603" i="41"/>
  <c r="AX604" i="41"/>
  <c r="AX605" i="41"/>
  <c r="AX606" i="41"/>
  <c r="AX607" i="41"/>
  <c r="AX608" i="41"/>
  <c r="AX609" i="41"/>
  <c r="AX610" i="41"/>
  <c r="AX611" i="41"/>
  <c r="AX612" i="41"/>
  <c r="AX613" i="41"/>
  <c r="AX614" i="41"/>
  <c r="AX615" i="41"/>
  <c r="AX616" i="41"/>
  <c r="AX617" i="41"/>
  <c r="AX618" i="41"/>
  <c r="AX619" i="41"/>
  <c r="AX620" i="41"/>
  <c r="AX621" i="41"/>
  <c r="AX622" i="41"/>
  <c r="AX623" i="41"/>
  <c r="AX624" i="41"/>
  <c r="AX625" i="41"/>
  <c r="AX626" i="41"/>
  <c r="AX627" i="41"/>
  <c r="AX628" i="41"/>
  <c r="AX629" i="41"/>
  <c r="AX630" i="41"/>
  <c r="AX631" i="41"/>
  <c r="AX632" i="41"/>
  <c r="AX633" i="41"/>
  <c r="AX634" i="41"/>
  <c r="AX635" i="41"/>
  <c r="AX636" i="41"/>
  <c r="AX637" i="41"/>
  <c r="AX638" i="41"/>
  <c r="AX639" i="41"/>
  <c r="AX640" i="41"/>
  <c r="AX641" i="41"/>
  <c r="AX642" i="41"/>
  <c r="AX643" i="41"/>
  <c r="AX644" i="41"/>
  <c r="AX645" i="41"/>
  <c r="AX646" i="41"/>
  <c r="AX647" i="41"/>
  <c r="AX648" i="41"/>
  <c r="AX649" i="41"/>
  <c r="AX650" i="41"/>
  <c r="AX651" i="41"/>
  <c r="AX652" i="41"/>
  <c r="AX653" i="41"/>
  <c r="AX654" i="41"/>
  <c r="AX655" i="41"/>
  <c r="AX656" i="41"/>
  <c r="AX657" i="41"/>
  <c r="AX658" i="41"/>
  <c r="AX659" i="41"/>
  <c r="AX660" i="41"/>
  <c r="AX661" i="41"/>
  <c r="AX662" i="41"/>
  <c r="AX663" i="41"/>
  <c r="AX664" i="41"/>
  <c r="AX665" i="41"/>
  <c r="AX666" i="41"/>
  <c r="AX667" i="41"/>
  <c r="AX668" i="41"/>
  <c r="AX669" i="41"/>
  <c r="AX670" i="41"/>
  <c r="AX671" i="41"/>
  <c r="AX672" i="41"/>
  <c r="AX673" i="41"/>
  <c r="AX674" i="41"/>
  <c r="AX675" i="41"/>
  <c r="AX676" i="41"/>
  <c r="AX677" i="41"/>
  <c r="AX678" i="41"/>
  <c r="AX679" i="41"/>
  <c r="AX680" i="41"/>
  <c r="AX681" i="41"/>
  <c r="AX682" i="41"/>
  <c r="AX683" i="41"/>
  <c r="AX684" i="41"/>
  <c r="AX685" i="41"/>
  <c r="AX686" i="41"/>
  <c r="AX687" i="41"/>
  <c r="AX688" i="41"/>
  <c r="AX689" i="41"/>
  <c r="AX690" i="41"/>
  <c r="AX691" i="41"/>
  <c r="AX692" i="41"/>
  <c r="AX693" i="41"/>
  <c r="AX694" i="41"/>
  <c r="AX695" i="41"/>
  <c r="AX696" i="41"/>
  <c r="AX697" i="41"/>
  <c r="AX698" i="41"/>
  <c r="AX699" i="41"/>
  <c r="AX700" i="41"/>
  <c r="AX701" i="41"/>
  <c r="AX702" i="41"/>
  <c r="AX703" i="41"/>
  <c r="AX704" i="41"/>
  <c r="AX705" i="41"/>
  <c r="AX706" i="41"/>
  <c r="AX707" i="41"/>
  <c r="AX708" i="41"/>
  <c r="AX709" i="41"/>
  <c r="AX710" i="41"/>
  <c r="AX711" i="41"/>
  <c r="AX712" i="41"/>
  <c r="AX713" i="41"/>
  <c r="AX714" i="41"/>
  <c r="AX715" i="41"/>
  <c r="AX716" i="41"/>
  <c r="AX717" i="41"/>
  <c r="AX718" i="41"/>
  <c r="AX719" i="41"/>
  <c r="AX720" i="41"/>
  <c r="AX721" i="41"/>
  <c r="AX722" i="41"/>
  <c r="AX723" i="41"/>
  <c r="AX724" i="41"/>
  <c r="AX725" i="41"/>
  <c r="AX726" i="41"/>
  <c r="AX727" i="41"/>
  <c r="AX728" i="41"/>
  <c r="AX729" i="41"/>
  <c r="AX730" i="41"/>
  <c r="AX731" i="41"/>
  <c r="AX732" i="41"/>
  <c r="AX733" i="41"/>
  <c r="AX734" i="41"/>
  <c r="AX735" i="41"/>
  <c r="AX736" i="41"/>
  <c r="AX737" i="41"/>
  <c r="AX738" i="41"/>
  <c r="AX739" i="41"/>
  <c r="AX740" i="41"/>
  <c r="AX741" i="41"/>
  <c r="AX742" i="41"/>
  <c r="AX743" i="41"/>
  <c r="AX744" i="41"/>
  <c r="AX745" i="41"/>
  <c r="AX746" i="41"/>
  <c r="AX747" i="41"/>
  <c r="AX748" i="41"/>
  <c r="AX749" i="41"/>
  <c r="AX750" i="41"/>
  <c r="AX751" i="41"/>
  <c r="AX752" i="41"/>
  <c r="AX753" i="41"/>
  <c r="AX754" i="41"/>
  <c r="AX755" i="41"/>
  <c r="AX756" i="41"/>
  <c r="AX757" i="41"/>
  <c r="AX758" i="41"/>
  <c r="AX759" i="41"/>
  <c r="AX760" i="41"/>
  <c r="AX761" i="41"/>
  <c r="AX762" i="41"/>
  <c r="AX763" i="41"/>
  <c r="AX764" i="41"/>
  <c r="AX765" i="41"/>
  <c r="AX766" i="41"/>
  <c r="AX767" i="41"/>
  <c r="AX768" i="41"/>
  <c r="AX769" i="41"/>
  <c r="AX770" i="41"/>
  <c r="AX771" i="41"/>
  <c r="AX772" i="41"/>
  <c r="AX773" i="41"/>
  <c r="AX774" i="41"/>
  <c r="AX775" i="41"/>
  <c r="AX776" i="41"/>
  <c r="AX777" i="41"/>
  <c r="AX778" i="41"/>
  <c r="AX779" i="41"/>
  <c r="AX780" i="41"/>
  <c r="AX781" i="41"/>
  <c r="AX782" i="41"/>
  <c r="AX783" i="41"/>
  <c r="AX784" i="41"/>
  <c r="AX785" i="41"/>
  <c r="AX786" i="41"/>
  <c r="AX787" i="41"/>
  <c r="AX788" i="41"/>
  <c r="AX789" i="41"/>
  <c r="AX790" i="41"/>
  <c r="AX791" i="41"/>
  <c r="AX792" i="41"/>
  <c r="AX793" i="41"/>
  <c r="AX794" i="41"/>
  <c r="AX795" i="41"/>
  <c r="AX796" i="41"/>
  <c r="AX797" i="41"/>
  <c r="AX798" i="41"/>
  <c r="AX799" i="41"/>
  <c r="AX800" i="41"/>
  <c r="AX801" i="41"/>
  <c r="AX802" i="41"/>
  <c r="AX803" i="41"/>
  <c r="AX804" i="41"/>
  <c r="AX805" i="41"/>
  <c r="AX806" i="41"/>
  <c r="AX807" i="41"/>
  <c r="AX808" i="41"/>
  <c r="AX809" i="41"/>
  <c r="AX810" i="41"/>
  <c r="AX811" i="41"/>
  <c r="AX812" i="41"/>
  <c r="AX813" i="41"/>
  <c r="AX814" i="41"/>
  <c r="AX815" i="41"/>
  <c r="AX816" i="41"/>
  <c r="AX817" i="41"/>
  <c r="AX818" i="41"/>
  <c r="AX819" i="41"/>
  <c r="AX820" i="41"/>
  <c r="AX821" i="41"/>
  <c r="AX822" i="41"/>
  <c r="AX823" i="41"/>
  <c r="AX824" i="41"/>
  <c r="AX825" i="41"/>
  <c r="AX826" i="41"/>
  <c r="AX827" i="41"/>
  <c r="AX828" i="41"/>
  <c r="AX829" i="41"/>
  <c r="AX830" i="41"/>
  <c r="AX831" i="41"/>
  <c r="AX832" i="41"/>
  <c r="AX833" i="41"/>
  <c r="AX834" i="41"/>
  <c r="AX835" i="41"/>
  <c r="AX836" i="41"/>
  <c r="AX837" i="41"/>
  <c r="AX838" i="41"/>
  <c r="AX839" i="41"/>
  <c r="AX840" i="41"/>
  <c r="AX841" i="41"/>
  <c r="AX842" i="41"/>
  <c r="AX843" i="41"/>
  <c r="AX844" i="41"/>
  <c r="AX845" i="41"/>
  <c r="AX846" i="41"/>
  <c r="AX847" i="41"/>
  <c r="AX848" i="41"/>
  <c r="AX849" i="41"/>
  <c r="AX850" i="41"/>
  <c r="AX851" i="41"/>
  <c r="AX852" i="41"/>
  <c r="AX853" i="41"/>
  <c r="AX854" i="41"/>
  <c r="AX855" i="41"/>
  <c r="AX856" i="41"/>
  <c r="AX857" i="41"/>
  <c r="AX858" i="41"/>
  <c r="AX859" i="41"/>
  <c r="AX860" i="41"/>
  <c r="AX861" i="41"/>
  <c r="AX862" i="41"/>
  <c r="AX863" i="41"/>
  <c r="AX864" i="41"/>
  <c r="AX865" i="41"/>
  <c r="AX866" i="41"/>
  <c r="AX867" i="41"/>
  <c r="AX868" i="41"/>
  <c r="AX869" i="41"/>
  <c r="AX870" i="41"/>
  <c r="AX871" i="41"/>
  <c r="AX872" i="41"/>
  <c r="AX873" i="41"/>
  <c r="AX874" i="41"/>
  <c r="AX875" i="41"/>
  <c r="AX876" i="41"/>
  <c r="AX877" i="41"/>
  <c r="AX878" i="41"/>
  <c r="AX879" i="41"/>
  <c r="AX880" i="41"/>
  <c r="AX881" i="41"/>
  <c r="AX882" i="41"/>
  <c r="AX883" i="41"/>
  <c r="AX884" i="41"/>
  <c r="AX885" i="41"/>
  <c r="AX886" i="41"/>
  <c r="AX887" i="41"/>
  <c r="AX888" i="41"/>
  <c r="AX889" i="41"/>
  <c r="AX890" i="41"/>
  <c r="AX891" i="41"/>
  <c r="AX892" i="41"/>
  <c r="AX893" i="41"/>
  <c r="AX894" i="41"/>
  <c r="AX895" i="41"/>
  <c r="AX896" i="41"/>
  <c r="AX897" i="41"/>
  <c r="AX898" i="41"/>
  <c r="AX899" i="41"/>
  <c r="AX900" i="41"/>
  <c r="AX901" i="41"/>
  <c r="AX902" i="41"/>
  <c r="AX903" i="41"/>
  <c r="AX904" i="41"/>
  <c r="AX905" i="41"/>
  <c r="AX906" i="41"/>
  <c r="AX907" i="41"/>
  <c r="AX908" i="41"/>
  <c r="AX909" i="41"/>
  <c r="AX910" i="41"/>
  <c r="AX911" i="41"/>
  <c r="AX912" i="41"/>
  <c r="AX913" i="41"/>
  <c r="AX914" i="41"/>
  <c r="AX915" i="41"/>
  <c r="AX916" i="41"/>
  <c r="AX917" i="41"/>
  <c r="AX918" i="41"/>
  <c r="AX919" i="41"/>
  <c r="AX920" i="41"/>
  <c r="AX921" i="41"/>
  <c r="AX922" i="41"/>
  <c r="AX923" i="41"/>
  <c r="AX924" i="41"/>
  <c r="AX925" i="41"/>
  <c r="AX926" i="41"/>
  <c r="AX927" i="41"/>
  <c r="AX928" i="41"/>
  <c r="AX929" i="41"/>
  <c r="AX930" i="41"/>
  <c r="AX931" i="41"/>
  <c r="AX932" i="41"/>
  <c r="AX933" i="41"/>
  <c r="AX934" i="41"/>
  <c r="AX935" i="41"/>
  <c r="AX936" i="41"/>
  <c r="AX937" i="41"/>
  <c r="AX938" i="41"/>
  <c r="AX939" i="41"/>
  <c r="AX940" i="41"/>
  <c r="AX941" i="41"/>
  <c r="AX942" i="41"/>
  <c r="AX943" i="41"/>
  <c r="AX944" i="41"/>
  <c r="AX945" i="41"/>
  <c r="AX946" i="41"/>
  <c r="AX947" i="41"/>
  <c r="AX948" i="41"/>
  <c r="AX949" i="41"/>
  <c r="AX950" i="41"/>
  <c r="AX951" i="41"/>
  <c r="AX952" i="41"/>
  <c r="AX953" i="41"/>
  <c r="AX954" i="41"/>
  <c r="AX955" i="41"/>
  <c r="AX956" i="41"/>
  <c r="AX957" i="41"/>
  <c r="AX958" i="41"/>
  <c r="AX959" i="41"/>
  <c r="AX960" i="41"/>
  <c r="AX961" i="41"/>
  <c r="AX962" i="41"/>
  <c r="AX963" i="41"/>
  <c r="AX964" i="41"/>
  <c r="AX965" i="41"/>
  <c r="AX966" i="41"/>
  <c r="AX967" i="41"/>
  <c r="AX968" i="41"/>
  <c r="AX969" i="41"/>
  <c r="AX970" i="41"/>
  <c r="AX971" i="41"/>
  <c r="AX972" i="41"/>
  <c r="AX973" i="41"/>
  <c r="AX974" i="41"/>
  <c r="AX975" i="41"/>
  <c r="AX976" i="41"/>
  <c r="AX977" i="41"/>
  <c r="AX978" i="41"/>
  <c r="AX979" i="41"/>
  <c r="AX980" i="41"/>
  <c r="AX981" i="41"/>
  <c r="AX982" i="41"/>
  <c r="AX983" i="41"/>
  <c r="AX984" i="41"/>
  <c r="AX985" i="41"/>
  <c r="AX986" i="41"/>
  <c r="AX987" i="41"/>
  <c r="AX988" i="41"/>
  <c r="AX989" i="41"/>
  <c r="AX990" i="41"/>
  <c r="AX991" i="41"/>
  <c r="AX992" i="41"/>
  <c r="AX993" i="41"/>
  <c r="AX994" i="41"/>
  <c r="AX995" i="41"/>
  <c r="AX996" i="41"/>
  <c r="AX997" i="41"/>
  <c r="AX998" i="41"/>
  <c r="AX999" i="41"/>
  <c r="AX1000" i="41"/>
  <c r="AX1001" i="41"/>
  <c r="AX1002" i="41"/>
  <c r="AX1003" i="41"/>
  <c r="AX1004" i="41"/>
  <c r="AX1005" i="41"/>
  <c r="AX1006" i="41"/>
  <c r="AX1007" i="41"/>
  <c r="AX1008" i="41"/>
  <c r="AX1009" i="41"/>
  <c r="AX1010" i="41"/>
  <c r="AX1011" i="41"/>
  <c r="AX1012" i="41"/>
  <c r="AX1013" i="41"/>
  <c r="AX1014" i="41"/>
  <c r="AX1015" i="41"/>
  <c r="AX1016" i="41"/>
  <c r="AX1017" i="41"/>
  <c r="AX1018" i="41"/>
  <c r="AX1019" i="41"/>
  <c r="AX1020" i="41"/>
  <c r="AX1021" i="41"/>
  <c r="AX1022" i="41"/>
  <c r="AX1023" i="41"/>
  <c r="AX1024" i="41"/>
  <c r="AX1025" i="41"/>
  <c r="AX1026" i="41"/>
  <c r="AX1027" i="41"/>
  <c r="AX1028" i="41"/>
  <c r="AX1029" i="41"/>
  <c r="AX1030" i="41"/>
  <c r="AX1031" i="41"/>
  <c r="AX1032" i="41"/>
  <c r="AX1033" i="41"/>
  <c r="AX1034" i="41"/>
  <c r="AX1035" i="41"/>
  <c r="AX1036" i="41"/>
  <c r="AX1037" i="41"/>
  <c r="AX1038" i="41"/>
  <c r="AX1039" i="41"/>
  <c r="AX1040" i="41"/>
  <c r="AX1041" i="41"/>
  <c r="AX1042" i="41"/>
  <c r="AX1043" i="41"/>
  <c r="AX1044" i="41"/>
  <c r="AX1045" i="41"/>
  <c r="AX1046" i="41"/>
  <c r="AX1047" i="41"/>
  <c r="AX1048" i="41"/>
  <c r="AX1049" i="41"/>
  <c r="AX1050" i="41"/>
  <c r="AX1051" i="41"/>
  <c r="AX1052" i="41"/>
  <c r="AX1053" i="41"/>
  <c r="AX1054" i="41"/>
  <c r="AX1055" i="41"/>
  <c r="AX1056" i="41"/>
  <c r="AX1057" i="41"/>
  <c r="AX1058" i="41"/>
  <c r="AX1059" i="41"/>
  <c r="AX1060" i="41"/>
  <c r="AX1061" i="41"/>
  <c r="AX1062" i="41"/>
  <c r="AX1063" i="41"/>
  <c r="AX1064" i="41"/>
  <c r="AX1070" i="41"/>
  <c r="AX1071" i="41"/>
  <c r="AX1072" i="41"/>
  <c r="AX1073" i="41"/>
  <c r="AX1074" i="41"/>
  <c r="AX1075" i="41"/>
  <c r="AX1076" i="41"/>
  <c r="AX1077" i="41"/>
  <c r="AU456" i="46" l="1"/>
  <c r="B222" i="44"/>
  <c r="E222" i="44"/>
  <c r="F222" i="44"/>
  <c r="B223" i="44"/>
  <c r="E223" i="44"/>
  <c r="F223" i="44"/>
  <c r="AJ14" i="46" l="1"/>
  <c r="AJ21" i="46"/>
  <c r="AJ37" i="46"/>
  <c r="AJ36" i="46"/>
  <c r="AJ55" i="46"/>
  <c r="F55" i="38" s="1"/>
  <c r="AJ54" i="46"/>
  <c r="F54" i="38" s="1"/>
  <c r="AJ60" i="46"/>
  <c r="AJ59" i="46"/>
  <c r="AJ58" i="46"/>
  <c r="F58" i="38" s="1"/>
  <c r="AJ57" i="46"/>
  <c r="AJ62" i="46"/>
  <c r="AJ84" i="46"/>
  <c r="AJ89" i="46"/>
  <c r="AJ117" i="46"/>
  <c r="AJ116" i="46"/>
  <c r="AJ127" i="46"/>
  <c r="F127" i="38" s="1"/>
  <c r="AJ126" i="46"/>
  <c r="AJ125" i="46"/>
  <c r="AJ143" i="46"/>
  <c r="AJ142" i="46"/>
  <c r="AJ141" i="46"/>
  <c r="AJ140" i="46"/>
  <c r="AJ154" i="46"/>
  <c r="AJ153" i="46"/>
  <c r="AJ152" i="46"/>
  <c r="AJ151" i="46"/>
  <c r="AJ150" i="46"/>
  <c r="AJ149" i="46"/>
  <c r="AJ148" i="46"/>
  <c r="AJ147" i="46"/>
  <c r="AJ146" i="46"/>
  <c r="AJ145" i="46"/>
  <c r="AJ164" i="46"/>
  <c r="AJ163" i="46"/>
  <c r="AJ176" i="46"/>
  <c r="AJ183" i="46"/>
  <c r="AJ182" i="46"/>
  <c r="AJ181" i="46"/>
  <c r="AJ180" i="46"/>
  <c r="AJ179" i="46"/>
  <c r="AJ188" i="46"/>
  <c r="AJ187" i="46"/>
  <c r="AJ186" i="46"/>
  <c r="AJ185" i="46"/>
  <c r="F185" i="38" s="1"/>
  <c r="AJ219" i="46"/>
  <c r="AJ241" i="46"/>
  <c r="AJ240" i="46"/>
  <c r="F240" i="38" s="1"/>
  <c r="AJ239" i="46"/>
  <c r="F239" i="38" s="1"/>
  <c r="AJ238" i="46"/>
  <c r="F238" i="38" s="1"/>
  <c r="AJ237" i="46"/>
  <c r="F237" i="38" s="1"/>
  <c r="AJ236" i="46"/>
  <c r="F236" i="38" s="1"/>
  <c r="AJ235" i="46"/>
  <c r="F235" i="38" s="1"/>
  <c r="AJ234" i="46"/>
  <c r="F234" i="38" s="1"/>
  <c r="AJ233" i="46"/>
  <c r="F233" i="38" s="1"/>
  <c r="AJ232" i="46"/>
  <c r="AJ231" i="46"/>
  <c r="AJ230" i="46"/>
  <c r="AJ229" i="46"/>
  <c r="AJ228" i="46"/>
  <c r="F228" i="38" s="1"/>
  <c r="AJ227" i="46"/>
  <c r="AJ226" i="46"/>
  <c r="AJ225" i="46"/>
  <c r="AJ224" i="46"/>
  <c r="AJ223" i="46"/>
  <c r="F223" i="38" s="1"/>
  <c r="AJ222" i="46"/>
  <c r="F222" i="38" s="1"/>
  <c r="AJ251" i="46"/>
  <c r="F251" i="38" s="1"/>
  <c r="AJ250" i="46"/>
  <c r="AJ271" i="46"/>
  <c r="F271" i="38" s="1"/>
  <c r="AJ270" i="46"/>
  <c r="F270" i="38" s="1"/>
  <c r="AJ269" i="46"/>
  <c r="F269" i="38" s="1"/>
  <c r="AJ268" i="46"/>
  <c r="AJ314" i="46"/>
  <c r="AJ313" i="46"/>
  <c r="AJ312" i="46"/>
  <c r="AJ858" i="46"/>
  <c r="F858" i="38" s="1"/>
  <c r="AJ360" i="46"/>
  <c r="AJ372" i="46"/>
  <c r="AJ383" i="46"/>
  <c r="AJ382" i="46"/>
  <c r="F268" i="38" l="1"/>
  <c r="F242" i="83"/>
  <c r="F229" i="83"/>
  <c r="F250" i="38"/>
  <c r="F224" i="38"/>
  <c r="F213" i="83"/>
  <c r="F232" i="38"/>
  <c r="F220" i="83"/>
  <c r="F178" i="83"/>
  <c r="F186" i="38"/>
  <c r="F180" i="38"/>
  <c r="F174" i="83"/>
  <c r="F176" i="38"/>
  <c r="F170" i="83"/>
  <c r="F141" i="83"/>
  <c r="F146" i="38"/>
  <c r="F145" i="83"/>
  <c r="F150" i="38"/>
  <c r="F149" i="83"/>
  <c r="F154" i="38"/>
  <c r="F138" i="83"/>
  <c r="F143" i="38"/>
  <c r="F116" i="38"/>
  <c r="F113" i="83"/>
  <c r="F59" i="83"/>
  <c r="F62" i="38"/>
  <c r="F60" i="38"/>
  <c r="F57" i="83"/>
  <c r="F37" i="38"/>
  <c r="F37" i="83"/>
  <c r="F216" i="83"/>
  <c r="F227" i="38"/>
  <c r="F219" i="83"/>
  <c r="F231" i="38"/>
  <c r="F173" i="83"/>
  <c r="F179" i="38"/>
  <c r="F140" i="83"/>
  <c r="F145" i="38"/>
  <c r="F144" i="83"/>
  <c r="F149" i="38"/>
  <c r="F148" i="83"/>
  <c r="F153" i="38"/>
  <c r="F137" i="83"/>
  <c r="F142" i="38"/>
  <c r="F225" i="38"/>
  <c r="F214" i="83"/>
  <c r="F229" i="38"/>
  <c r="F217" i="83"/>
  <c r="F241" i="38"/>
  <c r="F221" i="83"/>
  <c r="F179" i="83"/>
  <c r="F187" i="38"/>
  <c r="F175" i="83"/>
  <c r="F181" i="38"/>
  <c r="F158" i="83"/>
  <c r="F163" i="38"/>
  <c r="F142" i="83"/>
  <c r="F147" i="38"/>
  <c r="F146" i="83"/>
  <c r="F151" i="38"/>
  <c r="F135" i="83"/>
  <c r="F140" i="38"/>
  <c r="F125" i="38"/>
  <c r="F122" i="83"/>
  <c r="F117" i="38"/>
  <c r="F114" i="83"/>
  <c r="F55" i="83"/>
  <c r="F57" i="38"/>
  <c r="F21" i="38"/>
  <c r="F21" i="83"/>
  <c r="F323" i="83"/>
  <c r="F360" i="38"/>
  <c r="F278" i="83"/>
  <c r="F314" i="38"/>
  <c r="F177" i="83"/>
  <c r="F183" i="38"/>
  <c r="F84" i="38"/>
  <c r="F81" i="83"/>
  <c r="F56" i="83"/>
  <c r="F59" i="38"/>
  <c r="F36" i="38"/>
  <c r="F36" i="83"/>
  <c r="F345" i="83"/>
  <c r="F382" i="38"/>
  <c r="F346" i="83"/>
  <c r="F383" i="38"/>
  <c r="F312" i="38"/>
  <c r="F276" i="83"/>
  <c r="F335" i="83"/>
  <c r="F372" i="38"/>
  <c r="F313" i="38"/>
  <c r="F277" i="83"/>
  <c r="F215" i="83"/>
  <c r="F226" i="38"/>
  <c r="F218" i="83"/>
  <c r="F230" i="38"/>
  <c r="F211" i="83"/>
  <c r="F219" i="38"/>
  <c r="F188" i="38"/>
  <c r="F180" i="83"/>
  <c r="F176" i="83"/>
  <c r="F182" i="38"/>
  <c r="F159" i="83"/>
  <c r="F164" i="38"/>
  <c r="F143" i="83"/>
  <c r="F148" i="38"/>
  <c r="F147" i="83"/>
  <c r="F152" i="38"/>
  <c r="F136" i="83"/>
  <c r="F141" i="38"/>
  <c r="F123" i="83"/>
  <c r="F126" i="38"/>
  <c r="F89" i="38"/>
  <c r="F86" i="83"/>
  <c r="F14" i="83"/>
  <c r="F14" i="38"/>
  <c r="B217" i="44"/>
  <c r="E217" i="44"/>
  <c r="F217" i="44"/>
  <c r="B218" i="44"/>
  <c r="E218" i="44"/>
  <c r="F218" i="44"/>
  <c r="B219" i="44"/>
  <c r="E219" i="44"/>
  <c r="F219" i="44"/>
  <c r="B220" i="44"/>
  <c r="E220" i="44"/>
  <c r="F220" i="44"/>
  <c r="B221" i="44"/>
  <c r="E221" i="44"/>
  <c r="F221" i="44"/>
  <c r="AW1073" i="41"/>
  <c r="AV1073" i="41"/>
  <c r="AU1073" i="41"/>
  <c r="AT1073" i="41"/>
  <c r="AS1073" i="41"/>
  <c r="AR1073" i="41"/>
  <c r="AQ1073" i="41"/>
  <c r="AP1073" i="41"/>
  <c r="AO1073" i="41"/>
  <c r="AN1073" i="41"/>
  <c r="AM1073" i="41"/>
  <c r="AL1073" i="41"/>
  <c r="AK1073" i="41"/>
  <c r="AJ1073" i="41"/>
  <c r="AI1073" i="41"/>
  <c r="AH1073" i="41"/>
  <c r="AG1073" i="41"/>
  <c r="AF1073" i="41"/>
  <c r="AE1073" i="41"/>
  <c r="W1073" i="41"/>
  <c r="V1073" i="41"/>
  <c r="U1073" i="41"/>
  <c r="T1073" i="41"/>
  <c r="S1073" i="41"/>
  <c r="P1073" i="41"/>
  <c r="O1073" i="41"/>
  <c r="N1073" i="41"/>
  <c r="M1073" i="41"/>
  <c r="L1073" i="41"/>
  <c r="K1073" i="41"/>
  <c r="J1073" i="41"/>
  <c r="H1073" i="41"/>
  <c r="G1073" i="41"/>
  <c r="F1073" i="41"/>
  <c r="E1073" i="41"/>
  <c r="D1073" i="41"/>
  <c r="C1073" i="41"/>
  <c r="AJ844" i="46" l="1"/>
  <c r="F761" i="83" l="1"/>
  <c r="F844" i="38"/>
  <c r="M3" i="41"/>
  <c r="M4" i="41"/>
  <c r="M5" i="41"/>
  <c r="M6" i="41"/>
  <c r="M7" i="41"/>
  <c r="M8" i="41"/>
  <c r="M9" i="41"/>
  <c r="M10" i="41"/>
  <c r="M11" i="41"/>
  <c r="M12" i="41"/>
  <c r="M13" i="41"/>
  <c r="M14" i="41"/>
  <c r="M15" i="41"/>
  <c r="M16" i="41"/>
  <c r="M17" i="41"/>
  <c r="M18" i="41"/>
  <c r="M19" i="41"/>
  <c r="M20" i="41"/>
  <c r="M21" i="41"/>
  <c r="M22" i="41"/>
  <c r="M23" i="41"/>
  <c r="M24" i="41"/>
  <c r="M25" i="41"/>
  <c r="M26" i="41"/>
  <c r="M27" i="41"/>
  <c r="M28" i="41"/>
  <c r="M29" i="41"/>
  <c r="M30" i="41"/>
  <c r="M31" i="41"/>
  <c r="M32" i="41"/>
  <c r="M33" i="41"/>
  <c r="M34" i="41"/>
  <c r="M35" i="41"/>
  <c r="M36" i="41"/>
  <c r="M37" i="41"/>
  <c r="M38" i="41"/>
  <c r="M39" i="41"/>
  <c r="M40" i="41"/>
  <c r="M41" i="41"/>
  <c r="M42" i="41"/>
  <c r="M43" i="41"/>
  <c r="M44" i="41"/>
  <c r="M45" i="41"/>
  <c r="M46" i="41"/>
  <c r="M47" i="41"/>
  <c r="M48" i="41"/>
  <c r="M49" i="41"/>
  <c r="M50" i="41"/>
  <c r="M51" i="41"/>
  <c r="M52" i="41"/>
  <c r="M53" i="41"/>
  <c r="M54" i="41"/>
  <c r="M55" i="41"/>
  <c r="M56" i="41"/>
  <c r="M57" i="41"/>
  <c r="M58" i="41"/>
  <c r="M59" i="41"/>
  <c r="M60" i="41"/>
  <c r="M61" i="41"/>
  <c r="M62" i="41"/>
  <c r="M63" i="41"/>
  <c r="M64" i="41"/>
  <c r="M65" i="41"/>
  <c r="M66" i="41"/>
  <c r="M67" i="41"/>
  <c r="M68" i="41"/>
  <c r="M69" i="41"/>
  <c r="M70" i="41"/>
  <c r="M71" i="41"/>
  <c r="M72" i="41"/>
  <c r="M73" i="41"/>
  <c r="M74" i="41"/>
  <c r="M75" i="41"/>
  <c r="M76" i="41"/>
  <c r="M77" i="41"/>
  <c r="M78" i="41"/>
  <c r="M79" i="41"/>
  <c r="M80" i="41"/>
  <c r="M81" i="41"/>
  <c r="M82" i="41"/>
  <c r="M83" i="41"/>
  <c r="M84" i="41"/>
  <c r="M85" i="41"/>
  <c r="M86" i="41"/>
  <c r="M87" i="41"/>
  <c r="M88" i="41"/>
  <c r="M89" i="41"/>
  <c r="M90" i="41"/>
  <c r="M91" i="41"/>
  <c r="M92" i="41"/>
  <c r="M93" i="41"/>
  <c r="M94" i="41"/>
  <c r="M95" i="41"/>
  <c r="M96" i="41"/>
  <c r="M97" i="41"/>
  <c r="M98" i="41"/>
  <c r="M99" i="41"/>
  <c r="M100" i="41"/>
  <c r="M101" i="41"/>
  <c r="M102" i="41"/>
  <c r="M103" i="41"/>
  <c r="M104" i="41"/>
  <c r="M105" i="41"/>
  <c r="M106" i="41"/>
  <c r="M107" i="41"/>
  <c r="M108" i="41"/>
  <c r="M109" i="41"/>
  <c r="M110" i="41"/>
  <c r="M111" i="41"/>
  <c r="M112" i="41"/>
  <c r="M113" i="41"/>
  <c r="M114" i="41"/>
  <c r="M115" i="41"/>
  <c r="M116" i="41"/>
  <c r="M117" i="41"/>
  <c r="M118" i="41"/>
  <c r="M119" i="41"/>
  <c r="M120" i="41"/>
  <c r="M121" i="41"/>
  <c r="M122" i="41"/>
  <c r="M123" i="41"/>
  <c r="M124" i="41"/>
  <c r="M125" i="41"/>
  <c r="M126" i="41"/>
  <c r="M127" i="41"/>
  <c r="M128" i="41"/>
  <c r="M129" i="41"/>
  <c r="M130" i="41"/>
  <c r="M131" i="41"/>
  <c r="M132" i="41"/>
  <c r="M133" i="41"/>
  <c r="M134" i="41"/>
  <c r="M135" i="41"/>
  <c r="M136" i="41"/>
  <c r="M137" i="41"/>
  <c r="M138" i="41"/>
  <c r="M139" i="41"/>
  <c r="M140" i="41"/>
  <c r="M141" i="41"/>
  <c r="M142" i="41"/>
  <c r="M143" i="41"/>
  <c r="M144" i="41"/>
  <c r="M145" i="41"/>
  <c r="M146" i="41"/>
  <c r="M147" i="41"/>
  <c r="M148" i="41"/>
  <c r="M149" i="41"/>
  <c r="M150" i="41"/>
  <c r="M151" i="41"/>
  <c r="M152" i="41"/>
  <c r="M153" i="41"/>
  <c r="M154" i="41"/>
  <c r="M155" i="41"/>
  <c r="M156" i="41"/>
  <c r="M157" i="41"/>
  <c r="M158" i="41"/>
  <c r="M159" i="41"/>
  <c r="M160" i="41"/>
  <c r="M161" i="41"/>
  <c r="M162" i="41"/>
  <c r="M163" i="41"/>
  <c r="M164" i="41"/>
  <c r="M165" i="41"/>
  <c r="M166" i="41"/>
  <c r="M167" i="41"/>
  <c r="M168" i="41"/>
  <c r="M169" i="41"/>
  <c r="M170" i="41"/>
  <c r="M171" i="41"/>
  <c r="M172" i="41"/>
  <c r="M173" i="41"/>
  <c r="M174" i="41"/>
  <c r="M175" i="41"/>
  <c r="M176" i="41"/>
  <c r="M177" i="41"/>
  <c r="M178" i="41"/>
  <c r="M179" i="41"/>
  <c r="M180" i="41"/>
  <c r="M181" i="41"/>
  <c r="M182" i="41"/>
  <c r="M183" i="41"/>
  <c r="M184" i="41"/>
  <c r="M185" i="41"/>
  <c r="M186" i="41"/>
  <c r="M187" i="41"/>
  <c r="M188" i="41"/>
  <c r="M189" i="41"/>
  <c r="M190" i="41"/>
  <c r="M191" i="41"/>
  <c r="M192" i="41"/>
  <c r="M193" i="41"/>
  <c r="M194" i="41"/>
  <c r="M195" i="41"/>
  <c r="M196" i="41"/>
  <c r="M197" i="41"/>
  <c r="M198" i="41"/>
  <c r="M199" i="41"/>
  <c r="M200" i="41"/>
  <c r="M201" i="41"/>
  <c r="M202" i="41"/>
  <c r="M203" i="41"/>
  <c r="M204" i="41"/>
  <c r="M205" i="41"/>
  <c r="M206" i="41"/>
  <c r="M207" i="41"/>
  <c r="M208" i="41"/>
  <c r="M209" i="41"/>
  <c r="M210" i="41"/>
  <c r="M211" i="41"/>
  <c r="M212" i="41"/>
  <c r="M213" i="41"/>
  <c r="M214" i="41"/>
  <c r="M215" i="41"/>
  <c r="M216" i="41"/>
  <c r="M217" i="41"/>
  <c r="M218" i="41"/>
  <c r="M219" i="41"/>
  <c r="M220" i="41"/>
  <c r="M221" i="41"/>
  <c r="M222" i="41"/>
  <c r="M223" i="41"/>
  <c r="M224" i="41"/>
  <c r="M225" i="41"/>
  <c r="M226" i="41"/>
  <c r="M227" i="41"/>
  <c r="M228" i="41"/>
  <c r="M229" i="41"/>
  <c r="M230" i="41"/>
  <c r="M231" i="41"/>
  <c r="M232" i="41"/>
  <c r="M233" i="41"/>
  <c r="M234" i="41"/>
  <c r="M235" i="41"/>
  <c r="M236" i="41"/>
  <c r="M237" i="41"/>
  <c r="M238" i="41"/>
  <c r="M239" i="41"/>
  <c r="M240" i="41"/>
  <c r="M241" i="41"/>
  <c r="M242" i="41"/>
  <c r="M243" i="41"/>
  <c r="M244" i="41"/>
  <c r="M245" i="41"/>
  <c r="M246" i="41"/>
  <c r="M247" i="41"/>
  <c r="M248" i="41"/>
  <c r="M249" i="41"/>
  <c r="M250" i="41"/>
  <c r="M251" i="41"/>
  <c r="M252" i="41"/>
  <c r="M253" i="41"/>
  <c r="M254" i="41"/>
  <c r="M255" i="41"/>
  <c r="M256" i="41"/>
  <c r="M257" i="41"/>
  <c r="M258" i="41"/>
  <c r="M259" i="41"/>
  <c r="M260" i="41"/>
  <c r="M261" i="41"/>
  <c r="M262" i="41"/>
  <c r="M263" i="41"/>
  <c r="M264" i="41"/>
  <c r="M265" i="41"/>
  <c r="M266" i="41"/>
  <c r="M267" i="41"/>
  <c r="M268" i="41"/>
  <c r="M269" i="41"/>
  <c r="M270" i="41"/>
  <c r="M271" i="41"/>
  <c r="M272" i="41"/>
  <c r="M273" i="41"/>
  <c r="M274" i="41"/>
  <c r="M275" i="41"/>
  <c r="M276" i="41"/>
  <c r="M277" i="41"/>
  <c r="M278" i="41"/>
  <c r="M279" i="41"/>
  <c r="M280" i="41"/>
  <c r="M281" i="41"/>
  <c r="M282" i="41"/>
  <c r="M283" i="41"/>
  <c r="M284" i="41"/>
  <c r="M285" i="41"/>
  <c r="M286" i="41"/>
  <c r="M287" i="41"/>
  <c r="M288" i="41"/>
  <c r="M289" i="41"/>
  <c r="M290" i="41"/>
  <c r="M291" i="41"/>
  <c r="M292" i="41"/>
  <c r="M293" i="41"/>
  <c r="M294" i="41"/>
  <c r="M295" i="41"/>
  <c r="M296" i="41"/>
  <c r="M297" i="41"/>
  <c r="M298" i="41"/>
  <c r="M299" i="41"/>
  <c r="M300" i="41"/>
  <c r="M301" i="41"/>
  <c r="M302" i="41"/>
  <c r="M303" i="41"/>
  <c r="M304" i="41"/>
  <c r="M305" i="41"/>
  <c r="M306" i="41"/>
  <c r="M307" i="41"/>
  <c r="M308" i="41"/>
  <c r="M309" i="41"/>
  <c r="M310" i="41"/>
  <c r="M311" i="41"/>
  <c r="M312" i="41"/>
  <c r="M313" i="41"/>
  <c r="M314" i="41"/>
  <c r="M315" i="41"/>
  <c r="M316" i="41"/>
  <c r="M317" i="41"/>
  <c r="M318" i="41"/>
  <c r="M319" i="41"/>
  <c r="M320" i="41"/>
  <c r="M321" i="41"/>
  <c r="M322" i="41"/>
  <c r="M323" i="41"/>
  <c r="M324" i="41"/>
  <c r="M325" i="41"/>
  <c r="M326" i="41"/>
  <c r="M327" i="41"/>
  <c r="M328" i="41"/>
  <c r="M329" i="41"/>
  <c r="M330" i="41"/>
  <c r="M331" i="41"/>
  <c r="M332" i="41"/>
  <c r="M333" i="41"/>
  <c r="M334" i="41"/>
  <c r="M335" i="41"/>
  <c r="M336" i="41"/>
  <c r="M337" i="41"/>
  <c r="M338" i="41"/>
  <c r="M339" i="41"/>
  <c r="M340" i="41"/>
  <c r="M341" i="41"/>
  <c r="M342" i="41"/>
  <c r="M343" i="41"/>
  <c r="M344" i="41"/>
  <c r="M345" i="41"/>
  <c r="M346" i="41"/>
  <c r="M347" i="41"/>
  <c r="M348" i="41"/>
  <c r="M349" i="41"/>
  <c r="M350" i="41"/>
  <c r="M351" i="41"/>
  <c r="M352" i="41"/>
  <c r="M353" i="41"/>
  <c r="M354" i="41"/>
  <c r="M355" i="41"/>
  <c r="M356" i="41"/>
  <c r="M357" i="41"/>
  <c r="M358" i="41"/>
  <c r="M359" i="41"/>
  <c r="M360" i="41"/>
  <c r="M361" i="41"/>
  <c r="M362" i="41"/>
  <c r="M363" i="41"/>
  <c r="M364" i="41"/>
  <c r="M365" i="41"/>
  <c r="M366" i="41"/>
  <c r="M367" i="41"/>
  <c r="M368" i="41"/>
  <c r="M369" i="41"/>
  <c r="M370" i="41"/>
  <c r="M371" i="41"/>
  <c r="M372" i="41"/>
  <c r="M373" i="41"/>
  <c r="M374" i="41"/>
  <c r="M375" i="41"/>
  <c r="M376" i="41"/>
  <c r="M377" i="41"/>
  <c r="M378" i="41"/>
  <c r="M379" i="41"/>
  <c r="M380" i="41"/>
  <c r="M381" i="41"/>
  <c r="M382" i="41"/>
  <c r="M383" i="41"/>
  <c r="M384" i="41"/>
  <c r="M385" i="41"/>
  <c r="M386" i="41"/>
  <c r="M387" i="41"/>
  <c r="M388" i="41"/>
  <c r="M389" i="41"/>
  <c r="M390" i="41"/>
  <c r="M391" i="41"/>
  <c r="M392" i="41"/>
  <c r="M393" i="41"/>
  <c r="M394" i="41"/>
  <c r="M395" i="41"/>
  <c r="M396" i="41"/>
  <c r="M397" i="41"/>
  <c r="M398" i="41"/>
  <c r="M399" i="41"/>
  <c r="M400" i="41"/>
  <c r="M401" i="41"/>
  <c r="M402" i="41"/>
  <c r="M403" i="41"/>
  <c r="M404" i="41"/>
  <c r="M405" i="41"/>
  <c r="M406" i="41"/>
  <c r="M407" i="41"/>
  <c r="M408" i="41"/>
  <c r="M409" i="41"/>
  <c r="M410" i="41"/>
  <c r="M411" i="41"/>
  <c r="M412" i="41"/>
  <c r="M413" i="41"/>
  <c r="M414" i="41"/>
  <c r="M415" i="41"/>
  <c r="M416" i="41"/>
  <c r="M417" i="41"/>
  <c r="M418" i="41"/>
  <c r="M419" i="41"/>
  <c r="M420" i="41"/>
  <c r="M421" i="41"/>
  <c r="M422" i="41"/>
  <c r="M423" i="41"/>
  <c r="M424" i="41"/>
  <c r="M425" i="41"/>
  <c r="M426" i="41"/>
  <c r="M427" i="41"/>
  <c r="M428" i="41"/>
  <c r="M429" i="41"/>
  <c r="M430" i="41"/>
  <c r="M431" i="41"/>
  <c r="M432" i="41"/>
  <c r="M433" i="41"/>
  <c r="M434" i="41"/>
  <c r="M435" i="41"/>
  <c r="M436" i="41"/>
  <c r="M437" i="41"/>
  <c r="M438" i="41"/>
  <c r="M439" i="41"/>
  <c r="M440" i="41"/>
  <c r="M441" i="41"/>
  <c r="M442" i="41"/>
  <c r="M443" i="41"/>
  <c r="M444" i="41"/>
  <c r="M445" i="41"/>
  <c r="M446" i="41"/>
  <c r="M447" i="41"/>
  <c r="M448" i="41"/>
  <c r="M449" i="41"/>
  <c r="M450" i="41"/>
  <c r="M451" i="41"/>
  <c r="M452" i="41"/>
  <c r="M453" i="41"/>
  <c r="M454" i="41"/>
  <c r="M455" i="41"/>
  <c r="M456" i="41"/>
  <c r="M457" i="41"/>
  <c r="M458" i="41"/>
  <c r="M459" i="41"/>
  <c r="M460" i="41"/>
  <c r="M461" i="41"/>
  <c r="M462" i="41"/>
  <c r="M463" i="41"/>
  <c r="M464" i="41"/>
  <c r="M465" i="41"/>
  <c r="M466" i="41"/>
  <c r="M467" i="41"/>
  <c r="M468" i="41"/>
  <c r="M469" i="41"/>
  <c r="M470" i="41"/>
  <c r="M471" i="41"/>
  <c r="M472" i="41"/>
  <c r="M473" i="41"/>
  <c r="M474" i="41"/>
  <c r="M475" i="41"/>
  <c r="M476" i="41"/>
  <c r="M477" i="41"/>
  <c r="M478" i="41"/>
  <c r="M479" i="41"/>
  <c r="M480" i="41"/>
  <c r="M481" i="41"/>
  <c r="M482" i="41"/>
  <c r="M483" i="41"/>
  <c r="M484" i="41"/>
  <c r="M485" i="41"/>
  <c r="M486" i="41"/>
  <c r="M487" i="41"/>
  <c r="M488" i="41"/>
  <c r="M489" i="41"/>
  <c r="M490" i="41"/>
  <c r="M491" i="41"/>
  <c r="M492" i="41"/>
  <c r="M493" i="41"/>
  <c r="M494" i="41"/>
  <c r="M495" i="41"/>
  <c r="M496" i="41"/>
  <c r="M497" i="41"/>
  <c r="M498" i="41"/>
  <c r="M499" i="41"/>
  <c r="M500" i="41"/>
  <c r="M501" i="41"/>
  <c r="M502" i="41"/>
  <c r="M503" i="41"/>
  <c r="M504" i="41"/>
  <c r="M505" i="41"/>
  <c r="M506" i="41"/>
  <c r="M507" i="41"/>
  <c r="M508" i="41"/>
  <c r="M509" i="41"/>
  <c r="M510" i="41"/>
  <c r="M511" i="41"/>
  <c r="M512" i="41"/>
  <c r="M513" i="41"/>
  <c r="M514" i="41"/>
  <c r="M515" i="41"/>
  <c r="M516" i="41"/>
  <c r="M517" i="41"/>
  <c r="M518" i="41"/>
  <c r="M519" i="41"/>
  <c r="M520" i="41"/>
  <c r="M521" i="41"/>
  <c r="M522" i="41"/>
  <c r="M523" i="41"/>
  <c r="M524" i="41"/>
  <c r="M525" i="41"/>
  <c r="M526" i="41"/>
  <c r="M527" i="41"/>
  <c r="M528" i="41"/>
  <c r="M529" i="41"/>
  <c r="M530" i="41"/>
  <c r="M531" i="41"/>
  <c r="M532" i="41"/>
  <c r="M533" i="41"/>
  <c r="M534" i="41"/>
  <c r="M535" i="41"/>
  <c r="M536" i="41"/>
  <c r="M537" i="41"/>
  <c r="M538" i="41"/>
  <c r="M539" i="41"/>
  <c r="M540" i="41"/>
  <c r="M541" i="41"/>
  <c r="M542" i="41"/>
  <c r="M543" i="41"/>
  <c r="M544" i="41"/>
  <c r="M545" i="41"/>
  <c r="M546" i="41"/>
  <c r="M547" i="41"/>
  <c r="M548" i="41"/>
  <c r="M549" i="41"/>
  <c r="M550" i="41"/>
  <c r="M551" i="41"/>
  <c r="M552" i="41"/>
  <c r="M553" i="41"/>
  <c r="M554" i="41"/>
  <c r="M555" i="41"/>
  <c r="M556" i="41"/>
  <c r="M557" i="41"/>
  <c r="M558" i="41"/>
  <c r="M559" i="41"/>
  <c r="M560" i="41"/>
  <c r="M561" i="41"/>
  <c r="M562" i="41"/>
  <c r="M563" i="41"/>
  <c r="M564" i="41"/>
  <c r="M565" i="41"/>
  <c r="M566" i="41"/>
  <c r="M567" i="41"/>
  <c r="M568" i="41"/>
  <c r="M569" i="41"/>
  <c r="M570" i="41"/>
  <c r="M571" i="41"/>
  <c r="M572" i="41"/>
  <c r="M573" i="41"/>
  <c r="M574" i="41"/>
  <c r="M575" i="41"/>
  <c r="M576" i="41"/>
  <c r="M577" i="41"/>
  <c r="M578" i="41"/>
  <c r="M579" i="41"/>
  <c r="M580" i="41"/>
  <c r="M581" i="41"/>
  <c r="M582" i="41"/>
  <c r="M583" i="41"/>
  <c r="M584" i="41"/>
  <c r="M585" i="41"/>
  <c r="M586" i="41"/>
  <c r="M587" i="41"/>
  <c r="M588" i="41"/>
  <c r="M589" i="41"/>
  <c r="M590" i="41"/>
  <c r="M591" i="41"/>
  <c r="M592" i="41"/>
  <c r="M593" i="41"/>
  <c r="M594" i="41"/>
  <c r="M595" i="41"/>
  <c r="M596" i="41"/>
  <c r="M597" i="41"/>
  <c r="M598" i="41"/>
  <c r="M599" i="41"/>
  <c r="M600" i="41"/>
  <c r="M601" i="41"/>
  <c r="M602" i="41"/>
  <c r="M603" i="41"/>
  <c r="M604" i="41"/>
  <c r="M605" i="41"/>
  <c r="M606" i="41"/>
  <c r="M607" i="41"/>
  <c r="M608" i="41"/>
  <c r="M609" i="41"/>
  <c r="M610" i="41"/>
  <c r="M611" i="41"/>
  <c r="M612" i="41"/>
  <c r="M613" i="41"/>
  <c r="M614" i="41"/>
  <c r="M615" i="41"/>
  <c r="M616" i="41"/>
  <c r="M617" i="41"/>
  <c r="M618" i="41"/>
  <c r="M619" i="41"/>
  <c r="M620" i="41"/>
  <c r="M621" i="41"/>
  <c r="M622" i="41"/>
  <c r="M623" i="41"/>
  <c r="M624" i="41"/>
  <c r="M625" i="41"/>
  <c r="M626" i="41"/>
  <c r="M627" i="41"/>
  <c r="M628" i="41"/>
  <c r="M629" i="41"/>
  <c r="M630" i="41"/>
  <c r="M631" i="41"/>
  <c r="M632" i="41"/>
  <c r="M633" i="41"/>
  <c r="M634" i="41"/>
  <c r="M635" i="41"/>
  <c r="M636" i="41"/>
  <c r="M637" i="41"/>
  <c r="M638" i="41"/>
  <c r="M639" i="41"/>
  <c r="M640" i="41"/>
  <c r="M641" i="41"/>
  <c r="M642" i="41"/>
  <c r="M643" i="41"/>
  <c r="M644" i="41"/>
  <c r="M645" i="41"/>
  <c r="M646" i="41"/>
  <c r="M647" i="41"/>
  <c r="M648" i="41"/>
  <c r="M649" i="41"/>
  <c r="M650" i="41"/>
  <c r="M651" i="41"/>
  <c r="M652" i="41"/>
  <c r="M653" i="41"/>
  <c r="M654" i="41"/>
  <c r="M655" i="41"/>
  <c r="M656" i="41"/>
  <c r="M657" i="41"/>
  <c r="M658" i="41"/>
  <c r="M659" i="41"/>
  <c r="M660" i="41"/>
  <c r="M661" i="41"/>
  <c r="M662" i="41"/>
  <c r="M663" i="41"/>
  <c r="M664" i="41"/>
  <c r="M665" i="41"/>
  <c r="M666" i="41"/>
  <c r="M667" i="41"/>
  <c r="M668" i="41"/>
  <c r="M669" i="41"/>
  <c r="M670" i="41"/>
  <c r="M671" i="41"/>
  <c r="M672" i="41"/>
  <c r="M673" i="41"/>
  <c r="M674" i="41"/>
  <c r="M675" i="41"/>
  <c r="M676" i="41"/>
  <c r="M677" i="41"/>
  <c r="M678" i="41"/>
  <c r="M679" i="41"/>
  <c r="M680" i="41"/>
  <c r="M681" i="41"/>
  <c r="M682" i="41"/>
  <c r="M683" i="41"/>
  <c r="M684" i="41"/>
  <c r="M685" i="41"/>
  <c r="M686" i="41"/>
  <c r="M687" i="41"/>
  <c r="M688" i="41"/>
  <c r="M689" i="41"/>
  <c r="M690" i="41"/>
  <c r="M691" i="41"/>
  <c r="M692" i="41"/>
  <c r="M693" i="41"/>
  <c r="M694" i="41"/>
  <c r="M695" i="41"/>
  <c r="M696" i="41"/>
  <c r="M697" i="41"/>
  <c r="M698" i="41"/>
  <c r="M699" i="41"/>
  <c r="M700" i="41"/>
  <c r="M701" i="41"/>
  <c r="M702" i="41"/>
  <c r="M703" i="41"/>
  <c r="M704" i="41"/>
  <c r="M705" i="41"/>
  <c r="M706" i="41"/>
  <c r="M707" i="41"/>
  <c r="M708" i="41"/>
  <c r="M709" i="41"/>
  <c r="M710" i="41"/>
  <c r="M711" i="41"/>
  <c r="M712" i="41"/>
  <c r="M713" i="41"/>
  <c r="M714" i="41"/>
  <c r="M715" i="41"/>
  <c r="M716" i="41"/>
  <c r="M717" i="41"/>
  <c r="M718" i="41"/>
  <c r="M719" i="41"/>
  <c r="M720" i="41"/>
  <c r="M721" i="41"/>
  <c r="M722" i="41"/>
  <c r="M723" i="41"/>
  <c r="M724" i="41"/>
  <c r="M725" i="41"/>
  <c r="M726" i="41"/>
  <c r="M727" i="41"/>
  <c r="M728" i="41"/>
  <c r="M729" i="41"/>
  <c r="M730" i="41"/>
  <c r="M731" i="41"/>
  <c r="M732" i="41"/>
  <c r="M733" i="41"/>
  <c r="M734" i="41"/>
  <c r="M735" i="41"/>
  <c r="M736" i="41"/>
  <c r="M737" i="41"/>
  <c r="M738" i="41"/>
  <c r="M739" i="41"/>
  <c r="M740" i="41"/>
  <c r="M741" i="41"/>
  <c r="M742" i="41"/>
  <c r="M743" i="41"/>
  <c r="M744" i="41"/>
  <c r="M745" i="41"/>
  <c r="M746" i="41"/>
  <c r="M747" i="41"/>
  <c r="M748" i="41"/>
  <c r="M749" i="41"/>
  <c r="M750" i="41"/>
  <c r="M751" i="41"/>
  <c r="M752" i="41"/>
  <c r="M753" i="41"/>
  <c r="M754" i="41"/>
  <c r="M755" i="41"/>
  <c r="M756" i="41"/>
  <c r="M757" i="41"/>
  <c r="M758" i="41"/>
  <c r="M759" i="41"/>
  <c r="M760" i="41"/>
  <c r="M761" i="41"/>
  <c r="M762" i="41"/>
  <c r="M763" i="41"/>
  <c r="M764" i="41"/>
  <c r="M765" i="41"/>
  <c r="M766" i="41"/>
  <c r="M767" i="41"/>
  <c r="M768" i="41"/>
  <c r="M769" i="41"/>
  <c r="M770" i="41"/>
  <c r="M771" i="41"/>
  <c r="M772" i="41"/>
  <c r="M773" i="41"/>
  <c r="M774" i="41"/>
  <c r="M775" i="41"/>
  <c r="M776" i="41"/>
  <c r="M777" i="41"/>
  <c r="M778" i="41"/>
  <c r="M779" i="41"/>
  <c r="M780" i="41"/>
  <c r="M781" i="41"/>
  <c r="M782" i="41"/>
  <c r="M783" i="41"/>
  <c r="M784" i="41"/>
  <c r="M785" i="41"/>
  <c r="M786" i="41"/>
  <c r="M787" i="41"/>
  <c r="M788" i="41"/>
  <c r="M789" i="41"/>
  <c r="M790" i="41"/>
  <c r="M791" i="41"/>
  <c r="M792" i="41"/>
  <c r="M793" i="41"/>
  <c r="M794" i="41"/>
  <c r="M795" i="41"/>
  <c r="M796" i="41"/>
  <c r="M797" i="41"/>
  <c r="M798" i="41"/>
  <c r="M799" i="41"/>
  <c r="M800" i="41"/>
  <c r="M801" i="41"/>
  <c r="M802" i="41"/>
  <c r="M803" i="41"/>
  <c r="M804" i="41"/>
  <c r="M805" i="41"/>
  <c r="M806" i="41"/>
  <c r="M807" i="41"/>
  <c r="M808" i="41"/>
  <c r="M809" i="41"/>
  <c r="M810" i="41"/>
  <c r="M811" i="41"/>
  <c r="M812" i="41"/>
  <c r="M813" i="41"/>
  <c r="M814" i="41"/>
  <c r="M815" i="41"/>
  <c r="M816" i="41"/>
  <c r="M817" i="41"/>
  <c r="M818" i="41"/>
  <c r="M819" i="41"/>
  <c r="M820" i="41"/>
  <c r="M821" i="41"/>
  <c r="M822" i="41"/>
  <c r="M823" i="41"/>
  <c r="M824" i="41"/>
  <c r="M825" i="41"/>
  <c r="M826" i="41"/>
  <c r="M827" i="41"/>
  <c r="M828" i="41"/>
  <c r="M829" i="41"/>
  <c r="M830" i="41"/>
  <c r="M831" i="41"/>
  <c r="M832" i="41"/>
  <c r="M833" i="41"/>
  <c r="M834" i="41"/>
  <c r="M835" i="41"/>
  <c r="M836" i="41"/>
  <c r="M837" i="41"/>
  <c r="M838" i="41"/>
  <c r="M839" i="41"/>
  <c r="M840" i="41"/>
  <c r="M841" i="41"/>
  <c r="M842" i="41"/>
  <c r="M843" i="41"/>
  <c r="M844" i="41"/>
  <c r="M845" i="41"/>
  <c r="M846" i="41"/>
  <c r="M847" i="41"/>
  <c r="M848" i="41"/>
  <c r="M849" i="41"/>
  <c r="M850" i="41"/>
  <c r="M851" i="41"/>
  <c r="M852" i="41"/>
  <c r="M853" i="41"/>
  <c r="M854" i="41"/>
  <c r="M855" i="41"/>
  <c r="M856" i="41"/>
  <c r="M857" i="41"/>
  <c r="M858" i="41"/>
  <c r="M859" i="41"/>
  <c r="M860" i="41"/>
  <c r="M861" i="41"/>
  <c r="M862" i="41"/>
  <c r="M863" i="41"/>
  <c r="M864" i="41"/>
  <c r="M865" i="41"/>
  <c r="M866" i="41"/>
  <c r="M867" i="41"/>
  <c r="M868" i="41"/>
  <c r="M869" i="41"/>
  <c r="M870" i="41"/>
  <c r="M871" i="41"/>
  <c r="M872" i="41"/>
  <c r="M873" i="41"/>
  <c r="M874" i="41"/>
  <c r="M875" i="41"/>
  <c r="M876" i="41"/>
  <c r="M877" i="41"/>
  <c r="M878" i="41"/>
  <c r="M879" i="41"/>
  <c r="M880" i="41"/>
  <c r="M881" i="41"/>
  <c r="M882" i="41"/>
  <c r="M883" i="41"/>
  <c r="M884" i="41"/>
  <c r="M885" i="41"/>
  <c r="M886" i="41"/>
  <c r="M887" i="41"/>
  <c r="M888" i="41"/>
  <c r="M889" i="41"/>
  <c r="M890" i="41"/>
  <c r="M891" i="41"/>
  <c r="M892" i="41"/>
  <c r="M893" i="41"/>
  <c r="M894" i="41"/>
  <c r="M895" i="41"/>
  <c r="M896" i="41"/>
  <c r="M897" i="41"/>
  <c r="M898" i="41"/>
  <c r="M899" i="41"/>
  <c r="M900" i="41"/>
  <c r="M901" i="41"/>
  <c r="M902" i="41"/>
  <c r="M903" i="41"/>
  <c r="M904" i="41"/>
  <c r="M905" i="41"/>
  <c r="M906" i="41"/>
  <c r="M907" i="41"/>
  <c r="M908" i="41"/>
  <c r="M909" i="41"/>
  <c r="M910" i="41"/>
  <c r="M911" i="41"/>
  <c r="M912" i="41"/>
  <c r="M913" i="41"/>
  <c r="M914" i="41"/>
  <c r="M915" i="41"/>
  <c r="M916" i="41"/>
  <c r="M917" i="41"/>
  <c r="M918" i="41"/>
  <c r="M919" i="41"/>
  <c r="M920" i="41"/>
  <c r="M921" i="41"/>
  <c r="M922" i="41"/>
  <c r="M923" i="41"/>
  <c r="M924" i="41"/>
  <c r="M925" i="41"/>
  <c r="M926" i="41"/>
  <c r="M927" i="41"/>
  <c r="M928" i="41"/>
  <c r="M929" i="41"/>
  <c r="M930" i="41"/>
  <c r="M931" i="41"/>
  <c r="M932" i="41"/>
  <c r="M933" i="41"/>
  <c r="M934" i="41"/>
  <c r="M935" i="41"/>
  <c r="M936" i="41"/>
  <c r="M937" i="41"/>
  <c r="M938" i="41"/>
  <c r="M939" i="41"/>
  <c r="M940" i="41"/>
  <c r="M941" i="41"/>
  <c r="M942" i="41"/>
  <c r="M943" i="41"/>
  <c r="M944" i="41"/>
  <c r="M945" i="41"/>
  <c r="M946" i="41"/>
  <c r="M947" i="41"/>
  <c r="M948" i="41"/>
  <c r="M949" i="41"/>
  <c r="M950" i="41"/>
  <c r="M951" i="41"/>
  <c r="M952" i="41"/>
  <c r="M953" i="41"/>
  <c r="M954" i="41"/>
  <c r="M955" i="41"/>
  <c r="M956" i="41"/>
  <c r="M957" i="41"/>
  <c r="M958" i="41"/>
  <c r="M959" i="41"/>
  <c r="M960" i="41"/>
  <c r="M961" i="41"/>
  <c r="M962" i="41"/>
  <c r="M963" i="41"/>
  <c r="M964" i="41"/>
  <c r="M965" i="41"/>
  <c r="M966" i="41"/>
  <c r="M967" i="41"/>
  <c r="M968" i="41"/>
  <c r="M969" i="41"/>
  <c r="M970" i="41"/>
  <c r="M971" i="41"/>
  <c r="M972" i="41"/>
  <c r="M973" i="41"/>
  <c r="M974" i="41"/>
  <c r="M975" i="41"/>
  <c r="M976" i="41"/>
  <c r="M977" i="41"/>
  <c r="M978" i="41"/>
  <c r="M979" i="41"/>
  <c r="M980" i="41"/>
  <c r="M981" i="41"/>
  <c r="M982" i="41"/>
  <c r="M983" i="41"/>
  <c r="M984" i="41"/>
  <c r="M985" i="41"/>
  <c r="M986" i="41"/>
  <c r="M987" i="41"/>
  <c r="M988" i="41"/>
  <c r="M989" i="41"/>
  <c r="M990" i="41"/>
  <c r="M991" i="41"/>
  <c r="M992" i="41"/>
  <c r="M993" i="41"/>
  <c r="M994" i="41"/>
  <c r="M995" i="41"/>
  <c r="M996" i="41"/>
  <c r="M997" i="41"/>
  <c r="M998" i="41"/>
  <c r="M999" i="41"/>
  <c r="M1000" i="41"/>
  <c r="M1001" i="41"/>
  <c r="M1002" i="41"/>
  <c r="M1003" i="41"/>
  <c r="M1004" i="41"/>
  <c r="M1005" i="41"/>
  <c r="M1006" i="41"/>
  <c r="M1007" i="41"/>
  <c r="M1008" i="41"/>
  <c r="M1009" i="41"/>
  <c r="M1010" i="41"/>
  <c r="M1011" i="41"/>
  <c r="M1012" i="41"/>
  <c r="M1013" i="41"/>
  <c r="M1014" i="41"/>
  <c r="M1015" i="41"/>
  <c r="M1016" i="41"/>
  <c r="M1017" i="41"/>
  <c r="M1018" i="41"/>
  <c r="M1019" i="41"/>
  <c r="M1020" i="41"/>
  <c r="M1021" i="41"/>
  <c r="M1022" i="41"/>
  <c r="M1023" i="41"/>
  <c r="M1024" i="41"/>
  <c r="M1025" i="41"/>
  <c r="M1026" i="41"/>
  <c r="M1027" i="41"/>
  <c r="M1028" i="41"/>
  <c r="M1029" i="41"/>
  <c r="M1030" i="41"/>
  <c r="M1031" i="41"/>
  <c r="M1032" i="41"/>
  <c r="M1033" i="41"/>
  <c r="M1034" i="41"/>
  <c r="M1035" i="41"/>
  <c r="M1036" i="41"/>
  <c r="M1037" i="41"/>
  <c r="M1038" i="41"/>
  <c r="M1039" i="41"/>
  <c r="M1040" i="41"/>
  <c r="M1041" i="41"/>
  <c r="M1042" i="41"/>
  <c r="M1043" i="41"/>
  <c r="M1044" i="41"/>
  <c r="M1045" i="41"/>
  <c r="M1046" i="41"/>
  <c r="M1047" i="41"/>
  <c r="M1048" i="41"/>
  <c r="M1049" i="41"/>
  <c r="M1050" i="41"/>
  <c r="M1051" i="41"/>
  <c r="M1052" i="41"/>
  <c r="M1053" i="41"/>
  <c r="M1054" i="41"/>
  <c r="M1055" i="41"/>
  <c r="M1056" i="41"/>
  <c r="M1057" i="41"/>
  <c r="M1058" i="41"/>
  <c r="M1059" i="41"/>
  <c r="M1060" i="41"/>
  <c r="M1061" i="41"/>
  <c r="M1062" i="41"/>
  <c r="M1063" i="41"/>
  <c r="M1064" i="41"/>
  <c r="M1070" i="41"/>
  <c r="M1071" i="41"/>
  <c r="M1072" i="41"/>
  <c r="M1074" i="41"/>
  <c r="M1075" i="41"/>
  <c r="M1076" i="41"/>
  <c r="M1077" i="41"/>
  <c r="M2" i="41"/>
  <c r="C10" i="41" l="1"/>
  <c r="D10" i="41"/>
  <c r="E10" i="41"/>
  <c r="F10" i="41"/>
  <c r="G10" i="41"/>
  <c r="H10" i="41"/>
  <c r="J10" i="41"/>
  <c r="K10" i="41"/>
  <c r="L10" i="41"/>
  <c r="N10" i="41"/>
  <c r="O10" i="41"/>
  <c r="P10" i="41"/>
  <c r="S10" i="41"/>
  <c r="T10" i="41"/>
  <c r="U10" i="41"/>
  <c r="V10" i="41"/>
  <c r="W10" i="41"/>
  <c r="AE10" i="41"/>
  <c r="AF10" i="41"/>
  <c r="AG10" i="41"/>
  <c r="AH10" i="41"/>
  <c r="AI10" i="41"/>
  <c r="AJ10" i="41"/>
  <c r="AK10" i="41"/>
  <c r="AL10" i="41"/>
  <c r="AM10" i="41"/>
  <c r="AN10" i="41"/>
  <c r="AO10" i="41"/>
  <c r="AP10" i="41"/>
  <c r="AQ10" i="41"/>
  <c r="AR10" i="41"/>
  <c r="AS10" i="41"/>
  <c r="AT10" i="41"/>
  <c r="AU10" i="41"/>
  <c r="AV10" i="41"/>
  <c r="AW10" i="41"/>
  <c r="C11" i="41"/>
  <c r="D11" i="41"/>
  <c r="E11" i="41"/>
  <c r="F11" i="41"/>
  <c r="G11" i="41"/>
  <c r="H11" i="41"/>
  <c r="J11" i="41"/>
  <c r="K11" i="41"/>
  <c r="L11" i="41"/>
  <c r="N11" i="41"/>
  <c r="O11" i="41"/>
  <c r="P11" i="41"/>
  <c r="S11" i="41"/>
  <c r="T11" i="41"/>
  <c r="U11" i="41"/>
  <c r="V11" i="41"/>
  <c r="W11" i="41"/>
  <c r="AE11" i="41"/>
  <c r="AF11" i="41"/>
  <c r="AG11" i="41"/>
  <c r="AH11" i="41"/>
  <c r="AI11" i="41"/>
  <c r="AJ11" i="41"/>
  <c r="AK11" i="41"/>
  <c r="AL11" i="41"/>
  <c r="AM11" i="41"/>
  <c r="AN11" i="41"/>
  <c r="AO11" i="41"/>
  <c r="AP11" i="41"/>
  <c r="AQ11" i="41"/>
  <c r="AR11" i="41"/>
  <c r="AS11" i="41"/>
  <c r="AT11" i="41"/>
  <c r="AU11" i="41"/>
  <c r="AV11" i="41"/>
  <c r="AW11" i="41"/>
  <c r="C12" i="41"/>
  <c r="D12" i="41"/>
  <c r="E12" i="41"/>
  <c r="F12" i="41"/>
  <c r="G12" i="41"/>
  <c r="H12" i="41"/>
  <c r="J12" i="41"/>
  <c r="K12" i="41"/>
  <c r="L12" i="41"/>
  <c r="N12" i="41"/>
  <c r="O12" i="41"/>
  <c r="P12" i="41"/>
  <c r="S12" i="41"/>
  <c r="T12" i="41"/>
  <c r="U12" i="41"/>
  <c r="V12" i="41"/>
  <c r="W12" i="41"/>
  <c r="AE12" i="41"/>
  <c r="AF12" i="41"/>
  <c r="AG12" i="41"/>
  <c r="AH12" i="41"/>
  <c r="AI12" i="41"/>
  <c r="AJ12" i="41"/>
  <c r="AK12" i="41"/>
  <c r="AL12" i="41"/>
  <c r="AM12" i="41"/>
  <c r="AN12" i="41"/>
  <c r="AO12" i="41"/>
  <c r="AP12" i="41"/>
  <c r="AQ12" i="41"/>
  <c r="AR12" i="41"/>
  <c r="AS12" i="41"/>
  <c r="AT12" i="41"/>
  <c r="AU12" i="41"/>
  <c r="AV12" i="41"/>
  <c r="AW12" i="41"/>
  <c r="C13" i="41"/>
  <c r="D13" i="41"/>
  <c r="E13" i="41"/>
  <c r="F13" i="41"/>
  <c r="G13" i="41"/>
  <c r="H13" i="41"/>
  <c r="J13" i="41"/>
  <c r="K13" i="41"/>
  <c r="L13" i="41"/>
  <c r="N13" i="41"/>
  <c r="O13" i="41"/>
  <c r="P13" i="41"/>
  <c r="S13" i="41"/>
  <c r="T13" i="41"/>
  <c r="U13" i="41"/>
  <c r="V13" i="41"/>
  <c r="W13" i="41"/>
  <c r="AE13" i="41"/>
  <c r="AF13" i="41"/>
  <c r="AG13" i="41"/>
  <c r="AH13" i="41"/>
  <c r="AI13" i="41"/>
  <c r="AJ13" i="41"/>
  <c r="AK13" i="41"/>
  <c r="AL13" i="41"/>
  <c r="AM13" i="41"/>
  <c r="AN13" i="41"/>
  <c r="AO13" i="41"/>
  <c r="AP13" i="41"/>
  <c r="AQ13" i="41"/>
  <c r="AR13" i="41"/>
  <c r="AS13" i="41"/>
  <c r="AT13" i="41"/>
  <c r="AU13" i="41"/>
  <c r="AV13" i="41"/>
  <c r="AW13" i="41"/>
  <c r="C14" i="41"/>
  <c r="D14" i="41"/>
  <c r="E14" i="41"/>
  <c r="F14" i="41"/>
  <c r="G14" i="41"/>
  <c r="H14" i="41"/>
  <c r="J14" i="41"/>
  <c r="K14" i="41"/>
  <c r="L14" i="41"/>
  <c r="N14" i="41"/>
  <c r="O14" i="41"/>
  <c r="P14" i="41"/>
  <c r="S14" i="41"/>
  <c r="T14" i="41"/>
  <c r="U14" i="41"/>
  <c r="V14" i="41"/>
  <c r="W14" i="41"/>
  <c r="AE14" i="41"/>
  <c r="AF14" i="41"/>
  <c r="AG14" i="41"/>
  <c r="AH14" i="41"/>
  <c r="AI14" i="41"/>
  <c r="AJ14" i="41"/>
  <c r="AK14" i="41"/>
  <c r="AL14" i="41"/>
  <c r="AM14" i="41"/>
  <c r="AN14" i="41"/>
  <c r="AO14" i="41"/>
  <c r="AP14" i="41"/>
  <c r="AQ14" i="41"/>
  <c r="AR14" i="41"/>
  <c r="AS14" i="41"/>
  <c r="AT14" i="41"/>
  <c r="AU14" i="41"/>
  <c r="AV14" i="41"/>
  <c r="AW14" i="41"/>
  <c r="C15" i="41"/>
  <c r="D15" i="41"/>
  <c r="E15" i="41"/>
  <c r="F15" i="41"/>
  <c r="G15" i="41"/>
  <c r="H15" i="41"/>
  <c r="J15" i="41"/>
  <c r="K15" i="41"/>
  <c r="L15" i="41"/>
  <c r="N15" i="41"/>
  <c r="O15" i="41"/>
  <c r="P15" i="41"/>
  <c r="S15" i="41"/>
  <c r="T15" i="41"/>
  <c r="U15" i="41"/>
  <c r="V15" i="41"/>
  <c r="W15" i="41"/>
  <c r="AE15" i="41"/>
  <c r="AF15" i="41"/>
  <c r="AG15" i="41"/>
  <c r="AH15" i="41"/>
  <c r="AI15" i="41"/>
  <c r="AJ15" i="41"/>
  <c r="AK15" i="41"/>
  <c r="AL15" i="41"/>
  <c r="AM15" i="41"/>
  <c r="AN15" i="41"/>
  <c r="AO15" i="41"/>
  <c r="AP15" i="41"/>
  <c r="AQ15" i="41"/>
  <c r="AR15" i="41"/>
  <c r="AS15" i="41"/>
  <c r="AT15" i="41"/>
  <c r="AU15" i="41"/>
  <c r="AV15" i="41"/>
  <c r="AW15" i="41"/>
  <c r="C16" i="41"/>
  <c r="D16" i="41"/>
  <c r="E16" i="41"/>
  <c r="F16" i="41"/>
  <c r="G16" i="41"/>
  <c r="H16" i="41"/>
  <c r="J16" i="41"/>
  <c r="K16" i="41"/>
  <c r="L16" i="41"/>
  <c r="N16" i="41"/>
  <c r="O16" i="41"/>
  <c r="P16" i="41"/>
  <c r="S16" i="41"/>
  <c r="T16" i="41"/>
  <c r="U16" i="41"/>
  <c r="V16" i="41"/>
  <c r="W16" i="41"/>
  <c r="AE16" i="41"/>
  <c r="AF16" i="41"/>
  <c r="AG16" i="41"/>
  <c r="AH16" i="41"/>
  <c r="AI16" i="41"/>
  <c r="AJ16" i="41"/>
  <c r="AK16" i="41"/>
  <c r="AL16" i="41"/>
  <c r="AM16" i="41"/>
  <c r="AN16" i="41"/>
  <c r="AO16" i="41"/>
  <c r="AP16" i="41"/>
  <c r="AQ16" i="41"/>
  <c r="AR16" i="41"/>
  <c r="AS16" i="41"/>
  <c r="AT16" i="41"/>
  <c r="AU16" i="41"/>
  <c r="AV16" i="41"/>
  <c r="AW16" i="41"/>
  <c r="C17" i="41"/>
  <c r="D17" i="41"/>
  <c r="E17" i="41"/>
  <c r="F17" i="41"/>
  <c r="G17" i="41"/>
  <c r="H17" i="41"/>
  <c r="J17" i="41"/>
  <c r="K17" i="41"/>
  <c r="L17" i="41"/>
  <c r="N17" i="41"/>
  <c r="O17" i="41"/>
  <c r="P17" i="41"/>
  <c r="S17" i="41"/>
  <c r="T17" i="41"/>
  <c r="U17" i="41"/>
  <c r="V17" i="41"/>
  <c r="W17" i="41"/>
  <c r="AE17" i="41"/>
  <c r="AF17" i="41"/>
  <c r="AG17" i="41"/>
  <c r="AH17" i="41"/>
  <c r="AI17" i="41"/>
  <c r="AJ17" i="41"/>
  <c r="AK17" i="41"/>
  <c r="AL17" i="41"/>
  <c r="AM17" i="41"/>
  <c r="AN17" i="41"/>
  <c r="AO17" i="41"/>
  <c r="AP17" i="41"/>
  <c r="AQ17" i="41"/>
  <c r="AR17" i="41"/>
  <c r="AS17" i="41"/>
  <c r="AT17" i="41"/>
  <c r="AU17" i="41"/>
  <c r="AV17" i="41"/>
  <c r="AW17" i="41"/>
  <c r="C18" i="41"/>
  <c r="D18" i="41"/>
  <c r="E18" i="41"/>
  <c r="F18" i="41"/>
  <c r="G18" i="41"/>
  <c r="H18" i="41"/>
  <c r="J18" i="41"/>
  <c r="K18" i="41"/>
  <c r="L18" i="41"/>
  <c r="N18" i="41"/>
  <c r="O18" i="41"/>
  <c r="P18" i="41"/>
  <c r="S18" i="41"/>
  <c r="T18" i="41"/>
  <c r="U18" i="41"/>
  <c r="V18" i="41"/>
  <c r="W18" i="41"/>
  <c r="AE18" i="41"/>
  <c r="AF18" i="41"/>
  <c r="AG18" i="41"/>
  <c r="AH18" i="41"/>
  <c r="AI18" i="41"/>
  <c r="AJ18" i="41"/>
  <c r="AK18" i="41"/>
  <c r="AL18" i="41"/>
  <c r="AM18" i="41"/>
  <c r="AN18" i="41"/>
  <c r="AO18" i="41"/>
  <c r="AP18" i="41"/>
  <c r="AQ18" i="41"/>
  <c r="AR18" i="41"/>
  <c r="AS18" i="41"/>
  <c r="AT18" i="41"/>
  <c r="AU18" i="41"/>
  <c r="AV18" i="41"/>
  <c r="AW18" i="41"/>
  <c r="C19" i="41"/>
  <c r="D19" i="41"/>
  <c r="E19" i="41"/>
  <c r="F19" i="41"/>
  <c r="G19" i="41"/>
  <c r="H19" i="41"/>
  <c r="J19" i="41"/>
  <c r="K19" i="41"/>
  <c r="L19" i="41"/>
  <c r="N19" i="41"/>
  <c r="O19" i="41"/>
  <c r="P19" i="41"/>
  <c r="S19" i="41"/>
  <c r="T19" i="41"/>
  <c r="U19" i="41"/>
  <c r="V19" i="41"/>
  <c r="W19" i="41"/>
  <c r="AE19" i="41"/>
  <c r="AF19" i="41"/>
  <c r="AG19" i="41"/>
  <c r="AH19" i="41"/>
  <c r="AI19" i="41"/>
  <c r="AJ19" i="41"/>
  <c r="AK19" i="41"/>
  <c r="AL19" i="41"/>
  <c r="AM19" i="41"/>
  <c r="AN19" i="41"/>
  <c r="AO19" i="41"/>
  <c r="AP19" i="41"/>
  <c r="AQ19" i="41"/>
  <c r="AR19" i="41"/>
  <c r="AS19" i="41"/>
  <c r="AT19" i="41"/>
  <c r="AU19" i="41"/>
  <c r="AV19" i="41"/>
  <c r="AW19" i="41"/>
  <c r="C20" i="41"/>
  <c r="D20" i="41"/>
  <c r="E20" i="41"/>
  <c r="F20" i="41"/>
  <c r="G20" i="41"/>
  <c r="H20" i="41"/>
  <c r="J20" i="41"/>
  <c r="K20" i="41"/>
  <c r="L20" i="41"/>
  <c r="N20" i="41"/>
  <c r="O20" i="41"/>
  <c r="P20" i="41"/>
  <c r="S20" i="41"/>
  <c r="T20" i="41"/>
  <c r="U20" i="41"/>
  <c r="V20" i="41"/>
  <c r="W20" i="41"/>
  <c r="AE20" i="41"/>
  <c r="AF20" i="41"/>
  <c r="AG20" i="41"/>
  <c r="AH20" i="41"/>
  <c r="AI20" i="41"/>
  <c r="AJ20" i="41"/>
  <c r="AK20" i="41"/>
  <c r="AL20" i="41"/>
  <c r="AM20" i="41"/>
  <c r="AN20" i="41"/>
  <c r="AO20" i="41"/>
  <c r="AP20" i="41"/>
  <c r="AQ20" i="41"/>
  <c r="AR20" i="41"/>
  <c r="AS20" i="41"/>
  <c r="AT20" i="41"/>
  <c r="AU20" i="41"/>
  <c r="AV20" i="41"/>
  <c r="AW20" i="41"/>
  <c r="C21" i="41"/>
  <c r="D21" i="41"/>
  <c r="E21" i="41"/>
  <c r="F21" i="41"/>
  <c r="G21" i="41"/>
  <c r="H21" i="41"/>
  <c r="J21" i="41"/>
  <c r="K21" i="41"/>
  <c r="L21" i="41"/>
  <c r="N21" i="41"/>
  <c r="O21" i="41"/>
  <c r="P21" i="41"/>
  <c r="S21" i="41"/>
  <c r="T21" i="41"/>
  <c r="U21" i="41"/>
  <c r="V21" i="41"/>
  <c r="W21" i="41"/>
  <c r="AE21" i="41"/>
  <c r="AF21" i="41"/>
  <c r="AG21" i="41"/>
  <c r="AH21" i="41"/>
  <c r="AI21" i="41"/>
  <c r="AJ21" i="41"/>
  <c r="AK21" i="41"/>
  <c r="AL21" i="41"/>
  <c r="AM21" i="41"/>
  <c r="AN21" i="41"/>
  <c r="AO21" i="41"/>
  <c r="AP21" i="41"/>
  <c r="AQ21" i="41"/>
  <c r="AR21" i="41"/>
  <c r="AS21" i="41"/>
  <c r="AT21" i="41"/>
  <c r="AU21" i="41"/>
  <c r="AV21" i="41"/>
  <c r="AW21" i="41"/>
  <c r="C22" i="41"/>
  <c r="D22" i="41"/>
  <c r="E22" i="41"/>
  <c r="F22" i="41"/>
  <c r="G22" i="41"/>
  <c r="H22" i="41"/>
  <c r="J22" i="41"/>
  <c r="K22" i="41"/>
  <c r="L22" i="41"/>
  <c r="N22" i="41"/>
  <c r="O22" i="41"/>
  <c r="P22" i="41"/>
  <c r="S22" i="41"/>
  <c r="T22" i="41"/>
  <c r="U22" i="41"/>
  <c r="V22" i="41"/>
  <c r="W22" i="41"/>
  <c r="AE22" i="41"/>
  <c r="AF22" i="41"/>
  <c r="AG22" i="41"/>
  <c r="AH22" i="41"/>
  <c r="AI22" i="41"/>
  <c r="AJ22" i="41"/>
  <c r="AK22" i="41"/>
  <c r="AL22" i="41"/>
  <c r="AM22" i="41"/>
  <c r="AN22" i="41"/>
  <c r="AO22" i="41"/>
  <c r="AP22" i="41"/>
  <c r="AQ22" i="41"/>
  <c r="AR22" i="41"/>
  <c r="AS22" i="41"/>
  <c r="AT22" i="41"/>
  <c r="AU22" i="41"/>
  <c r="AV22" i="41"/>
  <c r="AW22" i="41"/>
  <c r="C23" i="41"/>
  <c r="D23" i="41"/>
  <c r="E23" i="41"/>
  <c r="F23" i="41"/>
  <c r="G23" i="41"/>
  <c r="H23" i="41"/>
  <c r="J23" i="41"/>
  <c r="K23" i="41"/>
  <c r="L23" i="41"/>
  <c r="N23" i="41"/>
  <c r="O23" i="41"/>
  <c r="P23" i="41"/>
  <c r="S23" i="41"/>
  <c r="T23" i="41"/>
  <c r="U23" i="41"/>
  <c r="V23" i="41"/>
  <c r="W23" i="41"/>
  <c r="AE23" i="41"/>
  <c r="AF23" i="41"/>
  <c r="AG23" i="41"/>
  <c r="AH23" i="41"/>
  <c r="AI23" i="41"/>
  <c r="AJ23" i="41"/>
  <c r="AK23" i="41"/>
  <c r="AL23" i="41"/>
  <c r="AM23" i="41"/>
  <c r="AN23" i="41"/>
  <c r="AO23" i="41"/>
  <c r="AP23" i="41"/>
  <c r="AQ23" i="41"/>
  <c r="AR23" i="41"/>
  <c r="AS23" i="41"/>
  <c r="AT23" i="41"/>
  <c r="AU23" i="41"/>
  <c r="AV23" i="41"/>
  <c r="AW23" i="41"/>
  <c r="C24" i="41"/>
  <c r="D24" i="41"/>
  <c r="E24" i="41"/>
  <c r="F24" i="41"/>
  <c r="G24" i="41"/>
  <c r="H24" i="41"/>
  <c r="J24" i="41"/>
  <c r="K24" i="41"/>
  <c r="L24" i="41"/>
  <c r="N24" i="41"/>
  <c r="O24" i="41"/>
  <c r="P24" i="41"/>
  <c r="S24" i="41"/>
  <c r="T24" i="41"/>
  <c r="U24" i="41"/>
  <c r="V24" i="41"/>
  <c r="W24" i="41"/>
  <c r="AE24" i="41"/>
  <c r="AF24" i="41"/>
  <c r="AG24" i="41"/>
  <c r="AH24" i="41"/>
  <c r="AI24" i="41"/>
  <c r="AJ24" i="41"/>
  <c r="AK24" i="41"/>
  <c r="AL24" i="41"/>
  <c r="AM24" i="41"/>
  <c r="AN24" i="41"/>
  <c r="AO24" i="41"/>
  <c r="AP24" i="41"/>
  <c r="AQ24" i="41"/>
  <c r="AR24" i="41"/>
  <c r="AS24" i="41"/>
  <c r="AT24" i="41"/>
  <c r="AU24" i="41"/>
  <c r="AV24" i="41"/>
  <c r="AW24" i="41"/>
  <c r="C25" i="41"/>
  <c r="D25" i="41"/>
  <c r="E25" i="41"/>
  <c r="F25" i="41"/>
  <c r="G25" i="41"/>
  <c r="H25" i="41"/>
  <c r="J25" i="41"/>
  <c r="K25" i="41"/>
  <c r="L25" i="41"/>
  <c r="N25" i="41"/>
  <c r="O25" i="41"/>
  <c r="P25" i="41"/>
  <c r="S25" i="41"/>
  <c r="T25" i="41"/>
  <c r="U25" i="41"/>
  <c r="V25" i="41"/>
  <c r="W25" i="41"/>
  <c r="AE25" i="41"/>
  <c r="AF25" i="41"/>
  <c r="AG25" i="41"/>
  <c r="AH25" i="41"/>
  <c r="AI25" i="41"/>
  <c r="AJ25" i="41"/>
  <c r="AK25" i="41"/>
  <c r="AL25" i="41"/>
  <c r="AM25" i="41"/>
  <c r="AN25" i="41"/>
  <c r="AO25" i="41"/>
  <c r="AP25" i="41"/>
  <c r="AQ25" i="41"/>
  <c r="AR25" i="41"/>
  <c r="AS25" i="41"/>
  <c r="AT25" i="41"/>
  <c r="AU25" i="41"/>
  <c r="AV25" i="41"/>
  <c r="AW25" i="41"/>
  <c r="C26" i="41"/>
  <c r="D26" i="41"/>
  <c r="E26" i="41"/>
  <c r="F26" i="41"/>
  <c r="G26" i="41"/>
  <c r="H26" i="41"/>
  <c r="J26" i="41"/>
  <c r="K26" i="41"/>
  <c r="L26" i="41"/>
  <c r="N26" i="41"/>
  <c r="O26" i="41"/>
  <c r="P26" i="41"/>
  <c r="S26" i="41"/>
  <c r="T26" i="41"/>
  <c r="U26" i="41"/>
  <c r="V26" i="41"/>
  <c r="W26" i="41"/>
  <c r="AE26" i="41"/>
  <c r="AF26" i="41"/>
  <c r="AG26" i="41"/>
  <c r="AH26" i="41"/>
  <c r="AI26" i="41"/>
  <c r="AJ26" i="41"/>
  <c r="AK26" i="41"/>
  <c r="AL26" i="41"/>
  <c r="AM26" i="41"/>
  <c r="AN26" i="41"/>
  <c r="AO26" i="41"/>
  <c r="AP26" i="41"/>
  <c r="AQ26" i="41"/>
  <c r="AR26" i="41"/>
  <c r="AS26" i="41"/>
  <c r="AT26" i="41"/>
  <c r="AU26" i="41"/>
  <c r="AV26" i="41"/>
  <c r="AW26" i="41"/>
  <c r="C27" i="41"/>
  <c r="D27" i="41"/>
  <c r="E27" i="41"/>
  <c r="F27" i="41"/>
  <c r="G27" i="41"/>
  <c r="H27" i="41"/>
  <c r="J27" i="41"/>
  <c r="K27" i="41"/>
  <c r="L27" i="41"/>
  <c r="N27" i="41"/>
  <c r="O27" i="41"/>
  <c r="P27" i="41"/>
  <c r="S27" i="41"/>
  <c r="T27" i="41"/>
  <c r="U27" i="41"/>
  <c r="V27" i="41"/>
  <c r="W27" i="41"/>
  <c r="AE27" i="41"/>
  <c r="AF27" i="41"/>
  <c r="AG27" i="41"/>
  <c r="AH27" i="41"/>
  <c r="AI27" i="41"/>
  <c r="AJ27" i="41"/>
  <c r="AK27" i="41"/>
  <c r="AL27" i="41"/>
  <c r="AM27" i="41"/>
  <c r="AN27" i="41"/>
  <c r="AO27" i="41"/>
  <c r="AP27" i="41"/>
  <c r="AQ27" i="41"/>
  <c r="AR27" i="41"/>
  <c r="AS27" i="41"/>
  <c r="AT27" i="41"/>
  <c r="AU27" i="41"/>
  <c r="AV27" i="41"/>
  <c r="AW27" i="41"/>
  <c r="C28" i="41"/>
  <c r="D28" i="41"/>
  <c r="E28" i="41"/>
  <c r="F28" i="41"/>
  <c r="G28" i="41"/>
  <c r="H28" i="41"/>
  <c r="J28" i="41"/>
  <c r="K28" i="41"/>
  <c r="L28" i="41"/>
  <c r="N28" i="41"/>
  <c r="O28" i="41"/>
  <c r="P28" i="41"/>
  <c r="S28" i="41"/>
  <c r="T28" i="41"/>
  <c r="U28" i="41"/>
  <c r="V28" i="41"/>
  <c r="W28" i="41"/>
  <c r="AE28" i="41"/>
  <c r="AF28" i="41"/>
  <c r="AG28" i="41"/>
  <c r="AH28" i="41"/>
  <c r="AI28" i="41"/>
  <c r="AJ28" i="41"/>
  <c r="AK28" i="41"/>
  <c r="AM28" i="41"/>
  <c r="AN28" i="41"/>
  <c r="AO28" i="41"/>
  <c r="AP28" i="41"/>
  <c r="AQ28" i="41"/>
  <c r="AR28" i="41"/>
  <c r="AS28" i="41"/>
  <c r="AT28" i="41"/>
  <c r="AU28" i="41"/>
  <c r="AV28" i="41"/>
  <c r="AW28" i="41"/>
  <c r="C29" i="41"/>
  <c r="D29" i="41"/>
  <c r="E29" i="41"/>
  <c r="F29" i="41"/>
  <c r="G29" i="41"/>
  <c r="H29" i="41"/>
  <c r="J29" i="41"/>
  <c r="K29" i="41"/>
  <c r="L29" i="41"/>
  <c r="N29" i="41"/>
  <c r="O29" i="41"/>
  <c r="P29" i="41"/>
  <c r="S29" i="41"/>
  <c r="T29" i="41"/>
  <c r="U29" i="41"/>
  <c r="V29" i="41"/>
  <c r="W29" i="41"/>
  <c r="AE29" i="41"/>
  <c r="AF29" i="41"/>
  <c r="AG29" i="41"/>
  <c r="AH29" i="41"/>
  <c r="AI29" i="41"/>
  <c r="AJ29" i="41"/>
  <c r="AK29" i="41"/>
  <c r="AM29" i="41"/>
  <c r="AN29" i="41"/>
  <c r="AO29" i="41"/>
  <c r="AP29" i="41"/>
  <c r="AQ29" i="41"/>
  <c r="AR29" i="41"/>
  <c r="AS29" i="41"/>
  <c r="AT29" i="41"/>
  <c r="AU29" i="41"/>
  <c r="AV29" i="41"/>
  <c r="AW29" i="41"/>
  <c r="C30" i="41"/>
  <c r="D30" i="41"/>
  <c r="E30" i="41"/>
  <c r="F30" i="41"/>
  <c r="G30" i="41"/>
  <c r="H30" i="41"/>
  <c r="J30" i="41"/>
  <c r="K30" i="41"/>
  <c r="L30" i="41"/>
  <c r="N30" i="41"/>
  <c r="O30" i="41"/>
  <c r="P30" i="41"/>
  <c r="S30" i="41"/>
  <c r="T30" i="41"/>
  <c r="U30" i="41"/>
  <c r="V30" i="41"/>
  <c r="W30" i="41"/>
  <c r="AE30" i="41"/>
  <c r="AF30" i="41"/>
  <c r="AG30" i="41"/>
  <c r="AH30" i="41"/>
  <c r="AI30" i="41"/>
  <c r="AJ30" i="41"/>
  <c r="AK30" i="41"/>
  <c r="AL30" i="41"/>
  <c r="AM30" i="41"/>
  <c r="AN30" i="41"/>
  <c r="AO30" i="41"/>
  <c r="AP30" i="41"/>
  <c r="AQ30" i="41"/>
  <c r="AR30" i="41"/>
  <c r="AS30" i="41"/>
  <c r="AT30" i="41"/>
  <c r="AU30" i="41"/>
  <c r="AV30" i="41"/>
  <c r="AW30" i="41"/>
  <c r="C31" i="41"/>
  <c r="D31" i="41"/>
  <c r="E31" i="41"/>
  <c r="F31" i="41"/>
  <c r="G31" i="41"/>
  <c r="H31" i="41"/>
  <c r="J31" i="41"/>
  <c r="K31" i="41"/>
  <c r="L31" i="41"/>
  <c r="N31" i="41"/>
  <c r="O31" i="41"/>
  <c r="P31" i="41"/>
  <c r="S31" i="41"/>
  <c r="T31" i="41"/>
  <c r="U31" i="41"/>
  <c r="V31" i="41"/>
  <c r="W31" i="41"/>
  <c r="AE31" i="41"/>
  <c r="AF31" i="41"/>
  <c r="AG31" i="41"/>
  <c r="AH31" i="41"/>
  <c r="AI31" i="41"/>
  <c r="AJ31" i="41"/>
  <c r="AK31" i="41"/>
  <c r="AL31" i="41"/>
  <c r="AM31" i="41"/>
  <c r="AN31" i="41"/>
  <c r="AO31" i="41"/>
  <c r="AP31" i="41"/>
  <c r="AQ31" i="41"/>
  <c r="AR31" i="41"/>
  <c r="AS31" i="41"/>
  <c r="AT31" i="41"/>
  <c r="AU31" i="41"/>
  <c r="AV31" i="41"/>
  <c r="AW31" i="41"/>
  <c r="C32" i="41"/>
  <c r="D32" i="41"/>
  <c r="E32" i="41"/>
  <c r="F32" i="41"/>
  <c r="G32" i="41"/>
  <c r="H32" i="41"/>
  <c r="J32" i="41"/>
  <c r="K32" i="41"/>
  <c r="L32" i="41"/>
  <c r="N32" i="41"/>
  <c r="O32" i="41"/>
  <c r="P32" i="41"/>
  <c r="S32" i="41"/>
  <c r="T32" i="41"/>
  <c r="U32" i="41"/>
  <c r="V32" i="41"/>
  <c r="W32" i="41"/>
  <c r="AE32" i="41"/>
  <c r="AF32" i="41"/>
  <c r="AG32" i="41"/>
  <c r="AH32" i="41"/>
  <c r="AI32" i="41"/>
  <c r="AJ32" i="41"/>
  <c r="AK32" i="41"/>
  <c r="AL32" i="41"/>
  <c r="AM32" i="41"/>
  <c r="AN32" i="41"/>
  <c r="AO32" i="41"/>
  <c r="AP32" i="41"/>
  <c r="AQ32" i="41"/>
  <c r="AR32" i="41"/>
  <c r="AS32" i="41"/>
  <c r="AT32" i="41"/>
  <c r="AU32" i="41"/>
  <c r="AV32" i="41"/>
  <c r="AW32" i="41"/>
  <c r="C33" i="41"/>
  <c r="D33" i="41"/>
  <c r="E33" i="41"/>
  <c r="F33" i="41"/>
  <c r="G33" i="41"/>
  <c r="H33" i="41"/>
  <c r="J33" i="41"/>
  <c r="K33" i="41"/>
  <c r="L33" i="41"/>
  <c r="N33" i="41"/>
  <c r="O33" i="41"/>
  <c r="P33" i="41"/>
  <c r="S33" i="41"/>
  <c r="T33" i="41"/>
  <c r="U33" i="41"/>
  <c r="V33" i="41"/>
  <c r="W33" i="41"/>
  <c r="AE33" i="41"/>
  <c r="AF33" i="41"/>
  <c r="AG33" i="41"/>
  <c r="AH33" i="41"/>
  <c r="AI33" i="41"/>
  <c r="AJ33" i="41"/>
  <c r="AK33" i="41"/>
  <c r="AL33" i="41"/>
  <c r="AM33" i="41"/>
  <c r="AN33" i="41"/>
  <c r="AO33" i="41"/>
  <c r="AP33" i="41"/>
  <c r="AQ33" i="41"/>
  <c r="AR33" i="41"/>
  <c r="AS33" i="41"/>
  <c r="AT33" i="41"/>
  <c r="AU33" i="41"/>
  <c r="AV33" i="41"/>
  <c r="AW33" i="41"/>
  <c r="C34" i="41"/>
  <c r="D34" i="41"/>
  <c r="E34" i="41"/>
  <c r="F34" i="41"/>
  <c r="G34" i="41"/>
  <c r="H34" i="41"/>
  <c r="J34" i="41"/>
  <c r="K34" i="41"/>
  <c r="L34" i="41"/>
  <c r="N34" i="41"/>
  <c r="O34" i="41"/>
  <c r="P34" i="41"/>
  <c r="S34" i="41"/>
  <c r="T34" i="41"/>
  <c r="U34" i="41"/>
  <c r="V34" i="41"/>
  <c r="W34" i="41"/>
  <c r="AE34" i="41"/>
  <c r="AF34" i="41"/>
  <c r="AG34" i="41"/>
  <c r="AH34" i="41"/>
  <c r="AI34" i="41"/>
  <c r="AJ34" i="41"/>
  <c r="AK34" i="41"/>
  <c r="AL34" i="41"/>
  <c r="AM34" i="41"/>
  <c r="AN34" i="41"/>
  <c r="AO34" i="41"/>
  <c r="AP34" i="41"/>
  <c r="AQ34" i="41"/>
  <c r="AR34" i="41"/>
  <c r="AS34" i="41"/>
  <c r="AT34" i="41"/>
  <c r="AU34" i="41"/>
  <c r="AV34" i="41"/>
  <c r="AW34" i="41"/>
  <c r="C35" i="41"/>
  <c r="D35" i="41"/>
  <c r="E35" i="41"/>
  <c r="F35" i="41"/>
  <c r="G35" i="41"/>
  <c r="H35" i="41"/>
  <c r="J35" i="41"/>
  <c r="K35" i="41"/>
  <c r="L35" i="41"/>
  <c r="N35" i="41"/>
  <c r="O35" i="41"/>
  <c r="P35" i="41"/>
  <c r="S35" i="41"/>
  <c r="T35" i="41"/>
  <c r="U35" i="41"/>
  <c r="V35" i="41"/>
  <c r="W35" i="41"/>
  <c r="AE35" i="41"/>
  <c r="AF35" i="41"/>
  <c r="AG35" i="41"/>
  <c r="AH35" i="41"/>
  <c r="AI35" i="41"/>
  <c r="AJ35" i="41"/>
  <c r="AK35" i="41"/>
  <c r="AL35" i="41"/>
  <c r="AM35" i="41"/>
  <c r="AN35" i="41"/>
  <c r="AO35" i="41"/>
  <c r="AP35" i="41"/>
  <c r="AQ35" i="41"/>
  <c r="AR35" i="41"/>
  <c r="AS35" i="41"/>
  <c r="AT35" i="41"/>
  <c r="AU35" i="41"/>
  <c r="AV35" i="41"/>
  <c r="AW35" i="41"/>
  <c r="C36" i="41"/>
  <c r="D36" i="41"/>
  <c r="E36" i="41"/>
  <c r="F36" i="41"/>
  <c r="G36" i="41"/>
  <c r="H36" i="41"/>
  <c r="J36" i="41"/>
  <c r="K36" i="41"/>
  <c r="L36" i="41"/>
  <c r="N36" i="41"/>
  <c r="O36" i="41"/>
  <c r="P36" i="41"/>
  <c r="S36" i="41"/>
  <c r="T36" i="41"/>
  <c r="U36" i="41"/>
  <c r="V36" i="41"/>
  <c r="W36" i="41"/>
  <c r="AE36" i="41"/>
  <c r="AF36" i="41"/>
  <c r="AG36" i="41"/>
  <c r="AH36" i="41"/>
  <c r="AI36" i="41"/>
  <c r="AJ36" i="41"/>
  <c r="AK36" i="41"/>
  <c r="AL36" i="41"/>
  <c r="AM36" i="41"/>
  <c r="AN36" i="41"/>
  <c r="AO36" i="41"/>
  <c r="AP36" i="41"/>
  <c r="AQ36" i="41"/>
  <c r="AR36" i="41"/>
  <c r="AS36" i="41"/>
  <c r="AT36" i="41"/>
  <c r="AU36" i="41"/>
  <c r="AV36" i="41"/>
  <c r="AW36" i="41"/>
  <c r="C37" i="41"/>
  <c r="D37" i="41"/>
  <c r="E37" i="41"/>
  <c r="F37" i="41"/>
  <c r="G37" i="41"/>
  <c r="H37" i="41"/>
  <c r="J37" i="41"/>
  <c r="K37" i="41"/>
  <c r="L37" i="41"/>
  <c r="N37" i="41"/>
  <c r="O37" i="41"/>
  <c r="P37" i="41"/>
  <c r="S37" i="41"/>
  <c r="T37" i="41"/>
  <c r="U37" i="41"/>
  <c r="V37" i="41"/>
  <c r="W37" i="41"/>
  <c r="AE37" i="41"/>
  <c r="AF37" i="41"/>
  <c r="AG37" i="41"/>
  <c r="AH37" i="41"/>
  <c r="AI37" i="41"/>
  <c r="AJ37" i="41"/>
  <c r="AK37" i="41"/>
  <c r="AL37" i="41"/>
  <c r="AM37" i="41"/>
  <c r="AN37" i="41"/>
  <c r="AO37" i="41"/>
  <c r="AP37" i="41"/>
  <c r="AQ37" i="41"/>
  <c r="AR37" i="41"/>
  <c r="AS37" i="41"/>
  <c r="AT37" i="41"/>
  <c r="AU37" i="41"/>
  <c r="AV37" i="41"/>
  <c r="AW37" i="41"/>
  <c r="C38" i="41"/>
  <c r="D38" i="41"/>
  <c r="E38" i="41"/>
  <c r="F38" i="41"/>
  <c r="G38" i="41"/>
  <c r="H38" i="41"/>
  <c r="J38" i="41"/>
  <c r="K38" i="41"/>
  <c r="L38" i="41"/>
  <c r="N38" i="41"/>
  <c r="O38" i="41"/>
  <c r="P38" i="41"/>
  <c r="S38" i="41"/>
  <c r="T38" i="41"/>
  <c r="U38" i="41"/>
  <c r="V38" i="41"/>
  <c r="W38" i="41"/>
  <c r="AE38" i="41"/>
  <c r="AF38" i="41"/>
  <c r="AG38" i="41"/>
  <c r="AH38" i="41"/>
  <c r="AI38" i="41"/>
  <c r="AJ38" i="41"/>
  <c r="AK38" i="41"/>
  <c r="AL38" i="41"/>
  <c r="AM38" i="41"/>
  <c r="AN38" i="41"/>
  <c r="AO38" i="41"/>
  <c r="AP38" i="41"/>
  <c r="AQ38" i="41"/>
  <c r="AR38" i="41"/>
  <c r="AS38" i="41"/>
  <c r="AT38" i="41"/>
  <c r="AU38" i="41"/>
  <c r="AV38" i="41"/>
  <c r="AW38" i="41"/>
  <c r="C39" i="41"/>
  <c r="D39" i="41"/>
  <c r="E39" i="41"/>
  <c r="F39" i="41"/>
  <c r="G39" i="41"/>
  <c r="H39" i="41"/>
  <c r="J39" i="41"/>
  <c r="K39" i="41"/>
  <c r="L39" i="41"/>
  <c r="N39" i="41"/>
  <c r="O39" i="41"/>
  <c r="P39" i="41"/>
  <c r="S39" i="41"/>
  <c r="T39" i="41"/>
  <c r="U39" i="41"/>
  <c r="V39" i="41"/>
  <c r="W39" i="41"/>
  <c r="AE39" i="41"/>
  <c r="AF39" i="41"/>
  <c r="AG39" i="41"/>
  <c r="AH39" i="41"/>
  <c r="AI39" i="41"/>
  <c r="AJ39" i="41"/>
  <c r="AK39" i="41"/>
  <c r="AL39" i="41"/>
  <c r="AM39" i="41"/>
  <c r="AN39" i="41"/>
  <c r="AO39" i="41"/>
  <c r="AP39" i="41"/>
  <c r="AQ39" i="41"/>
  <c r="AR39" i="41"/>
  <c r="AS39" i="41"/>
  <c r="AT39" i="41"/>
  <c r="AU39" i="41"/>
  <c r="AV39" i="41"/>
  <c r="AW39" i="41"/>
  <c r="C40" i="41"/>
  <c r="D40" i="41"/>
  <c r="E40" i="41"/>
  <c r="F40" i="41"/>
  <c r="G40" i="41"/>
  <c r="H40" i="41"/>
  <c r="J40" i="41"/>
  <c r="K40" i="41"/>
  <c r="L40" i="41"/>
  <c r="N40" i="41"/>
  <c r="O40" i="41"/>
  <c r="P40" i="41"/>
  <c r="S40" i="41"/>
  <c r="T40" i="41"/>
  <c r="U40" i="41"/>
  <c r="V40" i="41"/>
  <c r="W40" i="41"/>
  <c r="AE40" i="41"/>
  <c r="AF40" i="41"/>
  <c r="AG40" i="41"/>
  <c r="AH40" i="41"/>
  <c r="AI40" i="41"/>
  <c r="AJ40" i="41"/>
  <c r="AK40" i="41"/>
  <c r="AL40" i="41"/>
  <c r="AM40" i="41"/>
  <c r="AN40" i="41"/>
  <c r="AO40" i="41"/>
  <c r="AP40" i="41"/>
  <c r="AQ40" i="41"/>
  <c r="AR40" i="41"/>
  <c r="AS40" i="41"/>
  <c r="AT40" i="41"/>
  <c r="AU40" i="41"/>
  <c r="AV40" i="41"/>
  <c r="AW40" i="41"/>
  <c r="C41" i="41"/>
  <c r="D41" i="41"/>
  <c r="E41" i="41"/>
  <c r="F41" i="41"/>
  <c r="G41" i="41"/>
  <c r="H41" i="41"/>
  <c r="J41" i="41"/>
  <c r="K41" i="41"/>
  <c r="L41" i="41"/>
  <c r="N41" i="41"/>
  <c r="O41" i="41"/>
  <c r="P41" i="41"/>
  <c r="S41" i="41"/>
  <c r="T41" i="41"/>
  <c r="U41" i="41"/>
  <c r="V41" i="41"/>
  <c r="W41" i="41"/>
  <c r="AE41" i="41"/>
  <c r="AF41" i="41"/>
  <c r="AG41" i="41"/>
  <c r="AH41" i="41"/>
  <c r="AI41" i="41"/>
  <c r="AJ41" i="41"/>
  <c r="AK41" i="41"/>
  <c r="AL41" i="41"/>
  <c r="AM41" i="41"/>
  <c r="AN41" i="41"/>
  <c r="AO41" i="41"/>
  <c r="AP41" i="41"/>
  <c r="AQ41" i="41"/>
  <c r="AR41" i="41"/>
  <c r="AS41" i="41"/>
  <c r="AT41" i="41"/>
  <c r="AU41" i="41"/>
  <c r="AV41" i="41"/>
  <c r="AW41" i="41"/>
  <c r="C42" i="41"/>
  <c r="D42" i="41"/>
  <c r="E42" i="41"/>
  <c r="F42" i="41"/>
  <c r="G42" i="41"/>
  <c r="H42" i="41"/>
  <c r="J42" i="41"/>
  <c r="K42" i="41"/>
  <c r="L42" i="41"/>
  <c r="N42" i="41"/>
  <c r="O42" i="41"/>
  <c r="P42" i="41"/>
  <c r="S42" i="41"/>
  <c r="T42" i="41"/>
  <c r="U42" i="41"/>
  <c r="V42" i="41"/>
  <c r="W42" i="41"/>
  <c r="AE42" i="41"/>
  <c r="AF42" i="41"/>
  <c r="AG42" i="41"/>
  <c r="AH42" i="41"/>
  <c r="AI42" i="41"/>
  <c r="AJ42" i="41"/>
  <c r="AK42" i="41"/>
  <c r="AL42" i="41"/>
  <c r="AM42" i="41"/>
  <c r="AN42" i="41"/>
  <c r="AO42" i="41"/>
  <c r="AP42" i="41"/>
  <c r="AQ42" i="41"/>
  <c r="AR42" i="41"/>
  <c r="AS42" i="41"/>
  <c r="AT42" i="41"/>
  <c r="AU42" i="41"/>
  <c r="AV42" i="41"/>
  <c r="AW42" i="41"/>
  <c r="C43" i="41"/>
  <c r="D43" i="41"/>
  <c r="E43" i="41"/>
  <c r="F43" i="41"/>
  <c r="G43" i="41"/>
  <c r="H43" i="41"/>
  <c r="J43" i="41"/>
  <c r="K43" i="41"/>
  <c r="L43" i="41"/>
  <c r="N43" i="41"/>
  <c r="O43" i="41"/>
  <c r="P43" i="41"/>
  <c r="S43" i="41"/>
  <c r="T43" i="41"/>
  <c r="U43" i="41"/>
  <c r="V43" i="41"/>
  <c r="W43" i="41"/>
  <c r="AE43" i="41"/>
  <c r="AF43" i="41"/>
  <c r="AG43" i="41"/>
  <c r="AH43" i="41"/>
  <c r="AI43" i="41"/>
  <c r="AJ43" i="41"/>
  <c r="AK43" i="41"/>
  <c r="AL43" i="41"/>
  <c r="AM43" i="41"/>
  <c r="AN43" i="41"/>
  <c r="AO43" i="41"/>
  <c r="AP43" i="41"/>
  <c r="AQ43" i="41"/>
  <c r="AR43" i="41"/>
  <c r="AS43" i="41"/>
  <c r="AT43" i="41"/>
  <c r="AU43" i="41"/>
  <c r="AV43" i="41"/>
  <c r="AW43" i="41"/>
  <c r="C44" i="41"/>
  <c r="D44" i="41"/>
  <c r="E44" i="41"/>
  <c r="F44" i="41"/>
  <c r="G44" i="41"/>
  <c r="H44" i="41"/>
  <c r="J44" i="41"/>
  <c r="K44" i="41"/>
  <c r="L44" i="41"/>
  <c r="N44" i="41"/>
  <c r="O44" i="41"/>
  <c r="P44" i="41"/>
  <c r="S44" i="41"/>
  <c r="T44" i="41"/>
  <c r="U44" i="41"/>
  <c r="V44" i="41"/>
  <c r="W44" i="41"/>
  <c r="AE44" i="41"/>
  <c r="AF44" i="41"/>
  <c r="AG44" i="41"/>
  <c r="AH44" i="41"/>
  <c r="AI44" i="41"/>
  <c r="AJ44" i="41"/>
  <c r="AK44" i="41"/>
  <c r="AL44" i="41"/>
  <c r="AM44" i="41"/>
  <c r="AN44" i="41"/>
  <c r="AO44" i="41"/>
  <c r="AP44" i="41"/>
  <c r="AQ44" i="41"/>
  <c r="AR44" i="41"/>
  <c r="AS44" i="41"/>
  <c r="AT44" i="41"/>
  <c r="AU44" i="41"/>
  <c r="AV44" i="41"/>
  <c r="AW44" i="41"/>
  <c r="C45" i="41"/>
  <c r="D45" i="41"/>
  <c r="E45" i="41"/>
  <c r="F45" i="41"/>
  <c r="G45" i="41"/>
  <c r="H45" i="41"/>
  <c r="J45" i="41"/>
  <c r="K45" i="41"/>
  <c r="L45" i="41"/>
  <c r="N45" i="41"/>
  <c r="O45" i="41"/>
  <c r="P45" i="41"/>
  <c r="S45" i="41"/>
  <c r="T45" i="41"/>
  <c r="U45" i="41"/>
  <c r="V45" i="41"/>
  <c r="W45" i="41"/>
  <c r="AE45" i="41"/>
  <c r="AF45" i="41"/>
  <c r="AG45" i="41"/>
  <c r="AH45" i="41"/>
  <c r="AI45" i="41"/>
  <c r="AJ45" i="41"/>
  <c r="AK45" i="41"/>
  <c r="AL45" i="41"/>
  <c r="AM45" i="41"/>
  <c r="AN45" i="41"/>
  <c r="AO45" i="41"/>
  <c r="AP45" i="41"/>
  <c r="AQ45" i="41"/>
  <c r="AR45" i="41"/>
  <c r="AS45" i="41"/>
  <c r="AT45" i="41"/>
  <c r="AU45" i="41"/>
  <c r="AV45" i="41"/>
  <c r="AW45" i="41"/>
  <c r="C46" i="41"/>
  <c r="D46" i="41"/>
  <c r="E46" i="41"/>
  <c r="F46" i="41"/>
  <c r="G46" i="41"/>
  <c r="H46" i="41"/>
  <c r="J46" i="41"/>
  <c r="K46" i="41"/>
  <c r="L46" i="41"/>
  <c r="N46" i="41"/>
  <c r="O46" i="41"/>
  <c r="P46" i="41"/>
  <c r="S46" i="41"/>
  <c r="T46" i="41"/>
  <c r="U46" i="41"/>
  <c r="V46" i="41"/>
  <c r="W46" i="41"/>
  <c r="AE46" i="41"/>
  <c r="AF46" i="41"/>
  <c r="AG46" i="41"/>
  <c r="AH46" i="41"/>
  <c r="AI46" i="41"/>
  <c r="AJ46" i="41"/>
  <c r="AK46" i="41"/>
  <c r="AL46" i="41"/>
  <c r="AM46" i="41"/>
  <c r="AN46" i="41"/>
  <c r="AO46" i="41"/>
  <c r="AP46" i="41"/>
  <c r="AQ46" i="41"/>
  <c r="AR46" i="41"/>
  <c r="AS46" i="41"/>
  <c r="AT46" i="41"/>
  <c r="AU46" i="41"/>
  <c r="AV46" i="41"/>
  <c r="AW46" i="41"/>
  <c r="C47" i="41"/>
  <c r="D47" i="41"/>
  <c r="E47" i="41"/>
  <c r="F47" i="41"/>
  <c r="G47" i="41"/>
  <c r="H47" i="41"/>
  <c r="J47" i="41"/>
  <c r="K47" i="41"/>
  <c r="L47" i="41"/>
  <c r="N47" i="41"/>
  <c r="O47" i="41"/>
  <c r="P47" i="41"/>
  <c r="S47" i="41"/>
  <c r="T47" i="41"/>
  <c r="U47" i="41"/>
  <c r="V47" i="41"/>
  <c r="W47" i="41"/>
  <c r="AE47" i="41"/>
  <c r="AF47" i="41"/>
  <c r="AG47" i="41"/>
  <c r="AH47" i="41"/>
  <c r="AI47" i="41"/>
  <c r="AJ47" i="41"/>
  <c r="AK47" i="41"/>
  <c r="AL47" i="41"/>
  <c r="AM47" i="41"/>
  <c r="AN47" i="41"/>
  <c r="AO47" i="41"/>
  <c r="AP47" i="41"/>
  <c r="AQ47" i="41"/>
  <c r="AR47" i="41"/>
  <c r="AS47" i="41"/>
  <c r="AT47" i="41"/>
  <c r="AU47" i="41"/>
  <c r="AV47" i="41"/>
  <c r="AW47" i="41"/>
  <c r="C48" i="41"/>
  <c r="D48" i="41"/>
  <c r="E48" i="41"/>
  <c r="F48" i="41"/>
  <c r="G48" i="41"/>
  <c r="H48" i="41"/>
  <c r="J48" i="41"/>
  <c r="K48" i="41"/>
  <c r="L48" i="41"/>
  <c r="N48" i="41"/>
  <c r="O48" i="41"/>
  <c r="P48" i="41"/>
  <c r="S48" i="41"/>
  <c r="T48" i="41"/>
  <c r="U48" i="41"/>
  <c r="V48" i="41"/>
  <c r="W48" i="41"/>
  <c r="AE48" i="41"/>
  <c r="AF48" i="41"/>
  <c r="AG48" i="41"/>
  <c r="AH48" i="41"/>
  <c r="AI48" i="41"/>
  <c r="AJ48" i="41"/>
  <c r="AK48" i="41"/>
  <c r="AL48" i="41"/>
  <c r="AM48" i="41"/>
  <c r="AN48" i="41"/>
  <c r="AO48" i="41"/>
  <c r="AP48" i="41"/>
  <c r="AQ48" i="41"/>
  <c r="AR48" i="41"/>
  <c r="AS48" i="41"/>
  <c r="AT48" i="41"/>
  <c r="AU48" i="41"/>
  <c r="AV48" i="41"/>
  <c r="AW48" i="41"/>
  <c r="C49" i="41"/>
  <c r="D49" i="41"/>
  <c r="E49" i="41"/>
  <c r="F49" i="41"/>
  <c r="G49" i="41"/>
  <c r="H49" i="41"/>
  <c r="J49" i="41"/>
  <c r="K49" i="41"/>
  <c r="L49" i="41"/>
  <c r="N49" i="41"/>
  <c r="O49" i="41"/>
  <c r="P49" i="41"/>
  <c r="S49" i="41"/>
  <c r="T49" i="41"/>
  <c r="U49" i="41"/>
  <c r="V49" i="41"/>
  <c r="W49" i="41"/>
  <c r="AE49" i="41"/>
  <c r="AF49" i="41"/>
  <c r="AG49" i="41"/>
  <c r="AH49" i="41"/>
  <c r="AI49" i="41"/>
  <c r="AJ49" i="41"/>
  <c r="AK49" i="41"/>
  <c r="AL49" i="41"/>
  <c r="AM49" i="41"/>
  <c r="AN49" i="41"/>
  <c r="AO49" i="41"/>
  <c r="AP49" i="41"/>
  <c r="AQ49" i="41"/>
  <c r="AR49" i="41"/>
  <c r="AS49" i="41"/>
  <c r="AT49" i="41"/>
  <c r="AU49" i="41"/>
  <c r="AV49" i="41"/>
  <c r="AW49" i="41"/>
  <c r="C50" i="41"/>
  <c r="D50" i="41"/>
  <c r="E50" i="41"/>
  <c r="F50" i="41"/>
  <c r="G50" i="41"/>
  <c r="H50" i="41"/>
  <c r="J50" i="41"/>
  <c r="K50" i="41"/>
  <c r="L50" i="41"/>
  <c r="N50" i="41"/>
  <c r="O50" i="41"/>
  <c r="P50" i="41"/>
  <c r="S50" i="41"/>
  <c r="T50" i="41"/>
  <c r="U50" i="41"/>
  <c r="V50" i="41"/>
  <c r="W50" i="41"/>
  <c r="AE50" i="41"/>
  <c r="AF50" i="41"/>
  <c r="AG50" i="41"/>
  <c r="AH50" i="41"/>
  <c r="AI50" i="41"/>
  <c r="AJ50" i="41"/>
  <c r="AK50" i="41"/>
  <c r="AL50" i="41"/>
  <c r="AM50" i="41"/>
  <c r="AN50" i="41"/>
  <c r="AO50" i="41"/>
  <c r="AP50" i="41"/>
  <c r="AQ50" i="41"/>
  <c r="AR50" i="41"/>
  <c r="AS50" i="41"/>
  <c r="AT50" i="41"/>
  <c r="AU50" i="41"/>
  <c r="AV50" i="41"/>
  <c r="AW50" i="41"/>
  <c r="C51" i="41"/>
  <c r="D51" i="41"/>
  <c r="E51" i="41"/>
  <c r="F51" i="41"/>
  <c r="G51" i="41"/>
  <c r="H51" i="41"/>
  <c r="J51" i="41"/>
  <c r="K51" i="41"/>
  <c r="L51" i="41"/>
  <c r="N51" i="41"/>
  <c r="O51" i="41"/>
  <c r="P51" i="41"/>
  <c r="S51" i="41"/>
  <c r="T51" i="41"/>
  <c r="U51" i="41"/>
  <c r="V51" i="41"/>
  <c r="W51" i="41"/>
  <c r="AE51" i="41"/>
  <c r="AF51" i="41"/>
  <c r="AG51" i="41"/>
  <c r="AH51" i="41"/>
  <c r="AI51" i="41"/>
  <c r="AJ51" i="41"/>
  <c r="AK51" i="41"/>
  <c r="AL51" i="41"/>
  <c r="AM51" i="41"/>
  <c r="AN51" i="41"/>
  <c r="AO51" i="41"/>
  <c r="AP51" i="41"/>
  <c r="AQ51" i="41"/>
  <c r="AR51" i="41"/>
  <c r="AS51" i="41"/>
  <c r="AT51" i="41"/>
  <c r="AU51" i="41"/>
  <c r="AV51" i="41"/>
  <c r="AW51" i="41"/>
  <c r="C52" i="41"/>
  <c r="D52" i="41"/>
  <c r="E52" i="41"/>
  <c r="F52" i="41"/>
  <c r="G52" i="41"/>
  <c r="H52" i="41"/>
  <c r="J52" i="41"/>
  <c r="K52" i="41"/>
  <c r="L52" i="41"/>
  <c r="N52" i="41"/>
  <c r="O52" i="41"/>
  <c r="P52" i="41"/>
  <c r="S52" i="41"/>
  <c r="T52" i="41"/>
  <c r="U52" i="41"/>
  <c r="V52" i="41"/>
  <c r="W52" i="41"/>
  <c r="AE52" i="41"/>
  <c r="AF52" i="41"/>
  <c r="AG52" i="41"/>
  <c r="AH52" i="41"/>
  <c r="AI52" i="41"/>
  <c r="AJ52" i="41"/>
  <c r="AK52" i="41"/>
  <c r="AL52" i="41"/>
  <c r="AM52" i="41"/>
  <c r="AN52" i="41"/>
  <c r="AO52" i="41"/>
  <c r="AP52" i="41"/>
  <c r="AQ52" i="41"/>
  <c r="AR52" i="41"/>
  <c r="AS52" i="41"/>
  <c r="AT52" i="41"/>
  <c r="AU52" i="41"/>
  <c r="AV52" i="41"/>
  <c r="AW52" i="41"/>
  <c r="C53" i="41"/>
  <c r="D53" i="41"/>
  <c r="E53" i="41"/>
  <c r="F53" i="41"/>
  <c r="G53" i="41"/>
  <c r="H53" i="41"/>
  <c r="J53" i="41"/>
  <c r="K53" i="41"/>
  <c r="L53" i="41"/>
  <c r="N53" i="41"/>
  <c r="O53" i="41"/>
  <c r="P53" i="41"/>
  <c r="S53" i="41"/>
  <c r="T53" i="41"/>
  <c r="U53" i="41"/>
  <c r="V53" i="41"/>
  <c r="W53" i="41"/>
  <c r="AE53" i="41"/>
  <c r="AF53" i="41"/>
  <c r="AG53" i="41"/>
  <c r="AH53" i="41"/>
  <c r="AI53" i="41"/>
  <c r="AJ53" i="41"/>
  <c r="AK53" i="41"/>
  <c r="AL53" i="41"/>
  <c r="AM53" i="41"/>
  <c r="AN53" i="41"/>
  <c r="AO53" i="41"/>
  <c r="AP53" i="41"/>
  <c r="AQ53" i="41"/>
  <c r="AR53" i="41"/>
  <c r="AS53" i="41"/>
  <c r="AT53" i="41"/>
  <c r="AU53" i="41"/>
  <c r="AV53" i="41"/>
  <c r="AW53" i="41"/>
  <c r="C54" i="41"/>
  <c r="D54" i="41"/>
  <c r="E54" i="41"/>
  <c r="F54" i="41"/>
  <c r="G54" i="41"/>
  <c r="H54" i="41"/>
  <c r="J54" i="41"/>
  <c r="K54" i="41"/>
  <c r="L54" i="41"/>
  <c r="N54" i="41"/>
  <c r="O54" i="41"/>
  <c r="P54" i="41"/>
  <c r="S54" i="41"/>
  <c r="T54" i="41"/>
  <c r="U54" i="41"/>
  <c r="V54" i="41"/>
  <c r="W54" i="41"/>
  <c r="AE54" i="41"/>
  <c r="AF54" i="41"/>
  <c r="AG54" i="41"/>
  <c r="AH54" i="41"/>
  <c r="AI54" i="41"/>
  <c r="AJ54" i="41"/>
  <c r="AK54" i="41"/>
  <c r="AL54" i="41"/>
  <c r="AM54" i="41"/>
  <c r="AN54" i="41"/>
  <c r="AO54" i="41"/>
  <c r="AP54" i="41"/>
  <c r="AQ54" i="41"/>
  <c r="AR54" i="41"/>
  <c r="AS54" i="41"/>
  <c r="AT54" i="41"/>
  <c r="AU54" i="41"/>
  <c r="AV54" i="41"/>
  <c r="AW54" i="41"/>
  <c r="C55" i="41"/>
  <c r="D55" i="41"/>
  <c r="E55" i="41"/>
  <c r="F55" i="41"/>
  <c r="G55" i="41"/>
  <c r="H55" i="41"/>
  <c r="J55" i="41"/>
  <c r="K55" i="41"/>
  <c r="L55" i="41"/>
  <c r="N55" i="41"/>
  <c r="O55" i="41"/>
  <c r="P55" i="41"/>
  <c r="S55" i="41"/>
  <c r="T55" i="41"/>
  <c r="U55" i="41"/>
  <c r="V55" i="41"/>
  <c r="W55" i="41"/>
  <c r="AE55" i="41"/>
  <c r="AF55" i="41"/>
  <c r="AG55" i="41"/>
  <c r="AH55" i="41"/>
  <c r="AI55" i="41"/>
  <c r="AJ55" i="41"/>
  <c r="AK55" i="41"/>
  <c r="AL55" i="41"/>
  <c r="AM55" i="41"/>
  <c r="AN55" i="41"/>
  <c r="AO55" i="41"/>
  <c r="AP55" i="41"/>
  <c r="AQ55" i="41"/>
  <c r="AR55" i="41"/>
  <c r="AS55" i="41"/>
  <c r="AT55" i="41"/>
  <c r="AU55" i="41"/>
  <c r="AV55" i="41"/>
  <c r="AW55" i="41"/>
  <c r="C56" i="41"/>
  <c r="D56" i="41"/>
  <c r="E56" i="41"/>
  <c r="F56" i="41"/>
  <c r="G56" i="41"/>
  <c r="H56" i="41"/>
  <c r="J56" i="41"/>
  <c r="K56" i="41"/>
  <c r="L56" i="41"/>
  <c r="N56" i="41"/>
  <c r="O56" i="41"/>
  <c r="P56" i="41"/>
  <c r="S56" i="41"/>
  <c r="T56" i="41"/>
  <c r="U56" i="41"/>
  <c r="V56" i="41"/>
  <c r="W56" i="41"/>
  <c r="AE56" i="41"/>
  <c r="AF56" i="41"/>
  <c r="AG56" i="41"/>
  <c r="AH56" i="41"/>
  <c r="AI56" i="41"/>
  <c r="AJ56" i="41"/>
  <c r="AK56" i="41"/>
  <c r="AM56" i="41"/>
  <c r="AN56" i="41"/>
  <c r="AO56" i="41"/>
  <c r="AP56" i="41"/>
  <c r="AQ56" i="41"/>
  <c r="AR56" i="41"/>
  <c r="AS56" i="41"/>
  <c r="AT56" i="41"/>
  <c r="AU56" i="41"/>
  <c r="AV56" i="41"/>
  <c r="AW56" i="41"/>
  <c r="C57" i="41"/>
  <c r="D57" i="41"/>
  <c r="E57" i="41"/>
  <c r="F57" i="41"/>
  <c r="G57" i="41"/>
  <c r="H57" i="41"/>
  <c r="J57" i="41"/>
  <c r="K57" i="41"/>
  <c r="L57" i="41"/>
  <c r="N57" i="41"/>
  <c r="O57" i="41"/>
  <c r="P57" i="41"/>
  <c r="S57" i="41"/>
  <c r="T57" i="41"/>
  <c r="U57" i="41"/>
  <c r="V57" i="41"/>
  <c r="W57" i="41"/>
  <c r="AE57" i="41"/>
  <c r="AF57" i="41"/>
  <c r="AG57" i="41"/>
  <c r="AH57" i="41"/>
  <c r="AI57" i="41"/>
  <c r="AJ57" i="41"/>
  <c r="AK57" i="41"/>
  <c r="AL57" i="41"/>
  <c r="AM57" i="41"/>
  <c r="AN57" i="41"/>
  <c r="AO57" i="41"/>
  <c r="AP57" i="41"/>
  <c r="AQ57" i="41"/>
  <c r="AR57" i="41"/>
  <c r="AS57" i="41"/>
  <c r="AT57" i="41"/>
  <c r="AU57" i="41"/>
  <c r="AV57" i="41"/>
  <c r="AW57" i="41"/>
  <c r="C58" i="41"/>
  <c r="D58" i="41"/>
  <c r="E58" i="41"/>
  <c r="F58" i="41"/>
  <c r="G58" i="41"/>
  <c r="H58" i="41"/>
  <c r="J58" i="41"/>
  <c r="K58" i="41"/>
  <c r="L58" i="41"/>
  <c r="N58" i="41"/>
  <c r="O58" i="41"/>
  <c r="P58" i="41"/>
  <c r="S58" i="41"/>
  <c r="T58" i="41"/>
  <c r="U58" i="41"/>
  <c r="V58" i="41"/>
  <c r="W58" i="41"/>
  <c r="AE58" i="41"/>
  <c r="AF58" i="41"/>
  <c r="AG58" i="41"/>
  <c r="AH58" i="41"/>
  <c r="AI58" i="41"/>
  <c r="AJ58" i="41"/>
  <c r="AK58" i="41"/>
  <c r="AL58" i="41"/>
  <c r="AM58" i="41"/>
  <c r="AN58" i="41"/>
  <c r="AO58" i="41"/>
  <c r="AP58" i="41"/>
  <c r="AQ58" i="41"/>
  <c r="AR58" i="41"/>
  <c r="AS58" i="41"/>
  <c r="AT58" i="41"/>
  <c r="AU58" i="41"/>
  <c r="AV58" i="41"/>
  <c r="AW58" i="41"/>
  <c r="C59" i="41"/>
  <c r="D59" i="41"/>
  <c r="E59" i="41"/>
  <c r="F59" i="41"/>
  <c r="G59" i="41"/>
  <c r="H59" i="41"/>
  <c r="J59" i="41"/>
  <c r="K59" i="41"/>
  <c r="L59" i="41"/>
  <c r="N59" i="41"/>
  <c r="O59" i="41"/>
  <c r="P59" i="41"/>
  <c r="S59" i="41"/>
  <c r="T59" i="41"/>
  <c r="U59" i="41"/>
  <c r="V59" i="41"/>
  <c r="W59" i="41"/>
  <c r="AE59" i="41"/>
  <c r="AF59" i="41"/>
  <c r="AG59" i="41"/>
  <c r="AH59" i="41"/>
  <c r="AI59" i="41"/>
  <c r="AJ59" i="41"/>
  <c r="AK59" i="41"/>
  <c r="AL59" i="41"/>
  <c r="AM59" i="41"/>
  <c r="AN59" i="41"/>
  <c r="AO59" i="41"/>
  <c r="AP59" i="41"/>
  <c r="AQ59" i="41"/>
  <c r="AR59" i="41"/>
  <c r="AS59" i="41"/>
  <c r="AT59" i="41"/>
  <c r="AU59" i="41"/>
  <c r="AV59" i="41"/>
  <c r="AW59" i="41"/>
  <c r="C60" i="41"/>
  <c r="D60" i="41"/>
  <c r="E60" i="41"/>
  <c r="F60" i="41"/>
  <c r="G60" i="41"/>
  <c r="H60" i="41"/>
  <c r="J60" i="41"/>
  <c r="K60" i="41"/>
  <c r="L60" i="41"/>
  <c r="N60" i="41"/>
  <c r="O60" i="41"/>
  <c r="P60" i="41"/>
  <c r="S60" i="41"/>
  <c r="T60" i="41"/>
  <c r="U60" i="41"/>
  <c r="V60" i="41"/>
  <c r="W60" i="41"/>
  <c r="AE60" i="41"/>
  <c r="AF60" i="41"/>
  <c r="AG60" i="41"/>
  <c r="AH60" i="41"/>
  <c r="AI60" i="41"/>
  <c r="AJ60" i="41"/>
  <c r="AK60" i="41"/>
  <c r="AL60" i="41"/>
  <c r="AM60" i="41"/>
  <c r="AN60" i="41"/>
  <c r="AO60" i="41"/>
  <c r="AP60" i="41"/>
  <c r="AQ60" i="41"/>
  <c r="AR60" i="41"/>
  <c r="AS60" i="41"/>
  <c r="AT60" i="41"/>
  <c r="AU60" i="41"/>
  <c r="AV60" i="41"/>
  <c r="AW60" i="41"/>
  <c r="C61" i="41"/>
  <c r="D61" i="41"/>
  <c r="E61" i="41"/>
  <c r="F61" i="41"/>
  <c r="G61" i="41"/>
  <c r="H61" i="41"/>
  <c r="J61" i="41"/>
  <c r="K61" i="41"/>
  <c r="L61" i="41"/>
  <c r="N61" i="41"/>
  <c r="O61" i="41"/>
  <c r="P61" i="41"/>
  <c r="S61" i="41"/>
  <c r="T61" i="41"/>
  <c r="U61" i="41"/>
  <c r="V61" i="41"/>
  <c r="W61" i="41"/>
  <c r="AE61" i="41"/>
  <c r="AF61" i="41"/>
  <c r="AG61" i="41"/>
  <c r="AH61" i="41"/>
  <c r="AI61" i="41"/>
  <c r="AJ61" i="41"/>
  <c r="AK61" i="41"/>
  <c r="AL61" i="41"/>
  <c r="AM61" i="41"/>
  <c r="AN61" i="41"/>
  <c r="AO61" i="41"/>
  <c r="AP61" i="41"/>
  <c r="AQ61" i="41"/>
  <c r="AR61" i="41"/>
  <c r="AS61" i="41"/>
  <c r="AT61" i="41"/>
  <c r="AU61" i="41"/>
  <c r="AV61" i="41"/>
  <c r="AW61" i="41"/>
  <c r="C62" i="41"/>
  <c r="D62" i="41"/>
  <c r="E62" i="41"/>
  <c r="F62" i="41"/>
  <c r="G62" i="41"/>
  <c r="H62" i="41"/>
  <c r="J62" i="41"/>
  <c r="K62" i="41"/>
  <c r="L62" i="41"/>
  <c r="N62" i="41"/>
  <c r="O62" i="41"/>
  <c r="P62" i="41"/>
  <c r="S62" i="41"/>
  <c r="T62" i="41"/>
  <c r="U62" i="41"/>
  <c r="V62" i="41"/>
  <c r="W62" i="41"/>
  <c r="AE62" i="41"/>
  <c r="AF62" i="41"/>
  <c r="AG62" i="41"/>
  <c r="AH62" i="41"/>
  <c r="AI62" i="41"/>
  <c r="AJ62" i="41"/>
  <c r="AK62" i="41"/>
  <c r="AL62" i="41"/>
  <c r="AM62" i="41"/>
  <c r="AN62" i="41"/>
  <c r="AO62" i="41"/>
  <c r="AP62" i="41"/>
  <c r="AQ62" i="41"/>
  <c r="AR62" i="41"/>
  <c r="AS62" i="41"/>
  <c r="AT62" i="41"/>
  <c r="AU62" i="41"/>
  <c r="AV62" i="41"/>
  <c r="AW62" i="41"/>
  <c r="C63" i="41"/>
  <c r="D63" i="41"/>
  <c r="E63" i="41"/>
  <c r="F63" i="41"/>
  <c r="G63" i="41"/>
  <c r="H63" i="41"/>
  <c r="J63" i="41"/>
  <c r="K63" i="41"/>
  <c r="L63" i="41"/>
  <c r="N63" i="41"/>
  <c r="O63" i="41"/>
  <c r="P63" i="41"/>
  <c r="S63" i="41"/>
  <c r="T63" i="41"/>
  <c r="U63" i="41"/>
  <c r="V63" i="41"/>
  <c r="W63" i="41"/>
  <c r="AE63" i="41"/>
  <c r="AF63" i="41"/>
  <c r="AG63" i="41"/>
  <c r="AH63" i="41"/>
  <c r="AI63" i="41"/>
  <c r="AJ63" i="41"/>
  <c r="AK63" i="41"/>
  <c r="AL63" i="41"/>
  <c r="AM63" i="41"/>
  <c r="AN63" i="41"/>
  <c r="AO63" i="41"/>
  <c r="AP63" i="41"/>
  <c r="AQ63" i="41"/>
  <c r="AR63" i="41"/>
  <c r="AS63" i="41"/>
  <c r="AT63" i="41"/>
  <c r="AU63" i="41"/>
  <c r="AV63" i="41"/>
  <c r="AW63" i="41"/>
  <c r="C64" i="41"/>
  <c r="D64" i="41"/>
  <c r="E64" i="41"/>
  <c r="F64" i="41"/>
  <c r="G64" i="41"/>
  <c r="H64" i="41"/>
  <c r="J64" i="41"/>
  <c r="K64" i="41"/>
  <c r="L64" i="41"/>
  <c r="N64" i="41"/>
  <c r="O64" i="41"/>
  <c r="P64" i="41"/>
  <c r="S64" i="41"/>
  <c r="T64" i="41"/>
  <c r="U64" i="41"/>
  <c r="V64" i="41"/>
  <c r="W64" i="41"/>
  <c r="AE64" i="41"/>
  <c r="AF64" i="41"/>
  <c r="AG64" i="41"/>
  <c r="AH64" i="41"/>
  <c r="AI64" i="41"/>
  <c r="AJ64" i="41"/>
  <c r="AK64" i="41"/>
  <c r="AL64" i="41"/>
  <c r="AM64" i="41"/>
  <c r="AN64" i="41"/>
  <c r="AO64" i="41"/>
  <c r="AP64" i="41"/>
  <c r="AQ64" i="41"/>
  <c r="AR64" i="41"/>
  <c r="AS64" i="41"/>
  <c r="AT64" i="41"/>
  <c r="AU64" i="41"/>
  <c r="AV64" i="41"/>
  <c r="AW64" i="41"/>
  <c r="C65" i="41"/>
  <c r="D65" i="41"/>
  <c r="E65" i="41"/>
  <c r="F65" i="41"/>
  <c r="G65" i="41"/>
  <c r="H65" i="41"/>
  <c r="J65" i="41"/>
  <c r="K65" i="41"/>
  <c r="L65" i="41"/>
  <c r="N65" i="41"/>
  <c r="O65" i="41"/>
  <c r="P65" i="41"/>
  <c r="S65" i="41"/>
  <c r="T65" i="41"/>
  <c r="U65" i="41"/>
  <c r="V65" i="41"/>
  <c r="W65" i="41"/>
  <c r="AE65" i="41"/>
  <c r="AF65" i="41"/>
  <c r="AG65" i="41"/>
  <c r="AH65" i="41"/>
  <c r="AI65" i="41"/>
  <c r="AJ65" i="41"/>
  <c r="AK65" i="41"/>
  <c r="AL65" i="41"/>
  <c r="AM65" i="41"/>
  <c r="AN65" i="41"/>
  <c r="AO65" i="41"/>
  <c r="AP65" i="41"/>
  <c r="AQ65" i="41"/>
  <c r="AR65" i="41"/>
  <c r="AS65" i="41"/>
  <c r="AT65" i="41"/>
  <c r="AU65" i="41"/>
  <c r="AV65" i="41"/>
  <c r="AW65" i="41"/>
  <c r="C66" i="41"/>
  <c r="D66" i="41"/>
  <c r="E66" i="41"/>
  <c r="F66" i="41"/>
  <c r="G66" i="41"/>
  <c r="H66" i="41"/>
  <c r="J66" i="41"/>
  <c r="K66" i="41"/>
  <c r="L66" i="41"/>
  <c r="N66" i="41"/>
  <c r="O66" i="41"/>
  <c r="P66" i="41"/>
  <c r="S66" i="41"/>
  <c r="T66" i="41"/>
  <c r="U66" i="41"/>
  <c r="V66" i="41"/>
  <c r="W66" i="41"/>
  <c r="AE66" i="41"/>
  <c r="AF66" i="41"/>
  <c r="AG66" i="41"/>
  <c r="AH66" i="41"/>
  <c r="AI66" i="41"/>
  <c r="AJ66" i="41"/>
  <c r="AK66" i="41"/>
  <c r="AL66" i="41"/>
  <c r="AM66" i="41"/>
  <c r="AN66" i="41"/>
  <c r="AO66" i="41"/>
  <c r="AP66" i="41"/>
  <c r="AQ66" i="41"/>
  <c r="AR66" i="41"/>
  <c r="AS66" i="41"/>
  <c r="AT66" i="41"/>
  <c r="AU66" i="41"/>
  <c r="AV66" i="41"/>
  <c r="AW66" i="41"/>
  <c r="C67" i="41"/>
  <c r="D67" i="41"/>
  <c r="E67" i="41"/>
  <c r="F67" i="41"/>
  <c r="G67" i="41"/>
  <c r="H67" i="41"/>
  <c r="J67" i="41"/>
  <c r="K67" i="41"/>
  <c r="L67" i="41"/>
  <c r="N67" i="41"/>
  <c r="O67" i="41"/>
  <c r="P67" i="41"/>
  <c r="S67" i="41"/>
  <c r="T67" i="41"/>
  <c r="U67" i="41"/>
  <c r="V67" i="41"/>
  <c r="W67" i="41"/>
  <c r="AE67" i="41"/>
  <c r="AF67" i="41"/>
  <c r="AG67" i="41"/>
  <c r="AH67" i="41"/>
  <c r="AI67" i="41"/>
  <c r="AJ67" i="41"/>
  <c r="AK67" i="41"/>
  <c r="AL67" i="41"/>
  <c r="AM67" i="41"/>
  <c r="AN67" i="41"/>
  <c r="AO67" i="41"/>
  <c r="AP67" i="41"/>
  <c r="AQ67" i="41"/>
  <c r="AR67" i="41"/>
  <c r="AS67" i="41"/>
  <c r="AT67" i="41"/>
  <c r="AU67" i="41"/>
  <c r="AV67" i="41"/>
  <c r="AW67" i="41"/>
  <c r="C68" i="41"/>
  <c r="D68" i="41"/>
  <c r="E68" i="41"/>
  <c r="F68" i="41"/>
  <c r="G68" i="41"/>
  <c r="H68" i="41"/>
  <c r="J68" i="41"/>
  <c r="K68" i="41"/>
  <c r="L68" i="41"/>
  <c r="N68" i="41"/>
  <c r="O68" i="41"/>
  <c r="P68" i="41"/>
  <c r="S68" i="41"/>
  <c r="T68" i="41"/>
  <c r="U68" i="41"/>
  <c r="V68" i="41"/>
  <c r="W68" i="41"/>
  <c r="AE68" i="41"/>
  <c r="AF68" i="41"/>
  <c r="AG68" i="41"/>
  <c r="AH68" i="41"/>
  <c r="AI68" i="41"/>
  <c r="AJ68" i="41"/>
  <c r="AK68" i="41"/>
  <c r="AL68" i="41"/>
  <c r="AM68" i="41"/>
  <c r="AN68" i="41"/>
  <c r="AO68" i="41"/>
  <c r="AP68" i="41"/>
  <c r="AQ68" i="41"/>
  <c r="AR68" i="41"/>
  <c r="AS68" i="41"/>
  <c r="AT68" i="41"/>
  <c r="AU68" i="41"/>
  <c r="AV68" i="41"/>
  <c r="AW68" i="41"/>
  <c r="C69" i="41"/>
  <c r="D69" i="41"/>
  <c r="E69" i="41"/>
  <c r="F69" i="41"/>
  <c r="G69" i="41"/>
  <c r="H69" i="41"/>
  <c r="J69" i="41"/>
  <c r="K69" i="41"/>
  <c r="L69" i="41"/>
  <c r="N69" i="41"/>
  <c r="O69" i="41"/>
  <c r="P69" i="41"/>
  <c r="S69" i="41"/>
  <c r="T69" i="41"/>
  <c r="U69" i="41"/>
  <c r="V69" i="41"/>
  <c r="W69" i="41"/>
  <c r="AE69" i="41"/>
  <c r="AF69" i="41"/>
  <c r="AG69" i="41"/>
  <c r="AH69" i="41"/>
  <c r="AI69" i="41"/>
  <c r="AJ69" i="41"/>
  <c r="AK69" i="41"/>
  <c r="AL69" i="41"/>
  <c r="AM69" i="41"/>
  <c r="AN69" i="41"/>
  <c r="AO69" i="41"/>
  <c r="AP69" i="41"/>
  <c r="AQ69" i="41"/>
  <c r="AR69" i="41"/>
  <c r="AS69" i="41"/>
  <c r="AT69" i="41"/>
  <c r="AU69" i="41"/>
  <c r="AV69" i="41"/>
  <c r="AW69" i="41"/>
  <c r="C70" i="41"/>
  <c r="D70" i="41"/>
  <c r="E70" i="41"/>
  <c r="F70" i="41"/>
  <c r="G70" i="41"/>
  <c r="H70" i="41"/>
  <c r="J70" i="41"/>
  <c r="K70" i="41"/>
  <c r="L70" i="41"/>
  <c r="N70" i="41"/>
  <c r="O70" i="41"/>
  <c r="P70" i="41"/>
  <c r="S70" i="41"/>
  <c r="T70" i="41"/>
  <c r="U70" i="41"/>
  <c r="V70" i="41"/>
  <c r="W70" i="41"/>
  <c r="AE70" i="41"/>
  <c r="AF70" i="41"/>
  <c r="AG70" i="41"/>
  <c r="AH70" i="41"/>
  <c r="AI70" i="41"/>
  <c r="AJ70" i="41"/>
  <c r="AK70" i="41"/>
  <c r="AL70" i="41"/>
  <c r="AM70" i="41"/>
  <c r="AN70" i="41"/>
  <c r="AO70" i="41"/>
  <c r="AP70" i="41"/>
  <c r="AQ70" i="41"/>
  <c r="AR70" i="41"/>
  <c r="AS70" i="41"/>
  <c r="AT70" i="41"/>
  <c r="AU70" i="41"/>
  <c r="AV70" i="41"/>
  <c r="AW70" i="41"/>
  <c r="C71" i="41"/>
  <c r="D71" i="41"/>
  <c r="E71" i="41"/>
  <c r="F71" i="41"/>
  <c r="G71" i="41"/>
  <c r="H71" i="41"/>
  <c r="J71" i="41"/>
  <c r="K71" i="41"/>
  <c r="L71" i="41"/>
  <c r="N71" i="41"/>
  <c r="O71" i="41"/>
  <c r="P71" i="41"/>
  <c r="S71" i="41"/>
  <c r="T71" i="41"/>
  <c r="U71" i="41"/>
  <c r="V71" i="41"/>
  <c r="W71" i="41"/>
  <c r="AE71" i="41"/>
  <c r="AF71" i="41"/>
  <c r="AG71" i="41"/>
  <c r="AH71" i="41"/>
  <c r="AI71" i="41"/>
  <c r="AJ71" i="41"/>
  <c r="AK71" i="41"/>
  <c r="AL71" i="41"/>
  <c r="AM71" i="41"/>
  <c r="AN71" i="41"/>
  <c r="AO71" i="41"/>
  <c r="AP71" i="41"/>
  <c r="AQ71" i="41"/>
  <c r="AR71" i="41"/>
  <c r="AS71" i="41"/>
  <c r="AT71" i="41"/>
  <c r="AU71" i="41"/>
  <c r="AV71" i="41"/>
  <c r="AW71" i="41"/>
  <c r="C72" i="41"/>
  <c r="D72" i="41"/>
  <c r="E72" i="41"/>
  <c r="F72" i="41"/>
  <c r="G72" i="41"/>
  <c r="H72" i="41"/>
  <c r="J72" i="41"/>
  <c r="K72" i="41"/>
  <c r="L72" i="41"/>
  <c r="N72" i="41"/>
  <c r="O72" i="41"/>
  <c r="P72" i="41"/>
  <c r="S72" i="41"/>
  <c r="T72" i="41"/>
  <c r="U72" i="41"/>
  <c r="V72" i="41"/>
  <c r="W72" i="41"/>
  <c r="AE72" i="41"/>
  <c r="AF72" i="41"/>
  <c r="AG72" i="41"/>
  <c r="AH72" i="41"/>
  <c r="AI72" i="41"/>
  <c r="AJ72" i="41"/>
  <c r="AK72" i="41"/>
  <c r="AL72" i="41"/>
  <c r="AM72" i="41"/>
  <c r="AN72" i="41"/>
  <c r="AO72" i="41"/>
  <c r="AP72" i="41"/>
  <c r="AQ72" i="41"/>
  <c r="AR72" i="41"/>
  <c r="AS72" i="41"/>
  <c r="AT72" i="41"/>
  <c r="AU72" i="41"/>
  <c r="AV72" i="41"/>
  <c r="AW72" i="41"/>
  <c r="C73" i="41"/>
  <c r="D73" i="41"/>
  <c r="E73" i="41"/>
  <c r="F73" i="41"/>
  <c r="G73" i="41"/>
  <c r="H73" i="41"/>
  <c r="J73" i="41"/>
  <c r="K73" i="41"/>
  <c r="L73" i="41"/>
  <c r="N73" i="41"/>
  <c r="O73" i="41"/>
  <c r="P73" i="41"/>
  <c r="S73" i="41"/>
  <c r="T73" i="41"/>
  <c r="U73" i="41"/>
  <c r="V73" i="41"/>
  <c r="W73" i="41"/>
  <c r="AE73" i="41"/>
  <c r="AF73" i="41"/>
  <c r="AG73" i="41"/>
  <c r="AH73" i="41"/>
  <c r="AI73" i="41"/>
  <c r="AJ73" i="41"/>
  <c r="AK73" i="41"/>
  <c r="AL73" i="41"/>
  <c r="AM73" i="41"/>
  <c r="AN73" i="41"/>
  <c r="AO73" i="41"/>
  <c r="AP73" i="41"/>
  <c r="AQ73" i="41"/>
  <c r="AR73" i="41"/>
  <c r="AS73" i="41"/>
  <c r="AT73" i="41"/>
  <c r="AU73" i="41"/>
  <c r="AV73" i="41"/>
  <c r="AW73" i="41"/>
  <c r="C74" i="41"/>
  <c r="D74" i="41"/>
  <c r="E74" i="41"/>
  <c r="F74" i="41"/>
  <c r="G74" i="41"/>
  <c r="H74" i="41"/>
  <c r="J74" i="41"/>
  <c r="K74" i="41"/>
  <c r="L74" i="41"/>
  <c r="N74" i="41"/>
  <c r="O74" i="41"/>
  <c r="P74" i="41"/>
  <c r="S74" i="41"/>
  <c r="T74" i="41"/>
  <c r="U74" i="41"/>
  <c r="V74" i="41"/>
  <c r="W74" i="41"/>
  <c r="AE74" i="41"/>
  <c r="AF74" i="41"/>
  <c r="AG74" i="41"/>
  <c r="AH74" i="41"/>
  <c r="AI74" i="41"/>
  <c r="AJ74" i="41"/>
  <c r="AK74" i="41"/>
  <c r="AL74" i="41"/>
  <c r="AM74" i="41"/>
  <c r="AN74" i="41"/>
  <c r="AO74" i="41"/>
  <c r="AP74" i="41"/>
  <c r="AQ74" i="41"/>
  <c r="AR74" i="41"/>
  <c r="AS74" i="41"/>
  <c r="AT74" i="41"/>
  <c r="AU74" i="41"/>
  <c r="AV74" i="41"/>
  <c r="AW74" i="41"/>
  <c r="C75" i="41"/>
  <c r="D75" i="41"/>
  <c r="E75" i="41"/>
  <c r="F75" i="41"/>
  <c r="G75" i="41"/>
  <c r="H75" i="41"/>
  <c r="J75" i="41"/>
  <c r="K75" i="41"/>
  <c r="L75" i="41"/>
  <c r="N75" i="41"/>
  <c r="O75" i="41"/>
  <c r="P75" i="41"/>
  <c r="S75" i="41"/>
  <c r="T75" i="41"/>
  <c r="U75" i="41"/>
  <c r="V75" i="41"/>
  <c r="W75" i="41"/>
  <c r="AE75" i="41"/>
  <c r="AF75" i="41"/>
  <c r="AG75" i="41"/>
  <c r="AH75" i="41"/>
  <c r="AI75" i="41"/>
  <c r="AJ75" i="41"/>
  <c r="AK75" i="41"/>
  <c r="AL75" i="41"/>
  <c r="AM75" i="41"/>
  <c r="AN75" i="41"/>
  <c r="AO75" i="41"/>
  <c r="AP75" i="41"/>
  <c r="AQ75" i="41"/>
  <c r="AR75" i="41"/>
  <c r="AS75" i="41"/>
  <c r="AT75" i="41"/>
  <c r="AU75" i="41"/>
  <c r="AV75" i="41"/>
  <c r="AW75" i="41"/>
  <c r="C76" i="41"/>
  <c r="D76" i="41"/>
  <c r="E76" i="41"/>
  <c r="F76" i="41"/>
  <c r="G76" i="41"/>
  <c r="H76" i="41"/>
  <c r="J76" i="41"/>
  <c r="K76" i="41"/>
  <c r="L76" i="41"/>
  <c r="N76" i="41"/>
  <c r="O76" i="41"/>
  <c r="P76" i="41"/>
  <c r="S76" i="41"/>
  <c r="T76" i="41"/>
  <c r="U76" i="41"/>
  <c r="V76" i="41"/>
  <c r="W76" i="41"/>
  <c r="AE76" i="41"/>
  <c r="AF76" i="41"/>
  <c r="AG76" i="41"/>
  <c r="AH76" i="41"/>
  <c r="AI76" i="41"/>
  <c r="AJ76" i="41"/>
  <c r="AK76" i="41"/>
  <c r="AL76" i="41"/>
  <c r="AM76" i="41"/>
  <c r="AN76" i="41"/>
  <c r="AO76" i="41"/>
  <c r="AP76" i="41"/>
  <c r="AQ76" i="41"/>
  <c r="AR76" i="41"/>
  <c r="AS76" i="41"/>
  <c r="AT76" i="41"/>
  <c r="AU76" i="41"/>
  <c r="AV76" i="41"/>
  <c r="AW76" i="41"/>
  <c r="C77" i="41"/>
  <c r="D77" i="41"/>
  <c r="E77" i="41"/>
  <c r="F77" i="41"/>
  <c r="G77" i="41"/>
  <c r="H77" i="41"/>
  <c r="J77" i="41"/>
  <c r="K77" i="41"/>
  <c r="L77" i="41"/>
  <c r="N77" i="41"/>
  <c r="O77" i="41"/>
  <c r="P77" i="41"/>
  <c r="S77" i="41"/>
  <c r="T77" i="41"/>
  <c r="U77" i="41"/>
  <c r="V77" i="41"/>
  <c r="W77" i="41"/>
  <c r="AE77" i="41"/>
  <c r="AF77" i="41"/>
  <c r="AG77" i="41"/>
  <c r="AH77" i="41"/>
  <c r="AI77" i="41"/>
  <c r="AJ77" i="41"/>
  <c r="AK77" i="41"/>
  <c r="AL77" i="41"/>
  <c r="AM77" i="41"/>
  <c r="AN77" i="41"/>
  <c r="AO77" i="41"/>
  <c r="AP77" i="41"/>
  <c r="AQ77" i="41"/>
  <c r="AR77" i="41"/>
  <c r="AS77" i="41"/>
  <c r="AT77" i="41"/>
  <c r="AU77" i="41"/>
  <c r="AV77" i="41"/>
  <c r="AW77" i="41"/>
  <c r="C78" i="41"/>
  <c r="D78" i="41"/>
  <c r="E78" i="41"/>
  <c r="F78" i="41"/>
  <c r="G78" i="41"/>
  <c r="H78" i="41"/>
  <c r="J78" i="41"/>
  <c r="K78" i="41"/>
  <c r="L78" i="41"/>
  <c r="N78" i="41"/>
  <c r="O78" i="41"/>
  <c r="P78" i="41"/>
  <c r="S78" i="41"/>
  <c r="T78" i="41"/>
  <c r="U78" i="41"/>
  <c r="V78" i="41"/>
  <c r="W78" i="41"/>
  <c r="AE78" i="41"/>
  <c r="AF78" i="41"/>
  <c r="AG78" i="41"/>
  <c r="AH78" i="41"/>
  <c r="AI78" i="41"/>
  <c r="AJ78" i="41"/>
  <c r="AK78" i="41"/>
  <c r="AL78" i="41"/>
  <c r="AM78" i="41"/>
  <c r="AN78" i="41"/>
  <c r="AO78" i="41"/>
  <c r="AP78" i="41"/>
  <c r="AQ78" i="41"/>
  <c r="AR78" i="41"/>
  <c r="AS78" i="41"/>
  <c r="AT78" i="41"/>
  <c r="AU78" i="41"/>
  <c r="AV78" i="41"/>
  <c r="AW78" i="41"/>
  <c r="C79" i="41"/>
  <c r="D79" i="41"/>
  <c r="E79" i="41"/>
  <c r="F79" i="41"/>
  <c r="G79" i="41"/>
  <c r="H79" i="41"/>
  <c r="J79" i="41"/>
  <c r="K79" i="41"/>
  <c r="L79" i="41"/>
  <c r="N79" i="41"/>
  <c r="O79" i="41"/>
  <c r="P79" i="41"/>
  <c r="S79" i="41"/>
  <c r="T79" i="41"/>
  <c r="U79" i="41"/>
  <c r="V79" i="41"/>
  <c r="W79" i="41"/>
  <c r="AE79" i="41"/>
  <c r="AF79" i="41"/>
  <c r="AG79" i="41"/>
  <c r="AH79" i="41"/>
  <c r="AI79" i="41"/>
  <c r="AJ79" i="41"/>
  <c r="AK79" i="41"/>
  <c r="AL79" i="41"/>
  <c r="AM79" i="41"/>
  <c r="AN79" i="41"/>
  <c r="AO79" i="41"/>
  <c r="AP79" i="41"/>
  <c r="AQ79" i="41"/>
  <c r="AR79" i="41"/>
  <c r="AS79" i="41"/>
  <c r="AT79" i="41"/>
  <c r="AU79" i="41"/>
  <c r="AV79" i="41"/>
  <c r="AW79" i="41"/>
  <c r="C80" i="41"/>
  <c r="D80" i="41"/>
  <c r="E80" i="41"/>
  <c r="F80" i="41"/>
  <c r="G80" i="41"/>
  <c r="H80" i="41"/>
  <c r="J80" i="41"/>
  <c r="K80" i="41"/>
  <c r="L80" i="41"/>
  <c r="N80" i="41"/>
  <c r="O80" i="41"/>
  <c r="P80" i="41"/>
  <c r="S80" i="41"/>
  <c r="T80" i="41"/>
  <c r="U80" i="41"/>
  <c r="V80" i="41"/>
  <c r="W80" i="41"/>
  <c r="AE80" i="41"/>
  <c r="AF80" i="41"/>
  <c r="AG80" i="41"/>
  <c r="AH80" i="41"/>
  <c r="AI80" i="41"/>
  <c r="AJ80" i="41"/>
  <c r="AK80" i="41"/>
  <c r="AL80" i="41"/>
  <c r="AM80" i="41"/>
  <c r="AN80" i="41"/>
  <c r="AO80" i="41"/>
  <c r="AP80" i="41"/>
  <c r="AQ80" i="41"/>
  <c r="AR80" i="41"/>
  <c r="AS80" i="41"/>
  <c r="AT80" i="41"/>
  <c r="AU80" i="41"/>
  <c r="AV80" i="41"/>
  <c r="AW80" i="41"/>
  <c r="C81" i="41"/>
  <c r="D81" i="41"/>
  <c r="E81" i="41"/>
  <c r="F81" i="41"/>
  <c r="G81" i="41"/>
  <c r="H81" i="41"/>
  <c r="J81" i="41"/>
  <c r="K81" i="41"/>
  <c r="L81" i="41"/>
  <c r="N81" i="41"/>
  <c r="O81" i="41"/>
  <c r="P81" i="41"/>
  <c r="S81" i="41"/>
  <c r="T81" i="41"/>
  <c r="U81" i="41"/>
  <c r="V81" i="41"/>
  <c r="W81" i="41"/>
  <c r="AE81" i="41"/>
  <c r="AF81" i="41"/>
  <c r="AG81" i="41"/>
  <c r="AH81" i="41"/>
  <c r="AI81" i="41"/>
  <c r="AJ81" i="41"/>
  <c r="AK81" i="41"/>
  <c r="AL81" i="41"/>
  <c r="AM81" i="41"/>
  <c r="AN81" i="41"/>
  <c r="AO81" i="41"/>
  <c r="AP81" i="41"/>
  <c r="AQ81" i="41"/>
  <c r="AR81" i="41"/>
  <c r="AS81" i="41"/>
  <c r="AT81" i="41"/>
  <c r="AU81" i="41"/>
  <c r="AV81" i="41"/>
  <c r="AW81" i="41"/>
  <c r="C82" i="41"/>
  <c r="D82" i="41"/>
  <c r="E82" i="41"/>
  <c r="F82" i="41"/>
  <c r="G82" i="41"/>
  <c r="H82" i="41"/>
  <c r="J82" i="41"/>
  <c r="K82" i="41"/>
  <c r="L82" i="41"/>
  <c r="N82" i="41"/>
  <c r="O82" i="41"/>
  <c r="P82" i="41"/>
  <c r="S82" i="41"/>
  <c r="T82" i="41"/>
  <c r="U82" i="41"/>
  <c r="V82" i="41"/>
  <c r="W82" i="41"/>
  <c r="AE82" i="41"/>
  <c r="AF82" i="41"/>
  <c r="AG82" i="41"/>
  <c r="AH82" i="41"/>
  <c r="AI82" i="41"/>
  <c r="AJ82" i="41"/>
  <c r="AK82" i="41"/>
  <c r="AL82" i="41"/>
  <c r="AM82" i="41"/>
  <c r="AN82" i="41"/>
  <c r="AO82" i="41"/>
  <c r="AP82" i="41"/>
  <c r="AQ82" i="41"/>
  <c r="AR82" i="41"/>
  <c r="AS82" i="41"/>
  <c r="AT82" i="41"/>
  <c r="AU82" i="41"/>
  <c r="AV82" i="41"/>
  <c r="AW82" i="41"/>
  <c r="C83" i="41"/>
  <c r="D83" i="41"/>
  <c r="E83" i="41"/>
  <c r="F83" i="41"/>
  <c r="G83" i="41"/>
  <c r="H83" i="41"/>
  <c r="J83" i="41"/>
  <c r="K83" i="41"/>
  <c r="L83" i="41"/>
  <c r="N83" i="41"/>
  <c r="O83" i="41"/>
  <c r="P83" i="41"/>
  <c r="S83" i="41"/>
  <c r="T83" i="41"/>
  <c r="U83" i="41"/>
  <c r="V83" i="41"/>
  <c r="W83" i="41"/>
  <c r="AE83" i="41"/>
  <c r="AF83" i="41"/>
  <c r="AG83" i="41"/>
  <c r="AH83" i="41"/>
  <c r="AI83" i="41"/>
  <c r="AJ83" i="41"/>
  <c r="AK83" i="41"/>
  <c r="AL83" i="41"/>
  <c r="AM83" i="41"/>
  <c r="AN83" i="41"/>
  <c r="AO83" i="41"/>
  <c r="AP83" i="41"/>
  <c r="AQ83" i="41"/>
  <c r="AR83" i="41"/>
  <c r="AS83" i="41"/>
  <c r="AT83" i="41"/>
  <c r="AU83" i="41"/>
  <c r="AV83" i="41"/>
  <c r="AW83" i="41"/>
  <c r="C84" i="41"/>
  <c r="D84" i="41"/>
  <c r="E84" i="41"/>
  <c r="F84" i="41"/>
  <c r="G84" i="41"/>
  <c r="H84" i="41"/>
  <c r="J84" i="41"/>
  <c r="K84" i="41"/>
  <c r="L84" i="41"/>
  <c r="N84" i="41"/>
  <c r="O84" i="41"/>
  <c r="P84" i="41"/>
  <c r="S84" i="41"/>
  <c r="T84" i="41"/>
  <c r="U84" i="41"/>
  <c r="V84" i="41"/>
  <c r="W84" i="41"/>
  <c r="AE84" i="41"/>
  <c r="AF84" i="41"/>
  <c r="AG84" i="41"/>
  <c r="AH84" i="41"/>
  <c r="AI84" i="41"/>
  <c r="AJ84" i="41"/>
  <c r="AK84" i="41"/>
  <c r="AL84" i="41"/>
  <c r="AM84" i="41"/>
  <c r="AN84" i="41"/>
  <c r="AO84" i="41"/>
  <c r="AP84" i="41"/>
  <c r="AQ84" i="41"/>
  <c r="AR84" i="41"/>
  <c r="AS84" i="41"/>
  <c r="AT84" i="41"/>
  <c r="AU84" i="41"/>
  <c r="AV84" i="41"/>
  <c r="AW84" i="41"/>
  <c r="C85" i="41"/>
  <c r="D85" i="41"/>
  <c r="E85" i="41"/>
  <c r="F85" i="41"/>
  <c r="G85" i="41"/>
  <c r="H85" i="41"/>
  <c r="J85" i="41"/>
  <c r="K85" i="41"/>
  <c r="L85" i="41"/>
  <c r="N85" i="41"/>
  <c r="O85" i="41"/>
  <c r="P85" i="41"/>
  <c r="S85" i="41"/>
  <c r="T85" i="41"/>
  <c r="U85" i="41"/>
  <c r="V85" i="41"/>
  <c r="W85" i="41"/>
  <c r="AE85" i="41"/>
  <c r="AF85" i="41"/>
  <c r="AG85" i="41"/>
  <c r="AH85" i="41"/>
  <c r="AI85" i="41"/>
  <c r="AJ85" i="41"/>
  <c r="AK85" i="41"/>
  <c r="AL85" i="41"/>
  <c r="AM85" i="41"/>
  <c r="AN85" i="41"/>
  <c r="AO85" i="41"/>
  <c r="AP85" i="41"/>
  <c r="AQ85" i="41"/>
  <c r="AR85" i="41"/>
  <c r="AS85" i="41"/>
  <c r="AT85" i="41"/>
  <c r="AU85" i="41"/>
  <c r="AV85" i="41"/>
  <c r="AW85" i="41"/>
  <c r="C86" i="41"/>
  <c r="D86" i="41"/>
  <c r="E86" i="41"/>
  <c r="F86" i="41"/>
  <c r="G86" i="41"/>
  <c r="H86" i="41"/>
  <c r="J86" i="41"/>
  <c r="K86" i="41"/>
  <c r="L86" i="41"/>
  <c r="N86" i="41"/>
  <c r="O86" i="41"/>
  <c r="P86" i="41"/>
  <c r="S86" i="41"/>
  <c r="T86" i="41"/>
  <c r="U86" i="41"/>
  <c r="V86" i="41"/>
  <c r="W86" i="41"/>
  <c r="AE86" i="41"/>
  <c r="AF86" i="41"/>
  <c r="AG86" i="41"/>
  <c r="AH86" i="41"/>
  <c r="AI86" i="41"/>
  <c r="AJ86" i="41"/>
  <c r="AK86" i="41"/>
  <c r="AL86" i="41"/>
  <c r="AM86" i="41"/>
  <c r="AN86" i="41"/>
  <c r="AO86" i="41"/>
  <c r="AP86" i="41"/>
  <c r="AQ86" i="41"/>
  <c r="AR86" i="41"/>
  <c r="AS86" i="41"/>
  <c r="AT86" i="41"/>
  <c r="AU86" i="41"/>
  <c r="AV86" i="41"/>
  <c r="AW86" i="41"/>
  <c r="C87" i="41"/>
  <c r="D87" i="41"/>
  <c r="E87" i="41"/>
  <c r="F87" i="41"/>
  <c r="G87" i="41"/>
  <c r="H87" i="41"/>
  <c r="J87" i="41"/>
  <c r="K87" i="41"/>
  <c r="L87" i="41"/>
  <c r="N87" i="41"/>
  <c r="O87" i="41"/>
  <c r="P87" i="41"/>
  <c r="S87" i="41"/>
  <c r="T87" i="41"/>
  <c r="U87" i="41"/>
  <c r="V87" i="41"/>
  <c r="W87" i="41"/>
  <c r="AE87" i="41"/>
  <c r="AF87" i="41"/>
  <c r="AG87" i="41"/>
  <c r="AH87" i="41"/>
  <c r="AI87" i="41"/>
  <c r="AJ87" i="41"/>
  <c r="AK87" i="41"/>
  <c r="AL87" i="41"/>
  <c r="AM87" i="41"/>
  <c r="AN87" i="41"/>
  <c r="AO87" i="41"/>
  <c r="AP87" i="41"/>
  <c r="AQ87" i="41"/>
  <c r="AR87" i="41"/>
  <c r="AS87" i="41"/>
  <c r="AT87" i="41"/>
  <c r="AU87" i="41"/>
  <c r="AV87" i="41"/>
  <c r="AW87" i="41"/>
  <c r="C88" i="41"/>
  <c r="D88" i="41"/>
  <c r="E88" i="41"/>
  <c r="F88" i="41"/>
  <c r="G88" i="41"/>
  <c r="H88" i="41"/>
  <c r="J88" i="41"/>
  <c r="K88" i="41"/>
  <c r="L88" i="41"/>
  <c r="N88" i="41"/>
  <c r="O88" i="41"/>
  <c r="P88" i="41"/>
  <c r="S88" i="41"/>
  <c r="T88" i="41"/>
  <c r="U88" i="41"/>
  <c r="V88" i="41"/>
  <c r="W88" i="41"/>
  <c r="AE88" i="41"/>
  <c r="AF88" i="41"/>
  <c r="AG88" i="41"/>
  <c r="AH88" i="41"/>
  <c r="AI88" i="41"/>
  <c r="AJ88" i="41"/>
  <c r="AK88" i="41"/>
  <c r="AL88" i="41"/>
  <c r="AM88" i="41"/>
  <c r="AN88" i="41"/>
  <c r="AO88" i="41"/>
  <c r="AP88" i="41"/>
  <c r="AQ88" i="41"/>
  <c r="AR88" i="41"/>
  <c r="AS88" i="41"/>
  <c r="AT88" i="41"/>
  <c r="AU88" i="41"/>
  <c r="AV88" i="41"/>
  <c r="AW88" i="41"/>
  <c r="C89" i="41"/>
  <c r="D89" i="41"/>
  <c r="E89" i="41"/>
  <c r="F89" i="41"/>
  <c r="G89" i="41"/>
  <c r="H89" i="41"/>
  <c r="J89" i="41"/>
  <c r="K89" i="41"/>
  <c r="L89" i="41"/>
  <c r="N89" i="41"/>
  <c r="O89" i="41"/>
  <c r="P89" i="41"/>
  <c r="S89" i="41"/>
  <c r="T89" i="41"/>
  <c r="U89" i="41"/>
  <c r="V89" i="41"/>
  <c r="W89" i="41"/>
  <c r="AE89" i="41"/>
  <c r="AF89" i="41"/>
  <c r="AG89" i="41"/>
  <c r="AH89" i="41"/>
  <c r="AI89" i="41"/>
  <c r="AJ89" i="41"/>
  <c r="AK89" i="41"/>
  <c r="AL89" i="41"/>
  <c r="AM89" i="41"/>
  <c r="AN89" i="41"/>
  <c r="AO89" i="41"/>
  <c r="AP89" i="41"/>
  <c r="AQ89" i="41"/>
  <c r="AR89" i="41"/>
  <c r="AS89" i="41"/>
  <c r="AT89" i="41"/>
  <c r="AU89" i="41"/>
  <c r="AV89" i="41"/>
  <c r="AW89" i="41"/>
  <c r="C90" i="41"/>
  <c r="D90" i="41"/>
  <c r="E90" i="41"/>
  <c r="F90" i="41"/>
  <c r="G90" i="41"/>
  <c r="H90" i="41"/>
  <c r="J90" i="41"/>
  <c r="K90" i="41"/>
  <c r="L90" i="41"/>
  <c r="N90" i="41"/>
  <c r="O90" i="41"/>
  <c r="P90" i="41"/>
  <c r="S90" i="41"/>
  <c r="T90" i="41"/>
  <c r="U90" i="41"/>
  <c r="V90" i="41"/>
  <c r="W90" i="41"/>
  <c r="AE90" i="41"/>
  <c r="AF90" i="41"/>
  <c r="AG90" i="41"/>
  <c r="AH90" i="41"/>
  <c r="AI90" i="41"/>
  <c r="AJ90" i="41"/>
  <c r="AK90" i="41"/>
  <c r="AL90" i="41"/>
  <c r="AM90" i="41"/>
  <c r="AN90" i="41"/>
  <c r="AO90" i="41"/>
  <c r="AP90" i="41"/>
  <c r="AQ90" i="41"/>
  <c r="AR90" i="41"/>
  <c r="AS90" i="41"/>
  <c r="AT90" i="41"/>
  <c r="AU90" i="41"/>
  <c r="AV90" i="41"/>
  <c r="AW90" i="41"/>
  <c r="C91" i="41"/>
  <c r="D91" i="41"/>
  <c r="E91" i="41"/>
  <c r="F91" i="41"/>
  <c r="G91" i="41"/>
  <c r="H91" i="41"/>
  <c r="J91" i="41"/>
  <c r="K91" i="41"/>
  <c r="L91" i="41"/>
  <c r="N91" i="41"/>
  <c r="O91" i="41"/>
  <c r="P91" i="41"/>
  <c r="S91" i="41"/>
  <c r="T91" i="41"/>
  <c r="U91" i="41"/>
  <c r="V91" i="41"/>
  <c r="W91" i="41"/>
  <c r="AE91" i="41"/>
  <c r="AF91" i="41"/>
  <c r="AG91" i="41"/>
  <c r="AH91" i="41"/>
  <c r="AI91" i="41"/>
  <c r="AJ91" i="41"/>
  <c r="AK91" i="41"/>
  <c r="AL91" i="41"/>
  <c r="AM91" i="41"/>
  <c r="AN91" i="41"/>
  <c r="AO91" i="41"/>
  <c r="AP91" i="41"/>
  <c r="AQ91" i="41"/>
  <c r="AR91" i="41"/>
  <c r="AS91" i="41"/>
  <c r="AT91" i="41"/>
  <c r="AU91" i="41"/>
  <c r="AV91" i="41"/>
  <c r="AW91" i="41"/>
  <c r="C92" i="41"/>
  <c r="D92" i="41"/>
  <c r="E92" i="41"/>
  <c r="F92" i="41"/>
  <c r="G92" i="41"/>
  <c r="H92" i="41"/>
  <c r="J92" i="41"/>
  <c r="K92" i="41"/>
  <c r="L92" i="41"/>
  <c r="N92" i="41"/>
  <c r="O92" i="41"/>
  <c r="P92" i="41"/>
  <c r="S92" i="41"/>
  <c r="T92" i="41"/>
  <c r="U92" i="41"/>
  <c r="V92" i="41"/>
  <c r="W92" i="41"/>
  <c r="AE92" i="41"/>
  <c r="AF92" i="41"/>
  <c r="AG92" i="41"/>
  <c r="AH92" i="41"/>
  <c r="AI92" i="41"/>
  <c r="AJ92" i="41"/>
  <c r="AK92" i="41"/>
  <c r="AL92" i="41"/>
  <c r="AM92" i="41"/>
  <c r="AN92" i="41"/>
  <c r="AO92" i="41"/>
  <c r="AP92" i="41"/>
  <c r="AQ92" i="41"/>
  <c r="AR92" i="41"/>
  <c r="AS92" i="41"/>
  <c r="AT92" i="41"/>
  <c r="AU92" i="41"/>
  <c r="AV92" i="41"/>
  <c r="AW92" i="41"/>
  <c r="C93" i="41"/>
  <c r="D93" i="41"/>
  <c r="E93" i="41"/>
  <c r="F93" i="41"/>
  <c r="G93" i="41"/>
  <c r="H93" i="41"/>
  <c r="J93" i="41"/>
  <c r="K93" i="41"/>
  <c r="L93" i="41"/>
  <c r="N93" i="41"/>
  <c r="O93" i="41"/>
  <c r="P93" i="41"/>
  <c r="S93" i="41"/>
  <c r="T93" i="41"/>
  <c r="U93" i="41"/>
  <c r="V93" i="41"/>
  <c r="W93" i="41"/>
  <c r="AE93" i="41"/>
  <c r="AF93" i="41"/>
  <c r="AG93" i="41"/>
  <c r="AH93" i="41"/>
  <c r="AI93" i="41"/>
  <c r="AJ93" i="41"/>
  <c r="AK93" i="41"/>
  <c r="AL93" i="41"/>
  <c r="AM93" i="41"/>
  <c r="AN93" i="41"/>
  <c r="AO93" i="41"/>
  <c r="AP93" i="41"/>
  <c r="AQ93" i="41"/>
  <c r="AR93" i="41"/>
  <c r="AS93" i="41"/>
  <c r="AT93" i="41"/>
  <c r="AU93" i="41"/>
  <c r="AV93" i="41"/>
  <c r="AW93" i="41"/>
  <c r="C94" i="41"/>
  <c r="D94" i="41"/>
  <c r="E94" i="41"/>
  <c r="F94" i="41"/>
  <c r="G94" i="41"/>
  <c r="H94" i="41"/>
  <c r="J94" i="41"/>
  <c r="K94" i="41"/>
  <c r="L94" i="41"/>
  <c r="N94" i="41"/>
  <c r="O94" i="41"/>
  <c r="P94" i="41"/>
  <c r="S94" i="41"/>
  <c r="T94" i="41"/>
  <c r="U94" i="41"/>
  <c r="V94" i="41"/>
  <c r="W94" i="41"/>
  <c r="AE94" i="41"/>
  <c r="AF94" i="41"/>
  <c r="AG94" i="41"/>
  <c r="AH94" i="41"/>
  <c r="AI94" i="41"/>
  <c r="AJ94" i="41"/>
  <c r="AK94" i="41"/>
  <c r="AL94" i="41"/>
  <c r="AM94" i="41"/>
  <c r="AN94" i="41"/>
  <c r="AO94" i="41"/>
  <c r="AP94" i="41"/>
  <c r="AQ94" i="41"/>
  <c r="AR94" i="41"/>
  <c r="AS94" i="41"/>
  <c r="AT94" i="41"/>
  <c r="AU94" i="41"/>
  <c r="AV94" i="41"/>
  <c r="AW94" i="41"/>
  <c r="C95" i="41"/>
  <c r="D95" i="41"/>
  <c r="E95" i="41"/>
  <c r="F95" i="41"/>
  <c r="G95" i="41"/>
  <c r="H95" i="41"/>
  <c r="J95" i="41"/>
  <c r="K95" i="41"/>
  <c r="L95" i="41"/>
  <c r="N95" i="41"/>
  <c r="O95" i="41"/>
  <c r="P95" i="41"/>
  <c r="S95" i="41"/>
  <c r="T95" i="41"/>
  <c r="U95" i="41"/>
  <c r="V95" i="41"/>
  <c r="W95" i="41"/>
  <c r="AE95" i="41"/>
  <c r="AF95" i="41"/>
  <c r="AG95" i="41"/>
  <c r="AH95" i="41"/>
  <c r="AI95" i="41"/>
  <c r="AJ95" i="41"/>
  <c r="AK95" i="41"/>
  <c r="AL95" i="41"/>
  <c r="AM95" i="41"/>
  <c r="AN95" i="41"/>
  <c r="AO95" i="41"/>
  <c r="AP95" i="41"/>
  <c r="AQ95" i="41"/>
  <c r="AR95" i="41"/>
  <c r="AS95" i="41"/>
  <c r="AT95" i="41"/>
  <c r="AU95" i="41"/>
  <c r="AV95" i="41"/>
  <c r="AW95" i="41"/>
  <c r="C96" i="41"/>
  <c r="D96" i="41"/>
  <c r="E96" i="41"/>
  <c r="F96" i="41"/>
  <c r="G96" i="41"/>
  <c r="H96" i="41"/>
  <c r="J96" i="41"/>
  <c r="K96" i="41"/>
  <c r="L96" i="41"/>
  <c r="N96" i="41"/>
  <c r="O96" i="41"/>
  <c r="P96" i="41"/>
  <c r="S96" i="41"/>
  <c r="T96" i="41"/>
  <c r="U96" i="41"/>
  <c r="V96" i="41"/>
  <c r="W96" i="41"/>
  <c r="AE96" i="41"/>
  <c r="AF96" i="41"/>
  <c r="AG96" i="41"/>
  <c r="AH96" i="41"/>
  <c r="AI96" i="41"/>
  <c r="AJ96" i="41"/>
  <c r="AK96" i="41"/>
  <c r="AL96" i="41"/>
  <c r="AM96" i="41"/>
  <c r="AN96" i="41"/>
  <c r="AO96" i="41"/>
  <c r="AP96" i="41"/>
  <c r="AQ96" i="41"/>
  <c r="AR96" i="41"/>
  <c r="AS96" i="41"/>
  <c r="AT96" i="41"/>
  <c r="AU96" i="41"/>
  <c r="AV96" i="41"/>
  <c r="AW96" i="41"/>
  <c r="C97" i="41"/>
  <c r="D97" i="41"/>
  <c r="E97" i="41"/>
  <c r="F97" i="41"/>
  <c r="G97" i="41"/>
  <c r="H97" i="41"/>
  <c r="J97" i="41"/>
  <c r="K97" i="41"/>
  <c r="L97" i="41"/>
  <c r="N97" i="41"/>
  <c r="O97" i="41"/>
  <c r="P97" i="41"/>
  <c r="S97" i="41"/>
  <c r="T97" i="41"/>
  <c r="U97" i="41"/>
  <c r="V97" i="41"/>
  <c r="W97" i="41"/>
  <c r="AE97" i="41"/>
  <c r="AF97" i="41"/>
  <c r="AG97" i="41"/>
  <c r="AH97" i="41"/>
  <c r="AI97" i="41"/>
  <c r="AJ97" i="41"/>
  <c r="AK97" i="41"/>
  <c r="AL97" i="41"/>
  <c r="AM97" i="41"/>
  <c r="AN97" i="41"/>
  <c r="AO97" i="41"/>
  <c r="AP97" i="41"/>
  <c r="AQ97" i="41"/>
  <c r="AR97" i="41"/>
  <c r="AS97" i="41"/>
  <c r="AT97" i="41"/>
  <c r="AU97" i="41"/>
  <c r="AV97" i="41"/>
  <c r="AW97" i="41"/>
  <c r="C98" i="41"/>
  <c r="D98" i="41"/>
  <c r="E98" i="41"/>
  <c r="F98" i="41"/>
  <c r="G98" i="41"/>
  <c r="H98" i="41"/>
  <c r="J98" i="41"/>
  <c r="K98" i="41"/>
  <c r="L98" i="41"/>
  <c r="N98" i="41"/>
  <c r="O98" i="41"/>
  <c r="P98" i="41"/>
  <c r="S98" i="41"/>
  <c r="T98" i="41"/>
  <c r="U98" i="41"/>
  <c r="V98" i="41"/>
  <c r="W98" i="41"/>
  <c r="AE98" i="41"/>
  <c r="AF98" i="41"/>
  <c r="AG98" i="41"/>
  <c r="AH98" i="41"/>
  <c r="AI98" i="41"/>
  <c r="AJ98" i="41"/>
  <c r="AK98" i="41"/>
  <c r="AL98" i="41"/>
  <c r="AM98" i="41"/>
  <c r="AN98" i="41"/>
  <c r="AO98" i="41"/>
  <c r="AP98" i="41"/>
  <c r="AQ98" i="41"/>
  <c r="AR98" i="41"/>
  <c r="AS98" i="41"/>
  <c r="AT98" i="41"/>
  <c r="AU98" i="41"/>
  <c r="AV98" i="41"/>
  <c r="AW98" i="41"/>
  <c r="C99" i="41"/>
  <c r="D99" i="41"/>
  <c r="E99" i="41"/>
  <c r="F99" i="41"/>
  <c r="G99" i="41"/>
  <c r="H99" i="41"/>
  <c r="J99" i="41"/>
  <c r="K99" i="41"/>
  <c r="L99" i="41"/>
  <c r="N99" i="41"/>
  <c r="O99" i="41"/>
  <c r="P99" i="41"/>
  <c r="S99" i="41"/>
  <c r="T99" i="41"/>
  <c r="U99" i="41"/>
  <c r="V99" i="41"/>
  <c r="W99" i="41"/>
  <c r="AE99" i="41"/>
  <c r="AF99" i="41"/>
  <c r="AG99" i="41"/>
  <c r="AH99" i="41"/>
  <c r="AI99" i="41"/>
  <c r="AJ99" i="41"/>
  <c r="AK99" i="41"/>
  <c r="AL99" i="41"/>
  <c r="AM99" i="41"/>
  <c r="AN99" i="41"/>
  <c r="AO99" i="41"/>
  <c r="AP99" i="41"/>
  <c r="AQ99" i="41"/>
  <c r="AR99" i="41"/>
  <c r="AS99" i="41"/>
  <c r="AT99" i="41"/>
  <c r="AU99" i="41"/>
  <c r="AV99" i="41"/>
  <c r="AW99" i="41"/>
  <c r="C100" i="41"/>
  <c r="D100" i="41"/>
  <c r="E100" i="41"/>
  <c r="F100" i="41"/>
  <c r="G100" i="41"/>
  <c r="H100" i="41"/>
  <c r="J100" i="41"/>
  <c r="K100" i="41"/>
  <c r="L100" i="41"/>
  <c r="N100" i="41"/>
  <c r="O100" i="41"/>
  <c r="P100" i="41"/>
  <c r="S100" i="41"/>
  <c r="T100" i="41"/>
  <c r="U100" i="41"/>
  <c r="V100" i="41"/>
  <c r="W100" i="41"/>
  <c r="AE100" i="41"/>
  <c r="AF100" i="41"/>
  <c r="AG100" i="41"/>
  <c r="AH100" i="41"/>
  <c r="AI100" i="41"/>
  <c r="AJ100" i="41"/>
  <c r="AK100" i="41"/>
  <c r="AL100" i="41"/>
  <c r="AM100" i="41"/>
  <c r="AN100" i="41"/>
  <c r="AO100" i="41"/>
  <c r="AP100" i="41"/>
  <c r="AQ100" i="41"/>
  <c r="AR100" i="41"/>
  <c r="AS100" i="41"/>
  <c r="AT100" i="41"/>
  <c r="AU100" i="41"/>
  <c r="AV100" i="41"/>
  <c r="AW100" i="41"/>
  <c r="C101" i="41"/>
  <c r="D101" i="41"/>
  <c r="E101" i="41"/>
  <c r="F101" i="41"/>
  <c r="G101" i="41"/>
  <c r="H101" i="41"/>
  <c r="J101" i="41"/>
  <c r="K101" i="41"/>
  <c r="L101" i="41"/>
  <c r="N101" i="41"/>
  <c r="O101" i="41"/>
  <c r="P101" i="41"/>
  <c r="S101" i="41"/>
  <c r="T101" i="41"/>
  <c r="U101" i="41"/>
  <c r="V101" i="41"/>
  <c r="W101" i="41"/>
  <c r="AE101" i="41"/>
  <c r="AF101" i="41"/>
  <c r="AG101" i="41"/>
  <c r="AH101" i="41"/>
  <c r="AI101" i="41"/>
  <c r="AJ101" i="41"/>
  <c r="AK101" i="41"/>
  <c r="AL101" i="41"/>
  <c r="AM101" i="41"/>
  <c r="AN101" i="41"/>
  <c r="AO101" i="41"/>
  <c r="AP101" i="41"/>
  <c r="AQ101" i="41"/>
  <c r="AR101" i="41"/>
  <c r="AS101" i="41"/>
  <c r="AT101" i="41"/>
  <c r="AU101" i="41"/>
  <c r="AV101" i="41"/>
  <c r="AW101" i="41"/>
  <c r="C102" i="41"/>
  <c r="D102" i="41"/>
  <c r="E102" i="41"/>
  <c r="F102" i="41"/>
  <c r="G102" i="41"/>
  <c r="H102" i="41"/>
  <c r="J102" i="41"/>
  <c r="K102" i="41"/>
  <c r="L102" i="41"/>
  <c r="N102" i="41"/>
  <c r="O102" i="41"/>
  <c r="P102" i="41"/>
  <c r="S102" i="41"/>
  <c r="T102" i="41"/>
  <c r="U102" i="41"/>
  <c r="V102" i="41"/>
  <c r="W102" i="41"/>
  <c r="AE102" i="41"/>
  <c r="AF102" i="41"/>
  <c r="AG102" i="41"/>
  <c r="AH102" i="41"/>
  <c r="AI102" i="41"/>
  <c r="AJ102" i="41"/>
  <c r="AK102" i="41"/>
  <c r="AL102" i="41"/>
  <c r="AM102" i="41"/>
  <c r="AN102" i="41"/>
  <c r="AO102" i="41"/>
  <c r="AP102" i="41"/>
  <c r="AQ102" i="41"/>
  <c r="AR102" i="41"/>
  <c r="AS102" i="41"/>
  <c r="AT102" i="41"/>
  <c r="AU102" i="41"/>
  <c r="AV102" i="41"/>
  <c r="AW102" i="41"/>
  <c r="C103" i="41"/>
  <c r="D103" i="41"/>
  <c r="E103" i="41"/>
  <c r="F103" i="41"/>
  <c r="G103" i="41"/>
  <c r="H103" i="41"/>
  <c r="J103" i="41"/>
  <c r="K103" i="41"/>
  <c r="L103" i="41"/>
  <c r="N103" i="41"/>
  <c r="O103" i="41"/>
  <c r="P103" i="41"/>
  <c r="S103" i="41"/>
  <c r="T103" i="41"/>
  <c r="U103" i="41"/>
  <c r="V103" i="41"/>
  <c r="W103" i="41"/>
  <c r="AE103" i="41"/>
  <c r="AF103" i="41"/>
  <c r="AG103" i="41"/>
  <c r="AH103" i="41"/>
  <c r="AI103" i="41"/>
  <c r="AJ103" i="41"/>
  <c r="AK103" i="41"/>
  <c r="AL103" i="41"/>
  <c r="AM103" i="41"/>
  <c r="AN103" i="41"/>
  <c r="AO103" i="41"/>
  <c r="AP103" i="41"/>
  <c r="AQ103" i="41"/>
  <c r="AR103" i="41"/>
  <c r="AS103" i="41"/>
  <c r="AT103" i="41"/>
  <c r="AU103" i="41"/>
  <c r="AV103" i="41"/>
  <c r="AW103" i="41"/>
  <c r="C104" i="41"/>
  <c r="D104" i="41"/>
  <c r="E104" i="41"/>
  <c r="F104" i="41"/>
  <c r="G104" i="41"/>
  <c r="H104" i="41"/>
  <c r="J104" i="41"/>
  <c r="K104" i="41"/>
  <c r="L104" i="41"/>
  <c r="N104" i="41"/>
  <c r="O104" i="41"/>
  <c r="P104" i="41"/>
  <c r="S104" i="41"/>
  <c r="T104" i="41"/>
  <c r="U104" i="41"/>
  <c r="V104" i="41"/>
  <c r="W104" i="41"/>
  <c r="AE104" i="41"/>
  <c r="AF104" i="41"/>
  <c r="AG104" i="41"/>
  <c r="AH104" i="41"/>
  <c r="AI104" i="41"/>
  <c r="AJ104" i="41"/>
  <c r="AK104" i="41"/>
  <c r="AL104" i="41"/>
  <c r="AM104" i="41"/>
  <c r="AN104" i="41"/>
  <c r="AO104" i="41"/>
  <c r="AP104" i="41"/>
  <c r="AQ104" i="41"/>
  <c r="AR104" i="41"/>
  <c r="AS104" i="41"/>
  <c r="AT104" i="41"/>
  <c r="AU104" i="41"/>
  <c r="AV104" i="41"/>
  <c r="AW104" i="41"/>
  <c r="C105" i="41"/>
  <c r="D105" i="41"/>
  <c r="E105" i="41"/>
  <c r="F105" i="41"/>
  <c r="G105" i="41"/>
  <c r="H105" i="41"/>
  <c r="J105" i="41"/>
  <c r="K105" i="41"/>
  <c r="L105" i="41"/>
  <c r="N105" i="41"/>
  <c r="O105" i="41"/>
  <c r="P105" i="41"/>
  <c r="S105" i="41"/>
  <c r="T105" i="41"/>
  <c r="U105" i="41"/>
  <c r="V105" i="41"/>
  <c r="W105" i="41"/>
  <c r="AE105" i="41"/>
  <c r="AF105" i="41"/>
  <c r="AG105" i="41"/>
  <c r="AH105" i="41"/>
  <c r="AI105" i="41"/>
  <c r="AJ105" i="41"/>
  <c r="AK105" i="41"/>
  <c r="AL105" i="41"/>
  <c r="AM105" i="41"/>
  <c r="AN105" i="41"/>
  <c r="AO105" i="41"/>
  <c r="AP105" i="41"/>
  <c r="AQ105" i="41"/>
  <c r="AR105" i="41"/>
  <c r="AS105" i="41"/>
  <c r="AT105" i="41"/>
  <c r="AU105" i="41"/>
  <c r="AV105" i="41"/>
  <c r="AW105" i="41"/>
  <c r="C106" i="41"/>
  <c r="D106" i="41"/>
  <c r="E106" i="41"/>
  <c r="F106" i="41"/>
  <c r="G106" i="41"/>
  <c r="H106" i="41"/>
  <c r="J106" i="41"/>
  <c r="K106" i="41"/>
  <c r="L106" i="41"/>
  <c r="N106" i="41"/>
  <c r="O106" i="41"/>
  <c r="P106" i="41"/>
  <c r="S106" i="41"/>
  <c r="T106" i="41"/>
  <c r="U106" i="41"/>
  <c r="V106" i="41"/>
  <c r="W106" i="41"/>
  <c r="AE106" i="41"/>
  <c r="AF106" i="41"/>
  <c r="AG106" i="41"/>
  <c r="AH106" i="41"/>
  <c r="AI106" i="41"/>
  <c r="AJ106" i="41"/>
  <c r="AK106" i="41"/>
  <c r="AL106" i="41"/>
  <c r="AM106" i="41"/>
  <c r="AN106" i="41"/>
  <c r="AO106" i="41"/>
  <c r="AP106" i="41"/>
  <c r="AQ106" i="41"/>
  <c r="AR106" i="41"/>
  <c r="AS106" i="41"/>
  <c r="AT106" i="41"/>
  <c r="AU106" i="41"/>
  <c r="AV106" i="41"/>
  <c r="AW106" i="41"/>
  <c r="C107" i="41"/>
  <c r="D107" i="41"/>
  <c r="E107" i="41"/>
  <c r="F107" i="41"/>
  <c r="G107" i="41"/>
  <c r="H107" i="41"/>
  <c r="J107" i="41"/>
  <c r="K107" i="41"/>
  <c r="L107" i="41"/>
  <c r="N107" i="41"/>
  <c r="O107" i="41"/>
  <c r="P107" i="41"/>
  <c r="S107" i="41"/>
  <c r="T107" i="41"/>
  <c r="U107" i="41"/>
  <c r="V107" i="41"/>
  <c r="W107" i="41"/>
  <c r="AE107" i="41"/>
  <c r="AF107" i="41"/>
  <c r="AG107" i="41"/>
  <c r="AH107" i="41"/>
  <c r="AI107" i="41"/>
  <c r="AJ107" i="41"/>
  <c r="AK107" i="41"/>
  <c r="AL107" i="41"/>
  <c r="AM107" i="41"/>
  <c r="AN107" i="41"/>
  <c r="AO107" i="41"/>
  <c r="AP107" i="41"/>
  <c r="AQ107" i="41"/>
  <c r="AR107" i="41"/>
  <c r="AS107" i="41"/>
  <c r="AT107" i="41"/>
  <c r="AU107" i="41"/>
  <c r="AV107" i="41"/>
  <c r="AW107" i="41"/>
  <c r="C108" i="41"/>
  <c r="D108" i="41"/>
  <c r="E108" i="41"/>
  <c r="F108" i="41"/>
  <c r="G108" i="41"/>
  <c r="H108" i="41"/>
  <c r="J108" i="41"/>
  <c r="K108" i="41"/>
  <c r="L108" i="41"/>
  <c r="N108" i="41"/>
  <c r="O108" i="41"/>
  <c r="P108" i="41"/>
  <c r="S108" i="41"/>
  <c r="T108" i="41"/>
  <c r="U108" i="41"/>
  <c r="V108" i="41"/>
  <c r="W108" i="41"/>
  <c r="AE108" i="41"/>
  <c r="AF108" i="41"/>
  <c r="AG108" i="41"/>
  <c r="AH108" i="41"/>
  <c r="AI108" i="41"/>
  <c r="AJ108" i="41"/>
  <c r="AK108" i="41"/>
  <c r="AL108" i="41"/>
  <c r="AM108" i="41"/>
  <c r="AN108" i="41"/>
  <c r="AO108" i="41"/>
  <c r="AP108" i="41"/>
  <c r="AQ108" i="41"/>
  <c r="AR108" i="41"/>
  <c r="AS108" i="41"/>
  <c r="AT108" i="41"/>
  <c r="AU108" i="41"/>
  <c r="AV108" i="41"/>
  <c r="AW108" i="41"/>
  <c r="C109" i="41"/>
  <c r="D109" i="41"/>
  <c r="E109" i="41"/>
  <c r="F109" i="41"/>
  <c r="G109" i="41"/>
  <c r="H109" i="41"/>
  <c r="J109" i="41"/>
  <c r="K109" i="41"/>
  <c r="L109" i="41"/>
  <c r="N109" i="41"/>
  <c r="O109" i="41"/>
  <c r="P109" i="41"/>
  <c r="S109" i="41"/>
  <c r="T109" i="41"/>
  <c r="U109" i="41"/>
  <c r="V109" i="41"/>
  <c r="W109" i="41"/>
  <c r="AE109" i="41"/>
  <c r="AF109" i="41"/>
  <c r="AG109" i="41"/>
  <c r="AH109" i="41"/>
  <c r="AI109" i="41"/>
  <c r="AJ109" i="41"/>
  <c r="AK109" i="41"/>
  <c r="AL109" i="41"/>
  <c r="AM109" i="41"/>
  <c r="AN109" i="41"/>
  <c r="AO109" i="41"/>
  <c r="AP109" i="41"/>
  <c r="AQ109" i="41"/>
  <c r="AR109" i="41"/>
  <c r="AS109" i="41"/>
  <c r="AT109" i="41"/>
  <c r="AU109" i="41"/>
  <c r="AV109" i="41"/>
  <c r="AW109" i="41"/>
  <c r="C110" i="41"/>
  <c r="D110" i="41"/>
  <c r="E110" i="41"/>
  <c r="F110" i="41"/>
  <c r="G110" i="41"/>
  <c r="H110" i="41"/>
  <c r="J110" i="41"/>
  <c r="K110" i="41"/>
  <c r="L110" i="41"/>
  <c r="N110" i="41"/>
  <c r="O110" i="41"/>
  <c r="P110" i="41"/>
  <c r="S110" i="41"/>
  <c r="T110" i="41"/>
  <c r="U110" i="41"/>
  <c r="V110" i="41"/>
  <c r="W110" i="41"/>
  <c r="AE110" i="41"/>
  <c r="AF110" i="41"/>
  <c r="AG110" i="41"/>
  <c r="AH110" i="41"/>
  <c r="AI110" i="41"/>
  <c r="AJ110" i="41"/>
  <c r="AK110" i="41"/>
  <c r="AL110" i="41"/>
  <c r="AM110" i="41"/>
  <c r="AN110" i="41"/>
  <c r="AO110" i="41"/>
  <c r="AP110" i="41"/>
  <c r="AQ110" i="41"/>
  <c r="AR110" i="41"/>
  <c r="AS110" i="41"/>
  <c r="AT110" i="41"/>
  <c r="AU110" i="41"/>
  <c r="AV110" i="41"/>
  <c r="AW110" i="41"/>
  <c r="C111" i="41"/>
  <c r="D111" i="41"/>
  <c r="E111" i="41"/>
  <c r="F111" i="41"/>
  <c r="G111" i="41"/>
  <c r="H111" i="41"/>
  <c r="J111" i="41"/>
  <c r="K111" i="41"/>
  <c r="L111" i="41"/>
  <c r="N111" i="41"/>
  <c r="O111" i="41"/>
  <c r="P111" i="41"/>
  <c r="S111" i="41"/>
  <c r="T111" i="41"/>
  <c r="U111" i="41"/>
  <c r="V111" i="41"/>
  <c r="W111" i="41"/>
  <c r="AE111" i="41"/>
  <c r="AF111" i="41"/>
  <c r="AG111" i="41"/>
  <c r="AH111" i="41"/>
  <c r="AI111" i="41"/>
  <c r="AJ111" i="41"/>
  <c r="AK111" i="41"/>
  <c r="AL111" i="41"/>
  <c r="AM111" i="41"/>
  <c r="AN111" i="41"/>
  <c r="AO111" i="41"/>
  <c r="AP111" i="41"/>
  <c r="AQ111" i="41"/>
  <c r="AR111" i="41"/>
  <c r="AS111" i="41"/>
  <c r="AT111" i="41"/>
  <c r="AU111" i="41"/>
  <c r="AV111" i="41"/>
  <c r="AW111" i="41"/>
  <c r="C112" i="41"/>
  <c r="D112" i="41"/>
  <c r="E112" i="41"/>
  <c r="F112" i="41"/>
  <c r="G112" i="41"/>
  <c r="H112" i="41"/>
  <c r="J112" i="41"/>
  <c r="K112" i="41"/>
  <c r="L112" i="41"/>
  <c r="N112" i="41"/>
  <c r="O112" i="41"/>
  <c r="P112" i="41"/>
  <c r="S112" i="41"/>
  <c r="T112" i="41"/>
  <c r="U112" i="41"/>
  <c r="V112" i="41"/>
  <c r="W112" i="41"/>
  <c r="AE112" i="41"/>
  <c r="AF112" i="41"/>
  <c r="AG112" i="41"/>
  <c r="AH112" i="41"/>
  <c r="AI112" i="41"/>
  <c r="AJ112" i="41"/>
  <c r="AK112" i="41"/>
  <c r="AL112" i="41"/>
  <c r="AM112" i="41"/>
  <c r="AN112" i="41"/>
  <c r="AO112" i="41"/>
  <c r="AP112" i="41"/>
  <c r="AQ112" i="41"/>
  <c r="AR112" i="41"/>
  <c r="AS112" i="41"/>
  <c r="AT112" i="41"/>
  <c r="AU112" i="41"/>
  <c r="AV112" i="41"/>
  <c r="AW112" i="41"/>
  <c r="C113" i="41"/>
  <c r="D113" i="41"/>
  <c r="E113" i="41"/>
  <c r="F113" i="41"/>
  <c r="G113" i="41"/>
  <c r="H113" i="41"/>
  <c r="J113" i="41"/>
  <c r="K113" i="41"/>
  <c r="L113" i="41"/>
  <c r="N113" i="41"/>
  <c r="O113" i="41"/>
  <c r="P113" i="41"/>
  <c r="S113" i="41"/>
  <c r="T113" i="41"/>
  <c r="U113" i="41"/>
  <c r="V113" i="41"/>
  <c r="W113" i="41"/>
  <c r="AE113" i="41"/>
  <c r="AF113" i="41"/>
  <c r="AG113" i="41"/>
  <c r="AH113" i="41"/>
  <c r="AI113" i="41"/>
  <c r="AJ113" i="41"/>
  <c r="AK113" i="41"/>
  <c r="AL113" i="41"/>
  <c r="AM113" i="41"/>
  <c r="AN113" i="41"/>
  <c r="AO113" i="41"/>
  <c r="AP113" i="41"/>
  <c r="AQ113" i="41"/>
  <c r="AR113" i="41"/>
  <c r="AS113" i="41"/>
  <c r="AT113" i="41"/>
  <c r="AU113" i="41"/>
  <c r="AV113" i="41"/>
  <c r="AW113" i="41"/>
  <c r="C114" i="41"/>
  <c r="D114" i="41"/>
  <c r="E114" i="41"/>
  <c r="F114" i="41"/>
  <c r="G114" i="41"/>
  <c r="H114" i="41"/>
  <c r="J114" i="41"/>
  <c r="K114" i="41"/>
  <c r="L114" i="41"/>
  <c r="N114" i="41"/>
  <c r="O114" i="41"/>
  <c r="P114" i="41"/>
  <c r="S114" i="41"/>
  <c r="T114" i="41"/>
  <c r="U114" i="41"/>
  <c r="V114" i="41"/>
  <c r="W114" i="41"/>
  <c r="AE114" i="41"/>
  <c r="AF114" i="41"/>
  <c r="AG114" i="41"/>
  <c r="AH114" i="41"/>
  <c r="AI114" i="41"/>
  <c r="AJ114" i="41"/>
  <c r="AK114" i="41"/>
  <c r="AL114" i="41"/>
  <c r="AM114" i="41"/>
  <c r="AN114" i="41"/>
  <c r="AO114" i="41"/>
  <c r="AP114" i="41"/>
  <c r="AQ114" i="41"/>
  <c r="AR114" i="41"/>
  <c r="AS114" i="41"/>
  <c r="AT114" i="41"/>
  <c r="AU114" i="41"/>
  <c r="AV114" i="41"/>
  <c r="AW114" i="41"/>
  <c r="C115" i="41"/>
  <c r="D115" i="41"/>
  <c r="E115" i="41"/>
  <c r="F115" i="41"/>
  <c r="G115" i="41"/>
  <c r="H115" i="41"/>
  <c r="J115" i="41"/>
  <c r="K115" i="41"/>
  <c r="L115" i="41"/>
  <c r="N115" i="41"/>
  <c r="O115" i="41"/>
  <c r="P115" i="41"/>
  <c r="S115" i="41"/>
  <c r="T115" i="41"/>
  <c r="U115" i="41"/>
  <c r="V115" i="41"/>
  <c r="W115" i="41"/>
  <c r="AE115" i="41"/>
  <c r="AF115" i="41"/>
  <c r="AG115" i="41"/>
  <c r="AH115" i="41"/>
  <c r="AI115" i="41"/>
  <c r="AJ115" i="41"/>
  <c r="AK115" i="41"/>
  <c r="AL115" i="41"/>
  <c r="AM115" i="41"/>
  <c r="AN115" i="41"/>
  <c r="AO115" i="41"/>
  <c r="AP115" i="41"/>
  <c r="AQ115" i="41"/>
  <c r="AR115" i="41"/>
  <c r="AS115" i="41"/>
  <c r="AT115" i="41"/>
  <c r="AU115" i="41"/>
  <c r="AV115" i="41"/>
  <c r="AW115" i="41"/>
  <c r="C116" i="41"/>
  <c r="D116" i="41"/>
  <c r="E116" i="41"/>
  <c r="F116" i="41"/>
  <c r="G116" i="41"/>
  <c r="H116" i="41"/>
  <c r="J116" i="41"/>
  <c r="K116" i="41"/>
  <c r="L116" i="41"/>
  <c r="N116" i="41"/>
  <c r="O116" i="41"/>
  <c r="P116" i="41"/>
  <c r="S116" i="41"/>
  <c r="T116" i="41"/>
  <c r="U116" i="41"/>
  <c r="V116" i="41"/>
  <c r="W116" i="41"/>
  <c r="AE116" i="41"/>
  <c r="AF116" i="41"/>
  <c r="AG116" i="41"/>
  <c r="AH116" i="41"/>
  <c r="AI116" i="41"/>
  <c r="AJ116" i="41"/>
  <c r="AK116" i="41"/>
  <c r="AL116" i="41"/>
  <c r="AM116" i="41"/>
  <c r="AN116" i="41"/>
  <c r="AO116" i="41"/>
  <c r="AP116" i="41"/>
  <c r="AQ116" i="41"/>
  <c r="AR116" i="41"/>
  <c r="AS116" i="41"/>
  <c r="AT116" i="41"/>
  <c r="AU116" i="41"/>
  <c r="AV116" i="41"/>
  <c r="AW116" i="41"/>
  <c r="C117" i="41"/>
  <c r="D117" i="41"/>
  <c r="E117" i="41"/>
  <c r="F117" i="41"/>
  <c r="G117" i="41"/>
  <c r="H117" i="41"/>
  <c r="J117" i="41"/>
  <c r="K117" i="41"/>
  <c r="L117" i="41"/>
  <c r="N117" i="41"/>
  <c r="O117" i="41"/>
  <c r="P117" i="41"/>
  <c r="S117" i="41"/>
  <c r="T117" i="41"/>
  <c r="U117" i="41"/>
  <c r="V117" i="41"/>
  <c r="W117" i="41"/>
  <c r="AE117" i="41"/>
  <c r="AF117" i="41"/>
  <c r="AG117" i="41"/>
  <c r="AH117" i="41"/>
  <c r="AI117" i="41"/>
  <c r="AJ117" i="41"/>
  <c r="AK117" i="41"/>
  <c r="AL117" i="41"/>
  <c r="AM117" i="41"/>
  <c r="AN117" i="41"/>
  <c r="AO117" i="41"/>
  <c r="AP117" i="41"/>
  <c r="AQ117" i="41"/>
  <c r="AR117" i="41"/>
  <c r="AS117" i="41"/>
  <c r="AT117" i="41"/>
  <c r="AU117" i="41"/>
  <c r="AV117" i="41"/>
  <c r="AW117" i="41"/>
  <c r="C118" i="41"/>
  <c r="D118" i="41"/>
  <c r="E118" i="41"/>
  <c r="F118" i="41"/>
  <c r="G118" i="41"/>
  <c r="H118" i="41"/>
  <c r="J118" i="41"/>
  <c r="K118" i="41"/>
  <c r="L118" i="41"/>
  <c r="N118" i="41"/>
  <c r="O118" i="41"/>
  <c r="P118" i="41"/>
  <c r="S118" i="41"/>
  <c r="T118" i="41"/>
  <c r="U118" i="41"/>
  <c r="V118" i="41"/>
  <c r="W118" i="41"/>
  <c r="AE118" i="41"/>
  <c r="AF118" i="41"/>
  <c r="AG118" i="41"/>
  <c r="AH118" i="41"/>
  <c r="AI118" i="41"/>
  <c r="AJ118" i="41"/>
  <c r="AK118" i="41"/>
  <c r="AL118" i="41"/>
  <c r="AM118" i="41"/>
  <c r="AN118" i="41"/>
  <c r="AO118" i="41"/>
  <c r="AP118" i="41"/>
  <c r="AQ118" i="41"/>
  <c r="AR118" i="41"/>
  <c r="AS118" i="41"/>
  <c r="AT118" i="41"/>
  <c r="AU118" i="41"/>
  <c r="AV118" i="41"/>
  <c r="AW118" i="41"/>
  <c r="C119" i="41"/>
  <c r="D119" i="41"/>
  <c r="E119" i="41"/>
  <c r="F119" i="41"/>
  <c r="G119" i="41"/>
  <c r="H119" i="41"/>
  <c r="J119" i="41"/>
  <c r="K119" i="41"/>
  <c r="L119" i="41"/>
  <c r="N119" i="41"/>
  <c r="O119" i="41"/>
  <c r="P119" i="41"/>
  <c r="S119" i="41"/>
  <c r="T119" i="41"/>
  <c r="U119" i="41"/>
  <c r="V119" i="41"/>
  <c r="W119" i="41"/>
  <c r="AE119" i="41"/>
  <c r="AF119" i="41"/>
  <c r="AG119" i="41"/>
  <c r="AH119" i="41"/>
  <c r="AI119" i="41"/>
  <c r="AJ119" i="41"/>
  <c r="AK119" i="41"/>
  <c r="AL119" i="41"/>
  <c r="AM119" i="41"/>
  <c r="AN119" i="41"/>
  <c r="AO119" i="41"/>
  <c r="AP119" i="41"/>
  <c r="AQ119" i="41"/>
  <c r="AR119" i="41"/>
  <c r="AS119" i="41"/>
  <c r="AT119" i="41"/>
  <c r="AU119" i="41"/>
  <c r="AV119" i="41"/>
  <c r="AW119" i="41"/>
  <c r="C120" i="41"/>
  <c r="D120" i="41"/>
  <c r="E120" i="41"/>
  <c r="F120" i="41"/>
  <c r="G120" i="41"/>
  <c r="H120" i="41"/>
  <c r="J120" i="41"/>
  <c r="K120" i="41"/>
  <c r="L120" i="41"/>
  <c r="N120" i="41"/>
  <c r="O120" i="41"/>
  <c r="P120" i="41"/>
  <c r="S120" i="41"/>
  <c r="T120" i="41"/>
  <c r="U120" i="41"/>
  <c r="V120" i="41"/>
  <c r="W120" i="41"/>
  <c r="AE120" i="41"/>
  <c r="AF120" i="41"/>
  <c r="AG120" i="41"/>
  <c r="AH120" i="41"/>
  <c r="AI120" i="41"/>
  <c r="AJ120" i="41"/>
  <c r="AK120" i="41"/>
  <c r="AL120" i="41"/>
  <c r="AM120" i="41"/>
  <c r="AN120" i="41"/>
  <c r="AO120" i="41"/>
  <c r="AP120" i="41"/>
  <c r="AQ120" i="41"/>
  <c r="AR120" i="41"/>
  <c r="AS120" i="41"/>
  <c r="AT120" i="41"/>
  <c r="AU120" i="41"/>
  <c r="AV120" i="41"/>
  <c r="AW120" i="41"/>
  <c r="C121" i="41"/>
  <c r="D121" i="41"/>
  <c r="E121" i="41"/>
  <c r="F121" i="41"/>
  <c r="G121" i="41"/>
  <c r="H121" i="41"/>
  <c r="J121" i="41"/>
  <c r="K121" i="41"/>
  <c r="L121" i="41"/>
  <c r="N121" i="41"/>
  <c r="O121" i="41"/>
  <c r="P121" i="41"/>
  <c r="S121" i="41"/>
  <c r="T121" i="41"/>
  <c r="U121" i="41"/>
  <c r="V121" i="41"/>
  <c r="W121" i="41"/>
  <c r="AE121" i="41"/>
  <c r="AF121" i="41"/>
  <c r="AG121" i="41"/>
  <c r="AH121" i="41"/>
  <c r="AI121" i="41"/>
  <c r="AJ121" i="41"/>
  <c r="AK121" i="41"/>
  <c r="AL121" i="41"/>
  <c r="AM121" i="41"/>
  <c r="AN121" i="41"/>
  <c r="AO121" i="41"/>
  <c r="AP121" i="41"/>
  <c r="AQ121" i="41"/>
  <c r="AR121" i="41"/>
  <c r="AS121" i="41"/>
  <c r="AT121" i="41"/>
  <c r="AU121" i="41"/>
  <c r="AV121" i="41"/>
  <c r="AW121" i="41"/>
  <c r="C122" i="41"/>
  <c r="D122" i="41"/>
  <c r="E122" i="41"/>
  <c r="F122" i="41"/>
  <c r="G122" i="41"/>
  <c r="H122" i="41"/>
  <c r="J122" i="41"/>
  <c r="K122" i="41"/>
  <c r="L122" i="41"/>
  <c r="N122" i="41"/>
  <c r="O122" i="41"/>
  <c r="P122" i="41"/>
  <c r="S122" i="41"/>
  <c r="T122" i="41"/>
  <c r="U122" i="41"/>
  <c r="V122" i="41"/>
  <c r="W122" i="41"/>
  <c r="AE122" i="41"/>
  <c r="AF122" i="41"/>
  <c r="AG122" i="41"/>
  <c r="AH122" i="41"/>
  <c r="AI122" i="41"/>
  <c r="AJ122" i="41"/>
  <c r="AK122" i="41"/>
  <c r="AL122" i="41"/>
  <c r="AM122" i="41"/>
  <c r="AN122" i="41"/>
  <c r="AO122" i="41"/>
  <c r="AP122" i="41"/>
  <c r="AQ122" i="41"/>
  <c r="AR122" i="41"/>
  <c r="AS122" i="41"/>
  <c r="AT122" i="41"/>
  <c r="AU122" i="41"/>
  <c r="AV122" i="41"/>
  <c r="AW122" i="41"/>
  <c r="C123" i="41"/>
  <c r="D123" i="41"/>
  <c r="E123" i="41"/>
  <c r="F123" i="41"/>
  <c r="G123" i="41"/>
  <c r="H123" i="41"/>
  <c r="J123" i="41"/>
  <c r="K123" i="41"/>
  <c r="L123" i="41"/>
  <c r="N123" i="41"/>
  <c r="O123" i="41"/>
  <c r="P123" i="41"/>
  <c r="S123" i="41"/>
  <c r="T123" i="41"/>
  <c r="U123" i="41"/>
  <c r="V123" i="41"/>
  <c r="W123" i="41"/>
  <c r="AE123" i="41"/>
  <c r="AF123" i="41"/>
  <c r="AG123" i="41"/>
  <c r="AH123" i="41"/>
  <c r="AI123" i="41"/>
  <c r="AJ123" i="41"/>
  <c r="AK123" i="41"/>
  <c r="AL123" i="41"/>
  <c r="AM123" i="41"/>
  <c r="AN123" i="41"/>
  <c r="AO123" i="41"/>
  <c r="AP123" i="41"/>
  <c r="AQ123" i="41"/>
  <c r="AR123" i="41"/>
  <c r="AS123" i="41"/>
  <c r="AT123" i="41"/>
  <c r="AU123" i="41"/>
  <c r="AV123" i="41"/>
  <c r="AW123" i="41"/>
  <c r="C124" i="41"/>
  <c r="D124" i="41"/>
  <c r="E124" i="41"/>
  <c r="F124" i="41"/>
  <c r="G124" i="41"/>
  <c r="H124" i="41"/>
  <c r="J124" i="41"/>
  <c r="K124" i="41"/>
  <c r="L124" i="41"/>
  <c r="N124" i="41"/>
  <c r="O124" i="41"/>
  <c r="P124" i="41"/>
  <c r="S124" i="41"/>
  <c r="T124" i="41"/>
  <c r="U124" i="41"/>
  <c r="V124" i="41"/>
  <c r="W124" i="41"/>
  <c r="AE124" i="41"/>
  <c r="AF124" i="41"/>
  <c r="AG124" i="41"/>
  <c r="AH124" i="41"/>
  <c r="AI124" i="41"/>
  <c r="AJ124" i="41"/>
  <c r="AK124" i="41"/>
  <c r="AL124" i="41"/>
  <c r="AM124" i="41"/>
  <c r="AN124" i="41"/>
  <c r="AO124" i="41"/>
  <c r="AP124" i="41"/>
  <c r="AQ124" i="41"/>
  <c r="AR124" i="41"/>
  <c r="AS124" i="41"/>
  <c r="AT124" i="41"/>
  <c r="AU124" i="41"/>
  <c r="AV124" i="41"/>
  <c r="AW124" i="41"/>
  <c r="C125" i="41"/>
  <c r="D125" i="41"/>
  <c r="E125" i="41"/>
  <c r="F125" i="41"/>
  <c r="G125" i="41"/>
  <c r="H125" i="41"/>
  <c r="J125" i="41"/>
  <c r="K125" i="41"/>
  <c r="L125" i="41"/>
  <c r="N125" i="41"/>
  <c r="O125" i="41"/>
  <c r="P125" i="41"/>
  <c r="S125" i="41"/>
  <c r="T125" i="41"/>
  <c r="U125" i="41"/>
  <c r="V125" i="41"/>
  <c r="W125" i="41"/>
  <c r="AE125" i="41"/>
  <c r="AF125" i="41"/>
  <c r="AG125" i="41"/>
  <c r="AH125" i="41"/>
  <c r="AI125" i="41"/>
  <c r="AJ125" i="41"/>
  <c r="AK125" i="41"/>
  <c r="AL125" i="41"/>
  <c r="AM125" i="41"/>
  <c r="AN125" i="41"/>
  <c r="AO125" i="41"/>
  <c r="AP125" i="41"/>
  <c r="AQ125" i="41"/>
  <c r="AR125" i="41"/>
  <c r="AS125" i="41"/>
  <c r="AT125" i="41"/>
  <c r="AU125" i="41"/>
  <c r="AV125" i="41"/>
  <c r="AW125" i="41"/>
  <c r="C126" i="41"/>
  <c r="D126" i="41"/>
  <c r="E126" i="41"/>
  <c r="F126" i="41"/>
  <c r="G126" i="41"/>
  <c r="H126" i="41"/>
  <c r="J126" i="41"/>
  <c r="K126" i="41"/>
  <c r="L126" i="41"/>
  <c r="N126" i="41"/>
  <c r="O126" i="41"/>
  <c r="P126" i="41"/>
  <c r="S126" i="41"/>
  <c r="T126" i="41"/>
  <c r="U126" i="41"/>
  <c r="V126" i="41"/>
  <c r="W126" i="41"/>
  <c r="AE126" i="41"/>
  <c r="AF126" i="41"/>
  <c r="AG126" i="41"/>
  <c r="AH126" i="41"/>
  <c r="AI126" i="41"/>
  <c r="AJ126" i="41"/>
  <c r="AK126" i="41"/>
  <c r="AL126" i="41"/>
  <c r="AM126" i="41"/>
  <c r="AN126" i="41"/>
  <c r="AO126" i="41"/>
  <c r="AP126" i="41"/>
  <c r="AQ126" i="41"/>
  <c r="AR126" i="41"/>
  <c r="AS126" i="41"/>
  <c r="AT126" i="41"/>
  <c r="AU126" i="41"/>
  <c r="AV126" i="41"/>
  <c r="AW126" i="41"/>
  <c r="C127" i="41"/>
  <c r="D127" i="41"/>
  <c r="E127" i="41"/>
  <c r="F127" i="41"/>
  <c r="G127" i="41"/>
  <c r="H127" i="41"/>
  <c r="J127" i="41"/>
  <c r="K127" i="41"/>
  <c r="L127" i="41"/>
  <c r="N127" i="41"/>
  <c r="O127" i="41"/>
  <c r="P127" i="41"/>
  <c r="S127" i="41"/>
  <c r="T127" i="41"/>
  <c r="U127" i="41"/>
  <c r="V127" i="41"/>
  <c r="W127" i="41"/>
  <c r="AE127" i="41"/>
  <c r="AF127" i="41"/>
  <c r="AG127" i="41"/>
  <c r="AH127" i="41"/>
  <c r="AI127" i="41"/>
  <c r="AJ127" i="41"/>
  <c r="AK127" i="41"/>
  <c r="AL127" i="41"/>
  <c r="AM127" i="41"/>
  <c r="AN127" i="41"/>
  <c r="AO127" i="41"/>
  <c r="AP127" i="41"/>
  <c r="AQ127" i="41"/>
  <c r="AR127" i="41"/>
  <c r="AS127" i="41"/>
  <c r="AT127" i="41"/>
  <c r="AU127" i="41"/>
  <c r="AV127" i="41"/>
  <c r="AW127" i="41"/>
  <c r="C128" i="41"/>
  <c r="D128" i="41"/>
  <c r="E128" i="41"/>
  <c r="F128" i="41"/>
  <c r="G128" i="41"/>
  <c r="H128" i="41"/>
  <c r="J128" i="41"/>
  <c r="K128" i="41"/>
  <c r="L128" i="41"/>
  <c r="N128" i="41"/>
  <c r="O128" i="41"/>
  <c r="P128" i="41"/>
  <c r="S128" i="41"/>
  <c r="T128" i="41"/>
  <c r="U128" i="41"/>
  <c r="V128" i="41"/>
  <c r="W128" i="41"/>
  <c r="AE128" i="41"/>
  <c r="AF128" i="41"/>
  <c r="AG128" i="41"/>
  <c r="AH128" i="41"/>
  <c r="AI128" i="41"/>
  <c r="AJ128" i="41"/>
  <c r="AK128" i="41"/>
  <c r="AM128" i="41"/>
  <c r="AN128" i="41"/>
  <c r="AO128" i="41"/>
  <c r="AP128" i="41"/>
  <c r="AQ128" i="41"/>
  <c r="AR128" i="41"/>
  <c r="AS128" i="41"/>
  <c r="AT128" i="41"/>
  <c r="AU128" i="41"/>
  <c r="AV128" i="41"/>
  <c r="AW128" i="41"/>
  <c r="C129" i="41"/>
  <c r="D129" i="41"/>
  <c r="E129" i="41"/>
  <c r="F129" i="41"/>
  <c r="G129" i="41"/>
  <c r="H129" i="41"/>
  <c r="J129" i="41"/>
  <c r="K129" i="41"/>
  <c r="L129" i="41"/>
  <c r="N129" i="41"/>
  <c r="O129" i="41"/>
  <c r="P129" i="41"/>
  <c r="S129" i="41"/>
  <c r="T129" i="41"/>
  <c r="U129" i="41"/>
  <c r="V129" i="41"/>
  <c r="W129" i="41"/>
  <c r="AE129" i="41"/>
  <c r="AF129" i="41"/>
  <c r="AG129" i="41"/>
  <c r="AH129" i="41"/>
  <c r="AI129" i="41"/>
  <c r="AJ129" i="41"/>
  <c r="AK129" i="41"/>
  <c r="AM129" i="41"/>
  <c r="AN129" i="41"/>
  <c r="AO129" i="41"/>
  <c r="AP129" i="41"/>
  <c r="AQ129" i="41"/>
  <c r="AR129" i="41"/>
  <c r="AS129" i="41"/>
  <c r="AT129" i="41"/>
  <c r="AU129" i="41"/>
  <c r="AV129" i="41"/>
  <c r="AW129" i="41"/>
  <c r="C130" i="41"/>
  <c r="D130" i="41"/>
  <c r="E130" i="41"/>
  <c r="F130" i="41"/>
  <c r="G130" i="41"/>
  <c r="H130" i="41"/>
  <c r="J130" i="41"/>
  <c r="K130" i="41"/>
  <c r="L130" i="41"/>
  <c r="N130" i="41"/>
  <c r="O130" i="41"/>
  <c r="P130" i="41"/>
  <c r="S130" i="41"/>
  <c r="T130" i="41"/>
  <c r="U130" i="41"/>
  <c r="V130" i="41"/>
  <c r="W130" i="41"/>
  <c r="AE130" i="41"/>
  <c r="AF130" i="41"/>
  <c r="AG130" i="41"/>
  <c r="AH130" i="41"/>
  <c r="AI130" i="41"/>
  <c r="AJ130" i="41"/>
  <c r="AK130" i="41"/>
  <c r="AL130" i="41"/>
  <c r="AM130" i="41"/>
  <c r="AN130" i="41"/>
  <c r="AO130" i="41"/>
  <c r="AP130" i="41"/>
  <c r="AQ130" i="41"/>
  <c r="AR130" i="41"/>
  <c r="AS130" i="41"/>
  <c r="AT130" i="41"/>
  <c r="AU130" i="41"/>
  <c r="AV130" i="41"/>
  <c r="AW130" i="41"/>
  <c r="C131" i="41"/>
  <c r="D131" i="41"/>
  <c r="E131" i="41"/>
  <c r="F131" i="41"/>
  <c r="G131" i="41"/>
  <c r="H131" i="41"/>
  <c r="J131" i="41"/>
  <c r="K131" i="41"/>
  <c r="L131" i="41"/>
  <c r="N131" i="41"/>
  <c r="O131" i="41"/>
  <c r="P131" i="41"/>
  <c r="S131" i="41"/>
  <c r="T131" i="41"/>
  <c r="U131" i="41"/>
  <c r="V131" i="41"/>
  <c r="W131" i="41"/>
  <c r="AE131" i="41"/>
  <c r="AF131" i="41"/>
  <c r="AG131" i="41"/>
  <c r="AH131" i="41"/>
  <c r="AI131" i="41"/>
  <c r="AJ131" i="41"/>
  <c r="AK131" i="41"/>
  <c r="AL131" i="41"/>
  <c r="AM131" i="41"/>
  <c r="AN131" i="41"/>
  <c r="AO131" i="41"/>
  <c r="AP131" i="41"/>
  <c r="AQ131" i="41"/>
  <c r="AR131" i="41"/>
  <c r="AS131" i="41"/>
  <c r="AT131" i="41"/>
  <c r="AU131" i="41"/>
  <c r="AV131" i="41"/>
  <c r="AW131" i="41"/>
  <c r="C132" i="41"/>
  <c r="D132" i="41"/>
  <c r="E132" i="41"/>
  <c r="F132" i="41"/>
  <c r="G132" i="41"/>
  <c r="H132" i="41"/>
  <c r="J132" i="41"/>
  <c r="K132" i="41"/>
  <c r="L132" i="41"/>
  <c r="N132" i="41"/>
  <c r="O132" i="41"/>
  <c r="P132" i="41"/>
  <c r="S132" i="41"/>
  <c r="T132" i="41"/>
  <c r="U132" i="41"/>
  <c r="V132" i="41"/>
  <c r="W132" i="41"/>
  <c r="AE132" i="41"/>
  <c r="AF132" i="41"/>
  <c r="AG132" i="41"/>
  <c r="AH132" i="41"/>
  <c r="AI132" i="41"/>
  <c r="AJ132" i="41"/>
  <c r="AK132" i="41"/>
  <c r="AL132" i="41"/>
  <c r="AM132" i="41"/>
  <c r="AN132" i="41"/>
  <c r="AO132" i="41"/>
  <c r="AP132" i="41"/>
  <c r="AQ132" i="41"/>
  <c r="AR132" i="41"/>
  <c r="AS132" i="41"/>
  <c r="AT132" i="41"/>
  <c r="AU132" i="41"/>
  <c r="AV132" i="41"/>
  <c r="AW132" i="41"/>
  <c r="C133" i="41"/>
  <c r="D133" i="41"/>
  <c r="E133" i="41"/>
  <c r="F133" i="41"/>
  <c r="G133" i="41"/>
  <c r="H133" i="41"/>
  <c r="J133" i="41"/>
  <c r="K133" i="41"/>
  <c r="L133" i="41"/>
  <c r="N133" i="41"/>
  <c r="O133" i="41"/>
  <c r="P133" i="41"/>
  <c r="S133" i="41"/>
  <c r="T133" i="41"/>
  <c r="U133" i="41"/>
  <c r="V133" i="41"/>
  <c r="W133" i="41"/>
  <c r="AE133" i="41"/>
  <c r="AF133" i="41"/>
  <c r="AG133" i="41"/>
  <c r="AH133" i="41"/>
  <c r="AI133" i="41"/>
  <c r="AJ133" i="41"/>
  <c r="AK133" i="41"/>
  <c r="AL133" i="41"/>
  <c r="AM133" i="41"/>
  <c r="AN133" i="41"/>
  <c r="AO133" i="41"/>
  <c r="AP133" i="41"/>
  <c r="AQ133" i="41"/>
  <c r="AR133" i="41"/>
  <c r="AS133" i="41"/>
  <c r="AT133" i="41"/>
  <c r="AU133" i="41"/>
  <c r="AV133" i="41"/>
  <c r="AW133" i="41"/>
  <c r="C134" i="41"/>
  <c r="D134" i="41"/>
  <c r="E134" i="41"/>
  <c r="F134" i="41"/>
  <c r="G134" i="41"/>
  <c r="H134" i="41"/>
  <c r="J134" i="41"/>
  <c r="K134" i="41"/>
  <c r="L134" i="41"/>
  <c r="N134" i="41"/>
  <c r="O134" i="41"/>
  <c r="P134" i="41"/>
  <c r="S134" i="41"/>
  <c r="T134" i="41"/>
  <c r="U134" i="41"/>
  <c r="V134" i="41"/>
  <c r="W134" i="41"/>
  <c r="AE134" i="41"/>
  <c r="AF134" i="41"/>
  <c r="AG134" i="41"/>
  <c r="AH134" i="41"/>
  <c r="AI134" i="41"/>
  <c r="AJ134" i="41"/>
  <c r="AK134" i="41"/>
  <c r="AL134" i="41"/>
  <c r="AM134" i="41"/>
  <c r="AN134" i="41"/>
  <c r="AO134" i="41"/>
  <c r="AP134" i="41"/>
  <c r="AQ134" i="41"/>
  <c r="AR134" i="41"/>
  <c r="AS134" i="41"/>
  <c r="AT134" i="41"/>
  <c r="AU134" i="41"/>
  <c r="AV134" i="41"/>
  <c r="AW134" i="41"/>
  <c r="C135" i="41"/>
  <c r="D135" i="41"/>
  <c r="E135" i="41"/>
  <c r="F135" i="41"/>
  <c r="G135" i="41"/>
  <c r="H135" i="41"/>
  <c r="J135" i="41"/>
  <c r="K135" i="41"/>
  <c r="L135" i="41"/>
  <c r="N135" i="41"/>
  <c r="O135" i="41"/>
  <c r="P135" i="41"/>
  <c r="S135" i="41"/>
  <c r="T135" i="41"/>
  <c r="U135" i="41"/>
  <c r="V135" i="41"/>
  <c r="W135" i="41"/>
  <c r="AE135" i="41"/>
  <c r="AF135" i="41"/>
  <c r="AG135" i="41"/>
  <c r="AH135" i="41"/>
  <c r="AI135" i="41"/>
  <c r="AJ135" i="41"/>
  <c r="AK135" i="41"/>
  <c r="AL135" i="41"/>
  <c r="AM135" i="41"/>
  <c r="AN135" i="41"/>
  <c r="AO135" i="41"/>
  <c r="AP135" i="41"/>
  <c r="AQ135" i="41"/>
  <c r="AR135" i="41"/>
  <c r="AS135" i="41"/>
  <c r="AT135" i="41"/>
  <c r="AU135" i="41"/>
  <c r="AV135" i="41"/>
  <c r="AW135" i="41"/>
  <c r="C136" i="41"/>
  <c r="D136" i="41"/>
  <c r="E136" i="41"/>
  <c r="F136" i="41"/>
  <c r="G136" i="41"/>
  <c r="H136" i="41"/>
  <c r="J136" i="41"/>
  <c r="K136" i="41"/>
  <c r="L136" i="41"/>
  <c r="N136" i="41"/>
  <c r="O136" i="41"/>
  <c r="P136" i="41"/>
  <c r="S136" i="41"/>
  <c r="T136" i="41"/>
  <c r="U136" i="41"/>
  <c r="V136" i="41"/>
  <c r="W136" i="41"/>
  <c r="AE136" i="41"/>
  <c r="AF136" i="41"/>
  <c r="AG136" i="41"/>
  <c r="AH136" i="41"/>
  <c r="AI136" i="41"/>
  <c r="AJ136" i="41"/>
  <c r="AK136" i="41"/>
  <c r="AL136" i="41"/>
  <c r="AM136" i="41"/>
  <c r="AN136" i="41"/>
  <c r="AO136" i="41"/>
  <c r="AP136" i="41"/>
  <c r="AQ136" i="41"/>
  <c r="AR136" i="41"/>
  <c r="AS136" i="41"/>
  <c r="AT136" i="41"/>
  <c r="AU136" i="41"/>
  <c r="AV136" i="41"/>
  <c r="AW136" i="41"/>
  <c r="C137" i="41"/>
  <c r="D137" i="41"/>
  <c r="E137" i="41"/>
  <c r="F137" i="41"/>
  <c r="G137" i="41"/>
  <c r="H137" i="41"/>
  <c r="J137" i="41"/>
  <c r="K137" i="41"/>
  <c r="L137" i="41"/>
  <c r="N137" i="41"/>
  <c r="O137" i="41"/>
  <c r="P137" i="41"/>
  <c r="S137" i="41"/>
  <c r="T137" i="41"/>
  <c r="U137" i="41"/>
  <c r="V137" i="41"/>
  <c r="W137" i="41"/>
  <c r="AE137" i="41"/>
  <c r="AF137" i="41"/>
  <c r="AG137" i="41"/>
  <c r="AH137" i="41"/>
  <c r="AI137" i="41"/>
  <c r="AJ137" i="41"/>
  <c r="AK137" i="41"/>
  <c r="AL137" i="41"/>
  <c r="AM137" i="41"/>
  <c r="AN137" i="41"/>
  <c r="AO137" i="41"/>
  <c r="AP137" i="41"/>
  <c r="AQ137" i="41"/>
  <c r="AR137" i="41"/>
  <c r="AS137" i="41"/>
  <c r="AT137" i="41"/>
  <c r="AU137" i="41"/>
  <c r="AV137" i="41"/>
  <c r="AW137" i="41"/>
  <c r="C138" i="41"/>
  <c r="D138" i="41"/>
  <c r="E138" i="41"/>
  <c r="F138" i="41"/>
  <c r="G138" i="41"/>
  <c r="H138" i="41"/>
  <c r="J138" i="41"/>
  <c r="K138" i="41"/>
  <c r="L138" i="41"/>
  <c r="N138" i="41"/>
  <c r="O138" i="41"/>
  <c r="P138" i="41"/>
  <c r="S138" i="41"/>
  <c r="T138" i="41"/>
  <c r="U138" i="41"/>
  <c r="V138" i="41"/>
  <c r="W138" i="41"/>
  <c r="AE138" i="41"/>
  <c r="AF138" i="41"/>
  <c r="AG138" i="41"/>
  <c r="AH138" i="41"/>
  <c r="AI138" i="41"/>
  <c r="AJ138" i="41"/>
  <c r="AK138" i="41"/>
  <c r="AM138" i="41"/>
  <c r="AN138" i="41"/>
  <c r="AO138" i="41"/>
  <c r="AP138" i="41"/>
  <c r="AQ138" i="41"/>
  <c r="AR138" i="41"/>
  <c r="AS138" i="41"/>
  <c r="AT138" i="41"/>
  <c r="AU138" i="41"/>
  <c r="AV138" i="41"/>
  <c r="AW138" i="41"/>
  <c r="C139" i="41"/>
  <c r="D139" i="41"/>
  <c r="E139" i="41"/>
  <c r="F139" i="41"/>
  <c r="G139" i="41"/>
  <c r="H139" i="41"/>
  <c r="J139" i="41"/>
  <c r="K139" i="41"/>
  <c r="L139" i="41"/>
  <c r="N139" i="41"/>
  <c r="O139" i="41"/>
  <c r="P139" i="41"/>
  <c r="S139" i="41"/>
  <c r="T139" i="41"/>
  <c r="U139" i="41"/>
  <c r="V139" i="41"/>
  <c r="W139" i="41"/>
  <c r="AE139" i="41"/>
  <c r="AF139" i="41"/>
  <c r="AG139" i="41"/>
  <c r="AH139" i="41"/>
  <c r="AI139" i="41"/>
  <c r="AJ139" i="41"/>
  <c r="AK139" i="41"/>
  <c r="AL139" i="41"/>
  <c r="AM139" i="41"/>
  <c r="AN139" i="41"/>
  <c r="AO139" i="41"/>
  <c r="AP139" i="41"/>
  <c r="AQ139" i="41"/>
  <c r="AR139" i="41"/>
  <c r="AS139" i="41"/>
  <c r="AT139" i="41"/>
  <c r="AU139" i="41"/>
  <c r="AV139" i="41"/>
  <c r="AW139" i="41"/>
  <c r="C140" i="41"/>
  <c r="D140" i="41"/>
  <c r="E140" i="41"/>
  <c r="F140" i="41"/>
  <c r="G140" i="41"/>
  <c r="H140" i="41"/>
  <c r="J140" i="41"/>
  <c r="K140" i="41"/>
  <c r="L140" i="41"/>
  <c r="N140" i="41"/>
  <c r="O140" i="41"/>
  <c r="P140" i="41"/>
  <c r="S140" i="41"/>
  <c r="T140" i="41"/>
  <c r="U140" i="41"/>
  <c r="V140" i="41"/>
  <c r="W140" i="41"/>
  <c r="AE140" i="41"/>
  <c r="AF140" i="41"/>
  <c r="AG140" i="41"/>
  <c r="AH140" i="41"/>
  <c r="AI140" i="41"/>
  <c r="AJ140" i="41"/>
  <c r="AK140" i="41"/>
  <c r="AL140" i="41"/>
  <c r="AM140" i="41"/>
  <c r="AN140" i="41"/>
  <c r="AO140" i="41"/>
  <c r="AP140" i="41"/>
  <c r="AQ140" i="41"/>
  <c r="AR140" i="41"/>
  <c r="AS140" i="41"/>
  <c r="AT140" i="41"/>
  <c r="AU140" i="41"/>
  <c r="AV140" i="41"/>
  <c r="AW140" i="41"/>
  <c r="C141" i="41"/>
  <c r="D141" i="41"/>
  <c r="E141" i="41"/>
  <c r="F141" i="41"/>
  <c r="G141" i="41"/>
  <c r="H141" i="41"/>
  <c r="J141" i="41"/>
  <c r="K141" i="41"/>
  <c r="L141" i="41"/>
  <c r="N141" i="41"/>
  <c r="O141" i="41"/>
  <c r="P141" i="41"/>
  <c r="S141" i="41"/>
  <c r="T141" i="41"/>
  <c r="U141" i="41"/>
  <c r="V141" i="41"/>
  <c r="W141" i="41"/>
  <c r="AE141" i="41"/>
  <c r="AF141" i="41"/>
  <c r="AG141" i="41"/>
  <c r="AH141" i="41"/>
  <c r="AI141" i="41"/>
  <c r="AJ141" i="41"/>
  <c r="AK141" i="41"/>
  <c r="AL141" i="41"/>
  <c r="AM141" i="41"/>
  <c r="AN141" i="41"/>
  <c r="AO141" i="41"/>
  <c r="AP141" i="41"/>
  <c r="AQ141" i="41"/>
  <c r="AR141" i="41"/>
  <c r="AS141" i="41"/>
  <c r="AT141" i="41"/>
  <c r="AU141" i="41"/>
  <c r="AV141" i="41"/>
  <c r="AW141" i="41"/>
  <c r="C142" i="41"/>
  <c r="D142" i="41"/>
  <c r="E142" i="41"/>
  <c r="F142" i="41"/>
  <c r="G142" i="41"/>
  <c r="H142" i="41"/>
  <c r="J142" i="41"/>
  <c r="K142" i="41"/>
  <c r="L142" i="41"/>
  <c r="N142" i="41"/>
  <c r="O142" i="41"/>
  <c r="P142" i="41"/>
  <c r="S142" i="41"/>
  <c r="T142" i="41"/>
  <c r="U142" i="41"/>
  <c r="V142" i="41"/>
  <c r="W142" i="41"/>
  <c r="AE142" i="41"/>
  <c r="AF142" i="41"/>
  <c r="AG142" i="41"/>
  <c r="AH142" i="41"/>
  <c r="AI142" i="41"/>
  <c r="AJ142" i="41"/>
  <c r="AK142" i="41"/>
  <c r="AL142" i="41"/>
  <c r="AM142" i="41"/>
  <c r="AN142" i="41"/>
  <c r="AO142" i="41"/>
  <c r="AP142" i="41"/>
  <c r="AQ142" i="41"/>
  <c r="AR142" i="41"/>
  <c r="AS142" i="41"/>
  <c r="AT142" i="41"/>
  <c r="AU142" i="41"/>
  <c r="AV142" i="41"/>
  <c r="AW142" i="41"/>
  <c r="C143" i="41"/>
  <c r="D143" i="41"/>
  <c r="E143" i="41"/>
  <c r="F143" i="41"/>
  <c r="G143" i="41"/>
  <c r="H143" i="41"/>
  <c r="J143" i="41"/>
  <c r="K143" i="41"/>
  <c r="L143" i="41"/>
  <c r="N143" i="41"/>
  <c r="O143" i="41"/>
  <c r="P143" i="41"/>
  <c r="S143" i="41"/>
  <c r="T143" i="41"/>
  <c r="U143" i="41"/>
  <c r="V143" i="41"/>
  <c r="W143" i="41"/>
  <c r="AE143" i="41"/>
  <c r="AF143" i="41"/>
  <c r="AG143" i="41"/>
  <c r="AH143" i="41"/>
  <c r="AI143" i="41"/>
  <c r="AJ143" i="41"/>
  <c r="AK143" i="41"/>
  <c r="AL143" i="41"/>
  <c r="AM143" i="41"/>
  <c r="AN143" i="41"/>
  <c r="AO143" i="41"/>
  <c r="AP143" i="41"/>
  <c r="AQ143" i="41"/>
  <c r="AR143" i="41"/>
  <c r="AS143" i="41"/>
  <c r="AT143" i="41"/>
  <c r="AU143" i="41"/>
  <c r="AV143" i="41"/>
  <c r="AW143" i="41"/>
  <c r="C144" i="41"/>
  <c r="D144" i="41"/>
  <c r="E144" i="41"/>
  <c r="F144" i="41"/>
  <c r="G144" i="41"/>
  <c r="H144" i="41"/>
  <c r="J144" i="41"/>
  <c r="K144" i="41"/>
  <c r="L144" i="41"/>
  <c r="N144" i="41"/>
  <c r="O144" i="41"/>
  <c r="P144" i="41"/>
  <c r="S144" i="41"/>
  <c r="T144" i="41"/>
  <c r="U144" i="41"/>
  <c r="V144" i="41"/>
  <c r="W144" i="41"/>
  <c r="AE144" i="41"/>
  <c r="AF144" i="41"/>
  <c r="AG144" i="41"/>
  <c r="AH144" i="41"/>
  <c r="AI144" i="41"/>
  <c r="AJ144" i="41"/>
  <c r="AK144" i="41"/>
  <c r="AL144" i="41"/>
  <c r="AM144" i="41"/>
  <c r="AN144" i="41"/>
  <c r="AO144" i="41"/>
  <c r="AP144" i="41"/>
  <c r="AQ144" i="41"/>
  <c r="AR144" i="41"/>
  <c r="AS144" i="41"/>
  <c r="AT144" i="41"/>
  <c r="AU144" i="41"/>
  <c r="AV144" i="41"/>
  <c r="AW144" i="41"/>
  <c r="C145" i="41"/>
  <c r="D145" i="41"/>
  <c r="E145" i="41"/>
  <c r="F145" i="41"/>
  <c r="G145" i="41"/>
  <c r="H145" i="41"/>
  <c r="J145" i="41"/>
  <c r="K145" i="41"/>
  <c r="L145" i="41"/>
  <c r="N145" i="41"/>
  <c r="O145" i="41"/>
  <c r="P145" i="41"/>
  <c r="S145" i="41"/>
  <c r="T145" i="41"/>
  <c r="U145" i="41"/>
  <c r="V145" i="41"/>
  <c r="W145" i="41"/>
  <c r="AE145" i="41"/>
  <c r="AF145" i="41"/>
  <c r="AG145" i="41"/>
  <c r="AH145" i="41"/>
  <c r="AI145" i="41"/>
  <c r="AJ145" i="41"/>
  <c r="AK145" i="41"/>
  <c r="AL145" i="41"/>
  <c r="AM145" i="41"/>
  <c r="AN145" i="41"/>
  <c r="AO145" i="41"/>
  <c r="AP145" i="41"/>
  <c r="AQ145" i="41"/>
  <c r="AR145" i="41"/>
  <c r="AS145" i="41"/>
  <c r="AT145" i="41"/>
  <c r="AU145" i="41"/>
  <c r="AV145" i="41"/>
  <c r="AW145" i="41"/>
  <c r="C146" i="41"/>
  <c r="D146" i="41"/>
  <c r="E146" i="41"/>
  <c r="F146" i="41"/>
  <c r="G146" i="41"/>
  <c r="H146" i="41"/>
  <c r="J146" i="41"/>
  <c r="K146" i="41"/>
  <c r="L146" i="41"/>
  <c r="N146" i="41"/>
  <c r="O146" i="41"/>
  <c r="P146" i="41"/>
  <c r="S146" i="41"/>
  <c r="T146" i="41"/>
  <c r="U146" i="41"/>
  <c r="V146" i="41"/>
  <c r="W146" i="41"/>
  <c r="AE146" i="41"/>
  <c r="AF146" i="41"/>
  <c r="AG146" i="41"/>
  <c r="AH146" i="41"/>
  <c r="AI146" i="41"/>
  <c r="AJ146" i="41"/>
  <c r="AK146" i="41"/>
  <c r="AL146" i="41"/>
  <c r="AM146" i="41"/>
  <c r="AN146" i="41"/>
  <c r="AO146" i="41"/>
  <c r="AP146" i="41"/>
  <c r="AQ146" i="41"/>
  <c r="AR146" i="41"/>
  <c r="AS146" i="41"/>
  <c r="AT146" i="41"/>
  <c r="AU146" i="41"/>
  <c r="AV146" i="41"/>
  <c r="AW146" i="41"/>
  <c r="C147" i="41"/>
  <c r="D147" i="41"/>
  <c r="E147" i="41"/>
  <c r="F147" i="41"/>
  <c r="G147" i="41"/>
  <c r="H147" i="41"/>
  <c r="J147" i="41"/>
  <c r="K147" i="41"/>
  <c r="L147" i="41"/>
  <c r="N147" i="41"/>
  <c r="O147" i="41"/>
  <c r="P147" i="41"/>
  <c r="S147" i="41"/>
  <c r="T147" i="41"/>
  <c r="U147" i="41"/>
  <c r="V147" i="41"/>
  <c r="W147" i="41"/>
  <c r="AE147" i="41"/>
  <c r="AF147" i="41"/>
  <c r="AG147" i="41"/>
  <c r="AH147" i="41"/>
  <c r="AI147" i="41"/>
  <c r="AJ147" i="41"/>
  <c r="AK147" i="41"/>
  <c r="AL147" i="41"/>
  <c r="AM147" i="41"/>
  <c r="AN147" i="41"/>
  <c r="AO147" i="41"/>
  <c r="AP147" i="41"/>
  <c r="AQ147" i="41"/>
  <c r="AR147" i="41"/>
  <c r="AS147" i="41"/>
  <c r="AT147" i="41"/>
  <c r="AU147" i="41"/>
  <c r="AV147" i="41"/>
  <c r="AW147" i="41"/>
  <c r="C148" i="41"/>
  <c r="D148" i="41"/>
  <c r="E148" i="41"/>
  <c r="F148" i="41"/>
  <c r="G148" i="41"/>
  <c r="H148" i="41"/>
  <c r="J148" i="41"/>
  <c r="K148" i="41"/>
  <c r="L148" i="41"/>
  <c r="N148" i="41"/>
  <c r="O148" i="41"/>
  <c r="P148" i="41"/>
  <c r="S148" i="41"/>
  <c r="T148" i="41"/>
  <c r="U148" i="41"/>
  <c r="V148" i="41"/>
  <c r="W148" i="41"/>
  <c r="AE148" i="41"/>
  <c r="AF148" i="41"/>
  <c r="AG148" i="41"/>
  <c r="AH148" i="41"/>
  <c r="AI148" i="41"/>
  <c r="AJ148" i="41"/>
  <c r="AK148" i="41"/>
  <c r="AL148" i="41"/>
  <c r="AM148" i="41"/>
  <c r="AN148" i="41"/>
  <c r="AO148" i="41"/>
  <c r="AP148" i="41"/>
  <c r="AQ148" i="41"/>
  <c r="AR148" i="41"/>
  <c r="AS148" i="41"/>
  <c r="AT148" i="41"/>
  <c r="AU148" i="41"/>
  <c r="AV148" i="41"/>
  <c r="AW148" i="41"/>
  <c r="C149" i="41"/>
  <c r="D149" i="41"/>
  <c r="E149" i="41"/>
  <c r="F149" i="41"/>
  <c r="G149" i="41"/>
  <c r="H149" i="41"/>
  <c r="J149" i="41"/>
  <c r="K149" i="41"/>
  <c r="L149" i="41"/>
  <c r="N149" i="41"/>
  <c r="O149" i="41"/>
  <c r="P149" i="41"/>
  <c r="S149" i="41"/>
  <c r="T149" i="41"/>
  <c r="U149" i="41"/>
  <c r="V149" i="41"/>
  <c r="W149" i="41"/>
  <c r="AE149" i="41"/>
  <c r="AF149" i="41"/>
  <c r="AG149" i="41"/>
  <c r="AH149" i="41"/>
  <c r="AI149" i="41"/>
  <c r="AJ149" i="41"/>
  <c r="AK149" i="41"/>
  <c r="AL149" i="41"/>
  <c r="AM149" i="41"/>
  <c r="AN149" i="41"/>
  <c r="AO149" i="41"/>
  <c r="AP149" i="41"/>
  <c r="AQ149" i="41"/>
  <c r="AR149" i="41"/>
  <c r="AS149" i="41"/>
  <c r="AT149" i="41"/>
  <c r="AU149" i="41"/>
  <c r="AV149" i="41"/>
  <c r="AW149" i="41"/>
  <c r="C150" i="41"/>
  <c r="D150" i="41"/>
  <c r="E150" i="41"/>
  <c r="F150" i="41"/>
  <c r="G150" i="41"/>
  <c r="H150" i="41"/>
  <c r="J150" i="41"/>
  <c r="K150" i="41"/>
  <c r="L150" i="41"/>
  <c r="N150" i="41"/>
  <c r="O150" i="41"/>
  <c r="P150" i="41"/>
  <c r="S150" i="41"/>
  <c r="T150" i="41"/>
  <c r="U150" i="41"/>
  <c r="V150" i="41"/>
  <c r="W150" i="41"/>
  <c r="AE150" i="41"/>
  <c r="AF150" i="41"/>
  <c r="AG150" i="41"/>
  <c r="AH150" i="41"/>
  <c r="AI150" i="41"/>
  <c r="AJ150" i="41"/>
  <c r="AK150" i="41"/>
  <c r="AL150" i="41"/>
  <c r="AM150" i="41"/>
  <c r="AN150" i="41"/>
  <c r="AO150" i="41"/>
  <c r="AP150" i="41"/>
  <c r="AQ150" i="41"/>
  <c r="AR150" i="41"/>
  <c r="AS150" i="41"/>
  <c r="AT150" i="41"/>
  <c r="AU150" i="41"/>
  <c r="AV150" i="41"/>
  <c r="AW150" i="41"/>
  <c r="C151" i="41"/>
  <c r="D151" i="41"/>
  <c r="E151" i="41"/>
  <c r="F151" i="41"/>
  <c r="G151" i="41"/>
  <c r="H151" i="41"/>
  <c r="J151" i="41"/>
  <c r="K151" i="41"/>
  <c r="L151" i="41"/>
  <c r="N151" i="41"/>
  <c r="O151" i="41"/>
  <c r="P151" i="41"/>
  <c r="S151" i="41"/>
  <c r="T151" i="41"/>
  <c r="U151" i="41"/>
  <c r="V151" i="41"/>
  <c r="W151" i="41"/>
  <c r="AE151" i="41"/>
  <c r="AF151" i="41"/>
  <c r="AG151" i="41"/>
  <c r="AH151" i="41"/>
  <c r="AI151" i="41"/>
  <c r="AJ151" i="41"/>
  <c r="AK151" i="41"/>
  <c r="AL151" i="41"/>
  <c r="AM151" i="41"/>
  <c r="AN151" i="41"/>
  <c r="AO151" i="41"/>
  <c r="AP151" i="41"/>
  <c r="AQ151" i="41"/>
  <c r="AR151" i="41"/>
  <c r="AS151" i="41"/>
  <c r="AT151" i="41"/>
  <c r="AU151" i="41"/>
  <c r="AV151" i="41"/>
  <c r="AW151" i="41"/>
  <c r="C152" i="41"/>
  <c r="D152" i="41"/>
  <c r="E152" i="41"/>
  <c r="F152" i="41"/>
  <c r="G152" i="41"/>
  <c r="H152" i="41"/>
  <c r="J152" i="41"/>
  <c r="K152" i="41"/>
  <c r="L152" i="41"/>
  <c r="N152" i="41"/>
  <c r="O152" i="41"/>
  <c r="P152" i="41"/>
  <c r="S152" i="41"/>
  <c r="T152" i="41"/>
  <c r="U152" i="41"/>
  <c r="V152" i="41"/>
  <c r="W152" i="41"/>
  <c r="AE152" i="41"/>
  <c r="AF152" i="41"/>
  <c r="AG152" i="41"/>
  <c r="AH152" i="41"/>
  <c r="AI152" i="41"/>
  <c r="AJ152" i="41"/>
  <c r="AK152" i="41"/>
  <c r="AL152" i="41"/>
  <c r="AM152" i="41"/>
  <c r="AN152" i="41"/>
  <c r="AO152" i="41"/>
  <c r="AP152" i="41"/>
  <c r="AQ152" i="41"/>
  <c r="AR152" i="41"/>
  <c r="AS152" i="41"/>
  <c r="AT152" i="41"/>
  <c r="AU152" i="41"/>
  <c r="AV152" i="41"/>
  <c r="AW152" i="41"/>
  <c r="C153" i="41"/>
  <c r="D153" i="41"/>
  <c r="E153" i="41"/>
  <c r="F153" i="41"/>
  <c r="G153" i="41"/>
  <c r="H153" i="41"/>
  <c r="J153" i="41"/>
  <c r="K153" i="41"/>
  <c r="L153" i="41"/>
  <c r="N153" i="41"/>
  <c r="O153" i="41"/>
  <c r="P153" i="41"/>
  <c r="S153" i="41"/>
  <c r="T153" i="41"/>
  <c r="U153" i="41"/>
  <c r="V153" i="41"/>
  <c r="W153" i="41"/>
  <c r="AE153" i="41"/>
  <c r="AF153" i="41"/>
  <c r="AG153" i="41"/>
  <c r="AH153" i="41"/>
  <c r="AI153" i="41"/>
  <c r="AJ153" i="41"/>
  <c r="AK153" i="41"/>
  <c r="AL153" i="41"/>
  <c r="AM153" i="41"/>
  <c r="AN153" i="41"/>
  <c r="AO153" i="41"/>
  <c r="AP153" i="41"/>
  <c r="AQ153" i="41"/>
  <c r="AR153" i="41"/>
  <c r="AS153" i="41"/>
  <c r="AT153" i="41"/>
  <c r="AU153" i="41"/>
  <c r="AV153" i="41"/>
  <c r="AW153" i="41"/>
  <c r="C154" i="41"/>
  <c r="D154" i="41"/>
  <c r="E154" i="41"/>
  <c r="F154" i="41"/>
  <c r="G154" i="41"/>
  <c r="H154" i="41"/>
  <c r="J154" i="41"/>
  <c r="K154" i="41"/>
  <c r="L154" i="41"/>
  <c r="N154" i="41"/>
  <c r="O154" i="41"/>
  <c r="P154" i="41"/>
  <c r="S154" i="41"/>
  <c r="T154" i="41"/>
  <c r="U154" i="41"/>
  <c r="V154" i="41"/>
  <c r="W154" i="41"/>
  <c r="AE154" i="41"/>
  <c r="AF154" i="41"/>
  <c r="AG154" i="41"/>
  <c r="AH154" i="41"/>
  <c r="AI154" i="41"/>
  <c r="AJ154" i="41"/>
  <c r="AK154" i="41"/>
  <c r="AL154" i="41"/>
  <c r="AM154" i="41"/>
  <c r="AN154" i="41"/>
  <c r="AO154" i="41"/>
  <c r="AP154" i="41"/>
  <c r="AQ154" i="41"/>
  <c r="AR154" i="41"/>
  <c r="AS154" i="41"/>
  <c r="AT154" i="41"/>
  <c r="AU154" i="41"/>
  <c r="AV154" i="41"/>
  <c r="AW154" i="41"/>
  <c r="C155" i="41"/>
  <c r="D155" i="41"/>
  <c r="E155" i="41"/>
  <c r="F155" i="41"/>
  <c r="G155" i="41"/>
  <c r="H155" i="41"/>
  <c r="J155" i="41"/>
  <c r="K155" i="41"/>
  <c r="L155" i="41"/>
  <c r="N155" i="41"/>
  <c r="O155" i="41"/>
  <c r="P155" i="41"/>
  <c r="S155" i="41"/>
  <c r="T155" i="41"/>
  <c r="U155" i="41"/>
  <c r="V155" i="41"/>
  <c r="W155" i="41"/>
  <c r="AE155" i="41"/>
  <c r="AF155" i="41"/>
  <c r="AG155" i="41"/>
  <c r="AH155" i="41"/>
  <c r="AI155" i="41"/>
  <c r="AJ155" i="41"/>
  <c r="AK155" i="41"/>
  <c r="AL155" i="41"/>
  <c r="AM155" i="41"/>
  <c r="AN155" i="41"/>
  <c r="AO155" i="41"/>
  <c r="AP155" i="41"/>
  <c r="AQ155" i="41"/>
  <c r="AR155" i="41"/>
  <c r="AS155" i="41"/>
  <c r="AT155" i="41"/>
  <c r="AU155" i="41"/>
  <c r="AV155" i="41"/>
  <c r="AW155" i="41"/>
  <c r="C156" i="41"/>
  <c r="D156" i="41"/>
  <c r="E156" i="41"/>
  <c r="F156" i="41"/>
  <c r="G156" i="41"/>
  <c r="H156" i="41"/>
  <c r="J156" i="41"/>
  <c r="K156" i="41"/>
  <c r="L156" i="41"/>
  <c r="N156" i="41"/>
  <c r="O156" i="41"/>
  <c r="P156" i="41"/>
  <c r="S156" i="41"/>
  <c r="T156" i="41"/>
  <c r="U156" i="41"/>
  <c r="V156" i="41"/>
  <c r="W156" i="41"/>
  <c r="AE156" i="41"/>
  <c r="AF156" i="41"/>
  <c r="AG156" i="41"/>
  <c r="AH156" i="41"/>
  <c r="AI156" i="41"/>
  <c r="AJ156" i="41"/>
  <c r="AK156" i="41"/>
  <c r="AL156" i="41"/>
  <c r="AM156" i="41"/>
  <c r="AN156" i="41"/>
  <c r="AO156" i="41"/>
  <c r="AP156" i="41"/>
  <c r="AQ156" i="41"/>
  <c r="AR156" i="41"/>
  <c r="AS156" i="41"/>
  <c r="AT156" i="41"/>
  <c r="AU156" i="41"/>
  <c r="AV156" i="41"/>
  <c r="AW156" i="41"/>
  <c r="C157" i="41"/>
  <c r="D157" i="41"/>
  <c r="E157" i="41"/>
  <c r="F157" i="41"/>
  <c r="G157" i="41"/>
  <c r="H157" i="41"/>
  <c r="J157" i="41"/>
  <c r="K157" i="41"/>
  <c r="L157" i="41"/>
  <c r="N157" i="41"/>
  <c r="O157" i="41"/>
  <c r="P157" i="41"/>
  <c r="S157" i="41"/>
  <c r="T157" i="41"/>
  <c r="U157" i="41"/>
  <c r="V157" i="41"/>
  <c r="W157" i="41"/>
  <c r="AE157" i="41"/>
  <c r="AF157" i="41"/>
  <c r="AG157" i="41"/>
  <c r="AH157" i="41"/>
  <c r="AI157" i="41"/>
  <c r="AJ157" i="41"/>
  <c r="AK157" i="41"/>
  <c r="AL157" i="41"/>
  <c r="AM157" i="41"/>
  <c r="AN157" i="41"/>
  <c r="AO157" i="41"/>
  <c r="AP157" i="41"/>
  <c r="AQ157" i="41"/>
  <c r="AR157" i="41"/>
  <c r="AS157" i="41"/>
  <c r="AT157" i="41"/>
  <c r="AU157" i="41"/>
  <c r="AV157" i="41"/>
  <c r="AW157" i="41"/>
  <c r="C158" i="41"/>
  <c r="D158" i="41"/>
  <c r="E158" i="41"/>
  <c r="F158" i="41"/>
  <c r="G158" i="41"/>
  <c r="H158" i="41"/>
  <c r="J158" i="41"/>
  <c r="K158" i="41"/>
  <c r="L158" i="41"/>
  <c r="N158" i="41"/>
  <c r="O158" i="41"/>
  <c r="P158" i="41"/>
  <c r="S158" i="41"/>
  <c r="T158" i="41"/>
  <c r="U158" i="41"/>
  <c r="V158" i="41"/>
  <c r="W158" i="41"/>
  <c r="AE158" i="41"/>
  <c r="AF158" i="41"/>
  <c r="AG158" i="41"/>
  <c r="AH158" i="41"/>
  <c r="AI158" i="41"/>
  <c r="AJ158" i="41"/>
  <c r="AK158" i="41"/>
  <c r="AL158" i="41"/>
  <c r="AM158" i="41"/>
  <c r="AN158" i="41"/>
  <c r="AO158" i="41"/>
  <c r="AP158" i="41"/>
  <c r="AQ158" i="41"/>
  <c r="AR158" i="41"/>
  <c r="AS158" i="41"/>
  <c r="AT158" i="41"/>
  <c r="AU158" i="41"/>
  <c r="AV158" i="41"/>
  <c r="AW158" i="41"/>
  <c r="C159" i="41"/>
  <c r="D159" i="41"/>
  <c r="E159" i="41"/>
  <c r="F159" i="41"/>
  <c r="G159" i="41"/>
  <c r="H159" i="41"/>
  <c r="J159" i="41"/>
  <c r="K159" i="41"/>
  <c r="L159" i="41"/>
  <c r="N159" i="41"/>
  <c r="O159" i="41"/>
  <c r="P159" i="41"/>
  <c r="S159" i="41"/>
  <c r="T159" i="41"/>
  <c r="U159" i="41"/>
  <c r="V159" i="41"/>
  <c r="W159" i="41"/>
  <c r="AE159" i="41"/>
  <c r="AF159" i="41"/>
  <c r="AG159" i="41"/>
  <c r="AH159" i="41"/>
  <c r="AI159" i="41"/>
  <c r="AJ159" i="41"/>
  <c r="AK159" i="41"/>
  <c r="AL159" i="41"/>
  <c r="AM159" i="41"/>
  <c r="AN159" i="41"/>
  <c r="AO159" i="41"/>
  <c r="AP159" i="41"/>
  <c r="AQ159" i="41"/>
  <c r="AR159" i="41"/>
  <c r="AS159" i="41"/>
  <c r="AT159" i="41"/>
  <c r="AU159" i="41"/>
  <c r="AV159" i="41"/>
  <c r="AW159" i="41"/>
  <c r="C160" i="41"/>
  <c r="D160" i="41"/>
  <c r="E160" i="41"/>
  <c r="F160" i="41"/>
  <c r="G160" i="41"/>
  <c r="H160" i="41"/>
  <c r="J160" i="41"/>
  <c r="K160" i="41"/>
  <c r="L160" i="41"/>
  <c r="N160" i="41"/>
  <c r="O160" i="41"/>
  <c r="P160" i="41"/>
  <c r="S160" i="41"/>
  <c r="T160" i="41"/>
  <c r="U160" i="41"/>
  <c r="V160" i="41"/>
  <c r="W160" i="41"/>
  <c r="AE160" i="41"/>
  <c r="AF160" i="41"/>
  <c r="AG160" i="41"/>
  <c r="AH160" i="41"/>
  <c r="AI160" i="41"/>
  <c r="AJ160" i="41"/>
  <c r="AK160" i="41"/>
  <c r="AL160" i="41"/>
  <c r="AM160" i="41"/>
  <c r="AN160" i="41"/>
  <c r="AO160" i="41"/>
  <c r="AP160" i="41"/>
  <c r="AQ160" i="41"/>
  <c r="AR160" i="41"/>
  <c r="AS160" i="41"/>
  <c r="AT160" i="41"/>
  <c r="AU160" i="41"/>
  <c r="AV160" i="41"/>
  <c r="AW160" i="41"/>
  <c r="C161" i="41"/>
  <c r="D161" i="41"/>
  <c r="E161" i="41"/>
  <c r="F161" i="41"/>
  <c r="G161" i="41"/>
  <c r="H161" i="41"/>
  <c r="J161" i="41"/>
  <c r="K161" i="41"/>
  <c r="L161" i="41"/>
  <c r="N161" i="41"/>
  <c r="O161" i="41"/>
  <c r="P161" i="41"/>
  <c r="S161" i="41"/>
  <c r="T161" i="41"/>
  <c r="U161" i="41"/>
  <c r="V161" i="41"/>
  <c r="W161" i="41"/>
  <c r="AE161" i="41"/>
  <c r="AF161" i="41"/>
  <c r="AG161" i="41"/>
  <c r="AH161" i="41"/>
  <c r="AI161" i="41"/>
  <c r="AJ161" i="41"/>
  <c r="AK161" i="41"/>
  <c r="AL161" i="41"/>
  <c r="AM161" i="41"/>
  <c r="AN161" i="41"/>
  <c r="AO161" i="41"/>
  <c r="AP161" i="41"/>
  <c r="AQ161" i="41"/>
  <c r="AR161" i="41"/>
  <c r="AS161" i="41"/>
  <c r="AT161" i="41"/>
  <c r="AU161" i="41"/>
  <c r="AV161" i="41"/>
  <c r="AW161" i="41"/>
  <c r="C162" i="41"/>
  <c r="D162" i="41"/>
  <c r="E162" i="41"/>
  <c r="F162" i="41"/>
  <c r="G162" i="41"/>
  <c r="H162" i="41"/>
  <c r="J162" i="41"/>
  <c r="K162" i="41"/>
  <c r="L162" i="41"/>
  <c r="N162" i="41"/>
  <c r="O162" i="41"/>
  <c r="P162" i="41"/>
  <c r="S162" i="41"/>
  <c r="T162" i="41"/>
  <c r="U162" i="41"/>
  <c r="V162" i="41"/>
  <c r="W162" i="41"/>
  <c r="AE162" i="41"/>
  <c r="AF162" i="41"/>
  <c r="AG162" i="41"/>
  <c r="AH162" i="41"/>
  <c r="AI162" i="41"/>
  <c r="AJ162" i="41"/>
  <c r="AK162" i="41"/>
  <c r="AL162" i="41"/>
  <c r="AM162" i="41"/>
  <c r="AN162" i="41"/>
  <c r="AO162" i="41"/>
  <c r="AP162" i="41"/>
  <c r="AQ162" i="41"/>
  <c r="AR162" i="41"/>
  <c r="AS162" i="41"/>
  <c r="AT162" i="41"/>
  <c r="AU162" i="41"/>
  <c r="AV162" i="41"/>
  <c r="AW162" i="41"/>
  <c r="C163" i="41"/>
  <c r="D163" i="41"/>
  <c r="E163" i="41"/>
  <c r="F163" i="41"/>
  <c r="G163" i="41"/>
  <c r="H163" i="41"/>
  <c r="J163" i="41"/>
  <c r="K163" i="41"/>
  <c r="L163" i="41"/>
  <c r="N163" i="41"/>
  <c r="O163" i="41"/>
  <c r="P163" i="41"/>
  <c r="S163" i="41"/>
  <c r="T163" i="41"/>
  <c r="U163" i="41"/>
  <c r="V163" i="41"/>
  <c r="W163" i="41"/>
  <c r="AE163" i="41"/>
  <c r="AF163" i="41"/>
  <c r="AG163" i="41"/>
  <c r="AH163" i="41"/>
  <c r="AI163" i="41"/>
  <c r="AJ163" i="41"/>
  <c r="AK163" i="41"/>
  <c r="AL163" i="41"/>
  <c r="AM163" i="41"/>
  <c r="AN163" i="41"/>
  <c r="AO163" i="41"/>
  <c r="AP163" i="41"/>
  <c r="AQ163" i="41"/>
  <c r="AR163" i="41"/>
  <c r="AS163" i="41"/>
  <c r="AT163" i="41"/>
  <c r="AU163" i="41"/>
  <c r="AV163" i="41"/>
  <c r="AW163" i="41"/>
  <c r="C164" i="41"/>
  <c r="D164" i="41"/>
  <c r="E164" i="41"/>
  <c r="F164" i="41"/>
  <c r="G164" i="41"/>
  <c r="H164" i="41"/>
  <c r="J164" i="41"/>
  <c r="K164" i="41"/>
  <c r="L164" i="41"/>
  <c r="N164" i="41"/>
  <c r="O164" i="41"/>
  <c r="P164" i="41"/>
  <c r="S164" i="41"/>
  <c r="T164" i="41"/>
  <c r="U164" i="41"/>
  <c r="V164" i="41"/>
  <c r="W164" i="41"/>
  <c r="AE164" i="41"/>
  <c r="AF164" i="41"/>
  <c r="AH164" i="41"/>
  <c r="AI164" i="41"/>
  <c r="AJ164" i="41"/>
  <c r="AK164" i="41"/>
  <c r="AL164" i="41"/>
  <c r="AM164" i="41"/>
  <c r="AN164" i="41"/>
  <c r="AO164" i="41"/>
  <c r="AP164" i="41"/>
  <c r="AQ164" i="41"/>
  <c r="AR164" i="41"/>
  <c r="AS164" i="41"/>
  <c r="AT164" i="41"/>
  <c r="AU164" i="41"/>
  <c r="AV164" i="41"/>
  <c r="AW164" i="41"/>
  <c r="C165" i="41"/>
  <c r="D165" i="41"/>
  <c r="E165" i="41"/>
  <c r="F165" i="41"/>
  <c r="G165" i="41"/>
  <c r="H165" i="41"/>
  <c r="J165" i="41"/>
  <c r="K165" i="41"/>
  <c r="L165" i="41"/>
  <c r="N165" i="41"/>
  <c r="O165" i="41"/>
  <c r="P165" i="41"/>
  <c r="S165" i="41"/>
  <c r="T165" i="41"/>
  <c r="U165" i="41"/>
  <c r="V165" i="41"/>
  <c r="W165" i="41"/>
  <c r="AE165" i="41"/>
  <c r="AF165" i="41"/>
  <c r="AG165" i="41"/>
  <c r="AH165" i="41"/>
  <c r="AI165" i="41"/>
  <c r="AJ165" i="41"/>
  <c r="AK165" i="41"/>
  <c r="AL165" i="41"/>
  <c r="AM165" i="41"/>
  <c r="AN165" i="41"/>
  <c r="AO165" i="41"/>
  <c r="AP165" i="41"/>
  <c r="AQ165" i="41"/>
  <c r="AR165" i="41"/>
  <c r="AS165" i="41"/>
  <c r="AT165" i="41"/>
  <c r="AU165" i="41"/>
  <c r="AV165" i="41"/>
  <c r="AW165" i="41"/>
  <c r="C166" i="41"/>
  <c r="D166" i="41"/>
  <c r="E166" i="41"/>
  <c r="F166" i="41"/>
  <c r="G166" i="41"/>
  <c r="H166" i="41"/>
  <c r="J166" i="41"/>
  <c r="K166" i="41"/>
  <c r="L166" i="41"/>
  <c r="N166" i="41"/>
  <c r="O166" i="41"/>
  <c r="P166" i="41"/>
  <c r="S166" i="41"/>
  <c r="T166" i="41"/>
  <c r="U166" i="41"/>
  <c r="V166" i="41"/>
  <c r="W166" i="41"/>
  <c r="AE166" i="41"/>
  <c r="AF166" i="41"/>
  <c r="AG166" i="41"/>
  <c r="AH166" i="41"/>
  <c r="AI166" i="41"/>
  <c r="AJ166" i="41"/>
  <c r="AK166" i="41"/>
  <c r="AL166" i="41"/>
  <c r="AM166" i="41"/>
  <c r="AN166" i="41"/>
  <c r="AO166" i="41"/>
  <c r="AP166" i="41"/>
  <c r="AQ166" i="41"/>
  <c r="AR166" i="41"/>
  <c r="AS166" i="41"/>
  <c r="AT166" i="41"/>
  <c r="AU166" i="41"/>
  <c r="AV166" i="41"/>
  <c r="AW166" i="41"/>
  <c r="C167" i="41"/>
  <c r="D167" i="41"/>
  <c r="E167" i="41"/>
  <c r="F167" i="41"/>
  <c r="G167" i="41"/>
  <c r="H167" i="41"/>
  <c r="J167" i="41"/>
  <c r="K167" i="41"/>
  <c r="L167" i="41"/>
  <c r="N167" i="41"/>
  <c r="O167" i="41"/>
  <c r="P167" i="41"/>
  <c r="S167" i="41"/>
  <c r="T167" i="41"/>
  <c r="U167" i="41"/>
  <c r="V167" i="41"/>
  <c r="W167" i="41"/>
  <c r="AE167" i="41"/>
  <c r="AF167" i="41"/>
  <c r="AG167" i="41"/>
  <c r="AH167" i="41"/>
  <c r="AI167" i="41"/>
  <c r="AJ167" i="41"/>
  <c r="AK167" i="41"/>
  <c r="AL167" i="41"/>
  <c r="AM167" i="41"/>
  <c r="AN167" i="41"/>
  <c r="AO167" i="41"/>
  <c r="AP167" i="41"/>
  <c r="AQ167" i="41"/>
  <c r="AR167" i="41"/>
  <c r="AS167" i="41"/>
  <c r="AT167" i="41"/>
  <c r="AU167" i="41"/>
  <c r="AV167" i="41"/>
  <c r="AW167" i="41"/>
  <c r="C168" i="41"/>
  <c r="D168" i="41"/>
  <c r="E168" i="41"/>
  <c r="F168" i="41"/>
  <c r="G168" i="41"/>
  <c r="H168" i="41"/>
  <c r="J168" i="41"/>
  <c r="K168" i="41"/>
  <c r="L168" i="41"/>
  <c r="N168" i="41"/>
  <c r="O168" i="41"/>
  <c r="P168" i="41"/>
  <c r="S168" i="41"/>
  <c r="T168" i="41"/>
  <c r="U168" i="41"/>
  <c r="V168" i="41"/>
  <c r="W168" i="41"/>
  <c r="AE168" i="41"/>
  <c r="AF168" i="41"/>
  <c r="AG168" i="41"/>
  <c r="AH168" i="41"/>
  <c r="AI168" i="41"/>
  <c r="AJ168" i="41"/>
  <c r="AK168" i="41"/>
  <c r="AL168" i="41"/>
  <c r="AM168" i="41"/>
  <c r="AN168" i="41"/>
  <c r="AO168" i="41"/>
  <c r="AP168" i="41"/>
  <c r="AQ168" i="41"/>
  <c r="AR168" i="41"/>
  <c r="AS168" i="41"/>
  <c r="AT168" i="41"/>
  <c r="AU168" i="41"/>
  <c r="AV168" i="41"/>
  <c r="AW168" i="41"/>
  <c r="C169" i="41"/>
  <c r="D169" i="41"/>
  <c r="E169" i="41"/>
  <c r="F169" i="41"/>
  <c r="G169" i="41"/>
  <c r="H169" i="41"/>
  <c r="J169" i="41"/>
  <c r="K169" i="41"/>
  <c r="L169" i="41"/>
  <c r="N169" i="41"/>
  <c r="O169" i="41"/>
  <c r="P169" i="41"/>
  <c r="S169" i="41"/>
  <c r="T169" i="41"/>
  <c r="U169" i="41"/>
  <c r="V169" i="41"/>
  <c r="W169" i="41"/>
  <c r="AE169" i="41"/>
  <c r="AF169" i="41"/>
  <c r="AG169" i="41"/>
  <c r="AH169" i="41"/>
  <c r="AI169" i="41"/>
  <c r="AJ169" i="41"/>
  <c r="AK169" i="41"/>
  <c r="AL169" i="41"/>
  <c r="AM169" i="41"/>
  <c r="AN169" i="41"/>
  <c r="AO169" i="41"/>
  <c r="AP169" i="41"/>
  <c r="AQ169" i="41"/>
  <c r="AR169" i="41"/>
  <c r="AS169" i="41"/>
  <c r="AT169" i="41"/>
  <c r="AU169" i="41"/>
  <c r="AV169" i="41"/>
  <c r="AW169" i="41"/>
  <c r="C170" i="41"/>
  <c r="D170" i="41"/>
  <c r="E170" i="41"/>
  <c r="F170" i="41"/>
  <c r="G170" i="41"/>
  <c r="H170" i="41"/>
  <c r="J170" i="41"/>
  <c r="K170" i="41"/>
  <c r="L170" i="41"/>
  <c r="N170" i="41"/>
  <c r="O170" i="41"/>
  <c r="P170" i="41"/>
  <c r="S170" i="41"/>
  <c r="T170" i="41"/>
  <c r="U170" i="41"/>
  <c r="V170" i="41"/>
  <c r="W170" i="41"/>
  <c r="AE170" i="41"/>
  <c r="AF170" i="41"/>
  <c r="AG170" i="41"/>
  <c r="AH170" i="41"/>
  <c r="AI170" i="41"/>
  <c r="AJ170" i="41"/>
  <c r="AK170" i="41"/>
  <c r="AL170" i="41"/>
  <c r="AM170" i="41"/>
  <c r="AN170" i="41"/>
  <c r="AO170" i="41"/>
  <c r="AP170" i="41"/>
  <c r="AQ170" i="41"/>
  <c r="AR170" i="41"/>
  <c r="AS170" i="41"/>
  <c r="AT170" i="41"/>
  <c r="AU170" i="41"/>
  <c r="AV170" i="41"/>
  <c r="AW170" i="41"/>
  <c r="C171" i="41"/>
  <c r="D171" i="41"/>
  <c r="E171" i="41"/>
  <c r="F171" i="41"/>
  <c r="G171" i="41"/>
  <c r="H171" i="41"/>
  <c r="J171" i="41"/>
  <c r="K171" i="41"/>
  <c r="L171" i="41"/>
  <c r="N171" i="41"/>
  <c r="O171" i="41"/>
  <c r="P171" i="41"/>
  <c r="S171" i="41"/>
  <c r="T171" i="41"/>
  <c r="U171" i="41"/>
  <c r="V171" i="41"/>
  <c r="W171" i="41"/>
  <c r="AE171" i="41"/>
  <c r="AF171" i="41"/>
  <c r="AG171" i="41"/>
  <c r="AH171" i="41"/>
  <c r="AI171" i="41"/>
  <c r="AJ171" i="41"/>
  <c r="AK171" i="41"/>
  <c r="AL171" i="41"/>
  <c r="AM171" i="41"/>
  <c r="AN171" i="41"/>
  <c r="AO171" i="41"/>
  <c r="AP171" i="41"/>
  <c r="AQ171" i="41"/>
  <c r="AR171" i="41"/>
  <c r="AS171" i="41"/>
  <c r="AT171" i="41"/>
  <c r="AU171" i="41"/>
  <c r="AV171" i="41"/>
  <c r="AW171" i="41"/>
  <c r="C172" i="41"/>
  <c r="D172" i="41"/>
  <c r="E172" i="41"/>
  <c r="F172" i="41"/>
  <c r="G172" i="41"/>
  <c r="H172" i="41"/>
  <c r="J172" i="41"/>
  <c r="K172" i="41"/>
  <c r="L172" i="41"/>
  <c r="N172" i="41"/>
  <c r="O172" i="41"/>
  <c r="P172" i="41"/>
  <c r="S172" i="41"/>
  <c r="T172" i="41"/>
  <c r="U172" i="41"/>
  <c r="V172" i="41"/>
  <c r="W172" i="41"/>
  <c r="AE172" i="41"/>
  <c r="AF172" i="41"/>
  <c r="AG172" i="41"/>
  <c r="AH172" i="41"/>
  <c r="AI172" i="41"/>
  <c r="AJ172" i="41"/>
  <c r="AK172" i="41"/>
  <c r="AL172" i="41"/>
  <c r="AM172" i="41"/>
  <c r="AN172" i="41"/>
  <c r="AO172" i="41"/>
  <c r="AP172" i="41"/>
  <c r="AQ172" i="41"/>
  <c r="AR172" i="41"/>
  <c r="AS172" i="41"/>
  <c r="AT172" i="41"/>
  <c r="AU172" i="41"/>
  <c r="AV172" i="41"/>
  <c r="AW172" i="41"/>
  <c r="C173" i="41"/>
  <c r="D173" i="41"/>
  <c r="E173" i="41"/>
  <c r="F173" i="41"/>
  <c r="G173" i="41"/>
  <c r="H173" i="41"/>
  <c r="J173" i="41"/>
  <c r="K173" i="41"/>
  <c r="L173" i="41"/>
  <c r="N173" i="41"/>
  <c r="O173" i="41"/>
  <c r="P173" i="41"/>
  <c r="S173" i="41"/>
  <c r="T173" i="41"/>
  <c r="U173" i="41"/>
  <c r="V173" i="41"/>
  <c r="W173" i="41"/>
  <c r="AE173" i="41"/>
  <c r="AF173" i="41"/>
  <c r="AG173" i="41"/>
  <c r="AH173" i="41"/>
  <c r="AI173" i="41"/>
  <c r="AJ173" i="41"/>
  <c r="AK173" i="41"/>
  <c r="AL173" i="41"/>
  <c r="AM173" i="41"/>
  <c r="AN173" i="41"/>
  <c r="AO173" i="41"/>
  <c r="AP173" i="41"/>
  <c r="AQ173" i="41"/>
  <c r="AR173" i="41"/>
  <c r="AS173" i="41"/>
  <c r="AT173" i="41"/>
  <c r="AU173" i="41"/>
  <c r="AV173" i="41"/>
  <c r="AW173" i="41"/>
  <c r="C174" i="41"/>
  <c r="D174" i="41"/>
  <c r="E174" i="41"/>
  <c r="F174" i="41"/>
  <c r="G174" i="41"/>
  <c r="H174" i="41"/>
  <c r="J174" i="41"/>
  <c r="K174" i="41"/>
  <c r="L174" i="41"/>
  <c r="N174" i="41"/>
  <c r="O174" i="41"/>
  <c r="P174" i="41"/>
  <c r="S174" i="41"/>
  <c r="T174" i="41"/>
  <c r="U174" i="41"/>
  <c r="V174" i="41"/>
  <c r="W174" i="41"/>
  <c r="AE174" i="41"/>
  <c r="AF174" i="41"/>
  <c r="AG174" i="41"/>
  <c r="AH174" i="41"/>
  <c r="AI174" i="41"/>
  <c r="AJ174" i="41"/>
  <c r="AK174" i="41"/>
  <c r="AL174" i="41"/>
  <c r="AM174" i="41"/>
  <c r="AN174" i="41"/>
  <c r="AO174" i="41"/>
  <c r="AP174" i="41"/>
  <c r="AQ174" i="41"/>
  <c r="AR174" i="41"/>
  <c r="AS174" i="41"/>
  <c r="AT174" i="41"/>
  <c r="AU174" i="41"/>
  <c r="AV174" i="41"/>
  <c r="AW174" i="41"/>
  <c r="C175" i="41"/>
  <c r="D175" i="41"/>
  <c r="E175" i="41"/>
  <c r="F175" i="41"/>
  <c r="G175" i="41"/>
  <c r="H175" i="41"/>
  <c r="J175" i="41"/>
  <c r="K175" i="41"/>
  <c r="L175" i="41"/>
  <c r="N175" i="41"/>
  <c r="O175" i="41"/>
  <c r="P175" i="41"/>
  <c r="S175" i="41"/>
  <c r="T175" i="41"/>
  <c r="U175" i="41"/>
  <c r="V175" i="41"/>
  <c r="W175" i="41"/>
  <c r="AE175" i="41"/>
  <c r="AF175" i="41"/>
  <c r="AG175" i="41"/>
  <c r="AH175" i="41"/>
  <c r="AI175" i="41"/>
  <c r="AJ175" i="41"/>
  <c r="AK175" i="41"/>
  <c r="AL175" i="41"/>
  <c r="AM175" i="41"/>
  <c r="AN175" i="41"/>
  <c r="AO175" i="41"/>
  <c r="AP175" i="41"/>
  <c r="AQ175" i="41"/>
  <c r="AR175" i="41"/>
  <c r="AS175" i="41"/>
  <c r="AT175" i="41"/>
  <c r="AU175" i="41"/>
  <c r="AV175" i="41"/>
  <c r="AW175" i="41"/>
  <c r="C176" i="41"/>
  <c r="D176" i="41"/>
  <c r="E176" i="41"/>
  <c r="F176" i="41"/>
  <c r="G176" i="41"/>
  <c r="H176" i="41"/>
  <c r="J176" i="41"/>
  <c r="K176" i="41"/>
  <c r="L176" i="41"/>
  <c r="N176" i="41"/>
  <c r="O176" i="41"/>
  <c r="P176" i="41"/>
  <c r="S176" i="41"/>
  <c r="T176" i="41"/>
  <c r="U176" i="41"/>
  <c r="V176" i="41"/>
  <c r="W176" i="41"/>
  <c r="AE176" i="41"/>
  <c r="AF176" i="41"/>
  <c r="AG176" i="41"/>
  <c r="AH176" i="41"/>
  <c r="AI176" i="41"/>
  <c r="AJ176" i="41"/>
  <c r="AK176" i="41"/>
  <c r="AL176" i="41"/>
  <c r="AM176" i="41"/>
  <c r="AN176" i="41"/>
  <c r="AO176" i="41"/>
  <c r="AP176" i="41"/>
  <c r="AQ176" i="41"/>
  <c r="AR176" i="41"/>
  <c r="AS176" i="41"/>
  <c r="AT176" i="41"/>
  <c r="AU176" i="41"/>
  <c r="AV176" i="41"/>
  <c r="AW176" i="41"/>
  <c r="C177" i="41"/>
  <c r="D177" i="41"/>
  <c r="E177" i="41"/>
  <c r="F177" i="41"/>
  <c r="G177" i="41"/>
  <c r="H177" i="41"/>
  <c r="J177" i="41"/>
  <c r="K177" i="41"/>
  <c r="L177" i="41"/>
  <c r="N177" i="41"/>
  <c r="O177" i="41"/>
  <c r="P177" i="41"/>
  <c r="S177" i="41"/>
  <c r="T177" i="41"/>
  <c r="U177" i="41"/>
  <c r="V177" i="41"/>
  <c r="W177" i="41"/>
  <c r="AE177" i="41"/>
  <c r="AF177" i="41"/>
  <c r="AG177" i="41"/>
  <c r="AH177" i="41"/>
  <c r="AI177" i="41"/>
  <c r="AJ177" i="41"/>
  <c r="AK177" i="41"/>
  <c r="AL177" i="41"/>
  <c r="AM177" i="41"/>
  <c r="AN177" i="41"/>
  <c r="AO177" i="41"/>
  <c r="AP177" i="41"/>
  <c r="AQ177" i="41"/>
  <c r="AR177" i="41"/>
  <c r="AS177" i="41"/>
  <c r="AT177" i="41"/>
  <c r="AU177" i="41"/>
  <c r="AV177" i="41"/>
  <c r="AW177" i="41"/>
  <c r="C178" i="41"/>
  <c r="D178" i="41"/>
  <c r="E178" i="41"/>
  <c r="F178" i="41"/>
  <c r="G178" i="41"/>
  <c r="H178" i="41"/>
  <c r="J178" i="41"/>
  <c r="K178" i="41"/>
  <c r="L178" i="41"/>
  <c r="N178" i="41"/>
  <c r="O178" i="41"/>
  <c r="P178" i="41"/>
  <c r="S178" i="41"/>
  <c r="T178" i="41"/>
  <c r="U178" i="41"/>
  <c r="V178" i="41"/>
  <c r="W178" i="41"/>
  <c r="AE178" i="41"/>
  <c r="AF178" i="41"/>
  <c r="AG178" i="41"/>
  <c r="AH178" i="41"/>
  <c r="AI178" i="41"/>
  <c r="AJ178" i="41"/>
  <c r="AK178" i="41"/>
  <c r="AL178" i="41"/>
  <c r="AM178" i="41"/>
  <c r="AN178" i="41"/>
  <c r="AO178" i="41"/>
  <c r="AP178" i="41"/>
  <c r="AQ178" i="41"/>
  <c r="AR178" i="41"/>
  <c r="AS178" i="41"/>
  <c r="AT178" i="41"/>
  <c r="AU178" i="41"/>
  <c r="AV178" i="41"/>
  <c r="AW178" i="41"/>
  <c r="C179" i="41"/>
  <c r="D179" i="41"/>
  <c r="E179" i="41"/>
  <c r="F179" i="41"/>
  <c r="G179" i="41"/>
  <c r="H179" i="41"/>
  <c r="J179" i="41"/>
  <c r="K179" i="41"/>
  <c r="L179" i="41"/>
  <c r="N179" i="41"/>
  <c r="O179" i="41"/>
  <c r="P179" i="41"/>
  <c r="S179" i="41"/>
  <c r="T179" i="41"/>
  <c r="U179" i="41"/>
  <c r="V179" i="41"/>
  <c r="W179" i="41"/>
  <c r="AE179" i="41"/>
  <c r="AF179" i="41"/>
  <c r="AG179" i="41"/>
  <c r="AH179" i="41"/>
  <c r="AI179" i="41"/>
  <c r="AJ179" i="41"/>
  <c r="AK179" i="41"/>
  <c r="AL179" i="41"/>
  <c r="AM179" i="41"/>
  <c r="AN179" i="41"/>
  <c r="AO179" i="41"/>
  <c r="AP179" i="41"/>
  <c r="AQ179" i="41"/>
  <c r="AR179" i="41"/>
  <c r="AS179" i="41"/>
  <c r="AT179" i="41"/>
  <c r="AU179" i="41"/>
  <c r="AV179" i="41"/>
  <c r="AW179" i="41"/>
  <c r="C180" i="41"/>
  <c r="D180" i="41"/>
  <c r="E180" i="41"/>
  <c r="F180" i="41"/>
  <c r="G180" i="41"/>
  <c r="H180" i="41"/>
  <c r="J180" i="41"/>
  <c r="K180" i="41"/>
  <c r="L180" i="41"/>
  <c r="N180" i="41"/>
  <c r="O180" i="41"/>
  <c r="P180" i="41"/>
  <c r="S180" i="41"/>
  <c r="T180" i="41"/>
  <c r="U180" i="41"/>
  <c r="V180" i="41"/>
  <c r="W180" i="41"/>
  <c r="AE180" i="41"/>
  <c r="AF180" i="41"/>
  <c r="AG180" i="41"/>
  <c r="AH180" i="41"/>
  <c r="AI180" i="41"/>
  <c r="AJ180" i="41"/>
  <c r="AK180" i="41"/>
  <c r="AL180" i="41"/>
  <c r="AM180" i="41"/>
  <c r="AN180" i="41"/>
  <c r="AO180" i="41"/>
  <c r="AP180" i="41"/>
  <c r="AQ180" i="41"/>
  <c r="AR180" i="41"/>
  <c r="AS180" i="41"/>
  <c r="AT180" i="41"/>
  <c r="AU180" i="41"/>
  <c r="AV180" i="41"/>
  <c r="AW180" i="41"/>
  <c r="C181" i="41"/>
  <c r="D181" i="41"/>
  <c r="E181" i="41"/>
  <c r="F181" i="41"/>
  <c r="G181" i="41"/>
  <c r="H181" i="41"/>
  <c r="J181" i="41"/>
  <c r="K181" i="41"/>
  <c r="L181" i="41"/>
  <c r="N181" i="41"/>
  <c r="O181" i="41"/>
  <c r="P181" i="41"/>
  <c r="S181" i="41"/>
  <c r="T181" i="41"/>
  <c r="U181" i="41"/>
  <c r="V181" i="41"/>
  <c r="W181" i="41"/>
  <c r="AE181" i="41"/>
  <c r="AF181" i="41"/>
  <c r="AG181" i="41"/>
  <c r="AH181" i="41"/>
  <c r="AI181" i="41"/>
  <c r="AJ181" i="41"/>
  <c r="AK181" i="41"/>
  <c r="AL181" i="41"/>
  <c r="AM181" i="41"/>
  <c r="AN181" i="41"/>
  <c r="AO181" i="41"/>
  <c r="AP181" i="41"/>
  <c r="AQ181" i="41"/>
  <c r="AR181" i="41"/>
  <c r="AS181" i="41"/>
  <c r="AT181" i="41"/>
  <c r="AU181" i="41"/>
  <c r="AV181" i="41"/>
  <c r="AW181" i="41"/>
  <c r="C182" i="41"/>
  <c r="D182" i="41"/>
  <c r="E182" i="41"/>
  <c r="F182" i="41"/>
  <c r="G182" i="41"/>
  <c r="H182" i="41"/>
  <c r="J182" i="41"/>
  <c r="K182" i="41"/>
  <c r="L182" i="41"/>
  <c r="N182" i="41"/>
  <c r="O182" i="41"/>
  <c r="P182" i="41"/>
  <c r="S182" i="41"/>
  <c r="T182" i="41"/>
  <c r="U182" i="41"/>
  <c r="V182" i="41"/>
  <c r="W182" i="41"/>
  <c r="AE182" i="41"/>
  <c r="AF182" i="41"/>
  <c r="AG182" i="41"/>
  <c r="AH182" i="41"/>
  <c r="AI182" i="41"/>
  <c r="AJ182" i="41"/>
  <c r="AK182" i="41"/>
  <c r="AL182" i="41"/>
  <c r="AM182" i="41"/>
  <c r="AN182" i="41"/>
  <c r="AO182" i="41"/>
  <c r="AP182" i="41"/>
  <c r="AQ182" i="41"/>
  <c r="AR182" i="41"/>
  <c r="AS182" i="41"/>
  <c r="AT182" i="41"/>
  <c r="AU182" i="41"/>
  <c r="AV182" i="41"/>
  <c r="AW182" i="41"/>
  <c r="C183" i="41"/>
  <c r="D183" i="41"/>
  <c r="E183" i="41"/>
  <c r="F183" i="41"/>
  <c r="G183" i="41"/>
  <c r="H183" i="41"/>
  <c r="J183" i="41"/>
  <c r="K183" i="41"/>
  <c r="L183" i="41"/>
  <c r="N183" i="41"/>
  <c r="O183" i="41"/>
  <c r="P183" i="41"/>
  <c r="S183" i="41"/>
  <c r="T183" i="41"/>
  <c r="U183" i="41"/>
  <c r="V183" i="41"/>
  <c r="W183" i="41"/>
  <c r="AE183" i="41"/>
  <c r="AF183" i="41"/>
  <c r="AG183" i="41"/>
  <c r="AH183" i="41"/>
  <c r="AI183" i="41"/>
  <c r="AJ183" i="41"/>
  <c r="AK183" i="41"/>
  <c r="AL183" i="41"/>
  <c r="AM183" i="41"/>
  <c r="AN183" i="41"/>
  <c r="AO183" i="41"/>
  <c r="AP183" i="41"/>
  <c r="AQ183" i="41"/>
  <c r="AR183" i="41"/>
  <c r="AS183" i="41"/>
  <c r="AT183" i="41"/>
  <c r="AU183" i="41"/>
  <c r="AV183" i="41"/>
  <c r="AW183" i="41"/>
  <c r="C184" i="41"/>
  <c r="D184" i="41"/>
  <c r="E184" i="41"/>
  <c r="F184" i="41"/>
  <c r="G184" i="41"/>
  <c r="H184" i="41"/>
  <c r="J184" i="41"/>
  <c r="K184" i="41"/>
  <c r="L184" i="41"/>
  <c r="N184" i="41"/>
  <c r="O184" i="41"/>
  <c r="P184" i="41"/>
  <c r="S184" i="41"/>
  <c r="T184" i="41"/>
  <c r="U184" i="41"/>
  <c r="V184" i="41"/>
  <c r="W184" i="41"/>
  <c r="AE184" i="41"/>
  <c r="AF184" i="41"/>
  <c r="AG184" i="41"/>
  <c r="AH184" i="41"/>
  <c r="AI184" i="41"/>
  <c r="AJ184" i="41"/>
  <c r="AK184" i="41"/>
  <c r="AL184" i="41"/>
  <c r="AM184" i="41"/>
  <c r="AN184" i="41"/>
  <c r="AO184" i="41"/>
  <c r="AP184" i="41"/>
  <c r="AQ184" i="41"/>
  <c r="AR184" i="41"/>
  <c r="AS184" i="41"/>
  <c r="AT184" i="41"/>
  <c r="AU184" i="41"/>
  <c r="AV184" i="41"/>
  <c r="AW184" i="41"/>
  <c r="C185" i="41"/>
  <c r="D185" i="41"/>
  <c r="E185" i="41"/>
  <c r="F185" i="41"/>
  <c r="G185" i="41"/>
  <c r="H185" i="41"/>
  <c r="J185" i="41"/>
  <c r="K185" i="41"/>
  <c r="L185" i="41"/>
  <c r="N185" i="41"/>
  <c r="O185" i="41"/>
  <c r="P185" i="41"/>
  <c r="S185" i="41"/>
  <c r="T185" i="41"/>
  <c r="U185" i="41"/>
  <c r="V185" i="41"/>
  <c r="W185" i="41"/>
  <c r="AE185" i="41"/>
  <c r="AF185" i="41"/>
  <c r="AG185" i="41"/>
  <c r="AH185" i="41"/>
  <c r="AI185" i="41"/>
  <c r="AJ185" i="41"/>
  <c r="AK185" i="41"/>
  <c r="AL185" i="41"/>
  <c r="AM185" i="41"/>
  <c r="AN185" i="41"/>
  <c r="AO185" i="41"/>
  <c r="AP185" i="41"/>
  <c r="AQ185" i="41"/>
  <c r="AR185" i="41"/>
  <c r="AS185" i="41"/>
  <c r="AT185" i="41"/>
  <c r="AU185" i="41"/>
  <c r="AV185" i="41"/>
  <c r="AW185" i="41"/>
  <c r="C186" i="41"/>
  <c r="D186" i="41"/>
  <c r="E186" i="41"/>
  <c r="F186" i="41"/>
  <c r="G186" i="41"/>
  <c r="H186" i="41"/>
  <c r="J186" i="41"/>
  <c r="K186" i="41"/>
  <c r="L186" i="41"/>
  <c r="N186" i="41"/>
  <c r="O186" i="41"/>
  <c r="P186" i="41"/>
  <c r="S186" i="41"/>
  <c r="T186" i="41"/>
  <c r="U186" i="41"/>
  <c r="V186" i="41"/>
  <c r="W186" i="41"/>
  <c r="AE186" i="41"/>
  <c r="AF186" i="41"/>
  <c r="AG186" i="41"/>
  <c r="AH186" i="41"/>
  <c r="AI186" i="41"/>
  <c r="AJ186" i="41"/>
  <c r="AK186" i="41"/>
  <c r="AL186" i="41"/>
  <c r="AM186" i="41"/>
  <c r="AN186" i="41"/>
  <c r="AO186" i="41"/>
  <c r="AP186" i="41"/>
  <c r="AQ186" i="41"/>
  <c r="AR186" i="41"/>
  <c r="AS186" i="41"/>
  <c r="AT186" i="41"/>
  <c r="AU186" i="41"/>
  <c r="AV186" i="41"/>
  <c r="AW186" i="41"/>
  <c r="C187" i="41"/>
  <c r="D187" i="41"/>
  <c r="E187" i="41"/>
  <c r="F187" i="41"/>
  <c r="G187" i="41"/>
  <c r="H187" i="41"/>
  <c r="J187" i="41"/>
  <c r="K187" i="41"/>
  <c r="L187" i="41"/>
  <c r="N187" i="41"/>
  <c r="O187" i="41"/>
  <c r="P187" i="41"/>
  <c r="S187" i="41"/>
  <c r="T187" i="41"/>
  <c r="U187" i="41"/>
  <c r="V187" i="41"/>
  <c r="W187" i="41"/>
  <c r="AE187" i="41"/>
  <c r="AF187" i="41"/>
  <c r="AH187" i="41"/>
  <c r="AI187" i="41"/>
  <c r="AJ187" i="41"/>
  <c r="AK187" i="41"/>
  <c r="AL187" i="41"/>
  <c r="AM187" i="41"/>
  <c r="AN187" i="41"/>
  <c r="AO187" i="41"/>
  <c r="AP187" i="41"/>
  <c r="AQ187" i="41"/>
  <c r="AR187" i="41"/>
  <c r="AS187" i="41"/>
  <c r="AT187" i="41"/>
  <c r="AU187" i="41"/>
  <c r="AV187" i="41"/>
  <c r="AW187" i="41"/>
  <c r="C188" i="41"/>
  <c r="D188" i="41"/>
  <c r="E188" i="41"/>
  <c r="F188" i="41"/>
  <c r="G188" i="41"/>
  <c r="H188" i="41"/>
  <c r="J188" i="41"/>
  <c r="K188" i="41"/>
  <c r="L188" i="41"/>
  <c r="N188" i="41"/>
  <c r="O188" i="41"/>
  <c r="P188" i="41"/>
  <c r="S188" i="41"/>
  <c r="T188" i="41"/>
  <c r="U188" i="41"/>
  <c r="V188" i="41"/>
  <c r="W188" i="41"/>
  <c r="AE188" i="41"/>
  <c r="AF188" i="41"/>
  <c r="AG188" i="41"/>
  <c r="AH188" i="41"/>
  <c r="AI188" i="41"/>
  <c r="AJ188" i="41"/>
  <c r="AK188" i="41"/>
  <c r="AL188" i="41"/>
  <c r="AM188" i="41"/>
  <c r="AN188" i="41"/>
  <c r="AO188" i="41"/>
  <c r="AP188" i="41"/>
  <c r="AQ188" i="41"/>
  <c r="AR188" i="41"/>
  <c r="AS188" i="41"/>
  <c r="AT188" i="41"/>
  <c r="AU188" i="41"/>
  <c r="AV188" i="41"/>
  <c r="AW188" i="41"/>
  <c r="C189" i="41"/>
  <c r="D189" i="41"/>
  <c r="E189" i="41"/>
  <c r="F189" i="41"/>
  <c r="G189" i="41"/>
  <c r="H189" i="41"/>
  <c r="J189" i="41"/>
  <c r="K189" i="41"/>
  <c r="L189" i="41"/>
  <c r="N189" i="41"/>
  <c r="O189" i="41"/>
  <c r="P189" i="41"/>
  <c r="S189" i="41"/>
  <c r="T189" i="41"/>
  <c r="U189" i="41"/>
  <c r="V189" i="41"/>
  <c r="W189" i="41"/>
  <c r="AE189" i="41"/>
  <c r="AF189" i="41"/>
  <c r="AG189" i="41"/>
  <c r="AH189" i="41"/>
  <c r="AI189" i="41"/>
  <c r="AJ189" i="41"/>
  <c r="AK189" i="41"/>
  <c r="AL189" i="41"/>
  <c r="AM189" i="41"/>
  <c r="AN189" i="41"/>
  <c r="AO189" i="41"/>
  <c r="AP189" i="41"/>
  <c r="AQ189" i="41"/>
  <c r="AR189" i="41"/>
  <c r="AS189" i="41"/>
  <c r="AT189" i="41"/>
  <c r="AU189" i="41"/>
  <c r="AV189" i="41"/>
  <c r="AW189" i="41"/>
  <c r="C190" i="41"/>
  <c r="D190" i="41"/>
  <c r="E190" i="41"/>
  <c r="F190" i="41"/>
  <c r="G190" i="41"/>
  <c r="H190" i="41"/>
  <c r="J190" i="41"/>
  <c r="K190" i="41"/>
  <c r="L190" i="41"/>
  <c r="N190" i="41"/>
  <c r="O190" i="41"/>
  <c r="P190" i="41"/>
  <c r="S190" i="41"/>
  <c r="T190" i="41"/>
  <c r="U190" i="41"/>
  <c r="V190" i="41"/>
  <c r="W190" i="41"/>
  <c r="AE190" i="41"/>
  <c r="AF190" i="41"/>
  <c r="AG190" i="41"/>
  <c r="AH190" i="41"/>
  <c r="AI190" i="41"/>
  <c r="AJ190" i="41"/>
  <c r="AK190" i="41"/>
  <c r="AM190" i="41"/>
  <c r="AN190" i="41"/>
  <c r="AO190" i="41"/>
  <c r="AP190" i="41"/>
  <c r="AQ190" i="41"/>
  <c r="AR190" i="41"/>
  <c r="AS190" i="41"/>
  <c r="AT190" i="41"/>
  <c r="AU190" i="41"/>
  <c r="AV190" i="41"/>
  <c r="AW190" i="41"/>
  <c r="C191" i="41"/>
  <c r="D191" i="41"/>
  <c r="E191" i="41"/>
  <c r="F191" i="41"/>
  <c r="G191" i="41"/>
  <c r="H191" i="41"/>
  <c r="J191" i="41"/>
  <c r="K191" i="41"/>
  <c r="L191" i="41"/>
  <c r="N191" i="41"/>
  <c r="O191" i="41"/>
  <c r="P191" i="41"/>
  <c r="S191" i="41"/>
  <c r="T191" i="41"/>
  <c r="U191" i="41"/>
  <c r="V191" i="41"/>
  <c r="W191" i="41"/>
  <c r="AE191" i="41"/>
  <c r="AF191" i="41"/>
  <c r="AG191" i="41"/>
  <c r="AH191" i="41"/>
  <c r="AI191" i="41"/>
  <c r="AJ191" i="41"/>
  <c r="AK191" i="41"/>
  <c r="AM191" i="41"/>
  <c r="AN191" i="41"/>
  <c r="AO191" i="41"/>
  <c r="AP191" i="41"/>
  <c r="AQ191" i="41"/>
  <c r="AR191" i="41"/>
  <c r="AS191" i="41"/>
  <c r="AT191" i="41"/>
  <c r="AU191" i="41"/>
  <c r="AV191" i="41"/>
  <c r="AW191" i="41"/>
  <c r="C192" i="41"/>
  <c r="D192" i="41"/>
  <c r="E192" i="41"/>
  <c r="F192" i="41"/>
  <c r="G192" i="41"/>
  <c r="H192" i="41"/>
  <c r="J192" i="41"/>
  <c r="K192" i="41"/>
  <c r="L192" i="41"/>
  <c r="N192" i="41"/>
  <c r="O192" i="41"/>
  <c r="P192" i="41"/>
  <c r="S192" i="41"/>
  <c r="T192" i="41"/>
  <c r="U192" i="41"/>
  <c r="V192" i="41"/>
  <c r="W192" i="41"/>
  <c r="AE192" i="41"/>
  <c r="AF192" i="41"/>
  <c r="AG192" i="41"/>
  <c r="AH192" i="41"/>
  <c r="AI192" i="41"/>
  <c r="AJ192" i="41"/>
  <c r="AK192" i="41"/>
  <c r="AM192" i="41"/>
  <c r="AN192" i="41"/>
  <c r="AO192" i="41"/>
  <c r="AP192" i="41"/>
  <c r="AQ192" i="41"/>
  <c r="AR192" i="41"/>
  <c r="AS192" i="41"/>
  <c r="AT192" i="41"/>
  <c r="AU192" i="41"/>
  <c r="AV192" i="41"/>
  <c r="AW192" i="41"/>
  <c r="C193" i="41"/>
  <c r="D193" i="41"/>
  <c r="E193" i="41"/>
  <c r="F193" i="41"/>
  <c r="G193" i="41"/>
  <c r="H193" i="41"/>
  <c r="J193" i="41"/>
  <c r="K193" i="41"/>
  <c r="L193" i="41"/>
  <c r="N193" i="41"/>
  <c r="O193" i="41"/>
  <c r="P193" i="41"/>
  <c r="S193" i="41"/>
  <c r="T193" i="41"/>
  <c r="U193" i="41"/>
  <c r="V193" i="41"/>
  <c r="W193" i="41"/>
  <c r="AE193" i="41"/>
  <c r="AF193" i="41"/>
  <c r="AG193" i="41"/>
  <c r="AH193" i="41"/>
  <c r="AI193" i="41"/>
  <c r="AJ193" i="41"/>
  <c r="AK193" i="41"/>
  <c r="AL193" i="41"/>
  <c r="AM193" i="41"/>
  <c r="AN193" i="41"/>
  <c r="AO193" i="41"/>
  <c r="AP193" i="41"/>
  <c r="AQ193" i="41"/>
  <c r="AR193" i="41"/>
  <c r="AS193" i="41"/>
  <c r="AT193" i="41"/>
  <c r="AU193" i="41"/>
  <c r="AV193" i="41"/>
  <c r="AW193" i="41"/>
  <c r="C194" i="41"/>
  <c r="D194" i="41"/>
  <c r="E194" i="41"/>
  <c r="F194" i="41"/>
  <c r="G194" i="41"/>
  <c r="H194" i="41"/>
  <c r="J194" i="41"/>
  <c r="K194" i="41"/>
  <c r="L194" i="41"/>
  <c r="N194" i="41"/>
  <c r="O194" i="41"/>
  <c r="P194" i="41"/>
  <c r="S194" i="41"/>
  <c r="T194" i="41"/>
  <c r="U194" i="41"/>
  <c r="V194" i="41"/>
  <c r="W194" i="41"/>
  <c r="AE194" i="41"/>
  <c r="AF194" i="41"/>
  <c r="AG194" i="41"/>
  <c r="AH194" i="41"/>
  <c r="AI194" i="41"/>
  <c r="AJ194" i="41"/>
  <c r="AK194" i="41"/>
  <c r="AL194" i="41"/>
  <c r="AM194" i="41"/>
  <c r="AN194" i="41"/>
  <c r="AO194" i="41"/>
  <c r="AP194" i="41"/>
  <c r="AQ194" i="41"/>
  <c r="AR194" i="41"/>
  <c r="AS194" i="41"/>
  <c r="AT194" i="41"/>
  <c r="AU194" i="41"/>
  <c r="AV194" i="41"/>
  <c r="AW194" i="41"/>
  <c r="C195" i="41"/>
  <c r="D195" i="41"/>
  <c r="E195" i="41"/>
  <c r="F195" i="41"/>
  <c r="G195" i="41"/>
  <c r="H195" i="41"/>
  <c r="J195" i="41"/>
  <c r="K195" i="41"/>
  <c r="L195" i="41"/>
  <c r="N195" i="41"/>
  <c r="O195" i="41"/>
  <c r="P195" i="41"/>
  <c r="S195" i="41"/>
  <c r="T195" i="41"/>
  <c r="U195" i="41"/>
  <c r="V195" i="41"/>
  <c r="W195" i="41"/>
  <c r="AE195" i="41"/>
  <c r="AF195" i="41"/>
  <c r="AG195" i="41"/>
  <c r="AH195" i="41"/>
  <c r="AI195" i="41"/>
  <c r="AJ195" i="41"/>
  <c r="AK195" i="41"/>
  <c r="AL195" i="41"/>
  <c r="AM195" i="41"/>
  <c r="AN195" i="41"/>
  <c r="AO195" i="41"/>
  <c r="AP195" i="41"/>
  <c r="AQ195" i="41"/>
  <c r="AR195" i="41"/>
  <c r="AS195" i="41"/>
  <c r="AT195" i="41"/>
  <c r="AU195" i="41"/>
  <c r="AV195" i="41"/>
  <c r="AW195" i="41"/>
  <c r="C196" i="41"/>
  <c r="D196" i="41"/>
  <c r="E196" i="41"/>
  <c r="F196" i="41"/>
  <c r="G196" i="41"/>
  <c r="H196" i="41"/>
  <c r="J196" i="41"/>
  <c r="K196" i="41"/>
  <c r="L196" i="41"/>
  <c r="N196" i="41"/>
  <c r="O196" i="41"/>
  <c r="P196" i="41"/>
  <c r="S196" i="41"/>
  <c r="T196" i="41"/>
  <c r="U196" i="41"/>
  <c r="V196" i="41"/>
  <c r="W196" i="41"/>
  <c r="AE196" i="41"/>
  <c r="AF196" i="41"/>
  <c r="AG196" i="41"/>
  <c r="AH196" i="41"/>
  <c r="AI196" i="41"/>
  <c r="AJ196" i="41"/>
  <c r="AK196" i="41"/>
  <c r="AL196" i="41"/>
  <c r="AM196" i="41"/>
  <c r="AN196" i="41"/>
  <c r="AO196" i="41"/>
  <c r="AP196" i="41"/>
  <c r="AQ196" i="41"/>
  <c r="AR196" i="41"/>
  <c r="AS196" i="41"/>
  <c r="AT196" i="41"/>
  <c r="AU196" i="41"/>
  <c r="AV196" i="41"/>
  <c r="AW196" i="41"/>
  <c r="C197" i="41"/>
  <c r="D197" i="41"/>
  <c r="E197" i="41"/>
  <c r="F197" i="41"/>
  <c r="G197" i="41"/>
  <c r="H197" i="41"/>
  <c r="J197" i="41"/>
  <c r="K197" i="41"/>
  <c r="L197" i="41"/>
  <c r="N197" i="41"/>
  <c r="O197" i="41"/>
  <c r="P197" i="41"/>
  <c r="S197" i="41"/>
  <c r="T197" i="41"/>
  <c r="U197" i="41"/>
  <c r="V197" i="41"/>
  <c r="W197" i="41"/>
  <c r="AE197" i="41"/>
  <c r="AF197" i="41"/>
  <c r="AG197" i="41"/>
  <c r="AH197" i="41"/>
  <c r="AI197" i="41"/>
  <c r="AJ197" i="41"/>
  <c r="AK197" i="41"/>
  <c r="AL197" i="41"/>
  <c r="AM197" i="41"/>
  <c r="AN197" i="41"/>
  <c r="AO197" i="41"/>
  <c r="AP197" i="41"/>
  <c r="AQ197" i="41"/>
  <c r="AR197" i="41"/>
  <c r="AS197" i="41"/>
  <c r="AT197" i="41"/>
  <c r="AU197" i="41"/>
  <c r="AV197" i="41"/>
  <c r="AW197" i="41"/>
  <c r="C198" i="41"/>
  <c r="D198" i="41"/>
  <c r="E198" i="41"/>
  <c r="F198" i="41"/>
  <c r="G198" i="41"/>
  <c r="H198" i="41"/>
  <c r="J198" i="41"/>
  <c r="K198" i="41"/>
  <c r="L198" i="41"/>
  <c r="N198" i="41"/>
  <c r="O198" i="41"/>
  <c r="P198" i="41"/>
  <c r="S198" i="41"/>
  <c r="T198" i="41"/>
  <c r="U198" i="41"/>
  <c r="V198" i="41"/>
  <c r="W198" i="41"/>
  <c r="AE198" i="41"/>
  <c r="AF198" i="41"/>
  <c r="AG198" i="41"/>
  <c r="AH198" i="41"/>
  <c r="AI198" i="41"/>
  <c r="AJ198" i="41"/>
  <c r="AK198" i="41"/>
  <c r="AL198" i="41"/>
  <c r="AM198" i="41"/>
  <c r="AN198" i="41"/>
  <c r="AO198" i="41"/>
  <c r="AP198" i="41"/>
  <c r="AQ198" i="41"/>
  <c r="AR198" i="41"/>
  <c r="AS198" i="41"/>
  <c r="AT198" i="41"/>
  <c r="AU198" i="41"/>
  <c r="AV198" i="41"/>
  <c r="AW198" i="41"/>
  <c r="C199" i="41"/>
  <c r="D199" i="41"/>
  <c r="E199" i="41"/>
  <c r="F199" i="41"/>
  <c r="G199" i="41"/>
  <c r="H199" i="41"/>
  <c r="J199" i="41"/>
  <c r="K199" i="41"/>
  <c r="L199" i="41"/>
  <c r="N199" i="41"/>
  <c r="O199" i="41"/>
  <c r="P199" i="41"/>
  <c r="S199" i="41"/>
  <c r="T199" i="41"/>
  <c r="U199" i="41"/>
  <c r="V199" i="41"/>
  <c r="W199" i="41"/>
  <c r="AE199" i="41"/>
  <c r="AF199" i="41"/>
  <c r="AG199" i="41"/>
  <c r="AH199" i="41"/>
  <c r="AI199" i="41"/>
  <c r="AJ199" i="41"/>
  <c r="AK199" i="41"/>
  <c r="AM199" i="41"/>
  <c r="AN199" i="41"/>
  <c r="AO199" i="41"/>
  <c r="AP199" i="41"/>
  <c r="AQ199" i="41"/>
  <c r="AR199" i="41"/>
  <c r="AS199" i="41"/>
  <c r="AT199" i="41"/>
  <c r="AU199" i="41"/>
  <c r="AV199" i="41"/>
  <c r="AW199" i="41"/>
  <c r="C200" i="41"/>
  <c r="D200" i="41"/>
  <c r="E200" i="41"/>
  <c r="F200" i="41"/>
  <c r="G200" i="41"/>
  <c r="H200" i="41"/>
  <c r="J200" i="41"/>
  <c r="K200" i="41"/>
  <c r="L200" i="41"/>
  <c r="N200" i="41"/>
  <c r="O200" i="41"/>
  <c r="P200" i="41"/>
  <c r="S200" i="41"/>
  <c r="T200" i="41"/>
  <c r="U200" i="41"/>
  <c r="V200" i="41"/>
  <c r="W200" i="41"/>
  <c r="AE200" i="41"/>
  <c r="AF200" i="41"/>
  <c r="AG200" i="41"/>
  <c r="AH200" i="41"/>
  <c r="AI200" i="41"/>
  <c r="AJ200" i="41"/>
  <c r="AK200" i="41"/>
  <c r="AL200" i="41"/>
  <c r="AM200" i="41"/>
  <c r="AN200" i="41"/>
  <c r="AO200" i="41"/>
  <c r="AP200" i="41"/>
  <c r="AQ200" i="41"/>
  <c r="AR200" i="41"/>
  <c r="AS200" i="41"/>
  <c r="AT200" i="41"/>
  <c r="AU200" i="41"/>
  <c r="AV200" i="41"/>
  <c r="AW200" i="41"/>
  <c r="C201" i="41"/>
  <c r="D201" i="41"/>
  <c r="E201" i="41"/>
  <c r="F201" i="41"/>
  <c r="G201" i="41"/>
  <c r="H201" i="41"/>
  <c r="J201" i="41"/>
  <c r="K201" i="41"/>
  <c r="L201" i="41"/>
  <c r="N201" i="41"/>
  <c r="O201" i="41"/>
  <c r="P201" i="41"/>
  <c r="S201" i="41"/>
  <c r="T201" i="41"/>
  <c r="U201" i="41"/>
  <c r="V201" i="41"/>
  <c r="W201" i="41"/>
  <c r="AE201" i="41"/>
  <c r="AF201" i="41"/>
  <c r="AG201" i="41"/>
  <c r="AH201" i="41"/>
  <c r="AI201" i="41"/>
  <c r="AJ201" i="41"/>
  <c r="AK201" i="41"/>
  <c r="AL201" i="41"/>
  <c r="AM201" i="41"/>
  <c r="AN201" i="41"/>
  <c r="AO201" i="41"/>
  <c r="AP201" i="41"/>
  <c r="AQ201" i="41"/>
  <c r="AR201" i="41"/>
  <c r="AS201" i="41"/>
  <c r="AT201" i="41"/>
  <c r="AU201" i="41"/>
  <c r="AV201" i="41"/>
  <c r="AW201" i="41"/>
  <c r="C202" i="41"/>
  <c r="D202" i="41"/>
  <c r="E202" i="41"/>
  <c r="F202" i="41"/>
  <c r="G202" i="41"/>
  <c r="H202" i="41"/>
  <c r="J202" i="41"/>
  <c r="K202" i="41"/>
  <c r="L202" i="41"/>
  <c r="N202" i="41"/>
  <c r="O202" i="41"/>
  <c r="P202" i="41"/>
  <c r="S202" i="41"/>
  <c r="T202" i="41"/>
  <c r="U202" i="41"/>
  <c r="V202" i="41"/>
  <c r="W202" i="41"/>
  <c r="AE202" i="41"/>
  <c r="AF202" i="41"/>
  <c r="AG202" i="41"/>
  <c r="AH202" i="41"/>
  <c r="AI202" i="41"/>
  <c r="AJ202" i="41"/>
  <c r="AK202" i="41"/>
  <c r="AL202" i="41"/>
  <c r="AM202" i="41"/>
  <c r="AN202" i="41"/>
  <c r="AO202" i="41"/>
  <c r="AP202" i="41"/>
  <c r="AQ202" i="41"/>
  <c r="AR202" i="41"/>
  <c r="AS202" i="41"/>
  <c r="AT202" i="41"/>
  <c r="AU202" i="41"/>
  <c r="AV202" i="41"/>
  <c r="AW202" i="41"/>
  <c r="C203" i="41"/>
  <c r="D203" i="41"/>
  <c r="E203" i="41"/>
  <c r="F203" i="41"/>
  <c r="G203" i="41"/>
  <c r="H203" i="41"/>
  <c r="J203" i="41"/>
  <c r="K203" i="41"/>
  <c r="L203" i="41"/>
  <c r="N203" i="41"/>
  <c r="O203" i="41"/>
  <c r="P203" i="41"/>
  <c r="S203" i="41"/>
  <c r="T203" i="41"/>
  <c r="U203" i="41"/>
  <c r="V203" i="41"/>
  <c r="W203" i="41"/>
  <c r="AE203" i="41"/>
  <c r="AF203" i="41"/>
  <c r="AG203" i="41"/>
  <c r="AH203" i="41"/>
  <c r="AI203" i="41"/>
  <c r="AJ203" i="41"/>
  <c r="AK203" i="41"/>
  <c r="AL203" i="41"/>
  <c r="AM203" i="41"/>
  <c r="AN203" i="41"/>
  <c r="AO203" i="41"/>
  <c r="AP203" i="41"/>
  <c r="AQ203" i="41"/>
  <c r="AR203" i="41"/>
  <c r="AS203" i="41"/>
  <c r="AT203" i="41"/>
  <c r="AU203" i="41"/>
  <c r="AV203" i="41"/>
  <c r="AW203" i="41"/>
  <c r="C204" i="41"/>
  <c r="D204" i="41"/>
  <c r="E204" i="41"/>
  <c r="F204" i="41"/>
  <c r="G204" i="41"/>
  <c r="H204" i="41"/>
  <c r="J204" i="41"/>
  <c r="K204" i="41"/>
  <c r="L204" i="41"/>
  <c r="N204" i="41"/>
  <c r="O204" i="41"/>
  <c r="P204" i="41"/>
  <c r="S204" i="41"/>
  <c r="T204" i="41"/>
  <c r="U204" i="41"/>
  <c r="V204" i="41"/>
  <c r="W204" i="41"/>
  <c r="AE204" i="41"/>
  <c r="AF204" i="41"/>
  <c r="AG204" i="41"/>
  <c r="AH204" i="41"/>
  <c r="AI204" i="41"/>
  <c r="AJ204" i="41"/>
  <c r="AK204" i="41"/>
  <c r="AL204" i="41"/>
  <c r="AM204" i="41"/>
  <c r="AN204" i="41"/>
  <c r="AO204" i="41"/>
  <c r="AP204" i="41"/>
  <c r="AQ204" i="41"/>
  <c r="AR204" i="41"/>
  <c r="AS204" i="41"/>
  <c r="AT204" i="41"/>
  <c r="AU204" i="41"/>
  <c r="AV204" i="41"/>
  <c r="AW204" i="41"/>
  <c r="C205" i="41"/>
  <c r="D205" i="41"/>
  <c r="E205" i="41"/>
  <c r="F205" i="41"/>
  <c r="G205" i="41"/>
  <c r="H205" i="41"/>
  <c r="J205" i="41"/>
  <c r="K205" i="41"/>
  <c r="L205" i="41"/>
  <c r="N205" i="41"/>
  <c r="O205" i="41"/>
  <c r="P205" i="41"/>
  <c r="S205" i="41"/>
  <c r="T205" i="41"/>
  <c r="U205" i="41"/>
  <c r="V205" i="41"/>
  <c r="W205" i="41"/>
  <c r="AE205" i="41"/>
  <c r="AF205" i="41"/>
  <c r="AG205" i="41"/>
  <c r="AH205" i="41"/>
  <c r="AI205" i="41"/>
  <c r="AJ205" i="41"/>
  <c r="AK205" i="41"/>
  <c r="AL205" i="41"/>
  <c r="AM205" i="41"/>
  <c r="AN205" i="41"/>
  <c r="AO205" i="41"/>
  <c r="AP205" i="41"/>
  <c r="AQ205" i="41"/>
  <c r="AR205" i="41"/>
  <c r="AS205" i="41"/>
  <c r="AT205" i="41"/>
  <c r="AU205" i="41"/>
  <c r="AV205" i="41"/>
  <c r="AW205" i="41"/>
  <c r="C206" i="41"/>
  <c r="D206" i="41"/>
  <c r="E206" i="41"/>
  <c r="F206" i="41"/>
  <c r="G206" i="41"/>
  <c r="H206" i="41"/>
  <c r="J206" i="41"/>
  <c r="K206" i="41"/>
  <c r="L206" i="41"/>
  <c r="N206" i="41"/>
  <c r="O206" i="41"/>
  <c r="P206" i="41"/>
  <c r="S206" i="41"/>
  <c r="T206" i="41"/>
  <c r="U206" i="41"/>
  <c r="V206" i="41"/>
  <c r="W206" i="41"/>
  <c r="AE206" i="41"/>
  <c r="AF206" i="41"/>
  <c r="AG206" i="41"/>
  <c r="AH206" i="41"/>
  <c r="AI206" i="41"/>
  <c r="AJ206" i="41"/>
  <c r="AK206" i="41"/>
  <c r="AL206" i="41"/>
  <c r="AM206" i="41"/>
  <c r="AN206" i="41"/>
  <c r="AO206" i="41"/>
  <c r="AP206" i="41"/>
  <c r="AQ206" i="41"/>
  <c r="AR206" i="41"/>
  <c r="AS206" i="41"/>
  <c r="AT206" i="41"/>
  <c r="AU206" i="41"/>
  <c r="AV206" i="41"/>
  <c r="AW206" i="41"/>
  <c r="C207" i="41"/>
  <c r="D207" i="41"/>
  <c r="E207" i="41"/>
  <c r="F207" i="41"/>
  <c r="G207" i="41"/>
  <c r="H207" i="41"/>
  <c r="J207" i="41"/>
  <c r="K207" i="41"/>
  <c r="L207" i="41"/>
  <c r="N207" i="41"/>
  <c r="O207" i="41"/>
  <c r="P207" i="41"/>
  <c r="S207" i="41"/>
  <c r="T207" i="41"/>
  <c r="U207" i="41"/>
  <c r="V207" i="41"/>
  <c r="W207" i="41"/>
  <c r="AE207" i="41"/>
  <c r="AF207" i="41"/>
  <c r="AG207" i="41"/>
  <c r="AH207" i="41"/>
  <c r="AI207" i="41"/>
  <c r="AJ207" i="41"/>
  <c r="AK207" i="41"/>
  <c r="AL207" i="41"/>
  <c r="AM207" i="41"/>
  <c r="AN207" i="41"/>
  <c r="AO207" i="41"/>
  <c r="AP207" i="41"/>
  <c r="AQ207" i="41"/>
  <c r="AR207" i="41"/>
  <c r="AS207" i="41"/>
  <c r="AT207" i="41"/>
  <c r="AU207" i="41"/>
  <c r="AV207" i="41"/>
  <c r="AW207" i="41"/>
  <c r="C208" i="41"/>
  <c r="D208" i="41"/>
  <c r="E208" i="41"/>
  <c r="F208" i="41"/>
  <c r="G208" i="41"/>
  <c r="H208" i="41"/>
  <c r="J208" i="41"/>
  <c r="K208" i="41"/>
  <c r="L208" i="41"/>
  <c r="N208" i="41"/>
  <c r="O208" i="41"/>
  <c r="P208" i="41"/>
  <c r="S208" i="41"/>
  <c r="T208" i="41"/>
  <c r="U208" i="41"/>
  <c r="V208" i="41"/>
  <c r="W208" i="41"/>
  <c r="AE208" i="41"/>
  <c r="AF208" i="41"/>
  <c r="AG208" i="41"/>
  <c r="AH208" i="41"/>
  <c r="AI208" i="41"/>
  <c r="AJ208" i="41"/>
  <c r="AK208" i="41"/>
  <c r="AL208" i="41"/>
  <c r="AM208" i="41"/>
  <c r="AN208" i="41"/>
  <c r="AO208" i="41"/>
  <c r="AP208" i="41"/>
  <c r="AQ208" i="41"/>
  <c r="AR208" i="41"/>
  <c r="AS208" i="41"/>
  <c r="AT208" i="41"/>
  <c r="AU208" i="41"/>
  <c r="AV208" i="41"/>
  <c r="AW208" i="41"/>
  <c r="C209" i="41"/>
  <c r="D209" i="41"/>
  <c r="E209" i="41"/>
  <c r="F209" i="41"/>
  <c r="G209" i="41"/>
  <c r="H209" i="41"/>
  <c r="J209" i="41"/>
  <c r="K209" i="41"/>
  <c r="L209" i="41"/>
  <c r="N209" i="41"/>
  <c r="O209" i="41"/>
  <c r="P209" i="41"/>
  <c r="S209" i="41"/>
  <c r="T209" i="41"/>
  <c r="U209" i="41"/>
  <c r="V209" i="41"/>
  <c r="W209" i="41"/>
  <c r="AE209" i="41"/>
  <c r="AF209" i="41"/>
  <c r="AG209" i="41"/>
  <c r="AH209" i="41"/>
  <c r="AI209" i="41"/>
  <c r="AJ209" i="41"/>
  <c r="AK209" i="41"/>
  <c r="AL209" i="41"/>
  <c r="AM209" i="41"/>
  <c r="AN209" i="41"/>
  <c r="AO209" i="41"/>
  <c r="AP209" i="41"/>
  <c r="AQ209" i="41"/>
  <c r="AR209" i="41"/>
  <c r="AS209" i="41"/>
  <c r="AT209" i="41"/>
  <c r="AU209" i="41"/>
  <c r="AV209" i="41"/>
  <c r="AW209" i="41"/>
  <c r="C210" i="41"/>
  <c r="D210" i="41"/>
  <c r="E210" i="41"/>
  <c r="F210" i="41"/>
  <c r="G210" i="41"/>
  <c r="H210" i="41"/>
  <c r="J210" i="41"/>
  <c r="K210" i="41"/>
  <c r="L210" i="41"/>
  <c r="N210" i="41"/>
  <c r="O210" i="41"/>
  <c r="P210" i="41"/>
  <c r="S210" i="41"/>
  <c r="T210" i="41"/>
  <c r="U210" i="41"/>
  <c r="V210" i="41"/>
  <c r="W210" i="41"/>
  <c r="AE210" i="41"/>
  <c r="AF210" i="41"/>
  <c r="AG210" i="41"/>
  <c r="AH210" i="41"/>
  <c r="AI210" i="41"/>
  <c r="AJ210" i="41"/>
  <c r="AK210" i="41"/>
  <c r="AL210" i="41"/>
  <c r="AM210" i="41"/>
  <c r="AN210" i="41"/>
  <c r="AO210" i="41"/>
  <c r="AP210" i="41"/>
  <c r="AQ210" i="41"/>
  <c r="AR210" i="41"/>
  <c r="AS210" i="41"/>
  <c r="AT210" i="41"/>
  <c r="AU210" i="41"/>
  <c r="AV210" i="41"/>
  <c r="AW210" i="41"/>
  <c r="C211" i="41"/>
  <c r="D211" i="41"/>
  <c r="E211" i="41"/>
  <c r="F211" i="41"/>
  <c r="G211" i="41"/>
  <c r="H211" i="41"/>
  <c r="J211" i="41"/>
  <c r="K211" i="41"/>
  <c r="L211" i="41"/>
  <c r="N211" i="41"/>
  <c r="O211" i="41"/>
  <c r="P211" i="41"/>
  <c r="S211" i="41"/>
  <c r="T211" i="41"/>
  <c r="U211" i="41"/>
  <c r="V211" i="41"/>
  <c r="W211" i="41"/>
  <c r="AE211" i="41"/>
  <c r="AF211" i="41"/>
  <c r="AG211" i="41"/>
  <c r="AH211" i="41"/>
  <c r="AI211" i="41"/>
  <c r="AJ211" i="41"/>
  <c r="AK211" i="41"/>
  <c r="AL211" i="41"/>
  <c r="AM211" i="41"/>
  <c r="AN211" i="41"/>
  <c r="AO211" i="41"/>
  <c r="AP211" i="41"/>
  <c r="AQ211" i="41"/>
  <c r="AR211" i="41"/>
  <c r="AS211" i="41"/>
  <c r="AT211" i="41"/>
  <c r="AU211" i="41"/>
  <c r="AV211" i="41"/>
  <c r="AW211" i="41"/>
  <c r="C212" i="41"/>
  <c r="D212" i="41"/>
  <c r="E212" i="41"/>
  <c r="F212" i="41"/>
  <c r="G212" i="41"/>
  <c r="H212" i="41"/>
  <c r="J212" i="41"/>
  <c r="K212" i="41"/>
  <c r="L212" i="41"/>
  <c r="N212" i="41"/>
  <c r="O212" i="41"/>
  <c r="P212" i="41"/>
  <c r="S212" i="41"/>
  <c r="T212" i="41"/>
  <c r="U212" i="41"/>
  <c r="V212" i="41"/>
  <c r="W212" i="41"/>
  <c r="AE212" i="41"/>
  <c r="AF212" i="41"/>
  <c r="AG212" i="41"/>
  <c r="AH212" i="41"/>
  <c r="AI212" i="41"/>
  <c r="AJ212" i="41"/>
  <c r="AK212" i="41"/>
  <c r="AM212" i="41"/>
  <c r="AN212" i="41"/>
  <c r="AO212" i="41"/>
  <c r="AP212" i="41"/>
  <c r="AQ212" i="41"/>
  <c r="AR212" i="41"/>
  <c r="AS212" i="41"/>
  <c r="AT212" i="41"/>
  <c r="AU212" i="41"/>
  <c r="AV212" i="41"/>
  <c r="AW212" i="41"/>
  <c r="C213" i="41"/>
  <c r="D213" i="41"/>
  <c r="E213" i="41"/>
  <c r="F213" i="41"/>
  <c r="G213" i="41"/>
  <c r="H213" i="41"/>
  <c r="J213" i="41"/>
  <c r="K213" i="41"/>
  <c r="L213" i="41"/>
  <c r="N213" i="41"/>
  <c r="O213" i="41"/>
  <c r="P213" i="41"/>
  <c r="S213" i="41"/>
  <c r="T213" i="41"/>
  <c r="U213" i="41"/>
  <c r="V213" i="41"/>
  <c r="W213" i="41"/>
  <c r="AE213" i="41"/>
  <c r="AF213" i="41"/>
  <c r="AG213" i="41"/>
  <c r="AH213" i="41"/>
  <c r="AI213" i="41"/>
  <c r="AJ213" i="41"/>
  <c r="AK213" i="41"/>
  <c r="AM213" i="41"/>
  <c r="AN213" i="41"/>
  <c r="AO213" i="41"/>
  <c r="AP213" i="41"/>
  <c r="AQ213" i="41"/>
  <c r="AR213" i="41"/>
  <c r="AS213" i="41"/>
  <c r="AT213" i="41"/>
  <c r="AU213" i="41"/>
  <c r="AV213" i="41"/>
  <c r="AW213" i="41"/>
  <c r="C214" i="41"/>
  <c r="D214" i="41"/>
  <c r="E214" i="41"/>
  <c r="F214" i="41"/>
  <c r="G214" i="41"/>
  <c r="H214" i="41"/>
  <c r="J214" i="41"/>
  <c r="K214" i="41"/>
  <c r="L214" i="41"/>
  <c r="N214" i="41"/>
  <c r="O214" i="41"/>
  <c r="P214" i="41"/>
  <c r="S214" i="41"/>
  <c r="T214" i="41"/>
  <c r="U214" i="41"/>
  <c r="V214" i="41"/>
  <c r="W214" i="41"/>
  <c r="AE214" i="41"/>
  <c r="AF214" i="41"/>
  <c r="AG214" i="41"/>
  <c r="AH214" i="41"/>
  <c r="AI214" i="41"/>
  <c r="AJ214" i="41"/>
  <c r="AK214" i="41"/>
  <c r="AL214" i="41"/>
  <c r="AM214" i="41"/>
  <c r="AN214" i="41"/>
  <c r="AO214" i="41"/>
  <c r="AP214" i="41"/>
  <c r="AQ214" i="41"/>
  <c r="AR214" i="41"/>
  <c r="AS214" i="41"/>
  <c r="AT214" i="41"/>
  <c r="AU214" i="41"/>
  <c r="AV214" i="41"/>
  <c r="AW214" i="41"/>
  <c r="C215" i="41"/>
  <c r="D215" i="41"/>
  <c r="E215" i="41"/>
  <c r="F215" i="41"/>
  <c r="G215" i="41"/>
  <c r="H215" i="41"/>
  <c r="J215" i="41"/>
  <c r="K215" i="41"/>
  <c r="L215" i="41"/>
  <c r="N215" i="41"/>
  <c r="O215" i="41"/>
  <c r="P215" i="41"/>
  <c r="S215" i="41"/>
  <c r="T215" i="41"/>
  <c r="U215" i="41"/>
  <c r="V215" i="41"/>
  <c r="W215" i="41"/>
  <c r="AE215" i="41"/>
  <c r="AF215" i="41"/>
  <c r="AG215" i="41"/>
  <c r="AH215" i="41"/>
  <c r="AI215" i="41"/>
  <c r="AJ215" i="41"/>
  <c r="AK215" i="41"/>
  <c r="AL215" i="41"/>
  <c r="AM215" i="41"/>
  <c r="AN215" i="41"/>
  <c r="AO215" i="41"/>
  <c r="AP215" i="41"/>
  <c r="AQ215" i="41"/>
  <c r="AR215" i="41"/>
  <c r="AS215" i="41"/>
  <c r="AT215" i="41"/>
  <c r="AU215" i="41"/>
  <c r="AV215" i="41"/>
  <c r="AW215" i="41"/>
  <c r="C216" i="41"/>
  <c r="D216" i="41"/>
  <c r="E216" i="41"/>
  <c r="F216" i="41"/>
  <c r="G216" i="41"/>
  <c r="H216" i="41"/>
  <c r="J216" i="41"/>
  <c r="K216" i="41"/>
  <c r="L216" i="41"/>
  <c r="N216" i="41"/>
  <c r="O216" i="41"/>
  <c r="P216" i="41"/>
  <c r="S216" i="41"/>
  <c r="T216" i="41"/>
  <c r="U216" i="41"/>
  <c r="V216" i="41"/>
  <c r="W216" i="41"/>
  <c r="AE216" i="41"/>
  <c r="AF216" i="41"/>
  <c r="AG216" i="41"/>
  <c r="AH216" i="41"/>
  <c r="AI216" i="41"/>
  <c r="AJ216" i="41"/>
  <c r="AK216" i="41"/>
  <c r="AL216" i="41"/>
  <c r="AM216" i="41"/>
  <c r="AN216" i="41"/>
  <c r="AO216" i="41"/>
  <c r="AP216" i="41"/>
  <c r="AQ216" i="41"/>
  <c r="AR216" i="41"/>
  <c r="AS216" i="41"/>
  <c r="AT216" i="41"/>
  <c r="AU216" i="41"/>
  <c r="AV216" i="41"/>
  <c r="AW216" i="41"/>
  <c r="C217" i="41"/>
  <c r="D217" i="41"/>
  <c r="E217" i="41"/>
  <c r="F217" i="41"/>
  <c r="G217" i="41"/>
  <c r="H217" i="41"/>
  <c r="J217" i="41"/>
  <c r="K217" i="41"/>
  <c r="L217" i="41"/>
  <c r="N217" i="41"/>
  <c r="O217" i="41"/>
  <c r="P217" i="41"/>
  <c r="S217" i="41"/>
  <c r="T217" i="41"/>
  <c r="U217" i="41"/>
  <c r="V217" i="41"/>
  <c r="W217" i="41"/>
  <c r="AE217" i="41"/>
  <c r="AF217" i="41"/>
  <c r="AG217" i="41"/>
  <c r="AH217" i="41"/>
  <c r="AI217" i="41"/>
  <c r="AJ217" i="41"/>
  <c r="AK217" i="41"/>
  <c r="AL217" i="41"/>
  <c r="AM217" i="41"/>
  <c r="AN217" i="41"/>
  <c r="AO217" i="41"/>
  <c r="AP217" i="41"/>
  <c r="AQ217" i="41"/>
  <c r="AR217" i="41"/>
  <c r="AS217" i="41"/>
  <c r="AT217" i="41"/>
  <c r="AU217" i="41"/>
  <c r="AV217" i="41"/>
  <c r="AW217" i="41"/>
  <c r="C218" i="41"/>
  <c r="D218" i="41"/>
  <c r="E218" i="41"/>
  <c r="F218" i="41"/>
  <c r="G218" i="41"/>
  <c r="H218" i="41"/>
  <c r="J218" i="41"/>
  <c r="K218" i="41"/>
  <c r="L218" i="41"/>
  <c r="N218" i="41"/>
  <c r="O218" i="41"/>
  <c r="P218" i="41"/>
  <c r="S218" i="41"/>
  <c r="T218" i="41"/>
  <c r="U218" i="41"/>
  <c r="V218" i="41"/>
  <c r="W218" i="41"/>
  <c r="AE218" i="41"/>
  <c r="AF218" i="41"/>
  <c r="AG218" i="41"/>
  <c r="AH218" i="41"/>
  <c r="AI218" i="41"/>
  <c r="AJ218" i="41"/>
  <c r="AK218" i="41"/>
  <c r="AL218" i="41"/>
  <c r="AM218" i="41"/>
  <c r="AN218" i="41"/>
  <c r="AO218" i="41"/>
  <c r="AP218" i="41"/>
  <c r="AQ218" i="41"/>
  <c r="AR218" i="41"/>
  <c r="AS218" i="41"/>
  <c r="AT218" i="41"/>
  <c r="AU218" i="41"/>
  <c r="AV218" i="41"/>
  <c r="AW218" i="41"/>
  <c r="C219" i="41"/>
  <c r="D219" i="41"/>
  <c r="E219" i="41"/>
  <c r="F219" i="41"/>
  <c r="G219" i="41"/>
  <c r="H219" i="41"/>
  <c r="J219" i="41"/>
  <c r="K219" i="41"/>
  <c r="L219" i="41"/>
  <c r="N219" i="41"/>
  <c r="O219" i="41"/>
  <c r="P219" i="41"/>
  <c r="S219" i="41"/>
  <c r="T219" i="41"/>
  <c r="U219" i="41"/>
  <c r="V219" i="41"/>
  <c r="W219" i="41"/>
  <c r="AE219" i="41"/>
  <c r="AF219" i="41"/>
  <c r="AG219" i="41"/>
  <c r="AH219" i="41"/>
  <c r="AI219" i="41"/>
  <c r="AJ219" i="41"/>
  <c r="AK219" i="41"/>
  <c r="AL219" i="41"/>
  <c r="AM219" i="41"/>
  <c r="AN219" i="41"/>
  <c r="AO219" i="41"/>
  <c r="AP219" i="41"/>
  <c r="AQ219" i="41"/>
  <c r="AR219" i="41"/>
  <c r="AS219" i="41"/>
  <c r="AT219" i="41"/>
  <c r="AU219" i="41"/>
  <c r="AV219" i="41"/>
  <c r="AW219" i="41"/>
  <c r="C220" i="41"/>
  <c r="D220" i="41"/>
  <c r="E220" i="41"/>
  <c r="F220" i="41"/>
  <c r="G220" i="41"/>
  <c r="H220" i="41"/>
  <c r="J220" i="41"/>
  <c r="K220" i="41"/>
  <c r="L220" i="41"/>
  <c r="N220" i="41"/>
  <c r="O220" i="41"/>
  <c r="P220" i="41"/>
  <c r="S220" i="41"/>
  <c r="T220" i="41"/>
  <c r="U220" i="41"/>
  <c r="V220" i="41"/>
  <c r="W220" i="41"/>
  <c r="AE220" i="41"/>
  <c r="AF220" i="41"/>
  <c r="AG220" i="41"/>
  <c r="AH220" i="41"/>
  <c r="AI220" i="41"/>
  <c r="AJ220" i="41"/>
  <c r="AK220" i="41"/>
  <c r="AL220" i="41"/>
  <c r="AM220" i="41"/>
  <c r="AN220" i="41"/>
  <c r="AO220" i="41"/>
  <c r="AP220" i="41"/>
  <c r="AQ220" i="41"/>
  <c r="AR220" i="41"/>
  <c r="AS220" i="41"/>
  <c r="AT220" i="41"/>
  <c r="AU220" i="41"/>
  <c r="AV220" i="41"/>
  <c r="AW220" i="41"/>
  <c r="C221" i="41"/>
  <c r="D221" i="41"/>
  <c r="E221" i="41"/>
  <c r="F221" i="41"/>
  <c r="G221" i="41"/>
  <c r="H221" i="41"/>
  <c r="J221" i="41"/>
  <c r="K221" i="41"/>
  <c r="L221" i="41"/>
  <c r="N221" i="41"/>
  <c r="O221" i="41"/>
  <c r="P221" i="41"/>
  <c r="S221" i="41"/>
  <c r="T221" i="41"/>
  <c r="U221" i="41"/>
  <c r="V221" i="41"/>
  <c r="W221" i="41"/>
  <c r="AE221" i="41"/>
  <c r="AF221" i="41"/>
  <c r="AG221" i="41"/>
  <c r="AH221" i="41"/>
  <c r="AI221" i="41"/>
  <c r="AJ221" i="41"/>
  <c r="AK221" i="41"/>
  <c r="AL221" i="41"/>
  <c r="AM221" i="41"/>
  <c r="AN221" i="41"/>
  <c r="AO221" i="41"/>
  <c r="AP221" i="41"/>
  <c r="AQ221" i="41"/>
  <c r="AR221" i="41"/>
  <c r="AS221" i="41"/>
  <c r="AT221" i="41"/>
  <c r="AU221" i="41"/>
  <c r="AV221" i="41"/>
  <c r="AW221" i="41"/>
  <c r="C222" i="41"/>
  <c r="D222" i="41"/>
  <c r="E222" i="41"/>
  <c r="F222" i="41"/>
  <c r="G222" i="41"/>
  <c r="H222" i="41"/>
  <c r="J222" i="41"/>
  <c r="K222" i="41"/>
  <c r="L222" i="41"/>
  <c r="N222" i="41"/>
  <c r="O222" i="41"/>
  <c r="P222" i="41"/>
  <c r="S222" i="41"/>
  <c r="T222" i="41"/>
  <c r="U222" i="41"/>
  <c r="V222" i="41"/>
  <c r="W222" i="41"/>
  <c r="AE222" i="41"/>
  <c r="AF222" i="41"/>
  <c r="AG222" i="41"/>
  <c r="AH222" i="41"/>
  <c r="AI222" i="41"/>
  <c r="AJ222" i="41"/>
  <c r="AK222" i="41"/>
  <c r="AL222" i="41"/>
  <c r="AM222" i="41"/>
  <c r="AN222" i="41"/>
  <c r="AO222" i="41"/>
  <c r="AP222" i="41"/>
  <c r="AQ222" i="41"/>
  <c r="AR222" i="41"/>
  <c r="AS222" i="41"/>
  <c r="AT222" i="41"/>
  <c r="AU222" i="41"/>
  <c r="AV222" i="41"/>
  <c r="AW222" i="41"/>
  <c r="C223" i="41"/>
  <c r="D223" i="41"/>
  <c r="E223" i="41"/>
  <c r="F223" i="41"/>
  <c r="G223" i="41"/>
  <c r="H223" i="41"/>
  <c r="J223" i="41"/>
  <c r="K223" i="41"/>
  <c r="L223" i="41"/>
  <c r="N223" i="41"/>
  <c r="O223" i="41"/>
  <c r="P223" i="41"/>
  <c r="S223" i="41"/>
  <c r="T223" i="41"/>
  <c r="U223" i="41"/>
  <c r="V223" i="41"/>
  <c r="W223" i="41"/>
  <c r="AE223" i="41"/>
  <c r="AF223" i="41"/>
  <c r="AG223" i="41"/>
  <c r="AH223" i="41"/>
  <c r="AI223" i="41"/>
  <c r="AJ223" i="41"/>
  <c r="AK223" i="41"/>
  <c r="AL223" i="41"/>
  <c r="AM223" i="41"/>
  <c r="AN223" i="41"/>
  <c r="AO223" i="41"/>
  <c r="AP223" i="41"/>
  <c r="AQ223" i="41"/>
  <c r="AR223" i="41"/>
  <c r="AS223" i="41"/>
  <c r="AT223" i="41"/>
  <c r="AU223" i="41"/>
  <c r="AV223" i="41"/>
  <c r="AW223" i="41"/>
  <c r="C224" i="41"/>
  <c r="D224" i="41"/>
  <c r="E224" i="41"/>
  <c r="F224" i="41"/>
  <c r="G224" i="41"/>
  <c r="H224" i="41"/>
  <c r="J224" i="41"/>
  <c r="K224" i="41"/>
  <c r="L224" i="41"/>
  <c r="N224" i="41"/>
  <c r="O224" i="41"/>
  <c r="P224" i="41"/>
  <c r="S224" i="41"/>
  <c r="T224" i="41"/>
  <c r="U224" i="41"/>
  <c r="V224" i="41"/>
  <c r="W224" i="41"/>
  <c r="AE224" i="41"/>
  <c r="AF224" i="41"/>
  <c r="AG224" i="41"/>
  <c r="AH224" i="41"/>
  <c r="AI224" i="41"/>
  <c r="AJ224" i="41"/>
  <c r="AK224" i="41"/>
  <c r="AL224" i="41"/>
  <c r="AM224" i="41"/>
  <c r="AN224" i="41"/>
  <c r="AO224" i="41"/>
  <c r="AP224" i="41"/>
  <c r="AQ224" i="41"/>
  <c r="AR224" i="41"/>
  <c r="AS224" i="41"/>
  <c r="AT224" i="41"/>
  <c r="AU224" i="41"/>
  <c r="AV224" i="41"/>
  <c r="AW224" i="41"/>
  <c r="C225" i="41"/>
  <c r="D225" i="41"/>
  <c r="E225" i="41"/>
  <c r="F225" i="41"/>
  <c r="G225" i="41"/>
  <c r="H225" i="41"/>
  <c r="J225" i="41"/>
  <c r="K225" i="41"/>
  <c r="L225" i="41"/>
  <c r="N225" i="41"/>
  <c r="O225" i="41"/>
  <c r="P225" i="41"/>
  <c r="S225" i="41"/>
  <c r="T225" i="41"/>
  <c r="U225" i="41"/>
  <c r="V225" i="41"/>
  <c r="W225" i="41"/>
  <c r="AE225" i="41"/>
  <c r="AF225" i="41"/>
  <c r="AG225" i="41"/>
  <c r="AH225" i="41"/>
  <c r="AI225" i="41"/>
  <c r="AJ225" i="41"/>
  <c r="AK225" i="41"/>
  <c r="AL225" i="41"/>
  <c r="AM225" i="41"/>
  <c r="AN225" i="41"/>
  <c r="AO225" i="41"/>
  <c r="AP225" i="41"/>
  <c r="AQ225" i="41"/>
  <c r="AR225" i="41"/>
  <c r="AS225" i="41"/>
  <c r="AT225" i="41"/>
  <c r="AU225" i="41"/>
  <c r="AV225" i="41"/>
  <c r="AW225" i="41"/>
  <c r="C226" i="41"/>
  <c r="D226" i="41"/>
  <c r="E226" i="41"/>
  <c r="F226" i="41"/>
  <c r="G226" i="41"/>
  <c r="H226" i="41"/>
  <c r="J226" i="41"/>
  <c r="K226" i="41"/>
  <c r="L226" i="41"/>
  <c r="N226" i="41"/>
  <c r="O226" i="41"/>
  <c r="P226" i="41"/>
  <c r="S226" i="41"/>
  <c r="T226" i="41"/>
  <c r="U226" i="41"/>
  <c r="V226" i="41"/>
  <c r="W226" i="41"/>
  <c r="AE226" i="41"/>
  <c r="AF226" i="41"/>
  <c r="AG226" i="41"/>
  <c r="AH226" i="41"/>
  <c r="AI226" i="41"/>
  <c r="AJ226" i="41"/>
  <c r="AK226" i="41"/>
  <c r="AL226" i="41"/>
  <c r="AM226" i="41"/>
  <c r="AN226" i="41"/>
  <c r="AO226" i="41"/>
  <c r="AP226" i="41"/>
  <c r="AQ226" i="41"/>
  <c r="AR226" i="41"/>
  <c r="AS226" i="41"/>
  <c r="AT226" i="41"/>
  <c r="AU226" i="41"/>
  <c r="AV226" i="41"/>
  <c r="AW226" i="41"/>
  <c r="C227" i="41"/>
  <c r="D227" i="41"/>
  <c r="E227" i="41"/>
  <c r="F227" i="41"/>
  <c r="G227" i="41"/>
  <c r="H227" i="41"/>
  <c r="J227" i="41"/>
  <c r="K227" i="41"/>
  <c r="L227" i="41"/>
  <c r="N227" i="41"/>
  <c r="O227" i="41"/>
  <c r="P227" i="41"/>
  <c r="S227" i="41"/>
  <c r="T227" i="41"/>
  <c r="U227" i="41"/>
  <c r="V227" i="41"/>
  <c r="W227" i="41"/>
  <c r="AE227" i="41"/>
  <c r="AF227" i="41"/>
  <c r="AG227" i="41"/>
  <c r="AH227" i="41"/>
  <c r="AI227" i="41"/>
  <c r="AJ227" i="41"/>
  <c r="AK227" i="41"/>
  <c r="AL227" i="41"/>
  <c r="AM227" i="41"/>
  <c r="AN227" i="41"/>
  <c r="AO227" i="41"/>
  <c r="AP227" i="41"/>
  <c r="AQ227" i="41"/>
  <c r="AR227" i="41"/>
  <c r="AS227" i="41"/>
  <c r="AT227" i="41"/>
  <c r="AU227" i="41"/>
  <c r="AV227" i="41"/>
  <c r="AW227" i="41"/>
  <c r="C228" i="41"/>
  <c r="D228" i="41"/>
  <c r="E228" i="41"/>
  <c r="F228" i="41"/>
  <c r="G228" i="41"/>
  <c r="H228" i="41"/>
  <c r="J228" i="41"/>
  <c r="K228" i="41"/>
  <c r="L228" i="41"/>
  <c r="N228" i="41"/>
  <c r="O228" i="41"/>
  <c r="P228" i="41"/>
  <c r="S228" i="41"/>
  <c r="T228" i="41"/>
  <c r="U228" i="41"/>
  <c r="V228" i="41"/>
  <c r="W228" i="41"/>
  <c r="AE228" i="41"/>
  <c r="AF228" i="41"/>
  <c r="AG228" i="41"/>
  <c r="AH228" i="41"/>
  <c r="AI228" i="41"/>
  <c r="AJ228" i="41"/>
  <c r="AK228" i="41"/>
  <c r="AL228" i="41"/>
  <c r="AM228" i="41"/>
  <c r="AN228" i="41"/>
  <c r="AO228" i="41"/>
  <c r="AP228" i="41"/>
  <c r="AQ228" i="41"/>
  <c r="AR228" i="41"/>
  <c r="AS228" i="41"/>
  <c r="AT228" i="41"/>
  <c r="AU228" i="41"/>
  <c r="AV228" i="41"/>
  <c r="AW228" i="41"/>
  <c r="C229" i="41"/>
  <c r="D229" i="41"/>
  <c r="E229" i="41"/>
  <c r="F229" i="41"/>
  <c r="G229" i="41"/>
  <c r="H229" i="41"/>
  <c r="J229" i="41"/>
  <c r="K229" i="41"/>
  <c r="L229" i="41"/>
  <c r="N229" i="41"/>
  <c r="O229" i="41"/>
  <c r="P229" i="41"/>
  <c r="S229" i="41"/>
  <c r="T229" i="41"/>
  <c r="U229" i="41"/>
  <c r="V229" i="41"/>
  <c r="W229" i="41"/>
  <c r="AE229" i="41"/>
  <c r="AF229" i="41"/>
  <c r="AG229" i="41"/>
  <c r="AH229" i="41"/>
  <c r="AI229" i="41"/>
  <c r="AJ229" i="41"/>
  <c r="AK229" i="41"/>
  <c r="AL229" i="41"/>
  <c r="AM229" i="41"/>
  <c r="AN229" i="41"/>
  <c r="AO229" i="41"/>
  <c r="AP229" i="41"/>
  <c r="AQ229" i="41"/>
  <c r="AR229" i="41"/>
  <c r="AS229" i="41"/>
  <c r="AT229" i="41"/>
  <c r="AU229" i="41"/>
  <c r="AV229" i="41"/>
  <c r="AW229" i="41"/>
  <c r="C230" i="41"/>
  <c r="D230" i="41"/>
  <c r="E230" i="41"/>
  <c r="F230" i="41"/>
  <c r="G230" i="41"/>
  <c r="H230" i="41"/>
  <c r="J230" i="41"/>
  <c r="K230" i="41"/>
  <c r="L230" i="41"/>
  <c r="N230" i="41"/>
  <c r="O230" i="41"/>
  <c r="P230" i="41"/>
  <c r="S230" i="41"/>
  <c r="T230" i="41"/>
  <c r="U230" i="41"/>
  <c r="V230" i="41"/>
  <c r="W230" i="41"/>
  <c r="AE230" i="41"/>
  <c r="AF230" i="41"/>
  <c r="AG230" i="41"/>
  <c r="AH230" i="41"/>
  <c r="AI230" i="41"/>
  <c r="AJ230" i="41"/>
  <c r="AK230" i="41"/>
  <c r="AL230" i="41"/>
  <c r="AM230" i="41"/>
  <c r="AN230" i="41"/>
  <c r="AO230" i="41"/>
  <c r="AP230" i="41"/>
  <c r="AQ230" i="41"/>
  <c r="AR230" i="41"/>
  <c r="AS230" i="41"/>
  <c r="AT230" i="41"/>
  <c r="AU230" i="41"/>
  <c r="AV230" i="41"/>
  <c r="AW230" i="41"/>
  <c r="C231" i="41"/>
  <c r="D231" i="41"/>
  <c r="E231" i="41"/>
  <c r="F231" i="41"/>
  <c r="G231" i="41"/>
  <c r="H231" i="41"/>
  <c r="J231" i="41"/>
  <c r="K231" i="41"/>
  <c r="L231" i="41"/>
  <c r="N231" i="41"/>
  <c r="O231" i="41"/>
  <c r="P231" i="41"/>
  <c r="S231" i="41"/>
  <c r="T231" i="41"/>
  <c r="U231" i="41"/>
  <c r="V231" i="41"/>
  <c r="W231" i="41"/>
  <c r="AE231" i="41"/>
  <c r="AF231" i="41"/>
  <c r="AG231" i="41"/>
  <c r="AH231" i="41"/>
  <c r="AI231" i="41"/>
  <c r="AJ231" i="41"/>
  <c r="AK231" i="41"/>
  <c r="AL231" i="41"/>
  <c r="AM231" i="41"/>
  <c r="AN231" i="41"/>
  <c r="AO231" i="41"/>
  <c r="AP231" i="41"/>
  <c r="AQ231" i="41"/>
  <c r="AR231" i="41"/>
  <c r="AS231" i="41"/>
  <c r="AT231" i="41"/>
  <c r="AU231" i="41"/>
  <c r="AV231" i="41"/>
  <c r="AW231" i="41"/>
  <c r="C232" i="41"/>
  <c r="D232" i="41"/>
  <c r="E232" i="41"/>
  <c r="F232" i="41"/>
  <c r="G232" i="41"/>
  <c r="H232" i="41"/>
  <c r="J232" i="41"/>
  <c r="K232" i="41"/>
  <c r="L232" i="41"/>
  <c r="N232" i="41"/>
  <c r="O232" i="41"/>
  <c r="P232" i="41"/>
  <c r="S232" i="41"/>
  <c r="T232" i="41"/>
  <c r="U232" i="41"/>
  <c r="V232" i="41"/>
  <c r="W232" i="41"/>
  <c r="AE232" i="41"/>
  <c r="AF232" i="41"/>
  <c r="AG232" i="41"/>
  <c r="AH232" i="41"/>
  <c r="AI232" i="41"/>
  <c r="AJ232" i="41"/>
  <c r="AK232" i="41"/>
  <c r="AL232" i="41"/>
  <c r="AM232" i="41"/>
  <c r="AN232" i="41"/>
  <c r="AO232" i="41"/>
  <c r="AP232" i="41"/>
  <c r="AQ232" i="41"/>
  <c r="AR232" i="41"/>
  <c r="AS232" i="41"/>
  <c r="AT232" i="41"/>
  <c r="AU232" i="41"/>
  <c r="AV232" i="41"/>
  <c r="AW232" i="41"/>
  <c r="C233" i="41"/>
  <c r="D233" i="41"/>
  <c r="E233" i="41"/>
  <c r="F233" i="41"/>
  <c r="G233" i="41"/>
  <c r="H233" i="41"/>
  <c r="J233" i="41"/>
  <c r="K233" i="41"/>
  <c r="L233" i="41"/>
  <c r="N233" i="41"/>
  <c r="O233" i="41"/>
  <c r="P233" i="41"/>
  <c r="S233" i="41"/>
  <c r="T233" i="41"/>
  <c r="U233" i="41"/>
  <c r="V233" i="41"/>
  <c r="W233" i="41"/>
  <c r="AE233" i="41"/>
  <c r="AF233" i="41"/>
  <c r="AG233" i="41"/>
  <c r="AH233" i="41"/>
  <c r="AI233" i="41"/>
  <c r="AJ233" i="41"/>
  <c r="AK233" i="41"/>
  <c r="AL233" i="41"/>
  <c r="AM233" i="41"/>
  <c r="AN233" i="41"/>
  <c r="AO233" i="41"/>
  <c r="AP233" i="41"/>
  <c r="AQ233" i="41"/>
  <c r="AR233" i="41"/>
  <c r="AS233" i="41"/>
  <c r="AT233" i="41"/>
  <c r="AU233" i="41"/>
  <c r="AV233" i="41"/>
  <c r="AW233" i="41"/>
  <c r="C234" i="41"/>
  <c r="D234" i="41"/>
  <c r="E234" i="41"/>
  <c r="F234" i="41"/>
  <c r="G234" i="41"/>
  <c r="H234" i="41"/>
  <c r="J234" i="41"/>
  <c r="K234" i="41"/>
  <c r="L234" i="41"/>
  <c r="N234" i="41"/>
  <c r="O234" i="41"/>
  <c r="P234" i="41"/>
  <c r="S234" i="41"/>
  <c r="T234" i="41"/>
  <c r="U234" i="41"/>
  <c r="V234" i="41"/>
  <c r="W234" i="41"/>
  <c r="AE234" i="41"/>
  <c r="AF234" i="41"/>
  <c r="AG234" i="41"/>
  <c r="AH234" i="41"/>
  <c r="AI234" i="41"/>
  <c r="AJ234" i="41"/>
  <c r="AK234" i="41"/>
  <c r="AL234" i="41"/>
  <c r="AM234" i="41"/>
  <c r="AN234" i="41"/>
  <c r="AO234" i="41"/>
  <c r="AP234" i="41"/>
  <c r="AQ234" i="41"/>
  <c r="AR234" i="41"/>
  <c r="AS234" i="41"/>
  <c r="AT234" i="41"/>
  <c r="AU234" i="41"/>
  <c r="AV234" i="41"/>
  <c r="AW234" i="41"/>
  <c r="C235" i="41"/>
  <c r="D235" i="41"/>
  <c r="E235" i="41"/>
  <c r="F235" i="41"/>
  <c r="G235" i="41"/>
  <c r="H235" i="41"/>
  <c r="J235" i="41"/>
  <c r="K235" i="41"/>
  <c r="L235" i="41"/>
  <c r="N235" i="41"/>
  <c r="O235" i="41"/>
  <c r="P235" i="41"/>
  <c r="S235" i="41"/>
  <c r="T235" i="41"/>
  <c r="U235" i="41"/>
  <c r="V235" i="41"/>
  <c r="W235" i="41"/>
  <c r="AE235" i="41"/>
  <c r="AF235" i="41"/>
  <c r="AG235" i="41"/>
  <c r="AH235" i="41"/>
  <c r="AI235" i="41"/>
  <c r="AJ235" i="41"/>
  <c r="AK235" i="41"/>
  <c r="AL235" i="41"/>
  <c r="AM235" i="41"/>
  <c r="AN235" i="41"/>
  <c r="AO235" i="41"/>
  <c r="AP235" i="41"/>
  <c r="AQ235" i="41"/>
  <c r="AR235" i="41"/>
  <c r="AS235" i="41"/>
  <c r="AT235" i="41"/>
  <c r="AU235" i="41"/>
  <c r="AV235" i="41"/>
  <c r="AW235" i="41"/>
  <c r="C236" i="41"/>
  <c r="D236" i="41"/>
  <c r="E236" i="41"/>
  <c r="F236" i="41"/>
  <c r="G236" i="41"/>
  <c r="H236" i="41"/>
  <c r="J236" i="41"/>
  <c r="K236" i="41"/>
  <c r="L236" i="41"/>
  <c r="N236" i="41"/>
  <c r="O236" i="41"/>
  <c r="P236" i="41"/>
  <c r="S236" i="41"/>
  <c r="T236" i="41"/>
  <c r="U236" i="41"/>
  <c r="V236" i="41"/>
  <c r="W236" i="41"/>
  <c r="AE236" i="41"/>
  <c r="AF236" i="41"/>
  <c r="AG236" i="41"/>
  <c r="AH236" i="41"/>
  <c r="AI236" i="41"/>
  <c r="AJ236" i="41"/>
  <c r="AK236" i="41"/>
  <c r="AL236" i="41"/>
  <c r="AM236" i="41"/>
  <c r="AN236" i="41"/>
  <c r="AO236" i="41"/>
  <c r="AP236" i="41"/>
  <c r="AQ236" i="41"/>
  <c r="AR236" i="41"/>
  <c r="AS236" i="41"/>
  <c r="AT236" i="41"/>
  <c r="AU236" i="41"/>
  <c r="AV236" i="41"/>
  <c r="AW236" i="41"/>
  <c r="C237" i="41"/>
  <c r="D237" i="41"/>
  <c r="E237" i="41"/>
  <c r="F237" i="41"/>
  <c r="G237" i="41"/>
  <c r="H237" i="41"/>
  <c r="J237" i="41"/>
  <c r="K237" i="41"/>
  <c r="L237" i="41"/>
  <c r="N237" i="41"/>
  <c r="O237" i="41"/>
  <c r="P237" i="41"/>
  <c r="S237" i="41"/>
  <c r="T237" i="41"/>
  <c r="U237" i="41"/>
  <c r="V237" i="41"/>
  <c r="W237" i="41"/>
  <c r="AE237" i="41"/>
  <c r="AF237" i="41"/>
  <c r="AG237" i="41"/>
  <c r="AH237" i="41"/>
  <c r="AI237" i="41"/>
  <c r="AJ237" i="41"/>
  <c r="AK237" i="41"/>
  <c r="AL237" i="41"/>
  <c r="AM237" i="41"/>
  <c r="AN237" i="41"/>
  <c r="AO237" i="41"/>
  <c r="AP237" i="41"/>
  <c r="AQ237" i="41"/>
  <c r="AR237" i="41"/>
  <c r="AS237" i="41"/>
  <c r="AT237" i="41"/>
  <c r="AU237" i="41"/>
  <c r="AV237" i="41"/>
  <c r="AW237" i="41"/>
  <c r="C238" i="41"/>
  <c r="D238" i="41"/>
  <c r="E238" i="41"/>
  <c r="F238" i="41"/>
  <c r="G238" i="41"/>
  <c r="H238" i="41"/>
  <c r="J238" i="41"/>
  <c r="K238" i="41"/>
  <c r="L238" i="41"/>
  <c r="N238" i="41"/>
  <c r="O238" i="41"/>
  <c r="P238" i="41"/>
  <c r="S238" i="41"/>
  <c r="T238" i="41"/>
  <c r="U238" i="41"/>
  <c r="V238" i="41"/>
  <c r="W238" i="41"/>
  <c r="AE238" i="41"/>
  <c r="AF238" i="41"/>
  <c r="AG238" i="41"/>
  <c r="AH238" i="41"/>
  <c r="AI238" i="41"/>
  <c r="AJ238" i="41"/>
  <c r="AK238" i="41"/>
  <c r="AL238" i="41"/>
  <c r="AM238" i="41"/>
  <c r="AN238" i="41"/>
  <c r="AO238" i="41"/>
  <c r="AP238" i="41"/>
  <c r="AQ238" i="41"/>
  <c r="AR238" i="41"/>
  <c r="AS238" i="41"/>
  <c r="AT238" i="41"/>
  <c r="AU238" i="41"/>
  <c r="AV238" i="41"/>
  <c r="AW238" i="41"/>
  <c r="C239" i="41"/>
  <c r="D239" i="41"/>
  <c r="E239" i="41"/>
  <c r="F239" i="41"/>
  <c r="G239" i="41"/>
  <c r="H239" i="41"/>
  <c r="J239" i="41"/>
  <c r="K239" i="41"/>
  <c r="L239" i="41"/>
  <c r="N239" i="41"/>
  <c r="O239" i="41"/>
  <c r="P239" i="41"/>
  <c r="S239" i="41"/>
  <c r="T239" i="41"/>
  <c r="U239" i="41"/>
  <c r="V239" i="41"/>
  <c r="W239" i="41"/>
  <c r="AE239" i="41"/>
  <c r="AF239" i="41"/>
  <c r="AG239" i="41"/>
  <c r="AH239" i="41"/>
  <c r="AI239" i="41"/>
  <c r="AJ239" i="41"/>
  <c r="AK239" i="41"/>
  <c r="AL239" i="41"/>
  <c r="AM239" i="41"/>
  <c r="AN239" i="41"/>
  <c r="AO239" i="41"/>
  <c r="AP239" i="41"/>
  <c r="AQ239" i="41"/>
  <c r="AR239" i="41"/>
  <c r="AS239" i="41"/>
  <c r="AT239" i="41"/>
  <c r="AU239" i="41"/>
  <c r="AV239" i="41"/>
  <c r="AW239" i="41"/>
  <c r="C240" i="41"/>
  <c r="D240" i="41"/>
  <c r="E240" i="41"/>
  <c r="F240" i="41"/>
  <c r="G240" i="41"/>
  <c r="H240" i="41"/>
  <c r="J240" i="41"/>
  <c r="K240" i="41"/>
  <c r="L240" i="41"/>
  <c r="N240" i="41"/>
  <c r="O240" i="41"/>
  <c r="P240" i="41"/>
  <c r="S240" i="41"/>
  <c r="T240" i="41"/>
  <c r="U240" i="41"/>
  <c r="V240" i="41"/>
  <c r="W240" i="41"/>
  <c r="AE240" i="41"/>
  <c r="AF240" i="41"/>
  <c r="AG240" i="41"/>
  <c r="AH240" i="41"/>
  <c r="AI240" i="41"/>
  <c r="AJ240" i="41"/>
  <c r="AK240" i="41"/>
  <c r="AL240" i="41"/>
  <c r="AM240" i="41"/>
  <c r="AN240" i="41"/>
  <c r="AO240" i="41"/>
  <c r="AP240" i="41"/>
  <c r="AQ240" i="41"/>
  <c r="AR240" i="41"/>
  <c r="AS240" i="41"/>
  <c r="AT240" i="41"/>
  <c r="AU240" i="41"/>
  <c r="AV240" i="41"/>
  <c r="AW240" i="41"/>
  <c r="C241" i="41"/>
  <c r="D241" i="41"/>
  <c r="E241" i="41"/>
  <c r="F241" i="41"/>
  <c r="G241" i="41"/>
  <c r="H241" i="41"/>
  <c r="J241" i="41"/>
  <c r="K241" i="41"/>
  <c r="L241" i="41"/>
  <c r="N241" i="41"/>
  <c r="O241" i="41"/>
  <c r="P241" i="41"/>
  <c r="S241" i="41"/>
  <c r="T241" i="41"/>
  <c r="U241" i="41"/>
  <c r="V241" i="41"/>
  <c r="W241" i="41"/>
  <c r="AE241" i="41"/>
  <c r="AF241" i="41"/>
  <c r="AG241" i="41"/>
  <c r="AH241" i="41"/>
  <c r="AI241" i="41"/>
  <c r="AJ241" i="41"/>
  <c r="AK241" i="41"/>
  <c r="AL241" i="41"/>
  <c r="AM241" i="41"/>
  <c r="AN241" i="41"/>
  <c r="AO241" i="41"/>
  <c r="AP241" i="41"/>
  <c r="AQ241" i="41"/>
  <c r="AR241" i="41"/>
  <c r="AS241" i="41"/>
  <c r="AT241" i="41"/>
  <c r="AU241" i="41"/>
  <c r="AV241" i="41"/>
  <c r="AW241" i="41"/>
  <c r="C242" i="41"/>
  <c r="D242" i="41"/>
  <c r="E242" i="41"/>
  <c r="F242" i="41"/>
  <c r="G242" i="41"/>
  <c r="H242" i="41"/>
  <c r="J242" i="41"/>
  <c r="K242" i="41"/>
  <c r="L242" i="41"/>
  <c r="N242" i="41"/>
  <c r="O242" i="41"/>
  <c r="P242" i="41"/>
  <c r="S242" i="41"/>
  <c r="T242" i="41"/>
  <c r="U242" i="41"/>
  <c r="V242" i="41"/>
  <c r="W242" i="41"/>
  <c r="AE242" i="41"/>
  <c r="AF242" i="41"/>
  <c r="AG242" i="41"/>
  <c r="AH242" i="41"/>
  <c r="AI242" i="41"/>
  <c r="AJ242" i="41"/>
  <c r="AK242" i="41"/>
  <c r="AL242" i="41"/>
  <c r="AM242" i="41"/>
  <c r="AN242" i="41"/>
  <c r="AO242" i="41"/>
  <c r="AP242" i="41"/>
  <c r="AQ242" i="41"/>
  <c r="AR242" i="41"/>
  <c r="AS242" i="41"/>
  <c r="AT242" i="41"/>
  <c r="AU242" i="41"/>
  <c r="AV242" i="41"/>
  <c r="AW242" i="41"/>
  <c r="C243" i="41"/>
  <c r="D243" i="41"/>
  <c r="E243" i="41"/>
  <c r="F243" i="41"/>
  <c r="G243" i="41"/>
  <c r="H243" i="41"/>
  <c r="J243" i="41"/>
  <c r="K243" i="41"/>
  <c r="L243" i="41"/>
  <c r="N243" i="41"/>
  <c r="O243" i="41"/>
  <c r="P243" i="41"/>
  <c r="S243" i="41"/>
  <c r="T243" i="41"/>
  <c r="U243" i="41"/>
  <c r="V243" i="41"/>
  <c r="W243" i="41"/>
  <c r="AE243" i="41"/>
  <c r="AF243" i="41"/>
  <c r="AG243" i="41"/>
  <c r="AH243" i="41"/>
  <c r="AI243" i="41"/>
  <c r="AJ243" i="41"/>
  <c r="AK243" i="41"/>
  <c r="AL243" i="41"/>
  <c r="AM243" i="41"/>
  <c r="AN243" i="41"/>
  <c r="AO243" i="41"/>
  <c r="AP243" i="41"/>
  <c r="AQ243" i="41"/>
  <c r="AR243" i="41"/>
  <c r="AS243" i="41"/>
  <c r="AT243" i="41"/>
  <c r="AU243" i="41"/>
  <c r="AV243" i="41"/>
  <c r="AW243" i="41"/>
  <c r="C244" i="41"/>
  <c r="D244" i="41"/>
  <c r="E244" i="41"/>
  <c r="F244" i="41"/>
  <c r="G244" i="41"/>
  <c r="H244" i="41"/>
  <c r="J244" i="41"/>
  <c r="K244" i="41"/>
  <c r="L244" i="41"/>
  <c r="N244" i="41"/>
  <c r="O244" i="41"/>
  <c r="P244" i="41"/>
  <c r="S244" i="41"/>
  <c r="T244" i="41"/>
  <c r="U244" i="41"/>
  <c r="V244" i="41"/>
  <c r="W244" i="41"/>
  <c r="AE244" i="41"/>
  <c r="AF244" i="41"/>
  <c r="AG244" i="41"/>
  <c r="AH244" i="41"/>
  <c r="AI244" i="41"/>
  <c r="AJ244" i="41"/>
  <c r="AK244" i="41"/>
  <c r="AL244" i="41"/>
  <c r="AM244" i="41"/>
  <c r="AN244" i="41"/>
  <c r="AO244" i="41"/>
  <c r="AP244" i="41"/>
  <c r="AQ244" i="41"/>
  <c r="AR244" i="41"/>
  <c r="AS244" i="41"/>
  <c r="AT244" i="41"/>
  <c r="AU244" i="41"/>
  <c r="AV244" i="41"/>
  <c r="AW244" i="41"/>
  <c r="C245" i="41"/>
  <c r="D245" i="41"/>
  <c r="E245" i="41"/>
  <c r="F245" i="41"/>
  <c r="G245" i="41"/>
  <c r="H245" i="41"/>
  <c r="J245" i="41"/>
  <c r="K245" i="41"/>
  <c r="L245" i="41"/>
  <c r="N245" i="41"/>
  <c r="O245" i="41"/>
  <c r="P245" i="41"/>
  <c r="S245" i="41"/>
  <c r="T245" i="41"/>
  <c r="U245" i="41"/>
  <c r="V245" i="41"/>
  <c r="W245" i="41"/>
  <c r="AE245" i="41"/>
  <c r="AF245" i="41"/>
  <c r="AG245" i="41"/>
  <c r="AH245" i="41"/>
  <c r="AI245" i="41"/>
  <c r="AJ245" i="41"/>
  <c r="AK245" i="41"/>
  <c r="AL245" i="41"/>
  <c r="AM245" i="41"/>
  <c r="AN245" i="41"/>
  <c r="AO245" i="41"/>
  <c r="AP245" i="41"/>
  <c r="AQ245" i="41"/>
  <c r="AR245" i="41"/>
  <c r="AS245" i="41"/>
  <c r="AT245" i="41"/>
  <c r="AU245" i="41"/>
  <c r="AV245" i="41"/>
  <c r="AW245" i="41"/>
  <c r="C246" i="41"/>
  <c r="D246" i="41"/>
  <c r="E246" i="41"/>
  <c r="F246" i="41"/>
  <c r="G246" i="41"/>
  <c r="H246" i="41"/>
  <c r="J246" i="41"/>
  <c r="K246" i="41"/>
  <c r="L246" i="41"/>
  <c r="N246" i="41"/>
  <c r="O246" i="41"/>
  <c r="P246" i="41"/>
  <c r="S246" i="41"/>
  <c r="T246" i="41"/>
  <c r="U246" i="41"/>
  <c r="V246" i="41"/>
  <c r="W246" i="41"/>
  <c r="AE246" i="41"/>
  <c r="AF246" i="41"/>
  <c r="AG246" i="41"/>
  <c r="AH246" i="41"/>
  <c r="AI246" i="41"/>
  <c r="AJ246" i="41"/>
  <c r="AK246" i="41"/>
  <c r="AL246" i="41"/>
  <c r="AM246" i="41"/>
  <c r="AN246" i="41"/>
  <c r="AO246" i="41"/>
  <c r="AP246" i="41"/>
  <c r="AQ246" i="41"/>
  <c r="AR246" i="41"/>
  <c r="AS246" i="41"/>
  <c r="AT246" i="41"/>
  <c r="AU246" i="41"/>
  <c r="AV246" i="41"/>
  <c r="AW246" i="41"/>
  <c r="C247" i="41"/>
  <c r="D247" i="41"/>
  <c r="E247" i="41"/>
  <c r="F247" i="41"/>
  <c r="G247" i="41"/>
  <c r="H247" i="41"/>
  <c r="J247" i="41"/>
  <c r="K247" i="41"/>
  <c r="L247" i="41"/>
  <c r="N247" i="41"/>
  <c r="O247" i="41"/>
  <c r="P247" i="41"/>
  <c r="S247" i="41"/>
  <c r="T247" i="41"/>
  <c r="U247" i="41"/>
  <c r="V247" i="41"/>
  <c r="W247" i="41"/>
  <c r="AE247" i="41"/>
  <c r="AF247" i="41"/>
  <c r="AG247" i="41"/>
  <c r="AH247" i="41"/>
  <c r="AI247" i="41"/>
  <c r="AJ247" i="41"/>
  <c r="AK247" i="41"/>
  <c r="AL247" i="41"/>
  <c r="AM247" i="41"/>
  <c r="AN247" i="41"/>
  <c r="AO247" i="41"/>
  <c r="AP247" i="41"/>
  <c r="AQ247" i="41"/>
  <c r="AR247" i="41"/>
  <c r="AS247" i="41"/>
  <c r="AT247" i="41"/>
  <c r="AU247" i="41"/>
  <c r="AV247" i="41"/>
  <c r="AW247" i="41"/>
  <c r="C248" i="41"/>
  <c r="D248" i="41"/>
  <c r="E248" i="41"/>
  <c r="F248" i="41"/>
  <c r="G248" i="41"/>
  <c r="H248" i="41"/>
  <c r="J248" i="41"/>
  <c r="K248" i="41"/>
  <c r="L248" i="41"/>
  <c r="N248" i="41"/>
  <c r="O248" i="41"/>
  <c r="P248" i="41"/>
  <c r="S248" i="41"/>
  <c r="T248" i="41"/>
  <c r="U248" i="41"/>
  <c r="V248" i="41"/>
  <c r="W248" i="41"/>
  <c r="AE248" i="41"/>
  <c r="AF248" i="41"/>
  <c r="AG248" i="41"/>
  <c r="AH248" i="41"/>
  <c r="AI248" i="41"/>
  <c r="AJ248" i="41"/>
  <c r="AK248" i="41"/>
  <c r="AL248" i="41"/>
  <c r="AM248" i="41"/>
  <c r="AN248" i="41"/>
  <c r="AO248" i="41"/>
  <c r="AP248" i="41"/>
  <c r="AQ248" i="41"/>
  <c r="AR248" i="41"/>
  <c r="AS248" i="41"/>
  <c r="AT248" i="41"/>
  <c r="AU248" i="41"/>
  <c r="AV248" i="41"/>
  <c r="AW248" i="41"/>
  <c r="C249" i="41"/>
  <c r="D249" i="41"/>
  <c r="E249" i="41"/>
  <c r="F249" i="41"/>
  <c r="G249" i="41"/>
  <c r="H249" i="41"/>
  <c r="J249" i="41"/>
  <c r="K249" i="41"/>
  <c r="L249" i="41"/>
  <c r="N249" i="41"/>
  <c r="O249" i="41"/>
  <c r="P249" i="41"/>
  <c r="S249" i="41"/>
  <c r="T249" i="41"/>
  <c r="U249" i="41"/>
  <c r="V249" i="41"/>
  <c r="W249" i="41"/>
  <c r="AE249" i="41"/>
  <c r="AF249" i="41"/>
  <c r="AG249" i="41"/>
  <c r="AH249" i="41"/>
  <c r="AI249" i="41"/>
  <c r="AJ249" i="41"/>
  <c r="AK249" i="41"/>
  <c r="AL249" i="41"/>
  <c r="AM249" i="41"/>
  <c r="AN249" i="41"/>
  <c r="AO249" i="41"/>
  <c r="AP249" i="41"/>
  <c r="AQ249" i="41"/>
  <c r="AR249" i="41"/>
  <c r="AS249" i="41"/>
  <c r="AT249" i="41"/>
  <c r="AU249" i="41"/>
  <c r="AV249" i="41"/>
  <c r="AW249" i="41"/>
  <c r="C250" i="41"/>
  <c r="D250" i="41"/>
  <c r="E250" i="41"/>
  <c r="F250" i="41"/>
  <c r="G250" i="41"/>
  <c r="H250" i="41"/>
  <c r="J250" i="41"/>
  <c r="K250" i="41"/>
  <c r="L250" i="41"/>
  <c r="N250" i="41"/>
  <c r="O250" i="41"/>
  <c r="P250" i="41"/>
  <c r="S250" i="41"/>
  <c r="T250" i="41"/>
  <c r="U250" i="41"/>
  <c r="V250" i="41"/>
  <c r="W250" i="41"/>
  <c r="AE250" i="41"/>
  <c r="AF250" i="41"/>
  <c r="AG250" i="41"/>
  <c r="AH250" i="41"/>
  <c r="AI250" i="41"/>
  <c r="AJ250" i="41"/>
  <c r="AK250" i="41"/>
  <c r="AL250" i="41"/>
  <c r="AM250" i="41"/>
  <c r="AN250" i="41"/>
  <c r="AO250" i="41"/>
  <c r="AP250" i="41"/>
  <c r="AQ250" i="41"/>
  <c r="AR250" i="41"/>
  <c r="AS250" i="41"/>
  <c r="AT250" i="41"/>
  <c r="AU250" i="41"/>
  <c r="AV250" i="41"/>
  <c r="AW250" i="41"/>
  <c r="C251" i="41"/>
  <c r="D251" i="41"/>
  <c r="E251" i="41"/>
  <c r="F251" i="41"/>
  <c r="G251" i="41"/>
  <c r="H251" i="41"/>
  <c r="J251" i="41"/>
  <c r="K251" i="41"/>
  <c r="L251" i="41"/>
  <c r="N251" i="41"/>
  <c r="O251" i="41"/>
  <c r="P251" i="41"/>
  <c r="S251" i="41"/>
  <c r="T251" i="41"/>
  <c r="U251" i="41"/>
  <c r="V251" i="41"/>
  <c r="W251" i="41"/>
  <c r="AE251" i="41"/>
  <c r="AF251" i="41"/>
  <c r="AG251" i="41"/>
  <c r="AH251" i="41"/>
  <c r="AI251" i="41"/>
  <c r="AJ251" i="41"/>
  <c r="AK251" i="41"/>
  <c r="AL251" i="41"/>
  <c r="AM251" i="41"/>
  <c r="AN251" i="41"/>
  <c r="AO251" i="41"/>
  <c r="AP251" i="41"/>
  <c r="AQ251" i="41"/>
  <c r="AR251" i="41"/>
  <c r="AS251" i="41"/>
  <c r="AT251" i="41"/>
  <c r="AU251" i="41"/>
  <c r="AV251" i="41"/>
  <c r="AW251" i="41"/>
  <c r="C252" i="41"/>
  <c r="D252" i="41"/>
  <c r="E252" i="41"/>
  <c r="F252" i="41"/>
  <c r="G252" i="41"/>
  <c r="H252" i="41"/>
  <c r="J252" i="41"/>
  <c r="K252" i="41"/>
  <c r="L252" i="41"/>
  <c r="N252" i="41"/>
  <c r="O252" i="41"/>
  <c r="P252" i="41"/>
  <c r="S252" i="41"/>
  <c r="T252" i="41"/>
  <c r="U252" i="41"/>
  <c r="V252" i="41"/>
  <c r="W252" i="41"/>
  <c r="AE252" i="41"/>
  <c r="AF252" i="41"/>
  <c r="AG252" i="41"/>
  <c r="AH252" i="41"/>
  <c r="AI252" i="41"/>
  <c r="AJ252" i="41"/>
  <c r="AK252" i="41"/>
  <c r="AL252" i="41"/>
  <c r="AM252" i="41"/>
  <c r="AN252" i="41"/>
  <c r="AO252" i="41"/>
  <c r="AP252" i="41"/>
  <c r="AQ252" i="41"/>
  <c r="AR252" i="41"/>
  <c r="AS252" i="41"/>
  <c r="AT252" i="41"/>
  <c r="AU252" i="41"/>
  <c r="AV252" i="41"/>
  <c r="AW252" i="41"/>
  <c r="C253" i="41"/>
  <c r="D253" i="41"/>
  <c r="E253" i="41"/>
  <c r="F253" i="41"/>
  <c r="G253" i="41"/>
  <c r="H253" i="41"/>
  <c r="J253" i="41"/>
  <c r="K253" i="41"/>
  <c r="L253" i="41"/>
  <c r="N253" i="41"/>
  <c r="O253" i="41"/>
  <c r="P253" i="41"/>
  <c r="S253" i="41"/>
  <c r="T253" i="41"/>
  <c r="U253" i="41"/>
  <c r="V253" i="41"/>
  <c r="W253" i="41"/>
  <c r="AE253" i="41"/>
  <c r="AF253" i="41"/>
  <c r="AG253" i="41"/>
  <c r="AH253" i="41"/>
  <c r="AI253" i="41"/>
  <c r="AJ253" i="41"/>
  <c r="AK253" i="41"/>
  <c r="AL253" i="41"/>
  <c r="AM253" i="41"/>
  <c r="AN253" i="41"/>
  <c r="AO253" i="41"/>
  <c r="AP253" i="41"/>
  <c r="AQ253" i="41"/>
  <c r="AR253" i="41"/>
  <c r="AS253" i="41"/>
  <c r="AT253" i="41"/>
  <c r="AU253" i="41"/>
  <c r="AV253" i="41"/>
  <c r="AW253" i="41"/>
  <c r="C254" i="41"/>
  <c r="D254" i="41"/>
  <c r="E254" i="41"/>
  <c r="F254" i="41"/>
  <c r="G254" i="41"/>
  <c r="H254" i="41"/>
  <c r="J254" i="41"/>
  <c r="K254" i="41"/>
  <c r="L254" i="41"/>
  <c r="N254" i="41"/>
  <c r="O254" i="41"/>
  <c r="P254" i="41"/>
  <c r="S254" i="41"/>
  <c r="T254" i="41"/>
  <c r="U254" i="41"/>
  <c r="V254" i="41"/>
  <c r="W254" i="41"/>
  <c r="AE254" i="41"/>
  <c r="AF254" i="41"/>
  <c r="AG254" i="41"/>
  <c r="AH254" i="41"/>
  <c r="AI254" i="41"/>
  <c r="AJ254" i="41"/>
  <c r="AK254" i="41"/>
  <c r="AL254" i="41"/>
  <c r="AM254" i="41"/>
  <c r="AN254" i="41"/>
  <c r="AO254" i="41"/>
  <c r="AP254" i="41"/>
  <c r="AQ254" i="41"/>
  <c r="AR254" i="41"/>
  <c r="AS254" i="41"/>
  <c r="AT254" i="41"/>
  <c r="AU254" i="41"/>
  <c r="AV254" i="41"/>
  <c r="AW254" i="41"/>
  <c r="C255" i="41"/>
  <c r="D255" i="41"/>
  <c r="E255" i="41"/>
  <c r="F255" i="41"/>
  <c r="G255" i="41"/>
  <c r="H255" i="41"/>
  <c r="J255" i="41"/>
  <c r="K255" i="41"/>
  <c r="L255" i="41"/>
  <c r="N255" i="41"/>
  <c r="O255" i="41"/>
  <c r="P255" i="41"/>
  <c r="S255" i="41"/>
  <c r="T255" i="41"/>
  <c r="U255" i="41"/>
  <c r="V255" i="41"/>
  <c r="W255" i="41"/>
  <c r="AE255" i="41"/>
  <c r="AF255" i="41"/>
  <c r="AG255" i="41"/>
  <c r="AH255" i="41"/>
  <c r="AI255" i="41"/>
  <c r="AJ255" i="41"/>
  <c r="AK255" i="41"/>
  <c r="AL255" i="41"/>
  <c r="AM255" i="41"/>
  <c r="AN255" i="41"/>
  <c r="AO255" i="41"/>
  <c r="AP255" i="41"/>
  <c r="AQ255" i="41"/>
  <c r="AR255" i="41"/>
  <c r="AS255" i="41"/>
  <c r="AT255" i="41"/>
  <c r="AU255" i="41"/>
  <c r="AV255" i="41"/>
  <c r="AW255" i="41"/>
  <c r="C256" i="41"/>
  <c r="D256" i="41"/>
  <c r="E256" i="41"/>
  <c r="F256" i="41"/>
  <c r="G256" i="41"/>
  <c r="H256" i="41"/>
  <c r="J256" i="41"/>
  <c r="K256" i="41"/>
  <c r="L256" i="41"/>
  <c r="N256" i="41"/>
  <c r="O256" i="41"/>
  <c r="P256" i="41"/>
  <c r="S256" i="41"/>
  <c r="T256" i="41"/>
  <c r="U256" i="41"/>
  <c r="V256" i="41"/>
  <c r="W256" i="41"/>
  <c r="AE256" i="41"/>
  <c r="AF256" i="41"/>
  <c r="AG256" i="41"/>
  <c r="AH256" i="41"/>
  <c r="AI256" i="41"/>
  <c r="AJ256" i="41"/>
  <c r="AK256" i="41"/>
  <c r="AL256" i="41"/>
  <c r="AM256" i="41"/>
  <c r="AN256" i="41"/>
  <c r="AO256" i="41"/>
  <c r="AP256" i="41"/>
  <c r="AQ256" i="41"/>
  <c r="AR256" i="41"/>
  <c r="AS256" i="41"/>
  <c r="AT256" i="41"/>
  <c r="AU256" i="41"/>
  <c r="AV256" i="41"/>
  <c r="AW256" i="41"/>
  <c r="C257" i="41"/>
  <c r="D257" i="41"/>
  <c r="E257" i="41"/>
  <c r="F257" i="41"/>
  <c r="G257" i="41"/>
  <c r="H257" i="41"/>
  <c r="J257" i="41"/>
  <c r="K257" i="41"/>
  <c r="L257" i="41"/>
  <c r="N257" i="41"/>
  <c r="O257" i="41"/>
  <c r="P257" i="41"/>
  <c r="S257" i="41"/>
  <c r="T257" i="41"/>
  <c r="U257" i="41"/>
  <c r="V257" i="41"/>
  <c r="W257" i="41"/>
  <c r="AE257" i="41"/>
  <c r="AF257" i="41"/>
  <c r="AG257" i="41"/>
  <c r="AH257" i="41"/>
  <c r="AI257" i="41"/>
  <c r="AJ257" i="41"/>
  <c r="AK257" i="41"/>
  <c r="AL257" i="41"/>
  <c r="AM257" i="41"/>
  <c r="AN257" i="41"/>
  <c r="AO257" i="41"/>
  <c r="AP257" i="41"/>
  <c r="AQ257" i="41"/>
  <c r="AR257" i="41"/>
  <c r="AS257" i="41"/>
  <c r="AT257" i="41"/>
  <c r="AU257" i="41"/>
  <c r="AV257" i="41"/>
  <c r="AW257" i="41"/>
  <c r="C258" i="41"/>
  <c r="D258" i="41"/>
  <c r="E258" i="41"/>
  <c r="F258" i="41"/>
  <c r="G258" i="41"/>
  <c r="H258" i="41"/>
  <c r="J258" i="41"/>
  <c r="K258" i="41"/>
  <c r="L258" i="41"/>
  <c r="N258" i="41"/>
  <c r="O258" i="41"/>
  <c r="P258" i="41"/>
  <c r="S258" i="41"/>
  <c r="T258" i="41"/>
  <c r="U258" i="41"/>
  <c r="V258" i="41"/>
  <c r="W258" i="41"/>
  <c r="AE258" i="41"/>
  <c r="AF258" i="41"/>
  <c r="AG258" i="41"/>
  <c r="AH258" i="41"/>
  <c r="AI258" i="41"/>
  <c r="AJ258" i="41"/>
  <c r="AK258" i="41"/>
  <c r="AL258" i="41"/>
  <c r="AM258" i="41"/>
  <c r="AN258" i="41"/>
  <c r="AO258" i="41"/>
  <c r="AP258" i="41"/>
  <c r="AQ258" i="41"/>
  <c r="AR258" i="41"/>
  <c r="AS258" i="41"/>
  <c r="AT258" i="41"/>
  <c r="AU258" i="41"/>
  <c r="AV258" i="41"/>
  <c r="AW258" i="41"/>
  <c r="C259" i="41"/>
  <c r="D259" i="41"/>
  <c r="E259" i="41"/>
  <c r="F259" i="41"/>
  <c r="G259" i="41"/>
  <c r="H259" i="41"/>
  <c r="J259" i="41"/>
  <c r="K259" i="41"/>
  <c r="L259" i="41"/>
  <c r="N259" i="41"/>
  <c r="O259" i="41"/>
  <c r="P259" i="41"/>
  <c r="S259" i="41"/>
  <c r="T259" i="41"/>
  <c r="U259" i="41"/>
  <c r="V259" i="41"/>
  <c r="W259" i="41"/>
  <c r="AE259" i="41"/>
  <c r="AF259" i="41"/>
  <c r="AG259" i="41"/>
  <c r="AH259" i="41"/>
  <c r="AI259" i="41"/>
  <c r="AJ259" i="41"/>
  <c r="AK259" i="41"/>
  <c r="AM259" i="41"/>
  <c r="AN259" i="41"/>
  <c r="AO259" i="41"/>
  <c r="AP259" i="41"/>
  <c r="AQ259" i="41"/>
  <c r="AR259" i="41"/>
  <c r="AS259" i="41"/>
  <c r="AT259" i="41"/>
  <c r="AU259" i="41"/>
  <c r="AV259" i="41"/>
  <c r="AW259" i="41"/>
  <c r="C260" i="41"/>
  <c r="D260" i="41"/>
  <c r="E260" i="41"/>
  <c r="F260" i="41"/>
  <c r="G260" i="41"/>
  <c r="H260" i="41"/>
  <c r="J260" i="41"/>
  <c r="K260" i="41"/>
  <c r="L260" i="41"/>
  <c r="N260" i="41"/>
  <c r="O260" i="41"/>
  <c r="P260" i="41"/>
  <c r="S260" i="41"/>
  <c r="T260" i="41"/>
  <c r="U260" i="41"/>
  <c r="V260" i="41"/>
  <c r="W260" i="41"/>
  <c r="AE260" i="41"/>
  <c r="AF260" i="41"/>
  <c r="AG260" i="41"/>
  <c r="AH260" i="41"/>
  <c r="AI260" i="41"/>
  <c r="AJ260" i="41"/>
  <c r="AK260" i="41"/>
  <c r="AL260" i="41"/>
  <c r="AM260" i="41"/>
  <c r="AN260" i="41"/>
  <c r="AO260" i="41"/>
  <c r="AP260" i="41"/>
  <c r="AQ260" i="41"/>
  <c r="AR260" i="41"/>
  <c r="AS260" i="41"/>
  <c r="AT260" i="41"/>
  <c r="AU260" i="41"/>
  <c r="AV260" i="41"/>
  <c r="AW260" i="41"/>
  <c r="C261" i="41"/>
  <c r="D261" i="41"/>
  <c r="E261" i="41"/>
  <c r="F261" i="41"/>
  <c r="G261" i="41"/>
  <c r="H261" i="41"/>
  <c r="J261" i="41"/>
  <c r="K261" i="41"/>
  <c r="L261" i="41"/>
  <c r="N261" i="41"/>
  <c r="O261" i="41"/>
  <c r="P261" i="41"/>
  <c r="S261" i="41"/>
  <c r="T261" i="41"/>
  <c r="U261" i="41"/>
  <c r="V261" i="41"/>
  <c r="W261" i="41"/>
  <c r="AE261" i="41"/>
  <c r="AF261" i="41"/>
  <c r="AG261" i="41"/>
  <c r="AH261" i="41"/>
  <c r="AI261" i="41"/>
  <c r="AJ261" i="41"/>
  <c r="AK261" i="41"/>
  <c r="AL261" i="41"/>
  <c r="AM261" i="41"/>
  <c r="AN261" i="41"/>
  <c r="AO261" i="41"/>
  <c r="AP261" i="41"/>
  <c r="AQ261" i="41"/>
  <c r="AR261" i="41"/>
  <c r="AS261" i="41"/>
  <c r="AT261" i="41"/>
  <c r="AU261" i="41"/>
  <c r="AV261" i="41"/>
  <c r="AW261" i="41"/>
  <c r="C262" i="41"/>
  <c r="D262" i="41"/>
  <c r="E262" i="41"/>
  <c r="F262" i="41"/>
  <c r="G262" i="41"/>
  <c r="H262" i="41"/>
  <c r="J262" i="41"/>
  <c r="K262" i="41"/>
  <c r="L262" i="41"/>
  <c r="N262" i="41"/>
  <c r="O262" i="41"/>
  <c r="P262" i="41"/>
  <c r="S262" i="41"/>
  <c r="T262" i="41"/>
  <c r="U262" i="41"/>
  <c r="V262" i="41"/>
  <c r="W262" i="41"/>
  <c r="AE262" i="41"/>
  <c r="AF262" i="41"/>
  <c r="AG262" i="41"/>
  <c r="AH262" i="41"/>
  <c r="AI262" i="41"/>
  <c r="AJ262" i="41"/>
  <c r="AK262" i="41"/>
  <c r="AL262" i="41"/>
  <c r="AM262" i="41"/>
  <c r="AN262" i="41"/>
  <c r="AO262" i="41"/>
  <c r="AP262" i="41"/>
  <c r="AQ262" i="41"/>
  <c r="AR262" i="41"/>
  <c r="AS262" i="41"/>
  <c r="AT262" i="41"/>
  <c r="AU262" i="41"/>
  <c r="AV262" i="41"/>
  <c r="AW262" i="41"/>
  <c r="C263" i="41"/>
  <c r="D263" i="41"/>
  <c r="E263" i="41"/>
  <c r="F263" i="41"/>
  <c r="G263" i="41"/>
  <c r="H263" i="41"/>
  <c r="J263" i="41"/>
  <c r="K263" i="41"/>
  <c r="L263" i="41"/>
  <c r="N263" i="41"/>
  <c r="O263" i="41"/>
  <c r="P263" i="41"/>
  <c r="S263" i="41"/>
  <c r="T263" i="41"/>
  <c r="U263" i="41"/>
  <c r="V263" i="41"/>
  <c r="W263" i="41"/>
  <c r="AE263" i="41"/>
  <c r="AF263" i="41"/>
  <c r="AG263" i="41"/>
  <c r="AH263" i="41"/>
  <c r="AI263" i="41"/>
  <c r="AJ263" i="41"/>
  <c r="AK263" i="41"/>
  <c r="AL263" i="41"/>
  <c r="AM263" i="41"/>
  <c r="AN263" i="41"/>
  <c r="AO263" i="41"/>
  <c r="AP263" i="41"/>
  <c r="AQ263" i="41"/>
  <c r="AR263" i="41"/>
  <c r="AS263" i="41"/>
  <c r="AT263" i="41"/>
  <c r="AU263" i="41"/>
  <c r="AV263" i="41"/>
  <c r="AW263" i="41"/>
  <c r="C264" i="41"/>
  <c r="D264" i="41"/>
  <c r="E264" i="41"/>
  <c r="F264" i="41"/>
  <c r="G264" i="41"/>
  <c r="H264" i="41"/>
  <c r="J264" i="41"/>
  <c r="K264" i="41"/>
  <c r="L264" i="41"/>
  <c r="N264" i="41"/>
  <c r="O264" i="41"/>
  <c r="P264" i="41"/>
  <c r="S264" i="41"/>
  <c r="T264" i="41"/>
  <c r="U264" i="41"/>
  <c r="V264" i="41"/>
  <c r="W264" i="41"/>
  <c r="AE264" i="41"/>
  <c r="AF264" i="41"/>
  <c r="AG264" i="41"/>
  <c r="AH264" i="41"/>
  <c r="AI264" i="41"/>
  <c r="AJ264" i="41"/>
  <c r="AK264" i="41"/>
  <c r="AL264" i="41"/>
  <c r="AM264" i="41"/>
  <c r="AN264" i="41"/>
  <c r="AO264" i="41"/>
  <c r="AP264" i="41"/>
  <c r="AQ264" i="41"/>
  <c r="AR264" i="41"/>
  <c r="AS264" i="41"/>
  <c r="AT264" i="41"/>
  <c r="AU264" i="41"/>
  <c r="AV264" i="41"/>
  <c r="AW264" i="41"/>
  <c r="C265" i="41"/>
  <c r="D265" i="41"/>
  <c r="E265" i="41"/>
  <c r="F265" i="41"/>
  <c r="G265" i="41"/>
  <c r="H265" i="41"/>
  <c r="J265" i="41"/>
  <c r="K265" i="41"/>
  <c r="L265" i="41"/>
  <c r="N265" i="41"/>
  <c r="O265" i="41"/>
  <c r="P265" i="41"/>
  <c r="S265" i="41"/>
  <c r="T265" i="41"/>
  <c r="U265" i="41"/>
  <c r="V265" i="41"/>
  <c r="W265" i="41"/>
  <c r="AE265" i="41"/>
  <c r="AF265" i="41"/>
  <c r="AG265" i="41"/>
  <c r="AH265" i="41"/>
  <c r="AI265" i="41"/>
  <c r="AJ265" i="41"/>
  <c r="AK265" i="41"/>
  <c r="AL265" i="41"/>
  <c r="AM265" i="41"/>
  <c r="AN265" i="41"/>
  <c r="AO265" i="41"/>
  <c r="AP265" i="41"/>
  <c r="AQ265" i="41"/>
  <c r="AR265" i="41"/>
  <c r="AS265" i="41"/>
  <c r="AT265" i="41"/>
  <c r="AU265" i="41"/>
  <c r="AV265" i="41"/>
  <c r="AW265" i="41"/>
  <c r="C266" i="41"/>
  <c r="D266" i="41"/>
  <c r="E266" i="41"/>
  <c r="F266" i="41"/>
  <c r="G266" i="41"/>
  <c r="H266" i="41"/>
  <c r="J266" i="41"/>
  <c r="K266" i="41"/>
  <c r="L266" i="41"/>
  <c r="N266" i="41"/>
  <c r="O266" i="41"/>
  <c r="P266" i="41"/>
  <c r="S266" i="41"/>
  <c r="T266" i="41"/>
  <c r="U266" i="41"/>
  <c r="V266" i="41"/>
  <c r="W266" i="41"/>
  <c r="AE266" i="41"/>
  <c r="AF266" i="41"/>
  <c r="AG266" i="41"/>
  <c r="AH266" i="41"/>
  <c r="AI266" i="41"/>
  <c r="AJ266" i="41"/>
  <c r="AK266" i="41"/>
  <c r="AL266" i="41"/>
  <c r="AM266" i="41"/>
  <c r="AN266" i="41"/>
  <c r="AO266" i="41"/>
  <c r="AP266" i="41"/>
  <c r="AQ266" i="41"/>
  <c r="AR266" i="41"/>
  <c r="AS266" i="41"/>
  <c r="AT266" i="41"/>
  <c r="AU266" i="41"/>
  <c r="AV266" i="41"/>
  <c r="AW266" i="41"/>
  <c r="C267" i="41"/>
  <c r="D267" i="41"/>
  <c r="E267" i="41"/>
  <c r="F267" i="41"/>
  <c r="G267" i="41"/>
  <c r="H267" i="41"/>
  <c r="J267" i="41"/>
  <c r="K267" i="41"/>
  <c r="L267" i="41"/>
  <c r="N267" i="41"/>
  <c r="O267" i="41"/>
  <c r="P267" i="41"/>
  <c r="S267" i="41"/>
  <c r="T267" i="41"/>
  <c r="U267" i="41"/>
  <c r="V267" i="41"/>
  <c r="W267" i="41"/>
  <c r="AE267" i="41"/>
  <c r="AF267" i="41"/>
  <c r="AG267" i="41"/>
  <c r="AH267" i="41"/>
  <c r="AI267" i="41"/>
  <c r="AJ267" i="41"/>
  <c r="AK267" i="41"/>
  <c r="AL267" i="41"/>
  <c r="AM267" i="41"/>
  <c r="AN267" i="41"/>
  <c r="AO267" i="41"/>
  <c r="AP267" i="41"/>
  <c r="AQ267" i="41"/>
  <c r="AR267" i="41"/>
  <c r="AS267" i="41"/>
  <c r="AT267" i="41"/>
  <c r="AU267" i="41"/>
  <c r="AV267" i="41"/>
  <c r="AW267" i="41"/>
  <c r="C268" i="41"/>
  <c r="D268" i="41"/>
  <c r="E268" i="41"/>
  <c r="F268" i="41"/>
  <c r="G268" i="41"/>
  <c r="H268" i="41"/>
  <c r="J268" i="41"/>
  <c r="K268" i="41"/>
  <c r="L268" i="41"/>
  <c r="N268" i="41"/>
  <c r="O268" i="41"/>
  <c r="P268" i="41"/>
  <c r="S268" i="41"/>
  <c r="T268" i="41"/>
  <c r="U268" i="41"/>
  <c r="V268" i="41"/>
  <c r="W268" i="41"/>
  <c r="AE268" i="41"/>
  <c r="AF268" i="41"/>
  <c r="AG268" i="41"/>
  <c r="AH268" i="41"/>
  <c r="AI268" i="41"/>
  <c r="AJ268" i="41"/>
  <c r="AK268" i="41"/>
  <c r="AL268" i="41"/>
  <c r="AM268" i="41"/>
  <c r="AN268" i="41"/>
  <c r="AO268" i="41"/>
  <c r="AP268" i="41"/>
  <c r="AQ268" i="41"/>
  <c r="AR268" i="41"/>
  <c r="AS268" i="41"/>
  <c r="AT268" i="41"/>
  <c r="AU268" i="41"/>
  <c r="AV268" i="41"/>
  <c r="AW268" i="41"/>
  <c r="C269" i="41"/>
  <c r="D269" i="41"/>
  <c r="E269" i="41"/>
  <c r="F269" i="41"/>
  <c r="G269" i="41"/>
  <c r="H269" i="41"/>
  <c r="J269" i="41"/>
  <c r="K269" i="41"/>
  <c r="L269" i="41"/>
  <c r="N269" i="41"/>
  <c r="O269" i="41"/>
  <c r="P269" i="41"/>
  <c r="S269" i="41"/>
  <c r="T269" i="41"/>
  <c r="U269" i="41"/>
  <c r="V269" i="41"/>
  <c r="W269" i="41"/>
  <c r="AE269" i="41"/>
  <c r="AF269" i="41"/>
  <c r="AG269" i="41"/>
  <c r="AH269" i="41"/>
  <c r="AI269" i="41"/>
  <c r="AJ269" i="41"/>
  <c r="AK269" i="41"/>
  <c r="AL269" i="41"/>
  <c r="AM269" i="41"/>
  <c r="AN269" i="41"/>
  <c r="AO269" i="41"/>
  <c r="AP269" i="41"/>
  <c r="AQ269" i="41"/>
  <c r="AR269" i="41"/>
  <c r="AS269" i="41"/>
  <c r="AT269" i="41"/>
  <c r="AU269" i="41"/>
  <c r="AV269" i="41"/>
  <c r="AW269" i="41"/>
  <c r="C270" i="41"/>
  <c r="D270" i="41"/>
  <c r="E270" i="41"/>
  <c r="F270" i="41"/>
  <c r="G270" i="41"/>
  <c r="H270" i="41"/>
  <c r="J270" i="41"/>
  <c r="K270" i="41"/>
  <c r="L270" i="41"/>
  <c r="N270" i="41"/>
  <c r="O270" i="41"/>
  <c r="P270" i="41"/>
  <c r="S270" i="41"/>
  <c r="T270" i="41"/>
  <c r="U270" i="41"/>
  <c r="V270" i="41"/>
  <c r="W270" i="41"/>
  <c r="AE270" i="41"/>
  <c r="AF270" i="41"/>
  <c r="AG270" i="41"/>
  <c r="AH270" i="41"/>
  <c r="AI270" i="41"/>
  <c r="AJ270" i="41"/>
  <c r="AK270" i="41"/>
  <c r="AL270" i="41"/>
  <c r="AM270" i="41"/>
  <c r="AN270" i="41"/>
  <c r="AO270" i="41"/>
  <c r="AP270" i="41"/>
  <c r="AQ270" i="41"/>
  <c r="AR270" i="41"/>
  <c r="AS270" i="41"/>
  <c r="AT270" i="41"/>
  <c r="AU270" i="41"/>
  <c r="AV270" i="41"/>
  <c r="AW270" i="41"/>
  <c r="C271" i="41"/>
  <c r="D271" i="41"/>
  <c r="E271" i="41"/>
  <c r="F271" i="41"/>
  <c r="G271" i="41"/>
  <c r="H271" i="41"/>
  <c r="J271" i="41"/>
  <c r="K271" i="41"/>
  <c r="L271" i="41"/>
  <c r="N271" i="41"/>
  <c r="O271" i="41"/>
  <c r="P271" i="41"/>
  <c r="S271" i="41"/>
  <c r="T271" i="41"/>
  <c r="U271" i="41"/>
  <c r="V271" i="41"/>
  <c r="W271" i="41"/>
  <c r="AE271" i="41"/>
  <c r="AF271" i="41"/>
  <c r="AG271" i="41"/>
  <c r="AH271" i="41"/>
  <c r="AI271" i="41"/>
  <c r="AJ271" i="41"/>
  <c r="AK271" i="41"/>
  <c r="AL271" i="41"/>
  <c r="AM271" i="41"/>
  <c r="AN271" i="41"/>
  <c r="AO271" i="41"/>
  <c r="AP271" i="41"/>
  <c r="AQ271" i="41"/>
  <c r="AR271" i="41"/>
  <c r="AS271" i="41"/>
  <c r="AT271" i="41"/>
  <c r="AU271" i="41"/>
  <c r="AV271" i="41"/>
  <c r="AW271" i="41"/>
  <c r="C272" i="41"/>
  <c r="D272" i="41"/>
  <c r="E272" i="41"/>
  <c r="F272" i="41"/>
  <c r="G272" i="41"/>
  <c r="H272" i="41"/>
  <c r="J272" i="41"/>
  <c r="K272" i="41"/>
  <c r="L272" i="41"/>
  <c r="N272" i="41"/>
  <c r="O272" i="41"/>
  <c r="P272" i="41"/>
  <c r="S272" i="41"/>
  <c r="T272" i="41"/>
  <c r="U272" i="41"/>
  <c r="V272" i="41"/>
  <c r="W272" i="41"/>
  <c r="AE272" i="41"/>
  <c r="AF272" i="41"/>
  <c r="AG272" i="41"/>
  <c r="AH272" i="41"/>
  <c r="AI272" i="41"/>
  <c r="AJ272" i="41"/>
  <c r="AK272" i="41"/>
  <c r="AL272" i="41"/>
  <c r="AM272" i="41"/>
  <c r="AN272" i="41"/>
  <c r="AO272" i="41"/>
  <c r="AP272" i="41"/>
  <c r="AQ272" i="41"/>
  <c r="AR272" i="41"/>
  <c r="AS272" i="41"/>
  <c r="AT272" i="41"/>
  <c r="AU272" i="41"/>
  <c r="AV272" i="41"/>
  <c r="AW272" i="41"/>
  <c r="C273" i="41"/>
  <c r="D273" i="41"/>
  <c r="E273" i="41"/>
  <c r="F273" i="41"/>
  <c r="G273" i="41"/>
  <c r="H273" i="41"/>
  <c r="J273" i="41"/>
  <c r="K273" i="41"/>
  <c r="L273" i="41"/>
  <c r="N273" i="41"/>
  <c r="O273" i="41"/>
  <c r="P273" i="41"/>
  <c r="S273" i="41"/>
  <c r="T273" i="41"/>
  <c r="U273" i="41"/>
  <c r="V273" i="41"/>
  <c r="W273" i="41"/>
  <c r="AE273" i="41"/>
  <c r="AF273" i="41"/>
  <c r="AG273" i="41"/>
  <c r="AH273" i="41"/>
  <c r="AI273" i="41"/>
  <c r="AJ273" i="41"/>
  <c r="AK273" i="41"/>
  <c r="AL273" i="41"/>
  <c r="AM273" i="41"/>
  <c r="AN273" i="41"/>
  <c r="AO273" i="41"/>
  <c r="AP273" i="41"/>
  <c r="AQ273" i="41"/>
  <c r="AR273" i="41"/>
  <c r="AS273" i="41"/>
  <c r="AT273" i="41"/>
  <c r="AU273" i="41"/>
  <c r="AV273" i="41"/>
  <c r="AW273" i="41"/>
  <c r="C274" i="41"/>
  <c r="D274" i="41"/>
  <c r="E274" i="41"/>
  <c r="F274" i="41"/>
  <c r="G274" i="41"/>
  <c r="H274" i="41"/>
  <c r="J274" i="41"/>
  <c r="K274" i="41"/>
  <c r="L274" i="41"/>
  <c r="N274" i="41"/>
  <c r="O274" i="41"/>
  <c r="P274" i="41"/>
  <c r="S274" i="41"/>
  <c r="T274" i="41"/>
  <c r="U274" i="41"/>
  <c r="V274" i="41"/>
  <c r="W274" i="41"/>
  <c r="AE274" i="41"/>
  <c r="AF274" i="41"/>
  <c r="AG274" i="41"/>
  <c r="AH274" i="41"/>
  <c r="AI274" i="41"/>
  <c r="AJ274" i="41"/>
  <c r="AK274" i="41"/>
  <c r="AM274" i="41"/>
  <c r="AN274" i="41"/>
  <c r="AO274" i="41"/>
  <c r="AP274" i="41"/>
  <c r="AQ274" i="41"/>
  <c r="AR274" i="41"/>
  <c r="AS274" i="41"/>
  <c r="AT274" i="41"/>
  <c r="AU274" i="41"/>
  <c r="AV274" i="41"/>
  <c r="AW274" i="41"/>
  <c r="C275" i="41"/>
  <c r="D275" i="41"/>
  <c r="E275" i="41"/>
  <c r="F275" i="41"/>
  <c r="G275" i="41"/>
  <c r="H275" i="41"/>
  <c r="J275" i="41"/>
  <c r="K275" i="41"/>
  <c r="L275" i="41"/>
  <c r="N275" i="41"/>
  <c r="O275" i="41"/>
  <c r="P275" i="41"/>
  <c r="S275" i="41"/>
  <c r="T275" i="41"/>
  <c r="U275" i="41"/>
  <c r="V275" i="41"/>
  <c r="W275" i="41"/>
  <c r="AE275" i="41"/>
  <c r="AF275" i="41"/>
  <c r="AG275" i="41"/>
  <c r="AH275" i="41"/>
  <c r="AI275" i="41"/>
  <c r="AJ275" i="41"/>
  <c r="AK275" i="41"/>
  <c r="AL275" i="41"/>
  <c r="AM275" i="41"/>
  <c r="AN275" i="41"/>
  <c r="AO275" i="41"/>
  <c r="AP275" i="41"/>
  <c r="AQ275" i="41"/>
  <c r="AR275" i="41"/>
  <c r="AS275" i="41"/>
  <c r="AT275" i="41"/>
  <c r="AU275" i="41"/>
  <c r="AV275" i="41"/>
  <c r="AW275" i="41"/>
  <c r="C276" i="41"/>
  <c r="D276" i="41"/>
  <c r="E276" i="41"/>
  <c r="F276" i="41"/>
  <c r="G276" i="41"/>
  <c r="H276" i="41"/>
  <c r="J276" i="41"/>
  <c r="K276" i="41"/>
  <c r="L276" i="41"/>
  <c r="N276" i="41"/>
  <c r="O276" i="41"/>
  <c r="P276" i="41"/>
  <c r="S276" i="41"/>
  <c r="T276" i="41"/>
  <c r="U276" i="41"/>
  <c r="V276" i="41"/>
  <c r="W276" i="41"/>
  <c r="AE276" i="41"/>
  <c r="AF276" i="41"/>
  <c r="AG276" i="41"/>
  <c r="AH276" i="41"/>
  <c r="AI276" i="41"/>
  <c r="AJ276" i="41"/>
  <c r="AK276" i="41"/>
  <c r="AL276" i="41"/>
  <c r="AM276" i="41"/>
  <c r="AN276" i="41"/>
  <c r="AO276" i="41"/>
  <c r="AP276" i="41"/>
  <c r="AQ276" i="41"/>
  <c r="AR276" i="41"/>
  <c r="AS276" i="41"/>
  <c r="AT276" i="41"/>
  <c r="AU276" i="41"/>
  <c r="AV276" i="41"/>
  <c r="AW276" i="41"/>
  <c r="C277" i="41"/>
  <c r="D277" i="41"/>
  <c r="E277" i="41"/>
  <c r="F277" i="41"/>
  <c r="G277" i="41"/>
  <c r="H277" i="41"/>
  <c r="J277" i="41"/>
  <c r="K277" i="41"/>
  <c r="L277" i="41"/>
  <c r="N277" i="41"/>
  <c r="O277" i="41"/>
  <c r="P277" i="41"/>
  <c r="S277" i="41"/>
  <c r="T277" i="41"/>
  <c r="U277" i="41"/>
  <c r="V277" i="41"/>
  <c r="W277" i="41"/>
  <c r="AE277" i="41"/>
  <c r="AF277" i="41"/>
  <c r="AG277" i="41"/>
  <c r="AH277" i="41"/>
  <c r="AI277" i="41"/>
  <c r="AJ277" i="41"/>
  <c r="AK277" i="41"/>
  <c r="AL277" i="41"/>
  <c r="AM277" i="41"/>
  <c r="AN277" i="41"/>
  <c r="AO277" i="41"/>
  <c r="AP277" i="41"/>
  <c r="AQ277" i="41"/>
  <c r="AR277" i="41"/>
  <c r="AS277" i="41"/>
  <c r="AT277" i="41"/>
  <c r="AU277" i="41"/>
  <c r="AV277" i="41"/>
  <c r="AW277" i="41"/>
  <c r="C278" i="41"/>
  <c r="D278" i="41"/>
  <c r="E278" i="41"/>
  <c r="F278" i="41"/>
  <c r="G278" i="41"/>
  <c r="H278" i="41"/>
  <c r="J278" i="41"/>
  <c r="K278" i="41"/>
  <c r="L278" i="41"/>
  <c r="N278" i="41"/>
  <c r="O278" i="41"/>
  <c r="P278" i="41"/>
  <c r="S278" i="41"/>
  <c r="T278" i="41"/>
  <c r="U278" i="41"/>
  <c r="V278" i="41"/>
  <c r="W278" i="41"/>
  <c r="AE278" i="41"/>
  <c r="AF278" i="41"/>
  <c r="AG278" i="41"/>
  <c r="AH278" i="41"/>
  <c r="AI278" i="41"/>
  <c r="AJ278" i="41"/>
  <c r="AK278" i="41"/>
  <c r="AL278" i="41"/>
  <c r="AM278" i="41"/>
  <c r="AN278" i="41"/>
  <c r="AO278" i="41"/>
  <c r="AP278" i="41"/>
  <c r="AQ278" i="41"/>
  <c r="AR278" i="41"/>
  <c r="AS278" i="41"/>
  <c r="AT278" i="41"/>
  <c r="AU278" i="41"/>
  <c r="AV278" i="41"/>
  <c r="AW278" i="41"/>
  <c r="C279" i="41"/>
  <c r="D279" i="41"/>
  <c r="E279" i="41"/>
  <c r="F279" i="41"/>
  <c r="G279" i="41"/>
  <c r="H279" i="41"/>
  <c r="J279" i="41"/>
  <c r="K279" i="41"/>
  <c r="L279" i="41"/>
  <c r="N279" i="41"/>
  <c r="O279" i="41"/>
  <c r="P279" i="41"/>
  <c r="S279" i="41"/>
  <c r="T279" i="41"/>
  <c r="U279" i="41"/>
  <c r="V279" i="41"/>
  <c r="W279" i="41"/>
  <c r="AE279" i="41"/>
  <c r="AF279" i="41"/>
  <c r="AG279" i="41"/>
  <c r="AH279" i="41"/>
  <c r="AI279" i="41"/>
  <c r="AJ279" i="41"/>
  <c r="AK279" i="41"/>
  <c r="AL279" i="41"/>
  <c r="AM279" i="41"/>
  <c r="AN279" i="41"/>
  <c r="AO279" i="41"/>
  <c r="AP279" i="41"/>
  <c r="AQ279" i="41"/>
  <c r="AR279" i="41"/>
  <c r="AS279" i="41"/>
  <c r="AT279" i="41"/>
  <c r="AU279" i="41"/>
  <c r="AV279" i="41"/>
  <c r="AW279" i="41"/>
  <c r="C280" i="41"/>
  <c r="D280" i="41"/>
  <c r="E280" i="41"/>
  <c r="F280" i="41"/>
  <c r="G280" i="41"/>
  <c r="H280" i="41"/>
  <c r="J280" i="41"/>
  <c r="K280" i="41"/>
  <c r="L280" i="41"/>
  <c r="N280" i="41"/>
  <c r="O280" i="41"/>
  <c r="P280" i="41"/>
  <c r="S280" i="41"/>
  <c r="T280" i="41"/>
  <c r="U280" i="41"/>
  <c r="V280" i="41"/>
  <c r="W280" i="41"/>
  <c r="AE280" i="41"/>
  <c r="AF280" i="41"/>
  <c r="AG280" i="41"/>
  <c r="AH280" i="41"/>
  <c r="AI280" i="41"/>
  <c r="AJ280" i="41"/>
  <c r="AK280" i="41"/>
  <c r="AL280" i="41"/>
  <c r="AM280" i="41"/>
  <c r="AN280" i="41"/>
  <c r="AO280" i="41"/>
  <c r="AP280" i="41"/>
  <c r="AQ280" i="41"/>
  <c r="AR280" i="41"/>
  <c r="AS280" i="41"/>
  <c r="AT280" i="41"/>
  <c r="AU280" i="41"/>
  <c r="AV280" i="41"/>
  <c r="AW280" i="41"/>
  <c r="C281" i="41"/>
  <c r="D281" i="41"/>
  <c r="E281" i="41"/>
  <c r="F281" i="41"/>
  <c r="G281" i="41"/>
  <c r="H281" i="41"/>
  <c r="J281" i="41"/>
  <c r="K281" i="41"/>
  <c r="L281" i="41"/>
  <c r="N281" i="41"/>
  <c r="O281" i="41"/>
  <c r="P281" i="41"/>
  <c r="S281" i="41"/>
  <c r="T281" i="41"/>
  <c r="U281" i="41"/>
  <c r="V281" i="41"/>
  <c r="W281" i="41"/>
  <c r="AE281" i="41"/>
  <c r="AF281" i="41"/>
  <c r="AG281" i="41"/>
  <c r="AH281" i="41"/>
  <c r="AI281" i="41"/>
  <c r="AJ281" i="41"/>
  <c r="AK281" i="41"/>
  <c r="AL281" i="41"/>
  <c r="AM281" i="41"/>
  <c r="AN281" i="41"/>
  <c r="AO281" i="41"/>
  <c r="AP281" i="41"/>
  <c r="AQ281" i="41"/>
  <c r="AR281" i="41"/>
  <c r="AS281" i="41"/>
  <c r="AT281" i="41"/>
  <c r="AU281" i="41"/>
  <c r="AV281" i="41"/>
  <c r="AW281" i="41"/>
  <c r="C282" i="41"/>
  <c r="D282" i="41"/>
  <c r="E282" i="41"/>
  <c r="F282" i="41"/>
  <c r="G282" i="41"/>
  <c r="H282" i="41"/>
  <c r="J282" i="41"/>
  <c r="K282" i="41"/>
  <c r="L282" i="41"/>
  <c r="N282" i="41"/>
  <c r="O282" i="41"/>
  <c r="P282" i="41"/>
  <c r="S282" i="41"/>
  <c r="T282" i="41"/>
  <c r="U282" i="41"/>
  <c r="V282" i="41"/>
  <c r="W282" i="41"/>
  <c r="AE282" i="41"/>
  <c r="AF282" i="41"/>
  <c r="AG282" i="41"/>
  <c r="AH282" i="41"/>
  <c r="AI282" i="41"/>
  <c r="AJ282" i="41"/>
  <c r="AK282" i="41"/>
  <c r="AL282" i="41"/>
  <c r="AM282" i="41"/>
  <c r="AN282" i="41"/>
  <c r="AO282" i="41"/>
  <c r="AP282" i="41"/>
  <c r="AQ282" i="41"/>
  <c r="AR282" i="41"/>
  <c r="AS282" i="41"/>
  <c r="AT282" i="41"/>
  <c r="AU282" i="41"/>
  <c r="AV282" i="41"/>
  <c r="AW282" i="41"/>
  <c r="C283" i="41"/>
  <c r="D283" i="41"/>
  <c r="E283" i="41"/>
  <c r="F283" i="41"/>
  <c r="G283" i="41"/>
  <c r="H283" i="41"/>
  <c r="J283" i="41"/>
  <c r="K283" i="41"/>
  <c r="L283" i="41"/>
  <c r="N283" i="41"/>
  <c r="O283" i="41"/>
  <c r="P283" i="41"/>
  <c r="S283" i="41"/>
  <c r="T283" i="41"/>
  <c r="U283" i="41"/>
  <c r="V283" i="41"/>
  <c r="W283" i="41"/>
  <c r="AE283" i="41"/>
  <c r="AF283" i="41"/>
  <c r="AG283" i="41"/>
  <c r="AH283" i="41"/>
  <c r="AI283" i="41"/>
  <c r="AJ283" i="41"/>
  <c r="AK283" i="41"/>
  <c r="AL283" i="41"/>
  <c r="AM283" i="41"/>
  <c r="AN283" i="41"/>
  <c r="AO283" i="41"/>
  <c r="AP283" i="41"/>
  <c r="AQ283" i="41"/>
  <c r="AR283" i="41"/>
  <c r="AS283" i="41"/>
  <c r="AT283" i="41"/>
  <c r="AU283" i="41"/>
  <c r="AV283" i="41"/>
  <c r="AW283" i="41"/>
  <c r="C284" i="41"/>
  <c r="D284" i="41"/>
  <c r="E284" i="41"/>
  <c r="F284" i="41"/>
  <c r="G284" i="41"/>
  <c r="H284" i="41"/>
  <c r="J284" i="41"/>
  <c r="K284" i="41"/>
  <c r="L284" i="41"/>
  <c r="N284" i="41"/>
  <c r="O284" i="41"/>
  <c r="P284" i="41"/>
  <c r="S284" i="41"/>
  <c r="T284" i="41"/>
  <c r="U284" i="41"/>
  <c r="V284" i="41"/>
  <c r="W284" i="41"/>
  <c r="AE284" i="41"/>
  <c r="AF284" i="41"/>
  <c r="AG284" i="41"/>
  <c r="AH284" i="41"/>
  <c r="AI284" i="41"/>
  <c r="AJ284" i="41"/>
  <c r="AK284" i="41"/>
  <c r="AL284" i="41"/>
  <c r="AM284" i="41"/>
  <c r="AN284" i="41"/>
  <c r="AO284" i="41"/>
  <c r="AP284" i="41"/>
  <c r="AQ284" i="41"/>
  <c r="AR284" i="41"/>
  <c r="AS284" i="41"/>
  <c r="AT284" i="41"/>
  <c r="AU284" i="41"/>
  <c r="AV284" i="41"/>
  <c r="AW284" i="41"/>
  <c r="C285" i="41"/>
  <c r="D285" i="41"/>
  <c r="E285" i="41"/>
  <c r="F285" i="41"/>
  <c r="G285" i="41"/>
  <c r="H285" i="41"/>
  <c r="J285" i="41"/>
  <c r="K285" i="41"/>
  <c r="L285" i="41"/>
  <c r="N285" i="41"/>
  <c r="O285" i="41"/>
  <c r="P285" i="41"/>
  <c r="S285" i="41"/>
  <c r="T285" i="41"/>
  <c r="U285" i="41"/>
  <c r="V285" i="41"/>
  <c r="W285" i="41"/>
  <c r="AE285" i="41"/>
  <c r="AF285" i="41"/>
  <c r="AG285" i="41"/>
  <c r="AH285" i="41"/>
  <c r="AI285" i="41"/>
  <c r="AJ285" i="41"/>
  <c r="AK285" i="41"/>
  <c r="AM285" i="41"/>
  <c r="AN285" i="41"/>
  <c r="AO285" i="41"/>
  <c r="AP285" i="41"/>
  <c r="AQ285" i="41"/>
  <c r="AR285" i="41"/>
  <c r="AS285" i="41"/>
  <c r="AT285" i="41"/>
  <c r="AU285" i="41"/>
  <c r="AV285" i="41"/>
  <c r="AW285" i="41"/>
  <c r="C286" i="41"/>
  <c r="D286" i="41"/>
  <c r="E286" i="41"/>
  <c r="F286" i="41"/>
  <c r="G286" i="41"/>
  <c r="H286" i="41"/>
  <c r="J286" i="41"/>
  <c r="K286" i="41"/>
  <c r="L286" i="41"/>
  <c r="N286" i="41"/>
  <c r="O286" i="41"/>
  <c r="P286" i="41"/>
  <c r="S286" i="41"/>
  <c r="T286" i="41"/>
  <c r="U286" i="41"/>
  <c r="V286" i="41"/>
  <c r="W286" i="41"/>
  <c r="AE286" i="41"/>
  <c r="AF286" i="41"/>
  <c r="AG286" i="41"/>
  <c r="AH286" i="41"/>
  <c r="AI286" i="41"/>
  <c r="AJ286" i="41"/>
  <c r="AK286" i="41"/>
  <c r="AL286" i="41"/>
  <c r="AM286" i="41"/>
  <c r="AN286" i="41"/>
  <c r="AO286" i="41"/>
  <c r="AP286" i="41"/>
  <c r="AQ286" i="41"/>
  <c r="AR286" i="41"/>
  <c r="AS286" i="41"/>
  <c r="AT286" i="41"/>
  <c r="AU286" i="41"/>
  <c r="AV286" i="41"/>
  <c r="AW286" i="41"/>
  <c r="C287" i="41"/>
  <c r="D287" i="41"/>
  <c r="E287" i="41"/>
  <c r="F287" i="41"/>
  <c r="G287" i="41"/>
  <c r="H287" i="41"/>
  <c r="J287" i="41"/>
  <c r="K287" i="41"/>
  <c r="L287" i="41"/>
  <c r="N287" i="41"/>
  <c r="O287" i="41"/>
  <c r="P287" i="41"/>
  <c r="S287" i="41"/>
  <c r="T287" i="41"/>
  <c r="U287" i="41"/>
  <c r="V287" i="41"/>
  <c r="W287" i="41"/>
  <c r="AE287" i="41"/>
  <c r="AF287" i="41"/>
  <c r="AG287" i="41"/>
  <c r="AH287" i="41"/>
  <c r="AI287" i="41"/>
  <c r="AJ287" i="41"/>
  <c r="AK287" i="41"/>
  <c r="AL287" i="41"/>
  <c r="AM287" i="41"/>
  <c r="AN287" i="41"/>
  <c r="AO287" i="41"/>
  <c r="AP287" i="41"/>
  <c r="AQ287" i="41"/>
  <c r="AR287" i="41"/>
  <c r="AS287" i="41"/>
  <c r="AT287" i="41"/>
  <c r="AU287" i="41"/>
  <c r="AV287" i="41"/>
  <c r="AW287" i="41"/>
  <c r="C288" i="41"/>
  <c r="D288" i="41"/>
  <c r="E288" i="41"/>
  <c r="F288" i="41"/>
  <c r="G288" i="41"/>
  <c r="H288" i="41"/>
  <c r="J288" i="41"/>
  <c r="K288" i="41"/>
  <c r="L288" i="41"/>
  <c r="N288" i="41"/>
  <c r="O288" i="41"/>
  <c r="P288" i="41"/>
  <c r="S288" i="41"/>
  <c r="T288" i="41"/>
  <c r="U288" i="41"/>
  <c r="V288" i="41"/>
  <c r="W288" i="41"/>
  <c r="AE288" i="41"/>
  <c r="AF288" i="41"/>
  <c r="AG288" i="41"/>
  <c r="AH288" i="41"/>
  <c r="AI288" i="41"/>
  <c r="AJ288" i="41"/>
  <c r="AK288" i="41"/>
  <c r="AL288" i="41"/>
  <c r="AM288" i="41"/>
  <c r="AN288" i="41"/>
  <c r="AO288" i="41"/>
  <c r="AP288" i="41"/>
  <c r="AQ288" i="41"/>
  <c r="AR288" i="41"/>
  <c r="AS288" i="41"/>
  <c r="AT288" i="41"/>
  <c r="AU288" i="41"/>
  <c r="AV288" i="41"/>
  <c r="AW288" i="41"/>
  <c r="C289" i="41"/>
  <c r="D289" i="41"/>
  <c r="E289" i="41"/>
  <c r="F289" i="41"/>
  <c r="G289" i="41"/>
  <c r="H289" i="41"/>
  <c r="J289" i="41"/>
  <c r="K289" i="41"/>
  <c r="L289" i="41"/>
  <c r="N289" i="41"/>
  <c r="O289" i="41"/>
  <c r="P289" i="41"/>
  <c r="S289" i="41"/>
  <c r="T289" i="41"/>
  <c r="U289" i="41"/>
  <c r="V289" i="41"/>
  <c r="W289" i="41"/>
  <c r="AE289" i="41"/>
  <c r="AF289" i="41"/>
  <c r="AG289" i="41"/>
  <c r="AH289" i="41"/>
  <c r="AI289" i="41"/>
  <c r="AJ289" i="41"/>
  <c r="AK289" i="41"/>
  <c r="AL289" i="41"/>
  <c r="AM289" i="41"/>
  <c r="AN289" i="41"/>
  <c r="AO289" i="41"/>
  <c r="AP289" i="41"/>
  <c r="AQ289" i="41"/>
  <c r="AR289" i="41"/>
  <c r="AS289" i="41"/>
  <c r="AT289" i="41"/>
  <c r="AU289" i="41"/>
  <c r="AV289" i="41"/>
  <c r="AW289" i="41"/>
  <c r="C290" i="41"/>
  <c r="D290" i="41"/>
  <c r="E290" i="41"/>
  <c r="F290" i="41"/>
  <c r="G290" i="41"/>
  <c r="H290" i="41"/>
  <c r="J290" i="41"/>
  <c r="K290" i="41"/>
  <c r="L290" i="41"/>
  <c r="N290" i="41"/>
  <c r="O290" i="41"/>
  <c r="P290" i="41"/>
  <c r="S290" i="41"/>
  <c r="T290" i="41"/>
  <c r="U290" i="41"/>
  <c r="V290" i="41"/>
  <c r="W290" i="41"/>
  <c r="AE290" i="41"/>
  <c r="AF290" i="41"/>
  <c r="AG290" i="41"/>
  <c r="AH290" i="41"/>
  <c r="AI290" i="41"/>
  <c r="AJ290" i="41"/>
  <c r="AK290" i="41"/>
  <c r="AL290" i="41"/>
  <c r="AM290" i="41"/>
  <c r="AN290" i="41"/>
  <c r="AO290" i="41"/>
  <c r="AP290" i="41"/>
  <c r="AQ290" i="41"/>
  <c r="AR290" i="41"/>
  <c r="AS290" i="41"/>
  <c r="AT290" i="41"/>
  <c r="AU290" i="41"/>
  <c r="AV290" i="41"/>
  <c r="AW290" i="41"/>
  <c r="C291" i="41"/>
  <c r="D291" i="41"/>
  <c r="E291" i="41"/>
  <c r="F291" i="41"/>
  <c r="G291" i="41"/>
  <c r="H291" i="41"/>
  <c r="J291" i="41"/>
  <c r="K291" i="41"/>
  <c r="L291" i="41"/>
  <c r="N291" i="41"/>
  <c r="O291" i="41"/>
  <c r="P291" i="41"/>
  <c r="S291" i="41"/>
  <c r="T291" i="41"/>
  <c r="U291" i="41"/>
  <c r="V291" i="41"/>
  <c r="W291" i="41"/>
  <c r="AE291" i="41"/>
  <c r="AF291" i="41"/>
  <c r="AG291" i="41"/>
  <c r="AH291" i="41"/>
  <c r="AI291" i="41"/>
  <c r="AJ291" i="41"/>
  <c r="AK291" i="41"/>
  <c r="AL291" i="41"/>
  <c r="AM291" i="41"/>
  <c r="AN291" i="41"/>
  <c r="AO291" i="41"/>
  <c r="AP291" i="41"/>
  <c r="AQ291" i="41"/>
  <c r="AR291" i="41"/>
  <c r="AS291" i="41"/>
  <c r="AT291" i="41"/>
  <c r="AU291" i="41"/>
  <c r="AV291" i="41"/>
  <c r="AW291" i="41"/>
  <c r="C292" i="41"/>
  <c r="D292" i="41"/>
  <c r="E292" i="41"/>
  <c r="F292" i="41"/>
  <c r="G292" i="41"/>
  <c r="H292" i="41"/>
  <c r="J292" i="41"/>
  <c r="K292" i="41"/>
  <c r="L292" i="41"/>
  <c r="N292" i="41"/>
  <c r="O292" i="41"/>
  <c r="P292" i="41"/>
  <c r="S292" i="41"/>
  <c r="T292" i="41"/>
  <c r="U292" i="41"/>
  <c r="V292" i="41"/>
  <c r="W292" i="41"/>
  <c r="AE292" i="41"/>
  <c r="AF292" i="41"/>
  <c r="AG292" i="41"/>
  <c r="AH292" i="41"/>
  <c r="AI292" i="41"/>
  <c r="AJ292" i="41"/>
  <c r="AK292" i="41"/>
  <c r="AL292" i="41"/>
  <c r="AM292" i="41"/>
  <c r="AN292" i="41"/>
  <c r="AO292" i="41"/>
  <c r="AP292" i="41"/>
  <c r="AQ292" i="41"/>
  <c r="AR292" i="41"/>
  <c r="AS292" i="41"/>
  <c r="AT292" i="41"/>
  <c r="AU292" i="41"/>
  <c r="AV292" i="41"/>
  <c r="AW292" i="41"/>
  <c r="C293" i="41"/>
  <c r="D293" i="41"/>
  <c r="E293" i="41"/>
  <c r="F293" i="41"/>
  <c r="G293" i="41"/>
  <c r="H293" i="41"/>
  <c r="J293" i="41"/>
  <c r="K293" i="41"/>
  <c r="L293" i="41"/>
  <c r="N293" i="41"/>
  <c r="O293" i="41"/>
  <c r="P293" i="41"/>
  <c r="S293" i="41"/>
  <c r="T293" i="41"/>
  <c r="U293" i="41"/>
  <c r="V293" i="41"/>
  <c r="W293" i="41"/>
  <c r="AE293" i="41"/>
  <c r="AF293" i="41"/>
  <c r="AG293" i="41"/>
  <c r="AH293" i="41"/>
  <c r="AI293" i="41"/>
  <c r="AJ293" i="41"/>
  <c r="AK293" i="41"/>
  <c r="AL293" i="41"/>
  <c r="AM293" i="41"/>
  <c r="AN293" i="41"/>
  <c r="AO293" i="41"/>
  <c r="AP293" i="41"/>
  <c r="AQ293" i="41"/>
  <c r="AR293" i="41"/>
  <c r="AS293" i="41"/>
  <c r="AT293" i="41"/>
  <c r="AU293" i="41"/>
  <c r="AV293" i="41"/>
  <c r="AW293" i="41"/>
  <c r="C294" i="41"/>
  <c r="D294" i="41"/>
  <c r="E294" i="41"/>
  <c r="F294" i="41"/>
  <c r="G294" i="41"/>
  <c r="H294" i="41"/>
  <c r="J294" i="41"/>
  <c r="K294" i="41"/>
  <c r="L294" i="41"/>
  <c r="N294" i="41"/>
  <c r="O294" i="41"/>
  <c r="P294" i="41"/>
  <c r="S294" i="41"/>
  <c r="T294" i="41"/>
  <c r="U294" i="41"/>
  <c r="V294" i="41"/>
  <c r="W294" i="41"/>
  <c r="AE294" i="41"/>
  <c r="AF294" i="41"/>
  <c r="AG294" i="41"/>
  <c r="AH294" i="41"/>
  <c r="AI294" i="41"/>
  <c r="AJ294" i="41"/>
  <c r="AK294" i="41"/>
  <c r="AL294" i="41"/>
  <c r="AM294" i="41"/>
  <c r="AN294" i="41"/>
  <c r="AO294" i="41"/>
  <c r="AP294" i="41"/>
  <c r="AQ294" i="41"/>
  <c r="AR294" i="41"/>
  <c r="AS294" i="41"/>
  <c r="AT294" i="41"/>
  <c r="AU294" i="41"/>
  <c r="AV294" i="41"/>
  <c r="AW294" i="41"/>
  <c r="C295" i="41"/>
  <c r="D295" i="41"/>
  <c r="E295" i="41"/>
  <c r="F295" i="41"/>
  <c r="G295" i="41"/>
  <c r="H295" i="41"/>
  <c r="J295" i="41"/>
  <c r="K295" i="41"/>
  <c r="L295" i="41"/>
  <c r="N295" i="41"/>
  <c r="O295" i="41"/>
  <c r="P295" i="41"/>
  <c r="S295" i="41"/>
  <c r="T295" i="41"/>
  <c r="U295" i="41"/>
  <c r="V295" i="41"/>
  <c r="W295" i="41"/>
  <c r="AE295" i="41"/>
  <c r="AF295" i="41"/>
  <c r="AG295" i="41"/>
  <c r="AH295" i="41"/>
  <c r="AI295" i="41"/>
  <c r="AJ295" i="41"/>
  <c r="AK295" i="41"/>
  <c r="AL295" i="41"/>
  <c r="AM295" i="41"/>
  <c r="AN295" i="41"/>
  <c r="AO295" i="41"/>
  <c r="AP295" i="41"/>
  <c r="AQ295" i="41"/>
  <c r="AR295" i="41"/>
  <c r="AS295" i="41"/>
  <c r="AT295" i="41"/>
  <c r="AU295" i="41"/>
  <c r="AV295" i="41"/>
  <c r="AW295" i="41"/>
  <c r="C296" i="41"/>
  <c r="D296" i="41"/>
  <c r="E296" i="41"/>
  <c r="F296" i="41"/>
  <c r="G296" i="41"/>
  <c r="H296" i="41"/>
  <c r="J296" i="41"/>
  <c r="K296" i="41"/>
  <c r="L296" i="41"/>
  <c r="N296" i="41"/>
  <c r="O296" i="41"/>
  <c r="P296" i="41"/>
  <c r="S296" i="41"/>
  <c r="T296" i="41"/>
  <c r="U296" i="41"/>
  <c r="V296" i="41"/>
  <c r="W296" i="41"/>
  <c r="AE296" i="41"/>
  <c r="AF296" i="41"/>
  <c r="AG296" i="41"/>
  <c r="AH296" i="41"/>
  <c r="AI296" i="41"/>
  <c r="AJ296" i="41"/>
  <c r="AK296" i="41"/>
  <c r="AL296" i="41"/>
  <c r="AM296" i="41"/>
  <c r="AN296" i="41"/>
  <c r="AO296" i="41"/>
  <c r="AP296" i="41"/>
  <c r="AQ296" i="41"/>
  <c r="AR296" i="41"/>
  <c r="AS296" i="41"/>
  <c r="AT296" i="41"/>
  <c r="AU296" i="41"/>
  <c r="AV296" i="41"/>
  <c r="AW296" i="41"/>
  <c r="C297" i="41"/>
  <c r="D297" i="41"/>
  <c r="E297" i="41"/>
  <c r="F297" i="41"/>
  <c r="G297" i="41"/>
  <c r="H297" i="41"/>
  <c r="J297" i="41"/>
  <c r="K297" i="41"/>
  <c r="L297" i="41"/>
  <c r="N297" i="41"/>
  <c r="O297" i="41"/>
  <c r="P297" i="41"/>
  <c r="S297" i="41"/>
  <c r="T297" i="41"/>
  <c r="U297" i="41"/>
  <c r="V297" i="41"/>
  <c r="W297" i="41"/>
  <c r="AE297" i="41"/>
  <c r="AF297" i="41"/>
  <c r="AG297" i="41"/>
  <c r="AH297" i="41"/>
  <c r="AI297" i="41"/>
  <c r="AJ297" i="41"/>
  <c r="AK297" i="41"/>
  <c r="AL297" i="41"/>
  <c r="AM297" i="41"/>
  <c r="AN297" i="41"/>
  <c r="AO297" i="41"/>
  <c r="AP297" i="41"/>
  <c r="AQ297" i="41"/>
  <c r="AR297" i="41"/>
  <c r="AS297" i="41"/>
  <c r="AT297" i="41"/>
  <c r="AU297" i="41"/>
  <c r="AV297" i="41"/>
  <c r="AW297" i="41"/>
  <c r="C298" i="41"/>
  <c r="D298" i="41"/>
  <c r="E298" i="41"/>
  <c r="F298" i="41"/>
  <c r="G298" i="41"/>
  <c r="H298" i="41"/>
  <c r="J298" i="41"/>
  <c r="K298" i="41"/>
  <c r="L298" i="41"/>
  <c r="N298" i="41"/>
  <c r="O298" i="41"/>
  <c r="P298" i="41"/>
  <c r="S298" i="41"/>
  <c r="T298" i="41"/>
  <c r="U298" i="41"/>
  <c r="V298" i="41"/>
  <c r="W298" i="41"/>
  <c r="AE298" i="41"/>
  <c r="AF298" i="41"/>
  <c r="AG298" i="41"/>
  <c r="AH298" i="41"/>
  <c r="AI298" i="41"/>
  <c r="AJ298" i="41"/>
  <c r="AK298" i="41"/>
  <c r="AL298" i="41"/>
  <c r="AM298" i="41"/>
  <c r="AN298" i="41"/>
  <c r="AO298" i="41"/>
  <c r="AP298" i="41"/>
  <c r="AQ298" i="41"/>
  <c r="AR298" i="41"/>
  <c r="AS298" i="41"/>
  <c r="AT298" i="41"/>
  <c r="AU298" i="41"/>
  <c r="AV298" i="41"/>
  <c r="AW298" i="41"/>
  <c r="C299" i="41"/>
  <c r="D299" i="41"/>
  <c r="E299" i="41"/>
  <c r="F299" i="41"/>
  <c r="G299" i="41"/>
  <c r="H299" i="41"/>
  <c r="J299" i="41"/>
  <c r="K299" i="41"/>
  <c r="L299" i="41"/>
  <c r="N299" i="41"/>
  <c r="O299" i="41"/>
  <c r="P299" i="41"/>
  <c r="S299" i="41"/>
  <c r="T299" i="41"/>
  <c r="U299" i="41"/>
  <c r="V299" i="41"/>
  <c r="W299" i="41"/>
  <c r="AE299" i="41"/>
  <c r="AF299" i="41"/>
  <c r="AG299" i="41"/>
  <c r="AH299" i="41"/>
  <c r="AI299" i="41"/>
  <c r="AJ299" i="41"/>
  <c r="AK299" i="41"/>
  <c r="AL299" i="41"/>
  <c r="AM299" i="41"/>
  <c r="AN299" i="41"/>
  <c r="AO299" i="41"/>
  <c r="AP299" i="41"/>
  <c r="AQ299" i="41"/>
  <c r="AR299" i="41"/>
  <c r="AS299" i="41"/>
  <c r="AT299" i="41"/>
  <c r="AU299" i="41"/>
  <c r="AV299" i="41"/>
  <c r="AW299" i="41"/>
  <c r="C300" i="41"/>
  <c r="D300" i="41"/>
  <c r="E300" i="41"/>
  <c r="F300" i="41"/>
  <c r="G300" i="41"/>
  <c r="H300" i="41"/>
  <c r="J300" i="41"/>
  <c r="K300" i="41"/>
  <c r="L300" i="41"/>
  <c r="N300" i="41"/>
  <c r="O300" i="41"/>
  <c r="P300" i="41"/>
  <c r="S300" i="41"/>
  <c r="T300" i="41"/>
  <c r="U300" i="41"/>
  <c r="V300" i="41"/>
  <c r="W300" i="41"/>
  <c r="AE300" i="41"/>
  <c r="AF300" i="41"/>
  <c r="AG300" i="41"/>
  <c r="AH300" i="41"/>
  <c r="AI300" i="41"/>
  <c r="AJ300" i="41"/>
  <c r="AK300" i="41"/>
  <c r="AL300" i="41"/>
  <c r="AM300" i="41"/>
  <c r="AN300" i="41"/>
  <c r="AO300" i="41"/>
  <c r="AP300" i="41"/>
  <c r="AQ300" i="41"/>
  <c r="AR300" i="41"/>
  <c r="AS300" i="41"/>
  <c r="AT300" i="41"/>
  <c r="AU300" i="41"/>
  <c r="AV300" i="41"/>
  <c r="AW300" i="41"/>
  <c r="C301" i="41"/>
  <c r="D301" i="41"/>
  <c r="E301" i="41"/>
  <c r="F301" i="41"/>
  <c r="G301" i="41"/>
  <c r="H301" i="41"/>
  <c r="J301" i="41"/>
  <c r="K301" i="41"/>
  <c r="L301" i="41"/>
  <c r="N301" i="41"/>
  <c r="O301" i="41"/>
  <c r="P301" i="41"/>
  <c r="S301" i="41"/>
  <c r="T301" i="41"/>
  <c r="U301" i="41"/>
  <c r="V301" i="41"/>
  <c r="W301" i="41"/>
  <c r="AE301" i="41"/>
  <c r="AF301" i="41"/>
  <c r="AG301" i="41"/>
  <c r="AH301" i="41"/>
  <c r="AI301" i="41"/>
  <c r="AJ301" i="41"/>
  <c r="AK301" i="41"/>
  <c r="AL301" i="41"/>
  <c r="AM301" i="41"/>
  <c r="AN301" i="41"/>
  <c r="AO301" i="41"/>
  <c r="AP301" i="41"/>
  <c r="AQ301" i="41"/>
  <c r="AR301" i="41"/>
  <c r="AS301" i="41"/>
  <c r="AT301" i="41"/>
  <c r="AU301" i="41"/>
  <c r="AV301" i="41"/>
  <c r="AW301" i="41"/>
  <c r="C302" i="41"/>
  <c r="D302" i="41"/>
  <c r="E302" i="41"/>
  <c r="F302" i="41"/>
  <c r="G302" i="41"/>
  <c r="H302" i="41"/>
  <c r="J302" i="41"/>
  <c r="K302" i="41"/>
  <c r="L302" i="41"/>
  <c r="N302" i="41"/>
  <c r="O302" i="41"/>
  <c r="P302" i="41"/>
  <c r="S302" i="41"/>
  <c r="T302" i="41"/>
  <c r="U302" i="41"/>
  <c r="V302" i="41"/>
  <c r="W302" i="41"/>
  <c r="AE302" i="41"/>
  <c r="AF302" i="41"/>
  <c r="AG302" i="41"/>
  <c r="AH302" i="41"/>
  <c r="AI302" i="41"/>
  <c r="AJ302" i="41"/>
  <c r="AK302" i="41"/>
  <c r="AL302" i="41"/>
  <c r="AM302" i="41"/>
  <c r="AN302" i="41"/>
  <c r="AO302" i="41"/>
  <c r="AP302" i="41"/>
  <c r="AQ302" i="41"/>
  <c r="AR302" i="41"/>
  <c r="AS302" i="41"/>
  <c r="AT302" i="41"/>
  <c r="AU302" i="41"/>
  <c r="AV302" i="41"/>
  <c r="AW302" i="41"/>
  <c r="C303" i="41"/>
  <c r="D303" i="41"/>
  <c r="E303" i="41"/>
  <c r="F303" i="41"/>
  <c r="G303" i="41"/>
  <c r="H303" i="41"/>
  <c r="J303" i="41"/>
  <c r="K303" i="41"/>
  <c r="L303" i="41"/>
  <c r="N303" i="41"/>
  <c r="O303" i="41"/>
  <c r="P303" i="41"/>
  <c r="S303" i="41"/>
  <c r="T303" i="41"/>
  <c r="U303" i="41"/>
  <c r="V303" i="41"/>
  <c r="W303" i="41"/>
  <c r="AE303" i="41"/>
  <c r="AF303" i="41"/>
  <c r="AG303" i="41"/>
  <c r="AH303" i="41"/>
  <c r="AI303" i="41"/>
  <c r="AJ303" i="41"/>
  <c r="AK303" i="41"/>
  <c r="AL303" i="41"/>
  <c r="AM303" i="41"/>
  <c r="AN303" i="41"/>
  <c r="AO303" i="41"/>
  <c r="AP303" i="41"/>
  <c r="AQ303" i="41"/>
  <c r="AR303" i="41"/>
  <c r="AS303" i="41"/>
  <c r="AT303" i="41"/>
  <c r="AU303" i="41"/>
  <c r="AV303" i="41"/>
  <c r="AW303" i="41"/>
  <c r="C304" i="41"/>
  <c r="D304" i="41"/>
  <c r="E304" i="41"/>
  <c r="F304" i="41"/>
  <c r="G304" i="41"/>
  <c r="H304" i="41"/>
  <c r="J304" i="41"/>
  <c r="K304" i="41"/>
  <c r="L304" i="41"/>
  <c r="N304" i="41"/>
  <c r="O304" i="41"/>
  <c r="P304" i="41"/>
  <c r="S304" i="41"/>
  <c r="T304" i="41"/>
  <c r="U304" i="41"/>
  <c r="V304" i="41"/>
  <c r="W304" i="41"/>
  <c r="AE304" i="41"/>
  <c r="AF304" i="41"/>
  <c r="AG304" i="41"/>
  <c r="AH304" i="41"/>
  <c r="AI304" i="41"/>
  <c r="AJ304" i="41"/>
  <c r="AK304" i="41"/>
  <c r="AL304" i="41"/>
  <c r="AM304" i="41"/>
  <c r="AN304" i="41"/>
  <c r="AO304" i="41"/>
  <c r="AP304" i="41"/>
  <c r="AQ304" i="41"/>
  <c r="AR304" i="41"/>
  <c r="AS304" i="41"/>
  <c r="AT304" i="41"/>
  <c r="AU304" i="41"/>
  <c r="AV304" i="41"/>
  <c r="AW304" i="41"/>
  <c r="C305" i="41"/>
  <c r="D305" i="41"/>
  <c r="E305" i="41"/>
  <c r="F305" i="41"/>
  <c r="G305" i="41"/>
  <c r="H305" i="41"/>
  <c r="J305" i="41"/>
  <c r="K305" i="41"/>
  <c r="L305" i="41"/>
  <c r="N305" i="41"/>
  <c r="O305" i="41"/>
  <c r="P305" i="41"/>
  <c r="S305" i="41"/>
  <c r="T305" i="41"/>
  <c r="U305" i="41"/>
  <c r="V305" i="41"/>
  <c r="W305" i="41"/>
  <c r="AE305" i="41"/>
  <c r="AF305" i="41"/>
  <c r="AG305" i="41"/>
  <c r="AH305" i="41"/>
  <c r="AI305" i="41"/>
  <c r="AJ305" i="41"/>
  <c r="AK305" i="41"/>
  <c r="AL305" i="41"/>
  <c r="AM305" i="41"/>
  <c r="AN305" i="41"/>
  <c r="AO305" i="41"/>
  <c r="AP305" i="41"/>
  <c r="AQ305" i="41"/>
  <c r="AR305" i="41"/>
  <c r="AS305" i="41"/>
  <c r="AT305" i="41"/>
  <c r="AU305" i="41"/>
  <c r="AV305" i="41"/>
  <c r="AW305" i="41"/>
  <c r="C306" i="41"/>
  <c r="D306" i="41"/>
  <c r="E306" i="41"/>
  <c r="F306" i="41"/>
  <c r="G306" i="41"/>
  <c r="H306" i="41"/>
  <c r="J306" i="41"/>
  <c r="K306" i="41"/>
  <c r="L306" i="41"/>
  <c r="N306" i="41"/>
  <c r="O306" i="41"/>
  <c r="P306" i="41"/>
  <c r="S306" i="41"/>
  <c r="T306" i="41"/>
  <c r="U306" i="41"/>
  <c r="V306" i="41"/>
  <c r="W306" i="41"/>
  <c r="AE306" i="41"/>
  <c r="AF306" i="41"/>
  <c r="AG306" i="41"/>
  <c r="AH306" i="41"/>
  <c r="AI306" i="41"/>
  <c r="AJ306" i="41"/>
  <c r="AK306" i="41"/>
  <c r="AL306" i="41"/>
  <c r="AM306" i="41"/>
  <c r="AN306" i="41"/>
  <c r="AO306" i="41"/>
  <c r="AP306" i="41"/>
  <c r="AQ306" i="41"/>
  <c r="AR306" i="41"/>
  <c r="AS306" i="41"/>
  <c r="AT306" i="41"/>
  <c r="AU306" i="41"/>
  <c r="AV306" i="41"/>
  <c r="AW306" i="41"/>
  <c r="C307" i="41"/>
  <c r="D307" i="41"/>
  <c r="E307" i="41"/>
  <c r="F307" i="41"/>
  <c r="G307" i="41"/>
  <c r="H307" i="41"/>
  <c r="J307" i="41"/>
  <c r="K307" i="41"/>
  <c r="L307" i="41"/>
  <c r="N307" i="41"/>
  <c r="O307" i="41"/>
  <c r="P307" i="41"/>
  <c r="S307" i="41"/>
  <c r="T307" i="41"/>
  <c r="U307" i="41"/>
  <c r="V307" i="41"/>
  <c r="W307" i="41"/>
  <c r="AE307" i="41"/>
  <c r="AF307" i="41"/>
  <c r="AG307" i="41"/>
  <c r="AH307" i="41"/>
  <c r="AI307" i="41"/>
  <c r="AJ307" i="41"/>
  <c r="AK307" i="41"/>
  <c r="AL307" i="41"/>
  <c r="AM307" i="41"/>
  <c r="AN307" i="41"/>
  <c r="AO307" i="41"/>
  <c r="AP307" i="41"/>
  <c r="AQ307" i="41"/>
  <c r="AR307" i="41"/>
  <c r="AS307" i="41"/>
  <c r="AT307" i="41"/>
  <c r="AU307" i="41"/>
  <c r="AV307" i="41"/>
  <c r="AW307" i="41"/>
  <c r="C308" i="41"/>
  <c r="D308" i="41"/>
  <c r="E308" i="41"/>
  <c r="F308" i="41"/>
  <c r="G308" i="41"/>
  <c r="H308" i="41"/>
  <c r="J308" i="41"/>
  <c r="K308" i="41"/>
  <c r="L308" i="41"/>
  <c r="N308" i="41"/>
  <c r="O308" i="41"/>
  <c r="P308" i="41"/>
  <c r="S308" i="41"/>
  <c r="T308" i="41"/>
  <c r="U308" i="41"/>
  <c r="V308" i="41"/>
  <c r="W308" i="41"/>
  <c r="AE308" i="41"/>
  <c r="AF308" i="41"/>
  <c r="AG308" i="41"/>
  <c r="AH308" i="41"/>
  <c r="AI308" i="41"/>
  <c r="AJ308" i="41"/>
  <c r="AK308" i="41"/>
  <c r="AL308" i="41"/>
  <c r="AM308" i="41"/>
  <c r="AN308" i="41"/>
  <c r="AO308" i="41"/>
  <c r="AP308" i="41"/>
  <c r="AQ308" i="41"/>
  <c r="AR308" i="41"/>
  <c r="AS308" i="41"/>
  <c r="AT308" i="41"/>
  <c r="AU308" i="41"/>
  <c r="AV308" i="41"/>
  <c r="AW308" i="41"/>
  <c r="C309" i="41"/>
  <c r="D309" i="41"/>
  <c r="E309" i="41"/>
  <c r="F309" i="41"/>
  <c r="G309" i="41"/>
  <c r="H309" i="41"/>
  <c r="J309" i="41"/>
  <c r="K309" i="41"/>
  <c r="L309" i="41"/>
  <c r="N309" i="41"/>
  <c r="O309" i="41"/>
  <c r="P309" i="41"/>
  <c r="S309" i="41"/>
  <c r="T309" i="41"/>
  <c r="U309" i="41"/>
  <c r="V309" i="41"/>
  <c r="W309" i="41"/>
  <c r="AE309" i="41"/>
  <c r="AF309" i="41"/>
  <c r="AG309" i="41"/>
  <c r="AH309" i="41"/>
  <c r="AI309" i="41"/>
  <c r="AJ309" i="41"/>
  <c r="AK309" i="41"/>
  <c r="AL309" i="41"/>
  <c r="AM309" i="41"/>
  <c r="AN309" i="41"/>
  <c r="AO309" i="41"/>
  <c r="AP309" i="41"/>
  <c r="AQ309" i="41"/>
  <c r="AR309" i="41"/>
  <c r="AS309" i="41"/>
  <c r="AT309" i="41"/>
  <c r="AU309" i="41"/>
  <c r="AV309" i="41"/>
  <c r="AW309" i="41"/>
  <c r="C310" i="41"/>
  <c r="D310" i="41"/>
  <c r="E310" i="41"/>
  <c r="F310" i="41"/>
  <c r="G310" i="41"/>
  <c r="H310" i="41"/>
  <c r="J310" i="41"/>
  <c r="K310" i="41"/>
  <c r="L310" i="41"/>
  <c r="N310" i="41"/>
  <c r="O310" i="41"/>
  <c r="P310" i="41"/>
  <c r="S310" i="41"/>
  <c r="T310" i="41"/>
  <c r="U310" i="41"/>
  <c r="V310" i="41"/>
  <c r="W310" i="41"/>
  <c r="AE310" i="41"/>
  <c r="AF310" i="41"/>
  <c r="AG310" i="41"/>
  <c r="AH310" i="41"/>
  <c r="AI310" i="41"/>
  <c r="AJ310" i="41"/>
  <c r="AK310" i="41"/>
  <c r="AL310" i="41"/>
  <c r="AM310" i="41"/>
  <c r="AN310" i="41"/>
  <c r="AO310" i="41"/>
  <c r="AP310" i="41"/>
  <c r="AQ310" i="41"/>
  <c r="AR310" i="41"/>
  <c r="AS310" i="41"/>
  <c r="AT310" i="41"/>
  <c r="AU310" i="41"/>
  <c r="AV310" i="41"/>
  <c r="AW310" i="41"/>
  <c r="C311" i="41"/>
  <c r="D311" i="41"/>
  <c r="E311" i="41"/>
  <c r="F311" i="41"/>
  <c r="G311" i="41"/>
  <c r="H311" i="41"/>
  <c r="J311" i="41"/>
  <c r="K311" i="41"/>
  <c r="L311" i="41"/>
  <c r="N311" i="41"/>
  <c r="O311" i="41"/>
  <c r="P311" i="41"/>
  <c r="S311" i="41"/>
  <c r="T311" i="41"/>
  <c r="U311" i="41"/>
  <c r="V311" i="41"/>
  <c r="W311" i="41"/>
  <c r="AE311" i="41"/>
  <c r="AF311" i="41"/>
  <c r="AG311" i="41"/>
  <c r="AH311" i="41"/>
  <c r="AI311" i="41"/>
  <c r="AJ311" i="41"/>
  <c r="AK311" i="41"/>
  <c r="AL311" i="41"/>
  <c r="AM311" i="41"/>
  <c r="AN311" i="41"/>
  <c r="AO311" i="41"/>
  <c r="AP311" i="41"/>
  <c r="AQ311" i="41"/>
  <c r="AR311" i="41"/>
  <c r="AS311" i="41"/>
  <c r="AT311" i="41"/>
  <c r="AU311" i="41"/>
  <c r="AV311" i="41"/>
  <c r="AW311" i="41"/>
  <c r="C312" i="41"/>
  <c r="D312" i="41"/>
  <c r="E312" i="41"/>
  <c r="F312" i="41"/>
  <c r="G312" i="41"/>
  <c r="H312" i="41"/>
  <c r="J312" i="41"/>
  <c r="K312" i="41"/>
  <c r="L312" i="41"/>
  <c r="N312" i="41"/>
  <c r="O312" i="41"/>
  <c r="P312" i="41"/>
  <c r="S312" i="41"/>
  <c r="T312" i="41"/>
  <c r="U312" i="41"/>
  <c r="V312" i="41"/>
  <c r="W312" i="41"/>
  <c r="AE312" i="41"/>
  <c r="AF312" i="41"/>
  <c r="AG312" i="41"/>
  <c r="AH312" i="41"/>
  <c r="AI312" i="41"/>
  <c r="AJ312" i="41"/>
  <c r="AK312" i="41"/>
  <c r="AL312" i="41"/>
  <c r="AM312" i="41"/>
  <c r="AN312" i="41"/>
  <c r="AO312" i="41"/>
  <c r="AP312" i="41"/>
  <c r="AQ312" i="41"/>
  <c r="AR312" i="41"/>
  <c r="AS312" i="41"/>
  <c r="AT312" i="41"/>
  <c r="AU312" i="41"/>
  <c r="AV312" i="41"/>
  <c r="AW312" i="41"/>
  <c r="C313" i="41"/>
  <c r="D313" i="41"/>
  <c r="E313" i="41"/>
  <c r="F313" i="41"/>
  <c r="G313" i="41"/>
  <c r="H313" i="41"/>
  <c r="J313" i="41"/>
  <c r="K313" i="41"/>
  <c r="L313" i="41"/>
  <c r="N313" i="41"/>
  <c r="O313" i="41"/>
  <c r="P313" i="41"/>
  <c r="S313" i="41"/>
  <c r="T313" i="41"/>
  <c r="U313" i="41"/>
  <c r="V313" i="41"/>
  <c r="W313" i="41"/>
  <c r="AE313" i="41"/>
  <c r="AF313" i="41"/>
  <c r="AG313" i="41"/>
  <c r="AH313" i="41"/>
  <c r="AI313" i="41"/>
  <c r="AJ313" i="41"/>
  <c r="AK313" i="41"/>
  <c r="AL313" i="41"/>
  <c r="AM313" i="41"/>
  <c r="AN313" i="41"/>
  <c r="AO313" i="41"/>
  <c r="AP313" i="41"/>
  <c r="AQ313" i="41"/>
  <c r="AR313" i="41"/>
  <c r="AS313" i="41"/>
  <c r="AT313" i="41"/>
  <c r="AU313" i="41"/>
  <c r="AV313" i="41"/>
  <c r="AW313" i="41"/>
  <c r="C314" i="41"/>
  <c r="D314" i="41"/>
  <c r="E314" i="41"/>
  <c r="F314" i="41"/>
  <c r="G314" i="41"/>
  <c r="H314" i="41"/>
  <c r="J314" i="41"/>
  <c r="K314" i="41"/>
  <c r="L314" i="41"/>
  <c r="N314" i="41"/>
  <c r="O314" i="41"/>
  <c r="P314" i="41"/>
  <c r="S314" i="41"/>
  <c r="T314" i="41"/>
  <c r="U314" i="41"/>
  <c r="V314" i="41"/>
  <c r="W314" i="41"/>
  <c r="AE314" i="41"/>
  <c r="AF314" i="41"/>
  <c r="AG314" i="41"/>
  <c r="AH314" i="41"/>
  <c r="AI314" i="41"/>
  <c r="AJ314" i="41"/>
  <c r="AK314" i="41"/>
  <c r="AL314" i="41"/>
  <c r="AM314" i="41"/>
  <c r="AN314" i="41"/>
  <c r="AO314" i="41"/>
  <c r="AP314" i="41"/>
  <c r="AQ314" i="41"/>
  <c r="AR314" i="41"/>
  <c r="AS314" i="41"/>
  <c r="AT314" i="41"/>
  <c r="AU314" i="41"/>
  <c r="AV314" i="41"/>
  <c r="AW314" i="41"/>
  <c r="C315" i="41"/>
  <c r="D315" i="41"/>
  <c r="E315" i="41"/>
  <c r="F315" i="41"/>
  <c r="G315" i="41"/>
  <c r="H315" i="41"/>
  <c r="J315" i="41"/>
  <c r="K315" i="41"/>
  <c r="L315" i="41"/>
  <c r="N315" i="41"/>
  <c r="O315" i="41"/>
  <c r="P315" i="41"/>
  <c r="S315" i="41"/>
  <c r="T315" i="41"/>
  <c r="U315" i="41"/>
  <c r="V315" i="41"/>
  <c r="W315" i="41"/>
  <c r="AE315" i="41"/>
  <c r="AF315" i="41"/>
  <c r="AG315" i="41"/>
  <c r="AH315" i="41"/>
  <c r="AI315" i="41"/>
  <c r="AJ315" i="41"/>
  <c r="AK315" i="41"/>
  <c r="AL315" i="41"/>
  <c r="AM315" i="41"/>
  <c r="AN315" i="41"/>
  <c r="AO315" i="41"/>
  <c r="AP315" i="41"/>
  <c r="AQ315" i="41"/>
  <c r="AR315" i="41"/>
  <c r="AS315" i="41"/>
  <c r="AT315" i="41"/>
  <c r="AU315" i="41"/>
  <c r="AV315" i="41"/>
  <c r="AW315" i="41"/>
  <c r="C316" i="41"/>
  <c r="D316" i="41"/>
  <c r="E316" i="41"/>
  <c r="F316" i="41"/>
  <c r="G316" i="41"/>
  <c r="H316" i="41"/>
  <c r="J316" i="41"/>
  <c r="K316" i="41"/>
  <c r="L316" i="41"/>
  <c r="N316" i="41"/>
  <c r="O316" i="41"/>
  <c r="P316" i="41"/>
  <c r="S316" i="41"/>
  <c r="T316" i="41"/>
  <c r="U316" i="41"/>
  <c r="V316" i="41"/>
  <c r="W316" i="41"/>
  <c r="AE316" i="41"/>
  <c r="AF316" i="41"/>
  <c r="AG316" i="41"/>
  <c r="AH316" i="41"/>
  <c r="AI316" i="41"/>
  <c r="AJ316" i="41"/>
  <c r="AK316" i="41"/>
  <c r="AL316" i="41"/>
  <c r="AM316" i="41"/>
  <c r="AN316" i="41"/>
  <c r="AO316" i="41"/>
  <c r="AP316" i="41"/>
  <c r="AQ316" i="41"/>
  <c r="AR316" i="41"/>
  <c r="AS316" i="41"/>
  <c r="AT316" i="41"/>
  <c r="AU316" i="41"/>
  <c r="AV316" i="41"/>
  <c r="AW316" i="41"/>
  <c r="C317" i="41"/>
  <c r="D317" i="41"/>
  <c r="E317" i="41"/>
  <c r="F317" i="41"/>
  <c r="G317" i="41"/>
  <c r="H317" i="41"/>
  <c r="J317" i="41"/>
  <c r="K317" i="41"/>
  <c r="L317" i="41"/>
  <c r="N317" i="41"/>
  <c r="O317" i="41"/>
  <c r="P317" i="41"/>
  <c r="S317" i="41"/>
  <c r="T317" i="41"/>
  <c r="U317" i="41"/>
  <c r="V317" i="41"/>
  <c r="W317" i="41"/>
  <c r="AE317" i="41"/>
  <c r="AF317" i="41"/>
  <c r="AG317" i="41"/>
  <c r="AH317" i="41"/>
  <c r="AI317" i="41"/>
  <c r="AJ317" i="41"/>
  <c r="AK317" i="41"/>
  <c r="AL317" i="41"/>
  <c r="AM317" i="41"/>
  <c r="AN317" i="41"/>
  <c r="AO317" i="41"/>
  <c r="AP317" i="41"/>
  <c r="AQ317" i="41"/>
  <c r="AR317" i="41"/>
  <c r="AS317" i="41"/>
  <c r="AT317" i="41"/>
  <c r="AU317" i="41"/>
  <c r="AV317" i="41"/>
  <c r="AW317" i="41"/>
  <c r="C318" i="41"/>
  <c r="D318" i="41"/>
  <c r="E318" i="41"/>
  <c r="F318" i="41"/>
  <c r="G318" i="41"/>
  <c r="H318" i="41"/>
  <c r="J318" i="41"/>
  <c r="K318" i="41"/>
  <c r="L318" i="41"/>
  <c r="N318" i="41"/>
  <c r="O318" i="41"/>
  <c r="P318" i="41"/>
  <c r="S318" i="41"/>
  <c r="T318" i="41"/>
  <c r="U318" i="41"/>
  <c r="V318" i="41"/>
  <c r="W318" i="41"/>
  <c r="AE318" i="41"/>
  <c r="AF318" i="41"/>
  <c r="AG318" i="41"/>
  <c r="AH318" i="41"/>
  <c r="AI318" i="41"/>
  <c r="AJ318" i="41"/>
  <c r="AK318" i="41"/>
  <c r="AM318" i="41"/>
  <c r="AN318" i="41"/>
  <c r="AO318" i="41"/>
  <c r="AP318" i="41"/>
  <c r="AQ318" i="41"/>
  <c r="AR318" i="41"/>
  <c r="AS318" i="41"/>
  <c r="AT318" i="41"/>
  <c r="AU318" i="41"/>
  <c r="AV318" i="41"/>
  <c r="AW318" i="41"/>
  <c r="C319" i="41"/>
  <c r="D319" i="41"/>
  <c r="E319" i="41"/>
  <c r="F319" i="41"/>
  <c r="G319" i="41"/>
  <c r="H319" i="41"/>
  <c r="J319" i="41"/>
  <c r="K319" i="41"/>
  <c r="L319" i="41"/>
  <c r="N319" i="41"/>
  <c r="O319" i="41"/>
  <c r="P319" i="41"/>
  <c r="S319" i="41"/>
  <c r="T319" i="41"/>
  <c r="U319" i="41"/>
  <c r="V319" i="41"/>
  <c r="W319" i="41"/>
  <c r="AE319" i="41"/>
  <c r="AF319" i="41"/>
  <c r="AG319" i="41"/>
  <c r="AH319" i="41"/>
  <c r="AI319" i="41"/>
  <c r="AJ319" i="41"/>
  <c r="AK319" i="41"/>
  <c r="AL319" i="41"/>
  <c r="AM319" i="41"/>
  <c r="AN319" i="41"/>
  <c r="AO319" i="41"/>
  <c r="AP319" i="41"/>
  <c r="AQ319" i="41"/>
  <c r="AR319" i="41"/>
  <c r="AS319" i="41"/>
  <c r="AT319" i="41"/>
  <c r="AU319" i="41"/>
  <c r="AV319" i="41"/>
  <c r="AW319" i="41"/>
  <c r="C320" i="41"/>
  <c r="D320" i="41"/>
  <c r="E320" i="41"/>
  <c r="F320" i="41"/>
  <c r="G320" i="41"/>
  <c r="H320" i="41"/>
  <c r="J320" i="41"/>
  <c r="K320" i="41"/>
  <c r="L320" i="41"/>
  <c r="N320" i="41"/>
  <c r="O320" i="41"/>
  <c r="P320" i="41"/>
  <c r="S320" i="41"/>
  <c r="T320" i="41"/>
  <c r="U320" i="41"/>
  <c r="V320" i="41"/>
  <c r="W320" i="41"/>
  <c r="AE320" i="41"/>
  <c r="AF320" i="41"/>
  <c r="AG320" i="41"/>
  <c r="AH320" i="41"/>
  <c r="AI320" i="41"/>
  <c r="AJ320" i="41"/>
  <c r="AK320" i="41"/>
  <c r="AL320" i="41"/>
  <c r="AM320" i="41"/>
  <c r="AN320" i="41"/>
  <c r="AO320" i="41"/>
  <c r="AP320" i="41"/>
  <c r="AQ320" i="41"/>
  <c r="AR320" i="41"/>
  <c r="AS320" i="41"/>
  <c r="AT320" i="41"/>
  <c r="AU320" i="41"/>
  <c r="AV320" i="41"/>
  <c r="AW320" i="41"/>
  <c r="C321" i="41"/>
  <c r="D321" i="41"/>
  <c r="E321" i="41"/>
  <c r="F321" i="41"/>
  <c r="G321" i="41"/>
  <c r="H321" i="41"/>
  <c r="J321" i="41"/>
  <c r="K321" i="41"/>
  <c r="L321" i="41"/>
  <c r="N321" i="41"/>
  <c r="O321" i="41"/>
  <c r="P321" i="41"/>
  <c r="S321" i="41"/>
  <c r="T321" i="41"/>
  <c r="U321" i="41"/>
  <c r="V321" i="41"/>
  <c r="W321" i="41"/>
  <c r="AE321" i="41"/>
  <c r="AF321" i="41"/>
  <c r="AG321" i="41"/>
  <c r="AH321" i="41"/>
  <c r="AI321" i="41"/>
  <c r="AJ321" i="41"/>
  <c r="AK321" i="41"/>
  <c r="AL321" i="41"/>
  <c r="AM321" i="41"/>
  <c r="AN321" i="41"/>
  <c r="AO321" i="41"/>
  <c r="AP321" i="41"/>
  <c r="AQ321" i="41"/>
  <c r="AR321" i="41"/>
  <c r="AS321" i="41"/>
  <c r="AT321" i="41"/>
  <c r="AU321" i="41"/>
  <c r="AV321" i="41"/>
  <c r="AW321" i="41"/>
  <c r="C322" i="41"/>
  <c r="D322" i="41"/>
  <c r="E322" i="41"/>
  <c r="F322" i="41"/>
  <c r="G322" i="41"/>
  <c r="H322" i="41"/>
  <c r="J322" i="41"/>
  <c r="K322" i="41"/>
  <c r="L322" i="41"/>
  <c r="N322" i="41"/>
  <c r="O322" i="41"/>
  <c r="P322" i="41"/>
  <c r="S322" i="41"/>
  <c r="T322" i="41"/>
  <c r="U322" i="41"/>
  <c r="V322" i="41"/>
  <c r="W322" i="41"/>
  <c r="AE322" i="41"/>
  <c r="AF322" i="41"/>
  <c r="AG322" i="41"/>
  <c r="AH322" i="41"/>
  <c r="AI322" i="41"/>
  <c r="AJ322" i="41"/>
  <c r="AK322" i="41"/>
  <c r="AL322" i="41"/>
  <c r="AM322" i="41"/>
  <c r="AN322" i="41"/>
  <c r="AO322" i="41"/>
  <c r="AP322" i="41"/>
  <c r="AQ322" i="41"/>
  <c r="AR322" i="41"/>
  <c r="AS322" i="41"/>
  <c r="AT322" i="41"/>
  <c r="AU322" i="41"/>
  <c r="AV322" i="41"/>
  <c r="AW322" i="41"/>
  <c r="C323" i="41"/>
  <c r="D323" i="41"/>
  <c r="E323" i="41"/>
  <c r="F323" i="41"/>
  <c r="G323" i="41"/>
  <c r="H323" i="41"/>
  <c r="J323" i="41"/>
  <c r="K323" i="41"/>
  <c r="L323" i="41"/>
  <c r="N323" i="41"/>
  <c r="O323" i="41"/>
  <c r="P323" i="41"/>
  <c r="S323" i="41"/>
  <c r="T323" i="41"/>
  <c r="U323" i="41"/>
  <c r="V323" i="41"/>
  <c r="W323" i="41"/>
  <c r="AE323" i="41"/>
  <c r="AF323" i="41"/>
  <c r="AG323" i="41"/>
  <c r="AH323" i="41"/>
  <c r="AI323" i="41"/>
  <c r="AJ323" i="41"/>
  <c r="AK323" i="41"/>
  <c r="AL323" i="41"/>
  <c r="AM323" i="41"/>
  <c r="AN323" i="41"/>
  <c r="AO323" i="41"/>
  <c r="AP323" i="41"/>
  <c r="AQ323" i="41"/>
  <c r="AR323" i="41"/>
  <c r="AS323" i="41"/>
  <c r="AT323" i="41"/>
  <c r="AU323" i="41"/>
  <c r="AV323" i="41"/>
  <c r="AW323" i="41"/>
  <c r="C324" i="41"/>
  <c r="D324" i="41"/>
  <c r="E324" i="41"/>
  <c r="F324" i="41"/>
  <c r="G324" i="41"/>
  <c r="H324" i="41"/>
  <c r="J324" i="41"/>
  <c r="K324" i="41"/>
  <c r="L324" i="41"/>
  <c r="N324" i="41"/>
  <c r="O324" i="41"/>
  <c r="P324" i="41"/>
  <c r="S324" i="41"/>
  <c r="T324" i="41"/>
  <c r="U324" i="41"/>
  <c r="V324" i="41"/>
  <c r="W324" i="41"/>
  <c r="AE324" i="41"/>
  <c r="AF324" i="41"/>
  <c r="AG324" i="41"/>
  <c r="AH324" i="41"/>
  <c r="AI324" i="41"/>
  <c r="AJ324" i="41"/>
  <c r="AK324" i="41"/>
  <c r="AL324" i="41"/>
  <c r="AM324" i="41"/>
  <c r="AN324" i="41"/>
  <c r="AO324" i="41"/>
  <c r="AP324" i="41"/>
  <c r="AQ324" i="41"/>
  <c r="AR324" i="41"/>
  <c r="AS324" i="41"/>
  <c r="AT324" i="41"/>
  <c r="AU324" i="41"/>
  <c r="AV324" i="41"/>
  <c r="AW324" i="41"/>
  <c r="C325" i="41"/>
  <c r="D325" i="41"/>
  <c r="E325" i="41"/>
  <c r="F325" i="41"/>
  <c r="G325" i="41"/>
  <c r="H325" i="41"/>
  <c r="J325" i="41"/>
  <c r="K325" i="41"/>
  <c r="L325" i="41"/>
  <c r="N325" i="41"/>
  <c r="O325" i="41"/>
  <c r="P325" i="41"/>
  <c r="S325" i="41"/>
  <c r="T325" i="41"/>
  <c r="U325" i="41"/>
  <c r="V325" i="41"/>
  <c r="W325" i="41"/>
  <c r="AE325" i="41"/>
  <c r="AF325" i="41"/>
  <c r="AG325" i="41"/>
  <c r="AH325" i="41"/>
  <c r="AI325" i="41"/>
  <c r="AJ325" i="41"/>
  <c r="AK325" i="41"/>
  <c r="AL325" i="41"/>
  <c r="AM325" i="41"/>
  <c r="AN325" i="41"/>
  <c r="AO325" i="41"/>
  <c r="AP325" i="41"/>
  <c r="AQ325" i="41"/>
  <c r="AR325" i="41"/>
  <c r="AS325" i="41"/>
  <c r="AT325" i="41"/>
  <c r="AU325" i="41"/>
  <c r="AV325" i="41"/>
  <c r="AW325" i="41"/>
  <c r="C326" i="41"/>
  <c r="D326" i="41"/>
  <c r="E326" i="41"/>
  <c r="F326" i="41"/>
  <c r="G326" i="41"/>
  <c r="H326" i="41"/>
  <c r="J326" i="41"/>
  <c r="K326" i="41"/>
  <c r="L326" i="41"/>
  <c r="N326" i="41"/>
  <c r="O326" i="41"/>
  <c r="P326" i="41"/>
  <c r="S326" i="41"/>
  <c r="T326" i="41"/>
  <c r="U326" i="41"/>
  <c r="V326" i="41"/>
  <c r="W326" i="41"/>
  <c r="AE326" i="41"/>
  <c r="AF326" i="41"/>
  <c r="AG326" i="41"/>
  <c r="AH326" i="41"/>
  <c r="AI326" i="41"/>
  <c r="AJ326" i="41"/>
  <c r="AK326" i="41"/>
  <c r="AL326" i="41"/>
  <c r="AM326" i="41"/>
  <c r="AN326" i="41"/>
  <c r="AO326" i="41"/>
  <c r="AP326" i="41"/>
  <c r="AQ326" i="41"/>
  <c r="AR326" i="41"/>
  <c r="AS326" i="41"/>
  <c r="AT326" i="41"/>
  <c r="AU326" i="41"/>
  <c r="AV326" i="41"/>
  <c r="AW326" i="41"/>
  <c r="C327" i="41"/>
  <c r="D327" i="41"/>
  <c r="E327" i="41"/>
  <c r="F327" i="41"/>
  <c r="G327" i="41"/>
  <c r="H327" i="41"/>
  <c r="J327" i="41"/>
  <c r="K327" i="41"/>
  <c r="L327" i="41"/>
  <c r="N327" i="41"/>
  <c r="O327" i="41"/>
  <c r="P327" i="41"/>
  <c r="S327" i="41"/>
  <c r="T327" i="41"/>
  <c r="U327" i="41"/>
  <c r="V327" i="41"/>
  <c r="W327" i="41"/>
  <c r="AE327" i="41"/>
  <c r="AF327" i="41"/>
  <c r="AG327" i="41"/>
  <c r="AH327" i="41"/>
  <c r="AI327" i="41"/>
  <c r="AJ327" i="41"/>
  <c r="AK327" i="41"/>
  <c r="AL327" i="41"/>
  <c r="AM327" i="41"/>
  <c r="AN327" i="41"/>
  <c r="AO327" i="41"/>
  <c r="AP327" i="41"/>
  <c r="AQ327" i="41"/>
  <c r="AR327" i="41"/>
  <c r="AS327" i="41"/>
  <c r="AT327" i="41"/>
  <c r="AU327" i="41"/>
  <c r="AV327" i="41"/>
  <c r="AW327" i="41"/>
  <c r="C328" i="41"/>
  <c r="D328" i="41"/>
  <c r="E328" i="41"/>
  <c r="F328" i="41"/>
  <c r="G328" i="41"/>
  <c r="H328" i="41"/>
  <c r="J328" i="41"/>
  <c r="K328" i="41"/>
  <c r="L328" i="41"/>
  <c r="N328" i="41"/>
  <c r="O328" i="41"/>
  <c r="P328" i="41"/>
  <c r="S328" i="41"/>
  <c r="T328" i="41"/>
  <c r="U328" i="41"/>
  <c r="V328" i="41"/>
  <c r="W328" i="41"/>
  <c r="AE328" i="41"/>
  <c r="AF328" i="41"/>
  <c r="AG328" i="41"/>
  <c r="AH328" i="41"/>
  <c r="AI328" i="41"/>
  <c r="AJ328" i="41"/>
  <c r="AK328" i="41"/>
  <c r="AL328" i="41"/>
  <c r="AM328" i="41"/>
  <c r="AN328" i="41"/>
  <c r="AO328" i="41"/>
  <c r="AP328" i="41"/>
  <c r="AQ328" i="41"/>
  <c r="AR328" i="41"/>
  <c r="AS328" i="41"/>
  <c r="AT328" i="41"/>
  <c r="AU328" i="41"/>
  <c r="AV328" i="41"/>
  <c r="AW328" i="41"/>
  <c r="C329" i="41"/>
  <c r="D329" i="41"/>
  <c r="E329" i="41"/>
  <c r="F329" i="41"/>
  <c r="G329" i="41"/>
  <c r="H329" i="41"/>
  <c r="J329" i="41"/>
  <c r="K329" i="41"/>
  <c r="L329" i="41"/>
  <c r="N329" i="41"/>
  <c r="O329" i="41"/>
  <c r="P329" i="41"/>
  <c r="S329" i="41"/>
  <c r="T329" i="41"/>
  <c r="U329" i="41"/>
  <c r="V329" i="41"/>
  <c r="W329" i="41"/>
  <c r="AE329" i="41"/>
  <c r="AF329" i="41"/>
  <c r="AG329" i="41"/>
  <c r="AH329" i="41"/>
  <c r="AI329" i="41"/>
  <c r="AJ329" i="41"/>
  <c r="AK329" i="41"/>
  <c r="AL329" i="41"/>
  <c r="AM329" i="41"/>
  <c r="AN329" i="41"/>
  <c r="AO329" i="41"/>
  <c r="AP329" i="41"/>
  <c r="AQ329" i="41"/>
  <c r="AR329" i="41"/>
  <c r="AS329" i="41"/>
  <c r="AT329" i="41"/>
  <c r="AU329" i="41"/>
  <c r="AV329" i="41"/>
  <c r="AW329" i="41"/>
  <c r="C330" i="41"/>
  <c r="D330" i="41"/>
  <c r="E330" i="41"/>
  <c r="F330" i="41"/>
  <c r="G330" i="41"/>
  <c r="H330" i="41"/>
  <c r="J330" i="41"/>
  <c r="K330" i="41"/>
  <c r="L330" i="41"/>
  <c r="N330" i="41"/>
  <c r="O330" i="41"/>
  <c r="P330" i="41"/>
  <c r="S330" i="41"/>
  <c r="T330" i="41"/>
  <c r="U330" i="41"/>
  <c r="V330" i="41"/>
  <c r="W330" i="41"/>
  <c r="AE330" i="41"/>
  <c r="AF330" i="41"/>
  <c r="AG330" i="41"/>
  <c r="AH330" i="41"/>
  <c r="AI330" i="41"/>
  <c r="AJ330" i="41"/>
  <c r="AK330" i="41"/>
  <c r="AL330" i="41"/>
  <c r="AM330" i="41"/>
  <c r="AN330" i="41"/>
  <c r="AO330" i="41"/>
  <c r="AP330" i="41"/>
  <c r="AQ330" i="41"/>
  <c r="AR330" i="41"/>
  <c r="AS330" i="41"/>
  <c r="AT330" i="41"/>
  <c r="AU330" i="41"/>
  <c r="AV330" i="41"/>
  <c r="AW330" i="41"/>
  <c r="C331" i="41"/>
  <c r="D331" i="41"/>
  <c r="E331" i="41"/>
  <c r="F331" i="41"/>
  <c r="G331" i="41"/>
  <c r="H331" i="41"/>
  <c r="J331" i="41"/>
  <c r="K331" i="41"/>
  <c r="L331" i="41"/>
  <c r="N331" i="41"/>
  <c r="O331" i="41"/>
  <c r="P331" i="41"/>
  <c r="S331" i="41"/>
  <c r="T331" i="41"/>
  <c r="U331" i="41"/>
  <c r="V331" i="41"/>
  <c r="W331" i="41"/>
  <c r="AE331" i="41"/>
  <c r="AF331" i="41"/>
  <c r="AG331" i="41"/>
  <c r="AH331" i="41"/>
  <c r="AI331" i="41"/>
  <c r="AJ331" i="41"/>
  <c r="AK331" i="41"/>
  <c r="AL331" i="41"/>
  <c r="AM331" i="41"/>
  <c r="AN331" i="41"/>
  <c r="AO331" i="41"/>
  <c r="AP331" i="41"/>
  <c r="AQ331" i="41"/>
  <c r="AR331" i="41"/>
  <c r="AS331" i="41"/>
  <c r="AT331" i="41"/>
  <c r="AU331" i="41"/>
  <c r="AV331" i="41"/>
  <c r="AW331" i="41"/>
  <c r="C332" i="41"/>
  <c r="D332" i="41"/>
  <c r="E332" i="41"/>
  <c r="F332" i="41"/>
  <c r="G332" i="41"/>
  <c r="H332" i="41"/>
  <c r="J332" i="41"/>
  <c r="K332" i="41"/>
  <c r="L332" i="41"/>
  <c r="N332" i="41"/>
  <c r="O332" i="41"/>
  <c r="P332" i="41"/>
  <c r="S332" i="41"/>
  <c r="T332" i="41"/>
  <c r="U332" i="41"/>
  <c r="V332" i="41"/>
  <c r="W332" i="41"/>
  <c r="AE332" i="41"/>
  <c r="AF332" i="41"/>
  <c r="AG332" i="41"/>
  <c r="AH332" i="41"/>
  <c r="AI332" i="41"/>
  <c r="AJ332" i="41"/>
  <c r="AK332" i="41"/>
  <c r="AL332" i="41"/>
  <c r="AM332" i="41"/>
  <c r="AN332" i="41"/>
  <c r="AO332" i="41"/>
  <c r="AP332" i="41"/>
  <c r="AQ332" i="41"/>
  <c r="AR332" i="41"/>
  <c r="AS332" i="41"/>
  <c r="AT332" i="41"/>
  <c r="AU332" i="41"/>
  <c r="AV332" i="41"/>
  <c r="AW332" i="41"/>
  <c r="C333" i="41"/>
  <c r="D333" i="41"/>
  <c r="E333" i="41"/>
  <c r="F333" i="41"/>
  <c r="G333" i="41"/>
  <c r="H333" i="41"/>
  <c r="J333" i="41"/>
  <c r="K333" i="41"/>
  <c r="L333" i="41"/>
  <c r="N333" i="41"/>
  <c r="O333" i="41"/>
  <c r="P333" i="41"/>
  <c r="S333" i="41"/>
  <c r="T333" i="41"/>
  <c r="U333" i="41"/>
  <c r="V333" i="41"/>
  <c r="W333" i="41"/>
  <c r="AE333" i="41"/>
  <c r="AF333" i="41"/>
  <c r="AG333" i="41"/>
  <c r="AH333" i="41"/>
  <c r="AI333" i="41"/>
  <c r="AJ333" i="41"/>
  <c r="AK333" i="41"/>
  <c r="AL333" i="41"/>
  <c r="AM333" i="41"/>
  <c r="AN333" i="41"/>
  <c r="AO333" i="41"/>
  <c r="AP333" i="41"/>
  <c r="AQ333" i="41"/>
  <c r="AR333" i="41"/>
  <c r="AS333" i="41"/>
  <c r="AT333" i="41"/>
  <c r="AU333" i="41"/>
  <c r="AV333" i="41"/>
  <c r="AW333" i="41"/>
  <c r="C334" i="41"/>
  <c r="D334" i="41"/>
  <c r="E334" i="41"/>
  <c r="F334" i="41"/>
  <c r="G334" i="41"/>
  <c r="H334" i="41"/>
  <c r="J334" i="41"/>
  <c r="K334" i="41"/>
  <c r="L334" i="41"/>
  <c r="N334" i="41"/>
  <c r="O334" i="41"/>
  <c r="P334" i="41"/>
  <c r="S334" i="41"/>
  <c r="T334" i="41"/>
  <c r="U334" i="41"/>
  <c r="V334" i="41"/>
  <c r="W334" i="41"/>
  <c r="AE334" i="41"/>
  <c r="AF334" i="41"/>
  <c r="AG334" i="41"/>
  <c r="AH334" i="41"/>
  <c r="AI334" i="41"/>
  <c r="AJ334" i="41"/>
  <c r="AK334" i="41"/>
  <c r="AL334" i="41"/>
  <c r="AM334" i="41"/>
  <c r="AN334" i="41"/>
  <c r="AO334" i="41"/>
  <c r="AP334" i="41"/>
  <c r="AQ334" i="41"/>
  <c r="AR334" i="41"/>
  <c r="AS334" i="41"/>
  <c r="AT334" i="41"/>
  <c r="AU334" i="41"/>
  <c r="AV334" i="41"/>
  <c r="AW334" i="41"/>
  <c r="C335" i="41"/>
  <c r="D335" i="41"/>
  <c r="E335" i="41"/>
  <c r="F335" i="41"/>
  <c r="G335" i="41"/>
  <c r="H335" i="41"/>
  <c r="J335" i="41"/>
  <c r="K335" i="41"/>
  <c r="L335" i="41"/>
  <c r="N335" i="41"/>
  <c r="O335" i="41"/>
  <c r="P335" i="41"/>
  <c r="S335" i="41"/>
  <c r="T335" i="41"/>
  <c r="U335" i="41"/>
  <c r="V335" i="41"/>
  <c r="W335" i="41"/>
  <c r="AE335" i="41"/>
  <c r="AF335" i="41"/>
  <c r="AG335" i="41"/>
  <c r="AH335" i="41"/>
  <c r="AI335" i="41"/>
  <c r="AJ335" i="41"/>
  <c r="AK335" i="41"/>
  <c r="AL335" i="41"/>
  <c r="AM335" i="41"/>
  <c r="AN335" i="41"/>
  <c r="AO335" i="41"/>
  <c r="AP335" i="41"/>
  <c r="AQ335" i="41"/>
  <c r="AR335" i="41"/>
  <c r="AS335" i="41"/>
  <c r="AT335" i="41"/>
  <c r="AU335" i="41"/>
  <c r="AV335" i="41"/>
  <c r="AW335" i="41"/>
  <c r="C336" i="41"/>
  <c r="D336" i="41"/>
  <c r="E336" i="41"/>
  <c r="F336" i="41"/>
  <c r="G336" i="41"/>
  <c r="H336" i="41"/>
  <c r="J336" i="41"/>
  <c r="K336" i="41"/>
  <c r="L336" i="41"/>
  <c r="N336" i="41"/>
  <c r="O336" i="41"/>
  <c r="P336" i="41"/>
  <c r="S336" i="41"/>
  <c r="T336" i="41"/>
  <c r="U336" i="41"/>
  <c r="V336" i="41"/>
  <c r="W336" i="41"/>
  <c r="AE336" i="41"/>
  <c r="AF336" i="41"/>
  <c r="AG336" i="41"/>
  <c r="AH336" i="41"/>
  <c r="AI336" i="41"/>
  <c r="AJ336" i="41"/>
  <c r="AK336" i="41"/>
  <c r="AL336" i="41"/>
  <c r="AM336" i="41"/>
  <c r="AN336" i="41"/>
  <c r="AO336" i="41"/>
  <c r="AP336" i="41"/>
  <c r="AQ336" i="41"/>
  <c r="AR336" i="41"/>
  <c r="AS336" i="41"/>
  <c r="AT336" i="41"/>
  <c r="AU336" i="41"/>
  <c r="AV336" i="41"/>
  <c r="AW336" i="41"/>
  <c r="C337" i="41"/>
  <c r="D337" i="41"/>
  <c r="E337" i="41"/>
  <c r="F337" i="41"/>
  <c r="G337" i="41"/>
  <c r="H337" i="41"/>
  <c r="J337" i="41"/>
  <c r="K337" i="41"/>
  <c r="L337" i="41"/>
  <c r="N337" i="41"/>
  <c r="O337" i="41"/>
  <c r="P337" i="41"/>
  <c r="S337" i="41"/>
  <c r="T337" i="41"/>
  <c r="U337" i="41"/>
  <c r="V337" i="41"/>
  <c r="W337" i="41"/>
  <c r="AE337" i="41"/>
  <c r="AF337" i="41"/>
  <c r="AG337" i="41"/>
  <c r="AH337" i="41"/>
  <c r="AI337" i="41"/>
  <c r="AJ337" i="41"/>
  <c r="AK337" i="41"/>
  <c r="AL337" i="41"/>
  <c r="AM337" i="41"/>
  <c r="AN337" i="41"/>
  <c r="AO337" i="41"/>
  <c r="AP337" i="41"/>
  <c r="AQ337" i="41"/>
  <c r="AR337" i="41"/>
  <c r="AS337" i="41"/>
  <c r="AT337" i="41"/>
  <c r="AU337" i="41"/>
  <c r="AV337" i="41"/>
  <c r="AW337" i="41"/>
  <c r="C338" i="41"/>
  <c r="D338" i="41"/>
  <c r="E338" i="41"/>
  <c r="F338" i="41"/>
  <c r="G338" i="41"/>
  <c r="H338" i="41"/>
  <c r="J338" i="41"/>
  <c r="K338" i="41"/>
  <c r="L338" i="41"/>
  <c r="N338" i="41"/>
  <c r="O338" i="41"/>
  <c r="P338" i="41"/>
  <c r="S338" i="41"/>
  <c r="T338" i="41"/>
  <c r="U338" i="41"/>
  <c r="V338" i="41"/>
  <c r="W338" i="41"/>
  <c r="AE338" i="41"/>
  <c r="AF338" i="41"/>
  <c r="AG338" i="41"/>
  <c r="AH338" i="41"/>
  <c r="AI338" i="41"/>
  <c r="AJ338" i="41"/>
  <c r="AK338" i="41"/>
  <c r="AL338" i="41"/>
  <c r="AM338" i="41"/>
  <c r="AN338" i="41"/>
  <c r="AO338" i="41"/>
  <c r="AP338" i="41"/>
  <c r="AQ338" i="41"/>
  <c r="AR338" i="41"/>
  <c r="AS338" i="41"/>
  <c r="AT338" i="41"/>
  <c r="AU338" i="41"/>
  <c r="AV338" i="41"/>
  <c r="AW338" i="41"/>
  <c r="C339" i="41"/>
  <c r="D339" i="41"/>
  <c r="E339" i="41"/>
  <c r="F339" i="41"/>
  <c r="G339" i="41"/>
  <c r="H339" i="41"/>
  <c r="J339" i="41"/>
  <c r="K339" i="41"/>
  <c r="L339" i="41"/>
  <c r="N339" i="41"/>
  <c r="O339" i="41"/>
  <c r="P339" i="41"/>
  <c r="S339" i="41"/>
  <c r="T339" i="41"/>
  <c r="U339" i="41"/>
  <c r="V339" i="41"/>
  <c r="W339" i="41"/>
  <c r="AE339" i="41"/>
  <c r="AF339" i="41"/>
  <c r="AG339" i="41"/>
  <c r="AH339" i="41"/>
  <c r="AI339" i="41"/>
  <c r="AJ339" i="41"/>
  <c r="AK339" i="41"/>
  <c r="AL339" i="41"/>
  <c r="AM339" i="41"/>
  <c r="AN339" i="41"/>
  <c r="AO339" i="41"/>
  <c r="AP339" i="41"/>
  <c r="AQ339" i="41"/>
  <c r="AR339" i="41"/>
  <c r="AS339" i="41"/>
  <c r="AT339" i="41"/>
  <c r="AU339" i="41"/>
  <c r="AV339" i="41"/>
  <c r="AW339" i="41"/>
  <c r="C340" i="41"/>
  <c r="D340" i="41"/>
  <c r="E340" i="41"/>
  <c r="F340" i="41"/>
  <c r="G340" i="41"/>
  <c r="H340" i="41"/>
  <c r="J340" i="41"/>
  <c r="K340" i="41"/>
  <c r="L340" i="41"/>
  <c r="N340" i="41"/>
  <c r="O340" i="41"/>
  <c r="P340" i="41"/>
  <c r="S340" i="41"/>
  <c r="T340" i="41"/>
  <c r="U340" i="41"/>
  <c r="V340" i="41"/>
  <c r="W340" i="41"/>
  <c r="AE340" i="41"/>
  <c r="AF340" i="41"/>
  <c r="AG340" i="41"/>
  <c r="AH340" i="41"/>
  <c r="AI340" i="41"/>
  <c r="AJ340" i="41"/>
  <c r="AK340" i="41"/>
  <c r="AL340" i="41"/>
  <c r="AM340" i="41"/>
  <c r="AN340" i="41"/>
  <c r="AO340" i="41"/>
  <c r="AP340" i="41"/>
  <c r="AQ340" i="41"/>
  <c r="AR340" i="41"/>
  <c r="AS340" i="41"/>
  <c r="AT340" i="41"/>
  <c r="AU340" i="41"/>
  <c r="AV340" i="41"/>
  <c r="AW340" i="41"/>
  <c r="C341" i="41"/>
  <c r="D341" i="41"/>
  <c r="E341" i="41"/>
  <c r="F341" i="41"/>
  <c r="G341" i="41"/>
  <c r="H341" i="41"/>
  <c r="J341" i="41"/>
  <c r="K341" i="41"/>
  <c r="L341" i="41"/>
  <c r="N341" i="41"/>
  <c r="O341" i="41"/>
  <c r="P341" i="41"/>
  <c r="S341" i="41"/>
  <c r="T341" i="41"/>
  <c r="U341" i="41"/>
  <c r="V341" i="41"/>
  <c r="W341" i="41"/>
  <c r="AE341" i="41"/>
  <c r="AF341" i="41"/>
  <c r="AG341" i="41"/>
  <c r="AH341" i="41"/>
  <c r="AI341" i="41"/>
  <c r="AJ341" i="41"/>
  <c r="AK341" i="41"/>
  <c r="AL341" i="41"/>
  <c r="AM341" i="41"/>
  <c r="AN341" i="41"/>
  <c r="AO341" i="41"/>
  <c r="AP341" i="41"/>
  <c r="AQ341" i="41"/>
  <c r="AR341" i="41"/>
  <c r="AS341" i="41"/>
  <c r="AT341" i="41"/>
  <c r="AU341" i="41"/>
  <c r="AV341" i="41"/>
  <c r="AW341" i="41"/>
  <c r="C342" i="41"/>
  <c r="D342" i="41"/>
  <c r="E342" i="41"/>
  <c r="F342" i="41"/>
  <c r="G342" i="41"/>
  <c r="H342" i="41"/>
  <c r="J342" i="41"/>
  <c r="K342" i="41"/>
  <c r="L342" i="41"/>
  <c r="N342" i="41"/>
  <c r="O342" i="41"/>
  <c r="P342" i="41"/>
  <c r="S342" i="41"/>
  <c r="T342" i="41"/>
  <c r="U342" i="41"/>
  <c r="V342" i="41"/>
  <c r="W342" i="41"/>
  <c r="AE342" i="41"/>
  <c r="AF342" i="41"/>
  <c r="AG342" i="41"/>
  <c r="AH342" i="41"/>
  <c r="AI342" i="41"/>
  <c r="AJ342" i="41"/>
  <c r="AK342" i="41"/>
  <c r="AL342" i="41"/>
  <c r="AM342" i="41"/>
  <c r="AN342" i="41"/>
  <c r="AO342" i="41"/>
  <c r="AP342" i="41"/>
  <c r="AQ342" i="41"/>
  <c r="AR342" i="41"/>
  <c r="AS342" i="41"/>
  <c r="AT342" i="41"/>
  <c r="AU342" i="41"/>
  <c r="AV342" i="41"/>
  <c r="AW342" i="41"/>
  <c r="C343" i="41"/>
  <c r="D343" i="41"/>
  <c r="E343" i="41"/>
  <c r="F343" i="41"/>
  <c r="G343" i="41"/>
  <c r="H343" i="41"/>
  <c r="J343" i="41"/>
  <c r="K343" i="41"/>
  <c r="L343" i="41"/>
  <c r="N343" i="41"/>
  <c r="O343" i="41"/>
  <c r="P343" i="41"/>
  <c r="S343" i="41"/>
  <c r="T343" i="41"/>
  <c r="U343" i="41"/>
  <c r="V343" i="41"/>
  <c r="W343" i="41"/>
  <c r="AE343" i="41"/>
  <c r="AF343" i="41"/>
  <c r="AG343" i="41"/>
  <c r="AH343" i="41"/>
  <c r="AI343" i="41"/>
  <c r="AJ343" i="41"/>
  <c r="AK343" i="41"/>
  <c r="AL343" i="41"/>
  <c r="AM343" i="41"/>
  <c r="AN343" i="41"/>
  <c r="AO343" i="41"/>
  <c r="AP343" i="41"/>
  <c r="AQ343" i="41"/>
  <c r="AR343" i="41"/>
  <c r="AS343" i="41"/>
  <c r="AT343" i="41"/>
  <c r="AU343" i="41"/>
  <c r="AV343" i="41"/>
  <c r="AW343" i="41"/>
  <c r="C344" i="41"/>
  <c r="D344" i="41"/>
  <c r="E344" i="41"/>
  <c r="F344" i="41"/>
  <c r="G344" i="41"/>
  <c r="H344" i="41"/>
  <c r="J344" i="41"/>
  <c r="K344" i="41"/>
  <c r="L344" i="41"/>
  <c r="N344" i="41"/>
  <c r="O344" i="41"/>
  <c r="P344" i="41"/>
  <c r="S344" i="41"/>
  <c r="T344" i="41"/>
  <c r="U344" i="41"/>
  <c r="V344" i="41"/>
  <c r="W344" i="41"/>
  <c r="AE344" i="41"/>
  <c r="AF344" i="41"/>
  <c r="AG344" i="41"/>
  <c r="AH344" i="41"/>
  <c r="AI344" i="41"/>
  <c r="AJ344" i="41"/>
  <c r="AK344" i="41"/>
  <c r="AL344" i="41"/>
  <c r="AM344" i="41"/>
  <c r="AN344" i="41"/>
  <c r="AO344" i="41"/>
  <c r="AP344" i="41"/>
  <c r="AQ344" i="41"/>
  <c r="AR344" i="41"/>
  <c r="AS344" i="41"/>
  <c r="AT344" i="41"/>
  <c r="AU344" i="41"/>
  <c r="AV344" i="41"/>
  <c r="AW344" i="41"/>
  <c r="C345" i="41"/>
  <c r="D345" i="41"/>
  <c r="E345" i="41"/>
  <c r="F345" i="41"/>
  <c r="G345" i="41"/>
  <c r="H345" i="41"/>
  <c r="J345" i="41"/>
  <c r="K345" i="41"/>
  <c r="L345" i="41"/>
  <c r="N345" i="41"/>
  <c r="O345" i="41"/>
  <c r="P345" i="41"/>
  <c r="S345" i="41"/>
  <c r="T345" i="41"/>
  <c r="U345" i="41"/>
  <c r="V345" i="41"/>
  <c r="W345" i="41"/>
  <c r="AE345" i="41"/>
  <c r="AF345" i="41"/>
  <c r="AG345" i="41"/>
  <c r="AH345" i="41"/>
  <c r="AI345" i="41"/>
  <c r="AJ345" i="41"/>
  <c r="AK345" i="41"/>
  <c r="AL345" i="41"/>
  <c r="AM345" i="41"/>
  <c r="AN345" i="41"/>
  <c r="AO345" i="41"/>
  <c r="AP345" i="41"/>
  <c r="AQ345" i="41"/>
  <c r="AR345" i="41"/>
  <c r="AS345" i="41"/>
  <c r="AT345" i="41"/>
  <c r="AU345" i="41"/>
  <c r="AV345" i="41"/>
  <c r="AW345" i="41"/>
  <c r="C346" i="41"/>
  <c r="D346" i="41"/>
  <c r="E346" i="41"/>
  <c r="F346" i="41"/>
  <c r="G346" i="41"/>
  <c r="H346" i="41"/>
  <c r="J346" i="41"/>
  <c r="K346" i="41"/>
  <c r="L346" i="41"/>
  <c r="N346" i="41"/>
  <c r="O346" i="41"/>
  <c r="P346" i="41"/>
  <c r="S346" i="41"/>
  <c r="T346" i="41"/>
  <c r="U346" i="41"/>
  <c r="V346" i="41"/>
  <c r="W346" i="41"/>
  <c r="AE346" i="41"/>
  <c r="AF346" i="41"/>
  <c r="AG346" i="41"/>
  <c r="AH346" i="41"/>
  <c r="AI346" i="41"/>
  <c r="AJ346" i="41"/>
  <c r="AK346" i="41"/>
  <c r="AL346" i="41"/>
  <c r="AM346" i="41"/>
  <c r="AN346" i="41"/>
  <c r="AO346" i="41"/>
  <c r="AP346" i="41"/>
  <c r="AQ346" i="41"/>
  <c r="AR346" i="41"/>
  <c r="AS346" i="41"/>
  <c r="AT346" i="41"/>
  <c r="AU346" i="41"/>
  <c r="AV346" i="41"/>
  <c r="AW346" i="41"/>
  <c r="C347" i="41"/>
  <c r="D347" i="41"/>
  <c r="E347" i="41"/>
  <c r="F347" i="41"/>
  <c r="G347" i="41"/>
  <c r="H347" i="41"/>
  <c r="J347" i="41"/>
  <c r="K347" i="41"/>
  <c r="L347" i="41"/>
  <c r="N347" i="41"/>
  <c r="O347" i="41"/>
  <c r="P347" i="41"/>
  <c r="S347" i="41"/>
  <c r="T347" i="41"/>
  <c r="U347" i="41"/>
  <c r="V347" i="41"/>
  <c r="W347" i="41"/>
  <c r="AE347" i="41"/>
  <c r="AF347" i="41"/>
  <c r="AG347" i="41"/>
  <c r="AH347" i="41"/>
  <c r="AI347" i="41"/>
  <c r="AJ347" i="41"/>
  <c r="AK347" i="41"/>
  <c r="AL347" i="41"/>
  <c r="AM347" i="41"/>
  <c r="AN347" i="41"/>
  <c r="AO347" i="41"/>
  <c r="AP347" i="41"/>
  <c r="AQ347" i="41"/>
  <c r="AR347" i="41"/>
  <c r="AS347" i="41"/>
  <c r="AT347" i="41"/>
  <c r="AU347" i="41"/>
  <c r="AV347" i="41"/>
  <c r="AW347" i="41"/>
  <c r="C348" i="41"/>
  <c r="D348" i="41"/>
  <c r="E348" i="41"/>
  <c r="F348" i="41"/>
  <c r="G348" i="41"/>
  <c r="H348" i="41"/>
  <c r="J348" i="41"/>
  <c r="K348" i="41"/>
  <c r="L348" i="41"/>
  <c r="N348" i="41"/>
  <c r="O348" i="41"/>
  <c r="P348" i="41"/>
  <c r="S348" i="41"/>
  <c r="T348" i="41"/>
  <c r="U348" i="41"/>
  <c r="V348" i="41"/>
  <c r="W348" i="41"/>
  <c r="AE348" i="41"/>
  <c r="AF348" i="41"/>
  <c r="AG348" i="41"/>
  <c r="AH348" i="41"/>
  <c r="AI348" i="41"/>
  <c r="AJ348" i="41"/>
  <c r="AK348" i="41"/>
  <c r="AL348" i="41"/>
  <c r="AM348" i="41"/>
  <c r="AN348" i="41"/>
  <c r="AO348" i="41"/>
  <c r="AP348" i="41"/>
  <c r="AQ348" i="41"/>
  <c r="AR348" i="41"/>
  <c r="AS348" i="41"/>
  <c r="AT348" i="41"/>
  <c r="AU348" i="41"/>
  <c r="AV348" i="41"/>
  <c r="AW348" i="41"/>
  <c r="C349" i="41"/>
  <c r="D349" i="41"/>
  <c r="E349" i="41"/>
  <c r="F349" i="41"/>
  <c r="G349" i="41"/>
  <c r="H349" i="41"/>
  <c r="J349" i="41"/>
  <c r="K349" i="41"/>
  <c r="L349" i="41"/>
  <c r="N349" i="41"/>
  <c r="O349" i="41"/>
  <c r="P349" i="41"/>
  <c r="S349" i="41"/>
  <c r="T349" i="41"/>
  <c r="U349" i="41"/>
  <c r="V349" i="41"/>
  <c r="W349" i="41"/>
  <c r="AE349" i="41"/>
  <c r="AF349" i="41"/>
  <c r="AG349" i="41"/>
  <c r="AH349" i="41"/>
  <c r="AI349" i="41"/>
  <c r="AJ349" i="41"/>
  <c r="AK349" i="41"/>
  <c r="AL349" i="41"/>
  <c r="AM349" i="41"/>
  <c r="AN349" i="41"/>
  <c r="AO349" i="41"/>
  <c r="AP349" i="41"/>
  <c r="AQ349" i="41"/>
  <c r="AR349" i="41"/>
  <c r="AS349" i="41"/>
  <c r="AT349" i="41"/>
  <c r="AU349" i="41"/>
  <c r="AV349" i="41"/>
  <c r="AW349" i="41"/>
  <c r="C350" i="41"/>
  <c r="D350" i="41"/>
  <c r="E350" i="41"/>
  <c r="F350" i="41"/>
  <c r="G350" i="41"/>
  <c r="H350" i="41"/>
  <c r="J350" i="41"/>
  <c r="K350" i="41"/>
  <c r="L350" i="41"/>
  <c r="N350" i="41"/>
  <c r="O350" i="41"/>
  <c r="P350" i="41"/>
  <c r="S350" i="41"/>
  <c r="T350" i="41"/>
  <c r="U350" i="41"/>
  <c r="V350" i="41"/>
  <c r="W350" i="41"/>
  <c r="AE350" i="41"/>
  <c r="AF350" i="41"/>
  <c r="AG350" i="41"/>
  <c r="AH350" i="41"/>
  <c r="AI350" i="41"/>
  <c r="AJ350" i="41"/>
  <c r="AK350" i="41"/>
  <c r="AL350" i="41"/>
  <c r="AM350" i="41"/>
  <c r="AN350" i="41"/>
  <c r="AO350" i="41"/>
  <c r="AP350" i="41"/>
  <c r="AQ350" i="41"/>
  <c r="AR350" i="41"/>
  <c r="AS350" i="41"/>
  <c r="AT350" i="41"/>
  <c r="AU350" i="41"/>
  <c r="AV350" i="41"/>
  <c r="AW350" i="41"/>
  <c r="C351" i="41"/>
  <c r="D351" i="41"/>
  <c r="E351" i="41"/>
  <c r="F351" i="41"/>
  <c r="G351" i="41"/>
  <c r="H351" i="41"/>
  <c r="J351" i="41"/>
  <c r="K351" i="41"/>
  <c r="L351" i="41"/>
  <c r="N351" i="41"/>
  <c r="O351" i="41"/>
  <c r="P351" i="41"/>
  <c r="S351" i="41"/>
  <c r="T351" i="41"/>
  <c r="U351" i="41"/>
  <c r="V351" i="41"/>
  <c r="W351" i="41"/>
  <c r="AE351" i="41"/>
  <c r="AF351" i="41"/>
  <c r="AG351" i="41"/>
  <c r="AH351" i="41"/>
  <c r="AI351" i="41"/>
  <c r="AJ351" i="41"/>
  <c r="AK351" i="41"/>
  <c r="AL351" i="41"/>
  <c r="AM351" i="41"/>
  <c r="AN351" i="41"/>
  <c r="AO351" i="41"/>
  <c r="AP351" i="41"/>
  <c r="AQ351" i="41"/>
  <c r="AR351" i="41"/>
  <c r="AS351" i="41"/>
  <c r="AT351" i="41"/>
  <c r="AU351" i="41"/>
  <c r="AV351" i="41"/>
  <c r="AW351" i="41"/>
  <c r="C352" i="41"/>
  <c r="D352" i="41"/>
  <c r="E352" i="41"/>
  <c r="F352" i="41"/>
  <c r="G352" i="41"/>
  <c r="H352" i="41"/>
  <c r="J352" i="41"/>
  <c r="K352" i="41"/>
  <c r="L352" i="41"/>
  <c r="N352" i="41"/>
  <c r="O352" i="41"/>
  <c r="P352" i="41"/>
  <c r="S352" i="41"/>
  <c r="T352" i="41"/>
  <c r="U352" i="41"/>
  <c r="V352" i="41"/>
  <c r="W352" i="41"/>
  <c r="AE352" i="41"/>
  <c r="AF352" i="41"/>
  <c r="AG352" i="41"/>
  <c r="AH352" i="41"/>
  <c r="AI352" i="41"/>
  <c r="AJ352" i="41"/>
  <c r="AK352" i="41"/>
  <c r="AL352" i="41"/>
  <c r="AM352" i="41"/>
  <c r="AN352" i="41"/>
  <c r="AO352" i="41"/>
  <c r="AP352" i="41"/>
  <c r="AQ352" i="41"/>
  <c r="AR352" i="41"/>
  <c r="AS352" i="41"/>
  <c r="AT352" i="41"/>
  <c r="AU352" i="41"/>
  <c r="AV352" i="41"/>
  <c r="AW352" i="41"/>
  <c r="C353" i="41"/>
  <c r="D353" i="41"/>
  <c r="E353" i="41"/>
  <c r="F353" i="41"/>
  <c r="G353" i="41"/>
  <c r="H353" i="41"/>
  <c r="J353" i="41"/>
  <c r="K353" i="41"/>
  <c r="L353" i="41"/>
  <c r="N353" i="41"/>
  <c r="O353" i="41"/>
  <c r="P353" i="41"/>
  <c r="S353" i="41"/>
  <c r="T353" i="41"/>
  <c r="U353" i="41"/>
  <c r="V353" i="41"/>
  <c r="W353" i="41"/>
  <c r="AE353" i="41"/>
  <c r="AF353" i="41"/>
  <c r="AG353" i="41"/>
  <c r="AH353" i="41"/>
  <c r="AI353" i="41"/>
  <c r="AJ353" i="41"/>
  <c r="AK353" i="41"/>
  <c r="AL353" i="41"/>
  <c r="AM353" i="41"/>
  <c r="AN353" i="41"/>
  <c r="AO353" i="41"/>
  <c r="AP353" i="41"/>
  <c r="AQ353" i="41"/>
  <c r="AR353" i="41"/>
  <c r="AS353" i="41"/>
  <c r="AT353" i="41"/>
  <c r="AU353" i="41"/>
  <c r="AV353" i="41"/>
  <c r="AW353" i="41"/>
  <c r="C354" i="41"/>
  <c r="D354" i="41"/>
  <c r="E354" i="41"/>
  <c r="F354" i="41"/>
  <c r="G354" i="41"/>
  <c r="H354" i="41"/>
  <c r="J354" i="41"/>
  <c r="K354" i="41"/>
  <c r="L354" i="41"/>
  <c r="N354" i="41"/>
  <c r="O354" i="41"/>
  <c r="P354" i="41"/>
  <c r="S354" i="41"/>
  <c r="T354" i="41"/>
  <c r="U354" i="41"/>
  <c r="V354" i="41"/>
  <c r="W354" i="41"/>
  <c r="AE354" i="41"/>
  <c r="AF354" i="41"/>
  <c r="AG354" i="41"/>
  <c r="AH354" i="41"/>
  <c r="AI354" i="41"/>
  <c r="AJ354" i="41"/>
  <c r="AK354" i="41"/>
  <c r="AL354" i="41"/>
  <c r="AM354" i="41"/>
  <c r="AN354" i="41"/>
  <c r="AO354" i="41"/>
  <c r="AP354" i="41"/>
  <c r="AQ354" i="41"/>
  <c r="AR354" i="41"/>
  <c r="AS354" i="41"/>
  <c r="AT354" i="41"/>
  <c r="AU354" i="41"/>
  <c r="AV354" i="41"/>
  <c r="AW354" i="41"/>
  <c r="C355" i="41"/>
  <c r="D355" i="41"/>
  <c r="E355" i="41"/>
  <c r="F355" i="41"/>
  <c r="G355" i="41"/>
  <c r="H355" i="41"/>
  <c r="J355" i="41"/>
  <c r="K355" i="41"/>
  <c r="L355" i="41"/>
  <c r="N355" i="41"/>
  <c r="O355" i="41"/>
  <c r="P355" i="41"/>
  <c r="S355" i="41"/>
  <c r="T355" i="41"/>
  <c r="U355" i="41"/>
  <c r="V355" i="41"/>
  <c r="W355" i="41"/>
  <c r="AE355" i="41"/>
  <c r="AF355" i="41"/>
  <c r="AG355" i="41"/>
  <c r="AH355" i="41"/>
  <c r="AI355" i="41"/>
  <c r="AJ355" i="41"/>
  <c r="AK355" i="41"/>
  <c r="AL355" i="41"/>
  <c r="AM355" i="41"/>
  <c r="AN355" i="41"/>
  <c r="AO355" i="41"/>
  <c r="AP355" i="41"/>
  <c r="AQ355" i="41"/>
  <c r="AR355" i="41"/>
  <c r="AS355" i="41"/>
  <c r="AT355" i="41"/>
  <c r="AU355" i="41"/>
  <c r="AV355" i="41"/>
  <c r="AW355" i="41"/>
  <c r="C356" i="41"/>
  <c r="D356" i="41"/>
  <c r="E356" i="41"/>
  <c r="F356" i="41"/>
  <c r="G356" i="41"/>
  <c r="H356" i="41"/>
  <c r="J356" i="41"/>
  <c r="K356" i="41"/>
  <c r="L356" i="41"/>
  <c r="N356" i="41"/>
  <c r="O356" i="41"/>
  <c r="P356" i="41"/>
  <c r="S356" i="41"/>
  <c r="T356" i="41"/>
  <c r="U356" i="41"/>
  <c r="V356" i="41"/>
  <c r="W356" i="41"/>
  <c r="AE356" i="41"/>
  <c r="AF356" i="41"/>
  <c r="AG356" i="41"/>
  <c r="AH356" i="41"/>
  <c r="AI356" i="41"/>
  <c r="AJ356" i="41"/>
  <c r="AK356" i="41"/>
  <c r="AL356" i="41"/>
  <c r="AM356" i="41"/>
  <c r="AN356" i="41"/>
  <c r="AO356" i="41"/>
  <c r="AP356" i="41"/>
  <c r="AQ356" i="41"/>
  <c r="AR356" i="41"/>
  <c r="AS356" i="41"/>
  <c r="AT356" i="41"/>
  <c r="AU356" i="41"/>
  <c r="AV356" i="41"/>
  <c r="AW356" i="41"/>
  <c r="C357" i="41"/>
  <c r="D357" i="41"/>
  <c r="E357" i="41"/>
  <c r="F357" i="41"/>
  <c r="G357" i="41"/>
  <c r="H357" i="41"/>
  <c r="J357" i="41"/>
  <c r="K357" i="41"/>
  <c r="L357" i="41"/>
  <c r="N357" i="41"/>
  <c r="O357" i="41"/>
  <c r="P357" i="41"/>
  <c r="S357" i="41"/>
  <c r="T357" i="41"/>
  <c r="U357" i="41"/>
  <c r="V357" i="41"/>
  <c r="W357" i="41"/>
  <c r="AE357" i="41"/>
  <c r="AF357" i="41"/>
  <c r="AG357" i="41"/>
  <c r="AH357" i="41"/>
  <c r="AI357" i="41"/>
  <c r="AJ357" i="41"/>
  <c r="AK357" i="41"/>
  <c r="AL357" i="41"/>
  <c r="AM357" i="41"/>
  <c r="AN357" i="41"/>
  <c r="AO357" i="41"/>
  <c r="AP357" i="41"/>
  <c r="AQ357" i="41"/>
  <c r="AR357" i="41"/>
  <c r="AS357" i="41"/>
  <c r="AT357" i="41"/>
  <c r="AU357" i="41"/>
  <c r="AV357" i="41"/>
  <c r="AW357" i="41"/>
  <c r="C358" i="41"/>
  <c r="D358" i="41"/>
  <c r="E358" i="41"/>
  <c r="F358" i="41"/>
  <c r="G358" i="41"/>
  <c r="H358" i="41"/>
  <c r="J358" i="41"/>
  <c r="K358" i="41"/>
  <c r="L358" i="41"/>
  <c r="N358" i="41"/>
  <c r="O358" i="41"/>
  <c r="P358" i="41"/>
  <c r="S358" i="41"/>
  <c r="T358" i="41"/>
  <c r="U358" i="41"/>
  <c r="V358" i="41"/>
  <c r="W358" i="41"/>
  <c r="AE358" i="41"/>
  <c r="AF358" i="41"/>
  <c r="AG358" i="41"/>
  <c r="AH358" i="41"/>
  <c r="AI358" i="41"/>
  <c r="AJ358" i="41"/>
  <c r="AK358" i="41"/>
  <c r="AL358" i="41"/>
  <c r="AM358" i="41"/>
  <c r="AN358" i="41"/>
  <c r="AO358" i="41"/>
  <c r="AP358" i="41"/>
  <c r="AQ358" i="41"/>
  <c r="AR358" i="41"/>
  <c r="AS358" i="41"/>
  <c r="AT358" i="41"/>
  <c r="AU358" i="41"/>
  <c r="AV358" i="41"/>
  <c r="AW358" i="41"/>
  <c r="C359" i="41"/>
  <c r="D359" i="41"/>
  <c r="E359" i="41"/>
  <c r="F359" i="41"/>
  <c r="G359" i="41"/>
  <c r="H359" i="41"/>
  <c r="J359" i="41"/>
  <c r="K359" i="41"/>
  <c r="L359" i="41"/>
  <c r="N359" i="41"/>
  <c r="O359" i="41"/>
  <c r="P359" i="41"/>
  <c r="S359" i="41"/>
  <c r="T359" i="41"/>
  <c r="U359" i="41"/>
  <c r="V359" i="41"/>
  <c r="W359" i="41"/>
  <c r="AE359" i="41"/>
  <c r="AF359" i="41"/>
  <c r="AG359" i="41"/>
  <c r="AH359" i="41"/>
  <c r="AI359" i="41"/>
  <c r="AJ359" i="41"/>
  <c r="AK359" i="41"/>
  <c r="AL359" i="41"/>
  <c r="AM359" i="41"/>
  <c r="AN359" i="41"/>
  <c r="AO359" i="41"/>
  <c r="AP359" i="41"/>
  <c r="AQ359" i="41"/>
  <c r="AR359" i="41"/>
  <c r="AS359" i="41"/>
  <c r="AT359" i="41"/>
  <c r="AU359" i="41"/>
  <c r="AV359" i="41"/>
  <c r="AW359" i="41"/>
  <c r="C360" i="41"/>
  <c r="D360" i="41"/>
  <c r="E360" i="41"/>
  <c r="F360" i="41"/>
  <c r="G360" i="41"/>
  <c r="H360" i="41"/>
  <c r="J360" i="41"/>
  <c r="K360" i="41"/>
  <c r="L360" i="41"/>
  <c r="N360" i="41"/>
  <c r="O360" i="41"/>
  <c r="P360" i="41"/>
  <c r="S360" i="41"/>
  <c r="T360" i="41"/>
  <c r="U360" i="41"/>
  <c r="V360" i="41"/>
  <c r="W360" i="41"/>
  <c r="AE360" i="41"/>
  <c r="AF360" i="41"/>
  <c r="AG360" i="41"/>
  <c r="AH360" i="41"/>
  <c r="AI360" i="41"/>
  <c r="AJ360" i="41"/>
  <c r="AK360" i="41"/>
  <c r="AL360" i="41"/>
  <c r="AM360" i="41"/>
  <c r="AN360" i="41"/>
  <c r="AO360" i="41"/>
  <c r="AP360" i="41"/>
  <c r="AQ360" i="41"/>
  <c r="AR360" i="41"/>
  <c r="AS360" i="41"/>
  <c r="AT360" i="41"/>
  <c r="AU360" i="41"/>
  <c r="AV360" i="41"/>
  <c r="AW360" i="41"/>
  <c r="C361" i="41"/>
  <c r="D361" i="41"/>
  <c r="E361" i="41"/>
  <c r="F361" i="41"/>
  <c r="G361" i="41"/>
  <c r="H361" i="41"/>
  <c r="J361" i="41"/>
  <c r="K361" i="41"/>
  <c r="L361" i="41"/>
  <c r="N361" i="41"/>
  <c r="O361" i="41"/>
  <c r="P361" i="41"/>
  <c r="S361" i="41"/>
  <c r="T361" i="41"/>
  <c r="U361" i="41"/>
  <c r="V361" i="41"/>
  <c r="W361" i="41"/>
  <c r="AE361" i="41"/>
  <c r="AF361" i="41"/>
  <c r="AG361" i="41"/>
  <c r="AH361" i="41"/>
  <c r="AI361" i="41"/>
  <c r="AJ361" i="41"/>
  <c r="AK361" i="41"/>
  <c r="AL361" i="41"/>
  <c r="AM361" i="41"/>
  <c r="AN361" i="41"/>
  <c r="AO361" i="41"/>
  <c r="AP361" i="41"/>
  <c r="AQ361" i="41"/>
  <c r="AR361" i="41"/>
  <c r="AS361" i="41"/>
  <c r="AT361" i="41"/>
  <c r="AU361" i="41"/>
  <c r="AV361" i="41"/>
  <c r="AW361" i="41"/>
  <c r="C362" i="41"/>
  <c r="D362" i="41"/>
  <c r="E362" i="41"/>
  <c r="F362" i="41"/>
  <c r="G362" i="41"/>
  <c r="H362" i="41"/>
  <c r="J362" i="41"/>
  <c r="K362" i="41"/>
  <c r="L362" i="41"/>
  <c r="N362" i="41"/>
  <c r="O362" i="41"/>
  <c r="P362" i="41"/>
  <c r="S362" i="41"/>
  <c r="T362" i="41"/>
  <c r="U362" i="41"/>
  <c r="V362" i="41"/>
  <c r="W362" i="41"/>
  <c r="AE362" i="41"/>
  <c r="AF362" i="41"/>
  <c r="AG362" i="41"/>
  <c r="AH362" i="41"/>
  <c r="AI362" i="41"/>
  <c r="AJ362" i="41"/>
  <c r="AK362" i="41"/>
  <c r="AL362" i="41"/>
  <c r="AM362" i="41"/>
  <c r="AN362" i="41"/>
  <c r="AO362" i="41"/>
  <c r="AP362" i="41"/>
  <c r="AQ362" i="41"/>
  <c r="AR362" i="41"/>
  <c r="AS362" i="41"/>
  <c r="AT362" i="41"/>
  <c r="AU362" i="41"/>
  <c r="AV362" i="41"/>
  <c r="AW362" i="41"/>
  <c r="C363" i="41"/>
  <c r="D363" i="41"/>
  <c r="E363" i="41"/>
  <c r="F363" i="41"/>
  <c r="G363" i="41"/>
  <c r="H363" i="41"/>
  <c r="J363" i="41"/>
  <c r="K363" i="41"/>
  <c r="L363" i="41"/>
  <c r="N363" i="41"/>
  <c r="O363" i="41"/>
  <c r="P363" i="41"/>
  <c r="S363" i="41"/>
  <c r="T363" i="41"/>
  <c r="U363" i="41"/>
  <c r="V363" i="41"/>
  <c r="W363" i="41"/>
  <c r="AE363" i="41"/>
  <c r="AF363" i="41"/>
  <c r="AG363" i="41"/>
  <c r="AH363" i="41"/>
  <c r="AI363" i="41"/>
  <c r="AJ363" i="41"/>
  <c r="AK363" i="41"/>
  <c r="AL363" i="41"/>
  <c r="AM363" i="41"/>
  <c r="AN363" i="41"/>
  <c r="AO363" i="41"/>
  <c r="AP363" i="41"/>
  <c r="AQ363" i="41"/>
  <c r="AR363" i="41"/>
  <c r="AS363" i="41"/>
  <c r="AT363" i="41"/>
  <c r="AU363" i="41"/>
  <c r="AV363" i="41"/>
  <c r="AW363" i="41"/>
  <c r="C364" i="41"/>
  <c r="D364" i="41"/>
  <c r="E364" i="41"/>
  <c r="F364" i="41"/>
  <c r="G364" i="41"/>
  <c r="H364" i="41"/>
  <c r="J364" i="41"/>
  <c r="K364" i="41"/>
  <c r="L364" i="41"/>
  <c r="N364" i="41"/>
  <c r="O364" i="41"/>
  <c r="P364" i="41"/>
  <c r="S364" i="41"/>
  <c r="T364" i="41"/>
  <c r="U364" i="41"/>
  <c r="V364" i="41"/>
  <c r="W364" i="41"/>
  <c r="AE364" i="41"/>
  <c r="AF364" i="41"/>
  <c r="AG364" i="41"/>
  <c r="AH364" i="41"/>
  <c r="AI364" i="41"/>
  <c r="AJ364" i="41"/>
  <c r="AK364" i="41"/>
  <c r="AL364" i="41"/>
  <c r="AM364" i="41"/>
  <c r="AN364" i="41"/>
  <c r="AO364" i="41"/>
  <c r="AP364" i="41"/>
  <c r="AQ364" i="41"/>
  <c r="AR364" i="41"/>
  <c r="AS364" i="41"/>
  <c r="AT364" i="41"/>
  <c r="AU364" i="41"/>
  <c r="AV364" i="41"/>
  <c r="AW364" i="41"/>
  <c r="C365" i="41"/>
  <c r="D365" i="41"/>
  <c r="E365" i="41"/>
  <c r="F365" i="41"/>
  <c r="G365" i="41"/>
  <c r="H365" i="41"/>
  <c r="J365" i="41"/>
  <c r="K365" i="41"/>
  <c r="L365" i="41"/>
  <c r="N365" i="41"/>
  <c r="O365" i="41"/>
  <c r="P365" i="41"/>
  <c r="S365" i="41"/>
  <c r="T365" i="41"/>
  <c r="U365" i="41"/>
  <c r="V365" i="41"/>
  <c r="W365" i="41"/>
  <c r="AE365" i="41"/>
  <c r="AF365" i="41"/>
  <c r="AG365" i="41"/>
  <c r="AH365" i="41"/>
  <c r="AI365" i="41"/>
  <c r="AJ365" i="41"/>
  <c r="AK365" i="41"/>
  <c r="AL365" i="41"/>
  <c r="AM365" i="41"/>
  <c r="AN365" i="41"/>
  <c r="AO365" i="41"/>
  <c r="AP365" i="41"/>
  <c r="AQ365" i="41"/>
  <c r="AR365" i="41"/>
  <c r="AS365" i="41"/>
  <c r="AT365" i="41"/>
  <c r="AU365" i="41"/>
  <c r="AV365" i="41"/>
  <c r="AW365" i="41"/>
  <c r="C366" i="41"/>
  <c r="D366" i="41"/>
  <c r="E366" i="41"/>
  <c r="F366" i="41"/>
  <c r="G366" i="41"/>
  <c r="H366" i="41"/>
  <c r="J366" i="41"/>
  <c r="K366" i="41"/>
  <c r="L366" i="41"/>
  <c r="N366" i="41"/>
  <c r="O366" i="41"/>
  <c r="P366" i="41"/>
  <c r="S366" i="41"/>
  <c r="T366" i="41"/>
  <c r="U366" i="41"/>
  <c r="V366" i="41"/>
  <c r="W366" i="41"/>
  <c r="AE366" i="41"/>
  <c r="AF366" i="41"/>
  <c r="AG366" i="41"/>
  <c r="AH366" i="41"/>
  <c r="AI366" i="41"/>
  <c r="AJ366" i="41"/>
  <c r="AK366" i="41"/>
  <c r="AL366" i="41"/>
  <c r="AM366" i="41"/>
  <c r="AN366" i="41"/>
  <c r="AO366" i="41"/>
  <c r="AP366" i="41"/>
  <c r="AQ366" i="41"/>
  <c r="AR366" i="41"/>
  <c r="AS366" i="41"/>
  <c r="AT366" i="41"/>
  <c r="AU366" i="41"/>
  <c r="AV366" i="41"/>
  <c r="AW366" i="41"/>
  <c r="C367" i="41"/>
  <c r="D367" i="41"/>
  <c r="E367" i="41"/>
  <c r="F367" i="41"/>
  <c r="G367" i="41"/>
  <c r="H367" i="41"/>
  <c r="J367" i="41"/>
  <c r="K367" i="41"/>
  <c r="L367" i="41"/>
  <c r="N367" i="41"/>
  <c r="O367" i="41"/>
  <c r="P367" i="41"/>
  <c r="S367" i="41"/>
  <c r="T367" i="41"/>
  <c r="U367" i="41"/>
  <c r="V367" i="41"/>
  <c r="W367" i="41"/>
  <c r="AE367" i="41"/>
  <c r="AF367" i="41"/>
  <c r="AG367" i="41"/>
  <c r="AH367" i="41"/>
  <c r="AI367" i="41"/>
  <c r="AJ367" i="41"/>
  <c r="AK367" i="41"/>
  <c r="AL367" i="41"/>
  <c r="AM367" i="41"/>
  <c r="AN367" i="41"/>
  <c r="AO367" i="41"/>
  <c r="AP367" i="41"/>
  <c r="AQ367" i="41"/>
  <c r="AR367" i="41"/>
  <c r="AS367" i="41"/>
  <c r="AT367" i="41"/>
  <c r="AU367" i="41"/>
  <c r="AV367" i="41"/>
  <c r="AW367" i="41"/>
  <c r="C368" i="41"/>
  <c r="D368" i="41"/>
  <c r="E368" i="41"/>
  <c r="F368" i="41"/>
  <c r="G368" i="41"/>
  <c r="H368" i="41"/>
  <c r="J368" i="41"/>
  <c r="K368" i="41"/>
  <c r="L368" i="41"/>
  <c r="N368" i="41"/>
  <c r="O368" i="41"/>
  <c r="P368" i="41"/>
  <c r="S368" i="41"/>
  <c r="T368" i="41"/>
  <c r="U368" i="41"/>
  <c r="V368" i="41"/>
  <c r="W368" i="41"/>
  <c r="AE368" i="41"/>
  <c r="AF368" i="41"/>
  <c r="AG368" i="41"/>
  <c r="AH368" i="41"/>
  <c r="AI368" i="41"/>
  <c r="AJ368" i="41"/>
  <c r="AK368" i="41"/>
  <c r="AL368" i="41"/>
  <c r="AM368" i="41"/>
  <c r="AN368" i="41"/>
  <c r="AO368" i="41"/>
  <c r="AP368" i="41"/>
  <c r="AQ368" i="41"/>
  <c r="AR368" i="41"/>
  <c r="AS368" i="41"/>
  <c r="AT368" i="41"/>
  <c r="AU368" i="41"/>
  <c r="AV368" i="41"/>
  <c r="AW368" i="41"/>
  <c r="C369" i="41"/>
  <c r="D369" i="41"/>
  <c r="E369" i="41"/>
  <c r="F369" i="41"/>
  <c r="G369" i="41"/>
  <c r="H369" i="41"/>
  <c r="J369" i="41"/>
  <c r="K369" i="41"/>
  <c r="L369" i="41"/>
  <c r="N369" i="41"/>
  <c r="O369" i="41"/>
  <c r="P369" i="41"/>
  <c r="S369" i="41"/>
  <c r="T369" i="41"/>
  <c r="U369" i="41"/>
  <c r="V369" i="41"/>
  <c r="W369" i="41"/>
  <c r="AE369" i="41"/>
  <c r="AF369" i="41"/>
  <c r="AG369" i="41"/>
  <c r="AH369" i="41"/>
  <c r="AI369" i="41"/>
  <c r="AJ369" i="41"/>
  <c r="AK369" i="41"/>
  <c r="AL369" i="41"/>
  <c r="AM369" i="41"/>
  <c r="AN369" i="41"/>
  <c r="AO369" i="41"/>
  <c r="AP369" i="41"/>
  <c r="AQ369" i="41"/>
  <c r="AR369" i="41"/>
  <c r="AS369" i="41"/>
  <c r="AT369" i="41"/>
  <c r="AU369" i="41"/>
  <c r="AV369" i="41"/>
  <c r="AW369" i="41"/>
  <c r="C370" i="41"/>
  <c r="D370" i="41"/>
  <c r="E370" i="41"/>
  <c r="F370" i="41"/>
  <c r="G370" i="41"/>
  <c r="H370" i="41"/>
  <c r="J370" i="41"/>
  <c r="K370" i="41"/>
  <c r="L370" i="41"/>
  <c r="N370" i="41"/>
  <c r="O370" i="41"/>
  <c r="P370" i="41"/>
  <c r="S370" i="41"/>
  <c r="T370" i="41"/>
  <c r="U370" i="41"/>
  <c r="V370" i="41"/>
  <c r="W370" i="41"/>
  <c r="AE370" i="41"/>
  <c r="AF370" i="41"/>
  <c r="AG370" i="41"/>
  <c r="AH370" i="41"/>
  <c r="AI370" i="41"/>
  <c r="AJ370" i="41"/>
  <c r="AK370" i="41"/>
  <c r="AL370" i="41"/>
  <c r="AM370" i="41"/>
  <c r="AN370" i="41"/>
  <c r="AO370" i="41"/>
  <c r="AP370" i="41"/>
  <c r="AQ370" i="41"/>
  <c r="AR370" i="41"/>
  <c r="AS370" i="41"/>
  <c r="AT370" i="41"/>
  <c r="AU370" i="41"/>
  <c r="AV370" i="41"/>
  <c r="AW370" i="41"/>
  <c r="C371" i="41"/>
  <c r="D371" i="41"/>
  <c r="E371" i="41"/>
  <c r="F371" i="41"/>
  <c r="G371" i="41"/>
  <c r="H371" i="41"/>
  <c r="J371" i="41"/>
  <c r="K371" i="41"/>
  <c r="L371" i="41"/>
  <c r="N371" i="41"/>
  <c r="O371" i="41"/>
  <c r="P371" i="41"/>
  <c r="S371" i="41"/>
  <c r="T371" i="41"/>
  <c r="U371" i="41"/>
  <c r="V371" i="41"/>
  <c r="W371" i="41"/>
  <c r="AE371" i="41"/>
  <c r="AF371" i="41"/>
  <c r="AG371" i="41"/>
  <c r="AH371" i="41"/>
  <c r="AI371" i="41"/>
  <c r="AJ371" i="41"/>
  <c r="AK371" i="41"/>
  <c r="AL371" i="41"/>
  <c r="AM371" i="41"/>
  <c r="AN371" i="41"/>
  <c r="AO371" i="41"/>
  <c r="AP371" i="41"/>
  <c r="AQ371" i="41"/>
  <c r="AR371" i="41"/>
  <c r="AS371" i="41"/>
  <c r="AT371" i="41"/>
  <c r="AU371" i="41"/>
  <c r="AV371" i="41"/>
  <c r="AW371" i="41"/>
  <c r="C372" i="41"/>
  <c r="D372" i="41"/>
  <c r="E372" i="41"/>
  <c r="F372" i="41"/>
  <c r="G372" i="41"/>
  <c r="H372" i="41"/>
  <c r="J372" i="41"/>
  <c r="K372" i="41"/>
  <c r="L372" i="41"/>
  <c r="N372" i="41"/>
  <c r="O372" i="41"/>
  <c r="P372" i="41"/>
  <c r="S372" i="41"/>
  <c r="T372" i="41"/>
  <c r="U372" i="41"/>
  <c r="V372" i="41"/>
  <c r="W372" i="41"/>
  <c r="AE372" i="41"/>
  <c r="AF372" i="41"/>
  <c r="AG372" i="41"/>
  <c r="AH372" i="41"/>
  <c r="AI372" i="41"/>
  <c r="AJ372" i="41"/>
  <c r="AK372" i="41"/>
  <c r="AL372" i="41"/>
  <c r="AM372" i="41"/>
  <c r="AN372" i="41"/>
  <c r="AO372" i="41"/>
  <c r="AP372" i="41"/>
  <c r="AQ372" i="41"/>
  <c r="AR372" i="41"/>
  <c r="AS372" i="41"/>
  <c r="AT372" i="41"/>
  <c r="AU372" i="41"/>
  <c r="AV372" i="41"/>
  <c r="AW372" i="41"/>
  <c r="C373" i="41"/>
  <c r="D373" i="41"/>
  <c r="E373" i="41"/>
  <c r="F373" i="41"/>
  <c r="G373" i="41"/>
  <c r="H373" i="41"/>
  <c r="J373" i="41"/>
  <c r="K373" i="41"/>
  <c r="L373" i="41"/>
  <c r="N373" i="41"/>
  <c r="O373" i="41"/>
  <c r="P373" i="41"/>
  <c r="S373" i="41"/>
  <c r="T373" i="41"/>
  <c r="U373" i="41"/>
  <c r="V373" i="41"/>
  <c r="W373" i="41"/>
  <c r="AE373" i="41"/>
  <c r="AF373" i="41"/>
  <c r="AH373" i="41"/>
  <c r="AI373" i="41"/>
  <c r="AJ373" i="41"/>
  <c r="AK373" i="41"/>
  <c r="AL373" i="41"/>
  <c r="AM373" i="41"/>
  <c r="AN373" i="41"/>
  <c r="AO373" i="41"/>
  <c r="AP373" i="41"/>
  <c r="AQ373" i="41"/>
  <c r="AR373" i="41"/>
  <c r="AS373" i="41"/>
  <c r="AT373" i="41"/>
  <c r="AU373" i="41"/>
  <c r="AV373" i="41"/>
  <c r="AW373" i="41"/>
  <c r="C374" i="41"/>
  <c r="D374" i="41"/>
  <c r="E374" i="41"/>
  <c r="F374" i="41"/>
  <c r="G374" i="41"/>
  <c r="H374" i="41"/>
  <c r="J374" i="41"/>
  <c r="K374" i="41"/>
  <c r="L374" i="41"/>
  <c r="N374" i="41"/>
  <c r="O374" i="41"/>
  <c r="P374" i="41"/>
  <c r="S374" i="41"/>
  <c r="T374" i="41"/>
  <c r="U374" i="41"/>
  <c r="V374" i="41"/>
  <c r="W374" i="41"/>
  <c r="AE374" i="41"/>
  <c r="AF374" i="41"/>
  <c r="AG374" i="41"/>
  <c r="AH374" i="41"/>
  <c r="AI374" i="41"/>
  <c r="AJ374" i="41"/>
  <c r="AK374" i="41"/>
  <c r="AL374" i="41"/>
  <c r="AM374" i="41"/>
  <c r="AN374" i="41"/>
  <c r="AO374" i="41"/>
  <c r="AP374" i="41"/>
  <c r="AQ374" i="41"/>
  <c r="AR374" i="41"/>
  <c r="AS374" i="41"/>
  <c r="AT374" i="41"/>
  <c r="AU374" i="41"/>
  <c r="AV374" i="41"/>
  <c r="AW374" i="41"/>
  <c r="C375" i="41"/>
  <c r="D375" i="41"/>
  <c r="E375" i="41"/>
  <c r="F375" i="41"/>
  <c r="G375" i="41"/>
  <c r="H375" i="41"/>
  <c r="J375" i="41"/>
  <c r="K375" i="41"/>
  <c r="L375" i="41"/>
  <c r="N375" i="41"/>
  <c r="O375" i="41"/>
  <c r="P375" i="41"/>
  <c r="S375" i="41"/>
  <c r="T375" i="41"/>
  <c r="U375" i="41"/>
  <c r="V375" i="41"/>
  <c r="W375" i="41"/>
  <c r="AE375" i="41"/>
  <c r="AF375" i="41"/>
  <c r="AG375" i="41"/>
  <c r="AH375" i="41"/>
  <c r="AI375" i="41"/>
  <c r="AJ375" i="41"/>
  <c r="AK375" i="41"/>
  <c r="AL375" i="41"/>
  <c r="AM375" i="41"/>
  <c r="AN375" i="41"/>
  <c r="AO375" i="41"/>
  <c r="AP375" i="41"/>
  <c r="AQ375" i="41"/>
  <c r="AR375" i="41"/>
  <c r="AS375" i="41"/>
  <c r="AT375" i="41"/>
  <c r="AU375" i="41"/>
  <c r="AV375" i="41"/>
  <c r="AW375" i="41"/>
  <c r="C376" i="41"/>
  <c r="D376" i="41"/>
  <c r="E376" i="41"/>
  <c r="F376" i="41"/>
  <c r="G376" i="41"/>
  <c r="H376" i="41"/>
  <c r="J376" i="41"/>
  <c r="K376" i="41"/>
  <c r="L376" i="41"/>
  <c r="N376" i="41"/>
  <c r="O376" i="41"/>
  <c r="P376" i="41"/>
  <c r="S376" i="41"/>
  <c r="T376" i="41"/>
  <c r="U376" i="41"/>
  <c r="V376" i="41"/>
  <c r="W376" i="41"/>
  <c r="AE376" i="41"/>
  <c r="AF376" i="41"/>
  <c r="AG376" i="41"/>
  <c r="AH376" i="41"/>
  <c r="AI376" i="41"/>
  <c r="AJ376" i="41"/>
  <c r="AK376" i="41"/>
  <c r="AL376" i="41"/>
  <c r="AM376" i="41"/>
  <c r="AN376" i="41"/>
  <c r="AO376" i="41"/>
  <c r="AP376" i="41"/>
  <c r="AQ376" i="41"/>
  <c r="AR376" i="41"/>
  <c r="AS376" i="41"/>
  <c r="AT376" i="41"/>
  <c r="AU376" i="41"/>
  <c r="AV376" i="41"/>
  <c r="AW376" i="41"/>
  <c r="C377" i="41"/>
  <c r="D377" i="41"/>
  <c r="E377" i="41"/>
  <c r="F377" i="41"/>
  <c r="G377" i="41"/>
  <c r="H377" i="41"/>
  <c r="J377" i="41"/>
  <c r="K377" i="41"/>
  <c r="L377" i="41"/>
  <c r="N377" i="41"/>
  <c r="O377" i="41"/>
  <c r="P377" i="41"/>
  <c r="S377" i="41"/>
  <c r="T377" i="41"/>
  <c r="U377" i="41"/>
  <c r="V377" i="41"/>
  <c r="W377" i="41"/>
  <c r="AE377" i="41"/>
  <c r="AF377" i="41"/>
  <c r="AG377" i="41"/>
  <c r="AH377" i="41"/>
  <c r="AI377" i="41"/>
  <c r="AJ377" i="41"/>
  <c r="AK377" i="41"/>
  <c r="AL377" i="41"/>
  <c r="AM377" i="41"/>
  <c r="AN377" i="41"/>
  <c r="AO377" i="41"/>
  <c r="AP377" i="41"/>
  <c r="AQ377" i="41"/>
  <c r="AR377" i="41"/>
  <c r="AS377" i="41"/>
  <c r="AT377" i="41"/>
  <c r="AU377" i="41"/>
  <c r="AV377" i="41"/>
  <c r="AW377" i="41"/>
  <c r="C378" i="41"/>
  <c r="D378" i="41"/>
  <c r="E378" i="41"/>
  <c r="F378" i="41"/>
  <c r="G378" i="41"/>
  <c r="H378" i="41"/>
  <c r="J378" i="41"/>
  <c r="K378" i="41"/>
  <c r="L378" i="41"/>
  <c r="N378" i="41"/>
  <c r="O378" i="41"/>
  <c r="P378" i="41"/>
  <c r="S378" i="41"/>
  <c r="T378" i="41"/>
  <c r="U378" i="41"/>
  <c r="V378" i="41"/>
  <c r="W378" i="41"/>
  <c r="AE378" i="41"/>
  <c r="AF378" i="41"/>
  <c r="AG378" i="41"/>
  <c r="AH378" i="41"/>
  <c r="AI378" i="41"/>
  <c r="AJ378" i="41"/>
  <c r="AK378" i="41"/>
  <c r="AL378" i="41"/>
  <c r="AM378" i="41"/>
  <c r="AN378" i="41"/>
  <c r="AO378" i="41"/>
  <c r="AP378" i="41"/>
  <c r="AQ378" i="41"/>
  <c r="AR378" i="41"/>
  <c r="AS378" i="41"/>
  <c r="AT378" i="41"/>
  <c r="AU378" i="41"/>
  <c r="AV378" i="41"/>
  <c r="AW378" i="41"/>
  <c r="C379" i="41"/>
  <c r="D379" i="41"/>
  <c r="E379" i="41"/>
  <c r="F379" i="41"/>
  <c r="G379" i="41"/>
  <c r="H379" i="41"/>
  <c r="J379" i="41"/>
  <c r="K379" i="41"/>
  <c r="L379" i="41"/>
  <c r="N379" i="41"/>
  <c r="O379" i="41"/>
  <c r="P379" i="41"/>
  <c r="S379" i="41"/>
  <c r="T379" i="41"/>
  <c r="U379" i="41"/>
  <c r="V379" i="41"/>
  <c r="W379" i="41"/>
  <c r="AE379" i="41"/>
  <c r="AF379" i="41"/>
  <c r="AG379" i="41"/>
  <c r="AH379" i="41"/>
  <c r="AI379" i="41"/>
  <c r="AJ379" i="41"/>
  <c r="AK379" i="41"/>
  <c r="AM379" i="41"/>
  <c r="AN379" i="41"/>
  <c r="AO379" i="41"/>
  <c r="AP379" i="41"/>
  <c r="AQ379" i="41"/>
  <c r="AR379" i="41"/>
  <c r="AS379" i="41"/>
  <c r="AT379" i="41"/>
  <c r="AU379" i="41"/>
  <c r="AV379" i="41"/>
  <c r="AW379" i="41"/>
  <c r="C380" i="41"/>
  <c r="D380" i="41"/>
  <c r="E380" i="41"/>
  <c r="F380" i="41"/>
  <c r="G380" i="41"/>
  <c r="H380" i="41"/>
  <c r="J380" i="41"/>
  <c r="K380" i="41"/>
  <c r="L380" i="41"/>
  <c r="N380" i="41"/>
  <c r="O380" i="41"/>
  <c r="P380" i="41"/>
  <c r="S380" i="41"/>
  <c r="T380" i="41"/>
  <c r="U380" i="41"/>
  <c r="V380" i="41"/>
  <c r="W380" i="41"/>
  <c r="AE380" i="41"/>
  <c r="AF380" i="41"/>
  <c r="AG380" i="41"/>
  <c r="AH380" i="41"/>
  <c r="AI380" i="41"/>
  <c r="AJ380" i="41"/>
  <c r="AK380" i="41"/>
  <c r="AL380" i="41"/>
  <c r="AM380" i="41"/>
  <c r="AN380" i="41"/>
  <c r="AO380" i="41"/>
  <c r="AP380" i="41"/>
  <c r="AQ380" i="41"/>
  <c r="AR380" i="41"/>
  <c r="AS380" i="41"/>
  <c r="AT380" i="41"/>
  <c r="AU380" i="41"/>
  <c r="AV380" i="41"/>
  <c r="AW380" i="41"/>
  <c r="C381" i="41"/>
  <c r="D381" i="41"/>
  <c r="E381" i="41"/>
  <c r="F381" i="41"/>
  <c r="G381" i="41"/>
  <c r="H381" i="41"/>
  <c r="J381" i="41"/>
  <c r="K381" i="41"/>
  <c r="L381" i="41"/>
  <c r="N381" i="41"/>
  <c r="O381" i="41"/>
  <c r="P381" i="41"/>
  <c r="S381" i="41"/>
  <c r="T381" i="41"/>
  <c r="U381" i="41"/>
  <c r="V381" i="41"/>
  <c r="W381" i="41"/>
  <c r="AE381" i="41"/>
  <c r="AF381" i="41"/>
  <c r="AG381" i="41"/>
  <c r="AH381" i="41"/>
  <c r="AI381" i="41"/>
  <c r="AJ381" i="41"/>
  <c r="AK381" i="41"/>
  <c r="AL381" i="41"/>
  <c r="AM381" i="41"/>
  <c r="AN381" i="41"/>
  <c r="AO381" i="41"/>
  <c r="AP381" i="41"/>
  <c r="AQ381" i="41"/>
  <c r="AR381" i="41"/>
  <c r="AS381" i="41"/>
  <c r="AT381" i="41"/>
  <c r="AU381" i="41"/>
  <c r="AV381" i="41"/>
  <c r="AW381" i="41"/>
  <c r="C382" i="41"/>
  <c r="D382" i="41"/>
  <c r="E382" i="41"/>
  <c r="F382" i="41"/>
  <c r="G382" i="41"/>
  <c r="H382" i="41"/>
  <c r="J382" i="41"/>
  <c r="K382" i="41"/>
  <c r="L382" i="41"/>
  <c r="N382" i="41"/>
  <c r="O382" i="41"/>
  <c r="P382" i="41"/>
  <c r="S382" i="41"/>
  <c r="T382" i="41"/>
  <c r="U382" i="41"/>
  <c r="V382" i="41"/>
  <c r="W382" i="41"/>
  <c r="AE382" i="41"/>
  <c r="AF382" i="41"/>
  <c r="AG382" i="41"/>
  <c r="AH382" i="41"/>
  <c r="AI382" i="41"/>
  <c r="AJ382" i="41"/>
  <c r="AK382" i="41"/>
  <c r="AL382" i="41"/>
  <c r="AM382" i="41"/>
  <c r="AN382" i="41"/>
  <c r="AO382" i="41"/>
  <c r="AP382" i="41"/>
  <c r="AQ382" i="41"/>
  <c r="AR382" i="41"/>
  <c r="AS382" i="41"/>
  <c r="AT382" i="41"/>
  <c r="AU382" i="41"/>
  <c r="AV382" i="41"/>
  <c r="AW382" i="41"/>
  <c r="C383" i="41"/>
  <c r="D383" i="41"/>
  <c r="E383" i="41"/>
  <c r="F383" i="41"/>
  <c r="G383" i="41"/>
  <c r="H383" i="41"/>
  <c r="J383" i="41"/>
  <c r="K383" i="41"/>
  <c r="L383" i="41"/>
  <c r="N383" i="41"/>
  <c r="O383" i="41"/>
  <c r="P383" i="41"/>
  <c r="S383" i="41"/>
  <c r="T383" i="41"/>
  <c r="U383" i="41"/>
  <c r="V383" i="41"/>
  <c r="W383" i="41"/>
  <c r="AE383" i="41"/>
  <c r="AF383" i="41"/>
  <c r="AG383" i="41"/>
  <c r="AH383" i="41"/>
  <c r="AI383" i="41"/>
  <c r="AJ383" i="41"/>
  <c r="AK383" i="41"/>
  <c r="AL383" i="41"/>
  <c r="AM383" i="41"/>
  <c r="AN383" i="41"/>
  <c r="AO383" i="41"/>
  <c r="AP383" i="41"/>
  <c r="AQ383" i="41"/>
  <c r="AR383" i="41"/>
  <c r="AS383" i="41"/>
  <c r="AT383" i="41"/>
  <c r="AU383" i="41"/>
  <c r="AV383" i="41"/>
  <c r="AW383" i="41"/>
  <c r="C384" i="41"/>
  <c r="D384" i="41"/>
  <c r="E384" i="41"/>
  <c r="F384" i="41"/>
  <c r="G384" i="41"/>
  <c r="H384" i="41"/>
  <c r="J384" i="41"/>
  <c r="K384" i="41"/>
  <c r="L384" i="41"/>
  <c r="N384" i="41"/>
  <c r="O384" i="41"/>
  <c r="P384" i="41"/>
  <c r="S384" i="41"/>
  <c r="T384" i="41"/>
  <c r="U384" i="41"/>
  <c r="V384" i="41"/>
  <c r="W384" i="41"/>
  <c r="AE384" i="41"/>
  <c r="AF384" i="41"/>
  <c r="AG384" i="41"/>
  <c r="AH384" i="41"/>
  <c r="AI384" i="41"/>
  <c r="AJ384" i="41"/>
  <c r="AK384" i="41"/>
  <c r="AL384" i="41"/>
  <c r="AM384" i="41"/>
  <c r="AN384" i="41"/>
  <c r="AO384" i="41"/>
  <c r="AP384" i="41"/>
  <c r="AQ384" i="41"/>
  <c r="AR384" i="41"/>
  <c r="AS384" i="41"/>
  <c r="AT384" i="41"/>
  <c r="AU384" i="41"/>
  <c r="AV384" i="41"/>
  <c r="AW384" i="41"/>
  <c r="C385" i="41"/>
  <c r="D385" i="41"/>
  <c r="E385" i="41"/>
  <c r="F385" i="41"/>
  <c r="G385" i="41"/>
  <c r="H385" i="41"/>
  <c r="J385" i="41"/>
  <c r="K385" i="41"/>
  <c r="L385" i="41"/>
  <c r="N385" i="41"/>
  <c r="O385" i="41"/>
  <c r="P385" i="41"/>
  <c r="S385" i="41"/>
  <c r="T385" i="41"/>
  <c r="U385" i="41"/>
  <c r="V385" i="41"/>
  <c r="W385" i="41"/>
  <c r="AE385" i="41"/>
  <c r="AF385" i="41"/>
  <c r="AG385" i="41"/>
  <c r="AH385" i="41"/>
  <c r="AI385" i="41"/>
  <c r="AJ385" i="41"/>
  <c r="AK385" i="41"/>
  <c r="AL385" i="41"/>
  <c r="AM385" i="41"/>
  <c r="AN385" i="41"/>
  <c r="AO385" i="41"/>
  <c r="AP385" i="41"/>
  <c r="AQ385" i="41"/>
  <c r="AR385" i="41"/>
  <c r="AS385" i="41"/>
  <c r="AT385" i="41"/>
  <c r="AU385" i="41"/>
  <c r="AV385" i="41"/>
  <c r="AW385" i="41"/>
  <c r="C386" i="41"/>
  <c r="D386" i="41"/>
  <c r="E386" i="41"/>
  <c r="F386" i="41"/>
  <c r="G386" i="41"/>
  <c r="H386" i="41"/>
  <c r="J386" i="41"/>
  <c r="K386" i="41"/>
  <c r="L386" i="41"/>
  <c r="N386" i="41"/>
  <c r="O386" i="41"/>
  <c r="P386" i="41"/>
  <c r="S386" i="41"/>
  <c r="T386" i="41"/>
  <c r="U386" i="41"/>
  <c r="V386" i="41"/>
  <c r="W386" i="41"/>
  <c r="AE386" i="41"/>
  <c r="AF386" i="41"/>
  <c r="AG386" i="41"/>
  <c r="AH386" i="41"/>
  <c r="AI386" i="41"/>
  <c r="AJ386" i="41"/>
  <c r="AK386" i="41"/>
  <c r="AL386" i="41"/>
  <c r="AM386" i="41"/>
  <c r="AN386" i="41"/>
  <c r="AO386" i="41"/>
  <c r="AP386" i="41"/>
  <c r="AQ386" i="41"/>
  <c r="AR386" i="41"/>
  <c r="AS386" i="41"/>
  <c r="AT386" i="41"/>
  <c r="AU386" i="41"/>
  <c r="AV386" i="41"/>
  <c r="AW386" i="41"/>
  <c r="C387" i="41"/>
  <c r="D387" i="41"/>
  <c r="E387" i="41"/>
  <c r="F387" i="41"/>
  <c r="G387" i="41"/>
  <c r="H387" i="41"/>
  <c r="J387" i="41"/>
  <c r="K387" i="41"/>
  <c r="L387" i="41"/>
  <c r="N387" i="41"/>
  <c r="O387" i="41"/>
  <c r="P387" i="41"/>
  <c r="S387" i="41"/>
  <c r="T387" i="41"/>
  <c r="U387" i="41"/>
  <c r="V387" i="41"/>
  <c r="W387" i="41"/>
  <c r="AE387" i="41"/>
  <c r="AF387" i="41"/>
  <c r="AG387" i="41"/>
  <c r="AH387" i="41"/>
  <c r="AI387" i="41"/>
  <c r="AJ387" i="41"/>
  <c r="AK387" i="41"/>
  <c r="AL387" i="41"/>
  <c r="AM387" i="41"/>
  <c r="AN387" i="41"/>
  <c r="AO387" i="41"/>
  <c r="AP387" i="41"/>
  <c r="AQ387" i="41"/>
  <c r="AR387" i="41"/>
  <c r="AS387" i="41"/>
  <c r="AT387" i="41"/>
  <c r="AU387" i="41"/>
  <c r="AV387" i="41"/>
  <c r="AW387" i="41"/>
  <c r="C388" i="41"/>
  <c r="D388" i="41"/>
  <c r="E388" i="41"/>
  <c r="F388" i="41"/>
  <c r="G388" i="41"/>
  <c r="H388" i="41"/>
  <c r="J388" i="41"/>
  <c r="K388" i="41"/>
  <c r="L388" i="41"/>
  <c r="N388" i="41"/>
  <c r="O388" i="41"/>
  <c r="P388" i="41"/>
  <c r="S388" i="41"/>
  <c r="T388" i="41"/>
  <c r="U388" i="41"/>
  <c r="V388" i="41"/>
  <c r="W388" i="41"/>
  <c r="AE388" i="41"/>
  <c r="AF388" i="41"/>
  <c r="AG388" i="41"/>
  <c r="AH388" i="41"/>
  <c r="AI388" i="41"/>
  <c r="AJ388" i="41"/>
  <c r="AK388" i="41"/>
  <c r="AL388" i="41"/>
  <c r="AM388" i="41"/>
  <c r="AN388" i="41"/>
  <c r="AO388" i="41"/>
  <c r="AP388" i="41"/>
  <c r="AQ388" i="41"/>
  <c r="AR388" i="41"/>
  <c r="AS388" i="41"/>
  <c r="AT388" i="41"/>
  <c r="AU388" i="41"/>
  <c r="AV388" i="41"/>
  <c r="AW388" i="41"/>
  <c r="C389" i="41"/>
  <c r="D389" i="41"/>
  <c r="E389" i="41"/>
  <c r="F389" i="41"/>
  <c r="G389" i="41"/>
  <c r="H389" i="41"/>
  <c r="J389" i="41"/>
  <c r="K389" i="41"/>
  <c r="L389" i="41"/>
  <c r="N389" i="41"/>
  <c r="O389" i="41"/>
  <c r="P389" i="41"/>
  <c r="S389" i="41"/>
  <c r="T389" i="41"/>
  <c r="U389" i="41"/>
  <c r="V389" i="41"/>
  <c r="W389" i="41"/>
  <c r="AE389" i="41"/>
  <c r="AF389" i="41"/>
  <c r="AG389" i="41"/>
  <c r="AH389" i="41"/>
  <c r="AI389" i="41"/>
  <c r="AJ389" i="41"/>
  <c r="AK389" i="41"/>
  <c r="AL389" i="41"/>
  <c r="AM389" i="41"/>
  <c r="AN389" i="41"/>
  <c r="AO389" i="41"/>
  <c r="AP389" i="41"/>
  <c r="AQ389" i="41"/>
  <c r="AR389" i="41"/>
  <c r="AS389" i="41"/>
  <c r="AT389" i="41"/>
  <c r="AU389" i="41"/>
  <c r="AV389" i="41"/>
  <c r="AW389" i="41"/>
  <c r="C390" i="41"/>
  <c r="D390" i="41"/>
  <c r="E390" i="41"/>
  <c r="F390" i="41"/>
  <c r="G390" i="41"/>
  <c r="H390" i="41"/>
  <c r="J390" i="41"/>
  <c r="K390" i="41"/>
  <c r="L390" i="41"/>
  <c r="N390" i="41"/>
  <c r="O390" i="41"/>
  <c r="P390" i="41"/>
  <c r="S390" i="41"/>
  <c r="T390" i="41"/>
  <c r="U390" i="41"/>
  <c r="V390" i="41"/>
  <c r="W390" i="41"/>
  <c r="AE390" i="41"/>
  <c r="AF390" i="41"/>
  <c r="AG390" i="41"/>
  <c r="AH390" i="41"/>
  <c r="AI390" i="41"/>
  <c r="AJ390" i="41"/>
  <c r="AK390" i="41"/>
  <c r="AL390" i="41"/>
  <c r="AM390" i="41"/>
  <c r="AN390" i="41"/>
  <c r="AO390" i="41"/>
  <c r="AP390" i="41"/>
  <c r="AQ390" i="41"/>
  <c r="AR390" i="41"/>
  <c r="AS390" i="41"/>
  <c r="AT390" i="41"/>
  <c r="AU390" i="41"/>
  <c r="AV390" i="41"/>
  <c r="AW390" i="41"/>
  <c r="C391" i="41"/>
  <c r="D391" i="41"/>
  <c r="E391" i="41"/>
  <c r="F391" i="41"/>
  <c r="G391" i="41"/>
  <c r="H391" i="41"/>
  <c r="J391" i="41"/>
  <c r="K391" i="41"/>
  <c r="L391" i="41"/>
  <c r="N391" i="41"/>
  <c r="O391" i="41"/>
  <c r="P391" i="41"/>
  <c r="S391" i="41"/>
  <c r="T391" i="41"/>
  <c r="U391" i="41"/>
  <c r="V391" i="41"/>
  <c r="W391" i="41"/>
  <c r="AE391" i="41"/>
  <c r="AF391" i="41"/>
  <c r="AG391" i="41"/>
  <c r="AH391" i="41"/>
  <c r="AI391" i="41"/>
  <c r="AJ391" i="41"/>
  <c r="AK391" i="41"/>
  <c r="AL391" i="41"/>
  <c r="AM391" i="41"/>
  <c r="AN391" i="41"/>
  <c r="AO391" i="41"/>
  <c r="AP391" i="41"/>
  <c r="AQ391" i="41"/>
  <c r="AR391" i="41"/>
  <c r="AS391" i="41"/>
  <c r="AT391" i="41"/>
  <c r="AU391" i="41"/>
  <c r="AV391" i="41"/>
  <c r="AW391" i="41"/>
  <c r="C392" i="41"/>
  <c r="D392" i="41"/>
  <c r="E392" i="41"/>
  <c r="F392" i="41"/>
  <c r="G392" i="41"/>
  <c r="H392" i="41"/>
  <c r="J392" i="41"/>
  <c r="K392" i="41"/>
  <c r="L392" i="41"/>
  <c r="N392" i="41"/>
  <c r="O392" i="41"/>
  <c r="P392" i="41"/>
  <c r="S392" i="41"/>
  <c r="T392" i="41"/>
  <c r="U392" i="41"/>
  <c r="V392" i="41"/>
  <c r="W392" i="41"/>
  <c r="AE392" i="41"/>
  <c r="AF392" i="41"/>
  <c r="AG392" i="41"/>
  <c r="AH392" i="41"/>
  <c r="AI392" i="41"/>
  <c r="AJ392" i="41"/>
  <c r="AK392" i="41"/>
  <c r="AL392" i="41"/>
  <c r="AM392" i="41"/>
  <c r="AN392" i="41"/>
  <c r="AO392" i="41"/>
  <c r="AP392" i="41"/>
  <c r="AQ392" i="41"/>
  <c r="AR392" i="41"/>
  <c r="AS392" i="41"/>
  <c r="AT392" i="41"/>
  <c r="AU392" i="41"/>
  <c r="AV392" i="41"/>
  <c r="AW392" i="41"/>
  <c r="C393" i="41"/>
  <c r="D393" i="41"/>
  <c r="E393" i="41"/>
  <c r="F393" i="41"/>
  <c r="G393" i="41"/>
  <c r="H393" i="41"/>
  <c r="J393" i="41"/>
  <c r="K393" i="41"/>
  <c r="L393" i="41"/>
  <c r="N393" i="41"/>
  <c r="O393" i="41"/>
  <c r="P393" i="41"/>
  <c r="S393" i="41"/>
  <c r="T393" i="41"/>
  <c r="U393" i="41"/>
  <c r="V393" i="41"/>
  <c r="W393" i="41"/>
  <c r="AE393" i="41"/>
  <c r="AF393" i="41"/>
  <c r="AG393" i="41"/>
  <c r="AH393" i="41"/>
  <c r="AI393" i="41"/>
  <c r="AJ393" i="41"/>
  <c r="AK393" i="41"/>
  <c r="AL393" i="41"/>
  <c r="AM393" i="41"/>
  <c r="AN393" i="41"/>
  <c r="AO393" i="41"/>
  <c r="AP393" i="41"/>
  <c r="AQ393" i="41"/>
  <c r="AR393" i="41"/>
  <c r="AS393" i="41"/>
  <c r="AT393" i="41"/>
  <c r="AU393" i="41"/>
  <c r="AV393" i="41"/>
  <c r="AW393" i="41"/>
  <c r="C394" i="41"/>
  <c r="D394" i="41"/>
  <c r="E394" i="41"/>
  <c r="F394" i="41"/>
  <c r="G394" i="41"/>
  <c r="H394" i="41"/>
  <c r="J394" i="41"/>
  <c r="K394" i="41"/>
  <c r="L394" i="41"/>
  <c r="N394" i="41"/>
  <c r="O394" i="41"/>
  <c r="P394" i="41"/>
  <c r="S394" i="41"/>
  <c r="T394" i="41"/>
  <c r="U394" i="41"/>
  <c r="V394" i="41"/>
  <c r="W394" i="41"/>
  <c r="AE394" i="41"/>
  <c r="AF394" i="41"/>
  <c r="AG394" i="41"/>
  <c r="AH394" i="41"/>
  <c r="AI394" i="41"/>
  <c r="AJ394" i="41"/>
  <c r="AK394" i="41"/>
  <c r="AL394" i="41"/>
  <c r="AM394" i="41"/>
  <c r="AN394" i="41"/>
  <c r="AO394" i="41"/>
  <c r="AP394" i="41"/>
  <c r="AQ394" i="41"/>
  <c r="AR394" i="41"/>
  <c r="AS394" i="41"/>
  <c r="AT394" i="41"/>
  <c r="AU394" i="41"/>
  <c r="AV394" i="41"/>
  <c r="AW394" i="41"/>
  <c r="C395" i="41"/>
  <c r="D395" i="41"/>
  <c r="E395" i="41"/>
  <c r="F395" i="41"/>
  <c r="G395" i="41"/>
  <c r="H395" i="41"/>
  <c r="J395" i="41"/>
  <c r="K395" i="41"/>
  <c r="L395" i="41"/>
  <c r="N395" i="41"/>
  <c r="O395" i="41"/>
  <c r="P395" i="41"/>
  <c r="S395" i="41"/>
  <c r="T395" i="41"/>
  <c r="U395" i="41"/>
  <c r="V395" i="41"/>
  <c r="W395" i="41"/>
  <c r="AE395" i="41"/>
  <c r="AF395" i="41"/>
  <c r="AG395" i="41"/>
  <c r="AH395" i="41"/>
  <c r="AI395" i="41"/>
  <c r="AJ395" i="41"/>
  <c r="AK395" i="41"/>
  <c r="AL395" i="41"/>
  <c r="AM395" i="41"/>
  <c r="AN395" i="41"/>
  <c r="AO395" i="41"/>
  <c r="AP395" i="41"/>
  <c r="AQ395" i="41"/>
  <c r="AR395" i="41"/>
  <c r="AS395" i="41"/>
  <c r="AT395" i="41"/>
  <c r="AU395" i="41"/>
  <c r="AV395" i="41"/>
  <c r="AW395" i="41"/>
  <c r="C396" i="41"/>
  <c r="D396" i="41"/>
  <c r="E396" i="41"/>
  <c r="F396" i="41"/>
  <c r="G396" i="41"/>
  <c r="H396" i="41"/>
  <c r="J396" i="41"/>
  <c r="K396" i="41"/>
  <c r="L396" i="41"/>
  <c r="N396" i="41"/>
  <c r="O396" i="41"/>
  <c r="P396" i="41"/>
  <c r="S396" i="41"/>
  <c r="T396" i="41"/>
  <c r="U396" i="41"/>
  <c r="V396" i="41"/>
  <c r="W396" i="41"/>
  <c r="AE396" i="41"/>
  <c r="AF396" i="41"/>
  <c r="AG396" i="41"/>
  <c r="AH396" i="41"/>
  <c r="AI396" i="41"/>
  <c r="AJ396" i="41"/>
  <c r="AK396" i="41"/>
  <c r="AL396" i="41"/>
  <c r="AM396" i="41"/>
  <c r="AN396" i="41"/>
  <c r="AO396" i="41"/>
  <c r="AP396" i="41"/>
  <c r="AQ396" i="41"/>
  <c r="AR396" i="41"/>
  <c r="AS396" i="41"/>
  <c r="AT396" i="41"/>
  <c r="AU396" i="41"/>
  <c r="AV396" i="41"/>
  <c r="AW396" i="41"/>
  <c r="C397" i="41"/>
  <c r="D397" i="41"/>
  <c r="E397" i="41"/>
  <c r="F397" i="41"/>
  <c r="G397" i="41"/>
  <c r="H397" i="41"/>
  <c r="J397" i="41"/>
  <c r="K397" i="41"/>
  <c r="L397" i="41"/>
  <c r="N397" i="41"/>
  <c r="O397" i="41"/>
  <c r="P397" i="41"/>
  <c r="S397" i="41"/>
  <c r="T397" i="41"/>
  <c r="U397" i="41"/>
  <c r="V397" i="41"/>
  <c r="W397" i="41"/>
  <c r="AE397" i="41"/>
  <c r="AF397" i="41"/>
  <c r="AG397" i="41"/>
  <c r="AH397" i="41"/>
  <c r="AI397" i="41"/>
  <c r="AJ397" i="41"/>
  <c r="AK397" i="41"/>
  <c r="AL397" i="41"/>
  <c r="AM397" i="41"/>
  <c r="AN397" i="41"/>
  <c r="AO397" i="41"/>
  <c r="AP397" i="41"/>
  <c r="AQ397" i="41"/>
  <c r="AR397" i="41"/>
  <c r="AS397" i="41"/>
  <c r="AT397" i="41"/>
  <c r="AU397" i="41"/>
  <c r="AV397" i="41"/>
  <c r="AW397" i="41"/>
  <c r="C398" i="41"/>
  <c r="D398" i="41"/>
  <c r="E398" i="41"/>
  <c r="F398" i="41"/>
  <c r="G398" i="41"/>
  <c r="H398" i="41"/>
  <c r="J398" i="41"/>
  <c r="K398" i="41"/>
  <c r="L398" i="41"/>
  <c r="N398" i="41"/>
  <c r="O398" i="41"/>
  <c r="P398" i="41"/>
  <c r="S398" i="41"/>
  <c r="T398" i="41"/>
  <c r="U398" i="41"/>
  <c r="V398" i="41"/>
  <c r="W398" i="41"/>
  <c r="AE398" i="41"/>
  <c r="AF398" i="41"/>
  <c r="AG398" i="41"/>
  <c r="AH398" i="41"/>
  <c r="AI398" i="41"/>
  <c r="AJ398" i="41"/>
  <c r="AK398" i="41"/>
  <c r="AL398" i="41"/>
  <c r="AM398" i="41"/>
  <c r="AN398" i="41"/>
  <c r="AO398" i="41"/>
  <c r="AP398" i="41"/>
  <c r="AQ398" i="41"/>
  <c r="AR398" i="41"/>
  <c r="AS398" i="41"/>
  <c r="AT398" i="41"/>
  <c r="AU398" i="41"/>
  <c r="AV398" i="41"/>
  <c r="AW398" i="41"/>
  <c r="C399" i="41"/>
  <c r="D399" i="41"/>
  <c r="E399" i="41"/>
  <c r="F399" i="41"/>
  <c r="G399" i="41"/>
  <c r="H399" i="41"/>
  <c r="J399" i="41"/>
  <c r="K399" i="41"/>
  <c r="L399" i="41"/>
  <c r="N399" i="41"/>
  <c r="O399" i="41"/>
  <c r="P399" i="41"/>
  <c r="S399" i="41"/>
  <c r="T399" i="41"/>
  <c r="U399" i="41"/>
  <c r="V399" i="41"/>
  <c r="W399" i="41"/>
  <c r="AE399" i="41"/>
  <c r="AF399" i="41"/>
  <c r="AG399" i="41"/>
  <c r="AH399" i="41"/>
  <c r="AI399" i="41"/>
  <c r="AJ399" i="41"/>
  <c r="AK399" i="41"/>
  <c r="AL399" i="41"/>
  <c r="AM399" i="41"/>
  <c r="AN399" i="41"/>
  <c r="AO399" i="41"/>
  <c r="AP399" i="41"/>
  <c r="AQ399" i="41"/>
  <c r="AR399" i="41"/>
  <c r="AS399" i="41"/>
  <c r="AT399" i="41"/>
  <c r="AU399" i="41"/>
  <c r="AV399" i="41"/>
  <c r="AW399" i="41"/>
  <c r="C400" i="41"/>
  <c r="D400" i="41"/>
  <c r="E400" i="41"/>
  <c r="F400" i="41"/>
  <c r="G400" i="41"/>
  <c r="H400" i="41"/>
  <c r="J400" i="41"/>
  <c r="K400" i="41"/>
  <c r="L400" i="41"/>
  <c r="N400" i="41"/>
  <c r="O400" i="41"/>
  <c r="P400" i="41"/>
  <c r="S400" i="41"/>
  <c r="T400" i="41"/>
  <c r="U400" i="41"/>
  <c r="V400" i="41"/>
  <c r="W400" i="41"/>
  <c r="AE400" i="41"/>
  <c r="AF400" i="41"/>
  <c r="AG400" i="41"/>
  <c r="AH400" i="41"/>
  <c r="AI400" i="41"/>
  <c r="AJ400" i="41"/>
  <c r="AK400" i="41"/>
  <c r="AL400" i="41"/>
  <c r="AM400" i="41"/>
  <c r="AN400" i="41"/>
  <c r="AO400" i="41"/>
  <c r="AP400" i="41"/>
  <c r="AQ400" i="41"/>
  <c r="AR400" i="41"/>
  <c r="AS400" i="41"/>
  <c r="AT400" i="41"/>
  <c r="AU400" i="41"/>
  <c r="AV400" i="41"/>
  <c r="AW400" i="41"/>
  <c r="C401" i="41"/>
  <c r="D401" i="41"/>
  <c r="E401" i="41"/>
  <c r="F401" i="41"/>
  <c r="G401" i="41"/>
  <c r="H401" i="41"/>
  <c r="J401" i="41"/>
  <c r="K401" i="41"/>
  <c r="L401" i="41"/>
  <c r="N401" i="41"/>
  <c r="O401" i="41"/>
  <c r="P401" i="41"/>
  <c r="S401" i="41"/>
  <c r="T401" i="41"/>
  <c r="U401" i="41"/>
  <c r="V401" i="41"/>
  <c r="W401" i="41"/>
  <c r="AE401" i="41"/>
  <c r="AF401" i="41"/>
  <c r="AG401" i="41"/>
  <c r="AH401" i="41"/>
  <c r="AI401" i="41"/>
  <c r="AJ401" i="41"/>
  <c r="AK401" i="41"/>
  <c r="AL401" i="41"/>
  <c r="AM401" i="41"/>
  <c r="AN401" i="41"/>
  <c r="AO401" i="41"/>
  <c r="AP401" i="41"/>
  <c r="AQ401" i="41"/>
  <c r="AR401" i="41"/>
  <c r="AS401" i="41"/>
  <c r="AT401" i="41"/>
  <c r="AU401" i="41"/>
  <c r="AV401" i="41"/>
  <c r="AW401" i="41"/>
  <c r="C402" i="41"/>
  <c r="D402" i="41"/>
  <c r="E402" i="41"/>
  <c r="F402" i="41"/>
  <c r="G402" i="41"/>
  <c r="H402" i="41"/>
  <c r="J402" i="41"/>
  <c r="K402" i="41"/>
  <c r="L402" i="41"/>
  <c r="N402" i="41"/>
  <c r="O402" i="41"/>
  <c r="P402" i="41"/>
  <c r="S402" i="41"/>
  <c r="T402" i="41"/>
  <c r="U402" i="41"/>
  <c r="V402" i="41"/>
  <c r="W402" i="41"/>
  <c r="AE402" i="41"/>
  <c r="AF402" i="41"/>
  <c r="AG402" i="41"/>
  <c r="AH402" i="41"/>
  <c r="AI402" i="41"/>
  <c r="AJ402" i="41"/>
  <c r="AK402" i="41"/>
  <c r="AL402" i="41"/>
  <c r="AM402" i="41"/>
  <c r="AN402" i="41"/>
  <c r="AO402" i="41"/>
  <c r="AP402" i="41"/>
  <c r="AQ402" i="41"/>
  <c r="AR402" i="41"/>
  <c r="AS402" i="41"/>
  <c r="AT402" i="41"/>
  <c r="AU402" i="41"/>
  <c r="AV402" i="41"/>
  <c r="AW402" i="41"/>
  <c r="C403" i="41"/>
  <c r="D403" i="41"/>
  <c r="E403" i="41"/>
  <c r="F403" i="41"/>
  <c r="G403" i="41"/>
  <c r="H403" i="41"/>
  <c r="J403" i="41"/>
  <c r="K403" i="41"/>
  <c r="L403" i="41"/>
  <c r="N403" i="41"/>
  <c r="O403" i="41"/>
  <c r="P403" i="41"/>
  <c r="S403" i="41"/>
  <c r="T403" i="41"/>
  <c r="U403" i="41"/>
  <c r="V403" i="41"/>
  <c r="W403" i="41"/>
  <c r="AE403" i="41"/>
  <c r="AF403" i="41"/>
  <c r="AG403" i="41"/>
  <c r="AH403" i="41"/>
  <c r="AI403" i="41"/>
  <c r="AJ403" i="41"/>
  <c r="AK403" i="41"/>
  <c r="AL403" i="41"/>
  <c r="AM403" i="41"/>
  <c r="AN403" i="41"/>
  <c r="AO403" i="41"/>
  <c r="AP403" i="41"/>
  <c r="AQ403" i="41"/>
  <c r="AR403" i="41"/>
  <c r="AS403" i="41"/>
  <c r="AT403" i="41"/>
  <c r="AU403" i="41"/>
  <c r="AV403" i="41"/>
  <c r="AW403" i="41"/>
  <c r="C404" i="41"/>
  <c r="D404" i="41"/>
  <c r="E404" i="41"/>
  <c r="F404" i="41"/>
  <c r="G404" i="41"/>
  <c r="H404" i="41"/>
  <c r="J404" i="41"/>
  <c r="K404" i="41"/>
  <c r="L404" i="41"/>
  <c r="N404" i="41"/>
  <c r="O404" i="41"/>
  <c r="P404" i="41"/>
  <c r="S404" i="41"/>
  <c r="T404" i="41"/>
  <c r="U404" i="41"/>
  <c r="V404" i="41"/>
  <c r="W404" i="41"/>
  <c r="AE404" i="41"/>
  <c r="AF404" i="41"/>
  <c r="AG404" i="41"/>
  <c r="AH404" i="41"/>
  <c r="AI404" i="41"/>
  <c r="AJ404" i="41"/>
  <c r="AK404" i="41"/>
  <c r="AM404" i="41"/>
  <c r="AN404" i="41"/>
  <c r="AO404" i="41"/>
  <c r="AP404" i="41"/>
  <c r="AQ404" i="41"/>
  <c r="AR404" i="41"/>
  <c r="AS404" i="41"/>
  <c r="AT404" i="41"/>
  <c r="AU404" i="41"/>
  <c r="AV404" i="41"/>
  <c r="AW404" i="41"/>
  <c r="C405" i="41"/>
  <c r="D405" i="41"/>
  <c r="E405" i="41"/>
  <c r="F405" i="41"/>
  <c r="G405" i="41"/>
  <c r="H405" i="41"/>
  <c r="J405" i="41"/>
  <c r="K405" i="41"/>
  <c r="L405" i="41"/>
  <c r="N405" i="41"/>
  <c r="O405" i="41"/>
  <c r="P405" i="41"/>
  <c r="S405" i="41"/>
  <c r="T405" i="41"/>
  <c r="U405" i="41"/>
  <c r="V405" i="41"/>
  <c r="W405" i="41"/>
  <c r="AE405" i="41"/>
  <c r="AF405" i="41"/>
  <c r="AG405" i="41"/>
  <c r="AH405" i="41"/>
  <c r="AI405" i="41"/>
  <c r="AJ405" i="41"/>
  <c r="AK405" i="41"/>
  <c r="AL405" i="41"/>
  <c r="AM405" i="41"/>
  <c r="AN405" i="41"/>
  <c r="AO405" i="41"/>
  <c r="AP405" i="41"/>
  <c r="AQ405" i="41"/>
  <c r="AR405" i="41"/>
  <c r="AS405" i="41"/>
  <c r="AT405" i="41"/>
  <c r="AU405" i="41"/>
  <c r="AV405" i="41"/>
  <c r="AW405" i="41"/>
  <c r="C406" i="41"/>
  <c r="D406" i="41"/>
  <c r="E406" i="41"/>
  <c r="F406" i="41"/>
  <c r="G406" i="41"/>
  <c r="H406" i="41"/>
  <c r="J406" i="41"/>
  <c r="K406" i="41"/>
  <c r="L406" i="41"/>
  <c r="N406" i="41"/>
  <c r="O406" i="41"/>
  <c r="P406" i="41"/>
  <c r="S406" i="41"/>
  <c r="T406" i="41"/>
  <c r="U406" i="41"/>
  <c r="V406" i="41"/>
  <c r="W406" i="41"/>
  <c r="AE406" i="41"/>
  <c r="AF406" i="41"/>
  <c r="AG406" i="41"/>
  <c r="AH406" i="41"/>
  <c r="AI406" i="41"/>
  <c r="AJ406" i="41"/>
  <c r="AK406" i="41"/>
  <c r="AL406" i="41"/>
  <c r="AM406" i="41"/>
  <c r="AN406" i="41"/>
  <c r="AO406" i="41"/>
  <c r="AP406" i="41"/>
  <c r="AQ406" i="41"/>
  <c r="AR406" i="41"/>
  <c r="AS406" i="41"/>
  <c r="AT406" i="41"/>
  <c r="AU406" i="41"/>
  <c r="AV406" i="41"/>
  <c r="AW406" i="41"/>
  <c r="C407" i="41"/>
  <c r="D407" i="41"/>
  <c r="E407" i="41"/>
  <c r="F407" i="41"/>
  <c r="G407" i="41"/>
  <c r="H407" i="41"/>
  <c r="J407" i="41"/>
  <c r="K407" i="41"/>
  <c r="L407" i="41"/>
  <c r="N407" i="41"/>
  <c r="O407" i="41"/>
  <c r="P407" i="41"/>
  <c r="S407" i="41"/>
  <c r="T407" i="41"/>
  <c r="U407" i="41"/>
  <c r="V407" i="41"/>
  <c r="W407" i="41"/>
  <c r="AE407" i="41"/>
  <c r="AF407" i="41"/>
  <c r="AG407" i="41"/>
  <c r="AH407" i="41"/>
  <c r="AI407" i="41"/>
  <c r="AJ407" i="41"/>
  <c r="AK407" i="41"/>
  <c r="AL407" i="41"/>
  <c r="AM407" i="41"/>
  <c r="AN407" i="41"/>
  <c r="AO407" i="41"/>
  <c r="AP407" i="41"/>
  <c r="AQ407" i="41"/>
  <c r="AR407" i="41"/>
  <c r="AS407" i="41"/>
  <c r="AT407" i="41"/>
  <c r="AU407" i="41"/>
  <c r="AV407" i="41"/>
  <c r="AW407" i="41"/>
  <c r="C408" i="41"/>
  <c r="D408" i="41"/>
  <c r="E408" i="41"/>
  <c r="F408" i="41"/>
  <c r="G408" i="41"/>
  <c r="H408" i="41"/>
  <c r="J408" i="41"/>
  <c r="K408" i="41"/>
  <c r="L408" i="41"/>
  <c r="N408" i="41"/>
  <c r="O408" i="41"/>
  <c r="P408" i="41"/>
  <c r="S408" i="41"/>
  <c r="T408" i="41"/>
  <c r="U408" i="41"/>
  <c r="V408" i="41"/>
  <c r="W408" i="41"/>
  <c r="AE408" i="41"/>
  <c r="AF408" i="41"/>
  <c r="AG408" i="41"/>
  <c r="AH408" i="41"/>
  <c r="AI408" i="41"/>
  <c r="AJ408" i="41"/>
  <c r="AK408" i="41"/>
  <c r="AL408" i="41"/>
  <c r="AM408" i="41"/>
  <c r="AN408" i="41"/>
  <c r="AO408" i="41"/>
  <c r="AP408" i="41"/>
  <c r="AQ408" i="41"/>
  <c r="AR408" i="41"/>
  <c r="AS408" i="41"/>
  <c r="AT408" i="41"/>
  <c r="AU408" i="41"/>
  <c r="AV408" i="41"/>
  <c r="AW408" i="41"/>
  <c r="C409" i="41"/>
  <c r="D409" i="41"/>
  <c r="E409" i="41"/>
  <c r="F409" i="41"/>
  <c r="G409" i="41"/>
  <c r="H409" i="41"/>
  <c r="J409" i="41"/>
  <c r="K409" i="41"/>
  <c r="L409" i="41"/>
  <c r="N409" i="41"/>
  <c r="O409" i="41"/>
  <c r="P409" i="41"/>
  <c r="S409" i="41"/>
  <c r="T409" i="41"/>
  <c r="U409" i="41"/>
  <c r="V409" i="41"/>
  <c r="W409" i="41"/>
  <c r="AE409" i="41"/>
  <c r="AF409" i="41"/>
  <c r="AG409" i="41"/>
  <c r="AH409" i="41"/>
  <c r="AI409" i="41"/>
  <c r="AJ409" i="41"/>
  <c r="AK409" i="41"/>
  <c r="AL409" i="41"/>
  <c r="AM409" i="41"/>
  <c r="AN409" i="41"/>
  <c r="AO409" i="41"/>
  <c r="AP409" i="41"/>
  <c r="AQ409" i="41"/>
  <c r="AR409" i="41"/>
  <c r="AS409" i="41"/>
  <c r="AT409" i="41"/>
  <c r="AU409" i="41"/>
  <c r="AV409" i="41"/>
  <c r="AW409" i="41"/>
  <c r="C410" i="41"/>
  <c r="D410" i="41"/>
  <c r="E410" i="41"/>
  <c r="F410" i="41"/>
  <c r="G410" i="41"/>
  <c r="H410" i="41"/>
  <c r="J410" i="41"/>
  <c r="K410" i="41"/>
  <c r="L410" i="41"/>
  <c r="N410" i="41"/>
  <c r="O410" i="41"/>
  <c r="P410" i="41"/>
  <c r="S410" i="41"/>
  <c r="T410" i="41"/>
  <c r="U410" i="41"/>
  <c r="V410" i="41"/>
  <c r="W410" i="41"/>
  <c r="AE410" i="41"/>
  <c r="AF410" i="41"/>
  <c r="AG410" i="41"/>
  <c r="AH410" i="41"/>
  <c r="AI410" i="41"/>
  <c r="AJ410" i="41"/>
  <c r="AK410" i="41"/>
  <c r="AL410" i="41"/>
  <c r="AM410" i="41"/>
  <c r="AN410" i="41"/>
  <c r="AO410" i="41"/>
  <c r="AP410" i="41"/>
  <c r="AQ410" i="41"/>
  <c r="AR410" i="41"/>
  <c r="AS410" i="41"/>
  <c r="AT410" i="41"/>
  <c r="AU410" i="41"/>
  <c r="AV410" i="41"/>
  <c r="AW410" i="41"/>
  <c r="C411" i="41"/>
  <c r="D411" i="41"/>
  <c r="E411" i="41"/>
  <c r="F411" i="41"/>
  <c r="G411" i="41"/>
  <c r="H411" i="41"/>
  <c r="J411" i="41"/>
  <c r="K411" i="41"/>
  <c r="L411" i="41"/>
  <c r="N411" i="41"/>
  <c r="O411" i="41"/>
  <c r="P411" i="41"/>
  <c r="S411" i="41"/>
  <c r="T411" i="41"/>
  <c r="U411" i="41"/>
  <c r="V411" i="41"/>
  <c r="W411" i="41"/>
  <c r="AE411" i="41"/>
  <c r="AF411" i="41"/>
  <c r="AG411" i="41"/>
  <c r="AH411" i="41"/>
  <c r="AI411" i="41"/>
  <c r="AJ411" i="41"/>
  <c r="AK411" i="41"/>
  <c r="AL411" i="41"/>
  <c r="AM411" i="41"/>
  <c r="AN411" i="41"/>
  <c r="AO411" i="41"/>
  <c r="AP411" i="41"/>
  <c r="AQ411" i="41"/>
  <c r="AR411" i="41"/>
  <c r="AS411" i="41"/>
  <c r="AT411" i="41"/>
  <c r="AU411" i="41"/>
  <c r="AV411" i="41"/>
  <c r="AW411" i="41"/>
  <c r="C412" i="41"/>
  <c r="D412" i="41"/>
  <c r="E412" i="41"/>
  <c r="F412" i="41"/>
  <c r="G412" i="41"/>
  <c r="H412" i="41"/>
  <c r="J412" i="41"/>
  <c r="K412" i="41"/>
  <c r="L412" i="41"/>
  <c r="N412" i="41"/>
  <c r="O412" i="41"/>
  <c r="P412" i="41"/>
  <c r="S412" i="41"/>
  <c r="T412" i="41"/>
  <c r="U412" i="41"/>
  <c r="V412" i="41"/>
  <c r="W412" i="41"/>
  <c r="AE412" i="41"/>
  <c r="AF412" i="41"/>
  <c r="AG412" i="41"/>
  <c r="AH412" i="41"/>
  <c r="AI412" i="41"/>
  <c r="AJ412" i="41"/>
  <c r="AK412" i="41"/>
  <c r="AL412" i="41"/>
  <c r="AM412" i="41"/>
  <c r="AN412" i="41"/>
  <c r="AO412" i="41"/>
  <c r="AP412" i="41"/>
  <c r="AQ412" i="41"/>
  <c r="AR412" i="41"/>
  <c r="AS412" i="41"/>
  <c r="AT412" i="41"/>
  <c r="AU412" i="41"/>
  <c r="AV412" i="41"/>
  <c r="AW412" i="41"/>
  <c r="C413" i="41"/>
  <c r="D413" i="41"/>
  <c r="E413" i="41"/>
  <c r="F413" i="41"/>
  <c r="G413" i="41"/>
  <c r="H413" i="41"/>
  <c r="J413" i="41"/>
  <c r="K413" i="41"/>
  <c r="L413" i="41"/>
  <c r="N413" i="41"/>
  <c r="O413" i="41"/>
  <c r="P413" i="41"/>
  <c r="S413" i="41"/>
  <c r="T413" i="41"/>
  <c r="U413" i="41"/>
  <c r="V413" i="41"/>
  <c r="W413" i="41"/>
  <c r="AE413" i="41"/>
  <c r="AF413" i="41"/>
  <c r="AG413" i="41"/>
  <c r="AH413" i="41"/>
  <c r="AI413" i="41"/>
  <c r="AJ413" i="41"/>
  <c r="AK413" i="41"/>
  <c r="AL413" i="41"/>
  <c r="AM413" i="41"/>
  <c r="AN413" i="41"/>
  <c r="AO413" i="41"/>
  <c r="AP413" i="41"/>
  <c r="AQ413" i="41"/>
  <c r="AR413" i="41"/>
  <c r="AS413" i="41"/>
  <c r="AT413" i="41"/>
  <c r="AU413" i="41"/>
  <c r="AV413" i="41"/>
  <c r="AW413" i="41"/>
  <c r="C414" i="41"/>
  <c r="D414" i="41"/>
  <c r="E414" i="41"/>
  <c r="F414" i="41"/>
  <c r="G414" i="41"/>
  <c r="H414" i="41"/>
  <c r="J414" i="41"/>
  <c r="K414" i="41"/>
  <c r="L414" i="41"/>
  <c r="N414" i="41"/>
  <c r="O414" i="41"/>
  <c r="P414" i="41"/>
  <c r="S414" i="41"/>
  <c r="T414" i="41"/>
  <c r="U414" i="41"/>
  <c r="V414" i="41"/>
  <c r="W414" i="41"/>
  <c r="AE414" i="41"/>
  <c r="AF414" i="41"/>
  <c r="AG414" i="41"/>
  <c r="AH414" i="41"/>
  <c r="AI414" i="41"/>
  <c r="AJ414" i="41"/>
  <c r="AK414" i="41"/>
  <c r="AL414" i="41"/>
  <c r="AM414" i="41"/>
  <c r="AN414" i="41"/>
  <c r="AO414" i="41"/>
  <c r="AP414" i="41"/>
  <c r="AQ414" i="41"/>
  <c r="AR414" i="41"/>
  <c r="AS414" i="41"/>
  <c r="AT414" i="41"/>
  <c r="AU414" i="41"/>
  <c r="AV414" i="41"/>
  <c r="AW414" i="41"/>
  <c r="C415" i="41"/>
  <c r="D415" i="41"/>
  <c r="E415" i="41"/>
  <c r="F415" i="41"/>
  <c r="G415" i="41"/>
  <c r="H415" i="41"/>
  <c r="J415" i="41"/>
  <c r="K415" i="41"/>
  <c r="L415" i="41"/>
  <c r="N415" i="41"/>
  <c r="O415" i="41"/>
  <c r="P415" i="41"/>
  <c r="S415" i="41"/>
  <c r="T415" i="41"/>
  <c r="U415" i="41"/>
  <c r="V415" i="41"/>
  <c r="W415" i="41"/>
  <c r="AE415" i="41"/>
  <c r="AF415" i="41"/>
  <c r="AG415" i="41"/>
  <c r="AH415" i="41"/>
  <c r="AI415" i="41"/>
  <c r="AJ415" i="41"/>
  <c r="AK415" i="41"/>
  <c r="AL415" i="41"/>
  <c r="AM415" i="41"/>
  <c r="AN415" i="41"/>
  <c r="AO415" i="41"/>
  <c r="AP415" i="41"/>
  <c r="AQ415" i="41"/>
  <c r="AR415" i="41"/>
  <c r="AS415" i="41"/>
  <c r="AT415" i="41"/>
  <c r="AU415" i="41"/>
  <c r="AV415" i="41"/>
  <c r="AW415" i="41"/>
  <c r="C416" i="41"/>
  <c r="D416" i="41"/>
  <c r="E416" i="41"/>
  <c r="F416" i="41"/>
  <c r="G416" i="41"/>
  <c r="H416" i="41"/>
  <c r="J416" i="41"/>
  <c r="K416" i="41"/>
  <c r="L416" i="41"/>
  <c r="N416" i="41"/>
  <c r="O416" i="41"/>
  <c r="P416" i="41"/>
  <c r="S416" i="41"/>
  <c r="T416" i="41"/>
  <c r="U416" i="41"/>
  <c r="V416" i="41"/>
  <c r="W416" i="41"/>
  <c r="AE416" i="41"/>
  <c r="AF416" i="41"/>
  <c r="AG416" i="41"/>
  <c r="AH416" i="41"/>
  <c r="AI416" i="41"/>
  <c r="AJ416" i="41"/>
  <c r="AK416" i="41"/>
  <c r="AL416" i="41"/>
  <c r="AM416" i="41"/>
  <c r="AN416" i="41"/>
  <c r="AO416" i="41"/>
  <c r="AP416" i="41"/>
  <c r="AQ416" i="41"/>
  <c r="AR416" i="41"/>
  <c r="AS416" i="41"/>
  <c r="AT416" i="41"/>
  <c r="AU416" i="41"/>
  <c r="AV416" i="41"/>
  <c r="AW416" i="41"/>
  <c r="C417" i="41"/>
  <c r="D417" i="41"/>
  <c r="E417" i="41"/>
  <c r="F417" i="41"/>
  <c r="G417" i="41"/>
  <c r="H417" i="41"/>
  <c r="J417" i="41"/>
  <c r="K417" i="41"/>
  <c r="L417" i="41"/>
  <c r="N417" i="41"/>
  <c r="O417" i="41"/>
  <c r="P417" i="41"/>
  <c r="S417" i="41"/>
  <c r="T417" i="41"/>
  <c r="U417" i="41"/>
  <c r="V417" i="41"/>
  <c r="W417" i="41"/>
  <c r="AE417" i="41"/>
  <c r="AF417" i="41"/>
  <c r="AG417" i="41"/>
  <c r="AH417" i="41"/>
  <c r="AI417" i="41"/>
  <c r="AJ417" i="41"/>
  <c r="AK417" i="41"/>
  <c r="AL417" i="41"/>
  <c r="AM417" i="41"/>
  <c r="AN417" i="41"/>
  <c r="AO417" i="41"/>
  <c r="AP417" i="41"/>
  <c r="AQ417" i="41"/>
  <c r="AR417" i="41"/>
  <c r="AS417" i="41"/>
  <c r="AT417" i="41"/>
  <c r="AU417" i="41"/>
  <c r="AV417" i="41"/>
  <c r="AW417" i="41"/>
  <c r="C418" i="41"/>
  <c r="D418" i="41"/>
  <c r="E418" i="41"/>
  <c r="F418" i="41"/>
  <c r="G418" i="41"/>
  <c r="H418" i="41"/>
  <c r="J418" i="41"/>
  <c r="K418" i="41"/>
  <c r="L418" i="41"/>
  <c r="N418" i="41"/>
  <c r="O418" i="41"/>
  <c r="P418" i="41"/>
  <c r="S418" i="41"/>
  <c r="T418" i="41"/>
  <c r="U418" i="41"/>
  <c r="V418" i="41"/>
  <c r="W418" i="41"/>
  <c r="AE418" i="41"/>
  <c r="AF418" i="41"/>
  <c r="AG418" i="41"/>
  <c r="AH418" i="41"/>
  <c r="AI418" i="41"/>
  <c r="AJ418" i="41"/>
  <c r="AK418" i="41"/>
  <c r="AL418" i="41"/>
  <c r="AM418" i="41"/>
  <c r="AN418" i="41"/>
  <c r="AO418" i="41"/>
  <c r="AP418" i="41"/>
  <c r="AQ418" i="41"/>
  <c r="AR418" i="41"/>
  <c r="AS418" i="41"/>
  <c r="AT418" i="41"/>
  <c r="AU418" i="41"/>
  <c r="AV418" i="41"/>
  <c r="AW418" i="41"/>
  <c r="C419" i="41"/>
  <c r="D419" i="41"/>
  <c r="E419" i="41"/>
  <c r="F419" i="41"/>
  <c r="G419" i="41"/>
  <c r="H419" i="41"/>
  <c r="J419" i="41"/>
  <c r="K419" i="41"/>
  <c r="L419" i="41"/>
  <c r="N419" i="41"/>
  <c r="O419" i="41"/>
  <c r="P419" i="41"/>
  <c r="S419" i="41"/>
  <c r="T419" i="41"/>
  <c r="U419" i="41"/>
  <c r="V419" i="41"/>
  <c r="W419" i="41"/>
  <c r="AE419" i="41"/>
  <c r="AF419" i="41"/>
  <c r="AG419" i="41"/>
  <c r="AH419" i="41"/>
  <c r="AI419" i="41"/>
  <c r="AJ419" i="41"/>
  <c r="AK419" i="41"/>
  <c r="AL419" i="41"/>
  <c r="AM419" i="41"/>
  <c r="AN419" i="41"/>
  <c r="AO419" i="41"/>
  <c r="AP419" i="41"/>
  <c r="AQ419" i="41"/>
  <c r="AR419" i="41"/>
  <c r="AS419" i="41"/>
  <c r="AT419" i="41"/>
  <c r="AU419" i="41"/>
  <c r="AV419" i="41"/>
  <c r="AW419" i="41"/>
  <c r="C420" i="41"/>
  <c r="D420" i="41"/>
  <c r="E420" i="41"/>
  <c r="F420" i="41"/>
  <c r="G420" i="41"/>
  <c r="H420" i="41"/>
  <c r="J420" i="41"/>
  <c r="K420" i="41"/>
  <c r="L420" i="41"/>
  <c r="N420" i="41"/>
  <c r="O420" i="41"/>
  <c r="P420" i="41"/>
  <c r="S420" i="41"/>
  <c r="T420" i="41"/>
  <c r="U420" i="41"/>
  <c r="V420" i="41"/>
  <c r="W420" i="41"/>
  <c r="AE420" i="41"/>
  <c r="AF420" i="41"/>
  <c r="AG420" i="41"/>
  <c r="AH420" i="41"/>
  <c r="AI420" i="41"/>
  <c r="AJ420" i="41"/>
  <c r="AK420" i="41"/>
  <c r="AL420" i="41"/>
  <c r="AM420" i="41"/>
  <c r="AN420" i="41"/>
  <c r="AO420" i="41"/>
  <c r="AP420" i="41"/>
  <c r="AQ420" i="41"/>
  <c r="AR420" i="41"/>
  <c r="AS420" i="41"/>
  <c r="AT420" i="41"/>
  <c r="AU420" i="41"/>
  <c r="AV420" i="41"/>
  <c r="AW420" i="41"/>
  <c r="C421" i="41"/>
  <c r="D421" i="41"/>
  <c r="E421" i="41"/>
  <c r="F421" i="41"/>
  <c r="G421" i="41"/>
  <c r="H421" i="41"/>
  <c r="J421" i="41"/>
  <c r="K421" i="41"/>
  <c r="L421" i="41"/>
  <c r="N421" i="41"/>
  <c r="O421" i="41"/>
  <c r="P421" i="41"/>
  <c r="S421" i="41"/>
  <c r="T421" i="41"/>
  <c r="U421" i="41"/>
  <c r="V421" i="41"/>
  <c r="W421" i="41"/>
  <c r="AE421" i="41"/>
  <c r="AF421" i="41"/>
  <c r="AG421" i="41"/>
  <c r="AH421" i="41"/>
  <c r="AI421" i="41"/>
  <c r="AJ421" i="41"/>
  <c r="AK421" i="41"/>
  <c r="AL421" i="41"/>
  <c r="AM421" i="41"/>
  <c r="AN421" i="41"/>
  <c r="AO421" i="41"/>
  <c r="AP421" i="41"/>
  <c r="AQ421" i="41"/>
  <c r="AR421" i="41"/>
  <c r="AS421" i="41"/>
  <c r="AT421" i="41"/>
  <c r="AU421" i="41"/>
  <c r="AV421" i="41"/>
  <c r="AW421" i="41"/>
  <c r="C422" i="41"/>
  <c r="D422" i="41"/>
  <c r="E422" i="41"/>
  <c r="F422" i="41"/>
  <c r="G422" i="41"/>
  <c r="H422" i="41"/>
  <c r="J422" i="41"/>
  <c r="K422" i="41"/>
  <c r="L422" i="41"/>
  <c r="N422" i="41"/>
  <c r="O422" i="41"/>
  <c r="P422" i="41"/>
  <c r="S422" i="41"/>
  <c r="T422" i="41"/>
  <c r="U422" i="41"/>
  <c r="V422" i="41"/>
  <c r="W422" i="41"/>
  <c r="AE422" i="41"/>
  <c r="AF422" i="41"/>
  <c r="AG422" i="41"/>
  <c r="AH422" i="41"/>
  <c r="AI422" i="41"/>
  <c r="AJ422" i="41"/>
  <c r="AK422" i="41"/>
  <c r="AL422" i="41"/>
  <c r="AM422" i="41"/>
  <c r="AN422" i="41"/>
  <c r="AO422" i="41"/>
  <c r="AP422" i="41"/>
  <c r="AQ422" i="41"/>
  <c r="AR422" i="41"/>
  <c r="AS422" i="41"/>
  <c r="AT422" i="41"/>
  <c r="AU422" i="41"/>
  <c r="AV422" i="41"/>
  <c r="AW422" i="41"/>
  <c r="C423" i="41"/>
  <c r="D423" i="41"/>
  <c r="E423" i="41"/>
  <c r="F423" i="41"/>
  <c r="G423" i="41"/>
  <c r="H423" i="41"/>
  <c r="J423" i="41"/>
  <c r="K423" i="41"/>
  <c r="L423" i="41"/>
  <c r="N423" i="41"/>
  <c r="O423" i="41"/>
  <c r="P423" i="41"/>
  <c r="S423" i="41"/>
  <c r="T423" i="41"/>
  <c r="U423" i="41"/>
  <c r="V423" i="41"/>
  <c r="W423" i="41"/>
  <c r="AE423" i="41"/>
  <c r="AF423" i="41"/>
  <c r="AG423" i="41"/>
  <c r="AH423" i="41"/>
  <c r="AI423" i="41"/>
  <c r="AJ423" i="41"/>
  <c r="AK423" i="41"/>
  <c r="AL423" i="41"/>
  <c r="AM423" i="41"/>
  <c r="AN423" i="41"/>
  <c r="AO423" i="41"/>
  <c r="AP423" i="41"/>
  <c r="AQ423" i="41"/>
  <c r="AR423" i="41"/>
  <c r="AS423" i="41"/>
  <c r="AT423" i="41"/>
  <c r="AU423" i="41"/>
  <c r="AV423" i="41"/>
  <c r="AW423" i="41"/>
  <c r="C424" i="41"/>
  <c r="D424" i="41"/>
  <c r="E424" i="41"/>
  <c r="F424" i="41"/>
  <c r="G424" i="41"/>
  <c r="H424" i="41"/>
  <c r="J424" i="41"/>
  <c r="K424" i="41"/>
  <c r="L424" i="41"/>
  <c r="N424" i="41"/>
  <c r="O424" i="41"/>
  <c r="P424" i="41"/>
  <c r="S424" i="41"/>
  <c r="T424" i="41"/>
  <c r="U424" i="41"/>
  <c r="V424" i="41"/>
  <c r="W424" i="41"/>
  <c r="AE424" i="41"/>
  <c r="AF424" i="41"/>
  <c r="AG424" i="41"/>
  <c r="AH424" i="41"/>
  <c r="AI424" i="41"/>
  <c r="AJ424" i="41"/>
  <c r="AK424" i="41"/>
  <c r="AL424" i="41"/>
  <c r="AM424" i="41"/>
  <c r="AN424" i="41"/>
  <c r="AO424" i="41"/>
  <c r="AP424" i="41"/>
  <c r="AQ424" i="41"/>
  <c r="AR424" i="41"/>
  <c r="AS424" i="41"/>
  <c r="AT424" i="41"/>
  <c r="AU424" i="41"/>
  <c r="AV424" i="41"/>
  <c r="AW424" i="41"/>
  <c r="C425" i="41"/>
  <c r="D425" i="41"/>
  <c r="E425" i="41"/>
  <c r="F425" i="41"/>
  <c r="G425" i="41"/>
  <c r="H425" i="41"/>
  <c r="J425" i="41"/>
  <c r="K425" i="41"/>
  <c r="L425" i="41"/>
  <c r="N425" i="41"/>
  <c r="O425" i="41"/>
  <c r="P425" i="41"/>
  <c r="S425" i="41"/>
  <c r="T425" i="41"/>
  <c r="U425" i="41"/>
  <c r="V425" i="41"/>
  <c r="W425" i="41"/>
  <c r="AE425" i="41"/>
  <c r="AF425" i="41"/>
  <c r="AG425" i="41"/>
  <c r="AH425" i="41"/>
  <c r="AI425" i="41"/>
  <c r="AJ425" i="41"/>
  <c r="AK425" i="41"/>
  <c r="AL425" i="41"/>
  <c r="AM425" i="41"/>
  <c r="AN425" i="41"/>
  <c r="AO425" i="41"/>
  <c r="AP425" i="41"/>
  <c r="AQ425" i="41"/>
  <c r="AR425" i="41"/>
  <c r="AS425" i="41"/>
  <c r="AT425" i="41"/>
  <c r="AU425" i="41"/>
  <c r="AV425" i="41"/>
  <c r="AW425" i="41"/>
  <c r="C426" i="41"/>
  <c r="D426" i="41"/>
  <c r="E426" i="41"/>
  <c r="F426" i="41"/>
  <c r="G426" i="41"/>
  <c r="H426" i="41"/>
  <c r="J426" i="41"/>
  <c r="K426" i="41"/>
  <c r="L426" i="41"/>
  <c r="N426" i="41"/>
  <c r="O426" i="41"/>
  <c r="P426" i="41"/>
  <c r="S426" i="41"/>
  <c r="T426" i="41"/>
  <c r="U426" i="41"/>
  <c r="V426" i="41"/>
  <c r="W426" i="41"/>
  <c r="AE426" i="41"/>
  <c r="AF426" i="41"/>
  <c r="AG426" i="41"/>
  <c r="AH426" i="41"/>
  <c r="AI426" i="41"/>
  <c r="AJ426" i="41"/>
  <c r="AK426" i="41"/>
  <c r="AM426" i="41"/>
  <c r="AN426" i="41"/>
  <c r="AO426" i="41"/>
  <c r="AP426" i="41"/>
  <c r="AQ426" i="41"/>
  <c r="AR426" i="41"/>
  <c r="AS426" i="41"/>
  <c r="AT426" i="41"/>
  <c r="AU426" i="41"/>
  <c r="AV426" i="41"/>
  <c r="AW426" i="41"/>
  <c r="C427" i="41"/>
  <c r="D427" i="41"/>
  <c r="E427" i="41"/>
  <c r="F427" i="41"/>
  <c r="G427" i="41"/>
  <c r="H427" i="41"/>
  <c r="J427" i="41"/>
  <c r="K427" i="41"/>
  <c r="L427" i="41"/>
  <c r="N427" i="41"/>
  <c r="O427" i="41"/>
  <c r="P427" i="41"/>
  <c r="S427" i="41"/>
  <c r="T427" i="41"/>
  <c r="U427" i="41"/>
  <c r="V427" i="41"/>
  <c r="W427" i="41"/>
  <c r="AE427" i="41"/>
  <c r="AF427" i="41"/>
  <c r="AG427" i="41"/>
  <c r="AH427" i="41"/>
  <c r="AI427" i="41"/>
  <c r="AJ427" i="41"/>
  <c r="AK427" i="41"/>
  <c r="AL427" i="41"/>
  <c r="AM427" i="41"/>
  <c r="AN427" i="41"/>
  <c r="AO427" i="41"/>
  <c r="AP427" i="41"/>
  <c r="AQ427" i="41"/>
  <c r="AR427" i="41"/>
  <c r="AS427" i="41"/>
  <c r="AT427" i="41"/>
  <c r="AU427" i="41"/>
  <c r="AV427" i="41"/>
  <c r="AW427" i="41"/>
  <c r="C428" i="41"/>
  <c r="D428" i="41"/>
  <c r="E428" i="41"/>
  <c r="F428" i="41"/>
  <c r="G428" i="41"/>
  <c r="H428" i="41"/>
  <c r="J428" i="41"/>
  <c r="K428" i="41"/>
  <c r="L428" i="41"/>
  <c r="N428" i="41"/>
  <c r="O428" i="41"/>
  <c r="P428" i="41"/>
  <c r="S428" i="41"/>
  <c r="T428" i="41"/>
  <c r="U428" i="41"/>
  <c r="V428" i="41"/>
  <c r="W428" i="41"/>
  <c r="AE428" i="41"/>
  <c r="AF428" i="41"/>
  <c r="AG428" i="41"/>
  <c r="AH428" i="41"/>
  <c r="AI428" i="41"/>
  <c r="AJ428" i="41"/>
  <c r="AK428" i="41"/>
  <c r="AL428" i="41"/>
  <c r="AM428" i="41"/>
  <c r="AN428" i="41"/>
  <c r="AO428" i="41"/>
  <c r="AP428" i="41"/>
  <c r="AQ428" i="41"/>
  <c r="AR428" i="41"/>
  <c r="AS428" i="41"/>
  <c r="AT428" i="41"/>
  <c r="AU428" i="41"/>
  <c r="AV428" i="41"/>
  <c r="AW428" i="41"/>
  <c r="C429" i="41"/>
  <c r="D429" i="41"/>
  <c r="E429" i="41"/>
  <c r="F429" i="41"/>
  <c r="G429" i="41"/>
  <c r="H429" i="41"/>
  <c r="J429" i="41"/>
  <c r="K429" i="41"/>
  <c r="L429" i="41"/>
  <c r="N429" i="41"/>
  <c r="O429" i="41"/>
  <c r="P429" i="41"/>
  <c r="S429" i="41"/>
  <c r="T429" i="41"/>
  <c r="U429" i="41"/>
  <c r="V429" i="41"/>
  <c r="W429" i="41"/>
  <c r="AE429" i="41"/>
  <c r="AF429" i="41"/>
  <c r="AG429" i="41"/>
  <c r="AH429" i="41"/>
  <c r="AI429" i="41"/>
  <c r="AJ429" i="41"/>
  <c r="AK429" i="41"/>
  <c r="AL429" i="41"/>
  <c r="AM429" i="41"/>
  <c r="AN429" i="41"/>
  <c r="AO429" i="41"/>
  <c r="AP429" i="41"/>
  <c r="AQ429" i="41"/>
  <c r="AR429" i="41"/>
  <c r="AS429" i="41"/>
  <c r="AT429" i="41"/>
  <c r="AU429" i="41"/>
  <c r="AV429" i="41"/>
  <c r="AW429" i="41"/>
  <c r="C430" i="41"/>
  <c r="D430" i="41"/>
  <c r="E430" i="41"/>
  <c r="F430" i="41"/>
  <c r="G430" i="41"/>
  <c r="H430" i="41"/>
  <c r="J430" i="41"/>
  <c r="K430" i="41"/>
  <c r="L430" i="41"/>
  <c r="N430" i="41"/>
  <c r="O430" i="41"/>
  <c r="P430" i="41"/>
  <c r="S430" i="41"/>
  <c r="T430" i="41"/>
  <c r="U430" i="41"/>
  <c r="V430" i="41"/>
  <c r="W430" i="41"/>
  <c r="AE430" i="41"/>
  <c r="AF430" i="41"/>
  <c r="AG430" i="41"/>
  <c r="AH430" i="41"/>
  <c r="AI430" i="41"/>
  <c r="AJ430" i="41"/>
  <c r="AK430" i="41"/>
  <c r="AL430" i="41"/>
  <c r="AM430" i="41"/>
  <c r="AN430" i="41"/>
  <c r="AO430" i="41"/>
  <c r="AP430" i="41"/>
  <c r="AQ430" i="41"/>
  <c r="AR430" i="41"/>
  <c r="AS430" i="41"/>
  <c r="AT430" i="41"/>
  <c r="AU430" i="41"/>
  <c r="AV430" i="41"/>
  <c r="AW430" i="41"/>
  <c r="C431" i="41"/>
  <c r="D431" i="41"/>
  <c r="E431" i="41"/>
  <c r="F431" i="41"/>
  <c r="G431" i="41"/>
  <c r="H431" i="41"/>
  <c r="J431" i="41"/>
  <c r="K431" i="41"/>
  <c r="L431" i="41"/>
  <c r="N431" i="41"/>
  <c r="O431" i="41"/>
  <c r="P431" i="41"/>
  <c r="S431" i="41"/>
  <c r="T431" i="41"/>
  <c r="U431" i="41"/>
  <c r="V431" i="41"/>
  <c r="W431" i="41"/>
  <c r="AE431" i="41"/>
  <c r="AF431" i="41"/>
  <c r="AG431" i="41"/>
  <c r="AH431" i="41"/>
  <c r="AI431" i="41"/>
  <c r="AJ431" i="41"/>
  <c r="AK431" i="41"/>
  <c r="AL431" i="41"/>
  <c r="AM431" i="41"/>
  <c r="AN431" i="41"/>
  <c r="AO431" i="41"/>
  <c r="AP431" i="41"/>
  <c r="AQ431" i="41"/>
  <c r="AR431" i="41"/>
  <c r="AS431" i="41"/>
  <c r="AT431" i="41"/>
  <c r="AU431" i="41"/>
  <c r="AV431" i="41"/>
  <c r="AW431" i="41"/>
  <c r="C432" i="41"/>
  <c r="D432" i="41"/>
  <c r="E432" i="41"/>
  <c r="F432" i="41"/>
  <c r="G432" i="41"/>
  <c r="H432" i="41"/>
  <c r="J432" i="41"/>
  <c r="K432" i="41"/>
  <c r="L432" i="41"/>
  <c r="N432" i="41"/>
  <c r="O432" i="41"/>
  <c r="P432" i="41"/>
  <c r="S432" i="41"/>
  <c r="T432" i="41"/>
  <c r="U432" i="41"/>
  <c r="V432" i="41"/>
  <c r="W432" i="41"/>
  <c r="AE432" i="41"/>
  <c r="AF432" i="41"/>
  <c r="AH432" i="41"/>
  <c r="AI432" i="41"/>
  <c r="AJ432" i="41"/>
  <c r="AK432" i="41"/>
  <c r="AL432" i="41"/>
  <c r="AM432" i="41"/>
  <c r="AN432" i="41"/>
  <c r="AO432" i="41"/>
  <c r="AP432" i="41"/>
  <c r="AQ432" i="41"/>
  <c r="AR432" i="41"/>
  <c r="AS432" i="41"/>
  <c r="AT432" i="41"/>
  <c r="AU432" i="41"/>
  <c r="AV432" i="41"/>
  <c r="AW432" i="41"/>
  <c r="C433" i="41"/>
  <c r="D433" i="41"/>
  <c r="E433" i="41"/>
  <c r="F433" i="41"/>
  <c r="G433" i="41"/>
  <c r="H433" i="41"/>
  <c r="J433" i="41"/>
  <c r="K433" i="41"/>
  <c r="L433" i="41"/>
  <c r="N433" i="41"/>
  <c r="O433" i="41"/>
  <c r="P433" i="41"/>
  <c r="S433" i="41"/>
  <c r="T433" i="41"/>
  <c r="U433" i="41"/>
  <c r="V433" i="41"/>
  <c r="W433" i="41"/>
  <c r="AE433" i="41"/>
  <c r="AF433" i="41"/>
  <c r="AG433" i="41"/>
  <c r="AH433" i="41"/>
  <c r="AI433" i="41"/>
  <c r="AJ433" i="41"/>
  <c r="AK433" i="41"/>
  <c r="AL433" i="41"/>
  <c r="AM433" i="41"/>
  <c r="AN433" i="41"/>
  <c r="AO433" i="41"/>
  <c r="AP433" i="41"/>
  <c r="AQ433" i="41"/>
  <c r="AR433" i="41"/>
  <c r="AS433" i="41"/>
  <c r="AT433" i="41"/>
  <c r="AU433" i="41"/>
  <c r="AV433" i="41"/>
  <c r="AW433" i="41"/>
  <c r="C434" i="41"/>
  <c r="D434" i="41"/>
  <c r="E434" i="41"/>
  <c r="F434" i="41"/>
  <c r="G434" i="41"/>
  <c r="H434" i="41"/>
  <c r="J434" i="41"/>
  <c r="K434" i="41"/>
  <c r="L434" i="41"/>
  <c r="N434" i="41"/>
  <c r="O434" i="41"/>
  <c r="P434" i="41"/>
  <c r="S434" i="41"/>
  <c r="T434" i="41"/>
  <c r="U434" i="41"/>
  <c r="V434" i="41"/>
  <c r="W434" i="41"/>
  <c r="AE434" i="41"/>
  <c r="AF434" i="41"/>
  <c r="AH434" i="41"/>
  <c r="AI434" i="41"/>
  <c r="AJ434" i="41"/>
  <c r="AK434" i="41"/>
  <c r="AL434" i="41"/>
  <c r="AM434" i="41"/>
  <c r="AN434" i="41"/>
  <c r="AO434" i="41"/>
  <c r="AP434" i="41"/>
  <c r="AQ434" i="41"/>
  <c r="AR434" i="41"/>
  <c r="AS434" i="41"/>
  <c r="AT434" i="41"/>
  <c r="AU434" i="41"/>
  <c r="AV434" i="41"/>
  <c r="AW434" i="41"/>
  <c r="C435" i="41"/>
  <c r="D435" i="41"/>
  <c r="E435" i="41"/>
  <c r="F435" i="41"/>
  <c r="G435" i="41"/>
  <c r="H435" i="41"/>
  <c r="J435" i="41"/>
  <c r="K435" i="41"/>
  <c r="L435" i="41"/>
  <c r="N435" i="41"/>
  <c r="O435" i="41"/>
  <c r="P435" i="41"/>
  <c r="S435" i="41"/>
  <c r="T435" i="41"/>
  <c r="U435" i="41"/>
  <c r="V435" i="41"/>
  <c r="W435" i="41"/>
  <c r="AE435" i="41"/>
  <c r="AF435" i="41"/>
  <c r="AG435" i="41"/>
  <c r="AH435" i="41"/>
  <c r="AI435" i="41"/>
  <c r="AJ435" i="41"/>
  <c r="AK435" i="41"/>
  <c r="AL435" i="41"/>
  <c r="AM435" i="41"/>
  <c r="AN435" i="41"/>
  <c r="AO435" i="41"/>
  <c r="AP435" i="41"/>
  <c r="AQ435" i="41"/>
  <c r="AR435" i="41"/>
  <c r="AS435" i="41"/>
  <c r="AT435" i="41"/>
  <c r="AU435" i="41"/>
  <c r="AV435" i="41"/>
  <c r="AW435" i="41"/>
  <c r="C436" i="41"/>
  <c r="D436" i="41"/>
  <c r="E436" i="41"/>
  <c r="F436" i="41"/>
  <c r="G436" i="41"/>
  <c r="H436" i="41"/>
  <c r="J436" i="41"/>
  <c r="K436" i="41"/>
  <c r="L436" i="41"/>
  <c r="N436" i="41"/>
  <c r="O436" i="41"/>
  <c r="P436" i="41"/>
  <c r="S436" i="41"/>
  <c r="T436" i="41"/>
  <c r="U436" i="41"/>
  <c r="V436" i="41"/>
  <c r="W436" i="41"/>
  <c r="AE436" i="41"/>
  <c r="AF436" i="41"/>
  <c r="AH436" i="41"/>
  <c r="AI436" i="41"/>
  <c r="AJ436" i="41"/>
  <c r="AK436" i="41"/>
  <c r="AL436" i="41"/>
  <c r="AM436" i="41"/>
  <c r="AN436" i="41"/>
  <c r="AO436" i="41"/>
  <c r="AP436" i="41"/>
  <c r="AQ436" i="41"/>
  <c r="AR436" i="41"/>
  <c r="AS436" i="41"/>
  <c r="AT436" i="41"/>
  <c r="AU436" i="41"/>
  <c r="AV436" i="41"/>
  <c r="AW436" i="41"/>
  <c r="C437" i="41"/>
  <c r="D437" i="41"/>
  <c r="E437" i="41"/>
  <c r="F437" i="41"/>
  <c r="G437" i="41"/>
  <c r="H437" i="41"/>
  <c r="J437" i="41"/>
  <c r="K437" i="41"/>
  <c r="L437" i="41"/>
  <c r="N437" i="41"/>
  <c r="O437" i="41"/>
  <c r="P437" i="41"/>
  <c r="S437" i="41"/>
  <c r="T437" i="41"/>
  <c r="U437" i="41"/>
  <c r="V437" i="41"/>
  <c r="W437" i="41"/>
  <c r="AE437" i="41"/>
  <c r="AF437" i="41"/>
  <c r="AG437" i="41"/>
  <c r="AH437" i="41"/>
  <c r="AI437" i="41"/>
  <c r="AJ437" i="41"/>
  <c r="AK437" i="41"/>
  <c r="AL437" i="41"/>
  <c r="AM437" i="41"/>
  <c r="AN437" i="41"/>
  <c r="AO437" i="41"/>
  <c r="AP437" i="41"/>
  <c r="AQ437" i="41"/>
  <c r="AR437" i="41"/>
  <c r="AS437" i="41"/>
  <c r="AT437" i="41"/>
  <c r="AU437" i="41"/>
  <c r="AV437" i="41"/>
  <c r="AW437" i="41"/>
  <c r="C438" i="41"/>
  <c r="D438" i="41"/>
  <c r="E438" i="41"/>
  <c r="F438" i="41"/>
  <c r="G438" i="41"/>
  <c r="H438" i="41"/>
  <c r="J438" i="41"/>
  <c r="K438" i="41"/>
  <c r="L438" i="41"/>
  <c r="N438" i="41"/>
  <c r="O438" i="41"/>
  <c r="P438" i="41"/>
  <c r="S438" i="41"/>
  <c r="T438" i="41"/>
  <c r="U438" i="41"/>
  <c r="V438" i="41"/>
  <c r="W438" i="41"/>
  <c r="AE438" i="41"/>
  <c r="AF438" i="41"/>
  <c r="AG438" i="41"/>
  <c r="AH438" i="41"/>
  <c r="AI438" i="41"/>
  <c r="AJ438" i="41"/>
  <c r="AK438" i="41"/>
  <c r="AL438" i="41"/>
  <c r="AM438" i="41"/>
  <c r="AN438" i="41"/>
  <c r="AO438" i="41"/>
  <c r="AP438" i="41"/>
  <c r="AQ438" i="41"/>
  <c r="AR438" i="41"/>
  <c r="AS438" i="41"/>
  <c r="AT438" i="41"/>
  <c r="AU438" i="41"/>
  <c r="AV438" i="41"/>
  <c r="AW438" i="41"/>
  <c r="C439" i="41"/>
  <c r="D439" i="41"/>
  <c r="E439" i="41"/>
  <c r="F439" i="41"/>
  <c r="G439" i="41"/>
  <c r="H439" i="41"/>
  <c r="J439" i="41"/>
  <c r="K439" i="41"/>
  <c r="L439" i="41"/>
  <c r="N439" i="41"/>
  <c r="O439" i="41"/>
  <c r="P439" i="41"/>
  <c r="S439" i="41"/>
  <c r="T439" i="41"/>
  <c r="U439" i="41"/>
  <c r="V439" i="41"/>
  <c r="W439" i="41"/>
  <c r="AE439" i="41"/>
  <c r="AF439" i="41"/>
  <c r="AH439" i="41"/>
  <c r="AI439" i="41"/>
  <c r="AJ439" i="41"/>
  <c r="AK439" i="41"/>
  <c r="AL439" i="41"/>
  <c r="AM439" i="41"/>
  <c r="AN439" i="41"/>
  <c r="AO439" i="41"/>
  <c r="AP439" i="41"/>
  <c r="AQ439" i="41"/>
  <c r="AR439" i="41"/>
  <c r="AS439" i="41"/>
  <c r="AT439" i="41"/>
  <c r="AU439" i="41"/>
  <c r="AV439" i="41"/>
  <c r="AW439" i="41"/>
  <c r="C440" i="41"/>
  <c r="D440" i="41"/>
  <c r="E440" i="41"/>
  <c r="F440" i="41"/>
  <c r="G440" i="41"/>
  <c r="H440" i="41"/>
  <c r="J440" i="41"/>
  <c r="K440" i="41"/>
  <c r="L440" i="41"/>
  <c r="N440" i="41"/>
  <c r="O440" i="41"/>
  <c r="P440" i="41"/>
  <c r="S440" i="41"/>
  <c r="T440" i="41"/>
  <c r="U440" i="41"/>
  <c r="V440" i="41"/>
  <c r="W440" i="41"/>
  <c r="AE440" i="41"/>
  <c r="AF440" i="41"/>
  <c r="AG440" i="41"/>
  <c r="AH440" i="41"/>
  <c r="AI440" i="41"/>
  <c r="AJ440" i="41"/>
  <c r="AK440" i="41"/>
  <c r="AL440" i="41"/>
  <c r="AM440" i="41"/>
  <c r="AN440" i="41"/>
  <c r="AO440" i="41"/>
  <c r="AP440" i="41"/>
  <c r="AQ440" i="41"/>
  <c r="AR440" i="41"/>
  <c r="AS440" i="41"/>
  <c r="AT440" i="41"/>
  <c r="AU440" i="41"/>
  <c r="AV440" i="41"/>
  <c r="AW440" i="41"/>
  <c r="C441" i="41"/>
  <c r="D441" i="41"/>
  <c r="E441" i="41"/>
  <c r="F441" i="41"/>
  <c r="G441" i="41"/>
  <c r="H441" i="41"/>
  <c r="J441" i="41"/>
  <c r="K441" i="41"/>
  <c r="L441" i="41"/>
  <c r="N441" i="41"/>
  <c r="O441" i="41"/>
  <c r="P441" i="41"/>
  <c r="S441" i="41"/>
  <c r="T441" i="41"/>
  <c r="U441" i="41"/>
  <c r="V441" i="41"/>
  <c r="W441" i="41"/>
  <c r="AE441" i="41"/>
  <c r="AF441" i="41"/>
  <c r="AH441" i="41"/>
  <c r="AI441" i="41"/>
  <c r="AJ441" i="41"/>
  <c r="AK441" i="41"/>
  <c r="AL441" i="41"/>
  <c r="AM441" i="41"/>
  <c r="AN441" i="41"/>
  <c r="AO441" i="41"/>
  <c r="AP441" i="41"/>
  <c r="AQ441" i="41"/>
  <c r="AR441" i="41"/>
  <c r="AS441" i="41"/>
  <c r="AT441" i="41"/>
  <c r="AU441" i="41"/>
  <c r="AV441" i="41"/>
  <c r="AW441" i="41"/>
  <c r="C442" i="41"/>
  <c r="D442" i="41"/>
  <c r="E442" i="41"/>
  <c r="F442" i="41"/>
  <c r="G442" i="41"/>
  <c r="H442" i="41"/>
  <c r="J442" i="41"/>
  <c r="K442" i="41"/>
  <c r="L442" i="41"/>
  <c r="N442" i="41"/>
  <c r="O442" i="41"/>
  <c r="P442" i="41"/>
  <c r="S442" i="41"/>
  <c r="T442" i="41"/>
  <c r="U442" i="41"/>
  <c r="V442" i="41"/>
  <c r="W442" i="41"/>
  <c r="AE442" i="41"/>
  <c r="AF442" i="41"/>
  <c r="AG442" i="41"/>
  <c r="AH442" i="41"/>
  <c r="AI442" i="41"/>
  <c r="AJ442" i="41"/>
  <c r="AK442" i="41"/>
  <c r="AL442" i="41"/>
  <c r="AM442" i="41"/>
  <c r="AN442" i="41"/>
  <c r="AO442" i="41"/>
  <c r="AP442" i="41"/>
  <c r="AQ442" i="41"/>
  <c r="AR442" i="41"/>
  <c r="AS442" i="41"/>
  <c r="AT442" i="41"/>
  <c r="AU442" i="41"/>
  <c r="AV442" i="41"/>
  <c r="AW442" i="41"/>
  <c r="C443" i="41"/>
  <c r="D443" i="41"/>
  <c r="E443" i="41"/>
  <c r="F443" i="41"/>
  <c r="G443" i="41"/>
  <c r="H443" i="41"/>
  <c r="J443" i="41"/>
  <c r="K443" i="41"/>
  <c r="L443" i="41"/>
  <c r="N443" i="41"/>
  <c r="O443" i="41"/>
  <c r="P443" i="41"/>
  <c r="S443" i="41"/>
  <c r="T443" i="41"/>
  <c r="U443" i="41"/>
  <c r="V443" i="41"/>
  <c r="W443" i="41"/>
  <c r="AE443" i="41"/>
  <c r="AF443" i="41"/>
  <c r="AG443" i="41"/>
  <c r="AH443" i="41"/>
  <c r="AI443" i="41"/>
  <c r="AJ443" i="41"/>
  <c r="AK443" i="41"/>
  <c r="AL443" i="41"/>
  <c r="AM443" i="41"/>
  <c r="AN443" i="41"/>
  <c r="AO443" i="41"/>
  <c r="AP443" i="41"/>
  <c r="AQ443" i="41"/>
  <c r="AR443" i="41"/>
  <c r="AS443" i="41"/>
  <c r="AT443" i="41"/>
  <c r="AU443" i="41"/>
  <c r="AV443" i="41"/>
  <c r="AW443" i="41"/>
  <c r="C444" i="41"/>
  <c r="D444" i="41"/>
  <c r="E444" i="41"/>
  <c r="F444" i="41"/>
  <c r="G444" i="41"/>
  <c r="H444" i="41"/>
  <c r="J444" i="41"/>
  <c r="K444" i="41"/>
  <c r="L444" i="41"/>
  <c r="N444" i="41"/>
  <c r="O444" i="41"/>
  <c r="P444" i="41"/>
  <c r="S444" i="41"/>
  <c r="T444" i="41"/>
  <c r="U444" i="41"/>
  <c r="V444" i="41"/>
  <c r="W444" i="41"/>
  <c r="AE444" i="41"/>
  <c r="AF444" i="41"/>
  <c r="AG444" i="41"/>
  <c r="AH444" i="41"/>
  <c r="AI444" i="41"/>
  <c r="AJ444" i="41"/>
  <c r="AK444" i="41"/>
  <c r="AL444" i="41"/>
  <c r="AM444" i="41"/>
  <c r="AN444" i="41"/>
  <c r="AO444" i="41"/>
  <c r="AP444" i="41"/>
  <c r="AQ444" i="41"/>
  <c r="AR444" i="41"/>
  <c r="AS444" i="41"/>
  <c r="AT444" i="41"/>
  <c r="AU444" i="41"/>
  <c r="AV444" i="41"/>
  <c r="AW444" i="41"/>
  <c r="C445" i="41"/>
  <c r="D445" i="41"/>
  <c r="E445" i="41"/>
  <c r="F445" i="41"/>
  <c r="G445" i="41"/>
  <c r="H445" i="41"/>
  <c r="J445" i="41"/>
  <c r="K445" i="41"/>
  <c r="L445" i="41"/>
  <c r="N445" i="41"/>
  <c r="O445" i="41"/>
  <c r="P445" i="41"/>
  <c r="S445" i="41"/>
  <c r="T445" i="41"/>
  <c r="U445" i="41"/>
  <c r="V445" i="41"/>
  <c r="W445" i="41"/>
  <c r="AE445" i="41"/>
  <c r="AF445" i="41"/>
  <c r="AG445" i="41"/>
  <c r="AH445" i="41"/>
  <c r="AI445" i="41"/>
  <c r="AJ445" i="41"/>
  <c r="AK445" i="41"/>
  <c r="AL445" i="41"/>
  <c r="AM445" i="41"/>
  <c r="AN445" i="41"/>
  <c r="AO445" i="41"/>
  <c r="AP445" i="41"/>
  <c r="AQ445" i="41"/>
  <c r="AR445" i="41"/>
  <c r="AS445" i="41"/>
  <c r="AT445" i="41"/>
  <c r="AU445" i="41"/>
  <c r="AV445" i="41"/>
  <c r="AW445" i="41"/>
  <c r="C446" i="41"/>
  <c r="D446" i="41"/>
  <c r="E446" i="41"/>
  <c r="F446" i="41"/>
  <c r="G446" i="41"/>
  <c r="H446" i="41"/>
  <c r="J446" i="41"/>
  <c r="K446" i="41"/>
  <c r="L446" i="41"/>
  <c r="N446" i="41"/>
  <c r="O446" i="41"/>
  <c r="P446" i="41"/>
  <c r="S446" i="41"/>
  <c r="T446" i="41"/>
  <c r="U446" i="41"/>
  <c r="V446" i="41"/>
  <c r="W446" i="41"/>
  <c r="AE446" i="41"/>
  <c r="AF446" i="41"/>
  <c r="AH446" i="41"/>
  <c r="AI446" i="41"/>
  <c r="AJ446" i="41"/>
  <c r="AK446" i="41"/>
  <c r="AL446" i="41"/>
  <c r="AM446" i="41"/>
  <c r="AN446" i="41"/>
  <c r="AO446" i="41"/>
  <c r="AP446" i="41"/>
  <c r="AQ446" i="41"/>
  <c r="AR446" i="41"/>
  <c r="AS446" i="41"/>
  <c r="AT446" i="41"/>
  <c r="AU446" i="41"/>
  <c r="AV446" i="41"/>
  <c r="AW446" i="41"/>
  <c r="C447" i="41"/>
  <c r="D447" i="41"/>
  <c r="E447" i="41"/>
  <c r="F447" i="41"/>
  <c r="G447" i="41"/>
  <c r="H447" i="41"/>
  <c r="J447" i="41"/>
  <c r="K447" i="41"/>
  <c r="L447" i="41"/>
  <c r="N447" i="41"/>
  <c r="O447" i="41"/>
  <c r="P447" i="41"/>
  <c r="S447" i="41"/>
  <c r="T447" i="41"/>
  <c r="U447" i="41"/>
  <c r="V447" i="41"/>
  <c r="W447" i="41"/>
  <c r="AE447" i="41"/>
  <c r="AF447" i="41"/>
  <c r="AH447" i="41"/>
  <c r="AI447" i="41"/>
  <c r="AJ447" i="41"/>
  <c r="AK447" i="41"/>
  <c r="AL447" i="41"/>
  <c r="AM447" i="41"/>
  <c r="AN447" i="41"/>
  <c r="AO447" i="41"/>
  <c r="AP447" i="41"/>
  <c r="AQ447" i="41"/>
  <c r="AR447" i="41"/>
  <c r="AS447" i="41"/>
  <c r="AT447" i="41"/>
  <c r="AU447" i="41"/>
  <c r="AV447" i="41"/>
  <c r="AW447" i="41"/>
  <c r="C448" i="41"/>
  <c r="D448" i="41"/>
  <c r="E448" i="41"/>
  <c r="F448" i="41"/>
  <c r="G448" i="41"/>
  <c r="H448" i="41"/>
  <c r="J448" i="41"/>
  <c r="K448" i="41"/>
  <c r="L448" i="41"/>
  <c r="N448" i="41"/>
  <c r="O448" i="41"/>
  <c r="P448" i="41"/>
  <c r="S448" i="41"/>
  <c r="T448" i="41"/>
  <c r="U448" i="41"/>
  <c r="V448" i="41"/>
  <c r="W448" i="41"/>
  <c r="AE448" i="41"/>
  <c r="AF448" i="41"/>
  <c r="AH448" i="41"/>
  <c r="AI448" i="41"/>
  <c r="AJ448" i="41"/>
  <c r="AK448" i="41"/>
  <c r="AL448" i="41"/>
  <c r="AM448" i="41"/>
  <c r="AN448" i="41"/>
  <c r="AO448" i="41"/>
  <c r="AP448" i="41"/>
  <c r="AQ448" i="41"/>
  <c r="AR448" i="41"/>
  <c r="AS448" i="41"/>
  <c r="AT448" i="41"/>
  <c r="AU448" i="41"/>
  <c r="AV448" i="41"/>
  <c r="AW448" i="41"/>
  <c r="C449" i="41"/>
  <c r="D449" i="41"/>
  <c r="E449" i="41"/>
  <c r="F449" i="41"/>
  <c r="G449" i="41"/>
  <c r="H449" i="41"/>
  <c r="J449" i="41"/>
  <c r="K449" i="41"/>
  <c r="L449" i="41"/>
  <c r="N449" i="41"/>
  <c r="O449" i="41"/>
  <c r="P449" i="41"/>
  <c r="S449" i="41"/>
  <c r="T449" i="41"/>
  <c r="U449" i="41"/>
  <c r="V449" i="41"/>
  <c r="W449" i="41"/>
  <c r="AE449" i="41"/>
  <c r="AF449" i="41"/>
  <c r="AH449" i="41"/>
  <c r="AI449" i="41"/>
  <c r="AJ449" i="41"/>
  <c r="AK449" i="41"/>
  <c r="AL449" i="41"/>
  <c r="AM449" i="41"/>
  <c r="AN449" i="41"/>
  <c r="AO449" i="41"/>
  <c r="AP449" i="41"/>
  <c r="AQ449" i="41"/>
  <c r="AR449" i="41"/>
  <c r="AS449" i="41"/>
  <c r="AT449" i="41"/>
  <c r="AU449" i="41"/>
  <c r="AV449" i="41"/>
  <c r="AW449" i="41"/>
  <c r="C450" i="41"/>
  <c r="D450" i="41"/>
  <c r="E450" i="41"/>
  <c r="F450" i="41"/>
  <c r="G450" i="41"/>
  <c r="H450" i="41"/>
  <c r="J450" i="41"/>
  <c r="K450" i="41"/>
  <c r="L450" i="41"/>
  <c r="N450" i="41"/>
  <c r="O450" i="41"/>
  <c r="P450" i="41"/>
  <c r="S450" i="41"/>
  <c r="T450" i="41"/>
  <c r="U450" i="41"/>
  <c r="V450" i="41"/>
  <c r="W450" i="41"/>
  <c r="AE450" i="41"/>
  <c r="AF450" i="41"/>
  <c r="AH450" i="41"/>
  <c r="AI450" i="41"/>
  <c r="AJ450" i="41"/>
  <c r="AK450" i="41"/>
  <c r="AL450" i="41"/>
  <c r="AM450" i="41"/>
  <c r="AN450" i="41"/>
  <c r="AO450" i="41"/>
  <c r="AP450" i="41"/>
  <c r="AQ450" i="41"/>
  <c r="AR450" i="41"/>
  <c r="AS450" i="41"/>
  <c r="AT450" i="41"/>
  <c r="AU450" i="41"/>
  <c r="AV450" i="41"/>
  <c r="AW450" i="41"/>
  <c r="C451" i="41"/>
  <c r="D451" i="41"/>
  <c r="E451" i="41"/>
  <c r="F451" i="41"/>
  <c r="G451" i="41"/>
  <c r="H451" i="41"/>
  <c r="J451" i="41"/>
  <c r="K451" i="41"/>
  <c r="L451" i="41"/>
  <c r="N451" i="41"/>
  <c r="O451" i="41"/>
  <c r="P451" i="41"/>
  <c r="S451" i="41"/>
  <c r="T451" i="41"/>
  <c r="U451" i="41"/>
  <c r="V451" i="41"/>
  <c r="W451" i="41"/>
  <c r="AE451" i="41"/>
  <c r="AF451" i="41"/>
  <c r="AH451" i="41"/>
  <c r="AI451" i="41"/>
  <c r="AJ451" i="41"/>
  <c r="AK451" i="41"/>
  <c r="AL451" i="41"/>
  <c r="AM451" i="41"/>
  <c r="AN451" i="41"/>
  <c r="AO451" i="41"/>
  <c r="AP451" i="41"/>
  <c r="AQ451" i="41"/>
  <c r="AR451" i="41"/>
  <c r="AS451" i="41"/>
  <c r="AT451" i="41"/>
  <c r="AU451" i="41"/>
  <c r="AV451" i="41"/>
  <c r="AW451" i="41"/>
  <c r="C452" i="41"/>
  <c r="D452" i="41"/>
  <c r="E452" i="41"/>
  <c r="F452" i="41"/>
  <c r="G452" i="41"/>
  <c r="H452" i="41"/>
  <c r="J452" i="41"/>
  <c r="K452" i="41"/>
  <c r="L452" i="41"/>
  <c r="N452" i="41"/>
  <c r="O452" i="41"/>
  <c r="P452" i="41"/>
  <c r="S452" i="41"/>
  <c r="T452" i="41"/>
  <c r="U452" i="41"/>
  <c r="V452" i="41"/>
  <c r="W452" i="41"/>
  <c r="AE452" i="41"/>
  <c r="AF452" i="41"/>
  <c r="AH452" i="41"/>
  <c r="AI452" i="41"/>
  <c r="AJ452" i="41"/>
  <c r="AK452" i="41"/>
  <c r="AL452" i="41"/>
  <c r="AM452" i="41"/>
  <c r="AN452" i="41"/>
  <c r="AO452" i="41"/>
  <c r="AP452" i="41"/>
  <c r="AQ452" i="41"/>
  <c r="AR452" i="41"/>
  <c r="AS452" i="41"/>
  <c r="AT452" i="41"/>
  <c r="AU452" i="41"/>
  <c r="AV452" i="41"/>
  <c r="AW452" i="41"/>
  <c r="C453" i="41"/>
  <c r="D453" i="41"/>
  <c r="E453" i="41"/>
  <c r="F453" i="41"/>
  <c r="G453" i="41"/>
  <c r="H453" i="41"/>
  <c r="J453" i="41"/>
  <c r="K453" i="41"/>
  <c r="L453" i="41"/>
  <c r="N453" i="41"/>
  <c r="O453" i="41"/>
  <c r="P453" i="41"/>
  <c r="S453" i="41"/>
  <c r="T453" i="41"/>
  <c r="U453" i="41"/>
  <c r="V453" i="41"/>
  <c r="W453" i="41"/>
  <c r="AE453" i="41"/>
  <c r="AF453" i="41"/>
  <c r="AH453" i="41"/>
  <c r="AI453" i="41"/>
  <c r="AJ453" i="41"/>
  <c r="AK453" i="41"/>
  <c r="AL453" i="41"/>
  <c r="AM453" i="41"/>
  <c r="AN453" i="41"/>
  <c r="AO453" i="41"/>
  <c r="AP453" i="41"/>
  <c r="AQ453" i="41"/>
  <c r="AR453" i="41"/>
  <c r="AS453" i="41"/>
  <c r="AT453" i="41"/>
  <c r="AU453" i="41"/>
  <c r="AV453" i="41"/>
  <c r="AW453" i="41"/>
  <c r="C454" i="41"/>
  <c r="D454" i="41"/>
  <c r="E454" i="41"/>
  <c r="F454" i="41"/>
  <c r="G454" i="41"/>
  <c r="H454" i="41"/>
  <c r="J454" i="41"/>
  <c r="K454" i="41"/>
  <c r="L454" i="41"/>
  <c r="N454" i="41"/>
  <c r="O454" i="41"/>
  <c r="P454" i="41"/>
  <c r="S454" i="41"/>
  <c r="T454" i="41"/>
  <c r="U454" i="41"/>
  <c r="V454" i="41"/>
  <c r="W454" i="41"/>
  <c r="AE454" i="41"/>
  <c r="AF454" i="41"/>
  <c r="AG454" i="41"/>
  <c r="AH454" i="41"/>
  <c r="AI454" i="41"/>
  <c r="AJ454" i="41"/>
  <c r="AK454" i="41"/>
  <c r="AL454" i="41"/>
  <c r="AM454" i="41"/>
  <c r="AN454" i="41"/>
  <c r="AO454" i="41"/>
  <c r="AP454" i="41"/>
  <c r="AQ454" i="41"/>
  <c r="AR454" i="41"/>
  <c r="AS454" i="41"/>
  <c r="AT454" i="41"/>
  <c r="AU454" i="41"/>
  <c r="AV454" i="41"/>
  <c r="AW454" i="41"/>
  <c r="C455" i="41"/>
  <c r="D455" i="41"/>
  <c r="E455" i="41"/>
  <c r="F455" i="41"/>
  <c r="G455" i="41"/>
  <c r="H455" i="41"/>
  <c r="J455" i="41"/>
  <c r="K455" i="41"/>
  <c r="L455" i="41"/>
  <c r="N455" i="41"/>
  <c r="O455" i="41"/>
  <c r="P455" i="41"/>
  <c r="S455" i="41"/>
  <c r="T455" i="41"/>
  <c r="U455" i="41"/>
  <c r="V455" i="41"/>
  <c r="W455" i="41"/>
  <c r="AE455" i="41"/>
  <c r="AF455" i="41"/>
  <c r="AH455" i="41"/>
  <c r="AI455" i="41"/>
  <c r="AJ455" i="41"/>
  <c r="AK455" i="41"/>
  <c r="AL455" i="41"/>
  <c r="AM455" i="41"/>
  <c r="AN455" i="41"/>
  <c r="AO455" i="41"/>
  <c r="AP455" i="41"/>
  <c r="AQ455" i="41"/>
  <c r="AR455" i="41"/>
  <c r="AS455" i="41"/>
  <c r="AT455" i="41"/>
  <c r="AU455" i="41"/>
  <c r="AV455" i="41"/>
  <c r="AW455" i="41"/>
  <c r="C456" i="41"/>
  <c r="D456" i="41"/>
  <c r="E456" i="41"/>
  <c r="F456" i="41"/>
  <c r="G456" i="41"/>
  <c r="H456" i="41"/>
  <c r="J456" i="41"/>
  <c r="K456" i="41"/>
  <c r="L456" i="41"/>
  <c r="N456" i="41"/>
  <c r="O456" i="41"/>
  <c r="P456" i="41"/>
  <c r="S456" i="41"/>
  <c r="T456" i="41"/>
  <c r="U456" i="41"/>
  <c r="V456" i="41"/>
  <c r="W456" i="41"/>
  <c r="AE456" i="41"/>
  <c r="AF456" i="41"/>
  <c r="AG456" i="41"/>
  <c r="AH456" i="41"/>
  <c r="AI456" i="41"/>
  <c r="AJ456" i="41"/>
  <c r="AK456" i="41"/>
  <c r="AL456" i="41"/>
  <c r="AM456" i="41"/>
  <c r="AN456" i="41"/>
  <c r="AO456" i="41"/>
  <c r="AP456" i="41"/>
  <c r="AQ456" i="41"/>
  <c r="AR456" i="41"/>
  <c r="AS456" i="41"/>
  <c r="AT456" i="41"/>
  <c r="AU456" i="41"/>
  <c r="AV456" i="41"/>
  <c r="AW456" i="41"/>
  <c r="C457" i="41"/>
  <c r="D457" i="41"/>
  <c r="E457" i="41"/>
  <c r="F457" i="41"/>
  <c r="G457" i="41"/>
  <c r="H457" i="41"/>
  <c r="J457" i="41"/>
  <c r="K457" i="41"/>
  <c r="L457" i="41"/>
  <c r="N457" i="41"/>
  <c r="O457" i="41"/>
  <c r="P457" i="41"/>
  <c r="S457" i="41"/>
  <c r="T457" i="41"/>
  <c r="U457" i="41"/>
  <c r="V457" i="41"/>
  <c r="W457" i="41"/>
  <c r="AE457" i="41"/>
  <c r="AF457" i="41"/>
  <c r="AG457" i="41"/>
  <c r="AH457" i="41"/>
  <c r="AI457" i="41"/>
  <c r="AJ457" i="41"/>
  <c r="AK457" i="41"/>
  <c r="AL457" i="41"/>
  <c r="AM457" i="41"/>
  <c r="AN457" i="41"/>
  <c r="AO457" i="41"/>
  <c r="AP457" i="41"/>
  <c r="AQ457" i="41"/>
  <c r="AR457" i="41"/>
  <c r="AS457" i="41"/>
  <c r="AT457" i="41"/>
  <c r="AU457" i="41"/>
  <c r="AV457" i="41"/>
  <c r="AW457" i="41"/>
  <c r="C458" i="41"/>
  <c r="D458" i="41"/>
  <c r="E458" i="41"/>
  <c r="F458" i="41"/>
  <c r="G458" i="41"/>
  <c r="H458" i="41"/>
  <c r="J458" i="41"/>
  <c r="K458" i="41"/>
  <c r="L458" i="41"/>
  <c r="N458" i="41"/>
  <c r="O458" i="41"/>
  <c r="P458" i="41"/>
  <c r="S458" i="41"/>
  <c r="T458" i="41"/>
  <c r="U458" i="41"/>
  <c r="V458" i="41"/>
  <c r="W458" i="41"/>
  <c r="AE458" i="41"/>
  <c r="AF458" i="41"/>
  <c r="AG458" i="41"/>
  <c r="AH458" i="41"/>
  <c r="AI458" i="41"/>
  <c r="AJ458" i="41"/>
  <c r="AK458" i="41"/>
  <c r="AL458" i="41"/>
  <c r="AM458" i="41"/>
  <c r="AN458" i="41"/>
  <c r="AO458" i="41"/>
  <c r="AP458" i="41"/>
  <c r="AQ458" i="41"/>
  <c r="AR458" i="41"/>
  <c r="AS458" i="41"/>
  <c r="AT458" i="41"/>
  <c r="AU458" i="41"/>
  <c r="AV458" i="41"/>
  <c r="AW458" i="41"/>
  <c r="C459" i="41"/>
  <c r="D459" i="41"/>
  <c r="E459" i="41"/>
  <c r="F459" i="41"/>
  <c r="G459" i="41"/>
  <c r="H459" i="41"/>
  <c r="J459" i="41"/>
  <c r="K459" i="41"/>
  <c r="L459" i="41"/>
  <c r="N459" i="41"/>
  <c r="O459" i="41"/>
  <c r="P459" i="41"/>
  <c r="S459" i="41"/>
  <c r="T459" i="41"/>
  <c r="U459" i="41"/>
  <c r="V459" i="41"/>
  <c r="W459" i="41"/>
  <c r="AE459" i="41"/>
  <c r="AF459" i="41"/>
  <c r="AG459" i="41"/>
  <c r="AH459" i="41"/>
  <c r="AI459" i="41"/>
  <c r="AJ459" i="41"/>
  <c r="AK459" i="41"/>
  <c r="AL459" i="41"/>
  <c r="AM459" i="41"/>
  <c r="AN459" i="41"/>
  <c r="AO459" i="41"/>
  <c r="AP459" i="41"/>
  <c r="AQ459" i="41"/>
  <c r="AR459" i="41"/>
  <c r="AS459" i="41"/>
  <c r="AT459" i="41"/>
  <c r="AU459" i="41"/>
  <c r="AV459" i="41"/>
  <c r="AW459" i="41"/>
  <c r="C460" i="41"/>
  <c r="D460" i="41"/>
  <c r="E460" i="41"/>
  <c r="F460" i="41"/>
  <c r="G460" i="41"/>
  <c r="H460" i="41"/>
  <c r="J460" i="41"/>
  <c r="K460" i="41"/>
  <c r="L460" i="41"/>
  <c r="N460" i="41"/>
  <c r="O460" i="41"/>
  <c r="P460" i="41"/>
  <c r="S460" i="41"/>
  <c r="T460" i="41"/>
  <c r="U460" i="41"/>
  <c r="V460" i="41"/>
  <c r="W460" i="41"/>
  <c r="AE460" i="41"/>
  <c r="AF460" i="41"/>
  <c r="AG460" i="41"/>
  <c r="AH460" i="41"/>
  <c r="AI460" i="41"/>
  <c r="AJ460" i="41"/>
  <c r="AK460" i="41"/>
  <c r="AL460" i="41"/>
  <c r="AM460" i="41"/>
  <c r="AN460" i="41"/>
  <c r="AO460" i="41"/>
  <c r="AP460" i="41"/>
  <c r="AQ460" i="41"/>
  <c r="AR460" i="41"/>
  <c r="AS460" i="41"/>
  <c r="AT460" i="41"/>
  <c r="AU460" i="41"/>
  <c r="AV460" i="41"/>
  <c r="AW460" i="41"/>
  <c r="C461" i="41"/>
  <c r="D461" i="41"/>
  <c r="E461" i="41"/>
  <c r="F461" i="41"/>
  <c r="G461" i="41"/>
  <c r="H461" i="41"/>
  <c r="J461" i="41"/>
  <c r="K461" i="41"/>
  <c r="L461" i="41"/>
  <c r="N461" i="41"/>
  <c r="O461" i="41"/>
  <c r="P461" i="41"/>
  <c r="S461" i="41"/>
  <c r="T461" i="41"/>
  <c r="U461" i="41"/>
  <c r="V461" i="41"/>
  <c r="W461" i="41"/>
  <c r="AE461" i="41"/>
  <c r="AF461" i="41"/>
  <c r="AG461" i="41"/>
  <c r="AH461" i="41"/>
  <c r="AI461" i="41"/>
  <c r="AJ461" i="41"/>
  <c r="AK461" i="41"/>
  <c r="AL461" i="41"/>
  <c r="AM461" i="41"/>
  <c r="AN461" i="41"/>
  <c r="AO461" i="41"/>
  <c r="AP461" i="41"/>
  <c r="AQ461" i="41"/>
  <c r="AR461" i="41"/>
  <c r="AS461" i="41"/>
  <c r="AT461" i="41"/>
  <c r="AU461" i="41"/>
  <c r="AV461" i="41"/>
  <c r="AW461" i="41"/>
  <c r="C462" i="41"/>
  <c r="D462" i="41"/>
  <c r="E462" i="41"/>
  <c r="F462" i="41"/>
  <c r="G462" i="41"/>
  <c r="H462" i="41"/>
  <c r="J462" i="41"/>
  <c r="K462" i="41"/>
  <c r="L462" i="41"/>
  <c r="N462" i="41"/>
  <c r="O462" i="41"/>
  <c r="P462" i="41"/>
  <c r="S462" i="41"/>
  <c r="T462" i="41"/>
  <c r="U462" i="41"/>
  <c r="V462" i="41"/>
  <c r="W462" i="41"/>
  <c r="AE462" i="41"/>
  <c r="AF462" i="41"/>
  <c r="AG462" i="41"/>
  <c r="AH462" i="41"/>
  <c r="AI462" i="41"/>
  <c r="AJ462" i="41"/>
  <c r="AK462" i="41"/>
  <c r="AL462" i="41"/>
  <c r="AM462" i="41"/>
  <c r="AN462" i="41"/>
  <c r="AO462" i="41"/>
  <c r="AP462" i="41"/>
  <c r="AQ462" i="41"/>
  <c r="AR462" i="41"/>
  <c r="AS462" i="41"/>
  <c r="AT462" i="41"/>
  <c r="AU462" i="41"/>
  <c r="AV462" i="41"/>
  <c r="AW462" i="41"/>
  <c r="C463" i="41"/>
  <c r="D463" i="41"/>
  <c r="E463" i="41"/>
  <c r="F463" i="41"/>
  <c r="G463" i="41"/>
  <c r="H463" i="41"/>
  <c r="J463" i="41"/>
  <c r="K463" i="41"/>
  <c r="L463" i="41"/>
  <c r="N463" i="41"/>
  <c r="O463" i="41"/>
  <c r="P463" i="41"/>
  <c r="S463" i="41"/>
  <c r="T463" i="41"/>
  <c r="U463" i="41"/>
  <c r="V463" i="41"/>
  <c r="W463" i="41"/>
  <c r="AE463" i="41"/>
  <c r="AF463" i="41"/>
  <c r="AG463" i="41"/>
  <c r="AH463" i="41"/>
  <c r="AI463" i="41"/>
  <c r="AJ463" i="41"/>
  <c r="AK463" i="41"/>
  <c r="AL463" i="41"/>
  <c r="AM463" i="41"/>
  <c r="AN463" i="41"/>
  <c r="AO463" i="41"/>
  <c r="AP463" i="41"/>
  <c r="AQ463" i="41"/>
  <c r="AR463" i="41"/>
  <c r="AS463" i="41"/>
  <c r="AT463" i="41"/>
  <c r="AU463" i="41"/>
  <c r="AV463" i="41"/>
  <c r="AW463" i="41"/>
  <c r="C464" i="41"/>
  <c r="D464" i="41"/>
  <c r="E464" i="41"/>
  <c r="F464" i="41"/>
  <c r="G464" i="41"/>
  <c r="H464" i="41"/>
  <c r="J464" i="41"/>
  <c r="K464" i="41"/>
  <c r="L464" i="41"/>
  <c r="N464" i="41"/>
  <c r="O464" i="41"/>
  <c r="P464" i="41"/>
  <c r="S464" i="41"/>
  <c r="T464" i="41"/>
  <c r="U464" i="41"/>
  <c r="V464" i="41"/>
  <c r="W464" i="41"/>
  <c r="AE464" i="41"/>
  <c r="AF464" i="41"/>
  <c r="AG464" i="41"/>
  <c r="AH464" i="41"/>
  <c r="AI464" i="41"/>
  <c r="AJ464" i="41"/>
  <c r="AK464" i="41"/>
  <c r="AL464" i="41"/>
  <c r="AM464" i="41"/>
  <c r="AN464" i="41"/>
  <c r="AO464" i="41"/>
  <c r="AP464" i="41"/>
  <c r="AQ464" i="41"/>
  <c r="AR464" i="41"/>
  <c r="AS464" i="41"/>
  <c r="AT464" i="41"/>
  <c r="AU464" i="41"/>
  <c r="AV464" i="41"/>
  <c r="AW464" i="41"/>
  <c r="C465" i="41"/>
  <c r="D465" i="41"/>
  <c r="E465" i="41"/>
  <c r="F465" i="41"/>
  <c r="G465" i="41"/>
  <c r="H465" i="41"/>
  <c r="J465" i="41"/>
  <c r="K465" i="41"/>
  <c r="L465" i="41"/>
  <c r="N465" i="41"/>
  <c r="O465" i="41"/>
  <c r="P465" i="41"/>
  <c r="S465" i="41"/>
  <c r="T465" i="41"/>
  <c r="U465" i="41"/>
  <c r="V465" i="41"/>
  <c r="W465" i="41"/>
  <c r="AE465" i="41"/>
  <c r="AF465" i="41"/>
  <c r="AG465" i="41"/>
  <c r="AH465" i="41"/>
  <c r="AI465" i="41"/>
  <c r="AJ465" i="41"/>
  <c r="AK465" i="41"/>
  <c r="AL465" i="41"/>
  <c r="AM465" i="41"/>
  <c r="AN465" i="41"/>
  <c r="AO465" i="41"/>
  <c r="AP465" i="41"/>
  <c r="AQ465" i="41"/>
  <c r="AR465" i="41"/>
  <c r="AS465" i="41"/>
  <c r="AT465" i="41"/>
  <c r="AU465" i="41"/>
  <c r="AV465" i="41"/>
  <c r="AW465" i="41"/>
  <c r="C466" i="41"/>
  <c r="D466" i="41"/>
  <c r="E466" i="41"/>
  <c r="F466" i="41"/>
  <c r="G466" i="41"/>
  <c r="H466" i="41"/>
  <c r="J466" i="41"/>
  <c r="K466" i="41"/>
  <c r="L466" i="41"/>
  <c r="N466" i="41"/>
  <c r="O466" i="41"/>
  <c r="P466" i="41"/>
  <c r="S466" i="41"/>
  <c r="T466" i="41"/>
  <c r="U466" i="41"/>
  <c r="V466" i="41"/>
  <c r="W466" i="41"/>
  <c r="AE466" i="41"/>
  <c r="AF466" i="41"/>
  <c r="AG466" i="41"/>
  <c r="AH466" i="41"/>
  <c r="AI466" i="41"/>
  <c r="AJ466" i="41"/>
  <c r="AK466" i="41"/>
  <c r="AL466" i="41"/>
  <c r="AM466" i="41"/>
  <c r="AN466" i="41"/>
  <c r="AO466" i="41"/>
  <c r="AP466" i="41"/>
  <c r="AQ466" i="41"/>
  <c r="AR466" i="41"/>
  <c r="AS466" i="41"/>
  <c r="AT466" i="41"/>
  <c r="AU466" i="41"/>
  <c r="AV466" i="41"/>
  <c r="AW466" i="41"/>
  <c r="C467" i="41"/>
  <c r="D467" i="41"/>
  <c r="E467" i="41"/>
  <c r="F467" i="41"/>
  <c r="G467" i="41"/>
  <c r="H467" i="41"/>
  <c r="J467" i="41"/>
  <c r="K467" i="41"/>
  <c r="L467" i="41"/>
  <c r="N467" i="41"/>
  <c r="O467" i="41"/>
  <c r="P467" i="41"/>
  <c r="S467" i="41"/>
  <c r="T467" i="41"/>
  <c r="U467" i="41"/>
  <c r="V467" i="41"/>
  <c r="W467" i="41"/>
  <c r="AE467" i="41"/>
  <c r="AF467" i="41"/>
  <c r="AG467" i="41"/>
  <c r="AH467" i="41"/>
  <c r="AI467" i="41"/>
  <c r="AJ467" i="41"/>
  <c r="AK467" i="41"/>
  <c r="AL467" i="41"/>
  <c r="AM467" i="41"/>
  <c r="AN467" i="41"/>
  <c r="AO467" i="41"/>
  <c r="AP467" i="41"/>
  <c r="AQ467" i="41"/>
  <c r="AR467" i="41"/>
  <c r="AS467" i="41"/>
  <c r="AT467" i="41"/>
  <c r="AU467" i="41"/>
  <c r="AV467" i="41"/>
  <c r="AW467" i="41"/>
  <c r="C468" i="41"/>
  <c r="D468" i="41"/>
  <c r="E468" i="41"/>
  <c r="F468" i="41"/>
  <c r="G468" i="41"/>
  <c r="H468" i="41"/>
  <c r="J468" i="41"/>
  <c r="K468" i="41"/>
  <c r="L468" i="41"/>
  <c r="N468" i="41"/>
  <c r="O468" i="41"/>
  <c r="P468" i="41"/>
  <c r="S468" i="41"/>
  <c r="T468" i="41"/>
  <c r="U468" i="41"/>
  <c r="V468" i="41"/>
  <c r="W468" i="41"/>
  <c r="AE468" i="41"/>
  <c r="AF468" i="41"/>
  <c r="AG468" i="41"/>
  <c r="AH468" i="41"/>
  <c r="AI468" i="41"/>
  <c r="AJ468" i="41"/>
  <c r="AK468" i="41"/>
  <c r="AL468" i="41"/>
  <c r="AM468" i="41"/>
  <c r="AN468" i="41"/>
  <c r="AO468" i="41"/>
  <c r="AP468" i="41"/>
  <c r="AQ468" i="41"/>
  <c r="AR468" i="41"/>
  <c r="AS468" i="41"/>
  <c r="AT468" i="41"/>
  <c r="AU468" i="41"/>
  <c r="AV468" i="41"/>
  <c r="AW468" i="41"/>
  <c r="C469" i="41"/>
  <c r="D469" i="41"/>
  <c r="E469" i="41"/>
  <c r="F469" i="41"/>
  <c r="G469" i="41"/>
  <c r="H469" i="41"/>
  <c r="J469" i="41"/>
  <c r="K469" i="41"/>
  <c r="L469" i="41"/>
  <c r="N469" i="41"/>
  <c r="O469" i="41"/>
  <c r="P469" i="41"/>
  <c r="S469" i="41"/>
  <c r="T469" i="41"/>
  <c r="U469" i="41"/>
  <c r="V469" i="41"/>
  <c r="W469" i="41"/>
  <c r="AE469" i="41"/>
  <c r="AF469" i="41"/>
  <c r="AG469" i="41"/>
  <c r="AH469" i="41"/>
  <c r="AI469" i="41"/>
  <c r="AJ469" i="41"/>
  <c r="AK469" i="41"/>
  <c r="AL469" i="41"/>
  <c r="AM469" i="41"/>
  <c r="AN469" i="41"/>
  <c r="AO469" i="41"/>
  <c r="AP469" i="41"/>
  <c r="AQ469" i="41"/>
  <c r="AR469" i="41"/>
  <c r="AS469" i="41"/>
  <c r="AT469" i="41"/>
  <c r="AU469" i="41"/>
  <c r="AV469" i="41"/>
  <c r="AW469" i="41"/>
  <c r="C470" i="41"/>
  <c r="D470" i="41"/>
  <c r="E470" i="41"/>
  <c r="F470" i="41"/>
  <c r="G470" i="41"/>
  <c r="H470" i="41"/>
  <c r="J470" i="41"/>
  <c r="K470" i="41"/>
  <c r="L470" i="41"/>
  <c r="N470" i="41"/>
  <c r="O470" i="41"/>
  <c r="P470" i="41"/>
  <c r="S470" i="41"/>
  <c r="T470" i="41"/>
  <c r="U470" i="41"/>
  <c r="V470" i="41"/>
  <c r="W470" i="41"/>
  <c r="AE470" i="41"/>
  <c r="AF470" i="41"/>
  <c r="AH470" i="41"/>
  <c r="AI470" i="41"/>
  <c r="AJ470" i="41"/>
  <c r="AK470" i="41"/>
  <c r="AL470" i="41"/>
  <c r="AM470" i="41"/>
  <c r="AN470" i="41"/>
  <c r="AO470" i="41"/>
  <c r="AP470" i="41"/>
  <c r="AQ470" i="41"/>
  <c r="AR470" i="41"/>
  <c r="AS470" i="41"/>
  <c r="AT470" i="41"/>
  <c r="AU470" i="41"/>
  <c r="AV470" i="41"/>
  <c r="AW470" i="41"/>
  <c r="C471" i="41"/>
  <c r="D471" i="41"/>
  <c r="E471" i="41"/>
  <c r="F471" i="41"/>
  <c r="G471" i="41"/>
  <c r="H471" i="41"/>
  <c r="J471" i="41"/>
  <c r="K471" i="41"/>
  <c r="L471" i="41"/>
  <c r="N471" i="41"/>
  <c r="O471" i="41"/>
  <c r="P471" i="41"/>
  <c r="S471" i="41"/>
  <c r="T471" i="41"/>
  <c r="U471" i="41"/>
  <c r="V471" i="41"/>
  <c r="W471" i="41"/>
  <c r="AE471" i="41"/>
  <c r="AF471" i="41"/>
  <c r="AH471" i="41"/>
  <c r="AI471" i="41"/>
  <c r="AJ471" i="41"/>
  <c r="AK471" i="41"/>
  <c r="AL471" i="41"/>
  <c r="AM471" i="41"/>
  <c r="AN471" i="41"/>
  <c r="AO471" i="41"/>
  <c r="AP471" i="41"/>
  <c r="AQ471" i="41"/>
  <c r="AR471" i="41"/>
  <c r="AS471" i="41"/>
  <c r="AT471" i="41"/>
  <c r="AU471" i="41"/>
  <c r="AV471" i="41"/>
  <c r="AW471" i="41"/>
  <c r="C472" i="41"/>
  <c r="D472" i="41"/>
  <c r="E472" i="41"/>
  <c r="F472" i="41"/>
  <c r="G472" i="41"/>
  <c r="H472" i="41"/>
  <c r="J472" i="41"/>
  <c r="K472" i="41"/>
  <c r="L472" i="41"/>
  <c r="N472" i="41"/>
  <c r="O472" i="41"/>
  <c r="P472" i="41"/>
  <c r="S472" i="41"/>
  <c r="T472" i="41"/>
  <c r="U472" i="41"/>
  <c r="V472" i="41"/>
  <c r="W472" i="41"/>
  <c r="AE472" i="41"/>
  <c r="AF472" i="41"/>
  <c r="AH472" i="41"/>
  <c r="AI472" i="41"/>
  <c r="AJ472" i="41"/>
  <c r="AK472" i="41"/>
  <c r="AL472" i="41"/>
  <c r="AM472" i="41"/>
  <c r="AN472" i="41"/>
  <c r="AO472" i="41"/>
  <c r="AP472" i="41"/>
  <c r="AQ472" i="41"/>
  <c r="AR472" i="41"/>
  <c r="AS472" i="41"/>
  <c r="AT472" i="41"/>
  <c r="AU472" i="41"/>
  <c r="AV472" i="41"/>
  <c r="AW472" i="41"/>
  <c r="C473" i="41"/>
  <c r="D473" i="41"/>
  <c r="E473" i="41"/>
  <c r="F473" i="41"/>
  <c r="G473" i="41"/>
  <c r="H473" i="41"/>
  <c r="J473" i="41"/>
  <c r="K473" i="41"/>
  <c r="L473" i="41"/>
  <c r="N473" i="41"/>
  <c r="O473" i="41"/>
  <c r="P473" i="41"/>
  <c r="S473" i="41"/>
  <c r="T473" i="41"/>
  <c r="U473" i="41"/>
  <c r="V473" i="41"/>
  <c r="W473" i="41"/>
  <c r="AE473" i="41"/>
  <c r="AF473" i="41"/>
  <c r="AH473" i="41"/>
  <c r="AI473" i="41"/>
  <c r="AJ473" i="41"/>
  <c r="AK473" i="41"/>
  <c r="AL473" i="41"/>
  <c r="AM473" i="41"/>
  <c r="AN473" i="41"/>
  <c r="AO473" i="41"/>
  <c r="AP473" i="41"/>
  <c r="AQ473" i="41"/>
  <c r="AR473" i="41"/>
  <c r="AS473" i="41"/>
  <c r="AT473" i="41"/>
  <c r="AU473" i="41"/>
  <c r="AV473" i="41"/>
  <c r="AW473" i="41"/>
  <c r="C474" i="41"/>
  <c r="D474" i="41"/>
  <c r="E474" i="41"/>
  <c r="F474" i="41"/>
  <c r="G474" i="41"/>
  <c r="H474" i="41"/>
  <c r="J474" i="41"/>
  <c r="K474" i="41"/>
  <c r="L474" i="41"/>
  <c r="N474" i="41"/>
  <c r="O474" i="41"/>
  <c r="P474" i="41"/>
  <c r="S474" i="41"/>
  <c r="T474" i="41"/>
  <c r="U474" i="41"/>
  <c r="V474" i="41"/>
  <c r="W474" i="41"/>
  <c r="AE474" i="41"/>
  <c r="AF474" i="41"/>
  <c r="AH474" i="41"/>
  <c r="AI474" i="41"/>
  <c r="AJ474" i="41"/>
  <c r="AK474" i="41"/>
  <c r="AL474" i="41"/>
  <c r="AM474" i="41"/>
  <c r="AN474" i="41"/>
  <c r="AO474" i="41"/>
  <c r="AP474" i="41"/>
  <c r="AQ474" i="41"/>
  <c r="AR474" i="41"/>
  <c r="AS474" i="41"/>
  <c r="AT474" i="41"/>
  <c r="AU474" i="41"/>
  <c r="AV474" i="41"/>
  <c r="AW474" i="41"/>
  <c r="C475" i="41"/>
  <c r="D475" i="41"/>
  <c r="E475" i="41"/>
  <c r="F475" i="41"/>
  <c r="G475" i="41"/>
  <c r="H475" i="41"/>
  <c r="J475" i="41"/>
  <c r="K475" i="41"/>
  <c r="L475" i="41"/>
  <c r="N475" i="41"/>
  <c r="O475" i="41"/>
  <c r="P475" i="41"/>
  <c r="S475" i="41"/>
  <c r="T475" i="41"/>
  <c r="U475" i="41"/>
  <c r="V475" i="41"/>
  <c r="W475" i="41"/>
  <c r="AE475" i="41"/>
  <c r="AF475" i="41"/>
  <c r="AH475" i="41"/>
  <c r="AI475" i="41"/>
  <c r="AJ475" i="41"/>
  <c r="AK475" i="41"/>
  <c r="AL475" i="41"/>
  <c r="AM475" i="41"/>
  <c r="AN475" i="41"/>
  <c r="AO475" i="41"/>
  <c r="AP475" i="41"/>
  <c r="AQ475" i="41"/>
  <c r="AR475" i="41"/>
  <c r="AS475" i="41"/>
  <c r="AT475" i="41"/>
  <c r="AU475" i="41"/>
  <c r="AV475" i="41"/>
  <c r="AW475" i="41"/>
  <c r="C476" i="41"/>
  <c r="D476" i="41"/>
  <c r="E476" i="41"/>
  <c r="F476" i="41"/>
  <c r="G476" i="41"/>
  <c r="H476" i="41"/>
  <c r="J476" i="41"/>
  <c r="K476" i="41"/>
  <c r="L476" i="41"/>
  <c r="N476" i="41"/>
  <c r="O476" i="41"/>
  <c r="P476" i="41"/>
  <c r="S476" i="41"/>
  <c r="T476" i="41"/>
  <c r="U476" i="41"/>
  <c r="V476" i="41"/>
  <c r="W476" i="41"/>
  <c r="AE476" i="41"/>
  <c r="AF476" i="41"/>
  <c r="AH476" i="41"/>
  <c r="AI476" i="41"/>
  <c r="AJ476" i="41"/>
  <c r="AK476" i="41"/>
  <c r="AL476" i="41"/>
  <c r="AM476" i="41"/>
  <c r="AN476" i="41"/>
  <c r="AO476" i="41"/>
  <c r="AP476" i="41"/>
  <c r="AQ476" i="41"/>
  <c r="AR476" i="41"/>
  <c r="AS476" i="41"/>
  <c r="AT476" i="41"/>
  <c r="AU476" i="41"/>
  <c r="AV476" i="41"/>
  <c r="AW476" i="41"/>
  <c r="C477" i="41"/>
  <c r="D477" i="41"/>
  <c r="E477" i="41"/>
  <c r="F477" i="41"/>
  <c r="G477" i="41"/>
  <c r="H477" i="41"/>
  <c r="J477" i="41"/>
  <c r="K477" i="41"/>
  <c r="L477" i="41"/>
  <c r="N477" i="41"/>
  <c r="O477" i="41"/>
  <c r="P477" i="41"/>
  <c r="S477" i="41"/>
  <c r="T477" i="41"/>
  <c r="U477" i="41"/>
  <c r="V477" i="41"/>
  <c r="W477" i="41"/>
  <c r="AE477" i="41"/>
  <c r="AF477" i="41"/>
  <c r="AH477" i="41"/>
  <c r="AI477" i="41"/>
  <c r="AJ477" i="41"/>
  <c r="AK477" i="41"/>
  <c r="AL477" i="41"/>
  <c r="AM477" i="41"/>
  <c r="AN477" i="41"/>
  <c r="AO477" i="41"/>
  <c r="AP477" i="41"/>
  <c r="AQ477" i="41"/>
  <c r="AR477" i="41"/>
  <c r="AS477" i="41"/>
  <c r="AT477" i="41"/>
  <c r="AU477" i="41"/>
  <c r="AV477" i="41"/>
  <c r="AW477" i="41"/>
  <c r="C478" i="41"/>
  <c r="D478" i="41"/>
  <c r="E478" i="41"/>
  <c r="F478" i="41"/>
  <c r="G478" i="41"/>
  <c r="H478" i="41"/>
  <c r="J478" i="41"/>
  <c r="K478" i="41"/>
  <c r="L478" i="41"/>
  <c r="N478" i="41"/>
  <c r="O478" i="41"/>
  <c r="P478" i="41"/>
  <c r="S478" i="41"/>
  <c r="T478" i="41"/>
  <c r="U478" i="41"/>
  <c r="V478" i="41"/>
  <c r="W478" i="41"/>
  <c r="AE478" i="41"/>
  <c r="AF478" i="41"/>
  <c r="AH478" i="41"/>
  <c r="AI478" i="41"/>
  <c r="AJ478" i="41"/>
  <c r="AK478" i="41"/>
  <c r="AL478" i="41"/>
  <c r="AM478" i="41"/>
  <c r="AN478" i="41"/>
  <c r="AO478" i="41"/>
  <c r="AP478" i="41"/>
  <c r="AQ478" i="41"/>
  <c r="AR478" i="41"/>
  <c r="AS478" i="41"/>
  <c r="AT478" i="41"/>
  <c r="AU478" i="41"/>
  <c r="AV478" i="41"/>
  <c r="AW478" i="41"/>
  <c r="C479" i="41"/>
  <c r="D479" i="41"/>
  <c r="E479" i="41"/>
  <c r="F479" i="41"/>
  <c r="G479" i="41"/>
  <c r="H479" i="41"/>
  <c r="J479" i="41"/>
  <c r="K479" i="41"/>
  <c r="L479" i="41"/>
  <c r="N479" i="41"/>
  <c r="O479" i="41"/>
  <c r="P479" i="41"/>
  <c r="S479" i="41"/>
  <c r="T479" i="41"/>
  <c r="U479" i="41"/>
  <c r="V479" i="41"/>
  <c r="W479" i="41"/>
  <c r="AE479" i="41"/>
  <c r="AF479" i="41"/>
  <c r="AH479" i="41"/>
  <c r="AI479" i="41"/>
  <c r="AJ479" i="41"/>
  <c r="AK479" i="41"/>
  <c r="AL479" i="41"/>
  <c r="AM479" i="41"/>
  <c r="AN479" i="41"/>
  <c r="AO479" i="41"/>
  <c r="AP479" i="41"/>
  <c r="AQ479" i="41"/>
  <c r="AR479" i="41"/>
  <c r="AS479" i="41"/>
  <c r="AT479" i="41"/>
  <c r="AU479" i="41"/>
  <c r="AV479" i="41"/>
  <c r="AW479" i="41"/>
  <c r="C480" i="41"/>
  <c r="D480" i="41"/>
  <c r="E480" i="41"/>
  <c r="F480" i="41"/>
  <c r="G480" i="41"/>
  <c r="H480" i="41"/>
  <c r="J480" i="41"/>
  <c r="K480" i="41"/>
  <c r="L480" i="41"/>
  <c r="N480" i="41"/>
  <c r="O480" i="41"/>
  <c r="P480" i="41"/>
  <c r="S480" i="41"/>
  <c r="T480" i="41"/>
  <c r="U480" i="41"/>
  <c r="V480" i="41"/>
  <c r="W480" i="41"/>
  <c r="AE480" i="41"/>
  <c r="AF480" i="41"/>
  <c r="AH480" i="41"/>
  <c r="AI480" i="41"/>
  <c r="AJ480" i="41"/>
  <c r="AK480" i="41"/>
  <c r="AL480" i="41"/>
  <c r="AM480" i="41"/>
  <c r="AN480" i="41"/>
  <c r="AO480" i="41"/>
  <c r="AP480" i="41"/>
  <c r="AQ480" i="41"/>
  <c r="AR480" i="41"/>
  <c r="AS480" i="41"/>
  <c r="AT480" i="41"/>
  <c r="AU480" i="41"/>
  <c r="AV480" i="41"/>
  <c r="AW480" i="41"/>
  <c r="C481" i="41"/>
  <c r="D481" i="41"/>
  <c r="E481" i="41"/>
  <c r="F481" i="41"/>
  <c r="G481" i="41"/>
  <c r="H481" i="41"/>
  <c r="J481" i="41"/>
  <c r="K481" i="41"/>
  <c r="L481" i="41"/>
  <c r="N481" i="41"/>
  <c r="O481" i="41"/>
  <c r="P481" i="41"/>
  <c r="S481" i="41"/>
  <c r="T481" i="41"/>
  <c r="U481" i="41"/>
  <c r="V481" i="41"/>
  <c r="W481" i="41"/>
  <c r="AE481" i="41"/>
  <c r="AF481" i="41"/>
  <c r="AH481" i="41"/>
  <c r="AI481" i="41"/>
  <c r="AJ481" i="41"/>
  <c r="AK481" i="41"/>
  <c r="AL481" i="41"/>
  <c r="AM481" i="41"/>
  <c r="AN481" i="41"/>
  <c r="AO481" i="41"/>
  <c r="AP481" i="41"/>
  <c r="AQ481" i="41"/>
  <c r="AR481" i="41"/>
  <c r="AS481" i="41"/>
  <c r="AT481" i="41"/>
  <c r="AU481" i="41"/>
  <c r="AV481" i="41"/>
  <c r="AW481" i="41"/>
  <c r="C482" i="41"/>
  <c r="D482" i="41"/>
  <c r="E482" i="41"/>
  <c r="F482" i="41"/>
  <c r="G482" i="41"/>
  <c r="H482" i="41"/>
  <c r="J482" i="41"/>
  <c r="K482" i="41"/>
  <c r="L482" i="41"/>
  <c r="N482" i="41"/>
  <c r="O482" i="41"/>
  <c r="P482" i="41"/>
  <c r="S482" i="41"/>
  <c r="T482" i="41"/>
  <c r="U482" i="41"/>
  <c r="V482" i="41"/>
  <c r="W482" i="41"/>
  <c r="AE482" i="41"/>
  <c r="AF482" i="41"/>
  <c r="AH482" i="41"/>
  <c r="AI482" i="41"/>
  <c r="AJ482" i="41"/>
  <c r="AK482" i="41"/>
  <c r="AL482" i="41"/>
  <c r="AM482" i="41"/>
  <c r="AN482" i="41"/>
  <c r="AO482" i="41"/>
  <c r="AP482" i="41"/>
  <c r="AQ482" i="41"/>
  <c r="AR482" i="41"/>
  <c r="AS482" i="41"/>
  <c r="AT482" i="41"/>
  <c r="AU482" i="41"/>
  <c r="AV482" i="41"/>
  <c r="AW482" i="41"/>
  <c r="C483" i="41"/>
  <c r="D483" i="41"/>
  <c r="E483" i="41"/>
  <c r="F483" i="41"/>
  <c r="G483" i="41"/>
  <c r="H483" i="41"/>
  <c r="J483" i="41"/>
  <c r="K483" i="41"/>
  <c r="L483" i="41"/>
  <c r="N483" i="41"/>
  <c r="O483" i="41"/>
  <c r="P483" i="41"/>
  <c r="S483" i="41"/>
  <c r="T483" i="41"/>
  <c r="U483" i="41"/>
  <c r="V483" i="41"/>
  <c r="W483" i="41"/>
  <c r="AE483" i="41"/>
  <c r="AF483" i="41"/>
  <c r="AH483" i="41"/>
  <c r="AI483" i="41"/>
  <c r="AJ483" i="41"/>
  <c r="AK483" i="41"/>
  <c r="AL483" i="41"/>
  <c r="AM483" i="41"/>
  <c r="AN483" i="41"/>
  <c r="AO483" i="41"/>
  <c r="AP483" i="41"/>
  <c r="AQ483" i="41"/>
  <c r="AR483" i="41"/>
  <c r="AS483" i="41"/>
  <c r="AT483" i="41"/>
  <c r="AU483" i="41"/>
  <c r="AV483" i="41"/>
  <c r="AW483" i="41"/>
  <c r="C484" i="41"/>
  <c r="D484" i="41"/>
  <c r="E484" i="41"/>
  <c r="F484" i="41"/>
  <c r="G484" i="41"/>
  <c r="H484" i="41"/>
  <c r="J484" i="41"/>
  <c r="K484" i="41"/>
  <c r="L484" i="41"/>
  <c r="N484" i="41"/>
  <c r="O484" i="41"/>
  <c r="P484" i="41"/>
  <c r="S484" i="41"/>
  <c r="T484" i="41"/>
  <c r="U484" i="41"/>
  <c r="V484" i="41"/>
  <c r="W484" i="41"/>
  <c r="AE484" i="41"/>
  <c r="AF484" i="41"/>
  <c r="AH484" i="41"/>
  <c r="AI484" i="41"/>
  <c r="AJ484" i="41"/>
  <c r="AK484" i="41"/>
  <c r="AL484" i="41"/>
  <c r="AM484" i="41"/>
  <c r="AN484" i="41"/>
  <c r="AO484" i="41"/>
  <c r="AP484" i="41"/>
  <c r="AQ484" i="41"/>
  <c r="AR484" i="41"/>
  <c r="AS484" i="41"/>
  <c r="AT484" i="41"/>
  <c r="AU484" i="41"/>
  <c r="AV484" i="41"/>
  <c r="AW484" i="41"/>
  <c r="C485" i="41"/>
  <c r="D485" i="41"/>
  <c r="E485" i="41"/>
  <c r="F485" i="41"/>
  <c r="G485" i="41"/>
  <c r="H485" i="41"/>
  <c r="J485" i="41"/>
  <c r="K485" i="41"/>
  <c r="L485" i="41"/>
  <c r="N485" i="41"/>
  <c r="O485" i="41"/>
  <c r="P485" i="41"/>
  <c r="S485" i="41"/>
  <c r="T485" i="41"/>
  <c r="U485" i="41"/>
  <c r="V485" i="41"/>
  <c r="W485" i="41"/>
  <c r="AE485" i="41"/>
  <c r="AF485" i="41"/>
  <c r="AH485" i="41"/>
  <c r="AI485" i="41"/>
  <c r="AJ485" i="41"/>
  <c r="AK485" i="41"/>
  <c r="AL485" i="41"/>
  <c r="AM485" i="41"/>
  <c r="AN485" i="41"/>
  <c r="AO485" i="41"/>
  <c r="AP485" i="41"/>
  <c r="AQ485" i="41"/>
  <c r="AR485" i="41"/>
  <c r="AS485" i="41"/>
  <c r="AT485" i="41"/>
  <c r="AU485" i="41"/>
  <c r="AV485" i="41"/>
  <c r="AW485" i="41"/>
  <c r="C486" i="41"/>
  <c r="D486" i="41"/>
  <c r="E486" i="41"/>
  <c r="F486" i="41"/>
  <c r="G486" i="41"/>
  <c r="H486" i="41"/>
  <c r="J486" i="41"/>
  <c r="K486" i="41"/>
  <c r="L486" i="41"/>
  <c r="N486" i="41"/>
  <c r="O486" i="41"/>
  <c r="P486" i="41"/>
  <c r="S486" i="41"/>
  <c r="T486" i="41"/>
  <c r="U486" i="41"/>
  <c r="V486" i="41"/>
  <c r="W486" i="41"/>
  <c r="AE486" i="41"/>
  <c r="AF486" i="41"/>
  <c r="AH486" i="41"/>
  <c r="AI486" i="41"/>
  <c r="AJ486" i="41"/>
  <c r="AK486" i="41"/>
  <c r="AL486" i="41"/>
  <c r="AM486" i="41"/>
  <c r="AN486" i="41"/>
  <c r="AO486" i="41"/>
  <c r="AP486" i="41"/>
  <c r="AQ486" i="41"/>
  <c r="AR486" i="41"/>
  <c r="AS486" i="41"/>
  <c r="AT486" i="41"/>
  <c r="AU486" i="41"/>
  <c r="AV486" i="41"/>
  <c r="AW486" i="41"/>
  <c r="C487" i="41"/>
  <c r="D487" i="41"/>
  <c r="E487" i="41"/>
  <c r="F487" i="41"/>
  <c r="G487" i="41"/>
  <c r="H487" i="41"/>
  <c r="J487" i="41"/>
  <c r="K487" i="41"/>
  <c r="L487" i="41"/>
  <c r="N487" i="41"/>
  <c r="O487" i="41"/>
  <c r="P487" i="41"/>
  <c r="S487" i="41"/>
  <c r="T487" i="41"/>
  <c r="U487" i="41"/>
  <c r="V487" i="41"/>
  <c r="W487" i="41"/>
  <c r="AE487" i="41"/>
  <c r="AF487" i="41"/>
  <c r="AH487" i="41"/>
  <c r="AI487" i="41"/>
  <c r="AJ487" i="41"/>
  <c r="AK487" i="41"/>
  <c r="AL487" i="41"/>
  <c r="AM487" i="41"/>
  <c r="AN487" i="41"/>
  <c r="AO487" i="41"/>
  <c r="AP487" i="41"/>
  <c r="AQ487" i="41"/>
  <c r="AR487" i="41"/>
  <c r="AS487" i="41"/>
  <c r="AT487" i="41"/>
  <c r="AU487" i="41"/>
  <c r="AV487" i="41"/>
  <c r="AW487" i="41"/>
  <c r="C488" i="41"/>
  <c r="D488" i="41"/>
  <c r="E488" i="41"/>
  <c r="F488" i="41"/>
  <c r="G488" i="41"/>
  <c r="H488" i="41"/>
  <c r="J488" i="41"/>
  <c r="K488" i="41"/>
  <c r="L488" i="41"/>
  <c r="N488" i="41"/>
  <c r="O488" i="41"/>
  <c r="P488" i="41"/>
  <c r="S488" i="41"/>
  <c r="T488" i="41"/>
  <c r="U488" i="41"/>
  <c r="V488" i="41"/>
  <c r="W488" i="41"/>
  <c r="AE488" i="41"/>
  <c r="AF488" i="41"/>
  <c r="AH488" i="41"/>
  <c r="AI488" i="41"/>
  <c r="AJ488" i="41"/>
  <c r="AK488" i="41"/>
  <c r="AL488" i="41"/>
  <c r="AM488" i="41"/>
  <c r="AN488" i="41"/>
  <c r="AO488" i="41"/>
  <c r="AP488" i="41"/>
  <c r="AQ488" i="41"/>
  <c r="AR488" i="41"/>
  <c r="AS488" i="41"/>
  <c r="AT488" i="41"/>
  <c r="AU488" i="41"/>
  <c r="AV488" i="41"/>
  <c r="AW488" i="41"/>
  <c r="C489" i="41"/>
  <c r="D489" i="41"/>
  <c r="E489" i="41"/>
  <c r="F489" i="41"/>
  <c r="G489" i="41"/>
  <c r="H489" i="41"/>
  <c r="J489" i="41"/>
  <c r="K489" i="41"/>
  <c r="L489" i="41"/>
  <c r="N489" i="41"/>
  <c r="O489" i="41"/>
  <c r="P489" i="41"/>
  <c r="S489" i="41"/>
  <c r="T489" i="41"/>
  <c r="U489" i="41"/>
  <c r="V489" i="41"/>
  <c r="W489" i="41"/>
  <c r="AE489" i="41"/>
  <c r="AF489" i="41"/>
  <c r="AH489" i="41"/>
  <c r="AI489" i="41"/>
  <c r="AJ489" i="41"/>
  <c r="AK489" i="41"/>
  <c r="AL489" i="41"/>
  <c r="AM489" i="41"/>
  <c r="AN489" i="41"/>
  <c r="AO489" i="41"/>
  <c r="AP489" i="41"/>
  <c r="AQ489" i="41"/>
  <c r="AR489" i="41"/>
  <c r="AS489" i="41"/>
  <c r="AT489" i="41"/>
  <c r="AU489" i="41"/>
  <c r="AV489" i="41"/>
  <c r="AW489" i="41"/>
  <c r="C490" i="41"/>
  <c r="D490" i="41"/>
  <c r="E490" i="41"/>
  <c r="F490" i="41"/>
  <c r="G490" i="41"/>
  <c r="H490" i="41"/>
  <c r="J490" i="41"/>
  <c r="K490" i="41"/>
  <c r="L490" i="41"/>
  <c r="N490" i="41"/>
  <c r="O490" i="41"/>
  <c r="P490" i="41"/>
  <c r="S490" i="41"/>
  <c r="T490" i="41"/>
  <c r="U490" i="41"/>
  <c r="V490" i="41"/>
  <c r="W490" i="41"/>
  <c r="AE490" i="41"/>
  <c r="AF490" i="41"/>
  <c r="AH490" i="41"/>
  <c r="AI490" i="41"/>
  <c r="AJ490" i="41"/>
  <c r="AK490" i="41"/>
  <c r="AL490" i="41"/>
  <c r="AM490" i="41"/>
  <c r="AN490" i="41"/>
  <c r="AO490" i="41"/>
  <c r="AP490" i="41"/>
  <c r="AQ490" i="41"/>
  <c r="AR490" i="41"/>
  <c r="AS490" i="41"/>
  <c r="AT490" i="41"/>
  <c r="AU490" i="41"/>
  <c r="AV490" i="41"/>
  <c r="AW490" i="41"/>
  <c r="C491" i="41"/>
  <c r="D491" i="41"/>
  <c r="E491" i="41"/>
  <c r="F491" i="41"/>
  <c r="G491" i="41"/>
  <c r="H491" i="41"/>
  <c r="J491" i="41"/>
  <c r="K491" i="41"/>
  <c r="L491" i="41"/>
  <c r="N491" i="41"/>
  <c r="O491" i="41"/>
  <c r="P491" i="41"/>
  <c r="S491" i="41"/>
  <c r="T491" i="41"/>
  <c r="U491" i="41"/>
  <c r="V491" i="41"/>
  <c r="W491" i="41"/>
  <c r="AE491" i="41"/>
  <c r="AF491" i="41"/>
  <c r="AH491" i="41"/>
  <c r="AI491" i="41"/>
  <c r="AJ491" i="41"/>
  <c r="AK491" i="41"/>
  <c r="AL491" i="41"/>
  <c r="AM491" i="41"/>
  <c r="AN491" i="41"/>
  <c r="AO491" i="41"/>
  <c r="AP491" i="41"/>
  <c r="AQ491" i="41"/>
  <c r="AR491" i="41"/>
  <c r="AS491" i="41"/>
  <c r="AT491" i="41"/>
  <c r="AU491" i="41"/>
  <c r="AV491" i="41"/>
  <c r="AW491" i="41"/>
  <c r="C492" i="41"/>
  <c r="D492" i="41"/>
  <c r="E492" i="41"/>
  <c r="F492" i="41"/>
  <c r="G492" i="41"/>
  <c r="H492" i="41"/>
  <c r="J492" i="41"/>
  <c r="K492" i="41"/>
  <c r="L492" i="41"/>
  <c r="N492" i="41"/>
  <c r="O492" i="41"/>
  <c r="P492" i="41"/>
  <c r="S492" i="41"/>
  <c r="T492" i="41"/>
  <c r="U492" i="41"/>
  <c r="V492" i="41"/>
  <c r="W492" i="41"/>
  <c r="AE492" i="41"/>
  <c r="AF492" i="41"/>
  <c r="AH492" i="41"/>
  <c r="AI492" i="41"/>
  <c r="AJ492" i="41"/>
  <c r="AK492" i="41"/>
  <c r="AL492" i="41"/>
  <c r="AM492" i="41"/>
  <c r="AN492" i="41"/>
  <c r="AO492" i="41"/>
  <c r="AP492" i="41"/>
  <c r="AQ492" i="41"/>
  <c r="AR492" i="41"/>
  <c r="AS492" i="41"/>
  <c r="AT492" i="41"/>
  <c r="AU492" i="41"/>
  <c r="AV492" i="41"/>
  <c r="AW492" i="41"/>
  <c r="C493" i="41"/>
  <c r="D493" i="41"/>
  <c r="E493" i="41"/>
  <c r="F493" i="41"/>
  <c r="G493" i="41"/>
  <c r="H493" i="41"/>
  <c r="J493" i="41"/>
  <c r="K493" i="41"/>
  <c r="L493" i="41"/>
  <c r="N493" i="41"/>
  <c r="O493" i="41"/>
  <c r="P493" i="41"/>
  <c r="S493" i="41"/>
  <c r="T493" i="41"/>
  <c r="U493" i="41"/>
  <c r="V493" i="41"/>
  <c r="W493" i="41"/>
  <c r="AE493" i="41"/>
  <c r="AF493" i="41"/>
  <c r="AH493" i="41"/>
  <c r="AI493" i="41"/>
  <c r="AJ493" i="41"/>
  <c r="AK493" i="41"/>
  <c r="AL493" i="41"/>
  <c r="AM493" i="41"/>
  <c r="AN493" i="41"/>
  <c r="AO493" i="41"/>
  <c r="AP493" i="41"/>
  <c r="AQ493" i="41"/>
  <c r="AR493" i="41"/>
  <c r="AS493" i="41"/>
  <c r="AT493" i="41"/>
  <c r="AU493" i="41"/>
  <c r="AV493" i="41"/>
  <c r="AW493" i="41"/>
  <c r="C494" i="41"/>
  <c r="D494" i="41"/>
  <c r="E494" i="41"/>
  <c r="F494" i="41"/>
  <c r="G494" i="41"/>
  <c r="H494" i="41"/>
  <c r="J494" i="41"/>
  <c r="K494" i="41"/>
  <c r="L494" i="41"/>
  <c r="N494" i="41"/>
  <c r="O494" i="41"/>
  <c r="P494" i="41"/>
  <c r="S494" i="41"/>
  <c r="T494" i="41"/>
  <c r="U494" i="41"/>
  <c r="V494" i="41"/>
  <c r="W494" i="41"/>
  <c r="AE494" i="41"/>
  <c r="AF494" i="41"/>
  <c r="AH494" i="41"/>
  <c r="AI494" i="41"/>
  <c r="AJ494" i="41"/>
  <c r="AK494" i="41"/>
  <c r="AL494" i="41"/>
  <c r="AM494" i="41"/>
  <c r="AN494" i="41"/>
  <c r="AO494" i="41"/>
  <c r="AP494" i="41"/>
  <c r="AQ494" i="41"/>
  <c r="AR494" i="41"/>
  <c r="AS494" i="41"/>
  <c r="AT494" i="41"/>
  <c r="AU494" i="41"/>
  <c r="AV494" i="41"/>
  <c r="AW494" i="41"/>
  <c r="C495" i="41"/>
  <c r="D495" i="41"/>
  <c r="E495" i="41"/>
  <c r="F495" i="41"/>
  <c r="G495" i="41"/>
  <c r="H495" i="41"/>
  <c r="J495" i="41"/>
  <c r="K495" i="41"/>
  <c r="L495" i="41"/>
  <c r="N495" i="41"/>
  <c r="O495" i="41"/>
  <c r="P495" i="41"/>
  <c r="S495" i="41"/>
  <c r="T495" i="41"/>
  <c r="U495" i="41"/>
  <c r="V495" i="41"/>
  <c r="W495" i="41"/>
  <c r="AE495" i="41"/>
  <c r="AF495" i="41"/>
  <c r="AH495" i="41"/>
  <c r="AI495" i="41"/>
  <c r="AJ495" i="41"/>
  <c r="AK495" i="41"/>
  <c r="AL495" i="41"/>
  <c r="AM495" i="41"/>
  <c r="AN495" i="41"/>
  <c r="AO495" i="41"/>
  <c r="AP495" i="41"/>
  <c r="AQ495" i="41"/>
  <c r="AR495" i="41"/>
  <c r="AS495" i="41"/>
  <c r="AT495" i="41"/>
  <c r="AU495" i="41"/>
  <c r="AV495" i="41"/>
  <c r="AW495" i="41"/>
  <c r="C496" i="41"/>
  <c r="D496" i="41"/>
  <c r="E496" i="41"/>
  <c r="F496" i="41"/>
  <c r="G496" i="41"/>
  <c r="H496" i="41"/>
  <c r="J496" i="41"/>
  <c r="K496" i="41"/>
  <c r="L496" i="41"/>
  <c r="N496" i="41"/>
  <c r="O496" i="41"/>
  <c r="P496" i="41"/>
  <c r="S496" i="41"/>
  <c r="T496" i="41"/>
  <c r="U496" i="41"/>
  <c r="V496" i="41"/>
  <c r="W496" i="41"/>
  <c r="AE496" i="41"/>
  <c r="AF496" i="41"/>
  <c r="AH496" i="41"/>
  <c r="AI496" i="41"/>
  <c r="AJ496" i="41"/>
  <c r="AK496" i="41"/>
  <c r="AL496" i="41"/>
  <c r="AM496" i="41"/>
  <c r="AN496" i="41"/>
  <c r="AO496" i="41"/>
  <c r="AP496" i="41"/>
  <c r="AQ496" i="41"/>
  <c r="AR496" i="41"/>
  <c r="AS496" i="41"/>
  <c r="AT496" i="41"/>
  <c r="AU496" i="41"/>
  <c r="AV496" i="41"/>
  <c r="AW496" i="41"/>
  <c r="C497" i="41"/>
  <c r="D497" i="41"/>
  <c r="E497" i="41"/>
  <c r="F497" i="41"/>
  <c r="G497" i="41"/>
  <c r="H497" i="41"/>
  <c r="J497" i="41"/>
  <c r="K497" i="41"/>
  <c r="L497" i="41"/>
  <c r="N497" i="41"/>
  <c r="O497" i="41"/>
  <c r="P497" i="41"/>
  <c r="S497" i="41"/>
  <c r="T497" i="41"/>
  <c r="U497" i="41"/>
  <c r="V497" i="41"/>
  <c r="W497" i="41"/>
  <c r="AE497" i="41"/>
  <c r="AF497" i="41"/>
  <c r="AH497" i="41"/>
  <c r="AI497" i="41"/>
  <c r="AJ497" i="41"/>
  <c r="AK497" i="41"/>
  <c r="AL497" i="41"/>
  <c r="AM497" i="41"/>
  <c r="AN497" i="41"/>
  <c r="AO497" i="41"/>
  <c r="AP497" i="41"/>
  <c r="AQ497" i="41"/>
  <c r="AR497" i="41"/>
  <c r="AS497" i="41"/>
  <c r="AT497" i="41"/>
  <c r="AU497" i="41"/>
  <c r="AV497" i="41"/>
  <c r="AW497" i="41"/>
  <c r="C498" i="41"/>
  <c r="D498" i="41"/>
  <c r="E498" i="41"/>
  <c r="F498" i="41"/>
  <c r="G498" i="41"/>
  <c r="H498" i="41"/>
  <c r="J498" i="41"/>
  <c r="K498" i="41"/>
  <c r="L498" i="41"/>
  <c r="N498" i="41"/>
  <c r="O498" i="41"/>
  <c r="P498" i="41"/>
  <c r="S498" i="41"/>
  <c r="T498" i="41"/>
  <c r="U498" i="41"/>
  <c r="V498" i="41"/>
  <c r="W498" i="41"/>
  <c r="AE498" i="41"/>
  <c r="AF498" i="41"/>
  <c r="AH498" i="41"/>
  <c r="AI498" i="41"/>
  <c r="AJ498" i="41"/>
  <c r="AK498" i="41"/>
  <c r="AL498" i="41"/>
  <c r="AM498" i="41"/>
  <c r="AN498" i="41"/>
  <c r="AO498" i="41"/>
  <c r="AP498" i="41"/>
  <c r="AQ498" i="41"/>
  <c r="AR498" i="41"/>
  <c r="AS498" i="41"/>
  <c r="AT498" i="41"/>
  <c r="AU498" i="41"/>
  <c r="AV498" i="41"/>
  <c r="AW498" i="41"/>
  <c r="C499" i="41"/>
  <c r="D499" i="41"/>
  <c r="E499" i="41"/>
  <c r="F499" i="41"/>
  <c r="G499" i="41"/>
  <c r="H499" i="41"/>
  <c r="J499" i="41"/>
  <c r="K499" i="41"/>
  <c r="L499" i="41"/>
  <c r="N499" i="41"/>
  <c r="O499" i="41"/>
  <c r="P499" i="41"/>
  <c r="S499" i="41"/>
  <c r="T499" i="41"/>
  <c r="U499" i="41"/>
  <c r="V499" i="41"/>
  <c r="W499" i="41"/>
  <c r="AE499" i="41"/>
  <c r="AF499" i="41"/>
  <c r="AH499" i="41"/>
  <c r="AI499" i="41"/>
  <c r="AJ499" i="41"/>
  <c r="AK499" i="41"/>
  <c r="AL499" i="41"/>
  <c r="AM499" i="41"/>
  <c r="AN499" i="41"/>
  <c r="AO499" i="41"/>
  <c r="AP499" i="41"/>
  <c r="AQ499" i="41"/>
  <c r="AR499" i="41"/>
  <c r="AS499" i="41"/>
  <c r="AT499" i="41"/>
  <c r="AU499" i="41"/>
  <c r="AV499" i="41"/>
  <c r="AW499" i="41"/>
  <c r="C500" i="41"/>
  <c r="D500" i="41"/>
  <c r="E500" i="41"/>
  <c r="F500" i="41"/>
  <c r="G500" i="41"/>
  <c r="H500" i="41"/>
  <c r="J500" i="41"/>
  <c r="K500" i="41"/>
  <c r="L500" i="41"/>
  <c r="N500" i="41"/>
  <c r="O500" i="41"/>
  <c r="P500" i="41"/>
  <c r="S500" i="41"/>
  <c r="T500" i="41"/>
  <c r="U500" i="41"/>
  <c r="V500" i="41"/>
  <c r="W500" i="41"/>
  <c r="AE500" i="41"/>
  <c r="AF500" i="41"/>
  <c r="AH500" i="41"/>
  <c r="AI500" i="41"/>
  <c r="AJ500" i="41"/>
  <c r="AK500" i="41"/>
  <c r="AL500" i="41"/>
  <c r="AM500" i="41"/>
  <c r="AN500" i="41"/>
  <c r="AO500" i="41"/>
  <c r="AP500" i="41"/>
  <c r="AQ500" i="41"/>
  <c r="AR500" i="41"/>
  <c r="AS500" i="41"/>
  <c r="AT500" i="41"/>
  <c r="AU500" i="41"/>
  <c r="AV500" i="41"/>
  <c r="AW500" i="41"/>
  <c r="C501" i="41"/>
  <c r="D501" i="41"/>
  <c r="E501" i="41"/>
  <c r="F501" i="41"/>
  <c r="G501" i="41"/>
  <c r="H501" i="41"/>
  <c r="J501" i="41"/>
  <c r="K501" i="41"/>
  <c r="L501" i="41"/>
  <c r="N501" i="41"/>
  <c r="O501" i="41"/>
  <c r="P501" i="41"/>
  <c r="S501" i="41"/>
  <c r="T501" i="41"/>
  <c r="U501" i="41"/>
  <c r="V501" i="41"/>
  <c r="W501" i="41"/>
  <c r="AE501" i="41"/>
  <c r="AF501" i="41"/>
  <c r="AH501" i="41"/>
  <c r="AI501" i="41"/>
  <c r="AJ501" i="41"/>
  <c r="AK501" i="41"/>
  <c r="AL501" i="41"/>
  <c r="AM501" i="41"/>
  <c r="AN501" i="41"/>
  <c r="AO501" i="41"/>
  <c r="AP501" i="41"/>
  <c r="AQ501" i="41"/>
  <c r="AR501" i="41"/>
  <c r="AS501" i="41"/>
  <c r="AT501" i="41"/>
  <c r="AU501" i="41"/>
  <c r="AV501" i="41"/>
  <c r="AW501" i="41"/>
  <c r="C502" i="41"/>
  <c r="D502" i="41"/>
  <c r="E502" i="41"/>
  <c r="F502" i="41"/>
  <c r="G502" i="41"/>
  <c r="H502" i="41"/>
  <c r="J502" i="41"/>
  <c r="K502" i="41"/>
  <c r="L502" i="41"/>
  <c r="N502" i="41"/>
  <c r="O502" i="41"/>
  <c r="P502" i="41"/>
  <c r="S502" i="41"/>
  <c r="T502" i="41"/>
  <c r="U502" i="41"/>
  <c r="V502" i="41"/>
  <c r="W502" i="41"/>
  <c r="AE502" i="41"/>
  <c r="AF502" i="41"/>
  <c r="AG502" i="41"/>
  <c r="AH502" i="41"/>
  <c r="AI502" i="41"/>
  <c r="AJ502" i="41"/>
  <c r="AK502" i="41"/>
  <c r="AL502" i="41"/>
  <c r="AM502" i="41"/>
  <c r="AN502" i="41"/>
  <c r="AO502" i="41"/>
  <c r="AP502" i="41"/>
  <c r="AQ502" i="41"/>
  <c r="AR502" i="41"/>
  <c r="AS502" i="41"/>
  <c r="AT502" i="41"/>
  <c r="AU502" i="41"/>
  <c r="AV502" i="41"/>
  <c r="AW502" i="41"/>
  <c r="C503" i="41"/>
  <c r="D503" i="41"/>
  <c r="F503" i="41"/>
  <c r="G503" i="41"/>
  <c r="H503" i="41"/>
  <c r="J503" i="41"/>
  <c r="K503" i="41"/>
  <c r="L503" i="41"/>
  <c r="N503" i="41"/>
  <c r="O503" i="41"/>
  <c r="P503" i="41"/>
  <c r="S503" i="41"/>
  <c r="T503" i="41"/>
  <c r="U503" i="41"/>
  <c r="V503" i="41"/>
  <c r="W503" i="41"/>
  <c r="AE503" i="41"/>
  <c r="AF503" i="41"/>
  <c r="AG503" i="41"/>
  <c r="AH503" i="41"/>
  <c r="AI503" i="41"/>
  <c r="AJ503" i="41"/>
  <c r="AK503" i="41"/>
  <c r="AL503" i="41"/>
  <c r="AM503" i="41"/>
  <c r="AN503" i="41"/>
  <c r="AO503" i="41"/>
  <c r="AP503" i="41"/>
  <c r="AQ503" i="41"/>
  <c r="AR503" i="41"/>
  <c r="AS503" i="41"/>
  <c r="AT503" i="41"/>
  <c r="AU503" i="41"/>
  <c r="AV503" i="41"/>
  <c r="AW503" i="41"/>
  <c r="C504" i="41"/>
  <c r="D504" i="41"/>
  <c r="F504" i="41"/>
  <c r="G504" i="41"/>
  <c r="H504" i="41"/>
  <c r="J504" i="41"/>
  <c r="K504" i="41"/>
  <c r="L504" i="41"/>
  <c r="N504" i="41"/>
  <c r="O504" i="41"/>
  <c r="P504" i="41"/>
  <c r="S504" i="41"/>
  <c r="T504" i="41"/>
  <c r="U504" i="41"/>
  <c r="V504" i="41"/>
  <c r="W504" i="41"/>
  <c r="AE504" i="41"/>
  <c r="AF504" i="41"/>
  <c r="AG504" i="41"/>
  <c r="AH504" i="41"/>
  <c r="AI504" i="41"/>
  <c r="AJ504" i="41"/>
  <c r="AK504" i="41"/>
  <c r="AL504" i="41"/>
  <c r="AM504" i="41"/>
  <c r="AN504" i="41"/>
  <c r="AO504" i="41"/>
  <c r="AP504" i="41"/>
  <c r="AQ504" i="41"/>
  <c r="AR504" i="41"/>
  <c r="AS504" i="41"/>
  <c r="AT504" i="41"/>
  <c r="AU504" i="41"/>
  <c r="AV504" i="41"/>
  <c r="AW504" i="41"/>
  <c r="C505" i="41"/>
  <c r="D505" i="41"/>
  <c r="E505" i="41"/>
  <c r="F505" i="41"/>
  <c r="G505" i="41"/>
  <c r="H505" i="41"/>
  <c r="J505" i="41"/>
  <c r="K505" i="41"/>
  <c r="L505" i="41"/>
  <c r="N505" i="41"/>
  <c r="O505" i="41"/>
  <c r="P505" i="41"/>
  <c r="S505" i="41"/>
  <c r="T505" i="41"/>
  <c r="U505" i="41"/>
  <c r="V505" i="41"/>
  <c r="W505" i="41"/>
  <c r="AE505" i="41"/>
  <c r="AF505" i="41"/>
  <c r="AG505" i="41"/>
  <c r="AH505" i="41"/>
  <c r="AI505" i="41"/>
  <c r="AJ505" i="41"/>
  <c r="AK505" i="41"/>
  <c r="AL505" i="41"/>
  <c r="AM505" i="41"/>
  <c r="AN505" i="41"/>
  <c r="AO505" i="41"/>
  <c r="AP505" i="41"/>
  <c r="AQ505" i="41"/>
  <c r="AR505" i="41"/>
  <c r="AS505" i="41"/>
  <c r="AT505" i="41"/>
  <c r="AU505" i="41"/>
  <c r="AV505" i="41"/>
  <c r="AW505" i="41"/>
  <c r="C506" i="41"/>
  <c r="D506" i="41"/>
  <c r="F506" i="41"/>
  <c r="G506" i="41"/>
  <c r="H506" i="41"/>
  <c r="J506" i="41"/>
  <c r="K506" i="41"/>
  <c r="L506" i="41"/>
  <c r="N506" i="41"/>
  <c r="O506" i="41"/>
  <c r="P506" i="41"/>
  <c r="S506" i="41"/>
  <c r="T506" i="41"/>
  <c r="U506" i="41"/>
  <c r="V506" i="41"/>
  <c r="W506" i="41"/>
  <c r="AE506" i="41"/>
  <c r="AF506" i="41"/>
  <c r="AG506" i="41"/>
  <c r="AH506" i="41"/>
  <c r="AI506" i="41"/>
  <c r="AJ506" i="41"/>
  <c r="AK506" i="41"/>
  <c r="AL506" i="41"/>
  <c r="AM506" i="41"/>
  <c r="AN506" i="41"/>
  <c r="AO506" i="41"/>
  <c r="AP506" i="41"/>
  <c r="AQ506" i="41"/>
  <c r="AR506" i="41"/>
  <c r="AS506" i="41"/>
  <c r="AT506" i="41"/>
  <c r="AU506" i="41"/>
  <c r="AV506" i="41"/>
  <c r="AW506" i="41"/>
  <c r="C507" i="41"/>
  <c r="D507" i="41"/>
  <c r="F507" i="41"/>
  <c r="G507" i="41"/>
  <c r="H507" i="41"/>
  <c r="J507" i="41"/>
  <c r="K507" i="41"/>
  <c r="L507" i="41"/>
  <c r="N507" i="41"/>
  <c r="O507" i="41"/>
  <c r="P507" i="41"/>
  <c r="S507" i="41"/>
  <c r="T507" i="41"/>
  <c r="U507" i="41"/>
  <c r="V507" i="41"/>
  <c r="W507" i="41"/>
  <c r="AE507" i="41"/>
  <c r="AF507" i="41"/>
  <c r="AG507" i="41"/>
  <c r="AH507" i="41"/>
  <c r="AI507" i="41"/>
  <c r="AJ507" i="41"/>
  <c r="AK507" i="41"/>
  <c r="AL507" i="41"/>
  <c r="AM507" i="41"/>
  <c r="AN507" i="41"/>
  <c r="AO507" i="41"/>
  <c r="AP507" i="41"/>
  <c r="AQ507" i="41"/>
  <c r="AR507" i="41"/>
  <c r="AS507" i="41"/>
  <c r="AT507" i="41"/>
  <c r="AU507" i="41"/>
  <c r="AV507" i="41"/>
  <c r="AW507" i="41"/>
  <c r="C508" i="41"/>
  <c r="D508" i="41"/>
  <c r="E508" i="41"/>
  <c r="F508" i="41"/>
  <c r="G508" i="41"/>
  <c r="H508" i="41"/>
  <c r="J508" i="41"/>
  <c r="K508" i="41"/>
  <c r="L508" i="41"/>
  <c r="N508" i="41"/>
  <c r="O508" i="41"/>
  <c r="P508" i="41"/>
  <c r="S508" i="41"/>
  <c r="T508" i="41"/>
  <c r="U508" i="41"/>
  <c r="V508" i="41"/>
  <c r="W508" i="41"/>
  <c r="AE508" i="41"/>
  <c r="AF508" i="41"/>
  <c r="AG508" i="41"/>
  <c r="AH508" i="41"/>
  <c r="AI508" i="41"/>
  <c r="AJ508" i="41"/>
  <c r="AK508" i="41"/>
  <c r="AL508" i="41"/>
  <c r="AM508" i="41"/>
  <c r="AN508" i="41"/>
  <c r="AO508" i="41"/>
  <c r="AP508" i="41"/>
  <c r="AQ508" i="41"/>
  <c r="AR508" i="41"/>
  <c r="AS508" i="41"/>
  <c r="AT508" i="41"/>
  <c r="AU508" i="41"/>
  <c r="AV508" i="41"/>
  <c r="AW508" i="41"/>
  <c r="C509" i="41"/>
  <c r="D509" i="41"/>
  <c r="E509" i="41"/>
  <c r="F509" i="41"/>
  <c r="G509" i="41"/>
  <c r="H509" i="41"/>
  <c r="J509" i="41"/>
  <c r="K509" i="41"/>
  <c r="L509" i="41"/>
  <c r="N509" i="41"/>
  <c r="O509" i="41"/>
  <c r="P509" i="41"/>
  <c r="S509" i="41"/>
  <c r="T509" i="41"/>
  <c r="U509" i="41"/>
  <c r="V509" i="41"/>
  <c r="W509" i="41"/>
  <c r="AE509" i="41"/>
  <c r="AF509" i="41"/>
  <c r="AG509" i="41"/>
  <c r="AH509" i="41"/>
  <c r="AI509" i="41"/>
  <c r="AJ509" i="41"/>
  <c r="AK509" i="41"/>
  <c r="AL509" i="41"/>
  <c r="AM509" i="41"/>
  <c r="AN509" i="41"/>
  <c r="AO509" i="41"/>
  <c r="AP509" i="41"/>
  <c r="AQ509" i="41"/>
  <c r="AR509" i="41"/>
  <c r="AS509" i="41"/>
  <c r="AT509" i="41"/>
  <c r="AU509" i="41"/>
  <c r="AV509" i="41"/>
  <c r="AW509" i="41"/>
  <c r="C510" i="41"/>
  <c r="D510" i="41"/>
  <c r="E510" i="41"/>
  <c r="F510" i="41"/>
  <c r="G510" i="41"/>
  <c r="H510" i="41"/>
  <c r="J510" i="41"/>
  <c r="K510" i="41"/>
  <c r="L510" i="41"/>
  <c r="N510" i="41"/>
  <c r="O510" i="41"/>
  <c r="P510" i="41"/>
  <c r="S510" i="41"/>
  <c r="T510" i="41"/>
  <c r="U510" i="41"/>
  <c r="V510" i="41"/>
  <c r="W510" i="41"/>
  <c r="AE510" i="41"/>
  <c r="AF510" i="41"/>
  <c r="AG510" i="41"/>
  <c r="AH510" i="41"/>
  <c r="AI510" i="41"/>
  <c r="AJ510" i="41"/>
  <c r="AK510" i="41"/>
  <c r="AL510" i="41"/>
  <c r="AM510" i="41"/>
  <c r="AN510" i="41"/>
  <c r="AO510" i="41"/>
  <c r="AP510" i="41"/>
  <c r="AQ510" i="41"/>
  <c r="AR510" i="41"/>
  <c r="AS510" i="41"/>
  <c r="AT510" i="41"/>
  <c r="AU510" i="41"/>
  <c r="AV510" i="41"/>
  <c r="AW510" i="41"/>
  <c r="C511" i="41"/>
  <c r="D511" i="41"/>
  <c r="E511" i="41"/>
  <c r="F511" i="41"/>
  <c r="G511" i="41"/>
  <c r="H511" i="41"/>
  <c r="J511" i="41"/>
  <c r="K511" i="41"/>
  <c r="L511" i="41"/>
  <c r="N511" i="41"/>
  <c r="O511" i="41"/>
  <c r="P511" i="41"/>
  <c r="S511" i="41"/>
  <c r="T511" i="41"/>
  <c r="U511" i="41"/>
  <c r="V511" i="41"/>
  <c r="W511" i="41"/>
  <c r="AE511" i="41"/>
  <c r="AF511" i="41"/>
  <c r="AG511" i="41"/>
  <c r="AH511" i="41"/>
  <c r="AI511" i="41"/>
  <c r="AJ511" i="41"/>
  <c r="AK511" i="41"/>
  <c r="AL511" i="41"/>
  <c r="AM511" i="41"/>
  <c r="AN511" i="41"/>
  <c r="AO511" i="41"/>
  <c r="AP511" i="41"/>
  <c r="AQ511" i="41"/>
  <c r="AR511" i="41"/>
  <c r="AS511" i="41"/>
  <c r="AT511" i="41"/>
  <c r="AU511" i="41"/>
  <c r="AV511" i="41"/>
  <c r="AW511" i="41"/>
  <c r="C512" i="41"/>
  <c r="D512" i="41"/>
  <c r="E512" i="41"/>
  <c r="F512" i="41"/>
  <c r="G512" i="41"/>
  <c r="H512" i="41"/>
  <c r="J512" i="41"/>
  <c r="K512" i="41"/>
  <c r="L512" i="41"/>
  <c r="N512" i="41"/>
  <c r="O512" i="41"/>
  <c r="P512" i="41"/>
  <c r="S512" i="41"/>
  <c r="T512" i="41"/>
  <c r="U512" i="41"/>
  <c r="V512" i="41"/>
  <c r="W512" i="41"/>
  <c r="AE512" i="41"/>
  <c r="AF512" i="41"/>
  <c r="AG512" i="41"/>
  <c r="AH512" i="41"/>
  <c r="AI512" i="41"/>
  <c r="AJ512" i="41"/>
  <c r="AK512" i="41"/>
  <c r="AL512" i="41"/>
  <c r="AM512" i="41"/>
  <c r="AN512" i="41"/>
  <c r="AO512" i="41"/>
  <c r="AP512" i="41"/>
  <c r="AQ512" i="41"/>
  <c r="AR512" i="41"/>
  <c r="AS512" i="41"/>
  <c r="AT512" i="41"/>
  <c r="AU512" i="41"/>
  <c r="AV512" i="41"/>
  <c r="AW512" i="41"/>
  <c r="C513" i="41"/>
  <c r="D513" i="41"/>
  <c r="E513" i="41"/>
  <c r="F513" i="41"/>
  <c r="G513" i="41"/>
  <c r="H513" i="41"/>
  <c r="J513" i="41"/>
  <c r="K513" i="41"/>
  <c r="L513" i="41"/>
  <c r="N513" i="41"/>
  <c r="O513" i="41"/>
  <c r="P513" i="41"/>
  <c r="S513" i="41"/>
  <c r="T513" i="41"/>
  <c r="U513" i="41"/>
  <c r="V513" i="41"/>
  <c r="W513" i="41"/>
  <c r="AE513" i="41"/>
  <c r="AF513" i="41"/>
  <c r="AG513" i="41"/>
  <c r="AH513" i="41"/>
  <c r="AI513" i="41"/>
  <c r="AJ513" i="41"/>
  <c r="AK513" i="41"/>
  <c r="AL513" i="41"/>
  <c r="AM513" i="41"/>
  <c r="AN513" i="41"/>
  <c r="AO513" i="41"/>
  <c r="AP513" i="41"/>
  <c r="AQ513" i="41"/>
  <c r="AR513" i="41"/>
  <c r="AS513" i="41"/>
  <c r="AT513" i="41"/>
  <c r="AU513" i="41"/>
  <c r="AV513" i="41"/>
  <c r="AW513" i="41"/>
  <c r="C514" i="41"/>
  <c r="D514" i="41"/>
  <c r="F514" i="41"/>
  <c r="G514" i="41"/>
  <c r="H514" i="41"/>
  <c r="J514" i="41"/>
  <c r="K514" i="41"/>
  <c r="L514" i="41"/>
  <c r="N514" i="41"/>
  <c r="O514" i="41"/>
  <c r="P514" i="41"/>
  <c r="S514" i="41"/>
  <c r="T514" i="41"/>
  <c r="U514" i="41"/>
  <c r="V514" i="41"/>
  <c r="W514" i="41"/>
  <c r="AE514" i="41"/>
  <c r="AF514" i="41"/>
  <c r="AG514" i="41"/>
  <c r="AH514" i="41"/>
  <c r="AI514" i="41"/>
  <c r="AJ514" i="41"/>
  <c r="AK514" i="41"/>
  <c r="AL514" i="41"/>
  <c r="AM514" i="41"/>
  <c r="AN514" i="41"/>
  <c r="AO514" i="41"/>
  <c r="AP514" i="41"/>
  <c r="AQ514" i="41"/>
  <c r="AR514" i="41"/>
  <c r="AS514" i="41"/>
  <c r="AT514" i="41"/>
  <c r="AU514" i="41"/>
  <c r="AV514" i="41"/>
  <c r="AW514" i="41"/>
  <c r="C515" i="41"/>
  <c r="D515" i="41"/>
  <c r="F515" i="41"/>
  <c r="G515" i="41"/>
  <c r="H515" i="41"/>
  <c r="J515" i="41"/>
  <c r="K515" i="41"/>
  <c r="L515" i="41"/>
  <c r="N515" i="41"/>
  <c r="O515" i="41"/>
  <c r="P515" i="41"/>
  <c r="S515" i="41"/>
  <c r="T515" i="41"/>
  <c r="U515" i="41"/>
  <c r="V515" i="41"/>
  <c r="W515" i="41"/>
  <c r="AE515" i="41"/>
  <c r="AF515" i="41"/>
  <c r="AG515" i="41"/>
  <c r="AH515" i="41"/>
  <c r="AI515" i="41"/>
  <c r="AJ515" i="41"/>
  <c r="AK515" i="41"/>
  <c r="AL515" i="41"/>
  <c r="AM515" i="41"/>
  <c r="AN515" i="41"/>
  <c r="AO515" i="41"/>
  <c r="AP515" i="41"/>
  <c r="AQ515" i="41"/>
  <c r="AR515" i="41"/>
  <c r="AS515" i="41"/>
  <c r="AT515" i="41"/>
  <c r="AU515" i="41"/>
  <c r="AV515" i="41"/>
  <c r="AW515" i="41"/>
  <c r="C516" i="41"/>
  <c r="D516" i="41"/>
  <c r="E516" i="41"/>
  <c r="F516" i="41"/>
  <c r="G516" i="41"/>
  <c r="H516" i="41"/>
  <c r="J516" i="41"/>
  <c r="K516" i="41"/>
  <c r="L516" i="41"/>
  <c r="N516" i="41"/>
  <c r="O516" i="41"/>
  <c r="P516" i="41"/>
  <c r="S516" i="41"/>
  <c r="T516" i="41"/>
  <c r="U516" i="41"/>
  <c r="V516" i="41"/>
  <c r="W516" i="41"/>
  <c r="AE516" i="41"/>
  <c r="AF516" i="41"/>
  <c r="AG516" i="41"/>
  <c r="AH516" i="41"/>
  <c r="AI516" i="41"/>
  <c r="AJ516" i="41"/>
  <c r="AK516" i="41"/>
  <c r="AL516" i="41"/>
  <c r="AM516" i="41"/>
  <c r="AN516" i="41"/>
  <c r="AO516" i="41"/>
  <c r="AP516" i="41"/>
  <c r="AQ516" i="41"/>
  <c r="AR516" i="41"/>
  <c r="AS516" i="41"/>
  <c r="AT516" i="41"/>
  <c r="AU516" i="41"/>
  <c r="AV516" i="41"/>
  <c r="AW516" i="41"/>
  <c r="C517" i="41"/>
  <c r="D517" i="41"/>
  <c r="E517" i="41"/>
  <c r="F517" i="41"/>
  <c r="G517" i="41"/>
  <c r="H517" i="41"/>
  <c r="J517" i="41"/>
  <c r="K517" i="41"/>
  <c r="L517" i="41"/>
  <c r="N517" i="41"/>
  <c r="O517" i="41"/>
  <c r="P517" i="41"/>
  <c r="S517" i="41"/>
  <c r="T517" i="41"/>
  <c r="U517" i="41"/>
  <c r="V517" i="41"/>
  <c r="W517" i="41"/>
  <c r="AE517" i="41"/>
  <c r="AF517" i="41"/>
  <c r="AG517" i="41"/>
  <c r="AH517" i="41"/>
  <c r="AI517" i="41"/>
  <c r="AJ517" i="41"/>
  <c r="AK517" i="41"/>
  <c r="AL517" i="41"/>
  <c r="AM517" i="41"/>
  <c r="AN517" i="41"/>
  <c r="AO517" i="41"/>
  <c r="AP517" i="41"/>
  <c r="AQ517" i="41"/>
  <c r="AR517" i="41"/>
  <c r="AS517" i="41"/>
  <c r="AT517" i="41"/>
  <c r="AU517" i="41"/>
  <c r="AV517" i="41"/>
  <c r="AW517" i="41"/>
  <c r="C518" i="41"/>
  <c r="D518" i="41"/>
  <c r="E518" i="41"/>
  <c r="F518" i="41"/>
  <c r="G518" i="41"/>
  <c r="H518" i="41"/>
  <c r="J518" i="41"/>
  <c r="K518" i="41"/>
  <c r="L518" i="41"/>
  <c r="N518" i="41"/>
  <c r="O518" i="41"/>
  <c r="P518" i="41"/>
  <c r="S518" i="41"/>
  <c r="T518" i="41"/>
  <c r="U518" i="41"/>
  <c r="V518" i="41"/>
  <c r="W518" i="41"/>
  <c r="AE518" i="41"/>
  <c r="AF518" i="41"/>
  <c r="AG518" i="41"/>
  <c r="AH518" i="41"/>
  <c r="AI518" i="41"/>
  <c r="AJ518" i="41"/>
  <c r="AK518" i="41"/>
  <c r="AL518" i="41"/>
  <c r="AM518" i="41"/>
  <c r="AN518" i="41"/>
  <c r="AO518" i="41"/>
  <c r="AP518" i="41"/>
  <c r="AQ518" i="41"/>
  <c r="AR518" i="41"/>
  <c r="AS518" i="41"/>
  <c r="AT518" i="41"/>
  <c r="AU518" i="41"/>
  <c r="AV518" i="41"/>
  <c r="AW518" i="41"/>
  <c r="C519" i="41"/>
  <c r="D519" i="41"/>
  <c r="E519" i="41"/>
  <c r="F519" i="41"/>
  <c r="G519" i="41"/>
  <c r="H519" i="41"/>
  <c r="J519" i="41"/>
  <c r="K519" i="41"/>
  <c r="L519" i="41"/>
  <c r="N519" i="41"/>
  <c r="O519" i="41"/>
  <c r="P519" i="41"/>
  <c r="S519" i="41"/>
  <c r="T519" i="41"/>
  <c r="U519" i="41"/>
  <c r="V519" i="41"/>
  <c r="W519" i="41"/>
  <c r="AE519" i="41"/>
  <c r="AF519" i="41"/>
  <c r="AH519" i="41"/>
  <c r="AI519" i="41"/>
  <c r="AJ519" i="41"/>
  <c r="AK519" i="41"/>
  <c r="AL519" i="41"/>
  <c r="AM519" i="41"/>
  <c r="AN519" i="41"/>
  <c r="AO519" i="41"/>
  <c r="AP519" i="41"/>
  <c r="AQ519" i="41"/>
  <c r="AR519" i="41"/>
  <c r="AS519" i="41"/>
  <c r="AT519" i="41"/>
  <c r="AU519" i="41"/>
  <c r="AV519" i="41"/>
  <c r="AW519" i="41"/>
  <c r="C520" i="41"/>
  <c r="D520" i="41"/>
  <c r="E520" i="41"/>
  <c r="F520" i="41"/>
  <c r="G520" i="41"/>
  <c r="H520" i="41"/>
  <c r="J520" i="41"/>
  <c r="K520" i="41"/>
  <c r="L520" i="41"/>
  <c r="N520" i="41"/>
  <c r="O520" i="41"/>
  <c r="P520" i="41"/>
  <c r="S520" i="41"/>
  <c r="T520" i="41"/>
  <c r="U520" i="41"/>
  <c r="V520" i="41"/>
  <c r="W520" i="41"/>
  <c r="AE520" i="41"/>
  <c r="AF520" i="41"/>
  <c r="AH520" i="41"/>
  <c r="AI520" i="41"/>
  <c r="AJ520" i="41"/>
  <c r="AK520" i="41"/>
  <c r="AL520" i="41"/>
  <c r="AM520" i="41"/>
  <c r="AN520" i="41"/>
  <c r="AO520" i="41"/>
  <c r="AP520" i="41"/>
  <c r="AQ520" i="41"/>
  <c r="AR520" i="41"/>
  <c r="AS520" i="41"/>
  <c r="AT520" i="41"/>
  <c r="AU520" i="41"/>
  <c r="AV520" i="41"/>
  <c r="AW520" i="41"/>
  <c r="C521" i="41"/>
  <c r="D521" i="41"/>
  <c r="E521" i="41"/>
  <c r="F521" i="41"/>
  <c r="G521" i="41"/>
  <c r="H521" i="41"/>
  <c r="J521" i="41"/>
  <c r="K521" i="41"/>
  <c r="L521" i="41"/>
  <c r="N521" i="41"/>
  <c r="O521" i="41"/>
  <c r="P521" i="41"/>
  <c r="S521" i="41"/>
  <c r="T521" i="41"/>
  <c r="U521" i="41"/>
  <c r="V521" i="41"/>
  <c r="W521" i="41"/>
  <c r="AE521" i="41"/>
  <c r="AF521" i="41"/>
  <c r="AH521" i="41"/>
  <c r="AI521" i="41"/>
  <c r="AJ521" i="41"/>
  <c r="AK521" i="41"/>
  <c r="AL521" i="41"/>
  <c r="AM521" i="41"/>
  <c r="AN521" i="41"/>
  <c r="AO521" i="41"/>
  <c r="AP521" i="41"/>
  <c r="AQ521" i="41"/>
  <c r="AR521" i="41"/>
  <c r="AS521" i="41"/>
  <c r="AT521" i="41"/>
  <c r="AU521" i="41"/>
  <c r="AV521" i="41"/>
  <c r="AW521" i="41"/>
  <c r="C522" i="41"/>
  <c r="D522" i="41"/>
  <c r="E522" i="41"/>
  <c r="F522" i="41"/>
  <c r="G522" i="41"/>
  <c r="H522" i="41"/>
  <c r="J522" i="41"/>
  <c r="K522" i="41"/>
  <c r="L522" i="41"/>
  <c r="N522" i="41"/>
  <c r="O522" i="41"/>
  <c r="P522" i="41"/>
  <c r="S522" i="41"/>
  <c r="T522" i="41"/>
  <c r="U522" i="41"/>
  <c r="V522" i="41"/>
  <c r="W522" i="41"/>
  <c r="AE522" i="41"/>
  <c r="AF522" i="41"/>
  <c r="AH522" i="41"/>
  <c r="AI522" i="41"/>
  <c r="AJ522" i="41"/>
  <c r="AK522" i="41"/>
  <c r="AL522" i="41"/>
  <c r="AM522" i="41"/>
  <c r="AN522" i="41"/>
  <c r="AO522" i="41"/>
  <c r="AP522" i="41"/>
  <c r="AQ522" i="41"/>
  <c r="AR522" i="41"/>
  <c r="AS522" i="41"/>
  <c r="AT522" i="41"/>
  <c r="AU522" i="41"/>
  <c r="AV522" i="41"/>
  <c r="AW522" i="41"/>
  <c r="C523" i="41"/>
  <c r="D523" i="41"/>
  <c r="E523" i="41"/>
  <c r="F523" i="41"/>
  <c r="G523" i="41"/>
  <c r="H523" i="41"/>
  <c r="J523" i="41"/>
  <c r="K523" i="41"/>
  <c r="L523" i="41"/>
  <c r="N523" i="41"/>
  <c r="O523" i="41"/>
  <c r="P523" i="41"/>
  <c r="S523" i="41"/>
  <c r="T523" i="41"/>
  <c r="U523" i="41"/>
  <c r="V523" i="41"/>
  <c r="W523" i="41"/>
  <c r="AE523" i="41"/>
  <c r="AF523" i="41"/>
  <c r="AH523" i="41"/>
  <c r="AI523" i="41"/>
  <c r="AJ523" i="41"/>
  <c r="AK523" i="41"/>
  <c r="AL523" i="41"/>
  <c r="AM523" i="41"/>
  <c r="AN523" i="41"/>
  <c r="AO523" i="41"/>
  <c r="AP523" i="41"/>
  <c r="AQ523" i="41"/>
  <c r="AR523" i="41"/>
  <c r="AS523" i="41"/>
  <c r="AT523" i="41"/>
  <c r="AU523" i="41"/>
  <c r="AV523" i="41"/>
  <c r="AW523" i="41"/>
  <c r="C524" i="41"/>
  <c r="D524" i="41"/>
  <c r="E524" i="41"/>
  <c r="F524" i="41"/>
  <c r="G524" i="41"/>
  <c r="H524" i="41"/>
  <c r="J524" i="41"/>
  <c r="K524" i="41"/>
  <c r="L524" i="41"/>
  <c r="N524" i="41"/>
  <c r="O524" i="41"/>
  <c r="P524" i="41"/>
  <c r="S524" i="41"/>
  <c r="T524" i="41"/>
  <c r="U524" i="41"/>
  <c r="V524" i="41"/>
  <c r="W524" i="41"/>
  <c r="AE524" i="41"/>
  <c r="AF524" i="41"/>
  <c r="AH524" i="41"/>
  <c r="AI524" i="41"/>
  <c r="AJ524" i="41"/>
  <c r="AK524" i="41"/>
  <c r="AL524" i="41"/>
  <c r="AM524" i="41"/>
  <c r="AN524" i="41"/>
  <c r="AO524" i="41"/>
  <c r="AP524" i="41"/>
  <c r="AQ524" i="41"/>
  <c r="AR524" i="41"/>
  <c r="AS524" i="41"/>
  <c r="AT524" i="41"/>
  <c r="AU524" i="41"/>
  <c r="AV524" i="41"/>
  <c r="AW524" i="41"/>
  <c r="C525" i="41"/>
  <c r="D525" i="41"/>
  <c r="E525" i="41"/>
  <c r="F525" i="41"/>
  <c r="G525" i="41"/>
  <c r="H525" i="41"/>
  <c r="J525" i="41"/>
  <c r="K525" i="41"/>
  <c r="L525" i="41"/>
  <c r="N525" i="41"/>
  <c r="O525" i="41"/>
  <c r="P525" i="41"/>
  <c r="S525" i="41"/>
  <c r="T525" i="41"/>
  <c r="U525" i="41"/>
  <c r="V525" i="41"/>
  <c r="W525" i="41"/>
  <c r="AE525" i="41"/>
  <c r="AF525" i="41"/>
  <c r="AH525" i="41"/>
  <c r="AI525" i="41"/>
  <c r="AJ525" i="41"/>
  <c r="AK525" i="41"/>
  <c r="AL525" i="41"/>
  <c r="AM525" i="41"/>
  <c r="AN525" i="41"/>
  <c r="AO525" i="41"/>
  <c r="AP525" i="41"/>
  <c r="AQ525" i="41"/>
  <c r="AR525" i="41"/>
  <c r="AS525" i="41"/>
  <c r="AT525" i="41"/>
  <c r="AU525" i="41"/>
  <c r="AV525" i="41"/>
  <c r="AW525" i="41"/>
  <c r="C526" i="41"/>
  <c r="D526" i="41"/>
  <c r="E526" i="41"/>
  <c r="F526" i="41"/>
  <c r="G526" i="41"/>
  <c r="H526" i="41"/>
  <c r="J526" i="41"/>
  <c r="K526" i="41"/>
  <c r="L526" i="41"/>
  <c r="N526" i="41"/>
  <c r="O526" i="41"/>
  <c r="P526" i="41"/>
  <c r="S526" i="41"/>
  <c r="T526" i="41"/>
  <c r="U526" i="41"/>
  <c r="V526" i="41"/>
  <c r="W526" i="41"/>
  <c r="AE526" i="41"/>
  <c r="AF526" i="41"/>
  <c r="AH526" i="41"/>
  <c r="AI526" i="41"/>
  <c r="AJ526" i="41"/>
  <c r="AK526" i="41"/>
  <c r="AL526" i="41"/>
  <c r="AM526" i="41"/>
  <c r="AN526" i="41"/>
  <c r="AO526" i="41"/>
  <c r="AP526" i="41"/>
  <c r="AQ526" i="41"/>
  <c r="AR526" i="41"/>
  <c r="AS526" i="41"/>
  <c r="AT526" i="41"/>
  <c r="AU526" i="41"/>
  <c r="AV526" i="41"/>
  <c r="AW526" i="41"/>
  <c r="C527" i="41"/>
  <c r="D527" i="41"/>
  <c r="E527" i="41"/>
  <c r="F527" i="41"/>
  <c r="G527" i="41"/>
  <c r="H527" i="41"/>
  <c r="J527" i="41"/>
  <c r="K527" i="41"/>
  <c r="L527" i="41"/>
  <c r="N527" i="41"/>
  <c r="O527" i="41"/>
  <c r="P527" i="41"/>
  <c r="S527" i="41"/>
  <c r="T527" i="41"/>
  <c r="U527" i="41"/>
  <c r="V527" i="41"/>
  <c r="W527" i="41"/>
  <c r="AE527" i="41"/>
  <c r="AF527" i="41"/>
  <c r="AH527" i="41"/>
  <c r="AI527" i="41"/>
  <c r="AJ527" i="41"/>
  <c r="AK527" i="41"/>
  <c r="AL527" i="41"/>
  <c r="AM527" i="41"/>
  <c r="AN527" i="41"/>
  <c r="AO527" i="41"/>
  <c r="AP527" i="41"/>
  <c r="AQ527" i="41"/>
  <c r="AR527" i="41"/>
  <c r="AS527" i="41"/>
  <c r="AT527" i="41"/>
  <c r="AU527" i="41"/>
  <c r="AV527" i="41"/>
  <c r="AW527" i="41"/>
  <c r="C528" i="41"/>
  <c r="D528" i="41"/>
  <c r="E528" i="41"/>
  <c r="F528" i="41"/>
  <c r="G528" i="41"/>
  <c r="H528" i="41"/>
  <c r="J528" i="41"/>
  <c r="K528" i="41"/>
  <c r="L528" i="41"/>
  <c r="N528" i="41"/>
  <c r="O528" i="41"/>
  <c r="P528" i="41"/>
  <c r="S528" i="41"/>
  <c r="T528" i="41"/>
  <c r="U528" i="41"/>
  <c r="V528" i="41"/>
  <c r="W528" i="41"/>
  <c r="AE528" i="41"/>
  <c r="AF528" i="41"/>
  <c r="AH528" i="41"/>
  <c r="AI528" i="41"/>
  <c r="AJ528" i="41"/>
  <c r="AK528" i="41"/>
  <c r="AL528" i="41"/>
  <c r="AM528" i="41"/>
  <c r="AN528" i="41"/>
  <c r="AO528" i="41"/>
  <c r="AP528" i="41"/>
  <c r="AQ528" i="41"/>
  <c r="AR528" i="41"/>
  <c r="AS528" i="41"/>
  <c r="AT528" i="41"/>
  <c r="AU528" i="41"/>
  <c r="AV528" i="41"/>
  <c r="AW528" i="41"/>
  <c r="C529" i="41"/>
  <c r="D529" i="41"/>
  <c r="E529" i="41"/>
  <c r="F529" i="41"/>
  <c r="G529" i="41"/>
  <c r="H529" i="41"/>
  <c r="J529" i="41"/>
  <c r="K529" i="41"/>
  <c r="L529" i="41"/>
  <c r="N529" i="41"/>
  <c r="O529" i="41"/>
  <c r="P529" i="41"/>
  <c r="S529" i="41"/>
  <c r="T529" i="41"/>
  <c r="U529" i="41"/>
  <c r="V529" i="41"/>
  <c r="W529" i="41"/>
  <c r="AE529" i="41"/>
  <c r="AF529" i="41"/>
  <c r="AH529" i="41"/>
  <c r="AI529" i="41"/>
  <c r="AJ529" i="41"/>
  <c r="AK529" i="41"/>
  <c r="AL529" i="41"/>
  <c r="AM529" i="41"/>
  <c r="AN529" i="41"/>
  <c r="AO529" i="41"/>
  <c r="AP529" i="41"/>
  <c r="AQ529" i="41"/>
  <c r="AR529" i="41"/>
  <c r="AS529" i="41"/>
  <c r="AT529" i="41"/>
  <c r="AU529" i="41"/>
  <c r="AV529" i="41"/>
  <c r="AW529" i="41"/>
  <c r="C530" i="41"/>
  <c r="D530" i="41"/>
  <c r="E530" i="41"/>
  <c r="F530" i="41"/>
  <c r="G530" i="41"/>
  <c r="H530" i="41"/>
  <c r="J530" i="41"/>
  <c r="K530" i="41"/>
  <c r="L530" i="41"/>
  <c r="N530" i="41"/>
  <c r="O530" i="41"/>
  <c r="P530" i="41"/>
  <c r="S530" i="41"/>
  <c r="T530" i="41"/>
  <c r="U530" i="41"/>
  <c r="V530" i="41"/>
  <c r="W530" i="41"/>
  <c r="AE530" i="41"/>
  <c r="AF530" i="41"/>
  <c r="AH530" i="41"/>
  <c r="AI530" i="41"/>
  <c r="AJ530" i="41"/>
  <c r="AK530" i="41"/>
  <c r="AL530" i="41"/>
  <c r="AM530" i="41"/>
  <c r="AN530" i="41"/>
  <c r="AO530" i="41"/>
  <c r="AP530" i="41"/>
  <c r="AQ530" i="41"/>
  <c r="AR530" i="41"/>
  <c r="AS530" i="41"/>
  <c r="AT530" i="41"/>
  <c r="AU530" i="41"/>
  <c r="AV530" i="41"/>
  <c r="AW530" i="41"/>
  <c r="C531" i="41"/>
  <c r="D531" i="41"/>
  <c r="E531" i="41"/>
  <c r="F531" i="41"/>
  <c r="G531" i="41"/>
  <c r="H531" i="41"/>
  <c r="J531" i="41"/>
  <c r="K531" i="41"/>
  <c r="L531" i="41"/>
  <c r="N531" i="41"/>
  <c r="O531" i="41"/>
  <c r="P531" i="41"/>
  <c r="S531" i="41"/>
  <c r="T531" i="41"/>
  <c r="U531" i="41"/>
  <c r="V531" i="41"/>
  <c r="W531" i="41"/>
  <c r="AE531" i="41"/>
  <c r="AF531" i="41"/>
  <c r="AH531" i="41"/>
  <c r="AI531" i="41"/>
  <c r="AJ531" i="41"/>
  <c r="AK531" i="41"/>
  <c r="AL531" i="41"/>
  <c r="AM531" i="41"/>
  <c r="AN531" i="41"/>
  <c r="AO531" i="41"/>
  <c r="AP531" i="41"/>
  <c r="AQ531" i="41"/>
  <c r="AR531" i="41"/>
  <c r="AS531" i="41"/>
  <c r="AT531" i="41"/>
  <c r="AU531" i="41"/>
  <c r="AV531" i="41"/>
  <c r="AW531" i="41"/>
  <c r="C532" i="41"/>
  <c r="D532" i="41"/>
  <c r="E532" i="41"/>
  <c r="F532" i="41"/>
  <c r="G532" i="41"/>
  <c r="H532" i="41"/>
  <c r="J532" i="41"/>
  <c r="K532" i="41"/>
  <c r="L532" i="41"/>
  <c r="N532" i="41"/>
  <c r="O532" i="41"/>
  <c r="P532" i="41"/>
  <c r="S532" i="41"/>
  <c r="T532" i="41"/>
  <c r="U532" i="41"/>
  <c r="V532" i="41"/>
  <c r="W532" i="41"/>
  <c r="AE532" i="41"/>
  <c r="AF532" i="41"/>
  <c r="AH532" i="41"/>
  <c r="AI532" i="41"/>
  <c r="AJ532" i="41"/>
  <c r="AK532" i="41"/>
  <c r="AL532" i="41"/>
  <c r="AM532" i="41"/>
  <c r="AN532" i="41"/>
  <c r="AO532" i="41"/>
  <c r="AP532" i="41"/>
  <c r="AQ532" i="41"/>
  <c r="AR532" i="41"/>
  <c r="AS532" i="41"/>
  <c r="AT532" i="41"/>
  <c r="AU532" i="41"/>
  <c r="AV532" i="41"/>
  <c r="AW532" i="41"/>
  <c r="C533" i="41"/>
  <c r="D533" i="41"/>
  <c r="E533" i="41"/>
  <c r="F533" i="41"/>
  <c r="G533" i="41"/>
  <c r="H533" i="41"/>
  <c r="J533" i="41"/>
  <c r="K533" i="41"/>
  <c r="L533" i="41"/>
  <c r="N533" i="41"/>
  <c r="O533" i="41"/>
  <c r="P533" i="41"/>
  <c r="S533" i="41"/>
  <c r="T533" i="41"/>
  <c r="U533" i="41"/>
  <c r="V533" i="41"/>
  <c r="W533" i="41"/>
  <c r="AE533" i="41"/>
  <c r="AF533" i="41"/>
  <c r="AH533" i="41"/>
  <c r="AI533" i="41"/>
  <c r="AJ533" i="41"/>
  <c r="AK533" i="41"/>
  <c r="AL533" i="41"/>
  <c r="AM533" i="41"/>
  <c r="AN533" i="41"/>
  <c r="AO533" i="41"/>
  <c r="AP533" i="41"/>
  <c r="AQ533" i="41"/>
  <c r="AR533" i="41"/>
  <c r="AS533" i="41"/>
  <c r="AT533" i="41"/>
  <c r="AU533" i="41"/>
  <c r="AV533" i="41"/>
  <c r="AW533" i="41"/>
  <c r="C534" i="41"/>
  <c r="D534" i="41"/>
  <c r="E534" i="41"/>
  <c r="F534" i="41"/>
  <c r="G534" i="41"/>
  <c r="H534" i="41"/>
  <c r="J534" i="41"/>
  <c r="K534" i="41"/>
  <c r="L534" i="41"/>
  <c r="N534" i="41"/>
  <c r="O534" i="41"/>
  <c r="P534" i="41"/>
  <c r="S534" i="41"/>
  <c r="T534" i="41"/>
  <c r="U534" i="41"/>
  <c r="V534" i="41"/>
  <c r="W534" i="41"/>
  <c r="AE534" i="41"/>
  <c r="AF534" i="41"/>
  <c r="AH534" i="41"/>
  <c r="AI534" i="41"/>
  <c r="AJ534" i="41"/>
  <c r="AK534" i="41"/>
  <c r="AL534" i="41"/>
  <c r="AM534" i="41"/>
  <c r="AN534" i="41"/>
  <c r="AO534" i="41"/>
  <c r="AP534" i="41"/>
  <c r="AQ534" i="41"/>
  <c r="AR534" i="41"/>
  <c r="AS534" i="41"/>
  <c r="AT534" i="41"/>
  <c r="AU534" i="41"/>
  <c r="AV534" i="41"/>
  <c r="AW534" i="41"/>
  <c r="C535" i="41"/>
  <c r="D535" i="41"/>
  <c r="E535" i="41"/>
  <c r="F535" i="41"/>
  <c r="G535" i="41"/>
  <c r="H535" i="41"/>
  <c r="J535" i="41"/>
  <c r="K535" i="41"/>
  <c r="L535" i="41"/>
  <c r="N535" i="41"/>
  <c r="O535" i="41"/>
  <c r="P535" i="41"/>
  <c r="S535" i="41"/>
  <c r="T535" i="41"/>
  <c r="U535" i="41"/>
  <c r="V535" i="41"/>
  <c r="W535" i="41"/>
  <c r="AE535" i="41"/>
  <c r="AF535" i="41"/>
  <c r="AH535" i="41"/>
  <c r="AI535" i="41"/>
  <c r="AJ535" i="41"/>
  <c r="AK535" i="41"/>
  <c r="AL535" i="41"/>
  <c r="AM535" i="41"/>
  <c r="AN535" i="41"/>
  <c r="AO535" i="41"/>
  <c r="AP535" i="41"/>
  <c r="AQ535" i="41"/>
  <c r="AR535" i="41"/>
  <c r="AS535" i="41"/>
  <c r="AT535" i="41"/>
  <c r="AU535" i="41"/>
  <c r="AV535" i="41"/>
  <c r="AW535" i="41"/>
  <c r="C536" i="41"/>
  <c r="D536" i="41"/>
  <c r="E536" i="41"/>
  <c r="F536" i="41"/>
  <c r="G536" i="41"/>
  <c r="H536" i="41"/>
  <c r="J536" i="41"/>
  <c r="K536" i="41"/>
  <c r="L536" i="41"/>
  <c r="N536" i="41"/>
  <c r="O536" i="41"/>
  <c r="P536" i="41"/>
  <c r="S536" i="41"/>
  <c r="T536" i="41"/>
  <c r="U536" i="41"/>
  <c r="V536" i="41"/>
  <c r="W536" i="41"/>
  <c r="AE536" i="41"/>
  <c r="AF536" i="41"/>
  <c r="AH536" i="41"/>
  <c r="AI536" i="41"/>
  <c r="AJ536" i="41"/>
  <c r="AK536" i="41"/>
  <c r="AL536" i="41"/>
  <c r="AM536" i="41"/>
  <c r="AN536" i="41"/>
  <c r="AO536" i="41"/>
  <c r="AP536" i="41"/>
  <c r="AQ536" i="41"/>
  <c r="AR536" i="41"/>
  <c r="AS536" i="41"/>
  <c r="AT536" i="41"/>
  <c r="AU536" i="41"/>
  <c r="AV536" i="41"/>
  <c r="AW536" i="41"/>
  <c r="C537" i="41"/>
  <c r="D537" i="41"/>
  <c r="E537" i="41"/>
  <c r="F537" i="41"/>
  <c r="G537" i="41"/>
  <c r="H537" i="41"/>
  <c r="J537" i="41"/>
  <c r="K537" i="41"/>
  <c r="L537" i="41"/>
  <c r="N537" i="41"/>
  <c r="O537" i="41"/>
  <c r="P537" i="41"/>
  <c r="S537" i="41"/>
  <c r="T537" i="41"/>
  <c r="U537" i="41"/>
  <c r="V537" i="41"/>
  <c r="W537" i="41"/>
  <c r="AE537" i="41"/>
  <c r="AF537" i="41"/>
  <c r="AH537" i="41"/>
  <c r="AI537" i="41"/>
  <c r="AJ537" i="41"/>
  <c r="AK537" i="41"/>
  <c r="AL537" i="41"/>
  <c r="AM537" i="41"/>
  <c r="AN537" i="41"/>
  <c r="AO537" i="41"/>
  <c r="AP537" i="41"/>
  <c r="AQ537" i="41"/>
  <c r="AR537" i="41"/>
  <c r="AS537" i="41"/>
  <c r="AT537" i="41"/>
  <c r="AU537" i="41"/>
  <c r="AV537" i="41"/>
  <c r="AW537" i="41"/>
  <c r="C538" i="41"/>
  <c r="D538" i="41"/>
  <c r="E538" i="41"/>
  <c r="F538" i="41"/>
  <c r="G538" i="41"/>
  <c r="H538" i="41"/>
  <c r="J538" i="41"/>
  <c r="K538" i="41"/>
  <c r="L538" i="41"/>
  <c r="N538" i="41"/>
  <c r="O538" i="41"/>
  <c r="P538" i="41"/>
  <c r="S538" i="41"/>
  <c r="T538" i="41"/>
  <c r="U538" i="41"/>
  <c r="V538" i="41"/>
  <c r="W538" i="41"/>
  <c r="AE538" i="41"/>
  <c r="AF538" i="41"/>
  <c r="AH538" i="41"/>
  <c r="AI538" i="41"/>
  <c r="AJ538" i="41"/>
  <c r="AK538" i="41"/>
  <c r="AL538" i="41"/>
  <c r="AM538" i="41"/>
  <c r="AN538" i="41"/>
  <c r="AO538" i="41"/>
  <c r="AP538" i="41"/>
  <c r="AQ538" i="41"/>
  <c r="AR538" i="41"/>
  <c r="AS538" i="41"/>
  <c r="AT538" i="41"/>
  <c r="AU538" i="41"/>
  <c r="AV538" i="41"/>
  <c r="AW538" i="41"/>
  <c r="C539" i="41"/>
  <c r="D539" i="41"/>
  <c r="E539" i="41"/>
  <c r="F539" i="41"/>
  <c r="G539" i="41"/>
  <c r="H539" i="41"/>
  <c r="J539" i="41"/>
  <c r="K539" i="41"/>
  <c r="L539" i="41"/>
  <c r="N539" i="41"/>
  <c r="O539" i="41"/>
  <c r="P539" i="41"/>
  <c r="S539" i="41"/>
  <c r="T539" i="41"/>
  <c r="U539" i="41"/>
  <c r="V539" i="41"/>
  <c r="W539" i="41"/>
  <c r="AE539" i="41"/>
  <c r="AF539" i="41"/>
  <c r="AH539" i="41"/>
  <c r="AI539" i="41"/>
  <c r="AJ539" i="41"/>
  <c r="AK539" i="41"/>
  <c r="AL539" i="41"/>
  <c r="AM539" i="41"/>
  <c r="AN539" i="41"/>
  <c r="AO539" i="41"/>
  <c r="AP539" i="41"/>
  <c r="AQ539" i="41"/>
  <c r="AR539" i="41"/>
  <c r="AS539" i="41"/>
  <c r="AT539" i="41"/>
  <c r="AU539" i="41"/>
  <c r="AV539" i="41"/>
  <c r="AW539" i="41"/>
  <c r="C540" i="41"/>
  <c r="D540" i="41"/>
  <c r="E540" i="41"/>
  <c r="F540" i="41"/>
  <c r="G540" i="41"/>
  <c r="H540" i="41"/>
  <c r="J540" i="41"/>
  <c r="K540" i="41"/>
  <c r="L540" i="41"/>
  <c r="N540" i="41"/>
  <c r="O540" i="41"/>
  <c r="P540" i="41"/>
  <c r="S540" i="41"/>
  <c r="T540" i="41"/>
  <c r="U540" i="41"/>
  <c r="V540" i="41"/>
  <c r="W540" i="41"/>
  <c r="AE540" i="41"/>
  <c r="AF540" i="41"/>
  <c r="AH540" i="41"/>
  <c r="AI540" i="41"/>
  <c r="AJ540" i="41"/>
  <c r="AK540" i="41"/>
  <c r="AL540" i="41"/>
  <c r="AM540" i="41"/>
  <c r="AN540" i="41"/>
  <c r="AO540" i="41"/>
  <c r="AP540" i="41"/>
  <c r="AQ540" i="41"/>
  <c r="AR540" i="41"/>
  <c r="AS540" i="41"/>
  <c r="AT540" i="41"/>
  <c r="AU540" i="41"/>
  <c r="AV540" i="41"/>
  <c r="AW540" i="41"/>
  <c r="C541" i="41"/>
  <c r="D541" i="41"/>
  <c r="E541" i="41"/>
  <c r="F541" i="41"/>
  <c r="G541" i="41"/>
  <c r="H541" i="41"/>
  <c r="J541" i="41"/>
  <c r="K541" i="41"/>
  <c r="L541" i="41"/>
  <c r="N541" i="41"/>
  <c r="O541" i="41"/>
  <c r="P541" i="41"/>
  <c r="S541" i="41"/>
  <c r="T541" i="41"/>
  <c r="U541" i="41"/>
  <c r="V541" i="41"/>
  <c r="W541" i="41"/>
  <c r="AE541" i="41"/>
  <c r="AF541" i="41"/>
  <c r="AH541" i="41"/>
  <c r="AI541" i="41"/>
  <c r="AJ541" i="41"/>
  <c r="AK541" i="41"/>
  <c r="AL541" i="41"/>
  <c r="AM541" i="41"/>
  <c r="AN541" i="41"/>
  <c r="AO541" i="41"/>
  <c r="AP541" i="41"/>
  <c r="AQ541" i="41"/>
  <c r="AR541" i="41"/>
  <c r="AS541" i="41"/>
  <c r="AT541" i="41"/>
  <c r="AU541" i="41"/>
  <c r="AV541" i="41"/>
  <c r="AW541" i="41"/>
  <c r="C542" i="41"/>
  <c r="D542" i="41"/>
  <c r="E542" i="41"/>
  <c r="F542" i="41"/>
  <c r="G542" i="41"/>
  <c r="H542" i="41"/>
  <c r="J542" i="41"/>
  <c r="K542" i="41"/>
  <c r="L542" i="41"/>
  <c r="N542" i="41"/>
  <c r="O542" i="41"/>
  <c r="P542" i="41"/>
  <c r="S542" i="41"/>
  <c r="T542" i="41"/>
  <c r="U542" i="41"/>
  <c r="V542" i="41"/>
  <c r="W542" i="41"/>
  <c r="AE542" i="41"/>
  <c r="AF542" i="41"/>
  <c r="AH542" i="41"/>
  <c r="AI542" i="41"/>
  <c r="AJ542" i="41"/>
  <c r="AK542" i="41"/>
  <c r="AL542" i="41"/>
  <c r="AM542" i="41"/>
  <c r="AN542" i="41"/>
  <c r="AO542" i="41"/>
  <c r="AP542" i="41"/>
  <c r="AQ542" i="41"/>
  <c r="AR542" i="41"/>
  <c r="AS542" i="41"/>
  <c r="AT542" i="41"/>
  <c r="AU542" i="41"/>
  <c r="AV542" i="41"/>
  <c r="AW542" i="41"/>
  <c r="C543" i="41"/>
  <c r="D543" i="41"/>
  <c r="E543" i="41"/>
  <c r="F543" i="41"/>
  <c r="G543" i="41"/>
  <c r="H543" i="41"/>
  <c r="J543" i="41"/>
  <c r="K543" i="41"/>
  <c r="L543" i="41"/>
  <c r="N543" i="41"/>
  <c r="O543" i="41"/>
  <c r="P543" i="41"/>
  <c r="S543" i="41"/>
  <c r="T543" i="41"/>
  <c r="U543" i="41"/>
  <c r="V543" i="41"/>
  <c r="W543" i="41"/>
  <c r="AE543" i="41"/>
  <c r="AF543" i="41"/>
  <c r="AH543" i="41"/>
  <c r="AI543" i="41"/>
  <c r="AJ543" i="41"/>
  <c r="AK543" i="41"/>
  <c r="AL543" i="41"/>
  <c r="AM543" i="41"/>
  <c r="AN543" i="41"/>
  <c r="AO543" i="41"/>
  <c r="AP543" i="41"/>
  <c r="AQ543" i="41"/>
  <c r="AR543" i="41"/>
  <c r="AS543" i="41"/>
  <c r="AT543" i="41"/>
  <c r="AU543" i="41"/>
  <c r="AV543" i="41"/>
  <c r="AW543" i="41"/>
  <c r="C544" i="41"/>
  <c r="D544" i="41"/>
  <c r="E544" i="41"/>
  <c r="F544" i="41"/>
  <c r="G544" i="41"/>
  <c r="H544" i="41"/>
  <c r="J544" i="41"/>
  <c r="K544" i="41"/>
  <c r="L544" i="41"/>
  <c r="N544" i="41"/>
  <c r="O544" i="41"/>
  <c r="P544" i="41"/>
  <c r="S544" i="41"/>
  <c r="T544" i="41"/>
  <c r="U544" i="41"/>
  <c r="V544" i="41"/>
  <c r="W544" i="41"/>
  <c r="AE544" i="41"/>
  <c r="AF544" i="41"/>
  <c r="AG544" i="41"/>
  <c r="AH544" i="41"/>
  <c r="AI544" i="41"/>
  <c r="AJ544" i="41"/>
  <c r="AK544" i="41"/>
  <c r="AL544" i="41"/>
  <c r="AM544" i="41"/>
  <c r="AN544" i="41"/>
  <c r="AO544" i="41"/>
  <c r="AP544" i="41"/>
  <c r="AQ544" i="41"/>
  <c r="AR544" i="41"/>
  <c r="AS544" i="41"/>
  <c r="AT544" i="41"/>
  <c r="AU544" i="41"/>
  <c r="AV544" i="41"/>
  <c r="AW544" i="41"/>
  <c r="C545" i="41"/>
  <c r="D545" i="41"/>
  <c r="E545" i="41"/>
  <c r="F545" i="41"/>
  <c r="G545" i="41"/>
  <c r="H545" i="41"/>
  <c r="J545" i="41"/>
  <c r="K545" i="41"/>
  <c r="L545" i="41"/>
  <c r="N545" i="41"/>
  <c r="O545" i="41"/>
  <c r="P545" i="41"/>
  <c r="S545" i="41"/>
  <c r="T545" i="41"/>
  <c r="U545" i="41"/>
  <c r="V545" i="41"/>
  <c r="W545" i="41"/>
  <c r="AE545" i="41"/>
  <c r="AF545" i="41"/>
  <c r="AG545" i="41"/>
  <c r="AH545" i="41"/>
  <c r="AI545" i="41"/>
  <c r="AJ545" i="41"/>
  <c r="AK545" i="41"/>
  <c r="AL545" i="41"/>
  <c r="AM545" i="41"/>
  <c r="AN545" i="41"/>
  <c r="AO545" i="41"/>
  <c r="AP545" i="41"/>
  <c r="AQ545" i="41"/>
  <c r="AR545" i="41"/>
  <c r="AS545" i="41"/>
  <c r="AT545" i="41"/>
  <c r="AU545" i="41"/>
  <c r="AV545" i="41"/>
  <c r="AW545" i="41"/>
  <c r="C546" i="41"/>
  <c r="D546" i="41"/>
  <c r="E546" i="41"/>
  <c r="F546" i="41"/>
  <c r="G546" i="41"/>
  <c r="H546" i="41"/>
  <c r="J546" i="41"/>
  <c r="K546" i="41"/>
  <c r="L546" i="41"/>
  <c r="N546" i="41"/>
  <c r="O546" i="41"/>
  <c r="P546" i="41"/>
  <c r="S546" i="41"/>
  <c r="T546" i="41"/>
  <c r="U546" i="41"/>
  <c r="V546" i="41"/>
  <c r="W546" i="41"/>
  <c r="AE546" i="41"/>
  <c r="AF546" i="41"/>
  <c r="AG546" i="41"/>
  <c r="AH546" i="41"/>
  <c r="AI546" i="41"/>
  <c r="AJ546" i="41"/>
  <c r="AK546" i="41"/>
  <c r="AL546" i="41"/>
  <c r="AM546" i="41"/>
  <c r="AN546" i="41"/>
  <c r="AO546" i="41"/>
  <c r="AP546" i="41"/>
  <c r="AQ546" i="41"/>
  <c r="AR546" i="41"/>
  <c r="AS546" i="41"/>
  <c r="AT546" i="41"/>
  <c r="AU546" i="41"/>
  <c r="AV546" i="41"/>
  <c r="AW546" i="41"/>
  <c r="C547" i="41"/>
  <c r="D547" i="41"/>
  <c r="E547" i="41"/>
  <c r="F547" i="41"/>
  <c r="G547" i="41"/>
  <c r="H547" i="41"/>
  <c r="J547" i="41"/>
  <c r="K547" i="41"/>
  <c r="L547" i="41"/>
  <c r="N547" i="41"/>
  <c r="O547" i="41"/>
  <c r="P547" i="41"/>
  <c r="S547" i="41"/>
  <c r="T547" i="41"/>
  <c r="U547" i="41"/>
  <c r="V547" i="41"/>
  <c r="W547" i="41"/>
  <c r="AE547" i="41"/>
  <c r="AF547" i="41"/>
  <c r="AG547" i="41"/>
  <c r="AH547" i="41"/>
  <c r="AI547" i="41"/>
  <c r="AJ547" i="41"/>
  <c r="AK547" i="41"/>
  <c r="AL547" i="41"/>
  <c r="AM547" i="41"/>
  <c r="AN547" i="41"/>
  <c r="AO547" i="41"/>
  <c r="AP547" i="41"/>
  <c r="AQ547" i="41"/>
  <c r="AR547" i="41"/>
  <c r="AS547" i="41"/>
  <c r="AT547" i="41"/>
  <c r="AU547" i="41"/>
  <c r="AV547" i="41"/>
  <c r="AW547" i="41"/>
  <c r="C548" i="41"/>
  <c r="D548" i="41"/>
  <c r="E548" i="41"/>
  <c r="F548" i="41"/>
  <c r="G548" i="41"/>
  <c r="H548" i="41"/>
  <c r="J548" i="41"/>
  <c r="K548" i="41"/>
  <c r="L548" i="41"/>
  <c r="N548" i="41"/>
  <c r="O548" i="41"/>
  <c r="P548" i="41"/>
  <c r="S548" i="41"/>
  <c r="T548" i="41"/>
  <c r="U548" i="41"/>
  <c r="V548" i="41"/>
  <c r="W548" i="41"/>
  <c r="AE548" i="41"/>
  <c r="AF548" i="41"/>
  <c r="AG548" i="41"/>
  <c r="AH548" i="41"/>
  <c r="AI548" i="41"/>
  <c r="AJ548" i="41"/>
  <c r="AK548" i="41"/>
  <c r="AL548" i="41"/>
  <c r="AM548" i="41"/>
  <c r="AN548" i="41"/>
  <c r="AO548" i="41"/>
  <c r="AP548" i="41"/>
  <c r="AQ548" i="41"/>
  <c r="AR548" i="41"/>
  <c r="AS548" i="41"/>
  <c r="AT548" i="41"/>
  <c r="AU548" i="41"/>
  <c r="AV548" i="41"/>
  <c r="AW548" i="41"/>
  <c r="C549" i="41"/>
  <c r="D549" i="41"/>
  <c r="E549" i="41"/>
  <c r="F549" i="41"/>
  <c r="G549" i="41"/>
  <c r="H549" i="41"/>
  <c r="J549" i="41"/>
  <c r="K549" i="41"/>
  <c r="L549" i="41"/>
  <c r="N549" i="41"/>
  <c r="O549" i="41"/>
  <c r="P549" i="41"/>
  <c r="S549" i="41"/>
  <c r="T549" i="41"/>
  <c r="U549" i="41"/>
  <c r="V549" i="41"/>
  <c r="W549" i="41"/>
  <c r="AE549" i="41"/>
  <c r="AF549" i="41"/>
  <c r="AG549" i="41"/>
  <c r="AH549" i="41"/>
  <c r="AI549" i="41"/>
  <c r="AJ549" i="41"/>
  <c r="AK549" i="41"/>
  <c r="AL549" i="41"/>
  <c r="AM549" i="41"/>
  <c r="AN549" i="41"/>
  <c r="AO549" i="41"/>
  <c r="AP549" i="41"/>
  <c r="AQ549" i="41"/>
  <c r="AR549" i="41"/>
  <c r="AS549" i="41"/>
  <c r="AT549" i="41"/>
  <c r="AU549" i="41"/>
  <c r="AV549" i="41"/>
  <c r="AW549" i="41"/>
  <c r="C550" i="41"/>
  <c r="D550" i="41"/>
  <c r="E550" i="41"/>
  <c r="F550" i="41"/>
  <c r="G550" i="41"/>
  <c r="H550" i="41"/>
  <c r="J550" i="41"/>
  <c r="K550" i="41"/>
  <c r="L550" i="41"/>
  <c r="N550" i="41"/>
  <c r="O550" i="41"/>
  <c r="P550" i="41"/>
  <c r="S550" i="41"/>
  <c r="T550" i="41"/>
  <c r="U550" i="41"/>
  <c r="V550" i="41"/>
  <c r="W550" i="41"/>
  <c r="AE550" i="41"/>
  <c r="AF550" i="41"/>
  <c r="AG550" i="41"/>
  <c r="AH550" i="41"/>
  <c r="AI550" i="41"/>
  <c r="AJ550" i="41"/>
  <c r="AK550" i="41"/>
  <c r="AL550" i="41"/>
  <c r="AM550" i="41"/>
  <c r="AN550" i="41"/>
  <c r="AO550" i="41"/>
  <c r="AP550" i="41"/>
  <c r="AQ550" i="41"/>
  <c r="AR550" i="41"/>
  <c r="AS550" i="41"/>
  <c r="AT550" i="41"/>
  <c r="AU550" i="41"/>
  <c r="AV550" i="41"/>
  <c r="AW550" i="41"/>
  <c r="C551" i="41"/>
  <c r="D551" i="41"/>
  <c r="E551" i="41"/>
  <c r="F551" i="41"/>
  <c r="G551" i="41"/>
  <c r="H551" i="41"/>
  <c r="J551" i="41"/>
  <c r="K551" i="41"/>
  <c r="L551" i="41"/>
  <c r="N551" i="41"/>
  <c r="O551" i="41"/>
  <c r="P551" i="41"/>
  <c r="S551" i="41"/>
  <c r="T551" i="41"/>
  <c r="U551" i="41"/>
  <c r="V551" i="41"/>
  <c r="W551" i="41"/>
  <c r="AE551" i="41"/>
  <c r="AF551" i="41"/>
  <c r="AG551" i="41"/>
  <c r="AH551" i="41"/>
  <c r="AI551" i="41"/>
  <c r="AJ551" i="41"/>
  <c r="AK551" i="41"/>
  <c r="AL551" i="41"/>
  <c r="AM551" i="41"/>
  <c r="AN551" i="41"/>
  <c r="AO551" i="41"/>
  <c r="AP551" i="41"/>
  <c r="AQ551" i="41"/>
  <c r="AR551" i="41"/>
  <c r="AS551" i="41"/>
  <c r="AT551" i="41"/>
  <c r="AU551" i="41"/>
  <c r="AV551" i="41"/>
  <c r="AW551" i="41"/>
  <c r="C552" i="41"/>
  <c r="D552" i="41"/>
  <c r="E552" i="41"/>
  <c r="F552" i="41"/>
  <c r="G552" i="41"/>
  <c r="H552" i="41"/>
  <c r="J552" i="41"/>
  <c r="K552" i="41"/>
  <c r="L552" i="41"/>
  <c r="N552" i="41"/>
  <c r="O552" i="41"/>
  <c r="P552" i="41"/>
  <c r="S552" i="41"/>
  <c r="T552" i="41"/>
  <c r="U552" i="41"/>
  <c r="V552" i="41"/>
  <c r="W552" i="41"/>
  <c r="AE552" i="41"/>
  <c r="AF552" i="41"/>
  <c r="AG552" i="41"/>
  <c r="AH552" i="41"/>
  <c r="AI552" i="41"/>
  <c r="AJ552" i="41"/>
  <c r="AK552" i="41"/>
  <c r="AL552" i="41"/>
  <c r="AM552" i="41"/>
  <c r="AN552" i="41"/>
  <c r="AO552" i="41"/>
  <c r="AP552" i="41"/>
  <c r="AQ552" i="41"/>
  <c r="AR552" i="41"/>
  <c r="AS552" i="41"/>
  <c r="AT552" i="41"/>
  <c r="AU552" i="41"/>
  <c r="AV552" i="41"/>
  <c r="AW552" i="41"/>
  <c r="C553" i="41"/>
  <c r="D553" i="41"/>
  <c r="E553" i="41"/>
  <c r="F553" i="41"/>
  <c r="G553" i="41"/>
  <c r="H553" i="41"/>
  <c r="J553" i="41"/>
  <c r="K553" i="41"/>
  <c r="L553" i="41"/>
  <c r="N553" i="41"/>
  <c r="O553" i="41"/>
  <c r="P553" i="41"/>
  <c r="S553" i="41"/>
  <c r="T553" i="41"/>
  <c r="U553" i="41"/>
  <c r="V553" i="41"/>
  <c r="W553" i="41"/>
  <c r="AE553" i="41"/>
  <c r="AF553" i="41"/>
  <c r="AG553" i="41"/>
  <c r="AH553" i="41"/>
  <c r="AI553" i="41"/>
  <c r="AJ553" i="41"/>
  <c r="AK553" i="41"/>
  <c r="AL553" i="41"/>
  <c r="AM553" i="41"/>
  <c r="AN553" i="41"/>
  <c r="AO553" i="41"/>
  <c r="AP553" i="41"/>
  <c r="AQ553" i="41"/>
  <c r="AR553" i="41"/>
  <c r="AS553" i="41"/>
  <c r="AT553" i="41"/>
  <c r="AU553" i="41"/>
  <c r="AV553" i="41"/>
  <c r="AW553" i="41"/>
  <c r="C554" i="41"/>
  <c r="D554" i="41"/>
  <c r="E554" i="41"/>
  <c r="F554" i="41"/>
  <c r="G554" i="41"/>
  <c r="H554" i="41"/>
  <c r="J554" i="41"/>
  <c r="K554" i="41"/>
  <c r="L554" i="41"/>
  <c r="N554" i="41"/>
  <c r="O554" i="41"/>
  <c r="P554" i="41"/>
  <c r="S554" i="41"/>
  <c r="T554" i="41"/>
  <c r="U554" i="41"/>
  <c r="V554" i="41"/>
  <c r="W554" i="41"/>
  <c r="AE554" i="41"/>
  <c r="AF554" i="41"/>
  <c r="AG554" i="41"/>
  <c r="AH554" i="41"/>
  <c r="AI554" i="41"/>
  <c r="AJ554" i="41"/>
  <c r="AK554" i="41"/>
  <c r="AL554" i="41"/>
  <c r="AM554" i="41"/>
  <c r="AN554" i="41"/>
  <c r="AO554" i="41"/>
  <c r="AP554" i="41"/>
  <c r="AQ554" i="41"/>
  <c r="AR554" i="41"/>
  <c r="AS554" i="41"/>
  <c r="AT554" i="41"/>
  <c r="AU554" i="41"/>
  <c r="AV554" i="41"/>
  <c r="AW554" i="41"/>
  <c r="C555" i="41"/>
  <c r="D555" i="41"/>
  <c r="E555" i="41"/>
  <c r="F555" i="41"/>
  <c r="G555" i="41"/>
  <c r="H555" i="41"/>
  <c r="J555" i="41"/>
  <c r="K555" i="41"/>
  <c r="L555" i="41"/>
  <c r="N555" i="41"/>
  <c r="O555" i="41"/>
  <c r="P555" i="41"/>
  <c r="S555" i="41"/>
  <c r="T555" i="41"/>
  <c r="U555" i="41"/>
  <c r="V555" i="41"/>
  <c r="W555" i="41"/>
  <c r="AE555" i="41"/>
  <c r="AF555" i="41"/>
  <c r="AG555" i="41"/>
  <c r="AH555" i="41"/>
  <c r="AI555" i="41"/>
  <c r="AJ555" i="41"/>
  <c r="AK555" i="41"/>
  <c r="AL555" i="41"/>
  <c r="AM555" i="41"/>
  <c r="AN555" i="41"/>
  <c r="AO555" i="41"/>
  <c r="AP555" i="41"/>
  <c r="AQ555" i="41"/>
  <c r="AR555" i="41"/>
  <c r="AS555" i="41"/>
  <c r="AT555" i="41"/>
  <c r="AU555" i="41"/>
  <c r="AV555" i="41"/>
  <c r="AW555" i="41"/>
  <c r="C556" i="41"/>
  <c r="D556" i="41"/>
  <c r="E556" i="41"/>
  <c r="F556" i="41"/>
  <c r="G556" i="41"/>
  <c r="H556" i="41"/>
  <c r="J556" i="41"/>
  <c r="K556" i="41"/>
  <c r="L556" i="41"/>
  <c r="N556" i="41"/>
  <c r="O556" i="41"/>
  <c r="P556" i="41"/>
  <c r="S556" i="41"/>
  <c r="T556" i="41"/>
  <c r="U556" i="41"/>
  <c r="V556" i="41"/>
  <c r="W556" i="41"/>
  <c r="AE556" i="41"/>
  <c r="AF556" i="41"/>
  <c r="AG556" i="41"/>
  <c r="AH556" i="41"/>
  <c r="AI556" i="41"/>
  <c r="AJ556" i="41"/>
  <c r="AK556" i="41"/>
  <c r="AL556" i="41"/>
  <c r="AM556" i="41"/>
  <c r="AN556" i="41"/>
  <c r="AO556" i="41"/>
  <c r="AP556" i="41"/>
  <c r="AQ556" i="41"/>
  <c r="AR556" i="41"/>
  <c r="AS556" i="41"/>
  <c r="AT556" i="41"/>
  <c r="AU556" i="41"/>
  <c r="AV556" i="41"/>
  <c r="AW556" i="41"/>
  <c r="C557" i="41"/>
  <c r="D557" i="41"/>
  <c r="E557" i="41"/>
  <c r="F557" i="41"/>
  <c r="G557" i="41"/>
  <c r="H557" i="41"/>
  <c r="J557" i="41"/>
  <c r="K557" i="41"/>
  <c r="L557" i="41"/>
  <c r="N557" i="41"/>
  <c r="O557" i="41"/>
  <c r="P557" i="41"/>
  <c r="S557" i="41"/>
  <c r="T557" i="41"/>
  <c r="U557" i="41"/>
  <c r="V557" i="41"/>
  <c r="W557" i="41"/>
  <c r="AE557" i="41"/>
  <c r="AF557" i="41"/>
  <c r="AG557" i="41"/>
  <c r="AH557" i="41"/>
  <c r="AI557" i="41"/>
  <c r="AJ557" i="41"/>
  <c r="AK557" i="41"/>
  <c r="AL557" i="41"/>
  <c r="AM557" i="41"/>
  <c r="AN557" i="41"/>
  <c r="AO557" i="41"/>
  <c r="AP557" i="41"/>
  <c r="AQ557" i="41"/>
  <c r="AR557" i="41"/>
  <c r="AS557" i="41"/>
  <c r="AT557" i="41"/>
  <c r="AU557" i="41"/>
  <c r="AV557" i="41"/>
  <c r="AW557" i="41"/>
  <c r="C558" i="41"/>
  <c r="D558" i="41"/>
  <c r="E558" i="41"/>
  <c r="F558" i="41"/>
  <c r="G558" i="41"/>
  <c r="H558" i="41"/>
  <c r="J558" i="41"/>
  <c r="K558" i="41"/>
  <c r="L558" i="41"/>
  <c r="N558" i="41"/>
  <c r="O558" i="41"/>
  <c r="P558" i="41"/>
  <c r="S558" i="41"/>
  <c r="T558" i="41"/>
  <c r="U558" i="41"/>
  <c r="V558" i="41"/>
  <c r="W558" i="41"/>
  <c r="AE558" i="41"/>
  <c r="AF558" i="41"/>
  <c r="AG558" i="41"/>
  <c r="AH558" i="41"/>
  <c r="AI558" i="41"/>
  <c r="AJ558" i="41"/>
  <c r="AK558" i="41"/>
  <c r="AL558" i="41"/>
  <c r="AM558" i="41"/>
  <c r="AN558" i="41"/>
  <c r="AO558" i="41"/>
  <c r="AP558" i="41"/>
  <c r="AQ558" i="41"/>
  <c r="AR558" i="41"/>
  <c r="AS558" i="41"/>
  <c r="AT558" i="41"/>
  <c r="AU558" i="41"/>
  <c r="AV558" i="41"/>
  <c r="AW558" i="41"/>
  <c r="C559" i="41"/>
  <c r="D559" i="41"/>
  <c r="E559" i="41"/>
  <c r="F559" i="41"/>
  <c r="G559" i="41"/>
  <c r="H559" i="41"/>
  <c r="J559" i="41"/>
  <c r="K559" i="41"/>
  <c r="L559" i="41"/>
  <c r="N559" i="41"/>
  <c r="O559" i="41"/>
  <c r="P559" i="41"/>
  <c r="S559" i="41"/>
  <c r="T559" i="41"/>
  <c r="U559" i="41"/>
  <c r="V559" i="41"/>
  <c r="W559" i="41"/>
  <c r="AE559" i="41"/>
  <c r="AF559" i="41"/>
  <c r="AG559" i="41"/>
  <c r="AH559" i="41"/>
  <c r="AI559" i="41"/>
  <c r="AJ559" i="41"/>
  <c r="AK559" i="41"/>
  <c r="AL559" i="41"/>
  <c r="AM559" i="41"/>
  <c r="AN559" i="41"/>
  <c r="AO559" i="41"/>
  <c r="AP559" i="41"/>
  <c r="AQ559" i="41"/>
  <c r="AR559" i="41"/>
  <c r="AS559" i="41"/>
  <c r="AT559" i="41"/>
  <c r="AU559" i="41"/>
  <c r="AV559" i="41"/>
  <c r="AW559" i="41"/>
  <c r="C560" i="41"/>
  <c r="D560" i="41"/>
  <c r="E560" i="41"/>
  <c r="F560" i="41"/>
  <c r="G560" i="41"/>
  <c r="H560" i="41"/>
  <c r="J560" i="41"/>
  <c r="K560" i="41"/>
  <c r="L560" i="41"/>
  <c r="N560" i="41"/>
  <c r="O560" i="41"/>
  <c r="P560" i="41"/>
  <c r="S560" i="41"/>
  <c r="T560" i="41"/>
  <c r="U560" i="41"/>
  <c r="V560" i="41"/>
  <c r="W560" i="41"/>
  <c r="AE560" i="41"/>
  <c r="AF560" i="41"/>
  <c r="AG560" i="41"/>
  <c r="AH560" i="41"/>
  <c r="AI560" i="41"/>
  <c r="AJ560" i="41"/>
  <c r="AK560" i="41"/>
  <c r="AL560" i="41"/>
  <c r="AM560" i="41"/>
  <c r="AN560" i="41"/>
  <c r="AO560" i="41"/>
  <c r="AP560" i="41"/>
  <c r="AQ560" i="41"/>
  <c r="AR560" i="41"/>
  <c r="AS560" i="41"/>
  <c r="AT560" i="41"/>
  <c r="AU560" i="41"/>
  <c r="AV560" i="41"/>
  <c r="AW560" i="41"/>
  <c r="C561" i="41"/>
  <c r="D561" i="41"/>
  <c r="E561" i="41"/>
  <c r="F561" i="41"/>
  <c r="G561" i="41"/>
  <c r="H561" i="41"/>
  <c r="J561" i="41"/>
  <c r="K561" i="41"/>
  <c r="L561" i="41"/>
  <c r="N561" i="41"/>
  <c r="O561" i="41"/>
  <c r="P561" i="41"/>
  <c r="S561" i="41"/>
  <c r="T561" i="41"/>
  <c r="U561" i="41"/>
  <c r="V561" i="41"/>
  <c r="W561" i="41"/>
  <c r="AE561" i="41"/>
  <c r="AF561" i="41"/>
  <c r="AG561" i="41"/>
  <c r="AH561" i="41"/>
  <c r="AI561" i="41"/>
  <c r="AJ561" i="41"/>
  <c r="AK561" i="41"/>
  <c r="AL561" i="41"/>
  <c r="AM561" i="41"/>
  <c r="AN561" i="41"/>
  <c r="AO561" i="41"/>
  <c r="AP561" i="41"/>
  <c r="AQ561" i="41"/>
  <c r="AR561" i="41"/>
  <c r="AS561" i="41"/>
  <c r="AT561" i="41"/>
  <c r="AU561" i="41"/>
  <c r="AV561" i="41"/>
  <c r="AW561" i="41"/>
  <c r="C562" i="41"/>
  <c r="D562" i="41"/>
  <c r="E562" i="41"/>
  <c r="F562" i="41"/>
  <c r="G562" i="41"/>
  <c r="H562" i="41"/>
  <c r="J562" i="41"/>
  <c r="K562" i="41"/>
  <c r="L562" i="41"/>
  <c r="N562" i="41"/>
  <c r="O562" i="41"/>
  <c r="P562" i="41"/>
  <c r="S562" i="41"/>
  <c r="T562" i="41"/>
  <c r="U562" i="41"/>
  <c r="V562" i="41"/>
  <c r="W562" i="41"/>
  <c r="AE562" i="41"/>
  <c r="AF562" i="41"/>
  <c r="AG562" i="41"/>
  <c r="AH562" i="41"/>
  <c r="AI562" i="41"/>
  <c r="AJ562" i="41"/>
  <c r="AK562" i="41"/>
  <c r="AL562" i="41"/>
  <c r="AM562" i="41"/>
  <c r="AN562" i="41"/>
  <c r="AO562" i="41"/>
  <c r="AP562" i="41"/>
  <c r="AQ562" i="41"/>
  <c r="AR562" i="41"/>
  <c r="AS562" i="41"/>
  <c r="AT562" i="41"/>
  <c r="AU562" i="41"/>
  <c r="AV562" i="41"/>
  <c r="AW562" i="41"/>
  <c r="C563" i="41"/>
  <c r="D563" i="41"/>
  <c r="E563" i="41"/>
  <c r="F563" i="41"/>
  <c r="G563" i="41"/>
  <c r="H563" i="41"/>
  <c r="J563" i="41"/>
  <c r="K563" i="41"/>
  <c r="L563" i="41"/>
  <c r="N563" i="41"/>
  <c r="O563" i="41"/>
  <c r="P563" i="41"/>
  <c r="S563" i="41"/>
  <c r="T563" i="41"/>
  <c r="U563" i="41"/>
  <c r="V563" i="41"/>
  <c r="W563" i="41"/>
  <c r="AE563" i="41"/>
  <c r="AF563" i="41"/>
  <c r="AG563" i="41"/>
  <c r="AH563" i="41"/>
  <c r="AI563" i="41"/>
  <c r="AJ563" i="41"/>
  <c r="AK563" i="41"/>
  <c r="AL563" i="41"/>
  <c r="AM563" i="41"/>
  <c r="AN563" i="41"/>
  <c r="AO563" i="41"/>
  <c r="AP563" i="41"/>
  <c r="AQ563" i="41"/>
  <c r="AR563" i="41"/>
  <c r="AS563" i="41"/>
  <c r="AT563" i="41"/>
  <c r="AU563" i="41"/>
  <c r="AV563" i="41"/>
  <c r="AW563" i="41"/>
  <c r="C564" i="41"/>
  <c r="D564" i="41"/>
  <c r="E564" i="41"/>
  <c r="F564" i="41"/>
  <c r="G564" i="41"/>
  <c r="H564" i="41"/>
  <c r="J564" i="41"/>
  <c r="K564" i="41"/>
  <c r="L564" i="41"/>
  <c r="N564" i="41"/>
  <c r="O564" i="41"/>
  <c r="P564" i="41"/>
  <c r="S564" i="41"/>
  <c r="T564" i="41"/>
  <c r="U564" i="41"/>
  <c r="V564" i="41"/>
  <c r="W564" i="41"/>
  <c r="AE564" i="41"/>
  <c r="AF564" i="41"/>
  <c r="AG564" i="41"/>
  <c r="AH564" i="41"/>
  <c r="AI564" i="41"/>
  <c r="AJ564" i="41"/>
  <c r="AK564" i="41"/>
  <c r="AL564" i="41"/>
  <c r="AM564" i="41"/>
  <c r="AN564" i="41"/>
  <c r="AO564" i="41"/>
  <c r="AP564" i="41"/>
  <c r="AQ564" i="41"/>
  <c r="AR564" i="41"/>
  <c r="AS564" i="41"/>
  <c r="AT564" i="41"/>
  <c r="AU564" i="41"/>
  <c r="AV564" i="41"/>
  <c r="AW564" i="41"/>
  <c r="C565" i="41"/>
  <c r="D565" i="41"/>
  <c r="E565" i="41"/>
  <c r="F565" i="41"/>
  <c r="G565" i="41"/>
  <c r="H565" i="41"/>
  <c r="J565" i="41"/>
  <c r="K565" i="41"/>
  <c r="L565" i="41"/>
  <c r="N565" i="41"/>
  <c r="O565" i="41"/>
  <c r="P565" i="41"/>
  <c r="S565" i="41"/>
  <c r="T565" i="41"/>
  <c r="U565" i="41"/>
  <c r="V565" i="41"/>
  <c r="W565" i="41"/>
  <c r="AE565" i="41"/>
  <c r="AF565" i="41"/>
  <c r="AG565" i="41"/>
  <c r="AH565" i="41"/>
  <c r="AI565" i="41"/>
  <c r="AJ565" i="41"/>
  <c r="AK565" i="41"/>
  <c r="AL565" i="41"/>
  <c r="AM565" i="41"/>
  <c r="AN565" i="41"/>
  <c r="AO565" i="41"/>
  <c r="AP565" i="41"/>
  <c r="AQ565" i="41"/>
  <c r="AR565" i="41"/>
  <c r="AS565" i="41"/>
  <c r="AT565" i="41"/>
  <c r="AU565" i="41"/>
  <c r="AV565" i="41"/>
  <c r="AW565" i="41"/>
  <c r="C566" i="41"/>
  <c r="D566" i="41"/>
  <c r="E566" i="41"/>
  <c r="F566" i="41"/>
  <c r="G566" i="41"/>
  <c r="H566" i="41"/>
  <c r="J566" i="41"/>
  <c r="K566" i="41"/>
  <c r="L566" i="41"/>
  <c r="N566" i="41"/>
  <c r="O566" i="41"/>
  <c r="P566" i="41"/>
  <c r="S566" i="41"/>
  <c r="T566" i="41"/>
  <c r="U566" i="41"/>
  <c r="V566" i="41"/>
  <c r="W566" i="41"/>
  <c r="AE566" i="41"/>
  <c r="AF566" i="41"/>
  <c r="AG566" i="41"/>
  <c r="AH566" i="41"/>
  <c r="AI566" i="41"/>
  <c r="AJ566" i="41"/>
  <c r="AK566" i="41"/>
  <c r="AL566" i="41"/>
  <c r="AM566" i="41"/>
  <c r="AN566" i="41"/>
  <c r="AO566" i="41"/>
  <c r="AP566" i="41"/>
  <c r="AQ566" i="41"/>
  <c r="AR566" i="41"/>
  <c r="AS566" i="41"/>
  <c r="AT566" i="41"/>
  <c r="AU566" i="41"/>
  <c r="AV566" i="41"/>
  <c r="AW566" i="41"/>
  <c r="C567" i="41"/>
  <c r="D567" i="41"/>
  <c r="E567" i="41"/>
  <c r="F567" i="41"/>
  <c r="G567" i="41"/>
  <c r="H567" i="41"/>
  <c r="J567" i="41"/>
  <c r="K567" i="41"/>
  <c r="L567" i="41"/>
  <c r="N567" i="41"/>
  <c r="O567" i="41"/>
  <c r="P567" i="41"/>
  <c r="S567" i="41"/>
  <c r="T567" i="41"/>
  <c r="U567" i="41"/>
  <c r="V567" i="41"/>
  <c r="W567" i="41"/>
  <c r="AE567" i="41"/>
  <c r="AF567" i="41"/>
  <c r="AG567" i="41"/>
  <c r="AH567" i="41"/>
  <c r="AI567" i="41"/>
  <c r="AJ567" i="41"/>
  <c r="AK567" i="41"/>
  <c r="AL567" i="41"/>
  <c r="AM567" i="41"/>
  <c r="AN567" i="41"/>
  <c r="AO567" i="41"/>
  <c r="AP567" i="41"/>
  <c r="AQ567" i="41"/>
  <c r="AR567" i="41"/>
  <c r="AS567" i="41"/>
  <c r="AT567" i="41"/>
  <c r="AU567" i="41"/>
  <c r="AV567" i="41"/>
  <c r="AW567" i="41"/>
  <c r="C568" i="41"/>
  <c r="D568" i="41"/>
  <c r="E568" i="41"/>
  <c r="F568" i="41"/>
  <c r="G568" i="41"/>
  <c r="H568" i="41"/>
  <c r="J568" i="41"/>
  <c r="K568" i="41"/>
  <c r="L568" i="41"/>
  <c r="N568" i="41"/>
  <c r="O568" i="41"/>
  <c r="P568" i="41"/>
  <c r="S568" i="41"/>
  <c r="T568" i="41"/>
  <c r="U568" i="41"/>
  <c r="V568" i="41"/>
  <c r="W568" i="41"/>
  <c r="AE568" i="41"/>
  <c r="AF568" i="41"/>
  <c r="AG568" i="41"/>
  <c r="AH568" i="41"/>
  <c r="AI568" i="41"/>
  <c r="AJ568" i="41"/>
  <c r="AK568" i="41"/>
  <c r="AL568" i="41"/>
  <c r="AM568" i="41"/>
  <c r="AN568" i="41"/>
  <c r="AO568" i="41"/>
  <c r="AP568" i="41"/>
  <c r="AQ568" i="41"/>
  <c r="AR568" i="41"/>
  <c r="AS568" i="41"/>
  <c r="AT568" i="41"/>
  <c r="AU568" i="41"/>
  <c r="AV568" i="41"/>
  <c r="AW568" i="41"/>
  <c r="C569" i="41"/>
  <c r="D569" i="41"/>
  <c r="E569" i="41"/>
  <c r="F569" i="41"/>
  <c r="G569" i="41"/>
  <c r="H569" i="41"/>
  <c r="J569" i="41"/>
  <c r="K569" i="41"/>
  <c r="L569" i="41"/>
  <c r="N569" i="41"/>
  <c r="O569" i="41"/>
  <c r="P569" i="41"/>
  <c r="S569" i="41"/>
  <c r="T569" i="41"/>
  <c r="U569" i="41"/>
  <c r="V569" i="41"/>
  <c r="W569" i="41"/>
  <c r="AE569" i="41"/>
  <c r="AF569" i="41"/>
  <c r="AG569" i="41"/>
  <c r="AH569" i="41"/>
  <c r="AI569" i="41"/>
  <c r="AJ569" i="41"/>
  <c r="AK569" i="41"/>
  <c r="AL569" i="41"/>
  <c r="AM569" i="41"/>
  <c r="AN569" i="41"/>
  <c r="AO569" i="41"/>
  <c r="AP569" i="41"/>
  <c r="AQ569" i="41"/>
  <c r="AR569" i="41"/>
  <c r="AS569" i="41"/>
  <c r="AT569" i="41"/>
  <c r="AU569" i="41"/>
  <c r="AV569" i="41"/>
  <c r="AW569" i="41"/>
  <c r="C570" i="41"/>
  <c r="D570" i="41"/>
  <c r="E570" i="41"/>
  <c r="F570" i="41"/>
  <c r="G570" i="41"/>
  <c r="H570" i="41"/>
  <c r="J570" i="41"/>
  <c r="K570" i="41"/>
  <c r="L570" i="41"/>
  <c r="N570" i="41"/>
  <c r="O570" i="41"/>
  <c r="P570" i="41"/>
  <c r="S570" i="41"/>
  <c r="T570" i="41"/>
  <c r="U570" i="41"/>
  <c r="V570" i="41"/>
  <c r="W570" i="41"/>
  <c r="AE570" i="41"/>
  <c r="AF570" i="41"/>
  <c r="AG570" i="41"/>
  <c r="AH570" i="41"/>
  <c r="AI570" i="41"/>
  <c r="AJ570" i="41"/>
  <c r="AK570" i="41"/>
  <c r="AL570" i="41"/>
  <c r="AM570" i="41"/>
  <c r="AN570" i="41"/>
  <c r="AO570" i="41"/>
  <c r="AP570" i="41"/>
  <c r="AQ570" i="41"/>
  <c r="AR570" i="41"/>
  <c r="AS570" i="41"/>
  <c r="AT570" i="41"/>
  <c r="AU570" i="41"/>
  <c r="AV570" i="41"/>
  <c r="AW570" i="41"/>
  <c r="C571" i="41"/>
  <c r="D571" i="41"/>
  <c r="E571" i="41"/>
  <c r="F571" i="41"/>
  <c r="G571" i="41"/>
  <c r="H571" i="41"/>
  <c r="J571" i="41"/>
  <c r="K571" i="41"/>
  <c r="L571" i="41"/>
  <c r="N571" i="41"/>
  <c r="O571" i="41"/>
  <c r="P571" i="41"/>
  <c r="S571" i="41"/>
  <c r="T571" i="41"/>
  <c r="U571" i="41"/>
  <c r="V571" i="41"/>
  <c r="W571" i="41"/>
  <c r="AE571" i="41"/>
  <c r="AF571" i="41"/>
  <c r="AG571" i="41"/>
  <c r="AH571" i="41"/>
  <c r="AI571" i="41"/>
  <c r="AJ571" i="41"/>
  <c r="AK571" i="41"/>
  <c r="AL571" i="41"/>
  <c r="AM571" i="41"/>
  <c r="AN571" i="41"/>
  <c r="AO571" i="41"/>
  <c r="AP571" i="41"/>
  <c r="AQ571" i="41"/>
  <c r="AR571" i="41"/>
  <c r="AS571" i="41"/>
  <c r="AT571" i="41"/>
  <c r="AU571" i="41"/>
  <c r="AV571" i="41"/>
  <c r="AW571" i="41"/>
  <c r="C572" i="41"/>
  <c r="D572" i="41"/>
  <c r="E572" i="41"/>
  <c r="F572" i="41"/>
  <c r="G572" i="41"/>
  <c r="H572" i="41"/>
  <c r="J572" i="41"/>
  <c r="K572" i="41"/>
  <c r="L572" i="41"/>
  <c r="N572" i="41"/>
  <c r="O572" i="41"/>
  <c r="P572" i="41"/>
  <c r="S572" i="41"/>
  <c r="T572" i="41"/>
  <c r="U572" i="41"/>
  <c r="V572" i="41"/>
  <c r="W572" i="41"/>
  <c r="AE572" i="41"/>
  <c r="AF572" i="41"/>
  <c r="AG572" i="41"/>
  <c r="AH572" i="41"/>
  <c r="AI572" i="41"/>
  <c r="AJ572" i="41"/>
  <c r="AK572" i="41"/>
  <c r="AL572" i="41"/>
  <c r="AM572" i="41"/>
  <c r="AN572" i="41"/>
  <c r="AO572" i="41"/>
  <c r="AP572" i="41"/>
  <c r="AQ572" i="41"/>
  <c r="AR572" i="41"/>
  <c r="AS572" i="41"/>
  <c r="AT572" i="41"/>
  <c r="AU572" i="41"/>
  <c r="AV572" i="41"/>
  <c r="AW572" i="41"/>
  <c r="C573" i="41"/>
  <c r="D573" i="41"/>
  <c r="E573" i="41"/>
  <c r="F573" i="41"/>
  <c r="G573" i="41"/>
  <c r="H573" i="41"/>
  <c r="J573" i="41"/>
  <c r="K573" i="41"/>
  <c r="L573" i="41"/>
  <c r="N573" i="41"/>
  <c r="O573" i="41"/>
  <c r="P573" i="41"/>
  <c r="S573" i="41"/>
  <c r="T573" i="41"/>
  <c r="U573" i="41"/>
  <c r="V573" i="41"/>
  <c r="W573" i="41"/>
  <c r="AE573" i="41"/>
  <c r="AF573" i="41"/>
  <c r="AG573" i="41"/>
  <c r="AH573" i="41"/>
  <c r="AI573" i="41"/>
  <c r="AJ573" i="41"/>
  <c r="AK573" i="41"/>
  <c r="AL573" i="41"/>
  <c r="AM573" i="41"/>
  <c r="AN573" i="41"/>
  <c r="AO573" i="41"/>
  <c r="AP573" i="41"/>
  <c r="AQ573" i="41"/>
  <c r="AR573" i="41"/>
  <c r="AS573" i="41"/>
  <c r="AT573" i="41"/>
  <c r="AU573" i="41"/>
  <c r="AV573" i="41"/>
  <c r="AW573" i="41"/>
  <c r="C574" i="41"/>
  <c r="D574" i="41"/>
  <c r="E574" i="41"/>
  <c r="F574" i="41"/>
  <c r="G574" i="41"/>
  <c r="H574" i="41"/>
  <c r="J574" i="41"/>
  <c r="K574" i="41"/>
  <c r="L574" i="41"/>
  <c r="N574" i="41"/>
  <c r="O574" i="41"/>
  <c r="P574" i="41"/>
  <c r="S574" i="41"/>
  <c r="T574" i="41"/>
  <c r="U574" i="41"/>
  <c r="V574" i="41"/>
  <c r="W574" i="41"/>
  <c r="AE574" i="41"/>
  <c r="AF574" i="41"/>
  <c r="AG574" i="41"/>
  <c r="AH574" i="41"/>
  <c r="AI574" i="41"/>
  <c r="AJ574" i="41"/>
  <c r="AK574" i="41"/>
  <c r="AL574" i="41"/>
  <c r="AM574" i="41"/>
  <c r="AN574" i="41"/>
  <c r="AO574" i="41"/>
  <c r="AP574" i="41"/>
  <c r="AQ574" i="41"/>
  <c r="AR574" i="41"/>
  <c r="AS574" i="41"/>
  <c r="AT574" i="41"/>
  <c r="AU574" i="41"/>
  <c r="AV574" i="41"/>
  <c r="AW574" i="41"/>
  <c r="C575" i="41"/>
  <c r="D575" i="41"/>
  <c r="E575" i="41"/>
  <c r="F575" i="41"/>
  <c r="G575" i="41"/>
  <c r="H575" i="41"/>
  <c r="J575" i="41"/>
  <c r="K575" i="41"/>
  <c r="L575" i="41"/>
  <c r="N575" i="41"/>
  <c r="O575" i="41"/>
  <c r="P575" i="41"/>
  <c r="S575" i="41"/>
  <c r="T575" i="41"/>
  <c r="U575" i="41"/>
  <c r="V575" i="41"/>
  <c r="W575" i="41"/>
  <c r="AE575" i="41"/>
  <c r="AF575" i="41"/>
  <c r="AG575" i="41"/>
  <c r="AH575" i="41"/>
  <c r="AI575" i="41"/>
  <c r="AJ575" i="41"/>
  <c r="AK575" i="41"/>
  <c r="AL575" i="41"/>
  <c r="AM575" i="41"/>
  <c r="AN575" i="41"/>
  <c r="AO575" i="41"/>
  <c r="AP575" i="41"/>
  <c r="AQ575" i="41"/>
  <c r="AR575" i="41"/>
  <c r="AS575" i="41"/>
  <c r="AT575" i="41"/>
  <c r="AU575" i="41"/>
  <c r="AV575" i="41"/>
  <c r="AW575" i="41"/>
  <c r="C576" i="41"/>
  <c r="D576" i="41"/>
  <c r="E576" i="41"/>
  <c r="F576" i="41"/>
  <c r="G576" i="41"/>
  <c r="H576" i="41"/>
  <c r="J576" i="41"/>
  <c r="K576" i="41"/>
  <c r="L576" i="41"/>
  <c r="N576" i="41"/>
  <c r="O576" i="41"/>
  <c r="P576" i="41"/>
  <c r="S576" i="41"/>
  <c r="T576" i="41"/>
  <c r="U576" i="41"/>
  <c r="V576" i="41"/>
  <c r="W576" i="41"/>
  <c r="AE576" i="41"/>
  <c r="AF576" i="41"/>
  <c r="AG576" i="41"/>
  <c r="AH576" i="41"/>
  <c r="AI576" i="41"/>
  <c r="AJ576" i="41"/>
  <c r="AK576" i="41"/>
  <c r="AL576" i="41"/>
  <c r="AM576" i="41"/>
  <c r="AN576" i="41"/>
  <c r="AO576" i="41"/>
  <c r="AP576" i="41"/>
  <c r="AQ576" i="41"/>
  <c r="AR576" i="41"/>
  <c r="AS576" i="41"/>
  <c r="AT576" i="41"/>
  <c r="AU576" i="41"/>
  <c r="AV576" i="41"/>
  <c r="AW576" i="41"/>
  <c r="C577" i="41"/>
  <c r="D577" i="41"/>
  <c r="E577" i="41"/>
  <c r="F577" i="41"/>
  <c r="G577" i="41"/>
  <c r="H577" i="41"/>
  <c r="J577" i="41"/>
  <c r="K577" i="41"/>
  <c r="L577" i="41"/>
  <c r="N577" i="41"/>
  <c r="O577" i="41"/>
  <c r="P577" i="41"/>
  <c r="S577" i="41"/>
  <c r="T577" i="41"/>
  <c r="U577" i="41"/>
  <c r="V577" i="41"/>
  <c r="W577" i="41"/>
  <c r="AE577" i="41"/>
  <c r="AF577" i="41"/>
  <c r="AG577" i="41"/>
  <c r="AH577" i="41"/>
  <c r="AI577" i="41"/>
  <c r="AJ577" i="41"/>
  <c r="AK577" i="41"/>
  <c r="AL577" i="41"/>
  <c r="AM577" i="41"/>
  <c r="AN577" i="41"/>
  <c r="AO577" i="41"/>
  <c r="AP577" i="41"/>
  <c r="AQ577" i="41"/>
  <c r="AR577" i="41"/>
  <c r="AS577" i="41"/>
  <c r="AT577" i="41"/>
  <c r="AU577" i="41"/>
  <c r="AV577" i="41"/>
  <c r="AW577" i="41"/>
  <c r="C578" i="41"/>
  <c r="D578" i="41"/>
  <c r="E578" i="41"/>
  <c r="F578" i="41"/>
  <c r="G578" i="41"/>
  <c r="H578" i="41"/>
  <c r="J578" i="41"/>
  <c r="K578" i="41"/>
  <c r="L578" i="41"/>
  <c r="N578" i="41"/>
  <c r="O578" i="41"/>
  <c r="P578" i="41"/>
  <c r="S578" i="41"/>
  <c r="T578" i="41"/>
  <c r="U578" i="41"/>
  <c r="V578" i="41"/>
  <c r="W578" i="41"/>
  <c r="AE578" i="41"/>
  <c r="AF578" i="41"/>
  <c r="AG578" i="41"/>
  <c r="AH578" i="41"/>
  <c r="AI578" i="41"/>
  <c r="AJ578" i="41"/>
  <c r="AK578" i="41"/>
  <c r="AL578" i="41"/>
  <c r="AM578" i="41"/>
  <c r="AN578" i="41"/>
  <c r="AO578" i="41"/>
  <c r="AP578" i="41"/>
  <c r="AQ578" i="41"/>
  <c r="AR578" i="41"/>
  <c r="AS578" i="41"/>
  <c r="AT578" i="41"/>
  <c r="AU578" i="41"/>
  <c r="AV578" i="41"/>
  <c r="AW578" i="41"/>
  <c r="C579" i="41"/>
  <c r="D579" i="41"/>
  <c r="E579" i="41"/>
  <c r="F579" i="41"/>
  <c r="G579" i="41"/>
  <c r="H579" i="41"/>
  <c r="J579" i="41"/>
  <c r="K579" i="41"/>
  <c r="L579" i="41"/>
  <c r="N579" i="41"/>
  <c r="O579" i="41"/>
  <c r="P579" i="41"/>
  <c r="S579" i="41"/>
  <c r="T579" i="41"/>
  <c r="U579" i="41"/>
  <c r="V579" i="41"/>
  <c r="W579" i="41"/>
  <c r="AE579" i="41"/>
  <c r="AF579" i="41"/>
  <c r="AG579" i="41"/>
  <c r="AH579" i="41"/>
  <c r="AI579" i="41"/>
  <c r="AJ579" i="41"/>
  <c r="AK579" i="41"/>
  <c r="AL579" i="41"/>
  <c r="AM579" i="41"/>
  <c r="AN579" i="41"/>
  <c r="AO579" i="41"/>
  <c r="AP579" i="41"/>
  <c r="AQ579" i="41"/>
  <c r="AR579" i="41"/>
  <c r="AS579" i="41"/>
  <c r="AT579" i="41"/>
  <c r="AU579" i="41"/>
  <c r="AV579" i="41"/>
  <c r="AW579" i="41"/>
  <c r="C580" i="41"/>
  <c r="D580" i="41"/>
  <c r="E580" i="41"/>
  <c r="F580" i="41"/>
  <c r="G580" i="41"/>
  <c r="H580" i="41"/>
  <c r="J580" i="41"/>
  <c r="K580" i="41"/>
  <c r="L580" i="41"/>
  <c r="N580" i="41"/>
  <c r="O580" i="41"/>
  <c r="P580" i="41"/>
  <c r="S580" i="41"/>
  <c r="T580" i="41"/>
  <c r="U580" i="41"/>
  <c r="V580" i="41"/>
  <c r="W580" i="41"/>
  <c r="AE580" i="41"/>
  <c r="AF580" i="41"/>
  <c r="AG580" i="41"/>
  <c r="AH580" i="41"/>
  <c r="AI580" i="41"/>
  <c r="AJ580" i="41"/>
  <c r="AK580" i="41"/>
  <c r="AL580" i="41"/>
  <c r="AM580" i="41"/>
  <c r="AN580" i="41"/>
  <c r="AO580" i="41"/>
  <c r="AP580" i="41"/>
  <c r="AQ580" i="41"/>
  <c r="AR580" i="41"/>
  <c r="AS580" i="41"/>
  <c r="AT580" i="41"/>
  <c r="AU580" i="41"/>
  <c r="AV580" i="41"/>
  <c r="AW580" i="41"/>
  <c r="C581" i="41"/>
  <c r="D581" i="41"/>
  <c r="E581" i="41"/>
  <c r="F581" i="41"/>
  <c r="G581" i="41"/>
  <c r="H581" i="41"/>
  <c r="J581" i="41"/>
  <c r="K581" i="41"/>
  <c r="L581" i="41"/>
  <c r="N581" i="41"/>
  <c r="O581" i="41"/>
  <c r="P581" i="41"/>
  <c r="S581" i="41"/>
  <c r="T581" i="41"/>
  <c r="U581" i="41"/>
  <c r="V581" i="41"/>
  <c r="W581" i="41"/>
  <c r="AE581" i="41"/>
  <c r="AF581" i="41"/>
  <c r="AG581" i="41"/>
  <c r="AH581" i="41"/>
  <c r="AI581" i="41"/>
  <c r="AJ581" i="41"/>
  <c r="AK581" i="41"/>
  <c r="AL581" i="41"/>
  <c r="AM581" i="41"/>
  <c r="AN581" i="41"/>
  <c r="AO581" i="41"/>
  <c r="AP581" i="41"/>
  <c r="AQ581" i="41"/>
  <c r="AR581" i="41"/>
  <c r="AS581" i="41"/>
  <c r="AT581" i="41"/>
  <c r="AU581" i="41"/>
  <c r="AV581" i="41"/>
  <c r="AW581" i="41"/>
  <c r="C582" i="41"/>
  <c r="D582" i="41"/>
  <c r="E582" i="41"/>
  <c r="F582" i="41"/>
  <c r="G582" i="41"/>
  <c r="H582" i="41"/>
  <c r="J582" i="41"/>
  <c r="K582" i="41"/>
  <c r="L582" i="41"/>
  <c r="N582" i="41"/>
  <c r="O582" i="41"/>
  <c r="P582" i="41"/>
  <c r="S582" i="41"/>
  <c r="T582" i="41"/>
  <c r="U582" i="41"/>
  <c r="V582" i="41"/>
  <c r="W582" i="41"/>
  <c r="AE582" i="41"/>
  <c r="AF582" i="41"/>
  <c r="AG582" i="41"/>
  <c r="AH582" i="41"/>
  <c r="AI582" i="41"/>
  <c r="AJ582" i="41"/>
  <c r="AK582" i="41"/>
  <c r="AL582" i="41"/>
  <c r="AM582" i="41"/>
  <c r="AN582" i="41"/>
  <c r="AO582" i="41"/>
  <c r="AP582" i="41"/>
  <c r="AQ582" i="41"/>
  <c r="AR582" i="41"/>
  <c r="AS582" i="41"/>
  <c r="AT582" i="41"/>
  <c r="AU582" i="41"/>
  <c r="AV582" i="41"/>
  <c r="AW582" i="41"/>
  <c r="C583" i="41"/>
  <c r="D583" i="41"/>
  <c r="E583" i="41"/>
  <c r="F583" i="41"/>
  <c r="G583" i="41"/>
  <c r="H583" i="41"/>
  <c r="J583" i="41"/>
  <c r="K583" i="41"/>
  <c r="L583" i="41"/>
  <c r="N583" i="41"/>
  <c r="O583" i="41"/>
  <c r="P583" i="41"/>
  <c r="S583" i="41"/>
  <c r="T583" i="41"/>
  <c r="U583" i="41"/>
  <c r="V583" i="41"/>
  <c r="W583" i="41"/>
  <c r="AE583" i="41"/>
  <c r="AF583" i="41"/>
  <c r="AG583" i="41"/>
  <c r="AH583" i="41"/>
  <c r="AI583" i="41"/>
  <c r="AJ583" i="41"/>
  <c r="AK583" i="41"/>
  <c r="AL583" i="41"/>
  <c r="AM583" i="41"/>
  <c r="AN583" i="41"/>
  <c r="AO583" i="41"/>
  <c r="AP583" i="41"/>
  <c r="AQ583" i="41"/>
  <c r="AR583" i="41"/>
  <c r="AS583" i="41"/>
  <c r="AT583" i="41"/>
  <c r="AU583" i="41"/>
  <c r="AV583" i="41"/>
  <c r="AW583" i="41"/>
  <c r="C584" i="41"/>
  <c r="D584" i="41"/>
  <c r="E584" i="41"/>
  <c r="F584" i="41"/>
  <c r="G584" i="41"/>
  <c r="H584" i="41"/>
  <c r="J584" i="41"/>
  <c r="K584" i="41"/>
  <c r="L584" i="41"/>
  <c r="N584" i="41"/>
  <c r="O584" i="41"/>
  <c r="P584" i="41"/>
  <c r="S584" i="41"/>
  <c r="T584" i="41"/>
  <c r="U584" i="41"/>
  <c r="V584" i="41"/>
  <c r="W584" i="41"/>
  <c r="AE584" i="41"/>
  <c r="AF584" i="41"/>
  <c r="AG584" i="41"/>
  <c r="AH584" i="41"/>
  <c r="AI584" i="41"/>
  <c r="AJ584" i="41"/>
  <c r="AK584" i="41"/>
  <c r="AL584" i="41"/>
  <c r="AM584" i="41"/>
  <c r="AN584" i="41"/>
  <c r="AO584" i="41"/>
  <c r="AP584" i="41"/>
  <c r="AQ584" i="41"/>
  <c r="AR584" i="41"/>
  <c r="AS584" i="41"/>
  <c r="AT584" i="41"/>
  <c r="AU584" i="41"/>
  <c r="AV584" i="41"/>
  <c r="AW584" i="41"/>
  <c r="C585" i="41"/>
  <c r="D585" i="41"/>
  <c r="E585" i="41"/>
  <c r="F585" i="41"/>
  <c r="G585" i="41"/>
  <c r="H585" i="41"/>
  <c r="J585" i="41"/>
  <c r="K585" i="41"/>
  <c r="L585" i="41"/>
  <c r="N585" i="41"/>
  <c r="O585" i="41"/>
  <c r="P585" i="41"/>
  <c r="S585" i="41"/>
  <c r="T585" i="41"/>
  <c r="U585" i="41"/>
  <c r="V585" i="41"/>
  <c r="W585" i="41"/>
  <c r="AE585" i="41"/>
  <c r="AF585" i="41"/>
  <c r="AG585" i="41"/>
  <c r="AH585" i="41"/>
  <c r="AI585" i="41"/>
  <c r="AJ585" i="41"/>
  <c r="AK585" i="41"/>
  <c r="AL585" i="41"/>
  <c r="AM585" i="41"/>
  <c r="AN585" i="41"/>
  <c r="AO585" i="41"/>
  <c r="AP585" i="41"/>
  <c r="AQ585" i="41"/>
  <c r="AR585" i="41"/>
  <c r="AS585" i="41"/>
  <c r="AT585" i="41"/>
  <c r="AU585" i="41"/>
  <c r="AV585" i="41"/>
  <c r="AW585" i="41"/>
  <c r="C586" i="41"/>
  <c r="D586" i="41"/>
  <c r="E586" i="41"/>
  <c r="F586" i="41"/>
  <c r="G586" i="41"/>
  <c r="H586" i="41"/>
  <c r="J586" i="41"/>
  <c r="K586" i="41"/>
  <c r="L586" i="41"/>
  <c r="N586" i="41"/>
  <c r="O586" i="41"/>
  <c r="P586" i="41"/>
  <c r="S586" i="41"/>
  <c r="T586" i="41"/>
  <c r="U586" i="41"/>
  <c r="V586" i="41"/>
  <c r="W586" i="41"/>
  <c r="AE586" i="41"/>
  <c r="AF586" i="41"/>
  <c r="AG586" i="41"/>
  <c r="AH586" i="41"/>
  <c r="AI586" i="41"/>
  <c r="AJ586" i="41"/>
  <c r="AK586" i="41"/>
  <c r="AL586" i="41"/>
  <c r="AM586" i="41"/>
  <c r="AN586" i="41"/>
  <c r="AO586" i="41"/>
  <c r="AP586" i="41"/>
  <c r="AQ586" i="41"/>
  <c r="AR586" i="41"/>
  <c r="AS586" i="41"/>
  <c r="AT586" i="41"/>
  <c r="AU586" i="41"/>
  <c r="AV586" i="41"/>
  <c r="AW586" i="41"/>
  <c r="C587" i="41"/>
  <c r="D587" i="41"/>
  <c r="E587" i="41"/>
  <c r="F587" i="41"/>
  <c r="G587" i="41"/>
  <c r="H587" i="41"/>
  <c r="J587" i="41"/>
  <c r="K587" i="41"/>
  <c r="L587" i="41"/>
  <c r="N587" i="41"/>
  <c r="O587" i="41"/>
  <c r="P587" i="41"/>
  <c r="S587" i="41"/>
  <c r="T587" i="41"/>
  <c r="U587" i="41"/>
  <c r="V587" i="41"/>
  <c r="W587" i="41"/>
  <c r="AE587" i="41"/>
  <c r="AF587" i="41"/>
  <c r="AG587" i="41"/>
  <c r="AH587" i="41"/>
  <c r="AI587" i="41"/>
  <c r="AJ587" i="41"/>
  <c r="AK587" i="41"/>
  <c r="AL587" i="41"/>
  <c r="AM587" i="41"/>
  <c r="AN587" i="41"/>
  <c r="AO587" i="41"/>
  <c r="AP587" i="41"/>
  <c r="AQ587" i="41"/>
  <c r="AR587" i="41"/>
  <c r="AS587" i="41"/>
  <c r="AT587" i="41"/>
  <c r="AU587" i="41"/>
  <c r="AV587" i="41"/>
  <c r="AW587" i="41"/>
  <c r="C588" i="41"/>
  <c r="D588" i="41"/>
  <c r="E588" i="41"/>
  <c r="F588" i="41"/>
  <c r="G588" i="41"/>
  <c r="H588" i="41"/>
  <c r="J588" i="41"/>
  <c r="K588" i="41"/>
  <c r="L588" i="41"/>
  <c r="N588" i="41"/>
  <c r="O588" i="41"/>
  <c r="P588" i="41"/>
  <c r="S588" i="41"/>
  <c r="T588" i="41"/>
  <c r="U588" i="41"/>
  <c r="V588" i="41"/>
  <c r="W588" i="41"/>
  <c r="AE588" i="41"/>
  <c r="AF588" i="41"/>
  <c r="AG588" i="41"/>
  <c r="AH588" i="41"/>
  <c r="AI588" i="41"/>
  <c r="AJ588" i="41"/>
  <c r="AK588" i="41"/>
  <c r="AL588" i="41"/>
  <c r="AM588" i="41"/>
  <c r="AN588" i="41"/>
  <c r="AO588" i="41"/>
  <c r="AP588" i="41"/>
  <c r="AQ588" i="41"/>
  <c r="AR588" i="41"/>
  <c r="AS588" i="41"/>
  <c r="AT588" i="41"/>
  <c r="AU588" i="41"/>
  <c r="AV588" i="41"/>
  <c r="AW588" i="41"/>
  <c r="C589" i="41"/>
  <c r="D589" i="41"/>
  <c r="E589" i="41"/>
  <c r="F589" i="41"/>
  <c r="G589" i="41"/>
  <c r="H589" i="41"/>
  <c r="J589" i="41"/>
  <c r="K589" i="41"/>
  <c r="L589" i="41"/>
  <c r="N589" i="41"/>
  <c r="O589" i="41"/>
  <c r="P589" i="41"/>
  <c r="S589" i="41"/>
  <c r="T589" i="41"/>
  <c r="U589" i="41"/>
  <c r="V589" i="41"/>
  <c r="W589" i="41"/>
  <c r="AE589" i="41"/>
  <c r="AF589" i="41"/>
  <c r="AG589" i="41"/>
  <c r="AH589" i="41"/>
  <c r="AI589" i="41"/>
  <c r="AJ589" i="41"/>
  <c r="AK589" i="41"/>
  <c r="AL589" i="41"/>
  <c r="AM589" i="41"/>
  <c r="AN589" i="41"/>
  <c r="AO589" i="41"/>
  <c r="AP589" i="41"/>
  <c r="AQ589" i="41"/>
  <c r="AR589" i="41"/>
  <c r="AS589" i="41"/>
  <c r="AT589" i="41"/>
  <c r="AU589" i="41"/>
  <c r="AV589" i="41"/>
  <c r="AW589" i="41"/>
  <c r="C590" i="41"/>
  <c r="D590" i="41"/>
  <c r="E590" i="41"/>
  <c r="F590" i="41"/>
  <c r="G590" i="41"/>
  <c r="H590" i="41"/>
  <c r="J590" i="41"/>
  <c r="K590" i="41"/>
  <c r="L590" i="41"/>
  <c r="N590" i="41"/>
  <c r="O590" i="41"/>
  <c r="P590" i="41"/>
  <c r="S590" i="41"/>
  <c r="T590" i="41"/>
  <c r="U590" i="41"/>
  <c r="V590" i="41"/>
  <c r="W590" i="41"/>
  <c r="AE590" i="41"/>
  <c r="AF590" i="41"/>
  <c r="AG590" i="41"/>
  <c r="AH590" i="41"/>
  <c r="AI590" i="41"/>
  <c r="AJ590" i="41"/>
  <c r="AK590" i="41"/>
  <c r="AL590" i="41"/>
  <c r="AM590" i="41"/>
  <c r="AN590" i="41"/>
  <c r="AO590" i="41"/>
  <c r="AP590" i="41"/>
  <c r="AQ590" i="41"/>
  <c r="AR590" i="41"/>
  <c r="AS590" i="41"/>
  <c r="AT590" i="41"/>
  <c r="AU590" i="41"/>
  <c r="AV590" i="41"/>
  <c r="AW590" i="41"/>
  <c r="C591" i="41"/>
  <c r="D591" i="41"/>
  <c r="E591" i="41"/>
  <c r="F591" i="41"/>
  <c r="G591" i="41"/>
  <c r="H591" i="41"/>
  <c r="J591" i="41"/>
  <c r="K591" i="41"/>
  <c r="L591" i="41"/>
  <c r="N591" i="41"/>
  <c r="O591" i="41"/>
  <c r="P591" i="41"/>
  <c r="S591" i="41"/>
  <c r="T591" i="41"/>
  <c r="U591" i="41"/>
  <c r="V591" i="41"/>
  <c r="W591" i="41"/>
  <c r="AE591" i="41"/>
  <c r="AF591" i="41"/>
  <c r="AG591" i="41"/>
  <c r="AH591" i="41"/>
  <c r="AI591" i="41"/>
  <c r="AJ591" i="41"/>
  <c r="AK591" i="41"/>
  <c r="AL591" i="41"/>
  <c r="AM591" i="41"/>
  <c r="AN591" i="41"/>
  <c r="AO591" i="41"/>
  <c r="AP591" i="41"/>
  <c r="AQ591" i="41"/>
  <c r="AR591" i="41"/>
  <c r="AS591" i="41"/>
  <c r="AT591" i="41"/>
  <c r="AU591" i="41"/>
  <c r="AV591" i="41"/>
  <c r="AW591" i="41"/>
  <c r="C592" i="41"/>
  <c r="D592" i="41"/>
  <c r="E592" i="41"/>
  <c r="F592" i="41"/>
  <c r="G592" i="41"/>
  <c r="H592" i="41"/>
  <c r="J592" i="41"/>
  <c r="K592" i="41"/>
  <c r="L592" i="41"/>
  <c r="N592" i="41"/>
  <c r="O592" i="41"/>
  <c r="P592" i="41"/>
  <c r="S592" i="41"/>
  <c r="T592" i="41"/>
  <c r="U592" i="41"/>
  <c r="V592" i="41"/>
  <c r="W592" i="41"/>
  <c r="AE592" i="41"/>
  <c r="AF592" i="41"/>
  <c r="AG592" i="41"/>
  <c r="AH592" i="41"/>
  <c r="AI592" i="41"/>
  <c r="AJ592" i="41"/>
  <c r="AK592" i="41"/>
  <c r="AL592" i="41"/>
  <c r="AM592" i="41"/>
  <c r="AN592" i="41"/>
  <c r="AO592" i="41"/>
  <c r="AP592" i="41"/>
  <c r="AQ592" i="41"/>
  <c r="AR592" i="41"/>
  <c r="AS592" i="41"/>
  <c r="AT592" i="41"/>
  <c r="AU592" i="41"/>
  <c r="AV592" i="41"/>
  <c r="AW592" i="41"/>
  <c r="C593" i="41"/>
  <c r="D593" i="41"/>
  <c r="E593" i="41"/>
  <c r="F593" i="41"/>
  <c r="G593" i="41"/>
  <c r="H593" i="41"/>
  <c r="J593" i="41"/>
  <c r="K593" i="41"/>
  <c r="L593" i="41"/>
  <c r="N593" i="41"/>
  <c r="O593" i="41"/>
  <c r="P593" i="41"/>
  <c r="S593" i="41"/>
  <c r="T593" i="41"/>
  <c r="U593" i="41"/>
  <c r="V593" i="41"/>
  <c r="W593" i="41"/>
  <c r="AE593" i="41"/>
  <c r="AF593" i="41"/>
  <c r="AG593" i="41"/>
  <c r="AH593" i="41"/>
  <c r="AI593" i="41"/>
  <c r="AJ593" i="41"/>
  <c r="AK593" i="41"/>
  <c r="AL593" i="41"/>
  <c r="AM593" i="41"/>
  <c r="AN593" i="41"/>
  <c r="AO593" i="41"/>
  <c r="AP593" i="41"/>
  <c r="AQ593" i="41"/>
  <c r="AR593" i="41"/>
  <c r="AS593" i="41"/>
  <c r="AT593" i="41"/>
  <c r="AU593" i="41"/>
  <c r="AV593" i="41"/>
  <c r="AW593" i="41"/>
  <c r="C594" i="41"/>
  <c r="D594" i="41"/>
  <c r="E594" i="41"/>
  <c r="F594" i="41"/>
  <c r="G594" i="41"/>
  <c r="H594" i="41"/>
  <c r="J594" i="41"/>
  <c r="K594" i="41"/>
  <c r="L594" i="41"/>
  <c r="N594" i="41"/>
  <c r="O594" i="41"/>
  <c r="P594" i="41"/>
  <c r="S594" i="41"/>
  <c r="T594" i="41"/>
  <c r="U594" i="41"/>
  <c r="V594" i="41"/>
  <c r="W594" i="41"/>
  <c r="AE594" i="41"/>
  <c r="AF594" i="41"/>
  <c r="AG594" i="41"/>
  <c r="AH594" i="41"/>
  <c r="AI594" i="41"/>
  <c r="AJ594" i="41"/>
  <c r="AK594" i="41"/>
  <c r="AL594" i="41"/>
  <c r="AM594" i="41"/>
  <c r="AN594" i="41"/>
  <c r="AO594" i="41"/>
  <c r="AP594" i="41"/>
  <c r="AQ594" i="41"/>
  <c r="AR594" i="41"/>
  <c r="AS594" i="41"/>
  <c r="AT594" i="41"/>
  <c r="AU594" i="41"/>
  <c r="AV594" i="41"/>
  <c r="AW594" i="41"/>
  <c r="C595" i="41"/>
  <c r="D595" i="41"/>
  <c r="E595" i="41"/>
  <c r="F595" i="41"/>
  <c r="G595" i="41"/>
  <c r="H595" i="41"/>
  <c r="J595" i="41"/>
  <c r="K595" i="41"/>
  <c r="L595" i="41"/>
  <c r="N595" i="41"/>
  <c r="O595" i="41"/>
  <c r="P595" i="41"/>
  <c r="S595" i="41"/>
  <c r="T595" i="41"/>
  <c r="U595" i="41"/>
  <c r="V595" i="41"/>
  <c r="W595" i="41"/>
  <c r="AE595" i="41"/>
  <c r="AF595" i="41"/>
  <c r="AG595" i="41"/>
  <c r="AH595" i="41"/>
  <c r="AI595" i="41"/>
  <c r="AJ595" i="41"/>
  <c r="AK595" i="41"/>
  <c r="AL595" i="41"/>
  <c r="AM595" i="41"/>
  <c r="AN595" i="41"/>
  <c r="AO595" i="41"/>
  <c r="AP595" i="41"/>
  <c r="AQ595" i="41"/>
  <c r="AR595" i="41"/>
  <c r="AS595" i="41"/>
  <c r="AT595" i="41"/>
  <c r="AU595" i="41"/>
  <c r="AV595" i="41"/>
  <c r="AW595" i="41"/>
  <c r="C596" i="41"/>
  <c r="D596" i="41"/>
  <c r="E596" i="41"/>
  <c r="F596" i="41"/>
  <c r="G596" i="41"/>
  <c r="H596" i="41"/>
  <c r="J596" i="41"/>
  <c r="K596" i="41"/>
  <c r="L596" i="41"/>
  <c r="N596" i="41"/>
  <c r="O596" i="41"/>
  <c r="P596" i="41"/>
  <c r="S596" i="41"/>
  <c r="T596" i="41"/>
  <c r="U596" i="41"/>
  <c r="V596" i="41"/>
  <c r="W596" i="41"/>
  <c r="AE596" i="41"/>
  <c r="AF596" i="41"/>
  <c r="AG596" i="41"/>
  <c r="AH596" i="41"/>
  <c r="AI596" i="41"/>
  <c r="AJ596" i="41"/>
  <c r="AK596" i="41"/>
  <c r="AL596" i="41"/>
  <c r="AM596" i="41"/>
  <c r="AN596" i="41"/>
  <c r="AO596" i="41"/>
  <c r="AP596" i="41"/>
  <c r="AQ596" i="41"/>
  <c r="AR596" i="41"/>
  <c r="AS596" i="41"/>
  <c r="AT596" i="41"/>
  <c r="AU596" i="41"/>
  <c r="AV596" i="41"/>
  <c r="AW596" i="41"/>
  <c r="C597" i="41"/>
  <c r="D597" i="41"/>
  <c r="E597" i="41"/>
  <c r="F597" i="41"/>
  <c r="G597" i="41"/>
  <c r="H597" i="41"/>
  <c r="J597" i="41"/>
  <c r="K597" i="41"/>
  <c r="L597" i="41"/>
  <c r="N597" i="41"/>
  <c r="O597" i="41"/>
  <c r="P597" i="41"/>
  <c r="S597" i="41"/>
  <c r="T597" i="41"/>
  <c r="U597" i="41"/>
  <c r="V597" i="41"/>
  <c r="W597" i="41"/>
  <c r="AE597" i="41"/>
  <c r="AF597" i="41"/>
  <c r="AG597" i="41"/>
  <c r="AH597" i="41"/>
  <c r="AI597" i="41"/>
  <c r="AJ597" i="41"/>
  <c r="AK597" i="41"/>
  <c r="AL597" i="41"/>
  <c r="AM597" i="41"/>
  <c r="AN597" i="41"/>
  <c r="AO597" i="41"/>
  <c r="AP597" i="41"/>
  <c r="AQ597" i="41"/>
  <c r="AR597" i="41"/>
  <c r="AS597" i="41"/>
  <c r="AT597" i="41"/>
  <c r="AU597" i="41"/>
  <c r="AV597" i="41"/>
  <c r="AW597" i="41"/>
  <c r="C598" i="41"/>
  <c r="D598" i="41"/>
  <c r="E598" i="41"/>
  <c r="F598" i="41"/>
  <c r="G598" i="41"/>
  <c r="H598" i="41"/>
  <c r="J598" i="41"/>
  <c r="K598" i="41"/>
  <c r="L598" i="41"/>
  <c r="N598" i="41"/>
  <c r="O598" i="41"/>
  <c r="P598" i="41"/>
  <c r="S598" i="41"/>
  <c r="T598" i="41"/>
  <c r="U598" i="41"/>
  <c r="V598" i="41"/>
  <c r="W598" i="41"/>
  <c r="AE598" i="41"/>
  <c r="AF598" i="41"/>
  <c r="AG598" i="41"/>
  <c r="AH598" i="41"/>
  <c r="AI598" i="41"/>
  <c r="AJ598" i="41"/>
  <c r="AK598" i="41"/>
  <c r="AL598" i="41"/>
  <c r="AM598" i="41"/>
  <c r="AN598" i="41"/>
  <c r="AO598" i="41"/>
  <c r="AP598" i="41"/>
  <c r="AQ598" i="41"/>
  <c r="AR598" i="41"/>
  <c r="AS598" i="41"/>
  <c r="AT598" i="41"/>
  <c r="AU598" i="41"/>
  <c r="AV598" i="41"/>
  <c r="AW598" i="41"/>
  <c r="C599" i="41"/>
  <c r="D599" i="41"/>
  <c r="E599" i="41"/>
  <c r="F599" i="41"/>
  <c r="G599" i="41"/>
  <c r="H599" i="41"/>
  <c r="J599" i="41"/>
  <c r="K599" i="41"/>
  <c r="L599" i="41"/>
  <c r="N599" i="41"/>
  <c r="O599" i="41"/>
  <c r="P599" i="41"/>
  <c r="S599" i="41"/>
  <c r="T599" i="41"/>
  <c r="U599" i="41"/>
  <c r="V599" i="41"/>
  <c r="W599" i="41"/>
  <c r="AE599" i="41"/>
  <c r="AF599" i="41"/>
  <c r="AG599" i="41"/>
  <c r="AH599" i="41"/>
  <c r="AI599" i="41"/>
  <c r="AJ599" i="41"/>
  <c r="AK599" i="41"/>
  <c r="AL599" i="41"/>
  <c r="AM599" i="41"/>
  <c r="AN599" i="41"/>
  <c r="AO599" i="41"/>
  <c r="AP599" i="41"/>
  <c r="AQ599" i="41"/>
  <c r="AR599" i="41"/>
  <c r="AS599" i="41"/>
  <c r="AT599" i="41"/>
  <c r="AU599" i="41"/>
  <c r="AV599" i="41"/>
  <c r="AW599" i="41"/>
  <c r="C600" i="41"/>
  <c r="D600" i="41"/>
  <c r="E600" i="41"/>
  <c r="F600" i="41"/>
  <c r="G600" i="41"/>
  <c r="H600" i="41"/>
  <c r="J600" i="41"/>
  <c r="K600" i="41"/>
  <c r="L600" i="41"/>
  <c r="N600" i="41"/>
  <c r="O600" i="41"/>
  <c r="P600" i="41"/>
  <c r="S600" i="41"/>
  <c r="T600" i="41"/>
  <c r="U600" i="41"/>
  <c r="V600" i="41"/>
  <c r="W600" i="41"/>
  <c r="AE600" i="41"/>
  <c r="AF600" i="41"/>
  <c r="AG600" i="41"/>
  <c r="AH600" i="41"/>
  <c r="AI600" i="41"/>
  <c r="AJ600" i="41"/>
  <c r="AK600" i="41"/>
  <c r="AL600" i="41"/>
  <c r="AM600" i="41"/>
  <c r="AN600" i="41"/>
  <c r="AO600" i="41"/>
  <c r="AP600" i="41"/>
  <c r="AQ600" i="41"/>
  <c r="AR600" i="41"/>
  <c r="AS600" i="41"/>
  <c r="AT600" i="41"/>
  <c r="AU600" i="41"/>
  <c r="AV600" i="41"/>
  <c r="AW600" i="41"/>
  <c r="C601" i="41"/>
  <c r="D601" i="41"/>
  <c r="E601" i="41"/>
  <c r="F601" i="41"/>
  <c r="G601" i="41"/>
  <c r="H601" i="41"/>
  <c r="J601" i="41"/>
  <c r="K601" i="41"/>
  <c r="L601" i="41"/>
  <c r="N601" i="41"/>
  <c r="O601" i="41"/>
  <c r="P601" i="41"/>
  <c r="S601" i="41"/>
  <c r="T601" i="41"/>
  <c r="U601" i="41"/>
  <c r="V601" i="41"/>
  <c r="W601" i="41"/>
  <c r="AE601" i="41"/>
  <c r="AF601" i="41"/>
  <c r="AG601" i="41"/>
  <c r="AH601" i="41"/>
  <c r="AI601" i="41"/>
  <c r="AJ601" i="41"/>
  <c r="AK601" i="41"/>
  <c r="AL601" i="41"/>
  <c r="AM601" i="41"/>
  <c r="AN601" i="41"/>
  <c r="AO601" i="41"/>
  <c r="AP601" i="41"/>
  <c r="AQ601" i="41"/>
  <c r="AR601" i="41"/>
  <c r="AS601" i="41"/>
  <c r="AT601" i="41"/>
  <c r="AU601" i="41"/>
  <c r="AV601" i="41"/>
  <c r="AW601" i="41"/>
  <c r="C602" i="41"/>
  <c r="D602" i="41"/>
  <c r="E602" i="41"/>
  <c r="F602" i="41"/>
  <c r="G602" i="41"/>
  <c r="H602" i="41"/>
  <c r="J602" i="41"/>
  <c r="K602" i="41"/>
  <c r="L602" i="41"/>
  <c r="N602" i="41"/>
  <c r="O602" i="41"/>
  <c r="P602" i="41"/>
  <c r="S602" i="41"/>
  <c r="T602" i="41"/>
  <c r="U602" i="41"/>
  <c r="V602" i="41"/>
  <c r="W602" i="41"/>
  <c r="AE602" i="41"/>
  <c r="AF602" i="41"/>
  <c r="AG602" i="41"/>
  <c r="AH602" i="41"/>
  <c r="AI602" i="41"/>
  <c r="AJ602" i="41"/>
  <c r="AK602" i="41"/>
  <c r="AL602" i="41"/>
  <c r="AM602" i="41"/>
  <c r="AN602" i="41"/>
  <c r="AO602" i="41"/>
  <c r="AP602" i="41"/>
  <c r="AQ602" i="41"/>
  <c r="AR602" i="41"/>
  <c r="AS602" i="41"/>
  <c r="AT602" i="41"/>
  <c r="AU602" i="41"/>
  <c r="AV602" i="41"/>
  <c r="AW602" i="41"/>
  <c r="C603" i="41"/>
  <c r="D603" i="41"/>
  <c r="E603" i="41"/>
  <c r="F603" i="41"/>
  <c r="G603" i="41"/>
  <c r="H603" i="41"/>
  <c r="J603" i="41"/>
  <c r="K603" i="41"/>
  <c r="L603" i="41"/>
  <c r="N603" i="41"/>
  <c r="O603" i="41"/>
  <c r="P603" i="41"/>
  <c r="S603" i="41"/>
  <c r="T603" i="41"/>
  <c r="U603" i="41"/>
  <c r="V603" i="41"/>
  <c r="W603" i="41"/>
  <c r="AE603" i="41"/>
  <c r="AF603" i="41"/>
  <c r="AG603" i="41"/>
  <c r="AH603" i="41"/>
  <c r="AI603" i="41"/>
  <c r="AJ603" i="41"/>
  <c r="AK603" i="41"/>
  <c r="AL603" i="41"/>
  <c r="AM603" i="41"/>
  <c r="AN603" i="41"/>
  <c r="AO603" i="41"/>
  <c r="AP603" i="41"/>
  <c r="AQ603" i="41"/>
  <c r="AR603" i="41"/>
  <c r="AS603" i="41"/>
  <c r="AT603" i="41"/>
  <c r="AU603" i="41"/>
  <c r="AV603" i="41"/>
  <c r="AW603" i="41"/>
  <c r="C604" i="41"/>
  <c r="D604" i="41"/>
  <c r="E604" i="41"/>
  <c r="F604" i="41"/>
  <c r="G604" i="41"/>
  <c r="H604" i="41"/>
  <c r="J604" i="41"/>
  <c r="K604" i="41"/>
  <c r="L604" i="41"/>
  <c r="N604" i="41"/>
  <c r="O604" i="41"/>
  <c r="P604" i="41"/>
  <c r="S604" i="41"/>
  <c r="T604" i="41"/>
  <c r="U604" i="41"/>
  <c r="V604" i="41"/>
  <c r="W604" i="41"/>
  <c r="AE604" i="41"/>
  <c r="AF604" i="41"/>
  <c r="AG604" i="41"/>
  <c r="AH604" i="41"/>
  <c r="AI604" i="41"/>
  <c r="AJ604" i="41"/>
  <c r="AK604" i="41"/>
  <c r="AL604" i="41"/>
  <c r="AM604" i="41"/>
  <c r="AN604" i="41"/>
  <c r="AO604" i="41"/>
  <c r="AP604" i="41"/>
  <c r="AQ604" i="41"/>
  <c r="AR604" i="41"/>
  <c r="AS604" i="41"/>
  <c r="AT604" i="41"/>
  <c r="AU604" i="41"/>
  <c r="AV604" i="41"/>
  <c r="AW604" i="41"/>
  <c r="C605" i="41"/>
  <c r="D605" i="41"/>
  <c r="E605" i="41"/>
  <c r="F605" i="41"/>
  <c r="G605" i="41"/>
  <c r="H605" i="41"/>
  <c r="J605" i="41"/>
  <c r="K605" i="41"/>
  <c r="L605" i="41"/>
  <c r="N605" i="41"/>
  <c r="O605" i="41"/>
  <c r="P605" i="41"/>
  <c r="S605" i="41"/>
  <c r="T605" i="41"/>
  <c r="U605" i="41"/>
  <c r="V605" i="41"/>
  <c r="W605" i="41"/>
  <c r="AE605" i="41"/>
  <c r="AF605" i="41"/>
  <c r="AG605" i="41"/>
  <c r="AH605" i="41"/>
  <c r="AI605" i="41"/>
  <c r="AJ605" i="41"/>
  <c r="AK605" i="41"/>
  <c r="AL605" i="41"/>
  <c r="AM605" i="41"/>
  <c r="AN605" i="41"/>
  <c r="AO605" i="41"/>
  <c r="AP605" i="41"/>
  <c r="AQ605" i="41"/>
  <c r="AR605" i="41"/>
  <c r="AS605" i="41"/>
  <c r="AT605" i="41"/>
  <c r="AU605" i="41"/>
  <c r="AV605" i="41"/>
  <c r="AW605" i="41"/>
  <c r="C606" i="41"/>
  <c r="D606" i="41"/>
  <c r="E606" i="41"/>
  <c r="F606" i="41"/>
  <c r="G606" i="41"/>
  <c r="H606" i="41"/>
  <c r="J606" i="41"/>
  <c r="K606" i="41"/>
  <c r="L606" i="41"/>
  <c r="N606" i="41"/>
  <c r="O606" i="41"/>
  <c r="P606" i="41"/>
  <c r="S606" i="41"/>
  <c r="T606" i="41"/>
  <c r="U606" i="41"/>
  <c r="V606" i="41"/>
  <c r="W606" i="41"/>
  <c r="AE606" i="41"/>
  <c r="AF606" i="41"/>
  <c r="AG606" i="41"/>
  <c r="AH606" i="41"/>
  <c r="AI606" i="41"/>
  <c r="AJ606" i="41"/>
  <c r="AK606" i="41"/>
  <c r="AL606" i="41"/>
  <c r="AM606" i="41"/>
  <c r="AN606" i="41"/>
  <c r="AO606" i="41"/>
  <c r="AP606" i="41"/>
  <c r="AQ606" i="41"/>
  <c r="AR606" i="41"/>
  <c r="AS606" i="41"/>
  <c r="AT606" i="41"/>
  <c r="AU606" i="41"/>
  <c r="AV606" i="41"/>
  <c r="AW606" i="41"/>
  <c r="C607" i="41"/>
  <c r="D607" i="41"/>
  <c r="E607" i="41"/>
  <c r="F607" i="41"/>
  <c r="G607" i="41"/>
  <c r="H607" i="41"/>
  <c r="J607" i="41"/>
  <c r="K607" i="41"/>
  <c r="L607" i="41"/>
  <c r="N607" i="41"/>
  <c r="O607" i="41"/>
  <c r="P607" i="41"/>
  <c r="S607" i="41"/>
  <c r="T607" i="41"/>
  <c r="U607" i="41"/>
  <c r="V607" i="41"/>
  <c r="W607" i="41"/>
  <c r="AE607" i="41"/>
  <c r="AF607" i="41"/>
  <c r="AG607" i="41"/>
  <c r="AH607" i="41"/>
  <c r="AI607" i="41"/>
  <c r="AJ607" i="41"/>
  <c r="AK607" i="41"/>
  <c r="AL607" i="41"/>
  <c r="AM607" i="41"/>
  <c r="AN607" i="41"/>
  <c r="AO607" i="41"/>
  <c r="AP607" i="41"/>
  <c r="AQ607" i="41"/>
  <c r="AR607" i="41"/>
  <c r="AS607" i="41"/>
  <c r="AT607" i="41"/>
  <c r="AU607" i="41"/>
  <c r="AV607" i="41"/>
  <c r="AW607" i="41"/>
  <c r="C608" i="41"/>
  <c r="D608" i="41"/>
  <c r="E608" i="41"/>
  <c r="F608" i="41"/>
  <c r="G608" i="41"/>
  <c r="H608" i="41"/>
  <c r="J608" i="41"/>
  <c r="K608" i="41"/>
  <c r="L608" i="41"/>
  <c r="N608" i="41"/>
  <c r="O608" i="41"/>
  <c r="P608" i="41"/>
  <c r="S608" i="41"/>
  <c r="T608" i="41"/>
  <c r="U608" i="41"/>
  <c r="V608" i="41"/>
  <c r="W608" i="41"/>
  <c r="AE608" i="41"/>
  <c r="AF608" i="41"/>
  <c r="AG608" i="41"/>
  <c r="AH608" i="41"/>
  <c r="AI608" i="41"/>
  <c r="AJ608" i="41"/>
  <c r="AK608" i="41"/>
  <c r="AL608" i="41"/>
  <c r="AM608" i="41"/>
  <c r="AN608" i="41"/>
  <c r="AO608" i="41"/>
  <c r="AP608" i="41"/>
  <c r="AQ608" i="41"/>
  <c r="AR608" i="41"/>
  <c r="AS608" i="41"/>
  <c r="AT608" i="41"/>
  <c r="AU608" i="41"/>
  <c r="AV608" i="41"/>
  <c r="AW608" i="41"/>
  <c r="C609" i="41"/>
  <c r="D609" i="41"/>
  <c r="E609" i="41"/>
  <c r="F609" i="41"/>
  <c r="G609" i="41"/>
  <c r="H609" i="41"/>
  <c r="J609" i="41"/>
  <c r="K609" i="41"/>
  <c r="L609" i="41"/>
  <c r="N609" i="41"/>
  <c r="O609" i="41"/>
  <c r="P609" i="41"/>
  <c r="S609" i="41"/>
  <c r="T609" i="41"/>
  <c r="U609" i="41"/>
  <c r="V609" i="41"/>
  <c r="W609" i="41"/>
  <c r="AE609" i="41"/>
  <c r="AF609" i="41"/>
  <c r="AG609" i="41"/>
  <c r="AH609" i="41"/>
  <c r="AI609" i="41"/>
  <c r="AJ609" i="41"/>
  <c r="AK609" i="41"/>
  <c r="AL609" i="41"/>
  <c r="AM609" i="41"/>
  <c r="AN609" i="41"/>
  <c r="AO609" i="41"/>
  <c r="AP609" i="41"/>
  <c r="AQ609" i="41"/>
  <c r="AR609" i="41"/>
  <c r="AS609" i="41"/>
  <c r="AT609" i="41"/>
  <c r="AU609" i="41"/>
  <c r="AV609" i="41"/>
  <c r="AW609" i="41"/>
  <c r="C610" i="41"/>
  <c r="D610" i="41"/>
  <c r="E610" i="41"/>
  <c r="F610" i="41"/>
  <c r="G610" i="41"/>
  <c r="H610" i="41"/>
  <c r="J610" i="41"/>
  <c r="K610" i="41"/>
  <c r="L610" i="41"/>
  <c r="N610" i="41"/>
  <c r="O610" i="41"/>
  <c r="P610" i="41"/>
  <c r="S610" i="41"/>
  <c r="T610" i="41"/>
  <c r="U610" i="41"/>
  <c r="V610" i="41"/>
  <c r="W610" i="41"/>
  <c r="AE610" i="41"/>
  <c r="AF610" i="41"/>
  <c r="AG610" i="41"/>
  <c r="AH610" i="41"/>
  <c r="AI610" i="41"/>
  <c r="AJ610" i="41"/>
  <c r="AK610" i="41"/>
  <c r="AL610" i="41"/>
  <c r="AM610" i="41"/>
  <c r="AN610" i="41"/>
  <c r="AO610" i="41"/>
  <c r="AP610" i="41"/>
  <c r="AQ610" i="41"/>
  <c r="AR610" i="41"/>
  <c r="AS610" i="41"/>
  <c r="AT610" i="41"/>
  <c r="AU610" i="41"/>
  <c r="AV610" i="41"/>
  <c r="AW610" i="41"/>
  <c r="C611" i="41"/>
  <c r="D611" i="41"/>
  <c r="E611" i="41"/>
  <c r="F611" i="41"/>
  <c r="G611" i="41"/>
  <c r="H611" i="41"/>
  <c r="J611" i="41"/>
  <c r="K611" i="41"/>
  <c r="L611" i="41"/>
  <c r="N611" i="41"/>
  <c r="O611" i="41"/>
  <c r="P611" i="41"/>
  <c r="S611" i="41"/>
  <c r="T611" i="41"/>
  <c r="U611" i="41"/>
  <c r="V611" i="41"/>
  <c r="W611" i="41"/>
  <c r="AE611" i="41"/>
  <c r="AF611" i="41"/>
  <c r="AG611" i="41"/>
  <c r="AH611" i="41"/>
  <c r="AI611" i="41"/>
  <c r="AJ611" i="41"/>
  <c r="AK611" i="41"/>
  <c r="AL611" i="41"/>
  <c r="AM611" i="41"/>
  <c r="AN611" i="41"/>
  <c r="AO611" i="41"/>
  <c r="AP611" i="41"/>
  <c r="AQ611" i="41"/>
  <c r="AR611" i="41"/>
  <c r="AS611" i="41"/>
  <c r="AT611" i="41"/>
  <c r="AU611" i="41"/>
  <c r="AV611" i="41"/>
  <c r="AW611" i="41"/>
  <c r="C612" i="41"/>
  <c r="D612" i="41"/>
  <c r="E612" i="41"/>
  <c r="F612" i="41"/>
  <c r="G612" i="41"/>
  <c r="H612" i="41"/>
  <c r="J612" i="41"/>
  <c r="K612" i="41"/>
  <c r="L612" i="41"/>
  <c r="N612" i="41"/>
  <c r="O612" i="41"/>
  <c r="P612" i="41"/>
  <c r="S612" i="41"/>
  <c r="T612" i="41"/>
  <c r="U612" i="41"/>
  <c r="V612" i="41"/>
  <c r="W612" i="41"/>
  <c r="AE612" i="41"/>
  <c r="AF612" i="41"/>
  <c r="AG612" i="41"/>
  <c r="AH612" i="41"/>
  <c r="AI612" i="41"/>
  <c r="AJ612" i="41"/>
  <c r="AK612" i="41"/>
  <c r="AL612" i="41"/>
  <c r="AM612" i="41"/>
  <c r="AN612" i="41"/>
  <c r="AO612" i="41"/>
  <c r="AP612" i="41"/>
  <c r="AQ612" i="41"/>
  <c r="AR612" i="41"/>
  <c r="AS612" i="41"/>
  <c r="AT612" i="41"/>
  <c r="AU612" i="41"/>
  <c r="AV612" i="41"/>
  <c r="AW612" i="41"/>
  <c r="C613" i="41"/>
  <c r="D613" i="41"/>
  <c r="E613" i="41"/>
  <c r="F613" i="41"/>
  <c r="G613" i="41"/>
  <c r="H613" i="41"/>
  <c r="J613" i="41"/>
  <c r="K613" i="41"/>
  <c r="L613" i="41"/>
  <c r="N613" i="41"/>
  <c r="O613" i="41"/>
  <c r="P613" i="41"/>
  <c r="S613" i="41"/>
  <c r="T613" i="41"/>
  <c r="U613" i="41"/>
  <c r="V613" i="41"/>
  <c r="W613" i="41"/>
  <c r="AE613" i="41"/>
  <c r="AF613" i="41"/>
  <c r="AG613" i="41"/>
  <c r="AH613" i="41"/>
  <c r="AI613" i="41"/>
  <c r="AJ613" i="41"/>
  <c r="AK613" i="41"/>
  <c r="AL613" i="41"/>
  <c r="AM613" i="41"/>
  <c r="AN613" i="41"/>
  <c r="AO613" i="41"/>
  <c r="AP613" i="41"/>
  <c r="AQ613" i="41"/>
  <c r="AR613" i="41"/>
  <c r="AS613" i="41"/>
  <c r="AT613" i="41"/>
  <c r="AU613" i="41"/>
  <c r="AV613" i="41"/>
  <c r="AW613" i="41"/>
  <c r="C614" i="41"/>
  <c r="D614" i="41"/>
  <c r="E614" i="41"/>
  <c r="F614" i="41"/>
  <c r="G614" i="41"/>
  <c r="H614" i="41"/>
  <c r="J614" i="41"/>
  <c r="K614" i="41"/>
  <c r="L614" i="41"/>
  <c r="N614" i="41"/>
  <c r="O614" i="41"/>
  <c r="P614" i="41"/>
  <c r="S614" i="41"/>
  <c r="T614" i="41"/>
  <c r="U614" i="41"/>
  <c r="V614" i="41"/>
  <c r="W614" i="41"/>
  <c r="AE614" i="41"/>
  <c r="AF614" i="41"/>
  <c r="AG614" i="41"/>
  <c r="AH614" i="41"/>
  <c r="AI614" i="41"/>
  <c r="AJ614" i="41"/>
  <c r="AK614" i="41"/>
  <c r="AL614" i="41"/>
  <c r="AM614" i="41"/>
  <c r="AN614" i="41"/>
  <c r="AO614" i="41"/>
  <c r="AP614" i="41"/>
  <c r="AQ614" i="41"/>
  <c r="AR614" i="41"/>
  <c r="AS614" i="41"/>
  <c r="AT614" i="41"/>
  <c r="AU614" i="41"/>
  <c r="AV614" i="41"/>
  <c r="AW614" i="41"/>
  <c r="C615" i="41"/>
  <c r="D615" i="41"/>
  <c r="E615" i="41"/>
  <c r="F615" i="41"/>
  <c r="G615" i="41"/>
  <c r="H615" i="41"/>
  <c r="J615" i="41"/>
  <c r="K615" i="41"/>
  <c r="L615" i="41"/>
  <c r="N615" i="41"/>
  <c r="O615" i="41"/>
  <c r="P615" i="41"/>
  <c r="S615" i="41"/>
  <c r="T615" i="41"/>
  <c r="U615" i="41"/>
  <c r="V615" i="41"/>
  <c r="W615" i="41"/>
  <c r="AE615" i="41"/>
  <c r="AF615" i="41"/>
  <c r="AG615" i="41"/>
  <c r="AH615" i="41"/>
  <c r="AI615" i="41"/>
  <c r="AJ615" i="41"/>
  <c r="AK615" i="41"/>
  <c r="AL615" i="41"/>
  <c r="AM615" i="41"/>
  <c r="AN615" i="41"/>
  <c r="AO615" i="41"/>
  <c r="AP615" i="41"/>
  <c r="AQ615" i="41"/>
  <c r="AR615" i="41"/>
  <c r="AS615" i="41"/>
  <c r="AT615" i="41"/>
  <c r="AU615" i="41"/>
  <c r="AV615" i="41"/>
  <c r="AW615" i="41"/>
  <c r="C616" i="41"/>
  <c r="D616" i="41"/>
  <c r="E616" i="41"/>
  <c r="F616" i="41"/>
  <c r="G616" i="41"/>
  <c r="H616" i="41"/>
  <c r="J616" i="41"/>
  <c r="K616" i="41"/>
  <c r="L616" i="41"/>
  <c r="N616" i="41"/>
  <c r="O616" i="41"/>
  <c r="P616" i="41"/>
  <c r="S616" i="41"/>
  <c r="T616" i="41"/>
  <c r="U616" i="41"/>
  <c r="V616" i="41"/>
  <c r="W616" i="41"/>
  <c r="AE616" i="41"/>
  <c r="AF616" i="41"/>
  <c r="AG616" i="41"/>
  <c r="AH616" i="41"/>
  <c r="AI616" i="41"/>
  <c r="AJ616" i="41"/>
  <c r="AK616" i="41"/>
  <c r="AL616" i="41"/>
  <c r="AM616" i="41"/>
  <c r="AN616" i="41"/>
  <c r="AO616" i="41"/>
  <c r="AP616" i="41"/>
  <c r="AQ616" i="41"/>
  <c r="AR616" i="41"/>
  <c r="AS616" i="41"/>
  <c r="AT616" i="41"/>
  <c r="AU616" i="41"/>
  <c r="AV616" i="41"/>
  <c r="AW616" i="41"/>
  <c r="C617" i="41"/>
  <c r="D617" i="41"/>
  <c r="E617" i="41"/>
  <c r="F617" i="41"/>
  <c r="G617" i="41"/>
  <c r="H617" i="41"/>
  <c r="J617" i="41"/>
  <c r="K617" i="41"/>
  <c r="L617" i="41"/>
  <c r="N617" i="41"/>
  <c r="O617" i="41"/>
  <c r="P617" i="41"/>
  <c r="S617" i="41"/>
  <c r="T617" i="41"/>
  <c r="U617" i="41"/>
  <c r="V617" i="41"/>
  <c r="W617" i="41"/>
  <c r="AE617" i="41"/>
  <c r="AF617" i="41"/>
  <c r="AG617" i="41"/>
  <c r="AH617" i="41"/>
  <c r="AI617" i="41"/>
  <c r="AJ617" i="41"/>
  <c r="AK617" i="41"/>
  <c r="AL617" i="41"/>
  <c r="AM617" i="41"/>
  <c r="AN617" i="41"/>
  <c r="AO617" i="41"/>
  <c r="AP617" i="41"/>
  <c r="AQ617" i="41"/>
  <c r="AR617" i="41"/>
  <c r="AS617" i="41"/>
  <c r="AT617" i="41"/>
  <c r="AU617" i="41"/>
  <c r="AV617" i="41"/>
  <c r="AW617" i="41"/>
  <c r="C618" i="41"/>
  <c r="D618" i="41"/>
  <c r="E618" i="41"/>
  <c r="F618" i="41"/>
  <c r="G618" i="41"/>
  <c r="H618" i="41"/>
  <c r="J618" i="41"/>
  <c r="K618" i="41"/>
  <c r="L618" i="41"/>
  <c r="N618" i="41"/>
  <c r="O618" i="41"/>
  <c r="P618" i="41"/>
  <c r="S618" i="41"/>
  <c r="T618" i="41"/>
  <c r="U618" i="41"/>
  <c r="V618" i="41"/>
  <c r="W618" i="41"/>
  <c r="AE618" i="41"/>
  <c r="AF618" i="41"/>
  <c r="AG618" i="41"/>
  <c r="AH618" i="41"/>
  <c r="AI618" i="41"/>
  <c r="AJ618" i="41"/>
  <c r="AK618" i="41"/>
  <c r="AL618" i="41"/>
  <c r="AM618" i="41"/>
  <c r="AN618" i="41"/>
  <c r="AO618" i="41"/>
  <c r="AP618" i="41"/>
  <c r="AQ618" i="41"/>
  <c r="AR618" i="41"/>
  <c r="AS618" i="41"/>
  <c r="AT618" i="41"/>
  <c r="AU618" i="41"/>
  <c r="AV618" i="41"/>
  <c r="AW618" i="41"/>
  <c r="C619" i="41"/>
  <c r="D619" i="41"/>
  <c r="E619" i="41"/>
  <c r="F619" i="41"/>
  <c r="G619" i="41"/>
  <c r="H619" i="41"/>
  <c r="J619" i="41"/>
  <c r="K619" i="41"/>
  <c r="L619" i="41"/>
  <c r="N619" i="41"/>
  <c r="O619" i="41"/>
  <c r="P619" i="41"/>
  <c r="S619" i="41"/>
  <c r="T619" i="41"/>
  <c r="U619" i="41"/>
  <c r="V619" i="41"/>
  <c r="W619" i="41"/>
  <c r="AE619" i="41"/>
  <c r="AF619" i="41"/>
  <c r="AG619" i="41"/>
  <c r="AH619" i="41"/>
  <c r="AI619" i="41"/>
  <c r="AJ619" i="41"/>
  <c r="AK619" i="41"/>
  <c r="AL619" i="41"/>
  <c r="AM619" i="41"/>
  <c r="AN619" i="41"/>
  <c r="AO619" i="41"/>
  <c r="AP619" i="41"/>
  <c r="AQ619" i="41"/>
  <c r="AR619" i="41"/>
  <c r="AS619" i="41"/>
  <c r="AT619" i="41"/>
  <c r="AU619" i="41"/>
  <c r="AV619" i="41"/>
  <c r="AW619" i="41"/>
  <c r="C620" i="41"/>
  <c r="D620" i="41"/>
  <c r="E620" i="41"/>
  <c r="F620" i="41"/>
  <c r="G620" i="41"/>
  <c r="H620" i="41"/>
  <c r="J620" i="41"/>
  <c r="K620" i="41"/>
  <c r="L620" i="41"/>
  <c r="N620" i="41"/>
  <c r="O620" i="41"/>
  <c r="P620" i="41"/>
  <c r="S620" i="41"/>
  <c r="T620" i="41"/>
  <c r="U620" i="41"/>
  <c r="V620" i="41"/>
  <c r="W620" i="41"/>
  <c r="AE620" i="41"/>
  <c r="AF620" i="41"/>
  <c r="AG620" i="41"/>
  <c r="AH620" i="41"/>
  <c r="AI620" i="41"/>
  <c r="AJ620" i="41"/>
  <c r="AK620" i="41"/>
  <c r="AL620" i="41"/>
  <c r="AM620" i="41"/>
  <c r="AN620" i="41"/>
  <c r="AO620" i="41"/>
  <c r="AP620" i="41"/>
  <c r="AQ620" i="41"/>
  <c r="AR620" i="41"/>
  <c r="AS620" i="41"/>
  <c r="AT620" i="41"/>
  <c r="AU620" i="41"/>
  <c r="AV620" i="41"/>
  <c r="AW620" i="41"/>
  <c r="C621" i="41"/>
  <c r="D621" i="41"/>
  <c r="E621" i="41"/>
  <c r="F621" i="41"/>
  <c r="G621" i="41"/>
  <c r="H621" i="41"/>
  <c r="J621" i="41"/>
  <c r="K621" i="41"/>
  <c r="L621" i="41"/>
  <c r="N621" i="41"/>
  <c r="O621" i="41"/>
  <c r="P621" i="41"/>
  <c r="S621" i="41"/>
  <c r="T621" i="41"/>
  <c r="U621" i="41"/>
  <c r="V621" i="41"/>
  <c r="W621" i="41"/>
  <c r="AE621" i="41"/>
  <c r="AF621" i="41"/>
  <c r="AG621" i="41"/>
  <c r="AH621" i="41"/>
  <c r="AI621" i="41"/>
  <c r="AJ621" i="41"/>
  <c r="AK621" i="41"/>
  <c r="AL621" i="41"/>
  <c r="AM621" i="41"/>
  <c r="AN621" i="41"/>
  <c r="AO621" i="41"/>
  <c r="AP621" i="41"/>
  <c r="AQ621" i="41"/>
  <c r="AR621" i="41"/>
  <c r="AS621" i="41"/>
  <c r="AT621" i="41"/>
  <c r="AU621" i="41"/>
  <c r="AV621" i="41"/>
  <c r="AW621" i="41"/>
  <c r="C622" i="41"/>
  <c r="D622" i="41"/>
  <c r="E622" i="41"/>
  <c r="F622" i="41"/>
  <c r="G622" i="41"/>
  <c r="H622" i="41"/>
  <c r="J622" i="41"/>
  <c r="K622" i="41"/>
  <c r="L622" i="41"/>
  <c r="N622" i="41"/>
  <c r="O622" i="41"/>
  <c r="P622" i="41"/>
  <c r="S622" i="41"/>
  <c r="T622" i="41"/>
  <c r="U622" i="41"/>
  <c r="V622" i="41"/>
  <c r="W622" i="41"/>
  <c r="AE622" i="41"/>
  <c r="AF622" i="41"/>
  <c r="AG622" i="41"/>
  <c r="AH622" i="41"/>
  <c r="AI622" i="41"/>
  <c r="AJ622" i="41"/>
  <c r="AK622" i="41"/>
  <c r="AL622" i="41"/>
  <c r="AM622" i="41"/>
  <c r="AN622" i="41"/>
  <c r="AO622" i="41"/>
  <c r="AP622" i="41"/>
  <c r="AQ622" i="41"/>
  <c r="AR622" i="41"/>
  <c r="AS622" i="41"/>
  <c r="AT622" i="41"/>
  <c r="AU622" i="41"/>
  <c r="AV622" i="41"/>
  <c r="AW622" i="41"/>
  <c r="C623" i="41"/>
  <c r="D623" i="41"/>
  <c r="E623" i="41"/>
  <c r="F623" i="41"/>
  <c r="G623" i="41"/>
  <c r="H623" i="41"/>
  <c r="J623" i="41"/>
  <c r="K623" i="41"/>
  <c r="L623" i="41"/>
  <c r="N623" i="41"/>
  <c r="O623" i="41"/>
  <c r="P623" i="41"/>
  <c r="S623" i="41"/>
  <c r="T623" i="41"/>
  <c r="U623" i="41"/>
  <c r="V623" i="41"/>
  <c r="W623" i="41"/>
  <c r="AE623" i="41"/>
  <c r="AF623" i="41"/>
  <c r="AG623" i="41"/>
  <c r="AH623" i="41"/>
  <c r="AI623" i="41"/>
  <c r="AJ623" i="41"/>
  <c r="AK623" i="41"/>
  <c r="AL623" i="41"/>
  <c r="AM623" i="41"/>
  <c r="AN623" i="41"/>
  <c r="AO623" i="41"/>
  <c r="AP623" i="41"/>
  <c r="AQ623" i="41"/>
  <c r="AR623" i="41"/>
  <c r="AS623" i="41"/>
  <c r="AT623" i="41"/>
  <c r="AU623" i="41"/>
  <c r="AV623" i="41"/>
  <c r="AW623" i="41"/>
  <c r="C624" i="41"/>
  <c r="D624" i="41"/>
  <c r="E624" i="41"/>
  <c r="F624" i="41"/>
  <c r="G624" i="41"/>
  <c r="H624" i="41"/>
  <c r="J624" i="41"/>
  <c r="K624" i="41"/>
  <c r="L624" i="41"/>
  <c r="N624" i="41"/>
  <c r="O624" i="41"/>
  <c r="P624" i="41"/>
  <c r="S624" i="41"/>
  <c r="T624" i="41"/>
  <c r="U624" i="41"/>
  <c r="V624" i="41"/>
  <c r="W624" i="41"/>
  <c r="AE624" i="41"/>
  <c r="AF624" i="41"/>
  <c r="AG624" i="41"/>
  <c r="AH624" i="41"/>
  <c r="AI624" i="41"/>
  <c r="AJ624" i="41"/>
  <c r="AK624" i="41"/>
  <c r="AL624" i="41"/>
  <c r="AM624" i="41"/>
  <c r="AN624" i="41"/>
  <c r="AO624" i="41"/>
  <c r="AP624" i="41"/>
  <c r="AQ624" i="41"/>
  <c r="AR624" i="41"/>
  <c r="AS624" i="41"/>
  <c r="AT624" i="41"/>
  <c r="AU624" i="41"/>
  <c r="AV624" i="41"/>
  <c r="AW624" i="41"/>
  <c r="C625" i="41"/>
  <c r="D625" i="41"/>
  <c r="E625" i="41"/>
  <c r="F625" i="41"/>
  <c r="G625" i="41"/>
  <c r="H625" i="41"/>
  <c r="J625" i="41"/>
  <c r="K625" i="41"/>
  <c r="L625" i="41"/>
  <c r="N625" i="41"/>
  <c r="O625" i="41"/>
  <c r="P625" i="41"/>
  <c r="S625" i="41"/>
  <c r="T625" i="41"/>
  <c r="U625" i="41"/>
  <c r="V625" i="41"/>
  <c r="W625" i="41"/>
  <c r="AE625" i="41"/>
  <c r="AF625" i="41"/>
  <c r="AG625" i="41"/>
  <c r="AH625" i="41"/>
  <c r="AI625" i="41"/>
  <c r="AJ625" i="41"/>
  <c r="AK625" i="41"/>
  <c r="AL625" i="41"/>
  <c r="AM625" i="41"/>
  <c r="AN625" i="41"/>
  <c r="AO625" i="41"/>
  <c r="AP625" i="41"/>
  <c r="AQ625" i="41"/>
  <c r="AR625" i="41"/>
  <c r="AS625" i="41"/>
  <c r="AT625" i="41"/>
  <c r="AU625" i="41"/>
  <c r="AV625" i="41"/>
  <c r="AW625" i="41"/>
  <c r="C626" i="41"/>
  <c r="D626" i="41"/>
  <c r="E626" i="41"/>
  <c r="F626" i="41"/>
  <c r="G626" i="41"/>
  <c r="H626" i="41"/>
  <c r="J626" i="41"/>
  <c r="K626" i="41"/>
  <c r="L626" i="41"/>
  <c r="N626" i="41"/>
  <c r="O626" i="41"/>
  <c r="P626" i="41"/>
  <c r="S626" i="41"/>
  <c r="T626" i="41"/>
  <c r="U626" i="41"/>
  <c r="V626" i="41"/>
  <c r="W626" i="41"/>
  <c r="AE626" i="41"/>
  <c r="AF626" i="41"/>
  <c r="AG626" i="41"/>
  <c r="AH626" i="41"/>
  <c r="AI626" i="41"/>
  <c r="AJ626" i="41"/>
  <c r="AK626" i="41"/>
  <c r="AL626" i="41"/>
  <c r="AM626" i="41"/>
  <c r="AN626" i="41"/>
  <c r="AO626" i="41"/>
  <c r="AP626" i="41"/>
  <c r="AQ626" i="41"/>
  <c r="AR626" i="41"/>
  <c r="AS626" i="41"/>
  <c r="AT626" i="41"/>
  <c r="AU626" i="41"/>
  <c r="AV626" i="41"/>
  <c r="AW626" i="41"/>
  <c r="C627" i="41"/>
  <c r="D627" i="41"/>
  <c r="E627" i="41"/>
  <c r="F627" i="41"/>
  <c r="G627" i="41"/>
  <c r="H627" i="41"/>
  <c r="J627" i="41"/>
  <c r="K627" i="41"/>
  <c r="L627" i="41"/>
  <c r="N627" i="41"/>
  <c r="O627" i="41"/>
  <c r="P627" i="41"/>
  <c r="S627" i="41"/>
  <c r="T627" i="41"/>
  <c r="U627" i="41"/>
  <c r="V627" i="41"/>
  <c r="W627" i="41"/>
  <c r="AE627" i="41"/>
  <c r="AF627" i="41"/>
  <c r="AG627" i="41"/>
  <c r="AH627" i="41"/>
  <c r="AI627" i="41"/>
  <c r="AJ627" i="41"/>
  <c r="AK627" i="41"/>
  <c r="AL627" i="41"/>
  <c r="AM627" i="41"/>
  <c r="AN627" i="41"/>
  <c r="AO627" i="41"/>
  <c r="AP627" i="41"/>
  <c r="AQ627" i="41"/>
  <c r="AR627" i="41"/>
  <c r="AS627" i="41"/>
  <c r="AT627" i="41"/>
  <c r="AU627" i="41"/>
  <c r="AV627" i="41"/>
  <c r="AW627" i="41"/>
  <c r="C628" i="41"/>
  <c r="D628" i="41"/>
  <c r="E628" i="41"/>
  <c r="F628" i="41"/>
  <c r="G628" i="41"/>
  <c r="H628" i="41"/>
  <c r="J628" i="41"/>
  <c r="K628" i="41"/>
  <c r="L628" i="41"/>
  <c r="N628" i="41"/>
  <c r="O628" i="41"/>
  <c r="P628" i="41"/>
  <c r="S628" i="41"/>
  <c r="T628" i="41"/>
  <c r="U628" i="41"/>
  <c r="V628" i="41"/>
  <c r="W628" i="41"/>
  <c r="AE628" i="41"/>
  <c r="AF628" i="41"/>
  <c r="AG628" i="41"/>
  <c r="AH628" i="41"/>
  <c r="AI628" i="41"/>
  <c r="AJ628" i="41"/>
  <c r="AK628" i="41"/>
  <c r="AL628" i="41"/>
  <c r="AM628" i="41"/>
  <c r="AN628" i="41"/>
  <c r="AO628" i="41"/>
  <c r="AP628" i="41"/>
  <c r="AQ628" i="41"/>
  <c r="AR628" i="41"/>
  <c r="AS628" i="41"/>
  <c r="AT628" i="41"/>
  <c r="AU628" i="41"/>
  <c r="AV628" i="41"/>
  <c r="AW628" i="41"/>
  <c r="C629" i="41"/>
  <c r="D629" i="41"/>
  <c r="E629" i="41"/>
  <c r="F629" i="41"/>
  <c r="G629" i="41"/>
  <c r="H629" i="41"/>
  <c r="J629" i="41"/>
  <c r="K629" i="41"/>
  <c r="L629" i="41"/>
  <c r="N629" i="41"/>
  <c r="O629" i="41"/>
  <c r="P629" i="41"/>
  <c r="S629" i="41"/>
  <c r="T629" i="41"/>
  <c r="U629" i="41"/>
  <c r="V629" i="41"/>
  <c r="W629" i="41"/>
  <c r="AE629" i="41"/>
  <c r="AF629" i="41"/>
  <c r="AG629" i="41"/>
  <c r="AH629" i="41"/>
  <c r="AI629" i="41"/>
  <c r="AJ629" i="41"/>
  <c r="AK629" i="41"/>
  <c r="AL629" i="41"/>
  <c r="AM629" i="41"/>
  <c r="AN629" i="41"/>
  <c r="AO629" i="41"/>
  <c r="AP629" i="41"/>
  <c r="AQ629" i="41"/>
  <c r="AR629" i="41"/>
  <c r="AS629" i="41"/>
  <c r="AT629" i="41"/>
  <c r="AU629" i="41"/>
  <c r="AV629" i="41"/>
  <c r="AW629" i="41"/>
  <c r="C630" i="41"/>
  <c r="D630" i="41"/>
  <c r="E630" i="41"/>
  <c r="F630" i="41"/>
  <c r="G630" i="41"/>
  <c r="H630" i="41"/>
  <c r="J630" i="41"/>
  <c r="K630" i="41"/>
  <c r="L630" i="41"/>
  <c r="N630" i="41"/>
  <c r="O630" i="41"/>
  <c r="P630" i="41"/>
  <c r="S630" i="41"/>
  <c r="T630" i="41"/>
  <c r="U630" i="41"/>
  <c r="V630" i="41"/>
  <c r="W630" i="41"/>
  <c r="AE630" i="41"/>
  <c r="AF630" i="41"/>
  <c r="AG630" i="41"/>
  <c r="AH630" i="41"/>
  <c r="AI630" i="41"/>
  <c r="AJ630" i="41"/>
  <c r="AK630" i="41"/>
  <c r="AL630" i="41"/>
  <c r="AM630" i="41"/>
  <c r="AN630" i="41"/>
  <c r="AO630" i="41"/>
  <c r="AP630" i="41"/>
  <c r="AQ630" i="41"/>
  <c r="AR630" i="41"/>
  <c r="AS630" i="41"/>
  <c r="AT630" i="41"/>
  <c r="AU630" i="41"/>
  <c r="AV630" i="41"/>
  <c r="AW630" i="41"/>
  <c r="C631" i="41"/>
  <c r="D631" i="41"/>
  <c r="E631" i="41"/>
  <c r="F631" i="41"/>
  <c r="G631" i="41"/>
  <c r="H631" i="41"/>
  <c r="J631" i="41"/>
  <c r="K631" i="41"/>
  <c r="L631" i="41"/>
  <c r="N631" i="41"/>
  <c r="O631" i="41"/>
  <c r="P631" i="41"/>
  <c r="S631" i="41"/>
  <c r="T631" i="41"/>
  <c r="U631" i="41"/>
  <c r="V631" i="41"/>
  <c r="W631" i="41"/>
  <c r="AE631" i="41"/>
  <c r="AF631" i="41"/>
  <c r="AG631" i="41"/>
  <c r="AH631" i="41"/>
  <c r="AI631" i="41"/>
  <c r="AJ631" i="41"/>
  <c r="AK631" i="41"/>
  <c r="AL631" i="41"/>
  <c r="AM631" i="41"/>
  <c r="AN631" i="41"/>
  <c r="AO631" i="41"/>
  <c r="AP631" i="41"/>
  <c r="AQ631" i="41"/>
  <c r="AR631" i="41"/>
  <c r="AS631" i="41"/>
  <c r="AT631" i="41"/>
  <c r="AU631" i="41"/>
  <c r="AV631" i="41"/>
  <c r="AW631" i="41"/>
  <c r="C632" i="41"/>
  <c r="D632" i="41"/>
  <c r="E632" i="41"/>
  <c r="F632" i="41"/>
  <c r="G632" i="41"/>
  <c r="H632" i="41"/>
  <c r="J632" i="41"/>
  <c r="K632" i="41"/>
  <c r="L632" i="41"/>
  <c r="N632" i="41"/>
  <c r="O632" i="41"/>
  <c r="P632" i="41"/>
  <c r="S632" i="41"/>
  <c r="T632" i="41"/>
  <c r="U632" i="41"/>
  <c r="V632" i="41"/>
  <c r="W632" i="41"/>
  <c r="AE632" i="41"/>
  <c r="AF632" i="41"/>
  <c r="AG632" i="41"/>
  <c r="AH632" i="41"/>
  <c r="AI632" i="41"/>
  <c r="AJ632" i="41"/>
  <c r="AK632" i="41"/>
  <c r="AL632" i="41"/>
  <c r="AM632" i="41"/>
  <c r="AN632" i="41"/>
  <c r="AO632" i="41"/>
  <c r="AP632" i="41"/>
  <c r="AQ632" i="41"/>
  <c r="AR632" i="41"/>
  <c r="AS632" i="41"/>
  <c r="AT632" i="41"/>
  <c r="AU632" i="41"/>
  <c r="AV632" i="41"/>
  <c r="AW632" i="41"/>
  <c r="C633" i="41"/>
  <c r="D633" i="41"/>
  <c r="E633" i="41"/>
  <c r="F633" i="41"/>
  <c r="G633" i="41"/>
  <c r="H633" i="41"/>
  <c r="J633" i="41"/>
  <c r="K633" i="41"/>
  <c r="L633" i="41"/>
  <c r="N633" i="41"/>
  <c r="O633" i="41"/>
  <c r="P633" i="41"/>
  <c r="S633" i="41"/>
  <c r="T633" i="41"/>
  <c r="U633" i="41"/>
  <c r="V633" i="41"/>
  <c r="W633" i="41"/>
  <c r="AE633" i="41"/>
  <c r="AF633" i="41"/>
  <c r="AG633" i="41"/>
  <c r="AH633" i="41"/>
  <c r="AI633" i="41"/>
  <c r="AJ633" i="41"/>
  <c r="AK633" i="41"/>
  <c r="AL633" i="41"/>
  <c r="AM633" i="41"/>
  <c r="AN633" i="41"/>
  <c r="AO633" i="41"/>
  <c r="AP633" i="41"/>
  <c r="AQ633" i="41"/>
  <c r="AR633" i="41"/>
  <c r="AS633" i="41"/>
  <c r="AT633" i="41"/>
  <c r="AU633" i="41"/>
  <c r="AV633" i="41"/>
  <c r="AW633" i="41"/>
  <c r="C634" i="41"/>
  <c r="D634" i="41"/>
  <c r="E634" i="41"/>
  <c r="F634" i="41"/>
  <c r="G634" i="41"/>
  <c r="H634" i="41"/>
  <c r="J634" i="41"/>
  <c r="K634" i="41"/>
  <c r="L634" i="41"/>
  <c r="N634" i="41"/>
  <c r="O634" i="41"/>
  <c r="P634" i="41"/>
  <c r="S634" i="41"/>
  <c r="T634" i="41"/>
  <c r="U634" i="41"/>
  <c r="V634" i="41"/>
  <c r="W634" i="41"/>
  <c r="AE634" i="41"/>
  <c r="AF634" i="41"/>
  <c r="AG634" i="41"/>
  <c r="AH634" i="41"/>
  <c r="AI634" i="41"/>
  <c r="AJ634" i="41"/>
  <c r="AK634" i="41"/>
  <c r="AL634" i="41"/>
  <c r="AM634" i="41"/>
  <c r="AN634" i="41"/>
  <c r="AO634" i="41"/>
  <c r="AP634" i="41"/>
  <c r="AQ634" i="41"/>
  <c r="AR634" i="41"/>
  <c r="AS634" i="41"/>
  <c r="AT634" i="41"/>
  <c r="AU634" i="41"/>
  <c r="AV634" i="41"/>
  <c r="AW634" i="41"/>
  <c r="C635" i="41"/>
  <c r="D635" i="41"/>
  <c r="E635" i="41"/>
  <c r="F635" i="41"/>
  <c r="G635" i="41"/>
  <c r="H635" i="41"/>
  <c r="J635" i="41"/>
  <c r="K635" i="41"/>
  <c r="L635" i="41"/>
  <c r="N635" i="41"/>
  <c r="O635" i="41"/>
  <c r="P635" i="41"/>
  <c r="S635" i="41"/>
  <c r="T635" i="41"/>
  <c r="U635" i="41"/>
  <c r="V635" i="41"/>
  <c r="W635" i="41"/>
  <c r="AE635" i="41"/>
  <c r="AF635" i="41"/>
  <c r="AG635" i="41"/>
  <c r="AH635" i="41"/>
  <c r="AI635" i="41"/>
  <c r="AJ635" i="41"/>
  <c r="AK635" i="41"/>
  <c r="AL635" i="41"/>
  <c r="AM635" i="41"/>
  <c r="AN635" i="41"/>
  <c r="AO635" i="41"/>
  <c r="AP635" i="41"/>
  <c r="AQ635" i="41"/>
  <c r="AR635" i="41"/>
  <c r="AS635" i="41"/>
  <c r="AT635" i="41"/>
  <c r="AU635" i="41"/>
  <c r="AV635" i="41"/>
  <c r="AW635" i="41"/>
  <c r="C636" i="41"/>
  <c r="D636" i="41"/>
  <c r="E636" i="41"/>
  <c r="F636" i="41"/>
  <c r="G636" i="41"/>
  <c r="H636" i="41"/>
  <c r="J636" i="41"/>
  <c r="K636" i="41"/>
  <c r="L636" i="41"/>
  <c r="N636" i="41"/>
  <c r="O636" i="41"/>
  <c r="P636" i="41"/>
  <c r="S636" i="41"/>
  <c r="T636" i="41"/>
  <c r="U636" i="41"/>
  <c r="V636" i="41"/>
  <c r="W636" i="41"/>
  <c r="AE636" i="41"/>
  <c r="AF636" i="41"/>
  <c r="AG636" i="41"/>
  <c r="AH636" i="41"/>
  <c r="AI636" i="41"/>
  <c r="AJ636" i="41"/>
  <c r="AK636" i="41"/>
  <c r="AL636" i="41"/>
  <c r="AM636" i="41"/>
  <c r="AN636" i="41"/>
  <c r="AO636" i="41"/>
  <c r="AP636" i="41"/>
  <c r="AQ636" i="41"/>
  <c r="AR636" i="41"/>
  <c r="AS636" i="41"/>
  <c r="AT636" i="41"/>
  <c r="AU636" i="41"/>
  <c r="AV636" i="41"/>
  <c r="AW636" i="41"/>
  <c r="C637" i="41"/>
  <c r="D637" i="41"/>
  <c r="E637" i="41"/>
  <c r="F637" i="41"/>
  <c r="G637" i="41"/>
  <c r="H637" i="41"/>
  <c r="J637" i="41"/>
  <c r="K637" i="41"/>
  <c r="L637" i="41"/>
  <c r="N637" i="41"/>
  <c r="O637" i="41"/>
  <c r="P637" i="41"/>
  <c r="S637" i="41"/>
  <c r="T637" i="41"/>
  <c r="U637" i="41"/>
  <c r="V637" i="41"/>
  <c r="W637" i="41"/>
  <c r="AE637" i="41"/>
  <c r="AF637" i="41"/>
  <c r="AG637" i="41"/>
  <c r="AH637" i="41"/>
  <c r="AI637" i="41"/>
  <c r="AJ637" i="41"/>
  <c r="AK637" i="41"/>
  <c r="AL637" i="41"/>
  <c r="AM637" i="41"/>
  <c r="AN637" i="41"/>
  <c r="AO637" i="41"/>
  <c r="AP637" i="41"/>
  <c r="AQ637" i="41"/>
  <c r="AR637" i="41"/>
  <c r="AS637" i="41"/>
  <c r="AT637" i="41"/>
  <c r="AU637" i="41"/>
  <c r="AV637" i="41"/>
  <c r="AW637" i="41"/>
  <c r="C638" i="41"/>
  <c r="D638" i="41"/>
  <c r="E638" i="41"/>
  <c r="F638" i="41"/>
  <c r="G638" i="41"/>
  <c r="H638" i="41"/>
  <c r="J638" i="41"/>
  <c r="K638" i="41"/>
  <c r="L638" i="41"/>
  <c r="N638" i="41"/>
  <c r="O638" i="41"/>
  <c r="P638" i="41"/>
  <c r="S638" i="41"/>
  <c r="T638" i="41"/>
  <c r="U638" i="41"/>
  <c r="V638" i="41"/>
  <c r="W638" i="41"/>
  <c r="AE638" i="41"/>
  <c r="AF638" i="41"/>
  <c r="AG638" i="41"/>
  <c r="AH638" i="41"/>
  <c r="AI638" i="41"/>
  <c r="AJ638" i="41"/>
  <c r="AK638" i="41"/>
  <c r="AL638" i="41"/>
  <c r="AM638" i="41"/>
  <c r="AN638" i="41"/>
  <c r="AO638" i="41"/>
  <c r="AP638" i="41"/>
  <c r="AQ638" i="41"/>
  <c r="AR638" i="41"/>
  <c r="AS638" i="41"/>
  <c r="AT638" i="41"/>
  <c r="AU638" i="41"/>
  <c r="AV638" i="41"/>
  <c r="AW638" i="41"/>
  <c r="C639" i="41"/>
  <c r="D639" i="41"/>
  <c r="E639" i="41"/>
  <c r="F639" i="41"/>
  <c r="G639" i="41"/>
  <c r="H639" i="41"/>
  <c r="J639" i="41"/>
  <c r="K639" i="41"/>
  <c r="L639" i="41"/>
  <c r="N639" i="41"/>
  <c r="O639" i="41"/>
  <c r="P639" i="41"/>
  <c r="S639" i="41"/>
  <c r="T639" i="41"/>
  <c r="U639" i="41"/>
  <c r="V639" i="41"/>
  <c r="W639" i="41"/>
  <c r="AE639" i="41"/>
  <c r="AF639" i="41"/>
  <c r="AG639" i="41"/>
  <c r="AH639" i="41"/>
  <c r="AI639" i="41"/>
  <c r="AJ639" i="41"/>
  <c r="AK639" i="41"/>
  <c r="AL639" i="41"/>
  <c r="AM639" i="41"/>
  <c r="AN639" i="41"/>
  <c r="AO639" i="41"/>
  <c r="AP639" i="41"/>
  <c r="AQ639" i="41"/>
  <c r="AR639" i="41"/>
  <c r="AS639" i="41"/>
  <c r="AT639" i="41"/>
  <c r="AU639" i="41"/>
  <c r="AV639" i="41"/>
  <c r="AW639" i="41"/>
  <c r="C640" i="41"/>
  <c r="D640" i="41"/>
  <c r="E640" i="41"/>
  <c r="F640" i="41"/>
  <c r="G640" i="41"/>
  <c r="H640" i="41"/>
  <c r="J640" i="41"/>
  <c r="K640" i="41"/>
  <c r="L640" i="41"/>
  <c r="N640" i="41"/>
  <c r="O640" i="41"/>
  <c r="P640" i="41"/>
  <c r="S640" i="41"/>
  <c r="T640" i="41"/>
  <c r="U640" i="41"/>
  <c r="V640" i="41"/>
  <c r="W640" i="41"/>
  <c r="AE640" i="41"/>
  <c r="AF640" i="41"/>
  <c r="AG640" i="41"/>
  <c r="AH640" i="41"/>
  <c r="AI640" i="41"/>
  <c r="AJ640" i="41"/>
  <c r="AK640" i="41"/>
  <c r="AL640" i="41"/>
  <c r="AM640" i="41"/>
  <c r="AN640" i="41"/>
  <c r="AO640" i="41"/>
  <c r="AP640" i="41"/>
  <c r="AQ640" i="41"/>
  <c r="AR640" i="41"/>
  <c r="AS640" i="41"/>
  <c r="AT640" i="41"/>
  <c r="AU640" i="41"/>
  <c r="AV640" i="41"/>
  <c r="AW640" i="41"/>
  <c r="C641" i="41"/>
  <c r="D641" i="41"/>
  <c r="E641" i="41"/>
  <c r="F641" i="41"/>
  <c r="G641" i="41"/>
  <c r="H641" i="41"/>
  <c r="J641" i="41"/>
  <c r="K641" i="41"/>
  <c r="L641" i="41"/>
  <c r="N641" i="41"/>
  <c r="O641" i="41"/>
  <c r="P641" i="41"/>
  <c r="S641" i="41"/>
  <c r="T641" i="41"/>
  <c r="U641" i="41"/>
  <c r="V641" i="41"/>
  <c r="W641" i="41"/>
  <c r="AE641" i="41"/>
  <c r="AF641" i="41"/>
  <c r="AG641" i="41"/>
  <c r="AH641" i="41"/>
  <c r="AI641" i="41"/>
  <c r="AJ641" i="41"/>
  <c r="AK641" i="41"/>
  <c r="AL641" i="41"/>
  <c r="AM641" i="41"/>
  <c r="AN641" i="41"/>
  <c r="AO641" i="41"/>
  <c r="AP641" i="41"/>
  <c r="AQ641" i="41"/>
  <c r="AR641" i="41"/>
  <c r="AS641" i="41"/>
  <c r="AT641" i="41"/>
  <c r="AU641" i="41"/>
  <c r="AV641" i="41"/>
  <c r="AW641" i="41"/>
  <c r="C642" i="41"/>
  <c r="D642" i="41"/>
  <c r="E642" i="41"/>
  <c r="F642" i="41"/>
  <c r="G642" i="41"/>
  <c r="H642" i="41"/>
  <c r="J642" i="41"/>
  <c r="K642" i="41"/>
  <c r="L642" i="41"/>
  <c r="N642" i="41"/>
  <c r="O642" i="41"/>
  <c r="P642" i="41"/>
  <c r="S642" i="41"/>
  <c r="T642" i="41"/>
  <c r="U642" i="41"/>
  <c r="V642" i="41"/>
  <c r="W642" i="41"/>
  <c r="AE642" i="41"/>
  <c r="AF642" i="41"/>
  <c r="AG642" i="41"/>
  <c r="AH642" i="41"/>
  <c r="AI642" i="41"/>
  <c r="AJ642" i="41"/>
  <c r="AK642" i="41"/>
  <c r="AL642" i="41"/>
  <c r="AM642" i="41"/>
  <c r="AN642" i="41"/>
  <c r="AO642" i="41"/>
  <c r="AP642" i="41"/>
  <c r="AQ642" i="41"/>
  <c r="AR642" i="41"/>
  <c r="AS642" i="41"/>
  <c r="AT642" i="41"/>
  <c r="AU642" i="41"/>
  <c r="AV642" i="41"/>
  <c r="AW642" i="41"/>
  <c r="C643" i="41"/>
  <c r="D643" i="41"/>
  <c r="E643" i="41"/>
  <c r="F643" i="41"/>
  <c r="G643" i="41"/>
  <c r="H643" i="41"/>
  <c r="J643" i="41"/>
  <c r="K643" i="41"/>
  <c r="L643" i="41"/>
  <c r="N643" i="41"/>
  <c r="O643" i="41"/>
  <c r="P643" i="41"/>
  <c r="S643" i="41"/>
  <c r="T643" i="41"/>
  <c r="U643" i="41"/>
  <c r="V643" i="41"/>
  <c r="W643" i="41"/>
  <c r="AE643" i="41"/>
  <c r="AF643" i="41"/>
  <c r="AG643" i="41"/>
  <c r="AH643" i="41"/>
  <c r="AI643" i="41"/>
  <c r="AJ643" i="41"/>
  <c r="AK643" i="41"/>
  <c r="AL643" i="41"/>
  <c r="AM643" i="41"/>
  <c r="AN643" i="41"/>
  <c r="AO643" i="41"/>
  <c r="AP643" i="41"/>
  <c r="AQ643" i="41"/>
  <c r="AR643" i="41"/>
  <c r="AS643" i="41"/>
  <c r="AT643" i="41"/>
  <c r="AU643" i="41"/>
  <c r="AV643" i="41"/>
  <c r="AW643" i="41"/>
  <c r="C644" i="41"/>
  <c r="D644" i="41"/>
  <c r="E644" i="41"/>
  <c r="F644" i="41"/>
  <c r="G644" i="41"/>
  <c r="H644" i="41"/>
  <c r="J644" i="41"/>
  <c r="K644" i="41"/>
  <c r="L644" i="41"/>
  <c r="N644" i="41"/>
  <c r="O644" i="41"/>
  <c r="P644" i="41"/>
  <c r="S644" i="41"/>
  <c r="T644" i="41"/>
  <c r="U644" i="41"/>
  <c r="V644" i="41"/>
  <c r="W644" i="41"/>
  <c r="AE644" i="41"/>
  <c r="AF644" i="41"/>
  <c r="AG644" i="41"/>
  <c r="AH644" i="41"/>
  <c r="AI644" i="41"/>
  <c r="AJ644" i="41"/>
  <c r="AK644" i="41"/>
  <c r="AL644" i="41"/>
  <c r="AM644" i="41"/>
  <c r="AN644" i="41"/>
  <c r="AO644" i="41"/>
  <c r="AP644" i="41"/>
  <c r="AQ644" i="41"/>
  <c r="AR644" i="41"/>
  <c r="AS644" i="41"/>
  <c r="AT644" i="41"/>
  <c r="AU644" i="41"/>
  <c r="AV644" i="41"/>
  <c r="AW644" i="41"/>
  <c r="C645" i="41"/>
  <c r="D645" i="41"/>
  <c r="E645" i="41"/>
  <c r="F645" i="41"/>
  <c r="G645" i="41"/>
  <c r="H645" i="41"/>
  <c r="J645" i="41"/>
  <c r="K645" i="41"/>
  <c r="L645" i="41"/>
  <c r="N645" i="41"/>
  <c r="O645" i="41"/>
  <c r="P645" i="41"/>
  <c r="S645" i="41"/>
  <c r="T645" i="41"/>
  <c r="U645" i="41"/>
  <c r="V645" i="41"/>
  <c r="W645" i="41"/>
  <c r="AE645" i="41"/>
  <c r="AF645" i="41"/>
  <c r="AG645" i="41"/>
  <c r="AH645" i="41"/>
  <c r="AI645" i="41"/>
  <c r="AJ645" i="41"/>
  <c r="AK645" i="41"/>
  <c r="AL645" i="41"/>
  <c r="AM645" i="41"/>
  <c r="AN645" i="41"/>
  <c r="AO645" i="41"/>
  <c r="AP645" i="41"/>
  <c r="AQ645" i="41"/>
  <c r="AR645" i="41"/>
  <c r="AS645" i="41"/>
  <c r="AT645" i="41"/>
  <c r="AU645" i="41"/>
  <c r="AV645" i="41"/>
  <c r="AW645" i="41"/>
  <c r="C646" i="41"/>
  <c r="D646" i="41"/>
  <c r="E646" i="41"/>
  <c r="F646" i="41"/>
  <c r="G646" i="41"/>
  <c r="H646" i="41"/>
  <c r="J646" i="41"/>
  <c r="K646" i="41"/>
  <c r="L646" i="41"/>
  <c r="N646" i="41"/>
  <c r="O646" i="41"/>
  <c r="P646" i="41"/>
  <c r="S646" i="41"/>
  <c r="T646" i="41"/>
  <c r="U646" i="41"/>
  <c r="V646" i="41"/>
  <c r="W646" i="41"/>
  <c r="AE646" i="41"/>
  <c r="AF646" i="41"/>
  <c r="AG646" i="41"/>
  <c r="AH646" i="41"/>
  <c r="AI646" i="41"/>
  <c r="AJ646" i="41"/>
  <c r="AK646" i="41"/>
  <c r="AL646" i="41"/>
  <c r="AM646" i="41"/>
  <c r="AN646" i="41"/>
  <c r="AO646" i="41"/>
  <c r="AP646" i="41"/>
  <c r="AQ646" i="41"/>
  <c r="AR646" i="41"/>
  <c r="AS646" i="41"/>
  <c r="AT646" i="41"/>
  <c r="AU646" i="41"/>
  <c r="AV646" i="41"/>
  <c r="AW646" i="41"/>
  <c r="C647" i="41"/>
  <c r="D647" i="41"/>
  <c r="E647" i="41"/>
  <c r="F647" i="41"/>
  <c r="G647" i="41"/>
  <c r="H647" i="41"/>
  <c r="J647" i="41"/>
  <c r="K647" i="41"/>
  <c r="L647" i="41"/>
  <c r="N647" i="41"/>
  <c r="O647" i="41"/>
  <c r="P647" i="41"/>
  <c r="S647" i="41"/>
  <c r="T647" i="41"/>
  <c r="U647" i="41"/>
  <c r="V647" i="41"/>
  <c r="W647" i="41"/>
  <c r="AE647" i="41"/>
  <c r="AF647" i="41"/>
  <c r="AG647" i="41"/>
  <c r="AH647" i="41"/>
  <c r="AI647" i="41"/>
  <c r="AJ647" i="41"/>
  <c r="AK647" i="41"/>
  <c r="AL647" i="41"/>
  <c r="AM647" i="41"/>
  <c r="AN647" i="41"/>
  <c r="AO647" i="41"/>
  <c r="AP647" i="41"/>
  <c r="AQ647" i="41"/>
  <c r="AR647" i="41"/>
  <c r="AS647" i="41"/>
  <c r="AT647" i="41"/>
  <c r="AU647" i="41"/>
  <c r="AV647" i="41"/>
  <c r="AW647" i="41"/>
  <c r="C648" i="41"/>
  <c r="D648" i="41"/>
  <c r="E648" i="41"/>
  <c r="F648" i="41"/>
  <c r="G648" i="41"/>
  <c r="H648" i="41"/>
  <c r="J648" i="41"/>
  <c r="K648" i="41"/>
  <c r="L648" i="41"/>
  <c r="N648" i="41"/>
  <c r="O648" i="41"/>
  <c r="P648" i="41"/>
  <c r="S648" i="41"/>
  <c r="T648" i="41"/>
  <c r="U648" i="41"/>
  <c r="V648" i="41"/>
  <c r="W648" i="41"/>
  <c r="AE648" i="41"/>
  <c r="AF648" i="41"/>
  <c r="AG648" i="41"/>
  <c r="AH648" i="41"/>
  <c r="AI648" i="41"/>
  <c r="AJ648" i="41"/>
  <c r="AK648" i="41"/>
  <c r="AL648" i="41"/>
  <c r="AM648" i="41"/>
  <c r="AN648" i="41"/>
  <c r="AO648" i="41"/>
  <c r="AP648" i="41"/>
  <c r="AQ648" i="41"/>
  <c r="AR648" i="41"/>
  <c r="AS648" i="41"/>
  <c r="AT648" i="41"/>
  <c r="AU648" i="41"/>
  <c r="AV648" i="41"/>
  <c r="AW648" i="41"/>
  <c r="C649" i="41"/>
  <c r="D649" i="41"/>
  <c r="E649" i="41"/>
  <c r="F649" i="41"/>
  <c r="G649" i="41"/>
  <c r="H649" i="41"/>
  <c r="J649" i="41"/>
  <c r="K649" i="41"/>
  <c r="L649" i="41"/>
  <c r="N649" i="41"/>
  <c r="O649" i="41"/>
  <c r="P649" i="41"/>
  <c r="S649" i="41"/>
  <c r="T649" i="41"/>
  <c r="U649" i="41"/>
  <c r="V649" i="41"/>
  <c r="W649" i="41"/>
  <c r="AE649" i="41"/>
  <c r="AF649" i="41"/>
  <c r="AG649" i="41"/>
  <c r="AH649" i="41"/>
  <c r="AI649" i="41"/>
  <c r="AJ649" i="41"/>
  <c r="AK649" i="41"/>
  <c r="AL649" i="41"/>
  <c r="AM649" i="41"/>
  <c r="AN649" i="41"/>
  <c r="AO649" i="41"/>
  <c r="AP649" i="41"/>
  <c r="AQ649" i="41"/>
  <c r="AR649" i="41"/>
  <c r="AS649" i="41"/>
  <c r="AT649" i="41"/>
  <c r="AU649" i="41"/>
  <c r="AV649" i="41"/>
  <c r="AW649" i="41"/>
  <c r="C650" i="41"/>
  <c r="D650" i="41"/>
  <c r="E650" i="41"/>
  <c r="F650" i="41"/>
  <c r="G650" i="41"/>
  <c r="H650" i="41"/>
  <c r="J650" i="41"/>
  <c r="K650" i="41"/>
  <c r="L650" i="41"/>
  <c r="N650" i="41"/>
  <c r="O650" i="41"/>
  <c r="P650" i="41"/>
  <c r="S650" i="41"/>
  <c r="T650" i="41"/>
  <c r="U650" i="41"/>
  <c r="V650" i="41"/>
  <c r="W650" i="41"/>
  <c r="AE650" i="41"/>
  <c r="AF650" i="41"/>
  <c r="AG650" i="41"/>
  <c r="AH650" i="41"/>
  <c r="AI650" i="41"/>
  <c r="AJ650" i="41"/>
  <c r="AK650" i="41"/>
  <c r="AL650" i="41"/>
  <c r="AM650" i="41"/>
  <c r="AN650" i="41"/>
  <c r="AO650" i="41"/>
  <c r="AP650" i="41"/>
  <c r="AQ650" i="41"/>
  <c r="AR650" i="41"/>
  <c r="AS650" i="41"/>
  <c r="AT650" i="41"/>
  <c r="AU650" i="41"/>
  <c r="AV650" i="41"/>
  <c r="AW650" i="41"/>
  <c r="C651" i="41"/>
  <c r="D651" i="41"/>
  <c r="E651" i="41"/>
  <c r="F651" i="41"/>
  <c r="G651" i="41"/>
  <c r="H651" i="41"/>
  <c r="J651" i="41"/>
  <c r="K651" i="41"/>
  <c r="L651" i="41"/>
  <c r="N651" i="41"/>
  <c r="O651" i="41"/>
  <c r="P651" i="41"/>
  <c r="S651" i="41"/>
  <c r="T651" i="41"/>
  <c r="U651" i="41"/>
  <c r="V651" i="41"/>
  <c r="W651" i="41"/>
  <c r="AE651" i="41"/>
  <c r="AF651" i="41"/>
  <c r="AG651" i="41"/>
  <c r="AH651" i="41"/>
  <c r="AI651" i="41"/>
  <c r="AJ651" i="41"/>
  <c r="AK651" i="41"/>
  <c r="AL651" i="41"/>
  <c r="AM651" i="41"/>
  <c r="AN651" i="41"/>
  <c r="AO651" i="41"/>
  <c r="AP651" i="41"/>
  <c r="AQ651" i="41"/>
  <c r="AR651" i="41"/>
  <c r="AS651" i="41"/>
  <c r="AT651" i="41"/>
  <c r="AU651" i="41"/>
  <c r="AV651" i="41"/>
  <c r="AW651" i="41"/>
  <c r="C652" i="41"/>
  <c r="D652" i="41"/>
  <c r="E652" i="41"/>
  <c r="F652" i="41"/>
  <c r="G652" i="41"/>
  <c r="H652" i="41"/>
  <c r="J652" i="41"/>
  <c r="K652" i="41"/>
  <c r="L652" i="41"/>
  <c r="N652" i="41"/>
  <c r="O652" i="41"/>
  <c r="P652" i="41"/>
  <c r="S652" i="41"/>
  <c r="T652" i="41"/>
  <c r="U652" i="41"/>
  <c r="V652" i="41"/>
  <c r="W652" i="41"/>
  <c r="AE652" i="41"/>
  <c r="AF652" i="41"/>
  <c r="AG652" i="41"/>
  <c r="AH652" i="41"/>
  <c r="AI652" i="41"/>
  <c r="AJ652" i="41"/>
  <c r="AK652" i="41"/>
  <c r="AL652" i="41"/>
  <c r="AM652" i="41"/>
  <c r="AN652" i="41"/>
  <c r="AO652" i="41"/>
  <c r="AP652" i="41"/>
  <c r="AQ652" i="41"/>
  <c r="AR652" i="41"/>
  <c r="AS652" i="41"/>
  <c r="AT652" i="41"/>
  <c r="AU652" i="41"/>
  <c r="AV652" i="41"/>
  <c r="AW652" i="41"/>
  <c r="C653" i="41"/>
  <c r="D653" i="41"/>
  <c r="E653" i="41"/>
  <c r="F653" i="41"/>
  <c r="G653" i="41"/>
  <c r="H653" i="41"/>
  <c r="J653" i="41"/>
  <c r="K653" i="41"/>
  <c r="L653" i="41"/>
  <c r="N653" i="41"/>
  <c r="O653" i="41"/>
  <c r="P653" i="41"/>
  <c r="S653" i="41"/>
  <c r="T653" i="41"/>
  <c r="U653" i="41"/>
  <c r="V653" i="41"/>
  <c r="W653" i="41"/>
  <c r="AE653" i="41"/>
  <c r="AF653" i="41"/>
  <c r="AG653" i="41"/>
  <c r="AH653" i="41"/>
  <c r="AI653" i="41"/>
  <c r="AJ653" i="41"/>
  <c r="AK653" i="41"/>
  <c r="AL653" i="41"/>
  <c r="AM653" i="41"/>
  <c r="AN653" i="41"/>
  <c r="AO653" i="41"/>
  <c r="AP653" i="41"/>
  <c r="AQ653" i="41"/>
  <c r="AR653" i="41"/>
  <c r="AS653" i="41"/>
  <c r="AT653" i="41"/>
  <c r="AU653" i="41"/>
  <c r="AV653" i="41"/>
  <c r="AW653" i="41"/>
  <c r="C654" i="41"/>
  <c r="D654" i="41"/>
  <c r="E654" i="41"/>
  <c r="F654" i="41"/>
  <c r="G654" i="41"/>
  <c r="H654" i="41"/>
  <c r="J654" i="41"/>
  <c r="K654" i="41"/>
  <c r="L654" i="41"/>
  <c r="N654" i="41"/>
  <c r="O654" i="41"/>
  <c r="P654" i="41"/>
  <c r="S654" i="41"/>
  <c r="T654" i="41"/>
  <c r="U654" i="41"/>
  <c r="V654" i="41"/>
  <c r="W654" i="41"/>
  <c r="AE654" i="41"/>
  <c r="AF654" i="41"/>
  <c r="AG654" i="41"/>
  <c r="AH654" i="41"/>
  <c r="AI654" i="41"/>
  <c r="AJ654" i="41"/>
  <c r="AK654" i="41"/>
  <c r="AL654" i="41"/>
  <c r="AM654" i="41"/>
  <c r="AN654" i="41"/>
  <c r="AO654" i="41"/>
  <c r="AP654" i="41"/>
  <c r="AQ654" i="41"/>
  <c r="AR654" i="41"/>
  <c r="AS654" i="41"/>
  <c r="AT654" i="41"/>
  <c r="AU654" i="41"/>
  <c r="AV654" i="41"/>
  <c r="AW654" i="41"/>
  <c r="C655" i="41"/>
  <c r="D655" i="41"/>
  <c r="E655" i="41"/>
  <c r="F655" i="41"/>
  <c r="G655" i="41"/>
  <c r="H655" i="41"/>
  <c r="J655" i="41"/>
  <c r="K655" i="41"/>
  <c r="L655" i="41"/>
  <c r="N655" i="41"/>
  <c r="O655" i="41"/>
  <c r="P655" i="41"/>
  <c r="S655" i="41"/>
  <c r="T655" i="41"/>
  <c r="U655" i="41"/>
  <c r="V655" i="41"/>
  <c r="W655" i="41"/>
  <c r="AE655" i="41"/>
  <c r="AF655" i="41"/>
  <c r="AG655" i="41"/>
  <c r="AH655" i="41"/>
  <c r="AI655" i="41"/>
  <c r="AJ655" i="41"/>
  <c r="AK655" i="41"/>
  <c r="AL655" i="41"/>
  <c r="AM655" i="41"/>
  <c r="AN655" i="41"/>
  <c r="AO655" i="41"/>
  <c r="AP655" i="41"/>
  <c r="AQ655" i="41"/>
  <c r="AR655" i="41"/>
  <c r="AS655" i="41"/>
  <c r="AT655" i="41"/>
  <c r="AU655" i="41"/>
  <c r="AV655" i="41"/>
  <c r="AW655" i="41"/>
  <c r="C656" i="41"/>
  <c r="D656" i="41"/>
  <c r="E656" i="41"/>
  <c r="F656" i="41"/>
  <c r="G656" i="41"/>
  <c r="H656" i="41"/>
  <c r="J656" i="41"/>
  <c r="K656" i="41"/>
  <c r="L656" i="41"/>
  <c r="N656" i="41"/>
  <c r="O656" i="41"/>
  <c r="P656" i="41"/>
  <c r="S656" i="41"/>
  <c r="T656" i="41"/>
  <c r="U656" i="41"/>
  <c r="V656" i="41"/>
  <c r="W656" i="41"/>
  <c r="AE656" i="41"/>
  <c r="AF656" i="41"/>
  <c r="AG656" i="41"/>
  <c r="AH656" i="41"/>
  <c r="AI656" i="41"/>
  <c r="AJ656" i="41"/>
  <c r="AK656" i="41"/>
  <c r="AL656" i="41"/>
  <c r="AM656" i="41"/>
  <c r="AN656" i="41"/>
  <c r="AO656" i="41"/>
  <c r="AP656" i="41"/>
  <c r="AQ656" i="41"/>
  <c r="AR656" i="41"/>
  <c r="AS656" i="41"/>
  <c r="AT656" i="41"/>
  <c r="AU656" i="41"/>
  <c r="AV656" i="41"/>
  <c r="AW656" i="41"/>
  <c r="C657" i="41"/>
  <c r="D657" i="41"/>
  <c r="E657" i="41"/>
  <c r="F657" i="41"/>
  <c r="G657" i="41"/>
  <c r="H657" i="41"/>
  <c r="J657" i="41"/>
  <c r="K657" i="41"/>
  <c r="L657" i="41"/>
  <c r="N657" i="41"/>
  <c r="O657" i="41"/>
  <c r="P657" i="41"/>
  <c r="S657" i="41"/>
  <c r="T657" i="41"/>
  <c r="U657" i="41"/>
  <c r="V657" i="41"/>
  <c r="W657" i="41"/>
  <c r="AE657" i="41"/>
  <c r="AF657" i="41"/>
  <c r="AH657" i="41"/>
  <c r="AI657" i="41"/>
  <c r="AJ657" i="41"/>
  <c r="AK657" i="41"/>
  <c r="AL657" i="41"/>
  <c r="AM657" i="41"/>
  <c r="AN657" i="41"/>
  <c r="AO657" i="41"/>
  <c r="AP657" i="41"/>
  <c r="AQ657" i="41"/>
  <c r="AR657" i="41"/>
  <c r="AS657" i="41"/>
  <c r="AT657" i="41"/>
  <c r="AU657" i="41"/>
  <c r="AV657" i="41"/>
  <c r="AW657" i="41"/>
  <c r="C658" i="41"/>
  <c r="D658" i="41"/>
  <c r="E658" i="41"/>
  <c r="F658" i="41"/>
  <c r="G658" i="41"/>
  <c r="H658" i="41"/>
  <c r="J658" i="41"/>
  <c r="K658" i="41"/>
  <c r="L658" i="41"/>
  <c r="N658" i="41"/>
  <c r="O658" i="41"/>
  <c r="P658" i="41"/>
  <c r="S658" i="41"/>
  <c r="T658" i="41"/>
  <c r="U658" i="41"/>
  <c r="V658" i="41"/>
  <c r="W658" i="41"/>
  <c r="AE658" i="41"/>
  <c r="AF658" i="41"/>
  <c r="AH658" i="41"/>
  <c r="AI658" i="41"/>
  <c r="AJ658" i="41"/>
  <c r="AK658" i="41"/>
  <c r="AL658" i="41"/>
  <c r="AM658" i="41"/>
  <c r="AN658" i="41"/>
  <c r="AO658" i="41"/>
  <c r="AP658" i="41"/>
  <c r="AQ658" i="41"/>
  <c r="AR658" i="41"/>
  <c r="AS658" i="41"/>
  <c r="AT658" i="41"/>
  <c r="AU658" i="41"/>
  <c r="AV658" i="41"/>
  <c r="AW658" i="41"/>
  <c r="C659" i="41"/>
  <c r="D659" i="41"/>
  <c r="E659" i="41"/>
  <c r="F659" i="41"/>
  <c r="G659" i="41"/>
  <c r="H659" i="41"/>
  <c r="J659" i="41"/>
  <c r="K659" i="41"/>
  <c r="L659" i="41"/>
  <c r="N659" i="41"/>
  <c r="O659" i="41"/>
  <c r="P659" i="41"/>
  <c r="S659" i="41"/>
  <c r="T659" i="41"/>
  <c r="U659" i="41"/>
  <c r="V659" i="41"/>
  <c r="W659" i="41"/>
  <c r="AE659" i="41"/>
  <c r="AF659" i="41"/>
  <c r="AH659" i="41"/>
  <c r="AI659" i="41"/>
  <c r="AJ659" i="41"/>
  <c r="AK659" i="41"/>
  <c r="AL659" i="41"/>
  <c r="AM659" i="41"/>
  <c r="AN659" i="41"/>
  <c r="AO659" i="41"/>
  <c r="AP659" i="41"/>
  <c r="AQ659" i="41"/>
  <c r="AR659" i="41"/>
  <c r="AS659" i="41"/>
  <c r="AT659" i="41"/>
  <c r="AU659" i="41"/>
  <c r="AV659" i="41"/>
  <c r="AW659" i="41"/>
  <c r="C660" i="41"/>
  <c r="D660" i="41"/>
  <c r="E660" i="41"/>
  <c r="F660" i="41"/>
  <c r="G660" i="41"/>
  <c r="H660" i="41"/>
  <c r="J660" i="41"/>
  <c r="K660" i="41"/>
  <c r="L660" i="41"/>
  <c r="N660" i="41"/>
  <c r="O660" i="41"/>
  <c r="P660" i="41"/>
  <c r="S660" i="41"/>
  <c r="T660" i="41"/>
  <c r="U660" i="41"/>
  <c r="V660" i="41"/>
  <c r="W660" i="41"/>
  <c r="AE660" i="41"/>
  <c r="AF660" i="41"/>
  <c r="AG660" i="41"/>
  <c r="AH660" i="41"/>
  <c r="AI660" i="41"/>
  <c r="AJ660" i="41"/>
  <c r="AK660" i="41"/>
  <c r="AL660" i="41"/>
  <c r="AM660" i="41"/>
  <c r="AN660" i="41"/>
  <c r="AO660" i="41"/>
  <c r="AP660" i="41"/>
  <c r="AQ660" i="41"/>
  <c r="AR660" i="41"/>
  <c r="AS660" i="41"/>
  <c r="AT660" i="41"/>
  <c r="AU660" i="41"/>
  <c r="AV660" i="41"/>
  <c r="AW660" i="41"/>
  <c r="C661" i="41"/>
  <c r="D661" i="41"/>
  <c r="E661" i="41"/>
  <c r="F661" i="41"/>
  <c r="G661" i="41"/>
  <c r="H661" i="41"/>
  <c r="J661" i="41"/>
  <c r="K661" i="41"/>
  <c r="L661" i="41"/>
  <c r="N661" i="41"/>
  <c r="O661" i="41"/>
  <c r="P661" i="41"/>
  <c r="S661" i="41"/>
  <c r="T661" i="41"/>
  <c r="U661" i="41"/>
  <c r="V661" i="41"/>
  <c r="W661" i="41"/>
  <c r="AE661" i="41"/>
  <c r="AF661" i="41"/>
  <c r="AG661" i="41"/>
  <c r="AH661" i="41"/>
  <c r="AI661" i="41"/>
  <c r="AJ661" i="41"/>
  <c r="AK661" i="41"/>
  <c r="AL661" i="41"/>
  <c r="AM661" i="41"/>
  <c r="AN661" i="41"/>
  <c r="AO661" i="41"/>
  <c r="AP661" i="41"/>
  <c r="AQ661" i="41"/>
  <c r="AR661" i="41"/>
  <c r="AS661" i="41"/>
  <c r="AT661" i="41"/>
  <c r="AU661" i="41"/>
  <c r="AV661" i="41"/>
  <c r="AW661" i="41"/>
  <c r="C662" i="41"/>
  <c r="D662" i="41"/>
  <c r="E662" i="41"/>
  <c r="F662" i="41"/>
  <c r="G662" i="41"/>
  <c r="H662" i="41"/>
  <c r="J662" i="41"/>
  <c r="K662" i="41"/>
  <c r="L662" i="41"/>
  <c r="N662" i="41"/>
  <c r="O662" i="41"/>
  <c r="P662" i="41"/>
  <c r="S662" i="41"/>
  <c r="T662" i="41"/>
  <c r="U662" i="41"/>
  <c r="V662" i="41"/>
  <c r="W662" i="41"/>
  <c r="AE662" i="41"/>
  <c r="AF662" i="41"/>
  <c r="AH662" i="41"/>
  <c r="AI662" i="41"/>
  <c r="AJ662" i="41"/>
  <c r="AK662" i="41"/>
  <c r="AL662" i="41"/>
  <c r="AM662" i="41"/>
  <c r="AN662" i="41"/>
  <c r="AO662" i="41"/>
  <c r="AP662" i="41"/>
  <c r="AQ662" i="41"/>
  <c r="AR662" i="41"/>
  <c r="AS662" i="41"/>
  <c r="AT662" i="41"/>
  <c r="AU662" i="41"/>
  <c r="AV662" i="41"/>
  <c r="AW662" i="41"/>
  <c r="C663" i="41"/>
  <c r="D663" i="41"/>
  <c r="E663" i="41"/>
  <c r="F663" i="41"/>
  <c r="G663" i="41"/>
  <c r="H663" i="41"/>
  <c r="J663" i="41"/>
  <c r="K663" i="41"/>
  <c r="L663" i="41"/>
  <c r="N663" i="41"/>
  <c r="O663" i="41"/>
  <c r="P663" i="41"/>
  <c r="S663" i="41"/>
  <c r="T663" i="41"/>
  <c r="U663" i="41"/>
  <c r="V663" i="41"/>
  <c r="W663" i="41"/>
  <c r="AE663" i="41"/>
  <c r="AF663" i="41"/>
  <c r="AG663" i="41"/>
  <c r="AH663" i="41"/>
  <c r="AI663" i="41"/>
  <c r="AJ663" i="41"/>
  <c r="AK663" i="41"/>
  <c r="AL663" i="41"/>
  <c r="AM663" i="41"/>
  <c r="AN663" i="41"/>
  <c r="AO663" i="41"/>
  <c r="AP663" i="41"/>
  <c r="AQ663" i="41"/>
  <c r="AR663" i="41"/>
  <c r="AS663" i="41"/>
  <c r="AT663" i="41"/>
  <c r="AU663" i="41"/>
  <c r="AV663" i="41"/>
  <c r="AW663" i="41"/>
  <c r="C664" i="41"/>
  <c r="D664" i="41"/>
  <c r="E664" i="41"/>
  <c r="F664" i="41"/>
  <c r="G664" i="41"/>
  <c r="H664" i="41"/>
  <c r="J664" i="41"/>
  <c r="K664" i="41"/>
  <c r="L664" i="41"/>
  <c r="N664" i="41"/>
  <c r="O664" i="41"/>
  <c r="P664" i="41"/>
  <c r="S664" i="41"/>
  <c r="T664" i="41"/>
  <c r="U664" i="41"/>
  <c r="V664" i="41"/>
  <c r="W664" i="41"/>
  <c r="AE664" i="41"/>
  <c r="AF664" i="41"/>
  <c r="AG664" i="41"/>
  <c r="AH664" i="41"/>
  <c r="AI664" i="41"/>
  <c r="AJ664" i="41"/>
  <c r="AK664" i="41"/>
  <c r="AL664" i="41"/>
  <c r="AM664" i="41"/>
  <c r="AN664" i="41"/>
  <c r="AO664" i="41"/>
  <c r="AP664" i="41"/>
  <c r="AQ664" i="41"/>
  <c r="AR664" i="41"/>
  <c r="AS664" i="41"/>
  <c r="AT664" i="41"/>
  <c r="AU664" i="41"/>
  <c r="AV664" i="41"/>
  <c r="AW664" i="41"/>
  <c r="C665" i="41"/>
  <c r="D665" i="41"/>
  <c r="E665" i="41"/>
  <c r="F665" i="41"/>
  <c r="G665" i="41"/>
  <c r="H665" i="41"/>
  <c r="J665" i="41"/>
  <c r="K665" i="41"/>
  <c r="L665" i="41"/>
  <c r="N665" i="41"/>
  <c r="O665" i="41"/>
  <c r="P665" i="41"/>
  <c r="S665" i="41"/>
  <c r="T665" i="41"/>
  <c r="U665" i="41"/>
  <c r="V665" i="41"/>
  <c r="W665" i="41"/>
  <c r="AE665" i="41"/>
  <c r="AF665" i="41"/>
  <c r="AG665" i="41"/>
  <c r="AH665" i="41"/>
  <c r="AI665" i="41"/>
  <c r="AJ665" i="41"/>
  <c r="AK665" i="41"/>
  <c r="AL665" i="41"/>
  <c r="AM665" i="41"/>
  <c r="AN665" i="41"/>
  <c r="AO665" i="41"/>
  <c r="AP665" i="41"/>
  <c r="AQ665" i="41"/>
  <c r="AR665" i="41"/>
  <c r="AS665" i="41"/>
  <c r="AT665" i="41"/>
  <c r="AU665" i="41"/>
  <c r="AV665" i="41"/>
  <c r="AW665" i="41"/>
  <c r="C666" i="41"/>
  <c r="D666" i="41"/>
  <c r="E666" i="41"/>
  <c r="F666" i="41"/>
  <c r="G666" i="41"/>
  <c r="H666" i="41"/>
  <c r="J666" i="41"/>
  <c r="K666" i="41"/>
  <c r="L666" i="41"/>
  <c r="N666" i="41"/>
  <c r="O666" i="41"/>
  <c r="P666" i="41"/>
  <c r="S666" i="41"/>
  <c r="T666" i="41"/>
  <c r="U666" i="41"/>
  <c r="V666" i="41"/>
  <c r="W666" i="41"/>
  <c r="AE666" i="41"/>
  <c r="AF666" i="41"/>
  <c r="AG666" i="41"/>
  <c r="AH666" i="41"/>
  <c r="AI666" i="41"/>
  <c r="AJ666" i="41"/>
  <c r="AK666" i="41"/>
  <c r="AL666" i="41"/>
  <c r="AM666" i="41"/>
  <c r="AN666" i="41"/>
  <c r="AO666" i="41"/>
  <c r="AP666" i="41"/>
  <c r="AQ666" i="41"/>
  <c r="AR666" i="41"/>
  <c r="AS666" i="41"/>
  <c r="AT666" i="41"/>
  <c r="AU666" i="41"/>
  <c r="AV666" i="41"/>
  <c r="AW666" i="41"/>
  <c r="C667" i="41"/>
  <c r="D667" i="41"/>
  <c r="E667" i="41"/>
  <c r="F667" i="41"/>
  <c r="G667" i="41"/>
  <c r="H667" i="41"/>
  <c r="J667" i="41"/>
  <c r="K667" i="41"/>
  <c r="L667" i="41"/>
  <c r="N667" i="41"/>
  <c r="O667" i="41"/>
  <c r="P667" i="41"/>
  <c r="S667" i="41"/>
  <c r="T667" i="41"/>
  <c r="U667" i="41"/>
  <c r="V667" i="41"/>
  <c r="W667" i="41"/>
  <c r="AE667" i="41"/>
  <c r="AF667" i="41"/>
  <c r="AG667" i="41"/>
  <c r="AH667" i="41"/>
  <c r="AI667" i="41"/>
  <c r="AJ667" i="41"/>
  <c r="AK667" i="41"/>
  <c r="AL667" i="41"/>
  <c r="AM667" i="41"/>
  <c r="AN667" i="41"/>
  <c r="AO667" i="41"/>
  <c r="AP667" i="41"/>
  <c r="AQ667" i="41"/>
  <c r="AR667" i="41"/>
  <c r="AS667" i="41"/>
  <c r="AT667" i="41"/>
  <c r="AU667" i="41"/>
  <c r="AV667" i="41"/>
  <c r="AW667" i="41"/>
  <c r="C668" i="41"/>
  <c r="D668" i="41"/>
  <c r="E668" i="41"/>
  <c r="F668" i="41"/>
  <c r="G668" i="41"/>
  <c r="H668" i="41"/>
  <c r="J668" i="41"/>
  <c r="K668" i="41"/>
  <c r="L668" i="41"/>
  <c r="N668" i="41"/>
  <c r="O668" i="41"/>
  <c r="P668" i="41"/>
  <c r="S668" i="41"/>
  <c r="T668" i="41"/>
  <c r="U668" i="41"/>
  <c r="V668" i="41"/>
  <c r="W668" i="41"/>
  <c r="AE668" i="41"/>
  <c r="AF668" i="41"/>
  <c r="AG668" i="41"/>
  <c r="AH668" i="41"/>
  <c r="AI668" i="41"/>
  <c r="AJ668" i="41"/>
  <c r="AK668" i="41"/>
  <c r="AL668" i="41"/>
  <c r="AM668" i="41"/>
  <c r="AN668" i="41"/>
  <c r="AO668" i="41"/>
  <c r="AP668" i="41"/>
  <c r="AQ668" i="41"/>
  <c r="AR668" i="41"/>
  <c r="AS668" i="41"/>
  <c r="AT668" i="41"/>
  <c r="AU668" i="41"/>
  <c r="AV668" i="41"/>
  <c r="AW668" i="41"/>
  <c r="C669" i="41"/>
  <c r="D669" i="41"/>
  <c r="E669" i="41"/>
  <c r="F669" i="41"/>
  <c r="G669" i="41"/>
  <c r="H669" i="41"/>
  <c r="J669" i="41"/>
  <c r="K669" i="41"/>
  <c r="L669" i="41"/>
  <c r="N669" i="41"/>
  <c r="O669" i="41"/>
  <c r="P669" i="41"/>
  <c r="S669" i="41"/>
  <c r="T669" i="41"/>
  <c r="U669" i="41"/>
  <c r="V669" i="41"/>
  <c r="W669" i="41"/>
  <c r="AE669" i="41"/>
  <c r="AF669" i="41"/>
  <c r="AG669" i="41"/>
  <c r="AH669" i="41"/>
  <c r="AI669" i="41"/>
  <c r="AJ669" i="41"/>
  <c r="AK669" i="41"/>
  <c r="AL669" i="41"/>
  <c r="AM669" i="41"/>
  <c r="AN669" i="41"/>
  <c r="AO669" i="41"/>
  <c r="AP669" i="41"/>
  <c r="AQ669" i="41"/>
  <c r="AR669" i="41"/>
  <c r="AS669" i="41"/>
  <c r="AT669" i="41"/>
  <c r="AU669" i="41"/>
  <c r="AV669" i="41"/>
  <c r="AW669" i="41"/>
  <c r="C670" i="41"/>
  <c r="D670" i="41"/>
  <c r="E670" i="41"/>
  <c r="F670" i="41"/>
  <c r="G670" i="41"/>
  <c r="H670" i="41"/>
  <c r="J670" i="41"/>
  <c r="K670" i="41"/>
  <c r="L670" i="41"/>
  <c r="N670" i="41"/>
  <c r="O670" i="41"/>
  <c r="P670" i="41"/>
  <c r="S670" i="41"/>
  <c r="T670" i="41"/>
  <c r="U670" i="41"/>
  <c r="V670" i="41"/>
  <c r="W670" i="41"/>
  <c r="AE670" i="41"/>
  <c r="AF670" i="41"/>
  <c r="AG670" i="41"/>
  <c r="AH670" i="41"/>
  <c r="AI670" i="41"/>
  <c r="AJ670" i="41"/>
  <c r="AK670" i="41"/>
  <c r="AL670" i="41"/>
  <c r="AM670" i="41"/>
  <c r="AN670" i="41"/>
  <c r="AO670" i="41"/>
  <c r="AP670" i="41"/>
  <c r="AQ670" i="41"/>
  <c r="AR670" i="41"/>
  <c r="AS670" i="41"/>
  <c r="AT670" i="41"/>
  <c r="AU670" i="41"/>
  <c r="AV670" i="41"/>
  <c r="AW670" i="41"/>
  <c r="C671" i="41"/>
  <c r="D671" i="41"/>
  <c r="E671" i="41"/>
  <c r="F671" i="41"/>
  <c r="G671" i="41"/>
  <c r="H671" i="41"/>
  <c r="J671" i="41"/>
  <c r="K671" i="41"/>
  <c r="L671" i="41"/>
  <c r="N671" i="41"/>
  <c r="O671" i="41"/>
  <c r="P671" i="41"/>
  <c r="S671" i="41"/>
  <c r="T671" i="41"/>
  <c r="U671" i="41"/>
  <c r="V671" i="41"/>
  <c r="W671" i="41"/>
  <c r="AE671" i="41"/>
  <c r="AF671" i="41"/>
  <c r="AG671" i="41"/>
  <c r="AH671" i="41"/>
  <c r="AI671" i="41"/>
  <c r="AJ671" i="41"/>
  <c r="AK671" i="41"/>
  <c r="AL671" i="41"/>
  <c r="AM671" i="41"/>
  <c r="AN671" i="41"/>
  <c r="AO671" i="41"/>
  <c r="AP671" i="41"/>
  <c r="AQ671" i="41"/>
  <c r="AR671" i="41"/>
  <c r="AS671" i="41"/>
  <c r="AT671" i="41"/>
  <c r="AU671" i="41"/>
  <c r="AV671" i="41"/>
  <c r="AW671" i="41"/>
  <c r="C672" i="41"/>
  <c r="D672" i="41"/>
  <c r="E672" i="41"/>
  <c r="F672" i="41"/>
  <c r="G672" i="41"/>
  <c r="H672" i="41"/>
  <c r="J672" i="41"/>
  <c r="K672" i="41"/>
  <c r="L672" i="41"/>
  <c r="N672" i="41"/>
  <c r="O672" i="41"/>
  <c r="P672" i="41"/>
  <c r="S672" i="41"/>
  <c r="T672" i="41"/>
  <c r="U672" i="41"/>
  <c r="V672" i="41"/>
  <c r="W672" i="41"/>
  <c r="AE672" i="41"/>
  <c r="AF672" i="41"/>
  <c r="AG672" i="41"/>
  <c r="AH672" i="41"/>
  <c r="AI672" i="41"/>
  <c r="AJ672" i="41"/>
  <c r="AK672" i="41"/>
  <c r="AL672" i="41"/>
  <c r="AM672" i="41"/>
  <c r="AN672" i="41"/>
  <c r="AO672" i="41"/>
  <c r="AP672" i="41"/>
  <c r="AQ672" i="41"/>
  <c r="AR672" i="41"/>
  <c r="AS672" i="41"/>
  <c r="AT672" i="41"/>
  <c r="AU672" i="41"/>
  <c r="AV672" i="41"/>
  <c r="AW672" i="41"/>
  <c r="C673" i="41"/>
  <c r="D673" i="41"/>
  <c r="E673" i="41"/>
  <c r="F673" i="41"/>
  <c r="G673" i="41"/>
  <c r="H673" i="41"/>
  <c r="J673" i="41"/>
  <c r="K673" i="41"/>
  <c r="L673" i="41"/>
  <c r="N673" i="41"/>
  <c r="O673" i="41"/>
  <c r="P673" i="41"/>
  <c r="S673" i="41"/>
  <c r="T673" i="41"/>
  <c r="U673" i="41"/>
  <c r="V673" i="41"/>
  <c r="W673" i="41"/>
  <c r="AE673" i="41"/>
  <c r="AF673" i="41"/>
  <c r="AG673" i="41"/>
  <c r="AH673" i="41"/>
  <c r="AI673" i="41"/>
  <c r="AJ673" i="41"/>
  <c r="AK673" i="41"/>
  <c r="AL673" i="41"/>
  <c r="AM673" i="41"/>
  <c r="AN673" i="41"/>
  <c r="AO673" i="41"/>
  <c r="AP673" i="41"/>
  <c r="AQ673" i="41"/>
  <c r="AR673" i="41"/>
  <c r="AS673" i="41"/>
  <c r="AT673" i="41"/>
  <c r="AU673" i="41"/>
  <c r="AV673" i="41"/>
  <c r="AW673" i="41"/>
  <c r="C674" i="41"/>
  <c r="D674" i="41"/>
  <c r="E674" i="41"/>
  <c r="F674" i="41"/>
  <c r="G674" i="41"/>
  <c r="H674" i="41"/>
  <c r="J674" i="41"/>
  <c r="L674" i="41"/>
  <c r="N674" i="41"/>
  <c r="O674" i="41"/>
  <c r="P674" i="41"/>
  <c r="S674" i="41"/>
  <c r="T674" i="41"/>
  <c r="U674" i="41"/>
  <c r="V674" i="41"/>
  <c r="W674" i="41"/>
  <c r="AE674" i="41"/>
  <c r="AF674" i="41"/>
  <c r="AH674" i="41"/>
  <c r="AI674" i="41"/>
  <c r="AJ674" i="41"/>
  <c r="AK674" i="41"/>
  <c r="AL674" i="41"/>
  <c r="AM674" i="41"/>
  <c r="AN674" i="41"/>
  <c r="AO674" i="41"/>
  <c r="AP674" i="41"/>
  <c r="AQ674" i="41"/>
  <c r="AR674" i="41"/>
  <c r="AS674" i="41"/>
  <c r="AT674" i="41"/>
  <c r="AU674" i="41"/>
  <c r="AV674" i="41"/>
  <c r="AW674" i="41"/>
  <c r="C675" i="41"/>
  <c r="D675" i="41"/>
  <c r="E675" i="41"/>
  <c r="F675" i="41"/>
  <c r="G675" i="41"/>
  <c r="H675" i="41"/>
  <c r="J675" i="41"/>
  <c r="K675" i="41"/>
  <c r="L675" i="41"/>
  <c r="N675" i="41"/>
  <c r="O675" i="41"/>
  <c r="P675" i="41"/>
  <c r="S675" i="41"/>
  <c r="T675" i="41"/>
  <c r="U675" i="41"/>
  <c r="V675" i="41"/>
  <c r="W675" i="41"/>
  <c r="AE675" i="41"/>
  <c r="AF675" i="41"/>
  <c r="AG675" i="41"/>
  <c r="AH675" i="41"/>
  <c r="AI675" i="41"/>
  <c r="AJ675" i="41"/>
  <c r="AK675" i="41"/>
  <c r="AL675" i="41"/>
  <c r="AM675" i="41"/>
  <c r="AN675" i="41"/>
  <c r="AO675" i="41"/>
  <c r="AP675" i="41"/>
  <c r="AQ675" i="41"/>
  <c r="AR675" i="41"/>
  <c r="AS675" i="41"/>
  <c r="AT675" i="41"/>
  <c r="AU675" i="41"/>
  <c r="AV675" i="41"/>
  <c r="AW675" i="41"/>
  <c r="C676" i="41"/>
  <c r="D676" i="41"/>
  <c r="E676" i="41"/>
  <c r="F676" i="41"/>
  <c r="G676" i="41"/>
  <c r="H676" i="41"/>
  <c r="J676" i="41"/>
  <c r="K676" i="41"/>
  <c r="L676" i="41"/>
  <c r="N676" i="41"/>
  <c r="O676" i="41"/>
  <c r="P676" i="41"/>
  <c r="S676" i="41"/>
  <c r="T676" i="41"/>
  <c r="U676" i="41"/>
  <c r="V676" i="41"/>
  <c r="W676" i="41"/>
  <c r="AE676" i="41"/>
  <c r="AF676" i="41"/>
  <c r="AG676" i="41"/>
  <c r="AH676" i="41"/>
  <c r="AI676" i="41"/>
  <c r="AJ676" i="41"/>
  <c r="AK676" i="41"/>
  <c r="AL676" i="41"/>
  <c r="AM676" i="41"/>
  <c r="AN676" i="41"/>
  <c r="AO676" i="41"/>
  <c r="AP676" i="41"/>
  <c r="AQ676" i="41"/>
  <c r="AR676" i="41"/>
  <c r="AS676" i="41"/>
  <c r="AT676" i="41"/>
  <c r="AU676" i="41"/>
  <c r="AV676" i="41"/>
  <c r="AW676" i="41"/>
  <c r="C677" i="41"/>
  <c r="D677" i="41"/>
  <c r="E677" i="41"/>
  <c r="F677" i="41"/>
  <c r="G677" i="41"/>
  <c r="H677" i="41"/>
  <c r="J677" i="41"/>
  <c r="K677" i="41"/>
  <c r="L677" i="41"/>
  <c r="N677" i="41"/>
  <c r="O677" i="41"/>
  <c r="P677" i="41"/>
  <c r="S677" i="41"/>
  <c r="T677" i="41"/>
  <c r="U677" i="41"/>
  <c r="V677" i="41"/>
  <c r="W677" i="41"/>
  <c r="AE677" i="41"/>
  <c r="AF677" i="41"/>
  <c r="AG677" i="41"/>
  <c r="AH677" i="41"/>
  <c r="AI677" i="41"/>
  <c r="AJ677" i="41"/>
  <c r="AK677" i="41"/>
  <c r="AL677" i="41"/>
  <c r="AM677" i="41"/>
  <c r="AN677" i="41"/>
  <c r="AO677" i="41"/>
  <c r="AP677" i="41"/>
  <c r="AQ677" i="41"/>
  <c r="AR677" i="41"/>
  <c r="AS677" i="41"/>
  <c r="AT677" i="41"/>
  <c r="AU677" i="41"/>
  <c r="AV677" i="41"/>
  <c r="AW677" i="41"/>
  <c r="C678" i="41"/>
  <c r="D678" i="41"/>
  <c r="E678" i="41"/>
  <c r="F678" i="41"/>
  <c r="G678" i="41"/>
  <c r="H678" i="41"/>
  <c r="J678" i="41"/>
  <c r="K678" i="41"/>
  <c r="L678" i="41"/>
  <c r="N678" i="41"/>
  <c r="O678" i="41"/>
  <c r="P678" i="41"/>
  <c r="S678" i="41"/>
  <c r="T678" i="41"/>
  <c r="U678" i="41"/>
  <c r="V678" i="41"/>
  <c r="W678" i="41"/>
  <c r="AE678" i="41"/>
  <c r="AF678" i="41"/>
  <c r="AG678" i="41"/>
  <c r="AH678" i="41"/>
  <c r="AI678" i="41"/>
  <c r="AJ678" i="41"/>
  <c r="AK678" i="41"/>
  <c r="AL678" i="41"/>
  <c r="AM678" i="41"/>
  <c r="AN678" i="41"/>
  <c r="AO678" i="41"/>
  <c r="AP678" i="41"/>
  <c r="AQ678" i="41"/>
  <c r="AR678" i="41"/>
  <c r="AS678" i="41"/>
  <c r="AT678" i="41"/>
  <c r="AU678" i="41"/>
  <c r="AV678" i="41"/>
  <c r="AW678" i="41"/>
  <c r="C679" i="41"/>
  <c r="D679" i="41"/>
  <c r="E679" i="41"/>
  <c r="F679" i="41"/>
  <c r="G679" i="41"/>
  <c r="H679" i="41"/>
  <c r="J679" i="41"/>
  <c r="K679" i="41"/>
  <c r="L679" i="41"/>
  <c r="N679" i="41"/>
  <c r="O679" i="41"/>
  <c r="P679" i="41"/>
  <c r="S679" i="41"/>
  <c r="T679" i="41"/>
  <c r="U679" i="41"/>
  <c r="V679" i="41"/>
  <c r="W679" i="41"/>
  <c r="AE679" i="41"/>
  <c r="AF679" i="41"/>
  <c r="AG679" i="41"/>
  <c r="AH679" i="41"/>
  <c r="AI679" i="41"/>
  <c r="AJ679" i="41"/>
  <c r="AK679" i="41"/>
  <c r="AL679" i="41"/>
  <c r="AM679" i="41"/>
  <c r="AN679" i="41"/>
  <c r="AO679" i="41"/>
  <c r="AP679" i="41"/>
  <c r="AQ679" i="41"/>
  <c r="AR679" i="41"/>
  <c r="AS679" i="41"/>
  <c r="AT679" i="41"/>
  <c r="AU679" i="41"/>
  <c r="AV679" i="41"/>
  <c r="AW679" i="41"/>
  <c r="C680" i="41"/>
  <c r="D680" i="41"/>
  <c r="E680" i="41"/>
  <c r="F680" i="41"/>
  <c r="G680" i="41"/>
  <c r="H680" i="41"/>
  <c r="J680" i="41"/>
  <c r="K680" i="41"/>
  <c r="L680" i="41"/>
  <c r="N680" i="41"/>
  <c r="O680" i="41"/>
  <c r="P680" i="41"/>
  <c r="S680" i="41"/>
  <c r="T680" i="41"/>
  <c r="U680" i="41"/>
  <c r="V680" i="41"/>
  <c r="W680" i="41"/>
  <c r="AE680" i="41"/>
  <c r="AF680" i="41"/>
  <c r="AG680" i="41"/>
  <c r="AH680" i="41"/>
  <c r="AI680" i="41"/>
  <c r="AJ680" i="41"/>
  <c r="AK680" i="41"/>
  <c r="AL680" i="41"/>
  <c r="AM680" i="41"/>
  <c r="AN680" i="41"/>
  <c r="AO680" i="41"/>
  <c r="AP680" i="41"/>
  <c r="AQ680" i="41"/>
  <c r="AR680" i="41"/>
  <c r="AS680" i="41"/>
  <c r="AT680" i="41"/>
  <c r="AU680" i="41"/>
  <c r="AV680" i="41"/>
  <c r="AW680" i="41"/>
  <c r="C681" i="41"/>
  <c r="D681" i="41"/>
  <c r="E681" i="41"/>
  <c r="F681" i="41"/>
  <c r="G681" i="41"/>
  <c r="H681" i="41"/>
  <c r="J681" i="41"/>
  <c r="K681" i="41"/>
  <c r="L681" i="41"/>
  <c r="N681" i="41"/>
  <c r="O681" i="41"/>
  <c r="P681" i="41"/>
  <c r="S681" i="41"/>
  <c r="T681" i="41"/>
  <c r="U681" i="41"/>
  <c r="V681" i="41"/>
  <c r="W681" i="41"/>
  <c r="AE681" i="41"/>
  <c r="AF681" i="41"/>
  <c r="AH681" i="41"/>
  <c r="AI681" i="41"/>
  <c r="AJ681" i="41"/>
  <c r="AK681" i="41"/>
  <c r="AL681" i="41"/>
  <c r="AM681" i="41"/>
  <c r="AN681" i="41"/>
  <c r="AO681" i="41"/>
  <c r="AP681" i="41"/>
  <c r="AQ681" i="41"/>
  <c r="AR681" i="41"/>
  <c r="AS681" i="41"/>
  <c r="AT681" i="41"/>
  <c r="AU681" i="41"/>
  <c r="AV681" i="41"/>
  <c r="AW681" i="41"/>
  <c r="C682" i="41"/>
  <c r="D682" i="41"/>
  <c r="E682" i="41"/>
  <c r="F682" i="41"/>
  <c r="G682" i="41"/>
  <c r="H682" i="41"/>
  <c r="J682" i="41"/>
  <c r="K682" i="41"/>
  <c r="L682" i="41"/>
  <c r="N682" i="41"/>
  <c r="O682" i="41"/>
  <c r="P682" i="41"/>
  <c r="S682" i="41"/>
  <c r="T682" i="41"/>
  <c r="U682" i="41"/>
  <c r="V682" i="41"/>
  <c r="W682" i="41"/>
  <c r="AE682" i="41"/>
  <c r="AF682" i="41"/>
  <c r="AG682" i="41"/>
  <c r="AH682" i="41"/>
  <c r="AI682" i="41"/>
  <c r="AJ682" i="41"/>
  <c r="AK682" i="41"/>
  <c r="AL682" i="41"/>
  <c r="AM682" i="41"/>
  <c r="AN682" i="41"/>
  <c r="AO682" i="41"/>
  <c r="AP682" i="41"/>
  <c r="AQ682" i="41"/>
  <c r="AR682" i="41"/>
  <c r="AS682" i="41"/>
  <c r="AT682" i="41"/>
  <c r="AU682" i="41"/>
  <c r="AV682" i="41"/>
  <c r="AW682" i="41"/>
  <c r="C683" i="41"/>
  <c r="D683" i="41"/>
  <c r="E683" i="41"/>
  <c r="F683" i="41"/>
  <c r="G683" i="41"/>
  <c r="H683" i="41"/>
  <c r="J683" i="41"/>
  <c r="K683" i="41"/>
  <c r="L683" i="41"/>
  <c r="N683" i="41"/>
  <c r="O683" i="41"/>
  <c r="P683" i="41"/>
  <c r="S683" i="41"/>
  <c r="T683" i="41"/>
  <c r="U683" i="41"/>
  <c r="V683" i="41"/>
  <c r="W683" i="41"/>
  <c r="AE683" i="41"/>
  <c r="AF683" i="41"/>
  <c r="AG683" i="41"/>
  <c r="AH683" i="41"/>
  <c r="AI683" i="41"/>
  <c r="AJ683" i="41"/>
  <c r="AK683" i="41"/>
  <c r="AL683" i="41"/>
  <c r="AM683" i="41"/>
  <c r="AN683" i="41"/>
  <c r="AO683" i="41"/>
  <c r="AP683" i="41"/>
  <c r="AQ683" i="41"/>
  <c r="AR683" i="41"/>
  <c r="AS683" i="41"/>
  <c r="AT683" i="41"/>
  <c r="AU683" i="41"/>
  <c r="AV683" i="41"/>
  <c r="AW683" i="41"/>
  <c r="C684" i="41"/>
  <c r="D684" i="41"/>
  <c r="E684" i="41"/>
  <c r="F684" i="41"/>
  <c r="G684" i="41"/>
  <c r="H684" i="41"/>
  <c r="J684" i="41"/>
  <c r="K684" i="41"/>
  <c r="L684" i="41"/>
  <c r="N684" i="41"/>
  <c r="O684" i="41"/>
  <c r="P684" i="41"/>
  <c r="S684" i="41"/>
  <c r="T684" i="41"/>
  <c r="U684" i="41"/>
  <c r="V684" i="41"/>
  <c r="W684" i="41"/>
  <c r="AE684" i="41"/>
  <c r="AF684" i="41"/>
  <c r="AG684" i="41"/>
  <c r="AH684" i="41"/>
  <c r="AI684" i="41"/>
  <c r="AJ684" i="41"/>
  <c r="AK684" i="41"/>
  <c r="AL684" i="41"/>
  <c r="AM684" i="41"/>
  <c r="AN684" i="41"/>
  <c r="AO684" i="41"/>
  <c r="AP684" i="41"/>
  <c r="AQ684" i="41"/>
  <c r="AR684" i="41"/>
  <c r="AS684" i="41"/>
  <c r="AT684" i="41"/>
  <c r="AU684" i="41"/>
  <c r="AV684" i="41"/>
  <c r="AW684" i="41"/>
  <c r="C685" i="41"/>
  <c r="D685" i="41"/>
  <c r="E685" i="41"/>
  <c r="F685" i="41"/>
  <c r="G685" i="41"/>
  <c r="H685" i="41"/>
  <c r="J685" i="41"/>
  <c r="K685" i="41"/>
  <c r="L685" i="41"/>
  <c r="N685" i="41"/>
  <c r="O685" i="41"/>
  <c r="P685" i="41"/>
  <c r="S685" i="41"/>
  <c r="T685" i="41"/>
  <c r="U685" i="41"/>
  <c r="V685" i="41"/>
  <c r="W685" i="41"/>
  <c r="AE685" i="41"/>
  <c r="AF685" i="41"/>
  <c r="AG685" i="41"/>
  <c r="AH685" i="41"/>
  <c r="AI685" i="41"/>
  <c r="AJ685" i="41"/>
  <c r="AK685" i="41"/>
  <c r="AL685" i="41"/>
  <c r="AM685" i="41"/>
  <c r="AN685" i="41"/>
  <c r="AO685" i="41"/>
  <c r="AP685" i="41"/>
  <c r="AQ685" i="41"/>
  <c r="AR685" i="41"/>
  <c r="AS685" i="41"/>
  <c r="AT685" i="41"/>
  <c r="AU685" i="41"/>
  <c r="AV685" i="41"/>
  <c r="AW685" i="41"/>
  <c r="C686" i="41"/>
  <c r="D686" i="41"/>
  <c r="E686" i="41"/>
  <c r="F686" i="41"/>
  <c r="G686" i="41"/>
  <c r="H686" i="41"/>
  <c r="J686" i="41"/>
  <c r="K686" i="41"/>
  <c r="L686" i="41"/>
  <c r="N686" i="41"/>
  <c r="O686" i="41"/>
  <c r="P686" i="41"/>
  <c r="S686" i="41"/>
  <c r="T686" i="41"/>
  <c r="U686" i="41"/>
  <c r="V686" i="41"/>
  <c r="W686" i="41"/>
  <c r="AE686" i="41"/>
  <c r="AF686" i="41"/>
  <c r="AG686" i="41"/>
  <c r="AH686" i="41"/>
  <c r="AI686" i="41"/>
  <c r="AJ686" i="41"/>
  <c r="AK686" i="41"/>
  <c r="AL686" i="41"/>
  <c r="AM686" i="41"/>
  <c r="AN686" i="41"/>
  <c r="AO686" i="41"/>
  <c r="AP686" i="41"/>
  <c r="AQ686" i="41"/>
  <c r="AR686" i="41"/>
  <c r="AS686" i="41"/>
  <c r="AT686" i="41"/>
  <c r="AU686" i="41"/>
  <c r="AV686" i="41"/>
  <c r="AW686" i="41"/>
  <c r="C687" i="41"/>
  <c r="D687" i="41"/>
  <c r="E687" i="41"/>
  <c r="F687" i="41"/>
  <c r="G687" i="41"/>
  <c r="H687" i="41"/>
  <c r="J687" i="41"/>
  <c r="K687" i="41"/>
  <c r="L687" i="41"/>
  <c r="N687" i="41"/>
  <c r="O687" i="41"/>
  <c r="P687" i="41"/>
  <c r="S687" i="41"/>
  <c r="T687" i="41"/>
  <c r="U687" i="41"/>
  <c r="V687" i="41"/>
  <c r="W687" i="41"/>
  <c r="AE687" i="41"/>
  <c r="AF687" i="41"/>
  <c r="AG687" i="41"/>
  <c r="AH687" i="41"/>
  <c r="AI687" i="41"/>
  <c r="AJ687" i="41"/>
  <c r="AK687" i="41"/>
  <c r="AL687" i="41"/>
  <c r="AM687" i="41"/>
  <c r="AN687" i="41"/>
  <c r="AO687" i="41"/>
  <c r="AP687" i="41"/>
  <c r="AQ687" i="41"/>
  <c r="AR687" i="41"/>
  <c r="AS687" i="41"/>
  <c r="AT687" i="41"/>
  <c r="AU687" i="41"/>
  <c r="AV687" i="41"/>
  <c r="AW687" i="41"/>
  <c r="C688" i="41"/>
  <c r="D688" i="41"/>
  <c r="E688" i="41"/>
  <c r="F688" i="41"/>
  <c r="G688" i="41"/>
  <c r="H688" i="41"/>
  <c r="J688" i="41"/>
  <c r="K688" i="41"/>
  <c r="L688" i="41"/>
  <c r="N688" i="41"/>
  <c r="O688" i="41"/>
  <c r="P688" i="41"/>
  <c r="S688" i="41"/>
  <c r="T688" i="41"/>
  <c r="U688" i="41"/>
  <c r="V688" i="41"/>
  <c r="W688" i="41"/>
  <c r="AE688" i="41"/>
  <c r="AF688" i="41"/>
  <c r="AG688" i="41"/>
  <c r="AH688" i="41"/>
  <c r="AI688" i="41"/>
  <c r="AJ688" i="41"/>
  <c r="AK688" i="41"/>
  <c r="AL688" i="41"/>
  <c r="AM688" i="41"/>
  <c r="AN688" i="41"/>
  <c r="AO688" i="41"/>
  <c r="AP688" i="41"/>
  <c r="AQ688" i="41"/>
  <c r="AR688" i="41"/>
  <c r="AS688" i="41"/>
  <c r="AT688" i="41"/>
  <c r="AU688" i="41"/>
  <c r="AV688" i="41"/>
  <c r="AW688" i="41"/>
  <c r="C689" i="41"/>
  <c r="D689" i="41"/>
  <c r="E689" i="41"/>
  <c r="F689" i="41"/>
  <c r="G689" i="41"/>
  <c r="H689" i="41"/>
  <c r="J689" i="41"/>
  <c r="L689" i="41"/>
  <c r="N689" i="41"/>
  <c r="O689" i="41"/>
  <c r="P689" i="41"/>
  <c r="S689" i="41"/>
  <c r="T689" i="41"/>
  <c r="U689" i="41"/>
  <c r="V689" i="41"/>
  <c r="W689" i="41"/>
  <c r="AE689" i="41"/>
  <c r="AF689" i="41"/>
  <c r="AH689" i="41"/>
  <c r="AI689" i="41"/>
  <c r="AJ689" i="41"/>
  <c r="AK689" i="41"/>
  <c r="AL689" i="41"/>
  <c r="AM689" i="41"/>
  <c r="AN689" i="41"/>
  <c r="AO689" i="41"/>
  <c r="AP689" i="41"/>
  <c r="AQ689" i="41"/>
  <c r="AR689" i="41"/>
  <c r="AS689" i="41"/>
  <c r="AT689" i="41"/>
  <c r="AU689" i="41"/>
  <c r="AV689" i="41"/>
  <c r="AW689" i="41"/>
  <c r="C690" i="41"/>
  <c r="D690" i="41"/>
  <c r="E690" i="41"/>
  <c r="F690" i="41"/>
  <c r="G690" i="41"/>
  <c r="H690" i="41"/>
  <c r="J690" i="41"/>
  <c r="K690" i="41"/>
  <c r="L690" i="41"/>
  <c r="N690" i="41"/>
  <c r="O690" i="41"/>
  <c r="P690" i="41"/>
  <c r="S690" i="41"/>
  <c r="T690" i="41"/>
  <c r="U690" i="41"/>
  <c r="V690" i="41"/>
  <c r="W690" i="41"/>
  <c r="AE690" i="41"/>
  <c r="AF690" i="41"/>
  <c r="AG690" i="41"/>
  <c r="AH690" i="41"/>
  <c r="AI690" i="41"/>
  <c r="AJ690" i="41"/>
  <c r="AK690" i="41"/>
  <c r="AL690" i="41"/>
  <c r="AM690" i="41"/>
  <c r="AN690" i="41"/>
  <c r="AO690" i="41"/>
  <c r="AP690" i="41"/>
  <c r="AQ690" i="41"/>
  <c r="AR690" i="41"/>
  <c r="AS690" i="41"/>
  <c r="AT690" i="41"/>
  <c r="AU690" i="41"/>
  <c r="AV690" i="41"/>
  <c r="AW690" i="41"/>
  <c r="C691" i="41"/>
  <c r="D691" i="41"/>
  <c r="E691" i="41"/>
  <c r="F691" i="41"/>
  <c r="G691" i="41"/>
  <c r="H691" i="41"/>
  <c r="J691" i="41"/>
  <c r="K691" i="41"/>
  <c r="L691" i="41"/>
  <c r="N691" i="41"/>
  <c r="O691" i="41"/>
  <c r="P691" i="41"/>
  <c r="S691" i="41"/>
  <c r="T691" i="41"/>
  <c r="U691" i="41"/>
  <c r="V691" i="41"/>
  <c r="W691" i="41"/>
  <c r="AE691" i="41"/>
  <c r="AF691" i="41"/>
  <c r="AG691" i="41"/>
  <c r="AH691" i="41"/>
  <c r="AI691" i="41"/>
  <c r="AJ691" i="41"/>
  <c r="AK691" i="41"/>
  <c r="AL691" i="41"/>
  <c r="AM691" i="41"/>
  <c r="AN691" i="41"/>
  <c r="AO691" i="41"/>
  <c r="AP691" i="41"/>
  <c r="AQ691" i="41"/>
  <c r="AR691" i="41"/>
  <c r="AS691" i="41"/>
  <c r="AT691" i="41"/>
  <c r="AU691" i="41"/>
  <c r="AV691" i="41"/>
  <c r="AW691" i="41"/>
  <c r="C692" i="41"/>
  <c r="D692" i="41"/>
  <c r="E692" i="41"/>
  <c r="F692" i="41"/>
  <c r="G692" i="41"/>
  <c r="H692" i="41"/>
  <c r="J692" i="41"/>
  <c r="K692" i="41"/>
  <c r="L692" i="41"/>
  <c r="N692" i="41"/>
  <c r="O692" i="41"/>
  <c r="P692" i="41"/>
  <c r="S692" i="41"/>
  <c r="T692" i="41"/>
  <c r="U692" i="41"/>
  <c r="V692" i="41"/>
  <c r="W692" i="41"/>
  <c r="AE692" i="41"/>
  <c r="AF692" i="41"/>
  <c r="AG692" i="41"/>
  <c r="AH692" i="41"/>
  <c r="AI692" i="41"/>
  <c r="AJ692" i="41"/>
  <c r="AK692" i="41"/>
  <c r="AL692" i="41"/>
  <c r="AM692" i="41"/>
  <c r="AN692" i="41"/>
  <c r="AO692" i="41"/>
  <c r="AP692" i="41"/>
  <c r="AQ692" i="41"/>
  <c r="AR692" i="41"/>
  <c r="AS692" i="41"/>
  <c r="AT692" i="41"/>
  <c r="AU692" i="41"/>
  <c r="AV692" i="41"/>
  <c r="AW692" i="41"/>
  <c r="C693" i="41"/>
  <c r="D693" i="41"/>
  <c r="E693" i="41"/>
  <c r="F693" i="41"/>
  <c r="G693" i="41"/>
  <c r="H693" i="41"/>
  <c r="J693" i="41"/>
  <c r="K693" i="41"/>
  <c r="L693" i="41"/>
  <c r="N693" i="41"/>
  <c r="O693" i="41"/>
  <c r="P693" i="41"/>
  <c r="S693" i="41"/>
  <c r="T693" i="41"/>
  <c r="U693" i="41"/>
  <c r="V693" i="41"/>
  <c r="W693" i="41"/>
  <c r="AE693" i="41"/>
  <c r="AF693" i="41"/>
  <c r="AG693" i="41"/>
  <c r="AH693" i="41"/>
  <c r="AI693" i="41"/>
  <c r="AJ693" i="41"/>
  <c r="AK693" i="41"/>
  <c r="AL693" i="41"/>
  <c r="AM693" i="41"/>
  <c r="AN693" i="41"/>
  <c r="AO693" i="41"/>
  <c r="AP693" i="41"/>
  <c r="AQ693" i="41"/>
  <c r="AR693" i="41"/>
  <c r="AS693" i="41"/>
  <c r="AT693" i="41"/>
  <c r="AU693" i="41"/>
  <c r="AV693" i="41"/>
  <c r="AW693" i="41"/>
  <c r="C694" i="41"/>
  <c r="D694" i="41"/>
  <c r="E694" i="41"/>
  <c r="F694" i="41"/>
  <c r="G694" i="41"/>
  <c r="H694" i="41"/>
  <c r="J694" i="41"/>
  <c r="K694" i="41"/>
  <c r="L694" i="41"/>
  <c r="N694" i="41"/>
  <c r="O694" i="41"/>
  <c r="P694" i="41"/>
  <c r="S694" i="41"/>
  <c r="T694" i="41"/>
  <c r="U694" i="41"/>
  <c r="V694" i="41"/>
  <c r="W694" i="41"/>
  <c r="AE694" i="41"/>
  <c r="AF694" i="41"/>
  <c r="AH694" i="41"/>
  <c r="AI694" i="41"/>
  <c r="AJ694" i="41"/>
  <c r="AK694" i="41"/>
  <c r="AL694" i="41"/>
  <c r="AM694" i="41"/>
  <c r="AN694" i="41"/>
  <c r="AO694" i="41"/>
  <c r="AP694" i="41"/>
  <c r="AQ694" i="41"/>
  <c r="AR694" i="41"/>
  <c r="AS694" i="41"/>
  <c r="AT694" i="41"/>
  <c r="AU694" i="41"/>
  <c r="AV694" i="41"/>
  <c r="AW694" i="41"/>
  <c r="C695" i="41"/>
  <c r="D695" i="41"/>
  <c r="E695" i="41"/>
  <c r="F695" i="41"/>
  <c r="G695" i="41"/>
  <c r="H695" i="41"/>
  <c r="J695" i="41"/>
  <c r="K695" i="41"/>
  <c r="L695" i="41"/>
  <c r="N695" i="41"/>
  <c r="O695" i="41"/>
  <c r="P695" i="41"/>
  <c r="S695" i="41"/>
  <c r="T695" i="41"/>
  <c r="U695" i="41"/>
  <c r="V695" i="41"/>
  <c r="W695" i="41"/>
  <c r="AE695" i="41"/>
  <c r="AF695" i="41"/>
  <c r="AG695" i="41"/>
  <c r="AH695" i="41"/>
  <c r="AI695" i="41"/>
  <c r="AJ695" i="41"/>
  <c r="AK695" i="41"/>
  <c r="AL695" i="41"/>
  <c r="AM695" i="41"/>
  <c r="AN695" i="41"/>
  <c r="AO695" i="41"/>
  <c r="AP695" i="41"/>
  <c r="AQ695" i="41"/>
  <c r="AR695" i="41"/>
  <c r="AS695" i="41"/>
  <c r="AT695" i="41"/>
  <c r="AU695" i="41"/>
  <c r="AV695" i="41"/>
  <c r="AW695" i="41"/>
  <c r="C696" i="41"/>
  <c r="D696" i="41"/>
  <c r="E696" i="41"/>
  <c r="F696" i="41"/>
  <c r="G696" i="41"/>
  <c r="H696" i="41"/>
  <c r="J696" i="41"/>
  <c r="K696" i="41"/>
  <c r="L696" i="41"/>
  <c r="N696" i="41"/>
  <c r="O696" i="41"/>
  <c r="P696" i="41"/>
  <c r="S696" i="41"/>
  <c r="T696" i="41"/>
  <c r="U696" i="41"/>
  <c r="V696" i="41"/>
  <c r="W696" i="41"/>
  <c r="AE696" i="41"/>
  <c r="AF696" i="41"/>
  <c r="AG696" i="41"/>
  <c r="AH696" i="41"/>
  <c r="AI696" i="41"/>
  <c r="AJ696" i="41"/>
  <c r="AK696" i="41"/>
  <c r="AL696" i="41"/>
  <c r="AM696" i="41"/>
  <c r="AN696" i="41"/>
  <c r="AO696" i="41"/>
  <c r="AP696" i="41"/>
  <c r="AQ696" i="41"/>
  <c r="AR696" i="41"/>
  <c r="AS696" i="41"/>
  <c r="AT696" i="41"/>
  <c r="AU696" i="41"/>
  <c r="AV696" i="41"/>
  <c r="AW696" i="41"/>
  <c r="C697" i="41"/>
  <c r="D697" i="41"/>
  <c r="E697" i="41"/>
  <c r="F697" i="41"/>
  <c r="G697" i="41"/>
  <c r="H697" i="41"/>
  <c r="J697" i="41"/>
  <c r="K697" i="41"/>
  <c r="L697" i="41"/>
  <c r="N697" i="41"/>
  <c r="O697" i="41"/>
  <c r="P697" i="41"/>
  <c r="S697" i="41"/>
  <c r="T697" i="41"/>
  <c r="U697" i="41"/>
  <c r="V697" i="41"/>
  <c r="W697" i="41"/>
  <c r="AE697" i="41"/>
  <c r="AF697" i="41"/>
  <c r="AG697" i="41"/>
  <c r="AH697" i="41"/>
  <c r="AI697" i="41"/>
  <c r="AJ697" i="41"/>
  <c r="AK697" i="41"/>
  <c r="AL697" i="41"/>
  <c r="AM697" i="41"/>
  <c r="AN697" i="41"/>
  <c r="AO697" i="41"/>
  <c r="AP697" i="41"/>
  <c r="AQ697" i="41"/>
  <c r="AR697" i="41"/>
  <c r="AS697" i="41"/>
  <c r="AT697" i="41"/>
  <c r="AU697" i="41"/>
  <c r="AV697" i="41"/>
  <c r="AW697" i="41"/>
  <c r="C698" i="41"/>
  <c r="D698" i="41"/>
  <c r="E698" i="41"/>
  <c r="F698" i="41"/>
  <c r="G698" i="41"/>
  <c r="H698" i="41"/>
  <c r="J698" i="41"/>
  <c r="K698" i="41"/>
  <c r="L698" i="41"/>
  <c r="N698" i="41"/>
  <c r="O698" i="41"/>
  <c r="P698" i="41"/>
  <c r="S698" i="41"/>
  <c r="T698" i="41"/>
  <c r="U698" i="41"/>
  <c r="V698" i="41"/>
  <c r="W698" i="41"/>
  <c r="AE698" i="41"/>
  <c r="AF698" i="41"/>
  <c r="AG698" i="41"/>
  <c r="AH698" i="41"/>
  <c r="AI698" i="41"/>
  <c r="AJ698" i="41"/>
  <c r="AK698" i="41"/>
  <c r="AL698" i="41"/>
  <c r="AM698" i="41"/>
  <c r="AN698" i="41"/>
  <c r="AO698" i="41"/>
  <c r="AP698" i="41"/>
  <c r="AQ698" i="41"/>
  <c r="AR698" i="41"/>
  <c r="AS698" i="41"/>
  <c r="AT698" i="41"/>
  <c r="AU698" i="41"/>
  <c r="AV698" i="41"/>
  <c r="AW698" i="41"/>
  <c r="C699" i="41"/>
  <c r="D699" i="41"/>
  <c r="E699" i="41"/>
  <c r="F699" i="41"/>
  <c r="G699" i="41"/>
  <c r="H699" i="41"/>
  <c r="J699" i="41"/>
  <c r="K699" i="41"/>
  <c r="L699" i="41"/>
  <c r="N699" i="41"/>
  <c r="O699" i="41"/>
  <c r="P699" i="41"/>
  <c r="S699" i="41"/>
  <c r="T699" i="41"/>
  <c r="U699" i="41"/>
  <c r="V699" i="41"/>
  <c r="W699" i="41"/>
  <c r="AE699" i="41"/>
  <c r="AF699" i="41"/>
  <c r="AG699" i="41"/>
  <c r="AH699" i="41"/>
  <c r="AI699" i="41"/>
  <c r="AJ699" i="41"/>
  <c r="AK699" i="41"/>
  <c r="AL699" i="41"/>
  <c r="AM699" i="41"/>
  <c r="AN699" i="41"/>
  <c r="AO699" i="41"/>
  <c r="AP699" i="41"/>
  <c r="AQ699" i="41"/>
  <c r="AR699" i="41"/>
  <c r="AS699" i="41"/>
  <c r="AT699" i="41"/>
  <c r="AU699" i="41"/>
  <c r="AV699" i="41"/>
  <c r="AW699" i="41"/>
  <c r="C700" i="41"/>
  <c r="D700" i="41"/>
  <c r="E700" i="41"/>
  <c r="F700" i="41"/>
  <c r="G700" i="41"/>
  <c r="H700" i="41"/>
  <c r="J700" i="41"/>
  <c r="K700" i="41"/>
  <c r="L700" i="41"/>
  <c r="N700" i="41"/>
  <c r="O700" i="41"/>
  <c r="P700" i="41"/>
  <c r="S700" i="41"/>
  <c r="T700" i="41"/>
  <c r="U700" i="41"/>
  <c r="V700" i="41"/>
  <c r="W700" i="41"/>
  <c r="AE700" i="41"/>
  <c r="AF700" i="41"/>
  <c r="AG700" i="41"/>
  <c r="AH700" i="41"/>
  <c r="AI700" i="41"/>
  <c r="AJ700" i="41"/>
  <c r="AK700" i="41"/>
  <c r="AL700" i="41"/>
  <c r="AM700" i="41"/>
  <c r="AN700" i="41"/>
  <c r="AO700" i="41"/>
  <c r="AP700" i="41"/>
  <c r="AQ700" i="41"/>
  <c r="AR700" i="41"/>
  <c r="AS700" i="41"/>
  <c r="AT700" i="41"/>
  <c r="AU700" i="41"/>
  <c r="AV700" i="41"/>
  <c r="AW700" i="41"/>
  <c r="C701" i="41"/>
  <c r="D701" i="41"/>
  <c r="E701" i="41"/>
  <c r="F701" i="41"/>
  <c r="G701" i="41"/>
  <c r="H701" i="41"/>
  <c r="J701" i="41"/>
  <c r="K701" i="41"/>
  <c r="L701" i="41"/>
  <c r="N701" i="41"/>
  <c r="O701" i="41"/>
  <c r="P701" i="41"/>
  <c r="S701" i="41"/>
  <c r="T701" i="41"/>
  <c r="U701" i="41"/>
  <c r="V701" i="41"/>
  <c r="W701" i="41"/>
  <c r="AE701" i="41"/>
  <c r="AF701" i="41"/>
  <c r="AG701" i="41"/>
  <c r="AH701" i="41"/>
  <c r="AI701" i="41"/>
  <c r="AJ701" i="41"/>
  <c r="AK701" i="41"/>
  <c r="AL701" i="41"/>
  <c r="AM701" i="41"/>
  <c r="AN701" i="41"/>
  <c r="AO701" i="41"/>
  <c r="AP701" i="41"/>
  <c r="AQ701" i="41"/>
  <c r="AR701" i="41"/>
  <c r="AS701" i="41"/>
  <c r="AT701" i="41"/>
  <c r="AU701" i="41"/>
  <c r="AV701" i="41"/>
  <c r="AW701" i="41"/>
  <c r="C702" i="41"/>
  <c r="D702" i="41"/>
  <c r="E702" i="41"/>
  <c r="F702" i="41"/>
  <c r="G702" i="41"/>
  <c r="H702" i="41"/>
  <c r="J702" i="41"/>
  <c r="K702" i="41"/>
  <c r="L702" i="41"/>
  <c r="N702" i="41"/>
  <c r="O702" i="41"/>
  <c r="P702" i="41"/>
  <c r="S702" i="41"/>
  <c r="T702" i="41"/>
  <c r="U702" i="41"/>
  <c r="V702" i="41"/>
  <c r="W702" i="41"/>
  <c r="AE702" i="41"/>
  <c r="AF702" i="41"/>
  <c r="AG702" i="41"/>
  <c r="AH702" i="41"/>
  <c r="AI702" i="41"/>
  <c r="AJ702" i="41"/>
  <c r="AK702" i="41"/>
  <c r="AL702" i="41"/>
  <c r="AM702" i="41"/>
  <c r="AN702" i="41"/>
  <c r="AO702" i="41"/>
  <c r="AP702" i="41"/>
  <c r="AQ702" i="41"/>
  <c r="AR702" i="41"/>
  <c r="AS702" i="41"/>
  <c r="AT702" i="41"/>
  <c r="AU702" i="41"/>
  <c r="AV702" i="41"/>
  <c r="AW702" i="41"/>
  <c r="C703" i="41"/>
  <c r="D703" i="41"/>
  <c r="E703" i="41"/>
  <c r="F703" i="41"/>
  <c r="G703" i="41"/>
  <c r="H703" i="41"/>
  <c r="J703" i="41"/>
  <c r="K703" i="41"/>
  <c r="L703" i="41"/>
  <c r="N703" i="41"/>
  <c r="O703" i="41"/>
  <c r="P703" i="41"/>
  <c r="S703" i="41"/>
  <c r="T703" i="41"/>
  <c r="U703" i="41"/>
  <c r="V703" i="41"/>
  <c r="W703" i="41"/>
  <c r="AE703" i="41"/>
  <c r="AF703" i="41"/>
  <c r="AG703" i="41"/>
  <c r="AH703" i="41"/>
  <c r="AI703" i="41"/>
  <c r="AJ703" i="41"/>
  <c r="AK703" i="41"/>
  <c r="AL703" i="41"/>
  <c r="AM703" i="41"/>
  <c r="AN703" i="41"/>
  <c r="AO703" i="41"/>
  <c r="AP703" i="41"/>
  <c r="AQ703" i="41"/>
  <c r="AR703" i="41"/>
  <c r="AS703" i="41"/>
  <c r="AT703" i="41"/>
  <c r="AU703" i="41"/>
  <c r="AV703" i="41"/>
  <c r="AW703" i="41"/>
  <c r="C704" i="41"/>
  <c r="D704" i="41"/>
  <c r="E704" i="41"/>
  <c r="F704" i="41"/>
  <c r="G704" i="41"/>
  <c r="H704" i="41"/>
  <c r="J704" i="41"/>
  <c r="K704" i="41"/>
  <c r="L704" i="41"/>
  <c r="N704" i="41"/>
  <c r="O704" i="41"/>
  <c r="P704" i="41"/>
  <c r="S704" i="41"/>
  <c r="T704" i="41"/>
  <c r="U704" i="41"/>
  <c r="V704" i="41"/>
  <c r="W704" i="41"/>
  <c r="AE704" i="41"/>
  <c r="AF704" i="41"/>
  <c r="AH704" i="41"/>
  <c r="AI704" i="41"/>
  <c r="AJ704" i="41"/>
  <c r="AK704" i="41"/>
  <c r="AL704" i="41"/>
  <c r="AM704" i="41"/>
  <c r="AN704" i="41"/>
  <c r="AO704" i="41"/>
  <c r="AP704" i="41"/>
  <c r="AQ704" i="41"/>
  <c r="AR704" i="41"/>
  <c r="AS704" i="41"/>
  <c r="AT704" i="41"/>
  <c r="AU704" i="41"/>
  <c r="AV704" i="41"/>
  <c r="AW704" i="41"/>
  <c r="C705" i="41"/>
  <c r="D705" i="41"/>
  <c r="E705" i="41"/>
  <c r="F705" i="41"/>
  <c r="G705" i="41"/>
  <c r="H705" i="41"/>
  <c r="J705" i="41"/>
  <c r="K705" i="41"/>
  <c r="L705" i="41"/>
  <c r="N705" i="41"/>
  <c r="O705" i="41"/>
  <c r="P705" i="41"/>
  <c r="S705" i="41"/>
  <c r="T705" i="41"/>
  <c r="U705" i="41"/>
  <c r="V705" i="41"/>
  <c r="W705" i="41"/>
  <c r="AE705" i="41"/>
  <c r="AF705" i="41"/>
  <c r="AH705" i="41"/>
  <c r="AI705" i="41"/>
  <c r="AJ705" i="41"/>
  <c r="AK705" i="41"/>
  <c r="AL705" i="41"/>
  <c r="AM705" i="41"/>
  <c r="AN705" i="41"/>
  <c r="AO705" i="41"/>
  <c r="AP705" i="41"/>
  <c r="AQ705" i="41"/>
  <c r="AR705" i="41"/>
  <c r="AS705" i="41"/>
  <c r="AT705" i="41"/>
  <c r="AU705" i="41"/>
  <c r="AV705" i="41"/>
  <c r="AW705" i="41"/>
  <c r="C706" i="41"/>
  <c r="D706" i="41"/>
  <c r="E706" i="41"/>
  <c r="F706" i="41"/>
  <c r="G706" i="41"/>
  <c r="H706" i="41"/>
  <c r="J706" i="41"/>
  <c r="K706" i="41"/>
  <c r="L706" i="41"/>
  <c r="N706" i="41"/>
  <c r="O706" i="41"/>
  <c r="P706" i="41"/>
  <c r="S706" i="41"/>
  <c r="T706" i="41"/>
  <c r="U706" i="41"/>
  <c r="V706" i="41"/>
  <c r="W706" i="41"/>
  <c r="AE706" i="41"/>
  <c r="AF706" i="41"/>
  <c r="AH706" i="41"/>
  <c r="AI706" i="41"/>
  <c r="AJ706" i="41"/>
  <c r="AK706" i="41"/>
  <c r="AL706" i="41"/>
  <c r="AM706" i="41"/>
  <c r="AN706" i="41"/>
  <c r="AO706" i="41"/>
  <c r="AP706" i="41"/>
  <c r="AQ706" i="41"/>
  <c r="AR706" i="41"/>
  <c r="AS706" i="41"/>
  <c r="AT706" i="41"/>
  <c r="AU706" i="41"/>
  <c r="AV706" i="41"/>
  <c r="AW706" i="41"/>
  <c r="C707" i="41"/>
  <c r="D707" i="41"/>
  <c r="E707" i="41"/>
  <c r="F707" i="41"/>
  <c r="G707" i="41"/>
  <c r="H707" i="41"/>
  <c r="J707" i="41"/>
  <c r="K707" i="41"/>
  <c r="L707" i="41"/>
  <c r="N707" i="41"/>
  <c r="O707" i="41"/>
  <c r="P707" i="41"/>
  <c r="S707" i="41"/>
  <c r="T707" i="41"/>
  <c r="U707" i="41"/>
  <c r="V707" i="41"/>
  <c r="W707" i="41"/>
  <c r="AE707" i="41"/>
  <c r="AF707" i="41"/>
  <c r="AH707" i="41"/>
  <c r="AI707" i="41"/>
  <c r="AJ707" i="41"/>
  <c r="AK707" i="41"/>
  <c r="AL707" i="41"/>
  <c r="AM707" i="41"/>
  <c r="AN707" i="41"/>
  <c r="AO707" i="41"/>
  <c r="AP707" i="41"/>
  <c r="AQ707" i="41"/>
  <c r="AR707" i="41"/>
  <c r="AS707" i="41"/>
  <c r="AT707" i="41"/>
  <c r="AU707" i="41"/>
  <c r="AV707" i="41"/>
  <c r="AW707" i="41"/>
  <c r="C708" i="41"/>
  <c r="D708" i="41"/>
  <c r="E708" i="41"/>
  <c r="F708" i="41"/>
  <c r="G708" i="41"/>
  <c r="H708" i="41"/>
  <c r="J708" i="41"/>
  <c r="K708" i="41"/>
  <c r="L708" i="41"/>
  <c r="N708" i="41"/>
  <c r="O708" i="41"/>
  <c r="P708" i="41"/>
  <c r="S708" i="41"/>
  <c r="T708" i="41"/>
  <c r="U708" i="41"/>
  <c r="V708" i="41"/>
  <c r="W708" i="41"/>
  <c r="AE708" i="41"/>
  <c r="AF708" i="41"/>
  <c r="AH708" i="41"/>
  <c r="AI708" i="41"/>
  <c r="AJ708" i="41"/>
  <c r="AK708" i="41"/>
  <c r="AL708" i="41"/>
  <c r="AM708" i="41"/>
  <c r="AN708" i="41"/>
  <c r="AO708" i="41"/>
  <c r="AP708" i="41"/>
  <c r="AQ708" i="41"/>
  <c r="AR708" i="41"/>
  <c r="AS708" i="41"/>
  <c r="AT708" i="41"/>
  <c r="AU708" i="41"/>
  <c r="AV708" i="41"/>
  <c r="AW708" i="41"/>
  <c r="C709" i="41"/>
  <c r="D709" i="41"/>
  <c r="E709" i="41"/>
  <c r="F709" i="41"/>
  <c r="G709" i="41"/>
  <c r="H709" i="41"/>
  <c r="J709" i="41"/>
  <c r="K709" i="41"/>
  <c r="L709" i="41"/>
  <c r="N709" i="41"/>
  <c r="O709" i="41"/>
  <c r="P709" i="41"/>
  <c r="S709" i="41"/>
  <c r="T709" i="41"/>
  <c r="U709" i="41"/>
  <c r="V709" i="41"/>
  <c r="W709" i="41"/>
  <c r="AE709" i="41"/>
  <c r="AF709" i="41"/>
  <c r="AH709" i="41"/>
  <c r="AI709" i="41"/>
  <c r="AJ709" i="41"/>
  <c r="AK709" i="41"/>
  <c r="AL709" i="41"/>
  <c r="AM709" i="41"/>
  <c r="AN709" i="41"/>
  <c r="AO709" i="41"/>
  <c r="AP709" i="41"/>
  <c r="AQ709" i="41"/>
  <c r="AR709" i="41"/>
  <c r="AS709" i="41"/>
  <c r="AT709" i="41"/>
  <c r="AU709" i="41"/>
  <c r="AV709" i="41"/>
  <c r="AW709" i="41"/>
  <c r="C710" i="41"/>
  <c r="D710" i="41"/>
  <c r="E710" i="41"/>
  <c r="F710" i="41"/>
  <c r="G710" i="41"/>
  <c r="H710" i="41"/>
  <c r="J710" i="41"/>
  <c r="K710" i="41"/>
  <c r="L710" i="41"/>
  <c r="N710" i="41"/>
  <c r="O710" i="41"/>
  <c r="P710" i="41"/>
  <c r="S710" i="41"/>
  <c r="T710" i="41"/>
  <c r="U710" i="41"/>
  <c r="V710" i="41"/>
  <c r="W710" i="41"/>
  <c r="AE710" i="41"/>
  <c r="AF710" i="41"/>
  <c r="AH710" i="41"/>
  <c r="AI710" i="41"/>
  <c r="AJ710" i="41"/>
  <c r="AK710" i="41"/>
  <c r="AL710" i="41"/>
  <c r="AM710" i="41"/>
  <c r="AN710" i="41"/>
  <c r="AO710" i="41"/>
  <c r="AP710" i="41"/>
  <c r="AQ710" i="41"/>
  <c r="AR710" i="41"/>
  <c r="AS710" i="41"/>
  <c r="AT710" i="41"/>
  <c r="AU710" i="41"/>
  <c r="AV710" i="41"/>
  <c r="AW710" i="41"/>
  <c r="C711" i="41"/>
  <c r="D711" i="41"/>
  <c r="E711" i="41"/>
  <c r="F711" i="41"/>
  <c r="G711" i="41"/>
  <c r="H711" i="41"/>
  <c r="J711" i="41"/>
  <c r="K711" i="41"/>
  <c r="L711" i="41"/>
  <c r="N711" i="41"/>
  <c r="O711" i="41"/>
  <c r="P711" i="41"/>
  <c r="S711" i="41"/>
  <c r="T711" i="41"/>
  <c r="U711" i="41"/>
  <c r="V711" i="41"/>
  <c r="W711" i="41"/>
  <c r="AE711" i="41"/>
  <c r="AF711" i="41"/>
  <c r="AH711" i="41"/>
  <c r="AI711" i="41"/>
  <c r="AJ711" i="41"/>
  <c r="AK711" i="41"/>
  <c r="AL711" i="41"/>
  <c r="AM711" i="41"/>
  <c r="AN711" i="41"/>
  <c r="AO711" i="41"/>
  <c r="AP711" i="41"/>
  <c r="AQ711" i="41"/>
  <c r="AR711" i="41"/>
  <c r="AS711" i="41"/>
  <c r="AT711" i="41"/>
  <c r="AU711" i="41"/>
  <c r="AV711" i="41"/>
  <c r="AW711" i="41"/>
  <c r="C712" i="41"/>
  <c r="D712" i="41"/>
  <c r="E712" i="41"/>
  <c r="F712" i="41"/>
  <c r="G712" i="41"/>
  <c r="H712" i="41"/>
  <c r="J712" i="41"/>
  <c r="K712" i="41"/>
  <c r="L712" i="41"/>
  <c r="N712" i="41"/>
  <c r="O712" i="41"/>
  <c r="P712" i="41"/>
  <c r="S712" i="41"/>
  <c r="T712" i="41"/>
  <c r="U712" i="41"/>
  <c r="V712" i="41"/>
  <c r="W712" i="41"/>
  <c r="AE712" i="41"/>
  <c r="AF712" i="41"/>
  <c r="AH712" i="41"/>
  <c r="AI712" i="41"/>
  <c r="AJ712" i="41"/>
  <c r="AK712" i="41"/>
  <c r="AL712" i="41"/>
  <c r="AM712" i="41"/>
  <c r="AN712" i="41"/>
  <c r="AO712" i="41"/>
  <c r="AP712" i="41"/>
  <c r="AQ712" i="41"/>
  <c r="AR712" i="41"/>
  <c r="AS712" i="41"/>
  <c r="AT712" i="41"/>
  <c r="AU712" i="41"/>
  <c r="AV712" i="41"/>
  <c r="AW712" i="41"/>
  <c r="C713" i="41"/>
  <c r="D713" i="41"/>
  <c r="E713" i="41"/>
  <c r="F713" i="41"/>
  <c r="G713" i="41"/>
  <c r="H713" i="41"/>
  <c r="J713" i="41"/>
  <c r="K713" i="41"/>
  <c r="L713" i="41"/>
  <c r="N713" i="41"/>
  <c r="O713" i="41"/>
  <c r="P713" i="41"/>
  <c r="S713" i="41"/>
  <c r="T713" i="41"/>
  <c r="U713" i="41"/>
  <c r="V713" i="41"/>
  <c r="W713" i="41"/>
  <c r="AE713" i="41"/>
  <c r="AF713" i="41"/>
  <c r="AH713" i="41"/>
  <c r="AI713" i="41"/>
  <c r="AJ713" i="41"/>
  <c r="AK713" i="41"/>
  <c r="AL713" i="41"/>
  <c r="AM713" i="41"/>
  <c r="AN713" i="41"/>
  <c r="AO713" i="41"/>
  <c r="AP713" i="41"/>
  <c r="AQ713" i="41"/>
  <c r="AR713" i="41"/>
  <c r="AS713" i="41"/>
  <c r="AT713" i="41"/>
  <c r="AU713" i="41"/>
  <c r="AV713" i="41"/>
  <c r="AW713" i="41"/>
  <c r="C714" i="41"/>
  <c r="D714" i="41"/>
  <c r="E714" i="41"/>
  <c r="F714" i="41"/>
  <c r="G714" i="41"/>
  <c r="H714" i="41"/>
  <c r="J714" i="41"/>
  <c r="K714" i="41"/>
  <c r="L714" i="41"/>
  <c r="N714" i="41"/>
  <c r="O714" i="41"/>
  <c r="P714" i="41"/>
  <c r="S714" i="41"/>
  <c r="T714" i="41"/>
  <c r="U714" i="41"/>
  <c r="V714" i="41"/>
  <c r="W714" i="41"/>
  <c r="AE714" i="41"/>
  <c r="AF714" i="41"/>
  <c r="AH714" i="41"/>
  <c r="AI714" i="41"/>
  <c r="AJ714" i="41"/>
  <c r="AK714" i="41"/>
  <c r="AL714" i="41"/>
  <c r="AM714" i="41"/>
  <c r="AN714" i="41"/>
  <c r="AO714" i="41"/>
  <c r="AP714" i="41"/>
  <c r="AQ714" i="41"/>
  <c r="AR714" i="41"/>
  <c r="AS714" i="41"/>
  <c r="AT714" i="41"/>
  <c r="AU714" i="41"/>
  <c r="AV714" i="41"/>
  <c r="AW714" i="41"/>
  <c r="C715" i="41"/>
  <c r="D715" i="41"/>
  <c r="E715" i="41"/>
  <c r="F715" i="41"/>
  <c r="G715" i="41"/>
  <c r="H715" i="41"/>
  <c r="J715" i="41"/>
  <c r="K715" i="41"/>
  <c r="L715" i="41"/>
  <c r="N715" i="41"/>
  <c r="O715" i="41"/>
  <c r="P715" i="41"/>
  <c r="S715" i="41"/>
  <c r="T715" i="41"/>
  <c r="U715" i="41"/>
  <c r="V715" i="41"/>
  <c r="W715" i="41"/>
  <c r="AE715" i="41"/>
  <c r="AF715" i="41"/>
  <c r="AH715" i="41"/>
  <c r="AI715" i="41"/>
  <c r="AJ715" i="41"/>
  <c r="AK715" i="41"/>
  <c r="AL715" i="41"/>
  <c r="AM715" i="41"/>
  <c r="AN715" i="41"/>
  <c r="AO715" i="41"/>
  <c r="AP715" i="41"/>
  <c r="AQ715" i="41"/>
  <c r="AR715" i="41"/>
  <c r="AS715" i="41"/>
  <c r="AT715" i="41"/>
  <c r="AU715" i="41"/>
  <c r="AV715" i="41"/>
  <c r="AW715" i="41"/>
  <c r="C716" i="41"/>
  <c r="D716" i="41"/>
  <c r="E716" i="41"/>
  <c r="F716" i="41"/>
  <c r="G716" i="41"/>
  <c r="H716" i="41"/>
  <c r="J716" i="41"/>
  <c r="K716" i="41"/>
  <c r="L716" i="41"/>
  <c r="N716" i="41"/>
  <c r="O716" i="41"/>
  <c r="P716" i="41"/>
  <c r="S716" i="41"/>
  <c r="T716" i="41"/>
  <c r="U716" i="41"/>
  <c r="V716" i="41"/>
  <c r="W716" i="41"/>
  <c r="AE716" i="41"/>
  <c r="AF716" i="41"/>
  <c r="AH716" i="41"/>
  <c r="AI716" i="41"/>
  <c r="AJ716" i="41"/>
  <c r="AK716" i="41"/>
  <c r="AL716" i="41"/>
  <c r="AM716" i="41"/>
  <c r="AN716" i="41"/>
  <c r="AO716" i="41"/>
  <c r="AP716" i="41"/>
  <c r="AQ716" i="41"/>
  <c r="AR716" i="41"/>
  <c r="AS716" i="41"/>
  <c r="AT716" i="41"/>
  <c r="AU716" i="41"/>
  <c r="AV716" i="41"/>
  <c r="AW716" i="41"/>
  <c r="C717" i="41"/>
  <c r="D717" i="41"/>
  <c r="E717" i="41"/>
  <c r="F717" i="41"/>
  <c r="G717" i="41"/>
  <c r="H717" i="41"/>
  <c r="J717" i="41"/>
  <c r="K717" i="41"/>
  <c r="L717" i="41"/>
  <c r="N717" i="41"/>
  <c r="O717" i="41"/>
  <c r="P717" i="41"/>
  <c r="S717" i="41"/>
  <c r="T717" i="41"/>
  <c r="U717" i="41"/>
  <c r="V717" i="41"/>
  <c r="W717" i="41"/>
  <c r="AE717" i="41"/>
  <c r="AF717" i="41"/>
  <c r="AH717" i="41"/>
  <c r="AI717" i="41"/>
  <c r="AJ717" i="41"/>
  <c r="AK717" i="41"/>
  <c r="AL717" i="41"/>
  <c r="AM717" i="41"/>
  <c r="AN717" i="41"/>
  <c r="AO717" i="41"/>
  <c r="AP717" i="41"/>
  <c r="AQ717" i="41"/>
  <c r="AR717" i="41"/>
  <c r="AS717" i="41"/>
  <c r="AT717" i="41"/>
  <c r="AU717" i="41"/>
  <c r="AV717" i="41"/>
  <c r="AW717" i="41"/>
  <c r="C718" i="41"/>
  <c r="D718" i="41"/>
  <c r="E718" i="41"/>
  <c r="F718" i="41"/>
  <c r="G718" i="41"/>
  <c r="H718" i="41"/>
  <c r="J718" i="41"/>
  <c r="K718" i="41"/>
  <c r="L718" i="41"/>
  <c r="N718" i="41"/>
  <c r="O718" i="41"/>
  <c r="P718" i="41"/>
  <c r="S718" i="41"/>
  <c r="T718" i="41"/>
  <c r="U718" i="41"/>
  <c r="V718" i="41"/>
  <c r="W718" i="41"/>
  <c r="AE718" i="41"/>
  <c r="AF718" i="41"/>
  <c r="AG718" i="41"/>
  <c r="AH718" i="41"/>
  <c r="AI718" i="41"/>
  <c r="AJ718" i="41"/>
  <c r="AK718" i="41"/>
  <c r="AL718" i="41"/>
  <c r="AM718" i="41"/>
  <c r="AN718" i="41"/>
  <c r="AO718" i="41"/>
  <c r="AP718" i="41"/>
  <c r="AQ718" i="41"/>
  <c r="AR718" i="41"/>
  <c r="AS718" i="41"/>
  <c r="AT718" i="41"/>
  <c r="AU718" i="41"/>
  <c r="AV718" i="41"/>
  <c r="AW718" i="41"/>
  <c r="C719" i="41"/>
  <c r="D719" i="41"/>
  <c r="E719" i="41"/>
  <c r="F719" i="41"/>
  <c r="G719" i="41"/>
  <c r="H719" i="41"/>
  <c r="J719" i="41"/>
  <c r="L719" i="41"/>
  <c r="N719" i="41"/>
  <c r="O719" i="41"/>
  <c r="P719" i="41"/>
  <c r="S719" i="41"/>
  <c r="T719" i="41"/>
  <c r="U719" i="41"/>
  <c r="V719" i="41"/>
  <c r="W719" i="41"/>
  <c r="AE719" i="41"/>
  <c r="AF719" i="41"/>
  <c r="AH719" i="41"/>
  <c r="AI719" i="41"/>
  <c r="AJ719" i="41"/>
  <c r="AK719" i="41"/>
  <c r="AL719" i="41"/>
  <c r="AM719" i="41"/>
  <c r="AN719" i="41"/>
  <c r="AO719" i="41"/>
  <c r="AP719" i="41"/>
  <c r="AQ719" i="41"/>
  <c r="AR719" i="41"/>
  <c r="AS719" i="41"/>
  <c r="AT719" i="41"/>
  <c r="AU719" i="41"/>
  <c r="AV719" i="41"/>
  <c r="AW719" i="41"/>
  <c r="C720" i="41"/>
  <c r="D720" i="41"/>
  <c r="E720" i="41"/>
  <c r="F720" i="41"/>
  <c r="G720" i="41"/>
  <c r="H720" i="41"/>
  <c r="J720" i="41"/>
  <c r="K720" i="41"/>
  <c r="L720" i="41"/>
  <c r="N720" i="41"/>
  <c r="O720" i="41"/>
  <c r="P720" i="41"/>
  <c r="S720" i="41"/>
  <c r="T720" i="41"/>
  <c r="U720" i="41"/>
  <c r="V720" i="41"/>
  <c r="W720" i="41"/>
  <c r="AE720" i="41"/>
  <c r="AF720" i="41"/>
  <c r="AH720" i="41"/>
  <c r="AI720" i="41"/>
  <c r="AJ720" i="41"/>
  <c r="AK720" i="41"/>
  <c r="AL720" i="41"/>
  <c r="AM720" i="41"/>
  <c r="AN720" i="41"/>
  <c r="AO720" i="41"/>
  <c r="AP720" i="41"/>
  <c r="AQ720" i="41"/>
  <c r="AR720" i="41"/>
  <c r="AS720" i="41"/>
  <c r="AT720" i="41"/>
  <c r="AU720" i="41"/>
  <c r="AV720" i="41"/>
  <c r="AW720" i="41"/>
  <c r="C721" i="41"/>
  <c r="D721" i="41"/>
  <c r="E721" i="41"/>
  <c r="F721" i="41"/>
  <c r="G721" i="41"/>
  <c r="H721" i="41"/>
  <c r="J721" i="41"/>
  <c r="K721" i="41"/>
  <c r="L721" i="41"/>
  <c r="N721" i="41"/>
  <c r="O721" i="41"/>
  <c r="P721" i="41"/>
  <c r="S721" i="41"/>
  <c r="T721" i="41"/>
  <c r="U721" i="41"/>
  <c r="V721" i="41"/>
  <c r="W721" i="41"/>
  <c r="AE721" i="41"/>
  <c r="AF721" i="41"/>
  <c r="AH721" i="41"/>
  <c r="AI721" i="41"/>
  <c r="AJ721" i="41"/>
  <c r="AK721" i="41"/>
  <c r="AL721" i="41"/>
  <c r="AM721" i="41"/>
  <c r="AN721" i="41"/>
  <c r="AO721" i="41"/>
  <c r="AP721" i="41"/>
  <c r="AQ721" i="41"/>
  <c r="AR721" i="41"/>
  <c r="AS721" i="41"/>
  <c r="AT721" i="41"/>
  <c r="AU721" i="41"/>
  <c r="AV721" i="41"/>
  <c r="AW721" i="41"/>
  <c r="C722" i="41"/>
  <c r="D722" i="41"/>
  <c r="E722" i="41"/>
  <c r="F722" i="41"/>
  <c r="G722" i="41"/>
  <c r="H722" i="41"/>
  <c r="J722" i="41"/>
  <c r="K722" i="41"/>
  <c r="L722" i="41"/>
  <c r="N722" i="41"/>
  <c r="O722" i="41"/>
  <c r="P722" i="41"/>
  <c r="S722" i="41"/>
  <c r="T722" i="41"/>
  <c r="U722" i="41"/>
  <c r="V722" i="41"/>
  <c r="W722" i="41"/>
  <c r="AE722" i="41"/>
  <c r="AF722" i="41"/>
  <c r="AG722" i="41"/>
  <c r="AH722" i="41"/>
  <c r="AI722" i="41"/>
  <c r="AJ722" i="41"/>
  <c r="AK722" i="41"/>
  <c r="AL722" i="41"/>
  <c r="AM722" i="41"/>
  <c r="AN722" i="41"/>
  <c r="AO722" i="41"/>
  <c r="AP722" i="41"/>
  <c r="AQ722" i="41"/>
  <c r="AR722" i="41"/>
  <c r="AS722" i="41"/>
  <c r="AT722" i="41"/>
  <c r="AU722" i="41"/>
  <c r="AV722" i="41"/>
  <c r="AW722" i="41"/>
  <c r="C723" i="41"/>
  <c r="D723" i="41"/>
  <c r="E723" i="41"/>
  <c r="F723" i="41"/>
  <c r="G723" i="41"/>
  <c r="H723" i="41"/>
  <c r="J723" i="41"/>
  <c r="K723" i="41"/>
  <c r="L723" i="41"/>
  <c r="N723" i="41"/>
  <c r="O723" i="41"/>
  <c r="P723" i="41"/>
  <c r="S723" i="41"/>
  <c r="T723" i="41"/>
  <c r="U723" i="41"/>
  <c r="V723" i="41"/>
  <c r="W723" i="41"/>
  <c r="AE723" i="41"/>
  <c r="AF723" i="41"/>
  <c r="AG723" i="41"/>
  <c r="AH723" i="41"/>
  <c r="AI723" i="41"/>
  <c r="AJ723" i="41"/>
  <c r="AK723" i="41"/>
  <c r="AL723" i="41"/>
  <c r="AM723" i="41"/>
  <c r="AN723" i="41"/>
  <c r="AO723" i="41"/>
  <c r="AP723" i="41"/>
  <c r="AQ723" i="41"/>
  <c r="AR723" i="41"/>
  <c r="AS723" i="41"/>
  <c r="AT723" i="41"/>
  <c r="AU723" i="41"/>
  <c r="AV723" i="41"/>
  <c r="AW723" i="41"/>
  <c r="C724" i="41"/>
  <c r="D724" i="41"/>
  <c r="E724" i="41"/>
  <c r="F724" i="41"/>
  <c r="G724" i="41"/>
  <c r="H724" i="41"/>
  <c r="J724" i="41"/>
  <c r="K724" i="41"/>
  <c r="L724" i="41"/>
  <c r="N724" i="41"/>
  <c r="O724" i="41"/>
  <c r="P724" i="41"/>
  <c r="S724" i="41"/>
  <c r="T724" i="41"/>
  <c r="U724" i="41"/>
  <c r="V724" i="41"/>
  <c r="W724" i="41"/>
  <c r="AE724" i="41"/>
  <c r="AF724" i="41"/>
  <c r="AG724" i="41"/>
  <c r="AH724" i="41"/>
  <c r="AI724" i="41"/>
  <c r="AJ724" i="41"/>
  <c r="AK724" i="41"/>
  <c r="AL724" i="41"/>
  <c r="AM724" i="41"/>
  <c r="AN724" i="41"/>
  <c r="AO724" i="41"/>
  <c r="AP724" i="41"/>
  <c r="AQ724" i="41"/>
  <c r="AR724" i="41"/>
  <c r="AS724" i="41"/>
  <c r="AT724" i="41"/>
  <c r="AU724" i="41"/>
  <c r="AV724" i="41"/>
  <c r="AW724" i="41"/>
  <c r="C725" i="41"/>
  <c r="D725" i="41"/>
  <c r="E725" i="41"/>
  <c r="F725" i="41"/>
  <c r="G725" i="41"/>
  <c r="H725" i="41"/>
  <c r="J725" i="41"/>
  <c r="K725" i="41"/>
  <c r="L725" i="41"/>
  <c r="N725" i="41"/>
  <c r="O725" i="41"/>
  <c r="P725" i="41"/>
  <c r="S725" i="41"/>
  <c r="T725" i="41"/>
  <c r="U725" i="41"/>
  <c r="V725" i="41"/>
  <c r="W725" i="41"/>
  <c r="AE725" i="41"/>
  <c r="AF725" i="41"/>
  <c r="AG725" i="41"/>
  <c r="AH725" i="41"/>
  <c r="AI725" i="41"/>
  <c r="AJ725" i="41"/>
  <c r="AK725" i="41"/>
  <c r="AL725" i="41"/>
  <c r="AM725" i="41"/>
  <c r="AN725" i="41"/>
  <c r="AO725" i="41"/>
  <c r="AP725" i="41"/>
  <c r="AQ725" i="41"/>
  <c r="AR725" i="41"/>
  <c r="AS725" i="41"/>
  <c r="AT725" i="41"/>
  <c r="AU725" i="41"/>
  <c r="AV725" i="41"/>
  <c r="AW725" i="41"/>
  <c r="C726" i="41"/>
  <c r="D726" i="41"/>
  <c r="E726" i="41"/>
  <c r="F726" i="41"/>
  <c r="G726" i="41"/>
  <c r="H726" i="41"/>
  <c r="J726" i="41"/>
  <c r="K726" i="41"/>
  <c r="L726" i="41"/>
  <c r="N726" i="41"/>
  <c r="O726" i="41"/>
  <c r="P726" i="41"/>
  <c r="S726" i="41"/>
  <c r="T726" i="41"/>
  <c r="U726" i="41"/>
  <c r="V726" i="41"/>
  <c r="W726" i="41"/>
  <c r="AE726" i="41"/>
  <c r="AF726" i="41"/>
  <c r="AG726" i="41"/>
  <c r="AH726" i="41"/>
  <c r="AI726" i="41"/>
  <c r="AJ726" i="41"/>
  <c r="AK726" i="41"/>
  <c r="AL726" i="41"/>
  <c r="AM726" i="41"/>
  <c r="AN726" i="41"/>
  <c r="AO726" i="41"/>
  <c r="AP726" i="41"/>
  <c r="AQ726" i="41"/>
  <c r="AR726" i="41"/>
  <c r="AS726" i="41"/>
  <c r="AT726" i="41"/>
  <c r="AU726" i="41"/>
  <c r="AV726" i="41"/>
  <c r="AW726" i="41"/>
  <c r="C727" i="41"/>
  <c r="D727" i="41"/>
  <c r="E727" i="41"/>
  <c r="F727" i="41"/>
  <c r="G727" i="41"/>
  <c r="H727" i="41"/>
  <c r="J727" i="41"/>
  <c r="K727" i="41"/>
  <c r="L727" i="41"/>
  <c r="N727" i="41"/>
  <c r="O727" i="41"/>
  <c r="P727" i="41"/>
  <c r="S727" i="41"/>
  <c r="T727" i="41"/>
  <c r="U727" i="41"/>
  <c r="V727" i="41"/>
  <c r="W727" i="41"/>
  <c r="AE727" i="41"/>
  <c r="AF727" i="41"/>
  <c r="AG727" i="41"/>
  <c r="AH727" i="41"/>
  <c r="AI727" i="41"/>
  <c r="AJ727" i="41"/>
  <c r="AK727" i="41"/>
  <c r="AL727" i="41"/>
  <c r="AM727" i="41"/>
  <c r="AN727" i="41"/>
  <c r="AO727" i="41"/>
  <c r="AP727" i="41"/>
  <c r="AQ727" i="41"/>
  <c r="AR727" i="41"/>
  <c r="AS727" i="41"/>
  <c r="AT727" i="41"/>
  <c r="AU727" i="41"/>
  <c r="AV727" i="41"/>
  <c r="AW727" i="41"/>
  <c r="C728" i="41"/>
  <c r="D728" i="41"/>
  <c r="E728" i="41"/>
  <c r="F728" i="41"/>
  <c r="G728" i="41"/>
  <c r="H728" i="41"/>
  <c r="J728" i="41"/>
  <c r="K728" i="41"/>
  <c r="L728" i="41"/>
  <c r="N728" i="41"/>
  <c r="O728" i="41"/>
  <c r="P728" i="41"/>
  <c r="S728" i="41"/>
  <c r="T728" i="41"/>
  <c r="U728" i="41"/>
  <c r="V728" i="41"/>
  <c r="W728" i="41"/>
  <c r="AE728" i="41"/>
  <c r="AF728" i="41"/>
  <c r="AG728" i="41"/>
  <c r="AH728" i="41"/>
  <c r="AI728" i="41"/>
  <c r="AJ728" i="41"/>
  <c r="AK728" i="41"/>
  <c r="AL728" i="41"/>
  <c r="AM728" i="41"/>
  <c r="AN728" i="41"/>
  <c r="AO728" i="41"/>
  <c r="AP728" i="41"/>
  <c r="AQ728" i="41"/>
  <c r="AR728" i="41"/>
  <c r="AS728" i="41"/>
  <c r="AT728" i="41"/>
  <c r="AU728" i="41"/>
  <c r="AV728" i="41"/>
  <c r="AW728" i="41"/>
  <c r="C729" i="41"/>
  <c r="D729" i="41"/>
  <c r="E729" i="41"/>
  <c r="F729" i="41"/>
  <c r="G729" i="41"/>
  <c r="H729" i="41"/>
  <c r="J729" i="41"/>
  <c r="K729" i="41"/>
  <c r="L729" i="41"/>
  <c r="N729" i="41"/>
  <c r="O729" i="41"/>
  <c r="P729" i="41"/>
  <c r="S729" i="41"/>
  <c r="T729" i="41"/>
  <c r="U729" i="41"/>
  <c r="V729" i="41"/>
  <c r="W729" i="41"/>
  <c r="AE729" i="41"/>
  <c r="AF729" i="41"/>
  <c r="AG729" i="41"/>
  <c r="AH729" i="41"/>
  <c r="AI729" i="41"/>
  <c r="AJ729" i="41"/>
  <c r="AK729" i="41"/>
  <c r="AL729" i="41"/>
  <c r="AM729" i="41"/>
  <c r="AN729" i="41"/>
  <c r="AO729" i="41"/>
  <c r="AP729" i="41"/>
  <c r="AQ729" i="41"/>
  <c r="AR729" i="41"/>
  <c r="AS729" i="41"/>
  <c r="AT729" i="41"/>
  <c r="AU729" i="41"/>
  <c r="AV729" i="41"/>
  <c r="AW729" i="41"/>
  <c r="C730" i="41"/>
  <c r="D730" i="41"/>
  <c r="E730" i="41"/>
  <c r="F730" i="41"/>
  <c r="G730" i="41"/>
  <c r="H730" i="41"/>
  <c r="J730" i="41"/>
  <c r="K730" i="41"/>
  <c r="L730" i="41"/>
  <c r="N730" i="41"/>
  <c r="O730" i="41"/>
  <c r="P730" i="41"/>
  <c r="S730" i="41"/>
  <c r="T730" i="41"/>
  <c r="U730" i="41"/>
  <c r="V730" i="41"/>
  <c r="W730" i="41"/>
  <c r="AE730" i="41"/>
  <c r="AF730" i="41"/>
  <c r="AG730" i="41"/>
  <c r="AH730" i="41"/>
  <c r="AI730" i="41"/>
  <c r="AJ730" i="41"/>
  <c r="AK730" i="41"/>
  <c r="AL730" i="41"/>
  <c r="AM730" i="41"/>
  <c r="AN730" i="41"/>
  <c r="AO730" i="41"/>
  <c r="AP730" i="41"/>
  <c r="AQ730" i="41"/>
  <c r="AR730" i="41"/>
  <c r="AS730" i="41"/>
  <c r="AT730" i="41"/>
  <c r="AU730" i="41"/>
  <c r="AV730" i="41"/>
  <c r="AW730" i="41"/>
  <c r="C731" i="41"/>
  <c r="D731" i="41"/>
  <c r="E731" i="41"/>
  <c r="F731" i="41"/>
  <c r="G731" i="41"/>
  <c r="H731" i="41"/>
  <c r="J731" i="41"/>
  <c r="K731" i="41"/>
  <c r="L731" i="41"/>
  <c r="N731" i="41"/>
  <c r="O731" i="41"/>
  <c r="P731" i="41"/>
  <c r="S731" i="41"/>
  <c r="T731" i="41"/>
  <c r="U731" i="41"/>
  <c r="V731" i="41"/>
  <c r="W731" i="41"/>
  <c r="AE731" i="41"/>
  <c r="AF731" i="41"/>
  <c r="AG731" i="41"/>
  <c r="AH731" i="41"/>
  <c r="AI731" i="41"/>
  <c r="AJ731" i="41"/>
  <c r="AK731" i="41"/>
  <c r="AL731" i="41"/>
  <c r="AM731" i="41"/>
  <c r="AN731" i="41"/>
  <c r="AO731" i="41"/>
  <c r="AP731" i="41"/>
  <c r="AQ731" i="41"/>
  <c r="AR731" i="41"/>
  <c r="AS731" i="41"/>
  <c r="AT731" i="41"/>
  <c r="AU731" i="41"/>
  <c r="AV731" i="41"/>
  <c r="AW731" i="41"/>
  <c r="C732" i="41"/>
  <c r="D732" i="41"/>
  <c r="E732" i="41"/>
  <c r="F732" i="41"/>
  <c r="G732" i="41"/>
  <c r="H732" i="41"/>
  <c r="J732" i="41"/>
  <c r="K732" i="41"/>
  <c r="L732" i="41"/>
  <c r="N732" i="41"/>
  <c r="O732" i="41"/>
  <c r="P732" i="41"/>
  <c r="S732" i="41"/>
  <c r="T732" i="41"/>
  <c r="U732" i="41"/>
  <c r="V732" i="41"/>
  <c r="W732" i="41"/>
  <c r="AE732" i="41"/>
  <c r="AF732" i="41"/>
  <c r="AG732" i="41"/>
  <c r="AH732" i="41"/>
  <c r="AI732" i="41"/>
  <c r="AJ732" i="41"/>
  <c r="AK732" i="41"/>
  <c r="AL732" i="41"/>
  <c r="AM732" i="41"/>
  <c r="AN732" i="41"/>
  <c r="AO732" i="41"/>
  <c r="AP732" i="41"/>
  <c r="AQ732" i="41"/>
  <c r="AR732" i="41"/>
  <c r="AS732" i="41"/>
  <c r="AT732" i="41"/>
  <c r="AU732" i="41"/>
  <c r="AV732" i="41"/>
  <c r="AW732" i="41"/>
  <c r="C733" i="41"/>
  <c r="D733" i="41"/>
  <c r="E733" i="41"/>
  <c r="F733" i="41"/>
  <c r="G733" i="41"/>
  <c r="H733" i="41"/>
  <c r="J733" i="41"/>
  <c r="L733" i="41"/>
  <c r="N733" i="41"/>
  <c r="O733" i="41"/>
  <c r="P733" i="41"/>
  <c r="S733" i="41"/>
  <c r="T733" i="41"/>
  <c r="U733" i="41"/>
  <c r="V733" i="41"/>
  <c r="W733" i="41"/>
  <c r="AE733" i="41"/>
  <c r="AF733" i="41"/>
  <c r="AH733" i="41"/>
  <c r="AI733" i="41"/>
  <c r="AJ733" i="41"/>
  <c r="AK733" i="41"/>
  <c r="AL733" i="41"/>
  <c r="AM733" i="41"/>
  <c r="AN733" i="41"/>
  <c r="AO733" i="41"/>
  <c r="AP733" i="41"/>
  <c r="AQ733" i="41"/>
  <c r="AR733" i="41"/>
  <c r="AS733" i="41"/>
  <c r="AT733" i="41"/>
  <c r="AU733" i="41"/>
  <c r="AV733" i="41"/>
  <c r="AW733" i="41"/>
  <c r="C734" i="41"/>
  <c r="D734" i="41"/>
  <c r="E734" i="41"/>
  <c r="F734" i="41"/>
  <c r="G734" i="41"/>
  <c r="H734" i="41"/>
  <c r="J734" i="41"/>
  <c r="K734" i="41"/>
  <c r="L734" i="41"/>
  <c r="N734" i="41"/>
  <c r="O734" i="41"/>
  <c r="P734" i="41"/>
  <c r="S734" i="41"/>
  <c r="T734" i="41"/>
  <c r="U734" i="41"/>
  <c r="V734" i="41"/>
  <c r="W734" i="41"/>
  <c r="AE734" i="41"/>
  <c r="AF734" i="41"/>
  <c r="AG734" i="41"/>
  <c r="AH734" i="41"/>
  <c r="AI734" i="41"/>
  <c r="AJ734" i="41"/>
  <c r="AK734" i="41"/>
  <c r="AL734" i="41"/>
  <c r="AM734" i="41"/>
  <c r="AN734" i="41"/>
  <c r="AO734" i="41"/>
  <c r="AP734" i="41"/>
  <c r="AQ734" i="41"/>
  <c r="AR734" i="41"/>
  <c r="AS734" i="41"/>
  <c r="AT734" i="41"/>
  <c r="AU734" i="41"/>
  <c r="AV734" i="41"/>
  <c r="AW734" i="41"/>
  <c r="C735" i="41"/>
  <c r="D735" i="41"/>
  <c r="E735" i="41"/>
  <c r="F735" i="41"/>
  <c r="G735" i="41"/>
  <c r="H735" i="41"/>
  <c r="J735" i="41"/>
  <c r="K735" i="41"/>
  <c r="L735" i="41"/>
  <c r="N735" i="41"/>
  <c r="O735" i="41"/>
  <c r="P735" i="41"/>
  <c r="S735" i="41"/>
  <c r="T735" i="41"/>
  <c r="U735" i="41"/>
  <c r="V735" i="41"/>
  <c r="W735" i="41"/>
  <c r="AE735" i="41"/>
  <c r="AF735" i="41"/>
  <c r="AG735" i="41"/>
  <c r="AH735" i="41"/>
  <c r="AI735" i="41"/>
  <c r="AJ735" i="41"/>
  <c r="AK735" i="41"/>
  <c r="AL735" i="41"/>
  <c r="AM735" i="41"/>
  <c r="AN735" i="41"/>
  <c r="AO735" i="41"/>
  <c r="AP735" i="41"/>
  <c r="AQ735" i="41"/>
  <c r="AR735" i="41"/>
  <c r="AS735" i="41"/>
  <c r="AT735" i="41"/>
  <c r="AU735" i="41"/>
  <c r="AV735" i="41"/>
  <c r="AW735" i="41"/>
  <c r="C736" i="41"/>
  <c r="D736" i="41"/>
  <c r="E736" i="41"/>
  <c r="F736" i="41"/>
  <c r="G736" i="41"/>
  <c r="H736" i="41"/>
  <c r="J736" i="41"/>
  <c r="K736" i="41"/>
  <c r="L736" i="41"/>
  <c r="N736" i="41"/>
  <c r="O736" i="41"/>
  <c r="P736" i="41"/>
  <c r="S736" i="41"/>
  <c r="T736" i="41"/>
  <c r="U736" i="41"/>
  <c r="V736" i="41"/>
  <c r="W736" i="41"/>
  <c r="AE736" i="41"/>
  <c r="AF736" i="41"/>
  <c r="AG736" i="41"/>
  <c r="AH736" i="41"/>
  <c r="AI736" i="41"/>
  <c r="AJ736" i="41"/>
  <c r="AK736" i="41"/>
  <c r="AL736" i="41"/>
  <c r="AM736" i="41"/>
  <c r="AN736" i="41"/>
  <c r="AO736" i="41"/>
  <c r="AP736" i="41"/>
  <c r="AQ736" i="41"/>
  <c r="AR736" i="41"/>
  <c r="AS736" i="41"/>
  <c r="AT736" i="41"/>
  <c r="AU736" i="41"/>
  <c r="AV736" i="41"/>
  <c r="AW736" i="41"/>
  <c r="C737" i="41"/>
  <c r="D737" i="41"/>
  <c r="E737" i="41"/>
  <c r="F737" i="41"/>
  <c r="G737" i="41"/>
  <c r="H737" i="41"/>
  <c r="J737" i="41"/>
  <c r="K737" i="41"/>
  <c r="L737" i="41"/>
  <c r="N737" i="41"/>
  <c r="O737" i="41"/>
  <c r="P737" i="41"/>
  <c r="S737" i="41"/>
  <c r="T737" i="41"/>
  <c r="U737" i="41"/>
  <c r="V737" i="41"/>
  <c r="W737" i="41"/>
  <c r="AE737" i="41"/>
  <c r="AF737" i="41"/>
  <c r="AG737" i="41"/>
  <c r="AH737" i="41"/>
  <c r="AI737" i="41"/>
  <c r="AJ737" i="41"/>
  <c r="AK737" i="41"/>
  <c r="AL737" i="41"/>
  <c r="AM737" i="41"/>
  <c r="AN737" i="41"/>
  <c r="AO737" i="41"/>
  <c r="AP737" i="41"/>
  <c r="AQ737" i="41"/>
  <c r="AR737" i="41"/>
  <c r="AS737" i="41"/>
  <c r="AT737" i="41"/>
  <c r="AU737" i="41"/>
  <c r="AV737" i="41"/>
  <c r="AW737" i="41"/>
  <c r="C738" i="41"/>
  <c r="D738" i="41"/>
  <c r="E738" i="41"/>
  <c r="F738" i="41"/>
  <c r="G738" i="41"/>
  <c r="H738" i="41"/>
  <c r="J738" i="41"/>
  <c r="K738" i="41"/>
  <c r="L738" i="41"/>
  <c r="N738" i="41"/>
  <c r="O738" i="41"/>
  <c r="P738" i="41"/>
  <c r="S738" i="41"/>
  <c r="T738" i="41"/>
  <c r="U738" i="41"/>
  <c r="V738" i="41"/>
  <c r="W738" i="41"/>
  <c r="AE738" i="41"/>
  <c r="AF738" i="41"/>
  <c r="AG738" i="41"/>
  <c r="AH738" i="41"/>
  <c r="AI738" i="41"/>
  <c r="AJ738" i="41"/>
  <c r="AK738" i="41"/>
  <c r="AL738" i="41"/>
  <c r="AM738" i="41"/>
  <c r="AN738" i="41"/>
  <c r="AO738" i="41"/>
  <c r="AP738" i="41"/>
  <c r="AQ738" i="41"/>
  <c r="AR738" i="41"/>
  <c r="AS738" i="41"/>
  <c r="AT738" i="41"/>
  <c r="AU738" i="41"/>
  <c r="AV738" i="41"/>
  <c r="AW738" i="41"/>
  <c r="C739" i="41"/>
  <c r="D739" i="41"/>
  <c r="E739" i="41"/>
  <c r="F739" i="41"/>
  <c r="G739" i="41"/>
  <c r="H739" i="41"/>
  <c r="J739" i="41"/>
  <c r="K739" i="41"/>
  <c r="L739" i="41"/>
  <c r="N739" i="41"/>
  <c r="O739" i="41"/>
  <c r="P739" i="41"/>
  <c r="S739" i="41"/>
  <c r="T739" i="41"/>
  <c r="U739" i="41"/>
  <c r="V739" i="41"/>
  <c r="W739" i="41"/>
  <c r="AE739" i="41"/>
  <c r="AF739" i="41"/>
  <c r="AG739" i="41"/>
  <c r="AH739" i="41"/>
  <c r="AI739" i="41"/>
  <c r="AJ739" i="41"/>
  <c r="AK739" i="41"/>
  <c r="AL739" i="41"/>
  <c r="AM739" i="41"/>
  <c r="AN739" i="41"/>
  <c r="AO739" i="41"/>
  <c r="AP739" i="41"/>
  <c r="AQ739" i="41"/>
  <c r="AR739" i="41"/>
  <c r="AS739" i="41"/>
  <c r="AT739" i="41"/>
  <c r="AU739" i="41"/>
  <c r="AV739" i="41"/>
  <c r="AW739" i="41"/>
  <c r="C740" i="41"/>
  <c r="D740" i="41"/>
  <c r="E740" i="41"/>
  <c r="F740" i="41"/>
  <c r="G740" i="41"/>
  <c r="H740" i="41"/>
  <c r="J740" i="41"/>
  <c r="K740" i="41"/>
  <c r="L740" i="41"/>
  <c r="N740" i="41"/>
  <c r="O740" i="41"/>
  <c r="P740" i="41"/>
  <c r="S740" i="41"/>
  <c r="T740" i="41"/>
  <c r="U740" i="41"/>
  <c r="V740" i="41"/>
  <c r="W740" i="41"/>
  <c r="AE740" i="41"/>
  <c r="AF740" i="41"/>
  <c r="AG740" i="41"/>
  <c r="AH740" i="41"/>
  <c r="AI740" i="41"/>
  <c r="AJ740" i="41"/>
  <c r="AK740" i="41"/>
  <c r="AL740" i="41"/>
  <c r="AM740" i="41"/>
  <c r="AN740" i="41"/>
  <c r="AO740" i="41"/>
  <c r="AP740" i="41"/>
  <c r="AQ740" i="41"/>
  <c r="AR740" i="41"/>
  <c r="AS740" i="41"/>
  <c r="AT740" i="41"/>
  <c r="AU740" i="41"/>
  <c r="AV740" i="41"/>
  <c r="AW740" i="41"/>
  <c r="C741" i="41"/>
  <c r="D741" i="41"/>
  <c r="E741" i="41"/>
  <c r="F741" i="41"/>
  <c r="G741" i="41"/>
  <c r="H741" i="41"/>
  <c r="J741" i="41"/>
  <c r="K741" i="41"/>
  <c r="L741" i="41"/>
  <c r="N741" i="41"/>
  <c r="O741" i="41"/>
  <c r="P741" i="41"/>
  <c r="S741" i="41"/>
  <c r="T741" i="41"/>
  <c r="U741" i="41"/>
  <c r="V741" i="41"/>
  <c r="W741" i="41"/>
  <c r="AE741" i="41"/>
  <c r="AF741" i="41"/>
  <c r="AG741" i="41"/>
  <c r="AH741" i="41"/>
  <c r="AI741" i="41"/>
  <c r="AJ741" i="41"/>
  <c r="AK741" i="41"/>
  <c r="AL741" i="41"/>
  <c r="AM741" i="41"/>
  <c r="AN741" i="41"/>
  <c r="AO741" i="41"/>
  <c r="AP741" i="41"/>
  <c r="AQ741" i="41"/>
  <c r="AR741" i="41"/>
  <c r="AS741" i="41"/>
  <c r="AT741" i="41"/>
  <c r="AU741" i="41"/>
  <c r="AV741" i="41"/>
  <c r="AW741" i="41"/>
  <c r="C742" i="41"/>
  <c r="D742" i="41"/>
  <c r="E742" i="41"/>
  <c r="F742" i="41"/>
  <c r="G742" i="41"/>
  <c r="H742" i="41"/>
  <c r="J742" i="41"/>
  <c r="K742" i="41"/>
  <c r="L742" i="41"/>
  <c r="N742" i="41"/>
  <c r="O742" i="41"/>
  <c r="P742" i="41"/>
  <c r="S742" i="41"/>
  <c r="T742" i="41"/>
  <c r="U742" i="41"/>
  <c r="V742" i="41"/>
  <c r="W742" i="41"/>
  <c r="AE742" i="41"/>
  <c r="AF742" i="41"/>
  <c r="AG742" i="41"/>
  <c r="AH742" i="41"/>
  <c r="AI742" i="41"/>
  <c r="AJ742" i="41"/>
  <c r="AK742" i="41"/>
  <c r="AL742" i="41"/>
  <c r="AM742" i="41"/>
  <c r="AN742" i="41"/>
  <c r="AO742" i="41"/>
  <c r="AP742" i="41"/>
  <c r="AQ742" i="41"/>
  <c r="AR742" i="41"/>
  <c r="AS742" i="41"/>
  <c r="AT742" i="41"/>
  <c r="AU742" i="41"/>
  <c r="AV742" i="41"/>
  <c r="AW742" i="41"/>
  <c r="C743" i="41"/>
  <c r="D743" i="41"/>
  <c r="E743" i="41"/>
  <c r="F743" i="41"/>
  <c r="G743" i="41"/>
  <c r="H743" i="41"/>
  <c r="J743" i="41"/>
  <c r="K743" i="41"/>
  <c r="L743" i="41"/>
  <c r="N743" i="41"/>
  <c r="O743" i="41"/>
  <c r="P743" i="41"/>
  <c r="S743" i="41"/>
  <c r="T743" i="41"/>
  <c r="U743" i="41"/>
  <c r="V743" i="41"/>
  <c r="W743" i="41"/>
  <c r="AE743" i="41"/>
  <c r="AF743" i="41"/>
  <c r="AG743" i="41"/>
  <c r="AH743" i="41"/>
  <c r="AI743" i="41"/>
  <c r="AJ743" i="41"/>
  <c r="AK743" i="41"/>
  <c r="AL743" i="41"/>
  <c r="AM743" i="41"/>
  <c r="AN743" i="41"/>
  <c r="AO743" i="41"/>
  <c r="AP743" i="41"/>
  <c r="AQ743" i="41"/>
  <c r="AR743" i="41"/>
  <c r="AS743" i="41"/>
  <c r="AT743" i="41"/>
  <c r="AU743" i="41"/>
  <c r="AV743" i="41"/>
  <c r="AW743" i="41"/>
  <c r="C744" i="41"/>
  <c r="D744" i="41"/>
  <c r="E744" i="41"/>
  <c r="F744" i="41"/>
  <c r="G744" i="41"/>
  <c r="H744" i="41"/>
  <c r="J744" i="41"/>
  <c r="K744" i="41"/>
  <c r="L744" i="41"/>
  <c r="N744" i="41"/>
  <c r="O744" i="41"/>
  <c r="P744" i="41"/>
  <c r="S744" i="41"/>
  <c r="T744" i="41"/>
  <c r="U744" i="41"/>
  <c r="V744" i="41"/>
  <c r="W744" i="41"/>
  <c r="AE744" i="41"/>
  <c r="AF744" i="41"/>
  <c r="AG744" i="41"/>
  <c r="AH744" i="41"/>
  <c r="AI744" i="41"/>
  <c r="AJ744" i="41"/>
  <c r="AK744" i="41"/>
  <c r="AL744" i="41"/>
  <c r="AM744" i="41"/>
  <c r="AN744" i="41"/>
  <c r="AO744" i="41"/>
  <c r="AP744" i="41"/>
  <c r="AQ744" i="41"/>
  <c r="AR744" i="41"/>
  <c r="AS744" i="41"/>
  <c r="AT744" i="41"/>
  <c r="AU744" i="41"/>
  <c r="AV744" i="41"/>
  <c r="AW744" i="41"/>
  <c r="C745" i="41"/>
  <c r="D745" i="41"/>
  <c r="E745" i="41"/>
  <c r="F745" i="41"/>
  <c r="G745" i="41"/>
  <c r="H745" i="41"/>
  <c r="J745" i="41"/>
  <c r="K745" i="41"/>
  <c r="L745" i="41"/>
  <c r="N745" i="41"/>
  <c r="O745" i="41"/>
  <c r="P745" i="41"/>
  <c r="S745" i="41"/>
  <c r="T745" i="41"/>
  <c r="U745" i="41"/>
  <c r="V745" i="41"/>
  <c r="W745" i="41"/>
  <c r="AE745" i="41"/>
  <c r="AF745" i="41"/>
  <c r="AG745" i="41"/>
  <c r="AH745" i="41"/>
  <c r="AI745" i="41"/>
  <c r="AJ745" i="41"/>
  <c r="AK745" i="41"/>
  <c r="AL745" i="41"/>
  <c r="AM745" i="41"/>
  <c r="AN745" i="41"/>
  <c r="AO745" i="41"/>
  <c r="AP745" i="41"/>
  <c r="AQ745" i="41"/>
  <c r="AR745" i="41"/>
  <c r="AS745" i="41"/>
  <c r="AT745" i="41"/>
  <c r="AU745" i="41"/>
  <c r="AV745" i="41"/>
  <c r="AW745" i="41"/>
  <c r="C746" i="41"/>
  <c r="D746" i="41"/>
  <c r="E746" i="41"/>
  <c r="F746" i="41"/>
  <c r="G746" i="41"/>
  <c r="H746" i="41"/>
  <c r="J746" i="41"/>
  <c r="K746" i="41"/>
  <c r="L746" i="41"/>
  <c r="N746" i="41"/>
  <c r="O746" i="41"/>
  <c r="P746" i="41"/>
  <c r="S746" i="41"/>
  <c r="T746" i="41"/>
  <c r="U746" i="41"/>
  <c r="V746" i="41"/>
  <c r="W746" i="41"/>
  <c r="AE746" i="41"/>
  <c r="AF746" i="41"/>
  <c r="AG746" i="41"/>
  <c r="AH746" i="41"/>
  <c r="AI746" i="41"/>
  <c r="AJ746" i="41"/>
  <c r="AK746" i="41"/>
  <c r="AL746" i="41"/>
  <c r="AM746" i="41"/>
  <c r="AN746" i="41"/>
  <c r="AO746" i="41"/>
  <c r="AP746" i="41"/>
  <c r="AQ746" i="41"/>
  <c r="AR746" i="41"/>
  <c r="AS746" i="41"/>
  <c r="AT746" i="41"/>
  <c r="AU746" i="41"/>
  <c r="AV746" i="41"/>
  <c r="AW746" i="41"/>
  <c r="C747" i="41"/>
  <c r="D747" i="41"/>
  <c r="E747" i="41"/>
  <c r="F747" i="41"/>
  <c r="G747" i="41"/>
  <c r="H747" i="41"/>
  <c r="J747" i="41"/>
  <c r="K747" i="41"/>
  <c r="L747" i="41"/>
  <c r="N747" i="41"/>
  <c r="O747" i="41"/>
  <c r="P747" i="41"/>
  <c r="S747" i="41"/>
  <c r="T747" i="41"/>
  <c r="U747" i="41"/>
  <c r="V747" i="41"/>
  <c r="W747" i="41"/>
  <c r="AE747" i="41"/>
  <c r="AF747" i="41"/>
  <c r="AG747" i="41"/>
  <c r="AH747" i="41"/>
  <c r="AI747" i="41"/>
  <c r="AJ747" i="41"/>
  <c r="AK747" i="41"/>
  <c r="AL747" i="41"/>
  <c r="AM747" i="41"/>
  <c r="AN747" i="41"/>
  <c r="AO747" i="41"/>
  <c r="AP747" i="41"/>
  <c r="AQ747" i="41"/>
  <c r="AR747" i="41"/>
  <c r="AS747" i="41"/>
  <c r="AT747" i="41"/>
  <c r="AU747" i="41"/>
  <c r="AV747" i="41"/>
  <c r="AW747" i="41"/>
  <c r="C748" i="41"/>
  <c r="D748" i="41"/>
  <c r="E748" i="41"/>
  <c r="F748" i="41"/>
  <c r="G748" i="41"/>
  <c r="H748" i="41"/>
  <c r="J748" i="41"/>
  <c r="K748" i="41"/>
  <c r="L748" i="41"/>
  <c r="N748" i="41"/>
  <c r="O748" i="41"/>
  <c r="P748" i="41"/>
  <c r="S748" i="41"/>
  <c r="T748" i="41"/>
  <c r="U748" i="41"/>
  <c r="V748" i="41"/>
  <c r="W748" i="41"/>
  <c r="AE748" i="41"/>
  <c r="AF748" i="41"/>
  <c r="AG748" i="41"/>
  <c r="AH748" i="41"/>
  <c r="AI748" i="41"/>
  <c r="AJ748" i="41"/>
  <c r="AK748" i="41"/>
  <c r="AL748" i="41"/>
  <c r="AM748" i="41"/>
  <c r="AN748" i="41"/>
  <c r="AO748" i="41"/>
  <c r="AP748" i="41"/>
  <c r="AQ748" i="41"/>
  <c r="AR748" i="41"/>
  <c r="AS748" i="41"/>
  <c r="AT748" i="41"/>
  <c r="AU748" i="41"/>
  <c r="AV748" i="41"/>
  <c r="AW748" i="41"/>
  <c r="C749" i="41"/>
  <c r="D749" i="41"/>
  <c r="E749" i="41"/>
  <c r="F749" i="41"/>
  <c r="G749" i="41"/>
  <c r="H749" i="41"/>
  <c r="J749" i="41"/>
  <c r="K749" i="41"/>
  <c r="L749" i="41"/>
  <c r="N749" i="41"/>
  <c r="O749" i="41"/>
  <c r="P749" i="41"/>
  <c r="S749" i="41"/>
  <c r="T749" i="41"/>
  <c r="U749" i="41"/>
  <c r="V749" i="41"/>
  <c r="W749" i="41"/>
  <c r="AE749" i="41"/>
  <c r="AF749" i="41"/>
  <c r="AG749" i="41"/>
  <c r="AH749" i="41"/>
  <c r="AI749" i="41"/>
  <c r="AJ749" i="41"/>
  <c r="AK749" i="41"/>
  <c r="AL749" i="41"/>
  <c r="AM749" i="41"/>
  <c r="AN749" i="41"/>
  <c r="AO749" i="41"/>
  <c r="AP749" i="41"/>
  <c r="AQ749" i="41"/>
  <c r="AR749" i="41"/>
  <c r="AS749" i="41"/>
  <c r="AT749" i="41"/>
  <c r="AU749" i="41"/>
  <c r="AV749" i="41"/>
  <c r="AW749" i="41"/>
  <c r="C750" i="41"/>
  <c r="D750" i="41"/>
  <c r="E750" i="41"/>
  <c r="F750" i="41"/>
  <c r="G750" i="41"/>
  <c r="H750" i="41"/>
  <c r="J750" i="41"/>
  <c r="K750" i="41"/>
  <c r="L750" i="41"/>
  <c r="N750" i="41"/>
  <c r="O750" i="41"/>
  <c r="P750" i="41"/>
  <c r="S750" i="41"/>
  <c r="T750" i="41"/>
  <c r="U750" i="41"/>
  <c r="V750" i="41"/>
  <c r="W750" i="41"/>
  <c r="AE750" i="41"/>
  <c r="AF750" i="41"/>
  <c r="AG750" i="41"/>
  <c r="AH750" i="41"/>
  <c r="AI750" i="41"/>
  <c r="AJ750" i="41"/>
  <c r="AK750" i="41"/>
  <c r="AL750" i="41"/>
  <c r="AM750" i="41"/>
  <c r="AN750" i="41"/>
  <c r="AO750" i="41"/>
  <c r="AP750" i="41"/>
  <c r="AQ750" i="41"/>
  <c r="AR750" i="41"/>
  <c r="AS750" i="41"/>
  <c r="AT750" i="41"/>
  <c r="AU750" i="41"/>
  <c r="AV750" i="41"/>
  <c r="AW750" i="41"/>
  <c r="C751" i="41"/>
  <c r="D751" i="41"/>
  <c r="E751" i="41"/>
  <c r="F751" i="41"/>
  <c r="G751" i="41"/>
  <c r="H751" i="41"/>
  <c r="J751" i="41"/>
  <c r="K751" i="41"/>
  <c r="L751" i="41"/>
  <c r="N751" i="41"/>
  <c r="O751" i="41"/>
  <c r="P751" i="41"/>
  <c r="S751" i="41"/>
  <c r="T751" i="41"/>
  <c r="U751" i="41"/>
  <c r="V751" i="41"/>
  <c r="W751" i="41"/>
  <c r="AE751" i="41"/>
  <c r="AF751" i="41"/>
  <c r="AH751" i="41"/>
  <c r="AI751" i="41"/>
  <c r="AJ751" i="41"/>
  <c r="AK751" i="41"/>
  <c r="AL751" i="41"/>
  <c r="AM751" i="41"/>
  <c r="AN751" i="41"/>
  <c r="AO751" i="41"/>
  <c r="AP751" i="41"/>
  <c r="AQ751" i="41"/>
  <c r="AR751" i="41"/>
  <c r="AS751" i="41"/>
  <c r="AT751" i="41"/>
  <c r="AU751" i="41"/>
  <c r="AV751" i="41"/>
  <c r="AW751" i="41"/>
  <c r="C752" i="41"/>
  <c r="D752" i="41"/>
  <c r="E752" i="41"/>
  <c r="F752" i="41"/>
  <c r="G752" i="41"/>
  <c r="H752" i="41"/>
  <c r="J752" i="41"/>
  <c r="K752" i="41"/>
  <c r="L752" i="41"/>
  <c r="N752" i="41"/>
  <c r="O752" i="41"/>
  <c r="P752" i="41"/>
  <c r="S752" i="41"/>
  <c r="T752" i="41"/>
  <c r="U752" i="41"/>
  <c r="V752" i="41"/>
  <c r="W752" i="41"/>
  <c r="AE752" i="41"/>
  <c r="AF752" i="41"/>
  <c r="AG752" i="41"/>
  <c r="AH752" i="41"/>
  <c r="AI752" i="41"/>
  <c r="AJ752" i="41"/>
  <c r="AK752" i="41"/>
  <c r="AL752" i="41"/>
  <c r="AM752" i="41"/>
  <c r="AN752" i="41"/>
  <c r="AO752" i="41"/>
  <c r="AP752" i="41"/>
  <c r="AQ752" i="41"/>
  <c r="AR752" i="41"/>
  <c r="AS752" i="41"/>
  <c r="AT752" i="41"/>
  <c r="AU752" i="41"/>
  <c r="AV752" i="41"/>
  <c r="AW752" i="41"/>
  <c r="C753" i="41"/>
  <c r="D753" i="41"/>
  <c r="E753" i="41"/>
  <c r="F753" i="41"/>
  <c r="G753" i="41"/>
  <c r="H753" i="41"/>
  <c r="J753" i="41"/>
  <c r="K753" i="41"/>
  <c r="L753" i="41"/>
  <c r="N753" i="41"/>
  <c r="O753" i="41"/>
  <c r="P753" i="41"/>
  <c r="S753" i="41"/>
  <c r="T753" i="41"/>
  <c r="U753" i="41"/>
  <c r="V753" i="41"/>
  <c r="W753" i="41"/>
  <c r="AE753" i="41"/>
  <c r="AF753" i="41"/>
  <c r="AG753" i="41"/>
  <c r="AH753" i="41"/>
  <c r="AI753" i="41"/>
  <c r="AJ753" i="41"/>
  <c r="AK753" i="41"/>
  <c r="AL753" i="41"/>
  <c r="AM753" i="41"/>
  <c r="AN753" i="41"/>
  <c r="AO753" i="41"/>
  <c r="AP753" i="41"/>
  <c r="AQ753" i="41"/>
  <c r="AR753" i="41"/>
  <c r="AS753" i="41"/>
  <c r="AT753" i="41"/>
  <c r="AU753" i="41"/>
  <c r="AV753" i="41"/>
  <c r="AW753" i="41"/>
  <c r="C754" i="41"/>
  <c r="D754" i="41"/>
  <c r="E754" i="41"/>
  <c r="F754" i="41"/>
  <c r="G754" i="41"/>
  <c r="H754" i="41"/>
  <c r="J754" i="41"/>
  <c r="K754" i="41"/>
  <c r="L754" i="41"/>
  <c r="N754" i="41"/>
  <c r="O754" i="41"/>
  <c r="P754" i="41"/>
  <c r="S754" i="41"/>
  <c r="T754" i="41"/>
  <c r="U754" i="41"/>
  <c r="V754" i="41"/>
  <c r="W754" i="41"/>
  <c r="AE754" i="41"/>
  <c r="AF754" i="41"/>
  <c r="AG754" i="41"/>
  <c r="AH754" i="41"/>
  <c r="AI754" i="41"/>
  <c r="AJ754" i="41"/>
  <c r="AK754" i="41"/>
  <c r="AL754" i="41"/>
  <c r="AM754" i="41"/>
  <c r="AN754" i="41"/>
  <c r="AO754" i="41"/>
  <c r="AP754" i="41"/>
  <c r="AQ754" i="41"/>
  <c r="AR754" i="41"/>
  <c r="AS754" i="41"/>
  <c r="AT754" i="41"/>
  <c r="AU754" i="41"/>
  <c r="AV754" i="41"/>
  <c r="AW754" i="41"/>
  <c r="C755" i="41"/>
  <c r="D755" i="41"/>
  <c r="E755" i="41"/>
  <c r="F755" i="41"/>
  <c r="G755" i="41"/>
  <c r="H755" i="41"/>
  <c r="J755" i="41"/>
  <c r="K755" i="41"/>
  <c r="L755" i="41"/>
  <c r="N755" i="41"/>
  <c r="O755" i="41"/>
  <c r="P755" i="41"/>
  <c r="S755" i="41"/>
  <c r="T755" i="41"/>
  <c r="U755" i="41"/>
  <c r="V755" i="41"/>
  <c r="W755" i="41"/>
  <c r="AE755" i="41"/>
  <c r="AF755" i="41"/>
  <c r="AG755" i="41"/>
  <c r="AH755" i="41"/>
  <c r="AI755" i="41"/>
  <c r="AJ755" i="41"/>
  <c r="AK755" i="41"/>
  <c r="AL755" i="41"/>
  <c r="AM755" i="41"/>
  <c r="AN755" i="41"/>
  <c r="AO755" i="41"/>
  <c r="AP755" i="41"/>
  <c r="AQ755" i="41"/>
  <c r="AR755" i="41"/>
  <c r="AS755" i="41"/>
  <c r="AT755" i="41"/>
  <c r="AU755" i="41"/>
  <c r="AV755" i="41"/>
  <c r="AW755" i="41"/>
  <c r="C756" i="41"/>
  <c r="D756" i="41"/>
  <c r="E756" i="41"/>
  <c r="F756" i="41"/>
  <c r="G756" i="41"/>
  <c r="H756" i="41"/>
  <c r="J756" i="41"/>
  <c r="K756" i="41"/>
  <c r="L756" i="41"/>
  <c r="N756" i="41"/>
  <c r="O756" i="41"/>
  <c r="P756" i="41"/>
  <c r="S756" i="41"/>
  <c r="T756" i="41"/>
  <c r="U756" i="41"/>
  <c r="V756" i="41"/>
  <c r="W756" i="41"/>
  <c r="AE756" i="41"/>
  <c r="AF756" i="41"/>
  <c r="AG756" i="41"/>
  <c r="AH756" i="41"/>
  <c r="AI756" i="41"/>
  <c r="AJ756" i="41"/>
  <c r="AK756" i="41"/>
  <c r="AL756" i="41"/>
  <c r="AM756" i="41"/>
  <c r="AN756" i="41"/>
  <c r="AO756" i="41"/>
  <c r="AP756" i="41"/>
  <c r="AQ756" i="41"/>
  <c r="AR756" i="41"/>
  <c r="AS756" i="41"/>
  <c r="AT756" i="41"/>
  <c r="AU756" i="41"/>
  <c r="AV756" i="41"/>
  <c r="AW756" i="41"/>
  <c r="C757" i="41"/>
  <c r="D757" i="41"/>
  <c r="E757" i="41"/>
  <c r="F757" i="41"/>
  <c r="G757" i="41"/>
  <c r="H757" i="41"/>
  <c r="J757" i="41"/>
  <c r="K757" i="41"/>
  <c r="L757" i="41"/>
  <c r="N757" i="41"/>
  <c r="O757" i="41"/>
  <c r="P757" i="41"/>
  <c r="S757" i="41"/>
  <c r="T757" i="41"/>
  <c r="U757" i="41"/>
  <c r="V757" i="41"/>
  <c r="W757" i="41"/>
  <c r="AE757" i="41"/>
  <c r="AF757" i="41"/>
  <c r="AG757" i="41"/>
  <c r="AH757" i="41"/>
  <c r="AI757" i="41"/>
  <c r="AJ757" i="41"/>
  <c r="AK757" i="41"/>
  <c r="AL757" i="41"/>
  <c r="AM757" i="41"/>
  <c r="AN757" i="41"/>
  <c r="AO757" i="41"/>
  <c r="AP757" i="41"/>
  <c r="AQ757" i="41"/>
  <c r="AR757" i="41"/>
  <c r="AS757" i="41"/>
  <c r="AT757" i="41"/>
  <c r="AU757" i="41"/>
  <c r="AV757" i="41"/>
  <c r="AW757" i="41"/>
  <c r="C758" i="41"/>
  <c r="D758" i="41"/>
  <c r="E758" i="41"/>
  <c r="F758" i="41"/>
  <c r="G758" i="41"/>
  <c r="H758" i="41"/>
  <c r="J758" i="41"/>
  <c r="K758" i="41"/>
  <c r="L758" i="41"/>
  <c r="N758" i="41"/>
  <c r="O758" i="41"/>
  <c r="P758" i="41"/>
  <c r="S758" i="41"/>
  <c r="T758" i="41"/>
  <c r="U758" i="41"/>
  <c r="V758" i="41"/>
  <c r="W758" i="41"/>
  <c r="AE758" i="41"/>
  <c r="AF758" i="41"/>
  <c r="AG758" i="41"/>
  <c r="AH758" i="41"/>
  <c r="AI758" i="41"/>
  <c r="AJ758" i="41"/>
  <c r="AK758" i="41"/>
  <c r="AL758" i="41"/>
  <c r="AM758" i="41"/>
  <c r="AN758" i="41"/>
  <c r="AO758" i="41"/>
  <c r="AP758" i="41"/>
  <c r="AQ758" i="41"/>
  <c r="AR758" i="41"/>
  <c r="AS758" i="41"/>
  <c r="AT758" i="41"/>
  <c r="AU758" i="41"/>
  <c r="AV758" i="41"/>
  <c r="AW758" i="41"/>
  <c r="C759" i="41"/>
  <c r="D759" i="41"/>
  <c r="E759" i="41"/>
  <c r="F759" i="41"/>
  <c r="G759" i="41"/>
  <c r="H759" i="41"/>
  <c r="J759" i="41"/>
  <c r="K759" i="41"/>
  <c r="L759" i="41"/>
  <c r="N759" i="41"/>
  <c r="O759" i="41"/>
  <c r="P759" i="41"/>
  <c r="S759" i="41"/>
  <c r="T759" i="41"/>
  <c r="U759" i="41"/>
  <c r="V759" i="41"/>
  <c r="W759" i="41"/>
  <c r="AE759" i="41"/>
  <c r="AF759" i="41"/>
  <c r="AG759" i="41"/>
  <c r="AH759" i="41"/>
  <c r="AI759" i="41"/>
  <c r="AJ759" i="41"/>
  <c r="AK759" i="41"/>
  <c r="AL759" i="41"/>
  <c r="AM759" i="41"/>
  <c r="AN759" i="41"/>
  <c r="AO759" i="41"/>
  <c r="AP759" i="41"/>
  <c r="AQ759" i="41"/>
  <c r="AR759" i="41"/>
  <c r="AS759" i="41"/>
  <c r="AT759" i="41"/>
  <c r="AU759" i="41"/>
  <c r="AV759" i="41"/>
  <c r="AW759" i="41"/>
  <c r="C760" i="41"/>
  <c r="D760" i="41"/>
  <c r="E760" i="41"/>
  <c r="F760" i="41"/>
  <c r="G760" i="41"/>
  <c r="H760" i="41"/>
  <c r="J760" i="41"/>
  <c r="K760" i="41"/>
  <c r="L760" i="41"/>
  <c r="N760" i="41"/>
  <c r="O760" i="41"/>
  <c r="P760" i="41"/>
  <c r="S760" i="41"/>
  <c r="T760" i="41"/>
  <c r="U760" i="41"/>
  <c r="V760" i="41"/>
  <c r="W760" i="41"/>
  <c r="AE760" i="41"/>
  <c r="AF760" i="41"/>
  <c r="AG760" i="41"/>
  <c r="AH760" i="41"/>
  <c r="AI760" i="41"/>
  <c r="AJ760" i="41"/>
  <c r="AK760" i="41"/>
  <c r="AL760" i="41"/>
  <c r="AM760" i="41"/>
  <c r="AN760" i="41"/>
  <c r="AO760" i="41"/>
  <c r="AP760" i="41"/>
  <c r="AQ760" i="41"/>
  <c r="AR760" i="41"/>
  <c r="AS760" i="41"/>
  <c r="AT760" i="41"/>
  <c r="AU760" i="41"/>
  <c r="AV760" i="41"/>
  <c r="AW760" i="41"/>
  <c r="C761" i="41"/>
  <c r="D761" i="41"/>
  <c r="E761" i="41"/>
  <c r="F761" i="41"/>
  <c r="G761" i="41"/>
  <c r="H761" i="41"/>
  <c r="J761" i="41"/>
  <c r="K761" i="41"/>
  <c r="L761" i="41"/>
  <c r="N761" i="41"/>
  <c r="O761" i="41"/>
  <c r="P761" i="41"/>
  <c r="S761" i="41"/>
  <c r="T761" i="41"/>
  <c r="U761" i="41"/>
  <c r="V761" i="41"/>
  <c r="W761" i="41"/>
  <c r="AE761" i="41"/>
  <c r="AF761" i="41"/>
  <c r="AG761" i="41"/>
  <c r="AH761" i="41"/>
  <c r="AI761" i="41"/>
  <c r="AJ761" i="41"/>
  <c r="AK761" i="41"/>
  <c r="AL761" i="41"/>
  <c r="AM761" i="41"/>
  <c r="AN761" i="41"/>
  <c r="AO761" i="41"/>
  <c r="AP761" i="41"/>
  <c r="AQ761" i="41"/>
  <c r="AR761" i="41"/>
  <c r="AS761" i="41"/>
  <c r="AT761" i="41"/>
  <c r="AU761" i="41"/>
  <c r="AV761" i="41"/>
  <c r="AW761" i="41"/>
  <c r="C762" i="41"/>
  <c r="D762" i="41"/>
  <c r="E762" i="41"/>
  <c r="F762" i="41"/>
  <c r="G762" i="41"/>
  <c r="H762" i="41"/>
  <c r="J762" i="41"/>
  <c r="K762" i="41"/>
  <c r="L762" i="41"/>
  <c r="N762" i="41"/>
  <c r="O762" i="41"/>
  <c r="P762" i="41"/>
  <c r="S762" i="41"/>
  <c r="T762" i="41"/>
  <c r="U762" i="41"/>
  <c r="V762" i="41"/>
  <c r="W762" i="41"/>
  <c r="AE762" i="41"/>
  <c r="AF762" i="41"/>
  <c r="AG762" i="41"/>
  <c r="AH762" i="41"/>
  <c r="AI762" i="41"/>
  <c r="AJ762" i="41"/>
  <c r="AK762" i="41"/>
  <c r="AL762" i="41"/>
  <c r="AM762" i="41"/>
  <c r="AN762" i="41"/>
  <c r="AO762" i="41"/>
  <c r="AP762" i="41"/>
  <c r="AQ762" i="41"/>
  <c r="AR762" i="41"/>
  <c r="AS762" i="41"/>
  <c r="AT762" i="41"/>
  <c r="AU762" i="41"/>
  <c r="AV762" i="41"/>
  <c r="AW762" i="41"/>
  <c r="C763" i="41"/>
  <c r="D763" i="41"/>
  <c r="E763" i="41"/>
  <c r="F763" i="41"/>
  <c r="G763" i="41"/>
  <c r="H763" i="41"/>
  <c r="J763" i="41"/>
  <c r="K763" i="41"/>
  <c r="L763" i="41"/>
  <c r="N763" i="41"/>
  <c r="O763" i="41"/>
  <c r="P763" i="41"/>
  <c r="S763" i="41"/>
  <c r="T763" i="41"/>
  <c r="U763" i="41"/>
  <c r="V763" i="41"/>
  <c r="W763" i="41"/>
  <c r="AE763" i="41"/>
  <c r="AF763" i="41"/>
  <c r="AG763" i="41"/>
  <c r="AH763" i="41"/>
  <c r="AI763" i="41"/>
  <c r="AJ763" i="41"/>
  <c r="AK763" i="41"/>
  <c r="AL763" i="41"/>
  <c r="AM763" i="41"/>
  <c r="AN763" i="41"/>
  <c r="AO763" i="41"/>
  <c r="AP763" i="41"/>
  <c r="AQ763" i="41"/>
  <c r="AR763" i="41"/>
  <c r="AS763" i="41"/>
  <c r="AT763" i="41"/>
  <c r="AU763" i="41"/>
  <c r="AV763" i="41"/>
  <c r="AW763" i="41"/>
  <c r="C764" i="41"/>
  <c r="D764" i="41"/>
  <c r="E764" i="41"/>
  <c r="F764" i="41"/>
  <c r="G764" i="41"/>
  <c r="H764" i="41"/>
  <c r="J764" i="41"/>
  <c r="K764" i="41"/>
  <c r="L764" i="41"/>
  <c r="N764" i="41"/>
  <c r="O764" i="41"/>
  <c r="P764" i="41"/>
  <c r="S764" i="41"/>
  <c r="T764" i="41"/>
  <c r="U764" i="41"/>
  <c r="V764" i="41"/>
  <c r="W764" i="41"/>
  <c r="AE764" i="41"/>
  <c r="AF764" i="41"/>
  <c r="AG764" i="41"/>
  <c r="AH764" i="41"/>
  <c r="AI764" i="41"/>
  <c r="AJ764" i="41"/>
  <c r="AK764" i="41"/>
  <c r="AL764" i="41"/>
  <c r="AM764" i="41"/>
  <c r="AN764" i="41"/>
  <c r="AO764" i="41"/>
  <c r="AP764" i="41"/>
  <c r="AQ764" i="41"/>
  <c r="AR764" i="41"/>
  <c r="AS764" i="41"/>
  <c r="AT764" i="41"/>
  <c r="AU764" i="41"/>
  <c r="AV764" i="41"/>
  <c r="AW764" i="41"/>
  <c r="C765" i="41"/>
  <c r="D765" i="41"/>
  <c r="E765" i="41"/>
  <c r="F765" i="41"/>
  <c r="G765" i="41"/>
  <c r="H765" i="41"/>
  <c r="J765" i="41"/>
  <c r="K765" i="41"/>
  <c r="L765" i="41"/>
  <c r="N765" i="41"/>
  <c r="O765" i="41"/>
  <c r="P765" i="41"/>
  <c r="S765" i="41"/>
  <c r="T765" i="41"/>
  <c r="U765" i="41"/>
  <c r="V765" i="41"/>
  <c r="W765" i="41"/>
  <c r="AE765" i="41"/>
  <c r="AF765" i="41"/>
  <c r="AG765" i="41"/>
  <c r="AH765" i="41"/>
  <c r="AI765" i="41"/>
  <c r="AJ765" i="41"/>
  <c r="AK765" i="41"/>
  <c r="AL765" i="41"/>
  <c r="AM765" i="41"/>
  <c r="AN765" i="41"/>
  <c r="AO765" i="41"/>
  <c r="AP765" i="41"/>
  <c r="AQ765" i="41"/>
  <c r="AR765" i="41"/>
  <c r="AS765" i="41"/>
  <c r="AT765" i="41"/>
  <c r="AU765" i="41"/>
  <c r="AV765" i="41"/>
  <c r="AW765" i="41"/>
  <c r="C766" i="41"/>
  <c r="D766" i="41"/>
  <c r="E766" i="41"/>
  <c r="F766" i="41"/>
  <c r="G766" i="41"/>
  <c r="H766" i="41"/>
  <c r="J766" i="41"/>
  <c r="K766" i="41"/>
  <c r="L766" i="41"/>
  <c r="N766" i="41"/>
  <c r="O766" i="41"/>
  <c r="P766" i="41"/>
  <c r="S766" i="41"/>
  <c r="T766" i="41"/>
  <c r="U766" i="41"/>
  <c r="V766" i="41"/>
  <c r="W766" i="41"/>
  <c r="AE766" i="41"/>
  <c r="AF766" i="41"/>
  <c r="AG766" i="41"/>
  <c r="AH766" i="41"/>
  <c r="AI766" i="41"/>
  <c r="AJ766" i="41"/>
  <c r="AK766" i="41"/>
  <c r="AL766" i="41"/>
  <c r="AM766" i="41"/>
  <c r="AN766" i="41"/>
  <c r="AO766" i="41"/>
  <c r="AP766" i="41"/>
  <c r="AQ766" i="41"/>
  <c r="AR766" i="41"/>
  <c r="AS766" i="41"/>
  <c r="AT766" i="41"/>
  <c r="AU766" i="41"/>
  <c r="AV766" i="41"/>
  <c r="AW766" i="41"/>
  <c r="C767" i="41"/>
  <c r="D767" i="41"/>
  <c r="E767" i="41"/>
  <c r="F767" i="41"/>
  <c r="G767" i="41"/>
  <c r="H767" i="41"/>
  <c r="J767" i="41"/>
  <c r="K767" i="41"/>
  <c r="L767" i="41"/>
  <c r="N767" i="41"/>
  <c r="O767" i="41"/>
  <c r="P767" i="41"/>
  <c r="S767" i="41"/>
  <c r="T767" i="41"/>
  <c r="U767" i="41"/>
  <c r="V767" i="41"/>
  <c r="W767" i="41"/>
  <c r="AE767" i="41"/>
  <c r="AF767" i="41"/>
  <c r="AG767" i="41"/>
  <c r="AH767" i="41"/>
  <c r="AI767" i="41"/>
  <c r="AJ767" i="41"/>
  <c r="AK767" i="41"/>
  <c r="AL767" i="41"/>
  <c r="AM767" i="41"/>
  <c r="AN767" i="41"/>
  <c r="AO767" i="41"/>
  <c r="AP767" i="41"/>
  <c r="AQ767" i="41"/>
  <c r="AR767" i="41"/>
  <c r="AS767" i="41"/>
  <c r="AT767" i="41"/>
  <c r="AU767" i="41"/>
  <c r="AV767" i="41"/>
  <c r="AW767" i="41"/>
  <c r="C768" i="41"/>
  <c r="D768" i="41"/>
  <c r="E768" i="41"/>
  <c r="F768" i="41"/>
  <c r="G768" i="41"/>
  <c r="H768" i="41"/>
  <c r="J768" i="41"/>
  <c r="K768" i="41"/>
  <c r="L768" i="41"/>
  <c r="N768" i="41"/>
  <c r="O768" i="41"/>
  <c r="P768" i="41"/>
  <c r="S768" i="41"/>
  <c r="T768" i="41"/>
  <c r="U768" i="41"/>
  <c r="V768" i="41"/>
  <c r="W768" i="41"/>
  <c r="AE768" i="41"/>
  <c r="AF768" i="41"/>
  <c r="AG768" i="41"/>
  <c r="AH768" i="41"/>
  <c r="AI768" i="41"/>
  <c r="AJ768" i="41"/>
  <c r="AK768" i="41"/>
  <c r="AL768" i="41"/>
  <c r="AM768" i="41"/>
  <c r="AN768" i="41"/>
  <c r="AO768" i="41"/>
  <c r="AP768" i="41"/>
  <c r="AQ768" i="41"/>
  <c r="AR768" i="41"/>
  <c r="AS768" i="41"/>
  <c r="AT768" i="41"/>
  <c r="AU768" i="41"/>
  <c r="AV768" i="41"/>
  <c r="AW768" i="41"/>
  <c r="C769" i="41"/>
  <c r="D769" i="41"/>
  <c r="E769" i="41"/>
  <c r="F769" i="41"/>
  <c r="G769" i="41"/>
  <c r="H769" i="41"/>
  <c r="J769" i="41"/>
  <c r="K769" i="41"/>
  <c r="L769" i="41"/>
  <c r="N769" i="41"/>
  <c r="O769" i="41"/>
  <c r="P769" i="41"/>
  <c r="S769" i="41"/>
  <c r="T769" i="41"/>
  <c r="U769" i="41"/>
  <c r="V769" i="41"/>
  <c r="W769" i="41"/>
  <c r="AE769" i="41"/>
  <c r="AF769" i="41"/>
  <c r="AG769" i="41"/>
  <c r="AH769" i="41"/>
  <c r="AI769" i="41"/>
  <c r="AJ769" i="41"/>
  <c r="AK769" i="41"/>
  <c r="AL769" i="41"/>
  <c r="AM769" i="41"/>
  <c r="AN769" i="41"/>
  <c r="AO769" i="41"/>
  <c r="AP769" i="41"/>
  <c r="AQ769" i="41"/>
  <c r="AR769" i="41"/>
  <c r="AS769" i="41"/>
  <c r="AT769" i="41"/>
  <c r="AU769" i="41"/>
  <c r="AV769" i="41"/>
  <c r="AW769" i="41"/>
  <c r="C770" i="41"/>
  <c r="D770" i="41"/>
  <c r="E770" i="41"/>
  <c r="F770" i="41"/>
  <c r="G770" i="41"/>
  <c r="H770" i="41"/>
  <c r="J770" i="41"/>
  <c r="K770" i="41"/>
  <c r="L770" i="41"/>
  <c r="N770" i="41"/>
  <c r="O770" i="41"/>
  <c r="P770" i="41"/>
  <c r="S770" i="41"/>
  <c r="T770" i="41"/>
  <c r="U770" i="41"/>
  <c r="V770" i="41"/>
  <c r="W770" i="41"/>
  <c r="AE770" i="41"/>
  <c r="AF770" i="41"/>
  <c r="AG770" i="41"/>
  <c r="AH770" i="41"/>
  <c r="AI770" i="41"/>
  <c r="AJ770" i="41"/>
  <c r="AK770" i="41"/>
  <c r="AL770" i="41"/>
  <c r="AM770" i="41"/>
  <c r="AN770" i="41"/>
  <c r="AO770" i="41"/>
  <c r="AP770" i="41"/>
  <c r="AQ770" i="41"/>
  <c r="AR770" i="41"/>
  <c r="AS770" i="41"/>
  <c r="AT770" i="41"/>
  <c r="AU770" i="41"/>
  <c r="AV770" i="41"/>
  <c r="AW770" i="41"/>
  <c r="C771" i="41"/>
  <c r="D771" i="41"/>
  <c r="E771" i="41"/>
  <c r="F771" i="41"/>
  <c r="G771" i="41"/>
  <c r="H771" i="41"/>
  <c r="J771" i="41"/>
  <c r="K771" i="41"/>
  <c r="L771" i="41"/>
  <c r="N771" i="41"/>
  <c r="O771" i="41"/>
  <c r="P771" i="41"/>
  <c r="S771" i="41"/>
  <c r="T771" i="41"/>
  <c r="U771" i="41"/>
  <c r="V771" i="41"/>
  <c r="W771" i="41"/>
  <c r="AE771" i="41"/>
  <c r="AF771" i="41"/>
  <c r="AH771" i="41"/>
  <c r="AI771" i="41"/>
  <c r="AJ771" i="41"/>
  <c r="AK771" i="41"/>
  <c r="AL771" i="41"/>
  <c r="AM771" i="41"/>
  <c r="AN771" i="41"/>
  <c r="AO771" i="41"/>
  <c r="AP771" i="41"/>
  <c r="AQ771" i="41"/>
  <c r="AR771" i="41"/>
  <c r="AS771" i="41"/>
  <c r="AT771" i="41"/>
  <c r="AU771" i="41"/>
  <c r="AV771" i="41"/>
  <c r="AW771" i="41"/>
  <c r="C772" i="41"/>
  <c r="D772" i="41"/>
  <c r="E772" i="41"/>
  <c r="F772" i="41"/>
  <c r="G772" i="41"/>
  <c r="H772" i="41"/>
  <c r="J772" i="41"/>
  <c r="K772" i="41"/>
  <c r="L772" i="41"/>
  <c r="N772" i="41"/>
  <c r="O772" i="41"/>
  <c r="P772" i="41"/>
  <c r="S772" i="41"/>
  <c r="T772" i="41"/>
  <c r="U772" i="41"/>
  <c r="V772" i="41"/>
  <c r="W772" i="41"/>
  <c r="AE772" i="41"/>
  <c r="AF772" i="41"/>
  <c r="AH772" i="41"/>
  <c r="AI772" i="41"/>
  <c r="AJ772" i="41"/>
  <c r="AK772" i="41"/>
  <c r="AL772" i="41"/>
  <c r="AM772" i="41"/>
  <c r="AN772" i="41"/>
  <c r="AO772" i="41"/>
  <c r="AP772" i="41"/>
  <c r="AQ772" i="41"/>
  <c r="AR772" i="41"/>
  <c r="AS772" i="41"/>
  <c r="AT772" i="41"/>
  <c r="AU772" i="41"/>
  <c r="AV772" i="41"/>
  <c r="AW772" i="41"/>
  <c r="C773" i="41"/>
  <c r="D773" i="41"/>
  <c r="E773" i="41"/>
  <c r="F773" i="41"/>
  <c r="G773" i="41"/>
  <c r="H773" i="41"/>
  <c r="J773" i="41"/>
  <c r="K773" i="41"/>
  <c r="L773" i="41"/>
  <c r="N773" i="41"/>
  <c r="O773" i="41"/>
  <c r="P773" i="41"/>
  <c r="S773" i="41"/>
  <c r="T773" i="41"/>
  <c r="U773" i="41"/>
  <c r="V773" i="41"/>
  <c r="W773" i="41"/>
  <c r="AE773" i="41"/>
  <c r="AF773" i="41"/>
  <c r="AG773" i="41"/>
  <c r="AH773" i="41"/>
  <c r="AI773" i="41"/>
  <c r="AJ773" i="41"/>
  <c r="AK773" i="41"/>
  <c r="AL773" i="41"/>
  <c r="AM773" i="41"/>
  <c r="AN773" i="41"/>
  <c r="AO773" i="41"/>
  <c r="AP773" i="41"/>
  <c r="AQ773" i="41"/>
  <c r="AR773" i="41"/>
  <c r="AS773" i="41"/>
  <c r="AT773" i="41"/>
  <c r="AU773" i="41"/>
  <c r="AV773" i="41"/>
  <c r="AW773" i="41"/>
  <c r="C774" i="41"/>
  <c r="D774" i="41"/>
  <c r="E774" i="41"/>
  <c r="F774" i="41"/>
  <c r="G774" i="41"/>
  <c r="H774" i="41"/>
  <c r="J774" i="41"/>
  <c r="K774" i="41"/>
  <c r="L774" i="41"/>
  <c r="N774" i="41"/>
  <c r="O774" i="41"/>
  <c r="P774" i="41"/>
  <c r="S774" i="41"/>
  <c r="T774" i="41"/>
  <c r="U774" i="41"/>
  <c r="V774" i="41"/>
  <c r="W774" i="41"/>
  <c r="AE774" i="41"/>
  <c r="AF774" i="41"/>
  <c r="AG774" i="41"/>
  <c r="AH774" i="41"/>
  <c r="AI774" i="41"/>
  <c r="AJ774" i="41"/>
  <c r="AK774" i="41"/>
  <c r="AL774" i="41"/>
  <c r="AM774" i="41"/>
  <c r="AN774" i="41"/>
  <c r="AO774" i="41"/>
  <c r="AP774" i="41"/>
  <c r="AQ774" i="41"/>
  <c r="AR774" i="41"/>
  <c r="AS774" i="41"/>
  <c r="AT774" i="41"/>
  <c r="AU774" i="41"/>
  <c r="AV774" i="41"/>
  <c r="AW774" i="41"/>
  <c r="C775" i="41"/>
  <c r="D775" i="41"/>
  <c r="E775" i="41"/>
  <c r="F775" i="41"/>
  <c r="G775" i="41"/>
  <c r="H775" i="41"/>
  <c r="J775" i="41"/>
  <c r="K775" i="41"/>
  <c r="L775" i="41"/>
  <c r="N775" i="41"/>
  <c r="O775" i="41"/>
  <c r="P775" i="41"/>
  <c r="S775" i="41"/>
  <c r="T775" i="41"/>
  <c r="U775" i="41"/>
  <c r="V775" i="41"/>
  <c r="W775" i="41"/>
  <c r="AE775" i="41"/>
  <c r="AF775" i="41"/>
  <c r="AG775" i="41"/>
  <c r="AH775" i="41"/>
  <c r="AI775" i="41"/>
  <c r="AJ775" i="41"/>
  <c r="AK775" i="41"/>
  <c r="AL775" i="41"/>
  <c r="AM775" i="41"/>
  <c r="AN775" i="41"/>
  <c r="AO775" i="41"/>
  <c r="AP775" i="41"/>
  <c r="AQ775" i="41"/>
  <c r="AR775" i="41"/>
  <c r="AS775" i="41"/>
  <c r="AT775" i="41"/>
  <c r="AU775" i="41"/>
  <c r="AV775" i="41"/>
  <c r="AW775" i="41"/>
  <c r="C776" i="41"/>
  <c r="D776" i="41"/>
  <c r="E776" i="41"/>
  <c r="F776" i="41"/>
  <c r="G776" i="41"/>
  <c r="H776" i="41"/>
  <c r="J776" i="41"/>
  <c r="K776" i="41"/>
  <c r="L776" i="41"/>
  <c r="N776" i="41"/>
  <c r="O776" i="41"/>
  <c r="P776" i="41"/>
  <c r="S776" i="41"/>
  <c r="T776" i="41"/>
  <c r="U776" i="41"/>
  <c r="V776" i="41"/>
  <c r="W776" i="41"/>
  <c r="AE776" i="41"/>
  <c r="AF776" i="41"/>
  <c r="AH776" i="41"/>
  <c r="AI776" i="41"/>
  <c r="AJ776" i="41"/>
  <c r="AK776" i="41"/>
  <c r="AL776" i="41"/>
  <c r="AM776" i="41"/>
  <c r="AN776" i="41"/>
  <c r="AO776" i="41"/>
  <c r="AP776" i="41"/>
  <c r="AQ776" i="41"/>
  <c r="AR776" i="41"/>
  <c r="AS776" i="41"/>
  <c r="AT776" i="41"/>
  <c r="AU776" i="41"/>
  <c r="AV776" i="41"/>
  <c r="AW776" i="41"/>
  <c r="C777" i="41"/>
  <c r="D777" i="41"/>
  <c r="E777" i="41"/>
  <c r="F777" i="41"/>
  <c r="G777" i="41"/>
  <c r="H777" i="41"/>
  <c r="J777" i="41"/>
  <c r="K777" i="41"/>
  <c r="L777" i="41"/>
  <c r="N777" i="41"/>
  <c r="O777" i="41"/>
  <c r="P777" i="41"/>
  <c r="S777" i="41"/>
  <c r="T777" i="41"/>
  <c r="U777" i="41"/>
  <c r="V777" i="41"/>
  <c r="W777" i="41"/>
  <c r="AE777" i="41"/>
  <c r="AF777" i="41"/>
  <c r="AG777" i="41"/>
  <c r="AH777" i="41"/>
  <c r="AI777" i="41"/>
  <c r="AJ777" i="41"/>
  <c r="AK777" i="41"/>
  <c r="AL777" i="41"/>
  <c r="AM777" i="41"/>
  <c r="AN777" i="41"/>
  <c r="AO777" i="41"/>
  <c r="AP777" i="41"/>
  <c r="AQ777" i="41"/>
  <c r="AR777" i="41"/>
  <c r="AS777" i="41"/>
  <c r="AT777" i="41"/>
  <c r="AU777" i="41"/>
  <c r="AV777" i="41"/>
  <c r="AW777" i="41"/>
  <c r="C778" i="41"/>
  <c r="D778" i="41"/>
  <c r="E778" i="41"/>
  <c r="F778" i="41"/>
  <c r="G778" i="41"/>
  <c r="H778" i="41"/>
  <c r="J778" i="41"/>
  <c r="K778" i="41"/>
  <c r="L778" i="41"/>
  <c r="N778" i="41"/>
  <c r="O778" i="41"/>
  <c r="P778" i="41"/>
  <c r="S778" i="41"/>
  <c r="T778" i="41"/>
  <c r="U778" i="41"/>
  <c r="V778" i="41"/>
  <c r="W778" i="41"/>
  <c r="AE778" i="41"/>
  <c r="AF778" i="41"/>
  <c r="AG778" i="41"/>
  <c r="AH778" i="41"/>
  <c r="AI778" i="41"/>
  <c r="AJ778" i="41"/>
  <c r="AK778" i="41"/>
  <c r="AL778" i="41"/>
  <c r="AM778" i="41"/>
  <c r="AN778" i="41"/>
  <c r="AO778" i="41"/>
  <c r="AP778" i="41"/>
  <c r="AQ778" i="41"/>
  <c r="AR778" i="41"/>
  <c r="AS778" i="41"/>
  <c r="AT778" i="41"/>
  <c r="AU778" i="41"/>
  <c r="AV778" i="41"/>
  <c r="AW778" i="41"/>
  <c r="C779" i="41"/>
  <c r="D779" i="41"/>
  <c r="E779" i="41"/>
  <c r="F779" i="41"/>
  <c r="G779" i="41"/>
  <c r="H779" i="41"/>
  <c r="J779" i="41"/>
  <c r="K779" i="41"/>
  <c r="L779" i="41"/>
  <c r="N779" i="41"/>
  <c r="O779" i="41"/>
  <c r="P779" i="41"/>
  <c r="S779" i="41"/>
  <c r="T779" i="41"/>
  <c r="U779" i="41"/>
  <c r="V779" i="41"/>
  <c r="W779" i="41"/>
  <c r="AE779" i="41"/>
  <c r="AF779" i="41"/>
  <c r="AG779" i="41"/>
  <c r="AH779" i="41"/>
  <c r="AI779" i="41"/>
  <c r="AJ779" i="41"/>
  <c r="AK779" i="41"/>
  <c r="AL779" i="41"/>
  <c r="AM779" i="41"/>
  <c r="AN779" i="41"/>
  <c r="AO779" i="41"/>
  <c r="AP779" i="41"/>
  <c r="AQ779" i="41"/>
  <c r="AR779" i="41"/>
  <c r="AS779" i="41"/>
  <c r="AT779" i="41"/>
  <c r="AU779" i="41"/>
  <c r="AV779" i="41"/>
  <c r="AW779" i="41"/>
  <c r="C780" i="41"/>
  <c r="D780" i="41"/>
  <c r="E780" i="41"/>
  <c r="F780" i="41"/>
  <c r="G780" i="41"/>
  <c r="H780" i="41"/>
  <c r="J780" i="41"/>
  <c r="K780" i="41"/>
  <c r="L780" i="41"/>
  <c r="N780" i="41"/>
  <c r="O780" i="41"/>
  <c r="P780" i="41"/>
  <c r="S780" i="41"/>
  <c r="T780" i="41"/>
  <c r="U780" i="41"/>
  <c r="V780" i="41"/>
  <c r="W780" i="41"/>
  <c r="AE780" i="41"/>
  <c r="AF780" i="41"/>
  <c r="AG780" i="41"/>
  <c r="AH780" i="41"/>
  <c r="AI780" i="41"/>
  <c r="AJ780" i="41"/>
  <c r="AK780" i="41"/>
  <c r="AL780" i="41"/>
  <c r="AM780" i="41"/>
  <c r="AN780" i="41"/>
  <c r="AO780" i="41"/>
  <c r="AP780" i="41"/>
  <c r="AQ780" i="41"/>
  <c r="AR780" i="41"/>
  <c r="AS780" i="41"/>
  <c r="AT780" i="41"/>
  <c r="AU780" i="41"/>
  <c r="AV780" i="41"/>
  <c r="AW780" i="41"/>
  <c r="C781" i="41"/>
  <c r="D781" i="41"/>
  <c r="E781" i="41"/>
  <c r="F781" i="41"/>
  <c r="G781" i="41"/>
  <c r="H781" i="41"/>
  <c r="J781" i="41"/>
  <c r="K781" i="41"/>
  <c r="L781" i="41"/>
  <c r="N781" i="41"/>
  <c r="O781" i="41"/>
  <c r="P781" i="41"/>
  <c r="S781" i="41"/>
  <c r="T781" i="41"/>
  <c r="U781" i="41"/>
  <c r="V781" i="41"/>
  <c r="W781" i="41"/>
  <c r="AE781" i="41"/>
  <c r="AF781" i="41"/>
  <c r="AG781" i="41"/>
  <c r="AH781" i="41"/>
  <c r="AI781" i="41"/>
  <c r="AJ781" i="41"/>
  <c r="AK781" i="41"/>
  <c r="AL781" i="41"/>
  <c r="AM781" i="41"/>
  <c r="AN781" i="41"/>
  <c r="AO781" i="41"/>
  <c r="AP781" i="41"/>
  <c r="AQ781" i="41"/>
  <c r="AR781" i="41"/>
  <c r="AS781" i="41"/>
  <c r="AT781" i="41"/>
  <c r="AU781" i="41"/>
  <c r="AV781" i="41"/>
  <c r="AW781" i="41"/>
  <c r="C782" i="41"/>
  <c r="D782" i="41"/>
  <c r="E782" i="41"/>
  <c r="F782" i="41"/>
  <c r="G782" i="41"/>
  <c r="H782" i="41"/>
  <c r="J782" i="41"/>
  <c r="K782" i="41"/>
  <c r="L782" i="41"/>
  <c r="N782" i="41"/>
  <c r="O782" i="41"/>
  <c r="P782" i="41"/>
  <c r="S782" i="41"/>
  <c r="T782" i="41"/>
  <c r="U782" i="41"/>
  <c r="V782" i="41"/>
  <c r="W782" i="41"/>
  <c r="AE782" i="41"/>
  <c r="AF782" i="41"/>
  <c r="AG782" i="41"/>
  <c r="AH782" i="41"/>
  <c r="AI782" i="41"/>
  <c r="AJ782" i="41"/>
  <c r="AK782" i="41"/>
  <c r="AL782" i="41"/>
  <c r="AM782" i="41"/>
  <c r="AN782" i="41"/>
  <c r="AO782" i="41"/>
  <c r="AP782" i="41"/>
  <c r="AQ782" i="41"/>
  <c r="AR782" i="41"/>
  <c r="AS782" i="41"/>
  <c r="AT782" i="41"/>
  <c r="AU782" i="41"/>
  <c r="AV782" i="41"/>
  <c r="AW782" i="41"/>
  <c r="C783" i="41"/>
  <c r="D783" i="41"/>
  <c r="E783" i="41"/>
  <c r="F783" i="41"/>
  <c r="G783" i="41"/>
  <c r="H783" i="41"/>
  <c r="J783" i="41"/>
  <c r="K783" i="41"/>
  <c r="L783" i="41"/>
  <c r="N783" i="41"/>
  <c r="O783" i="41"/>
  <c r="P783" i="41"/>
  <c r="S783" i="41"/>
  <c r="T783" i="41"/>
  <c r="U783" i="41"/>
  <c r="V783" i="41"/>
  <c r="W783" i="41"/>
  <c r="AE783" i="41"/>
  <c r="AF783" i="41"/>
  <c r="AG783" i="41"/>
  <c r="AH783" i="41"/>
  <c r="AI783" i="41"/>
  <c r="AJ783" i="41"/>
  <c r="AK783" i="41"/>
  <c r="AL783" i="41"/>
  <c r="AM783" i="41"/>
  <c r="AN783" i="41"/>
  <c r="AO783" i="41"/>
  <c r="AP783" i="41"/>
  <c r="AQ783" i="41"/>
  <c r="AR783" i="41"/>
  <c r="AS783" i="41"/>
  <c r="AT783" i="41"/>
  <c r="AU783" i="41"/>
  <c r="AV783" i="41"/>
  <c r="AW783" i="41"/>
  <c r="C784" i="41"/>
  <c r="D784" i="41"/>
  <c r="E784" i="41"/>
  <c r="F784" i="41"/>
  <c r="G784" i="41"/>
  <c r="H784" i="41"/>
  <c r="J784" i="41"/>
  <c r="K784" i="41"/>
  <c r="L784" i="41"/>
  <c r="N784" i="41"/>
  <c r="O784" i="41"/>
  <c r="P784" i="41"/>
  <c r="S784" i="41"/>
  <c r="T784" i="41"/>
  <c r="U784" i="41"/>
  <c r="V784" i="41"/>
  <c r="W784" i="41"/>
  <c r="AE784" i="41"/>
  <c r="AF784" i="41"/>
  <c r="AG784" i="41"/>
  <c r="AH784" i="41"/>
  <c r="AI784" i="41"/>
  <c r="AJ784" i="41"/>
  <c r="AK784" i="41"/>
  <c r="AL784" i="41"/>
  <c r="AM784" i="41"/>
  <c r="AN784" i="41"/>
  <c r="AO784" i="41"/>
  <c r="AP784" i="41"/>
  <c r="AQ784" i="41"/>
  <c r="AR784" i="41"/>
  <c r="AS784" i="41"/>
  <c r="AT784" i="41"/>
  <c r="AU784" i="41"/>
  <c r="AV784" i="41"/>
  <c r="AW784" i="41"/>
  <c r="C785" i="41"/>
  <c r="D785" i="41"/>
  <c r="E785" i="41"/>
  <c r="F785" i="41"/>
  <c r="G785" i="41"/>
  <c r="H785" i="41"/>
  <c r="J785" i="41"/>
  <c r="K785" i="41"/>
  <c r="L785" i="41"/>
  <c r="N785" i="41"/>
  <c r="O785" i="41"/>
  <c r="P785" i="41"/>
  <c r="S785" i="41"/>
  <c r="T785" i="41"/>
  <c r="U785" i="41"/>
  <c r="V785" i="41"/>
  <c r="W785" i="41"/>
  <c r="AE785" i="41"/>
  <c r="AF785" i="41"/>
  <c r="AG785" i="41"/>
  <c r="AH785" i="41"/>
  <c r="AI785" i="41"/>
  <c r="AJ785" i="41"/>
  <c r="AK785" i="41"/>
  <c r="AL785" i="41"/>
  <c r="AM785" i="41"/>
  <c r="AN785" i="41"/>
  <c r="AO785" i="41"/>
  <c r="AP785" i="41"/>
  <c r="AQ785" i="41"/>
  <c r="AR785" i="41"/>
  <c r="AS785" i="41"/>
  <c r="AT785" i="41"/>
  <c r="AU785" i="41"/>
  <c r="AV785" i="41"/>
  <c r="AW785" i="41"/>
  <c r="C786" i="41"/>
  <c r="D786" i="41"/>
  <c r="E786" i="41"/>
  <c r="F786" i="41"/>
  <c r="G786" i="41"/>
  <c r="H786" i="41"/>
  <c r="J786" i="41"/>
  <c r="K786" i="41"/>
  <c r="L786" i="41"/>
  <c r="N786" i="41"/>
  <c r="O786" i="41"/>
  <c r="P786" i="41"/>
  <c r="S786" i="41"/>
  <c r="T786" i="41"/>
  <c r="U786" i="41"/>
  <c r="V786" i="41"/>
  <c r="W786" i="41"/>
  <c r="AE786" i="41"/>
  <c r="AF786" i="41"/>
  <c r="AG786" i="41"/>
  <c r="AH786" i="41"/>
  <c r="AI786" i="41"/>
  <c r="AJ786" i="41"/>
  <c r="AK786" i="41"/>
  <c r="AL786" i="41"/>
  <c r="AM786" i="41"/>
  <c r="AN786" i="41"/>
  <c r="AO786" i="41"/>
  <c r="AP786" i="41"/>
  <c r="AQ786" i="41"/>
  <c r="AR786" i="41"/>
  <c r="AS786" i="41"/>
  <c r="AT786" i="41"/>
  <c r="AU786" i="41"/>
  <c r="AV786" i="41"/>
  <c r="AW786" i="41"/>
  <c r="C787" i="41"/>
  <c r="D787" i="41"/>
  <c r="E787" i="41"/>
  <c r="F787" i="41"/>
  <c r="G787" i="41"/>
  <c r="H787" i="41"/>
  <c r="J787" i="41"/>
  <c r="K787" i="41"/>
  <c r="L787" i="41"/>
  <c r="N787" i="41"/>
  <c r="O787" i="41"/>
  <c r="P787" i="41"/>
  <c r="S787" i="41"/>
  <c r="T787" i="41"/>
  <c r="U787" i="41"/>
  <c r="V787" i="41"/>
  <c r="W787" i="41"/>
  <c r="AE787" i="41"/>
  <c r="AF787" i="41"/>
  <c r="AG787" i="41"/>
  <c r="AH787" i="41"/>
  <c r="AI787" i="41"/>
  <c r="AJ787" i="41"/>
  <c r="AK787" i="41"/>
  <c r="AL787" i="41"/>
  <c r="AM787" i="41"/>
  <c r="AN787" i="41"/>
  <c r="AO787" i="41"/>
  <c r="AP787" i="41"/>
  <c r="AQ787" i="41"/>
  <c r="AR787" i="41"/>
  <c r="AS787" i="41"/>
  <c r="AT787" i="41"/>
  <c r="AU787" i="41"/>
  <c r="AV787" i="41"/>
  <c r="AW787" i="41"/>
  <c r="C788" i="41"/>
  <c r="D788" i="41"/>
  <c r="E788" i="41"/>
  <c r="F788" i="41"/>
  <c r="G788" i="41"/>
  <c r="H788" i="41"/>
  <c r="J788" i="41"/>
  <c r="K788" i="41"/>
  <c r="L788" i="41"/>
  <c r="N788" i="41"/>
  <c r="O788" i="41"/>
  <c r="P788" i="41"/>
  <c r="S788" i="41"/>
  <c r="T788" i="41"/>
  <c r="U788" i="41"/>
  <c r="V788" i="41"/>
  <c r="W788" i="41"/>
  <c r="AE788" i="41"/>
  <c r="AF788" i="41"/>
  <c r="AG788" i="41"/>
  <c r="AH788" i="41"/>
  <c r="AI788" i="41"/>
  <c r="AJ788" i="41"/>
  <c r="AK788" i="41"/>
  <c r="AL788" i="41"/>
  <c r="AM788" i="41"/>
  <c r="AN788" i="41"/>
  <c r="AO788" i="41"/>
  <c r="AP788" i="41"/>
  <c r="AQ788" i="41"/>
  <c r="AR788" i="41"/>
  <c r="AS788" i="41"/>
  <c r="AT788" i="41"/>
  <c r="AU788" i="41"/>
  <c r="AV788" i="41"/>
  <c r="AW788" i="41"/>
  <c r="C789" i="41"/>
  <c r="D789" i="41"/>
  <c r="E789" i="41"/>
  <c r="F789" i="41"/>
  <c r="G789" i="41"/>
  <c r="H789" i="41"/>
  <c r="J789" i="41"/>
  <c r="K789" i="41"/>
  <c r="L789" i="41"/>
  <c r="N789" i="41"/>
  <c r="O789" i="41"/>
  <c r="P789" i="41"/>
  <c r="S789" i="41"/>
  <c r="T789" i="41"/>
  <c r="U789" i="41"/>
  <c r="V789" i="41"/>
  <c r="W789" i="41"/>
  <c r="AE789" i="41"/>
  <c r="AF789" i="41"/>
  <c r="AG789" i="41"/>
  <c r="AH789" i="41"/>
  <c r="AI789" i="41"/>
  <c r="AJ789" i="41"/>
  <c r="AK789" i="41"/>
  <c r="AL789" i="41"/>
  <c r="AM789" i="41"/>
  <c r="AN789" i="41"/>
  <c r="AO789" i="41"/>
  <c r="AP789" i="41"/>
  <c r="AQ789" i="41"/>
  <c r="AR789" i="41"/>
  <c r="AS789" i="41"/>
  <c r="AT789" i="41"/>
  <c r="AU789" i="41"/>
  <c r="AV789" i="41"/>
  <c r="AW789" i="41"/>
  <c r="C790" i="41"/>
  <c r="D790" i="41"/>
  <c r="E790" i="41"/>
  <c r="F790" i="41"/>
  <c r="G790" i="41"/>
  <c r="H790" i="41"/>
  <c r="J790" i="41"/>
  <c r="K790" i="41"/>
  <c r="L790" i="41"/>
  <c r="N790" i="41"/>
  <c r="O790" i="41"/>
  <c r="P790" i="41"/>
  <c r="S790" i="41"/>
  <c r="T790" i="41"/>
  <c r="U790" i="41"/>
  <c r="V790" i="41"/>
  <c r="W790" i="41"/>
  <c r="AE790" i="41"/>
  <c r="AF790" i="41"/>
  <c r="AG790" i="41"/>
  <c r="AH790" i="41"/>
  <c r="AI790" i="41"/>
  <c r="AJ790" i="41"/>
  <c r="AK790" i="41"/>
  <c r="AL790" i="41"/>
  <c r="AM790" i="41"/>
  <c r="AN790" i="41"/>
  <c r="AO790" i="41"/>
  <c r="AP790" i="41"/>
  <c r="AQ790" i="41"/>
  <c r="AR790" i="41"/>
  <c r="AS790" i="41"/>
  <c r="AT790" i="41"/>
  <c r="AU790" i="41"/>
  <c r="AV790" i="41"/>
  <c r="AW790" i="41"/>
  <c r="C791" i="41"/>
  <c r="D791" i="41"/>
  <c r="E791" i="41"/>
  <c r="F791" i="41"/>
  <c r="G791" i="41"/>
  <c r="H791" i="41"/>
  <c r="J791" i="41"/>
  <c r="K791" i="41"/>
  <c r="L791" i="41"/>
  <c r="N791" i="41"/>
  <c r="O791" i="41"/>
  <c r="P791" i="41"/>
  <c r="S791" i="41"/>
  <c r="T791" i="41"/>
  <c r="U791" i="41"/>
  <c r="V791" i="41"/>
  <c r="W791" i="41"/>
  <c r="AE791" i="41"/>
  <c r="AF791" i="41"/>
  <c r="AG791" i="41"/>
  <c r="AH791" i="41"/>
  <c r="AI791" i="41"/>
  <c r="AJ791" i="41"/>
  <c r="AK791" i="41"/>
  <c r="AL791" i="41"/>
  <c r="AM791" i="41"/>
  <c r="AN791" i="41"/>
  <c r="AO791" i="41"/>
  <c r="AP791" i="41"/>
  <c r="AQ791" i="41"/>
  <c r="AR791" i="41"/>
  <c r="AS791" i="41"/>
  <c r="AT791" i="41"/>
  <c r="AU791" i="41"/>
  <c r="AV791" i="41"/>
  <c r="AW791" i="41"/>
  <c r="C792" i="41"/>
  <c r="D792" i="41"/>
  <c r="E792" i="41"/>
  <c r="F792" i="41"/>
  <c r="G792" i="41"/>
  <c r="H792" i="41"/>
  <c r="J792" i="41"/>
  <c r="K792" i="41"/>
  <c r="L792" i="41"/>
  <c r="N792" i="41"/>
  <c r="O792" i="41"/>
  <c r="P792" i="41"/>
  <c r="S792" i="41"/>
  <c r="T792" i="41"/>
  <c r="U792" i="41"/>
  <c r="V792" i="41"/>
  <c r="W792" i="41"/>
  <c r="AE792" i="41"/>
  <c r="AF792" i="41"/>
  <c r="AG792" i="41"/>
  <c r="AH792" i="41"/>
  <c r="AI792" i="41"/>
  <c r="AJ792" i="41"/>
  <c r="AK792" i="41"/>
  <c r="AL792" i="41"/>
  <c r="AM792" i="41"/>
  <c r="AN792" i="41"/>
  <c r="AO792" i="41"/>
  <c r="AP792" i="41"/>
  <c r="AQ792" i="41"/>
  <c r="AR792" i="41"/>
  <c r="AS792" i="41"/>
  <c r="AT792" i="41"/>
  <c r="AU792" i="41"/>
  <c r="AV792" i="41"/>
  <c r="AW792" i="41"/>
  <c r="C793" i="41"/>
  <c r="D793" i="41"/>
  <c r="E793" i="41"/>
  <c r="F793" i="41"/>
  <c r="G793" i="41"/>
  <c r="H793" i="41"/>
  <c r="J793" i="41"/>
  <c r="L793" i="41"/>
  <c r="N793" i="41"/>
  <c r="O793" i="41"/>
  <c r="P793" i="41"/>
  <c r="S793" i="41"/>
  <c r="T793" i="41"/>
  <c r="U793" i="41"/>
  <c r="V793" i="41"/>
  <c r="W793" i="41"/>
  <c r="AE793" i="41"/>
  <c r="AF793" i="41"/>
  <c r="AH793" i="41"/>
  <c r="AI793" i="41"/>
  <c r="AJ793" i="41"/>
  <c r="AK793" i="41"/>
  <c r="AL793" i="41"/>
  <c r="AM793" i="41"/>
  <c r="AN793" i="41"/>
  <c r="AO793" i="41"/>
  <c r="AP793" i="41"/>
  <c r="AQ793" i="41"/>
  <c r="AR793" i="41"/>
  <c r="AS793" i="41"/>
  <c r="AT793" i="41"/>
  <c r="AU793" i="41"/>
  <c r="AV793" i="41"/>
  <c r="AW793" i="41"/>
  <c r="C794" i="41"/>
  <c r="D794" i="41"/>
  <c r="E794" i="41"/>
  <c r="F794" i="41"/>
  <c r="G794" i="41"/>
  <c r="H794" i="41"/>
  <c r="J794" i="41"/>
  <c r="K794" i="41"/>
  <c r="L794" i="41"/>
  <c r="N794" i="41"/>
  <c r="O794" i="41"/>
  <c r="P794" i="41"/>
  <c r="S794" i="41"/>
  <c r="T794" i="41"/>
  <c r="U794" i="41"/>
  <c r="V794" i="41"/>
  <c r="W794" i="41"/>
  <c r="AE794" i="41"/>
  <c r="AF794" i="41"/>
  <c r="AG794" i="41"/>
  <c r="AH794" i="41"/>
  <c r="AI794" i="41"/>
  <c r="AJ794" i="41"/>
  <c r="AK794" i="41"/>
  <c r="AL794" i="41"/>
  <c r="AM794" i="41"/>
  <c r="AN794" i="41"/>
  <c r="AO794" i="41"/>
  <c r="AP794" i="41"/>
  <c r="AQ794" i="41"/>
  <c r="AR794" i="41"/>
  <c r="AS794" i="41"/>
  <c r="AT794" i="41"/>
  <c r="AU794" i="41"/>
  <c r="AV794" i="41"/>
  <c r="AW794" i="41"/>
  <c r="C795" i="41"/>
  <c r="D795" i="41"/>
  <c r="E795" i="41"/>
  <c r="F795" i="41"/>
  <c r="G795" i="41"/>
  <c r="H795" i="41"/>
  <c r="J795" i="41"/>
  <c r="K795" i="41"/>
  <c r="L795" i="41"/>
  <c r="N795" i="41"/>
  <c r="O795" i="41"/>
  <c r="P795" i="41"/>
  <c r="S795" i="41"/>
  <c r="T795" i="41"/>
  <c r="U795" i="41"/>
  <c r="V795" i="41"/>
  <c r="W795" i="41"/>
  <c r="AE795" i="41"/>
  <c r="AF795" i="41"/>
  <c r="AG795" i="41"/>
  <c r="AH795" i="41"/>
  <c r="AI795" i="41"/>
  <c r="AJ795" i="41"/>
  <c r="AK795" i="41"/>
  <c r="AL795" i="41"/>
  <c r="AM795" i="41"/>
  <c r="AN795" i="41"/>
  <c r="AO795" i="41"/>
  <c r="AP795" i="41"/>
  <c r="AQ795" i="41"/>
  <c r="AR795" i="41"/>
  <c r="AS795" i="41"/>
  <c r="AT795" i="41"/>
  <c r="AU795" i="41"/>
  <c r="AV795" i="41"/>
  <c r="AW795" i="41"/>
  <c r="C796" i="41"/>
  <c r="D796" i="41"/>
  <c r="E796" i="41"/>
  <c r="F796" i="41"/>
  <c r="G796" i="41"/>
  <c r="H796" i="41"/>
  <c r="J796" i="41"/>
  <c r="K796" i="41"/>
  <c r="L796" i="41"/>
  <c r="N796" i="41"/>
  <c r="O796" i="41"/>
  <c r="P796" i="41"/>
  <c r="S796" i="41"/>
  <c r="T796" i="41"/>
  <c r="U796" i="41"/>
  <c r="V796" i="41"/>
  <c r="W796" i="41"/>
  <c r="AE796" i="41"/>
  <c r="AF796" i="41"/>
  <c r="AG796" i="41"/>
  <c r="AH796" i="41"/>
  <c r="AI796" i="41"/>
  <c r="AJ796" i="41"/>
  <c r="AK796" i="41"/>
  <c r="AL796" i="41"/>
  <c r="AM796" i="41"/>
  <c r="AN796" i="41"/>
  <c r="AO796" i="41"/>
  <c r="AP796" i="41"/>
  <c r="AQ796" i="41"/>
  <c r="AR796" i="41"/>
  <c r="AS796" i="41"/>
  <c r="AT796" i="41"/>
  <c r="AU796" i="41"/>
  <c r="AV796" i="41"/>
  <c r="AW796" i="41"/>
  <c r="C797" i="41"/>
  <c r="D797" i="41"/>
  <c r="E797" i="41"/>
  <c r="F797" i="41"/>
  <c r="G797" i="41"/>
  <c r="H797" i="41"/>
  <c r="J797" i="41"/>
  <c r="K797" i="41"/>
  <c r="L797" i="41"/>
  <c r="N797" i="41"/>
  <c r="O797" i="41"/>
  <c r="P797" i="41"/>
  <c r="S797" i="41"/>
  <c r="T797" i="41"/>
  <c r="U797" i="41"/>
  <c r="V797" i="41"/>
  <c r="W797" i="41"/>
  <c r="AE797" i="41"/>
  <c r="AF797" i="41"/>
  <c r="AG797" i="41"/>
  <c r="AH797" i="41"/>
  <c r="AI797" i="41"/>
  <c r="AJ797" i="41"/>
  <c r="AK797" i="41"/>
  <c r="AL797" i="41"/>
  <c r="AM797" i="41"/>
  <c r="AN797" i="41"/>
  <c r="AO797" i="41"/>
  <c r="AP797" i="41"/>
  <c r="AQ797" i="41"/>
  <c r="AR797" i="41"/>
  <c r="AS797" i="41"/>
  <c r="AT797" i="41"/>
  <c r="AU797" i="41"/>
  <c r="AV797" i="41"/>
  <c r="AW797" i="41"/>
  <c r="C798" i="41"/>
  <c r="D798" i="41"/>
  <c r="E798" i="41"/>
  <c r="F798" i="41"/>
  <c r="G798" i="41"/>
  <c r="H798" i="41"/>
  <c r="J798" i="41"/>
  <c r="K798" i="41"/>
  <c r="L798" i="41"/>
  <c r="N798" i="41"/>
  <c r="O798" i="41"/>
  <c r="P798" i="41"/>
  <c r="S798" i="41"/>
  <c r="T798" i="41"/>
  <c r="U798" i="41"/>
  <c r="V798" i="41"/>
  <c r="W798" i="41"/>
  <c r="AE798" i="41"/>
  <c r="AF798" i="41"/>
  <c r="AG798" i="41"/>
  <c r="AH798" i="41"/>
  <c r="AI798" i="41"/>
  <c r="AJ798" i="41"/>
  <c r="AK798" i="41"/>
  <c r="AL798" i="41"/>
  <c r="AM798" i="41"/>
  <c r="AN798" i="41"/>
  <c r="AO798" i="41"/>
  <c r="AP798" i="41"/>
  <c r="AQ798" i="41"/>
  <c r="AR798" i="41"/>
  <c r="AS798" i="41"/>
  <c r="AT798" i="41"/>
  <c r="AU798" i="41"/>
  <c r="AV798" i="41"/>
  <c r="AW798" i="41"/>
  <c r="C799" i="41"/>
  <c r="D799" i="41"/>
  <c r="E799" i="41"/>
  <c r="F799" i="41"/>
  <c r="G799" i="41"/>
  <c r="H799" i="41"/>
  <c r="J799" i="41"/>
  <c r="K799" i="41"/>
  <c r="L799" i="41"/>
  <c r="N799" i="41"/>
  <c r="O799" i="41"/>
  <c r="P799" i="41"/>
  <c r="S799" i="41"/>
  <c r="T799" i="41"/>
  <c r="U799" i="41"/>
  <c r="V799" i="41"/>
  <c r="W799" i="41"/>
  <c r="AE799" i="41"/>
  <c r="AF799" i="41"/>
  <c r="AG799" i="41"/>
  <c r="AH799" i="41"/>
  <c r="AI799" i="41"/>
  <c r="AJ799" i="41"/>
  <c r="AK799" i="41"/>
  <c r="AL799" i="41"/>
  <c r="AM799" i="41"/>
  <c r="AN799" i="41"/>
  <c r="AO799" i="41"/>
  <c r="AP799" i="41"/>
  <c r="AQ799" i="41"/>
  <c r="AR799" i="41"/>
  <c r="AS799" i="41"/>
  <c r="AT799" i="41"/>
  <c r="AU799" i="41"/>
  <c r="AV799" i="41"/>
  <c r="AW799" i="41"/>
  <c r="C800" i="41"/>
  <c r="D800" i="41"/>
  <c r="E800" i="41"/>
  <c r="F800" i="41"/>
  <c r="G800" i="41"/>
  <c r="H800" i="41"/>
  <c r="J800" i="41"/>
  <c r="K800" i="41"/>
  <c r="L800" i="41"/>
  <c r="N800" i="41"/>
  <c r="O800" i="41"/>
  <c r="P800" i="41"/>
  <c r="S800" i="41"/>
  <c r="T800" i="41"/>
  <c r="U800" i="41"/>
  <c r="V800" i="41"/>
  <c r="W800" i="41"/>
  <c r="AE800" i="41"/>
  <c r="AF800" i="41"/>
  <c r="AG800" i="41"/>
  <c r="AH800" i="41"/>
  <c r="AI800" i="41"/>
  <c r="AJ800" i="41"/>
  <c r="AK800" i="41"/>
  <c r="AL800" i="41"/>
  <c r="AM800" i="41"/>
  <c r="AN800" i="41"/>
  <c r="AO800" i="41"/>
  <c r="AP800" i="41"/>
  <c r="AQ800" i="41"/>
  <c r="AR800" i="41"/>
  <c r="AS800" i="41"/>
  <c r="AT800" i="41"/>
  <c r="AU800" i="41"/>
  <c r="AV800" i="41"/>
  <c r="AW800" i="41"/>
  <c r="C801" i="41"/>
  <c r="D801" i="41"/>
  <c r="E801" i="41"/>
  <c r="F801" i="41"/>
  <c r="G801" i="41"/>
  <c r="H801" i="41"/>
  <c r="J801" i="41"/>
  <c r="K801" i="41"/>
  <c r="L801" i="41"/>
  <c r="N801" i="41"/>
  <c r="O801" i="41"/>
  <c r="P801" i="41"/>
  <c r="S801" i="41"/>
  <c r="T801" i="41"/>
  <c r="U801" i="41"/>
  <c r="V801" i="41"/>
  <c r="W801" i="41"/>
  <c r="AE801" i="41"/>
  <c r="AF801" i="41"/>
  <c r="AG801" i="41"/>
  <c r="AH801" i="41"/>
  <c r="AI801" i="41"/>
  <c r="AJ801" i="41"/>
  <c r="AK801" i="41"/>
  <c r="AL801" i="41"/>
  <c r="AM801" i="41"/>
  <c r="AN801" i="41"/>
  <c r="AO801" i="41"/>
  <c r="AP801" i="41"/>
  <c r="AQ801" i="41"/>
  <c r="AR801" i="41"/>
  <c r="AS801" i="41"/>
  <c r="AT801" i="41"/>
  <c r="AU801" i="41"/>
  <c r="AV801" i="41"/>
  <c r="AW801" i="41"/>
  <c r="C802" i="41"/>
  <c r="D802" i="41"/>
  <c r="E802" i="41"/>
  <c r="F802" i="41"/>
  <c r="G802" i="41"/>
  <c r="H802" i="41"/>
  <c r="J802" i="41"/>
  <c r="K802" i="41"/>
  <c r="L802" i="41"/>
  <c r="N802" i="41"/>
  <c r="O802" i="41"/>
  <c r="P802" i="41"/>
  <c r="S802" i="41"/>
  <c r="T802" i="41"/>
  <c r="U802" i="41"/>
  <c r="V802" i="41"/>
  <c r="W802" i="41"/>
  <c r="AE802" i="41"/>
  <c r="AF802" i="41"/>
  <c r="AG802" i="41"/>
  <c r="AH802" i="41"/>
  <c r="AI802" i="41"/>
  <c r="AJ802" i="41"/>
  <c r="AK802" i="41"/>
  <c r="AL802" i="41"/>
  <c r="AM802" i="41"/>
  <c r="AN802" i="41"/>
  <c r="AO802" i="41"/>
  <c r="AP802" i="41"/>
  <c r="AQ802" i="41"/>
  <c r="AR802" i="41"/>
  <c r="AS802" i="41"/>
  <c r="AT802" i="41"/>
  <c r="AU802" i="41"/>
  <c r="AV802" i="41"/>
  <c r="AW802" i="41"/>
  <c r="C803" i="41"/>
  <c r="D803" i="41"/>
  <c r="E803" i="41"/>
  <c r="F803" i="41"/>
  <c r="G803" i="41"/>
  <c r="H803" i="41"/>
  <c r="J803" i="41"/>
  <c r="K803" i="41"/>
  <c r="L803" i="41"/>
  <c r="N803" i="41"/>
  <c r="O803" i="41"/>
  <c r="P803" i="41"/>
  <c r="S803" i="41"/>
  <c r="T803" i="41"/>
  <c r="U803" i="41"/>
  <c r="V803" i="41"/>
  <c r="W803" i="41"/>
  <c r="AE803" i="41"/>
  <c r="AF803" i="41"/>
  <c r="AG803" i="41"/>
  <c r="AH803" i="41"/>
  <c r="AI803" i="41"/>
  <c r="AJ803" i="41"/>
  <c r="AK803" i="41"/>
  <c r="AL803" i="41"/>
  <c r="AM803" i="41"/>
  <c r="AN803" i="41"/>
  <c r="AO803" i="41"/>
  <c r="AP803" i="41"/>
  <c r="AQ803" i="41"/>
  <c r="AR803" i="41"/>
  <c r="AS803" i="41"/>
  <c r="AT803" i="41"/>
  <c r="AU803" i="41"/>
  <c r="AV803" i="41"/>
  <c r="AW803" i="41"/>
  <c r="C804" i="41"/>
  <c r="D804" i="41"/>
  <c r="E804" i="41"/>
  <c r="F804" i="41"/>
  <c r="G804" i="41"/>
  <c r="H804" i="41"/>
  <c r="J804" i="41"/>
  <c r="K804" i="41"/>
  <c r="L804" i="41"/>
  <c r="N804" i="41"/>
  <c r="O804" i="41"/>
  <c r="P804" i="41"/>
  <c r="S804" i="41"/>
  <c r="T804" i="41"/>
  <c r="U804" i="41"/>
  <c r="V804" i="41"/>
  <c r="W804" i="41"/>
  <c r="AE804" i="41"/>
  <c r="AF804" i="41"/>
  <c r="AG804" i="41"/>
  <c r="AH804" i="41"/>
  <c r="AI804" i="41"/>
  <c r="AJ804" i="41"/>
  <c r="AK804" i="41"/>
  <c r="AL804" i="41"/>
  <c r="AM804" i="41"/>
  <c r="AN804" i="41"/>
  <c r="AO804" i="41"/>
  <c r="AP804" i="41"/>
  <c r="AQ804" i="41"/>
  <c r="AR804" i="41"/>
  <c r="AS804" i="41"/>
  <c r="AT804" i="41"/>
  <c r="AU804" i="41"/>
  <c r="AV804" i="41"/>
  <c r="AW804" i="41"/>
  <c r="C805" i="41"/>
  <c r="D805" i="41"/>
  <c r="E805" i="41"/>
  <c r="F805" i="41"/>
  <c r="G805" i="41"/>
  <c r="H805" i="41"/>
  <c r="J805" i="41"/>
  <c r="K805" i="41"/>
  <c r="L805" i="41"/>
  <c r="N805" i="41"/>
  <c r="O805" i="41"/>
  <c r="P805" i="41"/>
  <c r="S805" i="41"/>
  <c r="T805" i="41"/>
  <c r="U805" i="41"/>
  <c r="V805" i="41"/>
  <c r="W805" i="41"/>
  <c r="AE805" i="41"/>
  <c r="AF805" i="41"/>
  <c r="AG805" i="41"/>
  <c r="AH805" i="41"/>
  <c r="AI805" i="41"/>
  <c r="AJ805" i="41"/>
  <c r="AK805" i="41"/>
  <c r="AL805" i="41"/>
  <c r="AM805" i="41"/>
  <c r="AN805" i="41"/>
  <c r="AO805" i="41"/>
  <c r="AP805" i="41"/>
  <c r="AQ805" i="41"/>
  <c r="AR805" i="41"/>
  <c r="AS805" i="41"/>
  <c r="AT805" i="41"/>
  <c r="AU805" i="41"/>
  <c r="AV805" i="41"/>
  <c r="AW805" i="41"/>
  <c r="C806" i="41"/>
  <c r="D806" i="41"/>
  <c r="E806" i="41"/>
  <c r="F806" i="41"/>
  <c r="G806" i="41"/>
  <c r="H806" i="41"/>
  <c r="J806" i="41"/>
  <c r="K806" i="41"/>
  <c r="L806" i="41"/>
  <c r="N806" i="41"/>
  <c r="O806" i="41"/>
  <c r="P806" i="41"/>
  <c r="S806" i="41"/>
  <c r="T806" i="41"/>
  <c r="U806" i="41"/>
  <c r="V806" i="41"/>
  <c r="W806" i="41"/>
  <c r="AE806" i="41"/>
  <c r="AF806" i="41"/>
  <c r="AG806" i="41"/>
  <c r="AH806" i="41"/>
  <c r="AI806" i="41"/>
  <c r="AJ806" i="41"/>
  <c r="AK806" i="41"/>
  <c r="AL806" i="41"/>
  <c r="AM806" i="41"/>
  <c r="AN806" i="41"/>
  <c r="AO806" i="41"/>
  <c r="AP806" i="41"/>
  <c r="AQ806" i="41"/>
  <c r="AR806" i="41"/>
  <c r="AS806" i="41"/>
  <c r="AT806" i="41"/>
  <c r="AU806" i="41"/>
  <c r="AV806" i="41"/>
  <c r="AW806" i="41"/>
  <c r="C807" i="41"/>
  <c r="D807" i="41"/>
  <c r="E807" i="41"/>
  <c r="F807" i="41"/>
  <c r="G807" i="41"/>
  <c r="H807" i="41"/>
  <c r="J807" i="41"/>
  <c r="K807" i="41"/>
  <c r="L807" i="41"/>
  <c r="N807" i="41"/>
  <c r="O807" i="41"/>
  <c r="P807" i="41"/>
  <c r="S807" i="41"/>
  <c r="T807" i="41"/>
  <c r="U807" i="41"/>
  <c r="V807" i="41"/>
  <c r="W807" i="41"/>
  <c r="AE807" i="41"/>
  <c r="AF807" i="41"/>
  <c r="AG807" i="41"/>
  <c r="AH807" i="41"/>
  <c r="AI807" i="41"/>
  <c r="AJ807" i="41"/>
  <c r="AK807" i="41"/>
  <c r="AL807" i="41"/>
  <c r="AM807" i="41"/>
  <c r="AN807" i="41"/>
  <c r="AO807" i="41"/>
  <c r="AP807" i="41"/>
  <c r="AQ807" i="41"/>
  <c r="AR807" i="41"/>
  <c r="AS807" i="41"/>
  <c r="AT807" i="41"/>
  <c r="AU807" i="41"/>
  <c r="AV807" i="41"/>
  <c r="AW807" i="41"/>
  <c r="C808" i="41"/>
  <c r="D808" i="41"/>
  <c r="E808" i="41"/>
  <c r="F808" i="41"/>
  <c r="G808" i="41"/>
  <c r="H808" i="41"/>
  <c r="J808" i="41"/>
  <c r="K808" i="41"/>
  <c r="L808" i="41"/>
  <c r="N808" i="41"/>
  <c r="O808" i="41"/>
  <c r="P808" i="41"/>
  <c r="S808" i="41"/>
  <c r="T808" i="41"/>
  <c r="U808" i="41"/>
  <c r="V808" i="41"/>
  <c r="W808" i="41"/>
  <c r="AE808" i="41"/>
  <c r="AF808" i="41"/>
  <c r="AG808" i="41"/>
  <c r="AH808" i="41"/>
  <c r="AI808" i="41"/>
  <c r="AJ808" i="41"/>
  <c r="AK808" i="41"/>
  <c r="AL808" i="41"/>
  <c r="AM808" i="41"/>
  <c r="AN808" i="41"/>
  <c r="AO808" i="41"/>
  <c r="AP808" i="41"/>
  <c r="AQ808" i="41"/>
  <c r="AR808" i="41"/>
  <c r="AS808" i="41"/>
  <c r="AT808" i="41"/>
  <c r="AU808" i="41"/>
  <c r="AV808" i="41"/>
  <c r="AW808" i="41"/>
  <c r="C809" i="41"/>
  <c r="D809" i="41"/>
  <c r="E809" i="41"/>
  <c r="F809" i="41"/>
  <c r="G809" i="41"/>
  <c r="H809" i="41"/>
  <c r="J809" i="41"/>
  <c r="L809" i="41"/>
  <c r="N809" i="41"/>
  <c r="O809" i="41"/>
  <c r="P809" i="41"/>
  <c r="S809" i="41"/>
  <c r="T809" i="41"/>
  <c r="U809" i="41"/>
  <c r="V809" i="41"/>
  <c r="W809" i="41"/>
  <c r="AE809" i="41"/>
  <c r="AF809" i="41"/>
  <c r="AH809" i="41"/>
  <c r="AI809" i="41"/>
  <c r="AJ809" i="41"/>
  <c r="AK809" i="41"/>
  <c r="AL809" i="41"/>
  <c r="AM809" i="41"/>
  <c r="AN809" i="41"/>
  <c r="AO809" i="41"/>
  <c r="AP809" i="41"/>
  <c r="AQ809" i="41"/>
  <c r="AR809" i="41"/>
  <c r="AS809" i="41"/>
  <c r="AT809" i="41"/>
  <c r="AU809" i="41"/>
  <c r="AV809" i="41"/>
  <c r="AW809" i="41"/>
  <c r="C810" i="41"/>
  <c r="D810" i="41"/>
  <c r="E810" i="41"/>
  <c r="F810" i="41"/>
  <c r="G810" i="41"/>
  <c r="H810" i="41"/>
  <c r="J810" i="41"/>
  <c r="K810" i="41"/>
  <c r="L810" i="41"/>
  <c r="N810" i="41"/>
  <c r="O810" i="41"/>
  <c r="P810" i="41"/>
  <c r="S810" i="41"/>
  <c r="T810" i="41"/>
  <c r="U810" i="41"/>
  <c r="V810" i="41"/>
  <c r="W810" i="41"/>
  <c r="AE810" i="41"/>
  <c r="AF810" i="41"/>
  <c r="AG810" i="41"/>
  <c r="AH810" i="41"/>
  <c r="AI810" i="41"/>
  <c r="AJ810" i="41"/>
  <c r="AK810" i="41"/>
  <c r="AL810" i="41"/>
  <c r="AM810" i="41"/>
  <c r="AN810" i="41"/>
  <c r="AO810" i="41"/>
  <c r="AP810" i="41"/>
  <c r="AQ810" i="41"/>
  <c r="AR810" i="41"/>
  <c r="AS810" i="41"/>
  <c r="AT810" i="41"/>
  <c r="AU810" i="41"/>
  <c r="AV810" i="41"/>
  <c r="AW810" i="41"/>
  <c r="C811" i="41"/>
  <c r="D811" i="41"/>
  <c r="E811" i="41"/>
  <c r="F811" i="41"/>
  <c r="G811" i="41"/>
  <c r="H811" i="41"/>
  <c r="J811" i="41"/>
  <c r="K811" i="41"/>
  <c r="L811" i="41"/>
  <c r="N811" i="41"/>
  <c r="O811" i="41"/>
  <c r="P811" i="41"/>
  <c r="S811" i="41"/>
  <c r="T811" i="41"/>
  <c r="U811" i="41"/>
  <c r="V811" i="41"/>
  <c r="W811" i="41"/>
  <c r="AE811" i="41"/>
  <c r="AF811" i="41"/>
  <c r="AG811" i="41"/>
  <c r="AH811" i="41"/>
  <c r="AI811" i="41"/>
  <c r="AJ811" i="41"/>
  <c r="AK811" i="41"/>
  <c r="AL811" i="41"/>
  <c r="AM811" i="41"/>
  <c r="AN811" i="41"/>
  <c r="AO811" i="41"/>
  <c r="AP811" i="41"/>
  <c r="AQ811" i="41"/>
  <c r="AR811" i="41"/>
  <c r="AS811" i="41"/>
  <c r="AT811" i="41"/>
  <c r="AU811" i="41"/>
  <c r="AV811" i="41"/>
  <c r="AW811" i="41"/>
  <c r="C812" i="41"/>
  <c r="D812" i="41"/>
  <c r="E812" i="41"/>
  <c r="F812" i="41"/>
  <c r="G812" i="41"/>
  <c r="H812" i="41"/>
  <c r="J812" i="41"/>
  <c r="K812" i="41"/>
  <c r="L812" i="41"/>
  <c r="N812" i="41"/>
  <c r="O812" i="41"/>
  <c r="P812" i="41"/>
  <c r="S812" i="41"/>
  <c r="T812" i="41"/>
  <c r="U812" i="41"/>
  <c r="V812" i="41"/>
  <c r="W812" i="41"/>
  <c r="AE812" i="41"/>
  <c r="AF812" i="41"/>
  <c r="AG812" i="41"/>
  <c r="AH812" i="41"/>
  <c r="AI812" i="41"/>
  <c r="AJ812" i="41"/>
  <c r="AK812" i="41"/>
  <c r="AL812" i="41"/>
  <c r="AM812" i="41"/>
  <c r="AN812" i="41"/>
  <c r="AO812" i="41"/>
  <c r="AP812" i="41"/>
  <c r="AQ812" i="41"/>
  <c r="AR812" i="41"/>
  <c r="AS812" i="41"/>
  <c r="AT812" i="41"/>
  <c r="AU812" i="41"/>
  <c r="AV812" i="41"/>
  <c r="AW812" i="41"/>
  <c r="C813" i="41"/>
  <c r="D813" i="41"/>
  <c r="E813" i="41"/>
  <c r="F813" i="41"/>
  <c r="G813" i="41"/>
  <c r="H813" i="41"/>
  <c r="J813" i="41"/>
  <c r="K813" i="41"/>
  <c r="L813" i="41"/>
  <c r="N813" i="41"/>
  <c r="O813" i="41"/>
  <c r="P813" i="41"/>
  <c r="S813" i="41"/>
  <c r="T813" i="41"/>
  <c r="U813" i="41"/>
  <c r="V813" i="41"/>
  <c r="W813" i="41"/>
  <c r="AE813" i="41"/>
  <c r="AF813" i="41"/>
  <c r="AH813" i="41"/>
  <c r="AI813" i="41"/>
  <c r="AJ813" i="41"/>
  <c r="AK813" i="41"/>
  <c r="AL813" i="41"/>
  <c r="AM813" i="41"/>
  <c r="AN813" i="41"/>
  <c r="AO813" i="41"/>
  <c r="AP813" i="41"/>
  <c r="AQ813" i="41"/>
  <c r="AR813" i="41"/>
  <c r="AS813" i="41"/>
  <c r="AT813" i="41"/>
  <c r="AU813" i="41"/>
  <c r="AV813" i="41"/>
  <c r="AW813" i="41"/>
  <c r="C814" i="41"/>
  <c r="D814" i="41"/>
  <c r="E814" i="41"/>
  <c r="F814" i="41"/>
  <c r="G814" i="41"/>
  <c r="H814" i="41"/>
  <c r="J814" i="41"/>
  <c r="L814" i="41"/>
  <c r="N814" i="41"/>
  <c r="O814" i="41"/>
  <c r="P814" i="41"/>
  <c r="S814" i="41"/>
  <c r="T814" i="41"/>
  <c r="U814" i="41"/>
  <c r="V814" i="41"/>
  <c r="W814" i="41"/>
  <c r="AE814" i="41"/>
  <c r="AF814" i="41"/>
  <c r="AH814" i="41"/>
  <c r="AI814" i="41"/>
  <c r="AJ814" i="41"/>
  <c r="AK814" i="41"/>
  <c r="AL814" i="41"/>
  <c r="AM814" i="41"/>
  <c r="AN814" i="41"/>
  <c r="AO814" i="41"/>
  <c r="AP814" i="41"/>
  <c r="AQ814" i="41"/>
  <c r="AR814" i="41"/>
  <c r="AS814" i="41"/>
  <c r="AT814" i="41"/>
  <c r="AU814" i="41"/>
  <c r="AV814" i="41"/>
  <c r="AW814" i="41"/>
  <c r="C815" i="41"/>
  <c r="D815" i="41"/>
  <c r="E815" i="41"/>
  <c r="F815" i="41"/>
  <c r="G815" i="41"/>
  <c r="H815" i="41"/>
  <c r="J815" i="41"/>
  <c r="K815" i="41"/>
  <c r="L815" i="41"/>
  <c r="N815" i="41"/>
  <c r="O815" i="41"/>
  <c r="P815" i="41"/>
  <c r="S815" i="41"/>
  <c r="T815" i="41"/>
  <c r="U815" i="41"/>
  <c r="V815" i="41"/>
  <c r="W815" i="41"/>
  <c r="AE815" i="41"/>
  <c r="AF815" i="41"/>
  <c r="AG815" i="41"/>
  <c r="AH815" i="41"/>
  <c r="AI815" i="41"/>
  <c r="AJ815" i="41"/>
  <c r="AK815" i="41"/>
  <c r="AL815" i="41"/>
  <c r="AM815" i="41"/>
  <c r="AN815" i="41"/>
  <c r="AO815" i="41"/>
  <c r="AP815" i="41"/>
  <c r="AQ815" i="41"/>
  <c r="AR815" i="41"/>
  <c r="AS815" i="41"/>
  <c r="AT815" i="41"/>
  <c r="AU815" i="41"/>
  <c r="AV815" i="41"/>
  <c r="AW815" i="41"/>
  <c r="C816" i="41"/>
  <c r="D816" i="41"/>
  <c r="E816" i="41"/>
  <c r="F816" i="41"/>
  <c r="G816" i="41"/>
  <c r="H816" i="41"/>
  <c r="J816" i="41"/>
  <c r="K816" i="41"/>
  <c r="L816" i="41"/>
  <c r="N816" i="41"/>
  <c r="O816" i="41"/>
  <c r="P816" i="41"/>
  <c r="S816" i="41"/>
  <c r="T816" i="41"/>
  <c r="U816" i="41"/>
  <c r="V816" i="41"/>
  <c r="W816" i="41"/>
  <c r="AE816" i="41"/>
  <c r="AF816" i="41"/>
  <c r="AG816" i="41"/>
  <c r="AH816" i="41"/>
  <c r="AI816" i="41"/>
  <c r="AJ816" i="41"/>
  <c r="AK816" i="41"/>
  <c r="AL816" i="41"/>
  <c r="AM816" i="41"/>
  <c r="AN816" i="41"/>
  <c r="AO816" i="41"/>
  <c r="AP816" i="41"/>
  <c r="AQ816" i="41"/>
  <c r="AR816" i="41"/>
  <c r="AS816" i="41"/>
  <c r="AT816" i="41"/>
  <c r="AU816" i="41"/>
  <c r="AV816" i="41"/>
  <c r="AW816" i="41"/>
  <c r="C817" i="41"/>
  <c r="D817" i="41"/>
  <c r="E817" i="41"/>
  <c r="F817" i="41"/>
  <c r="G817" i="41"/>
  <c r="H817" i="41"/>
  <c r="J817" i="41"/>
  <c r="K817" i="41"/>
  <c r="L817" i="41"/>
  <c r="N817" i="41"/>
  <c r="O817" i="41"/>
  <c r="P817" i="41"/>
  <c r="S817" i="41"/>
  <c r="T817" i="41"/>
  <c r="U817" i="41"/>
  <c r="V817" i="41"/>
  <c r="W817" i="41"/>
  <c r="AE817" i="41"/>
  <c r="AF817" i="41"/>
  <c r="AG817" i="41"/>
  <c r="AH817" i="41"/>
  <c r="AI817" i="41"/>
  <c r="AJ817" i="41"/>
  <c r="AK817" i="41"/>
  <c r="AL817" i="41"/>
  <c r="AM817" i="41"/>
  <c r="AN817" i="41"/>
  <c r="AO817" i="41"/>
  <c r="AP817" i="41"/>
  <c r="AQ817" i="41"/>
  <c r="AR817" i="41"/>
  <c r="AS817" i="41"/>
  <c r="AT817" i="41"/>
  <c r="AU817" i="41"/>
  <c r="AV817" i="41"/>
  <c r="AW817" i="41"/>
  <c r="C818" i="41"/>
  <c r="D818" i="41"/>
  <c r="E818" i="41"/>
  <c r="F818" i="41"/>
  <c r="G818" i="41"/>
  <c r="H818" i="41"/>
  <c r="J818" i="41"/>
  <c r="K818" i="41"/>
  <c r="L818" i="41"/>
  <c r="N818" i="41"/>
  <c r="O818" i="41"/>
  <c r="P818" i="41"/>
  <c r="S818" i="41"/>
  <c r="T818" i="41"/>
  <c r="U818" i="41"/>
  <c r="V818" i="41"/>
  <c r="W818" i="41"/>
  <c r="AE818" i="41"/>
  <c r="AF818" i="41"/>
  <c r="AG818" i="41"/>
  <c r="AH818" i="41"/>
  <c r="AI818" i="41"/>
  <c r="AJ818" i="41"/>
  <c r="AK818" i="41"/>
  <c r="AL818" i="41"/>
  <c r="AM818" i="41"/>
  <c r="AN818" i="41"/>
  <c r="AO818" i="41"/>
  <c r="AP818" i="41"/>
  <c r="AQ818" i="41"/>
  <c r="AR818" i="41"/>
  <c r="AS818" i="41"/>
  <c r="AT818" i="41"/>
  <c r="AU818" i="41"/>
  <c r="AV818" i="41"/>
  <c r="AW818" i="41"/>
  <c r="C819" i="41"/>
  <c r="D819" i="41"/>
  <c r="E819" i="41"/>
  <c r="F819" i="41"/>
  <c r="G819" i="41"/>
  <c r="H819" i="41"/>
  <c r="J819" i="41"/>
  <c r="K819" i="41"/>
  <c r="L819" i="41"/>
  <c r="N819" i="41"/>
  <c r="O819" i="41"/>
  <c r="P819" i="41"/>
  <c r="S819" i="41"/>
  <c r="T819" i="41"/>
  <c r="U819" i="41"/>
  <c r="V819" i="41"/>
  <c r="W819" i="41"/>
  <c r="AE819" i="41"/>
  <c r="AF819" i="41"/>
  <c r="AG819" i="41"/>
  <c r="AH819" i="41"/>
  <c r="AI819" i="41"/>
  <c r="AJ819" i="41"/>
  <c r="AK819" i="41"/>
  <c r="AL819" i="41"/>
  <c r="AM819" i="41"/>
  <c r="AN819" i="41"/>
  <c r="AO819" i="41"/>
  <c r="AP819" i="41"/>
  <c r="AQ819" i="41"/>
  <c r="AR819" i="41"/>
  <c r="AS819" i="41"/>
  <c r="AT819" i="41"/>
  <c r="AU819" i="41"/>
  <c r="AV819" i="41"/>
  <c r="AW819" i="41"/>
  <c r="C820" i="41"/>
  <c r="D820" i="41"/>
  <c r="E820" i="41"/>
  <c r="F820" i="41"/>
  <c r="G820" i="41"/>
  <c r="H820" i="41"/>
  <c r="J820" i="41"/>
  <c r="K820" i="41"/>
  <c r="L820" i="41"/>
  <c r="N820" i="41"/>
  <c r="O820" i="41"/>
  <c r="P820" i="41"/>
  <c r="S820" i="41"/>
  <c r="T820" i="41"/>
  <c r="U820" i="41"/>
  <c r="V820" i="41"/>
  <c r="W820" i="41"/>
  <c r="AE820" i="41"/>
  <c r="AF820" i="41"/>
  <c r="AG820" i="41"/>
  <c r="AH820" i="41"/>
  <c r="AI820" i="41"/>
  <c r="AJ820" i="41"/>
  <c r="AK820" i="41"/>
  <c r="AL820" i="41"/>
  <c r="AM820" i="41"/>
  <c r="AN820" i="41"/>
  <c r="AO820" i="41"/>
  <c r="AP820" i="41"/>
  <c r="AQ820" i="41"/>
  <c r="AR820" i="41"/>
  <c r="AS820" i="41"/>
  <c r="AT820" i="41"/>
  <c r="AU820" i="41"/>
  <c r="AV820" i="41"/>
  <c r="AW820" i="41"/>
  <c r="C821" i="41"/>
  <c r="D821" i="41"/>
  <c r="E821" i="41"/>
  <c r="F821" i="41"/>
  <c r="G821" i="41"/>
  <c r="H821" i="41"/>
  <c r="J821" i="41"/>
  <c r="K821" i="41"/>
  <c r="L821" i="41"/>
  <c r="N821" i="41"/>
  <c r="O821" i="41"/>
  <c r="P821" i="41"/>
  <c r="S821" i="41"/>
  <c r="T821" i="41"/>
  <c r="U821" i="41"/>
  <c r="V821" i="41"/>
  <c r="W821" i="41"/>
  <c r="AE821" i="41"/>
  <c r="AF821" i="41"/>
  <c r="AH821" i="41"/>
  <c r="AI821" i="41"/>
  <c r="AJ821" i="41"/>
  <c r="AK821" i="41"/>
  <c r="AL821" i="41"/>
  <c r="AM821" i="41"/>
  <c r="AN821" i="41"/>
  <c r="AO821" i="41"/>
  <c r="AP821" i="41"/>
  <c r="AQ821" i="41"/>
  <c r="AR821" i="41"/>
  <c r="AS821" i="41"/>
  <c r="AT821" i="41"/>
  <c r="AU821" i="41"/>
  <c r="AV821" i="41"/>
  <c r="AW821" i="41"/>
  <c r="C822" i="41"/>
  <c r="D822" i="41"/>
  <c r="E822" i="41"/>
  <c r="F822" i="41"/>
  <c r="G822" i="41"/>
  <c r="H822" i="41"/>
  <c r="J822" i="41"/>
  <c r="K822" i="41"/>
  <c r="L822" i="41"/>
  <c r="N822" i="41"/>
  <c r="O822" i="41"/>
  <c r="P822" i="41"/>
  <c r="S822" i="41"/>
  <c r="T822" i="41"/>
  <c r="U822" i="41"/>
  <c r="V822" i="41"/>
  <c r="W822" i="41"/>
  <c r="AE822" i="41"/>
  <c r="AF822" i="41"/>
  <c r="AG822" i="41"/>
  <c r="AH822" i="41"/>
  <c r="AI822" i="41"/>
  <c r="AJ822" i="41"/>
  <c r="AK822" i="41"/>
  <c r="AL822" i="41"/>
  <c r="AM822" i="41"/>
  <c r="AN822" i="41"/>
  <c r="AO822" i="41"/>
  <c r="AP822" i="41"/>
  <c r="AQ822" i="41"/>
  <c r="AR822" i="41"/>
  <c r="AS822" i="41"/>
  <c r="AT822" i="41"/>
  <c r="AU822" i="41"/>
  <c r="AV822" i="41"/>
  <c r="AW822" i="41"/>
  <c r="C823" i="41"/>
  <c r="D823" i="41"/>
  <c r="E823" i="41"/>
  <c r="F823" i="41"/>
  <c r="G823" i="41"/>
  <c r="H823" i="41"/>
  <c r="J823" i="41"/>
  <c r="K823" i="41"/>
  <c r="L823" i="41"/>
  <c r="N823" i="41"/>
  <c r="O823" i="41"/>
  <c r="P823" i="41"/>
  <c r="S823" i="41"/>
  <c r="T823" i="41"/>
  <c r="U823" i="41"/>
  <c r="V823" i="41"/>
  <c r="W823" i="41"/>
  <c r="AE823" i="41"/>
  <c r="AF823" i="41"/>
  <c r="AG823" i="41"/>
  <c r="AH823" i="41"/>
  <c r="AI823" i="41"/>
  <c r="AJ823" i="41"/>
  <c r="AK823" i="41"/>
  <c r="AL823" i="41"/>
  <c r="AM823" i="41"/>
  <c r="AN823" i="41"/>
  <c r="AO823" i="41"/>
  <c r="AP823" i="41"/>
  <c r="AQ823" i="41"/>
  <c r="AR823" i="41"/>
  <c r="AS823" i="41"/>
  <c r="AT823" i="41"/>
  <c r="AU823" i="41"/>
  <c r="AV823" i="41"/>
  <c r="AW823" i="41"/>
  <c r="C824" i="41"/>
  <c r="D824" i="41"/>
  <c r="E824" i="41"/>
  <c r="F824" i="41"/>
  <c r="G824" i="41"/>
  <c r="H824" i="41"/>
  <c r="J824" i="41"/>
  <c r="L824" i="41"/>
  <c r="N824" i="41"/>
  <c r="O824" i="41"/>
  <c r="P824" i="41"/>
  <c r="S824" i="41"/>
  <c r="T824" i="41"/>
  <c r="U824" i="41"/>
  <c r="V824" i="41"/>
  <c r="W824" i="41"/>
  <c r="AE824" i="41"/>
  <c r="AF824" i="41"/>
  <c r="AH824" i="41"/>
  <c r="AI824" i="41"/>
  <c r="AJ824" i="41"/>
  <c r="AK824" i="41"/>
  <c r="AL824" i="41"/>
  <c r="AM824" i="41"/>
  <c r="AN824" i="41"/>
  <c r="AO824" i="41"/>
  <c r="AP824" i="41"/>
  <c r="AQ824" i="41"/>
  <c r="AR824" i="41"/>
  <c r="AS824" i="41"/>
  <c r="AT824" i="41"/>
  <c r="AU824" i="41"/>
  <c r="AV824" i="41"/>
  <c r="AW824" i="41"/>
  <c r="C825" i="41"/>
  <c r="D825" i="41"/>
  <c r="E825" i="41"/>
  <c r="F825" i="41"/>
  <c r="G825" i="41"/>
  <c r="H825" i="41"/>
  <c r="J825" i="41"/>
  <c r="L825" i="41"/>
  <c r="N825" i="41"/>
  <c r="O825" i="41"/>
  <c r="P825" i="41"/>
  <c r="S825" i="41"/>
  <c r="T825" i="41"/>
  <c r="U825" i="41"/>
  <c r="V825" i="41"/>
  <c r="W825" i="41"/>
  <c r="AE825" i="41"/>
  <c r="AF825" i="41"/>
  <c r="AH825" i="41"/>
  <c r="AI825" i="41"/>
  <c r="AJ825" i="41"/>
  <c r="AK825" i="41"/>
  <c r="AL825" i="41"/>
  <c r="AM825" i="41"/>
  <c r="AN825" i="41"/>
  <c r="AO825" i="41"/>
  <c r="AP825" i="41"/>
  <c r="AQ825" i="41"/>
  <c r="AR825" i="41"/>
  <c r="AS825" i="41"/>
  <c r="AT825" i="41"/>
  <c r="AU825" i="41"/>
  <c r="AV825" i="41"/>
  <c r="AW825" i="41"/>
  <c r="C826" i="41"/>
  <c r="D826" i="41"/>
  <c r="E826" i="41"/>
  <c r="F826" i="41"/>
  <c r="G826" i="41"/>
  <c r="H826" i="41"/>
  <c r="J826" i="41"/>
  <c r="K826" i="41"/>
  <c r="L826" i="41"/>
  <c r="N826" i="41"/>
  <c r="O826" i="41"/>
  <c r="P826" i="41"/>
  <c r="S826" i="41"/>
  <c r="T826" i="41"/>
  <c r="U826" i="41"/>
  <c r="V826" i="41"/>
  <c r="W826" i="41"/>
  <c r="AE826" i="41"/>
  <c r="AF826" i="41"/>
  <c r="AG826" i="41"/>
  <c r="AH826" i="41"/>
  <c r="AI826" i="41"/>
  <c r="AJ826" i="41"/>
  <c r="AK826" i="41"/>
  <c r="AL826" i="41"/>
  <c r="AM826" i="41"/>
  <c r="AN826" i="41"/>
  <c r="AO826" i="41"/>
  <c r="AP826" i="41"/>
  <c r="AQ826" i="41"/>
  <c r="AR826" i="41"/>
  <c r="AS826" i="41"/>
  <c r="AT826" i="41"/>
  <c r="AU826" i="41"/>
  <c r="AV826" i="41"/>
  <c r="AW826" i="41"/>
  <c r="C827" i="41"/>
  <c r="D827" i="41"/>
  <c r="E827" i="41"/>
  <c r="F827" i="41"/>
  <c r="G827" i="41"/>
  <c r="H827" i="41"/>
  <c r="J827" i="41"/>
  <c r="K827" i="41"/>
  <c r="L827" i="41"/>
  <c r="N827" i="41"/>
  <c r="O827" i="41"/>
  <c r="P827" i="41"/>
  <c r="S827" i="41"/>
  <c r="T827" i="41"/>
  <c r="U827" i="41"/>
  <c r="V827" i="41"/>
  <c r="W827" i="41"/>
  <c r="AE827" i="41"/>
  <c r="AF827" i="41"/>
  <c r="AG827" i="41"/>
  <c r="AH827" i="41"/>
  <c r="AI827" i="41"/>
  <c r="AJ827" i="41"/>
  <c r="AK827" i="41"/>
  <c r="AL827" i="41"/>
  <c r="AM827" i="41"/>
  <c r="AN827" i="41"/>
  <c r="AO827" i="41"/>
  <c r="AP827" i="41"/>
  <c r="AQ827" i="41"/>
  <c r="AR827" i="41"/>
  <c r="AS827" i="41"/>
  <c r="AT827" i="41"/>
  <c r="AU827" i="41"/>
  <c r="AV827" i="41"/>
  <c r="AW827" i="41"/>
  <c r="C828" i="41"/>
  <c r="D828" i="41"/>
  <c r="E828" i="41"/>
  <c r="F828" i="41"/>
  <c r="G828" i="41"/>
  <c r="H828" i="41"/>
  <c r="J828" i="41"/>
  <c r="K828" i="41"/>
  <c r="L828" i="41"/>
  <c r="N828" i="41"/>
  <c r="O828" i="41"/>
  <c r="P828" i="41"/>
  <c r="S828" i="41"/>
  <c r="T828" i="41"/>
  <c r="U828" i="41"/>
  <c r="V828" i="41"/>
  <c r="W828" i="41"/>
  <c r="AE828" i="41"/>
  <c r="AF828" i="41"/>
  <c r="AG828" i="41"/>
  <c r="AH828" i="41"/>
  <c r="AI828" i="41"/>
  <c r="AJ828" i="41"/>
  <c r="AK828" i="41"/>
  <c r="AL828" i="41"/>
  <c r="AM828" i="41"/>
  <c r="AN828" i="41"/>
  <c r="AO828" i="41"/>
  <c r="AP828" i="41"/>
  <c r="AQ828" i="41"/>
  <c r="AR828" i="41"/>
  <c r="AS828" i="41"/>
  <c r="AT828" i="41"/>
  <c r="AU828" i="41"/>
  <c r="AV828" i="41"/>
  <c r="AW828" i="41"/>
  <c r="C829" i="41"/>
  <c r="D829" i="41"/>
  <c r="E829" i="41"/>
  <c r="F829" i="41"/>
  <c r="G829" i="41"/>
  <c r="H829" i="41"/>
  <c r="J829" i="41"/>
  <c r="K829" i="41"/>
  <c r="L829" i="41"/>
  <c r="N829" i="41"/>
  <c r="O829" i="41"/>
  <c r="P829" i="41"/>
  <c r="S829" i="41"/>
  <c r="T829" i="41"/>
  <c r="U829" i="41"/>
  <c r="V829" i="41"/>
  <c r="W829" i="41"/>
  <c r="AE829" i="41"/>
  <c r="AF829" i="41"/>
  <c r="AG829" i="41"/>
  <c r="AH829" i="41"/>
  <c r="AI829" i="41"/>
  <c r="AJ829" i="41"/>
  <c r="AK829" i="41"/>
  <c r="AL829" i="41"/>
  <c r="AM829" i="41"/>
  <c r="AN829" i="41"/>
  <c r="AO829" i="41"/>
  <c r="AP829" i="41"/>
  <c r="AQ829" i="41"/>
  <c r="AR829" i="41"/>
  <c r="AS829" i="41"/>
  <c r="AT829" i="41"/>
  <c r="AU829" i="41"/>
  <c r="AV829" i="41"/>
  <c r="AW829" i="41"/>
  <c r="C830" i="41"/>
  <c r="D830" i="41"/>
  <c r="E830" i="41"/>
  <c r="F830" i="41"/>
  <c r="G830" i="41"/>
  <c r="H830" i="41"/>
  <c r="J830" i="41"/>
  <c r="K830" i="41"/>
  <c r="L830" i="41"/>
  <c r="N830" i="41"/>
  <c r="O830" i="41"/>
  <c r="P830" i="41"/>
  <c r="S830" i="41"/>
  <c r="T830" i="41"/>
  <c r="U830" i="41"/>
  <c r="V830" i="41"/>
  <c r="W830" i="41"/>
  <c r="AE830" i="41"/>
  <c r="AF830" i="41"/>
  <c r="AH830" i="41"/>
  <c r="AI830" i="41"/>
  <c r="AJ830" i="41"/>
  <c r="AK830" i="41"/>
  <c r="AL830" i="41"/>
  <c r="AM830" i="41"/>
  <c r="AN830" i="41"/>
  <c r="AO830" i="41"/>
  <c r="AP830" i="41"/>
  <c r="AQ830" i="41"/>
  <c r="AR830" i="41"/>
  <c r="AS830" i="41"/>
  <c r="AT830" i="41"/>
  <c r="AU830" i="41"/>
  <c r="AV830" i="41"/>
  <c r="AW830" i="41"/>
  <c r="C831" i="41"/>
  <c r="D831" i="41"/>
  <c r="E831" i="41"/>
  <c r="F831" i="41"/>
  <c r="G831" i="41"/>
  <c r="H831" i="41"/>
  <c r="J831" i="41"/>
  <c r="K831" i="41"/>
  <c r="L831" i="41"/>
  <c r="N831" i="41"/>
  <c r="O831" i="41"/>
  <c r="P831" i="41"/>
  <c r="S831" i="41"/>
  <c r="T831" i="41"/>
  <c r="U831" i="41"/>
  <c r="V831" i="41"/>
  <c r="W831" i="41"/>
  <c r="AE831" i="41"/>
  <c r="AF831" i="41"/>
  <c r="AH831" i="41"/>
  <c r="AI831" i="41"/>
  <c r="AJ831" i="41"/>
  <c r="AK831" i="41"/>
  <c r="AL831" i="41"/>
  <c r="AM831" i="41"/>
  <c r="AN831" i="41"/>
  <c r="AO831" i="41"/>
  <c r="AP831" i="41"/>
  <c r="AQ831" i="41"/>
  <c r="AR831" i="41"/>
  <c r="AS831" i="41"/>
  <c r="AT831" i="41"/>
  <c r="AU831" i="41"/>
  <c r="AV831" i="41"/>
  <c r="AW831" i="41"/>
  <c r="C832" i="41"/>
  <c r="D832" i="41"/>
  <c r="E832" i="41"/>
  <c r="F832" i="41"/>
  <c r="G832" i="41"/>
  <c r="H832" i="41"/>
  <c r="J832" i="41"/>
  <c r="K832" i="41"/>
  <c r="L832" i="41"/>
  <c r="N832" i="41"/>
  <c r="O832" i="41"/>
  <c r="P832" i="41"/>
  <c r="S832" i="41"/>
  <c r="T832" i="41"/>
  <c r="U832" i="41"/>
  <c r="V832" i="41"/>
  <c r="W832" i="41"/>
  <c r="AE832" i="41"/>
  <c r="AF832" i="41"/>
  <c r="AG832" i="41"/>
  <c r="AH832" i="41"/>
  <c r="AI832" i="41"/>
  <c r="AJ832" i="41"/>
  <c r="AK832" i="41"/>
  <c r="AL832" i="41"/>
  <c r="AM832" i="41"/>
  <c r="AN832" i="41"/>
  <c r="AO832" i="41"/>
  <c r="AP832" i="41"/>
  <c r="AQ832" i="41"/>
  <c r="AR832" i="41"/>
  <c r="AS832" i="41"/>
  <c r="AT832" i="41"/>
  <c r="AU832" i="41"/>
  <c r="AV832" i="41"/>
  <c r="AW832" i="41"/>
  <c r="C833" i="41"/>
  <c r="D833" i="41"/>
  <c r="E833" i="41"/>
  <c r="F833" i="41"/>
  <c r="G833" i="41"/>
  <c r="H833" i="41"/>
  <c r="J833" i="41"/>
  <c r="K833" i="41"/>
  <c r="L833" i="41"/>
  <c r="N833" i="41"/>
  <c r="O833" i="41"/>
  <c r="P833" i="41"/>
  <c r="S833" i="41"/>
  <c r="T833" i="41"/>
  <c r="U833" i="41"/>
  <c r="V833" i="41"/>
  <c r="W833" i="41"/>
  <c r="AE833" i="41"/>
  <c r="AF833" i="41"/>
  <c r="AG833" i="41"/>
  <c r="AH833" i="41"/>
  <c r="AI833" i="41"/>
  <c r="AJ833" i="41"/>
  <c r="AK833" i="41"/>
  <c r="AL833" i="41"/>
  <c r="AM833" i="41"/>
  <c r="AN833" i="41"/>
  <c r="AO833" i="41"/>
  <c r="AP833" i="41"/>
  <c r="AQ833" i="41"/>
  <c r="AR833" i="41"/>
  <c r="AS833" i="41"/>
  <c r="AT833" i="41"/>
  <c r="AU833" i="41"/>
  <c r="AV833" i="41"/>
  <c r="AW833" i="41"/>
  <c r="C834" i="41"/>
  <c r="D834" i="41"/>
  <c r="E834" i="41"/>
  <c r="F834" i="41"/>
  <c r="G834" i="41"/>
  <c r="H834" i="41"/>
  <c r="J834" i="41"/>
  <c r="K834" i="41"/>
  <c r="L834" i="41"/>
  <c r="N834" i="41"/>
  <c r="O834" i="41"/>
  <c r="P834" i="41"/>
  <c r="S834" i="41"/>
  <c r="T834" i="41"/>
  <c r="U834" i="41"/>
  <c r="V834" i="41"/>
  <c r="W834" i="41"/>
  <c r="AE834" i="41"/>
  <c r="AF834" i="41"/>
  <c r="AG834" i="41"/>
  <c r="AH834" i="41"/>
  <c r="AI834" i="41"/>
  <c r="AJ834" i="41"/>
  <c r="AK834" i="41"/>
  <c r="AL834" i="41"/>
  <c r="AM834" i="41"/>
  <c r="AN834" i="41"/>
  <c r="AO834" i="41"/>
  <c r="AP834" i="41"/>
  <c r="AQ834" i="41"/>
  <c r="AR834" i="41"/>
  <c r="AS834" i="41"/>
  <c r="AT834" i="41"/>
  <c r="AU834" i="41"/>
  <c r="AV834" i="41"/>
  <c r="AW834" i="41"/>
  <c r="C835" i="41"/>
  <c r="D835" i="41"/>
  <c r="E835" i="41"/>
  <c r="F835" i="41"/>
  <c r="G835" i="41"/>
  <c r="H835" i="41"/>
  <c r="J835" i="41"/>
  <c r="K835" i="41"/>
  <c r="L835" i="41"/>
  <c r="N835" i="41"/>
  <c r="O835" i="41"/>
  <c r="P835" i="41"/>
  <c r="S835" i="41"/>
  <c r="T835" i="41"/>
  <c r="U835" i="41"/>
  <c r="V835" i="41"/>
  <c r="W835" i="41"/>
  <c r="AE835" i="41"/>
  <c r="AF835" i="41"/>
  <c r="AG835" i="41"/>
  <c r="AH835" i="41"/>
  <c r="AI835" i="41"/>
  <c r="AJ835" i="41"/>
  <c r="AK835" i="41"/>
  <c r="AL835" i="41"/>
  <c r="AM835" i="41"/>
  <c r="AN835" i="41"/>
  <c r="AO835" i="41"/>
  <c r="AP835" i="41"/>
  <c r="AQ835" i="41"/>
  <c r="AR835" i="41"/>
  <c r="AS835" i="41"/>
  <c r="AT835" i="41"/>
  <c r="AU835" i="41"/>
  <c r="AV835" i="41"/>
  <c r="AW835" i="41"/>
  <c r="C836" i="41"/>
  <c r="D836" i="41"/>
  <c r="E836" i="41"/>
  <c r="F836" i="41"/>
  <c r="G836" i="41"/>
  <c r="H836" i="41"/>
  <c r="J836" i="41"/>
  <c r="K836" i="41"/>
  <c r="L836" i="41"/>
  <c r="N836" i="41"/>
  <c r="O836" i="41"/>
  <c r="P836" i="41"/>
  <c r="S836" i="41"/>
  <c r="T836" i="41"/>
  <c r="U836" i="41"/>
  <c r="V836" i="41"/>
  <c r="W836" i="41"/>
  <c r="AE836" i="41"/>
  <c r="AF836" i="41"/>
  <c r="AG836" i="41"/>
  <c r="AH836" i="41"/>
  <c r="AI836" i="41"/>
  <c r="AJ836" i="41"/>
  <c r="AK836" i="41"/>
  <c r="AL836" i="41"/>
  <c r="AM836" i="41"/>
  <c r="AN836" i="41"/>
  <c r="AO836" i="41"/>
  <c r="AP836" i="41"/>
  <c r="AQ836" i="41"/>
  <c r="AR836" i="41"/>
  <c r="AS836" i="41"/>
  <c r="AT836" i="41"/>
  <c r="AU836" i="41"/>
  <c r="AV836" i="41"/>
  <c r="AW836" i="41"/>
  <c r="C837" i="41"/>
  <c r="D837" i="41"/>
  <c r="E837" i="41"/>
  <c r="F837" i="41"/>
  <c r="G837" i="41"/>
  <c r="H837" i="41"/>
  <c r="J837" i="41"/>
  <c r="L837" i="41"/>
  <c r="N837" i="41"/>
  <c r="O837" i="41"/>
  <c r="P837" i="41"/>
  <c r="S837" i="41"/>
  <c r="T837" i="41"/>
  <c r="U837" i="41"/>
  <c r="V837" i="41"/>
  <c r="W837" i="41"/>
  <c r="AE837" i="41"/>
  <c r="AF837" i="41"/>
  <c r="AH837" i="41"/>
  <c r="AI837" i="41"/>
  <c r="AJ837" i="41"/>
  <c r="AK837" i="41"/>
  <c r="AL837" i="41"/>
  <c r="AM837" i="41"/>
  <c r="AN837" i="41"/>
  <c r="AO837" i="41"/>
  <c r="AP837" i="41"/>
  <c r="AQ837" i="41"/>
  <c r="AR837" i="41"/>
  <c r="AS837" i="41"/>
  <c r="AT837" i="41"/>
  <c r="AU837" i="41"/>
  <c r="AV837" i="41"/>
  <c r="AW837" i="41"/>
  <c r="C838" i="41"/>
  <c r="D838" i="41"/>
  <c r="E838" i="41"/>
  <c r="F838" i="41"/>
  <c r="G838" i="41"/>
  <c r="H838" i="41"/>
  <c r="J838" i="41"/>
  <c r="K838" i="41"/>
  <c r="L838" i="41"/>
  <c r="N838" i="41"/>
  <c r="O838" i="41"/>
  <c r="P838" i="41"/>
  <c r="S838" i="41"/>
  <c r="T838" i="41"/>
  <c r="U838" i="41"/>
  <c r="V838" i="41"/>
  <c r="W838" i="41"/>
  <c r="AE838" i="41"/>
  <c r="AF838" i="41"/>
  <c r="AG838" i="41"/>
  <c r="AH838" i="41"/>
  <c r="AI838" i="41"/>
  <c r="AJ838" i="41"/>
  <c r="AK838" i="41"/>
  <c r="AL838" i="41"/>
  <c r="AM838" i="41"/>
  <c r="AN838" i="41"/>
  <c r="AO838" i="41"/>
  <c r="AP838" i="41"/>
  <c r="AQ838" i="41"/>
  <c r="AR838" i="41"/>
  <c r="AS838" i="41"/>
  <c r="AT838" i="41"/>
  <c r="AU838" i="41"/>
  <c r="AV838" i="41"/>
  <c r="AW838" i="41"/>
  <c r="C839" i="41"/>
  <c r="D839" i="41"/>
  <c r="E839" i="41"/>
  <c r="F839" i="41"/>
  <c r="G839" i="41"/>
  <c r="H839" i="41"/>
  <c r="J839" i="41"/>
  <c r="K839" i="41"/>
  <c r="L839" i="41"/>
  <c r="N839" i="41"/>
  <c r="O839" i="41"/>
  <c r="P839" i="41"/>
  <c r="S839" i="41"/>
  <c r="T839" i="41"/>
  <c r="U839" i="41"/>
  <c r="V839" i="41"/>
  <c r="W839" i="41"/>
  <c r="AE839" i="41"/>
  <c r="AF839" i="41"/>
  <c r="AG839" i="41"/>
  <c r="AH839" i="41"/>
  <c r="AI839" i="41"/>
  <c r="AJ839" i="41"/>
  <c r="AK839" i="41"/>
  <c r="AL839" i="41"/>
  <c r="AM839" i="41"/>
  <c r="AN839" i="41"/>
  <c r="AO839" i="41"/>
  <c r="AP839" i="41"/>
  <c r="AQ839" i="41"/>
  <c r="AR839" i="41"/>
  <c r="AS839" i="41"/>
  <c r="AT839" i="41"/>
  <c r="AU839" i="41"/>
  <c r="AV839" i="41"/>
  <c r="AW839" i="41"/>
  <c r="C840" i="41"/>
  <c r="D840" i="41"/>
  <c r="E840" i="41"/>
  <c r="F840" i="41"/>
  <c r="G840" i="41"/>
  <c r="H840" i="41"/>
  <c r="J840" i="41"/>
  <c r="K840" i="41"/>
  <c r="L840" i="41"/>
  <c r="N840" i="41"/>
  <c r="O840" i="41"/>
  <c r="P840" i="41"/>
  <c r="S840" i="41"/>
  <c r="T840" i="41"/>
  <c r="U840" i="41"/>
  <c r="V840" i="41"/>
  <c r="W840" i="41"/>
  <c r="AE840" i="41"/>
  <c r="AF840" i="41"/>
  <c r="AG840" i="41"/>
  <c r="AH840" i="41"/>
  <c r="AI840" i="41"/>
  <c r="AJ840" i="41"/>
  <c r="AK840" i="41"/>
  <c r="AL840" i="41"/>
  <c r="AM840" i="41"/>
  <c r="AN840" i="41"/>
  <c r="AO840" i="41"/>
  <c r="AP840" i="41"/>
  <c r="AQ840" i="41"/>
  <c r="AR840" i="41"/>
  <c r="AS840" i="41"/>
  <c r="AT840" i="41"/>
  <c r="AU840" i="41"/>
  <c r="AV840" i="41"/>
  <c r="AW840" i="41"/>
  <c r="C841" i="41"/>
  <c r="D841" i="41"/>
  <c r="E841" i="41"/>
  <c r="F841" i="41"/>
  <c r="G841" i="41"/>
  <c r="H841" i="41"/>
  <c r="J841" i="41"/>
  <c r="K841" i="41"/>
  <c r="L841" i="41"/>
  <c r="N841" i="41"/>
  <c r="O841" i="41"/>
  <c r="P841" i="41"/>
  <c r="S841" i="41"/>
  <c r="T841" i="41"/>
  <c r="U841" i="41"/>
  <c r="V841" i="41"/>
  <c r="W841" i="41"/>
  <c r="AE841" i="41"/>
  <c r="AF841" i="41"/>
  <c r="AG841" i="41"/>
  <c r="AH841" i="41"/>
  <c r="AI841" i="41"/>
  <c r="AJ841" i="41"/>
  <c r="AK841" i="41"/>
  <c r="AL841" i="41"/>
  <c r="AM841" i="41"/>
  <c r="AN841" i="41"/>
  <c r="AO841" i="41"/>
  <c r="AP841" i="41"/>
  <c r="AQ841" i="41"/>
  <c r="AR841" i="41"/>
  <c r="AS841" i="41"/>
  <c r="AT841" i="41"/>
  <c r="AU841" i="41"/>
  <c r="AV841" i="41"/>
  <c r="AW841" i="41"/>
  <c r="C842" i="41"/>
  <c r="D842" i="41"/>
  <c r="E842" i="41"/>
  <c r="F842" i="41"/>
  <c r="G842" i="41"/>
  <c r="H842" i="41"/>
  <c r="J842" i="41"/>
  <c r="K842" i="41"/>
  <c r="L842" i="41"/>
  <c r="N842" i="41"/>
  <c r="O842" i="41"/>
  <c r="P842" i="41"/>
  <c r="S842" i="41"/>
  <c r="T842" i="41"/>
  <c r="U842" i="41"/>
  <c r="V842" i="41"/>
  <c r="W842" i="41"/>
  <c r="AE842" i="41"/>
  <c r="AF842" i="41"/>
  <c r="AG842" i="41"/>
  <c r="AH842" i="41"/>
  <c r="AI842" i="41"/>
  <c r="AJ842" i="41"/>
  <c r="AK842" i="41"/>
  <c r="AL842" i="41"/>
  <c r="AM842" i="41"/>
  <c r="AN842" i="41"/>
  <c r="AO842" i="41"/>
  <c r="AP842" i="41"/>
  <c r="AQ842" i="41"/>
  <c r="AR842" i="41"/>
  <c r="AS842" i="41"/>
  <c r="AT842" i="41"/>
  <c r="AU842" i="41"/>
  <c r="AV842" i="41"/>
  <c r="AW842" i="41"/>
  <c r="C843" i="41"/>
  <c r="D843" i="41"/>
  <c r="E843" i="41"/>
  <c r="F843" i="41"/>
  <c r="G843" i="41"/>
  <c r="H843" i="41"/>
  <c r="J843" i="41"/>
  <c r="K843" i="41"/>
  <c r="L843" i="41"/>
  <c r="N843" i="41"/>
  <c r="O843" i="41"/>
  <c r="P843" i="41"/>
  <c r="S843" i="41"/>
  <c r="T843" i="41"/>
  <c r="U843" i="41"/>
  <c r="V843" i="41"/>
  <c r="W843" i="41"/>
  <c r="AE843" i="41"/>
  <c r="AF843" i="41"/>
  <c r="AG843" i="41"/>
  <c r="AH843" i="41"/>
  <c r="AI843" i="41"/>
  <c r="AJ843" i="41"/>
  <c r="AK843" i="41"/>
  <c r="AL843" i="41"/>
  <c r="AM843" i="41"/>
  <c r="AN843" i="41"/>
  <c r="AO843" i="41"/>
  <c r="AP843" i="41"/>
  <c r="AQ843" i="41"/>
  <c r="AR843" i="41"/>
  <c r="AS843" i="41"/>
  <c r="AT843" i="41"/>
  <c r="AU843" i="41"/>
  <c r="AV843" i="41"/>
  <c r="AW843" i="41"/>
  <c r="C844" i="41"/>
  <c r="D844" i="41"/>
  <c r="E844" i="41"/>
  <c r="F844" i="41"/>
  <c r="G844" i="41"/>
  <c r="H844" i="41"/>
  <c r="J844" i="41"/>
  <c r="K844" i="41"/>
  <c r="L844" i="41"/>
  <c r="N844" i="41"/>
  <c r="O844" i="41"/>
  <c r="P844" i="41"/>
  <c r="S844" i="41"/>
  <c r="T844" i="41"/>
  <c r="U844" i="41"/>
  <c r="V844" i="41"/>
  <c r="W844" i="41"/>
  <c r="AE844" i="41"/>
  <c r="AF844" i="41"/>
  <c r="AG844" i="41"/>
  <c r="AH844" i="41"/>
  <c r="AI844" i="41"/>
  <c r="AJ844" i="41"/>
  <c r="AK844" i="41"/>
  <c r="AL844" i="41"/>
  <c r="AM844" i="41"/>
  <c r="AN844" i="41"/>
  <c r="AO844" i="41"/>
  <c r="AP844" i="41"/>
  <c r="AQ844" i="41"/>
  <c r="AR844" i="41"/>
  <c r="AS844" i="41"/>
  <c r="AT844" i="41"/>
  <c r="AU844" i="41"/>
  <c r="AV844" i="41"/>
  <c r="AW844" i="41"/>
  <c r="C845" i="41"/>
  <c r="D845" i="41"/>
  <c r="E845" i="41"/>
  <c r="F845" i="41"/>
  <c r="G845" i="41"/>
  <c r="H845" i="41"/>
  <c r="J845" i="41"/>
  <c r="K845" i="41"/>
  <c r="L845" i="41"/>
  <c r="N845" i="41"/>
  <c r="O845" i="41"/>
  <c r="P845" i="41"/>
  <c r="S845" i="41"/>
  <c r="T845" i="41"/>
  <c r="U845" i="41"/>
  <c r="V845" i="41"/>
  <c r="W845" i="41"/>
  <c r="AE845" i="41"/>
  <c r="AF845" i="41"/>
  <c r="AH845" i="41"/>
  <c r="AI845" i="41"/>
  <c r="AJ845" i="41"/>
  <c r="AK845" i="41"/>
  <c r="AL845" i="41"/>
  <c r="AM845" i="41"/>
  <c r="AN845" i="41"/>
  <c r="AO845" i="41"/>
  <c r="AP845" i="41"/>
  <c r="AQ845" i="41"/>
  <c r="AR845" i="41"/>
  <c r="AS845" i="41"/>
  <c r="AT845" i="41"/>
  <c r="AU845" i="41"/>
  <c r="AV845" i="41"/>
  <c r="AW845" i="41"/>
  <c r="C846" i="41"/>
  <c r="D846" i="41"/>
  <c r="E846" i="41"/>
  <c r="F846" i="41"/>
  <c r="G846" i="41"/>
  <c r="H846" i="41"/>
  <c r="J846" i="41"/>
  <c r="K846" i="41"/>
  <c r="L846" i="41"/>
  <c r="N846" i="41"/>
  <c r="O846" i="41"/>
  <c r="P846" i="41"/>
  <c r="S846" i="41"/>
  <c r="T846" i="41"/>
  <c r="U846" i="41"/>
  <c r="V846" i="41"/>
  <c r="W846" i="41"/>
  <c r="AE846" i="41"/>
  <c r="AF846" i="41"/>
  <c r="AG846" i="41"/>
  <c r="AH846" i="41"/>
  <c r="AI846" i="41"/>
  <c r="AJ846" i="41"/>
  <c r="AK846" i="41"/>
  <c r="AL846" i="41"/>
  <c r="AM846" i="41"/>
  <c r="AN846" i="41"/>
  <c r="AO846" i="41"/>
  <c r="AP846" i="41"/>
  <c r="AQ846" i="41"/>
  <c r="AR846" i="41"/>
  <c r="AS846" i="41"/>
  <c r="AT846" i="41"/>
  <c r="AU846" i="41"/>
  <c r="AV846" i="41"/>
  <c r="AW846" i="41"/>
  <c r="C847" i="41"/>
  <c r="D847" i="41"/>
  <c r="E847" i="41"/>
  <c r="F847" i="41"/>
  <c r="G847" i="41"/>
  <c r="H847" i="41"/>
  <c r="J847" i="41"/>
  <c r="K847" i="41"/>
  <c r="L847" i="41"/>
  <c r="N847" i="41"/>
  <c r="O847" i="41"/>
  <c r="P847" i="41"/>
  <c r="S847" i="41"/>
  <c r="T847" i="41"/>
  <c r="U847" i="41"/>
  <c r="V847" i="41"/>
  <c r="W847" i="41"/>
  <c r="AE847" i="41"/>
  <c r="AF847" i="41"/>
  <c r="AG847" i="41"/>
  <c r="AH847" i="41"/>
  <c r="AI847" i="41"/>
  <c r="AJ847" i="41"/>
  <c r="AK847" i="41"/>
  <c r="AL847" i="41"/>
  <c r="AM847" i="41"/>
  <c r="AN847" i="41"/>
  <c r="AO847" i="41"/>
  <c r="AP847" i="41"/>
  <c r="AQ847" i="41"/>
  <c r="AR847" i="41"/>
  <c r="AS847" i="41"/>
  <c r="AT847" i="41"/>
  <c r="AU847" i="41"/>
  <c r="AV847" i="41"/>
  <c r="AW847" i="41"/>
  <c r="C848" i="41"/>
  <c r="D848" i="41"/>
  <c r="E848" i="41"/>
  <c r="F848" i="41"/>
  <c r="G848" i="41"/>
  <c r="H848" i="41"/>
  <c r="J848" i="41"/>
  <c r="K848" i="41"/>
  <c r="L848" i="41"/>
  <c r="N848" i="41"/>
  <c r="O848" i="41"/>
  <c r="P848" i="41"/>
  <c r="S848" i="41"/>
  <c r="T848" i="41"/>
  <c r="U848" i="41"/>
  <c r="V848" i="41"/>
  <c r="W848" i="41"/>
  <c r="AE848" i="41"/>
  <c r="AF848" i="41"/>
  <c r="AG848" i="41"/>
  <c r="AH848" i="41"/>
  <c r="AI848" i="41"/>
  <c r="AJ848" i="41"/>
  <c r="AK848" i="41"/>
  <c r="AL848" i="41"/>
  <c r="AM848" i="41"/>
  <c r="AN848" i="41"/>
  <c r="AO848" i="41"/>
  <c r="AP848" i="41"/>
  <c r="AQ848" i="41"/>
  <c r="AR848" i="41"/>
  <c r="AS848" i="41"/>
  <c r="AT848" i="41"/>
  <c r="AU848" i="41"/>
  <c r="AV848" i="41"/>
  <c r="AW848" i="41"/>
  <c r="C849" i="41"/>
  <c r="D849" i="41"/>
  <c r="E849" i="41"/>
  <c r="F849" i="41"/>
  <c r="G849" i="41"/>
  <c r="H849" i="41"/>
  <c r="J849" i="41"/>
  <c r="K849" i="41"/>
  <c r="L849" i="41"/>
  <c r="N849" i="41"/>
  <c r="O849" i="41"/>
  <c r="P849" i="41"/>
  <c r="S849" i="41"/>
  <c r="T849" i="41"/>
  <c r="U849" i="41"/>
  <c r="V849" i="41"/>
  <c r="W849" i="41"/>
  <c r="AE849" i="41"/>
  <c r="AF849" i="41"/>
  <c r="AG849" i="41"/>
  <c r="AH849" i="41"/>
  <c r="AI849" i="41"/>
  <c r="AJ849" i="41"/>
  <c r="AK849" i="41"/>
  <c r="AL849" i="41"/>
  <c r="AM849" i="41"/>
  <c r="AN849" i="41"/>
  <c r="AO849" i="41"/>
  <c r="AP849" i="41"/>
  <c r="AQ849" i="41"/>
  <c r="AR849" i="41"/>
  <c r="AS849" i="41"/>
  <c r="AT849" i="41"/>
  <c r="AU849" i="41"/>
  <c r="AV849" i="41"/>
  <c r="AW849" i="41"/>
  <c r="C850" i="41"/>
  <c r="D850" i="41"/>
  <c r="E850" i="41"/>
  <c r="F850" i="41"/>
  <c r="G850" i="41"/>
  <c r="H850" i="41"/>
  <c r="J850" i="41"/>
  <c r="K850" i="41"/>
  <c r="L850" i="41"/>
  <c r="N850" i="41"/>
  <c r="O850" i="41"/>
  <c r="P850" i="41"/>
  <c r="S850" i="41"/>
  <c r="T850" i="41"/>
  <c r="U850" i="41"/>
  <c r="V850" i="41"/>
  <c r="W850" i="41"/>
  <c r="AE850" i="41"/>
  <c r="AF850" i="41"/>
  <c r="AG850" i="41"/>
  <c r="AH850" i="41"/>
  <c r="AI850" i="41"/>
  <c r="AJ850" i="41"/>
  <c r="AK850" i="41"/>
  <c r="AL850" i="41"/>
  <c r="AM850" i="41"/>
  <c r="AN850" i="41"/>
  <c r="AO850" i="41"/>
  <c r="AP850" i="41"/>
  <c r="AQ850" i="41"/>
  <c r="AR850" i="41"/>
  <c r="AS850" i="41"/>
  <c r="AT850" i="41"/>
  <c r="AU850" i="41"/>
  <c r="AV850" i="41"/>
  <c r="AW850" i="41"/>
  <c r="C851" i="41"/>
  <c r="D851" i="41"/>
  <c r="E851" i="41"/>
  <c r="F851" i="41"/>
  <c r="G851" i="41"/>
  <c r="H851" i="41"/>
  <c r="J851" i="41"/>
  <c r="K851" i="41"/>
  <c r="L851" i="41"/>
  <c r="N851" i="41"/>
  <c r="O851" i="41"/>
  <c r="P851" i="41"/>
  <c r="S851" i="41"/>
  <c r="T851" i="41"/>
  <c r="U851" i="41"/>
  <c r="V851" i="41"/>
  <c r="W851" i="41"/>
  <c r="AE851" i="41"/>
  <c r="AF851" i="41"/>
  <c r="AG851" i="41"/>
  <c r="AH851" i="41"/>
  <c r="AI851" i="41"/>
  <c r="AJ851" i="41"/>
  <c r="AK851" i="41"/>
  <c r="AL851" i="41"/>
  <c r="AM851" i="41"/>
  <c r="AN851" i="41"/>
  <c r="AO851" i="41"/>
  <c r="AP851" i="41"/>
  <c r="AQ851" i="41"/>
  <c r="AR851" i="41"/>
  <c r="AS851" i="41"/>
  <c r="AT851" i="41"/>
  <c r="AU851" i="41"/>
  <c r="AV851" i="41"/>
  <c r="AW851" i="41"/>
  <c r="C852" i="41"/>
  <c r="D852" i="41"/>
  <c r="E852" i="41"/>
  <c r="F852" i="41"/>
  <c r="G852" i="41"/>
  <c r="H852" i="41"/>
  <c r="J852" i="41"/>
  <c r="K852" i="41"/>
  <c r="L852" i="41"/>
  <c r="N852" i="41"/>
  <c r="O852" i="41"/>
  <c r="P852" i="41"/>
  <c r="S852" i="41"/>
  <c r="T852" i="41"/>
  <c r="U852" i="41"/>
  <c r="V852" i="41"/>
  <c r="W852" i="41"/>
  <c r="AE852" i="41"/>
  <c r="AF852" i="41"/>
  <c r="AG852" i="41"/>
  <c r="AH852" i="41"/>
  <c r="AI852" i="41"/>
  <c r="AJ852" i="41"/>
  <c r="AK852" i="41"/>
  <c r="AL852" i="41"/>
  <c r="AM852" i="41"/>
  <c r="AN852" i="41"/>
  <c r="AO852" i="41"/>
  <c r="AP852" i="41"/>
  <c r="AQ852" i="41"/>
  <c r="AR852" i="41"/>
  <c r="AS852" i="41"/>
  <c r="AT852" i="41"/>
  <c r="AU852" i="41"/>
  <c r="AV852" i="41"/>
  <c r="AW852" i="41"/>
  <c r="C853" i="41"/>
  <c r="D853" i="41"/>
  <c r="E853" i="41"/>
  <c r="F853" i="41"/>
  <c r="G853" i="41"/>
  <c r="H853" i="41"/>
  <c r="J853" i="41"/>
  <c r="K853" i="41"/>
  <c r="L853" i="41"/>
  <c r="N853" i="41"/>
  <c r="O853" i="41"/>
  <c r="P853" i="41"/>
  <c r="S853" i="41"/>
  <c r="T853" i="41"/>
  <c r="U853" i="41"/>
  <c r="V853" i="41"/>
  <c r="W853" i="41"/>
  <c r="AE853" i="41"/>
  <c r="AF853" i="41"/>
  <c r="AG853" i="41"/>
  <c r="AH853" i="41"/>
  <c r="AI853" i="41"/>
  <c r="AJ853" i="41"/>
  <c r="AK853" i="41"/>
  <c r="AL853" i="41"/>
  <c r="AM853" i="41"/>
  <c r="AN853" i="41"/>
  <c r="AO853" i="41"/>
  <c r="AP853" i="41"/>
  <c r="AQ853" i="41"/>
  <c r="AR853" i="41"/>
  <c r="AS853" i="41"/>
  <c r="AT853" i="41"/>
  <c r="AU853" i="41"/>
  <c r="AV853" i="41"/>
  <c r="AW853" i="41"/>
  <c r="C854" i="41"/>
  <c r="D854" i="41"/>
  <c r="E854" i="41"/>
  <c r="F854" i="41"/>
  <c r="G854" i="41"/>
  <c r="H854" i="41"/>
  <c r="J854" i="41"/>
  <c r="K854" i="41"/>
  <c r="L854" i="41"/>
  <c r="N854" i="41"/>
  <c r="O854" i="41"/>
  <c r="P854" i="41"/>
  <c r="S854" i="41"/>
  <c r="T854" i="41"/>
  <c r="U854" i="41"/>
  <c r="V854" i="41"/>
  <c r="W854" i="41"/>
  <c r="AE854" i="41"/>
  <c r="AF854" i="41"/>
  <c r="AG854" i="41"/>
  <c r="AH854" i="41"/>
  <c r="AI854" i="41"/>
  <c r="AJ854" i="41"/>
  <c r="AK854" i="41"/>
  <c r="AL854" i="41"/>
  <c r="AM854" i="41"/>
  <c r="AN854" i="41"/>
  <c r="AO854" i="41"/>
  <c r="AP854" i="41"/>
  <c r="AQ854" i="41"/>
  <c r="AR854" i="41"/>
  <c r="AS854" i="41"/>
  <c r="AT854" i="41"/>
  <c r="AU854" i="41"/>
  <c r="AV854" i="41"/>
  <c r="AW854" i="41"/>
  <c r="C855" i="41"/>
  <c r="D855" i="41"/>
  <c r="E855" i="41"/>
  <c r="F855" i="41"/>
  <c r="G855" i="41"/>
  <c r="H855" i="41"/>
  <c r="J855" i="41"/>
  <c r="K855" i="41"/>
  <c r="L855" i="41"/>
  <c r="N855" i="41"/>
  <c r="O855" i="41"/>
  <c r="P855" i="41"/>
  <c r="S855" i="41"/>
  <c r="T855" i="41"/>
  <c r="U855" i="41"/>
  <c r="V855" i="41"/>
  <c r="W855" i="41"/>
  <c r="AE855" i="41"/>
  <c r="AF855" i="41"/>
  <c r="AG855" i="41"/>
  <c r="AH855" i="41"/>
  <c r="AI855" i="41"/>
  <c r="AJ855" i="41"/>
  <c r="AK855" i="41"/>
  <c r="AL855" i="41"/>
  <c r="AM855" i="41"/>
  <c r="AN855" i="41"/>
  <c r="AO855" i="41"/>
  <c r="AP855" i="41"/>
  <c r="AQ855" i="41"/>
  <c r="AR855" i="41"/>
  <c r="AS855" i="41"/>
  <c r="AT855" i="41"/>
  <c r="AU855" i="41"/>
  <c r="AV855" i="41"/>
  <c r="AW855" i="41"/>
  <c r="C856" i="41"/>
  <c r="D856" i="41"/>
  <c r="E856" i="41"/>
  <c r="F856" i="41"/>
  <c r="G856" i="41"/>
  <c r="H856" i="41"/>
  <c r="J856" i="41"/>
  <c r="K856" i="41"/>
  <c r="L856" i="41"/>
  <c r="N856" i="41"/>
  <c r="O856" i="41"/>
  <c r="P856" i="41"/>
  <c r="S856" i="41"/>
  <c r="T856" i="41"/>
  <c r="U856" i="41"/>
  <c r="V856" i="41"/>
  <c r="W856" i="41"/>
  <c r="AE856" i="41"/>
  <c r="AF856" i="41"/>
  <c r="AH856" i="41"/>
  <c r="AI856" i="41"/>
  <c r="AJ856" i="41"/>
  <c r="AK856" i="41"/>
  <c r="AL856" i="41"/>
  <c r="AM856" i="41"/>
  <c r="AN856" i="41"/>
  <c r="AO856" i="41"/>
  <c r="AP856" i="41"/>
  <c r="AQ856" i="41"/>
  <c r="AR856" i="41"/>
  <c r="AS856" i="41"/>
  <c r="AT856" i="41"/>
  <c r="AU856" i="41"/>
  <c r="AV856" i="41"/>
  <c r="AW856" i="41"/>
  <c r="C857" i="41"/>
  <c r="D857" i="41"/>
  <c r="E857" i="41"/>
  <c r="F857" i="41"/>
  <c r="G857" i="41"/>
  <c r="H857" i="41"/>
  <c r="J857" i="41"/>
  <c r="K857" i="41"/>
  <c r="L857" i="41"/>
  <c r="N857" i="41"/>
  <c r="O857" i="41"/>
  <c r="P857" i="41"/>
  <c r="S857" i="41"/>
  <c r="T857" i="41"/>
  <c r="U857" i="41"/>
  <c r="V857" i="41"/>
  <c r="W857" i="41"/>
  <c r="AE857" i="41"/>
  <c r="AF857" i="41"/>
  <c r="AG857" i="41"/>
  <c r="AH857" i="41"/>
  <c r="AI857" i="41"/>
  <c r="AJ857" i="41"/>
  <c r="AK857" i="41"/>
  <c r="AL857" i="41"/>
  <c r="AM857" i="41"/>
  <c r="AN857" i="41"/>
  <c r="AO857" i="41"/>
  <c r="AP857" i="41"/>
  <c r="AQ857" i="41"/>
  <c r="AR857" i="41"/>
  <c r="AS857" i="41"/>
  <c r="AT857" i="41"/>
  <c r="AU857" i="41"/>
  <c r="AV857" i="41"/>
  <c r="AW857" i="41"/>
  <c r="C858" i="41"/>
  <c r="D858" i="41"/>
  <c r="E858" i="41"/>
  <c r="F858" i="41"/>
  <c r="G858" i="41"/>
  <c r="H858" i="41"/>
  <c r="J858" i="41"/>
  <c r="K858" i="41"/>
  <c r="L858" i="41"/>
  <c r="N858" i="41"/>
  <c r="O858" i="41"/>
  <c r="P858" i="41"/>
  <c r="S858" i="41"/>
  <c r="T858" i="41"/>
  <c r="U858" i="41"/>
  <c r="V858" i="41"/>
  <c r="W858" i="41"/>
  <c r="AE858" i="41"/>
  <c r="AF858" i="41"/>
  <c r="AG858" i="41"/>
  <c r="AH858" i="41"/>
  <c r="AI858" i="41"/>
  <c r="AJ858" i="41"/>
  <c r="AK858" i="41"/>
  <c r="AL858" i="41"/>
  <c r="AM858" i="41"/>
  <c r="AN858" i="41"/>
  <c r="AO858" i="41"/>
  <c r="AP858" i="41"/>
  <c r="AQ858" i="41"/>
  <c r="AR858" i="41"/>
  <c r="AS858" i="41"/>
  <c r="AT858" i="41"/>
  <c r="AU858" i="41"/>
  <c r="AV858" i="41"/>
  <c r="AW858" i="41"/>
  <c r="C859" i="41"/>
  <c r="D859" i="41"/>
  <c r="E859" i="41"/>
  <c r="F859" i="41"/>
  <c r="G859" i="41"/>
  <c r="H859" i="41"/>
  <c r="J859" i="41"/>
  <c r="K859" i="41"/>
  <c r="L859" i="41"/>
  <c r="N859" i="41"/>
  <c r="O859" i="41"/>
  <c r="P859" i="41"/>
  <c r="S859" i="41"/>
  <c r="T859" i="41"/>
  <c r="U859" i="41"/>
  <c r="V859" i="41"/>
  <c r="W859" i="41"/>
  <c r="AE859" i="41"/>
  <c r="AF859" i="41"/>
  <c r="AH859" i="41"/>
  <c r="AI859" i="41"/>
  <c r="AJ859" i="41"/>
  <c r="AK859" i="41"/>
  <c r="AL859" i="41"/>
  <c r="AM859" i="41"/>
  <c r="AN859" i="41"/>
  <c r="AO859" i="41"/>
  <c r="AP859" i="41"/>
  <c r="AQ859" i="41"/>
  <c r="AR859" i="41"/>
  <c r="AS859" i="41"/>
  <c r="AT859" i="41"/>
  <c r="AU859" i="41"/>
  <c r="AV859" i="41"/>
  <c r="AW859" i="41"/>
  <c r="C860" i="41"/>
  <c r="D860" i="41"/>
  <c r="E860" i="41"/>
  <c r="F860" i="41"/>
  <c r="G860" i="41"/>
  <c r="H860" i="41"/>
  <c r="J860" i="41"/>
  <c r="K860" i="41"/>
  <c r="L860" i="41"/>
  <c r="N860" i="41"/>
  <c r="O860" i="41"/>
  <c r="P860" i="41"/>
  <c r="S860" i="41"/>
  <c r="T860" i="41"/>
  <c r="U860" i="41"/>
  <c r="V860" i="41"/>
  <c r="W860" i="41"/>
  <c r="AE860" i="41"/>
  <c r="AF860" i="41"/>
  <c r="AH860" i="41"/>
  <c r="AI860" i="41"/>
  <c r="AJ860" i="41"/>
  <c r="AK860" i="41"/>
  <c r="AL860" i="41"/>
  <c r="AM860" i="41"/>
  <c r="AN860" i="41"/>
  <c r="AO860" i="41"/>
  <c r="AP860" i="41"/>
  <c r="AQ860" i="41"/>
  <c r="AR860" i="41"/>
  <c r="AS860" i="41"/>
  <c r="AT860" i="41"/>
  <c r="AU860" i="41"/>
  <c r="AV860" i="41"/>
  <c r="AW860" i="41"/>
  <c r="C861" i="41"/>
  <c r="D861" i="41"/>
  <c r="E861" i="41"/>
  <c r="F861" i="41"/>
  <c r="G861" i="41"/>
  <c r="H861" i="41"/>
  <c r="J861" i="41"/>
  <c r="K861" i="41"/>
  <c r="L861" i="41"/>
  <c r="N861" i="41"/>
  <c r="O861" i="41"/>
  <c r="P861" i="41"/>
  <c r="S861" i="41"/>
  <c r="T861" i="41"/>
  <c r="U861" i="41"/>
  <c r="V861" i="41"/>
  <c r="W861" i="41"/>
  <c r="AE861" i="41"/>
  <c r="AF861" i="41"/>
  <c r="AH861" i="41"/>
  <c r="AI861" i="41"/>
  <c r="AJ861" i="41"/>
  <c r="AK861" i="41"/>
  <c r="AL861" i="41"/>
  <c r="AM861" i="41"/>
  <c r="AN861" i="41"/>
  <c r="AO861" i="41"/>
  <c r="AP861" i="41"/>
  <c r="AQ861" i="41"/>
  <c r="AR861" i="41"/>
  <c r="AS861" i="41"/>
  <c r="AT861" i="41"/>
  <c r="AU861" i="41"/>
  <c r="AV861" i="41"/>
  <c r="AW861" i="41"/>
  <c r="C862" i="41"/>
  <c r="D862" i="41"/>
  <c r="E862" i="41"/>
  <c r="F862" i="41"/>
  <c r="G862" i="41"/>
  <c r="H862" i="41"/>
  <c r="J862" i="41"/>
  <c r="K862" i="41"/>
  <c r="L862" i="41"/>
  <c r="N862" i="41"/>
  <c r="O862" i="41"/>
  <c r="P862" i="41"/>
  <c r="S862" i="41"/>
  <c r="T862" i="41"/>
  <c r="U862" i="41"/>
  <c r="V862" i="41"/>
  <c r="W862" i="41"/>
  <c r="AE862" i="41"/>
  <c r="AF862" i="41"/>
  <c r="AH862" i="41"/>
  <c r="AI862" i="41"/>
  <c r="AJ862" i="41"/>
  <c r="AK862" i="41"/>
  <c r="AL862" i="41"/>
  <c r="AM862" i="41"/>
  <c r="AN862" i="41"/>
  <c r="AO862" i="41"/>
  <c r="AP862" i="41"/>
  <c r="AQ862" i="41"/>
  <c r="AR862" i="41"/>
  <c r="AS862" i="41"/>
  <c r="AT862" i="41"/>
  <c r="AU862" i="41"/>
  <c r="AV862" i="41"/>
  <c r="AW862" i="41"/>
  <c r="C863" i="41"/>
  <c r="D863" i="41"/>
  <c r="E863" i="41"/>
  <c r="F863" i="41"/>
  <c r="G863" i="41"/>
  <c r="H863" i="41"/>
  <c r="J863" i="41"/>
  <c r="K863" i="41"/>
  <c r="L863" i="41"/>
  <c r="N863" i="41"/>
  <c r="O863" i="41"/>
  <c r="P863" i="41"/>
  <c r="S863" i="41"/>
  <c r="T863" i="41"/>
  <c r="U863" i="41"/>
  <c r="V863" i="41"/>
  <c r="W863" i="41"/>
  <c r="AE863" i="41"/>
  <c r="AF863" i="41"/>
  <c r="AG863" i="41"/>
  <c r="AH863" i="41"/>
  <c r="AI863" i="41"/>
  <c r="AJ863" i="41"/>
  <c r="AK863" i="41"/>
  <c r="AL863" i="41"/>
  <c r="AM863" i="41"/>
  <c r="AN863" i="41"/>
  <c r="AO863" i="41"/>
  <c r="AP863" i="41"/>
  <c r="AQ863" i="41"/>
  <c r="AR863" i="41"/>
  <c r="AS863" i="41"/>
  <c r="AT863" i="41"/>
  <c r="AU863" i="41"/>
  <c r="AV863" i="41"/>
  <c r="AW863" i="41"/>
  <c r="C864" i="41"/>
  <c r="D864" i="41"/>
  <c r="E864" i="41"/>
  <c r="F864" i="41"/>
  <c r="G864" i="41"/>
  <c r="H864" i="41"/>
  <c r="J864" i="41"/>
  <c r="K864" i="41"/>
  <c r="L864" i="41"/>
  <c r="N864" i="41"/>
  <c r="O864" i="41"/>
  <c r="P864" i="41"/>
  <c r="S864" i="41"/>
  <c r="T864" i="41"/>
  <c r="U864" i="41"/>
  <c r="V864" i="41"/>
  <c r="W864" i="41"/>
  <c r="AE864" i="41"/>
  <c r="AF864" i="41"/>
  <c r="AG864" i="41"/>
  <c r="AH864" i="41"/>
  <c r="AI864" i="41"/>
  <c r="AJ864" i="41"/>
  <c r="AK864" i="41"/>
  <c r="AL864" i="41"/>
  <c r="AM864" i="41"/>
  <c r="AN864" i="41"/>
  <c r="AO864" i="41"/>
  <c r="AP864" i="41"/>
  <c r="AQ864" i="41"/>
  <c r="AR864" i="41"/>
  <c r="AS864" i="41"/>
  <c r="AT864" i="41"/>
  <c r="AU864" i="41"/>
  <c r="AV864" i="41"/>
  <c r="AW864" i="41"/>
  <c r="C865" i="41"/>
  <c r="D865" i="41"/>
  <c r="E865" i="41"/>
  <c r="F865" i="41"/>
  <c r="G865" i="41"/>
  <c r="H865" i="41"/>
  <c r="J865" i="41"/>
  <c r="K865" i="41"/>
  <c r="L865" i="41"/>
  <c r="N865" i="41"/>
  <c r="O865" i="41"/>
  <c r="P865" i="41"/>
  <c r="S865" i="41"/>
  <c r="T865" i="41"/>
  <c r="U865" i="41"/>
  <c r="V865" i="41"/>
  <c r="W865" i="41"/>
  <c r="AE865" i="41"/>
  <c r="AF865" i="41"/>
  <c r="AG865" i="41"/>
  <c r="AH865" i="41"/>
  <c r="AI865" i="41"/>
  <c r="AJ865" i="41"/>
  <c r="AK865" i="41"/>
  <c r="AL865" i="41"/>
  <c r="AM865" i="41"/>
  <c r="AN865" i="41"/>
  <c r="AO865" i="41"/>
  <c r="AP865" i="41"/>
  <c r="AQ865" i="41"/>
  <c r="AR865" i="41"/>
  <c r="AS865" i="41"/>
  <c r="AT865" i="41"/>
  <c r="AU865" i="41"/>
  <c r="AV865" i="41"/>
  <c r="AW865" i="41"/>
  <c r="C866" i="41"/>
  <c r="D866" i="41"/>
  <c r="E866" i="41"/>
  <c r="F866" i="41"/>
  <c r="G866" i="41"/>
  <c r="H866" i="41"/>
  <c r="J866" i="41"/>
  <c r="L866" i="41"/>
  <c r="N866" i="41"/>
  <c r="O866" i="41"/>
  <c r="P866" i="41"/>
  <c r="S866" i="41"/>
  <c r="T866" i="41"/>
  <c r="U866" i="41"/>
  <c r="V866" i="41"/>
  <c r="W866" i="41"/>
  <c r="AE866" i="41"/>
  <c r="AF866" i="41"/>
  <c r="AH866" i="41"/>
  <c r="AI866" i="41"/>
  <c r="AJ866" i="41"/>
  <c r="AK866" i="41"/>
  <c r="AL866" i="41"/>
  <c r="AM866" i="41"/>
  <c r="AN866" i="41"/>
  <c r="AO866" i="41"/>
  <c r="AP866" i="41"/>
  <c r="AQ866" i="41"/>
  <c r="AR866" i="41"/>
  <c r="AS866" i="41"/>
  <c r="AT866" i="41"/>
  <c r="AU866" i="41"/>
  <c r="AV866" i="41"/>
  <c r="AW866" i="41"/>
  <c r="C867" i="41"/>
  <c r="D867" i="41"/>
  <c r="E867" i="41"/>
  <c r="F867" i="41"/>
  <c r="G867" i="41"/>
  <c r="H867" i="41"/>
  <c r="J867" i="41"/>
  <c r="L867" i="41"/>
  <c r="N867" i="41"/>
  <c r="O867" i="41"/>
  <c r="P867" i="41"/>
  <c r="S867" i="41"/>
  <c r="T867" i="41"/>
  <c r="U867" i="41"/>
  <c r="V867" i="41"/>
  <c r="W867" i="41"/>
  <c r="AE867" i="41"/>
  <c r="AF867" i="41"/>
  <c r="AH867" i="41"/>
  <c r="AI867" i="41"/>
  <c r="AJ867" i="41"/>
  <c r="AK867" i="41"/>
  <c r="AL867" i="41"/>
  <c r="AM867" i="41"/>
  <c r="AN867" i="41"/>
  <c r="AO867" i="41"/>
  <c r="AP867" i="41"/>
  <c r="AQ867" i="41"/>
  <c r="AR867" i="41"/>
  <c r="AS867" i="41"/>
  <c r="AT867" i="41"/>
  <c r="AU867" i="41"/>
  <c r="AV867" i="41"/>
  <c r="AW867" i="41"/>
  <c r="C868" i="41"/>
  <c r="D868" i="41"/>
  <c r="E868" i="41"/>
  <c r="F868" i="41"/>
  <c r="G868" i="41"/>
  <c r="H868" i="41"/>
  <c r="J868" i="41"/>
  <c r="K868" i="41"/>
  <c r="L868" i="41"/>
  <c r="N868" i="41"/>
  <c r="O868" i="41"/>
  <c r="P868" i="41"/>
  <c r="S868" i="41"/>
  <c r="T868" i="41"/>
  <c r="U868" i="41"/>
  <c r="V868" i="41"/>
  <c r="W868" i="41"/>
  <c r="AE868" i="41"/>
  <c r="AF868" i="41"/>
  <c r="AG868" i="41"/>
  <c r="AH868" i="41"/>
  <c r="AI868" i="41"/>
  <c r="AJ868" i="41"/>
  <c r="AK868" i="41"/>
  <c r="AL868" i="41"/>
  <c r="AM868" i="41"/>
  <c r="AN868" i="41"/>
  <c r="AO868" i="41"/>
  <c r="AP868" i="41"/>
  <c r="AQ868" i="41"/>
  <c r="AR868" i="41"/>
  <c r="AS868" i="41"/>
  <c r="AT868" i="41"/>
  <c r="AU868" i="41"/>
  <c r="AV868" i="41"/>
  <c r="AW868" i="41"/>
  <c r="C869" i="41"/>
  <c r="D869" i="41"/>
  <c r="E869" i="41"/>
  <c r="F869" i="41"/>
  <c r="G869" i="41"/>
  <c r="H869" i="41"/>
  <c r="J869" i="41"/>
  <c r="K869" i="41"/>
  <c r="L869" i="41"/>
  <c r="N869" i="41"/>
  <c r="O869" i="41"/>
  <c r="P869" i="41"/>
  <c r="S869" i="41"/>
  <c r="T869" i="41"/>
  <c r="U869" i="41"/>
  <c r="V869" i="41"/>
  <c r="W869" i="41"/>
  <c r="AE869" i="41"/>
  <c r="AF869" i="41"/>
  <c r="AG869" i="41"/>
  <c r="AH869" i="41"/>
  <c r="AI869" i="41"/>
  <c r="AJ869" i="41"/>
  <c r="AK869" i="41"/>
  <c r="AL869" i="41"/>
  <c r="AM869" i="41"/>
  <c r="AN869" i="41"/>
  <c r="AO869" i="41"/>
  <c r="AP869" i="41"/>
  <c r="AQ869" i="41"/>
  <c r="AR869" i="41"/>
  <c r="AS869" i="41"/>
  <c r="AT869" i="41"/>
  <c r="AU869" i="41"/>
  <c r="AV869" i="41"/>
  <c r="AW869" i="41"/>
  <c r="C870" i="41"/>
  <c r="D870" i="41"/>
  <c r="E870" i="41"/>
  <c r="F870" i="41"/>
  <c r="G870" i="41"/>
  <c r="H870" i="41"/>
  <c r="J870" i="41"/>
  <c r="K870" i="41"/>
  <c r="L870" i="41"/>
  <c r="N870" i="41"/>
  <c r="O870" i="41"/>
  <c r="P870" i="41"/>
  <c r="S870" i="41"/>
  <c r="T870" i="41"/>
  <c r="U870" i="41"/>
  <c r="V870" i="41"/>
  <c r="W870" i="41"/>
  <c r="AE870" i="41"/>
  <c r="AF870" i="41"/>
  <c r="AG870" i="41"/>
  <c r="AH870" i="41"/>
  <c r="AI870" i="41"/>
  <c r="AJ870" i="41"/>
  <c r="AK870" i="41"/>
  <c r="AL870" i="41"/>
  <c r="AM870" i="41"/>
  <c r="AN870" i="41"/>
  <c r="AO870" i="41"/>
  <c r="AP870" i="41"/>
  <c r="AQ870" i="41"/>
  <c r="AR870" i="41"/>
  <c r="AS870" i="41"/>
  <c r="AT870" i="41"/>
  <c r="AU870" i="41"/>
  <c r="AV870" i="41"/>
  <c r="AW870" i="41"/>
  <c r="C871" i="41"/>
  <c r="D871" i="41"/>
  <c r="E871" i="41"/>
  <c r="F871" i="41"/>
  <c r="G871" i="41"/>
  <c r="H871" i="41"/>
  <c r="J871" i="41"/>
  <c r="K871" i="41"/>
  <c r="L871" i="41"/>
  <c r="N871" i="41"/>
  <c r="O871" i="41"/>
  <c r="P871" i="41"/>
  <c r="S871" i="41"/>
  <c r="T871" i="41"/>
  <c r="U871" i="41"/>
  <c r="V871" i="41"/>
  <c r="W871" i="41"/>
  <c r="AE871" i="41"/>
  <c r="AF871" i="41"/>
  <c r="AG871" i="41"/>
  <c r="AH871" i="41"/>
  <c r="AI871" i="41"/>
  <c r="AJ871" i="41"/>
  <c r="AK871" i="41"/>
  <c r="AL871" i="41"/>
  <c r="AM871" i="41"/>
  <c r="AN871" i="41"/>
  <c r="AO871" i="41"/>
  <c r="AP871" i="41"/>
  <c r="AQ871" i="41"/>
  <c r="AR871" i="41"/>
  <c r="AS871" i="41"/>
  <c r="AT871" i="41"/>
  <c r="AU871" i="41"/>
  <c r="AV871" i="41"/>
  <c r="AW871" i="41"/>
  <c r="C872" i="41"/>
  <c r="D872" i="41"/>
  <c r="E872" i="41"/>
  <c r="F872" i="41"/>
  <c r="G872" i="41"/>
  <c r="H872" i="41"/>
  <c r="J872" i="41"/>
  <c r="K872" i="41"/>
  <c r="L872" i="41"/>
  <c r="N872" i="41"/>
  <c r="O872" i="41"/>
  <c r="P872" i="41"/>
  <c r="S872" i="41"/>
  <c r="T872" i="41"/>
  <c r="U872" i="41"/>
  <c r="V872" i="41"/>
  <c r="W872" i="41"/>
  <c r="AE872" i="41"/>
  <c r="AF872" i="41"/>
  <c r="AH872" i="41"/>
  <c r="AI872" i="41"/>
  <c r="AJ872" i="41"/>
  <c r="AK872" i="41"/>
  <c r="AL872" i="41"/>
  <c r="AM872" i="41"/>
  <c r="AN872" i="41"/>
  <c r="AO872" i="41"/>
  <c r="AP872" i="41"/>
  <c r="AQ872" i="41"/>
  <c r="AR872" i="41"/>
  <c r="AS872" i="41"/>
  <c r="AT872" i="41"/>
  <c r="AU872" i="41"/>
  <c r="AV872" i="41"/>
  <c r="AW872" i="41"/>
  <c r="C873" i="41"/>
  <c r="D873" i="41"/>
  <c r="E873" i="41"/>
  <c r="F873" i="41"/>
  <c r="G873" i="41"/>
  <c r="H873" i="41"/>
  <c r="J873" i="41"/>
  <c r="K873" i="41"/>
  <c r="L873" i="41"/>
  <c r="N873" i="41"/>
  <c r="O873" i="41"/>
  <c r="P873" i="41"/>
  <c r="S873" i="41"/>
  <c r="T873" i="41"/>
  <c r="U873" i="41"/>
  <c r="V873" i="41"/>
  <c r="W873" i="41"/>
  <c r="AE873" i="41"/>
  <c r="AF873" i="41"/>
  <c r="AG873" i="41"/>
  <c r="AH873" i="41"/>
  <c r="AI873" i="41"/>
  <c r="AJ873" i="41"/>
  <c r="AK873" i="41"/>
  <c r="AL873" i="41"/>
  <c r="AM873" i="41"/>
  <c r="AN873" i="41"/>
  <c r="AO873" i="41"/>
  <c r="AP873" i="41"/>
  <c r="AQ873" i="41"/>
  <c r="AR873" i="41"/>
  <c r="AS873" i="41"/>
  <c r="AT873" i="41"/>
  <c r="AU873" i="41"/>
  <c r="AV873" i="41"/>
  <c r="AW873" i="41"/>
  <c r="C874" i="41"/>
  <c r="D874" i="41"/>
  <c r="E874" i="41"/>
  <c r="F874" i="41"/>
  <c r="G874" i="41"/>
  <c r="H874" i="41"/>
  <c r="J874" i="41"/>
  <c r="K874" i="41"/>
  <c r="L874" i="41"/>
  <c r="N874" i="41"/>
  <c r="O874" i="41"/>
  <c r="P874" i="41"/>
  <c r="S874" i="41"/>
  <c r="T874" i="41"/>
  <c r="U874" i="41"/>
  <c r="V874" i="41"/>
  <c r="W874" i="41"/>
  <c r="AE874" i="41"/>
  <c r="AF874" i="41"/>
  <c r="AH874" i="41"/>
  <c r="AI874" i="41"/>
  <c r="AJ874" i="41"/>
  <c r="AK874" i="41"/>
  <c r="AL874" i="41"/>
  <c r="AM874" i="41"/>
  <c r="AN874" i="41"/>
  <c r="AO874" i="41"/>
  <c r="AP874" i="41"/>
  <c r="AQ874" i="41"/>
  <c r="AR874" i="41"/>
  <c r="AS874" i="41"/>
  <c r="AT874" i="41"/>
  <c r="AU874" i="41"/>
  <c r="AV874" i="41"/>
  <c r="AW874" i="41"/>
  <c r="C875" i="41"/>
  <c r="D875" i="41"/>
  <c r="E875" i="41"/>
  <c r="F875" i="41"/>
  <c r="G875" i="41"/>
  <c r="H875" i="41"/>
  <c r="J875" i="41"/>
  <c r="K875" i="41"/>
  <c r="L875" i="41"/>
  <c r="N875" i="41"/>
  <c r="O875" i="41"/>
  <c r="P875" i="41"/>
  <c r="S875" i="41"/>
  <c r="T875" i="41"/>
  <c r="U875" i="41"/>
  <c r="V875" i="41"/>
  <c r="W875" i="41"/>
  <c r="AE875" i="41"/>
  <c r="AF875" i="41"/>
  <c r="AH875" i="41"/>
  <c r="AI875" i="41"/>
  <c r="AJ875" i="41"/>
  <c r="AK875" i="41"/>
  <c r="AL875" i="41"/>
  <c r="AM875" i="41"/>
  <c r="AN875" i="41"/>
  <c r="AO875" i="41"/>
  <c r="AP875" i="41"/>
  <c r="AQ875" i="41"/>
  <c r="AR875" i="41"/>
  <c r="AS875" i="41"/>
  <c r="AT875" i="41"/>
  <c r="AU875" i="41"/>
  <c r="AV875" i="41"/>
  <c r="AW875" i="41"/>
  <c r="C876" i="41"/>
  <c r="D876" i="41"/>
  <c r="E876" i="41"/>
  <c r="F876" i="41"/>
  <c r="G876" i="41"/>
  <c r="H876" i="41"/>
  <c r="J876" i="41"/>
  <c r="K876" i="41"/>
  <c r="L876" i="41"/>
  <c r="N876" i="41"/>
  <c r="O876" i="41"/>
  <c r="P876" i="41"/>
  <c r="S876" i="41"/>
  <c r="T876" i="41"/>
  <c r="U876" i="41"/>
  <c r="V876" i="41"/>
  <c r="W876" i="41"/>
  <c r="AE876" i="41"/>
  <c r="AF876" i="41"/>
  <c r="AH876" i="41"/>
  <c r="AI876" i="41"/>
  <c r="AJ876" i="41"/>
  <c r="AK876" i="41"/>
  <c r="AL876" i="41"/>
  <c r="AM876" i="41"/>
  <c r="AN876" i="41"/>
  <c r="AO876" i="41"/>
  <c r="AP876" i="41"/>
  <c r="AQ876" i="41"/>
  <c r="AR876" i="41"/>
  <c r="AS876" i="41"/>
  <c r="AT876" i="41"/>
  <c r="AU876" i="41"/>
  <c r="AV876" i="41"/>
  <c r="AW876" i="41"/>
  <c r="C877" i="41"/>
  <c r="D877" i="41"/>
  <c r="E877" i="41"/>
  <c r="F877" i="41"/>
  <c r="G877" i="41"/>
  <c r="H877" i="41"/>
  <c r="J877" i="41"/>
  <c r="K877" i="41"/>
  <c r="L877" i="41"/>
  <c r="N877" i="41"/>
  <c r="O877" i="41"/>
  <c r="P877" i="41"/>
  <c r="S877" i="41"/>
  <c r="T877" i="41"/>
  <c r="U877" i="41"/>
  <c r="V877" i="41"/>
  <c r="W877" i="41"/>
  <c r="AE877" i="41"/>
  <c r="AF877" i="41"/>
  <c r="AH877" i="41"/>
  <c r="AI877" i="41"/>
  <c r="AJ877" i="41"/>
  <c r="AK877" i="41"/>
  <c r="AL877" i="41"/>
  <c r="AM877" i="41"/>
  <c r="AN877" i="41"/>
  <c r="AO877" i="41"/>
  <c r="AP877" i="41"/>
  <c r="AQ877" i="41"/>
  <c r="AR877" i="41"/>
  <c r="AS877" i="41"/>
  <c r="AT877" i="41"/>
  <c r="AU877" i="41"/>
  <c r="AV877" i="41"/>
  <c r="AW877" i="41"/>
  <c r="C878" i="41"/>
  <c r="D878" i="41"/>
  <c r="E878" i="41"/>
  <c r="F878" i="41"/>
  <c r="G878" i="41"/>
  <c r="H878" i="41"/>
  <c r="J878" i="41"/>
  <c r="L878" i="41"/>
  <c r="N878" i="41"/>
  <c r="O878" i="41"/>
  <c r="P878" i="41"/>
  <c r="S878" i="41"/>
  <c r="T878" i="41"/>
  <c r="U878" i="41"/>
  <c r="V878" i="41"/>
  <c r="W878" i="41"/>
  <c r="AE878" i="41"/>
  <c r="AF878" i="41"/>
  <c r="AH878" i="41"/>
  <c r="AI878" i="41"/>
  <c r="AJ878" i="41"/>
  <c r="AK878" i="41"/>
  <c r="AL878" i="41"/>
  <c r="AM878" i="41"/>
  <c r="AN878" i="41"/>
  <c r="AO878" i="41"/>
  <c r="AP878" i="41"/>
  <c r="AQ878" i="41"/>
  <c r="AR878" i="41"/>
  <c r="AS878" i="41"/>
  <c r="AT878" i="41"/>
  <c r="AU878" i="41"/>
  <c r="AV878" i="41"/>
  <c r="AW878" i="41"/>
  <c r="C879" i="41"/>
  <c r="D879" i="41"/>
  <c r="E879" i="41"/>
  <c r="F879" i="41"/>
  <c r="G879" i="41"/>
  <c r="H879" i="41"/>
  <c r="J879" i="41"/>
  <c r="L879" i="41"/>
  <c r="N879" i="41"/>
  <c r="O879" i="41"/>
  <c r="P879" i="41"/>
  <c r="S879" i="41"/>
  <c r="T879" i="41"/>
  <c r="U879" i="41"/>
  <c r="V879" i="41"/>
  <c r="W879" i="41"/>
  <c r="AE879" i="41"/>
  <c r="AF879" i="41"/>
  <c r="AH879" i="41"/>
  <c r="AI879" i="41"/>
  <c r="AJ879" i="41"/>
  <c r="AK879" i="41"/>
  <c r="AL879" i="41"/>
  <c r="AM879" i="41"/>
  <c r="AN879" i="41"/>
  <c r="AO879" i="41"/>
  <c r="AP879" i="41"/>
  <c r="AQ879" i="41"/>
  <c r="AR879" i="41"/>
  <c r="AS879" i="41"/>
  <c r="AT879" i="41"/>
  <c r="AU879" i="41"/>
  <c r="AV879" i="41"/>
  <c r="AW879" i="41"/>
  <c r="C880" i="41"/>
  <c r="D880" i="41"/>
  <c r="E880" i="41"/>
  <c r="F880" i="41"/>
  <c r="G880" i="41"/>
  <c r="H880" i="41"/>
  <c r="J880" i="41"/>
  <c r="K880" i="41"/>
  <c r="L880" i="41"/>
  <c r="N880" i="41"/>
  <c r="O880" i="41"/>
  <c r="P880" i="41"/>
  <c r="S880" i="41"/>
  <c r="T880" i="41"/>
  <c r="U880" i="41"/>
  <c r="V880" i="41"/>
  <c r="W880" i="41"/>
  <c r="AE880" i="41"/>
  <c r="AF880" i="41"/>
  <c r="AH880" i="41"/>
  <c r="AI880" i="41"/>
  <c r="AJ880" i="41"/>
  <c r="AK880" i="41"/>
  <c r="AL880" i="41"/>
  <c r="AM880" i="41"/>
  <c r="AN880" i="41"/>
  <c r="AO880" i="41"/>
  <c r="AP880" i="41"/>
  <c r="AQ880" i="41"/>
  <c r="AR880" i="41"/>
  <c r="AS880" i="41"/>
  <c r="AT880" i="41"/>
  <c r="AU880" i="41"/>
  <c r="AV880" i="41"/>
  <c r="AW880" i="41"/>
  <c r="C881" i="41"/>
  <c r="D881" i="41"/>
  <c r="E881" i="41"/>
  <c r="F881" i="41"/>
  <c r="G881" i="41"/>
  <c r="H881" i="41"/>
  <c r="J881" i="41"/>
  <c r="K881" i="41"/>
  <c r="L881" i="41"/>
  <c r="N881" i="41"/>
  <c r="O881" i="41"/>
  <c r="P881" i="41"/>
  <c r="S881" i="41"/>
  <c r="T881" i="41"/>
  <c r="U881" i="41"/>
  <c r="V881" i="41"/>
  <c r="W881" i="41"/>
  <c r="AE881" i="41"/>
  <c r="AF881" i="41"/>
  <c r="AG881" i="41"/>
  <c r="AH881" i="41"/>
  <c r="AI881" i="41"/>
  <c r="AJ881" i="41"/>
  <c r="AK881" i="41"/>
  <c r="AL881" i="41"/>
  <c r="AM881" i="41"/>
  <c r="AN881" i="41"/>
  <c r="AO881" i="41"/>
  <c r="AP881" i="41"/>
  <c r="AQ881" i="41"/>
  <c r="AR881" i="41"/>
  <c r="AS881" i="41"/>
  <c r="AT881" i="41"/>
  <c r="AU881" i="41"/>
  <c r="AV881" i="41"/>
  <c r="AW881" i="41"/>
  <c r="C882" i="41"/>
  <c r="D882" i="41"/>
  <c r="E882" i="41"/>
  <c r="F882" i="41"/>
  <c r="G882" i="41"/>
  <c r="H882" i="41"/>
  <c r="J882" i="41"/>
  <c r="K882" i="41"/>
  <c r="L882" i="41"/>
  <c r="N882" i="41"/>
  <c r="O882" i="41"/>
  <c r="P882" i="41"/>
  <c r="S882" i="41"/>
  <c r="T882" i="41"/>
  <c r="U882" i="41"/>
  <c r="V882" i="41"/>
  <c r="W882" i="41"/>
  <c r="AE882" i="41"/>
  <c r="AF882" i="41"/>
  <c r="AG882" i="41"/>
  <c r="AH882" i="41"/>
  <c r="AI882" i="41"/>
  <c r="AJ882" i="41"/>
  <c r="AK882" i="41"/>
  <c r="AL882" i="41"/>
  <c r="AM882" i="41"/>
  <c r="AN882" i="41"/>
  <c r="AO882" i="41"/>
  <c r="AP882" i="41"/>
  <c r="AQ882" i="41"/>
  <c r="AR882" i="41"/>
  <c r="AS882" i="41"/>
  <c r="AT882" i="41"/>
  <c r="AU882" i="41"/>
  <c r="AV882" i="41"/>
  <c r="AW882" i="41"/>
  <c r="C883" i="41"/>
  <c r="D883" i="41"/>
  <c r="E883" i="41"/>
  <c r="F883" i="41"/>
  <c r="G883" i="41"/>
  <c r="H883" i="41"/>
  <c r="J883" i="41"/>
  <c r="K883" i="41"/>
  <c r="L883" i="41"/>
  <c r="N883" i="41"/>
  <c r="O883" i="41"/>
  <c r="P883" i="41"/>
  <c r="S883" i="41"/>
  <c r="T883" i="41"/>
  <c r="U883" i="41"/>
  <c r="V883" i="41"/>
  <c r="W883" i="41"/>
  <c r="AE883" i="41"/>
  <c r="AF883" i="41"/>
  <c r="AG883" i="41"/>
  <c r="AH883" i="41"/>
  <c r="AI883" i="41"/>
  <c r="AJ883" i="41"/>
  <c r="AK883" i="41"/>
  <c r="AL883" i="41"/>
  <c r="AM883" i="41"/>
  <c r="AN883" i="41"/>
  <c r="AO883" i="41"/>
  <c r="AP883" i="41"/>
  <c r="AQ883" i="41"/>
  <c r="AR883" i="41"/>
  <c r="AS883" i="41"/>
  <c r="AT883" i="41"/>
  <c r="AU883" i="41"/>
  <c r="AV883" i="41"/>
  <c r="AW883" i="41"/>
  <c r="C884" i="41"/>
  <c r="D884" i="41"/>
  <c r="E884" i="41"/>
  <c r="F884" i="41"/>
  <c r="G884" i="41"/>
  <c r="H884" i="41"/>
  <c r="J884" i="41"/>
  <c r="K884" i="41"/>
  <c r="L884" i="41"/>
  <c r="N884" i="41"/>
  <c r="O884" i="41"/>
  <c r="P884" i="41"/>
  <c r="S884" i="41"/>
  <c r="T884" i="41"/>
  <c r="U884" i="41"/>
  <c r="V884" i="41"/>
  <c r="W884" i="41"/>
  <c r="AE884" i="41"/>
  <c r="AF884" i="41"/>
  <c r="AH884" i="41"/>
  <c r="AI884" i="41"/>
  <c r="AJ884" i="41"/>
  <c r="AK884" i="41"/>
  <c r="AL884" i="41"/>
  <c r="AM884" i="41"/>
  <c r="AN884" i="41"/>
  <c r="AO884" i="41"/>
  <c r="AP884" i="41"/>
  <c r="AQ884" i="41"/>
  <c r="AR884" i="41"/>
  <c r="AS884" i="41"/>
  <c r="AT884" i="41"/>
  <c r="AU884" i="41"/>
  <c r="AV884" i="41"/>
  <c r="AW884" i="41"/>
  <c r="C885" i="41"/>
  <c r="D885" i="41"/>
  <c r="E885" i="41"/>
  <c r="F885" i="41"/>
  <c r="G885" i="41"/>
  <c r="H885" i="41"/>
  <c r="J885" i="41"/>
  <c r="K885" i="41"/>
  <c r="L885" i="41"/>
  <c r="N885" i="41"/>
  <c r="O885" i="41"/>
  <c r="P885" i="41"/>
  <c r="S885" i="41"/>
  <c r="T885" i="41"/>
  <c r="U885" i="41"/>
  <c r="V885" i="41"/>
  <c r="W885" i="41"/>
  <c r="AE885" i="41"/>
  <c r="AF885" i="41"/>
  <c r="AG885" i="41"/>
  <c r="AH885" i="41"/>
  <c r="AI885" i="41"/>
  <c r="AJ885" i="41"/>
  <c r="AK885" i="41"/>
  <c r="AL885" i="41"/>
  <c r="AM885" i="41"/>
  <c r="AN885" i="41"/>
  <c r="AO885" i="41"/>
  <c r="AP885" i="41"/>
  <c r="AQ885" i="41"/>
  <c r="AR885" i="41"/>
  <c r="AS885" i="41"/>
  <c r="AT885" i="41"/>
  <c r="AU885" i="41"/>
  <c r="AV885" i="41"/>
  <c r="AW885" i="41"/>
  <c r="C886" i="41"/>
  <c r="D886" i="41"/>
  <c r="E886" i="41"/>
  <c r="F886" i="41"/>
  <c r="G886" i="41"/>
  <c r="H886" i="41"/>
  <c r="J886" i="41"/>
  <c r="K886" i="41"/>
  <c r="L886" i="41"/>
  <c r="N886" i="41"/>
  <c r="O886" i="41"/>
  <c r="P886" i="41"/>
  <c r="S886" i="41"/>
  <c r="T886" i="41"/>
  <c r="U886" i="41"/>
  <c r="V886" i="41"/>
  <c r="W886" i="41"/>
  <c r="AE886" i="41"/>
  <c r="AF886" i="41"/>
  <c r="AH886" i="41"/>
  <c r="AI886" i="41"/>
  <c r="AJ886" i="41"/>
  <c r="AK886" i="41"/>
  <c r="AL886" i="41"/>
  <c r="AM886" i="41"/>
  <c r="AN886" i="41"/>
  <c r="AO886" i="41"/>
  <c r="AP886" i="41"/>
  <c r="AQ886" i="41"/>
  <c r="AR886" i="41"/>
  <c r="AS886" i="41"/>
  <c r="AT886" i="41"/>
  <c r="AU886" i="41"/>
  <c r="AV886" i="41"/>
  <c r="AW886" i="41"/>
  <c r="C887" i="41"/>
  <c r="D887" i="41"/>
  <c r="E887" i="41"/>
  <c r="F887" i="41"/>
  <c r="G887" i="41"/>
  <c r="H887" i="41"/>
  <c r="J887" i="41"/>
  <c r="K887" i="41"/>
  <c r="L887" i="41"/>
  <c r="N887" i="41"/>
  <c r="O887" i="41"/>
  <c r="P887" i="41"/>
  <c r="S887" i="41"/>
  <c r="T887" i="41"/>
  <c r="U887" i="41"/>
  <c r="V887" i="41"/>
  <c r="W887" i="41"/>
  <c r="AE887" i="41"/>
  <c r="AF887" i="41"/>
  <c r="AG887" i="41"/>
  <c r="AH887" i="41"/>
  <c r="AI887" i="41"/>
  <c r="AJ887" i="41"/>
  <c r="AK887" i="41"/>
  <c r="AL887" i="41"/>
  <c r="AM887" i="41"/>
  <c r="AN887" i="41"/>
  <c r="AO887" i="41"/>
  <c r="AP887" i="41"/>
  <c r="AQ887" i="41"/>
  <c r="AR887" i="41"/>
  <c r="AS887" i="41"/>
  <c r="AT887" i="41"/>
  <c r="AU887" i="41"/>
  <c r="AV887" i="41"/>
  <c r="AW887" i="41"/>
  <c r="C888" i="41"/>
  <c r="D888" i="41"/>
  <c r="E888" i="41"/>
  <c r="F888" i="41"/>
  <c r="G888" i="41"/>
  <c r="H888" i="41"/>
  <c r="J888" i="41"/>
  <c r="K888" i="41"/>
  <c r="L888" i="41"/>
  <c r="N888" i="41"/>
  <c r="O888" i="41"/>
  <c r="P888" i="41"/>
  <c r="S888" i="41"/>
  <c r="T888" i="41"/>
  <c r="U888" i="41"/>
  <c r="V888" i="41"/>
  <c r="W888" i="41"/>
  <c r="AE888" i="41"/>
  <c r="AF888" i="41"/>
  <c r="AG888" i="41"/>
  <c r="AH888" i="41"/>
  <c r="AI888" i="41"/>
  <c r="AJ888" i="41"/>
  <c r="AK888" i="41"/>
  <c r="AL888" i="41"/>
  <c r="AM888" i="41"/>
  <c r="AN888" i="41"/>
  <c r="AO888" i="41"/>
  <c r="AP888" i="41"/>
  <c r="AQ888" i="41"/>
  <c r="AR888" i="41"/>
  <c r="AS888" i="41"/>
  <c r="AT888" i="41"/>
  <c r="AU888" i="41"/>
  <c r="AV888" i="41"/>
  <c r="AW888" i="41"/>
  <c r="C889" i="41"/>
  <c r="D889" i="41"/>
  <c r="E889" i="41"/>
  <c r="F889" i="41"/>
  <c r="G889" i="41"/>
  <c r="H889" i="41"/>
  <c r="J889" i="41"/>
  <c r="K889" i="41"/>
  <c r="L889" i="41"/>
  <c r="N889" i="41"/>
  <c r="O889" i="41"/>
  <c r="P889" i="41"/>
  <c r="S889" i="41"/>
  <c r="T889" i="41"/>
  <c r="U889" i="41"/>
  <c r="V889" i="41"/>
  <c r="W889" i="41"/>
  <c r="AE889" i="41"/>
  <c r="AF889" i="41"/>
  <c r="AG889" i="41"/>
  <c r="AH889" i="41"/>
  <c r="AI889" i="41"/>
  <c r="AJ889" i="41"/>
  <c r="AK889" i="41"/>
  <c r="AL889" i="41"/>
  <c r="AM889" i="41"/>
  <c r="AN889" i="41"/>
  <c r="AO889" i="41"/>
  <c r="AP889" i="41"/>
  <c r="AQ889" i="41"/>
  <c r="AR889" i="41"/>
  <c r="AS889" i="41"/>
  <c r="AT889" i="41"/>
  <c r="AU889" i="41"/>
  <c r="AV889" i="41"/>
  <c r="AW889" i="41"/>
  <c r="C890" i="41"/>
  <c r="D890" i="41"/>
  <c r="E890" i="41"/>
  <c r="F890" i="41"/>
  <c r="G890" i="41"/>
  <c r="H890" i="41"/>
  <c r="J890" i="41"/>
  <c r="K890" i="41"/>
  <c r="L890" i="41"/>
  <c r="N890" i="41"/>
  <c r="O890" i="41"/>
  <c r="P890" i="41"/>
  <c r="S890" i="41"/>
  <c r="T890" i="41"/>
  <c r="U890" i="41"/>
  <c r="V890" i="41"/>
  <c r="W890" i="41"/>
  <c r="AE890" i="41"/>
  <c r="AF890" i="41"/>
  <c r="AG890" i="41"/>
  <c r="AH890" i="41"/>
  <c r="AI890" i="41"/>
  <c r="AJ890" i="41"/>
  <c r="AK890" i="41"/>
  <c r="AL890" i="41"/>
  <c r="AM890" i="41"/>
  <c r="AN890" i="41"/>
  <c r="AO890" i="41"/>
  <c r="AP890" i="41"/>
  <c r="AQ890" i="41"/>
  <c r="AR890" i="41"/>
  <c r="AS890" i="41"/>
  <c r="AT890" i="41"/>
  <c r="AU890" i="41"/>
  <c r="AV890" i="41"/>
  <c r="AW890" i="41"/>
  <c r="C891" i="41"/>
  <c r="D891" i="41"/>
  <c r="E891" i="41"/>
  <c r="F891" i="41"/>
  <c r="G891" i="41"/>
  <c r="H891" i="41"/>
  <c r="J891" i="41"/>
  <c r="K891" i="41"/>
  <c r="L891" i="41"/>
  <c r="N891" i="41"/>
  <c r="O891" i="41"/>
  <c r="P891" i="41"/>
  <c r="S891" i="41"/>
  <c r="T891" i="41"/>
  <c r="U891" i="41"/>
  <c r="V891" i="41"/>
  <c r="W891" i="41"/>
  <c r="AE891" i="41"/>
  <c r="AF891" i="41"/>
  <c r="AG891" i="41"/>
  <c r="AH891" i="41"/>
  <c r="AI891" i="41"/>
  <c r="AJ891" i="41"/>
  <c r="AK891" i="41"/>
  <c r="AL891" i="41"/>
  <c r="AM891" i="41"/>
  <c r="AN891" i="41"/>
  <c r="AO891" i="41"/>
  <c r="AP891" i="41"/>
  <c r="AQ891" i="41"/>
  <c r="AR891" i="41"/>
  <c r="AS891" i="41"/>
  <c r="AT891" i="41"/>
  <c r="AU891" i="41"/>
  <c r="AV891" i="41"/>
  <c r="AW891" i="41"/>
  <c r="C892" i="41"/>
  <c r="D892" i="41"/>
  <c r="E892" i="41"/>
  <c r="F892" i="41"/>
  <c r="G892" i="41"/>
  <c r="H892" i="41"/>
  <c r="J892" i="41"/>
  <c r="K892" i="41"/>
  <c r="L892" i="41"/>
  <c r="N892" i="41"/>
  <c r="O892" i="41"/>
  <c r="P892" i="41"/>
  <c r="S892" i="41"/>
  <c r="T892" i="41"/>
  <c r="U892" i="41"/>
  <c r="V892" i="41"/>
  <c r="W892" i="41"/>
  <c r="AE892" i="41"/>
  <c r="AF892" i="41"/>
  <c r="AG892" i="41"/>
  <c r="AH892" i="41"/>
  <c r="AI892" i="41"/>
  <c r="AJ892" i="41"/>
  <c r="AK892" i="41"/>
  <c r="AL892" i="41"/>
  <c r="AM892" i="41"/>
  <c r="AN892" i="41"/>
  <c r="AO892" i="41"/>
  <c r="AP892" i="41"/>
  <c r="AQ892" i="41"/>
  <c r="AR892" i="41"/>
  <c r="AS892" i="41"/>
  <c r="AT892" i="41"/>
  <c r="AU892" i="41"/>
  <c r="AV892" i="41"/>
  <c r="AW892" i="41"/>
  <c r="C893" i="41"/>
  <c r="D893" i="41"/>
  <c r="E893" i="41"/>
  <c r="F893" i="41"/>
  <c r="G893" i="41"/>
  <c r="H893" i="41"/>
  <c r="J893" i="41"/>
  <c r="K893" i="41"/>
  <c r="L893" i="41"/>
  <c r="N893" i="41"/>
  <c r="O893" i="41"/>
  <c r="P893" i="41"/>
  <c r="S893" i="41"/>
  <c r="T893" i="41"/>
  <c r="U893" i="41"/>
  <c r="V893" i="41"/>
  <c r="W893" i="41"/>
  <c r="AE893" i="41"/>
  <c r="AF893" i="41"/>
  <c r="AG893" i="41"/>
  <c r="AH893" i="41"/>
  <c r="AI893" i="41"/>
  <c r="AJ893" i="41"/>
  <c r="AK893" i="41"/>
  <c r="AL893" i="41"/>
  <c r="AM893" i="41"/>
  <c r="AN893" i="41"/>
  <c r="AO893" i="41"/>
  <c r="AP893" i="41"/>
  <c r="AQ893" i="41"/>
  <c r="AR893" i="41"/>
  <c r="AS893" i="41"/>
  <c r="AT893" i="41"/>
  <c r="AU893" i="41"/>
  <c r="AV893" i="41"/>
  <c r="AW893" i="41"/>
  <c r="C894" i="41"/>
  <c r="D894" i="41"/>
  <c r="E894" i="41"/>
  <c r="F894" i="41"/>
  <c r="G894" i="41"/>
  <c r="H894" i="41"/>
  <c r="J894" i="41"/>
  <c r="K894" i="41"/>
  <c r="L894" i="41"/>
  <c r="N894" i="41"/>
  <c r="O894" i="41"/>
  <c r="P894" i="41"/>
  <c r="S894" i="41"/>
  <c r="T894" i="41"/>
  <c r="U894" i="41"/>
  <c r="V894" i="41"/>
  <c r="W894" i="41"/>
  <c r="AE894" i="41"/>
  <c r="AF894" i="41"/>
  <c r="AG894" i="41"/>
  <c r="AH894" i="41"/>
  <c r="AI894" i="41"/>
  <c r="AJ894" i="41"/>
  <c r="AK894" i="41"/>
  <c r="AL894" i="41"/>
  <c r="AM894" i="41"/>
  <c r="AN894" i="41"/>
  <c r="AO894" i="41"/>
  <c r="AP894" i="41"/>
  <c r="AQ894" i="41"/>
  <c r="AR894" i="41"/>
  <c r="AS894" i="41"/>
  <c r="AT894" i="41"/>
  <c r="AU894" i="41"/>
  <c r="AV894" i="41"/>
  <c r="AW894" i="41"/>
  <c r="C895" i="41"/>
  <c r="D895" i="41"/>
  <c r="E895" i="41"/>
  <c r="F895" i="41"/>
  <c r="G895" i="41"/>
  <c r="H895" i="41"/>
  <c r="J895" i="41"/>
  <c r="K895" i="41"/>
  <c r="L895" i="41"/>
  <c r="N895" i="41"/>
  <c r="O895" i="41"/>
  <c r="P895" i="41"/>
  <c r="S895" i="41"/>
  <c r="T895" i="41"/>
  <c r="U895" i="41"/>
  <c r="V895" i="41"/>
  <c r="W895" i="41"/>
  <c r="AE895" i="41"/>
  <c r="AF895" i="41"/>
  <c r="AG895" i="41"/>
  <c r="AH895" i="41"/>
  <c r="AI895" i="41"/>
  <c r="AJ895" i="41"/>
  <c r="AK895" i="41"/>
  <c r="AL895" i="41"/>
  <c r="AM895" i="41"/>
  <c r="AN895" i="41"/>
  <c r="AO895" i="41"/>
  <c r="AP895" i="41"/>
  <c r="AQ895" i="41"/>
  <c r="AR895" i="41"/>
  <c r="AS895" i="41"/>
  <c r="AT895" i="41"/>
  <c r="AU895" i="41"/>
  <c r="AV895" i="41"/>
  <c r="AW895" i="41"/>
  <c r="C896" i="41"/>
  <c r="D896" i="41"/>
  <c r="E896" i="41"/>
  <c r="F896" i="41"/>
  <c r="G896" i="41"/>
  <c r="H896" i="41"/>
  <c r="J896" i="41"/>
  <c r="K896" i="41"/>
  <c r="L896" i="41"/>
  <c r="N896" i="41"/>
  <c r="O896" i="41"/>
  <c r="P896" i="41"/>
  <c r="S896" i="41"/>
  <c r="T896" i="41"/>
  <c r="U896" i="41"/>
  <c r="V896" i="41"/>
  <c r="W896" i="41"/>
  <c r="AE896" i="41"/>
  <c r="AF896" i="41"/>
  <c r="AG896" i="41"/>
  <c r="AH896" i="41"/>
  <c r="AI896" i="41"/>
  <c r="AJ896" i="41"/>
  <c r="AK896" i="41"/>
  <c r="AL896" i="41"/>
  <c r="AM896" i="41"/>
  <c r="AN896" i="41"/>
  <c r="AO896" i="41"/>
  <c r="AP896" i="41"/>
  <c r="AQ896" i="41"/>
  <c r="AR896" i="41"/>
  <c r="AS896" i="41"/>
  <c r="AT896" i="41"/>
  <c r="AU896" i="41"/>
  <c r="AV896" i="41"/>
  <c r="AW896" i="41"/>
  <c r="C897" i="41"/>
  <c r="D897" i="41"/>
  <c r="E897" i="41"/>
  <c r="F897" i="41"/>
  <c r="G897" i="41"/>
  <c r="H897" i="41"/>
  <c r="J897" i="41"/>
  <c r="K897" i="41"/>
  <c r="L897" i="41"/>
  <c r="N897" i="41"/>
  <c r="O897" i="41"/>
  <c r="P897" i="41"/>
  <c r="S897" i="41"/>
  <c r="T897" i="41"/>
  <c r="U897" i="41"/>
  <c r="V897" i="41"/>
  <c r="W897" i="41"/>
  <c r="AE897" i="41"/>
  <c r="AF897" i="41"/>
  <c r="AG897" i="41"/>
  <c r="AH897" i="41"/>
  <c r="AI897" i="41"/>
  <c r="AJ897" i="41"/>
  <c r="AK897" i="41"/>
  <c r="AL897" i="41"/>
  <c r="AM897" i="41"/>
  <c r="AN897" i="41"/>
  <c r="AO897" i="41"/>
  <c r="AP897" i="41"/>
  <c r="AQ897" i="41"/>
  <c r="AR897" i="41"/>
  <c r="AS897" i="41"/>
  <c r="AT897" i="41"/>
  <c r="AU897" i="41"/>
  <c r="AV897" i="41"/>
  <c r="AW897" i="41"/>
  <c r="C898" i="41"/>
  <c r="D898" i="41"/>
  <c r="E898" i="41"/>
  <c r="F898" i="41"/>
  <c r="G898" i="41"/>
  <c r="H898" i="41"/>
  <c r="J898" i="41"/>
  <c r="K898" i="41"/>
  <c r="L898" i="41"/>
  <c r="N898" i="41"/>
  <c r="O898" i="41"/>
  <c r="P898" i="41"/>
  <c r="S898" i="41"/>
  <c r="T898" i="41"/>
  <c r="U898" i="41"/>
  <c r="V898" i="41"/>
  <c r="W898" i="41"/>
  <c r="AE898" i="41"/>
  <c r="AF898" i="41"/>
  <c r="AG898" i="41"/>
  <c r="AH898" i="41"/>
  <c r="AI898" i="41"/>
  <c r="AJ898" i="41"/>
  <c r="AK898" i="41"/>
  <c r="AL898" i="41"/>
  <c r="AM898" i="41"/>
  <c r="AN898" i="41"/>
  <c r="AO898" i="41"/>
  <c r="AP898" i="41"/>
  <c r="AQ898" i="41"/>
  <c r="AR898" i="41"/>
  <c r="AS898" i="41"/>
  <c r="AT898" i="41"/>
  <c r="AU898" i="41"/>
  <c r="AV898" i="41"/>
  <c r="AW898" i="41"/>
  <c r="C899" i="41"/>
  <c r="D899" i="41"/>
  <c r="E899" i="41"/>
  <c r="F899" i="41"/>
  <c r="G899" i="41"/>
  <c r="H899" i="41"/>
  <c r="J899" i="41"/>
  <c r="K899" i="41"/>
  <c r="L899" i="41"/>
  <c r="N899" i="41"/>
  <c r="O899" i="41"/>
  <c r="P899" i="41"/>
  <c r="S899" i="41"/>
  <c r="T899" i="41"/>
  <c r="U899" i="41"/>
  <c r="V899" i="41"/>
  <c r="W899" i="41"/>
  <c r="AE899" i="41"/>
  <c r="AF899" i="41"/>
  <c r="AG899" i="41"/>
  <c r="AH899" i="41"/>
  <c r="AI899" i="41"/>
  <c r="AJ899" i="41"/>
  <c r="AK899" i="41"/>
  <c r="AL899" i="41"/>
  <c r="AM899" i="41"/>
  <c r="AN899" i="41"/>
  <c r="AO899" i="41"/>
  <c r="AP899" i="41"/>
  <c r="AQ899" i="41"/>
  <c r="AR899" i="41"/>
  <c r="AS899" i="41"/>
  <c r="AT899" i="41"/>
  <c r="AU899" i="41"/>
  <c r="AV899" i="41"/>
  <c r="AW899" i="41"/>
  <c r="C900" i="41"/>
  <c r="D900" i="41"/>
  <c r="E900" i="41"/>
  <c r="F900" i="41"/>
  <c r="G900" i="41"/>
  <c r="H900" i="41"/>
  <c r="J900" i="41"/>
  <c r="K900" i="41"/>
  <c r="L900" i="41"/>
  <c r="N900" i="41"/>
  <c r="O900" i="41"/>
  <c r="P900" i="41"/>
  <c r="S900" i="41"/>
  <c r="T900" i="41"/>
  <c r="U900" i="41"/>
  <c r="V900" i="41"/>
  <c r="W900" i="41"/>
  <c r="AE900" i="41"/>
  <c r="AF900" i="41"/>
  <c r="AG900" i="41"/>
  <c r="AH900" i="41"/>
  <c r="AI900" i="41"/>
  <c r="AJ900" i="41"/>
  <c r="AK900" i="41"/>
  <c r="AL900" i="41"/>
  <c r="AM900" i="41"/>
  <c r="AN900" i="41"/>
  <c r="AO900" i="41"/>
  <c r="AP900" i="41"/>
  <c r="AQ900" i="41"/>
  <c r="AR900" i="41"/>
  <c r="AS900" i="41"/>
  <c r="AT900" i="41"/>
  <c r="AU900" i="41"/>
  <c r="AV900" i="41"/>
  <c r="AW900" i="41"/>
  <c r="C901" i="41"/>
  <c r="D901" i="41"/>
  <c r="E901" i="41"/>
  <c r="F901" i="41"/>
  <c r="G901" i="41"/>
  <c r="H901" i="41"/>
  <c r="J901" i="41"/>
  <c r="K901" i="41"/>
  <c r="L901" i="41"/>
  <c r="N901" i="41"/>
  <c r="O901" i="41"/>
  <c r="P901" i="41"/>
  <c r="S901" i="41"/>
  <c r="T901" i="41"/>
  <c r="U901" i="41"/>
  <c r="V901" i="41"/>
  <c r="W901" i="41"/>
  <c r="AE901" i="41"/>
  <c r="AF901" i="41"/>
  <c r="AG901" i="41"/>
  <c r="AH901" i="41"/>
  <c r="AI901" i="41"/>
  <c r="AJ901" i="41"/>
  <c r="AK901" i="41"/>
  <c r="AL901" i="41"/>
  <c r="AM901" i="41"/>
  <c r="AN901" i="41"/>
  <c r="AO901" i="41"/>
  <c r="AP901" i="41"/>
  <c r="AQ901" i="41"/>
  <c r="AR901" i="41"/>
  <c r="AS901" i="41"/>
  <c r="AT901" i="41"/>
  <c r="AU901" i="41"/>
  <c r="AV901" i="41"/>
  <c r="AW901" i="41"/>
  <c r="C902" i="41"/>
  <c r="D902" i="41"/>
  <c r="E902" i="41"/>
  <c r="F902" i="41"/>
  <c r="G902" i="41"/>
  <c r="H902" i="41"/>
  <c r="J902" i="41"/>
  <c r="K902" i="41"/>
  <c r="L902" i="41"/>
  <c r="N902" i="41"/>
  <c r="O902" i="41"/>
  <c r="P902" i="41"/>
  <c r="S902" i="41"/>
  <c r="T902" i="41"/>
  <c r="U902" i="41"/>
  <c r="V902" i="41"/>
  <c r="W902" i="41"/>
  <c r="AE902" i="41"/>
  <c r="AF902" i="41"/>
  <c r="AG902" i="41"/>
  <c r="AH902" i="41"/>
  <c r="AI902" i="41"/>
  <c r="AJ902" i="41"/>
  <c r="AK902" i="41"/>
  <c r="AL902" i="41"/>
  <c r="AM902" i="41"/>
  <c r="AN902" i="41"/>
  <c r="AO902" i="41"/>
  <c r="AP902" i="41"/>
  <c r="AQ902" i="41"/>
  <c r="AR902" i="41"/>
  <c r="AS902" i="41"/>
  <c r="AT902" i="41"/>
  <c r="AU902" i="41"/>
  <c r="AV902" i="41"/>
  <c r="AW902" i="41"/>
  <c r="C903" i="41"/>
  <c r="D903" i="41"/>
  <c r="E903" i="41"/>
  <c r="F903" i="41"/>
  <c r="G903" i="41"/>
  <c r="H903" i="41"/>
  <c r="J903" i="41"/>
  <c r="K903" i="41"/>
  <c r="L903" i="41"/>
  <c r="N903" i="41"/>
  <c r="O903" i="41"/>
  <c r="P903" i="41"/>
  <c r="S903" i="41"/>
  <c r="T903" i="41"/>
  <c r="U903" i="41"/>
  <c r="V903" i="41"/>
  <c r="W903" i="41"/>
  <c r="AE903" i="41"/>
  <c r="AF903" i="41"/>
  <c r="AG903" i="41"/>
  <c r="AH903" i="41"/>
  <c r="AI903" i="41"/>
  <c r="AJ903" i="41"/>
  <c r="AK903" i="41"/>
  <c r="AL903" i="41"/>
  <c r="AM903" i="41"/>
  <c r="AN903" i="41"/>
  <c r="AO903" i="41"/>
  <c r="AP903" i="41"/>
  <c r="AQ903" i="41"/>
  <c r="AR903" i="41"/>
  <c r="AS903" i="41"/>
  <c r="AT903" i="41"/>
  <c r="AU903" i="41"/>
  <c r="AV903" i="41"/>
  <c r="AW903" i="41"/>
  <c r="C904" i="41"/>
  <c r="D904" i="41"/>
  <c r="E904" i="41"/>
  <c r="F904" i="41"/>
  <c r="G904" i="41"/>
  <c r="H904" i="41"/>
  <c r="J904" i="41"/>
  <c r="K904" i="41"/>
  <c r="L904" i="41"/>
  <c r="N904" i="41"/>
  <c r="O904" i="41"/>
  <c r="P904" i="41"/>
  <c r="S904" i="41"/>
  <c r="T904" i="41"/>
  <c r="U904" i="41"/>
  <c r="V904" i="41"/>
  <c r="W904" i="41"/>
  <c r="AE904" i="41"/>
  <c r="AF904" i="41"/>
  <c r="AG904" i="41"/>
  <c r="AH904" i="41"/>
  <c r="AI904" i="41"/>
  <c r="AJ904" i="41"/>
  <c r="AK904" i="41"/>
  <c r="AL904" i="41"/>
  <c r="AM904" i="41"/>
  <c r="AN904" i="41"/>
  <c r="AO904" i="41"/>
  <c r="AP904" i="41"/>
  <c r="AQ904" i="41"/>
  <c r="AR904" i="41"/>
  <c r="AS904" i="41"/>
  <c r="AT904" i="41"/>
  <c r="AU904" i="41"/>
  <c r="AV904" i="41"/>
  <c r="AW904" i="41"/>
  <c r="C905" i="41"/>
  <c r="D905" i="41"/>
  <c r="E905" i="41"/>
  <c r="F905" i="41"/>
  <c r="G905" i="41"/>
  <c r="H905" i="41"/>
  <c r="J905" i="41"/>
  <c r="K905" i="41"/>
  <c r="L905" i="41"/>
  <c r="N905" i="41"/>
  <c r="O905" i="41"/>
  <c r="P905" i="41"/>
  <c r="S905" i="41"/>
  <c r="T905" i="41"/>
  <c r="U905" i="41"/>
  <c r="V905" i="41"/>
  <c r="W905" i="41"/>
  <c r="AE905" i="41"/>
  <c r="AF905" i="41"/>
  <c r="AG905" i="41"/>
  <c r="AH905" i="41"/>
  <c r="AI905" i="41"/>
  <c r="AJ905" i="41"/>
  <c r="AK905" i="41"/>
  <c r="AL905" i="41"/>
  <c r="AM905" i="41"/>
  <c r="AN905" i="41"/>
  <c r="AO905" i="41"/>
  <c r="AP905" i="41"/>
  <c r="AQ905" i="41"/>
  <c r="AR905" i="41"/>
  <c r="AS905" i="41"/>
  <c r="AT905" i="41"/>
  <c r="AU905" i="41"/>
  <c r="AV905" i="41"/>
  <c r="AW905" i="41"/>
  <c r="C906" i="41"/>
  <c r="D906" i="41"/>
  <c r="E906" i="41"/>
  <c r="F906" i="41"/>
  <c r="G906" i="41"/>
  <c r="H906" i="41"/>
  <c r="J906" i="41"/>
  <c r="K906" i="41"/>
  <c r="L906" i="41"/>
  <c r="N906" i="41"/>
  <c r="O906" i="41"/>
  <c r="P906" i="41"/>
  <c r="S906" i="41"/>
  <c r="T906" i="41"/>
  <c r="U906" i="41"/>
  <c r="V906" i="41"/>
  <c r="W906" i="41"/>
  <c r="AE906" i="41"/>
  <c r="AF906" i="41"/>
  <c r="AG906" i="41"/>
  <c r="AH906" i="41"/>
  <c r="AI906" i="41"/>
  <c r="AJ906" i="41"/>
  <c r="AK906" i="41"/>
  <c r="AL906" i="41"/>
  <c r="AM906" i="41"/>
  <c r="AN906" i="41"/>
  <c r="AO906" i="41"/>
  <c r="AP906" i="41"/>
  <c r="AQ906" i="41"/>
  <c r="AR906" i="41"/>
  <c r="AS906" i="41"/>
  <c r="AT906" i="41"/>
  <c r="AU906" i="41"/>
  <c r="AV906" i="41"/>
  <c r="AW906" i="41"/>
  <c r="C907" i="41"/>
  <c r="D907" i="41"/>
  <c r="E907" i="41"/>
  <c r="F907" i="41"/>
  <c r="G907" i="41"/>
  <c r="H907" i="41"/>
  <c r="J907" i="41"/>
  <c r="K907" i="41"/>
  <c r="L907" i="41"/>
  <c r="N907" i="41"/>
  <c r="O907" i="41"/>
  <c r="P907" i="41"/>
  <c r="S907" i="41"/>
  <c r="T907" i="41"/>
  <c r="U907" i="41"/>
  <c r="V907" i="41"/>
  <c r="W907" i="41"/>
  <c r="AE907" i="41"/>
  <c r="AF907" i="41"/>
  <c r="AG907" i="41"/>
  <c r="AH907" i="41"/>
  <c r="AI907" i="41"/>
  <c r="AJ907" i="41"/>
  <c r="AK907" i="41"/>
  <c r="AL907" i="41"/>
  <c r="AM907" i="41"/>
  <c r="AN907" i="41"/>
  <c r="AO907" i="41"/>
  <c r="AP907" i="41"/>
  <c r="AQ907" i="41"/>
  <c r="AR907" i="41"/>
  <c r="AS907" i="41"/>
  <c r="AT907" i="41"/>
  <c r="AU907" i="41"/>
  <c r="AV907" i="41"/>
  <c r="AW907" i="41"/>
  <c r="C908" i="41"/>
  <c r="D908" i="41"/>
  <c r="E908" i="41"/>
  <c r="F908" i="41"/>
  <c r="G908" i="41"/>
  <c r="H908" i="41"/>
  <c r="J908" i="41"/>
  <c r="K908" i="41"/>
  <c r="L908" i="41"/>
  <c r="N908" i="41"/>
  <c r="O908" i="41"/>
  <c r="P908" i="41"/>
  <c r="S908" i="41"/>
  <c r="T908" i="41"/>
  <c r="U908" i="41"/>
  <c r="V908" i="41"/>
  <c r="W908" i="41"/>
  <c r="AE908" i="41"/>
  <c r="AF908" i="41"/>
  <c r="AG908" i="41"/>
  <c r="AH908" i="41"/>
  <c r="AI908" i="41"/>
  <c r="AJ908" i="41"/>
  <c r="AK908" i="41"/>
  <c r="AL908" i="41"/>
  <c r="AM908" i="41"/>
  <c r="AN908" i="41"/>
  <c r="AO908" i="41"/>
  <c r="AP908" i="41"/>
  <c r="AQ908" i="41"/>
  <c r="AR908" i="41"/>
  <c r="AS908" i="41"/>
  <c r="AT908" i="41"/>
  <c r="AU908" i="41"/>
  <c r="AV908" i="41"/>
  <c r="AW908" i="41"/>
  <c r="C909" i="41"/>
  <c r="D909" i="41"/>
  <c r="E909" i="41"/>
  <c r="F909" i="41"/>
  <c r="G909" i="41"/>
  <c r="H909" i="41"/>
  <c r="J909" i="41"/>
  <c r="K909" i="41"/>
  <c r="L909" i="41"/>
  <c r="N909" i="41"/>
  <c r="O909" i="41"/>
  <c r="P909" i="41"/>
  <c r="S909" i="41"/>
  <c r="T909" i="41"/>
  <c r="U909" i="41"/>
  <c r="V909" i="41"/>
  <c r="W909" i="41"/>
  <c r="AE909" i="41"/>
  <c r="AF909" i="41"/>
  <c r="AG909" i="41"/>
  <c r="AH909" i="41"/>
  <c r="AI909" i="41"/>
  <c r="AJ909" i="41"/>
  <c r="AK909" i="41"/>
  <c r="AL909" i="41"/>
  <c r="AM909" i="41"/>
  <c r="AN909" i="41"/>
  <c r="AO909" i="41"/>
  <c r="AP909" i="41"/>
  <c r="AQ909" i="41"/>
  <c r="AR909" i="41"/>
  <c r="AS909" i="41"/>
  <c r="AT909" i="41"/>
  <c r="AU909" i="41"/>
  <c r="AV909" i="41"/>
  <c r="AW909" i="41"/>
  <c r="C910" i="41"/>
  <c r="D910" i="41"/>
  <c r="E910" i="41"/>
  <c r="F910" i="41"/>
  <c r="G910" i="41"/>
  <c r="H910" i="41"/>
  <c r="J910" i="41"/>
  <c r="K910" i="41"/>
  <c r="L910" i="41"/>
  <c r="N910" i="41"/>
  <c r="O910" i="41"/>
  <c r="P910" i="41"/>
  <c r="S910" i="41"/>
  <c r="T910" i="41"/>
  <c r="U910" i="41"/>
  <c r="V910" i="41"/>
  <c r="W910" i="41"/>
  <c r="AE910" i="41"/>
  <c r="AF910" i="41"/>
  <c r="AG910" i="41"/>
  <c r="AH910" i="41"/>
  <c r="AI910" i="41"/>
  <c r="AJ910" i="41"/>
  <c r="AK910" i="41"/>
  <c r="AL910" i="41"/>
  <c r="AM910" i="41"/>
  <c r="AN910" i="41"/>
  <c r="AO910" i="41"/>
  <c r="AP910" i="41"/>
  <c r="AQ910" i="41"/>
  <c r="AR910" i="41"/>
  <c r="AS910" i="41"/>
  <c r="AT910" i="41"/>
  <c r="AU910" i="41"/>
  <c r="AV910" i="41"/>
  <c r="AW910" i="41"/>
  <c r="C911" i="41"/>
  <c r="D911" i="41"/>
  <c r="E911" i="41"/>
  <c r="F911" i="41"/>
  <c r="G911" i="41"/>
  <c r="H911" i="41"/>
  <c r="J911" i="41"/>
  <c r="K911" i="41"/>
  <c r="L911" i="41"/>
  <c r="N911" i="41"/>
  <c r="O911" i="41"/>
  <c r="P911" i="41"/>
  <c r="S911" i="41"/>
  <c r="T911" i="41"/>
  <c r="U911" i="41"/>
  <c r="V911" i="41"/>
  <c r="W911" i="41"/>
  <c r="AE911" i="41"/>
  <c r="AF911" i="41"/>
  <c r="AG911" i="41"/>
  <c r="AH911" i="41"/>
  <c r="AI911" i="41"/>
  <c r="AJ911" i="41"/>
  <c r="AK911" i="41"/>
  <c r="AL911" i="41"/>
  <c r="AM911" i="41"/>
  <c r="AN911" i="41"/>
  <c r="AO911" i="41"/>
  <c r="AP911" i="41"/>
  <c r="AQ911" i="41"/>
  <c r="AR911" i="41"/>
  <c r="AS911" i="41"/>
  <c r="AT911" i="41"/>
  <c r="AU911" i="41"/>
  <c r="AV911" i="41"/>
  <c r="AW911" i="41"/>
  <c r="C912" i="41"/>
  <c r="D912" i="41"/>
  <c r="E912" i="41"/>
  <c r="F912" i="41"/>
  <c r="G912" i="41"/>
  <c r="H912" i="41"/>
  <c r="J912" i="41"/>
  <c r="K912" i="41"/>
  <c r="L912" i="41"/>
  <c r="N912" i="41"/>
  <c r="O912" i="41"/>
  <c r="P912" i="41"/>
  <c r="S912" i="41"/>
  <c r="T912" i="41"/>
  <c r="U912" i="41"/>
  <c r="V912" i="41"/>
  <c r="W912" i="41"/>
  <c r="AE912" i="41"/>
  <c r="AF912" i="41"/>
  <c r="AG912" i="41"/>
  <c r="AH912" i="41"/>
  <c r="AI912" i="41"/>
  <c r="AJ912" i="41"/>
  <c r="AK912" i="41"/>
  <c r="AL912" i="41"/>
  <c r="AM912" i="41"/>
  <c r="AN912" i="41"/>
  <c r="AO912" i="41"/>
  <c r="AP912" i="41"/>
  <c r="AQ912" i="41"/>
  <c r="AR912" i="41"/>
  <c r="AS912" i="41"/>
  <c r="AT912" i="41"/>
  <c r="AU912" i="41"/>
  <c r="AV912" i="41"/>
  <c r="AW912" i="41"/>
  <c r="C913" i="41"/>
  <c r="D913" i="41"/>
  <c r="E913" i="41"/>
  <c r="F913" i="41"/>
  <c r="G913" i="41"/>
  <c r="H913" i="41"/>
  <c r="J913" i="41"/>
  <c r="K913" i="41"/>
  <c r="L913" i="41"/>
  <c r="N913" i="41"/>
  <c r="O913" i="41"/>
  <c r="P913" i="41"/>
  <c r="S913" i="41"/>
  <c r="T913" i="41"/>
  <c r="U913" i="41"/>
  <c r="V913" i="41"/>
  <c r="W913" i="41"/>
  <c r="AE913" i="41"/>
  <c r="AF913" i="41"/>
  <c r="AG913" i="41"/>
  <c r="AH913" i="41"/>
  <c r="AI913" i="41"/>
  <c r="AJ913" i="41"/>
  <c r="AK913" i="41"/>
  <c r="AL913" i="41"/>
  <c r="AM913" i="41"/>
  <c r="AN913" i="41"/>
  <c r="AO913" i="41"/>
  <c r="AP913" i="41"/>
  <c r="AQ913" i="41"/>
  <c r="AR913" i="41"/>
  <c r="AS913" i="41"/>
  <c r="AT913" i="41"/>
  <c r="AU913" i="41"/>
  <c r="AV913" i="41"/>
  <c r="AW913" i="41"/>
  <c r="C914" i="41"/>
  <c r="D914" i="41"/>
  <c r="E914" i="41"/>
  <c r="F914" i="41"/>
  <c r="G914" i="41"/>
  <c r="H914" i="41"/>
  <c r="J914" i="41"/>
  <c r="K914" i="41"/>
  <c r="L914" i="41"/>
  <c r="N914" i="41"/>
  <c r="O914" i="41"/>
  <c r="P914" i="41"/>
  <c r="S914" i="41"/>
  <c r="T914" i="41"/>
  <c r="U914" i="41"/>
  <c r="V914" i="41"/>
  <c r="W914" i="41"/>
  <c r="AE914" i="41"/>
  <c r="AF914" i="41"/>
  <c r="AG914" i="41"/>
  <c r="AH914" i="41"/>
  <c r="AI914" i="41"/>
  <c r="AJ914" i="41"/>
  <c r="AK914" i="41"/>
  <c r="AL914" i="41"/>
  <c r="AM914" i="41"/>
  <c r="AN914" i="41"/>
  <c r="AO914" i="41"/>
  <c r="AP914" i="41"/>
  <c r="AQ914" i="41"/>
  <c r="AR914" i="41"/>
  <c r="AS914" i="41"/>
  <c r="AT914" i="41"/>
  <c r="AU914" i="41"/>
  <c r="AV914" i="41"/>
  <c r="AW914" i="41"/>
  <c r="C915" i="41"/>
  <c r="D915" i="41"/>
  <c r="E915" i="41"/>
  <c r="F915" i="41"/>
  <c r="G915" i="41"/>
  <c r="H915" i="41"/>
  <c r="J915" i="41"/>
  <c r="K915" i="41"/>
  <c r="L915" i="41"/>
  <c r="N915" i="41"/>
  <c r="O915" i="41"/>
  <c r="P915" i="41"/>
  <c r="S915" i="41"/>
  <c r="T915" i="41"/>
  <c r="U915" i="41"/>
  <c r="V915" i="41"/>
  <c r="W915" i="41"/>
  <c r="AE915" i="41"/>
  <c r="AF915" i="41"/>
  <c r="AG915" i="41"/>
  <c r="AH915" i="41"/>
  <c r="AI915" i="41"/>
  <c r="AJ915" i="41"/>
  <c r="AK915" i="41"/>
  <c r="AL915" i="41"/>
  <c r="AM915" i="41"/>
  <c r="AN915" i="41"/>
  <c r="AO915" i="41"/>
  <c r="AP915" i="41"/>
  <c r="AQ915" i="41"/>
  <c r="AR915" i="41"/>
  <c r="AS915" i="41"/>
  <c r="AT915" i="41"/>
  <c r="AU915" i="41"/>
  <c r="AV915" i="41"/>
  <c r="AW915" i="41"/>
  <c r="C916" i="41"/>
  <c r="D916" i="41"/>
  <c r="E916" i="41"/>
  <c r="F916" i="41"/>
  <c r="G916" i="41"/>
  <c r="H916" i="41"/>
  <c r="J916" i="41"/>
  <c r="K916" i="41"/>
  <c r="L916" i="41"/>
  <c r="N916" i="41"/>
  <c r="O916" i="41"/>
  <c r="P916" i="41"/>
  <c r="S916" i="41"/>
  <c r="T916" i="41"/>
  <c r="U916" i="41"/>
  <c r="V916" i="41"/>
  <c r="W916" i="41"/>
  <c r="AE916" i="41"/>
  <c r="AF916" i="41"/>
  <c r="AG916" i="41"/>
  <c r="AH916" i="41"/>
  <c r="AI916" i="41"/>
  <c r="AJ916" i="41"/>
  <c r="AK916" i="41"/>
  <c r="AL916" i="41"/>
  <c r="AM916" i="41"/>
  <c r="AN916" i="41"/>
  <c r="AO916" i="41"/>
  <c r="AP916" i="41"/>
  <c r="AQ916" i="41"/>
  <c r="AR916" i="41"/>
  <c r="AS916" i="41"/>
  <c r="AT916" i="41"/>
  <c r="AU916" i="41"/>
  <c r="AV916" i="41"/>
  <c r="AW916" i="41"/>
  <c r="C917" i="41"/>
  <c r="D917" i="41"/>
  <c r="E917" i="41"/>
  <c r="F917" i="41"/>
  <c r="G917" i="41"/>
  <c r="H917" i="41"/>
  <c r="J917" i="41"/>
  <c r="K917" i="41"/>
  <c r="L917" i="41"/>
  <c r="N917" i="41"/>
  <c r="O917" i="41"/>
  <c r="P917" i="41"/>
  <c r="S917" i="41"/>
  <c r="T917" i="41"/>
  <c r="U917" i="41"/>
  <c r="V917" i="41"/>
  <c r="W917" i="41"/>
  <c r="AE917" i="41"/>
  <c r="AF917" i="41"/>
  <c r="AG917" i="41"/>
  <c r="AH917" i="41"/>
  <c r="AI917" i="41"/>
  <c r="AJ917" i="41"/>
  <c r="AK917" i="41"/>
  <c r="AL917" i="41"/>
  <c r="AM917" i="41"/>
  <c r="AN917" i="41"/>
  <c r="AO917" i="41"/>
  <c r="AP917" i="41"/>
  <c r="AQ917" i="41"/>
  <c r="AR917" i="41"/>
  <c r="AS917" i="41"/>
  <c r="AT917" i="41"/>
  <c r="AU917" i="41"/>
  <c r="AV917" i="41"/>
  <c r="AW917" i="41"/>
  <c r="C918" i="41"/>
  <c r="D918" i="41"/>
  <c r="E918" i="41"/>
  <c r="F918" i="41"/>
  <c r="G918" i="41"/>
  <c r="H918" i="41"/>
  <c r="J918" i="41"/>
  <c r="K918" i="41"/>
  <c r="L918" i="41"/>
  <c r="N918" i="41"/>
  <c r="O918" i="41"/>
  <c r="P918" i="41"/>
  <c r="S918" i="41"/>
  <c r="T918" i="41"/>
  <c r="U918" i="41"/>
  <c r="V918" i="41"/>
  <c r="W918" i="41"/>
  <c r="AE918" i="41"/>
  <c r="AF918" i="41"/>
  <c r="AG918" i="41"/>
  <c r="AH918" i="41"/>
  <c r="AI918" i="41"/>
  <c r="AJ918" i="41"/>
  <c r="AK918" i="41"/>
  <c r="AL918" i="41"/>
  <c r="AM918" i="41"/>
  <c r="AN918" i="41"/>
  <c r="AO918" i="41"/>
  <c r="AP918" i="41"/>
  <c r="AQ918" i="41"/>
  <c r="AR918" i="41"/>
  <c r="AS918" i="41"/>
  <c r="AT918" i="41"/>
  <c r="AU918" i="41"/>
  <c r="AV918" i="41"/>
  <c r="AW918" i="41"/>
  <c r="C919" i="41"/>
  <c r="D919" i="41"/>
  <c r="E919" i="41"/>
  <c r="F919" i="41"/>
  <c r="G919" i="41"/>
  <c r="H919" i="41"/>
  <c r="J919" i="41"/>
  <c r="K919" i="41"/>
  <c r="L919" i="41"/>
  <c r="N919" i="41"/>
  <c r="O919" i="41"/>
  <c r="P919" i="41"/>
  <c r="S919" i="41"/>
  <c r="T919" i="41"/>
  <c r="U919" i="41"/>
  <c r="V919" i="41"/>
  <c r="W919" i="41"/>
  <c r="AE919" i="41"/>
  <c r="AF919" i="41"/>
  <c r="AG919" i="41"/>
  <c r="AH919" i="41"/>
  <c r="AI919" i="41"/>
  <c r="AJ919" i="41"/>
  <c r="AK919" i="41"/>
  <c r="AL919" i="41"/>
  <c r="AM919" i="41"/>
  <c r="AN919" i="41"/>
  <c r="AO919" i="41"/>
  <c r="AP919" i="41"/>
  <c r="AQ919" i="41"/>
  <c r="AR919" i="41"/>
  <c r="AS919" i="41"/>
  <c r="AT919" i="41"/>
  <c r="AU919" i="41"/>
  <c r="AV919" i="41"/>
  <c r="AW919" i="41"/>
  <c r="C920" i="41"/>
  <c r="D920" i="41"/>
  <c r="E920" i="41"/>
  <c r="F920" i="41"/>
  <c r="G920" i="41"/>
  <c r="H920" i="41"/>
  <c r="J920" i="41"/>
  <c r="K920" i="41"/>
  <c r="L920" i="41"/>
  <c r="N920" i="41"/>
  <c r="O920" i="41"/>
  <c r="P920" i="41"/>
  <c r="S920" i="41"/>
  <c r="T920" i="41"/>
  <c r="U920" i="41"/>
  <c r="V920" i="41"/>
  <c r="W920" i="41"/>
  <c r="AE920" i="41"/>
  <c r="AF920" i="41"/>
  <c r="AG920" i="41"/>
  <c r="AH920" i="41"/>
  <c r="AI920" i="41"/>
  <c r="AJ920" i="41"/>
  <c r="AK920" i="41"/>
  <c r="AL920" i="41"/>
  <c r="AM920" i="41"/>
  <c r="AN920" i="41"/>
  <c r="AO920" i="41"/>
  <c r="AP920" i="41"/>
  <c r="AQ920" i="41"/>
  <c r="AR920" i="41"/>
  <c r="AS920" i="41"/>
  <c r="AT920" i="41"/>
  <c r="AU920" i="41"/>
  <c r="AV920" i="41"/>
  <c r="AW920" i="41"/>
  <c r="C921" i="41"/>
  <c r="D921" i="41"/>
  <c r="E921" i="41"/>
  <c r="F921" i="41"/>
  <c r="G921" i="41"/>
  <c r="H921" i="41"/>
  <c r="J921" i="41"/>
  <c r="K921" i="41"/>
  <c r="L921" i="41"/>
  <c r="N921" i="41"/>
  <c r="O921" i="41"/>
  <c r="P921" i="41"/>
  <c r="S921" i="41"/>
  <c r="T921" i="41"/>
  <c r="U921" i="41"/>
  <c r="V921" i="41"/>
  <c r="W921" i="41"/>
  <c r="AE921" i="41"/>
  <c r="AF921" i="41"/>
  <c r="AG921" i="41"/>
  <c r="AH921" i="41"/>
  <c r="AI921" i="41"/>
  <c r="AJ921" i="41"/>
  <c r="AK921" i="41"/>
  <c r="AL921" i="41"/>
  <c r="AM921" i="41"/>
  <c r="AN921" i="41"/>
  <c r="AO921" i="41"/>
  <c r="AP921" i="41"/>
  <c r="AQ921" i="41"/>
  <c r="AR921" i="41"/>
  <c r="AS921" i="41"/>
  <c r="AT921" i="41"/>
  <c r="AU921" i="41"/>
  <c r="AV921" i="41"/>
  <c r="AW921" i="41"/>
  <c r="C922" i="41"/>
  <c r="D922" i="41"/>
  <c r="E922" i="41"/>
  <c r="F922" i="41"/>
  <c r="G922" i="41"/>
  <c r="H922" i="41"/>
  <c r="J922" i="41"/>
  <c r="K922" i="41"/>
  <c r="L922" i="41"/>
  <c r="N922" i="41"/>
  <c r="O922" i="41"/>
  <c r="P922" i="41"/>
  <c r="S922" i="41"/>
  <c r="T922" i="41"/>
  <c r="U922" i="41"/>
  <c r="V922" i="41"/>
  <c r="W922" i="41"/>
  <c r="AE922" i="41"/>
  <c r="AF922" i="41"/>
  <c r="AG922" i="41"/>
  <c r="AH922" i="41"/>
  <c r="AI922" i="41"/>
  <c r="AJ922" i="41"/>
  <c r="AK922" i="41"/>
  <c r="AL922" i="41"/>
  <c r="AM922" i="41"/>
  <c r="AN922" i="41"/>
  <c r="AO922" i="41"/>
  <c r="AP922" i="41"/>
  <c r="AQ922" i="41"/>
  <c r="AR922" i="41"/>
  <c r="AS922" i="41"/>
  <c r="AT922" i="41"/>
  <c r="AU922" i="41"/>
  <c r="AV922" i="41"/>
  <c r="AW922" i="41"/>
  <c r="C923" i="41"/>
  <c r="D923" i="41"/>
  <c r="E923" i="41"/>
  <c r="F923" i="41"/>
  <c r="G923" i="41"/>
  <c r="H923" i="41"/>
  <c r="J923" i="41"/>
  <c r="K923" i="41"/>
  <c r="L923" i="41"/>
  <c r="N923" i="41"/>
  <c r="O923" i="41"/>
  <c r="P923" i="41"/>
  <c r="S923" i="41"/>
  <c r="T923" i="41"/>
  <c r="U923" i="41"/>
  <c r="V923" i="41"/>
  <c r="W923" i="41"/>
  <c r="AE923" i="41"/>
  <c r="AF923" i="41"/>
  <c r="AG923" i="41"/>
  <c r="AH923" i="41"/>
  <c r="AI923" i="41"/>
  <c r="AJ923" i="41"/>
  <c r="AK923" i="41"/>
  <c r="AL923" i="41"/>
  <c r="AM923" i="41"/>
  <c r="AN923" i="41"/>
  <c r="AO923" i="41"/>
  <c r="AP923" i="41"/>
  <c r="AQ923" i="41"/>
  <c r="AR923" i="41"/>
  <c r="AS923" i="41"/>
  <c r="AT923" i="41"/>
  <c r="AU923" i="41"/>
  <c r="AV923" i="41"/>
  <c r="AW923" i="41"/>
  <c r="C924" i="41"/>
  <c r="D924" i="41"/>
  <c r="E924" i="41"/>
  <c r="F924" i="41"/>
  <c r="G924" i="41"/>
  <c r="H924" i="41"/>
  <c r="J924" i="41"/>
  <c r="K924" i="41"/>
  <c r="L924" i="41"/>
  <c r="N924" i="41"/>
  <c r="O924" i="41"/>
  <c r="P924" i="41"/>
  <c r="S924" i="41"/>
  <c r="T924" i="41"/>
  <c r="U924" i="41"/>
  <c r="V924" i="41"/>
  <c r="W924" i="41"/>
  <c r="AE924" i="41"/>
  <c r="AF924" i="41"/>
  <c r="AG924" i="41"/>
  <c r="AH924" i="41"/>
  <c r="AI924" i="41"/>
  <c r="AJ924" i="41"/>
  <c r="AK924" i="41"/>
  <c r="AL924" i="41"/>
  <c r="AM924" i="41"/>
  <c r="AN924" i="41"/>
  <c r="AO924" i="41"/>
  <c r="AP924" i="41"/>
  <c r="AQ924" i="41"/>
  <c r="AR924" i="41"/>
  <c r="AS924" i="41"/>
  <c r="AT924" i="41"/>
  <c r="AU924" i="41"/>
  <c r="AV924" i="41"/>
  <c r="AW924" i="41"/>
  <c r="C925" i="41"/>
  <c r="D925" i="41"/>
  <c r="E925" i="41"/>
  <c r="F925" i="41"/>
  <c r="G925" i="41"/>
  <c r="H925" i="41"/>
  <c r="J925" i="41"/>
  <c r="K925" i="41"/>
  <c r="L925" i="41"/>
  <c r="N925" i="41"/>
  <c r="O925" i="41"/>
  <c r="P925" i="41"/>
  <c r="S925" i="41"/>
  <c r="T925" i="41"/>
  <c r="U925" i="41"/>
  <c r="V925" i="41"/>
  <c r="W925" i="41"/>
  <c r="AE925" i="41"/>
  <c r="AF925" i="41"/>
  <c r="AG925" i="41"/>
  <c r="AH925" i="41"/>
  <c r="AI925" i="41"/>
  <c r="AJ925" i="41"/>
  <c r="AK925" i="41"/>
  <c r="AL925" i="41"/>
  <c r="AM925" i="41"/>
  <c r="AN925" i="41"/>
  <c r="AO925" i="41"/>
  <c r="AP925" i="41"/>
  <c r="AQ925" i="41"/>
  <c r="AR925" i="41"/>
  <c r="AS925" i="41"/>
  <c r="AT925" i="41"/>
  <c r="AU925" i="41"/>
  <c r="AV925" i="41"/>
  <c r="AW925" i="41"/>
  <c r="C926" i="41"/>
  <c r="D926" i="41"/>
  <c r="E926" i="41"/>
  <c r="F926" i="41"/>
  <c r="G926" i="41"/>
  <c r="H926" i="41"/>
  <c r="J926" i="41"/>
  <c r="K926" i="41"/>
  <c r="L926" i="41"/>
  <c r="N926" i="41"/>
  <c r="O926" i="41"/>
  <c r="P926" i="41"/>
  <c r="S926" i="41"/>
  <c r="T926" i="41"/>
  <c r="U926" i="41"/>
  <c r="V926" i="41"/>
  <c r="W926" i="41"/>
  <c r="AE926" i="41"/>
  <c r="AF926" i="41"/>
  <c r="AG926" i="41"/>
  <c r="AH926" i="41"/>
  <c r="AI926" i="41"/>
  <c r="AJ926" i="41"/>
  <c r="AK926" i="41"/>
  <c r="AL926" i="41"/>
  <c r="AM926" i="41"/>
  <c r="AN926" i="41"/>
  <c r="AO926" i="41"/>
  <c r="AP926" i="41"/>
  <c r="AQ926" i="41"/>
  <c r="AR926" i="41"/>
  <c r="AS926" i="41"/>
  <c r="AT926" i="41"/>
  <c r="AU926" i="41"/>
  <c r="AV926" i="41"/>
  <c r="AW926" i="41"/>
  <c r="C927" i="41"/>
  <c r="D927" i="41"/>
  <c r="E927" i="41"/>
  <c r="F927" i="41"/>
  <c r="G927" i="41"/>
  <c r="H927" i="41"/>
  <c r="J927" i="41"/>
  <c r="K927" i="41"/>
  <c r="L927" i="41"/>
  <c r="N927" i="41"/>
  <c r="O927" i="41"/>
  <c r="P927" i="41"/>
  <c r="S927" i="41"/>
  <c r="T927" i="41"/>
  <c r="U927" i="41"/>
  <c r="V927" i="41"/>
  <c r="W927" i="41"/>
  <c r="AE927" i="41"/>
  <c r="AF927" i="41"/>
  <c r="AG927" i="41"/>
  <c r="AH927" i="41"/>
  <c r="AI927" i="41"/>
  <c r="AJ927" i="41"/>
  <c r="AK927" i="41"/>
  <c r="AL927" i="41"/>
  <c r="AM927" i="41"/>
  <c r="AN927" i="41"/>
  <c r="AO927" i="41"/>
  <c r="AP927" i="41"/>
  <c r="AQ927" i="41"/>
  <c r="AR927" i="41"/>
  <c r="AS927" i="41"/>
  <c r="AT927" i="41"/>
  <c r="AU927" i="41"/>
  <c r="AV927" i="41"/>
  <c r="AW927" i="41"/>
  <c r="C928" i="41"/>
  <c r="D928" i="41"/>
  <c r="E928" i="41"/>
  <c r="F928" i="41"/>
  <c r="G928" i="41"/>
  <c r="H928" i="41"/>
  <c r="J928" i="41"/>
  <c r="K928" i="41"/>
  <c r="L928" i="41"/>
  <c r="N928" i="41"/>
  <c r="O928" i="41"/>
  <c r="P928" i="41"/>
  <c r="S928" i="41"/>
  <c r="T928" i="41"/>
  <c r="U928" i="41"/>
  <c r="V928" i="41"/>
  <c r="W928" i="41"/>
  <c r="AE928" i="41"/>
  <c r="AF928" i="41"/>
  <c r="AG928" i="41"/>
  <c r="AH928" i="41"/>
  <c r="AI928" i="41"/>
  <c r="AJ928" i="41"/>
  <c r="AK928" i="41"/>
  <c r="AL928" i="41"/>
  <c r="AM928" i="41"/>
  <c r="AN928" i="41"/>
  <c r="AO928" i="41"/>
  <c r="AP928" i="41"/>
  <c r="AQ928" i="41"/>
  <c r="AR928" i="41"/>
  <c r="AS928" i="41"/>
  <c r="AT928" i="41"/>
  <c r="AU928" i="41"/>
  <c r="AV928" i="41"/>
  <c r="AW928" i="41"/>
  <c r="C929" i="41"/>
  <c r="D929" i="41"/>
  <c r="E929" i="41"/>
  <c r="F929" i="41"/>
  <c r="G929" i="41"/>
  <c r="H929" i="41"/>
  <c r="J929" i="41"/>
  <c r="K929" i="41"/>
  <c r="L929" i="41"/>
  <c r="N929" i="41"/>
  <c r="O929" i="41"/>
  <c r="P929" i="41"/>
  <c r="S929" i="41"/>
  <c r="T929" i="41"/>
  <c r="U929" i="41"/>
  <c r="V929" i="41"/>
  <c r="W929" i="41"/>
  <c r="AE929" i="41"/>
  <c r="AF929" i="41"/>
  <c r="AG929" i="41"/>
  <c r="AH929" i="41"/>
  <c r="AI929" i="41"/>
  <c r="AJ929" i="41"/>
  <c r="AK929" i="41"/>
  <c r="AL929" i="41"/>
  <c r="AM929" i="41"/>
  <c r="AN929" i="41"/>
  <c r="AO929" i="41"/>
  <c r="AP929" i="41"/>
  <c r="AQ929" i="41"/>
  <c r="AR929" i="41"/>
  <c r="AS929" i="41"/>
  <c r="AT929" i="41"/>
  <c r="AU929" i="41"/>
  <c r="AV929" i="41"/>
  <c r="AW929" i="41"/>
  <c r="C930" i="41"/>
  <c r="D930" i="41"/>
  <c r="E930" i="41"/>
  <c r="F930" i="41"/>
  <c r="G930" i="41"/>
  <c r="H930" i="41"/>
  <c r="J930" i="41"/>
  <c r="K930" i="41"/>
  <c r="L930" i="41"/>
  <c r="N930" i="41"/>
  <c r="O930" i="41"/>
  <c r="P930" i="41"/>
  <c r="S930" i="41"/>
  <c r="T930" i="41"/>
  <c r="U930" i="41"/>
  <c r="V930" i="41"/>
  <c r="W930" i="41"/>
  <c r="AE930" i="41"/>
  <c r="AF930" i="41"/>
  <c r="AG930" i="41"/>
  <c r="AH930" i="41"/>
  <c r="AI930" i="41"/>
  <c r="AJ930" i="41"/>
  <c r="AK930" i="41"/>
  <c r="AL930" i="41"/>
  <c r="AM930" i="41"/>
  <c r="AN930" i="41"/>
  <c r="AO930" i="41"/>
  <c r="AP930" i="41"/>
  <c r="AQ930" i="41"/>
  <c r="AR930" i="41"/>
  <c r="AS930" i="41"/>
  <c r="AT930" i="41"/>
  <c r="AU930" i="41"/>
  <c r="AV930" i="41"/>
  <c r="AW930" i="41"/>
  <c r="C931" i="41"/>
  <c r="D931" i="41"/>
  <c r="E931" i="41"/>
  <c r="F931" i="41"/>
  <c r="G931" i="41"/>
  <c r="H931" i="41"/>
  <c r="J931" i="41"/>
  <c r="K931" i="41"/>
  <c r="L931" i="41"/>
  <c r="N931" i="41"/>
  <c r="O931" i="41"/>
  <c r="P931" i="41"/>
  <c r="S931" i="41"/>
  <c r="T931" i="41"/>
  <c r="U931" i="41"/>
  <c r="V931" i="41"/>
  <c r="W931" i="41"/>
  <c r="AE931" i="41"/>
  <c r="AF931" i="41"/>
  <c r="AG931" i="41"/>
  <c r="AH931" i="41"/>
  <c r="AI931" i="41"/>
  <c r="AJ931" i="41"/>
  <c r="AK931" i="41"/>
  <c r="AL931" i="41"/>
  <c r="AM931" i="41"/>
  <c r="AN931" i="41"/>
  <c r="AO931" i="41"/>
  <c r="AP931" i="41"/>
  <c r="AQ931" i="41"/>
  <c r="AR931" i="41"/>
  <c r="AS931" i="41"/>
  <c r="AT931" i="41"/>
  <c r="AU931" i="41"/>
  <c r="AV931" i="41"/>
  <c r="AW931" i="41"/>
  <c r="C932" i="41"/>
  <c r="D932" i="41"/>
  <c r="E932" i="41"/>
  <c r="F932" i="41"/>
  <c r="G932" i="41"/>
  <c r="H932" i="41"/>
  <c r="J932" i="41"/>
  <c r="K932" i="41"/>
  <c r="L932" i="41"/>
  <c r="N932" i="41"/>
  <c r="O932" i="41"/>
  <c r="P932" i="41"/>
  <c r="S932" i="41"/>
  <c r="T932" i="41"/>
  <c r="U932" i="41"/>
  <c r="V932" i="41"/>
  <c r="W932" i="41"/>
  <c r="AE932" i="41"/>
  <c r="AF932" i="41"/>
  <c r="AG932" i="41"/>
  <c r="AH932" i="41"/>
  <c r="AI932" i="41"/>
  <c r="AJ932" i="41"/>
  <c r="AK932" i="41"/>
  <c r="AL932" i="41"/>
  <c r="AM932" i="41"/>
  <c r="AN932" i="41"/>
  <c r="AO932" i="41"/>
  <c r="AP932" i="41"/>
  <c r="AQ932" i="41"/>
  <c r="AR932" i="41"/>
  <c r="AS932" i="41"/>
  <c r="AT932" i="41"/>
  <c r="AU932" i="41"/>
  <c r="AV932" i="41"/>
  <c r="AW932" i="41"/>
  <c r="C933" i="41"/>
  <c r="D933" i="41"/>
  <c r="E933" i="41"/>
  <c r="F933" i="41"/>
  <c r="G933" i="41"/>
  <c r="H933" i="41"/>
  <c r="J933" i="41"/>
  <c r="K933" i="41"/>
  <c r="L933" i="41"/>
  <c r="N933" i="41"/>
  <c r="O933" i="41"/>
  <c r="P933" i="41"/>
  <c r="S933" i="41"/>
  <c r="T933" i="41"/>
  <c r="U933" i="41"/>
  <c r="V933" i="41"/>
  <c r="W933" i="41"/>
  <c r="AE933" i="41"/>
  <c r="AF933" i="41"/>
  <c r="AG933" i="41"/>
  <c r="AH933" i="41"/>
  <c r="AI933" i="41"/>
  <c r="AJ933" i="41"/>
  <c r="AK933" i="41"/>
  <c r="AL933" i="41"/>
  <c r="AM933" i="41"/>
  <c r="AN933" i="41"/>
  <c r="AO933" i="41"/>
  <c r="AP933" i="41"/>
  <c r="AQ933" i="41"/>
  <c r="AR933" i="41"/>
  <c r="AS933" i="41"/>
  <c r="AT933" i="41"/>
  <c r="AU933" i="41"/>
  <c r="AV933" i="41"/>
  <c r="AW933" i="41"/>
  <c r="C934" i="41"/>
  <c r="D934" i="41"/>
  <c r="E934" i="41"/>
  <c r="F934" i="41"/>
  <c r="G934" i="41"/>
  <c r="H934" i="41"/>
  <c r="J934" i="41"/>
  <c r="K934" i="41"/>
  <c r="L934" i="41"/>
  <c r="N934" i="41"/>
  <c r="O934" i="41"/>
  <c r="P934" i="41"/>
  <c r="S934" i="41"/>
  <c r="T934" i="41"/>
  <c r="U934" i="41"/>
  <c r="V934" i="41"/>
  <c r="W934" i="41"/>
  <c r="AE934" i="41"/>
  <c r="AF934" i="41"/>
  <c r="AG934" i="41"/>
  <c r="AH934" i="41"/>
  <c r="AI934" i="41"/>
  <c r="AJ934" i="41"/>
  <c r="AK934" i="41"/>
  <c r="AL934" i="41"/>
  <c r="AM934" i="41"/>
  <c r="AN934" i="41"/>
  <c r="AO934" i="41"/>
  <c r="AP934" i="41"/>
  <c r="AQ934" i="41"/>
  <c r="AR934" i="41"/>
  <c r="AS934" i="41"/>
  <c r="AT934" i="41"/>
  <c r="AU934" i="41"/>
  <c r="AV934" i="41"/>
  <c r="AW934" i="41"/>
  <c r="C935" i="41"/>
  <c r="D935" i="41"/>
  <c r="E935" i="41"/>
  <c r="F935" i="41"/>
  <c r="G935" i="41"/>
  <c r="H935" i="41"/>
  <c r="J935" i="41"/>
  <c r="K935" i="41"/>
  <c r="L935" i="41"/>
  <c r="N935" i="41"/>
  <c r="O935" i="41"/>
  <c r="P935" i="41"/>
  <c r="S935" i="41"/>
  <c r="T935" i="41"/>
  <c r="U935" i="41"/>
  <c r="V935" i="41"/>
  <c r="W935" i="41"/>
  <c r="AE935" i="41"/>
  <c r="AF935" i="41"/>
  <c r="AG935" i="41"/>
  <c r="AH935" i="41"/>
  <c r="AI935" i="41"/>
  <c r="AJ935" i="41"/>
  <c r="AK935" i="41"/>
  <c r="AL935" i="41"/>
  <c r="AM935" i="41"/>
  <c r="AN935" i="41"/>
  <c r="AO935" i="41"/>
  <c r="AP935" i="41"/>
  <c r="AQ935" i="41"/>
  <c r="AR935" i="41"/>
  <c r="AS935" i="41"/>
  <c r="AT935" i="41"/>
  <c r="AU935" i="41"/>
  <c r="AV935" i="41"/>
  <c r="AW935" i="41"/>
  <c r="C936" i="41"/>
  <c r="D936" i="41"/>
  <c r="E936" i="41"/>
  <c r="F936" i="41"/>
  <c r="G936" i="41"/>
  <c r="H936" i="41"/>
  <c r="J936" i="41"/>
  <c r="K936" i="41"/>
  <c r="L936" i="41"/>
  <c r="N936" i="41"/>
  <c r="O936" i="41"/>
  <c r="P936" i="41"/>
  <c r="S936" i="41"/>
  <c r="T936" i="41"/>
  <c r="U936" i="41"/>
  <c r="V936" i="41"/>
  <c r="W936" i="41"/>
  <c r="AE936" i="41"/>
  <c r="AF936" i="41"/>
  <c r="AG936" i="41"/>
  <c r="AH936" i="41"/>
  <c r="AI936" i="41"/>
  <c r="AJ936" i="41"/>
  <c r="AK936" i="41"/>
  <c r="AL936" i="41"/>
  <c r="AM936" i="41"/>
  <c r="AN936" i="41"/>
  <c r="AO936" i="41"/>
  <c r="AP936" i="41"/>
  <c r="AQ936" i="41"/>
  <c r="AR936" i="41"/>
  <c r="AS936" i="41"/>
  <c r="AT936" i="41"/>
  <c r="AU936" i="41"/>
  <c r="AV936" i="41"/>
  <c r="AW936" i="41"/>
  <c r="C937" i="41"/>
  <c r="D937" i="41"/>
  <c r="E937" i="41"/>
  <c r="F937" i="41"/>
  <c r="G937" i="41"/>
  <c r="H937" i="41"/>
  <c r="J937" i="41"/>
  <c r="K937" i="41"/>
  <c r="L937" i="41"/>
  <c r="N937" i="41"/>
  <c r="O937" i="41"/>
  <c r="P937" i="41"/>
  <c r="S937" i="41"/>
  <c r="T937" i="41"/>
  <c r="U937" i="41"/>
  <c r="V937" i="41"/>
  <c r="W937" i="41"/>
  <c r="AE937" i="41"/>
  <c r="AF937" i="41"/>
  <c r="AG937" i="41"/>
  <c r="AH937" i="41"/>
  <c r="AI937" i="41"/>
  <c r="AJ937" i="41"/>
  <c r="AK937" i="41"/>
  <c r="AL937" i="41"/>
  <c r="AM937" i="41"/>
  <c r="AN937" i="41"/>
  <c r="AO937" i="41"/>
  <c r="AP937" i="41"/>
  <c r="AQ937" i="41"/>
  <c r="AR937" i="41"/>
  <c r="AS937" i="41"/>
  <c r="AT937" i="41"/>
  <c r="AU937" i="41"/>
  <c r="AV937" i="41"/>
  <c r="AW937" i="41"/>
  <c r="C938" i="41"/>
  <c r="D938" i="41"/>
  <c r="E938" i="41"/>
  <c r="F938" i="41"/>
  <c r="G938" i="41"/>
  <c r="H938" i="41"/>
  <c r="J938" i="41"/>
  <c r="K938" i="41"/>
  <c r="L938" i="41"/>
  <c r="N938" i="41"/>
  <c r="O938" i="41"/>
  <c r="P938" i="41"/>
  <c r="S938" i="41"/>
  <c r="T938" i="41"/>
  <c r="U938" i="41"/>
  <c r="V938" i="41"/>
  <c r="W938" i="41"/>
  <c r="AE938" i="41"/>
  <c r="AF938" i="41"/>
  <c r="AG938" i="41"/>
  <c r="AH938" i="41"/>
  <c r="AI938" i="41"/>
  <c r="AJ938" i="41"/>
  <c r="AK938" i="41"/>
  <c r="AL938" i="41"/>
  <c r="AM938" i="41"/>
  <c r="AN938" i="41"/>
  <c r="AO938" i="41"/>
  <c r="AP938" i="41"/>
  <c r="AQ938" i="41"/>
  <c r="AR938" i="41"/>
  <c r="AS938" i="41"/>
  <c r="AT938" i="41"/>
  <c r="AU938" i="41"/>
  <c r="AV938" i="41"/>
  <c r="AW938" i="41"/>
  <c r="C939" i="41"/>
  <c r="D939" i="41"/>
  <c r="E939" i="41"/>
  <c r="F939" i="41"/>
  <c r="G939" i="41"/>
  <c r="H939" i="41"/>
  <c r="J939" i="41"/>
  <c r="K939" i="41"/>
  <c r="L939" i="41"/>
  <c r="N939" i="41"/>
  <c r="O939" i="41"/>
  <c r="P939" i="41"/>
  <c r="S939" i="41"/>
  <c r="T939" i="41"/>
  <c r="U939" i="41"/>
  <c r="V939" i="41"/>
  <c r="W939" i="41"/>
  <c r="AE939" i="41"/>
  <c r="AF939" i="41"/>
  <c r="AG939" i="41"/>
  <c r="AH939" i="41"/>
  <c r="AI939" i="41"/>
  <c r="AJ939" i="41"/>
  <c r="AK939" i="41"/>
  <c r="AL939" i="41"/>
  <c r="AM939" i="41"/>
  <c r="AN939" i="41"/>
  <c r="AO939" i="41"/>
  <c r="AP939" i="41"/>
  <c r="AQ939" i="41"/>
  <c r="AR939" i="41"/>
  <c r="AS939" i="41"/>
  <c r="AT939" i="41"/>
  <c r="AU939" i="41"/>
  <c r="AV939" i="41"/>
  <c r="AW939" i="41"/>
  <c r="C940" i="41"/>
  <c r="D940" i="41"/>
  <c r="E940" i="41"/>
  <c r="F940" i="41"/>
  <c r="G940" i="41"/>
  <c r="H940" i="41"/>
  <c r="J940" i="41"/>
  <c r="K940" i="41"/>
  <c r="L940" i="41"/>
  <c r="N940" i="41"/>
  <c r="O940" i="41"/>
  <c r="P940" i="41"/>
  <c r="S940" i="41"/>
  <c r="T940" i="41"/>
  <c r="U940" i="41"/>
  <c r="V940" i="41"/>
  <c r="W940" i="41"/>
  <c r="AE940" i="41"/>
  <c r="AF940" i="41"/>
  <c r="AG940" i="41"/>
  <c r="AH940" i="41"/>
  <c r="AI940" i="41"/>
  <c r="AJ940" i="41"/>
  <c r="AK940" i="41"/>
  <c r="AL940" i="41"/>
  <c r="AM940" i="41"/>
  <c r="AN940" i="41"/>
  <c r="AO940" i="41"/>
  <c r="AP940" i="41"/>
  <c r="AQ940" i="41"/>
  <c r="AR940" i="41"/>
  <c r="AS940" i="41"/>
  <c r="AT940" i="41"/>
  <c r="AU940" i="41"/>
  <c r="AV940" i="41"/>
  <c r="AW940" i="41"/>
  <c r="C941" i="41"/>
  <c r="D941" i="41"/>
  <c r="E941" i="41"/>
  <c r="F941" i="41"/>
  <c r="G941" i="41"/>
  <c r="H941" i="41"/>
  <c r="J941" i="41"/>
  <c r="K941" i="41"/>
  <c r="L941" i="41"/>
  <c r="N941" i="41"/>
  <c r="O941" i="41"/>
  <c r="P941" i="41"/>
  <c r="S941" i="41"/>
  <c r="T941" i="41"/>
  <c r="U941" i="41"/>
  <c r="V941" i="41"/>
  <c r="W941" i="41"/>
  <c r="AE941" i="41"/>
  <c r="AF941" i="41"/>
  <c r="AG941" i="41"/>
  <c r="AH941" i="41"/>
  <c r="AI941" i="41"/>
  <c r="AJ941" i="41"/>
  <c r="AK941" i="41"/>
  <c r="AL941" i="41"/>
  <c r="AM941" i="41"/>
  <c r="AN941" i="41"/>
  <c r="AO941" i="41"/>
  <c r="AP941" i="41"/>
  <c r="AQ941" i="41"/>
  <c r="AR941" i="41"/>
  <c r="AS941" i="41"/>
  <c r="AT941" i="41"/>
  <c r="AU941" i="41"/>
  <c r="AV941" i="41"/>
  <c r="AW941" i="41"/>
  <c r="C942" i="41"/>
  <c r="D942" i="41"/>
  <c r="E942" i="41"/>
  <c r="F942" i="41"/>
  <c r="G942" i="41"/>
  <c r="H942" i="41"/>
  <c r="J942" i="41"/>
  <c r="K942" i="41"/>
  <c r="L942" i="41"/>
  <c r="N942" i="41"/>
  <c r="O942" i="41"/>
  <c r="P942" i="41"/>
  <c r="S942" i="41"/>
  <c r="T942" i="41"/>
  <c r="U942" i="41"/>
  <c r="V942" i="41"/>
  <c r="W942" i="41"/>
  <c r="AE942" i="41"/>
  <c r="AF942" i="41"/>
  <c r="AG942" i="41"/>
  <c r="AH942" i="41"/>
  <c r="AI942" i="41"/>
  <c r="AJ942" i="41"/>
  <c r="AK942" i="41"/>
  <c r="AL942" i="41"/>
  <c r="AM942" i="41"/>
  <c r="AN942" i="41"/>
  <c r="AO942" i="41"/>
  <c r="AP942" i="41"/>
  <c r="AQ942" i="41"/>
  <c r="AR942" i="41"/>
  <c r="AS942" i="41"/>
  <c r="AT942" i="41"/>
  <c r="AU942" i="41"/>
  <c r="AV942" i="41"/>
  <c r="AW942" i="41"/>
  <c r="C943" i="41"/>
  <c r="D943" i="41"/>
  <c r="E943" i="41"/>
  <c r="F943" i="41"/>
  <c r="G943" i="41"/>
  <c r="H943" i="41"/>
  <c r="J943" i="41"/>
  <c r="K943" i="41"/>
  <c r="L943" i="41"/>
  <c r="N943" i="41"/>
  <c r="O943" i="41"/>
  <c r="P943" i="41"/>
  <c r="S943" i="41"/>
  <c r="T943" i="41"/>
  <c r="U943" i="41"/>
  <c r="V943" i="41"/>
  <c r="W943" i="41"/>
  <c r="AE943" i="41"/>
  <c r="AF943" i="41"/>
  <c r="AG943" i="41"/>
  <c r="AH943" i="41"/>
  <c r="AI943" i="41"/>
  <c r="AJ943" i="41"/>
  <c r="AK943" i="41"/>
  <c r="AL943" i="41"/>
  <c r="AM943" i="41"/>
  <c r="AN943" i="41"/>
  <c r="AO943" i="41"/>
  <c r="AP943" i="41"/>
  <c r="AQ943" i="41"/>
  <c r="AR943" i="41"/>
  <c r="AS943" i="41"/>
  <c r="AT943" i="41"/>
  <c r="AU943" i="41"/>
  <c r="AV943" i="41"/>
  <c r="AW943" i="41"/>
  <c r="C944" i="41"/>
  <c r="D944" i="41"/>
  <c r="E944" i="41"/>
  <c r="F944" i="41"/>
  <c r="G944" i="41"/>
  <c r="H944" i="41"/>
  <c r="J944" i="41"/>
  <c r="K944" i="41"/>
  <c r="L944" i="41"/>
  <c r="N944" i="41"/>
  <c r="O944" i="41"/>
  <c r="P944" i="41"/>
  <c r="S944" i="41"/>
  <c r="T944" i="41"/>
  <c r="U944" i="41"/>
  <c r="V944" i="41"/>
  <c r="W944" i="41"/>
  <c r="AE944" i="41"/>
  <c r="AF944" i="41"/>
  <c r="AG944" i="41"/>
  <c r="AH944" i="41"/>
  <c r="AI944" i="41"/>
  <c r="AJ944" i="41"/>
  <c r="AK944" i="41"/>
  <c r="AL944" i="41"/>
  <c r="AM944" i="41"/>
  <c r="AN944" i="41"/>
  <c r="AO944" i="41"/>
  <c r="AP944" i="41"/>
  <c r="AQ944" i="41"/>
  <c r="AR944" i="41"/>
  <c r="AS944" i="41"/>
  <c r="AT944" i="41"/>
  <c r="AU944" i="41"/>
  <c r="AV944" i="41"/>
  <c r="AW944" i="41"/>
  <c r="C945" i="41"/>
  <c r="D945" i="41"/>
  <c r="E945" i="41"/>
  <c r="F945" i="41"/>
  <c r="G945" i="41"/>
  <c r="H945" i="41"/>
  <c r="J945" i="41"/>
  <c r="K945" i="41"/>
  <c r="L945" i="41"/>
  <c r="N945" i="41"/>
  <c r="O945" i="41"/>
  <c r="P945" i="41"/>
  <c r="S945" i="41"/>
  <c r="T945" i="41"/>
  <c r="U945" i="41"/>
  <c r="V945" i="41"/>
  <c r="W945" i="41"/>
  <c r="AE945" i="41"/>
  <c r="AF945" i="41"/>
  <c r="AG945" i="41"/>
  <c r="AH945" i="41"/>
  <c r="AI945" i="41"/>
  <c r="AJ945" i="41"/>
  <c r="AK945" i="41"/>
  <c r="AL945" i="41"/>
  <c r="AM945" i="41"/>
  <c r="AN945" i="41"/>
  <c r="AO945" i="41"/>
  <c r="AP945" i="41"/>
  <c r="AQ945" i="41"/>
  <c r="AR945" i="41"/>
  <c r="AS945" i="41"/>
  <c r="AT945" i="41"/>
  <c r="AU945" i="41"/>
  <c r="AV945" i="41"/>
  <c r="AW945" i="41"/>
  <c r="C946" i="41"/>
  <c r="D946" i="41"/>
  <c r="E946" i="41"/>
  <c r="F946" i="41"/>
  <c r="G946" i="41"/>
  <c r="H946" i="41"/>
  <c r="J946" i="41"/>
  <c r="K946" i="41"/>
  <c r="L946" i="41"/>
  <c r="N946" i="41"/>
  <c r="O946" i="41"/>
  <c r="P946" i="41"/>
  <c r="S946" i="41"/>
  <c r="T946" i="41"/>
  <c r="U946" i="41"/>
  <c r="V946" i="41"/>
  <c r="W946" i="41"/>
  <c r="AE946" i="41"/>
  <c r="AF946" i="41"/>
  <c r="AG946" i="41"/>
  <c r="AH946" i="41"/>
  <c r="AI946" i="41"/>
  <c r="AJ946" i="41"/>
  <c r="AK946" i="41"/>
  <c r="AL946" i="41"/>
  <c r="AM946" i="41"/>
  <c r="AN946" i="41"/>
  <c r="AO946" i="41"/>
  <c r="AP946" i="41"/>
  <c r="AQ946" i="41"/>
  <c r="AR946" i="41"/>
  <c r="AS946" i="41"/>
  <c r="AT946" i="41"/>
  <c r="AU946" i="41"/>
  <c r="AV946" i="41"/>
  <c r="AW946" i="41"/>
  <c r="C947" i="41"/>
  <c r="D947" i="41"/>
  <c r="E947" i="41"/>
  <c r="F947" i="41"/>
  <c r="G947" i="41"/>
  <c r="H947" i="41"/>
  <c r="J947" i="41"/>
  <c r="K947" i="41"/>
  <c r="L947" i="41"/>
  <c r="N947" i="41"/>
  <c r="O947" i="41"/>
  <c r="P947" i="41"/>
  <c r="S947" i="41"/>
  <c r="T947" i="41"/>
  <c r="U947" i="41"/>
  <c r="V947" i="41"/>
  <c r="W947" i="41"/>
  <c r="AE947" i="41"/>
  <c r="AF947" i="41"/>
  <c r="AG947" i="41"/>
  <c r="AH947" i="41"/>
  <c r="AI947" i="41"/>
  <c r="AJ947" i="41"/>
  <c r="AK947" i="41"/>
  <c r="AL947" i="41"/>
  <c r="AM947" i="41"/>
  <c r="AN947" i="41"/>
  <c r="AO947" i="41"/>
  <c r="AP947" i="41"/>
  <c r="AQ947" i="41"/>
  <c r="AR947" i="41"/>
  <c r="AS947" i="41"/>
  <c r="AT947" i="41"/>
  <c r="AU947" i="41"/>
  <c r="AV947" i="41"/>
  <c r="AW947" i="41"/>
  <c r="C948" i="41"/>
  <c r="D948" i="41"/>
  <c r="E948" i="41"/>
  <c r="F948" i="41"/>
  <c r="G948" i="41"/>
  <c r="H948" i="41"/>
  <c r="J948" i="41"/>
  <c r="K948" i="41"/>
  <c r="L948" i="41"/>
  <c r="N948" i="41"/>
  <c r="O948" i="41"/>
  <c r="P948" i="41"/>
  <c r="S948" i="41"/>
  <c r="T948" i="41"/>
  <c r="U948" i="41"/>
  <c r="V948" i="41"/>
  <c r="W948" i="41"/>
  <c r="AE948" i="41"/>
  <c r="AF948" i="41"/>
  <c r="AG948" i="41"/>
  <c r="AH948" i="41"/>
  <c r="AI948" i="41"/>
  <c r="AJ948" i="41"/>
  <c r="AK948" i="41"/>
  <c r="AL948" i="41"/>
  <c r="AM948" i="41"/>
  <c r="AN948" i="41"/>
  <c r="AO948" i="41"/>
  <c r="AP948" i="41"/>
  <c r="AQ948" i="41"/>
  <c r="AR948" i="41"/>
  <c r="AS948" i="41"/>
  <c r="AT948" i="41"/>
  <c r="AU948" i="41"/>
  <c r="AV948" i="41"/>
  <c r="AW948" i="41"/>
  <c r="C949" i="41"/>
  <c r="D949" i="41"/>
  <c r="E949" i="41"/>
  <c r="F949" i="41"/>
  <c r="G949" i="41"/>
  <c r="H949" i="41"/>
  <c r="J949" i="41"/>
  <c r="K949" i="41"/>
  <c r="L949" i="41"/>
  <c r="N949" i="41"/>
  <c r="O949" i="41"/>
  <c r="P949" i="41"/>
  <c r="S949" i="41"/>
  <c r="T949" i="41"/>
  <c r="U949" i="41"/>
  <c r="V949" i="41"/>
  <c r="W949" i="41"/>
  <c r="AE949" i="41"/>
  <c r="AF949" i="41"/>
  <c r="AG949" i="41"/>
  <c r="AH949" i="41"/>
  <c r="AI949" i="41"/>
  <c r="AJ949" i="41"/>
  <c r="AK949" i="41"/>
  <c r="AL949" i="41"/>
  <c r="AM949" i="41"/>
  <c r="AN949" i="41"/>
  <c r="AO949" i="41"/>
  <c r="AP949" i="41"/>
  <c r="AQ949" i="41"/>
  <c r="AR949" i="41"/>
  <c r="AS949" i="41"/>
  <c r="AT949" i="41"/>
  <c r="AU949" i="41"/>
  <c r="AV949" i="41"/>
  <c r="AW949" i="41"/>
  <c r="C950" i="41"/>
  <c r="D950" i="41"/>
  <c r="E950" i="41"/>
  <c r="F950" i="41"/>
  <c r="G950" i="41"/>
  <c r="H950" i="41"/>
  <c r="J950" i="41"/>
  <c r="K950" i="41"/>
  <c r="L950" i="41"/>
  <c r="N950" i="41"/>
  <c r="O950" i="41"/>
  <c r="P950" i="41"/>
  <c r="S950" i="41"/>
  <c r="T950" i="41"/>
  <c r="U950" i="41"/>
  <c r="V950" i="41"/>
  <c r="W950" i="41"/>
  <c r="AE950" i="41"/>
  <c r="AF950" i="41"/>
  <c r="AG950" i="41"/>
  <c r="AH950" i="41"/>
  <c r="AI950" i="41"/>
  <c r="AJ950" i="41"/>
  <c r="AK950" i="41"/>
  <c r="AL950" i="41"/>
  <c r="AM950" i="41"/>
  <c r="AN950" i="41"/>
  <c r="AO950" i="41"/>
  <c r="AP950" i="41"/>
  <c r="AQ950" i="41"/>
  <c r="AR950" i="41"/>
  <c r="AS950" i="41"/>
  <c r="AT950" i="41"/>
  <c r="AU950" i="41"/>
  <c r="AV950" i="41"/>
  <c r="AW950" i="41"/>
  <c r="C951" i="41"/>
  <c r="D951" i="41"/>
  <c r="E951" i="41"/>
  <c r="F951" i="41"/>
  <c r="G951" i="41"/>
  <c r="H951" i="41"/>
  <c r="J951" i="41"/>
  <c r="K951" i="41"/>
  <c r="L951" i="41"/>
  <c r="N951" i="41"/>
  <c r="O951" i="41"/>
  <c r="P951" i="41"/>
  <c r="S951" i="41"/>
  <c r="T951" i="41"/>
  <c r="U951" i="41"/>
  <c r="V951" i="41"/>
  <c r="W951" i="41"/>
  <c r="AE951" i="41"/>
  <c r="AF951" i="41"/>
  <c r="AG951" i="41"/>
  <c r="AH951" i="41"/>
  <c r="AI951" i="41"/>
  <c r="AJ951" i="41"/>
  <c r="AK951" i="41"/>
  <c r="AL951" i="41"/>
  <c r="AM951" i="41"/>
  <c r="AN951" i="41"/>
  <c r="AO951" i="41"/>
  <c r="AP951" i="41"/>
  <c r="AQ951" i="41"/>
  <c r="AR951" i="41"/>
  <c r="AS951" i="41"/>
  <c r="AT951" i="41"/>
  <c r="AU951" i="41"/>
  <c r="AV951" i="41"/>
  <c r="AW951" i="41"/>
  <c r="C952" i="41"/>
  <c r="D952" i="41"/>
  <c r="E952" i="41"/>
  <c r="F952" i="41"/>
  <c r="G952" i="41"/>
  <c r="H952" i="41"/>
  <c r="J952" i="41"/>
  <c r="K952" i="41"/>
  <c r="L952" i="41"/>
  <c r="N952" i="41"/>
  <c r="O952" i="41"/>
  <c r="P952" i="41"/>
  <c r="S952" i="41"/>
  <c r="T952" i="41"/>
  <c r="U952" i="41"/>
  <c r="V952" i="41"/>
  <c r="W952" i="41"/>
  <c r="AE952" i="41"/>
  <c r="AF952" i="41"/>
  <c r="AG952" i="41"/>
  <c r="AH952" i="41"/>
  <c r="AI952" i="41"/>
  <c r="AJ952" i="41"/>
  <c r="AK952" i="41"/>
  <c r="AL952" i="41"/>
  <c r="AM952" i="41"/>
  <c r="AN952" i="41"/>
  <c r="AO952" i="41"/>
  <c r="AP952" i="41"/>
  <c r="AQ952" i="41"/>
  <c r="AR952" i="41"/>
  <c r="AS952" i="41"/>
  <c r="AT952" i="41"/>
  <c r="AU952" i="41"/>
  <c r="AV952" i="41"/>
  <c r="AW952" i="41"/>
  <c r="C953" i="41"/>
  <c r="D953" i="41"/>
  <c r="E953" i="41"/>
  <c r="F953" i="41"/>
  <c r="G953" i="41"/>
  <c r="H953" i="41"/>
  <c r="J953" i="41"/>
  <c r="K953" i="41"/>
  <c r="L953" i="41"/>
  <c r="N953" i="41"/>
  <c r="O953" i="41"/>
  <c r="P953" i="41"/>
  <c r="S953" i="41"/>
  <c r="T953" i="41"/>
  <c r="U953" i="41"/>
  <c r="V953" i="41"/>
  <c r="W953" i="41"/>
  <c r="AE953" i="41"/>
  <c r="AF953" i="41"/>
  <c r="AG953" i="41"/>
  <c r="AH953" i="41"/>
  <c r="AI953" i="41"/>
  <c r="AJ953" i="41"/>
  <c r="AK953" i="41"/>
  <c r="AL953" i="41"/>
  <c r="AM953" i="41"/>
  <c r="AN953" i="41"/>
  <c r="AO953" i="41"/>
  <c r="AP953" i="41"/>
  <c r="AQ953" i="41"/>
  <c r="AR953" i="41"/>
  <c r="AS953" i="41"/>
  <c r="AT953" i="41"/>
  <c r="AU953" i="41"/>
  <c r="AV953" i="41"/>
  <c r="AW953" i="41"/>
  <c r="C954" i="41"/>
  <c r="D954" i="41"/>
  <c r="E954" i="41"/>
  <c r="F954" i="41"/>
  <c r="G954" i="41"/>
  <c r="H954" i="41"/>
  <c r="J954" i="41"/>
  <c r="K954" i="41"/>
  <c r="L954" i="41"/>
  <c r="N954" i="41"/>
  <c r="O954" i="41"/>
  <c r="P954" i="41"/>
  <c r="S954" i="41"/>
  <c r="T954" i="41"/>
  <c r="U954" i="41"/>
  <c r="V954" i="41"/>
  <c r="W954" i="41"/>
  <c r="AE954" i="41"/>
  <c r="AF954" i="41"/>
  <c r="AG954" i="41"/>
  <c r="AH954" i="41"/>
  <c r="AI954" i="41"/>
  <c r="AJ954" i="41"/>
  <c r="AK954" i="41"/>
  <c r="AL954" i="41"/>
  <c r="AM954" i="41"/>
  <c r="AN954" i="41"/>
  <c r="AO954" i="41"/>
  <c r="AP954" i="41"/>
  <c r="AQ954" i="41"/>
  <c r="AR954" i="41"/>
  <c r="AS954" i="41"/>
  <c r="AT954" i="41"/>
  <c r="AU954" i="41"/>
  <c r="AV954" i="41"/>
  <c r="AW954" i="41"/>
  <c r="C955" i="41"/>
  <c r="D955" i="41"/>
  <c r="E955" i="41"/>
  <c r="F955" i="41"/>
  <c r="G955" i="41"/>
  <c r="H955" i="41"/>
  <c r="J955" i="41"/>
  <c r="K955" i="41"/>
  <c r="L955" i="41"/>
  <c r="N955" i="41"/>
  <c r="O955" i="41"/>
  <c r="P955" i="41"/>
  <c r="S955" i="41"/>
  <c r="T955" i="41"/>
  <c r="U955" i="41"/>
  <c r="V955" i="41"/>
  <c r="W955" i="41"/>
  <c r="AE955" i="41"/>
  <c r="AF955" i="41"/>
  <c r="AG955" i="41"/>
  <c r="AH955" i="41"/>
  <c r="AI955" i="41"/>
  <c r="AJ955" i="41"/>
  <c r="AK955" i="41"/>
  <c r="AL955" i="41"/>
  <c r="AM955" i="41"/>
  <c r="AN955" i="41"/>
  <c r="AO955" i="41"/>
  <c r="AP955" i="41"/>
  <c r="AQ955" i="41"/>
  <c r="AR955" i="41"/>
  <c r="AS955" i="41"/>
  <c r="AT955" i="41"/>
  <c r="AU955" i="41"/>
  <c r="AV955" i="41"/>
  <c r="AW955" i="41"/>
  <c r="C956" i="41"/>
  <c r="D956" i="41"/>
  <c r="E956" i="41"/>
  <c r="F956" i="41"/>
  <c r="G956" i="41"/>
  <c r="H956" i="41"/>
  <c r="J956" i="41"/>
  <c r="K956" i="41"/>
  <c r="L956" i="41"/>
  <c r="N956" i="41"/>
  <c r="O956" i="41"/>
  <c r="P956" i="41"/>
  <c r="S956" i="41"/>
  <c r="T956" i="41"/>
  <c r="U956" i="41"/>
  <c r="V956" i="41"/>
  <c r="W956" i="41"/>
  <c r="AE956" i="41"/>
  <c r="AF956" i="41"/>
  <c r="AG956" i="41"/>
  <c r="AH956" i="41"/>
  <c r="AI956" i="41"/>
  <c r="AJ956" i="41"/>
  <c r="AK956" i="41"/>
  <c r="AL956" i="41"/>
  <c r="AM956" i="41"/>
  <c r="AN956" i="41"/>
  <c r="AO956" i="41"/>
  <c r="AP956" i="41"/>
  <c r="AQ956" i="41"/>
  <c r="AR956" i="41"/>
  <c r="AS956" i="41"/>
  <c r="AT956" i="41"/>
  <c r="AU956" i="41"/>
  <c r="AV956" i="41"/>
  <c r="AW956" i="41"/>
  <c r="C957" i="41"/>
  <c r="D957" i="41"/>
  <c r="E957" i="41"/>
  <c r="F957" i="41"/>
  <c r="G957" i="41"/>
  <c r="H957" i="41"/>
  <c r="J957" i="41"/>
  <c r="K957" i="41"/>
  <c r="L957" i="41"/>
  <c r="N957" i="41"/>
  <c r="O957" i="41"/>
  <c r="P957" i="41"/>
  <c r="S957" i="41"/>
  <c r="T957" i="41"/>
  <c r="U957" i="41"/>
  <c r="V957" i="41"/>
  <c r="W957" i="41"/>
  <c r="AE957" i="41"/>
  <c r="AF957" i="41"/>
  <c r="AG957" i="41"/>
  <c r="AH957" i="41"/>
  <c r="AI957" i="41"/>
  <c r="AJ957" i="41"/>
  <c r="AK957" i="41"/>
  <c r="AL957" i="41"/>
  <c r="AM957" i="41"/>
  <c r="AN957" i="41"/>
  <c r="AO957" i="41"/>
  <c r="AP957" i="41"/>
  <c r="AQ957" i="41"/>
  <c r="AR957" i="41"/>
  <c r="AS957" i="41"/>
  <c r="AT957" i="41"/>
  <c r="AU957" i="41"/>
  <c r="AV957" i="41"/>
  <c r="AW957" i="41"/>
  <c r="C958" i="41"/>
  <c r="D958" i="41"/>
  <c r="E958" i="41"/>
  <c r="F958" i="41"/>
  <c r="G958" i="41"/>
  <c r="H958" i="41"/>
  <c r="J958" i="41"/>
  <c r="K958" i="41"/>
  <c r="L958" i="41"/>
  <c r="N958" i="41"/>
  <c r="O958" i="41"/>
  <c r="P958" i="41"/>
  <c r="S958" i="41"/>
  <c r="T958" i="41"/>
  <c r="U958" i="41"/>
  <c r="V958" i="41"/>
  <c r="W958" i="41"/>
  <c r="AE958" i="41"/>
  <c r="AF958" i="41"/>
  <c r="AG958" i="41"/>
  <c r="AH958" i="41"/>
  <c r="AI958" i="41"/>
  <c r="AJ958" i="41"/>
  <c r="AK958" i="41"/>
  <c r="AL958" i="41"/>
  <c r="AM958" i="41"/>
  <c r="AN958" i="41"/>
  <c r="AO958" i="41"/>
  <c r="AP958" i="41"/>
  <c r="AQ958" i="41"/>
  <c r="AR958" i="41"/>
  <c r="AS958" i="41"/>
  <c r="AT958" i="41"/>
  <c r="AU958" i="41"/>
  <c r="AV958" i="41"/>
  <c r="AW958" i="41"/>
  <c r="C959" i="41"/>
  <c r="D959" i="41"/>
  <c r="E959" i="41"/>
  <c r="F959" i="41"/>
  <c r="G959" i="41"/>
  <c r="H959" i="41"/>
  <c r="J959" i="41"/>
  <c r="K959" i="41"/>
  <c r="L959" i="41"/>
  <c r="N959" i="41"/>
  <c r="O959" i="41"/>
  <c r="P959" i="41"/>
  <c r="S959" i="41"/>
  <c r="T959" i="41"/>
  <c r="U959" i="41"/>
  <c r="V959" i="41"/>
  <c r="W959" i="41"/>
  <c r="AE959" i="41"/>
  <c r="AF959" i="41"/>
  <c r="AG959" i="41"/>
  <c r="AH959" i="41"/>
  <c r="AI959" i="41"/>
  <c r="AJ959" i="41"/>
  <c r="AK959" i="41"/>
  <c r="AL959" i="41"/>
  <c r="AM959" i="41"/>
  <c r="AN959" i="41"/>
  <c r="AO959" i="41"/>
  <c r="AP959" i="41"/>
  <c r="AQ959" i="41"/>
  <c r="AR959" i="41"/>
  <c r="AS959" i="41"/>
  <c r="AT959" i="41"/>
  <c r="AU959" i="41"/>
  <c r="AV959" i="41"/>
  <c r="AW959" i="41"/>
  <c r="C960" i="41"/>
  <c r="D960" i="41"/>
  <c r="E960" i="41"/>
  <c r="F960" i="41"/>
  <c r="G960" i="41"/>
  <c r="H960" i="41"/>
  <c r="J960" i="41"/>
  <c r="K960" i="41"/>
  <c r="L960" i="41"/>
  <c r="N960" i="41"/>
  <c r="O960" i="41"/>
  <c r="P960" i="41"/>
  <c r="S960" i="41"/>
  <c r="T960" i="41"/>
  <c r="U960" i="41"/>
  <c r="V960" i="41"/>
  <c r="W960" i="41"/>
  <c r="AE960" i="41"/>
  <c r="AF960" i="41"/>
  <c r="AG960" i="41"/>
  <c r="AH960" i="41"/>
  <c r="AI960" i="41"/>
  <c r="AJ960" i="41"/>
  <c r="AK960" i="41"/>
  <c r="AL960" i="41"/>
  <c r="AM960" i="41"/>
  <c r="AN960" i="41"/>
  <c r="AO960" i="41"/>
  <c r="AP960" i="41"/>
  <c r="AQ960" i="41"/>
  <c r="AR960" i="41"/>
  <c r="AS960" i="41"/>
  <c r="AT960" i="41"/>
  <c r="AU960" i="41"/>
  <c r="AV960" i="41"/>
  <c r="AW960" i="41"/>
  <c r="C961" i="41"/>
  <c r="D961" i="41"/>
  <c r="E961" i="41"/>
  <c r="F961" i="41"/>
  <c r="G961" i="41"/>
  <c r="H961" i="41"/>
  <c r="J961" i="41"/>
  <c r="K961" i="41"/>
  <c r="L961" i="41"/>
  <c r="N961" i="41"/>
  <c r="O961" i="41"/>
  <c r="P961" i="41"/>
  <c r="S961" i="41"/>
  <c r="T961" i="41"/>
  <c r="U961" i="41"/>
  <c r="V961" i="41"/>
  <c r="W961" i="41"/>
  <c r="AE961" i="41"/>
  <c r="AF961" i="41"/>
  <c r="AG961" i="41"/>
  <c r="AH961" i="41"/>
  <c r="AI961" i="41"/>
  <c r="AJ961" i="41"/>
  <c r="AK961" i="41"/>
  <c r="AL961" i="41"/>
  <c r="AM961" i="41"/>
  <c r="AN961" i="41"/>
  <c r="AO961" i="41"/>
  <c r="AP961" i="41"/>
  <c r="AQ961" i="41"/>
  <c r="AR961" i="41"/>
  <c r="AS961" i="41"/>
  <c r="AT961" i="41"/>
  <c r="AU961" i="41"/>
  <c r="AV961" i="41"/>
  <c r="AW961" i="41"/>
  <c r="C962" i="41"/>
  <c r="D962" i="41"/>
  <c r="E962" i="41"/>
  <c r="F962" i="41"/>
  <c r="G962" i="41"/>
  <c r="H962" i="41"/>
  <c r="J962" i="41"/>
  <c r="K962" i="41"/>
  <c r="L962" i="41"/>
  <c r="N962" i="41"/>
  <c r="O962" i="41"/>
  <c r="P962" i="41"/>
  <c r="S962" i="41"/>
  <c r="T962" i="41"/>
  <c r="U962" i="41"/>
  <c r="V962" i="41"/>
  <c r="W962" i="41"/>
  <c r="AE962" i="41"/>
  <c r="AF962" i="41"/>
  <c r="AG962" i="41"/>
  <c r="AH962" i="41"/>
  <c r="AI962" i="41"/>
  <c r="AJ962" i="41"/>
  <c r="AK962" i="41"/>
  <c r="AL962" i="41"/>
  <c r="AM962" i="41"/>
  <c r="AN962" i="41"/>
  <c r="AO962" i="41"/>
  <c r="AP962" i="41"/>
  <c r="AQ962" i="41"/>
  <c r="AR962" i="41"/>
  <c r="AS962" i="41"/>
  <c r="AT962" i="41"/>
  <c r="AU962" i="41"/>
  <c r="AV962" i="41"/>
  <c r="AW962" i="41"/>
  <c r="C963" i="41"/>
  <c r="D963" i="41"/>
  <c r="E963" i="41"/>
  <c r="F963" i="41"/>
  <c r="G963" i="41"/>
  <c r="H963" i="41"/>
  <c r="J963" i="41"/>
  <c r="K963" i="41"/>
  <c r="L963" i="41"/>
  <c r="N963" i="41"/>
  <c r="O963" i="41"/>
  <c r="P963" i="41"/>
  <c r="S963" i="41"/>
  <c r="T963" i="41"/>
  <c r="U963" i="41"/>
  <c r="V963" i="41"/>
  <c r="W963" i="41"/>
  <c r="AE963" i="41"/>
  <c r="AF963" i="41"/>
  <c r="AG963" i="41"/>
  <c r="AH963" i="41"/>
  <c r="AI963" i="41"/>
  <c r="AJ963" i="41"/>
  <c r="AK963" i="41"/>
  <c r="AL963" i="41"/>
  <c r="AM963" i="41"/>
  <c r="AN963" i="41"/>
  <c r="AO963" i="41"/>
  <c r="AP963" i="41"/>
  <c r="AQ963" i="41"/>
  <c r="AR963" i="41"/>
  <c r="AS963" i="41"/>
  <c r="AT963" i="41"/>
  <c r="AU963" i="41"/>
  <c r="AV963" i="41"/>
  <c r="AW963" i="41"/>
  <c r="C964" i="41"/>
  <c r="D964" i="41"/>
  <c r="E964" i="41"/>
  <c r="F964" i="41"/>
  <c r="G964" i="41"/>
  <c r="H964" i="41"/>
  <c r="J964" i="41"/>
  <c r="K964" i="41"/>
  <c r="L964" i="41"/>
  <c r="N964" i="41"/>
  <c r="O964" i="41"/>
  <c r="P964" i="41"/>
  <c r="S964" i="41"/>
  <c r="T964" i="41"/>
  <c r="U964" i="41"/>
  <c r="V964" i="41"/>
  <c r="W964" i="41"/>
  <c r="AE964" i="41"/>
  <c r="AF964" i="41"/>
  <c r="AG964" i="41"/>
  <c r="AH964" i="41"/>
  <c r="AI964" i="41"/>
  <c r="AJ964" i="41"/>
  <c r="AK964" i="41"/>
  <c r="AL964" i="41"/>
  <c r="AM964" i="41"/>
  <c r="AN964" i="41"/>
  <c r="AO964" i="41"/>
  <c r="AP964" i="41"/>
  <c r="AQ964" i="41"/>
  <c r="AR964" i="41"/>
  <c r="AS964" i="41"/>
  <c r="AT964" i="41"/>
  <c r="AU964" i="41"/>
  <c r="AV964" i="41"/>
  <c r="AW964" i="41"/>
  <c r="C965" i="41"/>
  <c r="D965" i="41"/>
  <c r="E965" i="41"/>
  <c r="F965" i="41"/>
  <c r="G965" i="41"/>
  <c r="H965" i="41"/>
  <c r="J965" i="41"/>
  <c r="K965" i="41"/>
  <c r="L965" i="41"/>
  <c r="N965" i="41"/>
  <c r="O965" i="41"/>
  <c r="P965" i="41"/>
  <c r="S965" i="41"/>
  <c r="T965" i="41"/>
  <c r="U965" i="41"/>
  <c r="V965" i="41"/>
  <c r="W965" i="41"/>
  <c r="AE965" i="41"/>
  <c r="AF965" i="41"/>
  <c r="AG965" i="41"/>
  <c r="AH965" i="41"/>
  <c r="AI965" i="41"/>
  <c r="AJ965" i="41"/>
  <c r="AK965" i="41"/>
  <c r="AL965" i="41"/>
  <c r="AM965" i="41"/>
  <c r="AN965" i="41"/>
  <c r="AO965" i="41"/>
  <c r="AP965" i="41"/>
  <c r="AQ965" i="41"/>
  <c r="AR965" i="41"/>
  <c r="AS965" i="41"/>
  <c r="AT965" i="41"/>
  <c r="AU965" i="41"/>
  <c r="AV965" i="41"/>
  <c r="AW965" i="41"/>
  <c r="C966" i="41"/>
  <c r="D966" i="41"/>
  <c r="E966" i="41"/>
  <c r="F966" i="41"/>
  <c r="G966" i="41"/>
  <c r="H966" i="41"/>
  <c r="J966" i="41"/>
  <c r="K966" i="41"/>
  <c r="L966" i="41"/>
  <c r="N966" i="41"/>
  <c r="O966" i="41"/>
  <c r="P966" i="41"/>
  <c r="S966" i="41"/>
  <c r="T966" i="41"/>
  <c r="U966" i="41"/>
  <c r="V966" i="41"/>
  <c r="W966" i="41"/>
  <c r="AE966" i="41"/>
  <c r="AF966" i="41"/>
  <c r="AG966" i="41"/>
  <c r="AH966" i="41"/>
  <c r="AI966" i="41"/>
  <c r="AJ966" i="41"/>
  <c r="AK966" i="41"/>
  <c r="AL966" i="41"/>
  <c r="AM966" i="41"/>
  <c r="AN966" i="41"/>
  <c r="AO966" i="41"/>
  <c r="AP966" i="41"/>
  <c r="AQ966" i="41"/>
  <c r="AR966" i="41"/>
  <c r="AS966" i="41"/>
  <c r="AT966" i="41"/>
  <c r="AU966" i="41"/>
  <c r="AV966" i="41"/>
  <c r="AW966" i="41"/>
  <c r="C967" i="41"/>
  <c r="D967" i="41"/>
  <c r="E967" i="41"/>
  <c r="F967" i="41"/>
  <c r="G967" i="41"/>
  <c r="H967" i="41"/>
  <c r="J967" i="41"/>
  <c r="K967" i="41"/>
  <c r="L967" i="41"/>
  <c r="N967" i="41"/>
  <c r="O967" i="41"/>
  <c r="P967" i="41"/>
  <c r="S967" i="41"/>
  <c r="T967" i="41"/>
  <c r="U967" i="41"/>
  <c r="V967" i="41"/>
  <c r="W967" i="41"/>
  <c r="AE967" i="41"/>
  <c r="AF967" i="41"/>
  <c r="AG967" i="41"/>
  <c r="AH967" i="41"/>
  <c r="AI967" i="41"/>
  <c r="AJ967" i="41"/>
  <c r="AK967" i="41"/>
  <c r="AL967" i="41"/>
  <c r="AM967" i="41"/>
  <c r="AN967" i="41"/>
  <c r="AO967" i="41"/>
  <c r="AP967" i="41"/>
  <c r="AQ967" i="41"/>
  <c r="AR967" i="41"/>
  <c r="AS967" i="41"/>
  <c r="AT967" i="41"/>
  <c r="AU967" i="41"/>
  <c r="AV967" i="41"/>
  <c r="AW967" i="41"/>
  <c r="C968" i="41"/>
  <c r="D968" i="41"/>
  <c r="E968" i="41"/>
  <c r="F968" i="41"/>
  <c r="G968" i="41"/>
  <c r="H968" i="41"/>
  <c r="J968" i="41"/>
  <c r="K968" i="41"/>
  <c r="L968" i="41"/>
  <c r="N968" i="41"/>
  <c r="O968" i="41"/>
  <c r="P968" i="41"/>
  <c r="S968" i="41"/>
  <c r="T968" i="41"/>
  <c r="U968" i="41"/>
  <c r="V968" i="41"/>
  <c r="W968" i="41"/>
  <c r="AE968" i="41"/>
  <c r="AF968" i="41"/>
  <c r="AG968" i="41"/>
  <c r="AH968" i="41"/>
  <c r="AI968" i="41"/>
  <c r="AJ968" i="41"/>
  <c r="AK968" i="41"/>
  <c r="AL968" i="41"/>
  <c r="AM968" i="41"/>
  <c r="AN968" i="41"/>
  <c r="AO968" i="41"/>
  <c r="AP968" i="41"/>
  <c r="AQ968" i="41"/>
  <c r="AR968" i="41"/>
  <c r="AS968" i="41"/>
  <c r="AT968" i="41"/>
  <c r="AU968" i="41"/>
  <c r="AV968" i="41"/>
  <c r="AW968" i="41"/>
  <c r="C969" i="41"/>
  <c r="D969" i="41"/>
  <c r="E969" i="41"/>
  <c r="F969" i="41"/>
  <c r="G969" i="41"/>
  <c r="H969" i="41"/>
  <c r="J969" i="41"/>
  <c r="K969" i="41"/>
  <c r="L969" i="41"/>
  <c r="N969" i="41"/>
  <c r="O969" i="41"/>
  <c r="P969" i="41"/>
  <c r="S969" i="41"/>
  <c r="T969" i="41"/>
  <c r="U969" i="41"/>
  <c r="V969" i="41"/>
  <c r="W969" i="41"/>
  <c r="AE969" i="41"/>
  <c r="AF969" i="41"/>
  <c r="AG969" i="41"/>
  <c r="AH969" i="41"/>
  <c r="AI969" i="41"/>
  <c r="AJ969" i="41"/>
  <c r="AK969" i="41"/>
  <c r="AL969" i="41"/>
  <c r="AM969" i="41"/>
  <c r="AN969" i="41"/>
  <c r="AO969" i="41"/>
  <c r="AP969" i="41"/>
  <c r="AQ969" i="41"/>
  <c r="AR969" i="41"/>
  <c r="AS969" i="41"/>
  <c r="AT969" i="41"/>
  <c r="AU969" i="41"/>
  <c r="AV969" i="41"/>
  <c r="AW969" i="41"/>
  <c r="C970" i="41"/>
  <c r="D970" i="41"/>
  <c r="E970" i="41"/>
  <c r="F970" i="41"/>
  <c r="G970" i="41"/>
  <c r="H970" i="41"/>
  <c r="J970" i="41"/>
  <c r="K970" i="41"/>
  <c r="L970" i="41"/>
  <c r="N970" i="41"/>
  <c r="O970" i="41"/>
  <c r="P970" i="41"/>
  <c r="S970" i="41"/>
  <c r="T970" i="41"/>
  <c r="U970" i="41"/>
  <c r="V970" i="41"/>
  <c r="W970" i="41"/>
  <c r="AE970" i="41"/>
  <c r="AF970" i="41"/>
  <c r="AG970" i="41"/>
  <c r="AH970" i="41"/>
  <c r="AI970" i="41"/>
  <c r="AJ970" i="41"/>
  <c r="AK970" i="41"/>
  <c r="AL970" i="41"/>
  <c r="AM970" i="41"/>
  <c r="AN970" i="41"/>
  <c r="AO970" i="41"/>
  <c r="AP970" i="41"/>
  <c r="AQ970" i="41"/>
  <c r="AR970" i="41"/>
  <c r="AS970" i="41"/>
  <c r="AT970" i="41"/>
  <c r="AU970" i="41"/>
  <c r="AV970" i="41"/>
  <c r="AW970" i="41"/>
  <c r="C971" i="41"/>
  <c r="D971" i="41"/>
  <c r="E971" i="41"/>
  <c r="F971" i="41"/>
  <c r="G971" i="41"/>
  <c r="H971" i="41"/>
  <c r="J971" i="41"/>
  <c r="K971" i="41"/>
  <c r="L971" i="41"/>
  <c r="N971" i="41"/>
  <c r="O971" i="41"/>
  <c r="P971" i="41"/>
  <c r="S971" i="41"/>
  <c r="T971" i="41"/>
  <c r="U971" i="41"/>
  <c r="V971" i="41"/>
  <c r="W971" i="41"/>
  <c r="AE971" i="41"/>
  <c r="AF971" i="41"/>
  <c r="AG971" i="41"/>
  <c r="AH971" i="41"/>
  <c r="AI971" i="41"/>
  <c r="AJ971" i="41"/>
  <c r="AK971" i="41"/>
  <c r="AL971" i="41"/>
  <c r="AM971" i="41"/>
  <c r="AN971" i="41"/>
  <c r="AO971" i="41"/>
  <c r="AP971" i="41"/>
  <c r="AQ971" i="41"/>
  <c r="AR971" i="41"/>
  <c r="AS971" i="41"/>
  <c r="AT971" i="41"/>
  <c r="AU971" i="41"/>
  <c r="AV971" i="41"/>
  <c r="AW971" i="41"/>
  <c r="C972" i="41"/>
  <c r="D972" i="41"/>
  <c r="E972" i="41"/>
  <c r="F972" i="41"/>
  <c r="G972" i="41"/>
  <c r="H972" i="41"/>
  <c r="J972" i="41"/>
  <c r="K972" i="41"/>
  <c r="L972" i="41"/>
  <c r="N972" i="41"/>
  <c r="O972" i="41"/>
  <c r="P972" i="41"/>
  <c r="S972" i="41"/>
  <c r="T972" i="41"/>
  <c r="U972" i="41"/>
  <c r="V972" i="41"/>
  <c r="W972" i="41"/>
  <c r="AE972" i="41"/>
  <c r="AF972" i="41"/>
  <c r="AG972" i="41"/>
  <c r="AH972" i="41"/>
  <c r="AI972" i="41"/>
  <c r="AJ972" i="41"/>
  <c r="AK972" i="41"/>
  <c r="AL972" i="41"/>
  <c r="AM972" i="41"/>
  <c r="AN972" i="41"/>
  <c r="AO972" i="41"/>
  <c r="AP972" i="41"/>
  <c r="AQ972" i="41"/>
  <c r="AR972" i="41"/>
  <c r="AS972" i="41"/>
  <c r="AT972" i="41"/>
  <c r="AU972" i="41"/>
  <c r="AV972" i="41"/>
  <c r="AW972" i="41"/>
  <c r="C973" i="41"/>
  <c r="D973" i="41"/>
  <c r="E973" i="41"/>
  <c r="F973" i="41"/>
  <c r="G973" i="41"/>
  <c r="H973" i="41"/>
  <c r="J973" i="41"/>
  <c r="K973" i="41"/>
  <c r="L973" i="41"/>
  <c r="N973" i="41"/>
  <c r="O973" i="41"/>
  <c r="P973" i="41"/>
  <c r="S973" i="41"/>
  <c r="T973" i="41"/>
  <c r="U973" i="41"/>
  <c r="V973" i="41"/>
  <c r="W973" i="41"/>
  <c r="AE973" i="41"/>
  <c r="AF973" i="41"/>
  <c r="AG973" i="41"/>
  <c r="AH973" i="41"/>
  <c r="AI973" i="41"/>
  <c r="AJ973" i="41"/>
  <c r="AK973" i="41"/>
  <c r="AL973" i="41"/>
  <c r="AM973" i="41"/>
  <c r="AN973" i="41"/>
  <c r="AO973" i="41"/>
  <c r="AP973" i="41"/>
  <c r="AQ973" i="41"/>
  <c r="AR973" i="41"/>
  <c r="AS973" i="41"/>
  <c r="AT973" i="41"/>
  <c r="AU973" i="41"/>
  <c r="AV973" i="41"/>
  <c r="AW973" i="41"/>
  <c r="C974" i="41"/>
  <c r="D974" i="41"/>
  <c r="E974" i="41"/>
  <c r="F974" i="41"/>
  <c r="G974" i="41"/>
  <c r="H974" i="41"/>
  <c r="J974" i="41"/>
  <c r="K974" i="41"/>
  <c r="L974" i="41"/>
  <c r="N974" i="41"/>
  <c r="O974" i="41"/>
  <c r="P974" i="41"/>
  <c r="S974" i="41"/>
  <c r="T974" i="41"/>
  <c r="U974" i="41"/>
  <c r="V974" i="41"/>
  <c r="W974" i="41"/>
  <c r="AE974" i="41"/>
  <c r="AF974" i="41"/>
  <c r="AG974" i="41"/>
  <c r="AH974" i="41"/>
  <c r="AI974" i="41"/>
  <c r="AJ974" i="41"/>
  <c r="AK974" i="41"/>
  <c r="AL974" i="41"/>
  <c r="AM974" i="41"/>
  <c r="AN974" i="41"/>
  <c r="AO974" i="41"/>
  <c r="AP974" i="41"/>
  <c r="AQ974" i="41"/>
  <c r="AR974" i="41"/>
  <c r="AS974" i="41"/>
  <c r="AT974" i="41"/>
  <c r="AU974" i="41"/>
  <c r="AV974" i="41"/>
  <c r="AW974" i="41"/>
  <c r="C975" i="41"/>
  <c r="D975" i="41"/>
  <c r="E975" i="41"/>
  <c r="F975" i="41"/>
  <c r="G975" i="41"/>
  <c r="H975" i="41"/>
  <c r="J975" i="41"/>
  <c r="K975" i="41"/>
  <c r="L975" i="41"/>
  <c r="N975" i="41"/>
  <c r="O975" i="41"/>
  <c r="P975" i="41"/>
  <c r="S975" i="41"/>
  <c r="T975" i="41"/>
  <c r="U975" i="41"/>
  <c r="V975" i="41"/>
  <c r="W975" i="41"/>
  <c r="AE975" i="41"/>
  <c r="AF975" i="41"/>
  <c r="AG975" i="41"/>
  <c r="AH975" i="41"/>
  <c r="AI975" i="41"/>
  <c r="AJ975" i="41"/>
  <c r="AK975" i="41"/>
  <c r="AL975" i="41"/>
  <c r="AM975" i="41"/>
  <c r="AN975" i="41"/>
  <c r="AO975" i="41"/>
  <c r="AP975" i="41"/>
  <c r="AQ975" i="41"/>
  <c r="AR975" i="41"/>
  <c r="AS975" i="41"/>
  <c r="AT975" i="41"/>
  <c r="AU975" i="41"/>
  <c r="AV975" i="41"/>
  <c r="AW975" i="41"/>
  <c r="C976" i="41"/>
  <c r="D976" i="41"/>
  <c r="E976" i="41"/>
  <c r="F976" i="41"/>
  <c r="G976" i="41"/>
  <c r="H976" i="41"/>
  <c r="J976" i="41"/>
  <c r="K976" i="41"/>
  <c r="L976" i="41"/>
  <c r="N976" i="41"/>
  <c r="O976" i="41"/>
  <c r="P976" i="41"/>
  <c r="S976" i="41"/>
  <c r="T976" i="41"/>
  <c r="U976" i="41"/>
  <c r="V976" i="41"/>
  <c r="W976" i="41"/>
  <c r="AE976" i="41"/>
  <c r="AF976" i="41"/>
  <c r="AG976" i="41"/>
  <c r="AH976" i="41"/>
  <c r="AI976" i="41"/>
  <c r="AJ976" i="41"/>
  <c r="AK976" i="41"/>
  <c r="AL976" i="41"/>
  <c r="AM976" i="41"/>
  <c r="AN976" i="41"/>
  <c r="AO976" i="41"/>
  <c r="AP976" i="41"/>
  <c r="AQ976" i="41"/>
  <c r="AR976" i="41"/>
  <c r="AS976" i="41"/>
  <c r="AT976" i="41"/>
  <c r="AU976" i="41"/>
  <c r="AV976" i="41"/>
  <c r="AW976" i="41"/>
  <c r="C977" i="41"/>
  <c r="D977" i="41"/>
  <c r="E977" i="41"/>
  <c r="F977" i="41"/>
  <c r="G977" i="41"/>
  <c r="H977" i="41"/>
  <c r="J977" i="41"/>
  <c r="K977" i="41"/>
  <c r="L977" i="41"/>
  <c r="N977" i="41"/>
  <c r="O977" i="41"/>
  <c r="P977" i="41"/>
  <c r="S977" i="41"/>
  <c r="T977" i="41"/>
  <c r="U977" i="41"/>
  <c r="V977" i="41"/>
  <c r="W977" i="41"/>
  <c r="AE977" i="41"/>
  <c r="AF977" i="41"/>
  <c r="AG977" i="41"/>
  <c r="AH977" i="41"/>
  <c r="AI977" i="41"/>
  <c r="AJ977" i="41"/>
  <c r="AK977" i="41"/>
  <c r="AL977" i="41"/>
  <c r="AM977" i="41"/>
  <c r="AN977" i="41"/>
  <c r="AO977" i="41"/>
  <c r="AP977" i="41"/>
  <c r="AQ977" i="41"/>
  <c r="AR977" i="41"/>
  <c r="AS977" i="41"/>
  <c r="AT977" i="41"/>
  <c r="AU977" i="41"/>
  <c r="AV977" i="41"/>
  <c r="AW977" i="41"/>
  <c r="C978" i="41"/>
  <c r="D978" i="41"/>
  <c r="E978" i="41"/>
  <c r="F978" i="41"/>
  <c r="G978" i="41"/>
  <c r="H978" i="41"/>
  <c r="J978" i="41"/>
  <c r="K978" i="41"/>
  <c r="L978" i="41"/>
  <c r="N978" i="41"/>
  <c r="O978" i="41"/>
  <c r="P978" i="41"/>
  <c r="S978" i="41"/>
  <c r="T978" i="41"/>
  <c r="U978" i="41"/>
  <c r="V978" i="41"/>
  <c r="W978" i="41"/>
  <c r="AE978" i="41"/>
  <c r="AF978" i="41"/>
  <c r="AG978" i="41"/>
  <c r="AH978" i="41"/>
  <c r="AI978" i="41"/>
  <c r="AJ978" i="41"/>
  <c r="AK978" i="41"/>
  <c r="AL978" i="41"/>
  <c r="AM978" i="41"/>
  <c r="AN978" i="41"/>
  <c r="AO978" i="41"/>
  <c r="AP978" i="41"/>
  <c r="AQ978" i="41"/>
  <c r="AR978" i="41"/>
  <c r="AS978" i="41"/>
  <c r="AT978" i="41"/>
  <c r="AU978" i="41"/>
  <c r="AV978" i="41"/>
  <c r="AW978" i="41"/>
  <c r="C979" i="41"/>
  <c r="D979" i="41"/>
  <c r="E979" i="41"/>
  <c r="F979" i="41"/>
  <c r="G979" i="41"/>
  <c r="H979" i="41"/>
  <c r="J979" i="41"/>
  <c r="K979" i="41"/>
  <c r="L979" i="41"/>
  <c r="N979" i="41"/>
  <c r="O979" i="41"/>
  <c r="P979" i="41"/>
  <c r="S979" i="41"/>
  <c r="T979" i="41"/>
  <c r="U979" i="41"/>
  <c r="V979" i="41"/>
  <c r="W979" i="41"/>
  <c r="AE979" i="41"/>
  <c r="AF979" i="41"/>
  <c r="AG979" i="41"/>
  <c r="AH979" i="41"/>
  <c r="AI979" i="41"/>
  <c r="AJ979" i="41"/>
  <c r="AK979" i="41"/>
  <c r="AL979" i="41"/>
  <c r="AM979" i="41"/>
  <c r="AN979" i="41"/>
  <c r="AO979" i="41"/>
  <c r="AP979" i="41"/>
  <c r="AQ979" i="41"/>
  <c r="AR979" i="41"/>
  <c r="AS979" i="41"/>
  <c r="AT979" i="41"/>
  <c r="AU979" i="41"/>
  <c r="AV979" i="41"/>
  <c r="AW979" i="41"/>
  <c r="C980" i="41"/>
  <c r="D980" i="41"/>
  <c r="E980" i="41"/>
  <c r="F980" i="41"/>
  <c r="G980" i="41"/>
  <c r="H980" i="41"/>
  <c r="J980" i="41"/>
  <c r="K980" i="41"/>
  <c r="L980" i="41"/>
  <c r="N980" i="41"/>
  <c r="O980" i="41"/>
  <c r="P980" i="41"/>
  <c r="S980" i="41"/>
  <c r="T980" i="41"/>
  <c r="U980" i="41"/>
  <c r="V980" i="41"/>
  <c r="W980" i="41"/>
  <c r="AE980" i="41"/>
  <c r="AF980" i="41"/>
  <c r="AG980" i="41"/>
  <c r="AH980" i="41"/>
  <c r="AI980" i="41"/>
  <c r="AJ980" i="41"/>
  <c r="AK980" i="41"/>
  <c r="AL980" i="41"/>
  <c r="AM980" i="41"/>
  <c r="AN980" i="41"/>
  <c r="AO980" i="41"/>
  <c r="AP980" i="41"/>
  <c r="AQ980" i="41"/>
  <c r="AR980" i="41"/>
  <c r="AS980" i="41"/>
  <c r="AT980" i="41"/>
  <c r="AU980" i="41"/>
  <c r="AV980" i="41"/>
  <c r="AW980" i="41"/>
  <c r="C981" i="41"/>
  <c r="D981" i="41"/>
  <c r="E981" i="41"/>
  <c r="F981" i="41"/>
  <c r="G981" i="41"/>
  <c r="H981" i="41"/>
  <c r="J981" i="41"/>
  <c r="K981" i="41"/>
  <c r="L981" i="41"/>
  <c r="N981" i="41"/>
  <c r="O981" i="41"/>
  <c r="P981" i="41"/>
  <c r="S981" i="41"/>
  <c r="T981" i="41"/>
  <c r="U981" i="41"/>
  <c r="V981" i="41"/>
  <c r="W981" i="41"/>
  <c r="AE981" i="41"/>
  <c r="AF981" i="41"/>
  <c r="AG981" i="41"/>
  <c r="AH981" i="41"/>
  <c r="AI981" i="41"/>
  <c r="AJ981" i="41"/>
  <c r="AK981" i="41"/>
  <c r="AL981" i="41"/>
  <c r="AM981" i="41"/>
  <c r="AN981" i="41"/>
  <c r="AO981" i="41"/>
  <c r="AP981" i="41"/>
  <c r="AQ981" i="41"/>
  <c r="AR981" i="41"/>
  <c r="AS981" i="41"/>
  <c r="AT981" i="41"/>
  <c r="AU981" i="41"/>
  <c r="AV981" i="41"/>
  <c r="AW981" i="41"/>
  <c r="C982" i="41"/>
  <c r="D982" i="41"/>
  <c r="E982" i="41"/>
  <c r="F982" i="41"/>
  <c r="G982" i="41"/>
  <c r="H982" i="41"/>
  <c r="J982" i="41"/>
  <c r="K982" i="41"/>
  <c r="L982" i="41"/>
  <c r="N982" i="41"/>
  <c r="O982" i="41"/>
  <c r="P982" i="41"/>
  <c r="S982" i="41"/>
  <c r="T982" i="41"/>
  <c r="U982" i="41"/>
  <c r="V982" i="41"/>
  <c r="W982" i="41"/>
  <c r="AE982" i="41"/>
  <c r="AF982" i="41"/>
  <c r="AG982" i="41"/>
  <c r="AH982" i="41"/>
  <c r="AI982" i="41"/>
  <c r="AJ982" i="41"/>
  <c r="AK982" i="41"/>
  <c r="AL982" i="41"/>
  <c r="AM982" i="41"/>
  <c r="AN982" i="41"/>
  <c r="AO982" i="41"/>
  <c r="AP982" i="41"/>
  <c r="AQ982" i="41"/>
  <c r="AR982" i="41"/>
  <c r="AS982" i="41"/>
  <c r="AT982" i="41"/>
  <c r="AU982" i="41"/>
  <c r="AV982" i="41"/>
  <c r="AW982" i="41"/>
  <c r="C983" i="41"/>
  <c r="D983" i="41"/>
  <c r="E983" i="41"/>
  <c r="F983" i="41"/>
  <c r="G983" i="41"/>
  <c r="H983" i="41"/>
  <c r="J983" i="41"/>
  <c r="K983" i="41"/>
  <c r="L983" i="41"/>
  <c r="N983" i="41"/>
  <c r="O983" i="41"/>
  <c r="P983" i="41"/>
  <c r="S983" i="41"/>
  <c r="T983" i="41"/>
  <c r="U983" i="41"/>
  <c r="V983" i="41"/>
  <c r="W983" i="41"/>
  <c r="AE983" i="41"/>
  <c r="AF983" i="41"/>
  <c r="AG983" i="41"/>
  <c r="AH983" i="41"/>
  <c r="AI983" i="41"/>
  <c r="AJ983" i="41"/>
  <c r="AK983" i="41"/>
  <c r="AL983" i="41"/>
  <c r="AM983" i="41"/>
  <c r="AN983" i="41"/>
  <c r="AO983" i="41"/>
  <c r="AP983" i="41"/>
  <c r="AQ983" i="41"/>
  <c r="AR983" i="41"/>
  <c r="AS983" i="41"/>
  <c r="AT983" i="41"/>
  <c r="AU983" i="41"/>
  <c r="AV983" i="41"/>
  <c r="AW983" i="41"/>
  <c r="C984" i="41"/>
  <c r="D984" i="41"/>
  <c r="E984" i="41"/>
  <c r="F984" i="41"/>
  <c r="G984" i="41"/>
  <c r="H984" i="41"/>
  <c r="J984" i="41"/>
  <c r="K984" i="41"/>
  <c r="L984" i="41"/>
  <c r="N984" i="41"/>
  <c r="O984" i="41"/>
  <c r="P984" i="41"/>
  <c r="S984" i="41"/>
  <c r="T984" i="41"/>
  <c r="U984" i="41"/>
  <c r="V984" i="41"/>
  <c r="W984" i="41"/>
  <c r="AE984" i="41"/>
  <c r="AF984" i="41"/>
  <c r="AG984" i="41"/>
  <c r="AH984" i="41"/>
  <c r="AI984" i="41"/>
  <c r="AJ984" i="41"/>
  <c r="AK984" i="41"/>
  <c r="AL984" i="41"/>
  <c r="AM984" i="41"/>
  <c r="AN984" i="41"/>
  <c r="AO984" i="41"/>
  <c r="AP984" i="41"/>
  <c r="AQ984" i="41"/>
  <c r="AR984" i="41"/>
  <c r="AS984" i="41"/>
  <c r="AT984" i="41"/>
  <c r="AU984" i="41"/>
  <c r="AV984" i="41"/>
  <c r="AW984" i="41"/>
  <c r="C985" i="41"/>
  <c r="D985" i="41"/>
  <c r="E985" i="41"/>
  <c r="F985" i="41"/>
  <c r="G985" i="41"/>
  <c r="H985" i="41"/>
  <c r="J985" i="41"/>
  <c r="K985" i="41"/>
  <c r="L985" i="41"/>
  <c r="N985" i="41"/>
  <c r="O985" i="41"/>
  <c r="P985" i="41"/>
  <c r="S985" i="41"/>
  <c r="T985" i="41"/>
  <c r="U985" i="41"/>
  <c r="V985" i="41"/>
  <c r="W985" i="41"/>
  <c r="AE985" i="41"/>
  <c r="AF985" i="41"/>
  <c r="AG985" i="41"/>
  <c r="AH985" i="41"/>
  <c r="AI985" i="41"/>
  <c r="AJ985" i="41"/>
  <c r="AK985" i="41"/>
  <c r="AL985" i="41"/>
  <c r="AM985" i="41"/>
  <c r="AN985" i="41"/>
  <c r="AO985" i="41"/>
  <c r="AP985" i="41"/>
  <c r="AQ985" i="41"/>
  <c r="AR985" i="41"/>
  <c r="AS985" i="41"/>
  <c r="AT985" i="41"/>
  <c r="AU985" i="41"/>
  <c r="AV985" i="41"/>
  <c r="AW985" i="41"/>
  <c r="C986" i="41"/>
  <c r="D986" i="41"/>
  <c r="E986" i="41"/>
  <c r="F986" i="41"/>
  <c r="G986" i="41"/>
  <c r="H986" i="41"/>
  <c r="J986" i="41"/>
  <c r="K986" i="41"/>
  <c r="L986" i="41"/>
  <c r="N986" i="41"/>
  <c r="O986" i="41"/>
  <c r="P986" i="41"/>
  <c r="S986" i="41"/>
  <c r="T986" i="41"/>
  <c r="U986" i="41"/>
  <c r="V986" i="41"/>
  <c r="W986" i="41"/>
  <c r="AE986" i="41"/>
  <c r="AF986" i="41"/>
  <c r="AG986" i="41"/>
  <c r="AH986" i="41"/>
  <c r="AI986" i="41"/>
  <c r="AJ986" i="41"/>
  <c r="AK986" i="41"/>
  <c r="AL986" i="41"/>
  <c r="AM986" i="41"/>
  <c r="AN986" i="41"/>
  <c r="AO986" i="41"/>
  <c r="AP986" i="41"/>
  <c r="AQ986" i="41"/>
  <c r="AR986" i="41"/>
  <c r="AS986" i="41"/>
  <c r="AT986" i="41"/>
  <c r="AU986" i="41"/>
  <c r="AV986" i="41"/>
  <c r="AW986" i="41"/>
  <c r="C987" i="41"/>
  <c r="D987" i="41"/>
  <c r="E987" i="41"/>
  <c r="F987" i="41"/>
  <c r="G987" i="41"/>
  <c r="H987" i="41"/>
  <c r="J987" i="41"/>
  <c r="K987" i="41"/>
  <c r="L987" i="41"/>
  <c r="N987" i="41"/>
  <c r="O987" i="41"/>
  <c r="P987" i="41"/>
  <c r="S987" i="41"/>
  <c r="T987" i="41"/>
  <c r="U987" i="41"/>
  <c r="V987" i="41"/>
  <c r="W987" i="41"/>
  <c r="AE987" i="41"/>
  <c r="AF987" i="41"/>
  <c r="AG987" i="41"/>
  <c r="AH987" i="41"/>
  <c r="AI987" i="41"/>
  <c r="AJ987" i="41"/>
  <c r="AK987" i="41"/>
  <c r="AL987" i="41"/>
  <c r="AM987" i="41"/>
  <c r="AN987" i="41"/>
  <c r="AO987" i="41"/>
  <c r="AP987" i="41"/>
  <c r="AQ987" i="41"/>
  <c r="AR987" i="41"/>
  <c r="AS987" i="41"/>
  <c r="AT987" i="41"/>
  <c r="AU987" i="41"/>
  <c r="AV987" i="41"/>
  <c r="AW987" i="41"/>
  <c r="C988" i="41"/>
  <c r="D988" i="41"/>
  <c r="E988" i="41"/>
  <c r="F988" i="41"/>
  <c r="G988" i="41"/>
  <c r="H988" i="41"/>
  <c r="J988" i="41"/>
  <c r="K988" i="41"/>
  <c r="L988" i="41"/>
  <c r="N988" i="41"/>
  <c r="O988" i="41"/>
  <c r="P988" i="41"/>
  <c r="S988" i="41"/>
  <c r="T988" i="41"/>
  <c r="U988" i="41"/>
  <c r="V988" i="41"/>
  <c r="W988" i="41"/>
  <c r="AE988" i="41"/>
  <c r="AF988" i="41"/>
  <c r="AG988" i="41"/>
  <c r="AH988" i="41"/>
  <c r="AI988" i="41"/>
  <c r="AJ988" i="41"/>
  <c r="AK988" i="41"/>
  <c r="AL988" i="41"/>
  <c r="AM988" i="41"/>
  <c r="AN988" i="41"/>
  <c r="AO988" i="41"/>
  <c r="AP988" i="41"/>
  <c r="AQ988" i="41"/>
  <c r="AR988" i="41"/>
  <c r="AS988" i="41"/>
  <c r="AT988" i="41"/>
  <c r="AU988" i="41"/>
  <c r="AV988" i="41"/>
  <c r="AW988" i="41"/>
  <c r="C989" i="41"/>
  <c r="D989" i="41"/>
  <c r="E989" i="41"/>
  <c r="F989" i="41"/>
  <c r="G989" i="41"/>
  <c r="H989" i="41"/>
  <c r="J989" i="41"/>
  <c r="K989" i="41"/>
  <c r="L989" i="41"/>
  <c r="N989" i="41"/>
  <c r="O989" i="41"/>
  <c r="P989" i="41"/>
  <c r="S989" i="41"/>
  <c r="T989" i="41"/>
  <c r="U989" i="41"/>
  <c r="V989" i="41"/>
  <c r="W989" i="41"/>
  <c r="AE989" i="41"/>
  <c r="AF989" i="41"/>
  <c r="AG989" i="41"/>
  <c r="AH989" i="41"/>
  <c r="AI989" i="41"/>
  <c r="AJ989" i="41"/>
  <c r="AK989" i="41"/>
  <c r="AL989" i="41"/>
  <c r="AM989" i="41"/>
  <c r="AN989" i="41"/>
  <c r="AO989" i="41"/>
  <c r="AP989" i="41"/>
  <c r="AQ989" i="41"/>
  <c r="AR989" i="41"/>
  <c r="AS989" i="41"/>
  <c r="AT989" i="41"/>
  <c r="AU989" i="41"/>
  <c r="AV989" i="41"/>
  <c r="AW989" i="41"/>
  <c r="C990" i="41"/>
  <c r="D990" i="41"/>
  <c r="E990" i="41"/>
  <c r="F990" i="41"/>
  <c r="G990" i="41"/>
  <c r="H990" i="41"/>
  <c r="J990" i="41"/>
  <c r="K990" i="41"/>
  <c r="L990" i="41"/>
  <c r="N990" i="41"/>
  <c r="O990" i="41"/>
  <c r="P990" i="41"/>
  <c r="S990" i="41"/>
  <c r="T990" i="41"/>
  <c r="U990" i="41"/>
  <c r="V990" i="41"/>
  <c r="W990" i="41"/>
  <c r="AE990" i="41"/>
  <c r="AF990" i="41"/>
  <c r="AG990" i="41"/>
  <c r="AH990" i="41"/>
  <c r="AI990" i="41"/>
  <c r="AJ990" i="41"/>
  <c r="AK990" i="41"/>
  <c r="AL990" i="41"/>
  <c r="AM990" i="41"/>
  <c r="AN990" i="41"/>
  <c r="AO990" i="41"/>
  <c r="AP990" i="41"/>
  <c r="AQ990" i="41"/>
  <c r="AR990" i="41"/>
  <c r="AS990" i="41"/>
  <c r="AT990" i="41"/>
  <c r="AU990" i="41"/>
  <c r="AV990" i="41"/>
  <c r="AW990" i="41"/>
  <c r="C991" i="41"/>
  <c r="D991" i="41"/>
  <c r="E991" i="41"/>
  <c r="F991" i="41"/>
  <c r="G991" i="41"/>
  <c r="H991" i="41"/>
  <c r="J991" i="41"/>
  <c r="K991" i="41"/>
  <c r="L991" i="41"/>
  <c r="N991" i="41"/>
  <c r="O991" i="41"/>
  <c r="P991" i="41"/>
  <c r="S991" i="41"/>
  <c r="T991" i="41"/>
  <c r="U991" i="41"/>
  <c r="V991" i="41"/>
  <c r="W991" i="41"/>
  <c r="AE991" i="41"/>
  <c r="AF991" i="41"/>
  <c r="AG991" i="41"/>
  <c r="AH991" i="41"/>
  <c r="AI991" i="41"/>
  <c r="AJ991" i="41"/>
  <c r="AK991" i="41"/>
  <c r="AL991" i="41"/>
  <c r="AM991" i="41"/>
  <c r="AN991" i="41"/>
  <c r="AO991" i="41"/>
  <c r="AP991" i="41"/>
  <c r="AQ991" i="41"/>
  <c r="AR991" i="41"/>
  <c r="AS991" i="41"/>
  <c r="AT991" i="41"/>
  <c r="AU991" i="41"/>
  <c r="AV991" i="41"/>
  <c r="AW991" i="41"/>
  <c r="C992" i="41"/>
  <c r="D992" i="41"/>
  <c r="E992" i="41"/>
  <c r="F992" i="41"/>
  <c r="G992" i="41"/>
  <c r="H992" i="41"/>
  <c r="J992" i="41"/>
  <c r="K992" i="41"/>
  <c r="L992" i="41"/>
  <c r="N992" i="41"/>
  <c r="O992" i="41"/>
  <c r="P992" i="41"/>
  <c r="S992" i="41"/>
  <c r="T992" i="41"/>
  <c r="U992" i="41"/>
  <c r="V992" i="41"/>
  <c r="W992" i="41"/>
  <c r="AE992" i="41"/>
  <c r="AF992" i="41"/>
  <c r="AG992" i="41"/>
  <c r="AH992" i="41"/>
  <c r="AI992" i="41"/>
  <c r="AJ992" i="41"/>
  <c r="AK992" i="41"/>
  <c r="AL992" i="41"/>
  <c r="AM992" i="41"/>
  <c r="AN992" i="41"/>
  <c r="AO992" i="41"/>
  <c r="AP992" i="41"/>
  <c r="AQ992" i="41"/>
  <c r="AR992" i="41"/>
  <c r="AS992" i="41"/>
  <c r="AT992" i="41"/>
  <c r="AU992" i="41"/>
  <c r="AV992" i="41"/>
  <c r="AW992" i="41"/>
  <c r="C993" i="41"/>
  <c r="D993" i="41"/>
  <c r="E993" i="41"/>
  <c r="F993" i="41"/>
  <c r="G993" i="41"/>
  <c r="H993" i="41"/>
  <c r="J993" i="41"/>
  <c r="K993" i="41"/>
  <c r="L993" i="41"/>
  <c r="N993" i="41"/>
  <c r="O993" i="41"/>
  <c r="P993" i="41"/>
  <c r="S993" i="41"/>
  <c r="T993" i="41"/>
  <c r="U993" i="41"/>
  <c r="V993" i="41"/>
  <c r="W993" i="41"/>
  <c r="AE993" i="41"/>
  <c r="AF993" i="41"/>
  <c r="AG993" i="41"/>
  <c r="AH993" i="41"/>
  <c r="AI993" i="41"/>
  <c r="AJ993" i="41"/>
  <c r="AK993" i="41"/>
  <c r="AL993" i="41"/>
  <c r="AM993" i="41"/>
  <c r="AN993" i="41"/>
  <c r="AO993" i="41"/>
  <c r="AP993" i="41"/>
  <c r="AQ993" i="41"/>
  <c r="AR993" i="41"/>
  <c r="AS993" i="41"/>
  <c r="AT993" i="41"/>
  <c r="AU993" i="41"/>
  <c r="AV993" i="41"/>
  <c r="AW993" i="41"/>
  <c r="C994" i="41"/>
  <c r="D994" i="41"/>
  <c r="E994" i="41"/>
  <c r="F994" i="41"/>
  <c r="G994" i="41"/>
  <c r="H994" i="41"/>
  <c r="J994" i="41"/>
  <c r="K994" i="41"/>
  <c r="L994" i="41"/>
  <c r="N994" i="41"/>
  <c r="O994" i="41"/>
  <c r="P994" i="41"/>
  <c r="S994" i="41"/>
  <c r="T994" i="41"/>
  <c r="U994" i="41"/>
  <c r="V994" i="41"/>
  <c r="W994" i="41"/>
  <c r="AE994" i="41"/>
  <c r="AF994" i="41"/>
  <c r="AG994" i="41"/>
  <c r="AH994" i="41"/>
  <c r="AI994" i="41"/>
  <c r="AJ994" i="41"/>
  <c r="AK994" i="41"/>
  <c r="AL994" i="41"/>
  <c r="AM994" i="41"/>
  <c r="AN994" i="41"/>
  <c r="AO994" i="41"/>
  <c r="AP994" i="41"/>
  <c r="AQ994" i="41"/>
  <c r="AR994" i="41"/>
  <c r="AS994" i="41"/>
  <c r="AT994" i="41"/>
  <c r="AU994" i="41"/>
  <c r="AV994" i="41"/>
  <c r="AW994" i="41"/>
  <c r="C995" i="41"/>
  <c r="D995" i="41"/>
  <c r="E995" i="41"/>
  <c r="F995" i="41"/>
  <c r="G995" i="41"/>
  <c r="H995" i="41"/>
  <c r="J995" i="41"/>
  <c r="K995" i="41"/>
  <c r="L995" i="41"/>
  <c r="N995" i="41"/>
  <c r="O995" i="41"/>
  <c r="P995" i="41"/>
  <c r="S995" i="41"/>
  <c r="T995" i="41"/>
  <c r="U995" i="41"/>
  <c r="V995" i="41"/>
  <c r="W995" i="41"/>
  <c r="AE995" i="41"/>
  <c r="AF995" i="41"/>
  <c r="AG995" i="41"/>
  <c r="AH995" i="41"/>
  <c r="AI995" i="41"/>
  <c r="AJ995" i="41"/>
  <c r="AK995" i="41"/>
  <c r="AL995" i="41"/>
  <c r="AM995" i="41"/>
  <c r="AN995" i="41"/>
  <c r="AO995" i="41"/>
  <c r="AP995" i="41"/>
  <c r="AQ995" i="41"/>
  <c r="AR995" i="41"/>
  <c r="AS995" i="41"/>
  <c r="AT995" i="41"/>
  <c r="AU995" i="41"/>
  <c r="AV995" i="41"/>
  <c r="AW995" i="41"/>
  <c r="C996" i="41"/>
  <c r="D996" i="41"/>
  <c r="E996" i="41"/>
  <c r="F996" i="41"/>
  <c r="G996" i="41"/>
  <c r="H996" i="41"/>
  <c r="J996" i="41"/>
  <c r="K996" i="41"/>
  <c r="L996" i="41"/>
  <c r="N996" i="41"/>
  <c r="O996" i="41"/>
  <c r="P996" i="41"/>
  <c r="S996" i="41"/>
  <c r="T996" i="41"/>
  <c r="U996" i="41"/>
  <c r="V996" i="41"/>
  <c r="W996" i="41"/>
  <c r="AE996" i="41"/>
  <c r="AF996" i="41"/>
  <c r="AG996" i="41"/>
  <c r="AH996" i="41"/>
  <c r="AI996" i="41"/>
  <c r="AJ996" i="41"/>
  <c r="AK996" i="41"/>
  <c r="AL996" i="41"/>
  <c r="AM996" i="41"/>
  <c r="AN996" i="41"/>
  <c r="AO996" i="41"/>
  <c r="AP996" i="41"/>
  <c r="AQ996" i="41"/>
  <c r="AR996" i="41"/>
  <c r="AS996" i="41"/>
  <c r="AT996" i="41"/>
  <c r="AU996" i="41"/>
  <c r="AV996" i="41"/>
  <c r="AW996" i="41"/>
  <c r="C997" i="41"/>
  <c r="D997" i="41"/>
  <c r="E997" i="41"/>
  <c r="F997" i="41"/>
  <c r="G997" i="41"/>
  <c r="H997" i="41"/>
  <c r="J997" i="41"/>
  <c r="K997" i="41"/>
  <c r="L997" i="41"/>
  <c r="N997" i="41"/>
  <c r="O997" i="41"/>
  <c r="P997" i="41"/>
  <c r="S997" i="41"/>
  <c r="T997" i="41"/>
  <c r="U997" i="41"/>
  <c r="V997" i="41"/>
  <c r="W997" i="41"/>
  <c r="AE997" i="41"/>
  <c r="AF997" i="41"/>
  <c r="AG997" i="41"/>
  <c r="AH997" i="41"/>
  <c r="AI997" i="41"/>
  <c r="AJ997" i="41"/>
  <c r="AK997" i="41"/>
  <c r="AL997" i="41"/>
  <c r="AM997" i="41"/>
  <c r="AN997" i="41"/>
  <c r="AO997" i="41"/>
  <c r="AP997" i="41"/>
  <c r="AQ997" i="41"/>
  <c r="AR997" i="41"/>
  <c r="AS997" i="41"/>
  <c r="AT997" i="41"/>
  <c r="AU997" i="41"/>
  <c r="AV997" i="41"/>
  <c r="AW997" i="41"/>
  <c r="C998" i="41"/>
  <c r="D998" i="41"/>
  <c r="E998" i="41"/>
  <c r="F998" i="41"/>
  <c r="G998" i="41"/>
  <c r="H998" i="41"/>
  <c r="J998" i="41"/>
  <c r="K998" i="41"/>
  <c r="L998" i="41"/>
  <c r="N998" i="41"/>
  <c r="O998" i="41"/>
  <c r="P998" i="41"/>
  <c r="S998" i="41"/>
  <c r="T998" i="41"/>
  <c r="U998" i="41"/>
  <c r="V998" i="41"/>
  <c r="W998" i="41"/>
  <c r="AE998" i="41"/>
  <c r="AF998" i="41"/>
  <c r="AG998" i="41"/>
  <c r="AH998" i="41"/>
  <c r="AI998" i="41"/>
  <c r="AJ998" i="41"/>
  <c r="AK998" i="41"/>
  <c r="AL998" i="41"/>
  <c r="AM998" i="41"/>
  <c r="AN998" i="41"/>
  <c r="AO998" i="41"/>
  <c r="AP998" i="41"/>
  <c r="AQ998" i="41"/>
  <c r="AR998" i="41"/>
  <c r="AS998" i="41"/>
  <c r="AT998" i="41"/>
  <c r="AU998" i="41"/>
  <c r="AV998" i="41"/>
  <c r="AW998" i="41"/>
  <c r="C999" i="41"/>
  <c r="D999" i="41"/>
  <c r="E999" i="41"/>
  <c r="F999" i="41"/>
  <c r="G999" i="41"/>
  <c r="H999" i="41"/>
  <c r="J999" i="41"/>
  <c r="K999" i="41"/>
  <c r="L999" i="41"/>
  <c r="N999" i="41"/>
  <c r="O999" i="41"/>
  <c r="P999" i="41"/>
  <c r="S999" i="41"/>
  <c r="T999" i="41"/>
  <c r="U999" i="41"/>
  <c r="V999" i="41"/>
  <c r="W999" i="41"/>
  <c r="AE999" i="41"/>
  <c r="AF999" i="41"/>
  <c r="AG999" i="41"/>
  <c r="AH999" i="41"/>
  <c r="AI999" i="41"/>
  <c r="AJ999" i="41"/>
  <c r="AK999" i="41"/>
  <c r="AL999" i="41"/>
  <c r="AM999" i="41"/>
  <c r="AN999" i="41"/>
  <c r="AO999" i="41"/>
  <c r="AP999" i="41"/>
  <c r="AQ999" i="41"/>
  <c r="AR999" i="41"/>
  <c r="AS999" i="41"/>
  <c r="AT999" i="41"/>
  <c r="AU999" i="41"/>
  <c r="AV999" i="41"/>
  <c r="AW999" i="41"/>
  <c r="C1000" i="41"/>
  <c r="D1000" i="41"/>
  <c r="E1000" i="41"/>
  <c r="F1000" i="41"/>
  <c r="G1000" i="41"/>
  <c r="H1000" i="41"/>
  <c r="J1000" i="41"/>
  <c r="K1000" i="41"/>
  <c r="L1000" i="41"/>
  <c r="N1000" i="41"/>
  <c r="O1000" i="41"/>
  <c r="P1000" i="41"/>
  <c r="S1000" i="41"/>
  <c r="T1000" i="41"/>
  <c r="U1000" i="41"/>
  <c r="V1000" i="41"/>
  <c r="W1000" i="41"/>
  <c r="AE1000" i="41"/>
  <c r="AF1000" i="41"/>
  <c r="AG1000" i="41"/>
  <c r="AH1000" i="41"/>
  <c r="AI1000" i="41"/>
  <c r="AJ1000" i="41"/>
  <c r="AK1000" i="41"/>
  <c r="AL1000" i="41"/>
  <c r="AM1000" i="41"/>
  <c r="AN1000" i="41"/>
  <c r="AO1000" i="41"/>
  <c r="AP1000" i="41"/>
  <c r="AQ1000" i="41"/>
  <c r="AR1000" i="41"/>
  <c r="AS1000" i="41"/>
  <c r="AT1000" i="41"/>
  <c r="AU1000" i="41"/>
  <c r="AV1000" i="41"/>
  <c r="AW1000" i="41"/>
  <c r="C1001" i="41"/>
  <c r="D1001" i="41"/>
  <c r="E1001" i="41"/>
  <c r="F1001" i="41"/>
  <c r="G1001" i="41"/>
  <c r="H1001" i="41"/>
  <c r="J1001" i="41"/>
  <c r="K1001" i="41"/>
  <c r="L1001" i="41"/>
  <c r="N1001" i="41"/>
  <c r="O1001" i="41"/>
  <c r="P1001" i="41"/>
  <c r="S1001" i="41"/>
  <c r="T1001" i="41"/>
  <c r="U1001" i="41"/>
  <c r="V1001" i="41"/>
  <c r="W1001" i="41"/>
  <c r="AE1001" i="41"/>
  <c r="AF1001" i="41"/>
  <c r="AG1001" i="41"/>
  <c r="AH1001" i="41"/>
  <c r="AI1001" i="41"/>
  <c r="AJ1001" i="41"/>
  <c r="AK1001" i="41"/>
  <c r="AL1001" i="41"/>
  <c r="AM1001" i="41"/>
  <c r="AN1001" i="41"/>
  <c r="AO1001" i="41"/>
  <c r="AP1001" i="41"/>
  <c r="AQ1001" i="41"/>
  <c r="AR1001" i="41"/>
  <c r="AS1001" i="41"/>
  <c r="AT1001" i="41"/>
  <c r="AU1001" i="41"/>
  <c r="AV1001" i="41"/>
  <c r="AW1001" i="41"/>
  <c r="C1002" i="41"/>
  <c r="D1002" i="41"/>
  <c r="E1002" i="41"/>
  <c r="F1002" i="41"/>
  <c r="G1002" i="41"/>
  <c r="H1002" i="41"/>
  <c r="J1002" i="41"/>
  <c r="K1002" i="41"/>
  <c r="L1002" i="41"/>
  <c r="N1002" i="41"/>
  <c r="O1002" i="41"/>
  <c r="P1002" i="41"/>
  <c r="S1002" i="41"/>
  <c r="T1002" i="41"/>
  <c r="U1002" i="41"/>
  <c r="V1002" i="41"/>
  <c r="W1002" i="41"/>
  <c r="AE1002" i="41"/>
  <c r="AF1002" i="41"/>
  <c r="AG1002" i="41"/>
  <c r="AH1002" i="41"/>
  <c r="AI1002" i="41"/>
  <c r="AJ1002" i="41"/>
  <c r="AK1002" i="41"/>
  <c r="AL1002" i="41"/>
  <c r="AM1002" i="41"/>
  <c r="AN1002" i="41"/>
  <c r="AO1002" i="41"/>
  <c r="AP1002" i="41"/>
  <c r="AQ1002" i="41"/>
  <c r="AR1002" i="41"/>
  <c r="AS1002" i="41"/>
  <c r="AT1002" i="41"/>
  <c r="AU1002" i="41"/>
  <c r="AV1002" i="41"/>
  <c r="AW1002" i="41"/>
  <c r="C1003" i="41"/>
  <c r="D1003" i="41"/>
  <c r="E1003" i="41"/>
  <c r="F1003" i="41"/>
  <c r="G1003" i="41"/>
  <c r="H1003" i="41"/>
  <c r="J1003" i="41"/>
  <c r="K1003" i="41"/>
  <c r="L1003" i="41"/>
  <c r="N1003" i="41"/>
  <c r="O1003" i="41"/>
  <c r="P1003" i="41"/>
  <c r="S1003" i="41"/>
  <c r="T1003" i="41"/>
  <c r="U1003" i="41"/>
  <c r="V1003" i="41"/>
  <c r="W1003" i="41"/>
  <c r="AE1003" i="41"/>
  <c r="AF1003" i="41"/>
  <c r="AG1003" i="41"/>
  <c r="AH1003" i="41"/>
  <c r="AI1003" i="41"/>
  <c r="AJ1003" i="41"/>
  <c r="AK1003" i="41"/>
  <c r="AL1003" i="41"/>
  <c r="AM1003" i="41"/>
  <c r="AN1003" i="41"/>
  <c r="AO1003" i="41"/>
  <c r="AP1003" i="41"/>
  <c r="AQ1003" i="41"/>
  <c r="AR1003" i="41"/>
  <c r="AS1003" i="41"/>
  <c r="AT1003" i="41"/>
  <c r="AU1003" i="41"/>
  <c r="AV1003" i="41"/>
  <c r="AW1003" i="41"/>
  <c r="C1004" i="41"/>
  <c r="D1004" i="41"/>
  <c r="E1004" i="41"/>
  <c r="F1004" i="41"/>
  <c r="G1004" i="41"/>
  <c r="H1004" i="41"/>
  <c r="J1004" i="41"/>
  <c r="K1004" i="41"/>
  <c r="L1004" i="41"/>
  <c r="N1004" i="41"/>
  <c r="O1004" i="41"/>
  <c r="P1004" i="41"/>
  <c r="S1004" i="41"/>
  <c r="T1004" i="41"/>
  <c r="U1004" i="41"/>
  <c r="V1004" i="41"/>
  <c r="W1004" i="41"/>
  <c r="AE1004" i="41"/>
  <c r="AF1004" i="41"/>
  <c r="AG1004" i="41"/>
  <c r="AH1004" i="41"/>
  <c r="AI1004" i="41"/>
  <c r="AJ1004" i="41"/>
  <c r="AK1004" i="41"/>
  <c r="AL1004" i="41"/>
  <c r="AM1004" i="41"/>
  <c r="AN1004" i="41"/>
  <c r="AO1004" i="41"/>
  <c r="AP1004" i="41"/>
  <c r="AQ1004" i="41"/>
  <c r="AR1004" i="41"/>
  <c r="AS1004" i="41"/>
  <c r="AT1004" i="41"/>
  <c r="AU1004" i="41"/>
  <c r="AV1004" i="41"/>
  <c r="AW1004" i="41"/>
  <c r="C1005" i="41"/>
  <c r="D1005" i="41"/>
  <c r="E1005" i="41"/>
  <c r="F1005" i="41"/>
  <c r="G1005" i="41"/>
  <c r="H1005" i="41"/>
  <c r="J1005" i="41"/>
  <c r="K1005" i="41"/>
  <c r="L1005" i="41"/>
  <c r="N1005" i="41"/>
  <c r="O1005" i="41"/>
  <c r="P1005" i="41"/>
  <c r="S1005" i="41"/>
  <c r="T1005" i="41"/>
  <c r="U1005" i="41"/>
  <c r="V1005" i="41"/>
  <c r="W1005" i="41"/>
  <c r="AE1005" i="41"/>
  <c r="AF1005" i="41"/>
  <c r="AG1005" i="41"/>
  <c r="AH1005" i="41"/>
  <c r="AI1005" i="41"/>
  <c r="AJ1005" i="41"/>
  <c r="AK1005" i="41"/>
  <c r="AL1005" i="41"/>
  <c r="AM1005" i="41"/>
  <c r="AN1005" i="41"/>
  <c r="AO1005" i="41"/>
  <c r="AP1005" i="41"/>
  <c r="AQ1005" i="41"/>
  <c r="AR1005" i="41"/>
  <c r="AS1005" i="41"/>
  <c r="AT1005" i="41"/>
  <c r="AU1005" i="41"/>
  <c r="AV1005" i="41"/>
  <c r="AW1005" i="41"/>
  <c r="C1006" i="41"/>
  <c r="D1006" i="41"/>
  <c r="E1006" i="41"/>
  <c r="F1006" i="41"/>
  <c r="G1006" i="41"/>
  <c r="H1006" i="41"/>
  <c r="J1006" i="41"/>
  <c r="K1006" i="41"/>
  <c r="L1006" i="41"/>
  <c r="N1006" i="41"/>
  <c r="O1006" i="41"/>
  <c r="P1006" i="41"/>
  <c r="S1006" i="41"/>
  <c r="T1006" i="41"/>
  <c r="U1006" i="41"/>
  <c r="V1006" i="41"/>
  <c r="W1006" i="41"/>
  <c r="AE1006" i="41"/>
  <c r="AF1006" i="41"/>
  <c r="AG1006" i="41"/>
  <c r="AH1006" i="41"/>
  <c r="AI1006" i="41"/>
  <c r="AJ1006" i="41"/>
  <c r="AK1006" i="41"/>
  <c r="AL1006" i="41"/>
  <c r="AM1006" i="41"/>
  <c r="AN1006" i="41"/>
  <c r="AO1006" i="41"/>
  <c r="AP1006" i="41"/>
  <c r="AQ1006" i="41"/>
  <c r="AR1006" i="41"/>
  <c r="AS1006" i="41"/>
  <c r="AT1006" i="41"/>
  <c r="AU1006" i="41"/>
  <c r="AV1006" i="41"/>
  <c r="AW1006" i="41"/>
  <c r="C1007" i="41"/>
  <c r="D1007" i="41"/>
  <c r="E1007" i="41"/>
  <c r="F1007" i="41"/>
  <c r="G1007" i="41"/>
  <c r="H1007" i="41"/>
  <c r="J1007" i="41"/>
  <c r="K1007" i="41"/>
  <c r="L1007" i="41"/>
  <c r="N1007" i="41"/>
  <c r="O1007" i="41"/>
  <c r="P1007" i="41"/>
  <c r="S1007" i="41"/>
  <c r="T1007" i="41"/>
  <c r="U1007" i="41"/>
  <c r="V1007" i="41"/>
  <c r="W1007" i="41"/>
  <c r="AE1007" i="41"/>
  <c r="AF1007" i="41"/>
  <c r="AG1007" i="41"/>
  <c r="AH1007" i="41"/>
  <c r="AI1007" i="41"/>
  <c r="AJ1007" i="41"/>
  <c r="AK1007" i="41"/>
  <c r="AL1007" i="41"/>
  <c r="AM1007" i="41"/>
  <c r="AN1007" i="41"/>
  <c r="AO1007" i="41"/>
  <c r="AP1007" i="41"/>
  <c r="AQ1007" i="41"/>
  <c r="AR1007" i="41"/>
  <c r="AS1007" i="41"/>
  <c r="AT1007" i="41"/>
  <c r="AU1007" i="41"/>
  <c r="AV1007" i="41"/>
  <c r="AW1007" i="41"/>
  <c r="C1008" i="41"/>
  <c r="D1008" i="41"/>
  <c r="E1008" i="41"/>
  <c r="F1008" i="41"/>
  <c r="G1008" i="41"/>
  <c r="H1008" i="41"/>
  <c r="J1008" i="41"/>
  <c r="K1008" i="41"/>
  <c r="L1008" i="41"/>
  <c r="N1008" i="41"/>
  <c r="O1008" i="41"/>
  <c r="P1008" i="41"/>
  <c r="S1008" i="41"/>
  <c r="T1008" i="41"/>
  <c r="U1008" i="41"/>
  <c r="V1008" i="41"/>
  <c r="W1008" i="41"/>
  <c r="AE1008" i="41"/>
  <c r="AF1008" i="41"/>
  <c r="AG1008" i="41"/>
  <c r="AH1008" i="41"/>
  <c r="AI1008" i="41"/>
  <c r="AJ1008" i="41"/>
  <c r="AK1008" i="41"/>
  <c r="AL1008" i="41"/>
  <c r="AM1008" i="41"/>
  <c r="AN1008" i="41"/>
  <c r="AO1008" i="41"/>
  <c r="AP1008" i="41"/>
  <c r="AQ1008" i="41"/>
  <c r="AR1008" i="41"/>
  <c r="AS1008" i="41"/>
  <c r="AT1008" i="41"/>
  <c r="AU1008" i="41"/>
  <c r="AV1008" i="41"/>
  <c r="AW1008" i="41"/>
  <c r="C1009" i="41"/>
  <c r="D1009" i="41"/>
  <c r="E1009" i="41"/>
  <c r="F1009" i="41"/>
  <c r="G1009" i="41"/>
  <c r="H1009" i="41"/>
  <c r="J1009" i="41"/>
  <c r="K1009" i="41"/>
  <c r="L1009" i="41"/>
  <c r="N1009" i="41"/>
  <c r="O1009" i="41"/>
  <c r="P1009" i="41"/>
  <c r="S1009" i="41"/>
  <c r="T1009" i="41"/>
  <c r="U1009" i="41"/>
  <c r="V1009" i="41"/>
  <c r="W1009" i="41"/>
  <c r="AE1009" i="41"/>
  <c r="AF1009" i="41"/>
  <c r="AG1009" i="41"/>
  <c r="AH1009" i="41"/>
  <c r="AI1009" i="41"/>
  <c r="AJ1009" i="41"/>
  <c r="AK1009" i="41"/>
  <c r="AL1009" i="41"/>
  <c r="AM1009" i="41"/>
  <c r="AN1009" i="41"/>
  <c r="AO1009" i="41"/>
  <c r="AP1009" i="41"/>
  <c r="AQ1009" i="41"/>
  <c r="AR1009" i="41"/>
  <c r="AS1009" i="41"/>
  <c r="AT1009" i="41"/>
  <c r="AU1009" i="41"/>
  <c r="AV1009" i="41"/>
  <c r="AW1009" i="41"/>
  <c r="C1010" i="41"/>
  <c r="D1010" i="41"/>
  <c r="E1010" i="41"/>
  <c r="F1010" i="41"/>
  <c r="G1010" i="41"/>
  <c r="H1010" i="41"/>
  <c r="J1010" i="41"/>
  <c r="K1010" i="41"/>
  <c r="L1010" i="41"/>
  <c r="N1010" i="41"/>
  <c r="O1010" i="41"/>
  <c r="P1010" i="41"/>
  <c r="S1010" i="41"/>
  <c r="T1010" i="41"/>
  <c r="U1010" i="41"/>
  <c r="V1010" i="41"/>
  <c r="W1010" i="41"/>
  <c r="AE1010" i="41"/>
  <c r="AF1010" i="41"/>
  <c r="AG1010" i="41"/>
  <c r="AH1010" i="41"/>
  <c r="AI1010" i="41"/>
  <c r="AJ1010" i="41"/>
  <c r="AK1010" i="41"/>
  <c r="AL1010" i="41"/>
  <c r="AM1010" i="41"/>
  <c r="AN1010" i="41"/>
  <c r="AO1010" i="41"/>
  <c r="AP1010" i="41"/>
  <c r="AQ1010" i="41"/>
  <c r="AR1010" i="41"/>
  <c r="AS1010" i="41"/>
  <c r="AT1010" i="41"/>
  <c r="AU1010" i="41"/>
  <c r="AV1010" i="41"/>
  <c r="AW1010" i="41"/>
  <c r="C1011" i="41"/>
  <c r="D1011" i="41"/>
  <c r="E1011" i="41"/>
  <c r="F1011" i="41"/>
  <c r="G1011" i="41"/>
  <c r="H1011" i="41"/>
  <c r="J1011" i="41"/>
  <c r="K1011" i="41"/>
  <c r="L1011" i="41"/>
  <c r="N1011" i="41"/>
  <c r="O1011" i="41"/>
  <c r="P1011" i="41"/>
  <c r="S1011" i="41"/>
  <c r="T1011" i="41"/>
  <c r="U1011" i="41"/>
  <c r="V1011" i="41"/>
  <c r="W1011" i="41"/>
  <c r="AE1011" i="41"/>
  <c r="AF1011" i="41"/>
  <c r="AG1011" i="41"/>
  <c r="AH1011" i="41"/>
  <c r="AI1011" i="41"/>
  <c r="AJ1011" i="41"/>
  <c r="AK1011" i="41"/>
  <c r="AL1011" i="41"/>
  <c r="AM1011" i="41"/>
  <c r="AN1011" i="41"/>
  <c r="AO1011" i="41"/>
  <c r="AP1011" i="41"/>
  <c r="AQ1011" i="41"/>
  <c r="AR1011" i="41"/>
  <c r="AS1011" i="41"/>
  <c r="AT1011" i="41"/>
  <c r="AU1011" i="41"/>
  <c r="AV1011" i="41"/>
  <c r="AW1011" i="41"/>
  <c r="C1012" i="41"/>
  <c r="D1012" i="41"/>
  <c r="E1012" i="41"/>
  <c r="F1012" i="41"/>
  <c r="G1012" i="41"/>
  <c r="H1012" i="41"/>
  <c r="J1012" i="41"/>
  <c r="K1012" i="41"/>
  <c r="L1012" i="41"/>
  <c r="N1012" i="41"/>
  <c r="O1012" i="41"/>
  <c r="P1012" i="41"/>
  <c r="S1012" i="41"/>
  <c r="T1012" i="41"/>
  <c r="U1012" i="41"/>
  <c r="V1012" i="41"/>
  <c r="W1012" i="41"/>
  <c r="AE1012" i="41"/>
  <c r="AF1012" i="41"/>
  <c r="AG1012" i="41"/>
  <c r="AH1012" i="41"/>
  <c r="AI1012" i="41"/>
  <c r="AJ1012" i="41"/>
  <c r="AK1012" i="41"/>
  <c r="AL1012" i="41"/>
  <c r="AM1012" i="41"/>
  <c r="AN1012" i="41"/>
  <c r="AO1012" i="41"/>
  <c r="AP1012" i="41"/>
  <c r="AQ1012" i="41"/>
  <c r="AR1012" i="41"/>
  <c r="AS1012" i="41"/>
  <c r="AT1012" i="41"/>
  <c r="AU1012" i="41"/>
  <c r="AV1012" i="41"/>
  <c r="AW1012" i="41"/>
  <c r="C1013" i="41"/>
  <c r="D1013" i="41"/>
  <c r="E1013" i="41"/>
  <c r="F1013" i="41"/>
  <c r="G1013" i="41"/>
  <c r="H1013" i="41"/>
  <c r="J1013" i="41"/>
  <c r="K1013" i="41"/>
  <c r="L1013" i="41"/>
  <c r="N1013" i="41"/>
  <c r="O1013" i="41"/>
  <c r="P1013" i="41"/>
  <c r="S1013" i="41"/>
  <c r="T1013" i="41"/>
  <c r="U1013" i="41"/>
  <c r="V1013" i="41"/>
  <c r="W1013" i="41"/>
  <c r="AE1013" i="41"/>
  <c r="AF1013" i="41"/>
  <c r="AG1013" i="41"/>
  <c r="AH1013" i="41"/>
  <c r="AI1013" i="41"/>
  <c r="AJ1013" i="41"/>
  <c r="AK1013" i="41"/>
  <c r="AL1013" i="41"/>
  <c r="AM1013" i="41"/>
  <c r="AN1013" i="41"/>
  <c r="AO1013" i="41"/>
  <c r="AP1013" i="41"/>
  <c r="AQ1013" i="41"/>
  <c r="AR1013" i="41"/>
  <c r="AS1013" i="41"/>
  <c r="AT1013" i="41"/>
  <c r="AU1013" i="41"/>
  <c r="AV1013" i="41"/>
  <c r="AW1013" i="41"/>
  <c r="C1014" i="41"/>
  <c r="D1014" i="41"/>
  <c r="E1014" i="41"/>
  <c r="F1014" i="41"/>
  <c r="G1014" i="41"/>
  <c r="H1014" i="41"/>
  <c r="J1014" i="41"/>
  <c r="K1014" i="41"/>
  <c r="L1014" i="41"/>
  <c r="N1014" i="41"/>
  <c r="O1014" i="41"/>
  <c r="P1014" i="41"/>
  <c r="S1014" i="41"/>
  <c r="T1014" i="41"/>
  <c r="U1014" i="41"/>
  <c r="V1014" i="41"/>
  <c r="W1014" i="41"/>
  <c r="AE1014" i="41"/>
  <c r="AF1014" i="41"/>
  <c r="AG1014" i="41"/>
  <c r="AH1014" i="41"/>
  <c r="AI1014" i="41"/>
  <c r="AJ1014" i="41"/>
  <c r="AK1014" i="41"/>
  <c r="AL1014" i="41"/>
  <c r="AM1014" i="41"/>
  <c r="AN1014" i="41"/>
  <c r="AO1014" i="41"/>
  <c r="AP1014" i="41"/>
  <c r="AQ1014" i="41"/>
  <c r="AR1014" i="41"/>
  <c r="AS1014" i="41"/>
  <c r="AT1014" i="41"/>
  <c r="AU1014" i="41"/>
  <c r="AV1014" i="41"/>
  <c r="AW1014" i="41"/>
  <c r="C1015" i="41"/>
  <c r="D1015" i="41"/>
  <c r="E1015" i="41"/>
  <c r="F1015" i="41"/>
  <c r="G1015" i="41"/>
  <c r="H1015" i="41"/>
  <c r="J1015" i="41"/>
  <c r="K1015" i="41"/>
  <c r="L1015" i="41"/>
  <c r="N1015" i="41"/>
  <c r="O1015" i="41"/>
  <c r="P1015" i="41"/>
  <c r="S1015" i="41"/>
  <c r="T1015" i="41"/>
  <c r="U1015" i="41"/>
  <c r="V1015" i="41"/>
  <c r="W1015" i="41"/>
  <c r="AE1015" i="41"/>
  <c r="AF1015" i="41"/>
  <c r="AG1015" i="41"/>
  <c r="AH1015" i="41"/>
  <c r="AI1015" i="41"/>
  <c r="AJ1015" i="41"/>
  <c r="AK1015" i="41"/>
  <c r="AL1015" i="41"/>
  <c r="AM1015" i="41"/>
  <c r="AN1015" i="41"/>
  <c r="AO1015" i="41"/>
  <c r="AP1015" i="41"/>
  <c r="AQ1015" i="41"/>
  <c r="AR1015" i="41"/>
  <c r="AS1015" i="41"/>
  <c r="AT1015" i="41"/>
  <c r="AU1015" i="41"/>
  <c r="AV1015" i="41"/>
  <c r="AW1015" i="41"/>
  <c r="C1016" i="41"/>
  <c r="D1016" i="41"/>
  <c r="E1016" i="41"/>
  <c r="F1016" i="41"/>
  <c r="G1016" i="41"/>
  <c r="H1016" i="41"/>
  <c r="J1016" i="41"/>
  <c r="K1016" i="41"/>
  <c r="L1016" i="41"/>
  <c r="N1016" i="41"/>
  <c r="O1016" i="41"/>
  <c r="P1016" i="41"/>
  <c r="S1016" i="41"/>
  <c r="T1016" i="41"/>
  <c r="U1016" i="41"/>
  <c r="V1016" i="41"/>
  <c r="W1016" i="41"/>
  <c r="AE1016" i="41"/>
  <c r="AF1016" i="41"/>
  <c r="AG1016" i="41"/>
  <c r="AH1016" i="41"/>
  <c r="AI1016" i="41"/>
  <c r="AJ1016" i="41"/>
  <c r="AK1016" i="41"/>
  <c r="AL1016" i="41"/>
  <c r="AM1016" i="41"/>
  <c r="AN1016" i="41"/>
  <c r="AO1016" i="41"/>
  <c r="AP1016" i="41"/>
  <c r="AQ1016" i="41"/>
  <c r="AR1016" i="41"/>
  <c r="AS1016" i="41"/>
  <c r="AT1016" i="41"/>
  <c r="AU1016" i="41"/>
  <c r="AV1016" i="41"/>
  <c r="AW1016" i="41"/>
  <c r="C1017" i="41"/>
  <c r="D1017" i="41"/>
  <c r="E1017" i="41"/>
  <c r="F1017" i="41"/>
  <c r="G1017" i="41"/>
  <c r="H1017" i="41"/>
  <c r="J1017" i="41"/>
  <c r="K1017" i="41"/>
  <c r="L1017" i="41"/>
  <c r="N1017" i="41"/>
  <c r="O1017" i="41"/>
  <c r="P1017" i="41"/>
  <c r="S1017" i="41"/>
  <c r="T1017" i="41"/>
  <c r="U1017" i="41"/>
  <c r="V1017" i="41"/>
  <c r="W1017" i="41"/>
  <c r="AE1017" i="41"/>
  <c r="AF1017" i="41"/>
  <c r="AG1017" i="41"/>
  <c r="AH1017" i="41"/>
  <c r="AI1017" i="41"/>
  <c r="AJ1017" i="41"/>
  <c r="AK1017" i="41"/>
  <c r="AL1017" i="41"/>
  <c r="AM1017" i="41"/>
  <c r="AN1017" i="41"/>
  <c r="AO1017" i="41"/>
  <c r="AP1017" i="41"/>
  <c r="AQ1017" i="41"/>
  <c r="AR1017" i="41"/>
  <c r="AS1017" i="41"/>
  <c r="AT1017" i="41"/>
  <c r="AU1017" i="41"/>
  <c r="AV1017" i="41"/>
  <c r="AW1017" i="41"/>
  <c r="C1018" i="41"/>
  <c r="D1018" i="41"/>
  <c r="E1018" i="41"/>
  <c r="F1018" i="41"/>
  <c r="G1018" i="41"/>
  <c r="H1018" i="41"/>
  <c r="J1018" i="41"/>
  <c r="K1018" i="41"/>
  <c r="L1018" i="41"/>
  <c r="N1018" i="41"/>
  <c r="O1018" i="41"/>
  <c r="P1018" i="41"/>
  <c r="S1018" i="41"/>
  <c r="T1018" i="41"/>
  <c r="U1018" i="41"/>
  <c r="V1018" i="41"/>
  <c r="W1018" i="41"/>
  <c r="AE1018" i="41"/>
  <c r="AF1018" i="41"/>
  <c r="AG1018" i="41"/>
  <c r="AH1018" i="41"/>
  <c r="AI1018" i="41"/>
  <c r="AJ1018" i="41"/>
  <c r="AK1018" i="41"/>
  <c r="AL1018" i="41"/>
  <c r="AM1018" i="41"/>
  <c r="AN1018" i="41"/>
  <c r="AO1018" i="41"/>
  <c r="AP1018" i="41"/>
  <c r="AQ1018" i="41"/>
  <c r="AR1018" i="41"/>
  <c r="AS1018" i="41"/>
  <c r="AT1018" i="41"/>
  <c r="AU1018" i="41"/>
  <c r="AV1018" i="41"/>
  <c r="AW1018" i="41"/>
  <c r="C1019" i="41"/>
  <c r="D1019" i="41"/>
  <c r="E1019" i="41"/>
  <c r="F1019" i="41"/>
  <c r="G1019" i="41"/>
  <c r="H1019" i="41"/>
  <c r="J1019" i="41"/>
  <c r="K1019" i="41"/>
  <c r="L1019" i="41"/>
  <c r="N1019" i="41"/>
  <c r="O1019" i="41"/>
  <c r="P1019" i="41"/>
  <c r="S1019" i="41"/>
  <c r="T1019" i="41"/>
  <c r="U1019" i="41"/>
  <c r="V1019" i="41"/>
  <c r="W1019" i="41"/>
  <c r="AE1019" i="41"/>
  <c r="AF1019" i="41"/>
  <c r="AG1019" i="41"/>
  <c r="AH1019" i="41"/>
  <c r="AI1019" i="41"/>
  <c r="AJ1019" i="41"/>
  <c r="AK1019" i="41"/>
  <c r="AL1019" i="41"/>
  <c r="AM1019" i="41"/>
  <c r="AN1019" i="41"/>
  <c r="AO1019" i="41"/>
  <c r="AP1019" i="41"/>
  <c r="AQ1019" i="41"/>
  <c r="AR1019" i="41"/>
  <c r="AS1019" i="41"/>
  <c r="AT1019" i="41"/>
  <c r="AU1019" i="41"/>
  <c r="AV1019" i="41"/>
  <c r="AW1019" i="41"/>
  <c r="C1020" i="41"/>
  <c r="D1020" i="41"/>
  <c r="E1020" i="41"/>
  <c r="F1020" i="41"/>
  <c r="G1020" i="41"/>
  <c r="H1020" i="41"/>
  <c r="J1020" i="41"/>
  <c r="K1020" i="41"/>
  <c r="L1020" i="41"/>
  <c r="N1020" i="41"/>
  <c r="O1020" i="41"/>
  <c r="P1020" i="41"/>
  <c r="S1020" i="41"/>
  <c r="T1020" i="41"/>
  <c r="U1020" i="41"/>
  <c r="V1020" i="41"/>
  <c r="W1020" i="41"/>
  <c r="AE1020" i="41"/>
  <c r="AF1020" i="41"/>
  <c r="AG1020" i="41"/>
  <c r="AH1020" i="41"/>
  <c r="AI1020" i="41"/>
  <c r="AJ1020" i="41"/>
  <c r="AK1020" i="41"/>
  <c r="AL1020" i="41"/>
  <c r="AM1020" i="41"/>
  <c r="AN1020" i="41"/>
  <c r="AO1020" i="41"/>
  <c r="AP1020" i="41"/>
  <c r="AQ1020" i="41"/>
  <c r="AR1020" i="41"/>
  <c r="AS1020" i="41"/>
  <c r="AT1020" i="41"/>
  <c r="AU1020" i="41"/>
  <c r="AV1020" i="41"/>
  <c r="AW1020" i="41"/>
  <c r="C1021" i="41"/>
  <c r="D1021" i="41"/>
  <c r="E1021" i="41"/>
  <c r="F1021" i="41"/>
  <c r="G1021" i="41"/>
  <c r="H1021" i="41"/>
  <c r="J1021" i="41"/>
  <c r="K1021" i="41"/>
  <c r="L1021" i="41"/>
  <c r="N1021" i="41"/>
  <c r="O1021" i="41"/>
  <c r="P1021" i="41"/>
  <c r="S1021" i="41"/>
  <c r="T1021" i="41"/>
  <c r="U1021" i="41"/>
  <c r="V1021" i="41"/>
  <c r="W1021" i="41"/>
  <c r="AE1021" i="41"/>
  <c r="AF1021" i="41"/>
  <c r="AG1021" i="41"/>
  <c r="AH1021" i="41"/>
  <c r="AI1021" i="41"/>
  <c r="AJ1021" i="41"/>
  <c r="AK1021" i="41"/>
  <c r="AL1021" i="41"/>
  <c r="AM1021" i="41"/>
  <c r="AN1021" i="41"/>
  <c r="AO1021" i="41"/>
  <c r="AP1021" i="41"/>
  <c r="AQ1021" i="41"/>
  <c r="AR1021" i="41"/>
  <c r="AS1021" i="41"/>
  <c r="AT1021" i="41"/>
  <c r="AU1021" i="41"/>
  <c r="AV1021" i="41"/>
  <c r="AW1021" i="41"/>
  <c r="C1022" i="41"/>
  <c r="D1022" i="41"/>
  <c r="E1022" i="41"/>
  <c r="F1022" i="41"/>
  <c r="G1022" i="41"/>
  <c r="H1022" i="41"/>
  <c r="J1022" i="41"/>
  <c r="K1022" i="41"/>
  <c r="L1022" i="41"/>
  <c r="N1022" i="41"/>
  <c r="O1022" i="41"/>
  <c r="P1022" i="41"/>
  <c r="S1022" i="41"/>
  <c r="T1022" i="41"/>
  <c r="U1022" i="41"/>
  <c r="V1022" i="41"/>
  <c r="W1022" i="41"/>
  <c r="AE1022" i="41"/>
  <c r="AF1022" i="41"/>
  <c r="AG1022" i="41"/>
  <c r="AH1022" i="41"/>
  <c r="AI1022" i="41"/>
  <c r="AJ1022" i="41"/>
  <c r="AK1022" i="41"/>
  <c r="AL1022" i="41"/>
  <c r="AM1022" i="41"/>
  <c r="AN1022" i="41"/>
  <c r="AO1022" i="41"/>
  <c r="AP1022" i="41"/>
  <c r="AQ1022" i="41"/>
  <c r="AR1022" i="41"/>
  <c r="AS1022" i="41"/>
  <c r="AT1022" i="41"/>
  <c r="AU1022" i="41"/>
  <c r="AV1022" i="41"/>
  <c r="AW1022" i="41"/>
  <c r="C1023" i="41"/>
  <c r="D1023" i="41"/>
  <c r="E1023" i="41"/>
  <c r="F1023" i="41"/>
  <c r="G1023" i="41"/>
  <c r="H1023" i="41"/>
  <c r="J1023" i="41"/>
  <c r="K1023" i="41"/>
  <c r="L1023" i="41"/>
  <c r="N1023" i="41"/>
  <c r="O1023" i="41"/>
  <c r="P1023" i="41"/>
  <c r="S1023" i="41"/>
  <c r="T1023" i="41"/>
  <c r="U1023" i="41"/>
  <c r="V1023" i="41"/>
  <c r="W1023" i="41"/>
  <c r="AE1023" i="41"/>
  <c r="AF1023" i="41"/>
  <c r="AG1023" i="41"/>
  <c r="AH1023" i="41"/>
  <c r="AI1023" i="41"/>
  <c r="AJ1023" i="41"/>
  <c r="AK1023" i="41"/>
  <c r="AL1023" i="41"/>
  <c r="AM1023" i="41"/>
  <c r="AN1023" i="41"/>
  <c r="AO1023" i="41"/>
  <c r="AP1023" i="41"/>
  <c r="AQ1023" i="41"/>
  <c r="AR1023" i="41"/>
  <c r="AS1023" i="41"/>
  <c r="AT1023" i="41"/>
  <c r="AU1023" i="41"/>
  <c r="AV1023" i="41"/>
  <c r="AW1023" i="41"/>
  <c r="C1024" i="41"/>
  <c r="D1024" i="41"/>
  <c r="E1024" i="41"/>
  <c r="F1024" i="41"/>
  <c r="G1024" i="41"/>
  <c r="H1024" i="41"/>
  <c r="J1024" i="41"/>
  <c r="K1024" i="41"/>
  <c r="L1024" i="41"/>
  <c r="N1024" i="41"/>
  <c r="O1024" i="41"/>
  <c r="P1024" i="41"/>
  <c r="S1024" i="41"/>
  <c r="T1024" i="41"/>
  <c r="U1024" i="41"/>
  <c r="V1024" i="41"/>
  <c r="W1024" i="41"/>
  <c r="AE1024" i="41"/>
  <c r="AF1024" i="41"/>
  <c r="AG1024" i="41"/>
  <c r="AH1024" i="41"/>
  <c r="AI1024" i="41"/>
  <c r="AJ1024" i="41"/>
  <c r="AK1024" i="41"/>
  <c r="AL1024" i="41"/>
  <c r="AM1024" i="41"/>
  <c r="AN1024" i="41"/>
  <c r="AO1024" i="41"/>
  <c r="AP1024" i="41"/>
  <c r="AQ1024" i="41"/>
  <c r="AR1024" i="41"/>
  <c r="AS1024" i="41"/>
  <c r="AT1024" i="41"/>
  <c r="AU1024" i="41"/>
  <c r="AV1024" i="41"/>
  <c r="AW1024" i="41"/>
  <c r="C1025" i="41"/>
  <c r="D1025" i="41"/>
  <c r="E1025" i="41"/>
  <c r="F1025" i="41"/>
  <c r="G1025" i="41"/>
  <c r="H1025" i="41"/>
  <c r="J1025" i="41"/>
  <c r="K1025" i="41"/>
  <c r="L1025" i="41"/>
  <c r="N1025" i="41"/>
  <c r="O1025" i="41"/>
  <c r="P1025" i="41"/>
  <c r="S1025" i="41"/>
  <c r="T1025" i="41"/>
  <c r="U1025" i="41"/>
  <c r="V1025" i="41"/>
  <c r="W1025" i="41"/>
  <c r="AE1025" i="41"/>
  <c r="AF1025" i="41"/>
  <c r="AG1025" i="41"/>
  <c r="AH1025" i="41"/>
  <c r="AI1025" i="41"/>
  <c r="AJ1025" i="41"/>
  <c r="AK1025" i="41"/>
  <c r="AL1025" i="41"/>
  <c r="AM1025" i="41"/>
  <c r="AN1025" i="41"/>
  <c r="AO1025" i="41"/>
  <c r="AP1025" i="41"/>
  <c r="AQ1025" i="41"/>
  <c r="AR1025" i="41"/>
  <c r="AS1025" i="41"/>
  <c r="AT1025" i="41"/>
  <c r="AU1025" i="41"/>
  <c r="AV1025" i="41"/>
  <c r="AW1025" i="41"/>
  <c r="C1026" i="41"/>
  <c r="D1026" i="41"/>
  <c r="E1026" i="41"/>
  <c r="F1026" i="41"/>
  <c r="G1026" i="41"/>
  <c r="H1026" i="41"/>
  <c r="J1026" i="41"/>
  <c r="K1026" i="41"/>
  <c r="L1026" i="41"/>
  <c r="N1026" i="41"/>
  <c r="O1026" i="41"/>
  <c r="P1026" i="41"/>
  <c r="S1026" i="41"/>
  <c r="T1026" i="41"/>
  <c r="U1026" i="41"/>
  <c r="V1026" i="41"/>
  <c r="W1026" i="41"/>
  <c r="AE1026" i="41"/>
  <c r="AF1026" i="41"/>
  <c r="AG1026" i="41"/>
  <c r="AH1026" i="41"/>
  <c r="AI1026" i="41"/>
  <c r="AJ1026" i="41"/>
  <c r="AK1026" i="41"/>
  <c r="AL1026" i="41"/>
  <c r="AM1026" i="41"/>
  <c r="AN1026" i="41"/>
  <c r="AO1026" i="41"/>
  <c r="AP1026" i="41"/>
  <c r="AQ1026" i="41"/>
  <c r="AR1026" i="41"/>
  <c r="AS1026" i="41"/>
  <c r="AT1026" i="41"/>
  <c r="AU1026" i="41"/>
  <c r="AV1026" i="41"/>
  <c r="AW1026" i="41"/>
  <c r="C1027" i="41"/>
  <c r="D1027" i="41"/>
  <c r="E1027" i="41"/>
  <c r="F1027" i="41"/>
  <c r="G1027" i="41"/>
  <c r="H1027" i="41"/>
  <c r="J1027" i="41"/>
  <c r="K1027" i="41"/>
  <c r="L1027" i="41"/>
  <c r="N1027" i="41"/>
  <c r="O1027" i="41"/>
  <c r="P1027" i="41"/>
  <c r="S1027" i="41"/>
  <c r="T1027" i="41"/>
  <c r="U1027" i="41"/>
  <c r="V1027" i="41"/>
  <c r="W1027" i="41"/>
  <c r="AE1027" i="41"/>
  <c r="AF1027" i="41"/>
  <c r="AG1027" i="41"/>
  <c r="AH1027" i="41"/>
  <c r="AI1027" i="41"/>
  <c r="AJ1027" i="41"/>
  <c r="AK1027" i="41"/>
  <c r="AL1027" i="41"/>
  <c r="AM1027" i="41"/>
  <c r="AN1027" i="41"/>
  <c r="AO1027" i="41"/>
  <c r="AP1027" i="41"/>
  <c r="AQ1027" i="41"/>
  <c r="AR1027" i="41"/>
  <c r="AS1027" i="41"/>
  <c r="AT1027" i="41"/>
  <c r="AU1027" i="41"/>
  <c r="AV1027" i="41"/>
  <c r="AW1027" i="41"/>
  <c r="C1028" i="41"/>
  <c r="D1028" i="41"/>
  <c r="E1028" i="41"/>
  <c r="F1028" i="41"/>
  <c r="G1028" i="41"/>
  <c r="H1028" i="41"/>
  <c r="J1028" i="41"/>
  <c r="K1028" i="41"/>
  <c r="L1028" i="41"/>
  <c r="N1028" i="41"/>
  <c r="O1028" i="41"/>
  <c r="P1028" i="41"/>
  <c r="S1028" i="41"/>
  <c r="T1028" i="41"/>
  <c r="U1028" i="41"/>
  <c r="V1028" i="41"/>
  <c r="W1028" i="41"/>
  <c r="AE1028" i="41"/>
  <c r="AF1028" i="41"/>
  <c r="AG1028" i="41"/>
  <c r="AH1028" i="41"/>
  <c r="AI1028" i="41"/>
  <c r="AJ1028" i="41"/>
  <c r="AK1028" i="41"/>
  <c r="AL1028" i="41"/>
  <c r="AM1028" i="41"/>
  <c r="AN1028" i="41"/>
  <c r="AO1028" i="41"/>
  <c r="AP1028" i="41"/>
  <c r="AQ1028" i="41"/>
  <c r="AR1028" i="41"/>
  <c r="AS1028" i="41"/>
  <c r="AT1028" i="41"/>
  <c r="AU1028" i="41"/>
  <c r="AV1028" i="41"/>
  <c r="AW1028" i="41"/>
  <c r="C1029" i="41"/>
  <c r="D1029" i="41"/>
  <c r="E1029" i="41"/>
  <c r="F1029" i="41"/>
  <c r="G1029" i="41"/>
  <c r="H1029" i="41"/>
  <c r="J1029" i="41"/>
  <c r="K1029" i="41"/>
  <c r="L1029" i="41"/>
  <c r="N1029" i="41"/>
  <c r="O1029" i="41"/>
  <c r="P1029" i="41"/>
  <c r="S1029" i="41"/>
  <c r="T1029" i="41"/>
  <c r="U1029" i="41"/>
  <c r="V1029" i="41"/>
  <c r="W1029" i="41"/>
  <c r="AE1029" i="41"/>
  <c r="AF1029" i="41"/>
  <c r="AG1029" i="41"/>
  <c r="AH1029" i="41"/>
  <c r="AI1029" i="41"/>
  <c r="AJ1029" i="41"/>
  <c r="AK1029" i="41"/>
  <c r="AL1029" i="41"/>
  <c r="AM1029" i="41"/>
  <c r="AN1029" i="41"/>
  <c r="AO1029" i="41"/>
  <c r="AP1029" i="41"/>
  <c r="AQ1029" i="41"/>
  <c r="AR1029" i="41"/>
  <c r="AS1029" i="41"/>
  <c r="AT1029" i="41"/>
  <c r="AU1029" i="41"/>
  <c r="AV1029" i="41"/>
  <c r="AW1029" i="41"/>
  <c r="C1030" i="41"/>
  <c r="D1030" i="41"/>
  <c r="E1030" i="41"/>
  <c r="F1030" i="41"/>
  <c r="G1030" i="41"/>
  <c r="H1030" i="41"/>
  <c r="J1030" i="41"/>
  <c r="K1030" i="41"/>
  <c r="L1030" i="41"/>
  <c r="N1030" i="41"/>
  <c r="O1030" i="41"/>
  <c r="P1030" i="41"/>
  <c r="S1030" i="41"/>
  <c r="T1030" i="41"/>
  <c r="U1030" i="41"/>
  <c r="V1030" i="41"/>
  <c r="W1030" i="41"/>
  <c r="AE1030" i="41"/>
  <c r="AF1030" i="41"/>
  <c r="AG1030" i="41"/>
  <c r="AH1030" i="41"/>
  <c r="AI1030" i="41"/>
  <c r="AJ1030" i="41"/>
  <c r="AK1030" i="41"/>
  <c r="AL1030" i="41"/>
  <c r="AM1030" i="41"/>
  <c r="AN1030" i="41"/>
  <c r="AO1030" i="41"/>
  <c r="AP1030" i="41"/>
  <c r="AQ1030" i="41"/>
  <c r="AR1030" i="41"/>
  <c r="AS1030" i="41"/>
  <c r="AT1030" i="41"/>
  <c r="AU1030" i="41"/>
  <c r="AV1030" i="41"/>
  <c r="AW1030" i="41"/>
  <c r="C1031" i="41"/>
  <c r="D1031" i="41"/>
  <c r="E1031" i="41"/>
  <c r="F1031" i="41"/>
  <c r="G1031" i="41"/>
  <c r="H1031" i="41"/>
  <c r="J1031" i="41"/>
  <c r="K1031" i="41"/>
  <c r="L1031" i="41"/>
  <c r="N1031" i="41"/>
  <c r="O1031" i="41"/>
  <c r="P1031" i="41"/>
  <c r="S1031" i="41"/>
  <c r="T1031" i="41"/>
  <c r="U1031" i="41"/>
  <c r="V1031" i="41"/>
  <c r="W1031" i="41"/>
  <c r="AE1031" i="41"/>
  <c r="AF1031" i="41"/>
  <c r="AG1031" i="41"/>
  <c r="AH1031" i="41"/>
  <c r="AI1031" i="41"/>
  <c r="AJ1031" i="41"/>
  <c r="AK1031" i="41"/>
  <c r="AL1031" i="41"/>
  <c r="AM1031" i="41"/>
  <c r="AN1031" i="41"/>
  <c r="AO1031" i="41"/>
  <c r="AP1031" i="41"/>
  <c r="AQ1031" i="41"/>
  <c r="AR1031" i="41"/>
  <c r="AS1031" i="41"/>
  <c r="AT1031" i="41"/>
  <c r="AU1031" i="41"/>
  <c r="AV1031" i="41"/>
  <c r="AW1031" i="41"/>
  <c r="C1032" i="41"/>
  <c r="D1032" i="41"/>
  <c r="E1032" i="41"/>
  <c r="F1032" i="41"/>
  <c r="G1032" i="41"/>
  <c r="H1032" i="41"/>
  <c r="J1032" i="41"/>
  <c r="K1032" i="41"/>
  <c r="L1032" i="41"/>
  <c r="N1032" i="41"/>
  <c r="O1032" i="41"/>
  <c r="P1032" i="41"/>
  <c r="S1032" i="41"/>
  <c r="T1032" i="41"/>
  <c r="U1032" i="41"/>
  <c r="V1032" i="41"/>
  <c r="W1032" i="41"/>
  <c r="AE1032" i="41"/>
  <c r="AF1032" i="41"/>
  <c r="AG1032" i="41"/>
  <c r="AH1032" i="41"/>
  <c r="AI1032" i="41"/>
  <c r="AJ1032" i="41"/>
  <c r="AK1032" i="41"/>
  <c r="AL1032" i="41"/>
  <c r="AM1032" i="41"/>
  <c r="AN1032" i="41"/>
  <c r="AO1032" i="41"/>
  <c r="AP1032" i="41"/>
  <c r="AQ1032" i="41"/>
  <c r="AR1032" i="41"/>
  <c r="AS1032" i="41"/>
  <c r="AT1032" i="41"/>
  <c r="AU1032" i="41"/>
  <c r="AV1032" i="41"/>
  <c r="AW1032" i="41"/>
  <c r="C1033" i="41"/>
  <c r="D1033" i="41"/>
  <c r="E1033" i="41"/>
  <c r="F1033" i="41"/>
  <c r="G1033" i="41"/>
  <c r="H1033" i="41"/>
  <c r="J1033" i="41"/>
  <c r="K1033" i="41"/>
  <c r="L1033" i="41"/>
  <c r="N1033" i="41"/>
  <c r="O1033" i="41"/>
  <c r="P1033" i="41"/>
  <c r="S1033" i="41"/>
  <c r="T1033" i="41"/>
  <c r="U1033" i="41"/>
  <c r="V1033" i="41"/>
  <c r="W1033" i="41"/>
  <c r="AE1033" i="41"/>
  <c r="AF1033" i="41"/>
  <c r="AG1033" i="41"/>
  <c r="AH1033" i="41"/>
  <c r="AI1033" i="41"/>
  <c r="AJ1033" i="41"/>
  <c r="AK1033" i="41"/>
  <c r="AL1033" i="41"/>
  <c r="AM1033" i="41"/>
  <c r="AN1033" i="41"/>
  <c r="AO1033" i="41"/>
  <c r="AP1033" i="41"/>
  <c r="AQ1033" i="41"/>
  <c r="AR1033" i="41"/>
  <c r="AS1033" i="41"/>
  <c r="AT1033" i="41"/>
  <c r="AU1033" i="41"/>
  <c r="AV1033" i="41"/>
  <c r="AW1033" i="41"/>
  <c r="C1034" i="41"/>
  <c r="D1034" i="41"/>
  <c r="E1034" i="41"/>
  <c r="F1034" i="41"/>
  <c r="G1034" i="41"/>
  <c r="H1034" i="41"/>
  <c r="J1034" i="41"/>
  <c r="K1034" i="41"/>
  <c r="L1034" i="41"/>
  <c r="N1034" i="41"/>
  <c r="O1034" i="41"/>
  <c r="P1034" i="41"/>
  <c r="S1034" i="41"/>
  <c r="T1034" i="41"/>
  <c r="U1034" i="41"/>
  <c r="V1034" i="41"/>
  <c r="W1034" i="41"/>
  <c r="AE1034" i="41"/>
  <c r="AF1034" i="41"/>
  <c r="AG1034" i="41"/>
  <c r="AH1034" i="41"/>
  <c r="AI1034" i="41"/>
  <c r="AJ1034" i="41"/>
  <c r="AK1034" i="41"/>
  <c r="AL1034" i="41"/>
  <c r="AM1034" i="41"/>
  <c r="AN1034" i="41"/>
  <c r="AO1034" i="41"/>
  <c r="AP1034" i="41"/>
  <c r="AQ1034" i="41"/>
  <c r="AR1034" i="41"/>
  <c r="AS1034" i="41"/>
  <c r="AT1034" i="41"/>
  <c r="AU1034" i="41"/>
  <c r="AV1034" i="41"/>
  <c r="AW1034" i="41"/>
  <c r="C1035" i="41"/>
  <c r="D1035" i="41"/>
  <c r="E1035" i="41"/>
  <c r="F1035" i="41"/>
  <c r="G1035" i="41"/>
  <c r="H1035" i="41"/>
  <c r="J1035" i="41"/>
  <c r="K1035" i="41"/>
  <c r="L1035" i="41"/>
  <c r="N1035" i="41"/>
  <c r="O1035" i="41"/>
  <c r="P1035" i="41"/>
  <c r="S1035" i="41"/>
  <c r="T1035" i="41"/>
  <c r="U1035" i="41"/>
  <c r="V1035" i="41"/>
  <c r="W1035" i="41"/>
  <c r="AE1035" i="41"/>
  <c r="AF1035" i="41"/>
  <c r="AG1035" i="41"/>
  <c r="AH1035" i="41"/>
  <c r="AI1035" i="41"/>
  <c r="AJ1035" i="41"/>
  <c r="AK1035" i="41"/>
  <c r="AL1035" i="41"/>
  <c r="AM1035" i="41"/>
  <c r="AN1035" i="41"/>
  <c r="AO1035" i="41"/>
  <c r="AP1035" i="41"/>
  <c r="AQ1035" i="41"/>
  <c r="AR1035" i="41"/>
  <c r="AS1035" i="41"/>
  <c r="AT1035" i="41"/>
  <c r="AU1035" i="41"/>
  <c r="AV1035" i="41"/>
  <c r="AW1035" i="41"/>
  <c r="C1036" i="41"/>
  <c r="D1036" i="41"/>
  <c r="E1036" i="41"/>
  <c r="F1036" i="41"/>
  <c r="G1036" i="41"/>
  <c r="H1036" i="41"/>
  <c r="J1036" i="41"/>
  <c r="K1036" i="41"/>
  <c r="L1036" i="41"/>
  <c r="N1036" i="41"/>
  <c r="O1036" i="41"/>
  <c r="P1036" i="41"/>
  <c r="S1036" i="41"/>
  <c r="T1036" i="41"/>
  <c r="U1036" i="41"/>
  <c r="V1036" i="41"/>
  <c r="W1036" i="41"/>
  <c r="AE1036" i="41"/>
  <c r="AF1036" i="41"/>
  <c r="AG1036" i="41"/>
  <c r="AH1036" i="41"/>
  <c r="AI1036" i="41"/>
  <c r="AJ1036" i="41"/>
  <c r="AK1036" i="41"/>
  <c r="AL1036" i="41"/>
  <c r="AM1036" i="41"/>
  <c r="AN1036" i="41"/>
  <c r="AO1036" i="41"/>
  <c r="AP1036" i="41"/>
  <c r="AQ1036" i="41"/>
  <c r="AR1036" i="41"/>
  <c r="AS1036" i="41"/>
  <c r="AT1036" i="41"/>
  <c r="AU1036" i="41"/>
  <c r="AV1036" i="41"/>
  <c r="AW1036" i="41"/>
  <c r="C1037" i="41"/>
  <c r="D1037" i="41"/>
  <c r="E1037" i="41"/>
  <c r="F1037" i="41"/>
  <c r="G1037" i="41"/>
  <c r="H1037" i="41"/>
  <c r="J1037" i="41"/>
  <c r="K1037" i="41"/>
  <c r="L1037" i="41"/>
  <c r="N1037" i="41"/>
  <c r="O1037" i="41"/>
  <c r="P1037" i="41"/>
  <c r="S1037" i="41"/>
  <c r="T1037" i="41"/>
  <c r="U1037" i="41"/>
  <c r="V1037" i="41"/>
  <c r="W1037" i="41"/>
  <c r="AE1037" i="41"/>
  <c r="AF1037" i="41"/>
  <c r="AG1037" i="41"/>
  <c r="AH1037" i="41"/>
  <c r="AI1037" i="41"/>
  <c r="AJ1037" i="41"/>
  <c r="AK1037" i="41"/>
  <c r="AL1037" i="41"/>
  <c r="AM1037" i="41"/>
  <c r="AN1037" i="41"/>
  <c r="AO1037" i="41"/>
  <c r="AP1037" i="41"/>
  <c r="AQ1037" i="41"/>
  <c r="AR1037" i="41"/>
  <c r="AS1037" i="41"/>
  <c r="AT1037" i="41"/>
  <c r="AU1037" i="41"/>
  <c r="AV1037" i="41"/>
  <c r="AW1037" i="41"/>
  <c r="C1038" i="41"/>
  <c r="D1038" i="41"/>
  <c r="E1038" i="41"/>
  <c r="F1038" i="41"/>
  <c r="G1038" i="41"/>
  <c r="H1038" i="41"/>
  <c r="J1038" i="41"/>
  <c r="K1038" i="41"/>
  <c r="L1038" i="41"/>
  <c r="N1038" i="41"/>
  <c r="O1038" i="41"/>
  <c r="P1038" i="41"/>
  <c r="S1038" i="41"/>
  <c r="T1038" i="41"/>
  <c r="U1038" i="41"/>
  <c r="V1038" i="41"/>
  <c r="W1038" i="41"/>
  <c r="AE1038" i="41"/>
  <c r="AF1038" i="41"/>
  <c r="AG1038" i="41"/>
  <c r="AH1038" i="41"/>
  <c r="AI1038" i="41"/>
  <c r="AJ1038" i="41"/>
  <c r="AK1038" i="41"/>
  <c r="AL1038" i="41"/>
  <c r="AM1038" i="41"/>
  <c r="AN1038" i="41"/>
  <c r="AO1038" i="41"/>
  <c r="AP1038" i="41"/>
  <c r="AQ1038" i="41"/>
  <c r="AR1038" i="41"/>
  <c r="AS1038" i="41"/>
  <c r="AT1038" i="41"/>
  <c r="AU1038" i="41"/>
  <c r="AV1038" i="41"/>
  <c r="AW1038" i="41"/>
  <c r="C1039" i="41"/>
  <c r="D1039" i="41"/>
  <c r="E1039" i="41"/>
  <c r="F1039" i="41"/>
  <c r="G1039" i="41"/>
  <c r="H1039" i="41"/>
  <c r="J1039" i="41"/>
  <c r="K1039" i="41"/>
  <c r="L1039" i="41"/>
  <c r="N1039" i="41"/>
  <c r="O1039" i="41"/>
  <c r="P1039" i="41"/>
  <c r="S1039" i="41"/>
  <c r="T1039" i="41"/>
  <c r="U1039" i="41"/>
  <c r="V1039" i="41"/>
  <c r="W1039" i="41"/>
  <c r="AE1039" i="41"/>
  <c r="AF1039" i="41"/>
  <c r="AG1039" i="41"/>
  <c r="AH1039" i="41"/>
  <c r="AI1039" i="41"/>
  <c r="AJ1039" i="41"/>
  <c r="AK1039" i="41"/>
  <c r="AL1039" i="41"/>
  <c r="AM1039" i="41"/>
  <c r="AN1039" i="41"/>
  <c r="AO1039" i="41"/>
  <c r="AP1039" i="41"/>
  <c r="AQ1039" i="41"/>
  <c r="AR1039" i="41"/>
  <c r="AS1039" i="41"/>
  <c r="AT1039" i="41"/>
  <c r="AU1039" i="41"/>
  <c r="AV1039" i="41"/>
  <c r="AW1039" i="41"/>
  <c r="C1040" i="41"/>
  <c r="D1040" i="41"/>
  <c r="E1040" i="41"/>
  <c r="F1040" i="41"/>
  <c r="G1040" i="41"/>
  <c r="H1040" i="41"/>
  <c r="J1040" i="41"/>
  <c r="K1040" i="41"/>
  <c r="L1040" i="41"/>
  <c r="N1040" i="41"/>
  <c r="O1040" i="41"/>
  <c r="P1040" i="41"/>
  <c r="S1040" i="41"/>
  <c r="T1040" i="41"/>
  <c r="U1040" i="41"/>
  <c r="V1040" i="41"/>
  <c r="W1040" i="41"/>
  <c r="AE1040" i="41"/>
  <c r="AF1040" i="41"/>
  <c r="AG1040" i="41"/>
  <c r="AH1040" i="41"/>
  <c r="AI1040" i="41"/>
  <c r="AJ1040" i="41"/>
  <c r="AK1040" i="41"/>
  <c r="AL1040" i="41"/>
  <c r="AM1040" i="41"/>
  <c r="AN1040" i="41"/>
  <c r="AO1040" i="41"/>
  <c r="AP1040" i="41"/>
  <c r="AQ1040" i="41"/>
  <c r="AR1040" i="41"/>
  <c r="AS1040" i="41"/>
  <c r="AT1040" i="41"/>
  <c r="AU1040" i="41"/>
  <c r="AV1040" i="41"/>
  <c r="AW1040" i="41"/>
  <c r="C1041" i="41"/>
  <c r="D1041" i="41"/>
  <c r="E1041" i="41"/>
  <c r="F1041" i="41"/>
  <c r="G1041" i="41"/>
  <c r="H1041" i="41"/>
  <c r="J1041" i="41"/>
  <c r="K1041" i="41"/>
  <c r="L1041" i="41"/>
  <c r="N1041" i="41"/>
  <c r="O1041" i="41"/>
  <c r="P1041" i="41"/>
  <c r="S1041" i="41"/>
  <c r="T1041" i="41"/>
  <c r="U1041" i="41"/>
  <c r="V1041" i="41"/>
  <c r="W1041" i="41"/>
  <c r="AE1041" i="41"/>
  <c r="AF1041" i="41"/>
  <c r="AG1041" i="41"/>
  <c r="AH1041" i="41"/>
  <c r="AI1041" i="41"/>
  <c r="AJ1041" i="41"/>
  <c r="AK1041" i="41"/>
  <c r="AL1041" i="41"/>
  <c r="AM1041" i="41"/>
  <c r="AN1041" i="41"/>
  <c r="AO1041" i="41"/>
  <c r="AP1041" i="41"/>
  <c r="AQ1041" i="41"/>
  <c r="AR1041" i="41"/>
  <c r="AS1041" i="41"/>
  <c r="AT1041" i="41"/>
  <c r="AU1041" i="41"/>
  <c r="AV1041" i="41"/>
  <c r="AW1041" i="41"/>
  <c r="C1042" i="41"/>
  <c r="D1042" i="41"/>
  <c r="E1042" i="41"/>
  <c r="F1042" i="41"/>
  <c r="G1042" i="41"/>
  <c r="H1042" i="41"/>
  <c r="J1042" i="41"/>
  <c r="K1042" i="41"/>
  <c r="L1042" i="41"/>
  <c r="N1042" i="41"/>
  <c r="O1042" i="41"/>
  <c r="P1042" i="41"/>
  <c r="S1042" i="41"/>
  <c r="T1042" i="41"/>
  <c r="U1042" i="41"/>
  <c r="V1042" i="41"/>
  <c r="W1042" i="41"/>
  <c r="AE1042" i="41"/>
  <c r="AF1042" i="41"/>
  <c r="AG1042" i="41"/>
  <c r="AH1042" i="41"/>
  <c r="AI1042" i="41"/>
  <c r="AJ1042" i="41"/>
  <c r="AK1042" i="41"/>
  <c r="AL1042" i="41"/>
  <c r="AM1042" i="41"/>
  <c r="AN1042" i="41"/>
  <c r="AO1042" i="41"/>
  <c r="AP1042" i="41"/>
  <c r="AQ1042" i="41"/>
  <c r="AR1042" i="41"/>
  <c r="AS1042" i="41"/>
  <c r="AT1042" i="41"/>
  <c r="AU1042" i="41"/>
  <c r="AV1042" i="41"/>
  <c r="AW1042" i="41"/>
  <c r="C1043" i="41"/>
  <c r="D1043" i="41"/>
  <c r="E1043" i="41"/>
  <c r="F1043" i="41"/>
  <c r="G1043" i="41"/>
  <c r="H1043" i="41"/>
  <c r="J1043" i="41"/>
  <c r="K1043" i="41"/>
  <c r="L1043" i="41"/>
  <c r="N1043" i="41"/>
  <c r="O1043" i="41"/>
  <c r="P1043" i="41"/>
  <c r="S1043" i="41"/>
  <c r="T1043" i="41"/>
  <c r="U1043" i="41"/>
  <c r="V1043" i="41"/>
  <c r="W1043" i="41"/>
  <c r="AE1043" i="41"/>
  <c r="AF1043" i="41"/>
  <c r="AG1043" i="41"/>
  <c r="AH1043" i="41"/>
  <c r="AI1043" i="41"/>
  <c r="AJ1043" i="41"/>
  <c r="AK1043" i="41"/>
  <c r="AL1043" i="41"/>
  <c r="AM1043" i="41"/>
  <c r="AN1043" i="41"/>
  <c r="AO1043" i="41"/>
  <c r="AP1043" i="41"/>
  <c r="AQ1043" i="41"/>
  <c r="AR1043" i="41"/>
  <c r="AS1043" i="41"/>
  <c r="AT1043" i="41"/>
  <c r="AU1043" i="41"/>
  <c r="AV1043" i="41"/>
  <c r="AW1043" i="41"/>
  <c r="C1044" i="41"/>
  <c r="D1044" i="41"/>
  <c r="E1044" i="41"/>
  <c r="F1044" i="41"/>
  <c r="G1044" i="41"/>
  <c r="H1044" i="41"/>
  <c r="J1044" i="41"/>
  <c r="K1044" i="41"/>
  <c r="L1044" i="41"/>
  <c r="N1044" i="41"/>
  <c r="O1044" i="41"/>
  <c r="P1044" i="41"/>
  <c r="S1044" i="41"/>
  <c r="T1044" i="41"/>
  <c r="U1044" i="41"/>
  <c r="V1044" i="41"/>
  <c r="W1044" i="41"/>
  <c r="AE1044" i="41"/>
  <c r="AF1044" i="41"/>
  <c r="AG1044" i="41"/>
  <c r="AH1044" i="41"/>
  <c r="AI1044" i="41"/>
  <c r="AJ1044" i="41"/>
  <c r="AK1044" i="41"/>
  <c r="AL1044" i="41"/>
  <c r="AM1044" i="41"/>
  <c r="AN1044" i="41"/>
  <c r="AO1044" i="41"/>
  <c r="AP1044" i="41"/>
  <c r="AQ1044" i="41"/>
  <c r="AR1044" i="41"/>
  <c r="AS1044" i="41"/>
  <c r="AT1044" i="41"/>
  <c r="AU1044" i="41"/>
  <c r="AV1044" i="41"/>
  <c r="AW1044" i="41"/>
  <c r="C1045" i="41"/>
  <c r="D1045" i="41"/>
  <c r="E1045" i="41"/>
  <c r="F1045" i="41"/>
  <c r="G1045" i="41"/>
  <c r="H1045" i="41"/>
  <c r="J1045" i="41"/>
  <c r="K1045" i="41"/>
  <c r="L1045" i="41"/>
  <c r="N1045" i="41"/>
  <c r="O1045" i="41"/>
  <c r="P1045" i="41"/>
  <c r="S1045" i="41"/>
  <c r="T1045" i="41"/>
  <c r="U1045" i="41"/>
  <c r="V1045" i="41"/>
  <c r="W1045" i="41"/>
  <c r="AE1045" i="41"/>
  <c r="AF1045" i="41"/>
  <c r="AG1045" i="41"/>
  <c r="AH1045" i="41"/>
  <c r="AI1045" i="41"/>
  <c r="AJ1045" i="41"/>
  <c r="AK1045" i="41"/>
  <c r="AL1045" i="41"/>
  <c r="AM1045" i="41"/>
  <c r="AN1045" i="41"/>
  <c r="AO1045" i="41"/>
  <c r="AP1045" i="41"/>
  <c r="AQ1045" i="41"/>
  <c r="AR1045" i="41"/>
  <c r="AS1045" i="41"/>
  <c r="AT1045" i="41"/>
  <c r="AU1045" i="41"/>
  <c r="AV1045" i="41"/>
  <c r="AW1045" i="41"/>
  <c r="C1046" i="41"/>
  <c r="D1046" i="41"/>
  <c r="E1046" i="41"/>
  <c r="F1046" i="41"/>
  <c r="G1046" i="41"/>
  <c r="H1046" i="41"/>
  <c r="J1046" i="41"/>
  <c r="K1046" i="41"/>
  <c r="L1046" i="41"/>
  <c r="N1046" i="41"/>
  <c r="O1046" i="41"/>
  <c r="P1046" i="41"/>
  <c r="S1046" i="41"/>
  <c r="T1046" i="41"/>
  <c r="U1046" i="41"/>
  <c r="V1046" i="41"/>
  <c r="W1046" i="41"/>
  <c r="AE1046" i="41"/>
  <c r="AF1046" i="41"/>
  <c r="AG1046" i="41"/>
  <c r="AH1046" i="41"/>
  <c r="AI1046" i="41"/>
  <c r="AJ1046" i="41"/>
  <c r="AK1046" i="41"/>
  <c r="AL1046" i="41"/>
  <c r="AM1046" i="41"/>
  <c r="AN1046" i="41"/>
  <c r="AO1046" i="41"/>
  <c r="AP1046" i="41"/>
  <c r="AQ1046" i="41"/>
  <c r="AR1046" i="41"/>
  <c r="AS1046" i="41"/>
  <c r="AT1046" i="41"/>
  <c r="AU1046" i="41"/>
  <c r="AV1046" i="41"/>
  <c r="AW1046" i="41"/>
  <c r="C1047" i="41"/>
  <c r="D1047" i="41"/>
  <c r="E1047" i="41"/>
  <c r="F1047" i="41"/>
  <c r="G1047" i="41"/>
  <c r="H1047" i="41"/>
  <c r="J1047" i="41"/>
  <c r="K1047" i="41"/>
  <c r="L1047" i="41"/>
  <c r="N1047" i="41"/>
  <c r="O1047" i="41"/>
  <c r="P1047" i="41"/>
  <c r="S1047" i="41"/>
  <c r="T1047" i="41"/>
  <c r="U1047" i="41"/>
  <c r="V1047" i="41"/>
  <c r="W1047" i="41"/>
  <c r="AE1047" i="41"/>
  <c r="AF1047" i="41"/>
  <c r="AG1047" i="41"/>
  <c r="AH1047" i="41"/>
  <c r="AI1047" i="41"/>
  <c r="AJ1047" i="41"/>
  <c r="AK1047" i="41"/>
  <c r="AL1047" i="41"/>
  <c r="AM1047" i="41"/>
  <c r="AN1047" i="41"/>
  <c r="AO1047" i="41"/>
  <c r="AP1047" i="41"/>
  <c r="AQ1047" i="41"/>
  <c r="AR1047" i="41"/>
  <c r="AS1047" i="41"/>
  <c r="AT1047" i="41"/>
  <c r="AU1047" i="41"/>
  <c r="AV1047" i="41"/>
  <c r="AW1047" i="41"/>
  <c r="C1048" i="41"/>
  <c r="D1048" i="41"/>
  <c r="E1048" i="41"/>
  <c r="F1048" i="41"/>
  <c r="G1048" i="41"/>
  <c r="H1048" i="41"/>
  <c r="J1048" i="41"/>
  <c r="K1048" i="41"/>
  <c r="L1048" i="41"/>
  <c r="N1048" i="41"/>
  <c r="O1048" i="41"/>
  <c r="P1048" i="41"/>
  <c r="S1048" i="41"/>
  <c r="T1048" i="41"/>
  <c r="U1048" i="41"/>
  <c r="V1048" i="41"/>
  <c r="W1048" i="41"/>
  <c r="AE1048" i="41"/>
  <c r="AF1048" i="41"/>
  <c r="AG1048" i="41"/>
  <c r="AH1048" i="41"/>
  <c r="AI1048" i="41"/>
  <c r="AJ1048" i="41"/>
  <c r="AK1048" i="41"/>
  <c r="AL1048" i="41"/>
  <c r="AM1048" i="41"/>
  <c r="AN1048" i="41"/>
  <c r="AO1048" i="41"/>
  <c r="AP1048" i="41"/>
  <c r="AQ1048" i="41"/>
  <c r="AR1048" i="41"/>
  <c r="AS1048" i="41"/>
  <c r="AT1048" i="41"/>
  <c r="AU1048" i="41"/>
  <c r="AV1048" i="41"/>
  <c r="AW1048" i="41"/>
  <c r="C1049" i="41"/>
  <c r="D1049" i="41"/>
  <c r="E1049" i="41"/>
  <c r="F1049" i="41"/>
  <c r="G1049" i="41"/>
  <c r="H1049" i="41"/>
  <c r="J1049" i="41"/>
  <c r="K1049" i="41"/>
  <c r="L1049" i="41"/>
  <c r="N1049" i="41"/>
  <c r="O1049" i="41"/>
  <c r="P1049" i="41"/>
  <c r="S1049" i="41"/>
  <c r="T1049" i="41"/>
  <c r="U1049" i="41"/>
  <c r="V1049" i="41"/>
  <c r="W1049" i="41"/>
  <c r="AE1049" i="41"/>
  <c r="AF1049" i="41"/>
  <c r="AG1049" i="41"/>
  <c r="AH1049" i="41"/>
  <c r="AI1049" i="41"/>
  <c r="AJ1049" i="41"/>
  <c r="AK1049" i="41"/>
  <c r="AL1049" i="41"/>
  <c r="AM1049" i="41"/>
  <c r="AN1049" i="41"/>
  <c r="AO1049" i="41"/>
  <c r="AP1049" i="41"/>
  <c r="AQ1049" i="41"/>
  <c r="AR1049" i="41"/>
  <c r="AS1049" i="41"/>
  <c r="AT1049" i="41"/>
  <c r="AU1049" i="41"/>
  <c r="AV1049" i="41"/>
  <c r="AW1049" i="41"/>
  <c r="C1050" i="41"/>
  <c r="D1050" i="41"/>
  <c r="E1050" i="41"/>
  <c r="F1050" i="41"/>
  <c r="G1050" i="41"/>
  <c r="H1050" i="41"/>
  <c r="J1050" i="41"/>
  <c r="K1050" i="41"/>
  <c r="L1050" i="41"/>
  <c r="N1050" i="41"/>
  <c r="O1050" i="41"/>
  <c r="P1050" i="41"/>
  <c r="S1050" i="41"/>
  <c r="T1050" i="41"/>
  <c r="U1050" i="41"/>
  <c r="V1050" i="41"/>
  <c r="W1050" i="41"/>
  <c r="AE1050" i="41"/>
  <c r="AF1050" i="41"/>
  <c r="AG1050" i="41"/>
  <c r="AH1050" i="41"/>
  <c r="AI1050" i="41"/>
  <c r="AJ1050" i="41"/>
  <c r="AK1050" i="41"/>
  <c r="AL1050" i="41"/>
  <c r="AM1050" i="41"/>
  <c r="AN1050" i="41"/>
  <c r="AO1050" i="41"/>
  <c r="AP1050" i="41"/>
  <c r="AQ1050" i="41"/>
  <c r="AR1050" i="41"/>
  <c r="AS1050" i="41"/>
  <c r="AT1050" i="41"/>
  <c r="AU1050" i="41"/>
  <c r="AV1050" i="41"/>
  <c r="AW1050" i="41"/>
  <c r="C1051" i="41"/>
  <c r="D1051" i="41"/>
  <c r="E1051" i="41"/>
  <c r="F1051" i="41"/>
  <c r="G1051" i="41"/>
  <c r="H1051" i="41"/>
  <c r="J1051" i="41"/>
  <c r="K1051" i="41"/>
  <c r="L1051" i="41"/>
  <c r="N1051" i="41"/>
  <c r="O1051" i="41"/>
  <c r="P1051" i="41"/>
  <c r="S1051" i="41"/>
  <c r="T1051" i="41"/>
  <c r="U1051" i="41"/>
  <c r="V1051" i="41"/>
  <c r="W1051" i="41"/>
  <c r="AE1051" i="41"/>
  <c r="AF1051" i="41"/>
  <c r="AG1051" i="41"/>
  <c r="AH1051" i="41"/>
  <c r="AI1051" i="41"/>
  <c r="AJ1051" i="41"/>
  <c r="AK1051" i="41"/>
  <c r="AL1051" i="41"/>
  <c r="AM1051" i="41"/>
  <c r="AN1051" i="41"/>
  <c r="AO1051" i="41"/>
  <c r="AP1051" i="41"/>
  <c r="AQ1051" i="41"/>
  <c r="AR1051" i="41"/>
  <c r="AS1051" i="41"/>
  <c r="AT1051" i="41"/>
  <c r="AU1051" i="41"/>
  <c r="AV1051" i="41"/>
  <c r="AW1051" i="41"/>
  <c r="C1052" i="41"/>
  <c r="D1052" i="41"/>
  <c r="E1052" i="41"/>
  <c r="F1052" i="41"/>
  <c r="G1052" i="41"/>
  <c r="H1052" i="41"/>
  <c r="J1052" i="41"/>
  <c r="K1052" i="41"/>
  <c r="L1052" i="41"/>
  <c r="N1052" i="41"/>
  <c r="O1052" i="41"/>
  <c r="P1052" i="41"/>
  <c r="S1052" i="41"/>
  <c r="T1052" i="41"/>
  <c r="U1052" i="41"/>
  <c r="V1052" i="41"/>
  <c r="W1052" i="41"/>
  <c r="AE1052" i="41"/>
  <c r="AF1052" i="41"/>
  <c r="AG1052" i="41"/>
  <c r="AH1052" i="41"/>
  <c r="AI1052" i="41"/>
  <c r="AJ1052" i="41"/>
  <c r="AK1052" i="41"/>
  <c r="AL1052" i="41"/>
  <c r="AM1052" i="41"/>
  <c r="AN1052" i="41"/>
  <c r="AO1052" i="41"/>
  <c r="AP1052" i="41"/>
  <c r="AQ1052" i="41"/>
  <c r="AR1052" i="41"/>
  <c r="AS1052" i="41"/>
  <c r="AT1052" i="41"/>
  <c r="AU1052" i="41"/>
  <c r="AV1052" i="41"/>
  <c r="AW1052" i="41"/>
  <c r="C1053" i="41"/>
  <c r="D1053" i="41"/>
  <c r="E1053" i="41"/>
  <c r="F1053" i="41"/>
  <c r="G1053" i="41"/>
  <c r="H1053" i="41"/>
  <c r="J1053" i="41"/>
  <c r="K1053" i="41"/>
  <c r="L1053" i="41"/>
  <c r="N1053" i="41"/>
  <c r="O1053" i="41"/>
  <c r="P1053" i="41"/>
  <c r="S1053" i="41"/>
  <c r="T1053" i="41"/>
  <c r="U1053" i="41"/>
  <c r="V1053" i="41"/>
  <c r="W1053" i="41"/>
  <c r="AE1053" i="41"/>
  <c r="AF1053" i="41"/>
  <c r="AG1053" i="41"/>
  <c r="AH1053" i="41"/>
  <c r="AI1053" i="41"/>
  <c r="AJ1053" i="41"/>
  <c r="AK1053" i="41"/>
  <c r="AL1053" i="41"/>
  <c r="AM1053" i="41"/>
  <c r="AN1053" i="41"/>
  <c r="AO1053" i="41"/>
  <c r="AP1053" i="41"/>
  <c r="AQ1053" i="41"/>
  <c r="AR1053" i="41"/>
  <c r="AS1053" i="41"/>
  <c r="AT1053" i="41"/>
  <c r="AU1053" i="41"/>
  <c r="AV1053" i="41"/>
  <c r="AW1053" i="41"/>
  <c r="C1054" i="41"/>
  <c r="D1054" i="41"/>
  <c r="E1054" i="41"/>
  <c r="F1054" i="41"/>
  <c r="G1054" i="41"/>
  <c r="H1054" i="41"/>
  <c r="J1054" i="41"/>
  <c r="K1054" i="41"/>
  <c r="L1054" i="41"/>
  <c r="N1054" i="41"/>
  <c r="O1054" i="41"/>
  <c r="P1054" i="41"/>
  <c r="S1054" i="41"/>
  <c r="T1054" i="41"/>
  <c r="U1054" i="41"/>
  <c r="V1054" i="41"/>
  <c r="W1054" i="41"/>
  <c r="AE1054" i="41"/>
  <c r="AF1054" i="41"/>
  <c r="AG1054" i="41"/>
  <c r="AH1054" i="41"/>
  <c r="AI1054" i="41"/>
  <c r="AJ1054" i="41"/>
  <c r="AK1054" i="41"/>
  <c r="AL1054" i="41"/>
  <c r="AM1054" i="41"/>
  <c r="AN1054" i="41"/>
  <c r="AO1054" i="41"/>
  <c r="AP1054" i="41"/>
  <c r="AQ1054" i="41"/>
  <c r="AR1054" i="41"/>
  <c r="AS1054" i="41"/>
  <c r="AT1054" i="41"/>
  <c r="AU1054" i="41"/>
  <c r="AV1054" i="41"/>
  <c r="AW1054" i="41"/>
  <c r="C1055" i="41"/>
  <c r="D1055" i="41"/>
  <c r="E1055" i="41"/>
  <c r="F1055" i="41"/>
  <c r="G1055" i="41"/>
  <c r="H1055" i="41"/>
  <c r="J1055" i="41"/>
  <c r="K1055" i="41"/>
  <c r="L1055" i="41"/>
  <c r="N1055" i="41"/>
  <c r="O1055" i="41"/>
  <c r="P1055" i="41"/>
  <c r="S1055" i="41"/>
  <c r="T1055" i="41"/>
  <c r="U1055" i="41"/>
  <c r="V1055" i="41"/>
  <c r="W1055" i="41"/>
  <c r="AE1055" i="41"/>
  <c r="AF1055" i="41"/>
  <c r="AG1055" i="41"/>
  <c r="AH1055" i="41"/>
  <c r="AI1055" i="41"/>
  <c r="AJ1055" i="41"/>
  <c r="AK1055" i="41"/>
  <c r="AL1055" i="41"/>
  <c r="AM1055" i="41"/>
  <c r="AN1055" i="41"/>
  <c r="AO1055" i="41"/>
  <c r="AP1055" i="41"/>
  <c r="AQ1055" i="41"/>
  <c r="AR1055" i="41"/>
  <c r="AS1055" i="41"/>
  <c r="AT1055" i="41"/>
  <c r="AU1055" i="41"/>
  <c r="AV1055" i="41"/>
  <c r="AW1055" i="41"/>
  <c r="C1056" i="41"/>
  <c r="D1056" i="41"/>
  <c r="E1056" i="41"/>
  <c r="F1056" i="41"/>
  <c r="G1056" i="41"/>
  <c r="H1056" i="41"/>
  <c r="J1056" i="41"/>
  <c r="K1056" i="41"/>
  <c r="L1056" i="41"/>
  <c r="N1056" i="41"/>
  <c r="O1056" i="41"/>
  <c r="P1056" i="41"/>
  <c r="S1056" i="41"/>
  <c r="T1056" i="41"/>
  <c r="U1056" i="41"/>
  <c r="V1056" i="41"/>
  <c r="W1056" i="41"/>
  <c r="AE1056" i="41"/>
  <c r="AF1056" i="41"/>
  <c r="AG1056" i="41"/>
  <c r="AH1056" i="41"/>
  <c r="AI1056" i="41"/>
  <c r="AJ1056" i="41"/>
  <c r="AK1056" i="41"/>
  <c r="AL1056" i="41"/>
  <c r="AM1056" i="41"/>
  <c r="AN1056" i="41"/>
  <c r="AO1056" i="41"/>
  <c r="AP1056" i="41"/>
  <c r="AQ1056" i="41"/>
  <c r="AR1056" i="41"/>
  <c r="AS1056" i="41"/>
  <c r="AT1056" i="41"/>
  <c r="AU1056" i="41"/>
  <c r="AV1056" i="41"/>
  <c r="AW1056" i="41"/>
  <c r="C1057" i="41"/>
  <c r="D1057" i="41"/>
  <c r="E1057" i="41"/>
  <c r="F1057" i="41"/>
  <c r="G1057" i="41"/>
  <c r="H1057" i="41"/>
  <c r="J1057" i="41"/>
  <c r="K1057" i="41"/>
  <c r="L1057" i="41"/>
  <c r="N1057" i="41"/>
  <c r="O1057" i="41"/>
  <c r="P1057" i="41"/>
  <c r="S1057" i="41"/>
  <c r="T1057" i="41"/>
  <c r="U1057" i="41"/>
  <c r="V1057" i="41"/>
  <c r="W1057" i="41"/>
  <c r="AE1057" i="41"/>
  <c r="AF1057" i="41"/>
  <c r="AG1057" i="41"/>
  <c r="AH1057" i="41"/>
  <c r="AI1057" i="41"/>
  <c r="AJ1057" i="41"/>
  <c r="AK1057" i="41"/>
  <c r="AL1057" i="41"/>
  <c r="AM1057" i="41"/>
  <c r="AN1057" i="41"/>
  <c r="AO1057" i="41"/>
  <c r="AP1057" i="41"/>
  <c r="AQ1057" i="41"/>
  <c r="AR1057" i="41"/>
  <c r="AS1057" i="41"/>
  <c r="AT1057" i="41"/>
  <c r="AU1057" i="41"/>
  <c r="AV1057" i="41"/>
  <c r="AW1057" i="41"/>
  <c r="C1058" i="41"/>
  <c r="D1058" i="41"/>
  <c r="E1058" i="41"/>
  <c r="F1058" i="41"/>
  <c r="G1058" i="41"/>
  <c r="H1058" i="41"/>
  <c r="J1058" i="41"/>
  <c r="K1058" i="41"/>
  <c r="L1058" i="41"/>
  <c r="N1058" i="41"/>
  <c r="O1058" i="41"/>
  <c r="P1058" i="41"/>
  <c r="S1058" i="41"/>
  <c r="T1058" i="41"/>
  <c r="U1058" i="41"/>
  <c r="V1058" i="41"/>
  <c r="W1058" i="41"/>
  <c r="AE1058" i="41"/>
  <c r="AF1058" i="41"/>
  <c r="AG1058" i="41"/>
  <c r="AH1058" i="41"/>
  <c r="AI1058" i="41"/>
  <c r="AJ1058" i="41"/>
  <c r="AK1058" i="41"/>
  <c r="AL1058" i="41"/>
  <c r="AM1058" i="41"/>
  <c r="AN1058" i="41"/>
  <c r="AO1058" i="41"/>
  <c r="AP1058" i="41"/>
  <c r="AQ1058" i="41"/>
  <c r="AR1058" i="41"/>
  <c r="AS1058" i="41"/>
  <c r="AT1058" i="41"/>
  <c r="AU1058" i="41"/>
  <c r="AV1058" i="41"/>
  <c r="AW1058" i="41"/>
  <c r="C1059" i="41"/>
  <c r="D1059" i="41"/>
  <c r="E1059" i="41"/>
  <c r="F1059" i="41"/>
  <c r="G1059" i="41"/>
  <c r="H1059" i="41"/>
  <c r="J1059" i="41"/>
  <c r="K1059" i="41"/>
  <c r="L1059" i="41"/>
  <c r="N1059" i="41"/>
  <c r="O1059" i="41"/>
  <c r="P1059" i="41"/>
  <c r="S1059" i="41"/>
  <c r="T1059" i="41"/>
  <c r="U1059" i="41"/>
  <c r="V1059" i="41"/>
  <c r="W1059" i="41"/>
  <c r="AE1059" i="41"/>
  <c r="AF1059" i="41"/>
  <c r="AG1059" i="41"/>
  <c r="AH1059" i="41"/>
  <c r="AI1059" i="41"/>
  <c r="AJ1059" i="41"/>
  <c r="AK1059" i="41"/>
  <c r="AL1059" i="41"/>
  <c r="AM1059" i="41"/>
  <c r="AN1059" i="41"/>
  <c r="AO1059" i="41"/>
  <c r="AP1059" i="41"/>
  <c r="AQ1059" i="41"/>
  <c r="AR1059" i="41"/>
  <c r="AS1059" i="41"/>
  <c r="AT1059" i="41"/>
  <c r="AU1059" i="41"/>
  <c r="AV1059" i="41"/>
  <c r="AW1059" i="41"/>
  <c r="C1060" i="41"/>
  <c r="D1060" i="41"/>
  <c r="E1060" i="41"/>
  <c r="F1060" i="41"/>
  <c r="G1060" i="41"/>
  <c r="H1060" i="41"/>
  <c r="J1060" i="41"/>
  <c r="K1060" i="41"/>
  <c r="L1060" i="41"/>
  <c r="N1060" i="41"/>
  <c r="O1060" i="41"/>
  <c r="P1060" i="41"/>
  <c r="S1060" i="41"/>
  <c r="T1060" i="41"/>
  <c r="U1060" i="41"/>
  <c r="V1060" i="41"/>
  <c r="W1060" i="41"/>
  <c r="AE1060" i="41"/>
  <c r="AF1060" i="41"/>
  <c r="AG1060" i="41"/>
  <c r="AH1060" i="41"/>
  <c r="AI1060" i="41"/>
  <c r="AJ1060" i="41"/>
  <c r="AK1060" i="41"/>
  <c r="AL1060" i="41"/>
  <c r="AM1060" i="41"/>
  <c r="AN1060" i="41"/>
  <c r="AO1060" i="41"/>
  <c r="AP1060" i="41"/>
  <c r="AQ1060" i="41"/>
  <c r="AR1060" i="41"/>
  <c r="AS1060" i="41"/>
  <c r="AT1060" i="41"/>
  <c r="AU1060" i="41"/>
  <c r="AV1060" i="41"/>
  <c r="AW1060" i="41"/>
  <c r="C1061" i="41"/>
  <c r="D1061" i="41"/>
  <c r="E1061" i="41"/>
  <c r="F1061" i="41"/>
  <c r="G1061" i="41"/>
  <c r="H1061" i="41"/>
  <c r="J1061" i="41"/>
  <c r="K1061" i="41"/>
  <c r="L1061" i="41"/>
  <c r="N1061" i="41"/>
  <c r="O1061" i="41"/>
  <c r="P1061" i="41"/>
  <c r="S1061" i="41"/>
  <c r="T1061" i="41"/>
  <c r="U1061" i="41"/>
  <c r="V1061" i="41"/>
  <c r="W1061" i="41"/>
  <c r="AE1061" i="41"/>
  <c r="AF1061" i="41"/>
  <c r="AG1061" i="41"/>
  <c r="AH1061" i="41"/>
  <c r="AI1061" i="41"/>
  <c r="AJ1061" i="41"/>
  <c r="AK1061" i="41"/>
  <c r="AL1061" i="41"/>
  <c r="AM1061" i="41"/>
  <c r="AN1061" i="41"/>
  <c r="AO1061" i="41"/>
  <c r="AP1061" i="41"/>
  <c r="AQ1061" i="41"/>
  <c r="AR1061" i="41"/>
  <c r="AS1061" i="41"/>
  <c r="AT1061" i="41"/>
  <c r="AU1061" i="41"/>
  <c r="AV1061" i="41"/>
  <c r="AW1061" i="41"/>
  <c r="C1062" i="41"/>
  <c r="D1062" i="41"/>
  <c r="E1062" i="41"/>
  <c r="F1062" i="41"/>
  <c r="G1062" i="41"/>
  <c r="H1062" i="41"/>
  <c r="J1062" i="41"/>
  <c r="K1062" i="41"/>
  <c r="L1062" i="41"/>
  <c r="N1062" i="41"/>
  <c r="O1062" i="41"/>
  <c r="P1062" i="41"/>
  <c r="S1062" i="41"/>
  <c r="T1062" i="41"/>
  <c r="U1062" i="41"/>
  <c r="V1062" i="41"/>
  <c r="W1062" i="41"/>
  <c r="AE1062" i="41"/>
  <c r="AF1062" i="41"/>
  <c r="AG1062" i="41"/>
  <c r="AH1062" i="41"/>
  <c r="AI1062" i="41"/>
  <c r="AJ1062" i="41"/>
  <c r="AK1062" i="41"/>
  <c r="AL1062" i="41"/>
  <c r="AM1062" i="41"/>
  <c r="AN1062" i="41"/>
  <c r="AO1062" i="41"/>
  <c r="AP1062" i="41"/>
  <c r="AQ1062" i="41"/>
  <c r="AR1062" i="41"/>
  <c r="AS1062" i="41"/>
  <c r="AT1062" i="41"/>
  <c r="AU1062" i="41"/>
  <c r="AV1062" i="41"/>
  <c r="AW1062" i="41"/>
  <c r="C1063" i="41"/>
  <c r="D1063" i="41"/>
  <c r="E1063" i="41"/>
  <c r="F1063" i="41"/>
  <c r="G1063" i="41"/>
  <c r="H1063" i="41"/>
  <c r="J1063" i="41"/>
  <c r="K1063" i="41"/>
  <c r="L1063" i="41"/>
  <c r="N1063" i="41"/>
  <c r="O1063" i="41"/>
  <c r="P1063" i="41"/>
  <c r="S1063" i="41"/>
  <c r="T1063" i="41"/>
  <c r="U1063" i="41"/>
  <c r="V1063" i="41"/>
  <c r="W1063" i="41"/>
  <c r="AE1063" i="41"/>
  <c r="AF1063" i="41"/>
  <c r="AG1063" i="41"/>
  <c r="AH1063" i="41"/>
  <c r="AI1063" i="41"/>
  <c r="AJ1063" i="41"/>
  <c r="AK1063" i="41"/>
  <c r="AL1063" i="41"/>
  <c r="AM1063" i="41"/>
  <c r="AN1063" i="41"/>
  <c r="AO1063" i="41"/>
  <c r="AP1063" i="41"/>
  <c r="AQ1063" i="41"/>
  <c r="AR1063" i="41"/>
  <c r="AS1063" i="41"/>
  <c r="AT1063" i="41"/>
  <c r="AU1063" i="41"/>
  <c r="AV1063" i="41"/>
  <c r="AW1063" i="41"/>
  <c r="C1064" i="41"/>
  <c r="D1064" i="41"/>
  <c r="E1064" i="41"/>
  <c r="F1064" i="41"/>
  <c r="G1064" i="41"/>
  <c r="H1064" i="41"/>
  <c r="J1064" i="41"/>
  <c r="K1064" i="41"/>
  <c r="L1064" i="41"/>
  <c r="N1064" i="41"/>
  <c r="O1064" i="41"/>
  <c r="P1064" i="41"/>
  <c r="S1064" i="41"/>
  <c r="T1064" i="41"/>
  <c r="U1064" i="41"/>
  <c r="V1064" i="41"/>
  <c r="W1064" i="41"/>
  <c r="AE1064" i="41"/>
  <c r="AF1064" i="41"/>
  <c r="AG1064" i="41"/>
  <c r="AH1064" i="41"/>
  <c r="AI1064" i="41"/>
  <c r="AJ1064" i="41"/>
  <c r="AK1064" i="41"/>
  <c r="AL1064" i="41"/>
  <c r="AM1064" i="41"/>
  <c r="AN1064" i="41"/>
  <c r="AO1064" i="41"/>
  <c r="AP1064" i="41"/>
  <c r="AQ1064" i="41"/>
  <c r="AR1064" i="41"/>
  <c r="AS1064" i="41"/>
  <c r="AT1064" i="41"/>
  <c r="AU1064" i="41"/>
  <c r="AV1064" i="41"/>
  <c r="AW1064" i="41"/>
  <c r="S1065" i="41"/>
  <c r="T1065" i="41"/>
  <c r="U1065" i="41"/>
  <c r="V1065" i="41"/>
  <c r="W1065" i="41"/>
  <c r="AE1065" i="41"/>
  <c r="AF1065" i="41"/>
  <c r="AG1065" i="41"/>
  <c r="AI1065" i="41"/>
  <c r="AK1065" i="41"/>
  <c r="AL1065" i="41"/>
  <c r="AM1065" i="41"/>
  <c r="AN1065" i="41"/>
  <c r="AO1065" i="41"/>
  <c r="AP1065" i="41"/>
  <c r="AQ1065" i="41"/>
  <c r="AR1065" i="41"/>
  <c r="AS1065" i="41"/>
  <c r="AT1065" i="41"/>
  <c r="AU1065" i="41"/>
  <c r="AV1065" i="41"/>
  <c r="AW1065" i="41"/>
  <c r="S1066" i="41"/>
  <c r="T1066" i="41"/>
  <c r="U1066" i="41"/>
  <c r="V1066" i="41"/>
  <c r="W1066" i="41"/>
  <c r="AE1066" i="41"/>
  <c r="AF1066" i="41"/>
  <c r="AG1066" i="41"/>
  <c r="AI1066" i="41"/>
  <c r="AK1066" i="41"/>
  <c r="AL1066" i="41"/>
  <c r="AM1066" i="41"/>
  <c r="AN1066" i="41"/>
  <c r="AO1066" i="41"/>
  <c r="AP1066" i="41"/>
  <c r="AQ1066" i="41"/>
  <c r="AR1066" i="41"/>
  <c r="AS1066" i="41"/>
  <c r="AT1066" i="41"/>
  <c r="AU1066" i="41"/>
  <c r="AV1066" i="41"/>
  <c r="AW1066" i="41"/>
  <c r="S1067" i="41"/>
  <c r="T1067" i="41"/>
  <c r="U1067" i="41"/>
  <c r="V1067" i="41"/>
  <c r="W1067" i="41"/>
  <c r="AE1067" i="41"/>
  <c r="AF1067" i="41"/>
  <c r="AG1067" i="41"/>
  <c r="AI1067" i="41"/>
  <c r="AK1067" i="41"/>
  <c r="AL1067" i="41"/>
  <c r="AM1067" i="41"/>
  <c r="AN1067" i="41"/>
  <c r="AO1067" i="41"/>
  <c r="AP1067" i="41"/>
  <c r="AQ1067" i="41"/>
  <c r="AR1067" i="41"/>
  <c r="AS1067" i="41"/>
  <c r="AT1067" i="41"/>
  <c r="AU1067" i="41"/>
  <c r="AV1067" i="41"/>
  <c r="AW1067" i="41"/>
  <c r="S1068" i="41"/>
  <c r="T1068" i="41"/>
  <c r="U1068" i="41"/>
  <c r="V1068" i="41"/>
  <c r="W1068" i="41"/>
  <c r="AE1068" i="41"/>
  <c r="AF1068" i="41"/>
  <c r="AG1068" i="41"/>
  <c r="AI1068" i="41"/>
  <c r="AK1068" i="41"/>
  <c r="AL1068" i="41"/>
  <c r="AM1068" i="41"/>
  <c r="AN1068" i="41"/>
  <c r="AO1068" i="41"/>
  <c r="AP1068" i="41"/>
  <c r="AQ1068" i="41"/>
  <c r="AR1068" i="41"/>
  <c r="AS1068" i="41"/>
  <c r="AT1068" i="41"/>
  <c r="AU1068" i="41"/>
  <c r="AV1068" i="41"/>
  <c r="AW1068" i="41"/>
  <c r="S1069" i="41"/>
  <c r="T1069" i="41"/>
  <c r="U1069" i="41"/>
  <c r="V1069" i="41"/>
  <c r="W1069" i="41"/>
  <c r="AE1069" i="41"/>
  <c r="AF1069" i="41"/>
  <c r="AG1069" i="41"/>
  <c r="AI1069" i="41"/>
  <c r="AK1069" i="41"/>
  <c r="AL1069" i="41"/>
  <c r="AM1069" i="41"/>
  <c r="AN1069" i="41"/>
  <c r="AO1069" i="41"/>
  <c r="AP1069" i="41"/>
  <c r="AQ1069" i="41"/>
  <c r="AR1069" i="41"/>
  <c r="AS1069" i="41"/>
  <c r="AT1069" i="41"/>
  <c r="AU1069" i="41"/>
  <c r="AV1069" i="41"/>
  <c r="AW1069" i="41"/>
  <c r="S1070" i="41"/>
  <c r="T1070" i="41"/>
  <c r="U1070" i="41"/>
  <c r="V1070" i="41"/>
  <c r="W1070" i="41"/>
  <c r="AE1070" i="41"/>
  <c r="AF1070" i="41"/>
  <c r="AH1070" i="41"/>
  <c r="AI1070" i="41"/>
  <c r="AJ1070" i="41"/>
  <c r="AK1070" i="41"/>
  <c r="AL1070" i="41"/>
  <c r="AM1070" i="41"/>
  <c r="AN1070" i="41"/>
  <c r="AO1070" i="41"/>
  <c r="AP1070" i="41"/>
  <c r="AQ1070" i="41"/>
  <c r="AR1070" i="41"/>
  <c r="AS1070" i="41"/>
  <c r="AT1070" i="41"/>
  <c r="AU1070" i="41"/>
  <c r="AV1070" i="41"/>
  <c r="AW1070" i="41"/>
  <c r="S1071" i="41"/>
  <c r="T1071" i="41"/>
  <c r="U1071" i="41"/>
  <c r="V1071" i="41"/>
  <c r="W1071" i="41"/>
  <c r="AE1071" i="41"/>
  <c r="AF1071" i="41"/>
  <c r="AH1071" i="41"/>
  <c r="AI1071" i="41"/>
  <c r="AJ1071" i="41"/>
  <c r="AK1071" i="41"/>
  <c r="AL1071" i="41"/>
  <c r="AM1071" i="41"/>
  <c r="AN1071" i="41"/>
  <c r="AO1071" i="41"/>
  <c r="AP1071" i="41"/>
  <c r="AQ1071" i="41"/>
  <c r="AR1071" i="41"/>
  <c r="AS1071" i="41"/>
  <c r="AT1071" i="41"/>
  <c r="AU1071" i="41"/>
  <c r="AV1071" i="41"/>
  <c r="AW1071" i="41"/>
  <c r="S1072" i="41"/>
  <c r="T1072" i="41"/>
  <c r="U1072" i="41"/>
  <c r="V1072" i="41"/>
  <c r="W1072" i="41"/>
  <c r="AE1072" i="41"/>
  <c r="AF1072" i="41"/>
  <c r="AH1072" i="41"/>
  <c r="AI1072" i="41"/>
  <c r="AJ1072" i="41"/>
  <c r="AK1072" i="41"/>
  <c r="AL1072" i="41"/>
  <c r="AM1072" i="41"/>
  <c r="AN1072" i="41"/>
  <c r="AO1072" i="41"/>
  <c r="AP1072" i="41"/>
  <c r="AQ1072" i="41"/>
  <c r="AR1072" i="41"/>
  <c r="AS1072" i="41"/>
  <c r="AT1072" i="41"/>
  <c r="AU1072" i="41"/>
  <c r="AV1072" i="41"/>
  <c r="AW1072" i="41"/>
  <c r="S1074" i="41"/>
  <c r="T1074" i="41"/>
  <c r="U1074" i="41"/>
  <c r="V1074" i="41"/>
  <c r="W1074" i="41"/>
  <c r="AE1074" i="41"/>
  <c r="AF1074" i="41"/>
  <c r="AG1074" i="41"/>
  <c r="AH1074" i="41"/>
  <c r="AI1074" i="41"/>
  <c r="AJ1074" i="41"/>
  <c r="AK1074" i="41"/>
  <c r="AL1074" i="41"/>
  <c r="AM1074" i="41"/>
  <c r="AN1074" i="41"/>
  <c r="AO1074" i="41"/>
  <c r="AP1074" i="41"/>
  <c r="AQ1074" i="41"/>
  <c r="AR1074" i="41"/>
  <c r="AS1074" i="41"/>
  <c r="AT1074" i="41"/>
  <c r="AU1074" i="41"/>
  <c r="AV1074" i="41"/>
  <c r="AW1074" i="41"/>
  <c r="S1075" i="41"/>
  <c r="T1075" i="41"/>
  <c r="U1075" i="41"/>
  <c r="V1075" i="41"/>
  <c r="W1075" i="41"/>
  <c r="AE1075" i="41"/>
  <c r="AF1075" i="41"/>
  <c r="AG1075" i="41"/>
  <c r="AH1075" i="41"/>
  <c r="AI1075" i="41"/>
  <c r="AJ1075" i="41"/>
  <c r="AK1075" i="41"/>
  <c r="AL1075" i="41"/>
  <c r="AM1075" i="41"/>
  <c r="AN1075" i="41"/>
  <c r="AO1075" i="41"/>
  <c r="AP1075" i="41"/>
  <c r="AQ1075" i="41"/>
  <c r="AR1075" i="41"/>
  <c r="AS1075" i="41"/>
  <c r="AT1075" i="41"/>
  <c r="AU1075" i="41"/>
  <c r="AV1075" i="41"/>
  <c r="AW1075" i="41"/>
  <c r="S1076" i="41"/>
  <c r="T1076" i="41"/>
  <c r="U1076" i="41"/>
  <c r="V1076" i="41"/>
  <c r="W1076" i="41"/>
  <c r="AE1076" i="41"/>
  <c r="AF1076" i="41"/>
  <c r="AG1076" i="41"/>
  <c r="AH1076" i="41"/>
  <c r="AI1076" i="41"/>
  <c r="AJ1076" i="41"/>
  <c r="AK1076" i="41"/>
  <c r="AL1076" i="41"/>
  <c r="AM1076" i="41"/>
  <c r="AN1076" i="41"/>
  <c r="AO1076" i="41"/>
  <c r="AP1076" i="41"/>
  <c r="AQ1076" i="41"/>
  <c r="AR1076" i="41"/>
  <c r="AS1076" i="41"/>
  <c r="AT1076" i="41"/>
  <c r="AU1076" i="41"/>
  <c r="AV1076" i="41"/>
  <c r="AW1076" i="41"/>
  <c r="S1077" i="41"/>
  <c r="T1077" i="41"/>
  <c r="U1077" i="41"/>
  <c r="V1077" i="41"/>
  <c r="W1077" i="41"/>
  <c r="AE1077" i="41"/>
  <c r="AF1077" i="41"/>
  <c r="AG1077" i="41"/>
  <c r="AH1077" i="41"/>
  <c r="AI1077" i="41"/>
  <c r="AJ1077" i="41"/>
  <c r="AK1077" i="41"/>
  <c r="AL1077" i="41"/>
  <c r="AM1077" i="41"/>
  <c r="AN1077" i="41"/>
  <c r="AO1077" i="41"/>
  <c r="AP1077" i="41"/>
  <c r="AQ1077" i="41"/>
  <c r="AR1077" i="41"/>
  <c r="AS1077" i="41"/>
  <c r="AT1077" i="41"/>
  <c r="AU1077" i="41"/>
  <c r="AV1077" i="41"/>
  <c r="AW1077" i="41"/>
  <c r="C1074" i="41"/>
  <c r="D1074" i="41"/>
  <c r="E1074" i="41"/>
  <c r="F1074" i="41"/>
  <c r="G1074" i="41"/>
  <c r="H1074" i="41"/>
  <c r="J1074" i="41"/>
  <c r="K1074" i="41"/>
  <c r="L1074" i="41"/>
  <c r="N1074" i="41"/>
  <c r="O1074" i="41"/>
  <c r="P1074" i="41"/>
  <c r="C1075" i="41"/>
  <c r="D1075" i="41"/>
  <c r="E1075" i="41"/>
  <c r="F1075" i="41"/>
  <c r="G1075" i="41"/>
  <c r="H1075" i="41"/>
  <c r="J1075" i="41"/>
  <c r="K1075" i="41"/>
  <c r="L1075" i="41"/>
  <c r="N1075" i="41"/>
  <c r="O1075" i="41"/>
  <c r="P1075" i="41"/>
  <c r="C1076" i="41"/>
  <c r="D1076" i="41"/>
  <c r="E1076" i="41"/>
  <c r="F1076" i="41"/>
  <c r="G1076" i="41"/>
  <c r="H1076" i="41"/>
  <c r="J1076" i="41"/>
  <c r="K1076" i="41"/>
  <c r="L1076" i="41"/>
  <c r="N1076" i="41"/>
  <c r="O1076" i="41"/>
  <c r="P1076" i="41"/>
  <c r="C1077" i="41"/>
  <c r="D1077" i="41"/>
  <c r="E1077" i="41"/>
  <c r="F1077" i="41"/>
  <c r="G1077" i="41"/>
  <c r="H1077" i="41"/>
  <c r="J1077" i="41"/>
  <c r="K1077" i="41"/>
  <c r="L1077" i="41"/>
  <c r="N1077" i="41"/>
  <c r="O1077" i="41"/>
  <c r="P1077" i="41"/>
  <c r="B81" i="44"/>
  <c r="E81" i="44"/>
  <c r="F81" i="44"/>
  <c r="B82" i="44"/>
  <c r="E82" i="44"/>
  <c r="F82" i="44"/>
  <c r="B83" i="44"/>
  <c r="E83" i="44"/>
  <c r="F83" i="44"/>
  <c r="B84" i="44"/>
  <c r="E84" i="44"/>
  <c r="F84" i="44"/>
  <c r="B85" i="44"/>
  <c r="E85" i="44"/>
  <c r="F85" i="44"/>
  <c r="B86" i="44"/>
  <c r="E86" i="44"/>
  <c r="F86" i="44"/>
  <c r="B87" i="44"/>
  <c r="E87" i="44"/>
  <c r="F87" i="44"/>
  <c r="B88" i="44"/>
  <c r="E88" i="44"/>
  <c r="F88" i="44"/>
  <c r="B89" i="44"/>
  <c r="E89" i="44"/>
  <c r="F89" i="44"/>
  <c r="B90" i="44"/>
  <c r="E90" i="44"/>
  <c r="F90" i="44"/>
  <c r="B91" i="44"/>
  <c r="E91" i="44"/>
  <c r="F91" i="44"/>
  <c r="B92" i="44"/>
  <c r="E92" i="44"/>
  <c r="F92" i="44"/>
  <c r="B93" i="44"/>
  <c r="E93" i="44"/>
  <c r="F93" i="44"/>
  <c r="B94" i="44"/>
  <c r="E94" i="44"/>
  <c r="F94" i="44"/>
  <c r="B95" i="44"/>
  <c r="E95" i="44"/>
  <c r="F95" i="44"/>
  <c r="B96" i="44"/>
  <c r="E96" i="44"/>
  <c r="F96" i="44"/>
  <c r="B97" i="44"/>
  <c r="E97" i="44"/>
  <c r="F97" i="44"/>
  <c r="B98" i="44"/>
  <c r="E98" i="44"/>
  <c r="F98" i="44"/>
  <c r="B99" i="44"/>
  <c r="E99" i="44"/>
  <c r="F99" i="44"/>
  <c r="B100" i="44"/>
  <c r="E100" i="44"/>
  <c r="F100" i="44"/>
  <c r="B101" i="44"/>
  <c r="E101" i="44"/>
  <c r="F101" i="44"/>
  <c r="B102" i="44"/>
  <c r="E102" i="44"/>
  <c r="F102" i="44"/>
  <c r="B103" i="44"/>
  <c r="E103" i="44"/>
  <c r="F103" i="44"/>
  <c r="B104" i="44"/>
  <c r="E104" i="44"/>
  <c r="F104" i="44"/>
  <c r="B105" i="44"/>
  <c r="E105" i="44"/>
  <c r="F105" i="44"/>
  <c r="B106" i="44"/>
  <c r="E106" i="44"/>
  <c r="F106" i="44"/>
  <c r="B107" i="44"/>
  <c r="E107" i="44"/>
  <c r="F107" i="44"/>
  <c r="B108" i="44"/>
  <c r="E108" i="44"/>
  <c r="F108" i="44"/>
  <c r="B109" i="44"/>
  <c r="E109" i="44"/>
  <c r="F109" i="44"/>
  <c r="B110" i="44"/>
  <c r="E110" i="44"/>
  <c r="F110" i="44"/>
  <c r="B111" i="44"/>
  <c r="E111" i="44"/>
  <c r="F111" i="44"/>
  <c r="B112" i="44"/>
  <c r="E112" i="44"/>
  <c r="F112" i="44"/>
  <c r="B113" i="44"/>
  <c r="E113" i="44"/>
  <c r="F113" i="44"/>
  <c r="B114" i="44"/>
  <c r="E114" i="44"/>
  <c r="F114" i="44"/>
  <c r="B115" i="44"/>
  <c r="E115" i="44"/>
  <c r="F115" i="44"/>
  <c r="B116" i="44"/>
  <c r="E116" i="44"/>
  <c r="F116" i="44"/>
  <c r="B117" i="44"/>
  <c r="E117" i="44"/>
  <c r="F117" i="44"/>
  <c r="B118" i="44"/>
  <c r="E118" i="44"/>
  <c r="F118" i="44"/>
  <c r="B119" i="44"/>
  <c r="E119" i="44"/>
  <c r="F119" i="44"/>
  <c r="B120" i="44"/>
  <c r="E120" i="44"/>
  <c r="F120" i="44"/>
  <c r="B121" i="44"/>
  <c r="E121" i="44"/>
  <c r="F121" i="44"/>
  <c r="B122" i="44"/>
  <c r="E122" i="44"/>
  <c r="F122" i="44"/>
  <c r="B123" i="44"/>
  <c r="E123" i="44"/>
  <c r="F123" i="44"/>
  <c r="B124" i="44"/>
  <c r="E124" i="44"/>
  <c r="F124" i="44"/>
  <c r="B125" i="44"/>
  <c r="E125" i="44"/>
  <c r="F125" i="44"/>
  <c r="B126" i="44"/>
  <c r="E126" i="44"/>
  <c r="F126" i="44"/>
  <c r="B127" i="44"/>
  <c r="E127" i="44"/>
  <c r="F127" i="44"/>
  <c r="B128" i="44"/>
  <c r="E128" i="44"/>
  <c r="F128" i="44"/>
  <c r="B129" i="44"/>
  <c r="E129" i="44"/>
  <c r="F129" i="44"/>
  <c r="B130" i="44"/>
  <c r="E130" i="44"/>
  <c r="F130" i="44"/>
  <c r="B131" i="44"/>
  <c r="E131" i="44"/>
  <c r="F131" i="44"/>
  <c r="B132" i="44"/>
  <c r="E132" i="44"/>
  <c r="F132" i="44"/>
  <c r="B133" i="44"/>
  <c r="E133" i="44"/>
  <c r="F133" i="44"/>
  <c r="B134" i="44"/>
  <c r="E134" i="44"/>
  <c r="F134" i="44"/>
  <c r="B135" i="44"/>
  <c r="E135" i="44"/>
  <c r="F135" i="44"/>
  <c r="B136" i="44"/>
  <c r="E136" i="44"/>
  <c r="F136" i="44"/>
  <c r="B137" i="44"/>
  <c r="E137" i="44"/>
  <c r="F137" i="44"/>
  <c r="B138" i="44"/>
  <c r="E138" i="44"/>
  <c r="F138" i="44"/>
  <c r="B139" i="44"/>
  <c r="E139" i="44"/>
  <c r="F139" i="44"/>
  <c r="B140" i="44"/>
  <c r="E140" i="44"/>
  <c r="F140" i="44"/>
  <c r="B141" i="44"/>
  <c r="E141" i="44"/>
  <c r="F141" i="44"/>
  <c r="B142" i="44"/>
  <c r="E142" i="44"/>
  <c r="F142" i="44"/>
  <c r="B143" i="44"/>
  <c r="E143" i="44"/>
  <c r="F143" i="44"/>
  <c r="B144" i="44"/>
  <c r="E144" i="44"/>
  <c r="F144" i="44"/>
  <c r="B145" i="44"/>
  <c r="E145" i="44"/>
  <c r="F145" i="44"/>
  <c r="B146" i="44"/>
  <c r="E146" i="44"/>
  <c r="F146" i="44"/>
  <c r="B147" i="44"/>
  <c r="E147" i="44"/>
  <c r="F147" i="44"/>
  <c r="B148" i="44"/>
  <c r="E148" i="44"/>
  <c r="F148" i="44"/>
  <c r="B149" i="44"/>
  <c r="E149" i="44"/>
  <c r="F149" i="44"/>
  <c r="B150" i="44"/>
  <c r="E150" i="44"/>
  <c r="F150" i="44"/>
  <c r="B151" i="44"/>
  <c r="E151" i="44"/>
  <c r="F151" i="44"/>
  <c r="B152" i="44"/>
  <c r="E152" i="44"/>
  <c r="F152" i="44"/>
  <c r="B153" i="44"/>
  <c r="E153" i="44"/>
  <c r="F153" i="44"/>
  <c r="B154" i="44"/>
  <c r="E154" i="44"/>
  <c r="F154" i="44"/>
  <c r="B155" i="44"/>
  <c r="E155" i="44"/>
  <c r="F155" i="44"/>
  <c r="B156" i="44"/>
  <c r="E156" i="44"/>
  <c r="F156" i="44"/>
  <c r="B157" i="44"/>
  <c r="E157" i="44"/>
  <c r="F157" i="44"/>
  <c r="B158" i="44"/>
  <c r="E158" i="44"/>
  <c r="F158" i="44"/>
  <c r="B159" i="44"/>
  <c r="E159" i="44"/>
  <c r="F159" i="44"/>
  <c r="B160" i="44"/>
  <c r="E160" i="44"/>
  <c r="F160" i="44"/>
  <c r="B161" i="44"/>
  <c r="E161" i="44"/>
  <c r="F161" i="44"/>
  <c r="B162" i="44"/>
  <c r="E162" i="44"/>
  <c r="F162" i="44"/>
  <c r="B163" i="44"/>
  <c r="E163" i="44"/>
  <c r="F163" i="44"/>
  <c r="B164" i="44"/>
  <c r="E164" i="44"/>
  <c r="F164" i="44"/>
  <c r="B165" i="44"/>
  <c r="E165" i="44"/>
  <c r="F165" i="44"/>
  <c r="B166" i="44"/>
  <c r="E166" i="44"/>
  <c r="F166" i="44"/>
  <c r="B167" i="44"/>
  <c r="E167" i="44"/>
  <c r="F167" i="44"/>
  <c r="B168" i="44"/>
  <c r="E168" i="44"/>
  <c r="F168" i="44"/>
  <c r="B169" i="44"/>
  <c r="E169" i="44"/>
  <c r="F169" i="44"/>
  <c r="B170" i="44"/>
  <c r="E170" i="44"/>
  <c r="F170" i="44"/>
  <c r="B171" i="44"/>
  <c r="E171" i="44"/>
  <c r="F171" i="44"/>
  <c r="B172" i="44"/>
  <c r="E172" i="44"/>
  <c r="F172" i="44"/>
  <c r="B173" i="44"/>
  <c r="E173" i="44"/>
  <c r="F173" i="44"/>
  <c r="B174" i="44"/>
  <c r="E174" i="44"/>
  <c r="F174" i="44"/>
  <c r="B175" i="44"/>
  <c r="E175" i="44"/>
  <c r="F175" i="44"/>
  <c r="B176" i="44"/>
  <c r="E176" i="44"/>
  <c r="F176" i="44"/>
  <c r="B177" i="44"/>
  <c r="E177" i="44"/>
  <c r="F177" i="44"/>
  <c r="B178" i="44"/>
  <c r="E178" i="44"/>
  <c r="F178" i="44"/>
  <c r="B179" i="44"/>
  <c r="E179" i="44"/>
  <c r="F179" i="44"/>
  <c r="B180" i="44"/>
  <c r="E180" i="44"/>
  <c r="F180" i="44"/>
  <c r="B181" i="44"/>
  <c r="E181" i="44"/>
  <c r="F181" i="44"/>
  <c r="B182" i="44"/>
  <c r="E182" i="44"/>
  <c r="F182" i="44"/>
  <c r="B183" i="44"/>
  <c r="E183" i="44"/>
  <c r="F183" i="44"/>
  <c r="B184" i="44"/>
  <c r="E184" i="44"/>
  <c r="F184" i="44"/>
  <c r="B185" i="44"/>
  <c r="E185" i="44"/>
  <c r="F185" i="44"/>
  <c r="B186" i="44"/>
  <c r="E186" i="44"/>
  <c r="F186" i="44"/>
  <c r="B187" i="44"/>
  <c r="E187" i="44"/>
  <c r="F187" i="44"/>
  <c r="B188" i="44"/>
  <c r="E188" i="44"/>
  <c r="F188" i="44"/>
  <c r="B189" i="44"/>
  <c r="E189" i="44"/>
  <c r="F189" i="44"/>
  <c r="B190" i="44"/>
  <c r="E190" i="44"/>
  <c r="F190" i="44"/>
  <c r="B191" i="44"/>
  <c r="E191" i="44"/>
  <c r="F191" i="44"/>
  <c r="B192" i="44"/>
  <c r="E192" i="44"/>
  <c r="F192" i="44"/>
  <c r="B193" i="44"/>
  <c r="E193" i="44"/>
  <c r="F193" i="44"/>
  <c r="B194" i="44"/>
  <c r="E194" i="44"/>
  <c r="F194" i="44"/>
  <c r="B195" i="44"/>
  <c r="E195" i="44"/>
  <c r="F195" i="44"/>
  <c r="B196" i="44"/>
  <c r="E196" i="44"/>
  <c r="F196" i="44"/>
  <c r="B197" i="44"/>
  <c r="E197" i="44"/>
  <c r="F197" i="44"/>
  <c r="B198" i="44"/>
  <c r="E198" i="44"/>
  <c r="F198" i="44"/>
  <c r="B199" i="44"/>
  <c r="E199" i="44"/>
  <c r="F199" i="44"/>
  <c r="B200" i="44"/>
  <c r="E200" i="44"/>
  <c r="F200" i="44"/>
  <c r="B201" i="44"/>
  <c r="E201" i="44"/>
  <c r="F201" i="44"/>
  <c r="B202" i="44"/>
  <c r="E202" i="44"/>
  <c r="F202" i="44"/>
  <c r="B203" i="44"/>
  <c r="E203" i="44"/>
  <c r="F203" i="44"/>
  <c r="B204" i="44"/>
  <c r="E204" i="44"/>
  <c r="F204" i="44"/>
  <c r="B205" i="44"/>
  <c r="E205" i="44"/>
  <c r="F205" i="44"/>
  <c r="B206" i="44"/>
  <c r="E206" i="44"/>
  <c r="F206" i="44"/>
  <c r="B207" i="44"/>
  <c r="E207" i="44"/>
  <c r="F207" i="44"/>
  <c r="B208" i="44"/>
  <c r="E208" i="44"/>
  <c r="F208" i="44"/>
  <c r="B209" i="44"/>
  <c r="E209" i="44"/>
  <c r="F209" i="44"/>
  <c r="B210" i="44"/>
  <c r="E210" i="44"/>
  <c r="F210" i="44"/>
  <c r="B211" i="44"/>
  <c r="E211" i="44"/>
  <c r="F211" i="44"/>
  <c r="B212" i="44"/>
  <c r="E212" i="44"/>
  <c r="F212" i="44"/>
  <c r="B213" i="44"/>
  <c r="E213" i="44"/>
  <c r="F213" i="44"/>
  <c r="B214" i="44"/>
  <c r="E214" i="44"/>
  <c r="F214" i="44"/>
  <c r="B215" i="44"/>
  <c r="E215" i="44"/>
  <c r="F215" i="44"/>
  <c r="B216" i="44"/>
  <c r="E216" i="44"/>
  <c r="F216" i="44"/>
  <c r="B79" i="44"/>
  <c r="E79" i="44"/>
  <c r="F79" i="44"/>
  <c r="B80" i="44"/>
  <c r="E80" i="44"/>
  <c r="F80" i="44"/>
  <c r="AJ1072" i="46" l="1"/>
  <c r="C1072" i="41"/>
  <c r="D1072" i="41"/>
  <c r="E1072" i="41"/>
  <c r="F1072" i="41"/>
  <c r="G1072" i="41"/>
  <c r="H1072" i="41"/>
  <c r="J1072" i="41"/>
  <c r="K1072" i="41"/>
  <c r="L1072" i="41"/>
  <c r="N1072" i="41"/>
  <c r="O1072" i="41"/>
  <c r="P1072" i="41"/>
  <c r="P1071" i="41"/>
  <c r="O1071" i="41"/>
  <c r="N1071" i="41"/>
  <c r="L1071" i="41"/>
  <c r="K1071" i="41"/>
  <c r="J1071" i="41"/>
  <c r="H1071" i="41"/>
  <c r="G1071" i="41"/>
  <c r="F1071" i="41"/>
  <c r="E1071" i="41"/>
  <c r="D1071" i="41"/>
  <c r="C1071" i="41"/>
  <c r="P1070" i="41"/>
  <c r="O1070" i="41"/>
  <c r="N1070" i="41"/>
  <c r="L1070" i="41"/>
  <c r="K1070" i="41"/>
  <c r="J1070" i="41"/>
  <c r="H1070" i="41"/>
  <c r="G1070" i="41"/>
  <c r="F1070" i="41"/>
  <c r="E1070" i="41"/>
  <c r="D1070" i="41"/>
  <c r="C1070" i="41"/>
  <c r="AJ1071" i="46"/>
  <c r="AJ1070" i="46"/>
  <c r="D2" i="39"/>
  <c r="AJ886" i="46"/>
  <c r="AJ884" i="46"/>
  <c r="AJ880" i="46"/>
  <c r="AJ879" i="46"/>
  <c r="AJ878" i="46"/>
  <c r="AJ877" i="46"/>
  <c r="AJ876" i="46"/>
  <c r="AJ875" i="46"/>
  <c r="AJ874" i="46"/>
  <c r="AJ872" i="46"/>
  <c r="AJ867" i="46"/>
  <c r="AJ866" i="46"/>
  <c r="AJ862" i="46"/>
  <c r="AJ861" i="46"/>
  <c r="AJ860" i="46"/>
  <c r="AJ859" i="46"/>
  <c r="AJ856" i="46"/>
  <c r="AJ845" i="46"/>
  <c r="AJ837" i="46"/>
  <c r="AJ831" i="46"/>
  <c r="AJ830" i="46"/>
  <c r="AJ825" i="46"/>
  <c r="AJ824" i="46"/>
  <c r="AJ821" i="46"/>
  <c r="AJ814" i="46"/>
  <c r="AJ813" i="46"/>
  <c r="AJ809" i="46"/>
  <c r="AJ793" i="46"/>
  <c r="AJ776" i="46"/>
  <c r="AJ772" i="46"/>
  <c r="AJ771" i="46"/>
  <c r="AJ751" i="46"/>
  <c r="AJ733" i="46"/>
  <c r="AJ721" i="46"/>
  <c r="AJ720" i="46"/>
  <c r="AJ719" i="46"/>
  <c r="AJ717" i="46"/>
  <c r="AJ716" i="46"/>
  <c r="AJ715" i="46"/>
  <c r="AJ714" i="46"/>
  <c r="AJ713" i="46"/>
  <c r="AJ712" i="46"/>
  <c r="AJ711" i="46"/>
  <c r="AJ710" i="46"/>
  <c r="AJ709" i="46"/>
  <c r="AJ708" i="46"/>
  <c r="AJ707" i="46"/>
  <c r="AJ706" i="46"/>
  <c r="AJ705" i="46"/>
  <c r="AJ704" i="46"/>
  <c r="AJ694" i="46"/>
  <c r="AJ689" i="46"/>
  <c r="AJ681" i="46"/>
  <c r="AJ674" i="46"/>
  <c r="AJ662" i="46"/>
  <c r="AJ659" i="46"/>
  <c r="AJ658" i="46"/>
  <c r="AJ657" i="46"/>
  <c r="AG674" i="41" l="1"/>
  <c r="F626" i="83"/>
  <c r="F674" i="38"/>
  <c r="AG712" i="41"/>
  <c r="F661" i="83"/>
  <c r="F712" i="38"/>
  <c r="AG721" i="41"/>
  <c r="F669" i="83"/>
  <c r="F721" i="38"/>
  <c r="AG813" i="41"/>
  <c r="F740" i="83"/>
  <c r="F813" i="38"/>
  <c r="AG845" i="41"/>
  <c r="F762" i="83"/>
  <c r="F845" i="38"/>
  <c r="AG877" i="41"/>
  <c r="F877" i="38"/>
  <c r="AG1071" i="41"/>
  <c r="F1071" i="38"/>
  <c r="AG681" i="41"/>
  <c r="F632" i="83"/>
  <c r="F681" i="38"/>
  <c r="AG713" i="41"/>
  <c r="F713" i="38"/>
  <c r="F662" i="83"/>
  <c r="AG862" i="41"/>
  <c r="F862" i="38"/>
  <c r="AG878" i="41"/>
  <c r="F783" i="83"/>
  <c r="F878" i="38"/>
  <c r="AG659" i="41"/>
  <c r="F613" i="83"/>
  <c r="F659" i="38"/>
  <c r="AG706" i="41"/>
  <c r="F655" i="83"/>
  <c r="F706" i="38"/>
  <c r="AG714" i="41"/>
  <c r="F663" i="83"/>
  <c r="F714" i="38"/>
  <c r="AG793" i="41"/>
  <c r="F725" i="83"/>
  <c r="F793" i="38"/>
  <c r="AG657" i="41"/>
  <c r="F611" i="83"/>
  <c r="F657" i="38"/>
  <c r="AG708" i="41"/>
  <c r="F657" i="83"/>
  <c r="F708" i="38"/>
  <c r="AG716" i="41"/>
  <c r="F665" i="83"/>
  <c r="F716" i="38"/>
  <c r="AG772" i="41"/>
  <c r="F772" i="38"/>
  <c r="AG825" i="41"/>
  <c r="F825" i="38"/>
  <c r="AG861" i="41"/>
  <c r="F861" i="38"/>
  <c r="AG872" i="41"/>
  <c r="F780" i="83"/>
  <c r="F872" i="38"/>
  <c r="AG884" i="41"/>
  <c r="F884" i="38"/>
  <c r="AG658" i="41"/>
  <c r="F612" i="83"/>
  <c r="F658" i="38"/>
  <c r="AG705" i="41"/>
  <c r="F705" i="38"/>
  <c r="F654" i="83"/>
  <c r="AG709" i="41"/>
  <c r="F709" i="38"/>
  <c r="F658" i="83"/>
  <c r="AG717" i="41"/>
  <c r="F666" i="83"/>
  <c r="F717" i="38"/>
  <c r="AG733" i="41"/>
  <c r="F678" i="83"/>
  <c r="F733" i="38"/>
  <c r="AG776" i="41"/>
  <c r="F709" i="83"/>
  <c r="F776" i="38"/>
  <c r="AG814" i="41"/>
  <c r="F741" i="83"/>
  <c r="F814" i="38"/>
  <c r="AG830" i="41"/>
  <c r="F752" i="83"/>
  <c r="F830" i="38"/>
  <c r="AG856" i="41"/>
  <c r="F856" i="38"/>
  <c r="AG874" i="41"/>
  <c r="F874" i="38"/>
  <c r="AG886" i="41"/>
  <c r="F886" i="38"/>
  <c r="AG689" i="41"/>
  <c r="F639" i="83"/>
  <c r="F689" i="38"/>
  <c r="AG710" i="41"/>
  <c r="F659" i="83"/>
  <c r="F710" i="38"/>
  <c r="AG719" i="41"/>
  <c r="F667" i="83"/>
  <c r="F719" i="38"/>
  <c r="AG751" i="41"/>
  <c r="F692" i="83"/>
  <c r="F751" i="38"/>
  <c r="AG821" i="41"/>
  <c r="F746" i="83"/>
  <c r="F821" i="38"/>
  <c r="AG831" i="41"/>
  <c r="F831" i="38"/>
  <c r="AG859" i="41"/>
  <c r="F859" i="38"/>
  <c r="AG866" i="41"/>
  <c r="F776" i="83"/>
  <c r="F866" i="38"/>
  <c r="AG875" i="41"/>
  <c r="F875" i="38"/>
  <c r="AG879" i="41"/>
  <c r="F784" i="83"/>
  <c r="F879" i="38"/>
  <c r="AG662" i="41"/>
  <c r="F662" i="38"/>
  <c r="AG694" i="41"/>
  <c r="F644" i="83"/>
  <c r="F694" i="38"/>
  <c r="AG707" i="41"/>
  <c r="F656" i="83"/>
  <c r="F707" i="38"/>
  <c r="AG711" i="41"/>
  <c r="F660" i="83"/>
  <c r="F711" i="38"/>
  <c r="AG715" i="41"/>
  <c r="F664" i="83"/>
  <c r="F715" i="38"/>
  <c r="AG720" i="41"/>
  <c r="F668" i="83"/>
  <c r="F720" i="38"/>
  <c r="AG771" i="41"/>
  <c r="F771" i="38"/>
  <c r="AG809" i="41"/>
  <c r="F737" i="83"/>
  <c r="F809" i="38"/>
  <c r="AG824" i="41"/>
  <c r="F824" i="38"/>
  <c r="AG837" i="41"/>
  <c r="F758" i="83"/>
  <c r="F837" i="38"/>
  <c r="AG860" i="41"/>
  <c r="F860" i="38"/>
  <c r="AG867" i="41"/>
  <c r="F777" i="83"/>
  <c r="F867" i="38"/>
  <c r="AG876" i="41"/>
  <c r="F782" i="83"/>
  <c r="F876" i="38"/>
  <c r="AG880" i="41"/>
  <c r="F880" i="38"/>
  <c r="AG1070" i="41"/>
  <c r="F1070" i="38"/>
  <c r="AG704" i="41"/>
  <c r="F653" i="83"/>
  <c r="F704" i="38"/>
  <c r="AG1072" i="41"/>
  <c r="F1072" i="38"/>
  <c r="E77" i="44"/>
  <c r="F77" i="44"/>
  <c r="E78" i="44"/>
  <c r="F78" i="44"/>
  <c r="B78" i="44"/>
  <c r="B77" i="44"/>
  <c r="AQ3" i="41" l="1"/>
  <c r="AR3" i="41"/>
  <c r="AS3" i="41"/>
  <c r="AT3" i="41"/>
  <c r="AU3" i="41"/>
  <c r="AV3" i="41"/>
  <c r="AW3" i="41"/>
  <c r="AQ4" i="41"/>
  <c r="AR4" i="41"/>
  <c r="AS4" i="41"/>
  <c r="AT4" i="41"/>
  <c r="AU4" i="41"/>
  <c r="AV4" i="41"/>
  <c r="AW4" i="41"/>
  <c r="AQ5" i="41"/>
  <c r="AR5" i="41"/>
  <c r="AS5" i="41"/>
  <c r="AT5" i="41"/>
  <c r="AU5" i="41"/>
  <c r="AV5" i="41"/>
  <c r="AW5" i="41"/>
  <c r="AQ6" i="41"/>
  <c r="AR6" i="41"/>
  <c r="AS6" i="41"/>
  <c r="AT6" i="41"/>
  <c r="AU6" i="41"/>
  <c r="AV6" i="41"/>
  <c r="AW6" i="41"/>
  <c r="AQ7" i="41"/>
  <c r="AR7" i="41"/>
  <c r="AS7" i="41"/>
  <c r="AT7" i="41"/>
  <c r="AU7" i="41"/>
  <c r="AV7" i="41"/>
  <c r="AW7" i="41"/>
  <c r="AQ8" i="41"/>
  <c r="AR8" i="41"/>
  <c r="AS8" i="41"/>
  <c r="AT8" i="41"/>
  <c r="AU8" i="41"/>
  <c r="AV8" i="41"/>
  <c r="AW8" i="41"/>
  <c r="AQ9" i="41"/>
  <c r="AR9" i="41"/>
  <c r="AS9" i="41"/>
  <c r="AT9" i="41"/>
  <c r="AU9" i="41"/>
  <c r="AV9" i="41"/>
  <c r="AW9" i="41"/>
  <c r="AW2" i="41"/>
  <c r="AV2" i="41"/>
  <c r="AU2" i="41"/>
  <c r="AT2" i="41"/>
  <c r="AS2" i="41"/>
  <c r="AR2" i="41"/>
  <c r="AQ2" i="41"/>
  <c r="AF3" i="41"/>
  <c r="AG3" i="41"/>
  <c r="AH3" i="41"/>
  <c r="AI3" i="41"/>
  <c r="AJ3" i="41"/>
  <c r="AK3" i="41"/>
  <c r="AL3" i="41"/>
  <c r="AM3" i="41"/>
  <c r="AF4" i="41"/>
  <c r="AG4" i="41"/>
  <c r="AH4" i="41"/>
  <c r="AI4" i="41"/>
  <c r="AJ4" i="41"/>
  <c r="AK4" i="41"/>
  <c r="AL4" i="41"/>
  <c r="AM4" i="41"/>
  <c r="AF5" i="41"/>
  <c r="AG5" i="41"/>
  <c r="AH5" i="41"/>
  <c r="AI5" i="41"/>
  <c r="AJ5" i="41"/>
  <c r="AK5" i="41"/>
  <c r="AL5" i="41"/>
  <c r="AM5" i="41"/>
  <c r="AF6" i="41"/>
  <c r="AG6" i="41"/>
  <c r="AH6" i="41"/>
  <c r="AI6" i="41"/>
  <c r="AJ6" i="41"/>
  <c r="AK6" i="41"/>
  <c r="AL6" i="41"/>
  <c r="AM6" i="41"/>
  <c r="AF7" i="41"/>
  <c r="AG7" i="41"/>
  <c r="AH7" i="41"/>
  <c r="AI7" i="41"/>
  <c r="AJ7" i="41"/>
  <c r="AK7" i="41"/>
  <c r="AL7" i="41"/>
  <c r="AM7" i="41"/>
  <c r="AF8" i="41"/>
  <c r="AG8" i="41"/>
  <c r="AH8" i="41"/>
  <c r="AI8" i="41"/>
  <c r="AJ8" i="41"/>
  <c r="AK8" i="41"/>
  <c r="AL8" i="41"/>
  <c r="AM8" i="41"/>
  <c r="AF9" i="41"/>
  <c r="AG9" i="41"/>
  <c r="AH9" i="41"/>
  <c r="AI9" i="41"/>
  <c r="AJ9" i="41"/>
  <c r="AK9" i="41"/>
  <c r="AL9" i="41"/>
  <c r="AM9" i="41"/>
  <c r="AM2" i="41"/>
  <c r="AL2" i="41"/>
  <c r="AK2" i="41"/>
  <c r="AJ2" i="41"/>
  <c r="AI2" i="41"/>
  <c r="AH2" i="41"/>
  <c r="AG2" i="41"/>
  <c r="AF2" i="41"/>
  <c r="P1069" i="41"/>
  <c r="O1069" i="41"/>
  <c r="N1069" i="41"/>
  <c r="L1069" i="41"/>
  <c r="K1069" i="41"/>
  <c r="J1069" i="41"/>
  <c r="H1069" i="41"/>
  <c r="G1069" i="41"/>
  <c r="F1069" i="41"/>
  <c r="E1069" i="41"/>
  <c r="D1069" i="41"/>
  <c r="C1069" i="41"/>
  <c r="B1069" i="41"/>
  <c r="P1068" i="41"/>
  <c r="O1068" i="41"/>
  <c r="N1068" i="41"/>
  <c r="L1068" i="41"/>
  <c r="K1068" i="41"/>
  <c r="J1068" i="41"/>
  <c r="H1068" i="41"/>
  <c r="G1068" i="41"/>
  <c r="F1068" i="41"/>
  <c r="E1068" i="41"/>
  <c r="D1068" i="41"/>
  <c r="C1068" i="41"/>
  <c r="B1068" i="41"/>
  <c r="P1067" i="41"/>
  <c r="O1067" i="41"/>
  <c r="N1067" i="41"/>
  <c r="L1067" i="41"/>
  <c r="K1067" i="41"/>
  <c r="J1067" i="41"/>
  <c r="H1067" i="41"/>
  <c r="G1067" i="41"/>
  <c r="F1067" i="41"/>
  <c r="E1067" i="41"/>
  <c r="D1067" i="41"/>
  <c r="C1067" i="41"/>
  <c r="B1067" i="41"/>
  <c r="P1066" i="41"/>
  <c r="O1066" i="41"/>
  <c r="N1066" i="41"/>
  <c r="L1066" i="41"/>
  <c r="K1066" i="41"/>
  <c r="J1066" i="41"/>
  <c r="H1066" i="41"/>
  <c r="G1066" i="41"/>
  <c r="F1066" i="41"/>
  <c r="E1066" i="41"/>
  <c r="D1066" i="41"/>
  <c r="C1066" i="41"/>
  <c r="B1066" i="41"/>
  <c r="P1065" i="41"/>
  <c r="O1065" i="41"/>
  <c r="N1065" i="41"/>
  <c r="L1065" i="41"/>
  <c r="K1065" i="41"/>
  <c r="J1065" i="41"/>
  <c r="H1065" i="41"/>
  <c r="G1065" i="41"/>
  <c r="F1065" i="41"/>
  <c r="E1065" i="41"/>
  <c r="D1065" i="41"/>
  <c r="C1065" i="41"/>
  <c r="E8" i="44" l="1"/>
  <c r="E9" i="44"/>
  <c r="E10" i="44"/>
  <c r="E11" i="44"/>
  <c r="E12" i="44"/>
  <c r="E13" i="44"/>
  <c r="E14" i="44"/>
  <c r="E15" i="44"/>
  <c r="E16" i="44"/>
  <c r="E17" i="44"/>
  <c r="E18" i="44"/>
  <c r="E19" i="44"/>
  <c r="E20" i="44"/>
  <c r="E7" i="44"/>
  <c r="E6" i="44"/>
  <c r="E5" i="44"/>
  <c r="E4" i="44"/>
  <c r="E3" i="44"/>
  <c r="E2" i="44"/>
  <c r="D504" i="38" l="1"/>
  <c r="D505" i="38"/>
  <c r="D506" i="38"/>
  <c r="D507" i="38"/>
  <c r="D508" i="38"/>
  <c r="D509" i="38"/>
  <c r="D510" i="38"/>
  <c r="D511" i="38"/>
  <c r="D512" i="38"/>
  <c r="D513" i="38"/>
  <c r="D514" i="38"/>
  <c r="D515" i="38"/>
  <c r="D516" i="38"/>
  <c r="D517" i="38"/>
  <c r="D518" i="38"/>
  <c r="D519" i="38"/>
  <c r="D520" i="38"/>
  <c r="D521" i="38"/>
  <c r="D522" i="38"/>
  <c r="D523" i="38"/>
  <c r="D524" i="38"/>
  <c r="D525" i="38"/>
  <c r="D526" i="38"/>
  <c r="D527" i="38"/>
  <c r="D528" i="38"/>
  <c r="D529" i="38"/>
  <c r="D530" i="38"/>
  <c r="D531" i="38"/>
  <c r="D532" i="38"/>
  <c r="D533" i="38"/>
  <c r="D534" i="38"/>
  <c r="D535" i="38"/>
  <c r="D536" i="38"/>
  <c r="D537" i="38"/>
  <c r="D538" i="38"/>
  <c r="D539" i="38"/>
  <c r="D540" i="38"/>
  <c r="D541" i="38"/>
  <c r="D542" i="38"/>
  <c r="D543" i="38"/>
  <c r="D544" i="38"/>
  <c r="D545" i="38"/>
  <c r="D546" i="38"/>
  <c r="D547" i="38"/>
  <c r="D548" i="38"/>
  <c r="D549" i="38"/>
  <c r="D550" i="38"/>
  <c r="D551" i="38"/>
  <c r="D552" i="38"/>
  <c r="D553" i="38"/>
  <c r="D554" i="38"/>
  <c r="D555" i="38"/>
  <c r="D556" i="38"/>
  <c r="D557" i="38"/>
  <c r="D558" i="38"/>
  <c r="D559" i="38"/>
  <c r="D560" i="38"/>
  <c r="D561" i="38"/>
  <c r="D562" i="38"/>
  <c r="D563" i="38"/>
  <c r="D564" i="38"/>
  <c r="D565" i="38"/>
  <c r="D566" i="38"/>
  <c r="D567" i="38"/>
  <c r="D568" i="38"/>
  <c r="D569" i="38"/>
  <c r="D570" i="38"/>
  <c r="D571" i="38"/>
  <c r="D572" i="38"/>
  <c r="D573" i="38"/>
  <c r="D574" i="38"/>
  <c r="D575" i="38"/>
  <c r="D576" i="38"/>
  <c r="D577" i="38"/>
  <c r="D578" i="38"/>
  <c r="D579" i="38"/>
  <c r="D580" i="38"/>
  <c r="D581" i="38"/>
  <c r="D582" i="38"/>
  <c r="D583" i="38"/>
  <c r="D584" i="38"/>
  <c r="D585" i="38"/>
  <c r="D586" i="38"/>
  <c r="D587" i="38"/>
  <c r="D588" i="38"/>
  <c r="D589" i="38"/>
  <c r="D590" i="38"/>
  <c r="D591" i="38"/>
  <c r="D592" i="38"/>
  <c r="D593" i="38"/>
  <c r="D594" i="38"/>
  <c r="D595" i="38"/>
  <c r="D596" i="38"/>
  <c r="D597" i="38"/>
  <c r="D598" i="38"/>
  <c r="D599" i="38"/>
  <c r="D600" i="38"/>
  <c r="D601" i="38"/>
  <c r="D602" i="38"/>
  <c r="D603" i="38"/>
  <c r="D604" i="38"/>
  <c r="D605" i="38"/>
  <c r="D606" i="38"/>
  <c r="D607" i="38"/>
  <c r="D608" i="38"/>
  <c r="D609" i="38"/>
  <c r="D610" i="38"/>
  <c r="D611" i="38"/>
  <c r="D612" i="38"/>
  <c r="D613" i="38"/>
  <c r="D614" i="38"/>
  <c r="D615" i="38"/>
  <c r="D616" i="38"/>
  <c r="D617" i="38"/>
  <c r="D618" i="38"/>
  <c r="D619" i="38"/>
  <c r="D620" i="38"/>
  <c r="D621" i="38"/>
  <c r="D622" i="38"/>
  <c r="D623" i="38"/>
  <c r="D624" i="38"/>
  <c r="D625" i="38"/>
  <c r="D626" i="38"/>
  <c r="D627" i="38"/>
  <c r="D628" i="38"/>
  <c r="D629" i="38"/>
  <c r="D630" i="38"/>
  <c r="D631" i="38"/>
  <c r="D632" i="38"/>
  <c r="D633" i="38"/>
  <c r="D634" i="38"/>
  <c r="D635" i="38"/>
  <c r="D636" i="38"/>
  <c r="D637" i="38"/>
  <c r="D638" i="38"/>
  <c r="D639" i="38"/>
  <c r="D640" i="38"/>
  <c r="D641" i="38"/>
  <c r="D642" i="38"/>
  <c r="D643" i="38"/>
  <c r="D644" i="38"/>
  <c r="D645" i="38"/>
  <c r="D646" i="38"/>
  <c r="D647" i="38"/>
  <c r="D648" i="38"/>
  <c r="D649" i="38"/>
  <c r="D650" i="38"/>
  <c r="D651" i="38"/>
  <c r="D652" i="38"/>
  <c r="D653" i="38"/>
  <c r="D654" i="38"/>
  <c r="D655" i="38"/>
  <c r="D656" i="38"/>
  <c r="D657" i="38"/>
  <c r="D658" i="38"/>
  <c r="D659" i="38"/>
  <c r="D660" i="38"/>
  <c r="D661" i="38"/>
  <c r="D662" i="38"/>
  <c r="D663" i="38"/>
  <c r="D664" i="38"/>
  <c r="D665" i="38"/>
  <c r="D666" i="38"/>
  <c r="D667" i="38"/>
  <c r="D668" i="38"/>
  <c r="D669" i="38"/>
  <c r="D670" i="38"/>
  <c r="D671" i="38"/>
  <c r="D672" i="38"/>
  <c r="D673" i="38"/>
  <c r="D674" i="38"/>
  <c r="D675" i="38"/>
  <c r="D676" i="38"/>
  <c r="D677" i="38"/>
  <c r="D678" i="38"/>
  <c r="D679" i="38"/>
  <c r="D680" i="38"/>
  <c r="D681" i="38"/>
  <c r="D682" i="38"/>
  <c r="D683" i="38"/>
  <c r="D684" i="38"/>
  <c r="D685" i="38"/>
  <c r="D686" i="38"/>
  <c r="D687" i="38"/>
  <c r="D688" i="38"/>
  <c r="D689" i="38"/>
  <c r="D690" i="38"/>
  <c r="D691" i="38"/>
  <c r="D692" i="38"/>
  <c r="D693" i="38"/>
  <c r="D694" i="38"/>
  <c r="D695" i="38"/>
  <c r="D696" i="38"/>
  <c r="D697" i="38"/>
  <c r="D698" i="38"/>
  <c r="D699" i="38"/>
  <c r="D700" i="38"/>
  <c r="D701" i="38"/>
  <c r="D702" i="38"/>
  <c r="D703" i="38"/>
  <c r="D704" i="38"/>
  <c r="D705" i="38"/>
  <c r="D706" i="38"/>
  <c r="D707" i="38"/>
  <c r="D708" i="38"/>
  <c r="D709" i="38"/>
  <c r="D710" i="38"/>
  <c r="D711" i="38"/>
  <c r="D712" i="38"/>
  <c r="D713" i="38"/>
  <c r="D714" i="38"/>
  <c r="D715" i="38"/>
  <c r="D716" i="38"/>
  <c r="D717" i="38"/>
  <c r="D718" i="38"/>
  <c r="D719" i="38"/>
  <c r="D720" i="38"/>
  <c r="D721" i="38"/>
  <c r="D722" i="38"/>
  <c r="D723" i="38"/>
  <c r="D724" i="38"/>
  <c r="D725" i="38"/>
  <c r="D726" i="38"/>
  <c r="D727" i="38"/>
  <c r="D728" i="38"/>
  <c r="D729" i="38"/>
  <c r="D730" i="38"/>
  <c r="D731" i="38"/>
  <c r="D732" i="38"/>
  <c r="D733" i="38"/>
  <c r="D734" i="38"/>
  <c r="D735" i="38"/>
  <c r="D736" i="38"/>
  <c r="D737" i="38"/>
  <c r="D738" i="38"/>
  <c r="D739" i="38"/>
  <c r="D740" i="38"/>
  <c r="D741" i="38"/>
  <c r="D742" i="38"/>
  <c r="D743" i="38"/>
  <c r="D744" i="38"/>
  <c r="D745" i="38"/>
  <c r="D746" i="38"/>
  <c r="D747" i="38"/>
  <c r="D748" i="38"/>
  <c r="D749" i="38"/>
  <c r="D750" i="38"/>
  <c r="D751" i="38"/>
  <c r="D752" i="38"/>
  <c r="D753" i="38"/>
  <c r="D754" i="38"/>
  <c r="D755" i="38"/>
  <c r="D756" i="38"/>
  <c r="D757" i="38"/>
  <c r="D758" i="38"/>
  <c r="D759" i="38"/>
  <c r="D760" i="38"/>
  <c r="D761" i="38"/>
  <c r="D762" i="38"/>
  <c r="D763" i="38"/>
  <c r="D764" i="38"/>
  <c r="D765" i="38"/>
  <c r="D766" i="38"/>
  <c r="D767" i="38"/>
  <c r="D768" i="38"/>
  <c r="D769" i="38"/>
  <c r="D770" i="38"/>
  <c r="D771" i="38"/>
  <c r="D772" i="38"/>
  <c r="D773" i="38"/>
  <c r="D774" i="38"/>
  <c r="D775" i="38"/>
  <c r="D776" i="38"/>
  <c r="D777" i="38"/>
  <c r="D778" i="38"/>
  <c r="D779" i="38"/>
  <c r="D780" i="38"/>
  <c r="D781" i="38"/>
  <c r="D782" i="38"/>
  <c r="D783" i="38"/>
  <c r="D784" i="38"/>
  <c r="D785" i="38"/>
  <c r="D786" i="38"/>
  <c r="D787" i="38"/>
  <c r="D788" i="38"/>
  <c r="D789" i="38"/>
  <c r="D790" i="38"/>
  <c r="D791" i="38"/>
  <c r="D792" i="38"/>
  <c r="D793" i="38"/>
  <c r="D794" i="38"/>
  <c r="D795" i="38"/>
  <c r="D796" i="38"/>
  <c r="D797" i="38"/>
  <c r="D798" i="38"/>
  <c r="D799" i="38"/>
  <c r="D800" i="38"/>
  <c r="D801" i="38"/>
  <c r="D802" i="38"/>
  <c r="D803" i="38"/>
  <c r="D804" i="38"/>
  <c r="D805" i="38"/>
  <c r="D806" i="38"/>
  <c r="D807" i="38"/>
  <c r="D808" i="38"/>
  <c r="D809" i="38"/>
  <c r="D810" i="38"/>
  <c r="D811" i="38"/>
  <c r="D812" i="38"/>
  <c r="D813" i="38"/>
  <c r="D814" i="38"/>
  <c r="D815" i="38"/>
  <c r="D816" i="38"/>
  <c r="D817" i="38"/>
  <c r="D818" i="38"/>
  <c r="D819" i="38"/>
  <c r="D820" i="38"/>
  <c r="D821" i="38"/>
  <c r="D822" i="38"/>
  <c r="D823" i="38"/>
  <c r="D824" i="38"/>
  <c r="D825" i="38"/>
  <c r="D826" i="38"/>
  <c r="D827" i="38"/>
  <c r="D828" i="38"/>
  <c r="D829" i="38"/>
  <c r="D830" i="38"/>
  <c r="D831" i="38"/>
  <c r="D832" i="38"/>
  <c r="D833" i="38"/>
  <c r="D834" i="38"/>
  <c r="D835" i="38"/>
  <c r="D836" i="38"/>
  <c r="D837" i="38"/>
  <c r="D838" i="38"/>
  <c r="D839" i="38"/>
  <c r="D840" i="38"/>
  <c r="D841" i="38"/>
  <c r="D842" i="38"/>
  <c r="D843" i="38"/>
  <c r="D844" i="38"/>
  <c r="D845" i="38"/>
  <c r="D846" i="38"/>
  <c r="D847" i="38"/>
  <c r="D848" i="38"/>
  <c r="D849" i="38"/>
  <c r="D850" i="38"/>
  <c r="D851" i="38"/>
  <c r="D852" i="38"/>
  <c r="D853" i="38"/>
  <c r="D854" i="38"/>
  <c r="D855" i="38"/>
  <c r="D856" i="38"/>
  <c r="D857" i="38"/>
  <c r="D858" i="38"/>
  <c r="D859" i="38"/>
  <c r="D860" i="38"/>
  <c r="D861" i="38"/>
  <c r="D862" i="38"/>
  <c r="D863" i="38"/>
  <c r="D864" i="38"/>
  <c r="D865" i="38"/>
  <c r="D866" i="38"/>
  <c r="D867" i="38"/>
  <c r="D868" i="38"/>
  <c r="D869" i="38"/>
  <c r="D870" i="38"/>
  <c r="D871" i="38"/>
  <c r="D872" i="38"/>
  <c r="D873" i="38"/>
  <c r="D874" i="38"/>
  <c r="D875" i="38"/>
  <c r="D876" i="38"/>
  <c r="D877" i="38"/>
  <c r="D878" i="38"/>
  <c r="D879" i="38"/>
  <c r="D880" i="38"/>
  <c r="D881" i="38"/>
  <c r="D882" i="38"/>
  <c r="D883" i="38"/>
  <c r="D884" i="38"/>
  <c r="D885" i="38"/>
  <c r="D886" i="38"/>
  <c r="D887" i="38"/>
  <c r="D888" i="38"/>
  <c r="D889" i="38"/>
  <c r="D890" i="38"/>
  <c r="D891" i="38"/>
  <c r="D892" i="38"/>
  <c r="D893" i="38"/>
  <c r="D894" i="38"/>
  <c r="D895" i="38"/>
  <c r="D896" i="38"/>
  <c r="D897" i="38"/>
  <c r="D898" i="38"/>
  <c r="D899" i="38"/>
  <c r="D900" i="38"/>
  <c r="D901" i="38"/>
  <c r="D902" i="38"/>
  <c r="D903" i="38"/>
  <c r="D904" i="38"/>
  <c r="D905" i="38"/>
  <c r="D906" i="38"/>
  <c r="D907" i="38"/>
  <c r="D908" i="38"/>
  <c r="D909" i="38"/>
  <c r="D910" i="38"/>
  <c r="D911" i="38"/>
  <c r="D912" i="38"/>
  <c r="D913" i="38"/>
  <c r="D914" i="38"/>
  <c r="D915" i="38"/>
  <c r="D916" i="38"/>
  <c r="D917" i="38"/>
  <c r="D918" i="38"/>
  <c r="D919" i="38"/>
  <c r="D920" i="38"/>
  <c r="D921" i="38"/>
  <c r="D922" i="38"/>
  <c r="D923" i="38"/>
  <c r="D924" i="38"/>
  <c r="D925" i="38"/>
  <c r="D926" i="38"/>
  <c r="D927" i="38"/>
  <c r="D928" i="38"/>
  <c r="D929" i="38"/>
  <c r="D930" i="38"/>
  <c r="D931" i="38"/>
  <c r="D932" i="38"/>
  <c r="D933" i="38"/>
  <c r="D934" i="38"/>
  <c r="D935" i="38"/>
  <c r="D936" i="38"/>
  <c r="D937" i="38"/>
  <c r="D938" i="38"/>
  <c r="D939" i="38"/>
  <c r="D940" i="38"/>
  <c r="D941" i="38"/>
  <c r="D942" i="38"/>
  <c r="D943" i="38"/>
  <c r="D944" i="38"/>
  <c r="D945" i="38"/>
  <c r="D946" i="38"/>
  <c r="D947" i="38"/>
  <c r="D948" i="38"/>
  <c r="D949" i="38"/>
  <c r="D950" i="38"/>
  <c r="D951" i="38"/>
  <c r="D952" i="38"/>
  <c r="L2" i="41"/>
  <c r="K3" i="41"/>
  <c r="K4" i="41"/>
  <c r="K5" i="41"/>
  <c r="K6" i="41"/>
  <c r="K7" i="41"/>
  <c r="K8" i="41"/>
  <c r="K9" i="41"/>
  <c r="K2" i="41"/>
  <c r="J3" i="41"/>
  <c r="J4" i="41"/>
  <c r="J5" i="41"/>
  <c r="J6" i="41"/>
  <c r="J7" i="41"/>
  <c r="J8" i="41"/>
  <c r="J9" i="41"/>
  <c r="J2" i="41"/>
  <c r="E3" i="41"/>
  <c r="E4" i="41"/>
  <c r="E5" i="41"/>
  <c r="E6" i="41"/>
  <c r="E7" i="41"/>
  <c r="E8" i="41"/>
  <c r="E9" i="41"/>
  <c r="E2" i="41"/>
  <c r="AN3" i="41"/>
  <c r="AO3" i="41"/>
  <c r="AP3" i="41"/>
  <c r="AN4" i="41"/>
  <c r="AO4" i="41"/>
  <c r="AP4" i="41"/>
  <c r="AN5" i="41"/>
  <c r="AO5" i="41"/>
  <c r="AP5" i="41"/>
  <c r="AN6" i="41"/>
  <c r="AO6" i="41"/>
  <c r="AP6" i="41"/>
  <c r="AN7" i="41"/>
  <c r="AO7" i="41"/>
  <c r="AP7" i="41"/>
  <c r="AN8" i="41"/>
  <c r="AO8" i="41"/>
  <c r="AP8" i="41"/>
  <c r="AN9" i="41"/>
  <c r="AO9" i="41"/>
  <c r="AP9" i="41"/>
  <c r="AP2" i="41"/>
  <c r="AO2" i="41"/>
  <c r="AN2" i="41"/>
  <c r="K879" i="41"/>
  <c r="K878" i="41"/>
  <c r="K867" i="41"/>
  <c r="K866" i="41"/>
  <c r="K837" i="41"/>
  <c r="K825" i="41"/>
  <c r="K824" i="41"/>
  <c r="K814" i="41"/>
  <c r="K809" i="41"/>
  <c r="K793" i="41"/>
  <c r="K733" i="41"/>
  <c r="K719" i="41"/>
  <c r="K689" i="41"/>
  <c r="K674" i="41"/>
  <c r="G117" i="55" l="1"/>
  <c r="G128" i="55"/>
  <c r="G124" i="55"/>
  <c r="G122" i="55"/>
  <c r="G118" i="55"/>
  <c r="G110" i="55"/>
  <c r="G106" i="55"/>
  <c r="G132" i="55"/>
  <c r="G129" i="55"/>
  <c r="G127" i="55"/>
  <c r="G137" i="55"/>
  <c r="G121" i="55"/>
  <c r="G135" i="55"/>
  <c r="G114" i="55"/>
  <c r="G111" i="55"/>
  <c r="G107" i="55"/>
  <c r="G103" i="55"/>
  <c r="G101" i="55"/>
  <c r="G100" i="55"/>
  <c r="G99" i="55"/>
  <c r="G97" i="55"/>
  <c r="G95" i="55"/>
  <c r="G93" i="55"/>
  <c r="G92" i="55"/>
  <c r="G90" i="55"/>
  <c r="G89" i="55"/>
  <c r="G88" i="55"/>
  <c r="G86" i="55"/>
  <c r="G84" i="55"/>
  <c r="G49" i="55"/>
  <c r="G47" i="55"/>
  <c r="G45" i="55"/>
  <c r="G133" i="55"/>
  <c r="G138" i="55"/>
  <c r="G131" i="55"/>
  <c r="G125" i="55"/>
  <c r="G123" i="55"/>
  <c r="G119" i="55"/>
  <c r="G116" i="55"/>
  <c r="G113" i="55"/>
  <c r="G109" i="55"/>
  <c r="G105" i="55"/>
  <c r="G102" i="55"/>
  <c r="G134" i="55"/>
  <c r="G130" i="55"/>
  <c r="G126" i="55"/>
  <c r="G136" i="55"/>
  <c r="G120" i="55"/>
  <c r="G115" i="55"/>
  <c r="G112" i="55"/>
  <c r="G108" i="55"/>
  <c r="G104" i="55"/>
  <c r="G98" i="55"/>
  <c r="G96" i="55"/>
  <c r="G94" i="55"/>
  <c r="G91" i="55"/>
  <c r="G87" i="55"/>
  <c r="G85" i="55"/>
  <c r="G50" i="55"/>
  <c r="G48" i="55"/>
  <c r="G46" i="55"/>
  <c r="G44" i="55"/>
  <c r="B562" i="56"/>
  <c r="C562" i="56"/>
  <c r="D562" i="56"/>
  <c r="E562" i="56"/>
  <c r="F562" i="56"/>
  <c r="G562" i="56"/>
  <c r="H562" i="56"/>
  <c r="I562" i="56"/>
  <c r="J562" i="56"/>
  <c r="K562" i="56"/>
  <c r="M562" i="56"/>
  <c r="N562" i="56"/>
  <c r="B563" i="56"/>
  <c r="C563" i="56"/>
  <c r="D563" i="56"/>
  <c r="E563" i="56"/>
  <c r="F563" i="56"/>
  <c r="G563" i="56"/>
  <c r="H563" i="56"/>
  <c r="I563" i="56"/>
  <c r="J563" i="56"/>
  <c r="K563" i="56"/>
  <c r="M563" i="56"/>
  <c r="N563" i="56"/>
  <c r="B564" i="56"/>
  <c r="C564" i="56"/>
  <c r="D564" i="56"/>
  <c r="E564" i="56"/>
  <c r="F564" i="56"/>
  <c r="G564" i="56"/>
  <c r="H564" i="56"/>
  <c r="I564" i="56"/>
  <c r="J564" i="56"/>
  <c r="K564" i="56"/>
  <c r="M564" i="56"/>
  <c r="N564" i="56"/>
  <c r="B565" i="56"/>
  <c r="C565" i="56"/>
  <c r="D565" i="56"/>
  <c r="E565" i="56"/>
  <c r="F565" i="56"/>
  <c r="G565" i="56"/>
  <c r="H565" i="56"/>
  <c r="I565" i="56"/>
  <c r="J565" i="56"/>
  <c r="K565" i="56"/>
  <c r="M565" i="56"/>
  <c r="N565" i="56"/>
  <c r="B566" i="56"/>
  <c r="C566" i="56"/>
  <c r="D566" i="56"/>
  <c r="E566" i="56"/>
  <c r="F566" i="56"/>
  <c r="G566" i="56"/>
  <c r="H566" i="56"/>
  <c r="I566" i="56"/>
  <c r="J566" i="56"/>
  <c r="K566" i="56"/>
  <c r="M566" i="56"/>
  <c r="N566" i="56"/>
  <c r="B567" i="56"/>
  <c r="C567" i="56"/>
  <c r="D567" i="56"/>
  <c r="E567" i="56"/>
  <c r="F567" i="56"/>
  <c r="G567" i="56"/>
  <c r="H567" i="56"/>
  <c r="I567" i="56"/>
  <c r="J567" i="56"/>
  <c r="K567" i="56"/>
  <c r="M567" i="56"/>
  <c r="N567" i="56"/>
  <c r="B568" i="56"/>
  <c r="C568" i="56"/>
  <c r="D568" i="56"/>
  <c r="E568" i="56"/>
  <c r="F568" i="56"/>
  <c r="G568" i="56"/>
  <c r="H568" i="56"/>
  <c r="I568" i="56"/>
  <c r="J568" i="56"/>
  <c r="K568" i="56"/>
  <c r="M568" i="56"/>
  <c r="N568" i="56"/>
  <c r="B569" i="56"/>
  <c r="C569" i="56"/>
  <c r="D569" i="56"/>
  <c r="E569" i="56"/>
  <c r="F569" i="56"/>
  <c r="G569" i="56"/>
  <c r="H569" i="56"/>
  <c r="I569" i="56"/>
  <c r="J569" i="56"/>
  <c r="K569" i="56"/>
  <c r="M569" i="56"/>
  <c r="N569" i="56"/>
  <c r="B570" i="56"/>
  <c r="C570" i="56"/>
  <c r="D570" i="56"/>
  <c r="E570" i="56"/>
  <c r="F570" i="56"/>
  <c r="G570" i="56"/>
  <c r="H570" i="56"/>
  <c r="I570" i="56"/>
  <c r="J570" i="56"/>
  <c r="K570" i="56"/>
  <c r="M570" i="56"/>
  <c r="N570" i="56"/>
  <c r="B571" i="56"/>
  <c r="C571" i="56"/>
  <c r="D571" i="56"/>
  <c r="E571" i="56"/>
  <c r="F571" i="56"/>
  <c r="G571" i="56"/>
  <c r="H571" i="56"/>
  <c r="I571" i="56"/>
  <c r="J571" i="56"/>
  <c r="K571" i="56"/>
  <c r="M571" i="56"/>
  <c r="N571" i="56"/>
  <c r="B572" i="56"/>
  <c r="C572" i="56"/>
  <c r="D572" i="56"/>
  <c r="E572" i="56"/>
  <c r="F572" i="56"/>
  <c r="G572" i="56"/>
  <c r="H572" i="56"/>
  <c r="I572" i="56"/>
  <c r="J572" i="56"/>
  <c r="K572" i="56"/>
  <c r="M572" i="56"/>
  <c r="N572" i="56"/>
  <c r="B573" i="56"/>
  <c r="C573" i="56"/>
  <c r="D573" i="56"/>
  <c r="E573" i="56"/>
  <c r="F573" i="56"/>
  <c r="G573" i="56"/>
  <c r="H573" i="56"/>
  <c r="I573" i="56"/>
  <c r="J573" i="56"/>
  <c r="K573" i="56"/>
  <c r="M573" i="56"/>
  <c r="N573" i="56"/>
  <c r="B574" i="56"/>
  <c r="C574" i="56"/>
  <c r="D574" i="56"/>
  <c r="E574" i="56"/>
  <c r="F574" i="56"/>
  <c r="G574" i="56"/>
  <c r="H574" i="56"/>
  <c r="I574" i="56"/>
  <c r="J574" i="56"/>
  <c r="K574" i="56"/>
  <c r="M574" i="56"/>
  <c r="N574" i="56"/>
  <c r="B575" i="56"/>
  <c r="C575" i="56"/>
  <c r="D575" i="56"/>
  <c r="E575" i="56"/>
  <c r="F575" i="56"/>
  <c r="G575" i="56"/>
  <c r="H575" i="56"/>
  <c r="I575" i="56"/>
  <c r="J575" i="56"/>
  <c r="K575" i="56"/>
  <c r="M575" i="56"/>
  <c r="N575" i="56"/>
  <c r="B576" i="56"/>
  <c r="C576" i="56"/>
  <c r="D576" i="56"/>
  <c r="E576" i="56"/>
  <c r="F576" i="56"/>
  <c r="G576" i="56"/>
  <c r="H576" i="56"/>
  <c r="I576" i="56"/>
  <c r="J576" i="56"/>
  <c r="K576" i="56"/>
  <c r="M576" i="56"/>
  <c r="N576" i="56"/>
  <c r="B577" i="56"/>
  <c r="C577" i="56"/>
  <c r="D577" i="56"/>
  <c r="E577" i="56"/>
  <c r="F577" i="56"/>
  <c r="G577" i="56"/>
  <c r="H577" i="56"/>
  <c r="I577" i="56"/>
  <c r="J577" i="56"/>
  <c r="K577" i="56"/>
  <c r="M577" i="56"/>
  <c r="N577" i="56"/>
  <c r="B578" i="56"/>
  <c r="C578" i="56"/>
  <c r="D578" i="56"/>
  <c r="E578" i="56"/>
  <c r="F578" i="56"/>
  <c r="G578" i="56"/>
  <c r="H578" i="56"/>
  <c r="I578" i="56"/>
  <c r="J578" i="56"/>
  <c r="K578" i="56"/>
  <c r="M578" i="56"/>
  <c r="N578" i="56"/>
  <c r="B579" i="56"/>
  <c r="C579" i="56"/>
  <c r="D579" i="56"/>
  <c r="E579" i="56"/>
  <c r="F579" i="56"/>
  <c r="G579" i="56"/>
  <c r="H579" i="56"/>
  <c r="I579" i="56"/>
  <c r="J579" i="56"/>
  <c r="K579" i="56"/>
  <c r="M579" i="56"/>
  <c r="N579" i="56"/>
  <c r="B580" i="56"/>
  <c r="C580" i="56"/>
  <c r="D580" i="56"/>
  <c r="E580" i="56"/>
  <c r="F580" i="56"/>
  <c r="G580" i="56"/>
  <c r="H580" i="56"/>
  <c r="I580" i="56"/>
  <c r="J580" i="56"/>
  <c r="K580" i="56"/>
  <c r="M580" i="56"/>
  <c r="N580" i="56"/>
  <c r="B581" i="56"/>
  <c r="C581" i="56"/>
  <c r="D581" i="56"/>
  <c r="E581" i="56"/>
  <c r="F581" i="56"/>
  <c r="G581" i="56"/>
  <c r="H581" i="56"/>
  <c r="I581" i="56"/>
  <c r="J581" i="56"/>
  <c r="K581" i="56"/>
  <c r="M581" i="56"/>
  <c r="N581" i="56"/>
  <c r="B525" i="58"/>
  <c r="C525" i="58"/>
  <c r="D525" i="58"/>
  <c r="E525" i="58"/>
  <c r="F525" i="58"/>
  <c r="G525" i="58"/>
  <c r="H525" i="58"/>
  <c r="I525" i="58"/>
  <c r="J525" i="58"/>
  <c r="K525" i="58"/>
  <c r="L525" i="58"/>
  <c r="B526" i="58"/>
  <c r="C526" i="58"/>
  <c r="D526" i="58"/>
  <c r="E526" i="58"/>
  <c r="F526" i="58"/>
  <c r="G526" i="58"/>
  <c r="H526" i="58"/>
  <c r="I526" i="58"/>
  <c r="J526" i="58"/>
  <c r="K526" i="58"/>
  <c r="L526" i="58"/>
  <c r="B527" i="58"/>
  <c r="C527" i="58"/>
  <c r="D527" i="58"/>
  <c r="E527" i="58"/>
  <c r="F527" i="58"/>
  <c r="G527" i="58"/>
  <c r="H527" i="58"/>
  <c r="I527" i="58"/>
  <c r="J527" i="58"/>
  <c r="K527" i="58"/>
  <c r="L527" i="58"/>
  <c r="B528" i="58"/>
  <c r="C528" i="58"/>
  <c r="D528" i="58"/>
  <c r="E528" i="58"/>
  <c r="F528" i="58"/>
  <c r="G528" i="58"/>
  <c r="H528" i="58"/>
  <c r="I528" i="58"/>
  <c r="J528" i="58"/>
  <c r="K528" i="58"/>
  <c r="L528" i="58"/>
  <c r="B529" i="58"/>
  <c r="C529" i="58"/>
  <c r="D529" i="58"/>
  <c r="E529" i="58"/>
  <c r="F529" i="58"/>
  <c r="G529" i="58"/>
  <c r="H529" i="58"/>
  <c r="I529" i="58"/>
  <c r="J529" i="58"/>
  <c r="K529" i="58"/>
  <c r="L529" i="58"/>
  <c r="B530" i="58"/>
  <c r="C530" i="58"/>
  <c r="D530" i="58"/>
  <c r="E530" i="58"/>
  <c r="F530" i="58"/>
  <c r="G530" i="58"/>
  <c r="H530" i="58"/>
  <c r="I530" i="58"/>
  <c r="J530" i="58"/>
  <c r="K530" i="58"/>
  <c r="L530" i="58"/>
  <c r="B531" i="58"/>
  <c r="C531" i="58"/>
  <c r="D531" i="58"/>
  <c r="E531" i="58"/>
  <c r="F531" i="58"/>
  <c r="G531" i="58"/>
  <c r="H531" i="58"/>
  <c r="I531" i="58"/>
  <c r="J531" i="58"/>
  <c r="K531" i="58"/>
  <c r="L531" i="58"/>
  <c r="B532" i="58"/>
  <c r="C532" i="58"/>
  <c r="D532" i="58"/>
  <c r="E532" i="58"/>
  <c r="F532" i="58"/>
  <c r="G532" i="58"/>
  <c r="H532" i="58"/>
  <c r="I532" i="58"/>
  <c r="J532" i="58"/>
  <c r="K532" i="58"/>
  <c r="L532" i="58"/>
  <c r="B533" i="58"/>
  <c r="C533" i="58"/>
  <c r="D533" i="58"/>
  <c r="E533" i="58"/>
  <c r="F533" i="58"/>
  <c r="G533" i="58"/>
  <c r="H533" i="58"/>
  <c r="I533" i="58"/>
  <c r="J533" i="58"/>
  <c r="K533" i="58"/>
  <c r="L533" i="58"/>
  <c r="B534" i="58"/>
  <c r="C534" i="58"/>
  <c r="D534" i="58"/>
  <c r="E534" i="58"/>
  <c r="F534" i="58"/>
  <c r="G534" i="58"/>
  <c r="H534" i="58"/>
  <c r="I534" i="58"/>
  <c r="J534" i="58"/>
  <c r="K534" i="58"/>
  <c r="L534" i="58"/>
  <c r="B535" i="58"/>
  <c r="C535" i="58"/>
  <c r="D535" i="58"/>
  <c r="E535" i="58"/>
  <c r="F535" i="58"/>
  <c r="G535" i="58"/>
  <c r="H535" i="58"/>
  <c r="I535" i="58"/>
  <c r="J535" i="58"/>
  <c r="K535" i="58"/>
  <c r="L535" i="58"/>
  <c r="B536" i="58"/>
  <c r="C536" i="58"/>
  <c r="D536" i="58"/>
  <c r="E536" i="58"/>
  <c r="F536" i="58"/>
  <c r="G536" i="58"/>
  <c r="H536" i="58"/>
  <c r="I536" i="58"/>
  <c r="J536" i="58"/>
  <c r="K536" i="58"/>
  <c r="L536" i="58"/>
  <c r="B537" i="58"/>
  <c r="C537" i="58"/>
  <c r="D537" i="58"/>
  <c r="E537" i="58"/>
  <c r="F537" i="58"/>
  <c r="G537" i="58"/>
  <c r="H537" i="58"/>
  <c r="I537" i="58"/>
  <c r="J537" i="58"/>
  <c r="K537" i="58"/>
  <c r="L537" i="58"/>
  <c r="B538" i="58"/>
  <c r="C538" i="58"/>
  <c r="D538" i="58"/>
  <c r="E538" i="58"/>
  <c r="F538" i="58"/>
  <c r="G538" i="58"/>
  <c r="H538" i="58"/>
  <c r="I538" i="58"/>
  <c r="J538" i="58"/>
  <c r="K538" i="58"/>
  <c r="L538" i="58"/>
  <c r="B539" i="58"/>
  <c r="C539" i="58"/>
  <c r="D539" i="58"/>
  <c r="E539" i="58"/>
  <c r="F539" i="58"/>
  <c r="G539" i="58"/>
  <c r="H539" i="58"/>
  <c r="I539" i="58"/>
  <c r="J539" i="58"/>
  <c r="K539" i="58"/>
  <c r="L539" i="58"/>
  <c r="B540" i="58"/>
  <c r="C540" i="58"/>
  <c r="D540" i="58"/>
  <c r="E540" i="58"/>
  <c r="F540" i="58"/>
  <c r="G540" i="58"/>
  <c r="H540" i="58"/>
  <c r="I540" i="58"/>
  <c r="J540" i="58"/>
  <c r="K540" i="58"/>
  <c r="L540" i="58"/>
  <c r="B541" i="58"/>
  <c r="C541" i="58"/>
  <c r="D541" i="58"/>
  <c r="E541" i="58"/>
  <c r="F541" i="58"/>
  <c r="G541" i="58"/>
  <c r="H541" i="58"/>
  <c r="I541" i="58"/>
  <c r="J541" i="58"/>
  <c r="K541" i="58"/>
  <c r="L541" i="58"/>
  <c r="B542" i="58"/>
  <c r="C542" i="58"/>
  <c r="D542" i="58"/>
  <c r="E542" i="58"/>
  <c r="F542" i="58"/>
  <c r="G542" i="58"/>
  <c r="H542" i="58"/>
  <c r="I542" i="58"/>
  <c r="J542" i="58"/>
  <c r="K542" i="58"/>
  <c r="L542" i="58"/>
  <c r="B543" i="58"/>
  <c r="C543" i="58"/>
  <c r="D543" i="58"/>
  <c r="E543" i="58"/>
  <c r="F543" i="58"/>
  <c r="G543" i="58"/>
  <c r="H543" i="58"/>
  <c r="I543" i="58"/>
  <c r="J543" i="58"/>
  <c r="K543" i="58"/>
  <c r="L543" i="58"/>
  <c r="B544" i="58"/>
  <c r="C544" i="58"/>
  <c r="D544" i="58"/>
  <c r="E544" i="58"/>
  <c r="F544" i="58"/>
  <c r="G544" i="58"/>
  <c r="H544" i="58"/>
  <c r="I544" i="58"/>
  <c r="J544" i="58"/>
  <c r="K544" i="58"/>
  <c r="L544" i="58"/>
  <c r="B545" i="58"/>
  <c r="C545" i="58"/>
  <c r="D545" i="58"/>
  <c r="E545" i="58"/>
  <c r="F545" i="58"/>
  <c r="G545" i="58"/>
  <c r="H545" i="58"/>
  <c r="I545" i="58"/>
  <c r="J545" i="58"/>
  <c r="K545" i="58"/>
  <c r="L545" i="58"/>
  <c r="D526" i="60"/>
  <c r="E526" i="60"/>
  <c r="F526" i="60"/>
  <c r="G526" i="60"/>
  <c r="H526" i="60"/>
  <c r="I526" i="60"/>
  <c r="J526" i="60"/>
  <c r="K526" i="60"/>
  <c r="M526" i="60"/>
  <c r="N526" i="60"/>
  <c r="D527" i="60"/>
  <c r="E527" i="60"/>
  <c r="F527" i="60"/>
  <c r="G527" i="60"/>
  <c r="H527" i="60"/>
  <c r="I527" i="60"/>
  <c r="J527" i="60"/>
  <c r="K527" i="60"/>
  <c r="M527" i="60"/>
  <c r="N527" i="60"/>
  <c r="D528" i="60"/>
  <c r="E528" i="60"/>
  <c r="F528" i="60"/>
  <c r="G528" i="60"/>
  <c r="H528" i="60"/>
  <c r="I528" i="60"/>
  <c r="J528" i="60"/>
  <c r="K528" i="60"/>
  <c r="M528" i="60"/>
  <c r="N528" i="60"/>
  <c r="D529" i="60"/>
  <c r="E529" i="60"/>
  <c r="F529" i="60"/>
  <c r="G529" i="60"/>
  <c r="H529" i="60"/>
  <c r="I529" i="60"/>
  <c r="J529" i="60"/>
  <c r="K529" i="60"/>
  <c r="M529" i="60"/>
  <c r="N529" i="60"/>
  <c r="D530" i="60"/>
  <c r="E530" i="60"/>
  <c r="F530" i="60"/>
  <c r="G530" i="60"/>
  <c r="H530" i="60"/>
  <c r="I530" i="60"/>
  <c r="J530" i="60"/>
  <c r="K530" i="60"/>
  <c r="M530" i="60"/>
  <c r="N530" i="60"/>
  <c r="D531" i="60"/>
  <c r="E531" i="60"/>
  <c r="F531" i="60"/>
  <c r="G531" i="60"/>
  <c r="H531" i="60"/>
  <c r="I531" i="60"/>
  <c r="J531" i="60"/>
  <c r="K531" i="60"/>
  <c r="M531" i="60"/>
  <c r="N531" i="60"/>
  <c r="D532" i="60"/>
  <c r="E532" i="60"/>
  <c r="F532" i="60"/>
  <c r="G532" i="60"/>
  <c r="H532" i="60"/>
  <c r="I532" i="60"/>
  <c r="J532" i="60"/>
  <c r="K532" i="60"/>
  <c r="M532" i="60"/>
  <c r="N532" i="60"/>
  <c r="D533" i="60"/>
  <c r="E533" i="60"/>
  <c r="F533" i="60"/>
  <c r="G533" i="60"/>
  <c r="H533" i="60"/>
  <c r="I533" i="60"/>
  <c r="J533" i="60"/>
  <c r="K533" i="60"/>
  <c r="M533" i="60"/>
  <c r="N533" i="60"/>
  <c r="D534" i="60"/>
  <c r="E534" i="60"/>
  <c r="F534" i="60"/>
  <c r="G534" i="60"/>
  <c r="H534" i="60"/>
  <c r="I534" i="60"/>
  <c r="J534" i="60"/>
  <c r="K534" i="60"/>
  <c r="M534" i="60"/>
  <c r="N534" i="60"/>
  <c r="D535" i="60"/>
  <c r="E535" i="60"/>
  <c r="F535" i="60"/>
  <c r="G535" i="60"/>
  <c r="H535" i="60"/>
  <c r="I535" i="60"/>
  <c r="J535" i="60"/>
  <c r="K535" i="60"/>
  <c r="M535" i="60"/>
  <c r="N535" i="60"/>
  <c r="D536" i="60"/>
  <c r="E536" i="60"/>
  <c r="F536" i="60"/>
  <c r="G536" i="60"/>
  <c r="H536" i="60"/>
  <c r="I536" i="60"/>
  <c r="J536" i="60"/>
  <c r="K536" i="60"/>
  <c r="M536" i="60"/>
  <c r="N536" i="60"/>
  <c r="D537" i="60"/>
  <c r="E537" i="60"/>
  <c r="F537" i="60"/>
  <c r="G537" i="60"/>
  <c r="H537" i="60"/>
  <c r="I537" i="60"/>
  <c r="J537" i="60"/>
  <c r="K537" i="60"/>
  <c r="M537" i="60"/>
  <c r="N537" i="60"/>
  <c r="D538" i="60"/>
  <c r="E538" i="60"/>
  <c r="F538" i="60"/>
  <c r="G538" i="60"/>
  <c r="H538" i="60"/>
  <c r="I538" i="60"/>
  <c r="J538" i="60"/>
  <c r="K538" i="60"/>
  <c r="M538" i="60"/>
  <c r="N538" i="60"/>
  <c r="D539" i="60"/>
  <c r="E539" i="60"/>
  <c r="F539" i="60"/>
  <c r="G539" i="60"/>
  <c r="H539" i="60"/>
  <c r="I539" i="60"/>
  <c r="J539" i="60"/>
  <c r="K539" i="60"/>
  <c r="M539" i="60"/>
  <c r="N539" i="60"/>
  <c r="D540" i="60"/>
  <c r="E540" i="60"/>
  <c r="F540" i="60"/>
  <c r="G540" i="60"/>
  <c r="H540" i="60"/>
  <c r="I540" i="60"/>
  <c r="J540" i="60"/>
  <c r="K540" i="60"/>
  <c r="M540" i="60"/>
  <c r="N540" i="60"/>
  <c r="D541" i="60"/>
  <c r="E541" i="60"/>
  <c r="F541" i="60"/>
  <c r="G541" i="60"/>
  <c r="H541" i="60"/>
  <c r="I541" i="60"/>
  <c r="J541" i="60"/>
  <c r="K541" i="60"/>
  <c r="M541" i="60"/>
  <c r="N541" i="60"/>
  <c r="D542" i="60"/>
  <c r="E542" i="60"/>
  <c r="F542" i="60"/>
  <c r="G542" i="60"/>
  <c r="H542" i="60"/>
  <c r="I542" i="60"/>
  <c r="J542" i="60"/>
  <c r="K542" i="60"/>
  <c r="M542" i="60"/>
  <c r="N542" i="60"/>
  <c r="D543" i="60"/>
  <c r="E543" i="60"/>
  <c r="F543" i="60"/>
  <c r="G543" i="60"/>
  <c r="H543" i="60"/>
  <c r="I543" i="60"/>
  <c r="J543" i="60"/>
  <c r="K543" i="60"/>
  <c r="M543" i="60"/>
  <c r="N543" i="60"/>
  <c r="D544" i="60"/>
  <c r="E544" i="60"/>
  <c r="F544" i="60"/>
  <c r="G544" i="60"/>
  <c r="H544" i="60"/>
  <c r="I544" i="60"/>
  <c r="J544" i="60"/>
  <c r="K544" i="60"/>
  <c r="M544" i="60"/>
  <c r="N544" i="60"/>
  <c r="D545" i="60"/>
  <c r="E545" i="60"/>
  <c r="F545" i="60"/>
  <c r="G545" i="60"/>
  <c r="H545" i="60"/>
  <c r="I545" i="60"/>
  <c r="J545" i="60"/>
  <c r="K545" i="60"/>
  <c r="M545" i="60"/>
  <c r="N545" i="60"/>
  <c r="B912" i="52"/>
  <c r="C912" i="52"/>
  <c r="D912" i="52"/>
  <c r="F912" i="52" s="1"/>
  <c r="E912" i="52"/>
  <c r="B913" i="52"/>
  <c r="C913" i="52"/>
  <c r="D913" i="52"/>
  <c r="F913" i="52" s="1"/>
  <c r="E913" i="52"/>
  <c r="B914" i="52"/>
  <c r="C914" i="52"/>
  <c r="D914" i="52"/>
  <c r="F914" i="52" s="1"/>
  <c r="E914" i="52"/>
  <c r="B915" i="52"/>
  <c r="C915" i="52"/>
  <c r="D915" i="52"/>
  <c r="F915" i="52" s="1"/>
  <c r="E915" i="52"/>
  <c r="B916" i="52"/>
  <c r="C916" i="52"/>
  <c r="D916" i="52"/>
  <c r="F916" i="52" s="1"/>
  <c r="E916" i="52"/>
  <c r="B917" i="52"/>
  <c r="C917" i="52"/>
  <c r="D917" i="52"/>
  <c r="F917" i="52" s="1"/>
  <c r="E917" i="52"/>
  <c r="B918" i="52"/>
  <c r="C918" i="52"/>
  <c r="D918" i="52"/>
  <c r="F918" i="52" s="1"/>
  <c r="E918" i="52"/>
  <c r="B919" i="52"/>
  <c r="C919" i="52"/>
  <c r="D919" i="52"/>
  <c r="F919" i="52" s="1"/>
  <c r="E919" i="52"/>
  <c r="B920" i="52"/>
  <c r="C920" i="52"/>
  <c r="D920" i="52"/>
  <c r="F920" i="52" s="1"/>
  <c r="E920" i="52"/>
  <c r="B921" i="52"/>
  <c r="C921" i="52"/>
  <c r="D921" i="52"/>
  <c r="F921" i="52" s="1"/>
  <c r="E921" i="52"/>
  <c r="B922" i="52"/>
  <c r="C922" i="52"/>
  <c r="D922" i="52"/>
  <c r="F922" i="52" s="1"/>
  <c r="E922" i="52"/>
  <c r="B923" i="52"/>
  <c r="C923" i="52"/>
  <c r="D923" i="52"/>
  <c r="F923" i="52" s="1"/>
  <c r="E923" i="52"/>
  <c r="B924" i="52"/>
  <c r="C924" i="52"/>
  <c r="D924" i="52"/>
  <c r="F924" i="52" s="1"/>
  <c r="E924" i="52"/>
  <c r="B925" i="52"/>
  <c r="C925" i="52"/>
  <c r="D925" i="52"/>
  <c r="F925" i="52" s="1"/>
  <c r="E925" i="52"/>
  <c r="B926" i="52"/>
  <c r="C926" i="52"/>
  <c r="D926" i="52"/>
  <c r="F926" i="52" s="1"/>
  <c r="E926" i="52"/>
  <c r="B927" i="52"/>
  <c r="C927" i="52"/>
  <c r="D927" i="52"/>
  <c r="F927" i="52" s="1"/>
  <c r="E927" i="52"/>
  <c r="B928" i="52"/>
  <c r="C928" i="52"/>
  <c r="D928" i="52"/>
  <c r="F928" i="52" s="1"/>
  <c r="E928" i="52"/>
  <c r="B929" i="52"/>
  <c r="C929" i="52"/>
  <c r="D929" i="52"/>
  <c r="F929" i="52" s="1"/>
  <c r="E929" i="52"/>
  <c r="B930" i="52"/>
  <c r="C930" i="52"/>
  <c r="D930" i="52"/>
  <c r="F930" i="52" s="1"/>
  <c r="E930" i="52"/>
  <c r="B931" i="52"/>
  <c r="C931" i="52"/>
  <c r="D931" i="52"/>
  <c r="F931" i="52" s="1"/>
  <c r="E931" i="52"/>
  <c r="B886" i="45"/>
  <c r="B887" i="45"/>
  <c r="B888" i="45"/>
  <c r="B889" i="45"/>
  <c r="B890" i="45"/>
  <c r="B891" i="45"/>
  <c r="B892" i="45"/>
  <c r="B893" i="45"/>
  <c r="B894" i="45"/>
  <c r="B895" i="45"/>
  <c r="B896" i="45"/>
  <c r="B897" i="45"/>
  <c r="B898" i="45"/>
  <c r="B899" i="45"/>
  <c r="B900" i="45"/>
  <c r="B901" i="45"/>
  <c r="B902" i="45"/>
  <c r="B903" i="45"/>
  <c r="B904" i="45"/>
  <c r="B905" i="45"/>
  <c r="B542" i="53"/>
  <c r="C542" i="53"/>
  <c r="B543" i="53"/>
  <c r="C543" i="53"/>
  <c r="B544" i="53"/>
  <c r="C544" i="53"/>
  <c r="B545" i="53"/>
  <c r="C545" i="53"/>
  <c r="B546" i="53"/>
  <c r="C546" i="53"/>
  <c r="B547" i="53"/>
  <c r="C547" i="53"/>
  <c r="B548" i="53"/>
  <c r="C548" i="53"/>
  <c r="B549" i="53"/>
  <c r="C549" i="53"/>
  <c r="B550" i="53"/>
  <c r="C550" i="53"/>
  <c r="B551" i="53"/>
  <c r="C551" i="53"/>
  <c r="B532" i="53"/>
  <c r="C532" i="53"/>
  <c r="B533" i="53"/>
  <c r="C533" i="53"/>
  <c r="B534" i="53"/>
  <c r="C534" i="53"/>
  <c r="B535" i="53"/>
  <c r="C535" i="53"/>
  <c r="B536" i="53"/>
  <c r="C536" i="53"/>
  <c r="B537" i="53"/>
  <c r="C537" i="53"/>
  <c r="B538" i="53"/>
  <c r="C538" i="53"/>
  <c r="B539" i="53"/>
  <c r="C539" i="53"/>
  <c r="B540" i="53"/>
  <c r="C540" i="53"/>
  <c r="B541" i="53"/>
  <c r="C541" i="53"/>
  <c r="B67" i="44"/>
  <c r="E67" i="44"/>
  <c r="F67" i="44"/>
  <c r="B68" i="44"/>
  <c r="E68" i="44"/>
  <c r="F68" i="44"/>
  <c r="B69" i="44"/>
  <c r="E69" i="44"/>
  <c r="F69" i="44"/>
  <c r="B70" i="44"/>
  <c r="E70" i="44"/>
  <c r="F70" i="44"/>
  <c r="B71" i="44"/>
  <c r="E71" i="44"/>
  <c r="F71" i="44"/>
  <c r="B72" i="44"/>
  <c r="E72" i="44"/>
  <c r="F72" i="44"/>
  <c r="B73" i="44"/>
  <c r="E73" i="44"/>
  <c r="F73" i="44"/>
  <c r="B74" i="44"/>
  <c r="E74" i="44"/>
  <c r="F74" i="44"/>
  <c r="B75" i="44"/>
  <c r="E75" i="44"/>
  <c r="F75" i="44"/>
  <c r="B76" i="44"/>
  <c r="E76" i="44"/>
  <c r="F76" i="44"/>
  <c r="D494" i="38"/>
  <c r="D495" i="38"/>
  <c r="D496" i="38"/>
  <c r="D497" i="38"/>
  <c r="D498" i="38"/>
  <c r="D499" i="38"/>
  <c r="D500" i="38"/>
  <c r="D501" i="38"/>
  <c r="D502" i="38"/>
  <c r="D503" i="38"/>
  <c r="AJ543" i="46"/>
  <c r="AJ542" i="46"/>
  <c r="AJ541" i="46"/>
  <c r="AJ540" i="46"/>
  <c r="AJ539" i="46"/>
  <c r="AJ538" i="46"/>
  <c r="AJ537" i="46"/>
  <c r="AJ536" i="46"/>
  <c r="AJ535" i="46"/>
  <c r="AJ534" i="46"/>
  <c r="AG537" i="41" l="1"/>
  <c r="F537" i="38"/>
  <c r="F497" i="83"/>
  <c r="AG541" i="41"/>
  <c r="F541" i="38"/>
  <c r="F501" i="83"/>
  <c r="AG536" i="41"/>
  <c r="F536" i="38"/>
  <c r="F496" i="83"/>
  <c r="AG540" i="41"/>
  <c r="F540" i="38"/>
  <c r="F500" i="83"/>
  <c r="AG534" i="41"/>
  <c r="F494" i="83"/>
  <c r="F534" i="38"/>
  <c r="AG538" i="41"/>
  <c r="F498" i="83"/>
  <c r="F538" i="38"/>
  <c r="AG542" i="41"/>
  <c r="F502" i="83"/>
  <c r="F542" i="38"/>
  <c r="AG535" i="41"/>
  <c r="F495" i="83"/>
  <c r="F535" i="38"/>
  <c r="AG539" i="41"/>
  <c r="F499" i="83"/>
  <c r="F539" i="38"/>
  <c r="AG543" i="41"/>
  <c r="F503" i="83"/>
  <c r="F543" i="38"/>
  <c r="B57" i="44"/>
  <c r="E57" i="44"/>
  <c r="F57" i="44"/>
  <c r="B58" i="44"/>
  <c r="E58" i="44"/>
  <c r="F58" i="44"/>
  <c r="B59" i="44"/>
  <c r="E59" i="44"/>
  <c r="F59" i="44"/>
  <c r="B60" i="44"/>
  <c r="E60" i="44"/>
  <c r="F60" i="44"/>
  <c r="B61" i="44"/>
  <c r="E61" i="44"/>
  <c r="F61" i="44"/>
  <c r="B62" i="44"/>
  <c r="E62" i="44"/>
  <c r="F62" i="44"/>
  <c r="B63" i="44"/>
  <c r="E63" i="44"/>
  <c r="F63" i="44"/>
  <c r="B64" i="44"/>
  <c r="E64" i="44"/>
  <c r="F64" i="44"/>
  <c r="B65" i="44"/>
  <c r="E65" i="44"/>
  <c r="F65" i="44"/>
  <c r="B66" i="44"/>
  <c r="E66" i="44"/>
  <c r="F66" i="44"/>
  <c r="D484" i="38"/>
  <c r="D485" i="38"/>
  <c r="D486" i="38"/>
  <c r="D487" i="38"/>
  <c r="D488" i="38"/>
  <c r="D489" i="38"/>
  <c r="D490" i="38"/>
  <c r="D491" i="38"/>
  <c r="D492" i="38"/>
  <c r="D493" i="38"/>
  <c r="AJ533" i="46"/>
  <c r="AJ532" i="46"/>
  <c r="AJ531" i="46"/>
  <c r="AJ530" i="46"/>
  <c r="AJ529" i="46"/>
  <c r="AJ528" i="46"/>
  <c r="AJ527" i="46"/>
  <c r="AJ526" i="46"/>
  <c r="AJ525" i="46"/>
  <c r="AJ524" i="46"/>
  <c r="AG525" i="41" l="1"/>
  <c r="F525" i="38"/>
  <c r="F485" i="83"/>
  <c r="AG529" i="41"/>
  <c r="F529" i="38"/>
  <c r="F489" i="83"/>
  <c r="AG533" i="41"/>
  <c r="F533" i="38"/>
  <c r="F493" i="83"/>
  <c r="AG524" i="41"/>
  <c r="F524" i="38"/>
  <c r="F484" i="83"/>
  <c r="AG528" i="41"/>
  <c r="F528" i="38"/>
  <c r="F488" i="83"/>
  <c r="AG532" i="41"/>
  <c r="F532" i="38"/>
  <c r="F492" i="83"/>
  <c r="AG526" i="41"/>
  <c r="F486" i="83"/>
  <c r="F526" i="38"/>
  <c r="AG530" i="41"/>
  <c r="F490" i="83"/>
  <c r="F530" i="38"/>
  <c r="AG527" i="41"/>
  <c r="F487" i="83"/>
  <c r="F527" i="38"/>
  <c r="AG531" i="41"/>
  <c r="F491" i="83"/>
  <c r="F531" i="38"/>
  <c r="B558" i="56"/>
  <c r="C558" i="56"/>
  <c r="D558" i="56"/>
  <c r="E558" i="56"/>
  <c r="F558" i="56"/>
  <c r="G558" i="56"/>
  <c r="H558" i="56"/>
  <c r="I558" i="56"/>
  <c r="J558" i="56"/>
  <c r="K558" i="56"/>
  <c r="M558" i="56"/>
  <c r="N558" i="56"/>
  <c r="B559" i="56"/>
  <c r="C559" i="56"/>
  <c r="D559" i="56"/>
  <c r="E559" i="56"/>
  <c r="F559" i="56"/>
  <c r="G559" i="56"/>
  <c r="H559" i="56"/>
  <c r="I559" i="56"/>
  <c r="J559" i="56"/>
  <c r="K559" i="56"/>
  <c r="M559" i="56"/>
  <c r="N559" i="56"/>
  <c r="B560" i="56"/>
  <c r="C560" i="56"/>
  <c r="D560" i="56"/>
  <c r="E560" i="56"/>
  <c r="F560" i="56"/>
  <c r="G560" i="56"/>
  <c r="H560" i="56"/>
  <c r="I560" i="56"/>
  <c r="J560" i="56"/>
  <c r="K560" i="56"/>
  <c r="M560" i="56"/>
  <c r="N560" i="56"/>
  <c r="B561" i="56"/>
  <c r="C561" i="56"/>
  <c r="D561" i="56"/>
  <c r="E561" i="56"/>
  <c r="F561" i="56"/>
  <c r="G561" i="56"/>
  <c r="H561" i="56"/>
  <c r="I561" i="56"/>
  <c r="J561" i="56"/>
  <c r="K561" i="56"/>
  <c r="M561" i="56"/>
  <c r="N561" i="56"/>
  <c r="B522" i="58"/>
  <c r="C522" i="58"/>
  <c r="D522" i="58"/>
  <c r="E522" i="58"/>
  <c r="F522" i="58"/>
  <c r="G522" i="58"/>
  <c r="H522" i="58"/>
  <c r="I522" i="58"/>
  <c r="J522" i="58"/>
  <c r="K522" i="58"/>
  <c r="L522" i="58"/>
  <c r="B523" i="58"/>
  <c r="C523" i="58"/>
  <c r="D523" i="58"/>
  <c r="E523" i="58"/>
  <c r="F523" i="58"/>
  <c r="G523" i="58"/>
  <c r="H523" i="58"/>
  <c r="I523" i="58"/>
  <c r="J523" i="58"/>
  <c r="K523" i="58"/>
  <c r="L523" i="58"/>
  <c r="B524" i="58"/>
  <c r="C524" i="58"/>
  <c r="D524" i="58"/>
  <c r="E524" i="58"/>
  <c r="F524" i="58"/>
  <c r="G524" i="58"/>
  <c r="H524" i="58"/>
  <c r="I524" i="58"/>
  <c r="J524" i="58"/>
  <c r="K524" i="58"/>
  <c r="L524" i="58"/>
  <c r="D522" i="60"/>
  <c r="E522" i="60"/>
  <c r="F522" i="60"/>
  <c r="G522" i="60"/>
  <c r="H522" i="60"/>
  <c r="I522" i="60"/>
  <c r="J522" i="60"/>
  <c r="K522" i="60"/>
  <c r="M522" i="60"/>
  <c r="N522" i="60"/>
  <c r="D523" i="60"/>
  <c r="E523" i="60"/>
  <c r="F523" i="60"/>
  <c r="G523" i="60"/>
  <c r="H523" i="60"/>
  <c r="I523" i="60"/>
  <c r="J523" i="60"/>
  <c r="K523" i="60"/>
  <c r="M523" i="60"/>
  <c r="N523" i="60"/>
  <c r="D524" i="60"/>
  <c r="E524" i="60"/>
  <c r="F524" i="60"/>
  <c r="G524" i="60"/>
  <c r="H524" i="60"/>
  <c r="I524" i="60"/>
  <c r="J524" i="60"/>
  <c r="K524" i="60"/>
  <c r="M524" i="60"/>
  <c r="N524" i="60"/>
  <c r="D525" i="60"/>
  <c r="E525" i="60"/>
  <c r="F525" i="60"/>
  <c r="G525" i="60"/>
  <c r="H525" i="60"/>
  <c r="I525" i="60"/>
  <c r="J525" i="60"/>
  <c r="K525" i="60"/>
  <c r="M525" i="60"/>
  <c r="N525" i="60"/>
  <c r="B908" i="52"/>
  <c r="C908" i="52"/>
  <c r="D908" i="52"/>
  <c r="F908" i="52" s="1"/>
  <c r="E908" i="52"/>
  <c r="B909" i="52"/>
  <c r="C909" i="52"/>
  <c r="D909" i="52"/>
  <c r="F909" i="52" s="1"/>
  <c r="E909" i="52"/>
  <c r="B910" i="52"/>
  <c r="C910" i="52"/>
  <c r="D910" i="52"/>
  <c r="F910" i="52" s="1"/>
  <c r="E910" i="52"/>
  <c r="B911" i="52"/>
  <c r="C911" i="52"/>
  <c r="D911" i="52"/>
  <c r="F911" i="52" s="1"/>
  <c r="E911" i="52"/>
  <c r="B882" i="45"/>
  <c r="B883" i="45"/>
  <c r="B884" i="45"/>
  <c r="B885" i="45"/>
  <c r="B528" i="53"/>
  <c r="C528" i="53"/>
  <c r="B529" i="53"/>
  <c r="C529" i="53"/>
  <c r="B530" i="53"/>
  <c r="C530" i="53"/>
  <c r="B531" i="53"/>
  <c r="C531" i="53"/>
  <c r="B53" i="44"/>
  <c r="E53" i="44"/>
  <c r="F53" i="44"/>
  <c r="B54" i="44"/>
  <c r="E54" i="44"/>
  <c r="F54" i="44"/>
  <c r="B55" i="44"/>
  <c r="E55" i="44"/>
  <c r="F55" i="44"/>
  <c r="B56" i="44"/>
  <c r="E56" i="44"/>
  <c r="F56" i="44"/>
  <c r="D480" i="38"/>
  <c r="D481" i="38"/>
  <c r="D482" i="38"/>
  <c r="D483" i="38"/>
  <c r="AJ521" i="46"/>
  <c r="AJ522" i="46"/>
  <c r="AJ523" i="46"/>
  <c r="AJ520" i="46"/>
  <c r="AG523" i="41" l="1"/>
  <c r="F483" i="83"/>
  <c r="F523" i="38"/>
  <c r="AG522" i="41"/>
  <c r="F482" i="83"/>
  <c r="F522" i="38"/>
  <c r="AG521" i="41"/>
  <c r="F521" i="38"/>
  <c r="F481" i="83"/>
  <c r="AG520" i="41"/>
  <c r="F520" i="38"/>
  <c r="F480" i="83"/>
  <c r="B557" i="56"/>
  <c r="C557" i="56"/>
  <c r="D557" i="56"/>
  <c r="E557" i="56"/>
  <c r="F557" i="56"/>
  <c r="G557" i="56"/>
  <c r="H557" i="56"/>
  <c r="I557" i="56"/>
  <c r="J557" i="56"/>
  <c r="K557" i="56"/>
  <c r="M557" i="56"/>
  <c r="N557" i="56"/>
  <c r="B521" i="58"/>
  <c r="C521" i="58"/>
  <c r="D521" i="58"/>
  <c r="E521" i="58"/>
  <c r="F521" i="58"/>
  <c r="G521" i="58"/>
  <c r="H521" i="58"/>
  <c r="I521" i="58"/>
  <c r="J521" i="58"/>
  <c r="K521" i="58"/>
  <c r="L521" i="58"/>
  <c r="D521" i="60"/>
  <c r="E521" i="60"/>
  <c r="F521" i="60"/>
  <c r="G521" i="60"/>
  <c r="H521" i="60"/>
  <c r="I521" i="60"/>
  <c r="J521" i="60"/>
  <c r="K521" i="60"/>
  <c r="M521" i="60"/>
  <c r="N521" i="60"/>
  <c r="B907" i="52"/>
  <c r="C907" i="52"/>
  <c r="D907" i="52"/>
  <c r="F907" i="52" s="1"/>
  <c r="E907" i="52"/>
  <c r="B527" i="53"/>
  <c r="C527" i="53"/>
  <c r="AJ519" i="46"/>
  <c r="B52" i="44"/>
  <c r="E52" i="44"/>
  <c r="F52" i="44"/>
  <c r="D479" i="38"/>
  <c r="AG519" i="41" l="1"/>
  <c r="F479" i="83"/>
  <c r="F519" i="38"/>
  <c r="B543" i="56"/>
  <c r="C543" i="56"/>
  <c r="D543" i="56"/>
  <c r="E543" i="56"/>
  <c r="F543" i="56"/>
  <c r="G543" i="56"/>
  <c r="H543" i="56"/>
  <c r="I543" i="56"/>
  <c r="J543" i="56"/>
  <c r="K543" i="56"/>
  <c r="M543" i="56"/>
  <c r="N543" i="56"/>
  <c r="B544" i="56"/>
  <c r="C544" i="56"/>
  <c r="D544" i="56"/>
  <c r="E544" i="56"/>
  <c r="F544" i="56"/>
  <c r="G544" i="56"/>
  <c r="H544" i="56"/>
  <c r="I544" i="56"/>
  <c r="J544" i="56"/>
  <c r="K544" i="56"/>
  <c r="M544" i="56"/>
  <c r="N544" i="56"/>
  <c r="B545" i="56"/>
  <c r="C545" i="56"/>
  <c r="D545" i="56"/>
  <c r="E545" i="56"/>
  <c r="F545" i="56"/>
  <c r="G545" i="56"/>
  <c r="H545" i="56"/>
  <c r="I545" i="56"/>
  <c r="J545" i="56"/>
  <c r="K545" i="56"/>
  <c r="M545" i="56"/>
  <c r="N545" i="56"/>
  <c r="B546" i="56"/>
  <c r="C546" i="56"/>
  <c r="D546" i="56"/>
  <c r="E546" i="56"/>
  <c r="F546" i="56"/>
  <c r="G546" i="56"/>
  <c r="H546" i="56"/>
  <c r="I546" i="56"/>
  <c r="J546" i="56"/>
  <c r="K546" i="56"/>
  <c r="M546" i="56"/>
  <c r="N546" i="56"/>
  <c r="B547" i="56"/>
  <c r="C547" i="56"/>
  <c r="D547" i="56"/>
  <c r="E547" i="56"/>
  <c r="F547" i="56"/>
  <c r="G547" i="56"/>
  <c r="H547" i="56"/>
  <c r="I547" i="56"/>
  <c r="J547" i="56"/>
  <c r="K547" i="56"/>
  <c r="M547" i="56"/>
  <c r="N547" i="56"/>
  <c r="B548" i="56"/>
  <c r="C548" i="56"/>
  <c r="D548" i="56"/>
  <c r="E548" i="56"/>
  <c r="F548" i="56"/>
  <c r="G548" i="56"/>
  <c r="H548" i="56"/>
  <c r="I548" i="56"/>
  <c r="J548" i="56"/>
  <c r="K548" i="56"/>
  <c r="M548" i="56"/>
  <c r="N548" i="56"/>
  <c r="B549" i="56"/>
  <c r="C549" i="56"/>
  <c r="D549" i="56"/>
  <c r="E549" i="56"/>
  <c r="F549" i="56"/>
  <c r="G549" i="56"/>
  <c r="H549" i="56"/>
  <c r="I549" i="56"/>
  <c r="J549" i="56"/>
  <c r="K549" i="56"/>
  <c r="M549" i="56"/>
  <c r="N549" i="56"/>
  <c r="B550" i="56"/>
  <c r="C550" i="56"/>
  <c r="D550" i="56"/>
  <c r="E550" i="56"/>
  <c r="F550" i="56"/>
  <c r="G550" i="56"/>
  <c r="H550" i="56"/>
  <c r="I550" i="56"/>
  <c r="J550" i="56"/>
  <c r="K550" i="56"/>
  <c r="M550" i="56"/>
  <c r="N550" i="56"/>
  <c r="B551" i="56"/>
  <c r="C551" i="56"/>
  <c r="D551" i="56"/>
  <c r="E551" i="56"/>
  <c r="F551" i="56"/>
  <c r="G551" i="56"/>
  <c r="H551" i="56"/>
  <c r="I551" i="56"/>
  <c r="J551" i="56"/>
  <c r="K551" i="56"/>
  <c r="M551" i="56"/>
  <c r="N551" i="56"/>
  <c r="B552" i="56"/>
  <c r="C552" i="56"/>
  <c r="D552" i="56"/>
  <c r="E552" i="56"/>
  <c r="F552" i="56"/>
  <c r="G552" i="56"/>
  <c r="H552" i="56"/>
  <c r="I552" i="56"/>
  <c r="J552" i="56"/>
  <c r="K552" i="56"/>
  <c r="M552" i="56"/>
  <c r="N552" i="56"/>
  <c r="B553" i="56"/>
  <c r="C553" i="56"/>
  <c r="D553" i="56"/>
  <c r="E553" i="56"/>
  <c r="F553" i="56"/>
  <c r="G553" i="56"/>
  <c r="H553" i="56"/>
  <c r="I553" i="56"/>
  <c r="J553" i="56"/>
  <c r="K553" i="56"/>
  <c r="M553" i="56"/>
  <c r="N553" i="56"/>
  <c r="B554" i="56"/>
  <c r="C554" i="56"/>
  <c r="D554" i="56"/>
  <c r="E554" i="56"/>
  <c r="F554" i="56"/>
  <c r="G554" i="56"/>
  <c r="H554" i="56"/>
  <c r="I554" i="56"/>
  <c r="J554" i="56"/>
  <c r="K554" i="56"/>
  <c r="M554" i="56"/>
  <c r="N554" i="56"/>
  <c r="B555" i="56"/>
  <c r="C555" i="56"/>
  <c r="D555" i="56"/>
  <c r="E555" i="56"/>
  <c r="F555" i="56"/>
  <c r="G555" i="56"/>
  <c r="H555" i="56"/>
  <c r="I555" i="56"/>
  <c r="J555" i="56"/>
  <c r="K555" i="56"/>
  <c r="M555" i="56"/>
  <c r="N555" i="56"/>
  <c r="B556" i="56"/>
  <c r="C556" i="56"/>
  <c r="D556" i="56"/>
  <c r="E556" i="56"/>
  <c r="F556" i="56"/>
  <c r="G556" i="56"/>
  <c r="H556" i="56"/>
  <c r="I556" i="56"/>
  <c r="J556" i="56"/>
  <c r="K556" i="56"/>
  <c r="M556" i="56"/>
  <c r="N556" i="56"/>
  <c r="B507" i="58"/>
  <c r="C507" i="58"/>
  <c r="D507" i="58"/>
  <c r="E507" i="58"/>
  <c r="F507" i="58"/>
  <c r="G507" i="58"/>
  <c r="H507" i="58"/>
  <c r="I507" i="58"/>
  <c r="J507" i="58"/>
  <c r="K507" i="58"/>
  <c r="L507" i="58"/>
  <c r="B508" i="58"/>
  <c r="C508" i="58"/>
  <c r="D508" i="58"/>
  <c r="E508" i="58"/>
  <c r="F508" i="58"/>
  <c r="G508" i="58"/>
  <c r="H508" i="58"/>
  <c r="I508" i="58"/>
  <c r="J508" i="58"/>
  <c r="K508" i="58"/>
  <c r="L508" i="58"/>
  <c r="B509" i="58"/>
  <c r="C509" i="58"/>
  <c r="D509" i="58"/>
  <c r="E509" i="58"/>
  <c r="F509" i="58"/>
  <c r="G509" i="58"/>
  <c r="H509" i="58"/>
  <c r="I509" i="58"/>
  <c r="J509" i="58"/>
  <c r="K509" i="58"/>
  <c r="L509" i="58"/>
  <c r="B510" i="58"/>
  <c r="C510" i="58"/>
  <c r="D510" i="58"/>
  <c r="E510" i="58"/>
  <c r="F510" i="58"/>
  <c r="G510" i="58"/>
  <c r="H510" i="58"/>
  <c r="I510" i="58"/>
  <c r="J510" i="58"/>
  <c r="K510" i="58"/>
  <c r="L510" i="58"/>
  <c r="B511" i="58"/>
  <c r="C511" i="58"/>
  <c r="D511" i="58"/>
  <c r="E511" i="58"/>
  <c r="F511" i="58"/>
  <c r="G511" i="58"/>
  <c r="H511" i="58"/>
  <c r="I511" i="58"/>
  <c r="J511" i="58"/>
  <c r="K511" i="58"/>
  <c r="L511" i="58"/>
  <c r="B512" i="58"/>
  <c r="C512" i="58"/>
  <c r="D512" i="58"/>
  <c r="E512" i="58"/>
  <c r="F512" i="58"/>
  <c r="G512" i="58"/>
  <c r="H512" i="58"/>
  <c r="I512" i="58"/>
  <c r="J512" i="58"/>
  <c r="K512" i="58"/>
  <c r="L512" i="58"/>
  <c r="B513" i="58"/>
  <c r="C513" i="58"/>
  <c r="D513" i="58"/>
  <c r="E513" i="58"/>
  <c r="F513" i="58"/>
  <c r="G513" i="58"/>
  <c r="H513" i="58"/>
  <c r="I513" i="58"/>
  <c r="J513" i="58"/>
  <c r="K513" i="58"/>
  <c r="L513" i="58"/>
  <c r="B514" i="58"/>
  <c r="C514" i="58"/>
  <c r="D514" i="58"/>
  <c r="E514" i="58"/>
  <c r="F514" i="58"/>
  <c r="G514" i="58"/>
  <c r="H514" i="58"/>
  <c r="I514" i="58"/>
  <c r="J514" i="58"/>
  <c r="K514" i="58"/>
  <c r="L514" i="58"/>
  <c r="B515" i="58"/>
  <c r="C515" i="58"/>
  <c r="D515" i="58"/>
  <c r="E515" i="58"/>
  <c r="F515" i="58"/>
  <c r="G515" i="58"/>
  <c r="H515" i="58"/>
  <c r="I515" i="58"/>
  <c r="J515" i="58"/>
  <c r="K515" i="58"/>
  <c r="L515" i="58"/>
  <c r="B516" i="58"/>
  <c r="C516" i="58"/>
  <c r="D516" i="58"/>
  <c r="E516" i="58"/>
  <c r="F516" i="58"/>
  <c r="G516" i="58"/>
  <c r="H516" i="58"/>
  <c r="I516" i="58"/>
  <c r="J516" i="58"/>
  <c r="K516" i="58"/>
  <c r="L516" i="58"/>
  <c r="B517" i="58"/>
  <c r="C517" i="58"/>
  <c r="D517" i="58"/>
  <c r="E517" i="58"/>
  <c r="F517" i="58"/>
  <c r="G517" i="58"/>
  <c r="H517" i="58"/>
  <c r="I517" i="58"/>
  <c r="J517" i="58"/>
  <c r="K517" i="58"/>
  <c r="L517" i="58"/>
  <c r="B518" i="58"/>
  <c r="C518" i="58"/>
  <c r="D518" i="58"/>
  <c r="E518" i="58"/>
  <c r="F518" i="58"/>
  <c r="G518" i="58"/>
  <c r="H518" i="58"/>
  <c r="I518" i="58"/>
  <c r="J518" i="58"/>
  <c r="K518" i="58"/>
  <c r="L518" i="58"/>
  <c r="B519" i="58"/>
  <c r="C519" i="58"/>
  <c r="D519" i="58"/>
  <c r="E519" i="58"/>
  <c r="F519" i="58"/>
  <c r="G519" i="58"/>
  <c r="H519" i="58"/>
  <c r="I519" i="58"/>
  <c r="J519" i="58"/>
  <c r="K519" i="58"/>
  <c r="L519" i="58"/>
  <c r="B520" i="58"/>
  <c r="C520" i="58"/>
  <c r="D520" i="58"/>
  <c r="E520" i="58"/>
  <c r="F520" i="58"/>
  <c r="G520" i="58"/>
  <c r="H520" i="58"/>
  <c r="I520" i="58"/>
  <c r="J520" i="58"/>
  <c r="K520" i="58"/>
  <c r="L520" i="58"/>
  <c r="D507" i="60"/>
  <c r="E507" i="60"/>
  <c r="F507" i="60"/>
  <c r="G507" i="60"/>
  <c r="H507" i="60"/>
  <c r="I507" i="60"/>
  <c r="J507" i="60"/>
  <c r="K507" i="60"/>
  <c r="M507" i="60"/>
  <c r="N507" i="60"/>
  <c r="D508" i="60"/>
  <c r="E508" i="60"/>
  <c r="F508" i="60"/>
  <c r="G508" i="60"/>
  <c r="H508" i="60"/>
  <c r="I508" i="60"/>
  <c r="J508" i="60"/>
  <c r="K508" i="60"/>
  <c r="M508" i="60"/>
  <c r="N508" i="60"/>
  <c r="D509" i="60"/>
  <c r="E509" i="60"/>
  <c r="F509" i="60"/>
  <c r="G509" i="60"/>
  <c r="H509" i="60"/>
  <c r="I509" i="60"/>
  <c r="J509" i="60"/>
  <c r="K509" i="60"/>
  <c r="M509" i="60"/>
  <c r="N509" i="60"/>
  <c r="D510" i="60"/>
  <c r="E510" i="60"/>
  <c r="F510" i="60"/>
  <c r="G510" i="60"/>
  <c r="H510" i="60"/>
  <c r="I510" i="60"/>
  <c r="J510" i="60"/>
  <c r="K510" i="60"/>
  <c r="M510" i="60"/>
  <c r="N510" i="60"/>
  <c r="D511" i="60"/>
  <c r="E511" i="60"/>
  <c r="F511" i="60"/>
  <c r="G511" i="60"/>
  <c r="H511" i="60"/>
  <c r="I511" i="60"/>
  <c r="J511" i="60"/>
  <c r="K511" i="60"/>
  <c r="M511" i="60"/>
  <c r="N511" i="60"/>
  <c r="D512" i="60"/>
  <c r="E512" i="60"/>
  <c r="F512" i="60"/>
  <c r="G512" i="60"/>
  <c r="H512" i="60"/>
  <c r="I512" i="60"/>
  <c r="J512" i="60"/>
  <c r="K512" i="60"/>
  <c r="M512" i="60"/>
  <c r="N512" i="60"/>
  <c r="D513" i="60"/>
  <c r="E513" i="60"/>
  <c r="F513" i="60"/>
  <c r="G513" i="60"/>
  <c r="H513" i="60"/>
  <c r="I513" i="60"/>
  <c r="J513" i="60"/>
  <c r="K513" i="60"/>
  <c r="M513" i="60"/>
  <c r="N513" i="60"/>
  <c r="D514" i="60"/>
  <c r="E514" i="60"/>
  <c r="F514" i="60"/>
  <c r="G514" i="60"/>
  <c r="H514" i="60"/>
  <c r="I514" i="60"/>
  <c r="J514" i="60"/>
  <c r="K514" i="60"/>
  <c r="M514" i="60"/>
  <c r="N514" i="60"/>
  <c r="D515" i="60"/>
  <c r="E515" i="60"/>
  <c r="F515" i="60"/>
  <c r="G515" i="60"/>
  <c r="H515" i="60"/>
  <c r="I515" i="60"/>
  <c r="J515" i="60"/>
  <c r="K515" i="60"/>
  <c r="M515" i="60"/>
  <c r="N515" i="60"/>
  <c r="D516" i="60"/>
  <c r="E516" i="60"/>
  <c r="F516" i="60"/>
  <c r="G516" i="60"/>
  <c r="H516" i="60"/>
  <c r="I516" i="60"/>
  <c r="J516" i="60"/>
  <c r="K516" i="60"/>
  <c r="M516" i="60"/>
  <c r="N516" i="60"/>
  <c r="D517" i="60"/>
  <c r="E517" i="60"/>
  <c r="F517" i="60"/>
  <c r="G517" i="60"/>
  <c r="H517" i="60"/>
  <c r="I517" i="60"/>
  <c r="J517" i="60"/>
  <c r="K517" i="60"/>
  <c r="M517" i="60"/>
  <c r="N517" i="60"/>
  <c r="D518" i="60"/>
  <c r="E518" i="60"/>
  <c r="F518" i="60"/>
  <c r="G518" i="60"/>
  <c r="H518" i="60"/>
  <c r="I518" i="60"/>
  <c r="J518" i="60"/>
  <c r="K518" i="60"/>
  <c r="M518" i="60"/>
  <c r="N518" i="60"/>
  <c r="D519" i="60"/>
  <c r="E519" i="60"/>
  <c r="F519" i="60"/>
  <c r="G519" i="60"/>
  <c r="H519" i="60"/>
  <c r="I519" i="60"/>
  <c r="J519" i="60"/>
  <c r="K519" i="60"/>
  <c r="M519" i="60"/>
  <c r="N519" i="60"/>
  <c r="D520" i="60"/>
  <c r="E520" i="60"/>
  <c r="F520" i="60"/>
  <c r="G520" i="60"/>
  <c r="H520" i="60"/>
  <c r="I520" i="60"/>
  <c r="J520" i="60"/>
  <c r="K520" i="60"/>
  <c r="M520" i="60"/>
  <c r="N520" i="60"/>
  <c r="N506" i="60"/>
  <c r="D506" i="60"/>
  <c r="E506" i="60"/>
  <c r="F506" i="60"/>
  <c r="G506" i="60"/>
  <c r="H506" i="60"/>
  <c r="I506" i="60"/>
  <c r="J506" i="60"/>
  <c r="K506" i="60"/>
  <c r="M506" i="60"/>
  <c r="B893" i="52"/>
  <c r="C893" i="52"/>
  <c r="D893" i="52"/>
  <c r="F893" i="52" s="1"/>
  <c r="E893" i="52"/>
  <c r="B894" i="52"/>
  <c r="C894" i="52"/>
  <c r="D894" i="52"/>
  <c r="F894" i="52" s="1"/>
  <c r="E894" i="52"/>
  <c r="B895" i="52"/>
  <c r="C895" i="52"/>
  <c r="D895" i="52"/>
  <c r="F895" i="52" s="1"/>
  <c r="E895" i="52"/>
  <c r="B896" i="52"/>
  <c r="C896" i="52"/>
  <c r="D896" i="52"/>
  <c r="F896" i="52" s="1"/>
  <c r="E896" i="52"/>
  <c r="B897" i="52"/>
  <c r="C897" i="52"/>
  <c r="D897" i="52"/>
  <c r="F897" i="52" s="1"/>
  <c r="E897" i="52"/>
  <c r="B898" i="52"/>
  <c r="C898" i="52"/>
  <c r="D898" i="52"/>
  <c r="F898" i="52" s="1"/>
  <c r="E898" i="52"/>
  <c r="B899" i="52"/>
  <c r="C899" i="52"/>
  <c r="D899" i="52"/>
  <c r="F899" i="52" s="1"/>
  <c r="E899" i="52"/>
  <c r="B900" i="52"/>
  <c r="C900" i="52"/>
  <c r="D900" i="52"/>
  <c r="F900" i="52" s="1"/>
  <c r="E900" i="52"/>
  <c r="B901" i="52"/>
  <c r="C901" i="52"/>
  <c r="D901" i="52"/>
  <c r="F901" i="52" s="1"/>
  <c r="E901" i="52"/>
  <c r="B902" i="52"/>
  <c r="C902" i="52"/>
  <c r="D902" i="52"/>
  <c r="F902" i="52" s="1"/>
  <c r="E902" i="52"/>
  <c r="B903" i="52"/>
  <c r="C903" i="52"/>
  <c r="D903" i="52"/>
  <c r="F903" i="52" s="1"/>
  <c r="E903" i="52"/>
  <c r="B904" i="52"/>
  <c r="C904" i="52"/>
  <c r="D904" i="52"/>
  <c r="F904" i="52" s="1"/>
  <c r="E904" i="52"/>
  <c r="B905" i="52"/>
  <c r="C905" i="52"/>
  <c r="D905" i="52"/>
  <c r="F905" i="52" s="1"/>
  <c r="E905" i="52"/>
  <c r="B906" i="52"/>
  <c r="C906" i="52"/>
  <c r="D906" i="52"/>
  <c r="F906" i="52" s="1"/>
  <c r="E906" i="52"/>
  <c r="B868" i="45"/>
  <c r="B869" i="45"/>
  <c r="B870" i="45"/>
  <c r="B871" i="45"/>
  <c r="B872" i="45"/>
  <c r="B873" i="45"/>
  <c r="B874" i="45"/>
  <c r="B875" i="45"/>
  <c r="B876" i="45"/>
  <c r="B877" i="45"/>
  <c r="B878" i="45"/>
  <c r="B879" i="45"/>
  <c r="B880" i="45"/>
  <c r="B881" i="45"/>
  <c r="B510" i="53"/>
  <c r="C510" i="53"/>
  <c r="B511" i="53"/>
  <c r="C511" i="53"/>
  <c r="B512" i="53"/>
  <c r="C512" i="53"/>
  <c r="B513" i="53"/>
  <c r="C513" i="53"/>
  <c r="B514" i="53"/>
  <c r="C514" i="53"/>
  <c r="B515" i="53"/>
  <c r="C515" i="53"/>
  <c r="B516" i="53"/>
  <c r="C516" i="53"/>
  <c r="B517" i="53"/>
  <c r="C517" i="53"/>
  <c r="B518" i="53"/>
  <c r="C518" i="53"/>
  <c r="B519" i="53"/>
  <c r="C519" i="53"/>
  <c r="B520" i="53"/>
  <c r="C520" i="53"/>
  <c r="B521" i="53"/>
  <c r="C521" i="53"/>
  <c r="B522" i="53"/>
  <c r="C522" i="53"/>
  <c r="B523" i="53"/>
  <c r="C523" i="53"/>
  <c r="B524" i="53"/>
  <c r="C524" i="53"/>
  <c r="B525" i="53"/>
  <c r="C525" i="53"/>
  <c r="B526" i="53"/>
  <c r="C526" i="53"/>
  <c r="D464" i="38" l="1"/>
  <c r="D465" i="38"/>
  <c r="D466" i="38"/>
  <c r="D467" i="38"/>
  <c r="D468" i="38"/>
  <c r="D469" i="38"/>
  <c r="D470" i="38"/>
  <c r="D471" i="38"/>
  <c r="D472" i="38"/>
  <c r="D473" i="38"/>
  <c r="D474" i="38"/>
  <c r="D475" i="38"/>
  <c r="D476" i="38"/>
  <c r="D477" i="38"/>
  <c r="D478" i="38"/>
  <c r="C482" i="61"/>
  <c r="B482" i="61"/>
  <c r="C481" i="61"/>
  <c r="B481" i="61"/>
  <c r="C480" i="61"/>
  <c r="B480" i="61"/>
  <c r="C479" i="61"/>
  <c r="B479" i="61"/>
  <c r="C478" i="61"/>
  <c r="B478" i="61"/>
  <c r="C477" i="61"/>
  <c r="B477" i="61"/>
  <c r="C476" i="61"/>
  <c r="B476" i="61"/>
  <c r="C475" i="61"/>
  <c r="B475" i="61"/>
  <c r="C474" i="61"/>
  <c r="B474" i="61"/>
  <c r="AA515" i="46" l="1"/>
  <c r="E515" i="41" s="1"/>
  <c r="AA514" i="46"/>
  <c r="E514" i="41" s="1"/>
  <c r="AA507" i="46"/>
  <c r="E507" i="41" s="1"/>
  <c r="AA506" i="46"/>
  <c r="E506" i="41" s="1"/>
  <c r="B540" i="56" l="1"/>
  <c r="C540" i="56"/>
  <c r="D540" i="56"/>
  <c r="E540" i="56"/>
  <c r="F540" i="56"/>
  <c r="G540" i="56"/>
  <c r="H540" i="56"/>
  <c r="I540" i="56"/>
  <c r="J540" i="56"/>
  <c r="K540" i="56"/>
  <c r="M540" i="56"/>
  <c r="N540" i="56"/>
  <c r="B541" i="56"/>
  <c r="C541" i="56"/>
  <c r="D541" i="56"/>
  <c r="E541" i="56"/>
  <c r="F541" i="56"/>
  <c r="G541" i="56"/>
  <c r="H541" i="56"/>
  <c r="I541" i="56"/>
  <c r="J541" i="56"/>
  <c r="K541" i="56"/>
  <c r="M541" i="56"/>
  <c r="N541" i="56"/>
  <c r="B542" i="56"/>
  <c r="C542" i="56"/>
  <c r="D542" i="56"/>
  <c r="E542" i="56"/>
  <c r="F542" i="56"/>
  <c r="G542" i="56"/>
  <c r="H542" i="56"/>
  <c r="I542" i="56"/>
  <c r="J542" i="56"/>
  <c r="K542" i="56"/>
  <c r="M542" i="56"/>
  <c r="N542" i="56"/>
  <c r="B504" i="58"/>
  <c r="C504" i="58"/>
  <c r="D504" i="58"/>
  <c r="E504" i="58"/>
  <c r="F504" i="58"/>
  <c r="G504" i="58"/>
  <c r="H504" i="58"/>
  <c r="I504" i="58"/>
  <c r="J504" i="58"/>
  <c r="K504" i="58"/>
  <c r="L504" i="58"/>
  <c r="B505" i="58"/>
  <c r="C505" i="58"/>
  <c r="D505" i="58"/>
  <c r="E505" i="58"/>
  <c r="F505" i="58"/>
  <c r="G505" i="58"/>
  <c r="H505" i="58"/>
  <c r="I505" i="58"/>
  <c r="J505" i="58"/>
  <c r="K505" i="58"/>
  <c r="L505" i="58"/>
  <c r="B506" i="58"/>
  <c r="C506" i="58"/>
  <c r="D506" i="58"/>
  <c r="E506" i="58"/>
  <c r="F506" i="58"/>
  <c r="G506" i="58"/>
  <c r="H506" i="58"/>
  <c r="I506" i="58"/>
  <c r="J506" i="58"/>
  <c r="K506" i="58"/>
  <c r="L506" i="58"/>
  <c r="D504" i="60"/>
  <c r="E504" i="60"/>
  <c r="F504" i="60"/>
  <c r="G504" i="60"/>
  <c r="H504" i="60"/>
  <c r="I504" i="60"/>
  <c r="J504" i="60"/>
  <c r="K504" i="60"/>
  <c r="M504" i="60"/>
  <c r="N504" i="60"/>
  <c r="D505" i="60"/>
  <c r="E505" i="60"/>
  <c r="F505" i="60"/>
  <c r="G505" i="60"/>
  <c r="H505" i="60"/>
  <c r="I505" i="60"/>
  <c r="J505" i="60"/>
  <c r="K505" i="60"/>
  <c r="M505" i="60"/>
  <c r="N505" i="60"/>
  <c r="B890" i="52"/>
  <c r="C890" i="52"/>
  <c r="D890" i="52"/>
  <c r="F890" i="52" s="1"/>
  <c r="E890" i="52"/>
  <c r="B891" i="52"/>
  <c r="C891" i="52"/>
  <c r="D891" i="52"/>
  <c r="F891" i="52" s="1"/>
  <c r="E891" i="52"/>
  <c r="B892" i="52"/>
  <c r="C892" i="52"/>
  <c r="D892" i="52"/>
  <c r="F892" i="52" s="1"/>
  <c r="E892" i="52"/>
  <c r="B865" i="45"/>
  <c r="B866" i="45"/>
  <c r="B867" i="45"/>
  <c r="AA504" i="46"/>
  <c r="E504" i="41" s="1"/>
  <c r="AA503" i="46"/>
  <c r="E503" i="41" s="1"/>
  <c r="B528" i="56" l="1"/>
  <c r="C528" i="56"/>
  <c r="D528" i="56"/>
  <c r="E528" i="56"/>
  <c r="F528" i="56"/>
  <c r="G528" i="56"/>
  <c r="H528" i="56"/>
  <c r="I528" i="56"/>
  <c r="J528" i="56"/>
  <c r="K528" i="56"/>
  <c r="M528" i="56"/>
  <c r="N528" i="56"/>
  <c r="B529" i="56"/>
  <c r="C529" i="56"/>
  <c r="D529" i="56"/>
  <c r="E529" i="56"/>
  <c r="F529" i="56"/>
  <c r="G529" i="56"/>
  <c r="H529" i="56"/>
  <c r="I529" i="56"/>
  <c r="J529" i="56"/>
  <c r="K529" i="56"/>
  <c r="M529" i="56"/>
  <c r="N529" i="56"/>
  <c r="B530" i="56"/>
  <c r="C530" i="56"/>
  <c r="D530" i="56"/>
  <c r="E530" i="56"/>
  <c r="F530" i="56"/>
  <c r="G530" i="56"/>
  <c r="H530" i="56"/>
  <c r="I530" i="56"/>
  <c r="J530" i="56"/>
  <c r="K530" i="56"/>
  <c r="M530" i="56"/>
  <c r="N530" i="56"/>
  <c r="B531" i="56"/>
  <c r="C531" i="56"/>
  <c r="D531" i="56"/>
  <c r="E531" i="56"/>
  <c r="F531" i="56"/>
  <c r="G531" i="56"/>
  <c r="H531" i="56"/>
  <c r="I531" i="56"/>
  <c r="J531" i="56"/>
  <c r="K531" i="56"/>
  <c r="M531" i="56"/>
  <c r="N531" i="56"/>
  <c r="B532" i="56"/>
  <c r="C532" i="56"/>
  <c r="D532" i="56"/>
  <c r="E532" i="56"/>
  <c r="F532" i="56"/>
  <c r="G532" i="56"/>
  <c r="H532" i="56"/>
  <c r="I532" i="56"/>
  <c r="J532" i="56"/>
  <c r="K532" i="56"/>
  <c r="M532" i="56"/>
  <c r="N532" i="56"/>
  <c r="B533" i="56"/>
  <c r="C533" i="56"/>
  <c r="D533" i="56"/>
  <c r="E533" i="56"/>
  <c r="F533" i="56"/>
  <c r="G533" i="56"/>
  <c r="H533" i="56"/>
  <c r="I533" i="56"/>
  <c r="J533" i="56"/>
  <c r="K533" i="56"/>
  <c r="M533" i="56"/>
  <c r="N533" i="56"/>
  <c r="B534" i="56"/>
  <c r="C534" i="56"/>
  <c r="D534" i="56"/>
  <c r="E534" i="56"/>
  <c r="F534" i="56"/>
  <c r="G534" i="56"/>
  <c r="H534" i="56"/>
  <c r="I534" i="56"/>
  <c r="J534" i="56"/>
  <c r="K534" i="56"/>
  <c r="M534" i="56"/>
  <c r="N534" i="56"/>
  <c r="B535" i="56"/>
  <c r="C535" i="56"/>
  <c r="D535" i="56"/>
  <c r="E535" i="56"/>
  <c r="F535" i="56"/>
  <c r="G535" i="56"/>
  <c r="H535" i="56"/>
  <c r="I535" i="56"/>
  <c r="J535" i="56"/>
  <c r="K535" i="56"/>
  <c r="M535" i="56"/>
  <c r="N535" i="56"/>
  <c r="B536" i="56"/>
  <c r="C536" i="56"/>
  <c r="D536" i="56"/>
  <c r="E536" i="56"/>
  <c r="F536" i="56"/>
  <c r="G536" i="56"/>
  <c r="H536" i="56"/>
  <c r="I536" i="56"/>
  <c r="J536" i="56"/>
  <c r="K536" i="56"/>
  <c r="M536" i="56"/>
  <c r="N536" i="56"/>
  <c r="B537" i="56"/>
  <c r="C537" i="56"/>
  <c r="D537" i="56"/>
  <c r="E537" i="56"/>
  <c r="F537" i="56"/>
  <c r="G537" i="56"/>
  <c r="H537" i="56"/>
  <c r="I537" i="56"/>
  <c r="J537" i="56"/>
  <c r="K537" i="56"/>
  <c r="M537" i="56"/>
  <c r="N537" i="56"/>
  <c r="B538" i="56"/>
  <c r="C538" i="56"/>
  <c r="D538" i="56"/>
  <c r="E538" i="56"/>
  <c r="F538" i="56"/>
  <c r="G538" i="56"/>
  <c r="H538" i="56"/>
  <c r="I538" i="56"/>
  <c r="J538" i="56"/>
  <c r="K538" i="56"/>
  <c r="M538" i="56"/>
  <c r="N538" i="56"/>
  <c r="B539" i="56"/>
  <c r="C539" i="56"/>
  <c r="D539" i="56"/>
  <c r="E539" i="56"/>
  <c r="F539" i="56"/>
  <c r="G539" i="56"/>
  <c r="H539" i="56"/>
  <c r="I539" i="56"/>
  <c r="J539" i="56"/>
  <c r="K539" i="56"/>
  <c r="M539" i="56"/>
  <c r="N539" i="56"/>
  <c r="B492" i="58" l="1"/>
  <c r="C492" i="58"/>
  <c r="D492" i="58"/>
  <c r="E492" i="58"/>
  <c r="F492" i="58"/>
  <c r="G492" i="58"/>
  <c r="H492" i="58"/>
  <c r="I492" i="58"/>
  <c r="J492" i="58"/>
  <c r="K492" i="58"/>
  <c r="L492" i="58"/>
  <c r="B493" i="58"/>
  <c r="C493" i="58"/>
  <c r="D493" i="58"/>
  <c r="E493" i="58"/>
  <c r="F493" i="58"/>
  <c r="G493" i="58"/>
  <c r="H493" i="58"/>
  <c r="I493" i="58"/>
  <c r="J493" i="58"/>
  <c r="K493" i="58"/>
  <c r="L493" i="58"/>
  <c r="B494" i="58"/>
  <c r="C494" i="58"/>
  <c r="D494" i="58"/>
  <c r="E494" i="58"/>
  <c r="F494" i="58"/>
  <c r="G494" i="58"/>
  <c r="H494" i="58"/>
  <c r="I494" i="58"/>
  <c r="J494" i="58"/>
  <c r="K494" i="58"/>
  <c r="L494" i="58"/>
  <c r="B495" i="58"/>
  <c r="C495" i="58"/>
  <c r="D495" i="58"/>
  <c r="E495" i="58"/>
  <c r="F495" i="58"/>
  <c r="G495" i="58"/>
  <c r="H495" i="58"/>
  <c r="I495" i="58"/>
  <c r="J495" i="58"/>
  <c r="K495" i="58"/>
  <c r="L495" i="58"/>
  <c r="B496" i="58"/>
  <c r="C496" i="58"/>
  <c r="D496" i="58"/>
  <c r="E496" i="58"/>
  <c r="F496" i="58"/>
  <c r="G496" i="58"/>
  <c r="H496" i="58"/>
  <c r="I496" i="58"/>
  <c r="J496" i="58"/>
  <c r="K496" i="58"/>
  <c r="L496" i="58"/>
  <c r="B497" i="58"/>
  <c r="C497" i="58"/>
  <c r="D497" i="58"/>
  <c r="E497" i="58"/>
  <c r="F497" i="58"/>
  <c r="G497" i="58"/>
  <c r="H497" i="58"/>
  <c r="I497" i="58"/>
  <c r="J497" i="58"/>
  <c r="K497" i="58"/>
  <c r="L497" i="58"/>
  <c r="B498" i="58"/>
  <c r="C498" i="58"/>
  <c r="D498" i="58"/>
  <c r="E498" i="58"/>
  <c r="F498" i="58"/>
  <c r="G498" i="58"/>
  <c r="H498" i="58"/>
  <c r="I498" i="58"/>
  <c r="J498" i="58"/>
  <c r="K498" i="58"/>
  <c r="L498" i="58"/>
  <c r="B499" i="58"/>
  <c r="C499" i="58"/>
  <c r="D499" i="58"/>
  <c r="E499" i="58"/>
  <c r="F499" i="58"/>
  <c r="G499" i="58"/>
  <c r="H499" i="58"/>
  <c r="I499" i="58"/>
  <c r="J499" i="58"/>
  <c r="K499" i="58"/>
  <c r="L499" i="58"/>
  <c r="B500" i="58"/>
  <c r="C500" i="58"/>
  <c r="D500" i="58"/>
  <c r="E500" i="58"/>
  <c r="F500" i="58"/>
  <c r="G500" i="58"/>
  <c r="H500" i="58"/>
  <c r="I500" i="58"/>
  <c r="J500" i="58"/>
  <c r="K500" i="58"/>
  <c r="L500" i="58"/>
  <c r="B501" i="58"/>
  <c r="C501" i="58"/>
  <c r="D501" i="58"/>
  <c r="E501" i="58"/>
  <c r="F501" i="58"/>
  <c r="G501" i="58"/>
  <c r="H501" i="58"/>
  <c r="I501" i="58"/>
  <c r="J501" i="58"/>
  <c r="K501" i="58"/>
  <c r="L501" i="58"/>
  <c r="B502" i="58"/>
  <c r="C502" i="58"/>
  <c r="D502" i="58"/>
  <c r="E502" i="58"/>
  <c r="F502" i="58"/>
  <c r="G502" i="58"/>
  <c r="H502" i="58"/>
  <c r="I502" i="58"/>
  <c r="J502" i="58"/>
  <c r="K502" i="58"/>
  <c r="L502" i="58"/>
  <c r="B503" i="58"/>
  <c r="C503" i="58"/>
  <c r="D503" i="58"/>
  <c r="E503" i="58"/>
  <c r="F503" i="58"/>
  <c r="G503" i="58"/>
  <c r="H503" i="58"/>
  <c r="I503" i="58"/>
  <c r="J503" i="58"/>
  <c r="K503" i="58"/>
  <c r="L503" i="58"/>
  <c r="C491" i="58"/>
  <c r="D491" i="58"/>
  <c r="E491" i="58"/>
  <c r="F491" i="58"/>
  <c r="G491" i="58"/>
  <c r="H491" i="58"/>
  <c r="I491" i="58"/>
  <c r="J491" i="58"/>
  <c r="K491" i="58"/>
  <c r="L491" i="58"/>
  <c r="D492" i="60"/>
  <c r="E492" i="60"/>
  <c r="F492" i="60"/>
  <c r="G492" i="60"/>
  <c r="H492" i="60"/>
  <c r="I492" i="60"/>
  <c r="J492" i="60"/>
  <c r="K492" i="60"/>
  <c r="M492" i="60"/>
  <c r="N492" i="60"/>
  <c r="D493" i="60"/>
  <c r="E493" i="60"/>
  <c r="F493" i="60"/>
  <c r="G493" i="60"/>
  <c r="H493" i="60"/>
  <c r="I493" i="60"/>
  <c r="J493" i="60"/>
  <c r="K493" i="60"/>
  <c r="M493" i="60"/>
  <c r="N493" i="60"/>
  <c r="D494" i="60"/>
  <c r="E494" i="60"/>
  <c r="F494" i="60"/>
  <c r="G494" i="60"/>
  <c r="H494" i="60"/>
  <c r="I494" i="60"/>
  <c r="J494" i="60"/>
  <c r="K494" i="60"/>
  <c r="M494" i="60"/>
  <c r="N494" i="60"/>
  <c r="D495" i="60"/>
  <c r="E495" i="60"/>
  <c r="F495" i="60"/>
  <c r="G495" i="60"/>
  <c r="H495" i="60"/>
  <c r="I495" i="60"/>
  <c r="J495" i="60"/>
  <c r="K495" i="60"/>
  <c r="M495" i="60"/>
  <c r="N495" i="60"/>
  <c r="D496" i="60"/>
  <c r="E496" i="60"/>
  <c r="F496" i="60"/>
  <c r="G496" i="60"/>
  <c r="H496" i="60"/>
  <c r="I496" i="60"/>
  <c r="J496" i="60"/>
  <c r="K496" i="60"/>
  <c r="M496" i="60"/>
  <c r="N496" i="60"/>
  <c r="D497" i="60"/>
  <c r="E497" i="60"/>
  <c r="F497" i="60"/>
  <c r="G497" i="60"/>
  <c r="H497" i="60"/>
  <c r="I497" i="60"/>
  <c r="J497" i="60"/>
  <c r="K497" i="60"/>
  <c r="M497" i="60"/>
  <c r="N497" i="60"/>
  <c r="D498" i="60"/>
  <c r="E498" i="60"/>
  <c r="F498" i="60"/>
  <c r="G498" i="60"/>
  <c r="H498" i="60"/>
  <c r="I498" i="60"/>
  <c r="J498" i="60"/>
  <c r="K498" i="60"/>
  <c r="M498" i="60"/>
  <c r="N498" i="60"/>
  <c r="D499" i="60"/>
  <c r="E499" i="60"/>
  <c r="F499" i="60"/>
  <c r="G499" i="60"/>
  <c r="H499" i="60"/>
  <c r="I499" i="60"/>
  <c r="J499" i="60"/>
  <c r="K499" i="60"/>
  <c r="M499" i="60"/>
  <c r="N499" i="60"/>
  <c r="D500" i="60"/>
  <c r="E500" i="60"/>
  <c r="F500" i="60"/>
  <c r="G500" i="60"/>
  <c r="H500" i="60"/>
  <c r="I500" i="60"/>
  <c r="J500" i="60"/>
  <c r="K500" i="60"/>
  <c r="M500" i="60"/>
  <c r="N500" i="60"/>
  <c r="D501" i="60"/>
  <c r="E501" i="60"/>
  <c r="F501" i="60"/>
  <c r="G501" i="60"/>
  <c r="H501" i="60"/>
  <c r="I501" i="60"/>
  <c r="J501" i="60"/>
  <c r="K501" i="60"/>
  <c r="M501" i="60"/>
  <c r="N501" i="60"/>
  <c r="D502" i="60"/>
  <c r="E502" i="60"/>
  <c r="F502" i="60"/>
  <c r="G502" i="60"/>
  <c r="H502" i="60"/>
  <c r="I502" i="60"/>
  <c r="J502" i="60"/>
  <c r="K502" i="60"/>
  <c r="M502" i="60"/>
  <c r="N502" i="60"/>
  <c r="D503" i="60"/>
  <c r="E503" i="60"/>
  <c r="F503" i="60"/>
  <c r="G503" i="60"/>
  <c r="H503" i="60"/>
  <c r="I503" i="60"/>
  <c r="J503" i="60"/>
  <c r="K503" i="60"/>
  <c r="M503" i="60"/>
  <c r="N503" i="60"/>
  <c r="B878" i="52"/>
  <c r="C878" i="52"/>
  <c r="D878" i="52"/>
  <c r="F878" i="52" s="1"/>
  <c r="E878" i="52"/>
  <c r="B879" i="52"/>
  <c r="C879" i="52"/>
  <c r="D879" i="52"/>
  <c r="F879" i="52" s="1"/>
  <c r="E879" i="52"/>
  <c r="B880" i="52"/>
  <c r="C880" i="52"/>
  <c r="D880" i="52"/>
  <c r="F880" i="52" s="1"/>
  <c r="E880" i="52"/>
  <c r="B881" i="52"/>
  <c r="C881" i="52"/>
  <c r="D881" i="52"/>
  <c r="F881" i="52" s="1"/>
  <c r="E881" i="52"/>
  <c r="B882" i="52"/>
  <c r="C882" i="52"/>
  <c r="D882" i="52"/>
  <c r="F882" i="52" s="1"/>
  <c r="E882" i="52"/>
  <c r="B883" i="52"/>
  <c r="C883" i="52"/>
  <c r="D883" i="52"/>
  <c r="F883" i="52" s="1"/>
  <c r="E883" i="52"/>
  <c r="B884" i="52"/>
  <c r="C884" i="52"/>
  <c r="D884" i="52"/>
  <c r="F884" i="52" s="1"/>
  <c r="E884" i="52"/>
  <c r="B885" i="52"/>
  <c r="C885" i="52"/>
  <c r="D885" i="52"/>
  <c r="F885" i="52" s="1"/>
  <c r="E885" i="52"/>
  <c r="B886" i="52"/>
  <c r="C886" i="52"/>
  <c r="D886" i="52"/>
  <c r="F886" i="52" s="1"/>
  <c r="E886" i="52"/>
  <c r="B887" i="52"/>
  <c r="C887" i="52"/>
  <c r="D887" i="52"/>
  <c r="F887" i="52" s="1"/>
  <c r="E887" i="52"/>
  <c r="B888" i="52"/>
  <c r="C888" i="52"/>
  <c r="D888" i="52"/>
  <c r="F888" i="52" s="1"/>
  <c r="E888" i="52"/>
  <c r="B889" i="52"/>
  <c r="C889" i="52"/>
  <c r="D889" i="52"/>
  <c r="F889" i="52" s="1"/>
  <c r="E889" i="52"/>
  <c r="B853" i="45"/>
  <c r="B854" i="45"/>
  <c r="B855" i="45"/>
  <c r="B856" i="45"/>
  <c r="B857" i="45"/>
  <c r="B858" i="45"/>
  <c r="B859" i="45"/>
  <c r="B860" i="45"/>
  <c r="B861" i="45"/>
  <c r="B862" i="45"/>
  <c r="B863" i="45"/>
  <c r="B864" i="45"/>
  <c r="B498" i="53"/>
  <c r="C498" i="53"/>
  <c r="B499" i="53"/>
  <c r="C499" i="53"/>
  <c r="B500" i="53"/>
  <c r="C500" i="53"/>
  <c r="B501" i="53"/>
  <c r="C501" i="53"/>
  <c r="B502" i="53"/>
  <c r="C502" i="53"/>
  <c r="B503" i="53"/>
  <c r="C503" i="53"/>
  <c r="B504" i="53"/>
  <c r="C504" i="53"/>
  <c r="B505" i="53"/>
  <c r="C505" i="53"/>
  <c r="B506" i="53"/>
  <c r="C506" i="53"/>
  <c r="B507" i="53"/>
  <c r="C507" i="53"/>
  <c r="B508" i="53"/>
  <c r="C508" i="53"/>
  <c r="B509" i="53"/>
  <c r="C509" i="53"/>
  <c r="B40" i="44"/>
  <c r="E40" i="44"/>
  <c r="F40" i="44"/>
  <c r="B41" i="44"/>
  <c r="E41" i="44"/>
  <c r="F41" i="44"/>
  <c r="B42" i="44"/>
  <c r="E42" i="44"/>
  <c r="F42" i="44"/>
  <c r="B43" i="44"/>
  <c r="E43" i="44"/>
  <c r="F43" i="44"/>
  <c r="B44" i="44"/>
  <c r="E44" i="44"/>
  <c r="F44" i="44"/>
  <c r="B45" i="44"/>
  <c r="E45" i="44"/>
  <c r="F45" i="44"/>
  <c r="B46" i="44"/>
  <c r="E46" i="44"/>
  <c r="F46" i="44"/>
  <c r="B47" i="44"/>
  <c r="E47" i="44"/>
  <c r="F47" i="44"/>
  <c r="B48" i="44"/>
  <c r="E48" i="44"/>
  <c r="F48" i="44"/>
  <c r="B49" i="44"/>
  <c r="E49" i="44"/>
  <c r="F49" i="44"/>
  <c r="B50" i="44"/>
  <c r="E50" i="44"/>
  <c r="F50" i="44"/>
  <c r="B51" i="44"/>
  <c r="E51" i="44"/>
  <c r="F51" i="44"/>
  <c r="D452" i="38"/>
  <c r="D453" i="38"/>
  <c r="D454" i="38"/>
  <c r="D455" i="38"/>
  <c r="D456" i="38"/>
  <c r="D457" i="38"/>
  <c r="D458" i="38"/>
  <c r="D459" i="38"/>
  <c r="D460" i="38"/>
  <c r="D461" i="38"/>
  <c r="D462" i="38"/>
  <c r="D463" i="38"/>
  <c r="AJ490" i="46"/>
  <c r="AJ491" i="46"/>
  <c r="AJ492" i="46"/>
  <c r="AJ493" i="46"/>
  <c r="AJ494" i="46"/>
  <c r="AJ495" i="46"/>
  <c r="AJ496" i="46"/>
  <c r="AJ497" i="46"/>
  <c r="AJ498" i="46"/>
  <c r="AJ499" i="46"/>
  <c r="AJ500" i="46"/>
  <c r="AJ501" i="46"/>
  <c r="AG499" i="41" l="1"/>
  <c r="F461" i="83"/>
  <c r="F499" i="38"/>
  <c r="AG495" i="41"/>
  <c r="F457" i="83"/>
  <c r="F495" i="38"/>
  <c r="AG491" i="41"/>
  <c r="F453" i="83"/>
  <c r="F491" i="38"/>
  <c r="AG498" i="41"/>
  <c r="F460" i="83"/>
  <c r="F498" i="38"/>
  <c r="AG494" i="41"/>
  <c r="F456" i="83"/>
  <c r="F494" i="38"/>
  <c r="AG490" i="41"/>
  <c r="F452" i="83"/>
  <c r="F490" i="38"/>
  <c r="AG501" i="41"/>
  <c r="F463" i="83"/>
  <c r="F501" i="38"/>
  <c r="AG497" i="41"/>
  <c r="F459" i="83"/>
  <c r="F497" i="38"/>
  <c r="AG493" i="41"/>
  <c r="F455" i="83"/>
  <c r="F493" i="38"/>
  <c r="AG500" i="41"/>
  <c r="F500" i="38"/>
  <c r="F462" i="83"/>
  <c r="AG496" i="41"/>
  <c r="F496" i="38"/>
  <c r="F458" i="83"/>
  <c r="AG492" i="41"/>
  <c r="F492" i="38"/>
  <c r="F454" i="83"/>
  <c r="AJ482" i="46"/>
  <c r="AJ481" i="46"/>
  <c r="AJ480" i="46"/>
  <c r="AJ479" i="46"/>
  <c r="AJ478" i="46"/>
  <c r="AJ477" i="46"/>
  <c r="AJ476" i="46"/>
  <c r="AJ475" i="46"/>
  <c r="AJ474" i="46"/>
  <c r="AJ473" i="46"/>
  <c r="AJ472" i="46"/>
  <c r="AJ471" i="46"/>
  <c r="AJ441" i="46"/>
  <c r="AJ439" i="46"/>
  <c r="AJ436" i="46"/>
  <c r="AJ434" i="46"/>
  <c r="AJ432" i="46"/>
  <c r="AJ373" i="46"/>
  <c r="AG187" i="41"/>
  <c r="AG164" i="41"/>
  <c r="AG434" i="41" l="1"/>
  <c r="F396" i="83"/>
  <c r="F434" i="38"/>
  <c r="AG471" i="41"/>
  <c r="F433" i="83"/>
  <c r="F471" i="38"/>
  <c r="AG475" i="41"/>
  <c r="F437" i="83"/>
  <c r="F475" i="38"/>
  <c r="AG479" i="41"/>
  <c r="F441" i="83"/>
  <c r="F479" i="38"/>
  <c r="AG436" i="41"/>
  <c r="F436" i="38"/>
  <c r="F398" i="83"/>
  <c r="AG472" i="41"/>
  <c r="F472" i="38"/>
  <c r="F434" i="83"/>
  <c r="AG476" i="41"/>
  <c r="F476" i="38"/>
  <c r="F438" i="83"/>
  <c r="AG480" i="41"/>
  <c r="F480" i="38"/>
  <c r="F442" i="83"/>
  <c r="AG373" i="41"/>
  <c r="F336" i="83"/>
  <c r="F373" i="38"/>
  <c r="AG439" i="41"/>
  <c r="F401" i="83"/>
  <c r="F439" i="38"/>
  <c r="AG473" i="41"/>
  <c r="F435" i="83"/>
  <c r="F473" i="38"/>
  <c r="AG477" i="41"/>
  <c r="F439" i="83"/>
  <c r="F477" i="38"/>
  <c r="AG481" i="41"/>
  <c r="F443" i="83"/>
  <c r="F481" i="38"/>
  <c r="AG432" i="41"/>
  <c r="F432" i="38"/>
  <c r="AG441" i="41"/>
  <c r="F403" i="83"/>
  <c r="F441" i="38"/>
  <c r="AG474" i="41"/>
  <c r="F436" i="83"/>
  <c r="F474" i="38"/>
  <c r="AG478" i="41"/>
  <c r="F440" i="83"/>
  <c r="F478" i="38"/>
  <c r="AG482" i="41"/>
  <c r="F444" i="83"/>
  <c r="F482" i="38"/>
  <c r="F25" i="44"/>
  <c r="F26" i="44"/>
  <c r="F30" i="44"/>
  <c r="F5" i="44"/>
  <c r="F21" i="44"/>
  <c r="F7" i="44"/>
  <c r="F3" i="44"/>
  <c r="F23" i="44"/>
  <c r="F31" i="44"/>
  <c r="F29" i="44"/>
  <c r="F22" i="44"/>
  <c r="F9" i="44"/>
  <c r="F27" i="44"/>
  <c r="F4" i="44"/>
  <c r="F6" i="44"/>
  <c r="F24" i="44"/>
  <c r="F28" i="44"/>
  <c r="F32" i="44"/>
  <c r="F36" i="44"/>
  <c r="F37" i="44"/>
  <c r="F38" i="44"/>
  <c r="F39" i="44"/>
  <c r="F35" i="44"/>
  <c r="F12" i="44"/>
  <c r="F13" i="44"/>
  <c r="F14" i="44"/>
  <c r="F15" i="44"/>
  <c r="F16" i="44"/>
  <c r="F17" i="44"/>
  <c r="F18" i="44"/>
  <c r="F11" i="44"/>
  <c r="AJ489" i="46"/>
  <c r="AJ488" i="46"/>
  <c r="AJ487" i="46"/>
  <c r="AJ486" i="46"/>
  <c r="AJ485" i="46"/>
  <c r="AJ470" i="46"/>
  <c r="AJ453" i="46"/>
  <c r="AJ452" i="46"/>
  <c r="AJ451" i="46"/>
  <c r="AJ450" i="46"/>
  <c r="AJ449" i="46"/>
  <c r="AJ448" i="46"/>
  <c r="AJ447" i="46"/>
  <c r="AJ446" i="46"/>
  <c r="AG446" i="41" l="1"/>
  <c r="F408" i="83"/>
  <c r="F446" i="38"/>
  <c r="AG450" i="41"/>
  <c r="F412" i="83"/>
  <c r="F450" i="38"/>
  <c r="AG470" i="41"/>
  <c r="F432" i="83"/>
  <c r="F470" i="38"/>
  <c r="AG488" i="41"/>
  <c r="F488" i="38"/>
  <c r="F450" i="83"/>
  <c r="AG447" i="41"/>
  <c r="F409" i="83"/>
  <c r="F447" i="38"/>
  <c r="AG451" i="41"/>
  <c r="F413" i="83"/>
  <c r="F451" i="38"/>
  <c r="AG485" i="41"/>
  <c r="F447" i="83"/>
  <c r="F485" i="38"/>
  <c r="AG489" i="41"/>
  <c r="F451" i="83"/>
  <c r="F489" i="38"/>
  <c r="AG448" i="41"/>
  <c r="F448" i="38"/>
  <c r="F410" i="83"/>
  <c r="AG452" i="41"/>
  <c r="F452" i="38"/>
  <c r="F414" i="83"/>
  <c r="AG486" i="41"/>
  <c r="F448" i="83"/>
  <c r="F486" i="38"/>
  <c r="AG449" i="41"/>
  <c r="F411" i="83"/>
  <c r="F449" i="38"/>
  <c r="AG453" i="41"/>
  <c r="F415" i="83"/>
  <c r="F453" i="38"/>
  <c r="AG487" i="41"/>
  <c r="F449" i="83"/>
  <c r="F487" i="38"/>
  <c r="F20" i="44"/>
  <c r="AO259" i="46"/>
  <c r="AL259" i="41" s="1"/>
  <c r="AO404" i="46"/>
  <c r="AL404" i="41" s="1"/>
  <c r="AO379" i="46"/>
  <c r="AL379" i="41" s="1"/>
  <c r="AO318" i="46"/>
  <c r="AL318" i="41" s="1"/>
  <c r="AO285" i="46"/>
  <c r="AL285" i="41" s="1"/>
  <c r="AO213" i="46"/>
  <c r="AL213" i="41" s="1"/>
  <c r="AO212" i="46"/>
  <c r="AL212" i="41" s="1"/>
  <c r="AO199" i="46"/>
  <c r="AL199" i="41" s="1"/>
  <c r="AO192" i="46"/>
  <c r="AL192" i="41" s="1"/>
  <c r="AO191" i="46"/>
  <c r="AL191" i="41" s="1"/>
  <c r="AO190" i="46"/>
  <c r="AL190" i="41" s="1"/>
  <c r="AO129" i="46"/>
  <c r="AL129" i="41" s="1"/>
  <c r="AO128" i="46"/>
  <c r="AL128" i="41" s="1"/>
  <c r="AO56" i="46"/>
  <c r="AL56" i="41" s="1"/>
  <c r="AO29" i="46"/>
  <c r="AL29" i="41" s="1"/>
  <c r="AO426" i="46"/>
  <c r="AL426" i="41" s="1"/>
  <c r="AO274" i="46"/>
  <c r="AL274" i="41" s="1"/>
  <c r="AO138" i="46"/>
  <c r="AL138" i="41" s="1"/>
  <c r="AO28" i="46"/>
  <c r="AL28" i="41" s="1"/>
  <c r="B523" i="56" l="1"/>
  <c r="C523" i="56"/>
  <c r="D523" i="56"/>
  <c r="E523" i="56"/>
  <c r="F523" i="56"/>
  <c r="G523" i="56"/>
  <c r="H523" i="56"/>
  <c r="I523" i="56"/>
  <c r="J523" i="56"/>
  <c r="K523" i="56"/>
  <c r="M523" i="56"/>
  <c r="N523" i="56"/>
  <c r="B524" i="56"/>
  <c r="C524" i="56"/>
  <c r="D524" i="56"/>
  <c r="E524" i="56"/>
  <c r="F524" i="56"/>
  <c r="G524" i="56"/>
  <c r="H524" i="56"/>
  <c r="I524" i="56"/>
  <c r="J524" i="56"/>
  <c r="K524" i="56"/>
  <c r="M524" i="56"/>
  <c r="N524" i="56"/>
  <c r="B525" i="56"/>
  <c r="C525" i="56"/>
  <c r="D525" i="56"/>
  <c r="E525" i="56"/>
  <c r="F525" i="56"/>
  <c r="G525" i="56"/>
  <c r="H525" i="56"/>
  <c r="I525" i="56"/>
  <c r="J525" i="56"/>
  <c r="K525" i="56"/>
  <c r="M525" i="56"/>
  <c r="N525" i="56"/>
  <c r="B526" i="56"/>
  <c r="C526" i="56"/>
  <c r="D526" i="56"/>
  <c r="E526" i="56"/>
  <c r="F526" i="56"/>
  <c r="G526" i="56"/>
  <c r="H526" i="56"/>
  <c r="I526" i="56"/>
  <c r="J526" i="56"/>
  <c r="K526" i="56"/>
  <c r="M526" i="56"/>
  <c r="N526" i="56"/>
  <c r="B527" i="56"/>
  <c r="C527" i="56"/>
  <c r="D527" i="56"/>
  <c r="E527" i="56"/>
  <c r="F527" i="56"/>
  <c r="G527" i="56"/>
  <c r="H527" i="56"/>
  <c r="I527" i="56"/>
  <c r="J527" i="56"/>
  <c r="K527" i="56"/>
  <c r="M527" i="56"/>
  <c r="N527" i="56"/>
  <c r="B487" i="58"/>
  <c r="C487" i="58"/>
  <c r="D487" i="58"/>
  <c r="E487" i="58"/>
  <c r="F487" i="58"/>
  <c r="G487" i="58"/>
  <c r="H487" i="58"/>
  <c r="I487" i="58"/>
  <c r="J487" i="58"/>
  <c r="K487" i="58"/>
  <c r="L487" i="58"/>
  <c r="B488" i="58"/>
  <c r="C488" i="58"/>
  <c r="D488" i="58"/>
  <c r="E488" i="58"/>
  <c r="F488" i="58"/>
  <c r="G488" i="58"/>
  <c r="H488" i="58"/>
  <c r="I488" i="58"/>
  <c r="J488" i="58"/>
  <c r="K488" i="58"/>
  <c r="L488" i="58"/>
  <c r="B489" i="58"/>
  <c r="C489" i="58"/>
  <c r="D489" i="58"/>
  <c r="E489" i="58"/>
  <c r="F489" i="58"/>
  <c r="G489" i="58"/>
  <c r="H489" i="58"/>
  <c r="I489" i="58"/>
  <c r="J489" i="58"/>
  <c r="K489" i="58"/>
  <c r="L489" i="58"/>
  <c r="B490" i="58"/>
  <c r="C490" i="58"/>
  <c r="D490" i="58"/>
  <c r="E490" i="58"/>
  <c r="F490" i="58"/>
  <c r="G490" i="58"/>
  <c r="H490" i="58"/>
  <c r="I490" i="58"/>
  <c r="J490" i="58"/>
  <c r="K490" i="58"/>
  <c r="L490" i="58"/>
  <c r="B491" i="58"/>
  <c r="D487" i="60"/>
  <c r="E487" i="60"/>
  <c r="F487" i="60"/>
  <c r="G487" i="60"/>
  <c r="H487" i="60"/>
  <c r="I487" i="60"/>
  <c r="J487" i="60"/>
  <c r="K487" i="60"/>
  <c r="M487" i="60"/>
  <c r="N487" i="60"/>
  <c r="D488" i="60"/>
  <c r="E488" i="60"/>
  <c r="F488" i="60"/>
  <c r="G488" i="60"/>
  <c r="H488" i="60"/>
  <c r="I488" i="60"/>
  <c r="J488" i="60"/>
  <c r="K488" i="60"/>
  <c r="M488" i="60"/>
  <c r="N488" i="60"/>
  <c r="D489" i="60"/>
  <c r="E489" i="60"/>
  <c r="F489" i="60"/>
  <c r="G489" i="60"/>
  <c r="H489" i="60"/>
  <c r="I489" i="60"/>
  <c r="J489" i="60"/>
  <c r="K489" i="60"/>
  <c r="M489" i="60"/>
  <c r="N489" i="60"/>
  <c r="D490" i="60"/>
  <c r="E490" i="60"/>
  <c r="F490" i="60"/>
  <c r="G490" i="60"/>
  <c r="H490" i="60"/>
  <c r="I490" i="60"/>
  <c r="J490" i="60"/>
  <c r="K490" i="60"/>
  <c r="M490" i="60"/>
  <c r="N490" i="60"/>
  <c r="D491" i="60"/>
  <c r="E491" i="60"/>
  <c r="F491" i="60"/>
  <c r="G491" i="60"/>
  <c r="H491" i="60"/>
  <c r="I491" i="60"/>
  <c r="J491" i="60"/>
  <c r="K491" i="60"/>
  <c r="M491" i="60"/>
  <c r="N491" i="60"/>
  <c r="B873" i="52"/>
  <c r="C873" i="52"/>
  <c r="D873" i="52"/>
  <c r="F873" i="52" s="1"/>
  <c r="E873" i="52"/>
  <c r="B874" i="52"/>
  <c r="C874" i="52"/>
  <c r="D874" i="52"/>
  <c r="F874" i="52" s="1"/>
  <c r="E874" i="52"/>
  <c r="B875" i="52"/>
  <c r="C875" i="52"/>
  <c r="D875" i="52"/>
  <c r="F875" i="52" s="1"/>
  <c r="E875" i="52"/>
  <c r="B876" i="52"/>
  <c r="C876" i="52"/>
  <c r="D876" i="52"/>
  <c r="F876" i="52" s="1"/>
  <c r="E876" i="52"/>
  <c r="B877" i="52"/>
  <c r="C877" i="52"/>
  <c r="D877" i="52"/>
  <c r="F877" i="52" s="1"/>
  <c r="E877" i="52"/>
  <c r="B849" i="45"/>
  <c r="B850" i="45"/>
  <c r="B851" i="45"/>
  <c r="B852" i="45"/>
  <c r="B493" i="53"/>
  <c r="C493" i="53"/>
  <c r="B494" i="53"/>
  <c r="C494" i="53"/>
  <c r="B495" i="53"/>
  <c r="C495" i="53"/>
  <c r="B496" i="53"/>
  <c r="C496" i="53"/>
  <c r="B497" i="53"/>
  <c r="C497" i="53"/>
  <c r="B38" i="44"/>
  <c r="E38" i="44"/>
  <c r="B39" i="44"/>
  <c r="E39" i="44"/>
  <c r="D450" i="38"/>
  <c r="D451" i="38"/>
  <c r="B35" i="44"/>
  <c r="E35" i="44"/>
  <c r="B36" i="44"/>
  <c r="E36" i="44"/>
  <c r="B37" i="44"/>
  <c r="E37" i="44"/>
  <c r="D447" i="38"/>
  <c r="D448" i="38"/>
  <c r="D449" i="38"/>
  <c r="AJ484" i="46" l="1"/>
  <c r="AJ483" i="46"/>
  <c r="AG483" i="41" l="1"/>
  <c r="F445" i="83"/>
  <c r="F483" i="38"/>
  <c r="AG484" i="41"/>
  <c r="F484" i="38"/>
  <c r="F446" i="83"/>
  <c r="F33" i="44"/>
  <c r="F34" i="44"/>
  <c r="B521" i="56"/>
  <c r="C521" i="56"/>
  <c r="D521" i="56"/>
  <c r="E521" i="56"/>
  <c r="F521" i="56"/>
  <c r="G521" i="56"/>
  <c r="H521" i="56"/>
  <c r="I521" i="56"/>
  <c r="J521" i="56"/>
  <c r="K521" i="56"/>
  <c r="M521" i="56"/>
  <c r="N521" i="56"/>
  <c r="B522" i="56"/>
  <c r="C522" i="56"/>
  <c r="D522" i="56"/>
  <c r="E522" i="56"/>
  <c r="F522" i="56"/>
  <c r="G522" i="56"/>
  <c r="H522" i="56"/>
  <c r="I522" i="56"/>
  <c r="J522" i="56"/>
  <c r="K522" i="56"/>
  <c r="M522" i="56"/>
  <c r="N522" i="56"/>
  <c r="B485" i="58"/>
  <c r="C485" i="58"/>
  <c r="D485" i="58"/>
  <c r="E485" i="58"/>
  <c r="F485" i="58"/>
  <c r="G485" i="58"/>
  <c r="H485" i="58"/>
  <c r="I485" i="58"/>
  <c r="J485" i="58"/>
  <c r="K485" i="58"/>
  <c r="L485" i="58"/>
  <c r="B486" i="58"/>
  <c r="C486" i="58"/>
  <c r="D486" i="58"/>
  <c r="E486" i="58"/>
  <c r="F486" i="58"/>
  <c r="G486" i="58"/>
  <c r="H486" i="58"/>
  <c r="I486" i="58"/>
  <c r="J486" i="58"/>
  <c r="K486" i="58"/>
  <c r="L486" i="58"/>
  <c r="D485" i="60"/>
  <c r="E485" i="60"/>
  <c r="F485" i="60"/>
  <c r="G485" i="60"/>
  <c r="H485" i="60"/>
  <c r="I485" i="60"/>
  <c r="J485" i="60"/>
  <c r="K485" i="60"/>
  <c r="M485" i="60"/>
  <c r="N485" i="60"/>
  <c r="D486" i="60"/>
  <c r="E486" i="60"/>
  <c r="F486" i="60"/>
  <c r="G486" i="60"/>
  <c r="H486" i="60"/>
  <c r="I486" i="60"/>
  <c r="J486" i="60"/>
  <c r="K486" i="60"/>
  <c r="M486" i="60"/>
  <c r="N486" i="60"/>
  <c r="B871" i="52"/>
  <c r="C871" i="52"/>
  <c r="D871" i="52"/>
  <c r="F871" i="52" s="1"/>
  <c r="E871" i="52"/>
  <c r="B872" i="52"/>
  <c r="C872" i="52"/>
  <c r="D872" i="52"/>
  <c r="F872" i="52" s="1"/>
  <c r="E872" i="52"/>
  <c r="B491" i="53"/>
  <c r="C491" i="53"/>
  <c r="B492" i="53"/>
  <c r="C492" i="53"/>
  <c r="B33" i="44"/>
  <c r="E33" i="44"/>
  <c r="B34" i="44"/>
  <c r="E34" i="44"/>
  <c r="D445" i="38"/>
  <c r="D446" i="38"/>
  <c r="B510" i="56" l="1"/>
  <c r="C510" i="56"/>
  <c r="D510" i="56"/>
  <c r="E510" i="56"/>
  <c r="F510" i="56"/>
  <c r="G510" i="56"/>
  <c r="H510" i="56"/>
  <c r="I510" i="56"/>
  <c r="J510" i="56"/>
  <c r="K510" i="56"/>
  <c r="M510" i="56"/>
  <c r="N510" i="56"/>
  <c r="B511" i="56"/>
  <c r="C511" i="56"/>
  <c r="D511" i="56"/>
  <c r="E511" i="56"/>
  <c r="F511" i="56"/>
  <c r="G511" i="56"/>
  <c r="H511" i="56"/>
  <c r="I511" i="56"/>
  <c r="J511" i="56"/>
  <c r="K511" i="56"/>
  <c r="M511" i="56"/>
  <c r="N511" i="56"/>
  <c r="B512" i="56"/>
  <c r="C512" i="56"/>
  <c r="D512" i="56"/>
  <c r="E512" i="56"/>
  <c r="F512" i="56"/>
  <c r="G512" i="56"/>
  <c r="H512" i="56"/>
  <c r="I512" i="56"/>
  <c r="J512" i="56"/>
  <c r="K512" i="56"/>
  <c r="M512" i="56"/>
  <c r="N512" i="56"/>
  <c r="B513" i="56"/>
  <c r="C513" i="56"/>
  <c r="D513" i="56"/>
  <c r="E513" i="56"/>
  <c r="F513" i="56"/>
  <c r="G513" i="56"/>
  <c r="H513" i="56"/>
  <c r="I513" i="56"/>
  <c r="J513" i="56"/>
  <c r="K513" i="56"/>
  <c r="M513" i="56"/>
  <c r="N513" i="56"/>
  <c r="B514" i="56"/>
  <c r="C514" i="56"/>
  <c r="D514" i="56"/>
  <c r="E514" i="56"/>
  <c r="F514" i="56"/>
  <c r="G514" i="56"/>
  <c r="H514" i="56"/>
  <c r="I514" i="56"/>
  <c r="J514" i="56"/>
  <c r="K514" i="56"/>
  <c r="M514" i="56"/>
  <c r="N514" i="56"/>
  <c r="B515" i="56"/>
  <c r="C515" i="56"/>
  <c r="D515" i="56"/>
  <c r="E515" i="56"/>
  <c r="F515" i="56"/>
  <c r="G515" i="56"/>
  <c r="H515" i="56"/>
  <c r="I515" i="56"/>
  <c r="J515" i="56"/>
  <c r="K515" i="56"/>
  <c r="M515" i="56"/>
  <c r="N515" i="56"/>
  <c r="B516" i="56"/>
  <c r="C516" i="56"/>
  <c r="D516" i="56"/>
  <c r="E516" i="56"/>
  <c r="F516" i="56"/>
  <c r="G516" i="56"/>
  <c r="H516" i="56"/>
  <c r="I516" i="56"/>
  <c r="J516" i="56"/>
  <c r="K516" i="56"/>
  <c r="M516" i="56"/>
  <c r="N516" i="56"/>
  <c r="B517" i="56"/>
  <c r="C517" i="56"/>
  <c r="D517" i="56"/>
  <c r="E517" i="56"/>
  <c r="F517" i="56"/>
  <c r="G517" i="56"/>
  <c r="H517" i="56"/>
  <c r="I517" i="56"/>
  <c r="J517" i="56"/>
  <c r="K517" i="56"/>
  <c r="M517" i="56"/>
  <c r="N517" i="56"/>
  <c r="B518" i="56"/>
  <c r="C518" i="56"/>
  <c r="D518" i="56"/>
  <c r="E518" i="56"/>
  <c r="F518" i="56"/>
  <c r="G518" i="56"/>
  <c r="H518" i="56"/>
  <c r="I518" i="56"/>
  <c r="J518" i="56"/>
  <c r="K518" i="56"/>
  <c r="M518" i="56"/>
  <c r="N518" i="56"/>
  <c r="B519" i="56"/>
  <c r="C519" i="56"/>
  <c r="D519" i="56"/>
  <c r="E519" i="56"/>
  <c r="F519" i="56"/>
  <c r="G519" i="56"/>
  <c r="H519" i="56"/>
  <c r="I519" i="56"/>
  <c r="J519" i="56"/>
  <c r="K519" i="56"/>
  <c r="M519" i="56"/>
  <c r="N519" i="56"/>
  <c r="B520" i="56"/>
  <c r="C520" i="56"/>
  <c r="D520" i="56"/>
  <c r="E520" i="56"/>
  <c r="F520" i="56"/>
  <c r="G520" i="56"/>
  <c r="H520" i="56"/>
  <c r="I520" i="56"/>
  <c r="J520" i="56"/>
  <c r="K520" i="56"/>
  <c r="M520" i="56"/>
  <c r="N520" i="56"/>
  <c r="B474" i="58"/>
  <c r="C474" i="58"/>
  <c r="D474" i="58"/>
  <c r="E474" i="58"/>
  <c r="F474" i="58"/>
  <c r="G474" i="58"/>
  <c r="H474" i="58"/>
  <c r="I474" i="58"/>
  <c r="J474" i="58"/>
  <c r="K474" i="58"/>
  <c r="L474" i="58"/>
  <c r="B475" i="58"/>
  <c r="C475" i="58"/>
  <c r="D475" i="58"/>
  <c r="E475" i="58"/>
  <c r="F475" i="58"/>
  <c r="G475" i="58"/>
  <c r="H475" i="58"/>
  <c r="I475" i="58"/>
  <c r="J475" i="58"/>
  <c r="K475" i="58"/>
  <c r="L475" i="58"/>
  <c r="B476" i="58"/>
  <c r="C476" i="58"/>
  <c r="D476" i="58"/>
  <c r="E476" i="58"/>
  <c r="F476" i="58"/>
  <c r="G476" i="58"/>
  <c r="H476" i="58"/>
  <c r="I476" i="58"/>
  <c r="J476" i="58"/>
  <c r="K476" i="58"/>
  <c r="L476" i="58"/>
  <c r="B477" i="58"/>
  <c r="C477" i="58"/>
  <c r="D477" i="58"/>
  <c r="E477" i="58"/>
  <c r="F477" i="58"/>
  <c r="G477" i="58"/>
  <c r="H477" i="58"/>
  <c r="I477" i="58"/>
  <c r="J477" i="58"/>
  <c r="K477" i="58"/>
  <c r="L477" i="58"/>
  <c r="B478" i="58"/>
  <c r="C478" i="58"/>
  <c r="D478" i="58"/>
  <c r="E478" i="58"/>
  <c r="F478" i="58"/>
  <c r="G478" i="58"/>
  <c r="H478" i="58"/>
  <c r="I478" i="58"/>
  <c r="J478" i="58"/>
  <c r="K478" i="58"/>
  <c r="L478" i="58"/>
  <c r="B479" i="58"/>
  <c r="C479" i="58"/>
  <c r="D479" i="58"/>
  <c r="E479" i="58"/>
  <c r="F479" i="58"/>
  <c r="G479" i="58"/>
  <c r="H479" i="58"/>
  <c r="I479" i="58"/>
  <c r="J479" i="58"/>
  <c r="K479" i="58"/>
  <c r="L479" i="58"/>
  <c r="B480" i="58"/>
  <c r="C480" i="58"/>
  <c r="D480" i="58"/>
  <c r="E480" i="58"/>
  <c r="F480" i="58"/>
  <c r="G480" i="58"/>
  <c r="H480" i="58"/>
  <c r="I480" i="58"/>
  <c r="J480" i="58"/>
  <c r="K480" i="58"/>
  <c r="L480" i="58"/>
  <c r="B481" i="58"/>
  <c r="C481" i="58"/>
  <c r="D481" i="58"/>
  <c r="E481" i="58"/>
  <c r="F481" i="58"/>
  <c r="G481" i="58"/>
  <c r="H481" i="58"/>
  <c r="I481" i="58"/>
  <c r="J481" i="58"/>
  <c r="K481" i="58"/>
  <c r="L481" i="58"/>
  <c r="B482" i="58"/>
  <c r="C482" i="58"/>
  <c r="D482" i="58"/>
  <c r="E482" i="58"/>
  <c r="F482" i="58"/>
  <c r="G482" i="58"/>
  <c r="H482" i="58"/>
  <c r="I482" i="58"/>
  <c r="J482" i="58"/>
  <c r="K482" i="58"/>
  <c r="L482" i="58"/>
  <c r="B483" i="58"/>
  <c r="C483" i="58"/>
  <c r="D483" i="58"/>
  <c r="E483" i="58"/>
  <c r="F483" i="58"/>
  <c r="G483" i="58"/>
  <c r="H483" i="58"/>
  <c r="I483" i="58"/>
  <c r="J483" i="58"/>
  <c r="K483" i="58"/>
  <c r="L483" i="58"/>
  <c r="B484" i="58"/>
  <c r="C484" i="58"/>
  <c r="D484" i="58"/>
  <c r="E484" i="58"/>
  <c r="F484" i="58"/>
  <c r="G484" i="58"/>
  <c r="H484" i="58"/>
  <c r="I484" i="58"/>
  <c r="J484" i="58"/>
  <c r="K484" i="58"/>
  <c r="L484" i="58"/>
  <c r="D474" i="60"/>
  <c r="E474" i="60"/>
  <c r="F474" i="60"/>
  <c r="G474" i="60"/>
  <c r="H474" i="60"/>
  <c r="I474" i="60"/>
  <c r="J474" i="60"/>
  <c r="K474" i="60"/>
  <c r="M474" i="60"/>
  <c r="N474" i="60"/>
  <c r="D475" i="60"/>
  <c r="E475" i="60"/>
  <c r="F475" i="60"/>
  <c r="G475" i="60"/>
  <c r="H475" i="60"/>
  <c r="I475" i="60"/>
  <c r="J475" i="60"/>
  <c r="K475" i="60"/>
  <c r="M475" i="60"/>
  <c r="N475" i="60"/>
  <c r="D476" i="60"/>
  <c r="E476" i="60"/>
  <c r="F476" i="60"/>
  <c r="G476" i="60"/>
  <c r="H476" i="60"/>
  <c r="I476" i="60"/>
  <c r="J476" i="60"/>
  <c r="K476" i="60"/>
  <c r="M476" i="60"/>
  <c r="N476" i="60"/>
  <c r="D477" i="60"/>
  <c r="E477" i="60"/>
  <c r="F477" i="60"/>
  <c r="G477" i="60"/>
  <c r="H477" i="60"/>
  <c r="I477" i="60"/>
  <c r="J477" i="60"/>
  <c r="K477" i="60"/>
  <c r="M477" i="60"/>
  <c r="N477" i="60"/>
  <c r="D478" i="60"/>
  <c r="E478" i="60"/>
  <c r="F478" i="60"/>
  <c r="G478" i="60"/>
  <c r="H478" i="60"/>
  <c r="I478" i="60"/>
  <c r="J478" i="60"/>
  <c r="K478" i="60"/>
  <c r="M478" i="60"/>
  <c r="N478" i="60"/>
  <c r="D479" i="60"/>
  <c r="E479" i="60"/>
  <c r="F479" i="60"/>
  <c r="G479" i="60"/>
  <c r="H479" i="60"/>
  <c r="I479" i="60"/>
  <c r="J479" i="60"/>
  <c r="K479" i="60"/>
  <c r="M479" i="60"/>
  <c r="N479" i="60"/>
  <c r="D480" i="60"/>
  <c r="E480" i="60"/>
  <c r="F480" i="60"/>
  <c r="G480" i="60"/>
  <c r="H480" i="60"/>
  <c r="I480" i="60"/>
  <c r="J480" i="60"/>
  <c r="K480" i="60"/>
  <c r="M480" i="60"/>
  <c r="N480" i="60"/>
  <c r="D481" i="60"/>
  <c r="E481" i="60"/>
  <c r="F481" i="60"/>
  <c r="G481" i="60"/>
  <c r="H481" i="60"/>
  <c r="I481" i="60"/>
  <c r="J481" i="60"/>
  <c r="K481" i="60"/>
  <c r="M481" i="60"/>
  <c r="N481" i="60"/>
  <c r="D482" i="60"/>
  <c r="E482" i="60"/>
  <c r="F482" i="60"/>
  <c r="G482" i="60"/>
  <c r="H482" i="60"/>
  <c r="I482" i="60"/>
  <c r="J482" i="60"/>
  <c r="K482" i="60"/>
  <c r="M482" i="60"/>
  <c r="N482" i="60"/>
  <c r="D483" i="60"/>
  <c r="E483" i="60"/>
  <c r="F483" i="60"/>
  <c r="G483" i="60"/>
  <c r="H483" i="60"/>
  <c r="I483" i="60"/>
  <c r="J483" i="60"/>
  <c r="K483" i="60"/>
  <c r="M483" i="60"/>
  <c r="N483" i="60"/>
  <c r="D484" i="60"/>
  <c r="E484" i="60"/>
  <c r="F484" i="60"/>
  <c r="G484" i="60"/>
  <c r="H484" i="60"/>
  <c r="I484" i="60"/>
  <c r="J484" i="60"/>
  <c r="K484" i="60"/>
  <c r="M484" i="60"/>
  <c r="N484" i="60"/>
  <c r="B860" i="52"/>
  <c r="C860" i="52"/>
  <c r="D860" i="52"/>
  <c r="F860" i="52" s="1"/>
  <c r="E860" i="52"/>
  <c r="B861" i="52"/>
  <c r="C861" i="52"/>
  <c r="D861" i="52"/>
  <c r="F861" i="52" s="1"/>
  <c r="E861" i="52"/>
  <c r="B862" i="52"/>
  <c r="C862" i="52"/>
  <c r="D862" i="52"/>
  <c r="F862" i="52" s="1"/>
  <c r="E862" i="52"/>
  <c r="B863" i="52"/>
  <c r="C863" i="52"/>
  <c r="D863" i="52"/>
  <c r="F863" i="52" s="1"/>
  <c r="E863" i="52"/>
  <c r="B864" i="52"/>
  <c r="C864" i="52"/>
  <c r="D864" i="52"/>
  <c r="F864" i="52" s="1"/>
  <c r="E864" i="52"/>
  <c r="B865" i="52"/>
  <c r="C865" i="52"/>
  <c r="D865" i="52"/>
  <c r="F865" i="52" s="1"/>
  <c r="E865" i="52"/>
  <c r="B866" i="52"/>
  <c r="C866" i="52"/>
  <c r="D866" i="52"/>
  <c r="F866" i="52" s="1"/>
  <c r="E866" i="52"/>
  <c r="B867" i="52"/>
  <c r="C867" i="52"/>
  <c r="D867" i="52"/>
  <c r="F867" i="52" s="1"/>
  <c r="E867" i="52"/>
  <c r="B868" i="52"/>
  <c r="C868" i="52"/>
  <c r="D868" i="52"/>
  <c r="F868" i="52" s="1"/>
  <c r="E868" i="52"/>
  <c r="B869" i="52"/>
  <c r="C869" i="52"/>
  <c r="D869" i="52"/>
  <c r="F869" i="52" s="1"/>
  <c r="E869" i="52"/>
  <c r="B870" i="52"/>
  <c r="C870" i="52"/>
  <c r="D870" i="52"/>
  <c r="F870" i="52" s="1"/>
  <c r="E870" i="52"/>
  <c r="B480" i="53"/>
  <c r="C480" i="53"/>
  <c r="B481" i="53"/>
  <c r="C481" i="53"/>
  <c r="B482" i="53"/>
  <c r="C482" i="53"/>
  <c r="B483" i="53"/>
  <c r="C483" i="53"/>
  <c r="B484" i="53"/>
  <c r="C484" i="53"/>
  <c r="B485" i="53"/>
  <c r="C485" i="53"/>
  <c r="B486" i="53"/>
  <c r="C486" i="53"/>
  <c r="B487" i="53"/>
  <c r="C487" i="53"/>
  <c r="B488" i="53"/>
  <c r="C488" i="53"/>
  <c r="B489" i="53"/>
  <c r="C489" i="53"/>
  <c r="B490" i="53"/>
  <c r="C490" i="53"/>
  <c r="B22" i="44"/>
  <c r="B23" i="44"/>
  <c r="B24" i="44"/>
  <c r="B25" i="44"/>
  <c r="B26" i="44"/>
  <c r="B27" i="44"/>
  <c r="B28" i="44"/>
  <c r="B29" i="44"/>
  <c r="B30" i="44"/>
  <c r="B31" i="44"/>
  <c r="B32" i="44"/>
  <c r="D434" i="38"/>
  <c r="D435" i="38"/>
  <c r="D436" i="38"/>
  <c r="D437" i="38"/>
  <c r="D438" i="38"/>
  <c r="D439" i="38"/>
  <c r="D440" i="38"/>
  <c r="D441" i="38"/>
  <c r="D442" i="38"/>
  <c r="D443" i="38"/>
  <c r="D444" i="38"/>
  <c r="AI482" i="46"/>
  <c r="AI481" i="46"/>
  <c r="AI480" i="46"/>
  <c r="AI479" i="46"/>
  <c r="AI478" i="46"/>
  <c r="AI477" i="46"/>
  <c r="AI476" i="46"/>
  <c r="AI475" i="46"/>
  <c r="AI474" i="46"/>
  <c r="AI473" i="46"/>
  <c r="AI472" i="46"/>
  <c r="E22" i="44" l="1"/>
  <c r="E29" i="44"/>
  <c r="E26" i="44"/>
  <c r="E30" i="44"/>
  <c r="E24" i="44"/>
  <c r="E28" i="44"/>
  <c r="E32" i="44"/>
  <c r="E25" i="44"/>
  <c r="E23" i="44"/>
  <c r="E27" i="44"/>
  <c r="E31" i="44"/>
  <c r="B464" i="56"/>
  <c r="N509" i="56"/>
  <c r="M509" i="56"/>
  <c r="K509" i="56"/>
  <c r="J509" i="56"/>
  <c r="I509" i="56"/>
  <c r="H509" i="56"/>
  <c r="G509" i="56"/>
  <c r="F509" i="56"/>
  <c r="E509" i="56"/>
  <c r="D509" i="56"/>
  <c r="C509" i="56"/>
  <c r="B509" i="56"/>
  <c r="B473" i="58"/>
  <c r="C473" i="58"/>
  <c r="D473" i="58"/>
  <c r="E473" i="58"/>
  <c r="F473" i="58"/>
  <c r="G473" i="58"/>
  <c r="H473" i="58"/>
  <c r="I473" i="58"/>
  <c r="J473" i="58"/>
  <c r="K473" i="58"/>
  <c r="L473" i="58"/>
  <c r="D473" i="60"/>
  <c r="E473" i="60"/>
  <c r="F473" i="60"/>
  <c r="G473" i="60"/>
  <c r="H473" i="60"/>
  <c r="I473" i="60"/>
  <c r="J473" i="60"/>
  <c r="K473" i="60"/>
  <c r="M473" i="60"/>
  <c r="N473" i="60"/>
  <c r="E859" i="52"/>
  <c r="D859" i="52"/>
  <c r="F859" i="52" s="1"/>
  <c r="C859" i="52"/>
  <c r="B859" i="52"/>
  <c r="B479" i="53"/>
  <c r="C479" i="53"/>
  <c r="B21" i="44"/>
  <c r="D433" i="38"/>
  <c r="AI471" i="46"/>
  <c r="C5" i="41"/>
  <c r="E21" i="44" l="1"/>
  <c r="B832" i="62"/>
  <c r="B831" i="62"/>
  <c r="B830" i="62"/>
  <c r="B829" i="62"/>
  <c r="B828" i="62"/>
  <c r="B827" i="62"/>
  <c r="B826" i="62"/>
  <c r="B825" i="62"/>
  <c r="B824" i="62"/>
  <c r="B823" i="62"/>
  <c r="B822" i="62"/>
  <c r="B821" i="62"/>
  <c r="B407" i="62"/>
  <c r="B408" i="62"/>
  <c r="B409" i="62"/>
  <c r="B410" i="62"/>
  <c r="B411" i="62"/>
  <c r="B412" i="62"/>
  <c r="B413" i="62"/>
  <c r="B414" i="62"/>
  <c r="B415" i="62"/>
  <c r="B416" i="62"/>
  <c r="B417" i="62"/>
  <c r="B418" i="62"/>
  <c r="B419" i="62"/>
  <c r="B420" i="62"/>
  <c r="B421" i="62"/>
  <c r="B422" i="62"/>
  <c r="B423" i="62"/>
  <c r="B424" i="62"/>
  <c r="B425" i="62"/>
  <c r="B426" i="62"/>
  <c r="B427" i="62"/>
  <c r="B428" i="62"/>
  <c r="B429" i="62"/>
  <c r="B430" i="62"/>
  <c r="B431" i="62"/>
  <c r="B432" i="62"/>
  <c r="B433" i="62"/>
  <c r="B434" i="62"/>
  <c r="B435" i="62"/>
  <c r="B436" i="62"/>
  <c r="B406" i="62"/>
  <c r="D9" i="52" l="1"/>
  <c r="B3" i="61" l="1"/>
  <c r="C3" i="61"/>
  <c r="B4" i="61"/>
  <c r="C4" i="61"/>
  <c r="B5" i="61"/>
  <c r="C5" i="61"/>
  <c r="B6" i="61"/>
  <c r="C6" i="61"/>
  <c r="B7" i="61"/>
  <c r="C7" i="61"/>
  <c r="B8" i="61"/>
  <c r="C8" i="61"/>
  <c r="B9" i="61"/>
  <c r="C9" i="61"/>
  <c r="B10" i="61"/>
  <c r="C10" i="61"/>
  <c r="B11" i="61"/>
  <c r="C11" i="61"/>
  <c r="B12" i="61"/>
  <c r="C12" i="61"/>
  <c r="B13" i="61"/>
  <c r="C13" i="61"/>
  <c r="B14" i="61"/>
  <c r="C14" i="61"/>
  <c r="B15" i="61"/>
  <c r="C15" i="61"/>
  <c r="B16" i="61"/>
  <c r="C16" i="61"/>
  <c r="B17" i="61"/>
  <c r="C17" i="61"/>
  <c r="B18" i="61"/>
  <c r="C18" i="61"/>
  <c r="B19" i="61"/>
  <c r="C19" i="61"/>
  <c r="B20" i="61"/>
  <c r="C20" i="61"/>
  <c r="B21" i="61"/>
  <c r="C21" i="61"/>
  <c r="B22" i="61"/>
  <c r="C22" i="61"/>
  <c r="B23" i="61"/>
  <c r="C23" i="61"/>
  <c r="B24" i="61"/>
  <c r="C24" i="61"/>
  <c r="B25" i="61"/>
  <c r="C25" i="61"/>
  <c r="B26" i="61"/>
  <c r="C26" i="61"/>
  <c r="B27" i="61"/>
  <c r="C27" i="61"/>
  <c r="B28" i="61"/>
  <c r="C28" i="61"/>
  <c r="B29" i="61"/>
  <c r="C29" i="61"/>
  <c r="B30" i="61"/>
  <c r="C30" i="61"/>
  <c r="B31" i="61"/>
  <c r="C31" i="61"/>
  <c r="B32" i="61"/>
  <c r="C32" i="61"/>
  <c r="B33" i="61"/>
  <c r="C33" i="61"/>
  <c r="B34" i="61"/>
  <c r="C34" i="61"/>
  <c r="B35" i="61"/>
  <c r="C35" i="61"/>
  <c r="B36" i="61"/>
  <c r="C36" i="61"/>
  <c r="B37" i="61"/>
  <c r="C37" i="61"/>
  <c r="B38" i="61"/>
  <c r="C38" i="61"/>
  <c r="B39" i="61"/>
  <c r="C39" i="61"/>
  <c r="B40" i="61"/>
  <c r="C40" i="61"/>
  <c r="B41" i="61"/>
  <c r="C41" i="61"/>
  <c r="B42" i="61"/>
  <c r="C42" i="61"/>
  <c r="B43" i="61"/>
  <c r="C43" i="61"/>
  <c r="B44" i="61"/>
  <c r="C44" i="61"/>
  <c r="B45" i="61"/>
  <c r="C45" i="61"/>
  <c r="B46" i="61"/>
  <c r="C46" i="61"/>
  <c r="B47" i="61"/>
  <c r="C47" i="61"/>
  <c r="B48" i="61"/>
  <c r="C48" i="61"/>
  <c r="B49" i="61"/>
  <c r="C49" i="61"/>
  <c r="B50" i="61"/>
  <c r="C50" i="61"/>
  <c r="B51" i="61"/>
  <c r="C51" i="61"/>
  <c r="B52" i="61"/>
  <c r="C52" i="61"/>
  <c r="B53" i="61"/>
  <c r="C53" i="61"/>
  <c r="B54" i="61"/>
  <c r="C54" i="61"/>
  <c r="B55" i="61"/>
  <c r="C55" i="61"/>
  <c r="B56" i="61"/>
  <c r="C56" i="61"/>
  <c r="B57" i="61"/>
  <c r="C57" i="61"/>
  <c r="B58" i="61"/>
  <c r="C58" i="61"/>
  <c r="B59" i="61"/>
  <c r="C59" i="61"/>
  <c r="B60" i="61"/>
  <c r="C60" i="61"/>
  <c r="B61" i="61"/>
  <c r="C61" i="61"/>
  <c r="B62" i="61"/>
  <c r="C62" i="61"/>
  <c r="B63" i="61"/>
  <c r="C63" i="61"/>
  <c r="B64" i="61"/>
  <c r="C64" i="61"/>
  <c r="B65" i="61"/>
  <c r="C65" i="61"/>
  <c r="B66" i="61"/>
  <c r="C66" i="61"/>
  <c r="B67" i="61"/>
  <c r="C67" i="61"/>
  <c r="B68" i="61"/>
  <c r="C68" i="61"/>
  <c r="B69" i="61"/>
  <c r="C69" i="61"/>
  <c r="B70" i="61"/>
  <c r="C70" i="61"/>
  <c r="B71" i="61"/>
  <c r="C71" i="61"/>
  <c r="B72" i="61"/>
  <c r="C72" i="61"/>
  <c r="B73" i="61"/>
  <c r="C73" i="61"/>
  <c r="B74" i="61"/>
  <c r="C74" i="61"/>
  <c r="B75" i="61"/>
  <c r="C75" i="61"/>
  <c r="B76" i="61"/>
  <c r="C76" i="61"/>
  <c r="B77" i="61"/>
  <c r="C77" i="61"/>
  <c r="B78" i="61"/>
  <c r="C78" i="61"/>
  <c r="B79" i="61"/>
  <c r="C79" i="61"/>
  <c r="B80" i="61"/>
  <c r="C80" i="61"/>
  <c r="B81" i="61"/>
  <c r="C81" i="61"/>
  <c r="B82" i="61"/>
  <c r="C82" i="61"/>
  <c r="B83" i="61"/>
  <c r="C83" i="61"/>
  <c r="B84" i="61"/>
  <c r="C84" i="61"/>
  <c r="B85" i="61"/>
  <c r="C85" i="61"/>
  <c r="B86" i="61"/>
  <c r="C86" i="61"/>
  <c r="B87" i="61"/>
  <c r="C87" i="61"/>
  <c r="B88" i="61"/>
  <c r="C88" i="61"/>
  <c r="B89" i="61"/>
  <c r="C89" i="61"/>
  <c r="B90" i="61"/>
  <c r="C90" i="61"/>
  <c r="B91" i="61"/>
  <c r="C91" i="61"/>
  <c r="B92" i="61"/>
  <c r="C92" i="61"/>
  <c r="B93" i="61"/>
  <c r="C93" i="61"/>
  <c r="B94" i="61"/>
  <c r="C94" i="61"/>
  <c r="B95" i="61"/>
  <c r="C95" i="61"/>
  <c r="B96" i="61"/>
  <c r="C96" i="61"/>
  <c r="B97" i="61"/>
  <c r="C97" i="61"/>
  <c r="B98" i="61"/>
  <c r="C98" i="61"/>
  <c r="B99" i="61"/>
  <c r="C99" i="61"/>
  <c r="B100" i="61"/>
  <c r="C100" i="61"/>
  <c r="B101" i="61"/>
  <c r="C101" i="61"/>
  <c r="B102" i="61"/>
  <c r="C102" i="61"/>
  <c r="B103" i="61"/>
  <c r="C103" i="61"/>
  <c r="B104" i="61"/>
  <c r="C104" i="61"/>
  <c r="B105" i="61"/>
  <c r="C105" i="61"/>
  <c r="B106" i="61"/>
  <c r="C106" i="61"/>
  <c r="B107" i="61"/>
  <c r="C107" i="61"/>
  <c r="B108" i="61"/>
  <c r="C108" i="61"/>
  <c r="B109" i="61"/>
  <c r="C109" i="61"/>
  <c r="B110" i="61"/>
  <c r="C110" i="61"/>
  <c r="B111" i="61"/>
  <c r="C111" i="61"/>
  <c r="B112" i="61"/>
  <c r="C112" i="61"/>
  <c r="B113" i="61"/>
  <c r="C113" i="61"/>
  <c r="B114" i="61"/>
  <c r="C114" i="61"/>
  <c r="B115" i="61"/>
  <c r="C115" i="61"/>
  <c r="B116" i="61"/>
  <c r="C116" i="61"/>
  <c r="B117" i="61"/>
  <c r="C117" i="61"/>
  <c r="B118" i="61"/>
  <c r="C118" i="61"/>
  <c r="B119" i="61"/>
  <c r="C119" i="61"/>
  <c r="B120" i="61"/>
  <c r="C120" i="61"/>
  <c r="B121" i="61"/>
  <c r="C121" i="61"/>
  <c r="B122" i="61"/>
  <c r="C122" i="61"/>
  <c r="B123" i="61"/>
  <c r="C123" i="61"/>
  <c r="B124" i="61"/>
  <c r="C124" i="61"/>
  <c r="B125" i="61"/>
  <c r="C125" i="61"/>
  <c r="B126" i="61"/>
  <c r="C126" i="61"/>
  <c r="B127" i="61"/>
  <c r="C127" i="61"/>
  <c r="B128" i="61"/>
  <c r="C128" i="61"/>
  <c r="B129" i="61"/>
  <c r="C129" i="61"/>
  <c r="B130" i="61"/>
  <c r="C130" i="61"/>
  <c r="B131" i="61"/>
  <c r="C131" i="61"/>
  <c r="B132" i="61"/>
  <c r="C132" i="61"/>
  <c r="B133" i="61"/>
  <c r="C133" i="61"/>
  <c r="B134" i="61"/>
  <c r="C134" i="61"/>
  <c r="B135" i="61"/>
  <c r="C135" i="61"/>
  <c r="B136" i="61"/>
  <c r="C136" i="61"/>
  <c r="B137" i="61"/>
  <c r="C137" i="61"/>
  <c r="B138" i="61"/>
  <c r="C138" i="61"/>
  <c r="B139" i="61"/>
  <c r="C139" i="61"/>
  <c r="B140" i="61"/>
  <c r="C140" i="61"/>
  <c r="B141" i="61"/>
  <c r="C141" i="61"/>
  <c r="B142" i="61"/>
  <c r="C142" i="61"/>
  <c r="B143" i="61"/>
  <c r="C143" i="61"/>
  <c r="B144" i="61"/>
  <c r="C144" i="61"/>
  <c r="B145" i="61"/>
  <c r="C145" i="61"/>
  <c r="B146" i="61"/>
  <c r="C146" i="61"/>
  <c r="B147" i="61"/>
  <c r="C147" i="61"/>
  <c r="B148" i="61"/>
  <c r="C148" i="61"/>
  <c r="B149" i="61"/>
  <c r="C149" i="61"/>
  <c r="B150" i="61"/>
  <c r="C150" i="61"/>
  <c r="B151" i="61"/>
  <c r="C151" i="61"/>
  <c r="B152" i="61"/>
  <c r="C152" i="61"/>
  <c r="B153" i="61"/>
  <c r="C153" i="61"/>
  <c r="B154" i="61"/>
  <c r="C154" i="61"/>
  <c r="B155" i="61"/>
  <c r="C155" i="61"/>
  <c r="B156" i="61"/>
  <c r="C156" i="61"/>
  <c r="B157" i="61"/>
  <c r="C157" i="61"/>
  <c r="B158" i="61"/>
  <c r="C158" i="61"/>
  <c r="B159" i="61"/>
  <c r="C159" i="61"/>
  <c r="B160" i="61"/>
  <c r="C160" i="61"/>
  <c r="B161" i="61"/>
  <c r="C161" i="61"/>
  <c r="B162" i="61"/>
  <c r="C162" i="61"/>
  <c r="B163" i="61"/>
  <c r="C163" i="61"/>
  <c r="B164" i="61"/>
  <c r="C164" i="61"/>
  <c r="B165" i="61"/>
  <c r="C165" i="61"/>
  <c r="B166" i="61"/>
  <c r="C166" i="61"/>
  <c r="B167" i="61"/>
  <c r="C167" i="61"/>
  <c r="B168" i="61"/>
  <c r="C168" i="61"/>
  <c r="B169" i="61"/>
  <c r="C169" i="61"/>
  <c r="B170" i="61"/>
  <c r="C170" i="61"/>
  <c r="B171" i="61"/>
  <c r="C171" i="61"/>
  <c r="B172" i="61"/>
  <c r="C172" i="61"/>
  <c r="B173" i="61"/>
  <c r="C173" i="61"/>
  <c r="B174" i="61"/>
  <c r="C174" i="61"/>
  <c r="B175" i="61"/>
  <c r="C175" i="61"/>
  <c r="B176" i="61"/>
  <c r="C176" i="61"/>
  <c r="B177" i="61"/>
  <c r="C177" i="61"/>
  <c r="B178" i="61"/>
  <c r="C178" i="61"/>
  <c r="B179" i="61"/>
  <c r="C179" i="61"/>
  <c r="B180" i="61"/>
  <c r="C180" i="61"/>
  <c r="B181" i="61"/>
  <c r="C181" i="61"/>
  <c r="B182" i="61"/>
  <c r="C182" i="61"/>
  <c r="B183" i="61"/>
  <c r="C183" i="61"/>
  <c r="B184" i="61"/>
  <c r="C184" i="61"/>
  <c r="B185" i="61"/>
  <c r="C185" i="61"/>
  <c r="B186" i="61"/>
  <c r="C186" i="61"/>
  <c r="B187" i="61"/>
  <c r="C187" i="61"/>
  <c r="B188" i="61"/>
  <c r="C188" i="61"/>
  <c r="B189" i="61"/>
  <c r="C189" i="61"/>
  <c r="B190" i="61"/>
  <c r="C190" i="61"/>
  <c r="B191" i="61"/>
  <c r="C191" i="61"/>
  <c r="B192" i="61"/>
  <c r="C192" i="61"/>
  <c r="B193" i="61"/>
  <c r="C193" i="61"/>
  <c r="B194" i="61"/>
  <c r="C194" i="61"/>
  <c r="B195" i="61"/>
  <c r="C195" i="61"/>
  <c r="B196" i="61"/>
  <c r="C196" i="61"/>
  <c r="B197" i="61"/>
  <c r="C197" i="61"/>
  <c r="B198" i="61"/>
  <c r="C198" i="61"/>
  <c r="B199" i="61"/>
  <c r="C199" i="61"/>
  <c r="B200" i="61"/>
  <c r="C200" i="61"/>
  <c r="B201" i="61"/>
  <c r="C201" i="61"/>
  <c r="B202" i="61"/>
  <c r="C202" i="61"/>
  <c r="B203" i="61"/>
  <c r="C203" i="61"/>
  <c r="B204" i="61"/>
  <c r="C204" i="61"/>
  <c r="B205" i="61"/>
  <c r="C205" i="61"/>
  <c r="B206" i="61"/>
  <c r="C206" i="61"/>
  <c r="B207" i="61"/>
  <c r="C207" i="61"/>
  <c r="B208" i="61"/>
  <c r="C208" i="61"/>
  <c r="B209" i="61"/>
  <c r="C209" i="61"/>
  <c r="B210" i="61"/>
  <c r="C210" i="61"/>
  <c r="B211" i="61"/>
  <c r="C211" i="61"/>
  <c r="B212" i="61"/>
  <c r="C212" i="61"/>
  <c r="B213" i="61"/>
  <c r="C213" i="61"/>
  <c r="B214" i="61"/>
  <c r="C214" i="61"/>
  <c r="B215" i="61"/>
  <c r="C215" i="61"/>
  <c r="B216" i="61"/>
  <c r="C216" i="61"/>
  <c r="B217" i="61"/>
  <c r="C217" i="61"/>
  <c r="B218" i="61"/>
  <c r="C218" i="61"/>
  <c r="B219" i="61"/>
  <c r="C219" i="61"/>
  <c r="B220" i="61"/>
  <c r="C220" i="61"/>
  <c r="B221" i="61"/>
  <c r="C221" i="61"/>
  <c r="B222" i="61"/>
  <c r="C222" i="61"/>
  <c r="B223" i="61"/>
  <c r="C223" i="61"/>
  <c r="B224" i="61"/>
  <c r="C224" i="61"/>
  <c r="B225" i="61"/>
  <c r="C225" i="61"/>
  <c r="B226" i="61"/>
  <c r="C226" i="61"/>
  <c r="B227" i="61"/>
  <c r="C227" i="61"/>
  <c r="B228" i="61"/>
  <c r="C228" i="61"/>
  <c r="B229" i="61"/>
  <c r="C229" i="61"/>
  <c r="B230" i="61"/>
  <c r="C230" i="61"/>
  <c r="B231" i="61"/>
  <c r="C231" i="61"/>
  <c r="B232" i="61"/>
  <c r="C232" i="61"/>
  <c r="B233" i="61"/>
  <c r="C233" i="61"/>
  <c r="B234" i="61"/>
  <c r="C234" i="61"/>
  <c r="B235" i="61"/>
  <c r="C235" i="61"/>
  <c r="B236" i="61"/>
  <c r="C236" i="61"/>
  <c r="B237" i="61"/>
  <c r="C237" i="61"/>
  <c r="B238" i="61"/>
  <c r="C238" i="61"/>
  <c r="B239" i="61"/>
  <c r="C239" i="61"/>
  <c r="B240" i="61"/>
  <c r="C240" i="61"/>
  <c r="B241" i="61"/>
  <c r="C241" i="61"/>
  <c r="B242" i="61"/>
  <c r="C242" i="61"/>
  <c r="B243" i="61"/>
  <c r="C243" i="61"/>
  <c r="B244" i="61"/>
  <c r="C244" i="61"/>
  <c r="B245" i="61"/>
  <c r="C245" i="61"/>
  <c r="B246" i="61"/>
  <c r="C246" i="61"/>
  <c r="B247" i="61"/>
  <c r="C247" i="61"/>
  <c r="B248" i="61"/>
  <c r="C248" i="61"/>
  <c r="B249" i="61"/>
  <c r="C249" i="61"/>
  <c r="B250" i="61"/>
  <c r="C250" i="61"/>
  <c r="B251" i="61"/>
  <c r="C251" i="61"/>
  <c r="B252" i="61"/>
  <c r="C252" i="61"/>
  <c r="B253" i="61"/>
  <c r="C253" i="61"/>
  <c r="B254" i="61"/>
  <c r="C254" i="61"/>
  <c r="B255" i="61"/>
  <c r="C255" i="61"/>
  <c r="B256" i="61"/>
  <c r="C256" i="61"/>
  <c r="B257" i="61"/>
  <c r="C257" i="61"/>
  <c r="B258" i="61"/>
  <c r="C258" i="61"/>
  <c r="B259" i="61"/>
  <c r="C259" i="61"/>
  <c r="B260" i="61"/>
  <c r="C260" i="61"/>
  <c r="B261" i="61"/>
  <c r="C261" i="61"/>
  <c r="B262" i="61"/>
  <c r="C262" i="61"/>
  <c r="B263" i="61"/>
  <c r="C263" i="61"/>
  <c r="B264" i="61"/>
  <c r="C264" i="61"/>
  <c r="B265" i="61"/>
  <c r="C265" i="61"/>
  <c r="B266" i="61"/>
  <c r="C266" i="61"/>
  <c r="B267" i="61"/>
  <c r="C267" i="61"/>
  <c r="B268" i="61"/>
  <c r="C268" i="61"/>
  <c r="B269" i="61"/>
  <c r="C269" i="61"/>
  <c r="B270" i="61"/>
  <c r="C270" i="61"/>
  <c r="B271" i="61"/>
  <c r="C271" i="61"/>
  <c r="B272" i="61"/>
  <c r="C272" i="61"/>
  <c r="B273" i="61"/>
  <c r="C273" i="61"/>
  <c r="B274" i="61"/>
  <c r="C274" i="61"/>
  <c r="B275" i="61"/>
  <c r="C275" i="61"/>
  <c r="B276" i="61"/>
  <c r="C276" i="61"/>
  <c r="B277" i="61"/>
  <c r="C277" i="61"/>
  <c r="B278" i="61"/>
  <c r="C278" i="61"/>
  <c r="B279" i="61"/>
  <c r="C279" i="61"/>
  <c r="B280" i="61"/>
  <c r="C280" i="61"/>
  <c r="B281" i="61"/>
  <c r="C281" i="61"/>
  <c r="B282" i="61"/>
  <c r="C282" i="61"/>
  <c r="B283" i="61"/>
  <c r="C283" i="61"/>
  <c r="B284" i="61"/>
  <c r="C284" i="61"/>
  <c r="B285" i="61"/>
  <c r="C285" i="61"/>
  <c r="B286" i="61"/>
  <c r="C286" i="61"/>
  <c r="B287" i="61"/>
  <c r="C287" i="61"/>
  <c r="B288" i="61"/>
  <c r="C288" i="61"/>
  <c r="B289" i="61"/>
  <c r="C289" i="61"/>
  <c r="B290" i="61"/>
  <c r="C290" i="61"/>
  <c r="B291" i="61"/>
  <c r="C291" i="61"/>
  <c r="B292" i="61"/>
  <c r="C292" i="61"/>
  <c r="B293" i="61"/>
  <c r="C293" i="61"/>
  <c r="B294" i="61"/>
  <c r="C294" i="61"/>
  <c r="B295" i="61"/>
  <c r="C295" i="61"/>
  <c r="B296" i="61"/>
  <c r="C296" i="61"/>
  <c r="B297" i="61"/>
  <c r="C297" i="61"/>
  <c r="B298" i="61"/>
  <c r="C298" i="61"/>
  <c r="B299" i="61"/>
  <c r="C299" i="61"/>
  <c r="B300" i="61"/>
  <c r="C300" i="61"/>
  <c r="B301" i="61"/>
  <c r="C301" i="61"/>
  <c r="B302" i="61"/>
  <c r="C302" i="61"/>
  <c r="B303" i="61"/>
  <c r="C303" i="61"/>
  <c r="B304" i="61"/>
  <c r="C304" i="61"/>
  <c r="B305" i="61"/>
  <c r="C305" i="61"/>
  <c r="B306" i="61"/>
  <c r="C306" i="61"/>
  <c r="B307" i="61"/>
  <c r="C307" i="61"/>
  <c r="B308" i="61"/>
  <c r="C308" i="61"/>
  <c r="B309" i="61"/>
  <c r="C309" i="61"/>
  <c r="B310" i="61"/>
  <c r="C310" i="61"/>
  <c r="B311" i="61"/>
  <c r="C311" i="61"/>
  <c r="B312" i="61"/>
  <c r="C312" i="61"/>
  <c r="B313" i="61"/>
  <c r="C313" i="61"/>
  <c r="B314" i="61"/>
  <c r="C314" i="61"/>
  <c r="B315" i="61"/>
  <c r="C315" i="61"/>
  <c r="B316" i="61"/>
  <c r="C316" i="61"/>
  <c r="B317" i="61"/>
  <c r="C317" i="61"/>
  <c r="B318" i="61"/>
  <c r="C318" i="61"/>
  <c r="B319" i="61"/>
  <c r="C319" i="61"/>
  <c r="B320" i="61"/>
  <c r="C320" i="61"/>
  <c r="B321" i="61"/>
  <c r="C321" i="61"/>
  <c r="B322" i="61"/>
  <c r="C322" i="61"/>
  <c r="B323" i="61"/>
  <c r="C323" i="61"/>
  <c r="B324" i="61"/>
  <c r="C324" i="61"/>
  <c r="B325" i="61"/>
  <c r="C325" i="61"/>
  <c r="B326" i="61"/>
  <c r="C326" i="61"/>
  <c r="B327" i="61"/>
  <c r="C327" i="61"/>
  <c r="B328" i="61"/>
  <c r="C328" i="61"/>
  <c r="B329" i="61"/>
  <c r="C329" i="61"/>
  <c r="B330" i="61"/>
  <c r="C330" i="61"/>
  <c r="B331" i="61"/>
  <c r="C331" i="61"/>
  <c r="B332" i="61"/>
  <c r="C332" i="61"/>
  <c r="B333" i="61"/>
  <c r="C333" i="61"/>
  <c r="B334" i="61"/>
  <c r="C334" i="61"/>
  <c r="B335" i="61"/>
  <c r="C335" i="61"/>
  <c r="B336" i="61"/>
  <c r="C336" i="61"/>
  <c r="B337" i="61"/>
  <c r="C337" i="61"/>
  <c r="B338" i="61"/>
  <c r="C338" i="61"/>
  <c r="B339" i="61"/>
  <c r="C339" i="61"/>
  <c r="B340" i="61"/>
  <c r="C340" i="61"/>
  <c r="B341" i="61"/>
  <c r="C341" i="61"/>
  <c r="B342" i="61"/>
  <c r="C342" i="61"/>
  <c r="B343" i="61"/>
  <c r="C343" i="61"/>
  <c r="B344" i="61"/>
  <c r="C344" i="61"/>
  <c r="B345" i="61"/>
  <c r="C345" i="61"/>
  <c r="B346" i="61"/>
  <c r="C346" i="61"/>
  <c r="B347" i="61"/>
  <c r="C347" i="61"/>
  <c r="B348" i="61"/>
  <c r="C348" i="61"/>
  <c r="B349" i="61"/>
  <c r="C349" i="61"/>
  <c r="B350" i="61"/>
  <c r="C350" i="61"/>
  <c r="B351" i="61"/>
  <c r="C351" i="61"/>
  <c r="B352" i="61"/>
  <c r="C352" i="61"/>
  <c r="B353" i="61"/>
  <c r="C353" i="61"/>
  <c r="B354" i="61"/>
  <c r="C354" i="61"/>
  <c r="B355" i="61"/>
  <c r="C355" i="61"/>
  <c r="B356" i="61"/>
  <c r="C356" i="61"/>
  <c r="B357" i="61"/>
  <c r="C357" i="61"/>
  <c r="B358" i="61"/>
  <c r="C358" i="61"/>
  <c r="B359" i="61"/>
  <c r="C359" i="61"/>
  <c r="B360" i="61"/>
  <c r="C360" i="61"/>
  <c r="B361" i="61"/>
  <c r="C361" i="61"/>
  <c r="B362" i="61"/>
  <c r="C362" i="61"/>
  <c r="B363" i="61"/>
  <c r="C363" i="61"/>
  <c r="B364" i="61"/>
  <c r="C364" i="61"/>
  <c r="B365" i="61"/>
  <c r="C365" i="61"/>
  <c r="B366" i="61"/>
  <c r="C366" i="61"/>
  <c r="B367" i="61"/>
  <c r="C367" i="61"/>
  <c r="B368" i="61"/>
  <c r="C368" i="61"/>
  <c r="B369" i="61"/>
  <c r="C369" i="61"/>
  <c r="B370" i="61"/>
  <c r="C370" i="61"/>
  <c r="B371" i="61"/>
  <c r="C371" i="61"/>
  <c r="B372" i="61"/>
  <c r="C372" i="61"/>
  <c r="B373" i="61"/>
  <c r="C373" i="61"/>
  <c r="B374" i="61"/>
  <c r="C374" i="61"/>
  <c r="B375" i="61"/>
  <c r="C375" i="61"/>
  <c r="B376" i="61"/>
  <c r="C376" i="61"/>
  <c r="B377" i="61"/>
  <c r="C377" i="61"/>
  <c r="B378" i="61"/>
  <c r="C378" i="61"/>
  <c r="B379" i="61"/>
  <c r="C379" i="61"/>
  <c r="B380" i="61"/>
  <c r="C380" i="61"/>
  <c r="B381" i="61"/>
  <c r="C381" i="61"/>
  <c r="B382" i="61"/>
  <c r="C382" i="61"/>
  <c r="B383" i="61"/>
  <c r="C383" i="61"/>
  <c r="B384" i="61"/>
  <c r="C384" i="61"/>
  <c r="B385" i="61"/>
  <c r="C385" i="61"/>
  <c r="B386" i="61"/>
  <c r="C386" i="61"/>
  <c r="B387" i="61"/>
  <c r="C387" i="61"/>
  <c r="B388" i="61"/>
  <c r="C388" i="61"/>
  <c r="B389" i="61"/>
  <c r="C389" i="61"/>
  <c r="B390" i="61"/>
  <c r="C390" i="61"/>
  <c r="B391" i="61"/>
  <c r="C391" i="61"/>
  <c r="B392" i="61"/>
  <c r="C392" i="61"/>
  <c r="B393" i="61"/>
  <c r="C393" i="61"/>
  <c r="B394" i="61"/>
  <c r="C394" i="61"/>
  <c r="B395" i="61"/>
  <c r="C395" i="61"/>
  <c r="B396" i="61"/>
  <c r="C396" i="61"/>
  <c r="B397" i="61"/>
  <c r="C397" i="61"/>
  <c r="B398" i="61"/>
  <c r="C398" i="61"/>
  <c r="B399" i="61"/>
  <c r="C399" i="61"/>
  <c r="B400" i="61"/>
  <c r="C400" i="61"/>
  <c r="B401" i="61"/>
  <c r="C401" i="61"/>
  <c r="B402" i="61"/>
  <c r="C402" i="61"/>
  <c r="B403" i="61"/>
  <c r="C403" i="61"/>
  <c r="B404" i="61"/>
  <c r="C404" i="61"/>
  <c r="B405" i="61"/>
  <c r="C405" i="61"/>
  <c r="B406" i="61"/>
  <c r="C406" i="61"/>
  <c r="B407" i="61"/>
  <c r="C407" i="61"/>
  <c r="B408" i="61"/>
  <c r="C408" i="61"/>
  <c r="B409" i="61"/>
  <c r="C409" i="61"/>
  <c r="B410" i="61"/>
  <c r="C410" i="61"/>
  <c r="B411" i="61"/>
  <c r="C411" i="61"/>
  <c r="B412" i="61"/>
  <c r="C412" i="61"/>
  <c r="B413" i="61"/>
  <c r="C413" i="61"/>
  <c r="B414" i="61"/>
  <c r="C414" i="61"/>
  <c r="B415" i="61"/>
  <c r="C415" i="61"/>
  <c r="B416" i="61"/>
  <c r="C416" i="61"/>
  <c r="B417" i="61"/>
  <c r="C417" i="61"/>
  <c r="B418" i="61"/>
  <c r="C418" i="61"/>
  <c r="B419" i="61"/>
  <c r="C419" i="61"/>
  <c r="B420" i="61"/>
  <c r="C420" i="61"/>
  <c r="B421" i="61"/>
  <c r="C421" i="61"/>
  <c r="B422" i="61"/>
  <c r="C422" i="61"/>
  <c r="B423" i="61"/>
  <c r="C423" i="61"/>
  <c r="B424" i="61"/>
  <c r="C424" i="61"/>
  <c r="B425" i="61"/>
  <c r="C425" i="61"/>
  <c r="B426" i="61"/>
  <c r="C426" i="61"/>
  <c r="B427" i="61"/>
  <c r="C427" i="61"/>
  <c r="B428" i="61"/>
  <c r="C428" i="61"/>
  <c r="B429" i="61"/>
  <c r="C429" i="61"/>
  <c r="B430" i="61"/>
  <c r="C430" i="61"/>
  <c r="B431" i="61"/>
  <c r="C431" i="61"/>
  <c r="B432" i="61"/>
  <c r="C432" i="61"/>
  <c r="B433" i="61"/>
  <c r="C433" i="61"/>
  <c r="B434" i="61"/>
  <c r="C434" i="61"/>
  <c r="B435" i="61"/>
  <c r="C435" i="61"/>
  <c r="B436" i="61"/>
  <c r="C436" i="61"/>
  <c r="B437" i="61"/>
  <c r="C437" i="61"/>
  <c r="B438" i="61"/>
  <c r="C438" i="61"/>
  <c r="B439" i="61"/>
  <c r="C439" i="61"/>
  <c r="B440" i="61"/>
  <c r="C440" i="61"/>
  <c r="B441" i="61"/>
  <c r="C441" i="61"/>
  <c r="B442" i="61"/>
  <c r="C442" i="61"/>
  <c r="B443" i="61"/>
  <c r="C443" i="61"/>
  <c r="B444" i="61"/>
  <c r="C444" i="61"/>
  <c r="B445" i="61"/>
  <c r="C445" i="61"/>
  <c r="B446" i="61"/>
  <c r="C446" i="61"/>
  <c r="B447" i="61"/>
  <c r="C447" i="61"/>
  <c r="B448" i="61"/>
  <c r="C448" i="61"/>
  <c r="B449" i="61"/>
  <c r="C449" i="61"/>
  <c r="B450" i="61"/>
  <c r="C450" i="61"/>
  <c r="B451" i="61"/>
  <c r="C451" i="61"/>
  <c r="B452" i="61"/>
  <c r="C452" i="61"/>
  <c r="B453" i="61"/>
  <c r="C453" i="61"/>
  <c r="B454" i="61"/>
  <c r="C454" i="61"/>
  <c r="B455" i="61"/>
  <c r="C455" i="61"/>
  <c r="B456" i="61"/>
  <c r="C456" i="61"/>
  <c r="B457" i="61"/>
  <c r="C457" i="61"/>
  <c r="B458" i="61"/>
  <c r="C458" i="61"/>
  <c r="B459" i="61"/>
  <c r="C459" i="61"/>
  <c r="B460" i="61"/>
  <c r="C460" i="61"/>
  <c r="B461" i="61"/>
  <c r="C461" i="61"/>
  <c r="B462" i="61"/>
  <c r="C462" i="61"/>
  <c r="B463" i="61"/>
  <c r="C463" i="61"/>
  <c r="B464" i="61"/>
  <c r="C464" i="61"/>
  <c r="B465" i="61"/>
  <c r="C465" i="61"/>
  <c r="B466" i="61"/>
  <c r="C466" i="61"/>
  <c r="B467" i="61"/>
  <c r="C467" i="61"/>
  <c r="B468" i="61"/>
  <c r="C468" i="61"/>
  <c r="B469" i="61"/>
  <c r="C469" i="61"/>
  <c r="B470" i="61"/>
  <c r="C470" i="61"/>
  <c r="B471" i="61"/>
  <c r="C471" i="61"/>
  <c r="B472" i="61"/>
  <c r="C472" i="61"/>
  <c r="B473" i="61"/>
  <c r="C473" i="61"/>
  <c r="C2" i="61"/>
  <c r="B2" i="61"/>
  <c r="K3" i="60" l="1"/>
  <c r="K4" i="60"/>
  <c r="K5" i="60"/>
  <c r="K6" i="60"/>
  <c r="K7" i="60"/>
  <c r="K8" i="60"/>
  <c r="K9" i="60"/>
  <c r="K10" i="60"/>
  <c r="K11" i="60"/>
  <c r="K12" i="60"/>
  <c r="K13" i="60"/>
  <c r="K14" i="60"/>
  <c r="K15" i="60"/>
  <c r="K16" i="60"/>
  <c r="K17" i="60"/>
  <c r="K18" i="60"/>
  <c r="K19" i="60"/>
  <c r="K20" i="60"/>
  <c r="K21" i="60"/>
  <c r="K22" i="60"/>
  <c r="K23" i="60"/>
  <c r="K24" i="60"/>
  <c r="K25" i="60"/>
  <c r="K26" i="60"/>
  <c r="K27" i="60"/>
  <c r="K28" i="60"/>
  <c r="K29" i="60"/>
  <c r="K30" i="60"/>
  <c r="K31" i="60"/>
  <c r="K32" i="60"/>
  <c r="K33" i="60"/>
  <c r="K34" i="60"/>
  <c r="K35" i="60"/>
  <c r="K36" i="60"/>
  <c r="K37" i="60"/>
  <c r="K38" i="60"/>
  <c r="K39" i="60"/>
  <c r="K40" i="60"/>
  <c r="K41" i="60"/>
  <c r="K42" i="60"/>
  <c r="K43" i="60"/>
  <c r="K44" i="60"/>
  <c r="K45" i="60"/>
  <c r="K46" i="60"/>
  <c r="K47" i="60"/>
  <c r="K48" i="60"/>
  <c r="K49" i="60"/>
  <c r="K50" i="60"/>
  <c r="K51" i="60"/>
  <c r="K52" i="60"/>
  <c r="K53" i="60"/>
  <c r="K54" i="60"/>
  <c r="K55" i="60"/>
  <c r="K56" i="60"/>
  <c r="K57" i="60"/>
  <c r="K58" i="60"/>
  <c r="K59" i="60"/>
  <c r="K60" i="60"/>
  <c r="K61" i="60"/>
  <c r="K62" i="60"/>
  <c r="K63" i="60"/>
  <c r="K64" i="60"/>
  <c r="K65" i="60"/>
  <c r="K66" i="60"/>
  <c r="K67" i="60"/>
  <c r="K68" i="60"/>
  <c r="K69" i="60"/>
  <c r="K70" i="60"/>
  <c r="K71" i="60"/>
  <c r="K72" i="60"/>
  <c r="K73" i="60"/>
  <c r="K74" i="60"/>
  <c r="K75" i="60"/>
  <c r="K76" i="60"/>
  <c r="K77" i="60"/>
  <c r="K78" i="60"/>
  <c r="K79" i="60"/>
  <c r="K80" i="60"/>
  <c r="K81" i="60"/>
  <c r="K82" i="60"/>
  <c r="K83" i="60"/>
  <c r="K84" i="60"/>
  <c r="K85" i="60"/>
  <c r="K86" i="60"/>
  <c r="K87" i="60"/>
  <c r="K88" i="60"/>
  <c r="K89" i="60"/>
  <c r="K90" i="60"/>
  <c r="K91" i="60"/>
  <c r="K92" i="60"/>
  <c r="K93" i="60"/>
  <c r="K94" i="60"/>
  <c r="K95" i="60"/>
  <c r="K96" i="60"/>
  <c r="K97" i="60"/>
  <c r="K98" i="60"/>
  <c r="K99" i="60"/>
  <c r="K100" i="60"/>
  <c r="K101" i="60"/>
  <c r="K102" i="60"/>
  <c r="K103" i="60"/>
  <c r="K104" i="60"/>
  <c r="K105" i="60"/>
  <c r="K106" i="60"/>
  <c r="K107" i="60"/>
  <c r="K108" i="60"/>
  <c r="K109" i="60"/>
  <c r="K110" i="60"/>
  <c r="K111" i="60"/>
  <c r="K112" i="60"/>
  <c r="K113" i="60"/>
  <c r="K114" i="60"/>
  <c r="K115" i="60"/>
  <c r="K116" i="60"/>
  <c r="K117" i="60"/>
  <c r="K118" i="60"/>
  <c r="K119" i="60"/>
  <c r="K120" i="60"/>
  <c r="K121" i="60"/>
  <c r="K122" i="60"/>
  <c r="K123" i="60"/>
  <c r="K124" i="60"/>
  <c r="K125" i="60"/>
  <c r="K126" i="60"/>
  <c r="K127" i="60"/>
  <c r="K128" i="60"/>
  <c r="K129" i="60"/>
  <c r="K130" i="60"/>
  <c r="K131" i="60"/>
  <c r="K132" i="60"/>
  <c r="K133" i="60"/>
  <c r="K134" i="60"/>
  <c r="K135" i="60"/>
  <c r="K136" i="60"/>
  <c r="K137" i="60"/>
  <c r="K138" i="60"/>
  <c r="K139" i="60"/>
  <c r="K140" i="60"/>
  <c r="K141" i="60"/>
  <c r="K142" i="60"/>
  <c r="K143" i="60"/>
  <c r="K144" i="60"/>
  <c r="K145" i="60"/>
  <c r="K146" i="60"/>
  <c r="K147" i="60"/>
  <c r="K148" i="60"/>
  <c r="K149" i="60"/>
  <c r="K150" i="60"/>
  <c r="K151" i="60"/>
  <c r="K152" i="60"/>
  <c r="K153" i="60"/>
  <c r="K154" i="60"/>
  <c r="K155" i="60"/>
  <c r="K156" i="60"/>
  <c r="K157" i="60"/>
  <c r="K158" i="60"/>
  <c r="K159" i="60"/>
  <c r="K160" i="60"/>
  <c r="K161" i="60"/>
  <c r="K162" i="60"/>
  <c r="K163" i="60"/>
  <c r="K164" i="60"/>
  <c r="K165" i="60"/>
  <c r="K166" i="60"/>
  <c r="K167" i="60"/>
  <c r="K168" i="60"/>
  <c r="K169" i="60"/>
  <c r="K170" i="60"/>
  <c r="K171" i="60"/>
  <c r="K172" i="60"/>
  <c r="K173" i="60"/>
  <c r="K174" i="60"/>
  <c r="K175" i="60"/>
  <c r="K176" i="60"/>
  <c r="K177" i="60"/>
  <c r="K178" i="60"/>
  <c r="K179" i="60"/>
  <c r="K180" i="60"/>
  <c r="K181" i="60"/>
  <c r="K182" i="60"/>
  <c r="K183" i="60"/>
  <c r="K184" i="60"/>
  <c r="K185" i="60"/>
  <c r="K186" i="60"/>
  <c r="K187" i="60"/>
  <c r="K188" i="60"/>
  <c r="K189" i="60"/>
  <c r="K190" i="60"/>
  <c r="K191" i="60"/>
  <c r="K192" i="60"/>
  <c r="K193" i="60"/>
  <c r="K194" i="60"/>
  <c r="K195" i="60"/>
  <c r="K196" i="60"/>
  <c r="K197" i="60"/>
  <c r="K198" i="60"/>
  <c r="K199" i="60"/>
  <c r="K200" i="60"/>
  <c r="K201" i="60"/>
  <c r="K202" i="60"/>
  <c r="K203" i="60"/>
  <c r="K204" i="60"/>
  <c r="K205" i="60"/>
  <c r="K206" i="60"/>
  <c r="K207" i="60"/>
  <c r="K208" i="60"/>
  <c r="K209" i="60"/>
  <c r="K210" i="60"/>
  <c r="K211" i="60"/>
  <c r="K212" i="60"/>
  <c r="K213" i="60"/>
  <c r="K214" i="60"/>
  <c r="K215" i="60"/>
  <c r="K216" i="60"/>
  <c r="K217" i="60"/>
  <c r="K218" i="60"/>
  <c r="K219" i="60"/>
  <c r="K220" i="60"/>
  <c r="K221" i="60"/>
  <c r="K222" i="60"/>
  <c r="K223" i="60"/>
  <c r="K224" i="60"/>
  <c r="K225" i="60"/>
  <c r="K226" i="60"/>
  <c r="K227" i="60"/>
  <c r="K228" i="60"/>
  <c r="K229" i="60"/>
  <c r="K230" i="60"/>
  <c r="K231" i="60"/>
  <c r="K232" i="60"/>
  <c r="K233" i="60"/>
  <c r="K234" i="60"/>
  <c r="K235" i="60"/>
  <c r="K236" i="60"/>
  <c r="K237" i="60"/>
  <c r="K238" i="60"/>
  <c r="K239" i="60"/>
  <c r="K240" i="60"/>
  <c r="K241" i="60"/>
  <c r="K242" i="60"/>
  <c r="K243" i="60"/>
  <c r="K244" i="60"/>
  <c r="K245" i="60"/>
  <c r="K246" i="60"/>
  <c r="K247" i="60"/>
  <c r="K248" i="60"/>
  <c r="K249" i="60"/>
  <c r="K250" i="60"/>
  <c r="K251" i="60"/>
  <c r="K252" i="60"/>
  <c r="K253" i="60"/>
  <c r="K254" i="60"/>
  <c r="K255" i="60"/>
  <c r="K256" i="60"/>
  <c r="K257" i="60"/>
  <c r="K258" i="60"/>
  <c r="K259" i="60"/>
  <c r="K260" i="60"/>
  <c r="K261" i="60"/>
  <c r="K262" i="60"/>
  <c r="K263" i="60"/>
  <c r="K264" i="60"/>
  <c r="K265" i="60"/>
  <c r="K266" i="60"/>
  <c r="K267" i="60"/>
  <c r="K268" i="60"/>
  <c r="K269" i="60"/>
  <c r="K270" i="60"/>
  <c r="K271" i="60"/>
  <c r="K272" i="60"/>
  <c r="K273" i="60"/>
  <c r="K274" i="60"/>
  <c r="K275" i="60"/>
  <c r="K276" i="60"/>
  <c r="K277" i="60"/>
  <c r="K278" i="60"/>
  <c r="K279" i="60"/>
  <c r="K280" i="60"/>
  <c r="K281" i="60"/>
  <c r="K282" i="60"/>
  <c r="K283" i="60"/>
  <c r="K284" i="60"/>
  <c r="K285" i="60"/>
  <c r="K286" i="60"/>
  <c r="K287" i="60"/>
  <c r="K288" i="60"/>
  <c r="K289" i="60"/>
  <c r="K290" i="60"/>
  <c r="K291" i="60"/>
  <c r="K292" i="60"/>
  <c r="K293" i="60"/>
  <c r="K294" i="60"/>
  <c r="K295" i="60"/>
  <c r="K296" i="60"/>
  <c r="K297" i="60"/>
  <c r="K298" i="60"/>
  <c r="K299" i="60"/>
  <c r="K300" i="60"/>
  <c r="K301" i="60"/>
  <c r="K302" i="60"/>
  <c r="K303" i="60"/>
  <c r="K304" i="60"/>
  <c r="K305" i="60"/>
  <c r="K306" i="60"/>
  <c r="K307" i="60"/>
  <c r="K308" i="60"/>
  <c r="K309" i="60"/>
  <c r="K310" i="60"/>
  <c r="K311" i="60"/>
  <c r="K312" i="60"/>
  <c r="K313" i="60"/>
  <c r="K314" i="60"/>
  <c r="K315" i="60"/>
  <c r="K316" i="60"/>
  <c r="K317" i="60"/>
  <c r="K318" i="60"/>
  <c r="K319" i="60"/>
  <c r="K320" i="60"/>
  <c r="K321" i="60"/>
  <c r="K322" i="60"/>
  <c r="K323" i="60"/>
  <c r="K324" i="60"/>
  <c r="K325" i="60"/>
  <c r="K326" i="60"/>
  <c r="K327" i="60"/>
  <c r="K328" i="60"/>
  <c r="K329" i="60"/>
  <c r="K330" i="60"/>
  <c r="K331" i="60"/>
  <c r="K332" i="60"/>
  <c r="K333" i="60"/>
  <c r="K334" i="60"/>
  <c r="K335" i="60"/>
  <c r="K336" i="60"/>
  <c r="K337" i="60"/>
  <c r="K338" i="60"/>
  <c r="K339" i="60"/>
  <c r="K340" i="60"/>
  <c r="K341" i="60"/>
  <c r="K342" i="60"/>
  <c r="K343" i="60"/>
  <c r="K344" i="60"/>
  <c r="K345" i="60"/>
  <c r="K346" i="60"/>
  <c r="K347" i="60"/>
  <c r="K348" i="60"/>
  <c r="K349" i="60"/>
  <c r="K350" i="60"/>
  <c r="K351" i="60"/>
  <c r="K352" i="60"/>
  <c r="K353" i="60"/>
  <c r="K354" i="60"/>
  <c r="K355" i="60"/>
  <c r="K356" i="60"/>
  <c r="K357" i="60"/>
  <c r="K358" i="60"/>
  <c r="K359" i="60"/>
  <c r="K360" i="60"/>
  <c r="K361" i="60"/>
  <c r="K362" i="60"/>
  <c r="K363" i="60"/>
  <c r="K364" i="60"/>
  <c r="K365" i="60"/>
  <c r="K366" i="60"/>
  <c r="K367" i="60"/>
  <c r="K368" i="60"/>
  <c r="K369" i="60"/>
  <c r="K370" i="60"/>
  <c r="K371" i="60"/>
  <c r="K372" i="60"/>
  <c r="K373" i="60"/>
  <c r="K374" i="60"/>
  <c r="K375" i="60"/>
  <c r="K376" i="60"/>
  <c r="K377" i="60"/>
  <c r="K378" i="60"/>
  <c r="K379" i="60"/>
  <c r="K380" i="60"/>
  <c r="K381" i="60"/>
  <c r="K382" i="60"/>
  <c r="K383" i="60"/>
  <c r="K384" i="60"/>
  <c r="K385" i="60"/>
  <c r="K386" i="60"/>
  <c r="K387" i="60"/>
  <c r="K388" i="60"/>
  <c r="K389" i="60"/>
  <c r="K390" i="60"/>
  <c r="K391" i="60"/>
  <c r="K392" i="60"/>
  <c r="K393" i="60"/>
  <c r="K394" i="60"/>
  <c r="K395" i="60"/>
  <c r="K396" i="60"/>
  <c r="K397" i="60"/>
  <c r="K398" i="60"/>
  <c r="K399" i="60"/>
  <c r="K400" i="60"/>
  <c r="K401" i="60"/>
  <c r="K402" i="60"/>
  <c r="K403" i="60"/>
  <c r="K404" i="60"/>
  <c r="K405" i="60"/>
  <c r="K406" i="60"/>
  <c r="K407" i="60"/>
  <c r="K408" i="60"/>
  <c r="K409" i="60"/>
  <c r="K410" i="60"/>
  <c r="K411" i="60"/>
  <c r="K412" i="60"/>
  <c r="K413" i="60"/>
  <c r="K414" i="60"/>
  <c r="K415" i="60"/>
  <c r="K416" i="60"/>
  <c r="K417" i="60"/>
  <c r="K418" i="60"/>
  <c r="K419" i="60"/>
  <c r="K420" i="60"/>
  <c r="K421" i="60"/>
  <c r="K422" i="60"/>
  <c r="K423" i="60"/>
  <c r="K424" i="60"/>
  <c r="K425" i="60"/>
  <c r="K426" i="60"/>
  <c r="K427" i="60"/>
  <c r="K428" i="60"/>
  <c r="K429" i="60"/>
  <c r="K430" i="60"/>
  <c r="K431" i="60"/>
  <c r="K432" i="60"/>
  <c r="K433" i="60"/>
  <c r="K434" i="60"/>
  <c r="K435" i="60"/>
  <c r="K436" i="60"/>
  <c r="K437" i="60"/>
  <c r="K438" i="60"/>
  <c r="K439" i="60"/>
  <c r="K440" i="60"/>
  <c r="K441" i="60"/>
  <c r="K442" i="60"/>
  <c r="K443" i="60"/>
  <c r="K444" i="60"/>
  <c r="K445" i="60"/>
  <c r="K446" i="60"/>
  <c r="K447" i="60"/>
  <c r="K448" i="60"/>
  <c r="K449" i="60"/>
  <c r="K450" i="60"/>
  <c r="K451" i="60"/>
  <c r="K452" i="60"/>
  <c r="K453" i="60"/>
  <c r="K454" i="60"/>
  <c r="K455" i="60"/>
  <c r="K456" i="60"/>
  <c r="K457" i="60"/>
  <c r="K458" i="60"/>
  <c r="K459" i="60"/>
  <c r="K460" i="60"/>
  <c r="K461" i="60"/>
  <c r="K462" i="60"/>
  <c r="K463" i="60"/>
  <c r="K464" i="60"/>
  <c r="K465" i="60"/>
  <c r="K466" i="60"/>
  <c r="K467" i="60"/>
  <c r="K468" i="60"/>
  <c r="K469" i="60"/>
  <c r="K470" i="60"/>
  <c r="K471" i="60"/>
  <c r="K472" i="60"/>
  <c r="N3" i="60"/>
  <c r="N4" i="60"/>
  <c r="N5" i="60"/>
  <c r="N6" i="60"/>
  <c r="N7" i="60"/>
  <c r="N8" i="60"/>
  <c r="N9" i="60"/>
  <c r="N10" i="60"/>
  <c r="N11" i="60"/>
  <c r="N12" i="60"/>
  <c r="N13" i="60"/>
  <c r="N14" i="60"/>
  <c r="N15" i="60"/>
  <c r="N16" i="60"/>
  <c r="N17" i="60"/>
  <c r="N18" i="60"/>
  <c r="N19" i="60"/>
  <c r="N20" i="60"/>
  <c r="N21" i="60"/>
  <c r="N22" i="60"/>
  <c r="N23" i="60"/>
  <c r="N24" i="60"/>
  <c r="N25" i="60"/>
  <c r="N26" i="60"/>
  <c r="N27" i="60"/>
  <c r="N28" i="60"/>
  <c r="N29" i="60"/>
  <c r="N30" i="60"/>
  <c r="N31" i="60"/>
  <c r="N32" i="60"/>
  <c r="N33" i="60"/>
  <c r="N34" i="60"/>
  <c r="N35" i="60"/>
  <c r="N36" i="60"/>
  <c r="N37" i="60"/>
  <c r="N38" i="60"/>
  <c r="N39" i="60"/>
  <c r="N40" i="60"/>
  <c r="N41" i="60"/>
  <c r="N42" i="60"/>
  <c r="N43" i="60"/>
  <c r="N44" i="60"/>
  <c r="N45" i="60"/>
  <c r="N46" i="60"/>
  <c r="N47" i="60"/>
  <c r="N48" i="60"/>
  <c r="N49" i="60"/>
  <c r="N50" i="60"/>
  <c r="N51" i="60"/>
  <c r="N52" i="60"/>
  <c r="N53" i="60"/>
  <c r="N54" i="60"/>
  <c r="N55" i="60"/>
  <c r="N56" i="60"/>
  <c r="N57" i="60"/>
  <c r="N58" i="60"/>
  <c r="N59" i="60"/>
  <c r="N60" i="60"/>
  <c r="N61" i="60"/>
  <c r="N62" i="60"/>
  <c r="N63" i="60"/>
  <c r="N64" i="60"/>
  <c r="N65" i="60"/>
  <c r="N66" i="60"/>
  <c r="N67" i="60"/>
  <c r="N68" i="60"/>
  <c r="N69" i="60"/>
  <c r="N70" i="60"/>
  <c r="N71" i="60"/>
  <c r="N72" i="60"/>
  <c r="N73" i="60"/>
  <c r="N74" i="60"/>
  <c r="N75" i="60"/>
  <c r="N76" i="60"/>
  <c r="N77" i="60"/>
  <c r="N78" i="60"/>
  <c r="N79" i="60"/>
  <c r="N80" i="60"/>
  <c r="N81" i="60"/>
  <c r="N82" i="60"/>
  <c r="N83" i="60"/>
  <c r="N84" i="60"/>
  <c r="N85" i="60"/>
  <c r="N86" i="60"/>
  <c r="N87" i="60"/>
  <c r="N88" i="60"/>
  <c r="N89" i="60"/>
  <c r="N90" i="60"/>
  <c r="N91" i="60"/>
  <c r="N92" i="60"/>
  <c r="N93" i="60"/>
  <c r="N94" i="60"/>
  <c r="N95" i="60"/>
  <c r="N96" i="60"/>
  <c r="N97" i="60"/>
  <c r="N98" i="60"/>
  <c r="N99" i="60"/>
  <c r="N100" i="60"/>
  <c r="N101" i="60"/>
  <c r="N102" i="60"/>
  <c r="N103" i="60"/>
  <c r="N104" i="60"/>
  <c r="N105" i="60"/>
  <c r="N106" i="60"/>
  <c r="N107" i="60"/>
  <c r="N108" i="60"/>
  <c r="N109" i="60"/>
  <c r="N110" i="60"/>
  <c r="N111" i="60"/>
  <c r="N112" i="60"/>
  <c r="N113" i="60"/>
  <c r="N114" i="60"/>
  <c r="N115" i="60"/>
  <c r="N116" i="60"/>
  <c r="N117" i="60"/>
  <c r="N118" i="60"/>
  <c r="N119" i="60"/>
  <c r="N120" i="60"/>
  <c r="N121" i="60"/>
  <c r="N122" i="60"/>
  <c r="N123" i="60"/>
  <c r="N124" i="60"/>
  <c r="N125" i="60"/>
  <c r="N126" i="60"/>
  <c r="N127" i="60"/>
  <c r="N128" i="60"/>
  <c r="N129" i="60"/>
  <c r="N130" i="60"/>
  <c r="N131" i="60"/>
  <c r="N132" i="60"/>
  <c r="N133" i="60"/>
  <c r="N134" i="60"/>
  <c r="N135" i="60"/>
  <c r="N136" i="60"/>
  <c r="N137" i="60"/>
  <c r="N138" i="60"/>
  <c r="N139" i="60"/>
  <c r="N140" i="60"/>
  <c r="N141" i="60"/>
  <c r="N142" i="60"/>
  <c r="N143" i="60"/>
  <c r="N144" i="60"/>
  <c r="N145" i="60"/>
  <c r="N146" i="60"/>
  <c r="N147" i="60"/>
  <c r="N148" i="60"/>
  <c r="N149" i="60"/>
  <c r="N150" i="60"/>
  <c r="N151" i="60"/>
  <c r="N152" i="60"/>
  <c r="N153" i="60"/>
  <c r="N154" i="60"/>
  <c r="N155" i="60"/>
  <c r="N156" i="60"/>
  <c r="N157" i="60"/>
  <c r="N158" i="60"/>
  <c r="N159" i="60"/>
  <c r="N160" i="60"/>
  <c r="N161" i="60"/>
  <c r="N162" i="60"/>
  <c r="N163" i="60"/>
  <c r="N164" i="60"/>
  <c r="N165" i="60"/>
  <c r="N166" i="60"/>
  <c r="N167" i="60"/>
  <c r="N168" i="60"/>
  <c r="N169" i="60"/>
  <c r="N170" i="60"/>
  <c r="N171" i="60"/>
  <c r="N172" i="60"/>
  <c r="N173" i="60"/>
  <c r="N174" i="60"/>
  <c r="N175" i="60"/>
  <c r="N176" i="60"/>
  <c r="N177" i="60"/>
  <c r="N178" i="60"/>
  <c r="N179" i="60"/>
  <c r="N180" i="60"/>
  <c r="N181" i="60"/>
  <c r="N182" i="60"/>
  <c r="N183" i="60"/>
  <c r="N184" i="60"/>
  <c r="N185" i="60"/>
  <c r="N186" i="60"/>
  <c r="N187" i="60"/>
  <c r="N188" i="60"/>
  <c r="N189" i="60"/>
  <c r="N190" i="60"/>
  <c r="N191" i="60"/>
  <c r="N192" i="60"/>
  <c r="N193" i="60"/>
  <c r="N194" i="60"/>
  <c r="N195" i="60"/>
  <c r="N196" i="60"/>
  <c r="N197" i="60"/>
  <c r="N198" i="60"/>
  <c r="N199" i="60"/>
  <c r="N200" i="60"/>
  <c r="N201" i="60"/>
  <c r="N202" i="60"/>
  <c r="N203" i="60"/>
  <c r="N204" i="60"/>
  <c r="N205" i="60"/>
  <c r="N206" i="60"/>
  <c r="N207" i="60"/>
  <c r="N208" i="60"/>
  <c r="N209" i="60"/>
  <c r="N210" i="60"/>
  <c r="N211" i="60"/>
  <c r="N212" i="60"/>
  <c r="N213" i="60"/>
  <c r="N214" i="60"/>
  <c r="N215" i="60"/>
  <c r="N216" i="60"/>
  <c r="N217" i="60"/>
  <c r="N218" i="60"/>
  <c r="N219" i="60"/>
  <c r="N220" i="60"/>
  <c r="N221" i="60"/>
  <c r="N222" i="60"/>
  <c r="N223" i="60"/>
  <c r="N224" i="60"/>
  <c r="N225" i="60"/>
  <c r="N226" i="60"/>
  <c r="N227" i="60"/>
  <c r="N228" i="60"/>
  <c r="N229" i="60"/>
  <c r="N230" i="60"/>
  <c r="N231" i="60"/>
  <c r="N232" i="60"/>
  <c r="N233" i="60"/>
  <c r="N234" i="60"/>
  <c r="N235" i="60"/>
  <c r="N236" i="60"/>
  <c r="N237" i="60"/>
  <c r="N238" i="60"/>
  <c r="N239" i="60"/>
  <c r="N240" i="60"/>
  <c r="N241" i="60"/>
  <c r="N242" i="60"/>
  <c r="N243" i="60"/>
  <c r="N244" i="60"/>
  <c r="N245" i="60"/>
  <c r="N246" i="60"/>
  <c r="N247" i="60"/>
  <c r="N248" i="60"/>
  <c r="N249" i="60"/>
  <c r="N250" i="60"/>
  <c r="N251" i="60"/>
  <c r="N252" i="60"/>
  <c r="N253" i="60"/>
  <c r="N254" i="60"/>
  <c r="N255" i="60"/>
  <c r="N256" i="60"/>
  <c r="N257" i="60"/>
  <c r="N258" i="60"/>
  <c r="N259" i="60"/>
  <c r="N260" i="60"/>
  <c r="N261" i="60"/>
  <c r="N262" i="60"/>
  <c r="N263" i="60"/>
  <c r="N264" i="60"/>
  <c r="N265" i="60"/>
  <c r="N266" i="60"/>
  <c r="N267" i="60"/>
  <c r="N268" i="60"/>
  <c r="N269" i="60"/>
  <c r="N270" i="60"/>
  <c r="N271" i="60"/>
  <c r="N272" i="60"/>
  <c r="N273" i="60"/>
  <c r="N274" i="60"/>
  <c r="N275" i="60"/>
  <c r="N276" i="60"/>
  <c r="N277" i="60"/>
  <c r="N278" i="60"/>
  <c r="N279" i="60"/>
  <c r="N280" i="60"/>
  <c r="N281" i="60"/>
  <c r="N282" i="60"/>
  <c r="N283" i="60"/>
  <c r="N284" i="60"/>
  <c r="N285" i="60"/>
  <c r="N286" i="60"/>
  <c r="N287" i="60"/>
  <c r="N288" i="60"/>
  <c r="N289" i="60"/>
  <c r="N290" i="60"/>
  <c r="N291" i="60"/>
  <c r="N292" i="60"/>
  <c r="N293" i="60"/>
  <c r="N294" i="60"/>
  <c r="N295" i="60"/>
  <c r="N296" i="60"/>
  <c r="N297" i="60"/>
  <c r="N298" i="60"/>
  <c r="N299" i="60"/>
  <c r="N300" i="60"/>
  <c r="N301" i="60"/>
  <c r="N302" i="60"/>
  <c r="N303" i="60"/>
  <c r="N304" i="60"/>
  <c r="N305" i="60"/>
  <c r="N306" i="60"/>
  <c r="N307" i="60"/>
  <c r="N308" i="60"/>
  <c r="N309" i="60"/>
  <c r="N310" i="60"/>
  <c r="N311" i="60"/>
  <c r="N312" i="60"/>
  <c r="N313" i="60"/>
  <c r="N314" i="60"/>
  <c r="N315" i="60"/>
  <c r="N316" i="60"/>
  <c r="N317" i="60"/>
  <c r="N318" i="60"/>
  <c r="N319" i="60"/>
  <c r="N320" i="60"/>
  <c r="N321" i="60"/>
  <c r="N322" i="60"/>
  <c r="N323" i="60"/>
  <c r="N324" i="60"/>
  <c r="N325" i="60"/>
  <c r="N326" i="60"/>
  <c r="N327" i="60"/>
  <c r="N328" i="60"/>
  <c r="N329" i="60"/>
  <c r="N330" i="60"/>
  <c r="N331" i="60"/>
  <c r="N332" i="60"/>
  <c r="N333" i="60"/>
  <c r="N334" i="60"/>
  <c r="N335" i="60"/>
  <c r="N336" i="60"/>
  <c r="N337" i="60"/>
  <c r="N338" i="60"/>
  <c r="N339" i="60"/>
  <c r="N340" i="60"/>
  <c r="N341" i="60"/>
  <c r="N342" i="60"/>
  <c r="N343" i="60"/>
  <c r="N344" i="60"/>
  <c r="N345" i="60"/>
  <c r="N346" i="60"/>
  <c r="N347" i="60"/>
  <c r="N348" i="60"/>
  <c r="N349" i="60"/>
  <c r="N350" i="60"/>
  <c r="N351" i="60"/>
  <c r="N352" i="60"/>
  <c r="N353" i="60"/>
  <c r="N354" i="60"/>
  <c r="N355" i="60"/>
  <c r="N356" i="60"/>
  <c r="N357" i="60"/>
  <c r="N358" i="60"/>
  <c r="N359" i="60"/>
  <c r="N360" i="60"/>
  <c r="N361" i="60"/>
  <c r="N362" i="60"/>
  <c r="N363" i="60"/>
  <c r="N364" i="60"/>
  <c r="N365" i="60"/>
  <c r="N366" i="60"/>
  <c r="N367" i="60"/>
  <c r="N368" i="60"/>
  <c r="N369" i="60"/>
  <c r="N370" i="60"/>
  <c r="N371" i="60"/>
  <c r="N372" i="60"/>
  <c r="N373" i="60"/>
  <c r="N374" i="60"/>
  <c r="N375" i="60"/>
  <c r="N376" i="60"/>
  <c r="N377" i="60"/>
  <c r="N378" i="60"/>
  <c r="N379" i="60"/>
  <c r="N380" i="60"/>
  <c r="N381" i="60"/>
  <c r="N382" i="60"/>
  <c r="N383" i="60"/>
  <c r="N384" i="60"/>
  <c r="N385" i="60"/>
  <c r="N386" i="60"/>
  <c r="N387" i="60"/>
  <c r="N388" i="60"/>
  <c r="N389" i="60"/>
  <c r="N390" i="60"/>
  <c r="N391" i="60"/>
  <c r="N392" i="60"/>
  <c r="N393" i="60"/>
  <c r="N394" i="60"/>
  <c r="N395" i="60"/>
  <c r="N396" i="60"/>
  <c r="N397" i="60"/>
  <c r="N398" i="60"/>
  <c r="N399" i="60"/>
  <c r="N400" i="60"/>
  <c r="N401" i="60"/>
  <c r="N402" i="60"/>
  <c r="N403" i="60"/>
  <c r="N404" i="60"/>
  <c r="N405" i="60"/>
  <c r="N406" i="60"/>
  <c r="N407" i="60"/>
  <c r="N408" i="60"/>
  <c r="N409" i="60"/>
  <c r="N410" i="60"/>
  <c r="N411" i="60"/>
  <c r="N412" i="60"/>
  <c r="N413" i="60"/>
  <c r="N414" i="60"/>
  <c r="N415" i="60"/>
  <c r="N416" i="60"/>
  <c r="N417" i="60"/>
  <c r="N418" i="60"/>
  <c r="N419" i="60"/>
  <c r="N420" i="60"/>
  <c r="N421" i="60"/>
  <c r="N422" i="60"/>
  <c r="N423" i="60"/>
  <c r="N424" i="60"/>
  <c r="N425" i="60"/>
  <c r="N426" i="60"/>
  <c r="N427" i="60"/>
  <c r="N428" i="60"/>
  <c r="N429" i="60"/>
  <c r="N430" i="60"/>
  <c r="N431" i="60"/>
  <c r="N432" i="60"/>
  <c r="N433" i="60"/>
  <c r="N434" i="60"/>
  <c r="N435" i="60"/>
  <c r="N436" i="60"/>
  <c r="N437" i="60"/>
  <c r="N438" i="60"/>
  <c r="N439" i="60"/>
  <c r="N440" i="60"/>
  <c r="N441" i="60"/>
  <c r="N442" i="60"/>
  <c r="N443" i="60"/>
  <c r="N444" i="60"/>
  <c r="N445" i="60"/>
  <c r="N446" i="60"/>
  <c r="N447" i="60"/>
  <c r="N448" i="60"/>
  <c r="N449" i="60"/>
  <c r="N450" i="60"/>
  <c r="N451" i="60"/>
  <c r="N452" i="60"/>
  <c r="N453" i="60"/>
  <c r="N454" i="60"/>
  <c r="N455" i="60"/>
  <c r="N456" i="60"/>
  <c r="N457" i="60"/>
  <c r="N458" i="60"/>
  <c r="N459" i="60"/>
  <c r="N460" i="60"/>
  <c r="N461" i="60"/>
  <c r="N462" i="60"/>
  <c r="N463" i="60"/>
  <c r="N464" i="60"/>
  <c r="N465" i="60"/>
  <c r="N466" i="60"/>
  <c r="N467" i="60"/>
  <c r="N468" i="60"/>
  <c r="N469" i="60"/>
  <c r="N470" i="60"/>
  <c r="N471" i="60"/>
  <c r="N472" i="60"/>
  <c r="N2" i="60"/>
  <c r="K2" i="60"/>
  <c r="D43" i="60"/>
  <c r="E43" i="60"/>
  <c r="F43" i="60"/>
  <c r="G43" i="60"/>
  <c r="H43" i="60"/>
  <c r="I43" i="60"/>
  <c r="J43" i="60"/>
  <c r="M43" i="60"/>
  <c r="D44" i="60"/>
  <c r="E44" i="60"/>
  <c r="F44" i="60"/>
  <c r="G44" i="60"/>
  <c r="H44" i="60"/>
  <c r="I44" i="60"/>
  <c r="J44" i="60"/>
  <c r="M44" i="60"/>
  <c r="D45" i="60"/>
  <c r="E45" i="60"/>
  <c r="F45" i="60"/>
  <c r="G45" i="60"/>
  <c r="H45" i="60"/>
  <c r="I45" i="60"/>
  <c r="J45" i="60"/>
  <c r="M45" i="60"/>
  <c r="D46" i="60"/>
  <c r="E46" i="60"/>
  <c r="F46" i="60"/>
  <c r="G46" i="60"/>
  <c r="H46" i="60"/>
  <c r="I46" i="60"/>
  <c r="J46" i="60"/>
  <c r="M46" i="60"/>
  <c r="D47" i="60"/>
  <c r="E47" i="60"/>
  <c r="F47" i="60"/>
  <c r="G47" i="60"/>
  <c r="H47" i="60"/>
  <c r="I47" i="60"/>
  <c r="J47" i="60"/>
  <c r="M47" i="60"/>
  <c r="D48" i="60"/>
  <c r="E48" i="60"/>
  <c r="F48" i="60"/>
  <c r="G48" i="60"/>
  <c r="H48" i="60"/>
  <c r="I48" i="60"/>
  <c r="J48" i="60"/>
  <c r="M48" i="60"/>
  <c r="D49" i="60"/>
  <c r="E49" i="60"/>
  <c r="F49" i="60"/>
  <c r="G49" i="60"/>
  <c r="H49" i="60"/>
  <c r="I49" i="60"/>
  <c r="J49" i="60"/>
  <c r="M49" i="60"/>
  <c r="D50" i="60"/>
  <c r="E50" i="60"/>
  <c r="F50" i="60"/>
  <c r="G50" i="60"/>
  <c r="H50" i="60"/>
  <c r="I50" i="60"/>
  <c r="J50" i="60"/>
  <c r="M50" i="60"/>
  <c r="D51" i="60"/>
  <c r="E51" i="60"/>
  <c r="F51" i="60"/>
  <c r="G51" i="60"/>
  <c r="H51" i="60"/>
  <c r="I51" i="60"/>
  <c r="J51" i="60"/>
  <c r="M51" i="60"/>
  <c r="D52" i="60"/>
  <c r="E52" i="60"/>
  <c r="F52" i="60"/>
  <c r="G52" i="60"/>
  <c r="H52" i="60"/>
  <c r="I52" i="60"/>
  <c r="J52" i="60"/>
  <c r="M52" i="60"/>
  <c r="D53" i="60"/>
  <c r="E53" i="60"/>
  <c r="F53" i="60"/>
  <c r="G53" i="60"/>
  <c r="H53" i="60"/>
  <c r="I53" i="60"/>
  <c r="J53" i="60"/>
  <c r="M53" i="60"/>
  <c r="D54" i="60"/>
  <c r="E54" i="60"/>
  <c r="F54" i="60"/>
  <c r="G54" i="60"/>
  <c r="H54" i="60"/>
  <c r="I54" i="60"/>
  <c r="J54" i="60"/>
  <c r="M54" i="60"/>
  <c r="D55" i="60"/>
  <c r="E55" i="60"/>
  <c r="F55" i="60"/>
  <c r="G55" i="60"/>
  <c r="H55" i="60"/>
  <c r="I55" i="60"/>
  <c r="J55" i="60"/>
  <c r="M55" i="60"/>
  <c r="D56" i="60"/>
  <c r="E56" i="60"/>
  <c r="F56" i="60"/>
  <c r="G56" i="60"/>
  <c r="H56" i="60"/>
  <c r="I56" i="60"/>
  <c r="J56" i="60"/>
  <c r="M56" i="60"/>
  <c r="D57" i="60"/>
  <c r="E57" i="60"/>
  <c r="F57" i="60"/>
  <c r="G57" i="60"/>
  <c r="H57" i="60"/>
  <c r="I57" i="60"/>
  <c r="J57" i="60"/>
  <c r="M57" i="60"/>
  <c r="D58" i="60"/>
  <c r="E58" i="60"/>
  <c r="F58" i="60"/>
  <c r="G58" i="60"/>
  <c r="H58" i="60"/>
  <c r="I58" i="60"/>
  <c r="J58" i="60"/>
  <c r="M58" i="60"/>
  <c r="D59" i="60"/>
  <c r="E59" i="60"/>
  <c r="F59" i="60"/>
  <c r="G59" i="60"/>
  <c r="H59" i="60"/>
  <c r="I59" i="60"/>
  <c r="J59" i="60"/>
  <c r="M59" i="60"/>
  <c r="D60" i="60"/>
  <c r="E60" i="60"/>
  <c r="F60" i="60"/>
  <c r="G60" i="60"/>
  <c r="H60" i="60"/>
  <c r="I60" i="60"/>
  <c r="J60" i="60"/>
  <c r="M60" i="60"/>
  <c r="D61" i="60"/>
  <c r="E61" i="60"/>
  <c r="F61" i="60"/>
  <c r="G61" i="60"/>
  <c r="H61" i="60"/>
  <c r="I61" i="60"/>
  <c r="J61" i="60"/>
  <c r="M61" i="60"/>
  <c r="D62" i="60"/>
  <c r="E62" i="60"/>
  <c r="F62" i="60"/>
  <c r="G62" i="60"/>
  <c r="H62" i="60"/>
  <c r="I62" i="60"/>
  <c r="J62" i="60"/>
  <c r="M62" i="60"/>
  <c r="D63" i="60"/>
  <c r="E63" i="60"/>
  <c r="F63" i="60"/>
  <c r="G63" i="60"/>
  <c r="H63" i="60"/>
  <c r="I63" i="60"/>
  <c r="J63" i="60"/>
  <c r="M63" i="60"/>
  <c r="D64" i="60"/>
  <c r="E64" i="60"/>
  <c r="F64" i="60"/>
  <c r="G64" i="60"/>
  <c r="H64" i="60"/>
  <c r="I64" i="60"/>
  <c r="J64" i="60"/>
  <c r="M64" i="60"/>
  <c r="D65" i="60"/>
  <c r="E65" i="60"/>
  <c r="F65" i="60"/>
  <c r="G65" i="60"/>
  <c r="H65" i="60"/>
  <c r="I65" i="60"/>
  <c r="J65" i="60"/>
  <c r="M65" i="60"/>
  <c r="D66" i="60"/>
  <c r="E66" i="60"/>
  <c r="F66" i="60"/>
  <c r="G66" i="60"/>
  <c r="H66" i="60"/>
  <c r="I66" i="60"/>
  <c r="J66" i="60"/>
  <c r="M66" i="60"/>
  <c r="D67" i="60"/>
  <c r="E67" i="60"/>
  <c r="F67" i="60"/>
  <c r="G67" i="60"/>
  <c r="H67" i="60"/>
  <c r="I67" i="60"/>
  <c r="J67" i="60"/>
  <c r="M67" i="60"/>
  <c r="D68" i="60"/>
  <c r="E68" i="60"/>
  <c r="F68" i="60"/>
  <c r="G68" i="60"/>
  <c r="H68" i="60"/>
  <c r="I68" i="60"/>
  <c r="J68" i="60"/>
  <c r="M68" i="60"/>
  <c r="D69" i="60"/>
  <c r="E69" i="60"/>
  <c r="F69" i="60"/>
  <c r="G69" i="60"/>
  <c r="H69" i="60"/>
  <c r="I69" i="60"/>
  <c r="J69" i="60"/>
  <c r="M69" i="60"/>
  <c r="D70" i="60"/>
  <c r="E70" i="60"/>
  <c r="F70" i="60"/>
  <c r="G70" i="60"/>
  <c r="H70" i="60"/>
  <c r="I70" i="60"/>
  <c r="J70" i="60"/>
  <c r="M70" i="60"/>
  <c r="D71" i="60"/>
  <c r="E71" i="60"/>
  <c r="F71" i="60"/>
  <c r="G71" i="60"/>
  <c r="H71" i="60"/>
  <c r="I71" i="60"/>
  <c r="J71" i="60"/>
  <c r="M71" i="60"/>
  <c r="D72" i="60"/>
  <c r="E72" i="60"/>
  <c r="F72" i="60"/>
  <c r="G72" i="60"/>
  <c r="H72" i="60"/>
  <c r="I72" i="60"/>
  <c r="J72" i="60"/>
  <c r="M72" i="60"/>
  <c r="D73" i="60"/>
  <c r="E73" i="60"/>
  <c r="F73" i="60"/>
  <c r="G73" i="60"/>
  <c r="H73" i="60"/>
  <c r="I73" i="60"/>
  <c r="J73" i="60"/>
  <c r="M73" i="60"/>
  <c r="D74" i="60"/>
  <c r="E74" i="60"/>
  <c r="F74" i="60"/>
  <c r="G74" i="60"/>
  <c r="H74" i="60"/>
  <c r="I74" i="60"/>
  <c r="J74" i="60"/>
  <c r="M74" i="60"/>
  <c r="D75" i="60"/>
  <c r="E75" i="60"/>
  <c r="F75" i="60"/>
  <c r="G75" i="60"/>
  <c r="H75" i="60"/>
  <c r="I75" i="60"/>
  <c r="J75" i="60"/>
  <c r="M75" i="60"/>
  <c r="D76" i="60"/>
  <c r="E76" i="60"/>
  <c r="F76" i="60"/>
  <c r="G76" i="60"/>
  <c r="H76" i="60"/>
  <c r="I76" i="60"/>
  <c r="J76" i="60"/>
  <c r="M76" i="60"/>
  <c r="D77" i="60"/>
  <c r="E77" i="60"/>
  <c r="F77" i="60"/>
  <c r="G77" i="60"/>
  <c r="H77" i="60"/>
  <c r="I77" i="60"/>
  <c r="J77" i="60"/>
  <c r="M77" i="60"/>
  <c r="D78" i="60"/>
  <c r="E78" i="60"/>
  <c r="F78" i="60"/>
  <c r="G78" i="60"/>
  <c r="H78" i="60"/>
  <c r="I78" i="60"/>
  <c r="J78" i="60"/>
  <c r="M78" i="60"/>
  <c r="D79" i="60"/>
  <c r="E79" i="60"/>
  <c r="F79" i="60"/>
  <c r="G79" i="60"/>
  <c r="H79" i="60"/>
  <c r="I79" i="60"/>
  <c r="J79" i="60"/>
  <c r="M79" i="60"/>
  <c r="D80" i="60"/>
  <c r="E80" i="60"/>
  <c r="F80" i="60"/>
  <c r="G80" i="60"/>
  <c r="H80" i="60"/>
  <c r="I80" i="60"/>
  <c r="J80" i="60"/>
  <c r="M80" i="60"/>
  <c r="D81" i="60"/>
  <c r="E81" i="60"/>
  <c r="F81" i="60"/>
  <c r="G81" i="60"/>
  <c r="H81" i="60"/>
  <c r="I81" i="60"/>
  <c r="J81" i="60"/>
  <c r="M81" i="60"/>
  <c r="D82" i="60"/>
  <c r="E82" i="60"/>
  <c r="F82" i="60"/>
  <c r="G82" i="60"/>
  <c r="H82" i="60"/>
  <c r="I82" i="60"/>
  <c r="J82" i="60"/>
  <c r="M82" i="60"/>
  <c r="D83" i="60"/>
  <c r="E83" i="60"/>
  <c r="F83" i="60"/>
  <c r="G83" i="60"/>
  <c r="H83" i="60"/>
  <c r="I83" i="60"/>
  <c r="J83" i="60"/>
  <c r="M83" i="60"/>
  <c r="D84" i="60"/>
  <c r="E84" i="60"/>
  <c r="F84" i="60"/>
  <c r="G84" i="60"/>
  <c r="H84" i="60"/>
  <c r="I84" i="60"/>
  <c r="J84" i="60"/>
  <c r="M84" i="60"/>
  <c r="D85" i="60"/>
  <c r="E85" i="60"/>
  <c r="F85" i="60"/>
  <c r="G85" i="60"/>
  <c r="H85" i="60"/>
  <c r="I85" i="60"/>
  <c r="J85" i="60"/>
  <c r="M85" i="60"/>
  <c r="D86" i="60"/>
  <c r="E86" i="60"/>
  <c r="F86" i="60"/>
  <c r="G86" i="60"/>
  <c r="H86" i="60"/>
  <c r="I86" i="60"/>
  <c r="J86" i="60"/>
  <c r="M86" i="60"/>
  <c r="D87" i="60"/>
  <c r="E87" i="60"/>
  <c r="F87" i="60"/>
  <c r="G87" i="60"/>
  <c r="H87" i="60"/>
  <c r="I87" i="60"/>
  <c r="J87" i="60"/>
  <c r="M87" i="60"/>
  <c r="D88" i="60"/>
  <c r="E88" i="60"/>
  <c r="F88" i="60"/>
  <c r="G88" i="60"/>
  <c r="H88" i="60"/>
  <c r="I88" i="60"/>
  <c r="J88" i="60"/>
  <c r="M88" i="60"/>
  <c r="D89" i="60"/>
  <c r="E89" i="60"/>
  <c r="F89" i="60"/>
  <c r="G89" i="60"/>
  <c r="H89" i="60"/>
  <c r="I89" i="60"/>
  <c r="J89" i="60"/>
  <c r="M89" i="60"/>
  <c r="D90" i="60"/>
  <c r="E90" i="60"/>
  <c r="F90" i="60"/>
  <c r="G90" i="60"/>
  <c r="H90" i="60"/>
  <c r="I90" i="60"/>
  <c r="J90" i="60"/>
  <c r="M90" i="60"/>
  <c r="D91" i="60"/>
  <c r="E91" i="60"/>
  <c r="F91" i="60"/>
  <c r="G91" i="60"/>
  <c r="H91" i="60"/>
  <c r="I91" i="60"/>
  <c r="J91" i="60"/>
  <c r="M91" i="60"/>
  <c r="D92" i="60"/>
  <c r="E92" i="60"/>
  <c r="F92" i="60"/>
  <c r="G92" i="60"/>
  <c r="H92" i="60"/>
  <c r="I92" i="60"/>
  <c r="J92" i="60"/>
  <c r="M92" i="60"/>
  <c r="D93" i="60"/>
  <c r="E93" i="60"/>
  <c r="F93" i="60"/>
  <c r="G93" i="60"/>
  <c r="H93" i="60"/>
  <c r="I93" i="60"/>
  <c r="J93" i="60"/>
  <c r="M93" i="60"/>
  <c r="D94" i="60"/>
  <c r="E94" i="60"/>
  <c r="F94" i="60"/>
  <c r="G94" i="60"/>
  <c r="H94" i="60"/>
  <c r="I94" i="60"/>
  <c r="J94" i="60"/>
  <c r="M94" i="60"/>
  <c r="D95" i="60"/>
  <c r="E95" i="60"/>
  <c r="F95" i="60"/>
  <c r="G95" i="60"/>
  <c r="H95" i="60"/>
  <c r="I95" i="60"/>
  <c r="J95" i="60"/>
  <c r="M95" i="60"/>
  <c r="D96" i="60"/>
  <c r="E96" i="60"/>
  <c r="F96" i="60"/>
  <c r="G96" i="60"/>
  <c r="H96" i="60"/>
  <c r="I96" i="60"/>
  <c r="J96" i="60"/>
  <c r="M96" i="60"/>
  <c r="D97" i="60"/>
  <c r="E97" i="60"/>
  <c r="F97" i="60"/>
  <c r="G97" i="60"/>
  <c r="H97" i="60"/>
  <c r="I97" i="60"/>
  <c r="J97" i="60"/>
  <c r="M97" i="60"/>
  <c r="D98" i="60"/>
  <c r="E98" i="60"/>
  <c r="F98" i="60"/>
  <c r="G98" i="60"/>
  <c r="H98" i="60"/>
  <c r="I98" i="60"/>
  <c r="J98" i="60"/>
  <c r="M98" i="60"/>
  <c r="D99" i="60"/>
  <c r="E99" i="60"/>
  <c r="F99" i="60"/>
  <c r="G99" i="60"/>
  <c r="H99" i="60"/>
  <c r="I99" i="60"/>
  <c r="J99" i="60"/>
  <c r="M99" i="60"/>
  <c r="D100" i="60"/>
  <c r="E100" i="60"/>
  <c r="F100" i="60"/>
  <c r="G100" i="60"/>
  <c r="H100" i="60"/>
  <c r="I100" i="60"/>
  <c r="J100" i="60"/>
  <c r="M100" i="60"/>
  <c r="D101" i="60"/>
  <c r="E101" i="60"/>
  <c r="F101" i="60"/>
  <c r="G101" i="60"/>
  <c r="H101" i="60"/>
  <c r="I101" i="60"/>
  <c r="J101" i="60"/>
  <c r="M101" i="60"/>
  <c r="D102" i="60"/>
  <c r="E102" i="60"/>
  <c r="F102" i="60"/>
  <c r="G102" i="60"/>
  <c r="H102" i="60"/>
  <c r="I102" i="60"/>
  <c r="J102" i="60"/>
  <c r="M102" i="60"/>
  <c r="D103" i="60"/>
  <c r="E103" i="60"/>
  <c r="F103" i="60"/>
  <c r="G103" i="60"/>
  <c r="H103" i="60"/>
  <c r="I103" i="60"/>
  <c r="J103" i="60"/>
  <c r="M103" i="60"/>
  <c r="D104" i="60"/>
  <c r="E104" i="60"/>
  <c r="F104" i="60"/>
  <c r="G104" i="60"/>
  <c r="H104" i="60"/>
  <c r="I104" i="60"/>
  <c r="J104" i="60"/>
  <c r="M104" i="60"/>
  <c r="D105" i="60"/>
  <c r="E105" i="60"/>
  <c r="F105" i="60"/>
  <c r="G105" i="60"/>
  <c r="H105" i="60"/>
  <c r="I105" i="60"/>
  <c r="J105" i="60"/>
  <c r="M105" i="60"/>
  <c r="D106" i="60"/>
  <c r="E106" i="60"/>
  <c r="F106" i="60"/>
  <c r="G106" i="60"/>
  <c r="H106" i="60"/>
  <c r="I106" i="60"/>
  <c r="J106" i="60"/>
  <c r="M106" i="60"/>
  <c r="D107" i="60"/>
  <c r="E107" i="60"/>
  <c r="F107" i="60"/>
  <c r="G107" i="60"/>
  <c r="H107" i="60"/>
  <c r="I107" i="60"/>
  <c r="J107" i="60"/>
  <c r="M107" i="60"/>
  <c r="D108" i="60"/>
  <c r="E108" i="60"/>
  <c r="F108" i="60"/>
  <c r="G108" i="60"/>
  <c r="H108" i="60"/>
  <c r="I108" i="60"/>
  <c r="J108" i="60"/>
  <c r="M108" i="60"/>
  <c r="D109" i="60"/>
  <c r="E109" i="60"/>
  <c r="F109" i="60"/>
  <c r="G109" i="60"/>
  <c r="H109" i="60"/>
  <c r="I109" i="60"/>
  <c r="J109" i="60"/>
  <c r="M109" i="60"/>
  <c r="D110" i="60"/>
  <c r="E110" i="60"/>
  <c r="F110" i="60"/>
  <c r="G110" i="60"/>
  <c r="H110" i="60"/>
  <c r="I110" i="60"/>
  <c r="J110" i="60"/>
  <c r="M110" i="60"/>
  <c r="D111" i="60"/>
  <c r="E111" i="60"/>
  <c r="F111" i="60"/>
  <c r="G111" i="60"/>
  <c r="H111" i="60"/>
  <c r="I111" i="60"/>
  <c r="J111" i="60"/>
  <c r="M111" i="60"/>
  <c r="D112" i="60"/>
  <c r="E112" i="60"/>
  <c r="F112" i="60"/>
  <c r="G112" i="60"/>
  <c r="H112" i="60"/>
  <c r="I112" i="60"/>
  <c r="J112" i="60"/>
  <c r="M112" i="60"/>
  <c r="D113" i="60"/>
  <c r="E113" i="60"/>
  <c r="F113" i="60"/>
  <c r="G113" i="60"/>
  <c r="H113" i="60"/>
  <c r="I113" i="60"/>
  <c r="J113" i="60"/>
  <c r="M113" i="60"/>
  <c r="D114" i="60"/>
  <c r="E114" i="60"/>
  <c r="F114" i="60"/>
  <c r="G114" i="60"/>
  <c r="H114" i="60"/>
  <c r="I114" i="60"/>
  <c r="J114" i="60"/>
  <c r="M114" i="60"/>
  <c r="D115" i="60"/>
  <c r="E115" i="60"/>
  <c r="F115" i="60"/>
  <c r="G115" i="60"/>
  <c r="H115" i="60"/>
  <c r="I115" i="60"/>
  <c r="J115" i="60"/>
  <c r="M115" i="60"/>
  <c r="D116" i="60"/>
  <c r="E116" i="60"/>
  <c r="F116" i="60"/>
  <c r="G116" i="60"/>
  <c r="H116" i="60"/>
  <c r="I116" i="60"/>
  <c r="J116" i="60"/>
  <c r="M116" i="60"/>
  <c r="D117" i="60"/>
  <c r="E117" i="60"/>
  <c r="F117" i="60"/>
  <c r="G117" i="60"/>
  <c r="H117" i="60"/>
  <c r="I117" i="60"/>
  <c r="J117" i="60"/>
  <c r="M117" i="60"/>
  <c r="D118" i="60"/>
  <c r="E118" i="60"/>
  <c r="F118" i="60"/>
  <c r="G118" i="60"/>
  <c r="H118" i="60"/>
  <c r="I118" i="60"/>
  <c r="J118" i="60"/>
  <c r="M118" i="60"/>
  <c r="D119" i="60"/>
  <c r="E119" i="60"/>
  <c r="F119" i="60"/>
  <c r="G119" i="60"/>
  <c r="H119" i="60"/>
  <c r="I119" i="60"/>
  <c r="J119" i="60"/>
  <c r="M119" i="60"/>
  <c r="D120" i="60"/>
  <c r="E120" i="60"/>
  <c r="F120" i="60"/>
  <c r="G120" i="60"/>
  <c r="H120" i="60"/>
  <c r="I120" i="60"/>
  <c r="J120" i="60"/>
  <c r="M120" i="60"/>
  <c r="D121" i="60"/>
  <c r="E121" i="60"/>
  <c r="F121" i="60"/>
  <c r="G121" i="60"/>
  <c r="H121" i="60"/>
  <c r="I121" i="60"/>
  <c r="J121" i="60"/>
  <c r="M121" i="60"/>
  <c r="D122" i="60"/>
  <c r="E122" i="60"/>
  <c r="F122" i="60"/>
  <c r="G122" i="60"/>
  <c r="H122" i="60"/>
  <c r="I122" i="60"/>
  <c r="J122" i="60"/>
  <c r="M122" i="60"/>
  <c r="D123" i="60"/>
  <c r="E123" i="60"/>
  <c r="F123" i="60"/>
  <c r="G123" i="60"/>
  <c r="H123" i="60"/>
  <c r="I123" i="60"/>
  <c r="J123" i="60"/>
  <c r="M123" i="60"/>
  <c r="D124" i="60"/>
  <c r="E124" i="60"/>
  <c r="F124" i="60"/>
  <c r="G124" i="60"/>
  <c r="H124" i="60"/>
  <c r="I124" i="60"/>
  <c r="J124" i="60"/>
  <c r="M124" i="60"/>
  <c r="D125" i="60"/>
  <c r="E125" i="60"/>
  <c r="F125" i="60"/>
  <c r="G125" i="60"/>
  <c r="H125" i="60"/>
  <c r="I125" i="60"/>
  <c r="J125" i="60"/>
  <c r="M125" i="60"/>
  <c r="D126" i="60"/>
  <c r="E126" i="60"/>
  <c r="F126" i="60"/>
  <c r="G126" i="60"/>
  <c r="H126" i="60"/>
  <c r="I126" i="60"/>
  <c r="J126" i="60"/>
  <c r="M126" i="60"/>
  <c r="D127" i="60"/>
  <c r="E127" i="60"/>
  <c r="F127" i="60"/>
  <c r="G127" i="60"/>
  <c r="H127" i="60"/>
  <c r="I127" i="60"/>
  <c r="J127" i="60"/>
  <c r="M127" i="60"/>
  <c r="D128" i="60"/>
  <c r="E128" i="60"/>
  <c r="F128" i="60"/>
  <c r="G128" i="60"/>
  <c r="H128" i="60"/>
  <c r="I128" i="60"/>
  <c r="J128" i="60"/>
  <c r="M128" i="60"/>
  <c r="D129" i="60"/>
  <c r="E129" i="60"/>
  <c r="F129" i="60"/>
  <c r="G129" i="60"/>
  <c r="H129" i="60"/>
  <c r="I129" i="60"/>
  <c r="J129" i="60"/>
  <c r="M129" i="60"/>
  <c r="D130" i="60"/>
  <c r="E130" i="60"/>
  <c r="F130" i="60"/>
  <c r="G130" i="60"/>
  <c r="H130" i="60"/>
  <c r="I130" i="60"/>
  <c r="J130" i="60"/>
  <c r="M130" i="60"/>
  <c r="D131" i="60"/>
  <c r="E131" i="60"/>
  <c r="F131" i="60"/>
  <c r="G131" i="60"/>
  <c r="H131" i="60"/>
  <c r="I131" i="60"/>
  <c r="J131" i="60"/>
  <c r="M131" i="60"/>
  <c r="D132" i="60"/>
  <c r="E132" i="60"/>
  <c r="F132" i="60"/>
  <c r="G132" i="60"/>
  <c r="H132" i="60"/>
  <c r="I132" i="60"/>
  <c r="J132" i="60"/>
  <c r="M132" i="60"/>
  <c r="D133" i="60"/>
  <c r="E133" i="60"/>
  <c r="F133" i="60"/>
  <c r="G133" i="60"/>
  <c r="H133" i="60"/>
  <c r="I133" i="60"/>
  <c r="J133" i="60"/>
  <c r="M133" i="60"/>
  <c r="D134" i="60"/>
  <c r="E134" i="60"/>
  <c r="F134" i="60"/>
  <c r="G134" i="60"/>
  <c r="H134" i="60"/>
  <c r="I134" i="60"/>
  <c r="J134" i="60"/>
  <c r="M134" i="60"/>
  <c r="D135" i="60"/>
  <c r="E135" i="60"/>
  <c r="F135" i="60"/>
  <c r="G135" i="60"/>
  <c r="H135" i="60"/>
  <c r="I135" i="60"/>
  <c r="J135" i="60"/>
  <c r="M135" i="60"/>
  <c r="D136" i="60"/>
  <c r="E136" i="60"/>
  <c r="F136" i="60"/>
  <c r="G136" i="60"/>
  <c r="H136" i="60"/>
  <c r="I136" i="60"/>
  <c r="J136" i="60"/>
  <c r="M136" i="60"/>
  <c r="D137" i="60"/>
  <c r="E137" i="60"/>
  <c r="F137" i="60"/>
  <c r="G137" i="60"/>
  <c r="H137" i="60"/>
  <c r="I137" i="60"/>
  <c r="J137" i="60"/>
  <c r="M137" i="60"/>
  <c r="D138" i="60"/>
  <c r="E138" i="60"/>
  <c r="F138" i="60"/>
  <c r="G138" i="60"/>
  <c r="H138" i="60"/>
  <c r="I138" i="60"/>
  <c r="J138" i="60"/>
  <c r="M138" i="60"/>
  <c r="D139" i="60"/>
  <c r="E139" i="60"/>
  <c r="F139" i="60"/>
  <c r="G139" i="60"/>
  <c r="H139" i="60"/>
  <c r="I139" i="60"/>
  <c r="J139" i="60"/>
  <c r="M139" i="60"/>
  <c r="D140" i="60"/>
  <c r="E140" i="60"/>
  <c r="F140" i="60"/>
  <c r="G140" i="60"/>
  <c r="H140" i="60"/>
  <c r="I140" i="60"/>
  <c r="J140" i="60"/>
  <c r="M140" i="60"/>
  <c r="D141" i="60"/>
  <c r="E141" i="60"/>
  <c r="F141" i="60"/>
  <c r="G141" i="60"/>
  <c r="H141" i="60"/>
  <c r="I141" i="60"/>
  <c r="J141" i="60"/>
  <c r="M141" i="60"/>
  <c r="D142" i="60"/>
  <c r="E142" i="60"/>
  <c r="F142" i="60"/>
  <c r="G142" i="60"/>
  <c r="H142" i="60"/>
  <c r="I142" i="60"/>
  <c r="J142" i="60"/>
  <c r="M142" i="60"/>
  <c r="D143" i="60"/>
  <c r="E143" i="60"/>
  <c r="F143" i="60"/>
  <c r="G143" i="60"/>
  <c r="H143" i="60"/>
  <c r="I143" i="60"/>
  <c r="J143" i="60"/>
  <c r="M143" i="60"/>
  <c r="D144" i="60"/>
  <c r="E144" i="60"/>
  <c r="F144" i="60"/>
  <c r="G144" i="60"/>
  <c r="H144" i="60"/>
  <c r="I144" i="60"/>
  <c r="J144" i="60"/>
  <c r="M144" i="60"/>
  <c r="D145" i="60"/>
  <c r="E145" i="60"/>
  <c r="F145" i="60"/>
  <c r="G145" i="60"/>
  <c r="H145" i="60"/>
  <c r="I145" i="60"/>
  <c r="J145" i="60"/>
  <c r="M145" i="60"/>
  <c r="D146" i="60"/>
  <c r="E146" i="60"/>
  <c r="F146" i="60"/>
  <c r="G146" i="60"/>
  <c r="H146" i="60"/>
  <c r="I146" i="60"/>
  <c r="J146" i="60"/>
  <c r="M146" i="60"/>
  <c r="D147" i="60"/>
  <c r="E147" i="60"/>
  <c r="F147" i="60"/>
  <c r="G147" i="60"/>
  <c r="H147" i="60"/>
  <c r="I147" i="60"/>
  <c r="J147" i="60"/>
  <c r="M147" i="60"/>
  <c r="D148" i="60"/>
  <c r="E148" i="60"/>
  <c r="F148" i="60"/>
  <c r="G148" i="60"/>
  <c r="H148" i="60"/>
  <c r="I148" i="60"/>
  <c r="J148" i="60"/>
  <c r="M148" i="60"/>
  <c r="D149" i="60"/>
  <c r="E149" i="60"/>
  <c r="F149" i="60"/>
  <c r="G149" i="60"/>
  <c r="H149" i="60"/>
  <c r="I149" i="60"/>
  <c r="J149" i="60"/>
  <c r="M149" i="60"/>
  <c r="D150" i="60"/>
  <c r="E150" i="60"/>
  <c r="F150" i="60"/>
  <c r="G150" i="60"/>
  <c r="H150" i="60"/>
  <c r="I150" i="60"/>
  <c r="J150" i="60"/>
  <c r="M150" i="60"/>
  <c r="D151" i="60"/>
  <c r="E151" i="60"/>
  <c r="F151" i="60"/>
  <c r="G151" i="60"/>
  <c r="H151" i="60"/>
  <c r="I151" i="60"/>
  <c r="J151" i="60"/>
  <c r="M151" i="60"/>
  <c r="D152" i="60"/>
  <c r="E152" i="60"/>
  <c r="F152" i="60"/>
  <c r="G152" i="60"/>
  <c r="H152" i="60"/>
  <c r="I152" i="60"/>
  <c r="J152" i="60"/>
  <c r="M152" i="60"/>
  <c r="D153" i="60"/>
  <c r="E153" i="60"/>
  <c r="F153" i="60"/>
  <c r="G153" i="60"/>
  <c r="H153" i="60"/>
  <c r="I153" i="60"/>
  <c r="J153" i="60"/>
  <c r="M153" i="60"/>
  <c r="D154" i="60"/>
  <c r="E154" i="60"/>
  <c r="F154" i="60"/>
  <c r="G154" i="60"/>
  <c r="H154" i="60"/>
  <c r="I154" i="60"/>
  <c r="J154" i="60"/>
  <c r="M154" i="60"/>
  <c r="D155" i="60"/>
  <c r="E155" i="60"/>
  <c r="F155" i="60"/>
  <c r="G155" i="60"/>
  <c r="H155" i="60"/>
  <c r="I155" i="60"/>
  <c r="J155" i="60"/>
  <c r="M155" i="60"/>
  <c r="D156" i="60"/>
  <c r="E156" i="60"/>
  <c r="F156" i="60"/>
  <c r="G156" i="60"/>
  <c r="H156" i="60"/>
  <c r="I156" i="60"/>
  <c r="J156" i="60"/>
  <c r="M156" i="60"/>
  <c r="D157" i="60"/>
  <c r="E157" i="60"/>
  <c r="F157" i="60"/>
  <c r="G157" i="60"/>
  <c r="H157" i="60"/>
  <c r="I157" i="60"/>
  <c r="J157" i="60"/>
  <c r="M157" i="60"/>
  <c r="D158" i="60"/>
  <c r="E158" i="60"/>
  <c r="F158" i="60"/>
  <c r="G158" i="60"/>
  <c r="H158" i="60"/>
  <c r="I158" i="60"/>
  <c r="J158" i="60"/>
  <c r="M158" i="60"/>
  <c r="D159" i="60"/>
  <c r="E159" i="60"/>
  <c r="F159" i="60"/>
  <c r="G159" i="60"/>
  <c r="H159" i="60"/>
  <c r="I159" i="60"/>
  <c r="J159" i="60"/>
  <c r="M159" i="60"/>
  <c r="D160" i="60"/>
  <c r="E160" i="60"/>
  <c r="F160" i="60"/>
  <c r="G160" i="60"/>
  <c r="H160" i="60"/>
  <c r="I160" i="60"/>
  <c r="J160" i="60"/>
  <c r="M160" i="60"/>
  <c r="D161" i="60"/>
  <c r="E161" i="60"/>
  <c r="F161" i="60"/>
  <c r="G161" i="60"/>
  <c r="H161" i="60"/>
  <c r="I161" i="60"/>
  <c r="J161" i="60"/>
  <c r="M161" i="60"/>
  <c r="D162" i="60"/>
  <c r="E162" i="60"/>
  <c r="F162" i="60"/>
  <c r="G162" i="60"/>
  <c r="H162" i="60"/>
  <c r="I162" i="60"/>
  <c r="J162" i="60"/>
  <c r="M162" i="60"/>
  <c r="D163" i="60"/>
  <c r="E163" i="60"/>
  <c r="F163" i="60"/>
  <c r="G163" i="60"/>
  <c r="H163" i="60"/>
  <c r="I163" i="60"/>
  <c r="J163" i="60"/>
  <c r="M163" i="60"/>
  <c r="D164" i="60"/>
  <c r="E164" i="60"/>
  <c r="F164" i="60"/>
  <c r="G164" i="60"/>
  <c r="H164" i="60"/>
  <c r="I164" i="60"/>
  <c r="J164" i="60"/>
  <c r="M164" i="60"/>
  <c r="D165" i="60"/>
  <c r="E165" i="60"/>
  <c r="F165" i="60"/>
  <c r="G165" i="60"/>
  <c r="H165" i="60"/>
  <c r="I165" i="60"/>
  <c r="J165" i="60"/>
  <c r="M165" i="60"/>
  <c r="D166" i="60"/>
  <c r="E166" i="60"/>
  <c r="F166" i="60"/>
  <c r="G166" i="60"/>
  <c r="H166" i="60"/>
  <c r="I166" i="60"/>
  <c r="J166" i="60"/>
  <c r="M166" i="60"/>
  <c r="D167" i="60"/>
  <c r="E167" i="60"/>
  <c r="F167" i="60"/>
  <c r="G167" i="60"/>
  <c r="H167" i="60"/>
  <c r="I167" i="60"/>
  <c r="J167" i="60"/>
  <c r="M167" i="60"/>
  <c r="D168" i="60"/>
  <c r="E168" i="60"/>
  <c r="F168" i="60"/>
  <c r="G168" i="60"/>
  <c r="H168" i="60"/>
  <c r="I168" i="60"/>
  <c r="J168" i="60"/>
  <c r="M168" i="60"/>
  <c r="D169" i="60"/>
  <c r="E169" i="60"/>
  <c r="F169" i="60"/>
  <c r="G169" i="60"/>
  <c r="H169" i="60"/>
  <c r="I169" i="60"/>
  <c r="J169" i="60"/>
  <c r="M169" i="60"/>
  <c r="D170" i="60"/>
  <c r="E170" i="60"/>
  <c r="F170" i="60"/>
  <c r="G170" i="60"/>
  <c r="H170" i="60"/>
  <c r="I170" i="60"/>
  <c r="J170" i="60"/>
  <c r="M170" i="60"/>
  <c r="D171" i="60"/>
  <c r="E171" i="60"/>
  <c r="F171" i="60"/>
  <c r="G171" i="60"/>
  <c r="H171" i="60"/>
  <c r="I171" i="60"/>
  <c r="J171" i="60"/>
  <c r="M171" i="60"/>
  <c r="D172" i="60"/>
  <c r="E172" i="60"/>
  <c r="F172" i="60"/>
  <c r="G172" i="60"/>
  <c r="H172" i="60"/>
  <c r="I172" i="60"/>
  <c r="J172" i="60"/>
  <c r="M172" i="60"/>
  <c r="D173" i="60"/>
  <c r="E173" i="60"/>
  <c r="F173" i="60"/>
  <c r="G173" i="60"/>
  <c r="H173" i="60"/>
  <c r="I173" i="60"/>
  <c r="J173" i="60"/>
  <c r="M173" i="60"/>
  <c r="D174" i="60"/>
  <c r="E174" i="60"/>
  <c r="F174" i="60"/>
  <c r="G174" i="60"/>
  <c r="H174" i="60"/>
  <c r="I174" i="60"/>
  <c r="J174" i="60"/>
  <c r="M174" i="60"/>
  <c r="D175" i="60"/>
  <c r="E175" i="60"/>
  <c r="F175" i="60"/>
  <c r="G175" i="60"/>
  <c r="H175" i="60"/>
  <c r="I175" i="60"/>
  <c r="J175" i="60"/>
  <c r="M175" i="60"/>
  <c r="D176" i="60"/>
  <c r="E176" i="60"/>
  <c r="F176" i="60"/>
  <c r="G176" i="60"/>
  <c r="H176" i="60"/>
  <c r="I176" i="60"/>
  <c r="J176" i="60"/>
  <c r="M176" i="60"/>
  <c r="D177" i="60"/>
  <c r="E177" i="60"/>
  <c r="F177" i="60"/>
  <c r="G177" i="60"/>
  <c r="H177" i="60"/>
  <c r="I177" i="60"/>
  <c r="J177" i="60"/>
  <c r="M177" i="60"/>
  <c r="D178" i="60"/>
  <c r="E178" i="60"/>
  <c r="F178" i="60"/>
  <c r="G178" i="60"/>
  <c r="H178" i="60"/>
  <c r="I178" i="60"/>
  <c r="J178" i="60"/>
  <c r="M178" i="60"/>
  <c r="D179" i="60"/>
  <c r="E179" i="60"/>
  <c r="F179" i="60"/>
  <c r="G179" i="60"/>
  <c r="H179" i="60"/>
  <c r="I179" i="60"/>
  <c r="J179" i="60"/>
  <c r="M179" i="60"/>
  <c r="D180" i="60"/>
  <c r="E180" i="60"/>
  <c r="F180" i="60"/>
  <c r="G180" i="60"/>
  <c r="H180" i="60"/>
  <c r="I180" i="60"/>
  <c r="J180" i="60"/>
  <c r="M180" i="60"/>
  <c r="D181" i="60"/>
  <c r="E181" i="60"/>
  <c r="F181" i="60"/>
  <c r="G181" i="60"/>
  <c r="H181" i="60"/>
  <c r="I181" i="60"/>
  <c r="J181" i="60"/>
  <c r="M181" i="60"/>
  <c r="D182" i="60"/>
  <c r="E182" i="60"/>
  <c r="F182" i="60"/>
  <c r="G182" i="60"/>
  <c r="H182" i="60"/>
  <c r="I182" i="60"/>
  <c r="J182" i="60"/>
  <c r="M182" i="60"/>
  <c r="D183" i="60"/>
  <c r="E183" i="60"/>
  <c r="F183" i="60"/>
  <c r="G183" i="60"/>
  <c r="H183" i="60"/>
  <c r="I183" i="60"/>
  <c r="J183" i="60"/>
  <c r="M183" i="60"/>
  <c r="D184" i="60"/>
  <c r="E184" i="60"/>
  <c r="F184" i="60"/>
  <c r="G184" i="60"/>
  <c r="H184" i="60"/>
  <c r="I184" i="60"/>
  <c r="J184" i="60"/>
  <c r="M184" i="60"/>
  <c r="D185" i="60"/>
  <c r="E185" i="60"/>
  <c r="F185" i="60"/>
  <c r="G185" i="60"/>
  <c r="H185" i="60"/>
  <c r="I185" i="60"/>
  <c r="J185" i="60"/>
  <c r="M185" i="60"/>
  <c r="D186" i="60"/>
  <c r="E186" i="60"/>
  <c r="F186" i="60"/>
  <c r="G186" i="60"/>
  <c r="H186" i="60"/>
  <c r="I186" i="60"/>
  <c r="J186" i="60"/>
  <c r="M186" i="60"/>
  <c r="D187" i="60"/>
  <c r="E187" i="60"/>
  <c r="F187" i="60"/>
  <c r="G187" i="60"/>
  <c r="H187" i="60"/>
  <c r="I187" i="60"/>
  <c r="J187" i="60"/>
  <c r="M187" i="60"/>
  <c r="D188" i="60"/>
  <c r="E188" i="60"/>
  <c r="F188" i="60"/>
  <c r="G188" i="60"/>
  <c r="H188" i="60"/>
  <c r="I188" i="60"/>
  <c r="J188" i="60"/>
  <c r="M188" i="60"/>
  <c r="D189" i="60"/>
  <c r="E189" i="60"/>
  <c r="F189" i="60"/>
  <c r="G189" i="60"/>
  <c r="H189" i="60"/>
  <c r="I189" i="60"/>
  <c r="J189" i="60"/>
  <c r="M189" i="60"/>
  <c r="D190" i="60"/>
  <c r="E190" i="60"/>
  <c r="F190" i="60"/>
  <c r="G190" i="60"/>
  <c r="H190" i="60"/>
  <c r="I190" i="60"/>
  <c r="J190" i="60"/>
  <c r="M190" i="60"/>
  <c r="D191" i="60"/>
  <c r="E191" i="60"/>
  <c r="F191" i="60"/>
  <c r="G191" i="60"/>
  <c r="H191" i="60"/>
  <c r="I191" i="60"/>
  <c r="J191" i="60"/>
  <c r="M191" i="60"/>
  <c r="D192" i="60"/>
  <c r="E192" i="60"/>
  <c r="F192" i="60"/>
  <c r="G192" i="60"/>
  <c r="H192" i="60"/>
  <c r="I192" i="60"/>
  <c r="J192" i="60"/>
  <c r="M192" i="60"/>
  <c r="D193" i="60"/>
  <c r="E193" i="60"/>
  <c r="F193" i="60"/>
  <c r="G193" i="60"/>
  <c r="H193" i="60"/>
  <c r="I193" i="60"/>
  <c r="J193" i="60"/>
  <c r="M193" i="60"/>
  <c r="D194" i="60"/>
  <c r="E194" i="60"/>
  <c r="F194" i="60"/>
  <c r="G194" i="60"/>
  <c r="H194" i="60"/>
  <c r="I194" i="60"/>
  <c r="J194" i="60"/>
  <c r="M194" i="60"/>
  <c r="D195" i="60"/>
  <c r="E195" i="60"/>
  <c r="F195" i="60"/>
  <c r="G195" i="60"/>
  <c r="H195" i="60"/>
  <c r="I195" i="60"/>
  <c r="J195" i="60"/>
  <c r="M195" i="60"/>
  <c r="D196" i="60"/>
  <c r="E196" i="60"/>
  <c r="F196" i="60"/>
  <c r="G196" i="60"/>
  <c r="H196" i="60"/>
  <c r="I196" i="60"/>
  <c r="J196" i="60"/>
  <c r="M196" i="60"/>
  <c r="D197" i="60"/>
  <c r="E197" i="60"/>
  <c r="F197" i="60"/>
  <c r="G197" i="60"/>
  <c r="H197" i="60"/>
  <c r="I197" i="60"/>
  <c r="J197" i="60"/>
  <c r="M197" i="60"/>
  <c r="D198" i="60"/>
  <c r="E198" i="60"/>
  <c r="F198" i="60"/>
  <c r="G198" i="60"/>
  <c r="H198" i="60"/>
  <c r="I198" i="60"/>
  <c r="J198" i="60"/>
  <c r="M198" i="60"/>
  <c r="D199" i="60"/>
  <c r="E199" i="60"/>
  <c r="F199" i="60"/>
  <c r="G199" i="60"/>
  <c r="H199" i="60"/>
  <c r="I199" i="60"/>
  <c r="J199" i="60"/>
  <c r="M199" i="60"/>
  <c r="D200" i="60"/>
  <c r="E200" i="60"/>
  <c r="F200" i="60"/>
  <c r="G200" i="60"/>
  <c r="H200" i="60"/>
  <c r="I200" i="60"/>
  <c r="J200" i="60"/>
  <c r="M200" i="60"/>
  <c r="D201" i="60"/>
  <c r="E201" i="60"/>
  <c r="F201" i="60"/>
  <c r="G201" i="60"/>
  <c r="H201" i="60"/>
  <c r="I201" i="60"/>
  <c r="J201" i="60"/>
  <c r="M201" i="60"/>
  <c r="D202" i="60"/>
  <c r="E202" i="60"/>
  <c r="F202" i="60"/>
  <c r="G202" i="60"/>
  <c r="H202" i="60"/>
  <c r="I202" i="60"/>
  <c r="J202" i="60"/>
  <c r="M202" i="60"/>
  <c r="D203" i="60"/>
  <c r="E203" i="60"/>
  <c r="F203" i="60"/>
  <c r="G203" i="60"/>
  <c r="H203" i="60"/>
  <c r="I203" i="60"/>
  <c r="J203" i="60"/>
  <c r="M203" i="60"/>
  <c r="D204" i="60"/>
  <c r="E204" i="60"/>
  <c r="F204" i="60"/>
  <c r="G204" i="60"/>
  <c r="H204" i="60"/>
  <c r="I204" i="60"/>
  <c r="J204" i="60"/>
  <c r="M204" i="60"/>
  <c r="D205" i="60"/>
  <c r="E205" i="60"/>
  <c r="F205" i="60"/>
  <c r="G205" i="60"/>
  <c r="H205" i="60"/>
  <c r="I205" i="60"/>
  <c r="J205" i="60"/>
  <c r="M205" i="60"/>
  <c r="D206" i="60"/>
  <c r="E206" i="60"/>
  <c r="F206" i="60"/>
  <c r="G206" i="60"/>
  <c r="H206" i="60"/>
  <c r="I206" i="60"/>
  <c r="J206" i="60"/>
  <c r="M206" i="60"/>
  <c r="D207" i="60"/>
  <c r="E207" i="60"/>
  <c r="F207" i="60"/>
  <c r="G207" i="60"/>
  <c r="H207" i="60"/>
  <c r="I207" i="60"/>
  <c r="J207" i="60"/>
  <c r="M207" i="60"/>
  <c r="D208" i="60"/>
  <c r="E208" i="60"/>
  <c r="F208" i="60"/>
  <c r="G208" i="60"/>
  <c r="H208" i="60"/>
  <c r="I208" i="60"/>
  <c r="J208" i="60"/>
  <c r="M208" i="60"/>
  <c r="D209" i="60"/>
  <c r="E209" i="60"/>
  <c r="F209" i="60"/>
  <c r="G209" i="60"/>
  <c r="H209" i="60"/>
  <c r="I209" i="60"/>
  <c r="J209" i="60"/>
  <c r="M209" i="60"/>
  <c r="D210" i="60"/>
  <c r="E210" i="60"/>
  <c r="F210" i="60"/>
  <c r="G210" i="60"/>
  <c r="H210" i="60"/>
  <c r="I210" i="60"/>
  <c r="J210" i="60"/>
  <c r="M210" i="60"/>
  <c r="D211" i="60"/>
  <c r="E211" i="60"/>
  <c r="F211" i="60"/>
  <c r="G211" i="60"/>
  <c r="H211" i="60"/>
  <c r="I211" i="60"/>
  <c r="J211" i="60"/>
  <c r="M211" i="60"/>
  <c r="D212" i="60"/>
  <c r="E212" i="60"/>
  <c r="F212" i="60"/>
  <c r="G212" i="60"/>
  <c r="H212" i="60"/>
  <c r="I212" i="60"/>
  <c r="J212" i="60"/>
  <c r="M212" i="60"/>
  <c r="D213" i="60"/>
  <c r="E213" i="60"/>
  <c r="F213" i="60"/>
  <c r="G213" i="60"/>
  <c r="H213" i="60"/>
  <c r="I213" i="60"/>
  <c r="J213" i="60"/>
  <c r="M213" i="60"/>
  <c r="D214" i="60"/>
  <c r="E214" i="60"/>
  <c r="F214" i="60"/>
  <c r="G214" i="60"/>
  <c r="H214" i="60"/>
  <c r="I214" i="60"/>
  <c r="J214" i="60"/>
  <c r="M214" i="60"/>
  <c r="D215" i="60"/>
  <c r="E215" i="60"/>
  <c r="F215" i="60"/>
  <c r="G215" i="60"/>
  <c r="H215" i="60"/>
  <c r="I215" i="60"/>
  <c r="J215" i="60"/>
  <c r="M215" i="60"/>
  <c r="D216" i="60"/>
  <c r="E216" i="60"/>
  <c r="F216" i="60"/>
  <c r="G216" i="60"/>
  <c r="H216" i="60"/>
  <c r="I216" i="60"/>
  <c r="J216" i="60"/>
  <c r="M216" i="60"/>
  <c r="D217" i="60"/>
  <c r="E217" i="60"/>
  <c r="F217" i="60"/>
  <c r="G217" i="60"/>
  <c r="H217" i="60"/>
  <c r="I217" i="60"/>
  <c r="J217" i="60"/>
  <c r="M217" i="60"/>
  <c r="D218" i="60"/>
  <c r="E218" i="60"/>
  <c r="F218" i="60"/>
  <c r="G218" i="60"/>
  <c r="H218" i="60"/>
  <c r="I218" i="60"/>
  <c r="J218" i="60"/>
  <c r="M218" i="60"/>
  <c r="D219" i="60"/>
  <c r="E219" i="60"/>
  <c r="F219" i="60"/>
  <c r="G219" i="60"/>
  <c r="H219" i="60"/>
  <c r="I219" i="60"/>
  <c r="J219" i="60"/>
  <c r="M219" i="60"/>
  <c r="D220" i="60"/>
  <c r="E220" i="60"/>
  <c r="F220" i="60"/>
  <c r="G220" i="60"/>
  <c r="H220" i="60"/>
  <c r="I220" i="60"/>
  <c r="J220" i="60"/>
  <c r="M220" i="60"/>
  <c r="D221" i="60"/>
  <c r="E221" i="60"/>
  <c r="F221" i="60"/>
  <c r="G221" i="60"/>
  <c r="H221" i="60"/>
  <c r="I221" i="60"/>
  <c r="J221" i="60"/>
  <c r="M221" i="60"/>
  <c r="D222" i="60"/>
  <c r="E222" i="60"/>
  <c r="F222" i="60"/>
  <c r="G222" i="60"/>
  <c r="H222" i="60"/>
  <c r="I222" i="60"/>
  <c r="J222" i="60"/>
  <c r="M222" i="60"/>
  <c r="D223" i="60"/>
  <c r="E223" i="60"/>
  <c r="F223" i="60"/>
  <c r="G223" i="60"/>
  <c r="H223" i="60"/>
  <c r="I223" i="60"/>
  <c r="J223" i="60"/>
  <c r="M223" i="60"/>
  <c r="D224" i="60"/>
  <c r="E224" i="60"/>
  <c r="F224" i="60"/>
  <c r="G224" i="60"/>
  <c r="H224" i="60"/>
  <c r="I224" i="60"/>
  <c r="J224" i="60"/>
  <c r="M224" i="60"/>
  <c r="D225" i="60"/>
  <c r="E225" i="60"/>
  <c r="F225" i="60"/>
  <c r="G225" i="60"/>
  <c r="H225" i="60"/>
  <c r="I225" i="60"/>
  <c r="J225" i="60"/>
  <c r="M225" i="60"/>
  <c r="D226" i="60"/>
  <c r="E226" i="60"/>
  <c r="F226" i="60"/>
  <c r="G226" i="60"/>
  <c r="H226" i="60"/>
  <c r="I226" i="60"/>
  <c r="J226" i="60"/>
  <c r="M226" i="60"/>
  <c r="D227" i="60"/>
  <c r="E227" i="60"/>
  <c r="F227" i="60"/>
  <c r="G227" i="60"/>
  <c r="H227" i="60"/>
  <c r="I227" i="60"/>
  <c r="J227" i="60"/>
  <c r="M227" i="60"/>
  <c r="D228" i="60"/>
  <c r="E228" i="60"/>
  <c r="F228" i="60"/>
  <c r="G228" i="60"/>
  <c r="H228" i="60"/>
  <c r="I228" i="60"/>
  <c r="J228" i="60"/>
  <c r="M228" i="60"/>
  <c r="D229" i="60"/>
  <c r="E229" i="60"/>
  <c r="F229" i="60"/>
  <c r="G229" i="60"/>
  <c r="H229" i="60"/>
  <c r="I229" i="60"/>
  <c r="J229" i="60"/>
  <c r="M229" i="60"/>
  <c r="D230" i="60"/>
  <c r="E230" i="60"/>
  <c r="F230" i="60"/>
  <c r="G230" i="60"/>
  <c r="H230" i="60"/>
  <c r="I230" i="60"/>
  <c r="J230" i="60"/>
  <c r="M230" i="60"/>
  <c r="D231" i="60"/>
  <c r="E231" i="60"/>
  <c r="F231" i="60"/>
  <c r="G231" i="60"/>
  <c r="H231" i="60"/>
  <c r="I231" i="60"/>
  <c r="J231" i="60"/>
  <c r="M231" i="60"/>
  <c r="D232" i="60"/>
  <c r="E232" i="60"/>
  <c r="F232" i="60"/>
  <c r="G232" i="60"/>
  <c r="H232" i="60"/>
  <c r="I232" i="60"/>
  <c r="J232" i="60"/>
  <c r="M232" i="60"/>
  <c r="D233" i="60"/>
  <c r="E233" i="60"/>
  <c r="F233" i="60"/>
  <c r="G233" i="60"/>
  <c r="H233" i="60"/>
  <c r="I233" i="60"/>
  <c r="J233" i="60"/>
  <c r="M233" i="60"/>
  <c r="D234" i="60"/>
  <c r="E234" i="60"/>
  <c r="F234" i="60"/>
  <c r="G234" i="60"/>
  <c r="H234" i="60"/>
  <c r="I234" i="60"/>
  <c r="J234" i="60"/>
  <c r="M234" i="60"/>
  <c r="D235" i="60"/>
  <c r="E235" i="60"/>
  <c r="F235" i="60"/>
  <c r="G235" i="60"/>
  <c r="H235" i="60"/>
  <c r="I235" i="60"/>
  <c r="J235" i="60"/>
  <c r="M235" i="60"/>
  <c r="D236" i="60"/>
  <c r="E236" i="60"/>
  <c r="F236" i="60"/>
  <c r="G236" i="60"/>
  <c r="H236" i="60"/>
  <c r="I236" i="60"/>
  <c r="J236" i="60"/>
  <c r="M236" i="60"/>
  <c r="D237" i="60"/>
  <c r="E237" i="60"/>
  <c r="F237" i="60"/>
  <c r="G237" i="60"/>
  <c r="H237" i="60"/>
  <c r="I237" i="60"/>
  <c r="J237" i="60"/>
  <c r="M237" i="60"/>
  <c r="D238" i="60"/>
  <c r="E238" i="60"/>
  <c r="F238" i="60"/>
  <c r="G238" i="60"/>
  <c r="H238" i="60"/>
  <c r="I238" i="60"/>
  <c r="J238" i="60"/>
  <c r="M238" i="60"/>
  <c r="D239" i="60"/>
  <c r="E239" i="60"/>
  <c r="F239" i="60"/>
  <c r="G239" i="60"/>
  <c r="H239" i="60"/>
  <c r="I239" i="60"/>
  <c r="J239" i="60"/>
  <c r="M239" i="60"/>
  <c r="D240" i="60"/>
  <c r="E240" i="60"/>
  <c r="F240" i="60"/>
  <c r="G240" i="60"/>
  <c r="H240" i="60"/>
  <c r="I240" i="60"/>
  <c r="J240" i="60"/>
  <c r="M240" i="60"/>
  <c r="D241" i="60"/>
  <c r="E241" i="60"/>
  <c r="F241" i="60"/>
  <c r="G241" i="60"/>
  <c r="H241" i="60"/>
  <c r="I241" i="60"/>
  <c r="J241" i="60"/>
  <c r="M241" i="60"/>
  <c r="D242" i="60"/>
  <c r="E242" i="60"/>
  <c r="F242" i="60"/>
  <c r="G242" i="60"/>
  <c r="H242" i="60"/>
  <c r="I242" i="60"/>
  <c r="J242" i="60"/>
  <c r="M242" i="60"/>
  <c r="D243" i="60"/>
  <c r="E243" i="60"/>
  <c r="F243" i="60"/>
  <c r="G243" i="60"/>
  <c r="H243" i="60"/>
  <c r="I243" i="60"/>
  <c r="J243" i="60"/>
  <c r="M243" i="60"/>
  <c r="D244" i="60"/>
  <c r="E244" i="60"/>
  <c r="F244" i="60"/>
  <c r="G244" i="60"/>
  <c r="H244" i="60"/>
  <c r="I244" i="60"/>
  <c r="J244" i="60"/>
  <c r="M244" i="60"/>
  <c r="D245" i="60"/>
  <c r="E245" i="60"/>
  <c r="F245" i="60"/>
  <c r="G245" i="60"/>
  <c r="H245" i="60"/>
  <c r="I245" i="60"/>
  <c r="J245" i="60"/>
  <c r="M245" i="60"/>
  <c r="D246" i="60"/>
  <c r="E246" i="60"/>
  <c r="F246" i="60"/>
  <c r="G246" i="60"/>
  <c r="H246" i="60"/>
  <c r="I246" i="60"/>
  <c r="J246" i="60"/>
  <c r="M246" i="60"/>
  <c r="D247" i="60"/>
  <c r="E247" i="60"/>
  <c r="F247" i="60"/>
  <c r="G247" i="60"/>
  <c r="H247" i="60"/>
  <c r="I247" i="60"/>
  <c r="J247" i="60"/>
  <c r="M247" i="60"/>
  <c r="D248" i="60"/>
  <c r="E248" i="60"/>
  <c r="F248" i="60"/>
  <c r="G248" i="60"/>
  <c r="H248" i="60"/>
  <c r="I248" i="60"/>
  <c r="J248" i="60"/>
  <c r="M248" i="60"/>
  <c r="D249" i="60"/>
  <c r="E249" i="60"/>
  <c r="F249" i="60"/>
  <c r="G249" i="60"/>
  <c r="H249" i="60"/>
  <c r="I249" i="60"/>
  <c r="J249" i="60"/>
  <c r="M249" i="60"/>
  <c r="D250" i="60"/>
  <c r="E250" i="60"/>
  <c r="F250" i="60"/>
  <c r="G250" i="60"/>
  <c r="H250" i="60"/>
  <c r="I250" i="60"/>
  <c r="J250" i="60"/>
  <c r="M250" i="60"/>
  <c r="D251" i="60"/>
  <c r="E251" i="60"/>
  <c r="F251" i="60"/>
  <c r="G251" i="60"/>
  <c r="H251" i="60"/>
  <c r="I251" i="60"/>
  <c r="J251" i="60"/>
  <c r="M251" i="60"/>
  <c r="D252" i="60"/>
  <c r="E252" i="60"/>
  <c r="F252" i="60"/>
  <c r="G252" i="60"/>
  <c r="H252" i="60"/>
  <c r="I252" i="60"/>
  <c r="J252" i="60"/>
  <c r="M252" i="60"/>
  <c r="D253" i="60"/>
  <c r="E253" i="60"/>
  <c r="F253" i="60"/>
  <c r="G253" i="60"/>
  <c r="H253" i="60"/>
  <c r="I253" i="60"/>
  <c r="J253" i="60"/>
  <c r="M253" i="60"/>
  <c r="D254" i="60"/>
  <c r="E254" i="60"/>
  <c r="F254" i="60"/>
  <c r="G254" i="60"/>
  <c r="H254" i="60"/>
  <c r="I254" i="60"/>
  <c r="J254" i="60"/>
  <c r="M254" i="60"/>
  <c r="D255" i="60"/>
  <c r="E255" i="60"/>
  <c r="F255" i="60"/>
  <c r="G255" i="60"/>
  <c r="H255" i="60"/>
  <c r="I255" i="60"/>
  <c r="J255" i="60"/>
  <c r="M255" i="60"/>
  <c r="D256" i="60"/>
  <c r="E256" i="60"/>
  <c r="F256" i="60"/>
  <c r="G256" i="60"/>
  <c r="H256" i="60"/>
  <c r="I256" i="60"/>
  <c r="J256" i="60"/>
  <c r="M256" i="60"/>
  <c r="D257" i="60"/>
  <c r="E257" i="60"/>
  <c r="F257" i="60"/>
  <c r="G257" i="60"/>
  <c r="H257" i="60"/>
  <c r="I257" i="60"/>
  <c r="J257" i="60"/>
  <c r="M257" i="60"/>
  <c r="D258" i="60"/>
  <c r="E258" i="60"/>
  <c r="F258" i="60"/>
  <c r="G258" i="60"/>
  <c r="H258" i="60"/>
  <c r="I258" i="60"/>
  <c r="J258" i="60"/>
  <c r="M258" i="60"/>
  <c r="D259" i="60"/>
  <c r="E259" i="60"/>
  <c r="F259" i="60"/>
  <c r="G259" i="60"/>
  <c r="H259" i="60"/>
  <c r="I259" i="60"/>
  <c r="J259" i="60"/>
  <c r="M259" i="60"/>
  <c r="D260" i="60"/>
  <c r="E260" i="60"/>
  <c r="F260" i="60"/>
  <c r="G260" i="60"/>
  <c r="H260" i="60"/>
  <c r="I260" i="60"/>
  <c r="J260" i="60"/>
  <c r="M260" i="60"/>
  <c r="D261" i="60"/>
  <c r="E261" i="60"/>
  <c r="F261" i="60"/>
  <c r="G261" i="60"/>
  <c r="H261" i="60"/>
  <c r="I261" i="60"/>
  <c r="J261" i="60"/>
  <c r="M261" i="60"/>
  <c r="D262" i="60"/>
  <c r="E262" i="60"/>
  <c r="F262" i="60"/>
  <c r="G262" i="60"/>
  <c r="H262" i="60"/>
  <c r="I262" i="60"/>
  <c r="J262" i="60"/>
  <c r="M262" i="60"/>
  <c r="D263" i="60"/>
  <c r="E263" i="60"/>
  <c r="F263" i="60"/>
  <c r="G263" i="60"/>
  <c r="H263" i="60"/>
  <c r="I263" i="60"/>
  <c r="J263" i="60"/>
  <c r="M263" i="60"/>
  <c r="D264" i="60"/>
  <c r="E264" i="60"/>
  <c r="F264" i="60"/>
  <c r="G264" i="60"/>
  <c r="H264" i="60"/>
  <c r="I264" i="60"/>
  <c r="J264" i="60"/>
  <c r="M264" i="60"/>
  <c r="D265" i="60"/>
  <c r="E265" i="60"/>
  <c r="F265" i="60"/>
  <c r="G265" i="60"/>
  <c r="H265" i="60"/>
  <c r="I265" i="60"/>
  <c r="J265" i="60"/>
  <c r="M265" i="60"/>
  <c r="D266" i="60"/>
  <c r="E266" i="60"/>
  <c r="F266" i="60"/>
  <c r="G266" i="60"/>
  <c r="H266" i="60"/>
  <c r="I266" i="60"/>
  <c r="J266" i="60"/>
  <c r="M266" i="60"/>
  <c r="D267" i="60"/>
  <c r="E267" i="60"/>
  <c r="F267" i="60"/>
  <c r="G267" i="60"/>
  <c r="H267" i="60"/>
  <c r="I267" i="60"/>
  <c r="J267" i="60"/>
  <c r="M267" i="60"/>
  <c r="D268" i="60"/>
  <c r="E268" i="60"/>
  <c r="F268" i="60"/>
  <c r="G268" i="60"/>
  <c r="H268" i="60"/>
  <c r="I268" i="60"/>
  <c r="J268" i="60"/>
  <c r="M268" i="60"/>
  <c r="D269" i="60"/>
  <c r="E269" i="60"/>
  <c r="F269" i="60"/>
  <c r="G269" i="60"/>
  <c r="H269" i="60"/>
  <c r="I269" i="60"/>
  <c r="J269" i="60"/>
  <c r="M269" i="60"/>
  <c r="D270" i="60"/>
  <c r="E270" i="60"/>
  <c r="F270" i="60"/>
  <c r="G270" i="60"/>
  <c r="H270" i="60"/>
  <c r="I270" i="60"/>
  <c r="J270" i="60"/>
  <c r="M270" i="60"/>
  <c r="D271" i="60"/>
  <c r="E271" i="60"/>
  <c r="F271" i="60"/>
  <c r="G271" i="60"/>
  <c r="H271" i="60"/>
  <c r="I271" i="60"/>
  <c r="J271" i="60"/>
  <c r="M271" i="60"/>
  <c r="D272" i="60"/>
  <c r="E272" i="60"/>
  <c r="F272" i="60"/>
  <c r="G272" i="60"/>
  <c r="H272" i="60"/>
  <c r="I272" i="60"/>
  <c r="J272" i="60"/>
  <c r="M272" i="60"/>
  <c r="D273" i="60"/>
  <c r="E273" i="60"/>
  <c r="F273" i="60"/>
  <c r="G273" i="60"/>
  <c r="H273" i="60"/>
  <c r="I273" i="60"/>
  <c r="J273" i="60"/>
  <c r="M273" i="60"/>
  <c r="D274" i="60"/>
  <c r="E274" i="60"/>
  <c r="F274" i="60"/>
  <c r="G274" i="60"/>
  <c r="H274" i="60"/>
  <c r="I274" i="60"/>
  <c r="J274" i="60"/>
  <c r="M274" i="60"/>
  <c r="D275" i="60"/>
  <c r="E275" i="60"/>
  <c r="F275" i="60"/>
  <c r="G275" i="60"/>
  <c r="H275" i="60"/>
  <c r="I275" i="60"/>
  <c r="J275" i="60"/>
  <c r="M275" i="60"/>
  <c r="D276" i="60"/>
  <c r="E276" i="60"/>
  <c r="F276" i="60"/>
  <c r="G276" i="60"/>
  <c r="H276" i="60"/>
  <c r="I276" i="60"/>
  <c r="J276" i="60"/>
  <c r="M276" i="60"/>
  <c r="D277" i="60"/>
  <c r="E277" i="60"/>
  <c r="F277" i="60"/>
  <c r="G277" i="60"/>
  <c r="H277" i="60"/>
  <c r="I277" i="60"/>
  <c r="J277" i="60"/>
  <c r="M277" i="60"/>
  <c r="D278" i="60"/>
  <c r="E278" i="60"/>
  <c r="F278" i="60"/>
  <c r="G278" i="60"/>
  <c r="H278" i="60"/>
  <c r="I278" i="60"/>
  <c r="J278" i="60"/>
  <c r="M278" i="60"/>
  <c r="D279" i="60"/>
  <c r="E279" i="60"/>
  <c r="F279" i="60"/>
  <c r="G279" i="60"/>
  <c r="H279" i="60"/>
  <c r="I279" i="60"/>
  <c r="J279" i="60"/>
  <c r="M279" i="60"/>
  <c r="D280" i="60"/>
  <c r="E280" i="60"/>
  <c r="F280" i="60"/>
  <c r="G280" i="60"/>
  <c r="H280" i="60"/>
  <c r="I280" i="60"/>
  <c r="J280" i="60"/>
  <c r="M280" i="60"/>
  <c r="D281" i="60"/>
  <c r="E281" i="60"/>
  <c r="F281" i="60"/>
  <c r="G281" i="60"/>
  <c r="H281" i="60"/>
  <c r="I281" i="60"/>
  <c r="J281" i="60"/>
  <c r="M281" i="60"/>
  <c r="D282" i="60"/>
  <c r="E282" i="60"/>
  <c r="F282" i="60"/>
  <c r="G282" i="60"/>
  <c r="H282" i="60"/>
  <c r="I282" i="60"/>
  <c r="J282" i="60"/>
  <c r="M282" i="60"/>
  <c r="D283" i="60"/>
  <c r="E283" i="60"/>
  <c r="F283" i="60"/>
  <c r="G283" i="60"/>
  <c r="H283" i="60"/>
  <c r="I283" i="60"/>
  <c r="J283" i="60"/>
  <c r="M283" i="60"/>
  <c r="D284" i="60"/>
  <c r="E284" i="60"/>
  <c r="F284" i="60"/>
  <c r="G284" i="60"/>
  <c r="H284" i="60"/>
  <c r="I284" i="60"/>
  <c r="J284" i="60"/>
  <c r="M284" i="60"/>
  <c r="D285" i="60"/>
  <c r="E285" i="60"/>
  <c r="F285" i="60"/>
  <c r="G285" i="60"/>
  <c r="H285" i="60"/>
  <c r="I285" i="60"/>
  <c r="J285" i="60"/>
  <c r="M285" i="60"/>
  <c r="D286" i="60"/>
  <c r="E286" i="60"/>
  <c r="F286" i="60"/>
  <c r="G286" i="60"/>
  <c r="H286" i="60"/>
  <c r="I286" i="60"/>
  <c r="J286" i="60"/>
  <c r="M286" i="60"/>
  <c r="D287" i="60"/>
  <c r="E287" i="60"/>
  <c r="F287" i="60"/>
  <c r="G287" i="60"/>
  <c r="H287" i="60"/>
  <c r="I287" i="60"/>
  <c r="J287" i="60"/>
  <c r="M287" i="60"/>
  <c r="D288" i="60"/>
  <c r="E288" i="60"/>
  <c r="F288" i="60"/>
  <c r="G288" i="60"/>
  <c r="H288" i="60"/>
  <c r="I288" i="60"/>
  <c r="J288" i="60"/>
  <c r="M288" i="60"/>
  <c r="D289" i="60"/>
  <c r="E289" i="60"/>
  <c r="F289" i="60"/>
  <c r="G289" i="60"/>
  <c r="H289" i="60"/>
  <c r="I289" i="60"/>
  <c r="J289" i="60"/>
  <c r="M289" i="60"/>
  <c r="D290" i="60"/>
  <c r="E290" i="60"/>
  <c r="F290" i="60"/>
  <c r="G290" i="60"/>
  <c r="H290" i="60"/>
  <c r="I290" i="60"/>
  <c r="J290" i="60"/>
  <c r="M290" i="60"/>
  <c r="D291" i="60"/>
  <c r="E291" i="60"/>
  <c r="F291" i="60"/>
  <c r="G291" i="60"/>
  <c r="H291" i="60"/>
  <c r="I291" i="60"/>
  <c r="J291" i="60"/>
  <c r="M291" i="60"/>
  <c r="D292" i="60"/>
  <c r="E292" i="60"/>
  <c r="F292" i="60"/>
  <c r="G292" i="60"/>
  <c r="H292" i="60"/>
  <c r="I292" i="60"/>
  <c r="J292" i="60"/>
  <c r="M292" i="60"/>
  <c r="D293" i="60"/>
  <c r="E293" i="60"/>
  <c r="F293" i="60"/>
  <c r="G293" i="60"/>
  <c r="H293" i="60"/>
  <c r="I293" i="60"/>
  <c r="J293" i="60"/>
  <c r="M293" i="60"/>
  <c r="D294" i="60"/>
  <c r="E294" i="60"/>
  <c r="F294" i="60"/>
  <c r="G294" i="60"/>
  <c r="H294" i="60"/>
  <c r="I294" i="60"/>
  <c r="J294" i="60"/>
  <c r="M294" i="60"/>
  <c r="D295" i="60"/>
  <c r="E295" i="60"/>
  <c r="F295" i="60"/>
  <c r="G295" i="60"/>
  <c r="H295" i="60"/>
  <c r="I295" i="60"/>
  <c r="J295" i="60"/>
  <c r="M295" i="60"/>
  <c r="D296" i="60"/>
  <c r="E296" i="60"/>
  <c r="F296" i="60"/>
  <c r="G296" i="60"/>
  <c r="H296" i="60"/>
  <c r="I296" i="60"/>
  <c r="J296" i="60"/>
  <c r="M296" i="60"/>
  <c r="D297" i="60"/>
  <c r="E297" i="60"/>
  <c r="F297" i="60"/>
  <c r="G297" i="60"/>
  <c r="H297" i="60"/>
  <c r="I297" i="60"/>
  <c r="J297" i="60"/>
  <c r="M297" i="60"/>
  <c r="D298" i="60"/>
  <c r="E298" i="60"/>
  <c r="F298" i="60"/>
  <c r="G298" i="60"/>
  <c r="H298" i="60"/>
  <c r="I298" i="60"/>
  <c r="J298" i="60"/>
  <c r="M298" i="60"/>
  <c r="D299" i="60"/>
  <c r="E299" i="60"/>
  <c r="F299" i="60"/>
  <c r="G299" i="60"/>
  <c r="H299" i="60"/>
  <c r="I299" i="60"/>
  <c r="J299" i="60"/>
  <c r="M299" i="60"/>
  <c r="D300" i="60"/>
  <c r="E300" i="60"/>
  <c r="F300" i="60"/>
  <c r="G300" i="60"/>
  <c r="H300" i="60"/>
  <c r="I300" i="60"/>
  <c r="J300" i="60"/>
  <c r="M300" i="60"/>
  <c r="D301" i="60"/>
  <c r="E301" i="60"/>
  <c r="F301" i="60"/>
  <c r="G301" i="60"/>
  <c r="H301" i="60"/>
  <c r="I301" i="60"/>
  <c r="J301" i="60"/>
  <c r="M301" i="60"/>
  <c r="D302" i="60"/>
  <c r="E302" i="60"/>
  <c r="F302" i="60"/>
  <c r="G302" i="60"/>
  <c r="H302" i="60"/>
  <c r="I302" i="60"/>
  <c r="J302" i="60"/>
  <c r="M302" i="60"/>
  <c r="D303" i="60"/>
  <c r="E303" i="60"/>
  <c r="F303" i="60"/>
  <c r="G303" i="60"/>
  <c r="H303" i="60"/>
  <c r="I303" i="60"/>
  <c r="J303" i="60"/>
  <c r="M303" i="60"/>
  <c r="D304" i="60"/>
  <c r="E304" i="60"/>
  <c r="F304" i="60"/>
  <c r="G304" i="60"/>
  <c r="H304" i="60"/>
  <c r="I304" i="60"/>
  <c r="J304" i="60"/>
  <c r="M304" i="60"/>
  <c r="D305" i="60"/>
  <c r="E305" i="60"/>
  <c r="F305" i="60"/>
  <c r="G305" i="60"/>
  <c r="H305" i="60"/>
  <c r="I305" i="60"/>
  <c r="J305" i="60"/>
  <c r="M305" i="60"/>
  <c r="D306" i="60"/>
  <c r="E306" i="60"/>
  <c r="F306" i="60"/>
  <c r="G306" i="60"/>
  <c r="H306" i="60"/>
  <c r="I306" i="60"/>
  <c r="J306" i="60"/>
  <c r="M306" i="60"/>
  <c r="D307" i="60"/>
  <c r="E307" i="60"/>
  <c r="F307" i="60"/>
  <c r="G307" i="60"/>
  <c r="H307" i="60"/>
  <c r="I307" i="60"/>
  <c r="J307" i="60"/>
  <c r="M307" i="60"/>
  <c r="D308" i="60"/>
  <c r="E308" i="60"/>
  <c r="F308" i="60"/>
  <c r="G308" i="60"/>
  <c r="H308" i="60"/>
  <c r="I308" i="60"/>
  <c r="J308" i="60"/>
  <c r="M308" i="60"/>
  <c r="D309" i="60"/>
  <c r="E309" i="60"/>
  <c r="F309" i="60"/>
  <c r="G309" i="60"/>
  <c r="H309" i="60"/>
  <c r="I309" i="60"/>
  <c r="J309" i="60"/>
  <c r="M309" i="60"/>
  <c r="D310" i="60"/>
  <c r="E310" i="60"/>
  <c r="F310" i="60"/>
  <c r="G310" i="60"/>
  <c r="H310" i="60"/>
  <c r="I310" i="60"/>
  <c r="J310" i="60"/>
  <c r="M310" i="60"/>
  <c r="D311" i="60"/>
  <c r="E311" i="60"/>
  <c r="F311" i="60"/>
  <c r="G311" i="60"/>
  <c r="H311" i="60"/>
  <c r="I311" i="60"/>
  <c r="J311" i="60"/>
  <c r="M311" i="60"/>
  <c r="D312" i="60"/>
  <c r="E312" i="60"/>
  <c r="F312" i="60"/>
  <c r="G312" i="60"/>
  <c r="H312" i="60"/>
  <c r="I312" i="60"/>
  <c r="J312" i="60"/>
  <c r="M312" i="60"/>
  <c r="D313" i="60"/>
  <c r="E313" i="60"/>
  <c r="F313" i="60"/>
  <c r="G313" i="60"/>
  <c r="H313" i="60"/>
  <c r="I313" i="60"/>
  <c r="J313" i="60"/>
  <c r="M313" i="60"/>
  <c r="D314" i="60"/>
  <c r="E314" i="60"/>
  <c r="F314" i="60"/>
  <c r="G314" i="60"/>
  <c r="H314" i="60"/>
  <c r="I314" i="60"/>
  <c r="J314" i="60"/>
  <c r="M314" i="60"/>
  <c r="D315" i="60"/>
  <c r="E315" i="60"/>
  <c r="F315" i="60"/>
  <c r="G315" i="60"/>
  <c r="H315" i="60"/>
  <c r="I315" i="60"/>
  <c r="J315" i="60"/>
  <c r="M315" i="60"/>
  <c r="D316" i="60"/>
  <c r="E316" i="60"/>
  <c r="F316" i="60"/>
  <c r="G316" i="60"/>
  <c r="H316" i="60"/>
  <c r="I316" i="60"/>
  <c r="J316" i="60"/>
  <c r="M316" i="60"/>
  <c r="D317" i="60"/>
  <c r="E317" i="60"/>
  <c r="F317" i="60"/>
  <c r="G317" i="60"/>
  <c r="H317" i="60"/>
  <c r="I317" i="60"/>
  <c r="J317" i="60"/>
  <c r="M317" i="60"/>
  <c r="D318" i="60"/>
  <c r="E318" i="60"/>
  <c r="F318" i="60"/>
  <c r="G318" i="60"/>
  <c r="H318" i="60"/>
  <c r="I318" i="60"/>
  <c r="J318" i="60"/>
  <c r="M318" i="60"/>
  <c r="D319" i="60"/>
  <c r="E319" i="60"/>
  <c r="F319" i="60"/>
  <c r="G319" i="60"/>
  <c r="H319" i="60"/>
  <c r="I319" i="60"/>
  <c r="J319" i="60"/>
  <c r="M319" i="60"/>
  <c r="D320" i="60"/>
  <c r="E320" i="60"/>
  <c r="F320" i="60"/>
  <c r="G320" i="60"/>
  <c r="H320" i="60"/>
  <c r="I320" i="60"/>
  <c r="J320" i="60"/>
  <c r="M320" i="60"/>
  <c r="D321" i="60"/>
  <c r="E321" i="60"/>
  <c r="F321" i="60"/>
  <c r="G321" i="60"/>
  <c r="H321" i="60"/>
  <c r="I321" i="60"/>
  <c r="J321" i="60"/>
  <c r="M321" i="60"/>
  <c r="D322" i="60"/>
  <c r="E322" i="60"/>
  <c r="F322" i="60"/>
  <c r="G322" i="60"/>
  <c r="H322" i="60"/>
  <c r="I322" i="60"/>
  <c r="J322" i="60"/>
  <c r="M322" i="60"/>
  <c r="D323" i="60"/>
  <c r="E323" i="60"/>
  <c r="F323" i="60"/>
  <c r="G323" i="60"/>
  <c r="H323" i="60"/>
  <c r="I323" i="60"/>
  <c r="J323" i="60"/>
  <c r="M323" i="60"/>
  <c r="D324" i="60"/>
  <c r="E324" i="60"/>
  <c r="F324" i="60"/>
  <c r="G324" i="60"/>
  <c r="H324" i="60"/>
  <c r="I324" i="60"/>
  <c r="J324" i="60"/>
  <c r="M324" i="60"/>
  <c r="D325" i="60"/>
  <c r="E325" i="60"/>
  <c r="F325" i="60"/>
  <c r="G325" i="60"/>
  <c r="H325" i="60"/>
  <c r="I325" i="60"/>
  <c r="J325" i="60"/>
  <c r="M325" i="60"/>
  <c r="D326" i="60"/>
  <c r="E326" i="60"/>
  <c r="F326" i="60"/>
  <c r="G326" i="60"/>
  <c r="H326" i="60"/>
  <c r="I326" i="60"/>
  <c r="J326" i="60"/>
  <c r="M326" i="60"/>
  <c r="D327" i="60"/>
  <c r="E327" i="60"/>
  <c r="F327" i="60"/>
  <c r="G327" i="60"/>
  <c r="H327" i="60"/>
  <c r="I327" i="60"/>
  <c r="J327" i="60"/>
  <c r="M327" i="60"/>
  <c r="D328" i="60"/>
  <c r="E328" i="60"/>
  <c r="F328" i="60"/>
  <c r="G328" i="60"/>
  <c r="H328" i="60"/>
  <c r="I328" i="60"/>
  <c r="J328" i="60"/>
  <c r="M328" i="60"/>
  <c r="D329" i="60"/>
  <c r="E329" i="60"/>
  <c r="F329" i="60"/>
  <c r="G329" i="60"/>
  <c r="H329" i="60"/>
  <c r="I329" i="60"/>
  <c r="J329" i="60"/>
  <c r="M329" i="60"/>
  <c r="D330" i="60"/>
  <c r="E330" i="60"/>
  <c r="F330" i="60"/>
  <c r="G330" i="60"/>
  <c r="H330" i="60"/>
  <c r="I330" i="60"/>
  <c r="J330" i="60"/>
  <c r="M330" i="60"/>
  <c r="D331" i="60"/>
  <c r="E331" i="60"/>
  <c r="F331" i="60"/>
  <c r="G331" i="60"/>
  <c r="H331" i="60"/>
  <c r="I331" i="60"/>
  <c r="J331" i="60"/>
  <c r="M331" i="60"/>
  <c r="D332" i="60"/>
  <c r="E332" i="60"/>
  <c r="F332" i="60"/>
  <c r="G332" i="60"/>
  <c r="H332" i="60"/>
  <c r="I332" i="60"/>
  <c r="J332" i="60"/>
  <c r="M332" i="60"/>
  <c r="D333" i="60"/>
  <c r="E333" i="60"/>
  <c r="F333" i="60"/>
  <c r="G333" i="60"/>
  <c r="H333" i="60"/>
  <c r="I333" i="60"/>
  <c r="J333" i="60"/>
  <c r="M333" i="60"/>
  <c r="D334" i="60"/>
  <c r="E334" i="60"/>
  <c r="F334" i="60"/>
  <c r="G334" i="60"/>
  <c r="H334" i="60"/>
  <c r="I334" i="60"/>
  <c r="J334" i="60"/>
  <c r="M334" i="60"/>
  <c r="D335" i="60"/>
  <c r="E335" i="60"/>
  <c r="F335" i="60"/>
  <c r="G335" i="60"/>
  <c r="H335" i="60"/>
  <c r="I335" i="60"/>
  <c r="J335" i="60"/>
  <c r="M335" i="60"/>
  <c r="D336" i="60"/>
  <c r="E336" i="60"/>
  <c r="F336" i="60"/>
  <c r="G336" i="60"/>
  <c r="H336" i="60"/>
  <c r="I336" i="60"/>
  <c r="J336" i="60"/>
  <c r="M336" i="60"/>
  <c r="D337" i="60"/>
  <c r="E337" i="60"/>
  <c r="F337" i="60"/>
  <c r="G337" i="60"/>
  <c r="H337" i="60"/>
  <c r="I337" i="60"/>
  <c r="J337" i="60"/>
  <c r="M337" i="60"/>
  <c r="D338" i="60"/>
  <c r="E338" i="60"/>
  <c r="F338" i="60"/>
  <c r="G338" i="60"/>
  <c r="H338" i="60"/>
  <c r="I338" i="60"/>
  <c r="J338" i="60"/>
  <c r="M338" i="60"/>
  <c r="D339" i="60"/>
  <c r="E339" i="60"/>
  <c r="F339" i="60"/>
  <c r="G339" i="60"/>
  <c r="H339" i="60"/>
  <c r="I339" i="60"/>
  <c r="J339" i="60"/>
  <c r="M339" i="60"/>
  <c r="D340" i="60"/>
  <c r="E340" i="60"/>
  <c r="F340" i="60"/>
  <c r="G340" i="60"/>
  <c r="H340" i="60"/>
  <c r="I340" i="60"/>
  <c r="J340" i="60"/>
  <c r="M340" i="60"/>
  <c r="D341" i="60"/>
  <c r="E341" i="60"/>
  <c r="F341" i="60"/>
  <c r="G341" i="60"/>
  <c r="H341" i="60"/>
  <c r="I341" i="60"/>
  <c r="J341" i="60"/>
  <c r="M341" i="60"/>
  <c r="D342" i="60"/>
  <c r="E342" i="60"/>
  <c r="F342" i="60"/>
  <c r="G342" i="60"/>
  <c r="H342" i="60"/>
  <c r="I342" i="60"/>
  <c r="J342" i="60"/>
  <c r="M342" i="60"/>
  <c r="D343" i="60"/>
  <c r="E343" i="60"/>
  <c r="F343" i="60"/>
  <c r="G343" i="60"/>
  <c r="H343" i="60"/>
  <c r="I343" i="60"/>
  <c r="J343" i="60"/>
  <c r="M343" i="60"/>
  <c r="D344" i="60"/>
  <c r="E344" i="60"/>
  <c r="F344" i="60"/>
  <c r="G344" i="60"/>
  <c r="H344" i="60"/>
  <c r="I344" i="60"/>
  <c r="J344" i="60"/>
  <c r="M344" i="60"/>
  <c r="D345" i="60"/>
  <c r="E345" i="60"/>
  <c r="F345" i="60"/>
  <c r="G345" i="60"/>
  <c r="H345" i="60"/>
  <c r="I345" i="60"/>
  <c r="J345" i="60"/>
  <c r="M345" i="60"/>
  <c r="D346" i="60"/>
  <c r="E346" i="60"/>
  <c r="F346" i="60"/>
  <c r="G346" i="60"/>
  <c r="H346" i="60"/>
  <c r="I346" i="60"/>
  <c r="J346" i="60"/>
  <c r="M346" i="60"/>
  <c r="D347" i="60"/>
  <c r="E347" i="60"/>
  <c r="F347" i="60"/>
  <c r="G347" i="60"/>
  <c r="H347" i="60"/>
  <c r="I347" i="60"/>
  <c r="J347" i="60"/>
  <c r="M347" i="60"/>
  <c r="D348" i="60"/>
  <c r="E348" i="60"/>
  <c r="F348" i="60"/>
  <c r="G348" i="60"/>
  <c r="H348" i="60"/>
  <c r="I348" i="60"/>
  <c r="J348" i="60"/>
  <c r="M348" i="60"/>
  <c r="D349" i="60"/>
  <c r="E349" i="60"/>
  <c r="F349" i="60"/>
  <c r="G349" i="60"/>
  <c r="H349" i="60"/>
  <c r="I349" i="60"/>
  <c r="J349" i="60"/>
  <c r="M349" i="60"/>
  <c r="D350" i="60"/>
  <c r="E350" i="60"/>
  <c r="F350" i="60"/>
  <c r="G350" i="60"/>
  <c r="H350" i="60"/>
  <c r="I350" i="60"/>
  <c r="J350" i="60"/>
  <c r="M350" i="60"/>
  <c r="D351" i="60"/>
  <c r="E351" i="60"/>
  <c r="F351" i="60"/>
  <c r="G351" i="60"/>
  <c r="H351" i="60"/>
  <c r="I351" i="60"/>
  <c r="J351" i="60"/>
  <c r="M351" i="60"/>
  <c r="D352" i="60"/>
  <c r="E352" i="60"/>
  <c r="F352" i="60"/>
  <c r="G352" i="60"/>
  <c r="H352" i="60"/>
  <c r="I352" i="60"/>
  <c r="J352" i="60"/>
  <c r="M352" i="60"/>
  <c r="D353" i="60"/>
  <c r="E353" i="60"/>
  <c r="F353" i="60"/>
  <c r="G353" i="60"/>
  <c r="H353" i="60"/>
  <c r="I353" i="60"/>
  <c r="J353" i="60"/>
  <c r="M353" i="60"/>
  <c r="D354" i="60"/>
  <c r="E354" i="60"/>
  <c r="F354" i="60"/>
  <c r="G354" i="60"/>
  <c r="H354" i="60"/>
  <c r="I354" i="60"/>
  <c r="J354" i="60"/>
  <c r="M354" i="60"/>
  <c r="D355" i="60"/>
  <c r="E355" i="60"/>
  <c r="F355" i="60"/>
  <c r="G355" i="60"/>
  <c r="H355" i="60"/>
  <c r="I355" i="60"/>
  <c r="J355" i="60"/>
  <c r="M355" i="60"/>
  <c r="D356" i="60"/>
  <c r="E356" i="60"/>
  <c r="F356" i="60"/>
  <c r="G356" i="60"/>
  <c r="H356" i="60"/>
  <c r="I356" i="60"/>
  <c r="J356" i="60"/>
  <c r="M356" i="60"/>
  <c r="D357" i="60"/>
  <c r="E357" i="60"/>
  <c r="F357" i="60"/>
  <c r="G357" i="60"/>
  <c r="H357" i="60"/>
  <c r="I357" i="60"/>
  <c r="J357" i="60"/>
  <c r="M357" i="60"/>
  <c r="D358" i="60"/>
  <c r="E358" i="60"/>
  <c r="F358" i="60"/>
  <c r="G358" i="60"/>
  <c r="H358" i="60"/>
  <c r="I358" i="60"/>
  <c r="J358" i="60"/>
  <c r="M358" i="60"/>
  <c r="D359" i="60"/>
  <c r="E359" i="60"/>
  <c r="F359" i="60"/>
  <c r="G359" i="60"/>
  <c r="H359" i="60"/>
  <c r="I359" i="60"/>
  <c r="J359" i="60"/>
  <c r="M359" i="60"/>
  <c r="D360" i="60"/>
  <c r="E360" i="60"/>
  <c r="F360" i="60"/>
  <c r="G360" i="60"/>
  <c r="H360" i="60"/>
  <c r="I360" i="60"/>
  <c r="J360" i="60"/>
  <c r="M360" i="60"/>
  <c r="D361" i="60"/>
  <c r="E361" i="60"/>
  <c r="F361" i="60"/>
  <c r="G361" i="60"/>
  <c r="H361" i="60"/>
  <c r="I361" i="60"/>
  <c r="J361" i="60"/>
  <c r="M361" i="60"/>
  <c r="D362" i="60"/>
  <c r="E362" i="60"/>
  <c r="F362" i="60"/>
  <c r="G362" i="60"/>
  <c r="H362" i="60"/>
  <c r="I362" i="60"/>
  <c r="J362" i="60"/>
  <c r="M362" i="60"/>
  <c r="D363" i="60"/>
  <c r="E363" i="60"/>
  <c r="F363" i="60"/>
  <c r="G363" i="60"/>
  <c r="H363" i="60"/>
  <c r="I363" i="60"/>
  <c r="J363" i="60"/>
  <c r="M363" i="60"/>
  <c r="D364" i="60"/>
  <c r="E364" i="60"/>
  <c r="F364" i="60"/>
  <c r="G364" i="60"/>
  <c r="H364" i="60"/>
  <c r="I364" i="60"/>
  <c r="J364" i="60"/>
  <c r="M364" i="60"/>
  <c r="D365" i="60"/>
  <c r="E365" i="60"/>
  <c r="F365" i="60"/>
  <c r="G365" i="60"/>
  <c r="H365" i="60"/>
  <c r="I365" i="60"/>
  <c r="J365" i="60"/>
  <c r="M365" i="60"/>
  <c r="D366" i="60"/>
  <c r="E366" i="60"/>
  <c r="F366" i="60"/>
  <c r="G366" i="60"/>
  <c r="H366" i="60"/>
  <c r="I366" i="60"/>
  <c r="J366" i="60"/>
  <c r="M366" i="60"/>
  <c r="D367" i="60"/>
  <c r="E367" i="60"/>
  <c r="F367" i="60"/>
  <c r="G367" i="60"/>
  <c r="H367" i="60"/>
  <c r="I367" i="60"/>
  <c r="J367" i="60"/>
  <c r="M367" i="60"/>
  <c r="D368" i="60"/>
  <c r="E368" i="60"/>
  <c r="F368" i="60"/>
  <c r="G368" i="60"/>
  <c r="H368" i="60"/>
  <c r="I368" i="60"/>
  <c r="J368" i="60"/>
  <c r="M368" i="60"/>
  <c r="D369" i="60"/>
  <c r="E369" i="60"/>
  <c r="F369" i="60"/>
  <c r="G369" i="60"/>
  <c r="H369" i="60"/>
  <c r="I369" i="60"/>
  <c r="J369" i="60"/>
  <c r="M369" i="60"/>
  <c r="D370" i="60"/>
  <c r="E370" i="60"/>
  <c r="F370" i="60"/>
  <c r="G370" i="60"/>
  <c r="H370" i="60"/>
  <c r="I370" i="60"/>
  <c r="J370" i="60"/>
  <c r="M370" i="60"/>
  <c r="D371" i="60"/>
  <c r="E371" i="60"/>
  <c r="F371" i="60"/>
  <c r="G371" i="60"/>
  <c r="H371" i="60"/>
  <c r="I371" i="60"/>
  <c r="J371" i="60"/>
  <c r="M371" i="60"/>
  <c r="D372" i="60"/>
  <c r="E372" i="60"/>
  <c r="F372" i="60"/>
  <c r="G372" i="60"/>
  <c r="H372" i="60"/>
  <c r="I372" i="60"/>
  <c r="J372" i="60"/>
  <c r="M372" i="60"/>
  <c r="D373" i="60"/>
  <c r="E373" i="60"/>
  <c r="F373" i="60"/>
  <c r="G373" i="60"/>
  <c r="H373" i="60"/>
  <c r="I373" i="60"/>
  <c r="J373" i="60"/>
  <c r="M373" i="60"/>
  <c r="D374" i="60"/>
  <c r="E374" i="60"/>
  <c r="F374" i="60"/>
  <c r="G374" i="60"/>
  <c r="H374" i="60"/>
  <c r="I374" i="60"/>
  <c r="J374" i="60"/>
  <c r="M374" i="60"/>
  <c r="D375" i="60"/>
  <c r="E375" i="60"/>
  <c r="F375" i="60"/>
  <c r="G375" i="60"/>
  <c r="H375" i="60"/>
  <c r="I375" i="60"/>
  <c r="J375" i="60"/>
  <c r="M375" i="60"/>
  <c r="D376" i="60"/>
  <c r="E376" i="60"/>
  <c r="F376" i="60"/>
  <c r="G376" i="60"/>
  <c r="H376" i="60"/>
  <c r="I376" i="60"/>
  <c r="J376" i="60"/>
  <c r="M376" i="60"/>
  <c r="D377" i="60"/>
  <c r="E377" i="60"/>
  <c r="F377" i="60"/>
  <c r="G377" i="60"/>
  <c r="H377" i="60"/>
  <c r="I377" i="60"/>
  <c r="J377" i="60"/>
  <c r="M377" i="60"/>
  <c r="D378" i="60"/>
  <c r="E378" i="60"/>
  <c r="F378" i="60"/>
  <c r="G378" i="60"/>
  <c r="H378" i="60"/>
  <c r="I378" i="60"/>
  <c r="J378" i="60"/>
  <c r="M378" i="60"/>
  <c r="D379" i="60"/>
  <c r="E379" i="60"/>
  <c r="F379" i="60"/>
  <c r="G379" i="60"/>
  <c r="H379" i="60"/>
  <c r="I379" i="60"/>
  <c r="J379" i="60"/>
  <c r="M379" i="60"/>
  <c r="D380" i="60"/>
  <c r="E380" i="60"/>
  <c r="F380" i="60"/>
  <c r="G380" i="60"/>
  <c r="H380" i="60"/>
  <c r="I380" i="60"/>
  <c r="J380" i="60"/>
  <c r="M380" i="60"/>
  <c r="D381" i="60"/>
  <c r="E381" i="60"/>
  <c r="F381" i="60"/>
  <c r="G381" i="60"/>
  <c r="H381" i="60"/>
  <c r="I381" i="60"/>
  <c r="J381" i="60"/>
  <c r="M381" i="60"/>
  <c r="D382" i="60"/>
  <c r="E382" i="60"/>
  <c r="F382" i="60"/>
  <c r="G382" i="60"/>
  <c r="H382" i="60"/>
  <c r="I382" i="60"/>
  <c r="J382" i="60"/>
  <c r="M382" i="60"/>
  <c r="D383" i="60"/>
  <c r="E383" i="60"/>
  <c r="F383" i="60"/>
  <c r="G383" i="60"/>
  <c r="H383" i="60"/>
  <c r="I383" i="60"/>
  <c r="J383" i="60"/>
  <c r="M383" i="60"/>
  <c r="D384" i="60"/>
  <c r="E384" i="60"/>
  <c r="F384" i="60"/>
  <c r="G384" i="60"/>
  <c r="H384" i="60"/>
  <c r="I384" i="60"/>
  <c r="J384" i="60"/>
  <c r="M384" i="60"/>
  <c r="D385" i="60"/>
  <c r="E385" i="60"/>
  <c r="F385" i="60"/>
  <c r="G385" i="60"/>
  <c r="H385" i="60"/>
  <c r="I385" i="60"/>
  <c r="J385" i="60"/>
  <c r="M385" i="60"/>
  <c r="D386" i="60"/>
  <c r="E386" i="60"/>
  <c r="F386" i="60"/>
  <c r="G386" i="60"/>
  <c r="H386" i="60"/>
  <c r="I386" i="60"/>
  <c r="J386" i="60"/>
  <c r="M386" i="60"/>
  <c r="D387" i="60"/>
  <c r="E387" i="60"/>
  <c r="F387" i="60"/>
  <c r="G387" i="60"/>
  <c r="H387" i="60"/>
  <c r="I387" i="60"/>
  <c r="J387" i="60"/>
  <c r="M387" i="60"/>
  <c r="D388" i="60"/>
  <c r="E388" i="60"/>
  <c r="F388" i="60"/>
  <c r="G388" i="60"/>
  <c r="H388" i="60"/>
  <c r="I388" i="60"/>
  <c r="J388" i="60"/>
  <c r="M388" i="60"/>
  <c r="D389" i="60"/>
  <c r="E389" i="60"/>
  <c r="F389" i="60"/>
  <c r="G389" i="60"/>
  <c r="H389" i="60"/>
  <c r="I389" i="60"/>
  <c r="J389" i="60"/>
  <c r="M389" i="60"/>
  <c r="D390" i="60"/>
  <c r="E390" i="60"/>
  <c r="F390" i="60"/>
  <c r="G390" i="60"/>
  <c r="H390" i="60"/>
  <c r="I390" i="60"/>
  <c r="J390" i="60"/>
  <c r="M390" i="60"/>
  <c r="D391" i="60"/>
  <c r="E391" i="60"/>
  <c r="F391" i="60"/>
  <c r="G391" i="60"/>
  <c r="H391" i="60"/>
  <c r="I391" i="60"/>
  <c r="J391" i="60"/>
  <c r="M391" i="60"/>
  <c r="D392" i="60"/>
  <c r="E392" i="60"/>
  <c r="F392" i="60"/>
  <c r="G392" i="60"/>
  <c r="H392" i="60"/>
  <c r="I392" i="60"/>
  <c r="J392" i="60"/>
  <c r="M392" i="60"/>
  <c r="D393" i="60"/>
  <c r="E393" i="60"/>
  <c r="F393" i="60"/>
  <c r="G393" i="60"/>
  <c r="H393" i="60"/>
  <c r="I393" i="60"/>
  <c r="J393" i="60"/>
  <c r="M393" i="60"/>
  <c r="D394" i="60"/>
  <c r="E394" i="60"/>
  <c r="F394" i="60"/>
  <c r="G394" i="60"/>
  <c r="H394" i="60"/>
  <c r="I394" i="60"/>
  <c r="J394" i="60"/>
  <c r="M394" i="60"/>
  <c r="D395" i="60"/>
  <c r="E395" i="60"/>
  <c r="F395" i="60"/>
  <c r="G395" i="60"/>
  <c r="H395" i="60"/>
  <c r="I395" i="60"/>
  <c r="J395" i="60"/>
  <c r="M395" i="60"/>
  <c r="D396" i="60"/>
  <c r="E396" i="60"/>
  <c r="F396" i="60"/>
  <c r="G396" i="60"/>
  <c r="H396" i="60"/>
  <c r="I396" i="60"/>
  <c r="J396" i="60"/>
  <c r="M396" i="60"/>
  <c r="D397" i="60"/>
  <c r="E397" i="60"/>
  <c r="F397" i="60"/>
  <c r="G397" i="60"/>
  <c r="H397" i="60"/>
  <c r="I397" i="60"/>
  <c r="J397" i="60"/>
  <c r="M397" i="60"/>
  <c r="D398" i="60"/>
  <c r="E398" i="60"/>
  <c r="F398" i="60"/>
  <c r="G398" i="60"/>
  <c r="H398" i="60"/>
  <c r="I398" i="60"/>
  <c r="J398" i="60"/>
  <c r="M398" i="60"/>
  <c r="D399" i="60"/>
  <c r="E399" i="60"/>
  <c r="F399" i="60"/>
  <c r="G399" i="60"/>
  <c r="H399" i="60"/>
  <c r="I399" i="60"/>
  <c r="J399" i="60"/>
  <c r="M399" i="60"/>
  <c r="D400" i="60"/>
  <c r="E400" i="60"/>
  <c r="F400" i="60"/>
  <c r="G400" i="60"/>
  <c r="H400" i="60"/>
  <c r="I400" i="60"/>
  <c r="J400" i="60"/>
  <c r="M400" i="60"/>
  <c r="D401" i="60"/>
  <c r="E401" i="60"/>
  <c r="F401" i="60"/>
  <c r="G401" i="60"/>
  <c r="H401" i="60"/>
  <c r="I401" i="60"/>
  <c r="J401" i="60"/>
  <c r="M401" i="60"/>
  <c r="D402" i="60"/>
  <c r="E402" i="60"/>
  <c r="F402" i="60"/>
  <c r="G402" i="60"/>
  <c r="H402" i="60"/>
  <c r="I402" i="60"/>
  <c r="J402" i="60"/>
  <c r="M402" i="60"/>
  <c r="D403" i="60"/>
  <c r="E403" i="60"/>
  <c r="F403" i="60"/>
  <c r="G403" i="60"/>
  <c r="H403" i="60"/>
  <c r="I403" i="60"/>
  <c r="J403" i="60"/>
  <c r="M403" i="60"/>
  <c r="D404" i="60"/>
  <c r="E404" i="60"/>
  <c r="F404" i="60"/>
  <c r="G404" i="60"/>
  <c r="H404" i="60"/>
  <c r="I404" i="60"/>
  <c r="J404" i="60"/>
  <c r="M404" i="60"/>
  <c r="D405" i="60"/>
  <c r="E405" i="60"/>
  <c r="F405" i="60"/>
  <c r="G405" i="60"/>
  <c r="H405" i="60"/>
  <c r="I405" i="60"/>
  <c r="J405" i="60"/>
  <c r="M405" i="60"/>
  <c r="D406" i="60"/>
  <c r="E406" i="60"/>
  <c r="F406" i="60"/>
  <c r="G406" i="60"/>
  <c r="H406" i="60"/>
  <c r="I406" i="60"/>
  <c r="J406" i="60"/>
  <c r="M406" i="60"/>
  <c r="D407" i="60"/>
  <c r="E407" i="60"/>
  <c r="F407" i="60"/>
  <c r="G407" i="60"/>
  <c r="H407" i="60"/>
  <c r="I407" i="60"/>
  <c r="J407" i="60"/>
  <c r="M407" i="60"/>
  <c r="D408" i="60"/>
  <c r="E408" i="60"/>
  <c r="F408" i="60"/>
  <c r="G408" i="60"/>
  <c r="H408" i="60"/>
  <c r="I408" i="60"/>
  <c r="J408" i="60"/>
  <c r="M408" i="60"/>
  <c r="D409" i="60"/>
  <c r="E409" i="60"/>
  <c r="F409" i="60"/>
  <c r="G409" i="60"/>
  <c r="H409" i="60"/>
  <c r="I409" i="60"/>
  <c r="J409" i="60"/>
  <c r="M409" i="60"/>
  <c r="D410" i="60"/>
  <c r="E410" i="60"/>
  <c r="F410" i="60"/>
  <c r="G410" i="60"/>
  <c r="H410" i="60"/>
  <c r="I410" i="60"/>
  <c r="J410" i="60"/>
  <c r="M410" i="60"/>
  <c r="D411" i="60"/>
  <c r="E411" i="60"/>
  <c r="F411" i="60"/>
  <c r="G411" i="60"/>
  <c r="H411" i="60"/>
  <c r="I411" i="60"/>
  <c r="J411" i="60"/>
  <c r="M411" i="60"/>
  <c r="D412" i="60"/>
  <c r="E412" i="60"/>
  <c r="F412" i="60"/>
  <c r="G412" i="60"/>
  <c r="H412" i="60"/>
  <c r="I412" i="60"/>
  <c r="J412" i="60"/>
  <c r="M412" i="60"/>
  <c r="D413" i="60"/>
  <c r="E413" i="60"/>
  <c r="F413" i="60"/>
  <c r="G413" i="60"/>
  <c r="H413" i="60"/>
  <c r="I413" i="60"/>
  <c r="J413" i="60"/>
  <c r="M413" i="60"/>
  <c r="D414" i="60"/>
  <c r="E414" i="60"/>
  <c r="F414" i="60"/>
  <c r="G414" i="60"/>
  <c r="H414" i="60"/>
  <c r="I414" i="60"/>
  <c r="J414" i="60"/>
  <c r="M414" i="60"/>
  <c r="D415" i="60"/>
  <c r="E415" i="60"/>
  <c r="F415" i="60"/>
  <c r="G415" i="60"/>
  <c r="H415" i="60"/>
  <c r="I415" i="60"/>
  <c r="J415" i="60"/>
  <c r="M415" i="60"/>
  <c r="D416" i="60"/>
  <c r="E416" i="60"/>
  <c r="F416" i="60"/>
  <c r="G416" i="60"/>
  <c r="H416" i="60"/>
  <c r="I416" i="60"/>
  <c r="J416" i="60"/>
  <c r="M416" i="60"/>
  <c r="D417" i="60"/>
  <c r="E417" i="60"/>
  <c r="F417" i="60"/>
  <c r="G417" i="60"/>
  <c r="H417" i="60"/>
  <c r="I417" i="60"/>
  <c r="J417" i="60"/>
  <c r="M417" i="60"/>
  <c r="D418" i="60"/>
  <c r="E418" i="60"/>
  <c r="F418" i="60"/>
  <c r="G418" i="60"/>
  <c r="H418" i="60"/>
  <c r="I418" i="60"/>
  <c r="J418" i="60"/>
  <c r="M418" i="60"/>
  <c r="D419" i="60"/>
  <c r="E419" i="60"/>
  <c r="F419" i="60"/>
  <c r="G419" i="60"/>
  <c r="H419" i="60"/>
  <c r="I419" i="60"/>
  <c r="J419" i="60"/>
  <c r="M419" i="60"/>
  <c r="D420" i="60"/>
  <c r="E420" i="60"/>
  <c r="F420" i="60"/>
  <c r="G420" i="60"/>
  <c r="H420" i="60"/>
  <c r="I420" i="60"/>
  <c r="J420" i="60"/>
  <c r="M420" i="60"/>
  <c r="D421" i="60"/>
  <c r="E421" i="60"/>
  <c r="F421" i="60"/>
  <c r="G421" i="60"/>
  <c r="H421" i="60"/>
  <c r="I421" i="60"/>
  <c r="J421" i="60"/>
  <c r="M421" i="60"/>
  <c r="D422" i="60"/>
  <c r="E422" i="60"/>
  <c r="F422" i="60"/>
  <c r="G422" i="60"/>
  <c r="H422" i="60"/>
  <c r="I422" i="60"/>
  <c r="J422" i="60"/>
  <c r="M422" i="60"/>
  <c r="D423" i="60"/>
  <c r="E423" i="60"/>
  <c r="F423" i="60"/>
  <c r="G423" i="60"/>
  <c r="H423" i="60"/>
  <c r="I423" i="60"/>
  <c r="J423" i="60"/>
  <c r="M423" i="60"/>
  <c r="D424" i="60"/>
  <c r="E424" i="60"/>
  <c r="F424" i="60"/>
  <c r="G424" i="60"/>
  <c r="H424" i="60"/>
  <c r="I424" i="60"/>
  <c r="J424" i="60"/>
  <c r="M424" i="60"/>
  <c r="D425" i="60"/>
  <c r="E425" i="60"/>
  <c r="F425" i="60"/>
  <c r="G425" i="60"/>
  <c r="H425" i="60"/>
  <c r="I425" i="60"/>
  <c r="J425" i="60"/>
  <c r="M425" i="60"/>
  <c r="D426" i="60"/>
  <c r="E426" i="60"/>
  <c r="F426" i="60"/>
  <c r="G426" i="60"/>
  <c r="H426" i="60"/>
  <c r="I426" i="60"/>
  <c r="J426" i="60"/>
  <c r="M426" i="60"/>
  <c r="D427" i="60"/>
  <c r="E427" i="60"/>
  <c r="F427" i="60"/>
  <c r="G427" i="60"/>
  <c r="H427" i="60"/>
  <c r="I427" i="60"/>
  <c r="J427" i="60"/>
  <c r="M427" i="60"/>
  <c r="D428" i="60"/>
  <c r="E428" i="60"/>
  <c r="F428" i="60"/>
  <c r="G428" i="60"/>
  <c r="H428" i="60"/>
  <c r="I428" i="60"/>
  <c r="J428" i="60"/>
  <c r="M428" i="60"/>
  <c r="D429" i="60"/>
  <c r="E429" i="60"/>
  <c r="F429" i="60"/>
  <c r="G429" i="60"/>
  <c r="H429" i="60"/>
  <c r="I429" i="60"/>
  <c r="J429" i="60"/>
  <c r="M429" i="60"/>
  <c r="D430" i="60"/>
  <c r="E430" i="60"/>
  <c r="F430" i="60"/>
  <c r="G430" i="60"/>
  <c r="H430" i="60"/>
  <c r="I430" i="60"/>
  <c r="J430" i="60"/>
  <c r="M430" i="60"/>
  <c r="D431" i="60"/>
  <c r="E431" i="60"/>
  <c r="F431" i="60"/>
  <c r="G431" i="60"/>
  <c r="H431" i="60"/>
  <c r="I431" i="60"/>
  <c r="J431" i="60"/>
  <c r="M431" i="60"/>
  <c r="D432" i="60"/>
  <c r="E432" i="60"/>
  <c r="F432" i="60"/>
  <c r="G432" i="60"/>
  <c r="H432" i="60"/>
  <c r="I432" i="60"/>
  <c r="J432" i="60"/>
  <c r="M432" i="60"/>
  <c r="D433" i="60"/>
  <c r="E433" i="60"/>
  <c r="F433" i="60"/>
  <c r="G433" i="60"/>
  <c r="H433" i="60"/>
  <c r="I433" i="60"/>
  <c r="J433" i="60"/>
  <c r="M433" i="60"/>
  <c r="D434" i="60"/>
  <c r="E434" i="60"/>
  <c r="F434" i="60"/>
  <c r="G434" i="60"/>
  <c r="H434" i="60"/>
  <c r="I434" i="60"/>
  <c r="J434" i="60"/>
  <c r="M434" i="60"/>
  <c r="D435" i="60"/>
  <c r="E435" i="60"/>
  <c r="F435" i="60"/>
  <c r="G435" i="60"/>
  <c r="H435" i="60"/>
  <c r="I435" i="60"/>
  <c r="J435" i="60"/>
  <c r="M435" i="60"/>
  <c r="D436" i="60"/>
  <c r="E436" i="60"/>
  <c r="F436" i="60"/>
  <c r="G436" i="60"/>
  <c r="H436" i="60"/>
  <c r="I436" i="60"/>
  <c r="J436" i="60"/>
  <c r="M436" i="60"/>
  <c r="D437" i="60"/>
  <c r="E437" i="60"/>
  <c r="F437" i="60"/>
  <c r="G437" i="60"/>
  <c r="H437" i="60"/>
  <c r="I437" i="60"/>
  <c r="J437" i="60"/>
  <c r="M437" i="60"/>
  <c r="D438" i="60"/>
  <c r="E438" i="60"/>
  <c r="F438" i="60"/>
  <c r="G438" i="60"/>
  <c r="H438" i="60"/>
  <c r="I438" i="60"/>
  <c r="J438" i="60"/>
  <c r="M438" i="60"/>
  <c r="D439" i="60"/>
  <c r="E439" i="60"/>
  <c r="F439" i="60"/>
  <c r="G439" i="60"/>
  <c r="H439" i="60"/>
  <c r="I439" i="60"/>
  <c r="J439" i="60"/>
  <c r="M439" i="60"/>
  <c r="D440" i="60"/>
  <c r="E440" i="60"/>
  <c r="F440" i="60"/>
  <c r="G440" i="60"/>
  <c r="H440" i="60"/>
  <c r="I440" i="60"/>
  <c r="J440" i="60"/>
  <c r="M440" i="60"/>
  <c r="D441" i="60"/>
  <c r="E441" i="60"/>
  <c r="F441" i="60"/>
  <c r="G441" i="60"/>
  <c r="H441" i="60"/>
  <c r="I441" i="60"/>
  <c r="J441" i="60"/>
  <c r="M441" i="60"/>
  <c r="D442" i="60"/>
  <c r="E442" i="60"/>
  <c r="F442" i="60"/>
  <c r="G442" i="60"/>
  <c r="H442" i="60"/>
  <c r="I442" i="60"/>
  <c r="J442" i="60"/>
  <c r="M442" i="60"/>
  <c r="D443" i="60"/>
  <c r="E443" i="60"/>
  <c r="F443" i="60"/>
  <c r="G443" i="60"/>
  <c r="H443" i="60"/>
  <c r="I443" i="60"/>
  <c r="J443" i="60"/>
  <c r="M443" i="60"/>
  <c r="D444" i="60"/>
  <c r="E444" i="60"/>
  <c r="F444" i="60"/>
  <c r="G444" i="60"/>
  <c r="H444" i="60"/>
  <c r="I444" i="60"/>
  <c r="J444" i="60"/>
  <c r="M444" i="60"/>
  <c r="D445" i="60"/>
  <c r="E445" i="60"/>
  <c r="F445" i="60"/>
  <c r="G445" i="60"/>
  <c r="H445" i="60"/>
  <c r="I445" i="60"/>
  <c r="J445" i="60"/>
  <c r="M445" i="60"/>
  <c r="D446" i="60"/>
  <c r="E446" i="60"/>
  <c r="F446" i="60"/>
  <c r="G446" i="60"/>
  <c r="H446" i="60"/>
  <c r="I446" i="60"/>
  <c r="J446" i="60"/>
  <c r="M446" i="60"/>
  <c r="D447" i="60"/>
  <c r="E447" i="60"/>
  <c r="F447" i="60"/>
  <c r="G447" i="60"/>
  <c r="H447" i="60"/>
  <c r="I447" i="60"/>
  <c r="J447" i="60"/>
  <c r="M447" i="60"/>
  <c r="D448" i="60"/>
  <c r="E448" i="60"/>
  <c r="F448" i="60"/>
  <c r="G448" i="60"/>
  <c r="H448" i="60"/>
  <c r="I448" i="60"/>
  <c r="J448" i="60"/>
  <c r="M448" i="60"/>
  <c r="D449" i="60"/>
  <c r="E449" i="60"/>
  <c r="F449" i="60"/>
  <c r="G449" i="60"/>
  <c r="H449" i="60"/>
  <c r="I449" i="60"/>
  <c r="J449" i="60"/>
  <c r="M449" i="60"/>
  <c r="D450" i="60"/>
  <c r="E450" i="60"/>
  <c r="F450" i="60"/>
  <c r="G450" i="60"/>
  <c r="H450" i="60"/>
  <c r="I450" i="60"/>
  <c r="J450" i="60"/>
  <c r="M450" i="60"/>
  <c r="D451" i="60"/>
  <c r="E451" i="60"/>
  <c r="F451" i="60"/>
  <c r="G451" i="60"/>
  <c r="H451" i="60"/>
  <c r="I451" i="60"/>
  <c r="J451" i="60"/>
  <c r="M451" i="60"/>
  <c r="D452" i="60"/>
  <c r="E452" i="60"/>
  <c r="F452" i="60"/>
  <c r="G452" i="60"/>
  <c r="H452" i="60"/>
  <c r="I452" i="60"/>
  <c r="J452" i="60"/>
  <c r="M452" i="60"/>
  <c r="D453" i="60"/>
  <c r="E453" i="60"/>
  <c r="F453" i="60"/>
  <c r="G453" i="60"/>
  <c r="H453" i="60"/>
  <c r="I453" i="60"/>
  <c r="J453" i="60"/>
  <c r="M453" i="60"/>
  <c r="D454" i="60"/>
  <c r="E454" i="60"/>
  <c r="F454" i="60"/>
  <c r="G454" i="60"/>
  <c r="H454" i="60"/>
  <c r="I454" i="60"/>
  <c r="J454" i="60"/>
  <c r="M454" i="60"/>
  <c r="D455" i="60"/>
  <c r="E455" i="60"/>
  <c r="F455" i="60"/>
  <c r="G455" i="60"/>
  <c r="H455" i="60"/>
  <c r="I455" i="60"/>
  <c r="J455" i="60"/>
  <c r="M455" i="60"/>
  <c r="D456" i="60"/>
  <c r="E456" i="60"/>
  <c r="F456" i="60"/>
  <c r="G456" i="60"/>
  <c r="H456" i="60"/>
  <c r="I456" i="60"/>
  <c r="J456" i="60"/>
  <c r="M456" i="60"/>
  <c r="D457" i="60"/>
  <c r="E457" i="60"/>
  <c r="F457" i="60"/>
  <c r="G457" i="60"/>
  <c r="H457" i="60"/>
  <c r="I457" i="60"/>
  <c r="J457" i="60"/>
  <c r="M457" i="60"/>
  <c r="D458" i="60"/>
  <c r="E458" i="60"/>
  <c r="F458" i="60"/>
  <c r="G458" i="60"/>
  <c r="H458" i="60"/>
  <c r="I458" i="60"/>
  <c r="J458" i="60"/>
  <c r="M458" i="60"/>
  <c r="D459" i="60"/>
  <c r="E459" i="60"/>
  <c r="F459" i="60"/>
  <c r="G459" i="60"/>
  <c r="H459" i="60"/>
  <c r="I459" i="60"/>
  <c r="J459" i="60"/>
  <c r="M459" i="60"/>
  <c r="D460" i="60"/>
  <c r="E460" i="60"/>
  <c r="F460" i="60"/>
  <c r="G460" i="60"/>
  <c r="H460" i="60"/>
  <c r="I460" i="60"/>
  <c r="J460" i="60"/>
  <c r="M460" i="60"/>
  <c r="D461" i="60"/>
  <c r="E461" i="60"/>
  <c r="F461" i="60"/>
  <c r="G461" i="60"/>
  <c r="H461" i="60"/>
  <c r="I461" i="60"/>
  <c r="J461" i="60"/>
  <c r="M461" i="60"/>
  <c r="D462" i="60"/>
  <c r="E462" i="60"/>
  <c r="F462" i="60"/>
  <c r="G462" i="60"/>
  <c r="H462" i="60"/>
  <c r="I462" i="60"/>
  <c r="J462" i="60"/>
  <c r="M462" i="60"/>
  <c r="D463" i="60"/>
  <c r="E463" i="60"/>
  <c r="F463" i="60"/>
  <c r="G463" i="60"/>
  <c r="H463" i="60"/>
  <c r="I463" i="60"/>
  <c r="J463" i="60"/>
  <c r="M463" i="60"/>
  <c r="D464" i="60"/>
  <c r="E464" i="60"/>
  <c r="F464" i="60"/>
  <c r="G464" i="60"/>
  <c r="H464" i="60"/>
  <c r="I464" i="60"/>
  <c r="J464" i="60"/>
  <c r="M464" i="60"/>
  <c r="D465" i="60"/>
  <c r="E465" i="60"/>
  <c r="F465" i="60"/>
  <c r="G465" i="60"/>
  <c r="H465" i="60"/>
  <c r="I465" i="60"/>
  <c r="J465" i="60"/>
  <c r="M465" i="60"/>
  <c r="D466" i="60"/>
  <c r="E466" i="60"/>
  <c r="F466" i="60"/>
  <c r="G466" i="60"/>
  <c r="H466" i="60"/>
  <c r="I466" i="60"/>
  <c r="J466" i="60"/>
  <c r="M466" i="60"/>
  <c r="D467" i="60"/>
  <c r="E467" i="60"/>
  <c r="F467" i="60"/>
  <c r="G467" i="60"/>
  <c r="H467" i="60"/>
  <c r="I467" i="60"/>
  <c r="J467" i="60"/>
  <c r="M467" i="60"/>
  <c r="D468" i="60"/>
  <c r="E468" i="60"/>
  <c r="F468" i="60"/>
  <c r="G468" i="60"/>
  <c r="H468" i="60"/>
  <c r="I468" i="60"/>
  <c r="J468" i="60"/>
  <c r="M468" i="60"/>
  <c r="D469" i="60"/>
  <c r="E469" i="60"/>
  <c r="F469" i="60"/>
  <c r="G469" i="60"/>
  <c r="H469" i="60"/>
  <c r="I469" i="60"/>
  <c r="J469" i="60"/>
  <c r="M469" i="60"/>
  <c r="D470" i="60"/>
  <c r="E470" i="60"/>
  <c r="F470" i="60"/>
  <c r="G470" i="60"/>
  <c r="H470" i="60"/>
  <c r="I470" i="60"/>
  <c r="J470" i="60"/>
  <c r="M470" i="60"/>
  <c r="D471" i="60"/>
  <c r="E471" i="60"/>
  <c r="F471" i="60"/>
  <c r="G471" i="60"/>
  <c r="H471" i="60"/>
  <c r="I471" i="60"/>
  <c r="J471" i="60"/>
  <c r="M471" i="60"/>
  <c r="D472" i="60"/>
  <c r="E472" i="60"/>
  <c r="F472" i="60"/>
  <c r="G472" i="60"/>
  <c r="H472" i="60"/>
  <c r="I472" i="60"/>
  <c r="J472" i="60"/>
  <c r="M472" i="60"/>
  <c r="AJ455" i="46" l="1"/>
  <c r="AG455" i="41" l="1"/>
  <c r="F417" i="83"/>
  <c r="F455" i="38"/>
  <c r="D3" i="60"/>
  <c r="E3" i="60"/>
  <c r="F3" i="60"/>
  <c r="G3" i="60"/>
  <c r="H3" i="60"/>
  <c r="I3" i="60"/>
  <c r="J3" i="60"/>
  <c r="M3" i="60"/>
  <c r="D4" i="60"/>
  <c r="E4" i="60"/>
  <c r="F4" i="60"/>
  <c r="G4" i="60"/>
  <c r="H4" i="60"/>
  <c r="I4" i="60"/>
  <c r="J4" i="60"/>
  <c r="M4" i="60"/>
  <c r="D5" i="60"/>
  <c r="E5" i="60"/>
  <c r="F5" i="60"/>
  <c r="G5" i="60"/>
  <c r="H5" i="60"/>
  <c r="I5" i="60"/>
  <c r="J5" i="60"/>
  <c r="M5" i="60"/>
  <c r="D6" i="60"/>
  <c r="E6" i="60"/>
  <c r="F6" i="60"/>
  <c r="G6" i="60"/>
  <c r="H6" i="60"/>
  <c r="I6" i="60"/>
  <c r="J6" i="60"/>
  <c r="M6" i="60"/>
  <c r="D7" i="60"/>
  <c r="E7" i="60"/>
  <c r="F7" i="60"/>
  <c r="G7" i="60"/>
  <c r="H7" i="60"/>
  <c r="I7" i="60"/>
  <c r="J7" i="60"/>
  <c r="M7" i="60"/>
  <c r="D8" i="60"/>
  <c r="E8" i="60"/>
  <c r="F8" i="60"/>
  <c r="G8" i="60"/>
  <c r="H8" i="60"/>
  <c r="I8" i="60"/>
  <c r="J8" i="60"/>
  <c r="M8" i="60"/>
  <c r="D9" i="60"/>
  <c r="E9" i="60"/>
  <c r="F9" i="60"/>
  <c r="G9" i="60"/>
  <c r="H9" i="60"/>
  <c r="I9" i="60"/>
  <c r="J9" i="60"/>
  <c r="M9" i="60"/>
  <c r="D10" i="60"/>
  <c r="E10" i="60"/>
  <c r="F10" i="60"/>
  <c r="G10" i="60"/>
  <c r="H10" i="60"/>
  <c r="I10" i="60"/>
  <c r="J10" i="60"/>
  <c r="M10" i="60"/>
  <c r="D11" i="60"/>
  <c r="E11" i="60"/>
  <c r="F11" i="60"/>
  <c r="G11" i="60"/>
  <c r="H11" i="60"/>
  <c r="I11" i="60"/>
  <c r="J11" i="60"/>
  <c r="M11" i="60"/>
  <c r="D12" i="60"/>
  <c r="E12" i="60"/>
  <c r="F12" i="60"/>
  <c r="G12" i="60"/>
  <c r="H12" i="60"/>
  <c r="I12" i="60"/>
  <c r="J12" i="60"/>
  <c r="M12" i="60"/>
  <c r="D13" i="60"/>
  <c r="E13" i="60"/>
  <c r="F13" i="60"/>
  <c r="G13" i="60"/>
  <c r="H13" i="60"/>
  <c r="I13" i="60"/>
  <c r="J13" i="60"/>
  <c r="M13" i="60"/>
  <c r="D14" i="60"/>
  <c r="E14" i="60"/>
  <c r="F14" i="60"/>
  <c r="G14" i="60"/>
  <c r="H14" i="60"/>
  <c r="I14" i="60"/>
  <c r="J14" i="60"/>
  <c r="M14" i="60"/>
  <c r="D15" i="60"/>
  <c r="E15" i="60"/>
  <c r="F15" i="60"/>
  <c r="G15" i="60"/>
  <c r="H15" i="60"/>
  <c r="I15" i="60"/>
  <c r="J15" i="60"/>
  <c r="M15" i="60"/>
  <c r="D16" i="60"/>
  <c r="E16" i="60"/>
  <c r="F16" i="60"/>
  <c r="G16" i="60"/>
  <c r="H16" i="60"/>
  <c r="I16" i="60"/>
  <c r="J16" i="60"/>
  <c r="M16" i="60"/>
  <c r="D17" i="60"/>
  <c r="E17" i="60"/>
  <c r="F17" i="60"/>
  <c r="G17" i="60"/>
  <c r="H17" i="60"/>
  <c r="I17" i="60"/>
  <c r="J17" i="60"/>
  <c r="M17" i="60"/>
  <c r="D18" i="60"/>
  <c r="E18" i="60"/>
  <c r="F18" i="60"/>
  <c r="G18" i="60"/>
  <c r="H18" i="60"/>
  <c r="I18" i="60"/>
  <c r="J18" i="60"/>
  <c r="M18" i="60"/>
  <c r="D19" i="60"/>
  <c r="E19" i="60"/>
  <c r="F19" i="60"/>
  <c r="G19" i="60"/>
  <c r="H19" i="60"/>
  <c r="I19" i="60"/>
  <c r="J19" i="60"/>
  <c r="M19" i="60"/>
  <c r="D20" i="60"/>
  <c r="E20" i="60"/>
  <c r="F20" i="60"/>
  <c r="G20" i="60"/>
  <c r="H20" i="60"/>
  <c r="I20" i="60"/>
  <c r="J20" i="60"/>
  <c r="M20" i="60"/>
  <c r="D21" i="60"/>
  <c r="E21" i="60"/>
  <c r="F21" i="60"/>
  <c r="G21" i="60"/>
  <c r="H21" i="60"/>
  <c r="I21" i="60"/>
  <c r="J21" i="60"/>
  <c r="M21" i="60"/>
  <c r="D22" i="60"/>
  <c r="E22" i="60"/>
  <c r="F22" i="60"/>
  <c r="G22" i="60"/>
  <c r="H22" i="60"/>
  <c r="I22" i="60"/>
  <c r="J22" i="60"/>
  <c r="M22" i="60"/>
  <c r="D23" i="60"/>
  <c r="E23" i="60"/>
  <c r="F23" i="60"/>
  <c r="G23" i="60"/>
  <c r="H23" i="60"/>
  <c r="I23" i="60"/>
  <c r="J23" i="60"/>
  <c r="M23" i="60"/>
  <c r="D24" i="60"/>
  <c r="E24" i="60"/>
  <c r="F24" i="60"/>
  <c r="G24" i="60"/>
  <c r="H24" i="60"/>
  <c r="I24" i="60"/>
  <c r="J24" i="60"/>
  <c r="M24" i="60"/>
  <c r="D25" i="60"/>
  <c r="E25" i="60"/>
  <c r="F25" i="60"/>
  <c r="G25" i="60"/>
  <c r="H25" i="60"/>
  <c r="I25" i="60"/>
  <c r="J25" i="60"/>
  <c r="M25" i="60"/>
  <c r="D26" i="60"/>
  <c r="E26" i="60"/>
  <c r="F26" i="60"/>
  <c r="G26" i="60"/>
  <c r="H26" i="60"/>
  <c r="I26" i="60"/>
  <c r="J26" i="60"/>
  <c r="M26" i="60"/>
  <c r="D27" i="60"/>
  <c r="E27" i="60"/>
  <c r="F27" i="60"/>
  <c r="G27" i="60"/>
  <c r="H27" i="60"/>
  <c r="I27" i="60"/>
  <c r="J27" i="60"/>
  <c r="M27" i="60"/>
  <c r="D28" i="60"/>
  <c r="E28" i="60"/>
  <c r="F28" i="60"/>
  <c r="G28" i="60"/>
  <c r="H28" i="60"/>
  <c r="I28" i="60"/>
  <c r="J28" i="60"/>
  <c r="M28" i="60"/>
  <c r="D29" i="60"/>
  <c r="E29" i="60"/>
  <c r="F29" i="60"/>
  <c r="G29" i="60"/>
  <c r="H29" i="60"/>
  <c r="I29" i="60"/>
  <c r="J29" i="60"/>
  <c r="M29" i="60"/>
  <c r="D30" i="60"/>
  <c r="E30" i="60"/>
  <c r="F30" i="60"/>
  <c r="G30" i="60"/>
  <c r="H30" i="60"/>
  <c r="I30" i="60"/>
  <c r="J30" i="60"/>
  <c r="M30" i="60"/>
  <c r="D31" i="60"/>
  <c r="E31" i="60"/>
  <c r="F31" i="60"/>
  <c r="G31" i="60"/>
  <c r="H31" i="60"/>
  <c r="I31" i="60"/>
  <c r="J31" i="60"/>
  <c r="M31" i="60"/>
  <c r="D32" i="60"/>
  <c r="E32" i="60"/>
  <c r="F32" i="60"/>
  <c r="G32" i="60"/>
  <c r="H32" i="60"/>
  <c r="I32" i="60"/>
  <c r="J32" i="60"/>
  <c r="M32" i="60"/>
  <c r="D33" i="60"/>
  <c r="E33" i="60"/>
  <c r="F33" i="60"/>
  <c r="G33" i="60"/>
  <c r="H33" i="60"/>
  <c r="I33" i="60"/>
  <c r="J33" i="60"/>
  <c r="M33" i="60"/>
  <c r="D34" i="60"/>
  <c r="E34" i="60"/>
  <c r="F34" i="60"/>
  <c r="G34" i="60"/>
  <c r="H34" i="60"/>
  <c r="I34" i="60"/>
  <c r="J34" i="60"/>
  <c r="M34" i="60"/>
  <c r="D35" i="60"/>
  <c r="E35" i="60"/>
  <c r="F35" i="60"/>
  <c r="G35" i="60"/>
  <c r="H35" i="60"/>
  <c r="I35" i="60"/>
  <c r="J35" i="60"/>
  <c r="M35" i="60"/>
  <c r="D36" i="60"/>
  <c r="E36" i="60"/>
  <c r="F36" i="60"/>
  <c r="G36" i="60"/>
  <c r="H36" i="60"/>
  <c r="I36" i="60"/>
  <c r="J36" i="60"/>
  <c r="M36" i="60"/>
  <c r="D37" i="60"/>
  <c r="E37" i="60"/>
  <c r="F37" i="60"/>
  <c r="G37" i="60"/>
  <c r="H37" i="60"/>
  <c r="I37" i="60"/>
  <c r="J37" i="60"/>
  <c r="M37" i="60"/>
  <c r="D38" i="60"/>
  <c r="E38" i="60"/>
  <c r="F38" i="60"/>
  <c r="G38" i="60"/>
  <c r="H38" i="60"/>
  <c r="I38" i="60"/>
  <c r="J38" i="60"/>
  <c r="M38" i="60"/>
  <c r="D39" i="60"/>
  <c r="E39" i="60"/>
  <c r="F39" i="60"/>
  <c r="G39" i="60"/>
  <c r="H39" i="60"/>
  <c r="I39" i="60"/>
  <c r="J39" i="60"/>
  <c r="M39" i="60"/>
  <c r="D40" i="60"/>
  <c r="E40" i="60"/>
  <c r="F40" i="60"/>
  <c r="G40" i="60"/>
  <c r="H40" i="60"/>
  <c r="I40" i="60"/>
  <c r="J40" i="60"/>
  <c r="M40" i="60"/>
  <c r="D41" i="60"/>
  <c r="E41" i="60"/>
  <c r="F41" i="60"/>
  <c r="G41" i="60"/>
  <c r="H41" i="60"/>
  <c r="I41" i="60"/>
  <c r="J41" i="60"/>
  <c r="M41" i="60"/>
  <c r="D42" i="60"/>
  <c r="E42" i="60"/>
  <c r="F42" i="60"/>
  <c r="G42" i="60"/>
  <c r="H42" i="60"/>
  <c r="I42" i="60"/>
  <c r="J42" i="60"/>
  <c r="M42" i="60"/>
  <c r="M2" i="60"/>
  <c r="J2" i="60"/>
  <c r="I2" i="60"/>
  <c r="H2" i="60"/>
  <c r="G2" i="60"/>
  <c r="F2" i="60"/>
  <c r="E2" i="60"/>
  <c r="D2" i="60"/>
  <c r="B471" i="56" l="1"/>
  <c r="C471" i="56"/>
  <c r="D471" i="56"/>
  <c r="E471" i="56"/>
  <c r="F471" i="56"/>
  <c r="G471" i="56"/>
  <c r="H471" i="56"/>
  <c r="I471" i="56"/>
  <c r="J471" i="56"/>
  <c r="K471" i="56"/>
  <c r="M471" i="56"/>
  <c r="N471" i="56"/>
  <c r="B472" i="58"/>
  <c r="C472" i="58"/>
  <c r="D472" i="58"/>
  <c r="E472" i="58"/>
  <c r="F472" i="58"/>
  <c r="G472" i="58"/>
  <c r="H472" i="58"/>
  <c r="I472" i="58"/>
  <c r="J472" i="58"/>
  <c r="K472" i="58"/>
  <c r="L472" i="58"/>
  <c r="B478" i="53"/>
  <c r="C478" i="53"/>
  <c r="B20" i="44"/>
  <c r="D432" i="38"/>
  <c r="N3" i="56" l="1"/>
  <c r="N4" i="56"/>
  <c r="N5" i="56"/>
  <c r="N6" i="56"/>
  <c r="N7" i="56"/>
  <c r="N8" i="56"/>
  <c r="N9" i="56"/>
  <c r="N10" i="56"/>
  <c r="N11" i="56"/>
  <c r="N12" i="56"/>
  <c r="N13" i="56"/>
  <c r="N14" i="56"/>
  <c r="N15" i="56"/>
  <c r="N16" i="56"/>
  <c r="N17" i="56"/>
  <c r="N18" i="56"/>
  <c r="N19" i="56"/>
  <c r="N20" i="56"/>
  <c r="N21" i="56"/>
  <c r="N22" i="56"/>
  <c r="N23" i="56"/>
  <c r="N24" i="56"/>
  <c r="N25" i="56"/>
  <c r="N26" i="56"/>
  <c r="N27" i="56"/>
  <c r="N28" i="56"/>
  <c r="N29" i="56"/>
  <c r="N30" i="56"/>
  <c r="N31" i="56"/>
  <c r="N32" i="56"/>
  <c r="N33" i="56"/>
  <c r="N34" i="56"/>
  <c r="N35" i="56"/>
  <c r="N36" i="56"/>
  <c r="N37" i="56"/>
  <c r="N38" i="56"/>
  <c r="N39" i="56"/>
  <c r="N40" i="56"/>
  <c r="N41" i="56"/>
  <c r="N42" i="56"/>
  <c r="N43" i="56"/>
  <c r="N44" i="56"/>
  <c r="N45" i="56"/>
  <c r="N46" i="56"/>
  <c r="N47" i="56"/>
  <c r="N48" i="56"/>
  <c r="N49" i="56"/>
  <c r="N50" i="56"/>
  <c r="N51" i="56"/>
  <c r="N52" i="56"/>
  <c r="N53" i="56"/>
  <c r="N54" i="56"/>
  <c r="N55" i="56"/>
  <c r="N56" i="56"/>
  <c r="N57" i="56"/>
  <c r="N58" i="56"/>
  <c r="N59" i="56"/>
  <c r="N60" i="56"/>
  <c r="N61" i="56"/>
  <c r="N62" i="56"/>
  <c r="N63" i="56"/>
  <c r="N64" i="56"/>
  <c r="N65" i="56"/>
  <c r="N66" i="56"/>
  <c r="N67" i="56"/>
  <c r="N68" i="56"/>
  <c r="N69" i="56"/>
  <c r="N70" i="56"/>
  <c r="N71" i="56"/>
  <c r="N72" i="56"/>
  <c r="N73" i="56"/>
  <c r="N74" i="56"/>
  <c r="N75" i="56"/>
  <c r="N76" i="56"/>
  <c r="N77" i="56"/>
  <c r="N78" i="56"/>
  <c r="N79" i="56"/>
  <c r="N80" i="56"/>
  <c r="N81" i="56"/>
  <c r="N82" i="56"/>
  <c r="N83" i="56"/>
  <c r="N84" i="56"/>
  <c r="N85" i="56"/>
  <c r="N86" i="56"/>
  <c r="N87" i="56"/>
  <c r="N88" i="56"/>
  <c r="N89" i="56"/>
  <c r="N90" i="56"/>
  <c r="N91" i="56"/>
  <c r="N92" i="56"/>
  <c r="N93" i="56"/>
  <c r="N94" i="56"/>
  <c r="N95" i="56"/>
  <c r="N96" i="56"/>
  <c r="N97" i="56"/>
  <c r="N98" i="56"/>
  <c r="N99" i="56"/>
  <c r="N100" i="56"/>
  <c r="N101" i="56"/>
  <c r="N102" i="56"/>
  <c r="N103" i="56"/>
  <c r="N104" i="56"/>
  <c r="N105" i="56"/>
  <c r="N106" i="56"/>
  <c r="N107" i="56"/>
  <c r="N108" i="56"/>
  <c r="N109" i="56"/>
  <c r="N110" i="56"/>
  <c r="N111" i="56"/>
  <c r="N112" i="56"/>
  <c r="N113" i="56"/>
  <c r="N114" i="56"/>
  <c r="N115" i="56"/>
  <c r="N116" i="56"/>
  <c r="N117" i="56"/>
  <c r="N118" i="56"/>
  <c r="N119" i="56"/>
  <c r="N120" i="56"/>
  <c r="N121" i="56"/>
  <c r="N122" i="56"/>
  <c r="N123" i="56"/>
  <c r="N124" i="56"/>
  <c r="N125" i="56"/>
  <c r="N126" i="56"/>
  <c r="N127" i="56"/>
  <c r="N128" i="56"/>
  <c r="N129" i="56"/>
  <c r="N130" i="56"/>
  <c r="N131" i="56"/>
  <c r="N132" i="56"/>
  <c r="N133" i="56"/>
  <c r="N134" i="56"/>
  <c r="N135" i="56"/>
  <c r="N136" i="56"/>
  <c r="N137" i="56"/>
  <c r="N138" i="56"/>
  <c r="N139" i="56"/>
  <c r="N140" i="56"/>
  <c r="N141" i="56"/>
  <c r="N142" i="56"/>
  <c r="N143" i="56"/>
  <c r="N144" i="56"/>
  <c r="N145" i="56"/>
  <c r="N146" i="56"/>
  <c r="N147" i="56"/>
  <c r="N148" i="56"/>
  <c r="N149" i="56"/>
  <c r="N150" i="56"/>
  <c r="N151" i="56"/>
  <c r="N152" i="56"/>
  <c r="N153" i="56"/>
  <c r="N154" i="56"/>
  <c r="N155" i="56"/>
  <c r="N156" i="56"/>
  <c r="N157" i="56"/>
  <c r="N158" i="56"/>
  <c r="N159" i="56"/>
  <c r="N160" i="56"/>
  <c r="N161" i="56"/>
  <c r="N162" i="56"/>
  <c r="N163" i="56"/>
  <c r="N164" i="56"/>
  <c r="N165" i="56"/>
  <c r="N166" i="56"/>
  <c r="N167" i="56"/>
  <c r="N168" i="56"/>
  <c r="N169" i="56"/>
  <c r="N170" i="56"/>
  <c r="N171" i="56"/>
  <c r="N172" i="56"/>
  <c r="N173" i="56"/>
  <c r="N174" i="56"/>
  <c r="N175" i="56"/>
  <c r="N176" i="56"/>
  <c r="N177" i="56"/>
  <c r="N178" i="56"/>
  <c r="N179" i="56"/>
  <c r="N180" i="56"/>
  <c r="N181" i="56"/>
  <c r="N182" i="56"/>
  <c r="N183" i="56"/>
  <c r="N184" i="56"/>
  <c r="N185" i="56"/>
  <c r="N186" i="56"/>
  <c r="N187" i="56"/>
  <c r="N188" i="56"/>
  <c r="N189" i="56"/>
  <c r="N190" i="56"/>
  <c r="N191" i="56"/>
  <c r="N192" i="56"/>
  <c r="N193" i="56"/>
  <c r="N194" i="56"/>
  <c r="N195" i="56"/>
  <c r="N196" i="56"/>
  <c r="N197" i="56"/>
  <c r="N198" i="56"/>
  <c r="N199" i="56"/>
  <c r="N200" i="56"/>
  <c r="N201" i="56"/>
  <c r="N202" i="56"/>
  <c r="N203" i="56"/>
  <c r="N204" i="56"/>
  <c r="N205" i="56"/>
  <c r="N206" i="56"/>
  <c r="N207" i="56"/>
  <c r="N208" i="56"/>
  <c r="N209" i="56"/>
  <c r="N210" i="56"/>
  <c r="N211" i="56"/>
  <c r="N212" i="56"/>
  <c r="N213" i="56"/>
  <c r="N214" i="56"/>
  <c r="N215" i="56"/>
  <c r="N216" i="56"/>
  <c r="N217" i="56"/>
  <c r="N218" i="56"/>
  <c r="N219" i="56"/>
  <c r="N220" i="56"/>
  <c r="N221" i="56"/>
  <c r="N222" i="56"/>
  <c r="N223" i="56"/>
  <c r="N224" i="56"/>
  <c r="N225" i="56"/>
  <c r="N226" i="56"/>
  <c r="N227" i="56"/>
  <c r="N228" i="56"/>
  <c r="N229" i="56"/>
  <c r="N230" i="56"/>
  <c r="N231" i="56"/>
  <c r="N232" i="56"/>
  <c r="N233" i="56"/>
  <c r="N234" i="56"/>
  <c r="N235" i="56"/>
  <c r="N236" i="56"/>
  <c r="N237" i="56"/>
  <c r="N238" i="56"/>
  <c r="N239" i="56"/>
  <c r="N240" i="56"/>
  <c r="N241" i="56"/>
  <c r="N242" i="56"/>
  <c r="N243" i="56"/>
  <c r="N244" i="56"/>
  <c r="N245" i="56"/>
  <c r="N246" i="56"/>
  <c r="N247" i="56"/>
  <c r="N248" i="56"/>
  <c r="N249" i="56"/>
  <c r="N250" i="56"/>
  <c r="N251" i="56"/>
  <c r="N252" i="56"/>
  <c r="N253" i="56"/>
  <c r="N254" i="56"/>
  <c r="N255" i="56"/>
  <c r="N256" i="56"/>
  <c r="N257" i="56"/>
  <c r="N258" i="56"/>
  <c r="N259" i="56"/>
  <c r="N260" i="56"/>
  <c r="N261" i="56"/>
  <c r="N262" i="56"/>
  <c r="N263" i="56"/>
  <c r="N264" i="56"/>
  <c r="N265" i="56"/>
  <c r="N266" i="56"/>
  <c r="N267" i="56"/>
  <c r="N268" i="56"/>
  <c r="N269" i="56"/>
  <c r="N270" i="56"/>
  <c r="N271" i="56"/>
  <c r="N272" i="56"/>
  <c r="N273" i="56"/>
  <c r="N274" i="56"/>
  <c r="N275" i="56"/>
  <c r="N276" i="56"/>
  <c r="N277" i="56"/>
  <c r="N278" i="56"/>
  <c r="N279" i="56"/>
  <c r="N280" i="56"/>
  <c r="N281" i="56"/>
  <c r="N282" i="56"/>
  <c r="N283" i="56"/>
  <c r="N284" i="56"/>
  <c r="N285" i="56"/>
  <c r="N286" i="56"/>
  <c r="N287" i="56"/>
  <c r="N288" i="56"/>
  <c r="N289" i="56"/>
  <c r="N290" i="56"/>
  <c r="N291" i="56"/>
  <c r="N292" i="56"/>
  <c r="N293" i="56"/>
  <c r="N294" i="56"/>
  <c r="N295" i="56"/>
  <c r="N296" i="56"/>
  <c r="N297" i="56"/>
  <c r="N298" i="56"/>
  <c r="N299" i="56"/>
  <c r="N300" i="56"/>
  <c r="N301" i="56"/>
  <c r="N302" i="56"/>
  <c r="N303" i="56"/>
  <c r="N304" i="56"/>
  <c r="N305" i="56"/>
  <c r="N306" i="56"/>
  <c r="N307" i="56"/>
  <c r="N308" i="56"/>
  <c r="N309" i="56"/>
  <c r="N310" i="56"/>
  <c r="N311" i="56"/>
  <c r="N312" i="56"/>
  <c r="N313" i="56"/>
  <c r="N314" i="56"/>
  <c r="N315" i="56"/>
  <c r="N316" i="56"/>
  <c r="N317" i="56"/>
  <c r="N318" i="56"/>
  <c r="N319" i="56"/>
  <c r="N320" i="56"/>
  <c r="N321" i="56"/>
  <c r="N322" i="56"/>
  <c r="N323" i="56"/>
  <c r="N324" i="56"/>
  <c r="N325" i="56"/>
  <c r="N326" i="56"/>
  <c r="N327" i="56"/>
  <c r="N328" i="56"/>
  <c r="N329" i="56"/>
  <c r="N330" i="56"/>
  <c r="N331" i="56"/>
  <c r="N332" i="56"/>
  <c r="N333" i="56"/>
  <c r="N334" i="56"/>
  <c r="N335" i="56"/>
  <c r="N336" i="56"/>
  <c r="N337" i="56"/>
  <c r="N338" i="56"/>
  <c r="N339" i="56"/>
  <c r="N340" i="56"/>
  <c r="N341" i="56"/>
  <c r="N342" i="56"/>
  <c r="N343" i="56"/>
  <c r="N344" i="56"/>
  <c r="N345" i="56"/>
  <c r="N346" i="56"/>
  <c r="N347" i="56"/>
  <c r="N348" i="56"/>
  <c r="N349" i="56"/>
  <c r="N350" i="56"/>
  <c r="N351" i="56"/>
  <c r="N352" i="56"/>
  <c r="N353" i="56"/>
  <c r="N354" i="56"/>
  <c r="N355" i="56"/>
  <c r="N356" i="56"/>
  <c r="N357" i="56"/>
  <c r="N358" i="56"/>
  <c r="N359" i="56"/>
  <c r="N360" i="56"/>
  <c r="N361" i="56"/>
  <c r="N362" i="56"/>
  <c r="N363" i="56"/>
  <c r="N364" i="56"/>
  <c r="N365" i="56"/>
  <c r="N366" i="56"/>
  <c r="N367" i="56"/>
  <c r="N368" i="56"/>
  <c r="N369" i="56"/>
  <c r="N370" i="56"/>
  <c r="N371" i="56"/>
  <c r="N372" i="56"/>
  <c r="N373" i="56"/>
  <c r="N374" i="56"/>
  <c r="N375" i="56"/>
  <c r="N376" i="56"/>
  <c r="N377" i="56"/>
  <c r="N378" i="56"/>
  <c r="N379" i="56"/>
  <c r="N380" i="56"/>
  <c r="N381" i="56"/>
  <c r="N382" i="56"/>
  <c r="N383" i="56"/>
  <c r="N384" i="56"/>
  <c r="N385" i="56"/>
  <c r="N386" i="56"/>
  <c r="N387" i="56"/>
  <c r="N388" i="56"/>
  <c r="N389" i="56"/>
  <c r="N390" i="56"/>
  <c r="N391" i="56"/>
  <c r="N392" i="56"/>
  <c r="N393" i="56"/>
  <c r="N394" i="56"/>
  <c r="N395" i="56"/>
  <c r="N396" i="56"/>
  <c r="N397" i="56"/>
  <c r="N398" i="56"/>
  <c r="N399" i="56"/>
  <c r="N400" i="56"/>
  <c r="N401" i="56"/>
  <c r="N402" i="56"/>
  <c r="N403" i="56"/>
  <c r="N404" i="56"/>
  <c r="N405" i="56"/>
  <c r="N406" i="56"/>
  <c r="N407" i="56"/>
  <c r="N408" i="56"/>
  <c r="N409" i="56"/>
  <c r="N410" i="56"/>
  <c r="N411" i="56"/>
  <c r="N412" i="56"/>
  <c r="N413" i="56"/>
  <c r="N414" i="56"/>
  <c r="N415" i="56"/>
  <c r="N416" i="56"/>
  <c r="N417" i="56"/>
  <c r="N418" i="56"/>
  <c r="N419" i="56"/>
  <c r="N420" i="56"/>
  <c r="N421" i="56"/>
  <c r="N422" i="56"/>
  <c r="N423" i="56"/>
  <c r="N424" i="56"/>
  <c r="N425" i="56"/>
  <c r="N426" i="56"/>
  <c r="N427" i="56"/>
  <c r="N428" i="56"/>
  <c r="N429" i="56"/>
  <c r="N430" i="56"/>
  <c r="N431" i="56"/>
  <c r="N432" i="56"/>
  <c r="N433" i="56"/>
  <c r="N434" i="56"/>
  <c r="N435" i="56"/>
  <c r="N436" i="56"/>
  <c r="N437" i="56"/>
  <c r="N438" i="56"/>
  <c r="N439" i="56"/>
  <c r="N440" i="56"/>
  <c r="N441" i="56"/>
  <c r="N442" i="56"/>
  <c r="N443" i="56"/>
  <c r="N444" i="56"/>
  <c r="N445" i="56"/>
  <c r="N446" i="56"/>
  <c r="N447" i="56"/>
  <c r="N448" i="56"/>
  <c r="N449" i="56"/>
  <c r="N450" i="56"/>
  <c r="N451" i="56"/>
  <c r="N452" i="56"/>
  <c r="N453" i="56"/>
  <c r="N454" i="56"/>
  <c r="N455" i="56"/>
  <c r="N456" i="56"/>
  <c r="N457" i="56"/>
  <c r="N458" i="56"/>
  <c r="N459" i="56"/>
  <c r="N460" i="56"/>
  <c r="N461" i="56"/>
  <c r="N462" i="56"/>
  <c r="N463" i="56"/>
  <c r="N464" i="56"/>
  <c r="N465" i="56"/>
  <c r="N466" i="56"/>
  <c r="N467" i="56"/>
  <c r="N468" i="56"/>
  <c r="N469" i="56"/>
  <c r="N470" i="56"/>
  <c r="M3" i="56"/>
  <c r="M4" i="56"/>
  <c r="M5" i="56"/>
  <c r="M6" i="56"/>
  <c r="M7" i="56"/>
  <c r="M8" i="56"/>
  <c r="M9" i="56"/>
  <c r="M10" i="56"/>
  <c r="M11" i="56"/>
  <c r="M12" i="56"/>
  <c r="M13" i="56"/>
  <c r="M14" i="56"/>
  <c r="M15" i="56"/>
  <c r="M16" i="56"/>
  <c r="M17" i="56"/>
  <c r="M18" i="56"/>
  <c r="M19" i="56"/>
  <c r="M20" i="56"/>
  <c r="M21" i="56"/>
  <c r="M22" i="56"/>
  <c r="M23" i="56"/>
  <c r="M24" i="56"/>
  <c r="M25" i="56"/>
  <c r="M26" i="56"/>
  <c r="M27" i="56"/>
  <c r="M28" i="56"/>
  <c r="M29" i="56"/>
  <c r="M30" i="56"/>
  <c r="M31" i="56"/>
  <c r="M32" i="56"/>
  <c r="M33" i="56"/>
  <c r="M34" i="56"/>
  <c r="M35" i="56"/>
  <c r="M36" i="56"/>
  <c r="M37" i="56"/>
  <c r="M38" i="56"/>
  <c r="M39" i="56"/>
  <c r="M40" i="56"/>
  <c r="M41" i="56"/>
  <c r="M42" i="56"/>
  <c r="M43" i="56"/>
  <c r="M44" i="56"/>
  <c r="M45" i="56"/>
  <c r="M46" i="56"/>
  <c r="M47" i="56"/>
  <c r="M48" i="56"/>
  <c r="M49" i="56"/>
  <c r="M50" i="56"/>
  <c r="M51" i="56"/>
  <c r="M52" i="56"/>
  <c r="M53" i="56"/>
  <c r="M54" i="56"/>
  <c r="M55" i="56"/>
  <c r="M56" i="56"/>
  <c r="M57" i="56"/>
  <c r="M58" i="56"/>
  <c r="M59" i="56"/>
  <c r="M60" i="56"/>
  <c r="M61" i="56"/>
  <c r="M62" i="56"/>
  <c r="M63" i="56"/>
  <c r="M64" i="56"/>
  <c r="M65" i="56"/>
  <c r="M66" i="56"/>
  <c r="M67" i="56"/>
  <c r="M68" i="56"/>
  <c r="M69" i="56"/>
  <c r="M70" i="56"/>
  <c r="M71" i="56"/>
  <c r="M72" i="56"/>
  <c r="M73" i="56"/>
  <c r="M74" i="56"/>
  <c r="M75" i="56"/>
  <c r="M76" i="56"/>
  <c r="M77" i="56"/>
  <c r="M78" i="56"/>
  <c r="M79" i="56"/>
  <c r="M80" i="56"/>
  <c r="M81" i="56"/>
  <c r="M82" i="56"/>
  <c r="M83" i="56"/>
  <c r="M84" i="56"/>
  <c r="M85" i="56"/>
  <c r="M86" i="56"/>
  <c r="M87" i="56"/>
  <c r="M88" i="56"/>
  <c r="M89" i="56"/>
  <c r="M90" i="56"/>
  <c r="M91" i="56"/>
  <c r="M92" i="56"/>
  <c r="M93" i="56"/>
  <c r="M94" i="56"/>
  <c r="M95" i="56"/>
  <c r="M96" i="56"/>
  <c r="M97" i="56"/>
  <c r="M98" i="56"/>
  <c r="M99" i="56"/>
  <c r="M100" i="56"/>
  <c r="M101" i="56"/>
  <c r="M102" i="56"/>
  <c r="M103" i="56"/>
  <c r="M104" i="56"/>
  <c r="M105" i="56"/>
  <c r="M106" i="56"/>
  <c r="M107" i="56"/>
  <c r="M108" i="56"/>
  <c r="M109" i="56"/>
  <c r="M110" i="56"/>
  <c r="M111" i="56"/>
  <c r="M112" i="56"/>
  <c r="M113" i="56"/>
  <c r="M114" i="56"/>
  <c r="M115" i="56"/>
  <c r="M116" i="56"/>
  <c r="M117" i="56"/>
  <c r="M118" i="56"/>
  <c r="M119" i="56"/>
  <c r="M120" i="56"/>
  <c r="M121" i="56"/>
  <c r="M122" i="56"/>
  <c r="M123" i="56"/>
  <c r="M124" i="56"/>
  <c r="M125" i="56"/>
  <c r="M126" i="56"/>
  <c r="M127" i="56"/>
  <c r="M128" i="56"/>
  <c r="M129" i="56"/>
  <c r="M130" i="56"/>
  <c r="M131" i="56"/>
  <c r="M132" i="56"/>
  <c r="M133" i="56"/>
  <c r="M134" i="56"/>
  <c r="M135" i="56"/>
  <c r="M136" i="56"/>
  <c r="M137" i="56"/>
  <c r="M138" i="56"/>
  <c r="M139" i="56"/>
  <c r="M140" i="56"/>
  <c r="M141" i="56"/>
  <c r="M142" i="56"/>
  <c r="M143" i="56"/>
  <c r="M144" i="56"/>
  <c r="M145" i="56"/>
  <c r="M146" i="56"/>
  <c r="M147" i="56"/>
  <c r="M148" i="56"/>
  <c r="M149" i="56"/>
  <c r="M150" i="56"/>
  <c r="M151" i="56"/>
  <c r="M152" i="56"/>
  <c r="M153" i="56"/>
  <c r="M154" i="56"/>
  <c r="M155" i="56"/>
  <c r="M156" i="56"/>
  <c r="M157" i="56"/>
  <c r="M158" i="56"/>
  <c r="M159" i="56"/>
  <c r="M160" i="56"/>
  <c r="M161" i="56"/>
  <c r="M162" i="56"/>
  <c r="M163" i="56"/>
  <c r="M164" i="56"/>
  <c r="M165" i="56"/>
  <c r="M166" i="56"/>
  <c r="M167" i="56"/>
  <c r="M168" i="56"/>
  <c r="M169" i="56"/>
  <c r="M170" i="56"/>
  <c r="M171" i="56"/>
  <c r="M172" i="56"/>
  <c r="M173" i="56"/>
  <c r="M174" i="56"/>
  <c r="M175" i="56"/>
  <c r="M176" i="56"/>
  <c r="M177" i="56"/>
  <c r="M178" i="56"/>
  <c r="M179" i="56"/>
  <c r="M180" i="56"/>
  <c r="M181" i="56"/>
  <c r="M182" i="56"/>
  <c r="M183" i="56"/>
  <c r="M184" i="56"/>
  <c r="M185" i="56"/>
  <c r="M186" i="56"/>
  <c r="M187" i="56"/>
  <c r="M188" i="56"/>
  <c r="M189" i="56"/>
  <c r="M190" i="56"/>
  <c r="M191" i="56"/>
  <c r="M192" i="56"/>
  <c r="M193" i="56"/>
  <c r="M194" i="56"/>
  <c r="M195" i="56"/>
  <c r="M196" i="56"/>
  <c r="M197" i="56"/>
  <c r="M198" i="56"/>
  <c r="M199" i="56"/>
  <c r="M200" i="56"/>
  <c r="M201" i="56"/>
  <c r="M202" i="56"/>
  <c r="M203" i="56"/>
  <c r="M204" i="56"/>
  <c r="M205" i="56"/>
  <c r="M206" i="56"/>
  <c r="M207" i="56"/>
  <c r="M208" i="56"/>
  <c r="M209" i="56"/>
  <c r="M210" i="56"/>
  <c r="M211" i="56"/>
  <c r="M212" i="56"/>
  <c r="M213" i="56"/>
  <c r="M214" i="56"/>
  <c r="M215" i="56"/>
  <c r="M216" i="56"/>
  <c r="M217" i="56"/>
  <c r="M218" i="56"/>
  <c r="M219" i="56"/>
  <c r="M220" i="56"/>
  <c r="M221" i="56"/>
  <c r="M222" i="56"/>
  <c r="M223" i="56"/>
  <c r="M224" i="56"/>
  <c r="M225" i="56"/>
  <c r="M226" i="56"/>
  <c r="M227" i="56"/>
  <c r="M228" i="56"/>
  <c r="M229" i="56"/>
  <c r="M230" i="56"/>
  <c r="M231" i="56"/>
  <c r="M232" i="56"/>
  <c r="M233" i="56"/>
  <c r="M234" i="56"/>
  <c r="M235" i="56"/>
  <c r="M236" i="56"/>
  <c r="M237" i="56"/>
  <c r="M238" i="56"/>
  <c r="M239" i="56"/>
  <c r="M240" i="56"/>
  <c r="M241" i="56"/>
  <c r="M242" i="56"/>
  <c r="M243" i="56"/>
  <c r="M244" i="56"/>
  <c r="M245" i="56"/>
  <c r="M246" i="56"/>
  <c r="M247" i="56"/>
  <c r="M248" i="56"/>
  <c r="M249" i="56"/>
  <c r="M250" i="56"/>
  <c r="M251" i="56"/>
  <c r="M252" i="56"/>
  <c r="M253" i="56"/>
  <c r="M254" i="56"/>
  <c r="M255" i="56"/>
  <c r="M256" i="56"/>
  <c r="M257" i="56"/>
  <c r="M258" i="56"/>
  <c r="M259" i="56"/>
  <c r="M260" i="56"/>
  <c r="M261" i="56"/>
  <c r="M262" i="56"/>
  <c r="M263" i="56"/>
  <c r="M264" i="56"/>
  <c r="M265" i="56"/>
  <c r="M266" i="56"/>
  <c r="M267" i="56"/>
  <c r="M268" i="56"/>
  <c r="M269" i="56"/>
  <c r="M270" i="56"/>
  <c r="M271" i="56"/>
  <c r="M272" i="56"/>
  <c r="M273" i="56"/>
  <c r="M274" i="56"/>
  <c r="M275" i="56"/>
  <c r="M276" i="56"/>
  <c r="M277" i="56"/>
  <c r="M278" i="56"/>
  <c r="M279" i="56"/>
  <c r="M280" i="56"/>
  <c r="M281" i="56"/>
  <c r="M282" i="56"/>
  <c r="M283" i="56"/>
  <c r="M284" i="56"/>
  <c r="M285" i="56"/>
  <c r="M286" i="56"/>
  <c r="M287" i="56"/>
  <c r="M288" i="56"/>
  <c r="M289" i="56"/>
  <c r="M290" i="56"/>
  <c r="M291" i="56"/>
  <c r="M292" i="56"/>
  <c r="M293" i="56"/>
  <c r="M294" i="56"/>
  <c r="M295" i="56"/>
  <c r="M296" i="56"/>
  <c r="M297" i="56"/>
  <c r="M298" i="56"/>
  <c r="M299" i="56"/>
  <c r="M300" i="56"/>
  <c r="M301" i="56"/>
  <c r="M302" i="56"/>
  <c r="M303" i="56"/>
  <c r="M304" i="56"/>
  <c r="M305" i="56"/>
  <c r="M306" i="56"/>
  <c r="M307" i="56"/>
  <c r="M308" i="56"/>
  <c r="M309" i="56"/>
  <c r="M310" i="56"/>
  <c r="M311" i="56"/>
  <c r="M312" i="56"/>
  <c r="M313" i="56"/>
  <c r="M314" i="56"/>
  <c r="M315" i="56"/>
  <c r="M316" i="56"/>
  <c r="M317" i="56"/>
  <c r="M318" i="56"/>
  <c r="M319" i="56"/>
  <c r="M320" i="56"/>
  <c r="M321" i="56"/>
  <c r="M322" i="56"/>
  <c r="M323" i="56"/>
  <c r="M324" i="56"/>
  <c r="M325" i="56"/>
  <c r="M326" i="56"/>
  <c r="M327" i="56"/>
  <c r="M328" i="56"/>
  <c r="M329" i="56"/>
  <c r="M330" i="56"/>
  <c r="M331" i="56"/>
  <c r="M332" i="56"/>
  <c r="M333" i="56"/>
  <c r="M334" i="56"/>
  <c r="M335" i="56"/>
  <c r="M336" i="56"/>
  <c r="M337" i="56"/>
  <c r="M338" i="56"/>
  <c r="M339" i="56"/>
  <c r="M340" i="56"/>
  <c r="M341" i="56"/>
  <c r="M342" i="56"/>
  <c r="M343" i="56"/>
  <c r="M344" i="56"/>
  <c r="M345" i="56"/>
  <c r="M346" i="56"/>
  <c r="M347" i="56"/>
  <c r="M348" i="56"/>
  <c r="M349" i="56"/>
  <c r="M350" i="56"/>
  <c r="M351" i="56"/>
  <c r="M352" i="56"/>
  <c r="M353" i="56"/>
  <c r="M354" i="56"/>
  <c r="M355" i="56"/>
  <c r="M356" i="56"/>
  <c r="M357" i="56"/>
  <c r="M358" i="56"/>
  <c r="M359" i="56"/>
  <c r="M360" i="56"/>
  <c r="M361" i="56"/>
  <c r="M362" i="56"/>
  <c r="M363" i="56"/>
  <c r="M364" i="56"/>
  <c r="M365" i="56"/>
  <c r="M366" i="56"/>
  <c r="M367" i="56"/>
  <c r="M368" i="56"/>
  <c r="M369" i="56"/>
  <c r="M370" i="56"/>
  <c r="M371" i="56"/>
  <c r="M372" i="56"/>
  <c r="M373" i="56"/>
  <c r="M374" i="56"/>
  <c r="M375" i="56"/>
  <c r="M376" i="56"/>
  <c r="M377" i="56"/>
  <c r="M378" i="56"/>
  <c r="M379" i="56"/>
  <c r="M380" i="56"/>
  <c r="M381" i="56"/>
  <c r="M382" i="56"/>
  <c r="M383" i="56"/>
  <c r="M384" i="56"/>
  <c r="M385" i="56"/>
  <c r="M386" i="56"/>
  <c r="M387" i="56"/>
  <c r="M388" i="56"/>
  <c r="M389" i="56"/>
  <c r="M390" i="56"/>
  <c r="M391" i="56"/>
  <c r="M392" i="56"/>
  <c r="M393" i="56"/>
  <c r="M394" i="56"/>
  <c r="M395" i="56"/>
  <c r="M396" i="56"/>
  <c r="M397" i="56"/>
  <c r="M398" i="56"/>
  <c r="M399" i="56"/>
  <c r="M400" i="56"/>
  <c r="M401" i="56"/>
  <c r="M402" i="56"/>
  <c r="M403" i="56"/>
  <c r="M404" i="56"/>
  <c r="M405" i="56"/>
  <c r="M406" i="56"/>
  <c r="M407" i="56"/>
  <c r="M408" i="56"/>
  <c r="M409" i="56"/>
  <c r="M410" i="56"/>
  <c r="M411" i="56"/>
  <c r="M412" i="56"/>
  <c r="M413" i="56"/>
  <c r="M414" i="56"/>
  <c r="M415" i="56"/>
  <c r="M416" i="56"/>
  <c r="M417" i="56"/>
  <c r="M418" i="56"/>
  <c r="M419" i="56"/>
  <c r="M420" i="56"/>
  <c r="M421" i="56"/>
  <c r="M422" i="56"/>
  <c r="M423" i="56"/>
  <c r="M424" i="56"/>
  <c r="M425" i="56"/>
  <c r="M426" i="56"/>
  <c r="M427" i="56"/>
  <c r="M428" i="56"/>
  <c r="M429" i="56"/>
  <c r="M430" i="56"/>
  <c r="M431" i="56"/>
  <c r="M432" i="56"/>
  <c r="M433" i="56"/>
  <c r="M434" i="56"/>
  <c r="M435" i="56"/>
  <c r="M436" i="56"/>
  <c r="M437" i="56"/>
  <c r="M438" i="56"/>
  <c r="M439" i="56"/>
  <c r="M440" i="56"/>
  <c r="M441" i="56"/>
  <c r="M442" i="56"/>
  <c r="M443" i="56"/>
  <c r="M444" i="56"/>
  <c r="M445" i="56"/>
  <c r="M446" i="56"/>
  <c r="M447" i="56"/>
  <c r="M448" i="56"/>
  <c r="M449" i="56"/>
  <c r="M450" i="56"/>
  <c r="M451" i="56"/>
  <c r="M452" i="56"/>
  <c r="M453" i="56"/>
  <c r="M454" i="56"/>
  <c r="M455" i="56"/>
  <c r="M456" i="56"/>
  <c r="M457" i="56"/>
  <c r="M458" i="56"/>
  <c r="M459" i="56"/>
  <c r="M460" i="56"/>
  <c r="M461" i="56"/>
  <c r="M462" i="56"/>
  <c r="M463" i="56"/>
  <c r="M464" i="56"/>
  <c r="M465" i="56"/>
  <c r="M466" i="56"/>
  <c r="M467" i="56"/>
  <c r="M468" i="56"/>
  <c r="M469" i="56"/>
  <c r="M470" i="56"/>
  <c r="K3" i="56"/>
  <c r="K4" i="56"/>
  <c r="K5" i="56"/>
  <c r="K6" i="56"/>
  <c r="K7" i="56"/>
  <c r="K8" i="56"/>
  <c r="K9" i="56"/>
  <c r="K10" i="56"/>
  <c r="K11" i="56"/>
  <c r="K12" i="56"/>
  <c r="K13" i="56"/>
  <c r="K14" i="56"/>
  <c r="K15" i="56"/>
  <c r="K16" i="56"/>
  <c r="K17" i="56"/>
  <c r="K18" i="56"/>
  <c r="K19" i="56"/>
  <c r="K20" i="56"/>
  <c r="K21" i="56"/>
  <c r="K22" i="56"/>
  <c r="K23" i="56"/>
  <c r="K24" i="56"/>
  <c r="K25" i="56"/>
  <c r="K26" i="56"/>
  <c r="K27" i="56"/>
  <c r="K28" i="56"/>
  <c r="K29" i="56"/>
  <c r="K30" i="56"/>
  <c r="K31" i="56"/>
  <c r="K32" i="56"/>
  <c r="K33" i="56"/>
  <c r="K34" i="56"/>
  <c r="K35" i="56"/>
  <c r="K36" i="56"/>
  <c r="K37" i="56"/>
  <c r="K38" i="56"/>
  <c r="K39" i="56"/>
  <c r="K40" i="56"/>
  <c r="K41" i="56"/>
  <c r="K42" i="56"/>
  <c r="K43" i="56"/>
  <c r="K44" i="56"/>
  <c r="K45" i="56"/>
  <c r="K46" i="56"/>
  <c r="K47" i="56"/>
  <c r="K48" i="56"/>
  <c r="K49" i="56"/>
  <c r="K50" i="56"/>
  <c r="K51" i="56"/>
  <c r="K52" i="56"/>
  <c r="K53" i="56"/>
  <c r="K54" i="56"/>
  <c r="K55" i="56"/>
  <c r="K56" i="56"/>
  <c r="K57" i="56"/>
  <c r="K58" i="56"/>
  <c r="K59" i="56"/>
  <c r="K60" i="56"/>
  <c r="K61" i="56"/>
  <c r="K62" i="56"/>
  <c r="K63" i="56"/>
  <c r="K64" i="56"/>
  <c r="K65" i="56"/>
  <c r="K66" i="56"/>
  <c r="K67" i="56"/>
  <c r="K68" i="56"/>
  <c r="K69" i="56"/>
  <c r="K70" i="56"/>
  <c r="K71" i="56"/>
  <c r="K72" i="56"/>
  <c r="K73" i="56"/>
  <c r="K74" i="56"/>
  <c r="K75" i="56"/>
  <c r="K76" i="56"/>
  <c r="K77" i="56"/>
  <c r="K78" i="56"/>
  <c r="K79" i="56"/>
  <c r="K80" i="56"/>
  <c r="K81" i="56"/>
  <c r="K82" i="56"/>
  <c r="K83" i="56"/>
  <c r="K84" i="56"/>
  <c r="K85" i="56"/>
  <c r="K86" i="56"/>
  <c r="K87" i="56"/>
  <c r="K88" i="56"/>
  <c r="K89" i="56"/>
  <c r="K90" i="56"/>
  <c r="K91" i="56"/>
  <c r="K92" i="56"/>
  <c r="K93" i="56"/>
  <c r="K94" i="56"/>
  <c r="K95" i="56"/>
  <c r="K96" i="56"/>
  <c r="K97" i="56"/>
  <c r="K98" i="56"/>
  <c r="K99" i="56"/>
  <c r="K100" i="56"/>
  <c r="K101" i="56"/>
  <c r="K102" i="56"/>
  <c r="K103" i="56"/>
  <c r="K104" i="56"/>
  <c r="K105" i="56"/>
  <c r="K106" i="56"/>
  <c r="K107" i="56"/>
  <c r="K108" i="56"/>
  <c r="K109" i="56"/>
  <c r="K110" i="56"/>
  <c r="K111" i="56"/>
  <c r="K112" i="56"/>
  <c r="K113" i="56"/>
  <c r="K114" i="56"/>
  <c r="K115" i="56"/>
  <c r="K116" i="56"/>
  <c r="K117" i="56"/>
  <c r="K118" i="56"/>
  <c r="K119" i="56"/>
  <c r="K120" i="56"/>
  <c r="K121" i="56"/>
  <c r="K122" i="56"/>
  <c r="K123" i="56"/>
  <c r="K124" i="56"/>
  <c r="K125" i="56"/>
  <c r="K126" i="56"/>
  <c r="K127" i="56"/>
  <c r="K128" i="56"/>
  <c r="K129" i="56"/>
  <c r="K130" i="56"/>
  <c r="K131" i="56"/>
  <c r="K132" i="56"/>
  <c r="K133" i="56"/>
  <c r="K134" i="56"/>
  <c r="K135" i="56"/>
  <c r="K136" i="56"/>
  <c r="K137" i="56"/>
  <c r="K138" i="56"/>
  <c r="K139" i="56"/>
  <c r="K140" i="56"/>
  <c r="K141" i="56"/>
  <c r="K142" i="56"/>
  <c r="K143" i="56"/>
  <c r="K144" i="56"/>
  <c r="K145" i="56"/>
  <c r="K146" i="56"/>
  <c r="K147" i="56"/>
  <c r="K148" i="56"/>
  <c r="K149" i="56"/>
  <c r="K150" i="56"/>
  <c r="K151" i="56"/>
  <c r="K152" i="56"/>
  <c r="K153" i="56"/>
  <c r="K154" i="56"/>
  <c r="K155" i="56"/>
  <c r="K156" i="56"/>
  <c r="K157" i="56"/>
  <c r="K158" i="56"/>
  <c r="K159" i="56"/>
  <c r="K160" i="56"/>
  <c r="K161" i="56"/>
  <c r="K162" i="56"/>
  <c r="K163" i="56"/>
  <c r="K164" i="56"/>
  <c r="K165" i="56"/>
  <c r="K166" i="56"/>
  <c r="K167" i="56"/>
  <c r="K168" i="56"/>
  <c r="K169" i="56"/>
  <c r="K170" i="56"/>
  <c r="K171" i="56"/>
  <c r="K172" i="56"/>
  <c r="K173" i="56"/>
  <c r="K174" i="56"/>
  <c r="K175" i="56"/>
  <c r="K176" i="56"/>
  <c r="K177" i="56"/>
  <c r="K178" i="56"/>
  <c r="K179" i="56"/>
  <c r="K180" i="56"/>
  <c r="K181" i="56"/>
  <c r="K182" i="56"/>
  <c r="K183" i="56"/>
  <c r="K184" i="56"/>
  <c r="K185" i="56"/>
  <c r="K186" i="56"/>
  <c r="K187" i="56"/>
  <c r="K188" i="56"/>
  <c r="K189" i="56"/>
  <c r="K190" i="56"/>
  <c r="K191" i="56"/>
  <c r="K192" i="56"/>
  <c r="K193" i="56"/>
  <c r="K194" i="56"/>
  <c r="K195" i="56"/>
  <c r="K196" i="56"/>
  <c r="K197" i="56"/>
  <c r="K198" i="56"/>
  <c r="K199" i="56"/>
  <c r="K200" i="56"/>
  <c r="K201" i="56"/>
  <c r="K202" i="56"/>
  <c r="K203" i="56"/>
  <c r="K204" i="56"/>
  <c r="K205" i="56"/>
  <c r="K206" i="56"/>
  <c r="K207" i="56"/>
  <c r="K208" i="56"/>
  <c r="K209" i="56"/>
  <c r="K210" i="56"/>
  <c r="K211" i="56"/>
  <c r="K212" i="56"/>
  <c r="K213" i="56"/>
  <c r="K214" i="56"/>
  <c r="K215" i="56"/>
  <c r="K216" i="56"/>
  <c r="K217" i="56"/>
  <c r="K218" i="56"/>
  <c r="K219" i="56"/>
  <c r="K220" i="56"/>
  <c r="K221" i="56"/>
  <c r="K222" i="56"/>
  <c r="K223" i="56"/>
  <c r="K224" i="56"/>
  <c r="K225" i="56"/>
  <c r="K226" i="56"/>
  <c r="K227" i="56"/>
  <c r="K228" i="56"/>
  <c r="K229" i="56"/>
  <c r="K230" i="56"/>
  <c r="K231" i="56"/>
  <c r="K232" i="56"/>
  <c r="K233" i="56"/>
  <c r="K234" i="56"/>
  <c r="K235" i="56"/>
  <c r="K236" i="56"/>
  <c r="K237" i="56"/>
  <c r="K238" i="56"/>
  <c r="K239" i="56"/>
  <c r="K240" i="56"/>
  <c r="K241" i="56"/>
  <c r="K242" i="56"/>
  <c r="K243" i="56"/>
  <c r="K244" i="56"/>
  <c r="K245" i="56"/>
  <c r="K246" i="56"/>
  <c r="K247" i="56"/>
  <c r="K248" i="56"/>
  <c r="K249" i="56"/>
  <c r="K250" i="56"/>
  <c r="K251" i="56"/>
  <c r="K252" i="56"/>
  <c r="K253" i="56"/>
  <c r="K254" i="56"/>
  <c r="K255" i="56"/>
  <c r="K256" i="56"/>
  <c r="K257" i="56"/>
  <c r="K258" i="56"/>
  <c r="K259" i="56"/>
  <c r="K260" i="56"/>
  <c r="K261" i="56"/>
  <c r="K262" i="56"/>
  <c r="K263" i="56"/>
  <c r="K264" i="56"/>
  <c r="K265" i="56"/>
  <c r="K266" i="56"/>
  <c r="K267" i="56"/>
  <c r="K268" i="56"/>
  <c r="K269" i="56"/>
  <c r="K270" i="56"/>
  <c r="K271" i="56"/>
  <c r="K272" i="56"/>
  <c r="K273" i="56"/>
  <c r="K274" i="56"/>
  <c r="K275" i="56"/>
  <c r="K276" i="56"/>
  <c r="K277" i="56"/>
  <c r="K278" i="56"/>
  <c r="K279" i="56"/>
  <c r="K280" i="56"/>
  <c r="K281" i="56"/>
  <c r="K282" i="56"/>
  <c r="K283" i="56"/>
  <c r="K284" i="56"/>
  <c r="K285" i="56"/>
  <c r="K286" i="56"/>
  <c r="K287" i="56"/>
  <c r="K288" i="56"/>
  <c r="K289" i="56"/>
  <c r="K290" i="56"/>
  <c r="K291" i="56"/>
  <c r="K292" i="56"/>
  <c r="K293" i="56"/>
  <c r="K294" i="56"/>
  <c r="K295" i="56"/>
  <c r="K296" i="56"/>
  <c r="K297" i="56"/>
  <c r="K298" i="56"/>
  <c r="K299" i="56"/>
  <c r="K300" i="56"/>
  <c r="K301" i="56"/>
  <c r="K302" i="56"/>
  <c r="K303" i="56"/>
  <c r="K304" i="56"/>
  <c r="K305" i="56"/>
  <c r="K306" i="56"/>
  <c r="K307" i="56"/>
  <c r="K308" i="56"/>
  <c r="K309" i="56"/>
  <c r="K310" i="56"/>
  <c r="K311" i="56"/>
  <c r="K312" i="56"/>
  <c r="K313" i="56"/>
  <c r="K314" i="56"/>
  <c r="K315" i="56"/>
  <c r="K316" i="56"/>
  <c r="K317" i="56"/>
  <c r="K318" i="56"/>
  <c r="K319" i="56"/>
  <c r="K320" i="56"/>
  <c r="K321" i="56"/>
  <c r="K322" i="56"/>
  <c r="K323" i="56"/>
  <c r="K324" i="56"/>
  <c r="K325" i="56"/>
  <c r="K326" i="56"/>
  <c r="K327" i="56"/>
  <c r="K328" i="56"/>
  <c r="K329" i="56"/>
  <c r="K330" i="56"/>
  <c r="K331" i="56"/>
  <c r="K332" i="56"/>
  <c r="K333" i="56"/>
  <c r="K334" i="56"/>
  <c r="K335" i="56"/>
  <c r="K336" i="56"/>
  <c r="K337" i="56"/>
  <c r="K338" i="56"/>
  <c r="K339" i="56"/>
  <c r="K340" i="56"/>
  <c r="K341" i="56"/>
  <c r="K342" i="56"/>
  <c r="K343" i="56"/>
  <c r="K344" i="56"/>
  <c r="K345" i="56"/>
  <c r="K346" i="56"/>
  <c r="K347" i="56"/>
  <c r="K348" i="56"/>
  <c r="K349" i="56"/>
  <c r="K350" i="56"/>
  <c r="K351" i="56"/>
  <c r="K352" i="56"/>
  <c r="K353" i="56"/>
  <c r="K354" i="56"/>
  <c r="K355" i="56"/>
  <c r="K356" i="56"/>
  <c r="K357" i="56"/>
  <c r="K358" i="56"/>
  <c r="K359" i="56"/>
  <c r="K360" i="56"/>
  <c r="K361" i="56"/>
  <c r="K362" i="56"/>
  <c r="K363" i="56"/>
  <c r="K364" i="56"/>
  <c r="K365" i="56"/>
  <c r="K366" i="56"/>
  <c r="K367" i="56"/>
  <c r="K368" i="56"/>
  <c r="K369" i="56"/>
  <c r="K370" i="56"/>
  <c r="K371" i="56"/>
  <c r="K372" i="56"/>
  <c r="K373" i="56"/>
  <c r="K374" i="56"/>
  <c r="K375" i="56"/>
  <c r="K376" i="56"/>
  <c r="K377" i="56"/>
  <c r="K378" i="56"/>
  <c r="K379" i="56"/>
  <c r="K380" i="56"/>
  <c r="K381" i="56"/>
  <c r="K382" i="56"/>
  <c r="K383" i="56"/>
  <c r="K384" i="56"/>
  <c r="K385" i="56"/>
  <c r="K386" i="56"/>
  <c r="K387" i="56"/>
  <c r="K388" i="56"/>
  <c r="K389" i="56"/>
  <c r="K390" i="56"/>
  <c r="K391" i="56"/>
  <c r="K392" i="56"/>
  <c r="K393" i="56"/>
  <c r="K394" i="56"/>
  <c r="K395" i="56"/>
  <c r="K396" i="56"/>
  <c r="K397" i="56"/>
  <c r="K398" i="56"/>
  <c r="K399" i="56"/>
  <c r="K400" i="56"/>
  <c r="K401" i="56"/>
  <c r="K402" i="56"/>
  <c r="K403" i="56"/>
  <c r="K404" i="56"/>
  <c r="K405" i="56"/>
  <c r="K406" i="56"/>
  <c r="K407" i="56"/>
  <c r="K408" i="56"/>
  <c r="K409" i="56"/>
  <c r="K410" i="56"/>
  <c r="K411" i="56"/>
  <c r="K412" i="56"/>
  <c r="K413" i="56"/>
  <c r="K414" i="56"/>
  <c r="K415" i="56"/>
  <c r="K416" i="56"/>
  <c r="K417" i="56"/>
  <c r="K418" i="56"/>
  <c r="K419" i="56"/>
  <c r="K420" i="56"/>
  <c r="K421" i="56"/>
  <c r="K422" i="56"/>
  <c r="K423" i="56"/>
  <c r="K424" i="56"/>
  <c r="K425" i="56"/>
  <c r="K426" i="56"/>
  <c r="K427" i="56"/>
  <c r="K428" i="56"/>
  <c r="K429" i="56"/>
  <c r="K430" i="56"/>
  <c r="K431" i="56"/>
  <c r="K432" i="56"/>
  <c r="K433" i="56"/>
  <c r="K434" i="56"/>
  <c r="K435" i="56"/>
  <c r="K436" i="56"/>
  <c r="K437" i="56"/>
  <c r="K438" i="56"/>
  <c r="K439" i="56"/>
  <c r="K440" i="56"/>
  <c r="K441" i="56"/>
  <c r="K442" i="56"/>
  <c r="K443" i="56"/>
  <c r="K444" i="56"/>
  <c r="K445" i="56"/>
  <c r="K446" i="56"/>
  <c r="K447" i="56"/>
  <c r="K448" i="56"/>
  <c r="K449" i="56"/>
  <c r="K450" i="56"/>
  <c r="K451" i="56"/>
  <c r="K452" i="56"/>
  <c r="K453" i="56"/>
  <c r="K454" i="56"/>
  <c r="K455" i="56"/>
  <c r="K456" i="56"/>
  <c r="K457" i="56"/>
  <c r="K458" i="56"/>
  <c r="K459" i="56"/>
  <c r="K460" i="56"/>
  <c r="K461" i="56"/>
  <c r="K462" i="56"/>
  <c r="K463" i="56"/>
  <c r="K464" i="56"/>
  <c r="K465" i="56"/>
  <c r="K466" i="56"/>
  <c r="K467" i="56"/>
  <c r="K468" i="56"/>
  <c r="K469" i="56"/>
  <c r="K470" i="56"/>
  <c r="J3" i="56"/>
  <c r="J4" i="56"/>
  <c r="J5" i="56"/>
  <c r="J6" i="56"/>
  <c r="J7" i="56"/>
  <c r="J8" i="56"/>
  <c r="J9" i="56"/>
  <c r="J10" i="56"/>
  <c r="J11" i="56"/>
  <c r="J12" i="56"/>
  <c r="J13" i="56"/>
  <c r="J14" i="56"/>
  <c r="J15" i="56"/>
  <c r="J16" i="56"/>
  <c r="J17" i="56"/>
  <c r="J18" i="56"/>
  <c r="J19" i="56"/>
  <c r="J20" i="56"/>
  <c r="J21" i="56"/>
  <c r="J22" i="56"/>
  <c r="J23" i="56"/>
  <c r="J24" i="56"/>
  <c r="J25" i="56"/>
  <c r="J26" i="56"/>
  <c r="J27" i="56"/>
  <c r="J28" i="56"/>
  <c r="J29" i="56"/>
  <c r="J30" i="56"/>
  <c r="J31" i="56"/>
  <c r="J32" i="56"/>
  <c r="J33" i="56"/>
  <c r="J34" i="56"/>
  <c r="J35" i="56"/>
  <c r="J36" i="56"/>
  <c r="J37" i="56"/>
  <c r="J38" i="56"/>
  <c r="J39" i="56"/>
  <c r="J40" i="56"/>
  <c r="J41" i="56"/>
  <c r="J42" i="56"/>
  <c r="J43" i="56"/>
  <c r="J44" i="56"/>
  <c r="J45" i="56"/>
  <c r="J46" i="56"/>
  <c r="J47" i="56"/>
  <c r="J48" i="56"/>
  <c r="J49" i="56"/>
  <c r="J50" i="56"/>
  <c r="J51" i="56"/>
  <c r="J52" i="56"/>
  <c r="J53" i="56"/>
  <c r="J54" i="56"/>
  <c r="J55" i="56"/>
  <c r="J56" i="56"/>
  <c r="J57" i="56"/>
  <c r="J58" i="56"/>
  <c r="J59" i="56"/>
  <c r="J60" i="56"/>
  <c r="J61" i="56"/>
  <c r="J62" i="56"/>
  <c r="J63" i="56"/>
  <c r="J64" i="56"/>
  <c r="J65" i="56"/>
  <c r="J66" i="56"/>
  <c r="J67" i="56"/>
  <c r="J68" i="56"/>
  <c r="J69" i="56"/>
  <c r="J70" i="56"/>
  <c r="J71" i="56"/>
  <c r="J72" i="56"/>
  <c r="J73" i="56"/>
  <c r="J74" i="56"/>
  <c r="J75" i="56"/>
  <c r="J76" i="56"/>
  <c r="J77" i="56"/>
  <c r="J78" i="56"/>
  <c r="J79" i="56"/>
  <c r="J80" i="56"/>
  <c r="J81" i="56"/>
  <c r="J82" i="56"/>
  <c r="J83" i="56"/>
  <c r="J84" i="56"/>
  <c r="J85" i="56"/>
  <c r="J86" i="56"/>
  <c r="J87" i="56"/>
  <c r="J88" i="56"/>
  <c r="J89" i="56"/>
  <c r="J90" i="56"/>
  <c r="J91" i="56"/>
  <c r="J92" i="56"/>
  <c r="J93" i="56"/>
  <c r="J94" i="56"/>
  <c r="J95" i="56"/>
  <c r="J96" i="56"/>
  <c r="J97" i="56"/>
  <c r="J98" i="56"/>
  <c r="J99" i="56"/>
  <c r="J100" i="56"/>
  <c r="J101" i="56"/>
  <c r="J102" i="56"/>
  <c r="J103" i="56"/>
  <c r="J104" i="56"/>
  <c r="J105" i="56"/>
  <c r="J106" i="56"/>
  <c r="J107" i="56"/>
  <c r="J108" i="56"/>
  <c r="J109" i="56"/>
  <c r="J110" i="56"/>
  <c r="J111" i="56"/>
  <c r="J112" i="56"/>
  <c r="J113" i="56"/>
  <c r="J114" i="56"/>
  <c r="J115" i="56"/>
  <c r="J116" i="56"/>
  <c r="J117" i="56"/>
  <c r="J118" i="56"/>
  <c r="J119" i="56"/>
  <c r="J120" i="56"/>
  <c r="J121" i="56"/>
  <c r="J122" i="56"/>
  <c r="J123" i="56"/>
  <c r="J124" i="56"/>
  <c r="J125" i="56"/>
  <c r="J126" i="56"/>
  <c r="J127" i="56"/>
  <c r="J128" i="56"/>
  <c r="J129" i="56"/>
  <c r="J130" i="56"/>
  <c r="J131" i="56"/>
  <c r="J132" i="56"/>
  <c r="J133" i="56"/>
  <c r="J134" i="56"/>
  <c r="J135" i="56"/>
  <c r="J136" i="56"/>
  <c r="J137" i="56"/>
  <c r="J138" i="56"/>
  <c r="J139" i="56"/>
  <c r="J140" i="56"/>
  <c r="J141" i="56"/>
  <c r="J142" i="56"/>
  <c r="J143" i="56"/>
  <c r="J144" i="56"/>
  <c r="J145" i="56"/>
  <c r="J146" i="56"/>
  <c r="J147" i="56"/>
  <c r="J148" i="56"/>
  <c r="J149" i="56"/>
  <c r="J150" i="56"/>
  <c r="J151" i="56"/>
  <c r="J152" i="56"/>
  <c r="J153" i="56"/>
  <c r="J154" i="56"/>
  <c r="J155" i="56"/>
  <c r="J156" i="56"/>
  <c r="J157" i="56"/>
  <c r="J158" i="56"/>
  <c r="J159" i="56"/>
  <c r="J160" i="56"/>
  <c r="J161" i="56"/>
  <c r="J162" i="56"/>
  <c r="J163" i="56"/>
  <c r="J164" i="56"/>
  <c r="J165" i="56"/>
  <c r="J166" i="56"/>
  <c r="J167" i="56"/>
  <c r="J168" i="56"/>
  <c r="J169" i="56"/>
  <c r="J170" i="56"/>
  <c r="J171" i="56"/>
  <c r="J172" i="56"/>
  <c r="J173" i="56"/>
  <c r="J174" i="56"/>
  <c r="J175" i="56"/>
  <c r="J176" i="56"/>
  <c r="J177" i="56"/>
  <c r="J178" i="56"/>
  <c r="J179" i="56"/>
  <c r="J180" i="56"/>
  <c r="J181" i="56"/>
  <c r="J182" i="56"/>
  <c r="J183" i="56"/>
  <c r="J184" i="56"/>
  <c r="J185" i="56"/>
  <c r="J186" i="56"/>
  <c r="J187" i="56"/>
  <c r="J188" i="56"/>
  <c r="J189" i="56"/>
  <c r="J190" i="56"/>
  <c r="J191" i="56"/>
  <c r="J192" i="56"/>
  <c r="J193" i="56"/>
  <c r="J194" i="56"/>
  <c r="J195" i="56"/>
  <c r="J196" i="56"/>
  <c r="J197" i="56"/>
  <c r="J198" i="56"/>
  <c r="J199" i="56"/>
  <c r="J200" i="56"/>
  <c r="J201" i="56"/>
  <c r="J202" i="56"/>
  <c r="J203" i="56"/>
  <c r="J204" i="56"/>
  <c r="J205" i="56"/>
  <c r="J206" i="56"/>
  <c r="J207" i="56"/>
  <c r="J208" i="56"/>
  <c r="J209" i="56"/>
  <c r="J210" i="56"/>
  <c r="J211" i="56"/>
  <c r="J212" i="56"/>
  <c r="J213" i="56"/>
  <c r="J214" i="56"/>
  <c r="J215" i="56"/>
  <c r="J216" i="56"/>
  <c r="J217" i="56"/>
  <c r="J218" i="56"/>
  <c r="J219" i="56"/>
  <c r="J220" i="56"/>
  <c r="J221" i="56"/>
  <c r="J222" i="56"/>
  <c r="J223" i="56"/>
  <c r="J224" i="56"/>
  <c r="J225" i="56"/>
  <c r="J226" i="56"/>
  <c r="J227" i="56"/>
  <c r="J228" i="56"/>
  <c r="J229" i="56"/>
  <c r="J230" i="56"/>
  <c r="J231" i="56"/>
  <c r="J232" i="56"/>
  <c r="J233" i="56"/>
  <c r="J234" i="56"/>
  <c r="J235" i="56"/>
  <c r="J236" i="56"/>
  <c r="J237" i="56"/>
  <c r="J238" i="56"/>
  <c r="J239" i="56"/>
  <c r="J240" i="56"/>
  <c r="J241" i="56"/>
  <c r="J242" i="56"/>
  <c r="J243" i="56"/>
  <c r="J244" i="56"/>
  <c r="J245" i="56"/>
  <c r="J246" i="56"/>
  <c r="J247" i="56"/>
  <c r="J248" i="56"/>
  <c r="J249" i="56"/>
  <c r="J250" i="56"/>
  <c r="J251" i="56"/>
  <c r="J252" i="56"/>
  <c r="J253" i="56"/>
  <c r="J254" i="56"/>
  <c r="J255" i="56"/>
  <c r="J256" i="56"/>
  <c r="J257" i="56"/>
  <c r="J258" i="56"/>
  <c r="J259" i="56"/>
  <c r="J260" i="56"/>
  <c r="J261" i="56"/>
  <c r="J262" i="56"/>
  <c r="J263" i="56"/>
  <c r="J264" i="56"/>
  <c r="J265" i="56"/>
  <c r="J266" i="56"/>
  <c r="J267" i="56"/>
  <c r="J268" i="56"/>
  <c r="J269" i="56"/>
  <c r="J270" i="56"/>
  <c r="J271" i="56"/>
  <c r="J272" i="56"/>
  <c r="J273" i="56"/>
  <c r="J274" i="56"/>
  <c r="J275" i="56"/>
  <c r="J276" i="56"/>
  <c r="J277" i="56"/>
  <c r="J278" i="56"/>
  <c r="J279" i="56"/>
  <c r="J280" i="56"/>
  <c r="J281" i="56"/>
  <c r="J282" i="56"/>
  <c r="J283" i="56"/>
  <c r="J284" i="56"/>
  <c r="J285" i="56"/>
  <c r="J286" i="56"/>
  <c r="J287" i="56"/>
  <c r="J288" i="56"/>
  <c r="J289" i="56"/>
  <c r="J290" i="56"/>
  <c r="J291" i="56"/>
  <c r="J292" i="56"/>
  <c r="J293" i="56"/>
  <c r="J294" i="56"/>
  <c r="J295" i="56"/>
  <c r="J296" i="56"/>
  <c r="J297" i="56"/>
  <c r="J298" i="56"/>
  <c r="J299" i="56"/>
  <c r="J300" i="56"/>
  <c r="J301" i="56"/>
  <c r="J302" i="56"/>
  <c r="J303" i="56"/>
  <c r="J304" i="56"/>
  <c r="J305" i="56"/>
  <c r="J306" i="56"/>
  <c r="J307" i="56"/>
  <c r="J308" i="56"/>
  <c r="J309" i="56"/>
  <c r="J310" i="56"/>
  <c r="J311" i="56"/>
  <c r="J312" i="56"/>
  <c r="J313" i="56"/>
  <c r="J314" i="56"/>
  <c r="J315" i="56"/>
  <c r="J316" i="56"/>
  <c r="J317" i="56"/>
  <c r="J318" i="56"/>
  <c r="J319" i="56"/>
  <c r="J320" i="56"/>
  <c r="J321" i="56"/>
  <c r="J322" i="56"/>
  <c r="J323" i="56"/>
  <c r="J324" i="56"/>
  <c r="J325" i="56"/>
  <c r="J326" i="56"/>
  <c r="J327" i="56"/>
  <c r="J328" i="56"/>
  <c r="J329" i="56"/>
  <c r="J330" i="56"/>
  <c r="J331" i="56"/>
  <c r="J332" i="56"/>
  <c r="J333" i="56"/>
  <c r="J334" i="56"/>
  <c r="J335" i="56"/>
  <c r="J336" i="56"/>
  <c r="J337" i="56"/>
  <c r="J338" i="56"/>
  <c r="J339" i="56"/>
  <c r="J340" i="56"/>
  <c r="J341" i="56"/>
  <c r="J342" i="56"/>
  <c r="J343" i="56"/>
  <c r="J344" i="56"/>
  <c r="J345" i="56"/>
  <c r="J346" i="56"/>
  <c r="J347" i="56"/>
  <c r="J348" i="56"/>
  <c r="J349" i="56"/>
  <c r="J350" i="56"/>
  <c r="J351" i="56"/>
  <c r="J352" i="56"/>
  <c r="J353" i="56"/>
  <c r="J354" i="56"/>
  <c r="J355" i="56"/>
  <c r="J356" i="56"/>
  <c r="J357" i="56"/>
  <c r="J358" i="56"/>
  <c r="J359" i="56"/>
  <c r="J360" i="56"/>
  <c r="J361" i="56"/>
  <c r="J362" i="56"/>
  <c r="J363" i="56"/>
  <c r="J364" i="56"/>
  <c r="J365" i="56"/>
  <c r="J366" i="56"/>
  <c r="J367" i="56"/>
  <c r="J368" i="56"/>
  <c r="J369" i="56"/>
  <c r="J370" i="56"/>
  <c r="J371" i="56"/>
  <c r="J372" i="56"/>
  <c r="J373" i="56"/>
  <c r="J374" i="56"/>
  <c r="J375" i="56"/>
  <c r="J376" i="56"/>
  <c r="J377" i="56"/>
  <c r="J378" i="56"/>
  <c r="J379" i="56"/>
  <c r="J380" i="56"/>
  <c r="J381" i="56"/>
  <c r="J382" i="56"/>
  <c r="J383" i="56"/>
  <c r="J384" i="56"/>
  <c r="J385" i="56"/>
  <c r="J386" i="56"/>
  <c r="J387" i="56"/>
  <c r="J388" i="56"/>
  <c r="J389" i="56"/>
  <c r="J390" i="56"/>
  <c r="J391" i="56"/>
  <c r="J392" i="56"/>
  <c r="J393" i="56"/>
  <c r="J394" i="56"/>
  <c r="J395" i="56"/>
  <c r="J396" i="56"/>
  <c r="J397" i="56"/>
  <c r="J398" i="56"/>
  <c r="J399" i="56"/>
  <c r="J400" i="56"/>
  <c r="J401" i="56"/>
  <c r="J402" i="56"/>
  <c r="J403" i="56"/>
  <c r="J404" i="56"/>
  <c r="J405" i="56"/>
  <c r="J406" i="56"/>
  <c r="J407" i="56"/>
  <c r="J408" i="56"/>
  <c r="J409" i="56"/>
  <c r="J410" i="56"/>
  <c r="J411" i="56"/>
  <c r="J412" i="56"/>
  <c r="J413" i="56"/>
  <c r="J414" i="56"/>
  <c r="J415" i="56"/>
  <c r="J416" i="56"/>
  <c r="J417" i="56"/>
  <c r="J418" i="56"/>
  <c r="J419" i="56"/>
  <c r="J420" i="56"/>
  <c r="J421" i="56"/>
  <c r="J422" i="56"/>
  <c r="J423" i="56"/>
  <c r="J424" i="56"/>
  <c r="J425" i="56"/>
  <c r="J426" i="56"/>
  <c r="J427" i="56"/>
  <c r="J428" i="56"/>
  <c r="J429" i="56"/>
  <c r="J430" i="56"/>
  <c r="J431" i="56"/>
  <c r="J432" i="56"/>
  <c r="J433" i="56"/>
  <c r="J434" i="56"/>
  <c r="J435" i="56"/>
  <c r="J436" i="56"/>
  <c r="J437" i="56"/>
  <c r="J438" i="56"/>
  <c r="J439" i="56"/>
  <c r="J440" i="56"/>
  <c r="J441" i="56"/>
  <c r="J442" i="56"/>
  <c r="J443" i="56"/>
  <c r="J444" i="56"/>
  <c r="J445" i="56"/>
  <c r="J446" i="56"/>
  <c r="J447" i="56"/>
  <c r="J448" i="56"/>
  <c r="J449" i="56"/>
  <c r="J450" i="56"/>
  <c r="J451" i="56"/>
  <c r="J452" i="56"/>
  <c r="J453" i="56"/>
  <c r="J454" i="56"/>
  <c r="J455" i="56"/>
  <c r="J456" i="56"/>
  <c r="J457" i="56"/>
  <c r="J458" i="56"/>
  <c r="J459" i="56"/>
  <c r="J460" i="56"/>
  <c r="J461" i="56"/>
  <c r="J462" i="56"/>
  <c r="J463" i="56"/>
  <c r="J464" i="56"/>
  <c r="J465" i="56"/>
  <c r="J466" i="56"/>
  <c r="J467" i="56"/>
  <c r="J468" i="56"/>
  <c r="J469" i="56"/>
  <c r="J470" i="56"/>
  <c r="I3" i="56"/>
  <c r="I4" i="56"/>
  <c r="I5" i="56"/>
  <c r="I6" i="56"/>
  <c r="I7" i="56"/>
  <c r="I8" i="56"/>
  <c r="I9" i="56"/>
  <c r="I10" i="56"/>
  <c r="I11" i="56"/>
  <c r="I12" i="56"/>
  <c r="I13" i="56"/>
  <c r="I14" i="56"/>
  <c r="I15" i="56"/>
  <c r="I16" i="56"/>
  <c r="I17" i="56"/>
  <c r="I18" i="56"/>
  <c r="I19" i="56"/>
  <c r="I20" i="56"/>
  <c r="I21" i="56"/>
  <c r="I22" i="56"/>
  <c r="I23" i="56"/>
  <c r="I24" i="56"/>
  <c r="I25" i="56"/>
  <c r="I26" i="56"/>
  <c r="I27" i="56"/>
  <c r="I28" i="56"/>
  <c r="I29" i="56"/>
  <c r="I30" i="56"/>
  <c r="I31" i="56"/>
  <c r="I32" i="56"/>
  <c r="I33" i="56"/>
  <c r="I34" i="56"/>
  <c r="I35" i="56"/>
  <c r="I36" i="56"/>
  <c r="I37" i="56"/>
  <c r="I38" i="56"/>
  <c r="I39" i="56"/>
  <c r="I40" i="56"/>
  <c r="I41" i="56"/>
  <c r="I42" i="56"/>
  <c r="I43" i="56"/>
  <c r="I44" i="56"/>
  <c r="I45" i="56"/>
  <c r="I46" i="56"/>
  <c r="I47" i="56"/>
  <c r="I48" i="56"/>
  <c r="I49" i="56"/>
  <c r="I50" i="56"/>
  <c r="I51" i="56"/>
  <c r="I52" i="56"/>
  <c r="I53" i="56"/>
  <c r="I54" i="56"/>
  <c r="I55" i="56"/>
  <c r="I56" i="56"/>
  <c r="I57" i="56"/>
  <c r="I58" i="56"/>
  <c r="I59" i="56"/>
  <c r="I60" i="56"/>
  <c r="I61" i="56"/>
  <c r="I62" i="56"/>
  <c r="I63" i="56"/>
  <c r="I64" i="56"/>
  <c r="I65" i="56"/>
  <c r="I66" i="56"/>
  <c r="I67" i="56"/>
  <c r="I68" i="56"/>
  <c r="I69" i="56"/>
  <c r="I70" i="56"/>
  <c r="I71" i="56"/>
  <c r="I72" i="56"/>
  <c r="I73" i="56"/>
  <c r="I74" i="56"/>
  <c r="I75" i="56"/>
  <c r="I76" i="56"/>
  <c r="I77" i="56"/>
  <c r="I78" i="56"/>
  <c r="I79" i="56"/>
  <c r="I80" i="56"/>
  <c r="I81" i="56"/>
  <c r="I82" i="56"/>
  <c r="I83" i="56"/>
  <c r="I84" i="56"/>
  <c r="I85" i="56"/>
  <c r="I86" i="56"/>
  <c r="I87" i="56"/>
  <c r="I88" i="56"/>
  <c r="I89" i="56"/>
  <c r="I90" i="56"/>
  <c r="I91" i="56"/>
  <c r="I92" i="56"/>
  <c r="I93" i="56"/>
  <c r="I94" i="56"/>
  <c r="I95" i="56"/>
  <c r="I96" i="56"/>
  <c r="I97" i="56"/>
  <c r="I98" i="56"/>
  <c r="I99" i="56"/>
  <c r="I100" i="56"/>
  <c r="I101" i="56"/>
  <c r="I102" i="56"/>
  <c r="I103" i="56"/>
  <c r="I104" i="56"/>
  <c r="I105" i="56"/>
  <c r="I106" i="56"/>
  <c r="I107" i="56"/>
  <c r="I108" i="56"/>
  <c r="I109" i="56"/>
  <c r="I110" i="56"/>
  <c r="I111" i="56"/>
  <c r="I112" i="56"/>
  <c r="I113" i="56"/>
  <c r="I114" i="56"/>
  <c r="I115" i="56"/>
  <c r="I116" i="56"/>
  <c r="I117" i="56"/>
  <c r="I118" i="56"/>
  <c r="I119" i="56"/>
  <c r="I120" i="56"/>
  <c r="I121" i="56"/>
  <c r="I122" i="56"/>
  <c r="I123" i="56"/>
  <c r="I124" i="56"/>
  <c r="I125" i="56"/>
  <c r="I126" i="56"/>
  <c r="I127" i="56"/>
  <c r="I128" i="56"/>
  <c r="I129" i="56"/>
  <c r="I130" i="56"/>
  <c r="I131" i="56"/>
  <c r="I132" i="56"/>
  <c r="I133" i="56"/>
  <c r="I134" i="56"/>
  <c r="I135" i="56"/>
  <c r="I136" i="56"/>
  <c r="I137" i="56"/>
  <c r="I138" i="56"/>
  <c r="I139" i="56"/>
  <c r="I140" i="56"/>
  <c r="I141" i="56"/>
  <c r="I142" i="56"/>
  <c r="I143" i="56"/>
  <c r="I144" i="56"/>
  <c r="I145" i="56"/>
  <c r="I146" i="56"/>
  <c r="I147" i="56"/>
  <c r="I148" i="56"/>
  <c r="I149" i="56"/>
  <c r="I150" i="56"/>
  <c r="I151" i="56"/>
  <c r="I152" i="56"/>
  <c r="I153" i="56"/>
  <c r="I154" i="56"/>
  <c r="I155" i="56"/>
  <c r="I156" i="56"/>
  <c r="I157" i="56"/>
  <c r="I158" i="56"/>
  <c r="I159" i="56"/>
  <c r="I160" i="56"/>
  <c r="I161" i="56"/>
  <c r="I162" i="56"/>
  <c r="I163" i="56"/>
  <c r="I164" i="56"/>
  <c r="I165" i="56"/>
  <c r="I166" i="56"/>
  <c r="I167" i="56"/>
  <c r="I168" i="56"/>
  <c r="I169" i="56"/>
  <c r="I170" i="56"/>
  <c r="I171" i="56"/>
  <c r="I172" i="56"/>
  <c r="I173" i="56"/>
  <c r="I174" i="56"/>
  <c r="I175" i="56"/>
  <c r="I176" i="56"/>
  <c r="I177" i="56"/>
  <c r="I178" i="56"/>
  <c r="I179" i="56"/>
  <c r="I180" i="56"/>
  <c r="I181" i="56"/>
  <c r="I182" i="56"/>
  <c r="I183" i="56"/>
  <c r="I184" i="56"/>
  <c r="I185" i="56"/>
  <c r="I186" i="56"/>
  <c r="I187" i="56"/>
  <c r="I188" i="56"/>
  <c r="I189" i="56"/>
  <c r="I190" i="56"/>
  <c r="I191" i="56"/>
  <c r="I192" i="56"/>
  <c r="I193" i="56"/>
  <c r="I194" i="56"/>
  <c r="I195" i="56"/>
  <c r="I196" i="56"/>
  <c r="I197" i="56"/>
  <c r="I198" i="56"/>
  <c r="I199" i="56"/>
  <c r="I200" i="56"/>
  <c r="I201" i="56"/>
  <c r="I202" i="56"/>
  <c r="I203" i="56"/>
  <c r="I204" i="56"/>
  <c r="I205" i="56"/>
  <c r="I206" i="56"/>
  <c r="I207" i="56"/>
  <c r="I208" i="56"/>
  <c r="I209" i="56"/>
  <c r="I210" i="56"/>
  <c r="I211" i="56"/>
  <c r="I212" i="56"/>
  <c r="I213" i="56"/>
  <c r="I214" i="56"/>
  <c r="I215" i="56"/>
  <c r="I216" i="56"/>
  <c r="I217" i="56"/>
  <c r="I218" i="56"/>
  <c r="I219" i="56"/>
  <c r="I220" i="56"/>
  <c r="I221" i="56"/>
  <c r="I222" i="56"/>
  <c r="I223" i="56"/>
  <c r="I224" i="56"/>
  <c r="I225" i="56"/>
  <c r="I226" i="56"/>
  <c r="I227" i="56"/>
  <c r="I228" i="56"/>
  <c r="I229" i="56"/>
  <c r="I230" i="56"/>
  <c r="I231" i="56"/>
  <c r="I232" i="56"/>
  <c r="I233" i="56"/>
  <c r="I234" i="56"/>
  <c r="I235" i="56"/>
  <c r="I236" i="56"/>
  <c r="I237" i="56"/>
  <c r="I238" i="56"/>
  <c r="I239" i="56"/>
  <c r="I240" i="56"/>
  <c r="I241" i="56"/>
  <c r="I242" i="56"/>
  <c r="I243" i="56"/>
  <c r="I244" i="56"/>
  <c r="I245" i="56"/>
  <c r="I246" i="56"/>
  <c r="I247" i="56"/>
  <c r="I248" i="56"/>
  <c r="I249" i="56"/>
  <c r="I250" i="56"/>
  <c r="I251" i="56"/>
  <c r="I252" i="56"/>
  <c r="I253" i="56"/>
  <c r="I254" i="56"/>
  <c r="I255" i="56"/>
  <c r="I256" i="56"/>
  <c r="I257" i="56"/>
  <c r="I258" i="56"/>
  <c r="I259" i="56"/>
  <c r="I260" i="56"/>
  <c r="I261" i="56"/>
  <c r="I262" i="56"/>
  <c r="I263" i="56"/>
  <c r="I264" i="56"/>
  <c r="I265" i="56"/>
  <c r="I266" i="56"/>
  <c r="I267" i="56"/>
  <c r="I268" i="56"/>
  <c r="I269" i="56"/>
  <c r="I270" i="56"/>
  <c r="I271" i="56"/>
  <c r="I272" i="56"/>
  <c r="I273" i="56"/>
  <c r="I274" i="56"/>
  <c r="I275" i="56"/>
  <c r="I276" i="56"/>
  <c r="I277" i="56"/>
  <c r="I278" i="56"/>
  <c r="I279" i="56"/>
  <c r="I280" i="56"/>
  <c r="I281" i="56"/>
  <c r="I282" i="56"/>
  <c r="I283" i="56"/>
  <c r="I284" i="56"/>
  <c r="I285" i="56"/>
  <c r="I286" i="56"/>
  <c r="I287" i="56"/>
  <c r="I288" i="56"/>
  <c r="I289" i="56"/>
  <c r="I290" i="56"/>
  <c r="I291" i="56"/>
  <c r="I292" i="56"/>
  <c r="I293" i="56"/>
  <c r="I294" i="56"/>
  <c r="I295" i="56"/>
  <c r="I296" i="56"/>
  <c r="I297" i="56"/>
  <c r="I298" i="56"/>
  <c r="I299" i="56"/>
  <c r="I300" i="56"/>
  <c r="I301" i="56"/>
  <c r="I302" i="56"/>
  <c r="I303" i="56"/>
  <c r="I304" i="56"/>
  <c r="I305" i="56"/>
  <c r="I306" i="56"/>
  <c r="I307" i="56"/>
  <c r="I308" i="56"/>
  <c r="I309" i="56"/>
  <c r="I310" i="56"/>
  <c r="I311" i="56"/>
  <c r="I312" i="56"/>
  <c r="I313" i="56"/>
  <c r="I314" i="56"/>
  <c r="I315" i="56"/>
  <c r="I316" i="56"/>
  <c r="I317" i="56"/>
  <c r="I318" i="56"/>
  <c r="I319" i="56"/>
  <c r="I320" i="56"/>
  <c r="I321" i="56"/>
  <c r="I322" i="56"/>
  <c r="I323" i="56"/>
  <c r="I324" i="56"/>
  <c r="I325" i="56"/>
  <c r="I326" i="56"/>
  <c r="I327" i="56"/>
  <c r="I328" i="56"/>
  <c r="I329" i="56"/>
  <c r="I330" i="56"/>
  <c r="I331" i="56"/>
  <c r="I332" i="56"/>
  <c r="I333" i="56"/>
  <c r="I334" i="56"/>
  <c r="I335" i="56"/>
  <c r="I336" i="56"/>
  <c r="I337" i="56"/>
  <c r="I338" i="56"/>
  <c r="I339" i="56"/>
  <c r="I340" i="56"/>
  <c r="I341" i="56"/>
  <c r="I342" i="56"/>
  <c r="I343" i="56"/>
  <c r="I344" i="56"/>
  <c r="I345" i="56"/>
  <c r="I346" i="56"/>
  <c r="I347" i="56"/>
  <c r="I348" i="56"/>
  <c r="I349" i="56"/>
  <c r="I350" i="56"/>
  <c r="I351" i="56"/>
  <c r="I352" i="56"/>
  <c r="I353" i="56"/>
  <c r="I354" i="56"/>
  <c r="I355" i="56"/>
  <c r="I356" i="56"/>
  <c r="I357" i="56"/>
  <c r="I358" i="56"/>
  <c r="I359" i="56"/>
  <c r="I360" i="56"/>
  <c r="I361" i="56"/>
  <c r="I362" i="56"/>
  <c r="I363" i="56"/>
  <c r="I364" i="56"/>
  <c r="I365" i="56"/>
  <c r="I366" i="56"/>
  <c r="I367" i="56"/>
  <c r="I368" i="56"/>
  <c r="I369" i="56"/>
  <c r="I370" i="56"/>
  <c r="I371" i="56"/>
  <c r="I372" i="56"/>
  <c r="I373" i="56"/>
  <c r="I374" i="56"/>
  <c r="I375" i="56"/>
  <c r="I376" i="56"/>
  <c r="I377" i="56"/>
  <c r="I378" i="56"/>
  <c r="I379" i="56"/>
  <c r="I380" i="56"/>
  <c r="I381" i="56"/>
  <c r="I382" i="56"/>
  <c r="I383" i="56"/>
  <c r="I384" i="56"/>
  <c r="I385" i="56"/>
  <c r="I386" i="56"/>
  <c r="I387" i="56"/>
  <c r="I388" i="56"/>
  <c r="I389" i="56"/>
  <c r="I390" i="56"/>
  <c r="I391" i="56"/>
  <c r="I392" i="56"/>
  <c r="I393" i="56"/>
  <c r="I394" i="56"/>
  <c r="I395" i="56"/>
  <c r="I396" i="56"/>
  <c r="I397" i="56"/>
  <c r="I398" i="56"/>
  <c r="I399" i="56"/>
  <c r="I400" i="56"/>
  <c r="I401" i="56"/>
  <c r="I402" i="56"/>
  <c r="I403" i="56"/>
  <c r="I404" i="56"/>
  <c r="I405" i="56"/>
  <c r="I406" i="56"/>
  <c r="I407" i="56"/>
  <c r="I408" i="56"/>
  <c r="I409" i="56"/>
  <c r="I410" i="56"/>
  <c r="I411" i="56"/>
  <c r="I412" i="56"/>
  <c r="I413" i="56"/>
  <c r="I414" i="56"/>
  <c r="I415" i="56"/>
  <c r="I416" i="56"/>
  <c r="I417" i="56"/>
  <c r="I418" i="56"/>
  <c r="I419" i="56"/>
  <c r="I420" i="56"/>
  <c r="I421" i="56"/>
  <c r="I422" i="56"/>
  <c r="I423" i="56"/>
  <c r="I424" i="56"/>
  <c r="I425" i="56"/>
  <c r="I426" i="56"/>
  <c r="I427" i="56"/>
  <c r="I428" i="56"/>
  <c r="I429" i="56"/>
  <c r="I430" i="56"/>
  <c r="I431" i="56"/>
  <c r="I432" i="56"/>
  <c r="I433" i="56"/>
  <c r="I434" i="56"/>
  <c r="I435" i="56"/>
  <c r="I436" i="56"/>
  <c r="I437" i="56"/>
  <c r="I438" i="56"/>
  <c r="I439" i="56"/>
  <c r="I440" i="56"/>
  <c r="I441" i="56"/>
  <c r="I442" i="56"/>
  <c r="I443" i="56"/>
  <c r="I444" i="56"/>
  <c r="I445" i="56"/>
  <c r="I446" i="56"/>
  <c r="I447" i="56"/>
  <c r="I448" i="56"/>
  <c r="I449" i="56"/>
  <c r="I450" i="56"/>
  <c r="I451" i="56"/>
  <c r="I452" i="56"/>
  <c r="I453" i="56"/>
  <c r="I454" i="56"/>
  <c r="I455" i="56"/>
  <c r="I456" i="56"/>
  <c r="I457" i="56"/>
  <c r="I458" i="56"/>
  <c r="I459" i="56"/>
  <c r="I460" i="56"/>
  <c r="I461" i="56"/>
  <c r="I462" i="56"/>
  <c r="I463" i="56"/>
  <c r="I464" i="56"/>
  <c r="I465" i="56"/>
  <c r="I466" i="56"/>
  <c r="I467" i="56"/>
  <c r="I468" i="56"/>
  <c r="I469" i="56"/>
  <c r="I470" i="56"/>
  <c r="H3" i="56"/>
  <c r="H4" i="56"/>
  <c r="H5" i="56"/>
  <c r="H6" i="56"/>
  <c r="H7" i="56"/>
  <c r="H8" i="56"/>
  <c r="H9" i="56"/>
  <c r="H10" i="56"/>
  <c r="H11" i="56"/>
  <c r="H12" i="56"/>
  <c r="H13" i="56"/>
  <c r="H14" i="56"/>
  <c r="H15" i="56"/>
  <c r="H16" i="56"/>
  <c r="H17" i="56"/>
  <c r="H18" i="56"/>
  <c r="H19" i="56"/>
  <c r="H20" i="56"/>
  <c r="H21" i="56"/>
  <c r="H22" i="56"/>
  <c r="H23" i="56"/>
  <c r="H24" i="56"/>
  <c r="H25" i="56"/>
  <c r="H26" i="56"/>
  <c r="H27" i="56"/>
  <c r="H28" i="56"/>
  <c r="H29" i="56"/>
  <c r="H30" i="56"/>
  <c r="H31" i="56"/>
  <c r="H32" i="56"/>
  <c r="H33" i="56"/>
  <c r="H34" i="56"/>
  <c r="H35" i="56"/>
  <c r="H36" i="56"/>
  <c r="H37" i="56"/>
  <c r="H38" i="56"/>
  <c r="H39" i="56"/>
  <c r="H40" i="56"/>
  <c r="H41" i="56"/>
  <c r="H42" i="56"/>
  <c r="H43" i="56"/>
  <c r="H44" i="56"/>
  <c r="H45" i="56"/>
  <c r="H46" i="56"/>
  <c r="H47" i="56"/>
  <c r="H48" i="56"/>
  <c r="H49" i="56"/>
  <c r="H50" i="56"/>
  <c r="H51" i="56"/>
  <c r="H52" i="56"/>
  <c r="H53" i="56"/>
  <c r="H54" i="56"/>
  <c r="H55" i="56"/>
  <c r="H56" i="56"/>
  <c r="H57" i="56"/>
  <c r="H58" i="56"/>
  <c r="H59" i="56"/>
  <c r="H60" i="56"/>
  <c r="H61" i="56"/>
  <c r="H62" i="56"/>
  <c r="H63" i="56"/>
  <c r="H64" i="56"/>
  <c r="H65" i="56"/>
  <c r="H66" i="56"/>
  <c r="H67" i="56"/>
  <c r="H68" i="56"/>
  <c r="H69" i="56"/>
  <c r="H70" i="56"/>
  <c r="H71" i="56"/>
  <c r="H72" i="56"/>
  <c r="H73" i="56"/>
  <c r="H74" i="56"/>
  <c r="H75" i="56"/>
  <c r="H76" i="56"/>
  <c r="H77" i="56"/>
  <c r="H78" i="56"/>
  <c r="H79" i="56"/>
  <c r="H80" i="56"/>
  <c r="H81" i="56"/>
  <c r="H82" i="56"/>
  <c r="H83" i="56"/>
  <c r="H84" i="56"/>
  <c r="H85" i="56"/>
  <c r="H86" i="56"/>
  <c r="H87" i="56"/>
  <c r="H88" i="56"/>
  <c r="H89" i="56"/>
  <c r="H90" i="56"/>
  <c r="H91" i="56"/>
  <c r="H92" i="56"/>
  <c r="H93" i="56"/>
  <c r="H94" i="56"/>
  <c r="H95" i="56"/>
  <c r="H96" i="56"/>
  <c r="H97" i="56"/>
  <c r="H98" i="56"/>
  <c r="H99" i="56"/>
  <c r="H100" i="56"/>
  <c r="H101" i="56"/>
  <c r="H102" i="56"/>
  <c r="H103" i="56"/>
  <c r="H104" i="56"/>
  <c r="H105" i="56"/>
  <c r="H106" i="56"/>
  <c r="H107" i="56"/>
  <c r="H108" i="56"/>
  <c r="H109" i="56"/>
  <c r="H110" i="56"/>
  <c r="H111" i="56"/>
  <c r="H112" i="56"/>
  <c r="H113" i="56"/>
  <c r="H114" i="56"/>
  <c r="H115" i="56"/>
  <c r="H116" i="56"/>
  <c r="H117" i="56"/>
  <c r="H118" i="56"/>
  <c r="H119" i="56"/>
  <c r="H120" i="56"/>
  <c r="H121" i="56"/>
  <c r="H122" i="56"/>
  <c r="H123" i="56"/>
  <c r="H124" i="56"/>
  <c r="H125" i="56"/>
  <c r="H126" i="56"/>
  <c r="H127" i="56"/>
  <c r="H128" i="56"/>
  <c r="H129" i="56"/>
  <c r="H130" i="56"/>
  <c r="H131" i="56"/>
  <c r="H132" i="56"/>
  <c r="H133" i="56"/>
  <c r="H134" i="56"/>
  <c r="H135" i="56"/>
  <c r="H136" i="56"/>
  <c r="H137" i="56"/>
  <c r="H138" i="56"/>
  <c r="H139" i="56"/>
  <c r="H140" i="56"/>
  <c r="H141" i="56"/>
  <c r="H142" i="56"/>
  <c r="H143" i="56"/>
  <c r="H144" i="56"/>
  <c r="H145" i="56"/>
  <c r="H146" i="56"/>
  <c r="H147" i="56"/>
  <c r="H148" i="56"/>
  <c r="H149" i="56"/>
  <c r="H150" i="56"/>
  <c r="H151" i="56"/>
  <c r="H152" i="56"/>
  <c r="H153" i="56"/>
  <c r="H154" i="56"/>
  <c r="H155" i="56"/>
  <c r="H156" i="56"/>
  <c r="H157" i="56"/>
  <c r="H158" i="56"/>
  <c r="H159" i="56"/>
  <c r="H160" i="56"/>
  <c r="H161" i="56"/>
  <c r="H162" i="56"/>
  <c r="H163" i="56"/>
  <c r="H164" i="56"/>
  <c r="H165" i="56"/>
  <c r="H166" i="56"/>
  <c r="H167" i="56"/>
  <c r="H168" i="56"/>
  <c r="H169" i="56"/>
  <c r="H170" i="56"/>
  <c r="H171" i="56"/>
  <c r="H172" i="56"/>
  <c r="H173" i="56"/>
  <c r="H174" i="56"/>
  <c r="H175" i="56"/>
  <c r="H176" i="56"/>
  <c r="H177" i="56"/>
  <c r="H178" i="56"/>
  <c r="H179" i="56"/>
  <c r="H180" i="56"/>
  <c r="H181" i="56"/>
  <c r="H182" i="56"/>
  <c r="H183" i="56"/>
  <c r="H184" i="56"/>
  <c r="H185" i="56"/>
  <c r="H186" i="56"/>
  <c r="H187" i="56"/>
  <c r="H188" i="56"/>
  <c r="H189" i="56"/>
  <c r="H190" i="56"/>
  <c r="H191" i="56"/>
  <c r="H192" i="56"/>
  <c r="H193" i="56"/>
  <c r="H194" i="56"/>
  <c r="H195" i="56"/>
  <c r="H196" i="56"/>
  <c r="H197" i="56"/>
  <c r="H198" i="56"/>
  <c r="H199" i="56"/>
  <c r="H200" i="56"/>
  <c r="H201" i="56"/>
  <c r="H202" i="56"/>
  <c r="H203" i="56"/>
  <c r="H204" i="56"/>
  <c r="H205" i="56"/>
  <c r="H206" i="56"/>
  <c r="H207" i="56"/>
  <c r="H208" i="56"/>
  <c r="H209" i="56"/>
  <c r="H210" i="56"/>
  <c r="H211" i="56"/>
  <c r="H212" i="56"/>
  <c r="H213" i="56"/>
  <c r="H214" i="56"/>
  <c r="H215" i="56"/>
  <c r="H216" i="56"/>
  <c r="H217" i="56"/>
  <c r="H218" i="56"/>
  <c r="H219" i="56"/>
  <c r="H220" i="56"/>
  <c r="H221" i="56"/>
  <c r="H222" i="56"/>
  <c r="H223" i="56"/>
  <c r="H224" i="56"/>
  <c r="H225" i="56"/>
  <c r="H226" i="56"/>
  <c r="H227" i="56"/>
  <c r="H228" i="56"/>
  <c r="H229" i="56"/>
  <c r="H230" i="56"/>
  <c r="H231" i="56"/>
  <c r="H232" i="56"/>
  <c r="H233" i="56"/>
  <c r="H234" i="56"/>
  <c r="H235" i="56"/>
  <c r="H236" i="56"/>
  <c r="H237" i="56"/>
  <c r="H238" i="56"/>
  <c r="H239" i="56"/>
  <c r="H240" i="56"/>
  <c r="H241" i="56"/>
  <c r="H242" i="56"/>
  <c r="H243" i="56"/>
  <c r="H244" i="56"/>
  <c r="H245" i="56"/>
  <c r="H246" i="56"/>
  <c r="H247" i="56"/>
  <c r="H248" i="56"/>
  <c r="H249" i="56"/>
  <c r="H250" i="56"/>
  <c r="H251" i="56"/>
  <c r="H252" i="56"/>
  <c r="H253" i="56"/>
  <c r="H254" i="56"/>
  <c r="H255" i="56"/>
  <c r="H256" i="56"/>
  <c r="H257" i="56"/>
  <c r="H258" i="56"/>
  <c r="H259" i="56"/>
  <c r="H260" i="56"/>
  <c r="H261" i="56"/>
  <c r="H262" i="56"/>
  <c r="H263" i="56"/>
  <c r="H264" i="56"/>
  <c r="H265" i="56"/>
  <c r="H266" i="56"/>
  <c r="H267" i="56"/>
  <c r="H268" i="56"/>
  <c r="H269" i="56"/>
  <c r="H270" i="56"/>
  <c r="H271" i="56"/>
  <c r="H272" i="56"/>
  <c r="H273" i="56"/>
  <c r="H274" i="56"/>
  <c r="H275" i="56"/>
  <c r="H276" i="56"/>
  <c r="H277" i="56"/>
  <c r="H278" i="56"/>
  <c r="H279" i="56"/>
  <c r="H280" i="56"/>
  <c r="H281" i="56"/>
  <c r="H282" i="56"/>
  <c r="H283" i="56"/>
  <c r="H284" i="56"/>
  <c r="H285" i="56"/>
  <c r="H286" i="56"/>
  <c r="H287" i="56"/>
  <c r="H288" i="56"/>
  <c r="H289" i="56"/>
  <c r="H290" i="56"/>
  <c r="H291" i="56"/>
  <c r="H292" i="56"/>
  <c r="H293" i="56"/>
  <c r="H294" i="56"/>
  <c r="H295" i="56"/>
  <c r="H296" i="56"/>
  <c r="H297" i="56"/>
  <c r="H298" i="56"/>
  <c r="H299" i="56"/>
  <c r="H300" i="56"/>
  <c r="H301" i="56"/>
  <c r="H302" i="56"/>
  <c r="H303" i="56"/>
  <c r="H304" i="56"/>
  <c r="H305" i="56"/>
  <c r="H306" i="56"/>
  <c r="H307" i="56"/>
  <c r="H308" i="56"/>
  <c r="H309" i="56"/>
  <c r="H310" i="56"/>
  <c r="H311" i="56"/>
  <c r="H312" i="56"/>
  <c r="H313" i="56"/>
  <c r="H314" i="56"/>
  <c r="H315" i="56"/>
  <c r="H316" i="56"/>
  <c r="H317" i="56"/>
  <c r="H318" i="56"/>
  <c r="H319" i="56"/>
  <c r="H320" i="56"/>
  <c r="H321" i="56"/>
  <c r="H322" i="56"/>
  <c r="H323" i="56"/>
  <c r="H324" i="56"/>
  <c r="H325" i="56"/>
  <c r="H326" i="56"/>
  <c r="H327" i="56"/>
  <c r="H328" i="56"/>
  <c r="H329" i="56"/>
  <c r="H330" i="56"/>
  <c r="H331" i="56"/>
  <c r="H332" i="56"/>
  <c r="H333" i="56"/>
  <c r="H334" i="56"/>
  <c r="H335" i="56"/>
  <c r="H336" i="56"/>
  <c r="H337" i="56"/>
  <c r="H338" i="56"/>
  <c r="H339" i="56"/>
  <c r="H340" i="56"/>
  <c r="H341" i="56"/>
  <c r="H342" i="56"/>
  <c r="H343" i="56"/>
  <c r="H344" i="56"/>
  <c r="H345" i="56"/>
  <c r="H346" i="56"/>
  <c r="H347" i="56"/>
  <c r="H348" i="56"/>
  <c r="H349" i="56"/>
  <c r="H350" i="56"/>
  <c r="H351" i="56"/>
  <c r="H352" i="56"/>
  <c r="H353" i="56"/>
  <c r="H354" i="56"/>
  <c r="H355" i="56"/>
  <c r="H356" i="56"/>
  <c r="H357" i="56"/>
  <c r="H358" i="56"/>
  <c r="H359" i="56"/>
  <c r="H360" i="56"/>
  <c r="H361" i="56"/>
  <c r="H362" i="56"/>
  <c r="H363" i="56"/>
  <c r="H364" i="56"/>
  <c r="H365" i="56"/>
  <c r="H366" i="56"/>
  <c r="H367" i="56"/>
  <c r="H368" i="56"/>
  <c r="H369" i="56"/>
  <c r="H370" i="56"/>
  <c r="H371" i="56"/>
  <c r="H372" i="56"/>
  <c r="H373" i="56"/>
  <c r="H374" i="56"/>
  <c r="H375" i="56"/>
  <c r="H376" i="56"/>
  <c r="H377" i="56"/>
  <c r="H378" i="56"/>
  <c r="H379" i="56"/>
  <c r="H380" i="56"/>
  <c r="H381" i="56"/>
  <c r="H382" i="56"/>
  <c r="H383" i="56"/>
  <c r="H384" i="56"/>
  <c r="H385" i="56"/>
  <c r="H386" i="56"/>
  <c r="H387" i="56"/>
  <c r="H388" i="56"/>
  <c r="H389" i="56"/>
  <c r="H390" i="56"/>
  <c r="H391" i="56"/>
  <c r="H392" i="56"/>
  <c r="H393" i="56"/>
  <c r="H394" i="56"/>
  <c r="H395" i="56"/>
  <c r="H396" i="56"/>
  <c r="H397" i="56"/>
  <c r="H398" i="56"/>
  <c r="H399" i="56"/>
  <c r="H400" i="56"/>
  <c r="H401" i="56"/>
  <c r="H402" i="56"/>
  <c r="H403" i="56"/>
  <c r="H404" i="56"/>
  <c r="H405" i="56"/>
  <c r="H406" i="56"/>
  <c r="H407" i="56"/>
  <c r="H408" i="56"/>
  <c r="H409" i="56"/>
  <c r="H410" i="56"/>
  <c r="H411" i="56"/>
  <c r="H412" i="56"/>
  <c r="H413" i="56"/>
  <c r="H414" i="56"/>
  <c r="H415" i="56"/>
  <c r="H416" i="56"/>
  <c r="H417" i="56"/>
  <c r="H418" i="56"/>
  <c r="H419" i="56"/>
  <c r="H420" i="56"/>
  <c r="H421" i="56"/>
  <c r="H422" i="56"/>
  <c r="H423" i="56"/>
  <c r="H424" i="56"/>
  <c r="H425" i="56"/>
  <c r="H426" i="56"/>
  <c r="H427" i="56"/>
  <c r="H428" i="56"/>
  <c r="H429" i="56"/>
  <c r="H430" i="56"/>
  <c r="H431" i="56"/>
  <c r="H432" i="56"/>
  <c r="H433" i="56"/>
  <c r="H434" i="56"/>
  <c r="H435" i="56"/>
  <c r="H436" i="56"/>
  <c r="H437" i="56"/>
  <c r="H438" i="56"/>
  <c r="H439" i="56"/>
  <c r="H440" i="56"/>
  <c r="H441" i="56"/>
  <c r="H442" i="56"/>
  <c r="H443" i="56"/>
  <c r="H444" i="56"/>
  <c r="H445" i="56"/>
  <c r="H446" i="56"/>
  <c r="H447" i="56"/>
  <c r="H448" i="56"/>
  <c r="H449" i="56"/>
  <c r="H450" i="56"/>
  <c r="H451" i="56"/>
  <c r="H452" i="56"/>
  <c r="H453" i="56"/>
  <c r="H454" i="56"/>
  <c r="H455" i="56"/>
  <c r="H456" i="56"/>
  <c r="H457" i="56"/>
  <c r="H458" i="56"/>
  <c r="H459" i="56"/>
  <c r="H460" i="56"/>
  <c r="H461" i="56"/>
  <c r="H462" i="56"/>
  <c r="H463" i="56"/>
  <c r="H464" i="56"/>
  <c r="H465" i="56"/>
  <c r="H466" i="56"/>
  <c r="H467" i="56"/>
  <c r="H468" i="56"/>
  <c r="H469" i="56"/>
  <c r="H470" i="56"/>
  <c r="G3" i="56"/>
  <c r="G4" i="56"/>
  <c r="G5" i="56"/>
  <c r="G6" i="56"/>
  <c r="G7" i="56"/>
  <c r="G8" i="56"/>
  <c r="G9" i="56"/>
  <c r="G10" i="56"/>
  <c r="G11" i="56"/>
  <c r="G12" i="56"/>
  <c r="G13" i="56"/>
  <c r="G14" i="56"/>
  <c r="G15" i="56"/>
  <c r="G16" i="56"/>
  <c r="G17" i="56"/>
  <c r="G18" i="56"/>
  <c r="G19" i="56"/>
  <c r="G20" i="56"/>
  <c r="G21" i="56"/>
  <c r="G22" i="56"/>
  <c r="G23" i="56"/>
  <c r="G24" i="56"/>
  <c r="G25" i="56"/>
  <c r="G26" i="56"/>
  <c r="G27" i="56"/>
  <c r="G28" i="56"/>
  <c r="G29" i="56"/>
  <c r="G30" i="56"/>
  <c r="G31" i="56"/>
  <c r="G32" i="56"/>
  <c r="G33" i="56"/>
  <c r="G34" i="56"/>
  <c r="G35" i="56"/>
  <c r="G36" i="56"/>
  <c r="G37" i="56"/>
  <c r="G38" i="56"/>
  <c r="G39" i="56"/>
  <c r="G40" i="56"/>
  <c r="G41" i="56"/>
  <c r="G42" i="56"/>
  <c r="G43" i="56"/>
  <c r="G44" i="56"/>
  <c r="G45" i="56"/>
  <c r="G46" i="56"/>
  <c r="G47" i="56"/>
  <c r="G48" i="56"/>
  <c r="G49" i="56"/>
  <c r="G50" i="56"/>
  <c r="G51" i="56"/>
  <c r="G52" i="56"/>
  <c r="G53" i="56"/>
  <c r="G54" i="56"/>
  <c r="G55" i="56"/>
  <c r="G56" i="56"/>
  <c r="G57" i="56"/>
  <c r="G58" i="56"/>
  <c r="G59" i="56"/>
  <c r="G60" i="56"/>
  <c r="G61" i="56"/>
  <c r="G62" i="56"/>
  <c r="G63" i="56"/>
  <c r="G64" i="56"/>
  <c r="G65" i="56"/>
  <c r="G66" i="56"/>
  <c r="G67" i="56"/>
  <c r="G68" i="56"/>
  <c r="G69" i="56"/>
  <c r="G70" i="56"/>
  <c r="G71" i="56"/>
  <c r="G72" i="56"/>
  <c r="G73" i="56"/>
  <c r="G74" i="56"/>
  <c r="G75" i="56"/>
  <c r="G76" i="56"/>
  <c r="G77" i="56"/>
  <c r="G78" i="56"/>
  <c r="G79" i="56"/>
  <c r="G80" i="56"/>
  <c r="G81" i="56"/>
  <c r="G82" i="56"/>
  <c r="G83" i="56"/>
  <c r="G84" i="56"/>
  <c r="G85" i="56"/>
  <c r="G86" i="56"/>
  <c r="G87" i="56"/>
  <c r="G88" i="56"/>
  <c r="G89" i="56"/>
  <c r="G90" i="56"/>
  <c r="G91" i="56"/>
  <c r="G92" i="56"/>
  <c r="G93" i="56"/>
  <c r="G94" i="56"/>
  <c r="G95" i="56"/>
  <c r="G96" i="56"/>
  <c r="G97" i="56"/>
  <c r="G98" i="56"/>
  <c r="G99" i="56"/>
  <c r="G100" i="56"/>
  <c r="G101" i="56"/>
  <c r="G102" i="56"/>
  <c r="G103" i="56"/>
  <c r="G104" i="56"/>
  <c r="G105" i="56"/>
  <c r="G106" i="56"/>
  <c r="G107" i="56"/>
  <c r="G108" i="56"/>
  <c r="G109" i="56"/>
  <c r="G110" i="56"/>
  <c r="G111" i="56"/>
  <c r="G112" i="56"/>
  <c r="G113" i="56"/>
  <c r="G114" i="56"/>
  <c r="G115" i="56"/>
  <c r="G116" i="56"/>
  <c r="G117" i="56"/>
  <c r="G118" i="56"/>
  <c r="G119" i="56"/>
  <c r="G120" i="56"/>
  <c r="G121" i="56"/>
  <c r="G122" i="56"/>
  <c r="G123" i="56"/>
  <c r="G124" i="56"/>
  <c r="G125" i="56"/>
  <c r="G126" i="56"/>
  <c r="G127" i="56"/>
  <c r="G128" i="56"/>
  <c r="G129" i="56"/>
  <c r="G130" i="56"/>
  <c r="G131" i="56"/>
  <c r="G132" i="56"/>
  <c r="G133" i="56"/>
  <c r="G134" i="56"/>
  <c r="G135" i="56"/>
  <c r="G136" i="56"/>
  <c r="G137" i="56"/>
  <c r="G138" i="56"/>
  <c r="G139" i="56"/>
  <c r="G140" i="56"/>
  <c r="G141" i="56"/>
  <c r="G142" i="56"/>
  <c r="G143" i="56"/>
  <c r="G144" i="56"/>
  <c r="G145" i="56"/>
  <c r="G146" i="56"/>
  <c r="G147" i="56"/>
  <c r="G148" i="56"/>
  <c r="G149" i="56"/>
  <c r="G150" i="56"/>
  <c r="G151" i="56"/>
  <c r="G152" i="56"/>
  <c r="G153" i="56"/>
  <c r="G154" i="56"/>
  <c r="G155" i="56"/>
  <c r="G156" i="56"/>
  <c r="G157" i="56"/>
  <c r="G158" i="56"/>
  <c r="G159" i="56"/>
  <c r="G160" i="56"/>
  <c r="G161" i="56"/>
  <c r="G162" i="56"/>
  <c r="G163" i="56"/>
  <c r="G164" i="56"/>
  <c r="G165" i="56"/>
  <c r="G166" i="56"/>
  <c r="G167" i="56"/>
  <c r="G168" i="56"/>
  <c r="G169" i="56"/>
  <c r="G170" i="56"/>
  <c r="G171" i="56"/>
  <c r="G172" i="56"/>
  <c r="G173" i="56"/>
  <c r="G174" i="56"/>
  <c r="G175" i="56"/>
  <c r="G176" i="56"/>
  <c r="G177" i="56"/>
  <c r="G178" i="56"/>
  <c r="G179" i="56"/>
  <c r="G180" i="56"/>
  <c r="G181" i="56"/>
  <c r="G182" i="56"/>
  <c r="G183" i="56"/>
  <c r="G184" i="56"/>
  <c r="G185" i="56"/>
  <c r="G186" i="56"/>
  <c r="G187" i="56"/>
  <c r="G188" i="56"/>
  <c r="G189" i="56"/>
  <c r="G190" i="56"/>
  <c r="G191" i="56"/>
  <c r="G192" i="56"/>
  <c r="G193" i="56"/>
  <c r="G194" i="56"/>
  <c r="G195" i="56"/>
  <c r="G196" i="56"/>
  <c r="G197" i="56"/>
  <c r="G198" i="56"/>
  <c r="G199" i="56"/>
  <c r="G200" i="56"/>
  <c r="G201" i="56"/>
  <c r="G202" i="56"/>
  <c r="G203" i="56"/>
  <c r="G204" i="56"/>
  <c r="G205" i="56"/>
  <c r="G206" i="56"/>
  <c r="G207" i="56"/>
  <c r="G208" i="56"/>
  <c r="G209" i="56"/>
  <c r="G210" i="56"/>
  <c r="G211" i="56"/>
  <c r="G212" i="56"/>
  <c r="G213" i="56"/>
  <c r="G214" i="56"/>
  <c r="G215" i="56"/>
  <c r="G216" i="56"/>
  <c r="G217" i="56"/>
  <c r="G218" i="56"/>
  <c r="G219" i="56"/>
  <c r="G220" i="56"/>
  <c r="G221" i="56"/>
  <c r="G222" i="56"/>
  <c r="G223" i="56"/>
  <c r="G224" i="56"/>
  <c r="G225" i="56"/>
  <c r="G226" i="56"/>
  <c r="G227" i="56"/>
  <c r="G228" i="56"/>
  <c r="G229" i="56"/>
  <c r="G230" i="56"/>
  <c r="G231" i="56"/>
  <c r="G232" i="56"/>
  <c r="G233" i="56"/>
  <c r="G234" i="56"/>
  <c r="G235" i="56"/>
  <c r="G236" i="56"/>
  <c r="G237" i="56"/>
  <c r="G238" i="56"/>
  <c r="G239" i="56"/>
  <c r="G240" i="56"/>
  <c r="G241" i="56"/>
  <c r="G242" i="56"/>
  <c r="G243" i="56"/>
  <c r="G244" i="56"/>
  <c r="G245" i="56"/>
  <c r="G246" i="56"/>
  <c r="G247" i="56"/>
  <c r="G248" i="56"/>
  <c r="G249" i="56"/>
  <c r="G250" i="56"/>
  <c r="G251" i="56"/>
  <c r="G252" i="56"/>
  <c r="G253" i="56"/>
  <c r="G254" i="56"/>
  <c r="G255" i="56"/>
  <c r="G256" i="56"/>
  <c r="G257" i="56"/>
  <c r="G258" i="56"/>
  <c r="G259" i="56"/>
  <c r="G260" i="56"/>
  <c r="G261" i="56"/>
  <c r="G262" i="56"/>
  <c r="G263" i="56"/>
  <c r="G264" i="56"/>
  <c r="G265" i="56"/>
  <c r="G266" i="56"/>
  <c r="G267" i="56"/>
  <c r="G268" i="56"/>
  <c r="G269" i="56"/>
  <c r="G270" i="56"/>
  <c r="G271" i="56"/>
  <c r="G272" i="56"/>
  <c r="G273" i="56"/>
  <c r="G274" i="56"/>
  <c r="G275" i="56"/>
  <c r="G276" i="56"/>
  <c r="G277" i="56"/>
  <c r="G278" i="56"/>
  <c r="G279" i="56"/>
  <c r="G280" i="56"/>
  <c r="G281" i="56"/>
  <c r="G282" i="56"/>
  <c r="G283" i="56"/>
  <c r="G284" i="56"/>
  <c r="G285" i="56"/>
  <c r="G286" i="56"/>
  <c r="G287" i="56"/>
  <c r="G288" i="56"/>
  <c r="G289" i="56"/>
  <c r="G290" i="56"/>
  <c r="G291" i="56"/>
  <c r="G292" i="56"/>
  <c r="G293" i="56"/>
  <c r="G294" i="56"/>
  <c r="G295" i="56"/>
  <c r="G296" i="56"/>
  <c r="G297" i="56"/>
  <c r="G298" i="56"/>
  <c r="G299" i="56"/>
  <c r="G300" i="56"/>
  <c r="G301" i="56"/>
  <c r="G302" i="56"/>
  <c r="G303" i="56"/>
  <c r="G304" i="56"/>
  <c r="G305" i="56"/>
  <c r="G306" i="56"/>
  <c r="G307" i="56"/>
  <c r="G308" i="56"/>
  <c r="G309" i="56"/>
  <c r="G310" i="56"/>
  <c r="G311" i="56"/>
  <c r="G312" i="56"/>
  <c r="G313" i="56"/>
  <c r="G314" i="56"/>
  <c r="G315" i="56"/>
  <c r="G316" i="56"/>
  <c r="G317" i="56"/>
  <c r="G318" i="56"/>
  <c r="G319" i="56"/>
  <c r="G320" i="56"/>
  <c r="G321" i="56"/>
  <c r="G322" i="56"/>
  <c r="G323" i="56"/>
  <c r="G324" i="56"/>
  <c r="G325" i="56"/>
  <c r="G326" i="56"/>
  <c r="G327" i="56"/>
  <c r="G328" i="56"/>
  <c r="G329" i="56"/>
  <c r="G330" i="56"/>
  <c r="G331" i="56"/>
  <c r="G332" i="56"/>
  <c r="G333" i="56"/>
  <c r="G334" i="56"/>
  <c r="G335" i="56"/>
  <c r="G336" i="56"/>
  <c r="G337" i="56"/>
  <c r="G338" i="56"/>
  <c r="G339" i="56"/>
  <c r="G340" i="56"/>
  <c r="G341" i="56"/>
  <c r="G342" i="56"/>
  <c r="G343" i="56"/>
  <c r="G344" i="56"/>
  <c r="G345" i="56"/>
  <c r="G346" i="56"/>
  <c r="G347" i="56"/>
  <c r="G348" i="56"/>
  <c r="G349" i="56"/>
  <c r="G350" i="56"/>
  <c r="G351" i="56"/>
  <c r="G352" i="56"/>
  <c r="G353" i="56"/>
  <c r="G354" i="56"/>
  <c r="G355" i="56"/>
  <c r="G356" i="56"/>
  <c r="G357" i="56"/>
  <c r="G358" i="56"/>
  <c r="G359" i="56"/>
  <c r="G360" i="56"/>
  <c r="G361" i="56"/>
  <c r="G362" i="56"/>
  <c r="G363" i="56"/>
  <c r="G364" i="56"/>
  <c r="G365" i="56"/>
  <c r="G366" i="56"/>
  <c r="G367" i="56"/>
  <c r="G368" i="56"/>
  <c r="G369" i="56"/>
  <c r="G370" i="56"/>
  <c r="G371" i="56"/>
  <c r="G372" i="56"/>
  <c r="G373" i="56"/>
  <c r="G374" i="56"/>
  <c r="G375" i="56"/>
  <c r="G376" i="56"/>
  <c r="G377" i="56"/>
  <c r="G378" i="56"/>
  <c r="G379" i="56"/>
  <c r="G380" i="56"/>
  <c r="G381" i="56"/>
  <c r="G382" i="56"/>
  <c r="G383" i="56"/>
  <c r="G384" i="56"/>
  <c r="G385" i="56"/>
  <c r="G386" i="56"/>
  <c r="G387" i="56"/>
  <c r="G388" i="56"/>
  <c r="G389" i="56"/>
  <c r="G390" i="56"/>
  <c r="G391" i="56"/>
  <c r="G392" i="56"/>
  <c r="G393" i="56"/>
  <c r="G394" i="56"/>
  <c r="G395" i="56"/>
  <c r="G396" i="56"/>
  <c r="G397" i="56"/>
  <c r="G398" i="56"/>
  <c r="G399" i="56"/>
  <c r="G400" i="56"/>
  <c r="G401" i="56"/>
  <c r="G402" i="56"/>
  <c r="G403" i="56"/>
  <c r="G404" i="56"/>
  <c r="G405" i="56"/>
  <c r="G406" i="56"/>
  <c r="G407" i="56"/>
  <c r="G408" i="56"/>
  <c r="G409" i="56"/>
  <c r="G410" i="56"/>
  <c r="G411" i="56"/>
  <c r="G412" i="56"/>
  <c r="G413" i="56"/>
  <c r="G414" i="56"/>
  <c r="G415" i="56"/>
  <c r="G416" i="56"/>
  <c r="G417" i="56"/>
  <c r="G418" i="56"/>
  <c r="G419" i="56"/>
  <c r="G420" i="56"/>
  <c r="G421" i="56"/>
  <c r="G422" i="56"/>
  <c r="G423" i="56"/>
  <c r="G424" i="56"/>
  <c r="G425" i="56"/>
  <c r="G426" i="56"/>
  <c r="G427" i="56"/>
  <c r="G428" i="56"/>
  <c r="G429" i="56"/>
  <c r="G430" i="56"/>
  <c r="G431" i="56"/>
  <c r="G432" i="56"/>
  <c r="G433" i="56"/>
  <c r="G434" i="56"/>
  <c r="G435" i="56"/>
  <c r="G436" i="56"/>
  <c r="G437" i="56"/>
  <c r="G438" i="56"/>
  <c r="G439" i="56"/>
  <c r="G440" i="56"/>
  <c r="G441" i="56"/>
  <c r="G442" i="56"/>
  <c r="G443" i="56"/>
  <c r="G444" i="56"/>
  <c r="G445" i="56"/>
  <c r="G446" i="56"/>
  <c r="G447" i="56"/>
  <c r="G448" i="56"/>
  <c r="G449" i="56"/>
  <c r="G450" i="56"/>
  <c r="G451" i="56"/>
  <c r="G452" i="56"/>
  <c r="G453" i="56"/>
  <c r="G454" i="56"/>
  <c r="G455" i="56"/>
  <c r="G456" i="56"/>
  <c r="G457" i="56"/>
  <c r="G458" i="56"/>
  <c r="G459" i="56"/>
  <c r="G460" i="56"/>
  <c r="G461" i="56"/>
  <c r="G462" i="56"/>
  <c r="G463" i="56"/>
  <c r="G464" i="56"/>
  <c r="G465" i="56"/>
  <c r="G466" i="56"/>
  <c r="G467" i="56"/>
  <c r="G468" i="56"/>
  <c r="G469" i="56"/>
  <c r="G470"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E3" i="56"/>
  <c r="E4" i="56"/>
  <c r="E5" i="56"/>
  <c r="E6" i="56"/>
  <c r="E7" i="56"/>
  <c r="E8" i="56"/>
  <c r="E9" i="56"/>
  <c r="E10" i="56"/>
  <c r="E11" i="56"/>
  <c r="E12" i="56"/>
  <c r="E13" i="56"/>
  <c r="E14" i="56"/>
  <c r="E15" i="56"/>
  <c r="E16" i="56"/>
  <c r="E17" i="56"/>
  <c r="E18" i="56"/>
  <c r="E19" i="56"/>
  <c r="E20" i="56"/>
  <c r="E21" i="56"/>
  <c r="E22" i="56"/>
  <c r="E23" i="56"/>
  <c r="E24" i="56"/>
  <c r="E25" i="56"/>
  <c r="E26" i="56"/>
  <c r="E27" i="56"/>
  <c r="E28" i="56"/>
  <c r="E29" i="56"/>
  <c r="E30" i="56"/>
  <c r="E31" i="56"/>
  <c r="E32" i="56"/>
  <c r="E33" i="56"/>
  <c r="E34" i="56"/>
  <c r="E35" i="56"/>
  <c r="E36" i="56"/>
  <c r="E37" i="56"/>
  <c r="E38" i="56"/>
  <c r="E39" i="56"/>
  <c r="E40" i="56"/>
  <c r="E41" i="56"/>
  <c r="E42" i="56"/>
  <c r="E43" i="56"/>
  <c r="E44" i="56"/>
  <c r="E45" i="56"/>
  <c r="E46" i="56"/>
  <c r="E47" i="56"/>
  <c r="E48" i="56"/>
  <c r="E49" i="56"/>
  <c r="E50" i="56"/>
  <c r="E51" i="56"/>
  <c r="E52" i="56"/>
  <c r="E53" i="56"/>
  <c r="E54" i="56"/>
  <c r="E55" i="56"/>
  <c r="E56" i="56"/>
  <c r="E57" i="56"/>
  <c r="E58" i="56"/>
  <c r="E59" i="56"/>
  <c r="E60" i="56"/>
  <c r="E61" i="56"/>
  <c r="E62" i="56"/>
  <c r="E63" i="56"/>
  <c r="E64" i="56"/>
  <c r="E65" i="56"/>
  <c r="E66" i="56"/>
  <c r="E67" i="56"/>
  <c r="E68" i="56"/>
  <c r="E69" i="56"/>
  <c r="E70" i="56"/>
  <c r="E71" i="56"/>
  <c r="E72" i="56"/>
  <c r="E73" i="56"/>
  <c r="E74" i="56"/>
  <c r="E75" i="56"/>
  <c r="E76" i="56"/>
  <c r="E77" i="56"/>
  <c r="E78" i="56"/>
  <c r="E79" i="56"/>
  <c r="E80" i="56"/>
  <c r="E81" i="56"/>
  <c r="E82" i="56"/>
  <c r="E83" i="56"/>
  <c r="E84" i="56"/>
  <c r="E85" i="56"/>
  <c r="E86" i="56"/>
  <c r="E87" i="56"/>
  <c r="E88" i="56"/>
  <c r="E89" i="56"/>
  <c r="E90" i="56"/>
  <c r="E91" i="56"/>
  <c r="E92" i="56"/>
  <c r="E93" i="56"/>
  <c r="E94" i="56"/>
  <c r="E95" i="56"/>
  <c r="E96" i="56"/>
  <c r="E97" i="56"/>
  <c r="E98" i="56"/>
  <c r="E99" i="56"/>
  <c r="E100" i="56"/>
  <c r="E101" i="56"/>
  <c r="E102" i="56"/>
  <c r="E103" i="56"/>
  <c r="E104" i="56"/>
  <c r="E105" i="56"/>
  <c r="E106" i="56"/>
  <c r="E107" i="56"/>
  <c r="E108" i="56"/>
  <c r="E109" i="56"/>
  <c r="E110" i="56"/>
  <c r="E111" i="56"/>
  <c r="E112" i="56"/>
  <c r="E113" i="56"/>
  <c r="E114" i="56"/>
  <c r="E115" i="56"/>
  <c r="E116" i="56"/>
  <c r="E117" i="56"/>
  <c r="E118" i="56"/>
  <c r="E119" i="56"/>
  <c r="E120" i="56"/>
  <c r="E121" i="56"/>
  <c r="E122" i="56"/>
  <c r="E123" i="56"/>
  <c r="E124" i="56"/>
  <c r="E125" i="56"/>
  <c r="E126" i="56"/>
  <c r="E127" i="56"/>
  <c r="E128" i="56"/>
  <c r="E129" i="56"/>
  <c r="E130" i="56"/>
  <c r="E131" i="56"/>
  <c r="E132" i="56"/>
  <c r="E133" i="56"/>
  <c r="E134" i="56"/>
  <c r="E135" i="56"/>
  <c r="E136" i="56"/>
  <c r="E137" i="56"/>
  <c r="E138" i="56"/>
  <c r="E139" i="56"/>
  <c r="E140" i="56"/>
  <c r="E141" i="56"/>
  <c r="E142" i="56"/>
  <c r="E143" i="56"/>
  <c r="E144" i="56"/>
  <c r="E145" i="56"/>
  <c r="E146" i="56"/>
  <c r="E147" i="56"/>
  <c r="E148" i="56"/>
  <c r="E149" i="56"/>
  <c r="E150" i="56"/>
  <c r="E151" i="56"/>
  <c r="E152" i="56"/>
  <c r="E153" i="56"/>
  <c r="E154" i="56"/>
  <c r="E155" i="56"/>
  <c r="E156" i="56"/>
  <c r="E157" i="56"/>
  <c r="E158" i="56"/>
  <c r="E159" i="56"/>
  <c r="E160" i="56"/>
  <c r="E161" i="56"/>
  <c r="E162" i="56"/>
  <c r="E163" i="56"/>
  <c r="E164" i="56"/>
  <c r="E165" i="56"/>
  <c r="E166" i="56"/>
  <c r="E167" i="56"/>
  <c r="E168" i="56"/>
  <c r="E169" i="56"/>
  <c r="E170" i="56"/>
  <c r="E171" i="56"/>
  <c r="E172" i="56"/>
  <c r="E173" i="56"/>
  <c r="E174" i="56"/>
  <c r="E175" i="56"/>
  <c r="E176" i="56"/>
  <c r="E177" i="56"/>
  <c r="E178" i="56"/>
  <c r="E179" i="56"/>
  <c r="E180" i="56"/>
  <c r="E181" i="56"/>
  <c r="E182" i="56"/>
  <c r="E183" i="56"/>
  <c r="E184" i="56"/>
  <c r="E185" i="56"/>
  <c r="E186" i="56"/>
  <c r="E187" i="56"/>
  <c r="E188" i="56"/>
  <c r="E189" i="56"/>
  <c r="E190" i="56"/>
  <c r="E191" i="56"/>
  <c r="E192" i="56"/>
  <c r="E193" i="56"/>
  <c r="E194" i="56"/>
  <c r="E195" i="56"/>
  <c r="E196" i="56"/>
  <c r="E197" i="56"/>
  <c r="E198" i="56"/>
  <c r="E199" i="56"/>
  <c r="E200" i="56"/>
  <c r="E201" i="56"/>
  <c r="E202" i="56"/>
  <c r="E203" i="56"/>
  <c r="E204" i="56"/>
  <c r="E205" i="56"/>
  <c r="E206" i="56"/>
  <c r="E207" i="56"/>
  <c r="E208" i="56"/>
  <c r="E209" i="56"/>
  <c r="E210" i="56"/>
  <c r="E211" i="56"/>
  <c r="E212" i="56"/>
  <c r="E213" i="56"/>
  <c r="E214" i="56"/>
  <c r="E215" i="56"/>
  <c r="E216" i="56"/>
  <c r="E217" i="56"/>
  <c r="E218" i="56"/>
  <c r="E219" i="56"/>
  <c r="E220" i="56"/>
  <c r="E221" i="56"/>
  <c r="E222" i="56"/>
  <c r="E223" i="56"/>
  <c r="E224" i="56"/>
  <c r="E225" i="56"/>
  <c r="E226" i="56"/>
  <c r="E227" i="56"/>
  <c r="E228" i="56"/>
  <c r="E229" i="56"/>
  <c r="E230" i="56"/>
  <c r="E231" i="56"/>
  <c r="E232" i="56"/>
  <c r="E233" i="56"/>
  <c r="E234" i="56"/>
  <c r="E235" i="56"/>
  <c r="E236" i="56"/>
  <c r="E237" i="56"/>
  <c r="E238" i="56"/>
  <c r="E239" i="56"/>
  <c r="E240" i="56"/>
  <c r="E241" i="56"/>
  <c r="E242" i="56"/>
  <c r="E243" i="56"/>
  <c r="E244" i="56"/>
  <c r="E245" i="56"/>
  <c r="E246" i="56"/>
  <c r="E247" i="56"/>
  <c r="E248" i="56"/>
  <c r="E249" i="56"/>
  <c r="E250" i="56"/>
  <c r="E251" i="56"/>
  <c r="E252" i="56"/>
  <c r="E253" i="56"/>
  <c r="E254" i="56"/>
  <c r="E255" i="56"/>
  <c r="E256" i="56"/>
  <c r="E257" i="56"/>
  <c r="E258" i="56"/>
  <c r="E259" i="56"/>
  <c r="E260" i="56"/>
  <c r="E261" i="56"/>
  <c r="E262" i="56"/>
  <c r="E263" i="56"/>
  <c r="E264" i="56"/>
  <c r="E265" i="56"/>
  <c r="E266" i="56"/>
  <c r="E267" i="56"/>
  <c r="E268" i="56"/>
  <c r="E269" i="56"/>
  <c r="E270" i="56"/>
  <c r="E271" i="56"/>
  <c r="E272" i="56"/>
  <c r="E273" i="56"/>
  <c r="E274" i="56"/>
  <c r="E275" i="56"/>
  <c r="E276" i="56"/>
  <c r="E277" i="56"/>
  <c r="E278" i="56"/>
  <c r="E279" i="56"/>
  <c r="E280" i="56"/>
  <c r="E281" i="56"/>
  <c r="E282" i="56"/>
  <c r="E283" i="56"/>
  <c r="E284" i="56"/>
  <c r="E285" i="56"/>
  <c r="E286" i="56"/>
  <c r="E287" i="56"/>
  <c r="E288" i="56"/>
  <c r="E289" i="56"/>
  <c r="E290" i="56"/>
  <c r="E291" i="56"/>
  <c r="E292" i="56"/>
  <c r="E293" i="56"/>
  <c r="E294" i="56"/>
  <c r="E295" i="56"/>
  <c r="E296" i="56"/>
  <c r="E297" i="56"/>
  <c r="E298" i="56"/>
  <c r="E299" i="56"/>
  <c r="E300" i="56"/>
  <c r="E301" i="56"/>
  <c r="E302" i="56"/>
  <c r="E303" i="56"/>
  <c r="E304" i="56"/>
  <c r="E305" i="56"/>
  <c r="E306" i="56"/>
  <c r="E307" i="56"/>
  <c r="E308" i="56"/>
  <c r="E309" i="56"/>
  <c r="E310" i="56"/>
  <c r="E311" i="56"/>
  <c r="E312" i="56"/>
  <c r="E313" i="56"/>
  <c r="E314" i="56"/>
  <c r="E315" i="56"/>
  <c r="E316" i="56"/>
  <c r="E317" i="56"/>
  <c r="E318" i="56"/>
  <c r="E319" i="56"/>
  <c r="E320" i="56"/>
  <c r="E321" i="56"/>
  <c r="E322" i="56"/>
  <c r="E323" i="56"/>
  <c r="E324" i="56"/>
  <c r="E325" i="56"/>
  <c r="E326" i="56"/>
  <c r="E327" i="56"/>
  <c r="E328" i="56"/>
  <c r="E329" i="56"/>
  <c r="E330" i="56"/>
  <c r="E331" i="56"/>
  <c r="E332" i="56"/>
  <c r="E333" i="56"/>
  <c r="E334" i="56"/>
  <c r="E335" i="56"/>
  <c r="E336" i="56"/>
  <c r="E337" i="56"/>
  <c r="E338" i="56"/>
  <c r="E339" i="56"/>
  <c r="E340" i="56"/>
  <c r="E341" i="56"/>
  <c r="E342" i="56"/>
  <c r="E343" i="56"/>
  <c r="E344" i="56"/>
  <c r="E345" i="56"/>
  <c r="E346" i="56"/>
  <c r="E347" i="56"/>
  <c r="E348" i="56"/>
  <c r="E349" i="56"/>
  <c r="E350" i="56"/>
  <c r="E351" i="56"/>
  <c r="E352" i="56"/>
  <c r="E353" i="56"/>
  <c r="E354" i="56"/>
  <c r="E355" i="56"/>
  <c r="E356" i="56"/>
  <c r="E357" i="56"/>
  <c r="E358" i="56"/>
  <c r="E359" i="56"/>
  <c r="E360" i="56"/>
  <c r="E361" i="56"/>
  <c r="E362" i="56"/>
  <c r="E363" i="56"/>
  <c r="E364" i="56"/>
  <c r="E365" i="56"/>
  <c r="E366" i="56"/>
  <c r="E367" i="56"/>
  <c r="E368" i="56"/>
  <c r="E369" i="56"/>
  <c r="E370" i="56"/>
  <c r="E371" i="56"/>
  <c r="E372" i="56"/>
  <c r="E373" i="56"/>
  <c r="E374" i="56"/>
  <c r="E375" i="56"/>
  <c r="E376" i="56"/>
  <c r="E377" i="56"/>
  <c r="E378" i="56"/>
  <c r="E379" i="56"/>
  <c r="E380" i="56"/>
  <c r="E381" i="56"/>
  <c r="E382" i="56"/>
  <c r="E383" i="56"/>
  <c r="E384" i="56"/>
  <c r="E385" i="56"/>
  <c r="E386" i="56"/>
  <c r="E387" i="56"/>
  <c r="E388" i="56"/>
  <c r="E389" i="56"/>
  <c r="E390" i="56"/>
  <c r="E391" i="56"/>
  <c r="E392" i="56"/>
  <c r="E393" i="56"/>
  <c r="E394" i="56"/>
  <c r="E395" i="56"/>
  <c r="E396" i="56"/>
  <c r="E397" i="56"/>
  <c r="E398" i="56"/>
  <c r="E399" i="56"/>
  <c r="E400" i="56"/>
  <c r="E401" i="56"/>
  <c r="E402" i="56"/>
  <c r="E403" i="56"/>
  <c r="E404" i="56"/>
  <c r="E405" i="56"/>
  <c r="E406" i="56"/>
  <c r="E407" i="56"/>
  <c r="E408" i="56"/>
  <c r="E409" i="56"/>
  <c r="E410" i="56"/>
  <c r="E411" i="56"/>
  <c r="E412" i="56"/>
  <c r="E413" i="56"/>
  <c r="E414" i="56"/>
  <c r="E415" i="56"/>
  <c r="E416" i="56"/>
  <c r="E417" i="56"/>
  <c r="E418" i="56"/>
  <c r="E419" i="56"/>
  <c r="E420" i="56"/>
  <c r="E421" i="56"/>
  <c r="E422" i="56"/>
  <c r="E423" i="56"/>
  <c r="E424" i="56"/>
  <c r="E425" i="56"/>
  <c r="E426" i="56"/>
  <c r="E427" i="56"/>
  <c r="E428" i="56"/>
  <c r="E429" i="56"/>
  <c r="E430" i="56"/>
  <c r="E431" i="56"/>
  <c r="E432" i="56"/>
  <c r="E433" i="56"/>
  <c r="E434" i="56"/>
  <c r="E435" i="56"/>
  <c r="E436" i="56"/>
  <c r="E437" i="56"/>
  <c r="E438" i="56"/>
  <c r="E439" i="56"/>
  <c r="E440" i="56"/>
  <c r="E441" i="56"/>
  <c r="E442" i="56"/>
  <c r="E443" i="56"/>
  <c r="E444" i="56"/>
  <c r="E445" i="56"/>
  <c r="E446" i="56"/>
  <c r="E447" i="56"/>
  <c r="E448" i="56"/>
  <c r="E449" i="56"/>
  <c r="E450" i="56"/>
  <c r="E451" i="56"/>
  <c r="E452" i="56"/>
  <c r="E453" i="56"/>
  <c r="E454" i="56"/>
  <c r="E455" i="56"/>
  <c r="E456" i="56"/>
  <c r="E457" i="56"/>
  <c r="E458" i="56"/>
  <c r="E459" i="56"/>
  <c r="E460" i="56"/>
  <c r="E461" i="56"/>
  <c r="E462" i="56"/>
  <c r="E463" i="56"/>
  <c r="E464" i="56"/>
  <c r="E465" i="56"/>
  <c r="E466" i="56"/>
  <c r="E467" i="56"/>
  <c r="E468" i="56"/>
  <c r="E469" i="56"/>
  <c r="E470" i="56"/>
  <c r="D3" i="56"/>
  <c r="D4" i="56"/>
  <c r="D5" i="56"/>
  <c r="D6" i="56"/>
  <c r="D7" i="56"/>
  <c r="D8" i="56"/>
  <c r="D9" i="56"/>
  <c r="D10" i="56"/>
  <c r="D11" i="56"/>
  <c r="D12" i="56"/>
  <c r="D13" i="56"/>
  <c r="D14" i="56"/>
  <c r="D15" i="56"/>
  <c r="D16" i="56"/>
  <c r="D17" i="56"/>
  <c r="D18" i="56"/>
  <c r="D19" i="56"/>
  <c r="D20" i="56"/>
  <c r="D21" i="56"/>
  <c r="D22" i="56"/>
  <c r="D23" i="56"/>
  <c r="D24" i="56"/>
  <c r="D25" i="56"/>
  <c r="D26" i="56"/>
  <c r="D27" i="56"/>
  <c r="D28" i="56"/>
  <c r="D29" i="56"/>
  <c r="D30" i="56"/>
  <c r="D31" i="56"/>
  <c r="D32" i="56"/>
  <c r="D33" i="56"/>
  <c r="D34" i="56"/>
  <c r="D35" i="56"/>
  <c r="D36" i="56"/>
  <c r="D37" i="56"/>
  <c r="D38" i="56"/>
  <c r="D39" i="56"/>
  <c r="D40" i="56"/>
  <c r="D41" i="56"/>
  <c r="D42" i="56"/>
  <c r="D43" i="56"/>
  <c r="D44" i="56"/>
  <c r="D45" i="56"/>
  <c r="D46" i="56"/>
  <c r="D47" i="56"/>
  <c r="D48" i="56"/>
  <c r="D49" i="56"/>
  <c r="D50" i="56"/>
  <c r="D51" i="56"/>
  <c r="D52" i="56"/>
  <c r="D53" i="56"/>
  <c r="D54" i="56"/>
  <c r="D55" i="56"/>
  <c r="D56" i="56"/>
  <c r="D57" i="56"/>
  <c r="D58" i="56"/>
  <c r="D59" i="56"/>
  <c r="D60" i="56"/>
  <c r="D61" i="56"/>
  <c r="D62" i="56"/>
  <c r="D63" i="56"/>
  <c r="D64" i="56"/>
  <c r="D65" i="56"/>
  <c r="D66" i="56"/>
  <c r="D67" i="56"/>
  <c r="D68" i="56"/>
  <c r="D69" i="56"/>
  <c r="D70" i="56"/>
  <c r="D71" i="56"/>
  <c r="D72" i="56"/>
  <c r="D73" i="56"/>
  <c r="D74" i="56"/>
  <c r="D75" i="56"/>
  <c r="D76" i="56"/>
  <c r="D77" i="56"/>
  <c r="D78" i="56"/>
  <c r="D79" i="56"/>
  <c r="D80" i="56"/>
  <c r="D81" i="56"/>
  <c r="D82" i="56"/>
  <c r="D83" i="56"/>
  <c r="D84" i="56"/>
  <c r="D85" i="56"/>
  <c r="D86" i="56"/>
  <c r="D87" i="56"/>
  <c r="D88" i="56"/>
  <c r="D89" i="56"/>
  <c r="D90" i="56"/>
  <c r="D91" i="56"/>
  <c r="D92" i="56"/>
  <c r="D93" i="56"/>
  <c r="D94" i="56"/>
  <c r="D95" i="56"/>
  <c r="D96" i="56"/>
  <c r="D97" i="56"/>
  <c r="D98" i="56"/>
  <c r="D99" i="56"/>
  <c r="D100" i="56"/>
  <c r="D101" i="56"/>
  <c r="D102" i="56"/>
  <c r="D103" i="56"/>
  <c r="D104" i="56"/>
  <c r="D105" i="56"/>
  <c r="D106" i="56"/>
  <c r="D107" i="56"/>
  <c r="D108" i="56"/>
  <c r="D109" i="56"/>
  <c r="D110" i="56"/>
  <c r="D111" i="56"/>
  <c r="D112" i="56"/>
  <c r="D113" i="56"/>
  <c r="D114" i="56"/>
  <c r="D115" i="56"/>
  <c r="D116" i="56"/>
  <c r="D117" i="56"/>
  <c r="D118" i="56"/>
  <c r="D119" i="56"/>
  <c r="D120" i="56"/>
  <c r="D121" i="56"/>
  <c r="D122" i="56"/>
  <c r="D123" i="56"/>
  <c r="D124" i="56"/>
  <c r="D125" i="56"/>
  <c r="D126" i="56"/>
  <c r="D127" i="56"/>
  <c r="D128" i="56"/>
  <c r="D129" i="56"/>
  <c r="D130" i="56"/>
  <c r="D131" i="56"/>
  <c r="D132" i="56"/>
  <c r="D133" i="56"/>
  <c r="D134" i="56"/>
  <c r="D135" i="56"/>
  <c r="D136" i="56"/>
  <c r="D137" i="56"/>
  <c r="D138" i="56"/>
  <c r="D139" i="56"/>
  <c r="D140" i="56"/>
  <c r="D141" i="56"/>
  <c r="D142" i="56"/>
  <c r="D143" i="56"/>
  <c r="D144" i="56"/>
  <c r="D145" i="56"/>
  <c r="D146" i="56"/>
  <c r="D147" i="56"/>
  <c r="D148" i="56"/>
  <c r="D149" i="56"/>
  <c r="D150" i="56"/>
  <c r="D151" i="56"/>
  <c r="D152" i="56"/>
  <c r="D153" i="56"/>
  <c r="D154" i="56"/>
  <c r="D155" i="56"/>
  <c r="D156" i="56"/>
  <c r="D157" i="56"/>
  <c r="D158" i="56"/>
  <c r="D159" i="56"/>
  <c r="D160" i="56"/>
  <c r="D161" i="56"/>
  <c r="D162" i="56"/>
  <c r="D163" i="56"/>
  <c r="D164" i="56"/>
  <c r="D165" i="56"/>
  <c r="D166" i="56"/>
  <c r="D167" i="56"/>
  <c r="D168" i="56"/>
  <c r="D169" i="56"/>
  <c r="D170" i="56"/>
  <c r="D171" i="56"/>
  <c r="D172" i="56"/>
  <c r="D173" i="56"/>
  <c r="D174" i="56"/>
  <c r="D175" i="56"/>
  <c r="D176" i="56"/>
  <c r="D177" i="56"/>
  <c r="D178" i="56"/>
  <c r="D179" i="56"/>
  <c r="D180" i="56"/>
  <c r="D181" i="56"/>
  <c r="D182" i="56"/>
  <c r="D183" i="56"/>
  <c r="D184" i="56"/>
  <c r="D185" i="56"/>
  <c r="D186" i="56"/>
  <c r="D187" i="56"/>
  <c r="D188" i="56"/>
  <c r="D189" i="56"/>
  <c r="D190" i="56"/>
  <c r="D191" i="56"/>
  <c r="D192" i="56"/>
  <c r="D193" i="56"/>
  <c r="D194" i="56"/>
  <c r="D195" i="56"/>
  <c r="D196" i="56"/>
  <c r="D197" i="56"/>
  <c r="D198" i="56"/>
  <c r="D199" i="56"/>
  <c r="D200" i="56"/>
  <c r="D201" i="56"/>
  <c r="D202" i="56"/>
  <c r="D203" i="56"/>
  <c r="D204" i="56"/>
  <c r="D205" i="56"/>
  <c r="D206" i="56"/>
  <c r="D207" i="56"/>
  <c r="D208" i="56"/>
  <c r="D209" i="56"/>
  <c r="D210" i="56"/>
  <c r="D211" i="56"/>
  <c r="D212" i="56"/>
  <c r="D213" i="56"/>
  <c r="D214" i="56"/>
  <c r="D215" i="56"/>
  <c r="D216" i="56"/>
  <c r="D217" i="56"/>
  <c r="D218" i="56"/>
  <c r="D219" i="56"/>
  <c r="D220" i="56"/>
  <c r="D221" i="56"/>
  <c r="D222" i="56"/>
  <c r="D223" i="56"/>
  <c r="D224" i="56"/>
  <c r="D225" i="56"/>
  <c r="D226" i="56"/>
  <c r="D227" i="56"/>
  <c r="D228" i="56"/>
  <c r="D229" i="56"/>
  <c r="D230" i="56"/>
  <c r="D231" i="56"/>
  <c r="D232" i="56"/>
  <c r="D233" i="56"/>
  <c r="D234" i="56"/>
  <c r="D235" i="56"/>
  <c r="D236" i="56"/>
  <c r="D237" i="56"/>
  <c r="D238" i="56"/>
  <c r="D239" i="56"/>
  <c r="D240" i="56"/>
  <c r="D241" i="56"/>
  <c r="D242" i="56"/>
  <c r="D243" i="56"/>
  <c r="D244" i="56"/>
  <c r="D245" i="56"/>
  <c r="D246" i="56"/>
  <c r="D247" i="56"/>
  <c r="D248" i="56"/>
  <c r="D249" i="56"/>
  <c r="D250" i="56"/>
  <c r="D251" i="56"/>
  <c r="D252" i="56"/>
  <c r="D253" i="56"/>
  <c r="D254" i="56"/>
  <c r="D255" i="56"/>
  <c r="D256" i="56"/>
  <c r="D257" i="56"/>
  <c r="D258" i="56"/>
  <c r="D259" i="56"/>
  <c r="D260" i="56"/>
  <c r="D261" i="56"/>
  <c r="D262" i="56"/>
  <c r="D263" i="56"/>
  <c r="D264" i="56"/>
  <c r="D265" i="56"/>
  <c r="D266" i="56"/>
  <c r="D267" i="56"/>
  <c r="D268" i="56"/>
  <c r="D269" i="56"/>
  <c r="D270" i="56"/>
  <c r="D271" i="56"/>
  <c r="D272" i="56"/>
  <c r="D273" i="56"/>
  <c r="D274" i="56"/>
  <c r="D275" i="56"/>
  <c r="D276" i="56"/>
  <c r="D277" i="56"/>
  <c r="D278" i="56"/>
  <c r="D279" i="56"/>
  <c r="D280" i="56"/>
  <c r="D281" i="56"/>
  <c r="D282" i="56"/>
  <c r="D283" i="56"/>
  <c r="D284" i="56"/>
  <c r="D285" i="56"/>
  <c r="D286" i="56"/>
  <c r="D287" i="56"/>
  <c r="D288" i="56"/>
  <c r="D289" i="56"/>
  <c r="D290" i="56"/>
  <c r="D291" i="56"/>
  <c r="D292" i="56"/>
  <c r="D293" i="56"/>
  <c r="D294" i="56"/>
  <c r="D295" i="56"/>
  <c r="D296" i="56"/>
  <c r="D297" i="56"/>
  <c r="D298" i="56"/>
  <c r="D299" i="56"/>
  <c r="D300" i="56"/>
  <c r="D301" i="56"/>
  <c r="D302" i="56"/>
  <c r="D303" i="56"/>
  <c r="D304" i="56"/>
  <c r="D305" i="56"/>
  <c r="D306" i="56"/>
  <c r="D307" i="56"/>
  <c r="D308" i="56"/>
  <c r="D309" i="56"/>
  <c r="D310" i="56"/>
  <c r="D311" i="56"/>
  <c r="D312" i="56"/>
  <c r="D313" i="56"/>
  <c r="D314" i="56"/>
  <c r="D315" i="56"/>
  <c r="D316" i="56"/>
  <c r="D317" i="56"/>
  <c r="D318" i="56"/>
  <c r="D319" i="56"/>
  <c r="D320" i="56"/>
  <c r="D321" i="56"/>
  <c r="D322" i="56"/>
  <c r="D323" i="56"/>
  <c r="D324" i="56"/>
  <c r="D325" i="56"/>
  <c r="D326" i="56"/>
  <c r="D327" i="56"/>
  <c r="D328" i="56"/>
  <c r="D329" i="56"/>
  <c r="D330" i="56"/>
  <c r="D331" i="56"/>
  <c r="D332" i="56"/>
  <c r="D333" i="56"/>
  <c r="D334" i="56"/>
  <c r="D335" i="56"/>
  <c r="D336" i="56"/>
  <c r="D337" i="56"/>
  <c r="D338" i="56"/>
  <c r="D339" i="56"/>
  <c r="D340" i="56"/>
  <c r="D341" i="56"/>
  <c r="D342" i="56"/>
  <c r="D343" i="56"/>
  <c r="D344" i="56"/>
  <c r="D345" i="56"/>
  <c r="D346" i="56"/>
  <c r="D347" i="56"/>
  <c r="D348" i="56"/>
  <c r="D349" i="56"/>
  <c r="D350" i="56"/>
  <c r="D351" i="56"/>
  <c r="D352" i="56"/>
  <c r="D353" i="56"/>
  <c r="D354" i="56"/>
  <c r="D355" i="56"/>
  <c r="D356" i="56"/>
  <c r="D357" i="56"/>
  <c r="D358" i="56"/>
  <c r="D359" i="56"/>
  <c r="D360" i="56"/>
  <c r="D361" i="56"/>
  <c r="D362" i="56"/>
  <c r="D363" i="56"/>
  <c r="D364" i="56"/>
  <c r="D365" i="56"/>
  <c r="D366" i="56"/>
  <c r="D367" i="56"/>
  <c r="D368" i="56"/>
  <c r="D369" i="56"/>
  <c r="D370" i="56"/>
  <c r="D371" i="56"/>
  <c r="D372" i="56"/>
  <c r="D373" i="56"/>
  <c r="D374" i="56"/>
  <c r="D375" i="56"/>
  <c r="D376" i="56"/>
  <c r="D377" i="56"/>
  <c r="D378" i="56"/>
  <c r="D379" i="56"/>
  <c r="D380" i="56"/>
  <c r="D381" i="56"/>
  <c r="D382" i="56"/>
  <c r="D383" i="56"/>
  <c r="D384" i="56"/>
  <c r="D385" i="56"/>
  <c r="D386" i="56"/>
  <c r="D387" i="56"/>
  <c r="D388" i="56"/>
  <c r="D389" i="56"/>
  <c r="D390" i="56"/>
  <c r="D391" i="56"/>
  <c r="D392" i="56"/>
  <c r="D393" i="56"/>
  <c r="D394" i="56"/>
  <c r="D395" i="56"/>
  <c r="D396" i="56"/>
  <c r="D397" i="56"/>
  <c r="D398" i="56"/>
  <c r="D399" i="56"/>
  <c r="D400" i="56"/>
  <c r="D401" i="56"/>
  <c r="D402" i="56"/>
  <c r="D403" i="56"/>
  <c r="D404" i="56"/>
  <c r="D405" i="56"/>
  <c r="D406" i="56"/>
  <c r="D407" i="56"/>
  <c r="D408" i="56"/>
  <c r="D409" i="56"/>
  <c r="D410" i="56"/>
  <c r="D411" i="56"/>
  <c r="D412" i="56"/>
  <c r="D413" i="56"/>
  <c r="D414" i="56"/>
  <c r="D415" i="56"/>
  <c r="D416" i="56"/>
  <c r="D417" i="56"/>
  <c r="D418" i="56"/>
  <c r="D419" i="56"/>
  <c r="D420" i="56"/>
  <c r="D421" i="56"/>
  <c r="D422" i="56"/>
  <c r="D423" i="56"/>
  <c r="D424" i="56"/>
  <c r="D425" i="56"/>
  <c r="D426" i="56"/>
  <c r="D427" i="56"/>
  <c r="D428" i="56"/>
  <c r="D429" i="56"/>
  <c r="D430" i="56"/>
  <c r="D431" i="56"/>
  <c r="D432" i="56"/>
  <c r="D433" i="56"/>
  <c r="D434" i="56"/>
  <c r="D435" i="56"/>
  <c r="D436" i="56"/>
  <c r="D437" i="56"/>
  <c r="D438" i="56"/>
  <c r="D439" i="56"/>
  <c r="D440" i="56"/>
  <c r="D441" i="56"/>
  <c r="D442" i="56"/>
  <c r="D443" i="56"/>
  <c r="D444" i="56"/>
  <c r="D445" i="56"/>
  <c r="D446" i="56"/>
  <c r="D447" i="56"/>
  <c r="D448" i="56"/>
  <c r="D449" i="56"/>
  <c r="D450" i="56"/>
  <c r="D451" i="56"/>
  <c r="D452" i="56"/>
  <c r="D453" i="56"/>
  <c r="D454" i="56"/>
  <c r="D455" i="56"/>
  <c r="D456" i="56"/>
  <c r="D457" i="56"/>
  <c r="D458" i="56"/>
  <c r="D459" i="56"/>
  <c r="D460" i="56"/>
  <c r="D461" i="56"/>
  <c r="D462" i="56"/>
  <c r="D463" i="56"/>
  <c r="D464" i="56"/>
  <c r="D465" i="56"/>
  <c r="D466" i="56"/>
  <c r="D467" i="56"/>
  <c r="D468" i="56"/>
  <c r="D469" i="56"/>
  <c r="D470" i="56"/>
  <c r="C3" i="56"/>
  <c r="C4" i="56"/>
  <c r="C5" i="56"/>
  <c r="C6" i="56"/>
  <c r="C7" i="56"/>
  <c r="C8" i="56"/>
  <c r="C9" i="56"/>
  <c r="C10" i="56"/>
  <c r="C11" i="56"/>
  <c r="C12" i="56"/>
  <c r="C13" i="56"/>
  <c r="C14" i="56"/>
  <c r="C15" i="56"/>
  <c r="C16" i="56"/>
  <c r="C17" i="56"/>
  <c r="C18" i="56"/>
  <c r="C19" i="56"/>
  <c r="C20" i="56"/>
  <c r="C21" i="56"/>
  <c r="C22" i="56"/>
  <c r="C23" i="56"/>
  <c r="C24" i="56"/>
  <c r="C25" i="56"/>
  <c r="C26" i="56"/>
  <c r="C27" i="56"/>
  <c r="C28" i="56"/>
  <c r="C29" i="56"/>
  <c r="C30" i="56"/>
  <c r="C31" i="56"/>
  <c r="C32" i="56"/>
  <c r="C33" i="56"/>
  <c r="C34" i="56"/>
  <c r="C35" i="56"/>
  <c r="C36" i="56"/>
  <c r="C37" i="56"/>
  <c r="C38" i="56"/>
  <c r="C39" i="56"/>
  <c r="C40" i="56"/>
  <c r="C41" i="56"/>
  <c r="C42" i="56"/>
  <c r="C43" i="56"/>
  <c r="C44" i="56"/>
  <c r="C45" i="56"/>
  <c r="C46" i="56"/>
  <c r="C47" i="56"/>
  <c r="C48" i="56"/>
  <c r="C49" i="56"/>
  <c r="C50" i="56"/>
  <c r="C51" i="56"/>
  <c r="C52" i="56"/>
  <c r="C53" i="56"/>
  <c r="C54" i="56"/>
  <c r="C55" i="56"/>
  <c r="C56" i="56"/>
  <c r="C57" i="56"/>
  <c r="C58" i="56"/>
  <c r="C59" i="56"/>
  <c r="C60" i="56"/>
  <c r="C61" i="56"/>
  <c r="C62" i="56"/>
  <c r="C63" i="56"/>
  <c r="C64" i="56"/>
  <c r="C65" i="56"/>
  <c r="C66" i="56"/>
  <c r="C67" i="56"/>
  <c r="C68" i="56"/>
  <c r="C69" i="56"/>
  <c r="C70" i="56"/>
  <c r="C71" i="56"/>
  <c r="C72" i="56"/>
  <c r="C73" i="56"/>
  <c r="C74" i="56"/>
  <c r="C75" i="56"/>
  <c r="C76" i="56"/>
  <c r="C77" i="56"/>
  <c r="C78" i="56"/>
  <c r="C79" i="56"/>
  <c r="C80" i="56"/>
  <c r="C81" i="56"/>
  <c r="C82" i="56"/>
  <c r="C83" i="56"/>
  <c r="C84" i="56"/>
  <c r="C85" i="56"/>
  <c r="C86" i="56"/>
  <c r="C87" i="56"/>
  <c r="C88" i="56"/>
  <c r="C89" i="56"/>
  <c r="C90" i="56"/>
  <c r="C91" i="56"/>
  <c r="C92" i="56"/>
  <c r="C93" i="56"/>
  <c r="C94" i="56"/>
  <c r="C95" i="56"/>
  <c r="C96" i="56"/>
  <c r="C97" i="56"/>
  <c r="C98" i="56"/>
  <c r="C99" i="56"/>
  <c r="C100" i="56"/>
  <c r="C101" i="56"/>
  <c r="C102" i="56"/>
  <c r="C103" i="56"/>
  <c r="C104" i="56"/>
  <c r="C105" i="56"/>
  <c r="C106" i="56"/>
  <c r="C107" i="56"/>
  <c r="C108" i="56"/>
  <c r="C109" i="56"/>
  <c r="C110" i="56"/>
  <c r="C111" i="56"/>
  <c r="C112" i="56"/>
  <c r="C113" i="56"/>
  <c r="C114" i="56"/>
  <c r="C115" i="56"/>
  <c r="C116" i="56"/>
  <c r="C117" i="56"/>
  <c r="C118" i="56"/>
  <c r="C119" i="56"/>
  <c r="C120" i="56"/>
  <c r="C121" i="56"/>
  <c r="C122" i="56"/>
  <c r="C123" i="56"/>
  <c r="C124" i="56"/>
  <c r="C125" i="56"/>
  <c r="C126" i="56"/>
  <c r="C127" i="56"/>
  <c r="C128" i="56"/>
  <c r="C129" i="56"/>
  <c r="C130" i="56"/>
  <c r="C131" i="56"/>
  <c r="C132" i="56"/>
  <c r="C133" i="56"/>
  <c r="C134" i="56"/>
  <c r="C135" i="56"/>
  <c r="C136" i="56"/>
  <c r="C137" i="56"/>
  <c r="C138" i="56"/>
  <c r="C139" i="56"/>
  <c r="C140" i="56"/>
  <c r="C141" i="56"/>
  <c r="C142" i="56"/>
  <c r="C143" i="56"/>
  <c r="C144" i="56"/>
  <c r="C145" i="56"/>
  <c r="C146" i="56"/>
  <c r="C147" i="56"/>
  <c r="C148" i="56"/>
  <c r="C149" i="56"/>
  <c r="C150" i="56"/>
  <c r="C151" i="56"/>
  <c r="C152" i="56"/>
  <c r="C153" i="56"/>
  <c r="C154" i="56"/>
  <c r="C155" i="56"/>
  <c r="C156" i="56"/>
  <c r="C157" i="56"/>
  <c r="C158" i="56"/>
  <c r="C159" i="56"/>
  <c r="C160" i="56"/>
  <c r="C161" i="56"/>
  <c r="C162" i="56"/>
  <c r="C163" i="56"/>
  <c r="C164" i="56"/>
  <c r="C165" i="56"/>
  <c r="C166" i="56"/>
  <c r="C167" i="56"/>
  <c r="C168" i="56"/>
  <c r="C169" i="56"/>
  <c r="C170" i="56"/>
  <c r="C171" i="56"/>
  <c r="C172" i="56"/>
  <c r="C173" i="56"/>
  <c r="C174" i="56"/>
  <c r="C175" i="56"/>
  <c r="C176" i="56"/>
  <c r="C177" i="56"/>
  <c r="C178" i="56"/>
  <c r="C179" i="56"/>
  <c r="C180" i="56"/>
  <c r="C181" i="56"/>
  <c r="C182" i="56"/>
  <c r="C183" i="56"/>
  <c r="C184" i="56"/>
  <c r="C185" i="56"/>
  <c r="C186" i="56"/>
  <c r="C187" i="56"/>
  <c r="C188" i="56"/>
  <c r="C189" i="56"/>
  <c r="C190" i="56"/>
  <c r="C191" i="56"/>
  <c r="C192" i="56"/>
  <c r="C193" i="56"/>
  <c r="C194" i="56"/>
  <c r="C195" i="56"/>
  <c r="C196" i="56"/>
  <c r="C197" i="56"/>
  <c r="C198" i="56"/>
  <c r="C199" i="56"/>
  <c r="C200" i="56"/>
  <c r="C201" i="56"/>
  <c r="C202" i="56"/>
  <c r="C203" i="56"/>
  <c r="C204" i="56"/>
  <c r="C205" i="56"/>
  <c r="C206" i="56"/>
  <c r="C207" i="56"/>
  <c r="C208" i="56"/>
  <c r="C209" i="56"/>
  <c r="C210" i="56"/>
  <c r="C211" i="56"/>
  <c r="C212" i="56"/>
  <c r="C213" i="56"/>
  <c r="C214" i="56"/>
  <c r="C215" i="56"/>
  <c r="C216" i="56"/>
  <c r="C217" i="56"/>
  <c r="C218" i="56"/>
  <c r="C219" i="56"/>
  <c r="C220" i="56"/>
  <c r="C221" i="56"/>
  <c r="C222" i="56"/>
  <c r="C223" i="56"/>
  <c r="C224" i="56"/>
  <c r="C225" i="56"/>
  <c r="C226" i="56"/>
  <c r="C227" i="56"/>
  <c r="C228" i="56"/>
  <c r="C229" i="56"/>
  <c r="C230" i="56"/>
  <c r="C231" i="56"/>
  <c r="C232" i="56"/>
  <c r="C233" i="56"/>
  <c r="C234" i="56"/>
  <c r="C235" i="56"/>
  <c r="C236" i="56"/>
  <c r="C237" i="56"/>
  <c r="C238" i="56"/>
  <c r="C239" i="56"/>
  <c r="C240" i="56"/>
  <c r="C241" i="56"/>
  <c r="C242" i="56"/>
  <c r="C243" i="56"/>
  <c r="C244" i="56"/>
  <c r="C245" i="56"/>
  <c r="C246" i="56"/>
  <c r="C247" i="56"/>
  <c r="C248" i="56"/>
  <c r="C249" i="56"/>
  <c r="C250" i="56"/>
  <c r="C251" i="56"/>
  <c r="C252" i="56"/>
  <c r="C253" i="56"/>
  <c r="C254" i="56"/>
  <c r="C255" i="56"/>
  <c r="C256" i="56"/>
  <c r="C257" i="56"/>
  <c r="C258" i="56"/>
  <c r="C259" i="56"/>
  <c r="C260" i="56"/>
  <c r="C261" i="56"/>
  <c r="C262" i="56"/>
  <c r="C263" i="56"/>
  <c r="C264" i="56"/>
  <c r="C265" i="56"/>
  <c r="C266" i="56"/>
  <c r="C267" i="56"/>
  <c r="C268" i="56"/>
  <c r="C269" i="56"/>
  <c r="C270" i="56"/>
  <c r="C271" i="56"/>
  <c r="C272" i="56"/>
  <c r="C273" i="56"/>
  <c r="C274" i="56"/>
  <c r="C275" i="56"/>
  <c r="C276" i="56"/>
  <c r="C277" i="56"/>
  <c r="C278" i="56"/>
  <c r="C279" i="56"/>
  <c r="C280" i="56"/>
  <c r="C281" i="56"/>
  <c r="C282" i="56"/>
  <c r="C283" i="56"/>
  <c r="C284" i="56"/>
  <c r="C285" i="56"/>
  <c r="C286" i="56"/>
  <c r="C287" i="56"/>
  <c r="C288" i="56"/>
  <c r="C289" i="56"/>
  <c r="C290" i="56"/>
  <c r="C291" i="56"/>
  <c r="C292" i="56"/>
  <c r="C293" i="56"/>
  <c r="C294" i="56"/>
  <c r="C295" i="56"/>
  <c r="C296" i="56"/>
  <c r="C297" i="56"/>
  <c r="C298" i="56"/>
  <c r="C299" i="56"/>
  <c r="C300" i="56"/>
  <c r="C301" i="56"/>
  <c r="C302" i="56"/>
  <c r="C303" i="56"/>
  <c r="C304" i="56"/>
  <c r="C305" i="56"/>
  <c r="C306" i="56"/>
  <c r="C307" i="56"/>
  <c r="C308" i="56"/>
  <c r="C309" i="56"/>
  <c r="C310" i="56"/>
  <c r="C311" i="56"/>
  <c r="C312" i="56"/>
  <c r="C313" i="56"/>
  <c r="C314" i="56"/>
  <c r="C315" i="56"/>
  <c r="C316" i="56"/>
  <c r="C317" i="56"/>
  <c r="C318" i="56"/>
  <c r="C319" i="56"/>
  <c r="C320" i="56"/>
  <c r="C321" i="56"/>
  <c r="C322" i="56"/>
  <c r="C323" i="56"/>
  <c r="C324" i="56"/>
  <c r="C325" i="56"/>
  <c r="C326" i="56"/>
  <c r="C327" i="56"/>
  <c r="C328" i="56"/>
  <c r="C329" i="56"/>
  <c r="C330" i="56"/>
  <c r="C331" i="56"/>
  <c r="C332" i="56"/>
  <c r="C333" i="56"/>
  <c r="C334" i="56"/>
  <c r="C335" i="56"/>
  <c r="C336" i="56"/>
  <c r="C337" i="56"/>
  <c r="C338" i="56"/>
  <c r="C339" i="56"/>
  <c r="C340" i="56"/>
  <c r="C341" i="56"/>
  <c r="C342" i="56"/>
  <c r="C343" i="56"/>
  <c r="C344" i="56"/>
  <c r="C345" i="56"/>
  <c r="C346" i="56"/>
  <c r="C347" i="56"/>
  <c r="C348" i="56"/>
  <c r="C349" i="56"/>
  <c r="C350" i="56"/>
  <c r="C351" i="56"/>
  <c r="C352" i="56"/>
  <c r="C353" i="56"/>
  <c r="C354" i="56"/>
  <c r="C355" i="56"/>
  <c r="C356" i="56"/>
  <c r="C357" i="56"/>
  <c r="C358" i="56"/>
  <c r="C359" i="56"/>
  <c r="C360" i="56"/>
  <c r="C361" i="56"/>
  <c r="C362" i="56"/>
  <c r="C363" i="56"/>
  <c r="C364" i="56"/>
  <c r="C365" i="56"/>
  <c r="C366" i="56"/>
  <c r="C367" i="56"/>
  <c r="C368" i="56"/>
  <c r="C369" i="56"/>
  <c r="C370" i="56"/>
  <c r="C371" i="56"/>
  <c r="C372" i="56"/>
  <c r="C373" i="56"/>
  <c r="C374" i="56"/>
  <c r="C375" i="56"/>
  <c r="C376" i="56"/>
  <c r="C377" i="56"/>
  <c r="C378" i="56"/>
  <c r="C379" i="56"/>
  <c r="C380" i="56"/>
  <c r="C381" i="56"/>
  <c r="C382" i="56"/>
  <c r="C383" i="56"/>
  <c r="C384" i="56"/>
  <c r="C385" i="56"/>
  <c r="C386" i="56"/>
  <c r="C387" i="56"/>
  <c r="C388" i="56"/>
  <c r="C389" i="56"/>
  <c r="C390" i="56"/>
  <c r="C391" i="56"/>
  <c r="C392" i="56"/>
  <c r="C393" i="56"/>
  <c r="C394" i="56"/>
  <c r="C395" i="56"/>
  <c r="C396" i="56"/>
  <c r="C397" i="56"/>
  <c r="C398" i="56"/>
  <c r="C399" i="56"/>
  <c r="C400" i="56"/>
  <c r="C401" i="56"/>
  <c r="C402" i="56"/>
  <c r="C403" i="56"/>
  <c r="C404" i="56"/>
  <c r="C405" i="56"/>
  <c r="C406" i="56"/>
  <c r="C407" i="56"/>
  <c r="C408" i="56"/>
  <c r="C409" i="56"/>
  <c r="C410" i="56"/>
  <c r="C411" i="56"/>
  <c r="C412" i="56"/>
  <c r="C413" i="56"/>
  <c r="C414" i="56"/>
  <c r="C415" i="56"/>
  <c r="C416" i="56"/>
  <c r="C417" i="56"/>
  <c r="C418" i="56"/>
  <c r="C419" i="56"/>
  <c r="C420" i="56"/>
  <c r="C421" i="56"/>
  <c r="C422" i="56"/>
  <c r="C423" i="56"/>
  <c r="C424" i="56"/>
  <c r="C425" i="56"/>
  <c r="C426" i="56"/>
  <c r="C427" i="56"/>
  <c r="C428" i="56"/>
  <c r="C429" i="56"/>
  <c r="C430" i="56"/>
  <c r="C431" i="56"/>
  <c r="C432" i="56"/>
  <c r="C433" i="56"/>
  <c r="C434" i="56"/>
  <c r="C435" i="56"/>
  <c r="C436" i="56"/>
  <c r="C437" i="56"/>
  <c r="C438" i="56"/>
  <c r="C439" i="56"/>
  <c r="C440" i="56"/>
  <c r="C441" i="56"/>
  <c r="C442" i="56"/>
  <c r="C443" i="56"/>
  <c r="C444" i="56"/>
  <c r="C445" i="56"/>
  <c r="C446" i="56"/>
  <c r="C447" i="56"/>
  <c r="C448" i="56"/>
  <c r="C449" i="56"/>
  <c r="C450" i="56"/>
  <c r="C451" i="56"/>
  <c r="C452" i="56"/>
  <c r="C453" i="56"/>
  <c r="C454" i="56"/>
  <c r="C455" i="56"/>
  <c r="C456" i="56"/>
  <c r="C457" i="56"/>
  <c r="C458" i="56"/>
  <c r="C459" i="56"/>
  <c r="C460" i="56"/>
  <c r="C461" i="56"/>
  <c r="C462" i="56"/>
  <c r="C463" i="56"/>
  <c r="C464" i="56"/>
  <c r="C465" i="56"/>
  <c r="C466" i="56"/>
  <c r="C467" i="56"/>
  <c r="C468" i="56"/>
  <c r="C469" i="56"/>
  <c r="C470" i="56"/>
  <c r="B3" i="56"/>
  <c r="B4" i="56"/>
  <c r="B5" i="56"/>
  <c r="B6" i="56"/>
  <c r="B7" i="56"/>
  <c r="B8" i="56"/>
  <c r="B9" i="56"/>
  <c r="B10" i="56"/>
  <c r="B11" i="56"/>
  <c r="B12" i="56"/>
  <c r="B13" i="56"/>
  <c r="B14" i="56"/>
  <c r="B15" i="56"/>
  <c r="B16" i="56"/>
  <c r="B17" i="56"/>
  <c r="B18" i="56"/>
  <c r="B19" i="56"/>
  <c r="B20" i="56"/>
  <c r="B21"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51" i="56"/>
  <c r="B52" i="56"/>
  <c r="B53" i="56"/>
  <c r="B54" i="56"/>
  <c r="B55" i="56"/>
  <c r="B56" i="56"/>
  <c r="B57" i="56"/>
  <c r="B58" i="56"/>
  <c r="B59" i="56"/>
  <c r="B60" i="56"/>
  <c r="B61" i="56"/>
  <c r="B62" i="56"/>
  <c r="B63" i="56"/>
  <c r="B64" i="56"/>
  <c r="B65" i="56"/>
  <c r="B66" i="56"/>
  <c r="B67" i="56"/>
  <c r="B68" i="56"/>
  <c r="B69" i="56"/>
  <c r="B70" i="56"/>
  <c r="B71" i="56"/>
  <c r="B72" i="56"/>
  <c r="B73" i="56"/>
  <c r="B74" i="56"/>
  <c r="B75" i="56"/>
  <c r="B76" i="56"/>
  <c r="B77" i="56"/>
  <c r="B78" i="56"/>
  <c r="B79" i="56"/>
  <c r="B80" i="56"/>
  <c r="B81" i="56"/>
  <c r="B82" i="56"/>
  <c r="B83" i="56"/>
  <c r="B84" i="56"/>
  <c r="B85" i="56"/>
  <c r="B86" i="56"/>
  <c r="B87" i="56"/>
  <c r="B88" i="56"/>
  <c r="B89" i="56"/>
  <c r="B90" i="56"/>
  <c r="B91" i="56"/>
  <c r="B92" i="56"/>
  <c r="B93" i="56"/>
  <c r="B94" i="56"/>
  <c r="B95" i="56"/>
  <c r="B96" i="56"/>
  <c r="B97" i="56"/>
  <c r="B98" i="56"/>
  <c r="B99" i="56"/>
  <c r="B100" i="56"/>
  <c r="B101" i="56"/>
  <c r="B102" i="56"/>
  <c r="B103" i="56"/>
  <c r="B104" i="56"/>
  <c r="B105" i="56"/>
  <c r="B106" i="56"/>
  <c r="B107" i="56"/>
  <c r="B108" i="56"/>
  <c r="B109" i="56"/>
  <c r="B110" i="56"/>
  <c r="B111" i="56"/>
  <c r="B112" i="56"/>
  <c r="B113" i="56"/>
  <c r="B114" i="56"/>
  <c r="B115" i="56"/>
  <c r="B116" i="56"/>
  <c r="B117" i="56"/>
  <c r="B118" i="56"/>
  <c r="B119" i="56"/>
  <c r="B120" i="56"/>
  <c r="B121" i="56"/>
  <c r="B122" i="56"/>
  <c r="B123" i="56"/>
  <c r="B124" i="56"/>
  <c r="B125" i="56"/>
  <c r="B126" i="56"/>
  <c r="B127" i="56"/>
  <c r="B128" i="56"/>
  <c r="B129" i="56"/>
  <c r="B130" i="56"/>
  <c r="B131" i="56"/>
  <c r="B132" i="56"/>
  <c r="B133" i="56"/>
  <c r="B134" i="56"/>
  <c r="B135" i="56"/>
  <c r="B136" i="56"/>
  <c r="B137" i="56"/>
  <c r="B138" i="56"/>
  <c r="B139" i="56"/>
  <c r="B140" i="56"/>
  <c r="B141" i="56"/>
  <c r="B142" i="56"/>
  <c r="B143" i="56"/>
  <c r="B144" i="56"/>
  <c r="B145" i="56"/>
  <c r="B146" i="56"/>
  <c r="B147" i="56"/>
  <c r="B148" i="56"/>
  <c r="B149" i="56"/>
  <c r="B150" i="56"/>
  <c r="B151" i="56"/>
  <c r="B152" i="56"/>
  <c r="B153" i="56"/>
  <c r="B154" i="56"/>
  <c r="B155" i="56"/>
  <c r="B156" i="56"/>
  <c r="B157" i="56"/>
  <c r="B158" i="56"/>
  <c r="B159" i="56"/>
  <c r="B160" i="56"/>
  <c r="B161" i="56"/>
  <c r="B162" i="56"/>
  <c r="B163" i="56"/>
  <c r="B164" i="56"/>
  <c r="B165" i="56"/>
  <c r="B166" i="56"/>
  <c r="B167" i="56"/>
  <c r="B168" i="56"/>
  <c r="B169" i="56"/>
  <c r="B170" i="56"/>
  <c r="B171" i="56"/>
  <c r="B172" i="56"/>
  <c r="B173" i="56"/>
  <c r="B174" i="56"/>
  <c r="B175" i="56"/>
  <c r="B176" i="56"/>
  <c r="B177" i="56"/>
  <c r="B178" i="56"/>
  <c r="B179" i="56"/>
  <c r="B180" i="56"/>
  <c r="B181" i="56"/>
  <c r="B182" i="56"/>
  <c r="B183" i="56"/>
  <c r="B184" i="56"/>
  <c r="B185" i="56"/>
  <c r="B186" i="56"/>
  <c r="B187" i="56"/>
  <c r="B188" i="56"/>
  <c r="B189" i="56"/>
  <c r="B190" i="56"/>
  <c r="B191" i="56"/>
  <c r="B192" i="56"/>
  <c r="B193" i="56"/>
  <c r="B194" i="56"/>
  <c r="B195" i="56"/>
  <c r="B196" i="56"/>
  <c r="B197" i="56"/>
  <c r="B198" i="56"/>
  <c r="B199" i="56"/>
  <c r="B200" i="56"/>
  <c r="B201" i="56"/>
  <c r="B202" i="56"/>
  <c r="B203" i="56"/>
  <c r="B204" i="56"/>
  <c r="B205" i="56"/>
  <c r="B206" i="56"/>
  <c r="B207" i="56"/>
  <c r="B208" i="56"/>
  <c r="B209" i="56"/>
  <c r="B210" i="56"/>
  <c r="B211" i="56"/>
  <c r="B212" i="56"/>
  <c r="B213" i="56"/>
  <c r="B214" i="56"/>
  <c r="B215" i="56"/>
  <c r="B216" i="56"/>
  <c r="B217" i="56"/>
  <c r="B218" i="56"/>
  <c r="B219" i="56"/>
  <c r="B220" i="56"/>
  <c r="B221" i="56"/>
  <c r="B222" i="56"/>
  <c r="B223" i="56"/>
  <c r="B224" i="56"/>
  <c r="B225" i="56"/>
  <c r="B226" i="56"/>
  <c r="B227" i="56"/>
  <c r="B228" i="56"/>
  <c r="B229" i="56"/>
  <c r="B230" i="56"/>
  <c r="B231" i="56"/>
  <c r="B232" i="56"/>
  <c r="B233" i="56"/>
  <c r="B234" i="56"/>
  <c r="B235" i="56"/>
  <c r="B236" i="56"/>
  <c r="B237" i="56"/>
  <c r="B238" i="56"/>
  <c r="B239" i="56"/>
  <c r="B240" i="56"/>
  <c r="B241" i="56"/>
  <c r="B242" i="56"/>
  <c r="B243" i="56"/>
  <c r="B244" i="56"/>
  <c r="B245" i="56"/>
  <c r="B246" i="56"/>
  <c r="B247" i="56"/>
  <c r="B248" i="56"/>
  <c r="B249" i="56"/>
  <c r="B250" i="56"/>
  <c r="B251" i="56"/>
  <c r="B252" i="56"/>
  <c r="B253" i="56"/>
  <c r="B254" i="56"/>
  <c r="B255" i="56"/>
  <c r="B256" i="56"/>
  <c r="B257" i="56"/>
  <c r="B258" i="56"/>
  <c r="B259" i="56"/>
  <c r="B260" i="56"/>
  <c r="B261" i="56"/>
  <c r="B262" i="56"/>
  <c r="B263" i="56"/>
  <c r="B264" i="56"/>
  <c r="B265" i="56"/>
  <c r="B266" i="56"/>
  <c r="B267" i="56"/>
  <c r="B268" i="56"/>
  <c r="B269" i="56"/>
  <c r="B270" i="56"/>
  <c r="B271" i="56"/>
  <c r="B272" i="56"/>
  <c r="B273" i="56"/>
  <c r="B274" i="56"/>
  <c r="B275" i="56"/>
  <c r="B276" i="56"/>
  <c r="B277" i="56"/>
  <c r="B278" i="56"/>
  <c r="B279" i="56"/>
  <c r="B280" i="56"/>
  <c r="B281" i="56"/>
  <c r="B282" i="56"/>
  <c r="B283" i="56"/>
  <c r="B284" i="56"/>
  <c r="B285" i="56"/>
  <c r="B286" i="56"/>
  <c r="B287" i="56"/>
  <c r="B288" i="56"/>
  <c r="B289" i="56"/>
  <c r="B290" i="56"/>
  <c r="B291" i="56"/>
  <c r="B292" i="56"/>
  <c r="B293" i="56"/>
  <c r="B294" i="56"/>
  <c r="B295" i="56"/>
  <c r="B296" i="56"/>
  <c r="B297" i="56"/>
  <c r="B298" i="56"/>
  <c r="B299" i="56"/>
  <c r="B300" i="56"/>
  <c r="B301" i="56"/>
  <c r="B302" i="56"/>
  <c r="B303" i="56"/>
  <c r="B304" i="56"/>
  <c r="B305" i="56"/>
  <c r="B306" i="56"/>
  <c r="B307" i="56"/>
  <c r="B308" i="56"/>
  <c r="B309" i="56"/>
  <c r="B310" i="56"/>
  <c r="B311" i="56"/>
  <c r="B312" i="56"/>
  <c r="B313" i="56"/>
  <c r="B314" i="56"/>
  <c r="B315" i="56"/>
  <c r="B316" i="56"/>
  <c r="B317" i="56"/>
  <c r="B318" i="56"/>
  <c r="B319" i="56"/>
  <c r="B320" i="56"/>
  <c r="B321" i="56"/>
  <c r="B322" i="56"/>
  <c r="B323" i="56"/>
  <c r="B324" i="56"/>
  <c r="B325" i="56"/>
  <c r="B326" i="56"/>
  <c r="B327" i="56"/>
  <c r="B328" i="56"/>
  <c r="B329" i="56"/>
  <c r="B330" i="56"/>
  <c r="B331" i="56"/>
  <c r="B332" i="56"/>
  <c r="B333" i="56"/>
  <c r="B334" i="56"/>
  <c r="B335" i="56"/>
  <c r="B336" i="56"/>
  <c r="B337" i="56"/>
  <c r="B338" i="56"/>
  <c r="B339" i="56"/>
  <c r="B340" i="56"/>
  <c r="B341" i="56"/>
  <c r="B342" i="56"/>
  <c r="B343" i="56"/>
  <c r="B344" i="56"/>
  <c r="B345" i="56"/>
  <c r="B346" i="56"/>
  <c r="B347" i="56"/>
  <c r="B348" i="56"/>
  <c r="B349" i="56"/>
  <c r="B350" i="56"/>
  <c r="B351" i="56"/>
  <c r="B352" i="56"/>
  <c r="B353" i="56"/>
  <c r="B354" i="56"/>
  <c r="B355" i="56"/>
  <c r="B356" i="56"/>
  <c r="B357" i="56"/>
  <c r="B358" i="56"/>
  <c r="B359" i="56"/>
  <c r="B360" i="56"/>
  <c r="B361" i="56"/>
  <c r="B362" i="56"/>
  <c r="B363" i="56"/>
  <c r="B364" i="56"/>
  <c r="B365" i="56"/>
  <c r="B366" i="56"/>
  <c r="B367" i="56"/>
  <c r="B368" i="56"/>
  <c r="B369" i="56"/>
  <c r="B370" i="56"/>
  <c r="B371" i="56"/>
  <c r="B372" i="56"/>
  <c r="B373" i="56"/>
  <c r="B374" i="56"/>
  <c r="B375" i="56"/>
  <c r="B376" i="56"/>
  <c r="B377" i="56"/>
  <c r="B378" i="56"/>
  <c r="B379" i="56"/>
  <c r="B380" i="56"/>
  <c r="B381" i="56"/>
  <c r="B382" i="56"/>
  <c r="B383" i="56"/>
  <c r="B384" i="56"/>
  <c r="B385" i="56"/>
  <c r="B386" i="56"/>
  <c r="B387" i="56"/>
  <c r="B388" i="56"/>
  <c r="B389" i="56"/>
  <c r="B390" i="56"/>
  <c r="B391" i="56"/>
  <c r="B392" i="56"/>
  <c r="B393" i="56"/>
  <c r="B394" i="56"/>
  <c r="B395" i="56"/>
  <c r="B396" i="56"/>
  <c r="B397" i="56"/>
  <c r="B398" i="56"/>
  <c r="B399" i="56"/>
  <c r="B400" i="56"/>
  <c r="B401" i="56"/>
  <c r="B402" i="56"/>
  <c r="B403" i="56"/>
  <c r="B404" i="56"/>
  <c r="B405" i="56"/>
  <c r="B406" i="56"/>
  <c r="B407" i="56"/>
  <c r="B408" i="56"/>
  <c r="B409" i="56"/>
  <c r="B410" i="56"/>
  <c r="B411" i="56"/>
  <c r="B412" i="56"/>
  <c r="B413" i="56"/>
  <c r="B414" i="56"/>
  <c r="B415" i="56"/>
  <c r="B416" i="56"/>
  <c r="B417" i="56"/>
  <c r="B418" i="56"/>
  <c r="B419" i="56"/>
  <c r="B420" i="56"/>
  <c r="B421" i="56"/>
  <c r="B422" i="56"/>
  <c r="B423" i="56"/>
  <c r="B424" i="56"/>
  <c r="B425" i="56"/>
  <c r="B426" i="56"/>
  <c r="B427" i="56"/>
  <c r="B428" i="56"/>
  <c r="B429" i="56"/>
  <c r="B430" i="56"/>
  <c r="B431" i="56"/>
  <c r="B432" i="56"/>
  <c r="B433" i="56"/>
  <c r="B434" i="56"/>
  <c r="B435" i="56"/>
  <c r="B436" i="56"/>
  <c r="B437" i="56"/>
  <c r="B438" i="56"/>
  <c r="B439" i="56"/>
  <c r="B440" i="56"/>
  <c r="B441" i="56"/>
  <c r="B442" i="56"/>
  <c r="B443" i="56"/>
  <c r="B444" i="56"/>
  <c r="B445" i="56"/>
  <c r="B446" i="56"/>
  <c r="B447" i="56"/>
  <c r="B448" i="56"/>
  <c r="B449" i="56"/>
  <c r="B450" i="56"/>
  <c r="B451" i="56"/>
  <c r="B452" i="56"/>
  <c r="B453" i="56"/>
  <c r="B454" i="56"/>
  <c r="B455" i="56"/>
  <c r="B456" i="56"/>
  <c r="B457" i="56"/>
  <c r="B458" i="56"/>
  <c r="B459" i="56"/>
  <c r="B460" i="56"/>
  <c r="B461" i="56"/>
  <c r="B462" i="56"/>
  <c r="B463" i="56"/>
  <c r="B465" i="56"/>
  <c r="B466" i="56"/>
  <c r="B467" i="56"/>
  <c r="B468" i="56"/>
  <c r="B469" i="56"/>
  <c r="B470" i="56"/>
  <c r="C470" i="58" l="1"/>
  <c r="K470" i="58"/>
  <c r="B470" i="58" l="1"/>
  <c r="D470" i="58"/>
  <c r="E470" i="58"/>
  <c r="F470" i="58"/>
  <c r="G470" i="58"/>
  <c r="H470" i="58"/>
  <c r="I470" i="58"/>
  <c r="J470" i="58"/>
  <c r="L470" i="58"/>
  <c r="B471" i="58"/>
  <c r="C471" i="58"/>
  <c r="D471" i="58"/>
  <c r="E471" i="58"/>
  <c r="F471" i="58"/>
  <c r="G471" i="58"/>
  <c r="H471" i="58"/>
  <c r="I471" i="58"/>
  <c r="J471" i="58"/>
  <c r="K471" i="58"/>
  <c r="L471" i="58"/>
  <c r="B476" i="53"/>
  <c r="C476" i="53"/>
  <c r="B477" i="53"/>
  <c r="C477" i="53"/>
  <c r="D430" i="38"/>
  <c r="D431" i="38"/>
  <c r="M3" i="59"/>
  <c r="H3" i="59"/>
  <c r="I3" i="59"/>
  <c r="I2" i="59"/>
  <c r="H2" i="59"/>
  <c r="E3" i="59"/>
  <c r="F3" i="59"/>
  <c r="M2" i="59"/>
  <c r="F2" i="59"/>
  <c r="E2" i="59"/>
  <c r="B3" i="58"/>
  <c r="C3" i="58"/>
  <c r="D3" i="58"/>
  <c r="E3" i="58"/>
  <c r="F3" i="58"/>
  <c r="G3" i="58"/>
  <c r="H3" i="58"/>
  <c r="I3" i="58"/>
  <c r="J3" i="58"/>
  <c r="K3" i="58"/>
  <c r="L3" i="58"/>
  <c r="B4" i="58"/>
  <c r="C4" i="58"/>
  <c r="D4" i="58"/>
  <c r="E4" i="58"/>
  <c r="F4" i="58"/>
  <c r="G4" i="58"/>
  <c r="H4" i="58"/>
  <c r="I4" i="58"/>
  <c r="J4" i="58"/>
  <c r="K4" i="58"/>
  <c r="L4" i="58"/>
  <c r="B5" i="58"/>
  <c r="C5" i="58"/>
  <c r="D5" i="58"/>
  <c r="E5" i="58"/>
  <c r="F5" i="58"/>
  <c r="G5" i="58"/>
  <c r="H5" i="58"/>
  <c r="I5" i="58"/>
  <c r="J5" i="58"/>
  <c r="K5" i="58"/>
  <c r="L5" i="58"/>
  <c r="B6" i="58"/>
  <c r="C6" i="58"/>
  <c r="D6" i="58"/>
  <c r="E6" i="58"/>
  <c r="F6" i="58"/>
  <c r="G6" i="58"/>
  <c r="H6" i="58"/>
  <c r="I6" i="58"/>
  <c r="J6" i="58"/>
  <c r="K6" i="58"/>
  <c r="L6" i="58"/>
  <c r="B7" i="58"/>
  <c r="C7" i="58"/>
  <c r="D7" i="58"/>
  <c r="E7" i="58"/>
  <c r="F7" i="58"/>
  <c r="G7" i="58"/>
  <c r="H7" i="58"/>
  <c r="I7" i="58"/>
  <c r="J7" i="58"/>
  <c r="K7" i="58"/>
  <c r="L7" i="58"/>
  <c r="B8" i="58"/>
  <c r="C8" i="58"/>
  <c r="D8" i="58"/>
  <c r="E8" i="58"/>
  <c r="F8" i="58"/>
  <c r="G8" i="58"/>
  <c r="H8" i="58"/>
  <c r="I8" i="58"/>
  <c r="J8" i="58"/>
  <c r="K8" i="58"/>
  <c r="L8" i="58"/>
  <c r="B9" i="58"/>
  <c r="C9" i="58"/>
  <c r="D9" i="58"/>
  <c r="E9" i="58"/>
  <c r="F9" i="58"/>
  <c r="G9" i="58"/>
  <c r="H9" i="58"/>
  <c r="I9" i="58"/>
  <c r="J9" i="58"/>
  <c r="K9" i="58"/>
  <c r="L9" i="58"/>
  <c r="B10" i="58"/>
  <c r="C10" i="58"/>
  <c r="D10" i="58"/>
  <c r="E10" i="58"/>
  <c r="F10" i="58"/>
  <c r="G10" i="58"/>
  <c r="H10" i="58"/>
  <c r="I10" i="58"/>
  <c r="J10" i="58"/>
  <c r="K10" i="58"/>
  <c r="L10" i="58"/>
  <c r="B11" i="58"/>
  <c r="C11" i="58"/>
  <c r="D11" i="58"/>
  <c r="E11" i="58"/>
  <c r="F11" i="58"/>
  <c r="G11" i="58"/>
  <c r="H11" i="58"/>
  <c r="I11" i="58"/>
  <c r="J11" i="58"/>
  <c r="K11" i="58"/>
  <c r="L11" i="58"/>
  <c r="B12" i="58"/>
  <c r="C12" i="58"/>
  <c r="D12" i="58"/>
  <c r="E12" i="58"/>
  <c r="F12" i="58"/>
  <c r="G12" i="58"/>
  <c r="H12" i="58"/>
  <c r="I12" i="58"/>
  <c r="J12" i="58"/>
  <c r="K12" i="58"/>
  <c r="L12" i="58"/>
  <c r="B13" i="58"/>
  <c r="C13" i="58"/>
  <c r="D13" i="58"/>
  <c r="E13" i="58"/>
  <c r="F13" i="58"/>
  <c r="G13" i="58"/>
  <c r="H13" i="58"/>
  <c r="I13" i="58"/>
  <c r="J13" i="58"/>
  <c r="K13" i="58"/>
  <c r="L13" i="58"/>
  <c r="B14" i="58"/>
  <c r="C14" i="58"/>
  <c r="D14" i="58"/>
  <c r="E14" i="58"/>
  <c r="F14" i="58"/>
  <c r="G14" i="58"/>
  <c r="H14" i="58"/>
  <c r="I14" i="58"/>
  <c r="J14" i="58"/>
  <c r="K14" i="58"/>
  <c r="L14" i="58"/>
  <c r="B15" i="58"/>
  <c r="C15" i="58"/>
  <c r="D15" i="58"/>
  <c r="E15" i="58"/>
  <c r="F15" i="58"/>
  <c r="G15" i="58"/>
  <c r="H15" i="58"/>
  <c r="I15" i="58"/>
  <c r="J15" i="58"/>
  <c r="K15" i="58"/>
  <c r="L15" i="58"/>
  <c r="B16" i="58"/>
  <c r="C16" i="58"/>
  <c r="D16" i="58"/>
  <c r="E16" i="58"/>
  <c r="F16" i="58"/>
  <c r="G16" i="58"/>
  <c r="H16" i="58"/>
  <c r="I16" i="58"/>
  <c r="J16" i="58"/>
  <c r="K16" i="58"/>
  <c r="L16" i="58"/>
  <c r="B17" i="58"/>
  <c r="C17" i="58"/>
  <c r="D17" i="58"/>
  <c r="E17" i="58"/>
  <c r="F17" i="58"/>
  <c r="G17" i="58"/>
  <c r="H17" i="58"/>
  <c r="I17" i="58"/>
  <c r="J17" i="58"/>
  <c r="K17" i="58"/>
  <c r="L17" i="58"/>
  <c r="B18" i="58"/>
  <c r="C18" i="58"/>
  <c r="D18" i="58"/>
  <c r="E18" i="58"/>
  <c r="F18" i="58"/>
  <c r="G18" i="58"/>
  <c r="H18" i="58"/>
  <c r="I18" i="58"/>
  <c r="J18" i="58"/>
  <c r="K18" i="58"/>
  <c r="L18" i="58"/>
  <c r="B19" i="58"/>
  <c r="C19" i="58"/>
  <c r="D19" i="58"/>
  <c r="E19" i="58"/>
  <c r="F19" i="58"/>
  <c r="G19" i="58"/>
  <c r="H19" i="58"/>
  <c r="I19" i="58"/>
  <c r="J19" i="58"/>
  <c r="K19" i="58"/>
  <c r="L19" i="58"/>
  <c r="B20" i="58"/>
  <c r="C20" i="58"/>
  <c r="D20" i="58"/>
  <c r="E20" i="58"/>
  <c r="F20" i="58"/>
  <c r="G20" i="58"/>
  <c r="H20" i="58"/>
  <c r="I20" i="58"/>
  <c r="J20" i="58"/>
  <c r="K20" i="58"/>
  <c r="L20" i="58"/>
  <c r="B21" i="58"/>
  <c r="C21" i="58"/>
  <c r="D21" i="58"/>
  <c r="E21" i="58"/>
  <c r="F21" i="58"/>
  <c r="G21" i="58"/>
  <c r="H21" i="58"/>
  <c r="I21" i="58"/>
  <c r="J21" i="58"/>
  <c r="K21" i="58"/>
  <c r="L21" i="58"/>
  <c r="B22" i="58"/>
  <c r="C22" i="58"/>
  <c r="D22" i="58"/>
  <c r="E22" i="58"/>
  <c r="F22" i="58"/>
  <c r="G22" i="58"/>
  <c r="H22" i="58"/>
  <c r="I22" i="58"/>
  <c r="J22" i="58"/>
  <c r="K22" i="58"/>
  <c r="L22" i="58"/>
  <c r="B23" i="58"/>
  <c r="C23" i="58"/>
  <c r="D23" i="58"/>
  <c r="E23" i="58"/>
  <c r="F23" i="58"/>
  <c r="G23" i="58"/>
  <c r="H23" i="58"/>
  <c r="I23" i="58"/>
  <c r="J23" i="58"/>
  <c r="K23" i="58"/>
  <c r="L23" i="58"/>
  <c r="B24" i="58"/>
  <c r="C24" i="58"/>
  <c r="D24" i="58"/>
  <c r="E24" i="58"/>
  <c r="F24" i="58"/>
  <c r="G24" i="58"/>
  <c r="H24" i="58"/>
  <c r="I24" i="58"/>
  <c r="J24" i="58"/>
  <c r="K24" i="58"/>
  <c r="L24" i="58"/>
  <c r="B25" i="58"/>
  <c r="C25" i="58"/>
  <c r="D25" i="58"/>
  <c r="E25" i="58"/>
  <c r="F25" i="58"/>
  <c r="G25" i="58"/>
  <c r="H25" i="58"/>
  <c r="I25" i="58"/>
  <c r="J25" i="58"/>
  <c r="K25" i="58"/>
  <c r="L25" i="58"/>
  <c r="B26" i="58"/>
  <c r="C26" i="58"/>
  <c r="D26" i="58"/>
  <c r="E26" i="58"/>
  <c r="F26" i="58"/>
  <c r="G26" i="58"/>
  <c r="H26" i="58"/>
  <c r="I26" i="58"/>
  <c r="J26" i="58"/>
  <c r="K26" i="58"/>
  <c r="L26" i="58"/>
  <c r="B27" i="58"/>
  <c r="C27" i="58"/>
  <c r="D27" i="58"/>
  <c r="E27" i="58"/>
  <c r="F27" i="58"/>
  <c r="G27" i="58"/>
  <c r="H27" i="58"/>
  <c r="I27" i="58"/>
  <c r="J27" i="58"/>
  <c r="K27" i="58"/>
  <c r="L27" i="58"/>
  <c r="B28" i="58"/>
  <c r="C28" i="58"/>
  <c r="D28" i="58"/>
  <c r="E28" i="58"/>
  <c r="F28" i="58"/>
  <c r="G28" i="58"/>
  <c r="H28" i="58"/>
  <c r="I28" i="58"/>
  <c r="J28" i="58"/>
  <c r="K28" i="58"/>
  <c r="L28" i="58"/>
  <c r="B29" i="58"/>
  <c r="C29" i="58"/>
  <c r="D29" i="58"/>
  <c r="E29" i="58"/>
  <c r="F29" i="58"/>
  <c r="G29" i="58"/>
  <c r="H29" i="58"/>
  <c r="I29" i="58"/>
  <c r="J29" i="58"/>
  <c r="K29" i="58"/>
  <c r="L29" i="58"/>
  <c r="B30" i="58"/>
  <c r="C30" i="58"/>
  <c r="D30" i="58"/>
  <c r="E30" i="58"/>
  <c r="F30" i="58"/>
  <c r="G30" i="58"/>
  <c r="H30" i="58"/>
  <c r="I30" i="58"/>
  <c r="J30" i="58"/>
  <c r="K30" i="58"/>
  <c r="L30" i="58"/>
  <c r="B31" i="58"/>
  <c r="C31" i="58"/>
  <c r="D31" i="58"/>
  <c r="E31" i="58"/>
  <c r="F31" i="58"/>
  <c r="G31" i="58"/>
  <c r="H31" i="58"/>
  <c r="I31" i="58"/>
  <c r="J31" i="58"/>
  <c r="K31" i="58"/>
  <c r="L31" i="58"/>
  <c r="B32" i="58"/>
  <c r="C32" i="58"/>
  <c r="D32" i="58"/>
  <c r="E32" i="58"/>
  <c r="F32" i="58"/>
  <c r="G32" i="58"/>
  <c r="H32" i="58"/>
  <c r="I32" i="58"/>
  <c r="J32" i="58"/>
  <c r="K32" i="58"/>
  <c r="L32" i="58"/>
  <c r="B33" i="58"/>
  <c r="C33" i="58"/>
  <c r="D33" i="58"/>
  <c r="E33" i="58"/>
  <c r="F33" i="58"/>
  <c r="G33" i="58"/>
  <c r="H33" i="58"/>
  <c r="I33" i="58"/>
  <c r="J33" i="58"/>
  <c r="K33" i="58"/>
  <c r="L33" i="58"/>
  <c r="B34" i="58"/>
  <c r="C34" i="58"/>
  <c r="D34" i="58"/>
  <c r="E34" i="58"/>
  <c r="F34" i="58"/>
  <c r="G34" i="58"/>
  <c r="H34" i="58"/>
  <c r="I34" i="58"/>
  <c r="J34" i="58"/>
  <c r="K34" i="58"/>
  <c r="L34" i="58"/>
  <c r="B35" i="58"/>
  <c r="C35" i="58"/>
  <c r="D35" i="58"/>
  <c r="E35" i="58"/>
  <c r="F35" i="58"/>
  <c r="G35" i="58"/>
  <c r="H35" i="58"/>
  <c r="I35" i="58"/>
  <c r="J35" i="58"/>
  <c r="K35" i="58"/>
  <c r="L35" i="58"/>
  <c r="B36" i="58"/>
  <c r="C36" i="58"/>
  <c r="D36" i="58"/>
  <c r="E36" i="58"/>
  <c r="F36" i="58"/>
  <c r="G36" i="58"/>
  <c r="H36" i="58"/>
  <c r="I36" i="58"/>
  <c r="J36" i="58"/>
  <c r="K36" i="58"/>
  <c r="L36" i="58"/>
  <c r="B37" i="58"/>
  <c r="C37" i="58"/>
  <c r="D37" i="58"/>
  <c r="E37" i="58"/>
  <c r="F37" i="58"/>
  <c r="G37" i="58"/>
  <c r="H37" i="58"/>
  <c r="I37" i="58"/>
  <c r="J37" i="58"/>
  <c r="K37" i="58"/>
  <c r="L37" i="58"/>
  <c r="B38" i="58"/>
  <c r="C38" i="58"/>
  <c r="D38" i="58"/>
  <c r="E38" i="58"/>
  <c r="F38" i="58"/>
  <c r="G38" i="58"/>
  <c r="H38" i="58"/>
  <c r="I38" i="58"/>
  <c r="J38" i="58"/>
  <c r="K38" i="58"/>
  <c r="L38" i="58"/>
  <c r="B39" i="58"/>
  <c r="C39" i="58"/>
  <c r="D39" i="58"/>
  <c r="E39" i="58"/>
  <c r="F39" i="58"/>
  <c r="G39" i="58"/>
  <c r="H39" i="58"/>
  <c r="I39" i="58"/>
  <c r="J39" i="58"/>
  <c r="K39" i="58"/>
  <c r="L39" i="58"/>
  <c r="B40" i="58"/>
  <c r="C40" i="58"/>
  <c r="D40" i="58"/>
  <c r="E40" i="58"/>
  <c r="F40" i="58"/>
  <c r="G40" i="58"/>
  <c r="H40" i="58"/>
  <c r="I40" i="58"/>
  <c r="J40" i="58"/>
  <c r="K40" i="58"/>
  <c r="L40" i="58"/>
  <c r="B41" i="58"/>
  <c r="C41" i="58"/>
  <c r="D41" i="58"/>
  <c r="E41" i="58"/>
  <c r="F41" i="58"/>
  <c r="G41" i="58"/>
  <c r="H41" i="58"/>
  <c r="I41" i="58"/>
  <c r="J41" i="58"/>
  <c r="K41" i="58"/>
  <c r="L41" i="58"/>
  <c r="B42" i="58"/>
  <c r="C42" i="58"/>
  <c r="D42" i="58"/>
  <c r="E42" i="58"/>
  <c r="F42" i="58"/>
  <c r="G42" i="58"/>
  <c r="H42" i="58"/>
  <c r="I42" i="58"/>
  <c r="J42" i="58"/>
  <c r="K42" i="58"/>
  <c r="L42" i="58"/>
  <c r="B43" i="58"/>
  <c r="C43" i="58"/>
  <c r="D43" i="58"/>
  <c r="E43" i="58"/>
  <c r="F43" i="58"/>
  <c r="G43" i="58"/>
  <c r="H43" i="58"/>
  <c r="I43" i="58"/>
  <c r="J43" i="58"/>
  <c r="K43" i="58"/>
  <c r="L43" i="58"/>
  <c r="B44" i="58"/>
  <c r="C44" i="58"/>
  <c r="D44" i="58"/>
  <c r="E44" i="58"/>
  <c r="F44" i="58"/>
  <c r="G44" i="58"/>
  <c r="H44" i="58"/>
  <c r="I44" i="58"/>
  <c r="J44" i="58"/>
  <c r="K44" i="58"/>
  <c r="L44" i="58"/>
  <c r="B45" i="58"/>
  <c r="C45" i="58"/>
  <c r="D45" i="58"/>
  <c r="E45" i="58"/>
  <c r="F45" i="58"/>
  <c r="G45" i="58"/>
  <c r="H45" i="58"/>
  <c r="I45" i="58"/>
  <c r="J45" i="58"/>
  <c r="K45" i="58"/>
  <c r="L45" i="58"/>
  <c r="B46" i="58"/>
  <c r="C46" i="58"/>
  <c r="D46" i="58"/>
  <c r="E46" i="58"/>
  <c r="F46" i="58"/>
  <c r="G46" i="58"/>
  <c r="H46" i="58"/>
  <c r="I46" i="58"/>
  <c r="J46" i="58"/>
  <c r="K46" i="58"/>
  <c r="L46" i="58"/>
  <c r="B47" i="58"/>
  <c r="C47" i="58"/>
  <c r="D47" i="58"/>
  <c r="E47" i="58"/>
  <c r="F47" i="58"/>
  <c r="G47" i="58"/>
  <c r="H47" i="58"/>
  <c r="I47" i="58"/>
  <c r="J47" i="58"/>
  <c r="K47" i="58"/>
  <c r="L47" i="58"/>
  <c r="B48" i="58"/>
  <c r="C48" i="58"/>
  <c r="D48" i="58"/>
  <c r="E48" i="58"/>
  <c r="F48" i="58"/>
  <c r="G48" i="58"/>
  <c r="H48" i="58"/>
  <c r="I48" i="58"/>
  <c r="J48" i="58"/>
  <c r="K48" i="58"/>
  <c r="L48" i="58"/>
  <c r="B49" i="58"/>
  <c r="C49" i="58"/>
  <c r="D49" i="58"/>
  <c r="E49" i="58"/>
  <c r="F49" i="58"/>
  <c r="G49" i="58"/>
  <c r="H49" i="58"/>
  <c r="I49" i="58"/>
  <c r="J49" i="58"/>
  <c r="K49" i="58"/>
  <c r="L49" i="58"/>
  <c r="B50" i="58"/>
  <c r="C50" i="58"/>
  <c r="D50" i="58"/>
  <c r="E50" i="58"/>
  <c r="F50" i="58"/>
  <c r="G50" i="58"/>
  <c r="H50" i="58"/>
  <c r="I50" i="58"/>
  <c r="J50" i="58"/>
  <c r="K50" i="58"/>
  <c r="L50" i="58"/>
  <c r="B51" i="58"/>
  <c r="C51" i="58"/>
  <c r="D51" i="58"/>
  <c r="E51" i="58"/>
  <c r="F51" i="58"/>
  <c r="G51" i="58"/>
  <c r="H51" i="58"/>
  <c r="I51" i="58"/>
  <c r="J51" i="58"/>
  <c r="K51" i="58"/>
  <c r="L51" i="58"/>
  <c r="B52" i="58"/>
  <c r="C52" i="58"/>
  <c r="D52" i="58"/>
  <c r="E52" i="58"/>
  <c r="F52" i="58"/>
  <c r="G52" i="58"/>
  <c r="H52" i="58"/>
  <c r="I52" i="58"/>
  <c r="J52" i="58"/>
  <c r="K52" i="58"/>
  <c r="L52" i="58"/>
  <c r="B53" i="58"/>
  <c r="C53" i="58"/>
  <c r="D53" i="58"/>
  <c r="E53" i="58"/>
  <c r="F53" i="58"/>
  <c r="G53" i="58"/>
  <c r="H53" i="58"/>
  <c r="I53" i="58"/>
  <c r="J53" i="58"/>
  <c r="K53" i="58"/>
  <c r="L53" i="58"/>
  <c r="B54" i="58"/>
  <c r="C54" i="58"/>
  <c r="D54" i="58"/>
  <c r="E54" i="58"/>
  <c r="F54" i="58"/>
  <c r="G54" i="58"/>
  <c r="H54" i="58"/>
  <c r="I54" i="58"/>
  <c r="J54" i="58"/>
  <c r="K54" i="58"/>
  <c r="L54" i="58"/>
  <c r="B55" i="58"/>
  <c r="C55" i="58"/>
  <c r="D55" i="58"/>
  <c r="E55" i="58"/>
  <c r="F55" i="58"/>
  <c r="G55" i="58"/>
  <c r="H55" i="58"/>
  <c r="I55" i="58"/>
  <c r="J55" i="58"/>
  <c r="K55" i="58"/>
  <c r="L55" i="58"/>
  <c r="B56" i="58"/>
  <c r="C56" i="58"/>
  <c r="D56" i="58"/>
  <c r="E56" i="58"/>
  <c r="F56" i="58"/>
  <c r="G56" i="58"/>
  <c r="H56" i="58"/>
  <c r="I56" i="58"/>
  <c r="J56" i="58"/>
  <c r="K56" i="58"/>
  <c r="L56" i="58"/>
  <c r="B57" i="58"/>
  <c r="C57" i="58"/>
  <c r="D57" i="58"/>
  <c r="E57" i="58"/>
  <c r="F57" i="58"/>
  <c r="G57" i="58"/>
  <c r="H57" i="58"/>
  <c r="I57" i="58"/>
  <c r="J57" i="58"/>
  <c r="K57" i="58"/>
  <c r="L57" i="58"/>
  <c r="B58" i="58"/>
  <c r="C58" i="58"/>
  <c r="D58" i="58"/>
  <c r="E58" i="58"/>
  <c r="F58" i="58"/>
  <c r="G58" i="58"/>
  <c r="H58" i="58"/>
  <c r="I58" i="58"/>
  <c r="J58" i="58"/>
  <c r="K58" i="58"/>
  <c r="L58" i="58"/>
  <c r="B59" i="58"/>
  <c r="C59" i="58"/>
  <c r="D59" i="58"/>
  <c r="E59" i="58"/>
  <c r="F59" i="58"/>
  <c r="G59" i="58"/>
  <c r="H59" i="58"/>
  <c r="I59" i="58"/>
  <c r="J59" i="58"/>
  <c r="K59" i="58"/>
  <c r="L59" i="58"/>
  <c r="B60" i="58"/>
  <c r="C60" i="58"/>
  <c r="D60" i="58"/>
  <c r="E60" i="58"/>
  <c r="F60" i="58"/>
  <c r="G60" i="58"/>
  <c r="H60" i="58"/>
  <c r="I60" i="58"/>
  <c r="J60" i="58"/>
  <c r="K60" i="58"/>
  <c r="L60" i="58"/>
  <c r="B61" i="58"/>
  <c r="C61" i="58"/>
  <c r="D61" i="58"/>
  <c r="E61" i="58"/>
  <c r="F61" i="58"/>
  <c r="G61" i="58"/>
  <c r="H61" i="58"/>
  <c r="I61" i="58"/>
  <c r="J61" i="58"/>
  <c r="K61" i="58"/>
  <c r="L61" i="58"/>
  <c r="B62" i="58"/>
  <c r="C62" i="58"/>
  <c r="D62" i="58"/>
  <c r="E62" i="58"/>
  <c r="F62" i="58"/>
  <c r="G62" i="58"/>
  <c r="H62" i="58"/>
  <c r="I62" i="58"/>
  <c r="J62" i="58"/>
  <c r="K62" i="58"/>
  <c r="L62" i="58"/>
  <c r="B63" i="58"/>
  <c r="C63" i="58"/>
  <c r="D63" i="58"/>
  <c r="E63" i="58"/>
  <c r="F63" i="58"/>
  <c r="G63" i="58"/>
  <c r="H63" i="58"/>
  <c r="I63" i="58"/>
  <c r="J63" i="58"/>
  <c r="K63" i="58"/>
  <c r="L63" i="58"/>
  <c r="B64" i="58"/>
  <c r="C64" i="58"/>
  <c r="D64" i="58"/>
  <c r="E64" i="58"/>
  <c r="F64" i="58"/>
  <c r="G64" i="58"/>
  <c r="H64" i="58"/>
  <c r="I64" i="58"/>
  <c r="J64" i="58"/>
  <c r="K64" i="58"/>
  <c r="L64" i="58"/>
  <c r="B65" i="58"/>
  <c r="C65" i="58"/>
  <c r="D65" i="58"/>
  <c r="E65" i="58"/>
  <c r="F65" i="58"/>
  <c r="G65" i="58"/>
  <c r="H65" i="58"/>
  <c r="I65" i="58"/>
  <c r="J65" i="58"/>
  <c r="K65" i="58"/>
  <c r="L65" i="58"/>
  <c r="B66" i="58"/>
  <c r="C66" i="58"/>
  <c r="D66" i="58"/>
  <c r="E66" i="58"/>
  <c r="F66" i="58"/>
  <c r="G66" i="58"/>
  <c r="H66" i="58"/>
  <c r="I66" i="58"/>
  <c r="J66" i="58"/>
  <c r="K66" i="58"/>
  <c r="L66" i="58"/>
  <c r="B67" i="58"/>
  <c r="C67" i="58"/>
  <c r="D67" i="58"/>
  <c r="E67" i="58"/>
  <c r="F67" i="58"/>
  <c r="G67" i="58"/>
  <c r="H67" i="58"/>
  <c r="I67" i="58"/>
  <c r="J67" i="58"/>
  <c r="K67" i="58"/>
  <c r="L67" i="58"/>
  <c r="B68" i="58"/>
  <c r="C68" i="58"/>
  <c r="D68" i="58"/>
  <c r="E68" i="58"/>
  <c r="F68" i="58"/>
  <c r="G68" i="58"/>
  <c r="H68" i="58"/>
  <c r="I68" i="58"/>
  <c r="J68" i="58"/>
  <c r="K68" i="58"/>
  <c r="L68" i="58"/>
  <c r="B69" i="58"/>
  <c r="C69" i="58"/>
  <c r="D69" i="58"/>
  <c r="E69" i="58"/>
  <c r="F69" i="58"/>
  <c r="G69" i="58"/>
  <c r="H69" i="58"/>
  <c r="I69" i="58"/>
  <c r="J69" i="58"/>
  <c r="K69" i="58"/>
  <c r="L69" i="58"/>
  <c r="B70" i="58"/>
  <c r="C70" i="58"/>
  <c r="D70" i="58"/>
  <c r="E70" i="58"/>
  <c r="F70" i="58"/>
  <c r="G70" i="58"/>
  <c r="H70" i="58"/>
  <c r="I70" i="58"/>
  <c r="J70" i="58"/>
  <c r="K70" i="58"/>
  <c r="L70" i="58"/>
  <c r="B71" i="58"/>
  <c r="C71" i="58"/>
  <c r="D71" i="58"/>
  <c r="E71" i="58"/>
  <c r="F71" i="58"/>
  <c r="G71" i="58"/>
  <c r="H71" i="58"/>
  <c r="I71" i="58"/>
  <c r="J71" i="58"/>
  <c r="K71" i="58"/>
  <c r="L71" i="58"/>
  <c r="B72" i="58"/>
  <c r="C72" i="58"/>
  <c r="D72" i="58"/>
  <c r="E72" i="58"/>
  <c r="F72" i="58"/>
  <c r="G72" i="58"/>
  <c r="H72" i="58"/>
  <c r="I72" i="58"/>
  <c r="J72" i="58"/>
  <c r="K72" i="58"/>
  <c r="L72" i="58"/>
  <c r="B73" i="58"/>
  <c r="C73" i="58"/>
  <c r="D73" i="58"/>
  <c r="E73" i="58"/>
  <c r="F73" i="58"/>
  <c r="G73" i="58"/>
  <c r="H73" i="58"/>
  <c r="I73" i="58"/>
  <c r="J73" i="58"/>
  <c r="K73" i="58"/>
  <c r="L73" i="58"/>
  <c r="B74" i="58"/>
  <c r="C74" i="58"/>
  <c r="D74" i="58"/>
  <c r="E74" i="58"/>
  <c r="F74" i="58"/>
  <c r="G74" i="58"/>
  <c r="H74" i="58"/>
  <c r="I74" i="58"/>
  <c r="J74" i="58"/>
  <c r="K74" i="58"/>
  <c r="L74" i="58"/>
  <c r="B75" i="58"/>
  <c r="C75" i="58"/>
  <c r="D75" i="58"/>
  <c r="E75" i="58"/>
  <c r="F75" i="58"/>
  <c r="G75" i="58"/>
  <c r="H75" i="58"/>
  <c r="I75" i="58"/>
  <c r="J75" i="58"/>
  <c r="K75" i="58"/>
  <c r="L75" i="58"/>
  <c r="B76" i="58"/>
  <c r="C76" i="58"/>
  <c r="D76" i="58"/>
  <c r="E76" i="58"/>
  <c r="F76" i="58"/>
  <c r="G76" i="58"/>
  <c r="H76" i="58"/>
  <c r="I76" i="58"/>
  <c r="J76" i="58"/>
  <c r="K76" i="58"/>
  <c r="L76" i="58"/>
  <c r="B77" i="58"/>
  <c r="C77" i="58"/>
  <c r="D77" i="58"/>
  <c r="E77" i="58"/>
  <c r="F77" i="58"/>
  <c r="G77" i="58"/>
  <c r="H77" i="58"/>
  <c r="I77" i="58"/>
  <c r="J77" i="58"/>
  <c r="K77" i="58"/>
  <c r="L77" i="58"/>
  <c r="B78" i="58"/>
  <c r="C78" i="58"/>
  <c r="D78" i="58"/>
  <c r="E78" i="58"/>
  <c r="F78" i="58"/>
  <c r="G78" i="58"/>
  <c r="H78" i="58"/>
  <c r="I78" i="58"/>
  <c r="J78" i="58"/>
  <c r="K78" i="58"/>
  <c r="L78" i="58"/>
  <c r="B79" i="58"/>
  <c r="C79" i="58"/>
  <c r="D79" i="58"/>
  <c r="E79" i="58"/>
  <c r="F79" i="58"/>
  <c r="G79" i="58"/>
  <c r="H79" i="58"/>
  <c r="I79" i="58"/>
  <c r="J79" i="58"/>
  <c r="K79" i="58"/>
  <c r="L79" i="58"/>
  <c r="B80" i="58"/>
  <c r="C80" i="58"/>
  <c r="D80" i="58"/>
  <c r="E80" i="58"/>
  <c r="F80" i="58"/>
  <c r="G80" i="58"/>
  <c r="H80" i="58"/>
  <c r="I80" i="58"/>
  <c r="J80" i="58"/>
  <c r="K80" i="58"/>
  <c r="L80" i="58"/>
  <c r="B81" i="58"/>
  <c r="C81" i="58"/>
  <c r="D81" i="58"/>
  <c r="E81" i="58"/>
  <c r="F81" i="58"/>
  <c r="G81" i="58"/>
  <c r="H81" i="58"/>
  <c r="I81" i="58"/>
  <c r="J81" i="58"/>
  <c r="K81" i="58"/>
  <c r="L81" i="58"/>
  <c r="B82" i="58"/>
  <c r="C82" i="58"/>
  <c r="D82" i="58"/>
  <c r="E82" i="58"/>
  <c r="F82" i="58"/>
  <c r="G82" i="58"/>
  <c r="H82" i="58"/>
  <c r="I82" i="58"/>
  <c r="J82" i="58"/>
  <c r="K82" i="58"/>
  <c r="L82" i="58"/>
  <c r="B83" i="58"/>
  <c r="C83" i="58"/>
  <c r="D83" i="58"/>
  <c r="E83" i="58"/>
  <c r="F83" i="58"/>
  <c r="G83" i="58"/>
  <c r="H83" i="58"/>
  <c r="I83" i="58"/>
  <c r="J83" i="58"/>
  <c r="K83" i="58"/>
  <c r="L83" i="58"/>
  <c r="B84" i="58"/>
  <c r="C84" i="58"/>
  <c r="D84" i="58"/>
  <c r="E84" i="58"/>
  <c r="F84" i="58"/>
  <c r="G84" i="58"/>
  <c r="H84" i="58"/>
  <c r="I84" i="58"/>
  <c r="J84" i="58"/>
  <c r="K84" i="58"/>
  <c r="L84" i="58"/>
  <c r="B85" i="58"/>
  <c r="C85" i="58"/>
  <c r="D85" i="58"/>
  <c r="E85" i="58"/>
  <c r="F85" i="58"/>
  <c r="G85" i="58"/>
  <c r="H85" i="58"/>
  <c r="I85" i="58"/>
  <c r="J85" i="58"/>
  <c r="K85" i="58"/>
  <c r="L85" i="58"/>
  <c r="B86" i="58"/>
  <c r="C86" i="58"/>
  <c r="D86" i="58"/>
  <c r="E86" i="58"/>
  <c r="F86" i="58"/>
  <c r="G86" i="58"/>
  <c r="H86" i="58"/>
  <c r="I86" i="58"/>
  <c r="J86" i="58"/>
  <c r="K86" i="58"/>
  <c r="L86" i="58"/>
  <c r="B87" i="58"/>
  <c r="C87" i="58"/>
  <c r="D87" i="58"/>
  <c r="E87" i="58"/>
  <c r="F87" i="58"/>
  <c r="G87" i="58"/>
  <c r="H87" i="58"/>
  <c r="I87" i="58"/>
  <c r="J87" i="58"/>
  <c r="K87" i="58"/>
  <c r="L87" i="58"/>
  <c r="B88" i="58"/>
  <c r="C88" i="58"/>
  <c r="D88" i="58"/>
  <c r="E88" i="58"/>
  <c r="F88" i="58"/>
  <c r="G88" i="58"/>
  <c r="H88" i="58"/>
  <c r="I88" i="58"/>
  <c r="J88" i="58"/>
  <c r="K88" i="58"/>
  <c r="L88" i="58"/>
  <c r="B89" i="58"/>
  <c r="C89" i="58"/>
  <c r="D89" i="58"/>
  <c r="E89" i="58"/>
  <c r="F89" i="58"/>
  <c r="G89" i="58"/>
  <c r="H89" i="58"/>
  <c r="I89" i="58"/>
  <c r="J89" i="58"/>
  <c r="K89" i="58"/>
  <c r="L89" i="58"/>
  <c r="B90" i="58"/>
  <c r="C90" i="58"/>
  <c r="D90" i="58"/>
  <c r="E90" i="58"/>
  <c r="F90" i="58"/>
  <c r="G90" i="58"/>
  <c r="H90" i="58"/>
  <c r="I90" i="58"/>
  <c r="J90" i="58"/>
  <c r="K90" i="58"/>
  <c r="L90" i="58"/>
  <c r="B91" i="58"/>
  <c r="C91" i="58"/>
  <c r="D91" i="58"/>
  <c r="E91" i="58"/>
  <c r="F91" i="58"/>
  <c r="G91" i="58"/>
  <c r="H91" i="58"/>
  <c r="I91" i="58"/>
  <c r="J91" i="58"/>
  <c r="K91" i="58"/>
  <c r="L91" i="58"/>
  <c r="B92" i="58"/>
  <c r="C92" i="58"/>
  <c r="D92" i="58"/>
  <c r="E92" i="58"/>
  <c r="F92" i="58"/>
  <c r="G92" i="58"/>
  <c r="H92" i="58"/>
  <c r="I92" i="58"/>
  <c r="J92" i="58"/>
  <c r="K92" i="58"/>
  <c r="L92" i="58"/>
  <c r="B93" i="58"/>
  <c r="C93" i="58"/>
  <c r="D93" i="58"/>
  <c r="E93" i="58"/>
  <c r="F93" i="58"/>
  <c r="G93" i="58"/>
  <c r="H93" i="58"/>
  <c r="I93" i="58"/>
  <c r="J93" i="58"/>
  <c r="K93" i="58"/>
  <c r="L93" i="58"/>
  <c r="B94" i="58"/>
  <c r="C94" i="58"/>
  <c r="D94" i="58"/>
  <c r="E94" i="58"/>
  <c r="F94" i="58"/>
  <c r="G94" i="58"/>
  <c r="H94" i="58"/>
  <c r="I94" i="58"/>
  <c r="J94" i="58"/>
  <c r="K94" i="58"/>
  <c r="L94" i="58"/>
  <c r="B95" i="58"/>
  <c r="C95" i="58"/>
  <c r="D95" i="58"/>
  <c r="E95" i="58"/>
  <c r="F95" i="58"/>
  <c r="G95" i="58"/>
  <c r="H95" i="58"/>
  <c r="I95" i="58"/>
  <c r="J95" i="58"/>
  <c r="K95" i="58"/>
  <c r="L95" i="58"/>
  <c r="B96" i="58"/>
  <c r="C96" i="58"/>
  <c r="D96" i="58"/>
  <c r="E96" i="58"/>
  <c r="F96" i="58"/>
  <c r="G96" i="58"/>
  <c r="H96" i="58"/>
  <c r="I96" i="58"/>
  <c r="J96" i="58"/>
  <c r="K96" i="58"/>
  <c r="L96" i="58"/>
  <c r="B97" i="58"/>
  <c r="C97" i="58"/>
  <c r="D97" i="58"/>
  <c r="E97" i="58"/>
  <c r="F97" i="58"/>
  <c r="G97" i="58"/>
  <c r="H97" i="58"/>
  <c r="I97" i="58"/>
  <c r="J97" i="58"/>
  <c r="K97" i="58"/>
  <c r="L97" i="58"/>
  <c r="B98" i="58"/>
  <c r="C98" i="58"/>
  <c r="D98" i="58"/>
  <c r="E98" i="58"/>
  <c r="F98" i="58"/>
  <c r="G98" i="58"/>
  <c r="H98" i="58"/>
  <c r="I98" i="58"/>
  <c r="J98" i="58"/>
  <c r="K98" i="58"/>
  <c r="L98" i="58"/>
  <c r="B99" i="58"/>
  <c r="C99" i="58"/>
  <c r="D99" i="58"/>
  <c r="E99" i="58"/>
  <c r="F99" i="58"/>
  <c r="G99" i="58"/>
  <c r="H99" i="58"/>
  <c r="I99" i="58"/>
  <c r="J99" i="58"/>
  <c r="K99" i="58"/>
  <c r="L99" i="58"/>
  <c r="B100" i="58"/>
  <c r="C100" i="58"/>
  <c r="D100" i="58"/>
  <c r="E100" i="58"/>
  <c r="F100" i="58"/>
  <c r="G100" i="58"/>
  <c r="H100" i="58"/>
  <c r="I100" i="58"/>
  <c r="J100" i="58"/>
  <c r="K100" i="58"/>
  <c r="L100" i="58"/>
  <c r="B101" i="58"/>
  <c r="C101" i="58"/>
  <c r="D101" i="58"/>
  <c r="E101" i="58"/>
  <c r="F101" i="58"/>
  <c r="G101" i="58"/>
  <c r="H101" i="58"/>
  <c r="I101" i="58"/>
  <c r="J101" i="58"/>
  <c r="K101" i="58"/>
  <c r="L101" i="58"/>
  <c r="B102" i="58"/>
  <c r="C102" i="58"/>
  <c r="D102" i="58"/>
  <c r="E102" i="58"/>
  <c r="F102" i="58"/>
  <c r="G102" i="58"/>
  <c r="H102" i="58"/>
  <c r="I102" i="58"/>
  <c r="J102" i="58"/>
  <c r="K102" i="58"/>
  <c r="L102" i="58"/>
  <c r="B103" i="58"/>
  <c r="C103" i="58"/>
  <c r="D103" i="58"/>
  <c r="E103" i="58"/>
  <c r="F103" i="58"/>
  <c r="G103" i="58"/>
  <c r="H103" i="58"/>
  <c r="I103" i="58"/>
  <c r="J103" i="58"/>
  <c r="K103" i="58"/>
  <c r="L103" i="58"/>
  <c r="B104" i="58"/>
  <c r="C104" i="58"/>
  <c r="D104" i="58"/>
  <c r="E104" i="58"/>
  <c r="F104" i="58"/>
  <c r="G104" i="58"/>
  <c r="H104" i="58"/>
  <c r="I104" i="58"/>
  <c r="J104" i="58"/>
  <c r="K104" i="58"/>
  <c r="L104" i="58"/>
  <c r="B105" i="58"/>
  <c r="C105" i="58"/>
  <c r="D105" i="58"/>
  <c r="E105" i="58"/>
  <c r="F105" i="58"/>
  <c r="G105" i="58"/>
  <c r="H105" i="58"/>
  <c r="I105" i="58"/>
  <c r="J105" i="58"/>
  <c r="K105" i="58"/>
  <c r="L105" i="58"/>
  <c r="B106" i="58"/>
  <c r="C106" i="58"/>
  <c r="D106" i="58"/>
  <c r="E106" i="58"/>
  <c r="F106" i="58"/>
  <c r="G106" i="58"/>
  <c r="H106" i="58"/>
  <c r="I106" i="58"/>
  <c r="J106" i="58"/>
  <c r="K106" i="58"/>
  <c r="L106" i="58"/>
  <c r="B107" i="58"/>
  <c r="C107" i="58"/>
  <c r="D107" i="58"/>
  <c r="E107" i="58"/>
  <c r="F107" i="58"/>
  <c r="G107" i="58"/>
  <c r="H107" i="58"/>
  <c r="I107" i="58"/>
  <c r="J107" i="58"/>
  <c r="K107" i="58"/>
  <c r="L107" i="58"/>
  <c r="B108" i="58"/>
  <c r="C108" i="58"/>
  <c r="D108" i="58"/>
  <c r="E108" i="58"/>
  <c r="F108" i="58"/>
  <c r="G108" i="58"/>
  <c r="H108" i="58"/>
  <c r="I108" i="58"/>
  <c r="J108" i="58"/>
  <c r="K108" i="58"/>
  <c r="L108" i="58"/>
  <c r="B109" i="58"/>
  <c r="C109" i="58"/>
  <c r="D109" i="58"/>
  <c r="E109" i="58"/>
  <c r="F109" i="58"/>
  <c r="G109" i="58"/>
  <c r="H109" i="58"/>
  <c r="I109" i="58"/>
  <c r="J109" i="58"/>
  <c r="K109" i="58"/>
  <c r="L109" i="58"/>
  <c r="B110" i="58"/>
  <c r="C110" i="58"/>
  <c r="D110" i="58"/>
  <c r="E110" i="58"/>
  <c r="F110" i="58"/>
  <c r="G110" i="58"/>
  <c r="H110" i="58"/>
  <c r="I110" i="58"/>
  <c r="J110" i="58"/>
  <c r="K110" i="58"/>
  <c r="L110" i="58"/>
  <c r="B111" i="58"/>
  <c r="C111" i="58"/>
  <c r="D111" i="58"/>
  <c r="E111" i="58"/>
  <c r="F111" i="58"/>
  <c r="G111" i="58"/>
  <c r="H111" i="58"/>
  <c r="I111" i="58"/>
  <c r="J111" i="58"/>
  <c r="K111" i="58"/>
  <c r="L111" i="58"/>
  <c r="B112" i="58"/>
  <c r="C112" i="58"/>
  <c r="D112" i="58"/>
  <c r="E112" i="58"/>
  <c r="F112" i="58"/>
  <c r="G112" i="58"/>
  <c r="H112" i="58"/>
  <c r="I112" i="58"/>
  <c r="J112" i="58"/>
  <c r="K112" i="58"/>
  <c r="L112" i="58"/>
  <c r="B113" i="58"/>
  <c r="C113" i="58"/>
  <c r="D113" i="58"/>
  <c r="E113" i="58"/>
  <c r="F113" i="58"/>
  <c r="G113" i="58"/>
  <c r="H113" i="58"/>
  <c r="I113" i="58"/>
  <c r="J113" i="58"/>
  <c r="K113" i="58"/>
  <c r="L113" i="58"/>
  <c r="B114" i="58"/>
  <c r="C114" i="58"/>
  <c r="D114" i="58"/>
  <c r="E114" i="58"/>
  <c r="F114" i="58"/>
  <c r="G114" i="58"/>
  <c r="H114" i="58"/>
  <c r="I114" i="58"/>
  <c r="J114" i="58"/>
  <c r="K114" i="58"/>
  <c r="L114" i="58"/>
  <c r="B115" i="58"/>
  <c r="C115" i="58"/>
  <c r="D115" i="58"/>
  <c r="E115" i="58"/>
  <c r="F115" i="58"/>
  <c r="G115" i="58"/>
  <c r="H115" i="58"/>
  <c r="I115" i="58"/>
  <c r="J115" i="58"/>
  <c r="K115" i="58"/>
  <c r="L115" i="58"/>
  <c r="B116" i="58"/>
  <c r="C116" i="58"/>
  <c r="D116" i="58"/>
  <c r="E116" i="58"/>
  <c r="F116" i="58"/>
  <c r="G116" i="58"/>
  <c r="H116" i="58"/>
  <c r="I116" i="58"/>
  <c r="J116" i="58"/>
  <c r="K116" i="58"/>
  <c r="L116" i="58"/>
  <c r="B117" i="58"/>
  <c r="C117" i="58"/>
  <c r="D117" i="58"/>
  <c r="E117" i="58"/>
  <c r="F117" i="58"/>
  <c r="G117" i="58"/>
  <c r="H117" i="58"/>
  <c r="I117" i="58"/>
  <c r="J117" i="58"/>
  <c r="K117" i="58"/>
  <c r="L117" i="58"/>
  <c r="B118" i="58"/>
  <c r="C118" i="58"/>
  <c r="D118" i="58"/>
  <c r="E118" i="58"/>
  <c r="F118" i="58"/>
  <c r="G118" i="58"/>
  <c r="H118" i="58"/>
  <c r="I118" i="58"/>
  <c r="J118" i="58"/>
  <c r="K118" i="58"/>
  <c r="L118" i="58"/>
  <c r="B119" i="58"/>
  <c r="C119" i="58"/>
  <c r="D119" i="58"/>
  <c r="E119" i="58"/>
  <c r="F119" i="58"/>
  <c r="G119" i="58"/>
  <c r="H119" i="58"/>
  <c r="I119" i="58"/>
  <c r="J119" i="58"/>
  <c r="K119" i="58"/>
  <c r="L119" i="58"/>
  <c r="B120" i="58"/>
  <c r="C120" i="58"/>
  <c r="D120" i="58"/>
  <c r="E120" i="58"/>
  <c r="F120" i="58"/>
  <c r="G120" i="58"/>
  <c r="H120" i="58"/>
  <c r="I120" i="58"/>
  <c r="J120" i="58"/>
  <c r="K120" i="58"/>
  <c r="L120" i="58"/>
  <c r="B121" i="58"/>
  <c r="C121" i="58"/>
  <c r="D121" i="58"/>
  <c r="E121" i="58"/>
  <c r="F121" i="58"/>
  <c r="G121" i="58"/>
  <c r="H121" i="58"/>
  <c r="I121" i="58"/>
  <c r="J121" i="58"/>
  <c r="K121" i="58"/>
  <c r="L121" i="58"/>
  <c r="B122" i="58"/>
  <c r="C122" i="58"/>
  <c r="D122" i="58"/>
  <c r="E122" i="58"/>
  <c r="F122" i="58"/>
  <c r="G122" i="58"/>
  <c r="H122" i="58"/>
  <c r="I122" i="58"/>
  <c r="J122" i="58"/>
  <c r="K122" i="58"/>
  <c r="L122" i="58"/>
  <c r="B123" i="58"/>
  <c r="C123" i="58"/>
  <c r="D123" i="58"/>
  <c r="E123" i="58"/>
  <c r="F123" i="58"/>
  <c r="G123" i="58"/>
  <c r="H123" i="58"/>
  <c r="I123" i="58"/>
  <c r="J123" i="58"/>
  <c r="K123" i="58"/>
  <c r="L123" i="58"/>
  <c r="B124" i="58"/>
  <c r="C124" i="58"/>
  <c r="D124" i="58"/>
  <c r="E124" i="58"/>
  <c r="F124" i="58"/>
  <c r="G124" i="58"/>
  <c r="H124" i="58"/>
  <c r="I124" i="58"/>
  <c r="J124" i="58"/>
  <c r="K124" i="58"/>
  <c r="L124" i="58"/>
  <c r="B125" i="58"/>
  <c r="C125" i="58"/>
  <c r="D125" i="58"/>
  <c r="E125" i="58"/>
  <c r="F125" i="58"/>
  <c r="G125" i="58"/>
  <c r="H125" i="58"/>
  <c r="I125" i="58"/>
  <c r="J125" i="58"/>
  <c r="K125" i="58"/>
  <c r="L125" i="58"/>
  <c r="B126" i="58"/>
  <c r="C126" i="58"/>
  <c r="D126" i="58"/>
  <c r="E126" i="58"/>
  <c r="F126" i="58"/>
  <c r="G126" i="58"/>
  <c r="H126" i="58"/>
  <c r="I126" i="58"/>
  <c r="J126" i="58"/>
  <c r="K126" i="58"/>
  <c r="L126" i="58"/>
  <c r="B127" i="58"/>
  <c r="C127" i="58"/>
  <c r="D127" i="58"/>
  <c r="E127" i="58"/>
  <c r="F127" i="58"/>
  <c r="G127" i="58"/>
  <c r="H127" i="58"/>
  <c r="I127" i="58"/>
  <c r="J127" i="58"/>
  <c r="K127" i="58"/>
  <c r="L127" i="58"/>
  <c r="B128" i="58"/>
  <c r="C128" i="58"/>
  <c r="D128" i="58"/>
  <c r="E128" i="58"/>
  <c r="F128" i="58"/>
  <c r="G128" i="58"/>
  <c r="H128" i="58"/>
  <c r="I128" i="58"/>
  <c r="J128" i="58"/>
  <c r="K128" i="58"/>
  <c r="L128" i="58"/>
  <c r="B129" i="58"/>
  <c r="C129" i="58"/>
  <c r="D129" i="58"/>
  <c r="E129" i="58"/>
  <c r="F129" i="58"/>
  <c r="G129" i="58"/>
  <c r="H129" i="58"/>
  <c r="I129" i="58"/>
  <c r="J129" i="58"/>
  <c r="K129" i="58"/>
  <c r="L129" i="58"/>
  <c r="B130" i="58"/>
  <c r="C130" i="58"/>
  <c r="D130" i="58"/>
  <c r="E130" i="58"/>
  <c r="F130" i="58"/>
  <c r="G130" i="58"/>
  <c r="H130" i="58"/>
  <c r="I130" i="58"/>
  <c r="J130" i="58"/>
  <c r="K130" i="58"/>
  <c r="L130" i="58"/>
  <c r="B131" i="58"/>
  <c r="C131" i="58"/>
  <c r="D131" i="58"/>
  <c r="E131" i="58"/>
  <c r="F131" i="58"/>
  <c r="G131" i="58"/>
  <c r="H131" i="58"/>
  <c r="I131" i="58"/>
  <c r="J131" i="58"/>
  <c r="K131" i="58"/>
  <c r="L131" i="58"/>
  <c r="B132" i="58"/>
  <c r="C132" i="58"/>
  <c r="D132" i="58"/>
  <c r="E132" i="58"/>
  <c r="F132" i="58"/>
  <c r="G132" i="58"/>
  <c r="H132" i="58"/>
  <c r="I132" i="58"/>
  <c r="J132" i="58"/>
  <c r="K132" i="58"/>
  <c r="L132" i="58"/>
  <c r="B133" i="58"/>
  <c r="C133" i="58"/>
  <c r="D133" i="58"/>
  <c r="E133" i="58"/>
  <c r="F133" i="58"/>
  <c r="G133" i="58"/>
  <c r="H133" i="58"/>
  <c r="I133" i="58"/>
  <c r="J133" i="58"/>
  <c r="K133" i="58"/>
  <c r="L133" i="58"/>
  <c r="B134" i="58"/>
  <c r="C134" i="58"/>
  <c r="D134" i="58"/>
  <c r="E134" i="58"/>
  <c r="F134" i="58"/>
  <c r="G134" i="58"/>
  <c r="H134" i="58"/>
  <c r="I134" i="58"/>
  <c r="J134" i="58"/>
  <c r="K134" i="58"/>
  <c r="L134" i="58"/>
  <c r="B135" i="58"/>
  <c r="C135" i="58"/>
  <c r="D135" i="58"/>
  <c r="E135" i="58"/>
  <c r="F135" i="58"/>
  <c r="G135" i="58"/>
  <c r="H135" i="58"/>
  <c r="I135" i="58"/>
  <c r="J135" i="58"/>
  <c r="K135" i="58"/>
  <c r="L135" i="58"/>
  <c r="B136" i="58"/>
  <c r="C136" i="58"/>
  <c r="D136" i="58"/>
  <c r="E136" i="58"/>
  <c r="F136" i="58"/>
  <c r="G136" i="58"/>
  <c r="H136" i="58"/>
  <c r="I136" i="58"/>
  <c r="J136" i="58"/>
  <c r="K136" i="58"/>
  <c r="L136" i="58"/>
  <c r="B137" i="58"/>
  <c r="C137" i="58"/>
  <c r="D137" i="58"/>
  <c r="E137" i="58"/>
  <c r="F137" i="58"/>
  <c r="G137" i="58"/>
  <c r="H137" i="58"/>
  <c r="I137" i="58"/>
  <c r="J137" i="58"/>
  <c r="K137" i="58"/>
  <c r="L137" i="58"/>
  <c r="B138" i="58"/>
  <c r="C138" i="58"/>
  <c r="D138" i="58"/>
  <c r="E138" i="58"/>
  <c r="F138" i="58"/>
  <c r="G138" i="58"/>
  <c r="H138" i="58"/>
  <c r="I138" i="58"/>
  <c r="J138" i="58"/>
  <c r="K138" i="58"/>
  <c r="L138" i="58"/>
  <c r="B139" i="58"/>
  <c r="C139" i="58"/>
  <c r="D139" i="58"/>
  <c r="E139" i="58"/>
  <c r="F139" i="58"/>
  <c r="G139" i="58"/>
  <c r="H139" i="58"/>
  <c r="I139" i="58"/>
  <c r="J139" i="58"/>
  <c r="K139" i="58"/>
  <c r="L139" i="58"/>
  <c r="B140" i="58"/>
  <c r="C140" i="58"/>
  <c r="D140" i="58"/>
  <c r="E140" i="58"/>
  <c r="F140" i="58"/>
  <c r="G140" i="58"/>
  <c r="H140" i="58"/>
  <c r="I140" i="58"/>
  <c r="J140" i="58"/>
  <c r="K140" i="58"/>
  <c r="L140" i="58"/>
  <c r="B141" i="58"/>
  <c r="C141" i="58"/>
  <c r="D141" i="58"/>
  <c r="E141" i="58"/>
  <c r="F141" i="58"/>
  <c r="G141" i="58"/>
  <c r="H141" i="58"/>
  <c r="I141" i="58"/>
  <c r="J141" i="58"/>
  <c r="K141" i="58"/>
  <c r="L141" i="58"/>
  <c r="B142" i="58"/>
  <c r="C142" i="58"/>
  <c r="D142" i="58"/>
  <c r="E142" i="58"/>
  <c r="F142" i="58"/>
  <c r="G142" i="58"/>
  <c r="H142" i="58"/>
  <c r="I142" i="58"/>
  <c r="J142" i="58"/>
  <c r="K142" i="58"/>
  <c r="L142" i="58"/>
  <c r="B143" i="58"/>
  <c r="C143" i="58"/>
  <c r="D143" i="58"/>
  <c r="E143" i="58"/>
  <c r="F143" i="58"/>
  <c r="G143" i="58"/>
  <c r="H143" i="58"/>
  <c r="I143" i="58"/>
  <c r="J143" i="58"/>
  <c r="K143" i="58"/>
  <c r="L143" i="58"/>
  <c r="B144" i="58"/>
  <c r="C144" i="58"/>
  <c r="D144" i="58"/>
  <c r="E144" i="58"/>
  <c r="F144" i="58"/>
  <c r="G144" i="58"/>
  <c r="H144" i="58"/>
  <c r="I144" i="58"/>
  <c r="J144" i="58"/>
  <c r="K144" i="58"/>
  <c r="L144" i="58"/>
  <c r="B145" i="58"/>
  <c r="C145" i="58"/>
  <c r="D145" i="58"/>
  <c r="E145" i="58"/>
  <c r="F145" i="58"/>
  <c r="G145" i="58"/>
  <c r="H145" i="58"/>
  <c r="I145" i="58"/>
  <c r="J145" i="58"/>
  <c r="K145" i="58"/>
  <c r="L145" i="58"/>
  <c r="B146" i="58"/>
  <c r="C146" i="58"/>
  <c r="D146" i="58"/>
  <c r="E146" i="58"/>
  <c r="F146" i="58"/>
  <c r="G146" i="58"/>
  <c r="H146" i="58"/>
  <c r="I146" i="58"/>
  <c r="J146" i="58"/>
  <c r="K146" i="58"/>
  <c r="L146" i="58"/>
  <c r="B147" i="58"/>
  <c r="C147" i="58"/>
  <c r="D147" i="58"/>
  <c r="E147" i="58"/>
  <c r="F147" i="58"/>
  <c r="G147" i="58"/>
  <c r="H147" i="58"/>
  <c r="I147" i="58"/>
  <c r="J147" i="58"/>
  <c r="K147" i="58"/>
  <c r="L147" i="58"/>
  <c r="B148" i="58"/>
  <c r="C148" i="58"/>
  <c r="D148" i="58"/>
  <c r="E148" i="58"/>
  <c r="F148" i="58"/>
  <c r="G148" i="58"/>
  <c r="H148" i="58"/>
  <c r="I148" i="58"/>
  <c r="J148" i="58"/>
  <c r="K148" i="58"/>
  <c r="L148" i="58"/>
  <c r="B149" i="58"/>
  <c r="C149" i="58"/>
  <c r="D149" i="58"/>
  <c r="E149" i="58"/>
  <c r="F149" i="58"/>
  <c r="G149" i="58"/>
  <c r="H149" i="58"/>
  <c r="I149" i="58"/>
  <c r="J149" i="58"/>
  <c r="K149" i="58"/>
  <c r="L149" i="58"/>
  <c r="B150" i="58"/>
  <c r="C150" i="58"/>
  <c r="D150" i="58"/>
  <c r="E150" i="58"/>
  <c r="F150" i="58"/>
  <c r="G150" i="58"/>
  <c r="H150" i="58"/>
  <c r="I150" i="58"/>
  <c r="J150" i="58"/>
  <c r="K150" i="58"/>
  <c r="L150" i="58"/>
  <c r="B151" i="58"/>
  <c r="C151" i="58"/>
  <c r="D151" i="58"/>
  <c r="E151" i="58"/>
  <c r="F151" i="58"/>
  <c r="G151" i="58"/>
  <c r="H151" i="58"/>
  <c r="I151" i="58"/>
  <c r="J151" i="58"/>
  <c r="K151" i="58"/>
  <c r="L151" i="58"/>
  <c r="B152" i="58"/>
  <c r="C152" i="58"/>
  <c r="D152" i="58"/>
  <c r="E152" i="58"/>
  <c r="F152" i="58"/>
  <c r="G152" i="58"/>
  <c r="H152" i="58"/>
  <c r="I152" i="58"/>
  <c r="J152" i="58"/>
  <c r="K152" i="58"/>
  <c r="L152" i="58"/>
  <c r="B153" i="58"/>
  <c r="C153" i="58"/>
  <c r="D153" i="58"/>
  <c r="E153" i="58"/>
  <c r="F153" i="58"/>
  <c r="G153" i="58"/>
  <c r="H153" i="58"/>
  <c r="I153" i="58"/>
  <c r="J153" i="58"/>
  <c r="K153" i="58"/>
  <c r="L153" i="58"/>
  <c r="B154" i="58"/>
  <c r="C154" i="58"/>
  <c r="D154" i="58"/>
  <c r="E154" i="58"/>
  <c r="F154" i="58"/>
  <c r="G154" i="58"/>
  <c r="H154" i="58"/>
  <c r="I154" i="58"/>
  <c r="J154" i="58"/>
  <c r="K154" i="58"/>
  <c r="L154" i="58"/>
  <c r="B155" i="58"/>
  <c r="C155" i="58"/>
  <c r="D155" i="58"/>
  <c r="E155" i="58"/>
  <c r="F155" i="58"/>
  <c r="G155" i="58"/>
  <c r="H155" i="58"/>
  <c r="I155" i="58"/>
  <c r="J155" i="58"/>
  <c r="K155" i="58"/>
  <c r="L155" i="58"/>
  <c r="B156" i="58"/>
  <c r="C156" i="58"/>
  <c r="D156" i="58"/>
  <c r="E156" i="58"/>
  <c r="F156" i="58"/>
  <c r="G156" i="58"/>
  <c r="H156" i="58"/>
  <c r="I156" i="58"/>
  <c r="J156" i="58"/>
  <c r="K156" i="58"/>
  <c r="L156" i="58"/>
  <c r="B157" i="58"/>
  <c r="C157" i="58"/>
  <c r="D157" i="58"/>
  <c r="E157" i="58"/>
  <c r="F157" i="58"/>
  <c r="G157" i="58"/>
  <c r="H157" i="58"/>
  <c r="I157" i="58"/>
  <c r="J157" i="58"/>
  <c r="K157" i="58"/>
  <c r="L157" i="58"/>
  <c r="B158" i="58"/>
  <c r="C158" i="58"/>
  <c r="D158" i="58"/>
  <c r="E158" i="58"/>
  <c r="F158" i="58"/>
  <c r="G158" i="58"/>
  <c r="H158" i="58"/>
  <c r="I158" i="58"/>
  <c r="J158" i="58"/>
  <c r="K158" i="58"/>
  <c r="L158" i="58"/>
  <c r="B159" i="58"/>
  <c r="C159" i="58"/>
  <c r="D159" i="58"/>
  <c r="E159" i="58"/>
  <c r="F159" i="58"/>
  <c r="G159" i="58"/>
  <c r="H159" i="58"/>
  <c r="I159" i="58"/>
  <c r="J159" i="58"/>
  <c r="K159" i="58"/>
  <c r="L159" i="58"/>
  <c r="B160" i="58"/>
  <c r="C160" i="58"/>
  <c r="D160" i="58"/>
  <c r="E160" i="58"/>
  <c r="F160" i="58"/>
  <c r="G160" i="58"/>
  <c r="H160" i="58"/>
  <c r="I160" i="58"/>
  <c r="J160" i="58"/>
  <c r="K160" i="58"/>
  <c r="L160" i="58"/>
  <c r="B161" i="58"/>
  <c r="C161" i="58"/>
  <c r="D161" i="58"/>
  <c r="E161" i="58"/>
  <c r="F161" i="58"/>
  <c r="G161" i="58"/>
  <c r="H161" i="58"/>
  <c r="I161" i="58"/>
  <c r="J161" i="58"/>
  <c r="K161" i="58"/>
  <c r="L161" i="58"/>
  <c r="B162" i="58"/>
  <c r="C162" i="58"/>
  <c r="D162" i="58"/>
  <c r="E162" i="58"/>
  <c r="F162" i="58"/>
  <c r="G162" i="58"/>
  <c r="H162" i="58"/>
  <c r="I162" i="58"/>
  <c r="J162" i="58"/>
  <c r="K162" i="58"/>
  <c r="L162" i="58"/>
  <c r="B163" i="58"/>
  <c r="C163" i="58"/>
  <c r="D163" i="58"/>
  <c r="E163" i="58"/>
  <c r="F163" i="58"/>
  <c r="G163" i="58"/>
  <c r="H163" i="58"/>
  <c r="I163" i="58"/>
  <c r="J163" i="58"/>
  <c r="K163" i="58"/>
  <c r="L163" i="58"/>
  <c r="B164" i="58"/>
  <c r="C164" i="58"/>
  <c r="D164" i="58"/>
  <c r="E164" i="58"/>
  <c r="F164" i="58"/>
  <c r="G164" i="58"/>
  <c r="H164" i="58"/>
  <c r="I164" i="58"/>
  <c r="J164" i="58"/>
  <c r="K164" i="58"/>
  <c r="L164" i="58"/>
  <c r="B165" i="58"/>
  <c r="C165" i="58"/>
  <c r="D165" i="58"/>
  <c r="E165" i="58"/>
  <c r="F165" i="58"/>
  <c r="G165" i="58"/>
  <c r="H165" i="58"/>
  <c r="I165" i="58"/>
  <c r="J165" i="58"/>
  <c r="K165" i="58"/>
  <c r="L165" i="58"/>
  <c r="B166" i="58"/>
  <c r="C166" i="58"/>
  <c r="D166" i="58"/>
  <c r="E166" i="58"/>
  <c r="F166" i="58"/>
  <c r="G166" i="58"/>
  <c r="H166" i="58"/>
  <c r="I166" i="58"/>
  <c r="J166" i="58"/>
  <c r="K166" i="58"/>
  <c r="L166" i="58"/>
  <c r="B167" i="58"/>
  <c r="C167" i="58"/>
  <c r="D167" i="58"/>
  <c r="E167" i="58"/>
  <c r="F167" i="58"/>
  <c r="G167" i="58"/>
  <c r="H167" i="58"/>
  <c r="I167" i="58"/>
  <c r="J167" i="58"/>
  <c r="K167" i="58"/>
  <c r="L167" i="58"/>
  <c r="B168" i="58"/>
  <c r="C168" i="58"/>
  <c r="D168" i="58"/>
  <c r="E168" i="58"/>
  <c r="F168" i="58"/>
  <c r="G168" i="58"/>
  <c r="H168" i="58"/>
  <c r="I168" i="58"/>
  <c r="J168" i="58"/>
  <c r="K168" i="58"/>
  <c r="L168" i="58"/>
  <c r="B169" i="58"/>
  <c r="C169" i="58"/>
  <c r="D169" i="58"/>
  <c r="E169" i="58"/>
  <c r="F169" i="58"/>
  <c r="G169" i="58"/>
  <c r="H169" i="58"/>
  <c r="I169" i="58"/>
  <c r="J169" i="58"/>
  <c r="K169" i="58"/>
  <c r="L169" i="58"/>
  <c r="B170" i="58"/>
  <c r="C170" i="58"/>
  <c r="D170" i="58"/>
  <c r="E170" i="58"/>
  <c r="F170" i="58"/>
  <c r="G170" i="58"/>
  <c r="H170" i="58"/>
  <c r="I170" i="58"/>
  <c r="J170" i="58"/>
  <c r="K170" i="58"/>
  <c r="L170" i="58"/>
  <c r="B171" i="58"/>
  <c r="C171" i="58"/>
  <c r="D171" i="58"/>
  <c r="E171" i="58"/>
  <c r="F171" i="58"/>
  <c r="G171" i="58"/>
  <c r="H171" i="58"/>
  <c r="I171" i="58"/>
  <c r="J171" i="58"/>
  <c r="K171" i="58"/>
  <c r="L171" i="58"/>
  <c r="B172" i="58"/>
  <c r="C172" i="58"/>
  <c r="D172" i="58"/>
  <c r="E172" i="58"/>
  <c r="F172" i="58"/>
  <c r="G172" i="58"/>
  <c r="H172" i="58"/>
  <c r="I172" i="58"/>
  <c r="J172" i="58"/>
  <c r="K172" i="58"/>
  <c r="L172" i="58"/>
  <c r="B173" i="58"/>
  <c r="C173" i="58"/>
  <c r="D173" i="58"/>
  <c r="E173" i="58"/>
  <c r="F173" i="58"/>
  <c r="G173" i="58"/>
  <c r="H173" i="58"/>
  <c r="I173" i="58"/>
  <c r="J173" i="58"/>
  <c r="K173" i="58"/>
  <c r="L173" i="58"/>
  <c r="B174" i="58"/>
  <c r="C174" i="58"/>
  <c r="D174" i="58"/>
  <c r="E174" i="58"/>
  <c r="F174" i="58"/>
  <c r="G174" i="58"/>
  <c r="H174" i="58"/>
  <c r="I174" i="58"/>
  <c r="J174" i="58"/>
  <c r="K174" i="58"/>
  <c r="L174" i="58"/>
  <c r="B175" i="58"/>
  <c r="C175" i="58"/>
  <c r="D175" i="58"/>
  <c r="E175" i="58"/>
  <c r="F175" i="58"/>
  <c r="G175" i="58"/>
  <c r="H175" i="58"/>
  <c r="I175" i="58"/>
  <c r="J175" i="58"/>
  <c r="K175" i="58"/>
  <c r="L175" i="58"/>
  <c r="B176" i="58"/>
  <c r="C176" i="58"/>
  <c r="D176" i="58"/>
  <c r="E176" i="58"/>
  <c r="F176" i="58"/>
  <c r="G176" i="58"/>
  <c r="H176" i="58"/>
  <c r="I176" i="58"/>
  <c r="J176" i="58"/>
  <c r="K176" i="58"/>
  <c r="L176" i="58"/>
  <c r="B177" i="58"/>
  <c r="C177" i="58"/>
  <c r="D177" i="58"/>
  <c r="E177" i="58"/>
  <c r="F177" i="58"/>
  <c r="G177" i="58"/>
  <c r="H177" i="58"/>
  <c r="I177" i="58"/>
  <c r="J177" i="58"/>
  <c r="K177" i="58"/>
  <c r="L177" i="58"/>
  <c r="B178" i="58"/>
  <c r="C178" i="58"/>
  <c r="D178" i="58"/>
  <c r="E178" i="58"/>
  <c r="F178" i="58"/>
  <c r="G178" i="58"/>
  <c r="H178" i="58"/>
  <c r="I178" i="58"/>
  <c r="J178" i="58"/>
  <c r="K178" i="58"/>
  <c r="L178" i="58"/>
  <c r="B179" i="58"/>
  <c r="C179" i="58"/>
  <c r="D179" i="58"/>
  <c r="E179" i="58"/>
  <c r="F179" i="58"/>
  <c r="G179" i="58"/>
  <c r="H179" i="58"/>
  <c r="I179" i="58"/>
  <c r="J179" i="58"/>
  <c r="K179" i="58"/>
  <c r="L179" i="58"/>
  <c r="B180" i="58"/>
  <c r="C180" i="58"/>
  <c r="D180" i="58"/>
  <c r="E180" i="58"/>
  <c r="F180" i="58"/>
  <c r="G180" i="58"/>
  <c r="H180" i="58"/>
  <c r="I180" i="58"/>
  <c r="J180" i="58"/>
  <c r="K180" i="58"/>
  <c r="L180" i="58"/>
  <c r="B181" i="58"/>
  <c r="C181" i="58"/>
  <c r="D181" i="58"/>
  <c r="E181" i="58"/>
  <c r="F181" i="58"/>
  <c r="G181" i="58"/>
  <c r="H181" i="58"/>
  <c r="I181" i="58"/>
  <c r="J181" i="58"/>
  <c r="K181" i="58"/>
  <c r="L181" i="58"/>
  <c r="B182" i="58"/>
  <c r="C182" i="58"/>
  <c r="D182" i="58"/>
  <c r="E182" i="58"/>
  <c r="F182" i="58"/>
  <c r="G182" i="58"/>
  <c r="H182" i="58"/>
  <c r="I182" i="58"/>
  <c r="J182" i="58"/>
  <c r="K182" i="58"/>
  <c r="L182" i="58"/>
  <c r="B183" i="58"/>
  <c r="C183" i="58"/>
  <c r="D183" i="58"/>
  <c r="E183" i="58"/>
  <c r="F183" i="58"/>
  <c r="G183" i="58"/>
  <c r="H183" i="58"/>
  <c r="I183" i="58"/>
  <c r="J183" i="58"/>
  <c r="K183" i="58"/>
  <c r="L183" i="58"/>
  <c r="B184" i="58"/>
  <c r="C184" i="58"/>
  <c r="D184" i="58"/>
  <c r="E184" i="58"/>
  <c r="F184" i="58"/>
  <c r="G184" i="58"/>
  <c r="H184" i="58"/>
  <c r="I184" i="58"/>
  <c r="J184" i="58"/>
  <c r="K184" i="58"/>
  <c r="L184" i="58"/>
  <c r="B185" i="58"/>
  <c r="C185" i="58"/>
  <c r="D185" i="58"/>
  <c r="E185" i="58"/>
  <c r="F185" i="58"/>
  <c r="G185" i="58"/>
  <c r="H185" i="58"/>
  <c r="I185" i="58"/>
  <c r="J185" i="58"/>
  <c r="K185" i="58"/>
  <c r="L185" i="58"/>
  <c r="B186" i="58"/>
  <c r="C186" i="58"/>
  <c r="D186" i="58"/>
  <c r="E186" i="58"/>
  <c r="F186" i="58"/>
  <c r="G186" i="58"/>
  <c r="H186" i="58"/>
  <c r="I186" i="58"/>
  <c r="J186" i="58"/>
  <c r="K186" i="58"/>
  <c r="L186" i="58"/>
  <c r="B187" i="58"/>
  <c r="C187" i="58"/>
  <c r="D187" i="58"/>
  <c r="E187" i="58"/>
  <c r="F187" i="58"/>
  <c r="G187" i="58"/>
  <c r="H187" i="58"/>
  <c r="I187" i="58"/>
  <c r="J187" i="58"/>
  <c r="K187" i="58"/>
  <c r="L187" i="58"/>
  <c r="B188" i="58"/>
  <c r="C188" i="58"/>
  <c r="D188" i="58"/>
  <c r="E188" i="58"/>
  <c r="F188" i="58"/>
  <c r="G188" i="58"/>
  <c r="H188" i="58"/>
  <c r="I188" i="58"/>
  <c r="J188" i="58"/>
  <c r="K188" i="58"/>
  <c r="L188" i="58"/>
  <c r="B189" i="58"/>
  <c r="C189" i="58"/>
  <c r="D189" i="58"/>
  <c r="E189" i="58"/>
  <c r="F189" i="58"/>
  <c r="G189" i="58"/>
  <c r="H189" i="58"/>
  <c r="I189" i="58"/>
  <c r="J189" i="58"/>
  <c r="K189" i="58"/>
  <c r="L189" i="58"/>
  <c r="B190" i="58"/>
  <c r="C190" i="58"/>
  <c r="D190" i="58"/>
  <c r="E190" i="58"/>
  <c r="F190" i="58"/>
  <c r="G190" i="58"/>
  <c r="H190" i="58"/>
  <c r="I190" i="58"/>
  <c r="J190" i="58"/>
  <c r="K190" i="58"/>
  <c r="L190" i="58"/>
  <c r="B191" i="58"/>
  <c r="C191" i="58"/>
  <c r="D191" i="58"/>
  <c r="E191" i="58"/>
  <c r="F191" i="58"/>
  <c r="G191" i="58"/>
  <c r="H191" i="58"/>
  <c r="I191" i="58"/>
  <c r="J191" i="58"/>
  <c r="K191" i="58"/>
  <c r="L191" i="58"/>
  <c r="B192" i="58"/>
  <c r="C192" i="58"/>
  <c r="D192" i="58"/>
  <c r="E192" i="58"/>
  <c r="F192" i="58"/>
  <c r="G192" i="58"/>
  <c r="H192" i="58"/>
  <c r="I192" i="58"/>
  <c r="J192" i="58"/>
  <c r="K192" i="58"/>
  <c r="L192" i="58"/>
  <c r="B193" i="58"/>
  <c r="C193" i="58"/>
  <c r="D193" i="58"/>
  <c r="E193" i="58"/>
  <c r="F193" i="58"/>
  <c r="G193" i="58"/>
  <c r="H193" i="58"/>
  <c r="I193" i="58"/>
  <c r="J193" i="58"/>
  <c r="K193" i="58"/>
  <c r="L193" i="58"/>
  <c r="B194" i="58"/>
  <c r="C194" i="58"/>
  <c r="D194" i="58"/>
  <c r="E194" i="58"/>
  <c r="F194" i="58"/>
  <c r="G194" i="58"/>
  <c r="H194" i="58"/>
  <c r="I194" i="58"/>
  <c r="J194" i="58"/>
  <c r="K194" i="58"/>
  <c r="L194" i="58"/>
  <c r="B195" i="58"/>
  <c r="C195" i="58"/>
  <c r="D195" i="58"/>
  <c r="E195" i="58"/>
  <c r="F195" i="58"/>
  <c r="G195" i="58"/>
  <c r="H195" i="58"/>
  <c r="I195" i="58"/>
  <c r="J195" i="58"/>
  <c r="K195" i="58"/>
  <c r="L195" i="58"/>
  <c r="B196" i="58"/>
  <c r="C196" i="58"/>
  <c r="D196" i="58"/>
  <c r="E196" i="58"/>
  <c r="F196" i="58"/>
  <c r="G196" i="58"/>
  <c r="H196" i="58"/>
  <c r="I196" i="58"/>
  <c r="J196" i="58"/>
  <c r="K196" i="58"/>
  <c r="L196" i="58"/>
  <c r="B197" i="58"/>
  <c r="C197" i="58"/>
  <c r="D197" i="58"/>
  <c r="E197" i="58"/>
  <c r="F197" i="58"/>
  <c r="G197" i="58"/>
  <c r="H197" i="58"/>
  <c r="I197" i="58"/>
  <c r="J197" i="58"/>
  <c r="K197" i="58"/>
  <c r="L197" i="58"/>
  <c r="B198" i="58"/>
  <c r="C198" i="58"/>
  <c r="D198" i="58"/>
  <c r="E198" i="58"/>
  <c r="F198" i="58"/>
  <c r="G198" i="58"/>
  <c r="H198" i="58"/>
  <c r="I198" i="58"/>
  <c r="J198" i="58"/>
  <c r="K198" i="58"/>
  <c r="L198" i="58"/>
  <c r="B199" i="58"/>
  <c r="C199" i="58"/>
  <c r="D199" i="58"/>
  <c r="E199" i="58"/>
  <c r="F199" i="58"/>
  <c r="G199" i="58"/>
  <c r="H199" i="58"/>
  <c r="I199" i="58"/>
  <c r="J199" i="58"/>
  <c r="K199" i="58"/>
  <c r="L199" i="58"/>
  <c r="B200" i="58"/>
  <c r="C200" i="58"/>
  <c r="D200" i="58"/>
  <c r="E200" i="58"/>
  <c r="F200" i="58"/>
  <c r="G200" i="58"/>
  <c r="H200" i="58"/>
  <c r="I200" i="58"/>
  <c r="J200" i="58"/>
  <c r="K200" i="58"/>
  <c r="L200" i="58"/>
  <c r="B201" i="58"/>
  <c r="C201" i="58"/>
  <c r="D201" i="58"/>
  <c r="E201" i="58"/>
  <c r="F201" i="58"/>
  <c r="G201" i="58"/>
  <c r="H201" i="58"/>
  <c r="I201" i="58"/>
  <c r="J201" i="58"/>
  <c r="K201" i="58"/>
  <c r="L201" i="58"/>
  <c r="B202" i="58"/>
  <c r="C202" i="58"/>
  <c r="D202" i="58"/>
  <c r="E202" i="58"/>
  <c r="F202" i="58"/>
  <c r="G202" i="58"/>
  <c r="H202" i="58"/>
  <c r="I202" i="58"/>
  <c r="J202" i="58"/>
  <c r="K202" i="58"/>
  <c r="L202" i="58"/>
  <c r="B203" i="58"/>
  <c r="C203" i="58"/>
  <c r="D203" i="58"/>
  <c r="E203" i="58"/>
  <c r="F203" i="58"/>
  <c r="G203" i="58"/>
  <c r="H203" i="58"/>
  <c r="I203" i="58"/>
  <c r="J203" i="58"/>
  <c r="K203" i="58"/>
  <c r="L203" i="58"/>
  <c r="B204" i="58"/>
  <c r="C204" i="58"/>
  <c r="D204" i="58"/>
  <c r="E204" i="58"/>
  <c r="F204" i="58"/>
  <c r="G204" i="58"/>
  <c r="H204" i="58"/>
  <c r="I204" i="58"/>
  <c r="J204" i="58"/>
  <c r="K204" i="58"/>
  <c r="L204" i="58"/>
  <c r="B205" i="58"/>
  <c r="C205" i="58"/>
  <c r="D205" i="58"/>
  <c r="E205" i="58"/>
  <c r="F205" i="58"/>
  <c r="G205" i="58"/>
  <c r="H205" i="58"/>
  <c r="I205" i="58"/>
  <c r="J205" i="58"/>
  <c r="K205" i="58"/>
  <c r="L205" i="58"/>
  <c r="B206" i="58"/>
  <c r="C206" i="58"/>
  <c r="D206" i="58"/>
  <c r="E206" i="58"/>
  <c r="F206" i="58"/>
  <c r="G206" i="58"/>
  <c r="H206" i="58"/>
  <c r="I206" i="58"/>
  <c r="J206" i="58"/>
  <c r="K206" i="58"/>
  <c r="L206" i="58"/>
  <c r="B207" i="58"/>
  <c r="C207" i="58"/>
  <c r="D207" i="58"/>
  <c r="E207" i="58"/>
  <c r="F207" i="58"/>
  <c r="G207" i="58"/>
  <c r="H207" i="58"/>
  <c r="I207" i="58"/>
  <c r="J207" i="58"/>
  <c r="K207" i="58"/>
  <c r="L207" i="58"/>
  <c r="B208" i="58"/>
  <c r="C208" i="58"/>
  <c r="D208" i="58"/>
  <c r="E208" i="58"/>
  <c r="F208" i="58"/>
  <c r="G208" i="58"/>
  <c r="H208" i="58"/>
  <c r="I208" i="58"/>
  <c r="J208" i="58"/>
  <c r="K208" i="58"/>
  <c r="L208" i="58"/>
  <c r="B209" i="58"/>
  <c r="C209" i="58"/>
  <c r="D209" i="58"/>
  <c r="E209" i="58"/>
  <c r="F209" i="58"/>
  <c r="G209" i="58"/>
  <c r="H209" i="58"/>
  <c r="I209" i="58"/>
  <c r="J209" i="58"/>
  <c r="K209" i="58"/>
  <c r="L209" i="58"/>
  <c r="B210" i="58"/>
  <c r="C210" i="58"/>
  <c r="D210" i="58"/>
  <c r="E210" i="58"/>
  <c r="F210" i="58"/>
  <c r="G210" i="58"/>
  <c r="H210" i="58"/>
  <c r="I210" i="58"/>
  <c r="J210" i="58"/>
  <c r="K210" i="58"/>
  <c r="L210" i="58"/>
  <c r="B211" i="58"/>
  <c r="C211" i="58"/>
  <c r="D211" i="58"/>
  <c r="E211" i="58"/>
  <c r="F211" i="58"/>
  <c r="G211" i="58"/>
  <c r="H211" i="58"/>
  <c r="I211" i="58"/>
  <c r="J211" i="58"/>
  <c r="K211" i="58"/>
  <c r="L211" i="58"/>
  <c r="B212" i="58"/>
  <c r="C212" i="58"/>
  <c r="D212" i="58"/>
  <c r="E212" i="58"/>
  <c r="F212" i="58"/>
  <c r="G212" i="58"/>
  <c r="H212" i="58"/>
  <c r="I212" i="58"/>
  <c r="J212" i="58"/>
  <c r="K212" i="58"/>
  <c r="L212" i="58"/>
  <c r="B213" i="58"/>
  <c r="C213" i="58"/>
  <c r="D213" i="58"/>
  <c r="E213" i="58"/>
  <c r="F213" i="58"/>
  <c r="G213" i="58"/>
  <c r="H213" i="58"/>
  <c r="I213" i="58"/>
  <c r="J213" i="58"/>
  <c r="K213" i="58"/>
  <c r="L213" i="58"/>
  <c r="B214" i="58"/>
  <c r="C214" i="58"/>
  <c r="D214" i="58"/>
  <c r="E214" i="58"/>
  <c r="F214" i="58"/>
  <c r="G214" i="58"/>
  <c r="H214" i="58"/>
  <c r="I214" i="58"/>
  <c r="J214" i="58"/>
  <c r="K214" i="58"/>
  <c r="L214" i="58"/>
  <c r="B215" i="58"/>
  <c r="C215" i="58"/>
  <c r="D215" i="58"/>
  <c r="E215" i="58"/>
  <c r="F215" i="58"/>
  <c r="G215" i="58"/>
  <c r="H215" i="58"/>
  <c r="I215" i="58"/>
  <c r="J215" i="58"/>
  <c r="K215" i="58"/>
  <c r="L215" i="58"/>
  <c r="B216" i="58"/>
  <c r="C216" i="58"/>
  <c r="D216" i="58"/>
  <c r="E216" i="58"/>
  <c r="F216" i="58"/>
  <c r="G216" i="58"/>
  <c r="H216" i="58"/>
  <c r="I216" i="58"/>
  <c r="J216" i="58"/>
  <c r="K216" i="58"/>
  <c r="L216" i="58"/>
  <c r="B217" i="58"/>
  <c r="C217" i="58"/>
  <c r="D217" i="58"/>
  <c r="E217" i="58"/>
  <c r="F217" i="58"/>
  <c r="G217" i="58"/>
  <c r="H217" i="58"/>
  <c r="I217" i="58"/>
  <c r="J217" i="58"/>
  <c r="K217" i="58"/>
  <c r="L217" i="58"/>
  <c r="B218" i="58"/>
  <c r="C218" i="58"/>
  <c r="D218" i="58"/>
  <c r="E218" i="58"/>
  <c r="F218" i="58"/>
  <c r="G218" i="58"/>
  <c r="H218" i="58"/>
  <c r="I218" i="58"/>
  <c r="J218" i="58"/>
  <c r="K218" i="58"/>
  <c r="L218" i="58"/>
  <c r="B219" i="58"/>
  <c r="C219" i="58"/>
  <c r="D219" i="58"/>
  <c r="E219" i="58"/>
  <c r="F219" i="58"/>
  <c r="G219" i="58"/>
  <c r="H219" i="58"/>
  <c r="I219" i="58"/>
  <c r="J219" i="58"/>
  <c r="K219" i="58"/>
  <c r="L219" i="58"/>
  <c r="B220" i="58"/>
  <c r="C220" i="58"/>
  <c r="D220" i="58"/>
  <c r="E220" i="58"/>
  <c r="F220" i="58"/>
  <c r="G220" i="58"/>
  <c r="H220" i="58"/>
  <c r="I220" i="58"/>
  <c r="J220" i="58"/>
  <c r="K220" i="58"/>
  <c r="L220" i="58"/>
  <c r="B221" i="58"/>
  <c r="C221" i="58"/>
  <c r="D221" i="58"/>
  <c r="E221" i="58"/>
  <c r="F221" i="58"/>
  <c r="G221" i="58"/>
  <c r="H221" i="58"/>
  <c r="I221" i="58"/>
  <c r="J221" i="58"/>
  <c r="K221" i="58"/>
  <c r="L221" i="58"/>
  <c r="B222" i="58"/>
  <c r="C222" i="58"/>
  <c r="D222" i="58"/>
  <c r="E222" i="58"/>
  <c r="F222" i="58"/>
  <c r="G222" i="58"/>
  <c r="H222" i="58"/>
  <c r="I222" i="58"/>
  <c r="J222" i="58"/>
  <c r="K222" i="58"/>
  <c r="L222" i="58"/>
  <c r="B223" i="58"/>
  <c r="C223" i="58"/>
  <c r="D223" i="58"/>
  <c r="E223" i="58"/>
  <c r="F223" i="58"/>
  <c r="G223" i="58"/>
  <c r="H223" i="58"/>
  <c r="I223" i="58"/>
  <c r="J223" i="58"/>
  <c r="K223" i="58"/>
  <c r="L223" i="58"/>
  <c r="B224" i="58"/>
  <c r="C224" i="58"/>
  <c r="D224" i="58"/>
  <c r="E224" i="58"/>
  <c r="F224" i="58"/>
  <c r="G224" i="58"/>
  <c r="H224" i="58"/>
  <c r="I224" i="58"/>
  <c r="J224" i="58"/>
  <c r="K224" i="58"/>
  <c r="L224" i="58"/>
  <c r="B225" i="58"/>
  <c r="C225" i="58"/>
  <c r="D225" i="58"/>
  <c r="E225" i="58"/>
  <c r="F225" i="58"/>
  <c r="G225" i="58"/>
  <c r="H225" i="58"/>
  <c r="I225" i="58"/>
  <c r="J225" i="58"/>
  <c r="K225" i="58"/>
  <c r="L225" i="58"/>
  <c r="B226" i="58"/>
  <c r="C226" i="58"/>
  <c r="D226" i="58"/>
  <c r="E226" i="58"/>
  <c r="F226" i="58"/>
  <c r="G226" i="58"/>
  <c r="H226" i="58"/>
  <c r="I226" i="58"/>
  <c r="J226" i="58"/>
  <c r="K226" i="58"/>
  <c r="L226" i="58"/>
  <c r="B227" i="58"/>
  <c r="C227" i="58"/>
  <c r="D227" i="58"/>
  <c r="E227" i="58"/>
  <c r="F227" i="58"/>
  <c r="G227" i="58"/>
  <c r="H227" i="58"/>
  <c r="I227" i="58"/>
  <c r="J227" i="58"/>
  <c r="K227" i="58"/>
  <c r="L227" i="58"/>
  <c r="B228" i="58"/>
  <c r="C228" i="58"/>
  <c r="D228" i="58"/>
  <c r="E228" i="58"/>
  <c r="F228" i="58"/>
  <c r="G228" i="58"/>
  <c r="H228" i="58"/>
  <c r="I228" i="58"/>
  <c r="J228" i="58"/>
  <c r="K228" i="58"/>
  <c r="L228" i="58"/>
  <c r="B229" i="58"/>
  <c r="C229" i="58"/>
  <c r="D229" i="58"/>
  <c r="E229" i="58"/>
  <c r="F229" i="58"/>
  <c r="G229" i="58"/>
  <c r="H229" i="58"/>
  <c r="I229" i="58"/>
  <c r="J229" i="58"/>
  <c r="K229" i="58"/>
  <c r="L229" i="58"/>
  <c r="B230" i="58"/>
  <c r="C230" i="58"/>
  <c r="D230" i="58"/>
  <c r="E230" i="58"/>
  <c r="F230" i="58"/>
  <c r="G230" i="58"/>
  <c r="H230" i="58"/>
  <c r="I230" i="58"/>
  <c r="J230" i="58"/>
  <c r="K230" i="58"/>
  <c r="L230" i="58"/>
  <c r="B231" i="58"/>
  <c r="C231" i="58"/>
  <c r="D231" i="58"/>
  <c r="E231" i="58"/>
  <c r="F231" i="58"/>
  <c r="G231" i="58"/>
  <c r="H231" i="58"/>
  <c r="I231" i="58"/>
  <c r="J231" i="58"/>
  <c r="K231" i="58"/>
  <c r="L231" i="58"/>
  <c r="B232" i="58"/>
  <c r="C232" i="58"/>
  <c r="D232" i="58"/>
  <c r="E232" i="58"/>
  <c r="F232" i="58"/>
  <c r="G232" i="58"/>
  <c r="H232" i="58"/>
  <c r="I232" i="58"/>
  <c r="J232" i="58"/>
  <c r="K232" i="58"/>
  <c r="L232" i="58"/>
  <c r="B233" i="58"/>
  <c r="C233" i="58"/>
  <c r="D233" i="58"/>
  <c r="E233" i="58"/>
  <c r="F233" i="58"/>
  <c r="G233" i="58"/>
  <c r="H233" i="58"/>
  <c r="I233" i="58"/>
  <c r="J233" i="58"/>
  <c r="K233" i="58"/>
  <c r="L233" i="58"/>
  <c r="B234" i="58"/>
  <c r="C234" i="58"/>
  <c r="D234" i="58"/>
  <c r="E234" i="58"/>
  <c r="F234" i="58"/>
  <c r="G234" i="58"/>
  <c r="H234" i="58"/>
  <c r="I234" i="58"/>
  <c r="J234" i="58"/>
  <c r="K234" i="58"/>
  <c r="L234" i="58"/>
  <c r="B235" i="58"/>
  <c r="C235" i="58"/>
  <c r="D235" i="58"/>
  <c r="E235" i="58"/>
  <c r="F235" i="58"/>
  <c r="G235" i="58"/>
  <c r="H235" i="58"/>
  <c r="I235" i="58"/>
  <c r="J235" i="58"/>
  <c r="K235" i="58"/>
  <c r="L235" i="58"/>
  <c r="B236" i="58"/>
  <c r="C236" i="58"/>
  <c r="D236" i="58"/>
  <c r="E236" i="58"/>
  <c r="F236" i="58"/>
  <c r="G236" i="58"/>
  <c r="H236" i="58"/>
  <c r="I236" i="58"/>
  <c r="J236" i="58"/>
  <c r="K236" i="58"/>
  <c r="L236" i="58"/>
  <c r="B237" i="58"/>
  <c r="C237" i="58"/>
  <c r="D237" i="58"/>
  <c r="E237" i="58"/>
  <c r="F237" i="58"/>
  <c r="G237" i="58"/>
  <c r="H237" i="58"/>
  <c r="I237" i="58"/>
  <c r="J237" i="58"/>
  <c r="K237" i="58"/>
  <c r="L237" i="58"/>
  <c r="B238" i="58"/>
  <c r="C238" i="58"/>
  <c r="D238" i="58"/>
  <c r="E238" i="58"/>
  <c r="F238" i="58"/>
  <c r="G238" i="58"/>
  <c r="H238" i="58"/>
  <c r="I238" i="58"/>
  <c r="J238" i="58"/>
  <c r="K238" i="58"/>
  <c r="L238" i="58"/>
  <c r="B239" i="58"/>
  <c r="C239" i="58"/>
  <c r="D239" i="58"/>
  <c r="E239" i="58"/>
  <c r="F239" i="58"/>
  <c r="G239" i="58"/>
  <c r="H239" i="58"/>
  <c r="I239" i="58"/>
  <c r="J239" i="58"/>
  <c r="K239" i="58"/>
  <c r="L239" i="58"/>
  <c r="B240" i="58"/>
  <c r="C240" i="58"/>
  <c r="D240" i="58"/>
  <c r="E240" i="58"/>
  <c r="F240" i="58"/>
  <c r="G240" i="58"/>
  <c r="H240" i="58"/>
  <c r="I240" i="58"/>
  <c r="J240" i="58"/>
  <c r="K240" i="58"/>
  <c r="L240" i="58"/>
  <c r="B241" i="58"/>
  <c r="C241" i="58"/>
  <c r="D241" i="58"/>
  <c r="E241" i="58"/>
  <c r="F241" i="58"/>
  <c r="G241" i="58"/>
  <c r="H241" i="58"/>
  <c r="I241" i="58"/>
  <c r="J241" i="58"/>
  <c r="K241" i="58"/>
  <c r="L241" i="58"/>
  <c r="B242" i="58"/>
  <c r="C242" i="58"/>
  <c r="D242" i="58"/>
  <c r="E242" i="58"/>
  <c r="F242" i="58"/>
  <c r="G242" i="58"/>
  <c r="H242" i="58"/>
  <c r="I242" i="58"/>
  <c r="J242" i="58"/>
  <c r="K242" i="58"/>
  <c r="L242" i="58"/>
  <c r="B243" i="58"/>
  <c r="C243" i="58"/>
  <c r="D243" i="58"/>
  <c r="E243" i="58"/>
  <c r="F243" i="58"/>
  <c r="G243" i="58"/>
  <c r="H243" i="58"/>
  <c r="I243" i="58"/>
  <c r="J243" i="58"/>
  <c r="K243" i="58"/>
  <c r="L243" i="58"/>
  <c r="B244" i="58"/>
  <c r="C244" i="58"/>
  <c r="D244" i="58"/>
  <c r="E244" i="58"/>
  <c r="F244" i="58"/>
  <c r="G244" i="58"/>
  <c r="H244" i="58"/>
  <c r="I244" i="58"/>
  <c r="J244" i="58"/>
  <c r="K244" i="58"/>
  <c r="L244" i="58"/>
  <c r="B245" i="58"/>
  <c r="C245" i="58"/>
  <c r="D245" i="58"/>
  <c r="E245" i="58"/>
  <c r="F245" i="58"/>
  <c r="G245" i="58"/>
  <c r="H245" i="58"/>
  <c r="I245" i="58"/>
  <c r="J245" i="58"/>
  <c r="K245" i="58"/>
  <c r="L245" i="58"/>
  <c r="B246" i="58"/>
  <c r="C246" i="58"/>
  <c r="D246" i="58"/>
  <c r="E246" i="58"/>
  <c r="F246" i="58"/>
  <c r="G246" i="58"/>
  <c r="H246" i="58"/>
  <c r="I246" i="58"/>
  <c r="J246" i="58"/>
  <c r="K246" i="58"/>
  <c r="L246" i="58"/>
  <c r="B247" i="58"/>
  <c r="C247" i="58"/>
  <c r="D247" i="58"/>
  <c r="E247" i="58"/>
  <c r="F247" i="58"/>
  <c r="G247" i="58"/>
  <c r="H247" i="58"/>
  <c r="I247" i="58"/>
  <c r="J247" i="58"/>
  <c r="K247" i="58"/>
  <c r="L247" i="58"/>
  <c r="B248" i="58"/>
  <c r="C248" i="58"/>
  <c r="D248" i="58"/>
  <c r="E248" i="58"/>
  <c r="F248" i="58"/>
  <c r="G248" i="58"/>
  <c r="H248" i="58"/>
  <c r="I248" i="58"/>
  <c r="J248" i="58"/>
  <c r="K248" i="58"/>
  <c r="L248" i="58"/>
  <c r="B249" i="58"/>
  <c r="C249" i="58"/>
  <c r="D249" i="58"/>
  <c r="E249" i="58"/>
  <c r="F249" i="58"/>
  <c r="G249" i="58"/>
  <c r="H249" i="58"/>
  <c r="I249" i="58"/>
  <c r="J249" i="58"/>
  <c r="K249" i="58"/>
  <c r="L249" i="58"/>
  <c r="B250" i="58"/>
  <c r="C250" i="58"/>
  <c r="D250" i="58"/>
  <c r="E250" i="58"/>
  <c r="F250" i="58"/>
  <c r="G250" i="58"/>
  <c r="H250" i="58"/>
  <c r="I250" i="58"/>
  <c r="J250" i="58"/>
  <c r="K250" i="58"/>
  <c r="L250" i="58"/>
  <c r="B251" i="58"/>
  <c r="C251" i="58"/>
  <c r="D251" i="58"/>
  <c r="E251" i="58"/>
  <c r="F251" i="58"/>
  <c r="G251" i="58"/>
  <c r="H251" i="58"/>
  <c r="I251" i="58"/>
  <c r="J251" i="58"/>
  <c r="K251" i="58"/>
  <c r="L251" i="58"/>
  <c r="B252" i="58"/>
  <c r="C252" i="58"/>
  <c r="D252" i="58"/>
  <c r="E252" i="58"/>
  <c r="F252" i="58"/>
  <c r="G252" i="58"/>
  <c r="H252" i="58"/>
  <c r="I252" i="58"/>
  <c r="J252" i="58"/>
  <c r="K252" i="58"/>
  <c r="L252" i="58"/>
  <c r="B253" i="58"/>
  <c r="C253" i="58"/>
  <c r="D253" i="58"/>
  <c r="E253" i="58"/>
  <c r="F253" i="58"/>
  <c r="G253" i="58"/>
  <c r="H253" i="58"/>
  <c r="I253" i="58"/>
  <c r="J253" i="58"/>
  <c r="K253" i="58"/>
  <c r="L253" i="58"/>
  <c r="B254" i="58"/>
  <c r="C254" i="58"/>
  <c r="D254" i="58"/>
  <c r="E254" i="58"/>
  <c r="F254" i="58"/>
  <c r="G254" i="58"/>
  <c r="H254" i="58"/>
  <c r="I254" i="58"/>
  <c r="J254" i="58"/>
  <c r="K254" i="58"/>
  <c r="L254" i="58"/>
  <c r="B255" i="58"/>
  <c r="C255" i="58"/>
  <c r="D255" i="58"/>
  <c r="E255" i="58"/>
  <c r="F255" i="58"/>
  <c r="G255" i="58"/>
  <c r="H255" i="58"/>
  <c r="I255" i="58"/>
  <c r="J255" i="58"/>
  <c r="K255" i="58"/>
  <c r="L255" i="58"/>
  <c r="B256" i="58"/>
  <c r="C256" i="58"/>
  <c r="D256" i="58"/>
  <c r="E256" i="58"/>
  <c r="F256" i="58"/>
  <c r="G256" i="58"/>
  <c r="H256" i="58"/>
  <c r="I256" i="58"/>
  <c r="J256" i="58"/>
  <c r="K256" i="58"/>
  <c r="L256" i="58"/>
  <c r="B257" i="58"/>
  <c r="C257" i="58"/>
  <c r="D257" i="58"/>
  <c r="E257" i="58"/>
  <c r="F257" i="58"/>
  <c r="G257" i="58"/>
  <c r="H257" i="58"/>
  <c r="I257" i="58"/>
  <c r="J257" i="58"/>
  <c r="K257" i="58"/>
  <c r="L257" i="58"/>
  <c r="B258" i="58"/>
  <c r="C258" i="58"/>
  <c r="D258" i="58"/>
  <c r="E258" i="58"/>
  <c r="F258" i="58"/>
  <c r="G258" i="58"/>
  <c r="H258" i="58"/>
  <c r="I258" i="58"/>
  <c r="J258" i="58"/>
  <c r="K258" i="58"/>
  <c r="L258" i="58"/>
  <c r="B259" i="58"/>
  <c r="C259" i="58"/>
  <c r="D259" i="58"/>
  <c r="E259" i="58"/>
  <c r="F259" i="58"/>
  <c r="G259" i="58"/>
  <c r="H259" i="58"/>
  <c r="I259" i="58"/>
  <c r="J259" i="58"/>
  <c r="K259" i="58"/>
  <c r="L259" i="58"/>
  <c r="B260" i="58"/>
  <c r="C260" i="58"/>
  <c r="D260" i="58"/>
  <c r="E260" i="58"/>
  <c r="F260" i="58"/>
  <c r="G260" i="58"/>
  <c r="H260" i="58"/>
  <c r="I260" i="58"/>
  <c r="J260" i="58"/>
  <c r="K260" i="58"/>
  <c r="L260" i="58"/>
  <c r="B261" i="58"/>
  <c r="C261" i="58"/>
  <c r="D261" i="58"/>
  <c r="E261" i="58"/>
  <c r="F261" i="58"/>
  <c r="G261" i="58"/>
  <c r="H261" i="58"/>
  <c r="I261" i="58"/>
  <c r="J261" i="58"/>
  <c r="K261" i="58"/>
  <c r="L261" i="58"/>
  <c r="B262" i="58"/>
  <c r="C262" i="58"/>
  <c r="D262" i="58"/>
  <c r="E262" i="58"/>
  <c r="F262" i="58"/>
  <c r="G262" i="58"/>
  <c r="H262" i="58"/>
  <c r="I262" i="58"/>
  <c r="J262" i="58"/>
  <c r="K262" i="58"/>
  <c r="L262" i="58"/>
  <c r="B263" i="58"/>
  <c r="C263" i="58"/>
  <c r="D263" i="58"/>
  <c r="E263" i="58"/>
  <c r="F263" i="58"/>
  <c r="G263" i="58"/>
  <c r="H263" i="58"/>
  <c r="I263" i="58"/>
  <c r="J263" i="58"/>
  <c r="K263" i="58"/>
  <c r="L263" i="58"/>
  <c r="B264" i="58"/>
  <c r="C264" i="58"/>
  <c r="D264" i="58"/>
  <c r="E264" i="58"/>
  <c r="F264" i="58"/>
  <c r="G264" i="58"/>
  <c r="H264" i="58"/>
  <c r="I264" i="58"/>
  <c r="J264" i="58"/>
  <c r="K264" i="58"/>
  <c r="L264" i="58"/>
  <c r="B265" i="58"/>
  <c r="C265" i="58"/>
  <c r="D265" i="58"/>
  <c r="E265" i="58"/>
  <c r="F265" i="58"/>
  <c r="G265" i="58"/>
  <c r="H265" i="58"/>
  <c r="I265" i="58"/>
  <c r="J265" i="58"/>
  <c r="K265" i="58"/>
  <c r="L265" i="58"/>
  <c r="B266" i="58"/>
  <c r="C266" i="58"/>
  <c r="D266" i="58"/>
  <c r="E266" i="58"/>
  <c r="F266" i="58"/>
  <c r="G266" i="58"/>
  <c r="H266" i="58"/>
  <c r="I266" i="58"/>
  <c r="J266" i="58"/>
  <c r="K266" i="58"/>
  <c r="L266" i="58"/>
  <c r="B267" i="58"/>
  <c r="C267" i="58"/>
  <c r="D267" i="58"/>
  <c r="E267" i="58"/>
  <c r="F267" i="58"/>
  <c r="G267" i="58"/>
  <c r="H267" i="58"/>
  <c r="I267" i="58"/>
  <c r="J267" i="58"/>
  <c r="K267" i="58"/>
  <c r="L267" i="58"/>
  <c r="B268" i="58"/>
  <c r="C268" i="58"/>
  <c r="D268" i="58"/>
  <c r="E268" i="58"/>
  <c r="F268" i="58"/>
  <c r="G268" i="58"/>
  <c r="H268" i="58"/>
  <c r="I268" i="58"/>
  <c r="J268" i="58"/>
  <c r="K268" i="58"/>
  <c r="L268" i="58"/>
  <c r="B269" i="58"/>
  <c r="C269" i="58"/>
  <c r="D269" i="58"/>
  <c r="E269" i="58"/>
  <c r="F269" i="58"/>
  <c r="G269" i="58"/>
  <c r="H269" i="58"/>
  <c r="I269" i="58"/>
  <c r="J269" i="58"/>
  <c r="K269" i="58"/>
  <c r="L269" i="58"/>
  <c r="B270" i="58"/>
  <c r="C270" i="58"/>
  <c r="D270" i="58"/>
  <c r="E270" i="58"/>
  <c r="F270" i="58"/>
  <c r="G270" i="58"/>
  <c r="H270" i="58"/>
  <c r="I270" i="58"/>
  <c r="J270" i="58"/>
  <c r="K270" i="58"/>
  <c r="L270" i="58"/>
  <c r="B271" i="58"/>
  <c r="C271" i="58"/>
  <c r="D271" i="58"/>
  <c r="E271" i="58"/>
  <c r="F271" i="58"/>
  <c r="G271" i="58"/>
  <c r="H271" i="58"/>
  <c r="I271" i="58"/>
  <c r="J271" i="58"/>
  <c r="K271" i="58"/>
  <c r="L271" i="58"/>
  <c r="B272" i="58"/>
  <c r="C272" i="58"/>
  <c r="D272" i="58"/>
  <c r="E272" i="58"/>
  <c r="F272" i="58"/>
  <c r="G272" i="58"/>
  <c r="H272" i="58"/>
  <c r="I272" i="58"/>
  <c r="J272" i="58"/>
  <c r="K272" i="58"/>
  <c r="L272" i="58"/>
  <c r="B273" i="58"/>
  <c r="C273" i="58"/>
  <c r="D273" i="58"/>
  <c r="E273" i="58"/>
  <c r="F273" i="58"/>
  <c r="G273" i="58"/>
  <c r="H273" i="58"/>
  <c r="I273" i="58"/>
  <c r="J273" i="58"/>
  <c r="K273" i="58"/>
  <c r="L273" i="58"/>
  <c r="B274" i="58"/>
  <c r="C274" i="58"/>
  <c r="D274" i="58"/>
  <c r="E274" i="58"/>
  <c r="F274" i="58"/>
  <c r="G274" i="58"/>
  <c r="H274" i="58"/>
  <c r="I274" i="58"/>
  <c r="J274" i="58"/>
  <c r="K274" i="58"/>
  <c r="L274" i="58"/>
  <c r="B275" i="58"/>
  <c r="C275" i="58"/>
  <c r="D275" i="58"/>
  <c r="E275" i="58"/>
  <c r="F275" i="58"/>
  <c r="G275" i="58"/>
  <c r="H275" i="58"/>
  <c r="I275" i="58"/>
  <c r="J275" i="58"/>
  <c r="K275" i="58"/>
  <c r="L275" i="58"/>
  <c r="B276" i="58"/>
  <c r="C276" i="58"/>
  <c r="D276" i="58"/>
  <c r="E276" i="58"/>
  <c r="F276" i="58"/>
  <c r="G276" i="58"/>
  <c r="H276" i="58"/>
  <c r="I276" i="58"/>
  <c r="J276" i="58"/>
  <c r="K276" i="58"/>
  <c r="L276" i="58"/>
  <c r="B277" i="58"/>
  <c r="C277" i="58"/>
  <c r="D277" i="58"/>
  <c r="E277" i="58"/>
  <c r="F277" i="58"/>
  <c r="G277" i="58"/>
  <c r="H277" i="58"/>
  <c r="I277" i="58"/>
  <c r="J277" i="58"/>
  <c r="K277" i="58"/>
  <c r="L277" i="58"/>
  <c r="B278" i="58"/>
  <c r="C278" i="58"/>
  <c r="D278" i="58"/>
  <c r="E278" i="58"/>
  <c r="F278" i="58"/>
  <c r="G278" i="58"/>
  <c r="H278" i="58"/>
  <c r="I278" i="58"/>
  <c r="J278" i="58"/>
  <c r="K278" i="58"/>
  <c r="L278" i="58"/>
  <c r="B279" i="58"/>
  <c r="C279" i="58"/>
  <c r="D279" i="58"/>
  <c r="E279" i="58"/>
  <c r="F279" i="58"/>
  <c r="G279" i="58"/>
  <c r="H279" i="58"/>
  <c r="I279" i="58"/>
  <c r="J279" i="58"/>
  <c r="K279" i="58"/>
  <c r="L279" i="58"/>
  <c r="B280" i="58"/>
  <c r="C280" i="58"/>
  <c r="D280" i="58"/>
  <c r="E280" i="58"/>
  <c r="F280" i="58"/>
  <c r="G280" i="58"/>
  <c r="H280" i="58"/>
  <c r="I280" i="58"/>
  <c r="J280" i="58"/>
  <c r="K280" i="58"/>
  <c r="L280" i="58"/>
  <c r="B281" i="58"/>
  <c r="C281" i="58"/>
  <c r="D281" i="58"/>
  <c r="E281" i="58"/>
  <c r="F281" i="58"/>
  <c r="G281" i="58"/>
  <c r="H281" i="58"/>
  <c r="I281" i="58"/>
  <c r="J281" i="58"/>
  <c r="K281" i="58"/>
  <c r="L281" i="58"/>
  <c r="B282" i="58"/>
  <c r="C282" i="58"/>
  <c r="D282" i="58"/>
  <c r="E282" i="58"/>
  <c r="F282" i="58"/>
  <c r="G282" i="58"/>
  <c r="H282" i="58"/>
  <c r="I282" i="58"/>
  <c r="J282" i="58"/>
  <c r="K282" i="58"/>
  <c r="L282" i="58"/>
  <c r="B283" i="58"/>
  <c r="C283" i="58"/>
  <c r="D283" i="58"/>
  <c r="E283" i="58"/>
  <c r="F283" i="58"/>
  <c r="G283" i="58"/>
  <c r="H283" i="58"/>
  <c r="I283" i="58"/>
  <c r="J283" i="58"/>
  <c r="K283" i="58"/>
  <c r="L283" i="58"/>
  <c r="B284" i="58"/>
  <c r="C284" i="58"/>
  <c r="D284" i="58"/>
  <c r="E284" i="58"/>
  <c r="F284" i="58"/>
  <c r="G284" i="58"/>
  <c r="H284" i="58"/>
  <c r="I284" i="58"/>
  <c r="J284" i="58"/>
  <c r="K284" i="58"/>
  <c r="L284" i="58"/>
  <c r="B285" i="58"/>
  <c r="C285" i="58"/>
  <c r="D285" i="58"/>
  <c r="E285" i="58"/>
  <c r="F285" i="58"/>
  <c r="G285" i="58"/>
  <c r="H285" i="58"/>
  <c r="I285" i="58"/>
  <c r="J285" i="58"/>
  <c r="K285" i="58"/>
  <c r="L285" i="58"/>
  <c r="B286" i="58"/>
  <c r="C286" i="58"/>
  <c r="D286" i="58"/>
  <c r="E286" i="58"/>
  <c r="F286" i="58"/>
  <c r="G286" i="58"/>
  <c r="H286" i="58"/>
  <c r="I286" i="58"/>
  <c r="J286" i="58"/>
  <c r="K286" i="58"/>
  <c r="L286" i="58"/>
  <c r="B287" i="58"/>
  <c r="C287" i="58"/>
  <c r="D287" i="58"/>
  <c r="E287" i="58"/>
  <c r="F287" i="58"/>
  <c r="G287" i="58"/>
  <c r="H287" i="58"/>
  <c r="I287" i="58"/>
  <c r="J287" i="58"/>
  <c r="K287" i="58"/>
  <c r="L287" i="58"/>
  <c r="B288" i="58"/>
  <c r="C288" i="58"/>
  <c r="D288" i="58"/>
  <c r="E288" i="58"/>
  <c r="F288" i="58"/>
  <c r="G288" i="58"/>
  <c r="H288" i="58"/>
  <c r="I288" i="58"/>
  <c r="J288" i="58"/>
  <c r="K288" i="58"/>
  <c r="L288" i="58"/>
  <c r="B289" i="58"/>
  <c r="C289" i="58"/>
  <c r="D289" i="58"/>
  <c r="E289" i="58"/>
  <c r="F289" i="58"/>
  <c r="G289" i="58"/>
  <c r="H289" i="58"/>
  <c r="I289" i="58"/>
  <c r="J289" i="58"/>
  <c r="K289" i="58"/>
  <c r="L289" i="58"/>
  <c r="B290" i="58"/>
  <c r="C290" i="58"/>
  <c r="D290" i="58"/>
  <c r="E290" i="58"/>
  <c r="F290" i="58"/>
  <c r="G290" i="58"/>
  <c r="H290" i="58"/>
  <c r="I290" i="58"/>
  <c r="J290" i="58"/>
  <c r="K290" i="58"/>
  <c r="L290" i="58"/>
  <c r="B291" i="58"/>
  <c r="C291" i="58"/>
  <c r="D291" i="58"/>
  <c r="E291" i="58"/>
  <c r="F291" i="58"/>
  <c r="G291" i="58"/>
  <c r="H291" i="58"/>
  <c r="I291" i="58"/>
  <c r="J291" i="58"/>
  <c r="K291" i="58"/>
  <c r="L291" i="58"/>
  <c r="B292" i="58"/>
  <c r="C292" i="58"/>
  <c r="D292" i="58"/>
  <c r="E292" i="58"/>
  <c r="F292" i="58"/>
  <c r="G292" i="58"/>
  <c r="H292" i="58"/>
  <c r="I292" i="58"/>
  <c r="J292" i="58"/>
  <c r="K292" i="58"/>
  <c r="L292" i="58"/>
  <c r="B293" i="58"/>
  <c r="C293" i="58"/>
  <c r="D293" i="58"/>
  <c r="E293" i="58"/>
  <c r="F293" i="58"/>
  <c r="G293" i="58"/>
  <c r="H293" i="58"/>
  <c r="I293" i="58"/>
  <c r="J293" i="58"/>
  <c r="K293" i="58"/>
  <c r="L293" i="58"/>
  <c r="B294" i="58"/>
  <c r="C294" i="58"/>
  <c r="D294" i="58"/>
  <c r="E294" i="58"/>
  <c r="F294" i="58"/>
  <c r="G294" i="58"/>
  <c r="H294" i="58"/>
  <c r="I294" i="58"/>
  <c r="J294" i="58"/>
  <c r="K294" i="58"/>
  <c r="L294" i="58"/>
  <c r="B295" i="58"/>
  <c r="C295" i="58"/>
  <c r="D295" i="58"/>
  <c r="E295" i="58"/>
  <c r="F295" i="58"/>
  <c r="G295" i="58"/>
  <c r="H295" i="58"/>
  <c r="I295" i="58"/>
  <c r="J295" i="58"/>
  <c r="K295" i="58"/>
  <c r="L295" i="58"/>
  <c r="B296" i="58"/>
  <c r="C296" i="58"/>
  <c r="D296" i="58"/>
  <c r="E296" i="58"/>
  <c r="F296" i="58"/>
  <c r="G296" i="58"/>
  <c r="H296" i="58"/>
  <c r="I296" i="58"/>
  <c r="J296" i="58"/>
  <c r="K296" i="58"/>
  <c r="L296" i="58"/>
  <c r="B297" i="58"/>
  <c r="C297" i="58"/>
  <c r="D297" i="58"/>
  <c r="E297" i="58"/>
  <c r="F297" i="58"/>
  <c r="G297" i="58"/>
  <c r="H297" i="58"/>
  <c r="I297" i="58"/>
  <c r="J297" i="58"/>
  <c r="K297" i="58"/>
  <c r="L297" i="58"/>
  <c r="B298" i="58"/>
  <c r="C298" i="58"/>
  <c r="D298" i="58"/>
  <c r="E298" i="58"/>
  <c r="F298" i="58"/>
  <c r="G298" i="58"/>
  <c r="H298" i="58"/>
  <c r="I298" i="58"/>
  <c r="J298" i="58"/>
  <c r="K298" i="58"/>
  <c r="L298" i="58"/>
  <c r="B299" i="58"/>
  <c r="C299" i="58"/>
  <c r="D299" i="58"/>
  <c r="E299" i="58"/>
  <c r="F299" i="58"/>
  <c r="G299" i="58"/>
  <c r="H299" i="58"/>
  <c r="I299" i="58"/>
  <c r="J299" i="58"/>
  <c r="K299" i="58"/>
  <c r="L299" i="58"/>
  <c r="B300" i="58"/>
  <c r="C300" i="58"/>
  <c r="D300" i="58"/>
  <c r="E300" i="58"/>
  <c r="F300" i="58"/>
  <c r="G300" i="58"/>
  <c r="H300" i="58"/>
  <c r="I300" i="58"/>
  <c r="J300" i="58"/>
  <c r="K300" i="58"/>
  <c r="L300" i="58"/>
  <c r="B301" i="58"/>
  <c r="C301" i="58"/>
  <c r="D301" i="58"/>
  <c r="E301" i="58"/>
  <c r="F301" i="58"/>
  <c r="G301" i="58"/>
  <c r="H301" i="58"/>
  <c r="I301" i="58"/>
  <c r="J301" i="58"/>
  <c r="K301" i="58"/>
  <c r="L301" i="58"/>
  <c r="B302" i="58"/>
  <c r="C302" i="58"/>
  <c r="D302" i="58"/>
  <c r="E302" i="58"/>
  <c r="F302" i="58"/>
  <c r="G302" i="58"/>
  <c r="H302" i="58"/>
  <c r="I302" i="58"/>
  <c r="J302" i="58"/>
  <c r="K302" i="58"/>
  <c r="L302" i="58"/>
  <c r="B303" i="58"/>
  <c r="C303" i="58"/>
  <c r="D303" i="58"/>
  <c r="E303" i="58"/>
  <c r="F303" i="58"/>
  <c r="G303" i="58"/>
  <c r="H303" i="58"/>
  <c r="I303" i="58"/>
  <c r="J303" i="58"/>
  <c r="K303" i="58"/>
  <c r="L303" i="58"/>
  <c r="B304" i="58"/>
  <c r="C304" i="58"/>
  <c r="D304" i="58"/>
  <c r="E304" i="58"/>
  <c r="F304" i="58"/>
  <c r="G304" i="58"/>
  <c r="H304" i="58"/>
  <c r="I304" i="58"/>
  <c r="J304" i="58"/>
  <c r="K304" i="58"/>
  <c r="L304" i="58"/>
  <c r="B305" i="58"/>
  <c r="C305" i="58"/>
  <c r="D305" i="58"/>
  <c r="E305" i="58"/>
  <c r="F305" i="58"/>
  <c r="G305" i="58"/>
  <c r="H305" i="58"/>
  <c r="I305" i="58"/>
  <c r="J305" i="58"/>
  <c r="K305" i="58"/>
  <c r="L305" i="58"/>
  <c r="B306" i="58"/>
  <c r="C306" i="58"/>
  <c r="D306" i="58"/>
  <c r="E306" i="58"/>
  <c r="F306" i="58"/>
  <c r="G306" i="58"/>
  <c r="H306" i="58"/>
  <c r="I306" i="58"/>
  <c r="J306" i="58"/>
  <c r="K306" i="58"/>
  <c r="L306" i="58"/>
  <c r="B307" i="58"/>
  <c r="C307" i="58"/>
  <c r="D307" i="58"/>
  <c r="E307" i="58"/>
  <c r="F307" i="58"/>
  <c r="G307" i="58"/>
  <c r="H307" i="58"/>
  <c r="I307" i="58"/>
  <c r="J307" i="58"/>
  <c r="K307" i="58"/>
  <c r="L307" i="58"/>
  <c r="B308" i="58"/>
  <c r="C308" i="58"/>
  <c r="D308" i="58"/>
  <c r="E308" i="58"/>
  <c r="F308" i="58"/>
  <c r="G308" i="58"/>
  <c r="H308" i="58"/>
  <c r="I308" i="58"/>
  <c r="J308" i="58"/>
  <c r="K308" i="58"/>
  <c r="L308" i="58"/>
  <c r="B309" i="58"/>
  <c r="C309" i="58"/>
  <c r="D309" i="58"/>
  <c r="E309" i="58"/>
  <c r="F309" i="58"/>
  <c r="G309" i="58"/>
  <c r="H309" i="58"/>
  <c r="I309" i="58"/>
  <c r="J309" i="58"/>
  <c r="K309" i="58"/>
  <c r="L309" i="58"/>
  <c r="B310" i="58"/>
  <c r="C310" i="58"/>
  <c r="D310" i="58"/>
  <c r="E310" i="58"/>
  <c r="F310" i="58"/>
  <c r="G310" i="58"/>
  <c r="H310" i="58"/>
  <c r="I310" i="58"/>
  <c r="J310" i="58"/>
  <c r="K310" i="58"/>
  <c r="L310" i="58"/>
  <c r="B311" i="58"/>
  <c r="C311" i="58"/>
  <c r="D311" i="58"/>
  <c r="E311" i="58"/>
  <c r="F311" i="58"/>
  <c r="G311" i="58"/>
  <c r="H311" i="58"/>
  <c r="I311" i="58"/>
  <c r="J311" i="58"/>
  <c r="K311" i="58"/>
  <c r="L311" i="58"/>
  <c r="B312" i="58"/>
  <c r="C312" i="58"/>
  <c r="D312" i="58"/>
  <c r="E312" i="58"/>
  <c r="F312" i="58"/>
  <c r="G312" i="58"/>
  <c r="H312" i="58"/>
  <c r="I312" i="58"/>
  <c r="J312" i="58"/>
  <c r="K312" i="58"/>
  <c r="L312" i="58"/>
  <c r="B313" i="58"/>
  <c r="C313" i="58"/>
  <c r="D313" i="58"/>
  <c r="E313" i="58"/>
  <c r="F313" i="58"/>
  <c r="G313" i="58"/>
  <c r="H313" i="58"/>
  <c r="I313" i="58"/>
  <c r="J313" i="58"/>
  <c r="K313" i="58"/>
  <c r="L313" i="58"/>
  <c r="B314" i="58"/>
  <c r="C314" i="58"/>
  <c r="D314" i="58"/>
  <c r="E314" i="58"/>
  <c r="F314" i="58"/>
  <c r="G314" i="58"/>
  <c r="H314" i="58"/>
  <c r="I314" i="58"/>
  <c r="J314" i="58"/>
  <c r="K314" i="58"/>
  <c r="L314" i="58"/>
  <c r="B315" i="58"/>
  <c r="C315" i="58"/>
  <c r="D315" i="58"/>
  <c r="E315" i="58"/>
  <c r="F315" i="58"/>
  <c r="G315" i="58"/>
  <c r="H315" i="58"/>
  <c r="I315" i="58"/>
  <c r="J315" i="58"/>
  <c r="K315" i="58"/>
  <c r="L315" i="58"/>
  <c r="B316" i="58"/>
  <c r="C316" i="58"/>
  <c r="D316" i="58"/>
  <c r="E316" i="58"/>
  <c r="F316" i="58"/>
  <c r="G316" i="58"/>
  <c r="H316" i="58"/>
  <c r="I316" i="58"/>
  <c r="J316" i="58"/>
  <c r="K316" i="58"/>
  <c r="L316" i="58"/>
  <c r="B317" i="58"/>
  <c r="C317" i="58"/>
  <c r="D317" i="58"/>
  <c r="E317" i="58"/>
  <c r="F317" i="58"/>
  <c r="G317" i="58"/>
  <c r="H317" i="58"/>
  <c r="I317" i="58"/>
  <c r="J317" i="58"/>
  <c r="K317" i="58"/>
  <c r="L317" i="58"/>
  <c r="B318" i="58"/>
  <c r="C318" i="58"/>
  <c r="D318" i="58"/>
  <c r="E318" i="58"/>
  <c r="F318" i="58"/>
  <c r="G318" i="58"/>
  <c r="H318" i="58"/>
  <c r="I318" i="58"/>
  <c r="J318" i="58"/>
  <c r="K318" i="58"/>
  <c r="L318" i="58"/>
  <c r="B319" i="58"/>
  <c r="C319" i="58"/>
  <c r="D319" i="58"/>
  <c r="E319" i="58"/>
  <c r="F319" i="58"/>
  <c r="G319" i="58"/>
  <c r="H319" i="58"/>
  <c r="I319" i="58"/>
  <c r="J319" i="58"/>
  <c r="K319" i="58"/>
  <c r="L319" i="58"/>
  <c r="B320" i="58"/>
  <c r="C320" i="58"/>
  <c r="D320" i="58"/>
  <c r="E320" i="58"/>
  <c r="F320" i="58"/>
  <c r="G320" i="58"/>
  <c r="H320" i="58"/>
  <c r="I320" i="58"/>
  <c r="J320" i="58"/>
  <c r="K320" i="58"/>
  <c r="L320" i="58"/>
  <c r="B321" i="58"/>
  <c r="C321" i="58"/>
  <c r="D321" i="58"/>
  <c r="E321" i="58"/>
  <c r="F321" i="58"/>
  <c r="G321" i="58"/>
  <c r="H321" i="58"/>
  <c r="I321" i="58"/>
  <c r="J321" i="58"/>
  <c r="K321" i="58"/>
  <c r="L321" i="58"/>
  <c r="B322" i="58"/>
  <c r="C322" i="58"/>
  <c r="D322" i="58"/>
  <c r="E322" i="58"/>
  <c r="F322" i="58"/>
  <c r="G322" i="58"/>
  <c r="H322" i="58"/>
  <c r="I322" i="58"/>
  <c r="J322" i="58"/>
  <c r="K322" i="58"/>
  <c r="L322" i="58"/>
  <c r="B323" i="58"/>
  <c r="C323" i="58"/>
  <c r="D323" i="58"/>
  <c r="E323" i="58"/>
  <c r="F323" i="58"/>
  <c r="G323" i="58"/>
  <c r="H323" i="58"/>
  <c r="I323" i="58"/>
  <c r="J323" i="58"/>
  <c r="K323" i="58"/>
  <c r="L323" i="58"/>
  <c r="B324" i="58"/>
  <c r="C324" i="58"/>
  <c r="D324" i="58"/>
  <c r="E324" i="58"/>
  <c r="F324" i="58"/>
  <c r="G324" i="58"/>
  <c r="H324" i="58"/>
  <c r="I324" i="58"/>
  <c r="J324" i="58"/>
  <c r="K324" i="58"/>
  <c r="L324" i="58"/>
  <c r="B325" i="58"/>
  <c r="C325" i="58"/>
  <c r="D325" i="58"/>
  <c r="E325" i="58"/>
  <c r="F325" i="58"/>
  <c r="G325" i="58"/>
  <c r="H325" i="58"/>
  <c r="I325" i="58"/>
  <c r="J325" i="58"/>
  <c r="K325" i="58"/>
  <c r="L325" i="58"/>
  <c r="B326" i="58"/>
  <c r="C326" i="58"/>
  <c r="D326" i="58"/>
  <c r="E326" i="58"/>
  <c r="F326" i="58"/>
  <c r="G326" i="58"/>
  <c r="H326" i="58"/>
  <c r="I326" i="58"/>
  <c r="J326" i="58"/>
  <c r="K326" i="58"/>
  <c r="L326" i="58"/>
  <c r="B327" i="58"/>
  <c r="C327" i="58"/>
  <c r="D327" i="58"/>
  <c r="E327" i="58"/>
  <c r="F327" i="58"/>
  <c r="G327" i="58"/>
  <c r="H327" i="58"/>
  <c r="I327" i="58"/>
  <c r="J327" i="58"/>
  <c r="K327" i="58"/>
  <c r="L327" i="58"/>
  <c r="B328" i="58"/>
  <c r="C328" i="58"/>
  <c r="D328" i="58"/>
  <c r="E328" i="58"/>
  <c r="F328" i="58"/>
  <c r="G328" i="58"/>
  <c r="H328" i="58"/>
  <c r="I328" i="58"/>
  <c r="J328" i="58"/>
  <c r="K328" i="58"/>
  <c r="L328" i="58"/>
  <c r="B329" i="58"/>
  <c r="C329" i="58"/>
  <c r="D329" i="58"/>
  <c r="E329" i="58"/>
  <c r="F329" i="58"/>
  <c r="G329" i="58"/>
  <c r="H329" i="58"/>
  <c r="I329" i="58"/>
  <c r="J329" i="58"/>
  <c r="K329" i="58"/>
  <c r="L329" i="58"/>
  <c r="B330" i="58"/>
  <c r="C330" i="58"/>
  <c r="D330" i="58"/>
  <c r="E330" i="58"/>
  <c r="F330" i="58"/>
  <c r="G330" i="58"/>
  <c r="H330" i="58"/>
  <c r="I330" i="58"/>
  <c r="J330" i="58"/>
  <c r="K330" i="58"/>
  <c r="L330" i="58"/>
  <c r="B331" i="58"/>
  <c r="C331" i="58"/>
  <c r="D331" i="58"/>
  <c r="E331" i="58"/>
  <c r="F331" i="58"/>
  <c r="G331" i="58"/>
  <c r="H331" i="58"/>
  <c r="I331" i="58"/>
  <c r="J331" i="58"/>
  <c r="K331" i="58"/>
  <c r="L331" i="58"/>
  <c r="B332" i="58"/>
  <c r="C332" i="58"/>
  <c r="D332" i="58"/>
  <c r="E332" i="58"/>
  <c r="F332" i="58"/>
  <c r="G332" i="58"/>
  <c r="H332" i="58"/>
  <c r="I332" i="58"/>
  <c r="J332" i="58"/>
  <c r="K332" i="58"/>
  <c r="L332" i="58"/>
  <c r="B333" i="58"/>
  <c r="C333" i="58"/>
  <c r="D333" i="58"/>
  <c r="E333" i="58"/>
  <c r="F333" i="58"/>
  <c r="G333" i="58"/>
  <c r="H333" i="58"/>
  <c r="I333" i="58"/>
  <c r="J333" i="58"/>
  <c r="K333" i="58"/>
  <c r="L333" i="58"/>
  <c r="B334" i="58"/>
  <c r="C334" i="58"/>
  <c r="D334" i="58"/>
  <c r="E334" i="58"/>
  <c r="F334" i="58"/>
  <c r="G334" i="58"/>
  <c r="H334" i="58"/>
  <c r="I334" i="58"/>
  <c r="J334" i="58"/>
  <c r="K334" i="58"/>
  <c r="L334" i="58"/>
  <c r="B335" i="58"/>
  <c r="C335" i="58"/>
  <c r="D335" i="58"/>
  <c r="E335" i="58"/>
  <c r="F335" i="58"/>
  <c r="G335" i="58"/>
  <c r="H335" i="58"/>
  <c r="I335" i="58"/>
  <c r="J335" i="58"/>
  <c r="K335" i="58"/>
  <c r="L335" i="58"/>
  <c r="B336" i="58"/>
  <c r="C336" i="58"/>
  <c r="D336" i="58"/>
  <c r="E336" i="58"/>
  <c r="F336" i="58"/>
  <c r="G336" i="58"/>
  <c r="H336" i="58"/>
  <c r="I336" i="58"/>
  <c r="J336" i="58"/>
  <c r="K336" i="58"/>
  <c r="L336" i="58"/>
  <c r="B337" i="58"/>
  <c r="C337" i="58"/>
  <c r="D337" i="58"/>
  <c r="E337" i="58"/>
  <c r="F337" i="58"/>
  <c r="G337" i="58"/>
  <c r="H337" i="58"/>
  <c r="I337" i="58"/>
  <c r="J337" i="58"/>
  <c r="K337" i="58"/>
  <c r="L337" i="58"/>
  <c r="B338" i="58"/>
  <c r="C338" i="58"/>
  <c r="D338" i="58"/>
  <c r="E338" i="58"/>
  <c r="F338" i="58"/>
  <c r="G338" i="58"/>
  <c r="H338" i="58"/>
  <c r="I338" i="58"/>
  <c r="J338" i="58"/>
  <c r="K338" i="58"/>
  <c r="L338" i="58"/>
  <c r="B339" i="58"/>
  <c r="C339" i="58"/>
  <c r="D339" i="58"/>
  <c r="E339" i="58"/>
  <c r="F339" i="58"/>
  <c r="G339" i="58"/>
  <c r="H339" i="58"/>
  <c r="I339" i="58"/>
  <c r="J339" i="58"/>
  <c r="K339" i="58"/>
  <c r="L339" i="58"/>
  <c r="B340" i="58"/>
  <c r="C340" i="58"/>
  <c r="D340" i="58"/>
  <c r="E340" i="58"/>
  <c r="F340" i="58"/>
  <c r="G340" i="58"/>
  <c r="H340" i="58"/>
  <c r="I340" i="58"/>
  <c r="J340" i="58"/>
  <c r="K340" i="58"/>
  <c r="L340" i="58"/>
  <c r="B341" i="58"/>
  <c r="C341" i="58"/>
  <c r="D341" i="58"/>
  <c r="E341" i="58"/>
  <c r="F341" i="58"/>
  <c r="G341" i="58"/>
  <c r="H341" i="58"/>
  <c r="I341" i="58"/>
  <c r="J341" i="58"/>
  <c r="K341" i="58"/>
  <c r="L341" i="58"/>
  <c r="B342" i="58"/>
  <c r="C342" i="58"/>
  <c r="D342" i="58"/>
  <c r="E342" i="58"/>
  <c r="F342" i="58"/>
  <c r="G342" i="58"/>
  <c r="H342" i="58"/>
  <c r="I342" i="58"/>
  <c r="J342" i="58"/>
  <c r="K342" i="58"/>
  <c r="L342" i="58"/>
  <c r="B343" i="58"/>
  <c r="C343" i="58"/>
  <c r="D343" i="58"/>
  <c r="E343" i="58"/>
  <c r="F343" i="58"/>
  <c r="G343" i="58"/>
  <c r="H343" i="58"/>
  <c r="I343" i="58"/>
  <c r="J343" i="58"/>
  <c r="K343" i="58"/>
  <c r="L343" i="58"/>
  <c r="B344" i="58"/>
  <c r="C344" i="58"/>
  <c r="D344" i="58"/>
  <c r="E344" i="58"/>
  <c r="F344" i="58"/>
  <c r="G344" i="58"/>
  <c r="H344" i="58"/>
  <c r="I344" i="58"/>
  <c r="J344" i="58"/>
  <c r="K344" i="58"/>
  <c r="L344" i="58"/>
  <c r="B345" i="58"/>
  <c r="C345" i="58"/>
  <c r="D345" i="58"/>
  <c r="E345" i="58"/>
  <c r="F345" i="58"/>
  <c r="G345" i="58"/>
  <c r="H345" i="58"/>
  <c r="I345" i="58"/>
  <c r="J345" i="58"/>
  <c r="K345" i="58"/>
  <c r="L345" i="58"/>
  <c r="B346" i="58"/>
  <c r="C346" i="58"/>
  <c r="D346" i="58"/>
  <c r="E346" i="58"/>
  <c r="F346" i="58"/>
  <c r="G346" i="58"/>
  <c r="H346" i="58"/>
  <c r="I346" i="58"/>
  <c r="J346" i="58"/>
  <c r="K346" i="58"/>
  <c r="L346" i="58"/>
  <c r="B347" i="58"/>
  <c r="C347" i="58"/>
  <c r="D347" i="58"/>
  <c r="E347" i="58"/>
  <c r="F347" i="58"/>
  <c r="G347" i="58"/>
  <c r="H347" i="58"/>
  <c r="I347" i="58"/>
  <c r="J347" i="58"/>
  <c r="K347" i="58"/>
  <c r="L347" i="58"/>
  <c r="B348" i="58"/>
  <c r="C348" i="58"/>
  <c r="D348" i="58"/>
  <c r="E348" i="58"/>
  <c r="F348" i="58"/>
  <c r="G348" i="58"/>
  <c r="H348" i="58"/>
  <c r="I348" i="58"/>
  <c r="J348" i="58"/>
  <c r="K348" i="58"/>
  <c r="L348" i="58"/>
  <c r="B349" i="58"/>
  <c r="C349" i="58"/>
  <c r="D349" i="58"/>
  <c r="E349" i="58"/>
  <c r="F349" i="58"/>
  <c r="G349" i="58"/>
  <c r="H349" i="58"/>
  <c r="I349" i="58"/>
  <c r="J349" i="58"/>
  <c r="K349" i="58"/>
  <c r="L349" i="58"/>
  <c r="B350" i="58"/>
  <c r="C350" i="58"/>
  <c r="D350" i="58"/>
  <c r="E350" i="58"/>
  <c r="F350" i="58"/>
  <c r="G350" i="58"/>
  <c r="H350" i="58"/>
  <c r="I350" i="58"/>
  <c r="J350" i="58"/>
  <c r="K350" i="58"/>
  <c r="L350" i="58"/>
  <c r="B351" i="58"/>
  <c r="C351" i="58"/>
  <c r="D351" i="58"/>
  <c r="E351" i="58"/>
  <c r="F351" i="58"/>
  <c r="G351" i="58"/>
  <c r="H351" i="58"/>
  <c r="I351" i="58"/>
  <c r="J351" i="58"/>
  <c r="K351" i="58"/>
  <c r="L351" i="58"/>
  <c r="B352" i="58"/>
  <c r="C352" i="58"/>
  <c r="D352" i="58"/>
  <c r="E352" i="58"/>
  <c r="F352" i="58"/>
  <c r="G352" i="58"/>
  <c r="H352" i="58"/>
  <c r="I352" i="58"/>
  <c r="J352" i="58"/>
  <c r="K352" i="58"/>
  <c r="L352" i="58"/>
  <c r="B353" i="58"/>
  <c r="C353" i="58"/>
  <c r="D353" i="58"/>
  <c r="E353" i="58"/>
  <c r="F353" i="58"/>
  <c r="G353" i="58"/>
  <c r="H353" i="58"/>
  <c r="I353" i="58"/>
  <c r="J353" i="58"/>
  <c r="K353" i="58"/>
  <c r="L353" i="58"/>
  <c r="B354" i="58"/>
  <c r="C354" i="58"/>
  <c r="D354" i="58"/>
  <c r="E354" i="58"/>
  <c r="F354" i="58"/>
  <c r="G354" i="58"/>
  <c r="H354" i="58"/>
  <c r="I354" i="58"/>
  <c r="J354" i="58"/>
  <c r="K354" i="58"/>
  <c r="L354" i="58"/>
  <c r="B355" i="58"/>
  <c r="C355" i="58"/>
  <c r="D355" i="58"/>
  <c r="E355" i="58"/>
  <c r="F355" i="58"/>
  <c r="G355" i="58"/>
  <c r="H355" i="58"/>
  <c r="I355" i="58"/>
  <c r="J355" i="58"/>
  <c r="K355" i="58"/>
  <c r="L355" i="58"/>
  <c r="B356" i="58"/>
  <c r="C356" i="58"/>
  <c r="D356" i="58"/>
  <c r="E356" i="58"/>
  <c r="F356" i="58"/>
  <c r="G356" i="58"/>
  <c r="H356" i="58"/>
  <c r="I356" i="58"/>
  <c r="J356" i="58"/>
  <c r="K356" i="58"/>
  <c r="L356" i="58"/>
  <c r="B357" i="58"/>
  <c r="C357" i="58"/>
  <c r="D357" i="58"/>
  <c r="E357" i="58"/>
  <c r="F357" i="58"/>
  <c r="G357" i="58"/>
  <c r="H357" i="58"/>
  <c r="I357" i="58"/>
  <c r="J357" i="58"/>
  <c r="K357" i="58"/>
  <c r="L357" i="58"/>
  <c r="B358" i="58"/>
  <c r="C358" i="58"/>
  <c r="D358" i="58"/>
  <c r="E358" i="58"/>
  <c r="F358" i="58"/>
  <c r="G358" i="58"/>
  <c r="H358" i="58"/>
  <c r="I358" i="58"/>
  <c r="J358" i="58"/>
  <c r="K358" i="58"/>
  <c r="L358" i="58"/>
  <c r="B359" i="58"/>
  <c r="C359" i="58"/>
  <c r="D359" i="58"/>
  <c r="E359" i="58"/>
  <c r="F359" i="58"/>
  <c r="G359" i="58"/>
  <c r="H359" i="58"/>
  <c r="I359" i="58"/>
  <c r="J359" i="58"/>
  <c r="K359" i="58"/>
  <c r="L359" i="58"/>
  <c r="B360" i="58"/>
  <c r="C360" i="58"/>
  <c r="D360" i="58"/>
  <c r="E360" i="58"/>
  <c r="F360" i="58"/>
  <c r="G360" i="58"/>
  <c r="H360" i="58"/>
  <c r="I360" i="58"/>
  <c r="J360" i="58"/>
  <c r="K360" i="58"/>
  <c r="L360" i="58"/>
  <c r="B361" i="58"/>
  <c r="C361" i="58"/>
  <c r="D361" i="58"/>
  <c r="E361" i="58"/>
  <c r="F361" i="58"/>
  <c r="G361" i="58"/>
  <c r="H361" i="58"/>
  <c r="I361" i="58"/>
  <c r="J361" i="58"/>
  <c r="K361" i="58"/>
  <c r="L361" i="58"/>
  <c r="B362" i="58"/>
  <c r="C362" i="58"/>
  <c r="D362" i="58"/>
  <c r="E362" i="58"/>
  <c r="F362" i="58"/>
  <c r="G362" i="58"/>
  <c r="H362" i="58"/>
  <c r="I362" i="58"/>
  <c r="J362" i="58"/>
  <c r="K362" i="58"/>
  <c r="L362" i="58"/>
  <c r="B363" i="58"/>
  <c r="C363" i="58"/>
  <c r="D363" i="58"/>
  <c r="E363" i="58"/>
  <c r="F363" i="58"/>
  <c r="G363" i="58"/>
  <c r="H363" i="58"/>
  <c r="I363" i="58"/>
  <c r="J363" i="58"/>
  <c r="K363" i="58"/>
  <c r="L363" i="58"/>
  <c r="B364" i="58"/>
  <c r="C364" i="58"/>
  <c r="D364" i="58"/>
  <c r="E364" i="58"/>
  <c r="F364" i="58"/>
  <c r="G364" i="58"/>
  <c r="H364" i="58"/>
  <c r="I364" i="58"/>
  <c r="J364" i="58"/>
  <c r="K364" i="58"/>
  <c r="L364" i="58"/>
  <c r="B365" i="58"/>
  <c r="C365" i="58"/>
  <c r="D365" i="58"/>
  <c r="E365" i="58"/>
  <c r="F365" i="58"/>
  <c r="G365" i="58"/>
  <c r="H365" i="58"/>
  <c r="I365" i="58"/>
  <c r="J365" i="58"/>
  <c r="K365" i="58"/>
  <c r="L365" i="58"/>
  <c r="B366" i="58"/>
  <c r="C366" i="58"/>
  <c r="D366" i="58"/>
  <c r="E366" i="58"/>
  <c r="F366" i="58"/>
  <c r="G366" i="58"/>
  <c r="H366" i="58"/>
  <c r="I366" i="58"/>
  <c r="J366" i="58"/>
  <c r="K366" i="58"/>
  <c r="L366" i="58"/>
  <c r="B367" i="58"/>
  <c r="C367" i="58"/>
  <c r="D367" i="58"/>
  <c r="E367" i="58"/>
  <c r="F367" i="58"/>
  <c r="G367" i="58"/>
  <c r="H367" i="58"/>
  <c r="I367" i="58"/>
  <c r="J367" i="58"/>
  <c r="K367" i="58"/>
  <c r="L367" i="58"/>
  <c r="B368" i="58"/>
  <c r="C368" i="58"/>
  <c r="D368" i="58"/>
  <c r="E368" i="58"/>
  <c r="F368" i="58"/>
  <c r="G368" i="58"/>
  <c r="H368" i="58"/>
  <c r="I368" i="58"/>
  <c r="J368" i="58"/>
  <c r="K368" i="58"/>
  <c r="L368" i="58"/>
  <c r="B369" i="58"/>
  <c r="C369" i="58"/>
  <c r="D369" i="58"/>
  <c r="E369" i="58"/>
  <c r="F369" i="58"/>
  <c r="G369" i="58"/>
  <c r="H369" i="58"/>
  <c r="I369" i="58"/>
  <c r="J369" i="58"/>
  <c r="K369" i="58"/>
  <c r="L369" i="58"/>
  <c r="B370" i="58"/>
  <c r="C370" i="58"/>
  <c r="D370" i="58"/>
  <c r="E370" i="58"/>
  <c r="F370" i="58"/>
  <c r="G370" i="58"/>
  <c r="H370" i="58"/>
  <c r="I370" i="58"/>
  <c r="J370" i="58"/>
  <c r="K370" i="58"/>
  <c r="L370" i="58"/>
  <c r="B371" i="58"/>
  <c r="C371" i="58"/>
  <c r="D371" i="58"/>
  <c r="E371" i="58"/>
  <c r="F371" i="58"/>
  <c r="G371" i="58"/>
  <c r="H371" i="58"/>
  <c r="I371" i="58"/>
  <c r="J371" i="58"/>
  <c r="K371" i="58"/>
  <c r="L371" i="58"/>
  <c r="B372" i="58"/>
  <c r="C372" i="58"/>
  <c r="D372" i="58"/>
  <c r="E372" i="58"/>
  <c r="F372" i="58"/>
  <c r="G372" i="58"/>
  <c r="H372" i="58"/>
  <c r="I372" i="58"/>
  <c r="J372" i="58"/>
  <c r="K372" i="58"/>
  <c r="L372" i="58"/>
  <c r="B373" i="58"/>
  <c r="C373" i="58"/>
  <c r="D373" i="58"/>
  <c r="E373" i="58"/>
  <c r="F373" i="58"/>
  <c r="G373" i="58"/>
  <c r="H373" i="58"/>
  <c r="I373" i="58"/>
  <c r="J373" i="58"/>
  <c r="K373" i="58"/>
  <c r="L373" i="58"/>
  <c r="B374" i="58"/>
  <c r="C374" i="58"/>
  <c r="D374" i="58"/>
  <c r="E374" i="58"/>
  <c r="F374" i="58"/>
  <c r="G374" i="58"/>
  <c r="H374" i="58"/>
  <c r="I374" i="58"/>
  <c r="J374" i="58"/>
  <c r="K374" i="58"/>
  <c r="L374" i="58"/>
  <c r="B375" i="58"/>
  <c r="C375" i="58"/>
  <c r="D375" i="58"/>
  <c r="E375" i="58"/>
  <c r="F375" i="58"/>
  <c r="G375" i="58"/>
  <c r="H375" i="58"/>
  <c r="I375" i="58"/>
  <c r="J375" i="58"/>
  <c r="K375" i="58"/>
  <c r="L375" i="58"/>
  <c r="B376" i="58"/>
  <c r="C376" i="58"/>
  <c r="D376" i="58"/>
  <c r="E376" i="58"/>
  <c r="F376" i="58"/>
  <c r="G376" i="58"/>
  <c r="H376" i="58"/>
  <c r="I376" i="58"/>
  <c r="J376" i="58"/>
  <c r="K376" i="58"/>
  <c r="L376" i="58"/>
  <c r="B377" i="58"/>
  <c r="C377" i="58"/>
  <c r="D377" i="58"/>
  <c r="E377" i="58"/>
  <c r="F377" i="58"/>
  <c r="G377" i="58"/>
  <c r="H377" i="58"/>
  <c r="I377" i="58"/>
  <c r="J377" i="58"/>
  <c r="K377" i="58"/>
  <c r="L377" i="58"/>
  <c r="B378" i="58"/>
  <c r="C378" i="58"/>
  <c r="D378" i="58"/>
  <c r="E378" i="58"/>
  <c r="F378" i="58"/>
  <c r="G378" i="58"/>
  <c r="H378" i="58"/>
  <c r="I378" i="58"/>
  <c r="J378" i="58"/>
  <c r="K378" i="58"/>
  <c r="L378" i="58"/>
  <c r="B379" i="58"/>
  <c r="C379" i="58"/>
  <c r="D379" i="58"/>
  <c r="E379" i="58"/>
  <c r="F379" i="58"/>
  <c r="G379" i="58"/>
  <c r="H379" i="58"/>
  <c r="I379" i="58"/>
  <c r="J379" i="58"/>
  <c r="K379" i="58"/>
  <c r="L379" i="58"/>
  <c r="B380" i="58"/>
  <c r="C380" i="58"/>
  <c r="D380" i="58"/>
  <c r="E380" i="58"/>
  <c r="F380" i="58"/>
  <c r="G380" i="58"/>
  <c r="H380" i="58"/>
  <c r="I380" i="58"/>
  <c r="J380" i="58"/>
  <c r="K380" i="58"/>
  <c r="L380" i="58"/>
  <c r="B381" i="58"/>
  <c r="C381" i="58"/>
  <c r="D381" i="58"/>
  <c r="E381" i="58"/>
  <c r="F381" i="58"/>
  <c r="G381" i="58"/>
  <c r="H381" i="58"/>
  <c r="I381" i="58"/>
  <c r="J381" i="58"/>
  <c r="K381" i="58"/>
  <c r="L381" i="58"/>
  <c r="B382" i="58"/>
  <c r="C382" i="58"/>
  <c r="D382" i="58"/>
  <c r="E382" i="58"/>
  <c r="F382" i="58"/>
  <c r="G382" i="58"/>
  <c r="H382" i="58"/>
  <c r="I382" i="58"/>
  <c r="J382" i="58"/>
  <c r="K382" i="58"/>
  <c r="L382" i="58"/>
  <c r="B383" i="58"/>
  <c r="C383" i="58"/>
  <c r="D383" i="58"/>
  <c r="E383" i="58"/>
  <c r="F383" i="58"/>
  <c r="G383" i="58"/>
  <c r="H383" i="58"/>
  <c r="I383" i="58"/>
  <c r="J383" i="58"/>
  <c r="K383" i="58"/>
  <c r="L383" i="58"/>
  <c r="B384" i="58"/>
  <c r="C384" i="58"/>
  <c r="D384" i="58"/>
  <c r="E384" i="58"/>
  <c r="F384" i="58"/>
  <c r="G384" i="58"/>
  <c r="H384" i="58"/>
  <c r="I384" i="58"/>
  <c r="J384" i="58"/>
  <c r="K384" i="58"/>
  <c r="L384" i="58"/>
  <c r="B385" i="58"/>
  <c r="C385" i="58"/>
  <c r="D385" i="58"/>
  <c r="E385" i="58"/>
  <c r="F385" i="58"/>
  <c r="G385" i="58"/>
  <c r="H385" i="58"/>
  <c r="I385" i="58"/>
  <c r="J385" i="58"/>
  <c r="K385" i="58"/>
  <c r="L385" i="58"/>
  <c r="B386" i="58"/>
  <c r="C386" i="58"/>
  <c r="D386" i="58"/>
  <c r="E386" i="58"/>
  <c r="F386" i="58"/>
  <c r="G386" i="58"/>
  <c r="H386" i="58"/>
  <c r="I386" i="58"/>
  <c r="J386" i="58"/>
  <c r="K386" i="58"/>
  <c r="L386" i="58"/>
  <c r="B387" i="58"/>
  <c r="C387" i="58"/>
  <c r="D387" i="58"/>
  <c r="E387" i="58"/>
  <c r="F387" i="58"/>
  <c r="G387" i="58"/>
  <c r="H387" i="58"/>
  <c r="I387" i="58"/>
  <c r="J387" i="58"/>
  <c r="K387" i="58"/>
  <c r="L387" i="58"/>
  <c r="B388" i="58"/>
  <c r="C388" i="58"/>
  <c r="D388" i="58"/>
  <c r="E388" i="58"/>
  <c r="F388" i="58"/>
  <c r="G388" i="58"/>
  <c r="H388" i="58"/>
  <c r="I388" i="58"/>
  <c r="J388" i="58"/>
  <c r="K388" i="58"/>
  <c r="L388" i="58"/>
  <c r="B389" i="58"/>
  <c r="C389" i="58"/>
  <c r="D389" i="58"/>
  <c r="E389" i="58"/>
  <c r="F389" i="58"/>
  <c r="G389" i="58"/>
  <c r="H389" i="58"/>
  <c r="I389" i="58"/>
  <c r="J389" i="58"/>
  <c r="K389" i="58"/>
  <c r="L389" i="58"/>
  <c r="B390" i="58"/>
  <c r="C390" i="58"/>
  <c r="D390" i="58"/>
  <c r="E390" i="58"/>
  <c r="F390" i="58"/>
  <c r="G390" i="58"/>
  <c r="H390" i="58"/>
  <c r="I390" i="58"/>
  <c r="J390" i="58"/>
  <c r="K390" i="58"/>
  <c r="L390" i="58"/>
  <c r="B391" i="58"/>
  <c r="C391" i="58"/>
  <c r="D391" i="58"/>
  <c r="E391" i="58"/>
  <c r="F391" i="58"/>
  <c r="G391" i="58"/>
  <c r="H391" i="58"/>
  <c r="I391" i="58"/>
  <c r="J391" i="58"/>
  <c r="K391" i="58"/>
  <c r="L391" i="58"/>
  <c r="B392" i="58"/>
  <c r="C392" i="58"/>
  <c r="D392" i="58"/>
  <c r="E392" i="58"/>
  <c r="F392" i="58"/>
  <c r="G392" i="58"/>
  <c r="H392" i="58"/>
  <c r="I392" i="58"/>
  <c r="J392" i="58"/>
  <c r="K392" i="58"/>
  <c r="L392" i="58"/>
  <c r="B393" i="58"/>
  <c r="C393" i="58"/>
  <c r="D393" i="58"/>
  <c r="E393" i="58"/>
  <c r="F393" i="58"/>
  <c r="G393" i="58"/>
  <c r="H393" i="58"/>
  <c r="I393" i="58"/>
  <c r="J393" i="58"/>
  <c r="K393" i="58"/>
  <c r="L393" i="58"/>
  <c r="B394" i="58"/>
  <c r="C394" i="58"/>
  <c r="D394" i="58"/>
  <c r="E394" i="58"/>
  <c r="F394" i="58"/>
  <c r="G394" i="58"/>
  <c r="H394" i="58"/>
  <c r="I394" i="58"/>
  <c r="J394" i="58"/>
  <c r="K394" i="58"/>
  <c r="L394" i="58"/>
  <c r="B395" i="58"/>
  <c r="C395" i="58"/>
  <c r="D395" i="58"/>
  <c r="E395" i="58"/>
  <c r="F395" i="58"/>
  <c r="G395" i="58"/>
  <c r="H395" i="58"/>
  <c r="I395" i="58"/>
  <c r="J395" i="58"/>
  <c r="K395" i="58"/>
  <c r="L395" i="58"/>
  <c r="B396" i="58"/>
  <c r="C396" i="58"/>
  <c r="D396" i="58"/>
  <c r="E396" i="58"/>
  <c r="F396" i="58"/>
  <c r="G396" i="58"/>
  <c r="H396" i="58"/>
  <c r="I396" i="58"/>
  <c r="J396" i="58"/>
  <c r="K396" i="58"/>
  <c r="L396" i="58"/>
  <c r="B397" i="58"/>
  <c r="C397" i="58"/>
  <c r="D397" i="58"/>
  <c r="E397" i="58"/>
  <c r="F397" i="58"/>
  <c r="G397" i="58"/>
  <c r="H397" i="58"/>
  <c r="I397" i="58"/>
  <c r="J397" i="58"/>
  <c r="K397" i="58"/>
  <c r="L397" i="58"/>
  <c r="B398" i="58"/>
  <c r="C398" i="58"/>
  <c r="D398" i="58"/>
  <c r="E398" i="58"/>
  <c r="F398" i="58"/>
  <c r="G398" i="58"/>
  <c r="H398" i="58"/>
  <c r="I398" i="58"/>
  <c r="J398" i="58"/>
  <c r="K398" i="58"/>
  <c r="L398" i="58"/>
  <c r="B399" i="58"/>
  <c r="C399" i="58"/>
  <c r="D399" i="58"/>
  <c r="E399" i="58"/>
  <c r="F399" i="58"/>
  <c r="G399" i="58"/>
  <c r="H399" i="58"/>
  <c r="I399" i="58"/>
  <c r="J399" i="58"/>
  <c r="K399" i="58"/>
  <c r="L399" i="58"/>
  <c r="B400" i="58"/>
  <c r="C400" i="58"/>
  <c r="D400" i="58"/>
  <c r="E400" i="58"/>
  <c r="F400" i="58"/>
  <c r="G400" i="58"/>
  <c r="H400" i="58"/>
  <c r="I400" i="58"/>
  <c r="J400" i="58"/>
  <c r="K400" i="58"/>
  <c r="L400" i="58"/>
  <c r="B401" i="58"/>
  <c r="C401" i="58"/>
  <c r="D401" i="58"/>
  <c r="E401" i="58"/>
  <c r="F401" i="58"/>
  <c r="G401" i="58"/>
  <c r="H401" i="58"/>
  <c r="I401" i="58"/>
  <c r="J401" i="58"/>
  <c r="K401" i="58"/>
  <c r="L401" i="58"/>
  <c r="B402" i="58"/>
  <c r="C402" i="58"/>
  <c r="D402" i="58"/>
  <c r="E402" i="58"/>
  <c r="F402" i="58"/>
  <c r="G402" i="58"/>
  <c r="H402" i="58"/>
  <c r="I402" i="58"/>
  <c r="J402" i="58"/>
  <c r="K402" i="58"/>
  <c r="L402" i="58"/>
  <c r="B403" i="58"/>
  <c r="C403" i="58"/>
  <c r="D403" i="58"/>
  <c r="E403" i="58"/>
  <c r="F403" i="58"/>
  <c r="G403" i="58"/>
  <c r="H403" i="58"/>
  <c r="I403" i="58"/>
  <c r="J403" i="58"/>
  <c r="K403" i="58"/>
  <c r="L403" i="58"/>
  <c r="B404" i="58"/>
  <c r="C404" i="58"/>
  <c r="D404" i="58"/>
  <c r="E404" i="58"/>
  <c r="F404" i="58"/>
  <c r="G404" i="58"/>
  <c r="H404" i="58"/>
  <c r="I404" i="58"/>
  <c r="J404" i="58"/>
  <c r="K404" i="58"/>
  <c r="L404" i="58"/>
  <c r="B405" i="58"/>
  <c r="C405" i="58"/>
  <c r="D405" i="58"/>
  <c r="E405" i="58"/>
  <c r="F405" i="58"/>
  <c r="G405" i="58"/>
  <c r="H405" i="58"/>
  <c r="I405" i="58"/>
  <c r="J405" i="58"/>
  <c r="K405" i="58"/>
  <c r="L405" i="58"/>
  <c r="B406" i="58"/>
  <c r="C406" i="58"/>
  <c r="D406" i="58"/>
  <c r="E406" i="58"/>
  <c r="F406" i="58"/>
  <c r="G406" i="58"/>
  <c r="H406" i="58"/>
  <c r="I406" i="58"/>
  <c r="J406" i="58"/>
  <c r="K406" i="58"/>
  <c r="L406" i="58"/>
  <c r="B407" i="58"/>
  <c r="C407" i="58"/>
  <c r="D407" i="58"/>
  <c r="E407" i="58"/>
  <c r="F407" i="58"/>
  <c r="G407" i="58"/>
  <c r="H407" i="58"/>
  <c r="I407" i="58"/>
  <c r="J407" i="58"/>
  <c r="K407" i="58"/>
  <c r="L407" i="58"/>
  <c r="B408" i="58"/>
  <c r="C408" i="58"/>
  <c r="D408" i="58"/>
  <c r="E408" i="58"/>
  <c r="F408" i="58"/>
  <c r="G408" i="58"/>
  <c r="H408" i="58"/>
  <c r="I408" i="58"/>
  <c r="J408" i="58"/>
  <c r="K408" i="58"/>
  <c r="L408" i="58"/>
  <c r="B409" i="58"/>
  <c r="C409" i="58"/>
  <c r="D409" i="58"/>
  <c r="E409" i="58"/>
  <c r="F409" i="58"/>
  <c r="G409" i="58"/>
  <c r="H409" i="58"/>
  <c r="I409" i="58"/>
  <c r="J409" i="58"/>
  <c r="K409" i="58"/>
  <c r="L409" i="58"/>
  <c r="B410" i="58"/>
  <c r="C410" i="58"/>
  <c r="D410" i="58"/>
  <c r="E410" i="58"/>
  <c r="F410" i="58"/>
  <c r="G410" i="58"/>
  <c r="H410" i="58"/>
  <c r="I410" i="58"/>
  <c r="J410" i="58"/>
  <c r="K410" i="58"/>
  <c r="L410" i="58"/>
  <c r="B411" i="58"/>
  <c r="C411" i="58"/>
  <c r="D411" i="58"/>
  <c r="E411" i="58"/>
  <c r="F411" i="58"/>
  <c r="G411" i="58"/>
  <c r="H411" i="58"/>
  <c r="I411" i="58"/>
  <c r="J411" i="58"/>
  <c r="K411" i="58"/>
  <c r="L411" i="58"/>
  <c r="B412" i="58"/>
  <c r="C412" i="58"/>
  <c r="D412" i="58"/>
  <c r="E412" i="58"/>
  <c r="F412" i="58"/>
  <c r="G412" i="58"/>
  <c r="H412" i="58"/>
  <c r="I412" i="58"/>
  <c r="J412" i="58"/>
  <c r="K412" i="58"/>
  <c r="L412" i="58"/>
  <c r="B413" i="58"/>
  <c r="C413" i="58"/>
  <c r="D413" i="58"/>
  <c r="E413" i="58"/>
  <c r="F413" i="58"/>
  <c r="G413" i="58"/>
  <c r="H413" i="58"/>
  <c r="I413" i="58"/>
  <c r="J413" i="58"/>
  <c r="K413" i="58"/>
  <c r="L413" i="58"/>
  <c r="B414" i="58"/>
  <c r="C414" i="58"/>
  <c r="D414" i="58"/>
  <c r="E414" i="58"/>
  <c r="F414" i="58"/>
  <c r="G414" i="58"/>
  <c r="H414" i="58"/>
  <c r="I414" i="58"/>
  <c r="J414" i="58"/>
  <c r="K414" i="58"/>
  <c r="L414" i="58"/>
  <c r="B415" i="58"/>
  <c r="C415" i="58"/>
  <c r="D415" i="58"/>
  <c r="E415" i="58"/>
  <c r="F415" i="58"/>
  <c r="G415" i="58"/>
  <c r="H415" i="58"/>
  <c r="I415" i="58"/>
  <c r="J415" i="58"/>
  <c r="K415" i="58"/>
  <c r="L415" i="58"/>
  <c r="B416" i="58"/>
  <c r="C416" i="58"/>
  <c r="D416" i="58"/>
  <c r="E416" i="58"/>
  <c r="F416" i="58"/>
  <c r="G416" i="58"/>
  <c r="H416" i="58"/>
  <c r="I416" i="58"/>
  <c r="J416" i="58"/>
  <c r="K416" i="58"/>
  <c r="L416" i="58"/>
  <c r="B417" i="58"/>
  <c r="C417" i="58"/>
  <c r="D417" i="58"/>
  <c r="E417" i="58"/>
  <c r="F417" i="58"/>
  <c r="G417" i="58"/>
  <c r="H417" i="58"/>
  <c r="I417" i="58"/>
  <c r="J417" i="58"/>
  <c r="K417" i="58"/>
  <c r="L417" i="58"/>
  <c r="B418" i="58"/>
  <c r="C418" i="58"/>
  <c r="D418" i="58"/>
  <c r="E418" i="58"/>
  <c r="F418" i="58"/>
  <c r="G418" i="58"/>
  <c r="H418" i="58"/>
  <c r="I418" i="58"/>
  <c r="J418" i="58"/>
  <c r="K418" i="58"/>
  <c r="L418" i="58"/>
  <c r="B419" i="58"/>
  <c r="C419" i="58"/>
  <c r="D419" i="58"/>
  <c r="E419" i="58"/>
  <c r="F419" i="58"/>
  <c r="G419" i="58"/>
  <c r="H419" i="58"/>
  <c r="I419" i="58"/>
  <c r="J419" i="58"/>
  <c r="K419" i="58"/>
  <c r="L419" i="58"/>
  <c r="B420" i="58"/>
  <c r="C420" i="58"/>
  <c r="D420" i="58"/>
  <c r="E420" i="58"/>
  <c r="F420" i="58"/>
  <c r="G420" i="58"/>
  <c r="H420" i="58"/>
  <c r="I420" i="58"/>
  <c r="J420" i="58"/>
  <c r="K420" i="58"/>
  <c r="L420" i="58"/>
  <c r="B421" i="58"/>
  <c r="C421" i="58"/>
  <c r="D421" i="58"/>
  <c r="E421" i="58"/>
  <c r="F421" i="58"/>
  <c r="G421" i="58"/>
  <c r="H421" i="58"/>
  <c r="I421" i="58"/>
  <c r="J421" i="58"/>
  <c r="K421" i="58"/>
  <c r="L421" i="58"/>
  <c r="B422" i="58"/>
  <c r="C422" i="58"/>
  <c r="D422" i="58"/>
  <c r="E422" i="58"/>
  <c r="F422" i="58"/>
  <c r="G422" i="58"/>
  <c r="H422" i="58"/>
  <c r="I422" i="58"/>
  <c r="J422" i="58"/>
  <c r="K422" i="58"/>
  <c r="L422" i="58"/>
  <c r="B423" i="58"/>
  <c r="C423" i="58"/>
  <c r="D423" i="58"/>
  <c r="E423" i="58"/>
  <c r="F423" i="58"/>
  <c r="G423" i="58"/>
  <c r="H423" i="58"/>
  <c r="I423" i="58"/>
  <c r="J423" i="58"/>
  <c r="K423" i="58"/>
  <c r="L423" i="58"/>
  <c r="B424" i="58"/>
  <c r="C424" i="58"/>
  <c r="D424" i="58"/>
  <c r="E424" i="58"/>
  <c r="F424" i="58"/>
  <c r="G424" i="58"/>
  <c r="H424" i="58"/>
  <c r="I424" i="58"/>
  <c r="J424" i="58"/>
  <c r="K424" i="58"/>
  <c r="L424" i="58"/>
  <c r="B425" i="58"/>
  <c r="C425" i="58"/>
  <c r="D425" i="58"/>
  <c r="E425" i="58"/>
  <c r="F425" i="58"/>
  <c r="G425" i="58"/>
  <c r="H425" i="58"/>
  <c r="I425" i="58"/>
  <c r="J425" i="58"/>
  <c r="K425" i="58"/>
  <c r="L425" i="58"/>
  <c r="B426" i="58"/>
  <c r="C426" i="58"/>
  <c r="D426" i="58"/>
  <c r="E426" i="58"/>
  <c r="F426" i="58"/>
  <c r="G426" i="58"/>
  <c r="H426" i="58"/>
  <c r="I426" i="58"/>
  <c r="J426" i="58"/>
  <c r="K426" i="58"/>
  <c r="L426" i="58"/>
  <c r="B427" i="58"/>
  <c r="C427" i="58"/>
  <c r="D427" i="58"/>
  <c r="E427" i="58"/>
  <c r="F427" i="58"/>
  <c r="G427" i="58"/>
  <c r="H427" i="58"/>
  <c r="I427" i="58"/>
  <c r="J427" i="58"/>
  <c r="K427" i="58"/>
  <c r="L427" i="58"/>
  <c r="B428" i="58"/>
  <c r="C428" i="58"/>
  <c r="D428" i="58"/>
  <c r="E428" i="58"/>
  <c r="F428" i="58"/>
  <c r="G428" i="58"/>
  <c r="H428" i="58"/>
  <c r="I428" i="58"/>
  <c r="J428" i="58"/>
  <c r="K428" i="58"/>
  <c r="L428" i="58"/>
  <c r="B429" i="58"/>
  <c r="C429" i="58"/>
  <c r="D429" i="58"/>
  <c r="E429" i="58"/>
  <c r="F429" i="58"/>
  <c r="G429" i="58"/>
  <c r="H429" i="58"/>
  <c r="I429" i="58"/>
  <c r="J429" i="58"/>
  <c r="K429" i="58"/>
  <c r="L429" i="58"/>
  <c r="B430" i="58"/>
  <c r="C430" i="58"/>
  <c r="D430" i="58"/>
  <c r="E430" i="58"/>
  <c r="F430" i="58"/>
  <c r="G430" i="58"/>
  <c r="H430" i="58"/>
  <c r="I430" i="58"/>
  <c r="J430" i="58"/>
  <c r="K430" i="58"/>
  <c r="L430" i="58"/>
  <c r="B431" i="58"/>
  <c r="C431" i="58"/>
  <c r="D431" i="58"/>
  <c r="E431" i="58"/>
  <c r="F431" i="58"/>
  <c r="G431" i="58"/>
  <c r="H431" i="58"/>
  <c r="I431" i="58"/>
  <c r="J431" i="58"/>
  <c r="K431" i="58"/>
  <c r="L431" i="58"/>
  <c r="B432" i="58"/>
  <c r="C432" i="58"/>
  <c r="D432" i="58"/>
  <c r="E432" i="58"/>
  <c r="F432" i="58"/>
  <c r="G432" i="58"/>
  <c r="H432" i="58"/>
  <c r="I432" i="58"/>
  <c r="J432" i="58"/>
  <c r="K432" i="58"/>
  <c r="L432" i="58"/>
  <c r="B433" i="58"/>
  <c r="C433" i="58"/>
  <c r="D433" i="58"/>
  <c r="E433" i="58"/>
  <c r="F433" i="58"/>
  <c r="G433" i="58"/>
  <c r="H433" i="58"/>
  <c r="I433" i="58"/>
  <c r="J433" i="58"/>
  <c r="K433" i="58"/>
  <c r="L433" i="58"/>
  <c r="B434" i="58"/>
  <c r="C434" i="58"/>
  <c r="D434" i="58"/>
  <c r="E434" i="58"/>
  <c r="F434" i="58"/>
  <c r="G434" i="58"/>
  <c r="H434" i="58"/>
  <c r="I434" i="58"/>
  <c r="J434" i="58"/>
  <c r="K434" i="58"/>
  <c r="L434" i="58"/>
  <c r="B435" i="58"/>
  <c r="C435" i="58"/>
  <c r="D435" i="58"/>
  <c r="E435" i="58"/>
  <c r="F435" i="58"/>
  <c r="G435" i="58"/>
  <c r="H435" i="58"/>
  <c r="I435" i="58"/>
  <c r="J435" i="58"/>
  <c r="K435" i="58"/>
  <c r="L435" i="58"/>
  <c r="B436" i="58"/>
  <c r="C436" i="58"/>
  <c r="D436" i="58"/>
  <c r="E436" i="58"/>
  <c r="F436" i="58"/>
  <c r="G436" i="58"/>
  <c r="H436" i="58"/>
  <c r="I436" i="58"/>
  <c r="J436" i="58"/>
  <c r="K436" i="58"/>
  <c r="L436" i="58"/>
  <c r="B437" i="58"/>
  <c r="C437" i="58"/>
  <c r="D437" i="58"/>
  <c r="E437" i="58"/>
  <c r="F437" i="58"/>
  <c r="G437" i="58"/>
  <c r="H437" i="58"/>
  <c r="I437" i="58"/>
  <c r="J437" i="58"/>
  <c r="K437" i="58"/>
  <c r="L437" i="58"/>
  <c r="B438" i="58"/>
  <c r="C438" i="58"/>
  <c r="D438" i="58"/>
  <c r="E438" i="58"/>
  <c r="F438" i="58"/>
  <c r="G438" i="58"/>
  <c r="H438" i="58"/>
  <c r="I438" i="58"/>
  <c r="J438" i="58"/>
  <c r="K438" i="58"/>
  <c r="L438" i="58"/>
  <c r="B439" i="58"/>
  <c r="C439" i="58"/>
  <c r="D439" i="58"/>
  <c r="E439" i="58"/>
  <c r="F439" i="58"/>
  <c r="G439" i="58"/>
  <c r="H439" i="58"/>
  <c r="I439" i="58"/>
  <c r="J439" i="58"/>
  <c r="K439" i="58"/>
  <c r="L439" i="58"/>
  <c r="B440" i="58"/>
  <c r="C440" i="58"/>
  <c r="D440" i="58"/>
  <c r="E440" i="58"/>
  <c r="F440" i="58"/>
  <c r="G440" i="58"/>
  <c r="H440" i="58"/>
  <c r="I440" i="58"/>
  <c r="J440" i="58"/>
  <c r="K440" i="58"/>
  <c r="L440" i="58"/>
  <c r="B441" i="58"/>
  <c r="C441" i="58"/>
  <c r="D441" i="58"/>
  <c r="E441" i="58"/>
  <c r="F441" i="58"/>
  <c r="G441" i="58"/>
  <c r="H441" i="58"/>
  <c r="I441" i="58"/>
  <c r="J441" i="58"/>
  <c r="K441" i="58"/>
  <c r="L441" i="58"/>
  <c r="B442" i="58"/>
  <c r="C442" i="58"/>
  <c r="D442" i="58"/>
  <c r="E442" i="58"/>
  <c r="F442" i="58"/>
  <c r="G442" i="58"/>
  <c r="H442" i="58"/>
  <c r="I442" i="58"/>
  <c r="J442" i="58"/>
  <c r="K442" i="58"/>
  <c r="L442" i="58"/>
  <c r="B443" i="58"/>
  <c r="C443" i="58"/>
  <c r="D443" i="58"/>
  <c r="E443" i="58"/>
  <c r="F443" i="58"/>
  <c r="G443" i="58"/>
  <c r="H443" i="58"/>
  <c r="I443" i="58"/>
  <c r="J443" i="58"/>
  <c r="K443" i="58"/>
  <c r="L443" i="58"/>
  <c r="B444" i="58"/>
  <c r="C444" i="58"/>
  <c r="D444" i="58"/>
  <c r="E444" i="58"/>
  <c r="F444" i="58"/>
  <c r="G444" i="58"/>
  <c r="H444" i="58"/>
  <c r="I444" i="58"/>
  <c r="J444" i="58"/>
  <c r="K444" i="58"/>
  <c r="L444" i="58"/>
  <c r="B445" i="58"/>
  <c r="C445" i="58"/>
  <c r="D445" i="58"/>
  <c r="E445" i="58"/>
  <c r="F445" i="58"/>
  <c r="G445" i="58"/>
  <c r="H445" i="58"/>
  <c r="I445" i="58"/>
  <c r="J445" i="58"/>
  <c r="K445" i="58"/>
  <c r="L445" i="58"/>
  <c r="B446" i="58"/>
  <c r="C446" i="58"/>
  <c r="D446" i="58"/>
  <c r="E446" i="58"/>
  <c r="F446" i="58"/>
  <c r="G446" i="58"/>
  <c r="H446" i="58"/>
  <c r="I446" i="58"/>
  <c r="J446" i="58"/>
  <c r="K446" i="58"/>
  <c r="L446" i="58"/>
  <c r="B447" i="58"/>
  <c r="C447" i="58"/>
  <c r="D447" i="58"/>
  <c r="E447" i="58"/>
  <c r="F447" i="58"/>
  <c r="G447" i="58"/>
  <c r="H447" i="58"/>
  <c r="I447" i="58"/>
  <c r="J447" i="58"/>
  <c r="K447" i="58"/>
  <c r="L447" i="58"/>
  <c r="B448" i="58"/>
  <c r="C448" i="58"/>
  <c r="D448" i="58"/>
  <c r="E448" i="58"/>
  <c r="F448" i="58"/>
  <c r="G448" i="58"/>
  <c r="H448" i="58"/>
  <c r="I448" i="58"/>
  <c r="J448" i="58"/>
  <c r="K448" i="58"/>
  <c r="L448" i="58"/>
  <c r="B449" i="58"/>
  <c r="C449" i="58"/>
  <c r="D449" i="58"/>
  <c r="E449" i="58"/>
  <c r="F449" i="58"/>
  <c r="G449" i="58"/>
  <c r="H449" i="58"/>
  <c r="I449" i="58"/>
  <c r="J449" i="58"/>
  <c r="K449" i="58"/>
  <c r="L449" i="58"/>
  <c r="B450" i="58"/>
  <c r="C450" i="58"/>
  <c r="D450" i="58"/>
  <c r="E450" i="58"/>
  <c r="F450" i="58"/>
  <c r="G450" i="58"/>
  <c r="H450" i="58"/>
  <c r="I450" i="58"/>
  <c r="J450" i="58"/>
  <c r="K450" i="58"/>
  <c r="L450" i="58"/>
  <c r="B451" i="58"/>
  <c r="C451" i="58"/>
  <c r="D451" i="58"/>
  <c r="E451" i="58"/>
  <c r="F451" i="58"/>
  <c r="G451" i="58"/>
  <c r="H451" i="58"/>
  <c r="I451" i="58"/>
  <c r="J451" i="58"/>
  <c r="K451" i="58"/>
  <c r="L451" i="58"/>
  <c r="B452" i="58"/>
  <c r="C452" i="58"/>
  <c r="D452" i="58"/>
  <c r="E452" i="58"/>
  <c r="F452" i="58"/>
  <c r="G452" i="58"/>
  <c r="H452" i="58"/>
  <c r="I452" i="58"/>
  <c r="J452" i="58"/>
  <c r="K452" i="58"/>
  <c r="L452" i="58"/>
  <c r="B453" i="58"/>
  <c r="C453" i="58"/>
  <c r="D453" i="58"/>
  <c r="E453" i="58"/>
  <c r="F453" i="58"/>
  <c r="G453" i="58"/>
  <c r="H453" i="58"/>
  <c r="I453" i="58"/>
  <c r="J453" i="58"/>
  <c r="K453" i="58"/>
  <c r="L453" i="58"/>
  <c r="B454" i="58"/>
  <c r="C454" i="58"/>
  <c r="D454" i="58"/>
  <c r="E454" i="58"/>
  <c r="F454" i="58"/>
  <c r="G454" i="58"/>
  <c r="H454" i="58"/>
  <c r="I454" i="58"/>
  <c r="J454" i="58"/>
  <c r="K454" i="58"/>
  <c r="L454" i="58"/>
  <c r="B455" i="58"/>
  <c r="C455" i="58"/>
  <c r="D455" i="58"/>
  <c r="E455" i="58"/>
  <c r="F455" i="58"/>
  <c r="G455" i="58"/>
  <c r="H455" i="58"/>
  <c r="I455" i="58"/>
  <c r="J455" i="58"/>
  <c r="K455" i="58"/>
  <c r="L455" i="58"/>
  <c r="B456" i="58"/>
  <c r="C456" i="58"/>
  <c r="D456" i="58"/>
  <c r="E456" i="58"/>
  <c r="F456" i="58"/>
  <c r="G456" i="58"/>
  <c r="H456" i="58"/>
  <c r="I456" i="58"/>
  <c r="J456" i="58"/>
  <c r="K456" i="58"/>
  <c r="L456" i="58"/>
  <c r="B457" i="58"/>
  <c r="C457" i="58"/>
  <c r="D457" i="58"/>
  <c r="E457" i="58"/>
  <c r="F457" i="58"/>
  <c r="G457" i="58"/>
  <c r="H457" i="58"/>
  <c r="I457" i="58"/>
  <c r="J457" i="58"/>
  <c r="K457" i="58"/>
  <c r="L457" i="58"/>
  <c r="B458" i="58"/>
  <c r="C458" i="58"/>
  <c r="D458" i="58"/>
  <c r="E458" i="58"/>
  <c r="F458" i="58"/>
  <c r="G458" i="58"/>
  <c r="H458" i="58"/>
  <c r="I458" i="58"/>
  <c r="J458" i="58"/>
  <c r="K458" i="58"/>
  <c r="L458" i="58"/>
  <c r="B459" i="58"/>
  <c r="C459" i="58"/>
  <c r="D459" i="58"/>
  <c r="E459" i="58"/>
  <c r="F459" i="58"/>
  <c r="G459" i="58"/>
  <c r="H459" i="58"/>
  <c r="I459" i="58"/>
  <c r="J459" i="58"/>
  <c r="K459" i="58"/>
  <c r="L459" i="58"/>
  <c r="B460" i="58"/>
  <c r="C460" i="58"/>
  <c r="D460" i="58"/>
  <c r="E460" i="58"/>
  <c r="F460" i="58"/>
  <c r="G460" i="58"/>
  <c r="H460" i="58"/>
  <c r="I460" i="58"/>
  <c r="J460" i="58"/>
  <c r="K460" i="58"/>
  <c r="L460" i="58"/>
  <c r="B461" i="58"/>
  <c r="C461" i="58"/>
  <c r="D461" i="58"/>
  <c r="E461" i="58"/>
  <c r="F461" i="58"/>
  <c r="G461" i="58"/>
  <c r="H461" i="58"/>
  <c r="I461" i="58"/>
  <c r="J461" i="58"/>
  <c r="K461" i="58"/>
  <c r="L461" i="58"/>
  <c r="B462" i="58"/>
  <c r="C462" i="58"/>
  <c r="D462" i="58"/>
  <c r="E462" i="58"/>
  <c r="F462" i="58"/>
  <c r="G462" i="58"/>
  <c r="H462" i="58"/>
  <c r="I462" i="58"/>
  <c r="J462" i="58"/>
  <c r="K462" i="58"/>
  <c r="L462" i="58"/>
  <c r="B463" i="58"/>
  <c r="C463" i="58"/>
  <c r="D463" i="58"/>
  <c r="E463" i="58"/>
  <c r="F463" i="58"/>
  <c r="G463" i="58"/>
  <c r="H463" i="58"/>
  <c r="I463" i="58"/>
  <c r="J463" i="58"/>
  <c r="K463" i="58"/>
  <c r="L463" i="58"/>
  <c r="B464" i="58"/>
  <c r="C464" i="58"/>
  <c r="D464" i="58"/>
  <c r="E464" i="58"/>
  <c r="F464" i="58"/>
  <c r="G464" i="58"/>
  <c r="H464" i="58"/>
  <c r="I464" i="58"/>
  <c r="J464" i="58"/>
  <c r="K464" i="58"/>
  <c r="L464" i="58"/>
  <c r="B465" i="58"/>
  <c r="C465" i="58"/>
  <c r="D465" i="58"/>
  <c r="E465" i="58"/>
  <c r="F465" i="58"/>
  <c r="G465" i="58"/>
  <c r="H465" i="58"/>
  <c r="I465" i="58"/>
  <c r="J465" i="58"/>
  <c r="K465" i="58"/>
  <c r="L465" i="58"/>
  <c r="B466" i="58"/>
  <c r="C466" i="58"/>
  <c r="D466" i="58"/>
  <c r="E466" i="58"/>
  <c r="F466" i="58"/>
  <c r="G466" i="58"/>
  <c r="H466" i="58"/>
  <c r="I466" i="58"/>
  <c r="J466" i="58"/>
  <c r="K466" i="58"/>
  <c r="L466" i="58"/>
  <c r="B467" i="58"/>
  <c r="C467" i="58"/>
  <c r="D467" i="58"/>
  <c r="E467" i="58"/>
  <c r="F467" i="58"/>
  <c r="G467" i="58"/>
  <c r="H467" i="58"/>
  <c r="I467" i="58"/>
  <c r="J467" i="58"/>
  <c r="K467" i="58"/>
  <c r="L467" i="58"/>
  <c r="B468" i="58"/>
  <c r="C468" i="58"/>
  <c r="D468" i="58"/>
  <c r="E468" i="58"/>
  <c r="F468" i="58"/>
  <c r="G468" i="58"/>
  <c r="H468" i="58"/>
  <c r="I468" i="58"/>
  <c r="J468" i="58"/>
  <c r="K468" i="58"/>
  <c r="L468" i="58"/>
  <c r="B469" i="58"/>
  <c r="C469" i="58"/>
  <c r="D469" i="58"/>
  <c r="E469" i="58"/>
  <c r="F469" i="58"/>
  <c r="G469" i="58"/>
  <c r="H469" i="58"/>
  <c r="I469" i="58"/>
  <c r="J469" i="58"/>
  <c r="K469" i="58"/>
  <c r="L469" i="58"/>
  <c r="L2" i="58"/>
  <c r="K2" i="58"/>
  <c r="J2" i="58"/>
  <c r="I2" i="58"/>
  <c r="H2" i="58"/>
  <c r="G2" i="58"/>
  <c r="F2" i="58"/>
  <c r="E2" i="58"/>
  <c r="D2" i="58"/>
  <c r="C2" i="58"/>
  <c r="B2" i="58"/>
  <c r="B464" i="53" l="1"/>
  <c r="C464" i="53"/>
  <c r="B465" i="53"/>
  <c r="C465" i="53"/>
  <c r="B466" i="53"/>
  <c r="C466" i="53"/>
  <c r="B467" i="53"/>
  <c r="C467" i="53"/>
  <c r="B468" i="53"/>
  <c r="C468" i="53"/>
  <c r="B469" i="53"/>
  <c r="C469" i="53"/>
  <c r="B470" i="53"/>
  <c r="C470" i="53"/>
  <c r="B471" i="53"/>
  <c r="C471" i="53"/>
  <c r="B472" i="53"/>
  <c r="C472" i="53"/>
  <c r="B473" i="53"/>
  <c r="C473" i="53"/>
  <c r="B474" i="53"/>
  <c r="C474" i="53"/>
  <c r="B475" i="53"/>
  <c r="C475" i="53"/>
  <c r="D418" i="38"/>
  <c r="G32" i="55" s="1"/>
  <c r="D419" i="38"/>
  <c r="G33" i="55" s="1"/>
  <c r="D420" i="38"/>
  <c r="G34" i="55" s="1"/>
  <c r="D421" i="38"/>
  <c r="G35" i="55" s="1"/>
  <c r="D422" i="38"/>
  <c r="G36" i="55" s="1"/>
  <c r="D423" i="38"/>
  <c r="G37" i="55" s="1"/>
  <c r="D424" i="38"/>
  <c r="G38" i="55" s="1"/>
  <c r="D425" i="38"/>
  <c r="G39" i="55" s="1"/>
  <c r="D426" i="38"/>
  <c r="G40" i="55" s="1"/>
  <c r="D427" i="38"/>
  <c r="G41" i="55" s="1"/>
  <c r="D428" i="38"/>
  <c r="G42" i="55" s="1"/>
  <c r="D429" i="38"/>
  <c r="G43" i="55" s="1"/>
  <c r="D2" i="56" l="1"/>
  <c r="B2" i="56"/>
  <c r="G2" i="56"/>
  <c r="N2" i="56"/>
  <c r="M2" i="56"/>
  <c r="K2" i="56"/>
  <c r="J2" i="56"/>
  <c r="I2" i="56"/>
  <c r="H2" i="56"/>
  <c r="F2" i="56"/>
  <c r="E2" i="56"/>
  <c r="C2" i="56"/>
  <c r="B464" i="45" l="1"/>
  <c r="B463" i="53"/>
  <c r="C463" i="53"/>
  <c r="B19" i="44"/>
  <c r="F19" i="44"/>
  <c r="D417" i="38"/>
  <c r="Z72" i="47" l="1"/>
  <c r="Z80" i="47" l="1"/>
  <c r="AJ80" i="47"/>
  <c r="Z79" i="47"/>
  <c r="AJ79" i="47"/>
  <c r="AJ73" i="47"/>
  <c r="AJ74" i="47"/>
  <c r="AJ75" i="47"/>
  <c r="AJ76" i="47"/>
  <c r="AJ77" i="47"/>
  <c r="AJ78" i="47"/>
  <c r="Z73" i="47"/>
  <c r="Z74" i="47"/>
  <c r="Z75" i="47"/>
  <c r="Z76" i="47"/>
  <c r="Z77" i="47"/>
  <c r="Z78" i="47"/>
  <c r="AJ72" i="47"/>
  <c r="Z70" i="47" l="1"/>
  <c r="Z69" i="47" l="1"/>
  <c r="Y3" i="14" l="1"/>
  <c r="Y4" i="14"/>
  <c r="Y5" i="14"/>
  <c r="Y6" i="14"/>
  <c r="Y7" i="14"/>
  <c r="Y8" i="14"/>
  <c r="Y9" i="14"/>
  <c r="Y10" i="14"/>
  <c r="Y11" i="14"/>
  <c r="Y12" i="14"/>
  <c r="Y13" i="14"/>
  <c r="Y14" i="14"/>
  <c r="Y15" i="14"/>
  <c r="Y16" i="14"/>
  <c r="Y17" i="14"/>
  <c r="Y18" i="14"/>
  <c r="Y19" i="14"/>
  <c r="Y20" i="14"/>
  <c r="Y21" i="14"/>
  <c r="Y22" i="14"/>
  <c r="Y23" i="14"/>
  <c r="Y24" i="14"/>
  <c r="Y2" i="14"/>
  <c r="Y3" i="16"/>
  <c r="Y4" i="16"/>
  <c r="Y5" i="16"/>
  <c r="Y6" i="16"/>
  <c r="Y7" i="16"/>
  <c r="Y8" i="16"/>
  <c r="Y9" i="16"/>
  <c r="Y10" i="16"/>
  <c r="Y11" i="16"/>
  <c r="Y12" i="16"/>
  <c r="Y13" i="16"/>
  <c r="Y14" i="16"/>
  <c r="Y15" i="16"/>
  <c r="Y16" i="16"/>
  <c r="Y17" i="16"/>
  <c r="Y18" i="16"/>
  <c r="Y19" i="16"/>
  <c r="Y20" i="16"/>
  <c r="Y21" i="16"/>
  <c r="Y22" i="16"/>
  <c r="Y23" i="16"/>
  <c r="Y24" i="16"/>
  <c r="Y25" i="16"/>
  <c r="Y26" i="16"/>
  <c r="Y27" i="16"/>
  <c r="Y28" i="16"/>
  <c r="Y29" i="16"/>
  <c r="Y30" i="16"/>
  <c r="Y2" i="16"/>
  <c r="Y3" i="15"/>
  <c r="Y4" i="15"/>
  <c r="Y5" i="15"/>
  <c r="Y6" i="15"/>
  <c r="Y7" i="15"/>
  <c r="Y8" i="15"/>
  <c r="Y9" i="15"/>
  <c r="Y10" i="15"/>
  <c r="Y11" i="15"/>
  <c r="Y12" i="15"/>
  <c r="Y13" i="15"/>
  <c r="Y14" i="15"/>
  <c r="Y15" i="15"/>
  <c r="Y16" i="15"/>
  <c r="Y17" i="15"/>
  <c r="Y18" i="15"/>
  <c r="Y19" i="15"/>
  <c r="Y20" i="15"/>
  <c r="Y21" i="15"/>
  <c r="Y22" i="15"/>
  <c r="Y23" i="15"/>
  <c r="Y24" i="15"/>
  <c r="Y25" i="15"/>
  <c r="Y26" i="15"/>
  <c r="Y27" i="15"/>
  <c r="Y28" i="15"/>
  <c r="Y29" i="15"/>
  <c r="Y30" i="15"/>
  <c r="Y31" i="15"/>
  <c r="Y32" i="15"/>
  <c r="Y33" i="15"/>
  <c r="Y34" i="15"/>
  <c r="Y35" i="15"/>
  <c r="Y36" i="15"/>
  <c r="Y37" i="15"/>
  <c r="Y38" i="15"/>
  <c r="Y39" i="15"/>
  <c r="Y40" i="15"/>
  <c r="Y41" i="15"/>
  <c r="Y42" i="15"/>
  <c r="Y43" i="15"/>
  <c r="Y44" i="15"/>
  <c r="Y45" i="15"/>
  <c r="Y2" i="15"/>
  <c r="Y3" i="3"/>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2" i="3"/>
  <c r="Y3" i="25"/>
  <c r="Y4" i="25"/>
  <c r="Y5" i="25"/>
  <c r="Y6" i="25"/>
  <c r="Y7" i="25"/>
  <c r="Y8" i="25"/>
  <c r="Y9" i="25"/>
  <c r="Y10" i="25"/>
  <c r="Y11" i="25"/>
  <c r="Y12" i="25"/>
  <c r="Y13" i="25"/>
  <c r="Y14" i="25"/>
  <c r="Y15" i="25"/>
  <c r="Y16" i="25"/>
  <c r="Y17" i="25"/>
  <c r="Y18" i="25"/>
  <c r="Y19" i="25"/>
  <c r="Y20" i="25"/>
  <c r="Y21" i="25"/>
  <c r="Y22" i="25"/>
  <c r="Y23" i="25"/>
  <c r="Y24" i="25"/>
  <c r="Y25" i="25"/>
  <c r="Y26" i="25"/>
  <c r="Y27" i="25"/>
  <c r="Y28" i="25"/>
  <c r="Y29" i="25"/>
  <c r="Y30" i="25"/>
  <c r="Y31" i="25"/>
  <c r="Y32" i="25"/>
  <c r="Y33" i="25"/>
  <c r="Y34" i="25"/>
  <c r="Y35" i="25"/>
  <c r="Y36" i="25"/>
  <c r="Y37" i="25"/>
  <c r="Y38" i="25"/>
  <c r="Y39" i="25"/>
  <c r="Y40" i="25"/>
  <c r="Y41" i="25"/>
  <c r="Y42" i="25"/>
  <c r="Y43" i="25"/>
  <c r="Y44" i="25"/>
  <c r="Y45" i="25"/>
  <c r="Y46" i="25"/>
  <c r="Y47" i="25"/>
  <c r="Y48" i="25"/>
  <c r="Y49" i="25"/>
  <c r="Y50" i="25"/>
  <c r="Y51" i="25"/>
  <c r="Y52" i="25"/>
  <c r="Y53" i="25"/>
  <c r="Y54" i="25"/>
  <c r="Y55" i="25"/>
  <c r="Y56" i="25"/>
  <c r="Y57" i="25"/>
  <c r="Y58" i="25"/>
  <c r="Y59" i="25"/>
  <c r="Y60" i="25"/>
  <c r="Y61" i="25"/>
  <c r="Y62" i="25"/>
  <c r="Y63" i="25"/>
  <c r="Y64" i="25"/>
  <c r="Y65" i="25"/>
  <c r="Y66" i="25"/>
  <c r="Y67" i="25"/>
  <c r="Y68" i="25"/>
  <c r="Y69" i="25"/>
  <c r="Y70" i="25"/>
  <c r="Y71" i="25"/>
  <c r="Y72" i="25"/>
  <c r="Y73" i="25"/>
  <c r="Y74" i="25"/>
  <c r="Y75" i="25"/>
  <c r="Y76" i="25"/>
  <c r="Y77" i="25"/>
  <c r="Y78" i="25"/>
  <c r="Y79" i="25"/>
  <c r="Y80" i="25"/>
  <c r="Y81" i="25"/>
  <c r="Y82" i="25"/>
  <c r="Y83" i="25"/>
  <c r="Y84" i="25"/>
  <c r="Y85" i="25"/>
  <c r="Y86" i="25"/>
  <c r="Y87" i="25"/>
  <c r="Y88" i="25"/>
  <c r="Y89" i="25"/>
  <c r="Y90" i="25"/>
  <c r="Y91" i="25"/>
  <c r="Y92" i="25"/>
  <c r="Y93" i="25"/>
  <c r="Y94" i="25"/>
  <c r="Y95" i="25"/>
  <c r="Y96" i="25"/>
  <c r="Y97" i="25"/>
  <c r="Y98" i="25"/>
  <c r="Y99" i="25"/>
  <c r="Y100" i="25"/>
  <c r="Y101" i="25"/>
  <c r="Y102" i="25"/>
  <c r="Y103" i="25"/>
  <c r="Y104" i="25"/>
  <c r="Y105" i="25"/>
  <c r="Y106" i="25"/>
  <c r="Y107" i="25"/>
  <c r="Y108" i="25"/>
  <c r="Y109" i="25"/>
  <c r="Y110" i="25"/>
  <c r="Y111" i="25"/>
  <c r="Y112" i="25"/>
  <c r="Y113" i="25"/>
  <c r="Y114" i="25"/>
  <c r="Y115" i="25"/>
  <c r="Y116" i="25"/>
  <c r="Y117" i="25"/>
  <c r="Y118" i="25"/>
  <c r="Y119" i="25"/>
  <c r="Y120" i="25"/>
  <c r="Y121" i="25"/>
  <c r="Y122" i="25"/>
  <c r="Y123" i="25"/>
  <c r="Y124" i="25"/>
  <c r="Y125" i="25"/>
  <c r="Y126" i="25"/>
  <c r="Y127" i="25"/>
  <c r="Y128" i="25"/>
  <c r="Y129" i="25"/>
  <c r="Y130" i="25"/>
  <c r="Y131" i="25"/>
  <c r="Y132" i="25"/>
  <c r="Y133" i="25"/>
  <c r="Y134" i="25"/>
  <c r="Y135" i="25"/>
  <c r="Y2" i="25"/>
  <c r="Y3" i="47"/>
  <c r="Y4" i="47"/>
  <c r="Y5" i="47"/>
  <c r="Y6" i="47"/>
  <c r="Y7" i="47"/>
  <c r="Y8" i="47"/>
  <c r="Y9" i="47"/>
  <c r="Y10" i="47"/>
  <c r="Y11" i="47"/>
  <c r="Y12" i="47"/>
  <c r="Y13" i="47"/>
  <c r="Y14" i="47"/>
  <c r="Y15" i="47"/>
  <c r="Y17" i="47"/>
  <c r="Y18" i="47"/>
  <c r="Y19" i="47"/>
  <c r="Y20" i="47"/>
  <c r="Y21" i="47"/>
  <c r="Y22" i="47"/>
  <c r="Y23" i="47"/>
  <c r="Y24" i="47"/>
  <c r="Y25" i="47"/>
  <c r="Y26" i="47"/>
  <c r="Y27" i="47"/>
  <c r="Y28" i="47"/>
  <c r="Y29" i="47"/>
  <c r="Y30" i="47"/>
  <c r="Y31" i="47"/>
  <c r="Y32" i="47"/>
  <c r="Y33" i="47"/>
  <c r="Y34" i="47"/>
  <c r="Y35" i="47"/>
  <c r="Y36" i="47"/>
  <c r="Y37" i="47"/>
  <c r="Y38" i="47"/>
  <c r="Y39" i="47"/>
  <c r="Y40" i="47"/>
  <c r="Y41" i="47"/>
  <c r="Y42" i="47"/>
  <c r="Y43" i="47"/>
  <c r="Y44" i="47"/>
  <c r="Y45" i="47"/>
  <c r="Y46" i="47"/>
  <c r="Y47" i="47"/>
  <c r="Y48" i="47"/>
  <c r="Y49" i="47"/>
  <c r="Y50" i="47"/>
  <c r="Y51" i="47"/>
  <c r="Y52" i="47"/>
  <c r="Y53" i="47"/>
  <c r="Y54" i="47"/>
  <c r="Y55" i="47"/>
  <c r="Y57" i="47"/>
  <c r="Y58" i="47"/>
  <c r="Y59" i="47"/>
  <c r="Y2" i="47"/>
  <c r="K1170" i="31" l="1"/>
  <c r="S49" i="25"/>
  <c r="S32" i="25"/>
  <c r="S30" i="25"/>
  <c r="S23" i="25"/>
  <c r="S22" i="25"/>
  <c r="S21" i="25"/>
  <c r="R30" i="3"/>
  <c r="AI26" i="34" l="1"/>
  <c r="AI27" i="34"/>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AI51" i="34"/>
  <c r="AI52" i="34"/>
  <c r="AI53" i="34"/>
  <c r="AI54" i="34"/>
  <c r="AI55" i="34"/>
  <c r="AI56" i="34"/>
  <c r="AI57" i="34"/>
  <c r="AI58" i="34"/>
  <c r="AI59" i="34"/>
  <c r="AI60" i="34"/>
  <c r="AI61" i="34"/>
  <c r="AI62"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93" i="34"/>
  <c r="AI94" i="34"/>
  <c r="C17" i="47" l="1"/>
  <c r="D17" i="47"/>
  <c r="D57" i="47" s="1"/>
  <c r="E17" i="47"/>
  <c r="E57" i="47" s="1"/>
  <c r="F17" i="47"/>
  <c r="G17" i="47"/>
  <c r="H17" i="47"/>
  <c r="H57" i="47" s="1"/>
  <c r="I17" i="47"/>
  <c r="I57" i="47" s="1"/>
  <c r="J17" i="47"/>
  <c r="K17" i="47"/>
  <c r="L17" i="47"/>
  <c r="L57" i="47" s="1"/>
  <c r="M17" i="47"/>
  <c r="M57" i="47" s="1"/>
  <c r="N17" i="47"/>
  <c r="O17" i="47"/>
  <c r="P17" i="47"/>
  <c r="P57" i="47" s="1"/>
  <c r="U17" i="47"/>
  <c r="U57" i="47" s="1"/>
  <c r="V17" i="47"/>
  <c r="W17" i="47"/>
  <c r="X17" i="47"/>
  <c r="X57" i="47" s="1"/>
  <c r="AB17" i="47"/>
  <c r="AC17" i="47"/>
  <c r="AC57" i="47" s="1"/>
  <c r="AD17" i="47"/>
  <c r="AF17" i="47"/>
  <c r="AG17" i="47"/>
  <c r="C18" i="47"/>
  <c r="D18" i="47"/>
  <c r="E18" i="47"/>
  <c r="F18" i="47"/>
  <c r="G18" i="47"/>
  <c r="H18" i="47"/>
  <c r="I18" i="47"/>
  <c r="J18" i="47"/>
  <c r="K18" i="47"/>
  <c r="L18" i="47"/>
  <c r="M18" i="47"/>
  <c r="N18" i="47"/>
  <c r="O18" i="47"/>
  <c r="P18" i="47"/>
  <c r="U18" i="47"/>
  <c r="V18" i="47"/>
  <c r="W18" i="47"/>
  <c r="X18" i="47"/>
  <c r="AB18" i="47"/>
  <c r="AC18" i="47"/>
  <c r="AC58" i="47" s="1"/>
  <c r="AD18" i="47"/>
  <c r="AD58" i="47" s="1"/>
  <c r="AF18" i="47"/>
  <c r="AG18" i="47"/>
  <c r="AG58" i="47" s="1"/>
  <c r="B18" i="47"/>
  <c r="B58" i="47" s="1"/>
  <c r="B17" i="47"/>
  <c r="C15" i="47"/>
  <c r="D15" i="47"/>
  <c r="E15" i="47"/>
  <c r="F15" i="47"/>
  <c r="G15" i="47"/>
  <c r="H15" i="47"/>
  <c r="I15" i="47"/>
  <c r="J15" i="47"/>
  <c r="K15" i="47"/>
  <c r="L15" i="47"/>
  <c r="M15" i="47"/>
  <c r="N15" i="47"/>
  <c r="O15" i="47"/>
  <c r="P15" i="47"/>
  <c r="Q15" i="47"/>
  <c r="R15" i="47"/>
  <c r="S15" i="47"/>
  <c r="U15" i="47"/>
  <c r="V15" i="47"/>
  <c r="W15" i="47"/>
  <c r="X15" i="47"/>
  <c r="AB15" i="47"/>
  <c r="AC15" i="47"/>
  <c r="AD15" i="47"/>
  <c r="AF15" i="47"/>
  <c r="AG15" i="47"/>
  <c r="B15" i="47"/>
  <c r="C13" i="47"/>
  <c r="D13" i="47"/>
  <c r="E13" i="47"/>
  <c r="F13" i="47"/>
  <c r="G13" i="47"/>
  <c r="H13" i="47"/>
  <c r="I13" i="47"/>
  <c r="J13" i="47"/>
  <c r="K13" i="47"/>
  <c r="L13" i="47"/>
  <c r="M13" i="47"/>
  <c r="N13" i="47"/>
  <c r="O13" i="47"/>
  <c r="P13" i="47"/>
  <c r="Q13" i="47"/>
  <c r="R13" i="47"/>
  <c r="U13" i="47"/>
  <c r="V13" i="47"/>
  <c r="W13" i="47"/>
  <c r="X13" i="47"/>
  <c r="AB13" i="47"/>
  <c r="AC13" i="47"/>
  <c r="AD13" i="47"/>
  <c r="AD53" i="47" s="1"/>
  <c r="AF13" i="47"/>
  <c r="AG13" i="47"/>
  <c r="C14" i="47"/>
  <c r="D14" i="47"/>
  <c r="E14" i="47"/>
  <c r="F14" i="47"/>
  <c r="G14" i="47"/>
  <c r="H14" i="47"/>
  <c r="I14" i="47"/>
  <c r="J14" i="47"/>
  <c r="K14" i="47"/>
  <c r="L14" i="47"/>
  <c r="M14" i="47"/>
  <c r="N14" i="47"/>
  <c r="O14" i="47"/>
  <c r="P14" i="47"/>
  <c r="Q14" i="47"/>
  <c r="R14" i="47"/>
  <c r="U14" i="47"/>
  <c r="V14" i="47"/>
  <c r="W14" i="47"/>
  <c r="X14" i="47"/>
  <c r="AB14" i="47"/>
  <c r="AC14" i="47"/>
  <c r="AD14" i="47"/>
  <c r="AF14" i="47"/>
  <c r="AG14" i="47"/>
  <c r="AG54" i="47" s="1"/>
  <c r="B14" i="47"/>
  <c r="B13" i="47"/>
  <c r="C12" i="47"/>
  <c r="D12" i="47"/>
  <c r="E12" i="47"/>
  <c r="F12" i="47"/>
  <c r="G12" i="47"/>
  <c r="H12" i="47"/>
  <c r="I12" i="47"/>
  <c r="J12" i="47"/>
  <c r="K12" i="47"/>
  <c r="L12" i="47"/>
  <c r="M12" i="47"/>
  <c r="N12" i="47"/>
  <c r="O12" i="47"/>
  <c r="P12" i="47"/>
  <c r="U12" i="47"/>
  <c r="V12" i="47"/>
  <c r="X12" i="47"/>
  <c r="AB12" i="47"/>
  <c r="AC12" i="47"/>
  <c r="AD12" i="47"/>
  <c r="AF12" i="47"/>
  <c r="AG12" i="47"/>
  <c r="B12" i="47"/>
  <c r="AB58" i="47" l="1"/>
  <c r="J57" i="47"/>
  <c r="X58" i="47"/>
  <c r="B57" i="47"/>
  <c r="W58" i="47"/>
  <c r="P58" i="47"/>
  <c r="L58" i="47"/>
  <c r="H58" i="47"/>
  <c r="D58" i="47"/>
  <c r="AD57" i="47"/>
  <c r="W57" i="47"/>
  <c r="U58" i="47"/>
  <c r="N58" i="47"/>
  <c r="J58" i="47"/>
  <c r="F58" i="47"/>
  <c r="AG57" i="47"/>
  <c r="AB57" i="47"/>
  <c r="N57" i="47"/>
  <c r="F57" i="47"/>
  <c r="AF58" i="47"/>
  <c r="M58" i="47"/>
  <c r="I58" i="47"/>
  <c r="E58" i="47"/>
  <c r="AF57" i="47"/>
  <c r="V58" i="47"/>
  <c r="O58" i="47"/>
  <c r="K58" i="47"/>
  <c r="G58" i="47"/>
  <c r="C58" i="47"/>
  <c r="V57" i="47"/>
  <c r="O57" i="47"/>
  <c r="K57" i="47"/>
  <c r="G57" i="47"/>
  <c r="C57" i="47"/>
  <c r="K54" i="47"/>
  <c r="AC53" i="47"/>
  <c r="Q53" i="47"/>
  <c r="AG55" i="47"/>
  <c r="Q55" i="47"/>
  <c r="E55" i="47"/>
  <c r="AD54" i="47"/>
  <c r="W54" i="47"/>
  <c r="F54" i="47"/>
  <c r="U53" i="47"/>
  <c r="H53" i="47"/>
  <c r="X55" i="47"/>
  <c r="P55" i="47"/>
  <c r="L55" i="47"/>
  <c r="H55" i="47"/>
  <c r="D55" i="47"/>
  <c r="AF54" i="47"/>
  <c r="O54" i="47"/>
  <c r="G54" i="47"/>
  <c r="V53" i="47"/>
  <c r="M53" i="47"/>
  <c r="E53" i="47"/>
  <c r="AB55" i="47"/>
  <c r="U55" i="47"/>
  <c r="I55" i="47"/>
  <c r="B53" i="47"/>
  <c r="R54" i="47"/>
  <c r="J54" i="47"/>
  <c r="AB53" i="47"/>
  <c r="L53" i="47"/>
  <c r="AF55" i="47"/>
  <c r="B54" i="47"/>
  <c r="V54" i="47"/>
  <c r="M54" i="47"/>
  <c r="AF53" i="47"/>
  <c r="O53" i="47"/>
  <c r="C53" i="47"/>
  <c r="W55" i="47"/>
  <c r="S55" i="47"/>
  <c r="C55" i="47"/>
  <c r="X54" i="47"/>
  <c r="C54" i="47"/>
  <c r="I53" i="47"/>
  <c r="M55" i="47"/>
  <c r="N54" i="47"/>
  <c r="AG53" i="47"/>
  <c r="P53" i="47"/>
  <c r="D53" i="47"/>
  <c r="AC54" i="47"/>
  <c r="Q54" i="47"/>
  <c r="I54" i="47"/>
  <c r="E54" i="47"/>
  <c r="X53" i="47"/>
  <c r="K53" i="47"/>
  <c r="G53" i="47"/>
  <c r="AD55" i="47"/>
  <c r="O55" i="47"/>
  <c r="K55" i="47"/>
  <c r="G55" i="47"/>
  <c r="AB54" i="47"/>
  <c r="U54" i="47"/>
  <c r="P54" i="47"/>
  <c r="L54" i="47"/>
  <c r="H54" i="47"/>
  <c r="D54" i="47"/>
  <c r="W53" i="47"/>
  <c r="R53" i="47"/>
  <c r="N53" i="47"/>
  <c r="J53" i="47"/>
  <c r="F53" i="47"/>
  <c r="B55" i="47"/>
  <c r="AC55" i="47"/>
  <c r="V55" i="47"/>
  <c r="R55" i="47"/>
  <c r="N55" i="47"/>
  <c r="J55" i="47"/>
  <c r="F55" i="47"/>
  <c r="Z11" i="47"/>
  <c r="Z10" i="47"/>
  <c r="Z3" i="47"/>
  <c r="Z4" i="47"/>
  <c r="Z5" i="47"/>
  <c r="Z6" i="47"/>
  <c r="Z7" i="47"/>
  <c r="Z8" i="47"/>
  <c r="Z9" i="47"/>
  <c r="Z2" i="47"/>
  <c r="S107" i="25"/>
  <c r="S108" i="25"/>
  <c r="S109" i="25"/>
  <c r="S110" i="25"/>
  <c r="S111" i="25"/>
  <c r="S112" i="25"/>
  <c r="S113" i="25"/>
  <c r="S114" i="25"/>
  <c r="S115" i="25"/>
  <c r="S116" i="25"/>
  <c r="S117" i="25"/>
  <c r="S118" i="25"/>
  <c r="S119" i="25"/>
  <c r="S120" i="25"/>
  <c r="S121" i="25"/>
  <c r="S122" i="25"/>
  <c r="S123" i="25"/>
  <c r="S124" i="25"/>
  <c r="S125" i="25"/>
  <c r="S126" i="25"/>
  <c r="S127" i="25"/>
  <c r="S128" i="25"/>
  <c r="S129" i="25"/>
  <c r="S130" i="25"/>
  <c r="S131" i="25"/>
  <c r="S132" i="25"/>
  <c r="S133" i="25"/>
  <c r="S134" i="25"/>
  <c r="S135" i="25"/>
  <c r="B444" i="45" l="1"/>
  <c r="B444" i="53"/>
  <c r="D397" i="38"/>
  <c r="C444" i="53"/>
  <c r="B351" i="53"/>
  <c r="C351" i="53"/>
  <c r="C19" i="53"/>
  <c r="C80" i="53"/>
  <c r="B194" i="53"/>
  <c r="B237" i="53"/>
  <c r="C48" i="53"/>
  <c r="C142" i="53"/>
  <c r="B80" i="53"/>
  <c r="B142" i="53"/>
  <c r="C140" i="53"/>
  <c r="C194" i="53"/>
  <c r="C103" i="53"/>
  <c r="C237" i="53"/>
  <c r="B19" i="53"/>
  <c r="C67" i="53"/>
  <c r="C144" i="53"/>
  <c r="B144" i="53"/>
  <c r="B48" i="53"/>
  <c r="B67" i="53"/>
  <c r="B140" i="53"/>
  <c r="B103" i="53"/>
  <c r="B19" i="52"/>
  <c r="C19" i="52"/>
  <c r="D19" i="52"/>
  <c r="F19" i="52" s="1"/>
  <c r="E19" i="52"/>
  <c r="B48" i="45"/>
  <c r="B67" i="45"/>
  <c r="B80" i="45"/>
  <c r="D47" i="38"/>
  <c r="D77" i="38"/>
  <c r="Z127" i="25" l="1"/>
  <c r="Z128" i="25"/>
  <c r="Z129" i="25"/>
  <c r="Z130" i="25"/>
  <c r="Z131" i="25"/>
  <c r="Z132" i="25"/>
  <c r="Z133" i="25"/>
  <c r="Z134" i="25"/>
  <c r="Z135" i="25"/>
  <c r="Z118" i="25"/>
  <c r="Z119" i="25"/>
  <c r="Z120" i="25"/>
  <c r="Z121" i="25"/>
  <c r="Z122" i="25"/>
  <c r="Z123" i="25"/>
  <c r="Z124" i="25"/>
  <c r="Z125" i="25"/>
  <c r="Z126" i="25"/>
  <c r="Z116" i="25"/>
  <c r="Z117" i="25"/>
  <c r="Z114" i="25"/>
  <c r="Z115" i="25"/>
  <c r="Z113" i="25"/>
  <c r="Z112" i="25"/>
  <c r="Z111" i="25"/>
  <c r="S106" i="25"/>
  <c r="Z110" i="25"/>
  <c r="Z109" i="25"/>
  <c r="Z108" i="25"/>
  <c r="Z107" i="25"/>
  <c r="Z106" i="25"/>
  <c r="Z69" i="34" l="1"/>
  <c r="Z70" i="34"/>
  <c r="Z71" i="34"/>
  <c r="Z67" i="34"/>
  <c r="Z72" i="34"/>
  <c r="Z73" i="34"/>
  <c r="Z74" i="34"/>
  <c r="Z75" i="34"/>
  <c r="Z76" i="34"/>
  <c r="Z77" i="34"/>
  <c r="Z78" i="34"/>
  <c r="Z79" i="34"/>
  <c r="Z80" i="34"/>
  <c r="Z81" i="34"/>
  <c r="Z82" i="34"/>
  <c r="Z83" i="34"/>
  <c r="Z84" i="34"/>
  <c r="Z85" i="34"/>
  <c r="Z86" i="34"/>
  <c r="Z87" i="34"/>
  <c r="Z88" i="34"/>
  <c r="Z89" i="34"/>
  <c r="Z90" i="34"/>
  <c r="Z91" i="34"/>
  <c r="Z92" i="34"/>
  <c r="Z93" i="34"/>
  <c r="Z94" i="34"/>
  <c r="Z68" i="34"/>
  <c r="Z50" i="34" l="1"/>
  <c r="Z55" i="34"/>
  <c r="Z45" i="34"/>
  <c r="Z46" i="34"/>
  <c r="Z52" i="34"/>
  <c r="Z32" i="34"/>
  <c r="Z61" i="34"/>
  <c r="Z19" i="34"/>
  <c r="Z60" i="34"/>
  <c r="Z43" i="34"/>
  <c r="S43" i="34"/>
  <c r="Z31" i="34"/>
  <c r="S31" i="34"/>
  <c r="Z42" i="34"/>
  <c r="S42" i="34"/>
  <c r="Z49" i="34"/>
  <c r="S49" i="34"/>
  <c r="Z41" i="34"/>
  <c r="S41" i="34"/>
  <c r="Z64" i="34"/>
  <c r="S64" i="34"/>
  <c r="Z66" i="34"/>
  <c r="S66" i="34"/>
  <c r="Z21" i="34"/>
  <c r="S21" i="34"/>
  <c r="Z63" i="34"/>
  <c r="S63" i="34"/>
  <c r="Z65" i="34"/>
  <c r="S65" i="34"/>
  <c r="Z20" i="34"/>
  <c r="S20" i="34"/>
  <c r="Z62" i="34"/>
  <c r="S62" i="34"/>
  <c r="Z22" i="34"/>
  <c r="S22" i="34"/>
  <c r="Z18" i="34"/>
  <c r="S18" i="34"/>
  <c r="Z17" i="34"/>
  <c r="S17" i="34"/>
  <c r="Z16" i="34"/>
  <c r="S16" i="34"/>
  <c r="Z15" i="34"/>
  <c r="S15" i="34"/>
  <c r="Z14" i="34"/>
  <c r="S14" i="34"/>
  <c r="Z13" i="34"/>
  <c r="S13" i="34"/>
  <c r="Z12" i="34"/>
  <c r="S12" i="34"/>
  <c r="Z11" i="34"/>
  <c r="S11" i="34"/>
  <c r="Z10" i="34"/>
  <c r="S10" i="34"/>
  <c r="Z9" i="34"/>
  <c r="S9" i="34"/>
  <c r="Z8" i="34"/>
  <c r="S8" i="34"/>
  <c r="Z7" i="34"/>
  <c r="S7" i="34"/>
  <c r="Z6" i="34"/>
  <c r="S6" i="34"/>
  <c r="Z5" i="34"/>
  <c r="S5" i="34"/>
  <c r="Z4" i="34"/>
  <c r="S4" i="34"/>
  <c r="Z3" i="34"/>
  <c r="S3" i="34"/>
  <c r="Z2" i="34"/>
  <c r="S2" i="34"/>
  <c r="Z38" i="34"/>
  <c r="S38" i="34"/>
  <c r="Z37" i="34"/>
  <c r="S37" i="34"/>
  <c r="Z34" i="34"/>
  <c r="S34" i="34"/>
  <c r="Z59" i="34"/>
  <c r="S59" i="34"/>
  <c r="Z58" i="34"/>
  <c r="S58" i="34"/>
  <c r="Z54" i="34"/>
  <c r="S54" i="34"/>
  <c r="Z48" i="34"/>
  <c r="S48" i="34"/>
  <c r="Z57" i="34"/>
  <c r="S57" i="34"/>
  <c r="Z56" i="34"/>
  <c r="S56" i="34"/>
  <c r="Z53" i="34"/>
  <c r="S53" i="34"/>
  <c r="Z47" i="34"/>
  <c r="S47" i="34"/>
  <c r="Z23" i="34"/>
  <c r="S23" i="34"/>
  <c r="Z44" i="34"/>
  <c r="S44" i="34"/>
  <c r="Z40" i="34"/>
  <c r="S40" i="34"/>
  <c r="Z36" i="34"/>
  <c r="S36" i="34"/>
  <c r="Z35" i="34"/>
  <c r="S35" i="34"/>
  <c r="Z33" i="34"/>
  <c r="S33" i="34"/>
  <c r="Z30" i="34"/>
  <c r="S30" i="34"/>
  <c r="Z29" i="34"/>
  <c r="S29" i="34"/>
  <c r="Z28" i="34"/>
  <c r="S28" i="34"/>
  <c r="Z27" i="34"/>
  <c r="S27" i="34"/>
  <c r="Z26" i="34"/>
  <c r="S26" i="34"/>
  <c r="Z25" i="34"/>
  <c r="S25" i="34"/>
  <c r="Z24" i="34"/>
  <c r="S24" i="34"/>
  <c r="Z51" i="34"/>
  <c r="S51" i="34"/>
  <c r="Z39" i="34"/>
  <c r="S39" i="34"/>
  <c r="AI64" i="34" l="1"/>
  <c r="AI63" i="34"/>
  <c r="Z105" i="25"/>
  <c r="Z85" i="25"/>
  <c r="A102" i="25"/>
  <c r="A101" i="25"/>
  <c r="B102" i="45" l="1"/>
  <c r="D99" i="38"/>
  <c r="B305" i="45"/>
  <c r="B19" i="45"/>
  <c r="D19" i="38"/>
  <c r="D268" i="38"/>
  <c r="B205" i="45"/>
  <c r="D197" i="38"/>
  <c r="D49" i="38"/>
  <c r="B50" i="45"/>
  <c r="B117" i="45"/>
  <c r="B133" i="45"/>
  <c r="B149" i="45"/>
  <c r="B165" i="45"/>
  <c r="B181" i="45"/>
  <c r="B197" i="45"/>
  <c r="B213" i="45"/>
  <c r="B229" i="45"/>
  <c r="B245" i="45"/>
  <c r="B261" i="45"/>
  <c r="B277" i="45"/>
  <c r="B293" i="45"/>
  <c r="B309" i="45"/>
  <c r="B325" i="45"/>
  <c r="B341" i="45"/>
  <c r="B110" i="45"/>
  <c r="B126" i="45"/>
  <c r="B142" i="45"/>
  <c r="B158" i="45"/>
  <c r="B174" i="45"/>
  <c r="B190" i="45"/>
  <c r="B206" i="45"/>
  <c r="B222" i="45"/>
  <c r="B254" i="45"/>
  <c r="B270" i="45"/>
  <c r="B286" i="45"/>
  <c r="B302" i="45"/>
  <c r="B318" i="45"/>
  <c r="B334" i="45"/>
  <c r="B123" i="45"/>
  <c r="B139" i="45"/>
  <c r="B155" i="45"/>
  <c r="B171" i="45"/>
  <c r="B187" i="45"/>
  <c r="B203" i="45"/>
  <c r="B219" i="45"/>
  <c r="B235" i="45"/>
  <c r="B251" i="45"/>
  <c r="B267" i="45"/>
  <c r="B283" i="45"/>
  <c r="B299" i="45"/>
  <c r="B315" i="45"/>
  <c r="B331" i="45"/>
  <c r="B112" i="45"/>
  <c r="B176" i="45"/>
  <c r="B240" i="45"/>
  <c r="B304" i="45"/>
  <c r="B347" i="45"/>
  <c r="B363" i="45"/>
  <c r="B379" i="45"/>
  <c r="B395" i="45"/>
  <c r="B132" i="45"/>
  <c r="B196" i="45"/>
  <c r="B260" i="45"/>
  <c r="B324" i="45"/>
  <c r="B352" i="45"/>
  <c r="B368" i="45"/>
  <c r="B384" i="45"/>
  <c r="B400" i="45"/>
  <c r="B168" i="45"/>
  <c r="B125" i="45"/>
  <c r="B141" i="45"/>
  <c r="B157" i="45"/>
  <c r="B173" i="45"/>
  <c r="B189" i="45"/>
  <c r="B221" i="45"/>
  <c r="B237" i="45"/>
  <c r="B253" i="45"/>
  <c r="B269" i="45"/>
  <c r="B285" i="45"/>
  <c r="B301" i="45"/>
  <c r="B317" i="45"/>
  <c r="B333" i="45"/>
  <c r="B118" i="45"/>
  <c r="B134" i="45"/>
  <c r="B150" i="45"/>
  <c r="B166" i="45"/>
  <c r="B182" i="45"/>
  <c r="B198" i="45"/>
  <c r="B214" i="45"/>
  <c r="B230" i="45"/>
  <c r="B246" i="45"/>
  <c r="B262" i="45"/>
  <c r="B278" i="45"/>
  <c r="B294" i="45"/>
  <c r="B310" i="45"/>
  <c r="B326" i="45"/>
  <c r="B115" i="45"/>
  <c r="B131" i="45"/>
  <c r="B147" i="45"/>
  <c r="B163" i="45"/>
  <c r="B179" i="45"/>
  <c r="B195" i="45"/>
  <c r="B211" i="45"/>
  <c r="B227" i="45"/>
  <c r="B259" i="45"/>
  <c r="B275" i="45"/>
  <c r="B291" i="45"/>
  <c r="B307" i="45"/>
  <c r="B323" i="45"/>
  <c r="B144" i="45"/>
  <c r="B208" i="45"/>
  <c r="B272" i="45"/>
  <c r="B336" i="45"/>
  <c r="B355" i="45"/>
  <c r="B371" i="45"/>
  <c r="B387" i="45"/>
  <c r="B164" i="45"/>
  <c r="B228" i="45"/>
  <c r="B292" i="45"/>
  <c r="B344" i="45"/>
  <c r="B360" i="45"/>
  <c r="B376" i="45"/>
  <c r="B392" i="45"/>
  <c r="B136" i="45"/>
  <c r="B200" i="45"/>
  <c r="B113" i="45"/>
  <c r="B129" i="45"/>
  <c r="B161" i="45"/>
  <c r="B177" i="45"/>
  <c r="B193" i="45"/>
  <c r="B209" i="45"/>
  <c r="B225" i="45"/>
  <c r="B241" i="45"/>
  <c r="B257" i="45"/>
  <c r="B273" i="45"/>
  <c r="B289" i="45"/>
  <c r="B321" i="45"/>
  <c r="B337" i="45"/>
  <c r="B122" i="45"/>
  <c r="B138" i="45"/>
  <c r="B154" i="45"/>
  <c r="B170" i="45"/>
  <c r="B186" i="45"/>
  <c r="B202" i="45"/>
  <c r="B218" i="45"/>
  <c r="B234" i="45"/>
  <c r="B250" i="45"/>
  <c r="B266" i="45"/>
  <c r="B282" i="45"/>
  <c r="B298" i="45"/>
  <c r="B314" i="45"/>
  <c r="B330" i="45"/>
  <c r="B119" i="45"/>
  <c r="B135" i="45"/>
  <c r="B151" i="45"/>
  <c r="B167" i="45"/>
  <c r="B183" i="45"/>
  <c r="B199" i="45"/>
  <c r="B215" i="45"/>
  <c r="B231" i="45"/>
  <c r="B247" i="45"/>
  <c r="B263" i="45"/>
  <c r="B279" i="45"/>
  <c r="B295" i="45"/>
  <c r="B311" i="45"/>
  <c r="B327" i="45"/>
  <c r="B160" i="45"/>
  <c r="B288" i="45"/>
  <c r="B343" i="45"/>
  <c r="B359" i="45"/>
  <c r="B375" i="45"/>
  <c r="B391" i="45"/>
  <c r="B116" i="45"/>
  <c r="B180" i="45"/>
  <c r="B244" i="45"/>
  <c r="B308" i="45"/>
  <c r="B348" i="45"/>
  <c r="B364" i="45"/>
  <c r="B380" i="45"/>
  <c r="B396" i="45"/>
  <c r="B152" i="45"/>
  <c r="B216" i="45"/>
  <c r="B280" i="45"/>
  <c r="B340" i="45"/>
  <c r="B357" i="45"/>
  <c r="B373" i="45"/>
  <c r="B137" i="45"/>
  <c r="B185" i="45"/>
  <c r="B297" i="45"/>
  <c r="B130" i="45"/>
  <c r="B194" i="45"/>
  <c r="B242" i="45"/>
  <c r="B306" i="45"/>
  <c r="B143" i="45"/>
  <c r="B207" i="45"/>
  <c r="B255" i="45"/>
  <c r="B319" i="45"/>
  <c r="B128" i="45"/>
  <c r="B320" i="45"/>
  <c r="B399" i="45"/>
  <c r="B148" i="45"/>
  <c r="B356" i="45"/>
  <c r="B184" i="45"/>
  <c r="B296" i="45"/>
  <c r="B349" i="45"/>
  <c r="B369" i="45"/>
  <c r="B389" i="45"/>
  <c r="B316" i="45"/>
  <c r="B398" i="45"/>
  <c r="B3" i="44"/>
  <c r="B332" i="45"/>
  <c r="B2" i="44"/>
  <c r="B156" i="45"/>
  <c r="B358" i="45"/>
  <c r="B394" i="45"/>
  <c r="B201" i="45"/>
  <c r="B249" i="45"/>
  <c r="B146" i="45"/>
  <c r="B210" i="45"/>
  <c r="B258" i="45"/>
  <c r="B322" i="45"/>
  <c r="B159" i="45"/>
  <c r="B223" i="45"/>
  <c r="B271" i="45"/>
  <c r="B335" i="45"/>
  <c r="B192" i="45"/>
  <c r="B351" i="45"/>
  <c r="B212" i="45"/>
  <c r="B372" i="45"/>
  <c r="B232" i="45"/>
  <c r="B312" i="45"/>
  <c r="B353" i="45"/>
  <c r="B377" i="45"/>
  <c r="B393" i="45"/>
  <c r="B124" i="45"/>
  <c r="B350" i="45"/>
  <c r="B172" i="45"/>
  <c r="B140" i="45"/>
  <c r="B354" i="45"/>
  <c r="B403" i="45"/>
  <c r="B220" i="45"/>
  <c r="B374" i="45"/>
  <c r="B5" i="44"/>
  <c r="B153" i="45"/>
  <c r="B265" i="45"/>
  <c r="B313" i="45"/>
  <c r="B162" i="45"/>
  <c r="B226" i="45"/>
  <c r="B274" i="45"/>
  <c r="B338" i="45"/>
  <c r="B111" i="45"/>
  <c r="B175" i="45"/>
  <c r="B239" i="45"/>
  <c r="B287" i="45"/>
  <c r="B367" i="45"/>
  <c r="B276" i="45"/>
  <c r="B388" i="45"/>
  <c r="B248" i="45"/>
  <c r="B328" i="45"/>
  <c r="B361" i="45"/>
  <c r="B381" i="45"/>
  <c r="B397" i="45"/>
  <c r="B188" i="45"/>
  <c r="B366" i="45"/>
  <c r="B300" i="45"/>
  <c r="B204" i="45"/>
  <c r="B370" i="45"/>
  <c r="B236" i="45"/>
  <c r="B284" i="45"/>
  <c r="B390" i="45"/>
  <c r="B4" i="44"/>
  <c r="B121" i="45"/>
  <c r="B169" i="45"/>
  <c r="B217" i="45"/>
  <c r="B281" i="45"/>
  <c r="B329" i="45"/>
  <c r="B114" i="45"/>
  <c r="B178" i="45"/>
  <c r="B290" i="45"/>
  <c r="B127" i="45"/>
  <c r="B191" i="45"/>
  <c r="B303" i="45"/>
  <c r="B256" i="45"/>
  <c r="B383" i="45"/>
  <c r="B339" i="45"/>
  <c r="B120" i="45"/>
  <c r="B264" i="45"/>
  <c r="B345" i="45"/>
  <c r="B365" i="45"/>
  <c r="B385" i="45"/>
  <c r="B401" i="45"/>
  <c r="B402" i="45"/>
  <c r="B252" i="45"/>
  <c r="B382" i="45"/>
  <c r="B362" i="45"/>
  <c r="B268" i="45"/>
  <c r="B386" i="45"/>
  <c r="B378" i="45"/>
  <c r="B342" i="45"/>
  <c r="B346" i="45"/>
  <c r="D73" i="38"/>
  <c r="D23" i="38"/>
  <c r="D61" i="38"/>
  <c r="D53" i="38"/>
  <c r="D11" i="38"/>
  <c r="D71" i="38"/>
  <c r="D70" i="38"/>
  <c r="D25" i="38"/>
  <c r="D85" i="38"/>
  <c r="D50" i="38"/>
  <c r="D24" i="38"/>
  <c r="D84" i="38"/>
  <c r="D121" i="38"/>
  <c r="D135" i="38"/>
  <c r="D151" i="38"/>
  <c r="D166" i="38"/>
  <c r="D180" i="38"/>
  <c r="D196" i="38"/>
  <c r="D211" i="38"/>
  <c r="D241" i="38"/>
  <c r="D263" i="38"/>
  <c r="D118" i="38"/>
  <c r="D132" i="38"/>
  <c r="D148" i="38"/>
  <c r="D164" i="38"/>
  <c r="D193" i="38"/>
  <c r="D208" i="38"/>
  <c r="D227" i="38"/>
  <c r="D238" i="38"/>
  <c r="D250" i="38"/>
  <c r="D260" i="38"/>
  <c r="D111" i="38"/>
  <c r="D126" i="38"/>
  <c r="D141" i="38"/>
  <c r="D157" i="38"/>
  <c r="D172" i="38"/>
  <c r="D186" i="38"/>
  <c r="D201" i="38"/>
  <c r="D214" i="38"/>
  <c r="D221" i="38"/>
  <c r="D243" i="38"/>
  <c r="D256" i="38"/>
  <c r="D146" i="38"/>
  <c r="D206" i="38"/>
  <c r="D248" i="38"/>
  <c r="D278" i="38"/>
  <c r="D293" i="38"/>
  <c r="D317" i="38"/>
  <c r="D333" i="38"/>
  <c r="D349" i="38"/>
  <c r="D150" i="38"/>
  <c r="D210" i="38"/>
  <c r="D279" i="38"/>
  <c r="D294" i="38"/>
  <c r="D318" i="38"/>
  <c r="D334" i="38"/>
  <c r="D350" i="38"/>
  <c r="D173" i="38"/>
  <c r="D269" i="38"/>
  <c r="D324" i="38"/>
  <c r="D356" i="38"/>
  <c r="D287" i="38"/>
  <c r="D311" i="38"/>
  <c r="D343" i="38"/>
  <c r="D127" i="38"/>
  <c r="D288" i="38"/>
  <c r="D344" i="38"/>
  <c r="D315" i="38"/>
  <c r="D336" i="38"/>
  <c r="D108" i="38"/>
  <c r="D339" i="38"/>
  <c r="D352" i="38"/>
  <c r="D109" i="38"/>
  <c r="D124" i="38"/>
  <c r="D139" i="38"/>
  <c r="D155" i="38"/>
  <c r="D170" i="38"/>
  <c r="D184" i="38"/>
  <c r="D199" i="38"/>
  <c r="D230" i="38"/>
  <c r="D254" i="38"/>
  <c r="D267" i="38"/>
  <c r="D122" i="38"/>
  <c r="D136" i="38"/>
  <c r="D152" i="38"/>
  <c r="D167" i="38"/>
  <c r="D181" i="38"/>
  <c r="D242" i="38"/>
  <c r="D264" i="38"/>
  <c r="D115" i="38"/>
  <c r="D130" i="38"/>
  <c r="D145" i="38"/>
  <c r="D161" i="38"/>
  <c r="D176" i="38"/>
  <c r="D190" i="38"/>
  <c r="D205" i="38"/>
  <c r="D217" i="38"/>
  <c r="D225" i="38"/>
  <c r="D235" i="38"/>
  <c r="D247" i="38"/>
  <c r="D162" i="38"/>
  <c r="D218" i="38"/>
  <c r="D258" i="38"/>
  <c r="D282" i="38"/>
  <c r="D297" i="38"/>
  <c r="D305" i="38"/>
  <c r="D321" i="38"/>
  <c r="D337" i="38"/>
  <c r="D353" i="38"/>
  <c r="D262" i="38"/>
  <c r="D283" i="38"/>
  <c r="D298" i="38"/>
  <c r="D306" i="38"/>
  <c r="D322" i="38"/>
  <c r="D338" i="38"/>
  <c r="D354" i="38"/>
  <c r="D202" i="38"/>
  <c r="D277" i="38"/>
  <c r="D332" i="38"/>
  <c r="D154" i="38"/>
  <c r="D253" i="38"/>
  <c r="D295" i="38"/>
  <c r="D319" i="38"/>
  <c r="D351" i="38"/>
  <c r="D187" i="38"/>
  <c r="D302" i="38"/>
  <c r="D276" i="38"/>
  <c r="D331" i="38"/>
  <c r="D215" i="38"/>
  <c r="D355" i="38"/>
  <c r="D113" i="38"/>
  <c r="D128" i="38"/>
  <c r="D143" i="38"/>
  <c r="D159" i="38"/>
  <c r="D174" i="38"/>
  <c r="D188" i="38"/>
  <c r="D203" i="38"/>
  <c r="D216" i="38"/>
  <c r="D223" i="38"/>
  <c r="D233" i="38"/>
  <c r="D245" i="38"/>
  <c r="D110" i="38"/>
  <c r="D125" i="38"/>
  <c r="D156" i="38"/>
  <c r="D171" i="38"/>
  <c r="D185" i="38"/>
  <c r="D200" i="38"/>
  <c r="D213" i="38"/>
  <c r="D231" i="38"/>
  <c r="D255" i="38"/>
  <c r="D119" i="38"/>
  <c r="D133" i="38"/>
  <c r="D149" i="38"/>
  <c r="D165" i="38"/>
  <c r="D178" i="38"/>
  <c r="D194" i="38"/>
  <c r="D209" i="38"/>
  <c r="D228" i="38"/>
  <c r="D239" i="38"/>
  <c r="D251" i="38"/>
  <c r="D261" i="38"/>
  <c r="D116" i="38"/>
  <c r="D177" i="38"/>
  <c r="D226" i="38"/>
  <c r="D270" i="38"/>
  <c r="D299" i="38"/>
  <c r="D309" i="38"/>
  <c r="D325" i="38"/>
  <c r="D341" i="38"/>
  <c r="D357" i="38"/>
  <c r="D120" i="38"/>
  <c r="D179" i="38"/>
  <c r="D229" i="38"/>
  <c r="D271" i="38"/>
  <c r="D286" i="38"/>
  <c r="D300" i="38"/>
  <c r="D310" i="38"/>
  <c r="D326" i="38"/>
  <c r="D342" i="38"/>
  <c r="D112" i="38"/>
  <c r="D285" i="38"/>
  <c r="D308" i="38"/>
  <c r="D340" i="38"/>
  <c r="D183" i="38"/>
  <c r="D272" i="38"/>
  <c r="D301" i="38"/>
  <c r="D327" i="38"/>
  <c r="D232" i="38"/>
  <c r="D312" i="38"/>
  <c r="D138" i="38"/>
  <c r="D291" i="38"/>
  <c r="D347" i="38"/>
  <c r="D281" i="38"/>
  <c r="D284" i="38"/>
  <c r="D158" i="38"/>
  <c r="D131" i="38"/>
  <c r="D192" i="38"/>
  <c r="D144" i="38"/>
  <c r="D224" i="38"/>
  <c r="D137" i="38"/>
  <c r="D198" i="38"/>
  <c r="D236" i="38"/>
  <c r="D313" i="38"/>
  <c r="D134" i="38"/>
  <c r="D290" i="38"/>
  <c r="D346" i="38"/>
  <c r="D244" i="38"/>
  <c r="D169" i="38"/>
  <c r="D266" i="38"/>
  <c r="D147" i="38"/>
  <c r="D207" i="38"/>
  <c r="D237" i="38"/>
  <c r="D114" i="38"/>
  <c r="D160" i="38"/>
  <c r="D204" i="38"/>
  <c r="D234" i="38"/>
  <c r="D153" i="38"/>
  <c r="D212" i="38"/>
  <c r="D252" i="38"/>
  <c r="D274" i="38"/>
  <c r="D329" i="38"/>
  <c r="D195" i="38"/>
  <c r="D292" i="38"/>
  <c r="D335" i="38"/>
  <c r="D273" i="38"/>
  <c r="D304" i="38"/>
  <c r="D307" i="38"/>
  <c r="D163" i="38"/>
  <c r="D249" i="38"/>
  <c r="D129" i="38"/>
  <c r="D175" i="38"/>
  <c r="D246" i="38"/>
  <c r="D107" i="38"/>
  <c r="D168" i="38"/>
  <c r="D265" i="38"/>
  <c r="D289" i="38"/>
  <c r="D345" i="38"/>
  <c r="D240" i="38"/>
  <c r="D314" i="38"/>
  <c r="D142" i="38"/>
  <c r="D316" i="38"/>
  <c r="D328" i="38"/>
  <c r="D296" i="38"/>
  <c r="D117" i="38"/>
  <c r="D219" i="38"/>
  <c r="D259" i="38"/>
  <c r="D189" i="38"/>
  <c r="D257" i="38"/>
  <c r="D123" i="38"/>
  <c r="D182" i="38"/>
  <c r="D191" i="38"/>
  <c r="D275" i="38"/>
  <c r="D330" i="38"/>
  <c r="D348" i="38"/>
  <c r="D280" i="38"/>
  <c r="D303" i="38"/>
  <c r="D323" i="38"/>
  <c r="D320" i="38"/>
  <c r="Z101" i="25"/>
  <c r="Z81" i="25"/>
  <c r="Z82" i="25"/>
  <c r="Z83" i="25"/>
  <c r="Z84" i="25"/>
  <c r="Z86" i="25"/>
  <c r="Z87" i="25"/>
  <c r="Z88" i="25"/>
  <c r="Z89" i="25"/>
  <c r="Z90" i="25"/>
  <c r="Z91" i="25"/>
  <c r="Z92" i="25"/>
  <c r="Z93" i="25"/>
  <c r="Z94" i="25"/>
  <c r="Z95" i="25"/>
  <c r="Z96" i="25"/>
  <c r="Z97" i="25"/>
  <c r="Z98" i="25"/>
  <c r="Z99" i="25"/>
  <c r="Z102" i="25"/>
  <c r="Z103" i="25"/>
  <c r="Z104" i="25"/>
  <c r="Z80" i="25"/>
  <c r="G31" i="55" l="1"/>
  <c r="G79" i="55"/>
  <c r="G29" i="55"/>
  <c r="G77" i="55"/>
  <c r="G83" i="55"/>
  <c r="G81" i="55"/>
  <c r="G82" i="55"/>
  <c r="G80" i="55"/>
  <c r="G30" i="55"/>
  <c r="G78" i="55"/>
  <c r="N2" i="41"/>
  <c r="N6" i="41"/>
  <c r="N5" i="41"/>
  <c r="N3" i="41"/>
  <c r="B463" i="45"/>
  <c r="D416" i="38"/>
  <c r="N4" i="41"/>
  <c r="B459" i="45"/>
  <c r="B457" i="45"/>
  <c r="B18" i="44"/>
  <c r="D410" i="38"/>
  <c r="B456" i="53"/>
  <c r="B461" i="53"/>
  <c r="C460" i="53"/>
  <c r="D408" i="38"/>
  <c r="B462" i="53"/>
  <c r="F8" i="44"/>
  <c r="B17" i="44"/>
  <c r="C462" i="53"/>
  <c r="B16" i="44"/>
  <c r="C458" i="53"/>
  <c r="D412" i="38"/>
  <c r="B458" i="53"/>
  <c r="B14" i="44"/>
  <c r="D409" i="38"/>
  <c r="B456" i="45"/>
  <c r="C461" i="53"/>
  <c r="C459" i="53"/>
  <c r="B12" i="44"/>
  <c r="B462" i="45"/>
  <c r="B460" i="53"/>
  <c r="B457" i="53"/>
  <c r="D414" i="38"/>
  <c r="D411" i="38"/>
  <c r="B11" i="44"/>
  <c r="B459" i="53"/>
  <c r="C457" i="53"/>
  <c r="C455" i="53"/>
  <c r="C456" i="53"/>
  <c r="B13" i="44"/>
  <c r="F2" i="44"/>
  <c r="B461" i="45"/>
  <c r="B460" i="45"/>
  <c r="B455" i="45"/>
  <c r="B455" i="53"/>
  <c r="D415" i="38"/>
  <c r="B458" i="45"/>
  <c r="F10" i="44"/>
  <c r="D413" i="38"/>
  <c r="B454" i="53"/>
  <c r="B15" i="44"/>
  <c r="C454" i="53"/>
  <c r="D407" i="38"/>
  <c r="B454" i="45"/>
  <c r="B453" i="45"/>
  <c r="B453" i="53"/>
  <c r="D406" i="38"/>
  <c r="B452" i="45"/>
  <c r="C453" i="53"/>
  <c r="B452" i="53"/>
  <c r="C449" i="53"/>
  <c r="B450" i="53"/>
  <c r="B450" i="45"/>
  <c r="C450" i="53"/>
  <c r="D405" i="38"/>
  <c r="C451" i="53"/>
  <c r="D403" i="38"/>
  <c r="D401" i="38"/>
  <c r="B451" i="53"/>
  <c r="D402" i="38"/>
  <c r="B449" i="53"/>
  <c r="B7" i="44"/>
  <c r="B449" i="45"/>
  <c r="B9" i="44"/>
  <c r="W4" i="41"/>
  <c r="V9" i="41"/>
  <c r="W5" i="41"/>
  <c r="V5" i="41"/>
  <c r="C446" i="53"/>
  <c r="B447" i="45"/>
  <c r="B447" i="53"/>
  <c r="B451" i="45"/>
  <c r="C448" i="53"/>
  <c r="W3" i="41"/>
  <c r="V2" i="41"/>
  <c r="V4" i="41"/>
  <c r="W8" i="41"/>
  <c r="W6" i="41"/>
  <c r="C447" i="53"/>
  <c r="D400" i="38"/>
  <c r="C452" i="53"/>
  <c r="D404" i="38"/>
  <c r="B448" i="45"/>
  <c r="B8" i="44"/>
  <c r="W7" i="41"/>
  <c r="V6" i="41"/>
  <c r="V8" i="41"/>
  <c r="W2" i="41"/>
  <c r="W9" i="41"/>
  <c r="D399" i="38"/>
  <c r="B446" i="53"/>
  <c r="V3" i="41"/>
  <c r="B10" i="44"/>
  <c r="V7" i="41"/>
  <c r="B446" i="45"/>
  <c r="B448" i="53"/>
  <c r="B101" i="45"/>
  <c r="B101" i="53"/>
  <c r="D98" i="38"/>
  <c r="B445" i="53"/>
  <c r="D398" i="38"/>
  <c r="B443" i="53"/>
  <c r="C310" i="53"/>
  <c r="C271" i="53"/>
  <c r="C335" i="53"/>
  <c r="B342" i="53"/>
  <c r="B310" i="53"/>
  <c r="B445" i="45"/>
  <c r="D396" i="38"/>
  <c r="C309" i="53"/>
  <c r="B322" i="53"/>
  <c r="C322" i="53"/>
  <c r="B340" i="53"/>
  <c r="C353" i="53"/>
  <c r="C445" i="53"/>
  <c r="C443" i="53"/>
  <c r="C345" i="53"/>
  <c r="B355" i="53"/>
  <c r="B336" i="53"/>
  <c r="C336" i="53"/>
  <c r="B345" i="53"/>
  <c r="B335" i="53"/>
  <c r="B443" i="45"/>
  <c r="B271" i="53"/>
  <c r="B353" i="53"/>
  <c r="B309" i="53"/>
  <c r="C340" i="53"/>
  <c r="C355" i="53"/>
  <c r="C342" i="53"/>
  <c r="C423" i="53"/>
  <c r="B437" i="53"/>
  <c r="B422" i="53"/>
  <c r="C431" i="53"/>
  <c r="B425" i="53"/>
  <c r="B160" i="53"/>
  <c r="B431" i="53"/>
  <c r="B434" i="53"/>
  <c r="C437" i="53"/>
  <c r="B136" i="53"/>
  <c r="C432" i="53"/>
  <c r="B419" i="53"/>
  <c r="C35" i="53"/>
  <c r="C301" i="53"/>
  <c r="C88" i="53"/>
  <c r="B34" i="53"/>
  <c r="B260" i="53"/>
  <c r="B276" i="53"/>
  <c r="B308" i="53"/>
  <c r="B394" i="53"/>
  <c r="B64" i="53"/>
  <c r="C241" i="53"/>
  <c r="C257" i="53"/>
  <c r="C70" i="53"/>
  <c r="C37" i="53"/>
  <c r="C82" i="53"/>
  <c r="C261" i="53"/>
  <c r="B299" i="53"/>
  <c r="C225" i="53"/>
  <c r="B300" i="53"/>
  <c r="B35" i="53"/>
  <c r="C151" i="53"/>
  <c r="B204" i="53"/>
  <c r="C284" i="53"/>
  <c r="B199" i="53"/>
  <c r="C275" i="53"/>
  <c r="C234" i="53"/>
  <c r="C314" i="53"/>
  <c r="C198" i="53"/>
  <c r="C317" i="53"/>
  <c r="C16" i="53"/>
  <c r="B189" i="53"/>
  <c r="C245" i="53"/>
  <c r="B273" i="53"/>
  <c r="B196" i="53"/>
  <c r="B171" i="53"/>
  <c r="B307" i="53"/>
  <c r="B393" i="53"/>
  <c r="B63" i="53"/>
  <c r="C387" i="53"/>
  <c r="C199" i="53"/>
  <c r="B275" i="53"/>
  <c r="B326" i="53"/>
  <c r="C320" i="53"/>
  <c r="C311" i="53"/>
  <c r="C62" i="53"/>
  <c r="C220" i="53"/>
  <c r="C214" i="53"/>
  <c r="C273" i="53"/>
  <c r="B151" i="53"/>
  <c r="B243" i="53"/>
  <c r="B251" i="53"/>
  <c r="C386" i="53"/>
  <c r="C372" i="53"/>
  <c r="C392" i="53"/>
  <c r="C160" i="53"/>
  <c r="C277" i="53"/>
  <c r="B159" i="53"/>
  <c r="B172" i="53"/>
  <c r="C278" i="53"/>
  <c r="C205" i="53"/>
  <c r="C32" i="53"/>
  <c r="C10" i="53"/>
  <c r="C426" i="53"/>
  <c r="B433" i="53"/>
  <c r="B418" i="53"/>
  <c r="C420" i="53"/>
  <c r="C435" i="53"/>
  <c r="B421" i="53"/>
  <c r="C397" i="53"/>
  <c r="B424" i="53"/>
  <c r="C418" i="53"/>
  <c r="B426" i="53"/>
  <c r="B430" i="53"/>
  <c r="B84" i="53"/>
  <c r="B435" i="53"/>
  <c r="B375" i="53"/>
  <c r="C15" i="53"/>
  <c r="C325" i="53"/>
  <c r="C148" i="53"/>
  <c r="C85" i="53"/>
  <c r="C98" i="53"/>
  <c r="B362" i="53"/>
  <c r="B328" i="53"/>
  <c r="B96" i="53"/>
  <c r="B190" i="53"/>
  <c r="B253" i="53"/>
  <c r="B356" i="53"/>
  <c r="C60" i="53"/>
  <c r="B366" i="53"/>
  <c r="B72" i="53"/>
  <c r="C159" i="53"/>
  <c r="C316" i="53"/>
  <c r="C307" i="53"/>
  <c r="B51" i="53"/>
  <c r="B16" i="53"/>
  <c r="B210" i="53"/>
  <c r="B291" i="53"/>
  <c r="B232" i="53"/>
  <c r="B361" i="53"/>
  <c r="C259" i="53"/>
  <c r="C330" i="53"/>
  <c r="C7" i="53"/>
  <c r="B392" i="53"/>
  <c r="C63" i="53"/>
  <c r="C84" i="53"/>
  <c r="B272" i="53"/>
  <c r="B386" i="53"/>
  <c r="B317" i="53"/>
  <c r="B296" i="53"/>
  <c r="B215" i="53"/>
  <c r="C185" i="53"/>
  <c r="C87" i="53"/>
  <c r="B81" i="53"/>
  <c r="C177" i="53"/>
  <c r="C232" i="53"/>
  <c r="C361" i="53"/>
  <c r="C394" i="53"/>
  <c r="C272" i="53"/>
  <c r="C360" i="53"/>
  <c r="B372" i="53"/>
  <c r="C172" i="53"/>
  <c r="B371" i="53"/>
  <c r="B11" i="53"/>
  <c r="C281" i="53"/>
  <c r="B6" i="53"/>
  <c r="C291" i="53"/>
  <c r="B364" i="53"/>
  <c r="C354" i="53"/>
  <c r="C260" i="53"/>
  <c r="C6" i="53"/>
  <c r="C161" i="53"/>
  <c r="B250" i="53"/>
  <c r="B330" i="53"/>
  <c r="B334" i="53"/>
  <c r="B297" i="53"/>
  <c r="B257" i="53"/>
  <c r="C430" i="53"/>
  <c r="B429" i="53"/>
  <c r="B261" i="53"/>
  <c r="C424" i="53"/>
  <c r="B432" i="53"/>
  <c r="B397" i="53"/>
  <c r="C421" i="53"/>
  <c r="B200" i="53"/>
  <c r="C422" i="53"/>
  <c r="B423" i="53"/>
  <c r="B427" i="53"/>
  <c r="C11" i="53"/>
  <c r="C47" i="53"/>
  <c r="C341" i="53"/>
  <c r="C200" i="53"/>
  <c r="B193" i="53"/>
  <c r="B217" i="53"/>
  <c r="B385" i="53"/>
  <c r="C363" i="53"/>
  <c r="B214" i="53"/>
  <c r="B269" i="53"/>
  <c r="B315" i="53"/>
  <c r="C90" i="53"/>
  <c r="B388" i="53"/>
  <c r="C78" i="53"/>
  <c r="B213" i="53"/>
  <c r="B320" i="53"/>
  <c r="B224" i="53"/>
  <c r="B17" i="53"/>
  <c r="B323" i="53"/>
  <c r="C217" i="53"/>
  <c r="B52" i="53"/>
  <c r="C243" i="53"/>
  <c r="B91" i="53"/>
  <c r="B240" i="53"/>
  <c r="C297" i="53"/>
  <c r="C282" i="53"/>
  <c r="C366" i="53"/>
  <c r="C12" i="53"/>
  <c r="C64" i="53"/>
  <c r="C22" i="53"/>
  <c r="C136" i="53"/>
  <c r="C249" i="53"/>
  <c r="B267" i="53"/>
  <c r="B319" i="53"/>
  <c r="B280" i="53"/>
  <c r="B37" i="53"/>
  <c r="B10" i="53"/>
  <c r="B93" i="53"/>
  <c r="C91" i="53"/>
  <c r="C240" i="53"/>
  <c r="B278" i="53"/>
  <c r="C378" i="53"/>
  <c r="C203" i="53"/>
  <c r="C276" i="53"/>
  <c r="B225" i="53"/>
  <c r="B82" i="53"/>
  <c r="B33" i="53"/>
  <c r="B22" i="53"/>
  <c r="C371" i="53"/>
  <c r="C294" i="53"/>
  <c r="B311" i="53"/>
  <c r="C150" i="53"/>
  <c r="C375" i="53"/>
  <c r="C145" i="53"/>
  <c r="B242" i="53"/>
  <c r="C356" i="53"/>
  <c r="C100" i="53"/>
  <c r="B281" i="53"/>
  <c r="B391" i="53"/>
  <c r="C419" i="53"/>
  <c r="C434" i="53"/>
  <c r="B150" i="53"/>
  <c r="C427" i="53"/>
  <c r="B428" i="53"/>
  <c r="B198" i="53"/>
  <c r="C428" i="53"/>
  <c r="B78" i="53"/>
  <c r="C433" i="53"/>
  <c r="C429" i="53"/>
  <c r="B341" i="53"/>
  <c r="C425" i="53"/>
  <c r="B420" i="53"/>
  <c r="C76" i="53"/>
  <c r="C83" i="53"/>
  <c r="B360" i="53"/>
  <c r="C18" i="53"/>
  <c r="C212" i="53"/>
  <c r="C253" i="53"/>
  <c r="C269" i="53"/>
  <c r="B378" i="53"/>
  <c r="B70" i="53"/>
  <c r="B363" i="53"/>
  <c r="B389" i="53"/>
  <c r="B387" i="53"/>
  <c r="C17" i="53"/>
  <c r="C52" i="53"/>
  <c r="B241" i="53"/>
  <c r="B359" i="53"/>
  <c r="B325" i="53"/>
  <c r="B212" i="53"/>
  <c r="C89" i="53"/>
  <c r="B87" i="53"/>
  <c r="B90" i="53"/>
  <c r="C250" i="53"/>
  <c r="B147" i="53"/>
  <c r="B247" i="53"/>
  <c r="C227" i="53"/>
  <c r="C298" i="53"/>
  <c r="C328" i="53"/>
  <c r="C81" i="53"/>
  <c r="B89" i="53"/>
  <c r="B221" i="53"/>
  <c r="C196" i="53"/>
  <c r="C193" i="53"/>
  <c r="B100" i="53"/>
  <c r="C300" i="53"/>
  <c r="B60" i="53"/>
  <c r="B18" i="53"/>
  <c r="B274" i="53"/>
  <c r="C147" i="53"/>
  <c r="C247" i="53"/>
  <c r="B294" i="53"/>
  <c r="C362" i="53"/>
  <c r="C242" i="53"/>
  <c r="C72" i="53"/>
  <c r="C299" i="53"/>
  <c r="B245" i="53"/>
  <c r="B316" i="53"/>
  <c r="B49" i="53"/>
  <c r="B98" i="53"/>
  <c r="B236" i="53"/>
  <c r="B314" i="53"/>
  <c r="C221" i="53"/>
  <c r="C385" i="53"/>
  <c r="C96" i="53"/>
  <c r="B249" i="53"/>
  <c r="B301" i="53"/>
  <c r="B85" i="53"/>
  <c r="B244" i="53"/>
  <c r="C327" i="53"/>
  <c r="B76" i="53"/>
  <c r="C30" i="53"/>
  <c r="C389" i="53"/>
  <c r="C280" i="53"/>
  <c r="B30" i="53"/>
  <c r="C274" i="53"/>
  <c r="B234" i="53"/>
  <c r="B203" i="53"/>
  <c r="C51" i="53"/>
  <c r="B177" i="53"/>
  <c r="C323" i="53"/>
  <c r="B284" i="53"/>
  <c r="C388" i="53"/>
  <c r="B185" i="53"/>
  <c r="B148" i="53"/>
  <c r="B282" i="53"/>
  <c r="C171" i="53"/>
  <c r="B259" i="53"/>
  <c r="C358" i="53"/>
  <c r="C329" i="53"/>
  <c r="B10" i="52"/>
  <c r="B16" i="52"/>
  <c r="C10" i="52"/>
  <c r="C16" i="52"/>
  <c r="D15" i="52"/>
  <c r="F15" i="52" s="1"/>
  <c r="E18" i="52"/>
  <c r="E17" i="52"/>
  <c r="B10" i="45"/>
  <c r="B34" i="45"/>
  <c r="B93" i="45"/>
  <c r="B88" i="53"/>
  <c r="B329" i="53"/>
  <c r="B145" i="53"/>
  <c r="B161" i="53"/>
  <c r="B277" i="53"/>
  <c r="B15" i="53"/>
  <c r="C236" i="53"/>
  <c r="B298" i="53"/>
  <c r="B327" i="53"/>
  <c r="C49" i="53"/>
  <c r="B390" i="53"/>
  <c r="B32" i="53"/>
  <c r="B258" i="53"/>
  <c r="C31" i="53"/>
  <c r="B222" i="53"/>
  <c r="B227" i="53"/>
  <c r="C334" i="53"/>
  <c r="C215" i="53"/>
  <c r="C189" i="53"/>
  <c r="C295" i="53"/>
  <c r="B11" i="52"/>
  <c r="B17" i="52"/>
  <c r="C11" i="52"/>
  <c r="C17" i="52"/>
  <c r="D17" i="52"/>
  <c r="F17" i="52" s="1"/>
  <c r="E7" i="52"/>
  <c r="D6" i="52"/>
  <c r="F6" i="52" s="1"/>
  <c r="E12" i="52"/>
  <c r="B18" i="45"/>
  <c r="B81" i="45"/>
  <c r="B7" i="45"/>
  <c r="B35" i="45"/>
  <c r="B62" i="45"/>
  <c r="B90" i="45"/>
  <c r="B32" i="45"/>
  <c r="B17" i="45"/>
  <c r="B100" i="45"/>
  <c r="B76" i="45"/>
  <c r="D17" i="38"/>
  <c r="C34" i="53"/>
  <c r="C33" i="53"/>
  <c r="C224" i="53"/>
  <c r="C222" i="53"/>
  <c r="C391" i="53"/>
  <c r="C393" i="53"/>
  <c r="C251" i="53"/>
  <c r="C326" i="53"/>
  <c r="C213" i="53"/>
  <c r="B205" i="53"/>
  <c r="B220" i="53"/>
  <c r="B295" i="53"/>
  <c r="C204" i="53"/>
  <c r="B7" i="53"/>
  <c r="C390" i="53"/>
  <c r="B31" i="53"/>
  <c r="B62" i="53"/>
  <c r="C93" i="53"/>
  <c r="C308" i="53"/>
  <c r="B6" i="52"/>
  <c r="B12" i="52"/>
  <c r="B18" i="52"/>
  <c r="C6" i="52"/>
  <c r="C12" i="52"/>
  <c r="C18" i="52"/>
  <c r="D7" i="52"/>
  <c r="F7" i="52" s="1"/>
  <c r="D12" i="52"/>
  <c r="F12" i="52" s="1"/>
  <c r="E6" i="52"/>
  <c r="E11" i="52"/>
  <c r="D10" i="52"/>
  <c r="F10" i="52" s="1"/>
  <c r="E16" i="52"/>
  <c r="C267" i="53"/>
  <c r="C190" i="53"/>
  <c r="C315" i="53"/>
  <c r="B374" i="53"/>
  <c r="C319" i="53"/>
  <c r="B12" i="53"/>
  <c r="B83" i="53"/>
  <c r="C364" i="53"/>
  <c r="C374" i="53"/>
  <c r="B354" i="53"/>
  <c r="C359" i="53"/>
  <c r="C210" i="53"/>
  <c r="B318" i="53"/>
  <c r="B358" i="53"/>
  <c r="B47" i="53"/>
  <c r="C296" i="53"/>
  <c r="C318" i="53"/>
  <c r="C244" i="53"/>
  <c r="C258" i="53"/>
  <c r="B7" i="52"/>
  <c r="B15" i="52"/>
  <c r="C7" i="52"/>
  <c r="C15" i="52"/>
  <c r="D11" i="52"/>
  <c r="F11" i="52" s="1"/>
  <c r="D16" i="52"/>
  <c r="F16" i="52" s="1"/>
  <c r="E10" i="52"/>
  <c r="E15" i="52"/>
  <c r="D18" i="52"/>
  <c r="F18" i="52" s="1"/>
  <c r="AE6" i="41"/>
  <c r="B6" i="45"/>
  <c r="B30" i="45"/>
  <c r="B89" i="45"/>
  <c r="B15" i="45"/>
  <c r="B51" i="45"/>
  <c r="B78" i="45"/>
  <c r="B12" i="45"/>
  <c r="B52" i="45"/>
  <c r="B87" i="45"/>
  <c r="B49" i="45"/>
  <c r="B37" i="45"/>
  <c r="B88" i="45"/>
  <c r="D36" i="38"/>
  <c r="B31" i="45"/>
  <c r="B82" i="45"/>
  <c r="B63" i="45"/>
  <c r="B33" i="45"/>
  <c r="B84" i="45"/>
  <c r="D33" i="38"/>
  <c r="D10" i="38"/>
  <c r="D90" i="38"/>
  <c r="D46" i="38"/>
  <c r="G18" i="55" s="1"/>
  <c r="D75" i="38"/>
  <c r="D12" i="38"/>
  <c r="D6" i="41"/>
  <c r="C7" i="41"/>
  <c r="D60" i="38"/>
  <c r="D7" i="41"/>
  <c r="G6" i="41"/>
  <c r="N7" i="41"/>
  <c r="B22" i="45"/>
  <c r="B47" i="45"/>
  <c r="B98" i="45"/>
  <c r="B64" i="45"/>
  <c r="B72" i="45"/>
  <c r="D48" i="38"/>
  <c r="D81" i="38"/>
  <c r="D18" i="38"/>
  <c r="D78" i="38"/>
  <c r="D15" i="38"/>
  <c r="D79" i="38"/>
  <c r="D88" i="38"/>
  <c r="H6" i="41"/>
  <c r="G7" i="41"/>
  <c r="H7" i="41"/>
  <c r="T7" i="41"/>
  <c r="U7" i="41"/>
  <c r="F6" i="41"/>
  <c r="F7" i="41"/>
  <c r="B85" i="45"/>
  <c r="B16" i="45"/>
  <c r="B83" i="45"/>
  <c r="B60" i="45"/>
  <c r="D57" i="38"/>
  <c r="D93" i="38"/>
  <c r="D22" i="38"/>
  <c r="D82" i="38"/>
  <c r="G12" i="55" s="1"/>
  <c r="D31" i="38"/>
  <c r="D59" i="38"/>
  <c r="D87" i="38"/>
  <c r="D51" i="38"/>
  <c r="L6" i="41"/>
  <c r="P7" i="41"/>
  <c r="L7" i="41"/>
  <c r="D16" i="38"/>
  <c r="G8" i="55" s="1"/>
  <c r="AE7" i="41"/>
  <c r="B11" i="45"/>
  <c r="B70" i="45"/>
  <c r="B91" i="45"/>
  <c r="B96" i="45"/>
  <c r="D69" i="38"/>
  <c r="D97" i="38"/>
  <c r="D30" i="38"/>
  <c r="D86" i="38"/>
  <c r="D34" i="38"/>
  <c r="D67" i="38"/>
  <c r="D95" i="38"/>
  <c r="D80" i="38"/>
  <c r="S6" i="41"/>
  <c r="D32" i="38"/>
  <c r="T6" i="41"/>
  <c r="S7" i="41"/>
  <c r="U6" i="41"/>
  <c r="C6" i="41"/>
  <c r="O7" i="41"/>
  <c r="P6" i="41"/>
  <c r="O6" i="41"/>
  <c r="C101" i="53"/>
  <c r="B102" i="53"/>
  <c r="D395" i="38"/>
  <c r="C403" i="53"/>
  <c r="B402" i="53"/>
  <c r="C396" i="53"/>
  <c r="C412" i="53"/>
  <c r="B440" i="53"/>
  <c r="B409" i="53"/>
  <c r="B373" i="53"/>
  <c r="C413" i="53"/>
  <c r="B439" i="53"/>
  <c r="B408" i="53"/>
  <c r="B68" i="53"/>
  <c r="C402" i="53"/>
  <c r="C406" i="53"/>
  <c r="B415" i="53"/>
  <c r="B396" i="53"/>
  <c r="B395" i="53"/>
  <c r="C379" i="53"/>
  <c r="C66" i="53"/>
  <c r="C74" i="53"/>
  <c r="C41" i="53"/>
  <c r="B129" i="53"/>
  <c r="C8" i="53"/>
  <c r="C124" i="53"/>
  <c r="B346" i="53"/>
  <c r="C132" i="53"/>
  <c r="B182" i="53"/>
  <c r="B128" i="53"/>
  <c r="C40" i="53"/>
  <c r="C283" i="53"/>
  <c r="C14" i="53"/>
  <c r="C126" i="53"/>
  <c r="C192" i="53"/>
  <c r="B184" i="53"/>
  <c r="B122" i="53"/>
  <c r="C286" i="53"/>
  <c r="B380" i="53"/>
  <c r="B25" i="53"/>
  <c r="C163" i="53"/>
  <c r="B36" i="53"/>
  <c r="B71" i="53"/>
  <c r="B123" i="53"/>
  <c r="C270" i="53"/>
  <c r="C209" i="53"/>
  <c r="C169" i="53"/>
  <c r="C266" i="53"/>
  <c r="C27" i="53"/>
  <c r="B337" i="53"/>
  <c r="C45" i="53"/>
  <c r="C156" i="53"/>
  <c r="B305" i="53"/>
  <c r="B252" i="53"/>
  <c r="C188" i="53"/>
  <c r="B350" i="53"/>
  <c r="B173" i="53"/>
  <c r="B324" i="53"/>
  <c r="B192" i="53"/>
  <c r="C289" i="53"/>
  <c r="B442" i="53"/>
  <c r="C407" i="53"/>
  <c r="C438" i="53"/>
  <c r="B414" i="53"/>
  <c r="B398" i="53"/>
  <c r="B124" i="53"/>
  <c r="C400" i="53"/>
  <c r="C416" i="53"/>
  <c r="B436" i="53"/>
  <c r="B405" i="53"/>
  <c r="B400" i="53"/>
  <c r="B285" i="53"/>
  <c r="C410" i="53"/>
  <c r="C441" i="53"/>
  <c r="C414" i="53"/>
  <c r="B438" i="53"/>
  <c r="B407" i="53"/>
  <c r="C401" i="53"/>
  <c r="B403" i="53"/>
  <c r="C43" i="53"/>
  <c r="C69" i="53"/>
  <c r="B94" i="53"/>
  <c r="B384" i="53"/>
  <c r="C57" i="53"/>
  <c r="C44" i="53"/>
  <c r="C118" i="53"/>
  <c r="B228" i="53"/>
  <c r="B157" i="53"/>
  <c r="B233" i="53"/>
  <c r="B165" i="53"/>
  <c r="C285" i="53"/>
  <c r="B229" i="53"/>
  <c r="B127" i="53"/>
  <c r="C373" i="53"/>
  <c r="C38" i="53"/>
  <c r="B149" i="53"/>
  <c r="C120" i="53"/>
  <c r="C92" i="53"/>
  <c r="B265" i="53"/>
  <c r="B382" i="53"/>
  <c r="B118" i="53"/>
  <c r="B283" i="53"/>
  <c r="B183" i="53"/>
  <c r="B162" i="53"/>
  <c r="C95" i="53"/>
  <c r="B8" i="53"/>
  <c r="B44" i="53"/>
  <c r="B79" i="53"/>
  <c r="B143" i="53"/>
  <c r="C170" i="53"/>
  <c r="C382" i="53"/>
  <c r="C288" i="53"/>
  <c r="C94" i="53"/>
  <c r="B368" i="53"/>
  <c r="C349" i="53"/>
  <c r="C134" i="53"/>
  <c r="B370" i="53"/>
  <c r="B367" i="53"/>
  <c r="C305" i="53"/>
  <c r="B132" i="53"/>
  <c r="B442" i="45"/>
  <c r="C442" i="53"/>
  <c r="C395" i="53"/>
  <c r="C411" i="53"/>
  <c r="B441" i="53"/>
  <c r="B410" i="53"/>
  <c r="C404" i="53"/>
  <c r="B417" i="53"/>
  <c r="B401" i="53"/>
  <c r="B399" i="53"/>
  <c r="C409" i="53"/>
  <c r="C440" i="53"/>
  <c r="B412" i="53"/>
  <c r="C166" i="53"/>
  <c r="C86" i="53"/>
  <c r="C3" i="53"/>
  <c r="C73" i="53"/>
  <c r="C28" i="53"/>
  <c r="C9" i="53"/>
  <c r="C71" i="53"/>
  <c r="C112" i="53"/>
  <c r="C50" i="53"/>
  <c r="B141" i="53"/>
  <c r="C176" i="53"/>
  <c r="B181" i="53"/>
  <c r="B104" i="53"/>
  <c r="C337" i="53"/>
  <c r="C182" i="53"/>
  <c r="C39" i="53"/>
  <c r="B313" i="53"/>
  <c r="B125" i="53"/>
  <c r="B58" i="53"/>
  <c r="C208" i="53"/>
  <c r="C164" i="53"/>
  <c r="C128" i="53"/>
  <c r="B288" i="53"/>
  <c r="B66" i="53"/>
  <c r="C343" i="53"/>
  <c r="C321" i="53"/>
  <c r="C139" i="53"/>
  <c r="B43" i="53"/>
  <c r="C226" i="53"/>
  <c r="B131" i="53"/>
  <c r="B155" i="53"/>
  <c r="B107" i="53"/>
  <c r="B254" i="53"/>
  <c r="C383" i="53"/>
  <c r="B187" i="53"/>
  <c r="C108" i="53"/>
  <c r="C42" i="53"/>
  <c r="C106" i="53"/>
  <c r="B357" i="53"/>
  <c r="B5" i="53"/>
  <c r="B290" i="53"/>
  <c r="C380" i="53"/>
  <c r="B29" i="53"/>
  <c r="B2" i="53"/>
  <c r="B38" i="53"/>
  <c r="B73" i="53"/>
  <c r="C123" i="53"/>
  <c r="B207" i="53"/>
  <c r="B170" i="53"/>
  <c r="B230" i="53"/>
  <c r="C187" i="53"/>
  <c r="C197" i="53"/>
  <c r="C384" i="53"/>
  <c r="C29" i="53"/>
  <c r="C104" i="53"/>
  <c r="B304" i="53"/>
  <c r="B120" i="53"/>
  <c r="B413" i="53"/>
  <c r="B416" i="53"/>
  <c r="B201" i="53"/>
  <c r="C333" i="53"/>
  <c r="B116" i="53"/>
  <c r="B9" i="53"/>
  <c r="C306" i="53"/>
  <c r="B24" i="53"/>
  <c r="C109" i="53"/>
  <c r="B339" i="53"/>
  <c r="B268" i="53"/>
  <c r="C350" i="53"/>
  <c r="C55" i="53"/>
  <c r="B133" i="53"/>
  <c r="C61" i="53"/>
  <c r="C130" i="53"/>
  <c r="C58" i="53"/>
  <c r="B53" i="53"/>
  <c r="C154" i="53"/>
  <c r="B46" i="53"/>
  <c r="C175" i="53"/>
  <c r="C254" i="53"/>
  <c r="C367" i="53"/>
  <c r="B262" i="53"/>
  <c r="C235" i="53"/>
  <c r="B349" i="53"/>
  <c r="B383" i="53"/>
  <c r="B321" i="53"/>
  <c r="C365" i="53"/>
  <c r="B206" i="53"/>
  <c r="C218" i="53"/>
  <c r="B95" i="53"/>
  <c r="B42" i="53"/>
  <c r="C117" i="53"/>
  <c r="B270" i="53"/>
  <c r="C138" i="53"/>
  <c r="C304" i="53"/>
  <c r="C263" i="53"/>
  <c r="C181" i="53"/>
  <c r="C344" i="53"/>
  <c r="B231" i="53"/>
  <c r="C5" i="53"/>
  <c r="B97" i="53"/>
  <c r="B113" i="53"/>
  <c r="C121" i="53"/>
  <c r="C111" i="53"/>
  <c r="B109" i="53"/>
  <c r="B167" i="53"/>
  <c r="C252" i="53"/>
  <c r="C77" i="53"/>
  <c r="C129" i="53"/>
  <c r="C79" i="53"/>
  <c r="B112" i="53"/>
  <c r="B312" i="53"/>
  <c r="B379" i="53"/>
  <c r="B303" i="53"/>
  <c r="B39" i="53"/>
  <c r="B111" i="53"/>
  <c r="B134" i="53"/>
  <c r="B226" i="53"/>
  <c r="C202" i="53"/>
  <c r="C370" i="53"/>
  <c r="C369" i="53"/>
  <c r="C53" i="53"/>
  <c r="B209" i="53"/>
  <c r="B174" i="53"/>
  <c r="C146" i="53"/>
  <c r="B235" i="53"/>
  <c r="C26" i="53"/>
  <c r="C167" i="53"/>
  <c r="C113" i="53"/>
  <c r="C312" i="53"/>
  <c r="C339" i="53"/>
  <c r="B188" i="53"/>
  <c r="C408" i="53"/>
  <c r="C436" i="53"/>
  <c r="C417" i="53"/>
  <c r="B411" i="53"/>
  <c r="C56" i="53"/>
  <c r="C293" i="53"/>
  <c r="C184" i="53"/>
  <c r="C331" i="53"/>
  <c r="B126" i="53"/>
  <c r="C127" i="53"/>
  <c r="B348" i="53"/>
  <c r="B175" i="53"/>
  <c r="C21" i="53"/>
  <c r="B292" i="53"/>
  <c r="B156" i="53"/>
  <c r="B21" i="53"/>
  <c r="C183" i="53"/>
  <c r="B13" i="53"/>
  <c r="B54" i="53"/>
  <c r="B114" i="53"/>
  <c r="B239" i="53"/>
  <c r="B287" i="53"/>
  <c r="C107" i="53"/>
  <c r="C268" i="53"/>
  <c r="C265" i="53"/>
  <c r="C165" i="53"/>
  <c r="C174" i="53"/>
  <c r="B26" i="53"/>
  <c r="B105" i="53"/>
  <c r="C381" i="53"/>
  <c r="B110" i="53"/>
  <c r="B293" i="53"/>
  <c r="B59" i="53"/>
  <c r="B146" i="53"/>
  <c r="B179" i="53"/>
  <c r="C233" i="53"/>
  <c r="C195" i="53"/>
  <c r="C141" i="53"/>
  <c r="C292" i="53"/>
  <c r="B279" i="53"/>
  <c r="C23" i="53"/>
  <c r="B256" i="53"/>
  <c r="C122" i="53"/>
  <c r="B14" i="53"/>
  <c r="B211" i="53"/>
  <c r="C157" i="53"/>
  <c r="B153" i="53"/>
  <c r="C347" i="53"/>
  <c r="B74" i="53"/>
  <c r="C116" i="53"/>
  <c r="B158" i="53"/>
  <c r="B130" i="53"/>
  <c r="C119" i="53"/>
  <c r="B377" i="53"/>
  <c r="B55" i="53"/>
  <c r="B154" i="53"/>
  <c r="B166" i="53"/>
  <c r="C99" i="53"/>
  <c r="B266" i="53"/>
  <c r="C256" i="53"/>
  <c r="C24" i="53"/>
  <c r="B164" i="53"/>
  <c r="B286" i="53"/>
  <c r="B163" i="53"/>
  <c r="C248" i="53"/>
  <c r="C36" i="53"/>
  <c r="B208" i="53"/>
  <c r="C287" i="53"/>
  <c r="C352" i="53"/>
  <c r="B263" i="53"/>
  <c r="B20" i="53"/>
  <c r="B195" i="53"/>
  <c r="C211" i="53"/>
  <c r="B4" i="53"/>
  <c r="C439" i="53"/>
  <c r="C152" i="53"/>
  <c r="B169" i="53"/>
  <c r="B86" i="53"/>
  <c r="B223" i="53"/>
  <c r="B45" i="53"/>
  <c r="C131" i="53"/>
  <c r="C155" i="53"/>
  <c r="B264" i="53"/>
  <c r="B255" i="53"/>
  <c r="C219" i="53"/>
  <c r="B137" i="53"/>
  <c r="B180" i="53"/>
  <c r="B306" i="53"/>
  <c r="C262" i="53"/>
  <c r="B238" i="53"/>
  <c r="C173" i="53"/>
  <c r="C97" i="53"/>
  <c r="C13" i="53"/>
  <c r="B121" i="53"/>
  <c r="B376" i="53"/>
  <c r="B369" i="53"/>
  <c r="C229" i="53"/>
  <c r="B106" i="53"/>
  <c r="C179" i="53"/>
  <c r="C201" i="53"/>
  <c r="C368" i="53"/>
  <c r="B197" i="53"/>
  <c r="B139" i="53"/>
  <c r="B69" i="53"/>
  <c r="B115" i="53"/>
  <c r="B352" i="53"/>
  <c r="B347" i="53"/>
  <c r="B56" i="53"/>
  <c r="C115" i="53"/>
  <c r="C376" i="53"/>
  <c r="C178" i="53"/>
  <c r="C228" i="53"/>
  <c r="C399" i="53"/>
  <c r="C405" i="53"/>
  <c r="C398" i="53"/>
  <c r="C25" i="53"/>
  <c r="C357" i="53"/>
  <c r="B65" i="53"/>
  <c r="C110" i="53"/>
  <c r="B152" i="53"/>
  <c r="C4" i="53"/>
  <c r="B168" i="53"/>
  <c r="B218" i="53"/>
  <c r="B61" i="53"/>
  <c r="B135" i="53"/>
  <c r="C168" i="53"/>
  <c r="C65" i="53"/>
  <c r="C348" i="53"/>
  <c r="B191" i="53"/>
  <c r="B108" i="53"/>
  <c r="C143" i="53"/>
  <c r="B246" i="53"/>
  <c r="C135" i="53"/>
  <c r="C137" i="53"/>
  <c r="C279" i="53"/>
  <c r="C133" i="53"/>
  <c r="C68" i="53"/>
  <c r="C158" i="53"/>
  <c r="B23" i="53"/>
  <c r="C162" i="53"/>
  <c r="B77" i="53"/>
  <c r="B178" i="53"/>
  <c r="C230" i="53"/>
  <c r="B219" i="53"/>
  <c r="B365" i="53"/>
  <c r="C338" i="53"/>
  <c r="C20" i="53"/>
  <c r="B343" i="53"/>
  <c r="B186" i="53"/>
  <c r="B57" i="53"/>
  <c r="B50" i="53"/>
  <c r="B332" i="53"/>
  <c r="C75" i="53"/>
  <c r="C180" i="53"/>
  <c r="B331" i="53"/>
  <c r="B27" i="53"/>
  <c r="C186" i="53"/>
  <c r="C153" i="53"/>
  <c r="C191" i="53"/>
  <c r="C207" i="53"/>
  <c r="B138" i="53"/>
  <c r="C125" i="53"/>
  <c r="C46" i="53"/>
  <c r="C377" i="53"/>
  <c r="C105" i="53"/>
  <c r="C231" i="53"/>
  <c r="C54" i="53"/>
  <c r="B381" i="53"/>
  <c r="B202" i="53"/>
  <c r="C239" i="53"/>
  <c r="C149" i="53"/>
  <c r="B40" i="53"/>
  <c r="B75" i="53"/>
  <c r="C332" i="53"/>
  <c r="C290" i="53"/>
  <c r="B92" i="53"/>
  <c r="B333" i="53"/>
  <c r="C415" i="53"/>
  <c r="B406" i="53"/>
  <c r="B404" i="53"/>
  <c r="C2" i="53"/>
  <c r="C206" i="53"/>
  <c r="B248" i="53"/>
  <c r="C216" i="53"/>
  <c r="B119" i="53"/>
  <c r="B302" i="53"/>
  <c r="B28" i="53"/>
  <c r="C346" i="53"/>
  <c r="B338" i="53"/>
  <c r="C59" i="53"/>
  <c r="B3" i="53"/>
  <c r="B99" i="53"/>
  <c r="B289" i="53"/>
  <c r="B216" i="53"/>
  <c r="C303" i="53"/>
  <c r="C114" i="53"/>
  <c r="B176" i="53"/>
  <c r="C223" i="53"/>
  <c r="C246" i="53"/>
  <c r="C238" i="53"/>
  <c r="B344" i="53"/>
  <c r="B41" i="53"/>
  <c r="C255" i="53"/>
  <c r="C324" i="53"/>
  <c r="C264" i="53"/>
  <c r="C313" i="53"/>
  <c r="C302" i="53"/>
  <c r="B117" i="53"/>
  <c r="C102" i="53"/>
  <c r="B14" i="52"/>
  <c r="C3" i="52"/>
  <c r="D5" i="52"/>
  <c r="F5" i="52" s="1"/>
  <c r="D13" i="52"/>
  <c r="F13" i="52" s="1"/>
  <c r="D21" i="52"/>
  <c r="F21" i="52" s="1"/>
  <c r="E14" i="52"/>
  <c r="E9" i="52"/>
  <c r="E2" i="52"/>
  <c r="AE4" i="41"/>
  <c r="B54" i="45"/>
  <c r="B69" i="45"/>
  <c r="B3" i="45"/>
  <c r="B23" i="45"/>
  <c r="B39" i="45"/>
  <c r="B55" i="45"/>
  <c r="B86" i="45"/>
  <c r="B4" i="45"/>
  <c r="B20" i="45"/>
  <c r="B36" i="45"/>
  <c r="B99" i="45"/>
  <c r="B5" i="45"/>
  <c r="B3" i="52"/>
  <c r="C4" i="52"/>
  <c r="C8" i="52"/>
  <c r="C20" i="52"/>
  <c r="D2" i="52"/>
  <c r="F2" i="52" s="1"/>
  <c r="E3" i="52"/>
  <c r="AE2" i="41"/>
  <c r="B38" i="45"/>
  <c r="B58" i="45"/>
  <c r="B73" i="45"/>
  <c r="B27" i="45"/>
  <c r="B43" i="45"/>
  <c r="B74" i="45"/>
  <c r="B8" i="45"/>
  <c r="B24" i="45"/>
  <c r="B40" i="45"/>
  <c r="B56" i="45"/>
  <c r="B71" i="45"/>
  <c r="B21" i="45"/>
  <c r="B4" i="52"/>
  <c r="B8" i="52"/>
  <c r="B20" i="52"/>
  <c r="C5" i="52"/>
  <c r="C9" i="52"/>
  <c r="C13" i="52"/>
  <c r="C21" i="52"/>
  <c r="F9" i="52"/>
  <c r="D4" i="52"/>
  <c r="F4" i="52" s="1"/>
  <c r="D20" i="52"/>
  <c r="F20" i="52" s="1"/>
  <c r="E8" i="52"/>
  <c r="E5" i="52"/>
  <c r="E13" i="52"/>
  <c r="E21" i="52"/>
  <c r="D14" i="52"/>
  <c r="F14" i="52" s="1"/>
  <c r="B2" i="52"/>
  <c r="E20" i="52"/>
  <c r="AE5" i="41"/>
  <c r="B26" i="45"/>
  <c r="B42" i="45"/>
  <c r="B61" i="45"/>
  <c r="B77" i="45"/>
  <c r="B94" i="45"/>
  <c r="B28" i="45"/>
  <c r="B44" i="45"/>
  <c r="B59" i="45"/>
  <c r="B75" i="45"/>
  <c r="B5" i="52"/>
  <c r="B9" i="52"/>
  <c r="B13" i="52"/>
  <c r="B21" i="52"/>
  <c r="C14" i="52"/>
  <c r="D3" i="52"/>
  <c r="F3" i="52" s="1"/>
  <c r="D8" i="52"/>
  <c r="F8" i="52" s="1"/>
  <c r="C2" i="52"/>
  <c r="E4" i="52"/>
  <c r="AE3" i="41"/>
  <c r="AE8" i="41"/>
  <c r="B14" i="45"/>
  <c r="B46" i="45"/>
  <c r="B65" i="45"/>
  <c r="B97" i="45"/>
  <c r="B66" i="45"/>
  <c r="B79" i="45"/>
  <c r="B95" i="45"/>
  <c r="B2" i="45"/>
  <c r="B53" i="45"/>
  <c r="B9" i="45"/>
  <c r="D35" i="38"/>
  <c r="G2" i="55" s="1"/>
  <c r="D52" i="38"/>
  <c r="D55" i="38"/>
  <c r="D74" i="38"/>
  <c r="G25" i="55" s="1"/>
  <c r="D27" i="38"/>
  <c r="D42" i="38"/>
  <c r="G28" i="55" s="1"/>
  <c r="D72" i="38"/>
  <c r="P3" i="41"/>
  <c r="O4" i="41"/>
  <c r="O8" i="41"/>
  <c r="N9" i="41"/>
  <c r="L3" i="41"/>
  <c r="P4" i="41"/>
  <c r="O5" i="41"/>
  <c r="P8" i="41"/>
  <c r="O9" i="41"/>
  <c r="P9" i="41"/>
  <c r="D76" i="38"/>
  <c r="T8" i="41"/>
  <c r="D96" i="38"/>
  <c r="G66" i="55" s="1"/>
  <c r="B68" i="45"/>
  <c r="B25" i="45"/>
  <c r="B45" i="45"/>
  <c r="G2" i="41"/>
  <c r="D21" i="38"/>
  <c r="D40" i="38"/>
  <c r="G17" i="55" s="1"/>
  <c r="D54" i="38"/>
  <c r="D37" i="38"/>
  <c r="D58" i="38"/>
  <c r="D94" i="38"/>
  <c r="D63" i="38"/>
  <c r="D83" i="38"/>
  <c r="D39" i="38"/>
  <c r="G19" i="55" s="1"/>
  <c r="D28" i="38"/>
  <c r="U4" i="41"/>
  <c r="T5" i="41"/>
  <c r="U8" i="41"/>
  <c r="T9" i="41"/>
  <c r="D92" i="38"/>
  <c r="S3" i="41"/>
  <c r="U5" i="41"/>
  <c r="U9" i="41"/>
  <c r="D4" i="41"/>
  <c r="H8" i="41"/>
  <c r="F3" i="41"/>
  <c r="D5" i="41"/>
  <c r="H9" i="41"/>
  <c r="B41" i="45"/>
  <c r="B29" i="45"/>
  <c r="S2" i="41"/>
  <c r="D5" i="38"/>
  <c r="G3" i="55" s="1"/>
  <c r="D29" i="38"/>
  <c r="D44" i="38"/>
  <c r="G16" i="55" s="1"/>
  <c r="D26" i="38"/>
  <c r="D41" i="38"/>
  <c r="G26" i="55" s="1"/>
  <c r="D62" i="38"/>
  <c r="D3" i="38"/>
  <c r="D43" i="38"/>
  <c r="G27" i="55" s="1"/>
  <c r="D2" i="38"/>
  <c r="C3" i="41"/>
  <c r="F4" i="41"/>
  <c r="F8" i="41"/>
  <c r="D3" i="41"/>
  <c r="C4" i="41"/>
  <c r="F5" i="41"/>
  <c r="C8" i="41"/>
  <c r="F9" i="41"/>
  <c r="D4" i="38"/>
  <c r="L4" i="41"/>
  <c r="S8" i="41"/>
  <c r="O3" i="41"/>
  <c r="L5" i="41"/>
  <c r="S9" i="41"/>
  <c r="H4" i="41"/>
  <c r="D8" i="41"/>
  <c r="B57" i="45"/>
  <c r="B13" i="45"/>
  <c r="B92" i="45"/>
  <c r="T2" i="41"/>
  <c r="D13" i="38"/>
  <c r="D65" i="38"/>
  <c r="D89" i="38"/>
  <c r="D14" i="38"/>
  <c r="D45" i="38"/>
  <c r="G20" i="55" s="1"/>
  <c r="D66" i="38"/>
  <c r="D38" i="38"/>
  <c r="G15" i="55" s="1"/>
  <c r="D91" i="38"/>
  <c r="D68" i="38"/>
  <c r="D56" i="38"/>
  <c r="D20" i="38"/>
  <c r="G3" i="41"/>
  <c r="H3" i="41"/>
  <c r="G4" i="41"/>
  <c r="G8" i="41"/>
  <c r="G9" i="41"/>
  <c r="G5" i="41"/>
  <c r="C9" i="41"/>
  <c r="S5" i="41"/>
  <c r="H5" i="41"/>
  <c r="D9" i="41"/>
  <c r="T3" i="41"/>
  <c r="L9" i="41"/>
  <c r="P5" i="41"/>
  <c r="U3" i="41"/>
  <c r="S4" i="41"/>
  <c r="T4" i="41"/>
  <c r="N8" i="41"/>
  <c r="I2" i="41"/>
  <c r="F2" i="41"/>
  <c r="C2" i="41"/>
  <c r="P2" i="41"/>
  <c r="L8" i="41"/>
  <c r="O2" i="41"/>
  <c r="D2" i="41"/>
  <c r="U2" i="41"/>
  <c r="H2" i="41"/>
  <c r="B405" i="45"/>
  <c r="B421" i="45"/>
  <c r="B436" i="45"/>
  <c r="B406" i="45"/>
  <c r="B422" i="45"/>
  <c r="B437" i="45"/>
  <c r="B415" i="45"/>
  <c r="D394" i="38"/>
  <c r="B435" i="45"/>
  <c r="B416" i="45"/>
  <c r="B426" i="45"/>
  <c r="B6" i="44"/>
  <c r="B409" i="45"/>
  <c r="B425" i="45"/>
  <c r="B440" i="45"/>
  <c r="B410" i="45"/>
  <c r="B441" i="45"/>
  <c r="B423" i="45"/>
  <c r="B424" i="45"/>
  <c r="B434" i="45"/>
  <c r="B413" i="45"/>
  <c r="B428" i="45"/>
  <c r="D392" i="38"/>
  <c r="B414" i="45"/>
  <c r="B429" i="45"/>
  <c r="D393" i="38"/>
  <c r="B430" i="45"/>
  <c r="B412" i="45"/>
  <c r="B427" i="45"/>
  <c r="B431" i="45"/>
  <c r="D390" i="38"/>
  <c r="B418" i="45"/>
  <c r="B439" i="45"/>
  <c r="D359" i="38"/>
  <c r="D375" i="38"/>
  <c r="D361" i="38"/>
  <c r="D377" i="38"/>
  <c r="D389" i="38"/>
  <c r="D384" i="38"/>
  <c r="D386" i="38"/>
  <c r="B417" i="45"/>
  <c r="B433" i="45"/>
  <c r="B407" i="45"/>
  <c r="B411" i="45"/>
  <c r="B420" i="45"/>
  <c r="D367" i="38"/>
  <c r="D369" i="38"/>
  <c r="D388" i="38"/>
  <c r="D360" i="38"/>
  <c r="D370" i="38"/>
  <c r="D364" i="38"/>
  <c r="D387" i="38"/>
  <c r="B432" i="45"/>
  <c r="D383" i="38"/>
  <c r="D365" i="38"/>
  <c r="D382" i="38"/>
  <c r="D371" i="38"/>
  <c r="D373" i="38"/>
  <c r="D366" i="38"/>
  <c r="D368" i="38"/>
  <c r="D378" i="38"/>
  <c r="B438" i="45"/>
  <c r="B419" i="45"/>
  <c r="D363" i="38"/>
  <c r="D385" i="38"/>
  <c r="D362" i="38"/>
  <c r="D372" i="38"/>
  <c r="B408" i="45"/>
  <c r="D391" i="38"/>
  <c r="D379" i="38"/>
  <c r="D381" i="38"/>
  <c r="D374" i="38"/>
  <c r="D376" i="38"/>
  <c r="D380" i="38"/>
  <c r="B404" i="45"/>
  <c r="B233" i="45"/>
  <c r="B108" i="45"/>
  <c r="D220" i="38"/>
  <c r="B105" i="45"/>
  <c r="B103" i="45"/>
  <c r="B104" i="45"/>
  <c r="D101" i="38"/>
  <c r="D102" i="38"/>
  <c r="D103" i="38"/>
  <c r="D104" i="38"/>
  <c r="G74" i="55" s="1"/>
  <c r="B109" i="45"/>
  <c r="B106" i="45"/>
  <c r="B107" i="45"/>
  <c r="B224" i="45"/>
  <c r="D105" i="38"/>
  <c r="G75" i="55" s="1"/>
  <c r="D106" i="38"/>
  <c r="G76" i="55" s="1"/>
  <c r="D100" i="38"/>
  <c r="G70" i="55" s="1"/>
  <c r="D222" i="38"/>
  <c r="B243" i="45"/>
  <c r="B238" i="45"/>
  <c r="D358" i="38"/>
  <c r="B145" i="45"/>
  <c r="D140" i="38"/>
  <c r="R34" i="25"/>
  <c r="R33" i="25"/>
  <c r="G24" i="55" l="1"/>
  <c r="G62" i="55"/>
  <c r="G11" i="55"/>
  <c r="G59" i="55"/>
  <c r="G64" i="55"/>
  <c r="G6" i="55"/>
  <c r="G65" i="55"/>
  <c r="G73" i="55"/>
  <c r="G56" i="55"/>
  <c r="G22" i="55"/>
  <c r="G71" i="55"/>
  <c r="G61" i="55"/>
  <c r="G10" i="55"/>
  <c r="G23" i="55"/>
  <c r="G21" i="55"/>
  <c r="G67" i="55"/>
  <c r="G5" i="55"/>
  <c r="G58" i="55"/>
  <c r="G7" i="55"/>
  <c r="G72" i="55"/>
  <c r="G13" i="55"/>
  <c r="G63" i="55"/>
  <c r="G60" i="55"/>
  <c r="G68" i="55"/>
  <c r="G14" i="55"/>
  <c r="G57" i="55"/>
  <c r="G69" i="55"/>
  <c r="Z45" i="15"/>
  <c r="Z79" i="25"/>
  <c r="Z78" i="25" l="1"/>
  <c r="Z56" i="3" l="1"/>
  <c r="Z6" i="25" l="1"/>
  <c r="Z7" i="25"/>
  <c r="Z8" i="25"/>
  <c r="Z11" i="25"/>
  <c r="Z12" i="25"/>
  <c r="Z14" i="25"/>
  <c r="Z15" i="25"/>
  <c r="Z16" i="25"/>
  <c r="Z17" i="25"/>
  <c r="Z18" i="25"/>
  <c r="Z21" i="25"/>
  <c r="Z22" i="25"/>
  <c r="Z23" i="25"/>
  <c r="Z24" i="25"/>
  <c r="Z25" i="25"/>
  <c r="Z26" i="25"/>
  <c r="Z27" i="25"/>
  <c r="Z28" i="25"/>
  <c r="Z29" i="25"/>
  <c r="Z30" i="25"/>
  <c r="Z31" i="25"/>
  <c r="Z32" i="25"/>
  <c r="Z33" i="25"/>
  <c r="Z34" i="25"/>
  <c r="Z35" i="25"/>
  <c r="Z37" i="25"/>
  <c r="Z38" i="25"/>
  <c r="Z39" i="25"/>
  <c r="Z40" i="25"/>
  <c r="Z41" i="25"/>
  <c r="Z42" i="25"/>
  <c r="Z43" i="25"/>
  <c r="Z44" i="25"/>
  <c r="Z45" i="25"/>
  <c r="Z47" i="25"/>
  <c r="Z48" i="25"/>
  <c r="Z49" i="25"/>
  <c r="Z50" i="25"/>
  <c r="Z51" i="25"/>
  <c r="Z52" i="25"/>
  <c r="Z53" i="25"/>
  <c r="Z54" i="25"/>
  <c r="Z55" i="25"/>
  <c r="Z56" i="25"/>
  <c r="Z57" i="25"/>
  <c r="Z58" i="25"/>
  <c r="Z59" i="25"/>
  <c r="Z60" i="25"/>
  <c r="Z61" i="25"/>
  <c r="Z62" i="25"/>
  <c r="Z63" i="25"/>
  <c r="Z64" i="25"/>
  <c r="Z65" i="25"/>
  <c r="Z66" i="25"/>
  <c r="Z67" i="25"/>
  <c r="Z68" i="25"/>
  <c r="Z69" i="25"/>
  <c r="Z70" i="25"/>
  <c r="Z75" i="25"/>
  <c r="Z2" i="3"/>
  <c r="Z3" i="3"/>
  <c r="Z4"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40" i="3"/>
  <c r="Z42" i="3"/>
  <c r="Z43" i="3"/>
  <c r="Z46" i="3"/>
  <c r="Z47" i="3"/>
  <c r="Z50" i="3"/>
  <c r="Z51" i="3"/>
  <c r="Z52" i="3"/>
  <c r="Z53" i="3"/>
  <c r="Z54" i="3"/>
  <c r="Z55" i="3"/>
  <c r="Z3" i="14"/>
  <c r="Z4" i="14"/>
  <c r="Z5" i="14"/>
  <c r="Z6" i="14"/>
  <c r="Z7" i="14"/>
  <c r="Z8" i="14"/>
  <c r="Z9" i="14"/>
  <c r="Z10" i="14"/>
  <c r="Z11" i="14"/>
  <c r="Z12" i="14"/>
  <c r="Z13" i="14"/>
  <c r="Z14" i="14"/>
  <c r="Z15" i="14"/>
  <c r="Z16" i="14"/>
  <c r="Z17" i="14"/>
  <c r="Z18" i="14"/>
  <c r="Z19" i="14"/>
  <c r="Z20" i="14"/>
  <c r="Z21" i="14"/>
  <c r="Z22" i="14"/>
  <c r="Z23" i="14"/>
  <c r="Z24" i="14"/>
  <c r="Z2" i="14"/>
  <c r="Z3" i="16"/>
  <c r="Z4" i="16"/>
  <c r="Z5" i="16"/>
  <c r="Z6" i="16"/>
  <c r="Z7" i="16"/>
  <c r="Z8" i="16"/>
  <c r="Z9" i="16"/>
  <c r="Z10" i="16"/>
  <c r="Z11" i="16"/>
  <c r="Z12" i="16"/>
  <c r="Z13" i="16"/>
  <c r="Z14" i="16"/>
  <c r="Z15" i="16"/>
  <c r="Z16" i="16"/>
  <c r="Z17" i="16"/>
  <c r="Z18" i="16"/>
  <c r="Z19" i="16"/>
  <c r="Z20" i="16"/>
  <c r="Z21" i="16"/>
  <c r="Z22" i="16"/>
  <c r="Z23" i="16"/>
  <c r="Z24" i="16"/>
  <c r="Z25" i="16"/>
  <c r="Z26" i="16"/>
  <c r="Z27" i="16"/>
  <c r="Z28" i="16"/>
  <c r="Z29" i="16"/>
  <c r="Z30" i="16"/>
  <c r="Z2" i="16"/>
  <c r="Z3" i="15"/>
  <c r="Z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2" i="15"/>
  <c r="Z12" i="47" l="1"/>
  <c r="Z18" i="47"/>
  <c r="Z58" i="47" s="1"/>
  <c r="Z17" i="47"/>
  <c r="Z57" i="47" s="1"/>
  <c r="Z15" i="47"/>
  <c r="Z55" i="47" s="1"/>
  <c r="Z14" i="47"/>
  <c r="Z54" i="47" s="1"/>
  <c r="Z13" i="47"/>
  <c r="Z53" i="47" s="1"/>
  <c r="Z3" i="2"/>
  <c r="Z4" i="2"/>
  <c r="Z5" i="2"/>
  <c r="Z6" i="2"/>
  <c r="Z2" i="2"/>
  <c r="S3" i="2"/>
  <c r="S4" i="2"/>
  <c r="S5" i="2"/>
  <c r="S6" i="2"/>
  <c r="S2" i="2"/>
  <c r="R51" i="25" l="1"/>
  <c r="S51" i="25"/>
  <c r="S52" i="25"/>
  <c r="R53" i="25"/>
  <c r="S53" i="25"/>
  <c r="R54" i="25"/>
  <c r="S54" i="25"/>
  <c r="R55" i="25"/>
  <c r="S55" i="25"/>
  <c r="S59" i="25"/>
  <c r="S60" i="25"/>
  <c r="S61" i="25"/>
  <c r="S62" i="25"/>
  <c r="S64" i="25"/>
  <c r="S65" i="25"/>
  <c r="S66" i="25"/>
  <c r="S68" i="25"/>
  <c r="S69" i="25"/>
  <c r="S70" i="25"/>
  <c r="S3" i="25"/>
  <c r="S4" i="25"/>
  <c r="S5" i="25"/>
  <c r="S6" i="25"/>
  <c r="S7" i="25"/>
  <c r="S8" i="25"/>
  <c r="S9" i="25"/>
  <c r="S10" i="25"/>
  <c r="S11" i="25"/>
  <c r="S12" i="25"/>
  <c r="S13" i="25"/>
  <c r="S14" i="25"/>
  <c r="S15" i="25"/>
  <c r="S16" i="25"/>
  <c r="S17" i="25"/>
  <c r="S18" i="25"/>
  <c r="S19" i="25"/>
  <c r="S20" i="25"/>
  <c r="S25" i="25"/>
  <c r="S36" i="25"/>
  <c r="S38" i="25"/>
  <c r="S39" i="25"/>
  <c r="S40" i="25"/>
  <c r="S41" i="25"/>
  <c r="S42" i="25"/>
  <c r="S43" i="25"/>
  <c r="S44" i="25"/>
  <c r="S45" i="25"/>
  <c r="S46" i="25"/>
  <c r="S47" i="25"/>
  <c r="S2" i="25"/>
  <c r="S4" i="15"/>
  <c r="S5" i="15"/>
  <c r="S2" i="15"/>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R9" i="25"/>
  <c r="AE9" i="41" s="1"/>
  <c r="R3" i="16"/>
  <c r="R4" i="16"/>
  <c r="R7" i="16"/>
  <c r="R8" i="16"/>
  <c r="R9" i="16"/>
  <c r="R10" i="16"/>
  <c r="R11" i="16"/>
  <c r="R12" i="16"/>
  <c r="R13" i="16"/>
  <c r="R14" i="16"/>
  <c r="R15" i="16"/>
  <c r="R16" i="16"/>
  <c r="R17" i="16"/>
  <c r="R19" i="16"/>
  <c r="R21" i="16"/>
  <c r="R22" i="16"/>
  <c r="R23" i="16"/>
  <c r="R24" i="16"/>
  <c r="R25" i="16"/>
  <c r="R26" i="16"/>
  <c r="R27" i="16"/>
  <c r="R28" i="16"/>
  <c r="R29" i="16"/>
  <c r="R30" i="16"/>
  <c r="R2" i="16"/>
  <c r="R4" i="15"/>
  <c r="R5" i="15"/>
  <c r="R7" i="15"/>
  <c r="R8" i="15"/>
  <c r="R9" i="15"/>
  <c r="R10" i="15"/>
  <c r="R11" i="15"/>
  <c r="R12" i="15"/>
  <c r="R14" i="15"/>
  <c r="R15" i="15"/>
  <c r="R16" i="15"/>
  <c r="R20" i="15"/>
  <c r="R21" i="15"/>
  <c r="R22" i="15"/>
  <c r="R23" i="15"/>
  <c r="R24" i="15"/>
  <c r="R25" i="15"/>
  <c r="R27" i="15"/>
  <c r="R28" i="15"/>
  <c r="R29" i="15"/>
  <c r="R30" i="15"/>
  <c r="R31" i="15"/>
  <c r="R32" i="15"/>
  <c r="R33" i="15"/>
  <c r="R34" i="15"/>
  <c r="R35" i="15"/>
  <c r="R36" i="15"/>
  <c r="R37" i="15"/>
  <c r="R38" i="15"/>
  <c r="R39" i="15"/>
  <c r="R40" i="15"/>
  <c r="R41" i="15"/>
  <c r="R43" i="15"/>
  <c r="R2" i="15"/>
  <c r="R2" i="3"/>
  <c r="R3" i="3"/>
  <c r="R4" i="3"/>
  <c r="R5" i="3"/>
  <c r="R6" i="3"/>
  <c r="R7" i="3"/>
  <c r="R8" i="3"/>
  <c r="R9" i="3"/>
  <c r="R10" i="3"/>
  <c r="R11" i="3"/>
  <c r="R12" i="3"/>
  <c r="R13" i="3"/>
  <c r="R14" i="3"/>
  <c r="R15" i="3"/>
  <c r="R16" i="3"/>
  <c r="R17" i="3"/>
  <c r="R18" i="3"/>
  <c r="R19" i="3"/>
  <c r="R20" i="3"/>
  <c r="R21" i="3"/>
  <c r="R22" i="3"/>
  <c r="R23" i="3"/>
  <c r="R24" i="3"/>
  <c r="R25" i="3"/>
  <c r="R26" i="3"/>
  <c r="R27" i="3"/>
  <c r="R28" i="3"/>
  <c r="R29" i="3"/>
  <c r="R31" i="3"/>
  <c r="R32" i="3"/>
  <c r="R33" i="3"/>
  <c r="R34" i="3"/>
  <c r="R35" i="3"/>
  <c r="R36" i="3"/>
  <c r="R37" i="3"/>
  <c r="R38" i="3"/>
  <c r="R39" i="3"/>
  <c r="R40" i="3"/>
  <c r="R41" i="3"/>
  <c r="R42" i="3"/>
  <c r="R43" i="3"/>
  <c r="R44" i="3"/>
  <c r="R45" i="3"/>
  <c r="R46" i="3"/>
  <c r="R47" i="3"/>
  <c r="R48" i="3"/>
  <c r="R49" i="3"/>
  <c r="R50" i="3"/>
  <c r="R51" i="3"/>
  <c r="R52" i="3"/>
  <c r="R53" i="3"/>
  <c r="R54" i="3"/>
  <c r="R55" i="3"/>
  <c r="R56" i="3"/>
  <c r="C1166" i="31"/>
  <c r="C1167" i="31"/>
  <c r="C1168" i="31"/>
  <c r="C1165" i="31"/>
  <c r="K1153" i="31"/>
  <c r="K1147" i="31"/>
  <c r="K1062" i="31"/>
  <c r="K972" i="31"/>
  <c r="K932" i="31"/>
  <c r="K929" i="31"/>
  <c r="K886" i="31"/>
  <c r="K885" i="31"/>
  <c r="K746" i="31"/>
  <c r="K678" i="31"/>
  <c r="K672" i="31"/>
  <c r="K629" i="31"/>
  <c r="K621" i="31"/>
  <c r="K510" i="31"/>
  <c r="K491" i="31"/>
  <c r="K487" i="31"/>
  <c r="K484" i="31"/>
  <c r="K452" i="31"/>
  <c r="K313" i="31"/>
  <c r="K208" i="31"/>
  <c r="K172" i="31"/>
  <c r="K158" i="31"/>
  <c r="K157" i="31"/>
  <c r="K156" i="31"/>
  <c r="K155" i="31"/>
  <c r="K152" i="31"/>
  <c r="K150" i="31"/>
  <c r="K149" i="31"/>
  <c r="K1166" i="31"/>
  <c r="K1167" i="31"/>
  <c r="K1168" i="31"/>
  <c r="K1165" i="31"/>
  <c r="K1160" i="31"/>
  <c r="K1159" i="31"/>
  <c r="D3" i="31"/>
  <c r="D4" i="31"/>
  <c r="Q2" i="2" s="1"/>
  <c r="D5"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107" i="31"/>
  <c r="D108" i="31"/>
  <c r="D109" i="31"/>
  <c r="D110" i="31"/>
  <c r="D111" i="31"/>
  <c r="D112" i="31"/>
  <c r="D113" i="3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75" i="31"/>
  <c r="D176" i="31"/>
  <c r="D177" i="31"/>
  <c r="D178" i="31"/>
  <c r="D179" i="31"/>
  <c r="D180" i="31"/>
  <c r="D181" i="31"/>
  <c r="D182" i="31"/>
  <c r="D183" i="31"/>
  <c r="D184" i="31"/>
  <c r="D185" i="31"/>
  <c r="D186" i="31"/>
  <c r="D187" i="31"/>
  <c r="D188" i="31"/>
  <c r="D189" i="31"/>
  <c r="D190" i="31"/>
  <c r="D191" i="31"/>
  <c r="D192" i="31"/>
  <c r="D193" i="31"/>
  <c r="D194" i="31"/>
  <c r="D195" i="31"/>
  <c r="D196" i="31"/>
  <c r="D197" i="31"/>
  <c r="D198" i="31"/>
  <c r="D199" i="31"/>
  <c r="D200" i="31"/>
  <c r="D201" i="31"/>
  <c r="D202" i="31"/>
  <c r="D203" i="31"/>
  <c r="D204" i="31"/>
  <c r="D205" i="31"/>
  <c r="D206" i="31"/>
  <c r="D207" i="31"/>
  <c r="D208" i="31"/>
  <c r="D209" i="31"/>
  <c r="D210" i="31"/>
  <c r="D211" i="31"/>
  <c r="D212" i="31"/>
  <c r="D213" i="31"/>
  <c r="D214" i="31"/>
  <c r="D215" i="31"/>
  <c r="D216" i="31"/>
  <c r="D217" i="31"/>
  <c r="D218" i="31"/>
  <c r="D219" i="31"/>
  <c r="D220" i="31"/>
  <c r="D221" i="31"/>
  <c r="D222" i="31"/>
  <c r="D223" i="31"/>
  <c r="D224" i="31"/>
  <c r="D225" i="31"/>
  <c r="D226" i="31"/>
  <c r="D227" i="31"/>
  <c r="D228" i="31"/>
  <c r="D229" i="31"/>
  <c r="D230" i="31"/>
  <c r="D231" i="31"/>
  <c r="D232" i="31"/>
  <c r="D233" i="31"/>
  <c r="D234" i="31"/>
  <c r="D235" i="31"/>
  <c r="D236" i="31"/>
  <c r="D237" i="31"/>
  <c r="D238" i="31"/>
  <c r="D239" i="31"/>
  <c r="D240" i="31"/>
  <c r="D241" i="31"/>
  <c r="D242" i="31"/>
  <c r="D243" i="31"/>
  <c r="D244" i="31"/>
  <c r="D245" i="31"/>
  <c r="D246" i="31"/>
  <c r="D247" i="31"/>
  <c r="D248" i="31"/>
  <c r="D249" i="31"/>
  <c r="D250" i="31"/>
  <c r="D251" i="31"/>
  <c r="D252" i="31"/>
  <c r="D253" i="31"/>
  <c r="D254" i="31"/>
  <c r="D255" i="31"/>
  <c r="D256" i="31"/>
  <c r="D257" i="31"/>
  <c r="D258" i="31"/>
  <c r="D259" i="31"/>
  <c r="D260" i="31"/>
  <c r="D261" i="31"/>
  <c r="D262" i="31"/>
  <c r="D263" i="31"/>
  <c r="D264" i="31"/>
  <c r="D265" i="31"/>
  <c r="D266" i="31"/>
  <c r="D267" i="31"/>
  <c r="D268" i="31"/>
  <c r="D269" i="31"/>
  <c r="D270" i="31"/>
  <c r="D271" i="31"/>
  <c r="D272" i="31"/>
  <c r="D273" i="31"/>
  <c r="D274" i="31"/>
  <c r="D275" i="31"/>
  <c r="D276" i="31"/>
  <c r="D277" i="31"/>
  <c r="D278" i="31"/>
  <c r="D279" i="31"/>
  <c r="D280" i="31"/>
  <c r="D281" i="31"/>
  <c r="D282" i="31"/>
  <c r="D283" i="31"/>
  <c r="D284" i="31"/>
  <c r="D285" i="31"/>
  <c r="D286" i="31"/>
  <c r="D287" i="31"/>
  <c r="D288" i="31"/>
  <c r="D289" i="31"/>
  <c r="D290" i="31"/>
  <c r="D291" i="31"/>
  <c r="D292" i="31"/>
  <c r="D293" i="31"/>
  <c r="D294" i="31"/>
  <c r="D295" i="31"/>
  <c r="D296" i="31"/>
  <c r="D297" i="31"/>
  <c r="D298" i="31"/>
  <c r="D299" i="31"/>
  <c r="D300" i="31"/>
  <c r="D301" i="31"/>
  <c r="D302" i="31"/>
  <c r="D303" i="31"/>
  <c r="D304" i="31"/>
  <c r="D305" i="31"/>
  <c r="D306" i="31"/>
  <c r="D307" i="31"/>
  <c r="D308" i="31"/>
  <c r="D309" i="31"/>
  <c r="D310" i="31"/>
  <c r="D311" i="31"/>
  <c r="D312" i="31"/>
  <c r="D313" i="31"/>
  <c r="D314" i="31"/>
  <c r="D315" i="31"/>
  <c r="D316" i="31"/>
  <c r="D317" i="31"/>
  <c r="D318" i="31"/>
  <c r="D319" i="31"/>
  <c r="D320" i="31"/>
  <c r="D321" i="31"/>
  <c r="D322" i="31"/>
  <c r="D323" i="31"/>
  <c r="D324" i="31"/>
  <c r="D325" i="31"/>
  <c r="D326" i="31"/>
  <c r="D327" i="31"/>
  <c r="D328" i="31"/>
  <c r="D329" i="31"/>
  <c r="D330" i="31"/>
  <c r="D331" i="31"/>
  <c r="D332" i="31"/>
  <c r="D333" i="31"/>
  <c r="D334" i="31"/>
  <c r="D335" i="31"/>
  <c r="D336" i="31"/>
  <c r="D337" i="31"/>
  <c r="D338" i="31"/>
  <c r="D339" i="31"/>
  <c r="D340" i="31"/>
  <c r="D341" i="31"/>
  <c r="D342" i="31"/>
  <c r="D343" i="31"/>
  <c r="D344" i="31"/>
  <c r="D345" i="31"/>
  <c r="D346" i="31"/>
  <c r="D347" i="31"/>
  <c r="D348" i="31"/>
  <c r="D349" i="31"/>
  <c r="D350" i="31"/>
  <c r="D351" i="31"/>
  <c r="D352" i="31"/>
  <c r="D353" i="31"/>
  <c r="D354" i="31"/>
  <c r="D355" i="31"/>
  <c r="D356" i="31"/>
  <c r="D357" i="31"/>
  <c r="D358" i="31"/>
  <c r="D359" i="31"/>
  <c r="D360" i="31"/>
  <c r="D361" i="31"/>
  <c r="D362" i="31"/>
  <c r="D363" i="31"/>
  <c r="D364" i="31"/>
  <c r="D365" i="31"/>
  <c r="D366" i="31"/>
  <c r="D367" i="31"/>
  <c r="D368" i="31"/>
  <c r="D369" i="31"/>
  <c r="D370" i="31"/>
  <c r="D371" i="31"/>
  <c r="D372" i="31"/>
  <c r="D373" i="31"/>
  <c r="D374" i="31"/>
  <c r="D375" i="31"/>
  <c r="D376" i="31"/>
  <c r="D377" i="31"/>
  <c r="D378" i="31"/>
  <c r="D379" i="31"/>
  <c r="D380" i="31"/>
  <c r="D381" i="31"/>
  <c r="D382" i="31"/>
  <c r="D383" i="31"/>
  <c r="D384" i="31"/>
  <c r="D385" i="31"/>
  <c r="D386" i="31"/>
  <c r="D387" i="31"/>
  <c r="D388" i="31"/>
  <c r="D389" i="31"/>
  <c r="D390" i="31"/>
  <c r="D391" i="31"/>
  <c r="D392" i="31"/>
  <c r="D393" i="31"/>
  <c r="D394" i="31"/>
  <c r="D395" i="31"/>
  <c r="D396" i="31"/>
  <c r="D397" i="31"/>
  <c r="D398" i="31"/>
  <c r="D399" i="31"/>
  <c r="D400" i="31"/>
  <c r="D401" i="31"/>
  <c r="D402" i="31"/>
  <c r="D403" i="31"/>
  <c r="D404" i="31"/>
  <c r="D405" i="31"/>
  <c r="D406" i="31"/>
  <c r="D407" i="31"/>
  <c r="D408" i="31"/>
  <c r="D409" i="31"/>
  <c r="D410" i="31"/>
  <c r="D411" i="31"/>
  <c r="D412" i="31"/>
  <c r="D413" i="31"/>
  <c r="D414" i="31"/>
  <c r="D415" i="31"/>
  <c r="D416" i="31"/>
  <c r="D417" i="31"/>
  <c r="D418" i="31"/>
  <c r="D419" i="31"/>
  <c r="D420" i="31"/>
  <c r="D421" i="31"/>
  <c r="D422" i="31"/>
  <c r="D423" i="31"/>
  <c r="D424" i="31"/>
  <c r="D425" i="31"/>
  <c r="D426" i="31"/>
  <c r="D427" i="31"/>
  <c r="D428" i="31"/>
  <c r="D429" i="31"/>
  <c r="D430" i="31"/>
  <c r="D431" i="31"/>
  <c r="D432" i="31"/>
  <c r="D433" i="31"/>
  <c r="D434" i="31"/>
  <c r="D435" i="31"/>
  <c r="D436" i="31"/>
  <c r="D437" i="31"/>
  <c r="D438" i="31"/>
  <c r="D439" i="31"/>
  <c r="D440" i="31"/>
  <c r="D441" i="31"/>
  <c r="D442" i="31"/>
  <c r="D443" i="31"/>
  <c r="D444" i="31"/>
  <c r="D445" i="31"/>
  <c r="D446" i="31"/>
  <c r="D447" i="31"/>
  <c r="D448" i="31"/>
  <c r="D449" i="31"/>
  <c r="D450" i="31"/>
  <c r="D451" i="31"/>
  <c r="D452" i="31"/>
  <c r="D453" i="31"/>
  <c r="D454" i="31"/>
  <c r="D455" i="31"/>
  <c r="D456" i="31"/>
  <c r="D457" i="31"/>
  <c r="D458" i="31"/>
  <c r="D459" i="31"/>
  <c r="D460" i="31"/>
  <c r="D461" i="31"/>
  <c r="D462" i="31"/>
  <c r="D463" i="31"/>
  <c r="D464" i="31"/>
  <c r="D465" i="31"/>
  <c r="D466" i="31"/>
  <c r="D467" i="31"/>
  <c r="D468" i="31"/>
  <c r="D469" i="31"/>
  <c r="D470" i="31"/>
  <c r="D471" i="31"/>
  <c r="D472" i="31"/>
  <c r="D473" i="31"/>
  <c r="D474" i="31"/>
  <c r="D475" i="31"/>
  <c r="D476" i="31"/>
  <c r="D477" i="31"/>
  <c r="D478" i="31"/>
  <c r="D479" i="31"/>
  <c r="D480" i="31"/>
  <c r="D481" i="31"/>
  <c r="D482" i="31"/>
  <c r="D483" i="31"/>
  <c r="D484" i="31"/>
  <c r="D485" i="31"/>
  <c r="D486" i="31"/>
  <c r="D487" i="31"/>
  <c r="D488" i="31"/>
  <c r="D489" i="31"/>
  <c r="D490" i="31"/>
  <c r="D491" i="31"/>
  <c r="D492" i="31"/>
  <c r="D493" i="31"/>
  <c r="D494" i="31"/>
  <c r="D495" i="31"/>
  <c r="D496" i="31"/>
  <c r="D497" i="31"/>
  <c r="D498" i="31"/>
  <c r="D499" i="31"/>
  <c r="D500" i="31"/>
  <c r="D501" i="31"/>
  <c r="D502" i="31"/>
  <c r="D503" i="31"/>
  <c r="D504" i="31"/>
  <c r="D505" i="31"/>
  <c r="D506" i="31"/>
  <c r="D507" i="31"/>
  <c r="D508" i="31"/>
  <c r="D509" i="31"/>
  <c r="D510" i="31"/>
  <c r="D511" i="31"/>
  <c r="D512" i="31"/>
  <c r="D513" i="31"/>
  <c r="D514" i="31"/>
  <c r="D515" i="31"/>
  <c r="D516" i="31"/>
  <c r="D517" i="31"/>
  <c r="D518" i="31"/>
  <c r="D519" i="31"/>
  <c r="D520" i="31"/>
  <c r="D521" i="31"/>
  <c r="D522" i="31"/>
  <c r="D523" i="31"/>
  <c r="D524" i="31"/>
  <c r="D525" i="31"/>
  <c r="D526" i="31"/>
  <c r="D527" i="31"/>
  <c r="D528" i="31"/>
  <c r="D529" i="31"/>
  <c r="D530" i="31"/>
  <c r="D531" i="31"/>
  <c r="D532" i="31"/>
  <c r="D533" i="31"/>
  <c r="D534" i="31"/>
  <c r="D535" i="31"/>
  <c r="D536" i="31"/>
  <c r="D537" i="31"/>
  <c r="D538" i="31"/>
  <c r="D539" i="31"/>
  <c r="D540" i="31"/>
  <c r="D541" i="31"/>
  <c r="D542" i="31"/>
  <c r="D543" i="31"/>
  <c r="D544" i="31"/>
  <c r="D545" i="31"/>
  <c r="D546" i="31"/>
  <c r="D547" i="31"/>
  <c r="D548" i="31"/>
  <c r="D549" i="31"/>
  <c r="D550" i="31"/>
  <c r="D551" i="31"/>
  <c r="D552" i="31"/>
  <c r="D553" i="31"/>
  <c r="D554" i="31"/>
  <c r="D555" i="31"/>
  <c r="D556" i="31"/>
  <c r="D557" i="31"/>
  <c r="D558" i="31"/>
  <c r="D559" i="31"/>
  <c r="D560" i="31"/>
  <c r="D561" i="31"/>
  <c r="D562" i="31"/>
  <c r="D563" i="31"/>
  <c r="D564" i="31"/>
  <c r="D565" i="31"/>
  <c r="D566" i="31"/>
  <c r="D567" i="31"/>
  <c r="D568" i="31"/>
  <c r="D569" i="31"/>
  <c r="D570" i="31"/>
  <c r="D571" i="31"/>
  <c r="D572" i="31"/>
  <c r="D573" i="31"/>
  <c r="D574" i="31"/>
  <c r="D575" i="31"/>
  <c r="D576" i="31"/>
  <c r="D577" i="31"/>
  <c r="D578" i="31"/>
  <c r="D579" i="31"/>
  <c r="D580" i="31"/>
  <c r="D581" i="31"/>
  <c r="D582" i="31"/>
  <c r="D583" i="31"/>
  <c r="D584" i="31"/>
  <c r="D585" i="31"/>
  <c r="D586" i="31"/>
  <c r="D587" i="31"/>
  <c r="D588" i="31"/>
  <c r="D589" i="31"/>
  <c r="D590" i="31"/>
  <c r="D591" i="31"/>
  <c r="D592" i="31"/>
  <c r="D593" i="31"/>
  <c r="D594" i="31"/>
  <c r="D595" i="31"/>
  <c r="D596" i="31"/>
  <c r="D597" i="31"/>
  <c r="D598" i="31"/>
  <c r="D599" i="31"/>
  <c r="D600" i="31"/>
  <c r="D601" i="31"/>
  <c r="D602" i="31"/>
  <c r="D603" i="31"/>
  <c r="D604" i="31"/>
  <c r="D605" i="31"/>
  <c r="D606" i="31"/>
  <c r="D607" i="31"/>
  <c r="D608" i="31"/>
  <c r="D609" i="31"/>
  <c r="D610" i="31"/>
  <c r="D611" i="31"/>
  <c r="D612" i="31"/>
  <c r="D613" i="31"/>
  <c r="D614" i="31"/>
  <c r="D615" i="31"/>
  <c r="D616" i="31"/>
  <c r="D617" i="31"/>
  <c r="D618" i="31"/>
  <c r="D619" i="31"/>
  <c r="D620" i="31"/>
  <c r="D621" i="31"/>
  <c r="D622" i="31"/>
  <c r="D623" i="31"/>
  <c r="D624" i="31"/>
  <c r="D625" i="31"/>
  <c r="D626" i="31"/>
  <c r="D627" i="31"/>
  <c r="D628" i="31"/>
  <c r="D629" i="31"/>
  <c r="D630" i="31"/>
  <c r="D631" i="31"/>
  <c r="D632" i="31"/>
  <c r="D633" i="31"/>
  <c r="D634" i="31"/>
  <c r="D635" i="31"/>
  <c r="D636" i="31"/>
  <c r="D637" i="31"/>
  <c r="D638" i="31"/>
  <c r="D639" i="31"/>
  <c r="D640" i="31"/>
  <c r="D641" i="31"/>
  <c r="D642" i="31"/>
  <c r="D643" i="31"/>
  <c r="D644" i="31"/>
  <c r="D645" i="31"/>
  <c r="D646" i="31"/>
  <c r="D647" i="31"/>
  <c r="D648" i="31"/>
  <c r="D649" i="31"/>
  <c r="D650" i="31"/>
  <c r="D651" i="31"/>
  <c r="D652" i="31"/>
  <c r="D653" i="31"/>
  <c r="D654" i="31"/>
  <c r="D655" i="31"/>
  <c r="D656" i="31"/>
  <c r="D657" i="31"/>
  <c r="D658" i="31"/>
  <c r="D659" i="31"/>
  <c r="D660" i="31"/>
  <c r="D661" i="31"/>
  <c r="D662" i="31"/>
  <c r="D663" i="31"/>
  <c r="D664" i="31"/>
  <c r="D665" i="31"/>
  <c r="D666" i="31"/>
  <c r="D667" i="31"/>
  <c r="D668" i="31"/>
  <c r="D669" i="31"/>
  <c r="D670" i="31"/>
  <c r="D671" i="31"/>
  <c r="D672" i="31"/>
  <c r="D673" i="31"/>
  <c r="D674" i="31"/>
  <c r="D675" i="31"/>
  <c r="D676" i="31"/>
  <c r="D677" i="31"/>
  <c r="D678" i="31"/>
  <c r="D679" i="31"/>
  <c r="D680" i="31"/>
  <c r="D681" i="31"/>
  <c r="D682" i="31"/>
  <c r="D683" i="31"/>
  <c r="D684" i="31"/>
  <c r="D685" i="31"/>
  <c r="D686" i="31"/>
  <c r="D687" i="31"/>
  <c r="D688" i="31"/>
  <c r="D689" i="31"/>
  <c r="D690" i="31"/>
  <c r="D691" i="31"/>
  <c r="D692" i="31"/>
  <c r="D693" i="31"/>
  <c r="D694" i="31"/>
  <c r="D695" i="31"/>
  <c r="D696" i="31"/>
  <c r="D697" i="31"/>
  <c r="D698" i="31"/>
  <c r="D699" i="31"/>
  <c r="D700" i="31"/>
  <c r="D701" i="31"/>
  <c r="D702" i="31"/>
  <c r="D703" i="31"/>
  <c r="D704" i="31"/>
  <c r="D705" i="31"/>
  <c r="D706" i="31"/>
  <c r="D707" i="31"/>
  <c r="D708" i="31"/>
  <c r="D709" i="31"/>
  <c r="D710" i="31"/>
  <c r="D711" i="31"/>
  <c r="D712" i="31"/>
  <c r="D713" i="31"/>
  <c r="D714" i="31"/>
  <c r="D715" i="31"/>
  <c r="D716" i="31"/>
  <c r="D717" i="31"/>
  <c r="D718" i="31"/>
  <c r="D719" i="31"/>
  <c r="D720" i="31"/>
  <c r="D721" i="31"/>
  <c r="D722" i="31"/>
  <c r="D723" i="31"/>
  <c r="D724" i="31"/>
  <c r="D725" i="31"/>
  <c r="D726" i="31"/>
  <c r="D727" i="31"/>
  <c r="D728" i="31"/>
  <c r="D729" i="31"/>
  <c r="D730" i="31"/>
  <c r="D731" i="31"/>
  <c r="D732" i="31"/>
  <c r="D733" i="31"/>
  <c r="D734" i="31"/>
  <c r="D735" i="31"/>
  <c r="D736" i="31"/>
  <c r="D737" i="31"/>
  <c r="D738" i="31"/>
  <c r="D739" i="31"/>
  <c r="D740" i="31"/>
  <c r="D741" i="31"/>
  <c r="D742" i="31"/>
  <c r="D743" i="31"/>
  <c r="D744" i="31"/>
  <c r="D745" i="31"/>
  <c r="D746" i="31"/>
  <c r="D747" i="31"/>
  <c r="D748" i="31"/>
  <c r="D749" i="31"/>
  <c r="D750" i="31"/>
  <c r="D751" i="31"/>
  <c r="D752" i="31"/>
  <c r="D753" i="31"/>
  <c r="D754" i="31"/>
  <c r="D755" i="31"/>
  <c r="D756" i="31"/>
  <c r="D757" i="31"/>
  <c r="D758" i="31"/>
  <c r="D759" i="31"/>
  <c r="D760" i="31"/>
  <c r="D761" i="31"/>
  <c r="D762" i="31"/>
  <c r="D763" i="31"/>
  <c r="D764" i="31"/>
  <c r="D765" i="31"/>
  <c r="D766" i="31"/>
  <c r="D767" i="31"/>
  <c r="D768" i="31"/>
  <c r="D769" i="31"/>
  <c r="D770" i="31"/>
  <c r="D771" i="31"/>
  <c r="D772" i="31"/>
  <c r="D773" i="31"/>
  <c r="D774" i="31"/>
  <c r="D775" i="31"/>
  <c r="D776" i="31"/>
  <c r="D777" i="31"/>
  <c r="D778" i="31"/>
  <c r="D779" i="31"/>
  <c r="D780" i="31"/>
  <c r="D781" i="31"/>
  <c r="D782" i="31"/>
  <c r="D783" i="31"/>
  <c r="D784" i="31"/>
  <c r="D785" i="31"/>
  <c r="D786" i="31"/>
  <c r="D787" i="31"/>
  <c r="D788" i="31"/>
  <c r="D789" i="31"/>
  <c r="D790" i="31"/>
  <c r="D791" i="31"/>
  <c r="D792" i="31"/>
  <c r="D793" i="31"/>
  <c r="D794" i="31"/>
  <c r="D795" i="31"/>
  <c r="D796" i="31"/>
  <c r="D797" i="31"/>
  <c r="D798" i="31"/>
  <c r="D799" i="31"/>
  <c r="D800" i="31"/>
  <c r="D801" i="31"/>
  <c r="D802" i="31"/>
  <c r="D803" i="31"/>
  <c r="D804" i="31"/>
  <c r="D805" i="31"/>
  <c r="D806" i="31"/>
  <c r="D807" i="31"/>
  <c r="D808" i="31"/>
  <c r="D809" i="31"/>
  <c r="D810" i="31"/>
  <c r="D811" i="31"/>
  <c r="D812" i="31"/>
  <c r="D813" i="31"/>
  <c r="D814" i="31"/>
  <c r="D815" i="31"/>
  <c r="D816" i="31"/>
  <c r="D817" i="31"/>
  <c r="D818" i="31"/>
  <c r="D819" i="31"/>
  <c r="D820" i="31"/>
  <c r="D821" i="31"/>
  <c r="D822" i="31"/>
  <c r="D823" i="31"/>
  <c r="D824" i="31"/>
  <c r="D825" i="31"/>
  <c r="D826" i="31"/>
  <c r="D827" i="31"/>
  <c r="D828" i="31"/>
  <c r="D829" i="31"/>
  <c r="D830" i="31"/>
  <c r="D831" i="31"/>
  <c r="D832" i="31"/>
  <c r="D833" i="31"/>
  <c r="D834" i="31"/>
  <c r="D835" i="31"/>
  <c r="D836" i="31"/>
  <c r="D837" i="31"/>
  <c r="D838" i="31"/>
  <c r="D839" i="31"/>
  <c r="D840" i="31"/>
  <c r="D841" i="31"/>
  <c r="D842" i="31"/>
  <c r="D843" i="31"/>
  <c r="D844" i="31"/>
  <c r="D845" i="31"/>
  <c r="D846" i="31"/>
  <c r="D847" i="31"/>
  <c r="D848" i="31"/>
  <c r="D849" i="31"/>
  <c r="D850" i="31"/>
  <c r="D851" i="31"/>
  <c r="D852" i="31"/>
  <c r="D853" i="31"/>
  <c r="D854" i="31"/>
  <c r="D855" i="31"/>
  <c r="D856" i="31"/>
  <c r="D857" i="31"/>
  <c r="D858" i="31"/>
  <c r="D859" i="31"/>
  <c r="D860" i="31"/>
  <c r="D861" i="31"/>
  <c r="D862" i="31"/>
  <c r="D863" i="31"/>
  <c r="D864" i="31"/>
  <c r="D865" i="31"/>
  <c r="D866" i="31"/>
  <c r="D867" i="31"/>
  <c r="D868" i="31"/>
  <c r="D869" i="31"/>
  <c r="D870" i="31"/>
  <c r="D871" i="31"/>
  <c r="D872" i="31"/>
  <c r="D873" i="31"/>
  <c r="D874" i="31"/>
  <c r="D875" i="31"/>
  <c r="D876" i="31"/>
  <c r="D877" i="31"/>
  <c r="D878" i="31"/>
  <c r="D879" i="31"/>
  <c r="D880" i="31"/>
  <c r="D881" i="31"/>
  <c r="D882" i="31"/>
  <c r="D883" i="31"/>
  <c r="D884" i="31"/>
  <c r="D885" i="31"/>
  <c r="D886" i="31"/>
  <c r="D887" i="31"/>
  <c r="D888" i="31"/>
  <c r="D889" i="31"/>
  <c r="D890" i="31"/>
  <c r="D891" i="31"/>
  <c r="D892" i="31"/>
  <c r="D893" i="31"/>
  <c r="D894" i="31"/>
  <c r="D895" i="31"/>
  <c r="D896" i="31"/>
  <c r="D897" i="31"/>
  <c r="D898" i="31"/>
  <c r="D899" i="31"/>
  <c r="D900" i="31"/>
  <c r="D901" i="31"/>
  <c r="D902" i="31"/>
  <c r="D903" i="31"/>
  <c r="D904" i="31"/>
  <c r="D905" i="31"/>
  <c r="D906" i="31"/>
  <c r="D907" i="31"/>
  <c r="D908" i="31"/>
  <c r="D909" i="31"/>
  <c r="D910" i="31"/>
  <c r="D911" i="31"/>
  <c r="D912" i="31"/>
  <c r="D913" i="31"/>
  <c r="D914" i="31"/>
  <c r="D915" i="31"/>
  <c r="D916" i="31"/>
  <c r="D917" i="31"/>
  <c r="D918" i="31"/>
  <c r="D919" i="31"/>
  <c r="D920" i="31"/>
  <c r="D921" i="31"/>
  <c r="D922" i="31"/>
  <c r="D923" i="31"/>
  <c r="D924" i="31"/>
  <c r="D925" i="31"/>
  <c r="D926" i="31"/>
  <c r="D927" i="31"/>
  <c r="D928" i="31"/>
  <c r="D929" i="31"/>
  <c r="D930" i="31"/>
  <c r="D931" i="31"/>
  <c r="D932" i="31"/>
  <c r="D933" i="31"/>
  <c r="D934" i="31"/>
  <c r="D935" i="31"/>
  <c r="D936" i="31"/>
  <c r="D937" i="31"/>
  <c r="D938" i="31"/>
  <c r="D939" i="31"/>
  <c r="D940" i="31"/>
  <c r="D941" i="31"/>
  <c r="D942" i="31"/>
  <c r="D943" i="31"/>
  <c r="D944" i="31"/>
  <c r="D945" i="31"/>
  <c r="D946" i="31"/>
  <c r="D947" i="31"/>
  <c r="D948" i="31"/>
  <c r="D949" i="31"/>
  <c r="D950" i="31"/>
  <c r="D951" i="31"/>
  <c r="D952" i="31"/>
  <c r="D953" i="31"/>
  <c r="D954" i="31"/>
  <c r="D955" i="31"/>
  <c r="D956" i="31"/>
  <c r="D957" i="31"/>
  <c r="D958" i="31"/>
  <c r="D959" i="31"/>
  <c r="D960" i="31"/>
  <c r="D961" i="31"/>
  <c r="D962" i="31"/>
  <c r="D963" i="31"/>
  <c r="D964" i="31"/>
  <c r="D965" i="31"/>
  <c r="D966" i="31"/>
  <c r="D967" i="31"/>
  <c r="D968" i="31"/>
  <c r="D969" i="31"/>
  <c r="D970" i="31"/>
  <c r="D971" i="31"/>
  <c r="D972" i="31"/>
  <c r="D973" i="31"/>
  <c r="D974" i="31"/>
  <c r="D975" i="31"/>
  <c r="D976" i="31"/>
  <c r="D977" i="31"/>
  <c r="D978" i="31"/>
  <c r="D979" i="31"/>
  <c r="D980" i="31"/>
  <c r="D981" i="31"/>
  <c r="D982" i="31"/>
  <c r="D983" i="31"/>
  <c r="D984" i="31"/>
  <c r="D985" i="31"/>
  <c r="D986" i="31"/>
  <c r="D987" i="31"/>
  <c r="D988" i="31"/>
  <c r="D989" i="31"/>
  <c r="D990" i="31"/>
  <c r="D991" i="31"/>
  <c r="D992" i="31"/>
  <c r="D993" i="31"/>
  <c r="D994" i="31"/>
  <c r="D995" i="31"/>
  <c r="D996" i="31"/>
  <c r="D997" i="31"/>
  <c r="D998" i="31"/>
  <c r="D999" i="31"/>
  <c r="D1000" i="31"/>
  <c r="D1001" i="31"/>
  <c r="D1002" i="31"/>
  <c r="D1003" i="31"/>
  <c r="D1004" i="31"/>
  <c r="D1005" i="31"/>
  <c r="D1006" i="31"/>
  <c r="D1007" i="31"/>
  <c r="D1008" i="31"/>
  <c r="D1009" i="31"/>
  <c r="D1010" i="31"/>
  <c r="D1011" i="31"/>
  <c r="D1012" i="31"/>
  <c r="D1013" i="31"/>
  <c r="D1014" i="31"/>
  <c r="D1015" i="31"/>
  <c r="D1016" i="31"/>
  <c r="D1017" i="31"/>
  <c r="D1018" i="31"/>
  <c r="D1019" i="31"/>
  <c r="D1020" i="31"/>
  <c r="D1021" i="31"/>
  <c r="D1022" i="31"/>
  <c r="D1023" i="31"/>
  <c r="D1024" i="31"/>
  <c r="D1025" i="31"/>
  <c r="D1026" i="31"/>
  <c r="D1027" i="31"/>
  <c r="D1028" i="31"/>
  <c r="D1029" i="31"/>
  <c r="D1030" i="31"/>
  <c r="D1031" i="31"/>
  <c r="D1032" i="31"/>
  <c r="D1033" i="31"/>
  <c r="D1034" i="31"/>
  <c r="D1035" i="31"/>
  <c r="D1036" i="31"/>
  <c r="D1037" i="31"/>
  <c r="D1038" i="31"/>
  <c r="D1039" i="31"/>
  <c r="D1040" i="31"/>
  <c r="D1041" i="31"/>
  <c r="D1042" i="31"/>
  <c r="D1043" i="31"/>
  <c r="D1044" i="31"/>
  <c r="D1045" i="31"/>
  <c r="D1046" i="31"/>
  <c r="D1047" i="31"/>
  <c r="D1048" i="31"/>
  <c r="D1049" i="31"/>
  <c r="D1050" i="31"/>
  <c r="D1051" i="31"/>
  <c r="D1052" i="31"/>
  <c r="D1053" i="31"/>
  <c r="D1054" i="31"/>
  <c r="D1055" i="31"/>
  <c r="D1056" i="31"/>
  <c r="D1057" i="31"/>
  <c r="D1058" i="31"/>
  <c r="D1059" i="31"/>
  <c r="D1060" i="31"/>
  <c r="D1061" i="31"/>
  <c r="D1062" i="31"/>
  <c r="D1063" i="31"/>
  <c r="D1064" i="31"/>
  <c r="D1065" i="31"/>
  <c r="D1066" i="31"/>
  <c r="D1067" i="31"/>
  <c r="D1068" i="31"/>
  <c r="D1069" i="31"/>
  <c r="D1070" i="31"/>
  <c r="D1071" i="31"/>
  <c r="D1072" i="31"/>
  <c r="D1073" i="31"/>
  <c r="D1074" i="31"/>
  <c r="D1075" i="31"/>
  <c r="D1076" i="31"/>
  <c r="D1077" i="31"/>
  <c r="D1078" i="31"/>
  <c r="D1079" i="31"/>
  <c r="D1080" i="31"/>
  <c r="D1081" i="31"/>
  <c r="D1082" i="31"/>
  <c r="D1083" i="31"/>
  <c r="D1084" i="31"/>
  <c r="D1085" i="31"/>
  <c r="D1086" i="31"/>
  <c r="D1087" i="31"/>
  <c r="D1088" i="31"/>
  <c r="D1089" i="31"/>
  <c r="D1090" i="31"/>
  <c r="D1091" i="31"/>
  <c r="D1092" i="31"/>
  <c r="D1093" i="31"/>
  <c r="D1094" i="31"/>
  <c r="D1095" i="31"/>
  <c r="D1096" i="31"/>
  <c r="D1097" i="31"/>
  <c r="D1098" i="31"/>
  <c r="D1099" i="31"/>
  <c r="D1100" i="31"/>
  <c r="D1101" i="31"/>
  <c r="D1102" i="31"/>
  <c r="D1103" i="31"/>
  <c r="D1104" i="31"/>
  <c r="D1105" i="31"/>
  <c r="D1106" i="31"/>
  <c r="D1107" i="31"/>
  <c r="D1108" i="31"/>
  <c r="D1109" i="31"/>
  <c r="D1110" i="31"/>
  <c r="D1111" i="31"/>
  <c r="D1112" i="31"/>
  <c r="D1113" i="31"/>
  <c r="D1114" i="31"/>
  <c r="D1115" i="31"/>
  <c r="D1116" i="31"/>
  <c r="D1117" i="31"/>
  <c r="D1118" i="31"/>
  <c r="D1119" i="31"/>
  <c r="D1120" i="31"/>
  <c r="D1121" i="31"/>
  <c r="D1122" i="31"/>
  <c r="D1123" i="31"/>
  <c r="D1124" i="31"/>
  <c r="D1125" i="31"/>
  <c r="D1126" i="31"/>
  <c r="D1127" i="31"/>
  <c r="D1128" i="31"/>
  <c r="D1129" i="31"/>
  <c r="D1130" i="31"/>
  <c r="D1131" i="31"/>
  <c r="D1132" i="31"/>
  <c r="D1133" i="31"/>
  <c r="D1134" i="31"/>
  <c r="D1135" i="31"/>
  <c r="D1136" i="31"/>
  <c r="D1137" i="31"/>
  <c r="D1138" i="31"/>
  <c r="D1139" i="31"/>
  <c r="D1140" i="31"/>
  <c r="D1141" i="31"/>
  <c r="D1142" i="31"/>
  <c r="D1143" i="31"/>
  <c r="D1144" i="31"/>
  <c r="D1145" i="31"/>
  <c r="D1146" i="31"/>
  <c r="D1147" i="31"/>
  <c r="D1148" i="31"/>
  <c r="D1149" i="31"/>
  <c r="D1150" i="31"/>
  <c r="D1151" i="31"/>
  <c r="D1152" i="31"/>
  <c r="D1153" i="31"/>
  <c r="D1154" i="31"/>
  <c r="D1155" i="31"/>
  <c r="D1156" i="31"/>
  <c r="D1157" i="31"/>
  <c r="D1158" i="31"/>
  <c r="D2" i="31"/>
  <c r="G207" i="29"/>
  <c r="W30" i="25"/>
  <c r="G208" i="29"/>
  <c r="W32" i="25" s="1"/>
  <c r="G201" i="29"/>
  <c r="W28" i="25" s="1"/>
  <c r="G202" i="29"/>
  <c r="W29" i="25" s="1"/>
  <c r="G203" i="29"/>
  <c r="W31" i="25" s="1"/>
  <c r="G204" i="29"/>
  <c r="G205" i="29"/>
  <c r="G206" i="29"/>
  <c r="G39" i="29"/>
  <c r="W2" i="16" s="1"/>
  <c r="G40" i="29"/>
  <c r="W3" i="16" s="1"/>
  <c r="G41" i="29"/>
  <c r="G42" i="29"/>
  <c r="G43" i="29"/>
  <c r="W18" i="3" s="1"/>
  <c r="G44" i="29"/>
  <c r="W20" i="3" s="1"/>
  <c r="G45" i="29"/>
  <c r="W31" i="3" s="1"/>
  <c r="G46" i="29"/>
  <c r="G47" i="29"/>
  <c r="W4" i="3" s="1"/>
  <c r="G48" i="29"/>
  <c r="W7" i="3" s="1"/>
  <c r="G49" i="29"/>
  <c r="W10" i="15" s="1"/>
  <c r="G50" i="29"/>
  <c r="W11" i="15" s="1"/>
  <c r="G51" i="29"/>
  <c r="W6" i="16" s="1"/>
  <c r="G52" i="29"/>
  <c r="G53" i="29"/>
  <c r="W16" i="14" s="1"/>
  <c r="G54" i="29"/>
  <c r="G55" i="29"/>
  <c r="G56" i="29"/>
  <c r="W26" i="16" s="1"/>
  <c r="G57" i="29"/>
  <c r="W30" i="16" s="1"/>
  <c r="G58" i="29"/>
  <c r="W34" i="3" s="1"/>
  <c r="G59" i="29"/>
  <c r="W56" i="3" s="1"/>
  <c r="G60" i="29"/>
  <c r="W2" i="15" s="1"/>
  <c r="G61" i="29"/>
  <c r="W28" i="16" s="1"/>
  <c r="G62" i="29"/>
  <c r="G63" i="29"/>
  <c r="W4" i="16" s="1"/>
  <c r="G64" i="29"/>
  <c r="W5" i="16" s="1"/>
  <c r="G65" i="29"/>
  <c r="G66" i="29"/>
  <c r="G67" i="29"/>
  <c r="W42" i="15" s="1"/>
  <c r="G68" i="29"/>
  <c r="W27" i="16" s="1"/>
  <c r="G69" i="29"/>
  <c r="G70" i="29"/>
  <c r="G71" i="29"/>
  <c r="G72" i="29"/>
  <c r="W43" i="15" s="1"/>
  <c r="G73" i="29"/>
  <c r="G74" i="29"/>
  <c r="G75" i="29"/>
  <c r="W15" i="25" s="1"/>
  <c r="G76" i="29"/>
  <c r="W13" i="25" s="1"/>
  <c r="G77" i="29"/>
  <c r="W19" i="25" s="1"/>
  <c r="G78" i="29"/>
  <c r="G79" i="29"/>
  <c r="W16" i="25" s="1"/>
  <c r="G80" i="29"/>
  <c r="W17" i="25" s="1"/>
  <c r="G81" i="29"/>
  <c r="W19" i="3" s="1"/>
  <c r="G82" i="29"/>
  <c r="W24" i="3" s="1"/>
  <c r="G83" i="29"/>
  <c r="W27" i="3" s="1"/>
  <c r="G84" i="29"/>
  <c r="W36" i="3" s="1"/>
  <c r="G85" i="29"/>
  <c r="W3" i="15" s="1"/>
  <c r="G86" i="29"/>
  <c r="W12" i="15" s="1"/>
  <c r="G87" i="29"/>
  <c r="G88" i="29"/>
  <c r="W4" i="15" s="1"/>
  <c r="G89" i="29"/>
  <c r="G90" i="29"/>
  <c r="W8" i="16" s="1"/>
  <c r="G91" i="29"/>
  <c r="W28" i="15" s="1"/>
  <c r="G92" i="29"/>
  <c r="G93" i="29"/>
  <c r="W31" i="15" s="1"/>
  <c r="G94" i="29"/>
  <c r="W40" i="15" s="1"/>
  <c r="G95" i="29"/>
  <c r="G96" i="29"/>
  <c r="W20" i="14" s="1"/>
  <c r="G97" i="29"/>
  <c r="W22" i="14" s="1"/>
  <c r="G98" i="29"/>
  <c r="G99" i="29"/>
  <c r="W6" i="25" s="1"/>
  <c r="G100" i="29"/>
  <c r="W7" i="25" s="1"/>
  <c r="G101" i="29"/>
  <c r="W8" i="25" s="1"/>
  <c r="G102" i="29"/>
  <c r="G103" i="29"/>
  <c r="G104" i="29"/>
  <c r="W55" i="3" s="1"/>
  <c r="G105" i="29"/>
  <c r="G106" i="29"/>
  <c r="G107" i="29"/>
  <c r="W14" i="16" s="1"/>
  <c r="G108" i="29"/>
  <c r="W11" i="25" s="1"/>
  <c r="G109" i="29"/>
  <c r="G110" i="29"/>
  <c r="G111" i="29"/>
  <c r="W3" i="25" s="1"/>
  <c r="G112" i="29"/>
  <c r="W5" i="25" s="1"/>
  <c r="G113" i="29"/>
  <c r="W4" i="25" s="1"/>
  <c r="G114" i="29"/>
  <c r="W2" i="25" s="1"/>
  <c r="G115" i="29"/>
  <c r="W24" i="25" s="1"/>
  <c r="G116" i="29"/>
  <c r="W25" i="25" s="1"/>
  <c r="G117" i="29"/>
  <c r="G118" i="29"/>
  <c r="W5" i="14" s="1"/>
  <c r="G119" i="29"/>
  <c r="W10" i="14" s="1"/>
  <c r="G120" i="29"/>
  <c r="W11" i="14" s="1"/>
  <c r="G121" i="29"/>
  <c r="W17" i="14" s="1"/>
  <c r="G122" i="29"/>
  <c r="G123" i="29"/>
  <c r="G124" i="29"/>
  <c r="G125" i="29"/>
  <c r="G126" i="29"/>
  <c r="G127" i="29"/>
  <c r="G128" i="29"/>
  <c r="W15" i="15" s="1"/>
  <c r="G129" i="29"/>
  <c r="W16" i="15" s="1"/>
  <c r="G130" i="29"/>
  <c r="W10" i="25" s="1"/>
  <c r="G131" i="29"/>
  <c r="W7" i="15" s="1"/>
  <c r="G132" i="29"/>
  <c r="W8" i="15" s="1"/>
  <c r="G133" i="29"/>
  <c r="G134" i="29"/>
  <c r="G135" i="29"/>
  <c r="W19" i="15" s="1"/>
  <c r="G136" i="29"/>
  <c r="G137" i="29"/>
  <c r="W10" i="16" s="1"/>
  <c r="G138" i="29"/>
  <c r="W11" i="16" s="1"/>
  <c r="G139" i="29"/>
  <c r="W13" i="16" s="1"/>
  <c r="G140" i="29"/>
  <c r="W15" i="16" s="1"/>
  <c r="G141" i="29"/>
  <c r="W16" i="16" s="1"/>
  <c r="G142" i="29"/>
  <c r="W17" i="16" s="1"/>
  <c r="G143" i="29"/>
  <c r="G144" i="29"/>
  <c r="W19" i="16" s="1"/>
  <c r="G145" i="29"/>
  <c r="G146" i="29"/>
  <c r="W12" i="16" s="1"/>
  <c r="G147" i="29"/>
  <c r="W20" i="15" s="1"/>
  <c r="G148" i="29"/>
  <c r="W21" i="15" s="1"/>
  <c r="G149" i="29"/>
  <c r="G150" i="29"/>
  <c r="W23" i="15" s="1"/>
  <c r="G151" i="29"/>
  <c r="W24" i="15" s="1"/>
  <c r="G152" i="29"/>
  <c r="W25" i="15" s="1"/>
  <c r="G153" i="29"/>
  <c r="W30" i="15" s="1"/>
  <c r="G154" i="29"/>
  <c r="W32" i="15" s="1"/>
  <c r="G155" i="29"/>
  <c r="W33" i="15" s="1"/>
  <c r="G156" i="29"/>
  <c r="W34" i="15" s="1"/>
  <c r="G157" i="29"/>
  <c r="W36" i="15" s="1"/>
  <c r="G158" i="29"/>
  <c r="G159" i="29"/>
  <c r="W39" i="15" s="1"/>
  <c r="G160" i="29"/>
  <c r="W21" i="16" s="1"/>
  <c r="G161" i="29"/>
  <c r="G162" i="29"/>
  <c r="W23" i="16" s="1"/>
  <c r="G163" i="29"/>
  <c r="G164" i="29"/>
  <c r="G165" i="29"/>
  <c r="G166" i="29"/>
  <c r="W41" i="15" s="1"/>
  <c r="G167" i="29"/>
  <c r="W24" i="16" s="1"/>
  <c r="G168" i="29"/>
  <c r="W51" i="3" s="1"/>
  <c r="G169" i="29"/>
  <c r="W52" i="3" s="1"/>
  <c r="G170" i="29"/>
  <c r="W14" i="25" s="1"/>
  <c r="G171" i="29"/>
  <c r="W25" i="3" s="1"/>
  <c r="G172" i="29"/>
  <c r="W26" i="3" s="1"/>
  <c r="G173" i="29"/>
  <c r="W11" i="3" s="1"/>
  <c r="G174" i="29"/>
  <c r="W13" i="3" s="1"/>
  <c r="G175" i="29"/>
  <c r="W15" i="3" s="1"/>
  <c r="G176" i="29"/>
  <c r="W14" i="3" s="1"/>
  <c r="G177" i="29"/>
  <c r="W16" i="3" s="1"/>
  <c r="G178" i="29"/>
  <c r="W17" i="3" s="1"/>
  <c r="G179" i="29"/>
  <c r="W23" i="3" s="1"/>
  <c r="G180" i="29"/>
  <c r="G181" i="29"/>
  <c r="G182" i="29"/>
  <c r="W22" i="3" s="1"/>
  <c r="G183" i="29"/>
  <c r="W28" i="3" s="1"/>
  <c r="G184" i="29"/>
  <c r="W27" i="25" s="1"/>
  <c r="G185" i="29"/>
  <c r="G186" i="29"/>
  <c r="W30" i="3" s="1"/>
  <c r="G187" i="29"/>
  <c r="W32" i="3" s="1"/>
  <c r="G188" i="29"/>
  <c r="W33" i="3" s="1"/>
  <c r="G189" i="29"/>
  <c r="W35" i="3" s="1"/>
  <c r="G190" i="29"/>
  <c r="W26" i="25" s="1"/>
  <c r="G191" i="29"/>
  <c r="W9" i="25" s="1"/>
  <c r="G192" i="29"/>
  <c r="W5" i="3" s="1"/>
  <c r="G193" i="29"/>
  <c r="W6" i="3" s="1"/>
  <c r="G194" i="29"/>
  <c r="W8" i="3" s="1"/>
  <c r="G195" i="29"/>
  <c r="G196" i="29"/>
  <c r="W10" i="3" s="1"/>
  <c r="G197" i="29"/>
  <c r="W51" i="25" s="1"/>
  <c r="G198" i="29"/>
  <c r="G199" i="29"/>
  <c r="G200" i="29"/>
  <c r="W5" i="15" s="1"/>
  <c r="G25" i="29"/>
  <c r="W12" i="3" s="1"/>
  <c r="G26" i="29"/>
  <c r="W6" i="15" s="1"/>
  <c r="G27" i="29"/>
  <c r="W44" i="3" s="1"/>
  <c r="G28" i="29"/>
  <c r="W45" i="3" s="1"/>
  <c r="G29" i="29"/>
  <c r="W46" i="3" s="1"/>
  <c r="G30" i="29"/>
  <c r="W47" i="3" s="1"/>
  <c r="G31" i="29"/>
  <c r="W48" i="3" s="1"/>
  <c r="G32" i="29"/>
  <c r="W49" i="3" s="1"/>
  <c r="G33" i="29"/>
  <c r="W50" i="3" s="1"/>
  <c r="G34" i="29"/>
  <c r="W5" i="2" s="1"/>
  <c r="G35" i="29"/>
  <c r="W22" i="25" s="1"/>
  <c r="G36" i="29"/>
  <c r="G37" i="29"/>
  <c r="W21" i="25" s="1"/>
  <c r="G38" i="29"/>
  <c r="W3" i="2" s="1"/>
  <c r="G21" i="29"/>
  <c r="G22" i="29"/>
  <c r="W19" i="14" s="1"/>
  <c r="G23" i="29"/>
  <c r="W21" i="14" s="1"/>
  <c r="G24" i="29"/>
  <c r="W23" i="14" s="1"/>
  <c r="G3" i="29"/>
  <c r="G4" i="29"/>
  <c r="G5" i="29"/>
  <c r="G6" i="29"/>
  <c r="W6" i="14" s="1"/>
  <c r="G7" i="29"/>
  <c r="W7" i="14" s="1"/>
  <c r="G8" i="29"/>
  <c r="W8" i="14" s="1"/>
  <c r="G9" i="29"/>
  <c r="W9" i="14" s="1"/>
  <c r="G10" i="29"/>
  <c r="W12" i="14" s="1"/>
  <c r="G11" i="29"/>
  <c r="W2" i="14" s="1"/>
  <c r="G12" i="29"/>
  <c r="W13" i="14" s="1"/>
  <c r="G13" i="29"/>
  <c r="W14" i="14" s="1"/>
  <c r="G14" i="29"/>
  <c r="W15" i="14" s="1"/>
  <c r="G15" i="29"/>
  <c r="W37" i="3" s="1"/>
  <c r="G16" i="29"/>
  <c r="G17" i="29"/>
  <c r="W40" i="3" s="1"/>
  <c r="G18" i="29"/>
  <c r="G19" i="29"/>
  <c r="G20" i="29"/>
  <c r="W43" i="3" s="1"/>
  <c r="G2" i="29"/>
  <c r="W18" i="25"/>
  <c r="W54" i="3"/>
  <c r="W35" i="15"/>
  <c r="W3" i="3"/>
  <c r="W12" i="25"/>
  <c r="W26" i="15"/>
  <c r="W18" i="15"/>
  <c r="W2" i="2"/>
  <c r="W29" i="15"/>
  <c r="W7" i="16"/>
  <c r="W38" i="3"/>
  <c r="W38" i="15"/>
  <c r="W17" i="15"/>
  <c r="W27" i="15"/>
  <c r="W53" i="3"/>
  <c r="W20" i="25"/>
  <c r="W29" i="16"/>
  <c r="W4" i="2"/>
  <c r="W4" i="14"/>
  <c r="W29" i="3"/>
  <c r="W21" i="3"/>
  <c r="W22" i="16"/>
  <c r="W22" i="15"/>
  <c r="W20" i="16"/>
  <c r="W9" i="15"/>
  <c r="W39" i="3"/>
  <c r="W23" i="25"/>
  <c r="W2" i="3"/>
  <c r="W9" i="16"/>
  <c r="W18" i="14"/>
  <c r="W9" i="3"/>
  <c r="W25" i="16"/>
  <c r="W18" i="16"/>
  <c r="W14" i="15"/>
  <c r="W13" i="15"/>
  <c r="W37" i="15"/>
  <c r="G224" i="22"/>
  <c r="F224" i="22"/>
  <c r="E224" i="22"/>
  <c r="D224" i="22"/>
  <c r="C224" i="22"/>
  <c r="B224" i="22"/>
  <c r="G223" i="22"/>
  <c r="F223" i="22"/>
  <c r="E223" i="22"/>
  <c r="D223" i="22"/>
  <c r="C223" i="22"/>
  <c r="B223" i="22"/>
  <c r="G222" i="22"/>
  <c r="F222" i="22"/>
  <c r="E222" i="22"/>
  <c r="D222" i="22"/>
  <c r="C222" i="22"/>
  <c r="B222" i="22"/>
  <c r="G221" i="22"/>
  <c r="F221" i="22"/>
  <c r="E221" i="22"/>
  <c r="D221" i="22"/>
  <c r="C221" i="22"/>
  <c r="B221" i="22"/>
  <c r="G220" i="22"/>
  <c r="F220" i="22"/>
  <c r="E220" i="22"/>
  <c r="D220" i="22"/>
  <c r="C220" i="22"/>
  <c r="B220" i="22"/>
  <c r="G219" i="22"/>
  <c r="F219" i="22"/>
  <c r="E219" i="22"/>
  <c r="D219" i="22"/>
  <c r="C219" i="22"/>
  <c r="B219" i="22"/>
  <c r="G218" i="22"/>
  <c r="F218" i="22"/>
  <c r="E218" i="22"/>
  <c r="D218" i="22"/>
  <c r="C218" i="22"/>
  <c r="B218" i="22"/>
  <c r="G217" i="22"/>
  <c r="F217" i="22"/>
  <c r="E217" i="22"/>
  <c r="D217" i="22"/>
  <c r="C217" i="22"/>
  <c r="B217" i="22"/>
  <c r="G216" i="22"/>
  <c r="F216" i="22"/>
  <c r="E216" i="22"/>
  <c r="D216" i="22"/>
  <c r="C216" i="22"/>
  <c r="B216" i="22"/>
  <c r="G215" i="22"/>
  <c r="F215" i="22"/>
  <c r="E215" i="22"/>
  <c r="D215" i="22"/>
  <c r="C215" i="22"/>
  <c r="B215" i="22"/>
  <c r="G214" i="22"/>
  <c r="F214" i="22"/>
  <c r="E214" i="22"/>
  <c r="D214" i="22"/>
  <c r="C214" i="22"/>
  <c r="B214" i="22"/>
  <c r="G213" i="22"/>
  <c r="H213" i="22" s="1"/>
  <c r="F213" i="22"/>
  <c r="E213" i="22"/>
  <c r="D213" i="22"/>
  <c r="C213" i="22"/>
  <c r="B213" i="22"/>
  <c r="G212" i="22"/>
  <c r="F212" i="22"/>
  <c r="E212" i="22"/>
  <c r="D212" i="22"/>
  <c r="C212" i="22"/>
  <c r="B212" i="22"/>
  <c r="G211" i="22"/>
  <c r="H211" i="22" s="1"/>
  <c r="F211" i="22"/>
  <c r="E211" i="22"/>
  <c r="D211" i="22"/>
  <c r="C211" i="22"/>
  <c r="B211" i="22"/>
  <c r="G210" i="22"/>
  <c r="F210" i="22"/>
  <c r="E210" i="22"/>
  <c r="D210" i="22"/>
  <c r="C210" i="22"/>
  <c r="B210" i="22"/>
  <c r="G209" i="22"/>
  <c r="H209" i="22" s="1"/>
  <c r="F209" i="22"/>
  <c r="E209" i="22"/>
  <c r="D209" i="22"/>
  <c r="C209" i="22"/>
  <c r="B209" i="22"/>
  <c r="G208" i="22"/>
  <c r="F208" i="22"/>
  <c r="E208" i="22"/>
  <c r="D208" i="22"/>
  <c r="C208" i="22"/>
  <c r="B208" i="22"/>
  <c r="G207" i="22"/>
  <c r="F207" i="22"/>
  <c r="E207" i="22"/>
  <c r="D207" i="22"/>
  <c r="C207" i="22"/>
  <c r="B207" i="22"/>
  <c r="G206" i="22"/>
  <c r="F206" i="22"/>
  <c r="E206" i="22"/>
  <c r="D206" i="22"/>
  <c r="C206" i="22"/>
  <c r="B206" i="22"/>
  <c r="G205" i="22"/>
  <c r="F205" i="22"/>
  <c r="E205" i="22"/>
  <c r="D205" i="22"/>
  <c r="C205" i="22"/>
  <c r="B205" i="22"/>
  <c r="G204" i="22"/>
  <c r="F204" i="22"/>
  <c r="E204" i="22"/>
  <c r="D204" i="22"/>
  <c r="C204" i="22"/>
  <c r="B204" i="22"/>
  <c r="G203" i="22"/>
  <c r="F203" i="22"/>
  <c r="E203" i="22"/>
  <c r="D203" i="22"/>
  <c r="C203" i="22"/>
  <c r="B203" i="22"/>
  <c r="G202" i="22"/>
  <c r="F202" i="22"/>
  <c r="E202" i="22"/>
  <c r="D202" i="22"/>
  <c r="C202" i="22"/>
  <c r="B202" i="22"/>
  <c r="G201" i="22"/>
  <c r="F201" i="22"/>
  <c r="E201" i="22"/>
  <c r="D201" i="22"/>
  <c r="C201" i="22"/>
  <c r="B201" i="22"/>
  <c r="G200" i="22"/>
  <c r="F200" i="22"/>
  <c r="E200" i="22"/>
  <c r="D200" i="22"/>
  <c r="C200" i="22"/>
  <c r="B200" i="22"/>
  <c r="G199" i="22"/>
  <c r="F199" i="22"/>
  <c r="E199" i="22"/>
  <c r="D199" i="22"/>
  <c r="C199" i="22"/>
  <c r="B199" i="22"/>
  <c r="G198" i="22"/>
  <c r="F198" i="22"/>
  <c r="E198" i="22"/>
  <c r="D198" i="22"/>
  <c r="C198" i="22"/>
  <c r="B198" i="22"/>
  <c r="G197" i="22"/>
  <c r="F197" i="22"/>
  <c r="E197" i="22"/>
  <c r="D197" i="22"/>
  <c r="C197" i="22"/>
  <c r="B197" i="22"/>
  <c r="G196" i="22"/>
  <c r="F196" i="22"/>
  <c r="E196" i="22"/>
  <c r="D196" i="22"/>
  <c r="C196" i="22"/>
  <c r="B196" i="22"/>
  <c r="G195" i="22"/>
  <c r="F195" i="22"/>
  <c r="E195" i="22"/>
  <c r="D195" i="22"/>
  <c r="C195" i="22"/>
  <c r="B195" i="22"/>
  <c r="G194" i="22"/>
  <c r="F194" i="22"/>
  <c r="E194" i="22"/>
  <c r="D194" i="22"/>
  <c r="C194" i="22"/>
  <c r="B194" i="22"/>
  <c r="G193" i="22"/>
  <c r="F193" i="22"/>
  <c r="E193" i="22"/>
  <c r="D193" i="22"/>
  <c r="C193" i="22"/>
  <c r="B193" i="22"/>
  <c r="G192" i="22"/>
  <c r="F192" i="22"/>
  <c r="E192" i="22"/>
  <c r="D192" i="22"/>
  <c r="C192" i="22"/>
  <c r="B192" i="22"/>
  <c r="G191" i="22"/>
  <c r="F191" i="22"/>
  <c r="E191" i="22"/>
  <c r="D191" i="22"/>
  <c r="C191" i="22"/>
  <c r="B191" i="22"/>
  <c r="G190" i="22"/>
  <c r="F190" i="22"/>
  <c r="E190" i="22"/>
  <c r="D190" i="22"/>
  <c r="C190" i="22"/>
  <c r="B190" i="22"/>
  <c r="G189" i="22"/>
  <c r="F189" i="22"/>
  <c r="E189" i="22"/>
  <c r="D189" i="22"/>
  <c r="C189" i="22"/>
  <c r="B189" i="22"/>
  <c r="G188" i="22"/>
  <c r="F188" i="22"/>
  <c r="E188" i="22"/>
  <c r="D188" i="22"/>
  <c r="C188" i="22"/>
  <c r="B188" i="22"/>
  <c r="G187" i="22"/>
  <c r="F187" i="22"/>
  <c r="E187" i="22"/>
  <c r="D187" i="22"/>
  <c r="C187" i="22"/>
  <c r="B187" i="22"/>
  <c r="G186" i="22"/>
  <c r="F186" i="22"/>
  <c r="E186" i="22"/>
  <c r="D186" i="22"/>
  <c r="C186" i="22"/>
  <c r="B186" i="22"/>
  <c r="G185" i="22"/>
  <c r="F185" i="22"/>
  <c r="E185" i="22"/>
  <c r="D185" i="22"/>
  <c r="C185" i="22"/>
  <c r="B185" i="22"/>
  <c r="G184" i="22"/>
  <c r="F184" i="22"/>
  <c r="E184" i="22"/>
  <c r="D184" i="22"/>
  <c r="C184" i="22"/>
  <c r="B184" i="22"/>
  <c r="G183" i="22"/>
  <c r="F183" i="22"/>
  <c r="E183" i="22"/>
  <c r="D183" i="22"/>
  <c r="C183" i="22"/>
  <c r="B183" i="22"/>
  <c r="G182" i="22"/>
  <c r="F182" i="22"/>
  <c r="E182" i="22"/>
  <c r="D182" i="22"/>
  <c r="C182" i="22"/>
  <c r="B182" i="22"/>
  <c r="G181" i="22"/>
  <c r="F181" i="22"/>
  <c r="E181" i="22"/>
  <c r="D181" i="22"/>
  <c r="C181" i="22"/>
  <c r="B181" i="22"/>
  <c r="G180" i="22"/>
  <c r="F180" i="22"/>
  <c r="E180" i="22"/>
  <c r="D180" i="22"/>
  <c r="C180" i="22"/>
  <c r="B180" i="22"/>
  <c r="G179" i="22"/>
  <c r="F179" i="22"/>
  <c r="E179" i="22"/>
  <c r="D179" i="22"/>
  <c r="C179" i="22"/>
  <c r="B179" i="22"/>
  <c r="G178" i="22"/>
  <c r="F178" i="22"/>
  <c r="E178" i="22"/>
  <c r="D178" i="22"/>
  <c r="C178" i="22"/>
  <c r="B178" i="22"/>
  <c r="G177" i="22"/>
  <c r="F177" i="22"/>
  <c r="E177" i="22"/>
  <c r="D177" i="22"/>
  <c r="C177" i="22"/>
  <c r="B177" i="22"/>
  <c r="G176" i="22"/>
  <c r="F176" i="22"/>
  <c r="E176" i="22"/>
  <c r="D176" i="22"/>
  <c r="C176" i="22"/>
  <c r="B176" i="22"/>
  <c r="G175" i="22"/>
  <c r="F175" i="22"/>
  <c r="E175" i="22"/>
  <c r="D175" i="22"/>
  <c r="C175" i="22"/>
  <c r="B175" i="22"/>
  <c r="G174" i="22"/>
  <c r="F174" i="22"/>
  <c r="E174" i="22"/>
  <c r="D174" i="22"/>
  <c r="C174" i="22"/>
  <c r="B174" i="22"/>
  <c r="G173" i="22"/>
  <c r="F173" i="22"/>
  <c r="E173" i="22"/>
  <c r="D173" i="22"/>
  <c r="C173" i="22"/>
  <c r="B173" i="22"/>
  <c r="G172" i="22"/>
  <c r="F172" i="22"/>
  <c r="E172" i="22"/>
  <c r="D172" i="22"/>
  <c r="C172" i="22"/>
  <c r="B172" i="22"/>
  <c r="G171" i="22"/>
  <c r="F171" i="22"/>
  <c r="E171" i="22"/>
  <c r="D171" i="22"/>
  <c r="C171" i="22"/>
  <c r="B171" i="22"/>
  <c r="G170" i="22"/>
  <c r="F170" i="22"/>
  <c r="E170" i="22"/>
  <c r="D170" i="22"/>
  <c r="C170" i="22"/>
  <c r="B170" i="22"/>
  <c r="G169" i="22"/>
  <c r="F169" i="22"/>
  <c r="E169" i="22"/>
  <c r="D169" i="22"/>
  <c r="C169" i="22"/>
  <c r="B169" i="22"/>
  <c r="G168" i="22"/>
  <c r="F168" i="22"/>
  <c r="E168" i="22"/>
  <c r="D168" i="22"/>
  <c r="C168" i="22"/>
  <c r="B168" i="22"/>
  <c r="G167" i="22"/>
  <c r="F167" i="22"/>
  <c r="E167" i="22"/>
  <c r="D167" i="22"/>
  <c r="C167" i="22"/>
  <c r="B167" i="22"/>
  <c r="G166" i="22"/>
  <c r="F166" i="22"/>
  <c r="E166" i="22"/>
  <c r="D166" i="22"/>
  <c r="C166" i="22"/>
  <c r="B166" i="22"/>
  <c r="G165" i="22"/>
  <c r="F165" i="22"/>
  <c r="E165" i="22"/>
  <c r="D165" i="22"/>
  <c r="C165" i="22"/>
  <c r="B165" i="22"/>
  <c r="G164" i="22"/>
  <c r="F164" i="22"/>
  <c r="E164" i="22"/>
  <c r="D164" i="22"/>
  <c r="C164" i="22"/>
  <c r="B164" i="22"/>
  <c r="G163" i="22"/>
  <c r="F163" i="22"/>
  <c r="E163" i="22"/>
  <c r="D163" i="22"/>
  <c r="C163" i="22"/>
  <c r="B163" i="22"/>
  <c r="G162" i="22"/>
  <c r="F162" i="22"/>
  <c r="E162" i="22"/>
  <c r="D162" i="22"/>
  <c r="C162" i="22"/>
  <c r="B162" i="22"/>
  <c r="G161" i="22"/>
  <c r="F161" i="22"/>
  <c r="E161" i="22"/>
  <c r="D161" i="22"/>
  <c r="C161" i="22"/>
  <c r="B161" i="22"/>
  <c r="G160" i="22"/>
  <c r="F160" i="22"/>
  <c r="E160" i="22"/>
  <c r="D160" i="22"/>
  <c r="C160" i="22"/>
  <c r="B160" i="22"/>
  <c r="G159" i="22"/>
  <c r="F159" i="22"/>
  <c r="E159" i="22"/>
  <c r="D159" i="22"/>
  <c r="C159" i="22"/>
  <c r="B159" i="22"/>
  <c r="G158" i="22"/>
  <c r="F158" i="22"/>
  <c r="E158" i="22"/>
  <c r="D158" i="22"/>
  <c r="C158" i="22"/>
  <c r="B158" i="22"/>
  <c r="G157" i="22"/>
  <c r="F157" i="22"/>
  <c r="E157" i="22"/>
  <c r="D157" i="22"/>
  <c r="C157" i="22"/>
  <c r="B157" i="22"/>
  <c r="G156" i="22"/>
  <c r="F156" i="22"/>
  <c r="E156" i="22"/>
  <c r="D156" i="22"/>
  <c r="C156" i="22"/>
  <c r="B156" i="22"/>
  <c r="G155" i="22"/>
  <c r="F155" i="22"/>
  <c r="E155" i="22"/>
  <c r="D155" i="22"/>
  <c r="C155" i="22"/>
  <c r="B155" i="22"/>
  <c r="G154" i="22"/>
  <c r="F154" i="22"/>
  <c r="E154" i="22"/>
  <c r="D154" i="22"/>
  <c r="C154" i="22"/>
  <c r="B154" i="22"/>
  <c r="G153" i="22"/>
  <c r="F153" i="22"/>
  <c r="E153" i="22"/>
  <c r="D153" i="22"/>
  <c r="C153" i="22"/>
  <c r="B153" i="22"/>
  <c r="G152" i="22"/>
  <c r="F152" i="22"/>
  <c r="E152" i="22"/>
  <c r="D152" i="22"/>
  <c r="C152" i="22"/>
  <c r="B152" i="22"/>
  <c r="G151" i="22"/>
  <c r="F151" i="22"/>
  <c r="E151" i="22"/>
  <c r="D151" i="22"/>
  <c r="C151" i="22"/>
  <c r="B151" i="22"/>
  <c r="G150" i="22"/>
  <c r="F150" i="22"/>
  <c r="E150" i="22"/>
  <c r="D150" i="22"/>
  <c r="C150" i="22"/>
  <c r="B150" i="22"/>
  <c r="G149" i="22"/>
  <c r="F149" i="22"/>
  <c r="E149" i="22"/>
  <c r="D149" i="22"/>
  <c r="C149" i="22"/>
  <c r="B149" i="22"/>
  <c r="G148" i="22"/>
  <c r="F148" i="22"/>
  <c r="E148" i="22"/>
  <c r="D148" i="22"/>
  <c r="C148" i="22"/>
  <c r="B148" i="22"/>
  <c r="G147" i="22"/>
  <c r="F147" i="22"/>
  <c r="E147" i="22"/>
  <c r="D147" i="22"/>
  <c r="C147" i="22"/>
  <c r="B147" i="22"/>
  <c r="G146" i="22"/>
  <c r="F146" i="22"/>
  <c r="E146" i="22"/>
  <c r="D146" i="22"/>
  <c r="C146" i="22"/>
  <c r="B146" i="22"/>
  <c r="G145" i="22"/>
  <c r="F145" i="22"/>
  <c r="E145" i="22"/>
  <c r="D145" i="22"/>
  <c r="C145" i="22"/>
  <c r="B145" i="22"/>
  <c r="G144" i="22"/>
  <c r="F144" i="22"/>
  <c r="E144" i="22"/>
  <c r="D144" i="22"/>
  <c r="C144" i="22"/>
  <c r="B144" i="22"/>
  <c r="G143" i="22"/>
  <c r="F143" i="22"/>
  <c r="E143" i="22"/>
  <c r="D143" i="22"/>
  <c r="C143" i="22"/>
  <c r="B143" i="22"/>
  <c r="G142" i="22"/>
  <c r="F142" i="22"/>
  <c r="E142" i="22"/>
  <c r="D142" i="22"/>
  <c r="C142" i="22"/>
  <c r="B142" i="22"/>
  <c r="G141" i="22"/>
  <c r="F141" i="22"/>
  <c r="E141" i="22"/>
  <c r="D141" i="22"/>
  <c r="C141" i="22"/>
  <c r="B141" i="22"/>
  <c r="G140" i="22"/>
  <c r="F140" i="22"/>
  <c r="E140" i="22"/>
  <c r="D140" i="22"/>
  <c r="C140" i="22"/>
  <c r="B140" i="22"/>
  <c r="G139" i="22"/>
  <c r="F139" i="22"/>
  <c r="E139" i="22"/>
  <c r="D139" i="22"/>
  <c r="C139" i="22"/>
  <c r="B139" i="22"/>
  <c r="G138" i="22"/>
  <c r="F138" i="22"/>
  <c r="E138" i="22"/>
  <c r="D138" i="22"/>
  <c r="C138" i="22"/>
  <c r="B138" i="22"/>
  <c r="G137" i="22"/>
  <c r="F137" i="22"/>
  <c r="E137" i="22"/>
  <c r="D137" i="22"/>
  <c r="C137" i="22"/>
  <c r="B137" i="22"/>
  <c r="G136" i="22"/>
  <c r="F136" i="22"/>
  <c r="E136" i="22"/>
  <c r="D136" i="22"/>
  <c r="C136" i="22"/>
  <c r="B136" i="22"/>
  <c r="G135" i="22"/>
  <c r="F135" i="22"/>
  <c r="E135" i="22"/>
  <c r="D135" i="22"/>
  <c r="C135" i="22"/>
  <c r="B135" i="22"/>
  <c r="G134" i="22"/>
  <c r="F134" i="22"/>
  <c r="E134" i="22"/>
  <c r="D134" i="22"/>
  <c r="C134" i="22"/>
  <c r="B134" i="22"/>
  <c r="G133" i="22"/>
  <c r="F133" i="22"/>
  <c r="E133" i="22"/>
  <c r="D133" i="22"/>
  <c r="C133" i="22"/>
  <c r="B133" i="22"/>
  <c r="G132" i="22"/>
  <c r="F132" i="22"/>
  <c r="E132" i="22"/>
  <c r="D132" i="22"/>
  <c r="C132" i="22"/>
  <c r="B132" i="22"/>
  <c r="G131" i="22"/>
  <c r="F131" i="22"/>
  <c r="E131" i="22"/>
  <c r="D131" i="22"/>
  <c r="C131" i="22"/>
  <c r="B131" i="22"/>
  <c r="G130" i="22"/>
  <c r="F130" i="22"/>
  <c r="E130" i="22"/>
  <c r="D130" i="22"/>
  <c r="C130" i="22"/>
  <c r="B130" i="22"/>
  <c r="G129" i="22"/>
  <c r="F129" i="22"/>
  <c r="E129" i="22"/>
  <c r="D129" i="22"/>
  <c r="C129" i="22"/>
  <c r="B129" i="22"/>
  <c r="G128" i="22"/>
  <c r="F128" i="22"/>
  <c r="E128" i="22"/>
  <c r="D128" i="22"/>
  <c r="C128" i="22"/>
  <c r="B128" i="22"/>
  <c r="G127" i="22"/>
  <c r="F127" i="22"/>
  <c r="E127" i="22"/>
  <c r="D127" i="22"/>
  <c r="C127" i="22"/>
  <c r="B127" i="22"/>
  <c r="G126" i="22"/>
  <c r="F126" i="22"/>
  <c r="E126" i="22"/>
  <c r="D126" i="22"/>
  <c r="C126" i="22"/>
  <c r="B126" i="22"/>
  <c r="G125" i="22"/>
  <c r="F125" i="22"/>
  <c r="E125" i="22"/>
  <c r="D125" i="22"/>
  <c r="C125" i="22"/>
  <c r="B125" i="22"/>
  <c r="G124" i="22"/>
  <c r="F124" i="22"/>
  <c r="E124" i="22"/>
  <c r="D124" i="22"/>
  <c r="C124" i="22"/>
  <c r="B124" i="22"/>
  <c r="G123" i="22"/>
  <c r="F123" i="22"/>
  <c r="E123" i="22"/>
  <c r="D123" i="22"/>
  <c r="C123" i="22"/>
  <c r="B123" i="22"/>
  <c r="G122" i="22"/>
  <c r="F122" i="22"/>
  <c r="E122" i="22"/>
  <c r="D122" i="22"/>
  <c r="C122" i="22"/>
  <c r="B122" i="22"/>
  <c r="G121" i="22"/>
  <c r="F121" i="22"/>
  <c r="E121" i="22"/>
  <c r="D121" i="22"/>
  <c r="C121" i="22"/>
  <c r="B121" i="22"/>
  <c r="G120" i="22"/>
  <c r="F120" i="22"/>
  <c r="E120" i="22"/>
  <c r="D120" i="22"/>
  <c r="C120" i="22"/>
  <c r="B120" i="22"/>
  <c r="G119" i="22"/>
  <c r="F119" i="22"/>
  <c r="E119" i="22"/>
  <c r="D119" i="22"/>
  <c r="C119" i="22"/>
  <c r="B119" i="22"/>
  <c r="G118" i="22"/>
  <c r="F118" i="22"/>
  <c r="E118" i="22"/>
  <c r="D118" i="22"/>
  <c r="C118" i="22"/>
  <c r="B118" i="22"/>
  <c r="G117" i="22"/>
  <c r="F117" i="22"/>
  <c r="E117" i="22"/>
  <c r="D117" i="22"/>
  <c r="C117" i="22"/>
  <c r="B117" i="22"/>
  <c r="G116" i="22"/>
  <c r="F116" i="22"/>
  <c r="E116" i="22"/>
  <c r="D116" i="22"/>
  <c r="C116" i="22"/>
  <c r="B116" i="22"/>
  <c r="G115" i="22"/>
  <c r="F115" i="22"/>
  <c r="E115" i="22"/>
  <c r="D115" i="22"/>
  <c r="C115" i="22"/>
  <c r="B115" i="22"/>
  <c r="G114" i="22"/>
  <c r="F114" i="22"/>
  <c r="E114" i="22"/>
  <c r="D114" i="22"/>
  <c r="C114" i="22"/>
  <c r="B114" i="22"/>
  <c r="G113" i="22"/>
  <c r="F113" i="22"/>
  <c r="E113" i="22"/>
  <c r="D113" i="22"/>
  <c r="C113" i="22"/>
  <c r="B113" i="22"/>
  <c r="G112" i="22"/>
  <c r="F112" i="22"/>
  <c r="E112" i="22"/>
  <c r="D112" i="22"/>
  <c r="C112" i="22"/>
  <c r="B112" i="22"/>
  <c r="G111" i="22"/>
  <c r="F111" i="22"/>
  <c r="E111" i="22"/>
  <c r="D111" i="22"/>
  <c r="C111" i="22"/>
  <c r="B111" i="22"/>
  <c r="G110" i="22"/>
  <c r="F110" i="22"/>
  <c r="E110" i="22"/>
  <c r="D110" i="22"/>
  <c r="C110" i="22"/>
  <c r="B110" i="22"/>
  <c r="G109" i="22"/>
  <c r="F109" i="22"/>
  <c r="E109" i="22"/>
  <c r="D109" i="22"/>
  <c r="C109" i="22"/>
  <c r="B109" i="22"/>
  <c r="G108" i="22"/>
  <c r="F108" i="22"/>
  <c r="E108" i="22"/>
  <c r="D108" i="22"/>
  <c r="C108" i="22"/>
  <c r="B108" i="22"/>
  <c r="G107" i="22"/>
  <c r="F107" i="22"/>
  <c r="E107" i="22"/>
  <c r="D107" i="22"/>
  <c r="C107" i="22"/>
  <c r="B107" i="22"/>
  <c r="G106" i="22"/>
  <c r="F106" i="22"/>
  <c r="E106" i="22"/>
  <c r="D106" i="22"/>
  <c r="C106" i="22"/>
  <c r="B106" i="22"/>
  <c r="G105" i="22"/>
  <c r="F105" i="22"/>
  <c r="E105" i="22"/>
  <c r="D105" i="22"/>
  <c r="C105" i="22"/>
  <c r="B105" i="22"/>
  <c r="G104" i="22"/>
  <c r="F104" i="22"/>
  <c r="E104" i="22"/>
  <c r="D104" i="22"/>
  <c r="C104" i="22"/>
  <c r="B104" i="22"/>
  <c r="G103" i="22"/>
  <c r="F103" i="22"/>
  <c r="E103" i="22"/>
  <c r="D103" i="22"/>
  <c r="C103" i="22"/>
  <c r="B103" i="22"/>
  <c r="G102" i="22"/>
  <c r="F102" i="22"/>
  <c r="E102" i="22"/>
  <c r="D102" i="22"/>
  <c r="C102" i="22"/>
  <c r="B102" i="22"/>
  <c r="G101" i="22"/>
  <c r="F101" i="22"/>
  <c r="E101" i="22"/>
  <c r="D101" i="22"/>
  <c r="C101" i="22"/>
  <c r="B101" i="22"/>
  <c r="G100" i="22"/>
  <c r="F100" i="22"/>
  <c r="E100" i="22"/>
  <c r="D100" i="22"/>
  <c r="C100" i="22"/>
  <c r="B100" i="22"/>
  <c r="G99" i="22"/>
  <c r="F99" i="22"/>
  <c r="E99" i="22"/>
  <c r="D99" i="22"/>
  <c r="C99" i="22"/>
  <c r="B99" i="22"/>
  <c r="G98" i="22"/>
  <c r="F98" i="22"/>
  <c r="E98" i="22"/>
  <c r="D98" i="22"/>
  <c r="C98" i="22"/>
  <c r="B98" i="22"/>
  <c r="G97" i="22"/>
  <c r="F97" i="22"/>
  <c r="E97" i="22"/>
  <c r="D97" i="22"/>
  <c r="C97" i="22"/>
  <c r="B97" i="22"/>
  <c r="G96" i="22"/>
  <c r="F96" i="22"/>
  <c r="E96" i="22"/>
  <c r="D96" i="22"/>
  <c r="C96" i="22"/>
  <c r="B96" i="22"/>
  <c r="G95" i="22"/>
  <c r="F95" i="22"/>
  <c r="E95" i="22"/>
  <c r="D95" i="22"/>
  <c r="C95" i="22"/>
  <c r="B95" i="22"/>
  <c r="G94" i="22"/>
  <c r="F94" i="22"/>
  <c r="E94" i="22"/>
  <c r="D94" i="22"/>
  <c r="C94" i="22"/>
  <c r="B94" i="22"/>
  <c r="G93" i="22"/>
  <c r="F93" i="22"/>
  <c r="E93" i="22"/>
  <c r="D93" i="22"/>
  <c r="C93" i="22"/>
  <c r="B93" i="22"/>
  <c r="G92" i="22"/>
  <c r="F92" i="22"/>
  <c r="E92" i="22"/>
  <c r="D92" i="22"/>
  <c r="C92" i="22"/>
  <c r="B92" i="22"/>
  <c r="G91" i="22"/>
  <c r="F91" i="22"/>
  <c r="E91" i="22"/>
  <c r="D91" i="22"/>
  <c r="C91" i="22"/>
  <c r="B91" i="22"/>
  <c r="G90" i="22"/>
  <c r="F90" i="22"/>
  <c r="E90" i="22"/>
  <c r="D90" i="22"/>
  <c r="C90" i="22"/>
  <c r="B90" i="22"/>
  <c r="G89" i="22"/>
  <c r="F89" i="22"/>
  <c r="E89" i="22"/>
  <c r="D89" i="22"/>
  <c r="C89" i="22"/>
  <c r="B89" i="22"/>
  <c r="G88" i="22"/>
  <c r="F88" i="22"/>
  <c r="E88" i="22"/>
  <c r="D88" i="22"/>
  <c r="C88" i="22"/>
  <c r="B88" i="22"/>
  <c r="G87" i="22"/>
  <c r="F87" i="22"/>
  <c r="E87" i="22"/>
  <c r="D87" i="22"/>
  <c r="C87" i="22"/>
  <c r="B87" i="22"/>
  <c r="G86" i="22"/>
  <c r="F86" i="22"/>
  <c r="E86" i="22"/>
  <c r="D86" i="22"/>
  <c r="C86" i="22"/>
  <c r="B86" i="22"/>
  <c r="G85" i="22"/>
  <c r="F85" i="22"/>
  <c r="E85" i="22"/>
  <c r="D85" i="22"/>
  <c r="C85" i="22"/>
  <c r="B85" i="22"/>
  <c r="G84" i="22"/>
  <c r="F84" i="22"/>
  <c r="E84" i="22"/>
  <c r="D84" i="22"/>
  <c r="C84" i="22"/>
  <c r="B84" i="22"/>
  <c r="G83" i="22"/>
  <c r="H83" i="22" s="1"/>
  <c r="F83" i="22"/>
  <c r="E83" i="22"/>
  <c r="D83" i="22"/>
  <c r="C83" i="22"/>
  <c r="B83" i="22"/>
  <c r="G82" i="22"/>
  <c r="F82" i="22"/>
  <c r="E82" i="22"/>
  <c r="D82" i="22"/>
  <c r="C82" i="22"/>
  <c r="B82" i="22"/>
  <c r="G81" i="22"/>
  <c r="H81" i="22" s="1"/>
  <c r="F81" i="22"/>
  <c r="E81" i="22"/>
  <c r="D81" i="22"/>
  <c r="C81" i="22"/>
  <c r="B81" i="22"/>
  <c r="G80" i="22"/>
  <c r="F80" i="22"/>
  <c r="E80" i="22"/>
  <c r="D80" i="22"/>
  <c r="C80" i="22"/>
  <c r="B80" i="22"/>
  <c r="G79" i="22"/>
  <c r="H79" i="22" s="1"/>
  <c r="F79" i="22"/>
  <c r="E79" i="22"/>
  <c r="D79" i="22"/>
  <c r="C79" i="22"/>
  <c r="B79" i="22"/>
  <c r="G78" i="22"/>
  <c r="F78" i="22"/>
  <c r="E78" i="22"/>
  <c r="D78" i="22"/>
  <c r="C78" i="22"/>
  <c r="B78" i="22"/>
  <c r="G77" i="22"/>
  <c r="H77" i="22" s="1"/>
  <c r="F77" i="22"/>
  <c r="E77" i="22"/>
  <c r="D77" i="22"/>
  <c r="C77" i="22"/>
  <c r="B77" i="22"/>
  <c r="G76" i="22"/>
  <c r="F76" i="22"/>
  <c r="E76" i="22"/>
  <c r="D76" i="22"/>
  <c r="C76" i="22"/>
  <c r="B76" i="22"/>
  <c r="G75" i="22"/>
  <c r="H75" i="22" s="1"/>
  <c r="F75" i="22"/>
  <c r="E75" i="22"/>
  <c r="D75" i="22"/>
  <c r="C75" i="22"/>
  <c r="B75" i="22"/>
  <c r="G74" i="22"/>
  <c r="F74" i="22"/>
  <c r="E74" i="22"/>
  <c r="D74" i="22"/>
  <c r="C74" i="22"/>
  <c r="B74" i="22"/>
  <c r="G73" i="22"/>
  <c r="H73" i="22" s="1"/>
  <c r="F73" i="22"/>
  <c r="E73" i="22"/>
  <c r="D73" i="22"/>
  <c r="C73" i="22"/>
  <c r="B73" i="22"/>
  <c r="G72" i="22"/>
  <c r="F72" i="22"/>
  <c r="E72" i="22"/>
  <c r="D72" i="22"/>
  <c r="C72" i="22"/>
  <c r="B72" i="22"/>
  <c r="G71" i="22"/>
  <c r="F71" i="22"/>
  <c r="E71" i="22"/>
  <c r="D71" i="22"/>
  <c r="C71" i="22"/>
  <c r="B71" i="22"/>
  <c r="G70" i="22"/>
  <c r="F70" i="22"/>
  <c r="E70" i="22"/>
  <c r="D70" i="22"/>
  <c r="C70" i="22"/>
  <c r="B70" i="22"/>
  <c r="G69" i="22"/>
  <c r="F69" i="22"/>
  <c r="E69" i="22"/>
  <c r="D69" i="22"/>
  <c r="C69" i="22"/>
  <c r="B69" i="22"/>
  <c r="G68" i="22"/>
  <c r="F68" i="22"/>
  <c r="E68" i="22"/>
  <c r="D68" i="22"/>
  <c r="C68" i="22"/>
  <c r="B68" i="22"/>
  <c r="G67" i="22"/>
  <c r="F67" i="22"/>
  <c r="E67" i="22"/>
  <c r="D67" i="22"/>
  <c r="C67" i="22"/>
  <c r="B67" i="22"/>
  <c r="G66" i="22"/>
  <c r="F66" i="22"/>
  <c r="E66" i="22"/>
  <c r="D66" i="22"/>
  <c r="C66" i="22"/>
  <c r="B66" i="22"/>
  <c r="G65" i="22"/>
  <c r="F65" i="22"/>
  <c r="E65" i="22"/>
  <c r="D65" i="22"/>
  <c r="C65" i="22"/>
  <c r="B65" i="22"/>
  <c r="G64" i="22"/>
  <c r="F64" i="22"/>
  <c r="E64" i="22"/>
  <c r="D64" i="22"/>
  <c r="C64" i="22"/>
  <c r="B64" i="22"/>
  <c r="G63" i="22"/>
  <c r="F63" i="22"/>
  <c r="E63" i="22"/>
  <c r="D63" i="22"/>
  <c r="C63" i="22"/>
  <c r="B63" i="22"/>
  <c r="G62" i="22"/>
  <c r="F62" i="22"/>
  <c r="E62" i="22"/>
  <c r="D62" i="22"/>
  <c r="C62" i="22"/>
  <c r="B62" i="22"/>
  <c r="G61" i="22"/>
  <c r="F61" i="22"/>
  <c r="E61" i="22"/>
  <c r="D61" i="22"/>
  <c r="C61" i="22"/>
  <c r="B61" i="22"/>
  <c r="G60" i="22"/>
  <c r="F60" i="22"/>
  <c r="E60" i="22"/>
  <c r="D60" i="22"/>
  <c r="C60" i="22"/>
  <c r="B60" i="22"/>
  <c r="G59" i="22"/>
  <c r="F59" i="22"/>
  <c r="E59" i="22"/>
  <c r="D59" i="22"/>
  <c r="C59" i="22"/>
  <c r="B59" i="22"/>
  <c r="G58" i="22"/>
  <c r="F58" i="22"/>
  <c r="E58" i="22"/>
  <c r="D58" i="22"/>
  <c r="C58" i="22"/>
  <c r="B58" i="22"/>
  <c r="G57" i="22"/>
  <c r="F57" i="22"/>
  <c r="E57" i="22"/>
  <c r="D57" i="22"/>
  <c r="C57" i="22"/>
  <c r="B57" i="22"/>
  <c r="G56" i="22"/>
  <c r="F56" i="22"/>
  <c r="E56" i="22"/>
  <c r="D56" i="22"/>
  <c r="C56" i="22"/>
  <c r="B56" i="22"/>
  <c r="G55" i="22"/>
  <c r="F55" i="22"/>
  <c r="E55" i="22"/>
  <c r="D55" i="22"/>
  <c r="C55" i="22"/>
  <c r="B55" i="22"/>
  <c r="G54" i="22"/>
  <c r="F54" i="22"/>
  <c r="E54" i="22"/>
  <c r="D54" i="22"/>
  <c r="C54" i="22"/>
  <c r="B54" i="22"/>
  <c r="G53" i="22"/>
  <c r="F53" i="22"/>
  <c r="E53" i="22"/>
  <c r="D53" i="22"/>
  <c r="C53" i="22"/>
  <c r="B53" i="22"/>
  <c r="G52" i="22"/>
  <c r="F52" i="22"/>
  <c r="E52" i="22"/>
  <c r="D52" i="22"/>
  <c r="C52" i="22"/>
  <c r="B52" i="22"/>
  <c r="G51" i="22"/>
  <c r="F51" i="22"/>
  <c r="E51" i="22"/>
  <c r="D51" i="22"/>
  <c r="C51" i="22"/>
  <c r="B51" i="22"/>
  <c r="G50" i="22"/>
  <c r="F50" i="22"/>
  <c r="E50" i="22"/>
  <c r="D50" i="22"/>
  <c r="C50" i="22"/>
  <c r="B50" i="22"/>
  <c r="G49" i="22"/>
  <c r="F49" i="22"/>
  <c r="E49" i="22"/>
  <c r="D49" i="22"/>
  <c r="C49" i="22"/>
  <c r="B49" i="22"/>
  <c r="G48" i="22"/>
  <c r="F48" i="22"/>
  <c r="E48" i="22"/>
  <c r="D48" i="22"/>
  <c r="C48" i="22"/>
  <c r="B48" i="22"/>
  <c r="G47" i="22"/>
  <c r="F47" i="22"/>
  <c r="E47" i="22"/>
  <c r="D47" i="22"/>
  <c r="C47" i="22"/>
  <c r="B47" i="22"/>
  <c r="G46" i="22"/>
  <c r="F46" i="22"/>
  <c r="E46" i="22"/>
  <c r="D46" i="22"/>
  <c r="C46" i="22"/>
  <c r="B46" i="22"/>
  <c r="G45" i="22"/>
  <c r="H45" i="22" s="1"/>
  <c r="F45" i="22"/>
  <c r="E45" i="22"/>
  <c r="D45" i="22"/>
  <c r="C45" i="22"/>
  <c r="B45" i="22"/>
  <c r="G44" i="22"/>
  <c r="F44" i="22"/>
  <c r="E44" i="22"/>
  <c r="D44" i="22"/>
  <c r="C44" i="22"/>
  <c r="B44" i="22"/>
  <c r="G43" i="22"/>
  <c r="H43" i="22" s="1"/>
  <c r="F43" i="22"/>
  <c r="E43" i="22"/>
  <c r="D43" i="22"/>
  <c r="C43" i="22"/>
  <c r="B43" i="22"/>
  <c r="G42" i="22"/>
  <c r="F42" i="22"/>
  <c r="E42" i="22"/>
  <c r="D42" i="22"/>
  <c r="C42" i="22"/>
  <c r="B42" i="22"/>
  <c r="G41" i="22"/>
  <c r="H41" i="22" s="1"/>
  <c r="F41" i="22"/>
  <c r="E41" i="22"/>
  <c r="D41" i="22"/>
  <c r="C41" i="22"/>
  <c r="B41" i="22"/>
  <c r="G40" i="22"/>
  <c r="F40" i="22"/>
  <c r="E40" i="22"/>
  <c r="D40" i="22"/>
  <c r="C40" i="22"/>
  <c r="B40" i="22"/>
  <c r="G39" i="22"/>
  <c r="H39" i="22" s="1"/>
  <c r="F39" i="22"/>
  <c r="E39" i="22"/>
  <c r="D39" i="22"/>
  <c r="C39" i="22"/>
  <c r="B39" i="22"/>
  <c r="G38" i="22"/>
  <c r="F38" i="22"/>
  <c r="E38" i="22"/>
  <c r="D38" i="22"/>
  <c r="C38" i="22"/>
  <c r="B38" i="22"/>
  <c r="G37" i="22"/>
  <c r="H37" i="22" s="1"/>
  <c r="F37" i="22"/>
  <c r="E37" i="22"/>
  <c r="D37" i="22"/>
  <c r="C37" i="22"/>
  <c r="B37" i="22"/>
  <c r="G36" i="22"/>
  <c r="F36" i="22"/>
  <c r="E36" i="22"/>
  <c r="D36" i="22"/>
  <c r="C36" i="22"/>
  <c r="B36" i="22"/>
  <c r="G35" i="22"/>
  <c r="F35" i="22"/>
  <c r="E35" i="22"/>
  <c r="D35" i="22"/>
  <c r="C35" i="22"/>
  <c r="B35" i="22"/>
  <c r="G34" i="22"/>
  <c r="F34" i="22"/>
  <c r="E34" i="22"/>
  <c r="D34" i="22"/>
  <c r="C34" i="22"/>
  <c r="B34" i="22"/>
  <c r="G33" i="22"/>
  <c r="F33" i="22"/>
  <c r="E33" i="22"/>
  <c r="D33" i="22"/>
  <c r="C33" i="22"/>
  <c r="B33" i="22"/>
  <c r="G32" i="22"/>
  <c r="F32" i="22"/>
  <c r="E32" i="22"/>
  <c r="D32" i="22"/>
  <c r="C32" i="22"/>
  <c r="B32" i="22"/>
  <c r="G31" i="22"/>
  <c r="H31" i="22" s="1"/>
  <c r="F31" i="22"/>
  <c r="E31" i="22"/>
  <c r="D31" i="22"/>
  <c r="C31" i="22"/>
  <c r="B31" i="22"/>
  <c r="G30" i="22"/>
  <c r="F30" i="22"/>
  <c r="E30" i="22"/>
  <c r="D30" i="22"/>
  <c r="C30" i="22"/>
  <c r="B30" i="22"/>
  <c r="G29" i="22"/>
  <c r="H29" i="22" s="1"/>
  <c r="F29" i="22"/>
  <c r="E29" i="22"/>
  <c r="D29" i="22"/>
  <c r="C29" i="22"/>
  <c r="B29" i="22"/>
  <c r="G28" i="22"/>
  <c r="F28" i="22"/>
  <c r="E28" i="22"/>
  <c r="D28" i="22"/>
  <c r="C28" i="22"/>
  <c r="B28" i="22"/>
  <c r="G27" i="22"/>
  <c r="H27" i="22" s="1"/>
  <c r="F27" i="22"/>
  <c r="E27" i="22"/>
  <c r="D27" i="22"/>
  <c r="C27" i="22"/>
  <c r="B27" i="22"/>
  <c r="G26" i="22"/>
  <c r="F26" i="22"/>
  <c r="E26" i="22"/>
  <c r="D26" i="22"/>
  <c r="C26" i="22"/>
  <c r="B26" i="22"/>
  <c r="G25" i="22"/>
  <c r="H25" i="22" s="1"/>
  <c r="F25" i="22"/>
  <c r="E25" i="22"/>
  <c r="D25" i="22"/>
  <c r="C25" i="22"/>
  <c r="B25" i="22"/>
  <c r="G24" i="22"/>
  <c r="F24" i="22"/>
  <c r="E24" i="22"/>
  <c r="D24" i="22"/>
  <c r="C24" i="22"/>
  <c r="B24" i="22"/>
  <c r="G23" i="22"/>
  <c r="H23" i="22" s="1"/>
  <c r="F23" i="22"/>
  <c r="E23" i="22"/>
  <c r="D23" i="22"/>
  <c r="C23" i="22"/>
  <c r="B23" i="22"/>
  <c r="G22" i="22"/>
  <c r="F22" i="22"/>
  <c r="E22" i="22"/>
  <c r="D22" i="22"/>
  <c r="C22" i="22"/>
  <c r="B22" i="22"/>
  <c r="G21" i="22"/>
  <c r="H21" i="22" s="1"/>
  <c r="F21" i="22"/>
  <c r="E21" i="22"/>
  <c r="D21" i="22"/>
  <c r="C21" i="22"/>
  <c r="B21" i="22"/>
  <c r="G20" i="22"/>
  <c r="F20" i="22"/>
  <c r="E20" i="22"/>
  <c r="D20" i="22"/>
  <c r="C20" i="22"/>
  <c r="B20" i="22"/>
  <c r="G19" i="22"/>
  <c r="H19" i="22" s="1"/>
  <c r="F19" i="22"/>
  <c r="E19" i="22"/>
  <c r="D19" i="22"/>
  <c r="C19" i="22"/>
  <c r="B19" i="22"/>
  <c r="G18" i="22"/>
  <c r="F18" i="22"/>
  <c r="E18" i="22"/>
  <c r="D18" i="22"/>
  <c r="C18" i="22"/>
  <c r="B18" i="22"/>
  <c r="G17" i="22"/>
  <c r="H17" i="22" s="1"/>
  <c r="F17" i="22"/>
  <c r="E17" i="22"/>
  <c r="D17" i="22"/>
  <c r="C17" i="22"/>
  <c r="B17" i="22"/>
  <c r="G16" i="22"/>
  <c r="F16" i="22"/>
  <c r="E16" i="22"/>
  <c r="D16" i="22"/>
  <c r="C16" i="22"/>
  <c r="B16" i="22"/>
  <c r="G15" i="22"/>
  <c r="H15" i="22" s="1"/>
  <c r="F15" i="22"/>
  <c r="E15" i="22"/>
  <c r="D15" i="22"/>
  <c r="C15" i="22"/>
  <c r="B15" i="22"/>
  <c r="G14" i="22"/>
  <c r="F14" i="22"/>
  <c r="E14" i="22"/>
  <c r="D14" i="22"/>
  <c r="C14" i="22"/>
  <c r="B14" i="22"/>
  <c r="G13" i="22"/>
  <c r="H13" i="22" s="1"/>
  <c r="F13" i="22"/>
  <c r="E13" i="22"/>
  <c r="D13" i="22"/>
  <c r="C13" i="22"/>
  <c r="B13" i="22"/>
  <c r="G12" i="22"/>
  <c r="F12" i="22"/>
  <c r="E12" i="22"/>
  <c r="D12" i="22"/>
  <c r="C12" i="22"/>
  <c r="B12" i="22"/>
  <c r="G11" i="22"/>
  <c r="H11" i="22" s="1"/>
  <c r="F11" i="22"/>
  <c r="E11" i="22"/>
  <c r="D11" i="22"/>
  <c r="C11" i="22"/>
  <c r="B11" i="22"/>
  <c r="G10" i="22"/>
  <c r="F10" i="22"/>
  <c r="E10" i="22"/>
  <c r="D10" i="22"/>
  <c r="C10" i="22"/>
  <c r="B10" i="22"/>
  <c r="G9" i="22"/>
  <c r="H9" i="22" s="1"/>
  <c r="F9" i="22"/>
  <c r="E9" i="22"/>
  <c r="D9" i="22"/>
  <c r="C9" i="22"/>
  <c r="B9" i="22"/>
  <c r="G8" i="22"/>
  <c r="F8" i="22"/>
  <c r="E8" i="22"/>
  <c r="D8" i="22"/>
  <c r="C8" i="22"/>
  <c r="B8" i="22"/>
  <c r="G7" i="22"/>
  <c r="H7" i="22" s="1"/>
  <c r="F7" i="22"/>
  <c r="E7" i="22"/>
  <c r="D7" i="22"/>
  <c r="C7" i="22"/>
  <c r="B7" i="22"/>
  <c r="G6" i="22"/>
  <c r="F6" i="22"/>
  <c r="E6" i="22"/>
  <c r="D6" i="22"/>
  <c r="C6" i="22"/>
  <c r="B6" i="22"/>
  <c r="G5" i="22"/>
  <c r="F5" i="22"/>
  <c r="E5" i="22"/>
  <c r="D5" i="22"/>
  <c r="C5" i="22"/>
  <c r="B5" i="22"/>
  <c r="G4" i="22"/>
  <c r="F4" i="22"/>
  <c r="E4" i="22"/>
  <c r="D4" i="22"/>
  <c r="C4" i="22"/>
  <c r="B4" i="22"/>
  <c r="G3" i="22"/>
  <c r="H3" i="22" s="1"/>
  <c r="F3" i="22"/>
  <c r="E3" i="22"/>
  <c r="D3" i="22"/>
  <c r="C3" i="22"/>
  <c r="B3" i="22"/>
  <c r="H16" i="22"/>
  <c r="H35" i="22"/>
  <c r="H42" i="22"/>
  <c r="H72" i="22"/>
  <c r="H54" i="22"/>
  <c r="H6" i="22"/>
  <c r="H40" i="22"/>
  <c r="H80" i="22"/>
  <c r="H146" i="22"/>
  <c r="H150" i="22"/>
  <c r="H158" i="22"/>
  <c r="H166" i="22"/>
  <c r="H170" i="22"/>
  <c r="H171" i="22"/>
  <c r="H178" i="22"/>
  <c r="H182" i="22"/>
  <c r="H186" i="22"/>
  <c r="H190" i="22"/>
  <c r="H194" i="22"/>
  <c r="H198" i="22"/>
  <c r="H202" i="22"/>
  <c r="H206" i="22"/>
  <c r="H208" i="22"/>
  <c r="H210" i="22"/>
  <c r="H214" i="22"/>
  <c r="H5" i="22"/>
  <c r="H92" i="22"/>
  <c r="H97" i="22"/>
  <c r="H116" i="22"/>
  <c r="H71" i="22"/>
  <c r="H107" i="22"/>
  <c r="H139" i="22"/>
  <c r="H159" i="22"/>
  <c r="H183" i="22"/>
  <c r="H212" i="22"/>
  <c r="H221" i="22"/>
  <c r="H70" i="22"/>
  <c r="H90" i="22"/>
  <c r="H114" i="22"/>
  <c r="H118" i="22"/>
  <c r="H33" i="22"/>
  <c r="H52" i="22"/>
  <c r="H53" i="22"/>
  <c r="H85" i="22"/>
  <c r="H216" i="22"/>
  <c r="H220" i="22"/>
  <c r="H223" i="22"/>
  <c r="H224" i="22"/>
  <c r="H136" i="22"/>
  <c r="H144" i="22"/>
  <c r="H148" i="22"/>
  <c r="H149" i="22"/>
  <c r="H156" i="22"/>
  <c r="H160" i="22"/>
  <c r="H168" i="22"/>
  <c r="H169" i="22"/>
  <c r="H176" i="22"/>
  <c r="H177" i="22"/>
  <c r="H184" i="22"/>
  <c r="H185" i="22"/>
  <c r="H188" i="22"/>
  <c r="H192" i="22"/>
  <c r="H193" i="22"/>
  <c r="H196" i="22"/>
  <c r="H200" i="22"/>
  <c r="H201" i="22"/>
  <c r="H204" i="22"/>
  <c r="H218" i="22"/>
  <c r="H222" i="22"/>
  <c r="Q27" i="15" l="1"/>
  <c r="Q9" i="3"/>
  <c r="Q22" i="3"/>
  <c r="S25" i="15"/>
  <c r="Q2" i="25"/>
  <c r="H51" i="22"/>
  <c r="H55" i="22"/>
  <c r="H89" i="22"/>
  <c r="H91" i="22"/>
  <c r="H95" i="22"/>
  <c r="H105" i="22"/>
  <c r="H109" i="22"/>
  <c r="H111" i="22"/>
  <c r="H117" i="22"/>
  <c r="H123" i="22"/>
  <c r="H125" i="22"/>
  <c r="H127" i="22"/>
  <c r="H133" i="22"/>
  <c r="H141" i="22"/>
  <c r="H143" i="22"/>
  <c r="H151" i="22"/>
  <c r="H155" i="22"/>
  <c r="H157" i="22"/>
  <c r="H165" i="22"/>
  <c r="H167" i="22"/>
  <c r="H173" i="22"/>
  <c r="H175" i="22"/>
  <c r="H179" i="22"/>
  <c r="H181" i="22"/>
  <c r="H187" i="22"/>
  <c r="H189" i="22"/>
  <c r="H191" i="22"/>
  <c r="H195" i="22"/>
  <c r="H197" i="22"/>
  <c r="H199" i="22"/>
  <c r="H203" i="22"/>
  <c r="H205" i="22"/>
  <c r="H207" i="22"/>
  <c r="H215" i="22"/>
  <c r="H217" i="22"/>
  <c r="H219" i="22"/>
  <c r="H61" i="22"/>
  <c r="H4" i="22"/>
  <c r="H8" i="22"/>
  <c r="H10" i="22"/>
  <c r="H12" i="22"/>
  <c r="H14" i="22"/>
  <c r="H18" i="22"/>
  <c r="H20" i="22"/>
  <c r="H22" i="22"/>
  <c r="H24" i="22"/>
  <c r="H26" i="22"/>
  <c r="H28" i="22"/>
  <c r="H30" i="22"/>
  <c r="H32" i="22"/>
  <c r="H34" i="22"/>
  <c r="H36" i="22"/>
  <c r="H38" i="22"/>
  <c r="H44" i="22"/>
  <c r="H46" i="22"/>
  <c r="H48" i="22"/>
  <c r="H50" i="22"/>
  <c r="H56" i="22"/>
  <c r="H58" i="22"/>
  <c r="H60" i="22"/>
  <c r="H62" i="22"/>
  <c r="H64" i="22"/>
  <c r="H66" i="22"/>
  <c r="H68" i="22"/>
  <c r="H74" i="22"/>
  <c r="H76" i="22"/>
  <c r="H78" i="22"/>
  <c r="H82" i="22"/>
  <c r="H84" i="22"/>
  <c r="H86" i="22"/>
  <c r="H88" i="22"/>
  <c r="H94" i="22"/>
  <c r="H96" i="22"/>
  <c r="H98" i="22"/>
  <c r="H100" i="22"/>
  <c r="H102" i="22"/>
  <c r="H104" i="22"/>
  <c r="H106" i="22"/>
  <c r="H108" i="22"/>
  <c r="H110" i="22"/>
  <c r="H112" i="22"/>
  <c r="H120" i="22"/>
  <c r="H122" i="22"/>
  <c r="H124" i="22"/>
  <c r="H126" i="22"/>
  <c r="H128" i="22"/>
  <c r="H130" i="22"/>
  <c r="H132" i="22"/>
  <c r="H134" i="22"/>
  <c r="H138" i="22"/>
  <c r="H140" i="22"/>
  <c r="H142" i="22"/>
  <c r="H152" i="22"/>
  <c r="H154" i="22"/>
  <c r="H162" i="22"/>
  <c r="H164" i="22"/>
  <c r="H172" i="22"/>
  <c r="H174" i="22"/>
  <c r="H180" i="22"/>
  <c r="Q53" i="3"/>
  <c r="H47" i="22"/>
  <c r="H49" i="22"/>
  <c r="H57" i="22"/>
  <c r="H59" i="22"/>
  <c r="H63" i="22"/>
  <c r="H65" i="22"/>
  <c r="H67" i="22"/>
  <c r="H69" i="22"/>
  <c r="H87" i="22"/>
  <c r="H93" i="22"/>
  <c r="H99" i="22"/>
  <c r="H101" i="22"/>
  <c r="H103" i="22"/>
  <c r="H113" i="22"/>
  <c r="H115" i="22"/>
  <c r="H121" i="22"/>
  <c r="H129" i="22"/>
  <c r="H131" i="22"/>
  <c r="H135" i="22"/>
  <c r="H137" i="22"/>
  <c r="H145" i="22"/>
  <c r="H147" i="22"/>
  <c r="H153" i="22"/>
  <c r="H161" i="22"/>
  <c r="H163" i="22"/>
  <c r="AA58" i="47"/>
  <c r="Q24" i="3"/>
  <c r="Q56" i="3"/>
  <c r="E8" i="25"/>
  <c r="D8" i="38" s="1"/>
  <c r="Q55" i="25"/>
  <c r="H119" i="22"/>
  <c r="Q43" i="3"/>
  <c r="Q8" i="3"/>
  <c r="Q29" i="25"/>
  <c r="Q21" i="15"/>
  <c r="Q36" i="15"/>
  <c r="Q45" i="3"/>
  <c r="Q15" i="3"/>
  <c r="Q50" i="3"/>
  <c r="Q12" i="47" s="1"/>
  <c r="Q15" i="25"/>
  <c r="Q37" i="15"/>
  <c r="AA57" i="47"/>
  <c r="AA55" i="47"/>
  <c r="AA54" i="47"/>
  <c r="AA53" i="47"/>
  <c r="S12" i="47"/>
  <c r="S18" i="47"/>
  <c r="W12" i="47"/>
  <c r="R12" i="47"/>
  <c r="R18" i="47"/>
  <c r="S17" i="47"/>
  <c r="R17" i="47"/>
  <c r="S14" i="47"/>
  <c r="S13" i="47"/>
  <c r="Q16" i="25"/>
  <c r="Q37" i="3"/>
  <c r="Q52" i="3"/>
  <c r="Q12" i="3"/>
  <c r="Q35" i="3"/>
  <c r="Q11" i="3"/>
  <c r="Q33" i="3"/>
  <c r="Q48" i="3"/>
  <c r="Q47" i="3"/>
  <c r="Q42" i="3"/>
  <c r="Q18" i="3"/>
  <c r="Q7" i="25"/>
  <c r="Q33" i="25"/>
  <c r="Q34" i="25"/>
  <c r="Q3" i="16"/>
  <c r="Q11" i="14"/>
  <c r="Q35" i="15"/>
  <c r="Q41" i="15"/>
  <c r="Q54" i="25"/>
  <c r="Q6" i="3"/>
  <c r="Q5" i="25"/>
  <c r="Q35" i="25"/>
  <c r="Q20" i="14"/>
  <c r="Q19" i="14"/>
  <c r="Q6" i="14"/>
  <c r="Q38" i="15"/>
  <c r="Q29" i="15"/>
  <c r="Q23" i="15"/>
  <c r="Q56" i="25"/>
  <c r="S36" i="15"/>
  <c r="S44" i="15"/>
  <c r="S43" i="15"/>
  <c r="W24" i="14"/>
  <c r="E7" i="25"/>
  <c r="D7" i="38" s="1"/>
  <c r="Q20" i="25"/>
  <c r="Q29" i="3"/>
  <c r="Q40" i="3"/>
  <c r="Q4" i="3"/>
  <c r="Q31" i="3"/>
  <c r="Q3" i="3"/>
  <c r="Q25" i="3"/>
  <c r="Q36" i="3"/>
  <c r="Q27" i="3"/>
  <c r="Q38" i="3"/>
  <c r="Q14" i="3"/>
  <c r="Q10" i="25"/>
  <c r="Q37" i="25"/>
  <c r="Q12" i="25"/>
  <c r="Q12" i="14"/>
  <c r="Q4" i="16"/>
  <c r="Q24" i="15"/>
  <c r="Q4" i="15"/>
  <c r="Q6" i="25"/>
  <c r="Q36" i="25"/>
  <c r="Q17" i="3"/>
  <c r="Q32" i="3"/>
  <c r="Q55" i="3"/>
  <c r="Q19" i="3"/>
  <c r="Q13" i="3"/>
  <c r="Q16" i="3"/>
  <c r="Q54" i="3"/>
  <c r="Q34" i="3"/>
  <c r="Q2" i="3"/>
  <c r="Q14" i="25"/>
  <c r="Q11" i="25"/>
  <c r="Q9" i="14"/>
  <c r="Q11" i="15"/>
  <c r="Q8" i="15"/>
  <c r="S34" i="15"/>
  <c r="Q40" i="15"/>
  <c r="Q51" i="25"/>
  <c r="Q57" i="25"/>
  <c r="Q43" i="15"/>
  <c r="Q33" i="15"/>
  <c r="Q10" i="15"/>
  <c r="Q16" i="15"/>
  <c r="Q31" i="15"/>
  <c r="Q14" i="15"/>
  <c r="Q7" i="15"/>
  <c r="Q12" i="15"/>
  <c r="Q18" i="14"/>
  <c r="Q7" i="14"/>
  <c r="Q2" i="15"/>
  <c r="Q8" i="14"/>
  <c r="Q5" i="14"/>
  <c r="Q53" i="25"/>
  <c r="Q58" i="25"/>
  <c r="Q30" i="15"/>
  <c r="Q15" i="15"/>
  <c r="Q32" i="15"/>
  <c r="Q39" i="15"/>
  <c r="Q28" i="15"/>
  <c r="Q19" i="15"/>
  <c r="Q25" i="15"/>
  <c r="Q14" i="14"/>
  <c r="Q21" i="14"/>
  <c r="Q23" i="14"/>
  <c r="Q4" i="14"/>
  <c r="Q24" i="14"/>
  <c r="Q30" i="3"/>
  <c r="Q23" i="25"/>
  <c r="Q22" i="25"/>
  <c r="Q4" i="25"/>
  <c r="Q21" i="25"/>
  <c r="Q13" i="25"/>
  <c r="Q49" i="3"/>
  <c r="Q21" i="3"/>
  <c r="Q44" i="3"/>
  <c r="Q20" i="3"/>
  <c r="Q51" i="3"/>
  <c r="Q23" i="3"/>
  <c r="Q7" i="3"/>
  <c r="Q41" i="3"/>
  <c r="Q5" i="3"/>
  <c r="Q28" i="3"/>
  <c r="Q39" i="3"/>
  <c r="Q46" i="3"/>
  <c r="Q26" i="3"/>
  <c r="Q10" i="3"/>
  <c r="Q3" i="25"/>
  <c r="Q17" i="25"/>
  <c r="Q8" i="25"/>
  <c r="E6" i="25"/>
  <c r="D6" i="38" s="1"/>
  <c r="Q19" i="25"/>
  <c r="Q13" i="14"/>
  <c r="Q22" i="14"/>
  <c r="Q9" i="15"/>
  <c r="Q20" i="15"/>
  <c r="Q34" i="15"/>
  <c r="Q5" i="15"/>
  <c r="Q22" i="15"/>
  <c r="Q52" i="25"/>
  <c r="S21" i="15"/>
  <c r="S40" i="15"/>
  <c r="S31" i="15"/>
  <c r="S10" i="15"/>
  <c r="S20" i="15"/>
  <c r="S39" i="15"/>
  <c r="S7" i="15"/>
  <c r="S28" i="15"/>
  <c r="S30" i="15"/>
  <c r="S8" i="15"/>
  <c r="S33" i="15"/>
  <c r="S9" i="15"/>
  <c r="S22" i="15"/>
  <c r="S23" i="15"/>
  <c r="S38" i="15"/>
  <c r="S32" i="15"/>
  <c r="S14" i="15"/>
  <c r="S29" i="15"/>
  <c r="S12" i="15"/>
  <c r="S15" i="15"/>
  <c r="S27" i="15"/>
  <c r="S37" i="15"/>
  <c r="S24" i="15"/>
  <c r="S41" i="15"/>
  <c r="S35" i="15"/>
  <c r="S11" i="15"/>
  <c r="S16" i="15"/>
  <c r="R57" i="47" l="1"/>
  <c r="R58" i="47"/>
  <c r="S54" i="47"/>
  <c r="S57" i="47"/>
  <c r="S53" i="47"/>
  <c r="S58" i="47"/>
  <c r="Q17" i="47"/>
  <c r="Q18" i="47"/>
  <c r="D64" i="38"/>
  <c r="D9" i="38"/>
  <c r="G9" i="55" l="1"/>
  <c r="G4" i="55"/>
  <c r="Q58" i="47"/>
  <c r="Q57" i="47"/>
</calcChain>
</file>

<file path=xl/comments1.xml><?xml version="1.0" encoding="utf-8"?>
<comments xmlns="http://schemas.openxmlformats.org/spreadsheetml/2006/main">
  <authors>
    <author>darshit.shah</author>
  </authors>
  <commentList>
    <comment ref="A176" authorId="0" shapeId="0">
      <text>
        <r>
          <rPr>
            <b/>
            <sz val="9"/>
            <color indexed="81"/>
            <rFont val="Tahoma"/>
            <family val="2"/>
          </rPr>
          <t>darshit.shah:</t>
        </r>
        <r>
          <rPr>
            <sz val="9"/>
            <color indexed="81"/>
            <rFont val="Tahoma"/>
            <family val="2"/>
          </rPr>
          <t xml:space="preserve">
I also have a recessed Door Contact (2GIG_DW20R)</t>
        </r>
      </text>
    </comment>
  </commentList>
</comments>
</file>

<file path=xl/comments2.xml><?xml version="1.0" encoding="utf-8"?>
<comments xmlns="http://schemas.openxmlformats.org/spreadsheetml/2006/main">
  <authors>
    <author>Blais, Michael</author>
  </authors>
  <commentList>
    <comment ref="B83" authorId="0" shapeId="0">
      <text>
        <r>
          <rPr>
            <b/>
            <sz val="9"/>
            <color indexed="81"/>
            <rFont val="Tahoma"/>
            <family val="2"/>
          </rPr>
          <t>Blais, Michael:</t>
        </r>
        <r>
          <rPr>
            <sz val="9"/>
            <color indexed="81"/>
            <rFont val="Tahoma"/>
            <family val="2"/>
          </rPr>
          <t xml:space="preserve">
same Item Code used for both "Optional Equipmet" and "Additional Services"</t>
        </r>
      </text>
    </comment>
    <comment ref="B102" authorId="0" shapeId="0">
      <text>
        <r>
          <rPr>
            <b/>
            <sz val="9"/>
            <color indexed="81"/>
            <rFont val="Tahoma"/>
            <family val="2"/>
          </rPr>
          <t>Blais, Michael:</t>
        </r>
        <r>
          <rPr>
            <sz val="9"/>
            <color indexed="81"/>
            <rFont val="Tahoma"/>
            <family val="2"/>
          </rPr>
          <t xml:space="preserve">
same Item Code used for both "Optional Equipmet" and "Additional Services"</t>
        </r>
      </text>
    </comment>
    <comment ref="A214" authorId="0" shapeId="0">
      <text>
        <r>
          <rPr>
            <b/>
            <sz val="9"/>
            <color indexed="81"/>
            <rFont val="Tahoma"/>
            <family val="2"/>
          </rPr>
          <t>Blais, Michael:</t>
        </r>
        <r>
          <rPr>
            <sz val="9"/>
            <color indexed="81"/>
            <rFont val="Tahoma"/>
            <family val="2"/>
          </rPr>
          <t xml:space="preserve">
$15 Promo has no associated Item Code</t>
        </r>
      </text>
    </comment>
  </commentList>
</comments>
</file>

<file path=xl/comments3.xml><?xml version="1.0" encoding="utf-8"?>
<comments xmlns="http://schemas.openxmlformats.org/spreadsheetml/2006/main">
  <authors>
    <author>LeBlanc, James</author>
    <author>Lazic, Nick</author>
  </authors>
  <commentList>
    <comment ref="G1" authorId="0" shapeId="0">
      <text>
        <r>
          <rPr>
            <b/>
            <sz val="9"/>
            <color indexed="81"/>
            <rFont val="Tahoma"/>
            <family val="2"/>
          </rPr>
          <t>LeBlanc, James:</t>
        </r>
        <r>
          <rPr>
            <sz val="9"/>
            <color indexed="81"/>
            <rFont val="Tahoma"/>
            <family val="2"/>
          </rPr>
          <t xml:space="preserve">
End Package Install Durations - Start Package Install Duration + 15mins</t>
        </r>
      </text>
    </comment>
    <comment ref="U1" authorId="1" shapeId="0">
      <text>
        <r>
          <rPr>
            <b/>
            <sz val="9"/>
            <color indexed="81"/>
            <rFont val="Tahoma"/>
            <family val="2"/>
          </rPr>
          <t>Lazic, Nick:</t>
        </r>
        <r>
          <rPr>
            <sz val="9"/>
            <color indexed="81"/>
            <rFont val="Tahoma"/>
            <family val="2"/>
          </rPr>
          <t xml:space="preserve">
as of v0.87, all override o YES per KE</t>
        </r>
      </text>
    </comment>
    <comment ref="AH1" authorId="1" shapeId="0">
      <text>
        <r>
          <rPr>
            <b/>
            <sz val="9"/>
            <color indexed="81"/>
            <rFont val="Tahoma"/>
            <family val="2"/>
          </rPr>
          <t>Lazic, Nick:</t>
        </r>
        <r>
          <rPr>
            <sz val="9"/>
            <color indexed="81"/>
            <rFont val="Tahoma"/>
            <family val="2"/>
          </rPr>
          <t xml:space="preserve">
Amount or Percentage</t>
        </r>
      </text>
    </comment>
    <comment ref="AR1" authorId="0" shapeId="0">
      <text>
        <r>
          <rPr>
            <b/>
            <sz val="9"/>
            <color indexed="81"/>
            <rFont val="Tahoma"/>
            <family val="2"/>
          </rPr>
          <t>LeBlanc, James:</t>
        </r>
        <r>
          <rPr>
            <sz val="9"/>
            <color indexed="81"/>
            <rFont val="Tahoma"/>
            <family val="2"/>
          </rPr>
          <t xml:space="preserve">
Mailout: Is the product available for “Mailout”</t>
        </r>
      </text>
    </comment>
    <comment ref="AT1" authorId="0" shapeId="0">
      <text>
        <r>
          <rPr>
            <b/>
            <sz val="9"/>
            <color indexed="81"/>
            <rFont val="Tahoma"/>
            <family val="2"/>
          </rPr>
          <t>LeBlanc, James:</t>
        </r>
        <r>
          <rPr>
            <sz val="9"/>
            <color indexed="81"/>
            <rFont val="Tahoma"/>
            <family val="2"/>
          </rPr>
          <t xml:space="preserve">
Medical Item: Used to identify medical alert products </t>
        </r>
      </text>
    </comment>
    <comment ref="AU1" authorId="0" shapeId="0">
      <text>
        <r>
          <rPr>
            <b/>
            <sz val="9"/>
            <color indexed="81"/>
            <rFont val="Tahoma"/>
            <family val="2"/>
          </rPr>
          <t>LeBlanc, James:</t>
        </r>
        <r>
          <rPr>
            <sz val="9"/>
            <color indexed="81"/>
            <rFont val="Tahoma"/>
            <family val="2"/>
          </rPr>
          <t xml:space="preserve">
Dummy bundle: required for all bundles and used to support the upgrade / down grade functionality on the Opportunity. The dummy bundle will be defined as type “Product” to prevent triggering OOTB functionality. The dummy bundle will have the same name as the “real” bundle. The dummy bundle need to have the correct sales prices associated.</t>
        </r>
      </text>
    </comment>
  </commentList>
</comments>
</file>

<file path=xl/comments4.xml><?xml version="1.0" encoding="utf-8"?>
<comments xmlns="http://schemas.openxmlformats.org/spreadsheetml/2006/main">
  <authors>
    <author>Lazic, Nick</author>
    <author>LeBlanc, James</author>
  </authors>
  <commentList>
    <comment ref="U1" authorId="0" shapeId="0">
      <text>
        <r>
          <rPr>
            <b/>
            <sz val="9"/>
            <color indexed="81"/>
            <rFont val="Tahoma"/>
            <family val="2"/>
          </rPr>
          <t>Lazic, Nick:</t>
        </r>
        <r>
          <rPr>
            <sz val="9"/>
            <color indexed="81"/>
            <rFont val="Tahoma"/>
            <family val="2"/>
          </rPr>
          <t xml:space="preserve">
as of v0.87, all override o YES per KE</t>
        </r>
      </text>
    </comment>
    <comment ref="AH1" authorId="0" shapeId="0">
      <text>
        <r>
          <rPr>
            <b/>
            <sz val="9"/>
            <color indexed="81"/>
            <rFont val="Tahoma"/>
            <family val="2"/>
          </rPr>
          <t>Lazic, Nick:</t>
        </r>
        <r>
          <rPr>
            <sz val="9"/>
            <color indexed="81"/>
            <rFont val="Tahoma"/>
            <family val="2"/>
          </rPr>
          <t xml:space="preserve">
Amount or Percentage</t>
        </r>
      </text>
    </comment>
    <comment ref="AR1" authorId="1" shapeId="0">
      <text>
        <r>
          <rPr>
            <b/>
            <sz val="9"/>
            <color indexed="81"/>
            <rFont val="Tahoma"/>
            <family val="2"/>
          </rPr>
          <t>LeBlanc, James:</t>
        </r>
        <r>
          <rPr>
            <sz val="9"/>
            <color indexed="81"/>
            <rFont val="Tahoma"/>
            <family val="2"/>
          </rPr>
          <t xml:space="preserve">
Mailout: Is the product available for “Mailout”</t>
        </r>
      </text>
    </comment>
    <comment ref="AT1" authorId="1" shapeId="0">
      <text>
        <r>
          <rPr>
            <b/>
            <sz val="9"/>
            <color indexed="81"/>
            <rFont val="Tahoma"/>
            <family val="2"/>
          </rPr>
          <t>LeBlanc, James:</t>
        </r>
        <r>
          <rPr>
            <sz val="9"/>
            <color indexed="81"/>
            <rFont val="Tahoma"/>
            <family val="2"/>
          </rPr>
          <t xml:space="preserve">
Medical Item: Used to identify medical alert products </t>
        </r>
      </text>
    </comment>
    <comment ref="AU1" authorId="1" shapeId="0">
      <text>
        <r>
          <rPr>
            <b/>
            <sz val="9"/>
            <color indexed="81"/>
            <rFont val="Tahoma"/>
            <family val="2"/>
          </rPr>
          <t>LeBlanc, James:</t>
        </r>
        <r>
          <rPr>
            <sz val="9"/>
            <color indexed="81"/>
            <rFont val="Tahoma"/>
            <family val="2"/>
          </rPr>
          <t xml:space="preserve">
Dummy bundle: required for all bundles and used to support the upgrade / down grade functionality on the Opportunity. The dummy bundle will be defined as type “Product” to prevent triggering OOTB functionality. The dummy bundle will have the same name as the “real” bundle. The dummy bundle need to have the correct sales prices associated.</t>
        </r>
      </text>
    </comment>
    <comment ref="AD168" authorId="1" shapeId="0">
      <text>
        <r>
          <rPr>
            <b/>
            <sz val="9"/>
            <color indexed="81"/>
            <rFont val="Tahoma"/>
            <family val="2"/>
          </rPr>
          <t>LeBlanc, James:</t>
        </r>
        <r>
          <rPr>
            <sz val="9"/>
            <color indexed="81"/>
            <rFont val="Tahoma"/>
            <family val="2"/>
          </rPr>
          <t xml:space="preserve">
Changed to Product.  This is Product ID for HWCONTRO</t>
        </r>
      </text>
    </comment>
    <comment ref="AD169" authorId="1" shapeId="0">
      <text>
        <r>
          <rPr>
            <b/>
            <sz val="9"/>
            <color indexed="81"/>
            <rFont val="Tahoma"/>
            <family val="2"/>
          </rPr>
          <t>LeBlanc, James:</t>
        </r>
        <r>
          <rPr>
            <sz val="9"/>
            <color indexed="81"/>
            <rFont val="Tahoma"/>
            <family val="2"/>
          </rPr>
          <t xml:space="preserve">
Changed to Product.  This is Product ID for HWCONNEC</t>
        </r>
      </text>
    </comment>
    <comment ref="AD170" authorId="1" shapeId="0">
      <text>
        <r>
          <rPr>
            <b/>
            <sz val="9"/>
            <color indexed="81"/>
            <rFont val="Tahoma"/>
            <family val="2"/>
          </rPr>
          <t>LeBlanc, James:</t>
        </r>
        <r>
          <rPr>
            <sz val="9"/>
            <color indexed="81"/>
            <rFont val="Tahoma"/>
            <family val="2"/>
          </rPr>
          <t xml:space="preserve">
Changed to Product.  This is Product ID for HWCOMMAN</t>
        </r>
      </text>
    </comment>
    <comment ref="Q544" authorId="1" shapeId="0">
      <text>
        <r>
          <rPr>
            <b/>
            <sz val="9"/>
            <color rgb="FF000000"/>
            <rFont val="Tahoma"/>
            <family val="2"/>
          </rPr>
          <t>LeBlanc, James:</t>
        </r>
        <r>
          <rPr>
            <sz val="9"/>
            <color rgb="FF000000"/>
            <rFont val="Tahoma"/>
            <family val="2"/>
          </rPr>
          <t xml:space="preserve">
Updated Since V4 1.01d submission.  All Medical Alert package Rev Codes are RCARE</t>
        </r>
      </text>
    </comment>
  </commentList>
</comments>
</file>

<file path=xl/comments5.xml><?xml version="1.0" encoding="utf-8"?>
<comments xmlns="http://schemas.openxmlformats.org/spreadsheetml/2006/main">
  <authors>
    <author>Kheradvar, Ali</author>
    <author>Lazic, Nick</author>
  </authors>
  <commentList>
    <comment ref="A1" authorId="0" shapeId="0">
      <text>
        <r>
          <rPr>
            <b/>
            <sz val="9"/>
            <color indexed="81"/>
            <rFont val="Tahoma"/>
            <family val="2"/>
          </rPr>
          <t>Kheradvar, Ali:</t>
        </r>
        <r>
          <rPr>
            <sz val="9"/>
            <color indexed="81"/>
            <rFont val="Tahoma"/>
            <family val="2"/>
          </rPr>
          <t xml:space="preserve">
Need to be aligned with the product Id in SBN and Sage</t>
        </r>
      </text>
    </comment>
    <comment ref="C1" authorId="0" shapeId="0">
      <text>
        <r>
          <rPr>
            <b/>
            <sz val="9"/>
            <color indexed="81"/>
            <rFont val="Tahoma"/>
            <family val="2"/>
          </rPr>
          <t>Kheradvar, Ali:</t>
        </r>
        <r>
          <rPr>
            <sz val="9"/>
            <color indexed="81"/>
            <rFont val="Tahoma"/>
            <family val="2"/>
          </rPr>
          <t xml:space="preserve">
This field is used to add the English internal text. When create a new bundle or product</t>
        </r>
      </text>
    </comment>
    <comment ref="D1" authorId="0" shapeId="0">
      <text>
        <r>
          <rPr>
            <b/>
            <sz val="9"/>
            <color indexed="81"/>
            <rFont val="Tahoma"/>
            <family val="2"/>
          </rPr>
          <t>Kheradvar, Ali:</t>
        </r>
        <r>
          <rPr>
            <sz val="9"/>
            <color indexed="81"/>
            <rFont val="Tahoma"/>
            <family val="2"/>
          </rPr>
          <t xml:space="preserve">
Is used for the French internal bundle / product name.</t>
        </r>
      </text>
    </comment>
    <comment ref="F1" authorId="0" shapeId="0">
      <text>
        <r>
          <rPr>
            <b/>
            <sz val="9"/>
            <color indexed="81"/>
            <rFont val="Tahoma"/>
            <family val="2"/>
          </rPr>
          <t>Kheradvar, Ali:</t>
        </r>
        <r>
          <rPr>
            <sz val="9"/>
            <color indexed="81"/>
            <rFont val="Tahoma"/>
            <family val="2"/>
          </rPr>
          <t xml:space="preserve">
English external description. When CCE is ready they will use this field in all external
communication</t>
        </r>
      </text>
    </comment>
    <comment ref="G1" authorId="0" shapeId="0">
      <text>
        <r>
          <rPr>
            <b/>
            <sz val="9"/>
            <color indexed="81"/>
            <rFont val="Tahoma"/>
            <family val="2"/>
          </rPr>
          <t>Kheradvar, Ali:</t>
        </r>
        <r>
          <rPr>
            <sz val="9"/>
            <color indexed="81"/>
            <rFont val="Tahoma"/>
            <family val="2"/>
          </rPr>
          <t xml:space="preserve">
French external description. When CCE is ready they will use this field in all external
communication</t>
        </r>
      </text>
    </comment>
    <comment ref="H1" authorId="0" shapeId="0">
      <text>
        <r>
          <rPr>
            <b/>
            <sz val="9"/>
            <color indexed="81"/>
            <rFont val="Tahoma"/>
            <family val="2"/>
          </rPr>
          <t>Kheradvar, Ali:</t>
        </r>
        <r>
          <rPr>
            <sz val="9"/>
            <color indexed="81"/>
            <rFont val="Tahoma"/>
            <family val="2"/>
          </rPr>
          <t xml:space="preserve">
This field (English version) is used to add a more technical description to the
product to support the technician. The field will be shown in detailed view in the Field Portal –
Product Catalogue</t>
        </r>
      </text>
    </comment>
    <comment ref="I1" authorId="0" shapeId="0">
      <text>
        <r>
          <rPr>
            <b/>
            <sz val="9"/>
            <color indexed="81"/>
            <rFont val="Tahoma"/>
            <family val="2"/>
          </rPr>
          <t>Kheradvar, Ali:</t>
        </r>
        <r>
          <rPr>
            <sz val="9"/>
            <color indexed="81"/>
            <rFont val="Tahoma"/>
            <family val="2"/>
          </rPr>
          <t xml:space="preserve">
This field (French version) is used to add a more technical description
to the product to support the technician. The field will be shown in detailed view in the Field Portal –
Product Catalogue</t>
        </r>
      </text>
    </comment>
    <comment ref="J1" authorId="0" shapeId="0">
      <text>
        <r>
          <rPr>
            <b/>
            <sz val="9"/>
            <color indexed="81"/>
            <rFont val="Tahoma"/>
            <family val="2"/>
          </rPr>
          <t>Kheradvar, Ali:</t>
        </r>
        <r>
          <rPr>
            <sz val="9"/>
            <color indexed="81"/>
            <rFont val="Tahoma"/>
            <family val="2"/>
          </rPr>
          <t xml:space="preserve">
This field is only used when the product type is Bundle. This is a plan text field and can
only have one panel id per bundle. This is used to generate the CSID number in SBN</t>
        </r>
      </text>
    </comment>
    <comment ref="K1" authorId="0" shapeId="0">
      <text>
        <r>
          <rPr>
            <b/>
            <sz val="9"/>
            <color indexed="81"/>
            <rFont val="Tahoma"/>
            <family val="2"/>
          </rPr>
          <t>Kheradvar, Ali:</t>
        </r>
        <r>
          <rPr>
            <sz val="9"/>
            <color indexed="81"/>
            <rFont val="Tahoma"/>
            <family val="2"/>
          </rPr>
          <t xml:space="preserve">
This field have no validation but it is recommended to use either manufactures bar code
or the product id</t>
        </r>
      </text>
    </comment>
    <comment ref="L1" authorId="0" shapeId="0">
      <text>
        <r>
          <rPr>
            <b/>
            <sz val="9"/>
            <color indexed="81"/>
            <rFont val="Tahoma"/>
            <family val="2"/>
          </rPr>
          <t>Kheradvar, Ali:</t>
        </r>
        <r>
          <rPr>
            <sz val="9"/>
            <color indexed="81"/>
            <rFont val="Tahoma"/>
            <family val="2"/>
          </rPr>
          <t xml:space="preserve">
It is possible to add different product types to a bundle / product
a. Inventory: All physical products used during an installation should be set to Inventory
b. Non-inventory: Suggest only bundles is set to Non-inventory
c. Service: Promotions and services is set to Service
d. Legacy: Not in use and will be removed (Added by CRMD)
Bundles and products with field service type equal Inventory and Non-inventory will be
transferred to the work order.
Products with type Non-inventory and services will not be visible in the Field Portal</t>
        </r>
      </text>
    </comment>
    <comment ref="N1" authorId="0" shapeId="0">
      <text>
        <r>
          <rPr>
            <b/>
            <sz val="9"/>
            <color indexed="81"/>
            <rFont val="Tahoma"/>
            <family val="2"/>
          </rPr>
          <t>Kheradvar, Ali:</t>
        </r>
        <r>
          <rPr>
            <sz val="9"/>
            <color indexed="81"/>
            <rFont val="Tahoma"/>
            <family val="2"/>
          </rPr>
          <t xml:space="preserve">
Can contain the values
i. Product
ii. Product Bundle</t>
        </r>
      </text>
    </comment>
    <comment ref="O1" authorId="0" shapeId="0">
      <text>
        <r>
          <rPr>
            <b/>
            <sz val="9"/>
            <color indexed="81"/>
            <rFont val="Tahoma"/>
            <family val="2"/>
          </rPr>
          <t>Kheradvar, Ali:</t>
        </r>
        <r>
          <rPr>
            <sz val="9"/>
            <color indexed="81"/>
            <rFont val="Tahoma"/>
            <family val="2"/>
          </rPr>
          <t xml:space="preserve">
It is possible to add a category to a product. It is recommended all products is
assigned to a category. The list can be maintain by an administrator</t>
        </r>
      </text>
    </comment>
    <comment ref="P1" authorId="0" shapeId="0">
      <text>
        <r>
          <rPr>
            <b/>
            <sz val="9"/>
            <color indexed="81"/>
            <rFont val="Tahoma"/>
            <family val="2"/>
          </rPr>
          <t>Kheradvar, Ali:</t>
        </r>
        <r>
          <rPr>
            <sz val="9"/>
            <color indexed="81"/>
            <rFont val="Tahoma"/>
            <family val="2"/>
          </rPr>
          <t xml:space="preserve">
There are 2 revenue types:
a. RMR (Recurred Monthly Revenue)
b. One time
Is used to calculate order totals on the Opportunity and Sales order.</t>
        </r>
      </text>
    </comment>
    <comment ref="Q1" authorId="0" shapeId="0">
      <text>
        <r>
          <rPr>
            <b/>
            <sz val="9"/>
            <color indexed="81"/>
            <rFont val="Tahoma"/>
            <family val="2"/>
          </rPr>
          <t>Kheradvar, Ali:</t>
        </r>
        <r>
          <rPr>
            <sz val="9"/>
            <color indexed="81"/>
            <rFont val="Tahoma"/>
            <family val="2"/>
          </rPr>
          <t xml:space="preserve">
Valid from
a. Date field
b. If blank valid from the date the product is published</t>
        </r>
      </text>
    </comment>
    <comment ref="R1" authorId="0" shapeId="0">
      <text>
        <r>
          <rPr>
            <b/>
            <sz val="9"/>
            <color indexed="81"/>
            <rFont val="Tahoma"/>
            <family val="2"/>
          </rPr>
          <t>Kheradvar, Ali:</t>
        </r>
        <r>
          <rPr>
            <sz val="9"/>
            <color indexed="81"/>
            <rFont val="Tahoma"/>
            <family val="2"/>
          </rPr>
          <t xml:space="preserve">
alid to
a. Date field
b. If blank no expiry date</t>
        </r>
      </text>
    </comment>
    <comment ref="S1" authorId="0" shapeId="0">
      <text>
        <r>
          <rPr>
            <b/>
            <sz val="9"/>
            <color indexed="81"/>
            <rFont val="Tahoma"/>
            <family val="2"/>
          </rPr>
          <t>Kheradvar, Ali:</t>
        </r>
        <r>
          <rPr>
            <sz val="9"/>
            <color indexed="81"/>
            <rFont val="Tahoma"/>
            <family val="2"/>
          </rPr>
          <t xml:space="preserve">
When the Sales Order is approved the Customer Asset list on the
Service location will be updated but only for product set to yes independent on Field Service Product
Type
If FSPT=Service, is ignored
</t>
        </r>
      </text>
    </comment>
    <comment ref="T1" authorId="0" shapeId="0">
      <text>
        <r>
          <rPr>
            <b/>
            <sz val="9"/>
            <color indexed="81"/>
            <rFont val="Tahoma"/>
            <family val="2"/>
          </rPr>
          <t>Kheradvar, Ali:</t>
        </r>
        <r>
          <rPr>
            <sz val="9"/>
            <color indexed="81"/>
            <rFont val="Tahoma"/>
            <family val="2"/>
          </rPr>
          <t xml:space="preserve">
Customer Provided Equipment: If set to “Yes” it will be possible to add this product to a bundle in
the Field Portal, if the work order sub-type have CPE set to “Yes” and the CPE product exist as an
Additional equipment to the product relationship on the Bundle</t>
        </r>
      </text>
    </comment>
    <comment ref="U1" authorId="0" shapeId="0">
      <text>
        <r>
          <rPr>
            <b/>
            <sz val="9"/>
            <color indexed="81"/>
            <rFont val="Tahoma"/>
            <family val="2"/>
          </rPr>
          <t>Kheradvar, Ali:</t>
        </r>
        <r>
          <rPr>
            <sz val="9"/>
            <color indexed="81"/>
            <rFont val="Tahoma"/>
            <family val="2"/>
          </rPr>
          <t xml:space="preserve">
If set to “Yes” the field technician have to specify where the product is installed
Indoor / Outdoor
a. Yes / No field
b. If a serialized product can be installed both indoor / outdoor the value will be set to Yes</t>
        </r>
      </text>
    </comment>
    <comment ref="V1" authorId="1" shapeId="0">
      <text>
        <r>
          <rPr>
            <b/>
            <sz val="9"/>
            <color indexed="81"/>
            <rFont val="Tahoma"/>
            <family val="2"/>
          </rPr>
          <t>Lazic, Nick:</t>
        </r>
        <r>
          <rPr>
            <sz val="9"/>
            <color indexed="81"/>
            <rFont val="Tahoma"/>
            <family val="2"/>
          </rPr>
          <t xml:space="preserve">
If YES, tech will be required to scan for UPC/identifier.  SPLIT from serialized.</t>
        </r>
      </text>
    </comment>
    <comment ref="W1" authorId="0" shapeId="0">
      <text>
        <r>
          <rPr>
            <b/>
            <sz val="9"/>
            <color indexed="81"/>
            <rFont val="Tahoma"/>
            <family val="2"/>
          </rPr>
          <t>Kheradvar, Ali:</t>
        </r>
        <r>
          <rPr>
            <sz val="9"/>
            <color indexed="81"/>
            <rFont val="Tahoma"/>
            <family val="2"/>
          </rPr>
          <t xml:space="preserve">
If set to “Yes” the technician need to collect a serial number per quantity 1 in the
Field Porta</t>
        </r>
      </text>
    </comment>
    <comment ref="X1" authorId="0" shapeId="0">
      <text>
        <r>
          <rPr>
            <b/>
            <sz val="9"/>
            <color indexed="81"/>
            <rFont val="Tahoma"/>
            <family val="2"/>
          </rPr>
          <t>Kheradvar, Ali:</t>
        </r>
        <r>
          <rPr>
            <sz val="9"/>
            <color indexed="81"/>
            <rFont val="Tahoma"/>
            <family val="2"/>
          </rPr>
          <t xml:space="preserve">
Mandatory, all bundles and products should have the same value in the
Product Catalogue</t>
        </r>
      </text>
    </comment>
    <comment ref="AA1" authorId="0" shapeId="0">
      <text>
        <r>
          <rPr>
            <b/>
            <sz val="9"/>
            <color indexed="81"/>
            <rFont val="Tahoma"/>
            <family val="2"/>
          </rPr>
          <t>Kheradvar, Ali:</t>
        </r>
        <r>
          <rPr>
            <sz val="9"/>
            <color indexed="81"/>
            <rFont val="Tahoma"/>
            <family val="2"/>
          </rPr>
          <t xml:space="preserve">
Used to identify Legacy products (Not used in Iteration 1)</t>
        </r>
      </text>
    </comment>
  </commentList>
</comments>
</file>

<file path=xl/comments6.xml><?xml version="1.0" encoding="utf-8"?>
<comments xmlns="http://schemas.openxmlformats.org/spreadsheetml/2006/main">
  <authors>
    <author>Kheradvar, Ali</author>
  </authors>
  <commentList>
    <comment ref="A1" authorId="0" shapeId="0">
      <text>
        <r>
          <rPr>
            <b/>
            <sz val="9"/>
            <color indexed="81"/>
            <rFont val="Tahoma"/>
            <family val="2"/>
          </rPr>
          <t>Kheradvar, Ali:</t>
        </r>
        <r>
          <rPr>
            <sz val="9"/>
            <color indexed="81"/>
            <rFont val="Tahoma"/>
            <family val="2"/>
          </rPr>
          <t xml:space="preserve">
Product Identifier</t>
        </r>
      </text>
    </comment>
    <comment ref="C1" authorId="0" shapeId="0">
      <text>
        <r>
          <rPr>
            <b/>
            <sz val="9"/>
            <color indexed="81"/>
            <rFont val="Tahoma"/>
            <family val="2"/>
          </rPr>
          <t>Kheradvar, Ali:</t>
        </r>
        <r>
          <rPr>
            <sz val="9"/>
            <color indexed="81"/>
            <rFont val="Tahoma"/>
            <family val="2"/>
          </rPr>
          <t xml:space="preserve">
Set to Currency Amount</t>
        </r>
      </text>
    </comment>
    <comment ref="D1" authorId="0" shapeId="0">
      <text>
        <r>
          <rPr>
            <b/>
            <sz val="9"/>
            <color indexed="81"/>
            <rFont val="Tahoma"/>
            <family val="2"/>
          </rPr>
          <t>Kheradvar, Ali:</t>
        </r>
        <r>
          <rPr>
            <sz val="9"/>
            <color indexed="81"/>
            <rFont val="Tahoma"/>
            <family val="2"/>
          </rPr>
          <t xml:space="preserve">
Sales price</t>
        </r>
      </text>
    </comment>
    <comment ref="E1" authorId="0" shapeId="0">
      <text>
        <r>
          <rPr>
            <b/>
            <sz val="9"/>
            <color indexed="81"/>
            <rFont val="Tahoma"/>
            <family val="2"/>
          </rPr>
          <t>Kheradvar, Ali:</t>
        </r>
        <r>
          <rPr>
            <sz val="9"/>
            <color indexed="81"/>
            <rFont val="Tahoma"/>
            <family val="2"/>
          </rPr>
          <t xml:space="preserve">
Price List Name</t>
        </r>
      </text>
    </comment>
    <comment ref="F1" authorId="0" shapeId="0">
      <text>
        <r>
          <rPr>
            <b/>
            <sz val="9"/>
            <color indexed="81"/>
            <rFont val="Tahoma"/>
            <family val="2"/>
          </rPr>
          <t>Kheradvar, Ali:</t>
        </r>
        <r>
          <rPr>
            <sz val="9"/>
            <color indexed="81"/>
            <rFont val="Tahoma"/>
            <family val="2"/>
          </rPr>
          <t xml:space="preserve">
Discount List Name</t>
        </r>
      </text>
    </comment>
    <comment ref="G1" authorId="0" shapeId="0">
      <text>
        <r>
          <rPr>
            <b/>
            <sz val="9"/>
            <color indexed="81"/>
            <rFont val="Tahoma"/>
            <family val="2"/>
          </rPr>
          <t>Kheradvar, Ali:</t>
        </r>
        <r>
          <rPr>
            <sz val="9"/>
            <color indexed="81"/>
            <rFont val="Tahoma"/>
            <family val="2"/>
          </rPr>
          <t xml:space="preserve">
Control the selling quantity  - Set to "No Control"</t>
        </r>
      </text>
    </comment>
  </commentList>
</comments>
</file>

<file path=xl/comments7.xml><?xml version="1.0" encoding="utf-8"?>
<comments xmlns="http://schemas.openxmlformats.org/spreadsheetml/2006/main">
  <authors>
    <author>Kheradvar, Ali</author>
  </authors>
  <commentList>
    <comment ref="A1" authorId="0" shapeId="0">
      <text>
        <r>
          <rPr>
            <b/>
            <sz val="9"/>
            <color indexed="81"/>
            <rFont val="Tahoma"/>
            <family val="2"/>
          </rPr>
          <t>Kheradvar, Ali:</t>
        </r>
        <r>
          <rPr>
            <sz val="9"/>
            <color indexed="81"/>
            <rFont val="Tahoma"/>
            <family val="2"/>
          </rPr>
          <t xml:space="preserve">
Product Identifier</t>
        </r>
      </text>
    </comment>
    <comment ref="C1" authorId="0" shapeId="0">
      <text>
        <r>
          <rPr>
            <b/>
            <sz val="9"/>
            <color indexed="81"/>
            <rFont val="Tahoma"/>
            <family val="2"/>
          </rPr>
          <t>Kheradvar, Ali:</t>
        </r>
        <r>
          <rPr>
            <sz val="9"/>
            <color indexed="81"/>
            <rFont val="Tahoma"/>
            <family val="2"/>
          </rPr>
          <t xml:space="preserve">
Set to Currency Amount</t>
        </r>
      </text>
    </comment>
    <comment ref="D1" authorId="0" shapeId="0">
      <text>
        <r>
          <rPr>
            <b/>
            <sz val="9"/>
            <color indexed="81"/>
            <rFont val="Tahoma"/>
            <family val="2"/>
          </rPr>
          <t>Kheradvar, Ali:</t>
        </r>
        <r>
          <rPr>
            <sz val="9"/>
            <color indexed="81"/>
            <rFont val="Tahoma"/>
            <family val="2"/>
          </rPr>
          <t xml:space="preserve">
Sales price</t>
        </r>
      </text>
    </comment>
    <comment ref="E1" authorId="0" shapeId="0">
      <text>
        <r>
          <rPr>
            <b/>
            <sz val="9"/>
            <color indexed="81"/>
            <rFont val="Tahoma"/>
            <family val="2"/>
          </rPr>
          <t>Kheradvar, Ali:</t>
        </r>
        <r>
          <rPr>
            <sz val="9"/>
            <color indexed="81"/>
            <rFont val="Tahoma"/>
            <family val="2"/>
          </rPr>
          <t xml:space="preserve">
Price List Name</t>
        </r>
      </text>
    </comment>
    <comment ref="F1" authorId="0" shapeId="0">
      <text>
        <r>
          <rPr>
            <b/>
            <sz val="9"/>
            <color indexed="81"/>
            <rFont val="Tahoma"/>
            <family val="2"/>
          </rPr>
          <t>Kheradvar, Ali:</t>
        </r>
        <r>
          <rPr>
            <sz val="9"/>
            <color indexed="81"/>
            <rFont val="Tahoma"/>
            <family val="2"/>
          </rPr>
          <t xml:space="preserve">
Discount List Name</t>
        </r>
      </text>
    </comment>
    <comment ref="G1" authorId="0" shapeId="0">
      <text>
        <r>
          <rPr>
            <b/>
            <sz val="9"/>
            <color indexed="81"/>
            <rFont val="Tahoma"/>
            <family val="2"/>
          </rPr>
          <t>Kheradvar, Ali:</t>
        </r>
        <r>
          <rPr>
            <sz val="9"/>
            <color indexed="81"/>
            <rFont val="Tahoma"/>
            <family val="2"/>
          </rPr>
          <t xml:space="preserve">
Control the selling quantity  - Set to "No Control"</t>
        </r>
      </text>
    </comment>
  </commentList>
</comments>
</file>

<file path=xl/comments8.xml><?xml version="1.0" encoding="utf-8"?>
<comments xmlns="http://schemas.openxmlformats.org/spreadsheetml/2006/main">
  <authors>
    <author>Kheradvar, Ali</author>
  </authors>
  <commentList>
    <comment ref="C1" authorId="0" shapeId="0">
      <text>
        <r>
          <rPr>
            <b/>
            <sz val="9"/>
            <color indexed="81"/>
            <rFont val="Tahoma"/>
            <family val="2"/>
          </rPr>
          <t>Kheradvar, Ali:</t>
        </r>
        <r>
          <rPr>
            <sz val="9"/>
            <color indexed="81"/>
            <rFont val="Tahoma"/>
            <family val="2"/>
          </rPr>
          <t xml:space="preserve">
Type of Discount. It is either Amount or Percentage</t>
        </r>
      </text>
    </comment>
    <comment ref="E1" authorId="0" shapeId="0">
      <text>
        <r>
          <rPr>
            <b/>
            <sz val="9"/>
            <color indexed="81"/>
            <rFont val="Tahoma"/>
            <family val="2"/>
          </rPr>
          <t>Kheradvar, Ali:</t>
        </r>
        <r>
          <rPr>
            <sz val="9"/>
            <color indexed="81"/>
            <rFont val="Tahoma"/>
            <family val="2"/>
          </rPr>
          <t xml:space="preserve">
Amount of Discount</t>
        </r>
      </text>
    </comment>
  </commentList>
</comments>
</file>

<file path=xl/comments9.xml><?xml version="1.0" encoding="utf-8"?>
<comments xmlns="http://schemas.openxmlformats.org/spreadsheetml/2006/main">
  <authors>
    <author>Kheradvar, Ali</author>
  </authors>
  <commentList>
    <comment ref="A1" authorId="0" shapeId="0">
      <text>
        <r>
          <rPr>
            <b/>
            <sz val="9"/>
            <color indexed="81"/>
            <rFont val="Tahoma"/>
            <family val="2"/>
          </rPr>
          <t>Kheradvar, Ali:</t>
        </r>
        <r>
          <rPr>
            <sz val="9"/>
            <color indexed="81"/>
            <rFont val="Tahoma"/>
            <family val="2"/>
          </rPr>
          <t xml:space="preserve">
Product Identifier</t>
        </r>
      </text>
    </comment>
    <comment ref="D1" authorId="0" shapeId="0">
      <text>
        <r>
          <rPr>
            <b/>
            <sz val="9"/>
            <color indexed="81"/>
            <rFont val="Tahoma"/>
            <family val="2"/>
          </rPr>
          <t>Kheradvar, Ali:</t>
        </r>
        <r>
          <rPr>
            <sz val="9"/>
            <color indexed="81"/>
            <rFont val="Tahoma"/>
            <family val="2"/>
          </rPr>
          <t xml:space="preserve">
Related Product identifier</t>
        </r>
      </text>
    </comment>
    <comment ref="E1" authorId="0" shapeId="0">
      <text>
        <r>
          <rPr>
            <b/>
            <sz val="9"/>
            <color indexed="81"/>
            <rFont val="Tahoma"/>
            <family val="2"/>
          </rPr>
          <t>Kheradvar, Ali:</t>
        </r>
        <r>
          <rPr>
            <sz val="9"/>
            <color indexed="81"/>
            <rFont val="Tahoma"/>
            <family val="2"/>
          </rPr>
          <t xml:space="preserve">
Sales relation Type
a. Included Choice
b. Additional Equipment
c. Promotions
d. Substitute</t>
        </r>
      </text>
    </comment>
    <comment ref="F1" authorId="0" shapeId="0">
      <text>
        <r>
          <rPr>
            <b/>
            <sz val="9"/>
            <color indexed="81"/>
            <rFont val="Tahoma"/>
            <family val="2"/>
          </rPr>
          <t>Kheradvar, Ali:</t>
        </r>
        <r>
          <rPr>
            <sz val="9"/>
            <color indexed="81"/>
            <rFont val="Tahoma"/>
            <family val="2"/>
          </rPr>
          <t xml:space="preserve">
Direction
a. Uni-Direction
b. Bi-Direction
Select whether the relationship between the products will be uni-directional or bi-directional. When you select Uni-Directional, the product that you select in Related Product will be shown as a recommendation for the existing product but not vice-versa.</t>
        </r>
      </text>
    </comment>
  </commentList>
</comments>
</file>

<file path=xl/comments10.xml><?xml version="1.0" encoding="utf-8"?>
<comments xmlns="http://schemas.openxmlformats.org/spreadsheetml/2006/main">
  <authors>
    <author>LeBlanc, James</author>
  </authors>
  <commentList>
    <comment ref="B733" authorId="0" shapeId="0">
      <text>
        <r>
          <rPr>
            <b/>
            <sz val="9"/>
            <color rgb="FF000000"/>
            <rFont val="Tahoma"/>
            <family val="2"/>
          </rPr>
          <t>LeBlanc, James:</t>
        </r>
        <r>
          <rPr>
            <sz val="9"/>
            <color rgb="FF000000"/>
            <rFont val="Tahoma"/>
            <family val="2"/>
          </rPr>
          <t xml:space="preserve">
Retired in SBN</t>
        </r>
      </text>
    </comment>
    <comment ref="B811" authorId="0" shapeId="0">
      <text>
        <r>
          <rPr>
            <b/>
            <sz val="9"/>
            <color rgb="FF000000"/>
            <rFont val="Tahoma"/>
            <family val="2"/>
          </rPr>
          <t>LeBlanc, James:</t>
        </r>
        <r>
          <rPr>
            <sz val="9"/>
            <color rgb="FF000000"/>
            <rFont val="Tahoma"/>
            <family val="2"/>
          </rPr>
          <t xml:space="preserve">
Retired in SBN
</t>
        </r>
      </text>
    </comment>
    <comment ref="B821" authorId="0" shapeId="0">
      <text>
        <r>
          <rPr>
            <b/>
            <sz val="9"/>
            <color rgb="FF000000"/>
            <rFont val="Tahoma"/>
            <family val="2"/>
          </rPr>
          <t>LeBlanc, James:</t>
        </r>
        <r>
          <rPr>
            <sz val="9"/>
            <color rgb="FF000000"/>
            <rFont val="Tahoma"/>
            <family val="2"/>
          </rPr>
          <t xml:space="preserve">
Retired in SBN</t>
        </r>
      </text>
    </comment>
  </commentList>
</comments>
</file>

<file path=xl/comments11.xml><?xml version="1.0" encoding="utf-8"?>
<comments xmlns="http://schemas.openxmlformats.org/spreadsheetml/2006/main">
  <authors>
    <author>Kheradvar, Ali</author>
  </authors>
  <commentList>
    <comment ref="A1" authorId="0" shapeId="0">
      <text>
        <r>
          <rPr>
            <b/>
            <sz val="9"/>
            <color indexed="81"/>
            <rFont val="Tahoma"/>
            <family val="2"/>
          </rPr>
          <t>Kheradvar, Ali:</t>
        </r>
        <r>
          <rPr>
            <sz val="9"/>
            <color indexed="81"/>
            <rFont val="Tahoma"/>
            <family val="2"/>
          </rPr>
          <t xml:space="preserve">
Need to be aligned with the product Id in SBN and Sage</t>
        </r>
      </text>
    </comment>
  </commentList>
</comments>
</file>

<file path=xl/comments12.xml><?xml version="1.0" encoding="utf-8"?>
<comments xmlns="http://schemas.openxmlformats.org/spreadsheetml/2006/main">
  <authors>
    <author>Kheradvar, Ali</author>
  </authors>
  <commentList>
    <comment ref="A1" authorId="0" shapeId="0">
      <text>
        <r>
          <rPr>
            <b/>
            <sz val="9"/>
            <color indexed="81"/>
            <rFont val="Tahoma"/>
            <family val="2"/>
          </rPr>
          <t>Kheradvar, Ali:</t>
        </r>
        <r>
          <rPr>
            <sz val="9"/>
            <color indexed="81"/>
            <rFont val="Tahoma"/>
            <family val="2"/>
          </rPr>
          <t xml:space="preserve">
Need to be aligned with the product Id in SBN and Sage</t>
        </r>
      </text>
    </comment>
  </commentList>
</comments>
</file>

<file path=xl/comments13.xml><?xml version="1.0" encoding="utf-8"?>
<comments xmlns="http://schemas.openxmlformats.org/spreadsheetml/2006/main">
  <authors>
    <author>Kheradvar, Ali</author>
  </authors>
  <commentList>
    <comment ref="A1" authorId="0" shapeId="0">
      <text>
        <r>
          <rPr>
            <b/>
            <sz val="9"/>
            <color indexed="81"/>
            <rFont val="Tahoma"/>
            <family val="2"/>
          </rPr>
          <t>Kheradvar, Ali:</t>
        </r>
        <r>
          <rPr>
            <sz val="9"/>
            <color indexed="81"/>
            <rFont val="Tahoma"/>
            <family val="2"/>
          </rPr>
          <t xml:space="preserve">
Need to be aligned with the product Id in SBN and Sage</t>
        </r>
      </text>
    </comment>
  </commentList>
</comments>
</file>

<file path=xl/comments14.xml><?xml version="1.0" encoding="utf-8"?>
<comments xmlns="http://schemas.openxmlformats.org/spreadsheetml/2006/main">
  <authors>
    <author>Scott Sauer</author>
    <author>Parmjit Parmar</author>
    <author>darshit.shah</author>
  </authors>
  <commentList>
    <comment ref="S39" authorId="0" shapeId="0">
      <text>
        <r>
          <rPr>
            <b/>
            <sz val="9"/>
            <color indexed="81"/>
            <rFont val="Tahoma"/>
            <family val="2"/>
          </rPr>
          <t>Scott Sauer:</t>
        </r>
        <r>
          <rPr>
            <sz val="9"/>
            <color indexed="81"/>
            <rFont val="Tahoma"/>
            <family val="2"/>
          </rPr>
          <t xml:space="preserve">
Why GC2 on Starter?  This is not supposed to be an option</t>
        </r>
      </text>
    </comment>
    <comment ref="F206" authorId="1" shapeId="0">
      <text>
        <r>
          <rPr>
            <b/>
            <sz val="9"/>
            <color indexed="81"/>
            <rFont val="Tahoma"/>
            <family val="2"/>
          </rPr>
          <t>Parmjit Parmar:</t>
        </r>
        <r>
          <rPr>
            <sz val="9"/>
            <color indexed="81"/>
            <rFont val="Tahoma"/>
            <family val="2"/>
          </rPr>
          <t xml:space="preserve">
Changed price from 49.99 to 39.99</t>
        </r>
      </text>
    </comment>
    <comment ref="N263" authorId="2" shapeId="0">
      <text>
        <r>
          <rPr>
            <b/>
            <sz val="9"/>
            <color indexed="81"/>
            <rFont val="Tahoma"/>
            <family val="2"/>
          </rPr>
          <t>darshit.shah:</t>
        </r>
        <r>
          <rPr>
            <sz val="9"/>
            <color indexed="81"/>
            <rFont val="Tahoma"/>
            <family val="2"/>
          </rPr>
          <t xml:space="preserve">
Best bundle should include 6,000 Video Clips
Do we offer $5/Month home automation for Best bundle</t>
        </r>
      </text>
    </comment>
  </commentList>
</comments>
</file>

<file path=xl/comments15.xml><?xml version="1.0" encoding="utf-8"?>
<comments xmlns="http://schemas.openxmlformats.org/spreadsheetml/2006/main">
  <authors>
    <author>LeBlanc, James</author>
    <author>Scott Sauer</author>
  </authors>
  <commentList>
    <comment ref="A28" authorId="0" shapeId="0">
      <text>
        <r>
          <rPr>
            <b/>
            <sz val="9"/>
            <color indexed="81"/>
            <rFont val="Tahoma"/>
            <family val="2"/>
          </rPr>
          <t>LeBlanc, James:</t>
        </r>
        <r>
          <rPr>
            <sz val="9"/>
            <color indexed="81"/>
            <rFont val="Tahoma"/>
            <family val="2"/>
          </rPr>
          <t xml:space="preserve">
This code is listed in some bundles to represent the panic pendant (necklace) that comes with the unit.
</t>
        </r>
      </text>
    </comment>
    <comment ref="A29" authorId="0" shapeId="0">
      <text>
        <r>
          <rPr>
            <b/>
            <sz val="9"/>
            <color indexed="81"/>
            <rFont val="Tahoma"/>
            <family val="2"/>
          </rPr>
          <t>LeBlanc, James:</t>
        </r>
        <r>
          <rPr>
            <sz val="9"/>
            <color indexed="81"/>
            <rFont val="Tahoma"/>
            <family val="2"/>
          </rPr>
          <t xml:space="preserve">
This is the code for the wrist band unit.  Not included in bundles but sometimes swapped for DXS-LRP that is included in bundle
</t>
        </r>
      </text>
    </comment>
    <comment ref="A30" authorId="0" shapeId="0">
      <text>
        <r>
          <rPr>
            <b/>
            <sz val="9"/>
            <color indexed="81"/>
            <rFont val="Tahoma"/>
            <family val="2"/>
          </rPr>
          <t>LeBlanc, James:</t>
        </r>
        <r>
          <rPr>
            <sz val="9"/>
            <color indexed="81"/>
            <rFont val="Tahoma"/>
            <family val="2"/>
          </rPr>
          <t xml:space="preserve">
Cycle Fee</t>
        </r>
      </text>
    </comment>
    <comment ref="A31" authorId="0" shapeId="0">
      <text>
        <r>
          <rPr>
            <b/>
            <sz val="9"/>
            <color indexed="81"/>
            <rFont val="Tahoma"/>
            <family val="2"/>
          </rPr>
          <t>LeBlanc, James:</t>
        </r>
        <r>
          <rPr>
            <sz val="9"/>
            <color indexed="81"/>
            <rFont val="Tahoma"/>
            <family val="2"/>
          </rPr>
          <t xml:space="preserve">
This code is listed in some bundles to represent the panic pendant with fall detection that comes with the unit.</t>
        </r>
      </text>
    </comment>
    <comment ref="A32" authorId="0" shapeId="0">
      <text>
        <r>
          <rPr>
            <b/>
            <sz val="9"/>
            <color indexed="81"/>
            <rFont val="Tahoma"/>
            <family val="2"/>
          </rPr>
          <t>LeBlanc, James:</t>
        </r>
        <r>
          <rPr>
            <sz val="9"/>
            <color indexed="81"/>
            <rFont val="Tahoma"/>
            <family val="2"/>
          </rPr>
          <t xml:space="preserve">
Cycle fee</t>
        </r>
      </text>
    </comment>
    <comment ref="A33" authorId="0" shapeId="0">
      <text>
        <r>
          <rPr>
            <b/>
            <sz val="9"/>
            <color indexed="81"/>
            <rFont val="Tahoma"/>
            <family val="2"/>
          </rPr>
          <t>LeBlanc, James:</t>
        </r>
        <r>
          <rPr>
            <sz val="9"/>
            <color indexed="81"/>
            <rFont val="Tahoma"/>
            <family val="2"/>
          </rPr>
          <t xml:space="preserve">
QC Eng and calls BPG</t>
        </r>
      </text>
    </comment>
    <comment ref="R33" authorId="1" shapeId="0">
      <text>
        <r>
          <rPr>
            <b/>
            <sz val="9"/>
            <color indexed="81"/>
            <rFont val="Tahoma"/>
            <family val="2"/>
          </rPr>
          <t>Scott Sauer:</t>
        </r>
        <r>
          <rPr>
            <sz val="9"/>
            <color indexed="81"/>
            <rFont val="Tahoma"/>
            <family val="2"/>
          </rPr>
          <t xml:space="preserve">
SKU Changed in Sage to Match SBN</t>
        </r>
      </text>
    </comment>
    <comment ref="S33" authorId="1" shapeId="0">
      <text>
        <r>
          <rPr>
            <b/>
            <sz val="9"/>
            <color indexed="81"/>
            <rFont val="Tahoma"/>
            <family val="2"/>
          </rPr>
          <t>Scott Sauer:</t>
        </r>
        <r>
          <rPr>
            <sz val="9"/>
            <color indexed="81"/>
            <rFont val="Tahoma"/>
            <family val="2"/>
          </rPr>
          <t xml:space="preserve">
SKU Changed in Sage to Match SBN</t>
        </r>
      </text>
    </comment>
    <comment ref="A34" authorId="0" shapeId="0">
      <text>
        <r>
          <rPr>
            <b/>
            <sz val="9"/>
            <color indexed="81"/>
            <rFont val="Tahoma"/>
            <family val="2"/>
          </rPr>
          <t>LeBlanc, James:</t>
        </r>
        <r>
          <rPr>
            <sz val="9"/>
            <color indexed="81"/>
            <rFont val="Tahoma"/>
            <family val="2"/>
          </rPr>
          <t xml:space="preserve">
QC Fre and calls BPG</t>
        </r>
      </text>
    </comment>
    <comment ref="R34" authorId="1" shapeId="0">
      <text>
        <r>
          <rPr>
            <b/>
            <sz val="9"/>
            <color indexed="81"/>
            <rFont val="Tahoma"/>
            <family val="2"/>
          </rPr>
          <t>Scott Sauer:</t>
        </r>
        <r>
          <rPr>
            <sz val="9"/>
            <color indexed="81"/>
            <rFont val="Tahoma"/>
            <family val="2"/>
          </rPr>
          <t xml:space="preserve">
SKU Changed in Sage to Match SBN</t>
        </r>
      </text>
    </comment>
    <comment ref="S34" authorId="1" shapeId="0">
      <text>
        <r>
          <rPr>
            <b/>
            <sz val="9"/>
            <color indexed="81"/>
            <rFont val="Tahoma"/>
            <family val="2"/>
          </rPr>
          <t>Scott Sauer:</t>
        </r>
        <r>
          <rPr>
            <sz val="9"/>
            <color indexed="81"/>
            <rFont val="Tahoma"/>
            <family val="2"/>
          </rPr>
          <t xml:space="preserve">
SKU Changed in Sage to Match SBN</t>
        </r>
      </text>
    </comment>
    <comment ref="A35" authorId="0" shapeId="0">
      <text>
        <r>
          <rPr>
            <b/>
            <sz val="9"/>
            <color indexed="81"/>
            <rFont val="Tahoma"/>
            <family val="2"/>
          </rPr>
          <t>LeBlanc, James:</t>
        </r>
        <r>
          <rPr>
            <sz val="9"/>
            <color indexed="81"/>
            <rFont val="Tahoma"/>
            <family val="2"/>
          </rPr>
          <t xml:space="preserve">
Standard ON version and calls BSH CMS</t>
        </r>
      </text>
    </comment>
    <comment ref="R56" authorId="1" shapeId="0">
      <text>
        <r>
          <rPr>
            <b/>
            <sz val="9"/>
            <color indexed="81"/>
            <rFont val="Tahoma"/>
            <family val="2"/>
          </rPr>
          <t>Scott Sauer:</t>
        </r>
        <r>
          <rPr>
            <sz val="9"/>
            <color indexed="81"/>
            <rFont val="Tahoma"/>
            <family val="2"/>
          </rPr>
          <t xml:space="preserve">
Sage SKU changed to match SBN
</t>
        </r>
      </text>
    </comment>
    <comment ref="S56" authorId="1" shapeId="0">
      <text>
        <r>
          <rPr>
            <b/>
            <sz val="9"/>
            <color indexed="81"/>
            <rFont val="Tahoma"/>
            <family val="2"/>
          </rPr>
          <t>Scott Sauer:</t>
        </r>
        <r>
          <rPr>
            <sz val="9"/>
            <color indexed="81"/>
            <rFont val="Tahoma"/>
            <family val="2"/>
          </rPr>
          <t xml:space="preserve">
Sage SKU changed to match SBN
</t>
        </r>
      </text>
    </comment>
    <comment ref="R57" authorId="1" shapeId="0">
      <text>
        <r>
          <rPr>
            <b/>
            <sz val="9"/>
            <color indexed="81"/>
            <rFont val="Tahoma"/>
            <family val="2"/>
          </rPr>
          <t>Scott Sauer:</t>
        </r>
        <r>
          <rPr>
            <sz val="9"/>
            <color indexed="81"/>
            <rFont val="Tahoma"/>
            <family val="2"/>
          </rPr>
          <t xml:space="preserve">
Sage SKU changed to match SBN
</t>
        </r>
      </text>
    </comment>
    <comment ref="S57" authorId="1" shapeId="0">
      <text>
        <r>
          <rPr>
            <b/>
            <sz val="9"/>
            <color indexed="81"/>
            <rFont val="Tahoma"/>
            <family val="2"/>
          </rPr>
          <t>Scott Sauer:</t>
        </r>
        <r>
          <rPr>
            <sz val="9"/>
            <color indexed="81"/>
            <rFont val="Tahoma"/>
            <family val="2"/>
          </rPr>
          <t xml:space="preserve">
Sage SKU changed to match SBN
</t>
        </r>
      </text>
    </comment>
    <comment ref="R58" authorId="1" shapeId="0">
      <text>
        <r>
          <rPr>
            <b/>
            <sz val="9"/>
            <color indexed="81"/>
            <rFont val="Tahoma"/>
            <family val="2"/>
          </rPr>
          <t>Scott Sauer:</t>
        </r>
        <r>
          <rPr>
            <sz val="9"/>
            <color indexed="81"/>
            <rFont val="Tahoma"/>
            <family val="2"/>
          </rPr>
          <t xml:space="preserve">
Sage SKU changed to match SBN
</t>
        </r>
      </text>
    </comment>
    <comment ref="S58" authorId="1" shapeId="0">
      <text>
        <r>
          <rPr>
            <b/>
            <sz val="9"/>
            <color indexed="81"/>
            <rFont val="Tahoma"/>
            <family val="2"/>
          </rPr>
          <t>Scott Sauer:</t>
        </r>
        <r>
          <rPr>
            <sz val="9"/>
            <color indexed="81"/>
            <rFont val="Tahoma"/>
            <family val="2"/>
          </rPr>
          <t xml:space="preserve">
Sage SKU changed to match SBN
</t>
        </r>
      </text>
    </comment>
    <comment ref="R67" authorId="1" shapeId="0">
      <text>
        <r>
          <rPr>
            <b/>
            <sz val="9"/>
            <color indexed="81"/>
            <rFont val="Tahoma"/>
            <family val="2"/>
          </rPr>
          <t>Scott Sauer:</t>
        </r>
        <r>
          <rPr>
            <sz val="9"/>
            <color indexed="81"/>
            <rFont val="Tahoma"/>
            <family val="2"/>
          </rPr>
          <t xml:space="preserve">
Sage SKU changed to match SBN
</t>
        </r>
      </text>
    </comment>
    <comment ref="S67" authorId="1" shapeId="0">
      <text>
        <r>
          <rPr>
            <b/>
            <sz val="9"/>
            <color indexed="81"/>
            <rFont val="Tahoma"/>
            <family val="2"/>
          </rPr>
          <t>Scott Sauer:</t>
        </r>
        <r>
          <rPr>
            <sz val="9"/>
            <color indexed="81"/>
            <rFont val="Tahoma"/>
            <family val="2"/>
          </rPr>
          <t xml:space="preserve">
Sage SKU changed to match SBN
</t>
        </r>
      </text>
    </comment>
    <comment ref="A79" authorId="1" shapeId="0">
      <text>
        <r>
          <rPr>
            <b/>
            <sz val="9"/>
            <color indexed="81"/>
            <rFont val="Tahoma"/>
            <family val="2"/>
          </rPr>
          <t>Scott Sauer:</t>
        </r>
        <r>
          <rPr>
            <sz val="9"/>
            <color indexed="81"/>
            <rFont val="Tahoma"/>
            <family val="2"/>
          </rPr>
          <t xml:space="preserve">
Incorrect SKU was ADC-W110, which is repeat of row 93</t>
        </r>
      </text>
    </comment>
    <comment ref="A80" authorId="1" shapeId="0">
      <text>
        <r>
          <rPr>
            <b/>
            <sz val="9"/>
            <color indexed="81"/>
            <rFont val="Tahoma"/>
            <family val="2"/>
          </rPr>
          <t>Scott Sauer:</t>
        </r>
        <r>
          <rPr>
            <sz val="9"/>
            <color indexed="81"/>
            <rFont val="Tahoma"/>
            <family val="2"/>
          </rPr>
          <t xml:space="preserve">
New SKU added 12/3/2019</t>
        </r>
      </text>
    </comment>
    <comment ref="R80" authorId="1" shapeId="0">
      <text>
        <r>
          <rPr>
            <b/>
            <sz val="9"/>
            <color indexed="81"/>
            <rFont val="Tahoma"/>
            <family val="2"/>
          </rPr>
          <t>Scott Sauer:</t>
        </r>
        <r>
          <rPr>
            <sz val="9"/>
            <color indexed="81"/>
            <rFont val="Tahoma"/>
            <family val="2"/>
          </rPr>
          <t xml:space="preserve">
New SKU added 12/3/2019</t>
        </r>
      </text>
    </comment>
    <comment ref="S80" authorId="1" shapeId="0">
      <text>
        <r>
          <rPr>
            <b/>
            <sz val="9"/>
            <color indexed="81"/>
            <rFont val="Tahoma"/>
            <family val="2"/>
          </rPr>
          <t>Scott Sauer:</t>
        </r>
        <r>
          <rPr>
            <sz val="9"/>
            <color indexed="81"/>
            <rFont val="Tahoma"/>
            <family val="2"/>
          </rPr>
          <t xml:space="preserve">
New SKU added 12/3/2019</t>
        </r>
      </text>
    </comment>
    <comment ref="A81" authorId="1" shapeId="0">
      <text>
        <r>
          <rPr>
            <b/>
            <sz val="9"/>
            <color indexed="81"/>
            <rFont val="Tahoma"/>
            <family val="2"/>
          </rPr>
          <t>Scott Sauer:</t>
        </r>
        <r>
          <rPr>
            <sz val="9"/>
            <color indexed="81"/>
            <rFont val="Tahoma"/>
            <family val="2"/>
          </rPr>
          <t xml:space="preserve">
New SKU
</t>
        </r>
      </text>
    </comment>
    <comment ref="J81" authorId="1" shapeId="0">
      <text>
        <r>
          <rPr>
            <b/>
            <sz val="9"/>
            <color indexed="81"/>
            <rFont val="Tahoma"/>
            <family val="2"/>
          </rPr>
          <t>Scott Sauer:</t>
        </r>
        <r>
          <rPr>
            <sz val="9"/>
            <color indexed="81"/>
            <rFont val="Tahoma"/>
            <family val="2"/>
          </rPr>
          <t xml:space="preserve">
Changed to battery
</t>
        </r>
      </text>
    </comment>
    <comment ref="K82" authorId="1" shapeId="0">
      <text>
        <r>
          <rPr>
            <b/>
            <sz val="9"/>
            <color indexed="81"/>
            <rFont val="Tahoma"/>
            <family val="2"/>
          </rPr>
          <t>Scott Sauer:</t>
        </r>
        <r>
          <rPr>
            <sz val="9"/>
            <color indexed="81"/>
            <rFont val="Tahoma"/>
            <family val="2"/>
          </rPr>
          <t xml:space="preserve">
Cell card, grouped with panels</t>
        </r>
      </text>
    </comment>
    <comment ref="K83" authorId="1" shapeId="0">
      <text>
        <r>
          <rPr>
            <b/>
            <sz val="9"/>
            <color indexed="81"/>
            <rFont val="Tahoma"/>
            <family val="2"/>
          </rPr>
          <t>Scott Sauer:</t>
        </r>
        <r>
          <rPr>
            <sz val="9"/>
            <color indexed="81"/>
            <rFont val="Tahoma"/>
            <family val="2"/>
          </rPr>
          <t xml:space="preserve">
Cell card, grouped with panels</t>
        </r>
      </text>
    </comment>
    <comment ref="K84" authorId="1" shapeId="0">
      <text>
        <r>
          <rPr>
            <b/>
            <sz val="9"/>
            <color indexed="81"/>
            <rFont val="Tahoma"/>
            <family val="2"/>
          </rPr>
          <t>Scott Sauer:</t>
        </r>
        <r>
          <rPr>
            <sz val="9"/>
            <color indexed="81"/>
            <rFont val="Tahoma"/>
            <family val="2"/>
          </rPr>
          <t xml:space="preserve">
Cell card, grouped with panels</t>
        </r>
      </text>
    </comment>
    <comment ref="K91" authorId="1" shapeId="0">
      <text>
        <r>
          <rPr>
            <b/>
            <sz val="9"/>
            <color indexed="81"/>
            <rFont val="Tahoma"/>
            <family val="2"/>
          </rPr>
          <t>Scott Sauer:</t>
        </r>
        <r>
          <rPr>
            <sz val="9"/>
            <color indexed="81"/>
            <rFont val="Tahoma"/>
            <family val="2"/>
          </rPr>
          <t xml:space="preserve">
Cell card, grouped with panels</t>
        </r>
      </text>
    </comment>
    <comment ref="A96" authorId="1" shapeId="0">
      <text>
        <r>
          <rPr>
            <b/>
            <sz val="9"/>
            <color indexed="81"/>
            <rFont val="Tahoma"/>
            <family val="2"/>
          </rPr>
          <t>Scott Sauer:</t>
        </r>
        <r>
          <rPr>
            <sz val="9"/>
            <color indexed="81"/>
            <rFont val="Tahoma"/>
            <family val="2"/>
          </rPr>
          <t xml:space="preserve">
New SKU
</t>
        </r>
      </text>
    </comment>
    <comment ref="J97" authorId="1" shapeId="0">
      <text>
        <r>
          <rPr>
            <b/>
            <sz val="9"/>
            <color indexed="81"/>
            <rFont val="Tahoma"/>
            <family val="2"/>
          </rPr>
          <t>Scott Sauer:</t>
        </r>
        <r>
          <rPr>
            <sz val="9"/>
            <color indexed="81"/>
            <rFont val="Tahoma"/>
            <family val="2"/>
          </rPr>
          <t xml:space="preserve">
Changed to battery
</t>
        </r>
      </text>
    </comment>
    <comment ref="A99" authorId="1" shapeId="0">
      <text>
        <r>
          <rPr>
            <b/>
            <sz val="9"/>
            <color indexed="81"/>
            <rFont val="Tahoma"/>
            <family val="2"/>
          </rPr>
          <t>Scott Sauer:</t>
        </r>
        <r>
          <rPr>
            <sz val="9"/>
            <color indexed="81"/>
            <rFont val="Tahoma"/>
            <family val="2"/>
          </rPr>
          <t xml:space="preserve">
New SKU
</t>
        </r>
      </text>
    </comment>
    <comment ref="A100" authorId="1" shapeId="0">
      <text>
        <r>
          <rPr>
            <b/>
            <sz val="9"/>
            <color indexed="81"/>
            <rFont val="Tahoma"/>
            <family val="2"/>
          </rPr>
          <t>Scott Sauer:</t>
        </r>
        <r>
          <rPr>
            <sz val="9"/>
            <color indexed="81"/>
            <rFont val="Tahoma"/>
            <family val="2"/>
          </rPr>
          <t xml:space="preserve">
New SKU
</t>
        </r>
      </text>
    </comment>
    <comment ref="A101" authorId="1" shapeId="0">
      <text>
        <r>
          <rPr>
            <b/>
            <sz val="9"/>
            <color indexed="81"/>
            <rFont val="Tahoma"/>
            <family val="2"/>
          </rPr>
          <t>Scott Sauer:</t>
        </r>
        <r>
          <rPr>
            <sz val="9"/>
            <color indexed="81"/>
            <rFont val="Tahoma"/>
            <family val="2"/>
          </rPr>
          <t xml:space="preserve">
New SKU
</t>
        </r>
      </text>
    </comment>
    <comment ref="A102" authorId="1" shapeId="0">
      <text>
        <r>
          <rPr>
            <b/>
            <sz val="9"/>
            <color indexed="81"/>
            <rFont val="Tahoma"/>
            <family val="2"/>
          </rPr>
          <t>Scott Sauer:</t>
        </r>
        <r>
          <rPr>
            <sz val="9"/>
            <color indexed="81"/>
            <rFont val="Tahoma"/>
            <family val="2"/>
          </rPr>
          <t xml:space="preserve">
New SKU
</t>
        </r>
      </text>
    </comment>
    <comment ref="K102" authorId="1" shapeId="0">
      <text>
        <r>
          <rPr>
            <b/>
            <sz val="9"/>
            <color indexed="81"/>
            <rFont val="Tahoma"/>
            <family val="2"/>
          </rPr>
          <t>Scott Sauer:</t>
        </r>
        <r>
          <rPr>
            <sz val="9"/>
            <color indexed="81"/>
            <rFont val="Tahoma"/>
            <family val="2"/>
          </rPr>
          <t xml:space="preserve">
Not PERS  Only attaches to 2GIG panel.</t>
        </r>
      </text>
    </comment>
    <comment ref="A103" authorId="1" shapeId="0">
      <text>
        <r>
          <rPr>
            <b/>
            <sz val="9"/>
            <color indexed="81"/>
            <rFont val="Tahoma"/>
            <family val="2"/>
          </rPr>
          <t>Scott Sauer:</t>
        </r>
        <r>
          <rPr>
            <sz val="9"/>
            <color indexed="81"/>
            <rFont val="Tahoma"/>
            <family val="2"/>
          </rPr>
          <t xml:space="preserve">
New SKU
</t>
        </r>
      </text>
    </comment>
    <comment ref="K103" authorId="1" shapeId="0">
      <text>
        <r>
          <rPr>
            <b/>
            <sz val="9"/>
            <color indexed="81"/>
            <rFont val="Tahoma"/>
            <family val="2"/>
          </rPr>
          <t>Scott Sauer:</t>
        </r>
        <r>
          <rPr>
            <sz val="9"/>
            <color indexed="81"/>
            <rFont val="Tahoma"/>
            <family val="2"/>
          </rPr>
          <t xml:space="preserve">
Not PERS  Only attaches to 2GIG panel.</t>
        </r>
      </text>
    </comment>
    <comment ref="A104" authorId="1" shapeId="0">
      <text>
        <r>
          <rPr>
            <b/>
            <sz val="9"/>
            <color indexed="81"/>
            <rFont val="Tahoma"/>
            <family val="2"/>
          </rPr>
          <t>Scott Sauer:</t>
        </r>
        <r>
          <rPr>
            <sz val="9"/>
            <color indexed="81"/>
            <rFont val="Tahoma"/>
            <family val="2"/>
          </rPr>
          <t xml:space="preserve">
New SKU
</t>
        </r>
      </text>
    </comment>
    <comment ref="K104" authorId="1" shapeId="0">
      <text>
        <r>
          <rPr>
            <b/>
            <sz val="9"/>
            <color indexed="81"/>
            <rFont val="Tahoma"/>
            <family val="2"/>
          </rPr>
          <t>Scott Sauer:</t>
        </r>
        <r>
          <rPr>
            <sz val="9"/>
            <color indexed="81"/>
            <rFont val="Tahoma"/>
            <family val="2"/>
          </rPr>
          <t xml:space="preserve">
Not PERS  Only attaches to 2GIG panel.</t>
        </r>
      </text>
    </comment>
    <comment ref="A105" authorId="1" shapeId="0">
      <text>
        <r>
          <rPr>
            <b/>
            <sz val="9"/>
            <color indexed="81"/>
            <rFont val="Tahoma"/>
            <family val="2"/>
          </rPr>
          <t>Scott Sauer:</t>
        </r>
        <r>
          <rPr>
            <sz val="9"/>
            <color indexed="81"/>
            <rFont val="Tahoma"/>
            <family val="2"/>
          </rPr>
          <t xml:space="preserve">
New SKU
</t>
        </r>
      </text>
    </comment>
  </commentList>
</comments>
</file>

<file path=xl/comments16.xml><?xml version="1.0" encoding="utf-8"?>
<comments xmlns="http://schemas.openxmlformats.org/spreadsheetml/2006/main">
  <authors>
    <author>darshit.shah</author>
  </authors>
  <commentList>
    <comment ref="A14" authorId="0" shapeId="0">
      <text>
        <r>
          <rPr>
            <b/>
            <sz val="9"/>
            <color indexed="81"/>
            <rFont val="Tahoma"/>
            <family val="2"/>
          </rPr>
          <t>darshit.shah:</t>
        </r>
        <r>
          <rPr>
            <sz val="9"/>
            <color indexed="81"/>
            <rFont val="Tahoma"/>
            <family val="2"/>
          </rPr>
          <t xml:space="preserve">
I also have a recessed Door Contact (2GIG_DW20R)</t>
        </r>
      </text>
    </comment>
  </commentList>
</comments>
</file>

<file path=xl/comments17.xml><?xml version="1.0" encoding="utf-8"?>
<comments xmlns="http://schemas.openxmlformats.org/spreadsheetml/2006/main">
  <authors>
    <author>Scott Sauer</author>
  </authors>
  <commentList>
    <comment ref="S3" authorId="0" shapeId="0">
      <text>
        <r>
          <rPr>
            <b/>
            <sz val="9"/>
            <color indexed="81"/>
            <rFont val="Tahoma"/>
            <family val="2"/>
          </rPr>
          <t>Scott Sauer:</t>
        </r>
        <r>
          <rPr>
            <sz val="9"/>
            <color indexed="81"/>
            <rFont val="Tahoma"/>
            <family val="2"/>
          </rPr>
          <t xml:space="preserve">
Updated Return code
</t>
        </r>
      </text>
    </comment>
    <comment ref="R17" authorId="0" shapeId="0">
      <text>
        <r>
          <rPr>
            <b/>
            <sz val="9"/>
            <color indexed="81"/>
            <rFont val="Tahoma"/>
            <family val="2"/>
          </rPr>
          <t>Scott Sauer:</t>
        </r>
        <r>
          <rPr>
            <sz val="9"/>
            <color indexed="81"/>
            <rFont val="Tahoma"/>
            <family val="2"/>
          </rPr>
          <t xml:space="preserve">
SKU Changed in Sage to from ADI-5821 to 5821
</t>
        </r>
      </text>
    </comment>
    <comment ref="S17" authorId="0" shapeId="0">
      <text>
        <r>
          <rPr>
            <b/>
            <sz val="9"/>
            <color indexed="81"/>
            <rFont val="Tahoma"/>
            <family val="2"/>
          </rPr>
          <t>Scott Sauer:</t>
        </r>
        <r>
          <rPr>
            <sz val="9"/>
            <color indexed="81"/>
            <rFont val="Tahoma"/>
            <family val="2"/>
          </rPr>
          <t xml:space="preserve">
SKU Changed in Sage to from ADI-5821 to 5821
</t>
        </r>
      </text>
    </comment>
    <comment ref="A45" authorId="0" shapeId="0">
      <text>
        <r>
          <rPr>
            <b/>
            <sz val="9"/>
            <color indexed="81"/>
            <rFont val="Tahoma"/>
            <family val="2"/>
          </rPr>
          <t>Scott Sauer:</t>
        </r>
        <r>
          <rPr>
            <sz val="9"/>
            <color indexed="81"/>
            <rFont val="Tahoma"/>
            <family val="2"/>
          </rPr>
          <t xml:space="preserve">
New SKU replaces WLS912L</t>
        </r>
      </text>
    </comment>
  </commentList>
</comments>
</file>

<file path=xl/comments18.xml><?xml version="1.0" encoding="utf-8"?>
<comments xmlns="http://schemas.openxmlformats.org/spreadsheetml/2006/main">
  <authors>
    <author>Scott Sauer</author>
    <author>Parmjit Parmar</author>
  </authors>
  <commentList>
    <comment ref="R3" authorId="0" shapeId="0">
      <text>
        <r>
          <rPr>
            <b/>
            <sz val="9"/>
            <color indexed="81"/>
            <rFont val="Tahoma"/>
            <family val="2"/>
          </rPr>
          <t>Scott Sauer:</t>
        </r>
        <r>
          <rPr>
            <sz val="9"/>
            <color indexed="81"/>
            <rFont val="Tahoma"/>
            <family val="2"/>
          </rPr>
          <t xml:space="preserve">
Sage SKU Changed to Match SBN
</t>
        </r>
      </text>
    </comment>
    <comment ref="S3" authorId="0" shapeId="0">
      <text>
        <r>
          <rPr>
            <b/>
            <sz val="9"/>
            <color indexed="81"/>
            <rFont val="Tahoma"/>
            <family val="2"/>
          </rPr>
          <t>Scott Sauer:</t>
        </r>
        <r>
          <rPr>
            <sz val="9"/>
            <color indexed="81"/>
            <rFont val="Tahoma"/>
            <family val="2"/>
          </rPr>
          <t xml:space="preserve">
Sage SKU Changed to Match SBN
</t>
        </r>
      </text>
    </comment>
    <comment ref="E10" authorId="1" shapeId="0">
      <text>
        <r>
          <rPr>
            <b/>
            <sz val="9"/>
            <color indexed="81"/>
            <rFont val="Tahoma"/>
            <family val="2"/>
          </rPr>
          <t>Parmjit Parmar:</t>
        </r>
        <r>
          <rPr>
            <sz val="9"/>
            <color indexed="81"/>
            <rFont val="Tahoma"/>
            <family val="2"/>
          </rPr>
          <t xml:space="preserve">
No longer used - need to retire this item</t>
        </r>
      </text>
    </comment>
    <comment ref="E17" authorId="1" shapeId="0">
      <text>
        <r>
          <rPr>
            <b/>
            <sz val="9"/>
            <color indexed="81"/>
            <rFont val="Tahoma"/>
            <family val="2"/>
          </rPr>
          <t>Parmjit Parmar:</t>
        </r>
        <r>
          <rPr>
            <sz val="9"/>
            <color indexed="81"/>
            <rFont val="Tahoma"/>
            <family val="2"/>
          </rPr>
          <t xml:space="preserve">
This item needs to retire - not needed</t>
        </r>
      </text>
    </comment>
  </commentList>
</comments>
</file>

<file path=xl/sharedStrings.xml><?xml version="1.0" encoding="utf-8"?>
<sst xmlns="http://schemas.openxmlformats.org/spreadsheetml/2006/main" count="147578" uniqueCount="5615">
  <si>
    <t xml:space="preserve">Mobile App </t>
  </si>
  <si>
    <t xml:space="preserve">Private Guard Response </t>
  </si>
  <si>
    <t>BETTER</t>
  </si>
  <si>
    <t>STARTER</t>
  </si>
  <si>
    <t>GOOD</t>
  </si>
  <si>
    <t>BEST</t>
  </si>
  <si>
    <t>Flood Detector</t>
  </si>
  <si>
    <t>Indoor Camera</t>
  </si>
  <si>
    <t>Google Home</t>
  </si>
  <si>
    <t>Outdoor Camera</t>
  </si>
  <si>
    <t>Doorbell Camera</t>
  </si>
  <si>
    <t>Motion Detector</t>
  </si>
  <si>
    <t>Glass Break Detector</t>
  </si>
  <si>
    <t>Panic Button Remote (White)</t>
  </si>
  <si>
    <t>Panic Button Remote (Black)</t>
  </si>
  <si>
    <t>Smoke Detector</t>
  </si>
  <si>
    <t>CO Detector</t>
  </si>
  <si>
    <t>Keyfob</t>
  </si>
  <si>
    <t>Door Contact</t>
  </si>
  <si>
    <t>Tilt Sensor</t>
  </si>
  <si>
    <t>Flood and Freeze Detector</t>
  </si>
  <si>
    <t>Wireless Doorbell</t>
  </si>
  <si>
    <t>Bypassable Door Contact</t>
  </si>
  <si>
    <t>Wireless Keypad</t>
  </si>
  <si>
    <t>Panic Button Remote</t>
  </si>
  <si>
    <t>Smoke, Heat, Detector</t>
  </si>
  <si>
    <t>Touch Screen Keypad</t>
  </si>
  <si>
    <t>SmartCode 10 (Solid Brass)</t>
  </si>
  <si>
    <t>SmartCode 10 (Nickel Satin)</t>
  </si>
  <si>
    <t>SmartCode 10 (Venetian Bronze)</t>
  </si>
  <si>
    <t>SmartCode 10 Touch (Solid BronzeBrass)</t>
  </si>
  <si>
    <t>SmartCode 10 Touch (Nickel Satin)</t>
  </si>
  <si>
    <t>SmartCode 10 Touch (Venetian Bronze)</t>
  </si>
  <si>
    <t>Thermostat</t>
  </si>
  <si>
    <t>Garage Door Opener</t>
  </si>
  <si>
    <t>Image Sensor</t>
  </si>
  <si>
    <t>Light Bulb</t>
  </si>
  <si>
    <t>Lamp Module</t>
  </si>
  <si>
    <t>Appliance Module</t>
  </si>
  <si>
    <t>Price</t>
  </si>
  <si>
    <t>Item Code</t>
  </si>
  <si>
    <t>$29.99/mo</t>
  </si>
  <si>
    <t>60-807-95R</t>
  </si>
  <si>
    <t>60-873-95</t>
  </si>
  <si>
    <t>TX-4200-01-1</t>
  </si>
  <si>
    <t>TX-4200-01-2</t>
  </si>
  <si>
    <t>TX-6010-01-1</t>
  </si>
  <si>
    <t>TX-6310-01-1</t>
  </si>
  <si>
    <t>TX-E101</t>
  </si>
  <si>
    <t>TX-E201</t>
  </si>
  <si>
    <t>TX-E401</t>
  </si>
  <si>
    <t>TX-E611</t>
  </si>
  <si>
    <t>2GIG_CO3_345</t>
  </si>
  <si>
    <t>2GIG_DBELL</t>
  </si>
  <si>
    <t>2GIG_DW10_34</t>
  </si>
  <si>
    <t>2GIG_DW40</t>
  </si>
  <si>
    <t>2GIG_FT1345</t>
  </si>
  <si>
    <t>2GIG_GB1_345</t>
  </si>
  <si>
    <t>2GIG_KEY2</t>
  </si>
  <si>
    <t>2GIG_PAD1</t>
  </si>
  <si>
    <t>2GIG_PANIC1</t>
  </si>
  <si>
    <t>ADI_MOTION</t>
  </si>
  <si>
    <t>ADI_SMOKE</t>
  </si>
  <si>
    <t>2GIG_TAKE345</t>
  </si>
  <si>
    <t>2GIG_TILT345</t>
  </si>
  <si>
    <t>2GIG_TS1_E</t>
  </si>
  <si>
    <t>9GED18000-1</t>
  </si>
  <si>
    <t>9GED18000-2</t>
  </si>
  <si>
    <t>9GED18000-3</t>
  </si>
  <si>
    <t>9GED21500-4</t>
  </si>
  <si>
    <t>9GED21500-5</t>
  </si>
  <si>
    <t>9GED21500-6</t>
  </si>
  <si>
    <t>ADC-T2000</t>
  </si>
  <si>
    <t>2GIG_GD00Z_5</t>
  </si>
  <si>
    <t>2GIG_IMAGE1</t>
  </si>
  <si>
    <t>2GIG_LB60Z</t>
  </si>
  <si>
    <t>2GIG_PD300Z2</t>
  </si>
  <si>
    <t>2GIG_PS15Z-2</t>
  </si>
  <si>
    <t>GOOGLE HOME</t>
  </si>
  <si>
    <t>$49.99/mo</t>
  </si>
  <si>
    <t>1TB SVR NEW</t>
  </si>
  <si>
    <t>Additional Monthly Clips</t>
  </si>
  <si>
    <t>Mini Dome Camera Indoor/Outdoor</t>
  </si>
  <si>
    <t>Mini Bullet Camera Indoor/Outdoor</t>
  </si>
  <si>
    <t>ADC_DOORBELL</t>
  </si>
  <si>
    <t>ADC_V521R</t>
  </si>
  <si>
    <t>ADC_V721W</t>
  </si>
  <si>
    <t>VID_EXPANS</t>
  </si>
  <si>
    <t>ADC_VC826</t>
  </si>
  <si>
    <t>ADC_VC726</t>
  </si>
  <si>
    <t>$59.99/mo</t>
  </si>
  <si>
    <t xml:space="preserve">Cold weather Motion </t>
  </si>
  <si>
    <t xml:space="preserve">Cold weather Door Contact </t>
  </si>
  <si>
    <t>2GIG_5800PIR</t>
  </si>
  <si>
    <t>2GIG_5816OD</t>
  </si>
  <si>
    <t xml:space="preserve">Additional Monthly Clips (8+ Cameras) </t>
  </si>
  <si>
    <t>Automation bundle</t>
  </si>
  <si>
    <t>English Description</t>
  </si>
  <si>
    <t>French Description</t>
  </si>
  <si>
    <t>English Title</t>
  </si>
  <si>
    <t>French Title</t>
  </si>
  <si>
    <t>Code</t>
  </si>
  <si>
    <t>English Hoverover</t>
  </si>
  <si>
    <t>French Hoverover</t>
  </si>
  <si>
    <t>Availability rules</t>
  </si>
  <si>
    <t>on Starter only</t>
  </si>
  <si>
    <t>Category</t>
  </si>
  <si>
    <t>Additional Services</t>
  </si>
  <si>
    <t>Starter</t>
  </si>
  <si>
    <t>Good</t>
  </si>
  <si>
    <t>Bundles</t>
  </si>
  <si>
    <t>Better</t>
  </si>
  <si>
    <t>Best</t>
  </si>
  <si>
    <t>Automation Bundle</t>
  </si>
  <si>
    <t>Product</t>
  </si>
  <si>
    <t>Mobile App</t>
  </si>
  <si>
    <t>Private Guard response</t>
  </si>
  <si>
    <t>on Starter only
in Private Guard area only</t>
  </si>
  <si>
    <t>Sub-Category</t>
  </si>
  <si>
    <t>Keypads and remotes</t>
  </si>
  <si>
    <t>Keypads and Remotes</t>
  </si>
  <si>
    <t>on Automation Bundle, Best</t>
  </si>
  <si>
    <t>Cameras</t>
  </si>
  <si>
    <t>on Better and Best bundle</t>
  </si>
  <si>
    <t>on Good or Better</t>
  </si>
  <si>
    <t>$5 bundle</t>
  </si>
  <si>
    <t>$15 promo</t>
  </si>
  <si>
    <t>Promotions</t>
  </si>
  <si>
    <t>PRS_BUNDLE</t>
  </si>
  <si>
    <t>AF ACCESS</t>
  </si>
  <si>
    <t>5FORLIFE</t>
  </si>
  <si>
    <t>$5 off ongoing</t>
  </si>
  <si>
    <t>$15 off for 24 months</t>
  </si>
  <si>
    <t>Smart Thermostat</t>
  </si>
  <si>
    <t>Optional Equipment</t>
  </si>
  <si>
    <t>Recessed Door contact</t>
  </si>
  <si>
    <t>2GIG_DW20R</t>
  </si>
  <si>
    <t>2GIGHOMEAUTO</t>
  </si>
  <si>
    <t>$39.99/mo</t>
  </si>
  <si>
    <t xml:space="preserve">1 analog keypad 
1 motion detector 
2 door and window contacts </t>
  </si>
  <si>
    <t>1 touchscreen control panel 
2 motion detectors 
3 door and window contacts 
1 camera 
1 smoke, heat and freeze detector 
Mobile app
Private guard response (where available)</t>
  </si>
  <si>
    <t>1 touchscreen control panel 
1 secondary analog keypad 
2 motion detectors 
3 door and window contacts 
1 camera 
1 smoke, heat and freeze detector 
1 smart thermostat/1 smart door lock</t>
  </si>
  <si>
    <t>N/A</t>
  </si>
  <si>
    <t>Sensors and Detectors</t>
  </si>
  <si>
    <t>Door locks and thermostats</t>
  </si>
  <si>
    <t>Lights and other accessories</t>
  </si>
  <si>
    <t>A motion detector increases security by detecting motion when the system is armed in away mode.</t>
  </si>
  <si>
    <t>This sensor sends an alert to the security panel when a door or window is opened.</t>
  </si>
  <si>
    <t>This device monitors windows or doors and alerts you via the mobile app when it detects glass breaking.</t>
  </si>
  <si>
    <t>This detector emits an 85 dB audible alarm, alerts the monitoring centre and sends a notification through the mobile app when it detects an excessive level of carbon monoxide.</t>
  </si>
  <si>
    <t>Installed in the basement, this device triggers a mobile app alert and notifies the monitoring centre upon detection of water.</t>
  </si>
  <si>
    <t>Ce détecteur augmente la sécurité en détectant le mouvement lorsque le système est armé en mode absent.</t>
  </si>
  <si>
    <t>Détecteur de mouvement</t>
  </si>
  <si>
    <t>Contact de porte et fenêtre</t>
  </si>
  <si>
    <t>Ce capteur envoie une alerte au panneau de sécurité lorsqu’une porte ou une fenêtre est ouverte.</t>
  </si>
  <si>
    <t>Capteur intelligent de bris de verre</t>
  </si>
  <si>
    <t>Carbon monoxide detector</t>
  </si>
  <si>
    <t>Détecteur de monoxyde de carbone</t>
  </si>
  <si>
    <t xml:space="preserve">Répondez à la porte à partir de votre téléphone intelligent. Cette sonnette vidéo vous permet de voir, d'entendre et de parler au visiteur à votre porte, que vous soyez à la maison, au travail ou en déplacement. </t>
  </si>
  <si>
    <t>Answer the door from your smartphone. This smart video doorbell allows you to see, hear, and speak to the visitor at your door whether you’re at home, at work, or on the go.</t>
  </si>
  <si>
    <t>Indoor Video Camera</t>
  </si>
  <si>
    <t>Caméra intérieure</t>
  </si>
  <si>
    <t xml:space="preserve">Visionnez la vidéo en direct et enregistrée en haute définition à tout moment depuis votre téléphone intelligent. </t>
  </si>
  <si>
    <t>Access live and high definition recorded video from your smartphone anytime.</t>
  </si>
  <si>
    <t>The wireless outdoor video camera, resistant to weather conditions, works perfectly with the mobile app.</t>
  </si>
  <si>
    <t>Cette caméra sans fil pour l’extérieur, résistante aux conditions météorologiques, fonctionne parfaitement avec l'application Maison intelligente.</t>
  </si>
  <si>
    <t>Caméra extérieure</t>
  </si>
  <si>
    <t>With its compact design and outstanding HD quality video, this high-performance mini bullet camera is optimized for both indoor and outdoor video monitoring.</t>
  </si>
  <si>
    <t xml:space="preserve">Avec son design compact et sa qualité vidéo HD exceptionnelle, cette caméra miniature de haute performance est optimisée pour la surveillance vidéo intérieure et extérieure. </t>
  </si>
  <si>
    <t>Caméra intérieure/extérieure</t>
  </si>
  <si>
    <t xml:space="preserve">The SVR provides 24/7 local video storage and comes with automatic remote accessibility, mobile app compatibility and dynamic cloud management. </t>
  </si>
  <si>
    <t xml:space="preserve">Cet enregistreur offre un stockage local de vidéos en tout temps. Compatible avec les applications mobiles, il permet l'accès à distance automatique et la gestion dynamique du nuage. </t>
  </si>
  <si>
    <t>With this door lock, you can lock or unlock the door from anywhere right from your smartphone.</t>
  </si>
  <si>
    <t xml:space="preserve">Avec cette serrure, vous pouvez verrouiller ou déverrouiller la porte où que vous soyez à partir de votre téléphone intelligent. </t>
  </si>
  <si>
    <t xml:space="preserve">Entrez chez vous sans clé, en utilisant un code personnel. Le pêne dormant motorisé se verrouille en appuyant simplement sur un bouton. </t>
  </si>
  <si>
    <t>Thermostat intelligent</t>
  </si>
  <si>
    <t xml:space="preserve">Créez des zones de confort afin que le thermostat puisse intelligemment chauffer ou refroidir votre demeure lors de votre départ ou en prévision de votre arrivée. </t>
  </si>
  <si>
    <t xml:space="preserve">Ouvrez ou fermez votre porte de garage à distance au moyen de l'application mobile. L'appareil est compatible avec pratiquement tout ouvre-porte de garage automatique relié à une porte sectionnelle. </t>
  </si>
  <si>
    <t xml:space="preserve">Open or close your garage door remotely through the mobile app. The device is compatible with virtually any automatic garage door opener connected to a sectional garage door. </t>
  </si>
  <si>
    <t xml:space="preserve">Set up geo-fencing so that the thermostat can smartly heat or cool your home whether you're leaving or coming home. </t>
  </si>
  <si>
    <t xml:space="preserve">With this keyless entry lock, enter your home using a personal code. The motorized deadbolt locks with just the push of a button. </t>
  </si>
  <si>
    <t>This passive infrared motion sensor takes images when triggered and works in the dark.</t>
  </si>
  <si>
    <t>Détecteur de fumée et de température</t>
  </si>
  <si>
    <t>This detector emits an audible and visual alarm, alerts the monitoring centre and sends a notification through the mobile app when it detects smoke or excessive heat or cold.</t>
  </si>
  <si>
    <t>Ampoule intelligente</t>
  </si>
  <si>
    <t>Gradateur d’éclairage</t>
  </si>
  <si>
    <t xml:space="preserve">Allumez et éteignez un appareil électronique où que vous soyez à l'aide de l'application mobile. </t>
  </si>
  <si>
    <t>Turn an electronic device on and off from anywhere using the mobile app.</t>
  </si>
  <si>
    <t>You can control this fully dimmable smart light bulb from the mobile app. The bulb provides soft-white illumination that is equivalent to a 60-watt incandescent bulb.</t>
  </si>
  <si>
    <t>1 panneau de contrôle analogique 
1 détecteur de mouvement 
2 contacts de porte et fenêtre</t>
  </si>
  <si>
    <t>1 panneau de contrôle à écran tactile 
2 détecteurs de mouvement 
3 contacts de porte et fenêtre 
Application mobile
Intervention d’un agent de sécurité privé (là où le service est offert)</t>
  </si>
  <si>
    <t>1 panneau de contrôle à écran tactile 
2 détecteurs de mouvement 
3 contacts de porte et fenêtre 
1 caméra 
1 détecteur de fumée et de température 
Application mobile
Intervention d’un agent de sécurité privé (là où le service est offert)</t>
  </si>
  <si>
    <t xml:space="preserve">1 panneau de contrôle à écran tactile 
1 clavier analogique secondaire 
2 détecteurs de mouvement 
3 contacts de porte et fenêtre 
1 caméra 
1 détecteur de fumée et de température 
1 thermostat intelligent/ 1 serrurre de porte intelligente </t>
  </si>
  <si>
    <t>Départ</t>
  </si>
  <si>
    <t>Bon</t>
  </si>
  <si>
    <t>Mieux</t>
  </si>
  <si>
    <t>Meilleur</t>
  </si>
  <si>
    <t>Sold in BRS Chan</t>
  </si>
  <si>
    <t>Y</t>
  </si>
  <si>
    <t>Install Duration (Minutes)</t>
  </si>
  <si>
    <t>_STARTER</t>
  </si>
  <si>
    <t>_GOOD</t>
  </si>
  <si>
    <t>_BETTER</t>
  </si>
  <si>
    <t>_BEST</t>
  </si>
  <si>
    <t>2GIG-GC2 (English)
2GIG-GC2F (French)</t>
  </si>
  <si>
    <t>2GIG-3GBX-A</t>
  </si>
  <si>
    <t>2WAYVOICE</t>
  </si>
  <si>
    <t>Bundle Composition</t>
  </si>
  <si>
    <t>WIFIDLINK</t>
  </si>
  <si>
    <t>WIFI_EXTEND</t>
  </si>
  <si>
    <t>WEATHER2PNL</t>
  </si>
  <si>
    <t>Camera Selection Added  by Rep</t>
  </si>
  <si>
    <t>SIMON_XT</t>
  </si>
  <si>
    <t xml:space="preserve">TX-E201 </t>
  </si>
  <si>
    <t>NEW INSTALL</t>
  </si>
  <si>
    <t>Smart Device Selection Added  by Rep</t>
  </si>
  <si>
    <t>$34.99/mo</t>
  </si>
  <si>
    <t>PKSEC_SA</t>
  </si>
  <si>
    <t>WIRELESS TAKEOVER</t>
  </si>
  <si>
    <t>$24.99/mo</t>
  </si>
  <si>
    <t>PKT2SEC</t>
  </si>
  <si>
    <t xml:space="preserve">1 analog keypad </t>
  </si>
  <si>
    <t xml:space="preserve">1 panneau de contrôle analogique 
</t>
  </si>
  <si>
    <t>PKT2SECA</t>
  </si>
  <si>
    <t xml:space="preserve"> with Remote Access</t>
  </si>
  <si>
    <t>2GIG Wireless Takeover with Remote Access</t>
  </si>
  <si>
    <t>Hardwire Honeywell SEM Takeover</t>
  </si>
  <si>
    <t>HARDWIRED TAKEOVER</t>
  </si>
  <si>
    <t>PKHHSEC</t>
  </si>
  <si>
    <t>ADC-SEM100VT</t>
  </si>
  <si>
    <t>ADI-467</t>
  </si>
  <si>
    <t>2GIG_3GTKXA</t>
  </si>
  <si>
    <t>Hardwire Honeywell SEM Takeover with Remote Access</t>
  </si>
  <si>
    <t>PKHHSECA</t>
  </si>
  <si>
    <t>VISTA-20PCN</t>
  </si>
  <si>
    <t>Honeywell Wirelesss to 2GIG takeover</t>
  </si>
  <si>
    <t>PKTHSEC</t>
  </si>
  <si>
    <t>PKTHSECA</t>
  </si>
  <si>
    <t>1 analog keypad</t>
  </si>
  <si>
    <t xml:space="preserve">1 panneau de contrôle analogique </t>
  </si>
  <si>
    <t>Hardwire DSC SEM Takeover</t>
  </si>
  <si>
    <t>PKTHDSEC</t>
  </si>
  <si>
    <t>ADC-SEM100PS</t>
  </si>
  <si>
    <t>CHWB</t>
  </si>
  <si>
    <t>Hardwire DSC SEM Takeover with Remote Access</t>
  </si>
  <si>
    <t>PKTHDSEA</t>
  </si>
  <si>
    <t xml:space="preserve">Hardwire Super Switch Takeover </t>
  </si>
  <si>
    <t>HWSECURE</t>
  </si>
  <si>
    <t>HWSEC_AC</t>
  </si>
  <si>
    <t>Hardwire Super Switch Takeover with Remote Access</t>
  </si>
  <si>
    <t>Honeywell Wirelesss to 2GIG takeover with Remote Access</t>
  </si>
  <si>
    <t>HWCONNEC</t>
  </si>
  <si>
    <t>2GIG to 2GIG Wireless Takeover</t>
  </si>
  <si>
    <t>PKT2CONN</t>
  </si>
  <si>
    <t>PKTHCONN</t>
  </si>
  <si>
    <t>Simon XT to Simon XT Takeover</t>
  </si>
  <si>
    <t>PKTSCONN</t>
  </si>
  <si>
    <t>600-1048XTZ</t>
  </si>
  <si>
    <t>SEV_WEATHER</t>
  </si>
  <si>
    <t>$44.99/mo</t>
  </si>
  <si>
    <t>HWCONTRO</t>
  </si>
  <si>
    <t>PKT2CONT</t>
  </si>
  <si>
    <t>PKHHCONN</t>
  </si>
  <si>
    <t>PKTHCONT</t>
  </si>
  <si>
    <t>PKTHCON</t>
  </si>
  <si>
    <t>PKTSCONT</t>
  </si>
  <si>
    <t>SIMON XT to SIMON XT Wireless Takeover</t>
  </si>
  <si>
    <t>PKTSSEC</t>
  </si>
  <si>
    <t>SIMON XT to SIMON XT with Remote Access</t>
  </si>
  <si>
    <t>PKTSSECA</t>
  </si>
  <si>
    <t>only works with SimonXT panels</t>
  </si>
  <si>
    <t>on Better or Best Bundle</t>
  </si>
  <si>
    <t>HWCOMMAN</t>
  </si>
  <si>
    <t>$54.99/mo</t>
  </si>
  <si>
    <t>PKT2COMM</t>
  </si>
  <si>
    <t>PKHHCOMM</t>
  </si>
  <si>
    <t>DSC-PC5108</t>
  </si>
  <si>
    <t>Core Package - STARTER</t>
  </si>
  <si>
    <t>Core Package - GOOD - CMO</t>
  </si>
  <si>
    <t>Core Package - BETTER - CMO</t>
  </si>
  <si>
    <t>1 (not in SBN bundle)</t>
  </si>
  <si>
    <t>1 analog keypad
1 camera 
1 smoke, heat and freeze detector 
Mobile app
Private guard response (where available)</t>
  </si>
  <si>
    <t>1 analog keypad 
1 camera 
1 smoke, heat and freeze detector 
Mobile app
Private guard response (where available)</t>
  </si>
  <si>
    <t>1 camera 
1 smoke, heat and freeze detector 
Mobile app
Private guard response (where available)</t>
  </si>
  <si>
    <t>Core Package - BEST - CMO</t>
  </si>
  <si>
    <t>1 analog keypad
3 door and window contacts 
1 camera 
1 smoke, heat and freeze detector 
1 smart thermostat/1 smart door lock</t>
  </si>
  <si>
    <t>1 analog keypad 
3 door and window contacts 
1 camera 
1 smoke, heat and freeze detector 
1 smart thermostat/1 smart door lock</t>
  </si>
  <si>
    <t>PKTHCOMM</t>
  </si>
  <si>
    <t>PKTHDCOM</t>
  </si>
  <si>
    <t>Core Package - GOOD - FMO</t>
  </si>
  <si>
    <t>QOLSYS_IQ2</t>
  </si>
  <si>
    <t>PG_DW_9975</t>
  </si>
  <si>
    <t>PG_MOTION1</t>
  </si>
  <si>
    <t>Q-GOOD</t>
  </si>
  <si>
    <t>Core Package - BETTER - FMO</t>
  </si>
  <si>
    <t>Q-BETTER</t>
  </si>
  <si>
    <t>PG_SMOKE1</t>
  </si>
  <si>
    <t>Core Package - BEST - FMO</t>
  </si>
  <si>
    <t>Q-BEST</t>
  </si>
  <si>
    <t>1 touchscreen control panel 
2 motion detectors 
3 door and window contacts 
1 camera 
1 smoke, heat and freeze detector 
1 smart thermostat/1 smart door lock</t>
  </si>
  <si>
    <t xml:space="preserve">1 panneau de contrôle à écran tactile 
2 détecteurs de mouvement 
3 contacts de porte et fenêtre 
1 caméra 
1 détecteur de fumée et de température 
1 thermostat intelligent/ 1 serrurre de porte intelligente </t>
  </si>
  <si>
    <t>BV-300</t>
  </si>
  <si>
    <t>DSC-AC500</t>
  </si>
  <si>
    <t>DSC-PC1864</t>
  </si>
  <si>
    <t>DSC-RF5132433</t>
  </si>
  <si>
    <t>DSC-WS4920</t>
  </si>
  <si>
    <t>wireless repeater</t>
  </si>
  <si>
    <t>DSC-WS4928</t>
  </si>
  <si>
    <t>wireless panic/hold-up</t>
  </si>
  <si>
    <t>DSC-WTK5504DC</t>
  </si>
  <si>
    <t>2 way wireless touch screen-requires TR5164-433 transceiver</t>
  </si>
  <si>
    <t>Power Series ADC SEM100 3G Telus Sys</t>
  </si>
  <si>
    <t>DSC-1832</t>
  </si>
  <si>
    <t>Control Panel - Large Panel</t>
  </si>
  <si>
    <t>DSC-AC100ULC</t>
  </si>
  <si>
    <t>DSC-EVDW4975</t>
  </si>
  <si>
    <t>DSC-FSA210AS</t>
  </si>
  <si>
    <t>DSC-FSA410AS</t>
  </si>
  <si>
    <t>HW smoke-4 wire</t>
  </si>
  <si>
    <t>DSC-LC100PI</t>
  </si>
  <si>
    <t>DSC-PC1616SNK</t>
  </si>
  <si>
    <t>DSC-PK5500</t>
  </si>
  <si>
    <t>64 z alpha keypad</t>
  </si>
  <si>
    <t>DSC-PK5501</t>
  </si>
  <si>
    <t>PK5501 picture Icon</t>
  </si>
  <si>
    <t>DSC-RFK5500</t>
  </si>
  <si>
    <t>64Z ALPA wireless keypad</t>
  </si>
  <si>
    <t>DSC-RFK5501</t>
  </si>
  <si>
    <t>64Z LCD ICON wireless keypad</t>
  </si>
  <si>
    <t>DSC-WLS912L</t>
  </si>
  <si>
    <t>DSC-WS4904P</t>
  </si>
  <si>
    <t>DSC-WS4913</t>
  </si>
  <si>
    <t>DSC-WS4936</t>
  </si>
  <si>
    <t>DSC-WS4939</t>
  </si>
  <si>
    <t>Wireless 4 button keyfob</t>
  </si>
  <si>
    <t>DSC-WS4945</t>
  </si>
  <si>
    <t>DSC-WS4985</t>
  </si>
  <si>
    <t>DSC-WT5500</t>
  </si>
  <si>
    <t>SIMON-60914</t>
  </si>
  <si>
    <t>Simon back-up battery</t>
  </si>
  <si>
    <t>TAN-60QCWH</t>
  </si>
  <si>
    <t>HW contact-surface mount with magnet(10 pack)</t>
  </si>
  <si>
    <t>TAN-STB38TCWH</t>
  </si>
  <si>
    <t>HW contact-recessed-stubby-(10 pack)</t>
  </si>
  <si>
    <t>WLS914-433</t>
  </si>
  <si>
    <t>ADC-SEM210PS</t>
  </si>
  <si>
    <t>1321CN-GT</t>
  </si>
  <si>
    <t>16VAC Transformer</t>
  </si>
  <si>
    <t>Cold weather Motion detector</t>
  </si>
  <si>
    <t>4219</t>
  </si>
  <si>
    <t>8 zone expander</t>
  </si>
  <si>
    <t>5800COA</t>
  </si>
  <si>
    <t>5800COMBO-CN</t>
  </si>
  <si>
    <t>5800MINI</t>
  </si>
  <si>
    <t>Honeywell Door/Window Transmitter</t>
  </si>
  <si>
    <t>5802WXT</t>
  </si>
  <si>
    <t>1-button wireless panic</t>
  </si>
  <si>
    <t>5828</t>
  </si>
  <si>
    <t>5834-4</t>
  </si>
  <si>
    <t>4 button keyfob</t>
  </si>
  <si>
    <t>6150RF</t>
  </si>
  <si>
    <t>HW Keypad with RF Reciever-Fixed English</t>
  </si>
  <si>
    <t>6150RFFR</t>
  </si>
  <si>
    <t>HW Keypad with RF Reciever(French)</t>
  </si>
  <si>
    <t>2nd wired keypad-fixed English</t>
  </si>
  <si>
    <t>6160</t>
  </si>
  <si>
    <t>Alpha keypad PGM Tool</t>
  </si>
  <si>
    <t>112V 4HA Battery</t>
  </si>
  <si>
    <t>ADI-5821</t>
  </si>
  <si>
    <t>ADI-6151F</t>
  </si>
  <si>
    <t>2nd wired keypad-fixed French</t>
  </si>
  <si>
    <t>K0991</t>
  </si>
  <si>
    <t>5VDC plug-in for 5828 keypad</t>
  </si>
  <si>
    <t>TR5164-433</t>
  </si>
  <si>
    <t>Power Series 2_Way Wireless Transceiver-32 zones</t>
  </si>
  <si>
    <t>V2050FCN203</t>
  </si>
  <si>
    <t>Takeover KIT</t>
  </si>
  <si>
    <t>8-48 Zone Controler</t>
  </si>
  <si>
    <t>SEM  Gateway Vista Telus</t>
  </si>
  <si>
    <t>ADC_SLIMBELL</t>
  </si>
  <si>
    <t>ADC_SVR1002</t>
  </si>
  <si>
    <t>ADC_SVR1221</t>
  </si>
  <si>
    <t>TRID30W</t>
  </si>
  <si>
    <t>Z-Wave signal extender</t>
  </si>
  <si>
    <t>ADC-VACC-W</t>
  </si>
  <si>
    <t>ADC-VDB106</t>
  </si>
  <si>
    <t>2GIG Panic Button Remote</t>
  </si>
  <si>
    <t>Z-Wave Plug-in Lamp Module</t>
  </si>
  <si>
    <t>Z-Wave Plug-in Appliance Module</t>
  </si>
  <si>
    <t>2GIG 900MHz Transceiver</t>
  </si>
  <si>
    <t>PG_2ND_KYPAD</t>
  </si>
  <si>
    <t>DSC PowerG  Keypad WS9LCDWFx</t>
  </si>
  <si>
    <t>PG_CO_9933</t>
  </si>
  <si>
    <t>PowerG CO Detector 9933</t>
  </si>
  <si>
    <t>PowerG Door / Window Vanishing Sensor 9975</t>
  </si>
  <si>
    <t>PG_FOB_9939</t>
  </si>
  <si>
    <t>PowerG Keyfob 9939</t>
  </si>
  <si>
    <t>PG_GB_9922</t>
  </si>
  <si>
    <t>PowerG Glass Break Detector 9922</t>
  </si>
  <si>
    <t>PowerG Motion Detector 9914</t>
  </si>
  <si>
    <t>PG_PANIC1</t>
  </si>
  <si>
    <t>PowerG Panic Button Remote 9938</t>
  </si>
  <si>
    <t>PowerG Smoke &amp; Heat Detector 9916</t>
  </si>
  <si>
    <t>QS_PAD_TOUCH</t>
  </si>
  <si>
    <t>Qolsys Secondary Touchscreen Keypad QW9102-840</t>
  </si>
  <si>
    <t>Contact de porte/fenêtre sans fil PowerG</t>
  </si>
  <si>
    <t>Télécommande à 4 boutons sans fil PowerG</t>
  </si>
  <si>
    <t>Détecteur de bris de verre sans fil PowerG</t>
  </si>
  <si>
    <t>Détecteur de mouvement sans fil PowerG</t>
  </si>
  <si>
    <t>Bouton d'urgence sans fil PowerG</t>
  </si>
  <si>
    <t>Détecteur de fumée et dechaleur sans fil PowerG</t>
  </si>
  <si>
    <t>Clavier tactile secondaire Qolsys IQ Remote</t>
  </si>
  <si>
    <t>only works with 2GIG Panels (and 345mhz Qolsys Panel - FMO)</t>
  </si>
  <si>
    <t>Availability rules (Equipment)</t>
  </si>
  <si>
    <t>on Starter bundle only</t>
  </si>
  <si>
    <t>Availability rules (Bundles)</t>
  </si>
  <si>
    <t>on Good, Better and Best bundle</t>
  </si>
  <si>
    <t>Remote Panic Button (White)</t>
  </si>
  <si>
    <t>Remote Panic Button (Black)</t>
  </si>
  <si>
    <t>Monitored Smoke Detector</t>
  </si>
  <si>
    <r>
      <rPr>
        <sz val="11"/>
        <color theme="1"/>
        <rFont val="Calibri"/>
        <family val="2"/>
      </rPr>
      <t>Détecteur de fumée relié à une centrale</t>
    </r>
  </si>
  <si>
    <t>Garage Door Tilt Sensor</t>
  </si>
  <si>
    <r>
      <rPr>
        <sz val="11"/>
        <color theme="1"/>
        <rFont val="Calibri"/>
        <family val="2"/>
      </rPr>
      <t>Capteur de mouvement de porte de garage</t>
    </r>
  </si>
  <si>
    <t>Monitored Flood &amp; Freeze Detector</t>
  </si>
  <si>
    <r>
      <rPr>
        <sz val="11"/>
        <color theme="1"/>
        <rFont val="Calibri"/>
        <family val="2"/>
      </rPr>
      <t>Détect. inondation/gel relié à centrale</t>
    </r>
  </si>
  <si>
    <t>Détecteur de mouvements par temps froid</t>
  </si>
  <si>
    <t xml:space="preserve">This sensor triggers the alarm system when a break or shattering of glass is detected.  </t>
  </si>
  <si>
    <t>A personal device that can trigger an emergency panic signal at the push of a button.</t>
  </si>
  <si>
    <t>Detects smoke and alerts the Central Monitoring Station who may dispatch emergency personnel in the event of a fire.</t>
  </si>
  <si>
    <t>A personal device that can remotely arm or disarm the system at the push of a button.</t>
  </si>
  <si>
    <t>Designed for garage doors where the tilt status needs to be monitored.  The sensor transmits a "tilt" at 45 degrees, and a "restore" once returned to less than 45 degrees.</t>
  </si>
  <si>
    <t>A door or window contact that is hidden within the frame of the door / window.</t>
  </si>
  <si>
    <t xml:space="preserve">A secondary wireless touchscreen keypad that allows control of your system.  Useful for side entrances and bedroom. </t>
  </si>
  <si>
    <t xml:space="preserve">Clavier secondaire, tactile et sans fil permettant de commander le système; utile pour les entrées secondaires et les chambres. </t>
  </si>
  <si>
    <t xml:space="preserve">A secondary wireless keypad that allows control of your system.  Useful for side entrances and bedroom. </t>
  </si>
  <si>
    <t xml:space="preserve">Clavier secondaire sans fil permettant de commander le système; utile pour les entrées secondaires et les chambres. </t>
  </si>
  <si>
    <t>A personal device that can remotely arm or disarm the system, open a garage door, and trigger a panic signal at the push of a button.</t>
  </si>
  <si>
    <t>Cold Weather Door Contact</t>
  </si>
  <si>
    <t>Contact de porte et fenêtre  par temps froid</t>
  </si>
  <si>
    <t>Caméra intérieure/extérieure (dôme)</t>
  </si>
  <si>
    <t>With its compact design and outstanding HD quality video, this high-performance dome camera is optimized for both indoor and outdoor video monitoring.</t>
  </si>
  <si>
    <t xml:space="preserve">Avec son design compact et sa qualité vidéo HD exceptionnelle, cette caméra dôme de haute performance est optimisée pour la surveillance vidéo intérieure et extérieure. </t>
  </si>
  <si>
    <t>DSC PowerG  Keypad</t>
  </si>
  <si>
    <t>PowerG Door / Window Vanishing Sensor</t>
  </si>
  <si>
    <t>PowerG Flood Detector</t>
  </si>
  <si>
    <t>PowerG Keyfob</t>
  </si>
  <si>
    <t>PowerG Glass Break Detector</t>
  </si>
  <si>
    <t>PowerG Motion Detector</t>
  </si>
  <si>
    <t>PowerG Panic Button Remote</t>
  </si>
  <si>
    <t>PowerG Smoke &amp; Heat Detector</t>
  </si>
  <si>
    <t>Qolsys Secondary Touchscreen Keypad</t>
  </si>
  <si>
    <t>Poste d'armement bidirectionnel sans fil DSC PowerG</t>
  </si>
  <si>
    <t>Détecteur de monoxyde de carbone sans fil DSC PowerG</t>
  </si>
  <si>
    <t>only works with PowerG Sensors</t>
  </si>
  <si>
    <t>only works with Qolsys Panel</t>
  </si>
  <si>
    <t>(FMO) on Good, Better and Best bundle</t>
  </si>
  <si>
    <t>This detector emits an audible alarm, alerts the monitoring centre and sends a notification through the mobile app when it detects an excessive level of carbon monoxide.</t>
  </si>
  <si>
    <t>This detector emits an audible and visual alarm, alerts the monitoring centre and sends a notification through the mobile app when it detects smoke or excessive heat.</t>
  </si>
  <si>
    <t>ADC W100 WIFI Bridge PoE for use with ADC_VC726</t>
  </si>
  <si>
    <t>on Better and Best bundle with ADC_VC726 camera</t>
  </si>
  <si>
    <t xml:space="preserve">Google Home </t>
  </si>
  <si>
    <t>Description</t>
  </si>
  <si>
    <t>CR2025</t>
  </si>
  <si>
    <t>CR2025 Lithium 3V battery</t>
  </si>
  <si>
    <t>ZW-BAT21A</t>
  </si>
  <si>
    <t>BATTERY, 7.6VDC, 2.3AH, ZEROWIRE</t>
  </si>
  <si>
    <t>C1/2AA</t>
  </si>
  <si>
    <t>1/2 AA Lithium Battery</t>
  </si>
  <si>
    <t>C128</t>
  </si>
  <si>
    <t>AVS Backup Battery</t>
  </si>
  <si>
    <t>C3.6VAAL</t>
  </si>
  <si>
    <t>3.6V AA Lithium Battery</t>
  </si>
  <si>
    <t>C9VA</t>
  </si>
  <si>
    <t>9V Alkaline Battery</t>
  </si>
  <si>
    <t>C9VL</t>
  </si>
  <si>
    <t>9V Lithium Battery</t>
  </si>
  <si>
    <t>CAAA</t>
  </si>
  <si>
    <t>AAA Alkaline Battery</t>
  </si>
  <si>
    <t>Hardwire Battery</t>
  </si>
  <si>
    <t>GFXGFNP512</t>
  </si>
  <si>
    <t>Hardwire Battery 12 Volt/ 5Ah Battery</t>
  </si>
  <si>
    <t>CR123A</t>
  </si>
  <si>
    <t>Lithium Smoke Detector Battery</t>
  </si>
  <si>
    <t>CR2450</t>
  </si>
  <si>
    <t>Glass Break Battery</t>
  </si>
  <si>
    <t>CR2477</t>
  </si>
  <si>
    <t>3V Lithium Battery for fall sensor</t>
  </si>
  <si>
    <t>CS32</t>
  </si>
  <si>
    <t>3V Lithium Button Battery</t>
  </si>
  <si>
    <t>CX16</t>
  </si>
  <si>
    <t>Pendant (button cell) Battery</t>
  </si>
  <si>
    <t>HWB</t>
  </si>
  <si>
    <t>Hardwire B/U Battery</t>
  </si>
  <si>
    <t>ALARMAAALKALINE</t>
  </si>
  <si>
    <t>Alarm AA Alkaline Batteries</t>
  </si>
  <si>
    <t>BBS-ENG-WD</t>
  </si>
  <si>
    <t>Window decal – Bell Business Security English</t>
  </si>
  <si>
    <t>BBS-FR-WD</t>
  </si>
  <si>
    <t>Window decal – Bell Business Security French</t>
  </si>
  <si>
    <t>BSHS-ENG-LS</t>
  </si>
  <si>
    <t>Lawn Sign - Bell Smart Home Security English</t>
  </si>
  <si>
    <t>BSHS-ENG-WD</t>
  </si>
  <si>
    <t>Window decal – Bell Smart Home Security English</t>
  </si>
  <si>
    <t>BSHS-FR-LS</t>
  </si>
  <si>
    <t>Lawn Sign - Bell Smart Home Security French</t>
  </si>
  <si>
    <t>BSHS-FR-WD</t>
  </si>
  <si>
    <t>Window decal – Bell Smart Home Security French</t>
  </si>
  <si>
    <t>30W DULA – TONE Siren</t>
  </si>
  <si>
    <t>wireless motion</t>
  </si>
  <si>
    <t>2 way wireless keypad-requires  TR5164-433 transceiver</t>
  </si>
  <si>
    <t>WS4985-wireless flood</t>
  </si>
  <si>
    <t>DSC wireless contact</t>
  </si>
  <si>
    <t>wireless smoke</t>
  </si>
  <si>
    <t>WS4913-wireless CO</t>
  </si>
  <si>
    <t>DSC HW Wireless Motion</t>
  </si>
  <si>
    <t>wireless Acuity GB</t>
  </si>
  <si>
    <t>32 z wireless receiver</t>
  </si>
  <si>
    <t>8 Hardwire zone expander</t>
  </si>
  <si>
    <t>8-64 ZONE CONTROL panel</t>
  </si>
  <si>
    <t>6 zone control panel</t>
  </si>
  <si>
    <t>LC100-HW motion-pet immune-55lbs</t>
  </si>
  <si>
    <t>2 wire smoke</t>
  </si>
  <si>
    <t>slim line wireless contact</t>
  </si>
  <si>
    <t>Ceiling mount HW GB</t>
  </si>
  <si>
    <t>ACUITY  HW GB</t>
  </si>
  <si>
    <t>wireless low temp/flood</t>
  </si>
  <si>
    <t>smoke/co combo</t>
  </si>
  <si>
    <t>Wireless CO</t>
  </si>
  <si>
    <t>6151</t>
  </si>
  <si>
    <t>wireless 5828-fixed English-requires K0991 5VDC plug-in and</t>
  </si>
  <si>
    <t>Contact de porte et fenêtre bypassable</t>
  </si>
  <si>
    <t>Contact de porte contact encastré</t>
  </si>
  <si>
    <t>Clavier tactile secondaire</t>
  </si>
  <si>
    <t>Remote Access</t>
  </si>
  <si>
    <t>Access to the Bell Smart Home mobile app and web portal to manage your system and devices.</t>
  </si>
  <si>
    <t xml:space="preserve">
Accès à l'application mobile et au portail Web de Bell Maison Inteligente pour gérer votre système et vos appareils</t>
  </si>
  <si>
    <t>Guard Response</t>
  </si>
  <si>
    <t>Private security response to any non-verified alarm events.</t>
  </si>
  <si>
    <t>Réponse de sécurité privée à tout événement d'alarme non vérifié.</t>
  </si>
  <si>
    <t>Avoid costly false alarm charges with local police.</t>
  </si>
  <si>
    <t xml:space="preserve">
Évitez les accusations coûteuses de fausse alarme auprès de la police locale.</t>
  </si>
  <si>
    <t>Z-Wave Access</t>
  </si>
  <si>
    <t>Provides access and control over any Z-Wave devices added to your Smart Home system.</t>
  </si>
  <si>
    <t>Fournit un accès et un contrôle sur tous les appareils Z-Wave ajoutés à votre système Maison Intelligente.</t>
  </si>
  <si>
    <t>Video Storage</t>
  </si>
  <si>
    <t>Provides increased monthly video clip allowance.</t>
  </si>
  <si>
    <t xml:space="preserve">
Fournit une allocation mensuelle accrue de clips vidéo.</t>
  </si>
  <si>
    <t>Useful for multi-camera installations where video clips increase significantly.</t>
  </si>
  <si>
    <t xml:space="preserve">
Utile pour les installations multi-caméras où les clips vidéo augmentent considérablement.</t>
  </si>
  <si>
    <t>Video Recorder 1 TB</t>
  </si>
  <si>
    <t>Stream Video Recorder (SVR)</t>
  </si>
  <si>
    <t>Video Recorder 2 TB</t>
  </si>
  <si>
    <t>This adapter makes it easy to install any Power over Ethernet (PoE) camera by eliminating the need to run cable wiring throughout a home or business</t>
  </si>
  <si>
    <t>Google Home is a powerful speaker and voice assistant</t>
  </si>
  <si>
    <t>Google Home est un puissant haut-parleur et assistant vocal</t>
  </si>
  <si>
    <t>This wireless doorbell sounds one of 11 selectable chimes when the pushbutton is pressed and has a range of up to 350 feet and can be powered using battery or low voltage wiring.</t>
  </si>
  <si>
    <t>PKTHDCONN</t>
  </si>
  <si>
    <t>N</t>
  </si>
  <si>
    <t>n</t>
  </si>
  <si>
    <t>3GNL</t>
  </si>
  <si>
    <t>Alarm Services with No Line</t>
  </si>
  <si>
    <t>EVS</t>
  </si>
  <si>
    <t>AlarmVoice Services (all EVS Class units)</t>
  </si>
  <si>
    <t>DPK</t>
  </si>
  <si>
    <t>DPK Kit + Rogers Simcard</t>
  </si>
  <si>
    <t>DPK_BELL</t>
  </si>
  <si>
    <t>DPK with Bell SIM Card</t>
  </si>
  <si>
    <t>C41P</t>
  </si>
  <si>
    <t>DX Panic</t>
  </si>
  <si>
    <t>C42P</t>
  </si>
  <si>
    <t>DX Key Fob</t>
  </si>
  <si>
    <t>C10P</t>
  </si>
  <si>
    <t>Keypad</t>
  </si>
  <si>
    <t>C31P</t>
  </si>
  <si>
    <t>Door/Window Sensor</t>
  </si>
  <si>
    <t>C54P</t>
  </si>
  <si>
    <t>Motion Sensor</t>
  </si>
  <si>
    <t>C72P</t>
  </si>
  <si>
    <t>DX Smoke</t>
  </si>
  <si>
    <t>CX74</t>
  </si>
  <si>
    <t>DX Glassbreak</t>
  </si>
  <si>
    <t>CDXS-80</t>
  </si>
  <si>
    <t>Carbon Monoxide Detector DXS-80</t>
  </si>
  <si>
    <t>WB-350</t>
  </si>
  <si>
    <t>Water Bug</t>
  </si>
  <si>
    <t>CX10</t>
  </si>
  <si>
    <t>CO Detector w/FX-31P</t>
  </si>
  <si>
    <t>CX11</t>
  </si>
  <si>
    <t>Water Detector w/FX-31P</t>
  </si>
  <si>
    <t>CX40</t>
  </si>
  <si>
    <t>Low Temp Sensor w/FX-31P</t>
  </si>
  <si>
    <t>CX40-NO 31P</t>
  </si>
  <si>
    <t>Low Temp Sensors - no door</t>
  </si>
  <si>
    <t>CX45</t>
  </si>
  <si>
    <t>Heat Rise Sensor w/FX-31P</t>
  </si>
  <si>
    <t>CX45-NO 31P</t>
  </si>
  <si>
    <t>Heat Rise Sensors - no door</t>
  </si>
  <si>
    <t>DXT-71</t>
  </si>
  <si>
    <t>DX Smoke Detector</t>
  </si>
  <si>
    <t>DXT-72</t>
  </si>
  <si>
    <t>DXT72/K</t>
  </si>
  <si>
    <t>WS7</t>
  </si>
  <si>
    <t>Water Sensor</t>
  </si>
  <si>
    <t>IRP9</t>
  </si>
  <si>
    <t>Pet-Friendly Motion Sensor</t>
  </si>
  <si>
    <t>MKA315</t>
  </si>
  <si>
    <t>MKA315 Keyfob</t>
  </si>
  <si>
    <t>NLPHONE</t>
  </si>
  <si>
    <t>Phone for Programming NL System</t>
  </si>
  <si>
    <t>n/a</t>
  </si>
  <si>
    <t>AF_CONNECT</t>
  </si>
  <si>
    <t>Wi-FI Boards (AF Connect)</t>
  </si>
  <si>
    <t>CMD481508</t>
  </si>
  <si>
    <t>EVS AC Adaptor</t>
  </si>
  <si>
    <t>RC7N</t>
  </si>
  <si>
    <t>Key Fob</t>
  </si>
  <si>
    <t>DigiPlus Service</t>
  </si>
  <si>
    <t>Service DigiPlus</t>
  </si>
  <si>
    <t>Bouton d'alarme DX</t>
  </si>
  <si>
    <t>Détecteur de température basse avec FX-31P</t>
  </si>
  <si>
    <t>Détecteur d'augmentation de température avec FX-31P</t>
  </si>
  <si>
    <t>Téléphone pour la programmation du système NL</t>
  </si>
  <si>
    <t>Services d'alarme sans ligne</t>
  </si>
  <si>
    <t>AlarmVoice Services</t>
  </si>
  <si>
    <t>Services AlarmVoice</t>
  </si>
  <si>
    <t>Porte-clés DX</t>
  </si>
  <si>
    <t>Clavier</t>
  </si>
  <si>
    <t>Détecteur de porte et fenêtre</t>
  </si>
  <si>
    <t>Détecteur de fumée DX</t>
  </si>
  <si>
    <t>Détecteur de bris de verre DX</t>
  </si>
  <si>
    <t>Détecteur de monoxyde de carbone DXS-80</t>
  </si>
  <si>
    <t>Détecteur d'eau WaterBug</t>
  </si>
  <si>
    <t>Détecteur de monoxyde de carbone avec FX-31P</t>
  </si>
  <si>
    <t>Détecteur d'eau avec FX-31P</t>
  </si>
  <si>
    <t>Détecteur d'eau</t>
  </si>
  <si>
    <t>Détecteur de mouvement insensible aux animaux</t>
  </si>
  <si>
    <t>Porte-clés MKA315</t>
  </si>
  <si>
    <t>AF Connect Service</t>
  </si>
  <si>
    <t>Service de connexion d'AlarmForce</t>
  </si>
  <si>
    <t>Adaptateur CA pour équipement EVS</t>
  </si>
  <si>
    <t>Porte-clés</t>
  </si>
  <si>
    <t>PowerG Flood Detector 9985</t>
  </si>
  <si>
    <t>PG_FLD_9985</t>
  </si>
  <si>
    <t>Cet adaptateur facilite l'installation de toutes caméras alimentées par câble Ethernet en éliminant l’utilisation de câblage à travers votre maison ou entreprise.</t>
  </si>
  <si>
    <t>Sonnette sans fil</t>
  </si>
  <si>
    <t>Clavier sans fil</t>
  </si>
  <si>
    <t>ADC W100 adapteur pour ADC_VC726</t>
  </si>
  <si>
    <t>PC1832</t>
  </si>
  <si>
    <t>ADC-SEM199VT</t>
  </si>
  <si>
    <t>Wired Takeover - GOOD - FMO</t>
  </si>
  <si>
    <t>Wireless Takeover - GOOD - FMO</t>
  </si>
  <si>
    <t>Wired Takeover - BETTER - FMO</t>
  </si>
  <si>
    <t>Wireless Takeover - BETTER - FMO</t>
  </si>
  <si>
    <t>Wireless Takeover - STARTER</t>
  </si>
  <si>
    <t>on Good or Better with Automation Add-on; also on Best Bundle</t>
  </si>
  <si>
    <t>Carbon Monoxide Detector</t>
  </si>
  <si>
    <t>Recessed Door Contact</t>
  </si>
  <si>
    <t>Smoke, Heat and Freeze Detector</t>
  </si>
  <si>
    <t>Cold Weather Motion detector</t>
  </si>
  <si>
    <t>PowerG Carbon Monoxide Detector</t>
  </si>
  <si>
    <t>Indoor/Outdoor Video Camera (Dome)</t>
  </si>
  <si>
    <t>IndoorOoutdoor Video Camera</t>
  </si>
  <si>
    <t>Smart Door Lock (Solid Brass)</t>
  </si>
  <si>
    <t>Smart Door Lock (Nickel Satin)</t>
  </si>
  <si>
    <t>Smart Door Lock (Venetian Bronze)</t>
  </si>
  <si>
    <t>SmartTouch Door Llock (Solid BronzeBrass)</t>
  </si>
  <si>
    <t>SmartTouch Door Lock (Nickel Satin)</t>
  </si>
  <si>
    <t>SmartTouch Door Lock (Venetian Bronze)</t>
  </si>
  <si>
    <t>Remote Garage Door Controller</t>
  </si>
  <si>
    <t>Smart Light Bulb</t>
  </si>
  <si>
    <t>Lamp Dimmer</t>
  </si>
  <si>
    <t>Appliance Mmodule</t>
  </si>
  <si>
    <t>1 touchscreen control panel 
2 motion detectors 
3 door and window contacts 
Mobile app
Private guard response (where available)</t>
  </si>
  <si>
    <t>1 touchscreen control panel 
Mobile app
Private guard response (where available)</t>
  </si>
  <si>
    <t>1 panneau de contrôle à écran tactile 
Application mobile
Intervention d’un agent de sécurité privé (là où le service est offert)</t>
  </si>
  <si>
    <t>1 touchscreen control panel 
1 camera 
1 smoke, heat and freeze detector 
Mobile app
Private guard response (where available)</t>
  </si>
  <si>
    <t>1 panneau de contrôle à écran tactile 
1 caméra 
1 détecteur de fumée et de température 
Application mobile
Intervention d’un agent de sécurité privé (là où le service est offert)</t>
  </si>
  <si>
    <t>1 touchscreen control panel 
1 camera 
1 smoke, heat and freeze detector 
1 smart thermostat/1 smart door lock</t>
  </si>
  <si>
    <t xml:space="preserve">1 panneau de contrôle à écran tactile 
1 caméra 
1 détecteur de fumée et de température 
1 thermostat intelligent/ 1 serrurre de porte intelligente </t>
  </si>
  <si>
    <t>Wireless takeover of existing Interlogix SimonXT panel and sensors</t>
  </si>
  <si>
    <t>Prise en charge du panneau sans fil Interlogix SimonXT existant et détecteurs</t>
  </si>
  <si>
    <t>H/W 2GIG_2TB Stream Video Recorder (SVR)</t>
  </si>
  <si>
    <t>only with SVR service addon</t>
  </si>
  <si>
    <t>Hardwire Takeover Equip</t>
  </si>
  <si>
    <t>Legacy</t>
  </si>
  <si>
    <t>Batteries and Sundry</t>
  </si>
  <si>
    <t>Duration</t>
  </si>
  <si>
    <t>Worksheet Source</t>
  </si>
  <si>
    <t>*absent*</t>
  </si>
  <si>
    <t>Between "Availability rules (Equipment)" or "Availability rules (Bundles)" did not consider</t>
  </si>
  <si>
    <t>Variantions / Product / Description</t>
  </si>
  <si>
    <t>Interlogix Simon XT Panel</t>
  </si>
  <si>
    <t>✓ - 2 Contacts</t>
  </si>
  <si>
    <t xml:space="preserve">✓ - 1 Sensor </t>
  </si>
  <si>
    <t>X</t>
  </si>
  <si>
    <t>✓ - Optional $5/mo</t>
  </si>
  <si>
    <t>TX-E201/TX-E231</t>
  </si>
  <si>
    <t>Home Automation Devices</t>
  </si>
  <si>
    <t xml:space="preserve">Cameras </t>
  </si>
  <si>
    <t>2GIG GC2 Panel</t>
  </si>
  <si>
    <t>✓ - 3 Contacts</t>
  </si>
  <si>
    <t>✓ - 2 Sensors</t>
  </si>
  <si>
    <t>✓</t>
  </si>
  <si>
    <t>Super Switch (For HW Takeovers)</t>
  </si>
  <si>
    <t>✓ - 1 Camera</t>
  </si>
  <si>
    <t>✓ - 1 Smoke/Heat/Freeze</t>
  </si>
  <si>
    <t>Bronze Slimbell Doorbell Camera</t>
  </si>
  <si>
    <t>Slimbell Doorbell Camera</t>
  </si>
  <si>
    <t>ADC_SVR122</t>
  </si>
  <si>
    <t>ADC_V620PT</t>
  </si>
  <si>
    <t>Indoor Pan/Tilt Camera</t>
  </si>
  <si>
    <t>2 TB SVR</t>
  </si>
  <si>
    <t xml:space="preserve">1 TB SVR </t>
  </si>
  <si>
    <t>✓ - 1 Secondary Keypad</t>
  </si>
  <si>
    <t xml:space="preserve">✓ </t>
  </si>
  <si>
    <t>HardwireTakeover</t>
  </si>
  <si>
    <t>New</t>
  </si>
  <si>
    <t>Old</t>
  </si>
  <si>
    <t>Count</t>
  </si>
  <si>
    <t>Status</t>
  </si>
  <si>
    <t>1TB Stream Video Recorder (SVR)</t>
  </si>
  <si>
    <t>2TB Stream Video Recorder (SVR)</t>
  </si>
  <si>
    <t>Enregistreur vidéo en continu 1To</t>
  </si>
  <si>
    <t>Enregistreur vidéo en continu 2To</t>
  </si>
  <si>
    <t>QHWGOOD</t>
  </si>
  <si>
    <t>QWLGOOD</t>
  </si>
  <si>
    <t>QHWBEST</t>
  </si>
  <si>
    <t>QWLBEST</t>
  </si>
  <si>
    <t>QHWBTR</t>
  </si>
  <si>
    <t>QWLBTR</t>
  </si>
  <si>
    <t>WLSTART</t>
  </si>
  <si>
    <t>Billing Type</t>
  </si>
  <si>
    <t>Serialized</t>
  </si>
  <si>
    <t>Convert to Customer Asset</t>
  </si>
  <si>
    <t>Indoor</t>
  </si>
  <si>
    <t>YES</t>
  </si>
  <si>
    <t>NO</t>
  </si>
  <si>
    <t>RMR</t>
  </si>
  <si>
    <t>8 Zone Expander</t>
  </si>
  <si>
    <t>Availability Rules (Bundles)</t>
  </si>
  <si>
    <t>15X24INT</t>
  </si>
  <si>
    <t>Panel</t>
  </si>
  <si>
    <t>None</t>
  </si>
  <si>
    <t>Bulbz 5"-6" Z-Wave Smart LED Indoor Recessed Retro</t>
  </si>
  <si>
    <t>Bulbz Z-Wave LED 65-watt Equiv. Indoor Flood Light</t>
  </si>
  <si>
    <t>Interlogix Wireless Smoke Detector with Heat and F</t>
  </si>
  <si>
    <t>VideoRelay Camera Package with Door Chime</t>
  </si>
  <si>
    <t>AD - VideoRelay Camera with Garage Door</t>
  </si>
  <si>
    <t>Bundle Name EN</t>
  </si>
  <si>
    <t>Bundle Name FR</t>
  </si>
  <si>
    <t>SEM</t>
  </si>
  <si>
    <t>Replace panel radio</t>
  </si>
  <si>
    <t>Remplacer le radio du panneau</t>
  </si>
  <si>
    <t>1 SEM
1 camera 
1 smoke, heat and freeze detector 
Mobile app
Private guard response (where available)</t>
  </si>
  <si>
    <t>1 SEM
3 door and window contacts 
1 camera 
1 smoke, heat and freeze detector 
1 smart thermostat/1 smart door lock</t>
  </si>
  <si>
    <t xml:space="preserve">1 SEM
3 contacts de porte et fenêtre 
1 caméra 
1 détecteur de fumée et de température 
1 thermostat intelligent/ 1 serrurre de porte intelligente </t>
  </si>
  <si>
    <t>1 SEM
1 analog keypad
3 door and window contacts 
1 camera 
1 smoke, heat and freeze detector 
1 smart thermostat/1 smart door lock</t>
  </si>
  <si>
    <t xml:space="preserve">1 SEM
3 contacts de porte et fenêtre 
1 panneau de contrôle analogique 
1 caméra 
1 détecteur de fumée et de température 
1 thermostat intelligent/ 1 serrurre de porte intelligente </t>
  </si>
  <si>
    <t xml:space="preserve">1 panneau de contrôle analogique 
3 contacts de porte et fenêtre 
1 caméra 
1 détecteur de fumée et de température 
1 thermostat intelligent/ 1 serrurre de porte intelligente </t>
  </si>
  <si>
    <t>Panneau Qolsys IQ2  - PowerG + 319 (boîte d'or)</t>
  </si>
  <si>
    <t>Panneau Qolsys IQ2  - PowerG + 345 (boîte grise)</t>
  </si>
  <si>
    <t>Panneau Qolsys IQ2  - PowerG + 433 (boîte rouge)</t>
  </si>
  <si>
    <t>Qolsys IQ2 Panel - PowerG + 319 (Gold Box)</t>
  </si>
  <si>
    <t>Qolsys IQ2 Panel - PowerG + 345 (Grey Box)</t>
  </si>
  <si>
    <t>Qolsys IQ2 Panel - PowerG + 433 (Red Box)</t>
  </si>
  <si>
    <t>Qolsys IQ2 Panel - PowerG (White Box)</t>
  </si>
  <si>
    <t>Panneau Qolsys IQ2 - PowerG (boîte blanche)</t>
  </si>
  <si>
    <t>ADC_SVRRMR</t>
  </si>
  <si>
    <t>Stream Video Recorder  Service</t>
  </si>
  <si>
    <t xml:space="preserve">Service required to enable Stream Video Recorder functionalty; requires </t>
  </si>
  <si>
    <t>Module d'extension jusqu'à 8 zones</t>
  </si>
  <si>
    <t>Clavier fixe sans fil 5828 (anglais) - nécessite un bloc d'alimentation enfichable 5 V c.c. K0991</t>
  </si>
  <si>
    <t>Clavier fixe câblé secondaire (anglais)</t>
  </si>
  <si>
    <t>Outil programmable pour clavier alphanumérique</t>
  </si>
  <si>
    <t>Transformateur 16 V c.a.</t>
  </si>
  <si>
    <t>Détecteur de monoxyde de carbone sans fil</t>
  </si>
  <si>
    <t>Détecteur de fumée et de monoxyde de carbone</t>
  </si>
  <si>
    <t>Émetteur de porte ou fenêtre de Honeywell</t>
  </si>
  <si>
    <t>Bouton d'urgence sans fil à simple touche</t>
  </si>
  <si>
    <t>Porte-clés à 4 boutons</t>
  </si>
  <si>
    <t>Clavier fixe avec récepteur RF (anglais)</t>
  </si>
  <si>
    <t>Clavier fixe avec récepteur RF (français)</t>
  </si>
  <si>
    <t>Module d'amélioration de système ADC-SEM210 3G de TELUS - Panneau PowerSeries</t>
  </si>
  <si>
    <t>Module d'amélioration du système et passerelle Vista de TELUS</t>
  </si>
  <si>
    <t>Détecteur d'inondation et capteur de faible température sans fil</t>
  </si>
  <si>
    <t>Clavier fixe câblé secondaire (français)</t>
  </si>
  <si>
    <t>Détecteur de bris de verre câblé Acuity</t>
  </si>
  <si>
    <t>Détecteur de bris de verre à installer au plafond</t>
  </si>
  <si>
    <t>Contact sans fil étroit pour système sans fil</t>
  </si>
  <si>
    <t>Détecteur de fumée à 2 fils</t>
  </si>
  <si>
    <t>Détecteur de fumée câblé à 4 fils</t>
  </si>
  <si>
    <t>Détecteur de mouvement LC100-HW insensible aux animaux jusqu'à 55 lb pour système câblé</t>
  </si>
  <si>
    <t>Panneau de contrôle pour 6 zones</t>
  </si>
  <si>
    <t>Panneau de contrôle pour 8 à 64 zones</t>
  </si>
  <si>
    <t>Clavier alphanumérique avec 64 zones</t>
  </si>
  <si>
    <t>Clavier avec icônes PK5501</t>
  </si>
  <si>
    <t>Récepteur sans fil pour 32 zones</t>
  </si>
  <si>
    <t>Clavier alphanumérique sans fil avec 64 zones</t>
  </si>
  <si>
    <t>Détecteur de bris de verre sans fil Acuity</t>
  </si>
  <si>
    <t>Détecteur de mouvement sans fil DSC pour système câblé</t>
  </si>
  <si>
    <t>Détecteur de monoxyde de carbone sans fil WS4913</t>
  </si>
  <si>
    <t>Répéteur sans fil</t>
  </si>
  <si>
    <t>Bouton d'urgence ou d'alarme de vol à main armée</t>
  </si>
  <si>
    <t>Détecteur de fumée sans fil</t>
  </si>
  <si>
    <t>Porte-clés à 4 boutons sans fil</t>
  </si>
  <si>
    <t>Contact sans fil de DSC</t>
  </si>
  <si>
    <t>Détecteur d'inondation sans fil WS4985</t>
  </si>
  <si>
    <t>Clavier sans fil bidirectionnel - nécessite un émetteur-récepteur TR5164-433</t>
  </si>
  <si>
    <t>Détecteur de mouvement sans fil</t>
  </si>
  <si>
    <t>Bloc d'alimentation enfichable 5 V c.c. pour clavier 5828</t>
  </si>
  <si>
    <t>Panneau de contrôle pour 8 à 48 zones</t>
  </si>
  <si>
    <t>Pile au lithium 3 V CR2025</t>
  </si>
  <si>
    <t>Pile de secours pour système Simon</t>
  </si>
  <si>
    <t>Pile au lithium ½ AA</t>
  </si>
  <si>
    <t>Pile de secours d'AVS</t>
  </si>
  <si>
    <t>Pile au lithium AA de 3,6 V</t>
  </si>
  <si>
    <t>Pile alcaline de 9 V</t>
  </si>
  <si>
    <t>Pile au lithium de 9 V</t>
  </si>
  <si>
    <t>Pile alcaline AAA</t>
  </si>
  <si>
    <t>Pile pour système câblé</t>
  </si>
  <si>
    <t>Pile de 12 V et 5 Ah pour système câblé</t>
  </si>
  <si>
    <t>Pile au lithium pour détecteur de fumée</t>
  </si>
  <si>
    <t>Pile pour détecteur de bris de verre</t>
  </si>
  <si>
    <t>Pile au lithium de 3 V pour détecteur de chute</t>
  </si>
  <si>
    <t>Pile bouton au lithium de 3 V</t>
  </si>
  <si>
    <t>Pile bouton pour pendentif</t>
  </si>
  <si>
    <t>Pile de secours pour système câblé</t>
  </si>
  <si>
    <t>Autocollant de fenêtre - Service de sécurité d'affaires de Bell (anglais)</t>
  </si>
  <si>
    <t>Autocollant de fenêtre - Service de sécurité d'affaires de Bell (français)</t>
  </si>
  <si>
    <t>Panneau de pelouse - Service de sécurité Bell Maison intelligente (anglais)</t>
  </si>
  <si>
    <t>Autocollant de fenêtre - Service de sécurité Bell Maison intelligente (anglais)</t>
  </si>
  <si>
    <t>Panneau de pelouse - Service de sécurité Bell Maison intelligente (français)</t>
  </si>
  <si>
    <t>Autocollant de fenêtre - Service de sécurité Bell Maison intelligente (français)</t>
  </si>
  <si>
    <t>Pile de 12 V et 4 Ah</t>
  </si>
  <si>
    <t>Application mobile</t>
  </si>
  <si>
    <t>Service de sécurité privé</t>
  </si>
  <si>
    <t>Module de commande de lampe enfichable Z-Wave</t>
  </si>
  <si>
    <t>Détecteur de fumée sans fil Interlogix avec capteurs de chaleur et de gel</t>
  </si>
  <si>
    <t>Forfait de base - Départ</t>
  </si>
  <si>
    <t>Module de prise en charge sans fil - Départ</t>
  </si>
  <si>
    <t>Forfait de base - Bon</t>
  </si>
  <si>
    <t>Module de prise en charge sans fil - Bon (Qolsys)</t>
  </si>
  <si>
    <t>Module de prise en charge câblé - Bon (Qolsys)</t>
  </si>
  <si>
    <t>Forfait de base - Bon (Qolsys)</t>
  </si>
  <si>
    <t>Forfait de base - Mieux</t>
  </si>
  <si>
    <t>Module de prise en charge câblé - Mieux (Qolsys)</t>
  </si>
  <si>
    <t>Module de prise en charge sans fil - Mieux (Qolsys)</t>
  </si>
  <si>
    <t>Forfait de base - Mieux (Qolsys)</t>
  </si>
  <si>
    <t>Forfait de base - Meilleur</t>
  </si>
  <si>
    <t>Module de prise en charge câblé - Meilleur (Qolsys)</t>
  </si>
  <si>
    <t>Module de prise en charge sans fil - Meilleur (Qolsys)</t>
  </si>
  <si>
    <t>QOLSYS_319</t>
  </si>
  <si>
    <t>QOLSYS_433</t>
  </si>
  <si>
    <t>QOLSYS_PG</t>
  </si>
  <si>
    <t>2EQUIP</t>
  </si>
  <si>
    <t>EQUIP</t>
  </si>
  <si>
    <t>HWE</t>
  </si>
  <si>
    <t>DPLUS</t>
  </si>
  <si>
    <t xml:space="preserve"> </t>
  </si>
  <si>
    <t>2GIG Super Switch Wireless Takeover Module</t>
  </si>
  <si>
    <t>Used for hardwire takeovers</t>
  </si>
  <si>
    <t>Available at all package levels</t>
  </si>
  <si>
    <t>Takeover Module</t>
  </si>
  <si>
    <t>2GIG GC2 Touchscreen control panel</t>
  </si>
  <si>
    <t>Simon XT Bell SIM Radio</t>
  </si>
  <si>
    <t>SIM Radio</t>
  </si>
  <si>
    <t>600-1048-BC</t>
  </si>
  <si>
    <t xml:space="preserve">Simon XT Wireless Passive Infrared Motion Detector </t>
  </si>
  <si>
    <t>SIMON XT PANELS ONLY</t>
  </si>
  <si>
    <t>STARTER bundle or SIMON XT panel takeovers</t>
  </si>
  <si>
    <t>Sensor</t>
  </si>
  <si>
    <t>2GIG 3G Cell Radio Module (Bell) with antenna</t>
  </si>
  <si>
    <t>Battery</t>
  </si>
  <si>
    <t>DSC 8 Hardwire zone expander</t>
  </si>
  <si>
    <t>May be used during DSC hardwire takeovers</t>
  </si>
  <si>
    <t>Used for DSC hardwire takeovers (currently listed in BEST)</t>
  </si>
  <si>
    <t>Zone Expander</t>
  </si>
  <si>
    <t>DSC RFK5501 LCD Keypad with 433RF Receiver</t>
  </si>
  <si>
    <t>Used for DSC hardwire takeovers (currently listed in GOOD, BETTER, BEST)</t>
  </si>
  <si>
    <t>DSC PowerSeries Control Panel - Large Panel</t>
  </si>
  <si>
    <t>D-Link WI-FI Range Extender</t>
  </si>
  <si>
    <t>Used as part of camera installations</t>
  </si>
  <si>
    <t>BEST and BETTER bundles</t>
  </si>
  <si>
    <t>WiFi Extender</t>
  </si>
  <si>
    <t>WIFI D-LINK N 300 Router</t>
  </si>
  <si>
    <t>WiFi Router</t>
  </si>
  <si>
    <t>Weather to Panel</t>
  </si>
  <si>
    <t> GOOD, BETTER AND BEST</t>
  </si>
  <si>
    <t>Feature</t>
  </si>
  <si>
    <t>2 way voice</t>
  </si>
  <si>
    <t>2 way voice response</t>
  </si>
  <si>
    <t> ALL BUNDLES TIERS</t>
  </si>
  <si>
    <t>Severe Weather notification</t>
  </si>
  <si>
    <t> Only  available on  BETTER AND BEST</t>
  </si>
  <si>
    <t>STANDARD only for New Installs
ALL BUNDLES when used for SimonXT to SimonXT takeovers</t>
  </si>
  <si>
    <t>Simon XT Panel (English)</t>
  </si>
  <si>
    <t>SIMON_XTE</t>
  </si>
  <si>
    <t>Simon XT Panel (French)</t>
  </si>
  <si>
    <t>SIMON_XTF</t>
  </si>
  <si>
    <t>2GIG-GC2</t>
  </si>
  <si>
    <t>2GIG-GC2F</t>
  </si>
  <si>
    <t>2GIG GC2 Touchscreen control panel (French)</t>
  </si>
  <si>
    <t>2GIG GC2 Touchscreen control panel (English)</t>
  </si>
  <si>
    <t>Good, Better and Best</t>
  </si>
  <si>
    <t>Panneau 2GIG GC2 (Anglais)</t>
  </si>
  <si>
    <t>Panneau 2GIG GC2 (Français)</t>
  </si>
  <si>
    <t>Radio Bell pour SimonXT</t>
  </si>
  <si>
    <t>Panneau SimonXT (Anglais)</t>
  </si>
  <si>
    <t>Panneau SimonXT (Français)</t>
  </si>
  <si>
    <t>Météo pour panneau</t>
  </si>
  <si>
    <t>Module d'extension jusqu'à 8 zones DSC</t>
  </si>
  <si>
    <t>Clavier DSC RFK5501 433RF</t>
  </si>
  <si>
    <t>112V 4AH Battery</t>
  </si>
  <si>
    <t>Radio Bell pour 2GIG GC2</t>
  </si>
  <si>
    <t>Détecteur de mouvement sans fil SimonXT</t>
  </si>
  <si>
    <t>Panneau grande DSC PowerSeries</t>
  </si>
  <si>
    <t>Routeur D-Link N300</t>
  </si>
  <si>
    <t>Voix à double sens</t>
  </si>
  <si>
    <t>2GIG_LB65R6Z</t>
  </si>
  <si>
    <t>2GIG_LBR30Z</t>
  </si>
  <si>
    <t>2GIG_PD300EM</t>
  </si>
  <si>
    <t>2GIG_PS15EMZ</t>
  </si>
  <si>
    <t>2GIG_XCVR2</t>
  </si>
  <si>
    <t>SDX_135Z</t>
  </si>
  <si>
    <t>RC8061_DCPK</t>
  </si>
  <si>
    <t>RC8061_GD</t>
  </si>
  <si>
    <t>Z_DSD37_ZWUS</t>
  </si>
  <si>
    <t>Service pour enregistreur vidéo à diffusion en continu</t>
  </si>
  <si>
    <t>C419</t>
  </si>
  <si>
    <t>$20 promo</t>
  </si>
  <si>
    <t>$20 off for 24 months</t>
  </si>
  <si>
    <t>EQUIPF</t>
  </si>
  <si>
    <t>PG_DW_9303</t>
  </si>
  <si>
    <t>PG_SMOKE2</t>
  </si>
  <si>
    <t>PowerG Smoke &amp; Heat Detector 9936</t>
  </si>
  <si>
    <t>PowerG Door / Window Vanishing Sensor 9303</t>
  </si>
  <si>
    <t>Upgrade to Qolsys</t>
  </si>
  <si>
    <t>Q-UPGRADE</t>
  </si>
  <si>
    <t>UPGRADE</t>
  </si>
  <si>
    <t>$399 one-time</t>
  </si>
  <si>
    <t>UPGRADES</t>
  </si>
  <si>
    <t>Mise à niveau - Qolsys</t>
  </si>
  <si>
    <t>Mise à niveau</t>
  </si>
  <si>
    <t>CAMERAS</t>
  </si>
  <si>
    <t>AUTOMATION</t>
  </si>
  <si>
    <t>Qolsys Secondary Touchscreen Keypad QW9104-840</t>
  </si>
  <si>
    <t>Maximum (for drop down)</t>
  </si>
  <si>
    <t>Maximum 
(for drop down)</t>
  </si>
  <si>
    <t>Maximum Category</t>
  </si>
  <si>
    <t>Panel Battery</t>
  </si>
  <si>
    <t>Camera</t>
  </si>
  <si>
    <t>SVR</t>
  </si>
  <si>
    <t>Door Locks</t>
  </si>
  <si>
    <t>Door Bell</t>
  </si>
  <si>
    <t>Fob</t>
  </si>
  <si>
    <t>Tool</t>
  </si>
  <si>
    <t>Installation Equip</t>
  </si>
  <si>
    <t>Batteries</t>
  </si>
  <si>
    <t>Lawn Sign</t>
  </si>
  <si>
    <t>Decal</t>
  </si>
  <si>
    <t>Lighting</t>
  </si>
  <si>
    <t>Promotion</t>
  </si>
  <si>
    <t>Expansion Clips</t>
  </si>
  <si>
    <t>Other</t>
  </si>
  <si>
    <t>Expansion Board</t>
  </si>
  <si>
    <t>Medical Alert</t>
  </si>
  <si>
    <t>Medical Alert At Home</t>
  </si>
  <si>
    <t>Alerte médicale À la maison</t>
  </si>
  <si>
    <t>$27.99/mo</t>
  </si>
  <si>
    <t>AC</t>
  </si>
  <si>
    <t>Home Phone Line Required</t>
  </si>
  <si>
    <t>ACC</t>
  </si>
  <si>
    <t>DXS-LRP</t>
  </si>
  <si>
    <t>ACFD</t>
  </si>
  <si>
    <t>FS-130</t>
  </si>
  <si>
    <t>Medical Alert On The Go</t>
  </si>
  <si>
    <t>$37.99/mo</t>
  </si>
  <si>
    <t>ACGO</t>
  </si>
  <si>
    <t>$99.00/one time
$57.99/mo</t>
  </si>
  <si>
    <t>S10-2114</t>
  </si>
  <si>
    <t>2GIG-F1-345</t>
  </si>
  <si>
    <t>Fall Detection PHB</t>
  </si>
  <si>
    <t>2GIG-PHB1-345</t>
  </si>
  <si>
    <t>2GIG-PHB2-345</t>
  </si>
  <si>
    <t>Fall Sensor Pendant</t>
  </si>
  <si>
    <t>DXS-LRW</t>
  </si>
  <si>
    <t>1 Control Panel
1 Panic / Fall Sensor Pendant
24/7 direct access to help (In-home)
Professional monitoring with live two-way voice response (on the control unit)
Technology that helps detect falls</t>
  </si>
  <si>
    <t xml:space="preserve">1 LIbris Kit
24/7 direct access to help (In-home)
Professional monitoring with live two-way voice response (on the control unit)
</t>
  </si>
  <si>
    <t xml:space="preserve">1 Control Panel
1 Panic Pendant (Necklace)
24/7 direct access to help (In-home)
Professional monitoring with live two-way voice response (on the control unit)
</t>
  </si>
  <si>
    <t>ACQCEN</t>
  </si>
  <si>
    <t>ACCEVSS3H2</t>
  </si>
  <si>
    <t>ACQCENFD</t>
  </si>
  <si>
    <t>ACQCF</t>
  </si>
  <si>
    <t>ACQCFD</t>
  </si>
  <si>
    <t>ACCEVSS3H3</t>
  </si>
  <si>
    <t>Panic Pendant - Necklace</t>
  </si>
  <si>
    <t>Panic Pendant - Wristband</t>
  </si>
  <si>
    <t>I have review categories, line items and Max levels with Gordon and he is aligned.</t>
  </si>
  <si>
    <t>Panic Pendant - Necklace (Medical Alert at Home)</t>
  </si>
  <si>
    <t>Panic Pendant - Wristband (Medical Alert at Home)</t>
  </si>
  <si>
    <t>Fall Sensor Pendant (Medical Alert at Home)</t>
  </si>
  <si>
    <t>Panic Pendant - Wristband (2GIG)</t>
  </si>
  <si>
    <t>Panic Pendant - Necklace (2GIG)</t>
  </si>
  <si>
    <t>Fall Detection PHB (2GIG)</t>
  </si>
  <si>
    <t>Medical Alert at Home Bundles</t>
  </si>
  <si>
    <t>Pendentif Panique - Collier (Alerte médicale À la maison)</t>
  </si>
  <si>
    <t>Pendentif Panique - Bracelet (Alerte médicale À la maison)</t>
  </si>
  <si>
    <t>Pendentif avec capteur de chute (Alerte médicale À la maison)</t>
  </si>
  <si>
    <t>PERS Fob</t>
  </si>
  <si>
    <t>What is the policy here?  Used to give one in BEST but I didn't think a customer couldn't order more.  Furthermore, is this a items we will sell go forward?</t>
  </si>
  <si>
    <t>2GIG-F1-CF</t>
  </si>
  <si>
    <t>2GIG-PHB-CF</t>
  </si>
  <si>
    <t>AlarmCare w  Fall Detection</t>
  </si>
  <si>
    <t>AlarmCare Basic Home Package - English</t>
  </si>
  <si>
    <t>AlarmCare w Pendant</t>
  </si>
  <si>
    <t>AlarmCare Home w  Fall Detection in English</t>
  </si>
  <si>
    <t>AlarmCare Basic Home Package - French</t>
  </si>
  <si>
    <t>AlarmCare Home w  Fall Detection in French</t>
  </si>
  <si>
    <t>AlarmCare mobile service w Fall Detection</t>
  </si>
  <si>
    <t>works with legacy AlarmCare panel</t>
  </si>
  <si>
    <t>Monthly RMR Fee</t>
  </si>
  <si>
    <t>Add on Fall Detection unit monthly RMR</t>
  </si>
  <si>
    <t>Add on Pendant or Necklace unit monthly RMR</t>
  </si>
  <si>
    <t>AlarmCare Pendant or Necklace unit monthly RMR</t>
  </si>
  <si>
    <t>AlarmCare Fall Detection unit monthly RMR</t>
  </si>
  <si>
    <t>AlarmCare.  Used with DXS-LRP, DXS-LRW, 2GIG-PHB1-345, 2GIG-PHB2-345</t>
  </si>
  <si>
    <t>AlarmCare.  Used with FS-130 and 2GIG-F1-345</t>
  </si>
  <si>
    <t>* Last updated:  Feb 1, 2019 (12:26pm)</t>
  </si>
  <si>
    <t>PowerG Door / Window Aux Sensor 9945</t>
  </si>
  <si>
    <t>PowerG Outdoor Motion Detector 9994</t>
  </si>
  <si>
    <t>PowerG Indoor Siren</t>
  </si>
  <si>
    <t xml:space="preserve">Détecteur de mouvement extérieure sans fil PowerG </t>
  </si>
  <si>
    <t>PowerG Repeater</t>
  </si>
  <si>
    <t>Sirène intérieure PowerG</t>
  </si>
  <si>
    <t xml:space="preserve">Répétiteur PowerG </t>
  </si>
  <si>
    <t>PowerG Outdoor Motion w/ Camera 9944</t>
  </si>
  <si>
    <t>PowerG Indoor Siren 9901</t>
  </si>
  <si>
    <t>PowerG Repeater 9920</t>
  </si>
  <si>
    <t xml:space="preserve">Détecteur de mouvement extérieure avec caméra sans fil PowerG </t>
  </si>
  <si>
    <t>Détecteur température PowerG</t>
  </si>
  <si>
    <t>PG_DW_9945</t>
  </si>
  <si>
    <t>PG9994</t>
  </si>
  <si>
    <t>PG9901</t>
  </si>
  <si>
    <t>PG9920</t>
  </si>
  <si>
    <t>PG9944</t>
  </si>
  <si>
    <t>PG9905</t>
  </si>
  <si>
    <t>PowerG Temperature Sensor 9905</t>
  </si>
  <si>
    <t>PowerG Shock Sensor 9935</t>
  </si>
  <si>
    <t>PG9935</t>
  </si>
  <si>
    <t>PowerG Outdoor Siren 9911</t>
  </si>
  <si>
    <t>PG9911</t>
  </si>
  <si>
    <t>Sirène extérieure PowerG</t>
  </si>
  <si>
    <t>Stream Video Recorder Service</t>
  </si>
  <si>
    <t>AlarmCare Pendant or Necklace</t>
  </si>
  <si>
    <t>AlarmCare Fall Detection unit</t>
  </si>
  <si>
    <t>AlarmCare Pendant or Necklace unit</t>
  </si>
  <si>
    <t>Bundle</t>
  </si>
  <si>
    <t>PERS</t>
  </si>
  <si>
    <t>LIbris Kit - Base kit for AlarmCare Go</t>
  </si>
  <si>
    <t>LIbris Kit - Base kit for Medical Alert On the Go</t>
  </si>
  <si>
    <t>AlarmCare Home Base Kit - ACCEVSS3H2</t>
  </si>
  <si>
    <t>Medical Alert At Home Base Kit - ACCEVSS3H2</t>
  </si>
  <si>
    <t>AlarmCare Home Base Kit - ACCEVSS3H3</t>
  </si>
  <si>
    <t>Medical Alert At Home Base Kit - ACCEVSS3H3</t>
  </si>
  <si>
    <t>Used with Medical Alert On the Go</t>
  </si>
  <si>
    <t>This is legacy AlarmCare Go Panel (Libris)</t>
  </si>
  <si>
    <t>This is legacy AlarmCare Home Panel</t>
  </si>
  <si>
    <t>AlarmCare Home Base Kit - ACCEVSS4H2</t>
  </si>
  <si>
    <t>ACCEVSS4H2</t>
  </si>
  <si>
    <t>Associated PERS bundles AC, ACFD</t>
  </si>
  <si>
    <t>Associated PERS bundles ACQCEN, ACQCENFD</t>
  </si>
  <si>
    <t>Associated PERS bundles ACQCF, ACQCFD</t>
  </si>
  <si>
    <t>ACC = ACCEVSS4H2 unit</t>
  </si>
  <si>
    <t>Medical Alert At Home Base Kit - ACCEVSS4H2</t>
  </si>
  <si>
    <t>Qolsys IQ2 Panel 9208-0208-124 (PowerG only)</t>
  </si>
  <si>
    <t>Qolsys IQ2 Panel 9208-1208-124 (PowerG +  319Mhz S-line radi</t>
  </si>
  <si>
    <t>Qolsys IQ2 Panel 345Mhz radio</t>
  </si>
  <si>
    <t>Qolsys IQ2 Panel 9208-4208-124 (PowerG + 433Mhz radios) )</t>
  </si>
  <si>
    <t>2GIG Z_Wave Indoor Light Recessed Bulb</t>
  </si>
  <si>
    <t>2 GIG Z_Wave Inddor Flood Light Bulb</t>
  </si>
  <si>
    <t>2 GIG ZWave Plug in Lamp Module(PD300EMZ5-1)</t>
  </si>
  <si>
    <t>2GIG Z_Wave Plug in Appliance Module(PS15EMZ5-1)</t>
  </si>
  <si>
    <t>2 GIG Z-Wave signal Extender</t>
  </si>
  <si>
    <t>H/W 2GIG Super Switch Wireless Takeover Module</t>
  </si>
  <si>
    <t>2GIG-CP21-345 GoControl Security Automation System</t>
  </si>
  <si>
    <t>2GIG-CP21-345C GoControl Frech Security System</t>
  </si>
  <si>
    <t>Simon XTXTI/XTS LTE Bell Cell Radio</t>
  </si>
  <si>
    <t>Simon XT ITI Pet Immune Saw Pir Motion</t>
  </si>
  <si>
    <t>GC3 3G Cell Radio Module (Bell) with antenna</t>
  </si>
  <si>
    <t>Hardwire 12V Battery for Honeywell</t>
  </si>
  <si>
    <t>Hardwire 8 Zone Expander</t>
  </si>
  <si>
    <t>64Z LCD ICON RF keypad</t>
  </si>
  <si>
    <t>2 GIG WI-FI Range Extender</t>
  </si>
  <si>
    <t>WeatherToPanel Services</t>
  </si>
  <si>
    <t>Two Way Voice Service</t>
  </si>
  <si>
    <t>2GIG Severe Weather Alerts</t>
  </si>
  <si>
    <t>Panic Pendant</t>
  </si>
  <si>
    <t>2GIG 4200x Pendant/Wristband w/CF</t>
  </si>
  <si>
    <t>2 GIG 2nd Fall Decention with CF</t>
  </si>
  <si>
    <t>AlarmCare EVS Release 3 English Panel</t>
  </si>
  <si>
    <t>AlarmCare EVS Release 3 French Panel</t>
  </si>
  <si>
    <t>AlarmCare EVS Release 4 English Panel</t>
  </si>
  <si>
    <t>AlarmCare Libris Panel</t>
  </si>
  <si>
    <t>AlarmCare Control Panel</t>
  </si>
  <si>
    <t>HW Backup battery</t>
  </si>
  <si>
    <t>AF Access Services</t>
  </si>
  <si>
    <t>Private Response Fee</t>
  </si>
  <si>
    <t>2GIG Home Automation Monitoring</t>
  </si>
  <si>
    <t>Video Expansion Pack from ADC</t>
  </si>
  <si>
    <t>Wireless CO Detector</t>
  </si>
  <si>
    <t>Honewell Smoke and CO COMBO for 2GIG Panel</t>
  </si>
  <si>
    <t>Honeywell 1 button panic</t>
  </si>
  <si>
    <t>Honeywell with wireless receiver</t>
  </si>
  <si>
    <t>System Enhanced Module - DSC Power Series</t>
  </si>
  <si>
    <t>Honeywell/ADEMCO VISTA SEM</t>
  </si>
  <si>
    <t>System enhancement module</t>
  </si>
  <si>
    <t>Slim Line Wireless Contact for HW</t>
  </si>
  <si>
    <t>HW LC100-HW motion-pet immune-55lbs</t>
  </si>
  <si>
    <t>DSC 8-64 ZONE CONTROL panel</t>
  </si>
  <si>
    <t>Hardwire 64Z LCD ALPHA keypad</t>
  </si>
  <si>
    <t>Hardwire 64z LCD ICONkeypad</t>
  </si>
  <si>
    <t>Hardwire 64Z ALPA wireless keypad</t>
  </si>
  <si>
    <t xml:space="preserve"> Wireless Acuity GB</t>
  </si>
  <si>
    <t xml:space="preserve">  Wireless motion</t>
  </si>
  <si>
    <t>Wireless repeater-extends wireless range</t>
  </si>
  <si>
    <t>Wireless panic/hold-up</t>
  </si>
  <si>
    <t>Wireless smoke</t>
  </si>
  <si>
    <t>2W Wireless KP w  TR5164-433 transceiver</t>
  </si>
  <si>
    <t>Wireless Motion for HW</t>
  </si>
  <si>
    <t>Honeywell Vista 20 Panel</t>
  </si>
  <si>
    <t>Simon XT Glass Break Sensor</t>
  </si>
  <si>
    <t>Simon XT Panic Button Remote- White</t>
  </si>
  <si>
    <t>Simon XT Panic Button Remote - Black</t>
  </si>
  <si>
    <t>Simon XT Wireless Smoke Dectector</t>
  </si>
  <si>
    <t>Simon XT Wireless CO Detector</t>
  </si>
  <si>
    <t>Simon XT 4 Button Wireless Keyfob</t>
  </si>
  <si>
    <t>Simon XT Door/Windor Sensor</t>
  </si>
  <si>
    <t>Simon XT Tilt Sensor</t>
  </si>
  <si>
    <t>Simon XT Flood and Freeze Sensor</t>
  </si>
  <si>
    <t>2 GIG Wireless CO Detector</t>
  </si>
  <si>
    <t>2GIG Wireless Door Bell</t>
  </si>
  <si>
    <t>2GIG_Thin Door/Window Contact</t>
  </si>
  <si>
    <t>2GIG Bypassable Micro Door.Window Contact</t>
  </si>
  <si>
    <t>2GIG Recessed Door Contact</t>
  </si>
  <si>
    <t>2GIG Flood Sensor</t>
  </si>
  <si>
    <t>2GIG Glass Break Dectector</t>
  </si>
  <si>
    <t>2GIG 4 Button Key Ring Remote</t>
  </si>
  <si>
    <t>2GIG Wireless Keypad</t>
  </si>
  <si>
    <t>Honeywell/ADI Motion</t>
  </si>
  <si>
    <t>Honeywell/ADI Wireless Smoke &amp; Heat Dectector</t>
  </si>
  <si>
    <t>2 GIG Tilt Sensor</t>
  </si>
  <si>
    <t>2GIG Wireless Touch Screen Keypad</t>
  </si>
  <si>
    <t>2GIG- Cold Weather Motion Dectector</t>
  </si>
  <si>
    <t>2GIG Cold Weather Contact</t>
  </si>
  <si>
    <t>PowerG CO Detector</t>
  </si>
  <si>
    <t>ADC DoorBell Camera</t>
  </si>
  <si>
    <t>1TB Stream video recorder (SVR)</t>
  </si>
  <si>
    <t>ADC Indoor Wireless fixed IP Camera with Night Vision</t>
  </si>
  <si>
    <t>Outdoor Wireless IP Camera with Night Vision</t>
  </si>
  <si>
    <t>ADC-W100 Wi-Fi bridge</t>
  </si>
  <si>
    <t>SmartCode 10 Touch (Solid Brass)</t>
  </si>
  <si>
    <t>2GIG Z Wave  ProgrammableThermostat</t>
  </si>
  <si>
    <t>2GIG ZWave Garage Door Opener Remote Control</t>
  </si>
  <si>
    <t>2GIG Image Sensor</t>
  </si>
  <si>
    <t>2GIG ZWave LED 60-watt Light Bulb</t>
  </si>
  <si>
    <t>2 GIG ZWave Plug in Lamp Module</t>
  </si>
  <si>
    <t>2GIG Z_Wave Plug in Appliance Module</t>
  </si>
  <si>
    <t>(Google Home) Voice Activated Speaker by Google</t>
  </si>
  <si>
    <t>H/W 2GIG_2TB Stream Video Recorder (SVR</t>
  </si>
  <si>
    <t>Forfait AlarmCare avec pendentif</t>
  </si>
  <si>
    <t>Forfait AlarmCare avec détection de chute</t>
  </si>
  <si>
    <t>Forfait AlarmCare résidentiel de base (anglais)</t>
  </si>
  <si>
    <t>Forfait AlarmCare résidentiel avec détection de chute (anglais)</t>
  </si>
  <si>
    <t>Forfait AlarmCare résidentiel de base (français)</t>
  </si>
  <si>
    <t>Forfait AlarmCare résidentiel avec détection de chute (français)</t>
  </si>
  <si>
    <t>Forfait AlarmCare mobile avec détection de chute</t>
  </si>
  <si>
    <t>Pendentif Panique - Bracelet ou Collier (Alerte médicale À la maison)</t>
  </si>
  <si>
    <t>Détecteur de chute AlarmCare</t>
  </si>
  <si>
    <t>Trousse de maison (Alerte médicale À la maison) - ACCEVSS3H2</t>
  </si>
  <si>
    <t>Trousse de maison (Alerte médicale À la maison) - ACCEVSS3H3</t>
  </si>
  <si>
    <t>Trousse de maison (Alerte médicale À la maison) - ACCEVSS4H2</t>
  </si>
  <si>
    <t>Trousse Libris (Alerte médicale mobile)</t>
  </si>
  <si>
    <t>Trousse de maison (Alerte médicale À la maison) - ACC</t>
  </si>
  <si>
    <t>AlarmCare Home Base Kit - ACC</t>
  </si>
  <si>
    <t>Price Group</t>
  </si>
  <si>
    <t>Price Desc</t>
  </si>
  <si>
    <t>Item Desc</t>
  </si>
  <si>
    <t>One Time Fee</t>
  </si>
  <si>
    <t>OT Revenue Type</t>
  </si>
  <si>
    <t>Cycle Fee</t>
  </si>
  <si>
    <t>CF Revenue Type</t>
  </si>
  <si>
    <t>Cycle Fee 2</t>
  </si>
  <si>
    <t xml:space="preserve">ADJ     </t>
  </si>
  <si>
    <t>Adjustments</t>
  </si>
  <si>
    <t xml:space="preserve">ADJ         </t>
  </si>
  <si>
    <t>Odd Cents Adjustments</t>
  </si>
  <si>
    <t xml:space="preserve">ADMIN       </t>
  </si>
  <si>
    <t>Administration Fees</t>
  </si>
  <si>
    <t>ADMIN</t>
  </si>
  <si>
    <t xml:space="preserve">AF ACCESS   </t>
  </si>
  <si>
    <t>RAFC</t>
  </si>
  <si>
    <t xml:space="preserve">AF_CONNECT  </t>
  </si>
  <si>
    <t xml:space="preserve">AFCRED      </t>
  </si>
  <si>
    <t>AF Credit Offered</t>
  </si>
  <si>
    <t xml:space="preserve">APLUSADJ    </t>
  </si>
  <si>
    <t>Aplus Fees Adjustments</t>
  </si>
  <si>
    <t>RPLS</t>
  </si>
  <si>
    <t xml:space="preserve">APLUSCRED   </t>
  </si>
  <si>
    <t>Aplus Monitoring Credits</t>
  </si>
  <si>
    <t>RMR_CC</t>
  </si>
  <si>
    <t>APLUSCRED_CS</t>
  </si>
  <si>
    <t>Plus Monitoring Credits offered by CMS</t>
  </si>
  <si>
    <t>RMR_CS</t>
  </si>
  <si>
    <t>BASICPACKAGE</t>
  </si>
  <si>
    <t>Equipment - Basic Package Missing</t>
  </si>
  <si>
    <t>EQUIPS</t>
  </si>
  <si>
    <t xml:space="preserve">CSERV       </t>
  </si>
  <si>
    <t>Service Charge</t>
  </si>
  <si>
    <t>NOSHOW</t>
  </si>
  <si>
    <t>DISC_REIN_CR</t>
  </si>
  <si>
    <t>Reinstatement Fee Waived By Retention</t>
  </si>
  <si>
    <t>ADM_CC</t>
  </si>
  <si>
    <t>DISC_RETN_CC</t>
  </si>
  <si>
    <t>Reinstatement Fee Waived by Customer Care</t>
  </si>
  <si>
    <t>ADM_CR</t>
  </si>
  <si>
    <t xml:space="preserve">DISCCARE    </t>
  </si>
  <si>
    <t>Equip Discount by Customer Care</t>
  </si>
  <si>
    <t xml:space="preserve">DISCCOLL    </t>
  </si>
  <si>
    <t>Equipment Discount by Collections</t>
  </si>
  <si>
    <t>EQDISO</t>
  </si>
  <si>
    <t>DigiPlus Service Credit Offered by Retention Dept.</t>
  </si>
  <si>
    <t>RMR_CR</t>
  </si>
  <si>
    <t xml:space="preserve">DPKRADJ     </t>
  </si>
  <si>
    <t>DigiPlus Recurring Equip Fees Adjustment</t>
  </si>
  <si>
    <t>DPLUSR</t>
  </si>
  <si>
    <t xml:space="preserve">DPKRCRED    </t>
  </si>
  <si>
    <t>DigPlus Recurring Equip Fees Credit offered</t>
  </si>
  <si>
    <t>DPL_CC</t>
  </si>
  <si>
    <t xml:space="preserve">EQUIADJ     </t>
  </si>
  <si>
    <t>Credit Equipment w/o Tax</t>
  </si>
  <si>
    <t xml:space="preserve">EQUIADJTAX  </t>
  </si>
  <si>
    <t>Credit Equipment with Taxes</t>
  </si>
  <si>
    <t>False Alarm Fees Waived by Customer Care</t>
  </si>
  <si>
    <t>FAL_CR</t>
  </si>
  <si>
    <t>False Alarm Fees Waived by Collection</t>
  </si>
  <si>
    <t>FALS</t>
  </si>
  <si>
    <t>False Alarm Fees Waived by Retention</t>
  </si>
  <si>
    <t>False Alarm Fees Waived by CMS</t>
  </si>
  <si>
    <t>False Alarm Waived due to Service Errors</t>
  </si>
  <si>
    <t xml:space="preserve">GOODLIFE    </t>
  </si>
  <si>
    <t>GOODLIFE - 3 Months NC Monitoring</t>
  </si>
  <si>
    <t xml:space="preserve">GSTADJ      </t>
  </si>
  <si>
    <t>GST Adjustments</t>
  </si>
  <si>
    <t>GSTADJ</t>
  </si>
  <si>
    <t xml:space="preserve">HSTBC       </t>
  </si>
  <si>
    <t>BC HST Adjustments</t>
  </si>
  <si>
    <t>HSTBC</t>
  </si>
  <si>
    <t xml:space="preserve">HSTON       </t>
  </si>
  <si>
    <t>ON HST Adjustments</t>
  </si>
  <si>
    <t>HSTON</t>
  </si>
  <si>
    <t xml:space="preserve">MONADJ      </t>
  </si>
  <si>
    <t>Alarm Service Adjustment</t>
  </si>
  <si>
    <t xml:space="preserve">MONCCR      </t>
  </si>
  <si>
    <t>Monitoring Credit by CustCare</t>
  </si>
  <si>
    <t xml:space="preserve">MONCOLL     </t>
  </si>
  <si>
    <t>Monitoring Credit by Collections</t>
  </si>
  <si>
    <t>RMR_CO</t>
  </si>
  <si>
    <t xml:space="preserve">MONI        </t>
  </si>
  <si>
    <t>Alarm Service Fees</t>
  </si>
  <si>
    <t xml:space="preserve">MONIAPLUS   </t>
  </si>
  <si>
    <t>AlarmPlus Service Fees</t>
  </si>
  <si>
    <t xml:space="preserve">MONICRED    </t>
  </si>
  <si>
    <t>Monitoring Credits offered</t>
  </si>
  <si>
    <t>MONICRED_CCR</t>
  </si>
  <si>
    <t>Monitoring Credit Offered by Retention Dept</t>
  </si>
  <si>
    <t xml:space="preserve">MONICRED_CS </t>
  </si>
  <si>
    <t>Monitoring Credits offered by CMS</t>
  </si>
  <si>
    <t xml:space="preserve">MONIHW      </t>
  </si>
  <si>
    <t>HW Alarm Service Fees</t>
  </si>
  <si>
    <t xml:space="preserve">MONIHWADJ   </t>
  </si>
  <si>
    <t>Alarm Service Fees Adjustment</t>
  </si>
  <si>
    <t xml:space="preserve">MONIHWCRED  </t>
  </si>
  <si>
    <t>HW Monitoring Credits</t>
  </si>
  <si>
    <t xml:space="preserve">MONTSR      </t>
  </si>
  <si>
    <t>Monitoring Credit by TechSupport</t>
  </si>
  <si>
    <t>RMR_SV</t>
  </si>
  <si>
    <t>NSF Waived by Customer Care</t>
  </si>
  <si>
    <t xml:space="preserve">OLD         </t>
  </si>
  <si>
    <t>Old Invoice Converted from ALARMS</t>
  </si>
  <si>
    <t>OLD</t>
  </si>
  <si>
    <t xml:space="preserve">OPCL        </t>
  </si>
  <si>
    <t>Open/Close Service</t>
  </si>
  <si>
    <t xml:space="preserve">PERIPHERALS </t>
  </si>
  <si>
    <t>Missing Peripherals</t>
  </si>
  <si>
    <t xml:space="preserve">PERSADJ     </t>
  </si>
  <si>
    <t>AlarmCare Service Adjustments</t>
  </si>
  <si>
    <t>RCARE</t>
  </si>
  <si>
    <t xml:space="preserve">PERSCRED    </t>
  </si>
  <si>
    <t>AlarmCare Credits offered by CCR</t>
  </si>
  <si>
    <t>RCR_CC</t>
  </si>
  <si>
    <t xml:space="preserve">PRS         </t>
  </si>
  <si>
    <t>PRS</t>
  </si>
  <si>
    <t xml:space="preserve">PRS_2016    </t>
  </si>
  <si>
    <t xml:space="preserve">PRSADJ      </t>
  </si>
  <si>
    <t>PRS Adjustment</t>
  </si>
  <si>
    <t xml:space="preserve">PRSCRED     </t>
  </si>
  <si>
    <t>PRS Credit offered</t>
  </si>
  <si>
    <t xml:space="preserve">PST         </t>
  </si>
  <si>
    <t>BC PST</t>
  </si>
  <si>
    <t>BCTAX</t>
  </si>
  <si>
    <t xml:space="preserve">PSTBC       </t>
  </si>
  <si>
    <t xml:space="preserve">PSTON       </t>
  </si>
  <si>
    <t>Ontario PST</t>
  </si>
  <si>
    <t>PSTON</t>
  </si>
  <si>
    <t xml:space="preserve">PSTQU       </t>
  </si>
  <si>
    <t>Quebec PST</t>
  </si>
  <si>
    <t>QUTAX</t>
  </si>
  <si>
    <t xml:space="preserve">QCC_DISC    </t>
  </si>
  <si>
    <t>QCC -Quarter Century Club - 2 Months NC</t>
  </si>
  <si>
    <t xml:space="preserve">REBOOK      </t>
  </si>
  <si>
    <t>Rebooking Fee Charge Cdn</t>
  </si>
  <si>
    <t xml:space="preserve">REBOOK_US   </t>
  </si>
  <si>
    <t>Rebooking Fee Charge US</t>
  </si>
  <si>
    <t>REINSTAT_FEE</t>
  </si>
  <si>
    <t>Reinstatement Fee</t>
  </si>
  <si>
    <t xml:space="preserve">STAFF_BEAC  </t>
  </si>
  <si>
    <t>Employee/Retiree Discount for AlarmCare - 15%</t>
  </si>
  <si>
    <t xml:space="preserve">STAFF_DISC  </t>
  </si>
  <si>
    <t>Employee Discount Program - 35%</t>
  </si>
  <si>
    <t xml:space="preserve">UOCUY       </t>
  </si>
  <si>
    <t>US Ohio Cuyahoga County Tax</t>
  </si>
  <si>
    <t>UOCUY</t>
  </si>
  <si>
    <t xml:space="preserve">USFLSTTAX   </t>
  </si>
  <si>
    <t>US FL  State Tax</t>
  </si>
  <si>
    <t>USFLCA</t>
  </si>
  <si>
    <t xml:space="preserve">USNCSTTAX   </t>
  </si>
  <si>
    <t>US NC State Tax</t>
  </si>
  <si>
    <t>USNCTA</t>
  </si>
  <si>
    <t>US Admin Fees Waived by Cust Care</t>
  </si>
  <si>
    <t xml:space="preserve">VRADJ       </t>
  </si>
  <si>
    <t>VR Service Fee Adjustments</t>
  </si>
  <si>
    <t>RVIDEO</t>
  </si>
  <si>
    <t xml:space="preserve">VRCRED_CC   </t>
  </si>
  <si>
    <t>Video Relay Service Credit offered by CCR</t>
  </si>
  <si>
    <t>RV_CC</t>
  </si>
  <si>
    <t xml:space="preserve">VREQUIP     </t>
  </si>
  <si>
    <t>VR Equipment Reversal</t>
  </si>
  <si>
    <t>VIDEO</t>
  </si>
  <si>
    <t xml:space="preserve">WIFIDLINK   </t>
  </si>
  <si>
    <t>EQAFC</t>
  </si>
  <si>
    <t xml:space="preserve">WIFIDRLK    </t>
  </si>
  <si>
    <t>WIFI Door Lock</t>
  </si>
  <si>
    <t>RWDR</t>
  </si>
  <si>
    <t xml:space="preserve">WIFIPLUG    </t>
  </si>
  <si>
    <t>WIFI Plug Control</t>
  </si>
  <si>
    <t>RWPP</t>
  </si>
  <si>
    <t xml:space="preserve">WIFITSTAT   </t>
  </si>
  <si>
    <t>WIFI Thermostat</t>
  </si>
  <si>
    <t>RWTS</t>
  </si>
  <si>
    <t xml:space="preserve">ADMN    </t>
  </si>
  <si>
    <t>Administration Charge</t>
  </si>
  <si>
    <t xml:space="preserve">CANCAPLUS   </t>
  </si>
  <si>
    <t>Cancellation Fees for APlus</t>
  </si>
  <si>
    <t>CANC</t>
  </si>
  <si>
    <t xml:space="preserve">CANCHWM     </t>
  </si>
  <si>
    <t>Cancellation Fees for HW Monitoring</t>
  </si>
  <si>
    <t xml:space="preserve">CANCM       </t>
  </si>
  <si>
    <t>Cancellation Fees for Monitoring</t>
  </si>
  <si>
    <t xml:space="preserve">CANCPRS     </t>
  </si>
  <si>
    <t>Cancellation Fees for PRS</t>
  </si>
  <si>
    <t xml:space="preserve">CANCVID     </t>
  </si>
  <si>
    <t>Cancellation Fees for Video</t>
  </si>
  <si>
    <t xml:space="preserve">COLLECTION  </t>
  </si>
  <si>
    <t>Monitoring - Collections</t>
  </si>
  <si>
    <t>COLLEC</t>
  </si>
  <si>
    <t xml:space="preserve">FALSE       </t>
  </si>
  <si>
    <t>False Alarm Fees</t>
  </si>
  <si>
    <t xml:space="preserve">NSF         </t>
  </si>
  <si>
    <t>Administration Fee</t>
  </si>
  <si>
    <t>BANKCH</t>
  </si>
  <si>
    <t xml:space="preserve">POLICE      </t>
  </si>
  <si>
    <t>Police Registration Fee</t>
  </si>
  <si>
    <t>POLFEE</t>
  </si>
  <si>
    <t xml:space="preserve">RESTOCK     </t>
  </si>
  <si>
    <t>Restocking Charge</t>
  </si>
  <si>
    <t xml:space="preserve">USADMIN     </t>
  </si>
  <si>
    <t>USCOLLECTION</t>
  </si>
  <si>
    <t>USAF Payment from Collection</t>
  </si>
  <si>
    <t xml:space="preserve">USNSF       </t>
  </si>
  <si>
    <t xml:space="preserve">COLL    </t>
  </si>
  <si>
    <t>Write Off Price List</t>
  </si>
  <si>
    <t>BADAFCONNECT</t>
  </si>
  <si>
    <t>AF Connect Monioring to Collection</t>
  </si>
  <si>
    <t>BADDBT</t>
  </si>
  <si>
    <t xml:space="preserve">BADAPLUS    </t>
  </si>
  <si>
    <t>Aplus Fees to Collection</t>
  </si>
  <si>
    <t xml:space="preserve">BADCELLW    </t>
  </si>
  <si>
    <t>Cell Wave Monitoring to Collection</t>
  </si>
  <si>
    <t xml:space="preserve">BADDPKR     </t>
  </si>
  <si>
    <t>DPK Installation Recurring Fees to Collection</t>
  </si>
  <si>
    <t xml:space="preserve">BADEQUIP    </t>
  </si>
  <si>
    <t>Equipment to Collection</t>
  </si>
  <si>
    <t xml:space="preserve">BADFALS     </t>
  </si>
  <si>
    <t>False Alarm Fees to Collection</t>
  </si>
  <si>
    <t xml:space="preserve">BADHWMONI   </t>
  </si>
  <si>
    <t>HW Monitoring to Collection</t>
  </si>
  <si>
    <t xml:space="preserve">BADMONI     </t>
  </si>
  <si>
    <t>Monitoring to Collection</t>
  </si>
  <si>
    <t xml:space="preserve">BADNSF      </t>
  </si>
  <si>
    <t>Administration Fees to Collection</t>
  </si>
  <si>
    <t xml:space="preserve">BADPRS      </t>
  </si>
  <si>
    <t>PRS to Collection</t>
  </si>
  <si>
    <t xml:space="preserve">BADPRS_N    </t>
  </si>
  <si>
    <t>PRS to Collection_New Rate</t>
  </si>
  <si>
    <t xml:space="preserve">BADSERV     </t>
  </si>
  <si>
    <t>Service Charge to Collection</t>
  </si>
  <si>
    <t xml:space="preserve">BADUSSERV   </t>
  </si>
  <si>
    <t>US Service Charge Written Off</t>
  </si>
  <si>
    <t xml:space="preserve">BADVR       </t>
  </si>
  <si>
    <t>VR Service Fees to Collection</t>
  </si>
  <si>
    <t xml:space="preserve">USBADNSF    </t>
  </si>
  <si>
    <t>US Administration Fees to Collection</t>
  </si>
  <si>
    <t xml:space="preserve">USBADODD    </t>
  </si>
  <si>
    <t>US Write Off Odd Cents Adjustments</t>
  </si>
  <si>
    <t xml:space="preserve">DEALER  </t>
  </si>
  <si>
    <t>DEALER  BILLING ONLY</t>
  </si>
  <si>
    <t>2GIG-CP-DESK</t>
  </si>
  <si>
    <t>2 GIG GC2 Desktop Kit Cradle Bracket</t>
  </si>
  <si>
    <t xml:space="preserve">2GIG-F1-345 </t>
  </si>
  <si>
    <t>2 GIG 4200x Fall Detection PHB</t>
  </si>
  <si>
    <t xml:space="preserve">2GIG-GC2    </t>
  </si>
  <si>
    <t xml:space="preserve">2GIG-GC3GRA </t>
  </si>
  <si>
    <t xml:space="preserve"> 2GIG GC3 3G Cell Radio Module (Rogers)</t>
  </si>
  <si>
    <t>2GIG-PHB-345</t>
  </si>
  <si>
    <t>2GIG 4200x Pendant/Wristband</t>
  </si>
  <si>
    <t xml:space="preserve">2GIG_3GTLXA </t>
  </si>
  <si>
    <t>2GIG GC3 3G Cell Radio Module (Telus)</t>
  </si>
  <si>
    <t>2GIG_9GED215</t>
  </si>
  <si>
    <t>2 GIG SmartCode 10 Touch Door Lock(Nikel)</t>
  </si>
  <si>
    <t xml:space="preserve">2GIG_ANT3X  </t>
  </si>
  <si>
    <t>Internal Cell Radio Module Antenna</t>
  </si>
  <si>
    <t xml:space="preserve">2GIG_DBELL  </t>
  </si>
  <si>
    <t xml:space="preserve">2GIG_DW40   </t>
  </si>
  <si>
    <t xml:space="preserve">2GIG_FT1345 </t>
  </si>
  <si>
    <t>2GIG_GCCDMVA</t>
  </si>
  <si>
    <t>2 GIG GC3 3G Cell Radio Module (Verizon)</t>
  </si>
  <si>
    <t>2GIG_GCTBZ48</t>
  </si>
  <si>
    <t>2GIG Z_Wave Battery Power Smart Thermostat</t>
  </si>
  <si>
    <t xml:space="preserve">2GIG_IMAGE1 </t>
  </si>
  <si>
    <t xml:space="preserve">2GIG_KEY2   </t>
  </si>
  <si>
    <t xml:space="preserve">2GIG_LB60Z  </t>
  </si>
  <si>
    <t xml:space="preserve">2GIG_PAD1   </t>
  </si>
  <si>
    <t xml:space="preserve">2GIG_PANIC1 </t>
  </si>
  <si>
    <t xml:space="preserve">2GIG_PIRI   </t>
  </si>
  <si>
    <t>2GIG Passive Infrared Motion Dectector</t>
  </si>
  <si>
    <t xml:space="preserve">2GIG_SMKT3  </t>
  </si>
  <si>
    <t>2GIG Smoke, Heat &amp; Freeze Dectector</t>
  </si>
  <si>
    <t>2GIG_TAKE_KI</t>
  </si>
  <si>
    <t>Hardwired Alarm System Conversion Kit</t>
  </si>
  <si>
    <t xml:space="preserve">2GIG_TS1_E  </t>
  </si>
  <si>
    <t xml:space="preserve">2GIG_UPDV   </t>
  </si>
  <si>
    <t>Universal Update Device</t>
  </si>
  <si>
    <t xml:space="preserve">2GIG_XCVR2  </t>
  </si>
  <si>
    <t>2GIG_Z_CT100</t>
  </si>
  <si>
    <t>2GIG Z-Wave Programmable Thermostat</t>
  </si>
  <si>
    <t xml:space="preserve">ADC_SVR1001 </t>
  </si>
  <si>
    <t>H/W 2GIG_1TB Stream Video Recorder (SVR)</t>
  </si>
  <si>
    <t xml:space="preserve">ADC_V521R   </t>
  </si>
  <si>
    <t xml:space="preserve">ADC_V620PT  </t>
  </si>
  <si>
    <t>Indoor Wireless PT IP Camera</t>
  </si>
  <si>
    <t xml:space="preserve">ADC_V721W   </t>
  </si>
  <si>
    <t xml:space="preserve">WIFI_EXTEND </t>
  </si>
  <si>
    <t xml:space="preserve">FRAN    </t>
  </si>
  <si>
    <t>Franchisee Billing ONLY</t>
  </si>
  <si>
    <t xml:space="preserve">A203        </t>
  </si>
  <si>
    <t>Long Sleeved Polo Shirt</t>
  </si>
  <si>
    <t>ADV</t>
  </si>
  <si>
    <t xml:space="preserve">A210        </t>
  </si>
  <si>
    <t>Alarm Force Home Video</t>
  </si>
  <si>
    <t xml:space="preserve">A220        </t>
  </si>
  <si>
    <t>3x5 Large Decals (Per 100)</t>
  </si>
  <si>
    <t xml:space="preserve">A230        </t>
  </si>
  <si>
    <t>Alarmforce Business Cards (500)</t>
  </si>
  <si>
    <t xml:space="preserve">A231        </t>
  </si>
  <si>
    <t>Customer Insurance Certificates (100)</t>
  </si>
  <si>
    <t xml:space="preserve">A232        </t>
  </si>
  <si>
    <t>Customer I.D. Cards (500)</t>
  </si>
  <si>
    <t xml:space="preserve">A233        </t>
  </si>
  <si>
    <t>Alarmforce Logo Envelopes 10'' (250)</t>
  </si>
  <si>
    <t xml:space="preserve">A234        </t>
  </si>
  <si>
    <t>Alarmforce Logo Paper (100)</t>
  </si>
  <si>
    <t xml:space="preserve">A236        </t>
  </si>
  <si>
    <t>Order/Return Form</t>
  </si>
  <si>
    <t xml:space="preserve">A237        </t>
  </si>
  <si>
    <t>Rental Contract</t>
  </si>
  <si>
    <t xml:space="preserve">A239        </t>
  </si>
  <si>
    <t>Large AlarmForce Logo</t>
  </si>
  <si>
    <t xml:space="preserve">A240        </t>
  </si>
  <si>
    <t>AlarmForce Brochures (per 100)</t>
  </si>
  <si>
    <t xml:space="preserve">A241        </t>
  </si>
  <si>
    <t>AlarmForce Lawn Sign</t>
  </si>
  <si>
    <t xml:space="preserve">ADVERTISING </t>
  </si>
  <si>
    <t>Advertising</t>
  </si>
  <si>
    <t>ADVF</t>
  </si>
  <si>
    <t xml:space="preserve">ANTENNA     </t>
  </si>
  <si>
    <t>Antenna for Plus Radio</t>
  </si>
  <si>
    <t xml:space="preserve">BUSINS      </t>
  </si>
  <si>
    <t>Business Liability Insurance</t>
  </si>
  <si>
    <t>BUSINS</t>
  </si>
  <si>
    <t xml:space="preserve">C1/2AA      </t>
  </si>
  <si>
    <t xml:space="preserve">C10P        </t>
  </si>
  <si>
    <t xml:space="preserve">C128        </t>
  </si>
  <si>
    <t xml:space="preserve">C3.6VAAL    </t>
  </si>
  <si>
    <t xml:space="preserve">C31P        </t>
  </si>
  <si>
    <t xml:space="preserve">C419        </t>
  </si>
  <si>
    <t xml:space="preserve">C42P        </t>
  </si>
  <si>
    <t xml:space="preserve">C54P        </t>
  </si>
  <si>
    <t xml:space="preserve">C72P        </t>
  </si>
  <si>
    <t xml:space="preserve">C9VA        </t>
  </si>
  <si>
    <t xml:space="preserve">C9VL        </t>
  </si>
  <si>
    <t xml:space="preserve">CCCHRGE     </t>
  </si>
  <si>
    <t>Credit Card Charges</t>
  </si>
  <si>
    <t>CCCHRG</t>
  </si>
  <si>
    <t xml:space="preserve">CDLR        </t>
  </si>
  <si>
    <t>Pocket Programmer</t>
  </si>
  <si>
    <t xml:space="preserve">CDXS-80     </t>
  </si>
  <si>
    <t xml:space="preserve">CHMA        </t>
  </si>
  <si>
    <t>Mail Out Handling Fees</t>
  </si>
  <si>
    <t xml:space="preserve">CHWB        </t>
  </si>
  <si>
    <t xml:space="preserve">CONTROL     </t>
  </si>
  <si>
    <t>Wireless Control Panel</t>
  </si>
  <si>
    <t xml:space="preserve">CR123A      </t>
  </si>
  <si>
    <t xml:space="preserve">CR2450      </t>
  </si>
  <si>
    <t xml:space="preserve">CS32        </t>
  </si>
  <si>
    <t xml:space="preserve">CSTK        </t>
  </si>
  <si>
    <t>SX Door Transmitter</t>
  </si>
  <si>
    <t xml:space="preserve">CTA         </t>
  </si>
  <si>
    <t>Bag of Contacts (10), each for Customer</t>
  </si>
  <si>
    <t xml:space="preserve">CX16        </t>
  </si>
  <si>
    <t xml:space="preserve">CX40        </t>
  </si>
  <si>
    <t xml:space="preserve">CX45        </t>
  </si>
  <si>
    <t xml:space="preserve">CX74        </t>
  </si>
  <si>
    <t xml:space="preserve">DIRADV      </t>
  </si>
  <si>
    <t>Directory Advertising</t>
  </si>
  <si>
    <t>DIRADV</t>
  </si>
  <si>
    <t xml:space="preserve">DISCSALES   </t>
  </si>
  <si>
    <t>Equip Discount by Sales</t>
  </si>
  <si>
    <t>EQDISS</t>
  </si>
  <si>
    <t xml:space="preserve">DPK         </t>
  </si>
  <si>
    <t xml:space="preserve">DPKUPGR     </t>
  </si>
  <si>
    <t>DigiPlus Upgrade, Equipment Only</t>
  </si>
  <si>
    <t>DPUPGR</t>
  </si>
  <si>
    <t xml:space="preserve">DSL FILTER  </t>
  </si>
  <si>
    <t>DSL Filter</t>
  </si>
  <si>
    <t xml:space="preserve">DXS-64      </t>
  </si>
  <si>
    <t xml:space="preserve">DXS-91AF    </t>
  </si>
  <si>
    <t>DX Glass Break Detector</t>
  </si>
  <si>
    <t xml:space="preserve">DXS-LRW     </t>
  </si>
  <si>
    <t xml:space="preserve">EQSERVICE   </t>
  </si>
  <si>
    <t>Equipment Service Charge</t>
  </si>
  <si>
    <t xml:space="preserve">FRANFREIGHT </t>
  </si>
  <si>
    <t>Freight to Franchisees</t>
  </si>
  <si>
    <t>FRANFR</t>
  </si>
  <si>
    <t xml:space="preserve">FRANSALE    </t>
  </si>
  <si>
    <t>Sale of Franchise</t>
  </si>
  <si>
    <t>FRANSA</t>
  </si>
  <si>
    <t xml:space="preserve">FS-130-CF   </t>
  </si>
  <si>
    <t>AlarmCare FS Services</t>
  </si>
  <si>
    <t>EQCARE</t>
  </si>
  <si>
    <t xml:space="preserve">GRPHEALTH   </t>
  </si>
  <si>
    <t>Group Health Insurance</t>
  </si>
  <si>
    <t>GRPHTH</t>
  </si>
  <si>
    <t xml:space="preserve">HWAV        </t>
  </si>
  <si>
    <t xml:space="preserve">HWFILTER    </t>
  </si>
  <si>
    <t>Hardwire Filter</t>
  </si>
  <si>
    <t xml:space="preserve">HWVOICE     </t>
  </si>
  <si>
    <t>Hardwire Voice Board</t>
  </si>
  <si>
    <t xml:space="preserve">INSCERT     </t>
  </si>
  <si>
    <t>Insurance Certificates (100)</t>
  </si>
  <si>
    <t xml:space="preserve">INSTALL     </t>
  </si>
  <si>
    <t>Installation Charge for Franchisees</t>
  </si>
  <si>
    <t xml:space="preserve">MISC        </t>
  </si>
  <si>
    <t>Miscellaneous Equipments</t>
  </si>
  <si>
    <t xml:space="preserve">NLPHONE     </t>
  </si>
  <si>
    <t xml:space="preserve">PACKA       </t>
  </si>
  <si>
    <t>Basic Package A</t>
  </si>
  <si>
    <t xml:space="preserve">PANEL       </t>
  </si>
  <si>
    <t>Wireless System Control Panel</t>
  </si>
  <si>
    <t xml:space="preserve">PERSMONI    </t>
  </si>
  <si>
    <t>PERS Monthly Fees</t>
  </si>
  <si>
    <t xml:space="preserve">PSTSK       </t>
  </si>
  <si>
    <t>SK PST</t>
  </si>
  <si>
    <t>SKPST</t>
  </si>
  <si>
    <t xml:space="preserve">RFRCRD      </t>
  </si>
  <si>
    <t>Monitoring - Franchise Payments</t>
  </si>
  <si>
    <t>RFRCRD</t>
  </si>
  <si>
    <t xml:space="preserve">RSASK       </t>
  </si>
  <si>
    <t>Monitoring from A/F Saskaschetwan</t>
  </si>
  <si>
    <t>RSASK</t>
  </si>
  <si>
    <t xml:space="preserve">RSASK1      </t>
  </si>
  <si>
    <t>Monitoring from A/F Saskachewan</t>
  </si>
  <si>
    <t xml:space="preserve">RSASKPLUS   </t>
  </si>
  <si>
    <t>APlus Monitoring - Saskaschetwan</t>
  </si>
  <si>
    <t xml:space="preserve">RSASKPLUS1  </t>
  </si>
  <si>
    <t>APlus Monitoring from A/F Saskachewan</t>
  </si>
  <si>
    <t xml:space="preserve">TECHSUP     </t>
  </si>
  <si>
    <t>Technical Support</t>
  </si>
  <si>
    <t xml:space="preserve">TELCOM      </t>
  </si>
  <si>
    <t>Telecommunication Charges</t>
  </si>
  <si>
    <t>TELCOM</t>
  </si>
  <si>
    <t xml:space="preserve">VELCRO      </t>
  </si>
  <si>
    <t>Velcro (box)</t>
  </si>
  <si>
    <t xml:space="preserve">WIFISKEYPAD </t>
  </si>
  <si>
    <t>WIFI Black Soft Keypad</t>
  </si>
  <si>
    <t xml:space="preserve">WS7         </t>
  </si>
  <si>
    <t xml:space="preserve">REF     </t>
  </si>
  <si>
    <t>Referrals</t>
  </si>
  <si>
    <t xml:space="preserve">REFERRAL    </t>
  </si>
  <si>
    <t>REFERR</t>
  </si>
  <si>
    <t xml:space="preserve">REFUNDS </t>
  </si>
  <si>
    <t>Customer Refunds</t>
  </si>
  <si>
    <t>AF CONNECT_N</t>
  </si>
  <si>
    <t>AF Connect Services</t>
  </si>
  <si>
    <t xml:space="preserve">APLUS       </t>
  </si>
  <si>
    <t>AlarmPlus Services</t>
  </si>
  <si>
    <t xml:space="preserve">PN_INT      </t>
  </si>
  <si>
    <t>PNCL  Interest on refund</t>
  </si>
  <si>
    <t>PN_INT</t>
  </si>
  <si>
    <t xml:space="preserve">PNCL        </t>
  </si>
  <si>
    <t>PNCL Refund Provision</t>
  </si>
  <si>
    <t>PNCL</t>
  </si>
  <si>
    <t xml:space="preserve">TAX         </t>
  </si>
  <si>
    <t>PNCL Tax portion of refund</t>
  </si>
  <si>
    <t>TAX</t>
  </si>
  <si>
    <t xml:space="preserve">VID_EXPANS  </t>
  </si>
  <si>
    <t xml:space="preserve">SALE    </t>
  </si>
  <si>
    <t>Sales Price List</t>
  </si>
  <si>
    <t>01_CDNNLDISC</t>
  </si>
  <si>
    <t>50% CellWave Installation Promo</t>
  </si>
  <si>
    <t>EQDHOP</t>
  </si>
  <si>
    <t xml:space="preserve">01_DISC25   </t>
  </si>
  <si>
    <t>25% Peripheral Promotion</t>
  </si>
  <si>
    <t>01_DISCSALES</t>
  </si>
  <si>
    <t>50% Peripheral Promotion</t>
  </si>
  <si>
    <t xml:space="preserve">01_NLDISC   </t>
  </si>
  <si>
    <t>Free Cellwave Installation Promo</t>
  </si>
  <si>
    <t xml:space="preserve">14A-2S2     </t>
  </si>
  <si>
    <t>C-Cell Battery for DR Chime Rx</t>
  </si>
  <si>
    <t xml:space="preserve">20FOR24     </t>
  </si>
  <si>
    <t>Bell Internet Offer #2 $20 for 24 Months Discount</t>
  </si>
  <si>
    <t>RMR_HO</t>
  </si>
  <si>
    <t xml:space="preserve">2GIG-3GBX-A </t>
  </si>
  <si>
    <t xml:space="preserve">2GIG-F1-CF  </t>
  </si>
  <si>
    <t>RCARE2</t>
  </si>
  <si>
    <t xml:space="preserve">2GIG-GC2F   </t>
  </si>
  <si>
    <t>2GIG-GC3GRXA</t>
  </si>
  <si>
    <t>2GIG GC3 3G Cell Radio Module wAntena(Rogers)</t>
  </si>
  <si>
    <t>2GIG-GCCDMVX</t>
  </si>
  <si>
    <t>2GIG GC3 3G Cell Radio Module wAntena(Verizon)</t>
  </si>
  <si>
    <t xml:space="preserve">2GIG-PHB-CF </t>
  </si>
  <si>
    <t xml:space="preserve">2GIG-RPTR   </t>
  </si>
  <si>
    <t>Wireless Indoor Repeater</t>
  </si>
  <si>
    <t xml:space="preserve">2GIG_5816OD </t>
  </si>
  <si>
    <t xml:space="preserve">2GIG_DW20R  </t>
  </si>
  <si>
    <t>2GIG_GC3GAXA</t>
  </si>
  <si>
    <t>2GIG- GC3G AT&amp;T Radio Module with antenna</t>
  </si>
  <si>
    <t>2GIG_GD00Z_4</t>
  </si>
  <si>
    <t>2GIG Z-Wave Garage Door Opener wRemote</t>
  </si>
  <si>
    <t>2GIG_GDR1345</t>
  </si>
  <si>
    <t>2GIG Garage Door Remote Module</t>
  </si>
  <si>
    <t xml:space="preserve">2GIG_LBR30Z </t>
  </si>
  <si>
    <t>2GIG_LINECFF</t>
  </si>
  <si>
    <t>Firefighter (Connects existing HW Smokes)</t>
  </si>
  <si>
    <t>2HWE</t>
  </si>
  <si>
    <t>2GIG_WD1000Z</t>
  </si>
  <si>
    <t>2GIG ZWave Wall Dimmer</t>
  </si>
  <si>
    <t>2GIG_WD500Z1</t>
  </si>
  <si>
    <t xml:space="preserve">2GNL        </t>
  </si>
  <si>
    <t xml:space="preserve">2GNLTW      </t>
  </si>
  <si>
    <t xml:space="preserve">2WAYVOICE   </t>
  </si>
  <si>
    <t xml:space="preserve">3GNL        </t>
  </si>
  <si>
    <t xml:space="preserve">3GNLTW      </t>
  </si>
  <si>
    <t xml:space="preserve">3GNLTW_NEW  </t>
  </si>
  <si>
    <t xml:space="preserve">4219        </t>
  </si>
  <si>
    <t>Honeywell 8 Zone expander</t>
  </si>
  <si>
    <t xml:space="preserve">5800COA     </t>
  </si>
  <si>
    <t xml:space="preserve">5800MINI    </t>
  </si>
  <si>
    <t xml:space="preserve">5802WXT     </t>
  </si>
  <si>
    <t xml:space="preserve">5821        </t>
  </si>
  <si>
    <t>Temp and Flood X-MTTR Selectable</t>
  </si>
  <si>
    <t xml:space="preserve">5834-4      </t>
  </si>
  <si>
    <t>Honeywell 4 button keyfob</t>
  </si>
  <si>
    <t xml:space="preserve">5FORLIFE    </t>
  </si>
  <si>
    <t>Bell Internet Offer #1 $5 for Life Discount</t>
  </si>
  <si>
    <t>Bell Internet Offer #3 $5 Discount for Life with DB Camera</t>
  </si>
  <si>
    <t xml:space="preserve">60-807-95R  </t>
  </si>
  <si>
    <t xml:space="preserve">60-873-95   </t>
  </si>
  <si>
    <t xml:space="preserve">600-1048-BC </t>
  </si>
  <si>
    <t>600-1048-XTZ</t>
  </si>
  <si>
    <t>Simon XT Cell Radio Module w/zwave,image sensor</t>
  </si>
  <si>
    <t xml:space="preserve">60914       </t>
  </si>
  <si>
    <t>Simon XT back-up battery</t>
  </si>
  <si>
    <t xml:space="preserve">60924RFTS   </t>
  </si>
  <si>
    <t>Simon XT 2-Way RF Touchpad</t>
  </si>
  <si>
    <t xml:space="preserve">6150RF      </t>
  </si>
  <si>
    <t xml:space="preserve">6150RF (FR) </t>
  </si>
  <si>
    <t>HoneywellKeypad with wireless receiver-French</t>
  </si>
  <si>
    <t xml:space="preserve">6151        </t>
  </si>
  <si>
    <t>Honeywell Wired Keypad-fixed English</t>
  </si>
  <si>
    <t xml:space="preserve">6151 (FR)   </t>
  </si>
  <si>
    <t>Honeywell Wired Keypad French</t>
  </si>
  <si>
    <t xml:space="preserve">6160        </t>
  </si>
  <si>
    <t>Honeywell Alpha Keypad PGM tool</t>
  </si>
  <si>
    <t xml:space="preserve">9GED18000-1 </t>
  </si>
  <si>
    <t>9GED18000-15</t>
  </si>
  <si>
    <t>SmarCode 10 Traditional - Brass</t>
  </si>
  <si>
    <t>9GED18000-16</t>
  </si>
  <si>
    <t>SmarCode 10 Traditional -Satin Nickel</t>
  </si>
  <si>
    <t>9GED18000-17</t>
  </si>
  <si>
    <t>SmarCode 10 Traditional - Venetian Bronze</t>
  </si>
  <si>
    <t xml:space="preserve">9GED18000-2 </t>
  </si>
  <si>
    <t xml:space="preserve">9GED18000-3 </t>
  </si>
  <si>
    <t>9GED21500-10</t>
  </si>
  <si>
    <t>SmarCode 10 Touchscreen Traditional - Satin Nickel</t>
  </si>
  <si>
    <t>9GED21500-11</t>
  </si>
  <si>
    <t>SmarCode 10 Touchscreen Traditional - Venetian Bronze</t>
  </si>
  <si>
    <t xml:space="preserve">9GED21500-4 </t>
  </si>
  <si>
    <t xml:space="preserve">9GED21500-5 </t>
  </si>
  <si>
    <t xml:space="preserve">9GED21500-6 </t>
  </si>
  <si>
    <t xml:space="preserve">9GED21500-9 </t>
  </si>
  <si>
    <t>SmarCode 10 Touchscreen Traditional - Brass</t>
  </si>
  <si>
    <t xml:space="preserve">A242        </t>
  </si>
  <si>
    <t>Videorelay Lawn Sign</t>
  </si>
  <si>
    <t xml:space="preserve">A242F       </t>
  </si>
  <si>
    <t>Alarmforce Bell Video Lawn Signs (French)</t>
  </si>
  <si>
    <t xml:space="preserve">AAE00464    </t>
  </si>
  <si>
    <t>Cellular Radio for 4200x</t>
  </si>
  <si>
    <t xml:space="preserve">AC          </t>
  </si>
  <si>
    <t>AlarmCare Services</t>
  </si>
  <si>
    <t xml:space="preserve">AC-QC-EN    </t>
  </si>
  <si>
    <t>Alarmcare control panel English</t>
  </si>
  <si>
    <t xml:space="preserve">ACC         </t>
  </si>
  <si>
    <t xml:space="preserve">ACC-QC-F    </t>
  </si>
  <si>
    <t>Alarmcare control panel French</t>
  </si>
  <si>
    <t>ACC_SSC00101</t>
  </si>
  <si>
    <t>AlarmCare 4200X panel</t>
  </si>
  <si>
    <t xml:space="preserve">ACCCELLFD   </t>
  </si>
  <si>
    <t>AlarmCare Services (cell w/FD)</t>
  </si>
  <si>
    <t xml:space="preserve">ACCELL      </t>
  </si>
  <si>
    <t>AlarmCare Services w Cell</t>
  </si>
  <si>
    <t xml:space="preserve">ACCEVSS3H2  </t>
  </si>
  <si>
    <t xml:space="preserve">ACCEVSS3H3  </t>
  </si>
  <si>
    <t xml:space="preserve">ACCEVSS4H2  </t>
  </si>
  <si>
    <t xml:space="preserve">ACFD        </t>
  </si>
  <si>
    <t>AlarmCare Services w Fall Detection</t>
  </si>
  <si>
    <t xml:space="preserve">ACGO        </t>
  </si>
  <si>
    <t>AlarmCare Mobile Service w Fall Detection</t>
  </si>
  <si>
    <t xml:space="preserve">ACQCEN      </t>
  </si>
  <si>
    <t>AlarmCare Home Basic Package (English Quebec)</t>
  </si>
  <si>
    <t xml:space="preserve">ACQCENFD    </t>
  </si>
  <si>
    <t>AlarmCare Home with Fall Detection Package (English Quebec)</t>
  </si>
  <si>
    <t xml:space="preserve">ACQCF       </t>
  </si>
  <si>
    <t>AlarmCare Home Basic Package (French Quebec)</t>
  </si>
  <si>
    <t xml:space="preserve">ACQCFD      </t>
  </si>
  <si>
    <t>AlarmCare Home with Fall Detection Package (French Quebec)</t>
  </si>
  <si>
    <t xml:space="preserve">ADC-CONCORD </t>
  </si>
  <si>
    <t>ADC module for interlogix Concord</t>
  </si>
  <si>
    <t>ADC-SEM210VT</t>
  </si>
  <si>
    <t>Honeywell Vista Sem</t>
  </si>
  <si>
    <t xml:space="preserve">ADC-T2000   </t>
  </si>
  <si>
    <t xml:space="preserve">ADC-VACC-W  </t>
  </si>
  <si>
    <t xml:space="preserve">ADC-VDB106  </t>
  </si>
  <si>
    <t>Slim line door bell camera bronze</t>
  </si>
  <si>
    <t xml:space="preserve">ADC-W100    </t>
  </si>
  <si>
    <t>PoE to Wi-Fi Bridge</t>
  </si>
  <si>
    <t xml:space="preserve">ADC_CAMERA  </t>
  </si>
  <si>
    <t>ADC Camera Monitoring</t>
  </si>
  <si>
    <t>2VIDEO</t>
  </si>
  <si>
    <t xml:space="preserve">ADC_DRBELLC </t>
  </si>
  <si>
    <t>ADC DoorBell Camera $0 Promotion</t>
  </si>
  <si>
    <t>ADC Slim line Doorbell</t>
  </si>
  <si>
    <t xml:space="preserve">ADC_SVR1002 </t>
  </si>
  <si>
    <t xml:space="preserve">ADC_SVR1221 </t>
  </si>
  <si>
    <t>ADC_VAC_DBWI</t>
  </si>
  <si>
    <t>2 GIG Door Bell Adapter</t>
  </si>
  <si>
    <t xml:space="preserve">ADC_VIDEO_S </t>
  </si>
  <si>
    <t>ADC Video Service no Inventory</t>
  </si>
  <si>
    <t xml:space="preserve">ADC_VPE_9FT </t>
  </si>
  <si>
    <t>2GIG New Video Extension</t>
  </si>
  <si>
    <t>ADCSEM210VTL</t>
  </si>
  <si>
    <t>System Enhanced Module - HW</t>
  </si>
  <si>
    <t xml:space="preserve">ADI-467     </t>
  </si>
  <si>
    <t xml:space="preserve">ADI_MOTION  </t>
  </si>
  <si>
    <t xml:space="preserve">ADI_SMOKE   </t>
  </si>
  <si>
    <t xml:space="preserve">AF_ADDON_PE </t>
  </si>
  <si>
    <t>AF Add on Peripheral</t>
  </si>
  <si>
    <t>AFI-BRKT.SH.</t>
  </si>
  <si>
    <t>VR Camera Shelf Bracket</t>
  </si>
  <si>
    <t>AFI-BRKT.W/P</t>
  </si>
  <si>
    <t>VR Camera Wall Bracket</t>
  </si>
  <si>
    <t xml:space="preserve">AP9500DX    </t>
  </si>
  <si>
    <t>RMR_SA</t>
  </si>
  <si>
    <t xml:space="preserve">ARM/DISARM  </t>
  </si>
  <si>
    <t>Scheduled Arm/Disarm</t>
  </si>
  <si>
    <t xml:space="preserve">AVB         </t>
  </si>
  <si>
    <t xml:space="preserve">AVBD        </t>
  </si>
  <si>
    <t xml:space="preserve">AVBK        </t>
  </si>
  <si>
    <t xml:space="preserve">AVR2DX      </t>
  </si>
  <si>
    <t xml:space="preserve">AVRDX       </t>
  </si>
  <si>
    <t xml:space="preserve">AVSDX       </t>
  </si>
  <si>
    <t xml:space="preserve">BEST        </t>
  </si>
  <si>
    <t>2GIG Smart Home Bundle</t>
  </si>
  <si>
    <t xml:space="preserve">BETTER      </t>
  </si>
  <si>
    <t>2GIG Video Bundle</t>
  </si>
  <si>
    <t xml:space="preserve">BULK_DISC   </t>
  </si>
  <si>
    <t>Bulk Discount for Multiple Accounts</t>
  </si>
  <si>
    <t>BULK_DISC_SP</t>
  </si>
  <si>
    <t>Alarmforce Bulk Discount for Multi Accounts</t>
  </si>
  <si>
    <t>C_LIFTMASTER</t>
  </si>
  <si>
    <t>Customer provided liftMaster MyQ Internet Gateway</t>
  </si>
  <si>
    <t xml:space="preserve">C_ZWDRLOCKS </t>
  </si>
  <si>
    <t>Customer Provide ZWave Door Locks</t>
  </si>
  <si>
    <t xml:space="preserve">C_ZWGRDOOR  </t>
  </si>
  <si>
    <t>Customer Provide ZWave Garage Door Opener</t>
  </si>
  <si>
    <t xml:space="preserve">C_ZWLIGHTS  </t>
  </si>
  <si>
    <t>Customer Provided ZWave Equipment</t>
  </si>
  <si>
    <t xml:space="preserve">C_ZWNEST    </t>
  </si>
  <si>
    <t>Customer Provided ZWave NEST Thermostats</t>
  </si>
  <si>
    <t>C_ZWTHERMOST</t>
  </si>
  <si>
    <t>Customer Provided ZWave Thermostats</t>
  </si>
  <si>
    <t xml:space="preserve">C150RK      </t>
  </si>
  <si>
    <t>Hardwire Keypad</t>
  </si>
  <si>
    <t>EQUIHW</t>
  </si>
  <si>
    <t xml:space="preserve">C50F        </t>
  </si>
  <si>
    <t>Remote Speaker</t>
  </si>
  <si>
    <t>CAA_MAGAZINE</t>
  </si>
  <si>
    <t>CAA_MAGAZINE -2 Months NC Monitoring</t>
  </si>
  <si>
    <t xml:space="preserve">CAMERA      </t>
  </si>
  <si>
    <t>VideoRelay Camera w/Door Bracket</t>
  </si>
  <si>
    <t xml:space="preserve">CAMERA_N    </t>
  </si>
  <si>
    <t>VideoRelay Camera w/Door Bracket Non Bundle</t>
  </si>
  <si>
    <t xml:space="preserve">CAMERA2     </t>
  </si>
  <si>
    <t>VR Service for Additiional Camera</t>
  </si>
  <si>
    <t xml:space="preserve">CAMRELOC    </t>
  </si>
  <si>
    <t>VR Camera Relocation Service Fees</t>
  </si>
  <si>
    <t xml:space="preserve">CANADA POST </t>
  </si>
  <si>
    <t>CANADA POST - 2 Months NC Monitoring</t>
  </si>
  <si>
    <t xml:space="preserve">CARP16      </t>
  </si>
  <si>
    <t>CARP16 - 1 Month NC Monitoring</t>
  </si>
  <si>
    <t xml:space="preserve">CE373       </t>
  </si>
  <si>
    <t>HW Smoke Detector</t>
  </si>
  <si>
    <t xml:space="preserve">CHIMEBTN    </t>
  </si>
  <si>
    <t>VideoRelay Door Chime Button</t>
  </si>
  <si>
    <t xml:space="preserve">CHIMERX     </t>
  </si>
  <si>
    <t>VideoRelay Door Chime Receiver</t>
  </si>
  <si>
    <t xml:space="preserve">COMMERCIAL  </t>
  </si>
  <si>
    <t>Commercial Plus Package</t>
  </si>
  <si>
    <t xml:space="preserve">CPE         </t>
  </si>
  <si>
    <t>VideoRelay CPE</t>
  </si>
  <si>
    <t xml:space="preserve">CPE-BUFFALO </t>
  </si>
  <si>
    <t>CPE, Repeater with USB Key</t>
  </si>
  <si>
    <t xml:space="preserve">CR2477      </t>
  </si>
  <si>
    <t xml:space="preserve">CX55        </t>
  </si>
  <si>
    <t>Remote Power Siren</t>
  </si>
  <si>
    <t xml:space="preserve">DIAMOND     </t>
  </si>
  <si>
    <t>2 GIG Diamond Services - 10 Point System</t>
  </si>
  <si>
    <t xml:space="preserve">DISCHO      </t>
  </si>
  <si>
    <t>Discount Head Office</t>
  </si>
  <si>
    <t>EQDISH</t>
  </si>
  <si>
    <t>DISCINTERROR</t>
  </si>
  <si>
    <t>Equipment Disc_Installer Error</t>
  </si>
  <si>
    <t>EQDISI</t>
  </si>
  <si>
    <t xml:space="preserve">DISCRETN    </t>
  </si>
  <si>
    <t>Equip Discount by Retention Dept</t>
  </si>
  <si>
    <t>EQDISR</t>
  </si>
  <si>
    <t xml:space="preserve">DPKS        </t>
  </si>
  <si>
    <t>DigiPlus Service w/Only Cycle Fee</t>
  </si>
  <si>
    <t xml:space="preserve">DPKTW       </t>
  </si>
  <si>
    <t>New DigiPlus Service over Wireless</t>
  </si>
  <si>
    <t xml:space="preserve">DPKTW_B     </t>
  </si>
  <si>
    <t xml:space="preserve">DRBRKT      </t>
  </si>
  <si>
    <t>Door Bracket</t>
  </si>
  <si>
    <t xml:space="preserve">DSC-1616    </t>
  </si>
  <si>
    <t>HW Control Panel</t>
  </si>
  <si>
    <t xml:space="preserve">DSC-1832    </t>
  </si>
  <si>
    <t xml:space="preserve">DSC-AC500   </t>
  </si>
  <si>
    <t xml:space="preserve">DSC-LC100PI </t>
  </si>
  <si>
    <t xml:space="preserve">DSC-PC1864  </t>
  </si>
  <si>
    <t xml:space="preserve">DSC-PC5108  </t>
  </si>
  <si>
    <t xml:space="preserve">DSC-PK5500  </t>
  </si>
  <si>
    <t xml:space="preserve">DSC-PK5501  </t>
  </si>
  <si>
    <t xml:space="preserve">DSC-PTK5507 </t>
  </si>
  <si>
    <t>DSC Touch Screen LCD Keypad</t>
  </si>
  <si>
    <t xml:space="preserve">DSC-RFK5500 </t>
  </si>
  <si>
    <t xml:space="preserve">DSC-RFK5501 </t>
  </si>
  <si>
    <t xml:space="preserve">DSC-WLS912L </t>
  </si>
  <si>
    <t xml:space="preserve">DSC-WS4904P </t>
  </si>
  <si>
    <t xml:space="preserve">DSC-WS4913  </t>
  </si>
  <si>
    <t xml:space="preserve">DSC-WS4920  </t>
  </si>
  <si>
    <t xml:space="preserve">DSC-WS4928  </t>
  </si>
  <si>
    <t xml:space="preserve">DSC-WS4936  </t>
  </si>
  <si>
    <t xml:space="preserve">DSC-WS4939  </t>
  </si>
  <si>
    <t xml:space="preserve">DSC-WS4945  </t>
  </si>
  <si>
    <t xml:space="preserve">DSC-WS4985  </t>
  </si>
  <si>
    <t xml:space="preserve">DSC-WT5500  </t>
  </si>
  <si>
    <t xml:space="preserve">DXS-62_2    </t>
  </si>
  <si>
    <t>AlarmCare Pendant 2 Services</t>
  </si>
  <si>
    <t xml:space="preserve">DXS-80AF    </t>
  </si>
  <si>
    <t>Carbon Monoxide Dioxide DXS-80AF</t>
  </si>
  <si>
    <t xml:space="preserve">DXS-LRP     </t>
  </si>
  <si>
    <t xml:space="preserve">ENT_CONSOLE </t>
  </si>
  <si>
    <t>Entriprise Security Console</t>
  </si>
  <si>
    <t xml:space="preserve">EVERTHERE   </t>
  </si>
  <si>
    <t>AlarmCare GO EverThere Service</t>
  </si>
  <si>
    <t xml:space="preserve">EVS         </t>
  </si>
  <si>
    <t xml:space="preserve">EVS2DMK     </t>
  </si>
  <si>
    <t xml:space="preserve">EVS2DMK_NEW </t>
  </si>
  <si>
    <t xml:space="preserve">EVSD        </t>
  </si>
  <si>
    <t xml:space="preserve">EVSK        </t>
  </si>
  <si>
    <t xml:space="preserve">EVSKB       </t>
  </si>
  <si>
    <t>EVS Control Unit</t>
  </si>
  <si>
    <t xml:space="preserve">FS-130      </t>
  </si>
  <si>
    <t xml:space="preserve">FSNA        </t>
  </si>
  <si>
    <t>AlarmCare Discount to FSNA Members</t>
  </si>
  <si>
    <t>RCR_HO</t>
  </si>
  <si>
    <t xml:space="preserve">GARAGEDR    </t>
  </si>
  <si>
    <t>VR Garage Door Installation Fees</t>
  </si>
  <si>
    <t xml:space="preserve">GFXGFNP512  </t>
  </si>
  <si>
    <t xml:space="preserve">GOLD        </t>
  </si>
  <si>
    <t>2GIG Gold Package - 6 Points</t>
  </si>
  <si>
    <t xml:space="preserve">GOLD_ACCESS </t>
  </si>
  <si>
    <t>2GIG Gold Package w Access - 6 Points</t>
  </si>
  <si>
    <t xml:space="preserve">GOOD        </t>
  </si>
  <si>
    <t>2GIG Connect Bundle (Secure+Door &amp; Motion)</t>
  </si>
  <si>
    <t xml:space="preserve">GOOGLE HOME </t>
  </si>
  <si>
    <t xml:space="preserve">HMPLUG      </t>
  </si>
  <si>
    <t>Home Plug Set for VR System</t>
  </si>
  <si>
    <t xml:space="preserve">HW          </t>
  </si>
  <si>
    <t>Hardwire System Equipments</t>
  </si>
  <si>
    <t xml:space="preserve">HWCOMMAND   </t>
  </si>
  <si>
    <t>HW 2GIG Smart Home  Bundle</t>
  </si>
  <si>
    <t xml:space="preserve">HWCONNECT   </t>
  </si>
  <si>
    <t>HW 2GIG Connect Bundle (2 Super Switch)</t>
  </si>
  <si>
    <t xml:space="preserve">HWCONTROL   </t>
  </si>
  <si>
    <t>HW 2GIG Video Bundle (2 Super Switches)</t>
  </si>
  <si>
    <t xml:space="preserve">HWF         </t>
  </si>
  <si>
    <t>Hardwire Key Fob</t>
  </si>
  <si>
    <t xml:space="preserve">HWG         </t>
  </si>
  <si>
    <t>Hardwire Glassbreak</t>
  </si>
  <si>
    <t xml:space="preserve">HWK         </t>
  </si>
  <si>
    <t xml:space="preserve">HWM         </t>
  </si>
  <si>
    <t>Hardwire Motion PIR</t>
  </si>
  <si>
    <t xml:space="preserve">HWP         </t>
  </si>
  <si>
    <t>Hardwire System Panel</t>
  </si>
  <si>
    <t xml:space="preserve">HWS         </t>
  </si>
  <si>
    <t>Hardwire Smoke</t>
  </si>
  <si>
    <t xml:space="preserve">HWSEC_AC    </t>
  </si>
  <si>
    <t>HW 2GIG Secure w Access, 1 Super Switch HW Takeover</t>
  </si>
  <si>
    <t xml:space="preserve">HWSECURE    </t>
  </si>
  <si>
    <t>HW 2GIG Secure Takeover Bundle</t>
  </si>
  <si>
    <t xml:space="preserve">HWSERV      </t>
  </si>
  <si>
    <t>Hardwire System Service Charge</t>
  </si>
  <si>
    <t xml:space="preserve">HWWLRX      </t>
  </si>
  <si>
    <t>Hardwire Wireless Receiver</t>
  </si>
  <si>
    <t xml:space="preserve">LW1015      </t>
  </si>
  <si>
    <t>Lorne Wolf E-mailer - 2 Months NC Monitoring</t>
  </si>
  <si>
    <t xml:space="preserve">MKA315      </t>
  </si>
  <si>
    <t xml:space="preserve">PC1000      </t>
  </si>
  <si>
    <t>Alarm Services</t>
  </si>
  <si>
    <t xml:space="preserve">PC1500      </t>
  </si>
  <si>
    <t xml:space="preserve">PC1550      </t>
  </si>
  <si>
    <t xml:space="preserve">PC1555      </t>
  </si>
  <si>
    <t xml:space="preserve">PC2500      </t>
  </si>
  <si>
    <t xml:space="preserve">PC2550      </t>
  </si>
  <si>
    <t xml:space="preserve">PC3000      </t>
  </si>
  <si>
    <t xml:space="preserve">PC5010      </t>
  </si>
  <si>
    <t xml:space="preserve">PC832       </t>
  </si>
  <si>
    <t>PERS_DISC_SP</t>
  </si>
  <si>
    <t>AlarmCare Discount for Condo Units</t>
  </si>
  <si>
    <t xml:space="preserve">PERSADMIN   </t>
  </si>
  <si>
    <t>PERS Administration Fees</t>
  </si>
  <si>
    <t>ADMINP</t>
  </si>
  <si>
    <t xml:space="preserve">PG_CO_9933  </t>
  </si>
  <si>
    <t xml:space="preserve">PG_DW_9975  </t>
  </si>
  <si>
    <t xml:space="preserve">PG_FLD_9885 </t>
  </si>
  <si>
    <t xml:space="preserve">PG_FOB_9939 </t>
  </si>
  <si>
    <t xml:space="preserve">PG_GB_9922  </t>
  </si>
  <si>
    <t xml:space="preserve">PG_MOTION1  </t>
  </si>
  <si>
    <t xml:space="preserve">PG_PANIC1   </t>
  </si>
  <si>
    <t xml:space="preserve">PG_SMOKE1   </t>
  </si>
  <si>
    <t xml:space="preserve">PKCOMMAND   </t>
  </si>
  <si>
    <t>2GIG Command Bundle (Command+Zwave/Image Sensor)</t>
  </si>
  <si>
    <t xml:space="preserve">PKCONNECT   </t>
  </si>
  <si>
    <t xml:space="preserve">PKCONTROL   </t>
  </si>
  <si>
    <t>2GIG Control Bundle (Command+Zwave/Image Sensor)</t>
  </si>
  <si>
    <t xml:space="preserve">PKE2DMK     </t>
  </si>
  <si>
    <t>EVS Package with 2 Dr, 1 Motion and 1 Keypad</t>
  </si>
  <si>
    <t xml:space="preserve">PKHHCOMM    </t>
  </si>
  <si>
    <t>Honeywell HW Smart Home Bundle</t>
  </si>
  <si>
    <t xml:space="preserve">PKHHCONN    </t>
  </si>
  <si>
    <t>Honeywell HW Video Bundle</t>
  </si>
  <si>
    <t xml:space="preserve">PKHHSEC     </t>
  </si>
  <si>
    <t>Honeywell HW Secure Bundle</t>
  </si>
  <si>
    <t xml:space="preserve">PKHHSECA    </t>
  </si>
  <si>
    <t>Honeywell HW Secure Bundle with Access</t>
  </si>
  <si>
    <t xml:space="preserve">PKHW        </t>
  </si>
  <si>
    <t>Hardwire System</t>
  </si>
  <si>
    <t xml:space="preserve">PKHWOLD     </t>
  </si>
  <si>
    <t>Old Hardwire Package</t>
  </si>
  <si>
    <t xml:space="preserve">PKNLTW      </t>
  </si>
  <si>
    <t>Wireless 2-way w/2 Doors, 1 Motion, 1 Keypad Package</t>
  </si>
  <si>
    <t xml:space="preserve">PKPERS      </t>
  </si>
  <si>
    <t xml:space="preserve">PKPERS_FS   </t>
  </si>
  <si>
    <t xml:space="preserve">PKS2DMK     </t>
  </si>
  <si>
    <t>SBC Package with 2 Dr, 1 Motion and 1 Keypad</t>
  </si>
  <si>
    <t xml:space="preserve">PKSALEQU    </t>
  </si>
  <si>
    <t>2 GIG Sale Call Quote</t>
  </si>
  <si>
    <t>PKSEC_ACCESS</t>
  </si>
  <si>
    <t>2GIG Secure Bundle with Remote Access</t>
  </si>
  <si>
    <t xml:space="preserve">PKSEC_SIM   </t>
  </si>
  <si>
    <t>Simon XT Secure Bundle</t>
  </si>
  <si>
    <t>PKSEC_SIMACC</t>
  </si>
  <si>
    <t>Simon XT Secure Bundle with Remote Access</t>
  </si>
  <si>
    <t xml:space="preserve">PKSECURE    </t>
  </si>
  <si>
    <t>2GIG Secure Bundle with 2DR &amp; Motion</t>
  </si>
  <si>
    <t xml:space="preserve">PKSMART     </t>
  </si>
  <si>
    <t xml:space="preserve">PKT2COMM    </t>
  </si>
  <si>
    <t>2GIG Takeover Smart Home Bundle</t>
  </si>
  <si>
    <t xml:space="preserve">PKT2CONN    </t>
  </si>
  <si>
    <t>2GIG Takeover Connect Bundle</t>
  </si>
  <si>
    <t xml:space="preserve">PKT2CONT    </t>
  </si>
  <si>
    <t>2GIG Takeover Video Bundle</t>
  </si>
  <si>
    <t xml:space="preserve">PKT2SEC     </t>
  </si>
  <si>
    <t>2GIG Takeover Secure Bundle</t>
  </si>
  <si>
    <t xml:space="preserve">PKT2SECA    </t>
  </si>
  <si>
    <t>2GIG Takeover Secure With Remote Access</t>
  </si>
  <si>
    <t xml:space="preserve">PKTHCOMM    </t>
  </si>
  <si>
    <t>Honeywell Takeover Smart Home Bundle</t>
  </si>
  <si>
    <t xml:space="preserve">PKTHCONN    </t>
  </si>
  <si>
    <t>Honeywell Takeover Connect Bundle</t>
  </si>
  <si>
    <t xml:space="preserve">PKTHCONT    </t>
  </si>
  <si>
    <t>Honeywell Takeover Video Bundle</t>
  </si>
  <si>
    <t xml:space="preserve">PKTHDCOM    </t>
  </si>
  <si>
    <t>DSC HW Smart Home Bundle</t>
  </si>
  <si>
    <t xml:space="preserve">PKTHDCON    </t>
  </si>
  <si>
    <t>DSC HW Video Bundle</t>
  </si>
  <si>
    <t xml:space="preserve">PKTHDSEA    </t>
  </si>
  <si>
    <t>DSC HW Secure Bundle with Remote Access</t>
  </si>
  <si>
    <t xml:space="preserve">PKTHDSEC    </t>
  </si>
  <si>
    <t>DSC HW Secure Bundle</t>
  </si>
  <si>
    <t xml:space="preserve">PKTHSEC     </t>
  </si>
  <si>
    <t>Honeywell Takeover Secure Bundle</t>
  </si>
  <si>
    <t xml:space="preserve">PKTHSECA    </t>
  </si>
  <si>
    <t>Honeywell Takeover Secure Bundle with Remote Access</t>
  </si>
  <si>
    <t xml:space="preserve">PKTSCOMD    </t>
  </si>
  <si>
    <t>Simon XT Takeover Smart Home Bundle</t>
  </si>
  <si>
    <t xml:space="preserve">PKTSCONN    </t>
  </si>
  <si>
    <t>Simon XT Takeover Connect Bundle</t>
  </si>
  <si>
    <t xml:space="preserve">PKTSCONT    </t>
  </si>
  <si>
    <t>Simon XT Takeover Video Bundle</t>
  </si>
  <si>
    <t xml:space="preserve">PKTSSEC     </t>
  </si>
  <si>
    <t>Simon XT Takeover Sercure Bundle</t>
  </si>
  <si>
    <t xml:space="preserve">PKTSSECA    </t>
  </si>
  <si>
    <t>Simon XT Takeover Sercure with Remote Access</t>
  </si>
  <si>
    <t xml:space="preserve">PKVID1      </t>
  </si>
  <si>
    <t>VideoRelay Service Fees, Bundle Pricing</t>
  </si>
  <si>
    <t xml:space="preserve">PKVIDEO     </t>
  </si>
  <si>
    <t xml:space="preserve">PKVR1       </t>
  </si>
  <si>
    <t xml:space="preserve">PKVR2       </t>
  </si>
  <si>
    <t>VideoRelay Service Fees Non Bundle</t>
  </si>
  <si>
    <t xml:space="preserve">PLATINUM    </t>
  </si>
  <si>
    <t>2 GIG Platinum Service - 10 Point System</t>
  </si>
  <si>
    <t xml:space="preserve">PNP         </t>
  </si>
  <si>
    <t>PNP HW 2-Way Control</t>
  </si>
  <si>
    <t xml:space="preserve">PRS_BUNDLE  </t>
  </si>
  <si>
    <t xml:space="preserve">Q-BEST      </t>
  </si>
  <si>
    <t>Qolsys Best Bundle</t>
  </si>
  <si>
    <t xml:space="preserve">Q-BETTER    </t>
  </si>
  <si>
    <t>Qolsys Better Bundle</t>
  </si>
  <si>
    <t xml:space="preserve">Q-GOOD      </t>
  </si>
  <si>
    <t>Qolsys Good Bundle</t>
  </si>
  <si>
    <t xml:space="preserve">QCC         </t>
  </si>
  <si>
    <t>Alarmcare Discount to QCC Members</t>
  </si>
  <si>
    <t xml:space="preserve">QOLSYS_319  </t>
  </si>
  <si>
    <t xml:space="preserve">QOLSYS_433  </t>
  </si>
  <si>
    <t xml:space="preserve">QOLSYS_IQ2  </t>
  </si>
  <si>
    <t xml:space="preserve">QOLSYS_PG   </t>
  </si>
  <si>
    <t xml:space="preserve">REPEATER    </t>
  </si>
  <si>
    <t>VideoRelay Repeater</t>
  </si>
  <si>
    <t xml:space="preserve">RETN_OFFER  </t>
  </si>
  <si>
    <t>Retention Offer for Valued Customer</t>
  </si>
  <si>
    <t xml:space="preserve">RMR_DISC    </t>
  </si>
  <si>
    <t>$10 Ongoing RMR Discount</t>
  </si>
  <si>
    <t xml:space="preserve">S10-2114    </t>
  </si>
  <si>
    <t xml:space="preserve">S30-0584    </t>
  </si>
  <si>
    <t>Libris Smart Cradle</t>
  </si>
  <si>
    <t xml:space="preserve">SBC         </t>
  </si>
  <si>
    <t xml:space="preserve">SBC2DMK     </t>
  </si>
  <si>
    <t xml:space="preserve">SBCD        </t>
  </si>
  <si>
    <t xml:space="preserve">SBCK        </t>
  </si>
  <si>
    <t xml:space="preserve">SBCM        </t>
  </si>
  <si>
    <t xml:space="preserve">SERVICE_FEE </t>
  </si>
  <si>
    <t>Initial Service Fee</t>
  </si>
  <si>
    <t xml:space="preserve">SEV_WEATHER </t>
  </si>
  <si>
    <t>SHOCK SENSOR</t>
  </si>
  <si>
    <t>Simon XT-Interlogix wireless shock sensors</t>
  </si>
  <si>
    <t xml:space="preserve">SIMON_XT    </t>
  </si>
  <si>
    <t>Simon_XT ADC Compatible</t>
  </si>
  <si>
    <t xml:space="preserve">SNL2DMK     </t>
  </si>
  <si>
    <t>STAFF MO_FEE</t>
  </si>
  <si>
    <t>Telus Staff Monitoring Discount</t>
  </si>
  <si>
    <t xml:space="preserve">STARTER     </t>
  </si>
  <si>
    <t xml:space="preserve">SUPERAVPLUS </t>
  </si>
  <si>
    <t xml:space="preserve">SUPERAVS    </t>
  </si>
  <si>
    <t xml:space="preserve">TX-E101     </t>
  </si>
  <si>
    <t xml:space="preserve">TX-E201     </t>
  </si>
  <si>
    <t xml:space="preserve">TX-E401     </t>
  </si>
  <si>
    <t xml:space="preserve">TX-E611     </t>
  </si>
  <si>
    <t xml:space="preserve">USBKEY      </t>
  </si>
  <si>
    <t>USB Key Formatted w CPE</t>
  </si>
  <si>
    <t xml:space="preserve">VALASSIS    </t>
  </si>
  <si>
    <t>VALASSIS-Postcard -3 Months NC Monitoring</t>
  </si>
  <si>
    <t xml:space="preserve">VALPAK      </t>
  </si>
  <si>
    <t>VALPAK - 2 Months NC Monitoring</t>
  </si>
  <si>
    <t xml:space="preserve">VC726       </t>
  </si>
  <si>
    <t>ADC Indoor/Outdoor Bullet Cameral</t>
  </si>
  <si>
    <t xml:space="preserve">VC826       </t>
  </si>
  <si>
    <t>ADC Indoor/Outdoor Dome Cameral</t>
  </si>
  <si>
    <t xml:space="preserve">VCAMCOM2    </t>
  </si>
  <si>
    <t>VR Service for Additiional Camera-Com_B</t>
  </si>
  <si>
    <t xml:space="preserve">VISTA-20PCN </t>
  </si>
  <si>
    <t>VR_PKVID1_NC</t>
  </si>
  <si>
    <t>No Installation Fee Promotion</t>
  </si>
  <si>
    <t xml:space="preserve">VRCAMERA    </t>
  </si>
  <si>
    <t xml:space="preserve">VRCRED_SA   </t>
  </si>
  <si>
    <t>Video Relay Service Credit offered by Sale</t>
  </si>
  <si>
    <t>RV_SA</t>
  </si>
  <si>
    <t xml:space="preserve">VRDISC_JV   </t>
  </si>
  <si>
    <t>Jacksonville Installation Promotion</t>
  </si>
  <si>
    <t>VEDISS</t>
  </si>
  <si>
    <t xml:space="preserve">VRDISC_ONT  </t>
  </si>
  <si>
    <t>Ontario Installation Promotion</t>
  </si>
  <si>
    <t xml:space="preserve">VRINSTALL   </t>
  </si>
  <si>
    <t>Non-Standard VR Installation Charge</t>
  </si>
  <si>
    <t xml:space="preserve">VRLIGHT     </t>
  </si>
  <si>
    <t>VR LED Motion Light</t>
  </si>
  <si>
    <t xml:space="preserve">VRSIGN      </t>
  </si>
  <si>
    <t>AlarmForce VR Lawn Sign</t>
  </si>
  <si>
    <t xml:space="preserve">VWAP        </t>
  </si>
  <si>
    <t>Wireless Router for 3G/4G Installation</t>
  </si>
  <si>
    <t xml:space="preserve">WA105DBZ    </t>
  </si>
  <si>
    <t>: Z-Wave Sounder OR Siren</t>
  </si>
  <si>
    <t xml:space="preserve">WEATHER2PNL </t>
  </si>
  <si>
    <t xml:space="preserve">WIFI-AP-ANT </t>
  </si>
  <si>
    <t>Repeater Antenna</t>
  </si>
  <si>
    <t>WIFI-CAM-ANT</t>
  </si>
  <si>
    <t>3dBi Antenna</t>
  </si>
  <si>
    <t xml:space="preserve">WIFIBUNDLE  </t>
  </si>
  <si>
    <t>WIFI Command Bundle-2 HomeAuto. no Camera</t>
  </si>
  <si>
    <t>EQWDR</t>
  </si>
  <si>
    <t xml:space="preserve">WIFIDRLK_B  </t>
  </si>
  <si>
    <t>WIFI Door Lock with Bundle</t>
  </si>
  <si>
    <t xml:space="preserve">WIFIHOME_B  </t>
  </si>
  <si>
    <t>WiFi Home Automation Command Bundle</t>
  </si>
  <si>
    <t>EQWTS</t>
  </si>
  <si>
    <t>WIFIKEYPAD_W</t>
  </si>
  <si>
    <t>WIFI White Soft Keypad</t>
  </si>
  <si>
    <t>EQWKP</t>
  </si>
  <si>
    <t>EQWPP</t>
  </si>
  <si>
    <t xml:space="preserve">WIFITSTAT_B </t>
  </si>
  <si>
    <t>WIFI Thermostat with Bundle</t>
  </si>
  <si>
    <t xml:space="preserve">WLS914-433  </t>
  </si>
  <si>
    <t xml:space="preserve">WST- 302    </t>
  </si>
  <si>
    <t>Ecolink Shock Sensor</t>
  </si>
  <si>
    <t>WW-TRANSLATR</t>
  </si>
  <si>
    <t>Interloxix Resolution Wireless to Wireless Translater</t>
  </si>
  <si>
    <t xml:space="preserve">SERV    </t>
  </si>
  <si>
    <t>Service Price List</t>
  </si>
  <si>
    <t xml:space="preserve">122WP05     </t>
  </si>
  <si>
    <t>Video System Adapter</t>
  </si>
  <si>
    <t xml:space="preserve">A221        </t>
  </si>
  <si>
    <t>3x5 Large Window Decals</t>
  </si>
  <si>
    <t xml:space="preserve">AP9500SX    </t>
  </si>
  <si>
    <t xml:space="preserve">AVR2SX      </t>
  </si>
  <si>
    <t xml:space="preserve">AVRSX       </t>
  </si>
  <si>
    <t xml:space="preserve">AVSSX       </t>
  </si>
  <si>
    <t xml:space="preserve">C001WG      </t>
  </si>
  <si>
    <t>Embedded Magnetic Contact</t>
  </si>
  <si>
    <t xml:space="preserve">C1012B      </t>
  </si>
  <si>
    <t xml:space="preserve">C150PC      </t>
  </si>
  <si>
    <t>Pan, Can &amp; Board</t>
  </si>
  <si>
    <t xml:space="preserve">CAAA        </t>
  </si>
  <si>
    <t xml:space="preserve">CAMERA2A    </t>
  </si>
  <si>
    <t>Billable VR Camera</t>
  </si>
  <si>
    <t xml:space="preserve">CCTA        </t>
  </si>
  <si>
    <t>Door Contacts</t>
  </si>
  <si>
    <t xml:space="preserve">CGS314      </t>
  </si>
  <si>
    <t>SBC AC Adaptor</t>
  </si>
  <si>
    <t xml:space="preserve">CLMT        </t>
  </si>
  <si>
    <t>SX Panic</t>
  </si>
  <si>
    <t xml:space="preserve">CMD481508   </t>
  </si>
  <si>
    <t>10% RMR Discount on Smart Bundle</t>
  </si>
  <si>
    <t>10% RMR Discount on Connect Bundle</t>
  </si>
  <si>
    <t>10% RMR Discount on Video Bundle</t>
  </si>
  <si>
    <t xml:space="preserve">CS74        </t>
  </si>
  <si>
    <t>SX Glassbreak</t>
  </si>
  <si>
    <t xml:space="preserve">CTEL        </t>
  </si>
  <si>
    <t>Telco Extension Cable</t>
  </si>
  <si>
    <t xml:space="preserve">CULC        </t>
  </si>
  <si>
    <t>Motion Detector (Bravo 2)</t>
  </si>
  <si>
    <t xml:space="preserve">DIGIPLUSEQ  </t>
  </si>
  <si>
    <t>DigiPlus Equipment Only</t>
  </si>
  <si>
    <t>EQDISC</t>
  </si>
  <si>
    <t xml:space="preserve">DISCDPKEQ   </t>
  </si>
  <si>
    <t>DPK Upgrade Equipment Discount</t>
  </si>
  <si>
    <t>DPKEQD</t>
  </si>
  <si>
    <t xml:space="preserve">DISCDPKSR   </t>
  </si>
  <si>
    <t>DPK Upgrade Service Charge Discount</t>
  </si>
  <si>
    <t>DPKSRD</t>
  </si>
  <si>
    <t xml:space="preserve">DISCHO2     </t>
  </si>
  <si>
    <t>Service Charge Waived by Head Office</t>
  </si>
  <si>
    <t xml:space="preserve">DISCSCARE   </t>
  </si>
  <si>
    <t>Service Charge Discount by Customer Care</t>
  </si>
  <si>
    <t xml:space="preserve">DISCSRETN   </t>
  </si>
  <si>
    <t>Service Charge Discounted by Retention Dept</t>
  </si>
  <si>
    <t xml:space="preserve">DISCSTECH   </t>
  </si>
  <si>
    <t>Service Charge Discounted by Service</t>
  </si>
  <si>
    <t>EQDIST</t>
  </si>
  <si>
    <t xml:space="preserve">DISCTECH    </t>
  </si>
  <si>
    <t>Equipment Discount by Tech</t>
  </si>
  <si>
    <t xml:space="preserve">DPKTW_E     </t>
  </si>
  <si>
    <t>Existing DigiPlus Service Over Wireless</t>
  </si>
  <si>
    <t xml:space="preserve">DXS-62      </t>
  </si>
  <si>
    <t xml:space="preserve">GUARD       </t>
  </si>
  <si>
    <t>Guard Stand Down Service</t>
  </si>
  <si>
    <t xml:space="preserve">HWACPOWERPK </t>
  </si>
  <si>
    <t>Hardwire System AC Power Pack</t>
  </si>
  <si>
    <t xml:space="preserve">HWB         </t>
  </si>
  <si>
    <t xml:space="preserve">HWSIEZURE   </t>
  </si>
  <si>
    <t>Hardwire System Siezure Jack</t>
  </si>
  <si>
    <t xml:space="preserve">PKAFCOMMAND </t>
  </si>
  <si>
    <t>Wireless 2-way w/2 Doors, 1 Motion, 1 KP,1Touchscreen</t>
  </si>
  <si>
    <t xml:space="preserve">PKAFCONTROL </t>
  </si>
  <si>
    <t xml:space="preserve">PKAFSECURE  </t>
  </si>
  <si>
    <t xml:space="preserve">PRS_CRED    </t>
  </si>
  <si>
    <t>Private Response Fee Credit</t>
  </si>
  <si>
    <t>10% RMR Discount on Secure Bundle</t>
  </si>
  <si>
    <t>10% RMR Discount on Secure w Access Bundle</t>
  </si>
  <si>
    <t xml:space="preserve">SHIPCHRG    </t>
  </si>
  <si>
    <t>Customer Shipping Charge</t>
  </si>
  <si>
    <t>SHIP</t>
  </si>
  <si>
    <t xml:space="preserve">TELUS_DISC  </t>
  </si>
  <si>
    <t>Upgrade Discount Offered by Telus</t>
  </si>
  <si>
    <t xml:space="preserve">USDISCHO    </t>
  </si>
  <si>
    <t xml:space="preserve">USDISCRETN  </t>
  </si>
  <si>
    <t>US Service Charge Discount by Retention</t>
  </si>
  <si>
    <t xml:space="preserve">USDISCSCARE </t>
  </si>
  <si>
    <t>US Service Charge Discount by Customer Care</t>
  </si>
  <si>
    <t xml:space="preserve">USDISCSRV   </t>
  </si>
  <si>
    <t>US Service Charge Discounted by Service</t>
  </si>
  <si>
    <t xml:space="preserve">USDISDPKSRV </t>
  </si>
  <si>
    <t>US DPK Upgrade Service Charge Discount</t>
  </si>
  <si>
    <t xml:space="preserve">USSERV      </t>
  </si>
  <si>
    <t xml:space="preserve">VCM         </t>
  </si>
  <si>
    <t>AlarmFlood Valve Shutoff</t>
  </si>
  <si>
    <t xml:space="preserve">VPANEL      </t>
  </si>
  <si>
    <t>Video System w/Repeater</t>
  </si>
  <si>
    <t xml:space="preserve">VRCRED_CR   </t>
  </si>
  <si>
    <t>VideoRelay Service Credit offered by Retention</t>
  </si>
  <si>
    <t xml:space="preserve">VRCRED_SV   </t>
  </si>
  <si>
    <t>Video Relay Service Credit offered by Service</t>
  </si>
  <si>
    <t>RV_SV</t>
  </si>
  <si>
    <t xml:space="preserve">VRDISCRETN  </t>
  </si>
  <si>
    <t>VR Equip Discount by Retention</t>
  </si>
  <si>
    <t>VRDISR</t>
  </si>
  <si>
    <t xml:space="preserve">VRMONCRED   </t>
  </si>
  <si>
    <t>VR Monitoring Credit by Depts</t>
  </si>
  <si>
    <t>RV_RMR</t>
  </si>
  <si>
    <t xml:space="preserve">VRSRVDISC   </t>
  </si>
  <si>
    <t>VR Service Discount</t>
  </si>
  <si>
    <t>VRDIST</t>
  </si>
  <si>
    <t>TRIMMED ITEM CODE</t>
  </si>
  <si>
    <t>VC726</t>
  </si>
  <si>
    <t>VC826</t>
  </si>
  <si>
    <t>PG_FLD_9885</t>
  </si>
  <si>
    <t>6150RF (FR)</t>
  </si>
  <si>
    <t>DSC-1616</t>
  </si>
  <si>
    <t>6151 (FR)</t>
  </si>
  <si>
    <t>SBN Rev Code</t>
  </si>
  <si>
    <t>SBN Item Code</t>
  </si>
  <si>
    <t xml:space="preserve">SBN Item Code </t>
  </si>
  <si>
    <t>SBN  Rev Code</t>
  </si>
  <si>
    <t>Sbn Item Code</t>
  </si>
  <si>
    <t>TX-E231</t>
  </si>
  <si>
    <t>5821</t>
  </si>
  <si>
    <t>60914</t>
  </si>
  <si>
    <t>Tangible good</t>
  </si>
  <si>
    <t>122WP05</t>
  </si>
  <si>
    <t>14A-2S2</t>
  </si>
  <si>
    <t>2GIG_3GTLXA</t>
  </si>
  <si>
    <t>2GIG_ANT3X</t>
  </si>
  <si>
    <t>2GIG_PIRI</t>
  </si>
  <si>
    <t>2GIG_SMKT3</t>
  </si>
  <si>
    <t>2GIG_UPDV</t>
  </si>
  <si>
    <t>2GIG-GC3GRA</t>
  </si>
  <si>
    <t>2GIG-RPTR</t>
  </si>
  <si>
    <t>2GNL</t>
  </si>
  <si>
    <t>2GNLTW</t>
  </si>
  <si>
    <t>3GNLTW</t>
  </si>
  <si>
    <t>600-1048-XT-ZX-AT</t>
  </si>
  <si>
    <t>60924RFTS</t>
  </si>
  <si>
    <t>A220</t>
  </si>
  <si>
    <t>A221</t>
  </si>
  <si>
    <t>A231</t>
  </si>
  <si>
    <t>A232</t>
  </si>
  <si>
    <t>A239</t>
  </si>
  <si>
    <t>A240</t>
  </si>
  <si>
    <t>A241</t>
  </si>
  <si>
    <t>A242</t>
  </si>
  <si>
    <t>A242F</t>
  </si>
  <si>
    <t>AAE00464</t>
  </si>
  <si>
    <t>AC-QC-EN</t>
  </si>
  <si>
    <t>ACC-QC-F</t>
  </si>
  <si>
    <t>ADC_SVR1001</t>
  </si>
  <si>
    <t>ADC_VPE_9FT</t>
  </si>
  <si>
    <t>ANTENNA</t>
  </si>
  <si>
    <t>C001WG</t>
  </si>
  <si>
    <t>C1012B</t>
  </si>
  <si>
    <t>C150RK</t>
  </si>
  <si>
    <t>C50F</t>
  </si>
  <si>
    <t>CCTA</t>
  </si>
  <si>
    <t>CDLR</t>
  </si>
  <si>
    <t>CE373</t>
  </si>
  <si>
    <t>CPE</t>
  </si>
  <si>
    <t>CPE-BUFFALO</t>
  </si>
  <si>
    <t>CTEL</t>
  </si>
  <si>
    <t>CX55</t>
  </si>
  <si>
    <t>DPKTW</t>
  </si>
  <si>
    <t>DPKTW_B</t>
  </si>
  <si>
    <t>DRBRKT</t>
  </si>
  <si>
    <t>DSL FILTER</t>
  </si>
  <si>
    <t>DXS-62</t>
  </si>
  <si>
    <t>DXS-62_2</t>
  </si>
  <si>
    <t>DXS-64</t>
  </si>
  <si>
    <t>EVS2DMK</t>
  </si>
  <si>
    <t>EVSKB</t>
  </si>
  <si>
    <t>HMPLUG</t>
  </si>
  <si>
    <t>HWF</t>
  </si>
  <si>
    <t>HWFILTER</t>
  </si>
  <si>
    <t>HWG</t>
  </si>
  <si>
    <t>HWK</t>
  </si>
  <si>
    <t>HWP</t>
  </si>
  <si>
    <t>HWS</t>
  </si>
  <si>
    <t>HWSIEZURE</t>
  </si>
  <si>
    <t>HWWLRX</t>
  </si>
  <si>
    <t>PC1000</t>
  </si>
  <si>
    <t>PC1500</t>
  </si>
  <si>
    <t>PC1550</t>
  </si>
  <si>
    <t>PC1555</t>
  </si>
  <si>
    <t>PC2500</t>
  </si>
  <si>
    <t>PC2550</t>
  </si>
  <si>
    <t>PC3000</t>
  </si>
  <si>
    <t>PC5010</t>
  </si>
  <si>
    <t>PC832</t>
  </si>
  <si>
    <t>S30-0584</t>
  </si>
  <si>
    <t>SIMON PANEL</t>
  </si>
  <si>
    <t>SIMON PANELF</t>
  </si>
  <si>
    <t>USBKEY</t>
  </si>
  <si>
    <t>VCM</t>
  </si>
  <si>
    <t>VELCRO</t>
  </si>
  <si>
    <t>WA105DBZ</t>
  </si>
  <si>
    <t>WIFI-AP-ANT</t>
  </si>
  <si>
    <t>WIFIDRLK</t>
  </si>
  <si>
    <t>WIFIPLUG</t>
  </si>
  <si>
    <t>WIFISKEYPAD</t>
  </si>
  <si>
    <t>WIFITSTAT</t>
  </si>
  <si>
    <t>Z-DSD37-ZWUS</t>
  </si>
  <si>
    <t>WST- 302</t>
  </si>
  <si>
    <t>ADC-VACC-DB-A</t>
  </si>
  <si>
    <t>9GED21500-9</t>
  </si>
  <si>
    <t>TX-E721</t>
  </si>
  <si>
    <t>ADC-W100</t>
  </si>
  <si>
    <t>CHIMEBTN</t>
  </si>
  <si>
    <t>CHIMERX</t>
  </si>
  <si>
    <t>EOL</t>
  </si>
  <si>
    <t>EVSD</t>
  </si>
  <si>
    <t>EVSK</t>
  </si>
  <si>
    <t>AVB</t>
  </si>
  <si>
    <t>AVBD</t>
  </si>
  <si>
    <t>AVBK</t>
  </si>
  <si>
    <t>AVR2DX</t>
  </si>
  <si>
    <t>AVRDX</t>
  </si>
  <si>
    <t>AVSDX</t>
  </si>
  <si>
    <t>DSC-PTK5507</t>
  </si>
  <si>
    <t>HW</t>
  </si>
  <si>
    <t>HWM</t>
  </si>
  <si>
    <t>Service</t>
  </si>
  <si>
    <t>non-tangible</t>
  </si>
  <si>
    <t>Simon Control Panel (English)</t>
  </si>
  <si>
    <t>Simon Control Panel (French)</t>
  </si>
  <si>
    <t>Digital Bravo 300 PIR Motion Detectors 50x60 wo Immunity</t>
  </si>
  <si>
    <t>Pet immune motion detector, 319.5MHz (Interlogix) Rev: A</t>
  </si>
  <si>
    <t>Note</t>
  </si>
  <si>
    <t xml:space="preserve">RMR </t>
  </si>
  <si>
    <t>Bronze slimbell</t>
  </si>
  <si>
    <t>Silver slimbell</t>
  </si>
  <si>
    <t>deprecated</t>
  </si>
  <si>
    <t xml:space="preserve"> Starter with Remote Access</t>
  </si>
  <si>
    <t xml:space="preserve"> Starter Hardwire Honeywell SEM Takeover</t>
  </si>
  <si>
    <t>Starter Hardwire Honeywell SEM Takeover with Remote Access</t>
  </si>
  <si>
    <t>Starter Hardwire DSC SEM Takeover</t>
  </si>
  <si>
    <t>Starter Hardwire DSC SEM Takeover with Remote Access</t>
  </si>
  <si>
    <t xml:space="preserve">Starter Hardwire Super Switch Takeover </t>
  </si>
  <si>
    <t>Starter Hardwire Super Switch Takeover with Remote Access</t>
  </si>
  <si>
    <t>Starter 2GIG to 2GIG Wireless Takeover</t>
  </si>
  <si>
    <t>Starter 2GIG Wireless Takeover with Remote Access</t>
  </si>
  <si>
    <t>Starter SIMON XT to SIMON XT Wireless Takeover</t>
  </si>
  <si>
    <t>Starter SIMON XT to SIMON XT with Remote Access</t>
  </si>
  <si>
    <t>Starter Honeywell Wirelesss to 2GIG takeover</t>
  </si>
  <si>
    <t>Starter Honeywell Wirelesss to 2GIG takeover with Remote Access</t>
  </si>
  <si>
    <t>2GIG Good Package</t>
  </si>
  <si>
    <t>Qolsys Good Package - Wired Takeover</t>
  </si>
  <si>
    <t>Qolsys Good Package - Wireless Takeover</t>
  </si>
  <si>
    <t>Qolsys Good Package</t>
  </si>
  <si>
    <t xml:space="preserve">Good Hardwire Super Switch Takeover </t>
  </si>
  <si>
    <t>Good 2GIG to 2GIG Wireless Takeover</t>
  </si>
  <si>
    <t>Good Honeywell Wirelesss to 2GIG takeover</t>
  </si>
  <si>
    <t>Good Simon XT to Simon XT Takeover</t>
  </si>
  <si>
    <t>Qolsys Better Package</t>
  </si>
  <si>
    <t>Qolsys Better Package - Wired Takeover</t>
  </si>
  <si>
    <t>Qolsys Better Package - Wireless Takeover</t>
  </si>
  <si>
    <t>2GIG Better Package</t>
  </si>
  <si>
    <t>Better Hardwire Honeywell SEM Takeover</t>
  </si>
  <si>
    <t>Better Hardwire DSC SEM Takeover</t>
  </si>
  <si>
    <t xml:space="preserve">Better Hardwire Super Switch Takeover </t>
  </si>
  <si>
    <t>Better 2GIG to 2GIG Wireless Takeover</t>
  </si>
  <si>
    <t>Better Honeywell Wirelesss to 2GIG takeover</t>
  </si>
  <si>
    <t>Better Simon XT to Simon XT Takeover</t>
  </si>
  <si>
    <t>2GIG Best Package</t>
  </si>
  <si>
    <t>Qolsys Best Package - Wired Takeover</t>
  </si>
  <si>
    <t>Qolsys Best Package - Wireless Takeover</t>
  </si>
  <si>
    <t>Qolsys Best Package</t>
  </si>
  <si>
    <t>Best Hardwire Honeywell SEM Takeover</t>
  </si>
  <si>
    <t>Best Hardwire DSC SEM Takeover</t>
  </si>
  <si>
    <t xml:space="preserve">Best Hardwire Super Switch Takeover </t>
  </si>
  <si>
    <t>Best 2GIG to 2GIG Wireless Takeover</t>
  </si>
  <si>
    <t>Best Honeywell Wirelesss to 2GIG takeover</t>
  </si>
  <si>
    <t xml:space="preserve">Départ avec accès à distance </t>
  </si>
  <si>
    <t>Module de prise en charge câblé - Honeywell SEM (Départ)</t>
  </si>
  <si>
    <t>Module de prise en charge câblé - Honeywell SEM avec accès à distance (Départ)</t>
  </si>
  <si>
    <t>Module de prise en charge câblé - DSC SEM (Départ)</t>
  </si>
  <si>
    <t>Module de prise en charge câblé - DSC SEM avec accès à distance (Départ)</t>
  </si>
  <si>
    <t>Module de prise en charge câblé - Super Switch (Départ)</t>
  </si>
  <si>
    <t>Module de prise en charge câblé - Super Switch avec accès à distance (Départ)</t>
  </si>
  <si>
    <t>Module de prise en charge sans fil: 2GIG à 2GIG (Départ)</t>
  </si>
  <si>
    <t>Module de prise en charge sans fil: 2GIG à 2GIG avec accès à distance (Départ)</t>
  </si>
  <si>
    <t>Module de prise en charge sans fil: Simon XT à Simon XT (Départ)</t>
  </si>
  <si>
    <t>Module de prise en charge sans fil: Simon XT à Simon XT avec accès à distance (Départ)</t>
  </si>
  <si>
    <t>Module de prise en charge sans fil: Honeywell à 2GIG (Départ)</t>
  </si>
  <si>
    <t>Module de prise en charge sans fil: Honeywell à 2GIG avec accès à distance (Départ)</t>
  </si>
  <si>
    <t>Module de prise en charge câblé - Super Switch (Bon)</t>
  </si>
  <si>
    <t>Module de prise en charge sans fil: 2GIG à 2GIG (Bon)</t>
  </si>
  <si>
    <r>
      <t>Module de prise en charge sans fil: Honeywell à 2GIG</t>
    </r>
    <r>
      <rPr>
        <sz val="11"/>
        <color theme="1"/>
        <rFont val="Calibri"/>
        <family val="2"/>
        <scheme val="minor"/>
      </rPr>
      <t xml:space="preserve"> (Bon)</t>
    </r>
  </si>
  <si>
    <t>Module de prise en charge sans fil: Simon XT à Simon XT (Bon)</t>
  </si>
  <si>
    <t>Module de prise en charge câblé - Honeywell SEM (Mieux)</t>
  </si>
  <si>
    <t>Module de prise en charge câblé - DSC SEM (Mieux)</t>
  </si>
  <si>
    <r>
      <t>Module de prise en charge câblé - DSC SEM</t>
    </r>
    <r>
      <rPr>
        <sz val="11"/>
        <rFont val="Calibri"/>
        <family val="2"/>
        <scheme val="minor"/>
      </rPr>
      <t xml:space="preserve"> (Mieux)</t>
    </r>
  </si>
  <si>
    <t>Module de prise en charge câblé - Super Switch (Mieux)</t>
  </si>
  <si>
    <t>Module de prise en charge sans fil: 2GIG à 2GIG (Mieux)</t>
  </si>
  <si>
    <t>Module de prise en charge sans fil: Honeywell à 2GIG (Mieux)</t>
  </si>
  <si>
    <t>Module de prise en charge sans fil: Simon XT à Simon XT (Mieux)</t>
  </si>
  <si>
    <t>Module de prise en charge câblé - Honeywell SEM (Meilleur)</t>
  </si>
  <si>
    <t>Module de prise en charge câblé - DSC SEM (Meilleur)</t>
  </si>
  <si>
    <t>Module de prise en charge câblé - Super Switch (Meilleur)</t>
  </si>
  <si>
    <t>Module de prise en charge sans fil: 2GIG à 2GIG (Meilleur)</t>
  </si>
  <si>
    <t>Module de prise en charge sans fil: Honeywell à 2GIG (Meilleur)</t>
  </si>
  <si>
    <t>Serrure de porte intelligente (laiton luisant)</t>
  </si>
  <si>
    <t>Serrure de porte intelligente (nickel satin)</t>
  </si>
  <si>
    <t>Serrure de porte intelligente (venetian bronze)</t>
  </si>
  <si>
    <t>Serrure de porte SmartTouch (laiton luisant)</t>
  </si>
  <si>
    <t>Serrure de porte SmartTouch (nickel satin)</t>
  </si>
  <si>
    <t>Serrure de porte SmartTouch (venetian bronze)</t>
  </si>
  <si>
    <t>FEECREDIT</t>
  </si>
  <si>
    <t>DSC-WS4938</t>
  </si>
  <si>
    <t>Fee Credit</t>
  </si>
  <si>
    <t>Crédit</t>
  </si>
  <si>
    <t>SimonXT Starter Package</t>
  </si>
  <si>
    <t>SimonXT Starter Package - Wireless Takeover</t>
  </si>
  <si>
    <t>BRS System Alias</t>
  </si>
  <si>
    <t>6150RF
6150RF (FR)</t>
  </si>
  <si>
    <t>HWCONNECT</t>
  </si>
  <si>
    <t>Firefighter (connects existing HW smokes to to 2GIG panel)</t>
  </si>
  <si>
    <t>GC2 Desktop Kit</t>
  </si>
  <si>
    <t>Pet immune motion detector, 319.5MHz (Interlogix)</t>
  </si>
  <si>
    <t>Ecolink Wireless Door Window and Shock Sensor for Honeywell</t>
  </si>
  <si>
    <t>Special Order Glentel</t>
  </si>
  <si>
    <t>INTERLOGIX 60-886-95 LEARN MODE SHOCK SENSOR</t>
  </si>
  <si>
    <t>Sage Depletion Code</t>
  </si>
  <si>
    <t>Sage Return Code</t>
  </si>
  <si>
    <t>n/A</t>
  </si>
  <si>
    <t>QHW</t>
  </si>
  <si>
    <t>HWCONTROL</t>
  </si>
  <si>
    <t>HWCOMMAND</t>
  </si>
  <si>
    <t>Medical Alert At Home with Fall Detection</t>
  </si>
  <si>
    <t>Alerte médicale À la maison avec détention de chute</t>
  </si>
  <si>
    <t>Wireless Panic Button</t>
  </si>
  <si>
    <t>Firefighter</t>
  </si>
  <si>
    <t>Détecteur de mouvement Interlogix (319,5MHz)</t>
  </si>
  <si>
    <t>Répéteur d'intérieur sans fil</t>
  </si>
  <si>
    <t xml:space="preserve">
Détecteur de chute PHB</t>
  </si>
  <si>
    <t xml:space="preserve">
2GIG émetteur-récepteur 900MHz</t>
  </si>
  <si>
    <t>Pompier</t>
  </si>
  <si>
    <t>Antenne interne du module radio cellulaire</t>
  </si>
  <si>
    <t>2GIG Doorbell Adapter</t>
  </si>
  <si>
    <t>2GIG adaptateur de sonnette</t>
  </si>
  <si>
    <t>SIMON_XTE
SIMON_XTF</t>
  </si>
  <si>
    <t>2GIG-GC2
2GIG-GC2F</t>
  </si>
  <si>
    <t>Sales - existing/new internet customer</t>
  </si>
  <si>
    <t xml:space="preserve">Smart Home </t>
  </si>
  <si>
    <t xml:space="preserve">Bell Internet Bundle Credit $15 off for 24 months </t>
  </si>
  <si>
    <t>Bell Internet Bundle Credit - $15 Off For 24 Months</t>
  </si>
  <si>
    <t>Crédit de 15 $ pendant 24 mois sur le forfait Internet avec services Bell</t>
  </si>
  <si>
    <t xml:space="preserve">Sales - New internet customer
</t>
  </si>
  <si>
    <t xml:space="preserve">Good Bundle and above </t>
  </si>
  <si>
    <t>Bell Internet Bundle Credit $15 off for 24 months for new Internet customers</t>
  </si>
  <si>
    <t>Bell Employee/ Retiree Discount - 35%</t>
  </si>
  <si>
    <r>
      <rPr>
        <sz val="11"/>
        <color theme="1"/>
        <rFont val="Calibri"/>
        <family val="2"/>
      </rPr>
      <t>Réduction de 35 % aux employés ou retraités de Bell</t>
    </r>
  </si>
  <si>
    <t>STAFF_DISC</t>
  </si>
  <si>
    <t xml:space="preserve">Sales and Customer Care - Bell Employee eligible </t>
  </si>
  <si>
    <t>Residential</t>
  </si>
  <si>
    <t xml:space="preserve">35% discount on RMR for employees and retirees from Bell on home security and automation bundles </t>
  </si>
  <si>
    <t xml:space="preserve">Bell Employee/Retiree Discount - 15% </t>
  </si>
  <si>
    <r>
      <rPr>
        <sz val="11"/>
        <color theme="1"/>
        <rFont val="Calibri"/>
        <family val="2"/>
      </rPr>
      <t>Réduction de 15 % aux employés ou retraités de Bell</t>
    </r>
  </si>
  <si>
    <t>STAFF_BEAC</t>
  </si>
  <si>
    <t xml:space="preserve">15% discount on RMR for employees and retirees from Bell on Medical Alert bundles </t>
  </si>
  <si>
    <t xml:space="preserve">Equipment Discount by Sales </t>
  </si>
  <si>
    <t>Equipment Discount  - Sales</t>
  </si>
  <si>
    <r>
      <rPr>
        <sz val="11"/>
        <color theme="1"/>
        <rFont val="Calibri"/>
        <family val="2"/>
      </rPr>
      <t>Réduction sur l'équipement (équipe Ventes)</t>
    </r>
  </si>
  <si>
    <t>DISCSALES</t>
  </si>
  <si>
    <t>Sales - contingent on an overall budget and a per rep threshold</t>
  </si>
  <si>
    <t>Discounts offered on additional equipment by Sales subject to a per rep threshold and an overall budget, or when equipment is swapped (e.g. Motion for smoke detector)</t>
  </si>
  <si>
    <t>One time</t>
  </si>
  <si>
    <t>EQDSS</t>
  </si>
  <si>
    <t xml:space="preserve">Equipment Discount by Installer </t>
  </si>
  <si>
    <t>Equipment Discount - Installer</t>
  </si>
  <si>
    <r>
      <rPr>
        <sz val="11"/>
        <color theme="1"/>
        <rFont val="Calibri"/>
        <family val="2"/>
      </rPr>
      <t>Réduction sur l'équipement (installateur)</t>
    </r>
  </si>
  <si>
    <t>DISCTECH</t>
  </si>
  <si>
    <t xml:space="preserve">Installer - requires approval </t>
  </si>
  <si>
    <t xml:space="preserve">Discounts offered on additional equipment by installer subject to approval </t>
  </si>
  <si>
    <t>Equipment Discount by HO</t>
  </si>
  <si>
    <t xml:space="preserve">Equipment Discount Offer </t>
  </si>
  <si>
    <t>DISCHO</t>
  </si>
  <si>
    <t>All Departments</t>
  </si>
  <si>
    <t>Available when an offer is in the market (e.g. $0 flood/smoke/CO offer for Home Show)</t>
  </si>
  <si>
    <t xml:space="preserve">Equipment Discount - 25% </t>
  </si>
  <si>
    <t>01_DISC25</t>
  </si>
  <si>
    <t xml:space="preserve">Retention - Legacy only </t>
  </si>
  <si>
    <t xml:space="preserve">25% discount on peripherals when legacy customer is upgrading </t>
  </si>
  <si>
    <t>Equipment Discount - Loyalty</t>
  </si>
  <si>
    <r>
      <rPr>
        <sz val="11"/>
        <color theme="1"/>
        <rFont val="Calibri"/>
        <family val="2"/>
      </rPr>
      <t xml:space="preserve">Réduction sur l'équipement (équipe Loyauté) </t>
    </r>
  </si>
  <si>
    <t>DISCRETN</t>
  </si>
  <si>
    <t>Retention</t>
  </si>
  <si>
    <t>10%RMR Disc on Starter Bundle</t>
  </si>
  <si>
    <t>Starter Bundle Discount - 10%</t>
  </si>
  <si>
    <r>
      <rPr>
        <sz val="11"/>
        <color theme="1"/>
        <rFont val="Calibri"/>
        <family val="2"/>
      </rPr>
      <t>Réduction de 10 % - forfait Départ</t>
    </r>
  </si>
  <si>
    <t>SEC DISC</t>
  </si>
  <si>
    <t>RMR CR</t>
  </si>
  <si>
    <t xml:space="preserve">10% RMR Disc on starter with Access </t>
  </si>
  <si>
    <t>Starter Bundle Plus App Discount - 10%</t>
  </si>
  <si>
    <r>
      <rPr>
        <sz val="11"/>
        <color theme="1"/>
        <rFont val="Calibri"/>
        <family val="2"/>
      </rPr>
      <t>Réduction de 10 % - forfait Départ (avec application)</t>
    </r>
  </si>
  <si>
    <t>SECA DISC</t>
  </si>
  <si>
    <t>10% RMR Disc on Good Bundle</t>
  </si>
  <si>
    <t>Good Bundle Discount - 10%</t>
  </si>
  <si>
    <r>
      <rPr>
        <sz val="11"/>
        <color theme="1"/>
        <rFont val="Calibri"/>
        <family val="2"/>
      </rPr>
      <t>Réduction de 10 % - forfait Bon</t>
    </r>
  </si>
  <si>
    <t>CONN DISC</t>
  </si>
  <si>
    <t>10% RMR Disc on  Better Bundle</t>
  </si>
  <si>
    <t>Better Bundle Discount - 10%</t>
  </si>
  <si>
    <r>
      <rPr>
        <sz val="11"/>
        <color theme="1"/>
        <rFont val="Calibri"/>
        <family val="2"/>
      </rPr>
      <t>Réduction de 10 % - forfait Mieux</t>
    </r>
  </si>
  <si>
    <t>CONT DISC</t>
  </si>
  <si>
    <t>10%RMR Disc on Best  Bundle</t>
  </si>
  <si>
    <t>Best Bundle Discount - 10%</t>
  </si>
  <si>
    <r>
      <rPr>
        <sz val="11"/>
        <color theme="1"/>
        <rFont val="Calibri"/>
        <family val="2"/>
      </rPr>
      <t>Réduction de 10 % - forfait Meilleur</t>
    </r>
  </si>
  <si>
    <t>COMM DIS</t>
  </si>
  <si>
    <t xml:space="preserve">Loyalty Discount  - $19.99 Ongoing </t>
  </si>
  <si>
    <r>
      <rPr>
        <sz val="11"/>
        <color theme="1"/>
        <rFont val="Calibri"/>
        <family val="2"/>
      </rPr>
      <t>Offre de loyauté continue - 19,99 $</t>
    </r>
  </si>
  <si>
    <t>RETN_OFFER</t>
  </si>
  <si>
    <t xml:space="preserve">Starter Bundle Loyalty Discount  - $10 Off For 3 Months </t>
  </si>
  <si>
    <r>
      <rPr>
        <sz val="11"/>
        <color theme="1"/>
        <rFont val="Calibri"/>
        <family val="2"/>
      </rPr>
      <t>Offre de loyauté - réduction de 10 $ sur le forfait Départ pendant 3 mois</t>
    </r>
  </si>
  <si>
    <t>ADC promotion, offered as a save tool - $19.99+tax for first 3  months on Starter Bundle</t>
  </si>
  <si>
    <t xml:space="preserve">Good Bundle Loyalty Discount - $20 Off For 3 Months </t>
  </si>
  <si>
    <r>
      <rPr>
        <sz val="11"/>
        <color theme="1"/>
        <rFont val="Calibri"/>
        <family val="2"/>
      </rPr>
      <t>Offre de loyauté - réduction de 20 $ sur le forfait Bon pendant 3 mois</t>
    </r>
  </si>
  <si>
    <t>ADC promotion, offered as a save tool - $19.99+tax for first 3 months on Good Bundle</t>
  </si>
  <si>
    <t xml:space="preserve">Better Bundle Loyalty Discount - $30 Off For 3 Months </t>
  </si>
  <si>
    <r>
      <rPr>
        <sz val="11"/>
        <color theme="1"/>
        <rFont val="Calibri"/>
        <family val="2"/>
      </rPr>
      <t>Offre de loyauté - réduction de 30 $ sur le forfait Mieux pendant 3 mois</t>
    </r>
  </si>
  <si>
    <t>ADC promotion, offered as a save tool - $19.99+tax for first 3  months on Better Bundle</t>
  </si>
  <si>
    <t xml:space="preserve">Best Bundle Loyalty Discount - $30 Off For 3 Months </t>
  </si>
  <si>
    <r>
      <rPr>
        <sz val="11"/>
        <color theme="1"/>
        <rFont val="Calibri"/>
        <family val="2"/>
      </rPr>
      <t>Offre de loyauté - réduction de 30 $ sur le forfait Meilleur pendant 3 mois</t>
    </r>
  </si>
  <si>
    <t>ADC promotion, offered as a save tool - $29.99+tax for first 3 months on Best Bundle</t>
  </si>
  <si>
    <t xml:space="preserve">Starter Bundle Loyalty Discount  - $10 Off For 6 Months </t>
  </si>
  <si>
    <r>
      <rPr>
        <sz val="11"/>
        <color theme="1"/>
        <rFont val="Calibri"/>
        <family val="2"/>
      </rPr>
      <t>Offre de loyauté - réduction de 10 $ sur le forfait Départ pendant 6 mois</t>
    </r>
  </si>
  <si>
    <t>ADC promotion, offered as a save tool - $19.99+tax for first  6 months on Starter Bundle</t>
  </si>
  <si>
    <t xml:space="preserve">Good Bundle Loyalty Discount - $20 Off For 6 Months </t>
  </si>
  <si>
    <r>
      <rPr>
        <sz val="11"/>
        <color theme="1"/>
        <rFont val="Calibri"/>
        <family val="2"/>
      </rPr>
      <t>Offre de loyauté - réduction de 20 $ sur le forfait Bon pendant 6 mois</t>
    </r>
  </si>
  <si>
    <t>ADC promotion, offered as a save tool - $19.99+tax for first 6 months on Good Bundle</t>
  </si>
  <si>
    <t xml:space="preserve">Better Bundle Loyalty Discount - $30 Off For 6 Months </t>
  </si>
  <si>
    <r>
      <rPr>
        <sz val="11"/>
        <color theme="1"/>
        <rFont val="Calibri"/>
        <family val="2"/>
      </rPr>
      <t>Offre de loyauté - réduction de 30 $ sur le forfait Mieux pendant 6 mois</t>
    </r>
  </si>
  <si>
    <t>ADC promotion, offered as a save tool - $19.99+tax for first 6 months on Better Bundle</t>
  </si>
  <si>
    <t xml:space="preserve">Best Bundle Loyalty Discount - $30 Off For 6 Months </t>
  </si>
  <si>
    <r>
      <rPr>
        <sz val="11"/>
        <color theme="1"/>
        <rFont val="Calibri"/>
        <family val="2"/>
      </rPr>
      <t>Offre de loyauté - réduction de 30 $ sur le forfait Meilleur pendant 6 mois</t>
    </r>
  </si>
  <si>
    <t>ADC promotion, offered as a save tool - $29.99+tax for first 6 months on Best Bundle</t>
  </si>
  <si>
    <t>PRS credit offerd</t>
  </si>
  <si>
    <t>Private Guard Response Fee Discount - $3.25</t>
  </si>
  <si>
    <t>PRSCRED</t>
  </si>
  <si>
    <t xml:space="preserve">Retention </t>
  </si>
  <si>
    <t>Discount on legacy pricing of Private Guard response fee</t>
  </si>
  <si>
    <t xml:space="preserve">Aplus Fee Adjustment </t>
  </si>
  <si>
    <t>Cellular Backup Fee One Time Adjustment - $4.95</t>
  </si>
  <si>
    <r>
      <rPr>
        <sz val="11"/>
        <color theme="1"/>
        <rFont val="Calibri"/>
        <family val="2"/>
      </rPr>
      <t>Rectification unique des frais de service de secours sur réseau mobile</t>
    </r>
  </si>
  <si>
    <t>APLUSADJ</t>
  </si>
  <si>
    <t>Processing</t>
  </si>
  <si>
    <t xml:space="preserve">One time Discount of cellular backup fee </t>
  </si>
  <si>
    <t>Aplus Monitoring credits</t>
  </si>
  <si>
    <t xml:space="preserve">Cellular Backup Fee Credit - $4.95 Ongoing </t>
  </si>
  <si>
    <r>
      <rPr>
        <sz val="11"/>
        <color theme="1"/>
        <rFont val="Calibri"/>
        <family val="2"/>
      </rPr>
      <t>Crédit sur les frais de service de secours sur réseau mobile</t>
    </r>
  </si>
  <si>
    <t>APLUSCRED</t>
  </si>
  <si>
    <t xml:space="preserve">Ongoing RMR Discount of cellular backup fee </t>
  </si>
  <si>
    <t>Reinstatement Fee waive by retention</t>
  </si>
  <si>
    <t xml:space="preserve">Reinstatement Fee Credit - Loyalty </t>
  </si>
  <si>
    <r>
      <rPr>
        <sz val="11"/>
        <color theme="1"/>
        <rFont val="Calibri"/>
        <family val="2"/>
      </rPr>
      <t>Crédit sur les frais de rétablissement (équipe Loyauté)</t>
    </r>
  </si>
  <si>
    <t>$</t>
  </si>
  <si>
    <t>Reinstatement Fee waive by customer care</t>
  </si>
  <si>
    <t xml:space="preserve">Reinstatement Fee Credit - Customer Care </t>
  </si>
  <si>
    <r>
      <rPr>
        <sz val="11"/>
        <color theme="1"/>
        <rFont val="Calibri"/>
        <family val="2"/>
      </rPr>
      <t>Crédit sur les frais de rétablissement</t>
    </r>
  </si>
  <si>
    <t>Customer Care</t>
  </si>
  <si>
    <t xml:space="preserve">Equip Discount by Customer Care </t>
  </si>
  <si>
    <t>Equipment Discount - Customer Care</t>
  </si>
  <si>
    <r>
      <rPr>
        <sz val="11"/>
        <color theme="1"/>
        <rFont val="Calibri"/>
        <family val="2"/>
      </rPr>
      <t>Réduction sur l'équipement (Service à la clientèle)</t>
    </r>
  </si>
  <si>
    <t>DISCCARE</t>
  </si>
  <si>
    <t>Discounts offered on equipment by Customer Care</t>
  </si>
  <si>
    <t>Equip Discount by Collections</t>
  </si>
  <si>
    <t>Equipment Discount - Collections</t>
  </si>
  <si>
    <r>
      <rPr>
        <sz val="11"/>
        <color theme="1"/>
        <rFont val="Calibri"/>
        <family val="2"/>
      </rPr>
      <t>Réduction sur l'équipement (Service de recouvrement)</t>
    </r>
  </si>
  <si>
    <t>DISCCOLL</t>
  </si>
  <si>
    <t>Collections</t>
  </si>
  <si>
    <t xml:space="preserve">Discounts offered on equipment by Collections </t>
  </si>
  <si>
    <t>Equipment Discount (With Tax)</t>
  </si>
  <si>
    <r>
      <rPr>
        <sz val="11"/>
        <color theme="1"/>
        <rFont val="Calibri"/>
        <family val="2"/>
      </rPr>
      <t>Réduction sur l'équipement (avec taxes)</t>
    </r>
  </si>
  <si>
    <t>EQUIADJTAX</t>
  </si>
  <si>
    <t>False Alarm Fees waived by customer care</t>
  </si>
  <si>
    <t>False Alarm Fee Waiver - Customer Care</t>
  </si>
  <si>
    <r>
      <rPr>
        <sz val="11"/>
        <color theme="1"/>
        <rFont val="Calibri"/>
        <family val="2"/>
      </rPr>
      <t>Annulation de frais de fausse alarme (Service à la clientèle)</t>
    </r>
  </si>
  <si>
    <t>FALS CC</t>
  </si>
  <si>
    <t>False alarm fee waived by Customer Care</t>
  </si>
  <si>
    <t>False Alarm Fees waived by collection</t>
  </si>
  <si>
    <t xml:space="preserve">False Alarm Fee Waiver - Collections </t>
  </si>
  <si>
    <r>
      <rPr>
        <sz val="11"/>
        <color theme="1"/>
        <rFont val="Calibri"/>
        <family val="2"/>
      </rPr>
      <t>Annulation de frais de fausse alarme (Service de recouvrement)</t>
    </r>
  </si>
  <si>
    <t>FALS COL</t>
  </si>
  <si>
    <t>False alarm fee waived by Collections</t>
  </si>
  <si>
    <t xml:space="preserve">False Alarm fee waived by Retention </t>
  </si>
  <si>
    <t xml:space="preserve">False Alarm Fee Waiver - Loyalty </t>
  </si>
  <si>
    <r>
      <rPr>
        <sz val="11"/>
        <color theme="1"/>
        <rFont val="Calibri"/>
        <family val="2"/>
      </rPr>
      <t>Annulation de frais de fausse alarme (équipe Loyauté)</t>
    </r>
  </si>
  <si>
    <t>FALS CR</t>
  </si>
  <si>
    <t>False Alarm Fee waived by CMS</t>
  </si>
  <si>
    <t xml:space="preserve">False Alarm Fee Waiver - Central Monitoring Station </t>
  </si>
  <si>
    <r>
      <rPr>
        <sz val="11"/>
        <color theme="1"/>
        <rFont val="Calibri"/>
        <family val="2"/>
      </rPr>
      <t>Annulation de frais de fausse alarme (centrale de surveillance)</t>
    </r>
  </si>
  <si>
    <t>FALS CS</t>
  </si>
  <si>
    <t xml:space="preserve">Central Monitoring Station </t>
  </si>
  <si>
    <t xml:space="preserve">False alarm fee waived by Central Monitoring Station </t>
  </si>
  <si>
    <t>False Alarm Fee waive due to Service Errors</t>
  </si>
  <si>
    <t xml:space="preserve">False Alarm Fee Waiver - Other </t>
  </si>
  <si>
    <r>
      <rPr>
        <sz val="11"/>
        <color theme="1"/>
        <rFont val="Calibri"/>
        <family val="2"/>
      </rPr>
      <t>Annulation de frais de fausse alarme (autre)</t>
    </r>
  </si>
  <si>
    <t>FALS SR</t>
  </si>
  <si>
    <t>Monitoring service Adjustment</t>
  </si>
  <si>
    <t xml:space="preserve">Montioring Fee Adjustment </t>
  </si>
  <si>
    <r>
      <rPr>
        <sz val="11"/>
        <color theme="1"/>
        <rFont val="Calibri"/>
        <family val="2"/>
      </rPr>
      <t>Rectification des frais de surveillance</t>
    </r>
  </si>
  <si>
    <t>MONADJ</t>
  </si>
  <si>
    <t xml:space="preserve">Processing </t>
  </si>
  <si>
    <t xml:space="preserve">Adjustment to monitoring fee by processing </t>
  </si>
  <si>
    <t xml:space="preserve">Monitoring Credit from Retention </t>
  </si>
  <si>
    <t xml:space="preserve">Montioring Fee Adjustment - Loyalty </t>
  </si>
  <si>
    <r>
      <rPr>
        <sz val="11"/>
        <color theme="1"/>
        <rFont val="Calibri"/>
        <family val="2"/>
      </rPr>
      <t>Rectification des frais de surveillance (équipe Loyauté)</t>
    </r>
  </si>
  <si>
    <t>MONICRED CCR</t>
  </si>
  <si>
    <t>Monitoring Credit by customer care</t>
  </si>
  <si>
    <t xml:space="preserve">Montioring Fee Adjustment - Customer Care </t>
  </si>
  <si>
    <r>
      <rPr>
        <sz val="11"/>
        <color theme="1"/>
        <rFont val="Calibri"/>
        <family val="2"/>
      </rPr>
      <t>Rectification des frais de surveillance (Service à la clientèle)</t>
    </r>
  </si>
  <si>
    <t>MONCCR</t>
  </si>
  <si>
    <t>Adjustment to monitoring fee by Customer Care</t>
  </si>
  <si>
    <t>Monitoring Credit by collections</t>
  </si>
  <si>
    <t xml:space="preserve">Montioring Fee Adjustment - Collections </t>
  </si>
  <si>
    <r>
      <rPr>
        <sz val="11"/>
        <color theme="1"/>
        <rFont val="Calibri"/>
        <family val="2"/>
      </rPr>
      <t>Rectification des frais de surveillance (Service de recouvrement)</t>
    </r>
  </si>
  <si>
    <t>MONCOLL</t>
  </si>
  <si>
    <t xml:space="preserve">Adjustment to monitoring fee by Collections </t>
  </si>
  <si>
    <t>NSF Waived by customer Care</t>
  </si>
  <si>
    <t xml:space="preserve">NSF waiver </t>
  </si>
  <si>
    <r>
      <rPr>
        <sz val="11"/>
        <color theme="1"/>
        <rFont val="Calibri"/>
        <family val="2"/>
      </rPr>
      <t>Annulation de frais de chèque sans provision</t>
    </r>
  </si>
  <si>
    <t>NSF CC</t>
  </si>
  <si>
    <t xml:space="preserve">Fee charged for non sufficient funds in bank </t>
  </si>
  <si>
    <t xml:space="preserve">AlarmCare Service Adjustments </t>
  </si>
  <si>
    <t xml:space="preserve">Medical Alert One Time Adjustment </t>
  </si>
  <si>
    <r>
      <rPr>
        <sz val="11"/>
        <color theme="1"/>
        <rFont val="Calibri"/>
        <family val="2"/>
      </rPr>
      <t>Rectification unique des frais de service Bell Alerte médicale</t>
    </r>
  </si>
  <si>
    <t>PERSADJ</t>
  </si>
  <si>
    <t xml:space="preserve">One time Discount on Medical Alert by Processing </t>
  </si>
  <si>
    <t>AlarmCare Credit Offered by CCR</t>
  </si>
  <si>
    <t>Medical Alert One Time Adjustment - Customer Care</t>
  </si>
  <si>
    <r>
      <rPr>
        <sz val="11"/>
        <color theme="1"/>
        <rFont val="Calibri"/>
        <family val="2"/>
      </rPr>
      <t>Rectification unique des frais de service Bell Alerte médicale (Service à la clientèle)</t>
    </r>
  </si>
  <si>
    <t>PERSCRED</t>
  </si>
  <si>
    <t>One time Discount on Medical Alert by Customer Care</t>
  </si>
  <si>
    <t xml:space="preserve">Service Charge </t>
  </si>
  <si>
    <t xml:space="preserve"> frais de service </t>
  </si>
  <si>
    <t xml:space="preserve">Tech Support </t>
  </si>
  <si>
    <t xml:space="preserve">Service Charge Discount </t>
  </si>
  <si>
    <t>Réduction des frais de service</t>
  </si>
  <si>
    <t>Tech Support and Customer Care</t>
  </si>
  <si>
    <t>Service Charge Credit (in certain circumstances TBC)</t>
  </si>
  <si>
    <t xml:space="preserve">$199 Installation Fee </t>
  </si>
  <si>
    <t xml:space="preserve">Installation Fee </t>
  </si>
  <si>
    <t>Frais d'installation</t>
  </si>
  <si>
    <t xml:space="preserve">Sales - Applied to all Residential and Commercial bundles </t>
  </si>
  <si>
    <t xml:space="preserve">Installation Fee for new Smart Home service </t>
  </si>
  <si>
    <t>$199 Installation Fee Discount</t>
  </si>
  <si>
    <t xml:space="preserve">Installation Fee Credit </t>
  </si>
  <si>
    <t xml:space="preserve">Crédit d'installation </t>
  </si>
  <si>
    <t xml:space="preserve">Sales - Waived for new Smart Home Residential and SMB customers adding new Bell Int or have existing Bell Internet </t>
  </si>
  <si>
    <t xml:space="preserve">Installation Fee Waived for new Smart Home service when customer has new or existing Bell Internet </t>
  </si>
  <si>
    <t>$199 Installation Fee Discount 50%</t>
  </si>
  <si>
    <t>Installation Fee Credit - 50%</t>
  </si>
  <si>
    <t>Crédit d'installation  (50 %)</t>
  </si>
  <si>
    <t>Sales - Used only for specific situations (TBC)</t>
  </si>
  <si>
    <t>Installation Fee Waived at 50%</t>
  </si>
  <si>
    <t xml:space="preserve">Equipment Fee </t>
  </si>
  <si>
    <t xml:space="preserve">Frais d'équipement </t>
  </si>
  <si>
    <t xml:space="preserve">Business </t>
  </si>
  <si>
    <t xml:space="preserve">Equipment Fee Credit </t>
  </si>
  <si>
    <t xml:space="preserve">Crédit sur les frais d'équipement </t>
  </si>
  <si>
    <t>Equipment Fee Credit - 50%</t>
  </si>
  <si>
    <t>Crédit sur les frais d'équipement (50%)</t>
  </si>
  <si>
    <t xml:space="preserve">Equipment Fee Waived at 50% </t>
  </si>
  <si>
    <t>Private Guard Response One Time Adjustment - $5</t>
  </si>
  <si>
    <t xml:space="preserve">One time Credit for customers complaining about Private Guard Price Increase </t>
  </si>
  <si>
    <t>Private Guard Response One Time Adjustment - $10</t>
  </si>
  <si>
    <t xml:space="preserve">PRS Free for 6  months </t>
  </si>
  <si>
    <t xml:space="preserve">Private Guard Response Fee - $5 Off For 6 Months </t>
  </si>
  <si>
    <t xml:space="preserve">Limited Time credit for customers complaining about Private Guard Price Increase </t>
  </si>
  <si>
    <t xml:space="preserve">PRS 50% off for 12 months </t>
  </si>
  <si>
    <t xml:space="preserve">Private Guard Response Fee - 50% Off For 12 Months </t>
  </si>
  <si>
    <t xml:space="preserve">PRS Free for 12 months </t>
  </si>
  <si>
    <t xml:space="preserve">Private Guard Response Fee - $5 Off for 12 Months </t>
  </si>
  <si>
    <t xml:space="preserve">Legacy - Service Charge Discount while upgrading </t>
  </si>
  <si>
    <t>Service Charge Credit - Upgrade</t>
  </si>
  <si>
    <r>
      <rPr>
        <sz val="11"/>
        <color theme="1"/>
        <rFont val="Calibri"/>
        <family val="2"/>
      </rPr>
      <t>Crédit sur les frais de service (passage à un service supérieur)</t>
    </r>
  </si>
  <si>
    <t>DISCDPKSR</t>
  </si>
  <si>
    <t>Smart Home</t>
  </si>
  <si>
    <t>Discount on Service Charge when legacy customer upgrades</t>
  </si>
  <si>
    <t xml:space="preserve"> No Installation Fee Promotion </t>
  </si>
  <si>
    <t>AFCRED</t>
  </si>
  <si>
    <t xml:space="preserve"> Alarmcare Discount to QCC Members</t>
  </si>
  <si>
    <t>QCC</t>
  </si>
  <si>
    <t xml:space="preserve">Residential </t>
  </si>
  <si>
    <t xml:space="preserve"> AlarmCare Discount to FSNA Members</t>
  </si>
  <si>
    <t>FSNA</t>
  </si>
  <si>
    <t>Available to all departments</t>
  </si>
  <si>
    <t xml:space="preserve"> Medical Alert Discounts for condominiums </t>
  </si>
  <si>
    <t xml:space="preserve">Medical Alert Condo Discount </t>
  </si>
  <si>
    <t>PER DISC SP</t>
  </si>
  <si>
    <t>Used by Sales</t>
  </si>
  <si>
    <t xml:space="preserve"> $20 promo(When you have $15 and $5, why need a $20)</t>
  </si>
  <si>
    <t xml:space="preserve">Bell Smart Home Internet Bundle Credit $20 x 24 mths </t>
  </si>
  <si>
    <t>20$ de rabais pour 24 mois</t>
  </si>
  <si>
    <t>New internet customer
Good bundle and above</t>
  </si>
  <si>
    <t>Rule</t>
  </si>
  <si>
    <t>2G_S2H1</t>
  </si>
  <si>
    <t>2GSM_HWRelease1_SWRelease2</t>
  </si>
  <si>
    <t>2G_S3H1</t>
  </si>
  <si>
    <t>2GSM_HWRelease1_SWRelease3</t>
  </si>
  <si>
    <t>2GIG-GC2HW</t>
  </si>
  <si>
    <t>2GIG-GC2 Harwire</t>
  </si>
  <si>
    <t>GSM Data</t>
  </si>
  <si>
    <t>2GNL_S1</t>
  </si>
  <si>
    <t>GSM Data SW Release 1</t>
  </si>
  <si>
    <t>2GNL_S2</t>
  </si>
  <si>
    <t>GSM Data SW Release 2</t>
  </si>
  <si>
    <t>2GNL_S3</t>
  </si>
  <si>
    <t>GSM Data SW Release 3</t>
  </si>
  <si>
    <t>GSM Data w/Two-Way Voice</t>
  </si>
  <si>
    <t>2GNLTW_S1</t>
  </si>
  <si>
    <t>GSM Data w/Two-Way Voice SW Release 1</t>
  </si>
  <si>
    <t>2GNLTW_S2</t>
  </si>
  <si>
    <t>GSM Data w/Two-Way Voice SW Release 2</t>
  </si>
  <si>
    <t>2GNLTW_S3</t>
  </si>
  <si>
    <t>GSM Data w/Two-Way Voice SW Release 3</t>
  </si>
  <si>
    <t>3G_S4H2</t>
  </si>
  <si>
    <t>3GSM_HWRelease2_SWRelease4</t>
  </si>
  <si>
    <t>3G_S5H2</t>
  </si>
  <si>
    <t>3GSM_HWRelease2_SWRelease5</t>
  </si>
  <si>
    <t>3G_S6H2</t>
  </si>
  <si>
    <t>3GSM_HWRelease2_SWRelease6</t>
  </si>
  <si>
    <t>3G_S7H2</t>
  </si>
  <si>
    <t>3GSM_HWRelease2_SWRelease7</t>
  </si>
  <si>
    <t>3G_S8H2</t>
  </si>
  <si>
    <t>3GSM_HWRelease2_SWRelease8</t>
  </si>
  <si>
    <t>3G_S9H2</t>
  </si>
  <si>
    <t>3GSM_HWRelease2_SWRelease9</t>
  </si>
  <si>
    <t>3G_S9H3</t>
  </si>
  <si>
    <t>3GSM_HWRelease3_SWRelease9</t>
  </si>
  <si>
    <t>3G_SAH3</t>
  </si>
  <si>
    <t>3GSM_HWRelease3_SWRelease10</t>
  </si>
  <si>
    <t>3G_SBH3</t>
  </si>
  <si>
    <t>3GSM_HWRelease3_SWRelease11</t>
  </si>
  <si>
    <t>3G_SCH3</t>
  </si>
  <si>
    <t>3GSM_HWRelease3_SWRelease12</t>
  </si>
  <si>
    <t>3G_SDH3</t>
  </si>
  <si>
    <t>3GSM_HW Relesae3_SWRelease13</t>
  </si>
  <si>
    <t>3GNL_S4</t>
  </si>
  <si>
    <t>3_GSM Data SW Release 4</t>
  </si>
  <si>
    <t>3GNL_S5</t>
  </si>
  <si>
    <t>3_GSM Data SW Release 5</t>
  </si>
  <si>
    <t>3GNL_S6</t>
  </si>
  <si>
    <t>3_GSM Data SW Release 6</t>
  </si>
  <si>
    <t>3GNL_S7</t>
  </si>
  <si>
    <t>3_GSM Data SW Release 7</t>
  </si>
  <si>
    <t>3GNL_S8</t>
  </si>
  <si>
    <t>3_GSM Data SW Release 8</t>
  </si>
  <si>
    <t>3GNL_S9</t>
  </si>
  <si>
    <t>3_GSM Data SW Release 9</t>
  </si>
  <si>
    <t>3GNL_SA</t>
  </si>
  <si>
    <t>3_GSM Data SW Release 10</t>
  </si>
  <si>
    <t>3GNLTW_S4</t>
  </si>
  <si>
    <t>3_GSM Data w/Two-Way Voice SW Release 4</t>
  </si>
  <si>
    <t>3GNLTW_S5</t>
  </si>
  <si>
    <t>3_GSM Data w/Two-Way Voice SW Release 5</t>
  </si>
  <si>
    <t>3GNLTW_S6</t>
  </si>
  <si>
    <t>3_GSM Data w/Two-Way Voice SW Release 6</t>
  </si>
  <si>
    <t>3GNLTW_S7</t>
  </si>
  <si>
    <t>3_GSM Data w/Two-Way Voice SW Release 7</t>
  </si>
  <si>
    <t>3GNLTW_S8</t>
  </si>
  <si>
    <t>3_GSM Data w/Two-Way Voice SW Release 8</t>
  </si>
  <si>
    <t>3GNLTW_S9</t>
  </si>
  <si>
    <t>3_GSM Data w/Two-Way Voice SW Release 9</t>
  </si>
  <si>
    <t>3GNLTW_SA</t>
  </si>
  <si>
    <t>3_GSM Data w/Two-Way Voice SW Release 10</t>
  </si>
  <si>
    <t>3GWI_S6</t>
  </si>
  <si>
    <t>3_GSM Data WiFi SW Release 6</t>
  </si>
  <si>
    <t>3GWI_S7</t>
  </si>
  <si>
    <t>3_GSM Data WiFi SW Release 7</t>
  </si>
  <si>
    <t>3GWI_S8</t>
  </si>
  <si>
    <t>3_GSM Data WiFi SW Release 8</t>
  </si>
  <si>
    <t>3GWI_S9</t>
  </si>
  <si>
    <t>3_GSM Data WiFi SW Release 9</t>
  </si>
  <si>
    <t>3GWI_SA</t>
  </si>
  <si>
    <t>3_GSM Data WiFi SW Release 10</t>
  </si>
  <si>
    <t>3GWITW_S6</t>
  </si>
  <si>
    <t>3_GSM Data w/Two-Way Voice WiFi SW Release 6</t>
  </si>
  <si>
    <t>3GWITW_S7</t>
  </si>
  <si>
    <t>3_GSM Data w/Two-Way Voice WiFi SW Release 7</t>
  </si>
  <si>
    <t>3GWITW_S8</t>
  </si>
  <si>
    <t>3_GSM Data w/Two-Way Voice WiFi SW Release 8</t>
  </si>
  <si>
    <t>3GWITW_S9</t>
  </si>
  <si>
    <t>3_GSM Data w/Two-Way Voice WiFi SW Release 9</t>
  </si>
  <si>
    <t>3GWITW_SA</t>
  </si>
  <si>
    <t>3_GSM Data w/Two-Way Voice WiFi SW Release 10</t>
  </si>
  <si>
    <t>ACC_4200X</t>
  </si>
  <si>
    <t>AlarmCare 4200X</t>
  </si>
  <si>
    <t>ACC_4200XC</t>
  </si>
  <si>
    <t>AlarmCare 4200X with Cellular</t>
  </si>
  <si>
    <t>ACC_AVB</t>
  </si>
  <si>
    <t>AlarmCare AVB Control Panel</t>
  </si>
  <si>
    <t>ACC_EVS_S1</t>
  </si>
  <si>
    <t>AlarmCare EVS Release 1</t>
  </si>
  <si>
    <t>ACC_EVS_S2</t>
  </si>
  <si>
    <t>AlarmCare EVS Release 2</t>
  </si>
  <si>
    <t>ACC_LIBRIS</t>
  </si>
  <si>
    <t>AlarmCare Libris</t>
  </si>
  <si>
    <t>ACC_QC_EN</t>
  </si>
  <si>
    <t>AlarmCare Control Panel in Quebec in English</t>
  </si>
  <si>
    <t>ACC_QC_F</t>
  </si>
  <si>
    <t>AlarmCare Home Panel in Quebec in French</t>
  </si>
  <si>
    <t>ACC_SAVS</t>
  </si>
  <si>
    <t>AlarmCare SAVS Control Panel</t>
  </si>
  <si>
    <t>ACC_SBC</t>
  </si>
  <si>
    <t>AlarmCare SBC Control Panel</t>
  </si>
  <si>
    <t>ACC_SBC.S1</t>
  </si>
  <si>
    <t>AlarmCare SBC Rel. 1</t>
  </si>
  <si>
    <t>ACC_SBC.S2</t>
  </si>
  <si>
    <t>AlarmCare SBC Rel. 2</t>
  </si>
  <si>
    <t>ALARMPLUS</t>
  </si>
  <si>
    <t>AlarmPlus</t>
  </si>
  <si>
    <t>AP9500DX</t>
  </si>
  <si>
    <t>AP9500SX</t>
  </si>
  <si>
    <t>APK</t>
  </si>
  <si>
    <t>AlarmPlus Kit</t>
  </si>
  <si>
    <t>AVRSX</t>
  </si>
  <si>
    <t>AVSSX</t>
  </si>
  <si>
    <t>DIGIPLUS</t>
  </si>
  <si>
    <t>DigiCell Radio</t>
  </si>
  <si>
    <t>DONTUSE</t>
  </si>
  <si>
    <t>JUST TO CATCH ERRORS IN CONVERSION</t>
  </si>
  <si>
    <t>DigiPlus Kit</t>
  </si>
  <si>
    <t>DPK_S1</t>
  </si>
  <si>
    <t>DPK - Simcom</t>
  </si>
  <si>
    <t>DPK_S1RG</t>
  </si>
  <si>
    <t>DigiPlus Kit_Simcom v.1 Rogers GPRS</t>
  </si>
  <si>
    <t>DPK_S3R1</t>
  </si>
  <si>
    <t>DPK Simcom3 Rogers SW 1</t>
  </si>
  <si>
    <t>DPK_S3U1</t>
  </si>
  <si>
    <t>DPK Simcom3 Universal SW 1</t>
  </si>
  <si>
    <t>DPK_T1</t>
  </si>
  <si>
    <t>DigiPlus Kit_v. T1</t>
  </si>
  <si>
    <t>DPK_T2</t>
  </si>
  <si>
    <t>DigiPlus Kt_v. T2</t>
  </si>
  <si>
    <t>DPK_T3</t>
  </si>
  <si>
    <t>DigiPlus Kit_v.T3</t>
  </si>
  <si>
    <t>Enhanced Voice System</t>
  </si>
  <si>
    <t>EVS_S1</t>
  </si>
  <si>
    <t>Enhanced Voice System Rel. 1</t>
  </si>
  <si>
    <t>EVS_S2</t>
  </si>
  <si>
    <t>Enhanced Voice System Rel. 2</t>
  </si>
  <si>
    <t>EVS_S3</t>
  </si>
  <si>
    <t>Enhanced Voice System Rel. 3</t>
  </si>
  <si>
    <t>EVS_S4</t>
  </si>
  <si>
    <t>Enhanced Voice System Rel. 4</t>
  </si>
  <si>
    <t>EVS_S5</t>
  </si>
  <si>
    <t>Enhanced Voice System Rel. 5</t>
  </si>
  <si>
    <t>EVS_S6</t>
  </si>
  <si>
    <t>Enhanced Voice System Rel. 6</t>
  </si>
  <si>
    <t>EVS_S7</t>
  </si>
  <si>
    <t>Enhanced Voice System Rel. 7</t>
  </si>
  <si>
    <t>EVS_S8</t>
  </si>
  <si>
    <t>Enhanced Voice System Rel. 8</t>
  </si>
  <si>
    <t>EVS_S9</t>
  </si>
  <si>
    <t>Enhanced Voice System Rel. 9</t>
  </si>
  <si>
    <t>EVS_SA</t>
  </si>
  <si>
    <t>Enhanced Voice System Rel. 10</t>
  </si>
  <si>
    <t>EVSNL</t>
  </si>
  <si>
    <t>EVSNL_S1</t>
  </si>
  <si>
    <t>EVS SNL_Rel. 1</t>
  </si>
  <si>
    <t>EVSNL_S2</t>
  </si>
  <si>
    <t>EVS SNL_Rel. 2</t>
  </si>
  <si>
    <t>EVSNL_S3</t>
  </si>
  <si>
    <t>EVS SNL_Rel. 3</t>
  </si>
  <si>
    <t>EVSNL_S4</t>
  </si>
  <si>
    <t>EVS SNL_Rel. 4</t>
  </si>
  <si>
    <t>EVSNL_S5</t>
  </si>
  <si>
    <t>EVS SNL_Rel. 5</t>
  </si>
  <si>
    <t>EVSNL_S6</t>
  </si>
  <si>
    <t>EVS SNL_Rel. 6</t>
  </si>
  <si>
    <t>EVSNL_S7</t>
  </si>
  <si>
    <t>EVS SNL_Rel. 7</t>
  </si>
  <si>
    <t>EVSNL_S8</t>
  </si>
  <si>
    <t>EVS SNL_Rel. 8</t>
  </si>
  <si>
    <t>EVSNL_S9</t>
  </si>
  <si>
    <t>EVS SNL_Rel.9</t>
  </si>
  <si>
    <t>EVSPLUS</t>
  </si>
  <si>
    <t>EVS with DPK</t>
  </si>
  <si>
    <t>EVSPLUS_S1</t>
  </si>
  <si>
    <t>EVS Plus_Rel. 1</t>
  </si>
  <si>
    <t>EVSPLUS_S2</t>
  </si>
  <si>
    <t>EVS Plus_Rel. 2</t>
  </si>
  <si>
    <t>EVSPLUS_S3</t>
  </si>
  <si>
    <t>EVS Plus_Rel. 3</t>
  </si>
  <si>
    <t>EVSPLUS_S4</t>
  </si>
  <si>
    <t>EVS Plus_Rel. 4</t>
  </si>
  <si>
    <t>EVSPLUS_S5</t>
  </si>
  <si>
    <t>EVS Plus_Rel. 5</t>
  </si>
  <si>
    <t>EVSPLUS_S6</t>
  </si>
  <si>
    <t>EVS Plus_Rel. 6</t>
  </si>
  <si>
    <t>EVSPLUS_S7</t>
  </si>
  <si>
    <t>EVS Plus_Rel. 7</t>
  </si>
  <si>
    <t>EVSPLUS_S8</t>
  </si>
  <si>
    <t>EVS Plus_Rel. 8</t>
  </si>
  <si>
    <t>EVSPLUS_S9</t>
  </si>
  <si>
    <t>EVS Plus_Rel. 9</t>
  </si>
  <si>
    <t>EVSPLUS_SA</t>
  </si>
  <si>
    <t>EVS Plus_Rel. 10</t>
  </si>
  <si>
    <t>EVSWI_S9</t>
  </si>
  <si>
    <t>Enhanced Voice System WiFi Release 9</t>
  </si>
  <si>
    <t>EVSWI_SA</t>
  </si>
  <si>
    <t>Enhanced Voice System WiFi Release 10</t>
  </si>
  <si>
    <t>EVSWINL_S9</t>
  </si>
  <si>
    <t>EVS SNL WiFi Rel. 9</t>
  </si>
  <si>
    <t>EVSWIPL_S9</t>
  </si>
  <si>
    <t>EVS Plus WiFi Rel. 9</t>
  </si>
  <si>
    <t>EVSWIPL_SA</t>
  </si>
  <si>
    <t>EVS Plus WiFi Rel. 10</t>
  </si>
  <si>
    <t>HWAV</t>
  </si>
  <si>
    <t>HWPLUS</t>
  </si>
  <si>
    <t>CID Panel for Plus on HW System</t>
  </si>
  <si>
    <t>HWPNP</t>
  </si>
  <si>
    <t>IMEI_LIBRI</t>
  </si>
  <si>
    <t>Libris serial number Panel Name</t>
  </si>
  <si>
    <t>NEO-HS2032</t>
  </si>
  <si>
    <t>DSC Panel</t>
  </si>
  <si>
    <t>PC1616</t>
  </si>
  <si>
    <t>PC1864</t>
  </si>
  <si>
    <t>PHONE</t>
  </si>
  <si>
    <t>PNP</t>
  </si>
  <si>
    <t>Control Unit to add Two-Way Voice to HW System</t>
  </si>
  <si>
    <t>Qolsys IQ2 Panel</t>
  </si>
  <si>
    <t>RECEIVER</t>
  </si>
  <si>
    <t>Receiver</t>
  </si>
  <si>
    <t>SBC</t>
  </si>
  <si>
    <t>SBC_S1</t>
  </si>
  <si>
    <t>SBC Rel. 1</t>
  </si>
  <si>
    <t>SBC_S2</t>
  </si>
  <si>
    <t>SBC Rel. 2</t>
  </si>
  <si>
    <t>SBC_S3</t>
  </si>
  <si>
    <t>SBC Rel. 3</t>
  </si>
  <si>
    <t>SBCNL_S1</t>
  </si>
  <si>
    <t>SBC NL Rel. 1</t>
  </si>
  <si>
    <t>SBCNL_S2</t>
  </si>
  <si>
    <t>SBC NL Rel. 2</t>
  </si>
  <si>
    <t>SBCNL_S3</t>
  </si>
  <si>
    <t>SBC NL Rel. 3</t>
  </si>
  <si>
    <t>SBCPLUS</t>
  </si>
  <si>
    <t>SBCPLUS_S1</t>
  </si>
  <si>
    <t>SBC Plus Rel. 1</t>
  </si>
  <si>
    <t>SBCPLUS_S2</t>
  </si>
  <si>
    <t>SBC Plus Rel. 2</t>
  </si>
  <si>
    <t>SBCPLUS_S3</t>
  </si>
  <si>
    <t>SBC Plus Rel. 3</t>
  </si>
  <si>
    <t>SEVS_S0</t>
  </si>
  <si>
    <t>EVS Supervised BETA</t>
  </si>
  <si>
    <t>SIMON XT</t>
  </si>
  <si>
    <t>Interlogix Simon XT panel</t>
  </si>
  <si>
    <t>SNL</t>
  </si>
  <si>
    <t>SUPERAVS</t>
  </si>
  <si>
    <t>Super AVS</t>
  </si>
  <si>
    <t>SUPERAVSPL</t>
  </si>
  <si>
    <t>SUPERAVS PLUS</t>
  </si>
  <si>
    <t>VID</t>
  </si>
  <si>
    <t>VideoRelay</t>
  </si>
  <si>
    <t>VISTA20</t>
  </si>
  <si>
    <t>WIFIAP</t>
  </si>
  <si>
    <t>WiFi Module</t>
  </si>
  <si>
    <t>FULL PANEL LIST</t>
  </si>
  <si>
    <t>Mapping Panels in Catalogue to Panel List</t>
  </si>
  <si>
    <t>SBN SKU</t>
  </si>
  <si>
    <t>Panel Type</t>
  </si>
  <si>
    <t>FAL_CC</t>
  </si>
  <si>
    <t>SMB Good</t>
  </si>
  <si>
    <t>SMB Better</t>
  </si>
  <si>
    <t>SMB Best</t>
  </si>
  <si>
    <t>PME Bon</t>
  </si>
  <si>
    <t>PME Mieux</t>
  </si>
  <si>
    <t>PME Meilleur</t>
  </si>
  <si>
    <t>SMB Qolsys Good Package - Wired Takeover</t>
  </si>
  <si>
    <t>SMB Qolsys Good Package - Wireless Takeover</t>
  </si>
  <si>
    <t>SMB Qolsys Good Package</t>
  </si>
  <si>
    <t>SMB Qolsys Better Package - Wired Takeover</t>
  </si>
  <si>
    <t>SMB Qolsys Better Package - Wireless Takeover</t>
  </si>
  <si>
    <t>SMB Qolsys Better Package</t>
  </si>
  <si>
    <t>SMB Qolsys Best Package - Wired Takeover</t>
  </si>
  <si>
    <t>SMB Qolsys Best Package - Wireless Takeover</t>
  </si>
  <si>
    <t>SMB Qolsys Best Package</t>
  </si>
  <si>
    <t>SMB</t>
  </si>
  <si>
    <t>Module de prise en charge câblé - PME Bon (Qolsys)</t>
  </si>
  <si>
    <t>Module de prise en charge sans fil - PME Bon (Qolsys)</t>
  </si>
  <si>
    <t>Forfait de base - PME Bon (Qolsys)</t>
  </si>
  <si>
    <t>Module de prise en charge câblé - PME Mieux (Qolsys)</t>
  </si>
  <si>
    <t>Module de prise en charge sans fil - PME Mieux (Qolsys)</t>
  </si>
  <si>
    <t>Forfait de base - PME Mieux (Qolsys)</t>
  </si>
  <si>
    <t>Module de prise en charge câblé - PME Meilleur (Qolsys)</t>
  </si>
  <si>
    <t>Module de prise en charge sans fil - PME Meilleur (Qolsys)</t>
  </si>
  <si>
    <t>Forfait de base - PME Meilleur</t>
  </si>
  <si>
    <t>SMB-QHW</t>
  </si>
  <si>
    <t>PG Sensor Selection Added  by Rep</t>
  </si>
  <si>
    <t>PowerG Flood Detector 9885</t>
  </si>
  <si>
    <t>Wireless PowerG Temperature Detector 9905</t>
  </si>
  <si>
    <t>Wireless PowerG Security Shock Detector 9935</t>
  </si>
  <si>
    <t>Indoor Siren PG9901</t>
  </si>
  <si>
    <t>3 (not in SBN bundle)</t>
  </si>
  <si>
    <t>SMB SENSOR OPTIONS</t>
  </si>
  <si>
    <t>PGADJ5</t>
  </si>
  <si>
    <t>PGADJ10</t>
  </si>
  <si>
    <t>INS_FE</t>
  </si>
  <si>
    <t>CSERV</t>
  </si>
  <si>
    <t>CSERV_CR</t>
  </si>
  <si>
    <t>PG5X12M</t>
  </si>
  <si>
    <t>PG5X6M</t>
  </si>
  <si>
    <t>EQPFEE50</t>
  </si>
  <si>
    <t>EQPFEECR</t>
  </si>
  <si>
    <t>EQPFEE</t>
  </si>
  <si>
    <t>SMBQHWGD</t>
  </si>
  <si>
    <t>SMBQWLGD</t>
  </si>
  <si>
    <t>SMBQGD</t>
  </si>
  <si>
    <t>$49.99/mo 
+ $199 Equipment Fee   
+ $199 installation</t>
  </si>
  <si>
    <t>SMBQHWBR</t>
  </si>
  <si>
    <t>SMBQWLBR</t>
  </si>
  <si>
    <t>SMBQBR</t>
  </si>
  <si>
    <t>$69.99/mo 
+ $199 Equipment Fee + $199 installation</t>
  </si>
  <si>
    <t>SMBQHWBT</t>
  </si>
  <si>
    <t>$39.99/mo 
+ $199 Equipment Fee   
+ $199 installation Fee</t>
  </si>
  <si>
    <t>$49.99/mo 
+ $199 Equipment Fee   
+ $199 installation Fee</t>
  </si>
  <si>
    <t>$69.99/mo 
+ $199 Equipment Fee  
+ $199 installation Fee</t>
  </si>
  <si>
    <t>SMBQWLBT</t>
  </si>
  <si>
    <t>$69.99/mo 
+ $199 Equipment Fee   
+ $199 installation Fee</t>
  </si>
  <si>
    <t>SMBQBT</t>
  </si>
  <si>
    <t>SBMQBT</t>
  </si>
  <si>
    <t>Qolsys IQ2 Hardwire Take over Panel</t>
  </si>
  <si>
    <t>QOL_IQ2_HW</t>
  </si>
  <si>
    <t>Panels/Panneaux</t>
  </si>
  <si>
    <t>Indoor/Outdoor Video Camera</t>
  </si>
  <si>
    <t>Bronze Slimline Doorbell camera</t>
  </si>
  <si>
    <t>SmartTouch Door Lock (Solid Brass)</t>
  </si>
  <si>
    <t>Silver Slimline Doorbell Camera</t>
  </si>
  <si>
    <t>Qolsys_AT&amp;T</t>
  </si>
  <si>
    <t>PKTHDCONT</t>
  </si>
  <si>
    <t>60W Jasco Smart LED Bulb</t>
  </si>
  <si>
    <t>Jasco_39723</t>
  </si>
  <si>
    <t>Jasco Smart Dimmer</t>
  </si>
  <si>
    <t>Jasco_28170</t>
  </si>
  <si>
    <t>Jasco Smart Plug</t>
  </si>
  <si>
    <t>Jasco_28172</t>
  </si>
  <si>
    <t>PowerG Outdoor Door/Window Sensor</t>
  </si>
  <si>
    <t>PGx312</t>
  </si>
  <si>
    <t>V&amp;A First Choice</t>
  </si>
  <si>
    <t>V&amp;A Second Choice</t>
  </si>
  <si>
    <t>723 cameras?</t>
  </si>
  <si>
    <t>Smart Plug</t>
  </si>
  <si>
    <t>Video and Automation</t>
  </si>
  <si>
    <t>Vidéo et domotique</t>
  </si>
  <si>
    <t>VIDAUTO</t>
  </si>
  <si>
    <t>Module de conversion pour lumière encastrée DEL intelligente</t>
  </si>
  <si>
    <t>Projecteur d'intérieur  DEL Z-Wave à faisceau large</t>
  </si>
  <si>
    <t>Module de prise de contôle sans fil "2GIG Super Switch"</t>
  </si>
  <si>
    <t>D-Link WI-FI Prolongateur de signal</t>
  </si>
  <si>
    <t>Alerte météo</t>
  </si>
  <si>
    <t>Détecteur de fumée et de chaleur sans fil PowerG</t>
  </si>
  <si>
    <t>Détecteur d'impact PowerG</t>
  </si>
  <si>
    <t>Serrure de porte intelligente (bronze vénitien)</t>
  </si>
  <si>
    <t>Trousse de support pour bureau</t>
  </si>
  <si>
    <t>Détecteur d'impact Ecolink pour Honeywell</t>
  </si>
  <si>
    <t>Détecteur d'impact Interlogix</t>
  </si>
  <si>
    <t>Prolongateur de signal z-wave</t>
  </si>
  <si>
    <t>ADC-SG130Z</t>
  </si>
  <si>
    <t>1 Automation Hub
1 Camera or Thermostat
1 Smart Bulb
1 Smart Plug</t>
  </si>
  <si>
    <t>1 Concentrateur domotique
1 Caméra ou thermostat
1 Ampoule intelligente
1 Prise intelligente</t>
  </si>
  <si>
    <t>Arm and manage your system from anywhere in the world.</t>
  </si>
  <si>
    <t>Automation access</t>
  </si>
  <si>
    <t xml:space="preserve">Manage automation devices like a thermostat, door lock and lighting. </t>
  </si>
  <si>
    <t>Outdoor Video Camera</t>
  </si>
  <si>
    <t>Service required to enable Stream Video Recorder functionality requires purchase of Stream Video Recorder.</t>
  </si>
  <si>
    <t>Caméra intérieure/extérieure (mini bullet)</t>
  </si>
  <si>
    <t>Indoor/Outdoor Video Camera (Mini Bullet)</t>
  </si>
  <si>
    <t>Smart Dimmer</t>
  </si>
  <si>
    <t>Accès à la domotique</t>
  </si>
  <si>
    <t>Prise intelligente</t>
  </si>
  <si>
    <t>Self Install Eligible</t>
  </si>
  <si>
    <t>Scanning Required</t>
  </si>
  <si>
    <t>Scanned Value</t>
  </si>
  <si>
    <t>Video Doorbell (Silver)</t>
  </si>
  <si>
    <t>Video Doorbell (Bronze)</t>
  </si>
  <si>
    <t>Sonnette vidéo (argent)</t>
  </si>
  <si>
    <t>Sonnette vidéo (bronze)</t>
  </si>
  <si>
    <t xml:space="preserve"> Crédit de 10 $ pendant 24 mois sur le forfait Internet avec services Bell </t>
  </si>
  <si>
    <t>Bell Internet Bundle Credit $10 off for 24 months for Internet customers</t>
  </si>
  <si>
    <t>10FOR24</t>
  </si>
  <si>
    <t>Video Doorbell (Round)</t>
  </si>
  <si>
    <t>Sonnette vidéo (ronde)</t>
  </si>
  <si>
    <t xml:space="preserve">Additional Monthly Clips (5+ Cameras) </t>
  </si>
  <si>
    <t xml:space="preserve">Vidéoclips supplémentaires par mois (5 caméras ou plus) </t>
  </si>
  <si>
    <t>$10 credit for 24 months (Duo) with new Internet subscription</t>
  </si>
  <si>
    <t>10 $ de crédit pour 24 mois (Duo) avec un nouvel abonnement à Internet</t>
  </si>
  <si>
    <t>ADC-V723</t>
  </si>
  <si>
    <t>Contact de porte/fenêtre sans fil PowerG extérieure</t>
  </si>
  <si>
    <t>ADC W110 WIFI Bridge PoE</t>
  </si>
  <si>
    <t>ADC W110 POE</t>
  </si>
  <si>
    <t>ADC-W110</t>
  </si>
  <si>
    <t>on Better and Best bundle with POE camera</t>
  </si>
  <si>
    <t>Wedge Mount for Slim Video Doorbell</t>
  </si>
  <si>
    <t>SLIM_WD_MNT</t>
  </si>
  <si>
    <t>WLS922L-433</t>
  </si>
  <si>
    <t>WIRELESS ACUITY GLASSBREAK DETECTOR</t>
  </si>
  <si>
    <t>TAN-FM106WH</t>
  </si>
  <si>
    <t>External door contacts for PG9945</t>
  </si>
  <si>
    <t>2GIG-BATT2X</t>
  </si>
  <si>
    <t>2GIG panel replacement battery</t>
  </si>
  <si>
    <t>GC3 3G Cell Radio Module (Rogers)</t>
  </si>
  <si>
    <t>GC3 3G Cell Radio Module (Rogers) with antenna</t>
  </si>
  <si>
    <t>GC3 3G Cell Radio Module (Telus)</t>
  </si>
  <si>
    <t>2GIG_ANT2X</t>
  </si>
  <si>
    <t>10 Foot External  Mount  Antenna</t>
  </si>
  <si>
    <t>Z-Wave Battery-Powered Smart Thermostat</t>
  </si>
  <si>
    <t>2GIG Passive Inflared Motion Dectector</t>
  </si>
  <si>
    <t>Simon XT talking touch screen, white</t>
  </si>
  <si>
    <t>Cellular Radio</t>
  </si>
  <si>
    <t>PERS Kit 4200X</t>
  </si>
  <si>
    <t>CB110</t>
  </si>
  <si>
    <t>Camera box, CONDUIT BASE, 110MM</t>
  </si>
  <si>
    <t>CR1632</t>
  </si>
  <si>
    <t>Simon XT Panic buttons</t>
  </si>
  <si>
    <t>KT-81248002</t>
  </si>
  <si>
    <t>THICK DOOR DEADBOLT KIT</t>
  </si>
  <si>
    <t>LIF828LM</t>
  </si>
  <si>
    <t>828LM Internet Gateway (Liftmaster garage door)</t>
  </si>
  <si>
    <t>SKY_WEDG_MNT</t>
  </si>
  <si>
    <t>SkyBell Camera Wedge Mount</t>
  </si>
  <si>
    <t>WALL_PLATE</t>
  </si>
  <si>
    <t>Z-Wave 105 dB Siren</t>
  </si>
  <si>
    <t>DEQUIP</t>
  </si>
  <si>
    <t>INST_FEE</t>
  </si>
  <si>
    <t>INST_FEE_CR</t>
  </si>
  <si>
    <t>INST_FEE_CR5</t>
  </si>
  <si>
    <t>SAVE3MF</t>
  </si>
  <si>
    <t>3 months Free</t>
  </si>
  <si>
    <t>Used by Sales Support</t>
  </si>
  <si>
    <t>STAO</t>
  </si>
  <si>
    <t>SAVE6MF</t>
  </si>
  <si>
    <t>6 months Free</t>
  </si>
  <si>
    <t>SAVEACTFEE</t>
  </si>
  <si>
    <t>Activation Fee Waived</t>
  </si>
  <si>
    <t>SAVEEQDIS</t>
  </si>
  <si>
    <t>Equipment Discount</t>
  </si>
  <si>
    <t>VAFEE_CR</t>
  </si>
  <si>
    <t>VAFEE</t>
  </si>
  <si>
    <t>3MFA</t>
  </si>
  <si>
    <t>3 Months Free Acquisition Offer</t>
  </si>
  <si>
    <t>Alarm Bundle Only</t>
  </si>
  <si>
    <t>3 Months Free one time offer</t>
  </si>
  <si>
    <t>3MFB</t>
  </si>
  <si>
    <t>3 Months Free Base Offer</t>
  </si>
  <si>
    <t>6MFA</t>
  </si>
  <si>
    <t>6 Months Free Acquisition Offer</t>
  </si>
  <si>
    <t>6 Months Free one time offer</t>
  </si>
  <si>
    <t>COVID 19</t>
  </si>
  <si>
    <t>Operations</t>
  </si>
  <si>
    <t xml:space="preserve">DISCSS      </t>
  </si>
  <si>
    <t>Equip Discount by Sales Support</t>
  </si>
  <si>
    <t>RMR Discount for Contract Dealer - 25%</t>
  </si>
  <si>
    <t xml:space="preserve">MONCRED_SS  </t>
  </si>
  <si>
    <t>Monitoring Credit by Sales Support</t>
  </si>
  <si>
    <t>RMR_SS</t>
  </si>
  <si>
    <t>DISC-AR-INST</t>
  </si>
  <si>
    <t>Install Fee Credit Offered by Collection Dept.</t>
  </si>
  <si>
    <t>DISC-CC-INST</t>
  </si>
  <si>
    <t>Install Fee Credit Offered by Customer Care</t>
  </si>
  <si>
    <t>DISC-CR-INST</t>
  </si>
  <si>
    <t>Install Fee Credit Offered by Loyalty Department</t>
  </si>
  <si>
    <t>DISC-SA-INST</t>
  </si>
  <si>
    <t>Install Fee Credit Offered by Sales Dept.</t>
  </si>
  <si>
    <t>DISC-TS-INST</t>
  </si>
  <si>
    <t>Install Fee Credit Offered by Tech Support</t>
  </si>
  <si>
    <t>TANSTB38TCWH</t>
  </si>
  <si>
    <t>Wall Plate for Video</t>
  </si>
  <si>
    <t>BSHSENGLSBF</t>
  </si>
  <si>
    <t>BSHSFRLSBF</t>
  </si>
  <si>
    <t>CR2 3VL</t>
  </si>
  <si>
    <t>ADC_V722W</t>
  </si>
  <si>
    <t>ADC_V522R</t>
  </si>
  <si>
    <t>Automation Hub</t>
  </si>
  <si>
    <t>Concentrateur domotique</t>
  </si>
  <si>
    <t>Power-over-Ethernet Bridge for Outdoor Cameras</t>
  </si>
  <si>
    <t>Outdoor  Camera</t>
  </si>
  <si>
    <t>External door contacts</t>
  </si>
  <si>
    <t>2GIG Panel replacement battery</t>
  </si>
  <si>
    <t>GC3 3G Cell Radio Module</t>
  </si>
  <si>
    <t>GC3 3G Cell Radio Module with antenna</t>
  </si>
  <si>
    <t>Passive Inflared Motion Dectector</t>
  </si>
  <si>
    <t>Z-Wave Programmable Thermostat</t>
  </si>
  <si>
    <t>Simon XT talking touch screen</t>
  </si>
  <si>
    <t>110MM Camera Box</t>
  </si>
  <si>
    <t>Panic Button</t>
  </si>
  <si>
    <t>VideoRelay HomePlug Set</t>
  </si>
  <si>
    <t>Thick Door Deadbolt Kit</t>
  </si>
  <si>
    <t>Liftmaster Garage Door Internet Gateway</t>
  </si>
  <si>
    <t>Wedge Mount for Video Doorbell</t>
  </si>
  <si>
    <t>Wall Plate for Camera</t>
  </si>
  <si>
    <t>only works with 2GIG Panels</t>
  </si>
  <si>
    <t>Product ID (Product) (Product)</t>
  </si>
  <si>
    <t>Unit</t>
  </si>
  <si>
    <t>Pricing Method</t>
  </si>
  <si>
    <t>Amount</t>
  </si>
  <si>
    <t>Name (Price List) (Price List)</t>
  </si>
  <si>
    <t>Discount List</t>
  </si>
  <si>
    <t>Quantity Selling Option</t>
  </si>
  <si>
    <t>Exchange Rate</t>
  </si>
  <si>
    <t>EA</t>
  </si>
  <si>
    <t>Currency Amount</t>
  </si>
  <si>
    <t>BSH STD</t>
  </si>
  <si>
    <t>No Control</t>
  </si>
  <si>
    <t>Currency</t>
  </si>
  <si>
    <t>Associated Product</t>
  </si>
  <si>
    <t>ProudctName</t>
  </si>
  <si>
    <t>Quantity</t>
  </si>
  <si>
    <t>Required</t>
  </si>
  <si>
    <t>Status Reason</t>
  </si>
  <si>
    <t>Canadian Dollar</t>
  </si>
  <si>
    <t>Active</t>
  </si>
  <si>
    <t>Related Product</t>
  </si>
  <si>
    <t>Sales Relationship Type</t>
  </si>
  <si>
    <t>Direction</t>
  </si>
  <si>
    <t>Included Choice</t>
  </si>
  <si>
    <t>Uni-Directional</t>
  </si>
  <si>
    <t>Additional Equipment</t>
  </si>
  <si>
    <t xml:space="preserve">Substitute </t>
  </si>
  <si>
    <t>Bi-Directional</t>
  </si>
  <si>
    <t>Product ID</t>
  </si>
  <si>
    <t>Name</t>
  </si>
  <si>
    <t>Name (FR)</t>
  </si>
  <si>
    <t>Parent Product ID</t>
  </si>
  <si>
    <t>Description (FR)</t>
  </si>
  <si>
    <t>Technical Description</t>
  </si>
  <si>
    <t>Technical Description (FR)</t>
  </si>
  <si>
    <t>Panel Id</t>
  </si>
  <si>
    <t>UPC Code</t>
  </si>
  <si>
    <t>Field Service Product Type</t>
  </si>
  <si>
    <t>Product Structure</t>
  </si>
  <si>
    <t>Product Category</t>
  </si>
  <si>
    <t>Revenue Type</t>
  </si>
  <si>
    <t>Valid From</t>
  </si>
  <si>
    <t>Valid To</t>
  </si>
  <si>
    <t>Indoor/Outdoor</t>
  </si>
  <si>
    <t>Serialized Product</t>
  </si>
  <si>
    <t>Decimals Supported</t>
  </si>
  <si>
    <t>Default Price List</t>
  </si>
  <si>
    <t>Default Unit</t>
  </si>
  <si>
    <t>Legacy Item</t>
  </si>
  <si>
    <t>Unit Group</t>
  </si>
  <si>
    <t>Non-Inventory</t>
  </si>
  <si>
    <t>Product Bundle</t>
  </si>
  <si>
    <t>No</t>
  </si>
  <si>
    <t>Default Unit Group</t>
  </si>
  <si>
    <t>Parent ID</t>
  </si>
  <si>
    <t>Bundle Panel ID</t>
  </si>
  <si>
    <t>Product Type</t>
  </si>
  <si>
    <t>CRM Product Category</t>
  </si>
  <si>
    <t>CPE?</t>
  </si>
  <si>
    <t>Indoor/Outdoor?</t>
  </si>
  <si>
    <t>Inventory</t>
  </si>
  <si>
    <t>Misc</t>
  </si>
  <si>
    <t>Yes</t>
  </si>
  <si>
    <t>Smoke</t>
  </si>
  <si>
    <t>Automation</t>
  </si>
  <si>
    <t>Detector</t>
  </si>
  <si>
    <t>Router</t>
  </si>
  <si>
    <t>Motion</t>
  </si>
  <si>
    <t>Contact</t>
  </si>
  <si>
    <t>Type</t>
  </si>
  <si>
    <t>New Install</t>
  </si>
  <si>
    <t>Wireless Takeover</t>
  </si>
  <si>
    <t>Hardwired Takeover</t>
  </si>
  <si>
    <t>QWLBTR2</t>
  </si>
  <si>
    <t>QWLGDAU</t>
  </si>
  <si>
    <t>QBETTER2</t>
  </si>
  <si>
    <t>QHWBTRAU</t>
  </si>
  <si>
    <t>QHWBTR2</t>
  </si>
  <si>
    <t>QBTRAUTO</t>
  </si>
  <si>
    <t>QWLBTRAU</t>
  </si>
  <si>
    <t>QHWGDAU</t>
  </si>
  <si>
    <t>QGDAUTO</t>
  </si>
  <si>
    <t>Module de prise en charge sans fil - Bon avec domotique (Qolsys)</t>
  </si>
  <si>
    <t>Module de prise en charge câblé - Mieux avec domotique (Qolsys)</t>
  </si>
  <si>
    <t>Forfait de base - Mieux avec domotique (Qolsys)</t>
  </si>
  <si>
    <t>Module de prise en charge sans fil - Mieux avec domotique (Qolsys)</t>
  </si>
  <si>
    <t>Module de prise en charge câblé - Bon avec domotique (Qolsys)</t>
  </si>
  <si>
    <t>Forfait de base - Bon avec domotique (Qolsys)</t>
  </si>
  <si>
    <t>Qolsys Better Package with Automation - Wired Takeover</t>
  </si>
  <si>
    <t>Qolsys Good Package with Automation - Wired Takeover</t>
  </si>
  <si>
    <t>Qolsys Better Package with Automation - Wireless Takeover</t>
  </si>
  <si>
    <t>Qolsys Better Package with Automation</t>
  </si>
  <si>
    <t>Qolsys Good Package with Automation</t>
  </si>
  <si>
    <t>Qolsys Good Package with Automation - Wireless Takeover</t>
  </si>
  <si>
    <t>V&amp;ARMR</t>
  </si>
  <si>
    <t>SERVICE</t>
  </si>
  <si>
    <t>SBN ID</t>
  </si>
  <si>
    <t>Install Duration</t>
  </si>
  <si>
    <t>CPEDOOR</t>
  </si>
  <si>
    <t>CPEMOTN</t>
  </si>
  <si>
    <t>CPESMK</t>
  </si>
  <si>
    <t>CPECO</t>
  </si>
  <si>
    <t>CPEGB</t>
  </si>
  <si>
    <t>CPEH20</t>
  </si>
  <si>
    <t>CPEPANIC</t>
  </si>
  <si>
    <t>CPEFOB</t>
  </si>
  <si>
    <t>Customer-Provided Door/Window Contact</t>
  </si>
  <si>
    <t>Customer-Provided Motion Sensor</t>
  </si>
  <si>
    <t>Customer-Provided Smoke Detector</t>
  </si>
  <si>
    <t>Customer-Provided CO Detector</t>
  </si>
  <si>
    <t>Customer-Provided Glass Break Sensor</t>
  </si>
  <si>
    <t>Customer-Provided Flood Sensor</t>
  </si>
  <si>
    <t>Customer-Provided Panic Button</t>
  </si>
  <si>
    <t>Customer-Provided Keyfob</t>
  </si>
  <si>
    <t>CPETEMP</t>
  </si>
  <si>
    <t>CPEBRR</t>
  </si>
  <si>
    <t>Customer-Provided Temperature Sensor</t>
  </si>
  <si>
    <t>One Time</t>
  </si>
  <si>
    <t>Wireless Acuity Glass Break Detector</t>
  </si>
  <si>
    <t>C_ADC-T2000</t>
  </si>
  <si>
    <t>C_ADC_SLIMBELL</t>
  </si>
  <si>
    <t>C_ADC-VDB106</t>
  </si>
  <si>
    <t>C_ADC-V723</t>
  </si>
  <si>
    <t>C_ADC_V521R</t>
  </si>
  <si>
    <t>C_VC826</t>
  </si>
  <si>
    <t>C_VC726</t>
  </si>
  <si>
    <t>Cam as Auto</t>
  </si>
  <si>
    <t>V&amp;A list</t>
  </si>
  <si>
    <t>Auto List</t>
  </si>
  <si>
    <t>Bulb</t>
  </si>
  <si>
    <t>dimmer</t>
  </si>
  <si>
    <t>plug</t>
  </si>
  <si>
    <t>TABS TO THE RIGHT OF HERE ARE OUTPUTS FOR VARIOUS SYSTEMS</t>
  </si>
  <si>
    <t>IF ADDING NEW ITEMS TO THE CATALOGUE</t>
  </si>
  <si>
    <t>Promo Type</t>
  </si>
  <si>
    <t>Promo Amount</t>
  </si>
  <si>
    <t>Percentage</t>
  </si>
  <si>
    <t>ADC_VIDEO_S</t>
  </si>
  <si>
    <t>Video Service</t>
  </si>
  <si>
    <t>Service vidéo</t>
  </si>
  <si>
    <t>Customer-Provided Freeze Sensor</t>
  </si>
  <si>
    <t>Contact de porte ou fenêtre fourni par le client</t>
  </si>
  <si>
    <t>Détecteur de mouvement fourni par le client</t>
  </si>
  <si>
    <t>Détecteur de fumée fourni par le client</t>
  </si>
  <si>
    <t>Détecteur de monoxyde de carbone fourni par le client</t>
  </si>
  <si>
    <t>Détecteur de bris de vitre fourni par le client</t>
  </si>
  <si>
    <t>Porte-clés fourni par le client</t>
  </si>
  <si>
    <t>Capteur de température fourni par le client</t>
  </si>
  <si>
    <t>Détecteur de gel fourni par le client</t>
  </si>
  <si>
    <t>Passerelle pour caméras extérieures avec alimentation par Ethernet</t>
  </si>
  <si>
    <t>Cale de montage pour sonnette vidéo profilée</t>
  </si>
  <si>
    <t>Contacts externes pour porte</t>
  </si>
  <si>
    <t>Pile de remplacement pour panneau 2GIG</t>
  </si>
  <si>
    <t>Module de radio cellulaire 3G GC3</t>
  </si>
  <si>
    <t>Module de radio cellulaire 3G avec antenne GC3</t>
  </si>
  <si>
    <t>Antenne montée externe de 10 pieds</t>
  </si>
  <si>
    <t>Thermostat intelligent alimenté par pile de Z-Wave</t>
  </si>
  <si>
    <t>Détecteur de mouvement à infrarouge passif</t>
  </si>
  <si>
    <t>Détecteur de fumée, de chaleur et de gel</t>
  </si>
  <si>
    <t>Trousse de conversion pour système d’alarme câblé</t>
  </si>
  <si>
    <t>Thermostat programmable de Z-Wave</t>
  </si>
  <si>
    <t>Panneau de contrôle Simon XT à écran tactile parlant</t>
  </si>
  <si>
    <t>Radio cellulaire</t>
  </si>
  <si>
    <t>Ensemble PERS 4200X</t>
  </si>
  <si>
    <t>Caméra IP intérieure sans fil à balayage horizontal et vertical</t>
  </si>
  <si>
    <t>Boîtier de caméra de 110 mm</t>
  </si>
  <si>
    <t>Bouton d’urgence</t>
  </si>
  <si>
    <t>Ensemble VideoRelay avec désignation HomePlug</t>
  </si>
  <si>
    <t>Ensemble de verrous pour porte épaisse</t>
  </si>
  <si>
    <t>Passerelle Internet LiftMaster pour porte de garage</t>
  </si>
  <si>
    <t>Cale de montage pour sonnette vidéo</t>
  </si>
  <si>
    <t>Prise de contact magnétique de Honeywell (paquet de 10)</t>
  </si>
  <si>
    <t>Contact d’antenne courte encastrée de Honeywell (paquet de 10)</t>
  </si>
  <si>
    <t>Sirène de 105 dB de Z-Wave</t>
  </si>
  <si>
    <t>Plaque murale pour caméra</t>
  </si>
  <si>
    <t>Trois mois gratuits</t>
  </si>
  <si>
    <t>Six mois gratuits</t>
  </si>
  <si>
    <t>Rabais sur le matériel</t>
  </si>
  <si>
    <t>Offre de base de trois mois gratuits</t>
  </si>
  <si>
    <t>Surveillance des crédits offerts</t>
  </si>
  <si>
    <t>Rabais sur les frais de service offert par le service à la clientèle</t>
  </si>
  <si>
    <t>Rabais de 25 % sur les frais mensuels offert par les vendeurs de contrats</t>
  </si>
  <si>
    <t>Surveillance des crédits offerts par le soutien aux ventes</t>
  </si>
  <si>
    <t>Crédit sur le matériel avant taxes</t>
  </si>
  <si>
    <t>Surveillance des crédits offerts par les gestionnaires de contrats</t>
  </si>
  <si>
    <t>Surveillance des crédits pour Honeywell</t>
  </si>
  <si>
    <t>Surveillance des crédits offerts par le soutien technique</t>
  </si>
  <si>
    <t>Offre no 3 Bell Internet réduction de 5 $ avec caméra DB</t>
  </si>
  <si>
    <t>Frais de service supprimés par le siège social</t>
  </si>
  <si>
    <t>Cam as Sensor</t>
  </si>
  <si>
    <t>CC_ADC_SLIMBELL</t>
  </si>
  <si>
    <t>CC_ADC-VDB106</t>
  </si>
  <si>
    <t>CC_ADC-V723</t>
  </si>
  <si>
    <t>CC_ADC_V521R</t>
  </si>
  <si>
    <t>CC_VC826</t>
  </si>
  <si>
    <t>CC_VC726</t>
  </si>
  <si>
    <t>SDX-135Z</t>
  </si>
  <si>
    <t>Module de prise en charge sans fil: Honeywell à 2GIG (Bon)</t>
  </si>
  <si>
    <t>Customer Type</t>
  </si>
  <si>
    <t>Work Order Type</t>
  </si>
  <si>
    <t>Work Order Subtype</t>
  </si>
  <si>
    <t>Provisioning</t>
  </si>
  <si>
    <t>Simon XT Panel</t>
  </si>
  <si>
    <t>Panneau SimonXT</t>
  </si>
  <si>
    <t>QS9202-5208-840</t>
  </si>
  <si>
    <t>QS9208-4208-124</t>
  </si>
  <si>
    <t>QS9208-5208-124</t>
  </si>
  <si>
    <t>QS9208-1208-124</t>
  </si>
  <si>
    <t>QS9208-0208-124</t>
  </si>
  <si>
    <t>ADC-SVR122-1T</t>
  </si>
  <si>
    <t>ADC-SEM210-VT-TL</t>
  </si>
  <si>
    <t>ADC-VDB101</t>
  </si>
  <si>
    <t>600-1048-XT-LTE-BC</t>
  </si>
  <si>
    <t>ADC-VC826</t>
  </si>
  <si>
    <t>ADC-V522IR-US</t>
  </si>
  <si>
    <t>Included Choice &amp; Additional Equipment</t>
  </si>
  <si>
    <t xml:space="preserve">Equipment Discount Due To Installer error </t>
  </si>
  <si>
    <t>Remise sur l'équipement en raison d'une erreur de l'installateur</t>
  </si>
  <si>
    <t xml:space="preserve"> Discount on AlarmForce App </t>
  </si>
  <si>
    <t>Remise sur l'application AlarmForce</t>
  </si>
  <si>
    <t xml:space="preserve">
Remise Condo Medical Alert</t>
  </si>
  <si>
    <t>Medical Alert FSNA Discount</t>
  </si>
  <si>
    <t>Remise sur l'alerte médicale de l'ANRF</t>
  </si>
  <si>
    <t>Remise Alarmcare aux membres du QCC</t>
  </si>
  <si>
    <t>Legacy Promotion</t>
  </si>
  <si>
    <t>Promotion de l'héritage</t>
  </si>
  <si>
    <t>Crédit sur les frais de rétablissement (équipe Loyauté)</t>
  </si>
  <si>
    <t>Crédit sur les frais de rétablissement</t>
  </si>
  <si>
    <t>Réduction sur l'équipement (Service à la clientèle)</t>
  </si>
  <si>
    <t>Réduction sur l'équipement (Service de recouvrement)</t>
  </si>
  <si>
    <t>Réduction sur l'équipement (avec taxes)</t>
  </si>
  <si>
    <t>Annulation de frais de fausse alarme (Service à la clientèle)</t>
  </si>
  <si>
    <t>Annulation de frais de fausse alarme (Service de recouvrement)</t>
  </si>
  <si>
    <t>Annulation de frais de fausse alarme (équipe Loyauté)</t>
  </si>
  <si>
    <t>Annulation de frais de fausse alarme (centrale de surveillance)</t>
  </si>
  <si>
    <t>Annulation de frais de fausse alarme (autre)</t>
  </si>
  <si>
    <t>Rectification des frais de surveillance</t>
  </si>
  <si>
    <t>Rectification des frais de surveillance (équipe Loyauté)</t>
  </si>
  <si>
    <t>Rectification des frais de surveillance (Service à la clientèle)</t>
  </si>
  <si>
    <t>Rectification des frais de surveillance (Service de recouvrement)</t>
  </si>
  <si>
    <t>Annulation de frais de chèque sans provision</t>
  </si>
  <si>
    <t>Rectification unique des frais de service Bell Alerte médicale</t>
  </si>
  <si>
    <t>Rectification unique des frais de service Bell Alerte médicale (Service à la clientèle)</t>
  </si>
  <si>
    <t>Offre de loyauté continue - 19,99 $</t>
  </si>
  <si>
    <t>Réduction de 35 % aux employés ou retraités de Bell</t>
  </si>
  <si>
    <t>Réduction de 15 % aux employés ou retraités de Bell</t>
  </si>
  <si>
    <t>Réduction sur l'équipement (équipe Ventes)</t>
  </si>
  <si>
    <t>Réduction sur l'équipement (installateur)</t>
  </si>
  <si>
    <t xml:space="preserve">Réduction sur l'équipement (équipe Loyauté) </t>
  </si>
  <si>
    <t>Réduction de 10 % - forfait Départ</t>
  </si>
  <si>
    <t>Réduction de 10 % - forfait Départ (avec application)</t>
  </si>
  <si>
    <t>Réduction de 10 % - forfait Bon</t>
  </si>
  <si>
    <t>Rectification unique des frais de service de secours sur réseau mobile</t>
  </si>
  <si>
    <t>Crédit sur les frais de service de secours sur réseau mobile</t>
  </si>
  <si>
    <t>Réduction de 10 % - forfait Mieux</t>
  </si>
  <si>
    <t>Réduction de 10 % - forfait Meilleur</t>
  </si>
  <si>
    <t>Offre de loyauté - réduction de 10 $ sur le forfait Départ pendant 3 mois</t>
  </si>
  <si>
    <t>Offre de loyauté - réduction de 10 $ sur le forfait Départ pendant 6 mois</t>
  </si>
  <si>
    <t>Offre de loyauté - réduction de 20 $ sur le forfait Bon pendant 3 mois</t>
  </si>
  <si>
    <t>Offre de loyauté - réduction de 20 $ sur le forfait Bon pendant 6 mois</t>
  </si>
  <si>
    <t>Offre de loyauté - réduction de 30 $ sur le forfait Mieux pendant 3 mois</t>
  </si>
  <si>
    <t>Offre de loyauté - réduction de 30 $ sur le forfait Meilleur pendant 3 mois</t>
  </si>
  <si>
    <t>Offre de loyauté - réduction de 30 $ sur le forfait Mieux pendant 6 mois</t>
  </si>
  <si>
    <t>Offre de loyauté - réduction de 30 $ sur le forfait Meilleur pendant 6 mois</t>
  </si>
  <si>
    <t>Crédit sur les frais de service (passage à un service supérieur)</t>
  </si>
  <si>
    <t>PGX312</t>
  </si>
  <si>
    <t>PKTHDCON</t>
  </si>
  <si>
    <t>JASCO_39723</t>
  </si>
  <si>
    <t>JASCO_28170</t>
  </si>
  <si>
    <t>JASCO_28172</t>
  </si>
  <si>
    <t>BRC</t>
  </si>
  <si>
    <t>Starter with Remote Access</t>
  </si>
  <si>
    <t>VID_EXPANS1</t>
  </si>
  <si>
    <t>782136725322</t>
  </si>
  <si>
    <t>790069434105</t>
  </si>
  <si>
    <t>790069371134</t>
  </si>
  <si>
    <t>856478006095</t>
  </si>
  <si>
    <t>782136721645</t>
  </si>
  <si>
    <t>857497008145</t>
  </si>
  <si>
    <t>ADC_SVR</t>
  </si>
  <si>
    <t>Video Services</t>
  </si>
  <si>
    <t xml:space="preserve">Services vidéo </t>
  </si>
  <si>
    <t>PRS_2019</t>
  </si>
  <si>
    <t>46188145416</t>
  </si>
  <si>
    <t>93863136481</t>
  </si>
  <si>
    <t>30878397230</t>
  </si>
  <si>
    <t>30878281706</t>
  </si>
  <si>
    <t>30878281720</t>
  </si>
  <si>
    <t>12381998289</t>
  </si>
  <si>
    <t>93863118388</t>
  </si>
  <si>
    <t>59184328035</t>
  </si>
  <si>
    <t>59184328042</t>
  </si>
  <si>
    <t>58184346039</t>
  </si>
  <si>
    <t>59184346053</t>
  </si>
  <si>
    <t>ORIGINAL FROM SBN</t>
  </si>
  <si>
    <t>CC_ADC_V522R</t>
  </si>
  <si>
    <t>C_ADC_V522R</t>
  </si>
  <si>
    <t>SBN Component Flag</t>
  </si>
  <si>
    <t>5FOR24</t>
  </si>
  <si>
    <t xml:space="preserve">Bell Internet Bundle Credit $5 off for 24 months </t>
  </si>
  <si>
    <t>5$ de crédit pour 24 mois sur le forfait Internet avec services Bell</t>
  </si>
  <si>
    <t>10X24INT</t>
  </si>
  <si>
    <t xml:space="preserve">Bell Internet Bundle Credit $10 off for 24 months </t>
  </si>
  <si>
    <t>Bell Internet Bundle Credit - $10 credit for 24 months</t>
  </si>
  <si>
    <t>10 $ de crédit pour 24 mois sur le forfait Internet avec services Bell</t>
  </si>
  <si>
    <t>MOB5FOR24</t>
  </si>
  <si>
    <t>Bell Mobility Bundle Credit: Video and Automation - $5 Credit for 24 months</t>
  </si>
  <si>
    <t>Crédit forfait Bell Mobilité: Vidéo et domotique - Crédit de 5 $ pour 24 mois</t>
  </si>
  <si>
    <t>MOB5FORLIFE</t>
  </si>
  <si>
    <t xml:space="preserve">Bell Internet Bundle Credit $5 off for 24 months for new Internet customers </t>
  </si>
  <si>
    <t>5 $ de crédit pour 24 mois sur le forfait Internet avec services Bell</t>
  </si>
  <si>
    <t xml:space="preserve">Sales - New Internet customer </t>
  </si>
  <si>
    <t>Bell Internet Bundle Credit $10 off for 24 months for new Internet customers</t>
  </si>
  <si>
    <t>Sales - New/existing Mobility customer</t>
  </si>
  <si>
    <t>DATE CONTROLLED PROMO</t>
  </si>
  <si>
    <t>PROMOTION LENGTH</t>
  </si>
  <si>
    <t>UPC Lookup</t>
  </si>
  <si>
    <t>PGTEMP-PROBE</t>
  </si>
  <si>
    <t>External Probe for Temperature Sensor</t>
  </si>
  <si>
    <t>Sonde externe du capteur de température</t>
  </si>
  <si>
    <t>Good, Better and Best (Res and SMB)</t>
  </si>
  <si>
    <t xml:space="preserve">This probe wires into the temperature sensor and lets you monitor a refrigerator, freezer and outdoor temperatures
</t>
  </si>
  <si>
    <t>Only works with Qolsys panel and Temperature Sensor</t>
  </si>
  <si>
    <t>Window decal - Bell Business Security English</t>
  </si>
  <si>
    <t>Window decal - Bell Business Security French</t>
  </si>
  <si>
    <t>Window decal - Bell Smart Home Security English</t>
  </si>
  <si>
    <t>Window decal - Bell Smart Home Security French</t>
  </si>
  <si>
    <t>PowerG Smoke and Heat Detector 9936</t>
  </si>
  <si>
    <t>PowerG Smoke and Heat Detector</t>
  </si>
  <si>
    <t>Associated PERS bundles AC and ACFD</t>
  </si>
  <si>
    <t>2GIG Smoke, Heat and Freeze Dectector</t>
  </si>
  <si>
    <t>Smoke, Heat and Freeze Dectector</t>
  </si>
  <si>
    <t>Residential and Business</t>
  </si>
  <si>
    <t>Alarm and Video Bundle</t>
  </si>
  <si>
    <t>Smart Home and Medical Alert</t>
  </si>
  <si>
    <t xml:space="preserve">False alarm fee waived by Loyalty and Retention </t>
  </si>
  <si>
    <t xml:space="preserve">Security and Automation $199 Equipment Fee </t>
  </si>
  <si>
    <t xml:space="preserve">Adjustment to monitoring fee by Retention and Loyalty </t>
  </si>
  <si>
    <t xml:space="preserve">Sales - Applied to all BSA bundles </t>
  </si>
  <si>
    <t>Security and Automation</t>
  </si>
  <si>
    <t xml:space="preserve">Equipment Fee for new Security and Automation bundles </t>
  </si>
  <si>
    <t xml:space="preserve">Sales - Used for Video and Automation Bundle only </t>
  </si>
  <si>
    <t xml:space="preserve">Sales - Waived for new BSA customers adding new Bell Int </t>
  </si>
  <si>
    <t>BSA $199 Equipment Fee Discount  50%</t>
  </si>
  <si>
    <t xml:space="preserve">BSA $199 Equipment Fee Discount </t>
  </si>
  <si>
    <t>Video and Automation Only</t>
  </si>
  <si>
    <t xml:space="preserve">Equipment Fee Waived for new Security and Automation customers when he has new Bell Internet </t>
  </si>
  <si>
    <t>Installation Fee Credit for Video and Automation Bundle</t>
  </si>
  <si>
    <t>Promotional price of $19.99 (all inclusive) offered by Retention and Loyalty for legacy customers only</t>
  </si>
  <si>
    <t xml:space="preserve">Discounts offered on equipment by Retention and Loyalty </t>
  </si>
  <si>
    <t xml:space="preserve">10% discount offered on Starter bundle RMR by Retention and Loyalty </t>
  </si>
  <si>
    <t xml:space="preserve">10% discount offered on Starter bundle plus app RMR by Retention and Loyalty </t>
  </si>
  <si>
    <t xml:space="preserve">10% discount offered on Good bundle RMR by Retention and Loyalty </t>
  </si>
  <si>
    <t xml:space="preserve">10% discount offered on Better bundle RMR by Retention and Loyalty </t>
  </si>
  <si>
    <t xml:space="preserve">10% discount offered on Best bundle RMR by Retention and Loyalty </t>
  </si>
  <si>
    <t>Monitored Flood and Freeze Detector</t>
  </si>
  <si>
    <t>PowerG Smoke and Heat Detector 9916</t>
  </si>
  <si>
    <t>Video and Automation, Better and Best</t>
  </si>
  <si>
    <t xml:space="preserve">Sales - New Video and Automation with New/Existing Internet </t>
  </si>
  <si>
    <t xml:space="preserve">Residential and Business </t>
  </si>
  <si>
    <t>Sales - New Video and Automation with New/existing Mobility customer</t>
  </si>
  <si>
    <t xml:space="preserve">Video and Automation only </t>
  </si>
  <si>
    <t>Qolsys IQ2 Panel - PowerG + 345 (ATT SIM)</t>
  </si>
  <si>
    <t>Panneau Qolsys IQ2  - PowerG + 345 (ATT SIM)</t>
  </si>
  <si>
    <t>Qolsys_ATT</t>
  </si>
  <si>
    <t>Life Safey Flag</t>
  </si>
  <si>
    <t>Life Safety Length</t>
  </si>
  <si>
    <t>AU610-ZW2626</t>
  </si>
  <si>
    <t>Yale nexTouch Push Button Door Lock</t>
  </si>
  <si>
    <t>Serrure de porte Yale nexTouch</t>
  </si>
  <si>
    <t>SMB only: Best or Automation Add-On</t>
  </si>
  <si>
    <t>Yale nexTouch Push Button Door Lock - SMB only</t>
  </si>
  <si>
    <t>Serrure de porte Yale nexTouch - PME seulement</t>
  </si>
  <si>
    <t>AC CELL</t>
  </si>
  <si>
    <t>ACCELLFD</t>
  </si>
  <si>
    <t>COMM</t>
  </si>
  <si>
    <t>DIAMOND</t>
  </si>
  <si>
    <t>GOLD</t>
  </si>
  <si>
    <t>GOLD_ACC</t>
  </si>
  <si>
    <t>PACKSNL</t>
  </si>
  <si>
    <t>PACKSNL2</t>
  </si>
  <si>
    <t>PACKSPD</t>
  </si>
  <si>
    <t>PACKSPK</t>
  </si>
  <si>
    <t>PKAFCOMM</t>
  </si>
  <si>
    <t>PKAFCONT</t>
  </si>
  <si>
    <t>PKAFSECU</t>
  </si>
  <si>
    <t>PKCOMMAN</t>
  </si>
  <si>
    <t>PKCONNEC</t>
  </si>
  <si>
    <t>PKCONTRO</t>
  </si>
  <si>
    <t>PKE2DMK</t>
  </si>
  <si>
    <t>PKEVS</t>
  </si>
  <si>
    <t>PKEVSD</t>
  </si>
  <si>
    <t>PKEVSD2</t>
  </si>
  <si>
    <t>PKEVSK</t>
  </si>
  <si>
    <t>PKEVSK2</t>
  </si>
  <si>
    <t>PKEVSKB</t>
  </si>
  <si>
    <t>PKHW</t>
  </si>
  <si>
    <t>PKHWOLD</t>
  </si>
  <si>
    <t>PKNL</t>
  </si>
  <si>
    <t>PKNLTW</t>
  </si>
  <si>
    <t>PKPERS</t>
  </si>
  <si>
    <t>PKPERSFS</t>
  </si>
  <si>
    <t>PKS2DMK</t>
  </si>
  <si>
    <t>PKSALEQU</t>
  </si>
  <si>
    <t>PKSEC_AC</t>
  </si>
  <si>
    <t>PKSEC_X</t>
  </si>
  <si>
    <t>PKSECURE</t>
  </si>
  <si>
    <t>PKSMART</t>
  </si>
  <si>
    <t>PKSNL_P</t>
  </si>
  <si>
    <t>PKSNLDMK</t>
  </si>
  <si>
    <t>PKSNLR</t>
  </si>
  <si>
    <t>PKTSCOMD</t>
  </si>
  <si>
    <t>PKVID1</t>
  </si>
  <si>
    <t>PKVID2</t>
  </si>
  <si>
    <t>PKVIDEO</t>
  </si>
  <si>
    <t>PKVR1</t>
  </si>
  <si>
    <t>PKVR2</t>
  </si>
  <si>
    <t>PLATINUM</t>
  </si>
  <si>
    <t>VEXPAN</t>
  </si>
  <si>
    <t>VNDA_RES</t>
  </si>
  <si>
    <t>XSTARTER</t>
  </si>
  <si>
    <t>2GIG-GC2E345</t>
  </si>
  <si>
    <t>2GIG-LTEAGC2</t>
  </si>
  <si>
    <t>DSC-RF513243</t>
  </si>
  <si>
    <t>VID_ANALYTCS</t>
  </si>
  <si>
    <t>ADJ</t>
  </si>
  <si>
    <t>DPKRADJ</t>
  </si>
  <si>
    <t>DPKRCRED</t>
  </si>
  <si>
    <t>FALS_CC</t>
  </si>
  <si>
    <t>FALS_COL</t>
  </si>
  <si>
    <t>FALS_CR</t>
  </si>
  <si>
    <t>FALS_CS</t>
  </si>
  <si>
    <t>FALS_SR</t>
  </si>
  <si>
    <t>GOODLIFE</t>
  </si>
  <si>
    <t>MONI</t>
  </si>
  <si>
    <t>MONIAPLUS</t>
  </si>
  <si>
    <t>MONICRED</t>
  </si>
  <si>
    <t>NSF_CC</t>
  </si>
  <si>
    <t>OPCL</t>
  </si>
  <si>
    <t>PERIPHERALS</t>
  </si>
  <si>
    <t>PRS_2016</t>
  </si>
  <si>
    <t>PRSADJ</t>
  </si>
  <si>
    <t>PST</t>
  </si>
  <si>
    <t>PSTBC</t>
  </si>
  <si>
    <t>PSTQU</t>
  </si>
  <si>
    <t>QCC_DISC</t>
  </si>
  <si>
    <t>REBOOK</t>
  </si>
  <si>
    <t>VRADJ</t>
  </si>
  <si>
    <t>VRCRED_CC</t>
  </si>
  <si>
    <t>VREQUIP</t>
  </si>
  <si>
    <t>CANCAPLUS</t>
  </si>
  <si>
    <t>CANCHWM</t>
  </si>
  <si>
    <t>CANCM</t>
  </si>
  <si>
    <t>CANCPRS</t>
  </si>
  <si>
    <t>CANCVID</t>
  </si>
  <si>
    <t>COLLECTION</t>
  </si>
  <si>
    <t>NSF</t>
  </si>
  <si>
    <t>POLICE</t>
  </si>
  <si>
    <t>RESTOCK</t>
  </si>
  <si>
    <t>BADAPLUS</t>
  </si>
  <si>
    <t>BADCELLW</t>
  </si>
  <si>
    <t>BADDPKR</t>
  </si>
  <si>
    <t>BADEQUIP</t>
  </si>
  <si>
    <t>BADFALS</t>
  </si>
  <si>
    <t>BADHWMONI</t>
  </si>
  <si>
    <t>BADMONI</t>
  </si>
  <si>
    <t>BADNSF</t>
  </si>
  <si>
    <t>BADPRS</t>
  </si>
  <si>
    <t>BADPRS_N</t>
  </si>
  <si>
    <t>BADSERV</t>
  </si>
  <si>
    <t>BADUSSERV</t>
  </si>
  <si>
    <t>BADVR</t>
  </si>
  <si>
    <t>REFERRAL</t>
  </si>
  <si>
    <t>APLUS</t>
  </si>
  <si>
    <t>EQSERVICE</t>
  </si>
  <si>
    <t>PANEL</t>
  </si>
  <si>
    <t>PERSMONI</t>
  </si>
  <si>
    <t>01_NLDISC</t>
  </si>
  <si>
    <t>20FOR24</t>
  </si>
  <si>
    <t>3GNLTW_NEW</t>
  </si>
  <si>
    <t>50%D-OBTM</t>
  </si>
  <si>
    <t>AA BATTERY</t>
  </si>
  <si>
    <t>ACCCELLFD</t>
  </si>
  <si>
    <t>ACCELL</t>
  </si>
  <si>
    <t>ADC-CONCORD</t>
  </si>
  <si>
    <t>ADC-RME101</t>
  </si>
  <si>
    <t>ADC_CAMERA</t>
  </si>
  <si>
    <t>ADC_DRBELLC</t>
  </si>
  <si>
    <t>AF_ADDON_PE</t>
  </si>
  <si>
    <t>AISAVE3MF</t>
  </si>
  <si>
    <t>ARM/DISARM</t>
  </si>
  <si>
    <t>BRS$10DISC</t>
  </si>
  <si>
    <t>BULK_DISC</t>
  </si>
  <si>
    <t>C_ZWDRLOCKS</t>
  </si>
  <si>
    <t>C_ZWGRDOOR</t>
  </si>
  <si>
    <t>C_ZWLIGHTS</t>
  </si>
  <si>
    <t>C_ZWNEST</t>
  </si>
  <si>
    <t>CAMERA</t>
  </si>
  <si>
    <t>CAMERA_N</t>
  </si>
  <si>
    <t>CAMERA2</t>
  </si>
  <si>
    <t>CAMRELOC</t>
  </si>
  <si>
    <t>CANADA POST</t>
  </si>
  <si>
    <t>CARP16</t>
  </si>
  <si>
    <t>COMMERCIAL</t>
  </si>
  <si>
    <t>CSVR126-12T</t>
  </si>
  <si>
    <t>CSVR126_2T</t>
  </si>
  <si>
    <t>CSVR126_6T</t>
  </si>
  <si>
    <t>DPKS</t>
  </si>
  <si>
    <t>DXS-80AF</t>
  </si>
  <si>
    <t>ENT_CONSOLE</t>
  </si>
  <si>
    <t>EVS2DMK_NEW</t>
  </si>
  <si>
    <t>FS-130-CF</t>
  </si>
  <si>
    <t>GARAGEDR</t>
  </si>
  <si>
    <t>GOLD_ACCESS</t>
  </si>
  <si>
    <t>HWSERV</t>
  </si>
  <si>
    <t>LW1015</t>
  </si>
  <si>
    <t>MISC</t>
  </si>
  <si>
    <t>MOVE10FOR24</t>
  </si>
  <si>
    <t>MOVE20FOR24</t>
  </si>
  <si>
    <t>PERSADMIN</t>
  </si>
  <si>
    <t>PKCOMMAND</t>
  </si>
  <si>
    <t>PKCONNECT</t>
  </si>
  <si>
    <t>PKCONTROL</t>
  </si>
  <si>
    <t>PKPERS_FS</t>
  </si>
  <si>
    <t>PKSEC_SIM</t>
  </si>
  <si>
    <t>QOLSYS_AT&amp;T</t>
  </si>
  <si>
    <t>REPEATER</t>
  </si>
  <si>
    <t>RMR_DISC</t>
  </si>
  <si>
    <t>SBC2DMK</t>
  </si>
  <si>
    <t>SBCD</t>
  </si>
  <si>
    <t>SBCK</t>
  </si>
  <si>
    <t>SBCM</t>
  </si>
  <si>
    <t>SERVICE_FEE</t>
  </si>
  <si>
    <t>SNL2DMK</t>
  </si>
  <si>
    <t>SUPERAVPLUS</t>
  </si>
  <si>
    <t>TANSTB38TCW</t>
  </si>
  <si>
    <t>USFLSTTAX</t>
  </si>
  <si>
    <t>USNCSTTAX</t>
  </si>
  <si>
    <t>VALASSIS</t>
  </si>
  <si>
    <t>VALPAK</t>
  </si>
  <si>
    <t>VCAMCOM2</t>
  </si>
  <si>
    <t>VID&amp;AUTO</t>
  </si>
  <si>
    <t>VRCAMERA</t>
  </si>
  <si>
    <t>VRCRED_SA</t>
  </si>
  <si>
    <t>VRDISC_JV</t>
  </si>
  <si>
    <t>VRDISC_ONT</t>
  </si>
  <si>
    <t>VRINSTALL</t>
  </si>
  <si>
    <t>VRLIGHT</t>
  </si>
  <si>
    <t>VRSIGN</t>
  </si>
  <si>
    <t>VWAP</t>
  </si>
  <si>
    <t>WIFIBUNDLE</t>
  </si>
  <si>
    <t>WIFIDRLK_B</t>
  </si>
  <si>
    <t>WIFIHOME_B</t>
  </si>
  <si>
    <t>WIFITSTAT_B</t>
  </si>
  <si>
    <t>25%X12RETN</t>
  </si>
  <si>
    <t>AVR2SX</t>
  </si>
  <si>
    <t>C150PC</t>
  </si>
  <si>
    <t>CAMERA2A</t>
  </si>
  <si>
    <t>CGS314</t>
  </si>
  <si>
    <t>CLMT</t>
  </si>
  <si>
    <t>COMM_DISC</t>
  </si>
  <si>
    <t>CONN_DISC</t>
  </si>
  <si>
    <t>CONT_DISC</t>
  </si>
  <si>
    <t>CS74</t>
  </si>
  <si>
    <t>CSTK</t>
  </si>
  <si>
    <t>CTA</t>
  </si>
  <si>
    <t>CULC</t>
  </si>
  <si>
    <t>DIGIPLUSEQ</t>
  </si>
  <si>
    <t>DISCDPKEQ</t>
  </si>
  <si>
    <t>DISCSTECH</t>
  </si>
  <si>
    <t>DPKTW_E</t>
  </si>
  <si>
    <t>DPKUPGR</t>
  </si>
  <si>
    <t>DXS-91AF</t>
  </si>
  <si>
    <t>GUARD</t>
  </si>
  <si>
    <t>HWACPOWERPK</t>
  </si>
  <si>
    <t>PATROL</t>
  </si>
  <si>
    <t>PG50X12MO</t>
  </si>
  <si>
    <t>PG5X12MO</t>
  </si>
  <si>
    <t>PG5X6MO</t>
  </si>
  <si>
    <t>PKAFCOMMAND</t>
  </si>
  <si>
    <t>PKAFCONTROL</t>
  </si>
  <si>
    <t>PKAFSECURE</t>
  </si>
  <si>
    <t>PRS_CRED</t>
  </si>
  <si>
    <t>REBOOK_US</t>
  </si>
  <si>
    <t>SEC_DISC</t>
  </si>
  <si>
    <t>SECA_DISC</t>
  </si>
  <si>
    <t>SHIPCHRG</t>
  </si>
  <si>
    <t>TELUS_DISC</t>
  </si>
  <si>
    <t>USDISCHO</t>
  </si>
  <si>
    <t>USDISCRETN</t>
  </si>
  <si>
    <t>USDISCSCARE</t>
  </si>
  <si>
    <t>USDISCSRV</t>
  </si>
  <si>
    <t>USDISDPKSRV</t>
  </si>
  <si>
    <t>USSERV</t>
  </si>
  <si>
    <t>VPANEL</t>
  </si>
  <si>
    <t>VRCRED_CR</t>
  </si>
  <si>
    <t>VRCRED_SV</t>
  </si>
  <si>
    <t>VRDISCRETN</t>
  </si>
  <si>
    <t>VRMONCRED</t>
  </si>
  <si>
    <t>VRSRVDISC</t>
  </si>
  <si>
    <t>Détecteur d'inondation fourni par le client</t>
  </si>
  <si>
    <t>Bouton d'urgence fourni par le client</t>
  </si>
  <si>
    <t>Le service requis pour activer la fonctionnalité « enregistreur vidéo à diffusion en continu » nécessite l'achat d'un enregistreur vidéo à diffusion en continu.</t>
  </si>
  <si>
    <t>Cette caméra sans fil pour l'extérieur, résistante aux conditions météorologiques, fonctionne parfaitement avec l'application Maison intelligente.</t>
  </si>
  <si>
    <t>Cette sonde est reliée au capteur de température et vous permet de surveiller la température d'un réfrigérateur, d'un congélateur et de l'extérieur. Cet appareil ne doit pas être vendu sans le capteur de température</t>
  </si>
  <si>
    <t>Ce capteur envoie une alerte au panneau de sécurité lorsqu'une porte ou une fenêtre est ouverte.</t>
  </si>
  <si>
    <t>Activez et gérez votre système, de n'importe où dans le monde.</t>
  </si>
  <si>
    <t xml:space="preserve">Gestion des appareils de domotique comme les thermostats, les serrures de porte et l'éclairage. </t>
  </si>
  <si>
    <t xml:space="preserve">Ce capteur déclenche le système d'alarme dès qu'il détecte un bris de verre.  </t>
  </si>
  <si>
    <t>Télécommande à bouton d'alarme (blanc)</t>
  </si>
  <si>
    <t>Dispositif personnel permettant de déclencher un signal d'alarme à l'aide d'un simple bouton.</t>
  </si>
  <si>
    <t>Télécommande à bouton d'alarme (noir)</t>
  </si>
  <si>
    <t>Dispositif qui détecte la fumée et alerte la centrale de surveillance qui peut dépêcher des secours en cas d'incendie.</t>
  </si>
  <si>
    <t>Ce détecteur émet une alarme sonore de 85 décibels, avise le centre de surveillance et envoie une alerte via l'application mobile lorsqu'il détecte un niveau excessif de monoxyde de carbone.</t>
  </si>
  <si>
    <t>Dispositif personnel permettant d'activer ou de désactiver à distance le système à l'aide d'un simple bouton.</t>
  </si>
  <si>
    <t>Conçu pour les portes de garage dont l'ouverture doit être surveillée. Le capteur signale que la porte bascule lorsqu'elle est à plus 45 °, et qu'elle revient en place dans le cas contraire.</t>
  </si>
  <si>
    <t>Installé au sous-sol, ce dispositif déclenche une alerte par application mobile et avertit la centrale de surveillance dès qu'il détecte de l'eau.</t>
  </si>
  <si>
    <t>Cette sonnette sans fil sonne l'un des 11 carillons sélectionnables lorsque vous appuyez sur le bouton poussoir. Elle a une portée maximale de 350 pieds et peut être alimentée à l'aide d'une batterie ou d'un câblage basse tension.</t>
  </si>
  <si>
    <t>Capteur dissimulable dans le cadre d'une porte ou d'une fenêtre.</t>
  </si>
  <si>
    <t>Détecteur d'inondation</t>
  </si>
  <si>
    <t>Installé au sous-sol, cet appareil déclenche une alerte via l'application mobile et avertit le centre de surveillance lors de la détection d'eau.</t>
  </si>
  <si>
    <t>Cet appareil surveille les fenêtres ou les portes de verre et vous avertit via l'application mobile lorsqu'il détecte un bris de vitre.</t>
  </si>
  <si>
    <t>Dispositif personnel permettant d'activer ou de désactiver le système, d'ouvrir une porte de garage ou de déclencher un signal d'alarme, à distance et à l'aide d'un simple bouton.</t>
  </si>
  <si>
    <t>Télécommande à bouton d'alarme 2GIG</t>
  </si>
  <si>
    <t>Ce détecteur émet une alarme sonore et visuelle, avise le centre de surveillance et envoie une alerte via l'application mobile lorsqu'il détecte de la fumée ou une chaleur excessive/froid excessif.</t>
  </si>
  <si>
    <t>Ce détecteur émet une alarme sonore, avise le centre de surveillance et envoie une alerte via l'application mobile lorsqu'il détecte un niveau excessif de monoxyde de carbone.</t>
  </si>
  <si>
    <t>Détecteur d'inondation sans fil PowerG</t>
  </si>
  <si>
    <t>Ce détecteur émet une alarme sonore et visuelle, avise le centre de surveillance et envoie une alerte via l'application mobile lorsqu'il détecte de la fumée ou une chaleur excessive.</t>
  </si>
  <si>
    <t>Answer the door from your smartphone. This smart video doorbell allows you to see, hear, and speak to the visitor at your door whether you're at home, at work, or on the go.</t>
  </si>
  <si>
    <t>Cet adaptateur facilite l'installation de toutes caméras alimentées par câble Ethernet en éliminant l'utilisation de câblage à travers votre maison ou entreprise.</t>
  </si>
  <si>
    <t>Télécommande d'ouvre-porte de garage</t>
  </si>
  <si>
    <t>Capteur d'image</t>
  </si>
  <si>
    <t>Le capteur de mouvement infrarouge passif prend des images lorsqu'il est déclenché et fonctionne dans l'obscurité.</t>
  </si>
  <si>
    <t xml:space="preserve">Atténuez l'éclairage de la pièce depuis l'application mobile. L'ampoule produit un éclairage blanc doux qui équivaut à une ampoule à incandescence de 60 watts. </t>
  </si>
  <si>
    <t>Gradateur d'éclairage</t>
  </si>
  <si>
    <t>Module d'appareil</t>
  </si>
  <si>
    <t>Offre de réduction sur l'équipement</t>
  </si>
  <si>
    <t>Réduction de 25 % sur l'équipement</t>
  </si>
  <si>
    <t xml:space="preserve">Frais de service d'intervention d'un agent de sécurité privé (réduction de 50 % pendant 12 mois) </t>
  </si>
  <si>
    <t xml:space="preserve">Réduction sur les frais de service d'intervention d'un agent de sécurité privé </t>
  </si>
  <si>
    <t>Rectification unique de 5 $ des frais de service d'intervention d'un agent de sécurité privé</t>
  </si>
  <si>
    <t>Frais de service d'intervention d'un agent de sécurité privé (pendant 6 mois)</t>
  </si>
  <si>
    <t>Frais de service d'intervention d'un agent de sécurité privé (pendant 12 mois)</t>
  </si>
  <si>
    <t>Rectification unique de 10 $ des frais de service d'intervention d'un agent de sécurité privé</t>
  </si>
  <si>
    <t>Crédit pour frais d'installation du forfait groupé Vidéo et domotique</t>
  </si>
  <si>
    <t>Frais d'activation annulés</t>
  </si>
  <si>
    <t>Offre d'acquisition de trois mois gratuits</t>
  </si>
  <si>
    <t>Offre d'acquisition de six mois gratuits</t>
  </si>
  <si>
    <t>Rabais sur l'équipement offert par le soutien aux ventes</t>
  </si>
  <si>
    <t>Rabais sur les frais de service offert par l'équipe Fidélisation</t>
  </si>
  <si>
    <t>Crédit sur le service DigiPlus offert par l'équipe Fidélisation</t>
  </si>
  <si>
    <t>Frais de service du service d'alarme de Honeywell</t>
  </si>
  <si>
    <t>Rectification des frais du service d'alarme</t>
  </si>
  <si>
    <t>Crédit sur les frais d'installation offert par l'équipe Recouvrement</t>
  </si>
  <si>
    <t>Crédit sur les frais d'installation offert par l'équipe Service à la clientèle</t>
  </si>
  <si>
    <t>Crédit sur les frais d'installation offert par l'équipe Fidélisation</t>
  </si>
  <si>
    <t>Crédit sur les frais d'installation offert par l'équipe Ventes</t>
  </si>
  <si>
    <t>Crédit sur les frais d'installation offert par l'équipe Soutien technique</t>
  </si>
  <si>
    <t>1 panneau de contrôle à écran tactile 
2 détecteurs de mouvement 
3 contacts de porte et fenêtre 
Application mobile
Intervention d'un agent de sécurité privé (là où le service est offert)</t>
  </si>
  <si>
    <t>1 panneau de contrôle à écran tactile 
Application mobile
Intervention d'un agent de sécurité privé (là où le service est offert)</t>
  </si>
  <si>
    <t>1 panneau de contrôle à écran tactile 
2 détecteurs de mouvement 
3 contacts de porte et fenêtre 
1 caméra 
1 détecteur de fumée et de température 
Application mobile
Intervention d'un agent de sécurité privé (là où le service est offert)</t>
  </si>
  <si>
    <t>1 panneau de contrôle à écran tactile 
1 caméra 
1 détecteur de fumée et de température 
Application mobile
Intervention d'un agent de sécurité privé (là où le service est offert)</t>
  </si>
  <si>
    <t>1 SEM
1 caméra 
1 détecteur de fumée et de température 
Application mobile
Intervention d'un agent de sécurité privé (là où le service est offert)</t>
  </si>
  <si>
    <t>1 panneau de contrôle analogique 
1 caméra 
1 détecteur de fumée et de température 
Application mobile
Intervention d'un agent de sécurité privé (là où le service est offert)</t>
  </si>
  <si>
    <t>1 panneau de contrôle
1 pendentif avec bouton d'urgence (collier)
Accès direct à de l'aide 24 heures par jour, 7 jours sur 7 (à domicile)
Service de surveillance professionnelle avec communication vocale bidirectionnelle en direct (sur la console)</t>
  </si>
  <si>
    <t>1 panneau de contrôle
1 pendentif détecteur de chute et bouton d'urgence
Accès direct à de l'aide 24 heures par jour, 7 jours sur 7 (à domicile)
Service de surveillance professionnelle avec communication vocale bidirectionnelle en direct (sur la console)
Technologie de détection des chutes</t>
  </si>
  <si>
    <t>1 panneau de contrôle
1 pendentif avec bouton d'urgence (collier)
Accès direct à de l'aide 24 heures par jour, 7 jours sur 7 (à domicile)
Service de surveillance professionnelle avec communication vocale bidirectionnelle en direct (sur la console)</t>
  </si>
  <si>
    <t>1 panneau de contrôle
1 pendentif détecteur de chute et bouton d'urgence
Accès direct à de l'aide 24 heures par jour, 7 jours sur 7 (à domicile)
Service de surveillance professionnelle avec communication vocale bidirectionnelle en direct (sur la console)
Technologie de détection des chutes</t>
  </si>
  <si>
    <t>Alerte médicale À l'extérieur</t>
  </si>
  <si>
    <t>1 trousse Libris
Accès direct à de l'aide 24 heures par jour, 7 jours sur 7 (à domicile)
Service de surveillance professionnelle avec communication vocale bidirectionnelle en direct (sur la console)</t>
  </si>
  <si>
    <t>Starter Package - Wired Takeover</t>
  </si>
  <si>
    <t>Starter Package with Remote Access - Wired Takeover</t>
  </si>
  <si>
    <t>Starter Package - Wireless Takeover</t>
  </si>
  <si>
    <t>Module de prise en charge sans fil avec accès à distance - Départ</t>
  </si>
  <si>
    <t>Automation service</t>
  </si>
  <si>
    <t>Service de domotique</t>
  </si>
  <si>
    <t>HOMEAUTO</t>
  </si>
  <si>
    <t xml:space="preserve">Sales - Existing Internet customer </t>
  </si>
  <si>
    <t>3MF20</t>
  </si>
  <si>
    <t>3MF30</t>
  </si>
  <si>
    <t>3MF40</t>
  </si>
  <si>
    <t>3MF50</t>
  </si>
  <si>
    <t>3MF60</t>
  </si>
  <si>
    <t>3MF70</t>
  </si>
  <si>
    <t>Sales - New Customer</t>
  </si>
  <si>
    <t>$19.99 bundle</t>
  </si>
  <si>
    <t>$29.99 bundle</t>
  </si>
  <si>
    <t>$39.99 bundle</t>
  </si>
  <si>
    <t>$49.99 bundle</t>
  </si>
  <si>
    <t>$69.99 bundle</t>
  </si>
  <si>
    <t>$59.99 bundle</t>
  </si>
  <si>
    <t>Business</t>
  </si>
  <si>
    <t>3MF45</t>
  </si>
  <si>
    <t>3MF55</t>
  </si>
  <si>
    <t>$44.99 bundle</t>
  </si>
  <si>
    <t>$54.99 bundle</t>
  </si>
  <si>
    <t xml:space="preserve">3 Months Free Credit - $19.99 </t>
  </si>
  <si>
    <t xml:space="preserve">3 Months Free Credit - $29.99 </t>
  </si>
  <si>
    <t xml:space="preserve">3 Months Free Credit - $39.99 </t>
  </si>
  <si>
    <t xml:space="preserve">3 Months Free Credit - $49.99 </t>
  </si>
  <si>
    <t xml:space="preserve">3 Months Free Credit - $59.99 </t>
  </si>
  <si>
    <t xml:space="preserve">3 Months Free Credit - $69.99 </t>
  </si>
  <si>
    <t xml:space="preserve">3 Months Free Credit - $44.99 </t>
  </si>
  <si>
    <t xml:space="preserve">3 Months Free Credit - $54.99 </t>
  </si>
  <si>
    <t>Video and Automation Bundle: 3 Months Free Acquisition credit</t>
  </si>
  <si>
    <t xml:space="preserve">Starter Bundle: 3 Months Free Acquisition credit </t>
  </si>
  <si>
    <t xml:space="preserve">Good Bundle: 3 Months Free Acquisition credit </t>
  </si>
  <si>
    <t xml:space="preserve">Better Bundle: 3 Months Free Acquisition credit </t>
  </si>
  <si>
    <t xml:space="preserve">Best Bundle: 3 Months Free Acquisition credit </t>
  </si>
  <si>
    <t xml:space="preserve">SMB Best Bundle: 3 Months Free Acquisition credit </t>
  </si>
  <si>
    <t xml:space="preserve">Good Bundle with Automation add on: 3 Months Free Acquisition credit </t>
  </si>
  <si>
    <t xml:space="preserve">Better Bundle with Automation add on: 3 Months Free Acquisition credit </t>
  </si>
  <si>
    <t>Offre de trois mois gratuits -19.99 $</t>
  </si>
  <si>
    <t>Offre de trois mois gratuits -29.99 $</t>
  </si>
  <si>
    <t>Offre de trois mois gratuits -39.99 $</t>
  </si>
  <si>
    <t>Offre de trois mois gratuits -49.99 $</t>
  </si>
  <si>
    <t>Offre de trois mois gratuits -59.99 $</t>
  </si>
  <si>
    <t>Offre de trois mois gratuits -69.99 $</t>
  </si>
  <si>
    <t>Offre de trois mois gratuits -44.99 $</t>
  </si>
  <si>
    <t>Offre de trois mois gratuits -54.99 $</t>
  </si>
  <si>
    <t>MOVE10X24</t>
  </si>
  <si>
    <t>DSC PowerSeries System Enhancement Module</t>
  </si>
  <si>
    <t>Module d'amélioration de système DSC PowerSeries</t>
  </si>
  <si>
    <t>Honeywell System Enhancement Module</t>
  </si>
  <si>
    <t>Module d'amélioration de système Honeywell</t>
  </si>
  <si>
    <t>Add To Customer Asset</t>
  </si>
  <si>
    <t>UPFRONTFEE</t>
  </si>
  <si>
    <t>Upfront Fee</t>
  </si>
  <si>
    <t>Frais initaux</t>
  </si>
  <si>
    <t>Sales - Applied to all Residential sales as required by credit check</t>
  </si>
  <si>
    <t>Upfront Fee as required by credit record</t>
  </si>
  <si>
    <t>Move offer – Bell Internet Bundle Credit - $10 credit for 24 months</t>
  </si>
  <si>
    <t>Déménagement Offre- 10 $ de crédit pour 24 mois sur le forfait Internet avec services Bell</t>
  </si>
  <si>
    <t xml:space="preserve">Move credit for security customer with existing Bell Internet </t>
  </si>
  <si>
    <t>CR</t>
  </si>
  <si>
    <t>CR-86</t>
  </si>
  <si>
    <t>Crédit de 5 $ sur le forfait mobilité avec services Bell</t>
  </si>
  <si>
    <t>Bell Mobility Bundle Credit - $5</t>
  </si>
  <si>
    <t xml:space="preserve">Bell Mobility Bundle Credit - $5 </t>
  </si>
  <si>
    <t>Bell Mobility Bundle Credit $5 for new and existing Mobility customers</t>
  </si>
  <si>
    <t>Crédit de 5 $ sur le forfait mobilité avec nouveaux et existants services Bell</t>
  </si>
  <si>
    <t>Bell Internet Bundle Credit $5</t>
  </si>
  <si>
    <t xml:space="preserve">Bell Internet Bundle Credit - $5 </t>
  </si>
  <si>
    <t>Crédit de 5 $ sur le forfait Internet avec services Bell</t>
  </si>
  <si>
    <t>Bell Internet Bundle Credit $5 for existing Internet customers</t>
  </si>
  <si>
    <t>MOB10FORLIFE</t>
  </si>
  <si>
    <t>Bell Mobility Bundle Credit - $10</t>
  </si>
  <si>
    <t xml:space="preserve">Crédit forfait Bell Mobilité - 10 $ </t>
  </si>
  <si>
    <t>Good, Better, Best, Starter and V&amp;A</t>
  </si>
  <si>
    <t>Bell Mobility Bundle Credit $10 for new and existing Mobility customers</t>
  </si>
  <si>
    <t>Crédit de 10 $ sur le forfait mobilité avec nouveaux et existants services Bell</t>
  </si>
  <si>
    <t>PROD_EN_NM</t>
  </si>
  <si>
    <t>PROD_FR_NM</t>
  </si>
  <si>
    <t>PROD_EN_TITLE_DESC</t>
  </si>
  <si>
    <t>PROD_FR_TITLE_DESC</t>
  </si>
  <si>
    <t>PROD_PRICE_AMT</t>
  </si>
  <si>
    <t>PROD_PRICE_TYPE</t>
  </si>
  <si>
    <t>PROD_CD</t>
  </si>
  <si>
    <t>PROD_SOLD_IN_BRS_FLG</t>
  </si>
  <si>
    <t>INST_DUR_VAL</t>
  </si>
  <si>
    <t>AVAIL_RULE</t>
  </si>
  <si>
    <t>CATG</t>
  </si>
  <si>
    <t>SUB_CATG</t>
  </si>
  <si>
    <t>CATG_EN_DESC</t>
  </si>
  <si>
    <t>CATG_FR_DESC</t>
  </si>
  <si>
    <t>CRM Relationship Change?</t>
  </si>
  <si>
    <t>CRM Assoc Change?</t>
  </si>
  <si>
    <t>Date</t>
  </si>
  <si>
    <t>Version</t>
  </si>
  <si>
    <t>Changes</t>
  </si>
  <si>
    <t>Détect. inondation/gel relié à centrale</t>
  </si>
  <si>
    <t>Capteur de mouvement de porte de garage</t>
  </si>
  <si>
    <t>Détecteur de fumée relié à une centrale</t>
  </si>
  <si>
    <t>Nick Lazic</t>
  </si>
  <si>
    <t>Added changelog tab and pointed all links to MDT tab (no more linking to legacy worksheets)</t>
  </si>
  <si>
    <t>Updated inContext tab to meet data model; approved by Yves Nehan</t>
  </si>
  <si>
    <t>Editor</t>
  </si>
  <si>
    <t>1. Add complete entry to bottom of Master Data Table</t>
  </si>
  <si>
    <t>2. re-define the "mastertable" name to include the incremental rows</t>
  </si>
  <si>
    <t>3. paste incremental SBN IDs into all output tabs and fill formulae down from previous</t>
  </si>
  <si>
    <t>4. if adding a child item, adjust columns AA and AE of "add new stuff here" to reflect</t>
  </si>
  <si>
    <t>ADDING PROMOTIONS</t>
  </si>
  <si>
    <t>Replaced MOB5FORLIFE with MOB10FORLIFE in all instances within CRM ASSOC tab</t>
  </si>
  <si>
    <t>Addition of new promo MOB10FORLIFE</t>
  </si>
  <si>
    <t>Title, description and hoverover changes to MOB5FORLIFE and 5FORLIFE</t>
  </si>
  <si>
    <t>CR-73</t>
  </si>
  <si>
    <t>Creation of new VID_ANALYTCS SKU for Video Analytics launch; replacement of all instances of ADC_VIDEO_S on the CRM ASSOC tab with this new SKU</t>
  </si>
  <si>
    <t>Removal of VID_EXPANS1 from all bunldes in CRM ASSOC tab</t>
  </si>
  <si>
    <t>Creation of new ADC_DB_S SKU for Video Analytics launch; added to all bundles on CRM ASSOC tab which have video services included (Better, Best, V&amp;A for Res and SMB)</t>
  </si>
  <si>
    <t>SMBQBT2</t>
  </si>
  <si>
    <t>QBEST2</t>
  </si>
  <si>
    <t>QHWBEST2</t>
  </si>
  <si>
    <t>QWLBEST2</t>
  </si>
  <si>
    <t>SMBHWBT2</t>
  </si>
  <si>
    <t>SMBWLBT2</t>
  </si>
  <si>
    <t>SMBBRAU</t>
  </si>
  <si>
    <t>SMBHBRAU</t>
  </si>
  <si>
    <t>SMBWBRAU</t>
  </si>
  <si>
    <t>SMBGDAU</t>
  </si>
  <si>
    <t>SMBHGDAU</t>
  </si>
  <si>
    <t>SMBWGDAU</t>
  </si>
  <si>
    <t>SMB Qolsys Better Package with Automation</t>
  </si>
  <si>
    <t>SMB Qolsys Better Package with Automation - Wired Takeover</t>
  </si>
  <si>
    <t>SMB Qolsys Better Package with Automation - Wireless Takeover</t>
  </si>
  <si>
    <t>SMB Qolsys Good Package with Automation</t>
  </si>
  <si>
    <t>SMB Qolsys Good Package with Automation - Wired Takeover</t>
  </si>
  <si>
    <t>SMB Qolsys Good Package with Automation - Wireless Takeover</t>
  </si>
  <si>
    <t>Forfait de base – Meilleur (Qolsys)</t>
  </si>
  <si>
    <t>Forfait de base - PME Meilleur (Qolsys)</t>
  </si>
  <si>
    <t>Forfait de base - PME Mieux avec domotique (Qolsys)</t>
  </si>
  <si>
    <t>Module de prise en charge câblé - PME Mieux avec domotique (Qolsys)</t>
  </si>
  <si>
    <t>Module de prise en charge sans fil - PME Mieux avec domotique (Qolsys)</t>
  </si>
  <si>
    <t>Forfait de base - PME Bon avec domotique (Qolsys)</t>
  </si>
  <si>
    <t>Module de prise en charge câblé - PME Bon avec domotique (Qolsys)</t>
  </si>
  <si>
    <t>Module de prise en charge sans fil - PME Bon avec domotique (Qolsys)</t>
  </si>
  <si>
    <t>bundles - need to ensure panel id</t>
  </si>
  <si>
    <t>Bayli Tavroges</t>
  </si>
  <si>
    <t>Creation of 6 new packages for SMB + Automation (Good and Better) packages</t>
  </si>
  <si>
    <t>PRODUCT_CD</t>
  </si>
  <si>
    <t>SOURCE_SYSTEM_NAME</t>
  </si>
  <si>
    <t>EFF_DT</t>
  </si>
  <si>
    <t>EXPY_DT</t>
  </si>
  <si>
    <t>PRODUCT_NM_EN</t>
  </si>
  <si>
    <t>PRODUCT_NM_FR</t>
  </si>
  <si>
    <t>PRODUCT_TYPE</t>
  </si>
  <si>
    <t>CATEGORY</t>
  </si>
  <si>
    <t>CLASSIFICATION</t>
  </si>
  <si>
    <t>D2D_GROUP</t>
  </si>
  <si>
    <t>RANKING</t>
  </si>
  <si>
    <t>DURATION</t>
  </si>
  <si>
    <t>UNIT_PRICE</t>
  </si>
  <si>
    <t>BATCH_NAME</t>
  </si>
  <si>
    <t>SOURCE_LINE</t>
  </si>
  <si>
    <t>BSH</t>
  </si>
  <si>
    <t>ADC_DB_S</t>
  </si>
  <si>
    <t>Video Analytics</t>
  </si>
  <si>
    <t>Analyse intéligente de vidéo</t>
  </si>
  <si>
    <t>these are from the legacy prodcat and no longer used</t>
  </si>
  <si>
    <t>Checked</t>
  </si>
  <si>
    <t>3MF35</t>
  </si>
  <si>
    <t xml:space="preserve">Starter Bundle with App: 3 Months Free Acquisition credit </t>
  </si>
  <si>
    <t>$34.99 bundle</t>
  </si>
  <si>
    <t xml:space="preserve">3 Months Free Credit - $34.99 </t>
  </si>
  <si>
    <t>Offre de trois mois gratuits -34.99 $</t>
  </si>
  <si>
    <t>Creation of 3MF35 promo for Starter + App bundle 3mo free</t>
  </si>
  <si>
    <t>TBD</t>
  </si>
  <si>
    <t>Adjusted ADC item values in CRM PRODCAT columnns L and M (manual override in CRM PRODCAT for Column M; need to adjust for dynamic updating later.</t>
  </si>
  <si>
    <t xml:space="preserve">Add IMS tab to drive update of Reftable.BSH_REF_PRODUCT </t>
  </si>
  <si>
    <t>ROD_EN_TITLE_DESC</t>
  </si>
  <si>
    <t>Removal of BRC entries where not needed</t>
  </si>
  <si>
    <t>Bundle Flag</t>
  </si>
  <si>
    <t>tbd</t>
  </si>
  <si>
    <t>remove trailing/leading whitespace from key SKUs</t>
  </si>
  <si>
    <t>Alarmcare</t>
  </si>
  <si>
    <t>Système antérieur</t>
  </si>
  <si>
    <t>Manual entries to inContext tab per Yves Roger Nehan</t>
  </si>
  <si>
    <t>Tier</t>
  </si>
  <si>
    <t>Change CRM ASSOC column D to call column 3 from the MDT isntead of column 2 per Matthew Hurford and Ali</t>
  </si>
  <si>
    <t>Updates to certain scanning flags in CRM Prodcat based on ORT</t>
  </si>
  <si>
    <t>Removed incorrect line item from WFAS tab per Greg K (manually-entered tab, no other worksheets impacted)</t>
  </si>
  <si>
    <t>round all durations in ODM/WFAS to whole numbers; TBD on CPS (per Greg K)</t>
  </si>
  <si>
    <t>add 50% off sku for motion, dw ,gb, smoke, flood, co, stat, sc10 lock, bulb, vdb, indoor cam, outdoor cam</t>
  </si>
  <si>
    <t>CR-209</t>
  </si>
  <si>
    <t>ADC-VDB105</t>
  </si>
  <si>
    <t>Bundle Level</t>
  </si>
  <si>
    <t>Product Description (EN)</t>
  </si>
  <si>
    <t>Product Description (FR)</t>
  </si>
  <si>
    <t>ADC-VC726</t>
  </si>
  <si>
    <t>046188145416</t>
  </si>
  <si>
    <t>093863136481</t>
  </si>
  <si>
    <t>012381998289</t>
  </si>
  <si>
    <t>030878397230</t>
  </si>
  <si>
    <t>030878281720</t>
  </si>
  <si>
    <t>030878281706</t>
  </si>
  <si>
    <t>093863118388</t>
  </si>
  <si>
    <t>create new column for sensor type mapping to sbn ID for legacy and PERS products</t>
  </si>
  <si>
    <t>CHANGES INCLUDED IN PRODUCT CATALOGUE</t>
  </si>
  <si>
    <t>FUTURE CHANGES PER WORKING CONVERSATIONS</t>
  </si>
  <si>
    <t>create new column to denote medical y/n to drive future tech portal behaviour</t>
  </si>
  <si>
    <t>BRT1</t>
  </si>
  <si>
    <t>Bell retail storage room pkg. with image sensor</t>
  </si>
  <si>
    <t>BRT2</t>
  </si>
  <si>
    <t>Bell Retail alarm pkg.</t>
  </si>
  <si>
    <t>BRT3</t>
  </si>
  <si>
    <t>Bell Retail alarm pkg.Owith 360 MOs</t>
  </si>
  <si>
    <t>BRT4</t>
  </si>
  <si>
    <t>Bell Retail alarm + VID 8 package</t>
  </si>
  <si>
    <t>BRT5</t>
  </si>
  <si>
    <t>Bell Retail alarm +  360 MO   + VID 8 package</t>
  </si>
  <si>
    <t>BRT6</t>
  </si>
  <si>
    <t>Bell Retail  alarm pkg. plus VID 16</t>
  </si>
  <si>
    <t>BRT7</t>
  </si>
  <si>
    <t>Bell Retail alarm +  360 MO   + VID 16 package</t>
  </si>
  <si>
    <t>BRT8</t>
  </si>
  <si>
    <t>Bell retail kiosk alarm pkg.</t>
  </si>
  <si>
    <t>BRT9</t>
  </si>
  <si>
    <t>Bell retail kiosk video pkg. one-time cost</t>
  </si>
  <si>
    <t>BWN1</t>
  </si>
  <si>
    <t>Bell Mobility wireless Network, door lock only</t>
  </si>
  <si>
    <t>BWN2</t>
  </si>
  <si>
    <t>Bell Mobility wireless Network, door lock + Video</t>
  </si>
  <si>
    <t>BWN3</t>
  </si>
  <si>
    <t>Bell Wireless Network Alarm + door lock + video</t>
  </si>
  <si>
    <t>CPKGA</t>
  </si>
  <si>
    <t>Package A</t>
  </si>
  <si>
    <t>CPLUS</t>
  </si>
  <si>
    <t>Package with AlarmPlus</t>
  </si>
  <si>
    <t>HW 2GIG HW Smart Home Bundle</t>
  </si>
  <si>
    <t>HW 2GIG Secure 2 Super Switch HW Takeover, 12V Battery</t>
  </si>
  <si>
    <t>HW 2GIG Video Bundle</t>
  </si>
  <si>
    <t>PACKA</t>
  </si>
  <si>
    <t>Package with SBC</t>
  </si>
  <si>
    <t>PACKB</t>
  </si>
  <si>
    <t>Package AVB</t>
  </si>
  <si>
    <t>PACSPD</t>
  </si>
  <si>
    <t>EVS Promo Package with Addtl Door</t>
  </si>
  <si>
    <t>PKNLTW1</t>
  </si>
  <si>
    <t>NEW Wireless 2Way Pkg w/2 Doors, 1 Motion, 1 Keypad</t>
  </si>
  <si>
    <t>PKNLTW2</t>
  </si>
  <si>
    <t>EXISTING Wireless 2Way Pkg w/2 Doors, 1 Motion, 1 Keypad</t>
  </si>
  <si>
    <t>PKVID1E</t>
  </si>
  <si>
    <t>VR Package w Ext Camera, Bundle Pricing</t>
  </si>
  <si>
    <t>PKVID1I</t>
  </si>
  <si>
    <t>VR Package w Internal Cam, Bundle Pricing</t>
  </si>
  <si>
    <t>add manually-added bundles from CPS page to WFAS when doing next update</t>
  </si>
  <si>
    <t>CR-208</t>
  </si>
  <si>
    <t>1.10 WIP10</t>
  </si>
  <si>
    <t>Add  PRS_BUNDLE BRC to Private Guard SKUs</t>
  </si>
  <si>
    <t>BOGO50MTN</t>
  </si>
  <si>
    <t xml:space="preserve">50% off Motion detector </t>
  </si>
  <si>
    <t xml:space="preserve">50% off motion detector </t>
  </si>
  <si>
    <t>New residential</t>
  </si>
  <si>
    <t>Video and Automation, Good, Better and Best</t>
  </si>
  <si>
    <t>Added BSHSENGLSBF to Q-BEST and QBEST2 in CRM ASSOC</t>
  </si>
  <si>
    <t>Added WIFI_EXTEND to VIDAUTO in CRM ASSOC</t>
  </si>
  <si>
    <t>Added 2WAYVOICE to SMBQWLGD and SMBWGDAU in CRM ASSOC</t>
  </si>
  <si>
    <t>Correct PKSEC_SA price to $34.99</t>
  </si>
  <si>
    <t>Remove 3MF30 promos from PKSEC_SA and PKHHSECA</t>
  </si>
  <si>
    <t>Removed duplicate entries of 6150RF</t>
  </si>
  <si>
    <t>Removed SVR RMR SKU from SMB Best bundles (is included)</t>
  </si>
  <si>
    <t>Removed smoke and CO from Starter additional item option</t>
  </si>
  <si>
    <t>Module de prise en charge câblé - Départ</t>
  </si>
  <si>
    <t>Module de prise en charge câblé avec accès à distance - Départ</t>
  </si>
  <si>
    <t>Description for PKHHSEC and PKHHSECA</t>
  </si>
  <si>
    <t>Maint</t>
  </si>
  <si>
    <t xml:space="preserve">Updating CPS tab for new bundle identifiers per Feng, Mike and Matthew.  Added Bundle Level column to MDT. No CRM impacts </t>
  </si>
  <si>
    <t>BOGO50DWC</t>
  </si>
  <si>
    <t>BOGO50GBS</t>
  </si>
  <si>
    <t>BOGO50SHD</t>
  </si>
  <si>
    <t>BOGO50FLS</t>
  </si>
  <si>
    <t>BOGO50CMD</t>
  </si>
  <si>
    <t>BOGO50STH</t>
  </si>
  <si>
    <t>BOGO50SDL</t>
  </si>
  <si>
    <t>BOGO50SLB</t>
  </si>
  <si>
    <t>BOGO50VDB</t>
  </si>
  <si>
    <t>BOGO50IVC</t>
  </si>
  <si>
    <t>BOGO50OVC</t>
  </si>
  <si>
    <t xml:space="preserve">50% off Door and window contact </t>
  </si>
  <si>
    <t xml:space="preserve">50% off Glass break sensor </t>
  </si>
  <si>
    <t>50% off Smoke and heat detector</t>
  </si>
  <si>
    <t>50% off Flood sensor</t>
  </si>
  <si>
    <t xml:space="preserve">50% off Carbon monoxide detector </t>
  </si>
  <si>
    <t xml:space="preserve">50% off Smart thermostat </t>
  </si>
  <si>
    <t xml:space="preserve">50% off SmartCode 10 door lock </t>
  </si>
  <si>
    <t>50% off Smart light bulb</t>
  </si>
  <si>
    <t>50% off Video doorbell</t>
  </si>
  <si>
    <t>50% off Indoor video camera</t>
  </si>
  <si>
    <t>50% off Outdoor video camera</t>
  </si>
  <si>
    <t>50 % de réduction sur le détecteur de mouvement</t>
  </si>
  <si>
    <t>50% de rabais sur le contact de porte et de fenêtre</t>
  </si>
  <si>
    <t>50% de réduction sur le capteur de bris de verre</t>
  </si>
  <si>
    <t>50% de rabais sur le détecteur de fumée et de chaleur</t>
  </si>
  <si>
    <t>50% de réduction sur Flood Sensor</t>
  </si>
  <si>
    <t>50% de réduction sur le détecteur de monoxyde de carbone</t>
  </si>
  <si>
    <t>50% de rabais sur le thermostat intelligent</t>
  </si>
  <si>
    <t>50% de réduction sur la serrure de porte SmartCode 10</t>
  </si>
  <si>
    <t>50% de réduction sur l'ampoule intelligente</t>
  </si>
  <si>
    <t>50% de réduction sur la sonnette vidéo</t>
  </si>
  <si>
    <t>50% de réduction sur la caméra vidéo intérieure</t>
  </si>
  <si>
    <t>50% de réduction sur la caméra vidéo extérieure</t>
  </si>
  <si>
    <r>
      <t xml:space="preserve">Creation of 3 new SMB Best packages to replace current packages due to video analytics changes.  </t>
    </r>
    <r>
      <rPr>
        <b/>
        <sz val="11"/>
        <color rgb="FFFF0000"/>
        <rFont val="Calibri"/>
        <family val="2"/>
        <scheme val="minor"/>
      </rPr>
      <t>Current packages to be retired.</t>
    </r>
  </si>
  <si>
    <r>
      <t xml:space="preserve">Creation of 3 new Residential Best packages to replace current packages due to video analytics changes.  </t>
    </r>
    <r>
      <rPr>
        <b/>
        <sz val="11"/>
        <color rgb="FFFF0000"/>
        <rFont val="Calibri"/>
        <family val="2"/>
        <scheme val="minor"/>
      </rPr>
      <t>Current packages to be retired.</t>
    </r>
  </si>
  <si>
    <t>Changed UPC for ADC_SLIMBELL, Jasco SKUs, TX6010, S10 and 2GIG Super Switch, removed scanning of 521 camera.  Removed serialization check for devices without serials</t>
  </si>
  <si>
    <t>re-add lock serialization - removed due to inconsistency</t>
  </si>
  <si>
    <t>1.10 WIP11</t>
  </si>
  <si>
    <t>Refreshed 6151 cell A199 in prodcat to clear vlookup error</t>
  </si>
  <si>
    <t>Add MOB10FORLIFE to Starter bundles</t>
  </si>
  <si>
    <t>1.10 WIP12</t>
  </si>
  <si>
    <t>CR218</t>
  </si>
  <si>
    <t>$100 save-the-sale credit</t>
  </si>
  <si>
    <t>CR211</t>
  </si>
  <si>
    <t>$200 SMB credit</t>
  </si>
  <si>
    <t>SMBBC200</t>
  </si>
  <si>
    <t>SAVE100</t>
  </si>
  <si>
    <t>$200 one-time bill credit for SMB bundles</t>
  </si>
  <si>
    <t>Crédit de facture unique de 200 $ pour les forfaits PME</t>
  </si>
  <si>
    <t>Save the sale: $100 one time bill credit for residential bundles</t>
  </si>
  <si>
    <t>$100 one time bill credit for residential bundles</t>
  </si>
  <si>
    <t>Crédit de facture unique de 100 $ pour les ensembles RES</t>
  </si>
  <si>
    <t>New SMB</t>
  </si>
  <si>
    <t>Video and Automation, Starter, Good, Better and Best</t>
  </si>
  <si>
    <t>1.10 WIP13</t>
  </si>
  <si>
    <t>Add BRCs to CR211 promos</t>
  </si>
  <si>
    <t>check hardwire descriptions</t>
  </si>
  <si>
    <t>XX</t>
  </si>
  <si>
    <t>Add 6MF40, 6MF50 and 6MF70 promos for SMB bundles</t>
  </si>
  <si>
    <t>6MF40</t>
  </si>
  <si>
    <t>6MF50</t>
  </si>
  <si>
    <t>6MF70</t>
  </si>
  <si>
    <t xml:space="preserve">6 Months Free Credit - $69.99 </t>
  </si>
  <si>
    <t xml:space="preserve">6 Months Free Credit - $39.99 </t>
  </si>
  <si>
    <t xml:space="preserve">6 Months Free Credit - $49.99 </t>
  </si>
  <si>
    <t>Offre de six mois gratuits -39.99 $</t>
  </si>
  <si>
    <t>Offre de six mois gratuits -49.99 $</t>
  </si>
  <si>
    <t>Offre de six mois gratuits -69.99 $</t>
  </si>
  <si>
    <t>6 Months Free Credit - $44.99</t>
  </si>
  <si>
    <t>6 Months Free Credit - $54.99</t>
  </si>
  <si>
    <t>Offre de six mois gratuits -44.99 $</t>
  </si>
  <si>
    <t>Offre de six mois gratuits -54.99 $</t>
  </si>
  <si>
    <t>6MF45</t>
  </si>
  <si>
    <t>6MF55</t>
  </si>
  <si>
    <t>Added LIF828LM as Additional Item for all bundles with Automation</t>
  </si>
  <si>
    <t>Added Z-Wave Extender as Additional Item for all bundles with Automation</t>
  </si>
  <si>
    <t>Added ability to substitute FR lawnsign from EN SKU that's included in all bundles</t>
  </si>
  <si>
    <t>Removed UPC when Field Service Product Type = "Service" from MDT and from CRM PRODCAT tab (per Ali)</t>
  </si>
  <si>
    <t>Added BRCs to all 3MF promos</t>
  </si>
  <si>
    <t>Updated UPC for 726 camera</t>
  </si>
  <si>
    <t>1.11 FINAL</t>
  </si>
  <si>
    <t>Add BRCs back to all promos to resolve CCE issue</t>
  </si>
  <si>
    <t>1.12 FINAL</t>
  </si>
  <si>
    <t>Changed life safety expiry value from years to months.</t>
  </si>
  <si>
    <t>1.13 FINAL</t>
  </si>
  <si>
    <t>Added 100% off key sensors and cameras for save-the-sale</t>
  </si>
  <si>
    <t>Removed 0s from "Save Return Code" field in CRM Prodcat</t>
  </si>
  <si>
    <t>REPDISCMTN</t>
  </si>
  <si>
    <t>REPDISCDWC</t>
  </si>
  <si>
    <t>REPDISCGBS</t>
  </si>
  <si>
    <t>REPDISCSHD</t>
  </si>
  <si>
    <t>REPDISCFLS</t>
  </si>
  <si>
    <t>REPDISCCMD</t>
  </si>
  <si>
    <t>REPDISCSTH</t>
  </si>
  <si>
    <t>REPDISCSDL</t>
  </si>
  <si>
    <t>REPDISCSLB</t>
  </si>
  <si>
    <t>REPDISCVDB</t>
  </si>
  <si>
    <t>REPDISCIVC</t>
  </si>
  <si>
    <t>REPDISCOVC</t>
  </si>
  <si>
    <t xml:space="preserve">100% off Motion detector </t>
  </si>
  <si>
    <t xml:space="preserve">100% off Door and window contact </t>
  </si>
  <si>
    <t xml:space="preserve">100% off Glass break sensor </t>
  </si>
  <si>
    <t>100% off Smoke and heat detector</t>
  </si>
  <si>
    <t>100% off Flood sensor</t>
  </si>
  <si>
    <t xml:space="preserve">100% off Carbon monoxide detector </t>
  </si>
  <si>
    <t xml:space="preserve">100% off Smart thermostat </t>
  </si>
  <si>
    <t xml:space="preserve">100% off SmartCode 10 door lock </t>
  </si>
  <si>
    <t>100% off Smart light bulb</t>
  </si>
  <si>
    <t>100% off Video doorbell</t>
  </si>
  <si>
    <t>100% off Indoor video camera</t>
  </si>
  <si>
    <t>100% off Outdoor video camera</t>
  </si>
  <si>
    <t>100% rabais – Détecteur de movement</t>
  </si>
  <si>
    <t xml:space="preserve">100% rabais – Contact de porte et fenêtre </t>
  </si>
  <si>
    <t xml:space="preserve">100% rabais – Capteur de bris de verre </t>
  </si>
  <si>
    <t xml:space="preserve">100% rabais – Détecteur de fumée et de chaleur </t>
  </si>
  <si>
    <t xml:space="preserve">100% rabais – Détecteur d’inondation </t>
  </si>
  <si>
    <t>100% rabais – Détecteur de monoxyde de carbone</t>
  </si>
  <si>
    <t xml:space="preserve">100% rabais – Thermostat intelligent </t>
  </si>
  <si>
    <t>100% rabais – Serrure de porte SmartCode10</t>
  </si>
  <si>
    <t>100% rabais – Ampoule intelligente</t>
  </si>
  <si>
    <t>100% rabais – Sonnette video</t>
  </si>
  <si>
    <t>100% rabais – Caméra intérieure</t>
  </si>
  <si>
    <t>100% rabais – Caméra extérieure</t>
  </si>
  <si>
    <t>100% off Motion detector - REP DISC</t>
  </si>
  <si>
    <t>100% off Door and window contact - REP DISC</t>
  </si>
  <si>
    <t>100% off Glass break sensor – REP DISC</t>
  </si>
  <si>
    <t>100% off Smoke and heat detector – REP DISC</t>
  </si>
  <si>
    <t>100% off Flood sensor – REP DISC</t>
  </si>
  <si>
    <t>100% off Carbon monoxide detector – REP DISC</t>
  </si>
  <si>
    <t>100% off Smart thermostat – REP DISC</t>
  </si>
  <si>
    <t>100% off SmartCode 10 door lock – REP DISC</t>
  </si>
  <si>
    <t>100% off Smart light bulb – REP DISC</t>
  </si>
  <si>
    <t>100% off Video doorbell – REP DISC</t>
  </si>
  <si>
    <t>100% off Indoor video camera – REP DISC</t>
  </si>
  <si>
    <t>100% off Outdoor video camera – REP DISC</t>
  </si>
  <si>
    <t>add EOP eligible field for iteration 2</t>
  </si>
  <si>
    <t>create new column for "date controled service"</t>
  </si>
  <si>
    <t>It2</t>
  </si>
  <si>
    <t>1.2 WIP1</t>
  </si>
  <si>
    <t>Remove 3MF promotions from all res and SMB bundles</t>
  </si>
  <si>
    <t>Add HOMEAUTO back to VIDAUTO in CRM ASSOC table</t>
  </si>
  <si>
    <t>ADC-VDB105X</t>
  </si>
  <si>
    <t>CC_ADC-VDB105X</t>
  </si>
  <si>
    <t>C_ADC-VDB105X</t>
  </si>
  <si>
    <t>added vdb105x to prodcat, populated to downstream tabs, mapped substitution logic but did NOT yet map IC relationships for parent or children (waiting for Ali)</t>
  </si>
  <si>
    <t>ADC-VDB106X</t>
  </si>
  <si>
    <t>CC_ADC-VDB106X</t>
  </si>
  <si>
    <t>C_ADC-VDB106X</t>
  </si>
  <si>
    <t>Bronze Slimline Doorbell Camera</t>
  </si>
  <si>
    <t>BATT-9901/11</t>
  </si>
  <si>
    <t>only works with Qolsys Panels</t>
  </si>
  <si>
    <t>on Good, Better or Best Bundle</t>
  </si>
  <si>
    <t>BATT-9920</t>
  </si>
  <si>
    <t>CC_ADC_V515</t>
  </si>
  <si>
    <t>C_ADC_V515</t>
  </si>
  <si>
    <t>ADC_V515</t>
  </si>
  <si>
    <t>ADC-VDB770</t>
  </si>
  <si>
    <t>CC_ADC-VDB770</t>
  </si>
  <si>
    <t>C_ADC-VDB770</t>
  </si>
  <si>
    <t>JASCO_52190</t>
  </si>
  <si>
    <t>JASCO_55250</t>
  </si>
  <si>
    <t>JASCO_55252</t>
  </si>
  <si>
    <t>1.2 WIP2</t>
  </si>
  <si>
    <t>V&amp;A; Good or Better with Automation Add-on; also on Best Bundle</t>
  </si>
  <si>
    <t>Bell Smart Home Indoor/Outdoor Siren Battery</t>
  </si>
  <si>
    <t>Bell Smart Home Repeater Battery</t>
  </si>
  <si>
    <t>Pile pour d’intérieur/d’extérieur sirène de Bell Maison intelligente</t>
  </si>
  <si>
    <t>Pile pour répéteur de Bell Maison intelligente</t>
  </si>
  <si>
    <t>Video Doorbell</t>
  </si>
  <si>
    <t>Sonnette vidéo</t>
  </si>
  <si>
    <t>James LeBlanc</t>
  </si>
  <si>
    <t>1.2 WIP3</t>
  </si>
  <si>
    <t>Removed changes from Relationships tab; will be made in a subsequent release</t>
  </si>
  <si>
    <r>
      <t xml:space="preserve">New SKUs include video doorbells (105X, 106X, 770);  Batteries for PG indoor/outdoor siren (9901/11) and PG Repeater (9920);  and replacement SKUs for Jasco Smart Bulb, Plug and Dimmer.
- Added to MDT, ProdCat, Price, Assoc, ODM, WFAS, CPS, IMS, BI360 and inCONTEXT tabs.
</t>
    </r>
    <r>
      <rPr>
        <strike/>
        <sz val="11"/>
        <color theme="1"/>
        <rFont val="Calibri"/>
        <family val="2"/>
        <scheme val="minor"/>
      </rPr>
      <t xml:space="preserve">CRM Relationships:  
-  Subsitution relationships added for all video doorbells (105X, 106X, 770)
-  Relationships for other SKUs still need to be reviewed and added as required
-  Included Choice / Included Choice and Additional Equipment relationship </t>
    </r>
    <r>
      <rPr>
        <b/>
        <strike/>
        <sz val="11"/>
        <color theme="1"/>
        <rFont val="Calibri"/>
        <family val="2"/>
        <scheme val="minor"/>
      </rPr>
      <t>not</t>
    </r>
    <r>
      <rPr>
        <strike/>
        <sz val="11"/>
        <color theme="1"/>
        <rFont val="Calibri"/>
        <family val="2"/>
        <scheme val="minor"/>
      </rPr>
      <t xml:space="preserve"> added (outstanding questions in this area)</t>
    </r>
  </si>
  <si>
    <t>1.2 WIP4</t>
  </si>
  <si>
    <t>Mapped CPE SKUs as selectable items for hardwire takeover SKUs.</t>
  </si>
  <si>
    <t>Reverse removal of 3MF offers</t>
  </si>
  <si>
    <t>856478006224</t>
  </si>
  <si>
    <t>856478006231</t>
  </si>
  <si>
    <t>Added SKUs to 105X and 106X new doorbell SKUs</t>
  </si>
  <si>
    <t>1.2 WIP5</t>
  </si>
  <si>
    <t>check sage depletion code for LB60Z</t>
  </si>
  <si>
    <t>1.2 WIP6</t>
  </si>
  <si>
    <t>Added MOVE10FOR24 to replace SKU MOVE10X24 which doesn’t exist in SBN; flowed to all tabs and replaced incorrect discount list and relationship mapping</t>
  </si>
  <si>
    <t>Offer</t>
  </si>
  <si>
    <t>Promotion / Offer Type</t>
  </si>
  <si>
    <t>Creation of new "Promotion / Offer Type" attribute in MDT and in CRM Prodcat. Only three promotions are classified as a "Promotion" - 5FORLIFE, 10X24INT and MOB10FORLIFE.  Remaining shall be "Offer"</t>
  </si>
  <si>
    <t>INT10</t>
  </si>
  <si>
    <t>MOB10</t>
  </si>
  <si>
    <t>INT5</t>
  </si>
  <si>
    <t>MOB5</t>
  </si>
  <si>
    <t xml:space="preserve">Bell Internet Bundle Credit </t>
  </si>
  <si>
    <t>Bell Mobility Bundle Credit</t>
  </si>
  <si>
    <t>Bell Internet Bundle Credit</t>
  </si>
  <si>
    <t>Crédit forfait Bell Mobilité</t>
  </si>
  <si>
    <t>new or existing Internet</t>
  </si>
  <si>
    <t>new or existing Mobility</t>
  </si>
  <si>
    <t>Residential 
Starter, Good, Better, Best</t>
  </si>
  <si>
    <t>V&amp;A</t>
  </si>
  <si>
    <t>1.3 WIP1</t>
  </si>
  <si>
    <t>Add EDP Promos</t>
  </si>
  <si>
    <t>EDPSVR</t>
  </si>
  <si>
    <t>EDPVEXP</t>
  </si>
  <si>
    <t>EDP20</t>
  </si>
  <si>
    <t>EDP50</t>
  </si>
  <si>
    <t>EDP30</t>
  </si>
  <si>
    <t>EDP35</t>
  </si>
  <si>
    <t>EDP40</t>
  </si>
  <si>
    <t>EDP45</t>
  </si>
  <si>
    <t>EDP55</t>
  </si>
  <si>
    <t>EDP60</t>
  </si>
  <si>
    <t>Employee Discount Program - SVR Fee</t>
  </si>
  <si>
    <t>Employee Discount Program - Video Expansion</t>
  </si>
  <si>
    <t>Employee Discount Program - Video and Automation</t>
  </si>
  <si>
    <t>Employee Discount Program - Starter</t>
  </si>
  <si>
    <t>Employee Discount Program - Starter with App or Private Guard</t>
  </si>
  <si>
    <t>Employee Discount Program - Good</t>
  </si>
  <si>
    <t>Employee Discount Program - Good with Automation</t>
  </si>
  <si>
    <t>Employee Discount Program - Better</t>
  </si>
  <si>
    <t>Employee Discount Program - Better with Automation</t>
  </si>
  <si>
    <t>Employee Discount Program - Best</t>
  </si>
  <si>
    <t>Residential Bundle</t>
  </si>
  <si>
    <t>CR244</t>
  </si>
  <si>
    <t>CR241</t>
  </si>
  <si>
    <t>CR243</t>
  </si>
  <si>
    <t>5OFF36</t>
  </si>
  <si>
    <t>10OFF36</t>
  </si>
  <si>
    <t>15OFF36</t>
  </si>
  <si>
    <t>20OFF36</t>
  </si>
  <si>
    <t>25OFF36</t>
  </si>
  <si>
    <t>30OFF36</t>
  </si>
  <si>
    <t>35OFF36</t>
  </si>
  <si>
    <t>40OFF36</t>
  </si>
  <si>
    <t>45OFF36</t>
  </si>
  <si>
    <t>50OFF36</t>
  </si>
  <si>
    <t>$5 Off for 36 Months</t>
  </si>
  <si>
    <t>$10 Off for 36 Months</t>
  </si>
  <si>
    <t>$15 Off for 36 Months</t>
  </si>
  <si>
    <t>$20 Off for 36 Months</t>
  </si>
  <si>
    <t>$25 Off for 36 Months</t>
  </si>
  <si>
    <t>$30 Off for 36 Months</t>
  </si>
  <si>
    <t>$35 Off for 36 Months</t>
  </si>
  <si>
    <t>$40 Off for 36 Months</t>
  </si>
  <si>
    <t>$45 Off for 36 Months</t>
  </si>
  <si>
    <t>$50 Off for 36 Months</t>
  </si>
  <si>
    <t>New Security Service</t>
  </si>
  <si>
    <t>All Bundles</t>
  </si>
  <si>
    <t>Programme de tarifs préférentiels pour les employés – frais pour enregistreur vidéo</t>
  </si>
  <si>
    <t>Programme de tarifs préférentiels pour les employés – Expansion vidéo</t>
  </si>
  <si>
    <t>Programme de tarifs préférentiels pour les employés – Vidéo et domotique</t>
  </si>
  <si>
    <t>Programme de tarifs préférentiels pour les employés – Départ</t>
  </si>
  <si>
    <t>Programme de tarifs préférentiels pour les employés – Bon</t>
  </si>
  <si>
    <t>Programme de tarifs préférentiels pour les employés – Bon avec domotique</t>
  </si>
  <si>
    <t>Programme de tarifs préférentiels pour les employés – Mieux</t>
  </si>
  <si>
    <t>Programme de tarifs préférentiels pour les employés – Mieux avec domotique</t>
  </si>
  <si>
    <t>Programme de tarifs préférentiels pour les employés – Meilleur</t>
  </si>
  <si>
    <t>Changed FS-130 to RMR from One Time</t>
  </si>
  <si>
    <t>Changed DXS-LRW to RMR from One Time</t>
  </si>
  <si>
    <t>Changed DXS-LRP to RMR from One Time</t>
  </si>
  <si>
    <t xml:space="preserve">SMB Good Bundle: 6 Months Free Acquisition credit </t>
  </si>
  <si>
    <t xml:space="preserve">SMB Better Bundle: 6 Months Free Acquisition credit </t>
  </si>
  <si>
    <t xml:space="preserve">SMB Best Bundle: 6 Months Free Acquisition credit </t>
  </si>
  <si>
    <t xml:space="preserve">SMB Good with Automation Bundle: 6 Months Free Acquisition credit </t>
  </si>
  <si>
    <t xml:space="preserve">SMB Better with Automation Bundle: 6 Months Free Acquisition credit </t>
  </si>
  <si>
    <t>Retired MOVE10FOR24 for all residential</t>
  </si>
  <si>
    <t>CRXXX</t>
  </si>
  <si>
    <t>Fixed issue where 6151 SKU mapping in Relationships tab was not being picked up properly</t>
  </si>
  <si>
    <t>CR247</t>
  </si>
  <si>
    <t>Fixed internal description (MDT column B) of all 6MF promos; other fields were fine.</t>
  </si>
  <si>
    <t>Restored 5FORLIFE, MOVE10FOR24, MOB10FORLIFE and 10X24INT due to timing issues between CRM deployment and OM date; will be deletec in future</t>
  </si>
  <si>
    <t>Restored 5FORLIFE, MOVE10FOR24, MOB10FORLIFE and 10X24INT after 01 April</t>
  </si>
  <si>
    <r>
      <rPr>
        <strike/>
        <sz val="11"/>
        <color theme="1"/>
        <rFont val="Calibri"/>
        <family val="2"/>
        <scheme val="minor"/>
      </rPr>
      <t>Remove 6MF promotions for SMB</t>
    </r>
    <r>
      <rPr>
        <sz val="11"/>
        <color theme="1"/>
        <rFont val="Calibri"/>
        <family val="2"/>
        <scheme val="minor"/>
      </rPr>
      <t>, corrected SMB promo amounts for +Automation bundles.</t>
    </r>
  </si>
  <si>
    <t>Removed SMBBC200 promo from all SMB bundles.</t>
  </si>
  <si>
    <t>Crédit forfait Bell Internet</t>
  </si>
  <si>
    <t>Promotional credit – 36 months</t>
  </si>
  <si>
    <t>Crédit promotionnel – 36 mois</t>
  </si>
  <si>
    <t>36mo $off promos for BSA</t>
  </si>
  <si>
    <r>
      <t xml:space="preserve">Created new RESIDENTIAL Mobility and Internet promotions - INT5, INT10, MOB5 and MOB10 </t>
    </r>
    <r>
      <rPr>
        <strike/>
        <sz val="11"/>
        <color theme="1"/>
        <rFont val="Calibri"/>
        <family val="2"/>
        <scheme val="minor"/>
      </rPr>
      <t>and remove to-be grandfathered RESIDENTIAL promotions 5FORLIFE, MOVE10FOR24, MOB10FORLIFE and 10X24INT</t>
    </r>
    <r>
      <rPr>
        <sz val="11"/>
        <color theme="1"/>
        <rFont val="Calibri"/>
        <family val="2"/>
        <scheme val="minor"/>
      </rPr>
      <t>; no changes to SMB</t>
    </r>
  </si>
  <si>
    <t>1.3 WIP2</t>
  </si>
  <si>
    <r>
      <t xml:space="preserve">Reversed removal of 6MF offers for SMB in CR243, </t>
    </r>
    <r>
      <rPr>
        <strike/>
        <sz val="11"/>
        <color theme="1"/>
        <rFont val="Calibri"/>
        <family val="2"/>
        <scheme val="minor"/>
      </rPr>
      <t>removes 3MF offers from CRM.</t>
    </r>
  </si>
  <si>
    <t>Restored 3MF promos for SMB as removed in CR247</t>
  </si>
  <si>
    <t>1.3 WIP3</t>
  </si>
  <si>
    <t>Removed 36mo SMB promos per Jim</t>
  </si>
  <si>
    <t>x</t>
  </si>
  <si>
    <t>Add Contract Takeover dummy SKU - non inventory, with time per field</t>
  </si>
  <si>
    <t>remove self install flag from child items</t>
  </si>
  <si>
    <t>mailout vs self install</t>
  </si>
  <si>
    <t>AlarmCare Mobile Service w Fall Dectection</t>
  </si>
  <si>
    <t>Medical Alert On the Go</t>
  </si>
  <si>
    <t>Alerte médicale À l’extérieur</t>
  </si>
  <si>
    <t>Alerte médicale - À l’extérieur</t>
  </si>
  <si>
    <t/>
  </si>
  <si>
    <t>Alarmcare  w Pendant</t>
  </si>
  <si>
    <t>Medical Alert at Home</t>
  </si>
  <si>
    <t>Alerte médicale - À la maison</t>
  </si>
  <si>
    <t>AlarmCare  w Fall Dectection</t>
  </si>
  <si>
    <t>Medical Alert at Home with Fall Detection</t>
  </si>
  <si>
    <t>Alerte médicale À la maison avec technologie de détection de chute</t>
  </si>
  <si>
    <t>AlarmCare Basic Home  Package - English</t>
  </si>
  <si>
    <t>Medical Alert at Home - English</t>
  </si>
  <si>
    <t>Alerte médicale À la maison - Anglais</t>
  </si>
  <si>
    <t>AlarmCare Home w Fall Decetection - English</t>
  </si>
  <si>
    <t>Medical Alert at Home with Fall Detection - English</t>
  </si>
  <si>
    <t>Alerte médicale À la maison avec technologie de détection de chute - Anglais</t>
  </si>
  <si>
    <t>Medical Alert at Home - French</t>
  </si>
  <si>
    <t>Alerte médicale À la maison - Français</t>
  </si>
  <si>
    <t>AlarmCare Home w Fall Detection in French</t>
  </si>
  <si>
    <t>Medical Alert at Home with Fall Detection - French</t>
  </si>
  <si>
    <t>Alerte médicale À la maison avec technologie de détection de chute - Français</t>
  </si>
  <si>
    <t>EVS Package w 2 Dr, 1 Motion, 1 Keypad</t>
  </si>
  <si>
    <t>SECURE Package - AlarmForce Legacy</t>
  </si>
  <si>
    <t>Forfait de base - SECURE - Héritage de AlarmForce</t>
  </si>
  <si>
    <t>Legacy AlarmForce</t>
  </si>
  <si>
    <t>Wireless 2-way w/2 Doors, 1 Motion, 1 KP, TouchKP Package</t>
  </si>
  <si>
    <t>CONTROL Package - AlarmForce Legacy</t>
  </si>
  <si>
    <t>Forfait de base - CONTROL - Héritage de AlarmForce</t>
  </si>
  <si>
    <t>Wireless 2-way w/2 Drs/KP/MO, 1 TS KP,HomeAutomation Package</t>
  </si>
  <si>
    <t>COMMAND Package - AlarmForce Legacy</t>
  </si>
  <si>
    <t>Forfait de base - COMMAND - Héritage de AlarmForce</t>
  </si>
  <si>
    <t>Services d'alarme sans ligne - AlarmForce</t>
  </si>
  <si>
    <t>Legacy AlarmForce Bundles</t>
  </si>
  <si>
    <t>DXS-36AF</t>
  </si>
  <si>
    <t>DX D/W Transmitter - Supervised</t>
  </si>
  <si>
    <t>Door Contact - AlarmForce</t>
  </si>
  <si>
    <t>Contact de porte et fenêtre - AlarmForce</t>
  </si>
  <si>
    <t>DOOR SENSOR</t>
  </si>
  <si>
    <t>2 way voice response - AlarmForce</t>
  </si>
  <si>
    <t>Voix à double sens - AlarmForce</t>
  </si>
  <si>
    <t>New DigiPlus Service over Wireless - AlarmForce</t>
  </si>
  <si>
    <t>Nouveau service DigiPlus sur sans fil - AlarmForce</t>
  </si>
  <si>
    <t>Cellular Radio - AlarmForce</t>
  </si>
  <si>
    <t>Radio cellulaire - AlarmForce</t>
  </si>
  <si>
    <t>On PKAFCOM, PKAFCONT and PKNLTW</t>
  </si>
  <si>
    <t>AF Connect Services - AlarmForce</t>
  </si>
  <si>
    <t>Connecter les services - AlarmForce</t>
  </si>
  <si>
    <t>AFCONNECT_N</t>
  </si>
  <si>
    <t>Add on Peripheral - AlarmForce</t>
  </si>
  <si>
    <t>Ajouter le choix de périphérique - AlarmForce</t>
  </si>
  <si>
    <t>DXS-73K</t>
  </si>
  <si>
    <t>DX Smoke Detector - CANADA</t>
  </si>
  <si>
    <t>Smoke Detector - AlarmForce</t>
  </si>
  <si>
    <t>Détecteur de fumée - AlarmForce</t>
  </si>
  <si>
    <t>SMOKE DETECTOR</t>
  </si>
  <si>
    <t>Carbon Monoxide Detector DXS-80AF</t>
  </si>
  <si>
    <t>Détecteur de monoxyde de carbone DXS-80AF</t>
  </si>
  <si>
    <t>CO DETECTOR</t>
  </si>
  <si>
    <t>WIFI Door Lock - AlarmForce</t>
  </si>
  <si>
    <t>Serrure de porte WiFi - AlarmForce</t>
  </si>
  <si>
    <t>WIFI Door Lock with Bundle - AlarmForce</t>
  </si>
  <si>
    <t>Serrure de porte WiFi avec bundle - AlarmForce</t>
  </si>
  <si>
    <t>VideoRelay Camera w/Door Bracket - AlarmForce</t>
  </si>
  <si>
    <t>Caméra à relais vidéo avec support de porte - AlarmForce</t>
  </si>
  <si>
    <t>RC8061</t>
  </si>
  <si>
    <t>VR Camera</t>
  </si>
  <si>
    <t>VideoRelay Camera - AlarmForce</t>
  </si>
  <si>
    <t>Caméra à relais vidéo - AlarmForce</t>
  </si>
  <si>
    <t>WIFI Thermostat - AlarmForce</t>
  </si>
  <si>
    <t>Thermostat de WiFi - AlarmForce</t>
  </si>
  <si>
    <t>COMMAND package</t>
  </si>
  <si>
    <t>WIFI Thermostat with Bundle - AlarmForce</t>
  </si>
  <si>
    <t>Thermostat de WiFi avec bundle - AlarmForce</t>
  </si>
  <si>
    <t>Automation service - AlarmForce</t>
  </si>
  <si>
    <t>Service de domotique - AlarmForce</t>
  </si>
  <si>
    <t>Legacy AlarmForce - COMMAND bundle</t>
  </si>
  <si>
    <t>WiFi Access</t>
  </si>
  <si>
    <t>Provides access and control over any WiFi devices added to your AlarmForce system.</t>
  </si>
  <si>
    <t>Fournit un accès et un contrôle sur tous les appareils WiFi ajoutés à votre système AlarmForce.</t>
  </si>
  <si>
    <t>WIFI Black Soft Keypad - AlarmForce</t>
  </si>
  <si>
    <t>Clavier logiciel WIFI noir - AlarmForce</t>
  </si>
  <si>
    <t>Lawn Sign - AlarmForce</t>
  </si>
  <si>
    <t>Panneau de pelouse - Service de AlarmForce</t>
  </si>
  <si>
    <t>C_WIFIDRLK_B</t>
  </si>
  <si>
    <t>C_WIFITSTAT_B</t>
  </si>
  <si>
    <t>DXS-73</t>
  </si>
  <si>
    <t>DXS-72AF</t>
  </si>
  <si>
    <t>ESL240-CO2</t>
  </si>
  <si>
    <t>DF-10</t>
  </si>
  <si>
    <t>DX Keypad Rectangular, Large</t>
  </si>
  <si>
    <t>DX Keypad Rectangular, Large - AlarmForce</t>
  </si>
  <si>
    <t>Clavier DX rectangulaire, grand - AlarmForce</t>
  </si>
  <si>
    <t>KEYPAD</t>
  </si>
  <si>
    <t>DXS-10AF</t>
  </si>
  <si>
    <t>DX Keypad - Square, small</t>
  </si>
  <si>
    <t>DX Keypad Square, Small - AlarmForce</t>
  </si>
  <si>
    <t>Clavier DX carré, petit - AlarmForce</t>
  </si>
  <si>
    <t>KP7</t>
  </si>
  <si>
    <t>Keypad with Back light</t>
  </si>
  <si>
    <t>Keypad with Back Light - AlarmForce</t>
  </si>
  <si>
    <t>Clavier avec rétroéclairage - AlarmForce</t>
  </si>
  <si>
    <t>DXT-42AF</t>
  </si>
  <si>
    <t>DX Key Fob - AlarmForce</t>
  </si>
  <si>
    <t>Porte-clés DX - AlarmForce</t>
  </si>
  <si>
    <t>KEYFOB</t>
  </si>
  <si>
    <t>DC9</t>
  </si>
  <si>
    <t>DXS-31AF</t>
  </si>
  <si>
    <t>Door Contact - Thin Case - AlarmForce</t>
  </si>
  <si>
    <t>Contact de porte - Boîtier mince - AlarmForce</t>
  </si>
  <si>
    <t>DXS31AF-2450</t>
  </si>
  <si>
    <t>Door Contact with CR2450</t>
  </si>
  <si>
    <t>Door Contact with CR2450 - AlarmForce</t>
  </si>
  <si>
    <t>Contact de porte avec CR2450 - AlarmForce</t>
  </si>
  <si>
    <t>DXT-31</t>
  </si>
  <si>
    <t xml:space="preserve">Panic Pendant </t>
  </si>
  <si>
    <t>Panic Pendant (Medical Alert at Home)</t>
  </si>
  <si>
    <t>Pendentif Panic (Alerte médicale À la maison)</t>
  </si>
  <si>
    <t>MEDICAL PANIC</t>
  </si>
  <si>
    <t>CIR-9</t>
  </si>
  <si>
    <t>Motion Sensor IR-9</t>
  </si>
  <si>
    <t>Motion Sensor IR-9 - AlarmForce</t>
  </si>
  <si>
    <t>Détecteur de mouvement IR-9 - AlarmForce</t>
  </si>
  <si>
    <t>MOTION DETECTOR</t>
  </si>
  <si>
    <t>DXS-54AF</t>
  </si>
  <si>
    <t>DX Motion Detector</t>
  </si>
  <si>
    <t>DX Motion Detector - AlarmForce</t>
  </si>
  <si>
    <t>Détecteur de mouvement DX - AlarmForce</t>
  </si>
  <si>
    <t>DXT-54</t>
  </si>
  <si>
    <t>DXS-55AF</t>
  </si>
  <si>
    <t>DX Pet Friendly Motion Detector</t>
  </si>
  <si>
    <t>DX Pet Friendly Motion Detector - AlarmForce</t>
  </si>
  <si>
    <t>Détecteur de mouvement DX Pet Friendly - AlarmForce</t>
  </si>
  <si>
    <t>DX Glass Break Detector - AlarmForce</t>
  </si>
  <si>
    <t>Détecteur de bris de verre DX - AlarmForce</t>
  </si>
  <si>
    <t>GLASSBREAK</t>
  </si>
  <si>
    <t>AlarmCare Service with Cell - TEST BUNDLE</t>
  </si>
  <si>
    <t>Medical Alert at Home with Cellular - TEST BUNDLE</t>
  </si>
  <si>
    <t>Alerte médicale à la maison avec  cellulaire - TEST DE PAQUET</t>
  </si>
  <si>
    <t>Legacy AlarmCare</t>
  </si>
  <si>
    <t>AlarmCare Service w Cell &amp; Fall Detection - TEST BUNDLE</t>
  </si>
  <si>
    <t>Medical Alert at Home with Fall Detection and Cellular - TEST BUNDLE</t>
  </si>
  <si>
    <t>Alerte médicale à la maison avec détection de chute et cellulaire - TEST DE PAQUET</t>
  </si>
  <si>
    <t>Forfait Commercial Plus</t>
  </si>
  <si>
    <t>2 GIG Diamond Services Package - 10 Point System</t>
  </si>
  <si>
    <t>Forfait de base - 2 GIG Diamond Services - Système à 10 points</t>
  </si>
  <si>
    <t>2 GIG Gold Service w Access - 6 Point System</t>
  </si>
  <si>
    <t>Service 2GIG Gold avec accès - Système à 6 points</t>
  </si>
  <si>
    <t>2GIG Gold Package w Accès - 6 Points</t>
  </si>
  <si>
    <t>Ensemble maison intelligente HW 2GIG HW</t>
  </si>
  <si>
    <t>HW 2GIG Secure 2 Super Switch HW Takeover, batterie 12V</t>
  </si>
  <si>
    <t>Ensemble vidéo HW 2GIG</t>
  </si>
  <si>
    <t>SNL Package with Key Fob</t>
  </si>
  <si>
    <t>Paquet SNL avec fob clé</t>
  </si>
  <si>
    <t>SNL Installation from Nov 27, 2006</t>
  </si>
  <si>
    <t>Installation SNL à partir du 27 novembre 2006</t>
  </si>
  <si>
    <t>Package with 2 Door Senors</t>
  </si>
  <si>
    <t>Forfait avec 2 Senors porte</t>
  </si>
  <si>
    <t>Package with  Keypad</t>
  </si>
  <si>
    <t>Forfait avec clavier</t>
  </si>
  <si>
    <t>Wireless 2-way w/2 Portes, 1 Motion, 1 KP,1Touchscreen</t>
  </si>
  <si>
    <t>Paquet EVS avec 2 Dr, 1 Motion et 1 Clavier</t>
  </si>
  <si>
    <t>Pack de commande 2GIG (Commande+Zwave/Capteur d’image)</t>
  </si>
  <si>
    <t>Bundle 2GIG Connect (Secure+Door &amp; Motion)</t>
  </si>
  <si>
    <t>Bundle de contrôle 2GIG (Commande+Zwave/Capteur d’image)</t>
  </si>
  <si>
    <t>EVS Basic Package</t>
  </si>
  <si>
    <t>Forfait de base EVS</t>
  </si>
  <si>
    <t>EVS Package with Door Transmitter</t>
  </si>
  <si>
    <t>Paquet EVS avec émetteur de porte</t>
  </si>
  <si>
    <t>EVS Package with Climax Door Transmitter</t>
  </si>
  <si>
    <t>Paquet EVS avec émetteur de porte Climax</t>
  </si>
  <si>
    <t>EVS Package with Keypad</t>
  </si>
  <si>
    <t>Forfait EVS avec clavier</t>
  </si>
  <si>
    <t>EVS Package with New Keypad</t>
  </si>
  <si>
    <t>Forfait EVS avec nouveau clavier</t>
  </si>
  <si>
    <t>Système hardwire</t>
  </si>
  <si>
    <t>Vieux paquet de hardwire</t>
  </si>
  <si>
    <t>Wireless NL w/2 DoorS, 1 Motion, 1 Keypad</t>
  </si>
  <si>
    <t>Wireless NL w/2 DoorS, 1 Motion, 1 Clavier</t>
  </si>
  <si>
    <t>Wireless 2-way w/2 Portes, 1 Motion, 1 Keypad Package</t>
  </si>
  <si>
    <t>Services AlarmCare</t>
  </si>
  <si>
    <t>AlarmCare FS Package</t>
  </si>
  <si>
    <t>Ensemble AlarmCare FS</t>
  </si>
  <si>
    <t>Forfait SBC avec 2 Dr, 1 Motion et 1 Clavier</t>
  </si>
  <si>
    <t>2 GIG Vente Call Quote</t>
  </si>
  <si>
    <t>Pack sécurisé 2GIG avec accès à distance</t>
  </si>
  <si>
    <t>Bundle sécurisé 2GIG avec accès à distance</t>
  </si>
  <si>
    <t>Simon XT Forfait sécurisé</t>
  </si>
  <si>
    <t>Simon XT Secure Bundle avec accès à distance</t>
  </si>
  <si>
    <t>Simon XT Wireless 2-way w/2 Doors, 1 Motion</t>
  </si>
  <si>
    <t>Simon XT sans fil bidirectionnel avec 2 portes, 1 mouvement</t>
  </si>
  <si>
    <t>Bundle sécurisé 2GIG avec 2DR &amp; Motion</t>
  </si>
  <si>
    <t>Forfait maison intelligente 2GIG</t>
  </si>
  <si>
    <t>SNL Package for Penklor Properties LLC</t>
  </si>
  <si>
    <t>Forfait SNL pour Penklor Properties LLC</t>
  </si>
  <si>
    <t>SNL Package w 2 Doors, 1 Motion, 1Keypad</t>
  </si>
  <si>
    <t>Ensemble SNL avec 2 portes, 1 mouvement, 1 clavier</t>
  </si>
  <si>
    <t>PKSNL2DMK</t>
  </si>
  <si>
    <t>SNL Package w 2 Doors, 1 Motion, 1 Keypad</t>
  </si>
  <si>
    <t>PKSNL2DMKR</t>
  </si>
  <si>
    <t>VideoRelay Service Fees, Prix groupé</t>
  </si>
  <si>
    <t>VideoRelay Service Fees</t>
  </si>
  <si>
    <t>Frais de service VideoRelay</t>
  </si>
  <si>
    <t>Paquet vidéo 2GIG</t>
  </si>
  <si>
    <t>VideoRelay Frais de service non bundle</t>
  </si>
  <si>
    <t>2 GIG Platinum Service - Système 10 Points</t>
  </si>
  <si>
    <t>Video Expansion/Auto</t>
  </si>
  <si>
    <t>Extension vidéo / Auto</t>
  </si>
  <si>
    <t>Home Automation Bundle</t>
  </si>
  <si>
    <t>Pack domotique</t>
  </si>
  <si>
    <t>209</t>
  </si>
  <si>
    <t>York Region Police Fee</t>
  </si>
  <si>
    <t>Frais de police de la région de York</t>
  </si>
  <si>
    <t>LEGACY - 50% CellWave Installation Promo</t>
  </si>
  <si>
    <t>LEGACY - 50% de promotion d'installation CellWave</t>
  </si>
  <si>
    <t>LEGACY - 50% Peripheral Promotion</t>
  </si>
  <si>
    <t>LEGACY - Promotion de 50% des périphériques</t>
  </si>
  <si>
    <t>LEGACY - Free Cellwave Installation Promo</t>
  </si>
  <si>
    <t>LEGACY - Promo d'installation gratuite de Cellwave</t>
  </si>
  <si>
    <t>Adaptateur de système vidéo</t>
  </si>
  <si>
    <t xml:space="preserve">Batterie C-Cell pour DR Chime </t>
  </si>
  <si>
    <t>LEGACY - 25% off for 12 Months - Loyalty Offer</t>
  </si>
  <si>
    <t>LEGACY - 25% de réduction pendant 12 mois - Offre de fidélité</t>
  </si>
  <si>
    <t>2GIG_GC3AXA</t>
  </si>
  <si>
    <t>2GIG GC3 Radio Module with antenna (AT&amp;T)</t>
  </si>
  <si>
    <t>Module radio 2GIG GC3 avec antenne (AT&amp;T)</t>
  </si>
  <si>
    <t>only works with 2GIG</t>
  </si>
  <si>
    <t>2GIG GC3 3G Cell Radio Module (Verizon)</t>
  </si>
  <si>
    <t>Module radio cellulaire 2GIG GC3 3G (Verizon)</t>
  </si>
  <si>
    <t>No Item Match</t>
  </si>
  <si>
    <t>2GIG Universal Update Device</t>
  </si>
  <si>
    <t>Dispositif de mise à jour universel 2GIG</t>
  </si>
  <si>
    <t>Technician Equipment</t>
  </si>
  <si>
    <t>Z Wave In-Wall Dimmer Switch</t>
  </si>
  <si>
    <t>Gradateur mural Z Wave</t>
  </si>
  <si>
    <t>2GIG GC2e Panel</t>
  </si>
  <si>
    <t>Panneau 2GIG GC2e</t>
  </si>
  <si>
    <t>2GIG GC3 3G Cell Radio Module with Antena (Verizon)</t>
  </si>
  <si>
    <t>Module radio cellulaire 2GIG GC3 3G avec antenne (Verizon)</t>
  </si>
  <si>
    <t>2GIG LTEA A GC2 Radio module (AT&amp;T)</t>
  </si>
  <si>
    <t>Module radio 2GIG LTEA A GC2 (AT&amp;T)</t>
  </si>
  <si>
    <t>2GIG 4200x Panic Pendant/Wristband</t>
  </si>
  <si>
    <t>Pendentif / bracelet Panic 2GIG 4200x</t>
  </si>
  <si>
    <t>BSH Legacy Customer signing for BELL Internet</t>
  </si>
  <si>
    <t>Promotion - BSH Legacy Customer signing for BELL Internet</t>
  </si>
  <si>
    <t>Promotion - Signature d'un client hérité de BSH pour BELL Internet</t>
  </si>
  <si>
    <t>Décalcomanies 3x5 grandes fenêtres</t>
  </si>
  <si>
    <t>Video Lawn Signs (French)</t>
  </si>
  <si>
    <t>Panneaux vidéo pour pelouse (français)</t>
  </si>
  <si>
    <t>AA Battery</t>
  </si>
  <si>
    <t>Pile AA</t>
  </si>
  <si>
    <t>CAA</t>
  </si>
  <si>
    <t>Medical Alert Control Panel - FR</t>
  </si>
  <si>
    <t>Panneau de contrôle d'alerte médicale - FR</t>
  </si>
  <si>
    <t>Medical Alert Control Panel - EN</t>
  </si>
  <si>
    <t>Panneau de contrôle d'alerte médicale - EN</t>
  </si>
  <si>
    <t>LEGACY - ADC DoorBell Camera $0 Promotion</t>
  </si>
  <si>
    <t>LEGACY - Promotion de 0 $ pour caméra de porte ADC</t>
  </si>
  <si>
    <t>2GIG New Video Extension Cord</t>
  </si>
  <si>
    <t>Nouvelle rallonge vidéo 2GIG</t>
  </si>
  <si>
    <t>ADC module for interlogix Concord - Cellular Radio</t>
  </si>
  <si>
    <t>Module ADC pour interlogix Concord - Radio cellulaire</t>
  </si>
  <si>
    <t>Black metal mounting bracket for ADC-CSVR126 model</t>
  </si>
  <si>
    <t>Support de montage en métal noir pour modèle ADC-CSVR126</t>
  </si>
  <si>
    <t>Ajustements de cents impairs</t>
  </si>
  <si>
    <t>Frais d’administration</t>
  </si>
  <si>
    <t>VR Camera Shelf Bracket - AlarmForce</t>
  </si>
  <si>
    <t>VR Caméra Support de tablette - AlarmForce</t>
  </si>
  <si>
    <t>VR Camera Wall Bracket - AlarmForce</t>
  </si>
  <si>
    <t>VR caméra Support mural - AlarmForce</t>
  </si>
  <si>
    <t>3 months Free (AI)</t>
  </si>
  <si>
    <t>3 mois gratuit (AI)</t>
  </si>
  <si>
    <t>3 mois gratuit (IA)</t>
  </si>
  <si>
    <t>Antenne pour radio Plus</t>
  </si>
  <si>
    <t>APK2</t>
  </si>
  <si>
    <t>Services AlarmPlus</t>
  </si>
  <si>
    <t>APKTAKE</t>
  </si>
  <si>
    <t>Plus les crédits de surveillance offerts par CMS</t>
  </si>
  <si>
    <t>Bras/désarmement programmés</t>
  </si>
  <si>
    <t>AUTOIRR</t>
  </si>
  <si>
    <t>Irrigation device support</t>
  </si>
  <si>
    <t>Prise en charge des appareils d'irrigation</t>
  </si>
  <si>
    <t>AUTOLUTRON</t>
  </si>
  <si>
    <t>Lutron device support</t>
  </si>
  <si>
    <t>Prise en charge des appareils Lutron</t>
  </si>
  <si>
    <t>AUTOSONOS</t>
  </si>
  <si>
    <t>Sonos audio support</t>
  </si>
  <si>
    <t>Prise en charge audio Sonos</t>
  </si>
  <si>
    <t>AUTOWATER</t>
  </si>
  <si>
    <t>Water shut-off device support</t>
  </si>
  <si>
    <t>Prise en charge des dispositifs d'arrêt d'eau</t>
  </si>
  <si>
    <t>AF Connect Monioring à collection</t>
  </si>
  <si>
    <t>Frais Aplus à la perception</t>
  </si>
  <si>
    <t>Surveillance des ondes cellulaires à la collecte</t>
  </si>
  <si>
    <t>Frais récurrents d’installation DPK à la collecte</t>
  </si>
  <si>
    <t>Équipement à collection</t>
  </si>
  <si>
    <t>Frais de fausse alarme à la perception</t>
  </si>
  <si>
    <t>Surveillance hw à la collecte</t>
  </si>
  <si>
    <t>Surveillance de la collecte</t>
  </si>
  <si>
    <t>Frais d’administration à la perception</t>
  </si>
  <si>
    <t>PRS à collection</t>
  </si>
  <si>
    <t>PRS à Collection_New taux</t>
  </si>
  <si>
    <t>Frais de service à la collecte</t>
  </si>
  <si>
    <t>Frais de service américains radié</t>
  </si>
  <si>
    <t>Legacy - US accounts</t>
  </si>
  <si>
    <t>Frais de service VR à la perception</t>
  </si>
  <si>
    <t>Équipement - Paquet de base manquant</t>
  </si>
  <si>
    <t>$10 OFF BRS</t>
  </si>
  <si>
    <t>10 $ DE MOINS QUE BRS</t>
  </si>
  <si>
    <t>Remise en vrac pour les comptes multiples</t>
  </si>
  <si>
    <t>Réduction en vrac Alarmforce pour les comptes multiples</t>
  </si>
  <si>
    <t>Client fourni liftMaster MyQ Internet Gateway</t>
  </si>
  <si>
    <t>Client fournit des serrures de porte ZWave</t>
  </si>
  <si>
    <t>Customer Provided Garage Door Opener</t>
  </si>
  <si>
    <t>Client fourni Télécommande d'ouvre-porte de garage</t>
  </si>
  <si>
    <t>Client fourni ZWave Équipement</t>
  </si>
  <si>
    <t>Client fourni thermostats ZWave NEST</t>
  </si>
  <si>
    <t>Client fourni thermostats ZWave</t>
  </si>
  <si>
    <t>Contact magnétique intégré</t>
  </si>
  <si>
    <t>Détecteur de fumée HW</t>
  </si>
  <si>
    <t>Pan, Can &amp; Conseil</t>
  </si>
  <si>
    <t>Clavier hardwire</t>
  </si>
  <si>
    <t>Haut-parleur distant</t>
  </si>
  <si>
    <t>CAA_MAGAZINE -2 Mois NC Surveillance</t>
  </si>
  <si>
    <t>Caméra à relais vidéo avec support de porte non fourni - AlarmForce</t>
  </si>
  <si>
    <t>VR Service pour la caméra supplémentaire - AlarmForce</t>
  </si>
  <si>
    <t>Caméra VR facturable - AlarmForce</t>
  </si>
  <si>
    <t>VR caméra Relocation Frais de service - AlarmForce</t>
  </si>
  <si>
    <t>POSTES CANADA - 2 mois de surveillance NC</t>
  </si>
  <si>
    <t>Frais d’annulation pour APlus</t>
  </si>
  <si>
    <t>Frais d’annulation pour la surveillance HW</t>
  </si>
  <si>
    <t>Frais d’annulation pour le suivi</t>
  </si>
  <si>
    <t>Frais d’annulation pour PRS</t>
  </si>
  <si>
    <t>Frais d’annulation pour la vidéo</t>
  </si>
  <si>
    <t>CARP16 - Surveillance NC d’un mois</t>
  </si>
  <si>
    <t>Contacts porte</t>
  </si>
  <si>
    <t>Adaptateur SBC AC</t>
  </si>
  <si>
    <t>Bouton de carillon de porte videoRelay</t>
  </si>
  <si>
    <t>VideoRelay Door Carillon Récepteur</t>
  </si>
  <si>
    <t>Panique SX</t>
  </si>
  <si>
    <t>Surveillance - Collections</t>
  </si>
  <si>
    <t>VidéoRelay CPE</t>
  </si>
  <si>
    <t>CPE, Répéteur avec clé USB</t>
  </si>
  <si>
    <t>CPDC9</t>
  </si>
  <si>
    <t>CPIRP9</t>
  </si>
  <si>
    <t>Motion Sensor IRP-9</t>
  </si>
  <si>
    <t>Détecteur de mouvement IRP-9</t>
  </si>
  <si>
    <t>CPRS</t>
  </si>
  <si>
    <t>Private Response Fees</t>
  </si>
  <si>
    <t>Frais de réponse privés</t>
  </si>
  <si>
    <t>CR2 3V Lithium Battery</t>
  </si>
  <si>
    <t xml:space="preserve">Pile au lithium CR2 3V
 </t>
  </si>
  <si>
    <t>CRMR</t>
  </si>
  <si>
    <t>CRMRGST</t>
  </si>
  <si>
    <t>CRPLS</t>
  </si>
  <si>
    <t>Émetteur de porte SX</t>
  </si>
  <si>
    <t>2 TB Com Stream video recorder</t>
  </si>
  <si>
    <t>Enregistreur vidéo 2 Terabyte Com Stream</t>
  </si>
  <si>
    <t>BC_EQUIP</t>
  </si>
  <si>
    <t>6 TB Com Stream video recorder</t>
  </si>
  <si>
    <t>Enregistreur vidéo 6 Terabyte Com Stream</t>
  </si>
  <si>
    <t>12 TB Com Stream video recorder</t>
  </si>
  <si>
    <t>Enregistreur vidéo 12 Terabyte Com Stream</t>
  </si>
  <si>
    <t>Sac de contacts (10), chacun pour le client</t>
  </si>
  <si>
    <t>Câble d’extension Telco</t>
  </si>
  <si>
    <t>Détecteur de mouvement (Bravo 2)</t>
  </si>
  <si>
    <t>Sirène d’alimentation à distance</t>
  </si>
  <si>
    <t>Équipement DigiPlus uniquement</t>
  </si>
  <si>
    <t>Rabais sur l’équipement de mise à niveau DPK</t>
  </si>
  <si>
    <t>Frais de service réduits par service</t>
  </si>
  <si>
    <t>DPK_P</t>
  </si>
  <si>
    <t>DigiPlus_Penklor Properties</t>
  </si>
  <si>
    <t>DigiPlus Service Penklor Properties</t>
  </si>
  <si>
    <t>DPKR</t>
  </si>
  <si>
    <t>DigiPlus Equipment Fees</t>
  </si>
  <si>
    <t>Frais d’équipement DigiPlus</t>
  </si>
  <si>
    <t>Ajustement récurrent des frais d’équipement DigiPlus</t>
  </si>
  <si>
    <t>DigPlus Recurring Equip Fees Crédit offert</t>
  </si>
  <si>
    <t>Service DigiPlus existant sur sans fil</t>
  </si>
  <si>
    <t>Mise à niveau DigiPlus, équipement seulement</t>
  </si>
  <si>
    <t>Support de porte</t>
  </si>
  <si>
    <t>Clavier LCD à écran tactile DSC</t>
  </si>
  <si>
    <t>Récepteur sans fil de 32 z</t>
  </si>
  <si>
    <t>FILTRE DSL</t>
  </si>
  <si>
    <t>AlarmCare Pendentif 2 Services</t>
  </si>
  <si>
    <t>Legacy AlarmCare Bundles</t>
  </si>
  <si>
    <t>Console de sécurité Entriprise</t>
  </si>
  <si>
    <t>Frais de service d’équipement</t>
  </si>
  <si>
    <t>Unité de contrôle EVS</t>
  </si>
  <si>
    <t>False Alarm Fee</t>
  </si>
  <si>
    <t>Frais de fausse alarme</t>
  </si>
  <si>
    <t>Garage Door Installation Fee</t>
  </si>
  <si>
    <t>Frais d’installation de porte de garage</t>
  </si>
  <si>
    <t>GOODLIFE - Surveillance NC de 3 mois</t>
  </si>
  <si>
    <t>Ajustements de la TPS</t>
  </si>
  <si>
    <t>Garde Stand Down Service</t>
  </si>
  <si>
    <t>Ajustements de la TVH de la Colombie-Britannique</t>
  </si>
  <si>
    <t>Ajustements de la TVH</t>
  </si>
  <si>
    <t>Bloc d'alimentation CA du système câblé</t>
  </si>
  <si>
    <t>Hardwired System Key Fob</t>
  </si>
  <si>
    <t>Fob clé système câblé</t>
  </si>
  <si>
    <t>Hardwired System Filter</t>
  </si>
  <si>
    <t>Filtre système câblé</t>
  </si>
  <si>
    <t>Hardwired System Glassbreak</t>
  </si>
  <si>
    <t>Brise-verre système câblé</t>
  </si>
  <si>
    <t>Hardwired System Keypad</t>
  </si>
  <si>
    <t>Clavier système câblé</t>
  </si>
  <si>
    <t>Hardwired System Motion PIR</t>
  </si>
  <si>
    <t>Pir de mouvement de système câblé</t>
  </si>
  <si>
    <t>Hardwired System System Panel</t>
  </si>
  <si>
    <t>Panneau système câblé</t>
  </si>
  <si>
    <t>Hardwired System Smoke</t>
  </si>
  <si>
    <t>Fumée câblé de système</t>
  </si>
  <si>
    <t>Hardwired System System Service Charge</t>
  </si>
  <si>
    <t>Charge de service système câblé</t>
  </si>
  <si>
    <t>Hardwired System System Siezure Jack</t>
  </si>
  <si>
    <t>Système câblé Siezure Jack</t>
  </si>
  <si>
    <t>Hardwired System Wireless Receiver</t>
  </si>
  <si>
    <t>Récepteur sans fil de système câblé</t>
  </si>
  <si>
    <t>Lorne Wolf E-mailer - Surveillance NC 2 Mois</t>
  </si>
  <si>
    <t>Équipements divers</t>
  </si>
  <si>
    <t>Frais de service d’alarme</t>
  </si>
  <si>
    <t>Frais de service AlarmPlus</t>
  </si>
  <si>
    <t>Crédits de suivi offerts</t>
  </si>
  <si>
    <t>Move offer for Security Customer with Internet</t>
  </si>
  <si>
    <t>Offre de déménagement pour le client de sécurité avec Internet</t>
  </si>
  <si>
    <t>Ancienne facture convertie à partir d’ALARMES</t>
  </si>
  <si>
    <t>Service ouvert/fermé</t>
  </si>
  <si>
    <t>Panneau de configuration du système sans fil</t>
  </si>
  <si>
    <t>Patrol Dispatch</t>
  </si>
  <si>
    <t>Répartition des patrouilles</t>
  </si>
  <si>
    <t>Périphériques manquants</t>
  </si>
  <si>
    <t>Rabais AlarmCare pour les unités de condos</t>
  </si>
  <si>
    <t>Frais d’administration pers</t>
  </si>
  <si>
    <t>Frais mensuels PERS</t>
  </si>
  <si>
    <t>PRS Free for 12 months</t>
  </si>
  <si>
    <t>PRS gratuit pendant 12 mois</t>
  </si>
  <si>
    <t>PRS Free for 6  months</t>
  </si>
  <si>
    <t>PRS gratuit pendant 6 mois</t>
  </si>
  <si>
    <t>Intérêts PNCL sur le remboursement</t>
  </si>
  <si>
    <t>Provision de remboursement PNCL</t>
  </si>
  <si>
    <t>Frais d’enregistrement de la police</t>
  </si>
  <si>
    <t>Crédit de frais de réponse privée</t>
  </si>
  <si>
    <t>Ajustement prs</t>
  </si>
  <si>
    <t>TVH de la Colombie-Britannique</t>
  </si>
  <si>
    <t>TVH de l’Ontario</t>
  </si>
  <si>
    <t>TVH du Québec</t>
  </si>
  <si>
    <t>QCC -Quarter Century Club - 2 Mois NC</t>
  </si>
  <si>
    <t>Frais de reréservation Cdn</t>
  </si>
  <si>
    <t>Frais de reréservation US</t>
  </si>
  <si>
    <t>RÉFÉRENCE</t>
  </si>
  <si>
    <t>Frais de réintégration</t>
  </si>
  <si>
    <t>Répéteur videoRelay</t>
  </si>
  <si>
    <t>Frais de réapprovisionnement</t>
  </si>
  <si>
    <t>Surveillance - Paiements de franchise</t>
  </si>
  <si>
    <t>$10  RMR Discount</t>
  </si>
  <si>
    <t>Rabais RMR de 10 $</t>
  </si>
  <si>
    <t>Libris Berceau intelligent</t>
  </si>
  <si>
    <t>Frais de service initiaux</t>
  </si>
  <si>
    <t>Frais d’expédition des clients</t>
  </si>
  <si>
    <t>Staff Monthly Fee</t>
  </si>
  <si>
    <t>Frais mensuels du personnel</t>
  </si>
  <si>
    <t>PNCL Partie fiscale du remboursement</t>
  </si>
  <si>
    <t>Rabais de surclassement offert par Telus</t>
  </si>
  <si>
    <t>Offered by Telus</t>
  </si>
  <si>
    <t>Clé USB Formatée w CPE</t>
  </si>
  <si>
    <t>Frais de service annulés par le siège social</t>
  </si>
  <si>
    <t>aDMIN</t>
  </si>
  <si>
    <t>Réduction des frais de service aux États-Unis par rétention</t>
  </si>
  <si>
    <t>Réduction des frais de service aux États-Unis par service à la clientèle</t>
  </si>
  <si>
    <t>Frais de service américains réduits par service</t>
  </si>
  <si>
    <t>Réduction des frais de mise à niveau du DPK aux États-Unis</t>
  </si>
  <si>
    <t>Taxe d’État FL des États-Unis</t>
  </si>
  <si>
    <t>Taxe d’État NC des États-Unis</t>
  </si>
  <si>
    <t>Frais de service</t>
  </si>
  <si>
    <t>VALASSIS-Carte postale -3 mois de surveillance NC</t>
  </si>
  <si>
    <t>VALPAK - Surveillance NC de 2 mois</t>
  </si>
  <si>
    <t>Service de VR pour caméra supplémentaire-COMB - AlarmForce</t>
  </si>
  <si>
    <t>Arrêt de la valve AlarmFlood</t>
  </si>
  <si>
    <t>product</t>
  </si>
  <si>
    <t>Velcro (boîte)</t>
  </si>
  <si>
    <t>Système vidéo w/Repeater</t>
  </si>
  <si>
    <t>Ajustements des frais de service VR</t>
  </si>
  <si>
    <t>legacy</t>
  </si>
  <si>
    <t>Crédit de service relais vidéo offert par CCR</t>
  </si>
  <si>
    <t>VideoRelay Service Credit offert par Retention</t>
  </si>
  <si>
    <t>Crédit de service relais vidéo offert par Sale</t>
  </si>
  <si>
    <t>Sales</t>
  </si>
  <si>
    <t>Crédit de service relais vidéo offert par service</t>
  </si>
  <si>
    <t>LEGACY - Jacksonville Installation Promotion</t>
  </si>
  <si>
    <t>LEGACY - Promotion de l’installation de Jacksonville</t>
  </si>
  <si>
    <t>LEGACY - Ontario Installation Promotion</t>
  </si>
  <si>
    <t xml:space="preserve">We </t>
  </si>
  <si>
    <t>LEGACY - Promotion des installations de l’Ontario</t>
  </si>
  <si>
    <t>VR Equip Discount par rétention</t>
  </si>
  <si>
    <t>Renversement de l’équipement VR</t>
  </si>
  <si>
    <t>Frais d’installation VR non standard</t>
  </si>
  <si>
    <t>Lumière de mouvement de LED de VR</t>
  </si>
  <si>
    <t>Crédit de surveillance VR par les depts</t>
  </si>
  <si>
    <t>Signe de pelouse de VR alarmforce</t>
  </si>
  <si>
    <t>Réduction de service VR</t>
  </si>
  <si>
    <t>Routeur sans fil pour l’installation 3G/4G</t>
  </si>
  <si>
    <t>Wi-Fi répéteur antenne</t>
  </si>
  <si>
    <t>WIFI Commande Bundle-2 HomeAuto. pas de caméra - AlarmForce</t>
  </si>
  <si>
    <t>Antenne 3dBi</t>
  </si>
  <si>
    <t>WIFI White Soft Keypad - AlarmForce</t>
  </si>
  <si>
    <t>Clavier logiciel WIFI blanc - AlarmForce</t>
  </si>
  <si>
    <t>Contrôle de prise WIFI</t>
  </si>
  <si>
    <t>Traduction sans fil interloxix sans fil à sans fil</t>
  </si>
  <si>
    <t>2G_S2H1 - 2GSM_HWRelease1_SWRelease2Cell Card</t>
  </si>
  <si>
    <t>2G_S2H1 - 2GSM Hardware release 1 Software release 2 Cell card</t>
  </si>
  <si>
    <t>2G_S2H1 - 2GSM Version matérielle 1 Version logicielle 2 Carte cellulaire</t>
  </si>
  <si>
    <t>2G_S3H1 - 2GSM_HWRelease1_SWRelease3Cell Card</t>
  </si>
  <si>
    <t>2G_S3H1 - 2GSM Hardware release 1 Software release 3 Cell card</t>
  </si>
  <si>
    <t>2G_S3H1 - 2GSM Version matérielle 1 Version logicielle 3 Carte cellulaire</t>
  </si>
  <si>
    <t>2GIG-GC2 Panel with Hardwired Sensors</t>
  </si>
  <si>
    <t>2GIG-GC2 Panneau 2GIG-GC2 avec détecteurs câblés</t>
  </si>
  <si>
    <t>EVS - Système vocal amélioré version 1</t>
  </si>
  <si>
    <t>EVS - Système vocal amélioré version 2</t>
  </si>
  <si>
    <t>EVS - Système vocal amélioré version 3</t>
  </si>
  <si>
    <t>EVS - Système vocal amélioré version 4</t>
  </si>
  <si>
    <t>EVS - Système vocal amélioré version 5</t>
  </si>
  <si>
    <t>EVS - Système vocal amélioré version 6</t>
  </si>
  <si>
    <t>EVS - Système vocal amélioré version 7</t>
  </si>
  <si>
    <t>EVS - Système vocal amélioré version 8</t>
  </si>
  <si>
    <t>EVS - Système vocal amélioré version 9</t>
  </si>
  <si>
    <t>EVS - Système vocal amélioré version 10</t>
  </si>
  <si>
    <t>Services Alarm</t>
  </si>
  <si>
    <t>SmartCode 10 Touch</t>
  </si>
  <si>
    <t>SmartTouch Door Lock</t>
  </si>
  <si>
    <t>Serrure de porte SmartTouch</t>
  </si>
  <si>
    <t>2GIG_9GED180</t>
  </si>
  <si>
    <t>SmartCode 10</t>
  </si>
  <si>
    <t>Smart Door Lock</t>
  </si>
  <si>
    <t>Serrure de porte intelligente</t>
  </si>
  <si>
    <t>AlarmCare Services with Cell</t>
  </si>
  <si>
    <t>Services Alarm avec cellulaire</t>
  </si>
  <si>
    <t>ADC W100 WIFI Bridge PoE</t>
  </si>
  <si>
    <t>ADC-W100 Passerelle pour caméras extérieures avec alimentation par Ethernet</t>
  </si>
  <si>
    <t>APLUS2</t>
  </si>
  <si>
    <t>CESL</t>
  </si>
  <si>
    <t>SX Smoke</t>
  </si>
  <si>
    <t>Détecteur de fumée SX</t>
  </si>
  <si>
    <t>CS40</t>
  </si>
  <si>
    <t>SX Motion Detector</t>
  </si>
  <si>
    <t>SX Motion Detector - AlarmForce</t>
  </si>
  <si>
    <t>Détecteur de mouvement SX - AlarmForce</t>
  </si>
  <si>
    <t>SD7</t>
  </si>
  <si>
    <t>SD7 Smoke</t>
  </si>
  <si>
    <t>Détecteur de fumée SD7</t>
  </si>
  <si>
    <t>Forfait de base A</t>
  </si>
  <si>
    <t>Basic Package B</t>
  </si>
  <si>
    <t>Forfait de base B</t>
  </si>
  <si>
    <t>2GNL - GSM Data Panel</t>
  </si>
  <si>
    <t>2GNL - Panneau de données GSM</t>
  </si>
  <si>
    <t>2GNL_S1 - GSM Data SW Release 1 Panel</t>
  </si>
  <si>
    <t>2GNL_S1 - GSM Data Software Release 1 Panel</t>
  </si>
  <si>
    <t>2GNL_S1 - Panneau du logiciel de données GSM version 1</t>
  </si>
  <si>
    <t>2GNL_S2 - GSM Data SW Release 2 Panel</t>
  </si>
  <si>
    <t>2GNL_S2 - GSM Data Sofrware Release 2 Panel</t>
  </si>
  <si>
    <t>2GNL_S2 - Panneau du logiciel de données GSM version 2</t>
  </si>
  <si>
    <t>2GNL_S3 - GSM Data SW Release 3 Panel</t>
  </si>
  <si>
    <t>2GNL_S3 - GSM Data Software Release 3 Panel</t>
  </si>
  <si>
    <t>2GNL_S3 - Panneau du logiciel de données GSM version 3</t>
  </si>
  <si>
    <t>2GNLTW - GSM Data w/Two-Way Voice</t>
  </si>
  <si>
    <t>2GNLTW - GSM Data with Two-Way Voice Panel</t>
  </si>
  <si>
    <t>2GNLTW - Données GSM avec panneau vocal bidirectionnel</t>
  </si>
  <si>
    <t>Alarm Services with No Line - AlarmForce</t>
  </si>
  <si>
    <t>2GNLTW_S1 - GSM Data w/Two-Way Voice SW Release 1 Panel</t>
  </si>
  <si>
    <t>2GNLTW_S1 - GSM Data with Two-Way Voice Software  Release 1 Panel</t>
  </si>
  <si>
    <t>2GNLTW_S1 - Données GSM avec panneau de version 1 du logiciel vocal bidirectionnel</t>
  </si>
  <si>
    <t>2GNLTW_S2 - GSM Data w/Two-Way Voice SW Release 2 Panel</t>
  </si>
  <si>
    <t>2GNLTW_S2 - GSM Data with Two-Way Voice Software  Release 2 Panel</t>
  </si>
  <si>
    <t>2GNLTW_S2 - Données GSM avec panneau de version 2 du logiciel vocal bidirectionnel</t>
  </si>
  <si>
    <t>2GNLTW_S3 - GSM Data w/Two-Way Voice SW Release 3 Panel</t>
  </si>
  <si>
    <t>2GNLTW_S3 - GSM Data with Two-Way Voice Software  Release 3 Panel</t>
  </si>
  <si>
    <t>2GNLTW_S3 - Données GSM avec panneau de version 3 du logiciel vocal bidirectionnel</t>
  </si>
  <si>
    <t>3G_S4H2 - 3GSM_HWRelease2_SWRelease4</t>
  </si>
  <si>
    <t>3G_S4H2 - 3GSM Hardware Release 2 Software Release 4</t>
  </si>
  <si>
    <t>3G_S4H2 - 3GSM Logiciel 3GSM Version 2 du logiciel 4</t>
  </si>
  <si>
    <t>3G_S5H2 - 3GSM_HWRelease2_SWRelease5</t>
  </si>
  <si>
    <t>3G_S5H2 - 3GSM Hardware Release 2 Software Release 5</t>
  </si>
  <si>
    <t>3G_S5H2 - 3GSM Logiciel 3GSM Version 2 du logiciel 5</t>
  </si>
  <si>
    <t>3G_S6H2 - 3GSM_HWRelease2_SWRelease6</t>
  </si>
  <si>
    <t>3G_S6H2 - 3GSM Hardware Release 2 Software Release 6</t>
  </si>
  <si>
    <t>3G_S6H2 - 3GSM Logiciel 3GSM Version 2 du logiciel 6</t>
  </si>
  <si>
    <t>3G_S7H2 - 3GSM_HWRelease2_SWRelease7</t>
  </si>
  <si>
    <t>3G_S7H2 - 3GSM Hardware Release 2 Software Release 7</t>
  </si>
  <si>
    <t>3G_S7H2 - 3GSM Logiciel 3GSM Version 2 du logiciel 7</t>
  </si>
  <si>
    <t>3G_S8H2 - 3GSM_HWRelease2_SWRelease8</t>
  </si>
  <si>
    <t>3G_S8H2 - 3GSM Hardware Release 2 Software Release 8</t>
  </si>
  <si>
    <t>3G_S8H2 - 3GSM Logiciel 3GSM Version 2 du logiciel 8</t>
  </si>
  <si>
    <t>3G_S9H2 - 3GSM_HWRelease2_SWRelease9</t>
  </si>
  <si>
    <t>3G_S9H2 - 3GSM Hardware Release 2 Software Release 9</t>
  </si>
  <si>
    <t>3G_S9H2 - 3GSM Logiciel 3GSM Version 2 du logiciel 9</t>
  </si>
  <si>
    <t>3G_S9H3 - 3GSM_HWRelease3_SWRelease9</t>
  </si>
  <si>
    <t>3G_S9H3 - 3GSM Hardware Release 3 Software Release 9</t>
  </si>
  <si>
    <t>3G_S9H3 - 3GSM Logiciel 3GSM Version 3 du logiciel 9</t>
  </si>
  <si>
    <t>3G_SAH3 - 3GSM_HWRelease3_SWRelease10</t>
  </si>
  <si>
    <t>3G_SAH3 - 3GSM Hardware Release 3 Software Release 10</t>
  </si>
  <si>
    <t>3G_SAH3 - 3GSM Logiciel 3GSM Version 3 du logiciel 10</t>
  </si>
  <si>
    <t>3G_SBH3 - Panel 3GSM_HWRelease3_SWRelease11- For ONT Customers</t>
  </si>
  <si>
    <t>Panneau 3GSM_HWRelease3_SWRelease11 - Pour les clients ONT</t>
  </si>
  <si>
    <t>Panel 3GSM_HWRelease3_SWRelease11- For ONT Customers</t>
  </si>
  <si>
    <t>PLUS</t>
  </si>
  <si>
    <t>3G_SCH3 - Panel 3GSM_HWRelease3_SWRelease12 - QC Cust. Only</t>
  </si>
  <si>
    <t>Panneau 3GSM_HWRelease3_SWRelease12 - QC Cust.</t>
  </si>
  <si>
    <t>Panel 3GSM_HWRelease3_SWRelease12 - QC Cust. Only</t>
  </si>
  <si>
    <t>3G_SDH3 - 3GSM_HW Relesae3_SWRelease13</t>
  </si>
  <si>
    <t>3G_SDH3 - 3GSM Hardware Release 3 Software Release 13</t>
  </si>
  <si>
    <t>3G_SDH3 - Logiciel 3GSM version 3 du logiciel, version 13</t>
  </si>
  <si>
    <t>3_GSM - Logiciel de données version 4</t>
  </si>
  <si>
    <t>3_GSM - Logiciel de données version 5</t>
  </si>
  <si>
    <t>3_GSM - Logiciel de données version 6</t>
  </si>
  <si>
    <t>3_GSM - Logiciel de données version 7</t>
  </si>
  <si>
    <t>3_GSM - Logiciel de données version 8</t>
  </si>
  <si>
    <t>3_GSM - Logiciel de données version 9</t>
  </si>
  <si>
    <t>3_GSM - Logiciel de données version 10</t>
  </si>
  <si>
    <t>3_GSM - Données avec la version 4 du logiciel de voix bidirectionnelle</t>
  </si>
  <si>
    <t>3_GSM - Données avec la version 5 du logiciel de voix bidirectionnelle</t>
  </si>
  <si>
    <t>3_GSM - Données avec la version 6 du logiciel de voix bidirectionnelle</t>
  </si>
  <si>
    <t>3_GSM - Données avec la version 7 du logiciel de voix bidirectionnelle</t>
  </si>
  <si>
    <t>3_GSM - Données avec la version 8 du logiciel de voix bidirectionnelle</t>
  </si>
  <si>
    <t>3_GSM - Données avec la version 9 du logiciel de voix bidirectionnelle</t>
  </si>
  <si>
    <t>3_GSM - Données avec la version 10 du logiciel de voix bidirectionnelle</t>
  </si>
  <si>
    <t>3_GSM - Logiciel Data WiFi version 6</t>
  </si>
  <si>
    <t>3_GSM - Logiciel Data WiFi version 7</t>
  </si>
  <si>
    <t>3_GSM - Logiciel Data WiFi version 8</t>
  </si>
  <si>
    <t>3_GSM - Logiciel Data WiFi version 9</t>
  </si>
  <si>
    <t>3_GSM - Logiciel Data WiFi version 10</t>
  </si>
  <si>
    <t>3_GSM - Données avec la version 6 du logiciel Voice WiFi bidirectionnel</t>
  </si>
  <si>
    <t>3_GSM - Données avec la version 7 du logiciel Voice WiFi bidirectionnel</t>
  </si>
  <si>
    <t>3_GSM - Données avec la version 8 du logiciel Voice WiFi bidirectionnel</t>
  </si>
  <si>
    <t>3_GSM - Données avec la version 9 du logiciel Voice WiFi bidirectionnel</t>
  </si>
  <si>
    <t>3_GSM - Données avec la version 10 du logiciel Voice WiFi bidirectionnel</t>
  </si>
  <si>
    <t>AlarmCare 4200X avec cellulaire</t>
  </si>
  <si>
    <t>Panneau de configuration AlarmCare AVB</t>
  </si>
  <si>
    <t>AlarmCare EVS version 1</t>
  </si>
  <si>
    <t>AlarmCare EVS version 2</t>
  </si>
  <si>
    <t>Panneau de contrôle AlarmCare au Québec en anglais</t>
  </si>
  <si>
    <t>Panneau d'accueil AlarmCare au Québec en français</t>
  </si>
  <si>
    <t>Panneau de commande AlarmCare SAVS</t>
  </si>
  <si>
    <t>Panneau de commande AlarmCare SBC</t>
  </si>
  <si>
    <t>EVS SNL Release 1</t>
  </si>
  <si>
    <t>EVS SNL Version 1</t>
  </si>
  <si>
    <t>EVS SNL Release 2</t>
  </si>
  <si>
    <t>EVS SNL Version 2</t>
  </si>
  <si>
    <t>EVS SNL Release 3</t>
  </si>
  <si>
    <t>EVS SNL Version 3</t>
  </si>
  <si>
    <t>EVS SNL Release 4</t>
  </si>
  <si>
    <t>EVS SNL Version 4</t>
  </si>
  <si>
    <t>EVS SNL Release 5</t>
  </si>
  <si>
    <t>EVS SNL Version 5</t>
  </si>
  <si>
    <t>EVS SNL Release 6</t>
  </si>
  <si>
    <t>EVS SNL Version 6</t>
  </si>
  <si>
    <t>EVS SNL Release 7</t>
  </si>
  <si>
    <t>EVS SNL Version 7</t>
  </si>
  <si>
    <t>EVS SNL Release 8</t>
  </si>
  <si>
    <t>EVS SNL Version 8</t>
  </si>
  <si>
    <t>EVS SNL Release 9</t>
  </si>
  <si>
    <t>EVS SNL Version 9</t>
  </si>
  <si>
    <t>EVS Plus Release 1</t>
  </si>
  <si>
    <t>EVS Plus Version 1</t>
  </si>
  <si>
    <t>EVS Plus Release 2</t>
  </si>
  <si>
    <t>EVS Plus Version 2</t>
  </si>
  <si>
    <t>EVS Plus Release 3</t>
  </si>
  <si>
    <t>EVS Plus Version 3</t>
  </si>
  <si>
    <t>EVS Plus Release 4</t>
  </si>
  <si>
    <t>EVS Plus Version 4</t>
  </si>
  <si>
    <t>EVS Plus Release 5</t>
  </si>
  <si>
    <t>EVS Plus Version 5</t>
  </si>
  <si>
    <t>EVS Plus Release 6</t>
  </si>
  <si>
    <t>EVS Plus Version 6</t>
  </si>
  <si>
    <t>EVS Plus Release 7</t>
  </si>
  <si>
    <t>EVS Plus Version 7</t>
  </si>
  <si>
    <t>EVS Plus Release 8</t>
  </si>
  <si>
    <t>EVS Plus Version 8</t>
  </si>
  <si>
    <t>EVS Plus Release 9</t>
  </si>
  <si>
    <t>EVS Plus Version 9</t>
  </si>
  <si>
    <t>EVS Plus Release 10</t>
  </si>
  <si>
    <t>EVS Plus Version 10</t>
  </si>
  <si>
    <t>EVS Enhanced Voice System WiFi Release 9</t>
  </si>
  <si>
    <t>EVS Enhanced Voice System WiFi Version 9</t>
  </si>
  <si>
    <t>EVS Enhanced Voice System WiFi Release 10</t>
  </si>
  <si>
    <t>EVS Enhanced Voice System WiFi Version 10</t>
  </si>
  <si>
    <t>EVS SNL WiFi Release 9</t>
  </si>
  <si>
    <t>EVS SNL WiFi Version 9</t>
  </si>
  <si>
    <t>EVS Plus WiFi Release 9</t>
  </si>
  <si>
    <t>EVS Plus WiFi Version 9</t>
  </si>
  <si>
    <t>EVS Plus WiFi Release 10</t>
  </si>
  <si>
    <t>EVS Plus WiFi Version 10</t>
  </si>
  <si>
    <t>Équipements système câblé</t>
  </si>
  <si>
    <t>Panneau CID pour Plus sur système HW</t>
  </si>
  <si>
    <t>Numéro de série Libris Nom du panneau</t>
  </si>
  <si>
    <t>Panneau DSC</t>
  </si>
  <si>
    <t>TÉLÉPHONE</t>
  </si>
  <si>
    <t>Commande bidirectionnelle PNP HW</t>
  </si>
  <si>
    <t>Panneau de reprise Qolsys IQ2 Hardwire</t>
  </si>
  <si>
    <t>Destinataire</t>
  </si>
  <si>
    <t>BETA supervisé par EVS</t>
  </si>
  <si>
    <t>Panneau Interlogix Simon XT</t>
  </si>
  <si>
    <t>Panneau Honeywell Vista 20</t>
  </si>
  <si>
    <t>Module WiFi</t>
  </si>
  <si>
    <t>Mailout (Y/N)</t>
  </si>
  <si>
    <t>Legacy (Y/N)</t>
  </si>
  <si>
    <t>Medical Item (Y/N)</t>
  </si>
  <si>
    <t>Dummy Bundle</t>
  </si>
  <si>
    <t>SBN Product ID (for Packages)</t>
  </si>
  <si>
    <t>Legacy Sensors</t>
  </si>
  <si>
    <t>WATER BUG</t>
  </si>
  <si>
    <t>PANIC BUTTON - PERS</t>
  </si>
  <si>
    <t>HEAT RISE</t>
  </si>
  <si>
    <t>LOW TEMP</t>
  </si>
  <si>
    <t>MONTSR</t>
  </si>
  <si>
    <t>MONIHWCRED</t>
  </si>
  <si>
    <t>MONIHWADJ</t>
  </si>
  <si>
    <t>MONIHW</t>
  </si>
  <si>
    <t>MONICRED_CS</t>
  </si>
  <si>
    <t>MONCRED_SS</t>
  </si>
  <si>
    <t>UPG-QG-QBST</t>
  </si>
  <si>
    <t>Upgrade</t>
  </si>
  <si>
    <t>New Installation - Medical Alert</t>
  </si>
  <si>
    <t>SBN PRICE LIST</t>
  </si>
  <si>
    <t>Activate Stacking</t>
  </si>
  <si>
    <t>Stacking Group</t>
  </si>
  <si>
    <t>TEST1</t>
  </si>
  <si>
    <t>5FORLIFE-DB</t>
  </si>
  <si>
    <t>UPG-QG-QGAUTO</t>
  </si>
  <si>
    <t>Bundle Tier</t>
  </si>
  <si>
    <t>0</t>
  </si>
  <si>
    <t>1</t>
  </si>
  <si>
    <t>2</t>
  </si>
  <si>
    <t>4</t>
  </si>
  <si>
    <t>6</t>
  </si>
  <si>
    <t>3</t>
  </si>
  <si>
    <t>5</t>
  </si>
  <si>
    <t>Upgrade "From"</t>
  </si>
  <si>
    <t>CRM Item Code
50 Character Limit</t>
  </si>
  <si>
    <t>English Title
100 Character Limit</t>
  </si>
  <si>
    <t>French Title
100 Character Limit</t>
  </si>
  <si>
    <t>DPKCRED_CCR</t>
  </si>
  <si>
    <t>DEALER_DISC</t>
  </si>
  <si>
    <t>DB_QGDAUTO</t>
  </si>
  <si>
    <t>DB_QBTRAUTO</t>
  </si>
  <si>
    <t>DB_QBETTER2</t>
  </si>
  <si>
    <t>DB_QBEST2</t>
  </si>
  <si>
    <t>UPG-Q-GOOD-QGDAUTO</t>
  </si>
  <si>
    <t>UPG-Q-GOOD-QBETTER2</t>
  </si>
  <si>
    <t>UPG-Q-GOOD-QBTRAUTO</t>
  </si>
  <si>
    <t>UPG-Q-GOOD-QBEST2</t>
  </si>
  <si>
    <t>UPG-QGDAUTO-QBETTER2</t>
  </si>
  <si>
    <t>6MRDR</t>
  </si>
  <si>
    <t>6MRDR2</t>
  </si>
  <si>
    <t>3MRDR</t>
  </si>
  <si>
    <t>ADC</t>
  </si>
  <si>
    <t>Wireless</t>
  </si>
  <si>
    <t>Partial Delta Upgrade Q-GOOD to QBEST2</t>
  </si>
  <si>
    <t>Mise à niveau partielle en delta de Q-GOOD vers QBEST2</t>
  </si>
  <si>
    <t>Partial Delta Upgrade Q-GOOD to QGDAUTO</t>
  </si>
  <si>
    <t>Mise à niveau partielle en delta de Q-GOOD vers QGDAUTO</t>
  </si>
  <si>
    <t>Partial Delta Upgrade Q-GOOD to QBETTER2</t>
  </si>
  <si>
    <t>Mise à niveau partielle en delta de Q-GOOD vers QBETTER2</t>
  </si>
  <si>
    <t>Partial Delta Upgrade Q-GOOD to QBTRAUTO</t>
  </si>
  <si>
    <t>Mise à niveau partielle en delta de Q-GOOD vers QBTRAUTO</t>
  </si>
  <si>
    <t>Partial Delta Upgrade QGDAUTO to QBETTER2</t>
  </si>
  <si>
    <t>Mise à niveau partielle en delta de QGDAUTO vers QBETTER2</t>
  </si>
  <si>
    <t>Bundle Specification</t>
  </si>
  <si>
    <t>Bundle Type</t>
  </si>
  <si>
    <t>Programme de tarifs préférentiels pour les employés – Départ avec appli ou service de sécurité privé</t>
  </si>
  <si>
    <t>Medical</t>
  </si>
  <si>
    <t>Wired</t>
  </si>
  <si>
    <t xml:space="preserve">SECA DISC   </t>
  </si>
  <si>
    <t xml:space="preserve">SEC DISC    </t>
  </si>
  <si>
    <t xml:space="preserve">NSF CC      </t>
  </si>
  <si>
    <t xml:space="preserve">USNSF CC    </t>
  </si>
  <si>
    <t xml:space="preserve">FALS SR     </t>
  </si>
  <si>
    <t xml:space="preserve">FALS CS     </t>
  </si>
  <si>
    <t xml:space="preserve">FALS CR     </t>
  </si>
  <si>
    <t xml:space="preserve">FALS COL    </t>
  </si>
  <si>
    <t xml:space="preserve">FALS CC     </t>
  </si>
  <si>
    <t xml:space="preserve">CONT DISC   </t>
  </si>
  <si>
    <t xml:space="preserve">CONN DISC   </t>
  </si>
  <si>
    <t>COMM DISC</t>
  </si>
  <si>
    <t xml:space="preserve">COMM DISC   </t>
  </si>
  <si>
    <t>6 Mths at Reduced Rate @ $19.99</t>
  </si>
  <si>
    <t>6 Mths at Reduced Rate @ $29.99</t>
  </si>
  <si>
    <t>3MRDR - 3 Mths at Reduced Rate @ $19.99</t>
  </si>
  <si>
    <t>Offre de six mois gratuits -19.99 $</t>
  </si>
  <si>
    <t>Offre de six mois gratuits -29.99 $</t>
  </si>
  <si>
    <t xml:space="preserve">6 Months Free Credit - $19.99 </t>
  </si>
  <si>
    <t xml:space="preserve">6 Months Free Credit - $29.99 </t>
  </si>
  <si>
    <t>ADC_VID_REC</t>
  </si>
  <si>
    <t>Onboard Recording</t>
  </si>
  <si>
    <t>Enregistrement intégré</t>
  </si>
  <si>
    <t>ADC-V515-US</t>
  </si>
  <si>
    <t>PKCOMM</t>
  </si>
  <si>
    <t>DXS-LRW_ALARM</t>
  </si>
  <si>
    <t>DXS-LRP_ALARM</t>
  </si>
  <si>
    <t>DXS-62_ALARM</t>
  </si>
  <si>
    <t>DXS-64_ALARM</t>
  </si>
  <si>
    <t>1.01a</t>
  </si>
  <si>
    <t>Test</t>
  </si>
  <si>
    <t>added in pers bundles AC, ACFD and ACGO</t>
  </si>
  <si>
    <t>1.01b</t>
  </si>
  <si>
    <t>added in AlarmForce Bundles PKE2DMK, PKAFSECU, PKAFCONT, PKAFCOMM and items included in bundles</t>
  </si>
  <si>
    <t>1.01c</t>
  </si>
  <si>
    <t>added child items to enable proper bundle choices for PKAFCOMM</t>
  </si>
  <si>
    <t>1.01d</t>
  </si>
  <si>
    <t>Added 17 legacy product substitution SKUS as per request from CGI</t>
  </si>
  <si>
    <t>1.01e</t>
  </si>
  <si>
    <t>1. The following MDT (and ProdCat) Columns added and populated: Mailout (Y/N) column AQ, Legacy (Y/N) column AR, Medical Item (Y/N) column AS
2. “Tweaked” data in Mailout (Y/N) and Legacy (Y/N) columns on rows 305, 306, 308 and 309 to ensure all variations for these columns can be tested. E.g. Y/Y, Y/N, N/N, N/Y
3. SAGE Depletion Code (R) Return Code (S) reviewed by Scott S and updated as required (lines 459 and higher).
4. CRM Unique MDT tab added to start laying foundation for testing (process and PRODCAT requirements yet to be fully defined by IT)
     -  UPG-Q-GOOD-QBEST2 unique to CRM Product ID added (Upgrade from Qolsys Good to Qolsys Best)
Then propagated into following tabs: CRM ProdCat, CRM Price, CRM Bundle List, CRM Relationship, CRM Assoc, 
5.  CRM ProdCat tab – Used previously blank column B to Reflect SBN ID (as Product ID column is now CRM Product ID)
     -  Note:  only variance between the columns at this time is line 510 upgrade scenario.</t>
  </si>
  <si>
    <t>1.01f</t>
  </si>
  <si>
    <t>y</t>
  </si>
  <si>
    <t>1.01g</t>
  </si>
  <si>
    <t>1.01g V3</t>
  </si>
  <si>
    <t xml:space="preserve">Added stacking logic in MDT, enabled one test group.  Updated relationships tab to remove MOVE10X24 and replace with corrected MOVE10FOR24. </t>
  </si>
  <si>
    <t>1.01h</t>
  </si>
  <si>
    <t>Addded dummy bundle names,
update name of test upgrade package,
Added activate stacking and stacking group columns and set up a test group (10X24IN and MOVE10FOR24),
Assigned Tier levels to bundles</t>
  </si>
  <si>
    <t>1.01h V2</t>
  </si>
  <si>
    <t>Addded dummy bundle names as CRM Products
Added Bundle Specfications, Bundle Type and Promo / Offer Type columns
Updated ProdCat Tab with new columns
Added 4 new partial delta upgrade packages for testing (inluding mapping associations and relationships)
Corrected somr "blank" "_" CRM ID naming conventions (e.g. CRM name stays with a blank but SBN Product ID updated with underscore to match SBN)</t>
  </si>
  <si>
    <t>V2.0</t>
  </si>
  <si>
    <t>Commercial - Takeover - Wireless</t>
  </si>
  <si>
    <t>Commercial - Takeover - Wired</t>
  </si>
  <si>
    <t>Reverted back to one CRM Bundle List tab in ProdCat.</t>
  </si>
  <si>
    <t>Residential - Install - Wireless</t>
  </si>
  <si>
    <t>Residential - Takeover - Wireless</t>
  </si>
  <si>
    <t>Commercial - Install - Wireless</t>
  </si>
  <si>
    <t>Residential - Takeover - Wired</t>
  </si>
  <si>
    <t>UPG-QBETTER2-QBEST2</t>
  </si>
  <si>
    <t>UPG-Q-BETTER-QBTRAUTO</t>
  </si>
  <si>
    <t>UPG-Q-BETTER-QBEST2</t>
  </si>
  <si>
    <t>UPG-QHWBTR-QHWBTRAU</t>
  </si>
  <si>
    <t>UPG-QHWBTR-QHWBEST2</t>
  </si>
  <si>
    <t>UPG-QHWBTR2-QHWBTRAU</t>
  </si>
  <si>
    <t>UPG-QHWBTR2-QHWBEST2</t>
  </si>
  <si>
    <t>UPG-QHWBTRAU-QHWBEST2</t>
  </si>
  <si>
    <t>UPG-QHWGDAU-QHWBTR2</t>
  </si>
  <si>
    <t>UPG-QHWGDAU-QHWBTRAU</t>
  </si>
  <si>
    <t>UPG-QHWGDAU-QHWBEST2</t>
  </si>
  <si>
    <t>UPG-QHWGOOD-QHWGDAU</t>
  </si>
  <si>
    <t>UPG-QHWGOOD-QHWBTR2</t>
  </si>
  <si>
    <t>UPG-QHWGOOD-QHWBTRAU</t>
  </si>
  <si>
    <t>UPG-QHWGOOD-QHWBEST2</t>
  </si>
  <si>
    <t>UPG-SMBBRAU-SMBQBT2</t>
  </si>
  <si>
    <t>UPG-SMBQBR-SMBBRAU</t>
  </si>
  <si>
    <t>UPG-SMBQBR-SMBQBT2</t>
  </si>
  <si>
    <t>UPG-SMBGDAU-SMBQBR</t>
  </si>
  <si>
    <t>UPG-SMBGDAU-SMBBRAU</t>
  </si>
  <si>
    <t>UPG-SMBQGD-SMBGDAU</t>
  </si>
  <si>
    <t>UPG-SMBQGD-SMBBRAU</t>
  </si>
  <si>
    <t>UPG-SMBQGD-SMBQBR</t>
  </si>
  <si>
    <t>UPG-SMBQGD-SMBQBT2</t>
  </si>
  <si>
    <t>UPG-SMBHBRAU-SMBHWBT2</t>
  </si>
  <si>
    <t>UPG-SMBQHWBR-SMBHWBT2</t>
  </si>
  <si>
    <t>UPG-SMBQHWBR-SMBHBRAU</t>
  </si>
  <si>
    <t>UPG-SMBHGDAU-SMBHWBT2</t>
  </si>
  <si>
    <t>UPG-SMBHGDAU-SMBHBRAU</t>
  </si>
  <si>
    <t>UPG-SMBHGDAU-SMBQHWBR</t>
  </si>
  <si>
    <t>UPG-SMBQHWGD-SMBHWBT2</t>
  </si>
  <si>
    <t>UPG-SMBQHWGD-SMBHBRAU</t>
  </si>
  <si>
    <t>UPG-SMBQHWGD-SMBQHWBR</t>
  </si>
  <si>
    <t>UPG-SMBQHWGD-SMBHGDAU</t>
  </si>
  <si>
    <t>UPG-QBETTER2-QBTRAUTO</t>
  </si>
  <si>
    <t>Partial Delta Upgrade QBETTER2 to QBEST2</t>
  </si>
  <si>
    <t>Partial Delta Upgrade QBETTER2 to QBTRAUTO</t>
  </si>
  <si>
    <t>Partial Delta Upgrade Q-BETTER to QBEST2</t>
  </si>
  <si>
    <t>Partial Delta Upgrade Q-BETTER to QBTRAUTO</t>
  </si>
  <si>
    <t>Partial Delta Upgrade QHWBTR2 to QHWBTRAU</t>
  </si>
  <si>
    <t>Partial Delta Upgrade QHWBTR2 to QHWBEST2</t>
  </si>
  <si>
    <t>Partial Delta Upgrade QHWBTRAU to QHWBEST2</t>
  </si>
  <si>
    <t>Partial Delta Upgrade QHWBTR to QHWBTRAU</t>
  </si>
  <si>
    <t>Partial Delta Upgrade QHWBTR to QHWBEST2</t>
  </si>
  <si>
    <t>Partial Delta Upgrade QHWGDAU to QHWBEST2</t>
  </si>
  <si>
    <t>Partial Delta Upgrade QHWGDAU to QHWBTR2</t>
  </si>
  <si>
    <t>Partial Delta Upgrade QHWGDAU to QHWBTRAU</t>
  </si>
  <si>
    <t>Partial Delta Upgrade QHWGOOD to QHWBEST2</t>
  </si>
  <si>
    <t>Partial Delta Upgrade QHWGOOD to QHWBTR2</t>
  </si>
  <si>
    <t>Partial Delta Upgrade QHWGOOD to QHWBTRAU</t>
  </si>
  <si>
    <t>Partial Delta Upgrade QHWGOOD to QHWGDAU</t>
  </si>
  <si>
    <t>Partial Delta Upgrade SMBBRAU to SMBQBT2</t>
  </si>
  <si>
    <t>Partial Delta Upgrade SMBGDAU to SMBBRAU</t>
  </si>
  <si>
    <t>Partial Delta Upgrade SMBGDAU to SMBQBR</t>
  </si>
  <si>
    <t>Partial Delta Upgrade SMBHBRAU to SMBHWBT2</t>
  </si>
  <si>
    <t>Partial Delta Upgrade SMBHGDAU to SMBHBRAU</t>
  </si>
  <si>
    <t>Partial Delta Upgrade SMBHGDAU to SMBHWBT2</t>
  </si>
  <si>
    <t>Partial Delta Upgrade SMBHGDAU to SMBQHWBR</t>
  </si>
  <si>
    <t>Partial Delta Upgrade SMBQBR to SMBBRAU</t>
  </si>
  <si>
    <t>Partial Delta Upgrade SMBQBR to SMBQBT2</t>
  </si>
  <si>
    <t>Partial Delta Upgrade SMBQGD to SMBBRAU</t>
  </si>
  <si>
    <t>Partial Delta Upgrade SMBQGD to SMBGDAU</t>
  </si>
  <si>
    <t>Partial Delta Upgrade SMBQGD to SMBQBR</t>
  </si>
  <si>
    <t>Partial Delta Upgrade SMBQGD to SMBQBT2</t>
  </si>
  <si>
    <t>Partial Delta Upgrade SMBQHWBR to SMBHBRAU</t>
  </si>
  <si>
    <t>Partial Delta Upgrade SMBQHWBR to SMBHWBT2</t>
  </si>
  <si>
    <t>Partial Delta Upgrade SMBQHWGD to SMBHBRAU</t>
  </si>
  <si>
    <t>Partial Delta Upgrade SMBQHWGD to SMBHGDAU</t>
  </si>
  <si>
    <t>Partial Delta Upgrade SMBQHWGD to SMBHWBT2</t>
  </si>
  <si>
    <t>Partial Delta Upgrade SMBQHWGD to SMBQHWBR</t>
  </si>
  <si>
    <t>Mise à niveau partielle en delta de QBETTER2 vers QBEST2</t>
  </si>
  <si>
    <t>Mise à niveau partielle en delta de QBETTER2 vers QBTRAUTO</t>
  </si>
  <si>
    <t>Mise à niveau partielle en delta de Q-BETTER vers QBEST2</t>
  </si>
  <si>
    <t>Mise à niveau partielle en delta de Q-BETTER vers QBTRAUTO</t>
  </si>
  <si>
    <t>Mise à niveau partielle en delta de QHWBTR2 vers QHWBTRAU</t>
  </si>
  <si>
    <t>Mise à niveau partielle en delta de QHWBTR2 vers QHWBEST2</t>
  </si>
  <si>
    <t>Mise à niveau partielle en delta de QHWBTRAU vers QHWBEST2</t>
  </si>
  <si>
    <t>Mise à niveau partielle en delta de QHWBTR vers QHWBTRAU</t>
  </si>
  <si>
    <t>Mise à niveau partielle en delta de QHWBTR vers QHWBEST2</t>
  </si>
  <si>
    <t>Mise à niveau partielle en delta de QHWGDAU vers QHWBEST2</t>
  </si>
  <si>
    <t>Mise à niveau partielle en delta de QHWGDAU vers QHWBTR2</t>
  </si>
  <si>
    <t>Mise à niveau partielle en delta de QHWGDAU vers QHWBTRAU</t>
  </si>
  <si>
    <t>Mise à niveau partielle en delta de QHWGOOD vers QHWBEST2</t>
  </si>
  <si>
    <t>Mise à niveau partielle en delta de QHWGOOD vers QHWBTR2</t>
  </si>
  <si>
    <t>Mise à niveau partielle en delta de QHWGOOD vers QHWBTRAU</t>
  </si>
  <si>
    <t>Mise à niveau partielle en delta de QHWGOOD vers QHWGDAU</t>
  </si>
  <si>
    <t>Mise à niveau partielle en delta de SMBBRAU vers SMBQBT2</t>
  </si>
  <si>
    <t>Mise à niveau partielle en delta de SMBGDAU vers SMBBRAU</t>
  </si>
  <si>
    <t>Mise à niveau partielle en delta de SMBGDAU vers SMBQBR</t>
  </si>
  <si>
    <t>Mise à niveau partielle en delta de SMBHBRAU vers SMBHWBT2</t>
  </si>
  <si>
    <t>Mise à niveau partielle en delta de SMBHGDAU vers SMBHBRAU</t>
  </si>
  <si>
    <t>Mise à niveau partielle en delta de SMBHGDAU vers SMBHWBT2</t>
  </si>
  <si>
    <t>Mise à niveau partielle en delta de SMBHGDAU vers SMBQHWBR</t>
  </si>
  <si>
    <t>Mise à niveau partielle en delta de SMBQBR vers SMBBRAU</t>
  </si>
  <si>
    <t>Mise à niveau partielle en delta de SMBQBR vers SMBQBT2</t>
  </si>
  <si>
    <t>Mise à niveau partielle en delta de SMBQGD vers SMBBRAU</t>
  </si>
  <si>
    <t>Mise à niveau partielle en delta de SMBQGD vers SMBGDAU</t>
  </si>
  <si>
    <t>Mise à niveau partielle en delta de SMBQGD vers SMBQBR</t>
  </si>
  <si>
    <t>Mise à niveau partielle en delta de SMBQGD vers SMBQBT2</t>
  </si>
  <si>
    <t>Mise à niveau partielle en delta de SMBQHWBR vers SMBHBRAU</t>
  </si>
  <si>
    <t>Mise à niveau partielle en delta de SMBQHWBR vers SMBHWBT2</t>
  </si>
  <si>
    <t>Mise à niveau partielle en delta de SMBQHWGD vers SMBHBRAU</t>
  </si>
  <si>
    <t>Mise à niveau partielle en delta de SMBQHWGD vers SMBHGDAU</t>
  </si>
  <si>
    <t>Mise à niveau partielle en delta de SMBQHWGD vers SMBHWBT2</t>
  </si>
  <si>
    <t>Mise à niveau partielle en delta de SMBQHWGD vers SMBQHWBR</t>
  </si>
  <si>
    <t>Add to customer asset</t>
  </si>
  <si>
    <t>EQUIADJ</t>
  </si>
  <si>
    <t>DISCSS</t>
  </si>
  <si>
    <t>DISCSRETN</t>
  </si>
  <si>
    <t>DISCSCARE</t>
  </si>
  <si>
    <t>DISCHO2</t>
  </si>
  <si>
    <t>UPG-QGDAUTO-QBTRAUTO</t>
  </si>
  <si>
    <t>UPG-QGDAUTO-QBEST2</t>
  </si>
  <si>
    <t>UPG-QBTRAUTO-QBEST2</t>
  </si>
  <si>
    <t>UPG-SMBGDAU-SMBQBT2</t>
  </si>
  <si>
    <t>Mise à niveau partielle en delta de QGDAUTO vers QBTRAUTO</t>
  </si>
  <si>
    <t>Mise à niveau partielle en delta de QGDAUTO vers QBEST2</t>
  </si>
  <si>
    <t>Mise à niveau partielle en delta de QBTRAUTO vers QBEST2</t>
  </si>
  <si>
    <t>Mise à niveau partielle en delta de SMBGDAU vers SMBQBT2</t>
  </si>
  <si>
    <t>DB_WLSTART</t>
  </si>
  <si>
    <t>DB_VIDAUTO</t>
  </si>
  <si>
    <t>DB_STARTER</t>
  </si>
  <si>
    <t>DB_SMBQWLGD</t>
  </si>
  <si>
    <t>DB_SMBQWLBT</t>
  </si>
  <si>
    <t>DB_SMBQWLBR</t>
  </si>
  <si>
    <t>DB_SMBQHWGD</t>
  </si>
  <si>
    <t>DB_SMBQHWBT</t>
  </si>
  <si>
    <t>DB_SMBQHWBR</t>
  </si>
  <si>
    <t>DB_SMBQGD</t>
  </si>
  <si>
    <t>DB_SMBQBT</t>
  </si>
  <si>
    <t>DB_SMBQBR</t>
  </si>
  <si>
    <t>DB_QWLGOOD</t>
  </si>
  <si>
    <t>DB_QWLGDAU</t>
  </si>
  <si>
    <t>DB_QWLBTRAU</t>
  </si>
  <si>
    <t>DB_QWLBTR2</t>
  </si>
  <si>
    <t>DB_QWLBTR</t>
  </si>
  <si>
    <t>DB_QWLBEST</t>
  </si>
  <si>
    <t>DB_QHWGOOD</t>
  </si>
  <si>
    <t>DB_QHWGDAU</t>
  </si>
  <si>
    <t>DB_QHWBTRAU</t>
  </si>
  <si>
    <t>DB_QHWBTR2</t>
  </si>
  <si>
    <t>DB_QHWBTR</t>
  </si>
  <si>
    <t>DB_QHWBEST</t>
  </si>
  <si>
    <t>DB_Q-GOOD</t>
  </si>
  <si>
    <t>DB_Q-BETTER</t>
  </si>
  <si>
    <t>DB_Q-BEST</t>
  </si>
  <si>
    <t>DB_PKTSSECA</t>
  </si>
  <si>
    <t>DB_PKTSSEC</t>
  </si>
  <si>
    <t>DB_PKTSCONT</t>
  </si>
  <si>
    <t>DB_PKTSCONN</t>
  </si>
  <si>
    <t>DB_PKTHSECA</t>
  </si>
  <si>
    <t>DB_PKTHSEC</t>
  </si>
  <si>
    <t>DB_PKTHDSEC</t>
  </si>
  <si>
    <t>DB_PKTHDSEA</t>
  </si>
  <si>
    <t>DB_PKTHDCON</t>
  </si>
  <si>
    <t>DB_PKTHDCOM</t>
  </si>
  <si>
    <t>DB_PKTHCONT</t>
  </si>
  <si>
    <t>DB_PKTHCONN</t>
  </si>
  <si>
    <t>DB_PKTHCOMM</t>
  </si>
  <si>
    <t>DB_PKT2SECA</t>
  </si>
  <si>
    <t>DB_PKT2SEC</t>
  </si>
  <si>
    <t>DB_PKT2CONT</t>
  </si>
  <si>
    <t>DB_PKT2CONN</t>
  </si>
  <si>
    <t>DB_PKT2COMM</t>
  </si>
  <si>
    <t>DB_PKSEC_SA</t>
  </si>
  <si>
    <t>DB_PKHHSECA</t>
  </si>
  <si>
    <t>DB_PKHHSEC</t>
  </si>
  <si>
    <t>DB_PKHHCONN</t>
  </si>
  <si>
    <t>DB_PKHHCOMM</t>
  </si>
  <si>
    <t>DB_HWSECURE</t>
  </si>
  <si>
    <t>DB_HWSEC_AC</t>
  </si>
  <si>
    <t>DB_GOOD</t>
  </si>
  <si>
    <t>DB_BETTER</t>
  </si>
  <si>
    <t>DB_BEST</t>
  </si>
  <si>
    <t>DB_QHWBEST2</t>
  </si>
  <si>
    <t>DB_QWLBEST2</t>
  </si>
  <si>
    <t>DB_SMBQBT2</t>
  </si>
  <si>
    <t>DB_SMBHWBT2</t>
  </si>
  <si>
    <t>DB_SMBWLBT2</t>
  </si>
  <si>
    <t>DB_SMBBRAU</t>
  </si>
  <si>
    <t>DB_SMBHBRAU</t>
  </si>
  <si>
    <t>DB_SMBWBRAU</t>
  </si>
  <si>
    <t>DB_SMBGDAU</t>
  </si>
  <si>
    <t>DB_SMBHGDAU</t>
  </si>
  <si>
    <t>DB_SMBWGDAU</t>
  </si>
  <si>
    <t>DB_ACGO</t>
  </si>
  <si>
    <t>DB_AC</t>
  </si>
  <si>
    <t>DB_ACFD</t>
  </si>
  <si>
    <t>DB_ACQCEN</t>
  </si>
  <si>
    <t>DB_ACQCENFD</t>
  </si>
  <si>
    <t>DB_ACQCF</t>
  </si>
  <si>
    <t>DB_ACQCFD</t>
  </si>
  <si>
    <t>DB_PKE2DMK</t>
  </si>
  <si>
    <t>DB_PKAFSECU</t>
  </si>
  <si>
    <t>DB_PKAFCONT</t>
  </si>
  <si>
    <t>DB_PKAFCOMM</t>
  </si>
  <si>
    <t>DB_ACCELLFD</t>
  </si>
  <si>
    <t>DB_COMM</t>
  </si>
  <si>
    <t>DB_DIAMOND</t>
  </si>
  <si>
    <t>DB_GOLD</t>
  </si>
  <si>
    <t>DB_GOLD_ACC</t>
  </si>
  <si>
    <t>DB_HWCOMMAN</t>
  </si>
  <si>
    <t>DB_HWCONNEC</t>
  </si>
  <si>
    <t>DB_HWCONTRO</t>
  </si>
  <si>
    <t>DB_PACKSNL</t>
  </si>
  <si>
    <t>DB_PACKSNL2</t>
  </si>
  <si>
    <t>DB_PACKSPD</t>
  </si>
  <si>
    <t>DB_PACKSPK</t>
  </si>
  <si>
    <t>DB_PKCOMMAN</t>
  </si>
  <si>
    <t>DB_PKCONNEC</t>
  </si>
  <si>
    <t>DB_PKCONTRO</t>
  </si>
  <si>
    <t>DB_PKEVS</t>
  </si>
  <si>
    <t>DB_PKEVSD</t>
  </si>
  <si>
    <t>DB_PKEVSD2</t>
  </si>
  <si>
    <t>DB_PKEVSK</t>
  </si>
  <si>
    <t>DB_PKEVSK2</t>
  </si>
  <si>
    <t>DB_PKEVSKB</t>
  </si>
  <si>
    <t>DB_PKHW</t>
  </si>
  <si>
    <t>DB_PKHWOLD</t>
  </si>
  <si>
    <t>DB_PKNL</t>
  </si>
  <si>
    <t>DB_PKNLTW</t>
  </si>
  <si>
    <t>DB_PKPERS</t>
  </si>
  <si>
    <t>DB_PKPERSFS</t>
  </si>
  <si>
    <t>DB_PKS2DMK</t>
  </si>
  <si>
    <t>DB_PKSALEQU</t>
  </si>
  <si>
    <t>DB_PKSEC_AC</t>
  </si>
  <si>
    <t>DB_PKSEC_X</t>
  </si>
  <si>
    <t>DB_PKSECURE</t>
  </si>
  <si>
    <t>DB_PKSMART</t>
  </si>
  <si>
    <t>DB_PKSNL_P</t>
  </si>
  <si>
    <t>DB_PKSNLDMK</t>
  </si>
  <si>
    <t>DB_PKSNLR</t>
  </si>
  <si>
    <t>DB_PKSNL2DMK</t>
  </si>
  <si>
    <t>DB_PKSNL2DMKR</t>
  </si>
  <si>
    <t>DB_PKTSCOMD</t>
  </si>
  <si>
    <t>DB_PKVID1</t>
  </si>
  <si>
    <t>DB_PKVID2</t>
  </si>
  <si>
    <t>DB_PKVIDEO</t>
  </si>
  <si>
    <t>DB_PKVR1</t>
  </si>
  <si>
    <t>DB_PKVR2</t>
  </si>
  <si>
    <t>DB_PLATINUM</t>
  </si>
  <si>
    <t>DB_VEXPAN</t>
  </si>
  <si>
    <t>DB_VID&amp;AUTO</t>
  </si>
  <si>
    <t>DB_XSTARTER</t>
  </si>
  <si>
    <t>DB_AC CELL</t>
  </si>
  <si>
    <t>DB_PACKA</t>
  </si>
  <si>
    <t>DB_PACKB</t>
  </si>
  <si>
    <t>DB_VNDA_RES</t>
  </si>
  <si>
    <t>Partial Delta Upgrade QGDAUTO to QBTRAUTO</t>
  </si>
  <si>
    <t>Partial Delta Upgrade QGDAUTO to QBEST2</t>
  </si>
  <si>
    <t>Partial Delta Upgrade QBTRAUTO to QBEST2</t>
  </si>
  <si>
    <t>Partial Delta Upgrade SMBGDAU to SMBQBT2</t>
  </si>
  <si>
    <t>Active / Inactive</t>
  </si>
  <si>
    <t>Commercial - Upgrade - Wired</t>
  </si>
  <si>
    <t>Commercial - Upgrade - Wireless</t>
  </si>
  <si>
    <t>Residential - Upgrade - Wired</t>
  </si>
  <si>
    <t>Residential - Upgrade - Wireless</t>
  </si>
  <si>
    <t>Inactive</t>
  </si>
  <si>
    <t>V2.02</t>
  </si>
  <si>
    <t>V2.03</t>
  </si>
  <si>
    <t>Migration Bundle</t>
  </si>
  <si>
    <t>MIGRATE</t>
  </si>
  <si>
    <t>MIGRATEW</t>
  </si>
  <si>
    <t>MIGRATEH</t>
  </si>
  <si>
    <t>DB_MIGRATEW</t>
  </si>
  <si>
    <t>DB_MIGRATEH</t>
  </si>
  <si>
    <t>Migration Bundle - Wireless</t>
  </si>
  <si>
    <t>Migration Bundle - Hard Wired</t>
  </si>
  <si>
    <t>Bundle de migration - Sans fil</t>
  </si>
  <si>
    <t>Bundle de migration - filaire</t>
  </si>
  <si>
    <t>• ~40 new upgrade bundles with fully mapped associations and relationships
• Updated WOST for bundles to align to updated WOST convention
• Updated bundle list to advise which bundles are active and inactive
• Added dummy bundles for all bundles; 134 dummy product IDs created
• New CRM Product ID created for items which are both PERS and Legacy (splitting those four items which were common between both PERS and Legacy)
• Corrections on config for a handful of promotions (adding date control flags when they were missing)
• Updates to SBN where there were incorrect values in the SALE or SERV price list
- Added missing Self Install Eligable column to ProdCat tab
NEW post the the Compare File
 - MIGRATEW (wireless) bundle created to support data migration (for testing)
 - MIGRATEH (hard wired) bundle created to support data migration (for testing)
- Bundles AC, ACFD, PKPERSFS were originally set up in Assoc to the Generic ACC.  In SBN those packages are associated with ACC_EVS_S1.  I have updated the associations for those packages to have ACC_EVS_S1 vs. ACC.</t>
  </si>
  <si>
    <t>V2.03a</t>
  </si>
  <si>
    <t>In CRM PRICE SERV tab; changed Name of Price List from BSH STD to BSH SERV for all items in that CRM Price List.</t>
  </si>
  <si>
    <t>V2.03b</t>
  </si>
  <si>
    <t>BSH_SERV</t>
  </si>
  <si>
    <r>
      <t xml:space="preserve">CRM PRICE SERV tab updated price list name from BSH SERV --&gt;  BSH_SERV
PKSEC_ACCESS
- Did </t>
    </r>
    <r>
      <rPr>
        <b/>
        <sz val="11"/>
        <color theme="1"/>
        <rFont val="Calibri"/>
        <family val="2"/>
        <scheme val="minor"/>
      </rPr>
      <t>not</t>
    </r>
    <r>
      <rPr>
        <sz val="11"/>
        <color theme="1"/>
        <rFont val="Calibri"/>
        <family val="2"/>
        <scheme val="minor"/>
      </rPr>
      <t xml:space="preserve"> change definition from Product to Product Bundle (this is not a bundle)
-</t>
    </r>
    <r>
      <rPr>
        <b/>
        <sz val="11"/>
        <color theme="1"/>
        <rFont val="Calibri"/>
        <family val="2"/>
        <scheme val="minor"/>
      </rPr>
      <t xml:space="preserve"> Did</t>
    </r>
    <r>
      <rPr>
        <sz val="11"/>
        <color theme="1"/>
        <rFont val="Calibri"/>
        <family val="2"/>
        <scheme val="minor"/>
      </rPr>
      <t xml:space="preserve"> remove from Relationships
- Did remove from Associations
- </t>
    </r>
    <r>
      <rPr>
        <b/>
        <sz val="11"/>
        <color theme="1"/>
        <rFont val="Calibri"/>
        <family val="2"/>
        <scheme val="minor"/>
      </rPr>
      <t xml:space="preserve">Did not </t>
    </r>
    <r>
      <rPr>
        <sz val="11"/>
        <color theme="1"/>
        <rFont val="Calibri"/>
        <family val="2"/>
        <scheme val="minor"/>
      </rPr>
      <t>make any changes in CRM Bundle list (as it wasn't there and should not be there)</t>
    </r>
  </si>
  <si>
    <t>V2.03c</t>
  </si>
  <si>
    <t>-  Fixed lookup in CRM PRICE SALE and CRM PRICE SERVICE as Discount List column lookup needed to be corrected.
- Corrected fill down error in CRM PRODCAT tab in Decimals Supported column</t>
  </si>
  <si>
    <t>Substitution</t>
  </si>
  <si>
    <t>V2.03d</t>
  </si>
  <si>
    <t>Added new relationships to support launch of V515 Indoor Camera</t>
  </si>
  <si>
    <t>Indoor Camera - ADC-V515</t>
  </si>
  <si>
    <t>Indoor Video Camera - ADC-V515</t>
  </si>
  <si>
    <t>Caméra intérieure - ADC-V515</t>
  </si>
  <si>
    <t>V2.03e</t>
  </si>
  <si>
    <t>Revised descriptions of new 515 SKUs, added SBN Component Flag X to the parent SKU, changed substitution relationships to bi-directional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</si>
</sst>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quot;$&quot;#,##0.00;[Red]\-&quot;$&quot;#,##0.00"/>
    <numFmt numFmtId="165" formatCode="_-&quot;$&quot;* #,##0.00_-;\-&quot;$&quot;* #,##0.00_-;_-&quot;$&quot;* &quot;-&quot;??_-;_-@_-"/>
    <numFmt numFmtId="166" formatCode="0.0"/>
  </numFmts>
  <fonts count="51" x14ac:knownFonts="1">
    <font>
      <sz val="11"/>
      <color theme="1"/>
      <name val="Calibri"/>
      <family val="2"/>
      <scheme val="minor"/>
    </font>
    <font>
      <b/>
      <sz val="11"/>
      <color theme="1"/>
      <name val="Calibri"/>
      <family val="2"/>
      <scheme val="minor"/>
    </font>
    <font>
      <sz val="12"/>
      <color theme="0"/>
      <name val="Calibri"/>
      <family val="2"/>
      <scheme val="minor"/>
    </font>
    <font>
      <sz val="11"/>
      <color theme="1"/>
      <name val="Calibri"/>
      <family val="2"/>
      <scheme val="minor"/>
    </font>
    <font>
      <sz val="11"/>
      <name val="Calibri"/>
      <family val="2"/>
      <scheme val="minor"/>
    </font>
    <font>
      <sz val="9"/>
      <color indexed="81"/>
      <name val="Tahoma"/>
      <family val="2"/>
    </font>
    <font>
      <b/>
      <sz val="9"/>
      <color indexed="81"/>
      <name val="Tahoma"/>
      <family val="2"/>
    </font>
    <font>
      <sz val="11"/>
      <name val="Calibri"/>
      <family val="2"/>
    </font>
    <font>
      <b/>
      <sz val="11"/>
      <name val="Calibri"/>
      <family val="2"/>
      <scheme val="minor"/>
    </font>
    <font>
      <sz val="11"/>
      <color theme="1"/>
      <name val="Calibri"/>
      <family val="2"/>
    </font>
    <font>
      <sz val="11"/>
      <color rgb="FFFF0000"/>
      <name val="Calibri"/>
      <family val="2"/>
      <scheme val="minor"/>
    </font>
    <font>
      <b/>
      <sz val="11"/>
      <color rgb="FFFF000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i/>
      <sz val="11"/>
      <color theme="1"/>
      <name val="Calibri"/>
      <family val="2"/>
      <scheme val="minor"/>
    </font>
    <font>
      <sz val="10"/>
      <name val="MS Sans Serif"/>
      <family val="2"/>
    </font>
    <font>
      <b/>
      <i/>
      <sz val="11"/>
      <color theme="1"/>
      <name val="Calibri"/>
      <family val="2"/>
      <scheme val="minor"/>
    </font>
    <font>
      <strike/>
      <sz val="11"/>
      <color theme="1"/>
      <name val="Calibri"/>
      <family val="2"/>
      <scheme val="minor"/>
    </font>
    <font>
      <b/>
      <sz val="11"/>
      <color theme="8"/>
      <name val="Calibri"/>
      <family val="2"/>
      <scheme val="minor"/>
    </font>
    <font>
      <b/>
      <sz val="11"/>
      <color theme="4"/>
      <name val="Calibri"/>
      <family val="2"/>
      <scheme val="minor"/>
    </font>
    <font>
      <sz val="11"/>
      <color rgb="FF00B0F0"/>
      <name val="Calibri"/>
      <family val="2"/>
      <scheme val="minor"/>
    </font>
    <font>
      <b/>
      <sz val="11"/>
      <color rgb="FF002060"/>
      <name val="Calibri"/>
      <family val="2"/>
      <scheme val="minor"/>
    </font>
    <font>
      <sz val="12"/>
      <color theme="1"/>
      <name val="Calibri"/>
      <family val="2"/>
      <scheme val="minor"/>
    </font>
    <font>
      <u/>
      <sz val="11"/>
      <color theme="1"/>
      <name val="Calibri"/>
      <family val="2"/>
      <scheme val="minor"/>
    </font>
    <font>
      <u/>
      <sz val="11"/>
      <name val="Calibri"/>
      <family val="2"/>
      <scheme val="minor"/>
    </font>
    <font>
      <sz val="12"/>
      <color rgb="FFFF0000"/>
      <name val="Calibri"/>
      <family val="2"/>
      <scheme val="minor"/>
    </font>
    <font>
      <sz val="11"/>
      <color rgb="FF172B4D"/>
      <name val="Segoe UI"/>
      <family val="2"/>
    </font>
    <font>
      <sz val="11"/>
      <color rgb="FFFFC000"/>
      <name val="Calibri"/>
      <family val="2"/>
      <scheme val="minor"/>
    </font>
    <font>
      <sz val="11"/>
      <color rgb="FF000000"/>
      <name val="Calibri"/>
      <family val="2"/>
      <scheme val="minor"/>
    </font>
    <font>
      <b/>
      <sz val="11"/>
      <color rgb="FF000000"/>
      <name val="Calibri"/>
      <family val="2"/>
      <scheme val="minor"/>
    </font>
    <font>
      <b/>
      <sz val="11"/>
      <color theme="1"/>
      <name val="Calibri"/>
      <family val="2"/>
    </font>
    <font>
      <b/>
      <strike/>
      <sz val="11"/>
      <color theme="1"/>
      <name val="Calibri"/>
      <family val="2"/>
      <scheme val="minor"/>
    </font>
    <font>
      <sz val="10"/>
      <color rgb="FF000000"/>
      <name val="Times New Roman"/>
      <family val="1"/>
    </font>
    <font>
      <sz val="11"/>
      <color rgb="FF000000"/>
      <name val="Calibri"/>
      <family val="2"/>
    </font>
    <font>
      <b/>
      <sz val="9"/>
      <color rgb="FF000000"/>
      <name val="Tahoma"/>
      <family val="2"/>
    </font>
    <font>
      <sz val="9"/>
      <color rgb="FF000000"/>
      <name val="Tahoma"/>
      <family val="2"/>
    </font>
    <font>
      <b/>
      <sz val="11"/>
      <color theme="0"/>
      <name val="Calibri"/>
      <family val="2"/>
    </font>
    <font>
      <b/>
      <sz val="11"/>
      <color rgb="FFFFFF00"/>
      <name val="Calibri"/>
      <family val="2"/>
    </font>
    <font>
      <sz val="11"/>
      <color theme="1"/>
      <name val="Calibri"/>
      <family val="2"/>
    </font>
  </fonts>
  <fills count="53">
    <fill>
      <patternFill patternType="none"/>
    </fill>
    <fill>
      <patternFill patternType="gray125"/>
    </fill>
    <fill>
      <patternFill patternType="solid">
        <fgColor rgb="FF0070C0"/>
        <bgColor indexed="64"/>
      </patternFill>
    </fill>
    <fill>
      <patternFill patternType="solid">
        <fgColor rgb="FFFFFF00"/>
        <bgColor indexed="64"/>
      </patternFill>
    </fill>
    <fill>
      <patternFill patternType="solid">
        <fgColor theme="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D3D3"/>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0" tint="-0.249977111117893"/>
        <bgColor indexed="64"/>
      </patternFill>
    </fill>
    <fill>
      <patternFill patternType="solid">
        <fgColor rgb="FF00B050"/>
        <bgColor indexed="64"/>
      </patternFill>
    </fill>
    <fill>
      <patternFill patternType="solid">
        <fgColor theme="7"/>
        <bgColor indexed="64"/>
      </patternFill>
    </fill>
    <fill>
      <patternFill patternType="solid">
        <fgColor theme="4" tint="0.79998168889431442"/>
        <bgColor indexed="64"/>
      </patternFill>
    </fill>
    <fill>
      <patternFill patternType="solid">
        <fgColor rgb="FF7030A0"/>
        <bgColor indexed="64"/>
      </patternFill>
    </fill>
    <fill>
      <patternFill patternType="solid">
        <fgColor rgb="FFFFC000"/>
        <bgColor indexed="64"/>
      </patternFill>
    </fill>
    <fill>
      <patternFill patternType="solid">
        <fgColor theme="5" tint="0.59999389629810485"/>
        <bgColor indexed="64"/>
      </patternFill>
    </fill>
    <fill>
      <patternFill patternType="solid">
        <fgColor theme="1"/>
        <bgColor indexed="64"/>
      </patternFill>
    </fill>
    <fill>
      <patternFill patternType="solid">
        <fgColor theme="2"/>
        <bgColor indexed="64"/>
      </patternFill>
    </fill>
    <fill>
      <patternFill patternType="solid">
        <fgColor theme="0" tint="-0.499984740745262"/>
        <bgColor theme="4"/>
      </patternFill>
    </fill>
    <fill>
      <patternFill patternType="solid">
        <fgColor theme="1" tint="0.499984740745262"/>
        <bgColor theme="4"/>
      </patternFill>
    </fill>
    <fill>
      <patternFill patternType="solid">
        <fgColor theme="7" tint="0.59999389629810485"/>
        <bgColor indexed="64"/>
      </patternFill>
    </fill>
    <fill>
      <patternFill patternType="solid">
        <fgColor theme="7" tint="0.59999389629810485"/>
        <bgColor theme="4" tint="0.79998168889431442"/>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bottom/>
      <diagonal/>
    </border>
    <border>
      <left/>
      <right style="medium">
        <color auto="1"/>
      </right>
      <top/>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thin">
        <color indexed="64"/>
      </left>
      <right/>
      <top/>
      <bottom/>
      <diagonal/>
    </border>
    <border>
      <left/>
      <right/>
      <top style="thin">
        <color indexed="64"/>
      </top>
      <bottom/>
      <diagonal/>
    </border>
    <border>
      <left/>
      <right/>
      <top/>
      <bottom style="double">
        <color indexed="64"/>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6" tint="0.79998168889431442"/>
      </top>
      <bottom style="thin">
        <color theme="6" tint="0.79998168889431442"/>
      </bottom>
      <diagonal/>
    </border>
    <border>
      <left style="thin">
        <color rgb="FFB2B2B2"/>
      </left>
      <right style="thin">
        <color rgb="FFB2B2B2"/>
      </right>
      <top style="thin">
        <color rgb="FFB2B2B2"/>
      </top>
      <bottom/>
      <diagonal/>
    </border>
    <border>
      <left style="thin">
        <color rgb="FF7F7F7F"/>
      </left>
      <right style="thin">
        <color rgb="FF7F7F7F"/>
      </right>
      <top style="thin">
        <color rgb="FF7F7F7F"/>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9">
    <xf numFmtId="0" fontId="0" fillId="0" borderId="0"/>
    <xf numFmtId="165" fontId="3" fillId="0" borderId="0" applyFont="0" applyFill="0" applyBorder="0" applyAlignment="0" applyProtection="0"/>
    <xf numFmtId="0" fontId="7" fillId="0" borderId="0"/>
    <xf numFmtId="44"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2" fillId="0" borderId="0" applyNumberFormat="0" applyFill="0" applyBorder="0" applyAlignment="0" applyProtection="0"/>
    <xf numFmtId="0" fontId="13" fillId="0" borderId="11" applyNumberFormat="0" applyFill="0" applyAlignment="0" applyProtection="0"/>
    <xf numFmtId="0" fontId="14" fillId="0" borderId="12" applyNumberFormat="0" applyFill="0" applyAlignment="0" applyProtection="0"/>
    <xf numFmtId="0" fontId="15" fillId="0" borderId="13" applyNumberFormat="0" applyFill="0" applyAlignment="0" applyProtection="0"/>
    <xf numFmtId="0" fontId="15" fillId="0" borderId="0" applyNumberFormat="0" applyFill="0" applyBorder="0" applyAlignment="0" applyProtection="0"/>
    <xf numFmtId="0" fontId="16" fillId="5" borderId="0" applyNumberFormat="0" applyBorder="0" applyAlignment="0" applyProtection="0"/>
    <xf numFmtId="0" fontId="17" fillId="6" borderId="0" applyNumberFormat="0" applyBorder="0" applyAlignment="0" applyProtection="0"/>
    <xf numFmtId="0" fontId="18" fillId="7" borderId="0" applyNumberFormat="0" applyBorder="0" applyAlignment="0" applyProtection="0"/>
    <xf numFmtId="0" fontId="19" fillId="8" borderId="14" applyNumberFormat="0" applyAlignment="0" applyProtection="0"/>
    <xf numFmtId="0" fontId="20" fillId="9" borderId="15" applyNumberFormat="0" applyAlignment="0" applyProtection="0"/>
    <xf numFmtId="0" fontId="21" fillId="9" borderId="14" applyNumberFormat="0" applyAlignment="0" applyProtection="0"/>
    <xf numFmtId="0" fontId="22" fillId="0" borderId="16" applyNumberFormat="0" applyFill="0" applyAlignment="0" applyProtection="0"/>
    <xf numFmtId="0" fontId="23" fillId="10" borderId="17" applyNumberFormat="0" applyAlignment="0" applyProtection="0"/>
    <xf numFmtId="0" fontId="10" fillId="0" borderId="0" applyNumberFormat="0" applyFill="0" applyBorder="0" applyAlignment="0" applyProtection="0"/>
    <xf numFmtId="0" fontId="3" fillId="11" borderId="18" applyNumberFormat="0" applyFont="0" applyAlignment="0" applyProtection="0"/>
    <xf numFmtId="0" fontId="24" fillId="0" borderId="0" applyNumberFormat="0" applyFill="0" applyBorder="0" applyAlignment="0" applyProtection="0"/>
    <xf numFmtId="0" fontId="1" fillId="0" borderId="19" applyNumberFormat="0" applyFill="0" applyAlignment="0" applyProtection="0"/>
    <xf numFmtId="0" fontId="25"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25" fillId="27" borderId="0" applyNumberFormat="0" applyBorder="0" applyAlignment="0" applyProtection="0"/>
    <xf numFmtId="0" fontId="25"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25" fillId="35" borderId="0" applyNumberFormat="0" applyBorder="0" applyAlignment="0" applyProtection="0"/>
    <xf numFmtId="0" fontId="27" fillId="0" borderId="0"/>
  </cellStyleXfs>
  <cellXfs count="446">
    <xf numFmtId="0" fontId="0" fillId="0" borderId="0" xfId="0"/>
    <xf numFmtId="0" fontId="0" fillId="0" borderId="0" xfId="0" applyAlignment="1">
      <alignment vertical="center"/>
    </xf>
    <xf numFmtId="0" fontId="2" fillId="2" borderId="1" xfId="0" applyFont="1" applyFill="1" applyBorder="1" applyAlignment="1">
      <alignment horizontal="center" vertical="center"/>
    </xf>
    <xf numFmtId="0" fontId="0" fillId="0" borderId="0" xfId="0" applyAlignment="1">
      <alignment horizontal="center"/>
    </xf>
    <xf numFmtId="0" fontId="2" fillId="2" borderId="1" xfId="0" applyFont="1" applyFill="1" applyBorder="1" applyAlignment="1">
      <alignment horizontal="center" vertical="center" wrapText="1"/>
    </xf>
    <xf numFmtId="0" fontId="0" fillId="0" borderId="1" xfId="0" applyBorder="1"/>
    <xf numFmtId="0" fontId="2" fillId="2" borderId="1" xfId="0" applyFont="1" applyFill="1" applyBorder="1" applyAlignment="1">
      <alignment horizontal="left" vertical="center"/>
    </xf>
    <xf numFmtId="0" fontId="0" fillId="0" borderId="0" xfId="0" applyAlignment="1">
      <alignment horizontal="left"/>
    </xf>
    <xf numFmtId="0" fontId="0" fillId="0" borderId="0" xfId="0" applyBorder="1"/>
    <xf numFmtId="0" fontId="0" fillId="0" borderId="0" xfId="0"/>
    <xf numFmtId="0" fontId="0" fillId="0" borderId="2" xfId="0" applyFill="1" applyBorder="1" applyAlignment="1">
      <alignment horizontal="center" vertical="center" wrapText="1"/>
    </xf>
    <xf numFmtId="0" fontId="0" fillId="0" borderId="0" xfId="0" applyFill="1" applyAlignment="1">
      <alignment vertical="center"/>
    </xf>
    <xf numFmtId="0" fontId="4" fillId="0" borderId="1" xfId="0" applyFont="1" applyFill="1" applyBorder="1" applyAlignment="1">
      <alignment horizontal="center" vertical="center"/>
    </xf>
    <xf numFmtId="0" fontId="4" fillId="0" borderId="2" xfId="0" applyFont="1" applyFill="1" applyBorder="1" applyAlignment="1">
      <alignment horizontal="center" vertical="center"/>
    </xf>
    <xf numFmtId="0" fontId="4" fillId="0" borderId="1" xfId="0" applyFont="1" applyFill="1" applyBorder="1" applyAlignment="1">
      <alignment horizontal="center" vertical="center" wrapText="1"/>
    </xf>
    <xf numFmtId="0" fontId="0" fillId="0" borderId="0" xfId="0" applyFill="1"/>
    <xf numFmtId="0" fontId="11" fillId="0" borderId="2" xfId="0" applyFont="1" applyFill="1" applyBorder="1" applyAlignment="1">
      <alignment horizontal="center" vertical="center" wrapText="1"/>
    </xf>
    <xf numFmtId="0" fontId="0" fillId="0" borderId="6" xfId="0" applyFill="1" applyBorder="1" applyAlignment="1">
      <alignment horizontal="center" vertical="center" wrapText="1"/>
    </xf>
    <xf numFmtId="0" fontId="0" fillId="0" borderId="1" xfId="0" applyFill="1" applyBorder="1" applyAlignment="1">
      <alignment horizontal="left" vertical="center"/>
    </xf>
    <xf numFmtId="0" fontId="0" fillId="0" borderId="1" xfId="0" applyFill="1" applyBorder="1" applyAlignment="1">
      <alignment horizontal="center" vertical="center"/>
    </xf>
    <xf numFmtId="165" fontId="0" fillId="0" borderId="1" xfId="1" applyFont="1" applyFill="1" applyBorder="1" applyAlignment="1">
      <alignment horizontal="center" vertical="center"/>
    </xf>
    <xf numFmtId="0" fontId="1" fillId="0" borderId="2" xfId="0" applyFont="1" applyFill="1" applyBorder="1" applyAlignment="1">
      <alignment horizontal="center" vertical="center"/>
    </xf>
    <xf numFmtId="0" fontId="0" fillId="0" borderId="2" xfId="0" applyFill="1" applyBorder="1" applyAlignment="1">
      <alignment horizontal="center" vertical="center"/>
    </xf>
    <xf numFmtId="0" fontId="0" fillId="0" borderId="1" xfId="0" applyFill="1" applyBorder="1" applyAlignment="1">
      <alignment vertical="center"/>
    </xf>
    <xf numFmtId="165" fontId="0" fillId="0" borderId="1" xfId="1" applyFont="1" applyFill="1" applyBorder="1" applyAlignment="1">
      <alignment horizontal="center" vertical="center" wrapText="1"/>
    </xf>
    <xf numFmtId="0" fontId="0" fillId="0" borderId="1" xfId="0" applyFill="1" applyBorder="1" applyAlignment="1">
      <alignment vertical="center" wrapText="1"/>
    </xf>
    <xf numFmtId="0" fontId="0" fillId="0" borderId="0" xfId="0" applyFill="1" applyAlignment="1">
      <alignment horizontal="center"/>
    </xf>
    <xf numFmtId="0" fontId="0" fillId="0" borderId="0" xfId="0" applyAlignment="1">
      <alignment horizontal="center" vertical="center"/>
    </xf>
    <xf numFmtId="0" fontId="0" fillId="0" borderId="1" xfId="0" applyFont="1" applyFill="1" applyBorder="1" applyAlignment="1">
      <alignment vertical="center"/>
    </xf>
    <xf numFmtId="0" fontId="1" fillId="0" borderId="0" xfId="0" applyFont="1"/>
    <xf numFmtId="0" fontId="0" fillId="0" borderId="20" xfId="0" applyBorder="1"/>
    <xf numFmtId="0" fontId="0" fillId="0" borderId="21" xfId="0" applyBorder="1"/>
    <xf numFmtId="0" fontId="1" fillId="0" borderId="22" xfId="0" applyFont="1" applyBorder="1"/>
    <xf numFmtId="0" fontId="1" fillId="0" borderId="23" xfId="0" applyFont="1" applyBorder="1"/>
    <xf numFmtId="0" fontId="1" fillId="0" borderId="24" xfId="0" applyFont="1" applyBorder="1"/>
    <xf numFmtId="49" fontId="0" fillId="0" borderId="0" xfId="0" applyNumberFormat="1"/>
    <xf numFmtId="49" fontId="1" fillId="0" borderId="22" xfId="0" applyNumberFormat="1" applyFont="1" applyBorder="1"/>
    <xf numFmtId="0" fontId="11" fillId="3" borderId="20" xfId="0" applyFont="1" applyFill="1" applyBorder="1"/>
    <xf numFmtId="49" fontId="11" fillId="3" borderId="0" xfId="0" applyNumberFormat="1" applyFont="1" applyFill="1"/>
    <xf numFmtId="0" fontId="0" fillId="0" borderId="0" xfId="0" applyAlignment="1">
      <alignment wrapText="1"/>
    </xf>
    <xf numFmtId="0" fontId="0" fillId="0" borderId="9" xfId="0" applyFill="1" applyBorder="1" applyAlignment="1">
      <alignment horizontal="center" vertical="center" wrapText="1"/>
    </xf>
    <xf numFmtId="0" fontId="0" fillId="4" borderId="0" xfId="0" applyFill="1"/>
    <xf numFmtId="44" fontId="0" fillId="0" borderId="1" xfId="3" applyFont="1" applyFill="1" applyBorder="1" applyAlignment="1">
      <alignment horizontal="center" vertical="center"/>
    </xf>
    <xf numFmtId="0" fontId="2" fillId="2" borderId="7" xfId="0" applyFont="1" applyFill="1" applyBorder="1" applyAlignment="1">
      <alignment horizontal="center"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left" vertical="center" wrapText="1"/>
    </xf>
    <xf numFmtId="0" fontId="2" fillId="2" borderId="7" xfId="0" applyFont="1" applyFill="1" applyBorder="1" applyAlignment="1">
      <alignment horizontal="center" vertical="center"/>
    </xf>
    <xf numFmtId="0" fontId="0" fillId="0" borderId="1" xfId="0" applyBorder="1" applyAlignment="1">
      <alignment horizontal="left"/>
    </xf>
    <xf numFmtId="0" fontId="0" fillId="0" borderId="1" xfId="0" applyFill="1" applyBorder="1" applyAlignment="1">
      <alignment horizontal="left"/>
    </xf>
    <xf numFmtId="0" fontId="0" fillId="0" borderId="1" xfId="0" applyFill="1" applyBorder="1" applyAlignment="1">
      <alignment horizontal="left" wrapText="1"/>
    </xf>
    <xf numFmtId="0" fontId="4" fillId="0" borderId="1" xfId="0" applyFont="1" applyFill="1" applyBorder="1" applyAlignment="1">
      <alignment horizontal="left"/>
    </xf>
    <xf numFmtId="0" fontId="0" fillId="0" borderId="1" xfId="0" applyFont="1" applyFill="1" applyBorder="1" applyAlignment="1">
      <alignment horizontal="left" vertical="center" wrapText="1"/>
    </xf>
    <xf numFmtId="49" fontId="2" fillId="2" borderId="1" xfId="0" applyNumberFormat="1" applyFont="1" applyFill="1" applyBorder="1" applyAlignment="1">
      <alignment horizontal="center" vertical="center"/>
    </xf>
    <xf numFmtId="49" fontId="0" fillId="0" borderId="1" xfId="0" applyNumberFormat="1" applyFill="1" applyBorder="1" applyAlignment="1">
      <alignment horizontal="center" vertical="center"/>
    </xf>
    <xf numFmtId="49" fontId="0" fillId="0" borderId="1" xfId="0" applyNumberFormat="1" applyFill="1" applyBorder="1" applyAlignment="1">
      <alignment horizontal="center" vertical="center" wrapText="1"/>
    </xf>
    <xf numFmtId="49" fontId="4" fillId="0" borderId="1" xfId="0" applyNumberFormat="1" applyFont="1" applyFill="1" applyBorder="1" applyAlignment="1">
      <alignment horizontal="center" vertical="center"/>
    </xf>
    <xf numFmtId="0" fontId="0" fillId="0" borderId="2" xfId="0" applyFill="1" applyBorder="1" applyAlignment="1">
      <alignment horizontal="left" vertical="center"/>
    </xf>
    <xf numFmtId="0" fontId="0" fillId="0" borderId="2" xfId="0" applyFill="1" applyBorder="1"/>
    <xf numFmtId="0" fontId="0" fillId="0" borderId="1" xfId="0" applyFill="1" applyBorder="1"/>
    <xf numFmtId="0" fontId="0" fillId="0" borderId="2" xfId="0" applyFill="1" applyBorder="1" applyAlignment="1">
      <alignment horizontal="center"/>
    </xf>
    <xf numFmtId="0" fontId="0" fillId="0" borderId="1" xfId="0" applyFill="1" applyBorder="1" applyAlignment="1">
      <alignment horizontal="center"/>
    </xf>
    <xf numFmtId="49" fontId="0" fillId="0" borderId="1" xfId="0" applyNumberFormat="1" applyFont="1" applyFill="1" applyBorder="1" applyAlignment="1">
      <alignment horizontal="center" vertical="center" wrapText="1"/>
    </xf>
    <xf numFmtId="0" fontId="0" fillId="0" borderId="1" xfId="0" applyFont="1" applyFill="1" applyBorder="1" applyAlignment="1">
      <alignment horizontal="left" wrapText="1"/>
    </xf>
    <xf numFmtId="49" fontId="0" fillId="0" borderId="1" xfId="0" applyNumberFormat="1" applyFont="1" applyFill="1" applyBorder="1" applyAlignment="1">
      <alignment horizontal="center" vertical="center"/>
    </xf>
    <xf numFmtId="0" fontId="0" fillId="0" borderId="1" xfId="0" applyFont="1" applyFill="1" applyBorder="1" applyAlignment="1">
      <alignment horizontal="left" vertical="center"/>
    </xf>
    <xf numFmtId="0" fontId="0" fillId="0" borderId="1" xfId="0" applyFont="1" applyFill="1" applyBorder="1" applyAlignment="1">
      <alignment horizontal="left"/>
    </xf>
    <xf numFmtId="0" fontId="26" fillId="0" borderId="0" xfId="0" applyFont="1"/>
    <xf numFmtId="0" fontId="0" fillId="0" borderId="0" xfId="0" applyBorder="1" applyAlignment="1">
      <alignment horizontal="center"/>
    </xf>
    <xf numFmtId="49" fontId="0" fillId="0" borderId="1" xfId="0" applyNumberFormat="1" applyFill="1" applyBorder="1"/>
    <xf numFmtId="49" fontId="0" fillId="0" borderId="0" xfId="0" applyNumberFormat="1" applyFill="1" applyBorder="1"/>
    <xf numFmtId="0" fontId="4" fillId="0" borderId="1" xfId="0" applyFont="1" applyFill="1" applyBorder="1"/>
    <xf numFmtId="49" fontId="28" fillId="0" borderId="0" xfId="0" applyNumberFormat="1" applyFont="1"/>
    <xf numFmtId="0" fontId="8" fillId="36" borderId="0" xfId="0" applyFont="1" applyFill="1"/>
    <xf numFmtId="2" fontId="0" fillId="0" borderId="0" xfId="0" applyNumberFormat="1"/>
    <xf numFmtId="166" fontId="0" fillId="0" borderId="0" xfId="0" applyNumberFormat="1"/>
    <xf numFmtId="0" fontId="10" fillId="0" borderId="1" xfId="0" applyFont="1" applyFill="1" applyBorder="1" applyAlignment="1">
      <alignment horizontal="center" vertical="center"/>
    </xf>
    <xf numFmtId="0" fontId="0" fillId="3" borderId="0" xfId="0" applyFill="1"/>
    <xf numFmtId="0" fontId="0" fillId="37" borderId="0" xfId="0" applyFill="1"/>
    <xf numFmtId="0" fontId="0" fillId="38" borderId="0" xfId="0" applyFill="1"/>
    <xf numFmtId="2" fontId="0" fillId="38" borderId="0" xfId="0" applyNumberFormat="1" applyFill="1"/>
    <xf numFmtId="166" fontId="0" fillId="38" borderId="0" xfId="0" applyNumberFormat="1" applyFill="1"/>
    <xf numFmtId="0" fontId="29" fillId="39" borderId="0" xfId="0" applyFont="1" applyFill="1"/>
    <xf numFmtId="0" fontId="1" fillId="0" borderId="1" xfId="0" applyFont="1" applyFill="1" applyBorder="1" applyAlignment="1">
      <alignment horizontal="center" vertical="center"/>
    </xf>
    <xf numFmtId="165" fontId="0" fillId="0" borderId="1" xfId="1" applyFont="1" applyFill="1" applyBorder="1" applyAlignment="1">
      <alignment vertical="center"/>
    </xf>
    <xf numFmtId="0" fontId="1" fillId="0" borderId="1" xfId="0" applyFont="1" applyFill="1" applyBorder="1" applyAlignment="1">
      <alignment vertical="center"/>
    </xf>
    <xf numFmtId="0" fontId="1" fillId="0" borderId="2" xfId="0" applyFont="1" applyFill="1" applyBorder="1" applyAlignment="1">
      <alignment horizontal="center" vertical="center" wrapText="1"/>
    </xf>
    <xf numFmtId="0" fontId="1" fillId="0" borderId="1" xfId="0" applyFont="1" applyFill="1" applyBorder="1" applyAlignment="1">
      <alignment horizontal="left" vertical="center" wrapText="1"/>
    </xf>
    <xf numFmtId="0" fontId="0" fillId="0" borderId="1" xfId="0" applyFont="1" applyFill="1" applyBorder="1" applyAlignment="1">
      <alignment horizontal="center" vertical="center"/>
    </xf>
    <xf numFmtId="165" fontId="0" fillId="0" borderId="1" xfId="1" applyFont="1" applyFill="1" applyBorder="1"/>
    <xf numFmtId="0" fontId="4" fillId="0" borderId="1" xfId="0" applyFont="1" applyFill="1" applyBorder="1" applyAlignment="1">
      <alignment horizontal="center"/>
    </xf>
    <xf numFmtId="0" fontId="4" fillId="0" borderId="1" xfId="0" applyFont="1" applyFill="1" applyBorder="1" applyAlignment="1">
      <alignment vertical="center"/>
    </xf>
    <xf numFmtId="0" fontId="4" fillId="0" borderId="1" xfId="0" applyFont="1" applyFill="1" applyBorder="1" applyAlignment="1"/>
    <xf numFmtId="0" fontId="8" fillId="0" borderId="1" xfId="0" applyFont="1" applyFill="1" applyBorder="1" applyAlignment="1">
      <alignment horizontal="center" vertical="center"/>
    </xf>
    <xf numFmtId="0" fontId="1" fillId="3" borderId="0" xfId="0" applyFont="1" applyFill="1"/>
    <xf numFmtId="165" fontId="1" fillId="0" borderId="1" xfId="1" applyFont="1" applyFill="1" applyBorder="1" applyAlignment="1">
      <alignment horizontal="center" vertical="center" wrapText="1"/>
    </xf>
    <xf numFmtId="0" fontId="1" fillId="0" borderId="1" xfId="0" applyFont="1" applyFill="1" applyBorder="1" applyAlignment="1">
      <alignment horizontal="center"/>
    </xf>
    <xf numFmtId="0" fontId="0" fillId="0" borderId="1" xfId="0" applyFont="1" applyFill="1" applyBorder="1" applyAlignment="1">
      <alignment horizontal="center" vertical="center" wrapText="1"/>
    </xf>
    <xf numFmtId="0" fontId="0" fillId="0" borderId="1" xfId="0" applyFont="1" applyFill="1" applyBorder="1"/>
    <xf numFmtId="0" fontId="0" fillId="0" borderId="2" xfId="0" applyFont="1" applyFill="1" applyBorder="1" applyAlignment="1">
      <alignment horizontal="center" vertical="center" wrapText="1"/>
    </xf>
    <xf numFmtId="0" fontId="0" fillId="0" borderId="1" xfId="0" applyFont="1" applyFill="1" applyBorder="1" applyAlignment="1">
      <alignment vertical="center" wrapText="1"/>
    </xf>
    <xf numFmtId="0" fontId="0" fillId="0" borderId="2" xfId="0" applyFont="1" applyFill="1" applyBorder="1" applyAlignment="1">
      <alignment horizontal="center" vertical="center"/>
    </xf>
    <xf numFmtId="0" fontId="0" fillId="0" borderId="1" xfId="0" applyFont="1" applyFill="1" applyBorder="1" applyAlignment="1">
      <alignment horizontal="center"/>
    </xf>
    <xf numFmtId="0" fontId="9" fillId="0" borderId="1" xfId="0" applyFont="1" applyFill="1" applyBorder="1" applyAlignment="1">
      <alignment horizontal="left"/>
    </xf>
    <xf numFmtId="164" fontId="0" fillId="0" borderId="1" xfId="0" applyNumberFormat="1" applyFont="1" applyFill="1" applyBorder="1" applyAlignment="1">
      <alignment horizontal="center"/>
    </xf>
    <xf numFmtId="0" fontId="0" fillId="3" borderId="1" xfId="0" applyFont="1" applyFill="1" applyBorder="1" applyAlignment="1">
      <alignment horizontal="left"/>
    </xf>
    <xf numFmtId="0" fontId="0" fillId="0" borderId="0" xfId="0" applyFill="1" applyAlignment="1">
      <alignment horizontal="left"/>
    </xf>
    <xf numFmtId="0" fontId="0" fillId="0" borderId="0" xfId="0" applyFont="1" applyAlignment="1">
      <alignment horizontal="center"/>
    </xf>
    <xf numFmtId="0" fontId="1" fillId="0" borderId="5" xfId="0" applyFont="1" applyBorder="1"/>
    <xf numFmtId="0" fontId="0" fillId="0" borderId="5" xfId="0" applyFont="1" applyBorder="1"/>
    <xf numFmtId="0" fontId="30" fillId="0" borderId="3" xfId="0" applyFont="1" applyFill="1" applyBorder="1" applyAlignment="1">
      <alignment horizontal="center" vertical="center" wrapText="1"/>
    </xf>
    <xf numFmtId="0" fontId="0" fillId="40" borderId="1" xfId="0" applyFont="1" applyFill="1" applyBorder="1" applyAlignment="1">
      <alignment horizontal="left"/>
    </xf>
    <xf numFmtId="0" fontId="0" fillId="40" borderId="1" xfId="0" applyFont="1" applyFill="1" applyBorder="1" applyAlignment="1">
      <alignment horizontal="center"/>
    </xf>
    <xf numFmtId="0" fontId="0" fillId="40" borderId="1" xfId="0" applyFont="1" applyFill="1" applyBorder="1" applyAlignment="1">
      <alignment horizontal="left" wrapText="1"/>
    </xf>
    <xf numFmtId="0" fontId="0" fillId="40" borderId="1" xfId="0" applyFont="1" applyFill="1" applyBorder="1" applyAlignment="1">
      <alignment horizontal="center" vertical="center"/>
    </xf>
    <xf numFmtId="0" fontId="0" fillId="3"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0" fillId="3" borderId="1" xfId="0" applyFill="1" applyBorder="1" applyAlignment="1">
      <alignment horizontal="left" vertical="center" wrapText="1"/>
    </xf>
    <xf numFmtId="0" fontId="0" fillId="0" borderId="3"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0" fillId="0" borderId="0" xfId="0" applyFill="1" applyBorder="1" applyAlignment="1">
      <alignment horizontal="center"/>
    </xf>
    <xf numFmtId="0" fontId="4" fillId="0" borderId="2" xfId="0" applyFont="1" applyFill="1" applyBorder="1" applyAlignment="1">
      <alignment horizontal="center" vertical="center" wrapText="1"/>
    </xf>
    <xf numFmtId="0" fontId="23" fillId="0" borderId="1" xfId="0" applyFont="1" applyFill="1" applyBorder="1" applyAlignment="1">
      <alignment horizontal="center" vertical="center" wrapText="1"/>
    </xf>
    <xf numFmtId="0" fontId="30" fillId="0" borderId="1" xfId="0" applyFont="1" applyFill="1" applyBorder="1" applyAlignment="1">
      <alignment horizontal="center" vertical="center" wrapText="1"/>
    </xf>
    <xf numFmtId="0" fontId="33" fillId="0" borderId="3" xfId="0" applyFont="1" applyFill="1" applyBorder="1" applyAlignment="1">
      <alignment horizontal="center" vertical="center" wrapText="1"/>
    </xf>
    <xf numFmtId="165" fontId="0" fillId="0" borderId="0" xfId="1" applyFont="1" applyFill="1"/>
    <xf numFmtId="0" fontId="0" fillId="0" borderId="0"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0" fillId="0" borderId="0" xfId="0" quotePrefix="1" applyFill="1"/>
    <xf numFmtId="0" fontId="1" fillId="0" borderId="0" xfId="0" applyFont="1" applyFill="1"/>
    <xf numFmtId="0" fontId="10" fillId="0" borderId="0" xfId="0" applyFont="1" applyFill="1"/>
    <xf numFmtId="0" fontId="0" fillId="0" borderId="0" xfId="0" applyFont="1" applyFill="1" applyBorder="1" applyAlignment="1">
      <alignment vertical="center"/>
    </xf>
    <xf numFmtId="0" fontId="0" fillId="0" borderId="0" xfId="0" applyFont="1" applyFill="1" applyAlignment="1"/>
    <xf numFmtId="0" fontId="34" fillId="0" borderId="1" xfId="0" applyFont="1" applyFill="1" applyBorder="1" applyAlignment="1">
      <alignment horizontal="center" vertical="center"/>
    </xf>
    <xf numFmtId="0" fontId="25" fillId="0" borderId="1" xfId="0" applyFont="1" applyFill="1" applyBorder="1" applyAlignment="1">
      <alignment horizontal="center"/>
    </xf>
    <xf numFmtId="165" fontId="0" fillId="3" borderId="1" xfId="1" applyFont="1" applyFill="1" applyBorder="1" applyAlignment="1">
      <alignment horizontal="center" vertical="center"/>
    </xf>
    <xf numFmtId="165" fontId="0" fillId="3" borderId="1" xfId="1" applyFont="1" applyFill="1" applyBorder="1" applyAlignment="1">
      <alignment horizontal="center" vertical="center" wrapText="1"/>
    </xf>
    <xf numFmtId="165" fontId="0" fillId="3" borderId="1" xfId="1" applyFont="1" applyFill="1" applyBorder="1" applyAlignment="1">
      <alignment vertical="center"/>
    </xf>
    <xf numFmtId="0" fontId="0" fillId="3" borderId="1" xfId="0" applyFill="1" applyBorder="1" applyAlignment="1">
      <alignment horizontal="left" vertical="center"/>
    </xf>
    <xf numFmtId="0" fontId="0" fillId="3" borderId="1" xfId="0" applyFill="1" applyBorder="1" applyAlignment="1">
      <alignment horizontal="center" vertical="center"/>
    </xf>
    <xf numFmtId="0" fontId="1" fillId="3" borderId="2" xfId="0" applyFont="1" applyFill="1" applyBorder="1" applyAlignment="1">
      <alignment horizontal="center" vertical="center"/>
    </xf>
    <xf numFmtId="0" fontId="0" fillId="3" borderId="2" xfId="0" applyFill="1" applyBorder="1" applyAlignment="1">
      <alignment horizontal="center" vertical="center"/>
    </xf>
    <xf numFmtId="0" fontId="4" fillId="3" borderId="1" xfId="0" applyFont="1" applyFill="1" applyBorder="1" applyAlignment="1">
      <alignment horizontal="center" vertical="center"/>
    </xf>
    <xf numFmtId="0" fontId="4" fillId="3" borderId="1" xfId="0" applyFont="1" applyFill="1" applyBorder="1" applyAlignment="1">
      <alignment horizontal="center"/>
    </xf>
    <xf numFmtId="0" fontId="34" fillId="3" borderId="1" xfId="0" applyFont="1" applyFill="1" applyBorder="1" applyAlignment="1">
      <alignment horizontal="center" vertical="center"/>
    </xf>
    <xf numFmtId="0" fontId="0" fillId="3" borderId="1" xfId="0" applyFont="1" applyFill="1" applyBorder="1" applyAlignment="1">
      <alignment horizontal="center"/>
    </xf>
    <xf numFmtId="0" fontId="0" fillId="3" borderId="1" xfId="0" applyFont="1" applyFill="1" applyBorder="1" applyAlignment="1">
      <alignment horizontal="left" wrapText="1"/>
    </xf>
    <xf numFmtId="0" fontId="0" fillId="3" borderId="1" xfId="0" applyFont="1" applyFill="1" applyBorder="1" applyAlignment="1">
      <alignment horizontal="center" vertical="center"/>
    </xf>
    <xf numFmtId="0" fontId="0"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3" xfId="0" applyFill="1" applyBorder="1" applyAlignment="1">
      <alignment horizontal="center" vertical="center" wrapText="1"/>
    </xf>
    <xf numFmtId="0" fontId="4" fillId="37" borderId="1" xfId="0" applyFont="1" applyFill="1" applyBorder="1" applyAlignment="1">
      <alignment horizontal="center" vertical="center"/>
    </xf>
    <xf numFmtId="0" fontId="0" fillId="3" borderId="1" xfId="0" applyFill="1" applyBorder="1" applyAlignment="1">
      <alignment vertical="center"/>
    </xf>
    <xf numFmtId="0" fontId="0" fillId="3" borderId="1" xfId="0" applyFont="1" applyFill="1" applyBorder="1"/>
    <xf numFmtId="0" fontId="0" fillId="3" borderId="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ont="1" applyFill="1" applyBorder="1" applyAlignment="1">
      <alignment horizontal="center" vertical="center"/>
    </xf>
    <xf numFmtId="0" fontId="0" fillId="41" borderId="1" xfId="0" applyFill="1" applyBorder="1" applyAlignment="1">
      <alignment horizontal="center" vertical="center"/>
    </xf>
    <xf numFmtId="0" fontId="0" fillId="41" borderId="1" xfId="0" applyFill="1" applyBorder="1" applyAlignment="1">
      <alignment horizontal="center" vertical="center" wrapText="1"/>
    </xf>
    <xf numFmtId="0" fontId="1" fillId="42" borderId="2" xfId="0" applyFont="1" applyFill="1" applyBorder="1" applyAlignment="1">
      <alignment horizontal="center" vertical="center"/>
    </xf>
    <xf numFmtId="0" fontId="4" fillId="4" borderId="1" xfId="0" applyFont="1" applyFill="1" applyBorder="1" applyAlignment="1">
      <alignment horizontal="center" vertical="center"/>
    </xf>
    <xf numFmtId="0" fontId="0" fillId="4" borderId="1" xfId="0" applyFill="1" applyBorder="1" applyAlignment="1">
      <alignment horizontal="center" vertical="center"/>
    </xf>
    <xf numFmtId="0" fontId="0" fillId="4" borderId="1" xfId="0" applyFont="1" applyFill="1" applyBorder="1" applyAlignment="1">
      <alignment horizontal="center" vertical="center"/>
    </xf>
    <xf numFmtId="0" fontId="0" fillId="4" borderId="1" xfId="0" applyFill="1" applyBorder="1"/>
    <xf numFmtId="0" fontId="2" fillId="4" borderId="1" xfId="0" applyFont="1" applyFill="1" applyBorder="1" applyAlignment="1">
      <alignment horizontal="center" vertical="center" wrapText="1"/>
    </xf>
    <xf numFmtId="0" fontId="0" fillId="4" borderId="1" xfId="0" applyFill="1" applyBorder="1" applyAlignment="1">
      <alignment vertical="center"/>
    </xf>
    <xf numFmtId="0" fontId="0" fillId="3" borderId="1" xfId="0" applyFill="1" applyBorder="1"/>
    <xf numFmtId="0" fontId="1" fillId="4" borderId="2" xfId="0" applyFont="1" applyFill="1" applyBorder="1" applyAlignment="1">
      <alignment horizontal="center" vertical="center"/>
    </xf>
    <xf numFmtId="0" fontId="0" fillId="3" borderId="1" xfId="0" applyFill="1" applyBorder="1" applyAlignment="1">
      <alignment horizontal="center" vertical="center" wrapText="1"/>
    </xf>
    <xf numFmtId="0" fontId="34" fillId="3" borderId="1" xfId="0" applyFont="1" applyFill="1" applyBorder="1" applyAlignment="1">
      <alignment horizontal="center" vertical="center" wrapText="1"/>
    </xf>
    <xf numFmtId="0" fontId="0" fillId="3" borderId="1" xfId="0" applyFont="1" applyFill="1" applyBorder="1" applyAlignment="1">
      <alignment vertical="center"/>
    </xf>
    <xf numFmtId="0" fontId="1" fillId="3" borderId="1" xfId="0" applyFont="1" applyFill="1" applyBorder="1" applyAlignment="1">
      <alignment horizontal="center" vertical="center"/>
    </xf>
    <xf numFmtId="0" fontId="0" fillId="3" borderId="2" xfId="0" applyFill="1" applyBorder="1" applyAlignment="1">
      <alignment horizontal="center" vertical="center" wrapText="1"/>
    </xf>
    <xf numFmtId="0" fontId="0" fillId="3" borderId="1" xfId="0" applyFill="1" applyBorder="1" applyAlignment="1">
      <alignment horizontal="center"/>
    </xf>
    <xf numFmtId="0" fontId="0" fillId="3" borderId="0" xfId="0" applyFont="1" applyFill="1" applyAlignment="1"/>
    <xf numFmtId="0" fontId="0" fillId="3" borderId="1" xfId="0" applyFill="1" applyBorder="1" applyAlignment="1">
      <alignment vertical="center" wrapText="1"/>
    </xf>
    <xf numFmtId="0" fontId="0" fillId="0" borderId="1" xfId="0" applyFont="1" applyFill="1" applyBorder="1" applyAlignment="1">
      <alignment horizontal="center" vertical="center"/>
    </xf>
    <xf numFmtId="0" fontId="1" fillId="4" borderId="1" xfId="0" applyFont="1" applyFill="1" applyBorder="1" applyAlignment="1">
      <alignment horizontal="left" vertical="center" wrapText="1"/>
    </xf>
    <xf numFmtId="0" fontId="0" fillId="4" borderId="1" xfId="0" applyFill="1" applyBorder="1" applyAlignment="1">
      <alignment horizontal="center" vertical="center" wrapText="1"/>
    </xf>
    <xf numFmtId="0" fontId="0" fillId="0" borderId="0" xfId="0" quotePrefix="1" applyFont="1" applyFill="1" applyBorder="1" applyAlignment="1">
      <alignment horizontal="center" vertical="center" wrapText="1"/>
    </xf>
    <xf numFmtId="0" fontId="4" fillId="3" borderId="7" xfId="0" applyFont="1" applyFill="1" applyBorder="1" applyAlignment="1">
      <alignment horizontal="center" vertical="center"/>
    </xf>
    <xf numFmtId="0" fontId="0" fillId="3" borderId="0" xfId="0" applyFill="1" applyAlignment="1">
      <alignment wrapText="1"/>
    </xf>
    <xf numFmtId="165" fontId="0" fillId="3" borderId="0" xfId="1" applyFont="1" applyFill="1"/>
    <xf numFmtId="0" fontId="35" fillId="0" borderId="0" xfId="0" applyFont="1" applyFill="1"/>
    <xf numFmtId="165" fontId="35" fillId="0" borderId="0" xfId="1" applyFont="1" applyFill="1"/>
    <xf numFmtId="0" fontId="35" fillId="0" borderId="1" xfId="0" applyFont="1" applyFill="1" applyBorder="1" applyAlignment="1">
      <alignment horizontal="center" vertical="center" wrapText="1"/>
    </xf>
    <xf numFmtId="0" fontId="35" fillId="0" borderId="0" xfId="0" applyFont="1" applyFill="1" applyBorder="1" applyAlignment="1">
      <alignment horizontal="center" vertical="center" wrapText="1"/>
    </xf>
    <xf numFmtId="0" fontId="36" fillId="3" borderId="1" xfId="0" applyFont="1" applyFill="1" applyBorder="1" applyAlignment="1">
      <alignment horizontal="center" vertical="center"/>
    </xf>
    <xf numFmtId="0" fontId="35" fillId="0" borderId="0" xfId="0" applyFont="1"/>
    <xf numFmtId="0" fontId="0" fillId="3" borderId="0" xfId="0" quotePrefix="1" applyFont="1" applyFill="1" applyBorder="1" applyAlignment="1">
      <alignment vertical="center"/>
    </xf>
    <xf numFmtId="0" fontId="34" fillId="38" borderId="1" xfId="0" applyFont="1" applyFill="1" applyBorder="1" applyAlignment="1">
      <alignment horizontal="center" vertical="center"/>
    </xf>
    <xf numFmtId="0" fontId="0" fillId="38" borderId="1" xfId="0" applyFill="1" applyBorder="1"/>
    <xf numFmtId="0" fontId="0" fillId="38" borderId="1" xfId="0" applyFont="1" applyFill="1" applyBorder="1" applyAlignment="1">
      <alignment horizontal="center"/>
    </xf>
    <xf numFmtId="0" fontId="0" fillId="38" borderId="1" xfId="0" applyFont="1" applyFill="1" applyBorder="1" applyAlignment="1">
      <alignment horizontal="left" wrapText="1"/>
    </xf>
    <xf numFmtId="0" fontId="0" fillId="38" borderId="1" xfId="0" applyFont="1" applyFill="1" applyBorder="1" applyAlignment="1">
      <alignment horizontal="left"/>
    </xf>
    <xf numFmtId="0" fontId="0" fillId="38" borderId="1" xfId="0" applyFont="1" applyFill="1" applyBorder="1" applyAlignment="1">
      <alignment horizontal="center" vertical="center"/>
    </xf>
    <xf numFmtId="0" fontId="4" fillId="38" borderId="1" xfId="0" applyFont="1" applyFill="1" applyBorder="1" applyAlignment="1">
      <alignment horizontal="center" vertical="center"/>
    </xf>
    <xf numFmtId="0" fontId="0" fillId="38" borderId="0" xfId="0" applyFill="1" applyAlignment="1">
      <alignment horizontal="left"/>
    </xf>
    <xf numFmtId="0" fontId="0" fillId="0" borderId="1" xfId="0" applyFont="1" applyFill="1" applyBorder="1" applyAlignment="1">
      <alignment horizontal="center" vertical="center"/>
    </xf>
    <xf numFmtId="0" fontId="37" fillId="3"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0" fontId="0" fillId="3" borderId="2" xfId="0" applyFont="1"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Fill="1" applyBorder="1" applyAlignment="1">
      <alignment horizontal="left" vertical="center" wrapText="1"/>
    </xf>
    <xf numFmtId="0" fontId="0" fillId="0" borderId="0" xfId="0" applyFill="1" applyBorder="1"/>
    <xf numFmtId="165" fontId="0" fillId="0" borderId="0" xfId="1" applyFont="1" applyFill="1" applyBorder="1" applyAlignment="1">
      <alignment horizontal="center" vertical="center" wrapText="1"/>
    </xf>
    <xf numFmtId="0" fontId="1" fillId="0" borderId="0" xfId="0" applyFont="1" applyFill="1" applyBorder="1" applyAlignment="1">
      <alignment horizontal="center" vertical="center"/>
    </xf>
    <xf numFmtId="0" fontId="0" fillId="0" borderId="0" xfId="0" applyFill="1" applyBorder="1" applyAlignment="1">
      <alignment vertical="center" wrapText="1"/>
    </xf>
    <xf numFmtId="0" fontId="0" fillId="0" borderId="0" xfId="0" applyFill="1" applyBorder="1" applyAlignment="1">
      <alignment horizontal="center" vertical="center"/>
    </xf>
    <xf numFmtId="0" fontId="32" fillId="0" borderId="0" xfId="0" applyFont="1"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7" xfId="0" applyFont="1" applyFill="1" applyBorder="1" applyAlignment="1">
      <alignment horizontal="center" vertical="center" wrapText="1"/>
    </xf>
    <xf numFmtId="0" fontId="0" fillId="0" borderId="3" xfId="0" applyFill="1" applyBorder="1" applyAlignment="1">
      <alignment horizontal="center" vertical="center" wrapText="1"/>
    </xf>
    <xf numFmtId="0" fontId="0" fillId="3" borderId="3" xfId="0" applyFill="1" applyBorder="1" applyAlignment="1">
      <alignment horizontal="center" vertical="center" wrapText="1"/>
    </xf>
    <xf numFmtId="0" fontId="0" fillId="0" borderId="8" xfId="0" applyFill="1" applyBorder="1" applyAlignment="1">
      <alignment horizontal="center" vertical="center" wrapText="1"/>
    </xf>
    <xf numFmtId="0" fontId="18" fillId="7" borderId="0" xfId="14"/>
    <xf numFmtId="0" fontId="34" fillId="3" borderId="7" xfId="0" applyFont="1" applyFill="1" applyBorder="1" applyAlignment="1">
      <alignment horizontal="center" vertical="center" wrapText="1"/>
    </xf>
    <xf numFmtId="0" fontId="34" fillId="3" borderId="3" xfId="0" applyFont="1" applyFill="1" applyBorder="1" applyAlignment="1">
      <alignment horizontal="center" vertical="center" wrapText="1"/>
    </xf>
    <xf numFmtId="0" fontId="0" fillId="3" borderId="1" xfId="0" applyFill="1" applyBorder="1" applyAlignment="1">
      <alignment horizontal="left"/>
    </xf>
    <xf numFmtId="0" fontId="0" fillId="43" borderId="0" xfId="0" applyFill="1"/>
    <xf numFmtId="0" fontId="0" fillId="0" borderId="1" xfId="0" applyFont="1" applyFill="1" applyBorder="1" applyAlignment="1">
      <alignment horizontal="center" vertical="center"/>
    </xf>
    <xf numFmtId="0" fontId="0" fillId="3" borderId="7" xfId="0" applyFill="1" applyBorder="1" applyAlignment="1">
      <alignment horizontal="center" vertical="center"/>
    </xf>
    <xf numFmtId="0" fontId="4" fillId="3" borderId="1" xfId="0" applyFont="1" applyFill="1" applyBorder="1"/>
    <xf numFmtId="0" fontId="4" fillId="3" borderId="1" xfId="0" applyFont="1" applyFill="1" applyBorder="1" applyAlignment="1">
      <alignment vertical="center"/>
    </xf>
    <xf numFmtId="0" fontId="10" fillId="3" borderId="0" xfId="0" applyFont="1" applyFill="1"/>
    <xf numFmtId="165" fontId="10" fillId="3" borderId="0" xfId="1" applyFont="1" applyFill="1"/>
    <xf numFmtId="0" fontId="10" fillId="3" borderId="0" xfId="0" applyFont="1" applyFill="1" applyAlignment="1">
      <alignment wrapText="1"/>
    </xf>
    <xf numFmtId="0" fontId="0" fillId="3" borderId="0" xfId="0" applyFont="1" applyFill="1" applyBorder="1" applyAlignment="1">
      <alignment horizontal="center" vertical="center" wrapText="1"/>
    </xf>
    <xf numFmtId="0" fontId="0" fillId="44" borderId="0" xfId="0" applyFill="1"/>
    <xf numFmtId="0" fontId="0" fillId="3" borderId="0" xfId="0" applyFont="1" applyFill="1" applyBorder="1" applyAlignment="1">
      <alignment vertical="center"/>
    </xf>
    <xf numFmtId="0" fontId="0" fillId="0" borderId="0" xfId="0" applyFont="1"/>
    <xf numFmtId="0" fontId="0" fillId="0" borderId="1" xfId="0" applyFont="1" applyBorder="1" applyAlignment="1">
      <alignment horizontal="center"/>
    </xf>
    <xf numFmtId="0" fontId="0" fillId="0" borderId="0" xfId="0" applyFont="1" applyFill="1" applyBorder="1" applyAlignment="1">
      <alignment horizontal="center"/>
    </xf>
    <xf numFmtId="0" fontId="0" fillId="3" borderId="0" xfId="0" applyFill="1" applyBorder="1"/>
    <xf numFmtId="165" fontId="0" fillId="3" borderId="0" xfId="1" applyFont="1" applyFill="1" applyBorder="1"/>
    <xf numFmtId="0" fontId="4" fillId="3" borderId="0" xfId="0" applyFont="1" applyFill="1" applyBorder="1" applyAlignment="1">
      <alignment horizontal="center" vertical="center"/>
    </xf>
    <xf numFmtId="0" fontId="0" fillId="0" borderId="1" xfId="0" applyFill="1" applyBorder="1" applyAlignment="1">
      <alignment horizontal="center" vertical="center"/>
    </xf>
    <xf numFmtId="0" fontId="0" fillId="3" borderId="2" xfId="0" applyFont="1" applyFill="1" applyBorder="1" applyAlignment="1">
      <alignment horizontal="center" vertical="center"/>
    </xf>
    <xf numFmtId="0" fontId="0" fillId="0" borderId="1" xfId="0" applyFill="1" applyBorder="1" applyAlignment="1">
      <alignment horizontal="center" vertical="center"/>
    </xf>
    <xf numFmtId="0" fontId="0" fillId="3" borderId="1" xfId="0" quotePrefix="1" applyFont="1" applyFill="1" applyBorder="1" applyAlignment="1">
      <alignment horizontal="center" vertical="center"/>
    </xf>
    <xf numFmtId="0" fontId="4" fillId="3" borderId="1" xfId="0" quotePrefix="1" applyFont="1" applyFill="1" applyBorder="1" applyAlignment="1">
      <alignment horizontal="center" vertical="center"/>
    </xf>
    <xf numFmtId="0" fontId="0" fillId="45" borderId="0" xfId="0" applyFill="1" applyAlignment="1">
      <alignment horizontal="center"/>
    </xf>
    <xf numFmtId="0" fontId="0" fillId="45" borderId="0" xfId="0" applyFill="1" applyAlignment="1">
      <alignment horizontal="left"/>
    </xf>
    <xf numFmtId="0" fontId="0" fillId="0" borderId="0" xfId="0" applyNumberFormat="1" applyBorder="1"/>
    <xf numFmtId="49" fontId="0" fillId="0" borderId="0" xfId="0" applyNumberFormat="1" applyBorder="1"/>
    <xf numFmtId="0" fontId="0" fillId="0" borderId="0" xfId="0" applyFont="1" applyBorder="1" applyAlignment="1">
      <alignment horizontal="center"/>
    </xf>
    <xf numFmtId="0" fontId="34" fillId="0" borderId="0" xfId="0" applyFont="1" applyFill="1" applyBorder="1" applyAlignment="1">
      <alignment horizontal="center" vertical="center"/>
    </xf>
    <xf numFmtId="0" fontId="0" fillId="0" borderId="0" xfId="0" applyNumberFormat="1" applyFill="1" applyBorder="1"/>
    <xf numFmtId="0" fontId="0" fillId="0" borderId="1" xfId="0" applyFill="1" applyBorder="1" applyAlignment="1">
      <alignment horizontal="center" vertical="center"/>
    </xf>
    <xf numFmtId="0" fontId="39" fillId="0" borderId="0" xfId="0" applyFont="1"/>
    <xf numFmtId="0" fontId="0" fillId="46" borderId="0" xfId="0" applyFill="1"/>
    <xf numFmtId="0" fontId="9" fillId="3" borderId="1" xfId="0" applyFont="1" applyFill="1" applyBorder="1" applyAlignment="1">
      <alignment horizontal="left"/>
    </xf>
    <xf numFmtId="164" fontId="0" fillId="3" borderId="1" xfId="0" applyNumberFormat="1" applyFont="1" applyFill="1" applyBorder="1" applyAlignment="1">
      <alignment horizontal="center"/>
    </xf>
    <xf numFmtId="0" fontId="0" fillId="3" borderId="0" xfId="0" applyFill="1" applyAlignment="1">
      <alignment horizontal="left"/>
    </xf>
    <xf numFmtId="0" fontId="23" fillId="47" borderId="1" xfId="0" applyFont="1" applyFill="1" applyBorder="1" applyAlignment="1">
      <alignment wrapText="1"/>
    </xf>
    <xf numFmtId="15" fontId="0" fillId="0" borderId="1" xfId="0" applyNumberFormat="1" applyBorder="1"/>
    <xf numFmtId="2" fontId="0" fillId="0" borderId="1" xfId="0" applyNumberFormat="1" applyBorder="1"/>
    <xf numFmtId="0" fontId="0" fillId="0" borderId="1" xfId="0" applyFont="1" applyBorder="1" applyAlignment="1">
      <alignment wrapText="1"/>
    </xf>
    <xf numFmtId="0" fontId="0" fillId="0" borderId="1" xfId="0" applyBorder="1" applyAlignment="1">
      <alignment wrapText="1"/>
    </xf>
    <xf numFmtId="0" fontId="10" fillId="0" borderId="1" xfId="0" applyFont="1" applyBorder="1"/>
    <xf numFmtId="0" fontId="23" fillId="47" borderId="7" xfId="0" applyFont="1" applyFill="1" applyBorder="1" applyAlignment="1">
      <alignment wrapText="1"/>
    </xf>
    <xf numFmtId="0" fontId="0" fillId="0" borderId="7" xfId="0" applyFont="1" applyFill="1" applyBorder="1" applyAlignment="1">
      <alignment wrapText="1"/>
    </xf>
    <xf numFmtId="0" fontId="40" fillId="0" borderId="0" xfId="0" applyFont="1"/>
    <xf numFmtId="0" fontId="41" fillId="0" borderId="0" xfId="0" applyFont="1"/>
    <xf numFmtId="16" fontId="0" fillId="0" borderId="1" xfId="0" applyNumberFormat="1" applyFill="1" applyBorder="1"/>
    <xf numFmtId="2" fontId="0" fillId="0" borderId="1" xfId="0" applyNumberFormat="1" applyFill="1" applyBorder="1"/>
    <xf numFmtId="0" fontId="0" fillId="0" borderId="1" xfId="0" applyFill="1" applyBorder="1" applyAlignment="1">
      <alignment wrapText="1"/>
    </xf>
    <xf numFmtId="0" fontId="0" fillId="0" borderId="1" xfId="0" applyFont="1" applyFill="1" applyBorder="1" applyAlignment="1">
      <alignment wrapText="1"/>
    </xf>
    <xf numFmtId="0" fontId="42" fillId="0" borderId="0" xfId="0" applyNumberFormat="1" applyFont="1" applyFill="1" applyAlignment="1" applyProtection="1"/>
    <xf numFmtId="15" fontId="0" fillId="0" borderId="3" xfId="0" applyNumberFormat="1" applyBorder="1"/>
    <xf numFmtId="2" fontId="0" fillId="0" borderId="3" xfId="0" applyNumberFormat="1" applyBorder="1"/>
    <xf numFmtId="0" fontId="0" fillId="0" borderId="3" xfId="0" applyFont="1" applyBorder="1" applyAlignment="1">
      <alignment wrapText="1"/>
    </xf>
    <xf numFmtId="16" fontId="0" fillId="0" borderId="1" xfId="0" applyNumberFormat="1" applyBorder="1"/>
    <xf numFmtId="0" fontId="0" fillId="0" borderId="1" xfId="0" applyFont="1" applyBorder="1"/>
    <xf numFmtId="0" fontId="0" fillId="48" borderId="0" xfId="0" applyFill="1"/>
    <xf numFmtId="0" fontId="0" fillId="0" borderId="0" xfId="0" applyBorder="1" applyAlignment="1">
      <alignment wrapText="1"/>
    </xf>
    <xf numFmtId="49" fontId="34" fillId="3" borderId="1" xfId="0" applyNumberFormat="1" applyFont="1" applyFill="1" applyBorder="1" applyAlignment="1">
      <alignment horizontal="center" vertical="center" wrapText="1"/>
    </xf>
    <xf numFmtId="16" fontId="0" fillId="0" borderId="0" xfId="0" applyNumberFormat="1" applyBorder="1"/>
    <xf numFmtId="2" fontId="0" fillId="0" borderId="0" xfId="0" applyNumberFormat="1" applyFill="1" applyBorder="1"/>
    <xf numFmtId="0" fontId="0" fillId="0" borderId="26" xfId="0" applyBorder="1"/>
    <xf numFmtId="0" fontId="0" fillId="0" borderId="5" xfId="0" applyBorder="1"/>
    <xf numFmtId="0" fontId="0" fillId="0" borderId="26" xfId="0" applyFill="1" applyBorder="1"/>
    <xf numFmtId="0" fontId="0" fillId="0" borderId="0" xfId="0" applyFont="1" applyFill="1" applyBorder="1"/>
    <xf numFmtId="16" fontId="29" fillId="0" borderId="1" xfId="0" applyNumberFormat="1" applyFont="1" applyBorder="1"/>
    <xf numFmtId="2" fontId="29" fillId="0" borderId="1" xfId="0" applyNumberFormat="1" applyFont="1" applyFill="1" applyBorder="1"/>
    <xf numFmtId="0" fontId="29" fillId="0" borderId="1" xfId="0" applyFont="1" applyFill="1" applyBorder="1"/>
    <xf numFmtId="0" fontId="29" fillId="0" borderId="1" xfId="0" applyFont="1" applyBorder="1"/>
    <xf numFmtId="0" fontId="0" fillId="0" borderId="0" xfId="0" applyFont="1" applyFill="1" applyBorder="1" applyAlignment="1">
      <alignment wrapText="1"/>
    </xf>
    <xf numFmtId="0" fontId="29" fillId="0" borderId="1" xfId="0" applyFont="1" applyFill="1" applyBorder="1" applyAlignment="1">
      <alignment wrapText="1"/>
    </xf>
    <xf numFmtId="0" fontId="0" fillId="0" borderId="0" xfId="0" applyFont="1" applyFill="1"/>
    <xf numFmtId="0" fontId="0" fillId="0" borderId="27" xfId="0" applyBorder="1"/>
    <xf numFmtId="0" fontId="9" fillId="0" borderId="0" xfId="0" applyFont="1" applyFill="1" applyBorder="1" applyAlignment="1"/>
    <xf numFmtId="0" fontId="9" fillId="0" borderId="5" xfId="0" applyFont="1" applyFill="1" applyBorder="1" applyAlignment="1"/>
    <xf numFmtId="0" fontId="45" fillId="0" borderId="0" xfId="0" applyFont="1" applyFill="1" applyBorder="1" applyAlignment="1">
      <alignment vertical="center"/>
    </xf>
    <xf numFmtId="0" fontId="45" fillId="0" borderId="5" xfId="0" applyFont="1" applyFill="1" applyBorder="1" applyAlignment="1">
      <alignment vertical="center"/>
    </xf>
    <xf numFmtId="2" fontId="9" fillId="0" borderId="0" xfId="0" applyNumberFormat="1" applyFont="1" applyFill="1" applyBorder="1" applyAlignment="1"/>
    <xf numFmtId="0" fontId="9" fillId="0" borderId="0" xfId="0" applyFont="1" applyFill="1" applyBorder="1" applyAlignment="1">
      <alignment horizontal="center"/>
    </xf>
    <xf numFmtId="0" fontId="45" fillId="0" borderId="0" xfId="0" applyFont="1" applyFill="1" applyBorder="1" applyAlignment="1">
      <alignment horizontal="left" vertical="center"/>
    </xf>
    <xf numFmtId="0" fontId="9" fillId="3" borderId="0" xfId="0" applyFont="1" applyFill="1" applyBorder="1" applyAlignment="1"/>
    <xf numFmtId="49" fontId="9" fillId="0" borderId="0" xfId="0" applyNumberFormat="1" applyFont="1" applyFill="1" applyBorder="1" applyAlignment="1"/>
    <xf numFmtId="0" fontId="0" fillId="0" borderId="0" xfId="0" applyFont="1" applyFill="1" applyBorder="1" applyAlignment="1"/>
    <xf numFmtId="0" fontId="7" fillId="0" borderId="0" xfId="0" applyFont="1" applyFill="1" applyBorder="1" applyAlignment="1"/>
    <xf numFmtId="0" fontId="0" fillId="0" borderId="29" xfId="0" applyFont="1" applyFill="1" applyBorder="1"/>
    <xf numFmtId="0" fontId="9" fillId="0" borderId="0" xfId="0" applyFont="1" applyFill="1" applyBorder="1" applyAlignment="1">
      <alignment horizontal="left"/>
    </xf>
    <xf numFmtId="0" fontId="9" fillId="0" borderId="5" xfId="0" applyFont="1" applyFill="1" applyBorder="1" applyAlignment="1">
      <alignment horizontal="center"/>
    </xf>
    <xf numFmtId="0" fontId="45" fillId="0" borderId="0" xfId="0" applyFont="1" applyFill="1" applyAlignment="1">
      <alignment vertical="center"/>
    </xf>
    <xf numFmtId="0" fontId="40" fillId="0" borderId="0" xfId="0" applyFont="1" applyFill="1" applyAlignment="1">
      <alignment horizontal="left" vertical="center"/>
    </xf>
    <xf numFmtId="0" fontId="0" fillId="0" borderId="30" xfId="0" applyFont="1" applyFill="1" applyBorder="1" applyAlignment="1">
      <alignment horizontal="left"/>
    </xf>
    <xf numFmtId="0" fontId="0" fillId="0" borderId="0" xfId="0" applyFill="1" applyAlignment="1"/>
    <xf numFmtId="0" fontId="48" fillId="49" borderId="1" xfId="0" applyFont="1" applyFill="1" applyBorder="1" applyAlignment="1">
      <alignment vertical="center" wrapText="1"/>
    </xf>
    <xf numFmtId="0" fontId="49" fillId="50" borderId="1" xfId="0" applyFont="1" applyFill="1" applyBorder="1" applyAlignment="1">
      <alignment vertical="center" wrapText="1"/>
    </xf>
    <xf numFmtId="0" fontId="48" fillId="50" borderId="7" xfId="0" applyFont="1" applyFill="1" applyBorder="1" applyAlignment="1">
      <alignment vertical="center" wrapText="1"/>
    </xf>
    <xf numFmtId="0" fontId="0" fillId="0" borderId="5" xfId="0" applyFill="1" applyBorder="1"/>
    <xf numFmtId="0" fontId="40" fillId="0" borderId="0" xfId="0" applyFont="1" applyFill="1" applyAlignment="1">
      <alignment horizontal="left" vertical="center" wrapText="1"/>
    </xf>
    <xf numFmtId="0" fontId="0" fillId="0" borderId="0" xfId="0" applyFill="1" applyAlignment="1">
      <alignment wrapText="1"/>
    </xf>
    <xf numFmtId="0" fontId="0" fillId="0" borderId="28" xfId="0" applyFont="1" applyFill="1" applyBorder="1"/>
    <xf numFmtId="0" fontId="45" fillId="3" borderId="0" xfId="0" applyFont="1" applyFill="1" applyAlignment="1">
      <alignment vertical="center"/>
    </xf>
    <xf numFmtId="0" fontId="0" fillId="51" borderId="0" xfId="0" applyFill="1"/>
    <xf numFmtId="0" fontId="0" fillId="0" borderId="0" xfId="0" applyFont="1" applyFill="1" applyBorder="1" applyAlignment="1">
      <alignment horizontal="left"/>
    </xf>
    <xf numFmtId="0" fontId="0" fillId="51" borderId="0" xfId="0" applyFill="1" applyBorder="1"/>
    <xf numFmtId="0" fontId="0" fillId="0" borderId="0" xfId="0" applyFill="1" applyBorder="1" applyAlignment="1">
      <alignment vertical="center"/>
    </xf>
    <xf numFmtId="0" fontId="48" fillId="49" borderId="7" xfId="0" applyFont="1" applyFill="1" applyBorder="1" applyAlignment="1">
      <alignment vertical="center" wrapText="1"/>
    </xf>
    <xf numFmtId="2" fontId="0" fillId="51" borderId="0" xfId="0" applyNumberFormat="1" applyFill="1"/>
    <xf numFmtId="0" fontId="45" fillId="3" borderId="0" xfId="0" applyFont="1" applyFill="1" applyBorder="1" applyAlignment="1">
      <alignment vertical="center"/>
    </xf>
    <xf numFmtId="0" fontId="0" fillId="0" borderId="0" xfId="0" applyNumberFormat="1" applyAlignment="1">
      <alignment horizontal="center"/>
    </xf>
    <xf numFmtId="0" fontId="0" fillId="3" borderId="0" xfId="0" applyFill="1" applyAlignment="1">
      <alignment horizontal="center"/>
    </xf>
    <xf numFmtId="0" fontId="0" fillId="51" borderId="0" xfId="0" applyFill="1" applyAlignment="1">
      <alignment horizontal="center"/>
    </xf>
    <xf numFmtId="0" fontId="0" fillId="0" borderId="5" xfId="0" applyBorder="1" applyAlignment="1">
      <alignment horizontal="center"/>
    </xf>
    <xf numFmtId="0" fontId="0" fillId="0" borderId="0" xfId="0" applyAlignment="1"/>
    <xf numFmtId="0" fontId="0" fillId="0" borderId="0" xfId="0" applyFill="1" applyBorder="1" applyAlignment="1"/>
    <xf numFmtId="49" fontId="9" fillId="0" borderId="0" xfId="0" applyNumberFormat="1" applyFont="1" applyFill="1" applyBorder="1"/>
    <xf numFmtId="0" fontId="0" fillId="3" borderId="0" xfId="0" applyFont="1" applyFill="1" applyBorder="1" applyAlignment="1"/>
    <xf numFmtId="16" fontId="0" fillId="0" borderId="1" xfId="0" applyNumberFormat="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0" borderId="1" xfId="0" applyFont="1" applyFill="1" applyBorder="1" applyAlignment="1">
      <alignment vertical="top"/>
    </xf>
    <xf numFmtId="0" fontId="0" fillId="0" borderId="1" xfId="0" quotePrefix="1" applyFont="1" applyFill="1" applyBorder="1" applyAlignment="1">
      <alignment wrapText="1"/>
    </xf>
    <xf numFmtId="2" fontId="0" fillId="0" borderId="0" xfId="0" applyNumberFormat="1" applyBorder="1"/>
    <xf numFmtId="0" fontId="18" fillId="7" borderId="31" xfId="14" applyBorder="1"/>
    <xf numFmtId="0" fontId="21" fillId="9" borderId="32" xfId="17" applyBorder="1"/>
    <xf numFmtId="15" fontId="0" fillId="0" borderId="0" xfId="0" applyNumberFormat="1" applyFill="1" applyBorder="1"/>
    <xf numFmtId="0" fontId="0" fillId="0" borderId="0" xfId="0" applyFont="1" applyFill="1" applyAlignment="1">
      <alignment horizontal="center"/>
    </xf>
    <xf numFmtId="0" fontId="0" fillId="0" borderId="0" xfId="0" applyNumberFormat="1" applyFill="1" applyAlignment="1">
      <alignment horizontal="center"/>
    </xf>
    <xf numFmtId="0" fontId="45" fillId="0" borderId="0" xfId="0" applyFont="1" applyAlignment="1">
      <alignment vertical="center"/>
    </xf>
    <xf numFmtId="0" fontId="0" fillId="0" borderId="0" xfId="0" applyNumberFormat="1" applyFill="1" applyBorder="1" applyAlignment="1">
      <alignment horizontal="center"/>
    </xf>
    <xf numFmtId="0" fontId="0" fillId="0" borderId="27" xfId="0" applyBorder="1" applyAlignment="1">
      <alignment horizontal="center"/>
    </xf>
    <xf numFmtId="0" fontId="0" fillId="3" borderId="26" xfId="0" applyFill="1" applyBorder="1" applyAlignment="1">
      <alignment horizontal="center"/>
    </xf>
    <xf numFmtId="0" fontId="44" fillId="0" borderId="0" xfId="0" applyFont="1" applyFill="1" applyBorder="1" applyAlignment="1">
      <alignment horizontal="center"/>
    </xf>
    <xf numFmtId="0" fontId="45" fillId="0" borderId="0" xfId="0" applyFont="1" applyFill="1" applyBorder="1" applyAlignment="1">
      <alignment horizontal="center" vertical="center"/>
    </xf>
    <xf numFmtId="0" fontId="45" fillId="0" borderId="5" xfId="0" applyFont="1" applyFill="1" applyBorder="1" applyAlignment="1">
      <alignment horizontal="center" vertical="center"/>
    </xf>
    <xf numFmtId="0" fontId="45" fillId="51" borderId="0" xfId="0" applyFont="1" applyFill="1" applyAlignment="1">
      <alignment vertical="center"/>
    </xf>
    <xf numFmtId="49" fontId="50" fillId="0" borderId="33" xfId="0" applyNumberFormat="1" applyFont="1" applyFill="1" applyBorder="1"/>
    <xf numFmtId="49" fontId="50" fillId="0" borderId="34" xfId="0" applyNumberFormat="1" applyFont="1" applyFill="1" applyBorder="1"/>
    <xf numFmtId="0" fontId="0" fillId="51" borderId="0" xfId="0" applyFill="1" applyBorder="1" applyAlignment="1">
      <alignment horizontal="center"/>
    </xf>
    <xf numFmtId="0" fontId="0" fillId="51" borderId="0" xfId="0" applyFont="1" applyFill="1" applyBorder="1"/>
    <xf numFmtId="0" fontId="0" fillId="51" borderId="0" xfId="0" applyFont="1" applyFill="1" applyBorder="1" applyAlignment="1">
      <alignment horizontal="center"/>
    </xf>
    <xf numFmtId="49" fontId="50" fillId="0" borderId="0" xfId="0" applyNumberFormat="1" applyFont="1" applyFill="1" applyBorder="1"/>
    <xf numFmtId="49" fontId="50" fillId="52" borderId="0" xfId="0" applyNumberFormat="1" applyFont="1" applyFill="1" applyBorder="1"/>
    <xf numFmtId="0" fontId="4" fillId="0" borderId="0" xfId="14" applyFont="1" applyFill="1"/>
    <xf numFmtId="0" fontId="38" fillId="0" borderId="0" xfId="0" applyFont="1" applyFill="1" applyBorder="1"/>
    <xf numFmtId="0" fontId="40" fillId="0" borderId="0" xfId="0" applyFont="1" applyFill="1" applyBorder="1" applyAlignment="1">
      <alignment vertical="center"/>
    </xf>
    <xf numFmtId="0" fontId="40" fillId="0" borderId="0" xfId="0" applyFont="1" applyFill="1" applyBorder="1"/>
    <xf numFmtId="2" fontId="0" fillId="0" borderId="3" xfId="0" applyNumberFormat="1" applyFill="1" applyBorder="1"/>
    <xf numFmtId="0" fontId="0" fillId="0" borderId="3" xfId="0" applyFill="1" applyBorder="1"/>
    <xf numFmtId="0" fontId="0" fillId="0" borderId="3" xfId="0" applyBorder="1"/>
    <xf numFmtId="0" fontId="0" fillId="0" borderId="3" xfId="0" applyFont="1" applyFill="1" applyBorder="1"/>
    <xf numFmtId="0" fontId="0" fillId="0" borderId="1" xfId="0" quotePrefix="1" applyBorder="1" applyAlignment="1">
      <alignment wrapText="1"/>
    </xf>
    <xf numFmtId="0" fontId="0" fillId="0" borderId="20" xfId="0" applyBorder="1" applyAlignment="1"/>
    <xf numFmtId="0" fontId="0" fillId="0" borderId="0" xfId="0" applyBorder="1" applyAlignment="1"/>
    <xf numFmtId="0" fontId="0" fillId="0" borderId="21" xfId="0" applyBorder="1" applyAlignment="1"/>
    <xf numFmtId="0" fontId="0" fillId="0" borderId="1" xfId="0" applyFill="1" applyBorder="1" applyAlignment="1">
      <alignment horizontal="center" vertical="center" wrapText="1"/>
    </xf>
    <xf numFmtId="0" fontId="0" fillId="3" borderId="1" xfId="0" applyFill="1" applyBorder="1" applyAlignment="1">
      <alignment horizontal="center" vertical="center" wrapText="1"/>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1" fillId="0" borderId="3" xfId="0" applyFont="1" applyFill="1" applyBorder="1" applyAlignment="1">
      <alignment horizontal="center" vertical="center" wrapText="1"/>
    </xf>
    <xf numFmtId="0" fontId="1" fillId="0" borderId="7"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1" xfId="0" applyFont="1" applyFill="1" applyBorder="1" applyAlignment="1">
      <alignment horizontal="left" vertical="center" wrapText="1"/>
    </xf>
    <xf numFmtId="0" fontId="2" fillId="0" borderId="3"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8" xfId="0" applyFont="1" applyFill="1" applyBorder="1" applyAlignment="1">
      <alignment horizontal="left" vertical="center" wrapText="1"/>
    </xf>
    <xf numFmtId="0" fontId="8" fillId="0" borderId="1" xfId="0" applyFont="1" applyFill="1" applyBorder="1" applyAlignment="1">
      <alignment horizontal="center" vertical="center" wrapText="1"/>
    </xf>
    <xf numFmtId="0" fontId="0" fillId="0" borderId="3" xfId="0" applyFill="1" applyBorder="1" applyAlignment="1">
      <alignment horizontal="left" vertical="center" wrapText="1"/>
    </xf>
    <xf numFmtId="0" fontId="0" fillId="0" borderId="7" xfId="0" applyFill="1" applyBorder="1" applyAlignment="1">
      <alignment horizontal="left" vertical="center" wrapText="1"/>
    </xf>
    <xf numFmtId="0" fontId="0" fillId="0" borderId="8" xfId="0" applyFill="1" applyBorder="1" applyAlignment="1">
      <alignment horizontal="left" vertical="center" wrapText="1"/>
    </xf>
    <xf numFmtId="0" fontId="25" fillId="0" borderId="3" xfId="0" applyFont="1" applyFill="1" applyBorder="1" applyAlignment="1">
      <alignment horizontal="center" vertical="center" wrapText="1"/>
    </xf>
    <xf numFmtId="0" fontId="25" fillId="0" borderId="7" xfId="0" applyFont="1" applyFill="1" applyBorder="1" applyAlignment="1">
      <alignment horizontal="center" vertical="center" wrapText="1"/>
    </xf>
    <xf numFmtId="0" fontId="25" fillId="0" borderId="8" xfId="0" applyFont="1" applyFill="1" applyBorder="1" applyAlignment="1">
      <alignment horizontal="center" vertical="center" wrapText="1"/>
    </xf>
    <xf numFmtId="0" fontId="25" fillId="0" borderId="1" xfId="0" applyFont="1" applyFill="1" applyBorder="1" applyAlignment="1">
      <alignment horizontal="center" vertical="center" wrapText="1"/>
    </xf>
    <xf numFmtId="0" fontId="23" fillId="47" borderId="0" xfId="0" applyFont="1" applyFill="1" applyAlignment="1">
      <alignment horizontal="center"/>
    </xf>
    <xf numFmtId="0" fontId="0" fillId="0" borderId="1" xfId="0" applyFont="1" applyFill="1" applyBorder="1" applyAlignment="1">
      <alignment horizontal="center" vertical="center"/>
    </xf>
    <xf numFmtId="0" fontId="0" fillId="0" borderId="1" xfId="0" applyFill="1" applyBorder="1" applyAlignment="1">
      <alignment horizontal="center" vertical="center"/>
    </xf>
    <xf numFmtId="0" fontId="8" fillId="0" borderId="3"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8" fillId="0" borderId="8" xfId="0" applyFont="1" applyFill="1" applyBorder="1" applyAlignment="1">
      <alignment horizontal="center" vertical="center" wrapText="1"/>
    </xf>
    <xf numFmtId="0" fontId="0" fillId="0" borderId="3"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0" fillId="0" borderId="7" xfId="0" applyFill="1" applyBorder="1" applyAlignment="1">
      <alignment horizontal="right" vertical="center" wrapText="1"/>
    </xf>
    <xf numFmtId="0" fontId="0" fillId="0" borderId="8" xfId="0" applyFill="1" applyBorder="1" applyAlignment="1">
      <alignment horizontal="right" vertical="center" wrapText="1"/>
    </xf>
    <xf numFmtId="0" fontId="11" fillId="0" borderId="3"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0" fillId="0" borderId="3" xfId="0" applyFill="1" applyBorder="1" applyAlignment="1">
      <alignment horizontal="right" vertical="center" wrapText="1"/>
    </xf>
    <xf numFmtId="0" fontId="0" fillId="0" borderId="3" xfId="0" applyFont="1" applyFill="1" applyBorder="1" applyAlignment="1">
      <alignment horizontal="center" vertical="center" wrapText="1"/>
    </xf>
    <xf numFmtId="0" fontId="0" fillId="0" borderId="7"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1" fillId="0" borderId="25" xfId="0" applyFont="1" applyFill="1" applyBorder="1" applyAlignment="1">
      <alignment horizontal="center" vertical="center" wrapText="1"/>
    </xf>
    <xf numFmtId="164" fontId="0" fillId="0" borderId="1" xfId="0" applyNumberFormat="1" applyFill="1" applyBorder="1" applyAlignment="1">
      <alignment horizontal="right" vertical="center" wrapText="1"/>
    </xf>
    <xf numFmtId="0" fontId="31" fillId="0" borderId="1"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8" fillId="0" borderId="3" xfId="0" applyFont="1" applyFill="1" applyBorder="1" applyAlignment="1">
      <alignment horizontal="left" vertical="center" wrapText="1"/>
    </xf>
    <xf numFmtId="0" fontId="8" fillId="0" borderId="7" xfId="0" applyFont="1" applyFill="1" applyBorder="1" applyAlignment="1">
      <alignment horizontal="left" vertical="center" wrapText="1"/>
    </xf>
    <xf numFmtId="0" fontId="0" fillId="3" borderId="3" xfId="0" applyFill="1" applyBorder="1" applyAlignment="1">
      <alignment horizontal="center" vertical="center" wrapText="1"/>
    </xf>
    <xf numFmtId="0" fontId="0" fillId="3" borderId="7" xfId="0" applyFill="1" applyBorder="1" applyAlignment="1">
      <alignment horizontal="center" vertical="center" wrapText="1"/>
    </xf>
    <xf numFmtId="0" fontId="8" fillId="0" borderId="1" xfId="0" applyFont="1" applyFill="1" applyBorder="1" applyAlignment="1">
      <alignment horizontal="left" vertical="center" wrapText="1"/>
    </xf>
    <xf numFmtId="0" fontId="11" fillId="0" borderId="1" xfId="0" applyFont="1" applyFill="1" applyBorder="1" applyAlignment="1">
      <alignment horizontal="center" vertical="center" wrapText="1"/>
    </xf>
    <xf numFmtId="0" fontId="0" fillId="0" borderId="1" xfId="0" applyFill="1" applyBorder="1" applyAlignment="1">
      <alignment horizontal="right" vertical="center" wrapText="1"/>
    </xf>
    <xf numFmtId="0" fontId="0" fillId="0" borderId="3" xfId="0" applyFill="1" applyBorder="1" applyAlignment="1">
      <alignment horizontal="center" vertical="center"/>
    </xf>
    <xf numFmtId="0" fontId="0" fillId="0" borderId="7" xfId="0" applyFill="1" applyBorder="1" applyAlignment="1">
      <alignment horizontal="center" vertical="center"/>
    </xf>
    <xf numFmtId="0" fontId="1" fillId="0" borderId="1" xfId="0" applyFont="1" applyFill="1" applyBorder="1" applyAlignment="1">
      <alignment horizontal="center" vertical="center"/>
    </xf>
    <xf numFmtId="0" fontId="0" fillId="37" borderId="1" xfId="0" applyFill="1" applyBorder="1" applyAlignment="1">
      <alignment horizontal="left" vertical="center" wrapText="1"/>
    </xf>
    <xf numFmtId="0" fontId="8" fillId="3" borderId="1" xfId="0" applyFont="1" applyFill="1" applyBorder="1" applyAlignment="1">
      <alignment horizontal="left" vertical="center" wrapText="1"/>
    </xf>
    <xf numFmtId="0" fontId="0" fillId="3" borderId="3" xfId="0" applyFont="1" applyFill="1" applyBorder="1" applyAlignment="1">
      <alignment horizontal="left" vertical="center" wrapText="1"/>
    </xf>
    <xf numFmtId="0" fontId="0" fillId="3" borderId="7" xfId="0" applyFont="1" applyFill="1" applyBorder="1" applyAlignment="1">
      <alignment horizontal="left" vertical="center" wrapText="1"/>
    </xf>
    <xf numFmtId="0" fontId="0" fillId="3" borderId="8" xfId="0" applyFont="1" applyFill="1" applyBorder="1" applyAlignment="1">
      <alignment horizontal="left" vertical="center" wrapText="1"/>
    </xf>
    <xf numFmtId="0" fontId="0" fillId="3" borderId="3" xfId="0" applyFont="1" applyFill="1" applyBorder="1" applyAlignment="1">
      <alignment horizontal="center" vertical="center" wrapText="1"/>
    </xf>
    <xf numFmtId="0" fontId="0" fillId="3" borderId="7" xfId="0" applyFont="1" applyFill="1" applyBorder="1" applyAlignment="1">
      <alignment horizontal="center" vertical="center" wrapText="1"/>
    </xf>
    <xf numFmtId="0" fontId="0" fillId="3" borderId="8" xfId="0" applyFont="1" applyFill="1" applyBorder="1" applyAlignment="1">
      <alignment horizontal="center" vertical="center" wrapText="1"/>
    </xf>
    <xf numFmtId="164" fontId="0" fillId="3" borderId="1" xfId="0" applyNumberFormat="1" applyFill="1" applyBorder="1" applyAlignment="1">
      <alignment horizontal="right" vertical="center" wrapText="1"/>
    </xf>
    <xf numFmtId="0" fontId="11" fillId="3" borderId="1" xfId="0" applyFont="1" applyFill="1" applyBorder="1" applyAlignment="1">
      <alignment horizontal="center" vertical="center" wrapText="1"/>
    </xf>
    <xf numFmtId="0" fontId="1" fillId="0" borderId="0" xfId="0" applyFont="1" applyAlignment="1">
      <alignment horizontal="center"/>
    </xf>
  </cellXfs>
  <cellStyles count="49">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3" builtinId="27" customBuiltin="1"/>
    <cellStyle name="Calculation" xfId="17" builtinId="22" customBuiltin="1"/>
    <cellStyle name="Check Cell" xfId="19" builtinId="23" customBuiltin="1"/>
    <cellStyle name="Currency" xfId="1" builtinId="4"/>
    <cellStyle name="Currency 2" xfId="3"/>
    <cellStyle name="Currency 2 2" xfId="6"/>
    <cellStyle name="Currency 3" xfId="4"/>
    <cellStyle name="Currency 4" xfId="5"/>
    <cellStyle name="Explanatory Text" xfId="22" builtinId="53" customBuiltin="1"/>
    <cellStyle name="Good" xfId="12"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15" builtinId="20" customBuiltin="1"/>
    <cellStyle name="Linked Cell" xfId="18" builtinId="24" customBuiltin="1"/>
    <cellStyle name="Neutral" xfId="14" builtinId="28" customBuiltin="1"/>
    <cellStyle name="Normal" xfId="0" builtinId="0"/>
    <cellStyle name="Normal 2" xfId="48"/>
    <cellStyle name="Normal 3" xfId="2"/>
    <cellStyle name="Note" xfId="21" builtinId="10" customBuiltin="1"/>
    <cellStyle name="Output" xfId="16" builtinId="21" customBuiltin="1"/>
    <cellStyle name="Title" xfId="7" builtinId="15" customBuiltin="1"/>
    <cellStyle name="Total" xfId="23" builtinId="25" customBuiltin="1"/>
    <cellStyle name="Warning Text" xfId="20" builtinId="11" customBuiltin="1"/>
  </cellStyles>
  <dxfs count="110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AF79"/>
      <color rgb="FFFF6D6D"/>
      <color rgb="FFFF2F2F"/>
      <color rgb="FF9999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s>
</file>

<file path=xl/drawings/_rels/vmlDrawing5.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371475</xdr:colOff>
          <xdr:row>69</xdr:row>
          <xdr:rowOff>76200</xdr:rowOff>
        </xdr:from>
        <xdr:to>
          <xdr:col>3</xdr:col>
          <xdr:colOff>1285875</xdr:colOff>
          <xdr:row>69</xdr:row>
          <xdr:rowOff>762000</xdr:rowOff>
        </xdr:to>
        <xdr:sp macro="" textlink="">
          <xdr:nvSpPr>
            <xdr:cNvPr id="162817" name="Object 1" hidden="1">
              <a:extLst>
                <a:ext uri="{63B3BB69-23CF-44E3-9099-C40C66FF867C}">
                  <a14:compatExt spid="_x0000_s16281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228600</xdr:colOff>
          <xdr:row>81</xdr:row>
          <xdr:rowOff>95250</xdr:rowOff>
        </xdr:from>
        <xdr:to>
          <xdr:col>3</xdr:col>
          <xdr:colOff>1143000</xdr:colOff>
          <xdr:row>81</xdr:row>
          <xdr:rowOff>790575</xdr:rowOff>
        </xdr:to>
        <xdr:sp macro="" textlink="">
          <xdr:nvSpPr>
            <xdr:cNvPr id="162818" name="Object 2" hidden="1">
              <a:extLst>
                <a:ext uri="{63B3BB69-23CF-44E3-9099-C40C66FF867C}">
                  <a14:compatExt spid="_x0000_s1628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228600</xdr:colOff>
          <xdr:row>86</xdr:row>
          <xdr:rowOff>104775</xdr:rowOff>
        </xdr:from>
        <xdr:to>
          <xdr:col>3</xdr:col>
          <xdr:colOff>1143000</xdr:colOff>
          <xdr:row>86</xdr:row>
          <xdr:rowOff>790575</xdr:rowOff>
        </xdr:to>
        <xdr:sp macro="" textlink="">
          <xdr:nvSpPr>
            <xdr:cNvPr id="162820" name="Object 4" hidden="1">
              <a:extLst>
                <a:ext uri="{63B3BB69-23CF-44E3-9099-C40C66FF867C}">
                  <a14:compatExt spid="_x0000_s16282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62763/AppData/Local/Microsoft/Windows/INetCache/Content.Outlook/MQ2PC72L/Product%20Bundle%20Matrix%20-JY%20March%2018%20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icholas.lazic/AppData/Local/Microsoft/Windows/INetCache/Content.Outlook/LOOXN2LQ/Product%20Offerings%20Master%20List%20Consolidation%20V3%20DRAFT%209.3%20_Promotions%20Edit%20Mar%2015v1%20(0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a62763/Desktop/PROJECTS/CRM/Normalizing%20ProdCatCRM%20for%20Phase%20Two/Product%20Offerings%20Master%20List%20Consolidation%201.01h%20(Draft)%20%20NOT%20FOR%20PRODUC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xcel%20-%20Nick's%20Sample/Discount%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 Bundle Matrix Advan..."/>
      <sheetName val="Names"/>
      <sheetName val="hiddenSheet"/>
    </sheetNames>
    <sheetDataSet>
      <sheetData sheetId="0"/>
      <sheetData sheetId="1">
        <row r="1">
          <cell r="A1" t="str">
            <v>SBN Product ID</v>
          </cell>
          <cell r="B1" t="str">
            <v>CRM Name</v>
          </cell>
        </row>
        <row r="2">
          <cell r="A2" t="str">
            <v>STARTER</v>
          </cell>
          <cell r="B2" t="str">
            <v>SimonXT Starter Package</v>
          </cell>
        </row>
        <row r="3">
          <cell r="A3" t="str">
            <v>WLSTART</v>
          </cell>
          <cell r="B3" t="str">
            <v>SimonXT Starter Package - Wireless Takeover</v>
          </cell>
        </row>
        <row r="4">
          <cell r="A4" t="str">
            <v>QWLGOOD</v>
          </cell>
          <cell r="B4" t="str">
            <v>Qolsys Good Package - Wireless Takeover</v>
          </cell>
        </row>
        <row r="5">
          <cell r="A5" t="str">
            <v>Q-GOOD</v>
          </cell>
          <cell r="B5" t="str">
            <v>Qolsys Good Package</v>
          </cell>
        </row>
        <row r="6">
          <cell r="A6" t="str">
            <v>QWLBEST</v>
          </cell>
          <cell r="B6" t="str">
            <v>Qolsys Best Package - Wireless Takeover</v>
          </cell>
        </row>
        <row r="7">
          <cell r="A7" t="str">
            <v>Q-BEST</v>
          </cell>
          <cell r="B7" t="str">
            <v>Qolsys Best Package</v>
          </cell>
        </row>
        <row r="8">
          <cell r="A8" t="str">
            <v>VIDAUTO</v>
          </cell>
          <cell r="B8" t="str">
            <v>Video and Automation</v>
          </cell>
        </row>
        <row r="9">
          <cell r="A9" t="str">
            <v>QWLBTR2</v>
          </cell>
          <cell r="B9" t="str">
            <v>Qolsys Better Package - Wireless Takeover</v>
          </cell>
        </row>
        <row r="10">
          <cell r="A10" t="str">
            <v>QWLGDAU</v>
          </cell>
          <cell r="B10" t="str">
            <v>Qolsys Good Package with Automation - Wireless Takeover</v>
          </cell>
        </row>
        <row r="11">
          <cell r="A11" t="str">
            <v>QBETTER2</v>
          </cell>
          <cell r="B11" t="str">
            <v>Qolsys Better Package</v>
          </cell>
        </row>
        <row r="12">
          <cell r="A12" t="str">
            <v>QBTRAUTO</v>
          </cell>
          <cell r="B12" t="str">
            <v>Qolsys Better Package with Automation</v>
          </cell>
        </row>
        <row r="13">
          <cell r="A13" t="str">
            <v>QWLBTRAU</v>
          </cell>
          <cell r="B13" t="str">
            <v>Qolsys Better Package with Automation - Wireless Takeover</v>
          </cell>
        </row>
        <row r="14">
          <cell r="A14" t="str">
            <v>QGDAUTO</v>
          </cell>
          <cell r="B14" t="str">
            <v>Qolsys Good Package with Automation</v>
          </cell>
        </row>
        <row r="15">
          <cell r="A15" t="str">
            <v>SMBQWLGD</v>
          </cell>
          <cell r="B15" t="str">
            <v>SMB Qolsys Good Package - Wireless Takeover</v>
          </cell>
        </row>
        <row r="16">
          <cell r="A16" t="str">
            <v>SMBQGD</v>
          </cell>
          <cell r="B16" t="str">
            <v>SMB Qolsys Good Package</v>
          </cell>
        </row>
        <row r="17">
          <cell r="A17" t="str">
            <v>SMBQWLBR</v>
          </cell>
          <cell r="B17" t="str">
            <v>SMB Qolsys Better Package - Wireless Takeover</v>
          </cell>
        </row>
        <row r="18">
          <cell r="A18" t="str">
            <v>SMBQBR</v>
          </cell>
          <cell r="B18" t="str">
            <v>SMB Qolsys Better Package</v>
          </cell>
        </row>
        <row r="19">
          <cell r="A19" t="str">
            <v>SMBQWLBT</v>
          </cell>
          <cell r="B19" t="str">
            <v>SMB Qolsys Best Package - Wireless Takeover</v>
          </cell>
        </row>
        <row r="20">
          <cell r="A20" t="str">
            <v>SMBQBT</v>
          </cell>
          <cell r="B20" t="str">
            <v>SMB Qolsys Best Package</v>
          </cell>
        </row>
        <row r="21">
          <cell r="A21" t="str">
            <v>QHWGOOD</v>
          </cell>
          <cell r="B21" t="str">
            <v>Qolsys Good Package - Wired Takeover</v>
          </cell>
        </row>
        <row r="22">
          <cell r="A22" t="str">
            <v>QHWBEST</v>
          </cell>
          <cell r="B22" t="str">
            <v>Qolsys Best Package - Wired Takeover</v>
          </cell>
        </row>
        <row r="23">
          <cell r="A23" t="str">
            <v>QHWBTRAU</v>
          </cell>
          <cell r="B23" t="str">
            <v>Qolsys Better Package with Automation - Wired Takeover</v>
          </cell>
        </row>
        <row r="24">
          <cell r="A24" t="str">
            <v>QHWBTR2</v>
          </cell>
          <cell r="B24" t="str">
            <v>Qolsys Better Package - Wired Takeover</v>
          </cell>
        </row>
        <row r="25">
          <cell r="A25" t="str">
            <v>QHWGDAU</v>
          </cell>
          <cell r="B25" t="str">
            <v>Qolsys Good Package with Automation - Wired Takeover</v>
          </cell>
        </row>
        <row r="26">
          <cell r="A26" t="str">
            <v>SMBQHWGD</v>
          </cell>
          <cell r="B26" t="str">
            <v>SMB Qolsys Good Package - Wired Takeover</v>
          </cell>
        </row>
        <row r="27">
          <cell r="A27" t="str">
            <v>SMBQHWBR</v>
          </cell>
          <cell r="B27" t="str">
            <v>SMB Qolsys Better Package - Wired Takeover</v>
          </cell>
        </row>
        <row r="28">
          <cell r="A28" t="str">
            <v>SMBQHWBT</v>
          </cell>
          <cell r="B28" t="str">
            <v>SMB Qolsys Best Package - Wired Takeover</v>
          </cell>
        </row>
        <row r="29">
          <cell r="A29" t="str">
            <v>PKSEC_SA</v>
          </cell>
          <cell r="B29" t="str">
            <v>Starter with Remote Access</v>
          </cell>
        </row>
        <row r="30">
          <cell r="A30" t="str">
            <v>PKHHSEC</v>
          </cell>
          <cell r="B30" t="str">
            <v>Starter Package - Wireless Takeover</v>
          </cell>
        </row>
        <row r="31">
          <cell r="A31" t="str">
            <v>PKHHSECA</v>
          </cell>
          <cell r="B31" t="str">
            <v>Starter Package with Remote Access - Wired Takeover</v>
          </cell>
        </row>
        <row r="32">
          <cell r="A32" t="str">
            <v>ACGO</v>
          </cell>
          <cell r="B32" t="str">
            <v>Medical Alert On the Go</v>
          </cell>
        </row>
        <row r="33">
          <cell r="A33" t="str">
            <v>AC</v>
          </cell>
          <cell r="B33" t="str">
            <v>Medical Alert at Home</v>
          </cell>
        </row>
        <row r="34">
          <cell r="A34" t="str">
            <v>ACFD</v>
          </cell>
          <cell r="B34" t="str">
            <v>Medical Alert at Home with Fall Detection</v>
          </cell>
        </row>
        <row r="35">
          <cell r="A35" t="str">
            <v>ACQCEN</v>
          </cell>
          <cell r="B35" t="str">
            <v>Medical Alert at Home - English</v>
          </cell>
        </row>
        <row r="36">
          <cell r="A36" t="str">
            <v>ACQCENFD</v>
          </cell>
          <cell r="B36" t="str">
            <v>Medical Alert at Home with Fall Detection - English</v>
          </cell>
        </row>
        <row r="37">
          <cell r="A37" t="str">
            <v>ACQCF</v>
          </cell>
          <cell r="B37" t="str">
            <v>Medical Alert at Home - French</v>
          </cell>
        </row>
        <row r="38">
          <cell r="A38" t="str">
            <v>ACQCFD</v>
          </cell>
          <cell r="B38" t="str">
            <v>Medical Alert at Home with Fall Detection - French</v>
          </cell>
        </row>
        <row r="39">
          <cell r="A39" t="str">
            <v>PKE2DMK</v>
          </cell>
          <cell r="B39" t="str">
            <v>SECURE Package - AlarmForce Legacy</v>
          </cell>
        </row>
        <row r="40">
          <cell r="A40" t="str">
            <v>PKAFSECU</v>
          </cell>
          <cell r="B40" t="str">
            <v>SECURE Package - AlarmForce Legacy</v>
          </cell>
        </row>
        <row r="41">
          <cell r="A41" t="str">
            <v>PKAFCONT</v>
          </cell>
          <cell r="B41" t="str">
            <v>CONTROL Package - AlarmForce Legacy</v>
          </cell>
        </row>
        <row r="42">
          <cell r="A42" t="str">
            <v>PKAFCOMM</v>
          </cell>
          <cell r="B42" t="str">
            <v>COMMAND Package - AlarmForce Legacy</v>
          </cell>
        </row>
        <row r="43">
          <cell r="A43" t="str">
            <v>UPG-QG-QBST</v>
          </cell>
          <cell r="B43" t="str">
            <v>Upgrade Qolsys Good to Qolsys Best Package</v>
          </cell>
        </row>
        <row r="44">
          <cell r="A44" t="str">
            <v>AC CELL</v>
          </cell>
          <cell r="B44" t="str">
            <v>Medical Alert at Home with Cellular - TEST BUNDLE</v>
          </cell>
        </row>
        <row r="45">
          <cell r="A45" t="str">
            <v>ACCELLFD</v>
          </cell>
          <cell r="B45" t="str">
            <v>Medical Alert at Home with Fall Detection and Cellular - TEST BUNDLE</v>
          </cell>
        </row>
        <row r="46">
          <cell r="A46" t="str">
            <v>COMM</v>
          </cell>
          <cell r="B46" t="str">
            <v>Commercial Plus Package</v>
          </cell>
        </row>
        <row r="47">
          <cell r="A47" t="str">
            <v>DIAMOND</v>
          </cell>
          <cell r="B47" t="str">
            <v>2 GIG Diamond Services Package - 10 Point System</v>
          </cell>
        </row>
        <row r="48">
          <cell r="A48" t="str">
            <v>GOLD</v>
          </cell>
          <cell r="B48" t="str">
            <v>2GIG Gold Package - 6 Points</v>
          </cell>
        </row>
        <row r="49">
          <cell r="A49" t="str">
            <v>GOLD_ACC</v>
          </cell>
          <cell r="B49" t="str">
            <v>2 GIG Gold Service w Access - 6 Point System</v>
          </cell>
        </row>
        <row r="50">
          <cell r="A50" t="str">
            <v>HWCOMMAN</v>
          </cell>
          <cell r="B50" t="str">
            <v>HW 2GIG HW Smart Home Bundle</v>
          </cell>
        </row>
        <row r="51">
          <cell r="A51" t="str">
            <v>HWCONNEC</v>
          </cell>
          <cell r="B51" t="str">
            <v>HW 2GIG Secure 2 Super Switch HW Takeover, 12V Battery</v>
          </cell>
        </row>
        <row r="52">
          <cell r="A52" t="str">
            <v>HWCONTRO</v>
          </cell>
          <cell r="B52" t="str">
            <v>HW 2GIG Video Bundle</v>
          </cell>
        </row>
        <row r="53">
          <cell r="A53" t="str">
            <v>PACKSNL</v>
          </cell>
          <cell r="B53" t="str">
            <v>SNL Package with Key Fob</v>
          </cell>
        </row>
        <row r="54">
          <cell r="A54" t="str">
            <v>PACKSNL2</v>
          </cell>
          <cell r="B54" t="str">
            <v>SNL Installation from Nov 27, 2006</v>
          </cell>
        </row>
        <row r="55">
          <cell r="A55" t="str">
            <v>PACKSPD</v>
          </cell>
          <cell r="B55" t="str">
            <v>Package with 2 Door Senors</v>
          </cell>
        </row>
        <row r="56">
          <cell r="A56" t="str">
            <v>PACKSPK</v>
          </cell>
          <cell r="B56" t="str">
            <v>Package with  Keypad</v>
          </cell>
        </row>
        <row r="57">
          <cell r="A57" t="str">
            <v>PKCOMMAN</v>
          </cell>
          <cell r="B57" t="str">
            <v>2GIG Command Bundle (Command+Zwave/Image Sensor)</v>
          </cell>
        </row>
        <row r="58">
          <cell r="A58" t="str">
            <v>PKCONNEC</v>
          </cell>
          <cell r="B58" t="str">
            <v>2GIG Connect Bundle (Secure+Door &amp; Motion)</v>
          </cell>
        </row>
        <row r="59">
          <cell r="A59" t="str">
            <v>PKCONTRO</v>
          </cell>
          <cell r="B59" t="str">
            <v>2GIG Control Bundle (Command+Zwave/Image Sensor)</v>
          </cell>
        </row>
        <row r="60">
          <cell r="A60" t="str">
            <v>PKEVS</v>
          </cell>
          <cell r="B60" t="str">
            <v>EVS Basic Package</v>
          </cell>
        </row>
        <row r="61">
          <cell r="A61" t="str">
            <v>PKEVSD</v>
          </cell>
          <cell r="B61" t="str">
            <v>EVS Package with Door Transmitter</v>
          </cell>
        </row>
        <row r="62">
          <cell r="A62" t="str">
            <v>PKEVSD2</v>
          </cell>
          <cell r="B62" t="str">
            <v>EVS Package with Climax Door Transmitter</v>
          </cell>
        </row>
        <row r="63">
          <cell r="A63" t="str">
            <v>PKEVSK</v>
          </cell>
          <cell r="B63" t="str">
            <v>EVS Package with Keypad</v>
          </cell>
        </row>
        <row r="64">
          <cell r="A64" t="str">
            <v>PKEVSK2</v>
          </cell>
          <cell r="B64" t="str">
            <v>EVS Package with New Keypad</v>
          </cell>
        </row>
        <row r="65">
          <cell r="A65" t="str">
            <v>PKEVSKB</v>
          </cell>
          <cell r="B65" t="str">
            <v>AlarmVoice Services</v>
          </cell>
        </row>
        <row r="66">
          <cell r="A66" t="str">
            <v>PKHW</v>
          </cell>
          <cell r="B66" t="str">
            <v>Hardwire System</v>
          </cell>
        </row>
        <row r="67">
          <cell r="A67" t="str">
            <v>PKHWOLD</v>
          </cell>
          <cell r="B67" t="str">
            <v>Old Hardwire Package</v>
          </cell>
        </row>
        <row r="68">
          <cell r="A68" t="str">
            <v>PKNL</v>
          </cell>
          <cell r="B68" t="str">
            <v>Wireless NL w/2 DoorS, 1 Motion, 1 Keypad</v>
          </cell>
        </row>
        <row r="69">
          <cell r="A69" t="str">
            <v>PKNLTW</v>
          </cell>
          <cell r="B69" t="str">
            <v>Wireless 2-way w/2 Doors, 1 Motion, 1 Keypad Package</v>
          </cell>
        </row>
        <row r="70">
          <cell r="A70" t="str">
            <v>PKPERS</v>
          </cell>
          <cell r="B70" t="str">
            <v>AlarmCare Services</v>
          </cell>
        </row>
        <row r="71">
          <cell r="A71" t="str">
            <v>PKPERSFS</v>
          </cell>
          <cell r="B71" t="str">
            <v>AlarmCare FS Package</v>
          </cell>
        </row>
        <row r="72">
          <cell r="A72" t="str">
            <v>PKS2DMK</v>
          </cell>
          <cell r="B72" t="str">
            <v>SBC Package with 2 Dr, 1 Motion and 1 Keypad</v>
          </cell>
        </row>
        <row r="73">
          <cell r="A73" t="str">
            <v>PKSALEQU</v>
          </cell>
          <cell r="B73" t="str">
            <v>2 GIG Sale Call Quote</v>
          </cell>
        </row>
        <row r="74">
          <cell r="A74" t="str">
            <v>PKSEC_AC</v>
          </cell>
          <cell r="B74" t="str">
            <v>2GIG Secure Bundle with Remote Access</v>
          </cell>
        </row>
        <row r="75">
          <cell r="A75" t="str">
            <v>PKSEC_X</v>
          </cell>
          <cell r="B75" t="str">
            <v>Simon XT Wireless 2-way w/2 Doors, 1 Motion</v>
          </cell>
        </row>
        <row r="76">
          <cell r="A76" t="str">
            <v>PKSECURE</v>
          </cell>
          <cell r="B76" t="str">
            <v>2GIG Secure Bundle with 2DR &amp; Motion</v>
          </cell>
        </row>
        <row r="77">
          <cell r="A77" t="str">
            <v>PKSMART</v>
          </cell>
          <cell r="B77" t="str">
            <v>2GIG Smart Home Bundle</v>
          </cell>
        </row>
        <row r="78">
          <cell r="A78" t="str">
            <v>PKSNL_P</v>
          </cell>
          <cell r="B78" t="str">
            <v>SNL Package for Penklor Properties LLC</v>
          </cell>
        </row>
        <row r="79">
          <cell r="A79" t="str">
            <v>PKSNLDMK</v>
          </cell>
          <cell r="B79" t="str">
            <v>SNL Package w 2 Doors, 1 Motion, 1Keypad</v>
          </cell>
        </row>
        <row r="80">
          <cell r="A80" t="str">
            <v>PKSNLR</v>
          </cell>
          <cell r="B80" t="str">
            <v>SNL Package w 2 Doors, 1 Motion, 1 Keypad</v>
          </cell>
        </row>
        <row r="81">
          <cell r="A81" t="str">
            <v>PKTSCOMD</v>
          </cell>
          <cell r="B81" t="str">
            <v>Simon XT Takeover Smart Home Bundle</v>
          </cell>
        </row>
        <row r="82">
          <cell r="A82" t="str">
            <v>PKVID1</v>
          </cell>
          <cell r="B82" t="str">
            <v>VideoRelay Service Fees, Bundle Pricing</v>
          </cell>
        </row>
        <row r="83">
          <cell r="A83" t="str">
            <v>PKVID2</v>
          </cell>
          <cell r="B83" t="str">
            <v>VideoRelay Service Fees</v>
          </cell>
        </row>
        <row r="84">
          <cell r="A84" t="str">
            <v>PKVIDEO</v>
          </cell>
          <cell r="B84" t="str">
            <v>2GIG Video Bundle</v>
          </cell>
        </row>
        <row r="85">
          <cell r="A85" t="str">
            <v>PKVR1</v>
          </cell>
          <cell r="B85" t="str">
            <v>VideoRelay Service Fees, Bundle Pricing</v>
          </cell>
        </row>
        <row r="86">
          <cell r="A86" t="str">
            <v>PKVR2</v>
          </cell>
          <cell r="B86" t="str">
            <v>VideoRelay Service Fees Non Bundle</v>
          </cell>
        </row>
        <row r="87">
          <cell r="A87" t="str">
            <v>PLATINUM</v>
          </cell>
          <cell r="B87" t="str">
            <v>2 GIG Platinum Service - 10 Point System</v>
          </cell>
        </row>
        <row r="88">
          <cell r="A88" t="str">
            <v>VEXPAN</v>
          </cell>
          <cell r="B88" t="str">
            <v>Video Expansion/Auto</v>
          </cell>
        </row>
        <row r="89">
          <cell r="A89" t="str">
            <v>XSTARTER</v>
          </cell>
          <cell r="B89" t="str">
            <v>Simon XT Wireless 2-way w/2 Doors, 1 Motion</v>
          </cell>
        </row>
        <row r="90">
          <cell r="A90" t="str">
            <v>PKHHSEC</v>
          </cell>
          <cell r="B90" t="str">
            <v>Starter Package - Wired Takeover</v>
          </cell>
        </row>
        <row r="91">
          <cell r="A91" t="str">
            <v>QBEST2</v>
          </cell>
          <cell r="B91" t="str">
            <v>Qolsys Best Package</v>
          </cell>
        </row>
        <row r="92">
          <cell r="A92" t="str">
            <v>QHWBEST2</v>
          </cell>
          <cell r="B92" t="str">
            <v>Qolsys Best Package - Wired Takeover</v>
          </cell>
        </row>
        <row r="93">
          <cell r="A93" t="str">
            <v>QWLBEST2</v>
          </cell>
          <cell r="B93" t="str">
            <v>Qolsys Best Package - Wireless Takeover</v>
          </cell>
        </row>
        <row r="94">
          <cell r="A94" t="str">
            <v>SMBQBT2</v>
          </cell>
          <cell r="B94" t="str">
            <v>SMB Qolsys Best Package</v>
          </cell>
        </row>
        <row r="95">
          <cell r="A95" t="str">
            <v>SMBHWBT2</v>
          </cell>
          <cell r="B95" t="str">
            <v>SMB Qolsys Best Package - Wired Takeover</v>
          </cell>
        </row>
        <row r="96">
          <cell r="A96" t="str">
            <v>SMBWLBT2</v>
          </cell>
          <cell r="B96" t="str">
            <v>SMB Qolsys Best Package - Wireless Takeover</v>
          </cell>
        </row>
        <row r="97">
          <cell r="A97" t="str">
            <v>SMBBRAU</v>
          </cell>
          <cell r="B97" t="str">
            <v>SMB Qolsys Better Package with Automation</v>
          </cell>
        </row>
        <row r="98">
          <cell r="A98" t="str">
            <v>SMBHBRAU</v>
          </cell>
          <cell r="B98" t="str">
            <v>SMB Qolsys Better Package with Automation - Wired Takeover</v>
          </cell>
        </row>
        <row r="99">
          <cell r="A99" t="str">
            <v>SMBWBRAU</v>
          </cell>
          <cell r="B99" t="str">
            <v>SMB Qolsys Better Package with Automation - Wireless Takeover</v>
          </cell>
        </row>
        <row r="100">
          <cell r="A100" t="str">
            <v>SMBGDAU</v>
          </cell>
          <cell r="B100" t="str">
            <v>SMB Qolsys Good Package with Automation</v>
          </cell>
        </row>
        <row r="101">
          <cell r="A101" t="str">
            <v>SMBHGDAU</v>
          </cell>
          <cell r="B101" t="str">
            <v>SMB Qolsys Good Package with Automation - Wired Takeover</v>
          </cell>
        </row>
        <row r="102">
          <cell r="A102" t="str">
            <v>SMBWGDAU</v>
          </cell>
          <cell r="B102" t="str">
            <v>SMB Qolsys Good Package with Automation - Wireless Takeover</v>
          </cell>
        </row>
        <row r="103">
          <cell r="A103" t="str">
            <v>Q-BETTER</v>
          </cell>
          <cell r="B103" t="str">
            <v>Qolsys Better Package</v>
          </cell>
        </row>
        <row r="104">
          <cell r="A104" t="str">
            <v>GOOD</v>
          </cell>
          <cell r="B104" t="str">
            <v>2GIG Good Package</v>
          </cell>
        </row>
        <row r="105">
          <cell r="A105" t="str">
            <v>BETTER</v>
          </cell>
          <cell r="B105" t="str">
            <v>2GIG Better Package</v>
          </cell>
        </row>
        <row r="106">
          <cell r="A106" t="str">
            <v>BEST</v>
          </cell>
          <cell r="B106" t="str">
            <v>2GIG Best Package</v>
          </cell>
        </row>
        <row r="107">
          <cell r="A107" t="str">
            <v>PACKA</v>
          </cell>
          <cell r="B107" t="str">
            <v>Basic Package A</v>
          </cell>
        </row>
        <row r="108">
          <cell r="A108" t="str">
            <v>PACKB</v>
          </cell>
          <cell r="B108" t="str">
            <v>Basic Package B</v>
          </cell>
        </row>
        <row r="109">
          <cell r="A109" t="str">
            <v>PKT2COMM</v>
          </cell>
          <cell r="B109" t="str">
            <v>Best 2GIG to 2GIG Wireless Takeover</v>
          </cell>
        </row>
        <row r="110">
          <cell r="A110" t="str">
            <v>PKT2SECA</v>
          </cell>
          <cell r="B110" t="str">
            <v>Starter 2GIG Wireless Takeover with Remote Access</v>
          </cell>
        </row>
        <row r="111">
          <cell r="A111" t="str">
            <v>PKT2SEC</v>
          </cell>
          <cell r="B111" t="str">
            <v>Starter 2GIG to 2GIG Wireless Takeover</v>
          </cell>
        </row>
        <row r="112">
          <cell r="A112" t="str">
            <v>PKT2CONT</v>
          </cell>
          <cell r="B112" t="str">
            <v>Better 2GIG to 2GIG Wireless Takeover</v>
          </cell>
        </row>
        <row r="113">
          <cell r="A113" t="str">
            <v>PKT2CONN</v>
          </cell>
          <cell r="B113" t="str">
            <v>Good 2GIG to 2GIG Wireless Takeover</v>
          </cell>
        </row>
        <row r="114">
          <cell r="A114" t="str">
            <v>PKTSSECA</v>
          </cell>
          <cell r="B114" t="str">
            <v>Starter SIMON XT to SIMON XT with Remote Access</v>
          </cell>
        </row>
        <row r="115">
          <cell r="A115" t="str">
            <v>PKTSSEC</v>
          </cell>
          <cell r="B115" t="str">
            <v>Starter SIMON XT to SIMON XT Wireless Takeover</v>
          </cell>
        </row>
        <row r="116">
          <cell r="A116" t="str">
            <v>PKTSCONT</v>
          </cell>
          <cell r="B116" t="str">
            <v>Better Simon XT to Simon XT Takeover</v>
          </cell>
        </row>
        <row r="117">
          <cell r="A117" t="str">
            <v>PKTSCONN</v>
          </cell>
          <cell r="B117" t="str">
            <v>Good Simon XT to Simon XT Takeover</v>
          </cell>
        </row>
        <row r="118">
          <cell r="A118" t="str">
            <v>QWLBTR</v>
          </cell>
          <cell r="B118" t="str">
            <v>Qolsys Better Package - Wireless Takeover</v>
          </cell>
        </row>
        <row r="119">
          <cell r="A119" t="str">
            <v>VNDA_RES</v>
          </cell>
          <cell r="B119" t="str">
            <v>Video and Automation</v>
          </cell>
        </row>
        <row r="120">
          <cell r="A120" t="str">
            <v>HWSEC_AC</v>
          </cell>
          <cell r="B120" t="str">
            <v>Starter Hardwire Super Switch Takeover with Remote Access</v>
          </cell>
        </row>
        <row r="121">
          <cell r="A121" t="str">
            <v>HWSECURE</v>
          </cell>
          <cell r="B121" t="str">
            <v xml:space="preserve">Starter Hardwire Super Switch Takeover </v>
          </cell>
        </row>
        <row r="122">
          <cell r="A122" t="str">
            <v>PKHHCONN</v>
          </cell>
          <cell r="B122" t="str">
            <v>Better Hardwire Honeywell SEM Takeover</v>
          </cell>
        </row>
        <row r="123">
          <cell r="A123" t="str">
            <v>PKHHCOMM</v>
          </cell>
          <cell r="B123" t="str">
            <v>Best Hardwire Honeywell SEM Takeover</v>
          </cell>
        </row>
        <row r="124">
          <cell r="A124" t="str">
            <v>PKTHCONT</v>
          </cell>
          <cell r="B124" t="str">
            <v>Better Honeywell Wirelesss to 2GIG takeover</v>
          </cell>
        </row>
        <row r="125">
          <cell r="A125" t="str">
            <v>PKTHCONN</v>
          </cell>
          <cell r="B125" t="str">
            <v>Good Honeywell Wirelesss to 2GIG takeover</v>
          </cell>
        </row>
        <row r="126">
          <cell r="A126" t="str">
            <v>PKTHCOMM</v>
          </cell>
          <cell r="B126" t="str">
            <v>Best Honeywell Wirelesss to 2GIG takeover</v>
          </cell>
        </row>
        <row r="127">
          <cell r="A127" t="str">
            <v>PKTHSECA</v>
          </cell>
          <cell r="B127" t="str">
            <v>Starter Honeywell Wirelesss to 2GIG takeover with Remote Access</v>
          </cell>
        </row>
        <row r="128">
          <cell r="A128" t="str">
            <v>PKTHSEC</v>
          </cell>
          <cell r="B128" t="str">
            <v>Starter Honeywell Wirelesss to 2GIG takeover</v>
          </cell>
        </row>
        <row r="129">
          <cell r="A129" t="str">
            <v>QHWBTR</v>
          </cell>
          <cell r="B129" t="str">
            <v>Qolsys Better Package - Wired Takeover</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x Level Table JAL"/>
      <sheetName val="Everything - Max Levels JAL"/>
      <sheetName val="SBNCODE"/>
      <sheetName val="ItemMapping"/>
      <sheetName val="Summary - New"/>
      <sheetName val="Summary - Old"/>
      <sheetName val="Delta"/>
      <sheetName val="Bundles"/>
      <sheetName val="CHOICES FOR BUNDLES"/>
      <sheetName val="NEW RECORDS"/>
      <sheetName val="Optional Equipment"/>
      <sheetName val="Additional Services"/>
      <sheetName val="Hardwire Takeover Equip"/>
      <sheetName val="Legacy"/>
      <sheetName val="Batteries and Sundry"/>
      <sheetName val="Revised Promotions "/>
    </sheetNames>
    <sheetDataSet>
      <sheetData sheetId="0" refreshError="1"/>
      <sheetData sheetId="1" refreshError="1"/>
      <sheetData sheetId="2" refreshError="1">
        <row r="2">
          <cell r="D2" t="str">
            <v>ADJ</v>
          </cell>
          <cell r="E2" t="str">
            <v>Odd Cents Adjustments</v>
          </cell>
          <cell r="F2">
            <v>0</v>
          </cell>
          <cell r="G2" t="str">
            <v>RMR</v>
          </cell>
        </row>
        <row r="3">
          <cell r="D3" t="str">
            <v>ADMIN</v>
          </cell>
          <cell r="E3" t="str">
            <v>Administration Fees</v>
          </cell>
          <cell r="F3">
            <v>0</v>
          </cell>
          <cell r="G3" t="str">
            <v>ADMIN</v>
          </cell>
        </row>
        <row r="4">
          <cell r="D4" t="str">
            <v>AF ACCESS</v>
          </cell>
          <cell r="E4" t="str">
            <v>AF Access Services</v>
          </cell>
          <cell r="F4">
            <v>-5</v>
          </cell>
          <cell r="G4" t="str">
            <v>RAFC</v>
          </cell>
        </row>
        <row r="5">
          <cell r="D5" t="str">
            <v>AF_CONNECT</v>
          </cell>
          <cell r="E5" t="str">
            <v>AF Connect Service</v>
          </cell>
          <cell r="F5">
            <v>-2.95</v>
          </cell>
          <cell r="G5" t="str">
            <v>RAFC</v>
          </cell>
        </row>
        <row r="6">
          <cell r="D6" t="str">
            <v>AFCRED</v>
          </cell>
          <cell r="E6" t="str">
            <v>AF Credit Offered</v>
          </cell>
          <cell r="F6">
            <v>-2.95</v>
          </cell>
          <cell r="G6" t="str">
            <v>RAFC</v>
          </cell>
        </row>
        <row r="7">
          <cell r="D7" t="str">
            <v>APLUSADJ</v>
          </cell>
          <cell r="E7" t="str">
            <v>Aplus Fees Adjustments</v>
          </cell>
          <cell r="F7">
            <v>-4.95</v>
          </cell>
          <cell r="G7" t="str">
            <v>RPLS</v>
          </cell>
        </row>
        <row r="8">
          <cell r="D8" t="str">
            <v>APLUSCRED</v>
          </cell>
          <cell r="E8" t="str">
            <v>Aplus Monitoring Credits</v>
          </cell>
          <cell r="F8">
            <v>-4.95</v>
          </cell>
          <cell r="G8" t="str">
            <v>RMR_CC</v>
          </cell>
        </row>
        <row r="9">
          <cell r="D9" t="str">
            <v>APLUSCRED_CS</v>
          </cell>
          <cell r="E9" t="str">
            <v>Plus Monitoring Credits offered by CMS</v>
          </cell>
          <cell r="F9">
            <v>-4.95</v>
          </cell>
          <cell r="G9" t="str">
            <v>RMR_CS</v>
          </cell>
        </row>
        <row r="10">
          <cell r="D10" t="str">
            <v>BASICPACKAGE</v>
          </cell>
          <cell r="E10" t="str">
            <v>Equipment - Basic Package Missing</v>
          </cell>
          <cell r="F10">
            <v>0</v>
          </cell>
          <cell r="G10" t="str">
            <v>EQUIPS</v>
          </cell>
        </row>
        <row r="11">
          <cell r="D11" t="str">
            <v>CSERV</v>
          </cell>
          <cell r="E11" t="str">
            <v>Service Charge</v>
          </cell>
          <cell r="F11">
            <v>0</v>
          </cell>
          <cell r="G11" t="str">
            <v>NOSHOW</v>
          </cell>
        </row>
        <row r="12">
          <cell r="D12" t="str">
            <v>DISC_REIN_CR</v>
          </cell>
          <cell r="E12" t="str">
            <v>Reinstatement Fee Waived By Retention</v>
          </cell>
          <cell r="F12">
            <v>0</v>
          </cell>
          <cell r="G12" t="str">
            <v>ADM_CC</v>
          </cell>
        </row>
        <row r="13">
          <cell r="D13" t="str">
            <v>DISC_RETN_CC</v>
          </cell>
          <cell r="E13" t="str">
            <v>Reinstatement Fee Waived by Customer Care</v>
          </cell>
          <cell r="F13">
            <v>0</v>
          </cell>
          <cell r="G13" t="str">
            <v>ADM_CR</v>
          </cell>
        </row>
        <row r="14">
          <cell r="D14" t="str">
            <v>DISCCARE</v>
          </cell>
          <cell r="E14" t="str">
            <v>Equip Discount by Customer Care</v>
          </cell>
          <cell r="F14">
            <v>0</v>
          </cell>
          <cell r="G14" t="str">
            <v>EQUIP</v>
          </cell>
        </row>
        <row r="15">
          <cell r="D15" t="str">
            <v>DISCCOLL</v>
          </cell>
          <cell r="E15" t="str">
            <v>Equipment Discount by Collections</v>
          </cell>
          <cell r="F15">
            <v>0</v>
          </cell>
          <cell r="G15" t="str">
            <v>EQDISO</v>
          </cell>
        </row>
        <row r="16">
          <cell r="D16" t="str">
            <v>DPKCRED_CCR</v>
          </cell>
          <cell r="E16" t="str">
            <v>DigiPlus Service Credit Offered by Retention Dept.</v>
          </cell>
          <cell r="F16">
            <v>0</v>
          </cell>
          <cell r="G16" t="str">
            <v>RMR_CR</v>
          </cell>
        </row>
        <row r="17">
          <cell r="D17" t="str">
            <v>DPKRADJ</v>
          </cell>
          <cell r="E17" t="str">
            <v>DigiPlus Recurring Equip Fees Adjustment</v>
          </cell>
          <cell r="F17">
            <v>-7</v>
          </cell>
          <cell r="G17" t="str">
            <v>DPLUSR</v>
          </cell>
        </row>
        <row r="18">
          <cell r="D18" t="str">
            <v>DPKRCRED</v>
          </cell>
          <cell r="E18" t="str">
            <v>DigPlus Recurring Equip Fees Credit offered</v>
          </cell>
          <cell r="F18">
            <v>-7</v>
          </cell>
          <cell r="G18" t="str">
            <v>DPL_CC</v>
          </cell>
        </row>
        <row r="19">
          <cell r="D19" t="str">
            <v>EQUIADJ</v>
          </cell>
          <cell r="E19" t="str">
            <v>Credit Equipment w/o Tax</v>
          </cell>
          <cell r="F19">
            <v>0</v>
          </cell>
          <cell r="G19" t="str">
            <v>EQUIP</v>
          </cell>
        </row>
        <row r="20">
          <cell r="D20" t="str">
            <v>EQUIADJTAX</v>
          </cell>
          <cell r="E20" t="str">
            <v>Credit Equipment with Taxes</v>
          </cell>
          <cell r="F20">
            <v>0</v>
          </cell>
          <cell r="G20" t="str">
            <v>EQUIP</v>
          </cell>
        </row>
        <row r="21">
          <cell r="D21" t="str">
            <v>FALS_CC</v>
          </cell>
          <cell r="E21" t="str">
            <v>False Alarm Fees Waived by Customer Care</v>
          </cell>
          <cell r="F21">
            <v>0</v>
          </cell>
          <cell r="G21" t="str">
            <v>FAL_CR</v>
          </cell>
        </row>
        <row r="22">
          <cell r="D22" t="str">
            <v>FALS_COL</v>
          </cell>
          <cell r="E22" t="str">
            <v>False Alarm Fees Waived by Collection</v>
          </cell>
          <cell r="F22">
            <v>0</v>
          </cell>
          <cell r="G22" t="str">
            <v>FALS</v>
          </cell>
        </row>
        <row r="23">
          <cell r="D23" t="str">
            <v>FALS_CR</v>
          </cell>
          <cell r="E23" t="str">
            <v>False Alarm Fees Waived by Retention</v>
          </cell>
          <cell r="F23">
            <v>0</v>
          </cell>
          <cell r="G23" t="str">
            <v>FAL_CR</v>
          </cell>
        </row>
        <row r="24">
          <cell r="D24" t="str">
            <v>FALS_CS</v>
          </cell>
          <cell r="E24" t="str">
            <v>False Alarm Fees Waived by CMS</v>
          </cell>
          <cell r="F24">
            <v>0</v>
          </cell>
          <cell r="G24" t="str">
            <v>FAL_CR</v>
          </cell>
        </row>
        <row r="25">
          <cell r="D25" t="str">
            <v>FALS_SR</v>
          </cell>
          <cell r="E25" t="str">
            <v>False Alarm Waived due to Service Errors</v>
          </cell>
          <cell r="F25">
            <v>0</v>
          </cell>
          <cell r="G25" t="str">
            <v>FAL_CR</v>
          </cell>
        </row>
        <row r="26">
          <cell r="D26" t="str">
            <v>GOODLIFE</v>
          </cell>
          <cell r="E26" t="str">
            <v>GOODLIFE - 3 Months NC Monitoring</v>
          </cell>
          <cell r="F26">
            <v>0</v>
          </cell>
          <cell r="G26" t="str">
            <v>RMR</v>
          </cell>
        </row>
        <row r="27">
          <cell r="D27" t="str">
            <v>GSTADJ</v>
          </cell>
          <cell r="E27" t="str">
            <v>GST Adjustments</v>
          </cell>
          <cell r="F27">
            <v>0</v>
          </cell>
          <cell r="G27" t="str">
            <v>GSTADJ</v>
          </cell>
        </row>
        <row r="28">
          <cell r="D28" t="str">
            <v>HSTBC</v>
          </cell>
          <cell r="E28" t="str">
            <v>BC HST Adjustments</v>
          </cell>
          <cell r="F28">
            <v>0</v>
          </cell>
          <cell r="G28" t="str">
            <v>HSTBC</v>
          </cell>
        </row>
        <row r="29">
          <cell r="D29" t="str">
            <v>HSTON</v>
          </cell>
          <cell r="E29" t="str">
            <v>ON HST Adjustments</v>
          </cell>
          <cell r="F29">
            <v>0</v>
          </cell>
          <cell r="G29" t="str">
            <v>HSTON</v>
          </cell>
        </row>
        <row r="30">
          <cell r="D30" t="str">
            <v>MONADJ</v>
          </cell>
          <cell r="E30" t="str">
            <v>Alarm Service Adjustment</v>
          </cell>
          <cell r="F30">
            <v>-25</v>
          </cell>
          <cell r="G30" t="str">
            <v>RMR</v>
          </cell>
        </row>
        <row r="31">
          <cell r="D31" t="str">
            <v>MONCCR</v>
          </cell>
          <cell r="E31" t="str">
            <v>Monitoring Credit by CustCare</v>
          </cell>
          <cell r="F31">
            <v>-25</v>
          </cell>
          <cell r="G31" t="str">
            <v>RMR_CC</v>
          </cell>
        </row>
        <row r="32">
          <cell r="D32" t="str">
            <v>MONCOLL</v>
          </cell>
          <cell r="E32" t="str">
            <v>Monitoring Credit by Collections</v>
          </cell>
          <cell r="F32">
            <v>0</v>
          </cell>
          <cell r="G32" t="str">
            <v>RMR_CO</v>
          </cell>
        </row>
        <row r="33">
          <cell r="D33" t="str">
            <v>MONI</v>
          </cell>
          <cell r="E33" t="str">
            <v>Alarm Service Fees</v>
          </cell>
          <cell r="F33">
            <v>25</v>
          </cell>
          <cell r="G33" t="str">
            <v>RMR</v>
          </cell>
        </row>
        <row r="34">
          <cell r="D34" t="str">
            <v>MONIAPLUS</v>
          </cell>
          <cell r="E34" t="str">
            <v>AlarmPlus Service Fees</v>
          </cell>
          <cell r="F34">
            <v>4.95</v>
          </cell>
          <cell r="G34" t="str">
            <v>RPLS</v>
          </cell>
        </row>
        <row r="35">
          <cell r="D35" t="str">
            <v>MONICRED</v>
          </cell>
          <cell r="E35" t="str">
            <v>Monitoring Credits offered</v>
          </cell>
          <cell r="F35">
            <v>-25</v>
          </cell>
          <cell r="G35" t="str">
            <v>RMR_CC</v>
          </cell>
        </row>
        <row r="36">
          <cell r="D36" t="str">
            <v>MONICRED_CCR</v>
          </cell>
          <cell r="E36" t="str">
            <v>Monitoring Credit Offered by Retention Dept</v>
          </cell>
          <cell r="F36">
            <v>-25</v>
          </cell>
          <cell r="G36" t="str">
            <v>RMR_CR</v>
          </cell>
        </row>
        <row r="37">
          <cell r="D37" t="str">
            <v>MONICRED_CS</v>
          </cell>
          <cell r="E37" t="str">
            <v>Monitoring Credits offered by CMS</v>
          </cell>
          <cell r="F37">
            <v>-25</v>
          </cell>
          <cell r="G37" t="str">
            <v>RMR_CS</v>
          </cell>
        </row>
        <row r="38">
          <cell r="D38" t="str">
            <v>MONIHW</v>
          </cell>
          <cell r="E38" t="str">
            <v>HW Alarm Service Fees</v>
          </cell>
          <cell r="F38">
            <v>25</v>
          </cell>
          <cell r="G38" t="str">
            <v>RMR</v>
          </cell>
        </row>
        <row r="39">
          <cell r="D39" t="str">
            <v>MONIHWADJ</v>
          </cell>
          <cell r="E39" t="str">
            <v>Alarm Service Fees Adjustment</v>
          </cell>
          <cell r="F39">
            <v>-25</v>
          </cell>
          <cell r="G39" t="str">
            <v>RMR</v>
          </cell>
        </row>
        <row r="40">
          <cell r="D40" t="str">
            <v>MONIHWCRED</v>
          </cell>
          <cell r="E40" t="str">
            <v>HW Monitoring Credits</v>
          </cell>
          <cell r="F40">
            <v>-25</v>
          </cell>
          <cell r="G40" t="str">
            <v>RMR_CC</v>
          </cell>
        </row>
        <row r="41">
          <cell r="D41" t="str">
            <v>MONTSR</v>
          </cell>
          <cell r="E41" t="str">
            <v>Monitoring Credit by TechSupport</v>
          </cell>
          <cell r="F41">
            <v>-25</v>
          </cell>
          <cell r="G41" t="str">
            <v>RMR_SV</v>
          </cell>
        </row>
        <row r="42">
          <cell r="D42" t="str">
            <v>NSF_CC</v>
          </cell>
          <cell r="E42" t="str">
            <v>NSF Waived by Customer Care</v>
          </cell>
          <cell r="F42">
            <v>-20</v>
          </cell>
          <cell r="G42" t="str">
            <v>ADM_CC</v>
          </cell>
        </row>
        <row r="43">
          <cell r="D43" t="str">
            <v>OLD</v>
          </cell>
          <cell r="E43" t="str">
            <v>Old Invoice Converted from ALARMS</v>
          </cell>
          <cell r="F43">
            <v>0</v>
          </cell>
          <cell r="G43" t="str">
            <v>OLD</v>
          </cell>
        </row>
        <row r="44">
          <cell r="D44" t="str">
            <v>OPCL</v>
          </cell>
          <cell r="E44" t="str">
            <v>Open/Close Service</v>
          </cell>
          <cell r="F44">
            <v>10</v>
          </cell>
          <cell r="G44" t="str">
            <v>RMR</v>
          </cell>
        </row>
        <row r="45">
          <cell r="D45" t="str">
            <v>PERIPHERALS</v>
          </cell>
          <cell r="E45" t="str">
            <v>Missing Peripherals</v>
          </cell>
          <cell r="F45">
            <v>100</v>
          </cell>
          <cell r="G45" t="str">
            <v>EQUIPS</v>
          </cell>
        </row>
        <row r="46">
          <cell r="D46" t="str">
            <v>PERSADJ</v>
          </cell>
          <cell r="E46" t="str">
            <v>AlarmCare Service Adjustments</v>
          </cell>
          <cell r="F46">
            <v>-28</v>
          </cell>
          <cell r="G46" t="str">
            <v>RCARE</v>
          </cell>
        </row>
        <row r="47">
          <cell r="D47" t="str">
            <v>PERSCRED</v>
          </cell>
          <cell r="E47" t="str">
            <v>AlarmCare Credits offered by CCR</v>
          </cell>
          <cell r="F47">
            <v>0</v>
          </cell>
          <cell r="G47" t="str">
            <v>RCR_CC</v>
          </cell>
        </row>
        <row r="48">
          <cell r="D48" t="str">
            <v>PRS</v>
          </cell>
          <cell r="E48" t="str">
            <v>Private Response Fee</v>
          </cell>
          <cell r="F48">
            <v>3.25</v>
          </cell>
          <cell r="G48" t="str">
            <v>PRS</v>
          </cell>
        </row>
        <row r="49">
          <cell r="D49" t="str">
            <v>PRS_2016</v>
          </cell>
          <cell r="E49" t="str">
            <v>Private Response Fee</v>
          </cell>
          <cell r="F49">
            <v>0</v>
          </cell>
          <cell r="G49" t="str">
            <v xml:space="preserve"> </v>
          </cell>
        </row>
        <row r="50">
          <cell r="D50" t="str">
            <v>PRSADJ</v>
          </cell>
          <cell r="E50" t="str">
            <v>PRS Adjustment</v>
          </cell>
          <cell r="F50">
            <v>-3.25</v>
          </cell>
          <cell r="G50" t="str">
            <v>PRS</v>
          </cell>
        </row>
        <row r="51">
          <cell r="D51" t="str">
            <v>PRSCRED</v>
          </cell>
          <cell r="E51" t="str">
            <v>PRS Credit offered</v>
          </cell>
          <cell r="F51">
            <v>-3.25</v>
          </cell>
          <cell r="G51" t="str">
            <v>RMR_CC</v>
          </cell>
        </row>
        <row r="52">
          <cell r="D52" t="str">
            <v>PST</v>
          </cell>
          <cell r="E52" t="str">
            <v>BC PST</v>
          </cell>
          <cell r="F52">
            <v>1.88</v>
          </cell>
          <cell r="G52" t="str">
            <v>BCTAX</v>
          </cell>
        </row>
        <row r="53">
          <cell r="D53" t="str">
            <v>PSTBC</v>
          </cell>
          <cell r="E53" t="str">
            <v>BC PST</v>
          </cell>
          <cell r="F53">
            <v>0</v>
          </cell>
          <cell r="G53" t="str">
            <v>BCTAX</v>
          </cell>
        </row>
        <row r="54">
          <cell r="D54" t="str">
            <v>PSTON</v>
          </cell>
          <cell r="E54" t="str">
            <v>Ontario PST</v>
          </cell>
          <cell r="F54">
            <v>0</v>
          </cell>
          <cell r="G54" t="str">
            <v>PSTON</v>
          </cell>
        </row>
        <row r="55">
          <cell r="D55" t="str">
            <v>PSTQU</v>
          </cell>
          <cell r="E55" t="str">
            <v>Quebec PST</v>
          </cell>
          <cell r="F55">
            <v>0</v>
          </cell>
          <cell r="G55" t="str">
            <v>QUTAX</v>
          </cell>
        </row>
        <row r="56">
          <cell r="D56" t="str">
            <v>QCC_DISC</v>
          </cell>
          <cell r="E56" t="str">
            <v>QCC -Quarter Century Club - 2 Months NC</v>
          </cell>
          <cell r="F56">
            <v>0</v>
          </cell>
          <cell r="G56" t="str">
            <v>RMR</v>
          </cell>
        </row>
        <row r="57">
          <cell r="D57" t="str">
            <v>REBOOK</v>
          </cell>
          <cell r="E57" t="str">
            <v>Rebooking Fee Charge Cdn</v>
          </cell>
          <cell r="F57">
            <v>0</v>
          </cell>
          <cell r="G57" t="str">
            <v>NOSHOW</v>
          </cell>
        </row>
        <row r="58">
          <cell r="D58" t="str">
            <v>REBOOK_US</v>
          </cell>
          <cell r="E58" t="str">
            <v>Rebooking Fee Charge US</v>
          </cell>
          <cell r="F58">
            <v>0</v>
          </cell>
          <cell r="G58" t="str">
            <v>NOSHOW</v>
          </cell>
        </row>
        <row r="59">
          <cell r="D59" t="str">
            <v>REINSTAT_FEE</v>
          </cell>
          <cell r="E59" t="str">
            <v>Reinstatement Fee</v>
          </cell>
          <cell r="F59">
            <v>0</v>
          </cell>
          <cell r="G59" t="str">
            <v>ADMIN</v>
          </cell>
        </row>
        <row r="60">
          <cell r="D60" t="str">
            <v>STAFF_BEAC</v>
          </cell>
          <cell r="E60" t="str">
            <v>Employee/Retiree Discount for AlarmCare - 15%</v>
          </cell>
          <cell r="F60">
            <v>0</v>
          </cell>
          <cell r="G60" t="str">
            <v>EQUIP</v>
          </cell>
        </row>
        <row r="61">
          <cell r="D61" t="str">
            <v>STAFF_DISC</v>
          </cell>
          <cell r="E61" t="str">
            <v>Employee Discount Program - 35%</v>
          </cell>
          <cell r="F61">
            <v>0</v>
          </cell>
          <cell r="G61" t="str">
            <v>EQUIP</v>
          </cell>
        </row>
        <row r="62">
          <cell r="D62" t="str">
            <v>UOCUY</v>
          </cell>
          <cell r="E62" t="str">
            <v>US Ohio Cuyahoga County Tax</v>
          </cell>
          <cell r="F62">
            <v>0</v>
          </cell>
          <cell r="G62" t="str">
            <v>UOCUY</v>
          </cell>
        </row>
        <row r="63">
          <cell r="D63" t="str">
            <v>USFLSTTAX</v>
          </cell>
          <cell r="E63" t="str">
            <v>US FL  State Tax</v>
          </cell>
          <cell r="F63">
            <v>0</v>
          </cell>
          <cell r="G63" t="str">
            <v>USFLCA</v>
          </cell>
        </row>
        <row r="64">
          <cell r="D64" t="str">
            <v>USNCSTTAX</v>
          </cell>
          <cell r="E64" t="str">
            <v>US NC State Tax</v>
          </cell>
          <cell r="F64">
            <v>0</v>
          </cell>
          <cell r="G64" t="str">
            <v>USNCTA</v>
          </cell>
        </row>
        <row r="65">
          <cell r="D65" t="str">
            <v>USNSF_CC</v>
          </cell>
          <cell r="E65" t="str">
            <v>US Admin Fees Waived by Cust Care</v>
          </cell>
          <cell r="F65">
            <v>-20</v>
          </cell>
          <cell r="G65" t="str">
            <v>ADM_CC</v>
          </cell>
        </row>
        <row r="66">
          <cell r="D66" t="str">
            <v>VRADJ</v>
          </cell>
          <cell r="E66" t="str">
            <v>VR Service Fee Adjustments</v>
          </cell>
          <cell r="F66">
            <v>-10</v>
          </cell>
          <cell r="G66" t="str">
            <v>RVIDEO</v>
          </cell>
        </row>
        <row r="67">
          <cell r="D67" t="str">
            <v>VRCRED_CC</v>
          </cell>
          <cell r="E67" t="str">
            <v>Video Relay Service Credit offered by CCR</v>
          </cell>
          <cell r="F67">
            <v>0</v>
          </cell>
          <cell r="G67" t="str">
            <v>RV_CC</v>
          </cell>
        </row>
        <row r="68">
          <cell r="D68" t="str">
            <v>VREQUIP</v>
          </cell>
          <cell r="E68" t="str">
            <v>VR Equipment Reversal</v>
          </cell>
          <cell r="F68">
            <v>-199</v>
          </cell>
          <cell r="G68" t="str">
            <v>VIDEO</v>
          </cell>
        </row>
        <row r="69">
          <cell r="D69" t="str">
            <v>WIFIDLINK</v>
          </cell>
          <cell r="E69" t="str">
            <v>WIFI D-LINK N 300 Router</v>
          </cell>
          <cell r="F69">
            <v>0</v>
          </cell>
          <cell r="G69" t="str">
            <v>EQAFC</v>
          </cell>
        </row>
        <row r="70">
          <cell r="D70" t="str">
            <v>WIFIDRLK</v>
          </cell>
          <cell r="E70" t="str">
            <v>WIFI Door Lock</v>
          </cell>
          <cell r="F70">
            <v>-3.95</v>
          </cell>
          <cell r="G70" t="str">
            <v>RWDR</v>
          </cell>
        </row>
        <row r="71">
          <cell r="D71" t="str">
            <v>WIFIPLUG</v>
          </cell>
          <cell r="E71" t="str">
            <v>WIFI Plug Control</v>
          </cell>
          <cell r="F71">
            <v>-2.95</v>
          </cell>
          <cell r="G71" t="str">
            <v>RWPP</v>
          </cell>
        </row>
        <row r="72">
          <cell r="D72" t="str">
            <v>WIFITSTAT</v>
          </cell>
          <cell r="E72" t="str">
            <v>WIFI Thermostat</v>
          </cell>
          <cell r="F72">
            <v>-3.95</v>
          </cell>
          <cell r="G72" t="str">
            <v>RWTS</v>
          </cell>
        </row>
        <row r="73">
          <cell r="D73" t="str">
            <v>ADMIN</v>
          </cell>
          <cell r="E73" t="str">
            <v>Administration Fees</v>
          </cell>
          <cell r="F73">
            <v>0</v>
          </cell>
          <cell r="G73" t="str">
            <v>ADMIN</v>
          </cell>
        </row>
        <row r="74">
          <cell r="D74" t="str">
            <v>CANCAPLUS</v>
          </cell>
          <cell r="E74" t="str">
            <v>Cancellation Fees for APlus</v>
          </cell>
          <cell r="F74">
            <v>4.95</v>
          </cell>
          <cell r="G74" t="str">
            <v>CANC</v>
          </cell>
        </row>
        <row r="75">
          <cell r="D75" t="str">
            <v>CANCHWM</v>
          </cell>
          <cell r="E75" t="str">
            <v>Cancellation Fees for HW Monitoring</v>
          </cell>
          <cell r="F75">
            <v>25</v>
          </cell>
          <cell r="G75" t="str">
            <v>CANC</v>
          </cell>
        </row>
        <row r="76">
          <cell r="D76" t="str">
            <v>CANCM</v>
          </cell>
          <cell r="E76" t="str">
            <v>Cancellation Fees for Monitoring</v>
          </cell>
          <cell r="F76">
            <v>25</v>
          </cell>
          <cell r="G76" t="str">
            <v>CANC</v>
          </cell>
        </row>
        <row r="77">
          <cell r="D77" t="str">
            <v>CANCPRS</v>
          </cell>
          <cell r="E77" t="str">
            <v>Cancellation Fees for PRS</v>
          </cell>
          <cell r="F77">
            <v>2.15</v>
          </cell>
          <cell r="G77" t="str">
            <v>CANC</v>
          </cell>
        </row>
        <row r="78">
          <cell r="D78" t="str">
            <v>CANCVID</v>
          </cell>
          <cell r="E78" t="str">
            <v>Cancellation Fees for Video</v>
          </cell>
          <cell r="F78">
            <v>10</v>
          </cell>
          <cell r="G78" t="str">
            <v>CANC</v>
          </cell>
        </row>
        <row r="79">
          <cell r="D79" t="str">
            <v>COLLECTION</v>
          </cell>
          <cell r="E79" t="str">
            <v>Monitoring - Collections</v>
          </cell>
          <cell r="F79">
            <v>0</v>
          </cell>
          <cell r="G79" t="str">
            <v>COLLEC</v>
          </cell>
        </row>
        <row r="80">
          <cell r="D80" t="str">
            <v>FALSE</v>
          </cell>
          <cell r="E80" t="str">
            <v>False Alarm Fees</v>
          </cell>
          <cell r="F80">
            <v>0</v>
          </cell>
          <cell r="G80" t="str">
            <v>FALS</v>
          </cell>
        </row>
        <row r="81">
          <cell r="D81" t="str">
            <v>GSTADJ</v>
          </cell>
          <cell r="E81" t="str">
            <v>GST Adjustments</v>
          </cell>
          <cell r="F81">
            <v>0</v>
          </cell>
          <cell r="G81" t="str">
            <v>GSTADJ</v>
          </cell>
        </row>
        <row r="82">
          <cell r="D82" t="str">
            <v>NSF</v>
          </cell>
          <cell r="E82" t="str">
            <v>Administration Fee</v>
          </cell>
          <cell r="F82">
            <v>20</v>
          </cell>
          <cell r="G82" t="str">
            <v>BANKCH</v>
          </cell>
        </row>
        <row r="83">
          <cell r="D83" t="str">
            <v>NSF_CC</v>
          </cell>
          <cell r="E83" t="str">
            <v>NSF Waived by Customer Care</v>
          </cell>
          <cell r="F83">
            <v>-20</v>
          </cell>
          <cell r="G83" t="str">
            <v>ADM_CC</v>
          </cell>
        </row>
        <row r="84">
          <cell r="D84" t="str">
            <v>POLICE</v>
          </cell>
          <cell r="E84" t="str">
            <v>Police Registration Fee</v>
          </cell>
          <cell r="F84">
            <v>0</v>
          </cell>
          <cell r="G84" t="str">
            <v>POLFEE</v>
          </cell>
        </row>
        <row r="85">
          <cell r="D85" t="str">
            <v>REINSTAT_FEE</v>
          </cell>
          <cell r="E85" t="str">
            <v>Reinstatement Fee</v>
          </cell>
          <cell r="F85">
            <v>0</v>
          </cell>
          <cell r="G85" t="str">
            <v>ADMIN</v>
          </cell>
        </row>
        <row r="86">
          <cell r="D86" t="str">
            <v>RESTOCK</v>
          </cell>
          <cell r="E86" t="str">
            <v>Restocking Charge</v>
          </cell>
          <cell r="F86">
            <v>70.09</v>
          </cell>
          <cell r="G86" t="str">
            <v>ADMIN</v>
          </cell>
        </row>
        <row r="87">
          <cell r="D87" t="str">
            <v>USADMIN</v>
          </cell>
          <cell r="E87" t="str">
            <v>Administration Fees</v>
          </cell>
          <cell r="F87">
            <v>100</v>
          </cell>
          <cell r="G87" t="str">
            <v>ADMIN</v>
          </cell>
        </row>
        <row r="88">
          <cell r="D88" t="str">
            <v>USCOLLECTION</v>
          </cell>
          <cell r="E88" t="str">
            <v>USAF Payment from Collection</v>
          </cell>
          <cell r="F88">
            <v>0</v>
          </cell>
          <cell r="G88" t="str">
            <v>COLLEC</v>
          </cell>
        </row>
        <row r="89">
          <cell r="D89" t="str">
            <v>USNSF</v>
          </cell>
          <cell r="E89" t="str">
            <v>Administration Fee</v>
          </cell>
          <cell r="F89">
            <v>20</v>
          </cell>
          <cell r="G89" t="str">
            <v>BANKCH</v>
          </cell>
        </row>
        <row r="90">
          <cell r="D90" t="str">
            <v>BADAFCONNECT</v>
          </cell>
          <cell r="E90" t="str">
            <v>AF Connect Monioring to Collection</v>
          </cell>
          <cell r="F90">
            <v>-2.95</v>
          </cell>
          <cell r="G90" t="str">
            <v>BADDBT</v>
          </cell>
        </row>
        <row r="91">
          <cell r="D91" t="str">
            <v>BADAPLUS</v>
          </cell>
          <cell r="E91" t="str">
            <v>Aplus Fees to Collection</v>
          </cell>
          <cell r="F91">
            <v>-4.95</v>
          </cell>
          <cell r="G91" t="str">
            <v>BADDBT</v>
          </cell>
        </row>
        <row r="92">
          <cell r="D92" t="str">
            <v>BADCELLW</v>
          </cell>
          <cell r="E92" t="str">
            <v>Cell Wave Monitoring to Collection</v>
          </cell>
          <cell r="F92">
            <v>-6.99</v>
          </cell>
          <cell r="G92" t="str">
            <v>BADDBT</v>
          </cell>
        </row>
        <row r="93">
          <cell r="D93" t="str">
            <v>BADDPKR</v>
          </cell>
          <cell r="E93" t="str">
            <v>DPK Installation Recurring Fees to Collection</v>
          </cell>
          <cell r="F93">
            <v>-7</v>
          </cell>
          <cell r="G93" t="str">
            <v>BADDBT</v>
          </cell>
        </row>
        <row r="94">
          <cell r="D94" t="str">
            <v>BADEQUIP</v>
          </cell>
          <cell r="E94" t="str">
            <v>Equipment to Collection</v>
          </cell>
          <cell r="F94">
            <v>0</v>
          </cell>
          <cell r="G94" t="str">
            <v>BADDBT</v>
          </cell>
        </row>
        <row r="95">
          <cell r="D95" t="str">
            <v>BADFALS</v>
          </cell>
          <cell r="E95" t="str">
            <v>False Alarm Fees to Collection</v>
          </cell>
          <cell r="F95">
            <v>-50</v>
          </cell>
          <cell r="G95" t="str">
            <v>BADDBT</v>
          </cell>
        </row>
        <row r="96">
          <cell r="D96" t="str">
            <v>BADHWMONI</v>
          </cell>
          <cell r="E96" t="str">
            <v>HW Monitoring to Collection</v>
          </cell>
          <cell r="F96">
            <v>-25</v>
          </cell>
          <cell r="G96" t="str">
            <v>BADDBT</v>
          </cell>
        </row>
        <row r="97">
          <cell r="D97" t="str">
            <v>BADMONI</v>
          </cell>
          <cell r="E97" t="str">
            <v>Monitoring to Collection</v>
          </cell>
          <cell r="F97">
            <v>-25</v>
          </cell>
          <cell r="G97" t="str">
            <v>BADDBT</v>
          </cell>
        </row>
        <row r="98">
          <cell r="D98" t="str">
            <v>BADNSF</v>
          </cell>
          <cell r="E98" t="str">
            <v>Administration Fees to Collection</v>
          </cell>
          <cell r="F98">
            <v>-20</v>
          </cell>
          <cell r="G98" t="str">
            <v>BADDBT</v>
          </cell>
        </row>
        <row r="99">
          <cell r="D99" t="str">
            <v>BADPRS</v>
          </cell>
          <cell r="E99" t="str">
            <v>PRS to Collection</v>
          </cell>
          <cell r="F99">
            <v>-2.15</v>
          </cell>
          <cell r="G99" t="str">
            <v>BADDBT</v>
          </cell>
        </row>
        <row r="100">
          <cell r="D100" t="str">
            <v>BADPRS_N</v>
          </cell>
          <cell r="E100" t="str">
            <v>PRS to Collection_New Rate</v>
          </cell>
          <cell r="F100">
            <v>-3.25</v>
          </cell>
          <cell r="G100" t="str">
            <v>BADDBT</v>
          </cell>
        </row>
        <row r="101">
          <cell r="D101" t="str">
            <v>BADSERV</v>
          </cell>
          <cell r="E101" t="str">
            <v>Service Charge to Collection</v>
          </cell>
          <cell r="F101">
            <v>-50</v>
          </cell>
          <cell r="G101" t="str">
            <v>BADDBT</v>
          </cell>
        </row>
        <row r="102">
          <cell r="D102" t="str">
            <v>BADUSSERV</v>
          </cell>
          <cell r="E102" t="str">
            <v>US Service Charge Written Off</v>
          </cell>
          <cell r="F102">
            <v>-50</v>
          </cell>
          <cell r="G102" t="str">
            <v>BADDBT</v>
          </cell>
        </row>
        <row r="103">
          <cell r="D103" t="str">
            <v>BADVR</v>
          </cell>
          <cell r="E103" t="str">
            <v>VR Service Fees to Collection</v>
          </cell>
          <cell r="F103">
            <v>-11.99</v>
          </cell>
          <cell r="G103" t="str">
            <v>BADDBT</v>
          </cell>
        </row>
        <row r="104">
          <cell r="D104" t="str">
            <v>GSTADJ</v>
          </cell>
          <cell r="E104" t="str">
            <v>GST Adjustments</v>
          </cell>
          <cell r="F104">
            <v>0</v>
          </cell>
          <cell r="G104" t="str">
            <v>GSTADJ</v>
          </cell>
        </row>
        <row r="105">
          <cell r="D105" t="str">
            <v>HSTBC</v>
          </cell>
          <cell r="E105" t="str">
            <v>BC HST Adjustments</v>
          </cell>
          <cell r="F105">
            <v>0</v>
          </cell>
          <cell r="G105" t="str">
            <v>HSTBC</v>
          </cell>
        </row>
        <row r="106">
          <cell r="D106" t="str">
            <v>HSTON</v>
          </cell>
          <cell r="E106" t="str">
            <v>ON HST Adjustments</v>
          </cell>
          <cell r="F106">
            <v>0</v>
          </cell>
          <cell r="G106" t="str">
            <v>HSTON</v>
          </cell>
        </row>
        <row r="107">
          <cell r="D107" t="str">
            <v>PSTBC</v>
          </cell>
          <cell r="E107" t="str">
            <v>BC PST</v>
          </cell>
          <cell r="F107">
            <v>0</v>
          </cell>
          <cell r="G107" t="str">
            <v>BCTAX</v>
          </cell>
        </row>
        <row r="108">
          <cell r="D108" t="str">
            <v>PSTON</v>
          </cell>
          <cell r="E108" t="str">
            <v>Ontario PST</v>
          </cell>
          <cell r="F108">
            <v>0</v>
          </cell>
          <cell r="G108" t="str">
            <v>PSTON</v>
          </cell>
        </row>
        <row r="109">
          <cell r="D109" t="str">
            <v>USBADNSF</v>
          </cell>
          <cell r="E109" t="str">
            <v>US Administration Fees to Collection</v>
          </cell>
          <cell r="F109">
            <v>-20</v>
          </cell>
          <cell r="G109" t="str">
            <v>BADDBT</v>
          </cell>
        </row>
        <row r="110">
          <cell r="D110" t="str">
            <v>USBADODD</v>
          </cell>
          <cell r="E110" t="str">
            <v>US Write Off Odd Cents Adjustments</v>
          </cell>
          <cell r="F110">
            <v>0</v>
          </cell>
          <cell r="G110" t="str">
            <v>BADDBT</v>
          </cell>
        </row>
        <row r="111">
          <cell r="D111" t="str">
            <v>2GIG-CP-DESK</v>
          </cell>
          <cell r="E111" t="str">
            <v>2 GIG GC2 Desktop Kit Cradle Bracket</v>
          </cell>
          <cell r="F111">
            <v>10.34</v>
          </cell>
          <cell r="G111" t="str">
            <v>2EQUIP</v>
          </cell>
        </row>
        <row r="112">
          <cell r="D112" t="str">
            <v>2GIG-F1-345</v>
          </cell>
          <cell r="E112" t="str">
            <v>2 GIG 4200x Fall Detection PHB</v>
          </cell>
          <cell r="F112">
            <v>51.68</v>
          </cell>
          <cell r="G112" t="str">
            <v>2EQUIP</v>
          </cell>
        </row>
        <row r="113">
          <cell r="D113" t="str">
            <v>2GIG-GC2</v>
          </cell>
          <cell r="E113" t="str">
            <v>2GIG-CP21-345 GoControl Security Automation System</v>
          </cell>
          <cell r="F113">
            <v>98</v>
          </cell>
          <cell r="G113" t="str">
            <v>2EQUIP</v>
          </cell>
        </row>
        <row r="114">
          <cell r="D114" t="str">
            <v>2GIG-GC3GRA</v>
          </cell>
          <cell r="E114" t="str">
            <v xml:space="preserve"> 2GIG GC3 3G Cell Radio Module (Rogers)</v>
          </cell>
          <cell r="F114">
            <v>98.78</v>
          </cell>
          <cell r="G114" t="str">
            <v>2EQUIP</v>
          </cell>
        </row>
        <row r="115">
          <cell r="D115" t="str">
            <v>2GIG-PHB-345</v>
          </cell>
          <cell r="E115" t="str">
            <v>2GIG 4200x Pendant/Wristband</v>
          </cell>
          <cell r="F115">
            <v>37.4</v>
          </cell>
          <cell r="G115" t="str">
            <v>2EQUIP</v>
          </cell>
        </row>
        <row r="116">
          <cell r="D116" t="str">
            <v>2GIG_3GTLXA</v>
          </cell>
          <cell r="E116" t="str">
            <v>2GIG GC3 3G Cell Radio Module (Telus)</v>
          </cell>
          <cell r="F116">
            <v>98.78</v>
          </cell>
          <cell r="G116" t="str">
            <v>2EQUIP</v>
          </cell>
        </row>
        <row r="117">
          <cell r="D117" t="str">
            <v>2GIG_9GED215</v>
          </cell>
          <cell r="E117" t="str">
            <v>2 GIG SmartCode 10 Touch Door Lock(Nikel)</v>
          </cell>
          <cell r="F117">
            <v>189.2</v>
          </cell>
          <cell r="G117" t="str">
            <v>2EQUIP</v>
          </cell>
        </row>
        <row r="118">
          <cell r="D118" t="str">
            <v>2GIG_ANT3X</v>
          </cell>
          <cell r="E118" t="str">
            <v>Internal Cell Radio Module Antenna</v>
          </cell>
          <cell r="F118">
            <v>8</v>
          </cell>
          <cell r="G118" t="str">
            <v>2EQUIP</v>
          </cell>
        </row>
        <row r="119">
          <cell r="D119" t="str">
            <v>2GIG_CO3_345</v>
          </cell>
          <cell r="E119" t="str">
            <v>2 GIG Wireless CO Detector</v>
          </cell>
          <cell r="F119">
            <v>86.99</v>
          </cell>
          <cell r="G119" t="str">
            <v>2EQUIP</v>
          </cell>
        </row>
        <row r="120">
          <cell r="D120" t="str">
            <v>2GIG_DBELL</v>
          </cell>
          <cell r="E120" t="str">
            <v>2GIG Wireless Door Bell</v>
          </cell>
          <cell r="F120">
            <v>31.7</v>
          </cell>
          <cell r="G120" t="str">
            <v>2EQUIP</v>
          </cell>
        </row>
        <row r="121">
          <cell r="D121" t="str">
            <v>2GIG_DW10_34</v>
          </cell>
          <cell r="E121" t="str">
            <v>2GIG_Thin Door/Window Contact</v>
          </cell>
          <cell r="F121">
            <v>21</v>
          </cell>
          <cell r="G121" t="str">
            <v>2EQUIP</v>
          </cell>
        </row>
        <row r="122">
          <cell r="D122" t="str">
            <v>2GIG_DW40</v>
          </cell>
          <cell r="E122" t="str">
            <v>2GIG Bypassable Micro Door.Window Contact</v>
          </cell>
          <cell r="F122">
            <v>28.01</v>
          </cell>
          <cell r="G122" t="str">
            <v>2EQUIP</v>
          </cell>
        </row>
        <row r="123">
          <cell r="D123" t="str">
            <v>2GIG_FT1345</v>
          </cell>
          <cell r="E123" t="str">
            <v>2GIG Flood Sensor</v>
          </cell>
          <cell r="F123">
            <v>33.909999999999997</v>
          </cell>
          <cell r="G123" t="str">
            <v>2EQUIP</v>
          </cell>
        </row>
        <row r="124">
          <cell r="D124" t="str">
            <v>2GIG_GB1_345</v>
          </cell>
          <cell r="E124" t="str">
            <v>2GIG Glass Break Dectector</v>
          </cell>
          <cell r="F124">
            <v>54.55</v>
          </cell>
          <cell r="G124" t="str">
            <v>2EQUIP</v>
          </cell>
        </row>
        <row r="125">
          <cell r="D125" t="str">
            <v>2GIG_GCCDMVA</v>
          </cell>
          <cell r="E125" t="str">
            <v>2 GIG GC3 3G Cell Radio Module (Verizon)</v>
          </cell>
          <cell r="F125">
            <v>98.78</v>
          </cell>
          <cell r="G125" t="str">
            <v>2EQUIP</v>
          </cell>
        </row>
        <row r="126">
          <cell r="D126" t="str">
            <v>2GIG_GCTBZ48</v>
          </cell>
          <cell r="E126" t="str">
            <v>2GIG Z_Wave Battery Power Smart Thermostat</v>
          </cell>
          <cell r="F126">
            <v>92.15</v>
          </cell>
          <cell r="G126" t="str">
            <v>2EQUIP</v>
          </cell>
        </row>
        <row r="127">
          <cell r="D127" t="str">
            <v>2GIG_GD00Z_5</v>
          </cell>
          <cell r="E127" t="str">
            <v>2GIG ZWave Garage Door Opener Remote Control</v>
          </cell>
          <cell r="F127">
            <v>88.12</v>
          </cell>
          <cell r="G127" t="str">
            <v>2EQUIP</v>
          </cell>
        </row>
        <row r="128">
          <cell r="D128" t="str">
            <v>2GIG_IMAGE1</v>
          </cell>
          <cell r="E128" t="str">
            <v>2GIG Image Sensor</v>
          </cell>
          <cell r="F128">
            <v>110.59</v>
          </cell>
          <cell r="G128" t="str">
            <v>2EQUIP</v>
          </cell>
        </row>
        <row r="129">
          <cell r="D129" t="str">
            <v>2GIG_KEY2</v>
          </cell>
          <cell r="E129" t="str">
            <v>2GIG 4 Button Key Ring Remote</v>
          </cell>
          <cell r="F129">
            <v>20.27</v>
          </cell>
          <cell r="G129" t="str">
            <v>2EQUIP</v>
          </cell>
        </row>
        <row r="130">
          <cell r="D130" t="str">
            <v>2GIG_LB60Z</v>
          </cell>
          <cell r="E130" t="str">
            <v>2GIG ZWave LED 60-watt Light Bulb</v>
          </cell>
          <cell r="F130">
            <v>15.85</v>
          </cell>
          <cell r="G130" t="str">
            <v>2EQUIP</v>
          </cell>
        </row>
        <row r="131">
          <cell r="D131" t="str">
            <v>2GIG_PAD1</v>
          </cell>
          <cell r="E131" t="str">
            <v>2GIG Wireless Keypad</v>
          </cell>
          <cell r="F131">
            <v>44</v>
          </cell>
          <cell r="G131" t="str">
            <v>2EQUIP</v>
          </cell>
        </row>
        <row r="132">
          <cell r="D132" t="str">
            <v>2GIG_PANIC1</v>
          </cell>
          <cell r="E132" t="str">
            <v>2GIG Panic Button Remote</v>
          </cell>
          <cell r="F132">
            <v>27.5</v>
          </cell>
          <cell r="G132" t="str">
            <v>2EQUIP</v>
          </cell>
        </row>
        <row r="133">
          <cell r="D133" t="str">
            <v>2GIG_PIRI</v>
          </cell>
          <cell r="E133" t="str">
            <v>2GIG Passive Infrared Motion Dectector</v>
          </cell>
          <cell r="F133">
            <v>36</v>
          </cell>
          <cell r="G133" t="str">
            <v>2EQUIP</v>
          </cell>
        </row>
        <row r="134">
          <cell r="D134" t="str">
            <v>2GIG_PS15EMZ</v>
          </cell>
          <cell r="E134" t="str">
            <v>2GIG Z_Wave Plug in Appliance Module(PS15EMZ5-1)</v>
          </cell>
          <cell r="F134">
            <v>35</v>
          </cell>
          <cell r="G134" t="str">
            <v>2EQUIP</v>
          </cell>
        </row>
        <row r="135">
          <cell r="D135" t="str">
            <v>2GIG_SMKT3</v>
          </cell>
          <cell r="E135" t="str">
            <v>2GIG Smoke, Heat &amp; Freeze Dectector</v>
          </cell>
          <cell r="F135">
            <v>66</v>
          </cell>
          <cell r="G135" t="str">
            <v>2EQUIP</v>
          </cell>
        </row>
        <row r="136">
          <cell r="D136" t="str">
            <v>2GIG_TAKE_KI</v>
          </cell>
          <cell r="E136" t="str">
            <v>Hardwired Alarm System Conversion Kit</v>
          </cell>
          <cell r="F136">
            <v>94</v>
          </cell>
          <cell r="G136" t="str">
            <v>2EQUIP</v>
          </cell>
        </row>
        <row r="137">
          <cell r="D137" t="str">
            <v>2GIG_TAKE345</v>
          </cell>
          <cell r="E137" t="str">
            <v>H/W 2GIG Super Switch Wireless Takeover Module</v>
          </cell>
          <cell r="F137">
            <v>55</v>
          </cell>
          <cell r="G137" t="str">
            <v>2EQUIP</v>
          </cell>
        </row>
        <row r="138">
          <cell r="D138" t="str">
            <v>2GIG_TS1_E</v>
          </cell>
          <cell r="E138" t="str">
            <v>2GIG Wireless Touch Screen Keypad</v>
          </cell>
          <cell r="F138">
            <v>139</v>
          </cell>
          <cell r="G138" t="str">
            <v>2EQUIP</v>
          </cell>
        </row>
        <row r="139">
          <cell r="D139" t="str">
            <v>2GIG_UPDV</v>
          </cell>
          <cell r="E139" t="str">
            <v>Universal Update Device</v>
          </cell>
          <cell r="F139">
            <v>82</v>
          </cell>
          <cell r="G139" t="str">
            <v>2EQUIP</v>
          </cell>
        </row>
        <row r="140">
          <cell r="D140" t="str">
            <v>2GIG_XCVR2</v>
          </cell>
          <cell r="E140" t="str">
            <v>2GIG 900MHz Transceiver</v>
          </cell>
          <cell r="F140">
            <v>16.5</v>
          </cell>
          <cell r="G140" t="str">
            <v>2EQUIP</v>
          </cell>
        </row>
        <row r="141">
          <cell r="D141" t="str">
            <v>2GIG_Z_CT100</v>
          </cell>
          <cell r="E141" t="str">
            <v>2GIG Z-Wave Programmable Thermostat</v>
          </cell>
          <cell r="F141">
            <v>93.5</v>
          </cell>
          <cell r="G141" t="str">
            <v>2EQUIP</v>
          </cell>
        </row>
        <row r="142">
          <cell r="D142" t="str">
            <v>ADC_DOORBELL</v>
          </cell>
          <cell r="E142" t="str">
            <v>ADC DoorBell Camera</v>
          </cell>
          <cell r="F142">
            <v>170.5</v>
          </cell>
          <cell r="G142" t="str">
            <v>2EQUIP</v>
          </cell>
        </row>
        <row r="143">
          <cell r="D143" t="str">
            <v>ADC_SVR1001</v>
          </cell>
          <cell r="E143" t="str">
            <v>H/W 2GIG_1TB Stream Video Recorder (SVR)</v>
          </cell>
          <cell r="F143">
            <v>328.9</v>
          </cell>
          <cell r="G143" t="str">
            <v>2EQUIP</v>
          </cell>
        </row>
        <row r="144">
          <cell r="D144" t="str">
            <v>ADC_V521R</v>
          </cell>
          <cell r="E144" t="str">
            <v>ADC Indoor Wireless fixed IP Camera with Night Vision</v>
          </cell>
          <cell r="F144">
            <v>121</v>
          </cell>
          <cell r="G144" t="str">
            <v>2EQUIP</v>
          </cell>
        </row>
        <row r="145">
          <cell r="D145" t="str">
            <v>ADC_V620PT</v>
          </cell>
          <cell r="E145" t="str">
            <v>Indoor Wireless PT IP Camera</v>
          </cell>
          <cell r="F145">
            <v>253</v>
          </cell>
          <cell r="G145" t="str">
            <v>2EQUIP</v>
          </cell>
        </row>
        <row r="146">
          <cell r="D146" t="str">
            <v>ADC_V721W</v>
          </cell>
          <cell r="E146" t="str">
            <v>Outdoor Wireless IP Camera with Night Vision</v>
          </cell>
          <cell r="F146">
            <v>181.5</v>
          </cell>
          <cell r="G146" t="str">
            <v>2EQUIP</v>
          </cell>
        </row>
        <row r="147">
          <cell r="D147" t="str">
            <v>WIFI_EXTEND</v>
          </cell>
          <cell r="E147" t="str">
            <v>2 GIG WI-FI Range Extender</v>
          </cell>
          <cell r="F147">
            <v>30</v>
          </cell>
          <cell r="G147" t="str">
            <v>2EQUIP</v>
          </cell>
        </row>
        <row r="148">
          <cell r="D148" t="str">
            <v>WIFIDLINK</v>
          </cell>
          <cell r="E148" t="str">
            <v>WIFI D-LINK N 300 Router</v>
          </cell>
          <cell r="F148">
            <v>23</v>
          </cell>
          <cell r="G148" t="str">
            <v>2EQUIP</v>
          </cell>
        </row>
        <row r="149">
          <cell r="D149" t="str">
            <v>A203</v>
          </cell>
          <cell r="E149" t="str">
            <v>Long Sleeved Polo Shirt</v>
          </cell>
          <cell r="F149">
            <v>20</v>
          </cell>
          <cell r="G149" t="str">
            <v>ADV</v>
          </cell>
        </row>
        <row r="150">
          <cell r="D150" t="str">
            <v>A210</v>
          </cell>
          <cell r="E150" t="str">
            <v>Alarm Force Home Video</v>
          </cell>
          <cell r="F150">
            <v>10</v>
          </cell>
          <cell r="G150" t="str">
            <v>ADV</v>
          </cell>
        </row>
        <row r="151">
          <cell r="D151" t="str">
            <v>A220</v>
          </cell>
          <cell r="E151" t="str">
            <v>3x5 Large Decals (Per 100)</v>
          </cell>
          <cell r="F151">
            <v>40</v>
          </cell>
          <cell r="G151" t="str">
            <v>ADV</v>
          </cell>
        </row>
        <row r="152">
          <cell r="D152" t="str">
            <v>A230</v>
          </cell>
          <cell r="E152" t="str">
            <v>Alarmforce Business Cards (500)</v>
          </cell>
          <cell r="F152">
            <v>45</v>
          </cell>
          <cell r="G152" t="str">
            <v>ADV</v>
          </cell>
        </row>
        <row r="153">
          <cell r="D153" t="str">
            <v>A231</v>
          </cell>
          <cell r="E153" t="str">
            <v>Customer Insurance Certificates (100)</v>
          </cell>
          <cell r="F153">
            <v>46</v>
          </cell>
          <cell r="G153" t="str">
            <v>ADV</v>
          </cell>
        </row>
        <row r="154">
          <cell r="D154" t="str">
            <v>A232</v>
          </cell>
          <cell r="E154" t="str">
            <v>Customer I.D. Cards (500)</v>
          </cell>
          <cell r="F154">
            <v>45</v>
          </cell>
          <cell r="G154" t="str">
            <v>ADV</v>
          </cell>
        </row>
        <row r="155">
          <cell r="D155" t="str">
            <v>A233</v>
          </cell>
          <cell r="E155" t="str">
            <v>Alarmforce Logo Envelopes 10'' (250)</v>
          </cell>
          <cell r="F155">
            <v>45</v>
          </cell>
          <cell r="G155" t="str">
            <v>ADV</v>
          </cell>
        </row>
        <row r="156">
          <cell r="D156" t="str">
            <v>A234</v>
          </cell>
          <cell r="E156" t="str">
            <v>Alarmforce Logo Paper (100)</v>
          </cell>
          <cell r="F156">
            <v>15</v>
          </cell>
          <cell r="G156" t="str">
            <v>ADV</v>
          </cell>
        </row>
        <row r="157">
          <cell r="D157" t="str">
            <v>A236</v>
          </cell>
          <cell r="E157" t="str">
            <v>Order/Return Form</v>
          </cell>
          <cell r="F157">
            <v>0</v>
          </cell>
          <cell r="G157" t="str">
            <v>ADV</v>
          </cell>
        </row>
        <row r="158">
          <cell r="D158" t="str">
            <v>A237</v>
          </cell>
          <cell r="E158" t="str">
            <v>Rental Contract</v>
          </cell>
          <cell r="F158">
            <v>0</v>
          </cell>
          <cell r="G158" t="str">
            <v>ADV</v>
          </cell>
        </row>
        <row r="159">
          <cell r="D159" t="str">
            <v>A239</v>
          </cell>
          <cell r="E159" t="str">
            <v>Large AlarmForce Logo</v>
          </cell>
          <cell r="F159">
            <v>25</v>
          </cell>
          <cell r="G159" t="str">
            <v>ADV</v>
          </cell>
        </row>
        <row r="160">
          <cell r="D160" t="str">
            <v>A240</v>
          </cell>
          <cell r="E160" t="str">
            <v>AlarmForce Brochures (per 100)</v>
          </cell>
          <cell r="F160">
            <v>10</v>
          </cell>
          <cell r="G160" t="str">
            <v>ADV</v>
          </cell>
        </row>
        <row r="161">
          <cell r="D161" t="str">
            <v>A241</v>
          </cell>
          <cell r="E161" t="str">
            <v>AlarmForce Lawn Sign</v>
          </cell>
          <cell r="F161">
            <v>5</v>
          </cell>
          <cell r="G161" t="str">
            <v>EQUIPF</v>
          </cell>
        </row>
        <row r="162">
          <cell r="D162" t="str">
            <v>ADJ</v>
          </cell>
          <cell r="E162" t="str">
            <v>Odd Cents Adjustments</v>
          </cell>
          <cell r="F162">
            <v>0</v>
          </cell>
          <cell r="G162" t="str">
            <v>RMR</v>
          </cell>
        </row>
        <row r="163">
          <cell r="D163" t="str">
            <v>ADMIN</v>
          </cell>
          <cell r="E163" t="str">
            <v>Administration Fees</v>
          </cell>
          <cell r="F163">
            <v>0</v>
          </cell>
          <cell r="G163" t="str">
            <v>ADMIN</v>
          </cell>
        </row>
        <row r="164">
          <cell r="D164" t="str">
            <v>ADVERTISING</v>
          </cell>
          <cell r="E164" t="str">
            <v>Advertising</v>
          </cell>
          <cell r="F164">
            <v>0</v>
          </cell>
          <cell r="G164" t="str">
            <v>ADVF</v>
          </cell>
        </row>
        <row r="165">
          <cell r="D165" t="str">
            <v>ANTENNA</v>
          </cell>
          <cell r="E165" t="str">
            <v>Antenna for Plus Radio</v>
          </cell>
          <cell r="F165">
            <v>19.95</v>
          </cell>
          <cell r="G165" t="str">
            <v>EQUIPF</v>
          </cell>
        </row>
        <row r="166">
          <cell r="D166" t="str">
            <v>BUSINS</v>
          </cell>
          <cell r="E166" t="str">
            <v>Business Liability Insurance</v>
          </cell>
          <cell r="F166">
            <v>0</v>
          </cell>
          <cell r="G166" t="str">
            <v>BUSINS</v>
          </cell>
        </row>
        <row r="167">
          <cell r="D167" t="str">
            <v>C1/2AA</v>
          </cell>
          <cell r="E167" t="str">
            <v>1/2 AA Lithium Battery</v>
          </cell>
          <cell r="F167">
            <v>8</v>
          </cell>
          <cell r="G167" t="str">
            <v>EQUIPF</v>
          </cell>
        </row>
        <row r="168">
          <cell r="D168" t="str">
            <v>C10P</v>
          </cell>
          <cell r="E168" t="str">
            <v>Keypad</v>
          </cell>
          <cell r="F168">
            <v>52.1</v>
          </cell>
          <cell r="G168" t="str">
            <v>EQUIPF</v>
          </cell>
        </row>
        <row r="169">
          <cell r="D169" t="str">
            <v>C128</v>
          </cell>
          <cell r="E169" t="str">
            <v>AVS Backup Battery</v>
          </cell>
          <cell r="F169">
            <v>9.99</v>
          </cell>
          <cell r="G169" t="str">
            <v>EQUIPF</v>
          </cell>
        </row>
        <row r="170">
          <cell r="D170" t="str">
            <v>C3.6VAAL</v>
          </cell>
          <cell r="E170" t="str">
            <v>3.6V AA Lithium Battery</v>
          </cell>
          <cell r="F170">
            <v>9</v>
          </cell>
          <cell r="G170" t="str">
            <v>EQUIPF</v>
          </cell>
        </row>
        <row r="171">
          <cell r="D171" t="str">
            <v>C31P</v>
          </cell>
          <cell r="E171" t="str">
            <v>Door/Window Sensor</v>
          </cell>
          <cell r="F171">
            <v>36</v>
          </cell>
          <cell r="G171" t="str">
            <v>EQUIPF</v>
          </cell>
        </row>
        <row r="172">
          <cell r="D172" t="str">
            <v>C419</v>
          </cell>
          <cell r="E172" t="str">
            <v>DX Panic</v>
          </cell>
          <cell r="F172">
            <v>35.5</v>
          </cell>
          <cell r="G172" t="str">
            <v>EQUIPF</v>
          </cell>
        </row>
        <row r="173">
          <cell r="D173" t="str">
            <v>C42P</v>
          </cell>
          <cell r="E173" t="str">
            <v>DX Key Fob</v>
          </cell>
          <cell r="F173">
            <v>36</v>
          </cell>
          <cell r="G173" t="str">
            <v>EQUIPF</v>
          </cell>
        </row>
        <row r="174">
          <cell r="D174" t="str">
            <v>C54P</v>
          </cell>
          <cell r="E174" t="str">
            <v>Motion Sensor</v>
          </cell>
          <cell r="F174">
            <v>67</v>
          </cell>
          <cell r="G174" t="str">
            <v>EQUIPF</v>
          </cell>
        </row>
        <row r="175">
          <cell r="D175" t="str">
            <v>C72P</v>
          </cell>
          <cell r="E175" t="str">
            <v>DX Smoke</v>
          </cell>
          <cell r="F175">
            <v>70</v>
          </cell>
          <cell r="G175" t="str">
            <v>EQUIPF</v>
          </cell>
        </row>
        <row r="176">
          <cell r="D176" t="str">
            <v>C9VA</v>
          </cell>
          <cell r="E176" t="str">
            <v>9V Alkaline Battery</v>
          </cell>
          <cell r="F176">
            <v>2.5</v>
          </cell>
          <cell r="G176" t="str">
            <v>EQUIPF</v>
          </cell>
        </row>
        <row r="177">
          <cell r="D177" t="str">
            <v>C9VL</v>
          </cell>
          <cell r="E177" t="str">
            <v>9V Lithium Battery</v>
          </cell>
          <cell r="F177">
            <v>9</v>
          </cell>
          <cell r="G177" t="str">
            <v>EQUIPF</v>
          </cell>
        </row>
        <row r="178">
          <cell r="D178" t="str">
            <v>CCCHRGE</v>
          </cell>
          <cell r="E178" t="str">
            <v>Credit Card Charges</v>
          </cell>
          <cell r="F178">
            <v>0</v>
          </cell>
          <cell r="G178" t="str">
            <v>CCCHRG</v>
          </cell>
        </row>
        <row r="179">
          <cell r="D179" t="str">
            <v>CDLR</v>
          </cell>
          <cell r="E179" t="str">
            <v>Pocket Programmer</v>
          </cell>
          <cell r="F179">
            <v>0</v>
          </cell>
          <cell r="G179" t="str">
            <v>EQUIPF</v>
          </cell>
        </row>
        <row r="180">
          <cell r="D180" t="str">
            <v>CDXS-80</v>
          </cell>
          <cell r="E180" t="str">
            <v>Carbon Monoxide Detector DXS-80</v>
          </cell>
          <cell r="F180">
            <v>70</v>
          </cell>
          <cell r="G180" t="str">
            <v>EQUIPF</v>
          </cell>
        </row>
        <row r="181">
          <cell r="D181" t="str">
            <v>CHMA</v>
          </cell>
          <cell r="E181" t="str">
            <v>Mail Out Handling Fees</v>
          </cell>
          <cell r="F181">
            <v>25</v>
          </cell>
          <cell r="G181" t="str">
            <v>ADMIN</v>
          </cell>
        </row>
        <row r="182">
          <cell r="D182" t="str">
            <v>CHWB</v>
          </cell>
          <cell r="E182" t="str">
            <v>Hardwire Battery</v>
          </cell>
          <cell r="F182">
            <v>20</v>
          </cell>
          <cell r="G182" t="str">
            <v>EQUIPF</v>
          </cell>
        </row>
        <row r="183">
          <cell r="D183" t="str">
            <v>CONTROL</v>
          </cell>
          <cell r="E183" t="str">
            <v>Wireless Control Panel</v>
          </cell>
          <cell r="F183">
            <v>30</v>
          </cell>
          <cell r="G183" t="str">
            <v>EQUIPF</v>
          </cell>
        </row>
        <row r="184">
          <cell r="D184" t="str">
            <v>CR123A</v>
          </cell>
          <cell r="E184" t="str">
            <v>Lithium Smoke Detector Battery</v>
          </cell>
          <cell r="F184">
            <v>8</v>
          </cell>
          <cell r="G184" t="str">
            <v>EQUIPF</v>
          </cell>
        </row>
        <row r="185">
          <cell r="D185" t="str">
            <v>CR2450</v>
          </cell>
          <cell r="E185" t="str">
            <v>Glass Break Battery</v>
          </cell>
          <cell r="F185">
            <v>1.95</v>
          </cell>
          <cell r="G185" t="str">
            <v>EQUIPF</v>
          </cell>
        </row>
        <row r="186">
          <cell r="D186" t="str">
            <v>CS32</v>
          </cell>
          <cell r="E186" t="str">
            <v>3V Lithium Button Battery</v>
          </cell>
          <cell r="F186">
            <v>1.95</v>
          </cell>
          <cell r="G186" t="str">
            <v>EQUIPF</v>
          </cell>
        </row>
        <row r="187">
          <cell r="D187" t="str">
            <v>CSERV</v>
          </cell>
          <cell r="E187" t="str">
            <v>Service Charge</v>
          </cell>
          <cell r="F187">
            <v>-50</v>
          </cell>
          <cell r="G187" t="str">
            <v>NOSHOW</v>
          </cell>
        </row>
        <row r="188">
          <cell r="D188" t="str">
            <v>CSTK</v>
          </cell>
          <cell r="E188" t="str">
            <v>SX Door Transmitter</v>
          </cell>
          <cell r="F188">
            <v>35</v>
          </cell>
          <cell r="G188" t="str">
            <v>EQUIPF</v>
          </cell>
        </row>
        <row r="189">
          <cell r="D189" t="str">
            <v>CTA</v>
          </cell>
          <cell r="E189" t="str">
            <v>Bag of Contacts (10), each for Customer</v>
          </cell>
          <cell r="F189">
            <v>28</v>
          </cell>
          <cell r="G189" t="str">
            <v>EQUIPF</v>
          </cell>
        </row>
        <row r="190">
          <cell r="D190" t="str">
            <v>CX16</v>
          </cell>
          <cell r="E190" t="str">
            <v>Pendant (button cell) Battery</v>
          </cell>
          <cell r="F190">
            <v>1.95</v>
          </cell>
          <cell r="G190" t="str">
            <v>EQUIPF</v>
          </cell>
        </row>
        <row r="191">
          <cell r="D191" t="str">
            <v>CX40</v>
          </cell>
          <cell r="E191" t="str">
            <v>Low Temp Sensor w/FX-31P</v>
          </cell>
          <cell r="F191">
            <v>51.6</v>
          </cell>
          <cell r="G191" t="str">
            <v>EQUIPF</v>
          </cell>
        </row>
        <row r="192">
          <cell r="D192" t="str">
            <v>CX45</v>
          </cell>
          <cell r="E192" t="str">
            <v>Heat Rise Sensor w/FX-31P</v>
          </cell>
          <cell r="F192">
            <v>47</v>
          </cell>
          <cell r="G192" t="str">
            <v>EQUIPF</v>
          </cell>
        </row>
        <row r="193">
          <cell r="D193" t="str">
            <v>CX74</v>
          </cell>
          <cell r="E193" t="str">
            <v>DX Glassbreak</v>
          </cell>
          <cell r="F193">
            <v>118.5</v>
          </cell>
          <cell r="G193" t="str">
            <v>EQUIPF</v>
          </cell>
        </row>
        <row r="194">
          <cell r="D194" t="str">
            <v>DIRADV</v>
          </cell>
          <cell r="E194" t="str">
            <v>Directory Advertising</v>
          </cell>
          <cell r="F194">
            <v>0</v>
          </cell>
          <cell r="G194" t="str">
            <v>DIRADV</v>
          </cell>
        </row>
        <row r="195">
          <cell r="D195" t="str">
            <v>DISCSALES</v>
          </cell>
          <cell r="E195" t="str">
            <v>Equip Discount by Sales</v>
          </cell>
          <cell r="F195">
            <v>0</v>
          </cell>
          <cell r="G195" t="str">
            <v>EQDISS</v>
          </cell>
        </row>
        <row r="196">
          <cell r="D196" t="str">
            <v>DPK</v>
          </cell>
          <cell r="E196" t="str">
            <v>DigiPlus Service</v>
          </cell>
          <cell r="F196">
            <v>99</v>
          </cell>
          <cell r="G196" t="str">
            <v>DPLUS</v>
          </cell>
        </row>
        <row r="197">
          <cell r="D197" t="str">
            <v>DPKUPGR</v>
          </cell>
          <cell r="E197" t="str">
            <v>DigiPlus Upgrade, Equipment Only</v>
          </cell>
          <cell r="F197">
            <v>99</v>
          </cell>
          <cell r="G197" t="str">
            <v>DPUPGR</v>
          </cell>
        </row>
        <row r="198">
          <cell r="D198" t="str">
            <v>DSL FILTER</v>
          </cell>
          <cell r="E198" t="str">
            <v>DSL Filter</v>
          </cell>
          <cell r="F198">
            <v>9.9499999999999993</v>
          </cell>
          <cell r="G198" t="str">
            <v>EQUIPF</v>
          </cell>
        </row>
        <row r="199">
          <cell r="D199" t="str">
            <v>DXS-64</v>
          </cell>
          <cell r="E199" t="str">
            <v>Panic Pendant</v>
          </cell>
          <cell r="F199">
            <v>36</v>
          </cell>
          <cell r="G199" t="str">
            <v>EQUIPF</v>
          </cell>
        </row>
        <row r="200">
          <cell r="D200" t="str">
            <v>DXS-91AF</v>
          </cell>
          <cell r="E200" t="str">
            <v>DX Glass Break Detector</v>
          </cell>
          <cell r="F200">
            <v>118.5</v>
          </cell>
          <cell r="G200" t="str">
            <v>EQUIPF</v>
          </cell>
        </row>
        <row r="201">
          <cell r="D201" t="str">
            <v>DXS-LRW</v>
          </cell>
          <cell r="E201" t="str">
            <v>Panic Pendant</v>
          </cell>
          <cell r="F201">
            <v>36</v>
          </cell>
          <cell r="G201" t="str">
            <v>EQUIPF</v>
          </cell>
        </row>
        <row r="202">
          <cell r="D202" t="str">
            <v>EQSERVICE</v>
          </cell>
          <cell r="E202" t="str">
            <v>Equipment Service Charge</v>
          </cell>
          <cell r="F202">
            <v>30</v>
          </cell>
          <cell r="G202" t="str">
            <v>EQUIPF</v>
          </cell>
        </row>
        <row r="203">
          <cell r="D203" t="str">
            <v>FRANFREIGHT</v>
          </cell>
          <cell r="E203" t="str">
            <v>Freight to Franchisees</v>
          </cell>
          <cell r="F203">
            <v>0</v>
          </cell>
          <cell r="G203" t="str">
            <v>FRANFR</v>
          </cell>
        </row>
        <row r="204">
          <cell r="D204" t="str">
            <v>FRANSALE</v>
          </cell>
          <cell r="E204" t="str">
            <v>Sale of Franchise</v>
          </cell>
          <cell r="F204">
            <v>0</v>
          </cell>
          <cell r="G204" t="str">
            <v>FRANSA</v>
          </cell>
        </row>
        <row r="205">
          <cell r="D205" t="str">
            <v>FS-130-CF</v>
          </cell>
          <cell r="E205" t="str">
            <v>AlarmCare FS Services</v>
          </cell>
          <cell r="F205">
            <v>0</v>
          </cell>
          <cell r="G205" t="str">
            <v>EQCARE</v>
          </cell>
        </row>
        <row r="206">
          <cell r="D206" t="str">
            <v>GRPHEALTH</v>
          </cell>
          <cell r="E206" t="str">
            <v>Group Health Insurance</v>
          </cell>
          <cell r="F206">
            <v>0</v>
          </cell>
          <cell r="G206" t="str">
            <v>GRPHTH</v>
          </cell>
        </row>
        <row r="207">
          <cell r="D207" t="str">
            <v>GSTADJ</v>
          </cell>
          <cell r="E207" t="str">
            <v>GST Adjustments</v>
          </cell>
          <cell r="F207">
            <v>0</v>
          </cell>
          <cell r="G207" t="str">
            <v>GSTADJ</v>
          </cell>
        </row>
        <row r="208">
          <cell r="D208" t="str">
            <v>HWAV</v>
          </cell>
          <cell r="E208" t="str">
            <v>AlarmVoice Services</v>
          </cell>
          <cell r="F208">
            <v>150</v>
          </cell>
          <cell r="G208" t="str">
            <v>EQUIPF</v>
          </cell>
        </row>
        <row r="209">
          <cell r="D209" t="str">
            <v>HWFILTER</v>
          </cell>
          <cell r="E209" t="str">
            <v>Hardwire Filter</v>
          </cell>
          <cell r="F209">
            <v>19.989999999999998</v>
          </cell>
          <cell r="G209" t="str">
            <v>EQUIPF</v>
          </cell>
        </row>
        <row r="210">
          <cell r="D210" t="str">
            <v>HWVOICE</v>
          </cell>
          <cell r="E210" t="str">
            <v>Hardwire Voice Board</v>
          </cell>
          <cell r="F210">
            <v>150</v>
          </cell>
          <cell r="G210" t="str">
            <v>EQUIPF</v>
          </cell>
        </row>
        <row r="211">
          <cell r="D211" t="str">
            <v>INSCERT</v>
          </cell>
          <cell r="E211" t="str">
            <v>Insurance Certificates (100)</v>
          </cell>
          <cell r="F211">
            <v>45</v>
          </cell>
          <cell r="G211" t="str">
            <v>EQUIPF</v>
          </cell>
        </row>
        <row r="212">
          <cell r="D212" t="str">
            <v>INSTALL</v>
          </cell>
          <cell r="E212" t="str">
            <v>Installation Charge for Franchisees</v>
          </cell>
          <cell r="F212">
            <v>75</v>
          </cell>
          <cell r="G212" t="str">
            <v>EQUIPF</v>
          </cell>
        </row>
        <row r="213">
          <cell r="D213" t="str">
            <v>MISC</v>
          </cell>
          <cell r="E213" t="str">
            <v>Miscellaneous Equipments</v>
          </cell>
          <cell r="F213">
            <v>0</v>
          </cell>
          <cell r="G213" t="str">
            <v>EQUIPF</v>
          </cell>
        </row>
        <row r="214">
          <cell r="D214" t="str">
            <v>MONI</v>
          </cell>
          <cell r="E214" t="str">
            <v>Alarm Service Fees</v>
          </cell>
          <cell r="F214">
            <v>25</v>
          </cell>
          <cell r="G214" t="str">
            <v>RMR</v>
          </cell>
        </row>
        <row r="215">
          <cell r="D215" t="str">
            <v>MONIAPLUS</v>
          </cell>
          <cell r="E215" t="str">
            <v>AlarmPlus Service Fees</v>
          </cell>
          <cell r="F215">
            <v>4.95</v>
          </cell>
          <cell r="G215" t="str">
            <v>RPLS</v>
          </cell>
        </row>
        <row r="216">
          <cell r="D216" t="str">
            <v>NLPHONE</v>
          </cell>
          <cell r="E216" t="str">
            <v>Phone for Programming NL System</v>
          </cell>
          <cell r="F216">
            <v>10</v>
          </cell>
          <cell r="G216" t="str">
            <v>EQUIPF</v>
          </cell>
        </row>
        <row r="217">
          <cell r="D217" t="str">
            <v>OPCL</v>
          </cell>
          <cell r="E217" t="str">
            <v>Open/Close Service</v>
          </cell>
          <cell r="F217">
            <v>10</v>
          </cell>
          <cell r="G217" t="str">
            <v>RMR</v>
          </cell>
        </row>
        <row r="218">
          <cell r="D218" t="str">
            <v>PACKA</v>
          </cell>
          <cell r="E218" t="str">
            <v>Basic Package A</v>
          </cell>
          <cell r="F218">
            <v>249</v>
          </cell>
          <cell r="G218" t="str">
            <v>EQUIPF</v>
          </cell>
        </row>
        <row r="219">
          <cell r="D219" t="str">
            <v>PANEL</v>
          </cell>
          <cell r="E219" t="str">
            <v>Wireless System Control Panel</v>
          </cell>
          <cell r="F219">
            <v>199</v>
          </cell>
          <cell r="G219" t="str">
            <v>EQUIPF</v>
          </cell>
        </row>
        <row r="220">
          <cell r="D220" t="str">
            <v>PERSMONI</v>
          </cell>
          <cell r="E220" t="str">
            <v>PERS Monthly Fees</v>
          </cell>
          <cell r="F220">
            <v>28</v>
          </cell>
          <cell r="G220" t="str">
            <v>RCARE</v>
          </cell>
        </row>
        <row r="221">
          <cell r="D221" t="str">
            <v>POLICE</v>
          </cell>
          <cell r="E221" t="str">
            <v>Police Registration Fee</v>
          </cell>
          <cell r="F221">
            <v>0</v>
          </cell>
          <cell r="G221" t="str">
            <v>POLFEE</v>
          </cell>
        </row>
        <row r="222">
          <cell r="D222" t="str">
            <v>PRS</v>
          </cell>
          <cell r="E222" t="str">
            <v>Private Response Fee</v>
          </cell>
          <cell r="F222">
            <v>3.25</v>
          </cell>
          <cell r="G222" t="str">
            <v>PRS</v>
          </cell>
        </row>
        <row r="223">
          <cell r="D223" t="str">
            <v>PST</v>
          </cell>
          <cell r="E223" t="str">
            <v>BC PST</v>
          </cell>
          <cell r="F223">
            <v>0</v>
          </cell>
          <cell r="G223" t="str">
            <v>BCTAX</v>
          </cell>
        </row>
        <row r="224">
          <cell r="D224" t="str">
            <v>PSTBC</v>
          </cell>
          <cell r="E224" t="str">
            <v>BC PST</v>
          </cell>
          <cell r="F224">
            <v>0</v>
          </cell>
          <cell r="G224" t="str">
            <v>BCTAX</v>
          </cell>
        </row>
        <row r="225">
          <cell r="D225" t="str">
            <v>PSTON</v>
          </cell>
          <cell r="E225" t="str">
            <v>Ontario PST</v>
          </cell>
          <cell r="F225">
            <v>0</v>
          </cell>
          <cell r="G225" t="str">
            <v>PSTON</v>
          </cell>
        </row>
        <row r="226">
          <cell r="D226" t="str">
            <v>PSTSK</v>
          </cell>
          <cell r="E226" t="str">
            <v>SK PST</v>
          </cell>
          <cell r="F226">
            <v>0</v>
          </cell>
          <cell r="G226" t="str">
            <v>SKPST</v>
          </cell>
        </row>
        <row r="227">
          <cell r="D227" t="str">
            <v>RFRCRD</v>
          </cell>
          <cell r="E227" t="str">
            <v>Monitoring - Franchise Payments</v>
          </cell>
          <cell r="F227">
            <v>0</v>
          </cell>
          <cell r="G227" t="str">
            <v>RFRCRD</v>
          </cell>
        </row>
        <row r="228">
          <cell r="D228" t="str">
            <v>RSASK</v>
          </cell>
          <cell r="E228" t="str">
            <v>Monitoring from A/F Saskaschetwan</v>
          </cell>
          <cell r="F228">
            <v>0</v>
          </cell>
          <cell r="G228" t="str">
            <v xml:space="preserve"> </v>
          </cell>
        </row>
        <row r="229">
          <cell r="D229" t="str">
            <v>RSASK1</v>
          </cell>
          <cell r="E229" t="str">
            <v>Monitoring from A/F Saskachewan</v>
          </cell>
          <cell r="F229">
            <v>0</v>
          </cell>
          <cell r="G229" t="str">
            <v>RSASK</v>
          </cell>
        </row>
        <row r="230">
          <cell r="D230" t="str">
            <v>RSASKPLUS</v>
          </cell>
          <cell r="E230" t="str">
            <v>APlus Monitoring - Saskaschetwan</v>
          </cell>
          <cell r="F230">
            <v>0</v>
          </cell>
          <cell r="G230" t="str">
            <v xml:space="preserve"> </v>
          </cell>
        </row>
        <row r="231">
          <cell r="D231" t="str">
            <v>RSASKPLUS1</v>
          </cell>
          <cell r="E231" t="str">
            <v>APlus Monitoring from A/F Saskachewan</v>
          </cell>
          <cell r="F231">
            <v>4.95</v>
          </cell>
          <cell r="G231" t="str">
            <v>RPLS</v>
          </cell>
        </row>
        <row r="232">
          <cell r="D232" t="str">
            <v>TECHSUP</v>
          </cell>
          <cell r="E232" t="str">
            <v>Technical Support</v>
          </cell>
          <cell r="F232">
            <v>100</v>
          </cell>
          <cell r="G232" t="str">
            <v>ADMIN</v>
          </cell>
        </row>
        <row r="233">
          <cell r="D233" t="str">
            <v>TELCOM</v>
          </cell>
          <cell r="E233" t="str">
            <v>Telecommunication Charges</v>
          </cell>
          <cell r="F233">
            <v>0</v>
          </cell>
          <cell r="G233" t="str">
            <v>TELCOM</v>
          </cell>
        </row>
        <row r="234">
          <cell r="D234" t="str">
            <v>VELCRO</v>
          </cell>
          <cell r="E234" t="str">
            <v>Velcro (box)</v>
          </cell>
          <cell r="F234">
            <v>88</v>
          </cell>
          <cell r="G234" t="str">
            <v>EQUIPF</v>
          </cell>
        </row>
        <row r="235">
          <cell r="D235" t="str">
            <v>WIFISKEYPAD</v>
          </cell>
          <cell r="E235" t="str">
            <v>WIFI Black Soft Keypad</v>
          </cell>
          <cell r="F235">
            <v>69</v>
          </cell>
          <cell r="G235" t="str">
            <v>EQUIPF</v>
          </cell>
        </row>
        <row r="236">
          <cell r="D236" t="str">
            <v>WS7</v>
          </cell>
          <cell r="E236" t="str">
            <v>Water Sensor</v>
          </cell>
          <cell r="F236">
            <v>36</v>
          </cell>
          <cell r="G236" t="str">
            <v>EQUIPF</v>
          </cell>
        </row>
        <row r="237">
          <cell r="D237" t="str">
            <v>REFERRAL</v>
          </cell>
          <cell r="E237" t="str">
            <v xml:space="preserve"> </v>
          </cell>
          <cell r="F237">
            <v>0</v>
          </cell>
          <cell r="G237" t="str">
            <v>REFERR</v>
          </cell>
        </row>
        <row r="238">
          <cell r="D238" t="str">
            <v>AF CONNECT_N</v>
          </cell>
          <cell r="E238" t="str">
            <v>AF Connect Services</v>
          </cell>
          <cell r="F238">
            <v>0</v>
          </cell>
          <cell r="G238" t="str">
            <v>RAFC</v>
          </cell>
        </row>
        <row r="239">
          <cell r="D239" t="str">
            <v>APLUS</v>
          </cell>
          <cell r="E239" t="str">
            <v>AlarmPlus Services</v>
          </cell>
          <cell r="F239">
            <v>0</v>
          </cell>
          <cell r="G239" t="str">
            <v>RPLS</v>
          </cell>
        </row>
        <row r="240">
          <cell r="D240" t="str">
            <v>EQSERVICE</v>
          </cell>
          <cell r="E240" t="str">
            <v>Equipment Service Charge</v>
          </cell>
          <cell r="F240">
            <v>0</v>
          </cell>
          <cell r="G240" t="str">
            <v>2EQUIP</v>
          </cell>
        </row>
        <row r="241">
          <cell r="D241" t="str">
            <v>FALSE</v>
          </cell>
          <cell r="E241" t="str">
            <v>False Alarm Fees</v>
          </cell>
          <cell r="F241">
            <v>0</v>
          </cell>
          <cell r="G241" t="str">
            <v>FALS</v>
          </cell>
        </row>
        <row r="242">
          <cell r="D242" t="str">
            <v>MONI</v>
          </cell>
          <cell r="E242" t="str">
            <v>Alarm Service Fees</v>
          </cell>
          <cell r="F242">
            <v>0</v>
          </cell>
          <cell r="G242" t="str">
            <v>RMR</v>
          </cell>
        </row>
        <row r="243">
          <cell r="D243" t="str">
            <v>NSF</v>
          </cell>
          <cell r="E243" t="str">
            <v>Administration Fee</v>
          </cell>
          <cell r="F243">
            <v>0</v>
          </cell>
          <cell r="G243" t="str">
            <v>ADMIN</v>
          </cell>
        </row>
        <row r="244">
          <cell r="D244" t="str">
            <v>PANEL</v>
          </cell>
          <cell r="E244" t="str">
            <v>Wireless System Control Panel</v>
          </cell>
          <cell r="F244">
            <v>0</v>
          </cell>
          <cell r="G244" t="str">
            <v>EQUIP</v>
          </cell>
        </row>
        <row r="245">
          <cell r="D245" t="str">
            <v>PERSMONI</v>
          </cell>
          <cell r="E245" t="str">
            <v>PERS Monthly Fees</v>
          </cell>
          <cell r="F245">
            <v>0</v>
          </cell>
          <cell r="G245" t="str">
            <v>RCARE</v>
          </cell>
        </row>
        <row r="246">
          <cell r="D246" t="str">
            <v>PN_INT</v>
          </cell>
          <cell r="E246" t="str">
            <v>PNCL  Interest on refund</v>
          </cell>
          <cell r="F246">
            <v>0</v>
          </cell>
          <cell r="G246" t="str">
            <v>PN_INT</v>
          </cell>
        </row>
        <row r="247">
          <cell r="D247" t="str">
            <v>PNCL</v>
          </cell>
          <cell r="E247" t="str">
            <v>PNCL Refund Provision</v>
          </cell>
          <cell r="F247">
            <v>0</v>
          </cell>
          <cell r="G247" t="str">
            <v>PNCL</v>
          </cell>
        </row>
        <row r="248">
          <cell r="D248" t="str">
            <v>POLICE</v>
          </cell>
          <cell r="E248" t="str">
            <v>Police Registration Fee</v>
          </cell>
          <cell r="F248">
            <v>0</v>
          </cell>
          <cell r="G248" t="str">
            <v>POLFEE</v>
          </cell>
        </row>
        <row r="249">
          <cell r="D249" t="str">
            <v>PRS</v>
          </cell>
          <cell r="E249" t="str">
            <v>Private Response Fee</v>
          </cell>
          <cell r="F249">
            <v>0</v>
          </cell>
          <cell r="G249" t="str">
            <v>PRS</v>
          </cell>
        </row>
        <row r="250">
          <cell r="D250" t="str">
            <v>TAX</v>
          </cell>
          <cell r="E250" t="str">
            <v>PNCL Tax portion of refund</v>
          </cell>
          <cell r="F250">
            <v>0</v>
          </cell>
          <cell r="G250" t="str">
            <v>TAX</v>
          </cell>
        </row>
        <row r="251">
          <cell r="D251" t="str">
            <v>VID_EXPANS</v>
          </cell>
          <cell r="E251" t="str">
            <v>Video Expansion Pack from ADC</v>
          </cell>
          <cell r="F251">
            <v>0</v>
          </cell>
          <cell r="G251" t="str">
            <v>RMR</v>
          </cell>
        </row>
        <row r="252">
          <cell r="D252" t="str">
            <v>01_CDNNLDISC</v>
          </cell>
          <cell r="E252" t="str">
            <v>50% CellWave Installation Promo</v>
          </cell>
          <cell r="F252">
            <v>-49.5</v>
          </cell>
          <cell r="G252" t="str">
            <v>EQDHOP</v>
          </cell>
        </row>
        <row r="253">
          <cell r="D253" t="str">
            <v>01_DISC25</v>
          </cell>
          <cell r="E253" t="str">
            <v>25% Peripheral Promotion</v>
          </cell>
          <cell r="F253">
            <v>0</v>
          </cell>
          <cell r="G253" t="str">
            <v>EQDHOP</v>
          </cell>
        </row>
        <row r="254">
          <cell r="D254" t="str">
            <v>01_DISCSALES</v>
          </cell>
          <cell r="E254" t="str">
            <v>50% Peripheral Promotion</v>
          </cell>
          <cell r="F254">
            <v>0</v>
          </cell>
          <cell r="G254" t="str">
            <v>EQDHOP</v>
          </cell>
        </row>
        <row r="255">
          <cell r="D255" t="str">
            <v>01_NLDISC</v>
          </cell>
          <cell r="E255" t="str">
            <v>Free Cellwave Installation Promo</v>
          </cell>
          <cell r="F255">
            <v>-99</v>
          </cell>
          <cell r="G255" t="str">
            <v>EQDHOP</v>
          </cell>
        </row>
        <row r="256">
          <cell r="D256" t="str">
            <v>14A-2S2</v>
          </cell>
          <cell r="E256" t="str">
            <v>C-Cell Battery for DR Chime Rx</v>
          </cell>
          <cell r="F256">
            <v>0</v>
          </cell>
          <cell r="G256" t="str">
            <v>VIDEO</v>
          </cell>
        </row>
        <row r="257">
          <cell r="D257" t="str">
            <v>20FOR24</v>
          </cell>
          <cell r="E257" t="str">
            <v>Bell Internet Offer #2 $20 for 24 Months Discount</v>
          </cell>
          <cell r="F257">
            <v>0</v>
          </cell>
          <cell r="G257" t="str">
            <v xml:space="preserve"> </v>
          </cell>
        </row>
        <row r="258">
          <cell r="D258" t="str">
            <v>2GIG-3GBX-A</v>
          </cell>
          <cell r="E258" t="str">
            <v>GC3 3G Cell Radio Module (Bell) with antenna</v>
          </cell>
          <cell r="F258">
            <v>0</v>
          </cell>
          <cell r="G258" t="str">
            <v>2EQUIP</v>
          </cell>
        </row>
        <row r="259">
          <cell r="D259" t="str">
            <v>2GIG-CP-DESK</v>
          </cell>
          <cell r="E259" t="str">
            <v>2 GIG GC2 Desktop Kit Cradle Bracket</v>
          </cell>
          <cell r="F259">
            <v>0</v>
          </cell>
          <cell r="G259" t="str">
            <v>2EQUIP</v>
          </cell>
        </row>
        <row r="260">
          <cell r="D260" t="str">
            <v>2GIG-F1-345</v>
          </cell>
          <cell r="E260" t="str">
            <v>2 GIG 4200x Fall Detection PHB</v>
          </cell>
          <cell r="F260">
            <v>0</v>
          </cell>
          <cell r="G260" t="str">
            <v>2EQUIP</v>
          </cell>
        </row>
        <row r="261">
          <cell r="D261" t="str">
            <v>2GIG-F1-CF</v>
          </cell>
          <cell r="E261" t="str">
            <v>2 GIG 2nd Fall Decention with CF</v>
          </cell>
          <cell r="F261">
            <v>0</v>
          </cell>
          <cell r="G261" t="str">
            <v xml:space="preserve"> </v>
          </cell>
        </row>
        <row r="262">
          <cell r="D262" t="str">
            <v>2GIG-GC2</v>
          </cell>
          <cell r="E262" t="str">
            <v>2GIG-CP21-345 GoControl Security Automation System</v>
          </cell>
          <cell r="F262">
            <v>0</v>
          </cell>
          <cell r="G262" t="str">
            <v>2EQUIP</v>
          </cell>
        </row>
        <row r="263">
          <cell r="D263" t="str">
            <v>2GIG-GC2F</v>
          </cell>
          <cell r="E263" t="str">
            <v>2GIG-CP21-345C GoControl Frech Security System</v>
          </cell>
          <cell r="F263">
            <v>0</v>
          </cell>
          <cell r="G263" t="str">
            <v>2EQUIP</v>
          </cell>
        </row>
        <row r="264">
          <cell r="D264" t="str">
            <v>2GIG-GC3GRA</v>
          </cell>
          <cell r="E264" t="str">
            <v xml:space="preserve"> 2GIG GC3 3G Cell Radio Module (Rogers)</v>
          </cell>
          <cell r="F264">
            <v>0</v>
          </cell>
          <cell r="G264" t="str">
            <v>2EQUIP</v>
          </cell>
        </row>
        <row r="265">
          <cell r="D265" t="str">
            <v>2GIG-GC3GRXA</v>
          </cell>
          <cell r="E265" t="str">
            <v>2GIG GC3 3G Cell Radio Module wAntena(Rogers)</v>
          </cell>
          <cell r="F265">
            <v>0</v>
          </cell>
          <cell r="G265" t="str">
            <v>2EQUIP</v>
          </cell>
        </row>
        <row r="266">
          <cell r="D266" t="str">
            <v>2GIG-GCCDMVX</v>
          </cell>
          <cell r="E266" t="str">
            <v>2GIG GC3 3G Cell Radio Module wAntena(Verizon)</v>
          </cell>
          <cell r="F266">
            <v>0</v>
          </cell>
          <cell r="G266" t="str">
            <v>2EQUIP</v>
          </cell>
        </row>
        <row r="267">
          <cell r="D267" t="str">
            <v>2GIG-PHB-345</v>
          </cell>
          <cell r="E267" t="str">
            <v>2GIG 4200x Pendant/Wristband</v>
          </cell>
          <cell r="F267">
            <v>0</v>
          </cell>
          <cell r="G267" t="str">
            <v>2EQUIP</v>
          </cell>
        </row>
        <row r="268">
          <cell r="D268" t="str">
            <v>2GIG-PHB-CF</v>
          </cell>
          <cell r="E268" t="str">
            <v>2GIG 4200x Pendant/Wristband w/CF</v>
          </cell>
          <cell r="F268">
            <v>0</v>
          </cell>
          <cell r="G268" t="str">
            <v xml:space="preserve"> </v>
          </cell>
        </row>
        <row r="269">
          <cell r="D269" t="str">
            <v>2GIG-RPTR</v>
          </cell>
          <cell r="E269" t="str">
            <v>Wireless Indoor Repeater</v>
          </cell>
          <cell r="F269">
            <v>50</v>
          </cell>
          <cell r="G269" t="str">
            <v>2EQUIP</v>
          </cell>
        </row>
        <row r="270">
          <cell r="D270" t="str">
            <v>2GIG_3GTLXA</v>
          </cell>
          <cell r="E270" t="str">
            <v>2GIG GC3 3G Cell Radio Module (Telus)</v>
          </cell>
          <cell r="F270">
            <v>0</v>
          </cell>
          <cell r="G270" t="str">
            <v>2EQUIP</v>
          </cell>
        </row>
        <row r="271">
          <cell r="D271" t="str">
            <v>2GIG_5800PIR</v>
          </cell>
          <cell r="E271" t="str">
            <v>2GIG- Cold Weather Motion Dectector</v>
          </cell>
          <cell r="F271">
            <v>299</v>
          </cell>
          <cell r="G271" t="str">
            <v>2EQUIP</v>
          </cell>
        </row>
        <row r="272">
          <cell r="D272" t="str">
            <v>2GIG_5816OD</v>
          </cell>
          <cell r="E272" t="str">
            <v>2GIG Cold Weather Contact</v>
          </cell>
          <cell r="F272">
            <v>99</v>
          </cell>
          <cell r="G272" t="str">
            <v>2EQUIP</v>
          </cell>
        </row>
        <row r="273">
          <cell r="D273" t="str">
            <v>2GIG_ANT3X</v>
          </cell>
          <cell r="E273" t="str">
            <v>Internal Cell Radio Module Antenna</v>
          </cell>
          <cell r="F273">
            <v>0</v>
          </cell>
          <cell r="G273" t="str">
            <v>2EQUIP</v>
          </cell>
        </row>
        <row r="274">
          <cell r="D274" t="str">
            <v>2GIG_CO3_345</v>
          </cell>
          <cell r="E274" t="str">
            <v>2 GIG Wireless CO Detector</v>
          </cell>
          <cell r="F274">
            <v>89</v>
          </cell>
          <cell r="G274" t="str">
            <v>2EQUIP</v>
          </cell>
        </row>
        <row r="275">
          <cell r="D275" t="str">
            <v>2GIG_DBELL</v>
          </cell>
          <cell r="E275" t="str">
            <v>2GIG Wireless Door Bell</v>
          </cell>
          <cell r="F275">
            <v>49</v>
          </cell>
          <cell r="G275" t="str">
            <v>2EQUIP</v>
          </cell>
        </row>
        <row r="276">
          <cell r="D276" t="str">
            <v>2GIG_DW10_34</v>
          </cell>
          <cell r="E276" t="str">
            <v>2GIG_Thin Door/Window Contact</v>
          </cell>
          <cell r="F276">
            <v>29</v>
          </cell>
          <cell r="G276" t="str">
            <v>2EQUIP</v>
          </cell>
        </row>
        <row r="277">
          <cell r="D277" t="str">
            <v>2GIG_DW20R</v>
          </cell>
          <cell r="E277" t="str">
            <v>2GIG Recessed Door Contact</v>
          </cell>
          <cell r="F277">
            <v>49</v>
          </cell>
          <cell r="G277" t="str">
            <v>2EQUIP</v>
          </cell>
        </row>
        <row r="278">
          <cell r="D278" t="str">
            <v>2GIG_DW40</v>
          </cell>
          <cell r="E278" t="str">
            <v>2GIG Bypassable Micro Door.Window Contact</v>
          </cell>
          <cell r="F278">
            <v>39</v>
          </cell>
          <cell r="G278" t="str">
            <v>2EQUIP</v>
          </cell>
        </row>
        <row r="279">
          <cell r="D279" t="str">
            <v>2GIG_FT1345</v>
          </cell>
          <cell r="E279" t="str">
            <v>2GIG Flood Sensor</v>
          </cell>
          <cell r="F279">
            <v>59</v>
          </cell>
          <cell r="G279" t="str">
            <v>2EQUIP</v>
          </cell>
        </row>
        <row r="280">
          <cell r="D280" t="str">
            <v>2GIG_GB1_345</v>
          </cell>
          <cell r="E280" t="str">
            <v>2GIG Glass Break Dectector</v>
          </cell>
          <cell r="F280">
            <v>59</v>
          </cell>
          <cell r="G280" t="str">
            <v>2EQUIP</v>
          </cell>
        </row>
        <row r="281">
          <cell r="D281" t="str">
            <v>2GIG_GC3GAXA</v>
          </cell>
          <cell r="E281" t="str">
            <v>2GIG- GC3G AT&amp;T Radio Module with antenna</v>
          </cell>
          <cell r="F281">
            <v>0</v>
          </cell>
          <cell r="G281" t="str">
            <v>2EQUIP</v>
          </cell>
        </row>
        <row r="282">
          <cell r="D282" t="str">
            <v>2GIG_GCCDMVA</v>
          </cell>
          <cell r="E282" t="str">
            <v>2 GIG GC3 3G Cell Radio Module (Verizon)</v>
          </cell>
          <cell r="F282">
            <v>0</v>
          </cell>
          <cell r="G282" t="str">
            <v>2EQUIP</v>
          </cell>
        </row>
        <row r="283">
          <cell r="D283" t="str">
            <v>2GIG_GCTBZ48</v>
          </cell>
          <cell r="E283" t="str">
            <v>2GIG Z_Wave Battery Power Smart Thermostat</v>
          </cell>
          <cell r="F283">
            <v>99</v>
          </cell>
          <cell r="G283" t="str">
            <v>2EQUIP</v>
          </cell>
        </row>
        <row r="284">
          <cell r="D284" t="str">
            <v>2GIG_GD00Z_4</v>
          </cell>
          <cell r="E284" t="str">
            <v>2GIG Z-Wave Garage Door Opener wRemote</v>
          </cell>
          <cell r="F284">
            <v>99</v>
          </cell>
          <cell r="G284" t="str">
            <v>2EQUIP</v>
          </cell>
        </row>
        <row r="285">
          <cell r="D285" t="str">
            <v>2GIG_GD00Z_5</v>
          </cell>
          <cell r="E285" t="str">
            <v>2GIG ZWave Garage Door Opener Remote Control</v>
          </cell>
          <cell r="F285">
            <v>99</v>
          </cell>
          <cell r="G285" t="str">
            <v>2EQUIP</v>
          </cell>
        </row>
        <row r="286">
          <cell r="D286" t="str">
            <v>2GIG_GDR1345</v>
          </cell>
          <cell r="E286" t="str">
            <v>2GIG Garage Door Remote Module</v>
          </cell>
          <cell r="F286">
            <v>0</v>
          </cell>
          <cell r="G286" t="str">
            <v>2EQUIP</v>
          </cell>
        </row>
        <row r="287">
          <cell r="D287" t="str">
            <v>2GIG_IMAGE1</v>
          </cell>
          <cell r="E287" t="str">
            <v>2GIG Image Sensor</v>
          </cell>
          <cell r="F287">
            <v>119</v>
          </cell>
          <cell r="G287" t="str">
            <v>2EQUIP</v>
          </cell>
        </row>
        <row r="288">
          <cell r="D288" t="str">
            <v>2GIG_KEY2</v>
          </cell>
          <cell r="E288" t="str">
            <v>2GIG 4 Button Key Ring Remote</v>
          </cell>
          <cell r="F288">
            <v>29</v>
          </cell>
          <cell r="G288" t="str">
            <v>2EQUIP</v>
          </cell>
        </row>
        <row r="289">
          <cell r="D289" t="str">
            <v>2GIG_LB60Z</v>
          </cell>
          <cell r="E289" t="str">
            <v>2GIG ZWave LED 60-watt Light Bulb</v>
          </cell>
          <cell r="F289">
            <v>49</v>
          </cell>
          <cell r="G289" t="str">
            <v>2EQUIP</v>
          </cell>
        </row>
        <row r="290">
          <cell r="D290" t="str">
            <v>2GIG_LB65R6Z</v>
          </cell>
          <cell r="E290" t="str">
            <v>2GIG Z_Wave Indoor Light Recessed Bulb</v>
          </cell>
          <cell r="F290">
            <v>49</v>
          </cell>
          <cell r="G290" t="str">
            <v>2EQUIP</v>
          </cell>
        </row>
        <row r="291">
          <cell r="D291" t="str">
            <v>2GIG_LBR30Z</v>
          </cell>
          <cell r="E291" t="str">
            <v>2 GIG Z_Wave Inddor Flood Light Bulb</v>
          </cell>
          <cell r="F291">
            <v>49</v>
          </cell>
          <cell r="G291" t="str">
            <v>2EQUIP</v>
          </cell>
        </row>
        <row r="292">
          <cell r="D292" t="str">
            <v>2GIG_LINECFF</v>
          </cell>
          <cell r="E292" t="str">
            <v>Firefighter (Connects existing HW Smokes)</v>
          </cell>
          <cell r="F292">
            <v>69</v>
          </cell>
          <cell r="G292" t="str">
            <v>2EQUIP</v>
          </cell>
        </row>
        <row r="293">
          <cell r="D293" t="str">
            <v>2GIG_PAD1</v>
          </cell>
          <cell r="E293" t="str">
            <v>2GIG Wireless Keypad</v>
          </cell>
          <cell r="F293">
            <v>49</v>
          </cell>
          <cell r="G293" t="str">
            <v>2EQUIP</v>
          </cell>
        </row>
        <row r="294">
          <cell r="D294" t="str">
            <v>2GIG_PANIC1</v>
          </cell>
          <cell r="E294" t="str">
            <v>2GIG Panic Button Remote</v>
          </cell>
          <cell r="F294">
            <v>39</v>
          </cell>
          <cell r="G294" t="str">
            <v>2EQUIP</v>
          </cell>
        </row>
        <row r="295">
          <cell r="D295" t="str">
            <v>2GIG_PD300EM</v>
          </cell>
          <cell r="E295" t="str">
            <v>2 GIG ZWave Plug in Lamp Module(PD300EMZ5-1)</v>
          </cell>
          <cell r="F295">
            <v>49</v>
          </cell>
          <cell r="G295" t="str">
            <v>2EQUIP</v>
          </cell>
        </row>
        <row r="296">
          <cell r="D296" t="str">
            <v>2GIG_PD300Z2</v>
          </cell>
          <cell r="E296" t="str">
            <v>2 GIG ZWave Plug in Lamp Module</v>
          </cell>
          <cell r="F296">
            <v>49</v>
          </cell>
          <cell r="G296" t="str">
            <v>2EQUIP</v>
          </cell>
        </row>
        <row r="297">
          <cell r="D297" t="str">
            <v>2GIG_PS15EMZ</v>
          </cell>
          <cell r="E297" t="str">
            <v>2GIG Z_Wave Plug in Appliance Module(PS15EMZ5-1)</v>
          </cell>
          <cell r="F297">
            <v>49</v>
          </cell>
          <cell r="G297" t="str">
            <v>2EQUIP</v>
          </cell>
        </row>
        <row r="298">
          <cell r="D298" t="str">
            <v>2GIG_PS15Z-2</v>
          </cell>
          <cell r="E298" t="str">
            <v>2GIG Z_Wave Plug in Appliance Module</v>
          </cell>
          <cell r="F298">
            <v>49</v>
          </cell>
          <cell r="G298" t="str">
            <v>2EQUIP</v>
          </cell>
        </row>
        <row r="299">
          <cell r="D299" t="str">
            <v>2GIG_TAKE_KI</v>
          </cell>
          <cell r="E299" t="str">
            <v>Hardwired Alarm System Conversion Kit</v>
          </cell>
          <cell r="F299">
            <v>0</v>
          </cell>
          <cell r="G299" t="str">
            <v>2HWE</v>
          </cell>
        </row>
        <row r="300">
          <cell r="D300" t="str">
            <v>2GIG_TAKE345</v>
          </cell>
          <cell r="E300" t="str">
            <v>H/W 2GIG Super Switch Wireless Takeover Module</v>
          </cell>
          <cell r="F300">
            <v>79</v>
          </cell>
          <cell r="G300" t="str">
            <v>2HWE</v>
          </cell>
        </row>
        <row r="301">
          <cell r="D301" t="str">
            <v>2GIG_TILT345</v>
          </cell>
          <cell r="E301" t="str">
            <v>2 GIG Tilt Sensor</v>
          </cell>
          <cell r="F301">
            <v>59</v>
          </cell>
          <cell r="G301" t="str">
            <v>2EQUIP</v>
          </cell>
        </row>
        <row r="302">
          <cell r="D302" t="str">
            <v>2GIG_TS1_E</v>
          </cell>
          <cell r="E302" t="str">
            <v>2GIG Wireless Touch Screen Keypad</v>
          </cell>
          <cell r="F302">
            <v>150</v>
          </cell>
          <cell r="G302" t="str">
            <v>2EQUIP</v>
          </cell>
        </row>
        <row r="303">
          <cell r="D303" t="str">
            <v>2GIG_UPDV</v>
          </cell>
          <cell r="E303" t="str">
            <v>Universal Update Device</v>
          </cell>
          <cell r="F303">
            <v>0</v>
          </cell>
          <cell r="G303" t="str">
            <v>2EQUIP</v>
          </cell>
        </row>
        <row r="304">
          <cell r="D304" t="str">
            <v>2GIG_WD1000Z</v>
          </cell>
          <cell r="E304" t="str">
            <v>2GIG ZWave Wall Dimmer</v>
          </cell>
          <cell r="F304">
            <v>49</v>
          </cell>
          <cell r="G304" t="str">
            <v>2EQUIP</v>
          </cell>
        </row>
        <row r="305">
          <cell r="D305" t="str">
            <v>2GIG_WD500Z1</v>
          </cell>
          <cell r="E305" t="str">
            <v>2GIG ZWave Wall Dimmer</v>
          </cell>
          <cell r="F305">
            <v>49</v>
          </cell>
          <cell r="G305" t="str">
            <v>2EQUIP</v>
          </cell>
        </row>
        <row r="306">
          <cell r="D306" t="str">
            <v>2GIG_XCVR2</v>
          </cell>
          <cell r="E306" t="str">
            <v>2GIG 900MHz Transceiver</v>
          </cell>
          <cell r="F306">
            <v>0</v>
          </cell>
          <cell r="G306" t="str">
            <v>2EQUIP</v>
          </cell>
        </row>
        <row r="307">
          <cell r="D307" t="str">
            <v>2GIGHOMEAUTO</v>
          </cell>
          <cell r="E307" t="str">
            <v>2GIG Home Automation Monitoring</v>
          </cell>
          <cell r="F307">
            <v>0</v>
          </cell>
          <cell r="G307" t="str">
            <v xml:space="preserve"> </v>
          </cell>
        </row>
        <row r="308">
          <cell r="D308" t="str">
            <v>2GNL</v>
          </cell>
          <cell r="E308" t="str">
            <v>Alarm Services with No Line</v>
          </cell>
          <cell r="F308">
            <v>0</v>
          </cell>
          <cell r="G308" t="str">
            <v xml:space="preserve"> </v>
          </cell>
        </row>
        <row r="309">
          <cell r="D309" t="str">
            <v>2GNLTW</v>
          </cell>
          <cell r="E309" t="str">
            <v>Alarm Services with No Line</v>
          </cell>
          <cell r="F309">
            <v>0</v>
          </cell>
          <cell r="G309" t="str">
            <v xml:space="preserve"> </v>
          </cell>
        </row>
        <row r="310">
          <cell r="D310" t="str">
            <v>2WAYVOICE</v>
          </cell>
          <cell r="E310" t="str">
            <v>Two Way Voice Service</v>
          </cell>
          <cell r="F310">
            <v>0</v>
          </cell>
          <cell r="G310" t="str">
            <v>EQUIP</v>
          </cell>
        </row>
        <row r="311">
          <cell r="D311" t="str">
            <v>3GNL</v>
          </cell>
          <cell r="E311" t="str">
            <v>Alarm Services with No Line</v>
          </cell>
          <cell r="F311">
            <v>0</v>
          </cell>
          <cell r="G311" t="str">
            <v xml:space="preserve"> </v>
          </cell>
        </row>
        <row r="312">
          <cell r="D312" t="str">
            <v>3GNLTW</v>
          </cell>
          <cell r="E312" t="str">
            <v>Alarm Services with No Line</v>
          </cell>
          <cell r="F312">
            <v>0</v>
          </cell>
          <cell r="G312" t="str">
            <v xml:space="preserve"> </v>
          </cell>
        </row>
        <row r="313">
          <cell r="D313" t="str">
            <v>3GNLTW_NEW</v>
          </cell>
          <cell r="E313" t="str">
            <v>Alarm Services with No Line</v>
          </cell>
          <cell r="F313">
            <v>0</v>
          </cell>
          <cell r="G313" t="str">
            <v xml:space="preserve"> </v>
          </cell>
        </row>
        <row r="314">
          <cell r="D314" t="str">
            <v>4219</v>
          </cell>
          <cell r="E314" t="str">
            <v>Honeywell 8 Zone expander</v>
          </cell>
          <cell r="F314">
            <v>0</v>
          </cell>
          <cell r="G314" t="str">
            <v>HWE</v>
          </cell>
        </row>
        <row r="315">
          <cell r="D315" t="str">
            <v>5800COA</v>
          </cell>
          <cell r="E315" t="str">
            <v>Wireless CO Detector</v>
          </cell>
          <cell r="F315">
            <v>89</v>
          </cell>
          <cell r="G315" t="str">
            <v>EQUIP</v>
          </cell>
        </row>
        <row r="316">
          <cell r="D316" t="str">
            <v>5800COMBO-CN</v>
          </cell>
          <cell r="E316" t="str">
            <v>Honewell Smoke and CO COMBO for 2GIG Panel</v>
          </cell>
          <cell r="F316">
            <v>158</v>
          </cell>
          <cell r="G316" t="str">
            <v>2EQUIP</v>
          </cell>
        </row>
        <row r="317">
          <cell r="D317" t="str">
            <v>5800MINI</v>
          </cell>
          <cell r="E317" t="str">
            <v>Honeywell Door/Window Transmitter</v>
          </cell>
          <cell r="F317">
            <v>29</v>
          </cell>
          <cell r="G317" t="str">
            <v>EQUIP</v>
          </cell>
        </row>
        <row r="318">
          <cell r="D318" t="str">
            <v>5802WXT</v>
          </cell>
          <cell r="E318" t="str">
            <v>Honeywell 1 button panic</v>
          </cell>
          <cell r="F318">
            <v>59</v>
          </cell>
          <cell r="G318" t="str">
            <v>HWE</v>
          </cell>
        </row>
        <row r="319">
          <cell r="D319" t="str">
            <v>5821</v>
          </cell>
          <cell r="E319" t="str">
            <v>Temp and Flood X-MTTR Selectable</v>
          </cell>
          <cell r="F319">
            <v>59</v>
          </cell>
          <cell r="G319" t="str">
            <v>EQUIP</v>
          </cell>
        </row>
        <row r="320">
          <cell r="D320" t="str">
            <v>5834-4</v>
          </cell>
          <cell r="E320" t="str">
            <v>Honeywell 4 button keyfob</v>
          </cell>
          <cell r="F320">
            <v>49</v>
          </cell>
          <cell r="G320" t="str">
            <v>HWE</v>
          </cell>
        </row>
        <row r="321">
          <cell r="D321" t="str">
            <v>5FORLIFE</v>
          </cell>
          <cell r="E321" t="str">
            <v>Bell Internet Offer #1 $5 for Life Discount</v>
          </cell>
          <cell r="F321">
            <v>0</v>
          </cell>
          <cell r="G321" t="str">
            <v xml:space="preserve"> </v>
          </cell>
        </row>
        <row r="322">
          <cell r="D322" t="str">
            <v>5FORLIFE-DB</v>
          </cell>
          <cell r="E322" t="str">
            <v>Bell Internet Offer #3 $5 Discount for Life with DB Camera</v>
          </cell>
          <cell r="F322">
            <v>0</v>
          </cell>
          <cell r="G322" t="str">
            <v xml:space="preserve"> </v>
          </cell>
        </row>
        <row r="323">
          <cell r="D323" t="str">
            <v>60-807-95R</v>
          </cell>
          <cell r="E323" t="str">
            <v>Simon XT ITI Pet Immune Saw Pir Motion</v>
          </cell>
          <cell r="F323">
            <v>49</v>
          </cell>
          <cell r="G323" t="str">
            <v>2EQUIP</v>
          </cell>
        </row>
        <row r="324">
          <cell r="D324" t="str">
            <v>60-873-95</v>
          </cell>
          <cell r="E324" t="str">
            <v>Simon XT Glass Break Sensor</v>
          </cell>
          <cell r="F324">
            <v>59</v>
          </cell>
          <cell r="G324" t="str">
            <v>2EQUIP</v>
          </cell>
        </row>
        <row r="325">
          <cell r="D325" t="str">
            <v>600-1048-BC</v>
          </cell>
          <cell r="E325" t="str">
            <v>Simon XTXTI/XTS LTE Bell Cell Radio</v>
          </cell>
          <cell r="F325">
            <v>0</v>
          </cell>
          <cell r="G325" t="str">
            <v>2EQUIP</v>
          </cell>
        </row>
        <row r="326">
          <cell r="D326" t="str">
            <v>600-1048-XTZ</v>
          </cell>
          <cell r="E326" t="str">
            <v>Simon XT Cell Radio Module w/zwave,image sensor</v>
          </cell>
          <cell r="F326">
            <v>0</v>
          </cell>
          <cell r="G326" t="str">
            <v>2EQUIP</v>
          </cell>
        </row>
        <row r="327">
          <cell r="D327" t="str">
            <v>60914</v>
          </cell>
          <cell r="E327" t="str">
            <v>Simon XT back-up battery</v>
          </cell>
          <cell r="F327">
            <v>15</v>
          </cell>
          <cell r="G327" t="str">
            <v>2EQUIP</v>
          </cell>
        </row>
        <row r="328">
          <cell r="D328" t="str">
            <v>60924RFTS</v>
          </cell>
          <cell r="E328" t="str">
            <v>Simon XT 2-Way RF Touchpad</v>
          </cell>
          <cell r="F328">
            <v>150</v>
          </cell>
          <cell r="G328" t="str">
            <v>2EQUIP</v>
          </cell>
        </row>
        <row r="329">
          <cell r="D329" t="str">
            <v>6150RF</v>
          </cell>
          <cell r="E329" t="str">
            <v>Honeywell with wireless receiver</v>
          </cell>
          <cell r="F329">
            <v>0</v>
          </cell>
          <cell r="G329" t="str">
            <v>HWE</v>
          </cell>
        </row>
        <row r="330">
          <cell r="D330" t="str">
            <v>6150RF (FR)</v>
          </cell>
          <cell r="E330" t="str">
            <v>HoneywellKeypad with wireless receiver-French</v>
          </cell>
          <cell r="F330">
            <v>0</v>
          </cell>
          <cell r="G330" t="str">
            <v>HWE</v>
          </cell>
        </row>
        <row r="331">
          <cell r="D331" t="str">
            <v>6151</v>
          </cell>
          <cell r="E331" t="str">
            <v>Honeywell Wired Keypad-fixed English</v>
          </cell>
          <cell r="F331">
            <v>79</v>
          </cell>
          <cell r="G331" t="str">
            <v>HWE</v>
          </cell>
        </row>
        <row r="332">
          <cell r="D332" t="str">
            <v>6151 (FR)</v>
          </cell>
          <cell r="E332" t="str">
            <v>Honeywell Wired Keypad French</v>
          </cell>
          <cell r="F332">
            <v>79</v>
          </cell>
          <cell r="G332" t="str">
            <v>HWE</v>
          </cell>
        </row>
        <row r="333">
          <cell r="D333" t="str">
            <v>6160</v>
          </cell>
          <cell r="E333" t="str">
            <v>Honeywell Alpha Keypad PGM tool</v>
          </cell>
          <cell r="F333">
            <v>129</v>
          </cell>
          <cell r="G333" t="str">
            <v>HWE</v>
          </cell>
        </row>
        <row r="334">
          <cell r="D334" t="str">
            <v>9GED18000-1</v>
          </cell>
          <cell r="E334" t="str">
            <v>SmartCode 10 (Solid Brass)</v>
          </cell>
          <cell r="F334">
            <v>199</v>
          </cell>
          <cell r="G334" t="str">
            <v>2EQUIP</v>
          </cell>
        </row>
        <row r="335">
          <cell r="D335" t="str">
            <v>9GED18000-15</v>
          </cell>
          <cell r="E335" t="str">
            <v>SmarCode 10 Traditional - Brass</v>
          </cell>
          <cell r="F335">
            <v>199</v>
          </cell>
          <cell r="G335" t="str">
            <v>2EQUIP</v>
          </cell>
        </row>
        <row r="336">
          <cell r="D336" t="str">
            <v>9GED18000-16</v>
          </cell>
          <cell r="E336" t="str">
            <v>SmarCode 10 Traditional -Satin Nickel</v>
          </cell>
          <cell r="F336">
            <v>199</v>
          </cell>
          <cell r="G336" t="str">
            <v>2EQUIP</v>
          </cell>
        </row>
        <row r="337">
          <cell r="D337" t="str">
            <v>9GED18000-17</v>
          </cell>
          <cell r="E337" t="str">
            <v>SmarCode 10 Traditional - Venetian Bronze</v>
          </cell>
          <cell r="F337">
            <v>199</v>
          </cell>
          <cell r="G337" t="str">
            <v>2EQUIP</v>
          </cell>
        </row>
        <row r="338">
          <cell r="D338" t="str">
            <v>9GED18000-2</v>
          </cell>
          <cell r="E338" t="str">
            <v>SmartCode 10 (Nickel Satin)</v>
          </cell>
          <cell r="F338">
            <v>199</v>
          </cell>
          <cell r="G338" t="str">
            <v>2EQUIP</v>
          </cell>
        </row>
        <row r="339">
          <cell r="D339" t="str">
            <v>9GED18000-3</v>
          </cell>
          <cell r="E339" t="str">
            <v>SmartCode 10 (Venetian Bronze)</v>
          </cell>
          <cell r="F339">
            <v>199</v>
          </cell>
          <cell r="G339" t="str">
            <v>2EQUIP</v>
          </cell>
        </row>
        <row r="340">
          <cell r="D340" t="str">
            <v>9GED21500-10</v>
          </cell>
          <cell r="E340" t="str">
            <v>SmarCode 10 Touchscreen Traditional - Satin Nickel</v>
          </cell>
          <cell r="F340">
            <v>249</v>
          </cell>
          <cell r="G340" t="str">
            <v>2EQUIP</v>
          </cell>
        </row>
        <row r="341">
          <cell r="D341" t="str">
            <v>9GED21500-11</v>
          </cell>
          <cell r="E341" t="str">
            <v>SmarCode 10 Touchscreen Traditional - Venetian Bronze</v>
          </cell>
          <cell r="F341">
            <v>249</v>
          </cell>
          <cell r="G341" t="str">
            <v>2EQUIP</v>
          </cell>
        </row>
        <row r="342">
          <cell r="D342" t="str">
            <v>9GED21500-4</v>
          </cell>
          <cell r="E342" t="str">
            <v>SmartCode 10 Touch (Solid Brass)</v>
          </cell>
          <cell r="F342">
            <v>249</v>
          </cell>
          <cell r="G342" t="str">
            <v>2EQUIP</v>
          </cell>
        </row>
        <row r="343">
          <cell r="D343" t="str">
            <v>9GED21500-5</v>
          </cell>
          <cell r="E343" t="str">
            <v>SmartCode 10 Touch (Nickel Satin)</v>
          </cell>
          <cell r="F343">
            <v>249</v>
          </cell>
          <cell r="G343" t="str">
            <v>2EQUIP</v>
          </cell>
        </row>
        <row r="344">
          <cell r="D344" t="str">
            <v>9GED21500-6</v>
          </cell>
          <cell r="E344" t="str">
            <v>SmartCode 10 Touch (Venetian Bronze)</v>
          </cell>
          <cell r="F344">
            <v>249</v>
          </cell>
          <cell r="G344" t="str">
            <v>2EQUIP</v>
          </cell>
        </row>
        <row r="345">
          <cell r="D345" t="str">
            <v>9GED21500-9</v>
          </cell>
          <cell r="E345" t="str">
            <v>SmarCode 10 Touchscreen Traditional - Brass</v>
          </cell>
          <cell r="F345">
            <v>249</v>
          </cell>
          <cell r="G345" t="str">
            <v>2EQUIP</v>
          </cell>
        </row>
        <row r="346">
          <cell r="D346" t="str">
            <v>A241</v>
          </cell>
          <cell r="E346" t="str">
            <v>AlarmForce Lawn Sign</v>
          </cell>
          <cell r="F346">
            <v>19.95</v>
          </cell>
          <cell r="G346" t="str">
            <v>ADV</v>
          </cell>
        </row>
        <row r="347">
          <cell r="D347" t="str">
            <v>A242</v>
          </cell>
          <cell r="E347" t="str">
            <v>Videorelay Lawn Sign</v>
          </cell>
          <cell r="F347">
            <v>19.95</v>
          </cell>
          <cell r="G347" t="str">
            <v>ADV</v>
          </cell>
        </row>
        <row r="348">
          <cell r="D348" t="str">
            <v>A242F</v>
          </cell>
          <cell r="E348" t="str">
            <v>Alarmforce Bell Video Lawn Signs (French)</v>
          </cell>
          <cell r="F348">
            <v>0</v>
          </cell>
          <cell r="G348" t="str">
            <v>VIDEO</v>
          </cell>
        </row>
        <row r="349">
          <cell r="D349" t="str">
            <v>AAE00464</v>
          </cell>
          <cell r="E349" t="str">
            <v>Cellular Radio for 4200x</v>
          </cell>
          <cell r="F349">
            <v>0</v>
          </cell>
          <cell r="G349" t="str">
            <v>2EQUIP</v>
          </cell>
        </row>
        <row r="350">
          <cell r="D350" t="str">
            <v>AC</v>
          </cell>
          <cell r="E350" t="str">
            <v>AlarmCare Services</v>
          </cell>
          <cell r="F350">
            <v>0</v>
          </cell>
          <cell r="G350" t="str">
            <v xml:space="preserve"> </v>
          </cell>
        </row>
        <row r="351">
          <cell r="D351" t="str">
            <v>AC-QC-EN</v>
          </cell>
          <cell r="E351" t="str">
            <v>Alarmcare control panel English</v>
          </cell>
          <cell r="F351">
            <v>0</v>
          </cell>
          <cell r="G351" t="str">
            <v>EQCARE</v>
          </cell>
        </row>
        <row r="352">
          <cell r="D352" t="str">
            <v>ACC</v>
          </cell>
          <cell r="E352" t="str">
            <v>AlarmCare Control Panel</v>
          </cell>
          <cell r="F352">
            <v>0</v>
          </cell>
          <cell r="G352" t="str">
            <v>EQCARE</v>
          </cell>
        </row>
        <row r="353">
          <cell r="D353" t="str">
            <v>ACC-QC-F</v>
          </cell>
          <cell r="E353" t="str">
            <v>Alarmcare control panel French</v>
          </cell>
          <cell r="F353">
            <v>0</v>
          </cell>
          <cell r="G353" t="str">
            <v>EQUIP</v>
          </cell>
        </row>
        <row r="354">
          <cell r="D354" t="str">
            <v>ACC_SSC00101</v>
          </cell>
          <cell r="E354" t="str">
            <v>AlarmCare 4200X panel</v>
          </cell>
          <cell r="F354">
            <v>0</v>
          </cell>
          <cell r="G354" t="str">
            <v>2EQUIP</v>
          </cell>
        </row>
        <row r="355">
          <cell r="D355" t="str">
            <v>ACCCELLFD</v>
          </cell>
          <cell r="E355" t="str">
            <v>AlarmCare Services (cell w/FD)</v>
          </cell>
          <cell r="F355">
            <v>0</v>
          </cell>
          <cell r="G355" t="str">
            <v xml:space="preserve"> </v>
          </cell>
        </row>
        <row r="356">
          <cell r="D356" t="str">
            <v>ACCELL</v>
          </cell>
          <cell r="E356" t="str">
            <v>AlarmCare Services w Cell</v>
          </cell>
          <cell r="F356">
            <v>0</v>
          </cell>
          <cell r="G356" t="str">
            <v xml:space="preserve"> </v>
          </cell>
        </row>
        <row r="357">
          <cell r="D357" t="str">
            <v>ACCEVSS3H2</v>
          </cell>
          <cell r="E357" t="str">
            <v>AlarmCare EVS Release 3 English Panel</v>
          </cell>
          <cell r="F357">
            <v>0</v>
          </cell>
          <cell r="G357" t="str">
            <v>RCARE</v>
          </cell>
        </row>
        <row r="358">
          <cell r="D358" t="str">
            <v>ACCEVSS3H3</v>
          </cell>
          <cell r="E358" t="str">
            <v>AlarmCare EVS Release 3 French Panel</v>
          </cell>
          <cell r="F358">
            <v>0</v>
          </cell>
          <cell r="G358" t="str">
            <v>RCARE</v>
          </cell>
        </row>
        <row r="359">
          <cell r="D359" t="str">
            <v>ACCEVSS4H2</v>
          </cell>
          <cell r="E359" t="str">
            <v>AlarmCare EVS Release 4 English Panel</v>
          </cell>
          <cell r="F359">
            <v>0</v>
          </cell>
          <cell r="G359" t="str">
            <v>RCARE</v>
          </cell>
        </row>
        <row r="360">
          <cell r="D360" t="str">
            <v>ACFD</v>
          </cell>
          <cell r="E360" t="str">
            <v>AlarmCare Services w Fall Detection</v>
          </cell>
          <cell r="F360">
            <v>0</v>
          </cell>
          <cell r="G360" t="str">
            <v xml:space="preserve"> </v>
          </cell>
        </row>
        <row r="361">
          <cell r="D361" t="str">
            <v>ACGO</v>
          </cell>
          <cell r="E361" t="str">
            <v>AlarmCare Mobile Service w Fall Detection</v>
          </cell>
          <cell r="F361">
            <v>99</v>
          </cell>
          <cell r="G361" t="str">
            <v>EQUIP</v>
          </cell>
        </row>
        <row r="362">
          <cell r="D362" t="str">
            <v>ACQCEN</v>
          </cell>
          <cell r="E362" t="str">
            <v>AlarmCare Home Basic Package (English Quebec)</v>
          </cell>
          <cell r="F362">
            <v>0</v>
          </cell>
          <cell r="G362" t="str">
            <v xml:space="preserve"> </v>
          </cell>
        </row>
        <row r="363">
          <cell r="D363" t="str">
            <v>ACQCENFD</v>
          </cell>
          <cell r="E363" t="str">
            <v>AlarmCare Home with Fall Detection Package (English Quebec)</v>
          </cell>
          <cell r="F363">
            <v>0</v>
          </cell>
          <cell r="G363" t="str">
            <v xml:space="preserve"> </v>
          </cell>
        </row>
        <row r="364">
          <cell r="D364" t="str">
            <v>ACQCF</v>
          </cell>
          <cell r="E364" t="str">
            <v>AlarmCare Home Basic Package (French Quebec)</v>
          </cell>
          <cell r="F364">
            <v>0</v>
          </cell>
          <cell r="G364" t="str">
            <v xml:space="preserve"> </v>
          </cell>
        </row>
        <row r="365">
          <cell r="D365" t="str">
            <v>ACQCFD</v>
          </cell>
          <cell r="E365" t="str">
            <v>AlarmCare Home with Fall Detection Package (French Quebec)</v>
          </cell>
          <cell r="F365">
            <v>0</v>
          </cell>
          <cell r="G365" t="str">
            <v xml:space="preserve"> </v>
          </cell>
        </row>
        <row r="366">
          <cell r="D366" t="str">
            <v>ADC-CONCORD</v>
          </cell>
          <cell r="E366" t="str">
            <v>ADC module for interlogix Concord</v>
          </cell>
          <cell r="F366">
            <v>0</v>
          </cell>
          <cell r="G366" t="str">
            <v>2HWE</v>
          </cell>
        </row>
        <row r="367">
          <cell r="D367" t="str">
            <v>ADC-SEM100PS</v>
          </cell>
          <cell r="E367" t="str">
            <v>System Enhanced Module - DSC Power Series</v>
          </cell>
          <cell r="F367">
            <v>0</v>
          </cell>
          <cell r="G367" t="str">
            <v>2HWE</v>
          </cell>
        </row>
        <row r="368">
          <cell r="D368" t="str">
            <v>ADC-SEM100VT</v>
          </cell>
          <cell r="E368" t="str">
            <v>Honeywell/ADEMCO VISTA SEM</v>
          </cell>
          <cell r="F368">
            <v>0</v>
          </cell>
          <cell r="G368" t="str">
            <v>2HWE</v>
          </cell>
        </row>
        <row r="369">
          <cell r="D369" t="str">
            <v>ADC-SEM210PS</v>
          </cell>
          <cell r="E369" t="str">
            <v>System enhancement module</v>
          </cell>
          <cell r="F369">
            <v>0</v>
          </cell>
          <cell r="G369" t="str">
            <v>2HWE</v>
          </cell>
        </row>
        <row r="370">
          <cell r="D370" t="str">
            <v>ADC-SEM210VT</v>
          </cell>
          <cell r="E370" t="str">
            <v>Honeywell Vista Sem</v>
          </cell>
          <cell r="F370">
            <v>0</v>
          </cell>
          <cell r="G370" t="str">
            <v>2HWE</v>
          </cell>
        </row>
        <row r="371">
          <cell r="D371" t="str">
            <v>ADC-T2000</v>
          </cell>
          <cell r="E371" t="str">
            <v>2GIG Z Wave  ProgrammableThermostat</v>
          </cell>
          <cell r="F371">
            <v>99</v>
          </cell>
          <cell r="G371" t="str">
            <v>2EQUIP</v>
          </cell>
        </row>
        <row r="372">
          <cell r="D372" t="str">
            <v>ADC-VACC-W</v>
          </cell>
          <cell r="E372" t="str">
            <v>ADC-W100 Wi-Fi bridge</v>
          </cell>
          <cell r="F372">
            <v>0</v>
          </cell>
          <cell r="G372" t="str">
            <v>2EQUIP</v>
          </cell>
        </row>
        <row r="373">
          <cell r="D373" t="str">
            <v>ADC-VDB106</v>
          </cell>
          <cell r="E373" t="str">
            <v>Slim line door bell camera bronze</v>
          </cell>
          <cell r="F373">
            <v>199</v>
          </cell>
          <cell r="G373" t="str">
            <v>2EQUIP</v>
          </cell>
        </row>
        <row r="374">
          <cell r="D374" t="str">
            <v>ADC-W100</v>
          </cell>
          <cell r="E374" t="str">
            <v>PoE to Wi-Fi Bridge</v>
          </cell>
          <cell r="F374">
            <v>0</v>
          </cell>
          <cell r="G374" t="str">
            <v>2EQUIP</v>
          </cell>
        </row>
        <row r="375">
          <cell r="D375" t="str">
            <v>ADC_CAMERA</v>
          </cell>
          <cell r="E375" t="str">
            <v>ADC Camera Monitoring</v>
          </cell>
          <cell r="F375">
            <v>0</v>
          </cell>
          <cell r="G375" t="str">
            <v xml:space="preserve"> </v>
          </cell>
        </row>
        <row r="376">
          <cell r="D376" t="str">
            <v>ADC_DOORBELL</v>
          </cell>
          <cell r="E376" t="str">
            <v>ADC DoorBell Camera</v>
          </cell>
          <cell r="F376">
            <v>199</v>
          </cell>
          <cell r="G376" t="str">
            <v>2VIDEO</v>
          </cell>
        </row>
        <row r="377">
          <cell r="D377" t="str">
            <v>ADC_DRBELLC</v>
          </cell>
          <cell r="E377" t="str">
            <v>ADC DoorBell Camera $0 Promotion</v>
          </cell>
          <cell r="F377">
            <v>0</v>
          </cell>
          <cell r="G377" t="str">
            <v>2VIDEO</v>
          </cell>
        </row>
        <row r="378">
          <cell r="D378" t="str">
            <v>ADC_SLIMBELL</v>
          </cell>
          <cell r="E378" t="str">
            <v>ADC Slim line Doorbell</v>
          </cell>
          <cell r="F378">
            <v>199</v>
          </cell>
          <cell r="G378" t="str">
            <v>2EQUIP</v>
          </cell>
        </row>
        <row r="379">
          <cell r="D379" t="str">
            <v>ADC_SVR1001</v>
          </cell>
          <cell r="E379" t="str">
            <v>H/W 2GIG_1TB Stream Video Recorder (SVR)</v>
          </cell>
          <cell r="F379">
            <v>399</v>
          </cell>
          <cell r="G379" t="str">
            <v>2VIDEO</v>
          </cell>
        </row>
        <row r="380">
          <cell r="D380" t="str">
            <v>ADC_SVR1002</v>
          </cell>
          <cell r="E380" t="str">
            <v>H/W 2GIG_2TB Stream Video Recorder (SVR</v>
          </cell>
          <cell r="F380">
            <v>499</v>
          </cell>
          <cell r="G380" t="str">
            <v>2VIDEO</v>
          </cell>
        </row>
        <row r="381">
          <cell r="D381" t="str">
            <v>ADC_SVR1221</v>
          </cell>
          <cell r="E381" t="str">
            <v>1TB Stream video recorder (SVR)</v>
          </cell>
          <cell r="F381">
            <v>349</v>
          </cell>
          <cell r="G381" t="str">
            <v>2EQUIP</v>
          </cell>
        </row>
        <row r="382">
          <cell r="D382" t="str">
            <v>ADC_V521R</v>
          </cell>
          <cell r="E382" t="str">
            <v>ADC Indoor Wireless fixed IP Camera with Night Vision</v>
          </cell>
          <cell r="F382">
            <v>149</v>
          </cell>
          <cell r="G382" t="str">
            <v>2VIDEO</v>
          </cell>
        </row>
        <row r="383">
          <cell r="D383" t="str">
            <v>ADC_V620PT</v>
          </cell>
          <cell r="E383" t="str">
            <v>Indoor Wireless PT IP Camera</v>
          </cell>
          <cell r="F383">
            <v>299</v>
          </cell>
          <cell r="G383" t="str">
            <v>2VIDEO</v>
          </cell>
        </row>
        <row r="384">
          <cell r="D384" t="str">
            <v>ADC_V721W</v>
          </cell>
          <cell r="E384" t="str">
            <v>Outdoor Wireless IP Camera with Night Vision</v>
          </cell>
          <cell r="F384">
            <v>199</v>
          </cell>
          <cell r="G384" t="str">
            <v>2VIDEO</v>
          </cell>
        </row>
        <row r="385">
          <cell r="D385" t="str">
            <v>ADC_VAC_DBWI</v>
          </cell>
          <cell r="E385" t="str">
            <v>2 GIG Door Bell Adapter</v>
          </cell>
          <cell r="F385">
            <v>0</v>
          </cell>
          <cell r="G385" t="str">
            <v>2VIDEO</v>
          </cell>
        </row>
        <row r="386">
          <cell r="D386" t="str">
            <v>ADC_VIDEO_S</v>
          </cell>
          <cell r="E386" t="str">
            <v>ADC Video Service no Inventory</v>
          </cell>
          <cell r="F386">
            <v>0</v>
          </cell>
          <cell r="G386" t="str">
            <v>2EQUIP</v>
          </cell>
        </row>
        <row r="387">
          <cell r="D387" t="str">
            <v>ADC_VPE_9FT</v>
          </cell>
          <cell r="E387" t="str">
            <v>2GIG New Video Extension</v>
          </cell>
          <cell r="F387">
            <v>0</v>
          </cell>
          <cell r="G387" t="str">
            <v>2VIDEO</v>
          </cell>
        </row>
        <row r="388">
          <cell r="D388" t="str">
            <v>ADCSEM210VTL</v>
          </cell>
          <cell r="E388" t="str">
            <v>System Enhanced Module - HW</v>
          </cell>
          <cell r="F388">
            <v>0</v>
          </cell>
          <cell r="G388" t="str">
            <v>2EQUIP</v>
          </cell>
        </row>
        <row r="389">
          <cell r="D389" t="str">
            <v>ADI-467</v>
          </cell>
          <cell r="E389" t="str">
            <v>Hardwire 12V Battery for Honeywell</v>
          </cell>
          <cell r="F389">
            <v>0</v>
          </cell>
          <cell r="G389" t="str">
            <v>HWE</v>
          </cell>
        </row>
        <row r="390">
          <cell r="D390" t="str">
            <v>ADI_MOTION</v>
          </cell>
          <cell r="E390" t="str">
            <v>Honeywell/ADI Motion</v>
          </cell>
          <cell r="F390">
            <v>49</v>
          </cell>
          <cell r="G390" t="str">
            <v>2EQUIP</v>
          </cell>
        </row>
        <row r="391">
          <cell r="D391" t="str">
            <v>ADI_SMOKE</v>
          </cell>
          <cell r="E391" t="str">
            <v>Honeywell/ADI Wireless Smoke &amp; Heat Dectector</v>
          </cell>
          <cell r="F391">
            <v>69</v>
          </cell>
          <cell r="G391" t="str">
            <v>2EQUIP</v>
          </cell>
        </row>
        <row r="392">
          <cell r="D392" t="str">
            <v>AF ACCESS</v>
          </cell>
          <cell r="E392" t="str">
            <v>AF Access Services</v>
          </cell>
          <cell r="F392">
            <v>0</v>
          </cell>
          <cell r="G392" t="str">
            <v xml:space="preserve"> </v>
          </cell>
        </row>
        <row r="393">
          <cell r="D393" t="str">
            <v>AF CONNECT_N</v>
          </cell>
          <cell r="E393" t="str">
            <v>AF Connect Services</v>
          </cell>
          <cell r="F393">
            <v>0</v>
          </cell>
          <cell r="G393" t="str">
            <v xml:space="preserve"> </v>
          </cell>
        </row>
        <row r="394">
          <cell r="D394" t="str">
            <v>AF_ADDON_PE</v>
          </cell>
          <cell r="E394" t="str">
            <v>AF Add on Peripheral</v>
          </cell>
          <cell r="F394">
            <v>0</v>
          </cell>
          <cell r="G394" t="str">
            <v>EQUIP</v>
          </cell>
        </row>
        <row r="395">
          <cell r="D395" t="str">
            <v>AF_CONNECT</v>
          </cell>
          <cell r="E395" t="str">
            <v>AF Connect Service</v>
          </cell>
          <cell r="F395">
            <v>0</v>
          </cell>
          <cell r="G395" t="str">
            <v xml:space="preserve"> </v>
          </cell>
        </row>
        <row r="396">
          <cell r="D396" t="str">
            <v>AFCRED</v>
          </cell>
          <cell r="E396" t="str">
            <v>AF Credit Offered</v>
          </cell>
          <cell r="F396">
            <v>-2.95</v>
          </cell>
          <cell r="G396" t="str">
            <v>RAFC</v>
          </cell>
        </row>
        <row r="397">
          <cell r="D397" t="str">
            <v>AFI-BRKT.SH.</v>
          </cell>
          <cell r="E397" t="str">
            <v>VR Camera Shelf Bracket</v>
          </cell>
          <cell r="F397">
            <v>0</v>
          </cell>
          <cell r="G397" t="str">
            <v>VIDEO</v>
          </cell>
        </row>
        <row r="398">
          <cell r="D398" t="str">
            <v>AFI-BRKT.W/P</v>
          </cell>
          <cell r="E398" t="str">
            <v>VR Camera Wall Bracket</v>
          </cell>
          <cell r="F398">
            <v>0</v>
          </cell>
          <cell r="G398" t="str">
            <v>VIDEO</v>
          </cell>
        </row>
        <row r="399">
          <cell r="D399" t="str">
            <v>ANTENNA</v>
          </cell>
          <cell r="E399" t="str">
            <v>Antenna for Plus Radio</v>
          </cell>
          <cell r="F399">
            <v>0</v>
          </cell>
          <cell r="G399" t="str">
            <v>2EQUIP</v>
          </cell>
        </row>
        <row r="400">
          <cell r="D400" t="str">
            <v>AP9500DX</v>
          </cell>
          <cell r="E400" t="str">
            <v>AlarmVoice Services</v>
          </cell>
          <cell r="F400">
            <v>0</v>
          </cell>
          <cell r="G400" t="str">
            <v>EQUIP</v>
          </cell>
        </row>
        <row r="401">
          <cell r="D401" t="str">
            <v>APLUSCRED</v>
          </cell>
          <cell r="E401" t="str">
            <v>Aplus Monitoring Credits</v>
          </cell>
          <cell r="F401">
            <v>-4.95</v>
          </cell>
          <cell r="G401" t="str">
            <v>RMR_SA</v>
          </cell>
        </row>
        <row r="402">
          <cell r="D402" t="str">
            <v>ARM/DISARM</v>
          </cell>
          <cell r="E402" t="str">
            <v>Scheduled Arm/Disarm</v>
          </cell>
          <cell r="F402">
            <v>0</v>
          </cell>
          <cell r="G402" t="str">
            <v xml:space="preserve"> </v>
          </cell>
        </row>
        <row r="403">
          <cell r="D403" t="str">
            <v>AVB</v>
          </cell>
          <cell r="E403" t="str">
            <v>AlarmVoice Services</v>
          </cell>
          <cell r="F403">
            <v>0</v>
          </cell>
          <cell r="G403" t="str">
            <v>EQUIP</v>
          </cell>
        </row>
        <row r="404">
          <cell r="D404" t="str">
            <v>AVBD</v>
          </cell>
          <cell r="E404" t="str">
            <v>AlarmVoice Services</v>
          </cell>
          <cell r="F404">
            <v>0</v>
          </cell>
          <cell r="G404" t="str">
            <v>EQUIP</v>
          </cell>
        </row>
        <row r="405">
          <cell r="D405" t="str">
            <v>AVBK</v>
          </cell>
          <cell r="E405" t="str">
            <v>AlarmVoice Services</v>
          </cell>
          <cell r="F405">
            <v>0</v>
          </cell>
          <cell r="G405" t="str">
            <v>EQUIP</v>
          </cell>
        </row>
        <row r="406">
          <cell r="D406" t="str">
            <v>AVR2DX</v>
          </cell>
          <cell r="E406" t="str">
            <v>AlarmVoice Services</v>
          </cell>
          <cell r="F406">
            <v>0</v>
          </cell>
          <cell r="G406" t="str">
            <v>EQUIP</v>
          </cell>
        </row>
        <row r="407">
          <cell r="D407" t="str">
            <v>AVRDX</v>
          </cell>
          <cell r="E407" t="str">
            <v>AlarmVoice Services</v>
          </cell>
          <cell r="F407">
            <v>0</v>
          </cell>
          <cell r="G407" t="str">
            <v>EQUIP</v>
          </cell>
        </row>
        <row r="408">
          <cell r="D408" t="str">
            <v>AVSDX</v>
          </cell>
          <cell r="E408" t="str">
            <v>AlarmVoice Services</v>
          </cell>
          <cell r="F408">
            <v>0</v>
          </cell>
          <cell r="G408" t="str">
            <v>EQUIP</v>
          </cell>
        </row>
        <row r="409">
          <cell r="D409" t="str">
            <v>BEST</v>
          </cell>
          <cell r="E409" t="str">
            <v>2GIG Smart Home Bundle</v>
          </cell>
          <cell r="F409">
            <v>0</v>
          </cell>
          <cell r="G409" t="str">
            <v xml:space="preserve"> </v>
          </cell>
        </row>
        <row r="410">
          <cell r="D410" t="str">
            <v>BETTER</v>
          </cell>
          <cell r="E410" t="str">
            <v>2GIG Video Bundle</v>
          </cell>
          <cell r="F410">
            <v>0</v>
          </cell>
          <cell r="G410" t="str">
            <v xml:space="preserve"> </v>
          </cell>
        </row>
        <row r="411">
          <cell r="D411" t="str">
            <v>BULK_DISC</v>
          </cell>
          <cell r="E411" t="str">
            <v>Bulk Discount for Multiple Accounts</v>
          </cell>
          <cell r="F411">
            <v>0</v>
          </cell>
          <cell r="G411" t="str">
            <v xml:space="preserve"> </v>
          </cell>
        </row>
        <row r="412">
          <cell r="D412" t="str">
            <v>BULK_DISC_SP</v>
          </cell>
          <cell r="E412" t="str">
            <v>Alarmforce Bulk Discount for Multi Accounts</v>
          </cell>
          <cell r="F412">
            <v>0</v>
          </cell>
          <cell r="G412" t="str">
            <v xml:space="preserve"> </v>
          </cell>
        </row>
        <row r="413">
          <cell r="D413" t="str">
            <v>C_LIFTMASTER</v>
          </cell>
          <cell r="E413" t="str">
            <v>Customer provided liftMaster MyQ Internet Gateway</v>
          </cell>
          <cell r="F413">
            <v>0</v>
          </cell>
          <cell r="G413" t="str">
            <v>2EQUIP</v>
          </cell>
        </row>
        <row r="414">
          <cell r="D414" t="str">
            <v>C_ZWDRLOCKS</v>
          </cell>
          <cell r="E414" t="str">
            <v>Customer Provide ZWave Door Locks</v>
          </cell>
          <cell r="F414">
            <v>0</v>
          </cell>
          <cell r="G414" t="str">
            <v>2EQUIP</v>
          </cell>
        </row>
        <row r="415">
          <cell r="D415" t="str">
            <v>C_ZWGRDOOR</v>
          </cell>
          <cell r="E415" t="str">
            <v>Customer Provide ZWave Garage Door Opener</v>
          </cell>
          <cell r="F415">
            <v>0</v>
          </cell>
          <cell r="G415" t="str">
            <v>2EQUIP</v>
          </cell>
        </row>
        <row r="416">
          <cell r="D416" t="str">
            <v>C_ZWLIGHTS</v>
          </cell>
          <cell r="E416" t="str">
            <v>Customer Provided ZWave Equipment</v>
          </cell>
          <cell r="F416">
            <v>0</v>
          </cell>
          <cell r="G416" t="str">
            <v>2EQUIP</v>
          </cell>
        </row>
        <row r="417">
          <cell r="D417" t="str">
            <v>C_ZWNEST</v>
          </cell>
          <cell r="E417" t="str">
            <v>Customer Provided ZWave NEST Thermostats</v>
          </cell>
          <cell r="F417">
            <v>0</v>
          </cell>
          <cell r="G417" t="str">
            <v>2EQUIP</v>
          </cell>
        </row>
        <row r="418">
          <cell r="D418" t="str">
            <v>C_ZWTHERMOST</v>
          </cell>
          <cell r="E418" t="str">
            <v>Customer Provided ZWave Thermostats</v>
          </cell>
          <cell r="F418">
            <v>0</v>
          </cell>
          <cell r="G418" t="str">
            <v>2EQUIP</v>
          </cell>
        </row>
        <row r="419">
          <cell r="D419" t="str">
            <v>C10P</v>
          </cell>
          <cell r="E419" t="str">
            <v>Keypad</v>
          </cell>
          <cell r="F419">
            <v>89</v>
          </cell>
          <cell r="G419" t="str">
            <v>EQUIP</v>
          </cell>
        </row>
        <row r="420">
          <cell r="D420" t="str">
            <v>C150RK</v>
          </cell>
          <cell r="E420" t="str">
            <v>Hardwire Keypad</v>
          </cell>
          <cell r="F420">
            <v>60</v>
          </cell>
          <cell r="G420" t="str">
            <v>EQUIHW</v>
          </cell>
        </row>
        <row r="421">
          <cell r="D421" t="str">
            <v>C31P</v>
          </cell>
          <cell r="E421" t="str">
            <v>Door/Window Sensor</v>
          </cell>
          <cell r="F421">
            <v>69</v>
          </cell>
          <cell r="G421" t="str">
            <v>EQUIP</v>
          </cell>
        </row>
        <row r="422">
          <cell r="D422" t="str">
            <v>C42P</v>
          </cell>
          <cell r="E422" t="str">
            <v>DX Key Fob</v>
          </cell>
          <cell r="F422">
            <v>49</v>
          </cell>
          <cell r="G422" t="str">
            <v>EQUIP</v>
          </cell>
        </row>
        <row r="423">
          <cell r="D423" t="str">
            <v>C50F</v>
          </cell>
          <cell r="E423" t="str">
            <v>Remote Speaker</v>
          </cell>
          <cell r="F423">
            <v>19.95</v>
          </cell>
          <cell r="G423" t="str">
            <v>EQUIP</v>
          </cell>
        </row>
        <row r="424">
          <cell r="D424" t="str">
            <v>C54P</v>
          </cell>
          <cell r="E424" t="str">
            <v>Motion Sensor</v>
          </cell>
          <cell r="F424">
            <v>99</v>
          </cell>
          <cell r="G424" t="str">
            <v>EQUIP</v>
          </cell>
        </row>
        <row r="425">
          <cell r="D425" t="str">
            <v>C72P</v>
          </cell>
          <cell r="E425" t="str">
            <v>DX Smoke</v>
          </cell>
          <cell r="F425">
            <v>105</v>
          </cell>
          <cell r="G425" t="str">
            <v>EQUIP</v>
          </cell>
        </row>
        <row r="426">
          <cell r="D426" t="str">
            <v>CAA_MAGAZINE</v>
          </cell>
          <cell r="E426" t="str">
            <v>CAA_MAGAZINE -2 Months NC Monitoring</v>
          </cell>
          <cell r="F426">
            <v>0</v>
          </cell>
          <cell r="G426" t="str">
            <v>RMR</v>
          </cell>
        </row>
        <row r="427">
          <cell r="D427" t="str">
            <v>CAMERA</v>
          </cell>
          <cell r="E427" t="str">
            <v>VideoRelay Camera w/Door Bracket</v>
          </cell>
          <cell r="F427">
            <v>0</v>
          </cell>
          <cell r="G427" t="str">
            <v>VIDEO</v>
          </cell>
        </row>
        <row r="428">
          <cell r="D428" t="str">
            <v>CAMERA_N</v>
          </cell>
          <cell r="E428" t="str">
            <v>VideoRelay Camera w/Door Bracket Non Bundle</v>
          </cell>
          <cell r="F428">
            <v>0</v>
          </cell>
          <cell r="G428" t="str">
            <v>VIDEO</v>
          </cell>
        </row>
        <row r="429">
          <cell r="D429" t="str">
            <v>CAMERA2</v>
          </cell>
          <cell r="E429" t="str">
            <v>VR Service for Additiional Camera</v>
          </cell>
          <cell r="F429">
            <v>0</v>
          </cell>
          <cell r="G429" t="str">
            <v>VIDEO</v>
          </cell>
        </row>
        <row r="430">
          <cell r="D430" t="str">
            <v>CAMRELOC</v>
          </cell>
          <cell r="E430" t="str">
            <v>VR Camera Relocation Service Fees</v>
          </cell>
          <cell r="F430">
            <v>99</v>
          </cell>
          <cell r="G430" t="str">
            <v>VIDEO</v>
          </cell>
        </row>
        <row r="431">
          <cell r="D431" t="str">
            <v>CANADA POST</v>
          </cell>
          <cell r="E431" t="str">
            <v>CANADA POST - 2 Months NC Monitoring</v>
          </cell>
          <cell r="F431">
            <v>0</v>
          </cell>
          <cell r="G431" t="str">
            <v>RMR</v>
          </cell>
        </row>
        <row r="432">
          <cell r="D432" t="str">
            <v>CARP16</v>
          </cell>
          <cell r="E432" t="str">
            <v>CARP16 - 1 Month NC Monitoring</v>
          </cell>
          <cell r="F432">
            <v>0</v>
          </cell>
          <cell r="G432" t="str">
            <v>RCARE</v>
          </cell>
        </row>
        <row r="433">
          <cell r="D433" t="str">
            <v>CDXS-80</v>
          </cell>
          <cell r="E433" t="str">
            <v>Carbon Monoxide Detector DXS-80</v>
          </cell>
          <cell r="F433">
            <v>149</v>
          </cell>
          <cell r="G433" t="str">
            <v>EQUIP</v>
          </cell>
        </row>
        <row r="434">
          <cell r="D434" t="str">
            <v>CE373</v>
          </cell>
          <cell r="E434" t="str">
            <v>HW Smoke Detector</v>
          </cell>
          <cell r="F434">
            <v>150</v>
          </cell>
          <cell r="G434" t="str">
            <v>HWE</v>
          </cell>
        </row>
        <row r="435">
          <cell r="D435" t="str">
            <v>CHIMEBTN</v>
          </cell>
          <cell r="E435" t="str">
            <v>VideoRelay Door Chime Button</v>
          </cell>
          <cell r="F435">
            <v>0</v>
          </cell>
          <cell r="G435" t="str">
            <v>VIDEO</v>
          </cell>
        </row>
        <row r="436">
          <cell r="D436" t="str">
            <v>CHIMERX</v>
          </cell>
          <cell r="E436" t="str">
            <v>VideoRelay Door Chime Receiver</v>
          </cell>
          <cell r="F436">
            <v>0</v>
          </cell>
          <cell r="G436" t="str">
            <v>VIDEO</v>
          </cell>
        </row>
        <row r="437">
          <cell r="D437" t="str">
            <v>CHWB</v>
          </cell>
          <cell r="E437" t="str">
            <v>Hardwire Battery</v>
          </cell>
          <cell r="F437">
            <v>36.799999999999997</v>
          </cell>
          <cell r="G437" t="str">
            <v>HWE</v>
          </cell>
        </row>
        <row r="438">
          <cell r="D438" t="str">
            <v>COMMERCIAL</v>
          </cell>
          <cell r="E438" t="str">
            <v>Commercial Plus Package</v>
          </cell>
          <cell r="F438">
            <v>0</v>
          </cell>
          <cell r="G438" t="str">
            <v xml:space="preserve"> </v>
          </cell>
        </row>
        <row r="439">
          <cell r="D439" t="str">
            <v>CPE</v>
          </cell>
          <cell r="E439" t="str">
            <v>VideoRelay CPE</v>
          </cell>
          <cell r="F439">
            <v>0</v>
          </cell>
          <cell r="G439" t="str">
            <v>VIDEO</v>
          </cell>
        </row>
        <row r="440">
          <cell r="D440" t="str">
            <v>CPE-BUFFALO</v>
          </cell>
          <cell r="E440" t="str">
            <v>CPE, Repeater with USB Key</v>
          </cell>
          <cell r="F440">
            <v>0</v>
          </cell>
          <cell r="G440" t="str">
            <v>VIDEO</v>
          </cell>
        </row>
        <row r="441">
          <cell r="D441" t="str">
            <v>CR2477</v>
          </cell>
          <cell r="E441" t="str">
            <v>3V Lithium Battery for fall sensor</v>
          </cell>
          <cell r="F441">
            <v>0</v>
          </cell>
          <cell r="G441" t="str">
            <v>2EQUIP</v>
          </cell>
        </row>
        <row r="442">
          <cell r="D442" t="str">
            <v>CX40</v>
          </cell>
          <cell r="E442" t="str">
            <v>Low Temp Sensor w/FX-31P</v>
          </cell>
          <cell r="F442">
            <v>139</v>
          </cell>
          <cell r="G442" t="str">
            <v>EQUIP</v>
          </cell>
        </row>
        <row r="443">
          <cell r="D443" t="str">
            <v>CX45</v>
          </cell>
          <cell r="E443" t="str">
            <v>Heat Rise Sensor w/FX-31P</v>
          </cell>
          <cell r="F443">
            <v>139</v>
          </cell>
          <cell r="G443" t="str">
            <v>EQUIP</v>
          </cell>
        </row>
        <row r="444">
          <cell r="D444" t="str">
            <v>CX55</v>
          </cell>
          <cell r="E444" t="str">
            <v>Remote Power Siren</v>
          </cell>
          <cell r="F444">
            <v>75</v>
          </cell>
          <cell r="G444" t="str">
            <v>EQUIP</v>
          </cell>
        </row>
        <row r="445">
          <cell r="D445" t="str">
            <v>CX74</v>
          </cell>
          <cell r="E445" t="str">
            <v>DX Glassbreak</v>
          </cell>
          <cell r="F445">
            <v>165</v>
          </cell>
          <cell r="G445" t="str">
            <v>EQUIP</v>
          </cell>
        </row>
        <row r="446">
          <cell r="D446" t="str">
            <v>DIAMOND</v>
          </cell>
          <cell r="E446" t="str">
            <v>2 GIG Diamond Services - 10 Point System</v>
          </cell>
          <cell r="F446">
            <v>0</v>
          </cell>
          <cell r="G446" t="str">
            <v xml:space="preserve"> </v>
          </cell>
        </row>
        <row r="447">
          <cell r="D447" t="str">
            <v>DISCHO</v>
          </cell>
          <cell r="E447" t="str">
            <v>Discount Head Office</v>
          </cell>
          <cell r="F447">
            <v>0</v>
          </cell>
          <cell r="G447" t="str">
            <v>EQDISH</v>
          </cell>
        </row>
        <row r="448">
          <cell r="D448" t="str">
            <v>DISCINTERROR</v>
          </cell>
          <cell r="E448" t="str">
            <v>Equipment Disc_Installer Error</v>
          </cell>
          <cell r="F448">
            <v>0</v>
          </cell>
          <cell r="G448" t="str">
            <v>EQDISI</v>
          </cell>
        </row>
        <row r="449">
          <cell r="D449" t="str">
            <v>DISCRETN</v>
          </cell>
          <cell r="E449" t="str">
            <v>Equip Discount by Retention Dept</v>
          </cell>
          <cell r="F449">
            <v>0</v>
          </cell>
          <cell r="G449" t="str">
            <v>EQDISR</v>
          </cell>
        </row>
        <row r="450">
          <cell r="D450" t="str">
            <v>DISCSALES</v>
          </cell>
          <cell r="E450" t="str">
            <v>Equip Discount by Sales</v>
          </cell>
          <cell r="F450">
            <v>0</v>
          </cell>
          <cell r="G450" t="str">
            <v>EQDISS</v>
          </cell>
        </row>
        <row r="451">
          <cell r="D451" t="str">
            <v>DPK</v>
          </cell>
          <cell r="E451" t="str">
            <v>DigiPlus Service</v>
          </cell>
          <cell r="F451">
            <v>99</v>
          </cell>
          <cell r="G451" t="str">
            <v>DPLUS</v>
          </cell>
        </row>
        <row r="452">
          <cell r="D452" t="str">
            <v>DPKS</v>
          </cell>
          <cell r="E452" t="str">
            <v>DigiPlus Service w/Only Cycle Fee</v>
          </cell>
          <cell r="F452">
            <v>0</v>
          </cell>
          <cell r="G452" t="str">
            <v xml:space="preserve"> </v>
          </cell>
        </row>
        <row r="453">
          <cell r="D453" t="str">
            <v>DPKTW</v>
          </cell>
          <cell r="E453" t="str">
            <v>New DigiPlus Service over Wireless</v>
          </cell>
          <cell r="F453">
            <v>0</v>
          </cell>
          <cell r="G453" t="str">
            <v>DPLUS</v>
          </cell>
        </row>
        <row r="454">
          <cell r="D454" t="str">
            <v>DPKTW_B</v>
          </cell>
          <cell r="E454" t="str">
            <v>New DigiPlus Service over Wireless</v>
          </cell>
          <cell r="F454">
            <v>0</v>
          </cell>
          <cell r="G454" t="str">
            <v xml:space="preserve"> </v>
          </cell>
        </row>
        <row r="455">
          <cell r="D455" t="str">
            <v>DRBRKT</v>
          </cell>
          <cell r="E455" t="str">
            <v>Door Bracket</v>
          </cell>
          <cell r="F455">
            <v>0</v>
          </cell>
          <cell r="G455" t="str">
            <v>VIDEO</v>
          </cell>
        </row>
        <row r="456">
          <cell r="D456" t="str">
            <v>DSC-1616</v>
          </cell>
          <cell r="E456" t="str">
            <v>HW Control Panel</v>
          </cell>
          <cell r="F456">
            <v>0</v>
          </cell>
          <cell r="G456" t="str">
            <v>HWE</v>
          </cell>
        </row>
        <row r="457">
          <cell r="D457" t="str">
            <v>DSC-1832</v>
          </cell>
          <cell r="E457" t="str">
            <v>Control Panel - Large Panel</v>
          </cell>
          <cell r="F457">
            <v>0</v>
          </cell>
          <cell r="G457" t="str">
            <v>HWE</v>
          </cell>
        </row>
        <row r="458">
          <cell r="D458" t="str">
            <v>DSC-AC100ULC</v>
          </cell>
          <cell r="E458" t="str">
            <v>ACUITY  HW GB</v>
          </cell>
          <cell r="F458">
            <v>49</v>
          </cell>
          <cell r="G458" t="str">
            <v>HWE</v>
          </cell>
        </row>
        <row r="459">
          <cell r="D459" t="str">
            <v>DSC-AC500</v>
          </cell>
          <cell r="E459" t="str">
            <v>Ceiling mount HW GB</v>
          </cell>
          <cell r="F459">
            <v>69</v>
          </cell>
          <cell r="G459" t="str">
            <v>HWE</v>
          </cell>
        </row>
        <row r="460">
          <cell r="D460" t="str">
            <v>DSC-EVDW4975</v>
          </cell>
          <cell r="E460" t="str">
            <v>Slim Line Wireless Contact for HW</v>
          </cell>
          <cell r="F460">
            <v>49</v>
          </cell>
          <cell r="G460" t="str">
            <v>HWE</v>
          </cell>
        </row>
        <row r="461">
          <cell r="D461" t="str">
            <v>DSC-FSA210AS</v>
          </cell>
          <cell r="E461" t="str">
            <v>2 wire smoke</v>
          </cell>
          <cell r="F461">
            <v>49</v>
          </cell>
          <cell r="G461" t="str">
            <v>HWE</v>
          </cell>
        </row>
        <row r="462">
          <cell r="D462" t="str">
            <v>DSC-FSA410AS</v>
          </cell>
          <cell r="E462" t="str">
            <v>HW smoke-4 wire</v>
          </cell>
          <cell r="F462">
            <v>49</v>
          </cell>
          <cell r="G462" t="str">
            <v>HWE</v>
          </cell>
        </row>
        <row r="463">
          <cell r="D463" t="str">
            <v>DSC-LC100PI</v>
          </cell>
          <cell r="E463" t="str">
            <v>HW LC100-HW motion-pet immune-55lbs</v>
          </cell>
          <cell r="F463">
            <v>29</v>
          </cell>
          <cell r="G463" t="str">
            <v>HWE</v>
          </cell>
        </row>
        <row r="464">
          <cell r="D464" t="str">
            <v>DSC-PC1864</v>
          </cell>
          <cell r="E464" t="str">
            <v>DSC 8-64 ZONE CONTROL panel</v>
          </cell>
          <cell r="F464">
            <v>0</v>
          </cell>
          <cell r="G464" t="str">
            <v>HWE</v>
          </cell>
        </row>
        <row r="465">
          <cell r="D465" t="str">
            <v>DSC-PC5108</v>
          </cell>
          <cell r="E465" t="str">
            <v>Hardwire 8 Zone Expander</v>
          </cell>
          <cell r="F465">
            <v>0</v>
          </cell>
          <cell r="G465" t="str">
            <v>HWE</v>
          </cell>
        </row>
        <row r="466">
          <cell r="D466" t="str">
            <v>DSC-PK5500</v>
          </cell>
          <cell r="E466" t="str">
            <v>Hardwire 64Z LCD ALPHA keypad</v>
          </cell>
          <cell r="F466">
            <v>119</v>
          </cell>
          <cell r="G466" t="str">
            <v>HWE</v>
          </cell>
        </row>
        <row r="467">
          <cell r="D467" t="str">
            <v>DSC-PK5501</v>
          </cell>
          <cell r="E467" t="str">
            <v>Hardwire 64z LCD ICONkeypad</v>
          </cell>
          <cell r="F467">
            <v>79</v>
          </cell>
          <cell r="G467" t="str">
            <v>HWE</v>
          </cell>
        </row>
        <row r="468">
          <cell r="D468" t="str">
            <v>DSC-PTK5507</v>
          </cell>
          <cell r="E468" t="str">
            <v>DSC Touch Screen LCD Keypad</v>
          </cell>
          <cell r="F468">
            <v>299</v>
          </cell>
          <cell r="G468" t="str">
            <v>HWE</v>
          </cell>
        </row>
        <row r="469">
          <cell r="D469" t="str">
            <v>DSC-RFK5500</v>
          </cell>
          <cell r="E469" t="str">
            <v>Hardwire 64Z ALPA wireless keypad</v>
          </cell>
          <cell r="F469">
            <v>129</v>
          </cell>
          <cell r="G469" t="str">
            <v>HWE</v>
          </cell>
        </row>
        <row r="470">
          <cell r="D470" t="str">
            <v>DSC-RFK5501</v>
          </cell>
          <cell r="E470" t="str">
            <v>64Z LCD ICON RF keypad</v>
          </cell>
          <cell r="F470">
            <v>0</v>
          </cell>
          <cell r="G470" t="str">
            <v>HWE</v>
          </cell>
        </row>
        <row r="471">
          <cell r="D471" t="str">
            <v>DSC-WLS912L</v>
          </cell>
          <cell r="E471" t="str">
            <v xml:space="preserve"> Wireless Acuity GB</v>
          </cell>
          <cell r="F471">
            <v>89</v>
          </cell>
          <cell r="G471" t="str">
            <v>HWE</v>
          </cell>
        </row>
        <row r="472">
          <cell r="D472" t="str">
            <v>DSC-WS4904P</v>
          </cell>
          <cell r="E472" t="str">
            <v xml:space="preserve">  Wireless motion</v>
          </cell>
          <cell r="F472">
            <v>49</v>
          </cell>
          <cell r="G472" t="str">
            <v>HWE</v>
          </cell>
        </row>
        <row r="473">
          <cell r="D473" t="str">
            <v>DSC-WS4913</v>
          </cell>
          <cell r="E473" t="str">
            <v>WS4913-wireless CO</v>
          </cell>
          <cell r="F473">
            <v>89</v>
          </cell>
          <cell r="G473" t="str">
            <v>HWE</v>
          </cell>
        </row>
        <row r="474">
          <cell r="D474" t="str">
            <v>DSC-WS4920</v>
          </cell>
          <cell r="E474" t="str">
            <v>Wireless repeater-extends wireless range</v>
          </cell>
          <cell r="F474">
            <v>89</v>
          </cell>
          <cell r="G474" t="str">
            <v>HWE</v>
          </cell>
        </row>
        <row r="475">
          <cell r="D475" t="str">
            <v>DSC-WS4928</v>
          </cell>
          <cell r="E475" t="str">
            <v>Wireless panic/hold-up</v>
          </cell>
          <cell r="F475">
            <v>69</v>
          </cell>
          <cell r="G475" t="str">
            <v>HWE</v>
          </cell>
        </row>
        <row r="476">
          <cell r="D476" t="str">
            <v>DSC-WS4936</v>
          </cell>
          <cell r="E476" t="str">
            <v>Wireless smoke</v>
          </cell>
          <cell r="F476">
            <v>79</v>
          </cell>
          <cell r="G476" t="str">
            <v>HWE</v>
          </cell>
        </row>
        <row r="477">
          <cell r="D477" t="str">
            <v>DSC-WS4939</v>
          </cell>
          <cell r="E477" t="str">
            <v>Wireless 4 button keyfob</v>
          </cell>
          <cell r="F477">
            <v>39</v>
          </cell>
          <cell r="G477" t="str">
            <v>HWE</v>
          </cell>
        </row>
        <row r="478">
          <cell r="D478" t="str">
            <v>DSC-WS4945</v>
          </cell>
          <cell r="E478" t="str">
            <v>DSC wireless contact</v>
          </cell>
          <cell r="F478">
            <v>29</v>
          </cell>
          <cell r="G478" t="str">
            <v>HWE</v>
          </cell>
        </row>
        <row r="479">
          <cell r="D479" t="str">
            <v>DSC-WS4985</v>
          </cell>
          <cell r="E479" t="str">
            <v>WS4985-wireless flood</v>
          </cell>
          <cell r="F479">
            <v>69</v>
          </cell>
          <cell r="G479" t="str">
            <v>HWE</v>
          </cell>
        </row>
        <row r="480">
          <cell r="D480" t="str">
            <v>DSC-WT5500</v>
          </cell>
          <cell r="E480" t="str">
            <v>2W Wireless KP w  TR5164-433 transceiver</v>
          </cell>
          <cell r="F480">
            <v>249</v>
          </cell>
          <cell r="G480" t="str">
            <v>HWE</v>
          </cell>
        </row>
        <row r="481">
          <cell r="D481" t="str">
            <v>DSL FILTER</v>
          </cell>
          <cell r="E481" t="str">
            <v>DSL Filter</v>
          </cell>
          <cell r="F481">
            <v>9.9499999999999993</v>
          </cell>
          <cell r="G481" t="str">
            <v>EQUIP</v>
          </cell>
        </row>
        <row r="482">
          <cell r="D482" t="str">
            <v>DXS-62_2</v>
          </cell>
          <cell r="E482" t="str">
            <v>AlarmCare Pendant 2 Services</v>
          </cell>
          <cell r="F482">
            <v>0</v>
          </cell>
          <cell r="G482" t="str">
            <v>EQCARE</v>
          </cell>
        </row>
        <row r="483">
          <cell r="D483" t="str">
            <v>DXS-64</v>
          </cell>
          <cell r="E483" t="str">
            <v>Panic Pendant</v>
          </cell>
          <cell r="F483">
            <v>69</v>
          </cell>
          <cell r="G483" t="str">
            <v>EQUIP</v>
          </cell>
        </row>
        <row r="484">
          <cell r="D484" t="str">
            <v>DXS-80AF</v>
          </cell>
          <cell r="E484" t="str">
            <v>Carbon Monoxide Dioxide DXS-80AF</v>
          </cell>
          <cell r="F484">
            <v>149</v>
          </cell>
          <cell r="G484" t="str">
            <v>EQUIP</v>
          </cell>
        </row>
        <row r="485">
          <cell r="D485" t="str">
            <v>DXS-LRP</v>
          </cell>
          <cell r="E485" t="str">
            <v>Panic Pendant</v>
          </cell>
          <cell r="F485">
            <v>0</v>
          </cell>
          <cell r="G485" t="str">
            <v xml:space="preserve"> </v>
          </cell>
        </row>
        <row r="486">
          <cell r="D486" t="str">
            <v>DXS-LRW</v>
          </cell>
          <cell r="E486" t="str">
            <v>Panic Pendant</v>
          </cell>
          <cell r="F486">
            <v>0</v>
          </cell>
          <cell r="G486" t="str">
            <v xml:space="preserve"> </v>
          </cell>
        </row>
        <row r="487">
          <cell r="D487" t="str">
            <v>ENT_CONSOLE</v>
          </cell>
          <cell r="E487" t="str">
            <v>Entriprise Security Console</v>
          </cell>
          <cell r="F487">
            <v>0</v>
          </cell>
          <cell r="G487" t="str">
            <v>2EQUIP</v>
          </cell>
        </row>
        <row r="488">
          <cell r="D488" t="str">
            <v>EVERTHERE</v>
          </cell>
          <cell r="E488" t="str">
            <v>AlarmCare GO EverThere Service</v>
          </cell>
          <cell r="F488">
            <v>0</v>
          </cell>
          <cell r="G488" t="str">
            <v xml:space="preserve"> </v>
          </cell>
        </row>
        <row r="489">
          <cell r="D489" t="str">
            <v>EVS</v>
          </cell>
          <cell r="E489" t="str">
            <v>AlarmVoice Services</v>
          </cell>
          <cell r="F489">
            <v>0</v>
          </cell>
          <cell r="G489" t="str">
            <v>EQUIP</v>
          </cell>
        </row>
        <row r="490">
          <cell r="D490" t="str">
            <v>EVS2DMK</v>
          </cell>
          <cell r="E490" t="str">
            <v>AlarmVoice Services</v>
          </cell>
          <cell r="F490">
            <v>0</v>
          </cell>
          <cell r="G490" t="str">
            <v xml:space="preserve"> </v>
          </cell>
        </row>
        <row r="491">
          <cell r="D491" t="str">
            <v>EVS2DMK_NEW</v>
          </cell>
          <cell r="E491" t="str">
            <v>AlarmVoice Services</v>
          </cell>
          <cell r="F491">
            <v>0</v>
          </cell>
          <cell r="G491" t="str">
            <v xml:space="preserve"> </v>
          </cell>
        </row>
        <row r="492">
          <cell r="D492" t="str">
            <v>EVSD</v>
          </cell>
          <cell r="E492" t="str">
            <v>AlarmVoice Services</v>
          </cell>
          <cell r="F492">
            <v>0</v>
          </cell>
          <cell r="G492" t="str">
            <v>EQUIP</v>
          </cell>
        </row>
        <row r="493">
          <cell r="D493" t="str">
            <v>EVSK</v>
          </cell>
          <cell r="E493" t="str">
            <v>AlarmVoice Services</v>
          </cell>
          <cell r="F493">
            <v>0</v>
          </cell>
          <cell r="G493" t="str">
            <v>EQUIP</v>
          </cell>
        </row>
        <row r="494">
          <cell r="D494" t="str">
            <v>EVSKB</v>
          </cell>
          <cell r="E494" t="str">
            <v>EVS Control Unit</v>
          </cell>
          <cell r="F494">
            <v>0</v>
          </cell>
          <cell r="G494" t="str">
            <v>EQUIP</v>
          </cell>
        </row>
        <row r="495">
          <cell r="D495" t="str">
            <v>FS-130</v>
          </cell>
          <cell r="E495" t="str">
            <v>Fall Sensor Pendant</v>
          </cell>
          <cell r="F495">
            <v>0</v>
          </cell>
          <cell r="G495" t="str">
            <v xml:space="preserve"> </v>
          </cell>
        </row>
        <row r="496">
          <cell r="D496" t="str">
            <v>FS-130-CF</v>
          </cell>
          <cell r="E496" t="str">
            <v>AlarmCare FS Services</v>
          </cell>
          <cell r="F496">
            <v>0</v>
          </cell>
          <cell r="G496" t="str">
            <v xml:space="preserve"> </v>
          </cell>
        </row>
        <row r="497">
          <cell r="D497" t="str">
            <v>FSNA</v>
          </cell>
          <cell r="E497" t="str">
            <v>AlarmCare Discount to FSNA Members</v>
          </cell>
          <cell r="F497">
            <v>-9</v>
          </cell>
          <cell r="G497" t="str">
            <v>RCR_HO</v>
          </cell>
        </row>
        <row r="498">
          <cell r="D498" t="str">
            <v>GARAGEDR</v>
          </cell>
          <cell r="E498" t="str">
            <v>VR Garage Door Installation Fees</v>
          </cell>
          <cell r="F498">
            <v>99</v>
          </cell>
          <cell r="G498" t="str">
            <v>VIDEO</v>
          </cell>
        </row>
        <row r="499">
          <cell r="D499" t="str">
            <v>GFXGFNP512</v>
          </cell>
          <cell r="E499" t="str">
            <v>HW Backup battery</v>
          </cell>
          <cell r="F499">
            <v>25</v>
          </cell>
          <cell r="G499" t="str">
            <v>HWE</v>
          </cell>
        </row>
        <row r="500">
          <cell r="D500" t="str">
            <v>GOLD</v>
          </cell>
          <cell r="E500" t="str">
            <v>2GIG Gold Package - 6 Points</v>
          </cell>
          <cell r="F500">
            <v>0</v>
          </cell>
          <cell r="G500" t="str">
            <v xml:space="preserve"> </v>
          </cell>
        </row>
        <row r="501">
          <cell r="D501" t="str">
            <v>GOLD_ACCESS</v>
          </cell>
          <cell r="E501" t="str">
            <v>2GIG Gold Package w Access - 6 Points</v>
          </cell>
          <cell r="F501">
            <v>0</v>
          </cell>
          <cell r="G501" t="str">
            <v xml:space="preserve"> </v>
          </cell>
        </row>
        <row r="502">
          <cell r="D502" t="str">
            <v>GOOD</v>
          </cell>
          <cell r="E502" t="str">
            <v>2GIG Connect Bundle (Secure+Door &amp; Motion)</v>
          </cell>
          <cell r="F502">
            <v>0</v>
          </cell>
          <cell r="G502" t="str">
            <v xml:space="preserve"> </v>
          </cell>
        </row>
        <row r="503">
          <cell r="D503" t="str">
            <v>GOODLIFE</v>
          </cell>
          <cell r="E503" t="str">
            <v>GOODLIFE - 3 Months NC Monitoring</v>
          </cell>
          <cell r="F503">
            <v>0</v>
          </cell>
          <cell r="G503" t="str">
            <v>RMR</v>
          </cell>
        </row>
        <row r="504">
          <cell r="D504" t="str">
            <v>GOOGLE HOME</v>
          </cell>
          <cell r="E504" t="str">
            <v>(Google Home) Voice Activated Speaker by Google</v>
          </cell>
          <cell r="F504">
            <v>0</v>
          </cell>
          <cell r="G504" t="str">
            <v>EQUIP</v>
          </cell>
        </row>
        <row r="505">
          <cell r="D505" t="str">
            <v>GSTADJ</v>
          </cell>
          <cell r="E505" t="str">
            <v>GST Adjustments</v>
          </cell>
          <cell r="F505">
            <v>0</v>
          </cell>
          <cell r="G505" t="str">
            <v>GSTADJ</v>
          </cell>
        </row>
        <row r="506">
          <cell r="D506" t="str">
            <v>HMPLUG</v>
          </cell>
          <cell r="E506" t="str">
            <v>Home Plug Set for VR System</v>
          </cell>
          <cell r="F506">
            <v>60</v>
          </cell>
          <cell r="G506" t="str">
            <v>VIDEO</v>
          </cell>
        </row>
        <row r="507">
          <cell r="D507" t="str">
            <v>HSTBC</v>
          </cell>
          <cell r="E507" t="str">
            <v>BC HST Adjustments</v>
          </cell>
          <cell r="F507">
            <v>0</v>
          </cell>
          <cell r="G507" t="str">
            <v>HSTBC</v>
          </cell>
        </row>
        <row r="508">
          <cell r="D508" t="str">
            <v>HSTON</v>
          </cell>
          <cell r="E508" t="str">
            <v>ON HST Adjustments</v>
          </cell>
          <cell r="F508">
            <v>0</v>
          </cell>
          <cell r="G508" t="str">
            <v>HSTON</v>
          </cell>
        </row>
        <row r="509">
          <cell r="D509" t="str">
            <v>HW</v>
          </cell>
          <cell r="E509" t="str">
            <v>Hardwire System Equipments</v>
          </cell>
          <cell r="F509">
            <v>0</v>
          </cell>
          <cell r="G509" t="str">
            <v>HWE</v>
          </cell>
        </row>
        <row r="510">
          <cell r="D510" t="str">
            <v>HWAV</v>
          </cell>
          <cell r="E510" t="str">
            <v>AlarmVoice Services</v>
          </cell>
          <cell r="F510">
            <v>0</v>
          </cell>
          <cell r="G510" t="str">
            <v xml:space="preserve"> </v>
          </cell>
        </row>
        <row r="511">
          <cell r="D511" t="str">
            <v>HWCOMMAND</v>
          </cell>
          <cell r="E511" t="str">
            <v>HW 2GIG Smart Home  Bundle</v>
          </cell>
          <cell r="F511">
            <v>0</v>
          </cell>
          <cell r="G511" t="str">
            <v>EQUIP</v>
          </cell>
        </row>
        <row r="512">
          <cell r="D512" t="str">
            <v>HWCONNECT</v>
          </cell>
          <cell r="E512" t="str">
            <v>HW 2GIG Connect Bundle (2 Super Switch)</v>
          </cell>
          <cell r="F512">
            <v>0</v>
          </cell>
          <cell r="G512" t="str">
            <v xml:space="preserve"> </v>
          </cell>
        </row>
        <row r="513">
          <cell r="D513" t="str">
            <v>HWCONTROL</v>
          </cell>
          <cell r="E513" t="str">
            <v>HW 2GIG Video Bundle (2 Super Switches)</v>
          </cell>
          <cell r="F513">
            <v>0</v>
          </cell>
          <cell r="G513" t="str">
            <v xml:space="preserve"> </v>
          </cell>
        </row>
        <row r="514">
          <cell r="D514" t="str">
            <v>HWF</v>
          </cell>
          <cell r="E514" t="str">
            <v>Hardwire Key Fob</v>
          </cell>
          <cell r="F514">
            <v>0</v>
          </cell>
          <cell r="G514" t="str">
            <v>EQUIHW</v>
          </cell>
        </row>
        <row r="515">
          <cell r="D515" t="str">
            <v>HWFILTER</v>
          </cell>
          <cell r="E515" t="str">
            <v>Hardwire Filter</v>
          </cell>
          <cell r="F515">
            <v>0</v>
          </cell>
          <cell r="G515" t="str">
            <v>EQUIHW</v>
          </cell>
        </row>
        <row r="516">
          <cell r="D516" t="str">
            <v>HWG</v>
          </cell>
          <cell r="E516" t="str">
            <v>Hardwire Glassbreak</v>
          </cell>
          <cell r="F516">
            <v>0</v>
          </cell>
          <cell r="G516" t="str">
            <v>EQUIHW</v>
          </cell>
        </row>
        <row r="517">
          <cell r="D517" t="str">
            <v>HWK</v>
          </cell>
          <cell r="E517" t="str">
            <v>Hardwire Keypad</v>
          </cell>
          <cell r="F517">
            <v>0</v>
          </cell>
          <cell r="G517" t="str">
            <v>EQUIHW</v>
          </cell>
        </row>
        <row r="518">
          <cell r="D518" t="str">
            <v>HWM</v>
          </cell>
          <cell r="E518" t="str">
            <v>Hardwire Motion PIR</v>
          </cell>
          <cell r="F518">
            <v>30</v>
          </cell>
          <cell r="G518" t="str">
            <v>HWE</v>
          </cell>
        </row>
        <row r="519">
          <cell r="D519" t="str">
            <v>HWP</v>
          </cell>
          <cell r="E519" t="str">
            <v>Hardwire System Panel</v>
          </cell>
          <cell r="F519">
            <v>0</v>
          </cell>
          <cell r="G519" t="str">
            <v>EQUIHW</v>
          </cell>
        </row>
        <row r="520">
          <cell r="D520" t="str">
            <v>HWS</v>
          </cell>
          <cell r="E520" t="str">
            <v>Hardwire Smoke</v>
          </cell>
          <cell r="F520">
            <v>0</v>
          </cell>
          <cell r="G520" t="str">
            <v>EQUIHW</v>
          </cell>
        </row>
        <row r="521">
          <cell r="D521" t="str">
            <v>HWSEC_AC</v>
          </cell>
          <cell r="E521" t="str">
            <v>HW 2GIG Secure w Access, 1 Super Switch HW Takeover</v>
          </cell>
          <cell r="F521">
            <v>0</v>
          </cell>
          <cell r="G521" t="str">
            <v xml:space="preserve"> </v>
          </cell>
        </row>
        <row r="522">
          <cell r="D522" t="str">
            <v>HWSECURE</v>
          </cell>
          <cell r="E522" t="str">
            <v>HW 2GIG Secure Takeover Bundle</v>
          </cell>
          <cell r="F522">
            <v>0</v>
          </cell>
          <cell r="G522" t="str">
            <v xml:space="preserve"> </v>
          </cell>
        </row>
        <row r="523">
          <cell r="D523" t="str">
            <v>HWSERV</v>
          </cell>
          <cell r="E523" t="str">
            <v>Hardwire System Service Charge</v>
          </cell>
          <cell r="F523">
            <v>50</v>
          </cell>
          <cell r="G523" t="str">
            <v>EQUIHW</v>
          </cell>
        </row>
        <row r="524">
          <cell r="D524" t="str">
            <v>HWWLRX</v>
          </cell>
          <cell r="E524" t="str">
            <v>Hardwire Wireless Receiver</v>
          </cell>
          <cell r="F524">
            <v>98</v>
          </cell>
          <cell r="G524" t="str">
            <v>EQUIHW</v>
          </cell>
        </row>
        <row r="525">
          <cell r="D525" t="str">
            <v>LW1015</v>
          </cell>
          <cell r="E525" t="str">
            <v>Lorne Wolf E-mailer - 2 Months NC Monitoring</v>
          </cell>
          <cell r="F525">
            <v>0</v>
          </cell>
          <cell r="G525" t="str">
            <v>RMR</v>
          </cell>
        </row>
        <row r="526">
          <cell r="D526" t="str">
            <v>MISC</v>
          </cell>
          <cell r="E526" t="str">
            <v>Miscellaneous Equipments</v>
          </cell>
          <cell r="F526">
            <v>0</v>
          </cell>
          <cell r="G526" t="str">
            <v>EQUIP</v>
          </cell>
        </row>
        <row r="527">
          <cell r="D527" t="str">
            <v>MKA315</v>
          </cell>
          <cell r="E527" t="str">
            <v>MKA315 Keyfob</v>
          </cell>
          <cell r="F527">
            <v>49</v>
          </cell>
          <cell r="G527" t="str">
            <v>EQUIP</v>
          </cell>
        </row>
        <row r="528">
          <cell r="D528" t="str">
            <v>MONICRED</v>
          </cell>
          <cell r="E528" t="str">
            <v>Monitoring Credits offered</v>
          </cell>
          <cell r="F528">
            <v>-25</v>
          </cell>
          <cell r="G528" t="str">
            <v>RMR_SA</v>
          </cell>
        </row>
        <row r="529">
          <cell r="D529" t="str">
            <v>MONIHWCRED</v>
          </cell>
          <cell r="E529" t="str">
            <v>HW Monitoring Credits</v>
          </cell>
          <cell r="F529">
            <v>-25</v>
          </cell>
          <cell r="G529" t="str">
            <v>RMR_SA</v>
          </cell>
        </row>
        <row r="530">
          <cell r="D530" t="str">
            <v>NLPHONE</v>
          </cell>
          <cell r="E530" t="str">
            <v>Phone for Programming NL System</v>
          </cell>
          <cell r="F530">
            <v>9.99</v>
          </cell>
          <cell r="G530" t="str">
            <v>EQUIP</v>
          </cell>
        </row>
        <row r="531">
          <cell r="D531" t="str">
            <v>OPCL</v>
          </cell>
          <cell r="E531" t="str">
            <v>Open/Close Service</v>
          </cell>
          <cell r="F531">
            <v>0</v>
          </cell>
          <cell r="G531" t="str">
            <v>HWE</v>
          </cell>
        </row>
        <row r="532">
          <cell r="D532" t="str">
            <v>PANEL</v>
          </cell>
          <cell r="E532" t="str">
            <v>Wireless System Control Panel</v>
          </cell>
          <cell r="F532">
            <v>199</v>
          </cell>
          <cell r="G532" t="str">
            <v>EQUIP</v>
          </cell>
        </row>
        <row r="533">
          <cell r="D533" t="str">
            <v>PC1000</v>
          </cell>
          <cell r="E533" t="str">
            <v>Alarm Services</v>
          </cell>
          <cell r="F533">
            <v>0</v>
          </cell>
          <cell r="G533" t="str">
            <v>EQUIHW</v>
          </cell>
        </row>
        <row r="534">
          <cell r="D534" t="str">
            <v>PC1500</v>
          </cell>
          <cell r="E534" t="str">
            <v>Alarm Services</v>
          </cell>
          <cell r="F534">
            <v>0</v>
          </cell>
          <cell r="G534" t="str">
            <v>EQUIHW</v>
          </cell>
        </row>
        <row r="535">
          <cell r="D535" t="str">
            <v>PC1550</v>
          </cell>
          <cell r="E535" t="str">
            <v>Alarm Services</v>
          </cell>
          <cell r="F535">
            <v>0</v>
          </cell>
          <cell r="G535" t="str">
            <v>EQUIHW</v>
          </cell>
        </row>
        <row r="536">
          <cell r="D536" t="str">
            <v>PC1555</v>
          </cell>
          <cell r="E536" t="str">
            <v>Alarm Services</v>
          </cell>
          <cell r="F536">
            <v>0</v>
          </cell>
          <cell r="G536" t="str">
            <v>EQUIHW</v>
          </cell>
        </row>
        <row r="537">
          <cell r="D537" t="str">
            <v>PC2500</v>
          </cell>
          <cell r="E537" t="str">
            <v>Alarm Services</v>
          </cell>
          <cell r="F537">
            <v>0</v>
          </cell>
          <cell r="G537" t="str">
            <v>EQUIHW</v>
          </cell>
        </row>
        <row r="538">
          <cell r="D538" t="str">
            <v>PC2550</v>
          </cell>
          <cell r="E538" t="str">
            <v>Alarm Services</v>
          </cell>
          <cell r="F538">
            <v>0</v>
          </cell>
          <cell r="G538" t="str">
            <v>EQUIHW</v>
          </cell>
        </row>
        <row r="539">
          <cell r="D539" t="str">
            <v>PC3000</v>
          </cell>
          <cell r="E539" t="str">
            <v>Alarm Services</v>
          </cell>
          <cell r="F539">
            <v>0</v>
          </cell>
          <cell r="G539" t="str">
            <v>EQUIHW</v>
          </cell>
        </row>
        <row r="540">
          <cell r="D540" t="str">
            <v>PC5010</v>
          </cell>
          <cell r="E540" t="str">
            <v>Alarm Services</v>
          </cell>
          <cell r="F540">
            <v>0</v>
          </cell>
          <cell r="G540" t="str">
            <v>EQUIHW</v>
          </cell>
        </row>
        <row r="541">
          <cell r="D541" t="str">
            <v>PC832</v>
          </cell>
          <cell r="E541" t="str">
            <v>Alarm Services</v>
          </cell>
          <cell r="F541">
            <v>0</v>
          </cell>
          <cell r="G541" t="str">
            <v>EQUIHW</v>
          </cell>
        </row>
        <row r="542">
          <cell r="D542" t="str">
            <v>PERS_DISC_SP</v>
          </cell>
          <cell r="E542" t="str">
            <v>AlarmCare Discount for Condo Units</v>
          </cell>
          <cell r="F542">
            <v>0</v>
          </cell>
          <cell r="G542" t="str">
            <v xml:space="preserve"> </v>
          </cell>
        </row>
        <row r="543">
          <cell r="D543" t="str">
            <v>PERSADMIN</v>
          </cell>
          <cell r="E543" t="str">
            <v>PERS Administration Fees</v>
          </cell>
          <cell r="F543">
            <v>75</v>
          </cell>
          <cell r="G543" t="str">
            <v>ADMINP</v>
          </cell>
        </row>
        <row r="544">
          <cell r="D544" t="str">
            <v>PG_2ND_KYPAD</v>
          </cell>
          <cell r="E544" t="str">
            <v>DSC PowerG  Keypad</v>
          </cell>
          <cell r="F544">
            <v>79</v>
          </cell>
          <cell r="G544" t="str">
            <v>2EQUIP</v>
          </cell>
        </row>
        <row r="545">
          <cell r="D545" t="str">
            <v>PG_CO_9933</v>
          </cell>
          <cell r="E545" t="str">
            <v>PowerG CO Detector</v>
          </cell>
          <cell r="F545">
            <v>89</v>
          </cell>
          <cell r="G545" t="str">
            <v>2EQUIP</v>
          </cell>
        </row>
        <row r="546">
          <cell r="D546" t="str">
            <v>PG_DW_9975</v>
          </cell>
          <cell r="E546" t="str">
            <v>PowerG Door / Window Vanishing Sensor</v>
          </cell>
          <cell r="F546">
            <v>29</v>
          </cell>
          <cell r="G546" t="str">
            <v>2EQUIP</v>
          </cell>
        </row>
        <row r="547">
          <cell r="D547" t="str">
            <v>PG_FLD_9885</v>
          </cell>
          <cell r="E547" t="str">
            <v>PowerG Flood Detector</v>
          </cell>
          <cell r="F547">
            <v>59</v>
          </cell>
          <cell r="G547" t="str">
            <v>2EQUIP</v>
          </cell>
        </row>
        <row r="548">
          <cell r="D548" t="str">
            <v>PG_FOB_9939</v>
          </cell>
          <cell r="E548" t="str">
            <v>PowerG Keyfob</v>
          </cell>
          <cell r="F548">
            <v>29</v>
          </cell>
          <cell r="G548" t="str">
            <v>2EQUIP</v>
          </cell>
        </row>
        <row r="549">
          <cell r="D549" t="str">
            <v>PG_GB_9922</v>
          </cell>
          <cell r="E549" t="str">
            <v>PowerG Glass Break Detector</v>
          </cell>
          <cell r="F549">
            <v>59</v>
          </cell>
          <cell r="G549" t="str">
            <v>2EQUIP</v>
          </cell>
        </row>
        <row r="550">
          <cell r="D550" t="str">
            <v>PG_MOTION1</v>
          </cell>
          <cell r="E550" t="str">
            <v>PowerG Motion Detector</v>
          </cell>
          <cell r="F550">
            <v>49</v>
          </cell>
          <cell r="G550" t="str">
            <v>2EQUIP</v>
          </cell>
        </row>
        <row r="551">
          <cell r="D551" t="str">
            <v>PG_PANIC1</v>
          </cell>
          <cell r="E551" t="str">
            <v>PowerG Panic Button Remote</v>
          </cell>
          <cell r="F551">
            <v>39</v>
          </cell>
          <cell r="G551" t="str">
            <v>2EQUIP</v>
          </cell>
        </row>
        <row r="552">
          <cell r="D552" t="str">
            <v>PG_SMOKE1</v>
          </cell>
          <cell r="E552" t="str">
            <v>PowerG Smoke &amp; Heat Detector</v>
          </cell>
          <cell r="F552">
            <v>69</v>
          </cell>
          <cell r="G552" t="str">
            <v>2EQUIP</v>
          </cell>
        </row>
        <row r="553">
          <cell r="D553" t="str">
            <v>PKCOMMAND</v>
          </cell>
          <cell r="E553" t="str">
            <v>2GIG Command Bundle (Command+Zwave/Image Sensor)</v>
          </cell>
          <cell r="F553">
            <v>0</v>
          </cell>
          <cell r="G553" t="str">
            <v>2EQUIP</v>
          </cell>
        </row>
        <row r="554">
          <cell r="D554" t="str">
            <v>PKCONNECT</v>
          </cell>
          <cell r="E554" t="str">
            <v>2GIG Connect Bundle (Secure+Door &amp; Motion)</v>
          </cell>
          <cell r="F554">
            <v>0</v>
          </cell>
          <cell r="G554" t="str">
            <v>EQUIP</v>
          </cell>
        </row>
        <row r="555">
          <cell r="D555" t="str">
            <v>PKCONTROL</v>
          </cell>
          <cell r="E555" t="str">
            <v>2GIG Control Bundle (Command+Zwave/Image Sensor)</v>
          </cell>
          <cell r="F555">
            <v>0</v>
          </cell>
          <cell r="G555" t="str">
            <v>EQUIP</v>
          </cell>
        </row>
        <row r="556">
          <cell r="D556" t="str">
            <v>PKE2DMK</v>
          </cell>
          <cell r="E556" t="str">
            <v>EVS Package with 2 Dr, 1 Motion and 1 Keypad</v>
          </cell>
          <cell r="F556">
            <v>0</v>
          </cell>
          <cell r="G556" t="str">
            <v>EQUIP</v>
          </cell>
        </row>
        <row r="557">
          <cell r="D557" t="str">
            <v>PKHHCOMM</v>
          </cell>
          <cell r="E557" t="str">
            <v>Honeywell HW Smart Home Bundle</v>
          </cell>
          <cell r="F557">
            <v>0</v>
          </cell>
          <cell r="G557" t="str">
            <v xml:space="preserve"> </v>
          </cell>
        </row>
        <row r="558">
          <cell r="D558" t="str">
            <v>PKHHCONN</v>
          </cell>
          <cell r="E558" t="str">
            <v>Honeywell HW Video Bundle</v>
          </cell>
          <cell r="F558">
            <v>0</v>
          </cell>
          <cell r="G558" t="str">
            <v xml:space="preserve"> </v>
          </cell>
        </row>
        <row r="559">
          <cell r="D559" t="str">
            <v>PKHHSEC</v>
          </cell>
          <cell r="E559" t="str">
            <v>Honeywell HW Secure Bundle</v>
          </cell>
          <cell r="F559">
            <v>0</v>
          </cell>
          <cell r="G559" t="str">
            <v xml:space="preserve"> </v>
          </cell>
        </row>
        <row r="560">
          <cell r="D560" t="str">
            <v>PKHHSECA</v>
          </cell>
          <cell r="E560" t="str">
            <v>Honeywell HW Secure Bundle with Access</v>
          </cell>
          <cell r="F560">
            <v>0</v>
          </cell>
          <cell r="G560" t="str">
            <v xml:space="preserve"> </v>
          </cell>
        </row>
        <row r="561">
          <cell r="D561" t="str">
            <v>PKHW</v>
          </cell>
          <cell r="E561" t="str">
            <v>Hardwire System</v>
          </cell>
          <cell r="F561">
            <v>0</v>
          </cell>
          <cell r="G561" t="str">
            <v xml:space="preserve"> </v>
          </cell>
        </row>
        <row r="562">
          <cell r="D562" t="str">
            <v>PKHWOLD</v>
          </cell>
          <cell r="E562" t="str">
            <v>Old Hardwire Package</v>
          </cell>
          <cell r="F562">
            <v>0</v>
          </cell>
          <cell r="G562" t="str">
            <v xml:space="preserve"> </v>
          </cell>
        </row>
        <row r="563">
          <cell r="D563" t="str">
            <v>PKNLTW</v>
          </cell>
          <cell r="E563" t="str">
            <v>Wireless 2-way w/2 Doors, 1 Motion, 1 Keypad Package</v>
          </cell>
          <cell r="F563">
            <v>99</v>
          </cell>
          <cell r="G563" t="str">
            <v>DPLUS</v>
          </cell>
        </row>
        <row r="564">
          <cell r="D564" t="str">
            <v>PKPERS</v>
          </cell>
          <cell r="E564" t="str">
            <v>AlarmCare Services</v>
          </cell>
          <cell r="F564">
            <v>0</v>
          </cell>
          <cell r="G564" t="str">
            <v>EQCARE</v>
          </cell>
        </row>
        <row r="565">
          <cell r="D565" t="str">
            <v>PKPERS_FS</v>
          </cell>
          <cell r="E565" t="str">
            <v>AlarmCare FS Services</v>
          </cell>
          <cell r="F565">
            <v>0</v>
          </cell>
          <cell r="G565" t="str">
            <v>EQCARE</v>
          </cell>
        </row>
        <row r="566">
          <cell r="D566" t="str">
            <v>PKS2DMK</v>
          </cell>
          <cell r="E566" t="str">
            <v>SBC Package with 2 Dr, 1 Motion and 1 Keypad</v>
          </cell>
          <cell r="F566">
            <v>0</v>
          </cell>
          <cell r="G566" t="str">
            <v>EQUIP</v>
          </cell>
        </row>
        <row r="567">
          <cell r="D567" t="str">
            <v>PKSALEQU</v>
          </cell>
          <cell r="E567" t="str">
            <v>2 GIG Sale Call Quote</v>
          </cell>
          <cell r="F567">
            <v>0</v>
          </cell>
          <cell r="G567" t="str">
            <v>2EQUIP</v>
          </cell>
        </row>
        <row r="568">
          <cell r="D568" t="str">
            <v>PKSEC_ACCESS</v>
          </cell>
          <cell r="E568" t="str">
            <v>2GIG Secure Bundle with Remote Access</v>
          </cell>
          <cell r="F568">
            <v>0</v>
          </cell>
          <cell r="G568" t="str">
            <v>EQUIP</v>
          </cell>
        </row>
        <row r="569">
          <cell r="D569" t="str">
            <v>PKSEC_SIM</v>
          </cell>
          <cell r="E569" t="str">
            <v>Simon XT Secure Bundle</v>
          </cell>
          <cell r="F569">
            <v>0</v>
          </cell>
          <cell r="G569" t="str">
            <v>2EQUIP</v>
          </cell>
        </row>
        <row r="570">
          <cell r="D570" t="str">
            <v>PKSEC_SIMACC</v>
          </cell>
          <cell r="E570" t="str">
            <v>Simon XT Secure Bundle with Remote Access</v>
          </cell>
          <cell r="F570">
            <v>0</v>
          </cell>
          <cell r="G570" t="str">
            <v xml:space="preserve"> </v>
          </cell>
        </row>
        <row r="571">
          <cell r="D571" t="str">
            <v>PKSECURE</v>
          </cell>
          <cell r="E571" t="str">
            <v>2GIG Secure Bundle with 2DR &amp; Motion</v>
          </cell>
          <cell r="F571">
            <v>0</v>
          </cell>
          <cell r="G571" t="str">
            <v>EQUIP</v>
          </cell>
        </row>
        <row r="572">
          <cell r="D572" t="str">
            <v>PKSMART</v>
          </cell>
          <cell r="E572" t="str">
            <v>2GIG Smart Home Bundle</v>
          </cell>
          <cell r="F572">
            <v>0</v>
          </cell>
          <cell r="G572" t="str">
            <v xml:space="preserve"> </v>
          </cell>
        </row>
        <row r="573">
          <cell r="D573" t="str">
            <v>PKT2COMM</v>
          </cell>
          <cell r="E573" t="str">
            <v>2GIG Takeover Smart Home Bundle</v>
          </cell>
          <cell r="F573">
            <v>0</v>
          </cell>
          <cell r="G573" t="str">
            <v xml:space="preserve"> </v>
          </cell>
        </row>
        <row r="574">
          <cell r="D574" t="str">
            <v>PKT2CONN</v>
          </cell>
          <cell r="E574" t="str">
            <v>2GIG Takeover Connect Bundle</v>
          </cell>
          <cell r="F574">
            <v>0</v>
          </cell>
          <cell r="G574" t="str">
            <v xml:space="preserve"> </v>
          </cell>
        </row>
        <row r="575">
          <cell r="D575" t="str">
            <v>PKT2CONT</v>
          </cell>
          <cell r="E575" t="str">
            <v>2GIG Takeover Video Bundle</v>
          </cell>
          <cell r="F575">
            <v>0</v>
          </cell>
          <cell r="G575" t="str">
            <v xml:space="preserve"> </v>
          </cell>
        </row>
        <row r="576">
          <cell r="D576" t="str">
            <v>PKT2SEC</v>
          </cell>
          <cell r="E576" t="str">
            <v>2GIG Takeover Secure Bundle</v>
          </cell>
          <cell r="F576">
            <v>0</v>
          </cell>
          <cell r="G576" t="str">
            <v xml:space="preserve"> </v>
          </cell>
        </row>
        <row r="577">
          <cell r="D577" t="str">
            <v>PKT2SECA</v>
          </cell>
          <cell r="E577" t="str">
            <v>2GIG Takeover Secure With Remote Access</v>
          </cell>
          <cell r="F577">
            <v>0</v>
          </cell>
          <cell r="G577" t="str">
            <v xml:space="preserve"> </v>
          </cell>
        </row>
        <row r="578">
          <cell r="D578" t="str">
            <v>PKTHCOMM</v>
          </cell>
          <cell r="E578" t="str">
            <v>Honeywell Takeover Smart Home Bundle</v>
          </cell>
          <cell r="F578">
            <v>0</v>
          </cell>
          <cell r="G578" t="str">
            <v xml:space="preserve"> </v>
          </cell>
        </row>
        <row r="579">
          <cell r="D579" t="str">
            <v>PKTHCONN</v>
          </cell>
          <cell r="E579" t="str">
            <v>Honeywell Takeover Connect Bundle</v>
          </cell>
          <cell r="F579">
            <v>0</v>
          </cell>
          <cell r="G579" t="str">
            <v xml:space="preserve"> </v>
          </cell>
        </row>
        <row r="580">
          <cell r="D580" t="str">
            <v>PKTHCONT</v>
          </cell>
          <cell r="E580" t="str">
            <v>Honeywell Takeover Video Bundle</v>
          </cell>
          <cell r="F580">
            <v>0</v>
          </cell>
          <cell r="G580" t="str">
            <v xml:space="preserve"> </v>
          </cell>
        </row>
        <row r="581">
          <cell r="D581" t="str">
            <v>PKTHDCOM</v>
          </cell>
          <cell r="E581" t="str">
            <v>DSC HW Smart Home Bundle</v>
          </cell>
          <cell r="F581">
            <v>0</v>
          </cell>
          <cell r="G581" t="str">
            <v xml:space="preserve"> </v>
          </cell>
        </row>
        <row r="582">
          <cell r="D582" t="str">
            <v>PKTHDCON</v>
          </cell>
          <cell r="E582" t="str">
            <v>DSC HW Video Bundle</v>
          </cell>
          <cell r="F582">
            <v>0</v>
          </cell>
          <cell r="G582" t="str">
            <v xml:space="preserve"> </v>
          </cell>
        </row>
        <row r="583">
          <cell r="D583" t="str">
            <v>PKTHDSEA</v>
          </cell>
          <cell r="E583" t="str">
            <v>DSC HW Secure Bundle with Remote Access</v>
          </cell>
          <cell r="F583">
            <v>0</v>
          </cell>
          <cell r="G583" t="str">
            <v xml:space="preserve"> </v>
          </cell>
        </row>
        <row r="584">
          <cell r="D584" t="str">
            <v>PKTHDSEC</v>
          </cell>
          <cell r="E584" t="str">
            <v>DSC HW Secure Bundle</v>
          </cell>
          <cell r="F584">
            <v>0</v>
          </cell>
          <cell r="G584" t="str">
            <v xml:space="preserve"> </v>
          </cell>
        </row>
        <row r="585">
          <cell r="D585" t="str">
            <v>PKTHSEC</v>
          </cell>
          <cell r="E585" t="str">
            <v>Honeywell Takeover Secure Bundle</v>
          </cell>
          <cell r="F585">
            <v>0</v>
          </cell>
          <cell r="G585" t="str">
            <v xml:space="preserve"> </v>
          </cell>
        </row>
        <row r="586">
          <cell r="D586" t="str">
            <v>PKTHSECA</v>
          </cell>
          <cell r="E586" t="str">
            <v>Honeywell Takeover Secure Bundle with Remote Access</v>
          </cell>
          <cell r="F586">
            <v>0</v>
          </cell>
          <cell r="G586" t="str">
            <v xml:space="preserve"> </v>
          </cell>
        </row>
        <row r="587">
          <cell r="D587" t="str">
            <v>PKTSCOMD</v>
          </cell>
          <cell r="E587" t="str">
            <v>Simon XT Takeover Smart Home Bundle</v>
          </cell>
          <cell r="F587">
            <v>0</v>
          </cell>
          <cell r="G587" t="str">
            <v xml:space="preserve"> </v>
          </cell>
        </row>
        <row r="588">
          <cell r="D588" t="str">
            <v>PKTSCONN</v>
          </cell>
          <cell r="E588" t="str">
            <v>Simon XT Takeover Connect Bundle</v>
          </cell>
          <cell r="F588">
            <v>0</v>
          </cell>
          <cell r="G588" t="str">
            <v xml:space="preserve"> </v>
          </cell>
        </row>
        <row r="589">
          <cell r="D589" t="str">
            <v>PKTSCONT</v>
          </cell>
          <cell r="E589" t="str">
            <v>Simon XT Takeover Video Bundle</v>
          </cell>
          <cell r="F589">
            <v>0</v>
          </cell>
          <cell r="G589" t="str">
            <v xml:space="preserve"> </v>
          </cell>
        </row>
        <row r="590">
          <cell r="D590" t="str">
            <v>PKTSSEC</v>
          </cell>
          <cell r="E590" t="str">
            <v>Simon XT Takeover Sercure Bundle</v>
          </cell>
          <cell r="F590">
            <v>0</v>
          </cell>
          <cell r="G590" t="str">
            <v xml:space="preserve"> </v>
          </cell>
        </row>
        <row r="591">
          <cell r="D591" t="str">
            <v>PKTSSECA</v>
          </cell>
          <cell r="E591" t="str">
            <v>Simon XT Takeover Sercure with Remote Access</v>
          </cell>
          <cell r="F591">
            <v>0</v>
          </cell>
          <cell r="G591" t="str">
            <v xml:space="preserve"> </v>
          </cell>
        </row>
        <row r="592">
          <cell r="D592" t="str">
            <v>PKVID1</v>
          </cell>
          <cell r="E592" t="str">
            <v>VideoRelay Service Fees, Bundle Pricing</v>
          </cell>
          <cell r="F592">
            <v>0</v>
          </cell>
          <cell r="G592" t="str">
            <v>VIDEO</v>
          </cell>
        </row>
        <row r="593">
          <cell r="D593" t="str">
            <v>PKVIDEO</v>
          </cell>
          <cell r="E593" t="str">
            <v>2GIG Video Bundle</v>
          </cell>
          <cell r="F593">
            <v>0</v>
          </cell>
          <cell r="G593" t="str">
            <v xml:space="preserve"> </v>
          </cell>
        </row>
        <row r="594">
          <cell r="D594" t="str">
            <v>PKVR1</v>
          </cell>
          <cell r="E594" t="str">
            <v>VideoRelay Service Fees, Bundle Pricing</v>
          </cell>
          <cell r="F594">
            <v>79.989999999999995</v>
          </cell>
          <cell r="G594" t="str">
            <v>VIDEO</v>
          </cell>
        </row>
        <row r="595">
          <cell r="D595" t="str">
            <v>PKVR2</v>
          </cell>
          <cell r="E595" t="str">
            <v>VideoRelay Service Fees Non Bundle</v>
          </cell>
          <cell r="F595">
            <v>129.99</v>
          </cell>
          <cell r="G595" t="str">
            <v>VIDEO</v>
          </cell>
        </row>
        <row r="596">
          <cell r="D596" t="str">
            <v>PLATINUM</v>
          </cell>
          <cell r="E596" t="str">
            <v>2 GIG Platinum Service - 10 Point System</v>
          </cell>
          <cell r="F596">
            <v>0</v>
          </cell>
          <cell r="G596" t="str">
            <v xml:space="preserve"> </v>
          </cell>
        </row>
        <row r="597">
          <cell r="D597" t="str">
            <v>PNP</v>
          </cell>
          <cell r="E597" t="str">
            <v>PNP HW 2-Way Control</v>
          </cell>
          <cell r="F597">
            <v>0</v>
          </cell>
          <cell r="G597" t="str">
            <v>EQUIP</v>
          </cell>
        </row>
        <row r="598">
          <cell r="D598" t="str">
            <v>PRS</v>
          </cell>
          <cell r="E598" t="str">
            <v>Private Response Fee</v>
          </cell>
          <cell r="F598">
            <v>0</v>
          </cell>
          <cell r="G598" t="str">
            <v>PRS</v>
          </cell>
        </row>
        <row r="599">
          <cell r="D599" t="str">
            <v>PRS_2016</v>
          </cell>
          <cell r="E599" t="str">
            <v>Private Response Fee</v>
          </cell>
          <cell r="F599">
            <v>0</v>
          </cell>
          <cell r="G599" t="str">
            <v xml:space="preserve"> </v>
          </cell>
        </row>
        <row r="600">
          <cell r="D600" t="str">
            <v>PRS_BUNDLE</v>
          </cell>
          <cell r="E600" t="str">
            <v>Private Response Fee</v>
          </cell>
          <cell r="F600">
            <v>0</v>
          </cell>
          <cell r="G600" t="str">
            <v xml:space="preserve"> </v>
          </cell>
        </row>
        <row r="601">
          <cell r="D601" t="str">
            <v>PRSCRED</v>
          </cell>
          <cell r="E601" t="str">
            <v>PRS Credit offered</v>
          </cell>
          <cell r="F601">
            <v>-3.25</v>
          </cell>
          <cell r="G601" t="str">
            <v>RMR_SA</v>
          </cell>
        </row>
        <row r="602">
          <cell r="D602" t="str">
            <v>PSTON</v>
          </cell>
          <cell r="E602" t="str">
            <v>Ontario PST</v>
          </cell>
          <cell r="F602">
            <v>0</v>
          </cell>
          <cell r="G602" t="str">
            <v>PSTON</v>
          </cell>
        </row>
        <row r="603">
          <cell r="D603" t="str">
            <v>PSTQU</v>
          </cell>
          <cell r="E603" t="str">
            <v>Quebec PST</v>
          </cell>
          <cell r="F603">
            <v>0</v>
          </cell>
          <cell r="G603" t="str">
            <v>QUTAX</v>
          </cell>
        </row>
        <row r="604">
          <cell r="D604" t="str">
            <v>Q-BEST</v>
          </cell>
          <cell r="E604" t="str">
            <v>Qolsys Best Bundle</v>
          </cell>
          <cell r="F604">
            <v>0</v>
          </cell>
          <cell r="G604" t="str">
            <v xml:space="preserve"> </v>
          </cell>
        </row>
        <row r="605">
          <cell r="D605" t="str">
            <v>Q-BETTER</v>
          </cell>
          <cell r="E605" t="str">
            <v>Qolsys Better Bundle</v>
          </cell>
          <cell r="F605">
            <v>0</v>
          </cell>
          <cell r="G605" t="str">
            <v xml:space="preserve"> </v>
          </cell>
        </row>
        <row r="606">
          <cell r="D606" t="str">
            <v>Q-GOOD</v>
          </cell>
          <cell r="E606" t="str">
            <v>Qolsys Good Bundle</v>
          </cell>
          <cell r="F606">
            <v>0</v>
          </cell>
          <cell r="G606" t="str">
            <v xml:space="preserve"> </v>
          </cell>
        </row>
        <row r="607">
          <cell r="D607" t="str">
            <v>QCC</v>
          </cell>
          <cell r="E607" t="str">
            <v>Alarmcare Discount to QCC Members</v>
          </cell>
          <cell r="F607">
            <v>-18</v>
          </cell>
          <cell r="G607" t="str">
            <v>RCR_HO</v>
          </cell>
        </row>
        <row r="608">
          <cell r="D608" t="str">
            <v>QCC_DISC</v>
          </cell>
          <cell r="E608" t="str">
            <v>QCC -Quarter Century Club - 2 Months NC</v>
          </cell>
          <cell r="F608">
            <v>0</v>
          </cell>
          <cell r="G608" t="str">
            <v>RMR</v>
          </cell>
        </row>
        <row r="609">
          <cell r="D609" t="str">
            <v>QOLSYS_319</v>
          </cell>
          <cell r="E609" t="str">
            <v>Qolsys IQ2 Panel 9208-1208-124 (PowerG +  319Mhz S-line radi</v>
          </cell>
          <cell r="F609">
            <v>0</v>
          </cell>
          <cell r="G609" t="str">
            <v>2EQUIP</v>
          </cell>
        </row>
        <row r="610">
          <cell r="D610" t="str">
            <v>QOLSYS_433</v>
          </cell>
          <cell r="E610" t="str">
            <v>Qolsys IQ2 Panel 9208-4208-124 (PowerG + 433Mhz radios) )</v>
          </cell>
          <cell r="F610">
            <v>0</v>
          </cell>
          <cell r="G610" t="str">
            <v>2EQUIP</v>
          </cell>
        </row>
        <row r="611">
          <cell r="D611" t="str">
            <v>QOLSYS_IQ2</v>
          </cell>
          <cell r="E611" t="str">
            <v>Qolsys IQ2 Panel 345Mhz radio</v>
          </cell>
          <cell r="F611">
            <v>0</v>
          </cell>
          <cell r="G611" t="str">
            <v>2EQUIP</v>
          </cell>
        </row>
        <row r="612">
          <cell r="D612" t="str">
            <v>QOLSYS_PG</v>
          </cell>
          <cell r="E612" t="str">
            <v>Qolsys IQ2 Panel 9208-0208-124 (PowerG only)</v>
          </cell>
          <cell r="F612">
            <v>0</v>
          </cell>
          <cell r="G612" t="str">
            <v>2EQUIP</v>
          </cell>
        </row>
        <row r="613">
          <cell r="D613" t="str">
            <v>QS_PAD_TOUCH</v>
          </cell>
          <cell r="E613" t="str">
            <v>Qolsys Secondary Touchscreen Keypad</v>
          </cell>
          <cell r="F613">
            <v>199</v>
          </cell>
          <cell r="G613" t="str">
            <v>2EQUIP</v>
          </cell>
        </row>
        <row r="614">
          <cell r="D614" t="str">
            <v>REPEATER</v>
          </cell>
          <cell r="E614" t="str">
            <v>VideoRelay Repeater</v>
          </cell>
          <cell r="F614">
            <v>0</v>
          </cell>
          <cell r="G614" t="str">
            <v>VIDEO</v>
          </cell>
        </row>
        <row r="615">
          <cell r="D615" t="str">
            <v>RETN_OFFER</v>
          </cell>
          <cell r="E615" t="str">
            <v>Retention Offer for Valued Customer</v>
          </cell>
          <cell r="F615">
            <v>0</v>
          </cell>
          <cell r="G615" t="str">
            <v>RMR</v>
          </cell>
        </row>
        <row r="616">
          <cell r="D616" t="str">
            <v>RFRCRD</v>
          </cell>
          <cell r="E616" t="str">
            <v>Monitoring - Franchise Payments</v>
          </cell>
          <cell r="F616">
            <v>0</v>
          </cell>
          <cell r="G616" t="str">
            <v xml:space="preserve"> </v>
          </cell>
        </row>
        <row r="617">
          <cell r="D617" t="str">
            <v>RMR_DISC</v>
          </cell>
          <cell r="E617" t="str">
            <v>$10 Ongoing RMR Discount</v>
          </cell>
          <cell r="F617">
            <v>0</v>
          </cell>
          <cell r="G617" t="str">
            <v xml:space="preserve"> </v>
          </cell>
        </row>
        <row r="618">
          <cell r="D618" t="str">
            <v>S10-2114</v>
          </cell>
          <cell r="E618" t="str">
            <v>AlarmCare Libris Panel</v>
          </cell>
          <cell r="F618">
            <v>0</v>
          </cell>
          <cell r="G618" t="str">
            <v>EQCARE</v>
          </cell>
        </row>
        <row r="619">
          <cell r="D619" t="str">
            <v>S30-0584</v>
          </cell>
          <cell r="E619" t="str">
            <v>Libris Smart Cradle</v>
          </cell>
          <cell r="F619">
            <v>0</v>
          </cell>
          <cell r="G619" t="str">
            <v>EQCARE</v>
          </cell>
        </row>
        <row r="620">
          <cell r="D620" t="str">
            <v>SBC</v>
          </cell>
          <cell r="E620" t="str">
            <v>AlarmVoice Services</v>
          </cell>
          <cell r="F620">
            <v>0</v>
          </cell>
          <cell r="G620" t="str">
            <v>EQUIP</v>
          </cell>
        </row>
        <row r="621">
          <cell r="D621" t="str">
            <v>SBC2DMK</v>
          </cell>
          <cell r="E621" t="str">
            <v>AlarmVoice Services</v>
          </cell>
          <cell r="F621">
            <v>0</v>
          </cell>
          <cell r="G621" t="str">
            <v xml:space="preserve"> </v>
          </cell>
        </row>
        <row r="622">
          <cell r="D622" t="str">
            <v>SBCD</v>
          </cell>
          <cell r="E622" t="str">
            <v>AlarmVoice Services</v>
          </cell>
          <cell r="F622">
            <v>0</v>
          </cell>
          <cell r="G622" t="str">
            <v>EQUIP</v>
          </cell>
        </row>
        <row r="623">
          <cell r="D623" t="str">
            <v>SBCK</v>
          </cell>
          <cell r="E623" t="str">
            <v>AlarmVoice Services</v>
          </cell>
          <cell r="F623">
            <v>0</v>
          </cell>
          <cell r="G623" t="str">
            <v>EQUIP</v>
          </cell>
        </row>
        <row r="624">
          <cell r="D624" t="str">
            <v>SBCM</v>
          </cell>
          <cell r="E624" t="str">
            <v>AlarmVoice Services</v>
          </cell>
          <cell r="F624">
            <v>0</v>
          </cell>
          <cell r="G624" t="str">
            <v>EQUIP</v>
          </cell>
        </row>
        <row r="625">
          <cell r="D625" t="str">
            <v>SERVICE_FEE</v>
          </cell>
          <cell r="E625" t="str">
            <v>Initial Service Fee</v>
          </cell>
          <cell r="F625">
            <v>0</v>
          </cell>
          <cell r="G625" t="str">
            <v>2EQUIP</v>
          </cell>
        </row>
        <row r="626">
          <cell r="D626" t="str">
            <v>SEV_WEATHER</v>
          </cell>
          <cell r="E626" t="str">
            <v>2GIG Severe Weather Alerts</v>
          </cell>
          <cell r="F626">
            <v>0</v>
          </cell>
          <cell r="G626" t="str">
            <v>EQUIP</v>
          </cell>
        </row>
        <row r="627">
          <cell r="D627" t="str">
            <v>SHOCK SENSOR</v>
          </cell>
          <cell r="E627" t="str">
            <v>Simon XT-Interlogix wireless shock sensors</v>
          </cell>
          <cell r="F627">
            <v>59</v>
          </cell>
          <cell r="G627" t="str">
            <v>2EQUIP</v>
          </cell>
        </row>
        <row r="628">
          <cell r="D628" t="str">
            <v>SIMON_XT</v>
          </cell>
          <cell r="E628" t="str">
            <v>Simon_XT ADC Compatible</v>
          </cell>
          <cell r="F628">
            <v>0</v>
          </cell>
          <cell r="G628" t="str">
            <v>2EQUIP</v>
          </cell>
        </row>
        <row r="629">
          <cell r="D629" t="str">
            <v>SNL2DMK</v>
          </cell>
          <cell r="E629" t="str">
            <v>Alarm Services with No Line</v>
          </cell>
          <cell r="F629">
            <v>0</v>
          </cell>
          <cell r="G629" t="str">
            <v xml:space="preserve"> </v>
          </cell>
        </row>
        <row r="630">
          <cell r="D630" t="str">
            <v>STAFF MO_FEE</v>
          </cell>
          <cell r="E630" t="str">
            <v>Telus Staff Monitoring Discount</v>
          </cell>
          <cell r="F630">
            <v>0</v>
          </cell>
          <cell r="G630" t="str">
            <v xml:space="preserve"> </v>
          </cell>
        </row>
        <row r="631">
          <cell r="D631" t="str">
            <v>STAFF_BEAC</v>
          </cell>
          <cell r="E631" t="str">
            <v>Employee/Retiree Discount for AlarmCare - 15%</v>
          </cell>
          <cell r="F631">
            <v>0</v>
          </cell>
          <cell r="G631" t="str">
            <v>EQUIP</v>
          </cell>
        </row>
        <row r="632">
          <cell r="D632" t="str">
            <v>STAFF_DISC</v>
          </cell>
          <cell r="E632" t="str">
            <v>Employee Discount Program - 35%</v>
          </cell>
          <cell r="F632">
            <v>0</v>
          </cell>
          <cell r="G632" t="str">
            <v>EQUIP</v>
          </cell>
        </row>
        <row r="633">
          <cell r="D633" t="str">
            <v>STARTER</v>
          </cell>
          <cell r="E633" t="str">
            <v>Simon XT Secure Bundle</v>
          </cell>
          <cell r="F633">
            <v>0</v>
          </cell>
          <cell r="G633" t="str">
            <v xml:space="preserve"> </v>
          </cell>
        </row>
        <row r="634">
          <cell r="D634" t="str">
            <v>SUPERAVPLUS</v>
          </cell>
          <cell r="E634" t="str">
            <v>AlarmVoice Services</v>
          </cell>
          <cell r="F634">
            <v>0</v>
          </cell>
          <cell r="G634" t="str">
            <v>EQUIP</v>
          </cell>
        </row>
        <row r="635">
          <cell r="D635" t="str">
            <v>SUPERAVS</v>
          </cell>
          <cell r="E635" t="str">
            <v>AlarmVoice Services</v>
          </cell>
          <cell r="F635">
            <v>0</v>
          </cell>
          <cell r="G635" t="str">
            <v>EQUIP</v>
          </cell>
        </row>
        <row r="636">
          <cell r="D636" t="str">
            <v>TX-4200-01-1</v>
          </cell>
          <cell r="E636" t="str">
            <v>Simon XT Panic Button Remote- White</v>
          </cell>
          <cell r="F636">
            <v>39</v>
          </cell>
          <cell r="G636" t="str">
            <v>2EQUIP</v>
          </cell>
        </row>
        <row r="637">
          <cell r="D637" t="str">
            <v>TX-4200-01-2</v>
          </cell>
          <cell r="E637" t="str">
            <v>Simon XT Panic Button Remote - Black</v>
          </cell>
          <cell r="F637">
            <v>39</v>
          </cell>
          <cell r="G637" t="str">
            <v>2EQUIP</v>
          </cell>
        </row>
        <row r="638">
          <cell r="D638" t="str">
            <v>TX-6010-01-1</v>
          </cell>
          <cell r="E638" t="str">
            <v>Simon XT Wireless Smoke Dectector</v>
          </cell>
          <cell r="F638">
            <v>69</v>
          </cell>
          <cell r="G638" t="str">
            <v>2EQUIP</v>
          </cell>
        </row>
        <row r="639">
          <cell r="D639" t="str">
            <v>TX-6310-01-1</v>
          </cell>
          <cell r="E639" t="str">
            <v>Simon XT Wireless CO Detector</v>
          </cell>
          <cell r="F639">
            <v>89</v>
          </cell>
          <cell r="G639" t="str">
            <v>2EQUIP</v>
          </cell>
        </row>
        <row r="640">
          <cell r="D640" t="str">
            <v>TX-E101</v>
          </cell>
          <cell r="E640" t="str">
            <v>Simon XT 4 Button Wireless Keyfob</v>
          </cell>
          <cell r="F640">
            <v>29</v>
          </cell>
          <cell r="G640" t="str">
            <v>2EQUIP</v>
          </cell>
        </row>
        <row r="641">
          <cell r="D641" t="str">
            <v>TX-E201</v>
          </cell>
          <cell r="E641" t="str">
            <v>Simon XT Door/Windor Sensor</v>
          </cell>
          <cell r="F641">
            <v>29</v>
          </cell>
          <cell r="G641" t="str">
            <v>2EQUIP</v>
          </cell>
        </row>
        <row r="642">
          <cell r="D642" t="str">
            <v>TX-E401</v>
          </cell>
          <cell r="E642" t="str">
            <v>Simon XT Tilt Sensor</v>
          </cell>
          <cell r="F642">
            <v>59</v>
          </cell>
          <cell r="G642" t="str">
            <v>2EQUIP</v>
          </cell>
        </row>
        <row r="643">
          <cell r="D643" t="str">
            <v>TX-E611</v>
          </cell>
          <cell r="E643" t="str">
            <v>Simon XT Flood and Freeze Sensor</v>
          </cell>
          <cell r="F643">
            <v>59</v>
          </cell>
          <cell r="G643" t="str">
            <v>2EQUIP</v>
          </cell>
        </row>
        <row r="644">
          <cell r="D644" t="str">
            <v>USBKEY</v>
          </cell>
          <cell r="E644" t="str">
            <v>USB Key Formatted w CPE</v>
          </cell>
          <cell r="F644">
            <v>0</v>
          </cell>
          <cell r="G644" t="str">
            <v>VIDEO</v>
          </cell>
        </row>
        <row r="645">
          <cell r="D645" t="str">
            <v>USFLSTTAX</v>
          </cell>
          <cell r="E645" t="str">
            <v>US FL  State Tax</v>
          </cell>
          <cell r="F645">
            <v>0</v>
          </cell>
          <cell r="G645" t="str">
            <v>USFLCA</v>
          </cell>
        </row>
        <row r="646">
          <cell r="D646" t="str">
            <v>USNCSTTAX</v>
          </cell>
          <cell r="E646" t="str">
            <v>US NC State Tax</v>
          </cell>
          <cell r="F646">
            <v>0</v>
          </cell>
          <cell r="G646" t="str">
            <v>USNCTA</v>
          </cell>
        </row>
        <row r="647">
          <cell r="D647" t="str">
            <v>VALASSIS</v>
          </cell>
          <cell r="E647" t="str">
            <v>VALASSIS-Postcard -3 Months NC Monitoring</v>
          </cell>
          <cell r="F647">
            <v>0</v>
          </cell>
          <cell r="G647" t="str">
            <v>RMR</v>
          </cell>
        </row>
        <row r="648">
          <cell r="D648" t="str">
            <v>VALPAK</v>
          </cell>
          <cell r="E648" t="str">
            <v>VALPAK - 2 Months NC Monitoring</v>
          </cell>
          <cell r="F648">
            <v>0</v>
          </cell>
          <cell r="G648" t="str">
            <v>RMR</v>
          </cell>
        </row>
        <row r="649">
          <cell r="D649" t="str">
            <v>VC726</v>
          </cell>
          <cell r="E649" t="str">
            <v>ADC Indoor/Outdoor Bullet Cameral</v>
          </cell>
          <cell r="F649">
            <v>199</v>
          </cell>
          <cell r="G649" t="str">
            <v>2EQUIP</v>
          </cell>
        </row>
        <row r="650">
          <cell r="D650" t="str">
            <v>VC826</v>
          </cell>
          <cell r="E650" t="str">
            <v>ADC Indoor/Outdoor Dome Cameral</v>
          </cell>
          <cell r="F650">
            <v>199</v>
          </cell>
          <cell r="G650" t="str">
            <v>2EQUIP</v>
          </cell>
        </row>
        <row r="651">
          <cell r="D651" t="str">
            <v>VCAMCOM2</v>
          </cell>
          <cell r="E651" t="str">
            <v>VR Service for Additiional Camera-Com_B</v>
          </cell>
          <cell r="F651">
            <v>0</v>
          </cell>
          <cell r="G651" t="str">
            <v>VIDEO</v>
          </cell>
        </row>
        <row r="652">
          <cell r="D652" t="str">
            <v>VELCRO</v>
          </cell>
          <cell r="E652" t="str">
            <v>Velcro (box)</v>
          </cell>
          <cell r="F652">
            <v>0</v>
          </cell>
          <cell r="G652" t="str">
            <v>2EQUIP</v>
          </cell>
        </row>
        <row r="653">
          <cell r="D653" t="str">
            <v>VID_EXPANS</v>
          </cell>
          <cell r="E653" t="str">
            <v>Video Expansion Pack from ADC</v>
          </cell>
          <cell r="F653">
            <v>0</v>
          </cell>
          <cell r="G653" t="str">
            <v xml:space="preserve"> </v>
          </cell>
        </row>
        <row r="654">
          <cell r="D654" t="str">
            <v>VISTA-20PCN</v>
          </cell>
          <cell r="E654" t="str">
            <v>Honeywell Vista 20 Panel</v>
          </cell>
          <cell r="F654">
            <v>0</v>
          </cell>
          <cell r="G654" t="str">
            <v>EQUIP</v>
          </cell>
        </row>
        <row r="655">
          <cell r="D655" t="str">
            <v>VR_PKVID1_NC</v>
          </cell>
          <cell r="E655" t="str">
            <v>No Installation Fee Promotion</v>
          </cell>
          <cell r="F655">
            <v>-79.989999999999995</v>
          </cell>
          <cell r="G655" t="str">
            <v>EQDISH</v>
          </cell>
        </row>
        <row r="656">
          <cell r="D656" t="str">
            <v>VRCAMERA</v>
          </cell>
          <cell r="E656" t="str">
            <v>VR Service for Additiional Camera</v>
          </cell>
          <cell r="F656">
            <v>49.99</v>
          </cell>
          <cell r="G656" t="str">
            <v>VIDEO</v>
          </cell>
        </row>
        <row r="657">
          <cell r="D657" t="str">
            <v>VRCRED_SA</v>
          </cell>
          <cell r="E657" t="str">
            <v>Video Relay Service Credit offered by Sale</v>
          </cell>
          <cell r="F657">
            <v>0</v>
          </cell>
          <cell r="G657" t="str">
            <v>RV_SA</v>
          </cell>
        </row>
        <row r="658">
          <cell r="D658" t="str">
            <v>VRDISC_JV</v>
          </cell>
          <cell r="E658" t="str">
            <v>Jacksonville Installation Promotion</v>
          </cell>
          <cell r="F658">
            <v>-79.989999999999995</v>
          </cell>
          <cell r="G658" t="str">
            <v>VEDISS</v>
          </cell>
        </row>
        <row r="659">
          <cell r="D659" t="str">
            <v>VRDISC_ONT</v>
          </cell>
          <cell r="E659" t="str">
            <v>Ontario Installation Promotion</v>
          </cell>
          <cell r="F659">
            <v>-100</v>
          </cell>
          <cell r="G659" t="str">
            <v>EQDISS</v>
          </cell>
        </row>
        <row r="660">
          <cell r="D660" t="str">
            <v>VRINSTALL</v>
          </cell>
          <cell r="E660" t="str">
            <v>Non-Standard VR Installation Charge</v>
          </cell>
          <cell r="F660">
            <v>0</v>
          </cell>
          <cell r="G660" t="str">
            <v>VIDEO</v>
          </cell>
        </row>
        <row r="661">
          <cell r="D661" t="str">
            <v>VRLIGHT</v>
          </cell>
          <cell r="E661" t="str">
            <v>VR LED Motion Light</v>
          </cell>
          <cell r="F661">
            <v>39.99</v>
          </cell>
          <cell r="G661" t="str">
            <v>VIDEO</v>
          </cell>
        </row>
        <row r="662">
          <cell r="D662" t="str">
            <v>VRSIGN</v>
          </cell>
          <cell r="E662" t="str">
            <v>AlarmForce VR Lawn Sign</v>
          </cell>
          <cell r="F662">
            <v>0</v>
          </cell>
          <cell r="G662" t="str">
            <v>VIDEO</v>
          </cell>
        </row>
        <row r="663">
          <cell r="D663" t="str">
            <v>VWAP</v>
          </cell>
          <cell r="E663" t="str">
            <v>Wireless Router for 3G/4G Installation</v>
          </cell>
          <cell r="F663">
            <v>75</v>
          </cell>
          <cell r="G663" t="str">
            <v>VIDEO</v>
          </cell>
        </row>
        <row r="664">
          <cell r="D664" t="str">
            <v>WA105DBZ</v>
          </cell>
          <cell r="E664" t="str">
            <v>: Z-Wave Sounder OR Siren</v>
          </cell>
          <cell r="F664">
            <v>69</v>
          </cell>
          <cell r="G664" t="str">
            <v>2EQUIP</v>
          </cell>
        </row>
        <row r="665">
          <cell r="D665" t="str">
            <v>WEATHER2PNL</v>
          </cell>
          <cell r="E665" t="str">
            <v>WeatherToPanel Services</v>
          </cell>
          <cell r="F665">
            <v>0</v>
          </cell>
          <cell r="G665" t="str">
            <v>EQUIP</v>
          </cell>
        </row>
        <row r="666">
          <cell r="D666" t="str">
            <v>WIFI-AP-ANT</v>
          </cell>
          <cell r="E666" t="str">
            <v>Repeater Antenna</v>
          </cell>
          <cell r="F666">
            <v>0</v>
          </cell>
          <cell r="G666" t="str">
            <v>VIDEO</v>
          </cell>
        </row>
        <row r="667">
          <cell r="D667" t="str">
            <v>WIFI-CAM-ANT</v>
          </cell>
          <cell r="E667" t="str">
            <v>3dBi Antenna</v>
          </cell>
          <cell r="F667">
            <v>0</v>
          </cell>
          <cell r="G667" t="str">
            <v>VIDEO</v>
          </cell>
        </row>
        <row r="668">
          <cell r="D668" t="str">
            <v>WIFI_EXTEND</v>
          </cell>
          <cell r="E668" t="str">
            <v>2 GIG WI-FI Range Extender</v>
          </cell>
          <cell r="F668">
            <v>0</v>
          </cell>
          <cell r="G668" t="str">
            <v>2EQUIP</v>
          </cell>
        </row>
        <row r="669">
          <cell r="D669" t="str">
            <v>WIFIBUNDLE</v>
          </cell>
          <cell r="E669" t="str">
            <v>WIFI Command Bundle-2 HomeAuto. no Camera</v>
          </cell>
          <cell r="F669">
            <v>0</v>
          </cell>
          <cell r="G669" t="str">
            <v>RWDR</v>
          </cell>
        </row>
        <row r="670">
          <cell r="D670" t="str">
            <v>WIFIDLINK</v>
          </cell>
          <cell r="E670" t="str">
            <v>WIFI D-LINK N 300 Router</v>
          </cell>
          <cell r="F670">
            <v>0</v>
          </cell>
          <cell r="G670" t="str">
            <v>EQAFC</v>
          </cell>
        </row>
        <row r="671">
          <cell r="D671" t="str">
            <v>WIFIDRLK</v>
          </cell>
          <cell r="E671" t="str">
            <v>WIFI Door Lock</v>
          </cell>
          <cell r="F671">
            <v>199.99</v>
          </cell>
          <cell r="G671" t="str">
            <v>EQWDR</v>
          </cell>
        </row>
        <row r="672">
          <cell r="D672" t="str">
            <v>WIFIDRLK_B</v>
          </cell>
          <cell r="E672" t="str">
            <v>WIFI Door Lock with Bundle</v>
          </cell>
          <cell r="F672">
            <v>0</v>
          </cell>
          <cell r="G672" t="str">
            <v xml:space="preserve"> </v>
          </cell>
        </row>
        <row r="673">
          <cell r="D673" t="str">
            <v>WIFIHOME_B</v>
          </cell>
          <cell r="E673" t="str">
            <v>WiFi Home Automation Command Bundle</v>
          </cell>
          <cell r="F673">
            <v>0</v>
          </cell>
          <cell r="G673" t="str">
            <v>EQWTS</v>
          </cell>
        </row>
        <row r="674">
          <cell r="D674" t="str">
            <v>WIFIKEYPAD_W</v>
          </cell>
          <cell r="E674" t="str">
            <v>WIFI White Soft Keypad</v>
          </cell>
          <cell r="F674">
            <v>99</v>
          </cell>
          <cell r="G674" t="str">
            <v>EQWKP</v>
          </cell>
        </row>
        <row r="675">
          <cell r="D675" t="str">
            <v>WIFIPLUG</v>
          </cell>
          <cell r="E675" t="str">
            <v>WIFI Plug Control</v>
          </cell>
          <cell r="F675">
            <v>49.95</v>
          </cell>
          <cell r="G675" t="str">
            <v>EQWPP</v>
          </cell>
        </row>
        <row r="676">
          <cell r="D676" t="str">
            <v>WIFISKEYPAD</v>
          </cell>
          <cell r="E676" t="str">
            <v>WIFI Black Soft Keypad</v>
          </cell>
          <cell r="F676">
            <v>99</v>
          </cell>
          <cell r="G676" t="str">
            <v>EQWKP</v>
          </cell>
        </row>
        <row r="677">
          <cell r="D677" t="str">
            <v>WIFITSTAT</v>
          </cell>
          <cell r="E677" t="str">
            <v>WIFI Thermostat</v>
          </cell>
          <cell r="F677">
            <v>149.99</v>
          </cell>
          <cell r="G677" t="str">
            <v>EQWTS</v>
          </cell>
        </row>
        <row r="678">
          <cell r="D678" t="str">
            <v>WIFITSTAT_B</v>
          </cell>
          <cell r="E678" t="str">
            <v>WIFI Thermostat with Bundle</v>
          </cell>
          <cell r="F678">
            <v>0</v>
          </cell>
          <cell r="G678" t="str">
            <v xml:space="preserve"> </v>
          </cell>
        </row>
        <row r="679">
          <cell r="D679" t="str">
            <v>WLS914-433</v>
          </cell>
          <cell r="E679" t="str">
            <v>Wireless Motion for HW</v>
          </cell>
          <cell r="F679">
            <v>99</v>
          </cell>
          <cell r="G679" t="str">
            <v>HWE</v>
          </cell>
        </row>
        <row r="680">
          <cell r="D680" t="str">
            <v>WS7</v>
          </cell>
          <cell r="E680" t="str">
            <v>Water Sensor</v>
          </cell>
          <cell r="F680">
            <v>69</v>
          </cell>
          <cell r="G680" t="str">
            <v>EQUIP</v>
          </cell>
        </row>
        <row r="681">
          <cell r="D681" t="str">
            <v>WST- 302</v>
          </cell>
          <cell r="E681" t="str">
            <v>Ecolink Shock Sensor</v>
          </cell>
          <cell r="F681">
            <v>59</v>
          </cell>
          <cell r="G681" t="str">
            <v>2EQUIP</v>
          </cell>
        </row>
        <row r="682">
          <cell r="D682" t="str">
            <v>WW-TRANSLATR</v>
          </cell>
          <cell r="E682" t="str">
            <v>Interloxix Resolution Wireless to Wireless Translater</v>
          </cell>
          <cell r="F682">
            <v>0</v>
          </cell>
          <cell r="G682" t="str">
            <v>2EQUIP</v>
          </cell>
        </row>
        <row r="683">
          <cell r="D683" t="str">
            <v>Z_DSD37_ZWUS</v>
          </cell>
          <cell r="E683" t="str">
            <v>2 GIG Z-Wave signal Extender</v>
          </cell>
          <cell r="F683">
            <v>0</v>
          </cell>
          <cell r="G683" t="str">
            <v>EQUIP</v>
          </cell>
        </row>
        <row r="684">
          <cell r="D684" t="str">
            <v>01_CDNNLDISC</v>
          </cell>
          <cell r="E684" t="str">
            <v>50% CellWave Installation Promo</v>
          </cell>
          <cell r="F684">
            <v>-49.5</v>
          </cell>
          <cell r="G684" t="str">
            <v>EQDHOP</v>
          </cell>
        </row>
        <row r="685">
          <cell r="D685" t="str">
            <v>01_DISC25</v>
          </cell>
          <cell r="E685" t="str">
            <v>25% Peripheral Promotion</v>
          </cell>
          <cell r="F685">
            <v>0</v>
          </cell>
          <cell r="G685" t="str">
            <v>EQDHOP</v>
          </cell>
        </row>
        <row r="686">
          <cell r="D686" t="str">
            <v>01_DISCSALES</v>
          </cell>
          <cell r="E686" t="str">
            <v>50% Peripheral Promotion</v>
          </cell>
          <cell r="F686">
            <v>0</v>
          </cell>
          <cell r="G686" t="str">
            <v>EQDHOP</v>
          </cell>
        </row>
        <row r="687">
          <cell r="D687" t="str">
            <v>01_NLDISC</v>
          </cell>
          <cell r="E687" t="str">
            <v>Free Cellwave Installation Promo</v>
          </cell>
          <cell r="F687">
            <v>-99</v>
          </cell>
          <cell r="G687" t="str">
            <v>EQDHOP</v>
          </cell>
        </row>
        <row r="688">
          <cell r="D688" t="str">
            <v>122WP05</v>
          </cell>
          <cell r="E688" t="str">
            <v>Video System Adapter</v>
          </cell>
          <cell r="F688">
            <v>25</v>
          </cell>
          <cell r="G688" t="str">
            <v>EQUIP</v>
          </cell>
        </row>
        <row r="689">
          <cell r="D689" t="str">
            <v>14A-2S2</v>
          </cell>
          <cell r="E689" t="str">
            <v>C-Cell Battery for DR Chime Rx</v>
          </cell>
          <cell r="F689">
            <v>0</v>
          </cell>
          <cell r="G689" t="str">
            <v>VIDEO</v>
          </cell>
        </row>
        <row r="690">
          <cell r="D690" t="str">
            <v>20FOR24</v>
          </cell>
          <cell r="E690" t="str">
            <v>Bell Internet Offer #2 $20 for 24 Months Discount</v>
          </cell>
          <cell r="F690">
            <v>0</v>
          </cell>
          <cell r="G690" t="str">
            <v xml:space="preserve"> </v>
          </cell>
        </row>
        <row r="691">
          <cell r="D691" t="str">
            <v>2GIG-3GBX-A</v>
          </cell>
          <cell r="E691" t="str">
            <v>GC3 3G Cell Radio Module (Bell) with antenna</v>
          </cell>
          <cell r="F691">
            <v>0</v>
          </cell>
          <cell r="G691" t="str">
            <v>2EQUIP</v>
          </cell>
        </row>
        <row r="692">
          <cell r="D692" t="str">
            <v>2GIG-CP-DESK</v>
          </cell>
          <cell r="E692" t="str">
            <v>2 GIG GC2 Desktop Kit Cradle Bracket</v>
          </cell>
          <cell r="F692">
            <v>0</v>
          </cell>
          <cell r="G692" t="str">
            <v>2EQUIP</v>
          </cell>
        </row>
        <row r="693">
          <cell r="D693" t="str">
            <v>2GIG-F1-345</v>
          </cell>
          <cell r="E693" t="str">
            <v>2 GIG 4200x Fall Detection PHB</v>
          </cell>
          <cell r="F693">
            <v>0</v>
          </cell>
          <cell r="G693" t="str">
            <v>2EQUIP</v>
          </cell>
        </row>
        <row r="694">
          <cell r="D694" t="str">
            <v>2GIG-F1-CF</v>
          </cell>
          <cell r="E694" t="str">
            <v>2 GIG 2nd Fall Decention with CF</v>
          </cell>
          <cell r="F694">
            <v>0</v>
          </cell>
          <cell r="G694" t="str">
            <v xml:space="preserve"> </v>
          </cell>
        </row>
        <row r="695">
          <cell r="D695" t="str">
            <v>2GIG-GC2</v>
          </cell>
          <cell r="E695" t="str">
            <v>2GIG-CP21-345 GoControl Security Automation System</v>
          </cell>
          <cell r="F695">
            <v>0</v>
          </cell>
          <cell r="G695" t="str">
            <v>2EQUIP</v>
          </cell>
        </row>
        <row r="696">
          <cell r="D696" t="str">
            <v>2GIG-GC2F</v>
          </cell>
          <cell r="E696" t="str">
            <v>2GIG-CP21-345C GoControl Frech Security System</v>
          </cell>
          <cell r="F696">
            <v>0</v>
          </cell>
          <cell r="G696" t="str">
            <v>2EQUIP</v>
          </cell>
        </row>
        <row r="697">
          <cell r="D697" t="str">
            <v>2GIG-GC3GRA</v>
          </cell>
          <cell r="E697" t="str">
            <v xml:space="preserve"> 2GIG GC3 3G Cell Radio Module (Rogers)</v>
          </cell>
          <cell r="F697">
            <v>0</v>
          </cell>
          <cell r="G697" t="str">
            <v>2EQUIP</v>
          </cell>
        </row>
        <row r="698">
          <cell r="D698" t="str">
            <v>2GIG-GC3GRXA</v>
          </cell>
          <cell r="E698" t="str">
            <v>2GIG GC3 3G Cell Radio Module wAntena(Rogers)</v>
          </cell>
          <cell r="F698">
            <v>0</v>
          </cell>
          <cell r="G698" t="str">
            <v>2EQUIP</v>
          </cell>
        </row>
        <row r="699">
          <cell r="D699" t="str">
            <v>2GIG-GCCDMVX</v>
          </cell>
          <cell r="E699" t="str">
            <v>2GIG GC3 3G Cell Radio Module wAntena(Verizon)</v>
          </cell>
          <cell r="F699">
            <v>0</v>
          </cell>
          <cell r="G699" t="str">
            <v>2EQUIP</v>
          </cell>
        </row>
        <row r="700">
          <cell r="D700" t="str">
            <v>2GIG-PHB-345</v>
          </cell>
          <cell r="E700" t="str">
            <v>2GIG 4200x Pendant/Wristband</v>
          </cell>
          <cell r="F700">
            <v>0</v>
          </cell>
          <cell r="G700" t="str">
            <v>2EQUIP</v>
          </cell>
        </row>
        <row r="701">
          <cell r="D701" t="str">
            <v>2GIG-PHB-CF</v>
          </cell>
          <cell r="E701" t="str">
            <v>2GIG 4200x Pendant/Wristband w/CF</v>
          </cell>
          <cell r="F701">
            <v>0</v>
          </cell>
          <cell r="G701" t="str">
            <v xml:space="preserve"> </v>
          </cell>
        </row>
        <row r="702">
          <cell r="D702" t="str">
            <v>2GIG-RPTR</v>
          </cell>
          <cell r="E702" t="str">
            <v>Wireless Indoor Repeater</v>
          </cell>
          <cell r="F702">
            <v>50</v>
          </cell>
          <cell r="G702" t="str">
            <v>2EQUIP</v>
          </cell>
        </row>
        <row r="703">
          <cell r="D703" t="str">
            <v>2GIG_3GTLXA</v>
          </cell>
          <cell r="E703" t="str">
            <v>2GIG GC3 3G Cell Radio Module (Telus)</v>
          </cell>
          <cell r="F703">
            <v>0</v>
          </cell>
          <cell r="G703" t="str">
            <v>2EQUIP</v>
          </cell>
        </row>
        <row r="704">
          <cell r="D704" t="str">
            <v>2GIG_5800PIR</v>
          </cell>
          <cell r="E704" t="str">
            <v>2GIG- Cold Weather Motion Dectector</v>
          </cell>
          <cell r="F704">
            <v>299</v>
          </cell>
          <cell r="G704" t="str">
            <v>2EQUIP</v>
          </cell>
        </row>
        <row r="705">
          <cell r="D705" t="str">
            <v>2GIG_5816OD</v>
          </cell>
          <cell r="E705" t="str">
            <v>2GIG Cold Weather Contact</v>
          </cell>
          <cell r="F705">
            <v>99</v>
          </cell>
          <cell r="G705" t="str">
            <v>2EQUIP</v>
          </cell>
        </row>
        <row r="706">
          <cell r="D706" t="str">
            <v>2GIG_ANT3X</v>
          </cell>
          <cell r="E706" t="str">
            <v>Internal Cell Radio Module Antenna</v>
          </cell>
          <cell r="F706">
            <v>0</v>
          </cell>
          <cell r="G706" t="str">
            <v>2EQUIP</v>
          </cell>
        </row>
        <row r="707">
          <cell r="D707" t="str">
            <v>2GIG_CO3_345</v>
          </cell>
          <cell r="E707" t="str">
            <v>2 GIG Wireless CO Detector</v>
          </cell>
          <cell r="F707">
            <v>89</v>
          </cell>
          <cell r="G707" t="str">
            <v>2EQUIP</v>
          </cell>
        </row>
        <row r="708">
          <cell r="D708" t="str">
            <v>2GIG_DBELL</v>
          </cell>
          <cell r="E708" t="str">
            <v>2GIG Wireless Door Bell</v>
          </cell>
          <cell r="F708">
            <v>49</v>
          </cell>
          <cell r="G708" t="str">
            <v>2EQUIP</v>
          </cell>
        </row>
        <row r="709">
          <cell r="D709" t="str">
            <v>2GIG_DW10_34</v>
          </cell>
          <cell r="E709" t="str">
            <v>2GIG_Thin Door/Window Contact</v>
          </cell>
          <cell r="F709">
            <v>29</v>
          </cell>
          <cell r="G709" t="str">
            <v>2EQUIP</v>
          </cell>
        </row>
        <row r="710">
          <cell r="D710" t="str">
            <v>2GIG_DW20R</v>
          </cell>
          <cell r="E710" t="str">
            <v>2GIG Recessed Door Contact</v>
          </cell>
          <cell r="F710">
            <v>49</v>
          </cell>
          <cell r="G710" t="str">
            <v>2EQUIP</v>
          </cell>
        </row>
        <row r="711">
          <cell r="D711" t="str">
            <v>2GIG_DW40</v>
          </cell>
          <cell r="E711" t="str">
            <v>2GIG Bypassable Micro Door.Window Contact</v>
          </cell>
          <cell r="F711">
            <v>39</v>
          </cell>
          <cell r="G711" t="str">
            <v>2EQUIP</v>
          </cell>
        </row>
        <row r="712">
          <cell r="D712" t="str">
            <v>2GIG_FT1345</v>
          </cell>
          <cell r="E712" t="str">
            <v>2GIG Flood Sensor</v>
          </cell>
          <cell r="F712">
            <v>59</v>
          </cell>
          <cell r="G712" t="str">
            <v>2EQUIP</v>
          </cell>
        </row>
        <row r="713">
          <cell r="D713" t="str">
            <v>2GIG_GB1_345</v>
          </cell>
          <cell r="E713" t="str">
            <v>2GIG Glass Break Dectector</v>
          </cell>
          <cell r="F713">
            <v>59</v>
          </cell>
          <cell r="G713" t="str">
            <v>2EQUIP</v>
          </cell>
        </row>
        <row r="714">
          <cell r="D714" t="str">
            <v>2GIG_GC3GAXA</v>
          </cell>
          <cell r="E714" t="str">
            <v>2GIG- GC3G AT&amp;T Radio Module with antenna</v>
          </cell>
          <cell r="F714">
            <v>0</v>
          </cell>
          <cell r="G714" t="str">
            <v>2EQUIP</v>
          </cell>
        </row>
        <row r="715">
          <cell r="D715" t="str">
            <v>2GIG_GCCDMVA</v>
          </cell>
          <cell r="E715" t="str">
            <v>2 GIG GC3 3G Cell Radio Module (Verizon)</v>
          </cell>
          <cell r="F715">
            <v>0</v>
          </cell>
          <cell r="G715" t="str">
            <v>2EQUIP</v>
          </cell>
        </row>
        <row r="716">
          <cell r="D716" t="str">
            <v>2GIG_GCTBZ48</v>
          </cell>
          <cell r="E716" t="str">
            <v>2GIG Z_Wave Battery Power Smart Thermostat</v>
          </cell>
          <cell r="F716">
            <v>99</v>
          </cell>
          <cell r="G716" t="str">
            <v>2EQUIP</v>
          </cell>
        </row>
        <row r="717">
          <cell r="D717" t="str">
            <v>2GIG_GD00Z_4</v>
          </cell>
          <cell r="E717" t="str">
            <v>2GIG Z-Wave Garage Door Opener wRemote</v>
          </cell>
          <cell r="F717">
            <v>99</v>
          </cell>
          <cell r="G717" t="str">
            <v>2EQUIP</v>
          </cell>
        </row>
        <row r="718">
          <cell r="D718" t="str">
            <v>2GIG_GD00Z_5</v>
          </cell>
          <cell r="E718" t="str">
            <v>2GIG ZWave Garage Door Opener Remote Control</v>
          </cell>
          <cell r="F718">
            <v>99</v>
          </cell>
          <cell r="G718" t="str">
            <v>2EQUIP</v>
          </cell>
        </row>
        <row r="719">
          <cell r="D719" t="str">
            <v>2GIG_GDR1345</v>
          </cell>
          <cell r="E719" t="str">
            <v>2GIG Garage Door Remote Module</v>
          </cell>
          <cell r="F719">
            <v>0</v>
          </cell>
          <cell r="G719" t="str">
            <v>2EQUIP</v>
          </cell>
        </row>
        <row r="720">
          <cell r="D720" t="str">
            <v>2GIG_IMAGE1</v>
          </cell>
          <cell r="E720" t="str">
            <v>2GIG Image Sensor</v>
          </cell>
          <cell r="F720">
            <v>119</v>
          </cell>
          <cell r="G720" t="str">
            <v>2EQUIP</v>
          </cell>
        </row>
        <row r="721">
          <cell r="D721" t="str">
            <v>2GIG_KEY2</v>
          </cell>
          <cell r="E721" t="str">
            <v>2GIG 4 Button Key Ring Remote</v>
          </cell>
          <cell r="F721">
            <v>29</v>
          </cell>
          <cell r="G721" t="str">
            <v>2EQUIP</v>
          </cell>
        </row>
        <row r="722">
          <cell r="D722" t="str">
            <v>2GIG_LB60Z</v>
          </cell>
          <cell r="E722" t="str">
            <v>2GIG ZWave LED 60-watt Light Bulb</v>
          </cell>
          <cell r="F722">
            <v>49</v>
          </cell>
          <cell r="G722" t="str">
            <v>2EQUIP</v>
          </cell>
        </row>
        <row r="723">
          <cell r="D723" t="str">
            <v>2GIG_LB65R6Z</v>
          </cell>
          <cell r="E723" t="str">
            <v>2GIG Z_Wave Indoor Light Recessed Bulb</v>
          </cell>
          <cell r="F723">
            <v>49</v>
          </cell>
          <cell r="G723" t="str">
            <v>2EQUIP</v>
          </cell>
        </row>
        <row r="724">
          <cell r="D724" t="str">
            <v>2GIG_LBR30Z</v>
          </cell>
          <cell r="E724" t="str">
            <v>2 GIG Z_Wave Inddor Flood Light Bulb</v>
          </cell>
          <cell r="F724">
            <v>49</v>
          </cell>
          <cell r="G724" t="str">
            <v>2EQUIP</v>
          </cell>
        </row>
        <row r="725">
          <cell r="D725" t="str">
            <v>2GIG_LINECFF</v>
          </cell>
          <cell r="E725" t="str">
            <v>Firefighter (Connects existing HW Smokes)</v>
          </cell>
          <cell r="F725">
            <v>69</v>
          </cell>
          <cell r="G725" t="str">
            <v>2EQUIP</v>
          </cell>
        </row>
        <row r="726">
          <cell r="D726" t="str">
            <v>2GIG_PAD1</v>
          </cell>
          <cell r="E726" t="str">
            <v>2GIG Wireless Keypad</v>
          </cell>
          <cell r="F726">
            <v>49</v>
          </cell>
          <cell r="G726" t="str">
            <v>2EQUIP</v>
          </cell>
        </row>
        <row r="727">
          <cell r="D727" t="str">
            <v>2GIG_PANIC1</v>
          </cell>
          <cell r="E727" t="str">
            <v>2GIG Panic Button Remote</v>
          </cell>
          <cell r="F727">
            <v>39</v>
          </cell>
          <cell r="G727" t="str">
            <v>2EQUIP</v>
          </cell>
        </row>
        <row r="728">
          <cell r="D728" t="str">
            <v>2GIG_PD300EM</v>
          </cell>
          <cell r="E728" t="str">
            <v>2 GIG ZWave Plug in Lamp Module(PD300EMZ5-1)</v>
          </cell>
          <cell r="F728">
            <v>49</v>
          </cell>
          <cell r="G728" t="str">
            <v>2EQUIP</v>
          </cell>
        </row>
        <row r="729">
          <cell r="D729" t="str">
            <v>2GIG_PD300Z2</v>
          </cell>
          <cell r="E729" t="str">
            <v>2 GIG ZWave Plug in Lamp Module</v>
          </cell>
          <cell r="F729">
            <v>49</v>
          </cell>
          <cell r="G729" t="str">
            <v>2EQUIP</v>
          </cell>
        </row>
        <row r="730">
          <cell r="D730" t="str">
            <v>2GIG_PS15EMZ</v>
          </cell>
          <cell r="E730" t="str">
            <v>2GIG Z_Wave Plug in Appliance Module(PS15EMZ5-1)</v>
          </cell>
          <cell r="F730">
            <v>49</v>
          </cell>
          <cell r="G730" t="str">
            <v>2EQUIP</v>
          </cell>
        </row>
        <row r="731">
          <cell r="D731" t="str">
            <v>2GIG_PS15Z-2</v>
          </cell>
          <cell r="E731" t="str">
            <v>2GIG Z_Wave Plug in Appliance Module</v>
          </cell>
          <cell r="F731">
            <v>49</v>
          </cell>
          <cell r="G731" t="str">
            <v>2EQUIP</v>
          </cell>
        </row>
        <row r="732">
          <cell r="D732" t="str">
            <v>2GIG_TAKE_KI</v>
          </cell>
          <cell r="E732" t="str">
            <v>Hardwired Alarm System Conversion Kit</v>
          </cell>
          <cell r="F732">
            <v>0</v>
          </cell>
          <cell r="G732" t="str">
            <v>2HWE</v>
          </cell>
        </row>
        <row r="733">
          <cell r="D733" t="str">
            <v>2GIG_TAKE345</v>
          </cell>
          <cell r="E733" t="str">
            <v>H/W 2GIG Super Switch Wireless Takeover Module</v>
          </cell>
          <cell r="F733">
            <v>79</v>
          </cell>
          <cell r="G733" t="str">
            <v>2HWE</v>
          </cell>
        </row>
        <row r="734">
          <cell r="D734" t="str">
            <v>2GIG_TILT345</v>
          </cell>
          <cell r="E734" t="str">
            <v>2 GIG Tilt Sensor</v>
          </cell>
          <cell r="F734">
            <v>59</v>
          </cell>
          <cell r="G734" t="str">
            <v>2EQUIP</v>
          </cell>
        </row>
        <row r="735">
          <cell r="D735" t="str">
            <v>2GIG_TS1_E</v>
          </cell>
          <cell r="E735" t="str">
            <v>2GIG Wireless Touch Screen Keypad</v>
          </cell>
          <cell r="F735">
            <v>150</v>
          </cell>
          <cell r="G735" t="str">
            <v>2EQUIP</v>
          </cell>
        </row>
        <row r="736">
          <cell r="D736" t="str">
            <v>2GIG_UPDV</v>
          </cell>
          <cell r="E736" t="str">
            <v>Universal Update Device</v>
          </cell>
          <cell r="F736">
            <v>0</v>
          </cell>
          <cell r="G736" t="str">
            <v>2EQUIP</v>
          </cell>
        </row>
        <row r="737">
          <cell r="D737" t="str">
            <v>2GIG_WD1000Z</v>
          </cell>
          <cell r="E737" t="str">
            <v>2GIG ZWave Wall Dimmer</v>
          </cell>
          <cell r="F737">
            <v>49</v>
          </cell>
          <cell r="G737" t="str">
            <v>2EQUIP</v>
          </cell>
        </row>
        <row r="738">
          <cell r="D738" t="str">
            <v>2GIG_WD500Z1</v>
          </cell>
          <cell r="E738" t="str">
            <v>2GIG ZWave Wall Dimmer</v>
          </cell>
          <cell r="F738">
            <v>49</v>
          </cell>
          <cell r="G738" t="str">
            <v>2EQUIP</v>
          </cell>
        </row>
        <row r="739">
          <cell r="D739" t="str">
            <v>2GIG_XCVR2</v>
          </cell>
          <cell r="E739" t="str">
            <v>2GIG 900MHz Transceiver</v>
          </cell>
          <cell r="F739">
            <v>0</v>
          </cell>
          <cell r="G739" t="str">
            <v>2EQUIP</v>
          </cell>
        </row>
        <row r="740">
          <cell r="D740" t="str">
            <v>2GIGHOMEAUTO</v>
          </cell>
          <cell r="E740" t="str">
            <v>2GIG Home Automation Monitoring</v>
          </cell>
          <cell r="F740">
            <v>0</v>
          </cell>
          <cell r="G740" t="str">
            <v xml:space="preserve"> </v>
          </cell>
        </row>
        <row r="741">
          <cell r="D741" t="str">
            <v>2GNL</v>
          </cell>
          <cell r="E741" t="str">
            <v>Alarm Services with No Line</v>
          </cell>
          <cell r="F741">
            <v>0</v>
          </cell>
          <cell r="G741" t="str">
            <v>EQUIP</v>
          </cell>
        </row>
        <row r="742">
          <cell r="D742" t="str">
            <v>2GNLTW</v>
          </cell>
          <cell r="E742" t="str">
            <v>Alarm Services with No Line</v>
          </cell>
          <cell r="F742">
            <v>0</v>
          </cell>
          <cell r="G742" t="str">
            <v>EQUIP</v>
          </cell>
        </row>
        <row r="743">
          <cell r="D743" t="str">
            <v>2WAYVOICE</v>
          </cell>
          <cell r="E743" t="str">
            <v>Two Way Voice Service</v>
          </cell>
          <cell r="F743">
            <v>0</v>
          </cell>
          <cell r="G743" t="str">
            <v>EQUIP</v>
          </cell>
        </row>
        <row r="744">
          <cell r="D744" t="str">
            <v>3GNL</v>
          </cell>
          <cell r="E744" t="str">
            <v>Alarm Services with No Line</v>
          </cell>
          <cell r="F744">
            <v>0</v>
          </cell>
          <cell r="G744" t="str">
            <v>EQUIP</v>
          </cell>
        </row>
        <row r="745">
          <cell r="D745" t="str">
            <v>3GNLTW</v>
          </cell>
          <cell r="E745" t="str">
            <v>Alarm Services with No Line</v>
          </cell>
          <cell r="F745">
            <v>0</v>
          </cell>
          <cell r="G745" t="str">
            <v>EQUIP</v>
          </cell>
        </row>
        <row r="746">
          <cell r="D746" t="str">
            <v>3GNLTW_NEW</v>
          </cell>
          <cell r="E746" t="str">
            <v>Alarm Services with No Line</v>
          </cell>
          <cell r="F746">
            <v>0</v>
          </cell>
          <cell r="G746" t="str">
            <v xml:space="preserve"> </v>
          </cell>
        </row>
        <row r="747">
          <cell r="D747" t="str">
            <v>4219</v>
          </cell>
          <cell r="E747" t="str">
            <v>Honeywell 8 Zone expander</v>
          </cell>
          <cell r="F747">
            <v>0</v>
          </cell>
          <cell r="G747" t="str">
            <v>HWE</v>
          </cell>
        </row>
        <row r="748">
          <cell r="D748" t="str">
            <v>5800COA</v>
          </cell>
          <cell r="E748" t="str">
            <v>Wireless CO Detector</v>
          </cell>
          <cell r="F748">
            <v>89</v>
          </cell>
          <cell r="G748" t="str">
            <v>EQUIP</v>
          </cell>
        </row>
        <row r="749">
          <cell r="D749" t="str">
            <v>5800COMBO-CN</v>
          </cell>
          <cell r="E749" t="str">
            <v>Honewell Smoke and CO COMBO for 2GIG Panel</v>
          </cell>
          <cell r="F749">
            <v>158</v>
          </cell>
          <cell r="G749" t="str">
            <v>2EQUIP</v>
          </cell>
        </row>
        <row r="750">
          <cell r="D750" t="str">
            <v>5800MINI</v>
          </cell>
          <cell r="E750" t="str">
            <v>Honeywell Door/Window Transmitter</v>
          </cell>
          <cell r="F750">
            <v>29</v>
          </cell>
          <cell r="G750" t="str">
            <v>EQUIP</v>
          </cell>
        </row>
        <row r="751">
          <cell r="D751" t="str">
            <v>5802WXT</v>
          </cell>
          <cell r="E751" t="str">
            <v>Honeywell 1 button panic</v>
          </cell>
          <cell r="F751">
            <v>59</v>
          </cell>
          <cell r="G751" t="str">
            <v>HWE</v>
          </cell>
        </row>
        <row r="752">
          <cell r="D752" t="str">
            <v>5821</v>
          </cell>
          <cell r="E752" t="str">
            <v>Temp and Flood X-MTTR Selectable</v>
          </cell>
          <cell r="F752">
            <v>59</v>
          </cell>
          <cell r="G752" t="str">
            <v>EQUIP</v>
          </cell>
        </row>
        <row r="753">
          <cell r="D753" t="str">
            <v>5834-4</v>
          </cell>
          <cell r="E753" t="str">
            <v>Honeywell 4 button keyfob</v>
          </cell>
          <cell r="F753">
            <v>49</v>
          </cell>
          <cell r="G753" t="str">
            <v>HWE</v>
          </cell>
        </row>
        <row r="754">
          <cell r="D754" t="str">
            <v>5FORLIFE</v>
          </cell>
          <cell r="E754" t="str">
            <v>Bell Internet Offer #1 $5 for Life Discount</v>
          </cell>
          <cell r="F754">
            <v>0</v>
          </cell>
          <cell r="G754" t="str">
            <v xml:space="preserve"> </v>
          </cell>
        </row>
        <row r="755">
          <cell r="D755" t="str">
            <v>5FORLIFE-DB</v>
          </cell>
          <cell r="E755" t="str">
            <v>Bell Internet Offer #3 $5 Discount for Life with DB Camera</v>
          </cell>
          <cell r="F755">
            <v>0</v>
          </cell>
          <cell r="G755" t="str">
            <v xml:space="preserve"> </v>
          </cell>
        </row>
        <row r="756">
          <cell r="D756" t="str">
            <v>60-807-95R</v>
          </cell>
          <cell r="E756" t="str">
            <v>Simon XT ITI Pet Immune Saw Pir Motion</v>
          </cell>
          <cell r="F756">
            <v>49</v>
          </cell>
          <cell r="G756" t="str">
            <v>2EQUIP</v>
          </cell>
        </row>
        <row r="757">
          <cell r="D757" t="str">
            <v>60-873-95</v>
          </cell>
          <cell r="E757" t="str">
            <v>Simon XT Glass Break Sensor</v>
          </cell>
          <cell r="F757">
            <v>59</v>
          </cell>
          <cell r="G757" t="str">
            <v>2EQUIP</v>
          </cell>
        </row>
        <row r="758">
          <cell r="D758" t="str">
            <v>600-1048-BC</v>
          </cell>
          <cell r="E758" t="str">
            <v>Simon XTXTI/XTS LTE Bell Cell Radio</v>
          </cell>
          <cell r="F758">
            <v>0</v>
          </cell>
          <cell r="G758" t="str">
            <v>2EQUIP</v>
          </cell>
        </row>
        <row r="759">
          <cell r="D759" t="str">
            <v>600-1048-XTZ</v>
          </cell>
          <cell r="E759" t="str">
            <v>Simon XT Cell Radio Module w/zwave,image sensor</v>
          </cell>
          <cell r="F759">
            <v>0</v>
          </cell>
          <cell r="G759" t="str">
            <v>2EQUIP</v>
          </cell>
        </row>
        <row r="760">
          <cell r="D760" t="str">
            <v>60914</v>
          </cell>
          <cell r="E760" t="str">
            <v>Simon XT back-up battery</v>
          </cell>
          <cell r="F760">
            <v>15</v>
          </cell>
          <cell r="G760" t="str">
            <v>2EQUIP</v>
          </cell>
        </row>
        <row r="761">
          <cell r="D761" t="str">
            <v>60924RFTS</v>
          </cell>
          <cell r="E761" t="str">
            <v>Simon XT 2-Way RF Touchpad</v>
          </cell>
          <cell r="F761">
            <v>150</v>
          </cell>
          <cell r="G761" t="str">
            <v>2EQUIP</v>
          </cell>
        </row>
        <row r="762">
          <cell r="D762" t="str">
            <v>6150RF</v>
          </cell>
          <cell r="E762" t="str">
            <v>Honeywell with wireless receiver</v>
          </cell>
          <cell r="F762">
            <v>0</v>
          </cell>
          <cell r="G762" t="str">
            <v>HWE</v>
          </cell>
        </row>
        <row r="763">
          <cell r="D763" t="str">
            <v>6150RF (FR)</v>
          </cell>
          <cell r="E763" t="str">
            <v>HoneywellKeypad with wireless receiver-French</v>
          </cell>
          <cell r="F763">
            <v>0</v>
          </cell>
          <cell r="G763" t="str">
            <v>HWE</v>
          </cell>
        </row>
        <row r="764">
          <cell r="D764" t="str">
            <v>6151</v>
          </cell>
          <cell r="E764" t="str">
            <v>Honeywell Wired Keypad-fixed English</v>
          </cell>
          <cell r="F764">
            <v>79</v>
          </cell>
          <cell r="G764" t="str">
            <v>HWE</v>
          </cell>
        </row>
        <row r="765">
          <cell r="D765" t="str">
            <v>6151 (FR)</v>
          </cell>
          <cell r="E765" t="str">
            <v>Honeywell Wired Keypad French</v>
          </cell>
          <cell r="F765">
            <v>79</v>
          </cell>
          <cell r="G765" t="str">
            <v>HWE</v>
          </cell>
        </row>
        <row r="766">
          <cell r="D766" t="str">
            <v>6160</v>
          </cell>
          <cell r="E766" t="str">
            <v>Honeywell Alpha Keypad PGM tool</v>
          </cell>
          <cell r="F766">
            <v>129</v>
          </cell>
          <cell r="G766" t="str">
            <v>HWE</v>
          </cell>
        </row>
        <row r="767">
          <cell r="D767" t="str">
            <v>9GED18000-1</v>
          </cell>
          <cell r="E767" t="str">
            <v>SmartCode 10 (Solid Brass)</v>
          </cell>
          <cell r="F767">
            <v>199</v>
          </cell>
          <cell r="G767" t="str">
            <v>2EQUIP</v>
          </cell>
        </row>
        <row r="768">
          <cell r="D768" t="str">
            <v>9GED18000-15</v>
          </cell>
          <cell r="E768" t="str">
            <v>SmarCode 10 Traditional - Brass</v>
          </cell>
          <cell r="F768">
            <v>199</v>
          </cell>
          <cell r="G768" t="str">
            <v>2EQUIP</v>
          </cell>
        </row>
        <row r="769">
          <cell r="D769" t="str">
            <v>9GED18000-16</v>
          </cell>
          <cell r="E769" t="str">
            <v>SmarCode 10 Traditional -Satin Nickel</v>
          </cell>
          <cell r="F769">
            <v>199</v>
          </cell>
          <cell r="G769" t="str">
            <v>2EQUIP</v>
          </cell>
        </row>
        <row r="770">
          <cell r="D770" t="str">
            <v>9GED18000-17</v>
          </cell>
          <cell r="E770" t="str">
            <v>SmarCode 10 Traditional - Venetian Bronze</v>
          </cell>
          <cell r="F770">
            <v>199</v>
          </cell>
          <cell r="G770" t="str">
            <v>2EQUIP</v>
          </cell>
        </row>
        <row r="771">
          <cell r="D771" t="str">
            <v>9GED18000-2</v>
          </cell>
          <cell r="E771" t="str">
            <v>SmartCode 10 (Nickel Satin)</v>
          </cell>
          <cell r="F771">
            <v>199</v>
          </cell>
          <cell r="G771" t="str">
            <v>2EQUIP</v>
          </cell>
        </row>
        <row r="772">
          <cell r="D772" t="str">
            <v>9GED18000-3</v>
          </cell>
          <cell r="E772" t="str">
            <v>SmartCode 10 (Venetian Bronze)</v>
          </cell>
          <cell r="F772">
            <v>199</v>
          </cell>
          <cell r="G772" t="str">
            <v>2EQUIP</v>
          </cell>
        </row>
        <row r="773">
          <cell r="D773" t="str">
            <v>9GED21500-10</v>
          </cell>
          <cell r="E773" t="str">
            <v>SmarCode 10 Touchscreen Traditional - Satin Nickel</v>
          </cell>
          <cell r="F773">
            <v>249</v>
          </cell>
          <cell r="G773" t="str">
            <v>2EQUIP</v>
          </cell>
        </row>
        <row r="774">
          <cell r="D774" t="str">
            <v>9GED21500-11</v>
          </cell>
          <cell r="E774" t="str">
            <v>SmarCode 10 Touchscreen Traditional - Venetian Bronze</v>
          </cell>
          <cell r="F774">
            <v>249</v>
          </cell>
          <cell r="G774" t="str">
            <v>2EQUIP</v>
          </cell>
        </row>
        <row r="775">
          <cell r="D775" t="str">
            <v>9GED21500-4</v>
          </cell>
          <cell r="E775" t="str">
            <v>SmartCode 10 Touch (Solid Brass)</v>
          </cell>
          <cell r="F775">
            <v>249</v>
          </cell>
          <cell r="G775" t="str">
            <v>2EQUIP</v>
          </cell>
        </row>
        <row r="776">
          <cell r="D776" t="str">
            <v>9GED21500-5</v>
          </cell>
          <cell r="E776" t="str">
            <v>SmartCode 10 Touch (Nickel Satin)</v>
          </cell>
          <cell r="F776">
            <v>249</v>
          </cell>
          <cell r="G776" t="str">
            <v>2EQUIP</v>
          </cell>
        </row>
        <row r="777">
          <cell r="D777" t="str">
            <v>9GED21500-6</v>
          </cell>
          <cell r="E777" t="str">
            <v>SmartCode 10 Touch (Venetian Bronze)</v>
          </cell>
          <cell r="F777">
            <v>249</v>
          </cell>
          <cell r="G777" t="str">
            <v>2EQUIP</v>
          </cell>
        </row>
        <row r="778">
          <cell r="D778" t="str">
            <v>9GED21500-9</v>
          </cell>
          <cell r="E778" t="str">
            <v>SmarCode 10 Touchscreen Traditional - Brass</v>
          </cell>
          <cell r="F778">
            <v>249</v>
          </cell>
          <cell r="G778" t="str">
            <v>2EQUIP</v>
          </cell>
        </row>
        <row r="779">
          <cell r="D779" t="str">
            <v>A221</v>
          </cell>
          <cell r="E779" t="str">
            <v>3x5 Large Window Decals</v>
          </cell>
          <cell r="F779">
            <v>1.25</v>
          </cell>
          <cell r="G779" t="str">
            <v>ADV</v>
          </cell>
        </row>
        <row r="780">
          <cell r="D780" t="str">
            <v>A241</v>
          </cell>
          <cell r="E780" t="str">
            <v>AlarmForce Lawn Sign</v>
          </cell>
          <cell r="F780">
            <v>19.95</v>
          </cell>
          <cell r="G780" t="str">
            <v>ADV</v>
          </cell>
        </row>
        <row r="781">
          <cell r="D781" t="str">
            <v>A242</v>
          </cell>
          <cell r="E781" t="str">
            <v>Videorelay Lawn Sign</v>
          </cell>
          <cell r="F781">
            <v>19.95</v>
          </cell>
          <cell r="G781" t="str">
            <v>ADV</v>
          </cell>
        </row>
        <row r="782">
          <cell r="D782" t="str">
            <v>A242F</v>
          </cell>
          <cell r="E782" t="str">
            <v>Alarmforce Bell Video Lawn Signs (French)</v>
          </cell>
          <cell r="F782">
            <v>0</v>
          </cell>
          <cell r="G782" t="str">
            <v>VIDEO</v>
          </cell>
        </row>
        <row r="783">
          <cell r="D783" t="str">
            <v>AAE00464</v>
          </cell>
          <cell r="E783" t="str">
            <v>Cellular Radio for 4200x</v>
          </cell>
          <cell r="F783">
            <v>0</v>
          </cell>
          <cell r="G783" t="str">
            <v>2EQUIP</v>
          </cell>
        </row>
        <row r="784">
          <cell r="D784" t="str">
            <v>AC</v>
          </cell>
          <cell r="E784" t="str">
            <v>AlarmCare Services</v>
          </cell>
          <cell r="F784">
            <v>0</v>
          </cell>
          <cell r="G784" t="str">
            <v xml:space="preserve"> </v>
          </cell>
        </row>
        <row r="785">
          <cell r="D785" t="str">
            <v>AC-QC-EN</v>
          </cell>
          <cell r="E785" t="str">
            <v>Alarmcare control panel English</v>
          </cell>
          <cell r="F785">
            <v>0</v>
          </cell>
          <cell r="G785" t="str">
            <v>EQCARE</v>
          </cell>
        </row>
        <row r="786">
          <cell r="D786" t="str">
            <v>ACC</v>
          </cell>
          <cell r="E786" t="str">
            <v>AlarmCare Control Panel</v>
          </cell>
          <cell r="F786">
            <v>199</v>
          </cell>
          <cell r="G786" t="str">
            <v>EQCARE</v>
          </cell>
        </row>
        <row r="787">
          <cell r="D787" t="str">
            <v>ACC-QC-F</v>
          </cell>
          <cell r="E787" t="str">
            <v>Alarmcare control panel French</v>
          </cell>
          <cell r="F787">
            <v>0</v>
          </cell>
          <cell r="G787" t="str">
            <v>EQUIP</v>
          </cell>
        </row>
        <row r="788">
          <cell r="D788" t="str">
            <v>ACC_SSC00101</v>
          </cell>
          <cell r="E788" t="str">
            <v>AlarmCare 4200X panel</v>
          </cell>
          <cell r="F788">
            <v>0</v>
          </cell>
          <cell r="G788" t="str">
            <v>2EQUIP</v>
          </cell>
        </row>
        <row r="789">
          <cell r="D789" t="str">
            <v>ACCCELLFD</v>
          </cell>
          <cell r="E789" t="str">
            <v>AlarmCare Services (cell w/FD)</v>
          </cell>
          <cell r="F789">
            <v>0</v>
          </cell>
          <cell r="G789" t="str">
            <v xml:space="preserve"> </v>
          </cell>
        </row>
        <row r="790">
          <cell r="D790" t="str">
            <v>ACCELL</v>
          </cell>
          <cell r="E790" t="str">
            <v>AlarmCare Services w Cell</v>
          </cell>
          <cell r="F790">
            <v>0</v>
          </cell>
          <cell r="G790" t="str">
            <v xml:space="preserve"> </v>
          </cell>
        </row>
        <row r="791">
          <cell r="D791" t="str">
            <v>ACCEVSS3H2</v>
          </cell>
          <cell r="E791" t="str">
            <v>AlarmCare EVS Release 3 English Panel</v>
          </cell>
          <cell r="F791">
            <v>0</v>
          </cell>
          <cell r="G791" t="str">
            <v>RCARE</v>
          </cell>
        </row>
        <row r="792">
          <cell r="D792" t="str">
            <v>ACCEVSS3H3</v>
          </cell>
          <cell r="E792" t="str">
            <v>AlarmCare EVS Release 3 French Panel</v>
          </cell>
          <cell r="F792">
            <v>0</v>
          </cell>
          <cell r="G792" t="str">
            <v>RCARE</v>
          </cell>
        </row>
        <row r="793">
          <cell r="D793" t="str">
            <v>ACCEVSS4H2</v>
          </cell>
          <cell r="E793" t="str">
            <v>AlarmCare EVS Release 4 English Panel</v>
          </cell>
          <cell r="F793">
            <v>0</v>
          </cell>
          <cell r="G793" t="str">
            <v>RCARE</v>
          </cell>
        </row>
        <row r="794">
          <cell r="D794" t="str">
            <v>ACFD</v>
          </cell>
          <cell r="E794" t="str">
            <v>AlarmCare Services w Fall Detection</v>
          </cell>
          <cell r="F794">
            <v>0</v>
          </cell>
          <cell r="G794" t="str">
            <v xml:space="preserve"> </v>
          </cell>
        </row>
        <row r="795">
          <cell r="D795" t="str">
            <v>ACGO</v>
          </cell>
          <cell r="E795" t="str">
            <v>AlarmCare Mobile Service w Fall Detection</v>
          </cell>
          <cell r="F795">
            <v>99</v>
          </cell>
          <cell r="G795" t="str">
            <v>EQUIP</v>
          </cell>
        </row>
        <row r="796">
          <cell r="D796" t="str">
            <v>ACQCEN</v>
          </cell>
          <cell r="E796" t="str">
            <v>AlarmCare Home Basic Package (English Quebec)</v>
          </cell>
          <cell r="F796">
            <v>0</v>
          </cell>
          <cell r="G796" t="str">
            <v xml:space="preserve"> </v>
          </cell>
        </row>
        <row r="797">
          <cell r="D797" t="str">
            <v>ACQCENFD</v>
          </cell>
          <cell r="E797" t="str">
            <v>AlarmCare Home with Fall Detection Package (English Quebec)</v>
          </cell>
          <cell r="F797">
            <v>0</v>
          </cell>
          <cell r="G797" t="str">
            <v xml:space="preserve"> </v>
          </cell>
        </row>
        <row r="798">
          <cell r="D798" t="str">
            <v>ACQCF</v>
          </cell>
          <cell r="E798" t="str">
            <v>AlarmCare Home Basic Package (French Quebec)</v>
          </cell>
          <cell r="F798">
            <v>0</v>
          </cell>
          <cell r="G798" t="str">
            <v xml:space="preserve"> </v>
          </cell>
        </row>
        <row r="799">
          <cell r="D799" t="str">
            <v>ACQCFD</v>
          </cell>
          <cell r="E799" t="str">
            <v>AlarmCare Home with Fall Detection Package (French Quebec)</v>
          </cell>
          <cell r="F799">
            <v>0</v>
          </cell>
          <cell r="G799" t="str">
            <v xml:space="preserve"> </v>
          </cell>
        </row>
        <row r="800">
          <cell r="D800" t="str">
            <v>ADC-CONCORD</v>
          </cell>
          <cell r="E800" t="str">
            <v>ADC module for interlogix Concord</v>
          </cell>
          <cell r="F800">
            <v>0</v>
          </cell>
          <cell r="G800" t="str">
            <v>2HWE</v>
          </cell>
        </row>
        <row r="801">
          <cell r="D801" t="str">
            <v>ADC-SEM100PS</v>
          </cell>
          <cell r="E801" t="str">
            <v>System Enhanced Module - DSC Power Series</v>
          </cell>
          <cell r="F801">
            <v>0</v>
          </cell>
          <cell r="G801" t="str">
            <v>2HWE</v>
          </cell>
        </row>
        <row r="802">
          <cell r="D802" t="str">
            <v>ADC-SEM100VT</v>
          </cell>
          <cell r="E802" t="str">
            <v>Honeywell/ADEMCO VISTA SEM</v>
          </cell>
          <cell r="F802">
            <v>0</v>
          </cell>
          <cell r="G802" t="str">
            <v>2HWE</v>
          </cell>
        </row>
        <row r="803">
          <cell r="D803" t="str">
            <v>ADC-SEM210PS</v>
          </cell>
          <cell r="E803" t="str">
            <v>System enhancement module</v>
          </cell>
          <cell r="F803">
            <v>0</v>
          </cell>
          <cell r="G803" t="str">
            <v>2HWE</v>
          </cell>
        </row>
        <row r="804">
          <cell r="D804" t="str">
            <v>ADC-SEM210VT</v>
          </cell>
          <cell r="E804" t="str">
            <v>Honeywell Vista Sem</v>
          </cell>
          <cell r="F804">
            <v>0</v>
          </cell>
          <cell r="G804" t="str">
            <v>2HWE</v>
          </cell>
        </row>
        <row r="805">
          <cell r="D805" t="str">
            <v>ADC-T2000</v>
          </cell>
          <cell r="E805" t="str">
            <v>2GIG Z Wave  ProgrammableThermostat</v>
          </cell>
          <cell r="F805">
            <v>99</v>
          </cell>
          <cell r="G805" t="str">
            <v>2EQUIP</v>
          </cell>
        </row>
        <row r="806">
          <cell r="D806" t="str">
            <v>ADC-VACC-W</v>
          </cell>
          <cell r="E806" t="str">
            <v>ADC-W100 Wi-Fi bridge</v>
          </cell>
          <cell r="F806">
            <v>0</v>
          </cell>
          <cell r="G806" t="str">
            <v>2EQUIP</v>
          </cell>
        </row>
        <row r="807">
          <cell r="D807" t="str">
            <v>ADC-VDB106</v>
          </cell>
          <cell r="E807" t="str">
            <v>Slim line door bell camera bronze</v>
          </cell>
          <cell r="F807">
            <v>199</v>
          </cell>
          <cell r="G807" t="str">
            <v>2EQUIP</v>
          </cell>
        </row>
        <row r="808">
          <cell r="D808" t="str">
            <v>ADC-W100</v>
          </cell>
          <cell r="E808" t="str">
            <v>PoE to Wi-Fi Bridge</v>
          </cell>
          <cell r="F808">
            <v>0</v>
          </cell>
          <cell r="G808" t="str">
            <v>2EQUIP</v>
          </cell>
        </row>
        <row r="809">
          <cell r="D809" t="str">
            <v>ADC_CAMERA</v>
          </cell>
          <cell r="E809" t="str">
            <v>ADC Camera Monitoring</v>
          </cell>
          <cell r="F809">
            <v>0</v>
          </cell>
          <cell r="G809" t="str">
            <v xml:space="preserve"> </v>
          </cell>
        </row>
        <row r="810">
          <cell r="D810" t="str">
            <v>ADC_DOORBELL</v>
          </cell>
          <cell r="E810" t="str">
            <v>ADC DoorBell Camera</v>
          </cell>
          <cell r="F810">
            <v>199</v>
          </cell>
          <cell r="G810" t="str">
            <v>2VIDEO</v>
          </cell>
        </row>
        <row r="811">
          <cell r="D811" t="str">
            <v>ADC_DRBELLC</v>
          </cell>
          <cell r="E811" t="str">
            <v>ADC DoorBell Camera $0 Promotion</v>
          </cell>
          <cell r="F811">
            <v>0</v>
          </cell>
          <cell r="G811" t="str">
            <v>2VIDEO</v>
          </cell>
        </row>
        <row r="812">
          <cell r="D812" t="str">
            <v>ADC_SLIMBELL</v>
          </cell>
          <cell r="E812" t="str">
            <v>ADC Slim line Doorbell</v>
          </cell>
          <cell r="F812">
            <v>199</v>
          </cell>
          <cell r="G812" t="str">
            <v>2EQUIP</v>
          </cell>
        </row>
        <row r="813">
          <cell r="D813" t="str">
            <v>ADC_SVR1001</v>
          </cell>
          <cell r="E813" t="str">
            <v>H/W 2GIG_1TB Stream Video Recorder (SVR)</v>
          </cell>
          <cell r="F813">
            <v>399</v>
          </cell>
          <cell r="G813" t="str">
            <v>2VIDEO</v>
          </cell>
        </row>
        <row r="814">
          <cell r="D814" t="str">
            <v>ADC_SVR1002</v>
          </cell>
          <cell r="E814" t="str">
            <v>H/W 2GIG_2TB Stream Video Recorder (SVR</v>
          </cell>
          <cell r="F814">
            <v>499</v>
          </cell>
          <cell r="G814" t="str">
            <v>2VIDEO</v>
          </cell>
        </row>
        <row r="815">
          <cell r="D815" t="str">
            <v>ADC_SVR1221</v>
          </cell>
          <cell r="E815" t="str">
            <v>1TB Stream video recorder (SVR)</v>
          </cell>
          <cell r="F815">
            <v>349</v>
          </cell>
          <cell r="G815" t="str">
            <v>2EQUIP</v>
          </cell>
        </row>
        <row r="816">
          <cell r="D816" t="str">
            <v>ADC_V521R</v>
          </cell>
          <cell r="E816" t="str">
            <v>ADC Indoor Wireless fixed IP Camera with Night Vision</v>
          </cell>
          <cell r="F816">
            <v>149</v>
          </cell>
          <cell r="G816" t="str">
            <v>2VIDEO</v>
          </cell>
        </row>
        <row r="817">
          <cell r="D817" t="str">
            <v>ADC_V620PT</v>
          </cell>
          <cell r="E817" t="str">
            <v>Indoor Wireless PT IP Camera</v>
          </cell>
          <cell r="F817">
            <v>299</v>
          </cell>
          <cell r="G817" t="str">
            <v>2VIDEO</v>
          </cell>
        </row>
        <row r="818">
          <cell r="D818" t="str">
            <v>ADC_V721W</v>
          </cell>
          <cell r="E818" t="str">
            <v>Outdoor Wireless IP Camera with Night Vision</v>
          </cell>
          <cell r="F818">
            <v>199</v>
          </cell>
          <cell r="G818" t="str">
            <v>2VIDEO</v>
          </cell>
        </row>
        <row r="819">
          <cell r="D819" t="str">
            <v>ADC_VAC_DBWI</v>
          </cell>
          <cell r="E819" t="str">
            <v>2 GIG Door Bell Adapter</v>
          </cell>
          <cell r="F819">
            <v>0</v>
          </cell>
          <cell r="G819" t="str">
            <v>2EQUIP</v>
          </cell>
        </row>
        <row r="820">
          <cell r="D820" t="str">
            <v>ADC_VIDEO_S</v>
          </cell>
          <cell r="E820" t="str">
            <v>ADC Video Service no Inventory</v>
          </cell>
          <cell r="F820">
            <v>0</v>
          </cell>
          <cell r="G820" t="str">
            <v>2EQUIP</v>
          </cell>
        </row>
        <row r="821">
          <cell r="D821" t="str">
            <v>ADC_VPE_9FT</v>
          </cell>
          <cell r="E821" t="str">
            <v>2GIG New Video Extension</v>
          </cell>
          <cell r="F821">
            <v>0</v>
          </cell>
          <cell r="G821" t="str">
            <v>2EQUIP</v>
          </cell>
        </row>
        <row r="822">
          <cell r="D822" t="str">
            <v>ADCSEM210VTL</v>
          </cell>
          <cell r="E822" t="str">
            <v>System Enhanced Module - HW</v>
          </cell>
          <cell r="F822">
            <v>0</v>
          </cell>
          <cell r="G822" t="str">
            <v>2EQUIP</v>
          </cell>
        </row>
        <row r="823">
          <cell r="D823" t="str">
            <v>ADI-467</v>
          </cell>
          <cell r="E823" t="str">
            <v>Hardwire 12V Battery for Honeywell</v>
          </cell>
          <cell r="F823">
            <v>0</v>
          </cell>
          <cell r="G823" t="str">
            <v>HWE</v>
          </cell>
        </row>
        <row r="824">
          <cell r="D824" t="str">
            <v>ADI_MOTION</v>
          </cell>
          <cell r="E824" t="str">
            <v>Honeywell/ADI Motion</v>
          </cell>
          <cell r="F824">
            <v>49</v>
          </cell>
          <cell r="G824" t="str">
            <v>2EQUIP</v>
          </cell>
        </row>
        <row r="825">
          <cell r="D825" t="str">
            <v>ADI_SMOKE</v>
          </cell>
          <cell r="E825" t="str">
            <v>Honeywell/ADI Wireless Smoke &amp; Heat Dectector</v>
          </cell>
          <cell r="F825">
            <v>69</v>
          </cell>
          <cell r="G825" t="str">
            <v>2EQUIP</v>
          </cell>
        </row>
        <row r="826">
          <cell r="D826" t="str">
            <v>ADJ</v>
          </cell>
          <cell r="E826" t="str">
            <v>Odd Cents Adjustments</v>
          </cell>
          <cell r="F826">
            <v>0</v>
          </cell>
          <cell r="G826" t="str">
            <v>RMR</v>
          </cell>
        </row>
        <row r="827">
          <cell r="D827" t="str">
            <v>AF ACCESS</v>
          </cell>
          <cell r="E827" t="str">
            <v>AF Access Services</v>
          </cell>
          <cell r="F827">
            <v>0</v>
          </cell>
          <cell r="G827" t="str">
            <v xml:space="preserve"> </v>
          </cell>
        </row>
        <row r="828">
          <cell r="D828" t="str">
            <v>AF CONNECT_N</v>
          </cell>
          <cell r="E828" t="str">
            <v>AF Connect Services</v>
          </cell>
          <cell r="F828">
            <v>0</v>
          </cell>
          <cell r="G828" t="str">
            <v xml:space="preserve"> </v>
          </cell>
        </row>
        <row r="829">
          <cell r="D829" t="str">
            <v>AF_ADDON_PE</v>
          </cell>
          <cell r="E829" t="str">
            <v>AF Add on Peripheral</v>
          </cell>
          <cell r="F829">
            <v>0</v>
          </cell>
          <cell r="G829" t="str">
            <v>EQUIP</v>
          </cell>
        </row>
        <row r="830">
          <cell r="D830" t="str">
            <v>AF_CONNECT</v>
          </cell>
          <cell r="E830" t="str">
            <v>AF Connect Service</v>
          </cell>
          <cell r="F830">
            <v>0</v>
          </cell>
          <cell r="G830" t="str">
            <v>EQAFC</v>
          </cell>
        </row>
        <row r="831">
          <cell r="D831" t="str">
            <v>AFCRED</v>
          </cell>
          <cell r="E831" t="str">
            <v>AF Credit Offered</v>
          </cell>
          <cell r="F831">
            <v>-2.95</v>
          </cell>
          <cell r="G831" t="str">
            <v>RAFC</v>
          </cell>
        </row>
        <row r="832">
          <cell r="D832" t="str">
            <v>AFI-BRKT.SH.</v>
          </cell>
          <cell r="E832" t="str">
            <v>VR Camera Shelf Bracket</v>
          </cell>
          <cell r="F832">
            <v>0</v>
          </cell>
          <cell r="G832" t="str">
            <v>VIDEO</v>
          </cell>
        </row>
        <row r="833">
          <cell r="D833" t="str">
            <v>AFI-BRKT.W/P</v>
          </cell>
          <cell r="E833" t="str">
            <v>VR Camera Wall Bracket</v>
          </cell>
          <cell r="F833">
            <v>0</v>
          </cell>
          <cell r="G833" t="str">
            <v>VIDEO</v>
          </cell>
        </row>
        <row r="834">
          <cell r="D834" t="str">
            <v>ANTENNA</v>
          </cell>
          <cell r="E834" t="str">
            <v>Antenna for Plus Radio</v>
          </cell>
          <cell r="F834">
            <v>0</v>
          </cell>
          <cell r="G834" t="str">
            <v>2EQUIP</v>
          </cell>
        </row>
        <row r="835">
          <cell r="D835" t="str">
            <v>AP9500DX</v>
          </cell>
          <cell r="E835" t="str">
            <v>AlarmVoice Services</v>
          </cell>
          <cell r="F835">
            <v>0</v>
          </cell>
          <cell r="G835" t="str">
            <v>EQUIP</v>
          </cell>
        </row>
        <row r="836">
          <cell r="D836" t="str">
            <v>AP9500SX</v>
          </cell>
          <cell r="E836" t="str">
            <v>AlarmVoice Services</v>
          </cell>
          <cell r="F836">
            <v>0</v>
          </cell>
          <cell r="G836" t="str">
            <v>EQUIP</v>
          </cell>
        </row>
        <row r="837">
          <cell r="D837" t="str">
            <v>APLUSCRED</v>
          </cell>
          <cell r="E837" t="str">
            <v>Aplus Monitoring Credits</v>
          </cell>
          <cell r="F837">
            <v>-4.95</v>
          </cell>
          <cell r="G837" t="str">
            <v>RMR_SV</v>
          </cell>
        </row>
        <row r="838">
          <cell r="D838" t="str">
            <v>ARM/DISARM</v>
          </cell>
          <cell r="E838" t="str">
            <v>Scheduled Arm/Disarm</v>
          </cell>
          <cell r="F838">
            <v>0</v>
          </cell>
          <cell r="G838" t="str">
            <v xml:space="preserve"> </v>
          </cell>
        </row>
        <row r="839">
          <cell r="D839" t="str">
            <v>AVB</v>
          </cell>
          <cell r="E839" t="str">
            <v>AlarmVoice Services</v>
          </cell>
          <cell r="F839">
            <v>0</v>
          </cell>
          <cell r="G839" t="str">
            <v>EQUIP</v>
          </cell>
        </row>
        <row r="840">
          <cell r="D840" t="str">
            <v>AVR2DX</v>
          </cell>
          <cell r="E840" t="str">
            <v>AlarmVoice Services</v>
          </cell>
          <cell r="F840">
            <v>0</v>
          </cell>
          <cell r="G840" t="str">
            <v>EQUIP</v>
          </cell>
        </row>
        <row r="841">
          <cell r="D841" t="str">
            <v>AVR2SX</v>
          </cell>
          <cell r="E841" t="str">
            <v>AlarmVoice Services</v>
          </cell>
          <cell r="F841">
            <v>0</v>
          </cell>
          <cell r="G841" t="str">
            <v>EQUIP</v>
          </cell>
        </row>
        <row r="842">
          <cell r="D842" t="str">
            <v>AVRDX</v>
          </cell>
          <cell r="E842" t="str">
            <v>AlarmVoice Services</v>
          </cell>
          <cell r="F842">
            <v>0</v>
          </cell>
          <cell r="G842" t="str">
            <v>EQUIP</v>
          </cell>
        </row>
        <row r="843">
          <cell r="D843" t="str">
            <v>AVRSX</v>
          </cell>
          <cell r="E843" t="str">
            <v>AlarmVoice Services</v>
          </cell>
          <cell r="F843">
            <v>0</v>
          </cell>
          <cell r="G843" t="str">
            <v>EQUIP</v>
          </cell>
        </row>
        <row r="844">
          <cell r="D844" t="str">
            <v>AVSDX</v>
          </cell>
          <cell r="E844" t="str">
            <v>AlarmVoice Services</v>
          </cell>
          <cell r="F844">
            <v>0</v>
          </cell>
          <cell r="G844" t="str">
            <v>EQUIP</v>
          </cell>
        </row>
        <row r="845">
          <cell r="D845" t="str">
            <v>AVSSX</v>
          </cell>
          <cell r="E845" t="str">
            <v>AlarmVoice Services</v>
          </cell>
          <cell r="F845">
            <v>0</v>
          </cell>
          <cell r="G845" t="str">
            <v>EQUIP</v>
          </cell>
        </row>
        <row r="846">
          <cell r="D846" t="str">
            <v>BASICPACKAGE</v>
          </cell>
          <cell r="E846" t="str">
            <v>Equipment - Basic Package Missing</v>
          </cell>
          <cell r="F846">
            <v>0</v>
          </cell>
          <cell r="G846" t="str">
            <v>EQUIPS</v>
          </cell>
        </row>
        <row r="847">
          <cell r="D847" t="str">
            <v>BEST</v>
          </cell>
          <cell r="E847" t="str">
            <v>2GIG Smart Home Bundle</v>
          </cell>
          <cell r="F847">
            <v>0</v>
          </cell>
          <cell r="G847" t="str">
            <v xml:space="preserve"> </v>
          </cell>
        </row>
        <row r="848">
          <cell r="D848" t="str">
            <v>BETTER</v>
          </cell>
          <cell r="E848" t="str">
            <v>2GIG Video Bundle</v>
          </cell>
          <cell r="F848">
            <v>0</v>
          </cell>
          <cell r="G848" t="str">
            <v xml:space="preserve"> </v>
          </cell>
        </row>
        <row r="849">
          <cell r="D849" t="str">
            <v>BULK_DISC</v>
          </cell>
          <cell r="E849" t="str">
            <v>Bulk Discount for Multiple Accounts</v>
          </cell>
          <cell r="F849">
            <v>0</v>
          </cell>
          <cell r="G849" t="str">
            <v xml:space="preserve"> </v>
          </cell>
        </row>
        <row r="850">
          <cell r="D850" t="str">
            <v>BULK_DISC_SP</v>
          </cell>
          <cell r="E850" t="str">
            <v>Alarmforce Bulk Discount for Multi Accounts</v>
          </cell>
          <cell r="F850">
            <v>0</v>
          </cell>
          <cell r="G850" t="str">
            <v xml:space="preserve"> </v>
          </cell>
        </row>
        <row r="851">
          <cell r="D851" t="str">
            <v>C_LIFTMASTER</v>
          </cell>
          <cell r="E851" t="str">
            <v>Customer provided liftMaster MyQ Internet Gateway</v>
          </cell>
          <cell r="F851">
            <v>0</v>
          </cell>
          <cell r="G851" t="str">
            <v>2EQUIP</v>
          </cell>
        </row>
        <row r="852">
          <cell r="D852" t="str">
            <v>C_ZWDRLOCKS</v>
          </cell>
          <cell r="E852" t="str">
            <v>Customer Provide ZWave Door Locks</v>
          </cell>
          <cell r="F852">
            <v>0</v>
          </cell>
          <cell r="G852" t="str">
            <v>2EQUIP</v>
          </cell>
        </row>
        <row r="853">
          <cell r="D853" t="str">
            <v>C_ZWGRDOOR</v>
          </cell>
          <cell r="E853" t="str">
            <v>Customer Provide ZWave Garage Door Opener</v>
          </cell>
          <cell r="F853">
            <v>0</v>
          </cell>
          <cell r="G853" t="str">
            <v>2EQUIP</v>
          </cell>
        </row>
        <row r="854">
          <cell r="D854" t="str">
            <v>C_ZWLIGHTS</v>
          </cell>
          <cell r="E854" t="str">
            <v>Customer Provided ZWave Equipment</v>
          </cell>
          <cell r="F854">
            <v>0</v>
          </cell>
          <cell r="G854" t="str">
            <v>2EQUIP</v>
          </cell>
        </row>
        <row r="855">
          <cell r="D855" t="str">
            <v>C_ZWNEST</v>
          </cell>
          <cell r="E855" t="str">
            <v>Customer Provided ZWave NEST Thermostats</v>
          </cell>
          <cell r="F855">
            <v>0</v>
          </cell>
          <cell r="G855" t="str">
            <v>2EQUIP</v>
          </cell>
        </row>
        <row r="856">
          <cell r="D856" t="str">
            <v>C_ZWTHERMOST</v>
          </cell>
          <cell r="E856" t="str">
            <v>Customer Provided ZWave Thermostats</v>
          </cell>
          <cell r="F856">
            <v>0</v>
          </cell>
          <cell r="G856" t="str">
            <v>2EQUIP</v>
          </cell>
        </row>
        <row r="857">
          <cell r="D857" t="str">
            <v>C001WG</v>
          </cell>
          <cell r="E857" t="str">
            <v>Embedded Magnetic Contact</v>
          </cell>
          <cell r="F857">
            <v>2.94</v>
          </cell>
          <cell r="G857" t="str">
            <v>EQUIP</v>
          </cell>
        </row>
        <row r="858">
          <cell r="D858" t="str">
            <v>C1/2AA</v>
          </cell>
          <cell r="E858" t="str">
            <v>1/2 AA Lithium Battery</v>
          </cell>
          <cell r="F858">
            <v>9.9499999999999993</v>
          </cell>
          <cell r="G858" t="str">
            <v>EQUIP</v>
          </cell>
        </row>
        <row r="859">
          <cell r="D859" t="str">
            <v>C1012B</v>
          </cell>
          <cell r="E859" t="str">
            <v>HW Smoke Detector</v>
          </cell>
          <cell r="F859">
            <v>59.9</v>
          </cell>
          <cell r="G859" t="str">
            <v>EQUIHW</v>
          </cell>
        </row>
        <row r="860">
          <cell r="D860" t="str">
            <v>C10P</v>
          </cell>
          <cell r="E860" t="str">
            <v>Keypad</v>
          </cell>
          <cell r="F860">
            <v>89</v>
          </cell>
          <cell r="G860" t="str">
            <v>EQUIP</v>
          </cell>
        </row>
        <row r="861">
          <cell r="D861" t="str">
            <v>C128</v>
          </cell>
          <cell r="E861" t="str">
            <v>AVS Backup Battery</v>
          </cell>
          <cell r="F861">
            <v>19</v>
          </cell>
          <cell r="G861" t="str">
            <v>EQUIP</v>
          </cell>
        </row>
        <row r="862">
          <cell r="D862" t="str">
            <v>C150PC</v>
          </cell>
          <cell r="E862" t="str">
            <v>Pan, Can &amp; Board</v>
          </cell>
          <cell r="F862">
            <v>78.900000000000006</v>
          </cell>
          <cell r="G862" t="str">
            <v>HWE</v>
          </cell>
        </row>
        <row r="863">
          <cell r="D863" t="str">
            <v>C150RK</v>
          </cell>
          <cell r="E863" t="str">
            <v>Hardwire Keypad</v>
          </cell>
          <cell r="F863">
            <v>60</v>
          </cell>
          <cell r="G863" t="str">
            <v>EQUIHW</v>
          </cell>
        </row>
        <row r="864">
          <cell r="D864" t="str">
            <v>C3.6VAAL</v>
          </cell>
          <cell r="E864" t="str">
            <v>3.6V AA Lithium Battery</v>
          </cell>
          <cell r="F864">
            <v>9.9499999999999993</v>
          </cell>
          <cell r="G864" t="str">
            <v>EQUIP</v>
          </cell>
        </row>
        <row r="865">
          <cell r="D865" t="str">
            <v>C31P</v>
          </cell>
          <cell r="E865" t="str">
            <v>Door/Window Sensor</v>
          </cell>
          <cell r="F865">
            <v>69</v>
          </cell>
          <cell r="G865" t="str">
            <v>EQUIP</v>
          </cell>
        </row>
        <row r="866">
          <cell r="D866" t="str">
            <v>C42P</v>
          </cell>
          <cell r="E866" t="str">
            <v>DX Key Fob</v>
          </cell>
          <cell r="F866">
            <v>49</v>
          </cell>
          <cell r="G866" t="str">
            <v>EQUIP</v>
          </cell>
        </row>
        <row r="867">
          <cell r="D867" t="str">
            <v>C50F</v>
          </cell>
          <cell r="E867" t="str">
            <v>Remote Speaker</v>
          </cell>
          <cell r="F867">
            <v>19.899999999999999</v>
          </cell>
          <cell r="G867" t="str">
            <v>EQUIP</v>
          </cell>
        </row>
        <row r="868">
          <cell r="D868" t="str">
            <v>C54P</v>
          </cell>
          <cell r="E868" t="str">
            <v>Motion Sensor</v>
          </cell>
          <cell r="F868">
            <v>99</v>
          </cell>
          <cell r="G868" t="str">
            <v>EQUIP</v>
          </cell>
        </row>
        <row r="869">
          <cell r="D869" t="str">
            <v>C72P</v>
          </cell>
          <cell r="E869" t="str">
            <v>DX Smoke</v>
          </cell>
          <cell r="F869">
            <v>105</v>
          </cell>
          <cell r="G869" t="str">
            <v>EQUIP</v>
          </cell>
        </row>
        <row r="870">
          <cell r="D870" t="str">
            <v>C9VA</v>
          </cell>
          <cell r="E870" t="str">
            <v>9V Alkaline Battery</v>
          </cell>
          <cell r="F870">
            <v>3</v>
          </cell>
          <cell r="G870" t="str">
            <v>EQUIP</v>
          </cell>
        </row>
        <row r="871">
          <cell r="D871" t="str">
            <v>C9VL</v>
          </cell>
          <cell r="E871" t="str">
            <v>9V Lithium Battery</v>
          </cell>
          <cell r="F871">
            <v>19</v>
          </cell>
          <cell r="G871" t="str">
            <v>EQUIP</v>
          </cell>
        </row>
        <row r="872">
          <cell r="D872" t="str">
            <v>CAA_MAGAZINE</v>
          </cell>
          <cell r="E872" t="str">
            <v>CAA_MAGAZINE -2 Months NC Monitoring</v>
          </cell>
          <cell r="F872">
            <v>0</v>
          </cell>
          <cell r="G872" t="str">
            <v>RMR</v>
          </cell>
        </row>
        <row r="873">
          <cell r="D873" t="str">
            <v>CAAA</v>
          </cell>
          <cell r="E873" t="str">
            <v>AAA Alkaline Battery</v>
          </cell>
          <cell r="F873">
            <v>1.95</v>
          </cell>
          <cell r="G873" t="str">
            <v>EQUIP</v>
          </cell>
        </row>
        <row r="874">
          <cell r="D874" t="str">
            <v>CAMERA</v>
          </cell>
          <cell r="E874" t="str">
            <v>VideoRelay Camera w/Door Bracket</v>
          </cell>
          <cell r="F874">
            <v>0</v>
          </cell>
          <cell r="G874" t="str">
            <v>VIDEO</v>
          </cell>
        </row>
        <row r="875">
          <cell r="D875" t="str">
            <v>CAMERA_N</v>
          </cell>
          <cell r="E875" t="str">
            <v>VideoRelay Camera w/Door Bracket Non Bundle</v>
          </cell>
          <cell r="F875">
            <v>0</v>
          </cell>
          <cell r="G875" t="str">
            <v>VIDEO</v>
          </cell>
        </row>
        <row r="876">
          <cell r="D876" t="str">
            <v>CAMERA2</v>
          </cell>
          <cell r="E876" t="str">
            <v>VR Service for Additiional Camera</v>
          </cell>
          <cell r="F876">
            <v>0</v>
          </cell>
          <cell r="G876" t="str">
            <v>VIDEO</v>
          </cell>
        </row>
        <row r="877">
          <cell r="D877" t="str">
            <v>CAMERA2A</v>
          </cell>
          <cell r="E877" t="str">
            <v>Billable VR Camera</v>
          </cell>
          <cell r="F877">
            <v>0</v>
          </cell>
          <cell r="G877" t="str">
            <v>VIDEO</v>
          </cell>
        </row>
        <row r="878">
          <cell r="D878" t="str">
            <v>CAMRELOC</v>
          </cell>
          <cell r="E878" t="str">
            <v>VR Camera Relocation Service Fees</v>
          </cell>
          <cell r="F878">
            <v>99</v>
          </cell>
          <cell r="G878" t="str">
            <v>VIDEO</v>
          </cell>
        </row>
        <row r="879">
          <cell r="D879" t="str">
            <v>CANADA POST</v>
          </cell>
          <cell r="E879" t="str">
            <v>CANADA POST - 2 Months NC Monitoring</v>
          </cell>
          <cell r="F879">
            <v>0</v>
          </cell>
          <cell r="G879" t="str">
            <v>RMR</v>
          </cell>
        </row>
        <row r="880">
          <cell r="D880" t="str">
            <v>CARP16</v>
          </cell>
          <cell r="E880" t="str">
            <v>CARP16 - 1 Month NC Monitoring</v>
          </cell>
          <cell r="F880">
            <v>0</v>
          </cell>
          <cell r="G880" t="str">
            <v>RCARE</v>
          </cell>
        </row>
        <row r="881">
          <cell r="D881" t="str">
            <v>CCTA</v>
          </cell>
          <cell r="E881" t="str">
            <v>Door Contacts</v>
          </cell>
          <cell r="F881">
            <v>5</v>
          </cell>
          <cell r="G881" t="str">
            <v>EQUIHW</v>
          </cell>
        </row>
        <row r="882">
          <cell r="D882" t="str">
            <v>CDXS-80</v>
          </cell>
          <cell r="E882" t="str">
            <v>Carbon Monoxide Detector DXS-80</v>
          </cell>
          <cell r="F882">
            <v>149</v>
          </cell>
          <cell r="G882" t="str">
            <v>EQUIP</v>
          </cell>
        </row>
        <row r="883">
          <cell r="D883" t="str">
            <v>CE373</v>
          </cell>
          <cell r="E883" t="str">
            <v>HW Smoke Detector</v>
          </cell>
          <cell r="F883">
            <v>150</v>
          </cell>
          <cell r="G883" t="str">
            <v>EQUIHW</v>
          </cell>
        </row>
        <row r="884">
          <cell r="D884" t="str">
            <v>CGS314</v>
          </cell>
          <cell r="E884" t="str">
            <v>SBC AC Adaptor</v>
          </cell>
          <cell r="F884">
            <v>15</v>
          </cell>
          <cell r="G884" t="str">
            <v>EQUIP</v>
          </cell>
        </row>
        <row r="885">
          <cell r="D885" t="str">
            <v>CHIMEBTN</v>
          </cell>
          <cell r="E885" t="str">
            <v>VideoRelay Door Chime Button</v>
          </cell>
          <cell r="F885">
            <v>0</v>
          </cell>
          <cell r="G885" t="str">
            <v>VIDEO</v>
          </cell>
        </row>
        <row r="886">
          <cell r="D886" t="str">
            <v>CHIMERX</v>
          </cell>
          <cell r="E886" t="str">
            <v>VideoRelay Door Chime Receiver</v>
          </cell>
          <cell r="F886">
            <v>0</v>
          </cell>
          <cell r="G886" t="str">
            <v>VIDEO</v>
          </cell>
        </row>
        <row r="887">
          <cell r="D887" t="str">
            <v>CHWB</v>
          </cell>
          <cell r="E887" t="str">
            <v>Hardwire Battery</v>
          </cell>
          <cell r="F887">
            <v>36.799999999999997</v>
          </cell>
          <cell r="G887" t="str">
            <v>EQUIHW</v>
          </cell>
        </row>
        <row r="888">
          <cell r="D888" t="str">
            <v>CLMT</v>
          </cell>
          <cell r="E888" t="str">
            <v>SX Panic</v>
          </cell>
          <cell r="F888">
            <v>0</v>
          </cell>
          <cell r="G888" t="str">
            <v>EQUIP</v>
          </cell>
        </row>
        <row r="889">
          <cell r="D889" t="str">
            <v>CMD481508</v>
          </cell>
          <cell r="E889" t="str">
            <v>EVS AC Adaptor</v>
          </cell>
          <cell r="F889">
            <v>15</v>
          </cell>
          <cell r="G889" t="str">
            <v>EQUIP</v>
          </cell>
        </row>
        <row r="890">
          <cell r="D890" t="str">
            <v>COMM_DISC</v>
          </cell>
          <cell r="E890" t="str">
            <v>10% RMR Discount on Smart Bundle</v>
          </cell>
          <cell r="F890">
            <v>0</v>
          </cell>
          <cell r="G890" t="str">
            <v xml:space="preserve"> </v>
          </cell>
        </row>
        <row r="891">
          <cell r="D891" t="str">
            <v>COMMERCIAL</v>
          </cell>
          <cell r="E891" t="str">
            <v>Commercial Plus Package</v>
          </cell>
          <cell r="F891">
            <v>0</v>
          </cell>
          <cell r="G891" t="str">
            <v xml:space="preserve"> </v>
          </cell>
        </row>
        <row r="892">
          <cell r="D892" t="str">
            <v>CONN_DISC</v>
          </cell>
          <cell r="E892" t="str">
            <v>10% RMR Discount on Connect Bundle</v>
          </cell>
          <cell r="F892">
            <v>0</v>
          </cell>
          <cell r="G892" t="str">
            <v xml:space="preserve"> </v>
          </cell>
        </row>
        <row r="893">
          <cell r="D893" t="str">
            <v>CONT_DISC</v>
          </cell>
          <cell r="E893" t="str">
            <v>10% RMR Discount on Video Bundle</v>
          </cell>
          <cell r="F893">
            <v>0</v>
          </cell>
          <cell r="G893" t="str">
            <v xml:space="preserve"> </v>
          </cell>
        </row>
        <row r="894">
          <cell r="D894" t="str">
            <v>CPE</v>
          </cell>
          <cell r="E894" t="str">
            <v>VideoRelay CPE</v>
          </cell>
          <cell r="F894">
            <v>75</v>
          </cell>
          <cell r="G894" t="str">
            <v>VIDEO</v>
          </cell>
        </row>
        <row r="895">
          <cell r="D895" t="str">
            <v>CPE-BUFFALO</v>
          </cell>
          <cell r="E895" t="str">
            <v>CPE, Repeater with USB Key</v>
          </cell>
          <cell r="F895">
            <v>100</v>
          </cell>
          <cell r="G895" t="str">
            <v>VIDEO</v>
          </cell>
        </row>
        <row r="896">
          <cell r="D896" t="str">
            <v>CR123A</v>
          </cell>
          <cell r="E896" t="str">
            <v>Lithium Smoke Detector Battery</v>
          </cell>
          <cell r="F896">
            <v>9.9499999999999993</v>
          </cell>
          <cell r="G896" t="str">
            <v>EQUIP</v>
          </cell>
        </row>
        <row r="897">
          <cell r="D897" t="str">
            <v>CR2450</v>
          </cell>
          <cell r="E897" t="str">
            <v>Glass Break Battery</v>
          </cell>
          <cell r="F897">
            <v>1.95</v>
          </cell>
          <cell r="G897" t="str">
            <v>EQUIP</v>
          </cell>
        </row>
        <row r="898">
          <cell r="D898" t="str">
            <v>CR2477</v>
          </cell>
          <cell r="E898" t="str">
            <v>3V Lithium Battery for fall sensor</v>
          </cell>
          <cell r="F898">
            <v>5</v>
          </cell>
          <cell r="G898" t="str">
            <v>2EQUIP</v>
          </cell>
        </row>
        <row r="899">
          <cell r="D899" t="str">
            <v>CS32</v>
          </cell>
          <cell r="E899" t="str">
            <v>3V Lithium Button Battery</v>
          </cell>
          <cell r="F899">
            <v>1.95</v>
          </cell>
          <cell r="G899" t="str">
            <v>EQUIP</v>
          </cell>
        </row>
        <row r="900">
          <cell r="D900" t="str">
            <v>CS74</v>
          </cell>
          <cell r="E900" t="str">
            <v>SX Glassbreak</v>
          </cell>
          <cell r="F900">
            <v>165</v>
          </cell>
          <cell r="G900" t="str">
            <v>EQUIP</v>
          </cell>
        </row>
        <row r="901">
          <cell r="D901" t="str">
            <v>CSERV</v>
          </cell>
          <cell r="E901" t="str">
            <v>Service Charge</v>
          </cell>
          <cell r="F901">
            <v>50</v>
          </cell>
          <cell r="G901" t="str">
            <v>NOSHOW</v>
          </cell>
        </row>
        <row r="902">
          <cell r="D902" t="str">
            <v>CSTK</v>
          </cell>
          <cell r="E902" t="str">
            <v>SX Door Transmitter</v>
          </cell>
          <cell r="F902">
            <v>69</v>
          </cell>
          <cell r="G902" t="str">
            <v>EQUIP</v>
          </cell>
        </row>
        <row r="903">
          <cell r="D903" t="str">
            <v>CTA</v>
          </cell>
          <cell r="E903" t="str">
            <v>Bag of Contacts (10), each for Customer</v>
          </cell>
          <cell r="F903">
            <v>2.8</v>
          </cell>
          <cell r="G903" t="str">
            <v>EQUIP</v>
          </cell>
        </row>
        <row r="904">
          <cell r="D904" t="str">
            <v>CTEL</v>
          </cell>
          <cell r="E904" t="str">
            <v>Telco Extension Cable</v>
          </cell>
          <cell r="F904">
            <v>1.49</v>
          </cell>
          <cell r="G904" t="str">
            <v>EQUIP</v>
          </cell>
        </row>
        <row r="905">
          <cell r="D905" t="str">
            <v>CULC</v>
          </cell>
          <cell r="E905" t="str">
            <v>Motion Detector (Bravo 2)</v>
          </cell>
          <cell r="F905">
            <v>133.5</v>
          </cell>
          <cell r="G905" t="str">
            <v>EQUIHW</v>
          </cell>
        </row>
        <row r="906">
          <cell r="D906" t="str">
            <v>CX16</v>
          </cell>
          <cell r="E906" t="str">
            <v>Pendant (button cell) Battery</v>
          </cell>
          <cell r="F906">
            <v>1.95</v>
          </cell>
          <cell r="G906" t="str">
            <v>EQUIP</v>
          </cell>
        </row>
        <row r="907">
          <cell r="D907" t="str">
            <v>CX40</v>
          </cell>
          <cell r="E907" t="str">
            <v>Low Temp Sensor w/FX-31P</v>
          </cell>
          <cell r="F907">
            <v>139</v>
          </cell>
          <cell r="G907" t="str">
            <v>EQUIP</v>
          </cell>
        </row>
        <row r="908">
          <cell r="D908" t="str">
            <v>CX45</v>
          </cell>
          <cell r="E908" t="str">
            <v>Heat Rise Sensor w/FX-31P</v>
          </cell>
          <cell r="F908">
            <v>139</v>
          </cell>
          <cell r="G908" t="str">
            <v>EQUIP</v>
          </cell>
        </row>
        <row r="909">
          <cell r="D909" t="str">
            <v>CX55</v>
          </cell>
          <cell r="E909" t="str">
            <v>Remote Power Siren</v>
          </cell>
          <cell r="F909">
            <v>75</v>
          </cell>
          <cell r="G909" t="str">
            <v>EQUIP</v>
          </cell>
        </row>
        <row r="910">
          <cell r="D910" t="str">
            <v>CX74</v>
          </cell>
          <cell r="E910" t="str">
            <v>DX Glassbreak</v>
          </cell>
          <cell r="F910">
            <v>165</v>
          </cell>
          <cell r="G910" t="str">
            <v>EQUIP</v>
          </cell>
        </row>
        <row r="911">
          <cell r="D911" t="str">
            <v>DIAMOND</v>
          </cell>
          <cell r="E911" t="str">
            <v>2 GIG Diamond Services - 10 Point System</v>
          </cell>
          <cell r="F911">
            <v>0</v>
          </cell>
          <cell r="G911" t="str">
            <v xml:space="preserve"> </v>
          </cell>
        </row>
        <row r="912">
          <cell r="D912" t="str">
            <v>DIGIPLUSEQ</v>
          </cell>
          <cell r="E912" t="str">
            <v>DigiPlus Equipment Only</v>
          </cell>
          <cell r="F912">
            <v>99</v>
          </cell>
          <cell r="G912" t="str">
            <v>DPLUS</v>
          </cell>
        </row>
        <row r="913">
          <cell r="D913" t="str">
            <v>DISC_REIN_CR</v>
          </cell>
          <cell r="E913" t="str">
            <v>Reinstatement Fee Waived By Retention</v>
          </cell>
          <cell r="F913">
            <v>0</v>
          </cell>
          <cell r="G913" t="str">
            <v>ADM_CC</v>
          </cell>
        </row>
        <row r="914">
          <cell r="D914" t="str">
            <v>DISC_RETN_CC</v>
          </cell>
          <cell r="E914" t="str">
            <v>Reinstatement Fee Waived by Customer Care</v>
          </cell>
          <cell r="F914">
            <v>0</v>
          </cell>
          <cell r="G914" t="str">
            <v>ADM_CR</v>
          </cell>
        </row>
        <row r="915">
          <cell r="D915" t="str">
            <v>DISCCARE</v>
          </cell>
          <cell r="E915" t="str">
            <v>Equip Discount by Customer Care</v>
          </cell>
          <cell r="F915">
            <v>0</v>
          </cell>
          <cell r="G915" t="str">
            <v>EQDISC</v>
          </cell>
        </row>
        <row r="916">
          <cell r="D916" t="str">
            <v>DISCCOLL</v>
          </cell>
          <cell r="E916" t="str">
            <v>Equipment Discount by Collections</v>
          </cell>
          <cell r="F916">
            <v>0</v>
          </cell>
          <cell r="G916" t="str">
            <v>EQDISO</v>
          </cell>
        </row>
        <row r="917">
          <cell r="D917" t="str">
            <v>DISCDPKEQ</v>
          </cell>
          <cell r="E917" t="str">
            <v>DPK Upgrade Equipment Discount</v>
          </cell>
          <cell r="F917">
            <v>-99</v>
          </cell>
          <cell r="G917" t="str">
            <v>DPKEQD</v>
          </cell>
        </row>
        <row r="918">
          <cell r="D918" t="str">
            <v>DISCDPKSR</v>
          </cell>
          <cell r="E918" t="str">
            <v>DPK Upgrade Service Charge Discount</v>
          </cell>
          <cell r="F918">
            <v>-50</v>
          </cell>
          <cell r="G918" t="str">
            <v>DPKSRD</v>
          </cell>
        </row>
        <row r="919">
          <cell r="D919" t="str">
            <v>DISCHO</v>
          </cell>
          <cell r="E919" t="str">
            <v>Discount Head Office</v>
          </cell>
          <cell r="F919">
            <v>0</v>
          </cell>
          <cell r="G919" t="str">
            <v>EQDISH</v>
          </cell>
        </row>
        <row r="920">
          <cell r="D920" t="str">
            <v>DISCHO2</v>
          </cell>
          <cell r="E920" t="str">
            <v>Service Charge Waived by Head Office</v>
          </cell>
          <cell r="F920">
            <v>-50</v>
          </cell>
          <cell r="G920" t="str">
            <v>ADMIN</v>
          </cell>
        </row>
        <row r="921">
          <cell r="D921" t="str">
            <v>DISCINTERROR</v>
          </cell>
          <cell r="E921" t="str">
            <v>Equipment Disc_Installer Error</v>
          </cell>
          <cell r="F921">
            <v>0</v>
          </cell>
          <cell r="G921" t="str">
            <v>EQDISI</v>
          </cell>
        </row>
        <row r="922">
          <cell r="D922" t="str">
            <v>DISCRETN</v>
          </cell>
          <cell r="E922" t="str">
            <v>Equip Discount by Retention Dept</v>
          </cell>
          <cell r="F922">
            <v>0</v>
          </cell>
          <cell r="G922" t="str">
            <v>EQDISR</v>
          </cell>
        </row>
        <row r="923">
          <cell r="D923" t="str">
            <v>DISCSALES</v>
          </cell>
          <cell r="E923" t="str">
            <v>Equip Discount by Sales</v>
          </cell>
          <cell r="F923">
            <v>0</v>
          </cell>
          <cell r="G923" t="str">
            <v>EQDISS</v>
          </cell>
        </row>
        <row r="924">
          <cell r="D924" t="str">
            <v>DISCSCARE</v>
          </cell>
          <cell r="E924" t="str">
            <v>Service Charge Discount by Customer Care</v>
          </cell>
          <cell r="F924">
            <v>0</v>
          </cell>
          <cell r="G924" t="str">
            <v>EQDISC</v>
          </cell>
        </row>
        <row r="925">
          <cell r="D925" t="str">
            <v>DISCSRETN</v>
          </cell>
          <cell r="E925" t="str">
            <v>Service Charge Discounted by Retention Dept</v>
          </cell>
          <cell r="F925">
            <v>-50</v>
          </cell>
          <cell r="G925" t="str">
            <v>EQDISR</v>
          </cell>
        </row>
        <row r="926">
          <cell r="D926" t="str">
            <v>DISCSTECH</v>
          </cell>
          <cell r="E926" t="str">
            <v>Service Charge Discounted by Service</v>
          </cell>
          <cell r="F926">
            <v>-50</v>
          </cell>
          <cell r="G926" t="str">
            <v>EQDIST</v>
          </cell>
        </row>
        <row r="927">
          <cell r="D927" t="str">
            <v>DISCTECH</v>
          </cell>
          <cell r="E927" t="str">
            <v>Equipment Discount by Tech</v>
          </cell>
          <cell r="F927">
            <v>0</v>
          </cell>
          <cell r="G927" t="str">
            <v>EQDIST</v>
          </cell>
        </row>
        <row r="928">
          <cell r="D928" t="str">
            <v>DPK</v>
          </cell>
          <cell r="E928" t="str">
            <v>DigiPlus Service</v>
          </cell>
          <cell r="F928">
            <v>99</v>
          </cell>
          <cell r="G928" t="str">
            <v>DPLUS</v>
          </cell>
        </row>
        <row r="929">
          <cell r="D929" t="str">
            <v>DPKS</v>
          </cell>
          <cell r="E929" t="str">
            <v>DigiPlus Service w/Only Cycle Fee</v>
          </cell>
          <cell r="F929">
            <v>0</v>
          </cell>
          <cell r="G929" t="str">
            <v xml:space="preserve"> </v>
          </cell>
        </row>
        <row r="930">
          <cell r="D930" t="str">
            <v>DPKTW</v>
          </cell>
          <cell r="E930" t="str">
            <v>New DigiPlus Service over Wireless</v>
          </cell>
          <cell r="F930">
            <v>99</v>
          </cell>
          <cell r="G930" t="str">
            <v>DPLUS</v>
          </cell>
        </row>
        <row r="931">
          <cell r="D931" t="str">
            <v>DPKTW_B</v>
          </cell>
          <cell r="E931" t="str">
            <v>New DigiPlus Service over Wireless</v>
          </cell>
          <cell r="F931">
            <v>0</v>
          </cell>
          <cell r="G931" t="str">
            <v xml:space="preserve"> </v>
          </cell>
        </row>
        <row r="932">
          <cell r="D932" t="str">
            <v>DPKTW_E</v>
          </cell>
          <cell r="E932" t="str">
            <v>Existing DigiPlus Service Over Wireless</v>
          </cell>
          <cell r="F932">
            <v>49</v>
          </cell>
          <cell r="G932" t="str">
            <v>DPLUS</v>
          </cell>
        </row>
        <row r="933">
          <cell r="D933" t="str">
            <v>DPKUPGR</v>
          </cell>
          <cell r="E933" t="str">
            <v>DigiPlus Upgrade, Equipment Only</v>
          </cell>
          <cell r="F933">
            <v>99</v>
          </cell>
          <cell r="G933" t="str">
            <v>DPUPGR</v>
          </cell>
        </row>
        <row r="934">
          <cell r="D934" t="str">
            <v>DRBRKT</v>
          </cell>
          <cell r="E934" t="str">
            <v>Door Bracket</v>
          </cell>
          <cell r="F934">
            <v>0</v>
          </cell>
          <cell r="G934" t="str">
            <v>VIDEO</v>
          </cell>
        </row>
        <row r="935">
          <cell r="D935" t="str">
            <v>DSC-1616</v>
          </cell>
          <cell r="E935" t="str">
            <v>HW Control Panel</v>
          </cell>
          <cell r="F935">
            <v>0</v>
          </cell>
          <cell r="G935" t="str">
            <v>HWE</v>
          </cell>
        </row>
        <row r="936">
          <cell r="D936" t="str">
            <v>DSC-1832</v>
          </cell>
          <cell r="E936" t="str">
            <v>Control Panel - Large Panel</v>
          </cell>
          <cell r="F936">
            <v>0</v>
          </cell>
          <cell r="G936" t="str">
            <v>HWE</v>
          </cell>
        </row>
        <row r="937">
          <cell r="D937" t="str">
            <v>DSC-AC100ULC</v>
          </cell>
          <cell r="E937" t="str">
            <v>ACUITY  HW GB</v>
          </cell>
          <cell r="F937">
            <v>49</v>
          </cell>
          <cell r="G937" t="str">
            <v>HWE</v>
          </cell>
        </row>
        <row r="938">
          <cell r="D938" t="str">
            <v>DSC-AC500</v>
          </cell>
          <cell r="E938" t="str">
            <v>Ceiling mount HW GB</v>
          </cell>
          <cell r="F938">
            <v>69</v>
          </cell>
          <cell r="G938" t="str">
            <v>HWE</v>
          </cell>
        </row>
        <row r="939">
          <cell r="D939" t="str">
            <v>DSC-EVDW4975</v>
          </cell>
          <cell r="E939" t="str">
            <v>Slim Line Wireless Contact for HW</v>
          </cell>
          <cell r="F939">
            <v>49</v>
          </cell>
          <cell r="G939" t="str">
            <v>HWE</v>
          </cell>
        </row>
        <row r="940">
          <cell r="D940" t="str">
            <v>DSC-FSA210AS</v>
          </cell>
          <cell r="E940" t="str">
            <v>2 wire smoke</v>
          </cell>
          <cell r="F940">
            <v>49</v>
          </cell>
          <cell r="G940" t="str">
            <v>HWE</v>
          </cell>
        </row>
        <row r="941">
          <cell r="D941" t="str">
            <v>DSC-FSA410AS</v>
          </cell>
          <cell r="E941" t="str">
            <v>HW smoke-4 wire</v>
          </cell>
          <cell r="F941">
            <v>49</v>
          </cell>
          <cell r="G941" t="str">
            <v>HWE</v>
          </cell>
        </row>
        <row r="942">
          <cell r="D942" t="str">
            <v>DSC-LC100PI</v>
          </cell>
          <cell r="E942" t="str">
            <v>HW LC100-HW motion-pet immune-55lbs</v>
          </cell>
          <cell r="F942">
            <v>29</v>
          </cell>
          <cell r="G942" t="str">
            <v>HWE</v>
          </cell>
        </row>
        <row r="943">
          <cell r="D943" t="str">
            <v>DSC-PC1864</v>
          </cell>
          <cell r="E943" t="str">
            <v>DSC 8-64 ZONE CONTROL panel</v>
          </cell>
          <cell r="F943">
            <v>0</v>
          </cell>
          <cell r="G943" t="str">
            <v>HWE</v>
          </cell>
        </row>
        <row r="944">
          <cell r="D944" t="str">
            <v>DSC-PC5108</v>
          </cell>
          <cell r="E944" t="str">
            <v>Hardwire 8 Zone Expander</v>
          </cell>
          <cell r="F944">
            <v>0</v>
          </cell>
          <cell r="G944" t="str">
            <v>HWE</v>
          </cell>
        </row>
        <row r="945">
          <cell r="D945" t="str">
            <v>DSC-PK5500</v>
          </cell>
          <cell r="E945" t="str">
            <v>Hardwire 64Z LCD ALPHA keypad</v>
          </cell>
          <cell r="F945">
            <v>119</v>
          </cell>
          <cell r="G945" t="str">
            <v>HWE</v>
          </cell>
        </row>
        <row r="946">
          <cell r="D946" t="str">
            <v>DSC-PK5501</v>
          </cell>
          <cell r="E946" t="str">
            <v>Hardwire 64z LCD ICONkeypad</v>
          </cell>
          <cell r="F946">
            <v>79</v>
          </cell>
          <cell r="G946" t="str">
            <v>HWE</v>
          </cell>
        </row>
        <row r="947">
          <cell r="D947" t="str">
            <v>DSC-PTK5507</v>
          </cell>
          <cell r="E947" t="str">
            <v>DSC Touch Screen LCD Keypad</v>
          </cell>
          <cell r="F947">
            <v>299</v>
          </cell>
          <cell r="G947" t="str">
            <v>HWE</v>
          </cell>
        </row>
        <row r="948">
          <cell r="D948" t="str">
            <v>DSC-RFK5500</v>
          </cell>
          <cell r="E948" t="str">
            <v>Hardwire 64Z ALPA wireless keypad</v>
          </cell>
          <cell r="F948">
            <v>129</v>
          </cell>
          <cell r="G948" t="str">
            <v>HWE</v>
          </cell>
        </row>
        <row r="949">
          <cell r="D949" t="str">
            <v>DSC-RFK5501</v>
          </cell>
          <cell r="E949" t="str">
            <v>64Z LCD ICON RF keypad</v>
          </cell>
          <cell r="F949">
            <v>0</v>
          </cell>
          <cell r="G949" t="str">
            <v>HWE</v>
          </cell>
        </row>
        <row r="950">
          <cell r="D950" t="str">
            <v>DSC-WLS912L</v>
          </cell>
          <cell r="E950" t="str">
            <v xml:space="preserve"> Wireless Acuity GB</v>
          </cell>
          <cell r="F950">
            <v>89</v>
          </cell>
          <cell r="G950" t="str">
            <v>HWE</v>
          </cell>
        </row>
        <row r="951">
          <cell r="D951" t="str">
            <v>DSC-WS4904P</v>
          </cell>
          <cell r="E951" t="str">
            <v xml:space="preserve">  Wireless motion</v>
          </cell>
          <cell r="F951">
            <v>49</v>
          </cell>
          <cell r="G951" t="str">
            <v>HWE</v>
          </cell>
        </row>
        <row r="952">
          <cell r="D952" t="str">
            <v>DSC-WS4913</v>
          </cell>
          <cell r="E952" t="str">
            <v>WS4913-wireless CO</v>
          </cell>
          <cell r="F952">
            <v>89</v>
          </cell>
          <cell r="G952" t="str">
            <v>HWE</v>
          </cell>
        </row>
        <row r="953">
          <cell r="D953" t="str">
            <v>DSC-WS4920</v>
          </cell>
          <cell r="E953" t="str">
            <v>Wireless repeater-extends wireless range</v>
          </cell>
          <cell r="F953">
            <v>89</v>
          </cell>
          <cell r="G953" t="str">
            <v>HWE</v>
          </cell>
        </row>
        <row r="954">
          <cell r="D954" t="str">
            <v>DSC-WS4928</v>
          </cell>
          <cell r="E954" t="str">
            <v>Wireless panic/hold-up</v>
          </cell>
          <cell r="F954">
            <v>69</v>
          </cell>
          <cell r="G954" t="str">
            <v>HWE</v>
          </cell>
        </row>
        <row r="955">
          <cell r="D955" t="str">
            <v>DSC-WS4936</v>
          </cell>
          <cell r="E955" t="str">
            <v>Wireless smoke</v>
          </cell>
          <cell r="F955">
            <v>79</v>
          </cell>
          <cell r="G955" t="str">
            <v>HWE</v>
          </cell>
        </row>
        <row r="956">
          <cell r="D956" t="str">
            <v>DSC-WS4939</v>
          </cell>
          <cell r="E956" t="str">
            <v>Wireless 4 button keyfob</v>
          </cell>
          <cell r="F956">
            <v>39</v>
          </cell>
          <cell r="G956" t="str">
            <v>HWE</v>
          </cell>
        </row>
        <row r="957">
          <cell r="D957" t="str">
            <v>DSC-WS4945</v>
          </cell>
          <cell r="E957" t="str">
            <v>DSC wireless contact</v>
          </cell>
          <cell r="F957">
            <v>29</v>
          </cell>
          <cell r="G957" t="str">
            <v>HWE</v>
          </cell>
        </row>
        <row r="958">
          <cell r="D958" t="str">
            <v>DSC-WS4985</v>
          </cell>
          <cell r="E958" t="str">
            <v>WS4985-wireless flood</v>
          </cell>
          <cell r="F958">
            <v>69</v>
          </cell>
          <cell r="G958" t="str">
            <v>HWE</v>
          </cell>
        </row>
        <row r="959">
          <cell r="D959" t="str">
            <v>DSC-WT5500</v>
          </cell>
          <cell r="E959" t="str">
            <v>2W Wireless KP w  TR5164-433 transceiver</v>
          </cell>
          <cell r="F959">
            <v>249</v>
          </cell>
          <cell r="G959" t="str">
            <v>HWE</v>
          </cell>
        </row>
        <row r="960">
          <cell r="D960" t="str">
            <v>DSL FILTER</v>
          </cell>
          <cell r="E960" t="str">
            <v>DSL Filter</v>
          </cell>
          <cell r="F960">
            <v>9.9499999999999993</v>
          </cell>
          <cell r="G960" t="str">
            <v>EQUIP</v>
          </cell>
        </row>
        <row r="961">
          <cell r="D961" t="str">
            <v>DXS-62</v>
          </cell>
          <cell r="E961" t="str">
            <v>Panic Pendant</v>
          </cell>
          <cell r="F961">
            <v>69</v>
          </cell>
          <cell r="G961" t="str">
            <v>EQCARE</v>
          </cell>
        </row>
        <row r="962">
          <cell r="D962" t="str">
            <v>DXS-62_2</v>
          </cell>
          <cell r="E962" t="str">
            <v>AlarmCare Pendant 2 Services</v>
          </cell>
          <cell r="F962">
            <v>0</v>
          </cell>
          <cell r="G962" t="str">
            <v>EQCARE</v>
          </cell>
        </row>
        <row r="963">
          <cell r="D963" t="str">
            <v>DXS-64</v>
          </cell>
          <cell r="E963" t="str">
            <v>Panic Pendant</v>
          </cell>
          <cell r="F963">
            <v>69</v>
          </cell>
          <cell r="G963" t="str">
            <v>EQCARE</v>
          </cell>
        </row>
        <row r="964">
          <cell r="D964" t="str">
            <v>DXS-80AF</v>
          </cell>
          <cell r="E964" t="str">
            <v>Carbon Monoxide Dioxide DXS-80AF</v>
          </cell>
          <cell r="F964">
            <v>149</v>
          </cell>
          <cell r="G964" t="str">
            <v>EQUIP</v>
          </cell>
        </row>
        <row r="965">
          <cell r="D965" t="str">
            <v>DXS-91AF</v>
          </cell>
          <cell r="E965" t="str">
            <v>DX Glass Break Detector</v>
          </cell>
          <cell r="F965">
            <v>165</v>
          </cell>
          <cell r="G965" t="str">
            <v>EQUIP</v>
          </cell>
        </row>
        <row r="966">
          <cell r="D966" t="str">
            <v>DXS-LRP</v>
          </cell>
          <cell r="E966" t="str">
            <v>Panic Pendant</v>
          </cell>
          <cell r="F966">
            <v>69</v>
          </cell>
          <cell r="G966" t="str">
            <v>EQCARE</v>
          </cell>
        </row>
        <row r="967">
          <cell r="D967" t="str">
            <v>DXS-LRW</v>
          </cell>
          <cell r="E967" t="str">
            <v>Panic Pendant</v>
          </cell>
          <cell r="F967">
            <v>69</v>
          </cell>
          <cell r="G967" t="str">
            <v>EQCARE</v>
          </cell>
        </row>
        <row r="968">
          <cell r="D968" t="str">
            <v>ENT_CONSOLE</v>
          </cell>
          <cell r="E968" t="str">
            <v>Entriprise Security Console</v>
          </cell>
          <cell r="F968">
            <v>0</v>
          </cell>
          <cell r="G968" t="str">
            <v>2EQUIP</v>
          </cell>
        </row>
        <row r="969">
          <cell r="D969" t="str">
            <v>EQUIADJTAX</v>
          </cell>
          <cell r="E969" t="str">
            <v>Credit Equipment with Taxes</v>
          </cell>
          <cell r="F969">
            <v>0</v>
          </cell>
          <cell r="G969" t="str">
            <v>EQUIP</v>
          </cell>
        </row>
        <row r="970">
          <cell r="D970" t="str">
            <v>EVERTHERE</v>
          </cell>
          <cell r="E970" t="str">
            <v>AlarmCare GO EverThere Service</v>
          </cell>
          <cell r="F970">
            <v>0</v>
          </cell>
          <cell r="G970" t="str">
            <v xml:space="preserve"> </v>
          </cell>
        </row>
        <row r="971">
          <cell r="D971" t="str">
            <v>EVS</v>
          </cell>
          <cell r="E971" t="str">
            <v>AlarmVoice Services</v>
          </cell>
          <cell r="F971">
            <v>0</v>
          </cell>
          <cell r="G971" t="str">
            <v>EQUIP</v>
          </cell>
        </row>
        <row r="972">
          <cell r="D972" t="str">
            <v>EVS2DMK_NEW</v>
          </cell>
          <cell r="E972" t="str">
            <v>AlarmVoice Services</v>
          </cell>
          <cell r="F972">
            <v>0</v>
          </cell>
          <cell r="G972" t="str">
            <v xml:space="preserve"> </v>
          </cell>
        </row>
        <row r="973">
          <cell r="D973" t="str">
            <v>FS-130</v>
          </cell>
          <cell r="E973" t="str">
            <v>Fall Sensor Pendant</v>
          </cell>
          <cell r="F973">
            <v>0</v>
          </cell>
          <cell r="G973" t="str">
            <v>EQUIP</v>
          </cell>
        </row>
        <row r="974">
          <cell r="D974" t="str">
            <v>FS-130-CF</v>
          </cell>
          <cell r="E974" t="str">
            <v>AlarmCare FS Services</v>
          </cell>
          <cell r="F974">
            <v>0</v>
          </cell>
          <cell r="G974" t="str">
            <v>RCARE2</v>
          </cell>
        </row>
        <row r="975">
          <cell r="D975" t="str">
            <v>GARAGEDR</v>
          </cell>
          <cell r="E975" t="str">
            <v>VR Garage Door Installation Fees</v>
          </cell>
          <cell r="F975">
            <v>99</v>
          </cell>
          <cell r="G975" t="str">
            <v>VIDEO</v>
          </cell>
        </row>
        <row r="976">
          <cell r="D976" t="str">
            <v>GFXGFNP512</v>
          </cell>
          <cell r="E976" t="str">
            <v>HW Backup battery</v>
          </cell>
          <cell r="F976">
            <v>25</v>
          </cell>
          <cell r="G976" t="str">
            <v>HWE</v>
          </cell>
        </row>
        <row r="977">
          <cell r="D977" t="str">
            <v>GOLD</v>
          </cell>
          <cell r="E977" t="str">
            <v>2GIG Gold Package - 6 Points</v>
          </cell>
          <cell r="F977">
            <v>0</v>
          </cell>
          <cell r="G977" t="str">
            <v xml:space="preserve"> </v>
          </cell>
        </row>
        <row r="978">
          <cell r="D978" t="str">
            <v>GOLD_ACCESS</v>
          </cell>
          <cell r="E978" t="str">
            <v>2GIG Gold Package w Access - 6 Points</v>
          </cell>
          <cell r="F978">
            <v>0</v>
          </cell>
          <cell r="G978" t="str">
            <v xml:space="preserve"> </v>
          </cell>
        </row>
        <row r="979">
          <cell r="D979" t="str">
            <v>GOOD</v>
          </cell>
          <cell r="E979" t="str">
            <v>2GIG Connect Bundle (Secure+Door &amp; Motion)</v>
          </cell>
          <cell r="F979">
            <v>0</v>
          </cell>
          <cell r="G979" t="str">
            <v xml:space="preserve"> </v>
          </cell>
        </row>
        <row r="980">
          <cell r="D980" t="str">
            <v>GOODLIFE</v>
          </cell>
          <cell r="E980" t="str">
            <v>GOODLIFE - 3 Months NC Monitoring</v>
          </cell>
          <cell r="F980">
            <v>0</v>
          </cell>
          <cell r="G980" t="str">
            <v>RMR</v>
          </cell>
        </row>
        <row r="981">
          <cell r="D981" t="str">
            <v>GOOGLE HOME</v>
          </cell>
          <cell r="E981" t="str">
            <v>(Google Home) Voice Activated Speaker by Google</v>
          </cell>
          <cell r="F981">
            <v>0</v>
          </cell>
          <cell r="G981" t="str">
            <v>2EQUIP</v>
          </cell>
        </row>
        <row r="982">
          <cell r="D982" t="str">
            <v>GSTADJ</v>
          </cell>
          <cell r="E982" t="str">
            <v>GST Adjustments</v>
          </cell>
          <cell r="F982">
            <v>0</v>
          </cell>
          <cell r="G982" t="str">
            <v>GSTADJ</v>
          </cell>
        </row>
        <row r="983">
          <cell r="D983" t="str">
            <v>GUARD</v>
          </cell>
          <cell r="E983" t="str">
            <v>Guard Stand Down Service</v>
          </cell>
          <cell r="F983">
            <v>0</v>
          </cell>
          <cell r="G983" t="str">
            <v>PRS</v>
          </cell>
        </row>
        <row r="984">
          <cell r="D984" t="str">
            <v>HMPLUG</v>
          </cell>
          <cell r="E984" t="str">
            <v>Home Plug Set for VR System</v>
          </cell>
          <cell r="F984">
            <v>60</v>
          </cell>
          <cell r="G984" t="str">
            <v>VIDEO</v>
          </cell>
        </row>
        <row r="985">
          <cell r="D985" t="str">
            <v>HSTBC</v>
          </cell>
          <cell r="E985" t="str">
            <v>BC HST Adjustments</v>
          </cell>
          <cell r="F985">
            <v>0</v>
          </cell>
          <cell r="G985" t="str">
            <v>HSTBC</v>
          </cell>
        </row>
        <row r="986">
          <cell r="D986" t="str">
            <v>HSTON</v>
          </cell>
          <cell r="E986" t="str">
            <v>ON HST Adjustments</v>
          </cell>
          <cell r="F986">
            <v>0</v>
          </cell>
          <cell r="G986" t="str">
            <v>HSTON</v>
          </cell>
        </row>
        <row r="987">
          <cell r="D987" t="str">
            <v>HW</v>
          </cell>
          <cell r="E987" t="str">
            <v>Hardwire System Equipments</v>
          </cell>
          <cell r="F987">
            <v>0</v>
          </cell>
          <cell r="G987" t="str">
            <v>EQUIHW</v>
          </cell>
        </row>
        <row r="988">
          <cell r="D988" t="str">
            <v>HWACPOWERPK</v>
          </cell>
          <cell r="E988" t="str">
            <v>Hardwire System AC Power Pack</v>
          </cell>
          <cell r="F988">
            <v>15</v>
          </cell>
          <cell r="G988" t="str">
            <v>EQUIHW</v>
          </cell>
        </row>
        <row r="989">
          <cell r="D989" t="str">
            <v>HWB</v>
          </cell>
          <cell r="E989" t="str">
            <v>Hardwire B/U Battery</v>
          </cell>
          <cell r="F989">
            <v>0</v>
          </cell>
          <cell r="G989" t="str">
            <v>EQUIHW</v>
          </cell>
        </row>
        <row r="990">
          <cell r="D990" t="str">
            <v>HWCOMMAND</v>
          </cell>
          <cell r="E990" t="str">
            <v>HW 2GIG Smart Home  Bundle</v>
          </cell>
          <cell r="F990">
            <v>0</v>
          </cell>
          <cell r="G990" t="str">
            <v>EQUIP</v>
          </cell>
        </row>
        <row r="991">
          <cell r="D991" t="str">
            <v>HWCONNECT</v>
          </cell>
          <cell r="E991" t="str">
            <v>HW 2GIG Connect Bundle (2 Super Switch)</v>
          </cell>
          <cell r="F991">
            <v>0</v>
          </cell>
          <cell r="G991" t="str">
            <v xml:space="preserve"> </v>
          </cell>
        </row>
        <row r="992">
          <cell r="D992" t="str">
            <v>HWCONTROL</v>
          </cell>
          <cell r="E992" t="str">
            <v>HW 2GIG Video Bundle (2 Super Switches)</v>
          </cell>
          <cell r="F992">
            <v>0</v>
          </cell>
          <cell r="G992" t="str">
            <v xml:space="preserve"> </v>
          </cell>
        </row>
        <row r="993">
          <cell r="D993" t="str">
            <v>HWF</v>
          </cell>
          <cell r="E993" t="str">
            <v>Hardwire Key Fob</v>
          </cell>
          <cell r="F993">
            <v>0</v>
          </cell>
          <cell r="G993" t="str">
            <v>EQUIHW</v>
          </cell>
        </row>
        <row r="994">
          <cell r="D994" t="str">
            <v>HWFILTER</v>
          </cell>
          <cell r="E994" t="str">
            <v>Hardwire Filter</v>
          </cell>
          <cell r="F994">
            <v>19</v>
          </cell>
          <cell r="G994" t="str">
            <v>EQUIHW</v>
          </cell>
        </row>
        <row r="995">
          <cell r="D995" t="str">
            <v>HWG</v>
          </cell>
          <cell r="E995" t="str">
            <v>Hardwire Glassbreak</v>
          </cell>
          <cell r="F995">
            <v>0</v>
          </cell>
          <cell r="G995" t="str">
            <v>EQUIHW</v>
          </cell>
        </row>
        <row r="996">
          <cell r="D996" t="str">
            <v>HWK</v>
          </cell>
          <cell r="E996" t="str">
            <v>Hardwire Keypad</v>
          </cell>
          <cell r="F996">
            <v>0</v>
          </cell>
          <cell r="G996" t="str">
            <v>EQUIHW</v>
          </cell>
        </row>
        <row r="997">
          <cell r="D997" t="str">
            <v>HWM</v>
          </cell>
          <cell r="E997" t="str">
            <v>Hardwire Motion PIR</v>
          </cell>
          <cell r="F997">
            <v>30</v>
          </cell>
          <cell r="G997" t="str">
            <v>EQUIHW</v>
          </cell>
        </row>
        <row r="998">
          <cell r="D998" t="str">
            <v>HWP</v>
          </cell>
          <cell r="E998" t="str">
            <v>Hardwire System Panel</v>
          </cell>
          <cell r="F998">
            <v>0</v>
          </cell>
          <cell r="G998" t="str">
            <v>EQUIHW</v>
          </cell>
        </row>
        <row r="999">
          <cell r="D999" t="str">
            <v>HWS</v>
          </cell>
          <cell r="E999" t="str">
            <v>Hardwire Smoke</v>
          </cell>
          <cell r="F999">
            <v>0</v>
          </cell>
          <cell r="G999" t="str">
            <v>EQUIHW</v>
          </cell>
        </row>
        <row r="1000">
          <cell r="D1000" t="str">
            <v>HWSEC_AC</v>
          </cell>
          <cell r="E1000" t="str">
            <v>HW 2GIG Secure w Access, 1 Super Switch HW Takeover</v>
          </cell>
          <cell r="F1000">
            <v>0</v>
          </cell>
          <cell r="G1000" t="str">
            <v xml:space="preserve"> </v>
          </cell>
        </row>
        <row r="1001">
          <cell r="D1001" t="str">
            <v>HWSECURE</v>
          </cell>
          <cell r="E1001" t="str">
            <v>HW 2GIG Secure Takeover Bundle</v>
          </cell>
          <cell r="F1001">
            <v>0</v>
          </cell>
          <cell r="G1001" t="str">
            <v xml:space="preserve"> </v>
          </cell>
        </row>
        <row r="1002">
          <cell r="D1002" t="str">
            <v>HWSERV</v>
          </cell>
          <cell r="E1002" t="str">
            <v>Hardwire System Service Charge</v>
          </cell>
          <cell r="F1002">
            <v>50</v>
          </cell>
          <cell r="G1002" t="str">
            <v>EQUIHW</v>
          </cell>
        </row>
        <row r="1003">
          <cell r="D1003" t="str">
            <v>HWSIEZURE</v>
          </cell>
          <cell r="E1003" t="str">
            <v>Hardwire System Siezure Jack</v>
          </cell>
          <cell r="F1003">
            <v>20</v>
          </cell>
          <cell r="G1003" t="str">
            <v>EQUIHW</v>
          </cell>
        </row>
        <row r="1004">
          <cell r="D1004" t="str">
            <v>HWWLRX</v>
          </cell>
          <cell r="E1004" t="str">
            <v>Hardwire Wireless Receiver</v>
          </cell>
          <cell r="F1004">
            <v>98</v>
          </cell>
          <cell r="G1004" t="str">
            <v>EQUIHW</v>
          </cell>
        </row>
        <row r="1005">
          <cell r="D1005" t="str">
            <v>LW1015</v>
          </cell>
          <cell r="E1005" t="str">
            <v>Lorne Wolf E-mailer - 2 Months NC Monitoring</v>
          </cell>
          <cell r="F1005">
            <v>0</v>
          </cell>
          <cell r="G1005" t="str">
            <v>RMR</v>
          </cell>
        </row>
        <row r="1006">
          <cell r="D1006" t="str">
            <v>MISC</v>
          </cell>
          <cell r="E1006" t="str">
            <v>Miscellaneous Equipments</v>
          </cell>
          <cell r="F1006">
            <v>0</v>
          </cell>
          <cell r="G1006" t="str">
            <v>EQUIP</v>
          </cell>
        </row>
        <row r="1007">
          <cell r="D1007" t="str">
            <v>MKA315</v>
          </cell>
          <cell r="E1007" t="str">
            <v>MKA315 Keyfob</v>
          </cell>
          <cell r="F1007">
            <v>49</v>
          </cell>
          <cell r="G1007" t="str">
            <v>EQUIP</v>
          </cell>
        </row>
        <row r="1008">
          <cell r="D1008" t="str">
            <v>MONI</v>
          </cell>
          <cell r="E1008" t="str">
            <v>Alarm Service Fees</v>
          </cell>
          <cell r="F1008">
            <v>25</v>
          </cell>
          <cell r="G1008" t="str">
            <v>RMR</v>
          </cell>
        </row>
        <row r="1009">
          <cell r="D1009" t="str">
            <v>MONICRED</v>
          </cell>
          <cell r="E1009" t="str">
            <v>Monitoring Credits offered</v>
          </cell>
          <cell r="F1009">
            <v>-25</v>
          </cell>
          <cell r="G1009" t="str">
            <v>RMR_SV</v>
          </cell>
        </row>
        <row r="1010">
          <cell r="D1010" t="str">
            <v>NLPHONE</v>
          </cell>
          <cell r="E1010" t="str">
            <v>Phone for Programming NL System</v>
          </cell>
          <cell r="F1010">
            <v>9.99</v>
          </cell>
          <cell r="G1010" t="str">
            <v>EQUIP</v>
          </cell>
        </row>
        <row r="1011">
          <cell r="D1011" t="str">
            <v>PANEL</v>
          </cell>
          <cell r="E1011" t="str">
            <v>Wireless System Control Panel</v>
          </cell>
          <cell r="F1011">
            <v>199</v>
          </cell>
          <cell r="G1011" t="str">
            <v>EQUIP</v>
          </cell>
        </row>
        <row r="1012">
          <cell r="D1012" t="str">
            <v>PC832</v>
          </cell>
          <cell r="E1012" t="str">
            <v>Alarm Services</v>
          </cell>
          <cell r="F1012">
            <v>0</v>
          </cell>
          <cell r="G1012" t="str">
            <v>EQUIHW</v>
          </cell>
        </row>
        <row r="1013">
          <cell r="D1013" t="str">
            <v>PERIPHERALS</v>
          </cell>
          <cell r="E1013" t="str">
            <v>Missing Peripherals</v>
          </cell>
          <cell r="F1013">
            <v>100</v>
          </cell>
          <cell r="G1013" t="str">
            <v>EQUIPS</v>
          </cell>
        </row>
        <row r="1014">
          <cell r="D1014" t="str">
            <v>PG_2ND_KYPAD</v>
          </cell>
          <cell r="E1014" t="str">
            <v>DSC PowerG  Keypad</v>
          </cell>
          <cell r="F1014">
            <v>79</v>
          </cell>
          <cell r="G1014" t="str">
            <v>2EQUIP</v>
          </cell>
        </row>
        <row r="1015">
          <cell r="D1015" t="str">
            <v>PG_CO_9933</v>
          </cell>
          <cell r="E1015" t="str">
            <v>PowerG CO Detector</v>
          </cell>
          <cell r="F1015">
            <v>89</v>
          </cell>
          <cell r="G1015" t="str">
            <v>2EQUIP</v>
          </cell>
        </row>
        <row r="1016">
          <cell r="D1016" t="str">
            <v>PG_DW_9975</v>
          </cell>
          <cell r="E1016" t="str">
            <v>PowerG Door / Window Vanishing Sensor</v>
          </cell>
          <cell r="F1016">
            <v>29</v>
          </cell>
          <cell r="G1016" t="str">
            <v>2EQUIP</v>
          </cell>
        </row>
        <row r="1017">
          <cell r="D1017" t="str">
            <v>PG_FLD_9885</v>
          </cell>
          <cell r="E1017" t="str">
            <v>PowerG Flood Detector</v>
          </cell>
          <cell r="F1017">
            <v>59</v>
          </cell>
          <cell r="G1017" t="str">
            <v>2EQUIP</v>
          </cell>
        </row>
        <row r="1018">
          <cell r="D1018" t="str">
            <v>PG_FOB_9939</v>
          </cell>
          <cell r="E1018" t="str">
            <v>PowerG Keyfob</v>
          </cell>
          <cell r="F1018">
            <v>29</v>
          </cell>
          <cell r="G1018" t="str">
            <v>2EQUIP</v>
          </cell>
        </row>
        <row r="1019">
          <cell r="D1019" t="str">
            <v>PG_GB_9922</v>
          </cell>
          <cell r="E1019" t="str">
            <v>PowerG Glass Break Detector</v>
          </cell>
          <cell r="F1019">
            <v>59</v>
          </cell>
          <cell r="G1019" t="str">
            <v>2EQUIP</v>
          </cell>
        </row>
        <row r="1020">
          <cell r="D1020" t="str">
            <v>PG_MOTION1</v>
          </cell>
          <cell r="E1020" t="str">
            <v>PowerG Motion Detector</v>
          </cell>
          <cell r="F1020">
            <v>49</v>
          </cell>
          <cell r="G1020" t="str">
            <v>2EQUIP</v>
          </cell>
        </row>
        <row r="1021">
          <cell r="D1021" t="str">
            <v>PG_PANIC1</v>
          </cell>
          <cell r="E1021" t="str">
            <v>PowerG Panic Button Remote</v>
          </cell>
          <cell r="F1021">
            <v>39</v>
          </cell>
          <cell r="G1021" t="str">
            <v>2EQUIP</v>
          </cell>
        </row>
        <row r="1022">
          <cell r="D1022" t="str">
            <v>PG_SMOKE1</v>
          </cell>
          <cell r="E1022" t="str">
            <v>PowerG Smoke &amp; Heat Detector</v>
          </cell>
          <cell r="F1022">
            <v>69</v>
          </cell>
          <cell r="G1022" t="str">
            <v>2EQUIP</v>
          </cell>
        </row>
        <row r="1023">
          <cell r="D1023" t="str">
            <v>PKAFCOMMAND</v>
          </cell>
          <cell r="E1023" t="str">
            <v>Wireless 2-way w/2 Doors, 1 Motion, 1 KP,1Touchscreen</v>
          </cell>
          <cell r="F1023">
            <v>199</v>
          </cell>
          <cell r="G1023" t="str">
            <v>RWDR</v>
          </cell>
        </row>
        <row r="1024">
          <cell r="D1024" t="str">
            <v>PKAFCONTROL</v>
          </cell>
          <cell r="E1024" t="str">
            <v>Wireless 2-way w/2 Doors, 1 Motion, 1 KP,1Touchscreen</v>
          </cell>
          <cell r="F1024">
            <v>99</v>
          </cell>
          <cell r="G1024" t="str">
            <v>DPLUS</v>
          </cell>
        </row>
        <row r="1025">
          <cell r="D1025" t="str">
            <v>PKAFSECURE</v>
          </cell>
          <cell r="E1025" t="str">
            <v>EVS Package with 2 Dr, 1 Motion and 1 Keypad</v>
          </cell>
          <cell r="F1025">
            <v>0</v>
          </cell>
          <cell r="G1025" t="str">
            <v>EQUIP</v>
          </cell>
        </row>
        <row r="1026">
          <cell r="D1026" t="str">
            <v>PKCOMMAND</v>
          </cell>
          <cell r="E1026" t="str">
            <v>2GIG Command Bundle (Command+Zwave/Image Sensor)</v>
          </cell>
          <cell r="F1026">
            <v>0</v>
          </cell>
          <cell r="G1026" t="str">
            <v>2EQUIP</v>
          </cell>
        </row>
        <row r="1027">
          <cell r="D1027" t="str">
            <v>PKCONNECT</v>
          </cell>
          <cell r="E1027" t="str">
            <v>2GIG Connect Bundle (Secure+Door &amp; Motion)</v>
          </cell>
          <cell r="F1027">
            <v>0</v>
          </cell>
          <cell r="G1027" t="str">
            <v>EQUIP</v>
          </cell>
        </row>
        <row r="1028">
          <cell r="D1028" t="str">
            <v>PKCONTROL</v>
          </cell>
          <cell r="E1028" t="str">
            <v>2GIG Control Bundle (Command+Zwave/Image Sensor)</v>
          </cell>
          <cell r="F1028">
            <v>0</v>
          </cell>
          <cell r="G1028" t="str">
            <v>EQUIP</v>
          </cell>
        </row>
        <row r="1029">
          <cell r="D1029" t="str">
            <v>PKHHCOMM</v>
          </cell>
          <cell r="E1029" t="str">
            <v>Honeywell HW Smart Home Bundle</v>
          </cell>
          <cell r="F1029">
            <v>0</v>
          </cell>
          <cell r="G1029" t="str">
            <v xml:space="preserve"> </v>
          </cell>
        </row>
        <row r="1030">
          <cell r="D1030" t="str">
            <v>PKHHCONN</v>
          </cell>
          <cell r="E1030" t="str">
            <v>Honeywell HW Video Bundle</v>
          </cell>
          <cell r="F1030">
            <v>0</v>
          </cell>
          <cell r="G1030" t="str">
            <v xml:space="preserve"> </v>
          </cell>
        </row>
        <row r="1031">
          <cell r="D1031" t="str">
            <v>PKHHSEC</v>
          </cell>
          <cell r="E1031" t="str">
            <v>Honeywell HW Secure Bundle</v>
          </cell>
          <cell r="F1031">
            <v>0</v>
          </cell>
          <cell r="G1031" t="str">
            <v xml:space="preserve"> </v>
          </cell>
        </row>
        <row r="1032">
          <cell r="D1032" t="str">
            <v>PKHHSECA</v>
          </cell>
          <cell r="E1032" t="str">
            <v>Honeywell HW Secure Bundle with Access</v>
          </cell>
          <cell r="F1032">
            <v>0</v>
          </cell>
          <cell r="G1032" t="str">
            <v xml:space="preserve"> </v>
          </cell>
        </row>
        <row r="1033">
          <cell r="D1033" t="str">
            <v>PKHWOLD</v>
          </cell>
          <cell r="E1033" t="str">
            <v>Old Hardwire Package</v>
          </cell>
          <cell r="F1033">
            <v>0</v>
          </cell>
          <cell r="G1033" t="str">
            <v xml:space="preserve"> </v>
          </cell>
        </row>
        <row r="1034">
          <cell r="D1034" t="str">
            <v>PKPERS</v>
          </cell>
          <cell r="E1034" t="str">
            <v>AlarmCare Services</v>
          </cell>
          <cell r="F1034">
            <v>0</v>
          </cell>
          <cell r="G1034" t="str">
            <v xml:space="preserve"> </v>
          </cell>
        </row>
        <row r="1035">
          <cell r="D1035" t="str">
            <v>PKPERS_FS</v>
          </cell>
          <cell r="E1035" t="str">
            <v>AlarmCare FS Services</v>
          </cell>
          <cell r="F1035">
            <v>0</v>
          </cell>
          <cell r="G1035" t="str">
            <v xml:space="preserve"> </v>
          </cell>
        </row>
        <row r="1036">
          <cell r="D1036" t="str">
            <v>PKSEC_ACCESS</v>
          </cell>
          <cell r="E1036" t="str">
            <v>2GIG Secure Bundle with Remote Access</v>
          </cell>
          <cell r="F1036">
            <v>0</v>
          </cell>
          <cell r="G1036" t="str">
            <v>EQUIP</v>
          </cell>
        </row>
        <row r="1037">
          <cell r="D1037" t="str">
            <v>PKSEC_SIM</v>
          </cell>
          <cell r="E1037" t="str">
            <v>Simon XT Secure Bundle</v>
          </cell>
          <cell r="F1037">
            <v>0</v>
          </cell>
          <cell r="G1037" t="str">
            <v>2EQUIP</v>
          </cell>
        </row>
        <row r="1038">
          <cell r="D1038" t="str">
            <v>PKSEC_SIMACC</v>
          </cell>
          <cell r="E1038" t="str">
            <v>Simon XT Secure Bundle with Remote Access</v>
          </cell>
          <cell r="F1038">
            <v>0</v>
          </cell>
          <cell r="G1038" t="str">
            <v xml:space="preserve"> </v>
          </cell>
        </row>
        <row r="1039">
          <cell r="D1039" t="str">
            <v>PKSECURE</v>
          </cell>
          <cell r="E1039" t="str">
            <v>2GIG Secure Bundle with 2DR &amp; Motion</v>
          </cell>
          <cell r="F1039">
            <v>0</v>
          </cell>
          <cell r="G1039" t="str">
            <v>EQUIP</v>
          </cell>
        </row>
        <row r="1040">
          <cell r="D1040" t="str">
            <v>PKSMART</v>
          </cell>
          <cell r="E1040" t="str">
            <v>2GIG Smart Home Bundle</v>
          </cell>
          <cell r="F1040">
            <v>0</v>
          </cell>
          <cell r="G1040" t="str">
            <v xml:space="preserve"> </v>
          </cell>
        </row>
        <row r="1041">
          <cell r="D1041" t="str">
            <v>PKT2COMM</v>
          </cell>
          <cell r="E1041" t="str">
            <v>2GIG Takeover Smart Home Bundle</v>
          </cell>
          <cell r="F1041">
            <v>0</v>
          </cell>
          <cell r="G1041" t="str">
            <v xml:space="preserve"> </v>
          </cell>
        </row>
        <row r="1042">
          <cell r="D1042" t="str">
            <v>PKT2CONN</v>
          </cell>
          <cell r="E1042" t="str">
            <v>2GIG Takeover Connect Bundle</v>
          </cell>
          <cell r="F1042">
            <v>0</v>
          </cell>
          <cell r="G1042" t="str">
            <v xml:space="preserve"> </v>
          </cell>
        </row>
        <row r="1043">
          <cell r="D1043" t="str">
            <v>PKT2CONT</v>
          </cell>
          <cell r="E1043" t="str">
            <v>2GIG Takeover Video Bundle</v>
          </cell>
          <cell r="F1043">
            <v>0</v>
          </cell>
          <cell r="G1043" t="str">
            <v xml:space="preserve"> </v>
          </cell>
        </row>
        <row r="1044">
          <cell r="D1044" t="str">
            <v>PKT2SEC</v>
          </cell>
          <cell r="E1044" t="str">
            <v>2GIG Takeover Secure Bundle</v>
          </cell>
          <cell r="F1044">
            <v>0</v>
          </cell>
          <cell r="G1044" t="str">
            <v xml:space="preserve"> </v>
          </cell>
        </row>
        <row r="1045">
          <cell r="D1045" t="str">
            <v>PKT2SECA</v>
          </cell>
          <cell r="E1045" t="str">
            <v>2GIG Takeover Secure With Remote Access</v>
          </cell>
          <cell r="F1045">
            <v>0</v>
          </cell>
          <cell r="G1045" t="str">
            <v xml:space="preserve"> </v>
          </cell>
        </row>
        <row r="1046">
          <cell r="D1046" t="str">
            <v>PKTHCOMM</v>
          </cell>
          <cell r="E1046" t="str">
            <v>Honeywell Takeover Smart Home Bundle</v>
          </cell>
          <cell r="F1046">
            <v>0</v>
          </cell>
          <cell r="G1046" t="str">
            <v xml:space="preserve"> </v>
          </cell>
        </row>
        <row r="1047">
          <cell r="D1047" t="str">
            <v>PKTHCONN</v>
          </cell>
          <cell r="E1047" t="str">
            <v>Honeywell Takeover Connect Bundle</v>
          </cell>
          <cell r="F1047">
            <v>0</v>
          </cell>
          <cell r="G1047" t="str">
            <v xml:space="preserve"> </v>
          </cell>
        </row>
        <row r="1048">
          <cell r="D1048" t="str">
            <v>PKTHCONT</v>
          </cell>
          <cell r="E1048" t="str">
            <v>Honeywell Takeover Video Bundle</v>
          </cell>
          <cell r="F1048">
            <v>0</v>
          </cell>
          <cell r="G1048" t="str">
            <v xml:space="preserve"> </v>
          </cell>
        </row>
        <row r="1049">
          <cell r="D1049" t="str">
            <v>PKTHDCOM</v>
          </cell>
          <cell r="E1049" t="str">
            <v>DSC HW Smart Home Bundle</v>
          </cell>
          <cell r="F1049">
            <v>0</v>
          </cell>
          <cell r="G1049" t="str">
            <v xml:space="preserve"> </v>
          </cell>
        </row>
        <row r="1050">
          <cell r="D1050" t="str">
            <v>PKTHDCON</v>
          </cell>
          <cell r="E1050" t="str">
            <v>DSC HW Video Bundle</v>
          </cell>
          <cell r="F1050">
            <v>0</v>
          </cell>
          <cell r="G1050" t="str">
            <v xml:space="preserve"> </v>
          </cell>
        </row>
        <row r="1051">
          <cell r="D1051" t="str">
            <v>PKTHDSEA</v>
          </cell>
          <cell r="E1051" t="str">
            <v>DSC HW Secure Bundle with Remote Access</v>
          </cell>
          <cell r="F1051">
            <v>0</v>
          </cell>
          <cell r="G1051" t="str">
            <v xml:space="preserve"> </v>
          </cell>
        </row>
        <row r="1052">
          <cell r="D1052" t="str">
            <v>PKTHDSEC</v>
          </cell>
          <cell r="E1052" t="str">
            <v>DSC HW Secure Bundle</v>
          </cell>
          <cell r="F1052">
            <v>0</v>
          </cell>
          <cell r="G1052" t="str">
            <v xml:space="preserve"> </v>
          </cell>
        </row>
        <row r="1053">
          <cell r="D1053" t="str">
            <v>PKTHSEC</v>
          </cell>
          <cell r="E1053" t="str">
            <v>Honeywell Takeover Secure Bundle</v>
          </cell>
          <cell r="F1053">
            <v>0</v>
          </cell>
          <cell r="G1053" t="str">
            <v xml:space="preserve"> </v>
          </cell>
        </row>
        <row r="1054">
          <cell r="D1054" t="str">
            <v>PKTHSECA</v>
          </cell>
          <cell r="E1054" t="str">
            <v>Honeywell Takeover Secure Bundle with Remote Access</v>
          </cell>
          <cell r="F1054">
            <v>0</v>
          </cell>
          <cell r="G1054" t="str">
            <v xml:space="preserve"> </v>
          </cell>
        </row>
        <row r="1055">
          <cell r="D1055" t="str">
            <v>PKTSCOMD</v>
          </cell>
          <cell r="E1055" t="str">
            <v>Simon XT Takeover Smart Home Bundle</v>
          </cell>
          <cell r="F1055">
            <v>0</v>
          </cell>
          <cell r="G1055" t="str">
            <v xml:space="preserve"> </v>
          </cell>
        </row>
        <row r="1056">
          <cell r="D1056" t="str">
            <v>PKTSCONN</v>
          </cell>
          <cell r="E1056" t="str">
            <v>Simon XT Takeover Connect Bundle</v>
          </cell>
          <cell r="F1056">
            <v>0</v>
          </cell>
          <cell r="G1056" t="str">
            <v xml:space="preserve"> </v>
          </cell>
        </row>
        <row r="1057">
          <cell r="D1057" t="str">
            <v>PKTSCONT</v>
          </cell>
          <cell r="E1057" t="str">
            <v>Simon XT Takeover Video Bundle</v>
          </cell>
          <cell r="F1057">
            <v>0</v>
          </cell>
          <cell r="G1057" t="str">
            <v xml:space="preserve"> </v>
          </cell>
        </row>
        <row r="1058">
          <cell r="D1058" t="str">
            <v>PKTSSEC</v>
          </cell>
          <cell r="E1058" t="str">
            <v>Simon XT Takeover Sercure Bundle</v>
          </cell>
          <cell r="F1058">
            <v>0</v>
          </cell>
          <cell r="G1058" t="str">
            <v xml:space="preserve"> </v>
          </cell>
        </row>
        <row r="1059">
          <cell r="D1059" t="str">
            <v>PKTSSECA</v>
          </cell>
          <cell r="E1059" t="str">
            <v>Simon XT Takeover Sercure with Remote Access</v>
          </cell>
          <cell r="F1059">
            <v>0</v>
          </cell>
          <cell r="G1059" t="str">
            <v xml:space="preserve"> </v>
          </cell>
        </row>
        <row r="1060">
          <cell r="D1060" t="str">
            <v>PKVIDEO</v>
          </cell>
          <cell r="E1060" t="str">
            <v>2GIG Video Bundle</v>
          </cell>
          <cell r="F1060">
            <v>0</v>
          </cell>
          <cell r="G1060" t="str">
            <v xml:space="preserve"> </v>
          </cell>
        </row>
        <row r="1061">
          <cell r="D1061" t="str">
            <v>PLATINUM</v>
          </cell>
          <cell r="E1061" t="str">
            <v>2 GIG Platinum Service - 10 Point System</v>
          </cell>
          <cell r="F1061">
            <v>0</v>
          </cell>
          <cell r="G1061" t="str">
            <v xml:space="preserve"> </v>
          </cell>
        </row>
        <row r="1062">
          <cell r="D1062" t="str">
            <v>PNP</v>
          </cell>
          <cell r="E1062" t="str">
            <v>PNP HW 2-Way Control</v>
          </cell>
          <cell r="F1062">
            <v>0</v>
          </cell>
          <cell r="G1062" t="str">
            <v>EQUIP</v>
          </cell>
        </row>
        <row r="1063">
          <cell r="D1063" t="str">
            <v>PRS</v>
          </cell>
          <cell r="E1063" t="str">
            <v>Private Response Fee</v>
          </cell>
          <cell r="F1063">
            <v>3.25</v>
          </cell>
          <cell r="G1063" t="str">
            <v>PRS</v>
          </cell>
        </row>
        <row r="1064">
          <cell r="D1064" t="str">
            <v>PRS_2016</v>
          </cell>
          <cell r="E1064" t="str">
            <v>Private Response Fee</v>
          </cell>
          <cell r="F1064">
            <v>0</v>
          </cell>
          <cell r="G1064" t="str">
            <v xml:space="preserve"> </v>
          </cell>
        </row>
        <row r="1065">
          <cell r="D1065" t="str">
            <v>PRS_BUNDLE</v>
          </cell>
          <cell r="E1065" t="str">
            <v>Private Response Fee</v>
          </cell>
          <cell r="F1065">
            <v>0</v>
          </cell>
          <cell r="G1065" t="str">
            <v>EQUIP</v>
          </cell>
        </row>
        <row r="1066">
          <cell r="D1066" t="str">
            <v>PRS_CRED</v>
          </cell>
          <cell r="E1066" t="str">
            <v>Private Response Fee Credit</v>
          </cell>
          <cell r="F1066">
            <v>0</v>
          </cell>
          <cell r="G1066" t="str">
            <v xml:space="preserve"> </v>
          </cell>
        </row>
        <row r="1067">
          <cell r="D1067" t="str">
            <v>PRSCRED</v>
          </cell>
          <cell r="E1067" t="str">
            <v>PRS Credit offered</v>
          </cell>
          <cell r="F1067">
            <v>-3.25</v>
          </cell>
          <cell r="G1067" t="str">
            <v>RMR_SV</v>
          </cell>
        </row>
        <row r="1068">
          <cell r="D1068" t="str">
            <v>PSTQU</v>
          </cell>
          <cell r="E1068" t="str">
            <v>Quebec PST</v>
          </cell>
          <cell r="F1068">
            <v>0</v>
          </cell>
          <cell r="G1068" t="str">
            <v>QUTAX</v>
          </cell>
        </row>
        <row r="1069">
          <cell r="D1069" t="str">
            <v>Q-BEST</v>
          </cell>
          <cell r="E1069" t="str">
            <v>Qolsys Best Bundle</v>
          </cell>
          <cell r="F1069">
            <v>0</v>
          </cell>
          <cell r="G1069" t="str">
            <v xml:space="preserve"> </v>
          </cell>
        </row>
        <row r="1070">
          <cell r="D1070" t="str">
            <v>Q-BETTER</v>
          </cell>
          <cell r="E1070" t="str">
            <v>Qolsys Better Bundle</v>
          </cell>
          <cell r="F1070">
            <v>0</v>
          </cell>
          <cell r="G1070" t="str">
            <v xml:space="preserve"> </v>
          </cell>
        </row>
        <row r="1071">
          <cell r="D1071" t="str">
            <v>Q-GOOD</v>
          </cell>
          <cell r="E1071" t="str">
            <v>Qolsys Good Bundle</v>
          </cell>
          <cell r="F1071">
            <v>0</v>
          </cell>
          <cell r="G1071" t="str">
            <v xml:space="preserve"> </v>
          </cell>
        </row>
        <row r="1072">
          <cell r="D1072" t="str">
            <v>QCC_DISC</v>
          </cell>
          <cell r="E1072" t="str">
            <v>QCC -Quarter Century Club - 2 Months NC</v>
          </cell>
          <cell r="F1072">
            <v>0</v>
          </cell>
          <cell r="G1072" t="str">
            <v>RMR</v>
          </cell>
        </row>
        <row r="1073">
          <cell r="D1073" t="str">
            <v>QOLSYS_319</v>
          </cell>
          <cell r="E1073" t="str">
            <v>Qolsys IQ2 Panel 9208-1208-124 (PowerG +  319Mhz S-line radi</v>
          </cell>
          <cell r="F1073">
            <v>0</v>
          </cell>
          <cell r="G1073" t="str">
            <v>2EQUIP</v>
          </cell>
        </row>
        <row r="1074">
          <cell r="D1074" t="str">
            <v>QOLSYS_433</v>
          </cell>
          <cell r="E1074" t="str">
            <v>Qolsys IQ2 Panel 9208-4208-124 (PowerG + 433Mhz radios) )</v>
          </cell>
          <cell r="F1074">
            <v>0</v>
          </cell>
          <cell r="G1074" t="str">
            <v>2EQUIP</v>
          </cell>
        </row>
        <row r="1075">
          <cell r="D1075" t="str">
            <v>QOLSYS_IQ2</v>
          </cell>
          <cell r="E1075" t="str">
            <v>Qolsys IQ2 Panel 345Mhz radio</v>
          </cell>
          <cell r="F1075">
            <v>0</v>
          </cell>
          <cell r="G1075" t="str">
            <v>2EQUIP</v>
          </cell>
        </row>
        <row r="1076">
          <cell r="D1076" t="str">
            <v>QOLSYS_PG</v>
          </cell>
          <cell r="E1076" t="str">
            <v>Qolsys IQ2 Panel 9208-0208-124 (PowerG only)</v>
          </cell>
          <cell r="F1076">
            <v>0</v>
          </cell>
          <cell r="G1076" t="str">
            <v>2EQUIP</v>
          </cell>
        </row>
        <row r="1077">
          <cell r="D1077" t="str">
            <v>QS_PAD_TOUCH</v>
          </cell>
          <cell r="E1077" t="str">
            <v>Qolsys Secondary Touchscreen Keypad</v>
          </cell>
          <cell r="F1077">
            <v>199</v>
          </cell>
          <cell r="G1077" t="str">
            <v>2EQUIP</v>
          </cell>
        </row>
        <row r="1078">
          <cell r="D1078" t="str">
            <v>REBOOK</v>
          </cell>
          <cell r="E1078" t="str">
            <v>Rebooking Fee Charge Cdn</v>
          </cell>
          <cell r="F1078">
            <v>50</v>
          </cell>
          <cell r="G1078" t="str">
            <v>NOSHOW</v>
          </cell>
        </row>
        <row r="1079">
          <cell r="D1079" t="str">
            <v>REBOOK_US</v>
          </cell>
          <cell r="E1079" t="str">
            <v>Rebooking Fee Charge US</v>
          </cell>
          <cell r="F1079">
            <v>50</v>
          </cell>
          <cell r="G1079" t="str">
            <v>NOSHOW</v>
          </cell>
        </row>
        <row r="1080">
          <cell r="D1080" t="str">
            <v>REINSTAT_FEE</v>
          </cell>
          <cell r="E1080" t="str">
            <v>Reinstatement Fee</v>
          </cell>
          <cell r="F1080">
            <v>0</v>
          </cell>
          <cell r="G1080" t="str">
            <v>ADMIN</v>
          </cell>
        </row>
        <row r="1081">
          <cell r="D1081" t="str">
            <v>REPEATER</v>
          </cell>
          <cell r="E1081" t="str">
            <v>VideoRelay Repeater</v>
          </cell>
          <cell r="F1081">
            <v>75</v>
          </cell>
          <cell r="G1081" t="str">
            <v>VIDEO</v>
          </cell>
        </row>
        <row r="1082">
          <cell r="D1082" t="str">
            <v>RETN_OFFER</v>
          </cell>
          <cell r="E1082" t="str">
            <v>Retention Offer for Valued Customer</v>
          </cell>
          <cell r="F1082">
            <v>0</v>
          </cell>
          <cell r="G1082" t="str">
            <v>RMR</v>
          </cell>
        </row>
        <row r="1083">
          <cell r="D1083" t="str">
            <v>S10-2114</v>
          </cell>
          <cell r="E1083" t="str">
            <v>AlarmCare Libris Panel</v>
          </cell>
          <cell r="F1083">
            <v>0</v>
          </cell>
          <cell r="G1083" t="str">
            <v>EQCARE</v>
          </cell>
        </row>
        <row r="1084">
          <cell r="D1084" t="str">
            <v>S30-0584</v>
          </cell>
          <cell r="E1084" t="str">
            <v>Libris Smart Cradle</v>
          </cell>
          <cell r="F1084">
            <v>0</v>
          </cell>
          <cell r="G1084" t="str">
            <v>EQCARE</v>
          </cell>
        </row>
        <row r="1085">
          <cell r="D1085" t="str">
            <v>SBC</v>
          </cell>
          <cell r="E1085" t="str">
            <v>AlarmVoice Services</v>
          </cell>
          <cell r="F1085">
            <v>0</v>
          </cell>
          <cell r="G1085" t="str">
            <v>EQUIP</v>
          </cell>
        </row>
        <row r="1086">
          <cell r="D1086" t="str">
            <v>SEC_DISC</v>
          </cell>
          <cell r="E1086" t="str">
            <v>10% RMR Discount on Secure Bundle</v>
          </cell>
          <cell r="F1086">
            <v>0</v>
          </cell>
          <cell r="G1086" t="str">
            <v xml:space="preserve"> </v>
          </cell>
        </row>
        <row r="1087">
          <cell r="D1087" t="str">
            <v>SECA_DISC</v>
          </cell>
          <cell r="E1087" t="str">
            <v>10% RMR Discount on Secure w Access Bundle</v>
          </cell>
          <cell r="F1087">
            <v>0</v>
          </cell>
          <cell r="G1087" t="str">
            <v xml:space="preserve"> </v>
          </cell>
        </row>
        <row r="1088">
          <cell r="D1088" t="str">
            <v>SEV_WEATHER</v>
          </cell>
          <cell r="E1088" t="str">
            <v>2GIG Severe Weather Alerts</v>
          </cell>
          <cell r="F1088">
            <v>0</v>
          </cell>
          <cell r="G1088" t="str">
            <v>EQUIP</v>
          </cell>
        </row>
        <row r="1089">
          <cell r="D1089" t="str">
            <v>SHIPCHRG</v>
          </cell>
          <cell r="E1089" t="str">
            <v>Customer Shipping Charge</v>
          </cell>
          <cell r="F1089">
            <v>9.99</v>
          </cell>
          <cell r="G1089" t="str">
            <v>SHIP</v>
          </cell>
        </row>
        <row r="1090">
          <cell r="D1090" t="str">
            <v>SHOCK SENSOR</v>
          </cell>
          <cell r="E1090" t="str">
            <v>Simon XT-Interlogix wireless shock sensors</v>
          </cell>
          <cell r="F1090">
            <v>59</v>
          </cell>
          <cell r="G1090" t="str">
            <v>2EQUIP</v>
          </cell>
        </row>
        <row r="1091">
          <cell r="D1091" t="str">
            <v>SIMON_XT</v>
          </cell>
          <cell r="E1091" t="str">
            <v>Simon_XT ADC Compatible</v>
          </cell>
          <cell r="F1091">
            <v>0</v>
          </cell>
          <cell r="G1091" t="str">
            <v>2EQUIP</v>
          </cell>
        </row>
        <row r="1092">
          <cell r="D1092" t="str">
            <v>STAFF MO_FEE</v>
          </cell>
          <cell r="E1092" t="str">
            <v>Telus Staff Monitoring Discount</v>
          </cell>
          <cell r="F1092">
            <v>0</v>
          </cell>
          <cell r="G1092" t="str">
            <v xml:space="preserve"> </v>
          </cell>
        </row>
        <row r="1093">
          <cell r="D1093" t="str">
            <v>STAFF_BEAC</v>
          </cell>
          <cell r="E1093" t="str">
            <v>Employee/Retiree Discount for AlarmCare - 15%</v>
          </cell>
          <cell r="F1093">
            <v>0</v>
          </cell>
          <cell r="G1093" t="str">
            <v>EQUIP</v>
          </cell>
        </row>
        <row r="1094">
          <cell r="D1094" t="str">
            <v>STAFF_DISC</v>
          </cell>
          <cell r="E1094" t="str">
            <v>Employee Discount Program - 35%</v>
          </cell>
          <cell r="F1094">
            <v>0</v>
          </cell>
          <cell r="G1094" t="str">
            <v>EQUIP</v>
          </cell>
        </row>
        <row r="1095">
          <cell r="D1095" t="str">
            <v>STARTER</v>
          </cell>
          <cell r="E1095" t="str">
            <v>Simon XT Secure Bundle</v>
          </cell>
          <cell r="F1095">
            <v>0</v>
          </cell>
          <cell r="G1095" t="str">
            <v xml:space="preserve"> </v>
          </cell>
        </row>
        <row r="1096">
          <cell r="D1096" t="str">
            <v>SUPERAVPLUS</v>
          </cell>
          <cell r="E1096" t="str">
            <v>AlarmVoice Services</v>
          </cell>
          <cell r="F1096">
            <v>0</v>
          </cell>
          <cell r="G1096" t="str">
            <v>EQUIP</v>
          </cell>
        </row>
        <row r="1097">
          <cell r="D1097" t="str">
            <v>SUPERAVS</v>
          </cell>
          <cell r="E1097" t="str">
            <v>AlarmVoice Services</v>
          </cell>
          <cell r="F1097">
            <v>0</v>
          </cell>
          <cell r="G1097" t="str">
            <v>EQUIP</v>
          </cell>
        </row>
        <row r="1098">
          <cell r="D1098" t="str">
            <v>TELUS_DISC</v>
          </cell>
          <cell r="E1098" t="str">
            <v>Upgrade Discount Offered by Telus</v>
          </cell>
          <cell r="F1098">
            <v>0</v>
          </cell>
          <cell r="G1098" t="str">
            <v>EQDISR</v>
          </cell>
        </row>
        <row r="1099">
          <cell r="D1099" t="str">
            <v>TX-4200-01-1</v>
          </cell>
          <cell r="E1099" t="str">
            <v>Simon XT Panic Button Remote- White</v>
          </cell>
          <cell r="F1099">
            <v>39</v>
          </cell>
          <cell r="G1099" t="str">
            <v>2EQUIP</v>
          </cell>
        </row>
        <row r="1100">
          <cell r="D1100" t="str">
            <v>TX-4200-01-2</v>
          </cell>
          <cell r="E1100" t="str">
            <v>Simon XT Panic Button Remote - Black</v>
          </cell>
          <cell r="F1100">
            <v>39</v>
          </cell>
          <cell r="G1100" t="str">
            <v>2EQUIP</v>
          </cell>
        </row>
        <row r="1101">
          <cell r="D1101" t="str">
            <v>TX-6010-01-1</v>
          </cell>
          <cell r="E1101" t="str">
            <v>Simon XT Wireless Smoke Dectector</v>
          </cell>
          <cell r="F1101">
            <v>69</v>
          </cell>
          <cell r="G1101" t="str">
            <v>2EQUIP</v>
          </cell>
        </row>
        <row r="1102">
          <cell r="D1102" t="str">
            <v>TX-6310-01-1</v>
          </cell>
          <cell r="E1102" t="str">
            <v>Simon XT Wireless CO Detector</v>
          </cell>
          <cell r="F1102">
            <v>89</v>
          </cell>
          <cell r="G1102" t="str">
            <v>2EQUIP</v>
          </cell>
        </row>
        <row r="1103">
          <cell r="D1103" t="str">
            <v>TX-E101</v>
          </cell>
          <cell r="E1103" t="str">
            <v>Simon XT 4 Button Wireless Keyfob</v>
          </cell>
          <cell r="F1103">
            <v>29</v>
          </cell>
          <cell r="G1103" t="str">
            <v>2EQUIP</v>
          </cell>
        </row>
        <row r="1104">
          <cell r="D1104" t="str">
            <v>TX-E201</v>
          </cell>
          <cell r="E1104" t="str">
            <v>Simon XT Door/Windor Sensor</v>
          </cell>
          <cell r="F1104">
            <v>29</v>
          </cell>
          <cell r="G1104" t="str">
            <v>2EQUIP</v>
          </cell>
        </row>
        <row r="1105">
          <cell r="D1105" t="str">
            <v>TX-E401</v>
          </cell>
          <cell r="E1105" t="str">
            <v>Simon XT Tilt Sensor</v>
          </cell>
          <cell r="F1105">
            <v>59</v>
          </cell>
          <cell r="G1105" t="str">
            <v>2EQUIP</v>
          </cell>
        </row>
        <row r="1106">
          <cell r="D1106" t="str">
            <v>TX-E611</v>
          </cell>
          <cell r="E1106" t="str">
            <v>Simon XT Flood and Freeze Sensor</v>
          </cell>
          <cell r="F1106">
            <v>59</v>
          </cell>
          <cell r="G1106" t="str">
            <v>2EQUIP</v>
          </cell>
        </row>
        <row r="1107">
          <cell r="D1107" t="str">
            <v>USBKEY</v>
          </cell>
          <cell r="E1107" t="str">
            <v>USB Key Formatted w CPE</v>
          </cell>
          <cell r="F1107">
            <v>0</v>
          </cell>
          <cell r="G1107" t="str">
            <v>VIDEO</v>
          </cell>
        </row>
        <row r="1108">
          <cell r="D1108" t="str">
            <v>USDISCHO</v>
          </cell>
          <cell r="E1108" t="str">
            <v>Service Charge Waived by Head Office</v>
          </cell>
          <cell r="F1108">
            <v>-50</v>
          </cell>
          <cell r="G1108" t="str">
            <v>ADMIN</v>
          </cell>
        </row>
        <row r="1109">
          <cell r="D1109" t="str">
            <v>USDISCRETN</v>
          </cell>
          <cell r="E1109" t="str">
            <v>US Service Charge Discount by Retention</v>
          </cell>
          <cell r="F1109">
            <v>-50</v>
          </cell>
          <cell r="G1109" t="str">
            <v>EQDISR</v>
          </cell>
        </row>
        <row r="1110">
          <cell r="D1110" t="str">
            <v>USDISCSCARE</v>
          </cell>
          <cell r="E1110" t="str">
            <v>US Service Charge Discount by Customer Care</v>
          </cell>
          <cell r="F1110">
            <v>-50</v>
          </cell>
          <cell r="G1110" t="str">
            <v>EQDISC</v>
          </cell>
        </row>
        <row r="1111">
          <cell r="D1111" t="str">
            <v>USDISCSRV</v>
          </cell>
          <cell r="E1111" t="str">
            <v>US Service Charge Discounted by Service</v>
          </cell>
          <cell r="F1111">
            <v>-50</v>
          </cell>
          <cell r="G1111" t="str">
            <v>EQDIST</v>
          </cell>
        </row>
        <row r="1112">
          <cell r="D1112" t="str">
            <v>USDISDPKSRV</v>
          </cell>
          <cell r="E1112" t="str">
            <v>US DPK Upgrade Service Charge Discount</v>
          </cell>
          <cell r="F1112">
            <v>-50</v>
          </cell>
          <cell r="G1112" t="str">
            <v>DPKSRD</v>
          </cell>
        </row>
        <row r="1113">
          <cell r="D1113" t="str">
            <v>USFLSTTAX</v>
          </cell>
          <cell r="E1113" t="str">
            <v>US FL  State Tax</v>
          </cell>
          <cell r="F1113">
            <v>0</v>
          </cell>
          <cell r="G1113" t="str">
            <v>USFLCA</v>
          </cell>
        </row>
        <row r="1114">
          <cell r="D1114" t="str">
            <v>USNCSTTAX</v>
          </cell>
          <cell r="E1114" t="str">
            <v>US NC State Tax</v>
          </cell>
          <cell r="F1114">
            <v>0</v>
          </cell>
          <cell r="G1114" t="str">
            <v>USNCTA</v>
          </cell>
        </row>
        <row r="1115">
          <cell r="D1115" t="str">
            <v>USSERV</v>
          </cell>
          <cell r="E1115" t="str">
            <v>Service Charge</v>
          </cell>
          <cell r="F1115">
            <v>50</v>
          </cell>
          <cell r="G1115" t="str">
            <v>EQUIP</v>
          </cell>
        </row>
        <row r="1116">
          <cell r="D1116" t="str">
            <v>VALASSIS</v>
          </cell>
          <cell r="E1116" t="str">
            <v>VALASSIS-Postcard -3 Months NC Monitoring</v>
          </cell>
          <cell r="F1116">
            <v>0</v>
          </cell>
          <cell r="G1116" t="str">
            <v>RMR</v>
          </cell>
        </row>
        <row r="1117">
          <cell r="D1117" t="str">
            <v>VALPAK</v>
          </cell>
          <cell r="E1117" t="str">
            <v>VALPAK - 2 Months NC Monitoring</v>
          </cell>
          <cell r="F1117">
            <v>0</v>
          </cell>
          <cell r="G1117" t="str">
            <v>RMR</v>
          </cell>
        </row>
        <row r="1118">
          <cell r="D1118" t="str">
            <v>VC726</v>
          </cell>
          <cell r="E1118" t="str">
            <v>ADC Indoor/Outdoor Bullet Cameral</v>
          </cell>
          <cell r="F1118">
            <v>199</v>
          </cell>
          <cell r="G1118" t="str">
            <v>2EQUIP</v>
          </cell>
        </row>
        <row r="1119">
          <cell r="D1119" t="str">
            <v>VC826</v>
          </cell>
          <cell r="E1119" t="str">
            <v>ADC Indoor/Outdoor Dome Cameral</v>
          </cell>
          <cell r="F1119">
            <v>199</v>
          </cell>
          <cell r="G1119" t="str">
            <v>2EQUIP</v>
          </cell>
        </row>
        <row r="1120">
          <cell r="D1120" t="str">
            <v>VCAMCOM2</v>
          </cell>
          <cell r="E1120" t="str">
            <v>VR Service for Additiional Camera-Com_B</v>
          </cell>
          <cell r="F1120">
            <v>0</v>
          </cell>
          <cell r="G1120" t="str">
            <v>VIDEO</v>
          </cell>
        </row>
        <row r="1121">
          <cell r="D1121" t="str">
            <v>VCM</v>
          </cell>
          <cell r="E1121" t="str">
            <v>AlarmFlood Valve Shutoff</v>
          </cell>
          <cell r="F1121">
            <v>0</v>
          </cell>
          <cell r="G1121" t="str">
            <v>EQUIP</v>
          </cell>
        </row>
        <row r="1122">
          <cell r="D1122" t="str">
            <v>VELCRO</v>
          </cell>
          <cell r="E1122" t="str">
            <v>Velcro (box)</v>
          </cell>
          <cell r="F1122">
            <v>0</v>
          </cell>
          <cell r="G1122" t="str">
            <v>2EQUIP</v>
          </cell>
        </row>
        <row r="1123">
          <cell r="D1123" t="str">
            <v>VID_EXPANS</v>
          </cell>
          <cell r="E1123" t="str">
            <v>Video Expansion Pack from ADC</v>
          </cell>
          <cell r="F1123">
            <v>0</v>
          </cell>
          <cell r="G1123" t="str">
            <v xml:space="preserve"> </v>
          </cell>
        </row>
        <row r="1124">
          <cell r="D1124" t="str">
            <v>VISTA-20PCN</v>
          </cell>
          <cell r="E1124" t="str">
            <v>Honeywell Vista 20 Panel</v>
          </cell>
          <cell r="F1124">
            <v>0</v>
          </cell>
          <cell r="G1124" t="str">
            <v>EQUIP</v>
          </cell>
        </row>
        <row r="1125">
          <cell r="D1125" t="str">
            <v>VPANEL</v>
          </cell>
          <cell r="E1125" t="str">
            <v>Video System w/Repeater</v>
          </cell>
          <cell r="F1125">
            <v>199</v>
          </cell>
          <cell r="G1125" t="str">
            <v>EQUIP</v>
          </cell>
        </row>
        <row r="1126">
          <cell r="D1126" t="str">
            <v>VR_PKVID1_NC</v>
          </cell>
          <cell r="E1126" t="str">
            <v>No Installation Fee Promotion</v>
          </cell>
          <cell r="F1126">
            <v>-79.989999999999995</v>
          </cell>
          <cell r="G1126" t="str">
            <v>EQDISH</v>
          </cell>
        </row>
        <row r="1127">
          <cell r="D1127" t="str">
            <v>VRCAMERA</v>
          </cell>
          <cell r="E1127" t="str">
            <v>VR Service for Additiional Camera</v>
          </cell>
          <cell r="F1127">
            <v>49.99</v>
          </cell>
          <cell r="G1127" t="str">
            <v>VIDEO</v>
          </cell>
        </row>
        <row r="1128">
          <cell r="D1128" t="str">
            <v>VRCRED_CC</v>
          </cell>
          <cell r="E1128" t="str">
            <v>Video Relay Service Credit offered by CCR</v>
          </cell>
          <cell r="F1128">
            <v>0</v>
          </cell>
          <cell r="G1128" t="str">
            <v>RV_CC</v>
          </cell>
        </row>
        <row r="1129">
          <cell r="D1129" t="str">
            <v>VRCRED_CR</v>
          </cell>
          <cell r="E1129" t="str">
            <v>VideoRelay Service Credit offered by Retention</v>
          </cell>
          <cell r="F1129">
            <v>0</v>
          </cell>
          <cell r="G1129" t="str">
            <v>RV_CC</v>
          </cell>
        </row>
        <row r="1130">
          <cell r="D1130" t="str">
            <v>VRCRED_SV</v>
          </cell>
          <cell r="E1130" t="str">
            <v>Video Relay Service Credit offered by Service</v>
          </cell>
          <cell r="F1130">
            <v>0</v>
          </cell>
          <cell r="G1130" t="str">
            <v>RV_SV</v>
          </cell>
        </row>
        <row r="1131">
          <cell r="D1131" t="str">
            <v>VRDISC_ONT</v>
          </cell>
          <cell r="E1131" t="str">
            <v>Ontario Installation Promotion</v>
          </cell>
          <cell r="F1131">
            <v>-100</v>
          </cell>
          <cell r="G1131" t="str">
            <v>EQDISS</v>
          </cell>
        </row>
        <row r="1132">
          <cell r="D1132" t="str">
            <v>VRDISCRETN</v>
          </cell>
          <cell r="E1132" t="str">
            <v>VR Equip Discount by Retention</v>
          </cell>
          <cell r="F1132">
            <v>0</v>
          </cell>
          <cell r="G1132" t="str">
            <v>VRDISR</v>
          </cell>
        </row>
        <row r="1133">
          <cell r="D1133" t="str">
            <v>VRINSTALL</v>
          </cell>
          <cell r="E1133" t="str">
            <v>Non-Standard VR Installation Charge</v>
          </cell>
          <cell r="F1133">
            <v>0</v>
          </cell>
          <cell r="G1133" t="str">
            <v>VIDEO</v>
          </cell>
        </row>
        <row r="1134">
          <cell r="D1134" t="str">
            <v>VRLIGHT</v>
          </cell>
          <cell r="E1134" t="str">
            <v>VR LED Motion Light</v>
          </cell>
          <cell r="F1134">
            <v>39.99</v>
          </cell>
          <cell r="G1134" t="str">
            <v>VIDEO</v>
          </cell>
        </row>
        <row r="1135">
          <cell r="D1135" t="str">
            <v>VRMONCRED</v>
          </cell>
          <cell r="E1135" t="str">
            <v>VR Monitoring Credit by Depts</v>
          </cell>
          <cell r="F1135">
            <v>0</v>
          </cell>
          <cell r="G1135" t="str">
            <v>RV_RMR</v>
          </cell>
        </row>
        <row r="1136">
          <cell r="D1136" t="str">
            <v>VRSIGN</v>
          </cell>
          <cell r="E1136" t="str">
            <v>AlarmForce VR Lawn Sign</v>
          </cell>
          <cell r="F1136">
            <v>0</v>
          </cell>
          <cell r="G1136" t="str">
            <v>VIDEO</v>
          </cell>
        </row>
        <row r="1137">
          <cell r="D1137" t="str">
            <v>VRSRVDISC</v>
          </cell>
          <cell r="E1137" t="str">
            <v>VR Service Discount</v>
          </cell>
          <cell r="F1137">
            <v>0</v>
          </cell>
          <cell r="G1137" t="str">
            <v>VRDIST</v>
          </cell>
        </row>
        <row r="1138">
          <cell r="D1138" t="str">
            <v>VWAP</v>
          </cell>
          <cell r="E1138" t="str">
            <v>Wireless Router for 3G/4G Installation</v>
          </cell>
          <cell r="F1138">
            <v>75</v>
          </cell>
          <cell r="G1138" t="str">
            <v>VIDEO</v>
          </cell>
        </row>
        <row r="1139">
          <cell r="D1139" t="str">
            <v>WA105DBZ</v>
          </cell>
          <cell r="E1139" t="str">
            <v>: Z-Wave Sounder OR Siren</v>
          </cell>
          <cell r="F1139">
            <v>69</v>
          </cell>
          <cell r="G1139" t="str">
            <v>2EQUIP</v>
          </cell>
        </row>
        <row r="1140">
          <cell r="D1140" t="str">
            <v>WEATHER2PNL</v>
          </cell>
          <cell r="E1140" t="str">
            <v>WeatherToPanel Services</v>
          </cell>
          <cell r="F1140">
            <v>0</v>
          </cell>
          <cell r="G1140" t="str">
            <v>EQUIP</v>
          </cell>
        </row>
        <row r="1141">
          <cell r="D1141" t="str">
            <v>WIFI-AP-ANT</v>
          </cell>
          <cell r="E1141" t="str">
            <v>Repeater Antenna</v>
          </cell>
          <cell r="F1141">
            <v>0</v>
          </cell>
          <cell r="G1141" t="str">
            <v>VIDEO</v>
          </cell>
        </row>
        <row r="1142">
          <cell r="D1142" t="str">
            <v>WIFI-CAM-ANT</v>
          </cell>
          <cell r="E1142" t="str">
            <v>3dBi Antenna</v>
          </cell>
          <cell r="F1142">
            <v>0</v>
          </cell>
          <cell r="G1142" t="str">
            <v>VIDEO</v>
          </cell>
        </row>
        <row r="1143">
          <cell r="D1143" t="str">
            <v>WIFI_EXTEND</v>
          </cell>
          <cell r="E1143" t="str">
            <v>2 GIG WI-FI Range Extender</v>
          </cell>
          <cell r="F1143">
            <v>0</v>
          </cell>
          <cell r="G1143" t="str">
            <v>2EQUIP</v>
          </cell>
        </row>
        <row r="1144">
          <cell r="D1144" t="str">
            <v>WIFIBUNDLE</v>
          </cell>
          <cell r="E1144" t="str">
            <v>WIFI Command Bundle-2 HomeAuto. no Camera</v>
          </cell>
          <cell r="F1144">
            <v>0</v>
          </cell>
          <cell r="G1144" t="str">
            <v>RWDR</v>
          </cell>
        </row>
        <row r="1145">
          <cell r="D1145" t="str">
            <v>WIFIDLINK</v>
          </cell>
          <cell r="E1145" t="str">
            <v>WIFI D-LINK N 300 Router</v>
          </cell>
          <cell r="F1145">
            <v>0</v>
          </cell>
          <cell r="G1145" t="str">
            <v>EQAFC</v>
          </cell>
        </row>
        <row r="1146">
          <cell r="D1146" t="str">
            <v>WIFIDRLK</v>
          </cell>
          <cell r="E1146" t="str">
            <v>WIFI Door Lock</v>
          </cell>
          <cell r="F1146">
            <v>199.99</v>
          </cell>
          <cell r="G1146" t="str">
            <v>EQWDR</v>
          </cell>
        </row>
        <row r="1147">
          <cell r="D1147" t="str">
            <v>WIFIDRLK_B</v>
          </cell>
          <cell r="E1147" t="str">
            <v>WIFI Door Lock with Bundle</v>
          </cell>
          <cell r="F1147">
            <v>0</v>
          </cell>
          <cell r="G1147" t="str">
            <v xml:space="preserve"> </v>
          </cell>
        </row>
        <row r="1148">
          <cell r="D1148" t="str">
            <v>WIFIHOME_B</v>
          </cell>
          <cell r="E1148" t="str">
            <v>WiFi Home Automation Command Bundle</v>
          </cell>
          <cell r="F1148">
            <v>0</v>
          </cell>
          <cell r="G1148" t="str">
            <v>EQWTS</v>
          </cell>
        </row>
        <row r="1149">
          <cell r="D1149" t="str">
            <v>WIFIKEYPAD_W</v>
          </cell>
          <cell r="E1149" t="str">
            <v>WIFI White Soft Keypad</v>
          </cell>
          <cell r="F1149">
            <v>99</v>
          </cell>
          <cell r="G1149" t="str">
            <v>EQWKP</v>
          </cell>
        </row>
        <row r="1150">
          <cell r="D1150" t="str">
            <v>WIFIPLUG</v>
          </cell>
          <cell r="E1150" t="str">
            <v>WIFI Plug Control</v>
          </cell>
          <cell r="F1150">
            <v>49.95</v>
          </cell>
          <cell r="G1150" t="str">
            <v>EQWPP</v>
          </cell>
        </row>
        <row r="1151">
          <cell r="D1151" t="str">
            <v>WIFISKEYPAD</v>
          </cell>
          <cell r="E1151" t="str">
            <v>WIFI Black Soft Keypad</v>
          </cell>
          <cell r="F1151">
            <v>99</v>
          </cell>
          <cell r="G1151" t="str">
            <v>EQWKP</v>
          </cell>
        </row>
        <row r="1152">
          <cell r="D1152" t="str">
            <v>WIFITSTAT</v>
          </cell>
          <cell r="E1152" t="str">
            <v>WIFI Thermostat</v>
          </cell>
          <cell r="F1152">
            <v>149.99</v>
          </cell>
          <cell r="G1152" t="str">
            <v>EQWTS</v>
          </cell>
        </row>
        <row r="1153">
          <cell r="D1153" t="str">
            <v>WIFITSTAT_B</v>
          </cell>
          <cell r="E1153" t="str">
            <v>WIFI Thermostat with Bundle</v>
          </cell>
          <cell r="F1153">
            <v>0</v>
          </cell>
          <cell r="G1153" t="str">
            <v xml:space="preserve"> </v>
          </cell>
        </row>
        <row r="1154">
          <cell r="D1154" t="str">
            <v>WLS914-433</v>
          </cell>
          <cell r="E1154" t="str">
            <v>Wireless Motion for HW</v>
          </cell>
          <cell r="F1154">
            <v>99</v>
          </cell>
          <cell r="G1154" t="str">
            <v>HWE</v>
          </cell>
        </row>
        <row r="1155">
          <cell r="D1155" t="str">
            <v>WS7</v>
          </cell>
          <cell r="E1155" t="str">
            <v>Water Sensor</v>
          </cell>
          <cell r="F1155">
            <v>69</v>
          </cell>
          <cell r="G1155" t="str">
            <v>EQUIP</v>
          </cell>
        </row>
        <row r="1156">
          <cell r="D1156" t="str">
            <v>WST- 302</v>
          </cell>
          <cell r="E1156" t="str">
            <v>Ecolink Shock Sensor</v>
          </cell>
          <cell r="F1156">
            <v>59</v>
          </cell>
          <cell r="G1156" t="str">
            <v>2EQUIP</v>
          </cell>
        </row>
        <row r="1157">
          <cell r="D1157" t="str">
            <v>WW-TRANSLATR</v>
          </cell>
          <cell r="E1157" t="str">
            <v>Interloxix Resolution Wireless to Wireless Translater</v>
          </cell>
          <cell r="F1157">
            <v>0</v>
          </cell>
          <cell r="G1157" t="str">
            <v>2EQUIP</v>
          </cell>
        </row>
        <row r="1158">
          <cell r="D1158" t="str">
            <v>Z_DSD37_ZWUS</v>
          </cell>
          <cell r="E1158" t="str">
            <v>2 GIG Z-Wave signal Extender</v>
          </cell>
          <cell r="F1158">
            <v>0</v>
          </cell>
          <cell r="G1158" t="str">
            <v>2EQUIP</v>
          </cell>
        </row>
      </sheetData>
      <sheetData sheetId="3" refreshError="1">
        <row r="2">
          <cell r="A2" t="str">
            <v>4219</v>
          </cell>
          <cell r="B2" t="str">
            <v>4219</v>
          </cell>
        </row>
        <row r="3">
          <cell r="A3" t="str">
            <v>5821</v>
          </cell>
          <cell r="B3" t="str">
            <v>ADI-5821</v>
          </cell>
        </row>
        <row r="4">
          <cell r="A4" t="str">
            <v>6151</v>
          </cell>
          <cell r="B4" t="str">
            <v>6151</v>
          </cell>
        </row>
        <row r="5">
          <cell r="A5" t="str">
            <v>6160</v>
          </cell>
          <cell r="B5" t="str">
            <v>6160</v>
          </cell>
        </row>
        <row r="6">
          <cell r="A6" t="str">
            <v>60914</v>
          </cell>
          <cell r="B6" t="str">
            <v>SIMON-60914</v>
          </cell>
        </row>
        <row r="7">
          <cell r="A7" t="str">
            <v>122WP05</v>
          </cell>
          <cell r="B7" t="str">
            <v>122WP05</v>
          </cell>
        </row>
        <row r="8">
          <cell r="A8" t="str">
            <v>14A-2S2</v>
          </cell>
          <cell r="B8" t="str">
            <v>14A-2S2</v>
          </cell>
        </row>
        <row r="9">
          <cell r="A9" t="str">
            <v>2GIG_3GTLXA</v>
          </cell>
          <cell r="B9" t="str">
            <v>2GIG-3GBX-A</v>
          </cell>
        </row>
        <row r="10">
          <cell r="A10" t="str">
            <v>2GIG_5800PIR</v>
          </cell>
          <cell r="B10" t="str">
            <v>2GIG_5800PIR</v>
          </cell>
        </row>
        <row r="11">
          <cell r="A11" t="str">
            <v>2GIG_5816OD</v>
          </cell>
          <cell r="B11" t="str">
            <v>2GIG_5816OD</v>
          </cell>
        </row>
        <row r="12">
          <cell r="A12" t="str">
            <v>2GIG_9GED180</v>
          </cell>
          <cell r="B12" t="str">
            <v>No Item Match</v>
          </cell>
        </row>
        <row r="13">
          <cell r="A13" t="str">
            <v>2GIG_9GED215</v>
          </cell>
          <cell r="B13" t="str">
            <v>No Item Match</v>
          </cell>
        </row>
        <row r="14">
          <cell r="A14" t="str">
            <v>2GIG_ANT3X</v>
          </cell>
          <cell r="B14" t="str">
            <v>2GIG_ANT3X</v>
          </cell>
        </row>
        <row r="15">
          <cell r="A15" t="str">
            <v>2GIG_CO3_345</v>
          </cell>
          <cell r="B15" t="str">
            <v>2GIG_CO3_345</v>
          </cell>
        </row>
        <row r="16">
          <cell r="A16" t="str">
            <v>2GIG_DBELL</v>
          </cell>
          <cell r="B16" t="str">
            <v>2GIG_DBELL</v>
          </cell>
        </row>
        <row r="17">
          <cell r="A17" t="str">
            <v>2GIG_DW10_34</v>
          </cell>
          <cell r="B17" t="str">
            <v>2GIG_DW10_34</v>
          </cell>
        </row>
        <row r="18">
          <cell r="A18" t="str">
            <v>2GIG_DW20R</v>
          </cell>
          <cell r="B18" t="str">
            <v>2GIG_DW20R</v>
          </cell>
        </row>
        <row r="19">
          <cell r="A19" t="str">
            <v>2GIG_DW40</v>
          </cell>
          <cell r="B19" t="str">
            <v>2GIG_DW40</v>
          </cell>
        </row>
        <row r="20">
          <cell r="A20" t="str">
            <v>2GIG_FT1345</v>
          </cell>
          <cell r="B20" t="str">
            <v>2GIG_FT1345</v>
          </cell>
        </row>
        <row r="21">
          <cell r="A21" t="str">
            <v>2GIG_GB1_345</v>
          </cell>
          <cell r="B21" t="str">
            <v>2GIG_GB1_345</v>
          </cell>
        </row>
        <row r="22">
          <cell r="A22" t="str">
            <v>2GIG_GC3GAXA</v>
          </cell>
          <cell r="B22" t="str">
            <v>2GIG_GC3GAXA</v>
          </cell>
        </row>
        <row r="23">
          <cell r="A23" t="str">
            <v>2GIG_GCCDMVA</v>
          </cell>
          <cell r="B23" t="str">
            <v>2GIG_GCCDMVA</v>
          </cell>
        </row>
        <row r="24">
          <cell r="A24" t="str">
            <v>2GIG_GCTBZ48</v>
          </cell>
          <cell r="B24" t="str">
            <v>ADC-T2000</v>
          </cell>
        </row>
        <row r="25">
          <cell r="A25" t="str">
            <v>2GIG_GD00Z_4</v>
          </cell>
          <cell r="B25" t="str">
            <v>2GIG_GD00Z_5</v>
          </cell>
        </row>
        <row r="26">
          <cell r="A26" t="str">
            <v>2GIG_GD00Z_5</v>
          </cell>
          <cell r="B26" t="str">
            <v>2GIG_GD00Z_5</v>
          </cell>
        </row>
        <row r="27">
          <cell r="A27" t="str">
            <v>2GIG_GDR1345</v>
          </cell>
          <cell r="B27" t="str">
            <v>No Item Match</v>
          </cell>
        </row>
        <row r="28">
          <cell r="A28" t="str">
            <v>2GIG_IMAGE1</v>
          </cell>
          <cell r="B28" t="str">
            <v>2GIG_IMAGE1</v>
          </cell>
        </row>
        <row r="29">
          <cell r="A29" t="str">
            <v>2GIG_KEY2</v>
          </cell>
          <cell r="B29" t="str">
            <v>2GIG_KEY2</v>
          </cell>
        </row>
        <row r="30">
          <cell r="A30" t="str">
            <v>2GIG_LB60Z</v>
          </cell>
          <cell r="B30" t="str">
            <v>2GIG_LB60Z</v>
          </cell>
        </row>
        <row r="31">
          <cell r="A31" t="str">
            <v>2GIG_LB65R6Z</v>
          </cell>
          <cell r="B31" t="str">
            <v>2GIG_LB65R6Z</v>
          </cell>
        </row>
        <row r="32">
          <cell r="A32" t="str">
            <v>2GIG_LBR30Z</v>
          </cell>
          <cell r="B32" t="str">
            <v>2GIG_LBR30Z</v>
          </cell>
        </row>
        <row r="33">
          <cell r="A33" t="str">
            <v>2GIG_LINECFF</v>
          </cell>
          <cell r="B33" t="str">
            <v>2GIG_LINECFF</v>
          </cell>
        </row>
        <row r="34">
          <cell r="A34" t="str">
            <v>2GIG_PAD1</v>
          </cell>
          <cell r="B34" t="str">
            <v>2GIG_PAD1</v>
          </cell>
        </row>
        <row r="35">
          <cell r="A35" t="str">
            <v>2GIG_PANIC1</v>
          </cell>
          <cell r="B35" t="str">
            <v>2GIG_PANIC1</v>
          </cell>
        </row>
        <row r="36">
          <cell r="A36" t="str">
            <v>2GIG_PD300EM</v>
          </cell>
          <cell r="B36" t="str">
            <v>2GIG_PD300EM</v>
          </cell>
        </row>
        <row r="37">
          <cell r="A37" t="str">
            <v>2GIG_PD300Z2</v>
          </cell>
          <cell r="B37" t="str">
            <v>2GIG_PD300Z2</v>
          </cell>
        </row>
        <row r="38">
          <cell r="A38" t="str">
            <v>2GIG_PIRI</v>
          </cell>
          <cell r="B38" t="str">
            <v>ADI_MOTION</v>
          </cell>
        </row>
        <row r="39">
          <cell r="A39" t="str">
            <v>2GIG_PS15EMZ</v>
          </cell>
          <cell r="B39" t="str">
            <v>2GIG_PS15EMZ</v>
          </cell>
        </row>
        <row r="40">
          <cell r="A40" t="str">
            <v>2GIG_PS15Z-2</v>
          </cell>
          <cell r="B40" t="str">
            <v>2GIG_PS15Z-2</v>
          </cell>
        </row>
        <row r="41">
          <cell r="A41" t="str">
            <v>2GIG_SMKT3</v>
          </cell>
          <cell r="B41" t="str">
            <v>ADI_SMOKE</v>
          </cell>
        </row>
        <row r="42">
          <cell r="A42" t="str">
            <v>2GIG_TAKE_KI</v>
          </cell>
          <cell r="B42" t="str">
            <v>2GIG_TAKE_KI</v>
          </cell>
        </row>
        <row r="43">
          <cell r="A43" t="str">
            <v>2GIG_TAKE345</v>
          </cell>
          <cell r="B43" t="str">
            <v>2GIG_TAKE345</v>
          </cell>
        </row>
        <row r="44">
          <cell r="A44" t="str">
            <v>2GIG_TILT345</v>
          </cell>
          <cell r="B44" t="str">
            <v>2GIG_TILT345</v>
          </cell>
        </row>
        <row r="45">
          <cell r="A45" t="str">
            <v>2GIG_TS1_E</v>
          </cell>
          <cell r="B45" t="str">
            <v>2GIG_TS1_E</v>
          </cell>
        </row>
        <row r="46">
          <cell r="A46" t="str">
            <v>2GIG_UPDV</v>
          </cell>
          <cell r="B46" t="str">
            <v>2GIG_UPDV</v>
          </cell>
        </row>
        <row r="47">
          <cell r="A47" t="str">
            <v>2GIG_WD1000Z</v>
          </cell>
          <cell r="B47" t="str">
            <v>No Item Match</v>
          </cell>
        </row>
        <row r="48">
          <cell r="A48" t="str">
            <v>2GIG_WD500Z1</v>
          </cell>
          <cell r="B48" t="str">
            <v>No Item Match</v>
          </cell>
        </row>
        <row r="49">
          <cell r="A49" t="str">
            <v>2GIG_XCVR2</v>
          </cell>
          <cell r="B49" t="str">
            <v>2GIG_XCVR2</v>
          </cell>
        </row>
        <row r="50">
          <cell r="A50" t="str">
            <v>2GIG_Z_CT100</v>
          </cell>
          <cell r="B50" t="str">
            <v>ADC-T2000</v>
          </cell>
        </row>
        <row r="51">
          <cell r="A51" t="str">
            <v>2GIG-3GBX-A</v>
          </cell>
          <cell r="B51" t="str">
            <v>2GIG-3GBX-A</v>
          </cell>
        </row>
        <row r="52">
          <cell r="A52" t="str">
            <v>2GIG-CP-DESK</v>
          </cell>
          <cell r="B52" t="str">
            <v>2GIG-CP-DESK</v>
          </cell>
        </row>
        <row r="53">
          <cell r="A53" t="str">
            <v>2GIG-F1-345</v>
          </cell>
          <cell r="B53" t="str">
            <v>2GIG-F1-345</v>
          </cell>
        </row>
        <row r="54">
          <cell r="A54" t="str">
            <v>2GIG-GC2</v>
          </cell>
          <cell r="B54" t="str">
            <v>2GIG-GC2</v>
          </cell>
        </row>
        <row r="55">
          <cell r="A55" t="str">
            <v>2GIG-GC2F</v>
          </cell>
          <cell r="B55" t="str">
            <v>2GIG-GC2F</v>
          </cell>
        </row>
        <row r="56">
          <cell r="A56" t="str">
            <v>2GIG-GC3GRA</v>
          </cell>
          <cell r="B56" t="str">
            <v>2GIG-GC3GRA</v>
          </cell>
        </row>
        <row r="57">
          <cell r="A57" t="str">
            <v>2GIG-GC3GRXA</v>
          </cell>
          <cell r="B57" t="str">
            <v>2GIG-GC3GRXA</v>
          </cell>
        </row>
        <row r="58">
          <cell r="A58" t="str">
            <v>2GIG-GCCDMVX</v>
          </cell>
          <cell r="B58" t="str">
            <v>No Item Match</v>
          </cell>
        </row>
        <row r="59">
          <cell r="A59" t="str">
            <v>2GIG-PHB-345</v>
          </cell>
          <cell r="B59" t="str">
            <v>No Item Match</v>
          </cell>
        </row>
        <row r="60">
          <cell r="A60" t="str">
            <v>2GIG-RPTR</v>
          </cell>
          <cell r="B60" t="str">
            <v>2GIG-RPTR</v>
          </cell>
        </row>
        <row r="61">
          <cell r="A61" t="str">
            <v>2GNL</v>
          </cell>
          <cell r="B61" t="str">
            <v>2GNL</v>
          </cell>
        </row>
        <row r="62">
          <cell r="A62" t="str">
            <v>2GNLTW</v>
          </cell>
          <cell r="B62" t="str">
            <v>2GNL</v>
          </cell>
        </row>
        <row r="63">
          <cell r="A63" t="str">
            <v>375LM</v>
          </cell>
          <cell r="B63" t="str">
            <v>375LM</v>
          </cell>
        </row>
        <row r="64">
          <cell r="A64" t="str">
            <v>3GNL</v>
          </cell>
          <cell r="B64" t="str">
            <v>3GNL</v>
          </cell>
        </row>
        <row r="65">
          <cell r="A65" t="str">
            <v>3GNLTW</v>
          </cell>
          <cell r="B65" t="str">
            <v>3GNL</v>
          </cell>
        </row>
        <row r="66">
          <cell r="A66" t="str">
            <v>5800COA</v>
          </cell>
          <cell r="B66" t="str">
            <v>5800COA</v>
          </cell>
        </row>
        <row r="67">
          <cell r="A67" t="str">
            <v>5800COMBO-CN</v>
          </cell>
          <cell r="B67" t="str">
            <v>5800COMBO-CN</v>
          </cell>
        </row>
        <row r="68">
          <cell r="A68" t="str">
            <v>5800MINI</v>
          </cell>
          <cell r="B68" t="str">
            <v>5800MINI</v>
          </cell>
        </row>
        <row r="69">
          <cell r="A69" t="str">
            <v>5802WXT</v>
          </cell>
          <cell r="B69" t="str">
            <v>5802WXT</v>
          </cell>
        </row>
        <row r="70">
          <cell r="A70" t="str">
            <v>5834-4</v>
          </cell>
          <cell r="B70" t="str">
            <v>5834-4</v>
          </cell>
        </row>
        <row r="71">
          <cell r="A71" t="str">
            <v>600-1048-BC</v>
          </cell>
          <cell r="B71" t="str">
            <v>600-1048-BC</v>
          </cell>
        </row>
        <row r="72">
          <cell r="A72" t="str">
            <v>600-1048-XTZ</v>
          </cell>
          <cell r="B72" t="str">
            <v>600-1048-BC</v>
          </cell>
        </row>
        <row r="73">
          <cell r="A73" t="str">
            <v>60-807-95R</v>
          </cell>
          <cell r="B73" t="str">
            <v>60-807-95R</v>
          </cell>
        </row>
        <row r="74">
          <cell r="A74" t="str">
            <v>60-873-95</v>
          </cell>
          <cell r="B74" t="str">
            <v>60-873-95</v>
          </cell>
        </row>
        <row r="75">
          <cell r="A75" t="str">
            <v>60924RFTS</v>
          </cell>
          <cell r="B75" t="str">
            <v>60924RFTS</v>
          </cell>
        </row>
        <row r="76">
          <cell r="A76" t="str">
            <v>6150RF</v>
          </cell>
          <cell r="B76" t="str">
            <v>6150RF</v>
          </cell>
        </row>
        <row r="77">
          <cell r="A77" t="str">
            <v>6150RF (FR)</v>
          </cell>
          <cell r="B77" t="str">
            <v>6150RFFR</v>
          </cell>
        </row>
        <row r="78">
          <cell r="A78" t="str">
            <v>6151 (FR)</v>
          </cell>
          <cell r="B78" t="str">
            <v>ADI-6151F</v>
          </cell>
        </row>
        <row r="79">
          <cell r="A79" t="str">
            <v>9GED18000-1</v>
          </cell>
          <cell r="B79" t="str">
            <v>9GED18000-1</v>
          </cell>
        </row>
        <row r="80">
          <cell r="A80" t="str">
            <v>9GED18000-2</v>
          </cell>
          <cell r="B80" t="str">
            <v>9GED18000-2</v>
          </cell>
        </row>
        <row r="81">
          <cell r="A81" t="str">
            <v>9GED18000-3</v>
          </cell>
          <cell r="B81" t="str">
            <v>9GED18000-003</v>
          </cell>
        </row>
        <row r="82">
          <cell r="A82" t="str">
            <v>9GED21500-4</v>
          </cell>
          <cell r="B82" t="str">
            <v>9GED21500-004</v>
          </cell>
        </row>
        <row r="83">
          <cell r="A83" t="str">
            <v>9GED21500-5</v>
          </cell>
          <cell r="B83" t="str">
            <v>9GED21500-005</v>
          </cell>
        </row>
        <row r="84">
          <cell r="A84" t="str">
            <v>9GED21500-6</v>
          </cell>
          <cell r="B84" t="str">
            <v>9GED21500-006</v>
          </cell>
        </row>
        <row r="85">
          <cell r="A85" t="str">
            <v>A220</v>
          </cell>
          <cell r="B85" t="str">
            <v>A220</v>
          </cell>
        </row>
        <row r="86">
          <cell r="A86" t="str">
            <v>A221</v>
          </cell>
          <cell r="B86" t="str">
            <v>A221</v>
          </cell>
        </row>
        <row r="87">
          <cell r="A87" t="str">
            <v>A231</v>
          </cell>
          <cell r="B87" t="str">
            <v>A231</v>
          </cell>
        </row>
        <row r="88">
          <cell r="A88" t="str">
            <v>A232</v>
          </cell>
          <cell r="B88" t="str">
            <v>A232</v>
          </cell>
        </row>
        <row r="89">
          <cell r="A89" t="str">
            <v>A239</v>
          </cell>
          <cell r="B89" t="str">
            <v>A239</v>
          </cell>
        </row>
        <row r="90">
          <cell r="A90" t="str">
            <v>A240</v>
          </cell>
          <cell r="B90" t="str">
            <v>A240</v>
          </cell>
        </row>
        <row r="91">
          <cell r="A91" t="str">
            <v>A241</v>
          </cell>
          <cell r="B91" t="str">
            <v>A241</v>
          </cell>
        </row>
        <row r="92">
          <cell r="A92" t="str">
            <v>A242</v>
          </cell>
          <cell r="B92" t="str">
            <v>A242</v>
          </cell>
        </row>
        <row r="93">
          <cell r="A93" t="str">
            <v>A242F</v>
          </cell>
          <cell r="B93" t="str">
            <v>A242F</v>
          </cell>
        </row>
        <row r="94">
          <cell r="A94" t="str">
            <v>AAE00464</v>
          </cell>
          <cell r="B94" t="str">
            <v>AAE00464</v>
          </cell>
        </row>
        <row r="95">
          <cell r="A95" t="str">
            <v>ACC</v>
          </cell>
          <cell r="B95" t="str">
            <v>ACC</v>
          </cell>
        </row>
        <row r="96">
          <cell r="A96" t="str">
            <v>ACC_SSC00101</v>
          </cell>
          <cell r="B96" t="str">
            <v>SSC00101</v>
          </cell>
        </row>
        <row r="97">
          <cell r="A97" t="str">
            <v>ACCEVSS3H2</v>
          </cell>
          <cell r="B97" t="str">
            <v>AC-QC-EN</v>
          </cell>
        </row>
        <row r="98">
          <cell r="A98" t="str">
            <v>ACCEVSS3H3</v>
          </cell>
          <cell r="B98" t="str">
            <v>ACC-QC-F</v>
          </cell>
        </row>
        <row r="99">
          <cell r="A99" t="str">
            <v>ACC-QC-F</v>
          </cell>
          <cell r="B99" t="str">
            <v>ACC-QC-F</v>
          </cell>
        </row>
        <row r="100">
          <cell r="A100" t="str">
            <v>AC-QC-EN</v>
          </cell>
          <cell r="B100" t="str">
            <v>AC-QC-EN</v>
          </cell>
        </row>
        <row r="101">
          <cell r="A101" t="str">
            <v>ADC_DOORBELL</v>
          </cell>
          <cell r="B101" t="str">
            <v>ADC_DOORBELL</v>
          </cell>
        </row>
        <row r="102">
          <cell r="A102" t="str">
            <v>ADC_SLIMBELL</v>
          </cell>
          <cell r="B102" t="str">
            <v>ADC_SLIMBELL</v>
          </cell>
        </row>
        <row r="103">
          <cell r="A103" t="str">
            <v>ADC_SVR1001</v>
          </cell>
          <cell r="B103" t="str">
            <v>ADC_SVR1001</v>
          </cell>
        </row>
        <row r="104">
          <cell r="A104" t="str">
            <v>ADC_SVR1002</v>
          </cell>
          <cell r="B104" t="str">
            <v>ADC_SVR1002</v>
          </cell>
        </row>
        <row r="105">
          <cell r="A105" t="str">
            <v>ADC_SVR1221</v>
          </cell>
          <cell r="B105" t="str">
            <v>ADC_SVR1221</v>
          </cell>
        </row>
        <row r="106">
          <cell r="A106" t="str">
            <v>ADC_V521R</v>
          </cell>
          <cell r="B106" t="str">
            <v>ADC_V521R</v>
          </cell>
        </row>
        <row r="107">
          <cell r="A107" t="str">
            <v>ADC_V620PT</v>
          </cell>
          <cell r="B107" t="str">
            <v>ADC_V620PT</v>
          </cell>
        </row>
        <row r="108">
          <cell r="A108" t="str">
            <v>ADC_V721W</v>
          </cell>
          <cell r="B108" t="str">
            <v>ADC_V721W</v>
          </cell>
        </row>
        <row r="109">
          <cell r="A109" t="str">
            <v>ADC_VACC_DRA</v>
          </cell>
          <cell r="B109" t="str">
            <v>No Item Match</v>
          </cell>
        </row>
        <row r="110">
          <cell r="A110" t="str">
            <v>ADC_VPE_9FT</v>
          </cell>
          <cell r="B110" t="str">
            <v>ADC_VPE_9FT</v>
          </cell>
        </row>
        <row r="111">
          <cell r="A111" t="str">
            <v>ADC-SEM100PS</v>
          </cell>
          <cell r="B111" t="str">
            <v>ADC-SEM100PS</v>
          </cell>
        </row>
        <row r="112">
          <cell r="A112" t="str">
            <v>ADC-SEM100VT</v>
          </cell>
          <cell r="B112" t="str">
            <v>ADC-SEM100VT</v>
          </cell>
        </row>
        <row r="113">
          <cell r="A113" t="str">
            <v>ADC-SVR1221T</v>
          </cell>
          <cell r="B113" t="str">
            <v>ADC_SVR1221</v>
          </cell>
        </row>
        <row r="114">
          <cell r="A114" t="str">
            <v>ADC-T2000</v>
          </cell>
          <cell r="B114" t="str">
            <v>ADC-T2000</v>
          </cell>
        </row>
        <row r="115">
          <cell r="A115" t="str">
            <v>ADC-VACC-W</v>
          </cell>
          <cell r="B115" t="str">
            <v>ADC-VACC-W</v>
          </cell>
        </row>
        <row r="116">
          <cell r="A116" t="str">
            <v>ADI_MOTION</v>
          </cell>
          <cell r="B116" t="str">
            <v>ADI_MOTION</v>
          </cell>
        </row>
        <row r="117">
          <cell r="A117" t="str">
            <v>ADI_SMOKE</v>
          </cell>
          <cell r="B117" t="str">
            <v>ADI_SMOKE</v>
          </cell>
        </row>
        <row r="118">
          <cell r="A118" t="str">
            <v>ADI-467</v>
          </cell>
          <cell r="B118" t="str">
            <v>ADI-467</v>
          </cell>
        </row>
        <row r="119">
          <cell r="A119" t="str">
            <v>AF_CONNECT</v>
          </cell>
          <cell r="B119" t="str">
            <v>AF_CONNECT</v>
          </cell>
        </row>
        <row r="120">
          <cell r="A120" t="str">
            <v>AFI-BRKT.SH.</v>
          </cell>
          <cell r="B120" t="str">
            <v>AFI-BRKT.SH.</v>
          </cell>
        </row>
        <row r="121">
          <cell r="A121" t="str">
            <v>AFI-BRKT.W/P</v>
          </cell>
          <cell r="B121" t="str">
            <v>AFI-BRKT.W/P</v>
          </cell>
        </row>
        <row r="122">
          <cell r="A122" t="str">
            <v>ANTENNA</v>
          </cell>
          <cell r="B122" t="str">
            <v>ANTENNA</v>
          </cell>
        </row>
        <row r="123">
          <cell r="A123" t="str">
            <v>C001WG</v>
          </cell>
          <cell r="B123" t="str">
            <v>C001WG</v>
          </cell>
        </row>
        <row r="124">
          <cell r="A124" t="str">
            <v>C1/2AA</v>
          </cell>
          <cell r="B124" t="str">
            <v>C1/2AA</v>
          </cell>
        </row>
        <row r="125">
          <cell r="A125" t="str">
            <v>C1012B</v>
          </cell>
          <cell r="B125" t="str">
            <v>C1012B</v>
          </cell>
        </row>
        <row r="126">
          <cell r="A126" t="str">
            <v>C10P</v>
          </cell>
          <cell r="B126" t="str">
            <v>C10P</v>
          </cell>
        </row>
        <row r="127">
          <cell r="A127" t="str">
            <v>C128</v>
          </cell>
          <cell r="B127" t="str">
            <v>C128</v>
          </cell>
        </row>
        <row r="128">
          <cell r="A128" t="str">
            <v>C150RK</v>
          </cell>
          <cell r="B128" t="str">
            <v>C150RK</v>
          </cell>
        </row>
        <row r="129">
          <cell r="A129" t="str">
            <v>C3.6VAAL</v>
          </cell>
          <cell r="B129" t="str">
            <v>C3.6VAAL</v>
          </cell>
        </row>
        <row r="130">
          <cell r="A130" t="str">
            <v>C31P</v>
          </cell>
          <cell r="B130" t="str">
            <v>C31P</v>
          </cell>
        </row>
        <row r="131">
          <cell r="A131" t="str">
            <v>C42P</v>
          </cell>
          <cell r="B131" t="str">
            <v>C42P</v>
          </cell>
        </row>
        <row r="132">
          <cell r="A132" t="str">
            <v>C50F</v>
          </cell>
          <cell r="B132" t="str">
            <v>C50F</v>
          </cell>
        </row>
        <row r="133">
          <cell r="A133" t="str">
            <v>C54P</v>
          </cell>
          <cell r="B133" t="str">
            <v>C54P</v>
          </cell>
        </row>
        <row r="134">
          <cell r="A134" t="str">
            <v>C72P</v>
          </cell>
          <cell r="B134" t="str">
            <v>C72P</v>
          </cell>
        </row>
        <row r="135">
          <cell r="A135" t="str">
            <v>C9VA</v>
          </cell>
          <cell r="B135" t="str">
            <v>C9VA</v>
          </cell>
        </row>
        <row r="136">
          <cell r="A136" t="str">
            <v>C9VL</v>
          </cell>
          <cell r="B136" t="str">
            <v>C9VL</v>
          </cell>
        </row>
        <row r="137">
          <cell r="A137" t="str">
            <v>CAAA</v>
          </cell>
          <cell r="B137" t="str">
            <v>CAAA</v>
          </cell>
        </row>
        <row r="138">
          <cell r="A138" t="str">
            <v>CCTA</v>
          </cell>
          <cell r="B138" t="str">
            <v>CCTA</v>
          </cell>
        </row>
        <row r="139">
          <cell r="A139" t="str">
            <v>CDLR</v>
          </cell>
          <cell r="B139" t="str">
            <v>CDLR</v>
          </cell>
        </row>
        <row r="140">
          <cell r="A140" t="str">
            <v>CDXS-80</v>
          </cell>
          <cell r="B140" t="str">
            <v>CDXS-80</v>
          </cell>
        </row>
        <row r="141">
          <cell r="A141" t="str">
            <v>CE373</v>
          </cell>
          <cell r="B141" t="str">
            <v>CE373</v>
          </cell>
        </row>
        <row r="142">
          <cell r="A142" t="str">
            <v>CHWB</v>
          </cell>
          <cell r="B142" t="str">
            <v>CHWB</v>
          </cell>
        </row>
        <row r="143">
          <cell r="A143" t="str">
            <v>CMD481508</v>
          </cell>
          <cell r="B143" t="str">
            <v>CMD481508</v>
          </cell>
        </row>
        <row r="144">
          <cell r="A144" t="str">
            <v>CPE</v>
          </cell>
          <cell r="B144" t="str">
            <v>CPE</v>
          </cell>
        </row>
        <row r="145">
          <cell r="A145" t="str">
            <v>CPE-BUFFALO</v>
          </cell>
          <cell r="B145" t="str">
            <v>CPE-BUFFALO</v>
          </cell>
        </row>
        <row r="146">
          <cell r="A146" t="str">
            <v>CPIRP9</v>
          </cell>
          <cell r="B146" t="str">
            <v>CPIRP9</v>
          </cell>
        </row>
        <row r="147">
          <cell r="A147" t="str">
            <v>CR123A</v>
          </cell>
          <cell r="B147" t="str">
            <v>CR123A</v>
          </cell>
        </row>
        <row r="148">
          <cell r="A148" t="str">
            <v>CR2450</v>
          </cell>
          <cell r="B148" t="str">
            <v>CR2450</v>
          </cell>
        </row>
        <row r="149">
          <cell r="A149" t="str">
            <v>CR2477</v>
          </cell>
          <cell r="B149" t="str">
            <v>CR2477</v>
          </cell>
        </row>
        <row r="150">
          <cell r="A150" t="str">
            <v>CS32</v>
          </cell>
          <cell r="B150" t="str">
            <v>CS32</v>
          </cell>
        </row>
        <row r="151">
          <cell r="A151" t="str">
            <v>CTEL</v>
          </cell>
          <cell r="B151" t="str">
            <v>CTEL</v>
          </cell>
        </row>
        <row r="152">
          <cell r="A152" t="str">
            <v>CX10</v>
          </cell>
          <cell r="B152" t="str">
            <v>CX10</v>
          </cell>
        </row>
        <row r="153">
          <cell r="A153" t="str">
            <v>CX11</v>
          </cell>
          <cell r="B153" t="str">
            <v>CX11</v>
          </cell>
        </row>
        <row r="154">
          <cell r="A154" t="str">
            <v>CX16</v>
          </cell>
          <cell r="B154" t="str">
            <v>CX16</v>
          </cell>
        </row>
        <row r="155">
          <cell r="A155" t="str">
            <v>CX40</v>
          </cell>
          <cell r="B155" t="str">
            <v>CX40</v>
          </cell>
        </row>
        <row r="156">
          <cell r="A156" t="str">
            <v>CX45</v>
          </cell>
          <cell r="B156" t="str">
            <v>CX45</v>
          </cell>
        </row>
        <row r="157">
          <cell r="A157" t="str">
            <v>CX55</v>
          </cell>
          <cell r="B157" t="str">
            <v>CX55</v>
          </cell>
        </row>
        <row r="158">
          <cell r="A158" t="str">
            <v>CX74</v>
          </cell>
          <cell r="B158" t="str">
            <v>CX74</v>
          </cell>
        </row>
        <row r="159">
          <cell r="A159" t="str">
            <v>DPK</v>
          </cell>
          <cell r="B159" t="str">
            <v>DPK</v>
          </cell>
        </row>
        <row r="160">
          <cell r="A160" t="str">
            <v>DPK_P</v>
          </cell>
          <cell r="B160" t="str">
            <v>DPK</v>
          </cell>
        </row>
        <row r="161">
          <cell r="A161" t="str">
            <v>DPKTW</v>
          </cell>
          <cell r="B161" t="str">
            <v>DPK</v>
          </cell>
        </row>
        <row r="162">
          <cell r="A162" t="str">
            <v>DPKTW_B</v>
          </cell>
          <cell r="B162" t="str">
            <v>DPK</v>
          </cell>
        </row>
        <row r="163">
          <cell r="A163" t="str">
            <v>DRBRKT</v>
          </cell>
          <cell r="B163" t="str">
            <v>DRBRKT</v>
          </cell>
        </row>
        <row r="164">
          <cell r="A164" t="str">
            <v>DSC-1616</v>
          </cell>
          <cell r="B164" t="str">
            <v>DSC-PC1616SNK</v>
          </cell>
        </row>
        <row r="165">
          <cell r="A165" t="str">
            <v>DSC-1832</v>
          </cell>
          <cell r="B165" t="str">
            <v>DSC-1832</v>
          </cell>
        </row>
        <row r="166">
          <cell r="A166" t="str">
            <v>DSC-AC100ULC</v>
          </cell>
          <cell r="B166" t="str">
            <v>DSC-AC100ULC</v>
          </cell>
        </row>
        <row r="167">
          <cell r="A167" t="str">
            <v>DSC-AC500</v>
          </cell>
          <cell r="B167" t="str">
            <v>DSC-AC500</v>
          </cell>
        </row>
        <row r="168">
          <cell r="A168" t="str">
            <v>DSC-EVDW4975</v>
          </cell>
          <cell r="B168" t="str">
            <v>DSC-EVDW4975</v>
          </cell>
        </row>
        <row r="169">
          <cell r="A169" t="str">
            <v>DSC-FSA210AS</v>
          </cell>
          <cell r="B169" t="str">
            <v>DSC-FSA210AS</v>
          </cell>
        </row>
        <row r="170">
          <cell r="A170" t="str">
            <v>DSC-FSA410AS</v>
          </cell>
          <cell r="B170" t="str">
            <v>DSC-FSA410AS</v>
          </cell>
        </row>
        <row r="171">
          <cell r="A171" t="str">
            <v>DSC-LC100PI</v>
          </cell>
          <cell r="B171" t="str">
            <v>DSC-LC100PI</v>
          </cell>
        </row>
        <row r="172">
          <cell r="A172" t="str">
            <v>DSC-PC1864</v>
          </cell>
          <cell r="B172" t="str">
            <v>DSC-PC1864</v>
          </cell>
        </row>
        <row r="173">
          <cell r="A173" t="str">
            <v>DSC-PC5108</v>
          </cell>
          <cell r="B173" t="str">
            <v>DSC-PC5108</v>
          </cell>
        </row>
        <row r="174">
          <cell r="A174" t="str">
            <v>DSC-PK5500</v>
          </cell>
          <cell r="B174" t="str">
            <v>DSC-PK5500</v>
          </cell>
        </row>
        <row r="175">
          <cell r="A175" t="str">
            <v>DSC-PK5501</v>
          </cell>
          <cell r="B175" t="str">
            <v>DSC-PK5501</v>
          </cell>
        </row>
        <row r="176">
          <cell r="A176" t="str">
            <v>DSC-RFK5500</v>
          </cell>
          <cell r="B176" t="str">
            <v>DSC-RFK5500</v>
          </cell>
        </row>
        <row r="177">
          <cell r="A177" t="str">
            <v>DSC-RFK5501</v>
          </cell>
          <cell r="B177" t="str">
            <v>DSC-RFK5501</v>
          </cell>
        </row>
        <row r="178">
          <cell r="A178" t="str">
            <v>DSC-WLS912L</v>
          </cell>
          <cell r="B178" t="str">
            <v>DSC-WLS912L</v>
          </cell>
        </row>
        <row r="179">
          <cell r="A179" t="str">
            <v>DSC-WS4904P</v>
          </cell>
          <cell r="B179" t="str">
            <v>DSC-WS4904P</v>
          </cell>
        </row>
        <row r="180">
          <cell r="A180" t="str">
            <v>DSC-WS4913</v>
          </cell>
          <cell r="B180" t="str">
            <v>DSC-WS4913</v>
          </cell>
        </row>
        <row r="181">
          <cell r="A181" t="str">
            <v>DSC-WS4920</v>
          </cell>
          <cell r="B181" t="str">
            <v>DSC-WS4920</v>
          </cell>
        </row>
        <row r="182">
          <cell r="A182" t="str">
            <v>DSC-WS4928</v>
          </cell>
          <cell r="B182" t="str">
            <v>DSC-WS4928</v>
          </cell>
        </row>
        <row r="183">
          <cell r="A183" t="str">
            <v>DSC-WS4936</v>
          </cell>
          <cell r="B183" t="str">
            <v>DSC-WS4936</v>
          </cell>
        </row>
        <row r="184">
          <cell r="A184" t="str">
            <v>DSC-WS4939</v>
          </cell>
          <cell r="B184" t="str">
            <v>DSC-WS4939</v>
          </cell>
        </row>
        <row r="185">
          <cell r="A185" t="str">
            <v>DSC-WS4945</v>
          </cell>
          <cell r="B185" t="str">
            <v>DSC-WS4945</v>
          </cell>
        </row>
        <row r="186">
          <cell r="A186" t="str">
            <v>DSC-WS4985</v>
          </cell>
          <cell r="B186" t="str">
            <v>DSC-WS4985</v>
          </cell>
        </row>
        <row r="187">
          <cell r="A187" t="str">
            <v>DSC-WT5500</v>
          </cell>
          <cell r="B187" t="str">
            <v>DSC-WT5500</v>
          </cell>
        </row>
        <row r="188">
          <cell r="A188" t="str">
            <v>DSL FILTER</v>
          </cell>
          <cell r="B188" t="str">
            <v>DSL FILTER</v>
          </cell>
        </row>
        <row r="189">
          <cell r="A189" t="str">
            <v>DXS31AF-2450</v>
          </cell>
          <cell r="B189" t="str">
            <v>DXS31AF-2450</v>
          </cell>
        </row>
        <row r="190">
          <cell r="A190" t="str">
            <v>DXS-62</v>
          </cell>
          <cell r="B190" t="str">
            <v>DXS-62</v>
          </cell>
        </row>
        <row r="191">
          <cell r="A191" t="str">
            <v>DXS-62_2</v>
          </cell>
          <cell r="B191" t="str">
            <v>DXS-62_2</v>
          </cell>
        </row>
        <row r="192">
          <cell r="A192" t="str">
            <v>DXS-64</v>
          </cell>
          <cell r="B192" t="str">
            <v>DXS-64</v>
          </cell>
        </row>
        <row r="193">
          <cell r="A193" t="str">
            <v>DXS-LRP</v>
          </cell>
          <cell r="B193" t="str">
            <v>DXS-LRP</v>
          </cell>
        </row>
        <row r="194">
          <cell r="A194" t="str">
            <v>DXS-LRW</v>
          </cell>
          <cell r="B194" t="str">
            <v>DXS-LRW</v>
          </cell>
        </row>
        <row r="195">
          <cell r="A195" t="str">
            <v>DXT-31</v>
          </cell>
          <cell r="B195" t="str">
            <v>DXT-31</v>
          </cell>
        </row>
        <row r="196">
          <cell r="A196" t="str">
            <v>DXT-42AF</v>
          </cell>
          <cell r="B196" t="str">
            <v>DXT-42AF</v>
          </cell>
        </row>
        <row r="197">
          <cell r="A197" t="str">
            <v>DXT-54</v>
          </cell>
          <cell r="B197" t="str">
            <v>DXT-54</v>
          </cell>
        </row>
        <row r="198">
          <cell r="A198" t="str">
            <v>DXT-71</v>
          </cell>
          <cell r="B198" t="str">
            <v>DXT-71</v>
          </cell>
        </row>
        <row r="199">
          <cell r="A199" t="str">
            <v>DXT-72</v>
          </cell>
          <cell r="B199" t="str">
            <v>DXT-72</v>
          </cell>
        </row>
        <row r="200">
          <cell r="A200" t="str">
            <v>DXT72/K</v>
          </cell>
          <cell r="B200" t="str">
            <v>DXT72/K</v>
          </cell>
        </row>
        <row r="201">
          <cell r="A201" t="str">
            <v>ESL240-CO2</v>
          </cell>
          <cell r="B201" t="str">
            <v>ESL240-CO2</v>
          </cell>
        </row>
        <row r="202">
          <cell r="A202" t="str">
            <v>EVS</v>
          </cell>
          <cell r="B202" t="str">
            <v>EVS</v>
          </cell>
        </row>
        <row r="203">
          <cell r="A203" t="str">
            <v>EVS2DMK</v>
          </cell>
          <cell r="B203" t="str">
            <v>EVS</v>
          </cell>
        </row>
        <row r="204">
          <cell r="A204" t="str">
            <v>EVSKB</v>
          </cell>
          <cell r="B204" t="str">
            <v>EVS</v>
          </cell>
        </row>
        <row r="205">
          <cell r="A205" t="str">
            <v>FS-130</v>
          </cell>
          <cell r="B205" t="str">
            <v>FS-130</v>
          </cell>
        </row>
        <row r="206">
          <cell r="A206" t="str">
            <v>GOOGLE HOME</v>
          </cell>
          <cell r="B206" t="str">
            <v>GOOGLE HOME</v>
          </cell>
        </row>
        <row r="207">
          <cell r="A207" t="str">
            <v>HMPLUG</v>
          </cell>
          <cell r="B207" t="str">
            <v>HMPLUG</v>
          </cell>
        </row>
        <row r="208">
          <cell r="A208" t="str">
            <v>HWF</v>
          </cell>
          <cell r="B208" t="str">
            <v>HWF</v>
          </cell>
        </row>
        <row r="209">
          <cell r="A209" t="str">
            <v>HWFILTER</v>
          </cell>
          <cell r="B209" t="str">
            <v>HWFILTER</v>
          </cell>
        </row>
        <row r="210">
          <cell r="A210" t="str">
            <v>HWG</v>
          </cell>
          <cell r="B210" t="str">
            <v>HWG</v>
          </cell>
        </row>
        <row r="211">
          <cell r="A211" t="str">
            <v>HWK</v>
          </cell>
          <cell r="B211" t="str">
            <v>HWK</v>
          </cell>
        </row>
        <row r="212">
          <cell r="A212" t="str">
            <v>HWP</v>
          </cell>
          <cell r="B212" t="str">
            <v>HWP</v>
          </cell>
        </row>
        <row r="213">
          <cell r="A213" t="str">
            <v>HWS</v>
          </cell>
          <cell r="B213" t="str">
            <v>HWS</v>
          </cell>
        </row>
        <row r="214">
          <cell r="A214" t="str">
            <v>HWSIEZURE</v>
          </cell>
          <cell r="B214" t="str">
            <v>HWSIEZURE</v>
          </cell>
        </row>
        <row r="215">
          <cell r="A215" t="str">
            <v>HWWLRX</v>
          </cell>
          <cell r="B215" t="str">
            <v>HWWLRX</v>
          </cell>
        </row>
        <row r="216">
          <cell r="A216" t="str">
            <v>IRP9</v>
          </cell>
          <cell r="B216" t="str">
            <v>IRP9</v>
          </cell>
        </row>
        <row r="217">
          <cell r="A217" t="str">
            <v>MKA315</v>
          </cell>
          <cell r="B217" t="str">
            <v>MKA315</v>
          </cell>
        </row>
        <row r="218">
          <cell r="A218" t="str">
            <v>NLPHONE</v>
          </cell>
          <cell r="B218" t="str">
            <v>NLPHONE</v>
          </cell>
        </row>
        <row r="219">
          <cell r="A219" t="str">
            <v>PC1000</v>
          </cell>
          <cell r="B219" t="str">
            <v>PC1000</v>
          </cell>
        </row>
        <row r="220">
          <cell r="A220" t="str">
            <v>PC1500</v>
          </cell>
          <cell r="B220" t="str">
            <v>PC1500</v>
          </cell>
        </row>
        <row r="221">
          <cell r="A221" t="str">
            <v>PC1550</v>
          </cell>
          <cell r="B221" t="str">
            <v>PC1550</v>
          </cell>
        </row>
        <row r="222">
          <cell r="A222" t="str">
            <v>PC1555</v>
          </cell>
          <cell r="B222" t="str">
            <v>PC1555</v>
          </cell>
        </row>
        <row r="223">
          <cell r="A223" t="str">
            <v>PC2500</v>
          </cell>
          <cell r="B223" t="str">
            <v>PC2500</v>
          </cell>
        </row>
        <row r="224">
          <cell r="A224" t="str">
            <v>PC2550</v>
          </cell>
          <cell r="B224" t="str">
            <v>PC2550</v>
          </cell>
        </row>
        <row r="225">
          <cell r="A225" t="str">
            <v>PC3000</v>
          </cell>
          <cell r="B225" t="str">
            <v>PC3000</v>
          </cell>
        </row>
        <row r="226">
          <cell r="A226" t="str">
            <v>PC5010</v>
          </cell>
          <cell r="B226" t="str">
            <v>PC5010</v>
          </cell>
        </row>
        <row r="227">
          <cell r="A227" t="str">
            <v>PC832</v>
          </cell>
          <cell r="B227" t="str">
            <v>PC832</v>
          </cell>
        </row>
        <row r="228">
          <cell r="A228" t="str">
            <v>RC7N</v>
          </cell>
          <cell r="B228" t="str">
            <v>RC7N</v>
          </cell>
        </row>
        <row r="229">
          <cell r="A229" t="str">
            <v>RC8061</v>
          </cell>
          <cell r="B229" t="str">
            <v>RC8061</v>
          </cell>
        </row>
        <row r="230">
          <cell r="A230" t="str">
            <v>S10-2114</v>
          </cell>
          <cell r="B230" t="str">
            <v>S10-2114</v>
          </cell>
        </row>
        <row r="231">
          <cell r="A231" t="str">
            <v>S30-0584</v>
          </cell>
          <cell r="B231" t="str">
            <v>No Item Match</v>
          </cell>
        </row>
        <row r="232">
          <cell r="A232" t="str">
            <v>SD7</v>
          </cell>
          <cell r="B232" t="str">
            <v>SD7</v>
          </cell>
        </row>
        <row r="233">
          <cell r="A233" t="str">
            <v>SHOCK SENSOR</v>
          </cell>
          <cell r="B233" t="str">
            <v>SHOCK SENSOR</v>
          </cell>
        </row>
        <row r="234">
          <cell r="A234" t="str">
            <v>SIMON PANEL</v>
          </cell>
          <cell r="B234" t="str">
            <v>SIMON PANEL</v>
          </cell>
        </row>
        <row r="235">
          <cell r="A235" t="str">
            <v>SIMON PANELF</v>
          </cell>
          <cell r="B235" t="str">
            <v>SIMON PANELF</v>
          </cell>
        </row>
        <row r="236">
          <cell r="A236" t="str">
            <v>SIMON_XT</v>
          </cell>
          <cell r="B236" t="str">
            <v>SIMON PANEL</v>
          </cell>
        </row>
        <row r="237">
          <cell r="A237" t="str">
            <v>SIMON_XTF</v>
          </cell>
          <cell r="B237" t="str">
            <v>SIMON PANELF</v>
          </cell>
        </row>
        <row r="238">
          <cell r="A238" t="str">
            <v>SL6150</v>
          </cell>
          <cell r="B238" t="str">
            <v>SL6150</v>
          </cell>
        </row>
        <row r="239">
          <cell r="A239" t="str">
            <v>SL6193</v>
          </cell>
          <cell r="B239" t="str">
            <v>SL6193</v>
          </cell>
        </row>
        <row r="240">
          <cell r="A240" t="str">
            <v>TX-4200-01-1</v>
          </cell>
          <cell r="B240" t="str">
            <v>TX-4200-01-1</v>
          </cell>
        </row>
        <row r="241">
          <cell r="A241" t="str">
            <v>TX-4200-01-2</v>
          </cell>
          <cell r="B241" t="str">
            <v>TX-4200-01-2</v>
          </cell>
        </row>
        <row r="242">
          <cell r="A242" t="str">
            <v>TX-6010-01-1</v>
          </cell>
          <cell r="B242" t="str">
            <v>TX-6010-01-1</v>
          </cell>
        </row>
        <row r="243">
          <cell r="A243" t="str">
            <v>TX-6310-01-1</v>
          </cell>
          <cell r="B243" t="str">
            <v>TX-6310-01-1</v>
          </cell>
        </row>
        <row r="244">
          <cell r="A244" t="str">
            <v>TX-E101</v>
          </cell>
          <cell r="B244" t="str">
            <v>TX-E101</v>
          </cell>
        </row>
        <row r="245">
          <cell r="A245" t="str">
            <v>TX-E201</v>
          </cell>
          <cell r="B245" t="str">
            <v>TX-E201</v>
          </cell>
        </row>
        <row r="246">
          <cell r="A246" t="str">
            <v>TX-E401</v>
          </cell>
          <cell r="B246" t="str">
            <v>TX-E401</v>
          </cell>
        </row>
        <row r="247">
          <cell r="A247" t="str">
            <v>TX-E611</v>
          </cell>
          <cell r="B247" t="str">
            <v>TX-E611</v>
          </cell>
        </row>
        <row r="248">
          <cell r="A248" t="str">
            <v>USBKEY</v>
          </cell>
          <cell r="B248" t="str">
            <v>USBKEY</v>
          </cell>
        </row>
        <row r="249">
          <cell r="A249" t="str">
            <v>VC726</v>
          </cell>
          <cell r="B249" t="str">
            <v>VC726</v>
          </cell>
        </row>
        <row r="250">
          <cell r="A250" t="str">
            <v>VC826</v>
          </cell>
          <cell r="B250" t="str">
            <v>VC826</v>
          </cell>
        </row>
        <row r="251">
          <cell r="A251" t="str">
            <v>VCM</v>
          </cell>
          <cell r="B251" t="str">
            <v>VCM</v>
          </cell>
        </row>
        <row r="252">
          <cell r="A252" t="str">
            <v>VELCRO</v>
          </cell>
          <cell r="B252" t="str">
            <v>VELCRO</v>
          </cell>
        </row>
        <row r="253">
          <cell r="A253" t="str">
            <v>VISTA-20PCN</v>
          </cell>
          <cell r="B253" t="str">
            <v>VISTA-20PCN</v>
          </cell>
        </row>
        <row r="254">
          <cell r="A254" t="str">
            <v>WA105DBZ</v>
          </cell>
          <cell r="B254" t="str">
            <v>LN-WA105DBZ1</v>
          </cell>
        </row>
        <row r="255">
          <cell r="A255" t="str">
            <v>WB-350</v>
          </cell>
          <cell r="B255" t="str">
            <v>WB-350</v>
          </cell>
        </row>
        <row r="256">
          <cell r="A256" t="str">
            <v>WIFI_EXTEND</v>
          </cell>
          <cell r="B256" t="str">
            <v>WIFI_EXTEND</v>
          </cell>
        </row>
        <row r="257">
          <cell r="A257" t="str">
            <v>WIFI-AP-ANT</v>
          </cell>
          <cell r="B257" t="str">
            <v>WIFI-AP-ANT</v>
          </cell>
        </row>
        <row r="258">
          <cell r="A258" t="str">
            <v>WIFI-CAM-ANT</v>
          </cell>
          <cell r="B258" t="str">
            <v>WIFI-CAM-ANT</v>
          </cell>
        </row>
        <row r="259">
          <cell r="A259" t="str">
            <v>WIFIDLINK</v>
          </cell>
          <cell r="B259" t="str">
            <v>WIFIDLINK</v>
          </cell>
        </row>
        <row r="260">
          <cell r="A260" t="str">
            <v>WIFIDRLK</v>
          </cell>
          <cell r="B260" t="str">
            <v>WIFIDRLK</v>
          </cell>
        </row>
        <row r="261">
          <cell r="A261" t="str">
            <v>WIFIKEYPAD_W</v>
          </cell>
          <cell r="B261" t="str">
            <v>WIFIKEYPAD_W</v>
          </cell>
        </row>
        <row r="262">
          <cell r="A262" t="str">
            <v>WIFIPLUG</v>
          </cell>
          <cell r="B262" t="str">
            <v>WIFIPLUG</v>
          </cell>
        </row>
        <row r="263">
          <cell r="A263" t="str">
            <v>WIFISKEYPAD</v>
          </cell>
          <cell r="B263" t="str">
            <v>WIFISKEYPAD</v>
          </cell>
        </row>
        <row r="264">
          <cell r="A264" t="str">
            <v>WIFITSTAT</v>
          </cell>
          <cell r="B264" t="str">
            <v>WIFITSTAT</v>
          </cell>
        </row>
        <row r="265">
          <cell r="A265" t="str">
            <v>WLS914-433</v>
          </cell>
          <cell r="B265" t="str">
            <v>WLS914-433</v>
          </cell>
        </row>
        <row r="266">
          <cell r="A266" t="str">
            <v>WS7</v>
          </cell>
          <cell r="B266" t="str">
            <v>WS7</v>
          </cell>
        </row>
        <row r="267">
          <cell r="A267" t="str">
            <v>WW-TRANSLATR</v>
          </cell>
          <cell r="B267" t="str">
            <v>WW-TRANSLATR</v>
          </cell>
        </row>
        <row r="268">
          <cell r="A268" t="str">
            <v>Z_DSD37_ZWUS</v>
          </cell>
          <cell r="B268" t="str">
            <v>Z-DSD37-ZWUS</v>
          </cell>
        </row>
        <row r="269">
          <cell r="A269" t="str">
            <v>WST- 302</v>
          </cell>
          <cell r="B269" t="str">
            <v>WST-302</v>
          </cell>
        </row>
        <row r="270">
          <cell r="A270" t="str">
            <v>ADC-VDB106</v>
          </cell>
          <cell r="B270" t="str">
            <v>ADC-VDB106</v>
          </cell>
        </row>
        <row r="271">
          <cell r="A271" t="str">
            <v>ADC-SEM210PS</v>
          </cell>
          <cell r="B271" t="str">
            <v>ADC-SEM210PS</v>
          </cell>
        </row>
        <row r="272">
          <cell r="A272" t="str">
            <v>ADC_VAC_DBWI</v>
          </cell>
          <cell r="B272" t="str">
            <v>ADC-VACC-DB-A</v>
          </cell>
        </row>
        <row r="273">
          <cell r="A273" t="str">
            <v>ADCSEM210VTL</v>
          </cell>
          <cell r="B273" t="str">
            <v>ADCSEM210VTL</v>
          </cell>
        </row>
        <row r="274">
          <cell r="A274" t="str">
            <v>9GED18000-15</v>
          </cell>
          <cell r="B274" t="str">
            <v>9GED18000-15</v>
          </cell>
        </row>
        <row r="275">
          <cell r="A275" t="str">
            <v>9GED18000-16</v>
          </cell>
          <cell r="B275" t="str">
            <v>9GED18000-16</v>
          </cell>
        </row>
        <row r="276">
          <cell r="A276" t="str">
            <v>9GED18000-17</v>
          </cell>
          <cell r="B276" t="str">
            <v>9GED18000-17</v>
          </cell>
        </row>
        <row r="277">
          <cell r="A277" t="str">
            <v>PG_2ND_KYPAD</v>
          </cell>
          <cell r="B277" t="str">
            <v>PG_2ND_KYPAD</v>
          </cell>
        </row>
        <row r="278">
          <cell r="A278" t="str">
            <v>PG_CO_9933</v>
          </cell>
          <cell r="B278" t="str">
            <v>PG_CO_9933</v>
          </cell>
        </row>
        <row r="279">
          <cell r="A279" t="str">
            <v>PG_DW_9975</v>
          </cell>
          <cell r="B279" t="str">
            <v>PG_DW_9975</v>
          </cell>
        </row>
        <row r="280">
          <cell r="A280" t="str">
            <v>PG_FLD_9885</v>
          </cell>
          <cell r="B280" t="str">
            <v>PG_FLD_9885</v>
          </cell>
        </row>
        <row r="281">
          <cell r="A281" t="str">
            <v>PG_FOB_9939</v>
          </cell>
          <cell r="B281" t="str">
            <v>PG_FOB_9939</v>
          </cell>
        </row>
        <row r="282">
          <cell r="A282" t="str">
            <v>PG_GB_9922</v>
          </cell>
          <cell r="B282" t="str">
            <v>PG_GB_9922</v>
          </cell>
        </row>
        <row r="283">
          <cell r="A283" t="str">
            <v>PG_MOTION1</v>
          </cell>
          <cell r="B283" t="str">
            <v>PG_MOTION1</v>
          </cell>
        </row>
        <row r="284">
          <cell r="A284" t="str">
            <v>PG_PANIC1</v>
          </cell>
          <cell r="B284" t="str">
            <v>PG_PANIC1</v>
          </cell>
        </row>
        <row r="285">
          <cell r="A285" t="str">
            <v>PG_SMOKE1</v>
          </cell>
          <cell r="B285" t="str">
            <v>PG_SMOKE1</v>
          </cell>
        </row>
        <row r="286">
          <cell r="A286" t="str">
            <v>QOLSYS_IQ2</v>
          </cell>
          <cell r="B286" t="str">
            <v>QOLSYS_IQ2</v>
          </cell>
        </row>
        <row r="287">
          <cell r="A287" t="str">
            <v>QS_PAD_TOUCH</v>
          </cell>
          <cell r="B287" t="str">
            <v>QS_PAD_TOUCH</v>
          </cell>
        </row>
        <row r="288">
          <cell r="A288" t="str">
            <v>BSHS-ENG-LS</v>
          </cell>
          <cell r="B288" t="str">
            <v>BSHS-ENG-LS</v>
          </cell>
        </row>
        <row r="289">
          <cell r="A289" t="str">
            <v>BSHS-ENG-WD</v>
          </cell>
          <cell r="B289" t="str">
            <v>BSHS-ENG-WD</v>
          </cell>
        </row>
        <row r="290">
          <cell r="A290" t="str">
            <v>BSHS-FR-LS</v>
          </cell>
          <cell r="B290" t="str">
            <v>BSHS-FR-LS</v>
          </cell>
        </row>
        <row r="291">
          <cell r="A291" t="str">
            <v>BSHS-FR-WD</v>
          </cell>
          <cell r="B291" t="str">
            <v>BSHS-FR-WD</v>
          </cell>
        </row>
        <row r="292">
          <cell r="A292" t="str">
            <v>9GED21500-9</v>
          </cell>
          <cell r="B292" t="str">
            <v>9GED215000-009</v>
          </cell>
        </row>
        <row r="293">
          <cell r="A293" t="str">
            <v>9GED21500-10</v>
          </cell>
          <cell r="B293" t="str">
            <v>9GED215000-010</v>
          </cell>
        </row>
        <row r="294">
          <cell r="A294" t="str">
            <v>9GED21500-11</v>
          </cell>
          <cell r="B294" t="str">
            <v>9GED215000-011</v>
          </cell>
        </row>
        <row r="295">
          <cell r="A295" t="str">
            <v>QOLSYS_PG</v>
          </cell>
          <cell r="B295" t="str">
            <v>QOLSYS_PG</v>
          </cell>
        </row>
        <row r="296">
          <cell r="A296" t="str">
            <v>QOLSYS_319</v>
          </cell>
          <cell r="B296" t="str">
            <v>QOLSYS_319</v>
          </cell>
        </row>
        <row r="297">
          <cell r="A297" t="str">
            <v>QOLSYS_433</v>
          </cell>
          <cell r="B297" t="str">
            <v>QOLSYS_433</v>
          </cell>
        </row>
        <row r="298">
          <cell r="A298" t="str">
            <v>DSC-RF5132433</v>
          </cell>
          <cell r="B298" t="str">
            <v>DSC-RF5132433</v>
          </cell>
        </row>
        <row r="299">
          <cell r="A299" t="str">
            <v>TX-E721</v>
          </cell>
          <cell r="B299" t="str">
            <v>TX-E721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x Level Table JAL"/>
      <sheetName val="Everything - Max Levels JAL"/>
      <sheetName val="Summary - New"/>
      <sheetName val="Summary - Old"/>
      <sheetName val="Delta"/>
      <sheetName val="LEGACY-SMB Bundles"/>
      <sheetName val="README"/>
      <sheetName val="CRM Unique MDT"/>
      <sheetName val="MASTER DATA TABLE"/>
      <sheetName val="&gt;OUTPUT TABS&gt;"/>
      <sheetName val="CHANGE LOG"/>
      <sheetName val="CRM PRODCAT"/>
      <sheetName val="CRM PRICE"/>
      <sheetName val="CRM BUNDLE LIST"/>
      <sheetName val="CRM DISCOUNT"/>
      <sheetName val="CRM RELATIONSHIP"/>
      <sheetName val="CRM ASSOC"/>
      <sheetName val="ODM"/>
      <sheetName val="WFAS"/>
      <sheetName val="CPS"/>
      <sheetName val="OM"/>
      <sheetName val="inCONTEXT"/>
      <sheetName val="&gt;original tabs&gt;"/>
      <sheetName val="LEGACY-Bundles"/>
      <sheetName val="add new stuff here"/>
      <sheetName val="CHOICES FOR BUNDLES"/>
      <sheetName val="oldNEW RECORDS"/>
      <sheetName val="Additional Services"/>
      <sheetName val="Optional Equipment"/>
      <sheetName val="Hardwire Takeover Equip"/>
      <sheetName val="Legacy"/>
      <sheetName val="Batteries and Sundry"/>
      <sheetName val="Promotions"/>
      <sheetName val="SBNCODE"/>
      <sheetName val="Panel Type_190404"/>
    </sheetNames>
    <sheetDataSet>
      <sheetData sheetId="0"/>
      <sheetData sheetId="1"/>
      <sheetData sheetId="2"/>
      <sheetData sheetId="3"/>
      <sheetData sheetId="4"/>
      <sheetData sheetId="5"/>
      <sheetData sheetId="6"/>
      <sheetData sheetId="7"/>
      <sheetData sheetId="8">
        <row r="2">
          <cell r="A2" t="str">
            <v>Z_DSD37_ZWUS</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2">
          <cell r="D2" t="str">
            <v>ADJ</v>
          </cell>
          <cell r="E2" t="str">
            <v>Odd Cents Adjustments</v>
          </cell>
          <cell r="F2">
            <v>0</v>
          </cell>
          <cell r="G2" t="str">
            <v>RMR</v>
          </cell>
        </row>
        <row r="3">
          <cell r="D3" t="str">
            <v>ADMIN</v>
          </cell>
          <cell r="E3" t="str">
            <v>Administration Fees</v>
          </cell>
          <cell r="F3">
            <v>0</v>
          </cell>
          <cell r="G3" t="str">
            <v>ADMIN</v>
          </cell>
        </row>
        <row r="4">
          <cell r="D4" t="str">
            <v>AF ACCESS</v>
          </cell>
          <cell r="E4" t="str">
            <v>AF Access Services</v>
          </cell>
          <cell r="F4">
            <v>-5</v>
          </cell>
          <cell r="G4" t="str">
            <v>RAFC</v>
          </cell>
        </row>
        <row r="5">
          <cell r="D5" t="str">
            <v>AF_CONNECT</v>
          </cell>
          <cell r="E5" t="str">
            <v>AF Connect Service</v>
          </cell>
          <cell r="F5">
            <v>-2.95</v>
          </cell>
          <cell r="G5" t="str">
            <v>RAFC</v>
          </cell>
        </row>
        <row r="6">
          <cell r="D6" t="str">
            <v>AFCRED</v>
          </cell>
          <cell r="E6" t="str">
            <v>AF Credit Offered</v>
          </cell>
          <cell r="F6">
            <v>-2.95</v>
          </cell>
          <cell r="G6" t="str">
            <v>RAFC</v>
          </cell>
        </row>
        <row r="7">
          <cell r="D7" t="str">
            <v>APLUSADJ</v>
          </cell>
          <cell r="E7" t="str">
            <v>Aplus Fees Adjustments</v>
          </cell>
          <cell r="F7">
            <v>-4.95</v>
          </cell>
          <cell r="G7" t="str">
            <v>RPLS</v>
          </cell>
        </row>
        <row r="8">
          <cell r="D8" t="str">
            <v>APLUSCRED</v>
          </cell>
          <cell r="E8" t="str">
            <v>Aplus Monitoring Credits</v>
          </cell>
          <cell r="F8">
            <v>-4.95</v>
          </cell>
          <cell r="G8" t="str">
            <v>RMR_CC</v>
          </cell>
        </row>
        <row r="9">
          <cell r="D9" t="str">
            <v>APLUSCRED_CS</v>
          </cell>
          <cell r="E9" t="str">
            <v>Plus Monitoring Credits offered by CMS</v>
          </cell>
          <cell r="F9">
            <v>-4.95</v>
          </cell>
          <cell r="G9" t="str">
            <v>RMR_CS</v>
          </cell>
        </row>
        <row r="10">
          <cell r="D10" t="str">
            <v>BASICPACKAGE</v>
          </cell>
          <cell r="E10" t="str">
            <v>Equipment - Basic Package Missing</v>
          </cell>
          <cell r="F10">
            <v>0</v>
          </cell>
          <cell r="G10" t="str">
            <v>EQUIPS</v>
          </cell>
        </row>
        <row r="11">
          <cell r="D11" t="str">
            <v>CSERV</v>
          </cell>
          <cell r="E11" t="str">
            <v>Service Charge</v>
          </cell>
          <cell r="F11">
            <v>0</v>
          </cell>
          <cell r="G11" t="str">
            <v>NOSHOW</v>
          </cell>
        </row>
        <row r="12">
          <cell r="D12" t="str">
            <v>DISC_REIN_CR</v>
          </cell>
          <cell r="E12" t="str">
            <v>Reinstatement Fee Waived By Retention</v>
          </cell>
          <cell r="F12">
            <v>0</v>
          </cell>
          <cell r="G12" t="str">
            <v>ADM_CC</v>
          </cell>
        </row>
        <row r="13">
          <cell r="D13" t="str">
            <v>DISC_RETN_CC</v>
          </cell>
          <cell r="E13" t="str">
            <v>Reinstatement Fee Waived by Customer Care</v>
          </cell>
          <cell r="F13">
            <v>0</v>
          </cell>
          <cell r="G13" t="str">
            <v>ADM_CR</v>
          </cell>
        </row>
        <row r="14">
          <cell r="D14" t="str">
            <v>DISCCARE</v>
          </cell>
          <cell r="E14" t="str">
            <v>Equip Discount by Customer Care</v>
          </cell>
          <cell r="F14">
            <v>0</v>
          </cell>
          <cell r="G14" t="str">
            <v>EQUIP</v>
          </cell>
        </row>
        <row r="15">
          <cell r="D15" t="str">
            <v>DISCCOLL</v>
          </cell>
          <cell r="E15" t="str">
            <v>Equipment Discount by Collections</v>
          </cell>
          <cell r="F15">
            <v>0</v>
          </cell>
          <cell r="G15" t="str">
            <v>EQDISO</v>
          </cell>
        </row>
        <row r="16">
          <cell r="D16" t="str">
            <v>DPKCRED_CCR</v>
          </cell>
          <cell r="E16" t="str">
            <v>DigiPlus Service Credit Offered by Retention Dept.</v>
          </cell>
          <cell r="F16">
            <v>0</v>
          </cell>
          <cell r="G16" t="str">
            <v>RMR_CR</v>
          </cell>
        </row>
        <row r="17">
          <cell r="D17" t="str">
            <v>DPKRADJ</v>
          </cell>
          <cell r="E17" t="str">
            <v>DigiPlus Recurring Equip Fees Adjustment</v>
          </cell>
          <cell r="F17">
            <v>-7</v>
          </cell>
          <cell r="G17" t="str">
            <v>DPLUSR</v>
          </cell>
        </row>
        <row r="18">
          <cell r="D18" t="str">
            <v>DPKRCRED</v>
          </cell>
          <cell r="E18" t="str">
            <v>DigPlus Recurring Equip Fees Credit offered</v>
          </cell>
          <cell r="F18">
            <v>-7</v>
          </cell>
          <cell r="G18" t="str">
            <v>DPL_CC</v>
          </cell>
        </row>
        <row r="19">
          <cell r="D19" t="str">
            <v>EQUIADJ</v>
          </cell>
          <cell r="E19" t="str">
            <v>Credit Equipment w/o Tax</v>
          </cell>
          <cell r="F19">
            <v>0</v>
          </cell>
          <cell r="G19" t="str">
            <v>EQUIP</v>
          </cell>
        </row>
        <row r="20">
          <cell r="D20" t="str">
            <v>EQUIADJTAX</v>
          </cell>
          <cell r="E20" t="str">
            <v>Credit Equipment with Taxes</v>
          </cell>
          <cell r="F20">
            <v>0</v>
          </cell>
          <cell r="G20" t="str">
            <v>EQUIP</v>
          </cell>
        </row>
        <row r="21">
          <cell r="D21" t="str">
            <v>FALS_CC</v>
          </cell>
          <cell r="E21" t="str">
            <v>False Alarm Fees Waived by Customer Care</v>
          </cell>
          <cell r="F21">
            <v>0</v>
          </cell>
          <cell r="G21" t="str">
            <v>FAL_CR</v>
          </cell>
        </row>
        <row r="22">
          <cell r="D22" t="str">
            <v>FALS_COL</v>
          </cell>
          <cell r="E22" t="str">
            <v>False Alarm Fees Waived by Collection</v>
          </cell>
          <cell r="F22">
            <v>0</v>
          </cell>
          <cell r="G22" t="str">
            <v>FALS</v>
          </cell>
        </row>
        <row r="23">
          <cell r="D23" t="str">
            <v>FALS_CR</v>
          </cell>
          <cell r="E23" t="str">
            <v>False Alarm Fees Waived by Retention</v>
          </cell>
          <cell r="F23">
            <v>0</v>
          </cell>
          <cell r="G23" t="str">
            <v>FAL_CR</v>
          </cell>
        </row>
        <row r="24">
          <cell r="D24" t="str">
            <v>FALS_CS</v>
          </cell>
          <cell r="E24" t="str">
            <v>False Alarm Fees Waived by CMS</v>
          </cell>
          <cell r="F24">
            <v>0</v>
          </cell>
          <cell r="G24" t="str">
            <v>FAL_CR</v>
          </cell>
        </row>
        <row r="25">
          <cell r="D25" t="str">
            <v>FALS_SR</v>
          </cell>
          <cell r="E25" t="str">
            <v>False Alarm Waived due to Service Errors</v>
          </cell>
          <cell r="F25">
            <v>0</v>
          </cell>
          <cell r="G25" t="str">
            <v>FAL_CR</v>
          </cell>
        </row>
        <row r="26">
          <cell r="D26" t="str">
            <v>GOODLIFE</v>
          </cell>
          <cell r="E26" t="str">
            <v>GOODLIFE - 3 Months NC Monitoring</v>
          </cell>
          <cell r="F26">
            <v>0</v>
          </cell>
          <cell r="G26" t="str">
            <v>RMR</v>
          </cell>
        </row>
        <row r="27">
          <cell r="D27" t="str">
            <v>GSTADJ</v>
          </cell>
          <cell r="E27" t="str">
            <v>GST Adjustments</v>
          </cell>
          <cell r="F27">
            <v>0</v>
          </cell>
          <cell r="G27" t="str">
            <v>GSTADJ</v>
          </cell>
        </row>
        <row r="28">
          <cell r="D28" t="str">
            <v>HSTBC</v>
          </cell>
          <cell r="E28" t="str">
            <v>BC HST Adjustments</v>
          </cell>
          <cell r="F28">
            <v>0</v>
          </cell>
          <cell r="G28" t="str">
            <v>HSTBC</v>
          </cell>
        </row>
        <row r="29">
          <cell r="D29" t="str">
            <v>HSTON</v>
          </cell>
          <cell r="E29" t="str">
            <v>ON HST Adjustments</v>
          </cell>
          <cell r="F29">
            <v>0</v>
          </cell>
          <cell r="G29" t="str">
            <v>HSTON</v>
          </cell>
        </row>
        <row r="30">
          <cell r="D30" t="str">
            <v>MONADJ</v>
          </cell>
          <cell r="E30" t="str">
            <v>Alarm Service Adjustment</v>
          </cell>
          <cell r="F30">
            <v>-25</v>
          </cell>
          <cell r="G30" t="str">
            <v>RMR</v>
          </cell>
        </row>
        <row r="31">
          <cell r="D31" t="str">
            <v>MONCCR</v>
          </cell>
          <cell r="E31" t="str">
            <v>Monitoring Credit by CustCare</v>
          </cell>
          <cell r="F31">
            <v>-25</v>
          </cell>
          <cell r="G31" t="str">
            <v>RMR_CC</v>
          </cell>
        </row>
        <row r="32">
          <cell r="D32" t="str">
            <v>MONCOLL</v>
          </cell>
          <cell r="E32" t="str">
            <v>Monitoring Credit by Collections</v>
          </cell>
          <cell r="F32">
            <v>0</v>
          </cell>
          <cell r="G32" t="str">
            <v>RMR_CO</v>
          </cell>
        </row>
        <row r="33">
          <cell r="D33" t="str">
            <v>MONI</v>
          </cell>
          <cell r="E33" t="str">
            <v>Alarm Service Fees</v>
          </cell>
          <cell r="F33">
            <v>25</v>
          </cell>
          <cell r="G33" t="str">
            <v>RMR</v>
          </cell>
        </row>
        <row r="34">
          <cell r="D34" t="str">
            <v>MONIAPLUS</v>
          </cell>
          <cell r="E34" t="str">
            <v>AlarmPlus Service Fees</v>
          </cell>
          <cell r="F34">
            <v>4.95</v>
          </cell>
          <cell r="G34" t="str">
            <v>RPLS</v>
          </cell>
        </row>
        <row r="35">
          <cell r="D35" t="str">
            <v>MONICRED</v>
          </cell>
          <cell r="E35" t="str">
            <v>Monitoring Credits offered</v>
          </cell>
          <cell r="F35">
            <v>-25</v>
          </cell>
          <cell r="G35" t="str">
            <v>RMR_CC</v>
          </cell>
        </row>
        <row r="36">
          <cell r="D36" t="str">
            <v>MONICRED_CCR</v>
          </cell>
          <cell r="E36" t="str">
            <v>Monitoring Credit Offered by Retention Dept</v>
          </cell>
          <cell r="F36">
            <v>-25</v>
          </cell>
          <cell r="G36" t="str">
            <v>RMR_CR</v>
          </cell>
        </row>
        <row r="37">
          <cell r="D37" t="str">
            <v>MONICRED_CS</v>
          </cell>
          <cell r="E37" t="str">
            <v>Monitoring Credits offered by CMS</v>
          </cell>
          <cell r="F37">
            <v>-25</v>
          </cell>
          <cell r="G37" t="str">
            <v>RMR_CS</v>
          </cell>
        </row>
        <row r="38">
          <cell r="D38" t="str">
            <v>MONIHW</v>
          </cell>
          <cell r="E38" t="str">
            <v>HW Alarm Service Fees</v>
          </cell>
          <cell r="F38">
            <v>25</v>
          </cell>
          <cell r="G38" t="str">
            <v>RMR</v>
          </cell>
        </row>
        <row r="39">
          <cell r="D39" t="str">
            <v>MONIHWADJ</v>
          </cell>
          <cell r="E39" t="str">
            <v>Alarm Service Fees Adjustment</v>
          </cell>
          <cell r="F39">
            <v>-25</v>
          </cell>
          <cell r="G39" t="str">
            <v>RMR</v>
          </cell>
        </row>
        <row r="40">
          <cell r="D40" t="str">
            <v>MONIHWCRED</v>
          </cell>
          <cell r="E40" t="str">
            <v>HW Monitoring Credits</v>
          </cell>
          <cell r="F40">
            <v>-25</v>
          </cell>
          <cell r="G40" t="str">
            <v>RMR_CC</v>
          </cell>
        </row>
        <row r="41">
          <cell r="D41" t="str">
            <v>MONTSR</v>
          </cell>
          <cell r="E41" t="str">
            <v>Monitoring Credit by TechSupport</v>
          </cell>
          <cell r="F41">
            <v>-25</v>
          </cell>
          <cell r="G41" t="str">
            <v>RMR_SV</v>
          </cell>
        </row>
        <row r="42">
          <cell r="D42" t="str">
            <v>NSF_CC</v>
          </cell>
          <cell r="E42" t="str">
            <v>NSF Waived by Customer Care</v>
          </cell>
          <cell r="F42">
            <v>-20</v>
          </cell>
          <cell r="G42" t="str">
            <v>ADM_CC</v>
          </cell>
        </row>
        <row r="43">
          <cell r="D43" t="str">
            <v>OLD</v>
          </cell>
          <cell r="E43" t="str">
            <v>Old Invoice Converted from ALARMS</v>
          </cell>
          <cell r="F43">
            <v>0</v>
          </cell>
          <cell r="G43" t="str">
            <v>OLD</v>
          </cell>
        </row>
        <row r="44">
          <cell r="D44" t="str">
            <v>OPCL</v>
          </cell>
          <cell r="E44" t="str">
            <v>Open/Close Service</v>
          </cell>
          <cell r="F44">
            <v>10</v>
          </cell>
          <cell r="G44" t="str">
            <v>RMR</v>
          </cell>
        </row>
        <row r="45">
          <cell r="D45" t="str">
            <v>PERIPHERALS</v>
          </cell>
          <cell r="E45" t="str">
            <v>Missing Peripherals</v>
          </cell>
          <cell r="F45">
            <v>100</v>
          </cell>
          <cell r="G45" t="str">
            <v>EQUIPS</v>
          </cell>
        </row>
        <row r="46">
          <cell r="D46" t="str">
            <v>PERSADJ</v>
          </cell>
          <cell r="E46" t="str">
            <v>AlarmCare Service Adjustments</v>
          </cell>
          <cell r="F46">
            <v>-28</v>
          </cell>
          <cell r="G46" t="str">
            <v>RCARE</v>
          </cell>
        </row>
        <row r="47">
          <cell r="D47" t="str">
            <v>PERSCRED</v>
          </cell>
          <cell r="E47" t="str">
            <v>AlarmCare Credits offered by CCR</v>
          </cell>
          <cell r="F47">
            <v>0</v>
          </cell>
          <cell r="G47" t="str">
            <v>RCR_CC</v>
          </cell>
        </row>
        <row r="48">
          <cell r="D48" t="str">
            <v>PRS</v>
          </cell>
          <cell r="E48" t="str">
            <v>Private Response Fee</v>
          </cell>
          <cell r="F48">
            <v>3.25</v>
          </cell>
          <cell r="G48" t="str">
            <v>PRS</v>
          </cell>
        </row>
        <row r="49">
          <cell r="D49" t="str">
            <v>PRS_2016</v>
          </cell>
          <cell r="E49" t="str">
            <v>Private Response Fee</v>
          </cell>
          <cell r="F49">
            <v>0</v>
          </cell>
          <cell r="G49" t="str">
            <v xml:space="preserve"> </v>
          </cell>
        </row>
        <row r="50">
          <cell r="D50" t="str">
            <v>PRSADJ</v>
          </cell>
          <cell r="E50" t="str">
            <v>PRS Adjustment</v>
          </cell>
          <cell r="F50">
            <v>-3.25</v>
          </cell>
          <cell r="G50" t="str">
            <v>PRS</v>
          </cell>
        </row>
        <row r="51">
          <cell r="D51" t="str">
            <v>PRSCRED</v>
          </cell>
          <cell r="E51" t="str">
            <v>PRS Credit offered</v>
          </cell>
          <cell r="F51">
            <v>-3.25</v>
          </cell>
          <cell r="G51" t="str">
            <v>RMR_CC</v>
          </cell>
        </row>
        <row r="52">
          <cell r="D52" t="str">
            <v>PST</v>
          </cell>
          <cell r="E52" t="str">
            <v>BC PST</v>
          </cell>
          <cell r="F52">
            <v>1.88</v>
          </cell>
          <cell r="G52" t="str">
            <v>BCTAX</v>
          </cell>
        </row>
        <row r="53">
          <cell r="D53" t="str">
            <v>PSTBC</v>
          </cell>
          <cell r="E53" t="str">
            <v>BC PST</v>
          </cell>
          <cell r="F53">
            <v>0</v>
          </cell>
          <cell r="G53" t="str">
            <v>BCTAX</v>
          </cell>
        </row>
        <row r="54">
          <cell r="D54" t="str">
            <v>PSTON</v>
          </cell>
          <cell r="E54" t="str">
            <v>Ontario PST</v>
          </cell>
          <cell r="F54">
            <v>0</v>
          </cell>
          <cell r="G54" t="str">
            <v>PSTON</v>
          </cell>
        </row>
        <row r="55">
          <cell r="D55" t="str">
            <v>PSTQU</v>
          </cell>
          <cell r="E55" t="str">
            <v>Quebec PST</v>
          </cell>
          <cell r="F55">
            <v>0</v>
          </cell>
          <cell r="G55" t="str">
            <v>QUTAX</v>
          </cell>
        </row>
        <row r="56">
          <cell r="D56" t="str">
            <v>QCC_DISC</v>
          </cell>
          <cell r="E56" t="str">
            <v>QCC -Quarter Century Club - 2 Months NC</v>
          </cell>
          <cell r="F56">
            <v>0</v>
          </cell>
          <cell r="G56" t="str">
            <v>RMR</v>
          </cell>
        </row>
        <row r="57">
          <cell r="D57" t="str">
            <v>REBOOK</v>
          </cell>
          <cell r="E57" t="str">
            <v>Rebooking Fee Charge Cdn</v>
          </cell>
          <cell r="F57">
            <v>0</v>
          </cell>
          <cell r="G57" t="str">
            <v>NOSHOW</v>
          </cell>
        </row>
        <row r="58">
          <cell r="D58" t="str">
            <v>REBOOK_US</v>
          </cell>
          <cell r="E58" t="str">
            <v>Rebooking Fee Charge US</v>
          </cell>
          <cell r="F58">
            <v>0</v>
          </cell>
          <cell r="G58" t="str">
            <v>NOSHOW</v>
          </cell>
        </row>
        <row r="59">
          <cell r="D59" t="str">
            <v>REINSTAT_FEE</v>
          </cell>
          <cell r="E59" t="str">
            <v>Reinstatement Fee</v>
          </cell>
          <cell r="F59">
            <v>0</v>
          </cell>
          <cell r="G59" t="str">
            <v>ADMIN</v>
          </cell>
        </row>
        <row r="60">
          <cell r="D60" t="str">
            <v>STAFF_BEAC</v>
          </cell>
          <cell r="E60" t="str">
            <v>Employee/Retiree Discount for AlarmCare - 15%</v>
          </cell>
          <cell r="F60">
            <v>0</v>
          </cell>
          <cell r="G60" t="str">
            <v>EQUIP</v>
          </cell>
        </row>
        <row r="61">
          <cell r="D61" t="str">
            <v>STAFF_DISC</v>
          </cell>
          <cell r="E61" t="str">
            <v>Employee Discount Program - 35%</v>
          </cell>
          <cell r="F61">
            <v>0</v>
          </cell>
          <cell r="G61" t="str">
            <v>EQUIP</v>
          </cell>
        </row>
        <row r="62">
          <cell r="D62" t="str">
            <v>UOCUY</v>
          </cell>
          <cell r="E62" t="str">
            <v>US Ohio Cuyahoga County Tax</v>
          </cell>
          <cell r="F62">
            <v>0</v>
          </cell>
          <cell r="G62" t="str">
            <v>UOCUY</v>
          </cell>
        </row>
        <row r="63">
          <cell r="D63" t="str">
            <v>USFLSTTAX</v>
          </cell>
          <cell r="E63" t="str">
            <v>US FL  State Tax</v>
          </cell>
          <cell r="F63">
            <v>0</v>
          </cell>
          <cell r="G63" t="str">
            <v>USFLCA</v>
          </cell>
        </row>
        <row r="64">
          <cell r="D64" t="str">
            <v>USNCSTTAX</v>
          </cell>
          <cell r="E64" t="str">
            <v>US NC State Tax</v>
          </cell>
          <cell r="F64">
            <v>0</v>
          </cell>
          <cell r="G64" t="str">
            <v>USNCTA</v>
          </cell>
        </row>
        <row r="65">
          <cell r="D65" t="str">
            <v>USNSF_CC</v>
          </cell>
          <cell r="E65" t="str">
            <v>US Admin Fees Waived by Cust Care</v>
          </cell>
          <cell r="F65">
            <v>-20</v>
          </cell>
          <cell r="G65" t="str">
            <v>ADM_CC</v>
          </cell>
        </row>
        <row r="66">
          <cell r="D66" t="str">
            <v>VRADJ</v>
          </cell>
          <cell r="E66" t="str">
            <v>VR Service Fee Adjustments</v>
          </cell>
          <cell r="F66">
            <v>-10</v>
          </cell>
          <cell r="G66" t="str">
            <v>RVIDEO</v>
          </cell>
        </row>
        <row r="67">
          <cell r="D67" t="str">
            <v>VRCRED_CC</v>
          </cell>
          <cell r="E67" t="str">
            <v>Video Relay Service Credit offered by CCR</v>
          </cell>
          <cell r="F67">
            <v>0</v>
          </cell>
          <cell r="G67" t="str">
            <v>RV_CC</v>
          </cell>
        </row>
        <row r="68">
          <cell r="D68" t="str">
            <v>VREQUIP</v>
          </cell>
          <cell r="E68" t="str">
            <v>VR Equipment Reversal</v>
          </cell>
          <cell r="F68">
            <v>-199</v>
          </cell>
          <cell r="G68" t="str">
            <v>VIDEO</v>
          </cell>
        </row>
        <row r="69">
          <cell r="D69" t="str">
            <v>WIFIDLINK</v>
          </cell>
          <cell r="E69" t="str">
            <v>WIFI D-LINK N 300 Router</v>
          </cell>
          <cell r="F69">
            <v>0</v>
          </cell>
          <cell r="G69" t="str">
            <v>EQAFC</v>
          </cell>
        </row>
        <row r="70">
          <cell r="D70" t="str">
            <v>WIFIDRLK</v>
          </cell>
          <cell r="E70" t="str">
            <v>WIFI Door Lock</v>
          </cell>
          <cell r="F70">
            <v>-3.95</v>
          </cell>
          <cell r="G70" t="str">
            <v>RWDR</v>
          </cell>
        </row>
        <row r="71">
          <cell r="D71" t="str">
            <v>WIFIPLUG</v>
          </cell>
          <cell r="E71" t="str">
            <v>WIFI Plug Control</v>
          </cell>
          <cell r="F71">
            <v>-2.95</v>
          </cell>
          <cell r="G71" t="str">
            <v>RWPP</v>
          </cell>
        </row>
        <row r="72">
          <cell r="D72" t="str">
            <v>WIFITSTAT</v>
          </cell>
          <cell r="E72" t="str">
            <v>WIFI Thermostat</v>
          </cell>
          <cell r="F72">
            <v>-3.95</v>
          </cell>
          <cell r="G72" t="str">
            <v>RWTS</v>
          </cell>
        </row>
        <row r="73">
          <cell r="D73" t="str">
            <v>ADMIN</v>
          </cell>
          <cell r="E73" t="str">
            <v>Administration Fees</v>
          </cell>
          <cell r="F73">
            <v>0</v>
          </cell>
          <cell r="G73" t="str">
            <v>ADMIN</v>
          </cell>
        </row>
        <row r="74">
          <cell r="D74" t="str">
            <v>CANCAPLUS</v>
          </cell>
          <cell r="E74" t="str">
            <v>Cancellation Fees for APlus</v>
          </cell>
          <cell r="F74">
            <v>4.95</v>
          </cell>
          <cell r="G74" t="str">
            <v>CANC</v>
          </cell>
        </row>
        <row r="75">
          <cell r="D75" t="str">
            <v>CANCHWM</v>
          </cell>
          <cell r="E75" t="str">
            <v>Cancellation Fees for HW Monitoring</v>
          </cell>
          <cell r="F75">
            <v>25</v>
          </cell>
          <cell r="G75" t="str">
            <v>CANC</v>
          </cell>
        </row>
        <row r="76">
          <cell r="D76" t="str">
            <v>CANCM</v>
          </cell>
          <cell r="E76" t="str">
            <v>Cancellation Fees for Monitoring</v>
          </cell>
          <cell r="F76">
            <v>25</v>
          </cell>
          <cell r="G76" t="str">
            <v>CANC</v>
          </cell>
        </row>
        <row r="77">
          <cell r="D77" t="str">
            <v>CANCPRS</v>
          </cell>
          <cell r="E77" t="str">
            <v>Cancellation Fees for PRS</v>
          </cell>
          <cell r="F77">
            <v>2.15</v>
          </cell>
          <cell r="G77" t="str">
            <v>CANC</v>
          </cell>
        </row>
        <row r="78">
          <cell r="D78" t="str">
            <v>CANCVID</v>
          </cell>
          <cell r="E78" t="str">
            <v>Cancellation Fees for Video</v>
          </cell>
          <cell r="F78">
            <v>10</v>
          </cell>
          <cell r="G78" t="str">
            <v>CANC</v>
          </cell>
        </row>
        <row r="79">
          <cell r="D79" t="str">
            <v>COLLECTION</v>
          </cell>
          <cell r="E79" t="str">
            <v>Monitoring - Collections</v>
          </cell>
          <cell r="F79">
            <v>0</v>
          </cell>
          <cell r="G79" t="str">
            <v>COLLEC</v>
          </cell>
        </row>
        <row r="80">
          <cell r="D80" t="str">
            <v>FALSE</v>
          </cell>
          <cell r="E80" t="str">
            <v>False Alarm Fees</v>
          </cell>
          <cell r="F80">
            <v>0</v>
          </cell>
          <cell r="G80" t="str">
            <v>FALS</v>
          </cell>
        </row>
        <row r="81">
          <cell r="D81" t="str">
            <v>GSTADJ</v>
          </cell>
          <cell r="E81" t="str">
            <v>GST Adjustments</v>
          </cell>
          <cell r="F81">
            <v>0</v>
          </cell>
          <cell r="G81" t="str">
            <v>GSTADJ</v>
          </cell>
        </row>
        <row r="82">
          <cell r="D82" t="str">
            <v>NSF</v>
          </cell>
          <cell r="E82" t="str">
            <v>Administration Fee</v>
          </cell>
          <cell r="F82">
            <v>20</v>
          </cell>
          <cell r="G82" t="str">
            <v>BANKCH</v>
          </cell>
        </row>
        <row r="83">
          <cell r="D83" t="str">
            <v>NSF_CC</v>
          </cell>
          <cell r="E83" t="str">
            <v>NSF Waived by Customer Care</v>
          </cell>
          <cell r="F83">
            <v>-20</v>
          </cell>
          <cell r="G83" t="str">
            <v>ADM_CC</v>
          </cell>
        </row>
        <row r="84">
          <cell r="D84" t="str">
            <v>POLICE</v>
          </cell>
          <cell r="E84" t="str">
            <v>Police Registration Fee</v>
          </cell>
          <cell r="F84">
            <v>0</v>
          </cell>
          <cell r="G84" t="str">
            <v>POLFEE</v>
          </cell>
        </row>
        <row r="85">
          <cell r="D85" t="str">
            <v>REINSTAT_FEE</v>
          </cell>
          <cell r="E85" t="str">
            <v>Reinstatement Fee</v>
          </cell>
          <cell r="F85">
            <v>0</v>
          </cell>
          <cell r="G85" t="str">
            <v>ADMIN</v>
          </cell>
        </row>
        <row r="86">
          <cell r="D86" t="str">
            <v>RESTOCK</v>
          </cell>
          <cell r="E86" t="str">
            <v>Restocking Charge</v>
          </cell>
          <cell r="F86">
            <v>70.09</v>
          </cell>
          <cell r="G86" t="str">
            <v>ADMIN</v>
          </cell>
        </row>
        <row r="87">
          <cell r="D87" t="str">
            <v>USADMIN</v>
          </cell>
          <cell r="E87" t="str">
            <v>Administration Fees</v>
          </cell>
          <cell r="F87">
            <v>100</v>
          </cell>
          <cell r="G87" t="str">
            <v>ADMIN</v>
          </cell>
        </row>
        <row r="88">
          <cell r="D88" t="str">
            <v>USCOLLECTION</v>
          </cell>
          <cell r="E88" t="str">
            <v>USAF Payment from Collection</v>
          </cell>
          <cell r="F88">
            <v>0</v>
          </cell>
          <cell r="G88" t="str">
            <v>COLLEC</v>
          </cell>
        </row>
        <row r="89">
          <cell r="D89" t="str">
            <v>USNSF</v>
          </cell>
          <cell r="E89" t="str">
            <v>Administration Fee</v>
          </cell>
          <cell r="F89">
            <v>20</v>
          </cell>
          <cell r="G89" t="str">
            <v>BANKCH</v>
          </cell>
        </row>
        <row r="90">
          <cell r="D90" t="str">
            <v>BADAFCONNECT</v>
          </cell>
          <cell r="E90" t="str">
            <v>AF Connect Monioring to Collection</v>
          </cell>
          <cell r="F90">
            <v>-2.95</v>
          </cell>
          <cell r="G90" t="str">
            <v>BADDBT</v>
          </cell>
        </row>
        <row r="91">
          <cell r="D91" t="str">
            <v>BADAPLUS</v>
          </cell>
          <cell r="E91" t="str">
            <v>Aplus Fees to Collection</v>
          </cell>
          <cell r="F91">
            <v>-4.95</v>
          </cell>
          <cell r="G91" t="str">
            <v>BADDBT</v>
          </cell>
        </row>
        <row r="92">
          <cell r="D92" t="str">
            <v>BADCELLW</v>
          </cell>
          <cell r="E92" t="str">
            <v>Cell Wave Monitoring to Collection</v>
          </cell>
          <cell r="F92">
            <v>-6.99</v>
          </cell>
          <cell r="G92" t="str">
            <v>BADDBT</v>
          </cell>
        </row>
        <row r="93">
          <cell r="D93" t="str">
            <v>BADDPKR</v>
          </cell>
          <cell r="E93" t="str">
            <v>DPK Installation Recurring Fees to Collection</v>
          </cell>
          <cell r="F93">
            <v>-7</v>
          </cell>
          <cell r="G93" t="str">
            <v>BADDBT</v>
          </cell>
        </row>
        <row r="94">
          <cell r="D94" t="str">
            <v>BADEQUIP</v>
          </cell>
          <cell r="E94" t="str">
            <v>Equipment to Collection</v>
          </cell>
          <cell r="F94">
            <v>0</v>
          </cell>
          <cell r="G94" t="str">
            <v>BADDBT</v>
          </cell>
        </row>
        <row r="95">
          <cell r="D95" t="str">
            <v>BADFALS</v>
          </cell>
          <cell r="E95" t="str">
            <v>False Alarm Fees to Collection</v>
          </cell>
          <cell r="F95">
            <v>-50</v>
          </cell>
          <cell r="G95" t="str">
            <v>BADDBT</v>
          </cell>
        </row>
        <row r="96">
          <cell r="D96" t="str">
            <v>BADHWMONI</v>
          </cell>
          <cell r="E96" t="str">
            <v>HW Monitoring to Collection</v>
          </cell>
          <cell r="F96">
            <v>-25</v>
          </cell>
          <cell r="G96" t="str">
            <v>BADDBT</v>
          </cell>
        </row>
        <row r="97">
          <cell r="D97" t="str">
            <v>BADMONI</v>
          </cell>
          <cell r="E97" t="str">
            <v>Monitoring to Collection</v>
          </cell>
          <cell r="F97">
            <v>-25</v>
          </cell>
          <cell r="G97" t="str">
            <v>BADDBT</v>
          </cell>
        </row>
        <row r="98">
          <cell r="D98" t="str">
            <v>BADNSF</v>
          </cell>
          <cell r="E98" t="str">
            <v>Administration Fees to Collection</v>
          </cell>
          <cell r="F98">
            <v>-20</v>
          </cell>
          <cell r="G98" t="str">
            <v>BADDBT</v>
          </cell>
        </row>
        <row r="99">
          <cell r="D99" t="str">
            <v>BADPRS</v>
          </cell>
          <cell r="E99" t="str">
            <v>PRS to Collection</v>
          </cell>
          <cell r="F99">
            <v>-2.15</v>
          </cell>
          <cell r="G99" t="str">
            <v>BADDBT</v>
          </cell>
        </row>
        <row r="100">
          <cell r="D100" t="str">
            <v>BADPRS_N</v>
          </cell>
          <cell r="E100" t="str">
            <v>PRS to Collection_New Rate</v>
          </cell>
          <cell r="F100">
            <v>-3.25</v>
          </cell>
          <cell r="G100" t="str">
            <v>BADDBT</v>
          </cell>
        </row>
        <row r="101">
          <cell r="D101" t="str">
            <v>BADSERV</v>
          </cell>
          <cell r="E101" t="str">
            <v>Service Charge to Collection</v>
          </cell>
          <cell r="F101">
            <v>-50</v>
          </cell>
          <cell r="G101" t="str">
            <v>BADDBT</v>
          </cell>
        </row>
        <row r="102">
          <cell r="D102" t="str">
            <v>BADUSSERV</v>
          </cell>
          <cell r="E102" t="str">
            <v>US Service Charge Written Off</v>
          </cell>
          <cell r="F102">
            <v>-50</v>
          </cell>
          <cell r="G102" t="str">
            <v>BADDBT</v>
          </cell>
        </row>
        <row r="103">
          <cell r="D103" t="str">
            <v>BADVR</v>
          </cell>
          <cell r="E103" t="str">
            <v>VR Service Fees to Collection</v>
          </cell>
          <cell r="F103">
            <v>-11.99</v>
          </cell>
          <cell r="G103" t="str">
            <v>BADDBT</v>
          </cell>
        </row>
        <row r="104">
          <cell r="D104" t="str">
            <v>GSTADJ</v>
          </cell>
          <cell r="E104" t="str">
            <v>GST Adjustments</v>
          </cell>
          <cell r="F104">
            <v>0</v>
          </cell>
          <cell r="G104" t="str">
            <v>GSTADJ</v>
          </cell>
        </row>
        <row r="105">
          <cell r="D105" t="str">
            <v>HSTBC</v>
          </cell>
          <cell r="E105" t="str">
            <v>BC HST Adjustments</v>
          </cell>
          <cell r="F105">
            <v>0</v>
          </cell>
          <cell r="G105" t="str">
            <v>HSTBC</v>
          </cell>
        </row>
        <row r="106">
          <cell r="D106" t="str">
            <v>HSTON</v>
          </cell>
          <cell r="E106" t="str">
            <v>ON HST Adjustments</v>
          </cell>
          <cell r="F106">
            <v>0</v>
          </cell>
          <cell r="G106" t="str">
            <v>HSTON</v>
          </cell>
        </row>
        <row r="107">
          <cell r="D107" t="str">
            <v>PSTBC</v>
          </cell>
          <cell r="E107" t="str">
            <v>BC PST</v>
          </cell>
          <cell r="F107">
            <v>0</v>
          </cell>
          <cell r="G107" t="str">
            <v>BCTAX</v>
          </cell>
        </row>
        <row r="108">
          <cell r="D108" t="str">
            <v>PSTON</v>
          </cell>
          <cell r="E108" t="str">
            <v>Ontario PST</v>
          </cell>
          <cell r="F108">
            <v>0</v>
          </cell>
          <cell r="G108" t="str">
            <v>PSTON</v>
          </cell>
        </row>
        <row r="109">
          <cell r="D109" t="str">
            <v>USBADNSF</v>
          </cell>
          <cell r="E109" t="str">
            <v>US Administration Fees to Collection</v>
          </cell>
          <cell r="F109">
            <v>-20</v>
          </cell>
          <cell r="G109" t="str">
            <v>BADDBT</v>
          </cell>
        </row>
        <row r="110">
          <cell r="D110" t="str">
            <v>USBADODD</v>
          </cell>
          <cell r="E110" t="str">
            <v>US Write Off Odd Cents Adjustments</v>
          </cell>
          <cell r="F110">
            <v>0</v>
          </cell>
          <cell r="G110" t="str">
            <v>BADDBT</v>
          </cell>
        </row>
        <row r="111">
          <cell r="D111" t="str">
            <v>2GIG-CP-DESK</v>
          </cell>
          <cell r="E111" t="str">
            <v>2 GIG GC2 Desktop Kit Cradle Bracket</v>
          </cell>
          <cell r="F111">
            <v>10.34</v>
          </cell>
          <cell r="G111" t="str">
            <v>2EQUIP</v>
          </cell>
        </row>
        <row r="112">
          <cell r="D112" t="str">
            <v>2GIG-F1-345</v>
          </cell>
          <cell r="E112" t="str">
            <v>2 GIG 4200x Fall Detection PHB</v>
          </cell>
          <cell r="F112">
            <v>51.68</v>
          </cell>
          <cell r="G112" t="str">
            <v>2EQUIP</v>
          </cell>
        </row>
        <row r="113">
          <cell r="D113" t="str">
            <v>2GIG-GC2</v>
          </cell>
          <cell r="E113" t="str">
            <v>2GIG-CP21-345 GoControl Security Automation System</v>
          </cell>
          <cell r="F113">
            <v>98</v>
          </cell>
          <cell r="G113" t="str">
            <v>2EQUIP</v>
          </cell>
        </row>
        <row r="114">
          <cell r="D114" t="str">
            <v>2GIG-GC3GRA</v>
          </cell>
          <cell r="E114" t="str">
            <v xml:space="preserve"> 2GIG GC3 3G Cell Radio Module (Rogers)</v>
          </cell>
          <cell r="F114">
            <v>98.78</v>
          </cell>
          <cell r="G114" t="str">
            <v>2EQUIP</v>
          </cell>
        </row>
        <row r="115">
          <cell r="D115" t="str">
            <v>2GIG-PHB-345</v>
          </cell>
          <cell r="E115" t="str">
            <v>2GIG 4200x Pendant/Wristband</v>
          </cell>
          <cell r="F115">
            <v>37.4</v>
          </cell>
          <cell r="G115" t="str">
            <v>2EQUIP</v>
          </cell>
        </row>
        <row r="116">
          <cell r="D116" t="str">
            <v>2GIG_3GTLXA</v>
          </cell>
          <cell r="E116" t="str">
            <v>2GIG GC3 3G Cell Radio Module (Telus)</v>
          </cell>
          <cell r="F116">
            <v>98.78</v>
          </cell>
          <cell r="G116" t="str">
            <v>2EQUIP</v>
          </cell>
        </row>
        <row r="117">
          <cell r="D117" t="str">
            <v>2GIG_9GED215</v>
          </cell>
          <cell r="E117" t="str">
            <v>2 GIG SmartCode 10 Touch Door Lock(Nikel)</v>
          </cell>
          <cell r="F117">
            <v>189.2</v>
          </cell>
          <cell r="G117" t="str">
            <v>2EQUIP</v>
          </cell>
        </row>
        <row r="118">
          <cell r="D118" t="str">
            <v>2GIG_ANT3X</v>
          </cell>
          <cell r="E118" t="str">
            <v>Internal Cell Radio Module Antenna</v>
          </cell>
          <cell r="F118">
            <v>8</v>
          </cell>
          <cell r="G118" t="str">
            <v>2EQUIP</v>
          </cell>
        </row>
        <row r="119">
          <cell r="D119" t="str">
            <v>2GIG_CO3_345</v>
          </cell>
          <cell r="E119" t="str">
            <v>2 GIG Wireless CO Detector</v>
          </cell>
          <cell r="F119">
            <v>86.99</v>
          </cell>
          <cell r="G119" t="str">
            <v>2EQUIP</v>
          </cell>
        </row>
        <row r="120">
          <cell r="D120" t="str">
            <v>2GIG_DBELL</v>
          </cell>
          <cell r="E120" t="str">
            <v>2GIG Wireless Door Bell</v>
          </cell>
          <cell r="F120">
            <v>31.7</v>
          </cell>
          <cell r="G120" t="str">
            <v>2EQUIP</v>
          </cell>
        </row>
        <row r="121">
          <cell r="D121" t="str">
            <v>2GIG_DW10_34</v>
          </cell>
          <cell r="E121" t="str">
            <v>2GIG_Thin Door/Window Contact</v>
          </cell>
          <cell r="F121">
            <v>21</v>
          </cell>
          <cell r="G121" t="str">
            <v>2EQUIP</v>
          </cell>
        </row>
        <row r="122">
          <cell r="D122" t="str">
            <v>2GIG_DW40</v>
          </cell>
          <cell r="E122" t="str">
            <v>2GIG Bypassable Micro Door.Window Contact</v>
          </cell>
          <cell r="F122">
            <v>28.01</v>
          </cell>
          <cell r="G122" t="str">
            <v>2EQUIP</v>
          </cell>
        </row>
        <row r="123">
          <cell r="D123" t="str">
            <v>2GIG_FT1345</v>
          </cell>
          <cell r="E123" t="str">
            <v>2GIG Flood Sensor</v>
          </cell>
          <cell r="F123">
            <v>33.909999999999997</v>
          </cell>
          <cell r="G123" t="str">
            <v>2EQUIP</v>
          </cell>
        </row>
        <row r="124">
          <cell r="D124" t="str">
            <v>2GIG_GB1_345</v>
          </cell>
          <cell r="E124" t="str">
            <v>2GIG Glass Break Dectector</v>
          </cell>
          <cell r="F124">
            <v>54.55</v>
          </cell>
          <cell r="G124" t="str">
            <v>2EQUIP</v>
          </cell>
        </row>
        <row r="125">
          <cell r="D125" t="str">
            <v>2GIG_GCCDMVA</v>
          </cell>
          <cell r="E125" t="str">
            <v>2 GIG GC3 3G Cell Radio Module (Verizon)</v>
          </cell>
          <cell r="F125">
            <v>98.78</v>
          </cell>
          <cell r="G125" t="str">
            <v>2EQUIP</v>
          </cell>
        </row>
        <row r="126">
          <cell r="D126" t="str">
            <v>2GIG_GCTBZ48</v>
          </cell>
          <cell r="E126" t="str">
            <v>2GIG Z_Wave Battery Power Smart Thermostat</v>
          </cell>
          <cell r="F126">
            <v>92.15</v>
          </cell>
          <cell r="G126" t="str">
            <v>2EQUIP</v>
          </cell>
        </row>
        <row r="127">
          <cell r="D127" t="str">
            <v>2GIG_GD00Z_5</v>
          </cell>
          <cell r="E127" t="str">
            <v>2GIG ZWave Garage Door Opener Remote Control</v>
          </cell>
          <cell r="F127">
            <v>88.12</v>
          </cell>
          <cell r="G127" t="str">
            <v>2EQUIP</v>
          </cell>
        </row>
        <row r="128">
          <cell r="D128" t="str">
            <v>2GIG_IMAGE1</v>
          </cell>
          <cell r="E128" t="str">
            <v>2GIG Image Sensor</v>
          </cell>
          <cell r="F128">
            <v>110.59</v>
          </cell>
          <cell r="G128" t="str">
            <v>2EQUIP</v>
          </cell>
        </row>
        <row r="129">
          <cell r="D129" t="str">
            <v>2GIG_KEY2</v>
          </cell>
          <cell r="E129" t="str">
            <v>2GIG 4 Button Key Ring Remote</v>
          </cell>
          <cell r="F129">
            <v>20.27</v>
          </cell>
          <cell r="G129" t="str">
            <v>2EQUIP</v>
          </cell>
        </row>
        <row r="130">
          <cell r="D130" t="str">
            <v>2GIG_LB60Z</v>
          </cell>
          <cell r="E130" t="str">
            <v>2GIG ZWave LED 60-watt Light Bulb</v>
          </cell>
          <cell r="F130">
            <v>15.85</v>
          </cell>
          <cell r="G130" t="str">
            <v>2EQUIP</v>
          </cell>
        </row>
        <row r="131">
          <cell r="D131" t="str">
            <v>2GIG_PAD1</v>
          </cell>
          <cell r="E131" t="str">
            <v>2GIG Wireless Keypad</v>
          </cell>
          <cell r="F131">
            <v>44</v>
          </cell>
          <cell r="G131" t="str">
            <v>2EQUIP</v>
          </cell>
        </row>
        <row r="132">
          <cell r="D132" t="str">
            <v>2GIG_PANIC1</v>
          </cell>
          <cell r="E132" t="str">
            <v>2GIG Panic Button Remote</v>
          </cell>
          <cell r="F132">
            <v>27.5</v>
          </cell>
          <cell r="G132" t="str">
            <v>2EQUIP</v>
          </cell>
        </row>
        <row r="133">
          <cell r="D133" t="str">
            <v>2GIG_PIRI</v>
          </cell>
          <cell r="E133" t="str">
            <v>2GIG Passive Infrared Motion Dectector</v>
          </cell>
          <cell r="F133">
            <v>36</v>
          </cell>
          <cell r="G133" t="str">
            <v>2EQUIP</v>
          </cell>
        </row>
        <row r="134">
          <cell r="D134" t="str">
            <v>2GIG_PS15EMZ</v>
          </cell>
          <cell r="E134" t="str">
            <v>2GIG Z_Wave Plug in Appliance Module(PS15EMZ5-1)</v>
          </cell>
          <cell r="F134">
            <v>35</v>
          </cell>
          <cell r="G134" t="str">
            <v>2EQUIP</v>
          </cell>
        </row>
        <row r="135">
          <cell r="D135" t="str">
            <v>2GIG_SMKT3</v>
          </cell>
          <cell r="E135" t="str">
            <v>2GIG Smoke, Heat &amp; Freeze Dectector</v>
          </cell>
          <cell r="F135">
            <v>66</v>
          </cell>
          <cell r="G135" t="str">
            <v>2EQUIP</v>
          </cell>
        </row>
        <row r="136">
          <cell r="D136" t="str">
            <v>2GIG_TAKE_KI</v>
          </cell>
          <cell r="E136" t="str">
            <v>Hardwired Alarm System Conversion Kit</v>
          </cell>
          <cell r="F136">
            <v>94</v>
          </cell>
          <cell r="G136" t="str">
            <v>2EQUIP</v>
          </cell>
        </row>
        <row r="137">
          <cell r="D137" t="str">
            <v>2GIG_TAKE345</v>
          </cell>
          <cell r="E137" t="str">
            <v>H/W 2GIG Super Switch Wireless Takeover Module</v>
          </cell>
          <cell r="F137">
            <v>55</v>
          </cell>
          <cell r="G137" t="str">
            <v>2EQUIP</v>
          </cell>
        </row>
        <row r="138">
          <cell r="D138" t="str">
            <v>2GIG_TS1_E</v>
          </cell>
          <cell r="E138" t="str">
            <v>2GIG Wireless Touch Screen Keypad</v>
          </cell>
          <cell r="F138">
            <v>139</v>
          </cell>
          <cell r="G138" t="str">
            <v>2EQUIP</v>
          </cell>
        </row>
        <row r="139">
          <cell r="D139" t="str">
            <v>2GIG_UPDV</v>
          </cell>
          <cell r="E139" t="str">
            <v>Universal Update Device</v>
          </cell>
          <cell r="F139">
            <v>82</v>
          </cell>
          <cell r="G139" t="str">
            <v>2EQUIP</v>
          </cell>
        </row>
        <row r="140">
          <cell r="D140" t="str">
            <v>2GIG_XCVR2</v>
          </cell>
          <cell r="E140" t="str">
            <v>2GIG 900MHz Transceiver</v>
          </cell>
          <cell r="F140">
            <v>16.5</v>
          </cell>
          <cell r="G140" t="str">
            <v>2EQUIP</v>
          </cell>
        </row>
        <row r="141">
          <cell r="D141" t="str">
            <v>2GIG_Z_CT100</v>
          </cell>
          <cell r="E141" t="str">
            <v>2GIG Z-Wave Programmable Thermostat</v>
          </cell>
          <cell r="F141">
            <v>93.5</v>
          </cell>
          <cell r="G141" t="str">
            <v>2EQUIP</v>
          </cell>
        </row>
        <row r="142">
          <cell r="D142" t="str">
            <v>ADC_DOORBELL</v>
          </cell>
          <cell r="E142" t="str">
            <v>ADC DoorBell Camera</v>
          </cell>
          <cell r="F142">
            <v>170.5</v>
          </cell>
          <cell r="G142" t="str">
            <v>2EQUIP</v>
          </cell>
        </row>
        <row r="143">
          <cell r="D143" t="str">
            <v>ADC_SVR1001</v>
          </cell>
          <cell r="E143" t="str">
            <v>H/W 2GIG_1TB Stream Video Recorder (SVR)</v>
          </cell>
          <cell r="F143">
            <v>328.9</v>
          </cell>
          <cell r="G143" t="str">
            <v>2EQUIP</v>
          </cell>
        </row>
        <row r="144">
          <cell r="D144" t="str">
            <v>ADC_V521R</v>
          </cell>
          <cell r="E144" t="str">
            <v>ADC Indoor Wireless fixed IP Camera with Night Vision</v>
          </cell>
          <cell r="F144">
            <v>121</v>
          </cell>
          <cell r="G144" t="str">
            <v>2EQUIP</v>
          </cell>
        </row>
        <row r="145">
          <cell r="D145" t="str">
            <v>ADC_V620PT</v>
          </cell>
          <cell r="E145" t="str">
            <v>Indoor Wireless PT IP Camera</v>
          </cell>
          <cell r="F145">
            <v>253</v>
          </cell>
          <cell r="G145" t="str">
            <v>2EQUIP</v>
          </cell>
        </row>
        <row r="146">
          <cell r="D146" t="str">
            <v>ADC_V721W</v>
          </cell>
          <cell r="E146" t="str">
            <v>Outdoor Wireless IP Camera with Night Vision</v>
          </cell>
          <cell r="F146">
            <v>181.5</v>
          </cell>
          <cell r="G146" t="str">
            <v>2EQUIP</v>
          </cell>
        </row>
        <row r="147">
          <cell r="D147" t="str">
            <v>WIFI_EXTEND</v>
          </cell>
          <cell r="E147" t="str">
            <v>2 GIG WI-FI Range Extender</v>
          </cell>
          <cell r="F147">
            <v>30</v>
          </cell>
          <cell r="G147" t="str">
            <v>2EQUIP</v>
          </cell>
        </row>
        <row r="148">
          <cell r="D148" t="str">
            <v>WIFIDLINK</v>
          </cell>
          <cell r="E148" t="str">
            <v>WIFI D-LINK N 300 Router</v>
          </cell>
          <cell r="F148">
            <v>23</v>
          </cell>
          <cell r="G148" t="str">
            <v>2EQUIP</v>
          </cell>
        </row>
        <row r="149">
          <cell r="D149" t="str">
            <v>A203</v>
          </cell>
          <cell r="E149" t="str">
            <v>Long Sleeved Polo Shirt</v>
          </cell>
          <cell r="F149">
            <v>20</v>
          </cell>
          <cell r="G149" t="str">
            <v>ADV</v>
          </cell>
        </row>
        <row r="150">
          <cell r="D150" t="str">
            <v>A210</v>
          </cell>
          <cell r="E150" t="str">
            <v>Alarm Force Home Video</v>
          </cell>
          <cell r="F150">
            <v>10</v>
          </cell>
          <cell r="G150" t="str">
            <v>ADV</v>
          </cell>
        </row>
        <row r="151">
          <cell r="D151" t="str">
            <v>A220</v>
          </cell>
          <cell r="E151" t="str">
            <v>3x5 Large Decals (Per 100)</v>
          </cell>
          <cell r="F151">
            <v>40</v>
          </cell>
          <cell r="G151" t="str">
            <v>ADV</v>
          </cell>
        </row>
        <row r="152">
          <cell r="D152" t="str">
            <v>A230</v>
          </cell>
          <cell r="E152" t="str">
            <v>Alarmforce Business Cards (500)</v>
          </cell>
          <cell r="F152">
            <v>45</v>
          </cell>
          <cell r="G152" t="str">
            <v>ADV</v>
          </cell>
        </row>
        <row r="153">
          <cell r="D153" t="str">
            <v>A231</v>
          </cell>
          <cell r="E153" t="str">
            <v>Customer Insurance Certificates (100)</v>
          </cell>
          <cell r="F153">
            <v>46</v>
          </cell>
          <cell r="G153" t="str">
            <v>ADV</v>
          </cell>
        </row>
        <row r="154">
          <cell r="D154" t="str">
            <v>A232</v>
          </cell>
          <cell r="E154" t="str">
            <v>Customer I.D. Cards (500)</v>
          </cell>
          <cell r="F154">
            <v>45</v>
          </cell>
          <cell r="G154" t="str">
            <v>ADV</v>
          </cell>
        </row>
        <row r="155">
          <cell r="D155" t="str">
            <v>A233</v>
          </cell>
          <cell r="E155" t="str">
            <v>Alarmforce Logo Envelopes 10'' (250)</v>
          </cell>
          <cell r="F155">
            <v>45</v>
          </cell>
          <cell r="G155" t="str">
            <v>ADV</v>
          </cell>
        </row>
        <row r="156">
          <cell r="D156" t="str">
            <v>A234</v>
          </cell>
          <cell r="E156" t="str">
            <v>Alarmforce Logo Paper (100)</v>
          </cell>
          <cell r="F156">
            <v>15</v>
          </cell>
          <cell r="G156" t="str">
            <v>ADV</v>
          </cell>
        </row>
        <row r="157">
          <cell r="D157" t="str">
            <v>A236</v>
          </cell>
          <cell r="E157" t="str">
            <v>Order/Return Form</v>
          </cell>
          <cell r="F157">
            <v>0</v>
          </cell>
          <cell r="G157" t="str">
            <v>ADV</v>
          </cell>
        </row>
        <row r="158">
          <cell r="D158" t="str">
            <v>A237</v>
          </cell>
          <cell r="E158" t="str">
            <v>Rental Contract</v>
          </cell>
          <cell r="F158">
            <v>0</v>
          </cell>
          <cell r="G158" t="str">
            <v>ADV</v>
          </cell>
        </row>
        <row r="159">
          <cell r="D159" t="str">
            <v>A239</v>
          </cell>
          <cell r="E159" t="str">
            <v>Large AlarmForce Logo</v>
          </cell>
          <cell r="F159">
            <v>25</v>
          </cell>
          <cell r="G159" t="str">
            <v>ADV</v>
          </cell>
        </row>
        <row r="160">
          <cell r="D160" t="str">
            <v>A240</v>
          </cell>
          <cell r="E160" t="str">
            <v>AlarmForce Brochures (per 100)</v>
          </cell>
          <cell r="F160">
            <v>10</v>
          </cell>
          <cell r="G160" t="str">
            <v>ADV</v>
          </cell>
        </row>
        <row r="161">
          <cell r="D161" t="str">
            <v>A241</v>
          </cell>
          <cell r="E161" t="str">
            <v>AlarmForce Lawn Sign</v>
          </cell>
          <cell r="F161">
            <v>5</v>
          </cell>
          <cell r="G161" t="str">
            <v>EQUIPF</v>
          </cell>
        </row>
        <row r="162">
          <cell r="D162" t="str">
            <v>ADJ</v>
          </cell>
          <cell r="E162" t="str">
            <v>Odd Cents Adjustments</v>
          </cell>
          <cell r="F162">
            <v>0</v>
          </cell>
          <cell r="G162" t="str">
            <v>RMR</v>
          </cell>
        </row>
        <row r="163">
          <cell r="D163" t="str">
            <v>ADMIN</v>
          </cell>
          <cell r="E163" t="str">
            <v>Administration Fees</v>
          </cell>
          <cell r="F163">
            <v>0</v>
          </cell>
          <cell r="G163" t="str">
            <v>ADMIN</v>
          </cell>
        </row>
        <row r="164">
          <cell r="D164" t="str">
            <v>ADVERTISING</v>
          </cell>
          <cell r="E164" t="str">
            <v>Advertising</v>
          </cell>
          <cell r="F164">
            <v>0</v>
          </cell>
          <cell r="G164" t="str">
            <v>ADVF</v>
          </cell>
        </row>
        <row r="165">
          <cell r="D165" t="str">
            <v>ANTENNA</v>
          </cell>
          <cell r="E165" t="str">
            <v>Antenna for Plus Radio</v>
          </cell>
          <cell r="F165">
            <v>19.95</v>
          </cell>
          <cell r="G165" t="str">
            <v>EQUIPF</v>
          </cell>
        </row>
        <row r="166">
          <cell r="D166" t="str">
            <v>BUSINS</v>
          </cell>
          <cell r="E166" t="str">
            <v>Business Liability Insurance</v>
          </cell>
          <cell r="F166">
            <v>0</v>
          </cell>
          <cell r="G166" t="str">
            <v>BUSINS</v>
          </cell>
        </row>
        <row r="167">
          <cell r="D167" t="str">
            <v>C1/2AA</v>
          </cell>
          <cell r="E167" t="str">
            <v>1/2 AA Lithium Battery</v>
          </cell>
          <cell r="F167">
            <v>8</v>
          </cell>
          <cell r="G167" t="str">
            <v>EQUIPF</v>
          </cell>
        </row>
        <row r="168">
          <cell r="D168" t="str">
            <v>C10P</v>
          </cell>
          <cell r="E168" t="str">
            <v>Keypad</v>
          </cell>
          <cell r="F168">
            <v>52.1</v>
          </cell>
          <cell r="G168" t="str">
            <v>EQUIPF</v>
          </cell>
        </row>
        <row r="169">
          <cell r="D169" t="str">
            <v>C128</v>
          </cell>
          <cell r="E169" t="str">
            <v>AVS Backup Battery</v>
          </cell>
          <cell r="F169">
            <v>9.99</v>
          </cell>
          <cell r="G169" t="str">
            <v>EQUIPF</v>
          </cell>
        </row>
        <row r="170">
          <cell r="D170" t="str">
            <v>C3.6VAAL</v>
          </cell>
          <cell r="E170" t="str">
            <v>3.6V AA Lithium Battery</v>
          </cell>
          <cell r="F170">
            <v>9</v>
          </cell>
          <cell r="G170" t="str">
            <v>EQUIPF</v>
          </cell>
        </row>
        <row r="171">
          <cell r="D171" t="str">
            <v>C31P</v>
          </cell>
          <cell r="E171" t="str">
            <v>Door/Window Sensor</v>
          </cell>
          <cell r="F171">
            <v>36</v>
          </cell>
          <cell r="G171" t="str">
            <v>EQUIPF</v>
          </cell>
        </row>
        <row r="172">
          <cell r="D172" t="str">
            <v>C419</v>
          </cell>
          <cell r="E172" t="str">
            <v>DX Panic</v>
          </cell>
          <cell r="F172">
            <v>35.5</v>
          </cell>
          <cell r="G172" t="str">
            <v>EQUIPF</v>
          </cell>
        </row>
        <row r="173">
          <cell r="D173" t="str">
            <v>C42P</v>
          </cell>
          <cell r="E173" t="str">
            <v>DX Key Fob</v>
          </cell>
          <cell r="F173">
            <v>36</v>
          </cell>
          <cell r="G173" t="str">
            <v>EQUIPF</v>
          </cell>
        </row>
        <row r="174">
          <cell r="D174" t="str">
            <v>C54P</v>
          </cell>
          <cell r="E174" t="str">
            <v>Motion Sensor</v>
          </cell>
          <cell r="F174">
            <v>67</v>
          </cell>
          <cell r="G174" t="str">
            <v>EQUIPF</v>
          </cell>
        </row>
        <row r="175">
          <cell r="D175" t="str">
            <v>C72P</v>
          </cell>
          <cell r="E175" t="str">
            <v>DX Smoke</v>
          </cell>
          <cell r="F175">
            <v>70</v>
          </cell>
          <cell r="G175" t="str">
            <v>EQUIPF</v>
          </cell>
        </row>
        <row r="176">
          <cell r="D176" t="str">
            <v>C9VA</v>
          </cell>
          <cell r="E176" t="str">
            <v>9V Alkaline Battery</v>
          </cell>
          <cell r="F176">
            <v>2.5</v>
          </cell>
          <cell r="G176" t="str">
            <v>EQUIPF</v>
          </cell>
        </row>
        <row r="177">
          <cell r="D177" t="str">
            <v>C9VL</v>
          </cell>
          <cell r="E177" t="str">
            <v>9V Lithium Battery</v>
          </cell>
          <cell r="F177">
            <v>9</v>
          </cell>
          <cell r="G177" t="str">
            <v>EQUIPF</v>
          </cell>
        </row>
        <row r="178">
          <cell r="D178" t="str">
            <v>CCCHRGE</v>
          </cell>
          <cell r="E178" t="str">
            <v>Credit Card Charges</v>
          </cell>
          <cell r="F178">
            <v>0</v>
          </cell>
          <cell r="G178" t="str">
            <v>CCCHRG</v>
          </cell>
        </row>
        <row r="179">
          <cell r="D179" t="str">
            <v>CDLR</v>
          </cell>
          <cell r="E179" t="str">
            <v>Pocket Programmer</v>
          </cell>
          <cell r="F179">
            <v>0</v>
          </cell>
          <cell r="G179" t="str">
            <v>EQUIPF</v>
          </cell>
        </row>
        <row r="180">
          <cell r="D180" t="str">
            <v>CDXS-80</v>
          </cell>
          <cell r="E180" t="str">
            <v>Carbon Monoxide Detector DXS-80</v>
          </cell>
          <cell r="F180">
            <v>70</v>
          </cell>
          <cell r="G180" t="str">
            <v>EQUIPF</v>
          </cell>
        </row>
        <row r="181">
          <cell r="D181" t="str">
            <v>CHMA</v>
          </cell>
          <cell r="E181" t="str">
            <v>Mail Out Handling Fees</v>
          </cell>
          <cell r="F181">
            <v>25</v>
          </cell>
          <cell r="G181" t="str">
            <v>ADMIN</v>
          </cell>
        </row>
        <row r="182">
          <cell r="D182" t="str">
            <v>CHWB</v>
          </cell>
          <cell r="E182" t="str">
            <v>Hardwire Battery</v>
          </cell>
          <cell r="F182">
            <v>20</v>
          </cell>
          <cell r="G182" t="str">
            <v>EQUIPF</v>
          </cell>
        </row>
        <row r="183">
          <cell r="D183" t="str">
            <v>CONTROL</v>
          </cell>
          <cell r="E183" t="str">
            <v>Wireless Control Panel</v>
          </cell>
          <cell r="F183">
            <v>30</v>
          </cell>
          <cell r="G183" t="str">
            <v>EQUIPF</v>
          </cell>
        </row>
        <row r="184">
          <cell r="D184" t="str">
            <v>CR123A</v>
          </cell>
          <cell r="E184" t="str">
            <v>Lithium Smoke Detector Battery</v>
          </cell>
          <cell r="F184">
            <v>8</v>
          </cell>
          <cell r="G184" t="str">
            <v>EQUIPF</v>
          </cell>
        </row>
        <row r="185">
          <cell r="D185" t="str">
            <v>CR2450</v>
          </cell>
          <cell r="E185" t="str">
            <v>Glass Break Battery</v>
          </cell>
          <cell r="F185">
            <v>1.95</v>
          </cell>
          <cell r="G185" t="str">
            <v>EQUIPF</v>
          </cell>
        </row>
        <row r="186">
          <cell r="D186" t="str">
            <v>CS32</v>
          </cell>
          <cell r="E186" t="str">
            <v>3V Lithium Button Battery</v>
          </cell>
          <cell r="F186">
            <v>1.95</v>
          </cell>
          <cell r="G186" t="str">
            <v>EQUIPF</v>
          </cell>
        </row>
        <row r="187">
          <cell r="D187" t="str">
            <v>CSERV</v>
          </cell>
          <cell r="E187" t="str">
            <v>Service Charge</v>
          </cell>
          <cell r="F187">
            <v>-50</v>
          </cell>
          <cell r="G187" t="str">
            <v>NOSHOW</v>
          </cell>
        </row>
        <row r="188">
          <cell r="D188" t="str">
            <v>CSTK</v>
          </cell>
          <cell r="E188" t="str">
            <v>SX Door Transmitter</v>
          </cell>
          <cell r="F188">
            <v>35</v>
          </cell>
          <cell r="G188" t="str">
            <v>EQUIPF</v>
          </cell>
        </row>
        <row r="189">
          <cell r="D189" t="str">
            <v>CTA</v>
          </cell>
          <cell r="E189" t="str">
            <v>Bag of Contacts (10), each for Customer</v>
          </cell>
          <cell r="F189">
            <v>28</v>
          </cell>
          <cell r="G189" t="str">
            <v>EQUIPF</v>
          </cell>
        </row>
        <row r="190">
          <cell r="D190" t="str">
            <v>CX16</v>
          </cell>
          <cell r="E190" t="str">
            <v>Pendant (button cell) Battery</v>
          </cell>
          <cell r="F190">
            <v>1.95</v>
          </cell>
          <cell r="G190" t="str">
            <v>EQUIPF</v>
          </cell>
        </row>
        <row r="191">
          <cell r="D191" t="str">
            <v>CX40</v>
          </cell>
          <cell r="E191" t="str">
            <v>Low Temp Sensor w/FX-31P</v>
          </cell>
          <cell r="F191">
            <v>51.6</v>
          </cell>
          <cell r="G191" t="str">
            <v>EQUIPF</v>
          </cell>
        </row>
        <row r="192">
          <cell r="D192" t="str">
            <v>CX45</v>
          </cell>
          <cell r="E192" t="str">
            <v>Heat Rise Sensor w/FX-31P</v>
          </cell>
          <cell r="F192">
            <v>47</v>
          </cell>
          <cell r="G192" t="str">
            <v>EQUIPF</v>
          </cell>
        </row>
        <row r="193">
          <cell r="D193" t="str">
            <v>CX74</v>
          </cell>
          <cell r="E193" t="str">
            <v>DX Glassbreak</v>
          </cell>
          <cell r="F193">
            <v>118.5</v>
          </cell>
          <cell r="G193" t="str">
            <v>EQUIPF</v>
          </cell>
        </row>
        <row r="194">
          <cell r="D194" t="str">
            <v>DIRADV</v>
          </cell>
          <cell r="E194" t="str">
            <v>Directory Advertising</v>
          </cell>
          <cell r="F194">
            <v>0</v>
          </cell>
          <cell r="G194" t="str">
            <v>DIRADV</v>
          </cell>
        </row>
        <row r="195">
          <cell r="D195" t="str">
            <v>DISCSALES</v>
          </cell>
          <cell r="E195" t="str">
            <v>Equip Discount by Sales</v>
          </cell>
          <cell r="F195">
            <v>0</v>
          </cell>
          <cell r="G195" t="str">
            <v>EQDISS</v>
          </cell>
        </row>
        <row r="196">
          <cell r="D196" t="str">
            <v>DPK</v>
          </cell>
          <cell r="E196" t="str">
            <v>DigiPlus Service</v>
          </cell>
          <cell r="F196">
            <v>99</v>
          </cell>
          <cell r="G196" t="str">
            <v>DPLUS</v>
          </cell>
        </row>
        <row r="197">
          <cell r="D197" t="str">
            <v>DPKUPGR</v>
          </cell>
          <cell r="E197" t="str">
            <v>DigiPlus Upgrade, Equipment Only</v>
          </cell>
          <cell r="F197">
            <v>99</v>
          </cell>
          <cell r="G197" t="str">
            <v>DPUPGR</v>
          </cell>
        </row>
        <row r="198">
          <cell r="D198" t="str">
            <v>DSL FILTER</v>
          </cell>
          <cell r="E198" t="str">
            <v>DSL Filter</v>
          </cell>
          <cell r="F198">
            <v>9.9499999999999993</v>
          </cell>
          <cell r="G198" t="str">
            <v>EQUIPF</v>
          </cell>
        </row>
        <row r="199">
          <cell r="D199" t="str">
            <v>DXS-64</v>
          </cell>
          <cell r="E199" t="str">
            <v>Panic Pendant</v>
          </cell>
          <cell r="F199">
            <v>36</v>
          </cell>
          <cell r="G199" t="str">
            <v>EQUIPF</v>
          </cell>
        </row>
        <row r="200">
          <cell r="D200" t="str">
            <v>DXS-91AF</v>
          </cell>
          <cell r="E200" t="str">
            <v>DX Glass Break Detector</v>
          </cell>
          <cell r="F200">
            <v>118.5</v>
          </cell>
          <cell r="G200" t="str">
            <v>EQUIPF</v>
          </cell>
        </row>
        <row r="201">
          <cell r="D201" t="str">
            <v>DXS-LRW</v>
          </cell>
          <cell r="E201" t="str">
            <v>Panic Pendant</v>
          </cell>
          <cell r="F201">
            <v>36</v>
          </cell>
          <cell r="G201" t="str">
            <v>EQUIPF</v>
          </cell>
        </row>
        <row r="202">
          <cell r="D202" t="str">
            <v>EQSERVICE</v>
          </cell>
          <cell r="E202" t="str">
            <v>Equipment Service Charge</v>
          </cell>
          <cell r="F202">
            <v>30</v>
          </cell>
          <cell r="G202" t="str">
            <v>EQUIPF</v>
          </cell>
        </row>
        <row r="203">
          <cell r="D203" t="str">
            <v>FRANFREIGHT</v>
          </cell>
          <cell r="E203" t="str">
            <v>Freight to Franchisees</v>
          </cell>
          <cell r="F203">
            <v>0</v>
          </cell>
          <cell r="G203" t="str">
            <v>FRANFR</v>
          </cell>
        </row>
        <row r="204">
          <cell r="D204" t="str">
            <v>FRANSALE</v>
          </cell>
          <cell r="E204" t="str">
            <v>Sale of Franchise</v>
          </cell>
          <cell r="F204">
            <v>0</v>
          </cell>
          <cell r="G204" t="str">
            <v>FRANSA</v>
          </cell>
        </row>
        <row r="205">
          <cell r="D205" t="str">
            <v>FS-130-CF</v>
          </cell>
          <cell r="E205" t="str">
            <v>AlarmCare FS Services</v>
          </cell>
          <cell r="F205">
            <v>0</v>
          </cell>
          <cell r="G205" t="str">
            <v>EQCARE</v>
          </cell>
        </row>
        <row r="206">
          <cell r="D206" t="str">
            <v>GRPHEALTH</v>
          </cell>
          <cell r="E206" t="str">
            <v>Group Health Insurance</v>
          </cell>
          <cell r="F206">
            <v>0</v>
          </cell>
          <cell r="G206" t="str">
            <v>GRPHTH</v>
          </cell>
        </row>
        <row r="207">
          <cell r="D207" t="str">
            <v>GSTADJ</v>
          </cell>
          <cell r="E207" t="str">
            <v>GST Adjustments</v>
          </cell>
          <cell r="F207">
            <v>0</v>
          </cell>
          <cell r="G207" t="str">
            <v>GSTADJ</v>
          </cell>
        </row>
        <row r="208">
          <cell r="D208" t="str">
            <v>HWAV</v>
          </cell>
          <cell r="E208" t="str">
            <v>AlarmVoice Services</v>
          </cell>
          <cell r="F208">
            <v>150</v>
          </cell>
          <cell r="G208" t="str">
            <v>EQUIPF</v>
          </cell>
        </row>
        <row r="209">
          <cell r="D209" t="str">
            <v>HWFILTER</v>
          </cell>
          <cell r="E209" t="str">
            <v>Hardwire Filter</v>
          </cell>
          <cell r="F209">
            <v>19.989999999999998</v>
          </cell>
          <cell r="G209" t="str">
            <v>EQUIPF</v>
          </cell>
        </row>
        <row r="210">
          <cell r="D210" t="str">
            <v>HWVOICE</v>
          </cell>
          <cell r="E210" t="str">
            <v>Hardwire Voice Board</v>
          </cell>
          <cell r="F210">
            <v>150</v>
          </cell>
          <cell r="G210" t="str">
            <v>EQUIPF</v>
          </cell>
        </row>
        <row r="211">
          <cell r="D211" t="str">
            <v>INSCERT</v>
          </cell>
          <cell r="E211" t="str">
            <v>Insurance Certificates (100)</v>
          </cell>
          <cell r="F211">
            <v>45</v>
          </cell>
          <cell r="G211" t="str">
            <v>EQUIPF</v>
          </cell>
        </row>
        <row r="212">
          <cell r="D212" t="str">
            <v>INSTALL</v>
          </cell>
          <cell r="E212" t="str">
            <v>Installation Charge for Franchisees</v>
          </cell>
          <cell r="F212">
            <v>75</v>
          </cell>
          <cell r="G212" t="str">
            <v>EQUIPF</v>
          </cell>
        </row>
        <row r="213">
          <cell r="D213" t="str">
            <v>MISC</v>
          </cell>
          <cell r="E213" t="str">
            <v>Miscellaneous Equipments</v>
          </cell>
          <cell r="F213">
            <v>0</v>
          </cell>
          <cell r="G213" t="str">
            <v>EQUIPF</v>
          </cell>
        </row>
        <row r="214">
          <cell r="D214" t="str">
            <v>MONI</v>
          </cell>
          <cell r="E214" t="str">
            <v>Alarm Service Fees</v>
          </cell>
          <cell r="F214">
            <v>25</v>
          </cell>
          <cell r="G214" t="str">
            <v>RMR</v>
          </cell>
        </row>
        <row r="215">
          <cell r="D215" t="str">
            <v>MONIAPLUS</v>
          </cell>
          <cell r="E215" t="str">
            <v>AlarmPlus Service Fees</v>
          </cell>
          <cell r="F215">
            <v>4.95</v>
          </cell>
          <cell r="G215" t="str">
            <v>RPLS</v>
          </cell>
        </row>
        <row r="216">
          <cell r="D216" t="str">
            <v>NLPHONE</v>
          </cell>
          <cell r="E216" t="str">
            <v>Phone for Programming NL System</v>
          </cell>
          <cell r="F216">
            <v>10</v>
          </cell>
          <cell r="G216" t="str">
            <v>EQUIPF</v>
          </cell>
        </row>
        <row r="217">
          <cell r="D217" t="str">
            <v>OPCL</v>
          </cell>
          <cell r="E217" t="str">
            <v>Open/Close Service</v>
          </cell>
          <cell r="F217">
            <v>10</v>
          </cell>
          <cell r="G217" t="str">
            <v>RMR</v>
          </cell>
        </row>
        <row r="218">
          <cell r="D218" t="str">
            <v>PACKA</v>
          </cell>
          <cell r="E218" t="str">
            <v>Basic Package A</v>
          </cell>
          <cell r="F218">
            <v>249</v>
          </cell>
          <cell r="G218" t="str">
            <v>EQUIPF</v>
          </cell>
        </row>
        <row r="219">
          <cell r="D219" t="str">
            <v>PANEL</v>
          </cell>
          <cell r="E219" t="str">
            <v>Wireless System Control Panel</v>
          </cell>
          <cell r="F219">
            <v>199</v>
          </cell>
          <cell r="G219" t="str">
            <v>EQUIPF</v>
          </cell>
        </row>
        <row r="220">
          <cell r="D220" t="str">
            <v>PERSMONI</v>
          </cell>
          <cell r="E220" t="str">
            <v>PERS Monthly Fees</v>
          </cell>
          <cell r="F220">
            <v>28</v>
          </cell>
          <cell r="G220" t="str">
            <v>RCARE</v>
          </cell>
        </row>
        <row r="221">
          <cell r="D221" t="str">
            <v>POLICE</v>
          </cell>
          <cell r="E221" t="str">
            <v>Police Registration Fee</v>
          </cell>
          <cell r="F221">
            <v>0</v>
          </cell>
          <cell r="G221" t="str">
            <v>POLFEE</v>
          </cell>
        </row>
        <row r="222">
          <cell r="D222" t="str">
            <v>PRS</v>
          </cell>
          <cell r="E222" t="str">
            <v>Private Response Fee</v>
          </cell>
          <cell r="F222">
            <v>3.25</v>
          </cell>
          <cell r="G222" t="str">
            <v>PRS</v>
          </cell>
        </row>
        <row r="223">
          <cell r="D223" t="str">
            <v>PST</v>
          </cell>
          <cell r="E223" t="str">
            <v>BC PST</v>
          </cell>
          <cell r="F223">
            <v>0</v>
          </cell>
          <cell r="G223" t="str">
            <v>BCTAX</v>
          </cell>
        </row>
        <row r="224">
          <cell r="D224" t="str">
            <v>PSTBC</v>
          </cell>
          <cell r="E224" t="str">
            <v>BC PST</v>
          </cell>
          <cell r="F224">
            <v>0</v>
          </cell>
          <cell r="G224" t="str">
            <v>BCTAX</v>
          </cell>
        </row>
        <row r="225">
          <cell r="D225" t="str">
            <v>PSTON</v>
          </cell>
          <cell r="E225" t="str">
            <v>Ontario PST</v>
          </cell>
          <cell r="F225">
            <v>0</v>
          </cell>
          <cell r="G225" t="str">
            <v>PSTON</v>
          </cell>
        </row>
        <row r="226">
          <cell r="D226" t="str">
            <v>PSTSK</v>
          </cell>
          <cell r="E226" t="str">
            <v>SK PST</v>
          </cell>
          <cell r="F226">
            <v>0</v>
          </cell>
          <cell r="G226" t="str">
            <v>SKPST</v>
          </cell>
        </row>
        <row r="227">
          <cell r="D227" t="str">
            <v>RFRCRD</v>
          </cell>
          <cell r="E227" t="str">
            <v>Monitoring - Franchise Payments</v>
          </cell>
          <cell r="F227">
            <v>0</v>
          </cell>
          <cell r="G227" t="str">
            <v>RFRCRD</v>
          </cell>
        </row>
        <row r="228">
          <cell r="D228" t="str">
            <v>RSASK</v>
          </cell>
          <cell r="E228" t="str">
            <v>Monitoring from A/F Saskaschetwan</v>
          </cell>
          <cell r="F228">
            <v>0</v>
          </cell>
          <cell r="G228" t="str">
            <v xml:space="preserve"> </v>
          </cell>
        </row>
        <row r="229">
          <cell r="D229" t="str">
            <v>RSASK1</v>
          </cell>
          <cell r="E229" t="str">
            <v>Monitoring from A/F Saskachewan</v>
          </cell>
          <cell r="F229">
            <v>0</v>
          </cell>
          <cell r="G229" t="str">
            <v>RSASK</v>
          </cell>
        </row>
        <row r="230">
          <cell r="D230" t="str">
            <v>RSASKPLUS</v>
          </cell>
          <cell r="E230" t="str">
            <v>APlus Monitoring - Saskaschetwan</v>
          </cell>
          <cell r="F230">
            <v>0</v>
          </cell>
          <cell r="G230" t="str">
            <v xml:space="preserve"> </v>
          </cell>
        </row>
        <row r="231">
          <cell r="D231" t="str">
            <v>RSASKPLUS1</v>
          </cell>
          <cell r="E231" t="str">
            <v>APlus Monitoring from A/F Saskachewan</v>
          </cell>
          <cell r="F231">
            <v>4.95</v>
          </cell>
          <cell r="G231" t="str">
            <v>RPLS</v>
          </cell>
        </row>
        <row r="232">
          <cell r="D232" t="str">
            <v>TECHSUP</v>
          </cell>
          <cell r="E232" t="str">
            <v>Technical Support</v>
          </cell>
          <cell r="F232">
            <v>100</v>
          </cell>
          <cell r="G232" t="str">
            <v>ADMIN</v>
          </cell>
        </row>
        <row r="233">
          <cell r="D233" t="str">
            <v>TELCOM</v>
          </cell>
          <cell r="E233" t="str">
            <v>Telecommunication Charges</v>
          </cell>
          <cell r="F233">
            <v>0</v>
          </cell>
          <cell r="G233" t="str">
            <v>TELCOM</v>
          </cell>
        </row>
        <row r="234">
          <cell r="D234" t="str">
            <v>VELCRO</v>
          </cell>
          <cell r="E234" t="str">
            <v>Velcro (box)</v>
          </cell>
          <cell r="F234">
            <v>88</v>
          </cell>
          <cell r="G234" t="str">
            <v>EQUIPF</v>
          </cell>
        </row>
        <row r="235">
          <cell r="D235" t="str">
            <v>WIFISKEYPAD</v>
          </cell>
          <cell r="E235" t="str">
            <v>WIFI Black Soft Keypad</v>
          </cell>
          <cell r="F235">
            <v>69</v>
          </cell>
          <cell r="G235" t="str">
            <v>EQUIPF</v>
          </cell>
        </row>
        <row r="236">
          <cell r="D236" t="str">
            <v>WS7</v>
          </cell>
          <cell r="E236" t="str">
            <v>Water Sensor</v>
          </cell>
          <cell r="F236">
            <v>36</v>
          </cell>
          <cell r="G236" t="str">
            <v>EQUIPF</v>
          </cell>
        </row>
        <row r="237">
          <cell r="D237" t="str">
            <v>REFERRAL</v>
          </cell>
          <cell r="E237" t="str">
            <v xml:space="preserve"> </v>
          </cell>
          <cell r="F237">
            <v>0</v>
          </cell>
          <cell r="G237" t="str">
            <v>REFERR</v>
          </cell>
        </row>
        <row r="238">
          <cell r="D238" t="str">
            <v>AF CONNECT_N</v>
          </cell>
          <cell r="E238" t="str">
            <v>AF Connect Services</v>
          </cell>
          <cell r="F238">
            <v>0</v>
          </cell>
          <cell r="G238" t="str">
            <v>RAFC</v>
          </cell>
        </row>
        <row r="239">
          <cell r="D239" t="str">
            <v>APLUS</v>
          </cell>
          <cell r="E239" t="str">
            <v>AlarmPlus Services</v>
          </cell>
          <cell r="F239">
            <v>0</v>
          </cell>
          <cell r="G239" t="str">
            <v>RPLS</v>
          </cell>
        </row>
        <row r="240">
          <cell r="D240" t="str">
            <v>EQSERVICE</v>
          </cell>
          <cell r="E240" t="str">
            <v>Equipment Service Charge</v>
          </cell>
          <cell r="F240">
            <v>0</v>
          </cell>
          <cell r="G240" t="str">
            <v>2EQUIP</v>
          </cell>
        </row>
        <row r="241">
          <cell r="D241" t="str">
            <v>FALSE</v>
          </cell>
          <cell r="E241" t="str">
            <v>False Alarm Fees</v>
          </cell>
          <cell r="F241">
            <v>0</v>
          </cell>
          <cell r="G241" t="str">
            <v>FALS</v>
          </cell>
        </row>
        <row r="242">
          <cell r="D242" t="str">
            <v>MONI</v>
          </cell>
          <cell r="E242" t="str">
            <v>Alarm Service Fees</v>
          </cell>
          <cell r="F242">
            <v>0</v>
          </cell>
          <cell r="G242" t="str">
            <v>RMR</v>
          </cell>
        </row>
        <row r="243">
          <cell r="D243" t="str">
            <v>NSF</v>
          </cell>
          <cell r="E243" t="str">
            <v>Administration Fee</v>
          </cell>
          <cell r="F243">
            <v>0</v>
          </cell>
          <cell r="G243" t="str">
            <v>ADMIN</v>
          </cell>
        </row>
        <row r="244">
          <cell r="D244" t="str">
            <v>PANEL</v>
          </cell>
          <cell r="E244" t="str">
            <v>Wireless System Control Panel</v>
          </cell>
          <cell r="F244">
            <v>0</v>
          </cell>
          <cell r="G244" t="str">
            <v>EQUIP</v>
          </cell>
        </row>
        <row r="245">
          <cell r="D245" t="str">
            <v>PERSMONI</v>
          </cell>
          <cell r="E245" t="str">
            <v>PERS Monthly Fees</v>
          </cell>
          <cell r="F245">
            <v>0</v>
          </cell>
          <cell r="G245" t="str">
            <v>RCARE</v>
          </cell>
        </row>
        <row r="246">
          <cell r="D246" t="str">
            <v>PN_INT</v>
          </cell>
          <cell r="E246" t="str">
            <v>PNCL  Interest on refund</v>
          </cell>
          <cell r="F246">
            <v>0</v>
          </cell>
          <cell r="G246" t="str">
            <v>PN_INT</v>
          </cell>
        </row>
        <row r="247">
          <cell r="D247" t="str">
            <v>PNCL</v>
          </cell>
          <cell r="E247" t="str">
            <v>PNCL Refund Provision</v>
          </cell>
          <cell r="F247">
            <v>0</v>
          </cell>
          <cell r="G247" t="str">
            <v>PNCL</v>
          </cell>
        </row>
        <row r="248">
          <cell r="D248" t="str">
            <v>POLICE</v>
          </cell>
          <cell r="E248" t="str">
            <v>Police Registration Fee</v>
          </cell>
          <cell r="F248">
            <v>0</v>
          </cell>
          <cell r="G248" t="str">
            <v>POLFEE</v>
          </cell>
        </row>
        <row r="249">
          <cell r="D249" t="str">
            <v>PRS</v>
          </cell>
          <cell r="E249" t="str">
            <v>Private Response Fee</v>
          </cell>
          <cell r="F249">
            <v>0</v>
          </cell>
          <cell r="G249" t="str">
            <v>PRS</v>
          </cell>
        </row>
        <row r="250">
          <cell r="D250" t="str">
            <v>TAX</v>
          </cell>
          <cell r="E250" t="str">
            <v>PNCL Tax portion of refund</v>
          </cell>
          <cell r="F250">
            <v>0</v>
          </cell>
          <cell r="G250" t="str">
            <v>TAX</v>
          </cell>
        </row>
        <row r="251">
          <cell r="D251" t="str">
            <v>VID_EXPANS</v>
          </cell>
          <cell r="E251" t="str">
            <v>Video Expansion Pack from ADC</v>
          </cell>
          <cell r="F251">
            <v>0</v>
          </cell>
          <cell r="G251" t="str">
            <v>RMR</v>
          </cell>
        </row>
        <row r="252">
          <cell r="D252" t="str">
            <v>01_CDNNLDISC</v>
          </cell>
          <cell r="E252" t="str">
            <v>50% CellWave Installation Promo</v>
          </cell>
          <cell r="F252">
            <v>-49.5</v>
          </cell>
          <cell r="G252" t="str">
            <v>EQDHOP</v>
          </cell>
        </row>
        <row r="253">
          <cell r="D253" t="str">
            <v>01_DISC25</v>
          </cell>
          <cell r="E253" t="str">
            <v>25% Peripheral Promotion</v>
          </cell>
          <cell r="F253">
            <v>0</v>
          </cell>
          <cell r="G253" t="str">
            <v>EQDHOP</v>
          </cell>
        </row>
        <row r="254">
          <cell r="D254" t="str">
            <v>01_DISCSALES</v>
          </cell>
          <cell r="E254" t="str">
            <v>50% Peripheral Promotion</v>
          </cell>
          <cell r="F254">
            <v>0</v>
          </cell>
          <cell r="G254" t="str">
            <v>EQDHOP</v>
          </cell>
        </row>
        <row r="255">
          <cell r="D255" t="str">
            <v>01_NLDISC</v>
          </cell>
          <cell r="E255" t="str">
            <v>Free Cellwave Installation Promo</v>
          </cell>
          <cell r="F255">
            <v>-99</v>
          </cell>
          <cell r="G255" t="str">
            <v>EQDHOP</v>
          </cell>
        </row>
        <row r="256">
          <cell r="D256" t="str">
            <v>14A-2S2</v>
          </cell>
          <cell r="E256" t="str">
            <v>C-Cell Battery for DR Chime Rx</v>
          </cell>
          <cell r="F256">
            <v>0</v>
          </cell>
          <cell r="G256" t="str">
            <v>VIDEO</v>
          </cell>
        </row>
        <row r="257">
          <cell r="D257" t="str">
            <v>20FOR24</v>
          </cell>
          <cell r="E257" t="str">
            <v>Bell Internet Offer #2 $20 for 24 Months Discount</v>
          </cell>
          <cell r="F257">
            <v>0</v>
          </cell>
          <cell r="G257" t="str">
            <v xml:space="preserve"> </v>
          </cell>
        </row>
        <row r="258">
          <cell r="D258" t="str">
            <v>2GIG-3GBX-A</v>
          </cell>
          <cell r="E258" t="str">
            <v>GC3 3G Cell Radio Module (Bell) with antenna</v>
          </cell>
          <cell r="F258">
            <v>0</v>
          </cell>
          <cell r="G258" t="str">
            <v>2EQUIP</v>
          </cell>
        </row>
        <row r="259">
          <cell r="D259" t="str">
            <v>2GIG-CP-DESK</v>
          </cell>
          <cell r="E259" t="str">
            <v>2 GIG GC2 Desktop Kit Cradle Bracket</v>
          </cell>
          <cell r="F259">
            <v>0</v>
          </cell>
          <cell r="G259" t="str">
            <v>2EQUIP</v>
          </cell>
        </row>
        <row r="260">
          <cell r="D260" t="str">
            <v>2GIG-F1-345</v>
          </cell>
          <cell r="E260" t="str">
            <v>2 GIG 4200x Fall Detection PHB</v>
          </cell>
          <cell r="F260">
            <v>0</v>
          </cell>
          <cell r="G260" t="str">
            <v>2EQUIP</v>
          </cell>
        </row>
        <row r="261">
          <cell r="D261" t="str">
            <v>2GIG-F1-CF</v>
          </cell>
          <cell r="E261" t="str">
            <v>2 GIG 2nd Fall Decention with CF</v>
          </cell>
          <cell r="F261">
            <v>0</v>
          </cell>
          <cell r="G261" t="str">
            <v xml:space="preserve"> </v>
          </cell>
        </row>
        <row r="262">
          <cell r="D262" t="str">
            <v>2GIG-GC2</v>
          </cell>
          <cell r="E262" t="str">
            <v>2GIG-CP21-345 GoControl Security Automation System</v>
          </cell>
          <cell r="F262">
            <v>0</v>
          </cell>
          <cell r="G262" t="str">
            <v>2EQUIP</v>
          </cell>
        </row>
        <row r="263">
          <cell r="D263" t="str">
            <v>2GIG-GC2F</v>
          </cell>
          <cell r="E263" t="str">
            <v>2GIG-CP21-345C GoControl Frech Security System</v>
          </cell>
          <cell r="F263">
            <v>0</v>
          </cell>
          <cell r="G263" t="str">
            <v>2EQUIP</v>
          </cell>
        </row>
        <row r="264">
          <cell r="D264" t="str">
            <v>2GIG-GC3GRA</v>
          </cell>
          <cell r="E264" t="str">
            <v xml:space="preserve"> 2GIG GC3 3G Cell Radio Module (Rogers)</v>
          </cell>
          <cell r="F264">
            <v>0</v>
          </cell>
          <cell r="G264" t="str">
            <v>2EQUIP</v>
          </cell>
        </row>
        <row r="265">
          <cell r="D265" t="str">
            <v>2GIG-GC3GRXA</v>
          </cell>
          <cell r="E265" t="str">
            <v>2GIG GC3 3G Cell Radio Module wAntena(Rogers)</v>
          </cell>
          <cell r="F265">
            <v>0</v>
          </cell>
          <cell r="G265" t="str">
            <v>2EQUIP</v>
          </cell>
        </row>
        <row r="266">
          <cell r="D266" t="str">
            <v>2GIG-GCCDMVX</v>
          </cell>
          <cell r="E266" t="str">
            <v>2GIG GC3 3G Cell Radio Module wAntena(Verizon)</v>
          </cell>
          <cell r="F266">
            <v>0</v>
          </cell>
          <cell r="G266" t="str">
            <v>2EQUIP</v>
          </cell>
        </row>
        <row r="267">
          <cell r="D267" t="str">
            <v>2GIG-PHB-345</v>
          </cell>
          <cell r="E267" t="str">
            <v>2GIG 4200x Pendant/Wristband</v>
          </cell>
          <cell r="F267">
            <v>0</v>
          </cell>
          <cell r="G267" t="str">
            <v>2EQUIP</v>
          </cell>
        </row>
        <row r="268">
          <cell r="D268" t="str">
            <v>2GIG-PHB-CF</v>
          </cell>
          <cell r="E268" t="str">
            <v>2GIG 4200x Pendant/Wristband w/CF</v>
          </cell>
          <cell r="F268">
            <v>0</v>
          </cell>
          <cell r="G268" t="str">
            <v xml:space="preserve"> </v>
          </cell>
        </row>
        <row r="269">
          <cell r="D269" t="str">
            <v>2GIG-RPTR</v>
          </cell>
          <cell r="E269" t="str">
            <v>Wireless Indoor Repeater</v>
          </cell>
          <cell r="F269">
            <v>50</v>
          </cell>
          <cell r="G269" t="str">
            <v>2EQUIP</v>
          </cell>
        </row>
        <row r="270">
          <cell r="D270" t="str">
            <v>2GIG_3GTLXA</v>
          </cell>
          <cell r="E270" t="str">
            <v>2GIG GC3 3G Cell Radio Module (Telus)</v>
          </cell>
          <cell r="F270">
            <v>0</v>
          </cell>
          <cell r="G270" t="str">
            <v>2EQUIP</v>
          </cell>
        </row>
        <row r="271">
          <cell r="D271" t="str">
            <v>2GIG_5800PIR</v>
          </cell>
          <cell r="E271" t="str">
            <v>2GIG- Cold Weather Motion Dectector</v>
          </cell>
          <cell r="F271">
            <v>299</v>
          </cell>
          <cell r="G271" t="str">
            <v>2EQUIP</v>
          </cell>
        </row>
        <row r="272">
          <cell r="D272" t="str">
            <v>2GIG_5816OD</v>
          </cell>
          <cell r="E272" t="str">
            <v>2GIG Cold Weather Contact</v>
          </cell>
          <cell r="F272">
            <v>99</v>
          </cell>
          <cell r="G272" t="str">
            <v>2EQUIP</v>
          </cell>
        </row>
        <row r="273">
          <cell r="D273" t="str">
            <v>2GIG_ANT3X</v>
          </cell>
          <cell r="E273" t="str">
            <v>Internal Cell Radio Module Antenna</v>
          </cell>
          <cell r="F273">
            <v>0</v>
          </cell>
          <cell r="G273" t="str">
            <v>2EQUIP</v>
          </cell>
        </row>
        <row r="274">
          <cell r="D274" t="str">
            <v>2GIG_CO3_345</v>
          </cell>
          <cell r="E274" t="str">
            <v>2 GIG Wireless CO Detector</v>
          </cell>
          <cell r="F274">
            <v>89</v>
          </cell>
          <cell r="G274" t="str">
            <v>2EQUIP</v>
          </cell>
        </row>
        <row r="275">
          <cell r="D275" t="str">
            <v>2GIG_DBELL</v>
          </cell>
          <cell r="E275" t="str">
            <v>2GIG Wireless Door Bell</v>
          </cell>
          <cell r="F275">
            <v>49</v>
          </cell>
          <cell r="G275" t="str">
            <v>2EQUIP</v>
          </cell>
        </row>
        <row r="276">
          <cell r="D276" t="str">
            <v>2GIG_DW10_34</v>
          </cell>
          <cell r="E276" t="str">
            <v>2GIG_Thin Door/Window Contact</v>
          </cell>
          <cell r="F276">
            <v>29</v>
          </cell>
          <cell r="G276" t="str">
            <v>2EQUIP</v>
          </cell>
        </row>
        <row r="277">
          <cell r="D277" t="str">
            <v>2GIG_DW20R</v>
          </cell>
          <cell r="E277" t="str">
            <v>2GIG Recessed Door Contact</v>
          </cell>
          <cell r="F277">
            <v>49</v>
          </cell>
          <cell r="G277" t="str">
            <v>2EQUIP</v>
          </cell>
        </row>
        <row r="278">
          <cell r="D278" t="str">
            <v>2GIG_DW40</v>
          </cell>
          <cell r="E278" t="str">
            <v>2GIG Bypassable Micro Door.Window Contact</v>
          </cell>
          <cell r="F278">
            <v>39</v>
          </cell>
          <cell r="G278" t="str">
            <v>2EQUIP</v>
          </cell>
        </row>
        <row r="279">
          <cell r="D279" t="str">
            <v>2GIG_FT1345</v>
          </cell>
          <cell r="E279" t="str">
            <v>2GIG Flood Sensor</v>
          </cell>
          <cell r="F279">
            <v>59</v>
          </cell>
          <cell r="G279" t="str">
            <v>2EQUIP</v>
          </cell>
        </row>
        <row r="280">
          <cell r="D280" t="str">
            <v>2GIG_GB1_345</v>
          </cell>
          <cell r="E280" t="str">
            <v>2GIG Glass Break Dectector</v>
          </cell>
          <cell r="F280">
            <v>59</v>
          </cell>
          <cell r="G280" t="str">
            <v>2EQUIP</v>
          </cell>
        </row>
        <row r="281">
          <cell r="D281" t="str">
            <v>2GIG_GC3GAXA</v>
          </cell>
          <cell r="E281" t="str">
            <v>2GIG- GC3G AT&amp;T Radio Module with antenna</v>
          </cell>
          <cell r="F281">
            <v>0</v>
          </cell>
          <cell r="G281" t="str">
            <v>2EQUIP</v>
          </cell>
        </row>
        <row r="282">
          <cell r="D282" t="str">
            <v>2GIG_GCCDMVA</v>
          </cell>
          <cell r="E282" t="str">
            <v>2 GIG GC3 3G Cell Radio Module (Verizon)</v>
          </cell>
          <cell r="F282">
            <v>0</v>
          </cell>
          <cell r="G282" t="str">
            <v>2EQUIP</v>
          </cell>
        </row>
        <row r="283">
          <cell r="D283" t="str">
            <v>2GIG_GCTBZ48</v>
          </cell>
          <cell r="E283" t="str">
            <v>2GIG Z_Wave Battery Power Smart Thermostat</v>
          </cell>
          <cell r="F283">
            <v>99</v>
          </cell>
          <cell r="G283" t="str">
            <v>2EQUIP</v>
          </cell>
        </row>
        <row r="284">
          <cell r="D284" t="str">
            <v>2GIG_GD00Z_4</v>
          </cell>
          <cell r="E284" t="str">
            <v>2GIG Z-Wave Garage Door Opener wRemote</v>
          </cell>
          <cell r="F284">
            <v>99</v>
          </cell>
          <cell r="G284" t="str">
            <v>2EQUIP</v>
          </cell>
        </row>
        <row r="285">
          <cell r="D285" t="str">
            <v>2GIG_GD00Z_5</v>
          </cell>
          <cell r="E285" t="str">
            <v>2GIG ZWave Garage Door Opener Remote Control</v>
          </cell>
          <cell r="F285">
            <v>99</v>
          </cell>
          <cell r="G285" t="str">
            <v>2EQUIP</v>
          </cell>
        </row>
        <row r="286">
          <cell r="D286" t="str">
            <v>2GIG_GDR1345</v>
          </cell>
          <cell r="E286" t="str">
            <v>2GIG Garage Door Remote Module</v>
          </cell>
          <cell r="F286">
            <v>0</v>
          </cell>
          <cell r="G286" t="str">
            <v>2EQUIP</v>
          </cell>
        </row>
        <row r="287">
          <cell r="D287" t="str">
            <v>2GIG_IMAGE1</v>
          </cell>
          <cell r="E287" t="str">
            <v>2GIG Image Sensor</v>
          </cell>
          <cell r="F287">
            <v>119</v>
          </cell>
          <cell r="G287" t="str">
            <v>2EQUIP</v>
          </cell>
        </row>
        <row r="288">
          <cell r="D288" t="str">
            <v>2GIG_KEY2</v>
          </cell>
          <cell r="E288" t="str">
            <v>2GIG 4 Button Key Ring Remote</v>
          </cell>
          <cell r="F288">
            <v>29</v>
          </cell>
          <cell r="G288" t="str">
            <v>2EQUIP</v>
          </cell>
        </row>
        <row r="289">
          <cell r="D289" t="str">
            <v>2GIG_LB60Z</v>
          </cell>
          <cell r="E289" t="str">
            <v>2GIG ZWave LED 60-watt Light Bulb</v>
          </cell>
          <cell r="F289">
            <v>49</v>
          </cell>
          <cell r="G289" t="str">
            <v>2EQUIP</v>
          </cell>
        </row>
        <row r="290">
          <cell r="D290" t="str">
            <v>2GIG_LB65R6Z</v>
          </cell>
          <cell r="E290" t="str">
            <v>2GIG Z_Wave Indoor Light Recessed Bulb</v>
          </cell>
          <cell r="F290">
            <v>49</v>
          </cell>
          <cell r="G290" t="str">
            <v>2EQUIP</v>
          </cell>
        </row>
        <row r="291">
          <cell r="D291" t="str">
            <v>2GIG_LBR30Z</v>
          </cell>
          <cell r="E291" t="str">
            <v>2 GIG Z_Wave Inddor Flood Light Bulb</v>
          </cell>
          <cell r="F291">
            <v>49</v>
          </cell>
          <cell r="G291" t="str">
            <v>2EQUIP</v>
          </cell>
        </row>
        <row r="292">
          <cell r="D292" t="str">
            <v>2GIG_LINECFF</v>
          </cell>
          <cell r="E292" t="str">
            <v>Firefighter (Connects existing HW Smokes)</v>
          </cell>
          <cell r="F292">
            <v>69</v>
          </cell>
          <cell r="G292" t="str">
            <v>2EQUIP</v>
          </cell>
        </row>
        <row r="293">
          <cell r="D293" t="str">
            <v>2GIG_PAD1</v>
          </cell>
          <cell r="E293" t="str">
            <v>2GIG Wireless Keypad</v>
          </cell>
          <cell r="F293">
            <v>49</v>
          </cell>
          <cell r="G293" t="str">
            <v>2EQUIP</v>
          </cell>
        </row>
        <row r="294">
          <cell r="D294" t="str">
            <v>2GIG_PANIC1</v>
          </cell>
          <cell r="E294" t="str">
            <v>2GIG Panic Button Remote</v>
          </cell>
          <cell r="F294">
            <v>39</v>
          </cell>
          <cell r="G294" t="str">
            <v>2EQUIP</v>
          </cell>
        </row>
        <row r="295">
          <cell r="D295" t="str">
            <v>2GIG_PD300EM</v>
          </cell>
          <cell r="E295" t="str">
            <v>2 GIG ZWave Plug in Lamp Module(PD300EMZ5-1)</v>
          </cell>
          <cell r="F295">
            <v>49</v>
          </cell>
          <cell r="G295" t="str">
            <v>2EQUIP</v>
          </cell>
        </row>
        <row r="296">
          <cell r="D296" t="str">
            <v>2GIG_PD300Z2</v>
          </cell>
          <cell r="E296" t="str">
            <v>2 GIG ZWave Plug in Lamp Module</v>
          </cell>
          <cell r="F296">
            <v>49</v>
          </cell>
          <cell r="G296" t="str">
            <v>2EQUIP</v>
          </cell>
        </row>
        <row r="297">
          <cell r="D297" t="str">
            <v>2GIG_PS15EMZ</v>
          </cell>
          <cell r="E297" t="str">
            <v>2GIG Z_Wave Plug in Appliance Module(PS15EMZ5-1)</v>
          </cell>
          <cell r="F297">
            <v>49</v>
          </cell>
          <cell r="G297" t="str">
            <v>2EQUIP</v>
          </cell>
        </row>
        <row r="298">
          <cell r="D298" t="str">
            <v>2GIG_PS15Z-2</v>
          </cell>
          <cell r="E298" t="str">
            <v>2GIG Z_Wave Plug in Appliance Module</v>
          </cell>
          <cell r="F298">
            <v>49</v>
          </cell>
          <cell r="G298" t="str">
            <v>2EQUIP</v>
          </cell>
        </row>
        <row r="299">
          <cell r="D299" t="str">
            <v>2GIG_TAKE_KI</v>
          </cell>
          <cell r="E299" t="str">
            <v>Hardwired Alarm System Conversion Kit</v>
          </cell>
          <cell r="F299">
            <v>0</v>
          </cell>
          <cell r="G299" t="str">
            <v>2HWE</v>
          </cell>
        </row>
        <row r="300">
          <cell r="D300" t="str">
            <v>2GIG_TAKE345</v>
          </cell>
          <cell r="E300" t="str">
            <v>H/W 2GIG Super Switch Wireless Takeover Module</v>
          </cell>
          <cell r="F300">
            <v>79</v>
          </cell>
          <cell r="G300" t="str">
            <v>2HWE</v>
          </cell>
        </row>
        <row r="301">
          <cell r="D301" t="str">
            <v>2GIG_TILT345</v>
          </cell>
          <cell r="E301" t="str">
            <v>2 GIG Tilt Sensor</v>
          </cell>
          <cell r="F301">
            <v>59</v>
          </cell>
          <cell r="G301" t="str">
            <v>2EQUIP</v>
          </cell>
        </row>
        <row r="302">
          <cell r="D302" t="str">
            <v>2GIG_TS1_E</v>
          </cell>
          <cell r="E302" t="str">
            <v>2GIG Wireless Touch Screen Keypad</v>
          </cell>
          <cell r="F302">
            <v>150</v>
          </cell>
          <cell r="G302" t="str">
            <v>2EQUIP</v>
          </cell>
        </row>
        <row r="303">
          <cell r="D303" t="str">
            <v>2GIG_UPDV</v>
          </cell>
          <cell r="E303" t="str">
            <v>Universal Update Device</v>
          </cell>
          <cell r="F303">
            <v>0</v>
          </cell>
          <cell r="G303" t="str">
            <v>2EQUIP</v>
          </cell>
        </row>
        <row r="304">
          <cell r="D304" t="str">
            <v>2GIG_WD1000Z</v>
          </cell>
          <cell r="E304" t="str">
            <v>2GIG ZWave Wall Dimmer</v>
          </cell>
          <cell r="F304">
            <v>49</v>
          </cell>
          <cell r="G304" t="str">
            <v>2EQUIP</v>
          </cell>
        </row>
        <row r="305">
          <cell r="D305" t="str">
            <v>2GIG_WD500Z1</v>
          </cell>
          <cell r="E305" t="str">
            <v>2GIG ZWave Wall Dimmer</v>
          </cell>
          <cell r="F305">
            <v>49</v>
          </cell>
          <cell r="G305" t="str">
            <v>2EQUIP</v>
          </cell>
        </row>
        <row r="306">
          <cell r="D306" t="str">
            <v>2GIG_XCVR2</v>
          </cell>
          <cell r="E306" t="str">
            <v>2GIG 900MHz Transceiver</v>
          </cell>
          <cell r="F306">
            <v>0</v>
          </cell>
          <cell r="G306" t="str">
            <v>2EQUIP</v>
          </cell>
        </row>
        <row r="307">
          <cell r="D307" t="str">
            <v>2GIGHOMEAUTO</v>
          </cell>
          <cell r="E307" t="str">
            <v>2GIG Home Automation Monitoring</v>
          </cell>
          <cell r="F307">
            <v>0</v>
          </cell>
          <cell r="G307" t="str">
            <v xml:space="preserve"> </v>
          </cell>
        </row>
        <row r="308">
          <cell r="D308" t="str">
            <v>2GNL</v>
          </cell>
          <cell r="E308" t="str">
            <v>Alarm Services with No Line</v>
          </cell>
          <cell r="F308">
            <v>0</v>
          </cell>
          <cell r="G308" t="str">
            <v xml:space="preserve"> </v>
          </cell>
        </row>
        <row r="309">
          <cell r="D309" t="str">
            <v>2GNLTW</v>
          </cell>
          <cell r="E309" t="str">
            <v>Alarm Services with No Line</v>
          </cell>
          <cell r="F309">
            <v>0</v>
          </cell>
          <cell r="G309" t="str">
            <v xml:space="preserve"> </v>
          </cell>
        </row>
        <row r="310">
          <cell r="D310" t="str">
            <v>2WAYVOICE</v>
          </cell>
          <cell r="E310" t="str">
            <v>Two Way Voice Service</v>
          </cell>
          <cell r="F310">
            <v>0</v>
          </cell>
          <cell r="G310" t="str">
            <v>EQUIP</v>
          </cell>
        </row>
        <row r="311">
          <cell r="D311" t="str">
            <v>3GNL</v>
          </cell>
          <cell r="E311" t="str">
            <v>Alarm Services with No Line</v>
          </cell>
          <cell r="F311">
            <v>0</v>
          </cell>
          <cell r="G311" t="str">
            <v xml:space="preserve"> </v>
          </cell>
        </row>
        <row r="312">
          <cell r="D312" t="str">
            <v>3GNLTW</v>
          </cell>
          <cell r="E312" t="str">
            <v>Alarm Services with No Line</v>
          </cell>
          <cell r="F312">
            <v>0</v>
          </cell>
          <cell r="G312" t="str">
            <v xml:space="preserve"> </v>
          </cell>
        </row>
        <row r="313">
          <cell r="D313" t="str">
            <v>3GNLTW_NEW</v>
          </cell>
          <cell r="E313" t="str">
            <v>Alarm Services with No Line</v>
          </cell>
          <cell r="F313">
            <v>0</v>
          </cell>
          <cell r="G313" t="str">
            <v xml:space="preserve"> </v>
          </cell>
        </row>
        <row r="314">
          <cell r="D314" t="str">
            <v>4219</v>
          </cell>
          <cell r="E314" t="str">
            <v>Honeywell 8 Zone expander</v>
          </cell>
          <cell r="F314">
            <v>0</v>
          </cell>
          <cell r="G314" t="str">
            <v>HWE</v>
          </cell>
        </row>
        <row r="315">
          <cell r="D315" t="str">
            <v>5800COA</v>
          </cell>
          <cell r="E315" t="str">
            <v>Wireless CO Detector</v>
          </cell>
          <cell r="F315">
            <v>89</v>
          </cell>
          <cell r="G315" t="str">
            <v>EQUIP</v>
          </cell>
        </row>
        <row r="316">
          <cell r="D316" t="str">
            <v>5800COMBO-CN</v>
          </cell>
          <cell r="E316" t="str">
            <v>Honewell Smoke and CO COMBO for 2GIG Panel</v>
          </cell>
          <cell r="F316">
            <v>158</v>
          </cell>
          <cell r="G316" t="str">
            <v>2EQUIP</v>
          </cell>
        </row>
        <row r="317">
          <cell r="D317" t="str">
            <v>5800MINI</v>
          </cell>
          <cell r="E317" t="str">
            <v>Honeywell Door/Window Transmitter</v>
          </cell>
          <cell r="F317">
            <v>29</v>
          </cell>
          <cell r="G317" t="str">
            <v>EQUIP</v>
          </cell>
        </row>
        <row r="318">
          <cell r="D318" t="str">
            <v>5802WXT</v>
          </cell>
          <cell r="E318" t="str">
            <v>Honeywell 1 button panic</v>
          </cell>
          <cell r="F318">
            <v>59</v>
          </cell>
          <cell r="G318" t="str">
            <v>HWE</v>
          </cell>
        </row>
        <row r="319">
          <cell r="D319" t="str">
            <v>5821</v>
          </cell>
          <cell r="E319" t="str">
            <v>Temp and Flood X-MTTR Selectable</v>
          </cell>
          <cell r="F319">
            <v>59</v>
          </cell>
          <cell r="G319" t="str">
            <v>EQUIP</v>
          </cell>
        </row>
        <row r="320">
          <cell r="D320" t="str">
            <v>5834-4</v>
          </cell>
          <cell r="E320" t="str">
            <v>Honeywell 4 button keyfob</v>
          </cell>
          <cell r="F320">
            <v>49</v>
          </cell>
          <cell r="G320" t="str">
            <v>HWE</v>
          </cell>
        </row>
        <row r="321">
          <cell r="D321" t="str">
            <v>5FORLIFE</v>
          </cell>
          <cell r="E321" t="str">
            <v>Bell Internet Offer #1 $5 for Life Discount</v>
          </cell>
          <cell r="F321">
            <v>0</v>
          </cell>
          <cell r="G321" t="str">
            <v xml:space="preserve"> </v>
          </cell>
        </row>
        <row r="322">
          <cell r="D322" t="str">
            <v>5FORLIFE-DB</v>
          </cell>
          <cell r="E322" t="str">
            <v>Bell Internet Offer #3 $5 Discount for Life with DB Camera</v>
          </cell>
          <cell r="F322">
            <v>0</v>
          </cell>
          <cell r="G322" t="str">
            <v xml:space="preserve"> </v>
          </cell>
        </row>
        <row r="323">
          <cell r="D323" t="str">
            <v>60-807-95R</v>
          </cell>
          <cell r="E323" t="str">
            <v>Simon XT ITI Pet Immune Saw Pir Motion</v>
          </cell>
          <cell r="F323">
            <v>49</v>
          </cell>
          <cell r="G323" t="str">
            <v>2EQUIP</v>
          </cell>
        </row>
        <row r="324">
          <cell r="D324" t="str">
            <v>60-873-95</v>
          </cell>
          <cell r="E324" t="str">
            <v>Simon XT Glass Break Sensor</v>
          </cell>
          <cell r="F324">
            <v>59</v>
          </cell>
          <cell r="G324" t="str">
            <v>2EQUIP</v>
          </cell>
        </row>
        <row r="325">
          <cell r="D325" t="str">
            <v>600-1048-BC</v>
          </cell>
          <cell r="E325" t="str">
            <v>Simon XTXTI/XTS LTE Bell Cell Radio</v>
          </cell>
          <cell r="F325">
            <v>0</v>
          </cell>
          <cell r="G325" t="str">
            <v>2EQUIP</v>
          </cell>
        </row>
        <row r="326">
          <cell r="D326" t="str">
            <v>600-1048-XTZ</v>
          </cell>
          <cell r="E326" t="str">
            <v>Simon XT Cell Radio Module w/zwave,image sensor</v>
          </cell>
          <cell r="F326">
            <v>0</v>
          </cell>
          <cell r="G326" t="str">
            <v>2EQUIP</v>
          </cell>
        </row>
        <row r="327">
          <cell r="D327" t="str">
            <v>60914</v>
          </cell>
          <cell r="E327" t="str">
            <v>Simon XT back-up battery</v>
          </cell>
          <cell r="F327">
            <v>15</v>
          </cell>
          <cell r="G327" t="str">
            <v>2EQUIP</v>
          </cell>
        </row>
        <row r="328">
          <cell r="D328" t="str">
            <v>60924RFTS</v>
          </cell>
          <cell r="E328" t="str">
            <v>Simon XT 2-Way RF Touchpad</v>
          </cell>
          <cell r="F328">
            <v>150</v>
          </cell>
          <cell r="G328" t="str">
            <v>2EQUIP</v>
          </cell>
        </row>
        <row r="329">
          <cell r="D329" t="str">
            <v>6150RF</v>
          </cell>
          <cell r="E329" t="str">
            <v>Honeywell with wireless receiver</v>
          </cell>
          <cell r="F329">
            <v>0</v>
          </cell>
          <cell r="G329" t="str">
            <v>HWE</v>
          </cell>
        </row>
        <row r="330">
          <cell r="D330" t="str">
            <v>6150RF (FR)</v>
          </cell>
          <cell r="E330" t="str">
            <v>HoneywellKeypad with wireless receiver-French</v>
          </cell>
          <cell r="F330">
            <v>0</v>
          </cell>
          <cell r="G330" t="str">
            <v>HWE</v>
          </cell>
        </row>
        <row r="331">
          <cell r="D331" t="str">
            <v>6151</v>
          </cell>
          <cell r="E331" t="str">
            <v>Honeywell Wired Keypad-fixed English</v>
          </cell>
          <cell r="F331">
            <v>79</v>
          </cell>
          <cell r="G331" t="str">
            <v>HWE</v>
          </cell>
        </row>
        <row r="332">
          <cell r="D332" t="str">
            <v>6151 (FR)</v>
          </cell>
          <cell r="E332" t="str">
            <v>Honeywell Wired Keypad French</v>
          </cell>
          <cell r="F332">
            <v>79</v>
          </cell>
          <cell r="G332" t="str">
            <v>HWE</v>
          </cell>
        </row>
        <row r="333">
          <cell r="D333" t="str">
            <v>6160</v>
          </cell>
          <cell r="E333" t="str">
            <v>Honeywell Alpha Keypad PGM tool</v>
          </cell>
          <cell r="F333">
            <v>129</v>
          </cell>
          <cell r="G333" t="str">
            <v>HWE</v>
          </cell>
        </row>
        <row r="334">
          <cell r="D334" t="str">
            <v>9GED18000-1</v>
          </cell>
          <cell r="E334" t="str">
            <v>SmartCode 10 (Solid Brass)</v>
          </cell>
          <cell r="F334">
            <v>199</v>
          </cell>
          <cell r="G334" t="str">
            <v>2EQUIP</v>
          </cell>
        </row>
        <row r="335">
          <cell r="D335" t="str">
            <v>9GED18000-15</v>
          </cell>
          <cell r="E335" t="str">
            <v>SmarCode 10 Traditional - Brass</v>
          </cell>
          <cell r="F335">
            <v>199</v>
          </cell>
          <cell r="G335" t="str">
            <v>2EQUIP</v>
          </cell>
        </row>
        <row r="336">
          <cell r="D336" t="str">
            <v>9GED18000-16</v>
          </cell>
          <cell r="E336" t="str">
            <v>SmarCode 10 Traditional -Satin Nickel</v>
          </cell>
          <cell r="F336">
            <v>199</v>
          </cell>
          <cell r="G336" t="str">
            <v>2EQUIP</v>
          </cell>
        </row>
        <row r="337">
          <cell r="D337" t="str">
            <v>9GED18000-17</v>
          </cell>
          <cell r="E337" t="str">
            <v>SmarCode 10 Traditional - Venetian Bronze</v>
          </cell>
          <cell r="F337">
            <v>199</v>
          </cell>
          <cell r="G337" t="str">
            <v>2EQUIP</v>
          </cell>
        </row>
        <row r="338">
          <cell r="D338" t="str">
            <v>9GED18000-2</v>
          </cell>
          <cell r="E338" t="str">
            <v>SmartCode 10 (Nickel Satin)</v>
          </cell>
          <cell r="F338">
            <v>199</v>
          </cell>
          <cell r="G338" t="str">
            <v>2EQUIP</v>
          </cell>
        </row>
        <row r="339">
          <cell r="D339" t="str">
            <v>9GED18000-3</v>
          </cell>
          <cell r="E339" t="str">
            <v>SmartCode 10 (Venetian Bronze)</v>
          </cell>
          <cell r="F339">
            <v>199</v>
          </cell>
          <cell r="G339" t="str">
            <v>2EQUIP</v>
          </cell>
        </row>
        <row r="340">
          <cell r="D340" t="str">
            <v>9GED21500-10</v>
          </cell>
          <cell r="E340" t="str">
            <v>SmarCode 10 Touchscreen Traditional - Satin Nickel</v>
          </cell>
          <cell r="F340">
            <v>249</v>
          </cell>
          <cell r="G340" t="str">
            <v>2EQUIP</v>
          </cell>
        </row>
        <row r="341">
          <cell r="D341" t="str">
            <v>9GED21500-11</v>
          </cell>
          <cell r="E341" t="str">
            <v>SmarCode 10 Touchscreen Traditional - Venetian Bronze</v>
          </cell>
          <cell r="F341">
            <v>249</v>
          </cell>
          <cell r="G341" t="str">
            <v>2EQUIP</v>
          </cell>
        </row>
        <row r="342">
          <cell r="D342" t="str">
            <v>9GED21500-4</v>
          </cell>
          <cell r="E342" t="str">
            <v>SmartCode 10 Touch (Solid Brass)</v>
          </cell>
          <cell r="F342">
            <v>249</v>
          </cell>
          <cell r="G342" t="str">
            <v>2EQUIP</v>
          </cell>
        </row>
        <row r="343">
          <cell r="D343" t="str">
            <v>9GED21500-5</v>
          </cell>
          <cell r="E343" t="str">
            <v>SmartCode 10 Touch (Nickel Satin)</v>
          </cell>
          <cell r="F343">
            <v>249</v>
          </cell>
          <cell r="G343" t="str">
            <v>2EQUIP</v>
          </cell>
        </row>
        <row r="344">
          <cell r="D344" t="str">
            <v>9GED21500-6</v>
          </cell>
          <cell r="E344" t="str">
            <v>SmartCode 10 Touch (Venetian Bronze)</v>
          </cell>
          <cell r="F344">
            <v>249</v>
          </cell>
          <cell r="G344" t="str">
            <v>2EQUIP</v>
          </cell>
        </row>
        <row r="345">
          <cell r="D345" t="str">
            <v>9GED21500-9</v>
          </cell>
          <cell r="E345" t="str">
            <v>SmarCode 10 Touchscreen Traditional - Brass</v>
          </cell>
          <cell r="F345">
            <v>249</v>
          </cell>
          <cell r="G345" t="str">
            <v>2EQUIP</v>
          </cell>
        </row>
        <row r="346">
          <cell r="D346" t="str">
            <v>A241</v>
          </cell>
          <cell r="E346" t="str">
            <v>AlarmForce Lawn Sign</v>
          </cell>
          <cell r="F346">
            <v>19.95</v>
          </cell>
          <cell r="G346" t="str">
            <v>ADV</v>
          </cell>
        </row>
        <row r="347">
          <cell r="D347" t="str">
            <v>A242</v>
          </cell>
          <cell r="E347" t="str">
            <v>Videorelay Lawn Sign</v>
          </cell>
          <cell r="F347">
            <v>19.95</v>
          </cell>
          <cell r="G347" t="str">
            <v>ADV</v>
          </cell>
        </row>
        <row r="348">
          <cell r="D348" t="str">
            <v>A242F</v>
          </cell>
          <cell r="E348" t="str">
            <v>Alarmforce Bell Video Lawn Signs (French)</v>
          </cell>
          <cell r="F348">
            <v>0</v>
          </cell>
          <cell r="G348" t="str">
            <v>VIDEO</v>
          </cell>
        </row>
        <row r="349">
          <cell r="D349" t="str">
            <v>AAE00464</v>
          </cell>
          <cell r="E349" t="str">
            <v>Cellular Radio for 4200x</v>
          </cell>
          <cell r="F349">
            <v>0</v>
          </cell>
          <cell r="G349" t="str">
            <v>2EQUIP</v>
          </cell>
        </row>
        <row r="350">
          <cell r="D350" t="str">
            <v>AC</v>
          </cell>
          <cell r="E350" t="str">
            <v>AlarmCare Services</v>
          </cell>
          <cell r="F350">
            <v>0</v>
          </cell>
          <cell r="G350" t="str">
            <v xml:space="preserve"> </v>
          </cell>
        </row>
        <row r="351">
          <cell r="D351" t="str">
            <v>AC-QC-EN</v>
          </cell>
          <cell r="E351" t="str">
            <v>Alarmcare control panel English</v>
          </cell>
          <cell r="F351">
            <v>0</v>
          </cell>
          <cell r="G351" t="str">
            <v>EQCARE</v>
          </cell>
        </row>
        <row r="352">
          <cell r="D352" t="str">
            <v>ACC</v>
          </cell>
          <cell r="E352" t="str">
            <v>AlarmCare Control Panel</v>
          </cell>
          <cell r="F352">
            <v>0</v>
          </cell>
          <cell r="G352" t="str">
            <v>EQCARE</v>
          </cell>
        </row>
        <row r="353">
          <cell r="D353" t="str">
            <v>ACC-QC-F</v>
          </cell>
          <cell r="E353" t="str">
            <v>Alarmcare control panel French</v>
          </cell>
          <cell r="F353">
            <v>0</v>
          </cell>
          <cell r="G353" t="str">
            <v>EQUIP</v>
          </cell>
        </row>
        <row r="354">
          <cell r="D354" t="str">
            <v>ACC_SSC00101</v>
          </cell>
          <cell r="E354" t="str">
            <v>AlarmCare 4200X panel</v>
          </cell>
          <cell r="F354">
            <v>0</v>
          </cell>
          <cell r="G354" t="str">
            <v>2EQUIP</v>
          </cell>
        </row>
        <row r="355">
          <cell r="D355" t="str">
            <v>ACCELLFD</v>
          </cell>
          <cell r="E355" t="str">
            <v>AlarmCare Services (cell w/FD)</v>
          </cell>
          <cell r="F355">
            <v>0</v>
          </cell>
          <cell r="G355" t="str">
            <v xml:space="preserve"> </v>
          </cell>
        </row>
        <row r="356">
          <cell r="D356" t="str">
            <v>AC CELL</v>
          </cell>
          <cell r="E356" t="str">
            <v>AlarmCare Services w Cell</v>
          </cell>
          <cell r="F356">
            <v>0</v>
          </cell>
          <cell r="G356" t="str">
            <v xml:space="preserve"> </v>
          </cell>
        </row>
        <row r="357">
          <cell r="D357" t="str">
            <v>ACCEVSS3H2</v>
          </cell>
          <cell r="E357" t="str">
            <v>AlarmCare EVS Release 3 English Panel</v>
          </cell>
          <cell r="F357">
            <v>0</v>
          </cell>
          <cell r="G357" t="str">
            <v>RCARE</v>
          </cell>
        </row>
        <row r="358">
          <cell r="D358" t="str">
            <v>ACCEVSS3H3</v>
          </cell>
          <cell r="E358" t="str">
            <v>AlarmCare EVS Release 3 French Panel</v>
          </cell>
          <cell r="F358">
            <v>0</v>
          </cell>
          <cell r="G358" t="str">
            <v>RCARE</v>
          </cell>
        </row>
        <row r="359">
          <cell r="D359" t="str">
            <v>ACCEVSS4H2</v>
          </cell>
          <cell r="E359" t="str">
            <v>AlarmCare EVS Release 4 English Panel</v>
          </cell>
          <cell r="F359">
            <v>0</v>
          </cell>
          <cell r="G359" t="str">
            <v>RCARE</v>
          </cell>
        </row>
        <row r="360">
          <cell r="D360" t="str">
            <v>ACFD</v>
          </cell>
          <cell r="E360" t="str">
            <v>AlarmCare Services w Fall Detection</v>
          </cell>
          <cell r="F360">
            <v>0</v>
          </cell>
          <cell r="G360" t="str">
            <v xml:space="preserve"> </v>
          </cell>
        </row>
        <row r="361">
          <cell r="D361" t="str">
            <v>ACGO</v>
          </cell>
          <cell r="E361" t="str">
            <v>AlarmCare Mobile Service w Fall Detection</v>
          </cell>
          <cell r="F361">
            <v>99</v>
          </cell>
          <cell r="G361" t="str">
            <v>EQUIP</v>
          </cell>
        </row>
        <row r="362">
          <cell r="D362" t="str">
            <v>ACQCEN</v>
          </cell>
          <cell r="E362" t="str">
            <v>AlarmCare Home Basic Package (English Quebec)</v>
          </cell>
          <cell r="F362">
            <v>0</v>
          </cell>
          <cell r="G362" t="str">
            <v xml:space="preserve"> </v>
          </cell>
        </row>
        <row r="363">
          <cell r="D363" t="str">
            <v>ACQCENFD</v>
          </cell>
          <cell r="E363" t="str">
            <v>AlarmCare Home with Fall Detection Package (English Quebec)</v>
          </cell>
          <cell r="F363">
            <v>0</v>
          </cell>
          <cell r="G363" t="str">
            <v xml:space="preserve"> </v>
          </cell>
        </row>
        <row r="364">
          <cell r="D364" t="str">
            <v>ACQCF</v>
          </cell>
          <cell r="E364" t="str">
            <v>AlarmCare Home Basic Package (French Quebec)</v>
          </cell>
          <cell r="F364">
            <v>0</v>
          </cell>
          <cell r="G364" t="str">
            <v xml:space="preserve"> </v>
          </cell>
        </row>
        <row r="365">
          <cell r="D365" t="str">
            <v>ACQCFD</v>
          </cell>
          <cell r="E365" t="str">
            <v>AlarmCare Home with Fall Detection Package (French Quebec)</v>
          </cell>
          <cell r="F365">
            <v>0</v>
          </cell>
          <cell r="G365" t="str">
            <v xml:space="preserve"> </v>
          </cell>
        </row>
        <row r="366">
          <cell r="D366" t="str">
            <v>ADC-CONCORD</v>
          </cell>
          <cell r="E366" t="str">
            <v>ADC module for interlogix Concord</v>
          </cell>
          <cell r="F366">
            <v>0</v>
          </cell>
          <cell r="G366" t="str">
            <v>2HWE</v>
          </cell>
        </row>
        <row r="367">
          <cell r="D367" t="str">
            <v>ADC-SEM100PS</v>
          </cell>
          <cell r="E367" t="str">
            <v>System Enhanced Module - DSC Power Series</v>
          </cell>
          <cell r="F367">
            <v>0</v>
          </cell>
          <cell r="G367" t="str">
            <v>2HWE</v>
          </cell>
        </row>
        <row r="368">
          <cell r="D368" t="str">
            <v>ADC-SEM100VT</v>
          </cell>
          <cell r="E368" t="str">
            <v>Honeywell/ADEMCO VISTA SEM</v>
          </cell>
          <cell r="F368">
            <v>0</v>
          </cell>
          <cell r="G368" t="str">
            <v>2HWE</v>
          </cell>
        </row>
        <row r="369">
          <cell r="D369" t="str">
            <v>ADC-SEM210PS</v>
          </cell>
          <cell r="E369" t="str">
            <v>System enhancement module</v>
          </cell>
          <cell r="F369">
            <v>0</v>
          </cell>
          <cell r="G369" t="str">
            <v>2HWE</v>
          </cell>
        </row>
        <row r="370">
          <cell r="D370" t="str">
            <v>ADC-SEM210VT</v>
          </cell>
          <cell r="E370" t="str">
            <v>Honeywell Vista Sem</v>
          </cell>
          <cell r="F370">
            <v>0</v>
          </cell>
          <cell r="G370" t="str">
            <v>2HWE</v>
          </cell>
        </row>
        <row r="371">
          <cell r="D371" t="str">
            <v>ADC-T2000</v>
          </cell>
          <cell r="E371" t="str">
            <v>2GIG Z Wave  ProgrammableThermostat</v>
          </cell>
          <cell r="F371">
            <v>99</v>
          </cell>
          <cell r="G371" t="str">
            <v>2EQUIP</v>
          </cell>
        </row>
        <row r="372">
          <cell r="D372" t="str">
            <v>ADC-VACC-W</v>
          </cell>
          <cell r="E372" t="str">
            <v>ADC-W100 Wi-Fi bridge</v>
          </cell>
          <cell r="F372">
            <v>0</v>
          </cell>
          <cell r="G372" t="str">
            <v>2EQUIP</v>
          </cell>
        </row>
        <row r="373">
          <cell r="D373" t="str">
            <v>ADC-VDB106</v>
          </cell>
          <cell r="E373" t="str">
            <v>Slim line door bell camera bronze</v>
          </cell>
          <cell r="F373">
            <v>199</v>
          </cell>
          <cell r="G373" t="str">
            <v>2EQUIP</v>
          </cell>
        </row>
        <row r="374">
          <cell r="D374" t="str">
            <v>ADC-W100</v>
          </cell>
          <cell r="E374" t="str">
            <v>PoE to Wi-Fi Bridge</v>
          </cell>
          <cell r="F374">
            <v>0</v>
          </cell>
          <cell r="G374" t="str">
            <v>2EQUIP</v>
          </cell>
        </row>
        <row r="375">
          <cell r="D375" t="str">
            <v>ADC_CAMERA</v>
          </cell>
          <cell r="E375" t="str">
            <v>ADC Camera Monitoring</v>
          </cell>
          <cell r="F375">
            <v>0</v>
          </cell>
          <cell r="G375" t="str">
            <v xml:space="preserve"> </v>
          </cell>
        </row>
        <row r="376">
          <cell r="D376" t="str">
            <v>ADC_DOORBELL</v>
          </cell>
          <cell r="E376" t="str">
            <v>ADC DoorBell Camera</v>
          </cell>
          <cell r="F376">
            <v>199</v>
          </cell>
          <cell r="G376" t="str">
            <v>2VIDEO</v>
          </cell>
        </row>
        <row r="377">
          <cell r="D377" t="str">
            <v>ADC_DRBELLC</v>
          </cell>
          <cell r="E377" t="str">
            <v>ADC DoorBell Camera $0 Promotion</v>
          </cell>
          <cell r="F377">
            <v>0</v>
          </cell>
          <cell r="G377" t="str">
            <v>2VIDEO</v>
          </cell>
        </row>
        <row r="378">
          <cell r="D378" t="str">
            <v>ADC_SLIMBELL</v>
          </cell>
          <cell r="E378" t="str">
            <v>ADC Slim line Doorbell</v>
          </cell>
          <cell r="F378">
            <v>199</v>
          </cell>
          <cell r="G378" t="str">
            <v>2EQUIP</v>
          </cell>
        </row>
        <row r="379">
          <cell r="D379" t="str">
            <v>ADC_SVR1001</v>
          </cell>
          <cell r="E379" t="str">
            <v>H/W 2GIG_1TB Stream Video Recorder (SVR)</v>
          </cell>
          <cell r="F379">
            <v>399</v>
          </cell>
          <cell r="G379" t="str">
            <v>2VIDEO</v>
          </cell>
        </row>
        <row r="380">
          <cell r="D380" t="str">
            <v>ADC_SVR1002</v>
          </cell>
          <cell r="E380" t="str">
            <v>H/W 2GIG_2TB Stream Video Recorder (SVR</v>
          </cell>
          <cell r="F380">
            <v>499</v>
          </cell>
          <cell r="G380" t="str">
            <v>2VIDEO</v>
          </cell>
        </row>
        <row r="381">
          <cell r="D381" t="str">
            <v>ADC_SVR1221</v>
          </cell>
          <cell r="E381" t="str">
            <v>1TB Stream video recorder (SVR)</v>
          </cell>
          <cell r="F381">
            <v>349</v>
          </cell>
          <cell r="G381" t="str">
            <v>2EQUIP</v>
          </cell>
        </row>
        <row r="382">
          <cell r="D382" t="str">
            <v>ADC_V521R</v>
          </cell>
          <cell r="E382" t="str">
            <v>ADC Indoor Wireless fixed IP Camera with Night Vision</v>
          </cell>
          <cell r="F382">
            <v>149</v>
          </cell>
          <cell r="G382" t="str">
            <v>2VIDEO</v>
          </cell>
        </row>
        <row r="383">
          <cell r="D383" t="str">
            <v>ADC_V620PT</v>
          </cell>
          <cell r="E383" t="str">
            <v>Indoor Wireless PT IP Camera</v>
          </cell>
          <cell r="F383">
            <v>299</v>
          </cell>
          <cell r="G383" t="str">
            <v>2VIDEO</v>
          </cell>
        </row>
        <row r="384">
          <cell r="D384" t="str">
            <v>ADC_V721W</v>
          </cell>
          <cell r="E384" t="str">
            <v>Outdoor Wireless IP Camera with Night Vision</v>
          </cell>
          <cell r="F384">
            <v>199</v>
          </cell>
          <cell r="G384" t="str">
            <v>2VIDEO</v>
          </cell>
        </row>
        <row r="385">
          <cell r="D385" t="str">
            <v>ADC_VAC_DBWI</v>
          </cell>
          <cell r="E385" t="str">
            <v>2 GIG Door Bell Adapter</v>
          </cell>
          <cell r="F385">
            <v>0</v>
          </cell>
          <cell r="G385" t="str">
            <v>2VIDEO</v>
          </cell>
        </row>
        <row r="386">
          <cell r="D386" t="str">
            <v>ADC_VIDEO_S</v>
          </cell>
          <cell r="E386" t="str">
            <v>ADC Video Service no Inventory</v>
          </cell>
          <cell r="F386">
            <v>0</v>
          </cell>
          <cell r="G386" t="str">
            <v>2EQUIP</v>
          </cell>
        </row>
        <row r="387">
          <cell r="D387" t="str">
            <v>ADC_VPE_9FT</v>
          </cell>
          <cell r="E387" t="str">
            <v>2GIG New Video Extension</v>
          </cell>
          <cell r="F387">
            <v>0</v>
          </cell>
          <cell r="G387" t="str">
            <v>2VIDEO</v>
          </cell>
        </row>
        <row r="388">
          <cell r="D388" t="str">
            <v>ADCSEM210VTL</v>
          </cell>
          <cell r="E388" t="str">
            <v>System Enhanced Module - HW</v>
          </cell>
          <cell r="F388">
            <v>0</v>
          </cell>
          <cell r="G388" t="str">
            <v>2EQUIP</v>
          </cell>
        </row>
        <row r="389">
          <cell r="D389" t="str">
            <v>ADI-467</v>
          </cell>
          <cell r="E389" t="str">
            <v>Hardwire 12V Battery for Honeywell</v>
          </cell>
          <cell r="F389">
            <v>0</v>
          </cell>
          <cell r="G389" t="str">
            <v>HWE</v>
          </cell>
        </row>
        <row r="390">
          <cell r="D390" t="str">
            <v>ADI_MOTION</v>
          </cell>
          <cell r="E390" t="str">
            <v>Honeywell/ADI Motion</v>
          </cell>
          <cell r="F390">
            <v>49</v>
          </cell>
          <cell r="G390" t="str">
            <v>2EQUIP</v>
          </cell>
        </row>
        <row r="391">
          <cell r="D391" t="str">
            <v>ADI_SMOKE</v>
          </cell>
          <cell r="E391" t="str">
            <v>Honeywell/ADI Wireless Smoke &amp; Heat Dectector</v>
          </cell>
          <cell r="F391">
            <v>69</v>
          </cell>
          <cell r="G391" t="str">
            <v>2EQUIP</v>
          </cell>
        </row>
        <row r="392">
          <cell r="D392" t="str">
            <v>AF ACCESS</v>
          </cell>
          <cell r="E392" t="str">
            <v>AF Access Services</v>
          </cell>
          <cell r="F392">
            <v>0</v>
          </cell>
          <cell r="G392" t="str">
            <v xml:space="preserve"> </v>
          </cell>
        </row>
        <row r="393">
          <cell r="D393" t="str">
            <v>AF CONNECT_N</v>
          </cell>
          <cell r="E393" t="str">
            <v>AF Connect Services</v>
          </cell>
          <cell r="F393">
            <v>0</v>
          </cell>
          <cell r="G393" t="str">
            <v xml:space="preserve"> </v>
          </cell>
        </row>
        <row r="394">
          <cell r="D394" t="str">
            <v>AF_ADDON_PE</v>
          </cell>
          <cell r="E394" t="str">
            <v>AF Add on Peripheral</v>
          </cell>
          <cell r="F394">
            <v>0</v>
          </cell>
          <cell r="G394" t="str">
            <v>EQUIP</v>
          </cell>
        </row>
        <row r="395">
          <cell r="D395" t="str">
            <v>AF_CONNECT</v>
          </cell>
          <cell r="E395" t="str">
            <v>AF Connect Service</v>
          </cell>
          <cell r="F395">
            <v>0</v>
          </cell>
          <cell r="G395" t="str">
            <v xml:space="preserve"> </v>
          </cell>
        </row>
        <row r="396">
          <cell r="D396" t="str">
            <v>AFCRED</v>
          </cell>
          <cell r="E396" t="str">
            <v>AF Credit Offered</v>
          </cell>
          <cell r="F396">
            <v>-2.95</v>
          </cell>
          <cell r="G396" t="str">
            <v>RAFC</v>
          </cell>
        </row>
        <row r="397">
          <cell r="D397" t="str">
            <v>AFI-BRKT.SH.</v>
          </cell>
          <cell r="E397" t="str">
            <v>VR Camera Shelf Bracket</v>
          </cell>
          <cell r="F397">
            <v>0</v>
          </cell>
          <cell r="G397" t="str">
            <v>VIDEO</v>
          </cell>
        </row>
        <row r="398">
          <cell r="D398" t="str">
            <v>AFI-BRKT.W/P</v>
          </cell>
          <cell r="E398" t="str">
            <v>VR Camera Wall Bracket</v>
          </cell>
          <cell r="F398">
            <v>0</v>
          </cell>
          <cell r="G398" t="str">
            <v>VIDEO</v>
          </cell>
        </row>
        <row r="399">
          <cell r="D399" t="str">
            <v>ANTENNA</v>
          </cell>
          <cell r="E399" t="str">
            <v>Antenna for Plus Radio</v>
          </cell>
          <cell r="F399">
            <v>0</v>
          </cell>
          <cell r="G399" t="str">
            <v>2EQUIP</v>
          </cell>
        </row>
        <row r="400">
          <cell r="D400" t="str">
            <v>AP9500DX</v>
          </cell>
          <cell r="E400" t="str">
            <v>AlarmVoice Services</v>
          </cell>
          <cell r="F400">
            <v>0</v>
          </cell>
          <cell r="G400" t="str">
            <v>EQUIP</v>
          </cell>
        </row>
        <row r="401">
          <cell r="D401" t="str">
            <v>APLUSCRED</v>
          </cell>
          <cell r="E401" t="str">
            <v>Aplus Monitoring Credits</v>
          </cell>
          <cell r="F401">
            <v>-4.95</v>
          </cell>
          <cell r="G401" t="str">
            <v>RMR_SA</v>
          </cell>
        </row>
        <row r="402">
          <cell r="D402" t="str">
            <v>ARM/DISARM</v>
          </cell>
          <cell r="E402" t="str">
            <v>Scheduled Arm/Disarm</v>
          </cell>
          <cell r="F402">
            <v>0</v>
          </cell>
          <cell r="G402" t="str">
            <v xml:space="preserve"> </v>
          </cell>
        </row>
        <row r="403">
          <cell r="D403" t="str">
            <v>AVB</v>
          </cell>
          <cell r="E403" t="str">
            <v>AlarmVoice Services</v>
          </cell>
          <cell r="F403">
            <v>0</v>
          </cell>
          <cell r="G403" t="str">
            <v>EQUIP</v>
          </cell>
        </row>
        <row r="404">
          <cell r="D404" t="str">
            <v>AVBD</v>
          </cell>
          <cell r="E404" t="str">
            <v>AlarmVoice Services</v>
          </cell>
          <cell r="F404">
            <v>0</v>
          </cell>
          <cell r="G404" t="str">
            <v>EQUIP</v>
          </cell>
        </row>
        <row r="405">
          <cell r="D405" t="str">
            <v>AVBK</v>
          </cell>
          <cell r="E405" t="str">
            <v>AlarmVoice Services</v>
          </cell>
          <cell r="F405">
            <v>0</v>
          </cell>
          <cell r="G405" t="str">
            <v>EQUIP</v>
          </cell>
        </row>
        <row r="406">
          <cell r="D406" t="str">
            <v>AVR2DX</v>
          </cell>
          <cell r="E406" t="str">
            <v>AlarmVoice Services</v>
          </cell>
          <cell r="F406">
            <v>0</v>
          </cell>
          <cell r="G406" t="str">
            <v>EQUIP</v>
          </cell>
        </row>
        <row r="407">
          <cell r="D407" t="str">
            <v>AVRDX</v>
          </cell>
          <cell r="E407" t="str">
            <v>AlarmVoice Services</v>
          </cell>
          <cell r="F407">
            <v>0</v>
          </cell>
          <cell r="G407" t="str">
            <v>EQUIP</v>
          </cell>
        </row>
        <row r="408">
          <cell r="D408" t="str">
            <v>AVSDX</v>
          </cell>
          <cell r="E408" t="str">
            <v>AlarmVoice Services</v>
          </cell>
          <cell r="F408">
            <v>0</v>
          </cell>
          <cell r="G408" t="str">
            <v>EQUIP</v>
          </cell>
        </row>
        <row r="409">
          <cell r="D409" t="str">
            <v>BEST</v>
          </cell>
          <cell r="E409" t="str">
            <v>2GIG Smart Home Bundle</v>
          </cell>
          <cell r="F409">
            <v>0</v>
          </cell>
          <cell r="G409" t="str">
            <v xml:space="preserve"> </v>
          </cell>
        </row>
        <row r="410">
          <cell r="D410" t="str">
            <v>BETTER</v>
          </cell>
          <cell r="E410" t="str">
            <v>2GIG Video Bundle</v>
          </cell>
          <cell r="F410">
            <v>0</v>
          </cell>
          <cell r="G410" t="str">
            <v xml:space="preserve"> </v>
          </cell>
        </row>
        <row r="411">
          <cell r="D411" t="str">
            <v>BULK_DISC</v>
          </cell>
          <cell r="E411" t="str">
            <v>Bulk Discount for Multiple Accounts</v>
          </cell>
          <cell r="F411">
            <v>0</v>
          </cell>
          <cell r="G411" t="str">
            <v xml:space="preserve"> </v>
          </cell>
        </row>
        <row r="412">
          <cell r="D412" t="str">
            <v>BULK_DISC_SP</v>
          </cell>
          <cell r="E412" t="str">
            <v>Alarmforce Bulk Discount for Multi Accounts</v>
          </cell>
          <cell r="F412">
            <v>0</v>
          </cell>
          <cell r="G412" t="str">
            <v xml:space="preserve"> </v>
          </cell>
        </row>
        <row r="413">
          <cell r="D413" t="str">
            <v>C_LIFTMASTER</v>
          </cell>
          <cell r="E413" t="str">
            <v>Customer provided liftMaster MyQ Internet Gateway</v>
          </cell>
          <cell r="F413">
            <v>0</v>
          </cell>
          <cell r="G413" t="str">
            <v>2EQUIP</v>
          </cell>
        </row>
        <row r="414">
          <cell r="D414" t="str">
            <v>C_ZWDRLOCKS</v>
          </cell>
          <cell r="E414" t="str">
            <v>Customer Provide ZWave Door Locks</v>
          </cell>
          <cell r="F414">
            <v>0</v>
          </cell>
          <cell r="G414" t="str">
            <v>2EQUIP</v>
          </cell>
        </row>
        <row r="415">
          <cell r="D415" t="str">
            <v>C_ZWGRDOOR</v>
          </cell>
          <cell r="E415" t="str">
            <v>Customer Provide ZWave Garage Door Opener</v>
          </cell>
          <cell r="F415">
            <v>0</v>
          </cell>
          <cell r="G415" t="str">
            <v>2EQUIP</v>
          </cell>
        </row>
        <row r="416">
          <cell r="D416" t="str">
            <v>C_ZWLIGHTS</v>
          </cell>
          <cell r="E416" t="str">
            <v>Customer Provided ZWave Equipment</v>
          </cell>
          <cell r="F416">
            <v>0</v>
          </cell>
          <cell r="G416" t="str">
            <v>2EQUIP</v>
          </cell>
        </row>
        <row r="417">
          <cell r="D417" t="str">
            <v>C_ZWNEST</v>
          </cell>
          <cell r="E417" t="str">
            <v>Customer Provided ZWave NEST Thermostats</v>
          </cell>
          <cell r="F417">
            <v>0</v>
          </cell>
          <cell r="G417" t="str">
            <v>2EQUIP</v>
          </cell>
        </row>
        <row r="418">
          <cell r="D418" t="str">
            <v>C_ZWTHERMOST</v>
          </cell>
          <cell r="E418" t="str">
            <v>Customer Provided ZWave Thermostats</v>
          </cell>
          <cell r="F418">
            <v>0</v>
          </cell>
          <cell r="G418" t="str">
            <v>2EQUIP</v>
          </cell>
        </row>
        <row r="419">
          <cell r="D419" t="str">
            <v>C10P</v>
          </cell>
          <cell r="E419" t="str">
            <v>Keypad</v>
          </cell>
          <cell r="F419">
            <v>89</v>
          </cell>
          <cell r="G419" t="str">
            <v>EQUIP</v>
          </cell>
        </row>
        <row r="420">
          <cell r="D420" t="str">
            <v>C150RK</v>
          </cell>
          <cell r="E420" t="str">
            <v>Hardwire Keypad</v>
          </cell>
          <cell r="F420">
            <v>60</v>
          </cell>
          <cell r="G420" t="str">
            <v>EQUIHW</v>
          </cell>
        </row>
        <row r="421">
          <cell r="D421" t="str">
            <v>C31P</v>
          </cell>
          <cell r="E421" t="str">
            <v>Door/Window Sensor</v>
          </cell>
          <cell r="F421">
            <v>69</v>
          </cell>
          <cell r="G421" t="str">
            <v>EQUIP</v>
          </cell>
        </row>
        <row r="422">
          <cell r="D422" t="str">
            <v>C42P</v>
          </cell>
          <cell r="E422" t="str">
            <v>DX Key Fob</v>
          </cell>
          <cell r="F422">
            <v>49</v>
          </cell>
          <cell r="G422" t="str">
            <v>EQUIP</v>
          </cell>
        </row>
        <row r="423">
          <cell r="D423" t="str">
            <v>C50F</v>
          </cell>
          <cell r="E423" t="str">
            <v>Remote Speaker</v>
          </cell>
          <cell r="F423">
            <v>19.95</v>
          </cell>
          <cell r="G423" t="str">
            <v>EQUIP</v>
          </cell>
        </row>
        <row r="424">
          <cell r="D424" t="str">
            <v>C54P</v>
          </cell>
          <cell r="E424" t="str">
            <v>Motion Sensor</v>
          </cell>
          <cell r="F424">
            <v>99</v>
          </cell>
          <cell r="G424" t="str">
            <v>EQUIP</v>
          </cell>
        </row>
        <row r="425">
          <cell r="D425" t="str">
            <v>C72P</v>
          </cell>
          <cell r="E425" t="str">
            <v>DX Smoke</v>
          </cell>
          <cell r="F425">
            <v>105</v>
          </cell>
          <cell r="G425" t="str">
            <v>EQUIP</v>
          </cell>
        </row>
        <row r="426">
          <cell r="D426" t="str">
            <v>CAA_MAGAZINE</v>
          </cell>
          <cell r="E426" t="str">
            <v>CAA_MAGAZINE -2 Months NC Monitoring</v>
          </cell>
          <cell r="F426">
            <v>0</v>
          </cell>
          <cell r="G426" t="str">
            <v>RMR</v>
          </cell>
        </row>
        <row r="427">
          <cell r="D427" t="str">
            <v>CAMERA</v>
          </cell>
          <cell r="E427" t="str">
            <v>VideoRelay Camera w/Door Bracket</v>
          </cell>
          <cell r="F427">
            <v>0</v>
          </cell>
          <cell r="G427" t="str">
            <v>VIDEO</v>
          </cell>
        </row>
        <row r="428">
          <cell r="D428" t="str">
            <v>CAMERA_N</v>
          </cell>
          <cell r="E428" t="str">
            <v>VideoRelay Camera w/Door Bracket Non Bundle</v>
          </cell>
          <cell r="F428">
            <v>0</v>
          </cell>
          <cell r="G428" t="str">
            <v>VIDEO</v>
          </cell>
        </row>
        <row r="429">
          <cell r="D429" t="str">
            <v>CAMERA2</v>
          </cell>
          <cell r="E429" t="str">
            <v>VR Service for Additiional Camera</v>
          </cell>
          <cell r="F429">
            <v>0</v>
          </cell>
          <cell r="G429" t="str">
            <v>VIDEO</v>
          </cell>
        </row>
        <row r="430">
          <cell r="D430" t="str">
            <v>CAMRELOC</v>
          </cell>
          <cell r="E430" t="str">
            <v>VR Camera Relocation Service Fees</v>
          </cell>
          <cell r="F430">
            <v>99</v>
          </cell>
          <cell r="G430" t="str">
            <v>VIDEO</v>
          </cell>
        </row>
        <row r="431">
          <cell r="D431" t="str">
            <v>CANADA POST</v>
          </cell>
          <cell r="E431" t="str">
            <v>CANADA POST - 2 Months NC Monitoring</v>
          </cell>
          <cell r="F431">
            <v>0</v>
          </cell>
          <cell r="G431" t="str">
            <v>RMR</v>
          </cell>
        </row>
        <row r="432">
          <cell r="D432" t="str">
            <v>CARP16</v>
          </cell>
          <cell r="E432" t="str">
            <v>CARP16 - 1 Month NC Monitoring</v>
          </cell>
          <cell r="F432">
            <v>0</v>
          </cell>
          <cell r="G432" t="str">
            <v>RCARE</v>
          </cell>
        </row>
        <row r="433">
          <cell r="D433" t="str">
            <v>CDXS-80</v>
          </cell>
          <cell r="E433" t="str">
            <v>Carbon Monoxide Detector DXS-80</v>
          </cell>
          <cell r="F433">
            <v>149</v>
          </cell>
          <cell r="G433" t="str">
            <v>EQUIP</v>
          </cell>
        </row>
        <row r="434">
          <cell r="D434" t="str">
            <v>CE373</v>
          </cell>
          <cell r="E434" t="str">
            <v>HW Smoke Detector</v>
          </cell>
          <cell r="F434">
            <v>150</v>
          </cell>
          <cell r="G434" t="str">
            <v>HWE</v>
          </cell>
        </row>
        <row r="435">
          <cell r="D435" t="str">
            <v>CHIMEBTN</v>
          </cell>
          <cell r="E435" t="str">
            <v>VideoRelay Door Chime Button</v>
          </cell>
          <cell r="F435">
            <v>0</v>
          </cell>
          <cell r="G435" t="str">
            <v>VIDEO</v>
          </cell>
        </row>
        <row r="436">
          <cell r="D436" t="str">
            <v>CHIMERX</v>
          </cell>
          <cell r="E436" t="str">
            <v>VideoRelay Door Chime Receiver</v>
          </cell>
          <cell r="F436">
            <v>0</v>
          </cell>
          <cell r="G436" t="str">
            <v>VIDEO</v>
          </cell>
        </row>
        <row r="437">
          <cell r="D437" t="str">
            <v>CHWB</v>
          </cell>
          <cell r="E437" t="str">
            <v>Hardwire Battery</v>
          </cell>
          <cell r="F437">
            <v>36.799999999999997</v>
          </cell>
          <cell r="G437" t="str">
            <v>HWE</v>
          </cell>
        </row>
        <row r="438">
          <cell r="D438" t="str">
            <v>COMMERCIAL</v>
          </cell>
          <cell r="E438" t="str">
            <v>Commercial Plus Package</v>
          </cell>
          <cell r="F438">
            <v>0</v>
          </cell>
          <cell r="G438" t="str">
            <v xml:space="preserve"> </v>
          </cell>
        </row>
        <row r="439">
          <cell r="D439" t="str">
            <v>CPE</v>
          </cell>
          <cell r="E439" t="str">
            <v>VideoRelay CPE</v>
          </cell>
          <cell r="F439">
            <v>0</v>
          </cell>
          <cell r="G439" t="str">
            <v>VIDEO</v>
          </cell>
        </row>
        <row r="440">
          <cell r="D440" t="str">
            <v>CPE-BUFFALO</v>
          </cell>
          <cell r="E440" t="str">
            <v>CPE, Repeater with USB Key</v>
          </cell>
          <cell r="F440">
            <v>0</v>
          </cell>
          <cell r="G440" t="str">
            <v>VIDEO</v>
          </cell>
        </row>
        <row r="441">
          <cell r="D441" t="str">
            <v>CR2477</v>
          </cell>
          <cell r="E441" t="str">
            <v>3V Lithium Battery for fall sensor</v>
          </cell>
          <cell r="F441">
            <v>0</v>
          </cell>
          <cell r="G441" t="str">
            <v>2EQUIP</v>
          </cell>
        </row>
        <row r="442">
          <cell r="D442" t="str">
            <v>CX40</v>
          </cell>
          <cell r="E442" t="str">
            <v>Low Temp Sensor w/FX-31P</v>
          </cell>
          <cell r="F442">
            <v>139</v>
          </cell>
          <cell r="G442" t="str">
            <v>EQUIP</v>
          </cell>
        </row>
        <row r="443">
          <cell r="D443" t="str">
            <v>CX45</v>
          </cell>
          <cell r="E443" t="str">
            <v>Heat Rise Sensor w/FX-31P</v>
          </cell>
          <cell r="F443">
            <v>139</v>
          </cell>
          <cell r="G443" t="str">
            <v>EQUIP</v>
          </cell>
        </row>
        <row r="444">
          <cell r="D444" t="str">
            <v>CX55</v>
          </cell>
          <cell r="E444" t="str">
            <v>Remote Power Siren</v>
          </cell>
          <cell r="F444">
            <v>75</v>
          </cell>
          <cell r="G444" t="str">
            <v>EQUIP</v>
          </cell>
        </row>
        <row r="445">
          <cell r="D445" t="str">
            <v>CX74</v>
          </cell>
          <cell r="E445" t="str">
            <v>DX Glassbreak</v>
          </cell>
          <cell r="F445">
            <v>165</v>
          </cell>
          <cell r="G445" t="str">
            <v>EQUIP</v>
          </cell>
        </row>
        <row r="446">
          <cell r="D446" t="str">
            <v>DIAMOND</v>
          </cell>
          <cell r="E446" t="str">
            <v>2 GIG Diamond Services - 10 Point System</v>
          </cell>
          <cell r="F446">
            <v>0</v>
          </cell>
          <cell r="G446" t="str">
            <v xml:space="preserve"> </v>
          </cell>
        </row>
        <row r="447">
          <cell r="D447" t="str">
            <v>DISCHO</v>
          </cell>
          <cell r="E447" t="str">
            <v>Discount Head Office</v>
          </cell>
          <cell r="F447">
            <v>0</v>
          </cell>
          <cell r="G447" t="str">
            <v>EQDISH</v>
          </cell>
        </row>
        <row r="448">
          <cell r="D448" t="str">
            <v>DISCINTERROR</v>
          </cell>
          <cell r="E448" t="str">
            <v>Equipment Disc_Installer Error</v>
          </cell>
          <cell r="F448">
            <v>0</v>
          </cell>
          <cell r="G448" t="str">
            <v>EQDISI</v>
          </cell>
        </row>
        <row r="449">
          <cell r="D449" t="str">
            <v>DISCRETN</v>
          </cell>
          <cell r="E449" t="str">
            <v>Equip Discount by Retention Dept</v>
          </cell>
          <cell r="F449">
            <v>0</v>
          </cell>
          <cell r="G449" t="str">
            <v>EQDISR</v>
          </cell>
        </row>
        <row r="450">
          <cell r="D450" t="str">
            <v>DISCSALES</v>
          </cell>
          <cell r="E450" t="str">
            <v>Equip Discount by Sales</v>
          </cell>
          <cell r="F450">
            <v>0</v>
          </cell>
          <cell r="G450" t="str">
            <v>EQDISS</v>
          </cell>
        </row>
        <row r="451">
          <cell r="D451" t="str">
            <v>DPK</v>
          </cell>
          <cell r="E451" t="str">
            <v>DigiPlus Service</v>
          </cell>
          <cell r="F451">
            <v>99</v>
          </cell>
          <cell r="G451" t="str">
            <v>DPLUS</v>
          </cell>
        </row>
        <row r="452">
          <cell r="D452" t="str">
            <v>DPKS</v>
          </cell>
          <cell r="E452" t="str">
            <v>DigiPlus Service w/Only Cycle Fee</v>
          </cell>
          <cell r="F452">
            <v>0</v>
          </cell>
          <cell r="G452" t="str">
            <v xml:space="preserve"> </v>
          </cell>
        </row>
        <row r="453">
          <cell r="D453" t="str">
            <v>DPKTW</v>
          </cell>
          <cell r="E453" t="str">
            <v>New DigiPlus Service over Wireless</v>
          </cell>
          <cell r="F453">
            <v>0</v>
          </cell>
          <cell r="G453" t="str">
            <v>DPLUS</v>
          </cell>
        </row>
        <row r="454">
          <cell r="D454" t="str">
            <v>DPKTW_B</v>
          </cell>
          <cell r="E454" t="str">
            <v>New DigiPlus Service over Wireless</v>
          </cell>
          <cell r="F454">
            <v>0</v>
          </cell>
          <cell r="G454" t="str">
            <v xml:space="preserve"> </v>
          </cell>
        </row>
        <row r="455">
          <cell r="D455" t="str">
            <v>DRBRKT</v>
          </cell>
          <cell r="E455" t="str">
            <v>Door Bracket</v>
          </cell>
          <cell r="F455">
            <v>0</v>
          </cell>
          <cell r="G455" t="str">
            <v>VIDEO</v>
          </cell>
        </row>
        <row r="456">
          <cell r="D456" t="str">
            <v>DSC-1616</v>
          </cell>
          <cell r="E456" t="str">
            <v>HW Control Panel</v>
          </cell>
          <cell r="F456">
            <v>0</v>
          </cell>
          <cell r="G456" t="str">
            <v>HWE</v>
          </cell>
        </row>
        <row r="457">
          <cell r="D457" t="str">
            <v>DSC-1832</v>
          </cell>
          <cell r="E457" t="str">
            <v>Control Panel - Large Panel</v>
          </cell>
          <cell r="F457">
            <v>0</v>
          </cell>
          <cell r="G457" t="str">
            <v>HWE</v>
          </cell>
        </row>
        <row r="458">
          <cell r="D458" t="str">
            <v>DSC-AC100ULC</v>
          </cell>
          <cell r="E458" t="str">
            <v>ACUITY  HW GB</v>
          </cell>
          <cell r="F458">
            <v>49</v>
          </cell>
          <cell r="G458" t="str">
            <v>HWE</v>
          </cell>
        </row>
        <row r="459">
          <cell r="D459" t="str">
            <v>DSC-AC500</v>
          </cell>
          <cell r="E459" t="str">
            <v>Ceiling mount HW GB</v>
          </cell>
          <cell r="F459">
            <v>69</v>
          </cell>
          <cell r="G459" t="str">
            <v>HWE</v>
          </cell>
        </row>
        <row r="460">
          <cell r="D460" t="str">
            <v>DSC-EVDW4975</v>
          </cell>
          <cell r="E460" t="str">
            <v>Slim Line Wireless Contact for HW</v>
          </cell>
          <cell r="F460">
            <v>49</v>
          </cell>
          <cell r="G460" t="str">
            <v>HWE</v>
          </cell>
        </row>
        <row r="461">
          <cell r="D461" t="str">
            <v>DSC-FSA210AS</v>
          </cell>
          <cell r="E461" t="str">
            <v>2 wire smoke</v>
          </cell>
          <cell r="F461">
            <v>49</v>
          </cell>
          <cell r="G461" t="str">
            <v>HWE</v>
          </cell>
        </row>
        <row r="462">
          <cell r="D462" t="str">
            <v>DSC-FSA410AS</v>
          </cell>
          <cell r="E462" t="str">
            <v>HW smoke-4 wire</v>
          </cell>
          <cell r="F462">
            <v>49</v>
          </cell>
          <cell r="G462" t="str">
            <v>HWE</v>
          </cell>
        </row>
        <row r="463">
          <cell r="D463" t="str">
            <v>DSC-LC100PI</v>
          </cell>
          <cell r="E463" t="str">
            <v>HW LC100-HW motion-pet immune-55lbs</v>
          </cell>
          <cell r="F463">
            <v>29</v>
          </cell>
          <cell r="G463" t="str">
            <v>HWE</v>
          </cell>
        </row>
        <row r="464">
          <cell r="D464" t="str">
            <v>DSC-PC1864</v>
          </cell>
          <cell r="E464" t="str">
            <v>DSC 8-64 ZONE CONTROL panel</v>
          </cell>
          <cell r="F464">
            <v>0</v>
          </cell>
          <cell r="G464" t="str">
            <v>HWE</v>
          </cell>
        </row>
        <row r="465">
          <cell r="D465" t="str">
            <v>DSC-PC5108</v>
          </cell>
          <cell r="E465" t="str">
            <v>Hardwire 8 Zone Expander</v>
          </cell>
          <cell r="F465">
            <v>0</v>
          </cell>
          <cell r="G465" t="str">
            <v>HWE</v>
          </cell>
        </row>
        <row r="466">
          <cell r="D466" t="str">
            <v>DSC-PK5500</v>
          </cell>
          <cell r="E466" t="str">
            <v>Hardwire 64Z LCD ALPHA keypad</v>
          </cell>
          <cell r="F466">
            <v>119</v>
          </cell>
          <cell r="G466" t="str">
            <v>HWE</v>
          </cell>
        </row>
        <row r="467">
          <cell r="D467" t="str">
            <v>DSC-PK5501</v>
          </cell>
          <cell r="E467" t="str">
            <v>Hardwire 64z LCD ICONkeypad</v>
          </cell>
          <cell r="F467">
            <v>79</v>
          </cell>
          <cell r="G467" t="str">
            <v>HWE</v>
          </cell>
        </row>
        <row r="468">
          <cell r="D468" t="str">
            <v>DSC-PTK5507</v>
          </cell>
          <cell r="E468" t="str">
            <v>DSC Touch Screen LCD Keypad</v>
          </cell>
          <cell r="F468">
            <v>299</v>
          </cell>
          <cell r="G468" t="str">
            <v>HWE</v>
          </cell>
        </row>
        <row r="469">
          <cell r="D469" t="str">
            <v>DSC-RFK5500</v>
          </cell>
          <cell r="E469" t="str">
            <v>Hardwire 64Z ALPA wireless keypad</v>
          </cell>
          <cell r="F469">
            <v>129</v>
          </cell>
          <cell r="G469" t="str">
            <v>HWE</v>
          </cell>
        </row>
        <row r="470">
          <cell r="D470" t="str">
            <v>DSC-RFK5501</v>
          </cell>
          <cell r="E470" t="str">
            <v>64Z LCD ICON RF keypad</v>
          </cell>
          <cell r="F470">
            <v>0</v>
          </cell>
          <cell r="G470" t="str">
            <v>HWE</v>
          </cell>
        </row>
        <row r="471">
          <cell r="D471" t="str">
            <v>DSC-WLS912L</v>
          </cell>
          <cell r="E471" t="str">
            <v xml:space="preserve"> Wireless Acuity GB</v>
          </cell>
          <cell r="F471">
            <v>89</v>
          </cell>
          <cell r="G471" t="str">
            <v>HWE</v>
          </cell>
        </row>
        <row r="472">
          <cell r="D472" t="str">
            <v>DSC-WS4904P</v>
          </cell>
          <cell r="E472" t="str">
            <v xml:space="preserve">  Wireless motion</v>
          </cell>
          <cell r="F472">
            <v>49</v>
          </cell>
          <cell r="G472" t="str">
            <v>HWE</v>
          </cell>
        </row>
        <row r="473">
          <cell r="D473" t="str">
            <v>DSC-WS4913</v>
          </cell>
          <cell r="E473" t="str">
            <v>WS4913-wireless CO</v>
          </cell>
          <cell r="F473">
            <v>89</v>
          </cell>
          <cell r="G473" t="str">
            <v>HWE</v>
          </cell>
        </row>
        <row r="474">
          <cell r="D474" t="str">
            <v>DSC-WS4920</v>
          </cell>
          <cell r="E474" t="str">
            <v>Wireless repeater-extends wireless range</v>
          </cell>
          <cell r="F474">
            <v>89</v>
          </cell>
          <cell r="G474" t="str">
            <v>HWE</v>
          </cell>
        </row>
        <row r="475">
          <cell r="D475" t="str">
            <v>DSC-WS4928</v>
          </cell>
          <cell r="E475" t="str">
            <v>Wireless panic/hold-up</v>
          </cell>
          <cell r="F475">
            <v>69</v>
          </cell>
          <cell r="G475" t="str">
            <v>HWE</v>
          </cell>
        </row>
        <row r="476">
          <cell r="D476" t="str">
            <v>DSC-WS4936</v>
          </cell>
          <cell r="E476" t="str">
            <v>Wireless smoke</v>
          </cell>
          <cell r="F476">
            <v>79</v>
          </cell>
          <cell r="G476" t="str">
            <v>HWE</v>
          </cell>
        </row>
        <row r="477">
          <cell r="D477" t="str">
            <v>DSC-WS4939</v>
          </cell>
          <cell r="E477" t="str">
            <v>Wireless 4 button keyfob</v>
          </cell>
          <cell r="F477">
            <v>39</v>
          </cell>
          <cell r="G477" t="str">
            <v>HWE</v>
          </cell>
        </row>
        <row r="478">
          <cell r="D478" t="str">
            <v>DSC-WS4945</v>
          </cell>
          <cell r="E478" t="str">
            <v>DSC wireless contact</v>
          </cell>
          <cell r="F478">
            <v>29</v>
          </cell>
          <cell r="G478" t="str">
            <v>HWE</v>
          </cell>
        </row>
        <row r="479">
          <cell r="D479" t="str">
            <v>DSC-WS4985</v>
          </cell>
          <cell r="E479" t="str">
            <v>WS4985-wireless flood</v>
          </cell>
          <cell r="F479">
            <v>69</v>
          </cell>
          <cell r="G479" t="str">
            <v>HWE</v>
          </cell>
        </row>
        <row r="480">
          <cell r="D480" t="str">
            <v>DSC-WT5500</v>
          </cell>
          <cell r="E480" t="str">
            <v>2W Wireless KP w  TR5164-433 transceiver</v>
          </cell>
          <cell r="F480">
            <v>249</v>
          </cell>
          <cell r="G480" t="str">
            <v>HWE</v>
          </cell>
        </row>
        <row r="481">
          <cell r="D481" t="str">
            <v>DSL FILTER</v>
          </cell>
          <cell r="E481" t="str">
            <v>DSL Filter</v>
          </cell>
          <cell r="F481">
            <v>9.9499999999999993</v>
          </cell>
          <cell r="G481" t="str">
            <v>EQUIP</v>
          </cell>
        </row>
        <row r="482">
          <cell r="D482" t="str">
            <v>DXS-62_2</v>
          </cell>
          <cell r="E482" t="str">
            <v>AlarmCare Pendant 2 Services</v>
          </cell>
          <cell r="F482">
            <v>0</v>
          </cell>
          <cell r="G482" t="str">
            <v>EQCARE</v>
          </cell>
        </row>
        <row r="483">
          <cell r="D483" t="str">
            <v>DXS-64</v>
          </cell>
          <cell r="E483" t="str">
            <v>Panic Pendant</v>
          </cell>
          <cell r="F483">
            <v>69</v>
          </cell>
          <cell r="G483" t="str">
            <v>EQUIP</v>
          </cell>
        </row>
        <row r="484">
          <cell r="D484" t="str">
            <v>DXS-80AF</v>
          </cell>
          <cell r="E484" t="str">
            <v>Carbon Monoxide Dioxide DXS-80AF</v>
          </cell>
          <cell r="F484">
            <v>149</v>
          </cell>
          <cell r="G484" t="str">
            <v>EQUIP</v>
          </cell>
        </row>
        <row r="485">
          <cell r="D485" t="str">
            <v>DXS-LRP</v>
          </cell>
          <cell r="E485" t="str">
            <v>Panic Pendant</v>
          </cell>
          <cell r="F485">
            <v>0</v>
          </cell>
          <cell r="G485" t="str">
            <v xml:space="preserve"> </v>
          </cell>
        </row>
        <row r="486">
          <cell r="D486" t="str">
            <v>DXS-LRW</v>
          </cell>
          <cell r="E486" t="str">
            <v>Panic Pendant</v>
          </cell>
          <cell r="F486">
            <v>0</v>
          </cell>
          <cell r="G486" t="str">
            <v xml:space="preserve"> </v>
          </cell>
        </row>
        <row r="487">
          <cell r="D487" t="str">
            <v>ENT_CONSOLE</v>
          </cell>
          <cell r="E487" t="str">
            <v>Entriprise Security Console</v>
          </cell>
          <cell r="F487">
            <v>0</v>
          </cell>
          <cell r="G487" t="str">
            <v>2EQUIP</v>
          </cell>
        </row>
        <row r="488">
          <cell r="D488" t="str">
            <v>EVERTHERE</v>
          </cell>
          <cell r="E488" t="str">
            <v>AlarmCare GO EverThere Service</v>
          </cell>
          <cell r="F488">
            <v>0</v>
          </cell>
          <cell r="G488" t="str">
            <v xml:space="preserve"> </v>
          </cell>
        </row>
        <row r="489">
          <cell r="D489" t="str">
            <v>EVS</v>
          </cell>
          <cell r="E489" t="str">
            <v>AlarmVoice Services</v>
          </cell>
          <cell r="F489">
            <v>0</v>
          </cell>
          <cell r="G489" t="str">
            <v>EQUIP</v>
          </cell>
        </row>
        <row r="490">
          <cell r="D490" t="str">
            <v>EVS2DMK</v>
          </cell>
          <cell r="E490" t="str">
            <v>AlarmVoice Services</v>
          </cell>
          <cell r="F490">
            <v>0</v>
          </cell>
          <cell r="G490" t="str">
            <v xml:space="preserve"> </v>
          </cell>
        </row>
        <row r="491">
          <cell r="D491" t="str">
            <v>EVS2DMK_NEW</v>
          </cell>
          <cell r="E491" t="str">
            <v>AlarmVoice Services</v>
          </cell>
          <cell r="F491">
            <v>0</v>
          </cell>
          <cell r="G491" t="str">
            <v xml:space="preserve"> </v>
          </cell>
        </row>
        <row r="492">
          <cell r="D492" t="str">
            <v>EVSD</v>
          </cell>
          <cell r="E492" t="str">
            <v>AlarmVoice Services</v>
          </cell>
          <cell r="F492">
            <v>0</v>
          </cell>
          <cell r="G492" t="str">
            <v>EQUIP</v>
          </cell>
        </row>
        <row r="493">
          <cell r="D493" t="str">
            <v>EVSK</v>
          </cell>
          <cell r="E493" t="str">
            <v>AlarmVoice Services</v>
          </cell>
          <cell r="F493">
            <v>0</v>
          </cell>
          <cell r="G493" t="str">
            <v>EQUIP</v>
          </cell>
        </row>
        <row r="494">
          <cell r="D494" t="str">
            <v>EVSKB</v>
          </cell>
          <cell r="E494" t="str">
            <v>EVS Control Unit</v>
          </cell>
          <cell r="F494">
            <v>0</v>
          </cell>
          <cell r="G494" t="str">
            <v>EQUIP</v>
          </cell>
        </row>
        <row r="495">
          <cell r="D495" t="str">
            <v>FS-130</v>
          </cell>
          <cell r="E495" t="str">
            <v>Fall Sensor Pendant</v>
          </cell>
          <cell r="F495">
            <v>0</v>
          </cell>
          <cell r="G495" t="str">
            <v xml:space="preserve"> </v>
          </cell>
        </row>
        <row r="496">
          <cell r="D496" t="str">
            <v>FS-130-CF</v>
          </cell>
          <cell r="E496" t="str">
            <v>AlarmCare FS Services</v>
          </cell>
          <cell r="F496">
            <v>0</v>
          </cell>
          <cell r="G496" t="str">
            <v xml:space="preserve"> </v>
          </cell>
        </row>
        <row r="497">
          <cell r="D497" t="str">
            <v>FSNA</v>
          </cell>
          <cell r="E497" t="str">
            <v>AlarmCare Discount to FSNA Members</v>
          </cell>
          <cell r="F497">
            <v>-9</v>
          </cell>
          <cell r="G497" t="str">
            <v>RCR_HO</v>
          </cell>
        </row>
        <row r="498">
          <cell r="D498" t="str">
            <v>GARAGEDR</v>
          </cell>
          <cell r="E498" t="str">
            <v>VR Garage Door Installation Fees</v>
          </cell>
          <cell r="F498">
            <v>99</v>
          </cell>
          <cell r="G498" t="str">
            <v>VIDEO</v>
          </cell>
        </row>
        <row r="499">
          <cell r="D499" t="str">
            <v>GFXGFNP512</v>
          </cell>
          <cell r="E499" t="str">
            <v>HW Backup battery</v>
          </cell>
          <cell r="F499">
            <v>25</v>
          </cell>
          <cell r="G499" t="str">
            <v>HWE</v>
          </cell>
        </row>
        <row r="500">
          <cell r="D500" t="str">
            <v>GOLD</v>
          </cell>
          <cell r="E500" t="str">
            <v>2GIG Gold Package - 6 Points</v>
          </cell>
          <cell r="F500">
            <v>0</v>
          </cell>
          <cell r="G500" t="str">
            <v xml:space="preserve"> </v>
          </cell>
        </row>
        <row r="501">
          <cell r="D501" t="str">
            <v>GOLD_ACCESS</v>
          </cell>
          <cell r="E501" t="str">
            <v>2GIG Gold Package w Access - 6 Points</v>
          </cell>
          <cell r="F501">
            <v>0</v>
          </cell>
          <cell r="G501" t="str">
            <v xml:space="preserve"> </v>
          </cell>
        </row>
        <row r="502">
          <cell r="D502" t="str">
            <v>GOOD</v>
          </cell>
          <cell r="E502" t="str">
            <v>2GIG Connect Bundle (Secure+Door &amp; Motion)</v>
          </cell>
          <cell r="F502">
            <v>0</v>
          </cell>
          <cell r="G502" t="str">
            <v xml:space="preserve"> </v>
          </cell>
        </row>
        <row r="503">
          <cell r="D503" t="str">
            <v>GOODLIFE</v>
          </cell>
          <cell r="E503" t="str">
            <v>GOODLIFE - 3 Months NC Monitoring</v>
          </cell>
          <cell r="F503">
            <v>0</v>
          </cell>
          <cell r="G503" t="str">
            <v>RMR</v>
          </cell>
        </row>
        <row r="504">
          <cell r="D504" t="str">
            <v>GOOGLE HOME</v>
          </cell>
          <cell r="E504" t="str">
            <v>(Google Home) Voice Activated Speaker by Google</v>
          </cell>
          <cell r="F504">
            <v>0</v>
          </cell>
          <cell r="G504" t="str">
            <v>EQUIP</v>
          </cell>
        </row>
        <row r="505">
          <cell r="D505" t="str">
            <v>GSTADJ</v>
          </cell>
          <cell r="E505" t="str">
            <v>GST Adjustments</v>
          </cell>
          <cell r="F505">
            <v>0</v>
          </cell>
          <cell r="G505" t="str">
            <v>GSTADJ</v>
          </cell>
        </row>
        <row r="506">
          <cell r="D506" t="str">
            <v>HMPLUG</v>
          </cell>
          <cell r="E506" t="str">
            <v>Home Plug Set for VR System</v>
          </cell>
          <cell r="F506">
            <v>60</v>
          </cell>
          <cell r="G506" t="str">
            <v>VIDEO</v>
          </cell>
        </row>
        <row r="507">
          <cell r="D507" t="str">
            <v>HSTBC</v>
          </cell>
          <cell r="E507" t="str">
            <v>BC HST Adjustments</v>
          </cell>
          <cell r="F507">
            <v>0</v>
          </cell>
          <cell r="G507" t="str">
            <v>HSTBC</v>
          </cell>
        </row>
        <row r="508">
          <cell r="D508" t="str">
            <v>HSTON</v>
          </cell>
          <cell r="E508" t="str">
            <v>ON HST Adjustments</v>
          </cell>
          <cell r="F508">
            <v>0</v>
          </cell>
          <cell r="G508" t="str">
            <v>HSTON</v>
          </cell>
        </row>
        <row r="509">
          <cell r="D509" t="str">
            <v>HW</v>
          </cell>
          <cell r="E509" t="str">
            <v>Hardwire System Equipments</v>
          </cell>
          <cell r="F509">
            <v>0</v>
          </cell>
          <cell r="G509" t="str">
            <v>HWE</v>
          </cell>
        </row>
        <row r="510">
          <cell r="D510" t="str">
            <v>HWAV</v>
          </cell>
          <cell r="E510" t="str">
            <v>AlarmVoice Services</v>
          </cell>
          <cell r="F510">
            <v>0</v>
          </cell>
          <cell r="G510" t="str">
            <v xml:space="preserve"> </v>
          </cell>
        </row>
        <row r="511">
          <cell r="D511" t="str">
            <v>HWCOMMAND</v>
          </cell>
          <cell r="E511" t="str">
            <v>HW 2GIG Smart Home  Bundle</v>
          </cell>
          <cell r="F511">
            <v>0</v>
          </cell>
          <cell r="G511" t="str">
            <v>EQUIP</v>
          </cell>
        </row>
        <row r="512">
          <cell r="D512" t="str">
            <v>HWCONNECT</v>
          </cell>
          <cell r="E512" t="str">
            <v>HW 2GIG Connect Bundle (2 Super Switch)</v>
          </cell>
          <cell r="F512">
            <v>0</v>
          </cell>
          <cell r="G512" t="str">
            <v xml:space="preserve"> </v>
          </cell>
        </row>
        <row r="513">
          <cell r="D513" t="str">
            <v>HWCONTROL</v>
          </cell>
          <cell r="E513" t="str">
            <v>HW 2GIG Video Bundle (2 Super Switches)</v>
          </cell>
          <cell r="F513">
            <v>0</v>
          </cell>
          <cell r="G513" t="str">
            <v xml:space="preserve"> </v>
          </cell>
        </row>
        <row r="514">
          <cell r="D514" t="str">
            <v>HWF</v>
          </cell>
          <cell r="E514" t="str">
            <v>Hardwire Key Fob</v>
          </cell>
          <cell r="F514">
            <v>0</v>
          </cell>
          <cell r="G514" t="str">
            <v>EQUIHW</v>
          </cell>
        </row>
        <row r="515">
          <cell r="D515" t="str">
            <v>HWFILTER</v>
          </cell>
          <cell r="E515" t="str">
            <v>Hardwire Filter</v>
          </cell>
          <cell r="F515">
            <v>0</v>
          </cell>
          <cell r="G515" t="str">
            <v>EQUIHW</v>
          </cell>
        </row>
        <row r="516">
          <cell r="D516" t="str">
            <v>HWG</v>
          </cell>
          <cell r="E516" t="str">
            <v>Hardwire Glassbreak</v>
          </cell>
          <cell r="F516">
            <v>0</v>
          </cell>
          <cell r="G516" t="str">
            <v>EQUIHW</v>
          </cell>
        </row>
        <row r="517">
          <cell r="D517" t="str">
            <v>HWK</v>
          </cell>
          <cell r="E517" t="str">
            <v>Hardwire Keypad</v>
          </cell>
          <cell r="F517">
            <v>0</v>
          </cell>
          <cell r="G517" t="str">
            <v>EQUIHW</v>
          </cell>
        </row>
        <row r="518">
          <cell r="D518" t="str">
            <v>HWM</v>
          </cell>
          <cell r="E518" t="str">
            <v>Hardwire Motion PIR</v>
          </cell>
          <cell r="F518">
            <v>30</v>
          </cell>
          <cell r="G518" t="str">
            <v>HWE</v>
          </cell>
        </row>
        <row r="519">
          <cell r="D519" t="str">
            <v>HWP</v>
          </cell>
          <cell r="E519" t="str">
            <v>Hardwire System Panel</v>
          </cell>
          <cell r="F519">
            <v>0</v>
          </cell>
          <cell r="G519" t="str">
            <v>EQUIHW</v>
          </cell>
        </row>
        <row r="520">
          <cell r="D520" t="str">
            <v>HWS</v>
          </cell>
          <cell r="E520" t="str">
            <v>Hardwire Smoke</v>
          </cell>
          <cell r="F520">
            <v>0</v>
          </cell>
          <cell r="G520" t="str">
            <v>EQUIHW</v>
          </cell>
        </row>
        <row r="521">
          <cell r="D521" t="str">
            <v>HWSEC_AC</v>
          </cell>
          <cell r="E521" t="str">
            <v>HW 2GIG Secure w Access, 1 Super Switch HW Takeover</v>
          </cell>
          <cell r="F521">
            <v>0</v>
          </cell>
          <cell r="G521" t="str">
            <v xml:space="preserve"> </v>
          </cell>
        </row>
        <row r="522">
          <cell r="D522" t="str">
            <v>HWSECURE</v>
          </cell>
          <cell r="E522" t="str">
            <v>HW 2GIG Secure Takeover Bundle</v>
          </cell>
          <cell r="F522">
            <v>0</v>
          </cell>
          <cell r="G522" t="str">
            <v xml:space="preserve"> </v>
          </cell>
        </row>
        <row r="523">
          <cell r="D523" t="str">
            <v>HWSERV</v>
          </cell>
          <cell r="E523" t="str">
            <v>Hardwire System Service Charge</v>
          </cell>
          <cell r="F523">
            <v>50</v>
          </cell>
          <cell r="G523" t="str">
            <v>EQUIHW</v>
          </cell>
        </row>
        <row r="524">
          <cell r="D524" t="str">
            <v>HWWLRX</v>
          </cell>
          <cell r="E524" t="str">
            <v>Hardwire Wireless Receiver</v>
          </cell>
          <cell r="F524">
            <v>98</v>
          </cell>
          <cell r="G524" t="str">
            <v>EQUIHW</v>
          </cell>
        </row>
        <row r="525">
          <cell r="D525" t="str">
            <v>LW1015</v>
          </cell>
          <cell r="E525" t="str">
            <v>Lorne Wolf E-mailer - 2 Months NC Monitoring</v>
          </cell>
          <cell r="F525">
            <v>0</v>
          </cell>
          <cell r="G525" t="str">
            <v>RMR</v>
          </cell>
        </row>
        <row r="526">
          <cell r="D526" t="str">
            <v>MISC</v>
          </cell>
          <cell r="E526" t="str">
            <v>Miscellaneous Equipments</v>
          </cell>
          <cell r="F526">
            <v>0</v>
          </cell>
          <cell r="G526" t="str">
            <v>EQUIP</v>
          </cell>
        </row>
        <row r="527">
          <cell r="D527" t="str">
            <v>MKA315</v>
          </cell>
          <cell r="E527" t="str">
            <v>MKA315 Keyfob</v>
          </cell>
          <cell r="F527">
            <v>49</v>
          </cell>
          <cell r="G527" t="str">
            <v>EQUIP</v>
          </cell>
        </row>
        <row r="528">
          <cell r="D528" t="str">
            <v>MONICRED</v>
          </cell>
          <cell r="E528" t="str">
            <v>Monitoring Credits offered</v>
          </cell>
          <cell r="F528">
            <v>-25</v>
          </cell>
          <cell r="G528" t="str">
            <v>RMR_SA</v>
          </cell>
        </row>
        <row r="529">
          <cell r="D529" t="str">
            <v>MONIHWCRED</v>
          </cell>
          <cell r="E529" t="str">
            <v>HW Monitoring Credits</v>
          </cell>
          <cell r="F529">
            <v>-25</v>
          </cell>
          <cell r="G529" t="str">
            <v>RMR_SA</v>
          </cell>
        </row>
        <row r="530">
          <cell r="D530" t="str">
            <v>NLPHONE</v>
          </cell>
          <cell r="E530" t="str">
            <v>Phone for Programming NL System</v>
          </cell>
          <cell r="F530">
            <v>9.99</v>
          </cell>
          <cell r="G530" t="str">
            <v>EQUIP</v>
          </cell>
        </row>
        <row r="531">
          <cell r="D531" t="str">
            <v>OPCL</v>
          </cell>
          <cell r="E531" t="str">
            <v>Open/Close Service</v>
          </cell>
          <cell r="F531">
            <v>0</v>
          </cell>
          <cell r="G531" t="str">
            <v>HWE</v>
          </cell>
        </row>
        <row r="532">
          <cell r="D532" t="str">
            <v>PANEL</v>
          </cell>
          <cell r="E532" t="str">
            <v>Wireless System Control Panel</v>
          </cell>
          <cell r="F532">
            <v>199</v>
          </cell>
          <cell r="G532" t="str">
            <v>EQUIP</v>
          </cell>
        </row>
        <row r="533">
          <cell r="D533" t="str">
            <v>PC1000</v>
          </cell>
          <cell r="E533" t="str">
            <v>Alarm Services</v>
          </cell>
          <cell r="F533">
            <v>0</v>
          </cell>
          <cell r="G533" t="str">
            <v>EQUIHW</v>
          </cell>
        </row>
        <row r="534">
          <cell r="D534" t="str">
            <v>PC1500</v>
          </cell>
          <cell r="E534" t="str">
            <v>Alarm Services</v>
          </cell>
          <cell r="F534">
            <v>0</v>
          </cell>
          <cell r="G534" t="str">
            <v>EQUIHW</v>
          </cell>
        </row>
        <row r="535">
          <cell r="D535" t="str">
            <v>PC1550</v>
          </cell>
          <cell r="E535" t="str">
            <v>Alarm Services</v>
          </cell>
          <cell r="F535">
            <v>0</v>
          </cell>
          <cell r="G535" t="str">
            <v>EQUIHW</v>
          </cell>
        </row>
        <row r="536">
          <cell r="D536" t="str">
            <v>PC1555</v>
          </cell>
          <cell r="E536" t="str">
            <v>Alarm Services</v>
          </cell>
          <cell r="F536">
            <v>0</v>
          </cell>
          <cell r="G536" t="str">
            <v>EQUIHW</v>
          </cell>
        </row>
        <row r="537">
          <cell r="D537" t="str">
            <v>PC2500</v>
          </cell>
          <cell r="E537" t="str">
            <v>Alarm Services</v>
          </cell>
          <cell r="F537">
            <v>0</v>
          </cell>
          <cell r="G537" t="str">
            <v>EQUIHW</v>
          </cell>
        </row>
        <row r="538">
          <cell r="D538" t="str">
            <v>PC2550</v>
          </cell>
          <cell r="E538" t="str">
            <v>Alarm Services</v>
          </cell>
          <cell r="F538">
            <v>0</v>
          </cell>
          <cell r="G538" t="str">
            <v>EQUIHW</v>
          </cell>
        </row>
        <row r="539">
          <cell r="D539" t="str">
            <v>PC3000</v>
          </cell>
          <cell r="E539" t="str">
            <v>Alarm Services</v>
          </cell>
          <cell r="F539">
            <v>0</v>
          </cell>
          <cell r="G539" t="str">
            <v>EQUIHW</v>
          </cell>
        </row>
        <row r="540">
          <cell r="D540" t="str">
            <v>PC5010</v>
          </cell>
          <cell r="E540" t="str">
            <v>Alarm Services</v>
          </cell>
          <cell r="F540">
            <v>0</v>
          </cell>
          <cell r="G540" t="str">
            <v>EQUIHW</v>
          </cell>
        </row>
        <row r="541">
          <cell r="D541" t="str">
            <v>PC832</v>
          </cell>
          <cell r="E541" t="str">
            <v>Alarm Services</v>
          </cell>
          <cell r="F541">
            <v>0</v>
          </cell>
          <cell r="G541" t="str">
            <v>EQUIHW</v>
          </cell>
        </row>
        <row r="542">
          <cell r="D542" t="str">
            <v>PERS_DISC_SP</v>
          </cell>
          <cell r="E542" t="str">
            <v>AlarmCare Discount for Condo Units</v>
          </cell>
          <cell r="F542">
            <v>0</v>
          </cell>
          <cell r="G542" t="str">
            <v xml:space="preserve"> </v>
          </cell>
        </row>
        <row r="543">
          <cell r="D543" t="str">
            <v>PERSADMIN</v>
          </cell>
          <cell r="E543" t="str">
            <v>PERS Administration Fees</v>
          </cell>
          <cell r="F543">
            <v>75</v>
          </cell>
          <cell r="G543" t="str">
            <v>ADMINP</v>
          </cell>
        </row>
        <row r="544">
          <cell r="D544" t="str">
            <v>PG_2ND_KYPAD</v>
          </cell>
          <cell r="E544" t="str">
            <v>DSC PowerG  Keypad</v>
          </cell>
          <cell r="F544">
            <v>79</v>
          </cell>
          <cell r="G544" t="str">
            <v>2EQUIP</v>
          </cell>
        </row>
        <row r="545">
          <cell r="D545" t="str">
            <v>PG_CO_9933</v>
          </cell>
          <cell r="E545" t="str">
            <v>PowerG CO Detector</v>
          </cell>
          <cell r="F545">
            <v>89</v>
          </cell>
          <cell r="G545" t="str">
            <v>2EQUIP</v>
          </cell>
        </row>
        <row r="546">
          <cell r="D546" t="str">
            <v>PG_DW_9975</v>
          </cell>
          <cell r="E546" t="str">
            <v>PowerG Door / Window Vanishing Sensor</v>
          </cell>
          <cell r="F546">
            <v>29</v>
          </cell>
          <cell r="G546" t="str">
            <v>2EQUIP</v>
          </cell>
        </row>
        <row r="547">
          <cell r="D547" t="str">
            <v>PG_FLD_9885</v>
          </cell>
          <cell r="E547" t="str">
            <v>PowerG Flood Detector</v>
          </cell>
          <cell r="F547">
            <v>59</v>
          </cell>
          <cell r="G547" t="str">
            <v>2EQUIP</v>
          </cell>
        </row>
        <row r="548">
          <cell r="D548" t="str">
            <v>PG_FOB_9939</v>
          </cell>
          <cell r="E548" t="str">
            <v>PowerG Keyfob</v>
          </cell>
          <cell r="F548">
            <v>29</v>
          </cell>
          <cell r="G548" t="str">
            <v>2EQUIP</v>
          </cell>
        </row>
        <row r="549">
          <cell r="D549" t="str">
            <v>PG_GB_9922</v>
          </cell>
          <cell r="E549" t="str">
            <v>PowerG Glass Break Detector</v>
          </cell>
          <cell r="F549">
            <v>59</v>
          </cell>
          <cell r="G549" t="str">
            <v>2EQUIP</v>
          </cell>
        </row>
        <row r="550">
          <cell r="D550" t="str">
            <v>PG_MOTION1</v>
          </cell>
          <cell r="E550" t="str">
            <v>PowerG Motion Detector</v>
          </cell>
          <cell r="F550">
            <v>49</v>
          </cell>
          <cell r="G550" t="str">
            <v>2EQUIP</v>
          </cell>
        </row>
        <row r="551">
          <cell r="D551" t="str">
            <v>PG_PANIC1</v>
          </cell>
          <cell r="E551" t="str">
            <v>PowerG Panic Button Remote</v>
          </cell>
          <cell r="F551">
            <v>39</v>
          </cell>
          <cell r="G551" t="str">
            <v>2EQUIP</v>
          </cell>
        </row>
        <row r="552">
          <cell r="D552" t="str">
            <v>PG_SMOKE1</v>
          </cell>
          <cell r="E552" t="str">
            <v>PowerG Smoke &amp; Heat Detector</v>
          </cell>
          <cell r="F552">
            <v>69</v>
          </cell>
          <cell r="G552" t="str">
            <v>2EQUIP</v>
          </cell>
        </row>
        <row r="553">
          <cell r="D553" t="str">
            <v>PKCOMMAND</v>
          </cell>
          <cell r="E553" t="str">
            <v>2GIG Command Bundle (Command+Zwave/Image Sensor)</v>
          </cell>
          <cell r="F553">
            <v>0</v>
          </cell>
          <cell r="G553" t="str">
            <v>2EQUIP</v>
          </cell>
        </row>
        <row r="554">
          <cell r="D554" t="str">
            <v>PKCONNECT</v>
          </cell>
          <cell r="E554" t="str">
            <v>2GIG Connect Bundle (Secure+Door &amp; Motion)</v>
          </cell>
          <cell r="F554">
            <v>0</v>
          </cell>
          <cell r="G554" t="str">
            <v>EQUIP</v>
          </cell>
        </row>
        <row r="555">
          <cell r="D555" t="str">
            <v>PKCONTROL</v>
          </cell>
          <cell r="E555" t="str">
            <v>2GIG Control Bundle (Command+Zwave/Image Sensor)</v>
          </cell>
          <cell r="F555">
            <v>0</v>
          </cell>
          <cell r="G555" t="str">
            <v>EQUIP</v>
          </cell>
        </row>
        <row r="556">
          <cell r="D556" t="str">
            <v>PKE2DMK</v>
          </cell>
          <cell r="E556" t="str">
            <v>EVS Package with 2 Dr, 1 Motion and 1 Keypad</v>
          </cell>
          <cell r="F556">
            <v>0</v>
          </cell>
          <cell r="G556" t="str">
            <v>EQUIP</v>
          </cell>
        </row>
        <row r="557">
          <cell r="D557" t="str">
            <v>PKHHCOMM</v>
          </cell>
          <cell r="E557" t="str">
            <v>Honeywell HW Smart Home Bundle</v>
          </cell>
          <cell r="F557">
            <v>0</v>
          </cell>
          <cell r="G557" t="str">
            <v xml:space="preserve"> </v>
          </cell>
        </row>
        <row r="558">
          <cell r="D558" t="str">
            <v>PKHHCONN</v>
          </cell>
          <cell r="E558" t="str">
            <v>Honeywell HW Video Bundle</v>
          </cell>
          <cell r="F558">
            <v>0</v>
          </cell>
          <cell r="G558" t="str">
            <v xml:space="preserve"> </v>
          </cell>
        </row>
        <row r="559">
          <cell r="D559" t="str">
            <v>PKHHSEC</v>
          </cell>
          <cell r="E559" t="str">
            <v>Honeywell HW Secure Bundle</v>
          </cell>
          <cell r="F559">
            <v>0</v>
          </cell>
          <cell r="G559" t="str">
            <v xml:space="preserve"> </v>
          </cell>
        </row>
        <row r="560">
          <cell r="D560" t="str">
            <v>PKHHSECA</v>
          </cell>
          <cell r="E560" t="str">
            <v>Honeywell HW Secure Bundle with Access</v>
          </cell>
          <cell r="F560">
            <v>0</v>
          </cell>
          <cell r="G560" t="str">
            <v xml:space="preserve"> </v>
          </cell>
        </row>
        <row r="561">
          <cell r="D561" t="str">
            <v>PKHW</v>
          </cell>
          <cell r="E561" t="str">
            <v>Hardwire System</v>
          </cell>
          <cell r="F561">
            <v>0</v>
          </cell>
          <cell r="G561" t="str">
            <v xml:space="preserve"> </v>
          </cell>
        </row>
        <row r="562">
          <cell r="D562" t="str">
            <v>PKHWOLD</v>
          </cell>
          <cell r="E562" t="str">
            <v>Old Hardwire Package</v>
          </cell>
          <cell r="F562">
            <v>0</v>
          </cell>
          <cell r="G562" t="str">
            <v xml:space="preserve"> </v>
          </cell>
        </row>
        <row r="563">
          <cell r="D563" t="str">
            <v>PKNLTW</v>
          </cell>
          <cell r="E563" t="str">
            <v>Wireless 2-way w/2 Doors, 1 Motion, 1 Keypad Package</v>
          </cell>
          <cell r="F563">
            <v>99</v>
          </cell>
          <cell r="G563" t="str">
            <v>DPLUS</v>
          </cell>
        </row>
        <row r="564">
          <cell r="D564" t="str">
            <v>PKPERS</v>
          </cell>
          <cell r="E564" t="str">
            <v>AlarmCare Services</v>
          </cell>
          <cell r="F564">
            <v>0</v>
          </cell>
          <cell r="G564" t="str">
            <v>EQCARE</v>
          </cell>
        </row>
        <row r="565">
          <cell r="D565" t="str">
            <v>PKPERS_FS</v>
          </cell>
          <cell r="E565" t="str">
            <v>AlarmCare FS Services</v>
          </cell>
          <cell r="F565">
            <v>0</v>
          </cell>
          <cell r="G565" t="str">
            <v>EQCARE</v>
          </cell>
        </row>
        <row r="566">
          <cell r="D566" t="str">
            <v>PKS2DMK</v>
          </cell>
          <cell r="E566" t="str">
            <v>SBC Package with 2 Dr, 1 Motion and 1 Keypad</v>
          </cell>
          <cell r="F566">
            <v>0</v>
          </cell>
          <cell r="G566" t="str">
            <v>EQUIP</v>
          </cell>
        </row>
        <row r="567">
          <cell r="D567" t="str">
            <v>PKSALEQU</v>
          </cell>
          <cell r="E567" t="str">
            <v>2 GIG Sale Call Quote</v>
          </cell>
          <cell r="F567">
            <v>0</v>
          </cell>
          <cell r="G567" t="str">
            <v>2EQUIP</v>
          </cell>
        </row>
        <row r="568">
          <cell r="D568" t="str">
            <v>PKSEC_ACCESS</v>
          </cell>
          <cell r="E568" t="str">
            <v>2GIG Secure Bundle with Remote Access</v>
          </cell>
          <cell r="F568">
            <v>0</v>
          </cell>
          <cell r="G568" t="str">
            <v>EQUIP</v>
          </cell>
        </row>
        <row r="569">
          <cell r="D569" t="str">
            <v>PKSEC_SIM</v>
          </cell>
          <cell r="E569" t="str">
            <v>Simon XT Secure Bundle</v>
          </cell>
          <cell r="F569">
            <v>0</v>
          </cell>
          <cell r="G569" t="str">
            <v>2EQUIP</v>
          </cell>
        </row>
        <row r="570">
          <cell r="D570" t="str">
            <v>PKSEC_SIMACC</v>
          </cell>
          <cell r="E570" t="str">
            <v>Simon XT Secure Bundle with Remote Access</v>
          </cell>
          <cell r="F570">
            <v>0</v>
          </cell>
          <cell r="G570" t="str">
            <v xml:space="preserve"> </v>
          </cell>
        </row>
        <row r="571">
          <cell r="D571" t="str">
            <v>PKSECURE</v>
          </cell>
          <cell r="E571" t="str">
            <v>2GIG Secure Bundle with 2DR &amp; Motion</v>
          </cell>
          <cell r="F571">
            <v>0</v>
          </cell>
          <cell r="G571" t="str">
            <v>EQUIP</v>
          </cell>
        </row>
        <row r="572">
          <cell r="D572" t="str">
            <v>PKSMART</v>
          </cell>
          <cell r="E572" t="str">
            <v>2GIG Smart Home Bundle</v>
          </cell>
          <cell r="F572">
            <v>0</v>
          </cell>
          <cell r="G572" t="str">
            <v xml:space="preserve"> </v>
          </cell>
        </row>
        <row r="573">
          <cell r="D573" t="str">
            <v>PKT2COMM</v>
          </cell>
          <cell r="E573" t="str">
            <v>2GIG Takeover Smart Home Bundle</v>
          </cell>
          <cell r="F573">
            <v>0</v>
          </cell>
          <cell r="G573" t="str">
            <v xml:space="preserve"> </v>
          </cell>
        </row>
        <row r="574">
          <cell r="D574" t="str">
            <v>PKT2CONN</v>
          </cell>
          <cell r="E574" t="str">
            <v>2GIG Takeover Connect Bundle</v>
          </cell>
          <cell r="F574">
            <v>0</v>
          </cell>
          <cell r="G574" t="str">
            <v xml:space="preserve"> </v>
          </cell>
        </row>
        <row r="575">
          <cell r="D575" t="str">
            <v>PKT2CONT</v>
          </cell>
          <cell r="E575" t="str">
            <v>2GIG Takeover Video Bundle</v>
          </cell>
          <cell r="F575">
            <v>0</v>
          </cell>
          <cell r="G575" t="str">
            <v xml:space="preserve"> </v>
          </cell>
        </row>
        <row r="576">
          <cell r="D576" t="str">
            <v>PKT2SEC</v>
          </cell>
          <cell r="E576" t="str">
            <v>2GIG Takeover Secure Bundle</v>
          </cell>
          <cell r="F576">
            <v>0</v>
          </cell>
          <cell r="G576" t="str">
            <v xml:space="preserve"> </v>
          </cell>
        </row>
        <row r="577">
          <cell r="D577" t="str">
            <v>PKT2SECA</v>
          </cell>
          <cell r="E577" t="str">
            <v>2GIG Takeover Secure With Remote Access</v>
          </cell>
          <cell r="F577">
            <v>0</v>
          </cell>
          <cell r="G577" t="str">
            <v xml:space="preserve"> </v>
          </cell>
        </row>
        <row r="578">
          <cell r="D578" t="str">
            <v>PKTHCOMM</v>
          </cell>
          <cell r="E578" t="str">
            <v>Honeywell Takeover Smart Home Bundle</v>
          </cell>
          <cell r="F578">
            <v>0</v>
          </cell>
          <cell r="G578" t="str">
            <v xml:space="preserve"> </v>
          </cell>
        </row>
        <row r="579">
          <cell r="D579" t="str">
            <v>PKTHCONN</v>
          </cell>
          <cell r="E579" t="str">
            <v>Honeywell Takeover Connect Bundle</v>
          </cell>
          <cell r="F579">
            <v>0</v>
          </cell>
          <cell r="G579" t="str">
            <v xml:space="preserve"> </v>
          </cell>
        </row>
        <row r="580">
          <cell r="D580" t="str">
            <v>PKTHCONT</v>
          </cell>
          <cell r="E580" t="str">
            <v>Honeywell Takeover Video Bundle</v>
          </cell>
          <cell r="F580">
            <v>0</v>
          </cell>
          <cell r="G580" t="str">
            <v xml:space="preserve"> </v>
          </cell>
        </row>
        <row r="581">
          <cell r="D581" t="str">
            <v>PKTHDCOM</v>
          </cell>
          <cell r="E581" t="str">
            <v>DSC HW Smart Home Bundle</v>
          </cell>
          <cell r="F581">
            <v>0</v>
          </cell>
          <cell r="G581" t="str">
            <v xml:space="preserve"> </v>
          </cell>
        </row>
        <row r="582">
          <cell r="D582" t="str">
            <v>PKTHDCON</v>
          </cell>
          <cell r="E582" t="str">
            <v>DSC HW Video Bundle</v>
          </cell>
          <cell r="F582">
            <v>0</v>
          </cell>
          <cell r="G582" t="str">
            <v xml:space="preserve"> </v>
          </cell>
        </row>
        <row r="583">
          <cell r="D583" t="str">
            <v>PKTHDSEA</v>
          </cell>
          <cell r="E583" t="str">
            <v>DSC HW Secure Bundle with Remote Access</v>
          </cell>
          <cell r="F583">
            <v>0</v>
          </cell>
          <cell r="G583" t="str">
            <v xml:space="preserve"> </v>
          </cell>
        </row>
        <row r="584">
          <cell r="D584" t="str">
            <v>PKTHDSEC</v>
          </cell>
          <cell r="E584" t="str">
            <v>DSC HW Secure Bundle</v>
          </cell>
          <cell r="F584">
            <v>0</v>
          </cell>
          <cell r="G584" t="str">
            <v xml:space="preserve"> </v>
          </cell>
        </row>
        <row r="585">
          <cell r="D585" t="str">
            <v>PKTHSEC</v>
          </cell>
          <cell r="E585" t="str">
            <v>Honeywell Takeover Secure Bundle</v>
          </cell>
          <cell r="F585">
            <v>0</v>
          </cell>
          <cell r="G585" t="str">
            <v xml:space="preserve"> </v>
          </cell>
        </row>
        <row r="586">
          <cell r="D586" t="str">
            <v>PKTHSECA</v>
          </cell>
          <cell r="E586" t="str">
            <v>Honeywell Takeover Secure Bundle with Remote Access</v>
          </cell>
          <cell r="F586">
            <v>0</v>
          </cell>
          <cell r="G586" t="str">
            <v xml:space="preserve"> </v>
          </cell>
        </row>
        <row r="587">
          <cell r="D587" t="str">
            <v>PKTSCOMD</v>
          </cell>
          <cell r="E587" t="str">
            <v>Simon XT Takeover Smart Home Bundle</v>
          </cell>
          <cell r="F587">
            <v>0</v>
          </cell>
          <cell r="G587" t="str">
            <v xml:space="preserve"> </v>
          </cell>
        </row>
        <row r="588">
          <cell r="D588" t="str">
            <v>PKTSCONN</v>
          </cell>
          <cell r="E588" t="str">
            <v>Simon XT Takeover Connect Bundle</v>
          </cell>
          <cell r="F588">
            <v>0</v>
          </cell>
          <cell r="G588" t="str">
            <v xml:space="preserve"> </v>
          </cell>
        </row>
        <row r="589">
          <cell r="D589" t="str">
            <v>PKTSCONT</v>
          </cell>
          <cell r="E589" t="str">
            <v>Simon XT Takeover Video Bundle</v>
          </cell>
          <cell r="F589">
            <v>0</v>
          </cell>
          <cell r="G589" t="str">
            <v xml:space="preserve"> </v>
          </cell>
        </row>
        <row r="590">
          <cell r="D590" t="str">
            <v>PKTSSEC</v>
          </cell>
          <cell r="E590" t="str">
            <v>Simon XT Takeover Sercure Bundle</v>
          </cell>
          <cell r="F590">
            <v>0</v>
          </cell>
          <cell r="G590" t="str">
            <v xml:space="preserve"> </v>
          </cell>
        </row>
        <row r="591">
          <cell r="D591" t="str">
            <v>PKTSSECA</v>
          </cell>
          <cell r="E591" t="str">
            <v>Simon XT Takeover Sercure with Remote Access</v>
          </cell>
          <cell r="F591">
            <v>0</v>
          </cell>
          <cell r="G591" t="str">
            <v xml:space="preserve"> </v>
          </cell>
        </row>
        <row r="592">
          <cell r="D592" t="str">
            <v>PKVID1</v>
          </cell>
          <cell r="E592" t="str">
            <v>VideoRelay Service Fees, Bundle Pricing</v>
          </cell>
          <cell r="F592">
            <v>0</v>
          </cell>
          <cell r="G592" t="str">
            <v>VIDEO</v>
          </cell>
        </row>
        <row r="593">
          <cell r="D593" t="str">
            <v>PKVIDEO</v>
          </cell>
          <cell r="E593" t="str">
            <v>2GIG Video Bundle</v>
          </cell>
          <cell r="F593">
            <v>0</v>
          </cell>
          <cell r="G593" t="str">
            <v xml:space="preserve"> </v>
          </cell>
        </row>
        <row r="594">
          <cell r="D594" t="str">
            <v>PKVR1</v>
          </cell>
          <cell r="E594" t="str">
            <v>VideoRelay Service Fees, Bundle Pricing</v>
          </cell>
          <cell r="F594">
            <v>79.989999999999995</v>
          </cell>
          <cell r="G594" t="str">
            <v>VIDEO</v>
          </cell>
        </row>
        <row r="595">
          <cell r="D595" t="str">
            <v>PKVR2</v>
          </cell>
          <cell r="E595" t="str">
            <v>VideoRelay Service Fees Non Bundle</v>
          </cell>
          <cell r="F595">
            <v>129.99</v>
          </cell>
          <cell r="G595" t="str">
            <v>VIDEO</v>
          </cell>
        </row>
        <row r="596">
          <cell r="D596" t="str">
            <v>PLATINUM</v>
          </cell>
          <cell r="E596" t="str">
            <v>2 GIG Platinum Service - 10 Point System</v>
          </cell>
          <cell r="F596">
            <v>0</v>
          </cell>
          <cell r="G596" t="str">
            <v xml:space="preserve"> </v>
          </cell>
        </row>
        <row r="597">
          <cell r="D597" t="str">
            <v>PNP</v>
          </cell>
          <cell r="E597" t="str">
            <v>PNP HW 2-Way Control</v>
          </cell>
          <cell r="F597">
            <v>0</v>
          </cell>
          <cell r="G597" t="str">
            <v>EQUIP</v>
          </cell>
        </row>
        <row r="598">
          <cell r="D598" t="str">
            <v>PRS</v>
          </cell>
          <cell r="E598" t="str">
            <v>Private Response Fee</v>
          </cell>
          <cell r="F598">
            <v>0</v>
          </cell>
          <cell r="G598" t="str">
            <v>PRS</v>
          </cell>
        </row>
        <row r="599">
          <cell r="D599" t="str">
            <v>PRS_2016</v>
          </cell>
          <cell r="E599" t="str">
            <v>Private Response Fee</v>
          </cell>
          <cell r="F599">
            <v>0</v>
          </cell>
          <cell r="G599" t="str">
            <v xml:space="preserve"> </v>
          </cell>
        </row>
        <row r="600">
          <cell r="D600" t="str">
            <v>PRS_BUNDLE</v>
          </cell>
          <cell r="E600" t="str">
            <v>Private Response Fee</v>
          </cell>
          <cell r="F600">
            <v>0</v>
          </cell>
          <cell r="G600" t="str">
            <v xml:space="preserve"> </v>
          </cell>
        </row>
        <row r="601">
          <cell r="D601" t="str">
            <v>PRSCRED</v>
          </cell>
          <cell r="E601" t="str">
            <v>PRS Credit offered</v>
          </cell>
          <cell r="F601">
            <v>-3.25</v>
          </cell>
          <cell r="G601" t="str">
            <v>RMR_SA</v>
          </cell>
        </row>
        <row r="602">
          <cell r="D602" t="str">
            <v>PSTON</v>
          </cell>
          <cell r="E602" t="str">
            <v>Ontario PST</v>
          </cell>
          <cell r="F602">
            <v>0</v>
          </cell>
          <cell r="G602" t="str">
            <v>PSTON</v>
          </cell>
        </row>
        <row r="603">
          <cell r="D603" t="str">
            <v>PSTQU</v>
          </cell>
          <cell r="E603" t="str">
            <v>Quebec PST</v>
          </cell>
          <cell r="F603">
            <v>0</v>
          </cell>
          <cell r="G603" t="str">
            <v>QUTAX</v>
          </cell>
        </row>
        <row r="604">
          <cell r="D604" t="str">
            <v>Q-BEST</v>
          </cell>
          <cell r="E604" t="str">
            <v>Qolsys Best Bundle</v>
          </cell>
          <cell r="F604">
            <v>0</v>
          </cell>
          <cell r="G604" t="str">
            <v xml:space="preserve"> </v>
          </cell>
        </row>
        <row r="605">
          <cell r="D605" t="str">
            <v>Q-BETTER</v>
          </cell>
          <cell r="E605" t="str">
            <v>Qolsys Better Bundle</v>
          </cell>
          <cell r="F605">
            <v>0</v>
          </cell>
          <cell r="G605" t="str">
            <v xml:space="preserve"> </v>
          </cell>
        </row>
        <row r="606">
          <cell r="D606" t="str">
            <v>Q-GOOD</v>
          </cell>
          <cell r="E606" t="str">
            <v>Qolsys Good Bundle</v>
          </cell>
          <cell r="F606">
            <v>0</v>
          </cell>
          <cell r="G606" t="str">
            <v xml:space="preserve"> </v>
          </cell>
        </row>
        <row r="607">
          <cell r="D607" t="str">
            <v>QCC</v>
          </cell>
          <cell r="E607" t="str">
            <v>Alarmcare Discount to QCC Members</v>
          </cell>
          <cell r="F607">
            <v>-18</v>
          </cell>
          <cell r="G607" t="str">
            <v>RCR_HO</v>
          </cell>
        </row>
        <row r="608">
          <cell r="D608" t="str">
            <v>QCC_DISC</v>
          </cell>
          <cell r="E608" t="str">
            <v>QCC -Quarter Century Club - 2 Months NC</v>
          </cell>
          <cell r="F608">
            <v>0</v>
          </cell>
          <cell r="G608" t="str">
            <v>RMR</v>
          </cell>
        </row>
        <row r="609">
          <cell r="D609" t="str">
            <v>QOLSYS_319</v>
          </cell>
          <cell r="E609" t="str">
            <v>Qolsys IQ2 Panel 9208-1208-124 (PowerG +  319Mhz S-line radi</v>
          </cell>
          <cell r="F609">
            <v>0</v>
          </cell>
          <cell r="G609" t="str">
            <v>2EQUIP</v>
          </cell>
        </row>
        <row r="610">
          <cell r="D610" t="str">
            <v>QOLSYS_433</v>
          </cell>
          <cell r="E610" t="str">
            <v>Qolsys IQ2 Panel 9208-4208-124 (PowerG + 433Mhz radios) )</v>
          </cell>
          <cell r="F610">
            <v>0</v>
          </cell>
          <cell r="G610" t="str">
            <v>2EQUIP</v>
          </cell>
        </row>
        <row r="611">
          <cell r="D611" t="str">
            <v>QOLSYS_IQ2</v>
          </cell>
          <cell r="E611" t="str">
            <v>Qolsys IQ2 Panel 345Mhz radio</v>
          </cell>
          <cell r="F611">
            <v>0</v>
          </cell>
          <cell r="G611" t="str">
            <v>2EQUIP</v>
          </cell>
        </row>
        <row r="612">
          <cell r="D612" t="str">
            <v>QOLSYS_PG</v>
          </cell>
          <cell r="E612" t="str">
            <v>Qolsys IQ2 Panel 9208-0208-124 (PowerG only)</v>
          </cell>
          <cell r="F612">
            <v>0</v>
          </cell>
          <cell r="G612" t="str">
            <v>2EQUIP</v>
          </cell>
        </row>
        <row r="613">
          <cell r="D613" t="str">
            <v>QS_PAD_TOUCH</v>
          </cell>
          <cell r="E613" t="str">
            <v>Qolsys Secondary Touchscreen Keypad</v>
          </cell>
          <cell r="F613">
            <v>199</v>
          </cell>
          <cell r="G613" t="str">
            <v>2EQUIP</v>
          </cell>
        </row>
        <row r="614">
          <cell r="D614" t="str">
            <v>REPEATER</v>
          </cell>
          <cell r="E614" t="str">
            <v>VideoRelay Repeater</v>
          </cell>
          <cell r="F614">
            <v>0</v>
          </cell>
          <cell r="G614" t="str">
            <v>VIDEO</v>
          </cell>
        </row>
        <row r="615">
          <cell r="D615" t="str">
            <v>RETN_OFFER</v>
          </cell>
          <cell r="E615" t="str">
            <v>Retention Offer for Valued Customer</v>
          </cell>
          <cell r="F615">
            <v>0</v>
          </cell>
          <cell r="G615" t="str">
            <v>RMR</v>
          </cell>
        </row>
        <row r="616">
          <cell r="D616" t="str">
            <v>RFRCRD</v>
          </cell>
          <cell r="E616" t="str">
            <v>Monitoring - Franchise Payments</v>
          </cell>
          <cell r="F616">
            <v>0</v>
          </cell>
          <cell r="G616" t="str">
            <v xml:space="preserve"> </v>
          </cell>
        </row>
        <row r="617">
          <cell r="D617" t="str">
            <v>RMR_DISC</v>
          </cell>
          <cell r="E617" t="str">
            <v>$10 Ongoing RMR Discount</v>
          </cell>
          <cell r="F617">
            <v>0</v>
          </cell>
          <cell r="G617" t="str">
            <v xml:space="preserve"> </v>
          </cell>
        </row>
        <row r="618">
          <cell r="D618" t="str">
            <v>S10-2114</v>
          </cell>
          <cell r="E618" t="str">
            <v>AlarmCare Libris Panel</v>
          </cell>
          <cell r="F618">
            <v>0</v>
          </cell>
          <cell r="G618" t="str">
            <v>EQCARE</v>
          </cell>
        </row>
        <row r="619">
          <cell r="D619" t="str">
            <v>S30-0584</v>
          </cell>
          <cell r="E619" t="str">
            <v>Libris Smart Cradle</v>
          </cell>
          <cell r="F619">
            <v>0</v>
          </cell>
          <cell r="G619" t="str">
            <v>EQCARE</v>
          </cell>
        </row>
        <row r="620">
          <cell r="D620" t="str">
            <v>SBC</v>
          </cell>
          <cell r="E620" t="str">
            <v>AlarmVoice Services</v>
          </cell>
          <cell r="F620">
            <v>0</v>
          </cell>
          <cell r="G620" t="str">
            <v>EQUIP</v>
          </cell>
        </row>
        <row r="621">
          <cell r="D621" t="str">
            <v>SBC2DMK</v>
          </cell>
          <cell r="E621" t="str">
            <v>AlarmVoice Services</v>
          </cell>
          <cell r="F621">
            <v>0</v>
          </cell>
          <cell r="G621" t="str">
            <v xml:space="preserve"> </v>
          </cell>
        </row>
        <row r="622">
          <cell r="D622" t="str">
            <v>SBCD</v>
          </cell>
          <cell r="E622" t="str">
            <v>AlarmVoice Services</v>
          </cell>
          <cell r="F622">
            <v>0</v>
          </cell>
          <cell r="G622" t="str">
            <v>EQUIP</v>
          </cell>
        </row>
        <row r="623">
          <cell r="D623" t="str">
            <v>SBCK</v>
          </cell>
          <cell r="E623" t="str">
            <v>AlarmVoice Services</v>
          </cell>
          <cell r="F623">
            <v>0</v>
          </cell>
          <cell r="G623" t="str">
            <v>EQUIP</v>
          </cell>
        </row>
        <row r="624">
          <cell r="D624" t="str">
            <v>SBCM</v>
          </cell>
          <cell r="E624" t="str">
            <v>AlarmVoice Services</v>
          </cell>
          <cell r="F624">
            <v>0</v>
          </cell>
          <cell r="G624" t="str">
            <v>EQUIP</v>
          </cell>
        </row>
        <row r="625">
          <cell r="D625" t="str">
            <v>SERVICE_FEE</v>
          </cell>
          <cell r="E625" t="str">
            <v>Initial Service Fee</v>
          </cell>
          <cell r="F625">
            <v>0</v>
          </cell>
          <cell r="G625" t="str">
            <v>2EQUIP</v>
          </cell>
        </row>
        <row r="626">
          <cell r="D626" t="str">
            <v>SEV_WEATHER</v>
          </cell>
          <cell r="E626" t="str">
            <v>2GIG Severe Weather Alerts</v>
          </cell>
          <cell r="F626">
            <v>0</v>
          </cell>
          <cell r="G626" t="str">
            <v>EQUIP</v>
          </cell>
        </row>
        <row r="627">
          <cell r="D627" t="str">
            <v>SHOCK SENSOR</v>
          </cell>
          <cell r="E627" t="str">
            <v>Simon XT-Interlogix wireless shock sensors</v>
          </cell>
          <cell r="F627">
            <v>59</v>
          </cell>
          <cell r="G627" t="str">
            <v>2EQUIP</v>
          </cell>
        </row>
        <row r="628">
          <cell r="D628" t="str">
            <v>SIMON_XT</v>
          </cell>
          <cell r="E628" t="str">
            <v>Simon_XT ADC Compatible</v>
          </cell>
          <cell r="F628">
            <v>0</v>
          </cell>
          <cell r="G628" t="str">
            <v>2EQUIP</v>
          </cell>
        </row>
        <row r="629">
          <cell r="D629" t="str">
            <v>SNL2DMK</v>
          </cell>
          <cell r="E629" t="str">
            <v>Alarm Services with No Line</v>
          </cell>
          <cell r="F629">
            <v>0</v>
          </cell>
          <cell r="G629" t="str">
            <v xml:space="preserve"> </v>
          </cell>
        </row>
        <row r="630">
          <cell r="D630" t="str">
            <v>STAFF MO_FEE</v>
          </cell>
          <cell r="E630" t="str">
            <v>Telus Staff Monitoring Discount</v>
          </cell>
          <cell r="F630">
            <v>0</v>
          </cell>
          <cell r="G630" t="str">
            <v xml:space="preserve"> </v>
          </cell>
        </row>
        <row r="631">
          <cell r="D631" t="str">
            <v>STAFF_BEAC</v>
          </cell>
          <cell r="E631" t="str">
            <v>Employee/Retiree Discount for AlarmCare - 15%</v>
          </cell>
          <cell r="F631">
            <v>0</v>
          </cell>
          <cell r="G631" t="str">
            <v>EQUIP</v>
          </cell>
        </row>
        <row r="632">
          <cell r="D632" t="str">
            <v>STAFF_DISC</v>
          </cell>
          <cell r="E632" t="str">
            <v>Employee Discount Program - 35%</v>
          </cell>
          <cell r="F632">
            <v>0</v>
          </cell>
          <cell r="G632" t="str">
            <v>EQUIP</v>
          </cell>
        </row>
        <row r="633">
          <cell r="D633" t="str">
            <v>STARTER</v>
          </cell>
          <cell r="E633" t="str">
            <v>Simon XT Secure Bundle</v>
          </cell>
          <cell r="F633">
            <v>0</v>
          </cell>
          <cell r="G633" t="str">
            <v xml:space="preserve"> </v>
          </cell>
        </row>
        <row r="634">
          <cell r="D634" t="str">
            <v>SUPERAVPLUS</v>
          </cell>
          <cell r="E634" t="str">
            <v>AlarmVoice Services</v>
          </cell>
          <cell r="F634">
            <v>0</v>
          </cell>
          <cell r="G634" t="str">
            <v>EQUIP</v>
          </cell>
        </row>
        <row r="635">
          <cell r="D635" t="str">
            <v>SUPERAVS</v>
          </cell>
          <cell r="E635" t="str">
            <v>AlarmVoice Services</v>
          </cell>
          <cell r="F635">
            <v>0</v>
          </cell>
          <cell r="G635" t="str">
            <v>EQUIP</v>
          </cell>
        </row>
        <row r="636">
          <cell r="D636" t="str">
            <v>TX-4200-01-1</v>
          </cell>
          <cell r="E636" t="str">
            <v>Simon XT Panic Button Remote- White</v>
          </cell>
          <cell r="F636">
            <v>39</v>
          </cell>
          <cell r="G636" t="str">
            <v>2EQUIP</v>
          </cell>
        </row>
        <row r="637">
          <cell r="D637" t="str">
            <v>TX-4200-01-2</v>
          </cell>
          <cell r="E637" t="str">
            <v>Simon XT Panic Button Remote - Black</v>
          </cell>
          <cell r="F637">
            <v>39</v>
          </cell>
          <cell r="G637" t="str">
            <v>2EQUIP</v>
          </cell>
        </row>
        <row r="638">
          <cell r="D638" t="str">
            <v>TX-6010-01-1</v>
          </cell>
          <cell r="E638" t="str">
            <v>Simon XT Wireless Smoke Dectector</v>
          </cell>
          <cell r="F638">
            <v>69</v>
          </cell>
          <cell r="G638" t="str">
            <v>2EQUIP</v>
          </cell>
        </row>
        <row r="639">
          <cell r="D639" t="str">
            <v>TX-6310-01-1</v>
          </cell>
          <cell r="E639" t="str">
            <v>Simon XT Wireless CO Detector</v>
          </cell>
          <cell r="F639">
            <v>89</v>
          </cell>
          <cell r="G639" t="str">
            <v>2EQUIP</v>
          </cell>
        </row>
        <row r="640">
          <cell r="D640" t="str">
            <v>TX-E101</v>
          </cell>
          <cell r="E640" t="str">
            <v>Simon XT 4 Button Wireless Keyfob</v>
          </cell>
          <cell r="F640">
            <v>29</v>
          </cell>
          <cell r="G640" t="str">
            <v>2EQUIP</v>
          </cell>
        </row>
        <row r="641">
          <cell r="D641" t="str">
            <v>TX-E201</v>
          </cell>
          <cell r="E641" t="str">
            <v>Simon XT Door/Windor Sensor</v>
          </cell>
          <cell r="F641">
            <v>29</v>
          </cell>
          <cell r="G641" t="str">
            <v>2EQUIP</v>
          </cell>
        </row>
        <row r="642">
          <cell r="D642" t="str">
            <v>TX-E401</v>
          </cell>
          <cell r="E642" t="str">
            <v>Simon XT Tilt Sensor</v>
          </cell>
          <cell r="F642">
            <v>59</v>
          </cell>
          <cell r="G642" t="str">
            <v>2EQUIP</v>
          </cell>
        </row>
        <row r="643">
          <cell r="D643" t="str">
            <v>TX-E611</v>
          </cell>
          <cell r="E643" t="str">
            <v>Simon XT Flood and Freeze Sensor</v>
          </cell>
          <cell r="F643">
            <v>59</v>
          </cell>
          <cell r="G643" t="str">
            <v>2EQUIP</v>
          </cell>
        </row>
        <row r="644">
          <cell r="D644" t="str">
            <v>USBKEY</v>
          </cell>
          <cell r="E644" t="str">
            <v>USB Key Formatted w CPE</v>
          </cell>
          <cell r="F644">
            <v>0</v>
          </cell>
          <cell r="G644" t="str">
            <v>VIDEO</v>
          </cell>
        </row>
        <row r="645">
          <cell r="D645" t="str">
            <v>USFLSTTAX</v>
          </cell>
          <cell r="E645" t="str">
            <v>US FL  State Tax</v>
          </cell>
          <cell r="F645">
            <v>0</v>
          </cell>
          <cell r="G645" t="str">
            <v>USFLCA</v>
          </cell>
        </row>
        <row r="646">
          <cell r="D646" t="str">
            <v>USNCSTTAX</v>
          </cell>
          <cell r="E646" t="str">
            <v>US NC State Tax</v>
          </cell>
          <cell r="F646">
            <v>0</v>
          </cell>
          <cell r="G646" t="str">
            <v>USNCTA</v>
          </cell>
        </row>
        <row r="647">
          <cell r="D647" t="str">
            <v>VALASSIS</v>
          </cell>
          <cell r="E647" t="str">
            <v>VALASSIS-Postcard -3 Months NC Monitoring</v>
          </cell>
          <cell r="F647">
            <v>0</v>
          </cell>
          <cell r="G647" t="str">
            <v>RMR</v>
          </cell>
        </row>
        <row r="648">
          <cell r="D648" t="str">
            <v>VALPAK</v>
          </cell>
          <cell r="E648" t="str">
            <v>VALPAK - 2 Months NC Monitoring</v>
          </cell>
          <cell r="F648">
            <v>0</v>
          </cell>
          <cell r="G648" t="str">
            <v>RMR</v>
          </cell>
        </row>
        <row r="649">
          <cell r="D649" t="str">
            <v>VC726</v>
          </cell>
          <cell r="E649" t="str">
            <v>ADC Indoor/Outdoor Bullet Cameral</v>
          </cell>
          <cell r="F649">
            <v>199</v>
          </cell>
          <cell r="G649" t="str">
            <v>2EQUIP</v>
          </cell>
        </row>
        <row r="650">
          <cell r="D650" t="str">
            <v>VC826</v>
          </cell>
          <cell r="E650" t="str">
            <v>ADC Indoor/Outdoor Dome Cameral</v>
          </cell>
          <cell r="F650">
            <v>199</v>
          </cell>
          <cell r="G650" t="str">
            <v>2EQUIP</v>
          </cell>
        </row>
        <row r="651">
          <cell r="D651" t="str">
            <v>VCAMCOM2</v>
          </cell>
          <cell r="E651" t="str">
            <v>VR Service for Additiional Camera-Com_B</v>
          </cell>
          <cell r="F651">
            <v>0</v>
          </cell>
          <cell r="G651" t="str">
            <v>VIDEO</v>
          </cell>
        </row>
        <row r="652">
          <cell r="D652" t="str">
            <v>VELCRO</v>
          </cell>
          <cell r="E652" t="str">
            <v>Velcro (box)</v>
          </cell>
          <cell r="F652">
            <v>0</v>
          </cell>
          <cell r="G652" t="str">
            <v>2EQUIP</v>
          </cell>
        </row>
        <row r="653">
          <cell r="D653" t="str">
            <v>VID_EXPANS</v>
          </cell>
          <cell r="E653" t="str">
            <v>Video Expansion Pack from ADC</v>
          </cell>
          <cell r="F653">
            <v>0</v>
          </cell>
          <cell r="G653" t="str">
            <v xml:space="preserve"> </v>
          </cell>
        </row>
        <row r="654">
          <cell r="D654" t="str">
            <v>VISTA-20PCN</v>
          </cell>
          <cell r="E654" t="str">
            <v>Honeywell Vista 20 Panel</v>
          </cell>
          <cell r="F654">
            <v>0</v>
          </cell>
          <cell r="G654" t="str">
            <v>EQUIP</v>
          </cell>
        </row>
        <row r="655">
          <cell r="D655" t="str">
            <v>VR_PKVID1_NC</v>
          </cell>
          <cell r="E655" t="str">
            <v>No Installation Fee Promotion</v>
          </cell>
          <cell r="F655">
            <v>-79.989999999999995</v>
          </cell>
          <cell r="G655" t="str">
            <v>EQDISH</v>
          </cell>
        </row>
        <row r="656">
          <cell r="D656" t="str">
            <v>VRCAMERA</v>
          </cell>
          <cell r="E656" t="str">
            <v>VR Service for Additiional Camera</v>
          </cell>
          <cell r="F656">
            <v>49.99</v>
          </cell>
          <cell r="G656" t="str">
            <v>VIDEO</v>
          </cell>
        </row>
        <row r="657">
          <cell r="D657" t="str">
            <v>VRCRED_SA</v>
          </cell>
          <cell r="E657" t="str">
            <v>Video Relay Service Credit offered by Sale</v>
          </cell>
          <cell r="F657">
            <v>0</v>
          </cell>
          <cell r="G657" t="str">
            <v>RV_SA</v>
          </cell>
        </row>
        <row r="658">
          <cell r="D658" t="str">
            <v>VRDISC_JV</v>
          </cell>
          <cell r="E658" t="str">
            <v>Jacksonville Installation Promotion</v>
          </cell>
          <cell r="F658">
            <v>-79.989999999999995</v>
          </cell>
          <cell r="G658" t="str">
            <v>VEDISS</v>
          </cell>
        </row>
        <row r="659">
          <cell r="D659" t="str">
            <v>VRDISC_ONT</v>
          </cell>
          <cell r="E659" t="str">
            <v>Ontario Installation Promotion</v>
          </cell>
          <cell r="F659">
            <v>-100</v>
          </cell>
          <cell r="G659" t="str">
            <v>EQDISS</v>
          </cell>
        </row>
        <row r="660">
          <cell r="D660" t="str">
            <v>VRINSTALL</v>
          </cell>
          <cell r="E660" t="str">
            <v>Non-Standard VR Installation Charge</v>
          </cell>
          <cell r="F660">
            <v>0</v>
          </cell>
          <cell r="G660" t="str">
            <v>VIDEO</v>
          </cell>
        </row>
        <row r="661">
          <cell r="D661" t="str">
            <v>VRLIGHT</v>
          </cell>
          <cell r="E661" t="str">
            <v>VR LED Motion Light</v>
          </cell>
          <cell r="F661">
            <v>39.99</v>
          </cell>
          <cell r="G661" t="str">
            <v>VIDEO</v>
          </cell>
        </row>
        <row r="662">
          <cell r="D662" t="str">
            <v>VRSIGN</v>
          </cell>
          <cell r="E662" t="str">
            <v>AlarmForce VR Lawn Sign</v>
          </cell>
          <cell r="F662">
            <v>0</v>
          </cell>
          <cell r="G662" t="str">
            <v>VIDEO</v>
          </cell>
        </row>
        <row r="663">
          <cell r="D663" t="str">
            <v>VWAP</v>
          </cell>
          <cell r="E663" t="str">
            <v>Wireless Router for 3G/4G Installation</v>
          </cell>
          <cell r="F663">
            <v>75</v>
          </cell>
          <cell r="G663" t="str">
            <v>VIDEO</v>
          </cell>
        </row>
        <row r="664">
          <cell r="D664" t="str">
            <v>WA105DBZ</v>
          </cell>
          <cell r="E664" t="str">
            <v>: Z-Wave Sounder OR Siren</v>
          </cell>
          <cell r="F664">
            <v>69</v>
          </cell>
          <cell r="G664" t="str">
            <v>2EQUIP</v>
          </cell>
        </row>
        <row r="665">
          <cell r="D665" t="str">
            <v>WEATHER2PNL</v>
          </cell>
          <cell r="E665" t="str">
            <v>WeatherToPanel Services</v>
          </cell>
          <cell r="F665">
            <v>0</v>
          </cell>
          <cell r="G665" t="str">
            <v>EQUIP</v>
          </cell>
        </row>
        <row r="666">
          <cell r="D666" t="str">
            <v>WIFI-AP-ANT</v>
          </cell>
          <cell r="E666" t="str">
            <v>Repeater Antenna</v>
          </cell>
          <cell r="F666">
            <v>0</v>
          </cell>
          <cell r="G666" t="str">
            <v>VIDEO</v>
          </cell>
        </row>
        <row r="667">
          <cell r="D667" t="str">
            <v>WIFI-CAM-ANT</v>
          </cell>
          <cell r="E667" t="str">
            <v>3dBi Antenna</v>
          </cell>
          <cell r="F667">
            <v>0</v>
          </cell>
          <cell r="G667" t="str">
            <v>VIDEO</v>
          </cell>
        </row>
        <row r="668">
          <cell r="D668" t="str">
            <v>WIFI_EXTEND</v>
          </cell>
          <cell r="E668" t="str">
            <v>2 GIG WI-FI Range Extender</v>
          </cell>
          <cell r="F668">
            <v>0</v>
          </cell>
          <cell r="G668" t="str">
            <v>2EQUIP</v>
          </cell>
        </row>
        <row r="669">
          <cell r="D669" t="str">
            <v>WIFIBUNDLE</v>
          </cell>
          <cell r="E669" t="str">
            <v>WIFI Command Bundle-2 HomeAuto. no Camera</v>
          </cell>
          <cell r="F669">
            <v>0</v>
          </cell>
          <cell r="G669" t="str">
            <v>RWDR</v>
          </cell>
        </row>
        <row r="670">
          <cell r="D670" t="str">
            <v>WIFIDLINK</v>
          </cell>
          <cell r="E670" t="str">
            <v>WIFI D-LINK N 300 Router</v>
          </cell>
          <cell r="F670">
            <v>0</v>
          </cell>
          <cell r="G670" t="str">
            <v>EQAFC</v>
          </cell>
        </row>
        <row r="671">
          <cell r="D671" t="str">
            <v>WIFIDRLK</v>
          </cell>
          <cell r="E671" t="str">
            <v>WIFI Door Lock</v>
          </cell>
          <cell r="F671">
            <v>199.99</v>
          </cell>
          <cell r="G671" t="str">
            <v>EQWDR</v>
          </cell>
        </row>
        <row r="672">
          <cell r="D672" t="str">
            <v>WIFIDRLK_B</v>
          </cell>
          <cell r="E672" t="str">
            <v>WIFI Door Lock with Bundle</v>
          </cell>
          <cell r="F672">
            <v>0</v>
          </cell>
          <cell r="G672" t="str">
            <v xml:space="preserve"> </v>
          </cell>
        </row>
        <row r="673">
          <cell r="D673" t="str">
            <v>WIFIHOME_B</v>
          </cell>
          <cell r="E673" t="str">
            <v>WiFi Home Automation Command Bundle</v>
          </cell>
          <cell r="F673">
            <v>0</v>
          </cell>
          <cell r="G673" t="str">
            <v>EQWTS</v>
          </cell>
        </row>
        <row r="674">
          <cell r="D674" t="str">
            <v>WIFIKEYPAD_W</v>
          </cell>
          <cell r="E674" t="str">
            <v>WIFI White Soft Keypad</v>
          </cell>
          <cell r="F674">
            <v>99</v>
          </cell>
          <cell r="G674" t="str">
            <v>EQWKP</v>
          </cell>
        </row>
        <row r="675">
          <cell r="D675" t="str">
            <v>WIFIPLUG</v>
          </cell>
          <cell r="E675" t="str">
            <v>WIFI Plug Control</v>
          </cell>
          <cell r="F675">
            <v>49.95</v>
          </cell>
          <cell r="G675" t="str">
            <v>EQWPP</v>
          </cell>
        </row>
        <row r="676">
          <cell r="D676" t="str">
            <v>WIFISKEYPAD</v>
          </cell>
          <cell r="E676" t="str">
            <v>WIFI Black Soft Keypad</v>
          </cell>
          <cell r="F676">
            <v>99</v>
          </cell>
          <cell r="G676" t="str">
            <v>EQWKP</v>
          </cell>
        </row>
        <row r="677">
          <cell r="D677" t="str">
            <v>WIFITSTAT</v>
          </cell>
          <cell r="E677" t="str">
            <v>WIFI Thermostat</v>
          </cell>
          <cell r="F677">
            <v>149.99</v>
          </cell>
          <cell r="G677" t="str">
            <v>EQWTS</v>
          </cell>
        </row>
        <row r="678">
          <cell r="D678" t="str">
            <v>WIFITSTAT_B</v>
          </cell>
          <cell r="E678" t="str">
            <v>WIFI Thermostat with Bundle</v>
          </cell>
          <cell r="F678">
            <v>0</v>
          </cell>
          <cell r="G678" t="str">
            <v xml:space="preserve"> </v>
          </cell>
        </row>
        <row r="679">
          <cell r="D679" t="str">
            <v>WLS914-433</v>
          </cell>
          <cell r="E679" t="str">
            <v>Wireless Motion for HW</v>
          </cell>
          <cell r="F679">
            <v>99</v>
          </cell>
          <cell r="G679" t="str">
            <v>HWE</v>
          </cell>
        </row>
        <row r="680">
          <cell r="D680" t="str">
            <v>WS7</v>
          </cell>
          <cell r="E680" t="str">
            <v>Water Sensor</v>
          </cell>
          <cell r="F680">
            <v>69</v>
          </cell>
          <cell r="G680" t="str">
            <v>EQUIP</v>
          </cell>
        </row>
        <row r="681">
          <cell r="D681" t="str">
            <v>WST- 302</v>
          </cell>
          <cell r="E681" t="str">
            <v>Ecolink Shock Sensor</v>
          </cell>
          <cell r="F681">
            <v>59</v>
          </cell>
          <cell r="G681" t="str">
            <v>2EQUIP</v>
          </cell>
        </row>
        <row r="682">
          <cell r="D682" t="str">
            <v>WW-TRANSLATR</v>
          </cell>
          <cell r="E682" t="str">
            <v>Interloxix Resolution Wireless to Wireless Translater</v>
          </cell>
          <cell r="F682">
            <v>0</v>
          </cell>
          <cell r="G682" t="str">
            <v>2EQUIP</v>
          </cell>
        </row>
        <row r="683">
          <cell r="D683" t="str">
            <v>Z_DSD37_ZWUS</v>
          </cell>
          <cell r="E683" t="str">
            <v>2 GIG Z-Wave signal Extender</v>
          </cell>
          <cell r="F683">
            <v>0</v>
          </cell>
          <cell r="G683" t="str">
            <v>EQUIP</v>
          </cell>
        </row>
        <row r="684">
          <cell r="D684" t="str">
            <v>01_CDNNLDISC</v>
          </cell>
          <cell r="E684" t="str">
            <v>50% CellWave Installation Promo</v>
          </cell>
          <cell r="F684">
            <v>-49.5</v>
          </cell>
          <cell r="G684" t="str">
            <v>EQDHOP</v>
          </cell>
        </row>
        <row r="685">
          <cell r="D685" t="str">
            <v>01_DISC25</v>
          </cell>
          <cell r="E685" t="str">
            <v>25% Peripheral Promotion</v>
          </cell>
          <cell r="F685">
            <v>0</v>
          </cell>
          <cell r="G685" t="str">
            <v>EQDHOP</v>
          </cell>
        </row>
        <row r="686">
          <cell r="D686" t="str">
            <v>01_DISCSALES</v>
          </cell>
          <cell r="E686" t="str">
            <v>50% Peripheral Promotion</v>
          </cell>
          <cell r="F686">
            <v>0</v>
          </cell>
          <cell r="G686" t="str">
            <v>EQDHOP</v>
          </cell>
        </row>
        <row r="687">
          <cell r="D687" t="str">
            <v>01_NLDISC</v>
          </cell>
          <cell r="E687" t="str">
            <v>Free Cellwave Installation Promo</v>
          </cell>
          <cell r="F687">
            <v>-99</v>
          </cell>
          <cell r="G687" t="str">
            <v>EQDHOP</v>
          </cell>
        </row>
        <row r="688">
          <cell r="D688" t="str">
            <v>122WP05</v>
          </cell>
          <cell r="E688" t="str">
            <v>Video System Adapter</v>
          </cell>
          <cell r="F688">
            <v>25</v>
          </cell>
          <cell r="G688" t="str">
            <v>EQUIP</v>
          </cell>
        </row>
        <row r="689">
          <cell r="D689" t="str">
            <v>14A-2S2</v>
          </cell>
          <cell r="E689" t="str">
            <v>C-Cell Battery for DR Chime Rx</v>
          </cell>
          <cell r="F689">
            <v>0</v>
          </cell>
          <cell r="G689" t="str">
            <v>VIDEO</v>
          </cell>
        </row>
        <row r="690">
          <cell r="D690" t="str">
            <v>20FOR24</v>
          </cell>
          <cell r="E690" t="str">
            <v>Bell Internet Offer #2 $20 for 24 Months Discount</v>
          </cell>
          <cell r="F690">
            <v>0</v>
          </cell>
          <cell r="G690" t="str">
            <v xml:space="preserve"> </v>
          </cell>
        </row>
        <row r="691">
          <cell r="D691" t="str">
            <v>2GIG-3GBX-A</v>
          </cell>
          <cell r="E691" t="str">
            <v>GC3 3G Cell Radio Module (Bell) with antenna</v>
          </cell>
          <cell r="F691">
            <v>0</v>
          </cell>
          <cell r="G691" t="str">
            <v>2EQUIP</v>
          </cell>
        </row>
        <row r="692">
          <cell r="D692" t="str">
            <v>2GIG-CP-DESK</v>
          </cell>
          <cell r="E692" t="str">
            <v>2 GIG GC2 Desktop Kit Cradle Bracket</v>
          </cell>
          <cell r="F692">
            <v>0</v>
          </cell>
          <cell r="G692" t="str">
            <v>2EQUIP</v>
          </cell>
        </row>
        <row r="693">
          <cell r="D693" t="str">
            <v>2GIG-F1-345</v>
          </cell>
          <cell r="E693" t="str">
            <v>2 GIG 4200x Fall Detection PHB</v>
          </cell>
          <cell r="F693">
            <v>0</v>
          </cell>
          <cell r="G693" t="str">
            <v>2EQUIP</v>
          </cell>
        </row>
        <row r="694">
          <cell r="D694" t="str">
            <v>2GIG-F1-CF</v>
          </cell>
          <cell r="E694" t="str">
            <v>2 GIG 2nd Fall Decention with CF</v>
          </cell>
          <cell r="F694">
            <v>0</v>
          </cell>
          <cell r="G694" t="str">
            <v xml:space="preserve"> </v>
          </cell>
        </row>
        <row r="695">
          <cell r="D695" t="str">
            <v>2GIG-GC2</v>
          </cell>
          <cell r="E695" t="str">
            <v>2GIG-CP21-345 GoControl Security Automation System</v>
          </cell>
          <cell r="F695">
            <v>0</v>
          </cell>
          <cell r="G695" t="str">
            <v>2EQUIP</v>
          </cell>
        </row>
        <row r="696">
          <cell r="D696" t="str">
            <v>2GIG-GC2F</v>
          </cell>
          <cell r="E696" t="str">
            <v>2GIG-CP21-345C GoControl Frech Security System</v>
          </cell>
          <cell r="F696">
            <v>0</v>
          </cell>
          <cell r="G696" t="str">
            <v>2EQUIP</v>
          </cell>
        </row>
        <row r="697">
          <cell r="D697" t="str">
            <v>2GIG-GC3GRA</v>
          </cell>
          <cell r="E697" t="str">
            <v xml:space="preserve"> 2GIG GC3 3G Cell Radio Module (Rogers)</v>
          </cell>
          <cell r="F697">
            <v>0</v>
          </cell>
          <cell r="G697" t="str">
            <v>2EQUIP</v>
          </cell>
        </row>
        <row r="698">
          <cell r="D698" t="str">
            <v>2GIG-GC3GRXA</v>
          </cell>
          <cell r="E698" t="str">
            <v>2GIG GC3 3G Cell Radio Module wAntena(Rogers)</v>
          </cell>
          <cell r="F698">
            <v>0</v>
          </cell>
          <cell r="G698" t="str">
            <v>2EQUIP</v>
          </cell>
        </row>
        <row r="699">
          <cell r="D699" t="str">
            <v>2GIG-GCCDMVX</v>
          </cell>
          <cell r="E699" t="str">
            <v>2GIG GC3 3G Cell Radio Module wAntena(Verizon)</v>
          </cell>
          <cell r="F699">
            <v>0</v>
          </cell>
          <cell r="G699" t="str">
            <v>2EQUIP</v>
          </cell>
        </row>
        <row r="700">
          <cell r="D700" t="str">
            <v>2GIG-PHB-345</v>
          </cell>
          <cell r="E700" t="str">
            <v>2GIG 4200x Pendant/Wristband</v>
          </cell>
          <cell r="F700">
            <v>0</v>
          </cell>
          <cell r="G700" t="str">
            <v>2EQUIP</v>
          </cell>
        </row>
        <row r="701">
          <cell r="D701" t="str">
            <v>2GIG-PHB-CF</v>
          </cell>
          <cell r="E701" t="str">
            <v>2GIG 4200x Pendant/Wristband w/CF</v>
          </cell>
          <cell r="F701">
            <v>0</v>
          </cell>
          <cell r="G701" t="str">
            <v xml:space="preserve"> </v>
          </cell>
        </row>
        <row r="702">
          <cell r="D702" t="str">
            <v>2GIG-RPTR</v>
          </cell>
          <cell r="E702" t="str">
            <v>Wireless Indoor Repeater</v>
          </cell>
          <cell r="F702">
            <v>50</v>
          </cell>
          <cell r="G702" t="str">
            <v>2EQUIP</v>
          </cell>
        </row>
        <row r="703">
          <cell r="D703" t="str">
            <v>2GIG_3GTLXA</v>
          </cell>
          <cell r="E703" t="str">
            <v>2GIG GC3 3G Cell Radio Module (Telus)</v>
          </cell>
          <cell r="F703">
            <v>0</v>
          </cell>
          <cell r="G703" t="str">
            <v>2EQUIP</v>
          </cell>
        </row>
        <row r="704">
          <cell r="D704" t="str">
            <v>2GIG_5800PIR</v>
          </cell>
          <cell r="E704" t="str">
            <v>2GIG- Cold Weather Motion Dectector</v>
          </cell>
          <cell r="F704">
            <v>299</v>
          </cell>
          <cell r="G704" t="str">
            <v>2EQUIP</v>
          </cell>
        </row>
        <row r="705">
          <cell r="D705" t="str">
            <v>2GIG_5816OD</v>
          </cell>
          <cell r="E705" t="str">
            <v>2GIG Cold Weather Contact</v>
          </cell>
          <cell r="F705">
            <v>99</v>
          </cell>
          <cell r="G705" t="str">
            <v>2EQUIP</v>
          </cell>
        </row>
        <row r="706">
          <cell r="D706" t="str">
            <v>2GIG_ANT3X</v>
          </cell>
          <cell r="E706" t="str">
            <v>Internal Cell Radio Module Antenna</v>
          </cell>
          <cell r="F706">
            <v>0</v>
          </cell>
          <cell r="G706" t="str">
            <v>2EQUIP</v>
          </cell>
        </row>
        <row r="707">
          <cell r="D707" t="str">
            <v>2GIG_CO3_345</v>
          </cell>
          <cell r="E707" t="str">
            <v>2 GIG Wireless CO Detector</v>
          </cell>
          <cell r="F707">
            <v>89</v>
          </cell>
          <cell r="G707" t="str">
            <v>2EQUIP</v>
          </cell>
        </row>
        <row r="708">
          <cell r="D708" t="str">
            <v>2GIG_DBELL</v>
          </cell>
          <cell r="E708" t="str">
            <v>2GIG Wireless Door Bell</v>
          </cell>
          <cell r="F708">
            <v>49</v>
          </cell>
          <cell r="G708" t="str">
            <v>2EQUIP</v>
          </cell>
        </row>
        <row r="709">
          <cell r="D709" t="str">
            <v>2GIG_DW10_34</v>
          </cell>
          <cell r="E709" t="str">
            <v>2GIG_Thin Door/Window Contact</v>
          </cell>
          <cell r="F709">
            <v>29</v>
          </cell>
          <cell r="G709" t="str">
            <v>2EQUIP</v>
          </cell>
        </row>
        <row r="710">
          <cell r="D710" t="str">
            <v>2GIG_DW20R</v>
          </cell>
          <cell r="E710" t="str">
            <v>2GIG Recessed Door Contact</v>
          </cell>
          <cell r="F710">
            <v>49</v>
          </cell>
          <cell r="G710" t="str">
            <v>2EQUIP</v>
          </cell>
        </row>
        <row r="711">
          <cell r="D711" t="str">
            <v>2GIG_DW40</v>
          </cell>
          <cell r="E711" t="str">
            <v>2GIG Bypassable Micro Door.Window Contact</v>
          </cell>
          <cell r="F711">
            <v>39</v>
          </cell>
          <cell r="G711" t="str">
            <v>2EQUIP</v>
          </cell>
        </row>
        <row r="712">
          <cell r="D712" t="str">
            <v>2GIG_FT1345</v>
          </cell>
          <cell r="E712" t="str">
            <v>2GIG Flood Sensor</v>
          </cell>
          <cell r="F712">
            <v>59</v>
          </cell>
          <cell r="G712" t="str">
            <v>2EQUIP</v>
          </cell>
        </row>
        <row r="713">
          <cell r="D713" t="str">
            <v>2GIG_GB1_345</v>
          </cell>
          <cell r="E713" t="str">
            <v>2GIG Glass Break Dectector</v>
          </cell>
          <cell r="F713">
            <v>59</v>
          </cell>
          <cell r="G713" t="str">
            <v>2EQUIP</v>
          </cell>
        </row>
        <row r="714">
          <cell r="D714" t="str">
            <v>2GIG_GC3GAXA</v>
          </cell>
          <cell r="E714" t="str">
            <v>2GIG- GC3G AT&amp;T Radio Module with antenna</v>
          </cell>
          <cell r="F714">
            <v>0</v>
          </cell>
          <cell r="G714" t="str">
            <v>2EQUIP</v>
          </cell>
        </row>
        <row r="715">
          <cell r="D715" t="str">
            <v>2GIG_GCCDMVA</v>
          </cell>
          <cell r="E715" t="str">
            <v>2 GIG GC3 3G Cell Radio Module (Verizon)</v>
          </cell>
          <cell r="F715">
            <v>0</v>
          </cell>
          <cell r="G715" t="str">
            <v>2EQUIP</v>
          </cell>
        </row>
        <row r="716">
          <cell r="D716" t="str">
            <v>2GIG_GCTBZ48</v>
          </cell>
          <cell r="E716" t="str">
            <v>2GIG Z_Wave Battery Power Smart Thermostat</v>
          </cell>
          <cell r="F716">
            <v>99</v>
          </cell>
          <cell r="G716" t="str">
            <v>2EQUIP</v>
          </cell>
        </row>
        <row r="717">
          <cell r="D717" t="str">
            <v>2GIG_GD00Z_4</v>
          </cell>
          <cell r="E717" t="str">
            <v>2GIG Z-Wave Garage Door Opener wRemote</v>
          </cell>
          <cell r="F717">
            <v>99</v>
          </cell>
          <cell r="G717" t="str">
            <v>2EQUIP</v>
          </cell>
        </row>
        <row r="718">
          <cell r="D718" t="str">
            <v>2GIG_GD00Z_5</v>
          </cell>
          <cell r="E718" t="str">
            <v>2GIG ZWave Garage Door Opener Remote Control</v>
          </cell>
          <cell r="F718">
            <v>99</v>
          </cell>
          <cell r="G718" t="str">
            <v>2EQUIP</v>
          </cell>
        </row>
        <row r="719">
          <cell r="D719" t="str">
            <v>2GIG_GDR1345</v>
          </cell>
          <cell r="E719" t="str">
            <v>2GIG Garage Door Remote Module</v>
          </cell>
          <cell r="F719">
            <v>0</v>
          </cell>
          <cell r="G719" t="str">
            <v>2EQUIP</v>
          </cell>
        </row>
        <row r="720">
          <cell r="D720" t="str">
            <v>2GIG_IMAGE1</v>
          </cell>
          <cell r="E720" t="str">
            <v>2GIG Image Sensor</v>
          </cell>
          <cell r="F720">
            <v>119</v>
          </cell>
          <cell r="G720" t="str">
            <v>2EQUIP</v>
          </cell>
        </row>
        <row r="721">
          <cell r="D721" t="str">
            <v>2GIG_KEY2</v>
          </cell>
          <cell r="E721" t="str">
            <v>2GIG 4 Button Key Ring Remote</v>
          </cell>
          <cell r="F721">
            <v>29</v>
          </cell>
          <cell r="G721" t="str">
            <v>2EQUIP</v>
          </cell>
        </row>
        <row r="722">
          <cell r="D722" t="str">
            <v>2GIG_LB60Z</v>
          </cell>
          <cell r="E722" t="str">
            <v>2GIG ZWave LED 60-watt Light Bulb</v>
          </cell>
          <cell r="F722">
            <v>49</v>
          </cell>
          <cell r="G722" t="str">
            <v>2EQUIP</v>
          </cell>
        </row>
        <row r="723">
          <cell r="D723" t="str">
            <v>2GIG_LB65R6Z</v>
          </cell>
          <cell r="E723" t="str">
            <v>2GIG Z_Wave Indoor Light Recessed Bulb</v>
          </cell>
          <cell r="F723">
            <v>49</v>
          </cell>
          <cell r="G723" t="str">
            <v>2EQUIP</v>
          </cell>
        </row>
        <row r="724">
          <cell r="D724" t="str">
            <v>2GIG_LBR30Z</v>
          </cell>
          <cell r="E724" t="str">
            <v>2 GIG Z_Wave Inddor Flood Light Bulb</v>
          </cell>
          <cell r="F724">
            <v>49</v>
          </cell>
          <cell r="G724" t="str">
            <v>2EQUIP</v>
          </cell>
        </row>
        <row r="725">
          <cell r="D725" t="str">
            <v>2GIG_LINECFF</v>
          </cell>
          <cell r="E725" t="str">
            <v>Firefighter (Connects existing HW Smokes)</v>
          </cell>
          <cell r="F725">
            <v>69</v>
          </cell>
          <cell r="G725" t="str">
            <v>2EQUIP</v>
          </cell>
        </row>
        <row r="726">
          <cell r="D726" t="str">
            <v>2GIG_PAD1</v>
          </cell>
          <cell r="E726" t="str">
            <v>2GIG Wireless Keypad</v>
          </cell>
          <cell r="F726">
            <v>49</v>
          </cell>
          <cell r="G726" t="str">
            <v>2EQUIP</v>
          </cell>
        </row>
        <row r="727">
          <cell r="D727" t="str">
            <v>2GIG_PANIC1</v>
          </cell>
          <cell r="E727" t="str">
            <v>2GIG Panic Button Remote</v>
          </cell>
          <cell r="F727">
            <v>39</v>
          </cell>
          <cell r="G727" t="str">
            <v>2EQUIP</v>
          </cell>
        </row>
        <row r="728">
          <cell r="D728" t="str">
            <v>2GIG_PD300EM</v>
          </cell>
          <cell r="E728" t="str">
            <v>2 GIG ZWave Plug in Lamp Module(PD300EMZ5-1)</v>
          </cell>
          <cell r="F728">
            <v>49</v>
          </cell>
          <cell r="G728" t="str">
            <v>2EQUIP</v>
          </cell>
        </row>
        <row r="729">
          <cell r="D729" t="str">
            <v>2GIG_PD300Z2</v>
          </cell>
          <cell r="E729" t="str">
            <v>2 GIG ZWave Plug in Lamp Module</v>
          </cell>
          <cell r="F729">
            <v>49</v>
          </cell>
          <cell r="G729" t="str">
            <v>2EQUIP</v>
          </cell>
        </row>
        <row r="730">
          <cell r="D730" t="str">
            <v>2GIG_PS15EMZ</v>
          </cell>
          <cell r="E730" t="str">
            <v>2GIG Z_Wave Plug in Appliance Module(PS15EMZ5-1)</v>
          </cell>
          <cell r="F730">
            <v>49</v>
          </cell>
          <cell r="G730" t="str">
            <v>2EQUIP</v>
          </cell>
        </row>
        <row r="731">
          <cell r="D731" t="str">
            <v>2GIG_PS15Z-2</v>
          </cell>
          <cell r="E731" t="str">
            <v>2GIG Z_Wave Plug in Appliance Module</v>
          </cell>
          <cell r="F731">
            <v>49</v>
          </cell>
          <cell r="G731" t="str">
            <v>2EQUIP</v>
          </cell>
        </row>
        <row r="732">
          <cell r="D732" t="str">
            <v>2GIG_TAKE_KI</v>
          </cell>
          <cell r="E732" t="str">
            <v>Hardwired Alarm System Conversion Kit</v>
          </cell>
          <cell r="F732">
            <v>0</v>
          </cell>
          <cell r="G732" t="str">
            <v>2HWE</v>
          </cell>
        </row>
        <row r="733">
          <cell r="D733" t="str">
            <v>2GIG_TAKE345</v>
          </cell>
          <cell r="E733" t="str">
            <v>H/W 2GIG Super Switch Wireless Takeover Module</v>
          </cell>
          <cell r="F733">
            <v>79</v>
          </cell>
          <cell r="G733" t="str">
            <v>2HWE</v>
          </cell>
        </row>
        <row r="734">
          <cell r="D734" t="str">
            <v>2GIG_TILT345</v>
          </cell>
          <cell r="E734" t="str">
            <v>2 GIG Tilt Sensor</v>
          </cell>
          <cell r="F734">
            <v>59</v>
          </cell>
          <cell r="G734" t="str">
            <v>2EQUIP</v>
          </cell>
        </row>
        <row r="735">
          <cell r="D735" t="str">
            <v>2GIG_TS1_E</v>
          </cell>
          <cell r="E735" t="str">
            <v>2GIG Wireless Touch Screen Keypad</v>
          </cell>
          <cell r="F735">
            <v>150</v>
          </cell>
          <cell r="G735" t="str">
            <v>2EQUIP</v>
          </cell>
        </row>
        <row r="736">
          <cell r="D736" t="str">
            <v>2GIG_UPDV</v>
          </cell>
          <cell r="E736" t="str">
            <v>Universal Update Device</v>
          </cell>
          <cell r="F736">
            <v>0</v>
          </cell>
          <cell r="G736" t="str">
            <v>2EQUIP</v>
          </cell>
        </row>
        <row r="737">
          <cell r="D737" t="str">
            <v>2GIG_WD1000Z</v>
          </cell>
          <cell r="E737" t="str">
            <v>2GIG ZWave Wall Dimmer</v>
          </cell>
          <cell r="F737">
            <v>49</v>
          </cell>
          <cell r="G737" t="str">
            <v>2EQUIP</v>
          </cell>
        </row>
        <row r="738">
          <cell r="D738" t="str">
            <v>2GIG_WD500Z1</v>
          </cell>
          <cell r="E738" t="str">
            <v>2GIG ZWave Wall Dimmer</v>
          </cell>
          <cell r="F738">
            <v>49</v>
          </cell>
          <cell r="G738" t="str">
            <v>2EQUIP</v>
          </cell>
        </row>
        <row r="739">
          <cell r="D739" t="str">
            <v>2GIG_XCVR2</v>
          </cell>
          <cell r="E739" t="str">
            <v>2GIG 900MHz Transceiver</v>
          </cell>
          <cell r="F739">
            <v>0</v>
          </cell>
          <cell r="G739" t="str">
            <v>2EQUIP</v>
          </cell>
        </row>
        <row r="740">
          <cell r="D740" t="str">
            <v>2GIGHOMEAUTO</v>
          </cell>
          <cell r="E740" t="str">
            <v>2GIG Home Automation Monitoring</v>
          </cell>
          <cell r="F740">
            <v>0</v>
          </cell>
          <cell r="G740" t="str">
            <v xml:space="preserve"> </v>
          </cell>
        </row>
        <row r="741">
          <cell r="D741" t="str">
            <v>2GNL</v>
          </cell>
          <cell r="E741" t="str">
            <v>Alarm Services with No Line</v>
          </cell>
          <cell r="F741">
            <v>0</v>
          </cell>
          <cell r="G741" t="str">
            <v>EQUIP</v>
          </cell>
        </row>
        <row r="742">
          <cell r="D742" t="str">
            <v>2GNLTW</v>
          </cell>
          <cell r="E742" t="str">
            <v>Alarm Services with No Line</v>
          </cell>
          <cell r="F742">
            <v>0</v>
          </cell>
          <cell r="G742" t="str">
            <v>EQUIP</v>
          </cell>
        </row>
        <row r="743">
          <cell r="D743" t="str">
            <v>2WAYVOICE</v>
          </cell>
          <cell r="E743" t="str">
            <v>Two Way Voice Service</v>
          </cell>
          <cell r="F743">
            <v>0</v>
          </cell>
          <cell r="G743" t="str">
            <v>EQUIP</v>
          </cell>
        </row>
        <row r="744">
          <cell r="D744" t="str">
            <v>3GNL</v>
          </cell>
          <cell r="E744" t="str">
            <v>Alarm Services with No Line</v>
          </cell>
          <cell r="F744">
            <v>0</v>
          </cell>
          <cell r="G744" t="str">
            <v>EQUIP</v>
          </cell>
        </row>
        <row r="745">
          <cell r="D745" t="str">
            <v>3GNLTW</v>
          </cell>
          <cell r="E745" t="str">
            <v>Alarm Services with No Line</v>
          </cell>
          <cell r="F745">
            <v>0</v>
          </cell>
          <cell r="G745" t="str">
            <v>EQUIP</v>
          </cell>
        </row>
        <row r="746">
          <cell r="D746" t="str">
            <v>3GNLTW_NEW</v>
          </cell>
          <cell r="E746" t="str">
            <v>Alarm Services with No Line</v>
          </cell>
          <cell r="F746">
            <v>0</v>
          </cell>
          <cell r="G746" t="str">
            <v xml:space="preserve"> </v>
          </cell>
        </row>
        <row r="747">
          <cell r="D747" t="str">
            <v>4219</v>
          </cell>
          <cell r="E747" t="str">
            <v>Honeywell 8 Zone expander</v>
          </cell>
          <cell r="F747">
            <v>0</v>
          </cell>
          <cell r="G747" t="str">
            <v>HWE</v>
          </cell>
        </row>
        <row r="748">
          <cell r="D748" t="str">
            <v>5800COA</v>
          </cell>
          <cell r="E748" t="str">
            <v>Wireless CO Detector</v>
          </cell>
          <cell r="F748">
            <v>89</v>
          </cell>
          <cell r="G748" t="str">
            <v>EQUIP</v>
          </cell>
        </row>
        <row r="749">
          <cell r="D749" t="str">
            <v>5800COMBO-CN</v>
          </cell>
          <cell r="E749" t="str">
            <v>Honewell Smoke and CO COMBO for 2GIG Panel</v>
          </cell>
          <cell r="F749">
            <v>158</v>
          </cell>
          <cell r="G749" t="str">
            <v>2EQUIP</v>
          </cell>
        </row>
        <row r="750">
          <cell r="D750" t="str">
            <v>5800MINI</v>
          </cell>
          <cell r="E750" t="str">
            <v>Honeywell Door/Window Transmitter</v>
          </cell>
          <cell r="F750">
            <v>29</v>
          </cell>
          <cell r="G750" t="str">
            <v>EQUIP</v>
          </cell>
        </row>
        <row r="751">
          <cell r="D751" t="str">
            <v>5802WXT</v>
          </cell>
          <cell r="E751" t="str">
            <v>Honeywell 1 button panic</v>
          </cell>
          <cell r="F751">
            <v>59</v>
          </cell>
          <cell r="G751" t="str">
            <v>HWE</v>
          </cell>
        </row>
        <row r="752">
          <cell r="D752" t="str">
            <v>5821</v>
          </cell>
          <cell r="E752" t="str">
            <v>Temp and Flood X-MTTR Selectable</v>
          </cell>
          <cell r="F752">
            <v>59</v>
          </cell>
          <cell r="G752" t="str">
            <v>EQUIP</v>
          </cell>
        </row>
        <row r="753">
          <cell r="D753" t="str">
            <v>5834-4</v>
          </cell>
          <cell r="E753" t="str">
            <v>Honeywell 4 button keyfob</v>
          </cell>
          <cell r="F753">
            <v>49</v>
          </cell>
          <cell r="G753" t="str">
            <v>HWE</v>
          </cell>
        </row>
        <row r="754">
          <cell r="D754" t="str">
            <v>5FORLIFE</v>
          </cell>
          <cell r="E754" t="str">
            <v>Bell Internet Offer #1 $5 for Life Discount</v>
          </cell>
          <cell r="F754">
            <v>0</v>
          </cell>
          <cell r="G754" t="str">
            <v xml:space="preserve"> </v>
          </cell>
        </row>
        <row r="755">
          <cell r="D755" t="str">
            <v>5FORLIFE-DB</v>
          </cell>
          <cell r="E755" t="str">
            <v>Bell Internet Offer #3 $5 Discount for Life with DB Camera</v>
          </cell>
          <cell r="F755">
            <v>0</v>
          </cell>
          <cell r="G755" t="str">
            <v xml:space="preserve"> </v>
          </cell>
        </row>
        <row r="756">
          <cell r="D756" t="str">
            <v>60-807-95R</v>
          </cell>
          <cell r="E756" t="str">
            <v>Simon XT ITI Pet Immune Saw Pir Motion</v>
          </cell>
          <cell r="F756">
            <v>49</v>
          </cell>
          <cell r="G756" t="str">
            <v>2EQUIP</v>
          </cell>
        </row>
        <row r="757">
          <cell r="D757" t="str">
            <v>60-873-95</v>
          </cell>
          <cell r="E757" t="str">
            <v>Simon XT Glass Break Sensor</v>
          </cell>
          <cell r="F757">
            <v>59</v>
          </cell>
          <cell r="G757" t="str">
            <v>2EQUIP</v>
          </cell>
        </row>
        <row r="758">
          <cell r="D758" t="str">
            <v>600-1048-BC</v>
          </cell>
          <cell r="E758" t="str">
            <v>Simon XTXTI/XTS LTE Bell Cell Radio</v>
          </cell>
          <cell r="F758">
            <v>0</v>
          </cell>
          <cell r="G758" t="str">
            <v>2EQUIP</v>
          </cell>
        </row>
        <row r="759">
          <cell r="D759" t="str">
            <v>600-1048-XTZ</v>
          </cell>
          <cell r="E759" t="str">
            <v>Simon XT Cell Radio Module w/zwave,image sensor</v>
          </cell>
          <cell r="F759">
            <v>0</v>
          </cell>
          <cell r="G759" t="str">
            <v>2EQUIP</v>
          </cell>
        </row>
        <row r="760">
          <cell r="D760" t="str">
            <v>60914</v>
          </cell>
          <cell r="E760" t="str">
            <v>Simon XT back-up battery</v>
          </cell>
          <cell r="F760">
            <v>15</v>
          </cell>
          <cell r="G760" t="str">
            <v>2EQUIP</v>
          </cell>
        </row>
        <row r="761">
          <cell r="D761" t="str">
            <v>60924RFTS</v>
          </cell>
          <cell r="E761" t="str">
            <v>Simon XT 2-Way RF Touchpad</v>
          </cell>
          <cell r="F761">
            <v>150</v>
          </cell>
          <cell r="G761" t="str">
            <v>2EQUIP</v>
          </cell>
        </row>
        <row r="762">
          <cell r="D762" t="str">
            <v>6150RF</v>
          </cell>
          <cell r="E762" t="str">
            <v>Honeywell with wireless receiver</v>
          </cell>
          <cell r="F762">
            <v>0</v>
          </cell>
          <cell r="G762" t="str">
            <v>HWE</v>
          </cell>
        </row>
        <row r="763">
          <cell r="D763" t="str">
            <v>6150RF (FR)</v>
          </cell>
          <cell r="E763" t="str">
            <v>HoneywellKeypad with wireless receiver-French</v>
          </cell>
          <cell r="F763">
            <v>0</v>
          </cell>
          <cell r="G763" t="str">
            <v>HWE</v>
          </cell>
        </row>
        <row r="764">
          <cell r="D764" t="str">
            <v>6151</v>
          </cell>
          <cell r="E764" t="str">
            <v>Honeywell Wired Keypad-fixed English</v>
          </cell>
          <cell r="F764">
            <v>79</v>
          </cell>
          <cell r="G764" t="str">
            <v>HWE</v>
          </cell>
        </row>
        <row r="765">
          <cell r="D765" t="str">
            <v>6151 (FR)</v>
          </cell>
          <cell r="E765" t="str">
            <v>Honeywell Wired Keypad French</v>
          </cell>
          <cell r="F765">
            <v>79</v>
          </cell>
          <cell r="G765" t="str">
            <v>HWE</v>
          </cell>
        </row>
        <row r="766">
          <cell r="D766" t="str">
            <v>6160</v>
          </cell>
          <cell r="E766" t="str">
            <v>Honeywell Alpha Keypad PGM tool</v>
          </cell>
          <cell r="F766">
            <v>129</v>
          </cell>
          <cell r="G766" t="str">
            <v>HWE</v>
          </cell>
        </row>
        <row r="767">
          <cell r="D767" t="str">
            <v>9GED18000-1</v>
          </cell>
          <cell r="E767" t="str">
            <v>SmartCode 10 (Solid Brass)</v>
          </cell>
          <cell r="F767">
            <v>199</v>
          </cell>
          <cell r="G767" t="str">
            <v>2EQUIP</v>
          </cell>
        </row>
        <row r="768">
          <cell r="D768" t="str">
            <v>9GED18000-15</v>
          </cell>
          <cell r="E768" t="str">
            <v>SmarCode 10 Traditional - Brass</v>
          </cell>
          <cell r="F768">
            <v>199</v>
          </cell>
          <cell r="G768" t="str">
            <v>2EQUIP</v>
          </cell>
        </row>
        <row r="769">
          <cell r="D769" t="str">
            <v>9GED18000-16</v>
          </cell>
          <cell r="E769" t="str">
            <v>SmarCode 10 Traditional -Satin Nickel</v>
          </cell>
          <cell r="F769">
            <v>199</v>
          </cell>
          <cell r="G769" t="str">
            <v>2EQUIP</v>
          </cell>
        </row>
        <row r="770">
          <cell r="D770" t="str">
            <v>9GED18000-17</v>
          </cell>
          <cell r="E770" t="str">
            <v>SmarCode 10 Traditional - Venetian Bronze</v>
          </cell>
          <cell r="F770">
            <v>199</v>
          </cell>
          <cell r="G770" t="str">
            <v>2EQUIP</v>
          </cell>
        </row>
        <row r="771">
          <cell r="D771" t="str">
            <v>9GED18000-2</v>
          </cell>
          <cell r="E771" t="str">
            <v>SmartCode 10 (Nickel Satin)</v>
          </cell>
          <cell r="F771">
            <v>199</v>
          </cell>
          <cell r="G771" t="str">
            <v>2EQUIP</v>
          </cell>
        </row>
        <row r="772">
          <cell r="D772" t="str">
            <v>9GED18000-3</v>
          </cell>
          <cell r="E772" t="str">
            <v>SmartCode 10 (Venetian Bronze)</v>
          </cell>
          <cell r="F772">
            <v>199</v>
          </cell>
          <cell r="G772" t="str">
            <v>2EQUIP</v>
          </cell>
        </row>
        <row r="773">
          <cell r="D773" t="str">
            <v>9GED21500-10</v>
          </cell>
          <cell r="E773" t="str">
            <v>SmarCode 10 Touchscreen Traditional - Satin Nickel</v>
          </cell>
          <cell r="F773">
            <v>249</v>
          </cell>
          <cell r="G773" t="str">
            <v>2EQUIP</v>
          </cell>
        </row>
        <row r="774">
          <cell r="D774" t="str">
            <v>9GED21500-11</v>
          </cell>
          <cell r="E774" t="str">
            <v>SmarCode 10 Touchscreen Traditional - Venetian Bronze</v>
          </cell>
          <cell r="F774">
            <v>249</v>
          </cell>
          <cell r="G774" t="str">
            <v>2EQUIP</v>
          </cell>
        </row>
        <row r="775">
          <cell r="D775" t="str">
            <v>9GED21500-4</v>
          </cell>
          <cell r="E775" t="str">
            <v>SmartCode 10 Touch (Solid Brass)</v>
          </cell>
          <cell r="F775">
            <v>249</v>
          </cell>
          <cell r="G775" t="str">
            <v>2EQUIP</v>
          </cell>
        </row>
        <row r="776">
          <cell r="D776" t="str">
            <v>9GED21500-5</v>
          </cell>
          <cell r="E776" t="str">
            <v>SmartCode 10 Touch (Nickel Satin)</v>
          </cell>
          <cell r="F776">
            <v>249</v>
          </cell>
          <cell r="G776" t="str">
            <v>2EQUIP</v>
          </cell>
        </row>
        <row r="777">
          <cell r="D777" t="str">
            <v>9GED21500-6</v>
          </cell>
          <cell r="E777" t="str">
            <v>SmartCode 10 Touch (Venetian Bronze)</v>
          </cell>
          <cell r="F777">
            <v>249</v>
          </cell>
          <cell r="G777" t="str">
            <v>2EQUIP</v>
          </cell>
        </row>
        <row r="778">
          <cell r="D778" t="str">
            <v>9GED21500-9</v>
          </cell>
          <cell r="E778" t="str">
            <v>SmarCode 10 Touchscreen Traditional - Brass</v>
          </cell>
          <cell r="F778">
            <v>249</v>
          </cell>
          <cell r="G778" t="str">
            <v>2EQUIP</v>
          </cell>
        </row>
        <row r="779">
          <cell r="D779" t="str">
            <v>A221</v>
          </cell>
          <cell r="E779" t="str">
            <v>3x5 Large Window Decals</v>
          </cell>
          <cell r="F779">
            <v>1.25</v>
          </cell>
          <cell r="G779" t="str">
            <v>ADV</v>
          </cell>
        </row>
        <row r="780">
          <cell r="D780" t="str">
            <v>A241</v>
          </cell>
          <cell r="E780" t="str">
            <v>AlarmForce Lawn Sign</v>
          </cell>
          <cell r="F780">
            <v>19.95</v>
          </cell>
          <cell r="G780" t="str">
            <v>ADV</v>
          </cell>
        </row>
        <row r="781">
          <cell r="D781" t="str">
            <v>A242</v>
          </cell>
          <cell r="E781" t="str">
            <v>Videorelay Lawn Sign</v>
          </cell>
          <cell r="F781">
            <v>19.95</v>
          </cell>
          <cell r="G781" t="str">
            <v>ADV</v>
          </cell>
        </row>
        <row r="782">
          <cell r="D782" t="str">
            <v>A242F</v>
          </cell>
          <cell r="E782" t="str">
            <v>Alarmforce Bell Video Lawn Signs (French)</v>
          </cell>
          <cell r="F782">
            <v>0</v>
          </cell>
          <cell r="G782" t="str">
            <v>VIDEO</v>
          </cell>
        </row>
        <row r="783">
          <cell r="D783" t="str">
            <v>AAE00464</v>
          </cell>
          <cell r="E783" t="str">
            <v>Cellular Radio for 4200x</v>
          </cell>
          <cell r="F783">
            <v>0</v>
          </cell>
          <cell r="G783" t="str">
            <v>2EQUIP</v>
          </cell>
        </row>
        <row r="784">
          <cell r="D784" t="str">
            <v>AC</v>
          </cell>
          <cell r="E784" t="str">
            <v>AlarmCare Services</v>
          </cell>
          <cell r="F784">
            <v>0</v>
          </cell>
          <cell r="G784" t="str">
            <v xml:space="preserve"> </v>
          </cell>
        </row>
        <row r="785">
          <cell r="D785" t="str">
            <v>AC-QC-EN</v>
          </cell>
          <cell r="E785" t="str">
            <v>Alarmcare control panel English</v>
          </cell>
          <cell r="F785">
            <v>0</v>
          </cell>
          <cell r="G785" t="str">
            <v>EQCARE</v>
          </cell>
        </row>
        <row r="786">
          <cell r="D786" t="str">
            <v>ACC</v>
          </cell>
          <cell r="E786" t="str">
            <v>AlarmCare Control Panel</v>
          </cell>
          <cell r="F786">
            <v>199</v>
          </cell>
          <cell r="G786" t="str">
            <v>EQCARE</v>
          </cell>
        </row>
        <row r="787">
          <cell r="D787" t="str">
            <v>ACC-QC-F</v>
          </cell>
          <cell r="E787" t="str">
            <v>Alarmcare control panel French</v>
          </cell>
          <cell r="F787">
            <v>0</v>
          </cell>
          <cell r="G787" t="str">
            <v>EQUIP</v>
          </cell>
        </row>
        <row r="788">
          <cell r="D788" t="str">
            <v>ACC_SSC00101</v>
          </cell>
          <cell r="E788" t="str">
            <v>AlarmCare 4200X panel</v>
          </cell>
          <cell r="F788">
            <v>0</v>
          </cell>
          <cell r="G788" t="str">
            <v>2EQUIP</v>
          </cell>
        </row>
        <row r="789">
          <cell r="D789" t="str">
            <v>ACCELLFD</v>
          </cell>
          <cell r="E789" t="str">
            <v>AlarmCare Services (cell w/FD)</v>
          </cell>
          <cell r="F789">
            <v>0</v>
          </cell>
          <cell r="G789" t="str">
            <v xml:space="preserve"> </v>
          </cell>
        </row>
        <row r="790">
          <cell r="D790" t="str">
            <v>AC CELL</v>
          </cell>
          <cell r="E790" t="str">
            <v>AlarmCare Services w Cell</v>
          </cell>
          <cell r="F790">
            <v>0</v>
          </cell>
          <cell r="G790" t="str">
            <v xml:space="preserve"> </v>
          </cell>
        </row>
        <row r="791">
          <cell r="D791" t="str">
            <v>ACCEVSS3H2</v>
          </cell>
          <cell r="E791" t="str">
            <v>AlarmCare EVS Release 3 English Panel</v>
          </cell>
          <cell r="F791">
            <v>0</v>
          </cell>
          <cell r="G791" t="str">
            <v>RCARE</v>
          </cell>
        </row>
        <row r="792">
          <cell r="D792" t="str">
            <v>ACCEVSS3H3</v>
          </cell>
          <cell r="E792" t="str">
            <v>AlarmCare EVS Release 3 French Panel</v>
          </cell>
          <cell r="F792">
            <v>0</v>
          </cell>
          <cell r="G792" t="str">
            <v>RCARE</v>
          </cell>
        </row>
        <row r="793">
          <cell r="D793" t="str">
            <v>ACCEVSS4H2</v>
          </cell>
          <cell r="E793" t="str">
            <v>AlarmCare EVS Release 4 English Panel</v>
          </cell>
          <cell r="F793">
            <v>0</v>
          </cell>
          <cell r="G793" t="str">
            <v>RCARE</v>
          </cell>
        </row>
        <row r="794">
          <cell r="D794" t="str">
            <v>ACFD</v>
          </cell>
          <cell r="E794" t="str">
            <v>AlarmCare Services w Fall Detection</v>
          </cell>
          <cell r="F794">
            <v>0</v>
          </cell>
          <cell r="G794" t="str">
            <v xml:space="preserve"> </v>
          </cell>
        </row>
        <row r="795">
          <cell r="D795" t="str">
            <v>ACGO</v>
          </cell>
          <cell r="E795" t="str">
            <v>AlarmCare Mobile Service w Fall Detection</v>
          </cell>
          <cell r="F795">
            <v>99</v>
          </cell>
          <cell r="G795" t="str">
            <v>EQUIP</v>
          </cell>
        </row>
        <row r="796">
          <cell r="D796" t="str">
            <v>ACQCEN</v>
          </cell>
          <cell r="E796" t="str">
            <v>AlarmCare Home Basic Package (English Quebec)</v>
          </cell>
          <cell r="F796">
            <v>0</v>
          </cell>
          <cell r="G796" t="str">
            <v xml:space="preserve"> </v>
          </cell>
        </row>
        <row r="797">
          <cell r="D797" t="str">
            <v>ACQCENFD</v>
          </cell>
          <cell r="E797" t="str">
            <v>AlarmCare Home with Fall Detection Package (English Quebec)</v>
          </cell>
          <cell r="F797">
            <v>0</v>
          </cell>
          <cell r="G797" t="str">
            <v xml:space="preserve"> </v>
          </cell>
        </row>
        <row r="798">
          <cell r="D798" t="str">
            <v>ACQCF</v>
          </cell>
          <cell r="E798" t="str">
            <v>AlarmCare Home Basic Package (French Quebec)</v>
          </cell>
          <cell r="F798">
            <v>0</v>
          </cell>
          <cell r="G798" t="str">
            <v xml:space="preserve"> </v>
          </cell>
        </row>
        <row r="799">
          <cell r="D799" t="str">
            <v>ACQCFD</v>
          </cell>
          <cell r="E799" t="str">
            <v>AlarmCare Home with Fall Detection Package (French Quebec)</v>
          </cell>
          <cell r="F799">
            <v>0</v>
          </cell>
          <cell r="G799" t="str">
            <v xml:space="preserve"> </v>
          </cell>
        </row>
        <row r="800">
          <cell r="D800" t="str">
            <v>ADC-CONCORD</v>
          </cell>
          <cell r="E800" t="str">
            <v>ADC module for interlogix Concord</v>
          </cell>
          <cell r="F800">
            <v>0</v>
          </cell>
          <cell r="G800" t="str">
            <v>2HWE</v>
          </cell>
        </row>
        <row r="801">
          <cell r="D801" t="str">
            <v>ADC-SEM100PS</v>
          </cell>
          <cell r="E801" t="str">
            <v>System Enhanced Module - DSC Power Series</v>
          </cell>
          <cell r="F801">
            <v>0</v>
          </cell>
          <cell r="G801" t="str">
            <v>2HWE</v>
          </cell>
        </row>
        <row r="802">
          <cell r="D802" t="str">
            <v>ADC-SEM100VT</v>
          </cell>
          <cell r="E802" t="str">
            <v>Honeywell/ADEMCO VISTA SEM</v>
          </cell>
          <cell r="F802">
            <v>0</v>
          </cell>
          <cell r="G802" t="str">
            <v>2HWE</v>
          </cell>
        </row>
        <row r="803">
          <cell r="D803" t="str">
            <v>ADC-SEM210PS</v>
          </cell>
          <cell r="E803" t="str">
            <v>System enhancement module</v>
          </cell>
          <cell r="F803">
            <v>0</v>
          </cell>
          <cell r="G803" t="str">
            <v>2HWE</v>
          </cell>
        </row>
        <row r="804">
          <cell r="D804" t="str">
            <v>ADC-SEM210VT</v>
          </cell>
          <cell r="E804" t="str">
            <v>Honeywell Vista Sem</v>
          </cell>
          <cell r="F804">
            <v>0</v>
          </cell>
          <cell r="G804" t="str">
            <v>2HWE</v>
          </cell>
        </row>
        <row r="805">
          <cell r="D805" t="str">
            <v>ADC-T2000</v>
          </cell>
          <cell r="E805" t="str">
            <v>2GIG Z Wave  ProgrammableThermostat</v>
          </cell>
          <cell r="F805">
            <v>99</v>
          </cell>
          <cell r="G805" t="str">
            <v>2EQUIP</v>
          </cell>
        </row>
        <row r="806">
          <cell r="D806" t="str">
            <v>ADC-VACC-W</v>
          </cell>
          <cell r="E806" t="str">
            <v>ADC-W100 Wi-Fi bridge</v>
          </cell>
          <cell r="F806">
            <v>0</v>
          </cell>
          <cell r="G806" t="str">
            <v>2EQUIP</v>
          </cell>
        </row>
        <row r="807">
          <cell r="D807" t="str">
            <v>ADC-VDB106</v>
          </cell>
          <cell r="E807" t="str">
            <v>Slim line door bell camera bronze</v>
          </cell>
          <cell r="F807">
            <v>199</v>
          </cell>
          <cell r="G807" t="str">
            <v>2EQUIP</v>
          </cell>
        </row>
        <row r="808">
          <cell r="D808" t="str">
            <v>ADC-W100</v>
          </cell>
          <cell r="E808" t="str">
            <v>PoE to Wi-Fi Bridge</v>
          </cell>
          <cell r="F808">
            <v>0</v>
          </cell>
          <cell r="G808" t="str">
            <v>2EQUIP</v>
          </cell>
        </row>
        <row r="809">
          <cell r="D809" t="str">
            <v>ADC_CAMERA</v>
          </cell>
          <cell r="E809" t="str">
            <v>ADC Camera Monitoring</v>
          </cell>
          <cell r="F809">
            <v>0</v>
          </cell>
          <cell r="G809" t="str">
            <v xml:space="preserve"> </v>
          </cell>
        </row>
        <row r="810">
          <cell r="D810" t="str">
            <v>ADC_DOORBELL</v>
          </cell>
          <cell r="E810" t="str">
            <v>ADC DoorBell Camera</v>
          </cell>
          <cell r="F810">
            <v>199</v>
          </cell>
          <cell r="G810" t="str">
            <v>2VIDEO</v>
          </cell>
        </row>
        <row r="811">
          <cell r="D811" t="str">
            <v>ADC_DRBELLC</v>
          </cell>
          <cell r="E811" t="str">
            <v>ADC DoorBell Camera $0 Promotion</v>
          </cell>
          <cell r="F811">
            <v>0</v>
          </cell>
          <cell r="G811" t="str">
            <v>2VIDEO</v>
          </cell>
        </row>
        <row r="812">
          <cell r="D812" t="str">
            <v>ADC_SLIMBELL</v>
          </cell>
          <cell r="E812" t="str">
            <v>ADC Slim line Doorbell</v>
          </cell>
          <cell r="F812">
            <v>199</v>
          </cell>
          <cell r="G812" t="str">
            <v>2EQUIP</v>
          </cell>
        </row>
        <row r="813">
          <cell r="D813" t="str">
            <v>ADC_SVR1001</v>
          </cell>
          <cell r="E813" t="str">
            <v>H/W 2GIG_1TB Stream Video Recorder (SVR)</v>
          </cell>
          <cell r="F813">
            <v>399</v>
          </cell>
          <cell r="G813" t="str">
            <v>2VIDEO</v>
          </cell>
        </row>
        <row r="814">
          <cell r="D814" t="str">
            <v>ADC_SVR1002</v>
          </cell>
          <cell r="E814" t="str">
            <v>H/W 2GIG_2TB Stream Video Recorder (SVR</v>
          </cell>
          <cell r="F814">
            <v>499</v>
          </cell>
          <cell r="G814" t="str">
            <v>2VIDEO</v>
          </cell>
        </row>
        <row r="815">
          <cell r="D815" t="str">
            <v>ADC_SVR1221</v>
          </cell>
          <cell r="E815" t="str">
            <v>1TB Stream video recorder (SVR)</v>
          </cell>
          <cell r="F815">
            <v>349</v>
          </cell>
          <cell r="G815" t="str">
            <v>2EQUIP</v>
          </cell>
        </row>
        <row r="816">
          <cell r="D816" t="str">
            <v>ADC_V521R</v>
          </cell>
          <cell r="E816" t="str">
            <v>ADC Indoor Wireless fixed IP Camera with Night Vision</v>
          </cell>
          <cell r="F816">
            <v>149</v>
          </cell>
          <cell r="G816" t="str">
            <v>2VIDEO</v>
          </cell>
        </row>
        <row r="817">
          <cell r="D817" t="str">
            <v>ADC_V620PT</v>
          </cell>
          <cell r="E817" t="str">
            <v>Indoor Wireless PT IP Camera</v>
          </cell>
          <cell r="F817">
            <v>299</v>
          </cell>
          <cell r="G817" t="str">
            <v>2VIDEO</v>
          </cell>
        </row>
        <row r="818">
          <cell r="D818" t="str">
            <v>ADC_V721W</v>
          </cell>
          <cell r="E818" t="str">
            <v>Outdoor Wireless IP Camera with Night Vision</v>
          </cell>
          <cell r="F818">
            <v>199</v>
          </cell>
          <cell r="G818" t="str">
            <v>2VIDEO</v>
          </cell>
        </row>
        <row r="819">
          <cell r="D819" t="str">
            <v>ADC_VAC_DBWI</v>
          </cell>
          <cell r="E819" t="str">
            <v>2 GIG Door Bell Adapter</v>
          </cell>
          <cell r="F819">
            <v>0</v>
          </cell>
          <cell r="G819" t="str">
            <v>2EQUIP</v>
          </cell>
        </row>
        <row r="820">
          <cell r="D820" t="str">
            <v>ADC_VIDEO_S</v>
          </cell>
          <cell r="E820" t="str">
            <v>ADC Video Service no Inventory</v>
          </cell>
          <cell r="F820">
            <v>0</v>
          </cell>
          <cell r="G820" t="str">
            <v>2EQUIP</v>
          </cell>
        </row>
        <row r="821">
          <cell r="D821" t="str">
            <v>ADC_VPE_9FT</v>
          </cell>
          <cell r="E821" t="str">
            <v>2GIG New Video Extension</v>
          </cell>
          <cell r="F821">
            <v>0</v>
          </cell>
          <cell r="G821" t="str">
            <v>2EQUIP</v>
          </cell>
        </row>
        <row r="822">
          <cell r="D822" t="str">
            <v>ADCSEM210VTL</v>
          </cell>
          <cell r="E822" t="str">
            <v>System Enhanced Module - HW</v>
          </cell>
          <cell r="F822">
            <v>0</v>
          </cell>
          <cell r="G822" t="str">
            <v>2EQUIP</v>
          </cell>
        </row>
        <row r="823">
          <cell r="D823" t="str">
            <v>ADI-467</v>
          </cell>
          <cell r="E823" t="str">
            <v>Hardwire 12V Battery for Honeywell</v>
          </cell>
          <cell r="F823">
            <v>0</v>
          </cell>
          <cell r="G823" t="str">
            <v>HWE</v>
          </cell>
        </row>
        <row r="824">
          <cell r="D824" t="str">
            <v>ADI_MOTION</v>
          </cell>
          <cell r="E824" t="str">
            <v>Honeywell/ADI Motion</v>
          </cell>
          <cell r="F824">
            <v>49</v>
          </cell>
          <cell r="G824" t="str">
            <v>2EQUIP</v>
          </cell>
        </row>
        <row r="825">
          <cell r="D825" t="str">
            <v>ADI_SMOKE</v>
          </cell>
          <cell r="E825" t="str">
            <v>Honeywell/ADI Wireless Smoke &amp; Heat Dectector</v>
          </cell>
          <cell r="F825">
            <v>69</v>
          </cell>
          <cell r="G825" t="str">
            <v>2EQUIP</v>
          </cell>
        </row>
        <row r="826">
          <cell r="D826" t="str">
            <v>ADJ</v>
          </cell>
          <cell r="E826" t="str">
            <v>Odd Cents Adjustments</v>
          </cell>
          <cell r="F826">
            <v>0</v>
          </cell>
          <cell r="G826" t="str">
            <v>RMR</v>
          </cell>
        </row>
        <row r="827">
          <cell r="D827" t="str">
            <v>AF ACCESS</v>
          </cell>
          <cell r="E827" t="str">
            <v>AF Access Services</v>
          </cell>
          <cell r="F827">
            <v>0</v>
          </cell>
          <cell r="G827" t="str">
            <v xml:space="preserve"> </v>
          </cell>
        </row>
        <row r="828">
          <cell r="D828" t="str">
            <v>AF CONNECT_N</v>
          </cell>
          <cell r="E828" t="str">
            <v>AF Connect Services</v>
          </cell>
          <cell r="F828">
            <v>0</v>
          </cell>
          <cell r="G828" t="str">
            <v xml:space="preserve"> </v>
          </cell>
        </row>
        <row r="829">
          <cell r="D829" t="str">
            <v>AF_ADDON_PE</v>
          </cell>
          <cell r="E829" t="str">
            <v>AF Add on Peripheral</v>
          </cell>
          <cell r="F829">
            <v>0</v>
          </cell>
          <cell r="G829" t="str">
            <v>EQUIP</v>
          </cell>
        </row>
        <row r="830">
          <cell r="D830" t="str">
            <v>AF_CONNECT</v>
          </cell>
          <cell r="E830" t="str">
            <v>AF Connect Service</v>
          </cell>
          <cell r="F830">
            <v>0</v>
          </cell>
          <cell r="G830" t="str">
            <v>EQAFC</v>
          </cell>
        </row>
        <row r="831">
          <cell r="D831" t="str">
            <v>AFCRED</v>
          </cell>
          <cell r="E831" t="str">
            <v>AF Credit Offered</v>
          </cell>
          <cell r="F831">
            <v>-2.95</v>
          </cell>
          <cell r="G831" t="str">
            <v>RAFC</v>
          </cell>
        </row>
        <row r="832">
          <cell r="D832" t="str">
            <v>AFI-BRKT.SH.</v>
          </cell>
          <cell r="E832" t="str">
            <v>VR Camera Shelf Bracket</v>
          </cell>
          <cell r="F832">
            <v>0</v>
          </cell>
          <cell r="G832" t="str">
            <v>VIDEO</v>
          </cell>
        </row>
        <row r="833">
          <cell r="D833" t="str">
            <v>AFI-BRKT.W/P</v>
          </cell>
          <cell r="E833" t="str">
            <v>VR Camera Wall Bracket</v>
          </cell>
          <cell r="F833">
            <v>0</v>
          </cell>
          <cell r="G833" t="str">
            <v>VIDEO</v>
          </cell>
        </row>
        <row r="834">
          <cell r="D834" t="str">
            <v>ANTENNA</v>
          </cell>
          <cell r="E834" t="str">
            <v>Antenna for Plus Radio</v>
          </cell>
          <cell r="F834">
            <v>0</v>
          </cell>
          <cell r="G834" t="str">
            <v>2EQUIP</v>
          </cell>
        </row>
        <row r="835">
          <cell r="D835" t="str">
            <v>AP9500DX</v>
          </cell>
          <cell r="E835" t="str">
            <v>AlarmVoice Services</v>
          </cell>
          <cell r="F835">
            <v>0</v>
          </cell>
          <cell r="G835" t="str">
            <v>EQUIP</v>
          </cell>
        </row>
        <row r="836">
          <cell r="D836" t="str">
            <v>AP9500SX</v>
          </cell>
          <cell r="E836" t="str">
            <v>AlarmVoice Services</v>
          </cell>
          <cell r="F836">
            <v>0</v>
          </cell>
          <cell r="G836" t="str">
            <v>EQUIP</v>
          </cell>
        </row>
        <row r="837">
          <cell r="D837" t="str">
            <v>APLUSCRED</v>
          </cell>
          <cell r="E837" t="str">
            <v>Aplus Monitoring Credits</v>
          </cell>
          <cell r="F837">
            <v>-4.95</v>
          </cell>
          <cell r="G837" t="str">
            <v>RMR_SV</v>
          </cell>
        </row>
        <row r="838">
          <cell r="D838" t="str">
            <v>ARM/DISARM</v>
          </cell>
          <cell r="E838" t="str">
            <v>Scheduled Arm/Disarm</v>
          </cell>
          <cell r="F838">
            <v>0</v>
          </cell>
          <cell r="G838" t="str">
            <v xml:space="preserve"> </v>
          </cell>
        </row>
        <row r="839">
          <cell r="D839" t="str">
            <v>AVB</v>
          </cell>
          <cell r="E839" t="str">
            <v>AlarmVoice Services</v>
          </cell>
          <cell r="F839">
            <v>0</v>
          </cell>
          <cell r="G839" t="str">
            <v>EQUIP</v>
          </cell>
        </row>
        <row r="840">
          <cell r="D840" t="str">
            <v>AVR2DX</v>
          </cell>
          <cell r="E840" t="str">
            <v>AlarmVoice Services</v>
          </cell>
          <cell r="F840">
            <v>0</v>
          </cell>
          <cell r="G840" t="str">
            <v>EQUIP</v>
          </cell>
        </row>
        <row r="841">
          <cell r="D841" t="str">
            <v>AVR2SX</v>
          </cell>
          <cell r="E841" t="str">
            <v>AlarmVoice Services</v>
          </cell>
          <cell r="F841">
            <v>0</v>
          </cell>
          <cell r="G841" t="str">
            <v>EQUIP</v>
          </cell>
        </row>
        <row r="842">
          <cell r="D842" t="str">
            <v>AVRDX</v>
          </cell>
          <cell r="E842" t="str">
            <v>AlarmVoice Services</v>
          </cell>
          <cell r="F842">
            <v>0</v>
          </cell>
          <cell r="G842" t="str">
            <v>EQUIP</v>
          </cell>
        </row>
        <row r="843">
          <cell r="D843" t="str">
            <v>AVRSX</v>
          </cell>
          <cell r="E843" t="str">
            <v>AlarmVoice Services</v>
          </cell>
          <cell r="F843">
            <v>0</v>
          </cell>
          <cell r="G843" t="str">
            <v>EQUIP</v>
          </cell>
        </row>
        <row r="844">
          <cell r="D844" t="str">
            <v>AVSDX</v>
          </cell>
          <cell r="E844" t="str">
            <v>AlarmVoice Services</v>
          </cell>
          <cell r="F844">
            <v>0</v>
          </cell>
          <cell r="G844" t="str">
            <v>EQUIP</v>
          </cell>
        </row>
        <row r="845">
          <cell r="D845" t="str">
            <v>AVSSX</v>
          </cell>
          <cell r="E845" t="str">
            <v>AlarmVoice Services</v>
          </cell>
          <cell r="F845">
            <v>0</v>
          </cell>
          <cell r="G845" t="str">
            <v>EQUIP</v>
          </cell>
        </row>
        <row r="846">
          <cell r="D846" t="str">
            <v>BASICPACKAGE</v>
          </cell>
          <cell r="E846" t="str">
            <v>Equipment - Basic Package Missing</v>
          </cell>
          <cell r="F846">
            <v>0</v>
          </cell>
          <cell r="G846" t="str">
            <v>EQUIPS</v>
          </cell>
        </row>
        <row r="847">
          <cell r="D847" t="str">
            <v>BEST</v>
          </cell>
          <cell r="E847" t="str">
            <v>2GIG Smart Home Bundle</v>
          </cell>
          <cell r="F847">
            <v>0</v>
          </cell>
          <cell r="G847" t="str">
            <v xml:space="preserve"> </v>
          </cell>
        </row>
        <row r="848">
          <cell r="D848" t="str">
            <v>BETTER</v>
          </cell>
          <cell r="E848" t="str">
            <v>2GIG Video Bundle</v>
          </cell>
          <cell r="F848">
            <v>0</v>
          </cell>
          <cell r="G848" t="str">
            <v xml:space="preserve"> </v>
          </cell>
        </row>
        <row r="849">
          <cell r="D849" t="str">
            <v>BULK_DISC</v>
          </cell>
          <cell r="E849" t="str">
            <v>Bulk Discount for Multiple Accounts</v>
          </cell>
          <cell r="F849">
            <v>0</v>
          </cell>
          <cell r="G849" t="str">
            <v xml:space="preserve"> </v>
          </cell>
        </row>
        <row r="850">
          <cell r="D850" t="str">
            <v>BULK_DISC_SP</v>
          </cell>
          <cell r="E850" t="str">
            <v>Alarmforce Bulk Discount for Multi Accounts</v>
          </cell>
          <cell r="F850">
            <v>0</v>
          </cell>
          <cell r="G850" t="str">
            <v xml:space="preserve"> </v>
          </cell>
        </row>
        <row r="851">
          <cell r="D851" t="str">
            <v>C_LIFTMASTER</v>
          </cell>
          <cell r="E851" t="str">
            <v>Customer provided liftMaster MyQ Internet Gateway</v>
          </cell>
          <cell r="F851">
            <v>0</v>
          </cell>
          <cell r="G851" t="str">
            <v>2EQUIP</v>
          </cell>
        </row>
        <row r="852">
          <cell r="D852" t="str">
            <v>C_ZWDRLOCKS</v>
          </cell>
          <cell r="E852" t="str">
            <v>Customer Provide ZWave Door Locks</v>
          </cell>
          <cell r="F852">
            <v>0</v>
          </cell>
          <cell r="G852" t="str">
            <v>2EQUIP</v>
          </cell>
        </row>
        <row r="853">
          <cell r="D853" t="str">
            <v>C_ZWGRDOOR</v>
          </cell>
          <cell r="E853" t="str">
            <v>Customer Provide ZWave Garage Door Opener</v>
          </cell>
          <cell r="F853">
            <v>0</v>
          </cell>
          <cell r="G853" t="str">
            <v>2EQUIP</v>
          </cell>
        </row>
        <row r="854">
          <cell r="D854" t="str">
            <v>C_ZWLIGHTS</v>
          </cell>
          <cell r="E854" t="str">
            <v>Customer Provided ZWave Equipment</v>
          </cell>
          <cell r="F854">
            <v>0</v>
          </cell>
          <cell r="G854" t="str">
            <v>2EQUIP</v>
          </cell>
        </row>
        <row r="855">
          <cell r="D855" t="str">
            <v>C_ZWNEST</v>
          </cell>
          <cell r="E855" t="str">
            <v>Customer Provided ZWave NEST Thermostats</v>
          </cell>
          <cell r="F855">
            <v>0</v>
          </cell>
          <cell r="G855" t="str">
            <v>2EQUIP</v>
          </cell>
        </row>
        <row r="856">
          <cell r="D856" t="str">
            <v>C_ZWTHERMOST</v>
          </cell>
          <cell r="E856" t="str">
            <v>Customer Provided ZWave Thermostats</v>
          </cell>
          <cell r="F856">
            <v>0</v>
          </cell>
          <cell r="G856" t="str">
            <v>2EQUIP</v>
          </cell>
        </row>
        <row r="857">
          <cell r="D857" t="str">
            <v>C001WG</v>
          </cell>
          <cell r="E857" t="str">
            <v>Embedded Magnetic Contact</v>
          </cell>
          <cell r="F857">
            <v>2.94</v>
          </cell>
          <cell r="G857" t="str">
            <v>EQUIP</v>
          </cell>
        </row>
        <row r="858">
          <cell r="D858" t="str">
            <v>C1/2AA</v>
          </cell>
          <cell r="E858" t="str">
            <v>1/2 AA Lithium Battery</v>
          </cell>
          <cell r="F858">
            <v>9.9499999999999993</v>
          </cell>
          <cell r="G858" t="str">
            <v>EQUIP</v>
          </cell>
        </row>
        <row r="859">
          <cell r="D859" t="str">
            <v>C1012B</v>
          </cell>
          <cell r="E859" t="str">
            <v>HW Smoke Detector</v>
          </cell>
          <cell r="F859">
            <v>59.9</v>
          </cell>
          <cell r="G859" t="str">
            <v>EQUIHW</v>
          </cell>
        </row>
        <row r="860">
          <cell r="D860" t="str">
            <v>C10P</v>
          </cell>
          <cell r="E860" t="str">
            <v>Keypad</v>
          </cell>
          <cell r="F860">
            <v>89</v>
          </cell>
          <cell r="G860" t="str">
            <v>EQUIP</v>
          </cell>
        </row>
        <row r="861">
          <cell r="D861" t="str">
            <v>C128</v>
          </cell>
          <cell r="E861" t="str">
            <v>AVS Backup Battery</v>
          </cell>
          <cell r="F861">
            <v>19</v>
          </cell>
          <cell r="G861" t="str">
            <v>EQUIP</v>
          </cell>
        </row>
        <row r="862">
          <cell r="D862" t="str">
            <v>C150PC</v>
          </cell>
          <cell r="E862" t="str">
            <v>Pan, Can &amp; Board</v>
          </cell>
          <cell r="F862">
            <v>78.900000000000006</v>
          </cell>
          <cell r="G862" t="str">
            <v>HWE</v>
          </cell>
        </row>
        <row r="863">
          <cell r="D863" t="str">
            <v>C150RK</v>
          </cell>
          <cell r="E863" t="str">
            <v>Hardwire Keypad</v>
          </cell>
          <cell r="F863">
            <v>60</v>
          </cell>
          <cell r="G863" t="str">
            <v>EQUIHW</v>
          </cell>
        </row>
        <row r="864">
          <cell r="D864" t="str">
            <v>C3.6VAAL</v>
          </cell>
          <cell r="E864" t="str">
            <v>3.6V AA Lithium Battery</v>
          </cell>
          <cell r="F864">
            <v>9.9499999999999993</v>
          </cell>
          <cell r="G864" t="str">
            <v>EQUIP</v>
          </cell>
        </row>
        <row r="865">
          <cell r="D865" t="str">
            <v>C31P</v>
          </cell>
          <cell r="E865" t="str">
            <v>Door/Window Sensor</v>
          </cell>
          <cell r="F865">
            <v>69</v>
          </cell>
          <cell r="G865" t="str">
            <v>EQUIP</v>
          </cell>
        </row>
        <row r="866">
          <cell r="D866" t="str">
            <v>C42P</v>
          </cell>
          <cell r="E866" t="str">
            <v>DX Key Fob</v>
          </cell>
          <cell r="F866">
            <v>49</v>
          </cell>
          <cell r="G866" t="str">
            <v>EQUIP</v>
          </cell>
        </row>
        <row r="867">
          <cell r="D867" t="str">
            <v>C50F</v>
          </cell>
          <cell r="E867" t="str">
            <v>Remote Speaker</v>
          </cell>
          <cell r="F867">
            <v>19.899999999999999</v>
          </cell>
          <cell r="G867" t="str">
            <v>EQUIP</v>
          </cell>
        </row>
        <row r="868">
          <cell r="D868" t="str">
            <v>C54P</v>
          </cell>
          <cell r="E868" t="str">
            <v>Motion Sensor</v>
          </cell>
          <cell r="F868">
            <v>99</v>
          </cell>
          <cell r="G868" t="str">
            <v>EQUIP</v>
          </cell>
        </row>
        <row r="869">
          <cell r="D869" t="str">
            <v>C72P</v>
          </cell>
          <cell r="E869" t="str">
            <v>DX Smoke</v>
          </cell>
          <cell r="F869">
            <v>105</v>
          </cell>
          <cell r="G869" t="str">
            <v>EQUIP</v>
          </cell>
        </row>
        <row r="870">
          <cell r="D870" t="str">
            <v>C9VA</v>
          </cell>
          <cell r="E870" t="str">
            <v>9V Alkaline Battery</v>
          </cell>
          <cell r="F870">
            <v>3</v>
          </cell>
          <cell r="G870" t="str">
            <v>EQUIP</v>
          </cell>
        </row>
        <row r="871">
          <cell r="D871" t="str">
            <v>C9VL</v>
          </cell>
          <cell r="E871" t="str">
            <v>9V Lithium Battery</v>
          </cell>
          <cell r="F871">
            <v>19</v>
          </cell>
          <cell r="G871" t="str">
            <v>EQUIP</v>
          </cell>
        </row>
        <row r="872">
          <cell r="D872" t="str">
            <v>CAA_MAGAZINE</v>
          </cell>
          <cell r="E872" t="str">
            <v>CAA_MAGAZINE -2 Months NC Monitoring</v>
          </cell>
          <cell r="F872">
            <v>0</v>
          </cell>
          <cell r="G872" t="str">
            <v>RMR</v>
          </cell>
        </row>
        <row r="873">
          <cell r="D873" t="str">
            <v>CAAA</v>
          </cell>
          <cell r="E873" t="str">
            <v>AAA Alkaline Battery</v>
          </cell>
          <cell r="F873">
            <v>1.95</v>
          </cell>
          <cell r="G873" t="str">
            <v>EQUIP</v>
          </cell>
        </row>
        <row r="874">
          <cell r="D874" t="str">
            <v>CAMERA</v>
          </cell>
          <cell r="E874" t="str">
            <v>VideoRelay Camera w/Door Bracket</v>
          </cell>
          <cell r="F874">
            <v>0</v>
          </cell>
          <cell r="G874" t="str">
            <v>VIDEO</v>
          </cell>
        </row>
        <row r="875">
          <cell r="D875" t="str">
            <v>CAMERA_N</v>
          </cell>
          <cell r="E875" t="str">
            <v>VideoRelay Camera w/Door Bracket Non Bundle</v>
          </cell>
          <cell r="F875">
            <v>0</v>
          </cell>
          <cell r="G875" t="str">
            <v>VIDEO</v>
          </cell>
        </row>
        <row r="876">
          <cell r="D876" t="str">
            <v>CAMERA2</v>
          </cell>
          <cell r="E876" t="str">
            <v>VR Service for Additiional Camera</v>
          </cell>
          <cell r="F876">
            <v>0</v>
          </cell>
          <cell r="G876" t="str">
            <v>VIDEO</v>
          </cell>
        </row>
        <row r="877">
          <cell r="D877" t="str">
            <v>CAMERA2A</v>
          </cell>
          <cell r="E877" t="str">
            <v>Billable VR Camera</v>
          </cell>
          <cell r="F877">
            <v>0</v>
          </cell>
          <cell r="G877" t="str">
            <v>VIDEO</v>
          </cell>
        </row>
        <row r="878">
          <cell r="D878" t="str">
            <v>CAMRELOC</v>
          </cell>
          <cell r="E878" t="str">
            <v>VR Camera Relocation Service Fees</v>
          </cell>
          <cell r="F878">
            <v>99</v>
          </cell>
          <cell r="G878" t="str">
            <v>VIDEO</v>
          </cell>
        </row>
        <row r="879">
          <cell r="D879" t="str">
            <v>CANADA POST</v>
          </cell>
          <cell r="E879" t="str">
            <v>CANADA POST - 2 Months NC Monitoring</v>
          </cell>
          <cell r="F879">
            <v>0</v>
          </cell>
          <cell r="G879" t="str">
            <v>RMR</v>
          </cell>
        </row>
        <row r="880">
          <cell r="D880" t="str">
            <v>CARP16</v>
          </cell>
          <cell r="E880" t="str">
            <v>CARP16 - 1 Month NC Monitoring</v>
          </cell>
          <cell r="F880">
            <v>0</v>
          </cell>
          <cell r="G880" t="str">
            <v>RCARE</v>
          </cell>
        </row>
        <row r="881">
          <cell r="D881" t="str">
            <v>CCTA</v>
          </cell>
          <cell r="E881" t="str">
            <v>Door Contacts</v>
          </cell>
          <cell r="F881">
            <v>5</v>
          </cell>
          <cell r="G881" t="str">
            <v>EQUIHW</v>
          </cell>
        </row>
        <row r="882">
          <cell r="D882" t="str">
            <v>CDXS-80</v>
          </cell>
          <cell r="E882" t="str">
            <v>Carbon Monoxide Detector DXS-80</v>
          </cell>
          <cell r="F882">
            <v>149</v>
          </cell>
          <cell r="G882" t="str">
            <v>EQUIP</v>
          </cell>
        </row>
        <row r="883">
          <cell r="D883" t="str">
            <v>CE373</v>
          </cell>
          <cell r="E883" t="str">
            <v>HW Smoke Detector</v>
          </cell>
          <cell r="F883">
            <v>150</v>
          </cell>
          <cell r="G883" t="str">
            <v>EQUIHW</v>
          </cell>
        </row>
        <row r="884">
          <cell r="D884" t="str">
            <v>CGS314</v>
          </cell>
          <cell r="E884" t="str">
            <v>SBC AC Adaptor</v>
          </cell>
          <cell r="F884">
            <v>15</v>
          </cell>
          <cell r="G884" t="str">
            <v>EQUIP</v>
          </cell>
        </row>
        <row r="885">
          <cell r="D885" t="str">
            <v>CHIMEBTN</v>
          </cell>
          <cell r="E885" t="str">
            <v>VideoRelay Door Chime Button</v>
          </cell>
          <cell r="F885">
            <v>0</v>
          </cell>
          <cell r="G885" t="str">
            <v>VIDEO</v>
          </cell>
        </row>
        <row r="886">
          <cell r="D886" t="str">
            <v>CHIMERX</v>
          </cell>
          <cell r="E886" t="str">
            <v>VideoRelay Door Chime Receiver</v>
          </cell>
          <cell r="F886">
            <v>0</v>
          </cell>
          <cell r="G886" t="str">
            <v>VIDEO</v>
          </cell>
        </row>
        <row r="887">
          <cell r="D887" t="str">
            <v>CHWB</v>
          </cell>
          <cell r="E887" t="str">
            <v>Hardwire Battery</v>
          </cell>
          <cell r="F887">
            <v>36.799999999999997</v>
          </cell>
          <cell r="G887" t="str">
            <v>EQUIHW</v>
          </cell>
        </row>
        <row r="888">
          <cell r="D888" t="str">
            <v>CLMT</v>
          </cell>
          <cell r="E888" t="str">
            <v>SX Panic</v>
          </cell>
          <cell r="F888">
            <v>0</v>
          </cell>
          <cell r="G888" t="str">
            <v>EQUIP</v>
          </cell>
        </row>
        <row r="889">
          <cell r="D889" t="str">
            <v>CMD481508</v>
          </cell>
          <cell r="E889" t="str">
            <v>EVS AC Adaptor</v>
          </cell>
          <cell r="F889">
            <v>15</v>
          </cell>
          <cell r="G889" t="str">
            <v>EQUIP</v>
          </cell>
        </row>
        <row r="890">
          <cell r="D890" t="str">
            <v>COMM_DISC</v>
          </cell>
          <cell r="E890" t="str">
            <v>10% RMR Discount on Smart Bundle</v>
          </cell>
          <cell r="F890">
            <v>0</v>
          </cell>
          <cell r="G890" t="str">
            <v xml:space="preserve"> </v>
          </cell>
        </row>
        <row r="891">
          <cell r="D891" t="str">
            <v>COMMERCIAL</v>
          </cell>
          <cell r="E891" t="str">
            <v>Commercial Plus Package</v>
          </cell>
          <cell r="F891">
            <v>0</v>
          </cell>
          <cell r="G891" t="str">
            <v xml:space="preserve"> </v>
          </cell>
        </row>
        <row r="892">
          <cell r="D892" t="str">
            <v>CONN_DISC</v>
          </cell>
          <cell r="E892" t="str">
            <v>10% RMR Discount on Connect Bundle</v>
          </cell>
          <cell r="F892">
            <v>0</v>
          </cell>
          <cell r="G892" t="str">
            <v xml:space="preserve"> </v>
          </cell>
        </row>
        <row r="893">
          <cell r="D893" t="str">
            <v>CONT_DISC</v>
          </cell>
          <cell r="E893" t="str">
            <v>10% RMR Discount on Video Bundle</v>
          </cell>
          <cell r="F893">
            <v>0</v>
          </cell>
          <cell r="G893" t="str">
            <v xml:space="preserve"> </v>
          </cell>
        </row>
        <row r="894">
          <cell r="D894" t="str">
            <v>CPE</v>
          </cell>
          <cell r="E894" t="str">
            <v>VideoRelay CPE</v>
          </cell>
          <cell r="F894">
            <v>75</v>
          </cell>
          <cell r="G894" t="str">
            <v>VIDEO</v>
          </cell>
        </row>
        <row r="895">
          <cell r="D895" t="str">
            <v>CPE-BUFFALO</v>
          </cell>
          <cell r="E895" t="str">
            <v>CPE, Repeater with USB Key</v>
          </cell>
          <cell r="F895">
            <v>100</v>
          </cell>
          <cell r="G895" t="str">
            <v>VIDEO</v>
          </cell>
        </row>
        <row r="896">
          <cell r="D896" t="str">
            <v>CR123A</v>
          </cell>
          <cell r="E896" t="str">
            <v>Lithium Smoke Detector Battery</v>
          </cell>
          <cell r="F896">
            <v>9.9499999999999993</v>
          </cell>
          <cell r="G896" t="str">
            <v>EQUIP</v>
          </cell>
        </row>
        <row r="897">
          <cell r="D897" t="str">
            <v>CR2450</v>
          </cell>
          <cell r="E897" t="str">
            <v>Glass Break Battery</v>
          </cell>
          <cell r="F897">
            <v>1.95</v>
          </cell>
          <cell r="G897" t="str">
            <v>EQUIP</v>
          </cell>
        </row>
        <row r="898">
          <cell r="D898" t="str">
            <v>CR2477</v>
          </cell>
          <cell r="E898" t="str">
            <v>3V Lithium Battery for fall sensor</v>
          </cell>
          <cell r="F898">
            <v>5</v>
          </cell>
          <cell r="G898" t="str">
            <v>2EQUIP</v>
          </cell>
        </row>
        <row r="899">
          <cell r="D899" t="str">
            <v>CS32</v>
          </cell>
          <cell r="E899" t="str">
            <v>3V Lithium Button Battery</v>
          </cell>
          <cell r="F899">
            <v>1.95</v>
          </cell>
          <cell r="G899" t="str">
            <v>EQUIP</v>
          </cell>
        </row>
        <row r="900">
          <cell r="D900" t="str">
            <v>CS74</v>
          </cell>
          <cell r="E900" t="str">
            <v>SX Glassbreak</v>
          </cell>
          <cell r="F900">
            <v>165</v>
          </cell>
          <cell r="G900" t="str">
            <v>EQUIP</v>
          </cell>
        </row>
        <row r="901">
          <cell r="D901" t="str">
            <v>CSERV</v>
          </cell>
          <cell r="E901" t="str">
            <v>Service Charge</v>
          </cell>
          <cell r="F901">
            <v>50</v>
          </cell>
          <cell r="G901" t="str">
            <v>NOSHOW</v>
          </cell>
        </row>
        <row r="902">
          <cell r="D902" t="str">
            <v>CSTK</v>
          </cell>
          <cell r="E902" t="str">
            <v>SX Door Transmitter</v>
          </cell>
          <cell r="F902">
            <v>69</v>
          </cell>
          <cell r="G902" t="str">
            <v>EQUIP</v>
          </cell>
        </row>
        <row r="903">
          <cell r="D903" t="str">
            <v>CTA</v>
          </cell>
          <cell r="E903" t="str">
            <v>Bag of Contacts (10), each for Customer</v>
          </cell>
          <cell r="F903">
            <v>2.8</v>
          </cell>
          <cell r="G903" t="str">
            <v>EQUIP</v>
          </cell>
        </row>
        <row r="904">
          <cell r="D904" t="str">
            <v>CTEL</v>
          </cell>
          <cell r="E904" t="str">
            <v>Telco Extension Cable</v>
          </cell>
          <cell r="F904">
            <v>1.49</v>
          </cell>
          <cell r="G904" t="str">
            <v>EQUIP</v>
          </cell>
        </row>
        <row r="905">
          <cell r="D905" t="str">
            <v>CULC</v>
          </cell>
          <cell r="E905" t="str">
            <v>Motion Detector (Bravo 2)</v>
          </cell>
          <cell r="F905">
            <v>133.5</v>
          </cell>
          <cell r="G905" t="str">
            <v>EQUIHW</v>
          </cell>
        </row>
        <row r="906">
          <cell r="D906" t="str">
            <v>CX16</v>
          </cell>
          <cell r="E906" t="str">
            <v>Pendant (button cell) Battery</v>
          </cell>
          <cell r="F906">
            <v>1.95</v>
          </cell>
          <cell r="G906" t="str">
            <v>EQUIP</v>
          </cell>
        </row>
        <row r="907">
          <cell r="D907" t="str">
            <v>CX40</v>
          </cell>
          <cell r="E907" t="str">
            <v>Low Temp Sensor w/FX-31P</v>
          </cell>
          <cell r="F907">
            <v>139</v>
          </cell>
          <cell r="G907" t="str">
            <v>EQUIP</v>
          </cell>
        </row>
        <row r="908">
          <cell r="D908" t="str">
            <v>CX45</v>
          </cell>
          <cell r="E908" t="str">
            <v>Heat Rise Sensor w/FX-31P</v>
          </cell>
          <cell r="F908">
            <v>139</v>
          </cell>
          <cell r="G908" t="str">
            <v>EQUIP</v>
          </cell>
        </row>
        <row r="909">
          <cell r="D909" t="str">
            <v>CX55</v>
          </cell>
          <cell r="E909" t="str">
            <v>Remote Power Siren</v>
          </cell>
          <cell r="F909">
            <v>75</v>
          </cell>
          <cell r="G909" t="str">
            <v>EQUIP</v>
          </cell>
        </row>
        <row r="910">
          <cell r="D910" t="str">
            <v>CX74</v>
          </cell>
          <cell r="E910" t="str">
            <v>DX Glassbreak</v>
          </cell>
          <cell r="F910">
            <v>165</v>
          </cell>
          <cell r="G910" t="str">
            <v>EQUIP</v>
          </cell>
        </row>
        <row r="911">
          <cell r="D911" t="str">
            <v>DIAMOND</v>
          </cell>
          <cell r="E911" t="str">
            <v>2 GIG Diamond Services - 10 Point System</v>
          </cell>
          <cell r="F911">
            <v>0</v>
          </cell>
          <cell r="G911" t="str">
            <v xml:space="preserve"> </v>
          </cell>
        </row>
        <row r="912">
          <cell r="D912" t="str">
            <v>DIGIPLUSEQ</v>
          </cell>
          <cell r="E912" t="str">
            <v>DigiPlus Equipment Only</v>
          </cell>
          <cell r="F912">
            <v>99</v>
          </cell>
          <cell r="G912" t="str">
            <v>DPLUS</v>
          </cell>
        </row>
        <row r="913">
          <cell r="D913" t="str">
            <v>DISC_REIN_CR</v>
          </cell>
          <cell r="E913" t="str">
            <v>Reinstatement Fee Waived By Retention</v>
          </cell>
          <cell r="F913">
            <v>0</v>
          </cell>
          <cell r="G913" t="str">
            <v>ADM_CC</v>
          </cell>
        </row>
        <row r="914">
          <cell r="D914" t="str">
            <v>DISC_RETN_CC</v>
          </cell>
          <cell r="E914" t="str">
            <v>Reinstatement Fee Waived by Customer Care</v>
          </cell>
          <cell r="F914">
            <v>0</v>
          </cell>
          <cell r="G914" t="str">
            <v>ADM_CR</v>
          </cell>
        </row>
        <row r="915">
          <cell r="D915" t="str">
            <v>DISCCARE</v>
          </cell>
          <cell r="E915" t="str">
            <v>Equip Discount by Customer Care</v>
          </cell>
          <cell r="F915">
            <v>0</v>
          </cell>
          <cell r="G915" t="str">
            <v>EQDISC</v>
          </cell>
        </row>
        <row r="916">
          <cell r="D916" t="str">
            <v>DISCCOLL</v>
          </cell>
          <cell r="E916" t="str">
            <v>Equipment Discount by Collections</v>
          </cell>
          <cell r="F916">
            <v>0</v>
          </cell>
          <cell r="G916" t="str">
            <v>EQDISO</v>
          </cell>
        </row>
        <row r="917">
          <cell r="D917" t="str">
            <v>DISCDPKEQ</v>
          </cell>
          <cell r="E917" t="str">
            <v>DPK Upgrade Equipment Discount</v>
          </cell>
          <cell r="F917">
            <v>-99</v>
          </cell>
          <cell r="G917" t="str">
            <v>DPKEQD</v>
          </cell>
        </row>
        <row r="918">
          <cell r="D918" t="str">
            <v>DISCDPKSR</v>
          </cell>
          <cell r="E918" t="str">
            <v>DPK Upgrade Service Charge Discount</v>
          </cell>
          <cell r="F918">
            <v>-50</v>
          </cell>
          <cell r="G918" t="str">
            <v>DPKSRD</v>
          </cell>
        </row>
        <row r="919">
          <cell r="D919" t="str">
            <v>DISCHO</v>
          </cell>
          <cell r="E919" t="str">
            <v>Discount Head Office</v>
          </cell>
          <cell r="F919">
            <v>0</v>
          </cell>
          <cell r="G919" t="str">
            <v>EQDISH</v>
          </cell>
        </row>
        <row r="920">
          <cell r="D920" t="str">
            <v>DISCHO2</v>
          </cell>
          <cell r="E920" t="str">
            <v>Service Charge Waived by Head Office</v>
          </cell>
          <cell r="F920">
            <v>-50</v>
          </cell>
          <cell r="G920" t="str">
            <v>ADMIN</v>
          </cell>
        </row>
        <row r="921">
          <cell r="D921" t="str">
            <v>DISCINTERROR</v>
          </cell>
          <cell r="E921" t="str">
            <v>Equipment Disc_Installer Error</v>
          </cell>
          <cell r="F921">
            <v>0</v>
          </cell>
          <cell r="G921" t="str">
            <v>EQDISI</v>
          </cell>
        </row>
        <row r="922">
          <cell r="D922" t="str">
            <v>DISCRETN</v>
          </cell>
          <cell r="E922" t="str">
            <v>Equip Discount by Retention Dept</v>
          </cell>
          <cell r="F922">
            <v>0</v>
          </cell>
          <cell r="G922" t="str">
            <v>EQDISR</v>
          </cell>
        </row>
        <row r="923">
          <cell r="D923" t="str">
            <v>DISCSALES</v>
          </cell>
          <cell r="E923" t="str">
            <v>Equip Discount by Sales</v>
          </cell>
          <cell r="F923">
            <v>0</v>
          </cell>
          <cell r="G923" t="str">
            <v>EQDISS</v>
          </cell>
        </row>
        <row r="924">
          <cell r="D924" t="str">
            <v>DISCSCARE</v>
          </cell>
          <cell r="E924" t="str">
            <v>Service Charge Discount by Customer Care</v>
          </cell>
          <cell r="F924">
            <v>0</v>
          </cell>
          <cell r="G924" t="str">
            <v>EQDISC</v>
          </cell>
        </row>
        <row r="925">
          <cell r="D925" t="str">
            <v>DISCSRETN</v>
          </cell>
          <cell r="E925" t="str">
            <v>Service Charge Discounted by Retention Dept</v>
          </cell>
          <cell r="F925">
            <v>-50</v>
          </cell>
          <cell r="G925" t="str">
            <v>EQDISR</v>
          </cell>
        </row>
        <row r="926">
          <cell r="D926" t="str">
            <v>DISCSTECH</v>
          </cell>
          <cell r="E926" t="str">
            <v>Service Charge Discounted by Service</v>
          </cell>
          <cell r="F926">
            <v>-50</v>
          </cell>
          <cell r="G926" t="str">
            <v>EQDIST</v>
          </cell>
        </row>
        <row r="927">
          <cell r="D927" t="str">
            <v>DISCTECH</v>
          </cell>
          <cell r="E927" t="str">
            <v>Equipment Discount by Tech</v>
          </cell>
          <cell r="F927">
            <v>0</v>
          </cell>
          <cell r="G927" t="str">
            <v>EQDIST</v>
          </cell>
        </row>
        <row r="928">
          <cell r="D928" t="str">
            <v>DPK</v>
          </cell>
          <cell r="E928" t="str">
            <v>DigiPlus Service</v>
          </cell>
          <cell r="F928">
            <v>99</v>
          </cell>
          <cell r="G928" t="str">
            <v>DPLUS</v>
          </cell>
        </row>
        <row r="929">
          <cell r="D929" t="str">
            <v>DPKS</v>
          </cell>
          <cell r="E929" t="str">
            <v>DigiPlus Service w/Only Cycle Fee</v>
          </cell>
          <cell r="F929">
            <v>0</v>
          </cell>
          <cell r="G929" t="str">
            <v xml:space="preserve"> </v>
          </cell>
        </row>
        <row r="930">
          <cell r="D930" t="str">
            <v>DPKTW</v>
          </cell>
          <cell r="E930" t="str">
            <v>New DigiPlus Service over Wireless</v>
          </cell>
          <cell r="F930">
            <v>99</v>
          </cell>
          <cell r="G930" t="str">
            <v>DPLUS</v>
          </cell>
        </row>
        <row r="931">
          <cell r="D931" t="str">
            <v>DPKTW_B</v>
          </cell>
          <cell r="E931" t="str">
            <v>New DigiPlus Service over Wireless</v>
          </cell>
          <cell r="F931">
            <v>0</v>
          </cell>
          <cell r="G931" t="str">
            <v xml:space="preserve"> </v>
          </cell>
        </row>
        <row r="932">
          <cell r="D932" t="str">
            <v>DPKTW_E</v>
          </cell>
          <cell r="E932" t="str">
            <v>Existing DigiPlus Service Over Wireless</v>
          </cell>
          <cell r="F932">
            <v>49</v>
          </cell>
          <cell r="G932" t="str">
            <v>DPLUS</v>
          </cell>
        </row>
        <row r="933">
          <cell r="D933" t="str">
            <v>DPKUPGR</v>
          </cell>
          <cell r="E933" t="str">
            <v>DigiPlus Upgrade, Equipment Only</v>
          </cell>
          <cell r="F933">
            <v>99</v>
          </cell>
          <cell r="G933" t="str">
            <v>DPUPGR</v>
          </cell>
        </row>
        <row r="934">
          <cell r="D934" t="str">
            <v>DRBRKT</v>
          </cell>
          <cell r="E934" t="str">
            <v>Door Bracket</v>
          </cell>
          <cell r="F934">
            <v>0</v>
          </cell>
          <cell r="G934" t="str">
            <v>VIDEO</v>
          </cell>
        </row>
        <row r="935">
          <cell r="D935" t="str">
            <v>DSC-1616</v>
          </cell>
          <cell r="E935" t="str">
            <v>HW Control Panel</v>
          </cell>
          <cell r="F935">
            <v>0</v>
          </cell>
          <cell r="G935" t="str">
            <v>HWE</v>
          </cell>
        </row>
        <row r="936">
          <cell r="D936" t="str">
            <v>DSC-1832</v>
          </cell>
          <cell r="E936" t="str">
            <v>Control Panel - Large Panel</v>
          </cell>
          <cell r="F936">
            <v>0</v>
          </cell>
          <cell r="G936" t="str">
            <v>HWE</v>
          </cell>
        </row>
        <row r="937">
          <cell r="D937" t="str">
            <v>DSC-AC100ULC</v>
          </cell>
          <cell r="E937" t="str">
            <v>ACUITY  HW GB</v>
          </cell>
          <cell r="F937">
            <v>49</v>
          </cell>
          <cell r="G937" t="str">
            <v>HWE</v>
          </cell>
        </row>
        <row r="938">
          <cell r="D938" t="str">
            <v>DSC-AC500</v>
          </cell>
          <cell r="E938" t="str">
            <v>Ceiling mount HW GB</v>
          </cell>
          <cell r="F938">
            <v>69</v>
          </cell>
          <cell r="G938" t="str">
            <v>HWE</v>
          </cell>
        </row>
        <row r="939">
          <cell r="D939" t="str">
            <v>DSC-EVDW4975</v>
          </cell>
          <cell r="E939" t="str">
            <v>Slim Line Wireless Contact for HW</v>
          </cell>
          <cell r="F939">
            <v>49</v>
          </cell>
          <cell r="G939" t="str">
            <v>HWE</v>
          </cell>
        </row>
        <row r="940">
          <cell r="D940" t="str">
            <v>DSC-FSA210AS</v>
          </cell>
          <cell r="E940" t="str">
            <v>2 wire smoke</v>
          </cell>
          <cell r="F940">
            <v>49</v>
          </cell>
          <cell r="G940" t="str">
            <v>HWE</v>
          </cell>
        </row>
        <row r="941">
          <cell r="D941" t="str">
            <v>DSC-FSA410AS</v>
          </cell>
          <cell r="E941" t="str">
            <v>HW smoke-4 wire</v>
          </cell>
          <cell r="F941">
            <v>49</v>
          </cell>
          <cell r="G941" t="str">
            <v>HWE</v>
          </cell>
        </row>
        <row r="942">
          <cell r="D942" t="str">
            <v>DSC-LC100PI</v>
          </cell>
          <cell r="E942" t="str">
            <v>HW LC100-HW motion-pet immune-55lbs</v>
          </cell>
          <cell r="F942">
            <v>29</v>
          </cell>
          <cell r="G942" t="str">
            <v>HWE</v>
          </cell>
        </row>
        <row r="943">
          <cell r="D943" t="str">
            <v>DSC-PC1864</v>
          </cell>
          <cell r="E943" t="str">
            <v>DSC 8-64 ZONE CONTROL panel</v>
          </cell>
          <cell r="F943">
            <v>0</v>
          </cell>
          <cell r="G943" t="str">
            <v>HWE</v>
          </cell>
        </row>
        <row r="944">
          <cell r="D944" t="str">
            <v>DSC-PC5108</v>
          </cell>
          <cell r="E944" t="str">
            <v>Hardwire 8 Zone Expander</v>
          </cell>
          <cell r="F944">
            <v>0</v>
          </cell>
          <cell r="G944" t="str">
            <v>HWE</v>
          </cell>
        </row>
        <row r="945">
          <cell r="D945" t="str">
            <v>DSC-PK5500</v>
          </cell>
          <cell r="E945" t="str">
            <v>Hardwire 64Z LCD ALPHA keypad</v>
          </cell>
          <cell r="F945">
            <v>119</v>
          </cell>
          <cell r="G945" t="str">
            <v>HWE</v>
          </cell>
        </row>
        <row r="946">
          <cell r="D946" t="str">
            <v>DSC-PK5501</v>
          </cell>
          <cell r="E946" t="str">
            <v>Hardwire 64z LCD ICONkeypad</v>
          </cell>
          <cell r="F946">
            <v>79</v>
          </cell>
          <cell r="G946" t="str">
            <v>HWE</v>
          </cell>
        </row>
        <row r="947">
          <cell r="D947" t="str">
            <v>DSC-PTK5507</v>
          </cell>
          <cell r="E947" t="str">
            <v>DSC Touch Screen LCD Keypad</v>
          </cell>
          <cell r="F947">
            <v>299</v>
          </cell>
          <cell r="G947" t="str">
            <v>HWE</v>
          </cell>
        </row>
        <row r="948">
          <cell r="D948" t="str">
            <v>DSC-RFK5500</v>
          </cell>
          <cell r="E948" t="str">
            <v>Hardwire 64Z ALPA wireless keypad</v>
          </cell>
          <cell r="F948">
            <v>129</v>
          </cell>
          <cell r="G948" t="str">
            <v>HWE</v>
          </cell>
        </row>
        <row r="949">
          <cell r="D949" t="str">
            <v>DSC-RFK5501</v>
          </cell>
          <cell r="E949" t="str">
            <v>64Z LCD ICON RF keypad</v>
          </cell>
          <cell r="F949">
            <v>0</v>
          </cell>
          <cell r="G949" t="str">
            <v>HWE</v>
          </cell>
        </row>
        <row r="950">
          <cell r="D950" t="str">
            <v>DSC-WLS912L</v>
          </cell>
          <cell r="E950" t="str">
            <v xml:space="preserve"> Wireless Acuity GB</v>
          </cell>
          <cell r="F950">
            <v>89</v>
          </cell>
          <cell r="G950" t="str">
            <v>HWE</v>
          </cell>
        </row>
        <row r="951">
          <cell r="D951" t="str">
            <v>DSC-WS4904P</v>
          </cell>
          <cell r="E951" t="str">
            <v xml:space="preserve">  Wireless motion</v>
          </cell>
          <cell r="F951">
            <v>49</v>
          </cell>
          <cell r="G951" t="str">
            <v>HWE</v>
          </cell>
        </row>
        <row r="952">
          <cell r="D952" t="str">
            <v>DSC-WS4913</v>
          </cell>
          <cell r="E952" t="str">
            <v>WS4913-wireless CO</v>
          </cell>
          <cell r="F952">
            <v>89</v>
          </cell>
          <cell r="G952" t="str">
            <v>HWE</v>
          </cell>
        </row>
        <row r="953">
          <cell r="D953" t="str">
            <v>DSC-WS4920</v>
          </cell>
          <cell r="E953" t="str">
            <v>Wireless repeater-extends wireless range</v>
          </cell>
          <cell r="F953">
            <v>89</v>
          </cell>
          <cell r="G953" t="str">
            <v>HWE</v>
          </cell>
        </row>
        <row r="954">
          <cell r="D954" t="str">
            <v>DSC-WS4928</v>
          </cell>
          <cell r="E954" t="str">
            <v>Wireless panic/hold-up</v>
          </cell>
          <cell r="F954">
            <v>69</v>
          </cell>
          <cell r="G954" t="str">
            <v>HWE</v>
          </cell>
        </row>
        <row r="955">
          <cell r="D955" t="str">
            <v>DSC-WS4936</v>
          </cell>
          <cell r="E955" t="str">
            <v>Wireless smoke</v>
          </cell>
          <cell r="F955">
            <v>79</v>
          </cell>
          <cell r="G955" t="str">
            <v>HWE</v>
          </cell>
        </row>
        <row r="956">
          <cell r="D956" t="str">
            <v>DSC-WS4939</v>
          </cell>
          <cell r="E956" t="str">
            <v>Wireless 4 button keyfob</v>
          </cell>
          <cell r="F956">
            <v>39</v>
          </cell>
          <cell r="G956" t="str">
            <v>HWE</v>
          </cell>
        </row>
        <row r="957">
          <cell r="D957" t="str">
            <v>DSC-WS4945</v>
          </cell>
          <cell r="E957" t="str">
            <v>DSC wireless contact</v>
          </cell>
          <cell r="F957">
            <v>29</v>
          </cell>
          <cell r="G957" t="str">
            <v>HWE</v>
          </cell>
        </row>
        <row r="958">
          <cell r="D958" t="str">
            <v>DSC-WS4985</v>
          </cell>
          <cell r="E958" t="str">
            <v>WS4985-wireless flood</v>
          </cell>
          <cell r="F958">
            <v>69</v>
          </cell>
          <cell r="G958" t="str">
            <v>HWE</v>
          </cell>
        </row>
        <row r="959">
          <cell r="D959" t="str">
            <v>DSC-WT5500</v>
          </cell>
          <cell r="E959" t="str">
            <v>2W Wireless KP w  TR5164-433 transceiver</v>
          </cell>
          <cell r="F959">
            <v>249</v>
          </cell>
          <cell r="G959" t="str">
            <v>HWE</v>
          </cell>
        </row>
        <row r="960">
          <cell r="D960" t="str">
            <v>DSL FILTER</v>
          </cell>
          <cell r="E960" t="str">
            <v>DSL Filter</v>
          </cell>
          <cell r="F960">
            <v>9.9499999999999993</v>
          </cell>
          <cell r="G960" t="str">
            <v>EQUIP</v>
          </cell>
        </row>
        <row r="961">
          <cell r="D961" t="str">
            <v>DXS-62</v>
          </cell>
          <cell r="E961" t="str">
            <v>Panic Pendant</v>
          </cell>
          <cell r="F961">
            <v>69</v>
          </cell>
          <cell r="G961" t="str">
            <v>EQCARE</v>
          </cell>
        </row>
        <row r="962">
          <cell r="D962" t="str">
            <v>DXS-62_2</v>
          </cell>
          <cell r="E962" t="str">
            <v>AlarmCare Pendant 2 Services</v>
          </cell>
          <cell r="F962">
            <v>0</v>
          </cell>
          <cell r="G962" t="str">
            <v>EQCARE</v>
          </cell>
        </row>
        <row r="963">
          <cell r="D963" t="str">
            <v>DXS-64</v>
          </cell>
          <cell r="E963" t="str">
            <v>Panic Pendant</v>
          </cell>
          <cell r="F963">
            <v>69</v>
          </cell>
          <cell r="G963" t="str">
            <v>EQCARE</v>
          </cell>
        </row>
        <row r="964">
          <cell r="D964" t="str">
            <v>DXS-80AF</v>
          </cell>
          <cell r="E964" t="str">
            <v>Carbon Monoxide Dioxide DXS-80AF</v>
          </cell>
          <cell r="F964">
            <v>149</v>
          </cell>
          <cell r="G964" t="str">
            <v>EQUIP</v>
          </cell>
        </row>
        <row r="965">
          <cell r="D965" t="str">
            <v>DXS-91AF</v>
          </cell>
          <cell r="E965" t="str">
            <v>DX Glass Break Detector</v>
          </cell>
          <cell r="F965">
            <v>165</v>
          </cell>
          <cell r="G965" t="str">
            <v>EQUIP</v>
          </cell>
        </row>
        <row r="966">
          <cell r="D966" t="str">
            <v>DXS-LRP</v>
          </cell>
          <cell r="E966" t="str">
            <v>Panic Pendant</v>
          </cell>
          <cell r="F966">
            <v>69</v>
          </cell>
          <cell r="G966" t="str">
            <v>EQCARE</v>
          </cell>
        </row>
        <row r="967">
          <cell r="D967" t="str">
            <v>DXS-LRW</v>
          </cell>
          <cell r="E967" t="str">
            <v>Panic Pendant</v>
          </cell>
          <cell r="F967">
            <v>69</v>
          </cell>
          <cell r="G967" t="str">
            <v>EQCARE</v>
          </cell>
        </row>
        <row r="968">
          <cell r="D968" t="str">
            <v>ENT_CONSOLE</v>
          </cell>
          <cell r="E968" t="str">
            <v>Entriprise Security Console</v>
          </cell>
          <cell r="F968">
            <v>0</v>
          </cell>
          <cell r="G968" t="str">
            <v>2EQUIP</v>
          </cell>
        </row>
        <row r="969">
          <cell r="D969" t="str">
            <v>EQUIADJTAX</v>
          </cell>
          <cell r="E969" t="str">
            <v>Credit Equipment with Taxes</v>
          </cell>
          <cell r="F969">
            <v>0</v>
          </cell>
          <cell r="G969" t="str">
            <v>EQUIP</v>
          </cell>
        </row>
        <row r="970">
          <cell r="D970" t="str">
            <v>EVERTHERE</v>
          </cell>
          <cell r="E970" t="str">
            <v>AlarmCare GO EverThere Service</v>
          </cell>
          <cell r="F970">
            <v>0</v>
          </cell>
          <cell r="G970" t="str">
            <v xml:space="preserve"> </v>
          </cell>
        </row>
        <row r="971">
          <cell r="D971" t="str">
            <v>EVS</v>
          </cell>
          <cell r="E971" t="str">
            <v>AlarmVoice Services</v>
          </cell>
          <cell r="F971">
            <v>0</v>
          </cell>
          <cell r="G971" t="str">
            <v>EQUIP</v>
          </cell>
        </row>
        <row r="972">
          <cell r="D972" t="str">
            <v>EVS2DMK_NEW</v>
          </cell>
          <cell r="E972" t="str">
            <v>AlarmVoice Services</v>
          </cell>
          <cell r="F972">
            <v>0</v>
          </cell>
          <cell r="G972" t="str">
            <v xml:space="preserve"> </v>
          </cell>
        </row>
        <row r="973">
          <cell r="D973" t="str">
            <v>FS-130</v>
          </cell>
          <cell r="E973" t="str">
            <v>Fall Sensor Pendant</v>
          </cell>
          <cell r="F973">
            <v>0</v>
          </cell>
          <cell r="G973" t="str">
            <v>EQUIP</v>
          </cell>
        </row>
        <row r="974">
          <cell r="D974" t="str">
            <v>FS-130-CF</v>
          </cell>
          <cell r="E974" t="str">
            <v>AlarmCare FS Services</v>
          </cell>
          <cell r="F974">
            <v>0</v>
          </cell>
          <cell r="G974" t="str">
            <v>RCARE2</v>
          </cell>
        </row>
        <row r="975">
          <cell r="D975" t="str">
            <v>GARAGEDR</v>
          </cell>
          <cell r="E975" t="str">
            <v>VR Garage Door Installation Fees</v>
          </cell>
          <cell r="F975">
            <v>99</v>
          </cell>
          <cell r="G975" t="str">
            <v>VIDEO</v>
          </cell>
        </row>
        <row r="976">
          <cell r="D976" t="str">
            <v>GFXGFNP512</v>
          </cell>
          <cell r="E976" t="str">
            <v>HW Backup battery</v>
          </cell>
          <cell r="F976">
            <v>25</v>
          </cell>
          <cell r="G976" t="str">
            <v>HWE</v>
          </cell>
        </row>
        <row r="977">
          <cell r="D977" t="str">
            <v>GOLD</v>
          </cell>
          <cell r="E977" t="str">
            <v>2GIG Gold Package - 6 Points</v>
          </cell>
          <cell r="F977">
            <v>0</v>
          </cell>
          <cell r="G977" t="str">
            <v xml:space="preserve"> </v>
          </cell>
        </row>
        <row r="978">
          <cell r="D978" t="str">
            <v>GOLD_ACCESS</v>
          </cell>
          <cell r="E978" t="str">
            <v>2GIG Gold Package w Access - 6 Points</v>
          </cell>
          <cell r="F978">
            <v>0</v>
          </cell>
          <cell r="G978" t="str">
            <v xml:space="preserve"> </v>
          </cell>
        </row>
        <row r="979">
          <cell r="D979" t="str">
            <v>GOOD</v>
          </cell>
          <cell r="E979" t="str">
            <v>2GIG Connect Bundle (Secure+Door &amp; Motion)</v>
          </cell>
          <cell r="F979">
            <v>0</v>
          </cell>
          <cell r="G979" t="str">
            <v xml:space="preserve"> </v>
          </cell>
        </row>
        <row r="980">
          <cell r="D980" t="str">
            <v>GOODLIFE</v>
          </cell>
          <cell r="E980" t="str">
            <v>GOODLIFE - 3 Months NC Monitoring</v>
          </cell>
          <cell r="F980">
            <v>0</v>
          </cell>
          <cell r="G980" t="str">
            <v>RMR</v>
          </cell>
        </row>
        <row r="981">
          <cell r="D981" t="str">
            <v>GOOGLE HOME</v>
          </cell>
          <cell r="E981" t="str">
            <v>(Google Home) Voice Activated Speaker by Google</v>
          </cell>
          <cell r="F981">
            <v>0</v>
          </cell>
          <cell r="G981" t="str">
            <v>2EQUIP</v>
          </cell>
        </row>
        <row r="982">
          <cell r="D982" t="str">
            <v>GSTADJ</v>
          </cell>
          <cell r="E982" t="str">
            <v>GST Adjustments</v>
          </cell>
          <cell r="F982">
            <v>0</v>
          </cell>
          <cell r="G982" t="str">
            <v>GSTADJ</v>
          </cell>
        </row>
        <row r="983">
          <cell r="D983" t="str">
            <v>GUARD</v>
          </cell>
          <cell r="E983" t="str">
            <v>Guard Stand Down Service</v>
          </cell>
          <cell r="F983">
            <v>0</v>
          </cell>
          <cell r="G983" t="str">
            <v>PRS</v>
          </cell>
        </row>
        <row r="984">
          <cell r="D984" t="str">
            <v>HMPLUG</v>
          </cell>
          <cell r="E984" t="str">
            <v>Home Plug Set for VR System</v>
          </cell>
          <cell r="F984">
            <v>60</v>
          </cell>
          <cell r="G984" t="str">
            <v>VIDEO</v>
          </cell>
        </row>
        <row r="985">
          <cell r="D985" t="str">
            <v>HSTBC</v>
          </cell>
          <cell r="E985" t="str">
            <v>BC HST Adjustments</v>
          </cell>
          <cell r="F985">
            <v>0</v>
          </cell>
          <cell r="G985" t="str">
            <v>HSTBC</v>
          </cell>
        </row>
        <row r="986">
          <cell r="D986" t="str">
            <v>HSTON</v>
          </cell>
          <cell r="E986" t="str">
            <v>ON HST Adjustments</v>
          </cell>
          <cell r="F986">
            <v>0</v>
          </cell>
          <cell r="G986" t="str">
            <v>HSTON</v>
          </cell>
        </row>
        <row r="987">
          <cell r="D987" t="str">
            <v>HW</v>
          </cell>
          <cell r="E987" t="str">
            <v>Hardwire System Equipments</v>
          </cell>
          <cell r="F987">
            <v>0</v>
          </cell>
          <cell r="G987" t="str">
            <v>EQUIHW</v>
          </cell>
        </row>
        <row r="988">
          <cell r="D988" t="str">
            <v>HWACPOWERPK</v>
          </cell>
          <cell r="E988" t="str">
            <v>Hardwire System AC Power Pack</v>
          </cell>
          <cell r="F988">
            <v>15</v>
          </cell>
          <cell r="G988" t="str">
            <v>EQUIHW</v>
          </cell>
        </row>
        <row r="989">
          <cell r="D989" t="str">
            <v>HWB</v>
          </cell>
          <cell r="E989" t="str">
            <v>Hardwire B/U Battery</v>
          </cell>
          <cell r="F989">
            <v>0</v>
          </cell>
          <cell r="G989" t="str">
            <v>EQUIHW</v>
          </cell>
        </row>
        <row r="990">
          <cell r="D990" t="str">
            <v>HWCOMMAND</v>
          </cell>
          <cell r="E990" t="str">
            <v>HW 2GIG Smart Home  Bundle</v>
          </cell>
          <cell r="F990">
            <v>0</v>
          </cell>
          <cell r="G990" t="str">
            <v>EQUIP</v>
          </cell>
        </row>
        <row r="991">
          <cell r="D991" t="str">
            <v>HWCONNECT</v>
          </cell>
          <cell r="E991" t="str">
            <v>HW 2GIG Connect Bundle (2 Super Switch)</v>
          </cell>
          <cell r="F991">
            <v>0</v>
          </cell>
          <cell r="G991" t="str">
            <v xml:space="preserve"> </v>
          </cell>
        </row>
        <row r="992">
          <cell r="D992" t="str">
            <v>HWCONTROL</v>
          </cell>
          <cell r="E992" t="str">
            <v>HW 2GIG Video Bundle (2 Super Switches)</v>
          </cell>
          <cell r="F992">
            <v>0</v>
          </cell>
          <cell r="G992" t="str">
            <v xml:space="preserve"> </v>
          </cell>
        </row>
        <row r="993">
          <cell r="D993" t="str">
            <v>HWF</v>
          </cell>
          <cell r="E993" t="str">
            <v>Hardwire Key Fob</v>
          </cell>
          <cell r="F993">
            <v>0</v>
          </cell>
          <cell r="G993" t="str">
            <v>EQUIHW</v>
          </cell>
        </row>
        <row r="994">
          <cell r="D994" t="str">
            <v>HWFILTER</v>
          </cell>
          <cell r="E994" t="str">
            <v>Hardwire Filter</v>
          </cell>
          <cell r="F994">
            <v>19</v>
          </cell>
          <cell r="G994" t="str">
            <v>EQUIHW</v>
          </cell>
        </row>
        <row r="995">
          <cell r="D995" t="str">
            <v>HWG</v>
          </cell>
          <cell r="E995" t="str">
            <v>Hardwire Glassbreak</v>
          </cell>
          <cell r="F995">
            <v>0</v>
          </cell>
          <cell r="G995" t="str">
            <v>EQUIHW</v>
          </cell>
        </row>
        <row r="996">
          <cell r="D996" t="str">
            <v>HWK</v>
          </cell>
          <cell r="E996" t="str">
            <v>Hardwire Keypad</v>
          </cell>
          <cell r="F996">
            <v>0</v>
          </cell>
          <cell r="G996" t="str">
            <v>EQUIHW</v>
          </cell>
        </row>
        <row r="997">
          <cell r="D997" t="str">
            <v>HWM</v>
          </cell>
          <cell r="E997" t="str">
            <v>Hardwire Motion PIR</v>
          </cell>
          <cell r="F997">
            <v>30</v>
          </cell>
          <cell r="G997" t="str">
            <v>EQUIHW</v>
          </cell>
        </row>
        <row r="998">
          <cell r="D998" t="str">
            <v>HWP</v>
          </cell>
          <cell r="E998" t="str">
            <v>Hardwire System Panel</v>
          </cell>
          <cell r="F998">
            <v>0</v>
          </cell>
          <cell r="G998" t="str">
            <v>EQUIHW</v>
          </cell>
        </row>
        <row r="999">
          <cell r="D999" t="str">
            <v>HWS</v>
          </cell>
          <cell r="E999" t="str">
            <v>Hardwire Smoke</v>
          </cell>
          <cell r="F999">
            <v>0</v>
          </cell>
          <cell r="G999" t="str">
            <v>EQUIHW</v>
          </cell>
        </row>
        <row r="1000">
          <cell r="D1000" t="str">
            <v>HWSEC_AC</v>
          </cell>
          <cell r="E1000" t="str">
            <v>HW 2GIG Secure w Access, 1 Super Switch HW Takeover</v>
          </cell>
          <cell r="F1000">
            <v>0</v>
          </cell>
          <cell r="G1000" t="str">
            <v xml:space="preserve"> </v>
          </cell>
        </row>
        <row r="1001">
          <cell r="D1001" t="str">
            <v>HWSECURE</v>
          </cell>
          <cell r="E1001" t="str">
            <v>HW 2GIG Secure Takeover Bundle</v>
          </cell>
          <cell r="F1001">
            <v>0</v>
          </cell>
          <cell r="G1001" t="str">
            <v xml:space="preserve"> </v>
          </cell>
        </row>
        <row r="1002">
          <cell r="D1002" t="str">
            <v>HWSERV</v>
          </cell>
          <cell r="E1002" t="str">
            <v>Hardwire System Service Charge</v>
          </cell>
          <cell r="F1002">
            <v>50</v>
          </cell>
          <cell r="G1002" t="str">
            <v>EQUIHW</v>
          </cell>
        </row>
        <row r="1003">
          <cell r="D1003" t="str">
            <v>HWSIEZURE</v>
          </cell>
          <cell r="E1003" t="str">
            <v>Hardwire System Siezure Jack</v>
          </cell>
          <cell r="F1003">
            <v>20</v>
          </cell>
          <cell r="G1003" t="str">
            <v>EQUIHW</v>
          </cell>
        </row>
        <row r="1004">
          <cell r="D1004" t="str">
            <v>HWWLRX</v>
          </cell>
          <cell r="E1004" t="str">
            <v>Hardwire Wireless Receiver</v>
          </cell>
          <cell r="F1004">
            <v>98</v>
          </cell>
          <cell r="G1004" t="str">
            <v>EQUIHW</v>
          </cell>
        </row>
        <row r="1005">
          <cell r="D1005" t="str">
            <v>LW1015</v>
          </cell>
          <cell r="E1005" t="str">
            <v>Lorne Wolf E-mailer - 2 Months NC Monitoring</v>
          </cell>
          <cell r="F1005">
            <v>0</v>
          </cell>
          <cell r="G1005" t="str">
            <v>RMR</v>
          </cell>
        </row>
        <row r="1006">
          <cell r="D1006" t="str">
            <v>MISC</v>
          </cell>
          <cell r="E1006" t="str">
            <v>Miscellaneous Equipments</v>
          </cell>
          <cell r="F1006">
            <v>0</v>
          </cell>
          <cell r="G1006" t="str">
            <v>EQUIP</v>
          </cell>
        </row>
        <row r="1007">
          <cell r="D1007" t="str">
            <v>MKA315</v>
          </cell>
          <cell r="E1007" t="str">
            <v>MKA315 Keyfob</v>
          </cell>
          <cell r="F1007">
            <v>49</v>
          </cell>
          <cell r="G1007" t="str">
            <v>EQUIP</v>
          </cell>
        </row>
        <row r="1008">
          <cell r="D1008" t="str">
            <v>MONI</v>
          </cell>
          <cell r="E1008" t="str">
            <v>Alarm Service Fees</v>
          </cell>
          <cell r="F1008">
            <v>25</v>
          </cell>
          <cell r="G1008" t="str">
            <v>RMR</v>
          </cell>
        </row>
        <row r="1009">
          <cell r="D1009" t="str">
            <v>MONICRED</v>
          </cell>
          <cell r="E1009" t="str">
            <v>Monitoring Credits offered</v>
          </cell>
          <cell r="F1009">
            <v>-25</v>
          </cell>
          <cell r="G1009" t="str">
            <v>RMR_SV</v>
          </cell>
        </row>
        <row r="1010">
          <cell r="D1010" t="str">
            <v>NLPHONE</v>
          </cell>
          <cell r="E1010" t="str">
            <v>Phone for Programming NL System</v>
          </cell>
          <cell r="F1010">
            <v>9.99</v>
          </cell>
          <cell r="G1010" t="str">
            <v>EQUIP</v>
          </cell>
        </row>
        <row r="1011">
          <cell r="D1011" t="str">
            <v>PANEL</v>
          </cell>
          <cell r="E1011" t="str">
            <v>Wireless System Control Panel</v>
          </cell>
          <cell r="F1011">
            <v>199</v>
          </cell>
          <cell r="G1011" t="str">
            <v>EQUIP</v>
          </cell>
        </row>
        <row r="1012">
          <cell r="D1012" t="str">
            <v>PC832</v>
          </cell>
          <cell r="E1012" t="str">
            <v>Alarm Services</v>
          </cell>
          <cell r="F1012">
            <v>0</v>
          </cell>
          <cell r="G1012" t="str">
            <v>EQUIHW</v>
          </cell>
        </row>
        <row r="1013">
          <cell r="D1013" t="str">
            <v>PERIPHERALS</v>
          </cell>
          <cell r="E1013" t="str">
            <v>Missing Peripherals</v>
          </cell>
          <cell r="F1013">
            <v>100</v>
          </cell>
          <cell r="G1013" t="str">
            <v>EQUIPS</v>
          </cell>
        </row>
        <row r="1014">
          <cell r="D1014" t="str">
            <v>PG_2ND_KYPAD</v>
          </cell>
          <cell r="E1014" t="str">
            <v>DSC PowerG  Keypad</v>
          </cell>
          <cell r="F1014">
            <v>79</v>
          </cell>
          <cell r="G1014" t="str">
            <v>2EQUIP</v>
          </cell>
        </row>
        <row r="1015">
          <cell r="D1015" t="str">
            <v>PG_CO_9933</v>
          </cell>
          <cell r="E1015" t="str">
            <v>PowerG CO Detector</v>
          </cell>
          <cell r="F1015">
            <v>89</v>
          </cell>
          <cell r="G1015" t="str">
            <v>2EQUIP</v>
          </cell>
        </row>
        <row r="1016">
          <cell r="D1016" t="str">
            <v>PG_DW_9975</v>
          </cell>
          <cell r="E1016" t="str">
            <v>PowerG Door / Window Vanishing Sensor</v>
          </cell>
          <cell r="F1016">
            <v>29</v>
          </cell>
          <cell r="G1016" t="str">
            <v>2EQUIP</v>
          </cell>
        </row>
        <row r="1017">
          <cell r="D1017" t="str">
            <v>PG_FLD_9885</v>
          </cell>
          <cell r="E1017" t="str">
            <v>PowerG Flood Detector</v>
          </cell>
          <cell r="F1017">
            <v>59</v>
          </cell>
          <cell r="G1017" t="str">
            <v>2EQUIP</v>
          </cell>
        </row>
        <row r="1018">
          <cell r="D1018" t="str">
            <v>PG_FOB_9939</v>
          </cell>
          <cell r="E1018" t="str">
            <v>PowerG Keyfob</v>
          </cell>
          <cell r="F1018">
            <v>29</v>
          </cell>
          <cell r="G1018" t="str">
            <v>2EQUIP</v>
          </cell>
        </row>
        <row r="1019">
          <cell r="D1019" t="str">
            <v>PG_GB_9922</v>
          </cell>
          <cell r="E1019" t="str">
            <v>PowerG Glass Break Detector</v>
          </cell>
          <cell r="F1019">
            <v>59</v>
          </cell>
          <cell r="G1019" t="str">
            <v>2EQUIP</v>
          </cell>
        </row>
        <row r="1020">
          <cell r="D1020" t="str">
            <v>PG_MOTION1</v>
          </cell>
          <cell r="E1020" t="str">
            <v>PowerG Motion Detector</v>
          </cell>
          <cell r="F1020">
            <v>49</v>
          </cell>
          <cell r="G1020" t="str">
            <v>2EQUIP</v>
          </cell>
        </row>
        <row r="1021">
          <cell r="D1021" t="str">
            <v>PG_PANIC1</v>
          </cell>
          <cell r="E1021" t="str">
            <v>PowerG Panic Button Remote</v>
          </cell>
          <cell r="F1021">
            <v>39</v>
          </cell>
          <cell r="G1021" t="str">
            <v>2EQUIP</v>
          </cell>
        </row>
        <row r="1022">
          <cell r="D1022" t="str">
            <v>PG_SMOKE1</v>
          </cell>
          <cell r="E1022" t="str">
            <v>PowerG Smoke &amp; Heat Detector</v>
          </cell>
          <cell r="F1022">
            <v>69</v>
          </cell>
          <cell r="G1022" t="str">
            <v>2EQUIP</v>
          </cell>
        </row>
        <row r="1023">
          <cell r="D1023" t="str">
            <v>PKAFCOMMAND</v>
          </cell>
          <cell r="E1023" t="str">
            <v>Wireless 2-way w/2 Doors, 1 Motion, 1 KP,1Touchscreen</v>
          </cell>
          <cell r="F1023">
            <v>199</v>
          </cell>
          <cell r="G1023" t="str">
            <v>RWDR</v>
          </cell>
        </row>
        <row r="1024">
          <cell r="D1024" t="str">
            <v>PKAFCONTROL</v>
          </cell>
          <cell r="E1024" t="str">
            <v>Wireless 2-way w/2 Doors, 1 Motion, 1 KP,1Touchscreen</v>
          </cell>
          <cell r="F1024">
            <v>99</v>
          </cell>
          <cell r="G1024" t="str">
            <v>DPLUS</v>
          </cell>
        </row>
        <row r="1025">
          <cell r="D1025" t="str">
            <v>PKAFSECURE</v>
          </cell>
          <cell r="E1025" t="str">
            <v>EVS Package with 2 Dr, 1 Motion and 1 Keypad</v>
          </cell>
          <cell r="F1025">
            <v>0</v>
          </cell>
          <cell r="G1025" t="str">
            <v>EQUIP</v>
          </cell>
        </row>
        <row r="1026">
          <cell r="D1026" t="str">
            <v>PKCOMMAND</v>
          </cell>
          <cell r="E1026" t="str">
            <v>2GIG Command Bundle (Command+Zwave/Image Sensor)</v>
          </cell>
          <cell r="F1026">
            <v>0</v>
          </cell>
          <cell r="G1026" t="str">
            <v>2EQUIP</v>
          </cell>
        </row>
        <row r="1027">
          <cell r="D1027" t="str">
            <v>PKCONNECT</v>
          </cell>
          <cell r="E1027" t="str">
            <v>2GIG Connect Bundle (Secure+Door &amp; Motion)</v>
          </cell>
          <cell r="F1027">
            <v>0</v>
          </cell>
          <cell r="G1027" t="str">
            <v>EQUIP</v>
          </cell>
        </row>
        <row r="1028">
          <cell r="D1028" t="str">
            <v>PKCONTROL</v>
          </cell>
          <cell r="E1028" t="str">
            <v>2GIG Control Bundle (Command+Zwave/Image Sensor)</v>
          </cell>
          <cell r="F1028">
            <v>0</v>
          </cell>
          <cell r="G1028" t="str">
            <v>EQUIP</v>
          </cell>
        </row>
        <row r="1029">
          <cell r="D1029" t="str">
            <v>PKHHCOMM</v>
          </cell>
          <cell r="E1029" t="str">
            <v>Honeywell HW Smart Home Bundle</v>
          </cell>
          <cell r="F1029">
            <v>0</v>
          </cell>
          <cell r="G1029" t="str">
            <v xml:space="preserve"> </v>
          </cell>
        </row>
        <row r="1030">
          <cell r="D1030" t="str">
            <v>PKHHCONN</v>
          </cell>
          <cell r="E1030" t="str">
            <v>Honeywell HW Video Bundle</v>
          </cell>
          <cell r="F1030">
            <v>0</v>
          </cell>
          <cell r="G1030" t="str">
            <v xml:space="preserve"> </v>
          </cell>
        </row>
        <row r="1031">
          <cell r="D1031" t="str">
            <v>PKHHSEC</v>
          </cell>
          <cell r="E1031" t="str">
            <v>Honeywell HW Secure Bundle</v>
          </cell>
          <cell r="F1031">
            <v>0</v>
          </cell>
          <cell r="G1031" t="str">
            <v xml:space="preserve"> </v>
          </cell>
        </row>
        <row r="1032">
          <cell r="D1032" t="str">
            <v>PKHHSECA</v>
          </cell>
          <cell r="E1032" t="str">
            <v>Honeywell HW Secure Bundle with Access</v>
          </cell>
          <cell r="F1032">
            <v>0</v>
          </cell>
          <cell r="G1032" t="str">
            <v xml:space="preserve"> </v>
          </cell>
        </row>
        <row r="1033">
          <cell r="D1033" t="str">
            <v>PKHWOLD</v>
          </cell>
          <cell r="E1033" t="str">
            <v>Old Hardwire Package</v>
          </cell>
          <cell r="F1033">
            <v>0</v>
          </cell>
          <cell r="G1033" t="str">
            <v xml:space="preserve"> </v>
          </cell>
        </row>
        <row r="1034">
          <cell r="D1034" t="str">
            <v>PKPERS</v>
          </cell>
          <cell r="E1034" t="str">
            <v>AlarmCare Services</v>
          </cell>
          <cell r="F1034">
            <v>0</v>
          </cell>
          <cell r="G1034" t="str">
            <v xml:space="preserve"> </v>
          </cell>
        </row>
        <row r="1035">
          <cell r="D1035" t="str">
            <v>PKPERS_FS</v>
          </cell>
          <cell r="E1035" t="str">
            <v>AlarmCare FS Services</v>
          </cell>
          <cell r="F1035">
            <v>0</v>
          </cell>
          <cell r="G1035" t="str">
            <v xml:space="preserve"> </v>
          </cell>
        </row>
        <row r="1036">
          <cell r="D1036" t="str">
            <v>PKSEC_ACCESS</v>
          </cell>
          <cell r="E1036" t="str">
            <v>2GIG Secure Bundle with Remote Access</v>
          </cell>
          <cell r="F1036">
            <v>0</v>
          </cell>
          <cell r="G1036" t="str">
            <v>EQUIP</v>
          </cell>
        </row>
        <row r="1037">
          <cell r="D1037" t="str">
            <v>PKSEC_SIM</v>
          </cell>
          <cell r="E1037" t="str">
            <v>Simon XT Secure Bundle</v>
          </cell>
          <cell r="F1037">
            <v>0</v>
          </cell>
          <cell r="G1037" t="str">
            <v>2EQUIP</v>
          </cell>
        </row>
        <row r="1038">
          <cell r="D1038" t="str">
            <v>PKSEC_SIMACC</v>
          </cell>
          <cell r="E1038" t="str">
            <v>Simon XT Secure Bundle with Remote Access</v>
          </cell>
          <cell r="F1038">
            <v>0</v>
          </cell>
          <cell r="G1038" t="str">
            <v xml:space="preserve"> </v>
          </cell>
        </row>
        <row r="1039">
          <cell r="D1039" t="str">
            <v>PKSECURE</v>
          </cell>
          <cell r="E1039" t="str">
            <v>2GIG Secure Bundle with 2DR &amp; Motion</v>
          </cell>
          <cell r="F1039">
            <v>0</v>
          </cell>
          <cell r="G1039" t="str">
            <v>EQUIP</v>
          </cell>
        </row>
        <row r="1040">
          <cell r="D1040" t="str">
            <v>PKSMART</v>
          </cell>
          <cell r="E1040" t="str">
            <v>2GIG Smart Home Bundle</v>
          </cell>
          <cell r="F1040">
            <v>0</v>
          </cell>
          <cell r="G1040" t="str">
            <v xml:space="preserve"> </v>
          </cell>
        </row>
        <row r="1041">
          <cell r="D1041" t="str">
            <v>PKT2COMM</v>
          </cell>
          <cell r="E1041" t="str">
            <v>2GIG Takeover Smart Home Bundle</v>
          </cell>
          <cell r="F1041">
            <v>0</v>
          </cell>
          <cell r="G1041" t="str">
            <v xml:space="preserve"> </v>
          </cell>
        </row>
        <row r="1042">
          <cell r="D1042" t="str">
            <v>PKT2CONN</v>
          </cell>
          <cell r="E1042" t="str">
            <v>2GIG Takeover Connect Bundle</v>
          </cell>
          <cell r="F1042">
            <v>0</v>
          </cell>
          <cell r="G1042" t="str">
            <v xml:space="preserve"> </v>
          </cell>
        </row>
        <row r="1043">
          <cell r="D1043" t="str">
            <v>PKT2CONT</v>
          </cell>
          <cell r="E1043" t="str">
            <v>2GIG Takeover Video Bundle</v>
          </cell>
          <cell r="F1043">
            <v>0</v>
          </cell>
          <cell r="G1043" t="str">
            <v xml:space="preserve"> </v>
          </cell>
        </row>
        <row r="1044">
          <cell r="D1044" t="str">
            <v>PKT2SEC</v>
          </cell>
          <cell r="E1044" t="str">
            <v>2GIG Takeover Secure Bundle</v>
          </cell>
          <cell r="F1044">
            <v>0</v>
          </cell>
          <cell r="G1044" t="str">
            <v xml:space="preserve"> </v>
          </cell>
        </row>
        <row r="1045">
          <cell r="D1045" t="str">
            <v>PKT2SECA</v>
          </cell>
          <cell r="E1045" t="str">
            <v>2GIG Takeover Secure With Remote Access</v>
          </cell>
          <cell r="F1045">
            <v>0</v>
          </cell>
          <cell r="G1045" t="str">
            <v xml:space="preserve"> </v>
          </cell>
        </row>
        <row r="1046">
          <cell r="D1046" t="str">
            <v>PKTHCOMM</v>
          </cell>
          <cell r="E1046" t="str">
            <v>Honeywell Takeover Smart Home Bundle</v>
          </cell>
          <cell r="F1046">
            <v>0</v>
          </cell>
          <cell r="G1046" t="str">
            <v xml:space="preserve"> </v>
          </cell>
        </row>
        <row r="1047">
          <cell r="D1047" t="str">
            <v>PKTHCONN</v>
          </cell>
          <cell r="E1047" t="str">
            <v>Honeywell Takeover Connect Bundle</v>
          </cell>
          <cell r="F1047">
            <v>0</v>
          </cell>
          <cell r="G1047" t="str">
            <v xml:space="preserve"> </v>
          </cell>
        </row>
        <row r="1048">
          <cell r="D1048" t="str">
            <v>PKTHCONT</v>
          </cell>
          <cell r="E1048" t="str">
            <v>Honeywell Takeover Video Bundle</v>
          </cell>
          <cell r="F1048">
            <v>0</v>
          </cell>
          <cell r="G1048" t="str">
            <v xml:space="preserve"> </v>
          </cell>
        </row>
        <row r="1049">
          <cell r="D1049" t="str">
            <v>PKTHDCOM</v>
          </cell>
          <cell r="E1049" t="str">
            <v>DSC HW Smart Home Bundle</v>
          </cell>
          <cell r="F1049">
            <v>0</v>
          </cell>
          <cell r="G1049" t="str">
            <v xml:space="preserve"> </v>
          </cell>
        </row>
        <row r="1050">
          <cell r="D1050" t="str">
            <v>PKTHDCON</v>
          </cell>
          <cell r="E1050" t="str">
            <v>DSC HW Video Bundle</v>
          </cell>
          <cell r="F1050">
            <v>0</v>
          </cell>
          <cell r="G1050" t="str">
            <v xml:space="preserve"> </v>
          </cell>
        </row>
        <row r="1051">
          <cell r="D1051" t="str">
            <v>PKTHDSEA</v>
          </cell>
          <cell r="E1051" t="str">
            <v>DSC HW Secure Bundle with Remote Access</v>
          </cell>
          <cell r="F1051">
            <v>0</v>
          </cell>
          <cell r="G1051" t="str">
            <v xml:space="preserve"> </v>
          </cell>
        </row>
        <row r="1052">
          <cell r="D1052" t="str">
            <v>PKTHDSEC</v>
          </cell>
          <cell r="E1052" t="str">
            <v>DSC HW Secure Bundle</v>
          </cell>
          <cell r="F1052">
            <v>0</v>
          </cell>
          <cell r="G1052" t="str">
            <v xml:space="preserve"> </v>
          </cell>
        </row>
        <row r="1053">
          <cell r="D1053" t="str">
            <v>PKTHSEC</v>
          </cell>
          <cell r="E1053" t="str">
            <v>Honeywell Takeover Secure Bundle</v>
          </cell>
          <cell r="F1053">
            <v>0</v>
          </cell>
          <cell r="G1053" t="str">
            <v xml:space="preserve"> </v>
          </cell>
        </row>
        <row r="1054">
          <cell r="D1054" t="str">
            <v>PKTHSECA</v>
          </cell>
          <cell r="E1054" t="str">
            <v>Honeywell Takeover Secure Bundle with Remote Access</v>
          </cell>
          <cell r="F1054">
            <v>0</v>
          </cell>
          <cell r="G1054" t="str">
            <v xml:space="preserve"> </v>
          </cell>
        </row>
        <row r="1055">
          <cell r="D1055" t="str">
            <v>PKTSCOMD</v>
          </cell>
          <cell r="E1055" t="str">
            <v>Simon XT Takeover Smart Home Bundle</v>
          </cell>
          <cell r="F1055">
            <v>0</v>
          </cell>
          <cell r="G1055" t="str">
            <v xml:space="preserve"> </v>
          </cell>
        </row>
        <row r="1056">
          <cell r="D1056" t="str">
            <v>PKTSCONN</v>
          </cell>
          <cell r="E1056" t="str">
            <v>Simon XT Takeover Connect Bundle</v>
          </cell>
          <cell r="F1056">
            <v>0</v>
          </cell>
          <cell r="G1056" t="str">
            <v xml:space="preserve"> </v>
          </cell>
        </row>
        <row r="1057">
          <cell r="D1057" t="str">
            <v>PKTSCONT</v>
          </cell>
          <cell r="E1057" t="str">
            <v>Simon XT Takeover Video Bundle</v>
          </cell>
          <cell r="F1057">
            <v>0</v>
          </cell>
          <cell r="G1057" t="str">
            <v xml:space="preserve"> </v>
          </cell>
        </row>
        <row r="1058">
          <cell r="D1058" t="str">
            <v>PKTSSEC</v>
          </cell>
          <cell r="E1058" t="str">
            <v>Simon XT Takeover Sercure Bundle</v>
          </cell>
          <cell r="F1058">
            <v>0</v>
          </cell>
          <cell r="G1058" t="str">
            <v xml:space="preserve"> </v>
          </cell>
        </row>
        <row r="1059">
          <cell r="D1059" t="str">
            <v>PKTSSECA</v>
          </cell>
          <cell r="E1059" t="str">
            <v>Simon XT Takeover Sercure with Remote Access</v>
          </cell>
          <cell r="F1059">
            <v>0</v>
          </cell>
          <cell r="G1059" t="str">
            <v xml:space="preserve"> </v>
          </cell>
        </row>
        <row r="1060">
          <cell r="D1060" t="str">
            <v>PKVIDEO</v>
          </cell>
          <cell r="E1060" t="str">
            <v>2GIG Video Bundle</v>
          </cell>
          <cell r="F1060">
            <v>0</v>
          </cell>
          <cell r="G1060" t="str">
            <v xml:space="preserve"> </v>
          </cell>
        </row>
        <row r="1061">
          <cell r="D1061" t="str">
            <v>PLATINUM</v>
          </cell>
          <cell r="E1061" t="str">
            <v>2 GIG Platinum Service - 10 Point System</v>
          </cell>
          <cell r="F1061">
            <v>0</v>
          </cell>
          <cell r="G1061" t="str">
            <v xml:space="preserve"> </v>
          </cell>
        </row>
        <row r="1062">
          <cell r="D1062" t="str">
            <v>PNP</v>
          </cell>
          <cell r="E1062" t="str">
            <v>PNP HW 2-Way Control</v>
          </cell>
          <cell r="F1062">
            <v>0</v>
          </cell>
          <cell r="G1062" t="str">
            <v>EQUIP</v>
          </cell>
        </row>
        <row r="1063">
          <cell r="D1063" t="str">
            <v>PRS</v>
          </cell>
          <cell r="E1063" t="str">
            <v>Private Response Fee</v>
          </cell>
          <cell r="F1063">
            <v>3.25</v>
          </cell>
          <cell r="G1063" t="str">
            <v>PRS</v>
          </cell>
        </row>
        <row r="1064">
          <cell r="D1064" t="str">
            <v>PRS_2016</v>
          </cell>
          <cell r="E1064" t="str">
            <v>Private Response Fee</v>
          </cell>
          <cell r="F1064">
            <v>0</v>
          </cell>
          <cell r="G1064" t="str">
            <v xml:space="preserve"> </v>
          </cell>
        </row>
        <row r="1065">
          <cell r="D1065" t="str">
            <v>PRS_BUNDLE</v>
          </cell>
          <cell r="E1065" t="str">
            <v>Private Response Fee</v>
          </cell>
          <cell r="F1065">
            <v>0</v>
          </cell>
          <cell r="G1065" t="str">
            <v>EQUIP</v>
          </cell>
        </row>
        <row r="1066">
          <cell r="D1066" t="str">
            <v>PRS_CRED</v>
          </cell>
          <cell r="E1066" t="str">
            <v>Private Response Fee Credit</v>
          </cell>
          <cell r="F1066">
            <v>0</v>
          </cell>
          <cell r="G1066" t="str">
            <v xml:space="preserve"> </v>
          </cell>
        </row>
        <row r="1067">
          <cell r="D1067" t="str">
            <v>PRSCRED</v>
          </cell>
          <cell r="E1067" t="str">
            <v>PRS Credit offered</v>
          </cell>
          <cell r="F1067">
            <v>-3.25</v>
          </cell>
          <cell r="G1067" t="str">
            <v>RMR_SV</v>
          </cell>
        </row>
        <row r="1068">
          <cell r="D1068" t="str">
            <v>PSTQU</v>
          </cell>
          <cell r="E1068" t="str">
            <v>Quebec PST</v>
          </cell>
          <cell r="F1068">
            <v>0</v>
          </cell>
          <cell r="G1068" t="str">
            <v>QUTAX</v>
          </cell>
        </row>
        <row r="1069">
          <cell r="D1069" t="str">
            <v>Q-BEST</v>
          </cell>
          <cell r="E1069" t="str">
            <v>Qolsys Best Bundle</v>
          </cell>
          <cell r="F1069">
            <v>0</v>
          </cell>
          <cell r="G1069" t="str">
            <v xml:space="preserve"> </v>
          </cell>
        </row>
        <row r="1070">
          <cell r="D1070" t="str">
            <v>Q-BETTER</v>
          </cell>
          <cell r="E1070" t="str">
            <v>Qolsys Better Bundle</v>
          </cell>
          <cell r="F1070">
            <v>0</v>
          </cell>
          <cell r="G1070" t="str">
            <v xml:space="preserve"> </v>
          </cell>
        </row>
        <row r="1071">
          <cell r="D1071" t="str">
            <v>Q-GOOD</v>
          </cell>
          <cell r="E1071" t="str">
            <v>Qolsys Good Bundle</v>
          </cell>
          <cell r="F1071">
            <v>0</v>
          </cell>
          <cell r="G1071" t="str">
            <v xml:space="preserve"> </v>
          </cell>
        </row>
        <row r="1072">
          <cell r="D1072" t="str">
            <v>QCC_DISC</v>
          </cell>
          <cell r="E1072" t="str">
            <v>QCC -Quarter Century Club - 2 Months NC</v>
          </cell>
          <cell r="F1072">
            <v>0</v>
          </cell>
          <cell r="G1072" t="str">
            <v>RMR</v>
          </cell>
        </row>
        <row r="1073">
          <cell r="D1073" t="str">
            <v>QOLSYS_319</v>
          </cell>
          <cell r="E1073" t="str">
            <v>Qolsys IQ2 Panel 9208-1208-124 (PowerG +  319Mhz S-line radi</v>
          </cell>
          <cell r="F1073">
            <v>0</v>
          </cell>
          <cell r="G1073" t="str">
            <v>2EQUIP</v>
          </cell>
        </row>
        <row r="1074">
          <cell r="D1074" t="str">
            <v>QOLSYS_433</v>
          </cell>
          <cell r="E1074" t="str">
            <v>Qolsys IQ2 Panel 9208-4208-124 (PowerG + 433Mhz radios) )</v>
          </cell>
          <cell r="F1074">
            <v>0</v>
          </cell>
          <cell r="G1074" t="str">
            <v>2EQUIP</v>
          </cell>
        </row>
        <row r="1075">
          <cell r="D1075" t="str">
            <v>QOLSYS_IQ2</v>
          </cell>
          <cell r="E1075" t="str">
            <v>Qolsys IQ2 Panel 345Mhz radio</v>
          </cell>
          <cell r="F1075">
            <v>0</v>
          </cell>
          <cell r="G1075" t="str">
            <v>2EQUIP</v>
          </cell>
        </row>
        <row r="1076">
          <cell r="D1076" t="str">
            <v>QOLSYS_PG</v>
          </cell>
          <cell r="E1076" t="str">
            <v>Qolsys IQ2 Panel 9208-0208-124 (PowerG only)</v>
          </cell>
          <cell r="F1076">
            <v>0</v>
          </cell>
          <cell r="G1076" t="str">
            <v>2EQUIP</v>
          </cell>
        </row>
        <row r="1077">
          <cell r="D1077" t="str">
            <v>QS_PAD_TOUCH</v>
          </cell>
          <cell r="E1077" t="str">
            <v>Qolsys Secondary Touchscreen Keypad</v>
          </cell>
          <cell r="F1077">
            <v>199</v>
          </cell>
          <cell r="G1077" t="str">
            <v>2EQUIP</v>
          </cell>
        </row>
        <row r="1078">
          <cell r="D1078" t="str">
            <v>REBOOK</v>
          </cell>
          <cell r="E1078" t="str">
            <v>Rebooking Fee Charge Cdn</v>
          </cell>
          <cell r="F1078">
            <v>50</v>
          </cell>
          <cell r="G1078" t="str">
            <v>NOSHOW</v>
          </cell>
        </row>
        <row r="1079">
          <cell r="D1079" t="str">
            <v>REBOOK_US</v>
          </cell>
          <cell r="E1079" t="str">
            <v>Rebooking Fee Charge US</v>
          </cell>
          <cell r="F1079">
            <v>50</v>
          </cell>
          <cell r="G1079" t="str">
            <v>NOSHOW</v>
          </cell>
        </row>
        <row r="1080">
          <cell r="D1080" t="str">
            <v>REINSTAT_FEE</v>
          </cell>
          <cell r="E1080" t="str">
            <v>Reinstatement Fee</v>
          </cell>
          <cell r="F1080">
            <v>0</v>
          </cell>
          <cell r="G1080" t="str">
            <v>ADMIN</v>
          </cell>
        </row>
        <row r="1081">
          <cell r="D1081" t="str">
            <v>REPEATER</v>
          </cell>
          <cell r="E1081" t="str">
            <v>VideoRelay Repeater</v>
          </cell>
          <cell r="F1081">
            <v>75</v>
          </cell>
          <cell r="G1081" t="str">
            <v>VIDEO</v>
          </cell>
        </row>
        <row r="1082">
          <cell r="D1082" t="str">
            <v>RETN_OFFER</v>
          </cell>
          <cell r="E1082" t="str">
            <v>Retention Offer for Valued Customer</v>
          </cell>
          <cell r="F1082">
            <v>0</v>
          </cell>
          <cell r="G1082" t="str">
            <v>RMR</v>
          </cell>
        </row>
        <row r="1083">
          <cell r="D1083" t="str">
            <v>S10-2114</v>
          </cell>
          <cell r="E1083" t="str">
            <v>AlarmCare Libris Panel</v>
          </cell>
          <cell r="F1083">
            <v>0</v>
          </cell>
          <cell r="G1083" t="str">
            <v>EQCARE</v>
          </cell>
        </row>
        <row r="1084">
          <cell r="D1084" t="str">
            <v>S30-0584</v>
          </cell>
          <cell r="E1084" t="str">
            <v>Libris Smart Cradle</v>
          </cell>
          <cell r="F1084">
            <v>0</v>
          </cell>
          <cell r="G1084" t="str">
            <v>EQCARE</v>
          </cell>
        </row>
        <row r="1085">
          <cell r="D1085" t="str">
            <v>SBC</v>
          </cell>
          <cell r="E1085" t="str">
            <v>AlarmVoice Services</v>
          </cell>
          <cell r="F1085">
            <v>0</v>
          </cell>
          <cell r="G1085" t="str">
            <v>EQUIP</v>
          </cell>
        </row>
        <row r="1086">
          <cell r="D1086" t="str">
            <v>SEC_DISC</v>
          </cell>
          <cell r="E1086" t="str">
            <v>10% RMR Discount on Secure Bundle</v>
          </cell>
          <cell r="F1086">
            <v>0</v>
          </cell>
          <cell r="G1086" t="str">
            <v xml:space="preserve"> </v>
          </cell>
        </row>
        <row r="1087">
          <cell r="D1087" t="str">
            <v>SECA_DISC</v>
          </cell>
          <cell r="E1087" t="str">
            <v>10% RMR Discount on Secure w Access Bundle</v>
          </cell>
          <cell r="F1087">
            <v>0</v>
          </cell>
          <cell r="G1087" t="str">
            <v xml:space="preserve"> </v>
          </cell>
        </row>
        <row r="1088">
          <cell r="D1088" t="str">
            <v>SEV_WEATHER</v>
          </cell>
          <cell r="E1088" t="str">
            <v>2GIG Severe Weather Alerts</v>
          </cell>
          <cell r="F1088">
            <v>0</v>
          </cell>
          <cell r="G1088" t="str">
            <v>EQUIP</v>
          </cell>
        </row>
        <row r="1089">
          <cell r="D1089" t="str">
            <v>SHIPCHRG</v>
          </cell>
          <cell r="E1089" t="str">
            <v>Customer Shipping Charge</v>
          </cell>
          <cell r="F1089">
            <v>9.99</v>
          </cell>
          <cell r="G1089" t="str">
            <v>SHIP</v>
          </cell>
        </row>
        <row r="1090">
          <cell r="D1090" t="str">
            <v>SHOCK SENSOR</v>
          </cell>
          <cell r="E1090" t="str">
            <v>Simon XT-Interlogix wireless shock sensors</v>
          </cell>
          <cell r="F1090">
            <v>59</v>
          </cell>
          <cell r="G1090" t="str">
            <v>2EQUIP</v>
          </cell>
        </row>
        <row r="1091">
          <cell r="D1091" t="str">
            <v>SIMON_XT</v>
          </cell>
          <cell r="E1091" t="str">
            <v>Simon_XT ADC Compatible</v>
          </cell>
          <cell r="F1091">
            <v>0</v>
          </cell>
          <cell r="G1091" t="str">
            <v>2EQUIP</v>
          </cell>
        </row>
        <row r="1092">
          <cell r="D1092" t="str">
            <v>STAFF MO_FEE</v>
          </cell>
          <cell r="E1092" t="str">
            <v>Telus Staff Monitoring Discount</v>
          </cell>
          <cell r="F1092">
            <v>0</v>
          </cell>
          <cell r="G1092" t="str">
            <v xml:space="preserve"> </v>
          </cell>
        </row>
        <row r="1093">
          <cell r="D1093" t="str">
            <v>STAFF_BEAC</v>
          </cell>
          <cell r="E1093" t="str">
            <v>Employee/Retiree Discount for AlarmCare - 15%</v>
          </cell>
          <cell r="F1093">
            <v>0</v>
          </cell>
          <cell r="G1093" t="str">
            <v>EQUIP</v>
          </cell>
        </row>
        <row r="1094">
          <cell r="D1094" t="str">
            <v>STAFF_DISC</v>
          </cell>
          <cell r="E1094" t="str">
            <v>Employee Discount Program - 35%</v>
          </cell>
          <cell r="F1094">
            <v>0</v>
          </cell>
          <cell r="G1094" t="str">
            <v>EQUIP</v>
          </cell>
        </row>
        <row r="1095">
          <cell r="D1095" t="str">
            <v>STARTER</v>
          </cell>
          <cell r="E1095" t="str">
            <v>Simon XT Secure Bundle</v>
          </cell>
          <cell r="F1095">
            <v>0</v>
          </cell>
          <cell r="G1095" t="str">
            <v xml:space="preserve"> </v>
          </cell>
        </row>
        <row r="1096">
          <cell r="D1096" t="str">
            <v>SUPERAVPLUS</v>
          </cell>
          <cell r="E1096" t="str">
            <v>AlarmVoice Services</v>
          </cell>
          <cell r="F1096">
            <v>0</v>
          </cell>
          <cell r="G1096" t="str">
            <v>EQUIP</v>
          </cell>
        </row>
        <row r="1097">
          <cell r="D1097" t="str">
            <v>SUPERAVS</v>
          </cell>
          <cell r="E1097" t="str">
            <v>AlarmVoice Services</v>
          </cell>
          <cell r="F1097">
            <v>0</v>
          </cell>
          <cell r="G1097" t="str">
            <v>EQUIP</v>
          </cell>
        </row>
        <row r="1098">
          <cell r="D1098" t="str">
            <v>TELUS_DISC</v>
          </cell>
          <cell r="E1098" t="str">
            <v>Upgrade Discount Offered by Telus</v>
          </cell>
          <cell r="F1098">
            <v>0</v>
          </cell>
          <cell r="G1098" t="str">
            <v>EQDISR</v>
          </cell>
        </row>
        <row r="1099">
          <cell r="D1099" t="str">
            <v>TX-4200-01-1</v>
          </cell>
          <cell r="E1099" t="str">
            <v>Simon XT Panic Button Remote- White</v>
          </cell>
          <cell r="F1099">
            <v>39</v>
          </cell>
          <cell r="G1099" t="str">
            <v>2EQUIP</v>
          </cell>
        </row>
        <row r="1100">
          <cell r="D1100" t="str">
            <v>TX-4200-01-2</v>
          </cell>
          <cell r="E1100" t="str">
            <v>Simon XT Panic Button Remote - Black</v>
          </cell>
          <cell r="F1100">
            <v>39</v>
          </cell>
          <cell r="G1100" t="str">
            <v>2EQUIP</v>
          </cell>
        </row>
        <row r="1101">
          <cell r="D1101" t="str">
            <v>TX-6010-01-1</v>
          </cell>
          <cell r="E1101" t="str">
            <v>Simon XT Wireless Smoke Dectector</v>
          </cell>
          <cell r="F1101">
            <v>69</v>
          </cell>
          <cell r="G1101" t="str">
            <v>2EQUIP</v>
          </cell>
        </row>
        <row r="1102">
          <cell r="D1102" t="str">
            <v>TX-6310-01-1</v>
          </cell>
          <cell r="E1102" t="str">
            <v>Simon XT Wireless CO Detector</v>
          </cell>
          <cell r="F1102">
            <v>89</v>
          </cell>
          <cell r="G1102" t="str">
            <v>2EQUIP</v>
          </cell>
        </row>
        <row r="1103">
          <cell r="D1103" t="str">
            <v>TX-E101</v>
          </cell>
          <cell r="E1103" t="str">
            <v>Simon XT 4 Button Wireless Keyfob</v>
          </cell>
          <cell r="F1103">
            <v>29</v>
          </cell>
          <cell r="G1103" t="str">
            <v>2EQUIP</v>
          </cell>
        </row>
        <row r="1104">
          <cell r="D1104" t="str">
            <v>TX-E201</v>
          </cell>
          <cell r="E1104" t="str">
            <v>Simon XT Door/Windor Sensor</v>
          </cell>
          <cell r="F1104">
            <v>29</v>
          </cell>
          <cell r="G1104" t="str">
            <v>2EQUIP</v>
          </cell>
        </row>
        <row r="1105">
          <cell r="D1105" t="str">
            <v>TX-E401</v>
          </cell>
          <cell r="E1105" t="str">
            <v>Simon XT Tilt Sensor</v>
          </cell>
          <cell r="F1105">
            <v>59</v>
          </cell>
          <cell r="G1105" t="str">
            <v>2EQUIP</v>
          </cell>
        </row>
        <row r="1106">
          <cell r="D1106" t="str">
            <v>TX-E611</v>
          </cell>
          <cell r="E1106" t="str">
            <v>Simon XT Flood and Freeze Sensor</v>
          </cell>
          <cell r="F1106">
            <v>59</v>
          </cell>
          <cell r="G1106" t="str">
            <v>2EQUIP</v>
          </cell>
        </row>
        <row r="1107">
          <cell r="D1107" t="str">
            <v>USBKEY</v>
          </cell>
          <cell r="E1107" t="str">
            <v>USB Key Formatted w CPE</v>
          </cell>
          <cell r="F1107">
            <v>0</v>
          </cell>
          <cell r="G1107" t="str">
            <v>VIDEO</v>
          </cell>
        </row>
        <row r="1108">
          <cell r="D1108" t="str">
            <v>USDISCHO</v>
          </cell>
          <cell r="E1108" t="str">
            <v>Service Charge Waived by Head Office</v>
          </cell>
          <cell r="F1108">
            <v>-50</v>
          </cell>
          <cell r="G1108" t="str">
            <v>ADMIN</v>
          </cell>
        </row>
        <row r="1109">
          <cell r="D1109" t="str">
            <v>USDISCRETN</v>
          </cell>
          <cell r="E1109" t="str">
            <v>US Service Charge Discount by Retention</v>
          </cell>
          <cell r="F1109">
            <v>-50</v>
          </cell>
          <cell r="G1109" t="str">
            <v>EQDISR</v>
          </cell>
        </row>
        <row r="1110">
          <cell r="D1110" t="str">
            <v>USDISCSCARE</v>
          </cell>
          <cell r="E1110" t="str">
            <v>US Service Charge Discount by Customer Care</v>
          </cell>
          <cell r="F1110">
            <v>-50</v>
          </cell>
          <cell r="G1110" t="str">
            <v>EQDISC</v>
          </cell>
        </row>
        <row r="1111">
          <cell r="D1111" t="str">
            <v>USDISCSRV</v>
          </cell>
          <cell r="E1111" t="str">
            <v>US Service Charge Discounted by Service</v>
          </cell>
          <cell r="F1111">
            <v>-50</v>
          </cell>
          <cell r="G1111" t="str">
            <v>EQDIST</v>
          </cell>
        </row>
        <row r="1112">
          <cell r="D1112" t="str">
            <v>USDISDPKSRV</v>
          </cell>
          <cell r="E1112" t="str">
            <v>US DPK Upgrade Service Charge Discount</v>
          </cell>
          <cell r="F1112">
            <v>-50</v>
          </cell>
          <cell r="G1112" t="str">
            <v>DPKSRD</v>
          </cell>
        </row>
        <row r="1113">
          <cell r="D1113" t="str">
            <v>USFLSTTAX</v>
          </cell>
          <cell r="E1113" t="str">
            <v>US FL  State Tax</v>
          </cell>
          <cell r="F1113">
            <v>0</v>
          </cell>
          <cell r="G1113" t="str">
            <v>USFLCA</v>
          </cell>
        </row>
        <row r="1114">
          <cell r="D1114" t="str">
            <v>USNCSTTAX</v>
          </cell>
          <cell r="E1114" t="str">
            <v>US NC State Tax</v>
          </cell>
          <cell r="F1114">
            <v>0</v>
          </cell>
          <cell r="G1114" t="str">
            <v>USNCTA</v>
          </cell>
        </row>
        <row r="1115">
          <cell r="D1115" t="str">
            <v>USSERV</v>
          </cell>
          <cell r="E1115" t="str">
            <v>Service Charge</v>
          </cell>
          <cell r="F1115">
            <v>50</v>
          </cell>
          <cell r="G1115" t="str">
            <v>EQUIP</v>
          </cell>
        </row>
        <row r="1116">
          <cell r="D1116" t="str">
            <v>VALASSIS</v>
          </cell>
          <cell r="E1116" t="str">
            <v>VALASSIS-Postcard -3 Months NC Monitoring</v>
          </cell>
          <cell r="F1116">
            <v>0</v>
          </cell>
          <cell r="G1116" t="str">
            <v>RMR</v>
          </cell>
        </row>
        <row r="1117">
          <cell r="D1117" t="str">
            <v>VALPAK</v>
          </cell>
          <cell r="E1117" t="str">
            <v>VALPAK - 2 Months NC Monitoring</v>
          </cell>
          <cell r="F1117">
            <v>0</v>
          </cell>
          <cell r="G1117" t="str">
            <v>RMR</v>
          </cell>
        </row>
        <row r="1118">
          <cell r="D1118" t="str">
            <v>VC726</v>
          </cell>
          <cell r="E1118" t="str">
            <v>ADC Indoor/Outdoor Bullet Cameral</v>
          </cell>
          <cell r="F1118">
            <v>199</v>
          </cell>
          <cell r="G1118" t="str">
            <v>2EQUIP</v>
          </cell>
        </row>
        <row r="1119">
          <cell r="D1119" t="str">
            <v>VC826</v>
          </cell>
          <cell r="E1119" t="str">
            <v>ADC Indoor/Outdoor Dome Cameral</v>
          </cell>
          <cell r="F1119">
            <v>199</v>
          </cell>
          <cell r="G1119" t="str">
            <v>2EQUIP</v>
          </cell>
        </row>
        <row r="1120">
          <cell r="D1120" t="str">
            <v>VCAMCOM2</v>
          </cell>
          <cell r="E1120" t="str">
            <v>VR Service for Additiional Camera-Com_B</v>
          </cell>
          <cell r="F1120">
            <v>0</v>
          </cell>
          <cell r="G1120" t="str">
            <v>VIDEO</v>
          </cell>
        </row>
        <row r="1121">
          <cell r="D1121" t="str">
            <v>VCM</v>
          </cell>
          <cell r="E1121" t="str">
            <v>AlarmFlood Valve Shutoff</v>
          </cell>
          <cell r="F1121">
            <v>0</v>
          </cell>
          <cell r="G1121" t="str">
            <v>EQUIP</v>
          </cell>
        </row>
        <row r="1122">
          <cell r="D1122" t="str">
            <v>VELCRO</v>
          </cell>
          <cell r="E1122" t="str">
            <v>Velcro (box)</v>
          </cell>
          <cell r="F1122">
            <v>0</v>
          </cell>
          <cell r="G1122" t="str">
            <v>2EQUIP</v>
          </cell>
        </row>
        <row r="1123">
          <cell r="D1123" t="str">
            <v>VID_EXPANS</v>
          </cell>
          <cell r="E1123" t="str">
            <v>Video Expansion Pack from ADC</v>
          </cell>
          <cell r="F1123">
            <v>0</v>
          </cell>
          <cell r="G1123" t="str">
            <v xml:space="preserve"> </v>
          </cell>
        </row>
        <row r="1124">
          <cell r="D1124" t="str">
            <v>VISTA-20PCN</v>
          </cell>
          <cell r="E1124" t="str">
            <v>Honeywell Vista 20 Panel</v>
          </cell>
          <cell r="F1124">
            <v>0</v>
          </cell>
          <cell r="G1124" t="str">
            <v>EQUIP</v>
          </cell>
        </row>
        <row r="1125">
          <cell r="D1125" t="str">
            <v>VPANEL</v>
          </cell>
          <cell r="E1125" t="str">
            <v>Video System w/Repeater</v>
          </cell>
          <cell r="F1125">
            <v>199</v>
          </cell>
          <cell r="G1125" t="str">
            <v>EQUIP</v>
          </cell>
        </row>
        <row r="1126">
          <cell r="D1126" t="str">
            <v>VR_PKVID1_NC</v>
          </cell>
          <cell r="E1126" t="str">
            <v>No Installation Fee Promotion</v>
          </cell>
          <cell r="F1126">
            <v>-79.989999999999995</v>
          </cell>
          <cell r="G1126" t="str">
            <v>EQDISH</v>
          </cell>
        </row>
        <row r="1127">
          <cell r="D1127" t="str">
            <v>VRCAMERA</v>
          </cell>
          <cell r="E1127" t="str">
            <v>VR Service for Additiional Camera</v>
          </cell>
          <cell r="F1127">
            <v>49.99</v>
          </cell>
          <cell r="G1127" t="str">
            <v>VIDEO</v>
          </cell>
        </row>
        <row r="1128">
          <cell r="D1128" t="str">
            <v>VRCRED_CC</v>
          </cell>
          <cell r="E1128" t="str">
            <v>Video Relay Service Credit offered by CCR</v>
          </cell>
          <cell r="F1128">
            <v>0</v>
          </cell>
          <cell r="G1128" t="str">
            <v>RV_CC</v>
          </cell>
        </row>
        <row r="1129">
          <cell r="D1129" t="str">
            <v>VRCRED_CR</v>
          </cell>
          <cell r="E1129" t="str">
            <v>VideoRelay Service Credit offered by Retention</v>
          </cell>
          <cell r="F1129">
            <v>0</v>
          </cell>
          <cell r="G1129" t="str">
            <v>RV_CC</v>
          </cell>
        </row>
        <row r="1130">
          <cell r="D1130" t="str">
            <v>VRCRED_SV</v>
          </cell>
          <cell r="E1130" t="str">
            <v>Video Relay Service Credit offered by Service</v>
          </cell>
          <cell r="F1130">
            <v>0</v>
          </cell>
          <cell r="G1130" t="str">
            <v>RV_SV</v>
          </cell>
        </row>
        <row r="1131">
          <cell r="D1131" t="str">
            <v>VRDISC_ONT</v>
          </cell>
          <cell r="E1131" t="str">
            <v>Ontario Installation Promotion</v>
          </cell>
          <cell r="F1131">
            <v>-100</v>
          </cell>
          <cell r="G1131" t="str">
            <v>EQDISS</v>
          </cell>
        </row>
        <row r="1132">
          <cell r="D1132" t="str">
            <v>VRDISCRETN</v>
          </cell>
          <cell r="E1132" t="str">
            <v>VR Equip Discount by Retention</v>
          </cell>
          <cell r="F1132">
            <v>0</v>
          </cell>
          <cell r="G1132" t="str">
            <v>VRDISR</v>
          </cell>
        </row>
        <row r="1133">
          <cell r="D1133" t="str">
            <v>VRINSTALL</v>
          </cell>
          <cell r="E1133" t="str">
            <v>Non-Standard VR Installation Charge</v>
          </cell>
          <cell r="F1133">
            <v>0</v>
          </cell>
          <cell r="G1133" t="str">
            <v>VIDEO</v>
          </cell>
        </row>
        <row r="1134">
          <cell r="D1134" t="str">
            <v>VRLIGHT</v>
          </cell>
          <cell r="E1134" t="str">
            <v>VR LED Motion Light</v>
          </cell>
          <cell r="F1134">
            <v>39.99</v>
          </cell>
          <cell r="G1134" t="str">
            <v>VIDEO</v>
          </cell>
        </row>
        <row r="1135">
          <cell r="D1135" t="str">
            <v>VRMONCRED</v>
          </cell>
          <cell r="E1135" t="str">
            <v>VR Monitoring Credit by Depts</v>
          </cell>
          <cell r="F1135">
            <v>0</v>
          </cell>
          <cell r="G1135" t="str">
            <v>RV_RMR</v>
          </cell>
        </row>
        <row r="1136">
          <cell r="D1136" t="str">
            <v>VRSIGN</v>
          </cell>
          <cell r="E1136" t="str">
            <v>AlarmForce VR Lawn Sign</v>
          </cell>
          <cell r="F1136">
            <v>0</v>
          </cell>
          <cell r="G1136" t="str">
            <v>VIDEO</v>
          </cell>
        </row>
        <row r="1137">
          <cell r="D1137" t="str">
            <v>VRSRVDISC</v>
          </cell>
          <cell r="E1137" t="str">
            <v>VR Service Discount</v>
          </cell>
          <cell r="F1137">
            <v>0</v>
          </cell>
          <cell r="G1137" t="str">
            <v>VRDIST</v>
          </cell>
        </row>
        <row r="1138">
          <cell r="D1138" t="str">
            <v>VWAP</v>
          </cell>
          <cell r="E1138" t="str">
            <v>Wireless Router for 3G/4G Installation</v>
          </cell>
          <cell r="F1138">
            <v>75</v>
          </cell>
          <cell r="G1138" t="str">
            <v>VIDEO</v>
          </cell>
        </row>
        <row r="1139">
          <cell r="D1139" t="str">
            <v>WA105DBZ</v>
          </cell>
          <cell r="E1139" t="str">
            <v>: Z-Wave Sounder OR Siren</v>
          </cell>
          <cell r="F1139">
            <v>69</v>
          </cell>
          <cell r="G1139" t="str">
            <v>2EQUIP</v>
          </cell>
        </row>
        <row r="1140">
          <cell r="D1140" t="str">
            <v>WEATHER2PNL</v>
          </cell>
          <cell r="E1140" t="str">
            <v>WeatherToPanel Services</v>
          </cell>
          <cell r="F1140">
            <v>0</v>
          </cell>
          <cell r="G1140" t="str">
            <v>EQUIP</v>
          </cell>
        </row>
        <row r="1141">
          <cell r="D1141" t="str">
            <v>WIFI-AP-ANT</v>
          </cell>
          <cell r="E1141" t="str">
            <v>Repeater Antenna</v>
          </cell>
          <cell r="F1141">
            <v>0</v>
          </cell>
          <cell r="G1141" t="str">
            <v>VIDEO</v>
          </cell>
        </row>
        <row r="1142">
          <cell r="D1142" t="str">
            <v>WIFI-CAM-ANT</v>
          </cell>
          <cell r="E1142" t="str">
            <v>3dBi Antenna</v>
          </cell>
          <cell r="F1142">
            <v>0</v>
          </cell>
          <cell r="G1142" t="str">
            <v>VIDEO</v>
          </cell>
        </row>
        <row r="1143">
          <cell r="D1143" t="str">
            <v>WIFI_EXTEND</v>
          </cell>
          <cell r="E1143" t="str">
            <v>2 GIG WI-FI Range Extender</v>
          </cell>
          <cell r="F1143">
            <v>0</v>
          </cell>
          <cell r="G1143" t="str">
            <v>2EQUIP</v>
          </cell>
        </row>
        <row r="1144">
          <cell r="D1144" t="str">
            <v>WIFIBUNDLE</v>
          </cell>
          <cell r="E1144" t="str">
            <v>WIFI Command Bundle-2 HomeAuto. no Camera</v>
          </cell>
          <cell r="F1144">
            <v>0</v>
          </cell>
          <cell r="G1144" t="str">
            <v>RWDR</v>
          </cell>
        </row>
        <row r="1145">
          <cell r="D1145" t="str">
            <v>WIFIDLINK</v>
          </cell>
          <cell r="E1145" t="str">
            <v>WIFI D-LINK N 300 Router</v>
          </cell>
          <cell r="F1145">
            <v>0</v>
          </cell>
          <cell r="G1145" t="str">
            <v>EQAFC</v>
          </cell>
        </row>
        <row r="1146">
          <cell r="D1146" t="str">
            <v>WIFIDRLK</v>
          </cell>
          <cell r="E1146" t="str">
            <v>WIFI Door Lock</v>
          </cell>
          <cell r="F1146">
            <v>199.99</v>
          </cell>
          <cell r="G1146" t="str">
            <v>EQWDR</v>
          </cell>
        </row>
        <row r="1147">
          <cell r="D1147" t="str">
            <v>WIFIDRLK_B</v>
          </cell>
          <cell r="E1147" t="str">
            <v>WIFI Door Lock with Bundle</v>
          </cell>
          <cell r="F1147">
            <v>0</v>
          </cell>
          <cell r="G1147" t="str">
            <v xml:space="preserve"> </v>
          </cell>
        </row>
        <row r="1148">
          <cell r="D1148" t="str">
            <v>WIFIHOME_B</v>
          </cell>
          <cell r="E1148" t="str">
            <v>WiFi Home Automation Command Bundle</v>
          </cell>
          <cell r="F1148">
            <v>0</v>
          </cell>
          <cell r="G1148" t="str">
            <v>EQWTS</v>
          </cell>
        </row>
        <row r="1149">
          <cell r="D1149" t="str">
            <v>WIFIKEYPAD_W</v>
          </cell>
          <cell r="E1149" t="str">
            <v>WIFI White Soft Keypad</v>
          </cell>
          <cell r="F1149">
            <v>99</v>
          </cell>
          <cell r="G1149" t="str">
            <v>EQWKP</v>
          </cell>
        </row>
        <row r="1150">
          <cell r="D1150" t="str">
            <v>WIFIPLUG</v>
          </cell>
          <cell r="E1150" t="str">
            <v>WIFI Plug Control</v>
          </cell>
          <cell r="F1150">
            <v>49.95</v>
          </cell>
          <cell r="G1150" t="str">
            <v>EQWPP</v>
          </cell>
        </row>
        <row r="1151">
          <cell r="D1151" t="str">
            <v>WIFISKEYPAD</v>
          </cell>
          <cell r="E1151" t="str">
            <v>WIFI Black Soft Keypad</v>
          </cell>
          <cell r="F1151">
            <v>99</v>
          </cell>
          <cell r="G1151" t="str">
            <v>EQWKP</v>
          </cell>
        </row>
        <row r="1152">
          <cell r="D1152" t="str">
            <v>WIFITSTAT</v>
          </cell>
          <cell r="E1152" t="str">
            <v>WIFI Thermostat</v>
          </cell>
          <cell r="F1152">
            <v>149.99</v>
          </cell>
          <cell r="G1152" t="str">
            <v>EQWTS</v>
          </cell>
        </row>
        <row r="1153">
          <cell r="D1153" t="str">
            <v>WIFITSTAT_B</v>
          </cell>
          <cell r="E1153" t="str">
            <v>WIFI Thermostat with Bundle</v>
          </cell>
          <cell r="F1153">
            <v>0</v>
          </cell>
          <cell r="G1153" t="str">
            <v xml:space="preserve"> </v>
          </cell>
        </row>
        <row r="1154">
          <cell r="D1154" t="str">
            <v>WLS914-433</v>
          </cell>
          <cell r="E1154" t="str">
            <v>Wireless Motion for HW</v>
          </cell>
          <cell r="F1154">
            <v>99</v>
          </cell>
          <cell r="G1154" t="str">
            <v>HWE</v>
          </cell>
        </row>
        <row r="1155">
          <cell r="D1155" t="str">
            <v>WS7</v>
          </cell>
          <cell r="E1155" t="str">
            <v>Water Sensor</v>
          </cell>
          <cell r="F1155">
            <v>69</v>
          </cell>
          <cell r="G1155" t="str">
            <v>EQUIP</v>
          </cell>
        </row>
        <row r="1156">
          <cell r="D1156" t="str">
            <v>WST- 302</v>
          </cell>
          <cell r="E1156" t="str">
            <v>Ecolink Shock Sensor</v>
          </cell>
          <cell r="F1156">
            <v>59</v>
          </cell>
          <cell r="G1156" t="str">
            <v>2EQUIP</v>
          </cell>
        </row>
        <row r="1157">
          <cell r="D1157" t="str">
            <v>WW-TRANSLATR</v>
          </cell>
          <cell r="E1157" t="str">
            <v>Interloxix Resolution Wireless to Wireless Translater</v>
          </cell>
          <cell r="F1157">
            <v>0</v>
          </cell>
          <cell r="G1157" t="str">
            <v>2EQUIP</v>
          </cell>
        </row>
        <row r="1158">
          <cell r="D1158" t="str">
            <v>Z_DSD37_ZWUS</v>
          </cell>
          <cell r="E1158" t="str">
            <v>2 GIG Z-Wave signal Extender</v>
          </cell>
          <cell r="F1158">
            <v>0</v>
          </cell>
          <cell r="G1158" t="str">
            <v>2EQUIP</v>
          </cell>
        </row>
      </sheetData>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iddenSheet"/>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package" Target="../embeddings/Microsoft_Word_Document2.docx"/><Relationship Id="rId3" Type="http://schemas.openxmlformats.org/officeDocument/2006/relationships/vmlDrawing" Target="../drawings/vmlDrawing5.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7.bin"/><Relationship Id="rId6" Type="http://schemas.openxmlformats.org/officeDocument/2006/relationships/package" Target="../embeddings/Microsoft_Word_Document1.docx"/><Relationship Id="rId5" Type="http://schemas.openxmlformats.org/officeDocument/2006/relationships/image" Target="../media/image1.emf"/><Relationship Id="rId4" Type="http://schemas.openxmlformats.org/officeDocument/2006/relationships/package" Target="../embeddings/Microsoft_Word_Document.docx"/><Relationship Id="rId9" Type="http://schemas.openxmlformats.org/officeDocument/2006/relationships/image" Target="../media/image3.emf"/></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7.vml"/><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8.vml"/><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5"/>
  </sheetPr>
  <dimension ref="A1:C25"/>
  <sheetViews>
    <sheetView zoomScale="90" zoomScaleNormal="90" workbookViewId="0">
      <selection activeCell="B4" sqref="B4"/>
    </sheetView>
  </sheetViews>
  <sheetFormatPr defaultRowHeight="15" x14ac:dyDescent="0.25"/>
  <cols>
    <col min="1" max="1" width="19.28515625" bestFit="1" customWidth="1"/>
    <col min="2" max="2" width="15.42578125" bestFit="1" customWidth="1"/>
    <col min="3" max="3" width="17.28515625" customWidth="1"/>
  </cols>
  <sheetData>
    <row r="1" spans="1:3" ht="31.5" x14ac:dyDescent="0.25">
      <c r="A1" s="2" t="s">
        <v>948</v>
      </c>
      <c r="B1" s="4" t="s">
        <v>947</v>
      </c>
      <c r="C1" s="67" t="s">
        <v>997</v>
      </c>
    </row>
    <row r="2" spans="1:3" x14ac:dyDescent="0.25">
      <c r="A2" s="48" t="s">
        <v>957</v>
      </c>
      <c r="B2" s="5">
        <v>15</v>
      </c>
      <c r="C2" s="9"/>
    </row>
    <row r="3" spans="1:3" s="9" customFormat="1" x14ac:dyDescent="0.25">
      <c r="A3" s="48" t="s">
        <v>1056</v>
      </c>
      <c r="B3" s="5">
        <v>1</v>
      </c>
    </row>
    <row r="4" spans="1:3" x14ac:dyDescent="0.25">
      <c r="A4" s="48" t="s">
        <v>950</v>
      </c>
      <c r="B4" s="5">
        <v>8</v>
      </c>
      <c r="C4" s="9"/>
    </row>
    <row r="5" spans="1:3" x14ac:dyDescent="0.25">
      <c r="A5" s="48" t="s">
        <v>959</v>
      </c>
      <c r="B5" s="5">
        <v>10</v>
      </c>
      <c r="C5" s="9"/>
    </row>
    <row r="6" spans="1:3" x14ac:dyDescent="0.25">
      <c r="A6" s="48" t="s">
        <v>953</v>
      </c>
      <c r="B6" s="5">
        <v>5</v>
      </c>
      <c r="C6" s="9"/>
    </row>
    <row r="7" spans="1:3" x14ac:dyDescent="0.25">
      <c r="A7" s="48" t="s">
        <v>952</v>
      </c>
      <c r="B7" s="5">
        <v>15</v>
      </c>
      <c r="C7" s="9"/>
    </row>
    <row r="8" spans="1:3" s="9" customFormat="1" x14ac:dyDescent="0.25">
      <c r="A8" s="48" t="s">
        <v>964</v>
      </c>
      <c r="B8" s="5">
        <v>8</v>
      </c>
    </row>
    <row r="9" spans="1:3" x14ac:dyDescent="0.25">
      <c r="A9" s="48" t="s">
        <v>962</v>
      </c>
      <c r="B9" s="5">
        <v>2</v>
      </c>
      <c r="C9" s="9"/>
    </row>
    <row r="10" spans="1:3" x14ac:dyDescent="0.25">
      <c r="A10" s="48" t="s">
        <v>888</v>
      </c>
      <c r="B10" s="5">
        <v>1</v>
      </c>
      <c r="C10" s="9"/>
    </row>
    <row r="11" spans="1:3" x14ac:dyDescent="0.25">
      <c r="A11" s="48" t="s">
        <v>954</v>
      </c>
      <c r="B11" s="5">
        <v>15</v>
      </c>
      <c r="C11" s="9"/>
    </row>
    <row r="12" spans="1:3" x14ac:dyDescent="0.25">
      <c r="A12" s="48" t="s">
        <v>8</v>
      </c>
      <c r="B12" s="5">
        <v>1</v>
      </c>
      <c r="C12" s="67" t="s">
        <v>1009</v>
      </c>
    </row>
    <row r="13" spans="1:3" x14ac:dyDescent="0.25">
      <c r="A13" s="48" t="s">
        <v>956</v>
      </c>
      <c r="B13" s="5">
        <v>1</v>
      </c>
      <c r="C13" s="67"/>
    </row>
    <row r="14" spans="1:3" x14ac:dyDescent="0.25">
      <c r="A14" s="48" t="s">
        <v>572</v>
      </c>
      <c r="B14" s="5">
        <v>3</v>
      </c>
      <c r="C14" s="67"/>
    </row>
    <row r="15" spans="1:3" x14ac:dyDescent="0.25">
      <c r="A15" s="48" t="s">
        <v>958</v>
      </c>
      <c r="B15" s="5">
        <v>5</v>
      </c>
    </row>
    <row r="16" spans="1:3" x14ac:dyDescent="0.25">
      <c r="A16" s="48" t="s">
        <v>960</v>
      </c>
      <c r="B16" s="5">
        <v>15</v>
      </c>
    </row>
    <row r="17" spans="1:3" s="9" customFormat="1" x14ac:dyDescent="0.25">
      <c r="A17" s="48" t="s">
        <v>963</v>
      </c>
      <c r="B17" s="5">
        <v>1</v>
      </c>
    </row>
    <row r="18" spans="1:3" x14ac:dyDescent="0.25">
      <c r="A18" s="48" t="s">
        <v>741</v>
      </c>
      <c r="B18" s="5">
        <v>1</v>
      </c>
      <c r="C18" s="9"/>
    </row>
    <row r="19" spans="1:3" x14ac:dyDescent="0.25">
      <c r="A19" s="48" t="s">
        <v>949</v>
      </c>
      <c r="B19" s="5">
        <v>1</v>
      </c>
    </row>
    <row r="20" spans="1:3" s="9" customFormat="1" x14ac:dyDescent="0.25">
      <c r="A20" s="48" t="s">
        <v>1008</v>
      </c>
      <c r="B20" s="5">
        <v>5</v>
      </c>
    </row>
    <row r="21" spans="1:3" x14ac:dyDescent="0.25">
      <c r="A21" s="48" t="s">
        <v>961</v>
      </c>
      <c r="B21" s="5">
        <v>1</v>
      </c>
      <c r="C21" s="9"/>
    </row>
    <row r="22" spans="1:3" x14ac:dyDescent="0.25">
      <c r="A22" s="48" t="s">
        <v>750</v>
      </c>
      <c r="B22" s="5">
        <v>1</v>
      </c>
      <c r="C22" s="9"/>
    </row>
    <row r="23" spans="1:3" x14ac:dyDescent="0.25">
      <c r="A23" s="48" t="s">
        <v>870</v>
      </c>
      <c r="B23" s="5">
        <v>20</v>
      </c>
      <c r="C23" s="9"/>
    </row>
    <row r="24" spans="1:3" x14ac:dyDescent="0.25">
      <c r="A24" s="48" t="s">
        <v>951</v>
      </c>
      <c r="B24" s="5">
        <v>1</v>
      </c>
      <c r="C24" s="9"/>
    </row>
    <row r="25" spans="1:3" x14ac:dyDescent="0.25">
      <c r="A25" s="48" t="s">
        <v>955</v>
      </c>
      <c r="B25" s="5">
        <v>1</v>
      </c>
      <c r="C25"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sheetPr>
  <dimension ref="A1:G248"/>
  <sheetViews>
    <sheetView topLeftCell="D1" zoomScale="80" zoomScaleNormal="80" workbookViewId="0">
      <selection activeCell="J34" sqref="J34"/>
    </sheetView>
  </sheetViews>
  <sheetFormatPr defaultRowHeight="15" x14ac:dyDescent="0.25"/>
  <cols>
    <col min="1" max="1" width="18.5703125" style="35" customWidth="1"/>
    <col min="2" max="2" width="58" style="9" bestFit="1" customWidth="1"/>
    <col min="3" max="3" width="58" style="7" bestFit="1" customWidth="1"/>
    <col min="4" max="4" width="21.5703125" style="9" customWidth="1"/>
    <col min="5" max="5" width="27.85546875" style="9" bestFit="1" customWidth="1"/>
    <col min="6" max="6" width="27.85546875" style="3" customWidth="1"/>
    <col min="7" max="7" width="17.140625" style="3" customWidth="1"/>
    <col min="8" max="16384" width="9.140625" style="9"/>
  </cols>
  <sheetData>
    <row r="1" spans="1:7" ht="31.5" x14ac:dyDescent="0.25">
      <c r="A1" s="53" t="s">
        <v>101</v>
      </c>
      <c r="B1" s="2" t="s">
        <v>114</v>
      </c>
      <c r="C1" s="2" t="s">
        <v>99</v>
      </c>
      <c r="D1" s="2" t="s">
        <v>106</v>
      </c>
      <c r="E1" s="2" t="s">
        <v>118</v>
      </c>
      <c r="F1" s="47" t="s">
        <v>948</v>
      </c>
      <c r="G1" s="43" t="s">
        <v>947</v>
      </c>
    </row>
    <row r="2" spans="1:7" x14ac:dyDescent="0.25">
      <c r="A2" s="54" t="s">
        <v>924</v>
      </c>
      <c r="B2" s="18" t="s">
        <v>746</v>
      </c>
      <c r="C2" s="49" t="s">
        <v>746</v>
      </c>
      <c r="D2" s="10" t="s">
        <v>134</v>
      </c>
      <c r="E2" s="10" t="s">
        <v>145</v>
      </c>
      <c r="F2" s="10" t="s">
        <v>950</v>
      </c>
      <c r="G2" s="61">
        <f>VLOOKUP(F2,'Max Level Table JAL'!$A$1:$B$25,2,FALSE)</f>
        <v>8</v>
      </c>
    </row>
    <row r="3" spans="1:7" x14ac:dyDescent="0.25">
      <c r="A3" s="54" t="s">
        <v>925</v>
      </c>
      <c r="B3" s="18" t="s">
        <v>747</v>
      </c>
      <c r="C3" s="49" t="s">
        <v>747</v>
      </c>
      <c r="D3" s="10" t="s">
        <v>134</v>
      </c>
      <c r="E3" s="10" t="s">
        <v>145</v>
      </c>
      <c r="F3" s="10" t="s">
        <v>950</v>
      </c>
      <c r="G3" s="61">
        <f>VLOOKUP(F3,'Max Level Table JAL'!$A$1:$B$25,2,FALSE)</f>
        <v>8</v>
      </c>
    </row>
    <row r="4" spans="1:7" x14ac:dyDescent="0.25">
      <c r="A4" s="69" t="s">
        <v>493</v>
      </c>
      <c r="B4" s="59" t="s">
        <v>494</v>
      </c>
      <c r="C4" s="49" t="s">
        <v>494</v>
      </c>
      <c r="D4" s="58" t="s">
        <v>684</v>
      </c>
      <c r="E4" s="58" t="s">
        <v>684</v>
      </c>
      <c r="F4" s="60" t="s">
        <v>957</v>
      </c>
      <c r="G4" s="61">
        <f>VLOOKUP(F4,'Max Level Table JAL'!$A$1:$B$25,2,FALSE)</f>
        <v>15</v>
      </c>
    </row>
    <row r="5" spans="1:7" x14ac:dyDescent="0.25">
      <c r="A5" s="69" t="s">
        <v>466</v>
      </c>
      <c r="B5" s="59" t="s">
        <v>467</v>
      </c>
      <c r="C5" s="49" t="s">
        <v>467</v>
      </c>
      <c r="D5" s="58" t="s">
        <v>684</v>
      </c>
      <c r="E5" s="58" t="s">
        <v>684</v>
      </c>
      <c r="F5" s="60" t="s">
        <v>957</v>
      </c>
      <c r="G5" s="61">
        <f>VLOOKUP(F5,'Max Level Table JAL'!$A$1:$B$25,2,FALSE)</f>
        <v>15</v>
      </c>
    </row>
    <row r="6" spans="1:7" x14ac:dyDescent="0.25">
      <c r="A6" s="69" t="s">
        <v>470</v>
      </c>
      <c r="B6" s="59" t="s">
        <v>471</v>
      </c>
      <c r="C6" s="49" t="s">
        <v>471</v>
      </c>
      <c r="D6" s="58" t="s">
        <v>684</v>
      </c>
      <c r="E6" s="58" t="s">
        <v>684</v>
      </c>
      <c r="F6" s="60" t="s">
        <v>957</v>
      </c>
      <c r="G6" s="61">
        <f>VLOOKUP(F6,'Max Level Table JAL'!$A$1:$B$25,2,FALSE)</f>
        <v>15</v>
      </c>
    </row>
    <row r="7" spans="1:7" x14ac:dyDescent="0.25">
      <c r="A7" s="70" t="s">
        <v>472</v>
      </c>
      <c r="B7" s="59" t="s">
        <v>473</v>
      </c>
      <c r="C7" s="49" t="s">
        <v>473</v>
      </c>
      <c r="D7" s="58" t="s">
        <v>684</v>
      </c>
      <c r="E7" s="58" t="s">
        <v>684</v>
      </c>
      <c r="F7" s="60" t="s">
        <v>957</v>
      </c>
      <c r="G7" s="61">
        <f>VLOOKUP(F7,'Max Level Table JAL'!$A$1:$B$25,2,FALSE)</f>
        <v>15</v>
      </c>
    </row>
    <row r="8" spans="1:7" x14ac:dyDescent="0.25">
      <c r="A8" s="69" t="s">
        <v>474</v>
      </c>
      <c r="B8" s="59" t="s">
        <v>475</v>
      </c>
      <c r="C8" s="49" t="s">
        <v>475</v>
      </c>
      <c r="D8" s="58" t="s">
        <v>684</v>
      </c>
      <c r="E8" s="58" t="s">
        <v>684</v>
      </c>
      <c r="F8" s="60" t="s">
        <v>957</v>
      </c>
      <c r="G8" s="61">
        <f>VLOOKUP(F8,'Max Level Table JAL'!$A$1:$B$25,2,FALSE)</f>
        <v>15</v>
      </c>
    </row>
    <row r="9" spans="1:7" x14ac:dyDescent="0.25">
      <c r="A9" s="69" t="s">
        <v>476</v>
      </c>
      <c r="B9" s="59" t="s">
        <v>477</v>
      </c>
      <c r="C9" s="49" t="s">
        <v>477</v>
      </c>
      <c r="D9" s="58" t="s">
        <v>684</v>
      </c>
      <c r="E9" s="58" t="s">
        <v>684</v>
      </c>
      <c r="F9" s="60" t="s">
        <v>957</v>
      </c>
      <c r="G9" s="61">
        <f>VLOOKUP(F9,'Max Level Table JAL'!$A$1:$B$25,2,FALSE)</f>
        <v>15</v>
      </c>
    </row>
    <row r="10" spans="1:7" x14ac:dyDescent="0.25">
      <c r="A10" s="69" t="s">
        <v>481</v>
      </c>
      <c r="B10" s="59" t="s">
        <v>482</v>
      </c>
      <c r="C10" s="49" t="s">
        <v>482</v>
      </c>
      <c r="D10" s="58" t="s">
        <v>684</v>
      </c>
      <c r="E10" s="58" t="s">
        <v>684</v>
      </c>
      <c r="F10" s="60" t="s">
        <v>957</v>
      </c>
      <c r="G10" s="61">
        <f>VLOOKUP(F10,'Max Level Table JAL'!$A$1:$B$25,2,FALSE)</f>
        <v>15</v>
      </c>
    </row>
    <row r="11" spans="1:7" x14ac:dyDescent="0.25">
      <c r="A11" s="69" t="s">
        <v>462</v>
      </c>
      <c r="B11" s="59" t="s">
        <v>463</v>
      </c>
      <c r="C11" s="49" t="s">
        <v>463</v>
      </c>
      <c r="D11" s="58" t="s">
        <v>684</v>
      </c>
      <c r="E11" s="58" t="s">
        <v>684</v>
      </c>
      <c r="F11" s="60" t="s">
        <v>957</v>
      </c>
      <c r="G11" s="61">
        <f>VLOOKUP(F11,'Max Level Table JAL'!$A$1:$B$25,2,FALSE)</f>
        <v>15</v>
      </c>
    </row>
    <row r="12" spans="1:7" x14ac:dyDescent="0.25">
      <c r="A12" s="69" t="s">
        <v>483</v>
      </c>
      <c r="B12" s="59" t="s">
        <v>484</v>
      </c>
      <c r="C12" s="49" t="s">
        <v>484</v>
      </c>
      <c r="D12" s="58" t="s">
        <v>684</v>
      </c>
      <c r="E12" s="58" t="s">
        <v>684</v>
      </c>
      <c r="F12" s="60" t="s">
        <v>957</v>
      </c>
      <c r="G12" s="61">
        <f>VLOOKUP(F12,'Max Level Table JAL'!$A$1:$B$25,2,FALSE)</f>
        <v>15</v>
      </c>
    </row>
    <row r="13" spans="1:7" x14ac:dyDescent="0.25">
      <c r="A13" s="69" t="s">
        <v>485</v>
      </c>
      <c r="B13" s="59" t="s">
        <v>486</v>
      </c>
      <c r="C13" s="49" t="s">
        <v>486</v>
      </c>
      <c r="D13" s="58" t="s">
        <v>684</v>
      </c>
      <c r="E13" s="58" t="s">
        <v>684</v>
      </c>
      <c r="F13" s="60" t="s">
        <v>957</v>
      </c>
      <c r="G13" s="61">
        <f>VLOOKUP(F13,'Max Level Table JAL'!$A$1:$B$25,2,FALSE)</f>
        <v>15</v>
      </c>
    </row>
    <row r="14" spans="1:7" x14ac:dyDescent="0.25">
      <c r="A14" s="69" t="s">
        <v>487</v>
      </c>
      <c r="B14" s="59" t="s">
        <v>488</v>
      </c>
      <c r="C14" s="49" t="s">
        <v>488</v>
      </c>
      <c r="D14" s="58" t="s">
        <v>684</v>
      </c>
      <c r="E14" s="58" t="s">
        <v>684</v>
      </c>
      <c r="F14" s="60" t="s">
        <v>957</v>
      </c>
      <c r="G14" s="61">
        <f>VLOOKUP(F14,'Max Level Table JAL'!$A$1:$B$25,2,FALSE)</f>
        <v>15</v>
      </c>
    </row>
    <row r="15" spans="1:7" x14ac:dyDescent="0.25">
      <c r="A15" s="54" t="s">
        <v>84</v>
      </c>
      <c r="B15" s="18" t="s">
        <v>10</v>
      </c>
      <c r="C15" s="49" t="s">
        <v>10</v>
      </c>
      <c r="D15" s="22" t="s">
        <v>134</v>
      </c>
      <c r="E15" s="22" t="s">
        <v>122</v>
      </c>
      <c r="F15" s="22" t="s">
        <v>950</v>
      </c>
      <c r="G15" s="61">
        <f>VLOOKUP(F15,'Max Level Table JAL'!$A$1:$B$25,2,FALSE)</f>
        <v>8</v>
      </c>
    </row>
    <row r="16" spans="1:7" x14ac:dyDescent="0.25">
      <c r="A16" s="54" t="s">
        <v>85</v>
      </c>
      <c r="B16" s="18" t="s">
        <v>7</v>
      </c>
      <c r="C16" s="49" t="s">
        <v>160</v>
      </c>
      <c r="D16" s="22" t="s">
        <v>134</v>
      </c>
      <c r="E16" s="22" t="s">
        <v>122</v>
      </c>
      <c r="F16" s="22" t="s">
        <v>950</v>
      </c>
      <c r="G16" s="61">
        <f>VLOOKUP(F16,'Max Level Table JAL'!$A$1:$B$25,2,FALSE)</f>
        <v>8</v>
      </c>
    </row>
    <row r="17" spans="1:7" x14ac:dyDescent="0.25">
      <c r="A17" s="54" t="s">
        <v>86</v>
      </c>
      <c r="B17" s="18" t="s">
        <v>9</v>
      </c>
      <c r="C17" s="49" t="s">
        <v>9</v>
      </c>
      <c r="D17" s="22" t="s">
        <v>134</v>
      </c>
      <c r="E17" s="22" t="s">
        <v>122</v>
      </c>
      <c r="F17" s="22" t="s">
        <v>950</v>
      </c>
      <c r="G17" s="61">
        <f>VLOOKUP(F17,'Max Level Table JAL'!$A$1:$B$25,2,FALSE)</f>
        <v>8</v>
      </c>
    </row>
    <row r="18" spans="1:7" x14ac:dyDescent="0.25">
      <c r="A18" s="54" t="s">
        <v>89</v>
      </c>
      <c r="B18" s="18" t="s">
        <v>83</v>
      </c>
      <c r="C18" s="49" t="s">
        <v>661</v>
      </c>
      <c r="D18" s="22" t="s">
        <v>134</v>
      </c>
      <c r="E18" s="22" t="s">
        <v>122</v>
      </c>
      <c r="F18" s="22" t="s">
        <v>950</v>
      </c>
      <c r="G18" s="61">
        <f>VLOOKUP(F18,'Max Level Table JAL'!$A$1:$B$25,2,FALSE)</f>
        <v>8</v>
      </c>
    </row>
    <row r="19" spans="1:7" x14ac:dyDescent="0.25">
      <c r="A19" s="54" t="s">
        <v>88</v>
      </c>
      <c r="B19" s="18" t="s">
        <v>82</v>
      </c>
      <c r="C19" s="49" t="s">
        <v>660</v>
      </c>
      <c r="D19" s="22" t="s">
        <v>134</v>
      </c>
      <c r="E19" s="22" t="s">
        <v>122</v>
      </c>
      <c r="F19" s="22" t="s">
        <v>950</v>
      </c>
      <c r="G19" s="61">
        <f>VLOOKUP(F19,'Max Level Table JAL'!$A$1:$B$25,2,FALSE)</f>
        <v>8</v>
      </c>
    </row>
    <row r="20" spans="1:7" x14ac:dyDescent="0.25">
      <c r="A20" s="54" t="s">
        <v>384</v>
      </c>
      <c r="B20" s="18" t="s">
        <v>458</v>
      </c>
      <c r="C20" s="49" t="s">
        <v>458</v>
      </c>
      <c r="D20" s="22" t="s">
        <v>134</v>
      </c>
      <c r="E20" s="22" t="s">
        <v>122</v>
      </c>
      <c r="F20" s="22" t="s">
        <v>950</v>
      </c>
      <c r="G20" s="61">
        <f>VLOOKUP(F20,'Max Level Table JAL'!$A$1:$B$25,2,FALSE)</f>
        <v>8</v>
      </c>
    </row>
    <row r="21" spans="1:7" x14ac:dyDescent="0.25">
      <c r="A21" s="69" t="s">
        <v>495</v>
      </c>
      <c r="B21" s="59" t="s">
        <v>496</v>
      </c>
      <c r="C21" s="49" t="s">
        <v>496</v>
      </c>
      <c r="D21" s="58" t="s">
        <v>684</v>
      </c>
      <c r="E21" s="58" t="s">
        <v>684</v>
      </c>
      <c r="F21" s="60" t="s">
        <v>959</v>
      </c>
      <c r="G21" s="61">
        <f>VLOOKUP(F21,'Max Level Table JAL'!$A$1:$B$25,2,FALSE)</f>
        <v>10</v>
      </c>
    </row>
    <row r="22" spans="1:7" x14ac:dyDescent="0.25">
      <c r="A22" s="69" t="s">
        <v>497</v>
      </c>
      <c r="B22" s="59" t="s">
        <v>498</v>
      </c>
      <c r="C22" s="49" t="s">
        <v>498</v>
      </c>
      <c r="D22" s="58" t="s">
        <v>684</v>
      </c>
      <c r="E22" s="58" t="s">
        <v>684</v>
      </c>
      <c r="F22" s="60" t="s">
        <v>959</v>
      </c>
      <c r="G22" s="61">
        <f>VLOOKUP(F22,'Max Level Table JAL'!$A$1:$B$25,2,FALSE)</f>
        <v>10</v>
      </c>
    </row>
    <row r="23" spans="1:7" x14ac:dyDescent="0.25">
      <c r="A23" s="69" t="s">
        <v>501</v>
      </c>
      <c r="B23" s="59" t="s">
        <v>502</v>
      </c>
      <c r="C23" s="49" t="s">
        <v>502</v>
      </c>
      <c r="D23" s="58" t="s">
        <v>684</v>
      </c>
      <c r="E23" s="58" t="s">
        <v>684</v>
      </c>
      <c r="F23" s="60" t="s">
        <v>959</v>
      </c>
      <c r="G23" s="61">
        <f>VLOOKUP(F23,'Max Level Table JAL'!$A$1:$B$25,2,FALSE)</f>
        <v>10</v>
      </c>
    </row>
    <row r="24" spans="1:7" x14ac:dyDescent="0.25">
      <c r="A24" s="69" t="s">
        <v>505</v>
      </c>
      <c r="B24" s="59" t="s">
        <v>506</v>
      </c>
      <c r="C24" s="49" t="s">
        <v>506</v>
      </c>
      <c r="D24" s="58" t="s">
        <v>684</v>
      </c>
      <c r="E24" s="58" t="s">
        <v>684</v>
      </c>
      <c r="F24" s="60" t="s">
        <v>959</v>
      </c>
      <c r="G24" s="61">
        <f>VLOOKUP(F24,'Max Level Table JAL'!$A$1:$B$25,2,FALSE)</f>
        <v>10</v>
      </c>
    </row>
    <row r="25" spans="1:7" x14ac:dyDescent="0.25">
      <c r="A25" s="54" t="s">
        <v>53</v>
      </c>
      <c r="B25" s="18" t="s">
        <v>21</v>
      </c>
      <c r="C25" s="49" t="s">
        <v>21</v>
      </c>
      <c r="D25" s="22" t="s">
        <v>134</v>
      </c>
      <c r="E25" s="22" t="s">
        <v>120</v>
      </c>
      <c r="F25" s="22" t="s">
        <v>953</v>
      </c>
      <c r="G25" s="61">
        <f>VLOOKUP(F25,'Max Level Table JAL'!$A$1:$B$25,2,FALSE)</f>
        <v>5</v>
      </c>
    </row>
    <row r="26" spans="1:7" x14ac:dyDescent="0.25">
      <c r="A26" s="69" t="s">
        <v>346</v>
      </c>
      <c r="B26" s="59" t="s">
        <v>347</v>
      </c>
      <c r="C26" s="49" t="s">
        <v>347</v>
      </c>
      <c r="D26" s="58" t="s">
        <v>684</v>
      </c>
      <c r="E26" s="58" t="s">
        <v>684</v>
      </c>
      <c r="F26" s="60" t="s">
        <v>953</v>
      </c>
      <c r="G26" s="61">
        <f>VLOOKUP(F26,'Max Level Table JAL'!$A$1:$B$25,2,FALSE)</f>
        <v>5</v>
      </c>
    </row>
    <row r="27" spans="1:7" x14ac:dyDescent="0.25">
      <c r="A27" s="55" t="s">
        <v>66</v>
      </c>
      <c r="B27" s="44" t="s">
        <v>27</v>
      </c>
      <c r="C27" s="50" t="s">
        <v>662</v>
      </c>
      <c r="D27" s="10" t="s">
        <v>134</v>
      </c>
      <c r="E27" s="10" t="s">
        <v>144</v>
      </c>
      <c r="F27" s="10" t="s">
        <v>952</v>
      </c>
      <c r="G27" s="61">
        <f>VLOOKUP(F27,'Max Level Table JAL'!$A$1:$B$25,2,FALSE)</f>
        <v>15</v>
      </c>
    </row>
    <row r="28" spans="1:7" x14ac:dyDescent="0.25">
      <c r="A28" s="55" t="s">
        <v>67</v>
      </c>
      <c r="B28" s="44" t="s">
        <v>28</v>
      </c>
      <c r="C28" s="50" t="s">
        <v>663</v>
      </c>
      <c r="D28" s="10" t="s">
        <v>134</v>
      </c>
      <c r="E28" s="10" t="s">
        <v>144</v>
      </c>
      <c r="F28" s="10" t="s">
        <v>952</v>
      </c>
      <c r="G28" s="61">
        <f>VLOOKUP(F28,'Max Level Table JAL'!$A$1:$B$25,2,FALSE)</f>
        <v>15</v>
      </c>
    </row>
    <row r="29" spans="1:7" x14ac:dyDescent="0.25">
      <c r="A29" s="55" t="s">
        <v>68</v>
      </c>
      <c r="B29" s="44" t="s">
        <v>29</v>
      </c>
      <c r="C29" s="50" t="s">
        <v>664</v>
      </c>
      <c r="D29" s="10" t="s">
        <v>134</v>
      </c>
      <c r="E29" s="10" t="s">
        <v>144</v>
      </c>
      <c r="F29" s="10" t="s">
        <v>952</v>
      </c>
      <c r="G29" s="61">
        <f>VLOOKUP(F29,'Max Level Table JAL'!$A$1:$B$25,2,FALSE)</f>
        <v>15</v>
      </c>
    </row>
    <row r="30" spans="1:7" x14ac:dyDescent="0.25">
      <c r="A30" s="55" t="s">
        <v>69</v>
      </c>
      <c r="B30" s="44" t="s">
        <v>30</v>
      </c>
      <c r="C30" s="50" t="s">
        <v>665</v>
      </c>
      <c r="D30" s="10" t="s">
        <v>134</v>
      </c>
      <c r="E30" s="10" t="s">
        <v>144</v>
      </c>
      <c r="F30" s="10" t="s">
        <v>952</v>
      </c>
      <c r="G30" s="61">
        <f>VLOOKUP(F30,'Max Level Table JAL'!$A$1:$B$25,2,FALSE)</f>
        <v>15</v>
      </c>
    </row>
    <row r="31" spans="1:7" x14ac:dyDescent="0.25">
      <c r="A31" s="55" t="s">
        <v>70</v>
      </c>
      <c r="B31" s="44" t="s">
        <v>31</v>
      </c>
      <c r="C31" s="50" t="s">
        <v>666</v>
      </c>
      <c r="D31" s="10" t="s">
        <v>134</v>
      </c>
      <c r="E31" s="10" t="s">
        <v>144</v>
      </c>
      <c r="F31" s="10" t="s">
        <v>952</v>
      </c>
      <c r="G31" s="61">
        <f>VLOOKUP(F31,'Max Level Table JAL'!$A$1:$B$25,2,FALSE)</f>
        <v>15</v>
      </c>
    </row>
    <row r="32" spans="1:7" x14ac:dyDescent="0.25">
      <c r="A32" s="55" t="s">
        <v>71</v>
      </c>
      <c r="B32" s="44" t="s">
        <v>32</v>
      </c>
      <c r="C32" s="50" t="s">
        <v>667</v>
      </c>
      <c r="D32" s="10" t="s">
        <v>134</v>
      </c>
      <c r="E32" s="10" t="s">
        <v>144</v>
      </c>
      <c r="F32" s="10" t="s">
        <v>952</v>
      </c>
      <c r="G32" s="61">
        <f>VLOOKUP(F32,'Max Level Table JAL'!$A$1:$B$25,2,FALSE)</f>
        <v>15</v>
      </c>
    </row>
    <row r="33" spans="1:7" x14ac:dyDescent="0.25">
      <c r="A33" s="55" t="s">
        <v>72</v>
      </c>
      <c r="B33" s="44" t="s">
        <v>33</v>
      </c>
      <c r="C33" s="50" t="s">
        <v>133</v>
      </c>
      <c r="D33" s="10" t="s">
        <v>134</v>
      </c>
      <c r="E33" s="10" t="s">
        <v>144</v>
      </c>
      <c r="F33" s="10" t="s">
        <v>952</v>
      </c>
      <c r="G33" s="61">
        <f>VLOOKUP(F33,'Max Level Table JAL'!$A$1:$B$25,2,FALSE)</f>
        <v>15</v>
      </c>
    </row>
    <row r="34" spans="1:7" x14ac:dyDescent="0.25">
      <c r="A34" s="62" t="s">
        <v>87</v>
      </c>
      <c r="B34" s="52" t="s">
        <v>81</v>
      </c>
      <c r="C34" s="63" t="s">
        <v>95</v>
      </c>
      <c r="D34" s="10" t="s">
        <v>107</v>
      </c>
      <c r="E34" s="10" t="s">
        <v>544</v>
      </c>
      <c r="F34" s="10" t="s">
        <v>962</v>
      </c>
      <c r="G34" s="61">
        <f>VLOOKUP(F34,'Max Level Table JAL'!$A$1:$B$25,2,FALSE)</f>
        <v>2</v>
      </c>
    </row>
    <row r="35" spans="1:7" x14ac:dyDescent="0.25">
      <c r="A35" s="54" t="s">
        <v>206</v>
      </c>
      <c r="B35" s="18" t="s">
        <v>889</v>
      </c>
      <c r="C35" s="49" t="s">
        <v>890</v>
      </c>
      <c r="D35" s="10" t="s">
        <v>888</v>
      </c>
      <c r="E35" s="10" t="s">
        <v>888</v>
      </c>
      <c r="F35" s="10" t="s">
        <v>888</v>
      </c>
      <c r="G35" s="61">
        <f>VLOOKUP(F35,'Max Level Table JAL'!$A$1:$B$25,2,FALSE)</f>
        <v>1</v>
      </c>
    </row>
    <row r="36" spans="1:7" x14ac:dyDescent="0.25">
      <c r="A36" s="54" t="s">
        <v>258</v>
      </c>
      <c r="B36" s="18" t="s">
        <v>892</v>
      </c>
      <c r="C36" s="49" t="s">
        <v>892</v>
      </c>
      <c r="D36" s="10" t="s">
        <v>888</v>
      </c>
      <c r="E36" s="10" t="s">
        <v>888</v>
      </c>
      <c r="F36" s="10" t="s">
        <v>888</v>
      </c>
      <c r="G36" s="61">
        <f>VLOOKUP(F36,'Max Level Table JAL'!$A$1:$B$25,2,FALSE)</f>
        <v>1</v>
      </c>
    </row>
    <row r="37" spans="1:7" x14ac:dyDescent="0.25">
      <c r="A37" s="54" t="s">
        <v>210</v>
      </c>
      <c r="B37" s="18" t="s">
        <v>886</v>
      </c>
      <c r="C37" s="49" t="s">
        <v>886</v>
      </c>
      <c r="D37" s="45" t="s">
        <v>888</v>
      </c>
      <c r="E37" s="45" t="s">
        <v>888</v>
      </c>
      <c r="F37" s="45" t="s">
        <v>888</v>
      </c>
      <c r="G37" s="61">
        <f>VLOOKUP(F37,'Max Level Table JAL'!$A$1:$B$25,2,FALSE)</f>
        <v>1</v>
      </c>
    </row>
    <row r="38" spans="1:7" x14ac:dyDescent="0.25">
      <c r="A38" s="55" t="s">
        <v>128</v>
      </c>
      <c r="B38" s="52" t="s">
        <v>1</v>
      </c>
      <c r="C38" s="50" t="s">
        <v>116</v>
      </c>
      <c r="D38" s="45" t="s">
        <v>107</v>
      </c>
      <c r="E38" s="45" t="s">
        <v>536</v>
      </c>
      <c r="F38" s="45" t="s">
        <v>888</v>
      </c>
      <c r="G38" s="61">
        <f>VLOOKUP(F38,'Max Level Table JAL'!$A$1:$B$25,2,FALSE)</f>
        <v>1</v>
      </c>
    </row>
    <row r="39" spans="1:7" x14ac:dyDescent="0.25">
      <c r="A39" s="69" t="s">
        <v>559</v>
      </c>
      <c r="B39" s="59" t="s">
        <v>560</v>
      </c>
      <c r="C39" s="49" t="s">
        <v>560</v>
      </c>
      <c r="D39" s="59" t="s">
        <v>684</v>
      </c>
      <c r="E39" s="59" t="s">
        <v>684</v>
      </c>
      <c r="F39" s="61" t="s">
        <v>888</v>
      </c>
      <c r="G39" s="61">
        <f>VLOOKUP(F39,'Max Level Table JAL'!$A$1:$B$25,2,FALSE)</f>
        <v>1</v>
      </c>
    </row>
    <row r="40" spans="1:7" x14ac:dyDescent="0.25">
      <c r="A40" s="69" t="s">
        <v>561</v>
      </c>
      <c r="B40" s="59" t="s">
        <v>562</v>
      </c>
      <c r="C40" s="49" t="s">
        <v>623</v>
      </c>
      <c r="D40" s="58" t="s">
        <v>684</v>
      </c>
      <c r="E40" s="58" t="s">
        <v>684</v>
      </c>
      <c r="F40" s="60" t="s">
        <v>888</v>
      </c>
      <c r="G40" s="61">
        <f>VLOOKUP(F40,'Max Level Table JAL'!$A$1:$B$25,2,FALSE)</f>
        <v>1</v>
      </c>
    </row>
    <row r="41" spans="1:7" x14ac:dyDescent="0.25">
      <c r="A41" s="55" t="s">
        <v>129</v>
      </c>
      <c r="B41" s="46" t="s">
        <v>0</v>
      </c>
      <c r="C41" s="50" t="s">
        <v>115</v>
      </c>
      <c r="D41" s="10" t="s">
        <v>107</v>
      </c>
      <c r="E41" s="10" t="s">
        <v>533</v>
      </c>
      <c r="F41" s="10" t="s">
        <v>888</v>
      </c>
      <c r="G41" s="61">
        <f>VLOOKUP(F41,'Max Level Table JAL'!$A$1:$B$25,2,FALSE)</f>
        <v>1</v>
      </c>
    </row>
    <row r="42" spans="1:7" x14ac:dyDescent="0.25">
      <c r="A42" s="56" t="s">
        <v>137</v>
      </c>
      <c r="B42" s="52" t="s">
        <v>113</v>
      </c>
      <c r="C42" s="51" t="s">
        <v>96</v>
      </c>
      <c r="D42" s="13" t="s">
        <v>107</v>
      </c>
      <c r="E42" s="13" t="s">
        <v>541</v>
      </c>
      <c r="F42" s="13" t="s">
        <v>888</v>
      </c>
      <c r="G42" s="61">
        <f>VLOOKUP(F42,'Max Level Table JAL'!$A$1:$B$25,2,FALSE)</f>
        <v>1</v>
      </c>
    </row>
    <row r="43" spans="1:7" x14ac:dyDescent="0.25">
      <c r="A43" s="54" t="s">
        <v>58</v>
      </c>
      <c r="B43" s="18" t="s">
        <v>17</v>
      </c>
      <c r="C43" s="49" t="s">
        <v>17</v>
      </c>
      <c r="D43" s="22" t="s">
        <v>134</v>
      </c>
      <c r="E43" s="22" t="s">
        <v>120</v>
      </c>
      <c r="F43" s="22" t="s">
        <v>954</v>
      </c>
      <c r="G43" s="61">
        <f>VLOOKUP(F43,'Max Level Table JAL'!$A$1:$B$25,2,FALSE)</f>
        <v>15</v>
      </c>
    </row>
    <row r="44" spans="1:7" x14ac:dyDescent="0.25">
      <c r="A44" s="54" t="s">
        <v>60</v>
      </c>
      <c r="B44" s="18" t="s">
        <v>24</v>
      </c>
      <c r="C44" s="49" t="s">
        <v>386</v>
      </c>
      <c r="D44" s="22" t="s">
        <v>134</v>
      </c>
      <c r="E44" s="22" t="s">
        <v>120</v>
      </c>
      <c r="F44" s="22" t="s">
        <v>954</v>
      </c>
      <c r="G44" s="61">
        <f>VLOOKUP(F44,'Max Level Table JAL'!$A$1:$B$25,2,FALSE)</f>
        <v>15</v>
      </c>
    </row>
    <row r="45" spans="1:7" x14ac:dyDescent="0.25">
      <c r="A45" s="54" t="s">
        <v>395</v>
      </c>
      <c r="B45" s="18" t="s">
        <v>396</v>
      </c>
      <c r="C45" s="49" t="s">
        <v>445</v>
      </c>
      <c r="D45" s="22" t="s">
        <v>134</v>
      </c>
      <c r="E45" s="22" t="s">
        <v>119</v>
      </c>
      <c r="F45" s="22" t="s">
        <v>954</v>
      </c>
      <c r="G45" s="61">
        <f>VLOOKUP(F45,'Max Level Table JAL'!$A$1:$B$25,2,FALSE)</f>
        <v>15</v>
      </c>
    </row>
    <row r="46" spans="1:7" x14ac:dyDescent="0.25">
      <c r="A46" s="54" t="s">
        <v>44</v>
      </c>
      <c r="B46" s="18" t="s">
        <v>13</v>
      </c>
      <c r="C46" s="49" t="s">
        <v>417</v>
      </c>
      <c r="D46" s="22" t="s">
        <v>134</v>
      </c>
      <c r="E46" s="22" t="s">
        <v>119</v>
      </c>
      <c r="F46" s="22" t="s">
        <v>954</v>
      </c>
      <c r="G46" s="61">
        <f>VLOOKUP(F46,'Max Level Table JAL'!$A$1:$B$25,2,FALSE)</f>
        <v>15</v>
      </c>
    </row>
    <row r="47" spans="1:7" x14ac:dyDescent="0.25">
      <c r="A47" s="54" t="s">
        <v>45</v>
      </c>
      <c r="B47" s="18" t="s">
        <v>14</v>
      </c>
      <c r="C47" s="49" t="s">
        <v>418</v>
      </c>
      <c r="D47" s="22" t="s">
        <v>134</v>
      </c>
      <c r="E47" s="22" t="s">
        <v>119</v>
      </c>
      <c r="F47" s="22" t="s">
        <v>954</v>
      </c>
      <c r="G47" s="61">
        <f>VLOOKUP(F47,'Max Level Table JAL'!$A$1:$B$25,2,FALSE)</f>
        <v>15</v>
      </c>
    </row>
    <row r="48" spans="1:7" x14ac:dyDescent="0.25">
      <c r="A48" s="54" t="s">
        <v>48</v>
      </c>
      <c r="B48" s="18" t="s">
        <v>17</v>
      </c>
      <c r="C48" s="49" t="s">
        <v>17</v>
      </c>
      <c r="D48" s="19" t="s">
        <v>134</v>
      </c>
      <c r="E48" s="19" t="s">
        <v>119</v>
      </c>
      <c r="F48" s="19" t="s">
        <v>954</v>
      </c>
      <c r="G48" s="61">
        <f>VLOOKUP(F48,'Max Level Table JAL'!$A$1:$B$25,2,FALSE)</f>
        <v>15</v>
      </c>
    </row>
    <row r="49" spans="1:7" x14ac:dyDescent="0.25">
      <c r="A49" s="69" t="s">
        <v>355</v>
      </c>
      <c r="B49" s="59" t="s">
        <v>356</v>
      </c>
      <c r="C49" s="49" t="s">
        <v>356</v>
      </c>
      <c r="D49" s="59" t="s">
        <v>684</v>
      </c>
      <c r="E49" s="59" t="s">
        <v>684</v>
      </c>
      <c r="F49" s="61" t="s">
        <v>954</v>
      </c>
      <c r="G49" s="61">
        <f>VLOOKUP(F49,'Max Level Table JAL'!$A$1:$B$25,2,FALSE)</f>
        <v>15</v>
      </c>
    </row>
    <row r="50" spans="1:7" x14ac:dyDescent="0.25">
      <c r="A50" s="69" t="s">
        <v>358</v>
      </c>
      <c r="B50" s="59" t="s">
        <v>359</v>
      </c>
      <c r="C50" s="49" t="s">
        <v>359</v>
      </c>
      <c r="D50" s="59" t="s">
        <v>684</v>
      </c>
      <c r="E50" s="59" t="s">
        <v>684</v>
      </c>
      <c r="F50" s="61" t="s">
        <v>954</v>
      </c>
      <c r="G50" s="61">
        <f>VLOOKUP(F50,'Max Level Table JAL'!$A$1:$B$25,2,FALSE)</f>
        <v>15</v>
      </c>
    </row>
    <row r="51" spans="1:7" x14ac:dyDescent="0.25">
      <c r="A51" s="69" t="s">
        <v>928</v>
      </c>
      <c r="B51" s="59" t="s">
        <v>568</v>
      </c>
      <c r="C51" s="49" t="s">
        <v>568</v>
      </c>
      <c r="D51" s="59" t="s">
        <v>684</v>
      </c>
      <c r="E51" s="59" t="s">
        <v>684</v>
      </c>
      <c r="F51" s="61" t="s">
        <v>954</v>
      </c>
      <c r="G51" s="61">
        <f>VLOOKUP(F51,'Max Level Table JAL'!$A$1:$B$25,2,FALSE)</f>
        <v>15</v>
      </c>
    </row>
    <row r="52" spans="1:7" x14ac:dyDescent="0.25">
      <c r="A52" s="69" t="s">
        <v>569</v>
      </c>
      <c r="B52" s="59" t="s">
        <v>570</v>
      </c>
      <c r="C52" s="49" t="s">
        <v>570</v>
      </c>
      <c r="D52" s="59" t="s">
        <v>684</v>
      </c>
      <c r="E52" s="59" t="s">
        <v>684</v>
      </c>
      <c r="F52" s="61" t="s">
        <v>954</v>
      </c>
      <c r="G52" s="61">
        <f>VLOOKUP(F52,'Max Level Table JAL'!$A$1:$B$25,2,FALSE)</f>
        <v>15</v>
      </c>
    </row>
    <row r="53" spans="1:7" x14ac:dyDescent="0.25">
      <c r="A53" s="69" t="s">
        <v>489</v>
      </c>
      <c r="B53" s="59" t="s">
        <v>490</v>
      </c>
      <c r="C53" s="49" t="s">
        <v>490</v>
      </c>
      <c r="D53" s="59" t="s">
        <v>684</v>
      </c>
      <c r="E53" s="59" t="s">
        <v>684</v>
      </c>
      <c r="F53" s="61" t="s">
        <v>954</v>
      </c>
      <c r="G53" s="61">
        <f>VLOOKUP(F53,'Max Level Table JAL'!$A$1:$B$25,2,FALSE)</f>
        <v>15</v>
      </c>
    </row>
    <row r="54" spans="1:7" x14ac:dyDescent="0.25">
      <c r="A54" s="69" t="s">
        <v>307</v>
      </c>
      <c r="B54" s="59" t="s">
        <v>308</v>
      </c>
      <c r="C54" s="49" t="s">
        <v>308</v>
      </c>
      <c r="D54" s="59" t="s">
        <v>684</v>
      </c>
      <c r="E54" s="59" t="s">
        <v>684</v>
      </c>
      <c r="F54" s="61" t="s">
        <v>954</v>
      </c>
      <c r="G54" s="61">
        <f>VLOOKUP(F54,'Max Level Table JAL'!$A$1:$B$25,2,FALSE)</f>
        <v>15</v>
      </c>
    </row>
    <row r="55" spans="1:7" x14ac:dyDescent="0.25">
      <c r="A55" s="69" t="s">
        <v>333</v>
      </c>
      <c r="B55" s="59" t="s">
        <v>334</v>
      </c>
      <c r="C55" s="49" t="s">
        <v>334</v>
      </c>
      <c r="D55" s="59" t="s">
        <v>684</v>
      </c>
      <c r="E55" s="59" t="s">
        <v>684</v>
      </c>
      <c r="F55" s="61" t="s">
        <v>954</v>
      </c>
      <c r="G55" s="61">
        <f>VLOOKUP(F55,'Max Level Table JAL'!$A$1:$B$25,2,FALSE)</f>
        <v>15</v>
      </c>
    </row>
    <row r="56" spans="1:7" x14ac:dyDescent="0.25">
      <c r="A56" s="69" t="s">
        <v>605</v>
      </c>
      <c r="B56" s="59" t="s">
        <v>606</v>
      </c>
      <c r="C56" s="49" t="s">
        <v>606</v>
      </c>
      <c r="D56" s="59" t="s">
        <v>684</v>
      </c>
      <c r="E56" s="59" t="s">
        <v>684</v>
      </c>
      <c r="F56" s="61" t="s">
        <v>954</v>
      </c>
      <c r="G56" s="61">
        <f>VLOOKUP(F56,'Max Level Table JAL'!$A$1:$B$25,2,FALSE)</f>
        <v>15</v>
      </c>
    </row>
    <row r="57" spans="1:7" x14ac:dyDescent="0.25">
      <c r="A57" s="69" t="s">
        <v>614</v>
      </c>
      <c r="B57" s="59" t="s">
        <v>615</v>
      </c>
      <c r="C57" s="49" t="s">
        <v>615</v>
      </c>
      <c r="D57" s="59" t="s">
        <v>684</v>
      </c>
      <c r="E57" s="59" t="s">
        <v>684</v>
      </c>
      <c r="F57" s="61" t="s">
        <v>954</v>
      </c>
      <c r="G57" s="61">
        <f>VLOOKUP(F57,'Max Level Table JAL'!$A$1:$B$25,2,FALSE)</f>
        <v>15</v>
      </c>
    </row>
    <row r="58" spans="1:7" x14ac:dyDescent="0.25">
      <c r="A58" s="54" t="s">
        <v>400</v>
      </c>
      <c r="B58" s="18" t="s">
        <v>401</v>
      </c>
      <c r="C58" s="49" t="s">
        <v>448</v>
      </c>
      <c r="D58" s="19" t="s">
        <v>134</v>
      </c>
      <c r="E58" s="19" t="s">
        <v>143</v>
      </c>
      <c r="F58" s="19" t="s">
        <v>954</v>
      </c>
      <c r="G58" s="61">
        <f>VLOOKUP(F58,'Max Level Table JAL'!$A$1:$B$25,2,FALSE)</f>
        <v>15</v>
      </c>
    </row>
    <row r="59" spans="1:7" x14ac:dyDescent="0.25">
      <c r="A59" s="55" t="s">
        <v>78</v>
      </c>
      <c r="B59" s="44" t="s">
        <v>8</v>
      </c>
      <c r="C59" s="50" t="s">
        <v>460</v>
      </c>
      <c r="D59" s="45" t="s">
        <v>134</v>
      </c>
      <c r="E59" s="45" t="s">
        <v>145</v>
      </c>
      <c r="F59" s="45" t="s">
        <v>8</v>
      </c>
      <c r="G59" s="61">
        <f>VLOOKUP(F59,'Max Level Table JAL'!$A$1:$B$25,2,FALSE)</f>
        <v>1</v>
      </c>
    </row>
    <row r="60" spans="1:7" x14ac:dyDescent="0.25">
      <c r="A60" s="69" t="s">
        <v>349</v>
      </c>
      <c r="B60" s="59" t="s">
        <v>738</v>
      </c>
      <c r="C60" s="49" t="s">
        <v>738</v>
      </c>
      <c r="D60" s="59" t="s">
        <v>684</v>
      </c>
      <c r="E60" s="59" t="s">
        <v>684</v>
      </c>
      <c r="F60" s="61" t="s">
        <v>964</v>
      </c>
      <c r="G60" s="61">
        <f>VLOOKUP(F60,'Max Level Table JAL'!$A$1:$B$25,2,FALSE)</f>
        <v>8</v>
      </c>
    </row>
    <row r="61" spans="1:7" x14ac:dyDescent="0.25">
      <c r="A61" s="69" t="s">
        <v>610</v>
      </c>
      <c r="B61" s="59" t="s">
        <v>611</v>
      </c>
      <c r="C61" s="49" t="s">
        <v>637</v>
      </c>
      <c r="D61" s="59" t="s">
        <v>684</v>
      </c>
      <c r="E61" s="59" t="s">
        <v>684</v>
      </c>
      <c r="F61" s="61" t="s">
        <v>956</v>
      </c>
      <c r="G61" s="61">
        <f>VLOOKUP(F61,'Max Level Table JAL'!$A$1:$B$25,2,FALSE)</f>
        <v>1</v>
      </c>
    </row>
    <row r="62" spans="1:7" x14ac:dyDescent="0.25">
      <c r="A62" s="69" t="s">
        <v>612</v>
      </c>
      <c r="B62" s="59" t="s">
        <v>613</v>
      </c>
      <c r="C62" s="49" t="s">
        <v>613</v>
      </c>
      <c r="D62" s="59" t="s">
        <v>684</v>
      </c>
      <c r="E62" s="59" t="s">
        <v>684</v>
      </c>
      <c r="F62" s="61" t="s">
        <v>956</v>
      </c>
      <c r="G62" s="61">
        <f>VLOOKUP(F62,'Max Level Table JAL'!$A$1:$B$25,2,FALSE)</f>
        <v>1</v>
      </c>
    </row>
    <row r="63" spans="1:7" x14ac:dyDescent="0.25">
      <c r="A63" s="69" t="s">
        <v>563</v>
      </c>
      <c r="B63" s="59" t="s">
        <v>564</v>
      </c>
      <c r="C63" s="49" t="s">
        <v>616</v>
      </c>
      <c r="D63" s="59" t="s">
        <v>684</v>
      </c>
      <c r="E63" s="59" t="s">
        <v>684</v>
      </c>
      <c r="F63" s="61" t="s">
        <v>956</v>
      </c>
      <c r="G63" s="61">
        <f>VLOOKUP(F63,'Max Level Table JAL'!$A$1:$B$25,2,FALSE)</f>
        <v>1</v>
      </c>
    </row>
    <row r="64" spans="1:7" x14ac:dyDescent="0.25">
      <c r="A64" s="69" t="s">
        <v>565</v>
      </c>
      <c r="B64" s="59" t="s">
        <v>566</v>
      </c>
      <c r="C64" s="49" t="s">
        <v>616</v>
      </c>
      <c r="D64" s="59" t="s">
        <v>684</v>
      </c>
      <c r="E64" s="59" t="s">
        <v>684</v>
      </c>
      <c r="F64" s="61" t="s">
        <v>956</v>
      </c>
      <c r="G64" s="61">
        <f>VLOOKUP(F64,'Max Level Table JAL'!$A$1:$B$25,2,FALSE)</f>
        <v>1</v>
      </c>
    </row>
    <row r="65" spans="1:7" x14ac:dyDescent="0.25">
      <c r="A65" s="69" t="s">
        <v>312</v>
      </c>
      <c r="B65" s="59" t="s">
        <v>313</v>
      </c>
      <c r="C65" s="49" t="s">
        <v>313</v>
      </c>
      <c r="D65" s="59" t="s">
        <v>684</v>
      </c>
      <c r="E65" s="59" t="s">
        <v>684</v>
      </c>
      <c r="F65" s="61" t="s">
        <v>956</v>
      </c>
      <c r="G65" s="61">
        <f>VLOOKUP(F65,'Max Level Table JAL'!$A$1:$B$25,2,FALSE)</f>
        <v>1</v>
      </c>
    </row>
    <row r="66" spans="1:7" x14ac:dyDescent="0.25">
      <c r="A66" s="69" t="s">
        <v>305</v>
      </c>
      <c r="B66" s="59" t="s">
        <v>306</v>
      </c>
      <c r="C66" s="49" t="s">
        <v>306</v>
      </c>
      <c r="D66" s="59" t="s">
        <v>684</v>
      </c>
      <c r="E66" s="59" t="s">
        <v>684</v>
      </c>
      <c r="F66" s="61" t="s">
        <v>956</v>
      </c>
      <c r="G66" s="61">
        <f>VLOOKUP(F66,'Max Level Table JAL'!$A$1:$B$25,2,FALSE)</f>
        <v>1</v>
      </c>
    </row>
    <row r="67" spans="1:7" x14ac:dyDescent="0.25">
      <c r="A67" s="69" t="s">
        <v>371</v>
      </c>
      <c r="B67" s="59" t="s">
        <v>372</v>
      </c>
      <c r="C67" s="49" t="s">
        <v>372</v>
      </c>
      <c r="D67" s="59" t="s">
        <v>684</v>
      </c>
      <c r="E67" s="59" t="s">
        <v>684</v>
      </c>
      <c r="F67" s="61" t="s">
        <v>956</v>
      </c>
      <c r="G67" s="61">
        <f>VLOOKUP(F67,'Max Level Table JAL'!$A$1:$B$25,2,FALSE)</f>
        <v>1</v>
      </c>
    </row>
    <row r="68" spans="1:7" x14ac:dyDescent="0.25">
      <c r="A68" s="69" t="s">
        <v>607</v>
      </c>
      <c r="B68" s="59" t="s">
        <v>608</v>
      </c>
      <c r="C68" s="49" t="s">
        <v>608</v>
      </c>
      <c r="D68" s="59" t="s">
        <v>684</v>
      </c>
      <c r="E68" s="59" t="s">
        <v>684</v>
      </c>
      <c r="F68" s="61" t="s">
        <v>956</v>
      </c>
      <c r="G68" s="61">
        <f>VLOOKUP(F68,'Max Level Table JAL'!$A$1:$B$25,2,FALSE)</f>
        <v>1</v>
      </c>
    </row>
    <row r="69" spans="1:7" x14ac:dyDescent="0.25">
      <c r="A69" s="69" t="s">
        <v>373</v>
      </c>
      <c r="B69" s="59" t="s">
        <v>374</v>
      </c>
      <c r="C69" s="49" t="s">
        <v>374</v>
      </c>
      <c r="D69" s="59" t="s">
        <v>684</v>
      </c>
      <c r="E69" s="59" t="s">
        <v>684</v>
      </c>
      <c r="F69" s="61" t="s">
        <v>956</v>
      </c>
      <c r="G69" s="61">
        <f>VLOOKUP(F69,'Max Level Table JAL'!$A$1:$B$25,2,FALSE)</f>
        <v>1</v>
      </c>
    </row>
    <row r="70" spans="1:7" x14ac:dyDescent="0.25">
      <c r="A70" s="69" t="s">
        <v>382</v>
      </c>
      <c r="B70" s="59" t="s">
        <v>507</v>
      </c>
      <c r="C70" s="49" t="s">
        <v>507</v>
      </c>
      <c r="D70" s="59" t="s">
        <v>684</v>
      </c>
      <c r="E70" s="59" t="s">
        <v>684</v>
      </c>
      <c r="F70" s="61" t="s">
        <v>956</v>
      </c>
      <c r="G70" s="61">
        <f>VLOOKUP(F70,'Max Level Table JAL'!$A$1:$B$25,2,FALSE)</f>
        <v>1</v>
      </c>
    </row>
    <row r="71" spans="1:7" x14ac:dyDescent="0.25">
      <c r="A71" s="69" t="s">
        <v>375</v>
      </c>
      <c r="B71" s="59" t="s">
        <v>376</v>
      </c>
      <c r="C71" s="49" t="s">
        <v>376</v>
      </c>
      <c r="D71" s="59" t="s">
        <v>684</v>
      </c>
      <c r="E71" s="59" t="s">
        <v>684</v>
      </c>
      <c r="F71" s="61" t="s">
        <v>956</v>
      </c>
      <c r="G71" s="61">
        <f>VLOOKUP(F71,'Max Level Table JAL'!$A$1:$B$25,2,FALSE)</f>
        <v>1</v>
      </c>
    </row>
    <row r="72" spans="1:7" x14ac:dyDescent="0.25">
      <c r="A72" s="69" t="s">
        <v>234</v>
      </c>
      <c r="B72" s="59" t="s">
        <v>377</v>
      </c>
      <c r="C72" s="49" t="s">
        <v>377</v>
      </c>
      <c r="D72" s="59" t="s">
        <v>684</v>
      </c>
      <c r="E72" s="59" t="s">
        <v>684</v>
      </c>
      <c r="F72" s="61" t="s">
        <v>956</v>
      </c>
      <c r="G72" s="61">
        <f>VLOOKUP(F72,'Max Level Table JAL'!$A$1:$B$25,2,FALSE)</f>
        <v>1</v>
      </c>
    </row>
    <row r="73" spans="1:7" x14ac:dyDescent="0.25">
      <c r="A73" s="54" t="s">
        <v>922</v>
      </c>
      <c r="B73" s="18" t="s">
        <v>389</v>
      </c>
      <c r="C73" s="49" t="s">
        <v>389</v>
      </c>
      <c r="D73" s="45" t="s">
        <v>134</v>
      </c>
      <c r="E73" s="45" t="s">
        <v>145</v>
      </c>
      <c r="F73" s="45" t="s">
        <v>956</v>
      </c>
      <c r="G73" s="61">
        <f>VLOOKUP(F73,'Max Level Table JAL'!$A$1:$B$25,2,FALSE)</f>
        <v>1</v>
      </c>
    </row>
    <row r="74" spans="1:7" x14ac:dyDescent="0.25">
      <c r="A74" s="69" t="s">
        <v>926</v>
      </c>
      <c r="B74" s="18" t="s">
        <v>383</v>
      </c>
      <c r="C74" s="49" t="s">
        <v>383</v>
      </c>
      <c r="D74" s="45" t="s">
        <v>134</v>
      </c>
      <c r="E74" s="45" t="s">
        <v>145</v>
      </c>
      <c r="F74" s="45" t="s">
        <v>956</v>
      </c>
      <c r="G74" s="61">
        <f>VLOOKUP(F74,'Max Level Table JAL'!$A$1:$B$25,2,FALSE)</f>
        <v>1</v>
      </c>
    </row>
    <row r="75" spans="1:7" x14ac:dyDescent="0.25">
      <c r="A75" s="54" t="s">
        <v>205</v>
      </c>
      <c r="B75" s="18" t="s">
        <v>871</v>
      </c>
      <c r="C75" s="49" t="s">
        <v>871</v>
      </c>
      <c r="D75" s="45" t="s">
        <v>865</v>
      </c>
      <c r="E75" s="45" t="s">
        <v>865</v>
      </c>
      <c r="F75" s="45" t="s">
        <v>956</v>
      </c>
      <c r="G75" s="61">
        <f>VLOOKUP(F75,'Max Level Table JAL'!$A$1:$B$25,2,FALSE)</f>
        <v>1</v>
      </c>
    </row>
    <row r="76" spans="1:7" x14ac:dyDescent="0.25">
      <c r="A76" s="54" t="s">
        <v>866</v>
      </c>
      <c r="B76" s="18" t="s">
        <v>864</v>
      </c>
      <c r="C76" s="49" t="s">
        <v>864</v>
      </c>
      <c r="D76" s="45" t="s">
        <v>865</v>
      </c>
      <c r="E76" s="45" t="s">
        <v>865</v>
      </c>
      <c r="F76" s="45" t="s">
        <v>956</v>
      </c>
      <c r="G76" s="61">
        <f>VLOOKUP(F76,'Max Level Table JAL'!$A$1:$B$25,2,FALSE)</f>
        <v>1</v>
      </c>
    </row>
    <row r="77" spans="1:7" x14ac:dyDescent="0.25">
      <c r="A77" s="64" t="s">
        <v>209</v>
      </c>
      <c r="B77" s="65" t="s">
        <v>880</v>
      </c>
      <c r="C77" s="66" t="s">
        <v>880</v>
      </c>
      <c r="D77" s="45" t="s">
        <v>883</v>
      </c>
      <c r="E77" s="45" t="s">
        <v>883</v>
      </c>
      <c r="F77" s="45" t="s">
        <v>956</v>
      </c>
      <c r="G77" s="61">
        <f>VLOOKUP(F77,'Max Level Table JAL'!$A$1:$B$25,2,FALSE)</f>
        <v>1</v>
      </c>
    </row>
    <row r="78" spans="1:7" x14ac:dyDescent="0.25">
      <c r="A78" s="54" t="s">
        <v>208</v>
      </c>
      <c r="B78" s="18" t="s">
        <v>884</v>
      </c>
      <c r="C78" s="49" t="s">
        <v>884</v>
      </c>
      <c r="D78" s="45" t="s">
        <v>885</v>
      </c>
      <c r="E78" s="45" t="s">
        <v>885</v>
      </c>
      <c r="F78" s="45" t="s">
        <v>956</v>
      </c>
      <c r="G78" s="61">
        <f>VLOOKUP(F78,'Max Level Table JAL'!$A$1:$B$25,2,FALSE)</f>
        <v>1</v>
      </c>
    </row>
    <row r="79" spans="1:7" x14ac:dyDescent="0.25">
      <c r="A79" s="54" t="s">
        <v>276</v>
      </c>
      <c r="B79" s="18" t="s">
        <v>873</v>
      </c>
      <c r="C79" s="49" t="s">
        <v>873</v>
      </c>
      <c r="D79" s="45" t="s">
        <v>876</v>
      </c>
      <c r="E79" s="45" t="s">
        <v>876</v>
      </c>
      <c r="F79" s="45" t="s">
        <v>956</v>
      </c>
      <c r="G79" s="61">
        <f>VLOOKUP(F79,'Max Level Table JAL'!$A$1:$B$25,2,FALSE)</f>
        <v>1</v>
      </c>
    </row>
    <row r="80" spans="1:7" x14ac:dyDescent="0.25">
      <c r="A80" s="54" t="s">
        <v>327</v>
      </c>
      <c r="B80" s="18" t="s">
        <v>877</v>
      </c>
      <c r="C80" s="49" t="s">
        <v>877</v>
      </c>
      <c r="D80" s="45" t="s">
        <v>572</v>
      </c>
      <c r="E80" s="45" t="s">
        <v>572</v>
      </c>
      <c r="F80" s="45" t="s">
        <v>572</v>
      </c>
      <c r="G80" s="61">
        <f>VLOOKUP(F80,'Max Level Table JAL'!$A$1:$B$25,2,FALSE)</f>
        <v>3</v>
      </c>
    </row>
    <row r="81" spans="1:7" x14ac:dyDescent="0.25">
      <c r="A81" s="54" t="s">
        <v>59</v>
      </c>
      <c r="B81" s="18" t="s">
        <v>23</v>
      </c>
      <c r="C81" s="49" t="s">
        <v>23</v>
      </c>
      <c r="D81" s="19" t="s">
        <v>134</v>
      </c>
      <c r="E81" s="19" t="s">
        <v>120</v>
      </c>
      <c r="F81" s="19" t="s">
        <v>572</v>
      </c>
      <c r="G81" s="61">
        <f>VLOOKUP(F81,'Max Level Table JAL'!$A$1:$B$25,2,FALSE)</f>
        <v>3</v>
      </c>
    </row>
    <row r="82" spans="1:7" x14ac:dyDescent="0.25">
      <c r="A82" s="54" t="s">
        <v>65</v>
      </c>
      <c r="B82" s="18" t="s">
        <v>26</v>
      </c>
      <c r="C82" s="49" t="s">
        <v>26</v>
      </c>
      <c r="D82" s="19" t="s">
        <v>134</v>
      </c>
      <c r="E82" s="19" t="s">
        <v>120</v>
      </c>
      <c r="F82" s="19" t="s">
        <v>572</v>
      </c>
      <c r="G82" s="61">
        <f>VLOOKUP(F82,'Max Level Table JAL'!$A$1:$B$25,2,FALSE)</f>
        <v>3</v>
      </c>
    </row>
    <row r="83" spans="1:7" x14ac:dyDescent="0.25">
      <c r="A83" s="54" t="s">
        <v>390</v>
      </c>
      <c r="B83" s="18" t="s">
        <v>391</v>
      </c>
      <c r="C83" s="49" t="s">
        <v>442</v>
      </c>
      <c r="D83" s="19" t="s">
        <v>134</v>
      </c>
      <c r="E83" s="19" t="s">
        <v>120</v>
      </c>
      <c r="F83" s="19" t="s">
        <v>572</v>
      </c>
      <c r="G83" s="61">
        <f>VLOOKUP(F83,'Max Level Table JAL'!$A$1:$B$25,2,FALSE)</f>
        <v>3</v>
      </c>
    </row>
    <row r="84" spans="1:7" x14ac:dyDescent="0.25">
      <c r="A84" s="54" t="s">
        <v>403</v>
      </c>
      <c r="B84" s="18" t="s">
        <v>404</v>
      </c>
      <c r="C84" s="49" t="s">
        <v>450</v>
      </c>
      <c r="D84" s="19" t="s">
        <v>134</v>
      </c>
      <c r="E84" s="19" t="s">
        <v>119</v>
      </c>
      <c r="F84" s="19" t="s">
        <v>572</v>
      </c>
      <c r="G84" s="61">
        <f>VLOOKUP(F84,'Max Level Table JAL'!$A$1:$B$25,2,FALSE)</f>
        <v>3</v>
      </c>
    </row>
    <row r="85" spans="1:7" x14ac:dyDescent="0.25">
      <c r="A85" s="69" t="s">
        <v>357</v>
      </c>
      <c r="B85" s="59" t="s">
        <v>529</v>
      </c>
      <c r="C85" s="49" t="s">
        <v>529</v>
      </c>
      <c r="D85" s="59" t="s">
        <v>684</v>
      </c>
      <c r="E85" s="59" t="s">
        <v>684</v>
      </c>
      <c r="F85" s="61" t="s">
        <v>572</v>
      </c>
      <c r="G85" s="61">
        <f>VLOOKUP(F85,'Max Level Table JAL'!$A$1:$B$25,2,FALSE)</f>
        <v>3</v>
      </c>
    </row>
    <row r="86" spans="1:7" x14ac:dyDescent="0.25">
      <c r="A86" s="69" t="s">
        <v>360</v>
      </c>
      <c r="B86" s="59" t="s">
        <v>361</v>
      </c>
      <c r="C86" s="49" t="s">
        <v>361</v>
      </c>
      <c r="D86" s="59" t="s">
        <v>684</v>
      </c>
      <c r="E86" s="59" t="s">
        <v>684</v>
      </c>
      <c r="F86" s="61" t="s">
        <v>572</v>
      </c>
      <c r="G86" s="61">
        <f>VLOOKUP(F86,'Max Level Table JAL'!$A$1:$B$25,2,FALSE)</f>
        <v>3</v>
      </c>
    </row>
    <row r="87" spans="1:7" x14ac:dyDescent="0.25">
      <c r="A87" s="69" t="s">
        <v>362</v>
      </c>
      <c r="B87" s="59" t="s">
        <v>363</v>
      </c>
      <c r="C87" s="49" t="s">
        <v>363</v>
      </c>
      <c r="D87" s="59" t="s">
        <v>684</v>
      </c>
      <c r="E87" s="59" t="s">
        <v>684</v>
      </c>
      <c r="F87" s="61" t="s">
        <v>572</v>
      </c>
      <c r="G87" s="61">
        <f>VLOOKUP(F87,'Max Level Table JAL'!$A$1:$B$25,2,FALSE)</f>
        <v>3</v>
      </c>
    </row>
    <row r="88" spans="1:7" x14ac:dyDescent="0.25">
      <c r="A88" s="69" t="s">
        <v>528</v>
      </c>
      <c r="B88" s="59" t="s">
        <v>364</v>
      </c>
      <c r="C88" s="49" t="s">
        <v>364</v>
      </c>
      <c r="D88" s="59" t="s">
        <v>684</v>
      </c>
      <c r="E88" s="59" t="s">
        <v>684</v>
      </c>
      <c r="F88" s="61" t="s">
        <v>572</v>
      </c>
      <c r="G88" s="61">
        <f>VLOOKUP(F88,'Max Level Table JAL'!$A$1:$B$25,2,FALSE)</f>
        <v>3</v>
      </c>
    </row>
    <row r="89" spans="1:7" x14ac:dyDescent="0.25">
      <c r="A89" s="69" t="s">
        <v>369</v>
      </c>
      <c r="B89" s="59" t="s">
        <v>370</v>
      </c>
      <c r="C89" s="49" t="s">
        <v>370</v>
      </c>
      <c r="D89" s="59" t="s">
        <v>684</v>
      </c>
      <c r="E89" s="59" t="s">
        <v>684</v>
      </c>
      <c r="F89" s="61" t="s">
        <v>572</v>
      </c>
      <c r="G89" s="61">
        <f>VLOOKUP(F89,'Max Level Table JAL'!$A$1:$B$25,2,FALSE)</f>
        <v>3</v>
      </c>
    </row>
    <row r="90" spans="1:7" x14ac:dyDescent="0.25">
      <c r="A90" s="69" t="s">
        <v>571</v>
      </c>
      <c r="B90" s="59" t="s">
        <v>572</v>
      </c>
      <c r="C90" s="49" t="s">
        <v>572</v>
      </c>
      <c r="D90" s="59" t="s">
        <v>684</v>
      </c>
      <c r="E90" s="59" t="s">
        <v>684</v>
      </c>
      <c r="F90" s="61" t="s">
        <v>572</v>
      </c>
      <c r="G90" s="61">
        <f>VLOOKUP(F90,'Max Level Table JAL'!$A$1:$B$25,2,FALSE)</f>
        <v>3</v>
      </c>
    </row>
    <row r="91" spans="1:7" x14ac:dyDescent="0.25">
      <c r="A91" s="69" t="s">
        <v>321</v>
      </c>
      <c r="B91" s="59" t="s">
        <v>322</v>
      </c>
      <c r="C91" s="49" t="s">
        <v>322</v>
      </c>
      <c r="D91" s="59" t="s">
        <v>684</v>
      </c>
      <c r="E91" s="59" t="s">
        <v>684</v>
      </c>
      <c r="F91" s="61" t="s">
        <v>572</v>
      </c>
      <c r="G91" s="61">
        <f>VLOOKUP(F91,'Max Level Table JAL'!$A$1:$B$25,2,FALSE)</f>
        <v>3</v>
      </c>
    </row>
    <row r="92" spans="1:7" x14ac:dyDescent="0.25">
      <c r="A92" s="69" t="s">
        <v>323</v>
      </c>
      <c r="B92" s="59" t="s">
        <v>324</v>
      </c>
      <c r="C92" s="49" t="s">
        <v>324</v>
      </c>
      <c r="D92" s="59" t="s">
        <v>684</v>
      </c>
      <c r="E92" s="59" t="s">
        <v>684</v>
      </c>
      <c r="F92" s="61" t="s">
        <v>572</v>
      </c>
      <c r="G92" s="61">
        <f>VLOOKUP(F92,'Max Level Table JAL'!$A$1:$B$25,2,FALSE)</f>
        <v>3</v>
      </c>
    </row>
    <row r="93" spans="1:7" x14ac:dyDescent="0.25">
      <c r="A93" s="69" t="s">
        <v>325</v>
      </c>
      <c r="B93" s="59" t="s">
        <v>326</v>
      </c>
      <c r="C93" s="49" t="s">
        <v>326</v>
      </c>
      <c r="D93" s="59" t="s">
        <v>684</v>
      </c>
      <c r="E93" s="59" t="s">
        <v>684</v>
      </c>
      <c r="F93" s="61" t="s">
        <v>572</v>
      </c>
      <c r="G93" s="61">
        <f>VLOOKUP(F93,'Max Level Table JAL'!$A$1:$B$25,2,FALSE)</f>
        <v>3</v>
      </c>
    </row>
    <row r="94" spans="1:7" x14ac:dyDescent="0.25">
      <c r="A94" s="69" t="s">
        <v>337</v>
      </c>
      <c r="B94" s="59" t="s">
        <v>509</v>
      </c>
      <c r="C94" s="49" t="s">
        <v>509</v>
      </c>
      <c r="D94" s="59" t="s">
        <v>684</v>
      </c>
      <c r="E94" s="59" t="s">
        <v>684</v>
      </c>
      <c r="F94" s="61" t="s">
        <v>572</v>
      </c>
      <c r="G94" s="61">
        <f>VLOOKUP(F94,'Max Level Table JAL'!$A$1:$B$25,2,FALSE)</f>
        <v>3</v>
      </c>
    </row>
    <row r="95" spans="1:7" x14ac:dyDescent="0.25">
      <c r="A95" s="69" t="s">
        <v>309</v>
      </c>
      <c r="B95" s="59" t="s">
        <v>310</v>
      </c>
      <c r="C95" s="49" t="s">
        <v>310</v>
      </c>
      <c r="D95" s="59" t="s">
        <v>684</v>
      </c>
      <c r="E95" s="59" t="s">
        <v>684</v>
      </c>
      <c r="F95" s="61" t="s">
        <v>572</v>
      </c>
      <c r="G95" s="61">
        <f>VLOOKUP(F95,'Max Level Table JAL'!$A$1:$B$25,2,FALSE)</f>
        <v>3</v>
      </c>
    </row>
    <row r="96" spans="1:7" x14ac:dyDescent="0.25">
      <c r="A96" s="69" t="s">
        <v>499</v>
      </c>
      <c r="B96" s="59" t="s">
        <v>500</v>
      </c>
      <c r="C96" s="49" t="s">
        <v>500</v>
      </c>
      <c r="D96" s="59" t="s">
        <v>684</v>
      </c>
      <c r="E96" s="59" t="s">
        <v>684</v>
      </c>
      <c r="F96" s="61" t="s">
        <v>958</v>
      </c>
      <c r="G96" s="61">
        <f>VLOOKUP(F96,'Max Level Table JAL'!$A$1:$B$25,2,FALSE)</f>
        <v>5</v>
      </c>
    </row>
    <row r="97" spans="1:7" x14ac:dyDescent="0.25">
      <c r="A97" s="69" t="s">
        <v>503</v>
      </c>
      <c r="B97" s="59" t="s">
        <v>504</v>
      </c>
      <c r="C97" s="49" t="s">
        <v>504</v>
      </c>
      <c r="D97" s="59" t="s">
        <v>684</v>
      </c>
      <c r="E97" s="59" t="s">
        <v>684</v>
      </c>
      <c r="F97" s="61" t="s">
        <v>958</v>
      </c>
      <c r="G97" s="61">
        <f>VLOOKUP(F97,'Max Level Table JAL'!$A$1:$B$25,2,FALSE)</f>
        <v>5</v>
      </c>
    </row>
    <row r="98" spans="1:7" x14ac:dyDescent="0.25">
      <c r="A98" s="55" t="s">
        <v>75</v>
      </c>
      <c r="B98" s="44" t="s">
        <v>36</v>
      </c>
      <c r="C98" s="50" t="s">
        <v>669</v>
      </c>
      <c r="D98" s="45" t="s">
        <v>134</v>
      </c>
      <c r="E98" s="45" t="s">
        <v>145</v>
      </c>
      <c r="F98" s="45" t="s">
        <v>960</v>
      </c>
      <c r="G98" s="61">
        <f>VLOOKUP(F98,'Max Level Table JAL'!$A$1:$B$25,2,FALSE)</f>
        <v>15</v>
      </c>
    </row>
    <row r="99" spans="1:7" x14ac:dyDescent="0.25">
      <c r="A99" s="54" t="s">
        <v>918</v>
      </c>
      <c r="B99" s="18" t="s">
        <v>743</v>
      </c>
      <c r="C99" s="49" t="s">
        <v>743</v>
      </c>
      <c r="D99" s="45" t="s">
        <v>134</v>
      </c>
      <c r="E99" s="45" t="s">
        <v>145</v>
      </c>
      <c r="F99" s="45" t="s">
        <v>960</v>
      </c>
      <c r="G99" s="61">
        <f>VLOOKUP(F99,'Max Level Table JAL'!$A$1:$B$25,2,FALSE)</f>
        <v>15</v>
      </c>
    </row>
    <row r="100" spans="1:7" x14ac:dyDescent="0.25">
      <c r="A100" s="54" t="s">
        <v>919</v>
      </c>
      <c r="B100" s="18" t="s">
        <v>744</v>
      </c>
      <c r="C100" s="49" t="s">
        <v>744</v>
      </c>
      <c r="D100" s="45" t="s">
        <v>134</v>
      </c>
      <c r="E100" s="45" t="s">
        <v>145</v>
      </c>
      <c r="F100" s="45" t="s">
        <v>960</v>
      </c>
      <c r="G100" s="61">
        <f>VLOOKUP(F100,'Max Level Table JAL'!$A$1:$B$25,2,FALSE)</f>
        <v>15</v>
      </c>
    </row>
    <row r="101" spans="1:7" x14ac:dyDescent="0.25">
      <c r="A101" s="54" t="s">
        <v>920</v>
      </c>
      <c r="B101" s="18" t="s">
        <v>387</v>
      </c>
      <c r="C101" s="49" t="s">
        <v>387</v>
      </c>
      <c r="D101" s="45" t="s">
        <v>134</v>
      </c>
      <c r="E101" s="45" t="s">
        <v>145</v>
      </c>
      <c r="F101" s="45" t="s">
        <v>960</v>
      </c>
      <c r="G101" s="61">
        <f>VLOOKUP(F101,'Max Level Table JAL'!$A$1:$B$25,2,FALSE)</f>
        <v>15</v>
      </c>
    </row>
    <row r="102" spans="1:7" x14ac:dyDescent="0.25">
      <c r="A102" s="55" t="s">
        <v>76</v>
      </c>
      <c r="B102" s="44" t="s">
        <v>37</v>
      </c>
      <c r="C102" s="50" t="s">
        <v>670</v>
      </c>
      <c r="D102" s="45" t="s">
        <v>134</v>
      </c>
      <c r="E102" s="45" t="s">
        <v>145</v>
      </c>
      <c r="F102" s="45" t="s">
        <v>960</v>
      </c>
      <c r="G102" s="61">
        <f>VLOOKUP(F102,'Max Level Table JAL'!$A$1:$B$25,2,FALSE)</f>
        <v>15</v>
      </c>
    </row>
    <row r="103" spans="1:7" x14ac:dyDescent="0.25">
      <c r="A103" s="54" t="s">
        <v>921</v>
      </c>
      <c r="B103" s="18" t="s">
        <v>388</v>
      </c>
      <c r="C103" s="49" t="s">
        <v>388</v>
      </c>
      <c r="D103" s="45" t="s">
        <v>134</v>
      </c>
      <c r="E103" s="45" t="s">
        <v>145</v>
      </c>
      <c r="F103" s="45" t="s">
        <v>960</v>
      </c>
      <c r="G103" s="61">
        <f>VLOOKUP(F103,'Max Level Table JAL'!$A$1:$B$25,2,FALSE)</f>
        <v>15</v>
      </c>
    </row>
    <row r="104" spans="1:7" x14ac:dyDescent="0.25">
      <c r="A104" s="55" t="s">
        <v>77</v>
      </c>
      <c r="B104" s="44" t="s">
        <v>38</v>
      </c>
      <c r="C104" s="50" t="s">
        <v>671</v>
      </c>
      <c r="D104" s="45" t="s">
        <v>134</v>
      </c>
      <c r="E104" s="45" t="s">
        <v>145</v>
      </c>
      <c r="F104" s="45" t="s">
        <v>960</v>
      </c>
      <c r="G104" s="61">
        <f>VLOOKUP(F104,'Max Level Table JAL'!$A$1:$B$25,2,FALSE)</f>
        <v>15</v>
      </c>
    </row>
    <row r="105" spans="1:7" x14ac:dyDescent="0.25">
      <c r="A105" s="69" t="s">
        <v>320</v>
      </c>
      <c r="B105" s="59" t="s">
        <v>519</v>
      </c>
      <c r="C105" s="49" t="s">
        <v>519</v>
      </c>
      <c r="D105" s="59" t="s">
        <v>684</v>
      </c>
      <c r="E105" s="59" t="s">
        <v>684</v>
      </c>
      <c r="F105" s="61" t="s">
        <v>741</v>
      </c>
      <c r="G105" s="61">
        <f>VLOOKUP(F105,'Max Level Table JAL'!$A$1:$B$25,2,FALSE)</f>
        <v>1</v>
      </c>
    </row>
    <row r="106" spans="1:7" x14ac:dyDescent="0.25">
      <c r="A106" s="69" t="s">
        <v>303</v>
      </c>
      <c r="B106" s="59" t="s">
        <v>518</v>
      </c>
      <c r="C106" s="49" t="s">
        <v>518</v>
      </c>
      <c r="D106" s="59" t="s">
        <v>684</v>
      </c>
      <c r="E106" s="59" t="s">
        <v>684</v>
      </c>
      <c r="F106" s="61" t="s">
        <v>741</v>
      </c>
      <c r="G106" s="61">
        <f>VLOOKUP(F106,'Max Level Table JAL'!$A$1:$B$25,2,FALSE)</f>
        <v>1</v>
      </c>
    </row>
    <row r="107" spans="1:7" x14ac:dyDescent="0.25">
      <c r="A107" s="69" t="s">
        <v>583</v>
      </c>
      <c r="B107" s="59" t="s">
        <v>584</v>
      </c>
      <c r="C107" s="49" t="s">
        <v>584</v>
      </c>
      <c r="D107" s="59" t="s">
        <v>684</v>
      </c>
      <c r="E107" s="59" t="s">
        <v>684</v>
      </c>
      <c r="F107" s="61" t="s">
        <v>870</v>
      </c>
      <c r="G107" s="61">
        <f>VLOOKUP(F107,'Max Level Table JAL'!$A$1:$B$25,2,FALSE)</f>
        <v>20</v>
      </c>
    </row>
    <row r="108" spans="1:7" x14ac:dyDescent="0.25">
      <c r="A108" s="54" t="s">
        <v>899</v>
      </c>
      <c r="B108" s="18" t="s">
        <v>902</v>
      </c>
      <c r="C108" s="49" t="s">
        <v>863</v>
      </c>
      <c r="D108" s="45" t="s">
        <v>741</v>
      </c>
      <c r="E108" s="45" t="s">
        <v>741</v>
      </c>
      <c r="F108" s="45" t="s">
        <v>741</v>
      </c>
      <c r="G108" s="61">
        <f>VLOOKUP(F108,'Max Level Table JAL'!$A$1:$B$25,2,FALSE)</f>
        <v>1</v>
      </c>
    </row>
    <row r="109" spans="1:7" x14ac:dyDescent="0.25">
      <c r="A109" s="54" t="s">
        <v>900</v>
      </c>
      <c r="B109" s="18" t="s">
        <v>901</v>
      </c>
      <c r="C109" s="49" t="s">
        <v>863</v>
      </c>
      <c r="D109" s="45" t="s">
        <v>741</v>
      </c>
      <c r="E109" s="45" t="s">
        <v>741</v>
      </c>
      <c r="F109" s="45" t="s">
        <v>741</v>
      </c>
      <c r="G109" s="61">
        <f>VLOOKUP(F109,'Max Level Table JAL'!$A$1:$B$25,2,FALSE)</f>
        <v>1</v>
      </c>
    </row>
    <row r="110" spans="1:7" x14ac:dyDescent="0.25">
      <c r="A110" s="54" t="s">
        <v>647</v>
      </c>
      <c r="B110" s="18" t="s">
        <v>879</v>
      </c>
      <c r="C110" s="49" t="s">
        <v>879</v>
      </c>
      <c r="D110" s="45" t="s">
        <v>741</v>
      </c>
      <c r="E110" s="45" t="s">
        <v>741</v>
      </c>
      <c r="F110" s="45" t="s">
        <v>741</v>
      </c>
      <c r="G110" s="61">
        <f>VLOOKUP(F110,'Max Level Table JAL'!$A$1:$B$25,2,FALSE)</f>
        <v>1</v>
      </c>
    </row>
    <row r="111" spans="1:7" x14ac:dyDescent="0.25">
      <c r="A111" s="54" t="s">
        <v>851</v>
      </c>
      <c r="B111" s="18" t="s">
        <v>762</v>
      </c>
      <c r="C111" s="49" t="s">
        <v>762</v>
      </c>
      <c r="D111" s="19" t="s">
        <v>741</v>
      </c>
      <c r="E111" s="19" t="s">
        <v>741</v>
      </c>
      <c r="F111" s="45" t="s">
        <v>741</v>
      </c>
      <c r="G111" s="61">
        <f>VLOOKUP(F111,'Max Level Table JAL'!$A$1:$B$25,2,FALSE)</f>
        <v>1</v>
      </c>
    </row>
    <row r="112" spans="1:7" x14ac:dyDescent="0.25">
      <c r="A112" s="54" t="s">
        <v>852</v>
      </c>
      <c r="B112" s="18" t="s">
        <v>764</v>
      </c>
      <c r="C112" s="49" t="s">
        <v>764</v>
      </c>
      <c r="D112" s="19" t="s">
        <v>741</v>
      </c>
      <c r="E112" s="19" t="s">
        <v>741</v>
      </c>
      <c r="F112" s="45" t="s">
        <v>741</v>
      </c>
      <c r="G112" s="61">
        <f>VLOOKUP(F112,'Max Level Table JAL'!$A$1:$B$25,2,FALSE)</f>
        <v>1</v>
      </c>
    </row>
    <row r="113" spans="1:7" x14ac:dyDescent="0.25">
      <c r="A113" s="54" t="s">
        <v>290</v>
      </c>
      <c r="B113" s="18" t="s">
        <v>763</v>
      </c>
      <c r="C113" s="49" t="s">
        <v>763</v>
      </c>
      <c r="D113" s="19" t="s">
        <v>741</v>
      </c>
      <c r="E113" s="19" t="s">
        <v>741</v>
      </c>
      <c r="F113" s="45" t="s">
        <v>741</v>
      </c>
      <c r="G113" s="61">
        <f>VLOOKUP(F113,'Max Level Table JAL'!$A$1:$B$25,2,FALSE)</f>
        <v>1</v>
      </c>
    </row>
    <row r="114" spans="1:7" x14ac:dyDescent="0.25">
      <c r="A114" s="54" t="s">
        <v>853</v>
      </c>
      <c r="B114" s="18" t="s">
        <v>765</v>
      </c>
      <c r="C114" s="49" t="s">
        <v>765</v>
      </c>
      <c r="D114" s="19" t="s">
        <v>741</v>
      </c>
      <c r="E114" s="19" t="s">
        <v>741</v>
      </c>
      <c r="F114" s="45" t="s">
        <v>741</v>
      </c>
      <c r="G114" s="61">
        <f>VLOOKUP(F114,'Max Level Table JAL'!$A$1:$B$25,2,FALSE)</f>
        <v>1</v>
      </c>
    </row>
    <row r="115" spans="1:7" x14ac:dyDescent="0.25">
      <c r="A115" s="54" t="s">
        <v>896</v>
      </c>
      <c r="B115" s="18" t="s">
        <v>895</v>
      </c>
      <c r="C115" s="49" t="s">
        <v>895</v>
      </c>
      <c r="D115" s="45" t="s">
        <v>741</v>
      </c>
      <c r="E115" s="45" t="s">
        <v>741</v>
      </c>
      <c r="F115" s="45" t="s">
        <v>741</v>
      </c>
      <c r="G115" s="61">
        <f>VLOOKUP(F115,'Max Level Table JAL'!$A$1:$B$25,2,FALSE)</f>
        <v>1</v>
      </c>
    </row>
    <row r="116" spans="1:7" x14ac:dyDescent="0.25">
      <c r="A116" s="54" t="s">
        <v>898</v>
      </c>
      <c r="B116" s="18" t="s">
        <v>897</v>
      </c>
      <c r="C116" s="49" t="s">
        <v>897</v>
      </c>
      <c r="D116" s="45" t="s">
        <v>741</v>
      </c>
      <c r="E116" s="45" t="s">
        <v>741</v>
      </c>
      <c r="F116" s="45" t="s">
        <v>741</v>
      </c>
      <c r="G116" s="61">
        <f>VLOOKUP(F116,'Max Level Table JAL'!$A$1:$B$25,2,FALSE)</f>
        <v>1</v>
      </c>
    </row>
    <row r="117" spans="1:7" x14ac:dyDescent="0.25">
      <c r="A117" s="54" t="s">
        <v>230</v>
      </c>
      <c r="B117" s="18" t="s">
        <v>912</v>
      </c>
      <c r="C117" s="49" t="s">
        <v>912</v>
      </c>
      <c r="D117" s="45" t="s">
        <v>872</v>
      </c>
      <c r="E117" s="45" t="s">
        <v>872</v>
      </c>
      <c r="F117" s="45" t="s">
        <v>949</v>
      </c>
      <c r="G117" s="61">
        <f>VLOOKUP(F117,'Max Level Table JAL'!$A$1:$B$25,2,FALSE)</f>
        <v>1</v>
      </c>
    </row>
    <row r="118" spans="1:7" x14ac:dyDescent="0.25">
      <c r="A118" s="69" t="s">
        <v>468</v>
      </c>
      <c r="B118" s="59" t="s">
        <v>469</v>
      </c>
      <c r="C118" s="49" t="s">
        <v>469</v>
      </c>
      <c r="D118" s="59" t="s">
        <v>684</v>
      </c>
      <c r="E118" s="59" t="s">
        <v>684</v>
      </c>
      <c r="F118" s="61" t="s">
        <v>949</v>
      </c>
      <c r="G118" s="61">
        <f>VLOOKUP(F118,'Max Level Table JAL'!$A$1:$B$25,2,FALSE)</f>
        <v>1</v>
      </c>
    </row>
    <row r="119" spans="1:7" x14ac:dyDescent="0.25">
      <c r="A119" s="69" t="s">
        <v>243</v>
      </c>
      <c r="B119" s="59" t="s">
        <v>478</v>
      </c>
      <c r="C119" s="49" t="s">
        <v>478</v>
      </c>
      <c r="D119" s="59" t="s">
        <v>684</v>
      </c>
      <c r="E119" s="59" t="s">
        <v>684</v>
      </c>
      <c r="F119" s="61" t="s">
        <v>949</v>
      </c>
      <c r="G119" s="61">
        <f>VLOOKUP(F119,'Max Level Table JAL'!$A$1:$B$25,2,FALSE)</f>
        <v>1</v>
      </c>
    </row>
    <row r="120" spans="1:7" x14ac:dyDescent="0.25">
      <c r="A120" s="69" t="s">
        <v>479</v>
      </c>
      <c r="B120" s="59" t="s">
        <v>480</v>
      </c>
      <c r="C120" s="49" t="s">
        <v>480</v>
      </c>
      <c r="D120" s="59" t="s">
        <v>684</v>
      </c>
      <c r="E120" s="59" t="s">
        <v>684</v>
      </c>
      <c r="F120" s="61" t="s">
        <v>949</v>
      </c>
      <c r="G120" s="61">
        <f>VLOOKUP(F120,'Max Level Table JAL'!$A$1:$B$25,2,FALSE)</f>
        <v>1</v>
      </c>
    </row>
    <row r="121" spans="1:7" x14ac:dyDescent="0.25">
      <c r="A121" s="69" t="s">
        <v>491</v>
      </c>
      <c r="B121" s="59" t="s">
        <v>492</v>
      </c>
      <c r="C121" s="49" t="s">
        <v>492</v>
      </c>
      <c r="D121" s="59" t="s">
        <v>684</v>
      </c>
      <c r="E121" s="59" t="s">
        <v>684</v>
      </c>
      <c r="F121" s="61" t="s">
        <v>949</v>
      </c>
      <c r="G121" s="61">
        <f>VLOOKUP(F121,'Max Level Table JAL'!$A$1:$B$25,2,FALSE)</f>
        <v>1</v>
      </c>
    </row>
    <row r="122" spans="1:7" x14ac:dyDescent="0.25">
      <c r="A122" s="69" t="s">
        <v>338</v>
      </c>
      <c r="B122" s="59" t="s">
        <v>339</v>
      </c>
      <c r="C122" s="49" t="s">
        <v>339</v>
      </c>
      <c r="D122" s="59" t="s">
        <v>684</v>
      </c>
      <c r="E122" s="59" t="s">
        <v>684</v>
      </c>
      <c r="F122" s="61" t="s">
        <v>949</v>
      </c>
      <c r="G122" s="61">
        <f>VLOOKUP(F122,'Max Level Table JAL'!$A$1:$B$25,2,FALSE)</f>
        <v>1</v>
      </c>
    </row>
    <row r="123" spans="1:7" x14ac:dyDescent="0.25">
      <c r="A123" s="69" t="s">
        <v>464</v>
      </c>
      <c r="B123" s="59" t="s">
        <v>465</v>
      </c>
      <c r="C123" s="49" t="s">
        <v>465</v>
      </c>
      <c r="D123" s="59" t="s">
        <v>684</v>
      </c>
      <c r="E123" s="59" t="s">
        <v>684</v>
      </c>
      <c r="F123" s="61" t="s">
        <v>949</v>
      </c>
      <c r="G123" s="61">
        <f>VLOOKUP(F123,'Max Level Table JAL'!$A$1:$B$25,2,FALSE)</f>
        <v>1</v>
      </c>
    </row>
    <row r="124" spans="1:7" x14ac:dyDescent="0.25">
      <c r="A124" s="69" t="s">
        <v>740</v>
      </c>
      <c r="B124" s="59" t="s">
        <v>126</v>
      </c>
      <c r="C124" s="59" t="s">
        <v>132</v>
      </c>
      <c r="D124" s="59" t="s">
        <v>127</v>
      </c>
      <c r="E124" s="59" t="s">
        <v>142</v>
      </c>
      <c r="F124" s="61" t="s">
        <v>961</v>
      </c>
      <c r="G124" s="61">
        <f>VLOOKUP(F124,'Max Level Table JAL'!$A$1:$B$25,2,FALSE)</f>
        <v>1</v>
      </c>
    </row>
    <row r="125" spans="1:7" x14ac:dyDescent="0.25">
      <c r="A125" s="69" t="s">
        <v>130</v>
      </c>
      <c r="B125" s="59" t="s">
        <v>125</v>
      </c>
      <c r="C125" s="59" t="s">
        <v>131</v>
      </c>
      <c r="D125" s="59" t="s">
        <v>127</v>
      </c>
      <c r="E125" s="59" t="s">
        <v>142</v>
      </c>
      <c r="F125" s="61" t="s">
        <v>961</v>
      </c>
      <c r="G125" s="61">
        <f>VLOOKUP(F125,'Max Level Table JAL'!$A$1:$B$25,2,FALSE)</f>
        <v>1</v>
      </c>
    </row>
    <row r="126" spans="1:7" x14ac:dyDescent="0.25">
      <c r="A126" s="69"/>
      <c r="B126" s="59" t="s">
        <v>929</v>
      </c>
      <c r="C126" s="59" t="s">
        <v>930</v>
      </c>
      <c r="D126" s="59" t="s">
        <v>127</v>
      </c>
      <c r="E126" s="59" t="s">
        <v>142</v>
      </c>
      <c r="F126" s="61" t="s">
        <v>961</v>
      </c>
      <c r="G126" s="61">
        <f>VLOOKUP(F126,'Max Level Table JAL'!$A$1:$B$25,2,FALSE)</f>
        <v>1</v>
      </c>
    </row>
    <row r="127" spans="1:7" x14ac:dyDescent="0.25">
      <c r="A127" s="69" t="s">
        <v>242</v>
      </c>
      <c r="B127" s="59" t="s">
        <v>311</v>
      </c>
      <c r="C127" s="49" t="s">
        <v>311</v>
      </c>
      <c r="D127" s="59" t="s">
        <v>684</v>
      </c>
      <c r="E127" s="59" t="s">
        <v>684</v>
      </c>
      <c r="F127" s="61" t="s">
        <v>750</v>
      </c>
      <c r="G127" s="61">
        <f>VLOOKUP(F127,'Max Level Table JAL'!$A$1:$B$25,2,FALSE)</f>
        <v>1</v>
      </c>
    </row>
    <row r="128" spans="1:7" x14ac:dyDescent="0.25">
      <c r="A128" s="69" t="s">
        <v>229</v>
      </c>
      <c r="B128" s="59" t="s">
        <v>378</v>
      </c>
      <c r="C128" s="49" t="s">
        <v>378</v>
      </c>
      <c r="D128" s="59" t="s">
        <v>684</v>
      </c>
      <c r="E128" s="59" t="s">
        <v>684</v>
      </c>
      <c r="F128" s="61" t="s">
        <v>750</v>
      </c>
      <c r="G128" s="61">
        <f>VLOOKUP(F128,'Max Level Table JAL'!$A$1:$B$25,2,FALSE)</f>
        <v>1</v>
      </c>
    </row>
    <row r="129" spans="1:7" x14ac:dyDescent="0.25">
      <c r="A129" s="69" t="s">
        <v>345</v>
      </c>
      <c r="B129" s="59" t="s">
        <v>345</v>
      </c>
      <c r="C129" s="49" t="s">
        <v>345</v>
      </c>
      <c r="D129" s="59" t="s">
        <v>684</v>
      </c>
      <c r="E129" s="59" t="s">
        <v>684</v>
      </c>
      <c r="F129" s="61" t="s">
        <v>750</v>
      </c>
      <c r="G129" s="61">
        <f>VLOOKUP(F129,'Max Level Table JAL'!$A$1:$B$25,2,FALSE)</f>
        <v>1</v>
      </c>
    </row>
    <row r="130" spans="1:7" x14ac:dyDescent="0.25">
      <c r="A130" s="54" t="s">
        <v>63</v>
      </c>
      <c r="B130" s="18" t="s">
        <v>859</v>
      </c>
      <c r="C130" s="49" t="s">
        <v>859</v>
      </c>
      <c r="D130" s="45" t="s">
        <v>862</v>
      </c>
      <c r="E130" s="45" t="s">
        <v>862</v>
      </c>
      <c r="F130" s="45" t="s">
        <v>750</v>
      </c>
      <c r="G130" s="61">
        <f>VLOOKUP(F130,'Max Level Table JAL'!$A$1:$B$25,2,FALSE)</f>
        <v>1</v>
      </c>
    </row>
    <row r="131" spans="1:7" x14ac:dyDescent="0.25">
      <c r="A131" s="69" t="s">
        <v>351</v>
      </c>
      <c r="B131" s="59" t="s">
        <v>527</v>
      </c>
      <c r="C131" s="49" t="s">
        <v>527</v>
      </c>
      <c r="D131" s="59" t="s">
        <v>684</v>
      </c>
      <c r="E131" s="59" t="s">
        <v>684</v>
      </c>
      <c r="F131" s="61" t="s">
        <v>870</v>
      </c>
      <c r="G131" s="61">
        <f>VLOOKUP(F131,'Max Level Table JAL'!$A$1:$B$25,2,FALSE)</f>
        <v>20</v>
      </c>
    </row>
    <row r="132" spans="1:7" x14ac:dyDescent="0.25">
      <c r="A132" s="69" t="s">
        <v>352</v>
      </c>
      <c r="B132" s="59" t="s">
        <v>526</v>
      </c>
      <c r="C132" s="49" t="s">
        <v>526</v>
      </c>
      <c r="D132" s="59" t="s">
        <v>684</v>
      </c>
      <c r="E132" s="59" t="s">
        <v>684</v>
      </c>
      <c r="F132" s="61" t="s">
        <v>870</v>
      </c>
      <c r="G132" s="61">
        <f>VLOOKUP(F132,'Max Level Table JAL'!$A$1:$B$25,2,FALSE)</f>
        <v>20</v>
      </c>
    </row>
    <row r="133" spans="1:7" x14ac:dyDescent="0.25">
      <c r="A133" s="69" t="s">
        <v>353</v>
      </c>
      <c r="B133" s="59" t="s">
        <v>354</v>
      </c>
      <c r="C133" s="49" t="s">
        <v>354</v>
      </c>
      <c r="D133" s="59" t="s">
        <v>684</v>
      </c>
      <c r="E133" s="59" t="s">
        <v>684</v>
      </c>
      <c r="F133" s="61" t="s">
        <v>870</v>
      </c>
      <c r="G133" s="61">
        <f>VLOOKUP(F133,'Max Level Table JAL'!$A$1:$B$25,2,FALSE)</f>
        <v>20</v>
      </c>
    </row>
    <row r="134" spans="1:7" x14ac:dyDescent="0.25">
      <c r="A134" s="69" t="s">
        <v>368</v>
      </c>
      <c r="B134" s="59" t="s">
        <v>525</v>
      </c>
      <c r="C134" s="49" t="s">
        <v>525</v>
      </c>
      <c r="D134" s="59" t="s">
        <v>684</v>
      </c>
      <c r="E134" s="59" t="s">
        <v>684</v>
      </c>
      <c r="F134" s="61" t="s">
        <v>870</v>
      </c>
      <c r="G134" s="61">
        <f>VLOOKUP(F134,'Max Level Table JAL'!$A$1:$B$25,2,FALSE)</f>
        <v>20</v>
      </c>
    </row>
    <row r="135" spans="1:7" x14ac:dyDescent="0.25">
      <c r="A135" s="69" t="s">
        <v>301</v>
      </c>
      <c r="B135" s="59" t="s">
        <v>301</v>
      </c>
      <c r="C135" s="49" t="s">
        <v>301</v>
      </c>
      <c r="D135" s="59" t="s">
        <v>684</v>
      </c>
      <c r="E135" s="59" t="s">
        <v>684</v>
      </c>
      <c r="F135" s="61" t="s">
        <v>870</v>
      </c>
      <c r="G135" s="61">
        <f>VLOOKUP(F135,'Max Level Table JAL'!$A$1:$B$25,2,FALSE)</f>
        <v>20</v>
      </c>
    </row>
    <row r="136" spans="1:7" x14ac:dyDescent="0.25">
      <c r="A136" s="69" t="s">
        <v>573</v>
      </c>
      <c r="B136" s="59" t="s">
        <v>574</v>
      </c>
      <c r="C136" s="49" t="s">
        <v>574</v>
      </c>
      <c r="D136" s="59" t="s">
        <v>684</v>
      </c>
      <c r="E136" s="59" t="s">
        <v>684</v>
      </c>
      <c r="F136" s="61" t="s">
        <v>870</v>
      </c>
      <c r="G136" s="61">
        <f>VLOOKUP(F136,'Max Level Table JAL'!$A$1:$B$25,2,FALSE)</f>
        <v>20</v>
      </c>
    </row>
    <row r="137" spans="1:7" x14ac:dyDescent="0.25">
      <c r="A137" s="69" t="s">
        <v>575</v>
      </c>
      <c r="B137" s="59" t="s">
        <v>576</v>
      </c>
      <c r="C137" s="49" t="s">
        <v>576</v>
      </c>
      <c r="D137" s="59" t="s">
        <v>684</v>
      </c>
      <c r="E137" s="59" t="s">
        <v>684</v>
      </c>
      <c r="F137" s="61" t="s">
        <v>870</v>
      </c>
      <c r="G137" s="61">
        <f>VLOOKUP(F137,'Max Level Table JAL'!$A$1:$B$25,2,FALSE)</f>
        <v>20</v>
      </c>
    </row>
    <row r="138" spans="1:7" x14ac:dyDescent="0.25">
      <c r="A138" s="69" t="s">
        <v>577</v>
      </c>
      <c r="B138" s="59" t="s">
        <v>578</v>
      </c>
      <c r="C138" s="49" t="s">
        <v>578</v>
      </c>
      <c r="D138" s="59" t="s">
        <v>684</v>
      </c>
      <c r="E138" s="59" t="s">
        <v>684</v>
      </c>
      <c r="F138" s="61" t="s">
        <v>870</v>
      </c>
      <c r="G138" s="61">
        <f>VLOOKUP(F138,'Max Level Table JAL'!$A$1:$B$25,2,FALSE)</f>
        <v>20</v>
      </c>
    </row>
    <row r="139" spans="1:7" x14ac:dyDescent="0.25">
      <c r="A139" s="69" t="s">
        <v>581</v>
      </c>
      <c r="B139" s="59" t="s">
        <v>582</v>
      </c>
      <c r="C139" s="49" t="s">
        <v>582</v>
      </c>
      <c r="D139" s="59" t="s">
        <v>684</v>
      </c>
      <c r="E139" s="59" t="s">
        <v>684</v>
      </c>
      <c r="F139" s="61" t="s">
        <v>870</v>
      </c>
      <c r="G139" s="61">
        <f>VLOOKUP(F139,'Max Level Table JAL'!$A$1:$B$25,2,FALSE)</f>
        <v>20</v>
      </c>
    </row>
    <row r="140" spans="1:7" x14ac:dyDescent="0.25">
      <c r="A140" s="69" t="s">
        <v>585</v>
      </c>
      <c r="B140" s="59" t="s">
        <v>586</v>
      </c>
      <c r="C140" s="49" t="s">
        <v>586</v>
      </c>
      <c r="D140" s="59" t="s">
        <v>684</v>
      </c>
      <c r="E140" s="59" t="s">
        <v>684</v>
      </c>
      <c r="F140" s="61" t="s">
        <v>870</v>
      </c>
      <c r="G140" s="61">
        <f>VLOOKUP(F140,'Max Level Table JAL'!$A$1:$B$25,2,FALSE)</f>
        <v>20</v>
      </c>
    </row>
    <row r="141" spans="1:7" x14ac:dyDescent="0.25">
      <c r="A141" s="69" t="s">
        <v>587</v>
      </c>
      <c r="B141" s="59" t="s">
        <v>588</v>
      </c>
      <c r="C141" s="49" t="s">
        <v>588</v>
      </c>
      <c r="D141" s="59" t="s">
        <v>684</v>
      </c>
      <c r="E141" s="59" t="s">
        <v>684</v>
      </c>
      <c r="F141" s="61" t="s">
        <v>870</v>
      </c>
      <c r="G141" s="61">
        <f>VLOOKUP(F141,'Max Level Table JAL'!$A$1:$B$25,2,FALSE)</f>
        <v>20</v>
      </c>
    </row>
    <row r="142" spans="1:7" x14ac:dyDescent="0.25">
      <c r="A142" s="69" t="s">
        <v>589</v>
      </c>
      <c r="B142" s="59" t="s">
        <v>590</v>
      </c>
      <c r="C142" s="49" t="s">
        <v>590</v>
      </c>
      <c r="D142" s="59" t="s">
        <v>684</v>
      </c>
      <c r="E142" s="59" t="s">
        <v>684</v>
      </c>
      <c r="F142" s="61" t="s">
        <v>870</v>
      </c>
      <c r="G142" s="61">
        <f>VLOOKUP(F142,'Max Level Table JAL'!$A$1:$B$25,2,FALSE)</f>
        <v>20</v>
      </c>
    </row>
    <row r="143" spans="1:7" x14ac:dyDescent="0.25">
      <c r="A143" s="69" t="s">
        <v>591</v>
      </c>
      <c r="B143" s="59" t="s">
        <v>592</v>
      </c>
      <c r="C143" s="49" t="s">
        <v>590</v>
      </c>
      <c r="D143" s="59" t="s">
        <v>684</v>
      </c>
      <c r="E143" s="59" t="s">
        <v>684</v>
      </c>
      <c r="F143" s="61" t="s">
        <v>870</v>
      </c>
      <c r="G143" s="61">
        <f>VLOOKUP(F143,'Max Level Table JAL'!$A$1:$B$25,2,FALSE)</f>
        <v>20</v>
      </c>
    </row>
    <row r="144" spans="1:7" x14ac:dyDescent="0.25">
      <c r="A144" s="69" t="s">
        <v>593</v>
      </c>
      <c r="B144" s="59" t="s">
        <v>594</v>
      </c>
      <c r="C144" s="49" t="s">
        <v>594</v>
      </c>
      <c r="D144" s="59" t="s">
        <v>684</v>
      </c>
      <c r="E144" s="59" t="s">
        <v>684</v>
      </c>
      <c r="F144" s="61" t="s">
        <v>870</v>
      </c>
      <c r="G144" s="61">
        <f>VLOOKUP(F144,'Max Level Table JAL'!$A$1:$B$25,2,FALSE)</f>
        <v>20</v>
      </c>
    </row>
    <row r="145" spans="1:7" x14ac:dyDescent="0.25">
      <c r="A145" s="69" t="s">
        <v>595</v>
      </c>
      <c r="B145" s="59" t="s">
        <v>596</v>
      </c>
      <c r="C145" s="49" t="s">
        <v>594</v>
      </c>
      <c r="D145" s="59" t="s">
        <v>684</v>
      </c>
      <c r="E145" s="59" t="s">
        <v>684</v>
      </c>
      <c r="F145" s="61" t="s">
        <v>870</v>
      </c>
      <c r="G145" s="61">
        <f>VLOOKUP(F145,'Max Level Table JAL'!$A$1:$B$25,2,FALSE)</f>
        <v>20</v>
      </c>
    </row>
    <row r="146" spans="1:7" x14ac:dyDescent="0.25">
      <c r="A146" s="69" t="s">
        <v>579</v>
      </c>
      <c r="B146" s="59" t="s">
        <v>580</v>
      </c>
      <c r="C146" s="49" t="s">
        <v>580</v>
      </c>
      <c r="D146" s="59" t="s">
        <v>684</v>
      </c>
      <c r="E146" s="59" t="s">
        <v>684</v>
      </c>
      <c r="F146" s="61" t="s">
        <v>870</v>
      </c>
      <c r="G146" s="61">
        <f>VLOOKUP(F146,'Max Level Table JAL'!$A$1:$B$25,2,FALSE)</f>
        <v>20</v>
      </c>
    </row>
    <row r="147" spans="1:7" x14ac:dyDescent="0.25">
      <c r="A147" s="69" t="s">
        <v>314</v>
      </c>
      <c r="B147" s="59" t="s">
        <v>524</v>
      </c>
      <c r="C147" s="49" t="s">
        <v>524</v>
      </c>
      <c r="D147" s="59" t="s">
        <v>684</v>
      </c>
      <c r="E147" s="59" t="s">
        <v>684</v>
      </c>
      <c r="F147" s="61" t="s">
        <v>870</v>
      </c>
      <c r="G147" s="61">
        <f>VLOOKUP(F147,'Max Level Table JAL'!$A$1:$B$25,2,FALSE)</f>
        <v>20</v>
      </c>
    </row>
    <row r="148" spans="1:7" x14ac:dyDescent="0.25">
      <c r="A148" s="69" t="s">
        <v>302</v>
      </c>
      <c r="B148" s="59" t="s">
        <v>523</v>
      </c>
      <c r="C148" s="49" t="s">
        <v>523</v>
      </c>
      <c r="D148" s="59" t="s">
        <v>684</v>
      </c>
      <c r="E148" s="59" t="s">
        <v>684</v>
      </c>
      <c r="F148" s="61" t="s">
        <v>870</v>
      </c>
      <c r="G148" s="61">
        <f>VLOOKUP(F148,'Max Level Table JAL'!$A$1:$B$25,2,FALSE)</f>
        <v>20</v>
      </c>
    </row>
    <row r="149" spans="1:7" x14ac:dyDescent="0.25">
      <c r="A149" s="69" t="s">
        <v>315</v>
      </c>
      <c r="B149" s="59" t="s">
        <v>522</v>
      </c>
      <c r="C149" s="49" t="s">
        <v>522</v>
      </c>
      <c r="D149" s="59" t="s">
        <v>684</v>
      </c>
      <c r="E149" s="59" t="s">
        <v>684</v>
      </c>
      <c r="F149" s="61" t="s">
        <v>870</v>
      </c>
      <c r="G149" s="61">
        <f>VLOOKUP(F149,'Max Level Table JAL'!$A$1:$B$25,2,FALSE)</f>
        <v>20</v>
      </c>
    </row>
    <row r="150" spans="1:7" x14ac:dyDescent="0.25">
      <c r="A150" s="69" t="s">
        <v>316</v>
      </c>
      <c r="B150" s="59" t="s">
        <v>521</v>
      </c>
      <c r="C150" s="49" t="s">
        <v>521</v>
      </c>
      <c r="D150" s="59" t="s">
        <v>684</v>
      </c>
      <c r="E150" s="59" t="s">
        <v>684</v>
      </c>
      <c r="F150" s="61" t="s">
        <v>870</v>
      </c>
      <c r="G150" s="61">
        <f>VLOOKUP(F150,'Max Level Table JAL'!$A$1:$B$25,2,FALSE)</f>
        <v>20</v>
      </c>
    </row>
    <row r="151" spans="1:7" x14ac:dyDescent="0.25">
      <c r="A151" s="69" t="s">
        <v>317</v>
      </c>
      <c r="B151" s="59" t="s">
        <v>318</v>
      </c>
      <c r="C151" s="49" t="s">
        <v>318</v>
      </c>
      <c r="D151" s="59" t="s">
        <v>684</v>
      </c>
      <c r="E151" s="59" t="s">
        <v>684</v>
      </c>
      <c r="F151" s="61" t="s">
        <v>870</v>
      </c>
      <c r="G151" s="61">
        <f>VLOOKUP(F151,'Max Level Table JAL'!$A$1:$B$25,2,FALSE)</f>
        <v>20</v>
      </c>
    </row>
    <row r="152" spans="1:7" x14ac:dyDescent="0.25">
      <c r="A152" s="69" t="s">
        <v>319</v>
      </c>
      <c r="B152" s="59" t="s">
        <v>520</v>
      </c>
      <c r="C152" s="49" t="s">
        <v>520</v>
      </c>
      <c r="D152" s="59" t="s">
        <v>684</v>
      </c>
      <c r="E152" s="59" t="s">
        <v>684</v>
      </c>
      <c r="F152" s="61" t="s">
        <v>870</v>
      </c>
      <c r="G152" s="61">
        <f>VLOOKUP(F152,'Max Level Table JAL'!$A$1:$B$25,2,FALSE)</f>
        <v>20</v>
      </c>
    </row>
    <row r="153" spans="1:7" x14ac:dyDescent="0.25">
      <c r="A153" s="69" t="s">
        <v>304</v>
      </c>
      <c r="B153" s="59" t="s">
        <v>516</v>
      </c>
      <c r="C153" s="49" t="s">
        <v>516</v>
      </c>
      <c r="D153" s="59" t="s">
        <v>684</v>
      </c>
      <c r="E153" s="59" t="s">
        <v>684</v>
      </c>
      <c r="F153" s="61" t="s">
        <v>870</v>
      </c>
      <c r="G153" s="61">
        <f>VLOOKUP(F153,'Max Level Table JAL'!$A$1:$B$25,2,FALSE)</f>
        <v>20</v>
      </c>
    </row>
    <row r="154" spans="1:7" x14ac:dyDescent="0.25">
      <c r="A154" s="69" t="s">
        <v>329</v>
      </c>
      <c r="B154" s="59" t="s">
        <v>515</v>
      </c>
      <c r="C154" s="49" t="s">
        <v>515</v>
      </c>
      <c r="D154" s="59" t="s">
        <v>684</v>
      </c>
      <c r="E154" s="59" t="s">
        <v>684</v>
      </c>
      <c r="F154" s="61" t="s">
        <v>870</v>
      </c>
      <c r="G154" s="61">
        <f>VLOOKUP(F154,'Max Level Table JAL'!$A$1:$B$25,2,FALSE)</f>
        <v>20</v>
      </c>
    </row>
    <row r="155" spans="1:7" x14ac:dyDescent="0.25">
      <c r="A155" s="69" t="s">
        <v>330</v>
      </c>
      <c r="B155" s="59" t="s">
        <v>514</v>
      </c>
      <c r="C155" s="49" t="s">
        <v>514</v>
      </c>
      <c r="D155" s="59" t="s">
        <v>684</v>
      </c>
      <c r="E155" s="59" t="s">
        <v>684</v>
      </c>
      <c r="F155" s="61" t="s">
        <v>870</v>
      </c>
      <c r="G155" s="61">
        <f>VLOOKUP(F155,'Max Level Table JAL'!$A$1:$B$25,2,FALSE)</f>
        <v>20</v>
      </c>
    </row>
    <row r="156" spans="1:7" x14ac:dyDescent="0.25">
      <c r="A156" s="69" t="s">
        <v>331</v>
      </c>
      <c r="B156" s="59" t="s">
        <v>513</v>
      </c>
      <c r="C156" s="49" t="s">
        <v>513</v>
      </c>
      <c r="D156" s="59" t="s">
        <v>684</v>
      </c>
      <c r="E156" s="59" t="s">
        <v>684</v>
      </c>
      <c r="F156" s="61" t="s">
        <v>870</v>
      </c>
      <c r="G156" s="61">
        <f>VLOOKUP(F156,'Max Level Table JAL'!$A$1:$B$25,2,FALSE)</f>
        <v>20</v>
      </c>
    </row>
    <row r="157" spans="1:7" x14ac:dyDescent="0.25">
      <c r="A157" s="69" t="s">
        <v>332</v>
      </c>
      <c r="B157" s="59" t="s">
        <v>512</v>
      </c>
      <c r="C157" s="49" t="s">
        <v>512</v>
      </c>
      <c r="D157" s="59" t="s">
        <v>684</v>
      </c>
      <c r="E157" s="59" t="s">
        <v>684</v>
      </c>
      <c r="F157" s="61" t="s">
        <v>870</v>
      </c>
      <c r="G157" s="61">
        <f>VLOOKUP(F157,'Max Level Table JAL'!$A$1:$B$25,2,FALSE)</f>
        <v>20</v>
      </c>
    </row>
    <row r="158" spans="1:7" x14ac:dyDescent="0.25">
      <c r="A158" s="69" t="s">
        <v>335</v>
      </c>
      <c r="B158" s="59" t="s">
        <v>511</v>
      </c>
      <c r="C158" s="49" t="s">
        <v>511</v>
      </c>
      <c r="D158" s="59" t="s">
        <v>684</v>
      </c>
      <c r="E158" s="59" t="s">
        <v>684</v>
      </c>
      <c r="F158" s="61" t="s">
        <v>870</v>
      </c>
      <c r="G158" s="61">
        <f>VLOOKUP(F158,'Max Level Table JAL'!$A$1:$B$25,2,FALSE)</f>
        <v>20</v>
      </c>
    </row>
    <row r="159" spans="1:7" x14ac:dyDescent="0.25">
      <c r="A159" s="69" t="s">
        <v>336</v>
      </c>
      <c r="B159" s="59" t="s">
        <v>510</v>
      </c>
      <c r="C159" s="49" t="s">
        <v>510</v>
      </c>
      <c r="D159" s="59" t="s">
        <v>684</v>
      </c>
      <c r="E159" s="59" t="s">
        <v>684</v>
      </c>
      <c r="F159" s="61" t="s">
        <v>870</v>
      </c>
      <c r="G159" s="61">
        <f>VLOOKUP(F159,'Max Level Table JAL'!$A$1:$B$25,2,FALSE)</f>
        <v>20</v>
      </c>
    </row>
    <row r="160" spans="1:7" x14ac:dyDescent="0.25">
      <c r="A160" s="69" t="s">
        <v>597</v>
      </c>
      <c r="B160" s="59" t="s">
        <v>598</v>
      </c>
      <c r="C160" s="49" t="s">
        <v>598</v>
      </c>
      <c r="D160" s="59" t="s">
        <v>684</v>
      </c>
      <c r="E160" s="59" t="s">
        <v>684</v>
      </c>
      <c r="F160" s="61" t="s">
        <v>870</v>
      </c>
      <c r="G160" s="61">
        <f>VLOOKUP(F160,'Max Level Table JAL'!$A$1:$B$25,2,FALSE)</f>
        <v>20</v>
      </c>
    </row>
    <row r="161" spans="1:7" x14ac:dyDescent="0.25">
      <c r="A161" s="69" t="s">
        <v>599</v>
      </c>
      <c r="B161" s="59" t="s">
        <v>598</v>
      </c>
      <c r="C161" s="49" t="s">
        <v>598</v>
      </c>
      <c r="D161" s="59" t="s">
        <v>684</v>
      </c>
      <c r="E161" s="59" t="s">
        <v>684</v>
      </c>
      <c r="F161" s="61" t="s">
        <v>870</v>
      </c>
      <c r="G161" s="61">
        <f>VLOOKUP(F161,'Max Level Table JAL'!$A$1:$B$25,2,FALSE)</f>
        <v>20</v>
      </c>
    </row>
    <row r="162" spans="1:7" x14ac:dyDescent="0.25">
      <c r="A162" s="69" t="s">
        <v>600</v>
      </c>
      <c r="B162" s="59" t="s">
        <v>598</v>
      </c>
      <c r="C162" s="49" t="s">
        <v>598</v>
      </c>
      <c r="D162" s="59" t="s">
        <v>684</v>
      </c>
      <c r="E162" s="59" t="s">
        <v>684</v>
      </c>
      <c r="F162" s="61" t="s">
        <v>870</v>
      </c>
      <c r="G162" s="61">
        <f>VLOOKUP(F162,'Max Level Table JAL'!$A$1:$B$25,2,FALSE)</f>
        <v>20</v>
      </c>
    </row>
    <row r="163" spans="1:7" x14ac:dyDescent="0.25">
      <c r="A163" s="69" t="s">
        <v>603</v>
      </c>
      <c r="B163" s="59" t="s">
        <v>604</v>
      </c>
      <c r="C163" s="49" t="s">
        <v>604</v>
      </c>
      <c r="D163" s="59" t="s">
        <v>684</v>
      </c>
      <c r="E163" s="59" t="s">
        <v>684</v>
      </c>
      <c r="F163" s="61" t="s">
        <v>870</v>
      </c>
      <c r="G163" s="61">
        <f>VLOOKUP(F163,'Max Level Table JAL'!$A$1:$B$25,2,FALSE)</f>
        <v>20</v>
      </c>
    </row>
    <row r="164" spans="1:7" x14ac:dyDescent="0.25">
      <c r="A164" s="69" t="s">
        <v>340</v>
      </c>
      <c r="B164" s="59" t="s">
        <v>341</v>
      </c>
      <c r="C164" s="49" t="s">
        <v>341</v>
      </c>
      <c r="D164" s="59" t="s">
        <v>684</v>
      </c>
      <c r="E164" s="59" t="s">
        <v>684</v>
      </c>
      <c r="F164" s="61" t="s">
        <v>870</v>
      </c>
      <c r="G164" s="61">
        <f>VLOOKUP(F164,'Max Level Table JAL'!$A$1:$B$25,2,FALSE)</f>
        <v>20</v>
      </c>
    </row>
    <row r="165" spans="1:7" x14ac:dyDescent="0.25">
      <c r="A165" s="69" t="s">
        <v>342</v>
      </c>
      <c r="B165" s="59" t="s">
        <v>343</v>
      </c>
      <c r="C165" s="49" t="s">
        <v>343</v>
      </c>
      <c r="D165" s="59" t="s">
        <v>684</v>
      </c>
      <c r="E165" s="59" t="s">
        <v>684</v>
      </c>
      <c r="F165" s="61" t="s">
        <v>870</v>
      </c>
      <c r="G165" s="61">
        <f>VLOOKUP(F165,'Max Level Table JAL'!$A$1:$B$25,2,FALSE)</f>
        <v>20</v>
      </c>
    </row>
    <row r="166" spans="1:7" x14ac:dyDescent="0.25">
      <c r="A166" s="69" t="s">
        <v>344</v>
      </c>
      <c r="B166" s="59" t="s">
        <v>508</v>
      </c>
      <c r="C166" s="49" t="s">
        <v>508</v>
      </c>
      <c r="D166" s="59" t="s">
        <v>684</v>
      </c>
      <c r="E166" s="59" t="s">
        <v>684</v>
      </c>
      <c r="F166" s="61" t="s">
        <v>870</v>
      </c>
      <c r="G166" s="61">
        <f>VLOOKUP(F166,'Max Level Table JAL'!$A$1:$B$25,2,FALSE)</f>
        <v>20</v>
      </c>
    </row>
    <row r="167" spans="1:7" x14ac:dyDescent="0.25">
      <c r="A167" s="69" t="s">
        <v>601</v>
      </c>
      <c r="B167" s="59" t="s">
        <v>602</v>
      </c>
      <c r="C167" s="49" t="s">
        <v>602</v>
      </c>
      <c r="D167" s="59" t="s">
        <v>684</v>
      </c>
      <c r="E167" s="59" t="s">
        <v>684</v>
      </c>
      <c r="F167" s="61" t="s">
        <v>870</v>
      </c>
      <c r="G167" s="61">
        <f>VLOOKUP(F167,'Max Level Table JAL'!$A$1:$B$25,2,FALSE)</f>
        <v>20</v>
      </c>
    </row>
    <row r="168" spans="1:7" x14ac:dyDescent="0.25">
      <c r="A168" s="55" t="s">
        <v>73</v>
      </c>
      <c r="B168" s="44" t="s">
        <v>34</v>
      </c>
      <c r="C168" s="50" t="s">
        <v>668</v>
      </c>
      <c r="D168" s="45" t="s">
        <v>134</v>
      </c>
      <c r="E168" s="45" t="s">
        <v>145</v>
      </c>
      <c r="F168" s="45" t="s">
        <v>870</v>
      </c>
      <c r="G168" s="61">
        <f>VLOOKUP(F168,'Max Level Table JAL'!$A$1:$B$25,2,FALSE)</f>
        <v>20</v>
      </c>
    </row>
    <row r="169" spans="1:7" x14ac:dyDescent="0.25">
      <c r="A169" s="55" t="s">
        <v>74</v>
      </c>
      <c r="B169" s="44" t="s">
        <v>35</v>
      </c>
      <c r="C169" s="50" t="s">
        <v>35</v>
      </c>
      <c r="D169" s="45" t="s">
        <v>134</v>
      </c>
      <c r="E169" s="45" t="s">
        <v>145</v>
      </c>
      <c r="F169" s="45" t="s">
        <v>870</v>
      </c>
      <c r="G169" s="61">
        <f>VLOOKUP(F169,'Max Level Table JAL'!$A$1:$B$25,2,FALSE)</f>
        <v>20</v>
      </c>
    </row>
    <row r="170" spans="1:7" x14ac:dyDescent="0.25">
      <c r="A170" s="54" t="s">
        <v>42</v>
      </c>
      <c r="B170" s="18" t="s">
        <v>867</v>
      </c>
      <c r="C170" s="49" t="s">
        <v>867</v>
      </c>
      <c r="D170" s="45" t="s">
        <v>870</v>
      </c>
      <c r="E170" s="45" t="s">
        <v>870</v>
      </c>
      <c r="F170" s="45" t="s">
        <v>870</v>
      </c>
      <c r="G170" s="61">
        <f>VLOOKUP(F170,'Max Level Table JAL'!$A$1:$B$25,2,FALSE)</f>
        <v>20</v>
      </c>
    </row>
    <row r="171" spans="1:7" x14ac:dyDescent="0.25">
      <c r="A171" s="54" t="s">
        <v>93</v>
      </c>
      <c r="B171" s="18" t="s">
        <v>91</v>
      </c>
      <c r="C171" s="49" t="s">
        <v>658</v>
      </c>
      <c r="D171" s="19" t="s">
        <v>134</v>
      </c>
      <c r="E171" s="19" t="s">
        <v>143</v>
      </c>
      <c r="F171" s="19" t="s">
        <v>870</v>
      </c>
      <c r="G171" s="61">
        <f>VLOOKUP(F171,'Max Level Table JAL'!$A$1:$B$25,2,FALSE)</f>
        <v>20</v>
      </c>
    </row>
    <row r="172" spans="1:7" x14ac:dyDescent="0.25">
      <c r="A172" s="54" t="s">
        <v>94</v>
      </c>
      <c r="B172" s="18" t="s">
        <v>92</v>
      </c>
      <c r="C172" s="49" t="s">
        <v>437</v>
      </c>
      <c r="D172" s="19" t="s">
        <v>134</v>
      </c>
      <c r="E172" s="19" t="s">
        <v>143</v>
      </c>
      <c r="F172" s="19" t="s">
        <v>870</v>
      </c>
      <c r="G172" s="61">
        <f>VLOOKUP(F172,'Max Level Table JAL'!$A$1:$B$25,2,FALSE)</f>
        <v>20</v>
      </c>
    </row>
    <row r="173" spans="1:7" x14ac:dyDescent="0.25">
      <c r="A173" s="54" t="s">
        <v>52</v>
      </c>
      <c r="B173" s="18" t="s">
        <v>16</v>
      </c>
      <c r="C173" s="49" t="s">
        <v>655</v>
      </c>
      <c r="D173" s="19" t="s">
        <v>134</v>
      </c>
      <c r="E173" s="19" t="s">
        <v>143</v>
      </c>
      <c r="F173" s="19" t="s">
        <v>870</v>
      </c>
      <c r="G173" s="61">
        <f>VLOOKUP(F173,'Max Level Table JAL'!$A$1:$B$25,2,FALSE)</f>
        <v>20</v>
      </c>
    </row>
    <row r="174" spans="1:7" x14ac:dyDescent="0.25">
      <c r="A174" s="54" t="s">
        <v>54</v>
      </c>
      <c r="B174" s="18" t="s">
        <v>18</v>
      </c>
      <c r="C174" s="49" t="s">
        <v>18</v>
      </c>
      <c r="D174" s="19" t="s">
        <v>134</v>
      </c>
      <c r="E174" s="19" t="s">
        <v>143</v>
      </c>
      <c r="F174" s="19" t="s">
        <v>870</v>
      </c>
      <c r="G174" s="61">
        <f>VLOOKUP(F174,'Max Level Table JAL'!$A$1:$B$25,2,FALSE)</f>
        <v>20</v>
      </c>
    </row>
    <row r="175" spans="1:7" x14ac:dyDescent="0.25">
      <c r="A175" s="54" t="s">
        <v>136</v>
      </c>
      <c r="B175" s="18" t="s">
        <v>135</v>
      </c>
      <c r="C175" s="49" t="s">
        <v>656</v>
      </c>
      <c r="D175" s="19" t="s">
        <v>134</v>
      </c>
      <c r="E175" s="19" t="s">
        <v>143</v>
      </c>
      <c r="F175" s="19" t="s">
        <v>870</v>
      </c>
      <c r="G175" s="61">
        <f>VLOOKUP(F175,'Max Level Table JAL'!$A$1:$B$25,2,FALSE)</f>
        <v>20</v>
      </c>
    </row>
    <row r="176" spans="1:7" x14ac:dyDescent="0.25">
      <c r="A176" s="54" t="s">
        <v>55</v>
      </c>
      <c r="B176" s="18" t="s">
        <v>22</v>
      </c>
      <c r="C176" s="49" t="s">
        <v>22</v>
      </c>
      <c r="D176" s="19" t="s">
        <v>134</v>
      </c>
      <c r="E176" s="19" t="s">
        <v>143</v>
      </c>
      <c r="F176" s="19" t="s">
        <v>870</v>
      </c>
      <c r="G176" s="61">
        <f>VLOOKUP(F176,'Max Level Table JAL'!$A$1:$B$25,2,FALSE)</f>
        <v>20</v>
      </c>
    </row>
    <row r="177" spans="1:7" x14ac:dyDescent="0.25">
      <c r="A177" s="54" t="s">
        <v>56</v>
      </c>
      <c r="B177" s="18" t="s">
        <v>6</v>
      </c>
      <c r="C177" s="49" t="s">
        <v>6</v>
      </c>
      <c r="D177" s="19" t="s">
        <v>134</v>
      </c>
      <c r="E177" s="19" t="s">
        <v>143</v>
      </c>
      <c r="F177" s="19" t="s">
        <v>870</v>
      </c>
      <c r="G177" s="61">
        <f>VLOOKUP(F177,'Max Level Table JAL'!$A$1:$B$25,2,FALSE)</f>
        <v>20</v>
      </c>
    </row>
    <row r="178" spans="1:7" x14ac:dyDescent="0.25">
      <c r="A178" s="54" t="s">
        <v>57</v>
      </c>
      <c r="B178" s="18" t="s">
        <v>12</v>
      </c>
      <c r="C178" s="49" t="s">
        <v>12</v>
      </c>
      <c r="D178" s="19" t="s">
        <v>134</v>
      </c>
      <c r="E178" s="19" t="s">
        <v>143</v>
      </c>
      <c r="F178" s="19" t="s">
        <v>870</v>
      </c>
      <c r="G178" s="61">
        <f>VLOOKUP(F178,'Max Level Table JAL'!$A$1:$B$25,2,FALSE)</f>
        <v>20</v>
      </c>
    </row>
    <row r="179" spans="1:7" x14ac:dyDescent="0.25">
      <c r="A179" s="54" t="s">
        <v>64</v>
      </c>
      <c r="B179" s="18" t="s">
        <v>19</v>
      </c>
      <c r="C179" s="49" t="s">
        <v>421</v>
      </c>
      <c r="D179" s="19" t="s">
        <v>134</v>
      </c>
      <c r="E179" s="19" t="s">
        <v>143</v>
      </c>
      <c r="F179" s="19" t="s">
        <v>870</v>
      </c>
      <c r="G179" s="61">
        <f>VLOOKUP(F179,'Max Level Table JAL'!$A$1:$B$25,2,FALSE)</f>
        <v>20</v>
      </c>
    </row>
    <row r="180" spans="1:7" x14ac:dyDescent="0.25">
      <c r="A180" s="54" t="s">
        <v>43</v>
      </c>
      <c r="B180" s="18" t="s">
        <v>12</v>
      </c>
      <c r="C180" s="49" t="s">
        <v>12</v>
      </c>
      <c r="D180" s="19" t="s">
        <v>134</v>
      </c>
      <c r="E180" s="19" t="s">
        <v>143</v>
      </c>
      <c r="F180" s="19" t="s">
        <v>870</v>
      </c>
      <c r="G180" s="61">
        <f>VLOOKUP(F180,'Max Level Table JAL'!$A$1:$B$25,2,FALSE)</f>
        <v>20</v>
      </c>
    </row>
    <row r="181" spans="1:7" x14ac:dyDescent="0.25">
      <c r="A181" s="54" t="s">
        <v>61</v>
      </c>
      <c r="B181" s="18" t="s">
        <v>11</v>
      </c>
      <c r="C181" s="49" t="s">
        <v>11</v>
      </c>
      <c r="D181" s="19" t="s">
        <v>134</v>
      </c>
      <c r="E181" s="19" t="s">
        <v>143</v>
      </c>
      <c r="F181" s="19" t="s">
        <v>870</v>
      </c>
      <c r="G181" s="61">
        <f>VLOOKUP(F181,'Max Level Table JAL'!$A$1:$B$25,2,FALSE)</f>
        <v>20</v>
      </c>
    </row>
    <row r="182" spans="1:7" x14ac:dyDescent="0.25">
      <c r="A182" s="54" t="s">
        <v>62</v>
      </c>
      <c r="B182" s="18" t="s">
        <v>25</v>
      </c>
      <c r="C182" s="49" t="s">
        <v>657</v>
      </c>
      <c r="D182" s="19" t="s">
        <v>134</v>
      </c>
      <c r="E182" s="19" t="s">
        <v>143</v>
      </c>
      <c r="F182" s="19" t="s">
        <v>870</v>
      </c>
      <c r="G182" s="61">
        <f>VLOOKUP(F182,'Max Level Table JAL'!$A$1:$B$25,2,FALSE)</f>
        <v>20</v>
      </c>
    </row>
    <row r="183" spans="1:7" x14ac:dyDescent="0.25">
      <c r="A183" s="54" t="s">
        <v>392</v>
      </c>
      <c r="B183" s="18" t="s">
        <v>393</v>
      </c>
      <c r="C183" s="49" t="s">
        <v>659</v>
      </c>
      <c r="D183" s="19" t="s">
        <v>134</v>
      </c>
      <c r="E183" s="19" t="s">
        <v>143</v>
      </c>
      <c r="F183" s="19" t="s">
        <v>870</v>
      </c>
      <c r="G183" s="61">
        <f>VLOOKUP(F183,'Max Level Table JAL'!$A$1:$B$25,2,FALSE)</f>
        <v>20</v>
      </c>
    </row>
    <row r="184" spans="1:7" x14ac:dyDescent="0.25">
      <c r="A184" s="54" t="s">
        <v>932</v>
      </c>
      <c r="B184" s="18" t="s">
        <v>935</v>
      </c>
      <c r="C184" s="49" t="s">
        <v>443</v>
      </c>
      <c r="D184" s="19" t="s">
        <v>134</v>
      </c>
      <c r="E184" s="19" t="s">
        <v>143</v>
      </c>
      <c r="F184" s="19" t="s">
        <v>870</v>
      </c>
      <c r="G184" s="61">
        <f>VLOOKUP(F184,'Max Level Table JAL'!$A$1:$B$25,2,FALSE)</f>
        <v>20</v>
      </c>
    </row>
    <row r="185" spans="1:7" x14ac:dyDescent="0.25">
      <c r="A185" s="54" t="s">
        <v>291</v>
      </c>
      <c r="B185" s="18" t="s">
        <v>394</v>
      </c>
      <c r="C185" s="49" t="s">
        <v>443</v>
      </c>
      <c r="D185" s="19" t="s">
        <v>134</v>
      </c>
      <c r="E185" s="19" t="s">
        <v>143</v>
      </c>
      <c r="F185" s="19" t="s">
        <v>870</v>
      </c>
      <c r="G185" s="61">
        <f>VLOOKUP(F185,'Max Level Table JAL'!$A$1:$B$25,2,FALSE)</f>
        <v>20</v>
      </c>
    </row>
    <row r="186" spans="1:7" x14ac:dyDescent="0.25">
      <c r="A186" s="54" t="s">
        <v>642</v>
      </c>
      <c r="B186" s="18" t="s">
        <v>641</v>
      </c>
      <c r="C186" s="49" t="s">
        <v>444</v>
      </c>
      <c r="D186" s="19" t="s">
        <v>134</v>
      </c>
      <c r="E186" s="19" t="s">
        <v>143</v>
      </c>
      <c r="F186" s="19" t="s">
        <v>870</v>
      </c>
      <c r="G186" s="61">
        <f>VLOOKUP(F186,'Max Level Table JAL'!$A$1:$B$25,2,FALSE)</f>
        <v>20</v>
      </c>
    </row>
    <row r="187" spans="1:7" x14ac:dyDescent="0.25">
      <c r="A187" s="54" t="s">
        <v>397</v>
      </c>
      <c r="B187" s="18" t="s">
        <v>398</v>
      </c>
      <c r="C187" s="49" t="s">
        <v>446</v>
      </c>
      <c r="D187" s="19" t="s">
        <v>134</v>
      </c>
      <c r="E187" s="19" t="s">
        <v>143</v>
      </c>
      <c r="F187" s="19" t="s">
        <v>870</v>
      </c>
      <c r="G187" s="61">
        <f>VLOOKUP(F187,'Max Level Table JAL'!$A$1:$B$25,2,FALSE)</f>
        <v>20</v>
      </c>
    </row>
    <row r="188" spans="1:7" x14ac:dyDescent="0.25">
      <c r="A188" s="54" t="s">
        <v>292</v>
      </c>
      <c r="B188" s="18" t="s">
        <v>399</v>
      </c>
      <c r="C188" s="49" t="s">
        <v>447</v>
      </c>
      <c r="D188" s="19" t="s">
        <v>134</v>
      </c>
      <c r="E188" s="19" t="s">
        <v>143</v>
      </c>
      <c r="F188" s="19" t="s">
        <v>870</v>
      </c>
      <c r="G188" s="61">
        <f>VLOOKUP(F188,'Max Level Table JAL'!$A$1:$B$25,2,FALSE)</f>
        <v>20</v>
      </c>
    </row>
    <row r="189" spans="1:7" x14ac:dyDescent="0.25">
      <c r="A189" s="54" t="s">
        <v>296</v>
      </c>
      <c r="B189" s="18" t="s">
        <v>402</v>
      </c>
      <c r="C189" s="49" t="s">
        <v>449</v>
      </c>
      <c r="D189" s="19" t="s">
        <v>134</v>
      </c>
      <c r="E189" s="19" t="s">
        <v>143</v>
      </c>
      <c r="F189" s="19" t="s">
        <v>870</v>
      </c>
      <c r="G189" s="61">
        <f>VLOOKUP(F189,'Max Level Table JAL'!$A$1:$B$25,2,FALSE)</f>
        <v>20</v>
      </c>
    </row>
    <row r="190" spans="1:7" x14ac:dyDescent="0.25">
      <c r="A190" s="54" t="s">
        <v>933</v>
      </c>
      <c r="B190" s="18" t="s">
        <v>934</v>
      </c>
      <c r="C190" s="49" t="s">
        <v>449</v>
      </c>
      <c r="D190" s="19" t="s">
        <v>134</v>
      </c>
      <c r="E190" s="19" t="s">
        <v>143</v>
      </c>
      <c r="F190" s="19" t="s">
        <v>870</v>
      </c>
      <c r="G190" s="61">
        <f>VLOOKUP(F190,'Max Level Table JAL'!$A$1:$B$25,2,FALSE)</f>
        <v>20</v>
      </c>
    </row>
    <row r="191" spans="1:7" x14ac:dyDescent="0.25">
      <c r="A191" s="54" t="s">
        <v>923</v>
      </c>
      <c r="B191" s="18" t="s">
        <v>745</v>
      </c>
      <c r="C191" s="49" t="s">
        <v>745</v>
      </c>
      <c r="D191" s="19" t="s">
        <v>134</v>
      </c>
      <c r="E191" s="19" t="s">
        <v>143</v>
      </c>
      <c r="F191" s="19" t="s">
        <v>870</v>
      </c>
      <c r="G191" s="61">
        <f>VLOOKUP(F191,'Max Level Table JAL'!$A$1:$B$25,2,FALSE)</f>
        <v>20</v>
      </c>
    </row>
    <row r="192" spans="1:7" x14ac:dyDescent="0.25">
      <c r="A192" s="54" t="s">
        <v>46</v>
      </c>
      <c r="B192" s="18" t="s">
        <v>15</v>
      </c>
      <c r="C192" s="49" t="s">
        <v>419</v>
      </c>
      <c r="D192" s="19" t="s">
        <v>134</v>
      </c>
      <c r="E192" s="19" t="s">
        <v>143</v>
      </c>
      <c r="F192" s="19" t="s">
        <v>870</v>
      </c>
      <c r="G192" s="61">
        <f>VLOOKUP(F192,'Max Level Table JAL'!$A$1:$B$25,2,FALSE)</f>
        <v>20</v>
      </c>
    </row>
    <row r="193" spans="1:7" x14ac:dyDescent="0.25">
      <c r="A193" s="54" t="s">
        <v>47</v>
      </c>
      <c r="B193" s="18" t="s">
        <v>16</v>
      </c>
      <c r="C193" s="49" t="s">
        <v>156</v>
      </c>
      <c r="D193" s="19" t="s">
        <v>134</v>
      </c>
      <c r="E193" s="19" t="s">
        <v>143</v>
      </c>
      <c r="F193" s="19" t="s">
        <v>870</v>
      </c>
      <c r="G193" s="61">
        <f>VLOOKUP(F193,'Max Level Table JAL'!$A$1:$B$25,2,FALSE)</f>
        <v>20</v>
      </c>
    </row>
    <row r="194" spans="1:7" x14ac:dyDescent="0.25">
      <c r="A194" s="54" t="s">
        <v>49</v>
      </c>
      <c r="B194" s="18" t="s">
        <v>18</v>
      </c>
      <c r="C194" s="49" t="s">
        <v>18</v>
      </c>
      <c r="D194" s="19" t="s">
        <v>134</v>
      </c>
      <c r="E194" s="19" t="s">
        <v>143</v>
      </c>
      <c r="F194" s="19" t="s">
        <v>870</v>
      </c>
      <c r="G194" s="61">
        <f>VLOOKUP(F194,'Max Level Table JAL'!$A$1:$B$25,2,FALSE)</f>
        <v>20</v>
      </c>
    </row>
    <row r="195" spans="1:7" x14ac:dyDescent="0.25">
      <c r="A195" s="54" t="s">
        <v>50</v>
      </c>
      <c r="B195" s="18" t="s">
        <v>19</v>
      </c>
      <c r="C195" s="49" t="s">
        <v>421</v>
      </c>
      <c r="D195" s="19" t="s">
        <v>134</v>
      </c>
      <c r="E195" s="19" t="s">
        <v>143</v>
      </c>
      <c r="F195" s="19" t="s">
        <v>870</v>
      </c>
      <c r="G195" s="61">
        <f>VLOOKUP(F195,'Max Level Table JAL'!$A$1:$B$25,2,FALSE)</f>
        <v>20</v>
      </c>
    </row>
    <row r="196" spans="1:7" x14ac:dyDescent="0.25">
      <c r="A196" s="54" t="s">
        <v>51</v>
      </c>
      <c r="B196" s="18" t="s">
        <v>20</v>
      </c>
      <c r="C196" s="49" t="s">
        <v>423</v>
      </c>
      <c r="D196" s="19" t="s">
        <v>134</v>
      </c>
      <c r="E196" s="19" t="s">
        <v>143</v>
      </c>
      <c r="F196" s="19" t="s">
        <v>870</v>
      </c>
      <c r="G196" s="61">
        <f>VLOOKUP(F196,'Max Level Table JAL'!$A$1:$B$25,2,FALSE)</f>
        <v>20</v>
      </c>
    </row>
    <row r="197" spans="1:7" x14ac:dyDescent="0.25">
      <c r="A197" s="55" t="s">
        <v>380</v>
      </c>
      <c r="B197" s="44" t="s">
        <v>721</v>
      </c>
      <c r="C197" s="49" t="s">
        <v>721</v>
      </c>
      <c r="D197" s="45" t="s">
        <v>134</v>
      </c>
      <c r="E197" s="19" t="s">
        <v>122</v>
      </c>
      <c r="F197" s="19" t="s">
        <v>951</v>
      </c>
      <c r="G197" s="61">
        <f>VLOOKUP(F197,'Max Level Table JAL'!$A$1:$B$25,2,FALSE)</f>
        <v>1</v>
      </c>
    </row>
    <row r="198" spans="1:7" x14ac:dyDescent="0.25">
      <c r="A198" s="54" t="s">
        <v>381</v>
      </c>
      <c r="B198" s="44" t="s">
        <v>720</v>
      </c>
      <c r="C198" s="49" t="s">
        <v>720</v>
      </c>
      <c r="D198" s="19" t="s">
        <v>134</v>
      </c>
      <c r="E198" s="19" t="s">
        <v>122</v>
      </c>
      <c r="F198" s="19" t="s">
        <v>951</v>
      </c>
      <c r="G198" s="61">
        <f>VLOOKUP(F198,'Max Level Table JAL'!$A$1:$B$25,2,FALSE)</f>
        <v>1</v>
      </c>
    </row>
    <row r="199" spans="1:7" x14ac:dyDescent="0.25">
      <c r="A199" s="62" t="s">
        <v>767</v>
      </c>
      <c r="B199" s="52" t="s">
        <v>768</v>
      </c>
      <c r="C199" s="63" t="s">
        <v>550</v>
      </c>
      <c r="D199" s="45" t="s">
        <v>107</v>
      </c>
      <c r="E199" s="59" t="s">
        <v>544</v>
      </c>
      <c r="F199" s="61" t="s">
        <v>951</v>
      </c>
      <c r="G199" s="61">
        <f>VLOOKUP(F199,'Max Level Table JAL'!$A$1:$B$25,2,FALSE)</f>
        <v>1</v>
      </c>
    </row>
    <row r="200" spans="1:7" x14ac:dyDescent="0.25">
      <c r="A200" s="69" t="s">
        <v>365</v>
      </c>
      <c r="B200" s="59" t="s">
        <v>366</v>
      </c>
      <c r="C200" s="49" t="s">
        <v>366</v>
      </c>
      <c r="D200" s="59" t="s">
        <v>684</v>
      </c>
      <c r="E200" s="59" t="s">
        <v>684</v>
      </c>
      <c r="F200" s="61" t="s">
        <v>955</v>
      </c>
      <c r="G200" s="61">
        <f>VLOOKUP(F200,'Max Level Table JAL'!$A$1:$B$25,2,FALSE)</f>
        <v>1</v>
      </c>
    </row>
    <row r="201" spans="1:7" x14ac:dyDescent="0.25">
      <c r="A201" s="71" t="s">
        <v>972</v>
      </c>
      <c r="B201" s="18" t="s">
        <v>995</v>
      </c>
      <c r="C201" s="18" t="s">
        <v>998</v>
      </c>
      <c r="D201" s="59" t="s">
        <v>134</v>
      </c>
      <c r="E201" s="22" t="s">
        <v>120</v>
      </c>
      <c r="F201" s="61" t="s">
        <v>1008</v>
      </c>
      <c r="G201" s="61">
        <f>VLOOKUP(F201,'Max Level Table JAL'!$A$1:$B$25,2,FALSE)</f>
        <v>5</v>
      </c>
    </row>
    <row r="202" spans="1:7" x14ac:dyDescent="0.25">
      <c r="A202" s="71" t="s">
        <v>985</v>
      </c>
      <c r="B202" s="18" t="s">
        <v>996</v>
      </c>
      <c r="C202" s="18" t="s">
        <v>999</v>
      </c>
      <c r="D202" s="59" t="s">
        <v>134</v>
      </c>
      <c r="E202" s="22" t="s">
        <v>120</v>
      </c>
      <c r="F202" s="61" t="s">
        <v>1008</v>
      </c>
      <c r="G202" s="61">
        <f>VLOOKUP(F202,'Max Level Table JAL'!$A$1:$B$25,2,FALSE)</f>
        <v>5</v>
      </c>
    </row>
    <row r="203" spans="1:7" x14ac:dyDescent="0.25">
      <c r="A203" s="71" t="s">
        <v>974</v>
      </c>
      <c r="B203" s="18" t="s">
        <v>984</v>
      </c>
      <c r="C203" s="18" t="s">
        <v>1000</v>
      </c>
      <c r="D203" s="59" t="s">
        <v>134</v>
      </c>
      <c r="E203" s="22" t="s">
        <v>120</v>
      </c>
      <c r="F203" s="61" t="s">
        <v>1008</v>
      </c>
      <c r="G203" s="61">
        <f>VLOOKUP(F203,'Max Level Table JAL'!$A$1:$B$25,2,FALSE)</f>
        <v>5</v>
      </c>
    </row>
    <row r="204" spans="1:7" x14ac:dyDescent="0.25">
      <c r="A204" s="71" t="s">
        <v>982</v>
      </c>
      <c r="B204" s="18" t="s">
        <v>996</v>
      </c>
      <c r="C204" s="18" t="s">
        <v>1001</v>
      </c>
      <c r="D204" s="22" t="s">
        <v>134</v>
      </c>
      <c r="E204" s="22" t="s">
        <v>120</v>
      </c>
      <c r="F204" s="61" t="s">
        <v>1008</v>
      </c>
      <c r="G204" s="61">
        <f>VLOOKUP(F204,'Max Level Table JAL'!$A$1:$B$25,2,FALSE)</f>
        <v>5</v>
      </c>
    </row>
    <row r="205" spans="1:7" x14ac:dyDescent="0.25">
      <c r="A205" s="71" t="s">
        <v>983</v>
      </c>
      <c r="B205" s="18" t="s">
        <v>995</v>
      </c>
      <c r="C205" s="18" t="s">
        <v>1002</v>
      </c>
      <c r="D205" s="22" t="s">
        <v>134</v>
      </c>
      <c r="E205" s="22" t="s">
        <v>120</v>
      </c>
      <c r="F205" s="61" t="s">
        <v>1008</v>
      </c>
      <c r="G205" s="61">
        <f>VLOOKUP(F205,'Max Level Table JAL'!$A$1:$B$25,2,FALSE)</f>
        <v>5</v>
      </c>
    </row>
    <row r="206" spans="1:7" x14ac:dyDescent="0.25">
      <c r="A206" s="71" t="s">
        <v>980</v>
      </c>
      <c r="B206" s="18" t="s">
        <v>981</v>
      </c>
      <c r="C206" s="18" t="s">
        <v>1003</v>
      </c>
      <c r="D206" s="22" t="s">
        <v>134</v>
      </c>
      <c r="E206" s="22" t="s">
        <v>120</v>
      </c>
      <c r="F206" s="61" t="s">
        <v>1008</v>
      </c>
      <c r="G206" s="61">
        <f>VLOOKUP(F206,'Max Level Table JAL'!$A$1:$B$25,2,FALSE)</f>
        <v>5</v>
      </c>
    </row>
    <row r="207" spans="1:7" s="15" customFormat="1" x14ac:dyDescent="0.25">
      <c r="A207" s="71" t="s">
        <v>1011</v>
      </c>
      <c r="B207" s="57" t="s">
        <v>1023</v>
      </c>
      <c r="C207" s="57" t="s">
        <v>1025</v>
      </c>
      <c r="D207" s="19" t="s">
        <v>134</v>
      </c>
      <c r="E207" s="22" t="s">
        <v>1020</v>
      </c>
      <c r="F207" s="22" t="s">
        <v>1008</v>
      </c>
      <c r="G207" s="61">
        <f>VLOOKUP(F207,'Max Level Table JAL'!$A$1:$B$25,2,FALSE)</f>
        <v>5</v>
      </c>
    </row>
    <row r="208" spans="1:7" s="15" customFormat="1" x14ac:dyDescent="0.25">
      <c r="A208" s="71" t="s">
        <v>1010</v>
      </c>
      <c r="B208" s="57" t="s">
        <v>1024</v>
      </c>
      <c r="C208" s="57" t="s">
        <v>1026</v>
      </c>
      <c r="D208" s="19" t="s">
        <v>134</v>
      </c>
      <c r="E208" s="22" t="s">
        <v>1020</v>
      </c>
      <c r="F208" s="22" t="s">
        <v>1008</v>
      </c>
      <c r="G208" s="61">
        <f>VLOOKUP(F208,'Max Level Table JAL'!$A$1:$B$25,2,FALSE)</f>
        <v>5</v>
      </c>
    </row>
    <row r="209" spans="1:3" x14ac:dyDescent="0.25">
      <c r="A209" s="72" t="s">
        <v>1027</v>
      </c>
      <c r="B209" s="7"/>
      <c r="C209" s="9"/>
    </row>
    <row r="210" spans="1:3" x14ac:dyDescent="0.25">
      <c r="B210" s="7"/>
      <c r="C210" s="9"/>
    </row>
    <row r="211" spans="1:3" x14ac:dyDescent="0.25">
      <c r="B211" s="7"/>
      <c r="C211" s="9"/>
    </row>
    <row r="212" spans="1:3" x14ac:dyDescent="0.25">
      <c r="B212" s="7"/>
      <c r="C212" s="9"/>
    </row>
    <row r="213" spans="1:3" x14ac:dyDescent="0.25">
      <c r="B213" s="7"/>
      <c r="C213" s="9"/>
    </row>
    <row r="214" spans="1:3" x14ac:dyDescent="0.25">
      <c r="B214" s="7"/>
      <c r="C214" s="9"/>
    </row>
    <row r="215" spans="1:3" x14ac:dyDescent="0.25">
      <c r="B215" s="7"/>
      <c r="C215" s="9"/>
    </row>
    <row r="216" spans="1:3" x14ac:dyDescent="0.25">
      <c r="B216" s="7"/>
      <c r="C216" s="9"/>
    </row>
    <row r="217" spans="1:3" x14ac:dyDescent="0.25">
      <c r="B217" s="7"/>
      <c r="C217" s="9"/>
    </row>
    <row r="218" spans="1:3" x14ac:dyDescent="0.25">
      <c r="B218" s="7"/>
      <c r="C218" s="9"/>
    </row>
    <row r="219" spans="1:3" x14ac:dyDescent="0.25">
      <c r="B219" s="7"/>
      <c r="C219" s="9"/>
    </row>
    <row r="220" spans="1:3" x14ac:dyDescent="0.25">
      <c r="B220" s="7"/>
      <c r="C220" s="9"/>
    </row>
    <row r="221" spans="1:3" x14ac:dyDescent="0.25">
      <c r="B221" s="7"/>
      <c r="C221" s="9"/>
    </row>
    <row r="222" spans="1:3" x14ac:dyDescent="0.25">
      <c r="B222" s="7"/>
      <c r="C222" s="9"/>
    </row>
    <row r="223" spans="1:3" x14ac:dyDescent="0.25">
      <c r="B223" s="7"/>
      <c r="C223" s="9"/>
    </row>
    <row r="224" spans="1:3" x14ac:dyDescent="0.25">
      <c r="B224" s="7"/>
      <c r="C224" s="9"/>
    </row>
    <row r="225" spans="2:3" x14ac:dyDescent="0.25">
      <c r="B225" s="7"/>
      <c r="C225" s="9"/>
    </row>
    <row r="226" spans="2:3" x14ac:dyDescent="0.25">
      <c r="B226" s="7"/>
      <c r="C226" s="9"/>
    </row>
    <row r="227" spans="2:3" x14ac:dyDescent="0.25">
      <c r="B227" s="7"/>
      <c r="C227" s="9"/>
    </row>
    <row r="228" spans="2:3" x14ac:dyDescent="0.25">
      <c r="B228" s="7"/>
      <c r="C228" s="9"/>
    </row>
    <row r="229" spans="2:3" x14ac:dyDescent="0.25">
      <c r="B229" s="7"/>
      <c r="C229" s="9"/>
    </row>
    <row r="230" spans="2:3" x14ac:dyDescent="0.25">
      <c r="B230" s="7"/>
      <c r="C230" s="9"/>
    </row>
    <row r="231" spans="2:3" x14ac:dyDescent="0.25">
      <c r="B231" s="7"/>
      <c r="C231" s="9"/>
    </row>
    <row r="232" spans="2:3" x14ac:dyDescent="0.25">
      <c r="B232" s="7"/>
      <c r="C232" s="9"/>
    </row>
    <row r="233" spans="2:3" x14ac:dyDescent="0.25">
      <c r="B233" s="7"/>
      <c r="C233" s="9"/>
    </row>
    <row r="234" spans="2:3" x14ac:dyDescent="0.25">
      <c r="B234" s="7"/>
      <c r="C234" s="9"/>
    </row>
    <row r="235" spans="2:3" x14ac:dyDescent="0.25">
      <c r="B235" s="7"/>
      <c r="C235" s="9"/>
    </row>
    <row r="236" spans="2:3" x14ac:dyDescent="0.25">
      <c r="B236" s="7"/>
      <c r="C236" s="9"/>
    </row>
    <row r="237" spans="2:3" x14ac:dyDescent="0.25">
      <c r="B237" s="7"/>
      <c r="C237" s="9"/>
    </row>
    <row r="238" spans="2:3" x14ac:dyDescent="0.25">
      <c r="B238" s="7"/>
      <c r="C238" s="9"/>
    </row>
    <row r="239" spans="2:3" x14ac:dyDescent="0.25">
      <c r="B239" s="7"/>
      <c r="C239" s="9"/>
    </row>
    <row r="240" spans="2:3" x14ac:dyDescent="0.25">
      <c r="B240" s="7"/>
      <c r="C240" s="9"/>
    </row>
    <row r="241" spans="2:3" x14ac:dyDescent="0.25">
      <c r="B241" s="7"/>
      <c r="C241" s="9"/>
    </row>
    <row r="242" spans="2:3" x14ac:dyDescent="0.25">
      <c r="B242" s="7"/>
      <c r="C242" s="9"/>
    </row>
    <row r="243" spans="2:3" x14ac:dyDescent="0.25">
      <c r="B243" s="7"/>
      <c r="C243" s="9"/>
    </row>
    <row r="244" spans="2:3" x14ac:dyDescent="0.25">
      <c r="B244" s="7"/>
      <c r="C244" s="9"/>
    </row>
    <row r="245" spans="2:3" x14ac:dyDescent="0.25">
      <c r="B245" s="7"/>
      <c r="C245" s="9"/>
    </row>
    <row r="246" spans="2:3" x14ac:dyDescent="0.25">
      <c r="B246" s="7"/>
      <c r="C246" s="9"/>
    </row>
    <row r="247" spans="2:3" x14ac:dyDescent="0.25">
      <c r="B247" s="7"/>
      <c r="C247" s="9"/>
    </row>
    <row r="248" spans="2:3" x14ac:dyDescent="0.25">
      <c r="B248" s="7"/>
      <c r="C248" s="9"/>
    </row>
  </sheetData>
  <dataValidations count="1">
    <dataValidation type="textLength" operator="lessThanOrEqual" showInputMessage="1" showErrorMessage="1" errorTitle="Length Exceeded" error="This value must be less than or equal to 100 characters long." promptTitle="Text (required)" prompt="Maximum Length: 100 characters." sqref="A199">
      <formula1>100</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G503"/>
  <sheetViews>
    <sheetView workbookViewId="0">
      <pane ySplit="1" topLeftCell="A466" activePane="bottomLeft" state="frozen"/>
      <selection pane="bottomLeft" activeCell="A500" sqref="A500"/>
    </sheetView>
  </sheetViews>
  <sheetFormatPr defaultColWidth="24.7109375" defaultRowHeight="15" x14ac:dyDescent="0.25"/>
  <cols>
    <col min="1" max="16384" width="24.7109375" style="9"/>
  </cols>
  <sheetData>
    <row r="1" spans="1:7" s="29" customFormat="1" x14ac:dyDescent="0.25">
      <c r="A1" s="29" t="s">
        <v>687</v>
      </c>
      <c r="B1" s="29" t="s">
        <v>110</v>
      </c>
      <c r="C1" s="29" t="s">
        <v>207</v>
      </c>
      <c r="D1" s="29" t="s">
        <v>104</v>
      </c>
      <c r="E1" s="29" t="s">
        <v>40</v>
      </c>
      <c r="F1" s="29" t="s">
        <v>690</v>
      </c>
      <c r="G1" s="29" t="s">
        <v>199</v>
      </c>
    </row>
    <row r="2" spans="1:7" x14ac:dyDescent="0.25">
      <c r="A2" s="9" t="s">
        <v>110</v>
      </c>
      <c r="B2" s="9" t="s">
        <v>3</v>
      </c>
      <c r="C2" s="9" t="s">
        <v>212</v>
      </c>
      <c r="D2" s="9" t="s">
        <v>214</v>
      </c>
      <c r="E2" s="9" t="s">
        <v>200</v>
      </c>
      <c r="F2" s="9" t="s">
        <v>277</v>
      </c>
      <c r="G2" s="9">
        <v>90</v>
      </c>
    </row>
    <row r="3" spans="1:7" x14ac:dyDescent="0.25">
      <c r="A3" s="9" t="s">
        <v>110</v>
      </c>
      <c r="B3" s="9" t="s">
        <v>3</v>
      </c>
      <c r="C3" s="9" t="s">
        <v>42</v>
      </c>
    </row>
    <row r="4" spans="1:7" x14ac:dyDescent="0.25">
      <c r="A4" s="9" t="s">
        <v>110</v>
      </c>
      <c r="B4" s="9" t="s">
        <v>3</v>
      </c>
      <c r="C4" s="9" t="s">
        <v>213</v>
      </c>
    </row>
    <row r="5" spans="1:7" x14ac:dyDescent="0.25">
      <c r="A5" s="9" t="s">
        <v>110</v>
      </c>
      <c r="B5" s="9" t="s">
        <v>3</v>
      </c>
      <c r="C5" s="9" t="s">
        <v>206</v>
      </c>
    </row>
    <row r="6" spans="1:7" x14ac:dyDescent="0.25">
      <c r="A6" s="9" t="s">
        <v>110</v>
      </c>
      <c r="B6" s="9" t="s">
        <v>3</v>
      </c>
      <c r="C6" s="9" t="s">
        <v>206</v>
      </c>
      <c r="D6" s="9" t="s">
        <v>218</v>
      </c>
      <c r="E6" s="9" t="s">
        <v>730</v>
      </c>
      <c r="F6" s="9" t="s">
        <v>653</v>
      </c>
      <c r="G6" s="9">
        <v>90</v>
      </c>
    </row>
    <row r="7" spans="1:7" x14ac:dyDescent="0.25">
      <c r="A7" s="9" t="s">
        <v>110</v>
      </c>
      <c r="B7" s="9" t="s">
        <v>3</v>
      </c>
      <c r="C7" s="9" t="s">
        <v>212</v>
      </c>
      <c r="D7" s="9" t="s">
        <v>214</v>
      </c>
      <c r="E7" s="9" t="s">
        <v>217</v>
      </c>
      <c r="F7" s="9" t="s">
        <v>224</v>
      </c>
      <c r="G7" s="9">
        <v>90</v>
      </c>
    </row>
    <row r="8" spans="1:7" x14ac:dyDescent="0.25">
      <c r="A8" s="9" t="s">
        <v>110</v>
      </c>
      <c r="B8" s="9" t="s">
        <v>3</v>
      </c>
      <c r="C8" s="9" t="s">
        <v>42</v>
      </c>
    </row>
    <row r="9" spans="1:7" x14ac:dyDescent="0.25">
      <c r="A9" s="9" t="s">
        <v>110</v>
      </c>
      <c r="B9" s="9" t="s">
        <v>3</v>
      </c>
      <c r="C9" s="9" t="s">
        <v>213</v>
      </c>
    </row>
    <row r="10" spans="1:7" x14ac:dyDescent="0.25">
      <c r="A10" s="9" t="s">
        <v>110</v>
      </c>
      <c r="B10" s="9" t="s">
        <v>3</v>
      </c>
      <c r="C10" s="9" t="s">
        <v>206</v>
      </c>
    </row>
    <row r="11" spans="1:7" ht="15" customHeight="1" x14ac:dyDescent="0.25">
      <c r="A11" s="9" t="s">
        <v>110</v>
      </c>
      <c r="B11" s="9" t="s">
        <v>3</v>
      </c>
      <c r="C11" s="9" t="s">
        <v>229</v>
      </c>
      <c r="D11" s="9" t="s">
        <v>227</v>
      </c>
      <c r="E11" s="9" t="s">
        <v>228</v>
      </c>
      <c r="F11" s="9" t="s">
        <v>226</v>
      </c>
      <c r="G11" s="9">
        <v>150</v>
      </c>
    </row>
    <row r="12" spans="1:7" x14ac:dyDescent="0.25">
      <c r="A12" s="9" t="s">
        <v>110</v>
      </c>
      <c r="B12" s="9" t="s">
        <v>3</v>
      </c>
      <c r="C12" s="9" t="s">
        <v>234</v>
      </c>
    </row>
    <row r="13" spans="1:7" x14ac:dyDescent="0.25">
      <c r="A13" s="9" t="s">
        <v>110</v>
      </c>
      <c r="B13" s="9" t="s">
        <v>3</v>
      </c>
      <c r="C13" s="9" t="s">
        <v>230</v>
      </c>
    </row>
    <row r="14" spans="1:7" ht="15" customHeight="1" x14ac:dyDescent="0.25">
      <c r="A14" s="9" t="s">
        <v>110</v>
      </c>
      <c r="B14" s="9" t="s">
        <v>3</v>
      </c>
      <c r="C14" s="9" t="s">
        <v>229</v>
      </c>
      <c r="D14" s="9" t="s">
        <v>227</v>
      </c>
      <c r="E14" s="9" t="s">
        <v>233</v>
      </c>
      <c r="F14" s="9" t="s">
        <v>232</v>
      </c>
      <c r="G14" s="9">
        <v>150</v>
      </c>
    </row>
    <row r="15" spans="1:7" x14ac:dyDescent="0.25">
      <c r="A15" s="9" t="s">
        <v>110</v>
      </c>
      <c r="B15" s="9" t="s">
        <v>3</v>
      </c>
      <c r="C15" s="9" t="s">
        <v>234</v>
      </c>
    </row>
    <row r="16" spans="1:7" x14ac:dyDescent="0.25">
      <c r="A16" s="9" t="s">
        <v>110</v>
      </c>
      <c r="B16" s="9" t="s">
        <v>3</v>
      </c>
      <c r="C16" s="9" t="s">
        <v>230</v>
      </c>
    </row>
    <row r="17" spans="1:7" x14ac:dyDescent="0.25">
      <c r="A17" s="9" t="s">
        <v>110</v>
      </c>
      <c r="B17" s="9" t="s">
        <v>3</v>
      </c>
      <c r="C17" s="9" t="s">
        <v>129</v>
      </c>
    </row>
    <row r="18" spans="1:7" ht="15" customHeight="1" x14ac:dyDescent="0.25">
      <c r="A18" s="9" t="s">
        <v>110</v>
      </c>
      <c r="B18" s="9" t="s">
        <v>3</v>
      </c>
      <c r="C18" s="9" t="s">
        <v>242</v>
      </c>
      <c r="D18" s="9" t="s">
        <v>227</v>
      </c>
      <c r="E18" s="9" t="s">
        <v>241</v>
      </c>
      <c r="F18" s="9" t="s">
        <v>240</v>
      </c>
      <c r="G18" s="9">
        <v>150</v>
      </c>
    </row>
    <row r="19" spans="1:7" x14ac:dyDescent="0.25">
      <c r="A19" s="9" t="s">
        <v>110</v>
      </c>
      <c r="B19" s="9" t="s">
        <v>3</v>
      </c>
      <c r="C19" s="9" t="s">
        <v>243</v>
      </c>
    </row>
    <row r="20" spans="1:7" ht="15" customHeight="1" x14ac:dyDescent="0.25">
      <c r="A20" s="9" t="s">
        <v>110</v>
      </c>
      <c r="B20" s="9" t="s">
        <v>3</v>
      </c>
      <c r="C20" s="9" t="s">
        <v>242</v>
      </c>
      <c r="D20" s="9" t="s">
        <v>227</v>
      </c>
      <c r="E20" s="9" t="s">
        <v>245</v>
      </c>
      <c r="F20" s="9" t="s">
        <v>244</v>
      </c>
      <c r="G20" s="9">
        <v>150</v>
      </c>
    </row>
    <row r="21" spans="1:7" x14ac:dyDescent="0.25">
      <c r="A21" s="9" t="s">
        <v>110</v>
      </c>
      <c r="B21" s="9" t="s">
        <v>3</v>
      </c>
      <c r="C21" s="9" t="s">
        <v>243</v>
      </c>
    </row>
    <row r="22" spans="1:7" x14ac:dyDescent="0.25">
      <c r="A22" s="9" t="s">
        <v>110</v>
      </c>
      <c r="B22" s="9" t="s">
        <v>3</v>
      </c>
      <c r="C22" s="9" t="s">
        <v>129</v>
      </c>
    </row>
    <row r="23" spans="1:7" ht="15" customHeight="1" x14ac:dyDescent="0.25">
      <c r="A23" s="9" t="s">
        <v>110</v>
      </c>
      <c r="B23" s="9" t="s">
        <v>3</v>
      </c>
      <c r="C23" s="9" t="s">
        <v>204</v>
      </c>
      <c r="D23" s="9" t="s">
        <v>227</v>
      </c>
      <c r="E23" s="9" t="s">
        <v>247</v>
      </c>
      <c r="F23" s="9" t="s">
        <v>246</v>
      </c>
      <c r="G23" s="9">
        <v>150</v>
      </c>
    </row>
    <row r="24" spans="1:7" x14ac:dyDescent="0.25">
      <c r="A24" s="9" t="s">
        <v>110</v>
      </c>
      <c r="B24" s="9" t="s">
        <v>3</v>
      </c>
      <c r="C24" s="9" t="s">
        <v>206</v>
      </c>
    </row>
    <row r="25" spans="1:7" x14ac:dyDescent="0.25">
      <c r="A25" s="9" t="s">
        <v>110</v>
      </c>
      <c r="B25" s="9" t="s">
        <v>3</v>
      </c>
      <c r="C25" s="9" t="s">
        <v>243</v>
      </c>
    </row>
    <row r="26" spans="1:7" x14ac:dyDescent="0.25">
      <c r="A26" s="9" t="s">
        <v>110</v>
      </c>
      <c r="B26" s="9" t="s">
        <v>3</v>
      </c>
      <c r="C26" s="9" t="s">
        <v>63</v>
      </c>
    </row>
    <row r="27" spans="1:7" ht="15" customHeight="1" x14ac:dyDescent="0.25">
      <c r="A27" s="9" t="s">
        <v>110</v>
      </c>
      <c r="B27" s="9" t="s">
        <v>3</v>
      </c>
      <c r="C27" s="9" t="s">
        <v>204</v>
      </c>
      <c r="D27" s="9" t="s">
        <v>227</v>
      </c>
      <c r="E27" s="9" t="s">
        <v>248</v>
      </c>
      <c r="F27" s="9" t="s">
        <v>249</v>
      </c>
      <c r="G27" s="9">
        <v>150</v>
      </c>
    </row>
    <row r="28" spans="1:7" x14ac:dyDescent="0.25">
      <c r="A28" s="9" t="s">
        <v>110</v>
      </c>
      <c r="B28" s="9" t="s">
        <v>3</v>
      </c>
      <c r="C28" s="9" t="s">
        <v>206</v>
      </c>
    </row>
    <row r="29" spans="1:7" x14ac:dyDescent="0.25">
      <c r="A29" s="9" t="s">
        <v>110</v>
      </c>
      <c r="B29" s="9" t="s">
        <v>3</v>
      </c>
      <c r="C29" s="9" t="s">
        <v>243</v>
      </c>
    </row>
    <row r="30" spans="1:7" x14ac:dyDescent="0.25">
      <c r="A30" s="9" t="s">
        <v>110</v>
      </c>
      <c r="B30" s="9" t="s">
        <v>3</v>
      </c>
      <c r="C30" s="9" t="s">
        <v>129</v>
      </c>
    </row>
    <row r="31" spans="1:7" x14ac:dyDescent="0.25">
      <c r="A31" s="9" t="s">
        <v>110</v>
      </c>
      <c r="B31" s="9" t="s">
        <v>3</v>
      </c>
      <c r="C31" s="9" t="s">
        <v>63</v>
      </c>
    </row>
    <row r="32" spans="1:7" ht="15" customHeight="1" x14ac:dyDescent="0.25">
      <c r="A32" s="9" t="s">
        <v>110</v>
      </c>
      <c r="B32" s="9" t="s">
        <v>3</v>
      </c>
      <c r="C32" s="9" t="s">
        <v>204</v>
      </c>
      <c r="D32" s="9" t="s">
        <v>218</v>
      </c>
      <c r="E32" s="9" t="s">
        <v>220</v>
      </c>
      <c r="F32" s="9" t="s">
        <v>252</v>
      </c>
      <c r="G32" s="9">
        <v>90</v>
      </c>
    </row>
    <row r="33" spans="1:7" x14ac:dyDescent="0.25">
      <c r="A33" s="9" t="s">
        <v>110</v>
      </c>
      <c r="B33" s="9" t="s">
        <v>3</v>
      </c>
      <c r="C33" s="9" t="s">
        <v>206</v>
      </c>
    </row>
    <row r="34" spans="1:7" x14ac:dyDescent="0.25">
      <c r="A34" s="9" t="s">
        <v>110</v>
      </c>
      <c r="B34" s="9" t="s">
        <v>3</v>
      </c>
      <c r="C34" s="9" t="s">
        <v>231</v>
      </c>
    </row>
    <row r="35" spans="1:7" ht="15" customHeight="1" x14ac:dyDescent="0.25">
      <c r="A35" s="9" t="s">
        <v>110</v>
      </c>
      <c r="B35" s="9" t="s">
        <v>3</v>
      </c>
      <c r="C35" s="9" t="s">
        <v>204</v>
      </c>
      <c r="D35" s="9" t="s">
        <v>218</v>
      </c>
      <c r="E35" s="9" t="s">
        <v>223</v>
      </c>
      <c r="F35" s="9" t="s">
        <v>225</v>
      </c>
      <c r="G35" s="9">
        <v>90</v>
      </c>
    </row>
    <row r="36" spans="1:7" x14ac:dyDescent="0.25">
      <c r="A36" s="9" t="s">
        <v>110</v>
      </c>
      <c r="B36" s="9" t="s">
        <v>3</v>
      </c>
      <c r="C36" s="9" t="s">
        <v>129</v>
      </c>
    </row>
    <row r="37" spans="1:7" x14ac:dyDescent="0.25">
      <c r="A37" s="9" t="s">
        <v>110</v>
      </c>
      <c r="B37" s="9" t="s">
        <v>3</v>
      </c>
      <c r="C37" s="9" t="s">
        <v>206</v>
      </c>
    </row>
    <row r="38" spans="1:7" x14ac:dyDescent="0.25">
      <c r="A38" s="9" t="s">
        <v>110</v>
      </c>
      <c r="B38" s="9" t="s">
        <v>3</v>
      </c>
      <c r="C38" s="9" t="s">
        <v>231</v>
      </c>
    </row>
    <row r="39" spans="1:7" ht="15" customHeight="1" x14ac:dyDescent="0.25">
      <c r="A39" s="9" t="s">
        <v>110</v>
      </c>
      <c r="B39" s="9" t="s">
        <v>3</v>
      </c>
      <c r="C39" s="9" t="s">
        <v>212</v>
      </c>
      <c r="D39" s="9" t="s">
        <v>218</v>
      </c>
      <c r="E39" s="9" t="s">
        <v>267</v>
      </c>
      <c r="F39" s="9" t="s">
        <v>266</v>
      </c>
      <c r="G39" s="9">
        <v>90</v>
      </c>
    </row>
    <row r="40" spans="1:7" x14ac:dyDescent="0.25">
      <c r="A40" s="9" t="s">
        <v>110</v>
      </c>
      <c r="B40" s="9" t="s">
        <v>3</v>
      </c>
      <c r="C40" s="9" t="s">
        <v>206</v>
      </c>
    </row>
    <row r="41" spans="1:7" x14ac:dyDescent="0.25">
      <c r="A41" s="9" t="s">
        <v>110</v>
      </c>
      <c r="B41" s="9" t="s">
        <v>3</v>
      </c>
      <c r="C41" s="9" t="s">
        <v>257</v>
      </c>
    </row>
    <row r="42" spans="1:7" ht="15" customHeight="1" x14ac:dyDescent="0.25">
      <c r="A42" s="9" t="s">
        <v>110</v>
      </c>
      <c r="B42" s="9" t="s">
        <v>3</v>
      </c>
      <c r="C42" s="9" t="s">
        <v>212</v>
      </c>
      <c r="D42" s="9" t="s">
        <v>218</v>
      </c>
      <c r="E42" s="9" t="s">
        <v>269</v>
      </c>
      <c r="F42" s="9" t="s">
        <v>268</v>
      </c>
      <c r="G42" s="9">
        <v>90</v>
      </c>
    </row>
    <row r="43" spans="1:7" x14ac:dyDescent="0.25">
      <c r="A43" s="9" t="s">
        <v>110</v>
      </c>
      <c r="B43" s="9" t="s">
        <v>3</v>
      </c>
      <c r="C43" s="9" t="s">
        <v>129</v>
      </c>
    </row>
    <row r="44" spans="1:7" x14ac:dyDescent="0.25">
      <c r="A44" s="9" t="s">
        <v>110</v>
      </c>
      <c r="B44" s="9" t="s">
        <v>3</v>
      </c>
      <c r="C44" s="9" t="s">
        <v>206</v>
      </c>
    </row>
    <row r="45" spans="1:7" x14ac:dyDescent="0.25">
      <c r="A45" s="9" t="s">
        <v>110</v>
      </c>
      <c r="B45" s="9" t="s">
        <v>3</v>
      </c>
      <c r="C45" s="9" t="s">
        <v>257</v>
      </c>
    </row>
    <row r="46" spans="1:7" ht="15" customHeight="1" x14ac:dyDescent="0.25">
      <c r="A46" s="9" t="s">
        <v>110</v>
      </c>
      <c r="B46" s="9" t="s">
        <v>3</v>
      </c>
      <c r="C46" s="9" t="s">
        <v>204</v>
      </c>
      <c r="D46" s="9" t="s">
        <v>218</v>
      </c>
      <c r="E46" s="9" t="s">
        <v>236</v>
      </c>
      <c r="F46" s="9" t="s">
        <v>235</v>
      </c>
      <c r="G46" s="9">
        <v>90</v>
      </c>
    </row>
    <row r="47" spans="1:7" x14ac:dyDescent="0.25">
      <c r="A47" s="9" t="s">
        <v>110</v>
      </c>
      <c r="B47" s="9" t="s">
        <v>3</v>
      </c>
      <c r="C47" s="9" t="s">
        <v>206</v>
      </c>
    </row>
    <row r="48" spans="1:7" x14ac:dyDescent="0.25">
      <c r="A48" s="9" t="s">
        <v>110</v>
      </c>
      <c r="B48" s="9" t="s">
        <v>3</v>
      </c>
      <c r="C48" s="9" t="s">
        <v>231</v>
      </c>
    </row>
    <row r="49" spans="1:7" ht="15" customHeight="1" x14ac:dyDescent="0.25">
      <c r="A49" s="9" t="s">
        <v>110</v>
      </c>
      <c r="B49" s="9" t="s">
        <v>3</v>
      </c>
      <c r="C49" s="9" t="s">
        <v>204</v>
      </c>
      <c r="D49" s="9" t="s">
        <v>227</v>
      </c>
      <c r="E49" s="9" t="s">
        <v>237</v>
      </c>
      <c r="F49" s="9" t="s">
        <v>250</v>
      </c>
      <c r="G49" s="9">
        <v>90</v>
      </c>
    </row>
    <row r="50" spans="1:7" x14ac:dyDescent="0.25">
      <c r="A50" s="9" t="s">
        <v>110</v>
      </c>
      <c r="B50" s="9" t="s">
        <v>3</v>
      </c>
      <c r="C50" s="9" t="s">
        <v>206</v>
      </c>
    </row>
    <row r="51" spans="1:7" x14ac:dyDescent="0.25">
      <c r="A51" s="9" t="s">
        <v>110</v>
      </c>
      <c r="B51" s="9" t="s">
        <v>3</v>
      </c>
      <c r="C51" s="9" t="s">
        <v>129</v>
      </c>
    </row>
    <row r="52" spans="1:7" x14ac:dyDescent="0.25">
      <c r="A52" s="9" t="s">
        <v>110</v>
      </c>
      <c r="B52" s="9" t="s">
        <v>3</v>
      </c>
      <c r="C52" s="9" t="s">
        <v>231</v>
      </c>
    </row>
    <row r="53" spans="1:7" x14ac:dyDescent="0.25">
      <c r="A53" s="9" t="s">
        <v>110</v>
      </c>
      <c r="B53" s="9" t="s">
        <v>4</v>
      </c>
      <c r="C53" s="9" t="s">
        <v>204</v>
      </c>
      <c r="D53" s="9" t="s">
        <v>214</v>
      </c>
      <c r="E53" s="9" t="s">
        <v>201</v>
      </c>
      <c r="F53" s="9" t="s">
        <v>278</v>
      </c>
      <c r="G53" s="9">
        <v>120</v>
      </c>
    </row>
    <row r="54" spans="1:7" x14ac:dyDescent="0.25">
      <c r="A54" s="9" t="s">
        <v>110</v>
      </c>
      <c r="B54" s="9" t="s">
        <v>4</v>
      </c>
      <c r="C54" s="9" t="s">
        <v>205</v>
      </c>
    </row>
    <row r="55" spans="1:7" x14ac:dyDescent="0.25">
      <c r="A55" s="9" t="s">
        <v>110</v>
      </c>
      <c r="B55" s="9" t="s">
        <v>4</v>
      </c>
      <c r="C55" s="9" t="s">
        <v>54</v>
      </c>
    </row>
    <row r="56" spans="1:7" x14ac:dyDescent="0.25">
      <c r="A56" s="9" t="s">
        <v>110</v>
      </c>
      <c r="B56" s="9" t="s">
        <v>4</v>
      </c>
      <c r="C56" s="9" t="s">
        <v>61</v>
      </c>
    </row>
    <row r="57" spans="1:7" x14ac:dyDescent="0.25">
      <c r="A57" s="9" t="s">
        <v>110</v>
      </c>
      <c r="B57" s="9" t="s">
        <v>4</v>
      </c>
      <c r="C57" s="9" t="s">
        <v>206</v>
      </c>
    </row>
    <row r="58" spans="1:7" x14ac:dyDescent="0.25">
      <c r="A58" s="9" t="s">
        <v>110</v>
      </c>
      <c r="B58" s="9" t="s">
        <v>4</v>
      </c>
      <c r="C58" s="9" t="s">
        <v>129</v>
      </c>
    </row>
    <row r="59" spans="1:7" x14ac:dyDescent="0.25">
      <c r="A59" s="9" t="s">
        <v>110</v>
      </c>
      <c r="B59" s="9" t="s">
        <v>4</v>
      </c>
      <c r="C59" s="9" t="s">
        <v>128</v>
      </c>
    </row>
    <row r="60" spans="1:7" ht="15" customHeight="1" x14ac:dyDescent="0.25">
      <c r="A60" s="9" t="s">
        <v>110</v>
      </c>
      <c r="B60" s="9" t="s">
        <v>4</v>
      </c>
      <c r="C60" s="9" t="s">
        <v>647</v>
      </c>
      <c r="D60" s="9" t="s">
        <v>227</v>
      </c>
      <c r="E60" s="9" t="s">
        <v>724</v>
      </c>
      <c r="F60" s="9" t="s">
        <v>649</v>
      </c>
      <c r="G60" s="9">
        <v>150</v>
      </c>
    </row>
    <row r="61" spans="1:7" x14ac:dyDescent="0.25">
      <c r="A61" s="9" t="s">
        <v>110</v>
      </c>
      <c r="B61" s="9" t="s">
        <v>4</v>
      </c>
      <c r="C61" s="9" t="s">
        <v>234</v>
      </c>
    </row>
    <row r="62" spans="1:7" x14ac:dyDescent="0.25">
      <c r="A62" s="9" t="s">
        <v>110</v>
      </c>
      <c r="B62" s="9" t="s">
        <v>4</v>
      </c>
      <c r="C62" s="9" t="s">
        <v>290</v>
      </c>
    </row>
    <row r="63" spans="1:7" x14ac:dyDescent="0.25">
      <c r="A63" s="9" t="s">
        <v>110</v>
      </c>
      <c r="B63" s="9" t="s">
        <v>4</v>
      </c>
      <c r="C63" s="9" t="s">
        <v>243</v>
      </c>
    </row>
    <row r="64" spans="1:7" x14ac:dyDescent="0.25">
      <c r="A64" s="9" t="s">
        <v>110</v>
      </c>
      <c r="B64" s="9" t="s">
        <v>4</v>
      </c>
      <c r="C64" s="9" t="s">
        <v>242</v>
      </c>
    </row>
    <row r="65" spans="1:7" x14ac:dyDescent="0.25">
      <c r="A65" s="9" t="s">
        <v>110</v>
      </c>
      <c r="B65" s="9" t="s">
        <v>4</v>
      </c>
      <c r="C65" s="9" t="s">
        <v>648</v>
      </c>
    </row>
    <row r="66" spans="1:7" x14ac:dyDescent="0.25">
      <c r="A66" s="9" t="s">
        <v>110</v>
      </c>
      <c r="B66" s="9" t="s">
        <v>4</v>
      </c>
      <c r="C66" s="9" t="s">
        <v>63</v>
      </c>
    </row>
    <row r="67" spans="1:7" x14ac:dyDescent="0.25">
      <c r="A67" s="9" t="s">
        <v>110</v>
      </c>
      <c r="B67" s="9" t="s">
        <v>4</v>
      </c>
      <c r="C67" s="9" t="s">
        <v>360</v>
      </c>
    </row>
    <row r="68" spans="1:7" x14ac:dyDescent="0.25">
      <c r="A68" s="9" t="s">
        <v>110</v>
      </c>
      <c r="B68" s="9" t="s">
        <v>4</v>
      </c>
      <c r="C68" s="9" t="s">
        <v>327</v>
      </c>
    </row>
    <row r="69" spans="1:7" x14ac:dyDescent="0.25">
      <c r="A69" s="9" t="s">
        <v>110</v>
      </c>
      <c r="B69" s="9" t="s">
        <v>4</v>
      </c>
      <c r="C69" s="9" t="s">
        <v>206</v>
      </c>
    </row>
    <row r="70" spans="1:7" x14ac:dyDescent="0.25">
      <c r="A70" s="9" t="s">
        <v>110</v>
      </c>
      <c r="B70" s="9" t="s">
        <v>4</v>
      </c>
      <c r="C70" s="9" t="s">
        <v>129</v>
      </c>
    </row>
    <row r="71" spans="1:7" x14ac:dyDescent="0.25">
      <c r="A71" s="9" t="s">
        <v>110</v>
      </c>
      <c r="B71" s="9" t="s">
        <v>4</v>
      </c>
      <c r="C71" s="9" t="s">
        <v>210</v>
      </c>
    </row>
    <row r="72" spans="1:7" x14ac:dyDescent="0.25">
      <c r="A72" s="9" t="s">
        <v>110</v>
      </c>
      <c r="B72" s="9" t="s">
        <v>4</v>
      </c>
      <c r="C72" s="9" t="s">
        <v>128</v>
      </c>
    </row>
    <row r="73" spans="1:7" ht="15" customHeight="1" x14ac:dyDescent="0.25">
      <c r="A73" s="9" t="s">
        <v>110</v>
      </c>
      <c r="B73" s="9" t="s">
        <v>4</v>
      </c>
      <c r="C73" s="9" t="s">
        <v>290</v>
      </c>
      <c r="D73" s="9" t="s">
        <v>218</v>
      </c>
      <c r="E73" s="9" t="s">
        <v>725</v>
      </c>
      <c r="F73" s="9" t="s">
        <v>650</v>
      </c>
      <c r="G73" s="9">
        <v>90</v>
      </c>
    </row>
    <row r="74" spans="1:7" x14ac:dyDescent="0.25">
      <c r="A74" s="9" t="s">
        <v>110</v>
      </c>
      <c r="B74" s="9" t="s">
        <v>4</v>
      </c>
      <c r="C74" s="9" t="s">
        <v>206</v>
      </c>
    </row>
    <row r="75" spans="1:7" x14ac:dyDescent="0.25">
      <c r="A75" s="9" t="s">
        <v>110</v>
      </c>
      <c r="B75" s="9" t="s">
        <v>4</v>
      </c>
      <c r="C75" s="9" t="s">
        <v>129</v>
      </c>
    </row>
    <row r="76" spans="1:7" x14ac:dyDescent="0.25">
      <c r="A76" s="9" t="s">
        <v>110</v>
      </c>
      <c r="B76" s="9" t="s">
        <v>4</v>
      </c>
      <c r="C76" s="9" t="s">
        <v>210</v>
      </c>
    </row>
    <row r="77" spans="1:7" x14ac:dyDescent="0.25">
      <c r="A77" s="9" t="s">
        <v>110</v>
      </c>
      <c r="B77" s="9" t="s">
        <v>4</v>
      </c>
      <c r="C77" s="9" t="s">
        <v>128</v>
      </c>
    </row>
    <row r="78" spans="1:7" x14ac:dyDescent="0.25">
      <c r="A78" s="9" t="s">
        <v>110</v>
      </c>
      <c r="B78" s="9" t="s">
        <v>4</v>
      </c>
      <c r="C78" s="9" t="s">
        <v>290</v>
      </c>
      <c r="D78" s="9" t="s">
        <v>214</v>
      </c>
      <c r="E78" s="9" t="s">
        <v>293</v>
      </c>
      <c r="F78" s="9" t="s">
        <v>289</v>
      </c>
      <c r="G78" s="9">
        <v>120</v>
      </c>
    </row>
    <row r="79" spans="1:7" x14ac:dyDescent="0.25">
      <c r="A79" s="9" t="s">
        <v>110</v>
      </c>
      <c r="B79" s="9" t="s">
        <v>4</v>
      </c>
      <c r="C79" s="9" t="s">
        <v>291</v>
      </c>
    </row>
    <row r="80" spans="1:7" x14ac:dyDescent="0.25">
      <c r="A80" s="9" t="s">
        <v>110</v>
      </c>
      <c r="B80" s="9" t="s">
        <v>4</v>
      </c>
      <c r="C80" s="9" t="s">
        <v>292</v>
      </c>
    </row>
    <row r="81" spans="1:7" x14ac:dyDescent="0.25">
      <c r="A81" s="9" t="s">
        <v>110</v>
      </c>
      <c r="B81" s="9" t="s">
        <v>4</v>
      </c>
      <c r="C81" s="9" t="s">
        <v>206</v>
      </c>
    </row>
    <row r="82" spans="1:7" x14ac:dyDescent="0.25">
      <c r="A82" s="9" t="s">
        <v>110</v>
      </c>
      <c r="B82" s="9" t="s">
        <v>4</v>
      </c>
      <c r="C82" s="9" t="s">
        <v>129</v>
      </c>
    </row>
    <row r="83" spans="1:7" x14ac:dyDescent="0.25">
      <c r="A83" s="9" t="s">
        <v>110</v>
      </c>
      <c r="B83" s="9" t="s">
        <v>4</v>
      </c>
      <c r="C83" s="9" t="s">
        <v>210</v>
      </c>
    </row>
    <row r="84" spans="1:7" x14ac:dyDescent="0.25">
      <c r="A84" s="9" t="s">
        <v>110</v>
      </c>
      <c r="B84" s="9" t="s">
        <v>4</v>
      </c>
      <c r="C84" s="9" t="s">
        <v>128</v>
      </c>
    </row>
    <row r="85" spans="1:7" ht="15" customHeight="1" x14ac:dyDescent="0.25">
      <c r="A85" s="9" t="s">
        <v>110</v>
      </c>
      <c r="B85" s="9" t="s">
        <v>4</v>
      </c>
      <c r="C85" s="9" t="s">
        <v>204</v>
      </c>
      <c r="D85" s="9" t="s">
        <v>227</v>
      </c>
      <c r="E85" s="9" t="s">
        <v>251</v>
      </c>
      <c r="F85" s="9" t="s">
        <v>246</v>
      </c>
      <c r="G85" s="9">
        <v>150</v>
      </c>
    </row>
    <row r="86" spans="1:7" x14ac:dyDescent="0.25">
      <c r="A86" s="9" t="s">
        <v>110</v>
      </c>
      <c r="B86" s="9" t="s">
        <v>4</v>
      </c>
      <c r="C86" s="9" t="s">
        <v>206</v>
      </c>
    </row>
    <row r="87" spans="1:7" x14ac:dyDescent="0.25">
      <c r="A87" s="9" t="s">
        <v>110</v>
      </c>
      <c r="B87" s="9" t="s">
        <v>4</v>
      </c>
      <c r="C87" s="9" t="s">
        <v>128</v>
      </c>
    </row>
    <row r="88" spans="1:7" x14ac:dyDescent="0.25">
      <c r="A88" s="9" t="s">
        <v>110</v>
      </c>
      <c r="B88" s="9" t="s">
        <v>4</v>
      </c>
      <c r="C88" s="9" t="s">
        <v>129</v>
      </c>
    </row>
    <row r="89" spans="1:7" x14ac:dyDescent="0.25">
      <c r="A89" s="9" t="s">
        <v>110</v>
      </c>
      <c r="B89" s="9" t="s">
        <v>4</v>
      </c>
      <c r="C89" s="9" t="s">
        <v>243</v>
      </c>
    </row>
    <row r="90" spans="1:7" x14ac:dyDescent="0.25">
      <c r="A90" s="9" t="s">
        <v>110</v>
      </c>
      <c r="B90" s="9" t="s">
        <v>4</v>
      </c>
      <c r="C90" s="9" t="s">
        <v>63</v>
      </c>
    </row>
    <row r="91" spans="1:7" ht="15" customHeight="1" x14ac:dyDescent="0.25">
      <c r="A91" s="9" t="s">
        <v>110</v>
      </c>
      <c r="B91" s="9" t="s">
        <v>4</v>
      </c>
      <c r="C91" s="9" t="s">
        <v>204</v>
      </c>
      <c r="D91" s="9" t="s">
        <v>218</v>
      </c>
      <c r="E91" s="9" t="s">
        <v>253</v>
      </c>
      <c r="F91" s="9" t="s">
        <v>252</v>
      </c>
      <c r="G91" s="9">
        <v>90</v>
      </c>
    </row>
    <row r="92" spans="1:7" x14ac:dyDescent="0.25">
      <c r="A92" s="9" t="s">
        <v>110</v>
      </c>
      <c r="B92" s="9" t="s">
        <v>4</v>
      </c>
      <c r="C92" s="9" t="s">
        <v>206</v>
      </c>
    </row>
    <row r="93" spans="1:7" x14ac:dyDescent="0.25">
      <c r="A93" s="9" t="s">
        <v>110</v>
      </c>
      <c r="B93" s="9" t="s">
        <v>4</v>
      </c>
      <c r="C93" s="9" t="s">
        <v>129</v>
      </c>
    </row>
    <row r="94" spans="1:7" x14ac:dyDescent="0.25">
      <c r="A94" s="9" t="s">
        <v>110</v>
      </c>
      <c r="B94" s="9" t="s">
        <v>4</v>
      </c>
      <c r="C94" s="9" t="s">
        <v>128</v>
      </c>
    </row>
    <row r="95" spans="1:7" x14ac:dyDescent="0.25">
      <c r="A95" s="9" t="s">
        <v>110</v>
      </c>
      <c r="B95" s="9" t="s">
        <v>4</v>
      </c>
      <c r="C95" s="9" t="s">
        <v>231</v>
      </c>
    </row>
    <row r="96" spans="1:7" ht="15" customHeight="1" x14ac:dyDescent="0.25">
      <c r="A96" s="9" t="s">
        <v>110</v>
      </c>
      <c r="B96" s="9" t="s">
        <v>4</v>
      </c>
      <c r="C96" s="9" t="s">
        <v>204</v>
      </c>
      <c r="D96" s="9" t="s">
        <v>218</v>
      </c>
      <c r="E96" s="9" t="s">
        <v>254</v>
      </c>
      <c r="F96" s="9" t="s">
        <v>235</v>
      </c>
      <c r="G96" s="9">
        <v>90</v>
      </c>
    </row>
    <row r="97" spans="1:7" x14ac:dyDescent="0.25">
      <c r="A97" s="9" t="s">
        <v>110</v>
      </c>
      <c r="B97" s="9" t="s">
        <v>4</v>
      </c>
      <c r="C97" s="9" t="s">
        <v>206</v>
      </c>
    </row>
    <row r="98" spans="1:7" x14ac:dyDescent="0.25">
      <c r="A98" s="9" t="s">
        <v>110</v>
      </c>
      <c r="B98" s="9" t="s">
        <v>4</v>
      </c>
      <c r="C98" s="9" t="s">
        <v>129</v>
      </c>
    </row>
    <row r="99" spans="1:7" x14ac:dyDescent="0.25">
      <c r="A99" s="9" t="s">
        <v>110</v>
      </c>
      <c r="B99" s="9" t="s">
        <v>4</v>
      </c>
      <c r="C99" s="9" t="s">
        <v>128</v>
      </c>
    </row>
    <row r="100" spans="1:7" x14ac:dyDescent="0.25">
      <c r="A100" s="9" t="s">
        <v>110</v>
      </c>
      <c r="B100" s="9" t="s">
        <v>4</v>
      </c>
      <c r="C100" s="9" t="s">
        <v>231</v>
      </c>
    </row>
    <row r="101" spans="1:7" ht="15" customHeight="1" x14ac:dyDescent="0.25">
      <c r="A101" s="9" t="s">
        <v>110</v>
      </c>
      <c r="B101" s="9" t="s">
        <v>4</v>
      </c>
      <c r="C101" s="9" t="s">
        <v>128</v>
      </c>
      <c r="D101" s="9" t="s">
        <v>218</v>
      </c>
      <c r="E101" s="9" t="s">
        <v>256</v>
      </c>
      <c r="F101" s="9" t="s">
        <v>255</v>
      </c>
      <c r="G101" s="9">
        <v>90</v>
      </c>
    </row>
    <row r="102" spans="1:7" x14ac:dyDescent="0.25">
      <c r="A102" s="9" t="s">
        <v>110</v>
      </c>
      <c r="B102" s="9" t="s">
        <v>4</v>
      </c>
      <c r="C102" s="9" t="s">
        <v>129</v>
      </c>
    </row>
    <row r="103" spans="1:7" x14ac:dyDescent="0.25">
      <c r="A103" s="9" t="s">
        <v>110</v>
      </c>
      <c r="B103" s="9" t="s">
        <v>4</v>
      </c>
      <c r="C103" s="9" t="s">
        <v>206</v>
      </c>
    </row>
    <row r="104" spans="1:7" x14ac:dyDescent="0.25">
      <c r="A104" s="9" t="s">
        <v>110</v>
      </c>
      <c r="B104" s="9" t="s">
        <v>4</v>
      </c>
      <c r="C104" s="9" t="s">
        <v>257</v>
      </c>
    </row>
    <row r="105" spans="1:7" x14ac:dyDescent="0.25">
      <c r="A105" s="9" t="s">
        <v>110</v>
      </c>
      <c r="B105" s="9" t="s">
        <v>2</v>
      </c>
      <c r="C105" s="9" t="s">
        <v>204</v>
      </c>
      <c r="D105" s="9" t="s">
        <v>214</v>
      </c>
      <c r="E105" s="9" t="s">
        <v>202</v>
      </c>
      <c r="F105" s="9" t="s">
        <v>279</v>
      </c>
      <c r="G105" s="9">
        <v>150</v>
      </c>
    </row>
    <row r="106" spans="1:7" x14ac:dyDescent="0.25">
      <c r="A106" s="9" t="s">
        <v>110</v>
      </c>
      <c r="B106" s="9" t="s">
        <v>2</v>
      </c>
      <c r="C106" s="9" t="s">
        <v>205</v>
      </c>
    </row>
    <row r="107" spans="1:7" x14ac:dyDescent="0.25">
      <c r="A107" s="9" t="s">
        <v>110</v>
      </c>
      <c r="B107" s="9" t="s">
        <v>2</v>
      </c>
      <c r="C107" s="9" t="s">
        <v>54</v>
      </c>
    </row>
    <row r="108" spans="1:7" x14ac:dyDescent="0.25">
      <c r="A108" s="9" t="s">
        <v>110</v>
      </c>
      <c r="B108" s="9" t="s">
        <v>2</v>
      </c>
      <c r="C108" s="9" t="s">
        <v>61</v>
      </c>
    </row>
    <row r="109" spans="1:7" x14ac:dyDescent="0.25">
      <c r="A109" s="9" t="s">
        <v>110</v>
      </c>
      <c r="B109" s="9" t="s">
        <v>2</v>
      </c>
      <c r="C109" s="9" t="s">
        <v>62</v>
      </c>
    </row>
    <row r="110" spans="1:7" x14ac:dyDescent="0.25">
      <c r="A110" s="9" t="s">
        <v>110</v>
      </c>
      <c r="B110" s="9" t="s">
        <v>2</v>
      </c>
      <c r="C110" s="9" t="s">
        <v>211</v>
      </c>
    </row>
    <row r="111" spans="1:7" x14ac:dyDescent="0.25">
      <c r="A111" s="9" t="s">
        <v>110</v>
      </c>
      <c r="B111" s="9" t="s">
        <v>2</v>
      </c>
      <c r="C111" s="9" t="s">
        <v>208</v>
      </c>
    </row>
    <row r="112" spans="1:7" x14ac:dyDescent="0.25">
      <c r="A112" s="9" t="s">
        <v>110</v>
      </c>
      <c r="B112" s="9" t="s">
        <v>2</v>
      </c>
      <c r="C112" s="9" t="s">
        <v>209</v>
      </c>
    </row>
    <row r="113" spans="1:7" x14ac:dyDescent="0.25">
      <c r="A113" s="9" t="s">
        <v>110</v>
      </c>
      <c r="B113" s="9" t="s">
        <v>2</v>
      </c>
      <c r="C113" s="9" t="s">
        <v>206</v>
      </c>
    </row>
    <row r="114" spans="1:7" x14ac:dyDescent="0.25">
      <c r="A114" s="9" t="s">
        <v>110</v>
      </c>
      <c r="B114" s="9" t="s">
        <v>2</v>
      </c>
      <c r="C114" s="9" t="s">
        <v>129</v>
      </c>
    </row>
    <row r="115" spans="1:7" x14ac:dyDescent="0.25">
      <c r="A115" s="9" t="s">
        <v>110</v>
      </c>
      <c r="B115" s="9" t="s">
        <v>2</v>
      </c>
      <c r="C115" s="9" t="s">
        <v>210</v>
      </c>
    </row>
    <row r="116" spans="1:7" x14ac:dyDescent="0.25">
      <c r="A116" s="9" t="s">
        <v>110</v>
      </c>
      <c r="B116" s="9" t="s">
        <v>2</v>
      </c>
      <c r="C116" s="9" t="s">
        <v>128</v>
      </c>
    </row>
    <row r="117" spans="1:7" ht="15" customHeight="1" x14ac:dyDescent="0.25">
      <c r="A117" s="9" t="s">
        <v>110</v>
      </c>
      <c r="B117" s="9" t="s">
        <v>2</v>
      </c>
      <c r="C117" s="9" t="s">
        <v>647</v>
      </c>
      <c r="D117" s="9" t="s">
        <v>227</v>
      </c>
      <c r="E117" s="9" t="s">
        <v>728</v>
      </c>
      <c r="F117" s="9" t="s">
        <v>651</v>
      </c>
      <c r="G117" s="9">
        <v>150</v>
      </c>
    </row>
    <row r="118" spans="1:7" x14ac:dyDescent="0.25">
      <c r="A118" s="9" t="s">
        <v>110</v>
      </c>
      <c r="B118" s="9" t="s">
        <v>2</v>
      </c>
      <c r="C118" s="9" t="s">
        <v>234</v>
      </c>
    </row>
    <row r="119" spans="1:7" x14ac:dyDescent="0.25">
      <c r="A119" s="9" t="s">
        <v>110</v>
      </c>
      <c r="B119" s="9" t="s">
        <v>2</v>
      </c>
      <c r="C119" s="9" t="s">
        <v>290</v>
      </c>
    </row>
    <row r="120" spans="1:7" x14ac:dyDescent="0.25">
      <c r="A120" s="9" t="s">
        <v>110</v>
      </c>
      <c r="B120" s="9" t="s">
        <v>2</v>
      </c>
      <c r="C120" s="9" t="s">
        <v>243</v>
      </c>
    </row>
    <row r="121" spans="1:7" x14ac:dyDescent="0.25">
      <c r="A121" s="9" t="s">
        <v>110</v>
      </c>
      <c r="B121" s="9" t="s">
        <v>2</v>
      </c>
      <c r="C121" s="9" t="s">
        <v>242</v>
      </c>
    </row>
    <row r="122" spans="1:7" x14ac:dyDescent="0.25">
      <c r="A122" s="9" t="s">
        <v>110</v>
      </c>
      <c r="B122" s="9" t="s">
        <v>2</v>
      </c>
      <c r="C122" s="9" t="s">
        <v>648</v>
      </c>
    </row>
    <row r="123" spans="1:7" x14ac:dyDescent="0.25">
      <c r="A123" s="9" t="s">
        <v>110</v>
      </c>
      <c r="B123" s="9" t="s">
        <v>2</v>
      </c>
      <c r="C123" s="9" t="s">
        <v>63</v>
      </c>
    </row>
    <row r="124" spans="1:7" x14ac:dyDescent="0.25">
      <c r="A124" s="9" t="s">
        <v>110</v>
      </c>
      <c r="B124" s="9" t="s">
        <v>2</v>
      </c>
      <c r="C124" s="9" t="s">
        <v>360</v>
      </c>
    </row>
    <row r="125" spans="1:7" x14ac:dyDescent="0.25">
      <c r="A125" s="9" t="s">
        <v>110</v>
      </c>
      <c r="B125" s="9" t="s">
        <v>2</v>
      </c>
      <c r="C125" s="9" t="s">
        <v>327</v>
      </c>
    </row>
    <row r="126" spans="1:7" x14ac:dyDescent="0.25">
      <c r="A126" s="9" t="s">
        <v>110</v>
      </c>
      <c r="B126" s="9" t="s">
        <v>2</v>
      </c>
      <c r="C126" s="9" t="s">
        <v>296</v>
      </c>
    </row>
    <row r="127" spans="1:7" x14ac:dyDescent="0.25">
      <c r="A127" s="9" t="s">
        <v>110</v>
      </c>
      <c r="B127" s="9" t="s">
        <v>2</v>
      </c>
      <c r="C127" s="9" t="s">
        <v>211</v>
      </c>
    </row>
    <row r="128" spans="1:7" x14ac:dyDescent="0.25">
      <c r="A128" s="9" t="s">
        <v>110</v>
      </c>
      <c r="B128" s="9" t="s">
        <v>2</v>
      </c>
      <c r="C128" s="9" t="s">
        <v>208</v>
      </c>
    </row>
    <row r="129" spans="1:7" x14ac:dyDescent="0.25">
      <c r="A129" s="9" t="s">
        <v>110</v>
      </c>
      <c r="B129" s="9" t="s">
        <v>2</v>
      </c>
      <c r="C129" s="9" t="s">
        <v>209</v>
      </c>
    </row>
    <row r="130" spans="1:7" x14ac:dyDescent="0.25">
      <c r="A130" s="9" t="s">
        <v>110</v>
      </c>
      <c r="B130" s="9" t="s">
        <v>2</v>
      </c>
      <c r="C130" s="9" t="s">
        <v>206</v>
      </c>
    </row>
    <row r="131" spans="1:7" x14ac:dyDescent="0.25">
      <c r="A131" s="9" t="s">
        <v>110</v>
      </c>
      <c r="B131" s="9" t="s">
        <v>2</v>
      </c>
      <c r="C131" s="9" t="s">
        <v>129</v>
      </c>
    </row>
    <row r="132" spans="1:7" x14ac:dyDescent="0.25">
      <c r="A132" s="9" t="s">
        <v>110</v>
      </c>
      <c r="B132" s="9" t="s">
        <v>2</v>
      </c>
      <c r="C132" s="9" t="s">
        <v>210</v>
      </c>
    </row>
    <row r="133" spans="1:7" x14ac:dyDescent="0.25">
      <c r="A133" s="9" t="s">
        <v>110</v>
      </c>
      <c r="B133" s="9" t="s">
        <v>2</v>
      </c>
      <c r="C133" s="9" t="s">
        <v>128</v>
      </c>
    </row>
    <row r="134" spans="1:7" ht="15" customHeight="1" x14ac:dyDescent="0.25">
      <c r="A134" s="9" t="s">
        <v>110</v>
      </c>
      <c r="B134" s="9" t="s">
        <v>2</v>
      </c>
      <c r="C134" s="9" t="s">
        <v>290</v>
      </c>
      <c r="D134" s="9" t="s">
        <v>218</v>
      </c>
      <c r="E134" s="9" t="s">
        <v>729</v>
      </c>
      <c r="F134" s="9" t="s">
        <v>652</v>
      </c>
      <c r="G134" s="9">
        <v>90</v>
      </c>
    </row>
    <row r="135" spans="1:7" x14ac:dyDescent="0.25">
      <c r="A135" s="9" t="s">
        <v>110</v>
      </c>
      <c r="B135" s="9" t="s">
        <v>2</v>
      </c>
      <c r="C135" s="9" t="s">
        <v>296</v>
      </c>
    </row>
    <row r="136" spans="1:7" x14ac:dyDescent="0.25">
      <c r="A136" s="9" t="s">
        <v>110</v>
      </c>
      <c r="B136" s="9" t="s">
        <v>2</v>
      </c>
      <c r="C136" s="9" t="s">
        <v>211</v>
      </c>
    </row>
    <row r="137" spans="1:7" x14ac:dyDescent="0.25">
      <c r="A137" s="9" t="s">
        <v>110</v>
      </c>
      <c r="B137" s="9" t="s">
        <v>2</v>
      </c>
      <c r="C137" s="9" t="s">
        <v>208</v>
      </c>
    </row>
    <row r="138" spans="1:7" x14ac:dyDescent="0.25">
      <c r="A138" s="9" t="s">
        <v>110</v>
      </c>
      <c r="B138" s="9" t="s">
        <v>2</v>
      </c>
      <c r="C138" s="9" t="s">
        <v>209</v>
      </c>
    </row>
    <row r="139" spans="1:7" x14ac:dyDescent="0.25">
      <c r="A139" s="9" t="s">
        <v>110</v>
      </c>
      <c r="B139" s="9" t="s">
        <v>2</v>
      </c>
      <c r="C139" s="9" t="s">
        <v>206</v>
      </c>
    </row>
    <row r="140" spans="1:7" x14ac:dyDescent="0.25">
      <c r="A140" s="9" t="s">
        <v>110</v>
      </c>
      <c r="B140" s="9" t="s">
        <v>2</v>
      </c>
      <c r="C140" s="9" t="s">
        <v>129</v>
      </c>
    </row>
    <row r="141" spans="1:7" x14ac:dyDescent="0.25">
      <c r="A141" s="9" t="s">
        <v>110</v>
      </c>
      <c r="B141" s="9" t="s">
        <v>2</v>
      </c>
      <c r="C141" s="9" t="s">
        <v>210</v>
      </c>
    </row>
    <row r="142" spans="1:7" x14ac:dyDescent="0.25">
      <c r="A142" s="9" t="s">
        <v>110</v>
      </c>
      <c r="B142" s="9" t="s">
        <v>2</v>
      </c>
      <c r="C142" s="9" t="s">
        <v>128</v>
      </c>
    </row>
    <row r="143" spans="1:7" x14ac:dyDescent="0.25">
      <c r="A143" s="9" t="s">
        <v>110</v>
      </c>
      <c r="B143" s="9" t="s">
        <v>2</v>
      </c>
      <c r="C143" s="9" t="s">
        <v>290</v>
      </c>
      <c r="D143" s="9" t="s">
        <v>214</v>
      </c>
      <c r="E143" s="9" t="s">
        <v>295</v>
      </c>
      <c r="F143" s="9" t="s">
        <v>294</v>
      </c>
      <c r="G143" s="9">
        <v>150</v>
      </c>
    </row>
    <row r="144" spans="1:7" x14ac:dyDescent="0.25">
      <c r="A144" s="9" t="s">
        <v>110</v>
      </c>
      <c r="B144" s="9" t="s">
        <v>2</v>
      </c>
      <c r="C144" s="9" t="s">
        <v>291</v>
      </c>
    </row>
    <row r="145" spans="1:7" x14ac:dyDescent="0.25">
      <c r="A145" s="9" t="s">
        <v>110</v>
      </c>
      <c r="B145" s="9" t="s">
        <v>2</v>
      </c>
      <c r="C145" s="9" t="s">
        <v>292</v>
      </c>
    </row>
    <row r="146" spans="1:7" x14ac:dyDescent="0.25">
      <c r="A146" s="9" t="s">
        <v>110</v>
      </c>
      <c r="B146" s="9" t="s">
        <v>2</v>
      </c>
      <c r="C146" s="9" t="s">
        <v>296</v>
      </c>
    </row>
    <row r="147" spans="1:7" x14ac:dyDescent="0.25">
      <c r="A147" s="9" t="s">
        <v>110</v>
      </c>
      <c r="B147" s="9" t="s">
        <v>2</v>
      </c>
      <c r="C147" s="9" t="s">
        <v>211</v>
      </c>
    </row>
    <row r="148" spans="1:7" x14ac:dyDescent="0.25">
      <c r="A148" s="9" t="s">
        <v>110</v>
      </c>
      <c r="B148" s="9" t="s">
        <v>2</v>
      </c>
      <c r="C148" s="9" t="s">
        <v>208</v>
      </c>
    </row>
    <row r="149" spans="1:7" x14ac:dyDescent="0.25">
      <c r="A149" s="9" t="s">
        <v>110</v>
      </c>
      <c r="B149" s="9" t="s">
        <v>2</v>
      </c>
      <c r="C149" s="9" t="s">
        <v>209</v>
      </c>
    </row>
    <row r="150" spans="1:7" x14ac:dyDescent="0.25">
      <c r="A150" s="9" t="s">
        <v>110</v>
      </c>
      <c r="B150" s="9" t="s">
        <v>2</v>
      </c>
      <c r="C150" s="9" t="s">
        <v>206</v>
      </c>
    </row>
    <row r="151" spans="1:7" x14ac:dyDescent="0.25">
      <c r="A151" s="9" t="s">
        <v>110</v>
      </c>
      <c r="B151" s="9" t="s">
        <v>2</v>
      </c>
      <c r="C151" s="9" t="s">
        <v>129</v>
      </c>
    </row>
    <row r="152" spans="1:7" x14ac:dyDescent="0.25">
      <c r="A152" s="9" t="s">
        <v>110</v>
      </c>
      <c r="B152" s="9" t="s">
        <v>2</v>
      </c>
      <c r="C152" s="9" t="s">
        <v>210</v>
      </c>
    </row>
    <row r="153" spans="1:7" x14ac:dyDescent="0.25">
      <c r="A153" s="9" t="s">
        <v>110</v>
      </c>
      <c r="B153" s="9" t="s">
        <v>2</v>
      </c>
      <c r="C153" s="9" t="s">
        <v>128</v>
      </c>
    </row>
    <row r="154" spans="1:7" ht="15" customHeight="1" x14ac:dyDescent="0.25">
      <c r="A154" s="9" t="s">
        <v>110</v>
      </c>
      <c r="B154" s="9" t="s">
        <v>2</v>
      </c>
      <c r="C154" s="9" t="s">
        <v>229</v>
      </c>
      <c r="D154" s="9" t="s">
        <v>227</v>
      </c>
      <c r="E154" s="9" t="s">
        <v>262</v>
      </c>
      <c r="F154" s="9" t="s">
        <v>226</v>
      </c>
      <c r="G154" s="9">
        <v>210</v>
      </c>
    </row>
    <row r="155" spans="1:7" x14ac:dyDescent="0.25">
      <c r="A155" s="9" t="s">
        <v>110</v>
      </c>
      <c r="B155" s="9" t="s">
        <v>2</v>
      </c>
      <c r="C155" s="9" t="s">
        <v>234</v>
      </c>
    </row>
    <row r="156" spans="1:7" x14ac:dyDescent="0.25">
      <c r="A156" s="9" t="s">
        <v>110</v>
      </c>
      <c r="B156" s="9" t="s">
        <v>2</v>
      </c>
      <c r="C156" s="9" t="s">
        <v>211</v>
      </c>
    </row>
    <row r="157" spans="1:7" x14ac:dyDescent="0.25">
      <c r="A157" s="9" t="s">
        <v>110</v>
      </c>
      <c r="B157" s="9" t="s">
        <v>2</v>
      </c>
      <c r="C157" s="9" t="s">
        <v>208</v>
      </c>
    </row>
    <row r="158" spans="1:7" x14ac:dyDescent="0.25">
      <c r="A158" s="9" t="s">
        <v>110</v>
      </c>
      <c r="B158" s="9" t="s">
        <v>2</v>
      </c>
      <c r="C158" s="9" t="s">
        <v>209</v>
      </c>
    </row>
    <row r="159" spans="1:7" x14ac:dyDescent="0.25">
      <c r="A159" s="9" t="s">
        <v>110</v>
      </c>
      <c r="B159" s="9" t="s">
        <v>2</v>
      </c>
      <c r="C159" s="9" t="s">
        <v>62</v>
      </c>
    </row>
    <row r="160" spans="1:7" x14ac:dyDescent="0.25">
      <c r="A160" s="9" t="s">
        <v>110</v>
      </c>
      <c r="B160" s="9" t="s">
        <v>2</v>
      </c>
      <c r="C160" s="9" t="s">
        <v>129</v>
      </c>
    </row>
    <row r="161" spans="1:7" x14ac:dyDescent="0.25">
      <c r="A161" s="9" t="s">
        <v>110</v>
      </c>
      <c r="B161" s="9" t="s">
        <v>2</v>
      </c>
      <c r="C161" s="9" t="s">
        <v>128</v>
      </c>
    </row>
    <row r="162" spans="1:7" x14ac:dyDescent="0.25">
      <c r="A162" s="9" t="s">
        <v>110</v>
      </c>
      <c r="B162" s="9" t="s">
        <v>2</v>
      </c>
      <c r="C162" s="9" t="s">
        <v>230</v>
      </c>
    </row>
    <row r="163" spans="1:7" x14ac:dyDescent="0.25">
      <c r="A163" s="9" t="s">
        <v>110</v>
      </c>
      <c r="B163" s="9" t="s">
        <v>2</v>
      </c>
    </row>
    <row r="164" spans="1:7" x14ac:dyDescent="0.25">
      <c r="A164" s="9" t="s">
        <v>110</v>
      </c>
      <c r="B164" s="9" t="s">
        <v>2</v>
      </c>
    </row>
    <row r="165" spans="1:7" x14ac:dyDescent="0.25">
      <c r="A165" s="9" t="s">
        <v>110</v>
      </c>
      <c r="B165" s="9" t="s">
        <v>2</v>
      </c>
    </row>
    <row r="166" spans="1:7" x14ac:dyDescent="0.25">
      <c r="A166" s="9" t="s">
        <v>110</v>
      </c>
      <c r="B166" s="9" t="s">
        <v>2</v>
      </c>
    </row>
    <row r="167" spans="1:7" ht="15" customHeight="1" x14ac:dyDescent="0.25">
      <c r="A167" s="9" t="s">
        <v>110</v>
      </c>
      <c r="B167" s="9" t="s">
        <v>2</v>
      </c>
      <c r="C167" s="9" t="s">
        <v>242</v>
      </c>
      <c r="D167" s="9" t="s">
        <v>227</v>
      </c>
      <c r="E167" s="9" t="s">
        <v>556</v>
      </c>
      <c r="F167" s="9" t="s">
        <v>240</v>
      </c>
      <c r="G167" s="9">
        <v>150</v>
      </c>
    </row>
    <row r="168" spans="1:7" x14ac:dyDescent="0.25">
      <c r="A168" s="9" t="s">
        <v>110</v>
      </c>
      <c r="B168" s="9" t="s">
        <v>2</v>
      </c>
      <c r="C168" s="9" t="s">
        <v>129</v>
      </c>
    </row>
    <row r="169" spans="1:7" x14ac:dyDescent="0.25">
      <c r="A169" s="9" t="s">
        <v>110</v>
      </c>
      <c r="B169" s="9" t="s">
        <v>2</v>
      </c>
      <c r="C169" s="9" t="s">
        <v>128</v>
      </c>
    </row>
    <row r="170" spans="1:7" x14ac:dyDescent="0.25">
      <c r="A170" s="9" t="s">
        <v>110</v>
      </c>
      <c r="B170" s="9" t="s">
        <v>2</v>
      </c>
      <c r="C170" s="9" t="s">
        <v>243</v>
      </c>
    </row>
    <row r="171" spans="1:7" ht="15" customHeight="1" x14ac:dyDescent="0.25">
      <c r="A171" s="9" t="s">
        <v>110</v>
      </c>
      <c r="B171" s="9" t="s">
        <v>2</v>
      </c>
      <c r="C171" s="9" t="s">
        <v>242</v>
      </c>
      <c r="D171" s="9" t="s">
        <v>227</v>
      </c>
      <c r="E171" s="9" t="s">
        <v>264</v>
      </c>
      <c r="F171" s="9" t="s">
        <v>240</v>
      </c>
      <c r="G171" s="9">
        <v>210</v>
      </c>
    </row>
    <row r="172" spans="1:7" x14ac:dyDescent="0.25">
      <c r="A172" s="9" t="s">
        <v>110</v>
      </c>
      <c r="B172" s="9" t="s">
        <v>2</v>
      </c>
      <c r="C172" s="9" t="s">
        <v>211</v>
      </c>
    </row>
    <row r="173" spans="1:7" x14ac:dyDescent="0.25">
      <c r="A173" s="9" t="s">
        <v>110</v>
      </c>
      <c r="B173" s="9" t="s">
        <v>2</v>
      </c>
      <c r="C173" s="9" t="s">
        <v>208</v>
      </c>
    </row>
    <row r="174" spans="1:7" x14ac:dyDescent="0.25">
      <c r="A174" s="9" t="s">
        <v>110</v>
      </c>
      <c r="B174" s="9" t="s">
        <v>2</v>
      </c>
      <c r="C174" s="9" t="s">
        <v>209</v>
      </c>
    </row>
    <row r="175" spans="1:7" x14ac:dyDescent="0.25">
      <c r="A175" s="9" t="s">
        <v>110</v>
      </c>
      <c r="B175" s="9" t="s">
        <v>2</v>
      </c>
      <c r="C175" s="9" t="s">
        <v>62</v>
      </c>
    </row>
    <row r="176" spans="1:7" x14ac:dyDescent="0.25">
      <c r="A176" s="9" t="s">
        <v>110</v>
      </c>
      <c r="B176" s="9" t="s">
        <v>2</v>
      </c>
      <c r="C176" s="9" t="s">
        <v>129</v>
      </c>
    </row>
    <row r="177" spans="1:7" x14ac:dyDescent="0.25">
      <c r="A177" s="9" t="s">
        <v>110</v>
      </c>
      <c r="B177" s="9" t="s">
        <v>2</v>
      </c>
      <c r="C177" s="9" t="s">
        <v>128</v>
      </c>
    </row>
    <row r="178" spans="1:7" x14ac:dyDescent="0.25">
      <c r="A178" s="9" t="s">
        <v>110</v>
      </c>
      <c r="B178" s="9" t="s">
        <v>2</v>
      </c>
      <c r="C178" s="9" t="s">
        <v>243</v>
      </c>
    </row>
    <row r="179" spans="1:7" ht="15" customHeight="1" x14ac:dyDescent="0.25">
      <c r="A179" s="9" t="s">
        <v>110</v>
      </c>
      <c r="B179" s="9" t="s">
        <v>2</v>
      </c>
      <c r="C179" s="9" t="s">
        <v>204</v>
      </c>
      <c r="D179" s="9" t="s">
        <v>227</v>
      </c>
      <c r="E179" s="9" t="s">
        <v>260</v>
      </c>
      <c r="F179" s="9" t="s">
        <v>246</v>
      </c>
      <c r="G179" s="9">
        <v>210</v>
      </c>
    </row>
    <row r="180" spans="1:7" x14ac:dyDescent="0.25">
      <c r="A180" s="9" t="s">
        <v>110</v>
      </c>
      <c r="B180" s="9" t="s">
        <v>2</v>
      </c>
      <c r="C180" s="9" t="s">
        <v>211</v>
      </c>
    </row>
    <row r="181" spans="1:7" x14ac:dyDescent="0.25">
      <c r="A181" s="9" t="s">
        <v>110</v>
      </c>
      <c r="B181" s="9" t="s">
        <v>2</v>
      </c>
      <c r="C181" s="9" t="s">
        <v>208</v>
      </c>
    </row>
    <row r="182" spans="1:7" x14ac:dyDescent="0.25">
      <c r="A182" s="9" t="s">
        <v>110</v>
      </c>
      <c r="B182" s="9" t="s">
        <v>2</v>
      </c>
      <c r="C182" s="9" t="s">
        <v>209</v>
      </c>
    </row>
    <row r="183" spans="1:7" x14ac:dyDescent="0.25">
      <c r="A183" s="9" t="s">
        <v>110</v>
      </c>
      <c r="B183" s="9" t="s">
        <v>2</v>
      </c>
      <c r="C183" s="9" t="s">
        <v>206</v>
      </c>
    </row>
    <row r="184" spans="1:7" x14ac:dyDescent="0.25">
      <c r="A184" s="9" t="s">
        <v>110</v>
      </c>
      <c r="B184" s="9" t="s">
        <v>2</v>
      </c>
      <c r="C184" s="9" t="s">
        <v>128</v>
      </c>
    </row>
    <row r="185" spans="1:7" x14ac:dyDescent="0.25">
      <c r="A185" s="9" t="s">
        <v>110</v>
      </c>
      <c r="B185" s="9" t="s">
        <v>2</v>
      </c>
      <c r="C185" s="9" t="s">
        <v>129</v>
      </c>
    </row>
    <row r="186" spans="1:7" x14ac:dyDescent="0.25">
      <c r="A186" s="9" t="s">
        <v>110</v>
      </c>
      <c r="B186" s="9" t="s">
        <v>2</v>
      </c>
      <c r="C186" s="9" t="s">
        <v>243</v>
      </c>
    </row>
    <row r="187" spans="1:7" x14ac:dyDescent="0.25">
      <c r="A187" s="9" t="s">
        <v>110</v>
      </c>
      <c r="B187" s="9" t="s">
        <v>2</v>
      </c>
      <c r="C187" s="9" t="s">
        <v>210</v>
      </c>
    </row>
    <row r="188" spans="1:7" x14ac:dyDescent="0.25">
      <c r="A188" s="9" t="s">
        <v>110</v>
      </c>
      <c r="B188" s="9" t="s">
        <v>2</v>
      </c>
      <c r="C188" s="9" t="s">
        <v>258</v>
      </c>
    </row>
    <row r="189" spans="1:7" x14ac:dyDescent="0.25">
      <c r="A189" s="9" t="s">
        <v>110</v>
      </c>
      <c r="B189" s="9" t="s">
        <v>2</v>
      </c>
      <c r="C189" s="9" t="s">
        <v>62</v>
      </c>
    </row>
    <row r="190" spans="1:7" x14ac:dyDescent="0.25">
      <c r="A190" s="9" t="s">
        <v>110</v>
      </c>
      <c r="B190" s="9" t="s">
        <v>2</v>
      </c>
      <c r="C190" s="9" t="s">
        <v>63</v>
      </c>
    </row>
    <row r="191" spans="1:7" ht="15" customHeight="1" x14ac:dyDescent="0.25">
      <c r="A191" s="9" t="s">
        <v>110</v>
      </c>
      <c r="B191" s="9" t="s">
        <v>2</v>
      </c>
      <c r="C191" s="9" t="s">
        <v>204</v>
      </c>
      <c r="D191" s="9" t="s">
        <v>218</v>
      </c>
      <c r="E191" s="9" t="s">
        <v>261</v>
      </c>
      <c r="F191" s="9" t="s">
        <v>252</v>
      </c>
      <c r="G191" s="9">
        <v>150</v>
      </c>
    </row>
    <row r="192" spans="1:7" x14ac:dyDescent="0.25">
      <c r="A192" s="9" t="s">
        <v>110</v>
      </c>
      <c r="B192" s="9" t="s">
        <v>2</v>
      </c>
      <c r="C192" s="9" t="s">
        <v>206</v>
      </c>
    </row>
    <row r="193" spans="1:7" x14ac:dyDescent="0.25">
      <c r="A193" s="9" t="s">
        <v>110</v>
      </c>
      <c r="B193" s="9" t="s">
        <v>2</v>
      </c>
      <c r="C193" s="9" t="s">
        <v>211</v>
      </c>
    </row>
    <row r="194" spans="1:7" x14ac:dyDescent="0.25">
      <c r="A194" s="9" t="s">
        <v>110</v>
      </c>
      <c r="B194" s="9" t="s">
        <v>2</v>
      </c>
      <c r="C194" s="9" t="s">
        <v>208</v>
      </c>
    </row>
    <row r="195" spans="1:7" x14ac:dyDescent="0.25">
      <c r="A195" s="9" t="s">
        <v>110</v>
      </c>
      <c r="B195" s="9" t="s">
        <v>2</v>
      </c>
      <c r="C195" s="9" t="s">
        <v>209</v>
      </c>
    </row>
    <row r="196" spans="1:7" x14ac:dyDescent="0.25">
      <c r="A196" s="9" t="s">
        <v>110</v>
      </c>
      <c r="B196" s="9" t="s">
        <v>2</v>
      </c>
      <c r="C196" s="9" t="s">
        <v>62</v>
      </c>
    </row>
    <row r="197" spans="1:7" x14ac:dyDescent="0.25">
      <c r="A197" s="9" t="s">
        <v>110</v>
      </c>
      <c r="B197" s="9" t="s">
        <v>2</v>
      </c>
      <c r="C197" s="9" t="s">
        <v>129</v>
      </c>
    </row>
    <row r="198" spans="1:7" x14ac:dyDescent="0.25">
      <c r="A198" s="9" t="s">
        <v>110</v>
      </c>
      <c r="B198" s="9" t="s">
        <v>2</v>
      </c>
      <c r="C198" s="9" t="s">
        <v>128</v>
      </c>
    </row>
    <row r="199" spans="1:7" x14ac:dyDescent="0.25">
      <c r="A199" s="9" t="s">
        <v>110</v>
      </c>
      <c r="B199" s="9" t="s">
        <v>2</v>
      </c>
      <c r="C199" s="9" t="s">
        <v>231</v>
      </c>
    </row>
    <row r="200" spans="1:7" ht="15" customHeight="1" x14ac:dyDescent="0.25">
      <c r="A200" s="9" t="s">
        <v>110</v>
      </c>
      <c r="B200" s="9" t="s">
        <v>2</v>
      </c>
      <c r="C200" s="9" t="s">
        <v>204</v>
      </c>
      <c r="D200" s="9" t="s">
        <v>218</v>
      </c>
      <c r="E200" s="9" t="s">
        <v>263</v>
      </c>
      <c r="F200" s="9" t="s">
        <v>235</v>
      </c>
      <c r="G200" s="9">
        <v>150</v>
      </c>
    </row>
    <row r="201" spans="1:7" x14ac:dyDescent="0.25">
      <c r="A201" s="9" t="s">
        <v>110</v>
      </c>
      <c r="B201" s="9" t="s">
        <v>2</v>
      </c>
      <c r="C201" s="9" t="s">
        <v>211</v>
      </c>
    </row>
    <row r="202" spans="1:7" x14ac:dyDescent="0.25">
      <c r="A202" s="9" t="s">
        <v>110</v>
      </c>
      <c r="B202" s="9" t="s">
        <v>2</v>
      </c>
      <c r="C202" s="9" t="s">
        <v>208</v>
      </c>
    </row>
    <row r="203" spans="1:7" x14ac:dyDescent="0.25">
      <c r="A203" s="9" t="s">
        <v>110</v>
      </c>
      <c r="B203" s="9" t="s">
        <v>2</v>
      </c>
      <c r="C203" s="9" t="s">
        <v>209</v>
      </c>
    </row>
    <row r="204" spans="1:7" x14ac:dyDescent="0.25">
      <c r="A204" s="9" t="s">
        <v>110</v>
      </c>
      <c r="B204" s="9" t="s">
        <v>2</v>
      </c>
      <c r="C204" s="9" t="s">
        <v>62</v>
      </c>
    </row>
    <row r="205" spans="1:7" x14ac:dyDescent="0.25">
      <c r="A205" s="9" t="s">
        <v>110</v>
      </c>
      <c r="B205" s="9" t="s">
        <v>2</v>
      </c>
      <c r="C205" s="9" t="s">
        <v>206</v>
      </c>
    </row>
    <row r="206" spans="1:7" x14ac:dyDescent="0.25">
      <c r="A206" s="9" t="s">
        <v>110</v>
      </c>
      <c r="B206" s="9" t="s">
        <v>2</v>
      </c>
      <c r="C206" s="9" t="s">
        <v>129</v>
      </c>
    </row>
    <row r="207" spans="1:7" x14ac:dyDescent="0.25">
      <c r="A207" s="9" t="s">
        <v>110</v>
      </c>
      <c r="B207" s="9" t="s">
        <v>2</v>
      </c>
      <c r="C207" s="9" t="s">
        <v>128</v>
      </c>
    </row>
    <row r="208" spans="1:7" x14ac:dyDescent="0.25">
      <c r="A208" s="9" t="s">
        <v>110</v>
      </c>
      <c r="B208" s="9" t="s">
        <v>2</v>
      </c>
      <c r="C208" s="9" t="s">
        <v>231</v>
      </c>
    </row>
    <row r="209" spans="1:7" ht="15" customHeight="1" x14ac:dyDescent="0.25">
      <c r="A209" s="9" t="s">
        <v>110</v>
      </c>
      <c r="B209" s="9" t="s">
        <v>2</v>
      </c>
      <c r="C209" s="9" t="s">
        <v>128</v>
      </c>
      <c r="D209" s="9" t="s">
        <v>218</v>
      </c>
      <c r="E209" s="9" t="s">
        <v>265</v>
      </c>
      <c r="F209" s="9" t="s">
        <v>255</v>
      </c>
      <c r="G209" s="9">
        <v>159</v>
      </c>
    </row>
    <row r="210" spans="1:7" x14ac:dyDescent="0.25">
      <c r="A210" s="9" t="s">
        <v>110</v>
      </c>
      <c r="B210" s="9" t="s">
        <v>2</v>
      </c>
      <c r="C210" s="9" t="s">
        <v>211</v>
      </c>
    </row>
    <row r="211" spans="1:7" x14ac:dyDescent="0.25">
      <c r="A211" s="9" t="s">
        <v>110</v>
      </c>
      <c r="B211" s="9" t="s">
        <v>2</v>
      </c>
      <c r="C211" s="9" t="s">
        <v>208</v>
      </c>
    </row>
    <row r="212" spans="1:7" x14ac:dyDescent="0.25">
      <c r="A212" s="9" t="s">
        <v>110</v>
      </c>
      <c r="B212" s="9" t="s">
        <v>2</v>
      </c>
      <c r="C212" s="9" t="s">
        <v>209</v>
      </c>
    </row>
    <row r="213" spans="1:7" x14ac:dyDescent="0.25">
      <c r="A213" s="9" t="s">
        <v>110</v>
      </c>
      <c r="B213" s="9" t="s">
        <v>2</v>
      </c>
      <c r="C213" s="9" t="s">
        <v>62</v>
      </c>
    </row>
    <row r="214" spans="1:7" x14ac:dyDescent="0.25">
      <c r="A214" s="9" t="s">
        <v>110</v>
      </c>
      <c r="B214" s="9" t="s">
        <v>2</v>
      </c>
      <c r="C214" s="9" t="s">
        <v>129</v>
      </c>
    </row>
    <row r="215" spans="1:7" x14ac:dyDescent="0.25">
      <c r="A215" s="9" t="s">
        <v>110</v>
      </c>
      <c r="B215" s="9" t="s">
        <v>2</v>
      </c>
      <c r="C215" s="9" t="s">
        <v>206</v>
      </c>
    </row>
    <row r="216" spans="1:7" x14ac:dyDescent="0.25">
      <c r="A216" s="9" t="s">
        <v>110</v>
      </c>
      <c r="B216" s="9" t="s">
        <v>2</v>
      </c>
      <c r="C216" s="9" t="s">
        <v>212</v>
      </c>
    </row>
    <row r="217" spans="1:7" x14ac:dyDescent="0.25">
      <c r="A217" s="9" t="s">
        <v>110</v>
      </c>
      <c r="B217" s="9" t="s">
        <v>2</v>
      </c>
      <c r="C217" s="9" t="s">
        <v>257</v>
      </c>
    </row>
    <row r="218" spans="1:7" x14ac:dyDescent="0.25">
      <c r="A218" s="9" t="s">
        <v>110</v>
      </c>
      <c r="B218" s="9" t="s">
        <v>5</v>
      </c>
      <c r="C218" s="9" t="s">
        <v>204</v>
      </c>
      <c r="D218" s="9" t="s">
        <v>214</v>
      </c>
      <c r="E218" s="9" t="s">
        <v>203</v>
      </c>
      <c r="F218" s="9" t="s">
        <v>284</v>
      </c>
      <c r="G218" s="9">
        <v>210</v>
      </c>
    </row>
    <row r="219" spans="1:7" x14ac:dyDescent="0.25">
      <c r="A219" s="9" t="s">
        <v>110</v>
      </c>
      <c r="B219" s="9" t="s">
        <v>5</v>
      </c>
      <c r="C219" s="9" t="s">
        <v>205</v>
      </c>
    </row>
    <row r="220" spans="1:7" x14ac:dyDescent="0.25">
      <c r="A220" s="9" t="s">
        <v>110</v>
      </c>
      <c r="B220" s="9" t="s">
        <v>5</v>
      </c>
      <c r="C220" s="9" t="s">
        <v>59</v>
      </c>
    </row>
    <row r="221" spans="1:7" x14ac:dyDescent="0.25">
      <c r="A221" s="9" t="s">
        <v>110</v>
      </c>
      <c r="B221" s="9" t="s">
        <v>5</v>
      </c>
      <c r="C221" s="9" t="s">
        <v>54</v>
      </c>
    </row>
    <row r="222" spans="1:7" x14ac:dyDescent="0.25">
      <c r="A222" s="9" t="s">
        <v>110</v>
      </c>
      <c r="B222" s="9" t="s">
        <v>5</v>
      </c>
      <c r="C222" s="9" t="s">
        <v>61</v>
      </c>
    </row>
    <row r="223" spans="1:7" x14ac:dyDescent="0.25">
      <c r="A223" s="9" t="s">
        <v>110</v>
      </c>
      <c r="B223" s="9" t="s">
        <v>5</v>
      </c>
      <c r="C223" s="9" t="s">
        <v>62</v>
      </c>
    </row>
    <row r="224" spans="1:7" x14ac:dyDescent="0.25">
      <c r="A224" s="9" t="s">
        <v>110</v>
      </c>
      <c r="B224" s="9" t="s">
        <v>5</v>
      </c>
      <c r="C224" s="9" t="s">
        <v>211</v>
      </c>
    </row>
    <row r="225" spans="1:7" x14ac:dyDescent="0.25">
      <c r="A225" s="9" t="s">
        <v>110</v>
      </c>
      <c r="B225" s="9" t="s">
        <v>5</v>
      </c>
      <c r="C225" s="9" t="s">
        <v>208</v>
      </c>
    </row>
    <row r="226" spans="1:7" x14ac:dyDescent="0.25">
      <c r="A226" s="9" t="s">
        <v>110</v>
      </c>
      <c r="B226" s="9" t="s">
        <v>5</v>
      </c>
      <c r="C226" s="9" t="s">
        <v>209</v>
      </c>
    </row>
    <row r="227" spans="1:7" x14ac:dyDescent="0.25">
      <c r="A227" s="9" t="s">
        <v>110</v>
      </c>
      <c r="B227" s="9" t="s">
        <v>5</v>
      </c>
      <c r="C227" s="9" t="s">
        <v>215</v>
      </c>
    </row>
    <row r="228" spans="1:7" x14ac:dyDescent="0.25">
      <c r="A228" s="9" t="s">
        <v>110</v>
      </c>
      <c r="B228" s="9" t="s">
        <v>5</v>
      </c>
      <c r="C228" s="9" t="s">
        <v>206</v>
      </c>
    </row>
    <row r="229" spans="1:7" x14ac:dyDescent="0.25">
      <c r="A229" s="9" t="s">
        <v>110</v>
      </c>
      <c r="B229" s="9" t="s">
        <v>5</v>
      </c>
      <c r="C229" s="9" t="s">
        <v>129</v>
      </c>
    </row>
    <row r="230" spans="1:7" x14ac:dyDescent="0.25">
      <c r="A230" s="9" t="s">
        <v>110</v>
      </c>
      <c r="B230" s="9" t="s">
        <v>5</v>
      </c>
      <c r="C230" s="9" t="s">
        <v>210</v>
      </c>
    </row>
    <row r="231" spans="1:7" x14ac:dyDescent="0.25">
      <c r="A231" s="9" t="s">
        <v>110</v>
      </c>
      <c r="B231" s="9" t="s">
        <v>5</v>
      </c>
      <c r="C231" s="9" t="s">
        <v>87</v>
      </c>
    </row>
    <row r="232" spans="1:7" x14ac:dyDescent="0.25">
      <c r="A232" s="9" t="s">
        <v>110</v>
      </c>
      <c r="B232" s="9" t="s">
        <v>5</v>
      </c>
      <c r="C232" s="9" t="s">
        <v>128</v>
      </c>
    </row>
    <row r="233" spans="1:7" ht="15" customHeight="1" x14ac:dyDescent="0.25">
      <c r="A233" s="9" t="s">
        <v>110</v>
      </c>
      <c r="B233" s="9" t="s">
        <v>5</v>
      </c>
      <c r="C233" s="9" t="s">
        <v>647</v>
      </c>
      <c r="D233" s="9" t="s">
        <v>227</v>
      </c>
      <c r="E233" s="9" t="s">
        <v>726</v>
      </c>
      <c r="F233" s="9" t="s">
        <v>651</v>
      </c>
      <c r="G233" s="9">
        <v>150</v>
      </c>
    </row>
    <row r="234" spans="1:7" x14ac:dyDescent="0.25">
      <c r="A234" s="9" t="s">
        <v>110</v>
      </c>
      <c r="B234" s="9" t="s">
        <v>5</v>
      </c>
      <c r="C234" s="9" t="s">
        <v>234</v>
      </c>
    </row>
    <row r="235" spans="1:7" x14ac:dyDescent="0.25">
      <c r="A235" s="9" t="s">
        <v>110</v>
      </c>
      <c r="B235" s="9" t="s">
        <v>5</v>
      </c>
      <c r="C235" s="9" t="s">
        <v>290</v>
      </c>
    </row>
    <row r="236" spans="1:7" x14ac:dyDescent="0.25">
      <c r="A236" s="9" t="s">
        <v>110</v>
      </c>
      <c r="B236" s="9" t="s">
        <v>5</v>
      </c>
      <c r="C236" s="9" t="s">
        <v>243</v>
      </c>
    </row>
    <row r="237" spans="1:7" x14ac:dyDescent="0.25">
      <c r="A237" s="9" t="s">
        <v>110</v>
      </c>
      <c r="B237" s="9" t="s">
        <v>5</v>
      </c>
      <c r="C237" s="9" t="s">
        <v>242</v>
      </c>
    </row>
    <row r="238" spans="1:7" x14ac:dyDescent="0.25">
      <c r="A238" s="9" t="s">
        <v>110</v>
      </c>
      <c r="B238" s="9" t="s">
        <v>5</v>
      </c>
      <c r="C238" s="9" t="s">
        <v>648</v>
      </c>
    </row>
    <row r="239" spans="1:7" x14ac:dyDescent="0.25">
      <c r="A239" s="9" t="s">
        <v>110</v>
      </c>
      <c r="B239" s="9" t="s">
        <v>5</v>
      </c>
      <c r="C239" s="9" t="s">
        <v>63</v>
      </c>
    </row>
    <row r="240" spans="1:7" x14ac:dyDescent="0.25">
      <c r="A240" s="9" t="s">
        <v>110</v>
      </c>
      <c r="B240" s="9" t="s">
        <v>5</v>
      </c>
      <c r="C240" s="9" t="s">
        <v>360</v>
      </c>
    </row>
    <row r="241" spans="1:7" x14ac:dyDescent="0.25">
      <c r="A241" s="9" t="s">
        <v>110</v>
      </c>
      <c r="B241" s="9" t="s">
        <v>5</v>
      </c>
      <c r="C241" s="9" t="s">
        <v>327</v>
      </c>
    </row>
    <row r="242" spans="1:7" x14ac:dyDescent="0.25">
      <c r="A242" s="9" t="s">
        <v>110</v>
      </c>
      <c r="B242" s="9" t="s">
        <v>5</v>
      </c>
      <c r="C242" s="9" t="s">
        <v>296</v>
      </c>
    </row>
    <row r="243" spans="1:7" x14ac:dyDescent="0.25">
      <c r="A243" s="9" t="s">
        <v>110</v>
      </c>
      <c r="B243" s="9" t="s">
        <v>5</v>
      </c>
      <c r="C243" s="9" t="s">
        <v>211</v>
      </c>
    </row>
    <row r="244" spans="1:7" x14ac:dyDescent="0.25">
      <c r="A244" s="9" t="s">
        <v>110</v>
      </c>
      <c r="B244" s="9" t="s">
        <v>5</v>
      </c>
      <c r="C244" s="9" t="s">
        <v>208</v>
      </c>
    </row>
    <row r="245" spans="1:7" x14ac:dyDescent="0.25">
      <c r="A245" s="9" t="s">
        <v>110</v>
      </c>
      <c r="B245" s="9" t="s">
        <v>5</v>
      </c>
      <c r="C245" s="9" t="s">
        <v>209</v>
      </c>
    </row>
    <row r="246" spans="1:7" x14ac:dyDescent="0.25">
      <c r="A246" s="9" t="s">
        <v>110</v>
      </c>
      <c r="B246" s="9" t="s">
        <v>5</v>
      </c>
      <c r="C246" s="9" t="s">
        <v>215</v>
      </c>
    </row>
    <row r="247" spans="1:7" x14ac:dyDescent="0.25">
      <c r="A247" s="9" t="s">
        <v>110</v>
      </c>
      <c r="B247" s="9" t="s">
        <v>5</v>
      </c>
      <c r="C247" s="9" t="s">
        <v>206</v>
      </c>
    </row>
    <row r="248" spans="1:7" x14ac:dyDescent="0.25">
      <c r="A248" s="9" t="s">
        <v>110</v>
      </c>
      <c r="B248" s="9" t="s">
        <v>5</v>
      </c>
      <c r="C248" s="9" t="s">
        <v>129</v>
      </c>
    </row>
    <row r="249" spans="1:7" x14ac:dyDescent="0.25">
      <c r="A249" s="9" t="s">
        <v>110</v>
      </c>
      <c r="B249" s="9" t="s">
        <v>5</v>
      </c>
      <c r="C249" s="9" t="s">
        <v>128</v>
      </c>
    </row>
    <row r="250" spans="1:7" x14ac:dyDescent="0.25">
      <c r="A250" s="9" t="s">
        <v>110</v>
      </c>
      <c r="B250" s="9" t="s">
        <v>5</v>
      </c>
      <c r="C250" s="9" t="s">
        <v>210</v>
      </c>
    </row>
    <row r="251" spans="1:7" x14ac:dyDescent="0.25">
      <c r="A251" s="9" t="s">
        <v>110</v>
      </c>
      <c r="B251" s="9" t="s">
        <v>5</v>
      </c>
      <c r="C251" s="9" t="s">
        <v>87</v>
      </c>
    </row>
    <row r="252" spans="1:7" ht="15" customHeight="1" x14ac:dyDescent="0.25">
      <c r="A252" s="9" t="s">
        <v>110</v>
      </c>
      <c r="B252" s="9" t="s">
        <v>5</v>
      </c>
      <c r="C252" s="9" t="s">
        <v>290</v>
      </c>
      <c r="D252" s="9" t="s">
        <v>218</v>
      </c>
      <c r="E252" s="9" t="s">
        <v>727</v>
      </c>
      <c r="F252" s="9" t="s">
        <v>652</v>
      </c>
      <c r="G252" s="9">
        <v>90</v>
      </c>
    </row>
    <row r="253" spans="1:7" x14ac:dyDescent="0.25">
      <c r="A253" s="9" t="s">
        <v>110</v>
      </c>
      <c r="B253" s="9" t="s">
        <v>5</v>
      </c>
      <c r="C253" s="9" t="s">
        <v>296</v>
      </c>
    </row>
    <row r="254" spans="1:7" x14ac:dyDescent="0.25">
      <c r="A254" s="9" t="s">
        <v>110</v>
      </c>
      <c r="B254" s="9" t="s">
        <v>5</v>
      </c>
      <c r="C254" s="9" t="s">
        <v>211</v>
      </c>
    </row>
    <row r="255" spans="1:7" x14ac:dyDescent="0.25">
      <c r="A255" s="9" t="s">
        <v>110</v>
      </c>
      <c r="B255" s="9" t="s">
        <v>5</v>
      </c>
      <c r="C255" s="9" t="s">
        <v>208</v>
      </c>
    </row>
    <row r="256" spans="1:7" x14ac:dyDescent="0.25">
      <c r="A256" s="9" t="s">
        <v>110</v>
      </c>
      <c r="B256" s="9" t="s">
        <v>5</v>
      </c>
      <c r="C256" s="9" t="s">
        <v>209</v>
      </c>
    </row>
    <row r="257" spans="1:7" x14ac:dyDescent="0.25">
      <c r="A257" s="9" t="s">
        <v>110</v>
      </c>
      <c r="B257" s="9" t="s">
        <v>5</v>
      </c>
      <c r="C257" s="9" t="s">
        <v>215</v>
      </c>
    </row>
    <row r="258" spans="1:7" x14ac:dyDescent="0.25">
      <c r="A258" s="9" t="s">
        <v>110</v>
      </c>
      <c r="B258" s="9" t="s">
        <v>5</v>
      </c>
      <c r="C258" s="9" t="s">
        <v>206</v>
      </c>
    </row>
    <row r="259" spans="1:7" x14ac:dyDescent="0.25">
      <c r="A259" s="9" t="s">
        <v>110</v>
      </c>
      <c r="B259" s="9" t="s">
        <v>5</v>
      </c>
      <c r="C259" s="9" t="s">
        <v>129</v>
      </c>
    </row>
    <row r="260" spans="1:7" x14ac:dyDescent="0.25">
      <c r="A260" s="9" t="s">
        <v>110</v>
      </c>
      <c r="B260" s="9" t="s">
        <v>5</v>
      </c>
      <c r="C260" s="9" t="s">
        <v>128</v>
      </c>
    </row>
    <row r="261" spans="1:7" x14ac:dyDescent="0.25">
      <c r="A261" s="9" t="s">
        <v>110</v>
      </c>
      <c r="B261" s="9" t="s">
        <v>5</v>
      </c>
      <c r="C261" s="9" t="s">
        <v>210</v>
      </c>
    </row>
    <row r="262" spans="1:7" x14ac:dyDescent="0.25">
      <c r="A262" s="9" t="s">
        <v>110</v>
      </c>
      <c r="B262" s="9" t="s">
        <v>5</v>
      </c>
      <c r="C262" s="9" t="s">
        <v>87</v>
      </c>
    </row>
    <row r="263" spans="1:7" x14ac:dyDescent="0.25">
      <c r="A263" s="9" t="s">
        <v>110</v>
      </c>
      <c r="B263" s="9" t="s">
        <v>5</v>
      </c>
      <c r="C263" s="9" t="s">
        <v>290</v>
      </c>
      <c r="D263" s="9" t="s">
        <v>214</v>
      </c>
      <c r="E263" s="9" t="s">
        <v>298</v>
      </c>
      <c r="F263" s="9" t="s">
        <v>297</v>
      </c>
      <c r="G263" s="9">
        <v>210</v>
      </c>
    </row>
    <row r="264" spans="1:7" x14ac:dyDescent="0.25">
      <c r="A264" s="9" t="s">
        <v>110</v>
      </c>
      <c r="B264" s="9" t="s">
        <v>5</v>
      </c>
      <c r="C264" s="9" t="s">
        <v>291</v>
      </c>
    </row>
    <row r="265" spans="1:7" x14ac:dyDescent="0.25">
      <c r="A265" s="9" t="s">
        <v>110</v>
      </c>
      <c r="B265" s="9" t="s">
        <v>5</v>
      </c>
      <c r="C265" s="9" t="s">
        <v>292</v>
      </c>
    </row>
    <row r="266" spans="1:7" x14ac:dyDescent="0.25">
      <c r="A266" s="9" t="s">
        <v>110</v>
      </c>
      <c r="B266" s="9" t="s">
        <v>5</v>
      </c>
      <c r="C266" s="9" t="s">
        <v>296</v>
      </c>
    </row>
    <row r="267" spans="1:7" x14ac:dyDescent="0.25">
      <c r="A267" s="9" t="s">
        <v>110</v>
      </c>
      <c r="B267" s="9" t="s">
        <v>5</v>
      </c>
      <c r="C267" s="9" t="s">
        <v>211</v>
      </c>
    </row>
    <row r="268" spans="1:7" x14ac:dyDescent="0.25">
      <c r="A268" s="9" t="s">
        <v>110</v>
      </c>
      <c r="B268" s="9" t="s">
        <v>5</v>
      </c>
      <c r="C268" s="9" t="s">
        <v>208</v>
      </c>
    </row>
    <row r="269" spans="1:7" x14ac:dyDescent="0.25">
      <c r="A269" s="9" t="s">
        <v>110</v>
      </c>
      <c r="B269" s="9" t="s">
        <v>5</v>
      </c>
      <c r="C269" s="9" t="s">
        <v>209</v>
      </c>
    </row>
    <row r="270" spans="1:7" x14ac:dyDescent="0.25">
      <c r="A270" s="9" t="s">
        <v>110</v>
      </c>
      <c r="B270" s="9" t="s">
        <v>5</v>
      </c>
      <c r="C270" s="9" t="s">
        <v>215</v>
      </c>
    </row>
    <row r="271" spans="1:7" x14ac:dyDescent="0.25">
      <c r="A271" s="9" t="s">
        <v>110</v>
      </c>
      <c r="B271" s="9" t="s">
        <v>5</v>
      </c>
      <c r="C271" s="9" t="s">
        <v>206</v>
      </c>
    </row>
    <row r="272" spans="1:7" x14ac:dyDescent="0.25">
      <c r="A272" s="9" t="s">
        <v>110</v>
      </c>
      <c r="B272" s="9" t="s">
        <v>5</v>
      </c>
      <c r="C272" s="9" t="s">
        <v>129</v>
      </c>
    </row>
    <row r="273" spans="1:7" x14ac:dyDescent="0.25">
      <c r="A273" s="9" t="s">
        <v>110</v>
      </c>
      <c r="B273" s="9" t="s">
        <v>5</v>
      </c>
      <c r="C273" s="9" t="s">
        <v>210</v>
      </c>
    </row>
    <row r="274" spans="1:7" x14ac:dyDescent="0.25">
      <c r="A274" s="9" t="s">
        <v>110</v>
      </c>
      <c r="B274" s="9" t="s">
        <v>5</v>
      </c>
      <c r="C274" s="9" t="s">
        <v>87</v>
      </c>
    </row>
    <row r="275" spans="1:7" x14ac:dyDescent="0.25">
      <c r="A275" s="9" t="s">
        <v>110</v>
      </c>
      <c r="B275" s="9" t="s">
        <v>5</v>
      </c>
      <c r="C275" s="9" t="s">
        <v>128</v>
      </c>
    </row>
    <row r="276" spans="1:7" ht="15" customHeight="1" x14ac:dyDescent="0.25">
      <c r="A276" s="9" t="s">
        <v>110</v>
      </c>
      <c r="B276" s="9" t="s">
        <v>5</v>
      </c>
      <c r="C276" s="9" t="s">
        <v>229</v>
      </c>
      <c r="D276" s="9" t="s">
        <v>227</v>
      </c>
      <c r="E276" s="9" t="s">
        <v>275</v>
      </c>
      <c r="F276" s="9" t="s">
        <v>226</v>
      </c>
      <c r="G276" s="9">
        <v>240</v>
      </c>
    </row>
    <row r="277" spans="1:7" x14ac:dyDescent="0.25">
      <c r="A277" s="9" t="s">
        <v>110</v>
      </c>
      <c r="B277" s="9" t="s">
        <v>5</v>
      </c>
      <c r="C277" s="9" t="s">
        <v>234</v>
      </c>
    </row>
    <row r="278" spans="1:7" x14ac:dyDescent="0.25">
      <c r="A278" s="9" t="s">
        <v>110</v>
      </c>
      <c r="B278" s="9" t="s">
        <v>5</v>
      </c>
      <c r="C278" s="9" t="s">
        <v>211</v>
      </c>
    </row>
    <row r="279" spans="1:7" x14ac:dyDescent="0.25">
      <c r="A279" s="9" t="s">
        <v>110</v>
      </c>
      <c r="B279" s="9" t="s">
        <v>5</v>
      </c>
      <c r="C279" s="9" t="s">
        <v>208</v>
      </c>
    </row>
    <row r="280" spans="1:7" x14ac:dyDescent="0.25">
      <c r="A280" s="9" t="s">
        <v>110</v>
      </c>
      <c r="B280" s="9" t="s">
        <v>5</v>
      </c>
      <c r="C280" s="9" t="s">
        <v>209</v>
      </c>
    </row>
    <row r="281" spans="1:7" x14ac:dyDescent="0.25">
      <c r="A281" s="9" t="s">
        <v>110</v>
      </c>
      <c r="B281" s="9" t="s">
        <v>5</v>
      </c>
      <c r="C281" s="9" t="s">
        <v>215</v>
      </c>
    </row>
    <row r="282" spans="1:7" x14ac:dyDescent="0.25">
      <c r="A282" s="9" t="s">
        <v>110</v>
      </c>
      <c r="B282" s="9" t="s">
        <v>5</v>
      </c>
      <c r="C282" s="9" t="s">
        <v>87</v>
      </c>
    </row>
    <row r="283" spans="1:7" x14ac:dyDescent="0.25">
      <c r="A283" s="9" t="s">
        <v>110</v>
      </c>
      <c r="B283" s="9" t="s">
        <v>5</v>
      </c>
      <c r="C283" s="9" t="s">
        <v>129</v>
      </c>
    </row>
    <row r="284" spans="1:7" x14ac:dyDescent="0.25">
      <c r="A284" s="9" t="s">
        <v>110</v>
      </c>
      <c r="B284" s="9" t="s">
        <v>5</v>
      </c>
      <c r="C284" s="9" t="s">
        <v>128</v>
      </c>
    </row>
    <row r="285" spans="1:7" x14ac:dyDescent="0.25">
      <c r="A285" s="9" t="s">
        <v>110</v>
      </c>
      <c r="B285" s="9" t="s">
        <v>5</v>
      </c>
      <c r="C285" s="9" t="s">
        <v>230</v>
      </c>
    </row>
    <row r="286" spans="1:7" ht="15" customHeight="1" x14ac:dyDescent="0.25">
      <c r="A286" s="9" t="s">
        <v>110</v>
      </c>
      <c r="B286" s="9" t="s">
        <v>5</v>
      </c>
      <c r="C286" s="9" t="s">
        <v>242</v>
      </c>
      <c r="D286" s="9" t="s">
        <v>227</v>
      </c>
      <c r="E286" s="9" t="s">
        <v>288</v>
      </c>
      <c r="F286" s="9" t="s">
        <v>240</v>
      </c>
      <c r="G286" s="9">
        <v>240</v>
      </c>
    </row>
    <row r="287" spans="1:7" x14ac:dyDescent="0.25">
      <c r="A287" s="9" t="s">
        <v>110</v>
      </c>
      <c r="B287" s="9" t="s">
        <v>5</v>
      </c>
      <c r="C287" s="9" t="s">
        <v>276</v>
      </c>
    </row>
    <row r="288" spans="1:7" x14ac:dyDescent="0.25">
      <c r="A288" s="9" t="s">
        <v>110</v>
      </c>
      <c r="B288" s="9" t="s">
        <v>5</v>
      </c>
      <c r="C288" s="9" t="s">
        <v>211</v>
      </c>
    </row>
    <row r="289" spans="1:7" x14ac:dyDescent="0.25">
      <c r="A289" s="9" t="s">
        <v>110</v>
      </c>
      <c r="B289" s="9" t="s">
        <v>5</v>
      </c>
      <c r="C289" s="9" t="s">
        <v>208</v>
      </c>
    </row>
    <row r="290" spans="1:7" x14ac:dyDescent="0.25">
      <c r="A290" s="9" t="s">
        <v>110</v>
      </c>
      <c r="B290" s="9" t="s">
        <v>5</v>
      </c>
      <c r="C290" s="9" t="s">
        <v>209</v>
      </c>
    </row>
    <row r="291" spans="1:7" x14ac:dyDescent="0.25">
      <c r="A291" s="9" t="s">
        <v>110</v>
      </c>
      <c r="B291" s="9" t="s">
        <v>5</v>
      </c>
      <c r="C291" s="9" t="s">
        <v>215</v>
      </c>
    </row>
    <row r="292" spans="1:7" x14ac:dyDescent="0.25">
      <c r="A292" s="9" t="s">
        <v>110</v>
      </c>
      <c r="B292" s="9" t="s">
        <v>5</v>
      </c>
      <c r="C292" s="9" t="s">
        <v>87</v>
      </c>
    </row>
    <row r="293" spans="1:7" x14ac:dyDescent="0.25">
      <c r="A293" s="9" t="s">
        <v>110</v>
      </c>
      <c r="B293" s="9" t="s">
        <v>5</v>
      </c>
      <c r="C293" s="9" t="s">
        <v>129</v>
      </c>
    </row>
    <row r="294" spans="1:7" x14ac:dyDescent="0.25">
      <c r="A294" s="9" t="s">
        <v>110</v>
      </c>
      <c r="B294" s="9" t="s">
        <v>5</v>
      </c>
      <c r="C294" s="9" t="s">
        <v>128</v>
      </c>
    </row>
    <row r="295" spans="1:7" x14ac:dyDescent="0.25">
      <c r="A295" s="9" t="s">
        <v>110</v>
      </c>
      <c r="B295" s="9" t="s">
        <v>5</v>
      </c>
      <c r="C295" s="9" t="s">
        <v>243</v>
      </c>
    </row>
    <row r="296" spans="1:7" ht="15" customHeight="1" x14ac:dyDescent="0.25">
      <c r="A296" s="9" t="s">
        <v>110</v>
      </c>
      <c r="B296" s="9" t="s">
        <v>5</v>
      </c>
      <c r="C296" s="9" t="s">
        <v>204</v>
      </c>
      <c r="D296" s="9" t="s">
        <v>227</v>
      </c>
      <c r="E296" s="9" t="s">
        <v>272</v>
      </c>
      <c r="F296" s="9" t="s">
        <v>246</v>
      </c>
      <c r="G296" s="9">
        <v>240</v>
      </c>
    </row>
    <row r="297" spans="1:7" x14ac:dyDescent="0.25">
      <c r="A297" s="9" t="s">
        <v>110</v>
      </c>
      <c r="B297" s="9" t="s">
        <v>5</v>
      </c>
      <c r="C297" s="9" t="s">
        <v>211</v>
      </c>
    </row>
    <row r="298" spans="1:7" x14ac:dyDescent="0.25">
      <c r="A298" s="9" t="s">
        <v>110</v>
      </c>
      <c r="B298" s="9" t="s">
        <v>5</v>
      </c>
      <c r="C298" s="9" t="s">
        <v>208</v>
      </c>
    </row>
    <row r="299" spans="1:7" x14ac:dyDescent="0.25">
      <c r="A299" s="9" t="s">
        <v>110</v>
      </c>
      <c r="B299" s="9" t="s">
        <v>5</v>
      </c>
      <c r="C299" s="9" t="s">
        <v>209</v>
      </c>
    </row>
    <row r="300" spans="1:7" x14ac:dyDescent="0.25">
      <c r="A300" s="9" t="s">
        <v>110</v>
      </c>
      <c r="B300" s="9" t="s">
        <v>5</v>
      </c>
      <c r="C300" s="9" t="s">
        <v>215</v>
      </c>
    </row>
    <row r="301" spans="1:7" x14ac:dyDescent="0.25">
      <c r="A301" s="9" t="s">
        <v>110</v>
      </c>
      <c r="B301" s="9" t="s">
        <v>5</v>
      </c>
      <c r="C301" s="9" t="s">
        <v>87</v>
      </c>
    </row>
    <row r="302" spans="1:7" x14ac:dyDescent="0.25">
      <c r="A302" s="9" t="s">
        <v>110</v>
      </c>
      <c r="B302" s="9" t="s">
        <v>5</v>
      </c>
      <c r="C302" s="9" t="s">
        <v>206</v>
      </c>
    </row>
    <row r="303" spans="1:7" x14ac:dyDescent="0.25">
      <c r="A303" s="9" t="s">
        <v>110</v>
      </c>
      <c r="B303" s="9" t="s">
        <v>5</v>
      </c>
      <c r="C303" s="9" t="s">
        <v>128</v>
      </c>
    </row>
    <row r="304" spans="1:7" x14ac:dyDescent="0.25">
      <c r="A304" s="9" t="s">
        <v>110</v>
      </c>
      <c r="B304" s="9" t="s">
        <v>5</v>
      </c>
      <c r="C304" s="9" t="s">
        <v>129</v>
      </c>
    </row>
    <row r="305" spans="1:7" x14ac:dyDescent="0.25">
      <c r="A305" s="9" t="s">
        <v>110</v>
      </c>
      <c r="B305" s="9" t="s">
        <v>5</v>
      </c>
      <c r="C305" s="9" t="s">
        <v>243</v>
      </c>
    </row>
    <row r="306" spans="1:7" x14ac:dyDescent="0.25">
      <c r="A306" s="9" t="s">
        <v>110</v>
      </c>
      <c r="B306" s="9" t="s">
        <v>5</v>
      </c>
      <c r="C306" s="9" t="s">
        <v>210</v>
      </c>
    </row>
    <row r="307" spans="1:7" x14ac:dyDescent="0.25">
      <c r="A307" s="9" t="s">
        <v>110</v>
      </c>
      <c r="B307" s="9" t="s">
        <v>5</v>
      </c>
      <c r="C307" s="9" t="s">
        <v>258</v>
      </c>
    </row>
    <row r="308" spans="1:7" x14ac:dyDescent="0.25">
      <c r="A308" s="9" t="s">
        <v>110</v>
      </c>
      <c r="B308" s="9" t="s">
        <v>5</v>
      </c>
      <c r="C308" s="9" t="s">
        <v>62</v>
      </c>
    </row>
    <row r="309" spans="1:7" x14ac:dyDescent="0.25">
      <c r="A309" s="9" t="s">
        <v>110</v>
      </c>
      <c r="B309" s="9" t="s">
        <v>5</v>
      </c>
      <c r="C309" s="9" t="s">
        <v>205</v>
      </c>
    </row>
    <row r="310" spans="1:7" x14ac:dyDescent="0.25">
      <c r="A310" s="9" t="s">
        <v>110</v>
      </c>
      <c r="B310" s="9" t="s">
        <v>5</v>
      </c>
      <c r="C310" s="9" t="s">
        <v>63</v>
      </c>
    </row>
    <row r="311" spans="1:7" ht="15" customHeight="1" x14ac:dyDescent="0.25">
      <c r="A311" s="9" t="s">
        <v>110</v>
      </c>
      <c r="B311" s="9" t="s">
        <v>5</v>
      </c>
      <c r="C311" s="9" t="s">
        <v>204</v>
      </c>
      <c r="D311" s="9" t="s">
        <v>218</v>
      </c>
      <c r="E311" s="9" t="s">
        <v>274</v>
      </c>
      <c r="F311" s="9" t="s">
        <v>252</v>
      </c>
      <c r="G311" s="9">
        <v>210</v>
      </c>
    </row>
    <row r="312" spans="1:7" x14ac:dyDescent="0.25">
      <c r="A312" s="9" t="s">
        <v>110</v>
      </c>
      <c r="B312" s="9" t="s">
        <v>5</v>
      </c>
      <c r="C312" s="9" t="s">
        <v>206</v>
      </c>
    </row>
    <row r="313" spans="1:7" x14ac:dyDescent="0.25">
      <c r="A313" s="9" t="s">
        <v>110</v>
      </c>
      <c r="B313" s="9" t="s">
        <v>5</v>
      </c>
      <c r="C313" s="9" t="s">
        <v>211</v>
      </c>
    </row>
    <row r="314" spans="1:7" x14ac:dyDescent="0.25">
      <c r="A314" s="9" t="s">
        <v>110</v>
      </c>
      <c r="B314" s="9" t="s">
        <v>5</v>
      </c>
      <c r="C314" s="9" t="s">
        <v>208</v>
      </c>
    </row>
    <row r="315" spans="1:7" x14ac:dyDescent="0.25">
      <c r="A315" s="9" t="s">
        <v>110</v>
      </c>
      <c r="B315" s="9" t="s">
        <v>5</v>
      </c>
      <c r="C315" s="9" t="s">
        <v>209</v>
      </c>
    </row>
    <row r="316" spans="1:7" x14ac:dyDescent="0.25">
      <c r="A316" s="9" t="s">
        <v>110</v>
      </c>
      <c r="B316" s="9" t="s">
        <v>5</v>
      </c>
      <c r="C316" s="9" t="s">
        <v>215</v>
      </c>
    </row>
    <row r="317" spans="1:7" x14ac:dyDescent="0.25">
      <c r="A317" s="9" t="s">
        <v>110</v>
      </c>
      <c r="B317" s="9" t="s">
        <v>5</v>
      </c>
      <c r="C317" s="9" t="s">
        <v>87</v>
      </c>
    </row>
    <row r="318" spans="1:7" x14ac:dyDescent="0.25">
      <c r="A318" s="9" t="s">
        <v>110</v>
      </c>
      <c r="B318" s="9" t="s">
        <v>5</v>
      </c>
      <c r="C318" s="9" t="s">
        <v>129</v>
      </c>
    </row>
    <row r="319" spans="1:7" x14ac:dyDescent="0.25">
      <c r="A319" s="9" t="s">
        <v>110</v>
      </c>
      <c r="B319" s="9" t="s">
        <v>5</v>
      </c>
      <c r="C319" s="9" t="s">
        <v>128</v>
      </c>
    </row>
    <row r="320" spans="1:7" x14ac:dyDescent="0.25">
      <c r="A320" s="9" t="s">
        <v>110</v>
      </c>
      <c r="B320" s="9" t="s">
        <v>5</v>
      </c>
      <c r="C320" s="9" t="s">
        <v>210</v>
      </c>
    </row>
    <row r="321" spans="1:7" x14ac:dyDescent="0.25">
      <c r="A321" s="9" t="s">
        <v>110</v>
      </c>
      <c r="B321" s="9" t="s">
        <v>5</v>
      </c>
      <c r="C321" s="9" t="s">
        <v>231</v>
      </c>
    </row>
    <row r="322" spans="1:7" ht="15" customHeight="1" x14ac:dyDescent="0.25">
      <c r="A322" s="9" t="s">
        <v>110</v>
      </c>
      <c r="B322" s="9" t="s">
        <v>5</v>
      </c>
      <c r="C322" s="9" t="s">
        <v>204</v>
      </c>
      <c r="D322" s="9" t="s">
        <v>218</v>
      </c>
      <c r="E322" s="9" t="s">
        <v>287</v>
      </c>
      <c r="F322" s="9" t="s">
        <v>235</v>
      </c>
      <c r="G322" s="9">
        <v>210</v>
      </c>
    </row>
    <row r="323" spans="1:7" x14ac:dyDescent="0.25">
      <c r="A323" s="9" t="s">
        <v>110</v>
      </c>
      <c r="B323" s="9" t="s">
        <v>5</v>
      </c>
      <c r="C323" s="9" t="s">
        <v>211</v>
      </c>
    </row>
    <row r="324" spans="1:7" x14ac:dyDescent="0.25">
      <c r="A324" s="9" t="s">
        <v>110</v>
      </c>
      <c r="B324" s="9" t="s">
        <v>5</v>
      </c>
      <c r="C324" s="9" t="s">
        <v>208</v>
      </c>
    </row>
    <row r="325" spans="1:7" x14ac:dyDescent="0.25">
      <c r="A325" s="9" t="s">
        <v>110</v>
      </c>
      <c r="B325" s="9" t="s">
        <v>5</v>
      </c>
      <c r="C325" s="9" t="s">
        <v>209</v>
      </c>
    </row>
    <row r="326" spans="1:7" x14ac:dyDescent="0.25">
      <c r="A326" s="9" t="s">
        <v>110</v>
      </c>
      <c r="B326" s="9" t="s">
        <v>5</v>
      </c>
      <c r="C326" s="9" t="s">
        <v>215</v>
      </c>
    </row>
    <row r="327" spans="1:7" x14ac:dyDescent="0.25">
      <c r="A327" s="9" t="s">
        <v>110</v>
      </c>
      <c r="B327" s="9" t="s">
        <v>5</v>
      </c>
      <c r="C327" s="9" t="s">
        <v>87</v>
      </c>
    </row>
    <row r="328" spans="1:7" x14ac:dyDescent="0.25">
      <c r="A328" s="9" t="s">
        <v>110</v>
      </c>
      <c r="B328" s="9" t="s">
        <v>5</v>
      </c>
      <c r="C328" s="9" t="s">
        <v>206</v>
      </c>
    </row>
    <row r="329" spans="1:7" x14ac:dyDescent="0.25">
      <c r="A329" s="9" t="s">
        <v>110</v>
      </c>
      <c r="B329" s="9" t="s">
        <v>5</v>
      </c>
      <c r="C329" s="9" t="s">
        <v>129</v>
      </c>
    </row>
    <row r="330" spans="1:7" x14ac:dyDescent="0.25">
      <c r="A330" s="9" t="s">
        <v>110</v>
      </c>
      <c r="B330" s="9" t="s">
        <v>5</v>
      </c>
      <c r="C330" s="9" t="s">
        <v>62</v>
      </c>
    </row>
    <row r="331" spans="1:7" x14ac:dyDescent="0.25">
      <c r="A331" s="9" t="s">
        <v>110</v>
      </c>
      <c r="B331" s="9" t="s">
        <v>5</v>
      </c>
      <c r="C331" s="9" t="s">
        <v>128</v>
      </c>
    </row>
    <row r="332" spans="1:7" x14ac:dyDescent="0.25">
      <c r="A332" s="9" t="s">
        <v>110</v>
      </c>
      <c r="B332" s="9" t="s">
        <v>5</v>
      </c>
      <c r="C332" s="9" t="s">
        <v>231</v>
      </c>
    </row>
    <row r="333" spans="1:7" x14ac:dyDescent="0.25">
      <c r="A333" s="9" t="s">
        <v>134</v>
      </c>
      <c r="D333" s="9" t="s">
        <v>689</v>
      </c>
      <c r="E333" s="9" t="s">
        <v>42</v>
      </c>
      <c r="F333" s="9" t="s">
        <v>11</v>
      </c>
      <c r="G333" s="9">
        <v>7.5</v>
      </c>
    </row>
    <row r="334" spans="1:7" x14ac:dyDescent="0.25">
      <c r="A334" s="9" t="s">
        <v>134</v>
      </c>
      <c r="D334" s="9" t="s">
        <v>689</v>
      </c>
      <c r="E334" s="9" t="s">
        <v>43</v>
      </c>
      <c r="F334" s="9" t="s">
        <v>12</v>
      </c>
      <c r="G334" s="9">
        <v>7.5</v>
      </c>
    </row>
    <row r="335" spans="1:7" x14ac:dyDescent="0.25">
      <c r="A335" s="9" t="s">
        <v>134</v>
      </c>
      <c r="D335" s="9" t="s">
        <v>689</v>
      </c>
      <c r="E335" s="9" t="s">
        <v>44</v>
      </c>
      <c r="F335" s="9" t="s">
        <v>13</v>
      </c>
      <c r="G335" s="9">
        <v>7.5</v>
      </c>
    </row>
    <row r="336" spans="1:7" x14ac:dyDescent="0.25">
      <c r="A336" s="9" t="s">
        <v>134</v>
      </c>
      <c r="D336" s="9" t="s">
        <v>689</v>
      </c>
      <c r="E336" s="9" t="s">
        <v>45</v>
      </c>
      <c r="F336" s="9" t="s">
        <v>14</v>
      </c>
      <c r="G336" s="9">
        <v>7.5</v>
      </c>
    </row>
    <row r="337" spans="1:7" x14ac:dyDescent="0.25">
      <c r="A337" s="9" t="s">
        <v>134</v>
      </c>
      <c r="D337" s="9" t="s">
        <v>689</v>
      </c>
      <c r="E337" s="9" t="s">
        <v>46</v>
      </c>
      <c r="F337" s="9" t="s">
        <v>15</v>
      </c>
      <c r="G337" s="9">
        <v>7.5</v>
      </c>
    </row>
    <row r="338" spans="1:7" x14ac:dyDescent="0.25">
      <c r="A338" s="9" t="s">
        <v>134</v>
      </c>
      <c r="D338" s="9" t="s">
        <v>689</v>
      </c>
      <c r="E338" s="9" t="s">
        <v>47</v>
      </c>
      <c r="F338" s="9" t="s">
        <v>16</v>
      </c>
      <c r="G338" s="9">
        <v>7.5</v>
      </c>
    </row>
    <row r="339" spans="1:7" x14ac:dyDescent="0.25">
      <c r="A339" s="9" t="s">
        <v>134</v>
      </c>
      <c r="D339" s="9" t="s">
        <v>689</v>
      </c>
      <c r="E339" s="9" t="s">
        <v>48</v>
      </c>
      <c r="F339" s="9" t="s">
        <v>17</v>
      </c>
      <c r="G339" s="9">
        <v>7.5</v>
      </c>
    </row>
    <row r="340" spans="1:7" x14ac:dyDescent="0.25">
      <c r="A340" s="9" t="s">
        <v>134</v>
      </c>
      <c r="D340" s="9" t="s">
        <v>689</v>
      </c>
      <c r="E340" s="9" t="s">
        <v>49</v>
      </c>
      <c r="F340" s="9" t="s">
        <v>18</v>
      </c>
      <c r="G340" s="9">
        <v>7.5</v>
      </c>
    </row>
    <row r="341" spans="1:7" x14ac:dyDescent="0.25">
      <c r="A341" s="9" t="s">
        <v>134</v>
      </c>
      <c r="D341" s="9" t="s">
        <v>689</v>
      </c>
      <c r="E341" s="9" t="s">
        <v>50</v>
      </c>
      <c r="F341" s="9" t="s">
        <v>19</v>
      </c>
      <c r="G341" s="9">
        <v>7.5</v>
      </c>
    </row>
    <row r="342" spans="1:7" x14ac:dyDescent="0.25">
      <c r="A342" s="9" t="s">
        <v>134</v>
      </c>
      <c r="D342" s="9" t="s">
        <v>689</v>
      </c>
      <c r="E342" s="9" t="s">
        <v>51</v>
      </c>
      <c r="F342" s="9" t="s">
        <v>20</v>
      </c>
      <c r="G342" s="9">
        <v>7.5</v>
      </c>
    </row>
    <row r="343" spans="1:7" x14ac:dyDescent="0.25">
      <c r="A343" s="9" t="s">
        <v>134</v>
      </c>
      <c r="D343" s="9" t="s">
        <v>689</v>
      </c>
      <c r="E343" s="9" t="s">
        <v>52</v>
      </c>
      <c r="F343" s="9" t="s">
        <v>16</v>
      </c>
      <c r="G343" s="9">
        <v>7.5</v>
      </c>
    </row>
    <row r="344" spans="1:7" x14ac:dyDescent="0.25">
      <c r="A344" s="9" t="s">
        <v>134</v>
      </c>
      <c r="D344" s="9" t="s">
        <v>689</v>
      </c>
      <c r="E344" s="9" t="s">
        <v>53</v>
      </c>
      <c r="F344" s="9" t="s">
        <v>21</v>
      </c>
      <c r="G344" s="9">
        <v>7.5</v>
      </c>
    </row>
    <row r="345" spans="1:7" x14ac:dyDescent="0.25">
      <c r="A345" s="9" t="s">
        <v>134</v>
      </c>
      <c r="D345" s="9" t="s">
        <v>689</v>
      </c>
      <c r="E345" s="9" t="s">
        <v>54</v>
      </c>
      <c r="F345" s="9" t="s">
        <v>18</v>
      </c>
      <c r="G345" s="9">
        <v>7.5</v>
      </c>
    </row>
    <row r="346" spans="1:7" x14ac:dyDescent="0.25">
      <c r="A346" s="9" t="s">
        <v>134</v>
      </c>
      <c r="D346" s="9" t="s">
        <v>689</v>
      </c>
      <c r="E346" s="9" t="s">
        <v>55</v>
      </c>
      <c r="F346" s="9" t="s">
        <v>22</v>
      </c>
      <c r="G346" s="9">
        <v>7.5</v>
      </c>
    </row>
    <row r="347" spans="1:7" x14ac:dyDescent="0.25">
      <c r="A347" s="9" t="s">
        <v>134</v>
      </c>
      <c r="D347" s="9" t="s">
        <v>689</v>
      </c>
      <c r="E347" s="9" t="s">
        <v>136</v>
      </c>
      <c r="F347" s="9" t="s">
        <v>135</v>
      </c>
      <c r="G347" s="9">
        <v>7.5</v>
      </c>
    </row>
    <row r="348" spans="1:7" x14ac:dyDescent="0.25">
      <c r="A348" s="9" t="s">
        <v>134</v>
      </c>
      <c r="D348" s="9" t="s">
        <v>689</v>
      </c>
      <c r="E348" s="9" t="s">
        <v>56</v>
      </c>
      <c r="F348" s="9" t="s">
        <v>6</v>
      </c>
      <c r="G348" s="9">
        <v>7.5</v>
      </c>
    </row>
    <row r="349" spans="1:7" x14ac:dyDescent="0.25">
      <c r="A349" s="9" t="s">
        <v>134</v>
      </c>
      <c r="D349" s="9" t="s">
        <v>689</v>
      </c>
      <c r="E349" s="9" t="s">
        <v>57</v>
      </c>
      <c r="F349" s="9" t="s">
        <v>12</v>
      </c>
      <c r="G349" s="9">
        <v>7.5</v>
      </c>
    </row>
    <row r="350" spans="1:7" x14ac:dyDescent="0.25">
      <c r="A350" s="9" t="s">
        <v>134</v>
      </c>
      <c r="D350" s="9" t="s">
        <v>689</v>
      </c>
      <c r="E350" s="9" t="s">
        <v>58</v>
      </c>
      <c r="F350" s="9" t="s">
        <v>17</v>
      </c>
      <c r="G350" s="9">
        <v>7.5</v>
      </c>
    </row>
    <row r="351" spans="1:7" x14ac:dyDescent="0.25">
      <c r="A351" s="9" t="s">
        <v>134</v>
      </c>
      <c r="D351" s="9" t="s">
        <v>689</v>
      </c>
      <c r="E351" s="9" t="s">
        <v>59</v>
      </c>
      <c r="F351" s="9" t="s">
        <v>23</v>
      </c>
      <c r="G351" s="9">
        <v>7.5</v>
      </c>
    </row>
    <row r="352" spans="1:7" x14ac:dyDescent="0.25">
      <c r="A352" s="9" t="s">
        <v>134</v>
      </c>
      <c r="D352" s="9" t="s">
        <v>689</v>
      </c>
      <c r="E352" s="9" t="s">
        <v>60</v>
      </c>
      <c r="F352" s="9" t="s">
        <v>24</v>
      </c>
      <c r="G352" s="9">
        <v>7.5</v>
      </c>
    </row>
    <row r="353" spans="1:7" x14ac:dyDescent="0.25">
      <c r="A353" s="9" t="s">
        <v>134</v>
      </c>
      <c r="D353" s="9" t="s">
        <v>689</v>
      </c>
      <c r="E353" s="9" t="s">
        <v>61</v>
      </c>
      <c r="F353" s="9" t="s">
        <v>11</v>
      </c>
      <c r="G353" s="9">
        <v>7.5</v>
      </c>
    </row>
    <row r="354" spans="1:7" x14ac:dyDescent="0.25">
      <c r="A354" s="9" t="s">
        <v>134</v>
      </c>
      <c r="D354" s="9" t="s">
        <v>689</v>
      </c>
      <c r="E354" s="9" t="s">
        <v>62</v>
      </c>
      <c r="F354" s="9" t="s">
        <v>25</v>
      </c>
      <c r="G354" s="9">
        <v>7.5</v>
      </c>
    </row>
    <row r="355" spans="1:7" x14ac:dyDescent="0.25">
      <c r="A355" s="9" t="s">
        <v>134</v>
      </c>
      <c r="D355" s="9" t="s">
        <v>689</v>
      </c>
      <c r="E355" s="9" t="s">
        <v>64</v>
      </c>
      <c r="F355" s="9" t="s">
        <v>19</v>
      </c>
      <c r="G355" s="9">
        <v>7.5</v>
      </c>
    </row>
    <row r="356" spans="1:7" x14ac:dyDescent="0.25">
      <c r="A356" s="9" t="s">
        <v>134</v>
      </c>
      <c r="D356" s="9" t="s">
        <v>689</v>
      </c>
      <c r="E356" s="9" t="s">
        <v>65</v>
      </c>
      <c r="F356" s="9" t="s">
        <v>26</v>
      </c>
      <c r="G356" s="9">
        <v>30</v>
      </c>
    </row>
    <row r="357" spans="1:7" x14ac:dyDescent="0.25">
      <c r="A357" s="9" t="s">
        <v>134</v>
      </c>
      <c r="D357" s="9" t="s">
        <v>689</v>
      </c>
      <c r="E357" s="9" t="s">
        <v>93</v>
      </c>
      <c r="F357" s="9" t="s">
        <v>91</v>
      </c>
      <c r="G357" s="9">
        <v>7.5</v>
      </c>
    </row>
    <row r="358" spans="1:7" x14ac:dyDescent="0.25">
      <c r="A358" s="9" t="s">
        <v>134</v>
      </c>
      <c r="D358" s="9" t="s">
        <v>689</v>
      </c>
      <c r="E358" s="9" t="s">
        <v>94</v>
      </c>
      <c r="F358" s="9" t="s">
        <v>92</v>
      </c>
      <c r="G358" s="9">
        <v>7.5</v>
      </c>
    </row>
    <row r="359" spans="1:7" x14ac:dyDescent="0.25">
      <c r="A359" s="9" t="s">
        <v>134</v>
      </c>
      <c r="D359" s="9" t="s">
        <v>689</v>
      </c>
      <c r="E359" s="9" t="s">
        <v>390</v>
      </c>
      <c r="F359" s="9" t="s">
        <v>391</v>
      </c>
      <c r="G359" s="9">
        <v>7.5</v>
      </c>
    </row>
    <row r="360" spans="1:7" x14ac:dyDescent="0.25">
      <c r="A360" s="9" t="s">
        <v>134</v>
      </c>
      <c r="D360" s="9" t="s">
        <v>689</v>
      </c>
      <c r="E360" s="9" t="s">
        <v>392</v>
      </c>
      <c r="F360" s="9" t="s">
        <v>393</v>
      </c>
      <c r="G360" s="9">
        <v>7.5</v>
      </c>
    </row>
    <row r="361" spans="1:7" x14ac:dyDescent="0.25">
      <c r="A361" s="9" t="s">
        <v>134</v>
      </c>
      <c r="D361" s="9" t="s">
        <v>689</v>
      </c>
      <c r="E361" s="9" t="s">
        <v>291</v>
      </c>
      <c r="F361" s="9" t="s">
        <v>394</v>
      </c>
      <c r="G361" s="9">
        <v>7.5</v>
      </c>
    </row>
    <row r="362" spans="1:7" x14ac:dyDescent="0.25">
      <c r="A362" s="9" t="s">
        <v>134</v>
      </c>
      <c r="D362" s="9" t="s">
        <v>689</v>
      </c>
      <c r="E362" s="9" t="s">
        <v>642</v>
      </c>
      <c r="F362" s="9" t="s">
        <v>641</v>
      </c>
      <c r="G362" s="9">
        <v>7.5</v>
      </c>
    </row>
    <row r="363" spans="1:7" x14ac:dyDescent="0.25">
      <c r="A363" s="9" t="s">
        <v>134</v>
      </c>
      <c r="D363" s="9" t="s">
        <v>689</v>
      </c>
      <c r="E363" s="9" t="s">
        <v>395</v>
      </c>
      <c r="F363" s="9" t="s">
        <v>396</v>
      </c>
      <c r="G363" s="9">
        <v>7.5</v>
      </c>
    </row>
    <row r="364" spans="1:7" x14ac:dyDescent="0.25">
      <c r="A364" s="9" t="s">
        <v>134</v>
      </c>
      <c r="D364" s="9" t="s">
        <v>689</v>
      </c>
      <c r="E364" s="9" t="s">
        <v>397</v>
      </c>
      <c r="F364" s="9" t="s">
        <v>398</v>
      </c>
      <c r="G364" s="9">
        <v>7.5</v>
      </c>
    </row>
    <row r="365" spans="1:7" x14ac:dyDescent="0.25">
      <c r="A365" s="9" t="s">
        <v>134</v>
      </c>
      <c r="D365" s="9" t="s">
        <v>689</v>
      </c>
      <c r="E365" s="9" t="s">
        <v>292</v>
      </c>
      <c r="F365" s="9" t="s">
        <v>399</v>
      </c>
      <c r="G365" s="9">
        <v>7.5</v>
      </c>
    </row>
    <row r="366" spans="1:7" x14ac:dyDescent="0.25">
      <c r="A366" s="9" t="s">
        <v>134</v>
      </c>
      <c r="D366" s="9" t="s">
        <v>689</v>
      </c>
      <c r="E366" s="9" t="s">
        <v>400</v>
      </c>
      <c r="F366" s="9" t="s">
        <v>401</v>
      </c>
      <c r="G366" s="9">
        <v>7.5</v>
      </c>
    </row>
    <row r="367" spans="1:7" x14ac:dyDescent="0.25">
      <c r="A367" s="9" t="s">
        <v>134</v>
      </c>
      <c r="D367" s="9" t="s">
        <v>689</v>
      </c>
      <c r="E367" s="9" t="s">
        <v>296</v>
      </c>
      <c r="F367" s="9" t="s">
        <v>402</v>
      </c>
      <c r="G367" s="9">
        <v>7.5</v>
      </c>
    </row>
    <row r="368" spans="1:7" x14ac:dyDescent="0.25">
      <c r="A368" s="9" t="s">
        <v>134</v>
      </c>
      <c r="D368" s="9" t="s">
        <v>689</v>
      </c>
      <c r="E368" s="9" t="s">
        <v>403</v>
      </c>
      <c r="F368" s="9" t="s">
        <v>404</v>
      </c>
      <c r="G368" s="9">
        <v>30</v>
      </c>
    </row>
    <row r="369" spans="1:7" x14ac:dyDescent="0.25">
      <c r="A369" s="9" t="s">
        <v>134</v>
      </c>
      <c r="D369" s="9" t="s">
        <v>689</v>
      </c>
      <c r="E369" s="9" t="s">
        <v>84</v>
      </c>
      <c r="F369" s="9" t="s">
        <v>10</v>
      </c>
      <c r="G369" s="9">
        <v>30</v>
      </c>
    </row>
    <row r="370" spans="1:7" x14ac:dyDescent="0.25">
      <c r="A370" s="9" t="s">
        <v>134</v>
      </c>
      <c r="D370" s="9" t="s">
        <v>689</v>
      </c>
      <c r="E370" s="9" t="s">
        <v>381</v>
      </c>
      <c r="F370" s="9" t="s">
        <v>80</v>
      </c>
      <c r="G370" s="9">
        <v>30</v>
      </c>
    </row>
    <row r="371" spans="1:7" x14ac:dyDescent="0.25">
      <c r="A371" s="9" t="s">
        <v>134</v>
      </c>
      <c r="D371" s="9" t="s">
        <v>689</v>
      </c>
      <c r="E371" s="9" t="s">
        <v>85</v>
      </c>
      <c r="F371" s="9" t="s">
        <v>7</v>
      </c>
      <c r="G371" s="9">
        <v>30</v>
      </c>
    </row>
    <row r="372" spans="1:7" x14ac:dyDescent="0.25">
      <c r="A372" s="9" t="s">
        <v>134</v>
      </c>
      <c r="D372" s="9" t="s">
        <v>689</v>
      </c>
      <c r="E372" s="9" t="s">
        <v>86</v>
      </c>
      <c r="F372" s="9" t="s">
        <v>9</v>
      </c>
      <c r="G372" s="9">
        <v>60</v>
      </c>
    </row>
    <row r="373" spans="1:7" x14ac:dyDescent="0.25">
      <c r="A373" s="9" t="s">
        <v>134</v>
      </c>
      <c r="D373" s="9" t="s">
        <v>689</v>
      </c>
      <c r="E373" s="9" t="s">
        <v>88</v>
      </c>
      <c r="F373" s="9" t="s">
        <v>82</v>
      </c>
      <c r="G373" s="9">
        <v>60</v>
      </c>
    </row>
    <row r="374" spans="1:7" x14ac:dyDescent="0.25">
      <c r="A374" s="9" t="s">
        <v>134</v>
      </c>
      <c r="D374" s="9" t="s">
        <v>689</v>
      </c>
      <c r="E374" s="9" t="s">
        <v>89</v>
      </c>
      <c r="F374" s="9" t="s">
        <v>83</v>
      </c>
      <c r="G374" s="9">
        <v>60</v>
      </c>
    </row>
    <row r="375" spans="1:7" x14ac:dyDescent="0.25">
      <c r="A375" s="9" t="s">
        <v>134</v>
      </c>
      <c r="D375" s="9" t="s">
        <v>689</v>
      </c>
      <c r="E375" s="9" t="s">
        <v>384</v>
      </c>
      <c r="F375" s="9" t="s">
        <v>458</v>
      </c>
      <c r="G375" s="9">
        <v>0</v>
      </c>
    </row>
    <row r="376" spans="1:7" x14ac:dyDescent="0.25">
      <c r="A376" s="9" t="s">
        <v>134</v>
      </c>
      <c r="D376" s="9" t="s">
        <v>689</v>
      </c>
      <c r="E376" s="9" t="s">
        <v>66</v>
      </c>
      <c r="F376" s="9" t="s">
        <v>27</v>
      </c>
      <c r="G376" s="9">
        <v>30</v>
      </c>
    </row>
    <row r="377" spans="1:7" x14ac:dyDescent="0.25">
      <c r="A377" s="9" t="s">
        <v>134</v>
      </c>
      <c r="D377" s="9" t="s">
        <v>689</v>
      </c>
      <c r="E377" s="9" t="s">
        <v>67</v>
      </c>
      <c r="F377" s="9" t="s">
        <v>28</v>
      </c>
      <c r="G377" s="9">
        <v>30</v>
      </c>
    </row>
    <row r="378" spans="1:7" x14ac:dyDescent="0.25">
      <c r="A378" s="9" t="s">
        <v>134</v>
      </c>
      <c r="D378" s="9" t="s">
        <v>689</v>
      </c>
      <c r="E378" s="9" t="s">
        <v>68</v>
      </c>
      <c r="F378" s="9" t="s">
        <v>29</v>
      </c>
      <c r="G378" s="9">
        <v>30</v>
      </c>
    </row>
    <row r="379" spans="1:7" x14ac:dyDescent="0.25">
      <c r="A379" s="9" t="s">
        <v>134</v>
      </c>
      <c r="D379" s="9" t="s">
        <v>689</v>
      </c>
      <c r="E379" s="9" t="s">
        <v>69</v>
      </c>
      <c r="F379" s="9" t="s">
        <v>30</v>
      </c>
      <c r="G379" s="9">
        <v>30</v>
      </c>
    </row>
    <row r="380" spans="1:7" x14ac:dyDescent="0.25">
      <c r="A380" s="9" t="s">
        <v>134</v>
      </c>
      <c r="D380" s="9" t="s">
        <v>689</v>
      </c>
      <c r="E380" s="9" t="s">
        <v>70</v>
      </c>
      <c r="F380" s="9" t="s">
        <v>31</v>
      </c>
      <c r="G380" s="9">
        <v>30</v>
      </c>
    </row>
    <row r="381" spans="1:7" x14ac:dyDescent="0.25">
      <c r="A381" s="9" t="s">
        <v>134</v>
      </c>
      <c r="D381" s="9" t="s">
        <v>689</v>
      </c>
      <c r="E381" s="9" t="s">
        <v>71</v>
      </c>
      <c r="F381" s="9" t="s">
        <v>32</v>
      </c>
      <c r="G381" s="9">
        <v>30</v>
      </c>
    </row>
    <row r="382" spans="1:7" x14ac:dyDescent="0.25">
      <c r="A382" s="9" t="s">
        <v>134</v>
      </c>
      <c r="D382" s="9" t="s">
        <v>689</v>
      </c>
      <c r="E382" s="9" t="s">
        <v>72</v>
      </c>
      <c r="F382" s="9" t="s">
        <v>33</v>
      </c>
      <c r="G382" s="9">
        <v>30</v>
      </c>
    </row>
    <row r="383" spans="1:7" x14ac:dyDescent="0.25">
      <c r="A383" s="9" t="s">
        <v>134</v>
      </c>
      <c r="D383" s="9" t="s">
        <v>689</v>
      </c>
      <c r="E383" s="9" t="s">
        <v>73</v>
      </c>
      <c r="F383" s="9" t="s">
        <v>34</v>
      </c>
      <c r="G383" s="9">
        <v>30</v>
      </c>
    </row>
    <row r="384" spans="1:7" x14ac:dyDescent="0.25">
      <c r="A384" s="9" t="s">
        <v>134</v>
      </c>
      <c r="D384" s="9" t="s">
        <v>689</v>
      </c>
      <c r="E384" s="9" t="s">
        <v>74</v>
      </c>
      <c r="F384" s="9" t="s">
        <v>35</v>
      </c>
      <c r="G384" s="9">
        <v>30</v>
      </c>
    </row>
    <row r="385" spans="1:7" x14ac:dyDescent="0.25">
      <c r="A385" s="9" t="s">
        <v>134</v>
      </c>
      <c r="D385" s="9" t="s">
        <v>689</v>
      </c>
      <c r="E385" s="9" t="s">
        <v>75</v>
      </c>
      <c r="F385" s="9" t="s">
        <v>36</v>
      </c>
      <c r="G385" s="9">
        <v>7.5</v>
      </c>
    </row>
    <row r="386" spans="1:7" x14ac:dyDescent="0.25">
      <c r="A386" s="9" t="s">
        <v>134</v>
      </c>
      <c r="D386" s="9" t="s">
        <v>689</v>
      </c>
      <c r="E386" s="9" t="s">
        <v>76</v>
      </c>
      <c r="F386" s="9" t="s">
        <v>37</v>
      </c>
      <c r="G386" s="9">
        <v>30</v>
      </c>
    </row>
    <row r="387" spans="1:7" x14ac:dyDescent="0.25">
      <c r="A387" s="9" t="s">
        <v>134</v>
      </c>
      <c r="D387" s="9" t="s">
        <v>689</v>
      </c>
      <c r="E387" s="9" t="s">
        <v>77</v>
      </c>
      <c r="F387" s="9" t="s">
        <v>38</v>
      </c>
      <c r="G387" s="9">
        <v>30</v>
      </c>
    </row>
    <row r="388" spans="1:7" x14ac:dyDescent="0.25">
      <c r="A388" s="9" t="s">
        <v>134</v>
      </c>
      <c r="D388" s="9" t="s">
        <v>689</v>
      </c>
      <c r="E388" s="9" t="s">
        <v>78</v>
      </c>
      <c r="F388" s="9" t="s">
        <v>8</v>
      </c>
      <c r="G388" s="9">
        <v>30</v>
      </c>
    </row>
    <row r="389" spans="1:7" x14ac:dyDescent="0.25">
      <c r="A389" s="9" t="s">
        <v>134</v>
      </c>
      <c r="D389" s="9" t="s">
        <v>689</v>
      </c>
      <c r="E389" s="9" t="s">
        <v>380</v>
      </c>
      <c r="F389" s="9" t="s">
        <v>681</v>
      </c>
      <c r="G389" s="9">
        <v>30</v>
      </c>
    </row>
    <row r="390" spans="1:7" x14ac:dyDescent="0.25">
      <c r="A390" s="9" t="s">
        <v>683</v>
      </c>
      <c r="E390" s="9" t="s">
        <v>349</v>
      </c>
      <c r="F390" s="9" t="s">
        <v>350</v>
      </c>
      <c r="G390" s="9">
        <v>30</v>
      </c>
    </row>
    <row r="391" spans="1:7" x14ac:dyDescent="0.25">
      <c r="A391" s="9" t="s">
        <v>683</v>
      </c>
      <c r="E391" s="9" t="s">
        <v>357</v>
      </c>
      <c r="F391" s="9" t="s">
        <v>529</v>
      </c>
      <c r="G391" s="9">
        <v>30</v>
      </c>
    </row>
    <row r="392" spans="1:7" x14ac:dyDescent="0.25">
      <c r="A392" s="9" t="s">
        <v>683</v>
      </c>
      <c r="E392" s="9" t="s">
        <v>528</v>
      </c>
      <c r="F392" s="9" t="s">
        <v>364</v>
      </c>
      <c r="G392" s="9">
        <v>30</v>
      </c>
    </row>
    <row r="393" spans="1:7" x14ac:dyDescent="0.25">
      <c r="A393" s="9" t="s">
        <v>683</v>
      </c>
      <c r="E393" s="9" t="s">
        <v>365</v>
      </c>
      <c r="F393" s="9" t="s">
        <v>366</v>
      </c>
      <c r="G393" s="9">
        <v>0</v>
      </c>
    </row>
    <row r="394" spans="1:7" x14ac:dyDescent="0.25">
      <c r="A394" s="9" t="s">
        <v>683</v>
      </c>
      <c r="E394" s="9" t="s">
        <v>346</v>
      </c>
      <c r="F394" s="9" t="s">
        <v>347</v>
      </c>
      <c r="G394" s="9">
        <v>15</v>
      </c>
    </row>
    <row r="395" spans="1:7" x14ac:dyDescent="0.25">
      <c r="A395" s="9" t="s">
        <v>683</v>
      </c>
      <c r="E395" s="9" t="s">
        <v>351</v>
      </c>
      <c r="F395" s="9" t="s">
        <v>527</v>
      </c>
      <c r="G395" s="9">
        <v>7.5</v>
      </c>
    </row>
    <row r="396" spans="1:7" x14ac:dyDescent="0.25">
      <c r="A396" s="9" t="s">
        <v>683</v>
      </c>
      <c r="E396" s="9" t="s">
        <v>352</v>
      </c>
      <c r="F396" s="9" t="s">
        <v>526</v>
      </c>
      <c r="G396" s="9">
        <v>7.5</v>
      </c>
    </row>
    <row r="397" spans="1:7" x14ac:dyDescent="0.25">
      <c r="A397" s="9" t="s">
        <v>683</v>
      </c>
      <c r="E397" s="9" t="s">
        <v>353</v>
      </c>
      <c r="F397" s="9" t="s">
        <v>354</v>
      </c>
      <c r="G397" s="9">
        <v>7.5</v>
      </c>
    </row>
    <row r="398" spans="1:7" x14ac:dyDescent="0.25">
      <c r="A398" s="9" t="s">
        <v>683</v>
      </c>
      <c r="E398" s="9" t="s">
        <v>355</v>
      </c>
      <c r="F398" s="9" t="s">
        <v>356</v>
      </c>
      <c r="G398" s="9">
        <v>7.5</v>
      </c>
    </row>
    <row r="399" spans="1:7" x14ac:dyDescent="0.25">
      <c r="A399" s="9" t="s">
        <v>683</v>
      </c>
      <c r="E399" s="9" t="s">
        <v>358</v>
      </c>
      <c r="F399" s="9" t="s">
        <v>359</v>
      </c>
      <c r="G399" s="9">
        <v>7.5</v>
      </c>
    </row>
    <row r="400" spans="1:7" x14ac:dyDescent="0.25">
      <c r="A400" s="9" t="s">
        <v>683</v>
      </c>
      <c r="E400" s="9" t="s">
        <v>360</v>
      </c>
      <c r="F400" s="9" t="s">
        <v>361</v>
      </c>
      <c r="G400" s="9">
        <v>30</v>
      </c>
    </row>
    <row r="401" spans="1:7" x14ac:dyDescent="0.25">
      <c r="A401" s="9" t="s">
        <v>683</v>
      </c>
      <c r="E401" s="9" t="s">
        <v>362</v>
      </c>
      <c r="F401" s="9" t="s">
        <v>363</v>
      </c>
      <c r="G401" s="9">
        <v>30</v>
      </c>
    </row>
    <row r="402" spans="1:7" x14ac:dyDescent="0.25">
      <c r="A402" s="9" t="s">
        <v>683</v>
      </c>
      <c r="E402" s="9" t="s">
        <v>242</v>
      </c>
      <c r="F402" s="9" t="s">
        <v>311</v>
      </c>
      <c r="G402" s="9">
        <v>165</v>
      </c>
    </row>
    <row r="403" spans="1:7" x14ac:dyDescent="0.25">
      <c r="A403" s="9" t="s">
        <v>683</v>
      </c>
      <c r="E403" s="9" t="s">
        <v>229</v>
      </c>
      <c r="F403" s="9" t="s">
        <v>378</v>
      </c>
      <c r="G403" s="9">
        <v>165</v>
      </c>
    </row>
    <row r="404" spans="1:7" x14ac:dyDescent="0.25">
      <c r="A404" s="9" t="s">
        <v>683</v>
      </c>
      <c r="E404" s="9" t="s">
        <v>345</v>
      </c>
      <c r="F404" s="9" t="s">
        <v>345</v>
      </c>
      <c r="G404" s="9">
        <v>165</v>
      </c>
    </row>
    <row r="405" spans="1:7" x14ac:dyDescent="0.25">
      <c r="A405" s="9" t="s">
        <v>683</v>
      </c>
      <c r="E405" s="9" t="s">
        <v>368</v>
      </c>
      <c r="F405" s="9" t="s">
        <v>525</v>
      </c>
      <c r="G405" s="9">
        <v>7.5</v>
      </c>
    </row>
    <row r="406" spans="1:7" x14ac:dyDescent="0.25">
      <c r="A406" s="9" t="s">
        <v>683</v>
      </c>
      <c r="E406" s="9" t="s">
        <v>369</v>
      </c>
      <c r="F406" s="9" t="s">
        <v>370</v>
      </c>
      <c r="G406" s="9">
        <v>30</v>
      </c>
    </row>
    <row r="407" spans="1:7" x14ac:dyDescent="0.25">
      <c r="A407" s="9" t="s">
        <v>683</v>
      </c>
      <c r="E407" s="9" t="s">
        <v>301</v>
      </c>
      <c r="F407" s="9" t="s">
        <v>301</v>
      </c>
      <c r="G407" s="9">
        <v>7.5</v>
      </c>
    </row>
    <row r="408" spans="1:7" x14ac:dyDescent="0.25">
      <c r="A408" s="9" t="s">
        <v>683</v>
      </c>
      <c r="E408" s="9" t="s">
        <v>312</v>
      </c>
      <c r="F408" s="9" t="s">
        <v>313</v>
      </c>
      <c r="G408" s="9">
        <v>30</v>
      </c>
    </row>
    <row r="409" spans="1:7" x14ac:dyDescent="0.25">
      <c r="A409" s="9" t="s">
        <v>683</v>
      </c>
      <c r="E409" s="9" t="s">
        <v>314</v>
      </c>
      <c r="F409" s="9" t="s">
        <v>524</v>
      </c>
      <c r="G409" s="9">
        <v>7.5</v>
      </c>
    </row>
    <row r="410" spans="1:7" x14ac:dyDescent="0.25">
      <c r="A410" s="9" t="s">
        <v>683</v>
      </c>
      <c r="E410" s="9" t="s">
        <v>302</v>
      </c>
      <c r="F410" s="9" t="s">
        <v>523</v>
      </c>
      <c r="G410" s="9">
        <v>7.5</v>
      </c>
    </row>
    <row r="411" spans="1:7" x14ac:dyDescent="0.25">
      <c r="A411" s="9" t="s">
        <v>683</v>
      </c>
      <c r="E411" s="9" t="s">
        <v>315</v>
      </c>
      <c r="F411" s="9" t="s">
        <v>522</v>
      </c>
      <c r="G411" s="9">
        <v>7.5</v>
      </c>
    </row>
    <row r="412" spans="1:7" x14ac:dyDescent="0.25">
      <c r="A412" s="9" t="s">
        <v>683</v>
      </c>
      <c r="E412" s="9" t="s">
        <v>316</v>
      </c>
      <c r="F412" s="9" t="s">
        <v>521</v>
      </c>
      <c r="G412" s="9">
        <v>7.5</v>
      </c>
    </row>
    <row r="413" spans="1:7" x14ac:dyDescent="0.25">
      <c r="A413" s="9" t="s">
        <v>683</v>
      </c>
      <c r="E413" s="9" t="s">
        <v>317</v>
      </c>
      <c r="F413" s="9" t="s">
        <v>318</v>
      </c>
      <c r="G413" s="9">
        <v>7.5</v>
      </c>
    </row>
    <row r="414" spans="1:7" x14ac:dyDescent="0.25">
      <c r="A414" s="9" t="s">
        <v>683</v>
      </c>
      <c r="E414" s="9" t="s">
        <v>319</v>
      </c>
      <c r="F414" s="9" t="s">
        <v>520</v>
      </c>
      <c r="G414" s="9">
        <v>7.5</v>
      </c>
    </row>
    <row r="415" spans="1:7" x14ac:dyDescent="0.25">
      <c r="A415" s="9" t="s">
        <v>683</v>
      </c>
      <c r="E415" s="9" t="s">
        <v>320</v>
      </c>
      <c r="F415" s="9" t="s">
        <v>519</v>
      </c>
      <c r="G415" s="9">
        <v>30</v>
      </c>
    </row>
    <row r="416" spans="1:7" x14ac:dyDescent="0.25">
      <c r="A416" s="9" t="s">
        <v>683</v>
      </c>
      <c r="E416" s="9" t="s">
        <v>303</v>
      </c>
      <c r="F416" s="9" t="s">
        <v>518</v>
      </c>
      <c r="G416" s="9">
        <v>30</v>
      </c>
    </row>
    <row r="417" spans="1:7" x14ac:dyDescent="0.25">
      <c r="A417" s="9" t="s">
        <v>683</v>
      </c>
      <c r="E417" s="9" t="s">
        <v>276</v>
      </c>
      <c r="F417" s="9" t="s">
        <v>517</v>
      </c>
      <c r="G417" s="9">
        <v>30</v>
      </c>
    </row>
    <row r="418" spans="1:7" x14ac:dyDescent="0.25">
      <c r="A418" s="9" t="s">
        <v>683</v>
      </c>
      <c r="E418" s="9" t="s">
        <v>321</v>
      </c>
      <c r="F418" s="9" t="s">
        <v>322</v>
      </c>
      <c r="G418" s="9">
        <v>30</v>
      </c>
    </row>
    <row r="419" spans="1:7" x14ac:dyDescent="0.25">
      <c r="A419" s="9" t="s">
        <v>683</v>
      </c>
      <c r="E419" s="9" t="s">
        <v>323</v>
      </c>
      <c r="F419" s="9" t="s">
        <v>324</v>
      </c>
      <c r="G419" s="9">
        <v>30</v>
      </c>
    </row>
    <row r="420" spans="1:7" x14ac:dyDescent="0.25">
      <c r="A420" s="9" t="s">
        <v>683</v>
      </c>
      <c r="E420" s="9" t="s">
        <v>304</v>
      </c>
      <c r="F420" s="9" t="s">
        <v>516</v>
      </c>
      <c r="G420" s="9">
        <v>30</v>
      </c>
    </row>
    <row r="421" spans="1:7" x14ac:dyDescent="0.25">
      <c r="A421" s="9" t="s">
        <v>683</v>
      </c>
      <c r="E421" s="9" t="s">
        <v>325</v>
      </c>
      <c r="F421" s="9" t="s">
        <v>326</v>
      </c>
      <c r="G421" s="9">
        <v>30</v>
      </c>
    </row>
    <row r="422" spans="1:7" x14ac:dyDescent="0.25">
      <c r="A422" s="9" t="s">
        <v>683</v>
      </c>
      <c r="E422" s="9" t="s">
        <v>327</v>
      </c>
      <c r="F422" s="9" t="s">
        <v>328</v>
      </c>
      <c r="G422" s="9">
        <v>30</v>
      </c>
    </row>
    <row r="423" spans="1:7" x14ac:dyDescent="0.25">
      <c r="A423" s="9" t="s">
        <v>683</v>
      </c>
      <c r="E423" s="9" t="s">
        <v>329</v>
      </c>
      <c r="F423" s="9" t="s">
        <v>515</v>
      </c>
      <c r="G423" s="9">
        <v>7.5</v>
      </c>
    </row>
    <row r="424" spans="1:7" x14ac:dyDescent="0.25">
      <c r="A424" s="9" t="s">
        <v>683</v>
      </c>
      <c r="E424" s="9" t="s">
        <v>330</v>
      </c>
      <c r="F424" s="9" t="s">
        <v>514</v>
      </c>
      <c r="G424" s="9">
        <v>7.5</v>
      </c>
    </row>
    <row r="425" spans="1:7" x14ac:dyDescent="0.25">
      <c r="A425" s="9" t="s">
        <v>683</v>
      </c>
      <c r="E425" s="9" t="s">
        <v>331</v>
      </c>
      <c r="F425" s="9" t="s">
        <v>513</v>
      </c>
      <c r="G425" s="9">
        <v>7.5</v>
      </c>
    </row>
    <row r="426" spans="1:7" x14ac:dyDescent="0.25">
      <c r="A426" s="9" t="s">
        <v>683</v>
      </c>
      <c r="E426" s="9" t="s">
        <v>305</v>
      </c>
      <c r="F426" s="9" t="s">
        <v>306</v>
      </c>
      <c r="G426" s="9">
        <v>7.5</v>
      </c>
    </row>
    <row r="427" spans="1:7" x14ac:dyDescent="0.25">
      <c r="A427" s="9" t="s">
        <v>683</v>
      </c>
      <c r="E427" s="9" t="s">
        <v>307</v>
      </c>
      <c r="F427" s="9" t="s">
        <v>308</v>
      </c>
      <c r="G427" s="9">
        <v>7.5</v>
      </c>
    </row>
    <row r="428" spans="1:7" x14ac:dyDescent="0.25">
      <c r="A428" s="9" t="s">
        <v>683</v>
      </c>
      <c r="E428" s="9" t="s">
        <v>332</v>
      </c>
      <c r="F428" s="9" t="s">
        <v>512</v>
      </c>
      <c r="G428" s="9">
        <v>7.5</v>
      </c>
    </row>
    <row r="429" spans="1:7" x14ac:dyDescent="0.25">
      <c r="A429" s="9" t="s">
        <v>683</v>
      </c>
      <c r="E429" s="9" t="s">
        <v>333</v>
      </c>
      <c r="F429" s="9" t="s">
        <v>334</v>
      </c>
      <c r="G429" s="9">
        <v>7.5</v>
      </c>
    </row>
    <row r="430" spans="1:7" x14ac:dyDescent="0.25">
      <c r="A430" s="9" t="s">
        <v>683</v>
      </c>
      <c r="E430" s="9" t="s">
        <v>335</v>
      </c>
      <c r="F430" s="9" t="s">
        <v>511</v>
      </c>
      <c r="G430" s="9">
        <v>7.5</v>
      </c>
    </row>
    <row r="431" spans="1:7" x14ac:dyDescent="0.25">
      <c r="A431" s="9" t="s">
        <v>683</v>
      </c>
      <c r="E431" s="9" t="s">
        <v>336</v>
      </c>
      <c r="F431" s="9" t="s">
        <v>510</v>
      </c>
      <c r="G431" s="9">
        <v>7.5</v>
      </c>
    </row>
    <row r="432" spans="1:7" x14ac:dyDescent="0.25">
      <c r="A432" s="9" t="s">
        <v>683</v>
      </c>
      <c r="E432" s="9" t="s">
        <v>337</v>
      </c>
      <c r="F432" s="9" t="s">
        <v>509</v>
      </c>
      <c r="G432" s="9">
        <v>30</v>
      </c>
    </row>
    <row r="433" spans="1:7" x14ac:dyDescent="0.25">
      <c r="A433" s="9" t="s">
        <v>683</v>
      </c>
      <c r="E433" s="9" t="s">
        <v>309</v>
      </c>
      <c r="F433" s="9" t="s">
        <v>310</v>
      </c>
      <c r="G433" s="9">
        <v>30</v>
      </c>
    </row>
    <row r="434" spans="1:7" x14ac:dyDescent="0.25">
      <c r="A434" s="9" t="s">
        <v>683</v>
      </c>
      <c r="E434" s="9" t="s">
        <v>344</v>
      </c>
      <c r="F434" s="9" t="s">
        <v>508</v>
      </c>
      <c r="G434" s="9">
        <v>7.5</v>
      </c>
    </row>
    <row r="435" spans="1:7" x14ac:dyDescent="0.25">
      <c r="A435" s="9" t="s">
        <v>683</v>
      </c>
      <c r="E435" s="9" t="s">
        <v>371</v>
      </c>
      <c r="F435" s="9" t="s">
        <v>372</v>
      </c>
      <c r="G435" s="9">
        <v>0</v>
      </c>
    </row>
    <row r="436" spans="1:7" x14ac:dyDescent="0.25">
      <c r="A436" s="9" t="s">
        <v>683</v>
      </c>
      <c r="E436" s="9" t="s">
        <v>340</v>
      </c>
      <c r="F436" s="9" t="s">
        <v>341</v>
      </c>
      <c r="G436" s="9">
        <v>7.5</v>
      </c>
    </row>
    <row r="437" spans="1:7" x14ac:dyDescent="0.25">
      <c r="A437" s="9" t="s">
        <v>683</v>
      </c>
      <c r="E437" s="9" t="s">
        <v>342</v>
      </c>
      <c r="F437" s="9" t="s">
        <v>343</v>
      </c>
      <c r="G437" s="9">
        <v>7.5</v>
      </c>
    </row>
    <row r="438" spans="1:7" x14ac:dyDescent="0.25">
      <c r="A438" s="9" t="s">
        <v>683</v>
      </c>
      <c r="E438" s="9" t="s">
        <v>373</v>
      </c>
      <c r="F438" s="9" t="s">
        <v>374</v>
      </c>
      <c r="G438" s="9">
        <v>30</v>
      </c>
    </row>
    <row r="439" spans="1:7" x14ac:dyDescent="0.25">
      <c r="A439" s="9" t="s">
        <v>683</v>
      </c>
      <c r="E439" s="9" t="s">
        <v>382</v>
      </c>
      <c r="F439" s="9" t="s">
        <v>507</v>
      </c>
      <c r="G439" s="9">
        <v>30</v>
      </c>
    </row>
    <row r="440" spans="1:7" x14ac:dyDescent="0.25">
      <c r="A440" s="9" t="s">
        <v>683</v>
      </c>
      <c r="E440" s="9" t="s">
        <v>375</v>
      </c>
      <c r="F440" s="9" t="s">
        <v>376</v>
      </c>
      <c r="G440" s="9">
        <v>45</v>
      </c>
    </row>
    <row r="441" spans="1:7" x14ac:dyDescent="0.25">
      <c r="A441" s="9" t="s">
        <v>683</v>
      </c>
      <c r="E441" s="9" t="s">
        <v>234</v>
      </c>
      <c r="F441" s="9" t="s">
        <v>377</v>
      </c>
      <c r="G441" s="9">
        <v>30</v>
      </c>
    </row>
    <row r="442" spans="1:7" x14ac:dyDescent="0.25">
      <c r="A442" s="9" t="s">
        <v>684</v>
      </c>
      <c r="E442" s="9" t="s">
        <v>559</v>
      </c>
      <c r="F442" s="9" t="s">
        <v>560</v>
      </c>
      <c r="G442" s="9">
        <v>30</v>
      </c>
    </row>
    <row r="443" spans="1:7" x14ac:dyDescent="0.25">
      <c r="A443" s="9" t="s">
        <v>684</v>
      </c>
      <c r="E443" s="9" t="s">
        <v>561</v>
      </c>
      <c r="F443" s="9" t="s">
        <v>562</v>
      </c>
      <c r="G443" s="9">
        <v>30</v>
      </c>
    </row>
    <row r="444" spans="1:7" x14ac:dyDescent="0.25">
      <c r="A444" s="9" t="s">
        <v>684</v>
      </c>
      <c r="E444" s="9" t="s">
        <v>563</v>
      </c>
      <c r="F444" s="9" t="s">
        <v>564</v>
      </c>
      <c r="G444" s="9">
        <v>30</v>
      </c>
    </row>
    <row r="445" spans="1:7" x14ac:dyDescent="0.25">
      <c r="A445" s="9" t="s">
        <v>684</v>
      </c>
      <c r="E445" s="9" t="s">
        <v>565</v>
      </c>
      <c r="F445" s="9" t="s">
        <v>566</v>
      </c>
      <c r="G445" s="9">
        <v>30</v>
      </c>
    </row>
    <row r="446" spans="1:7" x14ac:dyDescent="0.25">
      <c r="A446" s="9" t="s">
        <v>684</v>
      </c>
      <c r="E446" s="9" t="s">
        <v>567</v>
      </c>
      <c r="F446" s="9" t="s">
        <v>568</v>
      </c>
      <c r="G446" s="9">
        <v>6</v>
      </c>
    </row>
    <row r="447" spans="1:7" x14ac:dyDescent="0.25">
      <c r="A447" s="9" t="s">
        <v>684</v>
      </c>
      <c r="E447" s="9" t="s">
        <v>569</v>
      </c>
      <c r="F447" s="9" t="s">
        <v>570</v>
      </c>
      <c r="G447" s="9">
        <v>6</v>
      </c>
    </row>
    <row r="448" spans="1:7" x14ac:dyDescent="0.25">
      <c r="A448" s="9" t="s">
        <v>684</v>
      </c>
      <c r="E448" s="9" t="s">
        <v>571</v>
      </c>
      <c r="F448" s="9" t="s">
        <v>572</v>
      </c>
      <c r="G448" s="9">
        <v>6</v>
      </c>
    </row>
    <row r="449" spans="1:7" x14ac:dyDescent="0.25">
      <c r="A449" s="9" t="s">
        <v>684</v>
      </c>
      <c r="E449" s="9" t="s">
        <v>573</v>
      </c>
      <c r="F449" s="9" t="s">
        <v>574</v>
      </c>
      <c r="G449" s="9">
        <v>6</v>
      </c>
    </row>
    <row r="450" spans="1:7" x14ac:dyDescent="0.25">
      <c r="A450" s="9" t="s">
        <v>684</v>
      </c>
      <c r="E450" s="9" t="s">
        <v>575</v>
      </c>
      <c r="F450" s="9" t="s">
        <v>576</v>
      </c>
      <c r="G450" s="9">
        <v>6</v>
      </c>
    </row>
    <row r="451" spans="1:7" x14ac:dyDescent="0.25">
      <c r="A451" s="9" t="s">
        <v>684</v>
      </c>
      <c r="E451" s="9" t="s">
        <v>577</v>
      </c>
      <c r="F451" s="9" t="s">
        <v>578</v>
      </c>
      <c r="G451" s="9">
        <v>6</v>
      </c>
    </row>
    <row r="452" spans="1:7" x14ac:dyDescent="0.25">
      <c r="A452" s="9" t="s">
        <v>684</v>
      </c>
      <c r="E452" s="9" t="s">
        <v>579</v>
      </c>
      <c r="F452" s="9" t="s">
        <v>580</v>
      </c>
      <c r="G452" s="9">
        <v>6</v>
      </c>
    </row>
    <row r="453" spans="1:7" x14ac:dyDescent="0.25">
      <c r="A453" s="9" t="s">
        <v>684</v>
      </c>
      <c r="E453" s="9" t="s">
        <v>581</v>
      </c>
      <c r="F453" s="9" t="s">
        <v>582</v>
      </c>
      <c r="G453" s="9">
        <v>6</v>
      </c>
    </row>
    <row r="454" spans="1:7" x14ac:dyDescent="0.25">
      <c r="A454" s="9" t="s">
        <v>684</v>
      </c>
      <c r="E454" s="9" t="s">
        <v>583</v>
      </c>
      <c r="F454" s="9" t="s">
        <v>584</v>
      </c>
      <c r="G454" s="9">
        <v>6</v>
      </c>
    </row>
    <row r="455" spans="1:7" x14ac:dyDescent="0.25">
      <c r="A455" s="9" t="s">
        <v>684</v>
      </c>
      <c r="E455" s="9" t="s">
        <v>585</v>
      </c>
      <c r="F455" s="9" t="s">
        <v>586</v>
      </c>
      <c r="G455" s="9">
        <v>6</v>
      </c>
    </row>
    <row r="456" spans="1:7" x14ac:dyDescent="0.25">
      <c r="A456" s="9" t="s">
        <v>684</v>
      </c>
      <c r="E456" s="9" t="s">
        <v>587</v>
      </c>
      <c r="F456" s="9" t="s">
        <v>588</v>
      </c>
      <c r="G456" s="9">
        <v>6</v>
      </c>
    </row>
    <row r="457" spans="1:7" x14ac:dyDescent="0.25">
      <c r="A457" s="9" t="s">
        <v>684</v>
      </c>
      <c r="E457" s="9" t="s">
        <v>589</v>
      </c>
      <c r="F457" s="9" t="s">
        <v>590</v>
      </c>
      <c r="G457" s="9">
        <v>6</v>
      </c>
    </row>
    <row r="458" spans="1:7" x14ac:dyDescent="0.25">
      <c r="A458" s="9" t="s">
        <v>684</v>
      </c>
      <c r="E458" s="9" t="s">
        <v>591</v>
      </c>
      <c r="F458" s="9" t="s">
        <v>592</v>
      </c>
      <c r="G458" s="9">
        <v>6</v>
      </c>
    </row>
    <row r="459" spans="1:7" x14ac:dyDescent="0.25">
      <c r="A459" s="9" t="s">
        <v>684</v>
      </c>
      <c r="E459" s="9" t="s">
        <v>593</v>
      </c>
      <c r="F459" s="9" t="s">
        <v>594</v>
      </c>
      <c r="G459" s="9">
        <v>6</v>
      </c>
    </row>
    <row r="460" spans="1:7" x14ac:dyDescent="0.25">
      <c r="A460" s="9" t="s">
        <v>684</v>
      </c>
      <c r="E460" s="9" t="s">
        <v>595</v>
      </c>
      <c r="F460" s="9" t="s">
        <v>596</v>
      </c>
      <c r="G460" s="9">
        <v>6</v>
      </c>
    </row>
    <row r="461" spans="1:7" x14ac:dyDescent="0.25">
      <c r="A461" s="9" t="s">
        <v>684</v>
      </c>
      <c r="E461" s="9" t="s">
        <v>597</v>
      </c>
      <c r="F461" s="9" t="s">
        <v>598</v>
      </c>
      <c r="G461" s="9">
        <v>6</v>
      </c>
    </row>
    <row r="462" spans="1:7" x14ac:dyDescent="0.25">
      <c r="A462" s="9" t="s">
        <v>684</v>
      </c>
      <c r="E462" s="9" t="s">
        <v>599</v>
      </c>
      <c r="F462" s="9" t="s">
        <v>598</v>
      </c>
      <c r="G462" s="9">
        <v>6</v>
      </c>
    </row>
    <row r="463" spans="1:7" x14ac:dyDescent="0.25">
      <c r="A463" s="9" t="s">
        <v>684</v>
      </c>
      <c r="E463" s="9" t="s">
        <v>600</v>
      </c>
      <c r="F463" s="9" t="s">
        <v>598</v>
      </c>
      <c r="G463" s="9">
        <v>6</v>
      </c>
    </row>
    <row r="464" spans="1:7" x14ac:dyDescent="0.25">
      <c r="A464" s="9" t="s">
        <v>684</v>
      </c>
      <c r="E464" s="9" t="s">
        <v>601</v>
      </c>
      <c r="F464" s="9" t="s">
        <v>602</v>
      </c>
      <c r="G464" s="9">
        <v>6</v>
      </c>
    </row>
    <row r="465" spans="1:7" x14ac:dyDescent="0.25">
      <c r="A465" s="9" t="s">
        <v>684</v>
      </c>
      <c r="E465" s="9" t="s">
        <v>603</v>
      </c>
      <c r="F465" s="9" t="s">
        <v>604</v>
      </c>
      <c r="G465" s="9">
        <v>6</v>
      </c>
    </row>
    <row r="466" spans="1:7" x14ac:dyDescent="0.25">
      <c r="A466" s="9" t="s">
        <v>684</v>
      </c>
      <c r="E466" s="9" t="s">
        <v>605</v>
      </c>
      <c r="F466" s="9" t="s">
        <v>606</v>
      </c>
      <c r="G466" s="9">
        <v>6</v>
      </c>
    </row>
    <row r="467" spans="1:7" x14ac:dyDescent="0.25">
      <c r="A467" s="9" t="s">
        <v>684</v>
      </c>
      <c r="E467" s="9" t="s">
        <v>607</v>
      </c>
      <c r="F467" s="9" t="s">
        <v>608</v>
      </c>
      <c r="G467" s="9" t="s">
        <v>609</v>
      </c>
    </row>
    <row r="468" spans="1:7" x14ac:dyDescent="0.25">
      <c r="A468" s="9" t="s">
        <v>684</v>
      </c>
      <c r="E468" s="9" t="s">
        <v>610</v>
      </c>
      <c r="F468" s="9" t="s">
        <v>611</v>
      </c>
      <c r="G468" s="9">
        <v>15</v>
      </c>
    </row>
    <row r="469" spans="1:7" x14ac:dyDescent="0.25">
      <c r="A469" s="9" t="s">
        <v>684</v>
      </c>
      <c r="E469" s="9" t="s">
        <v>612</v>
      </c>
      <c r="F469" s="9" t="s">
        <v>613</v>
      </c>
      <c r="G469" s="9">
        <v>6</v>
      </c>
    </row>
    <row r="470" spans="1:7" x14ac:dyDescent="0.25">
      <c r="A470" s="9" t="s">
        <v>684</v>
      </c>
      <c r="E470" s="9" t="s">
        <v>614</v>
      </c>
      <c r="F470" s="9" t="s">
        <v>615</v>
      </c>
      <c r="G470" s="9">
        <v>6</v>
      </c>
    </row>
    <row r="471" spans="1:7" x14ac:dyDescent="0.25">
      <c r="A471" s="9" t="s">
        <v>685</v>
      </c>
      <c r="E471" s="9" t="s">
        <v>462</v>
      </c>
      <c r="F471" s="9" t="s">
        <v>463</v>
      </c>
      <c r="G471" s="9">
        <v>6</v>
      </c>
    </row>
    <row r="472" spans="1:7" x14ac:dyDescent="0.25">
      <c r="A472" s="9" t="s">
        <v>685</v>
      </c>
      <c r="E472" s="9" t="s">
        <v>464</v>
      </c>
      <c r="F472" s="9" t="s">
        <v>465</v>
      </c>
      <c r="G472" s="9">
        <v>6</v>
      </c>
    </row>
    <row r="473" spans="1:7" x14ac:dyDescent="0.25">
      <c r="A473" s="9" t="s">
        <v>685</v>
      </c>
      <c r="E473" s="9" t="s">
        <v>338</v>
      </c>
      <c r="F473" s="9" t="s">
        <v>339</v>
      </c>
      <c r="G473" s="9">
        <v>15</v>
      </c>
    </row>
    <row r="474" spans="1:7" x14ac:dyDescent="0.25">
      <c r="A474" s="9" t="s">
        <v>685</v>
      </c>
      <c r="E474" s="9" t="s">
        <v>466</v>
      </c>
      <c r="F474" s="9" t="s">
        <v>467</v>
      </c>
      <c r="G474" s="9">
        <v>6</v>
      </c>
    </row>
    <row r="475" spans="1:7" x14ac:dyDescent="0.25">
      <c r="A475" s="9" t="s">
        <v>685</v>
      </c>
      <c r="E475" s="9" t="s">
        <v>468</v>
      </c>
      <c r="F475" s="9" t="s">
        <v>469</v>
      </c>
      <c r="G475" s="9">
        <v>15</v>
      </c>
    </row>
    <row r="476" spans="1:7" x14ac:dyDescent="0.25">
      <c r="A476" s="9" t="s">
        <v>685</v>
      </c>
      <c r="E476" s="9" t="s">
        <v>470</v>
      </c>
      <c r="F476" s="9" t="s">
        <v>471</v>
      </c>
      <c r="G476" s="9">
        <v>6</v>
      </c>
    </row>
    <row r="477" spans="1:7" x14ac:dyDescent="0.25">
      <c r="A477" s="9" t="s">
        <v>685</v>
      </c>
      <c r="E477" s="9" t="s">
        <v>472</v>
      </c>
      <c r="F477" s="9" t="s">
        <v>473</v>
      </c>
      <c r="G477" s="9">
        <v>6</v>
      </c>
    </row>
    <row r="478" spans="1:7" x14ac:dyDescent="0.25">
      <c r="A478" s="9" t="s">
        <v>685</v>
      </c>
      <c r="E478" s="9" t="s">
        <v>474</v>
      </c>
      <c r="F478" s="9" t="s">
        <v>475</v>
      </c>
      <c r="G478" s="9">
        <v>6</v>
      </c>
    </row>
    <row r="479" spans="1:7" x14ac:dyDescent="0.25">
      <c r="A479" s="9" t="s">
        <v>685</v>
      </c>
      <c r="E479" s="9" t="s">
        <v>476</v>
      </c>
      <c r="F479" s="9" t="s">
        <v>477</v>
      </c>
      <c r="G479" s="9">
        <v>6</v>
      </c>
    </row>
    <row r="480" spans="1:7" x14ac:dyDescent="0.25">
      <c r="A480" s="9" t="s">
        <v>685</v>
      </c>
      <c r="E480" s="9" t="s">
        <v>243</v>
      </c>
      <c r="F480" s="9" t="s">
        <v>478</v>
      </c>
      <c r="G480" s="9">
        <v>15</v>
      </c>
    </row>
    <row r="481" spans="1:7" x14ac:dyDescent="0.25">
      <c r="A481" s="9" t="s">
        <v>685</v>
      </c>
      <c r="E481" s="9" t="s">
        <v>479</v>
      </c>
      <c r="F481" s="9" t="s">
        <v>480</v>
      </c>
      <c r="G481" s="9">
        <v>15</v>
      </c>
    </row>
    <row r="482" spans="1:7" x14ac:dyDescent="0.25">
      <c r="A482" s="9" t="s">
        <v>685</v>
      </c>
      <c r="E482" s="9" t="s">
        <v>481</v>
      </c>
      <c r="F482" s="9" t="s">
        <v>482</v>
      </c>
      <c r="G482" s="9">
        <v>6</v>
      </c>
    </row>
    <row r="483" spans="1:7" x14ac:dyDescent="0.25">
      <c r="A483" s="9" t="s">
        <v>685</v>
      </c>
      <c r="E483" s="9" t="s">
        <v>483</v>
      </c>
      <c r="F483" s="9" t="s">
        <v>484</v>
      </c>
      <c r="G483" s="9">
        <v>6</v>
      </c>
    </row>
    <row r="484" spans="1:7" x14ac:dyDescent="0.25">
      <c r="A484" s="9" t="s">
        <v>685</v>
      </c>
      <c r="E484" s="9" t="s">
        <v>485</v>
      </c>
      <c r="F484" s="9" t="s">
        <v>486</v>
      </c>
      <c r="G484" s="9">
        <v>6</v>
      </c>
    </row>
    <row r="485" spans="1:7" x14ac:dyDescent="0.25">
      <c r="A485" s="9" t="s">
        <v>685</v>
      </c>
      <c r="E485" s="9" t="s">
        <v>487</v>
      </c>
      <c r="F485" s="9" t="s">
        <v>488</v>
      </c>
      <c r="G485" s="9">
        <v>6</v>
      </c>
    </row>
    <row r="486" spans="1:7" x14ac:dyDescent="0.25">
      <c r="A486" s="9" t="s">
        <v>685</v>
      </c>
      <c r="E486" s="9" t="s">
        <v>489</v>
      </c>
      <c r="F486" s="9" t="s">
        <v>490</v>
      </c>
      <c r="G486" s="9">
        <v>6</v>
      </c>
    </row>
    <row r="487" spans="1:7" x14ac:dyDescent="0.25">
      <c r="A487" s="9" t="s">
        <v>685</v>
      </c>
      <c r="E487" s="9" t="s">
        <v>491</v>
      </c>
      <c r="F487" s="9" t="s">
        <v>492</v>
      </c>
      <c r="G487" s="9">
        <v>15</v>
      </c>
    </row>
    <row r="488" spans="1:7" x14ac:dyDescent="0.25">
      <c r="A488" s="9" t="s">
        <v>685</v>
      </c>
      <c r="E488" s="9" t="s">
        <v>493</v>
      </c>
      <c r="F488" s="9" t="s">
        <v>494</v>
      </c>
      <c r="G488" s="9">
        <v>6</v>
      </c>
    </row>
    <row r="489" spans="1:7" x14ac:dyDescent="0.25">
      <c r="A489" s="9" t="s">
        <v>685</v>
      </c>
      <c r="E489" s="9" t="s">
        <v>495</v>
      </c>
      <c r="F489" s="9" t="s">
        <v>496</v>
      </c>
      <c r="G489" s="9">
        <v>0</v>
      </c>
    </row>
    <row r="490" spans="1:7" x14ac:dyDescent="0.25">
      <c r="A490" s="9" t="s">
        <v>685</v>
      </c>
      <c r="E490" s="9" t="s">
        <v>497</v>
      </c>
      <c r="F490" s="9" t="s">
        <v>498</v>
      </c>
      <c r="G490" s="9">
        <v>0</v>
      </c>
    </row>
    <row r="491" spans="1:7" x14ac:dyDescent="0.25">
      <c r="A491" s="9" t="s">
        <v>685</v>
      </c>
      <c r="E491" s="9" t="s">
        <v>499</v>
      </c>
      <c r="F491" s="9" t="s">
        <v>500</v>
      </c>
      <c r="G491" s="9">
        <v>0</v>
      </c>
    </row>
    <row r="492" spans="1:7" x14ac:dyDescent="0.25">
      <c r="A492" s="9" t="s">
        <v>685</v>
      </c>
      <c r="E492" s="9" t="s">
        <v>501</v>
      </c>
      <c r="F492" s="9" t="s">
        <v>502</v>
      </c>
      <c r="G492" s="9">
        <v>0</v>
      </c>
    </row>
    <row r="493" spans="1:7" x14ac:dyDescent="0.25">
      <c r="A493" s="9" t="s">
        <v>685</v>
      </c>
      <c r="E493" s="9" t="s">
        <v>503</v>
      </c>
      <c r="F493" s="9" t="s">
        <v>504</v>
      </c>
      <c r="G493" s="9">
        <v>0</v>
      </c>
    </row>
    <row r="494" spans="1:7" x14ac:dyDescent="0.25">
      <c r="A494" s="9" t="s">
        <v>685</v>
      </c>
      <c r="E494" s="9" t="s">
        <v>505</v>
      </c>
      <c r="F494" s="9" t="s">
        <v>506</v>
      </c>
      <c r="G494" s="9">
        <v>0</v>
      </c>
    </row>
    <row r="495" spans="1:7" x14ac:dyDescent="0.25">
      <c r="A495" s="9" t="s">
        <v>685</v>
      </c>
      <c r="E495" s="9" t="s">
        <v>230</v>
      </c>
      <c r="F495" s="9" t="s">
        <v>367</v>
      </c>
      <c r="G495" s="9">
        <v>15</v>
      </c>
    </row>
    <row r="496" spans="1:7" x14ac:dyDescent="0.25">
      <c r="A496" s="9" t="s">
        <v>107</v>
      </c>
      <c r="D496" s="9" t="s">
        <v>105</v>
      </c>
      <c r="E496" s="9" t="s">
        <v>129</v>
      </c>
      <c r="F496" s="9" t="s">
        <v>0</v>
      </c>
    </row>
    <row r="497" spans="1:6" x14ac:dyDescent="0.25">
      <c r="A497" s="9" t="s">
        <v>107</v>
      </c>
      <c r="D497" s="9" t="s">
        <v>117</v>
      </c>
      <c r="E497" s="9" t="s">
        <v>128</v>
      </c>
      <c r="F497" s="9" t="s">
        <v>1</v>
      </c>
    </row>
    <row r="498" spans="1:6" x14ac:dyDescent="0.25">
      <c r="A498" s="9" t="s">
        <v>107</v>
      </c>
      <c r="D498" s="9" t="s">
        <v>124</v>
      </c>
      <c r="E498" s="9" t="s">
        <v>137</v>
      </c>
      <c r="F498" s="9" t="s">
        <v>113</v>
      </c>
    </row>
    <row r="499" spans="1:6" x14ac:dyDescent="0.25">
      <c r="A499" s="9" t="s">
        <v>107</v>
      </c>
      <c r="D499" s="9" t="s">
        <v>271</v>
      </c>
      <c r="E499" s="9" t="s">
        <v>87</v>
      </c>
      <c r="F499" s="9" t="s">
        <v>81</v>
      </c>
    </row>
    <row r="500" spans="1:6" x14ac:dyDescent="0.25">
      <c r="A500" s="9" t="s">
        <v>107</v>
      </c>
      <c r="D500" s="9" t="s">
        <v>271</v>
      </c>
      <c r="E500" s="9" t="s">
        <v>381</v>
      </c>
      <c r="F500" s="9" t="s">
        <v>549</v>
      </c>
    </row>
    <row r="501" spans="1:6" x14ac:dyDescent="0.25">
      <c r="A501" s="9" t="s">
        <v>107</v>
      </c>
      <c r="D501" s="9" t="s">
        <v>271</v>
      </c>
      <c r="E501" s="9" t="s">
        <v>380</v>
      </c>
      <c r="F501" s="9" t="s">
        <v>551</v>
      </c>
    </row>
    <row r="502" spans="1:6" x14ac:dyDescent="0.25">
      <c r="A502" s="9" t="s">
        <v>127</v>
      </c>
      <c r="E502" s="9" t="s">
        <v>130</v>
      </c>
      <c r="F502" s="9" t="s">
        <v>125</v>
      </c>
    </row>
    <row r="503" spans="1:6" x14ac:dyDescent="0.25">
      <c r="A503" s="9" t="s">
        <v>127</v>
      </c>
      <c r="E503" s="9" t="s">
        <v>688</v>
      </c>
      <c r="F503" s="9" t="s">
        <v>126</v>
      </c>
    </row>
  </sheetData>
  <autoFilter ref="A1:G503"/>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G263"/>
  <sheetViews>
    <sheetView workbookViewId="0">
      <pane ySplit="1" topLeftCell="A188" activePane="bottomLeft" state="frozen"/>
      <selection pane="bottomLeft" activeCell="F191" sqref="F191"/>
    </sheetView>
  </sheetViews>
  <sheetFormatPr defaultColWidth="34.7109375" defaultRowHeight="15" x14ac:dyDescent="0.25"/>
  <cols>
    <col min="1" max="1" width="19.85546875" style="9" bestFit="1" customWidth="1"/>
    <col min="2" max="2" width="10.42578125" style="9" bestFit="1" customWidth="1"/>
    <col min="3" max="3" width="21.5703125" style="9" bestFit="1" customWidth="1"/>
    <col min="4" max="4" width="18.28515625" style="9" bestFit="1" customWidth="1"/>
    <col min="5" max="5" width="18.5703125" style="9" bestFit="1" customWidth="1"/>
    <col min="6" max="6" width="33.28515625" style="9" customWidth="1"/>
    <col min="7" max="7" width="26.5703125" style="9" bestFit="1" customWidth="1"/>
    <col min="8" max="16384" width="34.7109375" style="9"/>
  </cols>
  <sheetData>
    <row r="1" spans="1:7" s="29" customFormat="1" x14ac:dyDescent="0.25">
      <c r="A1" s="29" t="s">
        <v>687</v>
      </c>
      <c r="B1" s="29" t="s">
        <v>110</v>
      </c>
      <c r="C1" s="29" t="s">
        <v>207</v>
      </c>
      <c r="D1" s="29" t="s">
        <v>104</v>
      </c>
      <c r="E1" s="29" t="s">
        <v>40</v>
      </c>
      <c r="F1" s="29" t="s">
        <v>690</v>
      </c>
      <c r="G1" s="29" t="s">
        <v>199</v>
      </c>
    </row>
    <row r="2" spans="1:7" x14ac:dyDescent="0.25">
      <c r="A2" s="9" t="s">
        <v>110</v>
      </c>
      <c r="E2" s="9" t="s">
        <v>3</v>
      </c>
      <c r="F2" s="9" t="s">
        <v>3</v>
      </c>
      <c r="G2" s="9">
        <v>90</v>
      </c>
    </row>
    <row r="3" spans="1:7" x14ac:dyDescent="0.25">
      <c r="A3" s="9" t="s">
        <v>110</v>
      </c>
      <c r="E3" s="9" t="s">
        <v>3</v>
      </c>
      <c r="F3" s="9" t="s">
        <v>691</v>
      </c>
    </row>
    <row r="4" spans="1:7" x14ac:dyDescent="0.25">
      <c r="A4" s="9" t="s">
        <v>110</v>
      </c>
      <c r="F4" s="9" t="s">
        <v>692</v>
      </c>
    </row>
    <row r="5" spans="1:7" x14ac:dyDescent="0.25">
      <c r="A5" s="9" t="s">
        <v>110</v>
      </c>
      <c r="F5" s="9" t="s">
        <v>693</v>
      </c>
    </row>
    <row r="6" spans="1:7" x14ac:dyDescent="0.25">
      <c r="A6" s="9" t="s">
        <v>110</v>
      </c>
      <c r="F6" s="9" t="s">
        <v>694</v>
      </c>
    </row>
    <row r="7" spans="1:7" x14ac:dyDescent="0.25">
      <c r="A7" s="9" t="s">
        <v>110</v>
      </c>
      <c r="F7" s="9" t="s">
        <v>695</v>
      </c>
    </row>
    <row r="8" spans="1:7" x14ac:dyDescent="0.25">
      <c r="A8" s="9" t="s">
        <v>110</v>
      </c>
      <c r="F8" s="9" t="s">
        <v>695</v>
      </c>
    </row>
    <row r="9" spans="1:7" x14ac:dyDescent="0.25">
      <c r="A9" s="9" t="s">
        <v>110</v>
      </c>
      <c r="E9" s="9" t="s">
        <v>42</v>
      </c>
      <c r="F9" s="9" t="s">
        <v>11</v>
      </c>
      <c r="G9" s="9">
        <v>7.5</v>
      </c>
    </row>
    <row r="10" spans="1:7" x14ac:dyDescent="0.25">
      <c r="A10" s="9" t="s">
        <v>110</v>
      </c>
      <c r="E10" s="9" t="s">
        <v>43</v>
      </c>
      <c r="F10" s="9" t="s">
        <v>12</v>
      </c>
      <c r="G10" s="9">
        <v>7.5</v>
      </c>
    </row>
    <row r="11" spans="1:7" x14ac:dyDescent="0.25">
      <c r="A11" s="9" t="s">
        <v>110</v>
      </c>
      <c r="E11" s="9" t="s">
        <v>44</v>
      </c>
      <c r="F11" s="9" t="s">
        <v>13</v>
      </c>
      <c r="G11" s="9">
        <v>7.5</v>
      </c>
    </row>
    <row r="12" spans="1:7" x14ac:dyDescent="0.25">
      <c r="A12" s="9" t="s">
        <v>110</v>
      </c>
      <c r="E12" s="9" t="s">
        <v>45</v>
      </c>
      <c r="F12" s="9" t="s">
        <v>14</v>
      </c>
      <c r="G12" s="9">
        <v>7.5</v>
      </c>
    </row>
    <row r="13" spans="1:7" x14ac:dyDescent="0.25">
      <c r="A13" s="9" t="s">
        <v>110</v>
      </c>
      <c r="E13" s="9" t="s">
        <v>46</v>
      </c>
      <c r="F13" s="9" t="s">
        <v>15</v>
      </c>
      <c r="G13" s="9">
        <v>7.5</v>
      </c>
    </row>
    <row r="14" spans="1:7" x14ac:dyDescent="0.25">
      <c r="A14" s="9" t="s">
        <v>110</v>
      </c>
      <c r="E14" s="9" t="s">
        <v>47</v>
      </c>
      <c r="F14" s="9" t="s">
        <v>16</v>
      </c>
      <c r="G14" s="9">
        <v>7.5</v>
      </c>
    </row>
    <row r="15" spans="1:7" x14ac:dyDescent="0.25">
      <c r="A15" s="9" t="s">
        <v>110</v>
      </c>
      <c r="E15" s="9" t="s">
        <v>48</v>
      </c>
      <c r="F15" s="9" t="s">
        <v>17</v>
      </c>
      <c r="G15" s="9">
        <v>7.5</v>
      </c>
    </row>
    <row r="16" spans="1:7" x14ac:dyDescent="0.25">
      <c r="A16" s="9" t="s">
        <v>110</v>
      </c>
      <c r="E16" s="9" t="s">
        <v>696</v>
      </c>
      <c r="F16" s="9" t="s">
        <v>18</v>
      </c>
      <c r="G16" s="9">
        <v>7.5</v>
      </c>
    </row>
    <row r="17" spans="1:7" x14ac:dyDescent="0.25">
      <c r="A17" s="9" t="s">
        <v>110</v>
      </c>
      <c r="E17" s="9" t="s">
        <v>50</v>
      </c>
      <c r="F17" s="9" t="s">
        <v>19</v>
      </c>
      <c r="G17" s="9">
        <v>7.5</v>
      </c>
    </row>
    <row r="18" spans="1:7" x14ac:dyDescent="0.25">
      <c r="A18" s="9" t="s">
        <v>110</v>
      </c>
      <c r="E18" s="9" t="s">
        <v>51</v>
      </c>
      <c r="F18" s="9" t="s">
        <v>20</v>
      </c>
      <c r="G18" s="9">
        <v>7.5</v>
      </c>
    </row>
    <row r="19" spans="1:7" x14ac:dyDescent="0.25">
      <c r="A19" s="9" t="s">
        <v>110</v>
      </c>
      <c r="F19" s="9" t="s">
        <v>697</v>
      </c>
    </row>
    <row r="20" spans="1:7" x14ac:dyDescent="0.25">
      <c r="A20" s="9" t="s">
        <v>110</v>
      </c>
      <c r="F20" s="9" t="s">
        <v>698</v>
      </c>
    </row>
    <row r="21" spans="1:7" x14ac:dyDescent="0.25">
      <c r="A21" s="9" t="s">
        <v>110</v>
      </c>
      <c r="E21" s="9" t="s">
        <v>4</v>
      </c>
      <c r="F21" s="9" t="s">
        <v>4</v>
      </c>
      <c r="G21" s="9">
        <v>120</v>
      </c>
    </row>
    <row r="22" spans="1:7" x14ac:dyDescent="0.25">
      <c r="A22" s="9" t="s">
        <v>110</v>
      </c>
      <c r="E22" s="9" t="s">
        <v>4</v>
      </c>
      <c r="F22" s="9" t="s">
        <v>699</v>
      </c>
    </row>
    <row r="23" spans="1:7" x14ac:dyDescent="0.25">
      <c r="A23" s="9" t="s">
        <v>110</v>
      </c>
      <c r="F23" s="9" t="s">
        <v>700</v>
      </c>
    </row>
    <row r="24" spans="1:7" x14ac:dyDescent="0.25">
      <c r="A24" s="9" t="s">
        <v>110</v>
      </c>
      <c r="F24" s="9" t="s">
        <v>701</v>
      </c>
    </row>
    <row r="25" spans="1:7" x14ac:dyDescent="0.25">
      <c r="A25" s="9" t="s">
        <v>110</v>
      </c>
      <c r="F25" s="9" t="s">
        <v>702</v>
      </c>
    </row>
    <row r="26" spans="1:7" x14ac:dyDescent="0.25">
      <c r="A26" s="9" t="s">
        <v>110</v>
      </c>
      <c r="F26" s="9" t="s">
        <v>702</v>
      </c>
    </row>
    <row r="27" spans="1:7" x14ac:dyDescent="0.25">
      <c r="A27" s="9" t="s">
        <v>110</v>
      </c>
      <c r="E27" s="9" t="s">
        <v>52</v>
      </c>
      <c r="F27" s="9" t="s">
        <v>16</v>
      </c>
      <c r="G27" s="9">
        <v>7.5</v>
      </c>
    </row>
    <row r="28" spans="1:7" x14ac:dyDescent="0.25">
      <c r="A28" s="9" t="s">
        <v>110</v>
      </c>
      <c r="E28" s="9" t="s">
        <v>53</v>
      </c>
      <c r="F28" s="9" t="s">
        <v>21</v>
      </c>
      <c r="G28" s="9">
        <v>7.5</v>
      </c>
    </row>
    <row r="29" spans="1:7" x14ac:dyDescent="0.25">
      <c r="A29" s="9" t="s">
        <v>110</v>
      </c>
      <c r="E29" s="9" t="s">
        <v>54</v>
      </c>
      <c r="F29" s="9" t="s">
        <v>18</v>
      </c>
      <c r="G29" s="9">
        <v>7.5</v>
      </c>
    </row>
    <row r="30" spans="1:7" x14ac:dyDescent="0.25">
      <c r="A30" s="9" t="s">
        <v>110</v>
      </c>
      <c r="E30" s="9" t="s">
        <v>55</v>
      </c>
      <c r="F30" s="9" t="s">
        <v>22</v>
      </c>
      <c r="G30" s="9">
        <v>7.5</v>
      </c>
    </row>
    <row r="31" spans="1:7" x14ac:dyDescent="0.25">
      <c r="A31" s="9" t="s">
        <v>110</v>
      </c>
      <c r="E31" s="9" t="s">
        <v>56</v>
      </c>
      <c r="F31" s="9" t="s">
        <v>6</v>
      </c>
      <c r="G31" s="9">
        <v>7.5</v>
      </c>
    </row>
    <row r="32" spans="1:7" x14ac:dyDescent="0.25">
      <c r="A32" s="9" t="s">
        <v>110</v>
      </c>
      <c r="E32" s="9" t="s">
        <v>57</v>
      </c>
      <c r="F32" s="9" t="s">
        <v>12</v>
      </c>
      <c r="G32" s="9">
        <v>7.5</v>
      </c>
    </row>
    <row r="33" spans="1:7" x14ac:dyDescent="0.25">
      <c r="A33" s="9" t="s">
        <v>110</v>
      </c>
      <c r="E33" s="9" t="s">
        <v>58</v>
      </c>
      <c r="F33" s="9" t="s">
        <v>17</v>
      </c>
      <c r="G33" s="9">
        <v>7.5</v>
      </c>
    </row>
    <row r="34" spans="1:7" x14ac:dyDescent="0.25">
      <c r="A34" s="9" t="s">
        <v>110</v>
      </c>
      <c r="E34" s="9" t="s">
        <v>59</v>
      </c>
      <c r="F34" s="9" t="s">
        <v>23</v>
      </c>
      <c r="G34" s="9">
        <v>7.5</v>
      </c>
    </row>
    <row r="35" spans="1:7" x14ac:dyDescent="0.25">
      <c r="A35" s="9" t="s">
        <v>110</v>
      </c>
      <c r="E35" s="9" t="s">
        <v>60</v>
      </c>
      <c r="F35" s="9" t="s">
        <v>24</v>
      </c>
      <c r="G35" s="9">
        <v>7.5</v>
      </c>
    </row>
    <row r="36" spans="1:7" x14ac:dyDescent="0.25">
      <c r="A36" s="9" t="s">
        <v>110</v>
      </c>
      <c r="E36" s="9" t="s">
        <v>61</v>
      </c>
      <c r="F36" s="9" t="s">
        <v>11</v>
      </c>
      <c r="G36" s="9">
        <v>7.5</v>
      </c>
    </row>
    <row r="37" spans="1:7" x14ac:dyDescent="0.25">
      <c r="A37" s="9" t="s">
        <v>110</v>
      </c>
      <c r="E37" s="9" t="s">
        <v>62</v>
      </c>
      <c r="F37" s="9" t="s">
        <v>25</v>
      </c>
      <c r="G37" s="9">
        <v>7.5</v>
      </c>
    </row>
    <row r="38" spans="1:7" x14ac:dyDescent="0.25">
      <c r="A38" s="9" t="s">
        <v>110</v>
      </c>
      <c r="E38" s="9" t="s">
        <v>63</v>
      </c>
      <c r="F38" s="9" t="s">
        <v>703</v>
      </c>
    </row>
    <row r="39" spans="1:7" x14ac:dyDescent="0.25">
      <c r="A39" s="9" t="s">
        <v>110</v>
      </c>
      <c r="E39" s="9" t="s">
        <v>64</v>
      </c>
      <c r="F39" s="9" t="s">
        <v>19</v>
      </c>
      <c r="G39" s="9">
        <v>7.5</v>
      </c>
    </row>
    <row r="40" spans="1:7" x14ac:dyDescent="0.25">
      <c r="A40" s="9" t="s">
        <v>110</v>
      </c>
      <c r="E40" s="9" t="s">
        <v>65</v>
      </c>
      <c r="F40" s="9" t="s">
        <v>26</v>
      </c>
      <c r="G40" s="9">
        <v>30</v>
      </c>
    </row>
    <row r="41" spans="1:7" x14ac:dyDescent="0.25">
      <c r="A41" s="9" t="s">
        <v>110</v>
      </c>
      <c r="E41" s="9" t="s">
        <v>93</v>
      </c>
      <c r="F41" s="9" t="s">
        <v>91</v>
      </c>
      <c r="G41" s="9">
        <v>7.5</v>
      </c>
    </row>
    <row r="42" spans="1:7" x14ac:dyDescent="0.25">
      <c r="A42" s="9" t="s">
        <v>110</v>
      </c>
      <c r="E42" s="9" t="s">
        <v>94</v>
      </c>
      <c r="F42" s="9" t="s">
        <v>92</v>
      </c>
      <c r="G42" s="9">
        <v>7.5</v>
      </c>
    </row>
    <row r="43" spans="1:7" x14ac:dyDescent="0.25">
      <c r="A43" s="9" t="s">
        <v>110</v>
      </c>
      <c r="E43" s="9" t="s">
        <v>66</v>
      </c>
      <c r="F43" s="9" t="s">
        <v>27</v>
      </c>
      <c r="G43" s="9">
        <v>30</v>
      </c>
    </row>
    <row r="44" spans="1:7" x14ac:dyDescent="0.25">
      <c r="A44" s="9" t="s">
        <v>110</v>
      </c>
      <c r="E44" s="9" t="s">
        <v>67</v>
      </c>
      <c r="F44" s="9" t="s">
        <v>28</v>
      </c>
      <c r="G44" s="9">
        <v>30</v>
      </c>
    </row>
    <row r="45" spans="1:7" x14ac:dyDescent="0.25">
      <c r="A45" s="9" t="s">
        <v>110</v>
      </c>
      <c r="E45" s="9" t="s">
        <v>68</v>
      </c>
      <c r="F45" s="9" t="s">
        <v>29</v>
      </c>
      <c r="G45" s="9">
        <v>30</v>
      </c>
    </row>
    <row r="46" spans="1:7" x14ac:dyDescent="0.25">
      <c r="A46" s="9" t="s">
        <v>110</v>
      </c>
      <c r="E46" s="9" t="s">
        <v>69</v>
      </c>
      <c r="F46" s="9" t="s">
        <v>30</v>
      </c>
      <c r="G46" s="9">
        <v>30</v>
      </c>
    </row>
    <row r="47" spans="1:7" x14ac:dyDescent="0.25">
      <c r="A47" s="9" t="s">
        <v>110</v>
      </c>
      <c r="E47" s="9" t="s">
        <v>70</v>
      </c>
      <c r="F47" s="9" t="s">
        <v>31</v>
      </c>
      <c r="G47" s="9">
        <v>30</v>
      </c>
    </row>
    <row r="48" spans="1:7" x14ac:dyDescent="0.25">
      <c r="A48" s="9" t="s">
        <v>110</v>
      </c>
      <c r="E48" s="9" t="s">
        <v>71</v>
      </c>
      <c r="F48" s="9" t="s">
        <v>32</v>
      </c>
      <c r="G48" s="9">
        <v>30</v>
      </c>
    </row>
    <row r="49" spans="1:7" x14ac:dyDescent="0.25">
      <c r="A49" s="9" t="s">
        <v>110</v>
      </c>
      <c r="E49" s="9" t="s">
        <v>72</v>
      </c>
      <c r="F49" s="9" t="s">
        <v>33</v>
      </c>
      <c r="G49" s="9">
        <v>30</v>
      </c>
    </row>
    <row r="50" spans="1:7" x14ac:dyDescent="0.25">
      <c r="A50" s="9" t="s">
        <v>110</v>
      </c>
      <c r="E50" s="9" t="s">
        <v>73</v>
      </c>
      <c r="F50" s="9" t="s">
        <v>34</v>
      </c>
      <c r="G50" s="9">
        <v>30</v>
      </c>
    </row>
    <row r="51" spans="1:7" x14ac:dyDescent="0.25">
      <c r="A51" s="9" t="s">
        <v>110</v>
      </c>
      <c r="E51" s="9" t="s">
        <v>74</v>
      </c>
      <c r="F51" s="9" t="s">
        <v>35</v>
      </c>
      <c r="G51" s="9">
        <v>30</v>
      </c>
    </row>
    <row r="52" spans="1:7" x14ac:dyDescent="0.25">
      <c r="A52" s="9" t="s">
        <v>110</v>
      </c>
      <c r="E52" s="9" t="s">
        <v>75</v>
      </c>
      <c r="F52" s="9" t="s">
        <v>36</v>
      </c>
      <c r="G52" s="9">
        <v>7.5</v>
      </c>
    </row>
    <row r="53" spans="1:7" x14ac:dyDescent="0.25">
      <c r="A53" s="9" t="s">
        <v>110</v>
      </c>
      <c r="E53" s="9" t="s">
        <v>76</v>
      </c>
      <c r="F53" s="9" t="s">
        <v>37</v>
      </c>
      <c r="G53" s="9">
        <v>30</v>
      </c>
    </row>
    <row r="54" spans="1:7" x14ac:dyDescent="0.25">
      <c r="A54" s="9" t="s">
        <v>110</v>
      </c>
      <c r="E54" s="9" t="s">
        <v>77</v>
      </c>
      <c r="F54" s="9" t="s">
        <v>38</v>
      </c>
      <c r="G54" s="9">
        <v>30</v>
      </c>
    </row>
    <row r="55" spans="1:7" x14ac:dyDescent="0.25">
      <c r="A55" s="9" t="s">
        <v>110</v>
      </c>
      <c r="E55" s="9" t="s">
        <v>78</v>
      </c>
      <c r="F55" s="9" t="s">
        <v>8</v>
      </c>
      <c r="G55" s="9">
        <v>30</v>
      </c>
    </row>
    <row r="56" spans="1:7" x14ac:dyDescent="0.25">
      <c r="A56" s="9" t="s">
        <v>110</v>
      </c>
      <c r="F56" s="9" t="s">
        <v>698</v>
      </c>
    </row>
    <row r="57" spans="1:7" x14ac:dyDescent="0.25">
      <c r="A57" s="9" t="s">
        <v>110</v>
      </c>
      <c r="E57" s="9" t="s">
        <v>2</v>
      </c>
      <c r="F57" s="9" t="s">
        <v>2</v>
      </c>
      <c r="G57" s="9">
        <v>150</v>
      </c>
    </row>
    <row r="58" spans="1:7" x14ac:dyDescent="0.25">
      <c r="A58" s="9" t="s">
        <v>110</v>
      </c>
      <c r="E58" s="9" t="s">
        <v>2</v>
      </c>
      <c r="F58" s="9" t="s">
        <v>699</v>
      </c>
    </row>
    <row r="59" spans="1:7" x14ac:dyDescent="0.25">
      <c r="A59" s="9" t="s">
        <v>110</v>
      </c>
      <c r="F59" s="9" t="s">
        <v>700</v>
      </c>
    </row>
    <row r="60" spans="1:7" x14ac:dyDescent="0.25">
      <c r="A60" s="9" t="s">
        <v>110</v>
      </c>
      <c r="F60" s="9" t="s">
        <v>701</v>
      </c>
    </row>
    <row r="61" spans="1:7" x14ac:dyDescent="0.25">
      <c r="A61" s="9" t="s">
        <v>110</v>
      </c>
      <c r="F61" s="9" t="s">
        <v>702</v>
      </c>
    </row>
    <row r="62" spans="1:7" x14ac:dyDescent="0.25">
      <c r="A62" s="9" t="s">
        <v>110</v>
      </c>
      <c r="F62" s="9" t="s">
        <v>702</v>
      </c>
    </row>
    <row r="63" spans="1:7" x14ac:dyDescent="0.25">
      <c r="A63" s="9" t="s">
        <v>110</v>
      </c>
      <c r="F63" s="9" t="s">
        <v>704</v>
      </c>
    </row>
    <row r="64" spans="1:7" x14ac:dyDescent="0.25">
      <c r="A64" s="9" t="s">
        <v>110</v>
      </c>
      <c r="F64" s="9" t="s">
        <v>705</v>
      </c>
    </row>
    <row r="65" spans="1:7" x14ac:dyDescent="0.25">
      <c r="A65" s="9" t="s">
        <v>110</v>
      </c>
      <c r="E65" s="9" t="s">
        <v>52</v>
      </c>
      <c r="F65" s="9" t="s">
        <v>16</v>
      </c>
      <c r="G65" s="9">
        <v>7.5</v>
      </c>
    </row>
    <row r="66" spans="1:7" x14ac:dyDescent="0.25">
      <c r="A66" s="9" t="s">
        <v>110</v>
      </c>
      <c r="E66" s="9" t="s">
        <v>53</v>
      </c>
      <c r="F66" s="9" t="s">
        <v>21</v>
      </c>
      <c r="G66" s="9">
        <v>7.5</v>
      </c>
    </row>
    <row r="67" spans="1:7" x14ac:dyDescent="0.25">
      <c r="A67" s="9" t="s">
        <v>110</v>
      </c>
      <c r="E67" s="9" t="s">
        <v>54</v>
      </c>
      <c r="F67" s="9" t="s">
        <v>18</v>
      </c>
      <c r="G67" s="9">
        <v>7.5</v>
      </c>
    </row>
    <row r="68" spans="1:7" x14ac:dyDescent="0.25">
      <c r="A68" s="9" t="s">
        <v>110</v>
      </c>
      <c r="E68" s="9" t="s">
        <v>55</v>
      </c>
      <c r="F68" s="9" t="s">
        <v>22</v>
      </c>
      <c r="G68" s="9">
        <v>7.5</v>
      </c>
    </row>
    <row r="69" spans="1:7" x14ac:dyDescent="0.25">
      <c r="A69" s="9" t="s">
        <v>110</v>
      </c>
      <c r="E69" s="9" t="s">
        <v>56</v>
      </c>
      <c r="F69" s="9" t="s">
        <v>6</v>
      </c>
      <c r="G69" s="9">
        <v>7.5</v>
      </c>
    </row>
    <row r="70" spans="1:7" x14ac:dyDescent="0.25">
      <c r="A70" s="9" t="s">
        <v>110</v>
      </c>
      <c r="E70" s="9" t="s">
        <v>57</v>
      </c>
      <c r="F70" s="9" t="s">
        <v>12</v>
      </c>
      <c r="G70" s="9">
        <v>7.5</v>
      </c>
    </row>
    <row r="71" spans="1:7" x14ac:dyDescent="0.25">
      <c r="A71" s="9" t="s">
        <v>110</v>
      </c>
      <c r="E71" s="9" t="s">
        <v>58</v>
      </c>
      <c r="F71" s="9" t="s">
        <v>17</v>
      </c>
      <c r="G71" s="9">
        <v>7.5</v>
      </c>
    </row>
    <row r="72" spans="1:7" x14ac:dyDescent="0.25">
      <c r="A72" s="9" t="s">
        <v>110</v>
      </c>
      <c r="E72" s="9" t="s">
        <v>59</v>
      </c>
      <c r="F72" s="9" t="s">
        <v>23</v>
      </c>
      <c r="G72" s="9">
        <v>7.5</v>
      </c>
    </row>
    <row r="73" spans="1:7" x14ac:dyDescent="0.25">
      <c r="A73" s="9" t="s">
        <v>110</v>
      </c>
      <c r="E73" s="9" t="s">
        <v>60</v>
      </c>
      <c r="F73" s="9" t="s">
        <v>24</v>
      </c>
      <c r="G73" s="9">
        <v>7.5</v>
      </c>
    </row>
    <row r="74" spans="1:7" x14ac:dyDescent="0.25">
      <c r="A74" s="9" t="s">
        <v>110</v>
      </c>
      <c r="E74" s="9" t="s">
        <v>61</v>
      </c>
      <c r="F74" s="9" t="s">
        <v>11</v>
      </c>
      <c r="G74" s="9">
        <v>7.5</v>
      </c>
    </row>
    <row r="75" spans="1:7" x14ac:dyDescent="0.25">
      <c r="A75" s="9" t="s">
        <v>110</v>
      </c>
      <c r="E75" s="9" t="s">
        <v>62</v>
      </c>
      <c r="F75" s="9" t="s">
        <v>25</v>
      </c>
      <c r="G75" s="9">
        <v>7.5</v>
      </c>
    </row>
    <row r="76" spans="1:7" x14ac:dyDescent="0.25">
      <c r="A76" s="9" t="s">
        <v>110</v>
      </c>
      <c r="E76" s="9" t="s">
        <v>63</v>
      </c>
      <c r="F76" s="9" t="s">
        <v>703</v>
      </c>
    </row>
    <row r="77" spans="1:7" x14ac:dyDescent="0.25">
      <c r="A77" s="9" t="s">
        <v>110</v>
      </c>
      <c r="E77" s="9" t="s">
        <v>64</v>
      </c>
      <c r="F77" s="9" t="s">
        <v>19</v>
      </c>
      <c r="G77" s="9">
        <v>7.5</v>
      </c>
    </row>
    <row r="78" spans="1:7" x14ac:dyDescent="0.25">
      <c r="A78" s="9" t="s">
        <v>110</v>
      </c>
      <c r="E78" s="9" t="s">
        <v>65</v>
      </c>
      <c r="F78" s="9" t="s">
        <v>26</v>
      </c>
      <c r="G78" s="9">
        <v>30</v>
      </c>
    </row>
    <row r="79" spans="1:7" x14ac:dyDescent="0.25">
      <c r="A79" s="9" t="s">
        <v>110</v>
      </c>
      <c r="E79" s="9" t="s">
        <v>385</v>
      </c>
      <c r="F79" s="9" t="s">
        <v>706</v>
      </c>
      <c r="G79" s="9">
        <v>30</v>
      </c>
    </row>
    <row r="80" spans="1:7" x14ac:dyDescent="0.25">
      <c r="A80" s="9" t="s">
        <v>110</v>
      </c>
      <c r="E80" s="9" t="s">
        <v>379</v>
      </c>
      <c r="F80" s="9" t="s">
        <v>707</v>
      </c>
      <c r="G80" s="9">
        <v>30</v>
      </c>
    </row>
    <row r="81" spans="1:7" x14ac:dyDescent="0.25">
      <c r="A81" s="9" t="s">
        <v>110</v>
      </c>
      <c r="E81" s="9" t="s">
        <v>84</v>
      </c>
      <c r="F81" s="9" t="s">
        <v>10</v>
      </c>
      <c r="G81" s="9">
        <v>30</v>
      </c>
    </row>
    <row r="82" spans="1:7" x14ac:dyDescent="0.25">
      <c r="A82" s="9" t="s">
        <v>110</v>
      </c>
      <c r="E82" s="9" t="s">
        <v>708</v>
      </c>
      <c r="F82" s="9" t="s">
        <v>80</v>
      </c>
    </row>
    <row r="83" spans="1:7" x14ac:dyDescent="0.25">
      <c r="A83" s="9" t="s">
        <v>110</v>
      </c>
      <c r="E83" s="9" t="s">
        <v>85</v>
      </c>
      <c r="F83" s="9" t="s">
        <v>7</v>
      </c>
      <c r="G83" s="9">
        <v>30</v>
      </c>
    </row>
    <row r="84" spans="1:7" x14ac:dyDescent="0.25">
      <c r="A84" s="9" t="s">
        <v>110</v>
      </c>
      <c r="E84" s="9" t="s">
        <v>709</v>
      </c>
      <c r="F84" s="9" t="s">
        <v>710</v>
      </c>
    </row>
    <row r="85" spans="1:7" x14ac:dyDescent="0.25">
      <c r="A85" s="9" t="s">
        <v>110</v>
      </c>
      <c r="E85" s="9" t="s">
        <v>86</v>
      </c>
      <c r="F85" s="9" t="s">
        <v>9</v>
      </c>
      <c r="G85" s="9">
        <v>60</v>
      </c>
    </row>
    <row r="86" spans="1:7" x14ac:dyDescent="0.25">
      <c r="A86" s="9" t="s">
        <v>110</v>
      </c>
      <c r="E86" s="9" t="s">
        <v>87</v>
      </c>
      <c r="F86" s="9" t="s">
        <v>81</v>
      </c>
    </row>
    <row r="87" spans="1:7" x14ac:dyDescent="0.25">
      <c r="A87" s="9" t="s">
        <v>110</v>
      </c>
      <c r="E87" s="9" t="s">
        <v>88</v>
      </c>
      <c r="F87" s="9" t="s">
        <v>82</v>
      </c>
      <c r="G87" s="9">
        <v>60</v>
      </c>
    </row>
    <row r="88" spans="1:7" x14ac:dyDescent="0.25">
      <c r="A88" s="9" t="s">
        <v>110</v>
      </c>
      <c r="E88" s="9" t="s">
        <v>89</v>
      </c>
      <c r="F88" s="9" t="s">
        <v>83</v>
      </c>
      <c r="G88" s="9">
        <v>60</v>
      </c>
    </row>
    <row r="89" spans="1:7" x14ac:dyDescent="0.25">
      <c r="A89" s="9" t="s">
        <v>110</v>
      </c>
      <c r="E89" s="9" t="s">
        <v>93</v>
      </c>
      <c r="F89" s="9" t="s">
        <v>91</v>
      </c>
      <c r="G89" s="9">
        <v>7.5</v>
      </c>
    </row>
    <row r="90" spans="1:7" x14ac:dyDescent="0.25">
      <c r="A90" s="9" t="s">
        <v>110</v>
      </c>
      <c r="E90" s="9" t="s">
        <v>94</v>
      </c>
      <c r="F90" s="9" t="s">
        <v>92</v>
      </c>
      <c r="G90" s="9">
        <v>7.5</v>
      </c>
    </row>
    <row r="91" spans="1:7" x14ac:dyDescent="0.25">
      <c r="A91" s="9" t="s">
        <v>110</v>
      </c>
      <c r="E91" s="9" t="s">
        <v>380</v>
      </c>
      <c r="F91" s="9" t="s">
        <v>711</v>
      </c>
      <c r="G91" s="9">
        <v>30</v>
      </c>
    </row>
    <row r="92" spans="1:7" x14ac:dyDescent="0.25">
      <c r="A92" s="9" t="s">
        <v>110</v>
      </c>
      <c r="E92" s="9" t="s">
        <v>708</v>
      </c>
      <c r="F92" s="9" t="s">
        <v>712</v>
      </c>
      <c r="G92" s="9">
        <v>30</v>
      </c>
    </row>
    <row r="93" spans="1:7" x14ac:dyDescent="0.25">
      <c r="A93" s="9" t="s">
        <v>110</v>
      </c>
      <c r="E93" s="9" t="s">
        <v>66</v>
      </c>
      <c r="F93" s="9" t="s">
        <v>27</v>
      </c>
      <c r="G93" s="9">
        <v>30</v>
      </c>
    </row>
    <row r="94" spans="1:7" x14ac:dyDescent="0.25">
      <c r="A94" s="9" t="s">
        <v>110</v>
      </c>
      <c r="E94" s="9" t="s">
        <v>67</v>
      </c>
      <c r="F94" s="9" t="s">
        <v>28</v>
      </c>
      <c r="G94" s="9">
        <v>30</v>
      </c>
    </row>
    <row r="95" spans="1:7" x14ac:dyDescent="0.25">
      <c r="A95" s="9" t="s">
        <v>110</v>
      </c>
      <c r="E95" s="9" t="s">
        <v>68</v>
      </c>
      <c r="F95" s="9" t="s">
        <v>29</v>
      </c>
      <c r="G95" s="9">
        <v>30</v>
      </c>
    </row>
    <row r="96" spans="1:7" x14ac:dyDescent="0.25">
      <c r="A96" s="9" t="s">
        <v>110</v>
      </c>
      <c r="E96" s="9" t="s">
        <v>69</v>
      </c>
      <c r="F96" s="9" t="s">
        <v>30</v>
      </c>
      <c r="G96" s="9">
        <v>30</v>
      </c>
    </row>
    <row r="97" spans="1:7" x14ac:dyDescent="0.25">
      <c r="A97" s="9" t="s">
        <v>110</v>
      </c>
      <c r="E97" s="9" t="s">
        <v>70</v>
      </c>
      <c r="F97" s="9" t="s">
        <v>31</v>
      </c>
      <c r="G97" s="9">
        <v>30</v>
      </c>
    </row>
    <row r="98" spans="1:7" x14ac:dyDescent="0.25">
      <c r="A98" s="9" t="s">
        <v>110</v>
      </c>
      <c r="E98" s="9" t="s">
        <v>71</v>
      </c>
      <c r="F98" s="9" t="s">
        <v>32</v>
      </c>
      <c r="G98" s="9">
        <v>30</v>
      </c>
    </row>
    <row r="99" spans="1:7" x14ac:dyDescent="0.25">
      <c r="A99" s="9" t="s">
        <v>110</v>
      </c>
      <c r="E99" s="9" t="s">
        <v>72</v>
      </c>
      <c r="F99" s="9" t="s">
        <v>33</v>
      </c>
      <c r="G99" s="9">
        <v>30</v>
      </c>
    </row>
    <row r="100" spans="1:7" x14ac:dyDescent="0.25">
      <c r="A100" s="9" t="s">
        <v>110</v>
      </c>
      <c r="E100" s="9" t="s">
        <v>73</v>
      </c>
      <c r="F100" s="9" t="s">
        <v>34</v>
      </c>
      <c r="G100" s="9">
        <v>30</v>
      </c>
    </row>
    <row r="101" spans="1:7" x14ac:dyDescent="0.25">
      <c r="A101" s="9" t="s">
        <v>110</v>
      </c>
      <c r="E101" s="9" t="s">
        <v>74</v>
      </c>
      <c r="F101" s="9" t="s">
        <v>35</v>
      </c>
      <c r="G101" s="9">
        <v>30</v>
      </c>
    </row>
    <row r="102" spans="1:7" x14ac:dyDescent="0.25">
      <c r="A102" s="9" t="s">
        <v>110</v>
      </c>
      <c r="E102" s="9" t="s">
        <v>75</v>
      </c>
      <c r="F102" s="9" t="s">
        <v>36</v>
      </c>
      <c r="G102" s="9">
        <v>7.5</v>
      </c>
    </row>
    <row r="103" spans="1:7" x14ac:dyDescent="0.25">
      <c r="A103" s="9" t="s">
        <v>110</v>
      </c>
      <c r="E103" s="9" t="s">
        <v>76</v>
      </c>
      <c r="F103" s="9" t="s">
        <v>37</v>
      </c>
      <c r="G103" s="9">
        <v>30</v>
      </c>
    </row>
    <row r="104" spans="1:7" x14ac:dyDescent="0.25">
      <c r="A104" s="9" t="s">
        <v>110</v>
      </c>
      <c r="E104" s="9" t="s">
        <v>77</v>
      </c>
      <c r="F104" s="9" t="s">
        <v>38</v>
      </c>
      <c r="G104" s="9">
        <v>30</v>
      </c>
    </row>
    <row r="105" spans="1:7" x14ac:dyDescent="0.25">
      <c r="A105" s="9" t="s">
        <v>110</v>
      </c>
      <c r="E105" s="9" t="s">
        <v>78</v>
      </c>
      <c r="F105" s="9" t="s">
        <v>8</v>
      </c>
      <c r="G105" s="9">
        <v>30</v>
      </c>
    </row>
    <row r="106" spans="1:7" x14ac:dyDescent="0.25">
      <c r="A106" s="9" t="s">
        <v>110</v>
      </c>
      <c r="E106" s="9" t="s">
        <v>5</v>
      </c>
      <c r="F106" s="9" t="s">
        <v>5</v>
      </c>
    </row>
    <row r="107" spans="1:7" x14ac:dyDescent="0.25">
      <c r="A107" s="9" t="s">
        <v>110</v>
      </c>
      <c r="E107" s="9" t="s">
        <v>5</v>
      </c>
      <c r="F107" s="9" t="s">
        <v>699</v>
      </c>
      <c r="G107" s="9">
        <v>210</v>
      </c>
    </row>
    <row r="108" spans="1:7" x14ac:dyDescent="0.25">
      <c r="A108" s="9" t="s">
        <v>110</v>
      </c>
      <c r="F108" s="9" t="s">
        <v>700</v>
      </c>
    </row>
    <row r="109" spans="1:7" x14ac:dyDescent="0.25">
      <c r="A109" s="9" t="s">
        <v>110</v>
      </c>
      <c r="F109" s="9" t="s">
        <v>701</v>
      </c>
    </row>
    <row r="110" spans="1:7" x14ac:dyDescent="0.25">
      <c r="A110" s="9" t="s">
        <v>110</v>
      </c>
      <c r="F110" s="9" t="s">
        <v>713</v>
      </c>
    </row>
    <row r="111" spans="1:7" x14ac:dyDescent="0.25">
      <c r="A111" s="9" t="s">
        <v>110</v>
      </c>
      <c r="F111" s="9" t="s">
        <v>702</v>
      </c>
    </row>
    <row r="112" spans="1:7" x14ac:dyDescent="0.25">
      <c r="A112" s="9" t="s">
        <v>110</v>
      </c>
      <c r="F112" s="9" t="s">
        <v>702</v>
      </c>
    </row>
    <row r="113" spans="1:7" x14ac:dyDescent="0.25">
      <c r="A113" s="9" t="s">
        <v>110</v>
      </c>
      <c r="F113" s="9" t="s">
        <v>704</v>
      </c>
    </row>
    <row r="114" spans="1:7" x14ac:dyDescent="0.25">
      <c r="A114" s="9" t="s">
        <v>110</v>
      </c>
      <c r="F114" s="9" t="s">
        <v>705</v>
      </c>
    </row>
    <row r="115" spans="1:7" x14ac:dyDescent="0.25">
      <c r="A115" s="9" t="s">
        <v>110</v>
      </c>
      <c r="F115" s="9" t="s">
        <v>714</v>
      </c>
    </row>
    <row r="116" spans="1:7" x14ac:dyDescent="0.25">
      <c r="A116" s="9" t="s">
        <v>110</v>
      </c>
      <c r="E116" s="9" t="s">
        <v>87</v>
      </c>
      <c r="F116" s="9" t="s">
        <v>95</v>
      </c>
    </row>
    <row r="117" spans="1:7" x14ac:dyDescent="0.25">
      <c r="A117" s="9" t="s">
        <v>110</v>
      </c>
      <c r="E117" s="9" t="s">
        <v>52</v>
      </c>
      <c r="F117" s="9" t="s">
        <v>16</v>
      </c>
      <c r="G117" s="9">
        <v>7.5</v>
      </c>
    </row>
    <row r="118" spans="1:7" x14ac:dyDescent="0.25">
      <c r="A118" s="9" t="s">
        <v>110</v>
      </c>
      <c r="E118" s="9" t="s">
        <v>53</v>
      </c>
      <c r="F118" s="9" t="s">
        <v>21</v>
      </c>
      <c r="G118" s="9">
        <v>7.5</v>
      </c>
    </row>
    <row r="119" spans="1:7" x14ac:dyDescent="0.25">
      <c r="A119" s="9" t="s">
        <v>110</v>
      </c>
      <c r="E119" s="9" t="s">
        <v>54</v>
      </c>
      <c r="F119" s="9" t="s">
        <v>18</v>
      </c>
      <c r="G119" s="9">
        <v>7.5</v>
      </c>
    </row>
    <row r="120" spans="1:7" x14ac:dyDescent="0.25">
      <c r="A120" s="9" t="s">
        <v>110</v>
      </c>
      <c r="E120" s="9" t="s">
        <v>55</v>
      </c>
      <c r="F120" s="9" t="s">
        <v>22</v>
      </c>
      <c r="G120" s="9">
        <v>7.5</v>
      </c>
    </row>
    <row r="121" spans="1:7" x14ac:dyDescent="0.25">
      <c r="A121" s="9" t="s">
        <v>110</v>
      </c>
      <c r="E121" s="9" t="s">
        <v>56</v>
      </c>
      <c r="F121" s="9" t="s">
        <v>6</v>
      </c>
      <c r="G121" s="9">
        <v>10</v>
      </c>
    </row>
    <row r="122" spans="1:7" x14ac:dyDescent="0.25">
      <c r="A122" s="9" t="s">
        <v>110</v>
      </c>
      <c r="E122" s="9" t="s">
        <v>57</v>
      </c>
      <c r="F122" s="9" t="s">
        <v>12</v>
      </c>
      <c r="G122" s="9">
        <v>7.5</v>
      </c>
    </row>
    <row r="123" spans="1:7" x14ac:dyDescent="0.25">
      <c r="A123" s="9" t="s">
        <v>110</v>
      </c>
      <c r="E123" s="9" t="s">
        <v>58</v>
      </c>
      <c r="F123" s="9" t="s">
        <v>17</v>
      </c>
      <c r="G123" s="9">
        <v>7.5</v>
      </c>
    </row>
    <row r="124" spans="1:7" x14ac:dyDescent="0.25">
      <c r="A124" s="9" t="s">
        <v>110</v>
      </c>
      <c r="E124" s="9" t="s">
        <v>59</v>
      </c>
      <c r="F124" s="9" t="s">
        <v>23</v>
      </c>
      <c r="G124" s="9">
        <v>7.5</v>
      </c>
    </row>
    <row r="125" spans="1:7" x14ac:dyDescent="0.25">
      <c r="A125" s="9" t="s">
        <v>110</v>
      </c>
      <c r="E125" s="9" t="s">
        <v>60</v>
      </c>
      <c r="F125" s="9" t="s">
        <v>24</v>
      </c>
      <c r="G125" s="9">
        <v>7.5</v>
      </c>
    </row>
    <row r="126" spans="1:7" x14ac:dyDescent="0.25">
      <c r="A126" s="9" t="s">
        <v>110</v>
      </c>
      <c r="E126" s="9" t="s">
        <v>61</v>
      </c>
      <c r="F126" s="9" t="s">
        <v>11</v>
      </c>
      <c r="G126" s="9">
        <v>7.5</v>
      </c>
    </row>
    <row r="127" spans="1:7" x14ac:dyDescent="0.25">
      <c r="A127" s="9" t="s">
        <v>110</v>
      </c>
      <c r="E127" s="9" t="s">
        <v>62</v>
      </c>
      <c r="F127" s="9" t="s">
        <v>25</v>
      </c>
      <c r="G127" s="9">
        <v>7.5</v>
      </c>
    </row>
    <row r="128" spans="1:7" x14ac:dyDescent="0.25">
      <c r="A128" s="9" t="s">
        <v>110</v>
      </c>
      <c r="E128" s="9" t="s">
        <v>63</v>
      </c>
      <c r="F128" s="9" t="s">
        <v>703</v>
      </c>
    </row>
    <row r="129" spans="1:7" x14ac:dyDescent="0.25">
      <c r="A129" s="9" t="s">
        <v>110</v>
      </c>
      <c r="E129" s="9" t="s">
        <v>64</v>
      </c>
      <c r="F129" s="9" t="s">
        <v>19</v>
      </c>
      <c r="G129" s="9">
        <v>7.5</v>
      </c>
    </row>
    <row r="130" spans="1:7" x14ac:dyDescent="0.25">
      <c r="A130" s="9" t="s">
        <v>110</v>
      </c>
      <c r="E130" s="9" t="s">
        <v>65</v>
      </c>
      <c r="F130" s="9" t="s">
        <v>26</v>
      </c>
      <c r="G130" s="9">
        <v>30</v>
      </c>
    </row>
    <row r="131" spans="1:7" x14ac:dyDescent="0.25">
      <c r="A131" s="9" t="s">
        <v>110</v>
      </c>
      <c r="E131" s="9" t="s">
        <v>385</v>
      </c>
      <c r="F131" s="9" t="s">
        <v>706</v>
      </c>
      <c r="G131" s="9">
        <v>30</v>
      </c>
    </row>
    <row r="132" spans="1:7" x14ac:dyDescent="0.25">
      <c r="A132" s="9" t="s">
        <v>110</v>
      </c>
      <c r="E132" s="9" t="s">
        <v>379</v>
      </c>
      <c r="F132" s="9" t="s">
        <v>707</v>
      </c>
      <c r="G132" s="9">
        <v>30</v>
      </c>
    </row>
    <row r="133" spans="1:7" x14ac:dyDescent="0.25">
      <c r="A133" s="9" t="s">
        <v>110</v>
      </c>
      <c r="E133" s="9" t="s">
        <v>84</v>
      </c>
      <c r="F133" s="9" t="s">
        <v>10</v>
      </c>
      <c r="G133" s="9">
        <v>30</v>
      </c>
    </row>
    <row r="134" spans="1:7" x14ac:dyDescent="0.25">
      <c r="A134" s="9" t="s">
        <v>110</v>
      </c>
      <c r="E134" s="9" t="s">
        <v>708</v>
      </c>
      <c r="F134" s="9" t="s">
        <v>80</v>
      </c>
    </row>
    <row r="135" spans="1:7" x14ac:dyDescent="0.25">
      <c r="A135" s="9" t="s">
        <v>110</v>
      </c>
      <c r="E135" s="9" t="s">
        <v>85</v>
      </c>
      <c r="F135" s="9" t="s">
        <v>7</v>
      </c>
      <c r="G135" s="9">
        <v>30</v>
      </c>
    </row>
    <row r="136" spans="1:7" x14ac:dyDescent="0.25">
      <c r="A136" s="9" t="s">
        <v>110</v>
      </c>
      <c r="E136" s="9" t="s">
        <v>709</v>
      </c>
      <c r="F136" s="9" t="s">
        <v>710</v>
      </c>
    </row>
    <row r="137" spans="1:7" x14ac:dyDescent="0.25">
      <c r="A137" s="9" t="s">
        <v>110</v>
      </c>
      <c r="E137" s="9" t="s">
        <v>86</v>
      </c>
      <c r="F137" s="9" t="s">
        <v>9</v>
      </c>
      <c r="G137" s="9">
        <v>60</v>
      </c>
    </row>
    <row r="138" spans="1:7" x14ac:dyDescent="0.25">
      <c r="A138" s="9" t="s">
        <v>110</v>
      </c>
      <c r="E138" s="9" t="s">
        <v>87</v>
      </c>
      <c r="F138" s="9" t="s">
        <v>81</v>
      </c>
    </row>
    <row r="139" spans="1:7" x14ac:dyDescent="0.25">
      <c r="A139" s="9" t="s">
        <v>110</v>
      </c>
      <c r="E139" s="9" t="s">
        <v>88</v>
      </c>
      <c r="F139" s="9" t="s">
        <v>82</v>
      </c>
      <c r="G139" s="9">
        <v>60</v>
      </c>
    </row>
    <row r="140" spans="1:7" x14ac:dyDescent="0.25">
      <c r="A140" s="9" t="s">
        <v>110</v>
      </c>
      <c r="E140" s="9" t="s">
        <v>89</v>
      </c>
      <c r="F140" s="9" t="s">
        <v>83</v>
      </c>
      <c r="G140" s="9">
        <v>60</v>
      </c>
    </row>
    <row r="141" spans="1:7" x14ac:dyDescent="0.25">
      <c r="A141" s="9" t="s">
        <v>110</v>
      </c>
      <c r="E141" s="9" t="s">
        <v>66</v>
      </c>
      <c r="F141" s="9" t="s">
        <v>27</v>
      </c>
      <c r="G141" s="9">
        <v>30</v>
      </c>
    </row>
    <row r="142" spans="1:7" x14ac:dyDescent="0.25">
      <c r="A142" s="9" t="s">
        <v>110</v>
      </c>
      <c r="E142" s="9" t="s">
        <v>67</v>
      </c>
      <c r="F142" s="9" t="s">
        <v>28</v>
      </c>
      <c r="G142" s="9">
        <v>30</v>
      </c>
    </row>
    <row r="143" spans="1:7" x14ac:dyDescent="0.25">
      <c r="A143" s="9" t="s">
        <v>110</v>
      </c>
      <c r="E143" s="9" t="s">
        <v>68</v>
      </c>
      <c r="F143" s="9" t="s">
        <v>29</v>
      </c>
      <c r="G143" s="9">
        <v>30</v>
      </c>
    </row>
    <row r="144" spans="1:7" x14ac:dyDescent="0.25">
      <c r="A144" s="9" t="s">
        <v>110</v>
      </c>
      <c r="E144" s="9" t="s">
        <v>69</v>
      </c>
      <c r="F144" s="9" t="s">
        <v>30</v>
      </c>
      <c r="G144" s="9">
        <v>30</v>
      </c>
    </row>
    <row r="145" spans="1:7" x14ac:dyDescent="0.25">
      <c r="A145" s="9" t="s">
        <v>110</v>
      </c>
      <c r="E145" s="9" t="s">
        <v>70</v>
      </c>
      <c r="F145" s="9" t="s">
        <v>31</v>
      </c>
      <c r="G145" s="9">
        <v>30</v>
      </c>
    </row>
    <row r="146" spans="1:7" x14ac:dyDescent="0.25">
      <c r="A146" s="9" t="s">
        <v>110</v>
      </c>
      <c r="E146" s="9" t="s">
        <v>71</v>
      </c>
      <c r="F146" s="9" t="s">
        <v>32</v>
      </c>
      <c r="G146" s="9">
        <v>30</v>
      </c>
    </row>
    <row r="147" spans="1:7" x14ac:dyDescent="0.25">
      <c r="A147" s="9" t="s">
        <v>110</v>
      </c>
      <c r="E147" s="9" t="s">
        <v>72</v>
      </c>
      <c r="F147" s="9" t="s">
        <v>33</v>
      </c>
      <c r="G147" s="9">
        <v>30</v>
      </c>
    </row>
    <row r="148" spans="1:7" x14ac:dyDescent="0.25">
      <c r="A148" s="9" t="s">
        <v>110</v>
      </c>
      <c r="E148" s="9" t="s">
        <v>73</v>
      </c>
      <c r="F148" s="9" t="s">
        <v>34</v>
      </c>
      <c r="G148" s="9">
        <v>30</v>
      </c>
    </row>
    <row r="149" spans="1:7" x14ac:dyDescent="0.25">
      <c r="A149" s="9" t="s">
        <v>110</v>
      </c>
      <c r="E149" s="9" t="s">
        <v>74</v>
      </c>
      <c r="F149" s="9" t="s">
        <v>35</v>
      </c>
      <c r="G149" s="9">
        <v>30</v>
      </c>
    </row>
    <row r="150" spans="1:7" x14ac:dyDescent="0.25">
      <c r="A150" s="9" t="s">
        <v>110</v>
      </c>
      <c r="E150" s="9" t="s">
        <v>75</v>
      </c>
      <c r="F150" s="9" t="s">
        <v>36</v>
      </c>
      <c r="G150" s="9">
        <v>7.5</v>
      </c>
    </row>
    <row r="151" spans="1:7" x14ac:dyDescent="0.25">
      <c r="A151" s="9" t="s">
        <v>110</v>
      </c>
      <c r="E151" s="9" t="s">
        <v>76</v>
      </c>
      <c r="F151" s="9" t="s">
        <v>37</v>
      </c>
      <c r="G151" s="9">
        <v>30</v>
      </c>
    </row>
    <row r="152" spans="1:7" x14ac:dyDescent="0.25">
      <c r="A152" s="9" t="s">
        <v>110</v>
      </c>
      <c r="E152" s="9" t="s">
        <v>77</v>
      </c>
      <c r="F152" s="9" t="s">
        <v>38</v>
      </c>
      <c r="G152" s="9">
        <v>30</v>
      </c>
    </row>
    <row r="153" spans="1:7" x14ac:dyDescent="0.25">
      <c r="A153" s="9" t="s">
        <v>110</v>
      </c>
      <c r="E153" s="9" t="s">
        <v>93</v>
      </c>
      <c r="F153" s="9" t="s">
        <v>91</v>
      </c>
      <c r="G153" s="9">
        <v>7.5</v>
      </c>
    </row>
    <row r="154" spans="1:7" x14ac:dyDescent="0.25">
      <c r="A154" s="9" t="s">
        <v>110</v>
      </c>
      <c r="E154" s="9" t="s">
        <v>94</v>
      </c>
      <c r="F154" s="9" t="s">
        <v>92</v>
      </c>
      <c r="G154" s="9">
        <v>7.5</v>
      </c>
    </row>
    <row r="155" spans="1:7" x14ac:dyDescent="0.25">
      <c r="A155" s="9" t="s">
        <v>110</v>
      </c>
      <c r="E155" s="9" t="s">
        <v>78</v>
      </c>
      <c r="F155" s="9" t="s">
        <v>8</v>
      </c>
      <c r="G155" s="9">
        <v>30</v>
      </c>
    </row>
    <row r="156" spans="1:7" x14ac:dyDescent="0.25">
      <c r="A156" s="9" t="s">
        <v>110</v>
      </c>
      <c r="E156" s="9" t="s">
        <v>380</v>
      </c>
      <c r="F156" s="9" t="s">
        <v>711</v>
      </c>
      <c r="G156" s="9">
        <v>30</v>
      </c>
    </row>
    <row r="157" spans="1:7" x14ac:dyDescent="0.25">
      <c r="A157" s="9" t="s">
        <v>110</v>
      </c>
      <c r="E157" s="9" t="s">
        <v>708</v>
      </c>
      <c r="F157" s="9" t="s">
        <v>712</v>
      </c>
      <c r="G157" s="9">
        <v>30</v>
      </c>
    </row>
    <row r="158" spans="1:7" x14ac:dyDescent="0.25">
      <c r="A158" s="9" t="s">
        <v>715</v>
      </c>
      <c r="E158" s="9" t="s">
        <v>349</v>
      </c>
      <c r="F158" s="9" t="s">
        <v>350</v>
      </c>
      <c r="G158" s="9">
        <v>30</v>
      </c>
    </row>
    <row r="159" spans="1:7" x14ac:dyDescent="0.25">
      <c r="A159" s="9" t="s">
        <v>715</v>
      </c>
      <c r="E159" s="9" t="s">
        <v>357</v>
      </c>
      <c r="F159" s="9" t="s">
        <v>529</v>
      </c>
    </row>
    <row r="160" spans="1:7" x14ac:dyDescent="0.25">
      <c r="A160" s="9" t="s">
        <v>715</v>
      </c>
      <c r="E160" s="9" t="s">
        <v>528</v>
      </c>
      <c r="F160" s="9" t="s">
        <v>364</v>
      </c>
      <c r="G160" s="9">
        <v>30</v>
      </c>
    </row>
    <row r="161" spans="1:7" x14ac:dyDescent="0.25">
      <c r="A161" s="9" t="s">
        <v>715</v>
      </c>
      <c r="E161" s="9" t="s">
        <v>365</v>
      </c>
      <c r="F161" s="9" t="s">
        <v>366</v>
      </c>
      <c r="G161" s="9" t="s">
        <v>609</v>
      </c>
    </row>
    <row r="162" spans="1:7" x14ac:dyDescent="0.25">
      <c r="A162" s="9" t="s">
        <v>715</v>
      </c>
      <c r="E162" s="9" t="s">
        <v>346</v>
      </c>
      <c r="F162" s="9" t="s">
        <v>347</v>
      </c>
      <c r="G162" s="9">
        <v>15</v>
      </c>
    </row>
    <row r="163" spans="1:7" x14ac:dyDescent="0.25">
      <c r="A163" s="9" t="s">
        <v>715</v>
      </c>
      <c r="E163" s="9" t="s">
        <v>351</v>
      </c>
      <c r="F163" s="9" t="s">
        <v>527</v>
      </c>
      <c r="G163" s="9">
        <v>7.5</v>
      </c>
    </row>
    <row r="164" spans="1:7" x14ac:dyDescent="0.25">
      <c r="A164" s="9" t="s">
        <v>715</v>
      </c>
      <c r="E164" s="9" t="s">
        <v>352</v>
      </c>
      <c r="F164" s="9" t="s">
        <v>526</v>
      </c>
      <c r="G164" s="9">
        <v>7.5</v>
      </c>
    </row>
    <row r="165" spans="1:7" x14ac:dyDescent="0.25">
      <c r="A165" s="9" t="s">
        <v>715</v>
      </c>
      <c r="E165" s="9" t="s">
        <v>353</v>
      </c>
      <c r="F165" s="9" t="s">
        <v>354</v>
      </c>
      <c r="G165" s="9">
        <v>7.5</v>
      </c>
    </row>
    <row r="166" spans="1:7" x14ac:dyDescent="0.25">
      <c r="A166" s="9" t="s">
        <v>715</v>
      </c>
      <c r="E166" s="9" t="s">
        <v>355</v>
      </c>
      <c r="F166" s="9" t="s">
        <v>356</v>
      </c>
      <c r="G166" s="9">
        <v>7.5</v>
      </c>
    </row>
    <row r="167" spans="1:7" x14ac:dyDescent="0.25">
      <c r="A167" s="9" t="s">
        <v>715</v>
      </c>
      <c r="E167" s="9" t="s">
        <v>358</v>
      </c>
      <c r="F167" s="9" t="s">
        <v>359</v>
      </c>
      <c r="G167" s="9">
        <v>7.5</v>
      </c>
    </row>
    <row r="168" spans="1:7" x14ac:dyDescent="0.25">
      <c r="A168" s="9" t="s">
        <v>715</v>
      </c>
      <c r="E168" s="9" t="s">
        <v>360</v>
      </c>
      <c r="F168" s="9" t="s">
        <v>361</v>
      </c>
      <c r="G168" s="9">
        <v>30</v>
      </c>
    </row>
    <row r="169" spans="1:7" x14ac:dyDescent="0.25">
      <c r="A169" s="9" t="s">
        <v>715</v>
      </c>
      <c r="E169" s="9" t="s">
        <v>362</v>
      </c>
      <c r="F169" s="9" t="s">
        <v>363</v>
      </c>
      <c r="G169" s="9">
        <v>30</v>
      </c>
    </row>
    <row r="170" spans="1:7" x14ac:dyDescent="0.25">
      <c r="A170" s="9" t="s">
        <v>715</v>
      </c>
      <c r="E170" s="9" t="s">
        <v>242</v>
      </c>
      <c r="F170" s="9" t="s">
        <v>311</v>
      </c>
      <c r="G170" s="9">
        <v>165</v>
      </c>
    </row>
    <row r="171" spans="1:7" x14ac:dyDescent="0.25">
      <c r="A171" s="9" t="s">
        <v>715</v>
      </c>
      <c r="E171" s="9" t="s">
        <v>229</v>
      </c>
      <c r="F171" s="9" t="s">
        <v>378</v>
      </c>
      <c r="G171" s="9">
        <v>165</v>
      </c>
    </row>
    <row r="172" spans="1:7" x14ac:dyDescent="0.25">
      <c r="A172" s="9" t="s">
        <v>715</v>
      </c>
      <c r="E172" s="9" t="s">
        <v>345</v>
      </c>
      <c r="F172" s="9" t="s">
        <v>345</v>
      </c>
      <c r="G172" s="9">
        <v>165</v>
      </c>
    </row>
    <row r="173" spans="1:7" x14ac:dyDescent="0.25">
      <c r="A173" s="9" t="s">
        <v>715</v>
      </c>
      <c r="E173" s="9" t="s">
        <v>368</v>
      </c>
      <c r="F173" s="9" t="s">
        <v>525</v>
      </c>
      <c r="G173" s="9">
        <v>7.5</v>
      </c>
    </row>
    <row r="174" spans="1:7" x14ac:dyDescent="0.25">
      <c r="A174" s="9" t="s">
        <v>715</v>
      </c>
      <c r="E174" s="9" t="s">
        <v>369</v>
      </c>
      <c r="F174" s="9" t="s">
        <v>370</v>
      </c>
      <c r="G174" s="9">
        <v>30</v>
      </c>
    </row>
    <row r="175" spans="1:7" x14ac:dyDescent="0.25">
      <c r="A175" s="9" t="s">
        <v>715</v>
      </c>
      <c r="E175" s="9" t="s">
        <v>301</v>
      </c>
      <c r="F175" s="9" t="s">
        <v>301</v>
      </c>
    </row>
    <row r="176" spans="1:7" x14ac:dyDescent="0.25">
      <c r="A176" s="9" t="s">
        <v>715</v>
      </c>
      <c r="E176" s="9" t="s">
        <v>312</v>
      </c>
      <c r="F176" s="9" t="s">
        <v>313</v>
      </c>
    </row>
    <row r="177" spans="1:7" x14ac:dyDescent="0.25">
      <c r="A177" s="9" t="s">
        <v>715</v>
      </c>
      <c r="E177" s="9" t="s">
        <v>314</v>
      </c>
      <c r="F177" s="9" t="s">
        <v>524</v>
      </c>
      <c r="G177" s="9">
        <v>7.5</v>
      </c>
    </row>
    <row r="178" spans="1:7" x14ac:dyDescent="0.25">
      <c r="A178" s="9" t="s">
        <v>715</v>
      </c>
      <c r="E178" s="9" t="s">
        <v>302</v>
      </c>
      <c r="F178" s="9" t="s">
        <v>523</v>
      </c>
      <c r="G178" s="9">
        <v>7.5</v>
      </c>
    </row>
    <row r="179" spans="1:7" x14ac:dyDescent="0.25">
      <c r="A179" s="9" t="s">
        <v>715</v>
      </c>
      <c r="E179" s="9" t="s">
        <v>315</v>
      </c>
      <c r="F179" s="9" t="s">
        <v>522</v>
      </c>
      <c r="G179" s="9">
        <v>7.5</v>
      </c>
    </row>
    <row r="180" spans="1:7" x14ac:dyDescent="0.25">
      <c r="A180" s="9" t="s">
        <v>715</v>
      </c>
      <c r="E180" s="9" t="s">
        <v>316</v>
      </c>
      <c r="F180" s="9" t="s">
        <v>521</v>
      </c>
      <c r="G180" s="9">
        <v>7.5</v>
      </c>
    </row>
    <row r="181" spans="1:7" x14ac:dyDescent="0.25">
      <c r="A181" s="9" t="s">
        <v>715</v>
      </c>
      <c r="E181" s="9" t="s">
        <v>317</v>
      </c>
      <c r="F181" s="9" t="s">
        <v>318</v>
      </c>
      <c r="G181" s="9">
        <v>7.5</v>
      </c>
    </row>
    <row r="182" spans="1:7" x14ac:dyDescent="0.25">
      <c r="A182" s="9" t="s">
        <v>715</v>
      </c>
      <c r="E182" s="9" t="s">
        <v>319</v>
      </c>
      <c r="F182" s="9" t="s">
        <v>520</v>
      </c>
      <c r="G182" s="9">
        <v>7.5</v>
      </c>
    </row>
    <row r="183" spans="1:7" x14ac:dyDescent="0.25">
      <c r="A183" s="9" t="s">
        <v>715</v>
      </c>
      <c r="E183" s="9" t="s">
        <v>320</v>
      </c>
      <c r="F183" s="9" t="s">
        <v>519</v>
      </c>
    </row>
    <row r="184" spans="1:7" x14ac:dyDescent="0.25">
      <c r="A184" s="9" t="s">
        <v>715</v>
      </c>
      <c r="E184" s="9" t="s">
        <v>303</v>
      </c>
      <c r="F184" s="9" t="s">
        <v>518</v>
      </c>
    </row>
    <row r="185" spans="1:7" x14ac:dyDescent="0.25">
      <c r="A185" s="9" t="s">
        <v>715</v>
      </c>
      <c r="E185" s="9" t="s">
        <v>276</v>
      </c>
      <c r="F185" s="9" t="s">
        <v>517</v>
      </c>
      <c r="G185" s="9">
        <v>30</v>
      </c>
    </row>
    <row r="186" spans="1:7" x14ac:dyDescent="0.25">
      <c r="A186" s="9" t="s">
        <v>715</v>
      </c>
      <c r="E186" s="9" t="s">
        <v>321</v>
      </c>
      <c r="F186" s="9" t="s">
        <v>322</v>
      </c>
      <c r="G186" s="9">
        <v>30</v>
      </c>
    </row>
    <row r="187" spans="1:7" x14ac:dyDescent="0.25">
      <c r="A187" s="9" t="s">
        <v>715</v>
      </c>
      <c r="E187" s="9" t="s">
        <v>323</v>
      </c>
      <c r="F187" s="9" t="s">
        <v>324</v>
      </c>
    </row>
    <row r="188" spans="1:7" x14ac:dyDescent="0.25">
      <c r="A188" s="9" t="s">
        <v>715</v>
      </c>
      <c r="E188" s="9" t="s">
        <v>304</v>
      </c>
      <c r="F188" s="9" t="s">
        <v>516</v>
      </c>
    </row>
    <row r="189" spans="1:7" x14ac:dyDescent="0.25">
      <c r="A189" s="9" t="s">
        <v>715</v>
      </c>
      <c r="E189" s="9" t="s">
        <v>325</v>
      </c>
      <c r="F189" s="9" t="s">
        <v>326</v>
      </c>
      <c r="G189" s="9">
        <v>30</v>
      </c>
    </row>
    <row r="190" spans="1:7" x14ac:dyDescent="0.25">
      <c r="A190" s="9" t="s">
        <v>715</v>
      </c>
      <c r="E190" s="9" t="s">
        <v>327</v>
      </c>
      <c r="F190" s="9" t="s">
        <v>328</v>
      </c>
      <c r="G190" s="9">
        <v>30</v>
      </c>
    </row>
    <row r="191" spans="1:7" x14ac:dyDescent="0.25">
      <c r="A191" s="9" t="s">
        <v>715</v>
      </c>
      <c r="E191" s="9" t="s">
        <v>329</v>
      </c>
      <c r="F191" s="9" t="s">
        <v>515</v>
      </c>
      <c r="G191" s="9">
        <v>7.5</v>
      </c>
    </row>
    <row r="192" spans="1:7" x14ac:dyDescent="0.25">
      <c r="A192" s="9" t="s">
        <v>715</v>
      </c>
      <c r="E192" s="9" t="s">
        <v>330</v>
      </c>
      <c r="F192" s="9" t="s">
        <v>514</v>
      </c>
      <c r="G192" s="9">
        <v>7.5</v>
      </c>
    </row>
    <row r="193" spans="1:7" x14ac:dyDescent="0.25">
      <c r="A193" s="9" t="s">
        <v>715</v>
      </c>
      <c r="E193" s="9" t="s">
        <v>331</v>
      </c>
      <c r="F193" s="9" t="s">
        <v>513</v>
      </c>
      <c r="G193" s="9">
        <v>7.5</v>
      </c>
    </row>
    <row r="194" spans="1:7" x14ac:dyDescent="0.25">
      <c r="A194" s="9" t="s">
        <v>715</v>
      </c>
      <c r="E194" s="9" t="s">
        <v>305</v>
      </c>
      <c r="F194" s="9" t="s">
        <v>306</v>
      </c>
      <c r="G194" s="9">
        <v>7.5</v>
      </c>
    </row>
    <row r="195" spans="1:7" x14ac:dyDescent="0.25">
      <c r="A195" s="9" t="s">
        <v>715</v>
      </c>
      <c r="E195" s="9" t="s">
        <v>307</v>
      </c>
      <c r="F195" s="9" t="s">
        <v>308</v>
      </c>
      <c r="G195" s="9">
        <v>7.5</v>
      </c>
    </row>
    <row r="196" spans="1:7" x14ac:dyDescent="0.25">
      <c r="A196" s="9" t="s">
        <v>715</v>
      </c>
      <c r="E196" s="9" t="s">
        <v>332</v>
      </c>
      <c r="F196" s="9" t="s">
        <v>512</v>
      </c>
      <c r="G196" s="9">
        <v>7.5</v>
      </c>
    </row>
    <row r="197" spans="1:7" x14ac:dyDescent="0.25">
      <c r="A197" s="9" t="s">
        <v>715</v>
      </c>
      <c r="E197" s="9" t="s">
        <v>333</v>
      </c>
      <c r="F197" s="9" t="s">
        <v>334</v>
      </c>
      <c r="G197" s="9">
        <v>7.5</v>
      </c>
    </row>
    <row r="198" spans="1:7" x14ac:dyDescent="0.25">
      <c r="A198" s="9" t="s">
        <v>715</v>
      </c>
      <c r="E198" s="9" t="s">
        <v>335</v>
      </c>
      <c r="F198" s="9" t="s">
        <v>511</v>
      </c>
      <c r="G198" s="9">
        <v>7.5</v>
      </c>
    </row>
    <row r="199" spans="1:7" x14ac:dyDescent="0.25">
      <c r="A199" s="9" t="s">
        <v>715</v>
      </c>
      <c r="E199" s="9" t="s">
        <v>336</v>
      </c>
      <c r="F199" s="9" t="s">
        <v>510</v>
      </c>
      <c r="G199" s="9">
        <v>7.5</v>
      </c>
    </row>
    <row r="200" spans="1:7" x14ac:dyDescent="0.25">
      <c r="A200" s="9" t="s">
        <v>715</v>
      </c>
      <c r="E200" s="9" t="s">
        <v>337</v>
      </c>
      <c r="F200" s="9" t="s">
        <v>509</v>
      </c>
    </row>
    <row r="201" spans="1:7" x14ac:dyDescent="0.25">
      <c r="A201" s="9" t="s">
        <v>715</v>
      </c>
      <c r="E201" s="9" t="s">
        <v>309</v>
      </c>
      <c r="F201" s="9" t="s">
        <v>310</v>
      </c>
    </row>
    <row r="202" spans="1:7" x14ac:dyDescent="0.25">
      <c r="A202" s="9" t="s">
        <v>715</v>
      </c>
      <c r="E202" s="9" t="s">
        <v>344</v>
      </c>
      <c r="F202" s="9" t="s">
        <v>508</v>
      </c>
      <c r="G202" s="9">
        <v>7.5</v>
      </c>
    </row>
    <row r="203" spans="1:7" x14ac:dyDescent="0.25">
      <c r="A203" s="9" t="s">
        <v>715</v>
      </c>
      <c r="E203" s="9" t="s">
        <v>371</v>
      </c>
      <c r="F203" s="9" t="s">
        <v>372</v>
      </c>
    </row>
    <row r="204" spans="1:7" x14ac:dyDescent="0.25">
      <c r="A204" s="9" t="s">
        <v>715</v>
      </c>
      <c r="E204" s="9" t="s">
        <v>340</v>
      </c>
      <c r="F204" s="9" t="s">
        <v>341</v>
      </c>
    </row>
    <row r="205" spans="1:7" x14ac:dyDescent="0.25">
      <c r="A205" s="9" t="s">
        <v>715</v>
      </c>
      <c r="E205" s="9" t="s">
        <v>342</v>
      </c>
      <c r="F205" s="9" t="s">
        <v>343</v>
      </c>
    </row>
    <row r="206" spans="1:7" x14ac:dyDescent="0.25">
      <c r="A206" s="9" t="s">
        <v>715</v>
      </c>
      <c r="E206" s="9" t="s">
        <v>373</v>
      </c>
      <c r="F206" s="9" t="s">
        <v>374</v>
      </c>
    </row>
    <row r="207" spans="1:7" x14ac:dyDescent="0.25">
      <c r="A207" s="9" t="s">
        <v>715</v>
      </c>
      <c r="E207" s="9" t="s">
        <v>382</v>
      </c>
      <c r="F207" s="9" t="s">
        <v>507</v>
      </c>
    </row>
    <row r="208" spans="1:7" x14ac:dyDescent="0.25">
      <c r="A208" s="9" t="s">
        <v>715</v>
      </c>
      <c r="E208" s="9" t="s">
        <v>375</v>
      </c>
      <c r="F208" s="9" t="s">
        <v>376</v>
      </c>
    </row>
    <row r="209" spans="1:7" x14ac:dyDescent="0.25">
      <c r="A209" s="9" t="s">
        <v>715</v>
      </c>
      <c r="E209" s="9" t="s">
        <v>234</v>
      </c>
      <c r="F209" s="9" t="s">
        <v>377</v>
      </c>
    </row>
    <row r="210" spans="1:7" x14ac:dyDescent="0.25">
      <c r="A210" s="9" t="s">
        <v>684</v>
      </c>
      <c r="E210" s="9" t="s">
        <v>559</v>
      </c>
      <c r="F210" s="9" t="s">
        <v>560</v>
      </c>
      <c r="G210" s="9">
        <v>30</v>
      </c>
    </row>
    <row r="211" spans="1:7" x14ac:dyDescent="0.25">
      <c r="A211" s="9" t="s">
        <v>684</v>
      </c>
      <c r="E211" s="9" t="s">
        <v>561</v>
      </c>
      <c r="F211" s="9" t="s">
        <v>562</v>
      </c>
      <c r="G211" s="9">
        <v>30</v>
      </c>
    </row>
    <row r="212" spans="1:7" x14ac:dyDescent="0.25">
      <c r="A212" s="9" t="s">
        <v>684</v>
      </c>
      <c r="E212" s="9" t="s">
        <v>563</v>
      </c>
      <c r="F212" s="9" t="s">
        <v>564</v>
      </c>
      <c r="G212" s="9">
        <v>30</v>
      </c>
    </row>
    <row r="213" spans="1:7" x14ac:dyDescent="0.25">
      <c r="A213" s="9" t="s">
        <v>684</v>
      </c>
      <c r="E213" s="9" t="s">
        <v>565</v>
      </c>
      <c r="F213" s="9" t="s">
        <v>566</v>
      </c>
      <c r="G213" s="9">
        <v>30</v>
      </c>
    </row>
    <row r="214" spans="1:7" x14ac:dyDescent="0.25">
      <c r="A214" s="9" t="s">
        <v>684</v>
      </c>
      <c r="E214" s="9" t="s">
        <v>567</v>
      </c>
      <c r="F214" s="9" t="s">
        <v>568</v>
      </c>
      <c r="G214" s="9">
        <v>6</v>
      </c>
    </row>
    <row r="215" spans="1:7" x14ac:dyDescent="0.25">
      <c r="A215" s="9" t="s">
        <v>684</v>
      </c>
      <c r="E215" s="9" t="s">
        <v>569</v>
      </c>
      <c r="F215" s="9" t="s">
        <v>570</v>
      </c>
      <c r="G215" s="9">
        <v>6</v>
      </c>
    </row>
    <row r="216" spans="1:7" x14ac:dyDescent="0.25">
      <c r="A216" s="9" t="s">
        <v>684</v>
      </c>
      <c r="E216" s="9" t="s">
        <v>571</v>
      </c>
      <c r="F216" s="9" t="s">
        <v>572</v>
      </c>
      <c r="G216" s="9">
        <v>6</v>
      </c>
    </row>
    <row r="217" spans="1:7" x14ac:dyDescent="0.25">
      <c r="A217" s="9" t="s">
        <v>684</v>
      </c>
      <c r="E217" s="9" t="s">
        <v>573</v>
      </c>
      <c r="F217" s="9" t="s">
        <v>574</v>
      </c>
      <c r="G217" s="9">
        <v>6</v>
      </c>
    </row>
    <row r="218" spans="1:7" x14ac:dyDescent="0.25">
      <c r="A218" s="9" t="s">
        <v>684</v>
      </c>
      <c r="E218" s="9" t="s">
        <v>575</v>
      </c>
      <c r="F218" s="9" t="s">
        <v>576</v>
      </c>
      <c r="G218" s="9">
        <v>6</v>
      </c>
    </row>
    <row r="219" spans="1:7" x14ac:dyDescent="0.25">
      <c r="A219" s="9" t="s">
        <v>684</v>
      </c>
      <c r="E219" s="9" t="s">
        <v>577</v>
      </c>
      <c r="F219" s="9" t="s">
        <v>578</v>
      </c>
      <c r="G219" s="9">
        <v>6</v>
      </c>
    </row>
    <row r="220" spans="1:7" x14ac:dyDescent="0.25">
      <c r="A220" s="9" t="s">
        <v>684</v>
      </c>
      <c r="E220" s="9" t="s">
        <v>579</v>
      </c>
      <c r="F220" s="9" t="s">
        <v>580</v>
      </c>
      <c r="G220" s="9">
        <v>6</v>
      </c>
    </row>
    <row r="221" spans="1:7" x14ac:dyDescent="0.25">
      <c r="A221" s="9" t="s">
        <v>684</v>
      </c>
      <c r="E221" s="9" t="s">
        <v>581</v>
      </c>
      <c r="F221" s="9" t="s">
        <v>582</v>
      </c>
      <c r="G221" s="9">
        <v>6</v>
      </c>
    </row>
    <row r="222" spans="1:7" x14ac:dyDescent="0.25">
      <c r="A222" s="9" t="s">
        <v>684</v>
      </c>
      <c r="E222" s="9" t="s">
        <v>583</v>
      </c>
      <c r="F222" s="9" t="s">
        <v>584</v>
      </c>
      <c r="G222" s="9">
        <v>6</v>
      </c>
    </row>
    <row r="223" spans="1:7" x14ac:dyDescent="0.25">
      <c r="A223" s="9" t="s">
        <v>684</v>
      </c>
      <c r="E223" s="9" t="s">
        <v>585</v>
      </c>
      <c r="F223" s="9" t="s">
        <v>586</v>
      </c>
      <c r="G223" s="9">
        <v>6</v>
      </c>
    </row>
    <row r="224" spans="1:7" x14ac:dyDescent="0.25">
      <c r="A224" s="9" t="s">
        <v>684</v>
      </c>
      <c r="E224" s="9" t="s">
        <v>587</v>
      </c>
      <c r="F224" s="9" t="s">
        <v>588</v>
      </c>
      <c r="G224" s="9">
        <v>6</v>
      </c>
    </row>
    <row r="225" spans="1:7" x14ac:dyDescent="0.25">
      <c r="A225" s="9" t="s">
        <v>684</v>
      </c>
      <c r="E225" s="9" t="s">
        <v>589</v>
      </c>
      <c r="F225" s="9" t="s">
        <v>590</v>
      </c>
      <c r="G225" s="9">
        <v>6</v>
      </c>
    </row>
    <row r="226" spans="1:7" x14ac:dyDescent="0.25">
      <c r="A226" s="9" t="s">
        <v>684</v>
      </c>
      <c r="E226" s="9" t="s">
        <v>591</v>
      </c>
      <c r="F226" s="9" t="s">
        <v>592</v>
      </c>
      <c r="G226" s="9">
        <v>6</v>
      </c>
    </row>
    <row r="227" spans="1:7" x14ac:dyDescent="0.25">
      <c r="A227" s="9" t="s">
        <v>684</v>
      </c>
      <c r="E227" s="9" t="s">
        <v>593</v>
      </c>
      <c r="F227" s="9" t="s">
        <v>594</v>
      </c>
      <c r="G227" s="9">
        <v>6</v>
      </c>
    </row>
    <row r="228" spans="1:7" x14ac:dyDescent="0.25">
      <c r="A228" s="9" t="s">
        <v>684</v>
      </c>
      <c r="E228" s="9" t="s">
        <v>595</v>
      </c>
      <c r="F228" s="9" t="s">
        <v>596</v>
      </c>
      <c r="G228" s="9">
        <v>6</v>
      </c>
    </row>
    <row r="229" spans="1:7" x14ac:dyDescent="0.25">
      <c r="A229" s="9" t="s">
        <v>684</v>
      </c>
      <c r="E229" s="9" t="s">
        <v>597</v>
      </c>
      <c r="F229" s="9" t="s">
        <v>598</v>
      </c>
      <c r="G229" s="9">
        <v>6</v>
      </c>
    </row>
    <row r="230" spans="1:7" x14ac:dyDescent="0.25">
      <c r="A230" s="9" t="s">
        <v>684</v>
      </c>
      <c r="E230" s="9" t="s">
        <v>599</v>
      </c>
      <c r="F230" s="9" t="s">
        <v>598</v>
      </c>
      <c r="G230" s="9">
        <v>6</v>
      </c>
    </row>
    <row r="231" spans="1:7" x14ac:dyDescent="0.25">
      <c r="A231" s="9" t="s">
        <v>684</v>
      </c>
      <c r="E231" s="9" t="s">
        <v>600</v>
      </c>
      <c r="F231" s="9" t="s">
        <v>598</v>
      </c>
      <c r="G231" s="9">
        <v>6</v>
      </c>
    </row>
    <row r="232" spans="1:7" x14ac:dyDescent="0.25">
      <c r="A232" s="9" t="s">
        <v>684</v>
      </c>
      <c r="E232" s="9" t="s">
        <v>601</v>
      </c>
      <c r="F232" s="9" t="s">
        <v>602</v>
      </c>
      <c r="G232" s="9">
        <v>6</v>
      </c>
    </row>
    <row r="233" spans="1:7" x14ac:dyDescent="0.25">
      <c r="A233" s="9" t="s">
        <v>684</v>
      </c>
      <c r="E233" s="9" t="s">
        <v>603</v>
      </c>
      <c r="F233" s="9" t="s">
        <v>604</v>
      </c>
      <c r="G233" s="9">
        <v>6</v>
      </c>
    </row>
    <row r="234" spans="1:7" x14ac:dyDescent="0.25">
      <c r="A234" s="9" t="s">
        <v>684</v>
      </c>
      <c r="E234" s="9" t="s">
        <v>605</v>
      </c>
      <c r="F234" s="9" t="s">
        <v>606</v>
      </c>
      <c r="G234" s="9">
        <v>6</v>
      </c>
    </row>
    <row r="235" spans="1:7" x14ac:dyDescent="0.25">
      <c r="A235" s="9" t="s">
        <v>684</v>
      </c>
      <c r="E235" s="9" t="s">
        <v>607</v>
      </c>
      <c r="F235" s="9" t="s">
        <v>608</v>
      </c>
      <c r="G235" s="9" t="s">
        <v>609</v>
      </c>
    </row>
    <row r="236" spans="1:7" x14ac:dyDescent="0.25">
      <c r="A236" s="9" t="s">
        <v>684</v>
      </c>
      <c r="E236" s="9" t="s">
        <v>610</v>
      </c>
      <c r="F236" s="9" t="s">
        <v>611</v>
      </c>
      <c r="G236" s="9">
        <v>15</v>
      </c>
    </row>
    <row r="237" spans="1:7" x14ac:dyDescent="0.25">
      <c r="A237" s="9" t="s">
        <v>684</v>
      </c>
      <c r="E237" s="9" t="s">
        <v>612</v>
      </c>
      <c r="F237" s="9" t="s">
        <v>613</v>
      </c>
      <c r="G237" s="9">
        <v>6</v>
      </c>
    </row>
    <row r="238" spans="1:7" x14ac:dyDescent="0.25">
      <c r="A238" s="9" t="s">
        <v>684</v>
      </c>
      <c r="E238" s="9" t="s">
        <v>614</v>
      </c>
      <c r="F238" s="9" t="s">
        <v>615</v>
      </c>
      <c r="G238" s="9">
        <v>6</v>
      </c>
    </row>
    <row r="239" spans="1:7" x14ac:dyDescent="0.25">
      <c r="A239" s="9" t="s">
        <v>685</v>
      </c>
      <c r="E239" s="9" t="s">
        <v>462</v>
      </c>
      <c r="F239" s="9" t="s">
        <v>463</v>
      </c>
      <c r="G239" s="9">
        <v>6</v>
      </c>
    </row>
    <row r="240" spans="1:7" x14ac:dyDescent="0.25">
      <c r="A240" s="9" t="s">
        <v>685</v>
      </c>
      <c r="E240" s="9" t="s">
        <v>464</v>
      </c>
      <c r="F240" s="9" t="s">
        <v>465</v>
      </c>
      <c r="G240" s="9">
        <v>6</v>
      </c>
    </row>
    <row r="241" spans="1:7" x14ac:dyDescent="0.25">
      <c r="A241" s="9" t="s">
        <v>685</v>
      </c>
      <c r="E241" s="9" t="s">
        <v>338</v>
      </c>
      <c r="F241" s="9" t="s">
        <v>339</v>
      </c>
      <c r="G241" s="9">
        <v>15</v>
      </c>
    </row>
    <row r="242" spans="1:7" x14ac:dyDescent="0.25">
      <c r="A242" s="9" t="s">
        <v>685</v>
      </c>
      <c r="E242" s="9" t="s">
        <v>466</v>
      </c>
      <c r="F242" s="9" t="s">
        <v>467</v>
      </c>
      <c r="G242" s="9">
        <v>6</v>
      </c>
    </row>
    <row r="243" spans="1:7" x14ac:dyDescent="0.25">
      <c r="A243" s="9" t="s">
        <v>685</v>
      </c>
      <c r="E243" s="9" t="s">
        <v>468</v>
      </c>
      <c r="F243" s="9" t="s">
        <v>469</v>
      </c>
      <c r="G243" s="9">
        <v>15</v>
      </c>
    </row>
    <row r="244" spans="1:7" x14ac:dyDescent="0.25">
      <c r="A244" s="9" t="s">
        <v>685</v>
      </c>
      <c r="E244" s="9" t="s">
        <v>470</v>
      </c>
      <c r="F244" s="9" t="s">
        <v>471</v>
      </c>
      <c r="G244" s="9">
        <v>6</v>
      </c>
    </row>
    <row r="245" spans="1:7" x14ac:dyDescent="0.25">
      <c r="A245" s="9" t="s">
        <v>685</v>
      </c>
      <c r="E245" s="9" t="s">
        <v>472</v>
      </c>
      <c r="F245" s="9" t="s">
        <v>473</v>
      </c>
      <c r="G245" s="9">
        <v>6</v>
      </c>
    </row>
    <row r="246" spans="1:7" x14ac:dyDescent="0.25">
      <c r="A246" s="9" t="s">
        <v>685</v>
      </c>
      <c r="E246" s="9" t="s">
        <v>474</v>
      </c>
      <c r="F246" s="9" t="s">
        <v>475</v>
      </c>
      <c r="G246" s="9">
        <v>6</v>
      </c>
    </row>
    <row r="247" spans="1:7" x14ac:dyDescent="0.25">
      <c r="A247" s="9" t="s">
        <v>685</v>
      </c>
      <c r="E247" s="9" t="s">
        <v>476</v>
      </c>
      <c r="F247" s="9" t="s">
        <v>477</v>
      </c>
      <c r="G247" s="9">
        <v>6</v>
      </c>
    </row>
    <row r="248" spans="1:7" x14ac:dyDescent="0.25">
      <c r="A248" s="9" t="s">
        <v>685</v>
      </c>
      <c r="E248" s="9" t="s">
        <v>243</v>
      </c>
      <c r="F248" s="9" t="s">
        <v>478</v>
      </c>
      <c r="G248" s="9">
        <v>15</v>
      </c>
    </row>
    <row r="249" spans="1:7" x14ac:dyDescent="0.25">
      <c r="A249" s="9" t="s">
        <v>685</v>
      </c>
      <c r="E249" s="9" t="s">
        <v>479</v>
      </c>
      <c r="F249" s="9" t="s">
        <v>480</v>
      </c>
      <c r="G249" s="9">
        <v>15</v>
      </c>
    </row>
    <row r="250" spans="1:7" x14ac:dyDescent="0.25">
      <c r="A250" s="9" t="s">
        <v>685</v>
      </c>
      <c r="E250" s="9" t="s">
        <v>481</v>
      </c>
      <c r="F250" s="9" t="s">
        <v>482</v>
      </c>
      <c r="G250" s="9">
        <v>6</v>
      </c>
    </row>
    <row r="251" spans="1:7" x14ac:dyDescent="0.25">
      <c r="A251" s="9" t="s">
        <v>685</v>
      </c>
      <c r="E251" s="9" t="s">
        <v>483</v>
      </c>
      <c r="F251" s="9" t="s">
        <v>484</v>
      </c>
      <c r="G251" s="9">
        <v>6</v>
      </c>
    </row>
    <row r="252" spans="1:7" x14ac:dyDescent="0.25">
      <c r="A252" s="9" t="s">
        <v>685</v>
      </c>
      <c r="E252" s="9" t="s">
        <v>485</v>
      </c>
      <c r="F252" s="9" t="s">
        <v>486</v>
      </c>
      <c r="G252" s="9">
        <v>6</v>
      </c>
    </row>
    <row r="253" spans="1:7" x14ac:dyDescent="0.25">
      <c r="A253" s="9" t="s">
        <v>685</v>
      </c>
      <c r="E253" s="9" t="s">
        <v>487</v>
      </c>
      <c r="F253" s="9" t="s">
        <v>488</v>
      </c>
      <c r="G253" s="9">
        <v>6</v>
      </c>
    </row>
    <row r="254" spans="1:7" x14ac:dyDescent="0.25">
      <c r="A254" s="9" t="s">
        <v>685</v>
      </c>
      <c r="E254" s="9" t="s">
        <v>489</v>
      </c>
      <c r="F254" s="9" t="s">
        <v>490</v>
      </c>
      <c r="G254" s="9">
        <v>6</v>
      </c>
    </row>
    <row r="255" spans="1:7" x14ac:dyDescent="0.25">
      <c r="A255" s="9" t="s">
        <v>685</v>
      </c>
      <c r="E255" s="9" t="s">
        <v>491</v>
      </c>
      <c r="F255" s="9" t="s">
        <v>492</v>
      </c>
      <c r="G255" s="9">
        <v>15</v>
      </c>
    </row>
    <row r="256" spans="1:7" x14ac:dyDescent="0.25">
      <c r="A256" s="9" t="s">
        <v>685</v>
      </c>
      <c r="E256" s="9" t="s">
        <v>493</v>
      </c>
      <c r="F256" s="9" t="s">
        <v>494</v>
      </c>
      <c r="G256" s="9">
        <v>6</v>
      </c>
    </row>
    <row r="257" spans="1:7" x14ac:dyDescent="0.25">
      <c r="A257" s="9" t="s">
        <v>685</v>
      </c>
      <c r="E257" s="9" t="s">
        <v>495</v>
      </c>
      <c r="F257" s="9" t="s">
        <v>496</v>
      </c>
      <c r="G257" s="9" t="s">
        <v>609</v>
      </c>
    </row>
    <row r="258" spans="1:7" x14ac:dyDescent="0.25">
      <c r="A258" s="9" t="s">
        <v>685</v>
      </c>
      <c r="E258" s="9" t="s">
        <v>497</v>
      </c>
      <c r="F258" s="9" t="s">
        <v>498</v>
      </c>
      <c r="G258" s="9" t="s">
        <v>609</v>
      </c>
    </row>
    <row r="259" spans="1:7" x14ac:dyDescent="0.25">
      <c r="A259" s="9" t="s">
        <v>685</v>
      </c>
      <c r="E259" s="9" t="s">
        <v>499</v>
      </c>
      <c r="F259" s="9" t="s">
        <v>500</v>
      </c>
      <c r="G259" s="9" t="s">
        <v>609</v>
      </c>
    </row>
    <row r="260" spans="1:7" x14ac:dyDescent="0.25">
      <c r="A260" s="9" t="s">
        <v>685</v>
      </c>
      <c r="E260" s="9" t="s">
        <v>501</v>
      </c>
      <c r="F260" s="9" t="s">
        <v>502</v>
      </c>
      <c r="G260" s="9" t="s">
        <v>609</v>
      </c>
    </row>
    <row r="261" spans="1:7" x14ac:dyDescent="0.25">
      <c r="A261" s="9" t="s">
        <v>685</v>
      </c>
      <c r="E261" s="9" t="s">
        <v>503</v>
      </c>
      <c r="F261" s="9" t="s">
        <v>504</v>
      </c>
      <c r="G261" s="9" t="s">
        <v>609</v>
      </c>
    </row>
    <row r="262" spans="1:7" x14ac:dyDescent="0.25">
      <c r="A262" s="9" t="s">
        <v>685</v>
      </c>
      <c r="E262" s="9" t="s">
        <v>505</v>
      </c>
      <c r="F262" s="9" t="s">
        <v>506</v>
      </c>
      <c r="G262" s="9" t="s">
        <v>609</v>
      </c>
    </row>
    <row r="263" spans="1:7" x14ac:dyDescent="0.25">
      <c r="A263" s="9" t="s">
        <v>685</v>
      </c>
      <c r="E263" s="9" t="s">
        <v>230</v>
      </c>
      <c r="F263" s="9" t="s">
        <v>367</v>
      </c>
      <c r="G263" s="9">
        <v>15</v>
      </c>
    </row>
  </sheetData>
  <autoFilter ref="A1:G1"/>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FFFF00"/>
  </sheetPr>
  <dimension ref="A1:H224"/>
  <sheetViews>
    <sheetView workbookViewId="0">
      <pane ySplit="2" topLeftCell="A194" activePane="bottomLeft" state="frozen"/>
      <selection pane="bottomLeft" activeCell="F216" sqref="F216"/>
    </sheetView>
  </sheetViews>
  <sheetFormatPr defaultRowHeight="15" x14ac:dyDescent="0.25"/>
  <cols>
    <col min="1" max="1" width="18.5703125" style="35" bestFit="1" customWidth="1"/>
    <col min="2" max="2" width="8.5703125" style="30" bestFit="1" customWidth="1"/>
    <col min="3" max="3" width="55.85546875" style="8" bestFit="1" customWidth="1"/>
    <col min="4" max="4" width="11" style="31" bestFit="1" customWidth="1"/>
    <col min="5" max="5" width="8.5703125" style="9" bestFit="1" customWidth="1"/>
    <col min="6" max="6" width="55.85546875" bestFit="1" customWidth="1"/>
    <col min="7" max="7" width="11" style="31" bestFit="1" customWidth="1"/>
    <col min="8" max="8" width="21.5703125" bestFit="1" customWidth="1"/>
  </cols>
  <sheetData>
    <row r="1" spans="1:8" s="9" customFormat="1" x14ac:dyDescent="0.25">
      <c r="A1" s="35"/>
      <c r="B1" s="376" t="s">
        <v>716</v>
      </c>
      <c r="C1" s="377"/>
      <c r="D1" s="378"/>
      <c r="E1" s="376" t="s">
        <v>717</v>
      </c>
      <c r="F1" s="377"/>
      <c r="G1" s="378"/>
    </row>
    <row r="2" spans="1:8" s="29" customFormat="1" ht="15.75" thickBot="1" x14ac:dyDescent="0.3">
      <c r="A2" s="36" t="s">
        <v>40</v>
      </c>
      <c r="B2" s="33" t="s">
        <v>718</v>
      </c>
      <c r="C2" s="32" t="s">
        <v>461</v>
      </c>
      <c r="D2" s="34" t="s">
        <v>686</v>
      </c>
      <c r="E2" s="32" t="s">
        <v>718</v>
      </c>
      <c r="F2" s="32" t="s">
        <v>461</v>
      </c>
      <c r="G2" s="34" t="s">
        <v>686</v>
      </c>
      <c r="H2" s="32" t="s">
        <v>719</v>
      </c>
    </row>
    <row r="3" spans="1:8" x14ac:dyDescent="0.25">
      <c r="A3" s="35" t="s">
        <v>200</v>
      </c>
      <c r="B3" s="30">
        <f>COUNTIF('Summary - New'!$E$2:$E$503,$A3)</f>
        <v>1</v>
      </c>
      <c r="C3" s="8" t="str">
        <f>IF(ISBLANK(VLOOKUP($A3,'Summary - New'!$E$2:$G$503,2,FALSE)),"",VLOOKUP($A3,'Summary - New'!$E$2:$G$503,2,FALSE))</f>
        <v>Core Package - STARTER</v>
      </c>
      <c r="D3" s="31">
        <f>IF(ISBLANK(VLOOKUP($A3,'Summary - New'!$E$2:$G$503,3,FALSE)),"",VLOOKUP($A3,'Summary - New'!$E$2:$G$503,3,FALSE))</f>
        <v>90</v>
      </c>
      <c r="E3" s="9">
        <f>COUNTIF('Summary - Old'!$E$2:$E$263,$A3)</f>
        <v>0</v>
      </c>
      <c r="F3" s="9" t="e">
        <f>IF(ISBLANK(VLOOKUP($A3,'Summary - Old'!$E$2:$G$263,2,FALSE)),"",VLOOKUP($A3,'Summary - Old'!$E$2:$G$263,2,FALSE))</f>
        <v>#N/A</v>
      </c>
      <c r="G3" s="31" t="e">
        <f>IF(ISBLANK(VLOOKUP($A3,'Summary - Old'!$E$2:$G$263,3,FALSE)),"",VLOOKUP($A3,'Summary - Old'!$E$2:$G$263,3,FALSE))</f>
        <v>#N/A</v>
      </c>
      <c r="H3" t="str">
        <f>IF((OR(ISERROR(F3),ISERROR(G3))),"Added",IF((OR(ISERROR(C3),ISERROR(D3))),"Removed",IF((AND(C3&lt;&gt;F3,D3=G3)),"Modified (Description)",IF((AND(C3=F3,D3&lt;&gt;G3)),"Modified (Duration)",IF((AND(C3&lt;&gt;F3,D3&lt;&gt;G3)),"Modified (Description/Duration)",IF((AND(C3=F3,D3=G3)),"Same","Unknown"))))))</f>
        <v>Added</v>
      </c>
    </row>
    <row r="4" spans="1:8" x14ac:dyDescent="0.25">
      <c r="A4" s="35" t="s">
        <v>730</v>
      </c>
      <c r="B4" s="30">
        <f>COUNTIF('Summary - New'!$E$2:$E$503,$A4)</f>
        <v>1</v>
      </c>
      <c r="C4" s="8" t="str">
        <f>IF(ISBLANK(VLOOKUP($A4,'Summary - New'!$E$2:$G$503,2,FALSE)),"",VLOOKUP($A4,'Summary - New'!$E$2:$G$503,2,FALSE))</f>
        <v>Wireless Takeover - STARTER</v>
      </c>
      <c r="D4" s="31">
        <f>IF(ISBLANK(VLOOKUP($A4,'Summary - New'!$E$2:$G$503,3,FALSE)),"",VLOOKUP($A4,'Summary - New'!$E$2:$G$503,3,FALSE))</f>
        <v>90</v>
      </c>
      <c r="E4" s="9">
        <f>COUNTIF('Summary - Old'!$E$2:$E$263,$A4)</f>
        <v>0</v>
      </c>
      <c r="F4" s="9" t="e">
        <f>IF(ISBLANK(VLOOKUP($A4,'Summary - Old'!$E$2:$G$263,2,FALSE)),"",VLOOKUP($A4,'Summary - Old'!$E$2:$G$263,2,FALSE))</f>
        <v>#N/A</v>
      </c>
      <c r="G4" s="31" t="e">
        <f>IF(ISBLANK(VLOOKUP($A4,'Summary - Old'!$E$2:$G$263,3,FALSE)),"",VLOOKUP($A4,'Summary - Old'!$E$2:$G$263,3,FALSE))</f>
        <v>#N/A</v>
      </c>
      <c r="H4" s="9" t="str">
        <f t="shared" ref="H4:H66" si="0">IF((OR(ISERROR(F4),ISERROR(G4))),"Added",IF((OR(ISERROR(C4),ISERROR(D4))),"Removed",IF((AND(C4&lt;&gt;F4,D4=G4)),"Modified (Description)",IF((AND(C4=F4,D4&lt;&gt;G4)),"Modified (Duration)",IF((AND(C4&lt;&gt;F4,D4&lt;&gt;G4)),"Modified (Description/Duration)",IF((AND(C4=F4,D4=G4)),"Same","Unknown"))))))</f>
        <v>Added</v>
      </c>
    </row>
    <row r="5" spans="1:8" x14ac:dyDescent="0.25">
      <c r="A5" s="35" t="s">
        <v>217</v>
      </c>
      <c r="B5" s="30">
        <f>COUNTIF('Summary - New'!$E$2:$E$503,$A5)</f>
        <v>1</v>
      </c>
      <c r="C5" s="8" t="str">
        <f>IF(ISBLANK(VLOOKUP($A5,'Summary - New'!$E$2:$G$503,2,FALSE)),"",VLOOKUP($A5,'Summary - New'!$E$2:$G$503,2,FALSE))</f>
        <v xml:space="preserve"> with Remote Access</v>
      </c>
      <c r="D5" s="31">
        <f>IF(ISBLANK(VLOOKUP($A5,'Summary - New'!$E$2:$G$503,3,FALSE)),"",VLOOKUP($A5,'Summary - New'!$E$2:$G$503,3,FALSE))</f>
        <v>90</v>
      </c>
      <c r="E5" s="9">
        <f>COUNTIF('Summary - Old'!$E$2:$E$263,$A5)</f>
        <v>0</v>
      </c>
      <c r="F5" s="9" t="e">
        <f>IF(ISBLANK(VLOOKUP($A5,'Summary - Old'!$E$2:$G$263,2,FALSE)),"",VLOOKUP($A5,'Summary - Old'!$E$2:$G$263,2,FALSE))</f>
        <v>#N/A</v>
      </c>
      <c r="G5" s="31" t="e">
        <f>IF(ISBLANK(VLOOKUP($A5,'Summary - Old'!$E$2:$G$263,3,FALSE)),"",VLOOKUP($A5,'Summary - Old'!$E$2:$G$263,3,FALSE))</f>
        <v>#N/A</v>
      </c>
      <c r="H5" s="9" t="str">
        <f t="shared" si="0"/>
        <v>Added</v>
      </c>
    </row>
    <row r="6" spans="1:8" x14ac:dyDescent="0.25">
      <c r="A6" s="35" t="s">
        <v>228</v>
      </c>
      <c r="B6" s="30">
        <f>COUNTIF('Summary - New'!$E$2:$E$503,$A6)</f>
        <v>1</v>
      </c>
      <c r="C6" s="8" t="str">
        <f>IF(ISBLANK(VLOOKUP($A6,'Summary - New'!$E$2:$G$503,2,FALSE)),"",VLOOKUP($A6,'Summary - New'!$E$2:$G$503,2,FALSE))</f>
        <v>Hardwire Honeywell SEM Takeover</v>
      </c>
      <c r="D6" s="31">
        <f>IF(ISBLANK(VLOOKUP($A6,'Summary - New'!$E$2:$G$503,3,FALSE)),"",VLOOKUP($A6,'Summary - New'!$E$2:$G$503,3,FALSE))</f>
        <v>150</v>
      </c>
      <c r="E6" s="9">
        <f>COUNTIF('Summary - Old'!$E$2:$E$263,$A6)</f>
        <v>0</v>
      </c>
      <c r="F6" s="9" t="e">
        <f>IF(ISBLANK(VLOOKUP($A6,'Summary - Old'!$E$2:$G$263,2,FALSE)),"",VLOOKUP($A6,'Summary - Old'!$E$2:$G$263,2,FALSE))</f>
        <v>#N/A</v>
      </c>
      <c r="G6" s="31" t="e">
        <f>IF(ISBLANK(VLOOKUP($A6,'Summary - Old'!$E$2:$G$263,3,FALSE)),"",VLOOKUP($A6,'Summary - Old'!$E$2:$G$263,3,FALSE))</f>
        <v>#N/A</v>
      </c>
      <c r="H6" s="9" t="str">
        <f t="shared" si="0"/>
        <v>Added</v>
      </c>
    </row>
    <row r="7" spans="1:8" x14ac:dyDescent="0.25">
      <c r="A7" s="35" t="s">
        <v>233</v>
      </c>
      <c r="B7" s="30">
        <f>COUNTIF('Summary - New'!$E$2:$E$503,$A7)</f>
        <v>1</v>
      </c>
      <c r="C7" s="8" t="str">
        <f>IF(ISBLANK(VLOOKUP($A7,'Summary - New'!$E$2:$G$503,2,FALSE)),"",VLOOKUP($A7,'Summary - New'!$E$2:$G$503,2,FALSE))</f>
        <v>Hardwire Honeywell SEM Takeover with Remote Access</v>
      </c>
      <c r="D7" s="31">
        <f>IF(ISBLANK(VLOOKUP($A7,'Summary - New'!$E$2:$G$503,3,FALSE)),"",VLOOKUP($A7,'Summary - New'!$E$2:$G$503,3,FALSE))</f>
        <v>150</v>
      </c>
      <c r="E7" s="9">
        <f>COUNTIF('Summary - Old'!$E$2:$E$263,$A7)</f>
        <v>0</v>
      </c>
      <c r="F7" s="9" t="e">
        <f>IF(ISBLANK(VLOOKUP($A7,'Summary - Old'!$E$2:$G$263,2,FALSE)),"",VLOOKUP($A7,'Summary - Old'!$E$2:$G$263,2,FALSE))</f>
        <v>#N/A</v>
      </c>
      <c r="G7" s="31" t="e">
        <f>IF(ISBLANK(VLOOKUP($A7,'Summary - Old'!$E$2:$G$263,3,FALSE)),"",VLOOKUP($A7,'Summary - Old'!$E$2:$G$263,3,FALSE))</f>
        <v>#N/A</v>
      </c>
      <c r="H7" s="9" t="str">
        <f t="shared" si="0"/>
        <v>Added</v>
      </c>
    </row>
    <row r="8" spans="1:8" x14ac:dyDescent="0.25">
      <c r="A8" s="35" t="s">
        <v>241</v>
      </c>
      <c r="B8" s="30">
        <f>COUNTIF('Summary - New'!$E$2:$E$503,$A8)</f>
        <v>1</v>
      </c>
      <c r="C8" s="8" t="str">
        <f>IF(ISBLANK(VLOOKUP($A8,'Summary - New'!$E$2:$G$503,2,FALSE)),"",VLOOKUP($A8,'Summary - New'!$E$2:$G$503,2,FALSE))</f>
        <v>Hardwire DSC SEM Takeover</v>
      </c>
      <c r="D8" s="31">
        <f>IF(ISBLANK(VLOOKUP($A8,'Summary - New'!$E$2:$G$503,3,FALSE)),"",VLOOKUP($A8,'Summary - New'!$E$2:$G$503,3,FALSE))</f>
        <v>150</v>
      </c>
      <c r="E8" s="9">
        <f>COUNTIF('Summary - Old'!$E$2:$E$263,$A8)</f>
        <v>0</v>
      </c>
      <c r="F8" s="9" t="e">
        <f>IF(ISBLANK(VLOOKUP($A8,'Summary - Old'!$E$2:$G$263,2,FALSE)),"",VLOOKUP($A8,'Summary - Old'!$E$2:$G$263,2,FALSE))</f>
        <v>#N/A</v>
      </c>
      <c r="G8" s="31" t="e">
        <f>IF(ISBLANK(VLOOKUP($A8,'Summary - Old'!$E$2:$G$263,3,FALSE)),"",VLOOKUP($A8,'Summary - Old'!$E$2:$G$263,3,FALSE))</f>
        <v>#N/A</v>
      </c>
      <c r="H8" s="9" t="str">
        <f t="shared" si="0"/>
        <v>Added</v>
      </c>
    </row>
    <row r="9" spans="1:8" x14ac:dyDescent="0.25">
      <c r="A9" s="35" t="s">
        <v>245</v>
      </c>
      <c r="B9" s="30">
        <f>COUNTIF('Summary - New'!$E$2:$E$503,$A9)</f>
        <v>1</v>
      </c>
      <c r="C9" s="8" t="str">
        <f>IF(ISBLANK(VLOOKUP($A9,'Summary - New'!$E$2:$G$503,2,FALSE)),"",VLOOKUP($A9,'Summary - New'!$E$2:$G$503,2,FALSE))</f>
        <v>Hardwire DSC SEM Takeover with Remote Access</v>
      </c>
      <c r="D9" s="31">
        <f>IF(ISBLANK(VLOOKUP($A9,'Summary - New'!$E$2:$G$503,3,FALSE)),"",VLOOKUP($A9,'Summary - New'!$E$2:$G$503,3,FALSE))</f>
        <v>150</v>
      </c>
      <c r="E9" s="9">
        <f>COUNTIF('Summary - Old'!$E$2:$E$263,$A9)</f>
        <v>0</v>
      </c>
      <c r="F9" s="9" t="e">
        <f>IF(ISBLANK(VLOOKUP($A9,'Summary - Old'!$E$2:$G$263,2,FALSE)),"",VLOOKUP($A9,'Summary - Old'!$E$2:$G$263,2,FALSE))</f>
        <v>#N/A</v>
      </c>
      <c r="G9" s="31" t="e">
        <f>IF(ISBLANK(VLOOKUP($A9,'Summary - Old'!$E$2:$G$263,3,FALSE)),"",VLOOKUP($A9,'Summary - Old'!$E$2:$G$263,3,FALSE))</f>
        <v>#N/A</v>
      </c>
      <c r="H9" s="9" t="str">
        <f t="shared" si="0"/>
        <v>Added</v>
      </c>
    </row>
    <row r="10" spans="1:8" x14ac:dyDescent="0.25">
      <c r="A10" s="35" t="s">
        <v>247</v>
      </c>
      <c r="B10" s="30">
        <f>COUNTIF('Summary - New'!$E$2:$E$503,$A10)</f>
        <v>1</v>
      </c>
      <c r="C10" s="8" t="str">
        <f>IF(ISBLANK(VLOOKUP($A10,'Summary - New'!$E$2:$G$503,2,FALSE)),"",VLOOKUP($A10,'Summary - New'!$E$2:$G$503,2,FALSE))</f>
        <v xml:space="preserve">Hardwire Super Switch Takeover </v>
      </c>
      <c r="D10" s="31">
        <f>IF(ISBLANK(VLOOKUP($A10,'Summary - New'!$E$2:$G$503,3,FALSE)),"",VLOOKUP($A10,'Summary - New'!$E$2:$G$503,3,FALSE))</f>
        <v>150</v>
      </c>
      <c r="E10" s="9">
        <f>COUNTIF('Summary - Old'!$E$2:$E$263,$A10)</f>
        <v>0</v>
      </c>
      <c r="F10" s="9" t="e">
        <f>IF(ISBLANK(VLOOKUP($A10,'Summary - Old'!$E$2:$G$263,2,FALSE)),"",VLOOKUP($A10,'Summary - Old'!$E$2:$G$263,2,FALSE))</f>
        <v>#N/A</v>
      </c>
      <c r="G10" s="31" t="e">
        <f>IF(ISBLANK(VLOOKUP($A10,'Summary - Old'!$E$2:$G$263,3,FALSE)),"",VLOOKUP($A10,'Summary - Old'!$E$2:$G$263,3,FALSE))</f>
        <v>#N/A</v>
      </c>
      <c r="H10" s="9" t="str">
        <f t="shared" si="0"/>
        <v>Added</v>
      </c>
    </row>
    <row r="11" spans="1:8" x14ac:dyDescent="0.25">
      <c r="A11" s="35" t="s">
        <v>248</v>
      </c>
      <c r="B11" s="30">
        <f>COUNTIF('Summary - New'!$E$2:$E$503,$A11)</f>
        <v>1</v>
      </c>
      <c r="C11" s="8" t="str">
        <f>IF(ISBLANK(VLOOKUP($A11,'Summary - New'!$E$2:$G$503,2,FALSE)),"",VLOOKUP($A11,'Summary - New'!$E$2:$G$503,2,FALSE))</f>
        <v>Hardwire Super Switch Takeover with Remote Access</v>
      </c>
      <c r="D11" s="31">
        <f>IF(ISBLANK(VLOOKUP($A11,'Summary - New'!$E$2:$G$503,3,FALSE)),"",VLOOKUP($A11,'Summary - New'!$E$2:$G$503,3,FALSE))</f>
        <v>150</v>
      </c>
      <c r="E11" s="9">
        <f>COUNTIF('Summary - Old'!$E$2:$E$263,$A11)</f>
        <v>0</v>
      </c>
      <c r="F11" s="9" t="e">
        <f>IF(ISBLANK(VLOOKUP($A11,'Summary - Old'!$E$2:$G$263,2,FALSE)),"",VLOOKUP($A11,'Summary - Old'!$E$2:$G$263,2,FALSE))</f>
        <v>#N/A</v>
      </c>
      <c r="G11" s="31" t="e">
        <f>IF(ISBLANK(VLOOKUP($A11,'Summary - Old'!$E$2:$G$263,3,FALSE)),"",VLOOKUP($A11,'Summary - Old'!$E$2:$G$263,3,FALSE))</f>
        <v>#N/A</v>
      </c>
      <c r="H11" s="9" t="str">
        <f t="shared" si="0"/>
        <v>Added</v>
      </c>
    </row>
    <row r="12" spans="1:8" x14ac:dyDescent="0.25">
      <c r="A12" s="35" t="s">
        <v>220</v>
      </c>
      <c r="B12" s="30">
        <f>COUNTIF('Summary - New'!$E$2:$E$503,$A12)</f>
        <v>1</v>
      </c>
      <c r="C12" s="8" t="str">
        <f>IF(ISBLANK(VLOOKUP($A12,'Summary - New'!$E$2:$G$503,2,FALSE)),"",VLOOKUP($A12,'Summary - New'!$E$2:$G$503,2,FALSE))</f>
        <v>2GIG to 2GIG Wireless Takeover</v>
      </c>
      <c r="D12" s="31">
        <f>IF(ISBLANK(VLOOKUP($A12,'Summary - New'!$E$2:$G$503,3,FALSE)),"",VLOOKUP($A12,'Summary - New'!$E$2:$G$503,3,FALSE))</f>
        <v>90</v>
      </c>
      <c r="E12" s="9">
        <f>COUNTIF('Summary - Old'!$E$2:$E$263,$A12)</f>
        <v>0</v>
      </c>
      <c r="F12" s="9" t="e">
        <f>IF(ISBLANK(VLOOKUP($A12,'Summary - Old'!$E$2:$G$263,2,FALSE)),"",VLOOKUP($A12,'Summary - Old'!$E$2:$G$263,2,FALSE))</f>
        <v>#N/A</v>
      </c>
      <c r="G12" s="31" t="e">
        <f>IF(ISBLANK(VLOOKUP($A12,'Summary - Old'!$E$2:$G$263,3,FALSE)),"",VLOOKUP($A12,'Summary - Old'!$E$2:$G$263,3,FALSE))</f>
        <v>#N/A</v>
      </c>
      <c r="H12" s="9" t="str">
        <f t="shared" si="0"/>
        <v>Added</v>
      </c>
    </row>
    <row r="13" spans="1:8" x14ac:dyDescent="0.25">
      <c r="A13" s="35" t="s">
        <v>223</v>
      </c>
      <c r="B13" s="30">
        <f>COUNTIF('Summary - New'!$E$2:$E$503,$A13)</f>
        <v>1</v>
      </c>
      <c r="C13" s="8" t="str">
        <f>IF(ISBLANK(VLOOKUP($A13,'Summary - New'!$E$2:$G$503,2,FALSE)),"",VLOOKUP($A13,'Summary - New'!$E$2:$G$503,2,FALSE))</f>
        <v>2GIG Wireless Takeover with Remote Access</v>
      </c>
      <c r="D13" s="31">
        <f>IF(ISBLANK(VLOOKUP($A13,'Summary - New'!$E$2:$G$503,3,FALSE)),"",VLOOKUP($A13,'Summary - New'!$E$2:$G$503,3,FALSE))</f>
        <v>90</v>
      </c>
      <c r="E13" s="9">
        <f>COUNTIF('Summary - Old'!$E$2:$E$263,$A13)</f>
        <v>0</v>
      </c>
      <c r="F13" s="9" t="e">
        <f>IF(ISBLANK(VLOOKUP($A13,'Summary - Old'!$E$2:$G$263,2,FALSE)),"",VLOOKUP($A13,'Summary - Old'!$E$2:$G$263,2,FALSE))</f>
        <v>#N/A</v>
      </c>
      <c r="G13" s="31" t="e">
        <f>IF(ISBLANK(VLOOKUP($A13,'Summary - Old'!$E$2:$G$263,3,FALSE)),"",VLOOKUP($A13,'Summary - Old'!$E$2:$G$263,3,FALSE))</f>
        <v>#N/A</v>
      </c>
      <c r="H13" s="9" t="str">
        <f t="shared" si="0"/>
        <v>Added</v>
      </c>
    </row>
    <row r="14" spans="1:8" x14ac:dyDescent="0.25">
      <c r="A14" s="35" t="s">
        <v>267</v>
      </c>
      <c r="B14" s="30">
        <f>COUNTIF('Summary - New'!$E$2:$E$503,$A14)</f>
        <v>1</v>
      </c>
      <c r="C14" s="8" t="str">
        <f>IF(ISBLANK(VLOOKUP($A14,'Summary - New'!$E$2:$G$503,2,FALSE)),"",VLOOKUP($A14,'Summary - New'!$E$2:$G$503,2,FALSE))</f>
        <v>SIMON XT to SIMON XT Wireless Takeover</v>
      </c>
      <c r="D14" s="31">
        <f>IF(ISBLANK(VLOOKUP($A14,'Summary - New'!$E$2:$G$503,3,FALSE)),"",VLOOKUP($A14,'Summary - New'!$E$2:$G$503,3,FALSE))</f>
        <v>90</v>
      </c>
      <c r="E14" s="9">
        <f>COUNTIF('Summary - Old'!$E$2:$E$263,$A14)</f>
        <v>0</v>
      </c>
      <c r="F14" s="9" t="e">
        <f>IF(ISBLANK(VLOOKUP($A14,'Summary - Old'!$E$2:$G$263,2,FALSE)),"",VLOOKUP($A14,'Summary - Old'!$E$2:$G$263,2,FALSE))</f>
        <v>#N/A</v>
      </c>
      <c r="G14" s="31" t="e">
        <f>IF(ISBLANK(VLOOKUP($A14,'Summary - Old'!$E$2:$G$263,3,FALSE)),"",VLOOKUP($A14,'Summary - Old'!$E$2:$G$263,3,FALSE))</f>
        <v>#N/A</v>
      </c>
      <c r="H14" s="9" t="str">
        <f t="shared" si="0"/>
        <v>Added</v>
      </c>
    </row>
    <row r="15" spans="1:8" x14ac:dyDescent="0.25">
      <c r="A15" s="35" t="s">
        <v>269</v>
      </c>
      <c r="B15" s="30">
        <f>COUNTIF('Summary - New'!$E$2:$E$503,$A15)</f>
        <v>1</v>
      </c>
      <c r="C15" s="8" t="str">
        <f>IF(ISBLANK(VLOOKUP($A15,'Summary - New'!$E$2:$G$503,2,FALSE)),"",VLOOKUP($A15,'Summary - New'!$E$2:$G$503,2,FALSE))</f>
        <v>SIMON XT to SIMON XT with Remote Access</v>
      </c>
      <c r="D15" s="31">
        <f>IF(ISBLANK(VLOOKUP($A15,'Summary - New'!$E$2:$G$503,3,FALSE)),"",VLOOKUP($A15,'Summary - New'!$E$2:$G$503,3,FALSE))</f>
        <v>90</v>
      </c>
      <c r="E15" s="9">
        <f>COUNTIF('Summary - Old'!$E$2:$E$263,$A15)</f>
        <v>0</v>
      </c>
      <c r="F15" s="9" t="e">
        <f>IF(ISBLANK(VLOOKUP($A15,'Summary - Old'!$E$2:$G$263,2,FALSE)),"",VLOOKUP($A15,'Summary - Old'!$E$2:$G$263,2,FALSE))</f>
        <v>#N/A</v>
      </c>
      <c r="G15" s="31" t="e">
        <f>IF(ISBLANK(VLOOKUP($A15,'Summary - Old'!$E$2:$G$263,3,FALSE)),"",VLOOKUP($A15,'Summary - Old'!$E$2:$G$263,3,FALSE))</f>
        <v>#N/A</v>
      </c>
      <c r="H15" s="9" t="str">
        <f t="shared" si="0"/>
        <v>Added</v>
      </c>
    </row>
    <row r="16" spans="1:8" x14ac:dyDescent="0.25">
      <c r="A16" s="35" t="s">
        <v>236</v>
      </c>
      <c r="B16" s="30">
        <f>COUNTIF('Summary - New'!$E$2:$E$503,$A16)</f>
        <v>1</v>
      </c>
      <c r="C16" s="8" t="str">
        <f>IF(ISBLANK(VLOOKUP($A16,'Summary - New'!$E$2:$G$503,2,FALSE)),"",VLOOKUP($A16,'Summary - New'!$E$2:$G$503,2,FALSE))</f>
        <v>Honeywell Wirelesss to 2GIG takeover</v>
      </c>
      <c r="D16" s="31">
        <f>IF(ISBLANK(VLOOKUP($A16,'Summary - New'!$E$2:$G$503,3,FALSE)),"",VLOOKUP($A16,'Summary - New'!$E$2:$G$503,3,FALSE))</f>
        <v>90</v>
      </c>
      <c r="E16" s="9">
        <f>COUNTIF('Summary - Old'!$E$2:$E$263,$A16)</f>
        <v>0</v>
      </c>
      <c r="F16" s="9" t="e">
        <f>IF(ISBLANK(VLOOKUP($A16,'Summary - Old'!$E$2:$G$263,2,FALSE)),"",VLOOKUP($A16,'Summary - Old'!$E$2:$G$263,2,FALSE))</f>
        <v>#N/A</v>
      </c>
      <c r="G16" s="31" t="e">
        <f>IF(ISBLANK(VLOOKUP($A16,'Summary - Old'!$E$2:$G$263,3,FALSE)),"",VLOOKUP($A16,'Summary - Old'!$E$2:$G$263,3,FALSE))</f>
        <v>#N/A</v>
      </c>
      <c r="H16" s="9" t="str">
        <f t="shared" si="0"/>
        <v>Added</v>
      </c>
    </row>
    <row r="17" spans="1:8" x14ac:dyDescent="0.25">
      <c r="A17" s="35" t="s">
        <v>237</v>
      </c>
      <c r="B17" s="30">
        <f>COUNTIF('Summary - New'!$E$2:$E$503,$A17)</f>
        <v>1</v>
      </c>
      <c r="C17" s="8" t="str">
        <f>IF(ISBLANK(VLOOKUP($A17,'Summary - New'!$E$2:$G$503,2,FALSE)),"",VLOOKUP($A17,'Summary - New'!$E$2:$G$503,2,FALSE))</f>
        <v>Honeywell Wirelesss to 2GIG takeover with Remote Access</v>
      </c>
      <c r="D17" s="31">
        <f>IF(ISBLANK(VLOOKUP($A17,'Summary - New'!$E$2:$G$503,3,FALSE)),"",VLOOKUP($A17,'Summary - New'!$E$2:$G$503,3,FALSE))</f>
        <v>90</v>
      </c>
      <c r="E17" s="9">
        <f>COUNTIF('Summary - Old'!$E$2:$E$263,$A17)</f>
        <v>0</v>
      </c>
      <c r="F17" s="9" t="e">
        <f>IF(ISBLANK(VLOOKUP($A17,'Summary - Old'!$E$2:$G$263,2,FALSE)),"",VLOOKUP($A17,'Summary - Old'!$E$2:$G$263,2,FALSE))</f>
        <v>#N/A</v>
      </c>
      <c r="G17" s="31" t="e">
        <f>IF(ISBLANK(VLOOKUP($A17,'Summary - Old'!$E$2:$G$263,3,FALSE)),"",VLOOKUP($A17,'Summary - Old'!$E$2:$G$263,3,FALSE))</f>
        <v>#N/A</v>
      </c>
      <c r="H17" s="9" t="str">
        <f t="shared" si="0"/>
        <v>Added</v>
      </c>
    </row>
    <row r="18" spans="1:8" x14ac:dyDescent="0.25">
      <c r="A18" s="35" t="s">
        <v>201</v>
      </c>
      <c r="B18" s="30">
        <f>COUNTIF('Summary - New'!$E$2:$E$503,$A18)</f>
        <v>1</v>
      </c>
      <c r="C18" s="8" t="str">
        <f>IF(ISBLANK(VLOOKUP($A18,'Summary - New'!$E$2:$G$503,2,FALSE)),"",VLOOKUP($A18,'Summary - New'!$E$2:$G$503,2,FALSE))</f>
        <v>Core Package - GOOD - CMO</v>
      </c>
      <c r="D18" s="31">
        <f>IF(ISBLANK(VLOOKUP($A18,'Summary - New'!$E$2:$G$503,3,FALSE)),"",VLOOKUP($A18,'Summary - New'!$E$2:$G$503,3,FALSE))</f>
        <v>120</v>
      </c>
      <c r="E18" s="9">
        <f>COUNTIF('Summary - Old'!$E$2:$E$263,$A18)</f>
        <v>0</v>
      </c>
      <c r="F18" s="9" t="e">
        <f>IF(ISBLANK(VLOOKUP($A18,'Summary - Old'!$E$2:$G$263,2,FALSE)),"",VLOOKUP($A18,'Summary - Old'!$E$2:$G$263,2,FALSE))</f>
        <v>#N/A</v>
      </c>
      <c r="G18" s="31" t="e">
        <f>IF(ISBLANK(VLOOKUP($A18,'Summary - Old'!$E$2:$G$263,3,FALSE)),"",VLOOKUP($A18,'Summary - Old'!$E$2:$G$263,3,FALSE))</f>
        <v>#N/A</v>
      </c>
      <c r="H18" s="9" t="str">
        <f t="shared" si="0"/>
        <v>Added</v>
      </c>
    </row>
    <row r="19" spans="1:8" x14ac:dyDescent="0.25">
      <c r="A19" s="35" t="s">
        <v>724</v>
      </c>
      <c r="B19" s="30">
        <f>COUNTIF('Summary - New'!$E$2:$E$503,$A19)</f>
        <v>1</v>
      </c>
      <c r="C19" s="8" t="str">
        <f>IF(ISBLANK(VLOOKUP($A19,'Summary - New'!$E$2:$G$503,2,FALSE)),"",VLOOKUP($A19,'Summary - New'!$E$2:$G$503,2,FALSE))</f>
        <v>Wired Takeover - GOOD - FMO</v>
      </c>
      <c r="D19" s="31">
        <f>IF(ISBLANK(VLOOKUP($A19,'Summary - New'!$E$2:$G$503,3,FALSE)),"",VLOOKUP($A19,'Summary - New'!$E$2:$G$503,3,FALSE))</f>
        <v>150</v>
      </c>
      <c r="E19" s="9">
        <f>COUNTIF('Summary - Old'!$E$2:$E$263,$A19)</f>
        <v>0</v>
      </c>
      <c r="F19" s="9" t="e">
        <f>IF(ISBLANK(VLOOKUP($A19,'Summary - Old'!$E$2:$G$263,2,FALSE)),"",VLOOKUP($A19,'Summary - Old'!$E$2:$G$263,2,FALSE))</f>
        <v>#N/A</v>
      </c>
      <c r="G19" s="31" t="e">
        <f>IF(ISBLANK(VLOOKUP($A19,'Summary - Old'!$E$2:$G$263,3,FALSE)),"",VLOOKUP($A19,'Summary - Old'!$E$2:$G$263,3,FALSE))</f>
        <v>#N/A</v>
      </c>
      <c r="H19" s="9" t="str">
        <f t="shared" si="0"/>
        <v>Added</v>
      </c>
    </row>
    <row r="20" spans="1:8" x14ac:dyDescent="0.25">
      <c r="A20" s="35" t="s">
        <v>725</v>
      </c>
      <c r="B20" s="30">
        <f>COUNTIF('Summary - New'!$E$2:$E$503,$A20)</f>
        <v>1</v>
      </c>
      <c r="C20" s="8" t="str">
        <f>IF(ISBLANK(VLOOKUP($A20,'Summary - New'!$E$2:$G$503,2,FALSE)),"",VLOOKUP($A20,'Summary - New'!$E$2:$G$503,2,FALSE))</f>
        <v>Wireless Takeover - GOOD - FMO</v>
      </c>
      <c r="D20" s="31">
        <f>IF(ISBLANK(VLOOKUP($A20,'Summary - New'!$E$2:$G$503,3,FALSE)),"",VLOOKUP($A20,'Summary - New'!$E$2:$G$503,3,FALSE))</f>
        <v>90</v>
      </c>
      <c r="E20" s="9">
        <f>COUNTIF('Summary - Old'!$E$2:$E$263,$A20)</f>
        <v>0</v>
      </c>
      <c r="F20" s="9" t="e">
        <f>IF(ISBLANK(VLOOKUP($A20,'Summary - Old'!$E$2:$G$263,2,FALSE)),"",VLOOKUP($A20,'Summary - Old'!$E$2:$G$263,2,FALSE))</f>
        <v>#N/A</v>
      </c>
      <c r="G20" s="31" t="e">
        <f>IF(ISBLANK(VLOOKUP($A20,'Summary - Old'!$E$2:$G$263,3,FALSE)),"",VLOOKUP($A20,'Summary - Old'!$E$2:$G$263,3,FALSE))</f>
        <v>#N/A</v>
      </c>
      <c r="H20" s="9" t="str">
        <f t="shared" si="0"/>
        <v>Added</v>
      </c>
    </row>
    <row r="21" spans="1:8" x14ac:dyDescent="0.25">
      <c r="A21" s="35" t="s">
        <v>293</v>
      </c>
      <c r="B21" s="30">
        <f>COUNTIF('Summary - New'!$E$2:$E$503,$A21)</f>
        <v>1</v>
      </c>
      <c r="C21" s="8" t="str">
        <f>IF(ISBLANK(VLOOKUP($A21,'Summary - New'!$E$2:$G$503,2,FALSE)),"",VLOOKUP($A21,'Summary - New'!$E$2:$G$503,2,FALSE))</f>
        <v>Core Package - GOOD - FMO</v>
      </c>
      <c r="D21" s="31">
        <f>IF(ISBLANK(VLOOKUP($A21,'Summary - New'!$E$2:$G$503,3,FALSE)),"",VLOOKUP($A21,'Summary - New'!$E$2:$G$503,3,FALSE))</f>
        <v>120</v>
      </c>
      <c r="E21" s="9">
        <f>COUNTIF('Summary - Old'!$E$2:$E$263,$A21)</f>
        <v>0</v>
      </c>
      <c r="F21" s="9" t="e">
        <f>IF(ISBLANK(VLOOKUP($A21,'Summary - Old'!$E$2:$G$263,2,FALSE)),"",VLOOKUP($A21,'Summary - Old'!$E$2:$G$263,2,FALSE))</f>
        <v>#N/A</v>
      </c>
      <c r="G21" s="31" t="e">
        <f>IF(ISBLANK(VLOOKUP($A21,'Summary - Old'!$E$2:$G$263,3,FALSE)),"",VLOOKUP($A21,'Summary - Old'!$E$2:$G$263,3,FALSE))</f>
        <v>#N/A</v>
      </c>
      <c r="H21" s="9" t="str">
        <f t="shared" si="0"/>
        <v>Added</v>
      </c>
    </row>
    <row r="22" spans="1:8" x14ac:dyDescent="0.25">
      <c r="A22" s="35" t="s">
        <v>251</v>
      </c>
      <c r="B22" s="30">
        <f>COUNTIF('Summary - New'!$E$2:$E$503,$A22)</f>
        <v>1</v>
      </c>
      <c r="C22" s="8" t="str">
        <f>IF(ISBLANK(VLOOKUP($A22,'Summary - New'!$E$2:$G$503,2,FALSE)),"",VLOOKUP($A22,'Summary - New'!$E$2:$G$503,2,FALSE))</f>
        <v xml:space="preserve">Hardwire Super Switch Takeover </v>
      </c>
      <c r="D22" s="31">
        <f>IF(ISBLANK(VLOOKUP($A22,'Summary - New'!$E$2:$G$503,3,FALSE)),"",VLOOKUP($A22,'Summary - New'!$E$2:$G$503,3,FALSE))</f>
        <v>150</v>
      </c>
      <c r="E22" s="9">
        <f>COUNTIF('Summary - Old'!$E$2:$E$263,$A22)</f>
        <v>0</v>
      </c>
      <c r="F22" s="9" t="e">
        <f>IF(ISBLANK(VLOOKUP($A22,'Summary - Old'!$E$2:$G$263,2,FALSE)),"",VLOOKUP($A22,'Summary - Old'!$E$2:$G$263,2,FALSE))</f>
        <v>#N/A</v>
      </c>
      <c r="G22" s="31" t="e">
        <f>IF(ISBLANK(VLOOKUP($A22,'Summary - Old'!$E$2:$G$263,3,FALSE)),"",VLOOKUP($A22,'Summary - Old'!$E$2:$G$263,3,FALSE))</f>
        <v>#N/A</v>
      </c>
      <c r="H22" s="9" t="str">
        <f t="shared" si="0"/>
        <v>Added</v>
      </c>
    </row>
    <row r="23" spans="1:8" x14ac:dyDescent="0.25">
      <c r="A23" s="35" t="s">
        <v>253</v>
      </c>
      <c r="B23" s="30">
        <f>COUNTIF('Summary - New'!$E$2:$E$503,$A23)</f>
        <v>1</v>
      </c>
      <c r="C23" s="8" t="str">
        <f>IF(ISBLANK(VLOOKUP($A23,'Summary - New'!$E$2:$G$503,2,FALSE)),"",VLOOKUP($A23,'Summary - New'!$E$2:$G$503,2,FALSE))</f>
        <v>2GIG to 2GIG Wireless Takeover</v>
      </c>
      <c r="D23" s="31">
        <f>IF(ISBLANK(VLOOKUP($A23,'Summary - New'!$E$2:$G$503,3,FALSE)),"",VLOOKUP($A23,'Summary - New'!$E$2:$G$503,3,FALSE))</f>
        <v>90</v>
      </c>
      <c r="E23" s="9">
        <f>COUNTIF('Summary - Old'!$E$2:$E$263,$A23)</f>
        <v>0</v>
      </c>
      <c r="F23" s="9" t="e">
        <f>IF(ISBLANK(VLOOKUP($A23,'Summary - Old'!$E$2:$G$263,2,FALSE)),"",VLOOKUP($A23,'Summary - Old'!$E$2:$G$263,2,FALSE))</f>
        <v>#N/A</v>
      </c>
      <c r="G23" s="31" t="e">
        <f>IF(ISBLANK(VLOOKUP($A23,'Summary - Old'!$E$2:$G$263,3,FALSE)),"",VLOOKUP($A23,'Summary - Old'!$E$2:$G$263,3,FALSE))</f>
        <v>#N/A</v>
      </c>
      <c r="H23" s="9" t="str">
        <f t="shared" si="0"/>
        <v>Added</v>
      </c>
    </row>
    <row r="24" spans="1:8" x14ac:dyDescent="0.25">
      <c r="A24" s="35" t="s">
        <v>254</v>
      </c>
      <c r="B24" s="30">
        <f>COUNTIF('Summary - New'!$E$2:$E$503,$A24)</f>
        <v>1</v>
      </c>
      <c r="C24" s="8" t="str">
        <f>IF(ISBLANK(VLOOKUP($A24,'Summary - New'!$E$2:$G$503,2,FALSE)),"",VLOOKUP($A24,'Summary - New'!$E$2:$G$503,2,FALSE))</f>
        <v>Honeywell Wirelesss to 2GIG takeover</v>
      </c>
      <c r="D24" s="31">
        <f>IF(ISBLANK(VLOOKUP($A24,'Summary - New'!$E$2:$G$503,3,FALSE)),"",VLOOKUP($A24,'Summary - New'!$E$2:$G$503,3,FALSE))</f>
        <v>90</v>
      </c>
      <c r="E24" s="9">
        <f>COUNTIF('Summary - Old'!$E$2:$E$263,$A24)</f>
        <v>0</v>
      </c>
      <c r="F24" s="9" t="e">
        <f>IF(ISBLANK(VLOOKUP($A24,'Summary - Old'!$E$2:$G$263,2,FALSE)),"",VLOOKUP($A24,'Summary - Old'!$E$2:$G$263,2,FALSE))</f>
        <v>#N/A</v>
      </c>
      <c r="G24" s="31" t="e">
        <f>IF(ISBLANK(VLOOKUP($A24,'Summary - Old'!$E$2:$G$263,3,FALSE)),"",VLOOKUP($A24,'Summary - Old'!$E$2:$G$263,3,FALSE))</f>
        <v>#N/A</v>
      </c>
      <c r="H24" s="9" t="str">
        <f t="shared" si="0"/>
        <v>Added</v>
      </c>
    </row>
    <row r="25" spans="1:8" x14ac:dyDescent="0.25">
      <c r="A25" s="35" t="s">
        <v>256</v>
      </c>
      <c r="B25" s="30">
        <f>COUNTIF('Summary - New'!$E$2:$E$503,$A25)</f>
        <v>1</v>
      </c>
      <c r="C25" s="8" t="str">
        <f>IF(ISBLANK(VLOOKUP($A25,'Summary - New'!$E$2:$G$503,2,FALSE)),"",VLOOKUP($A25,'Summary - New'!$E$2:$G$503,2,FALSE))</f>
        <v>Simon XT to Simon XT Takeover</v>
      </c>
      <c r="D25" s="31">
        <f>IF(ISBLANK(VLOOKUP($A25,'Summary - New'!$E$2:$G$503,3,FALSE)),"",VLOOKUP($A25,'Summary - New'!$E$2:$G$503,3,FALSE))</f>
        <v>90</v>
      </c>
      <c r="E25" s="9">
        <f>COUNTIF('Summary - Old'!$E$2:$E$263,$A25)</f>
        <v>0</v>
      </c>
      <c r="F25" s="9" t="e">
        <f>IF(ISBLANK(VLOOKUP($A25,'Summary - Old'!$E$2:$G$263,2,FALSE)),"",VLOOKUP($A25,'Summary - Old'!$E$2:$G$263,2,FALSE))</f>
        <v>#N/A</v>
      </c>
      <c r="G25" s="31" t="e">
        <f>IF(ISBLANK(VLOOKUP($A25,'Summary - Old'!$E$2:$G$263,3,FALSE)),"",VLOOKUP($A25,'Summary - Old'!$E$2:$G$263,3,FALSE))</f>
        <v>#N/A</v>
      </c>
      <c r="H25" s="9" t="str">
        <f t="shared" si="0"/>
        <v>Added</v>
      </c>
    </row>
    <row r="26" spans="1:8" x14ac:dyDescent="0.25">
      <c r="A26" s="35" t="s">
        <v>202</v>
      </c>
      <c r="B26" s="30">
        <f>COUNTIF('Summary - New'!$E$2:$E$503,$A26)</f>
        <v>1</v>
      </c>
      <c r="C26" s="8" t="str">
        <f>IF(ISBLANK(VLOOKUP($A26,'Summary - New'!$E$2:$G$503,2,FALSE)),"",VLOOKUP($A26,'Summary - New'!$E$2:$G$503,2,FALSE))</f>
        <v>Core Package - BETTER - CMO</v>
      </c>
      <c r="D26" s="31">
        <f>IF(ISBLANK(VLOOKUP($A26,'Summary - New'!$E$2:$G$503,3,FALSE)),"",VLOOKUP($A26,'Summary - New'!$E$2:$G$503,3,FALSE))</f>
        <v>150</v>
      </c>
      <c r="E26" s="9">
        <f>COUNTIF('Summary - Old'!$E$2:$E$263,$A26)</f>
        <v>0</v>
      </c>
      <c r="F26" s="9" t="e">
        <f>IF(ISBLANK(VLOOKUP($A26,'Summary - Old'!$E$2:$G$263,2,FALSE)),"",VLOOKUP($A26,'Summary - Old'!$E$2:$G$263,2,FALSE))</f>
        <v>#N/A</v>
      </c>
      <c r="G26" s="31" t="e">
        <f>IF(ISBLANK(VLOOKUP($A26,'Summary - Old'!$E$2:$G$263,3,FALSE)),"",VLOOKUP($A26,'Summary - Old'!$E$2:$G$263,3,FALSE))</f>
        <v>#N/A</v>
      </c>
      <c r="H26" s="9" t="str">
        <f t="shared" si="0"/>
        <v>Added</v>
      </c>
    </row>
    <row r="27" spans="1:8" x14ac:dyDescent="0.25">
      <c r="A27" s="35" t="s">
        <v>728</v>
      </c>
      <c r="B27" s="30">
        <f>COUNTIF('Summary - New'!$E$2:$E$503,$A27)</f>
        <v>1</v>
      </c>
      <c r="C27" s="8" t="str">
        <f>IF(ISBLANK(VLOOKUP($A27,'Summary - New'!$E$2:$G$503,2,FALSE)),"",VLOOKUP($A27,'Summary - New'!$E$2:$G$503,2,FALSE))</f>
        <v>Wired Takeover - BETTER - FMO</v>
      </c>
      <c r="D27" s="31">
        <f>IF(ISBLANK(VLOOKUP($A27,'Summary - New'!$E$2:$G$503,3,FALSE)),"",VLOOKUP($A27,'Summary - New'!$E$2:$G$503,3,FALSE))</f>
        <v>150</v>
      </c>
      <c r="E27" s="9">
        <f>COUNTIF('Summary - Old'!$E$2:$E$263,$A27)</f>
        <v>0</v>
      </c>
      <c r="F27" s="9" t="e">
        <f>IF(ISBLANK(VLOOKUP($A27,'Summary - Old'!$E$2:$G$263,2,FALSE)),"",VLOOKUP($A27,'Summary - Old'!$E$2:$G$263,2,FALSE))</f>
        <v>#N/A</v>
      </c>
      <c r="G27" s="31" t="e">
        <f>IF(ISBLANK(VLOOKUP($A27,'Summary - Old'!$E$2:$G$263,3,FALSE)),"",VLOOKUP($A27,'Summary - Old'!$E$2:$G$263,3,FALSE))</f>
        <v>#N/A</v>
      </c>
      <c r="H27" s="9" t="str">
        <f t="shared" si="0"/>
        <v>Added</v>
      </c>
    </row>
    <row r="28" spans="1:8" x14ac:dyDescent="0.25">
      <c r="A28" s="35" t="s">
        <v>729</v>
      </c>
      <c r="B28" s="30">
        <f>COUNTIF('Summary - New'!$E$2:$E$503,$A28)</f>
        <v>1</v>
      </c>
      <c r="C28" s="8" t="str">
        <f>IF(ISBLANK(VLOOKUP($A28,'Summary - New'!$E$2:$G$503,2,FALSE)),"",VLOOKUP($A28,'Summary - New'!$E$2:$G$503,2,FALSE))</f>
        <v>Wireless Takeover - BETTER - FMO</v>
      </c>
      <c r="D28" s="31">
        <f>IF(ISBLANK(VLOOKUP($A28,'Summary - New'!$E$2:$G$503,3,FALSE)),"",VLOOKUP($A28,'Summary - New'!$E$2:$G$503,3,FALSE))</f>
        <v>90</v>
      </c>
      <c r="E28" s="9">
        <f>COUNTIF('Summary - Old'!$E$2:$E$263,$A28)</f>
        <v>0</v>
      </c>
      <c r="F28" s="9" t="e">
        <f>IF(ISBLANK(VLOOKUP($A28,'Summary - Old'!$E$2:$G$263,2,FALSE)),"",VLOOKUP($A28,'Summary - Old'!$E$2:$G$263,2,FALSE))</f>
        <v>#N/A</v>
      </c>
      <c r="G28" s="31" t="e">
        <f>IF(ISBLANK(VLOOKUP($A28,'Summary - Old'!$E$2:$G$263,3,FALSE)),"",VLOOKUP($A28,'Summary - Old'!$E$2:$G$263,3,FALSE))</f>
        <v>#N/A</v>
      </c>
      <c r="H28" s="9" t="str">
        <f t="shared" si="0"/>
        <v>Added</v>
      </c>
    </row>
    <row r="29" spans="1:8" x14ac:dyDescent="0.25">
      <c r="A29" s="35" t="s">
        <v>295</v>
      </c>
      <c r="B29" s="30">
        <f>COUNTIF('Summary - New'!$E$2:$E$503,$A29)</f>
        <v>1</v>
      </c>
      <c r="C29" s="8" t="str">
        <f>IF(ISBLANK(VLOOKUP($A29,'Summary - New'!$E$2:$G$503,2,FALSE)),"",VLOOKUP($A29,'Summary - New'!$E$2:$G$503,2,FALSE))</f>
        <v>Core Package - BETTER - FMO</v>
      </c>
      <c r="D29" s="31">
        <f>IF(ISBLANK(VLOOKUP($A29,'Summary - New'!$E$2:$G$503,3,FALSE)),"",VLOOKUP($A29,'Summary - New'!$E$2:$G$503,3,FALSE))</f>
        <v>150</v>
      </c>
      <c r="E29" s="9">
        <f>COUNTIF('Summary - Old'!$E$2:$E$263,$A29)</f>
        <v>0</v>
      </c>
      <c r="F29" s="9" t="e">
        <f>IF(ISBLANK(VLOOKUP($A29,'Summary - Old'!$E$2:$G$263,2,FALSE)),"",VLOOKUP($A29,'Summary - Old'!$E$2:$G$263,2,FALSE))</f>
        <v>#N/A</v>
      </c>
      <c r="G29" s="31" t="e">
        <f>IF(ISBLANK(VLOOKUP($A29,'Summary - Old'!$E$2:$G$263,3,FALSE)),"",VLOOKUP($A29,'Summary - Old'!$E$2:$G$263,3,FALSE))</f>
        <v>#N/A</v>
      </c>
      <c r="H29" s="9" t="str">
        <f t="shared" si="0"/>
        <v>Added</v>
      </c>
    </row>
    <row r="30" spans="1:8" x14ac:dyDescent="0.25">
      <c r="A30" s="35" t="s">
        <v>262</v>
      </c>
      <c r="B30" s="30">
        <f>COUNTIF('Summary - New'!$E$2:$E$503,$A30)</f>
        <v>1</v>
      </c>
      <c r="C30" s="8" t="str">
        <f>IF(ISBLANK(VLOOKUP($A30,'Summary - New'!$E$2:$G$503,2,FALSE)),"",VLOOKUP($A30,'Summary - New'!$E$2:$G$503,2,FALSE))</f>
        <v>Hardwire Honeywell SEM Takeover</v>
      </c>
      <c r="D30" s="31">
        <f>IF(ISBLANK(VLOOKUP($A30,'Summary - New'!$E$2:$G$503,3,FALSE)),"",VLOOKUP($A30,'Summary - New'!$E$2:$G$503,3,FALSE))</f>
        <v>210</v>
      </c>
      <c r="E30" s="9">
        <f>COUNTIF('Summary - Old'!$E$2:$E$263,$A30)</f>
        <v>0</v>
      </c>
      <c r="F30" s="9" t="e">
        <f>IF(ISBLANK(VLOOKUP($A30,'Summary - Old'!$E$2:$G$263,2,FALSE)),"",VLOOKUP($A30,'Summary - Old'!$E$2:$G$263,2,FALSE))</f>
        <v>#N/A</v>
      </c>
      <c r="G30" s="31" t="e">
        <f>IF(ISBLANK(VLOOKUP($A30,'Summary - Old'!$E$2:$G$263,3,FALSE)),"",VLOOKUP($A30,'Summary - Old'!$E$2:$G$263,3,FALSE))</f>
        <v>#N/A</v>
      </c>
      <c r="H30" s="9" t="str">
        <f t="shared" si="0"/>
        <v>Added</v>
      </c>
    </row>
    <row r="31" spans="1:8" x14ac:dyDescent="0.25">
      <c r="A31" s="35" t="s">
        <v>556</v>
      </c>
      <c r="B31" s="30">
        <f>COUNTIF('Summary - New'!$E$2:$E$503,$A31)</f>
        <v>1</v>
      </c>
      <c r="C31" s="8" t="str">
        <f>IF(ISBLANK(VLOOKUP($A31,'Summary - New'!$E$2:$G$503,2,FALSE)),"",VLOOKUP($A31,'Summary - New'!$E$2:$G$503,2,FALSE))</f>
        <v>Hardwire DSC SEM Takeover</v>
      </c>
      <c r="D31" s="31">
        <f>IF(ISBLANK(VLOOKUP($A31,'Summary - New'!$E$2:$G$503,3,FALSE)),"",VLOOKUP($A31,'Summary - New'!$E$2:$G$503,3,FALSE))</f>
        <v>150</v>
      </c>
      <c r="E31" s="9">
        <f>COUNTIF('Summary - Old'!$E$2:$E$263,$A31)</f>
        <v>0</v>
      </c>
      <c r="F31" s="9" t="e">
        <f>IF(ISBLANK(VLOOKUP($A31,'Summary - Old'!$E$2:$G$263,2,FALSE)),"",VLOOKUP($A31,'Summary - Old'!$E$2:$G$263,2,FALSE))</f>
        <v>#N/A</v>
      </c>
      <c r="G31" s="31" t="e">
        <f>IF(ISBLANK(VLOOKUP($A31,'Summary - Old'!$E$2:$G$263,3,FALSE)),"",VLOOKUP($A31,'Summary - Old'!$E$2:$G$263,3,FALSE))</f>
        <v>#N/A</v>
      </c>
      <c r="H31" s="9" t="str">
        <f t="shared" si="0"/>
        <v>Added</v>
      </c>
    </row>
    <row r="32" spans="1:8" x14ac:dyDescent="0.25">
      <c r="A32" s="35" t="s">
        <v>264</v>
      </c>
      <c r="B32" s="30">
        <f>COUNTIF('Summary - New'!$E$2:$E$503,$A32)</f>
        <v>1</v>
      </c>
      <c r="C32" s="8" t="str">
        <f>IF(ISBLANK(VLOOKUP($A32,'Summary - New'!$E$2:$G$503,2,FALSE)),"",VLOOKUP($A32,'Summary - New'!$E$2:$G$503,2,FALSE))</f>
        <v>Hardwire DSC SEM Takeover</v>
      </c>
      <c r="D32" s="31">
        <f>IF(ISBLANK(VLOOKUP($A32,'Summary - New'!$E$2:$G$503,3,FALSE)),"",VLOOKUP($A32,'Summary - New'!$E$2:$G$503,3,FALSE))</f>
        <v>210</v>
      </c>
      <c r="E32" s="9">
        <f>COUNTIF('Summary - Old'!$E$2:$E$263,$A32)</f>
        <v>0</v>
      </c>
      <c r="F32" s="9" t="e">
        <f>IF(ISBLANK(VLOOKUP($A32,'Summary - Old'!$E$2:$G$263,2,FALSE)),"",VLOOKUP($A32,'Summary - Old'!$E$2:$G$263,2,FALSE))</f>
        <v>#N/A</v>
      </c>
      <c r="G32" s="31" t="e">
        <f>IF(ISBLANK(VLOOKUP($A32,'Summary - Old'!$E$2:$G$263,3,FALSE)),"",VLOOKUP($A32,'Summary - Old'!$E$2:$G$263,3,FALSE))</f>
        <v>#N/A</v>
      </c>
      <c r="H32" s="9" t="str">
        <f t="shared" si="0"/>
        <v>Added</v>
      </c>
    </row>
    <row r="33" spans="1:8" x14ac:dyDescent="0.25">
      <c r="A33" s="35" t="s">
        <v>260</v>
      </c>
      <c r="B33" s="30">
        <f>COUNTIF('Summary - New'!$E$2:$E$503,$A33)</f>
        <v>1</v>
      </c>
      <c r="C33" s="8" t="str">
        <f>IF(ISBLANK(VLOOKUP($A33,'Summary - New'!$E$2:$G$503,2,FALSE)),"",VLOOKUP($A33,'Summary - New'!$E$2:$G$503,2,FALSE))</f>
        <v xml:space="preserve">Hardwire Super Switch Takeover </v>
      </c>
      <c r="D33" s="31">
        <f>IF(ISBLANK(VLOOKUP($A33,'Summary - New'!$E$2:$G$503,3,FALSE)),"",VLOOKUP($A33,'Summary - New'!$E$2:$G$503,3,FALSE))</f>
        <v>210</v>
      </c>
      <c r="E33" s="9">
        <f>COUNTIF('Summary - Old'!$E$2:$E$263,$A33)</f>
        <v>0</v>
      </c>
      <c r="F33" s="9" t="e">
        <f>IF(ISBLANK(VLOOKUP($A33,'Summary - Old'!$E$2:$G$263,2,FALSE)),"",VLOOKUP($A33,'Summary - Old'!$E$2:$G$263,2,FALSE))</f>
        <v>#N/A</v>
      </c>
      <c r="G33" s="31" t="e">
        <f>IF(ISBLANK(VLOOKUP($A33,'Summary - Old'!$E$2:$G$263,3,FALSE)),"",VLOOKUP($A33,'Summary - Old'!$E$2:$G$263,3,FALSE))</f>
        <v>#N/A</v>
      </c>
      <c r="H33" s="9" t="str">
        <f t="shared" si="0"/>
        <v>Added</v>
      </c>
    </row>
    <row r="34" spans="1:8" x14ac:dyDescent="0.25">
      <c r="A34" s="35" t="s">
        <v>261</v>
      </c>
      <c r="B34" s="30">
        <f>COUNTIF('Summary - New'!$E$2:$E$503,$A34)</f>
        <v>1</v>
      </c>
      <c r="C34" s="8" t="str">
        <f>IF(ISBLANK(VLOOKUP($A34,'Summary - New'!$E$2:$G$503,2,FALSE)),"",VLOOKUP($A34,'Summary - New'!$E$2:$G$503,2,FALSE))</f>
        <v>2GIG to 2GIG Wireless Takeover</v>
      </c>
      <c r="D34" s="31">
        <f>IF(ISBLANK(VLOOKUP($A34,'Summary - New'!$E$2:$G$503,3,FALSE)),"",VLOOKUP($A34,'Summary - New'!$E$2:$G$503,3,FALSE))</f>
        <v>150</v>
      </c>
      <c r="E34" s="9">
        <f>COUNTIF('Summary - Old'!$E$2:$E$263,$A34)</f>
        <v>0</v>
      </c>
      <c r="F34" s="9" t="e">
        <f>IF(ISBLANK(VLOOKUP($A34,'Summary - Old'!$E$2:$G$263,2,FALSE)),"",VLOOKUP($A34,'Summary - Old'!$E$2:$G$263,2,FALSE))</f>
        <v>#N/A</v>
      </c>
      <c r="G34" s="31" t="e">
        <f>IF(ISBLANK(VLOOKUP($A34,'Summary - Old'!$E$2:$G$263,3,FALSE)),"",VLOOKUP($A34,'Summary - Old'!$E$2:$G$263,3,FALSE))</f>
        <v>#N/A</v>
      </c>
      <c r="H34" s="9" t="str">
        <f t="shared" si="0"/>
        <v>Added</v>
      </c>
    </row>
    <row r="35" spans="1:8" x14ac:dyDescent="0.25">
      <c r="A35" s="35" t="s">
        <v>263</v>
      </c>
      <c r="B35" s="30">
        <f>COUNTIF('Summary - New'!$E$2:$E$503,$A35)</f>
        <v>1</v>
      </c>
      <c r="C35" s="8" t="str">
        <f>IF(ISBLANK(VLOOKUP($A35,'Summary - New'!$E$2:$G$503,2,FALSE)),"",VLOOKUP($A35,'Summary - New'!$E$2:$G$503,2,FALSE))</f>
        <v>Honeywell Wirelesss to 2GIG takeover</v>
      </c>
      <c r="D35" s="31">
        <f>IF(ISBLANK(VLOOKUP($A35,'Summary - New'!$E$2:$G$503,3,FALSE)),"",VLOOKUP($A35,'Summary - New'!$E$2:$G$503,3,FALSE))</f>
        <v>150</v>
      </c>
      <c r="E35" s="9">
        <f>COUNTIF('Summary - Old'!$E$2:$E$263,$A35)</f>
        <v>0</v>
      </c>
      <c r="F35" s="9" t="e">
        <f>IF(ISBLANK(VLOOKUP($A35,'Summary - Old'!$E$2:$G$263,2,FALSE)),"",VLOOKUP($A35,'Summary - Old'!$E$2:$G$263,2,FALSE))</f>
        <v>#N/A</v>
      </c>
      <c r="G35" s="31" t="e">
        <f>IF(ISBLANK(VLOOKUP($A35,'Summary - Old'!$E$2:$G$263,3,FALSE)),"",VLOOKUP($A35,'Summary - Old'!$E$2:$G$263,3,FALSE))</f>
        <v>#N/A</v>
      </c>
      <c r="H35" s="9" t="str">
        <f t="shared" si="0"/>
        <v>Added</v>
      </c>
    </row>
    <row r="36" spans="1:8" x14ac:dyDescent="0.25">
      <c r="A36" s="35" t="s">
        <v>265</v>
      </c>
      <c r="B36" s="30">
        <f>COUNTIF('Summary - New'!$E$2:$E$503,$A36)</f>
        <v>1</v>
      </c>
      <c r="C36" s="8" t="str">
        <f>IF(ISBLANK(VLOOKUP($A36,'Summary - New'!$E$2:$G$503,2,FALSE)),"",VLOOKUP($A36,'Summary - New'!$E$2:$G$503,2,FALSE))</f>
        <v>Simon XT to Simon XT Takeover</v>
      </c>
      <c r="D36" s="31">
        <f>IF(ISBLANK(VLOOKUP($A36,'Summary - New'!$E$2:$G$503,3,FALSE)),"",VLOOKUP($A36,'Summary - New'!$E$2:$G$503,3,FALSE))</f>
        <v>159</v>
      </c>
      <c r="E36" s="9">
        <f>COUNTIF('Summary - Old'!$E$2:$E$263,$A36)</f>
        <v>0</v>
      </c>
      <c r="F36" s="9" t="e">
        <f>IF(ISBLANK(VLOOKUP($A36,'Summary - Old'!$E$2:$G$263,2,FALSE)),"",VLOOKUP($A36,'Summary - Old'!$E$2:$G$263,2,FALSE))</f>
        <v>#N/A</v>
      </c>
      <c r="G36" s="31" t="e">
        <f>IF(ISBLANK(VLOOKUP($A36,'Summary - Old'!$E$2:$G$263,3,FALSE)),"",VLOOKUP($A36,'Summary - Old'!$E$2:$G$263,3,FALSE))</f>
        <v>#N/A</v>
      </c>
      <c r="H36" s="9" t="str">
        <f t="shared" si="0"/>
        <v>Added</v>
      </c>
    </row>
    <row r="37" spans="1:8" x14ac:dyDescent="0.25">
      <c r="A37" s="35" t="s">
        <v>203</v>
      </c>
      <c r="B37" s="30">
        <f>COUNTIF('Summary - New'!$E$2:$E$503,$A37)</f>
        <v>1</v>
      </c>
      <c r="C37" s="8" t="str">
        <f>IF(ISBLANK(VLOOKUP($A37,'Summary - New'!$E$2:$G$503,2,FALSE)),"",VLOOKUP($A37,'Summary - New'!$E$2:$G$503,2,FALSE))</f>
        <v>Core Package - BEST - CMO</v>
      </c>
      <c r="D37" s="31">
        <f>IF(ISBLANK(VLOOKUP($A37,'Summary - New'!$E$2:$G$503,3,FALSE)),"",VLOOKUP($A37,'Summary - New'!$E$2:$G$503,3,FALSE))</f>
        <v>210</v>
      </c>
      <c r="E37" s="9">
        <f>COUNTIF('Summary - Old'!$E$2:$E$263,$A37)</f>
        <v>0</v>
      </c>
      <c r="F37" s="9" t="e">
        <f>IF(ISBLANK(VLOOKUP($A37,'Summary - Old'!$E$2:$G$263,2,FALSE)),"",VLOOKUP($A37,'Summary - Old'!$E$2:$G$263,2,FALSE))</f>
        <v>#N/A</v>
      </c>
      <c r="G37" s="31" t="e">
        <f>IF(ISBLANK(VLOOKUP($A37,'Summary - Old'!$E$2:$G$263,3,FALSE)),"",VLOOKUP($A37,'Summary - Old'!$E$2:$G$263,3,FALSE))</f>
        <v>#N/A</v>
      </c>
      <c r="H37" s="9" t="str">
        <f t="shared" si="0"/>
        <v>Added</v>
      </c>
    </row>
    <row r="38" spans="1:8" x14ac:dyDescent="0.25">
      <c r="A38" s="35" t="s">
        <v>726</v>
      </c>
      <c r="B38" s="30">
        <f>COUNTIF('Summary - New'!$E$2:$E$503,$A38)</f>
        <v>1</v>
      </c>
      <c r="C38" s="8" t="str">
        <f>IF(ISBLANK(VLOOKUP($A38,'Summary - New'!$E$2:$G$503,2,FALSE)),"",VLOOKUP($A38,'Summary - New'!$E$2:$G$503,2,FALSE))</f>
        <v>Wired Takeover - BETTER - FMO</v>
      </c>
      <c r="D38" s="31">
        <f>IF(ISBLANK(VLOOKUP($A38,'Summary - New'!$E$2:$G$503,3,FALSE)),"",VLOOKUP($A38,'Summary - New'!$E$2:$G$503,3,FALSE))</f>
        <v>150</v>
      </c>
      <c r="E38" s="9">
        <f>COUNTIF('Summary - Old'!$E$2:$E$263,$A38)</f>
        <v>0</v>
      </c>
      <c r="F38" s="9" t="e">
        <f>IF(ISBLANK(VLOOKUP($A38,'Summary - Old'!$E$2:$G$263,2,FALSE)),"",VLOOKUP($A38,'Summary - Old'!$E$2:$G$263,2,FALSE))</f>
        <v>#N/A</v>
      </c>
      <c r="G38" s="31" t="e">
        <f>IF(ISBLANK(VLOOKUP($A38,'Summary - Old'!$E$2:$G$263,3,FALSE)),"",VLOOKUP($A38,'Summary - Old'!$E$2:$G$263,3,FALSE))</f>
        <v>#N/A</v>
      </c>
      <c r="H38" s="9" t="str">
        <f t="shared" si="0"/>
        <v>Added</v>
      </c>
    </row>
    <row r="39" spans="1:8" x14ac:dyDescent="0.25">
      <c r="A39" s="35" t="s">
        <v>727</v>
      </c>
      <c r="B39" s="30">
        <f>COUNTIF('Summary - New'!$E$2:$E$503,$A39)</f>
        <v>1</v>
      </c>
      <c r="C39" s="8" t="str">
        <f>IF(ISBLANK(VLOOKUP($A39,'Summary - New'!$E$2:$G$503,2,FALSE)),"",VLOOKUP($A39,'Summary - New'!$E$2:$G$503,2,FALSE))</f>
        <v>Wireless Takeover - BETTER - FMO</v>
      </c>
      <c r="D39" s="31">
        <f>IF(ISBLANK(VLOOKUP($A39,'Summary - New'!$E$2:$G$503,3,FALSE)),"",VLOOKUP($A39,'Summary - New'!$E$2:$G$503,3,FALSE))</f>
        <v>90</v>
      </c>
      <c r="E39" s="9">
        <f>COUNTIF('Summary - Old'!$E$2:$E$263,$A39)</f>
        <v>0</v>
      </c>
      <c r="F39" s="9" t="e">
        <f>IF(ISBLANK(VLOOKUP($A39,'Summary - Old'!$E$2:$G$263,2,FALSE)),"",VLOOKUP($A39,'Summary - Old'!$E$2:$G$263,2,FALSE))</f>
        <v>#N/A</v>
      </c>
      <c r="G39" s="31" t="e">
        <f>IF(ISBLANK(VLOOKUP($A39,'Summary - Old'!$E$2:$G$263,3,FALSE)),"",VLOOKUP($A39,'Summary - Old'!$E$2:$G$263,3,FALSE))</f>
        <v>#N/A</v>
      </c>
      <c r="H39" s="9" t="str">
        <f t="shared" si="0"/>
        <v>Added</v>
      </c>
    </row>
    <row r="40" spans="1:8" x14ac:dyDescent="0.25">
      <c r="A40" s="35" t="s">
        <v>298</v>
      </c>
      <c r="B40" s="30">
        <f>COUNTIF('Summary - New'!$E$2:$E$503,$A40)</f>
        <v>1</v>
      </c>
      <c r="C40" s="8" t="str">
        <f>IF(ISBLANK(VLOOKUP($A40,'Summary - New'!$E$2:$G$503,2,FALSE)),"",VLOOKUP($A40,'Summary - New'!$E$2:$G$503,2,FALSE))</f>
        <v>Core Package - BEST - FMO</v>
      </c>
      <c r="D40" s="31">
        <f>IF(ISBLANK(VLOOKUP($A40,'Summary - New'!$E$2:$G$503,3,FALSE)),"",VLOOKUP($A40,'Summary - New'!$E$2:$G$503,3,FALSE))</f>
        <v>210</v>
      </c>
      <c r="E40" s="9">
        <f>COUNTIF('Summary - Old'!$E$2:$E$263,$A40)</f>
        <v>0</v>
      </c>
      <c r="F40" s="9" t="e">
        <f>IF(ISBLANK(VLOOKUP($A40,'Summary - Old'!$E$2:$G$263,2,FALSE)),"",VLOOKUP($A40,'Summary - Old'!$E$2:$G$263,2,FALSE))</f>
        <v>#N/A</v>
      </c>
      <c r="G40" s="31" t="e">
        <f>IF(ISBLANK(VLOOKUP($A40,'Summary - Old'!$E$2:$G$263,3,FALSE)),"",VLOOKUP($A40,'Summary - Old'!$E$2:$G$263,3,FALSE))</f>
        <v>#N/A</v>
      </c>
      <c r="H40" s="9" t="str">
        <f t="shared" si="0"/>
        <v>Added</v>
      </c>
    </row>
    <row r="41" spans="1:8" x14ac:dyDescent="0.25">
      <c r="A41" s="35" t="s">
        <v>275</v>
      </c>
      <c r="B41" s="30">
        <f>COUNTIF('Summary - New'!$E$2:$E$503,$A41)</f>
        <v>1</v>
      </c>
      <c r="C41" s="8" t="str">
        <f>IF(ISBLANK(VLOOKUP($A41,'Summary - New'!$E$2:$G$503,2,FALSE)),"",VLOOKUP($A41,'Summary - New'!$E$2:$G$503,2,FALSE))</f>
        <v>Hardwire Honeywell SEM Takeover</v>
      </c>
      <c r="D41" s="31">
        <f>IF(ISBLANK(VLOOKUP($A41,'Summary - New'!$E$2:$G$503,3,FALSE)),"",VLOOKUP($A41,'Summary - New'!$E$2:$G$503,3,FALSE))</f>
        <v>240</v>
      </c>
      <c r="E41" s="9">
        <f>COUNTIF('Summary - Old'!$E$2:$E$263,$A41)</f>
        <v>0</v>
      </c>
      <c r="F41" s="9" t="e">
        <f>IF(ISBLANK(VLOOKUP($A41,'Summary - Old'!$E$2:$G$263,2,FALSE)),"",VLOOKUP($A41,'Summary - Old'!$E$2:$G$263,2,FALSE))</f>
        <v>#N/A</v>
      </c>
      <c r="G41" s="31" t="e">
        <f>IF(ISBLANK(VLOOKUP($A41,'Summary - Old'!$E$2:$G$263,3,FALSE)),"",VLOOKUP($A41,'Summary - Old'!$E$2:$G$263,3,FALSE))</f>
        <v>#N/A</v>
      </c>
      <c r="H41" s="9" t="str">
        <f t="shared" si="0"/>
        <v>Added</v>
      </c>
    </row>
    <row r="42" spans="1:8" x14ac:dyDescent="0.25">
      <c r="A42" s="35" t="s">
        <v>288</v>
      </c>
      <c r="B42" s="30">
        <f>COUNTIF('Summary - New'!$E$2:$E$503,$A42)</f>
        <v>1</v>
      </c>
      <c r="C42" s="8" t="str">
        <f>IF(ISBLANK(VLOOKUP($A42,'Summary - New'!$E$2:$G$503,2,FALSE)),"",VLOOKUP($A42,'Summary - New'!$E$2:$G$503,2,FALSE))</f>
        <v>Hardwire DSC SEM Takeover</v>
      </c>
      <c r="D42" s="31">
        <f>IF(ISBLANK(VLOOKUP($A42,'Summary - New'!$E$2:$G$503,3,FALSE)),"",VLOOKUP($A42,'Summary - New'!$E$2:$G$503,3,FALSE))</f>
        <v>240</v>
      </c>
      <c r="E42" s="9">
        <f>COUNTIF('Summary - Old'!$E$2:$E$263,$A42)</f>
        <v>0</v>
      </c>
      <c r="F42" s="9" t="e">
        <f>IF(ISBLANK(VLOOKUP($A42,'Summary - Old'!$E$2:$G$263,2,FALSE)),"",VLOOKUP($A42,'Summary - Old'!$E$2:$G$263,2,FALSE))</f>
        <v>#N/A</v>
      </c>
      <c r="G42" s="31" t="e">
        <f>IF(ISBLANK(VLOOKUP($A42,'Summary - Old'!$E$2:$G$263,3,FALSE)),"",VLOOKUP($A42,'Summary - Old'!$E$2:$G$263,3,FALSE))</f>
        <v>#N/A</v>
      </c>
      <c r="H42" s="9" t="str">
        <f t="shared" si="0"/>
        <v>Added</v>
      </c>
    </row>
    <row r="43" spans="1:8" x14ac:dyDescent="0.25">
      <c r="A43" s="35" t="s">
        <v>272</v>
      </c>
      <c r="B43" s="30">
        <f>COUNTIF('Summary - New'!$E$2:$E$503,$A43)</f>
        <v>1</v>
      </c>
      <c r="C43" s="8" t="str">
        <f>IF(ISBLANK(VLOOKUP($A43,'Summary - New'!$E$2:$G$503,2,FALSE)),"",VLOOKUP($A43,'Summary - New'!$E$2:$G$503,2,FALSE))</f>
        <v xml:space="preserve">Hardwire Super Switch Takeover </v>
      </c>
      <c r="D43" s="31">
        <f>IF(ISBLANK(VLOOKUP($A43,'Summary - New'!$E$2:$G$503,3,FALSE)),"",VLOOKUP($A43,'Summary - New'!$E$2:$G$503,3,FALSE))</f>
        <v>240</v>
      </c>
      <c r="E43" s="9">
        <f>COUNTIF('Summary - Old'!$E$2:$E$263,$A43)</f>
        <v>0</v>
      </c>
      <c r="F43" s="9" t="e">
        <f>IF(ISBLANK(VLOOKUP($A43,'Summary - Old'!$E$2:$G$263,2,FALSE)),"",VLOOKUP($A43,'Summary - Old'!$E$2:$G$263,2,FALSE))</f>
        <v>#N/A</v>
      </c>
      <c r="G43" s="31" t="e">
        <f>IF(ISBLANK(VLOOKUP($A43,'Summary - Old'!$E$2:$G$263,3,FALSE)),"",VLOOKUP($A43,'Summary - Old'!$E$2:$G$263,3,FALSE))</f>
        <v>#N/A</v>
      </c>
      <c r="H43" s="9" t="str">
        <f t="shared" si="0"/>
        <v>Added</v>
      </c>
    </row>
    <row r="44" spans="1:8" x14ac:dyDescent="0.25">
      <c r="A44" s="35" t="s">
        <v>274</v>
      </c>
      <c r="B44" s="30">
        <f>COUNTIF('Summary - New'!$E$2:$E$503,$A44)</f>
        <v>1</v>
      </c>
      <c r="C44" s="8" t="str">
        <f>IF(ISBLANK(VLOOKUP($A44,'Summary - New'!$E$2:$G$503,2,FALSE)),"",VLOOKUP($A44,'Summary - New'!$E$2:$G$503,2,FALSE))</f>
        <v>2GIG to 2GIG Wireless Takeover</v>
      </c>
      <c r="D44" s="31">
        <f>IF(ISBLANK(VLOOKUP($A44,'Summary - New'!$E$2:$G$503,3,FALSE)),"",VLOOKUP($A44,'Summary - New'!$E$2:$G$503,3,FALSE))</f>
        <v>210</v>
      </c>
      <c r="E44" s="9">
        <f>COUNTIF('Summary - Old'!$E$2:$E$263,$A44)</f>
        <v>0</v>
      </c>
      <c r="F44" s="9" t="e">
        <f>IF(ISBLANK(VLOOKUP($A44,'Summary - Old'!$E$2:$G$263,2,FALSE)),"",VLOOKUP($A44,'Summary - Old'!$E$2:$G$263,2,FALSE))</f>
        <v>#N/A</v>
      </c>
      <c r="G44" s="31" t="e">
        <f>IF(ISBLANK(VLOOKUP($A44,'Summary - Old'!$E$2:$G$263,3,FALSE)),"",VLOOKUP($A44,'Summary - Old'!$E$2:$G$263,3,FALSE))</f>
        <v>#N/A</v>
      </c>
      <c r="H44" s="9" t="str">
        <f t="shared" si="0"/>
        <v>Added</v>
      </c>
    </row>
    <row r="45" spans="1:8" x14ac:dyDescent="0.25">
      <c r="A45" s="35" t="s">
        <v>287</v>
      </c>
      <c r="B45" s="30">
        <f>COUNTIF('Summary - New'!$E$2:$E$503,$A45)</f>
        <v>1</v>
      </c>
      <c r="C45" s="8" t="str">
        <f>IF(ISBLANK(VLOOKUP($A45,'Summary - New'!$E$2:$G$503,2,FALSE)),"",VLOOKUP($A45,'Summary - New'!$E$2:$G$503,2,FALSE))</f>
        <v>Honeywell Wirelesss to 2GIG takeover</v>
      </c>
      <c r="D45" s="31">
        <f>IF(ISBLANK(VLOOKUP($A45,'Summary - New'!$E$2:$G$503,3,FALSE)),"",VLOOKUP($A45,'Summary - New'!$E$2:$G$503,3,FALSE))</f>
        <v>210</v>
      </c>
      <c r="E45" s="9">
        <f>COUNTIF('Summary - Old'!$E$2:$E$263,$A45)</f>
        <v>0</v>
      </c>
      <c r="F45" s="9" t="e">
        <f>IF(ISBLANK(VLOOKUP($A45,'Summary - Old'!$E$2:$G$263,2,FALSE)),"",VLOOKUP($A45,'Summary - Old'!$E$2:$G$263,2,FALSE))</f>
        <v>#N/A</v>
      </c>
      <c r="G45" s="31" t="e">
        <f>IF(ISBLANK(VLOOKUP($A45,'Summary - Old'!$E$2:$G$263,3,FALSE)),"",VLOOKUP($A45,'Summary - Old'!$E$2:$G$263,3,FALSE))</f>
        <v>#N/A</v>
      </c>
      <c r="H45" s="9" t="str">
        <f t="shared" si="0"/>
        <v>Added</v>
      </c>
    </row>
    <row r="46" spans="1:8" x14ac:dyDescent="0.25">
      <c r="A46" s="35" t="s">
        <v>42</v>
      </c>
      <c r="B46" s="30">
        <f>COUNTIF('Summary - New'!$E$2:$E$503,$A46)</f>
        <v>1</v>
      </c>
      <c r="C46" s="8" t="str">
        <f>IF(ISBLANK(VLOOKUP($A46,'Summary - New'!$E$2:$G$503,2,FALSE)),"",VLOOKUP($A46,'Summary - New'!$E$2:$G$503,2,FALSE))</f>
        <v>Motion Detector</v>
      </c>
      <c r="D46" s="31">
        <f>IF(ISBLANK(VLOOKUP($A46,'Summary - New'!$E$2:$G$503,3,FALSE)),"",VLOOKUP($A46,'Summary - New'!$E$2:$G$503,3,FALSE))</f>
        <v>7.5</v>
      </c>
      <c r="E46" s="9">
        <f>COUNTIF('Summary - Old'!$E$2:$E$263,$A46)</f>
        <v>1</v>
      </c>
      <c r="F46" s="9" t="str">
        <f>IF(ISBLANK(VLOOKUP($A46,'Summary - Old'!$E$2:$G$263,2,FALSE)),"",VLOOKUP($A46,'Summary - Old'!$E$2:$G$263,2,FALSE))</f>
        <v>Motion Detector</v>
      </c>
      <c r="G46" s="31">
        <f>IF(ISBLANK(VLOOKUP($A46,'Summary - Old'!$E$2:$G$263,3,FALSE)),"",VLOOKUP($A46,'Summary - Old'!$E$2:$G$263,3,FALSE))</f>
        <v>7.5</v>
      </c>
      <c r="H46" s="9" t="str">
        <f t="shared" si="0"/>
        <v>Same</v>
      </c>
    </row>
    <row r="47" spans="1:8" x14ac:dyDescent="0.25">
      <c r="A47" s="35" t="s">
        <v>43</v>
      </c>
      <c r="B47" s="30">
        <f>COUNTIF('Summary - New'!$E$2:$E$503,$A47)</f>
        <v>1</v>
      </c>
      <c r="C47" s="8" t="str">
        <f>IF(ISBLANK(VLOOKUP($A47,'Summary - New'!$E$2:$G$503,2,FALSE)),"",VLOOKUP($A47,'Summary - New'!$E$2:$G$503,2,FALSE))</f>
        <v>Glass Break Detector</v>
      </c>
      <c r="D47" s="31">
        <f>IF(ISBLANK(VLOOKUP($A47,'Summary - New'!$E$2:$G$503,3,FALSE)),"",VLOOKUP($A47,'Summary - New'!$E$2:$G$503,3,FALSE))</f>
        <v>7.5</v>
      </c>
      <c r="E47" s="9">
        <f>COUNTIF('Summary - Old'!$E$2:$E$263,$A47)</f>
        <v>1</v>
      </c>
      <c r="F47" s="9" t="str">
        <f>IF(ISBLANK(VLOOKUP($A47,'Summary - Old'!$E$2:$G$263,2,FALSE)),"",VLOOKUP($A47,'Summary - Old'!$E$2:$G$263,2,FALSE))</f>
        <v>Glass Break Detector</v>
      </c>
      <c r="G47" s="31">
        <f>IF(ISBLANK(VLOOKUP($A47,'Summary - Old'!$E$2:$G$263,3,FALSE)),"",VLOOKUP($A47,'Summary - Old'!$E$2:$G$263,3,FALSE))</f>
        <v>7.5</v>
      </c>
      <c r="H47" s="9" t="str">
        <f t="shared" si="0"/>
        <v>Same</v>
      </c>
    </row>
    <row r="48" spans="1:8" x14ac:dyDescent="0.25">
      <c r="A48" s="35" t="s">
        <v>44</v>
      </c>
      <c r="B48" s="30">
        <f>COUNTIF('Summary - New'!$E$2:$E$503,$A48)</f>
        <v>1</v>
      </c>
      <c r="C48" s="8" t="str">
        <f>IF(ISBLANK(VLOOKUP($A48,'Summary - New'!$E$2:$G$503,2,FALSE)),"",VLOOKUP($A48,'Summary - New'!$E$2:$G$503,2,FALSE))</f>
        <v>Panic Button Remote (White)</v>
      </c>
      <c r="D48" s="31">
        <f>IF(ISBLANK(VLOOKUP($A48,'Summary - New'!$E$2:$G$503,3,FALSE)),"",VLOOKUP($A48,'Summary - New'!$E$2:$G$503,3,FALSE))</f>
        <v>7.5</v>
      </c>
      <c r="E48" s="9">
        <f>COUNTIF('Summary - Old'!$E$2:$E$263,$A48)</f>
        <v>1</v>
      </c>
      <c r="F48" s="9" t="str">
        <f>IF(ISBLANK(VLOOKUP($A48,'Summary - Old'!$E$2:$G$263,2,FALSE)),"",VLOOKUP($A48,'Summary - Old'!$E$2:$G$263,2,FALSE))</f>
        <v>Panic Button Remote (White)</v>
      </c>
      <c r="G48" s="31">
        <f>IF(ISBLANK(VLOOKUP($A48,'Summary - Old'!$E$2:$G$263,3,FALSE)),"",VLOOKUP($A48,'Summary - Old'!$E$2:$G$263,3,FALSE))</f>
        <v>7.5</v>
      </c>
      <c r="H48" s="9" t="str">
        <f t="shared" si="0"/>
        <v>Same</v>
      </c>
    </row>
    <row r="49" spans="1:8" x14ac:dyDescent="0.25">
      <c r="A49" s="35" t="s">
        <v>45</v>
      </c>
      <c r="B49" s="30">
        <f>COUNTIF('Summary - New'!$E$2:$E$503,$A49)</f>
        <v>1</v>
      </c>
      <c r="C49" s="8" t="str">
        <f>IF(ISBLANK(VLOOKUP($A49,'Summary - New'!$E$2:$G$503,2,FALSE)),"",VLOOKUP($A49,'Summary - New'!$E$2:$G$503,2,FALSE))</f>
        <v>Panic Button Remote (Black)</v>
      </c>
      <c r="D49" s="31">
        <f>IF(ISBLANK(VLOOKUP($A49,'Summary - New'!$E$2:$G$503,3,FALSE)),"",VLOOKUP($A49,'Summary - New'!$E$2:$G$503,3,FALSE))</f>
        <v>7.5</v>
      </c>
      <c r="E49" s="9">
        <f>COUNTIF('Summary - Old'!$E$2:$E$263,$A49)</f>
        <v>1</v>
      </c>
      <c r="F49" s="9" t="str">
        <f>IF(ISBLANK(VLOOKUP($A49,'Summary - Old'!$E$2:$G$263,2,FALSE)),"",VLOOKUP($A49,'Summary - Old'!$E$2:$G$263,2,FALSE))</f>
        <v>Panic Button Remote (Black)</v>
      </c>
      <c r="G49" s="31">
        <f>IF(ISBLANK(VLOOKUP($A49,'Summary - Old'!$E$2:$G$263,3,FALSE)),"",VLOOKUP($A49,'Summary - Old'!$E$2:$G$263,3,FALSE))</f>
        <v>7.5</v>
      </c>
      <c r="H49" s="9" t="str">
        <f t="shared" si="0"/>
        <v>Same</v>
      </c>
    </row>
    <row r="50" spans="1:8" x14ac:dyDescent="0.25">
      <c r="A50" s="35" t="s">
        <v>46</v>
      </c>
      <c r="B50" s="30">
        <f>COUNTIF('Summary - New'!$E$2:$E$503,$A50)</f>
        <v>1</v>
      </c>
      <c r="C50" s="8" t="str">
        <f>IF(ISBLANK(VLOOKUP($A50,'Summary - New'!$E$2:$G$503,2,FALSE)),"",VLOOKUP($A50,'Summary - New'!$E$2:$G$503,2,FALSE))</f>
        <v>Smoke Detector</v>
      </c>
      <c r="D50" s="31">
        <f>IF(ISBLANK(VLOOKUP($A50,'Summary - New'!$E$2:$G$503,3,FALSE)),"",VLOOKUP($A50,'Summary - New'!$E$2:$G$503,3,FALSE))</f>
        <v>7.5</v>
      </c>
      <c r="E50" s="9">
        <f>COUNTIF('Summary - Old'!$E$2:$E$263,$A50)</f>
        <v>1</v>
      </c>
      <c r="F50" s="9" t="str">
        <f>IF(ISBLANK(VLOOKUP($A50,'Summary - Old'!$E$2:$G$263,2,FALSE)),"",VLOOKUP($A50,'Summary - Old'!$E$2:$G$263,2,FALSE))</f>
        <v>Smoke Detector</v>
      </c>
      <c r="G50" s="31">
        <f>IF(ISBLANK(VLOOKUP($A50,'Summary - Old'!$E$2:$G$263,3,FALSE)),"",VLOOKUP($A50,'Summary - Old'!$E$2:$G$263,3,FALSE))</f>
        <v>7.5</v>
      </c>
      <c r="H50" s="9" t="str">
        <f t="shared" si="0"/>
        <v>Same</v>
      </c>
    </row>
    <row r="51" spans="1:8" x14ac:dyDescent="0.25">
      <c r="A51" s="35" t="s">
        <v>47</v>
      </c>
      <c r="B51" s="30">
        <f>COUNTIF('Summary - New'!$E$2:$E$503,$A51)</f>
        <v>1</v>
      </c>
      <c r="C51" s="8" t="str">
        <f>IF(ISBLANK(VLOOKUP($A51,'Summary - New'!$E$2:$G$503,2,FALSE)),"",VLOOKUP($A51,'Summary - New'!$E$2:$G$503,2,FALSE))</f>
        <v>CO Detector</v>
      </c>
      <c r="D51" s="31">
        <f>IF(ISBLANK(VLOOKUP($A51,'Summary - New'!$E$2:$G$503,3,FALSE)),"",VLOOKUP($A51,'Summary - New'!$E$2:$G$503,3,FALSE))</f>
        <v>7.5</v>
      </c>
      <c r="E51" s="9">
        <f>COUNTIF('Summary - Old'!$E$2:$E$263,$A51)</f>
        <v>1</v>
      </c>
      <c r="F51" s="9" t="str">
        <f>IF(ISBLANK(VLOOKUP($A51,'Summary - Old'!$E$2:$G$263,2,FALSE)),"",VLOOKUP($A51,'Summary - Old'!$E$2:$G$263,2,FALSE))</f>
        <v>CO Detector</v>
      </c>
      <c r="G51" s="31">
        <f>IF(ISBLANK(VLOOKUP($A51,'Summary - Old'!$E$2:$G$263,3,FALSE)),"",VLOOKUP($A51,'Summary - Old'!$E$2:$G$263,3,FALSE))</f>
        <v>7.5</v>
      </c>
      <c r="H51" s="9" t="str">
        <f t="shared" si="0"/>
        <v>Same</v>
      </c>
    </row>
    <row r="52" spans="1:8" x14ac:dyDescent="0.25">
      <c r="A52" s="35" t="s">
        <v>48</v>
      </c>
      <c r="B52" s="30">
        <f>COUNTIF('Summary - New'!$E$2:$E$503,$A52)</f>
        <v>1</v>
      </c>
      <c r="C52" s="8" t="str">
        <f>IF(ISBLANK(VLOOKUP($A52,'Summary - New'!$E$2:$G$503,2,FALSE)),"",VLOOKUP($A52,'Summary - New'!$E$2:$G$503,2,FALSE))</f>
        <v>Keyfob</v>
      </c>
      <c r="D52" s="31">
        <f>IF(ISBLANK(VLOOKUP($A52,'Summary - New'!$E$2:$G$503,3,FALSE)),"",VLOOKUP($A52,'Summary - New'!$E$2:$G$503,3,FALSE))</f>
        <v>7.5</v>
      </c>
      <c r="E52" s="9">
        <f>COUNTIF('Summary - Old'!$E$2:$E$263,$A52)</f>
        <v>1</v>
      </c>
      <c r="F52" s="9" t="str">
        <f>IF(ISBLANK(VLOOKUP($A52,'Summary - Old'!$E$2:$G$263,2,FALSE)),"",VLOOKUP($A52,'Summary - Old'!$E$2:$G$263,2,FALSE))</f>
        <v>Keyfob</v>
      </c>
      <c r="G52" s="31">
        <f>IF(ISBLANK(VLOOKUP($A52,'Summary - Old'!$E$2:$G$263,3,FALSE)),"",VLOOKUP($A52,'Summary - Old'!$E$2:$G$263,3,FALSE))</f>
        <v>7.5</v>
      </c>
      <c r="H52" s="9" t="str">
        <f t="shared" si="0"/>
        <v>Same</v>
      </c>
    </row>
    <row r="53" spans="1:8" x14ac:dyDescent="0.25">
      <c r="A53" s="35" t="s">
        <v>49</v>
      </c>
      <c r="B53" s="30">
        <f>COUNTIF('Summary - New'!$E$2:$E$503,$A53)</f>
        <v>1</v>
      </c>
      <c r="C53" s="8" t="str">
        <f>IF(ISBLANK(VLOOKUP($A53,'Summary - New'!$E$2:$G$503,2,FALSE)),"",VLOOKUP($A53,'Summary - New'!$E$2:$G$503,2,FALSE))</f>
        <v>Door Contact</v>
      </c>
      <c r="D53" s="31">
        <f>IF(ISBLANK(VLOOKUP($A53,'Summary - New'!$E$2:$G$503,3,FALSE)),"",VLOOKUP($A53,'Summary - New'!$E$2:$G$503,3,FALSE))</f>
        <v>7.5</v>
      </c>
      <c r="E53" s="9">
        <f>COUNTIF('Summary - Old'!$E$2:$E$263,$A53)</f>
        <v>0</v>
      </c>
      <c r="F53" s="9" t="e">
        <f>IF(ISBLANK(VLOOKUP($A53,'Summary - Old'!$E$2:$G$263,2,FALSE)),"",VLOOKUP($A53,'Summary - Old'!$E$2:$G$263,2,FALSE))</f>
        <v>#N/A</v>
      </c>
      <c r="G53" s="31" t="e">
        <f>IF(ISBLANK(VLOOKUP($A53,'Summary - Old'!$E$2:$G$263,3,FALSE)),"",VLOOKUP($A53,'Summary - Old'!$E$2:$G$263,3,FALSE))</f>
        <v>#N/A</v>
      </c>
      <c r="H53" s="9" t="str">
        <f t="shared" si="0"/>
        <v>Added</v>
      </c>
    </row>
    <row r="54" spans="1:8" x14ac:dyDescent="0.25">
      <c r="A54" s="35" t="s">
        <v>50</v>
      </c>
      <c r="B54" s="30">
        <f>COUNTIF('Summary - New'!$E$2:$E$503,$A54)</f>
        <v>1</v>
      </c>
      <c r="C54" s="8" t="str">
        <f>IF(ISBLANK(VLOOKUP($A54,'Summary - New'!$E$2:$G$503,2,FALSE)),"",VLOOKUP($A54,'Summary - New'!$E$2:$G$503,2,FALSE))</f>
        <v>Tilt Sensor</v>
      </c>
      <c r="D54" s="31">
        <f>IF(ISBLANK(VLOOKUP($A54,'Summary - New'!$E$2:$G$503,3,FALSE)),"",VLOOKUP($A54,'Summary - New'!$E$2:$G$503,3,FALSE))</f>
        <v>7.5</v>
      </c>
      <c r="E54" s="9">
        <f>COUNTIF('Summary - Old'!$E$2:$E$263,$A54)</f>
        <v>1</v>
      </c>
      <c r="F54" s="9" t="str">
        <f>IF(ISBLANK(VLOOKUP($A54,'Summary - Old'!$E$2:$G$263,2,FALSE)),"",VLOOKUP($A54,'Summary - Old'!$E$2:$G$263,2,FALSE))</f>
        <v>Tilt Sensor</v>
      </c>
      <c r="G54" s="31">
        <f>IF(ISBLANK(VLOOKUP($A54,'Summary - Old'!$E$2:$G$263,3,FALSE)),"",VLOOKUP($A54,'Summary - Old'!$E$2:$G$263,3,FALSE))</f>
        <v>7.5</v>
      </c>
      <c r="H54" s="9" t="str">
        <f t="shared" si="0"/>
        <v>Same</v>
      </c>
    </row>
    <row r="55" spans="1:8" x14ac:dyDescent="0.25">
      <c r="A55" s="35" t="s">
        <v>51</v>
      </c>
      <c r="B55" s="30">
        <f>COUNTIF('Summary - New'!$E$2:$E$503,$A55)</f>
        <v>1</v>
      </c>
      <c r="C55" s="8" t="str">
        <f>IF(ISBLANK(VLOOKUP($A55,'Summary - New'!$E$2:$G$503,2,FALSE)),"",VLOOKUP($A55,'Summary - New'!$E$2:$G$503,2,FALSE))</f>
        <v>Flood and Freeze Detector</v>
      </c>
      <c r="D55" s="31">
        <f>IF(ISBLANK(VLOOKUP($A55,'Summary - New'!$E$2:$G$503,3,FALSE)),"",VLOOKUP($A55,'Summary - New'!$E$2:$G$503,3,FALSE))</f>
        <v>7.5</v>
      </c>
      <c r="E55" s="9">
        <f>COUNTIF('Summary - Old'!$E$2:$E$263,$A55)</f>
        <v>1</v>
      </c>
      <c r="F55" s="9" t="str">
        <f>IF(ISBLANK(VLOOKUP($A55,'Summary - Old'!$E$2:$G$263,2,FALSE)),"",VLOOKUP($A55,'Summary - Old'!$E$2:$G$263,2,FALSE))</f>
        <v>Flood and Freeze Detector</v>
      </c>
      <c r="G55" s="31">
        <f>IF(ISBLANK(VLOOKUP($A55,'Summary - Old'!$E$2:$G$263,3,FALSE)),"",VLOOKUP($A55,'Summary - Old'!$E$2:$G$263,3,FALSE))</f>
        <v>7.5</v>
      </c>
      <c r="H55" s="9" t="str">
        <f t="shared" si="0"/>
        <v>Same</v>
      </c>
    </row>
    <row r="56" spans="1:8" x14ac:dyDescent="0.25">
      <c r="A56" s="35" t="s">
        <v>52</v>
      </c>
      <c r="B56" s="30">
        <f>COUNTIF('Summary - New'!$E$2:$E$503,$A56)</f>
        <v>1</v>
      </c>
      <c r="C56" s="8" t="str">
        <f>IF(ISBLANK(VLOOKUP($A56,'Summary - New'!$E$2:$G$503,2,FALSE)),"",VLOOKUP($A56,'Summary - New'!$E$2:$G$503,2,FALSE))</f>
        <v>CO Detector</v>
      </c>
      <c r="D56" s="31">
        <f>IF(ISBLANK(VLOOKUP($A56,'Summary - New'!$E$2:$G$503,3,FALSE)),"",VLOOKUP($A56,'Summary - New'!$E$2:$G$503,3,FALSE))</f>
        <v>7.5</v>
      </c>
      <c r="E56" s="9">
        <f>COUNTIF('Summary - Old'!$E$2:$E$263,$A56)</f>
        <v>3</v>
      </c>
      <c r="F56" s="9" t="str">
        <f>IF(ISBLANK(VLOOKUP($A56,'Summary - Old'!$E$2:$G$263,2,FALSE)),"",VLOOKUP($A56,'Summary - Old'!$E$2:$G$263,2,FALSE))</f>
        <v>CO Detector</v>
      </c>
      <c r="G56" s="31">
        <f>IF(ISBLANK(VLOOKUP($A56,'Summary - Old'!$E$2:$G$263,3,FALSE)),"",VLOOKUP($A56,'Summary - Old'!$E$2:$G$263,3,FALSE))</f>
        <v>7.5</v>
      </c>
      <c r="H56" s="9" t="str">
        <f t="shared" si="0"/>
        <v>Same</v>
      </c>
    </row>
    <row r="57" spans="1:8" x14ac:dyDescent="0.25">
      <c r="A57" s="35" t="s">
        <v>53</v>
      </c>
      <c r="B57" s="30">
        <f>COUNTIF('Summary - New'!$E$2:$E$503,$A57)</f>
        <v>1</v>
      </c>
      <c r="C57" s="8" t="str">
        <f>IF(ISBLANK(VLOOKUP($A57,'Summary - New'!$E$2:$G$503,2,FALSE)),"",VLOOKUP($A57,'Summary - New'!$E$2:$G$503,2,FALSE))</f>
        <v>Wireless Doorbell</v>
      </c>
      <c r="D57" s="31">
        <f>IF(ISBLANK(VLOOKUP($A57,'Summary - New'!$E$2:$G$503,3,FALSE)),"",VLOOKUP($A57,'Summary - New'!$E$2:$G$503,3,FALSE))</f>
        <v>7.5</v>
      </c>
      <c r="E57" s="9">
        <f>COUNTIF('Summary - Old'!$E$2:$E$263,$A57)</f>
        <v>3</v>
      </c>
      <c r="F57" s="9" t="str">
        <f>IF(ISBLANK(VLOOKUP($A57,'Summary - Old'!$E$2:$G$263,2,FALSE)),"",VLOOKUP($A57,'Summary - Old'!$E$2:$G$263,2,FALSE))</f>
        <v>Wireless Doorbell</v>
      </c>
      <c r="G57" s="31">
        <f>IF(ISBLANK(VLOOKUP($A57,'Summary - Old'!$E$2:$G$263,3,FALSE)),"",VLOOKUP($A57,'Summary - Old'!$E$2:$G$263,3,FALSE))</f>
        <v>7.5</v>
      </c>
      <c r="H57" s="9" t="str">
        <f t="shared" si="0"/>
        <v>Same</v>
      </c>
    </row>
    <row r="58" spans="1:8" x14ac:dyDescent="0.25">
      <c r="A58" s="35" t="s">
        <v>54</v>
      </c>
      <c r="B58" s="30">
        <f>COUNTIF('Summary - New'!$E$2:$E$503,$A58)</f>
        <v>1</v>
      </c>
      <c r="C58" s="8" t="str">
        <f>IF(ISBLANK(VLOOKUP($A58,'Summary - New'!$E$2:$G$503,2,FALSE)),"",VLOOKUP($A58,'Summary - New'!$E$2:$G$503,2,FALSE))</f>
        <v>Door Contact</v>
      </c>
      <c r="D58" s="31">
        <f>IF(ISBLANK(VLOOKUP($A58,'Summary - New'!$E$2:$G$503,3,FALSE)),"",VLOOKUP($A58,'Summary - New'!$E$2:$G$503,3,FALSE))</f>
        <v>7.5</v>
      </c>
      <c r="E58" s="9">
        <f>COUNTIF('Summary - Old'!$E$2:$E$263,$A58)</f>
        <v>3</v>
      </c>
      <c r="F58" s="9" t="str">
        <f>IF(ISBLANK(VLOOKUP($A58,'Summary - Old'!$E$2:$G$263,2,FALSE)),"",VLOOKUP($A58,'Summary - Old'!$E$2:$G$263,2,FALSE))</f>
        <v>Door Contact</v>
      </c>
      <c r="G58" s="31">
        <f>IF(ISBLANK(VLOOKUP($A58,'Summary - Old'!$E$2:$G$263,3,FALSE)),"",VLOOKUP($A58,'Summary - Old'!$E$2:$G$263,3,FALSE))</f>
        <v>7.5</v>
      </c>
      <c r="H58" s="9" t="str">
        <f t="shared" si="0"/>
        <v>Same</v>
      </c>
    </row>
    <row r="59" spans="1:8" x14ac:dyDescent="0.25">
      <c r="A59" s="35" t="s">
        <v>55</v>
      </c>
      <c r="B59" s="30">
        <f>COUNTIF('Summary - New'!$E$2:$E$503,$A59)</f>
        <v>1</v>
      </c>
      <c r="C59" s="8" t="str">
        <f>IF(ISBLANK(VLOOKUP($A59,'Summary - New'!$E$2:$G$503,2,FALSE)),"",VLOOKUP($A59,'Summary - New'!$E$2:$G$503,2,FALSE))</f>
        <v>Bypassable Door Contact</v>
      </c>
      <c r="D59" s="31">
        <f>IF(ISBLANK(VLOOKUP($A59,'Summary - New'!$E$2:$G$503,3,FALSE)),"",VLOOKUP($A59,'Summary - New'!$E$2:$G$503,3,FALSE))</f>
        <v>7.5</v>
      </c>
      <c r="E59" s="9">
        <f>COUNTIF('Summary - Old'!$E$2:$E$263,$A59)</f>
        <v>3</v>
      </c>
      <c r="F59" s="9" t="str">
        <f>IF(ISBLANK(VLOOKUP($A59,'Summary - Old'!$E$2:$G$263,2,FALSE)),"",VLOOKUP($A59,'Summary - Old'!$E$2:$G$263,2,FALSE))</f>
        <v>Bypassable Door Contact</v>
      </c>
      <c r="G59" s="31">
        <f>IF(ISBLANK(VLOOKUP($A59,'Summary - Old'!$E$2:$G$263,3,FALSE)),"",VLOOKUP($A59,'Summary - Old'!$E$2:$G$263,3,FALSE))</f>
        <v>7.5</v>
      </c>
      <c r="H59" s="9" t="str">
        <f t="shared" si="0"/>
        <v>Same</v>
      </c>
    </row>
    <row r="60" spans="1:8" x14ac:dyDescent="0.25">
      <c r="A60" s="35" t="s">
        <v>136</v>
      </c>
      <c r="B60" s="30">
        <f>COUNTIF('Summary - New'!$E$2:$E$503,$A60)</f>
        <v>1</v>
      </c>
      <c r="C60" s="8" t="str">
        <f>IF(ISBLANK(VLOOKUP($A60,'Summary - New'!$E$2:$G$503,2,FALSE)),"",VLOOKUP($A60,'Summary - New'!$E$2:$G$503,2,FALSE))</f>
        <v>Recessed Door contact</v>
      </c>
      <c r="D60" s="31">
        <f>IF(ISBLANK(VLOOKUP($A60,'Summary - New'!$E$2:$G$503,3,FALSE)),"",VLOOKUP($A60,'Summary - New'!$E$2:$G$503,3,FALSE))</f>
        <v>7.5</v>
      </c>
      <c r="E60" s="9">
        <f>COUNTIF('Summary - Old'!$E$2:$E$263,$A60)</f>
        <v>0</v>
      </c>
      <c r="F60" s="9" t="e">
        <f>IF(ISBLANK(VLOOKUP($A60,'Summary - Old'!$E$2:$G$263,2,FALSE)),"",VLOOKUP($A60,'Summary - Old'!$E$2:$G$263,2,FALSE))</f>
        <v>#N/A</v>
      </c>
      <c r="G60" s="31" t="e">
        <f>IF(ISBLANK(VLOOKUP($A60,'Summary - Old'!$E$2:$G$263,3,FALSE)),"",VLOOKUP($A60,'Summary - Old'!$E$2:$G$263,3,FALSE))</f>
        <v>#N/A</v>
      </c>
      <c r="H60" s="9" t="str">
        <f t="shared" si="0"/>
        <v>Added</v>
      </c>
    </row>
    <row r="61" spans="1:8" x14ac:dyDescent="0.25">
      <c r="A61" s="35" t="s">
        <v>56</v>
      </c>
      <c r="B61" s="30">
        <f>COUNTIF('Summary - New'!$E$2:$E$503,$A61)</f>
        <v>1</v>
      </c>
      <c r="C61" s="8" t="str">
        <f>IF(ISBLANK(VLOOKUP($A61,'Summary - New'!$E$2:$G$503,2,FALSE)),"",VLOOKUP($A61,'Summary - New'!$E$2:$G$503,2,FALSE))</f>
        <v>Flood Detector</v>
      </c>
      <c r="D61" s="31">
        <f>IF(ISBLANK(VLOOKUP($A61,'Summary - New'!$E$2:$G$503,3,FALSE)),"",VLOOKUP($A61,'Summary - New'!$E$2:$G$503,3,FALSE))</f>
        <v>7.5</v>
      </c>
      <c r="E61" s="9">
        <f>COUNTIF('Summary - Old'!$E$2:$E$263,$A61)</f>
        <v>3</v>
      </c>
      <c r="F61" s="9" t="str">
        <f>IF(ISBLANK(VLOOKUP($A61,'Summary - Old'!$E$2:$G$263,2,FALSE)),"",VLOOKUP($A61,'Summary - Old'!$E$2:$G$263,2,FALSE))</f>
        <v>Flood Detector</v>
      </c>
      <c r="G61" s="31">
        <f>IF(ISBLANK(VLOOKUP($A61,'Summary - Old'!$E$2:$G$263,3,FALSE)),"",VLOOKUP($A61,'Summary - Old'!$E$2:$G$263,3,FALSE))</f>
        <v>7.5</v>
      </c>
      <c r="H61" s="9" t="str">
        <f t="shared" si="0"/>
        <v>Same</v>
      </c>
    </row>
    <row r="62" spans="1:8" x14ac:dyDescent="0.25">
      <c r="A62" s="35" t="s">
        <v>57</v>
      </c>
      <c r="B62" s="30">
        <f>COUNTIF('Summary - New'!$E$2:$E$503,$A62)</f>
        <v>1</v>
      </c>
      <c r="C62" s="8" t="str">
        <f>IF(ISBLANK(VLOOKUP($A62,'Summary - New'!$E$2:$G$503,2,FALSE)),"",VLOOKUP($A62,'Summary - New'!$E$2:$G$503,2,FALSE))</f>
        <v>Glass Break Detector</v>
      </c>
      <c r="D62" s="31">
        <f>IF(ISBLANK(VLOOKUP($A62,'Summary - New'!$E$2:$G$503,3,FALSE)),"",VLOOKUP($A62,'Summary - New'!$E$2:$G$503,3,FALSE))</f>
        <v>7.5</v>
      </c>
      <c r="E62" s="9">
        <f>COUNTIF('Summary - Old'!$E$2:$E$263,$A62)</f>
        <v>3</v>
      </c>
      <c r="F62" s="9" t="str">
        <f>IF(ISBLANK(VLOOKUP($A62,'Summary - Old'!$E$2:$G$263,2,FALSE)),"",VLOOKUP($A62,'Summary - Old'!$E$2:$G$263,2,FALSE))</f>
        <v>Glass Break Detector</v>
      </c>
      <c r="G62" s="31">
        <f>IF(ISBLANK(VLOOKUP($A62,'Summary - Old'!$E$2:$G$263,3,FALSE)),"",VLOOKUP($A62,'Summary - Old'!$E$2:$G$263,3,FALSE))</f>
        <v>7.5</v>
      </c>
      <c r="H62" s="9" t="str">
        <f t="shared" si="0"/>
        <v>Same</v>
      </c>
    </row>
    <row r="63" spans="1:8" x14ac:dyDescent="0.25">
      <c r="A63" s="35" t="s">
        <v>58</v>
      </c>
      <c r="B63" s="30">
        <f>COUNTIF('Summary - New'!$E$2:$E$503,$A63)</f>
        <v>1</v>
      </c>
      <c r="C63" s="8" t="str">
        <f>IF(ISBLANK(VLOOKUP($A63,'Summary - New'!$E$2:$G$503,2,FALSE)),"",VLOOKUP($A63,'Summary - New'!$E$2:$G$503,2,FALSE))</f>
        <v>Keyfob</v>
      </c>
      <c r="D63" s="31">
        <f>IF(ISBLANK(VLOOKUP($A63,'Summary - New'!$E$2:$G$503,3,FALSE)),"",VLOOKUP($A63,'Summary - New'!$E$2:$G$503,3,FALSE))</f>
        <v>7.5</v>
      </c>
      <c r="E63" s="9">
        <f>COUNTIF('Summary - Old'!$E$2:$E$263,$A63)</f>
        <v>3</v>
      </c>
      <c r="F63" s="9" t="str">
        <f>IF(ISBLANK(VLOOKUP($A63,'Summary - Old'!$E$2:$G$263,2,FALSE)),"",VLOOKUP($A63,'Summary - Old'!$E$2:$G$263,2,FALSE))</f>
        <v>Keyfob</v>
      </c>
      <c r="G63" s="31">
        <f>IF(ISBLANK(VLOOKUP($A63,'Summary - Old'!$E$2:$G$263,3,FALSE)),"",VLOOKUP($A63,'Summary - Old'!$E$2:$G$263,3,FALSE))</f>
        <v>7.5</v>
      </c>
      <c r="H63" s="9" t="str">
        <f t="shared" si="0"/>
        <v>Same</v>
      </c>
    </row>
    <row r="64" spans="1:8" x14ac:dyDescent="0.25">
      <c r="A64" s="35" t="s">
        <v>59</v>
      </c>
      <c r="B64" s="30">
        <f>COUNTIF('Summary - New'!$E$2:$E$503,$A64)</f>
        <v>1</v>
      </c>
      <c r="C64" s="8" t="str">
        <f>IF(ISBLANK(VLOOKUP($A64,'Summary - New'!$E$2:$G$503,2,FALSE)),"",VLOOKUP($A64,'Summary - New'!$E$2:$G$503,2,FALSE))</f>
        <v>Wireless Keypad</v>
      </c>
      <c r="D64" s="31">
        <f>IF(ISBLANK(VLOOKUP($A64,'Summary - New'!$E$2:$G$503,3,FALSE)),"",VLOOKUP($A64,'Summary - New'!$E$2:$G$503,3,FALSE))</f>
        <v>7.5</v>
      </c>
      <c r="E64" s="9">
        <f>COUNTIF('Summary - Old'!$E$2:$E$263,$A64)</f>
        <v>3</v>
      </c>
      <c r="F64" s="9" t="str">
        <f>IF(ISBLANK(VLOOKUP($A64,'Summary - Old'!$E$2:$G$263,2,FALSE)),"",VLOOKUP($A64,'Summary - Old'!$E$2:$G$263,2,FALSE))</f>
        <v>Wireless Keypad</v>
      </c>
      <c r="G64" s="31">
        <f>IF(ISBLANK(VLOOKUP($A64,'Summary - Old'!$E$2:$G$263,3,FALSE)),"",VLOOKUP($A64,'Summary - Old'!$E$2:$G$263,3,FALSE))</f>
        <v>7.5</v>
      </c>
      <c r="H64" s="9" t="str">
        <f t="shared" si="0"/>
        <v>Same</v>
      </c>
    </row>
    <row r="65" spans="1:8" x14ac:dyDescent="0.25">
      <c r="A65" s="35" t="s">
        <v>60</v>
      </c>
      <c r="B65" s="30">
        <f>COUNTIF('Summary - New'!$E$2:$E$503,$A65)</f>
        <v>1</v>
      </c>
      <c r="C65" s="8" t="str">
        <f>IF(ISBLANK(VLOOKUP($A65,'Summary - New'!$E$2:$G$503,2,FALSE)),"",VLOOKUP($A65,'Summary - New'!$E$2:$G$503,2,FALSE))</f>
        <v>Panic Button Remote</v>
      </c>
      <c r="D65" s="31">
        <f>IF(ISBLANK(VLOOKUP($A65,'Summary - New'!$E$2:$G$503,3,FALSE)),"",VLOOKUP($A65,'Summary - New'!$E$2:$G$503,3,FALSE))</f>
        <v>7.5</v>
      </c>
      <c r="E65" s="9">
        <f>COUNTIF('Summary - Old'!$E$2:$E$263,$A65)</f>
        <v>3</v>
      </c>
      <c r="F65" s="9" t="str">
        <f>IF(ISBLANK(VLOOKUP($A65,'Summary - Old'!$E$2:$G$263,2,FALSE)),"",VLOOKUP($A65,'Summary - Old'!$E$2:$G$263,2,FALSE))</f>
        <v>Panic Button Remote</v>
      </c>
      <c r="G65" s="31">
        <f>IF(ISBLANK(VLOOKUP($A65,'Summary - Old'!$E$2:$G$263,3,FALSE)),"",VLOOKUP($A65,'Summary - Old'!$E$2:$G$263,3,FALSE))</f>
        <v>7.5</v>
      </c>
      <c r="H65" s="9" t="str">
        <f t="shared" si="0"/>
        <v>Same</v>
      </c>
    </row>
    <row r="66" spans="1:8" x14ac:dyDescent="0.25">
      <c r="A66" s="35" t="s">
        <v>61</v>
      </c>
      <c r="B66" s="30">
        <f>COUNTIF('Summary - New'!$E$2:$E$503,$A66)</f>
        <v>1</v>
      </c>
      <c r="C66" s="8" t="str">
        <f>IF(ISBLANK(VLOOKUP($A66,'Summary - New'!$E$2:$G$503,2,FALSE)),"",VLOOKUP($A66,'Summary - New'!$E$2:$G$503,2,FALSE))</f>
        <v>Motion Detector</v>
      </c>
      <c r="D66" s="31">
        <f>IF(ISBLANK(VLOOKUP($A66,'Summary - New'!$E$2:$G$503,3,FALSE)),"",VLOOKUP($A66,'Summary - New'!$E$2:$G$503,3,FALSE))</f>
        <v>7.5</v>
      </c>
      <c r="E66" s="9">
        <f>COUNTIF('Summary - Old'!$E$2:$E$263,$A66)</f>
        <v>3</v>
      </c>
      <c r="F66" s="9" t="str">
        <f>IF(ISBLANK(VLOOKUP($A66,'Summary - Old'!$E$2:$G$263,2,FALSE)),"",VLOOKUP($A66,'Summary - Old'!$E$2:$G$263,2,FALSE))</f>
        <v>Motion Detector</v>
      </c>
      <c r="G66" s="31">
        <f>IF(ISBLANK(VLOOKUP($A66,'Summary - Old'!$E$2:$G$263,3,FALSE)),"",VLOOKUP($A66,'Summary - Old'!$E$2:$G$263,3,FALSE))</f>
        <v>7.5</v>
      </c>
      <c r="H66" s="9" t="str">
        <f t="shared" si="0"/>
        <v>Same</v>
      </c>
    </row>
    <row r="67" spans="1:8" x14ac:dyDescent="0.25">
      <c r="A67" s="35" t="s">
        <v>62</v>
      </c>
      <c r="B67" s="30">
        <f>COUNTIF('Summary - New'!$E$2:$E$503,$A67)</f>
        <v>1</v>
      </c>
      <c r="C67" s="8" t="str">
        <f>IF(ISBLANK(VLOOKUP($A67,'Summary - New'!$E$2:$G$503,2,FALSE)),"",VLOOKUP($A67,'Summary - New'!$E$2:$G$503,2,FALSE))</f>
        <v>Smoke, Heat, Detector</v>
      </c>
      <c r="D67" s="31">
        <f>IF(ISBLANK(VLOOKUP($A67,'Summary - New'!$E$2:$G$503,3,FALSE)),"",VLOOKUP($A67,'Summary - New'!$E$2:$G$503,3,FALSE))</f>
        <v>7.5</v>
      </c>
      <c r="E67" s="9">
        <f>COUNTIF('Summary - Old'!$E$2:$E$263,$A67)</f>
        <v>3</v>
      </c>
      <c r="F67" s="9" t="str">
        <f>IF(ISBLANK(VLOOKUP($A67,'Summary - Old'!$E$2:$G$263,2,FALSE)),"",VLOOKUP($A67,'Summary - Old'!$E$2:$G$263,2,FALSE))</f>
        <v>Smoke, Heat, Detector</v>
      </c>
      <c r="G67" s="31">
        <f>IF(ISBLANK(VLOOKUP($A67,'Summary - Old'!$E$2:$G$263,3,FALSE)),"",VLOOKUP($A67,'Summary - Old'!$E$2:$G$263,3,FALSE))</f>
        <v>7.5</v>
      </c>
      <c r="H67" s="9" t="str">
        <f t="shared" ref="H67:H130" si="1">IF((OR(ISERROR(F67),ISERROR(G67))),"Added",IF((OR(ISERROR(C67),ISERROR(D67))),"Removed",IF((AND(C67&lt;&gt;F67,D67=G67)),"Modified (Description)",IF((AND(C67=F67,D67&lt;&gt;G67)),"Modified (Duration)",IF((AND(C67&lt;&gt;F67,D67&lt;&gt;G67)),"Modified (Description/Duration)",IF((AND(C67=F67,D67=G67)),"Same","Unknown"))))))</f>
        <v>Same</v>
      </c>
    </row>
    <row r="68" spans="1:8" x14ac:dyDescent="0.25">
      <c r="A68" s="35" t="s">
        <v>64</v>
      </c>
      <c r="B68" s="30">
        <f>COUNTIF('Summary - New'!$E$2:$E$503,$A68)</f>
        <v>1</v>
      </c>
      <c r="C68" s="8" t="str">
        <f>IF(ISBLANK(VLOOKUP($A68,'Summary - New'!$E$2:$G$503,2,FALSE)),"",VLOOKUP($A68,'Summary - New'!$E$2:$G$503,2,FALSE))</f>
        <v>Tilt Sensor</v>
      </c>
      <c r="D68" s="31">
        <f>IF(ISBLANK(VLOOKUP($A68,'Summary - New'!$E$2:$G$503,3,FALSE)),"",VLOOKUP($A68,'Summary - New'!$E$2:$G$503,3,FALSE))</f>
        <v>7.5</v>
      </c>
      <c r="E68" s="9">
        <f>COUNTIF('Summary - Old'!$E$2:$E$263,$A68)</f>
        <v>3</v>
      </c>
      <c r="F68" s="9" t="str">
        <f>IF(ISBLANK(VLOOKUP($A68,'Summary - Old'!$E$2:$G$263,2,FALSE)),"",VLOOKUP($A68,'Summary - Old'!$E$2:$G$263,2,FALSE))</f>
        <v>Tilt Sensor</v>
      </c>
      <c r="G68" s="31">
        <f>IF(ISBLANK(VLOOKUP($A68,'Summary - Old'!$E$2:$G$263,3,FALSE)),"",VLOOKUP($A68,'Summary - Old'!$E$2:$G$263,3,FALSE))</f>
        <v>7.5</v>
      </c>
      <c r="H68" s="9" t="str">
        <f t="shared" si="1"/>
        <v>Same</v>
      </c>
    </row>
    <row r="69" spans="1:8" x14ac:dyDescent="0.25">
      <c r="A69" s="35" t="s">
        <v>65</v>
      </c>
      <c r="B69" s="30">
        <f>COUNTIF('Summary - New'!$E$2:$E$503,$A69)</f>
        <v>1</v>
      </c>
      <c r="C69" s="8" t="str">
        <f>IF(ISBLANK(VLOOKUP($A69,'Summary - New'!$E$2:$G$503,2,FALSE)),"",VLOOKUP($A69,'Summary - New'!$E$2:$G$503,2,FALSE))</f>
        <v>Touch Screen Keypad</v>
      </c>
      <c r="D69" s="31">
        <f>IF(ISBLANK(VLOOKUP($A69,'Summary - New'!$E$2:$G$503,3,FALSE)),"",VLOOKUP($A69,'Summary - New'!$E$2:$G$503,3,FALSE))</f>
        <v>30</v>
      </c>
      <c r="E69" s="9">
        <f>COUNTIF('Summary - Old'!$E$2:$E$263,$A69)</f>
        <v>3</v>
      </c>
      <c r="F69" s="9" t="str">
        <f>IF(ISBLANK(VLOOKUP($A69,'Summary - Old'!$E$2:$G$263,2,FALSE)),"",VLOOKUP($A69,'Summary - Old'!$E$2:$G$263,2,FALSE))</f>
        <v>Touch Screen Keypad</v>
      </c>
      <c r="G69" s="31">
        <f>IF(ISBLANK(VLOOKUP($A69,'Summary - Old'!$E$2:$G$263,3,FALSE)),"",VLOOKUP($A69,'Summary - Old'!$E$2:$G$263,3,FALSE))</f>
        <v>30</v>
      </c>
      <c r="H69" s="9" t="str">
        <f t="shared" si="1"/>
        <v>Same</v>
      </c>
    </row>
    <row r="70" spans="1:8" x14ac:dyDescent="0.25">
      <c r="A70" s="35" t="s">
        <v>93</v>
      </c>
      <c r="B70" s="30">
        <f>COUNTIF('Summary - New'!$E$2:$E$503,$A70)</f>
        <v>1</v>
      </c>
      <c r="C70" s="8" t="str">
        <f>IF(ISBLANK(VLOOKUP($A70,'Summary - New'!$E$2:$G$503,2,FALSE)),"",VLOOKUP($A70,'Summary - New'!$E$2:$G$503,2,FALSE))</f>
        <v xml:space="preserve">Cold weather Motion </v>
      </c>
      <c r="D70" s="31">
        <f>IF(ISBLANK(VLOOKUP($A70,'Summary - New'!$E$2:$G$503,3,FALSE)),"",VLOOKUP($A70,'Summary - New'!$E$2:$G$503,3,FALSE))</f>
        <v>7.5</v>
      </c>
      <c r="E70" s="9">
        <f>COUNTIF('Summary - Old'!$E$2:$E$263,$A70)</f>
        <v>3</v>
      </c>
      <c r="F70" s="9" t="str">
        <f>IF(ISBLANK(VLOOKUP($A70,'Summary - Old'!$E$2:$G$263,2,FALSE)),"",VLOOKUP($A70,'Summary - Old'!$E$2:$G$263,2,FALSE))</f>
        <v xml:space="preserve">Cold weather Motion </v>
      </c>
      <c r="G70" s="31">
        <f>IF(ISBLANK(VLOOKUP($A70,'Summary - Old'!$E$2:$G$263,3,FALSE)),"",VLOOKUP($A70,'Summary - Old'!$E$2:$G$263,3,FALSE))</f>
        <v>7.5</v>
      </c>
      <c r="H70" s="9" t="str">
        <f t="shared" si="1"/>
        <v>Same</v>
      </c>
    </row>
    <row r="71" spans="1:8" x14ac:dyDescent="0.25">
      <c r="A71" s="35" t="s">
        <v>94</v>
      </c>
      <c r="B71" s="30">
        <f>COUNTIF('Summary - New'!$E$2:$E$503,$A71)</f>
        <v>1</v>
      </c>
      <c r="C71" s="8" t="str">
        <f>IF(ISBLANK(VLOOKUP($A71,'Summary - New'!$E$2:$G$503,2,FALSE)),"",VLOOKUP($A71,'Summary - New'!$E$2:$G$503,2,FALSE))</f>
        <v xml:space="preserve">Cold weather Door Contact </v>
      </c>
      <c r="D71" s="31">
        <f>IF(ISBLANK(VLOOKUP($A71,'Summary - New'!$E$2:$G$503,3,FALSE)),"",VLOOKUP($A71,'Summary - New'!$E$2:$G$503,3,FALSE))</f>
        <v>7.5</v>
      </c>
      <c r="E71" s="9">
        <f>COUNTIF('Summary - Old'!$E$2:$E$263,$A71)</f>
        <v>3</v>
      </c>
      <c r="F71" s="9" t="str">
        <f>IF(ISBLANK(VLOOKUP($A71,'Summary - Old'!$E$2:$G$263,2,FALSE)),"",VLOOKUP($A71,'Summary - Old'!$E$2:$G$263,2,FALSE))</f>
        <v xml:space="preserve">Cold weather Door Contact </v>
      </c>
      <c r="G71" s="31">
        <f>IF(ISBLANK(VLOOKUP($A71,'Summary - Old'!$E$2:$G$263,3,FALSE)),"",VLOOKUP($A71,'Summary - Old'!$E$2:$G$263,3,FALSE))</f>
        <v>7.5</v>
      </c>
      <c r="H71" s="9" t="str">
        <f t="shared" si="1"/>
        <v>Same</v>
      </c>
    </row>
    <row r="72" spans="1:8" x14ac:dyDescent="0.25">
      <c r="A72" s="35" t="s">
        <v>390</v>
      </c>
      <c r="B72" s="30">
        <f>COUNTIF('Summary - New'!$E$2:$E$503,$A72)</f>
        <v>1</v>
      </c>
      <c r="C72" s="8" t="str">
        <f>IF(ISBLANK(VLOOKUP($A72,'Summary - New'!$E$2:$G$503,2,FALSE)),"",VLOOKUP($A72,'Summary - New'!$E$2:$G$503,2,FALSE))</f>
        <v>DSC PowerG  Keypad WS9LCDWFx</v>
      </c>
      <c r="D72" s="31">
        <f>IF(ISBLANK(VLOOKUP($A72,'Summary - New'!$E$2:$G$503,3,FALSE)),"",VLOOKUP($A72,'Summary - New'!$E$2:$G$503,3,FALSE))</f>
        <v>7.5</v>
      </c>
      <c r="E72" s="9">
        <f>COUNTIF('Summary - Old'!$E$2:$E$263,$A72)</f>
        <v>0</v>
      </c>
      <c r="F72" s="9" t="e">
        <f>IF(ISBLANK(VLOOKUP($A72,'Summary - Old'!$E$2:$G$263,2,FALSE)),"",VLOOKUP($A72,'Summary - Old'!$E$2:$G$263,2,FALSE))</f>
        <v>#N/A</v>
      </c>
      <c r="G72" s="31" t="e">
        <f>IF(ISBLANK(VLOOKUP($A72,'Summary - Old'!$E$2:$G$263,3,FALSE)),"",VLOOKUP($A72,'Summary - Old'!$E$2:$G$263,3,FALSE))</f>
        <v>#N/A</v>
      </c>
      <c r="H72" s="9" t="str">
        <f t="shared" si="1"/>
        <v>Added</v>
      </c>
    </row>
    <row r="73" spans="1:8" x14ac:dyDescent="0.25">
      <c r="A73" s="35" t="s">
        <v>392</v>
      </c>
      <c r="B73" s="30">
        <f>COUNTIF('Summary - New'!$E$2:$E$503,$A73)</f>
        <v>1</v>
      </c>
      <c r="C73" s="8" t="str">
        <f>IF(ISBLANK(VLOOKUP($A73,'Summary - New'!$E$2:$G$503,2,FALSE)),"",VLOOKUP($A73,'Summary - New'!$E$2:$G$503,2,FALSE))</f>
        <v>PowerG CO Detector 9933</v>
      </c>
      <c r="D73" s="31">
        <f>IF(ISBLANK(VLOOKUP($A73,'Summary - New'!$E$2:$G$503,3,FALSE)),"",VLOOKUP($A73,'Summary - New'!$E$2:$G$503,3,FALSE))</f>
        <v>7.5</v>
      </c>
      <c r="E73" s="9">
        <f>COUNTIF('Summary - Old'!$E$2:$E$263,$A73)</f>
        <v>0</v>
      </c>
      <c r="F73" s="9" t="e">
        <f>IF(ISBLANK(VLOOKUP($A73,'Summary - Old'!$E$2:$G$263,2,FALSE)),"",VLOOKUP($A73,'Summary - Old'!$E$2:$G$263,2,FALSE))</f>
        <v>#N/A</v>
      </c>
      <c r="G73" s="31" t="e">
        <f>IF(ISBLANK(VLOOKUP($A73,'Summary - Old'!$E$2:$G$263,3,FALSE)),"",VLOOKUP($A73,'Summary - Old'!$E$2:$G$263,3,FALSE))</f>
        <v>#N/A</v>
      </c>
      <c r="H73" s="9" t="str">
        <f t="shared" si="1"/>
        <v>Added</v>
      </c>
    </row>
    <row r="74" spans="1:8" x14ac:dyDescent="0.25">
      <c r="A74" s="35" t="s">
        <v>291</v>
      </c>
      <c r="B74" s="30">
        <f>COUNTIF('Summary - New'!$E$2:$E$503,$A74)</f>
        <v>1</v>
      </c>
      <c r="C74" s="8" t="str">
        <f>IF(ISBLANK(VLOOKUP($A74,'Summary - New'!$E$2:$G$503,2,FALSE)),"",VLOOKUP($A74,'Summary - New'!$E$2:$G$503,2,FALSE))</f>
        <v>PowerG Door / Window Vanishing Sensor 9975</v>
      </c>
      <c r="D74" s="31">
        <f>IF(ISBLANK(VLOOKUP($A74,'Summary - New'!$E$2:$G$503,3,FALSE)),"",VLOOKUP($A74,'Summary - New'!$E$2:$G$503,3,FALSE))</f>
        <v>7.5</v>
      </c>
      <c r="E74" s="9">
        <f>COUNTIF('Summary - Old'!$E$2:$E$263,$A74)</f>
        <v>0</v>
      </c>
      <c r="F74" s="9" t="e">
        <f>IF(ISBLANK(VLOOKUP($A74,'Summary - Old'!$E$2:$G$263,2,FALSE)),"",VLOOKUP($A74,'Summary - Old'!$E$2:$G$263,2,FALSE))</f>
        <v>#N/A</v>
      </c>
      <c r="G74" s="31" t="e">
        <f>IF(ISBLANK(VLOOKUP($A74,'Summary - Old'!$E$2:$G$263,3,FALSE)),"",VLOOKUP($A74,'Summary - Old'!$E$2:$G$263,3,FALSE))</f>
        <v>#N/A</v>
      </c>
      <c r="H74" s="9" t="str">
        <f t="shared" si="1"/>
        <v>Added</v>
      </c>
    </row>
    <row r="75" spans="1:8" x14ac:dyDescent="0.25">
      <c r="A75" s="35" t="s">
        <v>642</v>
      </c>
      <c r="B75" s="30">
        <f>COUNTIF('Summary - New'!$E$2:$E$503,$A75)</f>
        <v>1</v>
      </c>
      <c r="C75" s="8" t="str">
        <f>IF(ISBLANK(VLOOKUP($A75,'Summary - New'!$E$2:$G$503,2,FALSE)),"",VLOOKUP($A75,'Summary - New'!$E$2:$G$503,2,FALSE))</f>
        <v>PowerG Flood Detector 9985</v>
      </c>
      <c r="D75" s="31">
        <f>IF(ISBLANK(VLOOKUP($A75,'Summary - New'!$E$2:$G$503,3,FALSE)),"",VLOOKUP($A75,'Summary - New'!$E$2:$G$503,3,FALSE))</f>
        <v>7.5</v>
      </c>
      <c r="E75" s="9">
        <f>COUNTIF('Summary - Old'!$E$2:$E$263,$A75)</f>
        <v>0</v>
      </c>
      <c r="F75" s="9" t="e">
        <f>IF(ISBLANK(VLOOKUP($A75,'Summary - Old'!$E$2:$G$263,2,FALSE)),"",VLOOKUP($A75,'Summary - Old'!$E$2:$G$263,2,FALSE))</f>
        <v>#N/A</v>
      </c>
      <c r="G75" s="31" t="e">
        <f>IF(ISBLANK(VLOOKUP($A75,'Summary - Old'!$E$2:$G$263,3,FALSE)),"",VLOOKUP($A75,'Summary - Old'!$E$2:$G$263,3,FALSE))</f>
        <v>#N/A</v>
      </c>
      <c r="H75" s="9" t="str">
        <f t="shared" si="1"/>
        <v>Added</v>
      </c>
    </row>
    <row r="76" spans="1:8" x14ac:dyDescent="0.25">
      <c r="A76" s="35" t="s">
        <v>395</v>
      </c>
      <c r="B76" s="30">
        <f>COUNTIF('Summary - New'!$E$2:$E$503,$A76)</f>
        <v>1</v>
      </c>
      <c r="C76" s="8" t="str">
        <f>IF(ISBLANK(VLOOKUP($A76,'Summary - New'!$E$2:$G$503,2,FALSE)),"",VLOOKUP($A76,'Summary - New'!$E$2:$G$503,2,FALSE))</f>
        <v>PowerG Keyfob 9939</v>
      </c>
      <c r="D76" s="31">
        <f>IF(ISBLANK(VLOOKUP($A76,'Summary - New'!$E$2:$G$503,3,FALSE)),"",VLOOKUP($A76,'Summary - New'!$E$2:$G$503,3,FALSE))</f>
        <v>7.5</v>
      </c>
      <c r="E76" s="9">
        <f>COUNTIF('Summary - Old'!$E$2:$E$263,$A76)</f>
        <v>0</v>
      </c>
      <c r="F76" s="9" t="e">
        <f>IF(ISBLANK(VLOOKUP($A76,'Summary - Old'!$E$2:$G$263,2,FALSE)),"",VLOOKUP($A76,'Summary - Old'!$E$2:$G$263,2,FALSE))</f>
        <v>#N/A</v>
      </c>
      <c r="G76" s="31" t="e">
        <f>IF(ISBLANK(VLOOKUP($A76,'Summary - Old'!$E$2:$G$263,3,FALSE)),"",VLOOKUP($A76,'Summary - Old'!$E$2:$G$263,3,FALSE))</f>
        <v>#N/A</v>
      </c>
      <c r="H76" s="9" t="str">
        <f t="shared" si="1"/>
        <v>Added</v>
      </c>
    </row>
    <row r="77" spans="1:8" x14ac:dyDescent="0.25">
      <c r="A77" s="35" t="s">
        <v>397</v>
      </c>
      <c r="B77" s="30">
        <f>COUNTIF('Summary - New'!$E$2:$E$503,$A77)</f>
        <v>1</v>
      </c>
      <c r="C77" s="8" t="str">
        <f>IF(ISBLANK(VLOOKUP($A77,'Summary - New'!$E$2:$G$503,2,FALSE)),"",VLOOKUP($A77,'Summary - New'!$E$2:$G$503,2,FALSE))</f>
        <v>PowerG Glass Break Detector 9922</v>
      </c>
      <c r="D77" s="31">
        <f>IF(ISBLANK(VLOOKUP($A77,'Summary - New'!$E$2:$G$503,3,FALSE)),"",VLOOKUP($A77,'Summary - New'!$E$2:$G$503,3,FALSE))</f>
        <v>7.5</v>
      </c>
      <c r="E77" s="9">
        <f>COUNTIF('Summary - Old'!$E$2:$E$263,$A77)</f>
        <v>0</v>
      </c>
      <c r="F77" s="9" t="e">
        <f>IF(ISBLANK(VLOOKUP($A77,'Summary - Old'!$E$2:$G$263,2,FALSE)),"",VLOOKUP($A77,'Summary - Old'!$E$2:$G$263,2,FALSE))</f>
        <v>#N/A</v>
      </c>
      <c r="G77" s="31" t="e">
        <f>IF(ISBLANK(VLOOKUP($A77,'Summary - Old'!$E$2:$G$263,3,FALSE)),"",VLOOKUP($A77,'Summary - Old'!$E$2:$G$263,3,FALSE))</f>
        <v>#N/A</v>
      </c>
      <c r="H77" s="9" t="str">
        <f t="shared" si="1"/>
        <v>Added</v>
      </c>
    </row>
    <row r="78" spans="1:8" x14ac:dyDescent="0.25">
      <c r="A78" s="35" t="s">
        <v>292</v>
      </c>
      <c r="B78" s="30">
        <f>COUNTIF('Summary - New'!$E$2:$E$503,$A78)</f>
        <v>1</v>
      </c>
      <c r="C78" s="8" t="str">
        <f>IF(ISBLANK(VLOOKUP($A78,'Summary - New'!$E$2:$G$503,2,FALSE)),"",VLOOKUP($A78,'Summary - New'!$E$2:$G$503,2,FALSE))</f>
        <v>PowerG Motion Detector 9914</v>
      </c>
      <c r="D78" s="31">
        <f>IF(ISBLANK(VLOOKUP($A78,'Summary - New'!$E$2:$G$503,3,FALSE)),"",VLOOKUP($A78,'Summary - New'!$E$2:$G$503,3,FALSE))</f>
        <v>7.5</v>
      </c>
      <c r="E78" s="9">
        <f>COUNTIF('Summary - Old'!$E$2:$E$263,$A78)</f>
        <v>0</v>
      </c>
      <c r="F78" s="9" t="e">
        <f>IF(ISBLANK(VLOOKUP($A78,'Summary - Old'!$E$2:$G$263,2,FALSE)),"",VLOOKUP($A78,'Summary - Old'!$E$2:$G$263,2,FALSE))</f>
        <v>#N/A</v>
      </c>
      <c r="G78" s="31" t="e">
        <f>IF(ISBLANK(VLOOKUP($A78,'Summary - Old'!$E$2:$G$263,3,FALSE)),"",VLOOKUP($A78,'Summary - Old'!$E$2:$G$263,3,FALSE))</f>
        <v>#N/A</v>
      </c>
      <c r="H78" s="9" t="str">
        <f t="shared" si="1"/>
        <v>Added</v>
      </c>
    </row>
    <row r="79" spans="1:8" x14ac:dyDescent="0.25">
      <c r="A79" s="35" t="s">
        <v>400</v>
      </c>
      <c r="B79" s="30">
        <f>COUNTIF('Summary - New'!$E$2:$E$503,$A79)</f>
        <v>1</v>
      </c>
      <c r="C79" s="8" t="str">
        <f>IF(ISBLANK(VLOOKUP($A79,'Summary - New'!$E$2:$G$503,2,FALSE)),"",VLOOKUP($A79,'Summary - New'!$E$2:$G$503,2,FALSE))</f>
        <v>PowerG Panic Button Remote 9938</v>
      </c>
      <c r="D79" s="31">
        <f>IF(ISBLANK(VLOOKUP($A79,'Summary - New'!$E$2:$G$503,3,FALSE)),"",VLOOKUP($A79,'Summary - New'!$E$2:$G$503,3,FALSE))</f>
        <v>7.5</v>
      </c>
      <c r="E79" s="9">
        <f>COUNTIF('Summary - Old'!$E$2:$E$263,$A79)</f>
        <v>0</v>
      </c>
      <c r="F79" s="9" t="e">
        <f>IF(ISBLANK(VLOOKUP($A79,'Summary - Old'!$E$2:$G$263,2,FALSE)),"",VLOOKUP($A79,'Summary - Old'!$E$2:$G$263,2,FALSE))</f>
        <v>#N/A</v>
      </c>
      <c r="G79" s="31" t="e">
        <f>IF(ISBLANK(VLOOKUP($A79,'Summary - Old'!$E$2:$G$263,3,FALSE)),"",VLOOKUP($A79,'Summary - Old'!$E$2:$G$263,3,FALSE))</f>
        <v>#N/A</v>
      </c>
      <c r="H79" s="9" t="str">
        <f t="shared" si="1"/>
        <v>Added</v>
      </c>
    </row>
    <row r="80" spans="1:8" x14ac:dyDescent="0.25">
      <c r="A80" s="35" t="s">
        <v>296</v>
      </c>
      <c r="B80" s="30">
        <f>COUNTIF('Summary - New'!$E$2:$E$503,$A80)</f>
        <v>1</v>
      </c>
      <c r="C80" s="8" t="str">
        <f>IF(ISBLANK(VLOOKUP($A80,'Summary - New'!$E$2:$G$503,2,FALSE)),"",VLOOKUP($A80,'Summary - New'!$E$2:$G$503,2,FALSE))</f>
        <v>PowerG Smoke &amp; Heat Detector 9916</v>
      </c>
      <c r="D80" s="31">
        <f>IF(ISBLANK(VLOOKUP($A80,'Summary - New'!$E$2:$G$503,3,FALSE)),"",VLOOKUP($A80,'Summary - New'!$E$2:$G$503,3,FALSE))</f>
        <v>7.5</v>
      </c>
      <c r="E80" s="9">
        <f>COUNTIF('Summary - Old'!$E$2:$E$263,$A80)</f>
        <v>0</v>
      </c>
      <c r="F80" s="9" t="e">
        <f>IF(ISBLANK(VLOOKUP($A80,'Summary - Old'!$E$2:$G$263,2,FALSE)),"",VLOOKUP($A80,'Summary - Old'!$E$2:$G$263,2,FALSE))</f>
        <v>#N/A</v>
      </c>
      <c r="G80" s="31" t="e">
        <f>IF(ISBLANK(VLOOKUP($A80,'Summary - Old'!$E$2:$G$263,3,FALSE)),"",VLOOKUP($A80,'Summary - Old'!$E$2:$G$263,3,FALSE))</f>
        <v>#N/A</v>
      </c>
      <c r="H80" s="9" t="str">
        <f t="shared" si="1"/>
        <v>Added</v>
      </c>
    </row>
    <row r="81" spans="1:8" x14ac:dyDescent="0.25">
      <c r="A81" s="35" t="s">
        <v>403</v>
      </c>
      <c r="B81" s="30">
        <f>COUNTIF('Summary - New'!$E$2:$E$503,$A81)</f>
        <v>1</v>
      </c>
      <c r="C81" s="8" t="str">
        <f>IF(ISBLANK(VLOOKUP($A81,'Summary - New'!$E$2:$G$503,2,FALSE)),"",VLOOKUP($A81,'Summary - New'!$E$2:$G$503,2,FALSE))</f>
        <v>Qolsys Secondary Touchscreen Keypad QW9102-840</v>
      </c>
      <c r="D81" s="31">
        <f>IF(ISBLANK(VLOOKUP($A81,'Summary - New'!$E$2:$G$503,3,FALSE)),"",VLOOKUP($A81,'Summary - New'!$E$2:$G$503,3,FALSE))</f>
        <v>30</v>
      </c>
      <c r="E81" s="9">
        <f>COUNTIF('Summary - Old'!$E$2:$E$263,$A81)</f>
        <v>0</v>
      </c>
      <c r="F81" s="9" t="e">
        <f>IF(ISBLANK(VLOOKUP($A81,'Summary - Old'!$E$2:$G$263,2,FALSE)),"",VLOOKUP($A81,'Summary - Old'!$E$2:$G$263,2,FALSE))</f>
        <v>#N/A</v>
      </c>
      <c r="G81" s="31" t="e">
        <f>IF(ISBLANK(VLOOKUP($A81,'Summary - Old'!$E$2:$G$263,3,FALSE)),"",VLOOKUP($A81,'Summary - Old'!$E$2:$G$263,3,FALSE))</f>
        <v>#N/A</v>
      </c>
      <c r="H81" s="9" t="str">
        <f t="shared" si="1"/>
        <v>Added</v>
      </c>
    </row>
    <row r="82" spans="1:8" x14ac:dyDescent="0.25">
      <c r="A82" s="35" t="s">
        <v>84</v>
      </c>
      <c r="B82" s="30">
        <f>COUNTIF('Summary - New'!$E$2:$E$503,$A82)</f>
        <v>1</v>
      </c>
      <c r="C82" s="8" t="str">
        <f>IF(ISBLANK(VLOOKUP($A82,'Summary - New'!$E$2:$G$503,2,FALSE)),"",VLOOKUP($A82,'Summary - New'!$E$2:$G$503,2,FALSE))</f>
        <v>Doorbell Camera</v>
      </c>
      <c r="D82" s="31">
        <f>IF(ISBLANK(VLOOKUP($A82,'Summary - New'!$E$2:$G$503,3,FALSE)),"",VLOOKUP($A82,'Summary - New'!$E$2:$G$503,3,FALSE))</f>
        <v>30</v>
      </c>
      <c r="E82" s="9">
        <f>COUNTIF('Summary - Old'!$E$2:$E$263,$A82)</f>
        <v>2</v>
      </c>
      <c r="F82" s="9" t="str">
        <f>IF(ISBLANK(VLOOKUP($A82,'Summary - Old'!$E$2:$G$263,2,FALSE)),"",VLOOKUP($A82,'Summary - Old'!$E$2:$G$263,2,FALSE))</f>
        <v>Doorbell Camera</v>
      </c>
      <c r="G82" s="31">
        <f>IF(ISBLANK(VLOOKUP($A82,'Summary - Old'!$E$2:$G$263,3,FALSE)),"",VLOOKUP($A82,'Summary - Old'!$E$2:$G$263,3,FALSE))</f>
        <v>30</v>
      </c>
      <c r="H82" s="9" t="str">
        <f t="shared" si="1"/>
        <v>Same</v>
      </c>
    </row>
    <row r="83" spans="1:8" x14ac:dyDescent="0.25">
      <c r="A83" s="35" t="s">
        <v>381</v>
      </c>
      <c r="B83" s="37">
        <f>COUNTIF('Summary - New'!$E$2:$E$503,$A83)</f>
        <v>2</v>
      </c>
      <c r="C83" s="8" t="str">
        <f>IF(ISBLANK(VLOOKUP($A83,'Summary - New'!$E$2:$G$503,2,FALSE)),"",VLOOKUP($A83,'Summary - New'!$E$2:$G$503,2,FALSE))</f>
        <v>1TB SVR NEW</v>
      </c>
      <c r="D83" s="31">
        <f>IF(ISBLANK(VLOOKUP($A83,'Summary - New'!$E$2:$G$503,3,FALSE)),"",VLOOKUP($A83,'Summary - New'!$E$2:$G$503,3,FALSE))</f>
        <v>30</v>
      </c>
      <c r="E83" s="9">
        <f>COUNTIF('Summary - Old'!$E$2:$E$263,$A83)</f>
        <v>0</v>
      </c>
      <c r="F83" s="9" t="e">
        <f>IF(ISBLANK(VLOOKUP($A83,'Summary - Old'!$E$2:$G$263,2,FALSE)),"",VLOOKUP($A83,'Summary - Old'!$E$2:$G$263,2,FALSE))</f>
        <v>#N/A</v>
      </c>
      <c r="G83" s="31" t="e">
        <f>IF(ISBLANK(VLOOKUP($A83,'Summary - Old'!$E$2:$G$263,3,FALSE)),"",VLOOKUP($A83,'Summary - Old'!$E$2:$G$263,3,FALSE))</f>
        <v>#N/A</v>
      </c>
      <c r="H83" s="9" t="str">
        <f t="shared" si="1"/>
        <v>Added</v>
      </c>
    </row>
    <row r="84" spans="1:8" x14ac:dyDescent="0.25">
      <c r="A84" s="35" t="s">
        <v>85</v>
      </c>
      <c r="B84" s="30">
        <f>COUNTIF('Summary - New'!$E$2:$E$503,$A84)</f>
        <v>1</v>
      </c>
      <c r="C84" s="8" t="str">
        <f>IF(ISBLANK(VLOOKUP($A84,'Summary - New'!$E$2:$G$503,2,FALSE)),"",VLOOKUP($A84,'Summary - New'!$E$2:$G$503,2,FALSE))</f>
        <v>Indoor Camera</v>
      </c>
      <c r="D84" s="31">
        <f>IF(ISBLANK(VLOOKUP($A84,'Summary - New'!$E$2:$G$503,3,FALSE)),"",VLOOKUP($A84,'Summary - New'!$E$2:$G$503,3,FALSE))</f>
        <v>30</v>
      </c>
      <c r="E84" s="9">
        <f>COUNTIF('Summary - Old'!$E$2:$E$263,$A84)</f>
        <v>2</v>
      </c>
      <c r="F84" s="9" t="str">
        <f>IF(ISBLANK(VLOOKUP($A84,'Summary - Old'!$E$2:$G$263,2,FALSE)),"",VLOOKUP($A84,'Summary - Old'!$E$2:$G$263,2,FALSE))</f>
        <v>Indoor Camera</v>
      </c>
      <c r="G84" s="31">
        <f>IF(ISBLANK(VLOOKUP($A84,'Summary - Old'!$E$2:$G$263,3,FALSE)),"",VLOOKUP($A84,'Summary - Old'!$E$2:$G$263,3,FALSE))</f>
        <v>30</v>
      </c>
      <c r="H84" s="9" t="str">
        <f t="shared" si="1"/>
        <v>Same</v>
      </c>
    </row>
    <row r="85" spans="1:8" x14ac:dyDescent="0.25">
      <c r="A85" s="35" t="s">
        <v>86</v>
      </c>
      <c r="B85" s="30">
        <f>COUNTIF('Summary - New'!$E$2:$E$503,$A85)</f>
        <v>1</v>
      </c>
      <c r="C85" s="8" t="str">
        <f>IF(ISBLANK(VLOOKUP($A85,'Summary - New'!$E$2:$G$503,2,FALSE)),"",VLOOKUP($A85,'Summary - New'!$E$2:$G$503,2,FALSE))</f>
        <v>Outdoor Camera</v>
      </c>
      <c r="D85" s="31">
        <f>IF(ISBLANK(VLOOKUP($A85,'Summary - New'!$E$2:$G$503,3,FALSE)),"",VLOOKUP($A85,'Summary - New'!$E$2:$G$503,3,FALSE))</f>
        <v>60</v>
      </c>
      <c r="E85" s="9">
        <f>COUNTIF('Summary - Old'!$E$2:$E$263,$A85)</f>
        <v>2</v>
      </c>
      <c r="F85" s="9" t="str">
        <f>IF(ISBLANK(VLOOKUP($A85,'Summary - Old'!$E$2:$G$263,2,FALSE)),"",VLOOKUP($A85,'Summary - Old'!$E$2:$G$263,2,FALSE))</f>
        <v>Outdoor Camera</v>
      </c>
      <c r="G85" s="31">
        <f>IF(ISBLANK(VLOOKUP($A85,'Summary - Old'!$E$2:$G$263,3,FALSE)),"",VLOOKUP($A85,'Summary - Old'!$E$2:$G$263,3,FALSE))</f>
        <v>60</v>
      </c>
      <c r="H85" s="9" t="str">
        <f t="shared" si="1"/>
        <v>Same</v>
      </c>
    </row>
    <row r="86" spans="1:8" x14ac:dyDescent="0.25">
      <c r="A86" s="35" t="s">
        <v>88</v>
      </c>
      <c r="B86" s="30">
        <f>COUNTIF('Summary - New'!$E$2:$E$503,$A86)</f>
        <v>1</v>
      </c>
      <c r="C86" s="8" t="str">
        <f>IF(ISBLANK(VLOOKUP($A86,'Summary - New'!$E$2:$G$503,2,FALSE)),"",VLOOKUP($A86,'Summary - New'!$E$2:$G$503,2,FALSE))</f>
        <v>Mini Dome Camera Indoor/Outdoor</v>
      </c>
      <c r="D86" s="31">
        <f>IF(ISBLANK(VLOOKUP($A86,'Summary - New'!$E$2:$G$503,3,FALSE)),"",VLOOKUP($A86,'Summary - New'!$E$2:$G$503,3,FALSE))</f>
        <v>60</v>
      </c>
      <c r="E86" s="9">
        <f>COUNTIF('Summary - Old'!$E$2:$E$263,$A86)</f>
        <v>2</v>
      </c>
      <c r="F86" s="9" t="str">
        <f>IF(ISBLANK(VLOOKUP($A86,'Summary - Old'!$E$2:$G$263,2,FALSE)),"",VLOOKUP($A86,'Summary - Old'!$E$2:$G$263,2,FALSE))</f>
        <v>Mini Dome Camera Indoor/Outdoor</v>
      </c>
      <c r="G86" s="31">
        <f>IF(ISBLANK(VLOOKUP($A86,'Summary - Old'!$E$2:$G$263,3,FALSE)),"",VLOOKUP($A86,'Summary - Old'!$E$2:$G$263,3,FALSE))</f>
        <v>60</v>
      </c>
      <c r="H86" s="9" t="str">
        <f t="shared" si="1"/>
        <v>Same</v>
      </c>
    </row>
    <row r="87" spans="1:8" x14ac:dyDescent="0.25">
      <c r="A87" s="35" t="s">
        <v>89</v>
      </c>
      <c r="B87" s="30">
        <f>COUNTIF('Summary - New'!$E$2:$E$503,$A87)</f>
        <v>1</v>
      </c>
      <c r="C87" s="8" t="str">
        <f>IF(ISBLANK(VLOOKUP($A87,'Summary - New'!$E$2:$G$503,2,FALSE)),"",VLOOKUP($A87,'Summary - New'!$E$2:$G$503,2,FALSE))</f>
        <v>Mini Bullet Camera Indoor/Outdoor</v>
      </c>
      <c r="D87" s="31">
        <f>IF(ISBLANK(VLOOKUP($A87,'Summary - New'!$E$2:$G$503,3,FALSE)),"",VLOOKUP($A87,'Summary - New'!$E$2:$G$503,3,FALSE))</f>
        <v>60</v>
      </c>
      <c r="E87" s="9">
        <f>COUNTIF('Summary - Old'!$E$2:$E$263,$A87)</f>
        <v>2</v>
      </c>
      <c r="F87" s="9" t="str">
        <f>IF(ISBLANK(VLOOKUP($A87,'Summary - Old'!$E$2:$G$263,2,FALSE)),"",VLOOKUP($A87,'Summary - Old'!$E$2:$G$263,2,FALSE))</f>
        <v>Mini Bullet Camera Indoor/Outdoor</v>
      </c>
      <c r="G87" s="31">
        <f>IF(ISBLANK(VLOOKUP($A87,'Summary - Old'!$E$2:$G$263,3,FALSE)),"",VLOOKUP($A87,'Summary - Old'!$E$2:$G$263,3,FALSE))</f>
        <v>60</v>
      </c>
      <c r="H87" s="9" t="str">
        <f t="shared" si="1"/>
        <v>Same</v>
      </c>
    </row>
    <row r="88" spans="1:8" x14ac:dyDescent="0.25">
      <c r="A88" s="35" t="s">
        <v>384</v>
      </c>
      <c r="B88" s="30">
        <f>COUNTIF('Summary - New'!$E$2:$E$503,$A88)</f>
        <v>1</v>
      </c>
      <c r="C88" s="8" t="str">
        <f>IF(ISBLANK(VLOOKUP($A88,'Summary - New'!$E$2:$G$503,2,FALSE)),"",VLOOKUP($A88,'Summary - New'!$E$2:$G$503,2,FALSE))</f>
        <v>ADC W100 WIFI Bridge PoE for use with ADC_VC726</v>
      </c>
      <c r="D88" s="31">
        <f>IF(ISBLANK(VLOOKUP($A88,'Summary - New'!$E$2:$G$503,3,FALSE)),"",VLOOKUP($A88,'Summary - New'!$E$2:$G$503,3,FALSE))</f>
        <v>0</v>
      </c>
      <c r="E88" s="9">
        <f>COUNTIF('Summary - Old'!$E$2:$E$263,$A88)</f>
        <v>0</v>
      </c>
      <c r="F88" s="9" t="e">
        <f>IF(ISBLANK(VLOOKUP($A88,'Summary - Old'!$E$2:$G$263,2,FALSE)),"",VLOOKUP($A88,'Summary - Old'!$E$2:$G$263,2,FALSE))</f>
        <v>#N/A</v>
      </c>
      <c r="G88" s="31" t="e">
        <f>IF(ISBLANK(VLOOKUP($A88,'Summary - Old'!$E$2:$G$263,3,FALSE)),"",VLOOKUP($A88,'Summary - Old'!$E$2:$G$263,3,FALSE))</f>
        <v>#N/A</v>
      </c>
      <c r="H88" s="9" t="str">
        <f t="shared" si="1"/>
        <v>Added</v>
      </c>
    </row>
    <row r="89" spans="1:8" x14ac:dyDescent="0.25">
      <c r="A89" s="35" t="s">
        <v>66</v>
      </c>
      <c r="B89" s="30">
        <f>COUNTIF('Summary - New'!$E$2:$E$503,$A89)</f>
        <v>1</v>
      </c>
      <c r="C89" s="8" t="str">
        <f>IF(ISBLANK(VLOOKUP($A89,'Summary - New'!$E$2:$G$503,2,FALSE)),"",VLOOKUP($A89,'Summary - New'!$E$2:$G$503,2,FALSE))</f>
        <v>SmartCode 10 (Solid Brass)</v>
      </c>
      <c r="D89" s="31">
        <f>IF(ISBLANK(VLOOKUP($A89,'Summary - New'!$E$2:$G$503,3,FALSE)),"",VLOOKUP($A89,'Summary - New'!$E$2:$G$503,3,FALSE))</f>
        <v>30</v>
      </c>
      <c r="E89" s="9">
        <f>COUNTIF('Summary - Old'!$E$2:$E$263,$A89)</f>
        <v>3</v>
      </c>
      <c r="F89" s="9" t="str">
        <f>IF(ISBLANK(VLOOKUP($A89,'Summary - Old'!$E$2:$G$263,2,FALSE)),"",VLOOKUP($A89,'Summary - Old'!$E$2:$G$263,2,FALSE))</f>
        <v>SmartCode 10 (Solid Brass)</v>
      </c>
      <c r="G89" s="31">
        <f>IF(ISBLANK(VLOOKUP($A89,'Summary - Old'!$E$2:$G$263,3,FALSE)),"",VLOOKUP($A89,'Summary - Old'!$E$2:$G$263,3,FALSE))</f>
        <v>30</v>
      </c>
      <c r="H89" s="9" t="str">
        <f t="shared" si="1"/>
        <v>Same</v>
      </c>
    </row>
    <row r="90" spans="1:8" x14ac:dyDescent="0.25">
      <c r="A90" s="35" t="s">
        <v>67</v>
      </c>
      <c r="B90" s="30">
        <f>COUNTIF('Summary - New'!$E$2:$E$503,$A90)</f>
        <v>1</v>
      </c>
      <c r="C90" s="8" t="str">
        <f>IF(ISBLANK(VLOOKUP($A90,'Summary - New'!$E$2:$G$503,2,FALSE)),"",VLOOKUP($A90,'Summary - New'!$E$2:$G$503,2,FALSE))</f>
        <v>SmartCode 10 (Nickel Satin)</v>
      </c>
      <c r="D90" s="31">
        <f>IF(ISBLANK(VLOOKUP($A90,'Summary - New'!$E$2:$G$503,3,FALSE)),"",VLOOKUP($A90,'Summary - New'!$E$2:$G$503,3,FALSE))</f>
        <v>30</v>
      </c>
      <c r="E90" s="9">
        <f>COUNTIF('Summary - Old'!$E$2:$E$263,$A90)</f>
        <v>3</v>
      </c>
      <c r="F90" s="9" t="str">
        <f>IF(ISBLANK(VLOOKUP($A90,'Summary - Old'!$E$2:$G$263,2,FALSE)),"",VLOOKUP($A90,'Summary - Old'!$E$2:$G$263,2,FALSE))</f>
        <v>SmartCode 10 (Nickel Satin)</v>
      </c>
      <c r="G90" s="31">
        <f>IF(ISBLANK(VLOOKUP($A90,'Summary - Old'!$E$2:$G$263,3,FALSE)),"",VLOOKUP($A90,'Summary - Old'!$E$2:$G$263,3,FALSE))</f>
        <v>30</v>
      </c>
      <c r="H90" s="9" t="str">
        <f t="shared" si="1"/>
        <v>Same</v>
      </c>
    </row>
    <row r="91" spans="1:8" x14ac:dyDescent="0.25">
      <c r="A91" s="35" t="s">
        <v>68</v>
      </c>
      <c r="B91" s="30">
        <f>COUNTIF('Summary - New'!$E$2:$E$503,$A91)</f>
        <v>1</v>
      </c>
      <c r="C91" s="8" t="str">
        <f>IF(ISBLANK(VLOOKUP($A91,'Summary - New'!$E$2:$G$503,2,FALSE)),"",VLOOKUP($A91,'Summary - New'!$E$2:$G$503,2,FALSE))</f>
        <v>SmartCode 10 (Venetian Bronze)</v>
      </c>
      <c r="D91" s="31">
        <f>IF(ISBLANK(VLOOKUP($A91,'Summary - New'!$E$2:$G$503,3,FALSE)),"",VLOOKUP($A91,'Summary - New'!$E$2:$G$503,3,FALSE))</f>
        <v>30</v>
      </c>
      <c r="E91" s="9">
        <f>COUNTIF('Summary - Old'!$E$2:$E$263,$A91)</f>
        <v>3</v>
      </c>
      <c r="F91" s="9" t="str">
        <f>IF(ISBLANK(VLOOKUP($A91,'Summary - Old'!$E$2:$G$263,2,FALSE)),"",VLOOKUP($A91,'Summary - Old'!$E$2:$G$263,2,FALSE))</f>
        <v>SmartCode 10 (Venetian Bronze)</v>
      </c>
      <c r="G91" s="31">
        <f>IF(ISBLANK(VLOOKUP($A91,'Summary - Old'!$E$2:$G$263,3,FALSE)),"",VLOOKUP($A91,'Summary - Old'!$E$2:$G$263,3,FALSE))</f>
        <v>30</v>
      </c>
      <c r="H91" s="9" t="str">
        <f t="shared" si="1"/>
        <v>Same</v>
      </c>
    </row>
    <row r="92" spans="1:8" x14ac:dyDescent="0.25">
      <c r="A92" s="35" t="s">
        <v>69</v>
      </c>
      <c r="B92" s="30">
        <f>COUNTIF('Summary - New'!$E$2:$E$503,$A92)</f>
        <v>1</v>
      </c>
      <c r="C92" s="8" t="str">
        <f>IF(ISBLANK(VLOOKUP($A92,'Summary - New'!$E$2:$G$503,2,FALSE)),"",VLOOKUP($A92,'Summary - New'!$E$2:$G$503,2,FALSE))</f>
        <v>SmartCode 10 Touch (Solid BronzeBrass)</v>
      </c>
      <c r="D92" s="31">
        <f>IF(ISBLANK(VLOOKUP($A92,'Summary - New'!$E$2:$G$503,3,FALSE)),"",VLOOKUP($A92,'Summary - New'!$E$2:$G$503,3,FALSE))</f>
        <v>30</v>
      </c>
      <c r="E92" s="9">
        <f>COUNTIF('Summary - Old'!$E$2:$E$263,$A92)</f>
        <v>3</v>
      </c>
      <c r="F92" s="9" t="str">
        <f>IF(ISBLANK(VLOOKUP($A92,'Summary - Old'!$E$2:$G$263,2,FALSE)),"",VLOOKUP($A92,'Summary - Old'!$E$2:$G$263,2,FALSE))</f>
        <v>SmartCode 10 Touch (Solid BronzeBrass)</v>
      </c>
      <c r="G92" s="31">
        <f>IF(ISBLANK(VLOOKUP($A92,'Summary - Old'!$E$2:$G$263,3,FALSE)),"",VLOOKUP($A92,'Summary - Old'!$E$2:$G$263,3,FALSE))</f>
        <v>30</v>
      </c>
      <c r="H92" s="9" t="str">
        <f t="shared" si="1"/>
        <v>Same</v>
      </c>
    </row>
    <row r="93" spans="1:8" x14ac:dyDescent="0.25">
      <c r="A93" s="35" t="s">
        <v>70</v>
      </c>
      <c r="B93" s="30">
        <f>COUNTIF('Summary - New'!$E$2:$E$503,$A93)</f>
        <v>1</v>
      </c>
      <c r="C93" s="8" t="str">
        <f>IF(ISBLANK(VLOOKUP($A93,'Summary - New'!$E$2:$G$503,2,FALSE)),"",VLOOKUP($A93,'Summary - New'!$E$2:$G$503,2,FALSE))</f>
        <v>SmartCode 10 Touch (Nickel Satin)</v>
      </c>
      <c r="D93" s="31">
        <f>IF(ISBLANK(VLOOKUP($A93,'Summary - New'!$E$2:$G$503,3,FALSE)),"",VLOOKUP($A93,'Summary - New'!$E$2:$G$503,3,FALSE))</f>
        <v>30</v>
      </c>
      <c r="E93" s="9">
        <f>COUNTIF('Summary - Old'!$E$2:$E$263,$A93)</f>
        <v>3</v>
      </c>
      <c r="F93" s="9" t="str">
        <f>IF(ISBLANK(VLOOKUP($A93,'Summary - Old'!$E$2:$G$263,2,FALSE)),"",VLOOKUP($A93,'Summary - Old'!$E$2:$G$263,2,FALSE))</f>
        <v>SmartCode 10 Touch (Nickel Satin)</v>
      </c>
      <c r="G93" s="31">
        <f>IF(ISBLANK(VLOOKUP($A93,'Summary - Old'!$E$2:$G$263,3,FALSE)),"",VLOOKUP($A93,'Summary - Old'!$E$2:$G$263,3,FALSE))</f>
        <v>30</v>
      </c>
      <c r="H93" s="9" t="str">
        <f t="shared" si="1"/>
        <v>Same</v>
      </c>
    </row>
    <row r="94" spans="1:8" x14ac:dyDescent="0.25">
      <c r="A94" s="35" t="s">
        <v>71</v>
      </c>
      <c r="B94" s="30">
        <f>COUNTIF('Summary - New'!$E$2:$E$503,$A94)</f>
        <v>1</v>
      </c>
      <c r="C94" s="8" t="str">
        <f>IF(ISBLANK(VLOOKUP($A94,'Summary - New'!$E$2:$G$503,2,FALSE)),"",VLOOKUP($A94,'Summary - New'!$E$2:$G$503,2,FALSE))</f>
        <v>SmartCode 10 Touch (Venetian Bronze)</v>
      </c>
      <c r="D94" s="31">
        <f>IF(ISBLANK(VLOOKUP($A94,'Summary - New'!$E$2:$G$503,3,FALSE)),"",VLOOKUP($A94,'Summary - New'!$E$2:$G$503,3,FALSE))</f>
        <v>30</v>
      </c>
      <c r="E94" s="9">
        <f>COUNTIF('Summary - Old'!$E$2:$E$263,$A94)</f>
        <v>3</v>
      </c>
      <c r="F94" s="9" t="str">
        <f>IF(ISBLANK(VLOOKUP($A94,'Summary - Old'!$E$2:$G$263,2,FALSE)),"",VLOOKUP($A94,'Summary - Old'!$E$2:$G$263,2,FALSE))</f>
        <v>SmartCode 10 Touch (Venetian Bronze)</v>
      </c>
      <c r="G94" s="31">
        <f>IF(ISBLANK(VLOOKUP($A94,'Summary - Old'!$E$2:$G$263,3,FALSE)),"",VLOOKUP($A94,'Summary - Old'!$E$2:$G$263,3,FALSE))</f>
        <v>30</v>
      </c>
      <c r="H94" s="9" t="str">
        <f t="shared" si="1"/>
        <v>Same</v>
      </c>
    </row>
    <row r="95" spans="1:8" x14ac:dyDescent="0.25">
      <c r="A95" s="35" t="s">
        <v>72</v>
      </c>
      <c r="B95" s="30">
        <f>COUNTIF('Summary - New'!$E$2:$E$503,$A95)</f>
        <v>1</v>
      </c>
      <c r="C95" s="8" t="str">
        <f>IF(ISBLANK(VLOOKUP($A95,'Summary - New'!$E$2:$G$503,2,FALSE)),"",VLOOKUP($A95,'Summary - New'!$E$2:$G$503,2,FALSE))</f>
        <v>Thermostat</v>
      </c>
      <c r="D95" s="31">
        <f>IF(ISBLANK(VLOOKUP($A95,'Summary - New'!$E$2:$G$503,3,FALSE)),"",VLOOKUP($A95,'Summary - New'!$E$2:$G$503,3,FALSE))</f>
        <v>30</v>
      </c>
      <c r="E95" s="9">
        <f>COUNTIF('Summary - Old'!$E$2:$E$263,$A95)</f>
        <v>3</v>
      </c>
      <c r="F95" s="9" t="str">
        <f>IF(ISBLANK(VLOOKUP($A95,'Summary - Old'!$E$2:$G$263,2,FALSE)),"",VLOOKUP($A95,'Summary - Old'!$E$2:$G$263,2,FALSE))</f>
        <v>Thermostat</v>
      </c>
      <c r="G95" s="31">
        <f>IF(ISBLANK(VLOOKUP($A95,'Summary - Old'!$E$2:$G$263,3,FALSE)),"",VLOOKUP($A95,'Summary - Old'!$E$2:$G$263,3,FALSE))</f>
        <v>30</v>
      </c>
      <c r="H95" s="9" t="str">
        <f t="shared" si="1"/>
        <v>Same</v>
      </c>
    </row>
    <row r="96" spans="1:8" x14ac:dyDescent="0.25">
      <c r="A96" s="35" t="s">
        <v>73</v>
      </c>
      <c r="B96" s="30">
        <f>COUNTIF('Summary - New'!$E$2:$E$503,$A96)</f>
        <v>1</v>
      </c>
      <c r="C96" s="8" t="str">
        <f>IF(ISBLANK(VLOOKUP($A96,'Summary - New'!$E$2:$G$503,2,FALSE)),"",VLOOKUP($A96,'Summary - New'!$E$2:$G$503,2,FALSE))</f>
        <v>Garage Door Opener</v>
      </c>
      <c r="D96" s="31">
        <f>IF(ISBLANK(VLOOKUP($A96,'Summary - New'!$E$2:$G$503,3,FALSE)),"",VLOOKUP($A96,'Summary - New'!$E$2:$G$503,3,FALSE))</f>
        <v>30</v>
      </c>
      <c r="E96" s="9">
        <f>COUNTIF('Summary - Old'!$E$2:$E$263,$A96)</f>
        <v>3</v>
      </c>
      <c r="F96" s="9" t="str">
        <f>IF(ISBLANK(VLOOKUP($A96,'Summary - Old'!$E$2:$G$263,2,FALSE)),"",VLOOKUP($A96,'Summary - Old'!$E$2:$G$263,2,FALSE))</f>
        <v>Garage Door Opener</v>
      </c>
      <c r="G96" s="31">
        <f>IF(ISBLANK(VLOOKUP($A96,'Summary - Old'!$E$2:$G$263,3,FALSE)),"",VLOOKUP($A96,'Summary - Old'!$E$2:$G$263,3,FALSE))</f>
        <v>30</v>
      </c>
      <c r="H96" s="9" t="str">
        <f t="shared" si="1"/>
        <v>Same</v>
      </c>
    </row>
    <row r="97" spans="1:8" x14ac:dyDescent="0.25">
      <c r="A97" s="35" t="s">
        <v>74</v>
      </c>
      <c r="B97" s="30">
        <f>COUNTIF('Summary - New'!$E$2:$E$503,$A97)</f>
        <v>1</v>
      </c>
      <c r="C97" s="8" t="str">
        <f>IF(ISBLANK(VLOOKUP($A97,'Summary - New'!$E$2:$G$503,2,FALSE)),"",VLOOKUP($A97,'Summary - New'!$E$2:$G$503,2,FALSE))</f>
        <v>Image Sensor</v>
      </c>
      <c r="D97" s="31">
        <f>IF(ISBLANK(VLOOKUP($A97,'Summary - New'!$E$2:$G$503,3,FALSE)),"",VLOOKUP($A97,'Summary - New'!$E$2:$G$503,3,FALSE))</f>
        <v>30</v>
      </c>
      <c r="E97" s="9">
        <f>COUNTIF('Summary - Old'!$E$2:$E$263,$A97)</f>
        <v>3</v>
      </c>
      <c r="F97" s="9" t="str">
        <f>IF(ISBLANK(VLOOKUP($A97,'Summary - Old'!$E$2:$G$263,2,FALSE)),"",VLOOKUP($A97,'Summary - Old'!$E$2:$G$263,2,FALSE))</f>
        <v>Image Sensor</v>
      </c>
      <c r="G97" s="31">
        <f>IF(ISBLANK(VLOOKUP($A97,'Summary - Old'!$E$2:$G$263,3,FALSE)),"",VLOOKUP($A97,'Summary - Old'!$E$2:$G$263,3,FALSE))</f>
        <v>30</v>
      </c>
      <c r="H97" s="9" t="str">
        <f t="shared" si="1"/>
        <v>Same</v>
      </c>
    </row>
    <row r="98" spans="1:8" x14ac:dyDescent="0.25">
      <c r="A98" s="35" t="s">
        <v>75</v>
      </c>
      <c r="B98" s="30">
        <f>COUNTIF('Summary - New'!$E$2:$E$503,$A98)</f>
        <v>1</v>
      </c>
      <c r="C98" s="8" t="str">
        <f>IF(ISBLANK(VLOOKUP($A98,'Summary - New'!$E$2:$G$503,2,FALSE)),"",VLOOKUP($A98,'Summary - New'!$E$2:$G$503,2,FALSE))</f>
        <v>Light Bulb</v>
      </c>
      <c r="D98" s="31">
        <f>IF(ISBLANK(VLOOKUP($A98,'Summary - New'!$E$2:$G$503,3,FALSE)),"",VLOOKUP($A98,'Summary - New'!$E$2:$G$503,3,FALSE))</f>
        <v>7.5</v>
      </c>
      <c r="E98" s="9">
        <f>COUNTIF('Summary - Old'!$E$2:$E$263,$A98)</f>
        <v>3</v>
      </c>
      <c r="F98" s="9" t="str">
        <f>IF(ISBLANK(VLOOKUP($A98,'Summary - Old'!$E$2:$G$263,2,FALSE)),"",VLOOKUP($A98,'Summary - Old'!$E$2:$G$263,2,FALSE))</f>
        <v>Light Bulb</v>
      </c>
      <c r="G98" s="31">
        <f>IF(ISBLANK(VLOOKUP($A98,'Summary - Old'!$E$2:$G$263,3,FALSE)),"",VLOOKUP($A98,'Summary - Old'!$E$2:$G$263,3,FALSE))</f>
        <v>7.5</v>
      </c>
      <c r="H98" s="9" t="str">
        <f t="shared" si="1"/>
        <v>Same</v>
      </c>
    </row>
    <row r="99" spans="1:8" x14ac:dyDescent="0.25">
      <c r="A99" s="35" t="s">
        <v>76</v>
      </c>
      <c r="B99" s="30">
        <f>COUNTIF('Summary - New'!$E$2:$E$503,$A99)</f>
        <v>1</v>
      </c>
      <c r="C99" s="8" t="str">
        <f>IF(ISBLANK(VLOOKUP($A99,'Summary - New'!$E$2:$G$503,2,FALSE)),"",VLOOKUP($A99,'Summary - New'!$E$2:$G$503,2,FALSE))</f>
        <v>Lamp Module</v>
      </c>
      <c r="D99" s="31">
        <f>IF(ISBLANK(VLOOKUP($A99,'Summary - New'!$E$2:$G$503,3,FALSE)),"",VLOOKUP($A99,'Summary - New'!$E$2:$G$503,3,FALSE))</f>
        <v>30</v>
      </c>
      <c r="E99" s="9">
        <f>COUNTIF('Summary - Old'!$E$2:$E$263,$A99)</f>
        <v>3</v>
      </c>
      <c r="F99" s="9" t="str">
        <f>IF(ISBLANK(VLOOKUP($A99,'Summary - Old'!$E$2:$G$263,2,FALSE)),"",VLOOKUP($A99,'Summary - Old'!$E$2:$G$263,2,FALSE))</f>
        <v>Lamp Module</v>
      </c>
      <c r="G99" s="31">
        <f>IF(ISBLANK(VLOOKUP($A99,'Summary - Old'!$E$2:$G$263,3,FALSE)),"",VLOOKUP($A99,'Summary - Old'!$E$2:$G$263,3,FALSE))</f>
        <v>30</v>
      </c>
      <c r="H99" s="9" t="str">
        <f t="shared" si="1"/>
        <v>Same</v>
      </c>
    </row>
    <row r="100" spans="1:8" x14ac:dyDescent="0.25">
      <c r="A100" s="35" t="s">
        <v>77</v>
      </c>
      <c r="B100" s="30">
        <f>COUNTIF('Summary - New'!$E$2:$E$503,$A100)</f>
        <v>1</v>
      </c>
      <c r="C100" s="8" t="str">
        <f>IF(ISBLANK(VLOOKUP($A100,'Summary - New'!$E$2:$G$503,2,FALSE)),"",VLOOKUP($A100,'Summary - New'!$E$2:$G$503,2,FALSE))</f>
        <v>Appliance Module</v>
      </c>
      <c r="D100" s="31">
        <f>IF(ISBLANK(VLOOKUP($A100,'Summary - New'!$E$2:$G$503,3,FALSE)),"",VLOOKUP($A100,'Summary - New'!$E$2:$G$503,3,FALSE))</f>
        <v>30</v>
      </c>
      <c r="E100" s="9">
        <f>COUNTIF('Summary - Old'!$E$2:$E$263,$A100)</f>
        <v>3</v>
      </c>
      <c r="F100" s="9" t="str">
        <f>IF(ISBLANK(VLOOKUP($A100,'Summary - Old'!$E$2:$G$263,2,FALSE)),"",VLOOKUP($A100,'Summary - Old'!$E$2:$G$263,2,FALSE))</f>
        <v>Appliance Module</v>
      </c>
      <c r="G100" s="31">
        <f>IF(ISBLANK(VLOOKUP($A100,'Summary - Old'!$E$2:$G$263,3,FALSE)),"",VLOOKUP($A100,'Summary - Old'!$E$2:$G$263,3,FALSE))</f>
        <v>30</v>
      </c>
      <c r="H100" s="9" t="str">
        <f t="shared" si="1"/>
        <v>Same</v>
      </c>
    </row>
    <row r="101" spans="1:8" x14ac:dyDescent="0.25">
      <c r="A101" s="35" t="s">
        <v>78</v>
      </c>
      <c r="B101" s="30">
        <f>COUNTIF('Summary - New'!$E$2:$E$503,$A101)</f>
        <v>1</v>
      </c>
      <c r="C101" s="8" t="str">
        <f>IF(ISBLANK(VLOOKUP($A101,'Summary - New'!$E$2:$G$503,2,FALSE)),"",VLOOKUP($A101,'Summary - New'!$E$2:$G$503,2,FALSE))</f>
        <v>Google Home</v>
      </c>
      <c r="D101" s="31">
        <f>IF(ISBLANK(VLOOKUP($A101,'Summary - New'!$E$2:$G$503,3,FALSE)),"",VLOOKUP($A101,'Summary - New'!$E$2:$G$503,3,FALSE))</f>
        <v>30</v>
      </c>
      <c r="E101" s="9">
        <f>COUNTIF('Summary - Old'!$E$2:$E$263,$A101)</f>
        <v>3</v>
      </c>
      <c r="F101" s="9" t="str">
        <f>IF(ISBLANK(VLOOKUP($A101,'Summary - Old'!$E$2:$G$263,2,FALSE)),"",VLOOKUP($A101,'Summary - Old'!$E$2:$G$263,2,FALSE))</f>
        <v>Google Home</v>
      </c>
      <c r="G101" s="31">
        <f>IF(ISBLANK(VLOOKUP($A101,'Summary - Old'!$E$2:$G$263,3,FALSE)),"",VLOOKUP($A101,'Summary - Old'!$E$2:$G$263,3,FALSE))</f>
        <v>30</v>
      </c>
      <c r="H101" s="9" t="str">
        <f t="shared" si="1"/>
        <v>Same</v>
      </c>
    </row>
    <row r="102" spans="1:8" x14ac:dyDescent="0.25">
      <c r="A102" s="35" t="s">
        <v>380</v>
      </c>
      <c r="B102" s="37">
        <f>COUNTIF('Summary - New'!$E$2:$E$503,$A102)</f>
        <v>2</v>
      </c>
      <c r="C102" s="8" t="str">
        <f>IF(ISBLANK(VLOOKUP($A102,'Summary - New'!$E$2:$G$503,2,FALSE)),"",VLOOKUP($A102,'Summary - New'!$E$2:$G$503,2,FALSE))</f>
        <v>H/W 2GIG_2TB Stream Video Recorder (SVR)</v>
      </c>
      <c r="D102" s="31">
        <f>IF(ISBLANK(VLOOKUP($A102,'Summary - New'!$E$2:$G$503,3,FALSE)),"",VLOOKUP($A102,'Summary - New'!$E$2:$G$503,3,FALSE))</f>
        <v>30</v>
      </c>
      <c r="E102" s="9">
        <f>COUNTIF('Summary - Old'!$E$2:$E$263,$A102)</f>
        <v>2</v>
      </c>
      <c r="F102" s="9" t="str">
        <f>IF(ISBLANK(VLOOKUP($A102,'Summary - Old'!$E$2:$G$263,2,FALSE)),"",VLOOKUP($A102,'Summary - Old'!$E$2:$G$263,2,FALSE))</f>
        <v>2 TB SVR</v>
      </c>
      <c r="G102" s="31">
        <f>IF(ISBLANK(VLOOKUP($A102,'Summary - Old'!$E$2:$G$263,3,FALSE)),"",VLOOKUP($A102,'Summary - Old'!$E$2:$G$263,3,FALSE))</f>
        <v>30</v>
      </c>
      <c r="H102" s="9" t="str">
        <f t="shared" si="1"/>
        <v>Modified (Description)</v>
      </c>
    </row>
    <row r="103" spans="1:8" x14ac:dyDescent="0.25">
      <c r="A103" s="35" t="s">
        <v>349</v>
      </c>
      <c r="B103" s="30">
        <f>COUNTIF('Summary - New'!$E$2:$E$503,$A103)</f>
        <v>1</v>
      </c>
      <c r="C103" s="8" t="str">
        <f>IF(ISBLANK(VLOOKUP($A103,'Summary - New'!$E$2:$G$503,2,FALSE)),"",VLOOKUP($A103,'Summary - New'!$E$2:$G$503,2,FALSE))</f>
        <v>8 zone expander</v>
      </c>
      <c r="D103" s="31">
        <f>IF(ISBLANK(VLOOKUP($A103,'Summary - New'!$E$2:$G$503,3,FALSE)),"",VLOOKUP($A103,'Summary - New'!$E$2:$G$503,3,FALSE))</f>
        <v>30</v>
      </c>
      <c r="E103" s="9">
        <f>COUNTIF('Summary - Old'!$E$2:$E$263,$A103)</f>
        <v>1</v>
      </c>
      <c r="F103" s="9" t="str">
        <f>IF(ISBLANK(VLOOKUP($A103,'Summary - Old'!$E$2:$G$263,2,FALSE)),"",VLOOKUP($A103,'Summary - Old'!$E$2:$G$263,2,FALSE))</f>
        <v>8 zone expander</v>
      </c>
      <c r="G103" s="31">
        <f>IF(ISBLANK(VLOOKUP($A103,'Summary - Old'!$E$2:$G$263,3,FALSE)),"",VLOOKUP($A103,'Summary - Old'!$E$2:$G$263,3,FALSE))</f>
        <v>30</v>
      </c>
      <c r="H103" s="9" t="str">
        <f t="shared" si="1"/>
        <v>Same</v>
      </c>
    </row>
    <row r="104" spans="1:8" x14ac:dyDescent="0.25">
      <c r="A104" s="35" t="s">
        <v>357</v>
      </c>
      <c r="B104" s="30">
        <f>COUNTIF('Summary - New'!$E$2:$E$503,$A104)</f>
        <v>1</v>
      </c>
      <c r="C104" s="8" t="str">
        <f>IF(ISBLANK(VLOOKUP($A104,'Summary - New'!$E$2:$G$503,2,FALSE)),"",VLOOKUP($A104,'Summary - New'!$E$2:$G$503,2,FALSE))</f>
        <v>wireless 5828-fixed English-requires K0991 5VDC plug-in and</v>
      </c>
      <c r="D104" s="31">
        <f>IF(ISBLANK(VLOOKUP($A104,'Summary - New'!$E$2:$G$503,3,FALSE)),"",VLOOKUP($A104,'Summary - New'!$E$2:$G$503,3,FALSE))</f>
        <v>30</v>
      </c>
      <c r="E104" s="9">
        <f>COUNTIF('Summary - Old'!$E$2:$E$263,$A104)</f>
        <v>1</v>
      </c>
      <c r="F104" s="9" t="str">
        <f>IF(ISBLANK(VLOOKUP($A104,'Summary - Old'!$E$2:$G$263,2,FALSE)),"",VLOOKUP($A104,'Summary - Old'!$E$2:$G$263,2,FALSE))</f>
        <v>wireless 5828-fixed English-requires K0991 5VDC plug-in and</v>
      </c>
      <c r="G104" s="31" t="str">
        <f>IF(ISBLANK(VLOOKUP($A104,'Summary - Old'!$E$2:$G$263,3,FALSE)),"",VLOOKUP($A104,'Summary - Old'!$E$2:$G$263,3,FALSE))</f>
        <v/>
      </c>
      <c r="H104" s="9" t="str">
        <f t="shared" si="1"/>
        <v>Modified (Duration)</v>
      </c>
    </row>
    <row r="105" spans="1:8" x14ac:dyDescent="0.25">
      <c r="A105" s="35" t="s">
        <v>528</v>
      </c>
      <c r="B105" s="30">
        <f>COUNTIF('Summary - New'!$E$2:$E$503,$A105)</f>
        <v>1</v>
      </c>
      <c r="C105" s="8" t="str">
        <f>IF(ISBLANK(VLOOKUP($A105,'Summary - New'!$E$2:$G$503,2,FALSE)),"",VLOOKUP($A105,'Summary - New'!$E$2:$G$503,2,FALSE))</f>
        <v>2nd wired keypad-fixed English</v>
      </c>
      <c r="D105" s="31">
        <f>IF(ISBLANK(VLOOKUP($A105,'Summary - New'!$E$2:$G$503,3,FALSE)),"",VLOOKUP($A105,'Summary - New'!$E$2:$G$503,3,FALSE))</f>
        <v>30</v>
      </c>
      <c r="E105" s="9">
        <f>COUNTIF('Summary - Old'!$E$2:$E$263,$A105)</f>
        <v>1</v>
      </c>
      <c r="F105" s="9" t="str">
        <f>IF(ISBLANK(VLOOKUP($A105,'Summary - Old'!$E$2:$G$263,2,FALSE)),"",VLOOKUP($A105,'Summary - Old'!$E$2:$G$263,2,FALSE))</f>
        <v>2nd wired keypad-fixed English</v>
      </c>
      <c r="G105" s="31">
        <f>IF(ISBLANK(VLOOKUP($A105,'Summary - Old'!$E$2:$G$263,3,FALSE)),"",VLOOKUP($A105,'Summary - Old'!$E$2:$G$263,3,FALSE))</f>
        <v>30</v>
      </c>
      <c r="H105" s="9" t="str">
        <f t="shared" si="1"/>
        <v>Same</v>
      </c>
    </row>
    <row r="106" spans="1:8" x14ac:dyDescent="0.25">
      <c r="A106" s="35" t="s">
        <v>365</v>
      </c>
      <c r="B106" s="30">
        <f>COUNTIF('Summary - New'!$E$2:$E$503,$A106)</f>
        <v>1</v>
      </c>
      <c r="C106" s="8" t="str">
        <f>IF(ISBLANK(VLOOKUP($A106,'Summary - New'!$E$2:$G$503,2,FALSE)),"",VLOOKUP($A106,'Summary - New'!$E$2:$G$503,2,FALSE))</f>
        <v>Alpha keypad PGM Tool</v>
      </c>
      <c r="D106" s="31">
        <f>IF(ISBLANK(VLOOKUP($A106,'Summary - New'!$E$2:$G$503,3,FALSE)),"",VLOOKUP($A106,'Summary - New'!$E$2:$G$503,3,FALSE))</f>
        <v>0</v>
      </c>
      <c r="E106" s="9">
        <f>COUNTIF('Summary - Old'!$E$2:$E$263,$A106)</f>
        <v>1</v>
      </c>
      <c r="F106" s="9" t="str">
        <f>IF(ISBLANK(VLOOKUP($A106,'Summary - Old'!$E$2:$G$263,2,FALSE)),"",VLOOKUP($A106,'Summary - Old'!$E$2:$G$263,2,FALSE))</f>
        <v>Alpha keypad PGM Tool</v>
      </c>
      <c r="G106" s="31" t="str">
        <f>IF(ISBLANK(VLOOKUP($A106,'Summary - Old'!$E$2:$G$263,3,FALSE)),"",VLOOKUP($A106,'Summary - Old'!$E$2:$G$263,3,FALSE))</f>
        <v>n/a</v>
      </c>
      <c r="H106" s="9" t="str">
        <f t="shared" si="1"/>
        <v>Modified (Duration)</v>
      </c>
    </row>
    <row r="107" spans="1:8" x14ac:dyDescent="0.25">
      <c r="A107" s="35" t="s">
        <v>346</v>
      </c>
      <c r="B107" s="30">
        <f>COUNTIF('Summary - New'!$E$2:$E$503,$A107)</f>
        <v>1</v>
      </c>
      <c r="C107" s="8" t="str">
        <f>IF(ISBLANK(VLOOKUP($A107,'Summary - New'!$E$2:$G$503,2,FALSE)),"",VLOOKUP($A107,'Summary - New'!$E$2:$G$503,2,FALSE))</f>
        <v>16VAC Transformer</v>
      </c>
      <c r="D107" s="31">
        <f>IF(ISBLANK(VLOOKUP($A107,'Summary - New'!$E$2:$G$503,3,FALSE)),"",VLOOKUP($A107,'Summary - New'!$E$2:$G$503,3,FALSE))</f>
        <v>15</v>
      </c>
      <c r="E107" s="9">
        <f>COUNTIF('Summary - Old'!$E$2:$E$263,$A107)</f>
        <v>1</v>
      </c>
      <c r="F107" s="9" t="str">
        <f>IF(ISBLANK(VLOOKUP($A107,'Summary - Old'!$E$2:$G$263,2,FALSE)),"",VLOOKUP($A107,'Summary - Old'!$E$2:$G$263,2,FALSE))</f>
        <v>16VAC Transformer</v>
      </c>
      <c r="G107" s="31">
        <f>IF(ISBLANK(VLOOKUP($A107,'Summary - Old'!$E$2:$G$263,3,FALSE)),"",VLOOKUP($A107,'Summary - Old'!$E$2:$G$263,3,FALSE))</f>
        <v>15</v>
      </c>
      <c r="H107" s="9" t="str">
        <f t="shared" si="1"/>
        <v>Same</v>
      </c>
    </row>
    <row r="108" spans="1:8" x14ac:dyDescent="0.25">
      <c r="A108" s="35" t="s">
        <v>351</v>
      </c>
      <c r="B108" s="30">
        <f>COUNTIF('Summary - New'!$E$2:$E$503,$A108)</f>
        <v>1</v>
      </c>
      <c r="C108" s="8" t="str">
        <f>IF(ISBLANK(VLOOKUP($A108,'Summary - New'!$E$2:$G$503,2,FALSE)),"",VLOOKUP($A108,'Summary - New'!$E$2:$G$503,2,FALSE))</f>
        <v>Wireless CO</v>
      </c>
      <c r="D108" s="31">
        <f>IF(ISBLANK(VLOOKUP($A108,'Summary - New'!$E$2:$G$503,3,FALSE)),"",VLOOKUP($A108,'Summary - New'!$E$2:$G$503,3,FALSE))</f>
        <v>7.5</v>
      </c>
      <c r="E108" s="9">
        <f>COUNTIF('Summary - Old'!$E$2:$E$263,$A108)</f>
        <v>1</v>
      </c>
      <c r="F108" s="9" t="str">
        <f>IF(ISBLANK(VLOOKUP($A108,'Summary - Old'!$E$2:$G$263,2,FALSE)),"",VLOOKUP($A108,'Summary - Old'!$E$2:$G$263,2,FALSE))</f>
        <v>Wireless CO</v>
      </c>
      <c r="G108" s="31">
        <f>IF(ISBLANK(VLOOKUP($A108,'Summary - Old'!$E$2:$G$263,3,FALSE)),"",VLOOKUP($A108,'Summary - Old'!$E$2:$G$263,3,FALSE))</f>
        <v>7.5</v>
      </c>
      <c r="H108" s="9" t="str">
        <f t="shared" si="1"/>
        <v>Same</v>
      </c>
    </row>
    <row r="109" spans="1:8" x14ac:dyDescent="0.25">
      <c r="A109" s="35" t="s">
        <v>352</v>
      </c>
      <c r="B109" s="30">
        <f>COUNTIF('Summary - New'!$E$2:$E$503,$A109)</f>
        <v>1</v>
      </c>
      <c r="C109" s="8" t="str">
        <f>IF(ISBLANK(VLOOKUP($A109,'Summary - New'!$E$2:$G$503,2,FALSE)),"",VLOOKUP($A109,'Summary - New'!$E$2:$G$503,2,FALSE))</f>
        <v>smoke/co combo</v>
      </c>
      <c r="D109" s="31">
        <f>IF(ISBLANK(VLOOKUP($A109,'Summary - New'!$E$2:$G$503,3,FALSE)),"",VLOOKUP($A109,'Summary - New'!$E$2:$G$503,3,FALSE))</f>
        <v>7.5</v>
      </c>
      <c r="E109" s="9">
        <f>COUNTIF('Summary - Old'!$E$2:$E$263,$A109)</f>
        <v>1</v>
      </c>
      <c r="F109" s="9" t="str">
        <f>IF(ISBLANK(VLOOKUP($A109,'Summary - Old'!$E$2:$G$263,2,FALSE)),"",VLOOKUP($A109,'Summary - Old'!$E$2:$G$263,2,FALSE))</f>
        <v>smoke/co combo</v>
      </c>
      <c r="G109" s="31">
        <f>IF(ISBLANK(VLOOKUP($A109,'Summary - Old'!$E$2:$G$263,3,FALSE)),"",VLOOKUP($A109,'Summary - Old'!$E$2:$G$263,3,FALSE))</f>
        <v>7.5</v>
      </c>
      <c r="H109" s="9" t="str">
        <f t="shared" si="1"/>
        <v>Same</v>
      </c>
    </row>
    <row r="110" spans="1:8" x14ac:dyDescent="0.25">
      <c r="A110" s="35" t="s">
        <v>353</v>
      </c>
      <c r="B110" s="30">
        <f>COUNTIF('Summary - New'!$E$2:$E$503,$A110)</f>
        <v>1</v>
      </c>
      <c r="C110" s="8" t="str">
        <f>IF(ISBLANK(VLOOKUP($A110,'Summary - New'!$E$2:$G$503,2,FALSE)),"",VLOOKUP($A110,'Summary - New'!$E$2:$G$503,2,FALSE))</f>
        <v>Honeywell Door/Window Transmitter</v>
      </c>
      <c r="D110" s="31">
        <f>IF(ISBLANK(VLOOKUP($A110,'Summary - New'!$E$2:$G$503,3,FALSE)),"",VLOOKUP($A110,'Summary - New'!$E$2:$G$503,3,FALSE))</f>
        <v>7.5</v>
      </c>
      <c r="E110" s="9">
        <f>COUNTIF('Summary - Old'!$E$2:$E$263,$A110)</f>
        <v>1</v>
      </c>
      <c r="F110" s="9" t="str">
        <f>IF(ISBLANK(VLOOKUP($A110,'Summary - Old'!$E$2:$G$263,2,FALSE)),"",VLOOKUP($A110,'Summary - Old'!$E$2:$G$263,2,FALSE))</f>
        <v>Honeywell Door/Window Transmitter</v>
      </c>
      <c r="G110" s="31">
        <f>IF(ISBLANK(VLOOKUP($A110,'Summary - Old'!$E$2:$G$263,3,FALSE)),"",VLOOKUP($A110,'Summary - Old'!$E$2:$G$263,3,FALSE))</f>
        <v>7.5</v>
      </c>
      <c r="H110" s="9" t="str">
        <f t="shared" si="1"/>
        <v>Same</v>
      </c>
    </row>
    <row r="111" spans="1:8" x14ac:dyDescent="0.25">
      <c r="A111" s="35" t="s">
        <v>355</v>
      </c>
      <c r="B111" s="30">
        <f>COUNTIF('Summary - New'!$E$2:$E$503,$A111)</f>
        <v>1</v>
      </c>
      <c r="C111" s="8" t="str">
        <f>IF(ISBLANK(VLOOKUP($A111,'Summary - New'!$E$2:$G$503,2,FALSE)),"",VLOOKUP($A111,'Summary - New'!$E$2:$G$503,2,FALSE))</f>
        <v>1-button wireless panic</v>
      </c>
      <c r="D111" s="31">
        <f>IF(ISBLANK(VLOOKUP($A111,'Summary - New'!$E$2:$G$503,3,FALSE)),"",VLOOKUP($A111,'Summary - New'!$E$2:$G$503,3,FALSE))</f>
        <v>7.5</v>
      </c>
      <c r="E111" s="9">
        <f>COUNTIF('Summary - Old'!$E$2:$E$263,$A111)</f>
        <v>1</v>
      </c>
      <c r="F111" s="9" t="str">
        <f>IF(ISBLANK(VLOOKUP($A111,'Summary - Old'!$E$2:$G$263,2,FALSE)),"",VLOOKUP($A111,'Summary - Old'!$E$2:$G$263,2,FALSE))</f>
        <v>1-button wireless panic</v>
      </c>
      <c r="G111" s="31">
        <f>IF(ISBLANK(VLOOKUP($A111,'Summary - Old'!$E$2:$G$263,3,FALSE)),"",VLOOKUP($A111,'Summary - Old'!$E$2:$G$263,3,FALSE))</f>
        <v>7.5</v>
      </c>
      <c r="H111" s="9" t="str">
        <f t="shared" si="1"/>
        <v>Same</v>
      </c>
    </row>
    <row r="112" spans="1:8" x14ac:dyDescent="0.25">
      <c r="A112" s="35" t="s">
        <v>358</v>
      </c>
      <c r="B112" s="30">
        <f>COUNTIF('Summary - New'!$E$2:$E$503,$A112)</f>
        <v>1</v>
      </c>
      <c r="C112" s="8" t="str">
        <f>IF(ISBLANK(VLOOKUP($A112,'Summary - New'!$E$2:$G$503,2,FALSE)),"",VLOOKUP($A112,'Summary - New'!$E$2:$G$503,2,FALSE))</f>
        <v>4 button keyfob</v>
      </c>
      <c r="D112" s="31">
        <f>IF(ISBLANK(VLOOKUP($A112,'Summary - New'!$E$2:$G$503,3,FALSE)),"",VLOOKUP($A112,'Summary - New'!$E$2:$G$503,3,FALSE))</f>
        <v>7.5</v>
      </c>
      <c r="E112" s="9">
        <f>COUNTIF('Summary - Old'!$E$2:$E$263,$A112)</f>
        <v>1</v>
      </c>
      <c r="F112" s="9" t="str">
        <f>IF(ISBLANK(VLOOKUP($A112,'Summary - Old'!$E$2:$G$263,2,FALSE)),"",VLOOKUP($A112,'Summary - Old'!$E$2:$G$263,2,FALSE))</f>
        <v>4 button keyfob</v>
      </c>
      <c r="G112" s="31">
        <f>IF(ISBLANK(VLOOKUP($A112,'Summary - Old'!$E$2:$G$263,3,FALSE)),"",VLOOKUP($A112,'Summary - Old'!$E$2:$G$263,3,FALSE))</f>
        <v>7.5</v>
      </c>
      <c r="H112" s="9" t="str">
        <f t="shared" si="1"/>
        <v>Same</v>
      </c>
    </row>
    <row r="113" spans="1:8" x14ac:dyDescent="0.25">
      <c r="A113" s="35" t="s">
        <v>360</v>
      </c>
      <c r="B113" s="30">
        <f>COUNTIF('Summary - New'!$E$2:$E$503,$A113)</f>
        <v>1</v>
      </c>
      <c r="C113" s="8" t="str">
        <f>IF(ISBLANK(VLOOKUP($A113,'Summary - New'!$E$2:$G$503,2,FALSE)),"",VLOOKUP($A113,'Summary - New'!$E$2:$G$503,2,FALSE))</f>
        <v>HW Keypad with RF Reciever-Fixed English</v>
      </c>
      <c r="D113" s="31">
        <f>IF(ISBLANK(VLOOKUP($A113,'Summary - New'!$E$2:$G$503,3,FALSE)),"",VLOOKUP($A113,'Summary - New'!$E$2:$G$503,3,FALSE))</f>
        <v>30</v>
      </c>
      <c r="E113" s="9">
        <f>COUNTIF('Summary - Old'!$E$2:$E$263,$A113)</f>
        <v>1</v>
      </c>
      <c r="F113" s="9" t="str">
        <f>IF(ISBLANK(VLOOKUP($A113,'Summary - Old'!$E$2:$G$263,2,FALSE)),"",VLOOKUP($A113,'Summary - Old'!$E$2:$G$263,2,FALSE))</f>
        <v>HW Keypad with RF Reciever-Fixed English</v>
      </c>
      <c r="G113" s="31">
        <f>IF(ISBLANK(VLOOKUP($A113,'Summary - Old'!$E$2:$G$263,3,FALSE)),"",VLOOKUP($A113,'Summary - Old'!$E$2:$G$263,3,FALSE))</f>
        <v>30</v>
      </c>
      <c r="H113" s="9" t="str">
        <f t="shared" si="1"/>
        <v>Same</v>
      </c>
    </row>
    <row r="114" spans="1:8" x14ac:dyDescent="0.25">
      <c r="A114" s="35" t="s">
        <v>362</v>
      </c>
      <c r="B114" s="30">
        <f>COUNTIF('Summary - New'!$E$2:$E$503,$A114)</f>
        <v>1</v>
      </c>
      <c r="C114" s="8" t="str">
        <f>IF(ISBLANK(VLOOKUP($A114,'Summary - New'!$E$2:$G$503,2,FALSE)),"",VLOOKUP($A114,'Summary - New'!$E$2:$G$503,2,FALSE))</f>
        <v>HW Keypad with RF Reciever(French)</v>
      </c>
      <c r="D114" s="31">
        <f>IF(ISBLANK(VLOOKUP($A114,'Summary - New'!$E$2:$G$503,3,FALSE)),"",VLOOKUP($A114,'Summary - New'!$E$2:$G$503,3,FALSE))</f>
        <v>30</v>
      </c>
      <c r="E114" s="9">
        <f>COUNTIF('Summary - Old'!$E$2:$E$263,$A114)</f>
        <v>1</v>
      </c>
      <c r="F114" s="9" t="str">
        <f>IF(ISBLANK(VLOOKUP($A114,'Summary - Old'!$E$2:$G$263,2,FALSE)),"",VLOOKUP($A114,'Summary - Old'!$E$2:$G$263,2,FALSE))</f>
        <v>HW Keypad with RF Reciever(French)</v>
      </c>
      <c r="G114" s="31">
        <f>IF(ISBLANK(VLOOKUP($A114,'Summary - Old'!$E$2:$G$263,3,FALSE)),"",VLOOKUP($A114,'Summary - Old'!$E$2:$G$263,3,FALSE))</f>
        <v>30</v>
      </c>
      <c r="H114" s="9" t="str">
        <f t="shared" si="1"/>
        <v>Same</v>
      </c>
    </row>
    <row r="115" spans="1:8" x14ac:dyDescent="0.25">
      <c r="A115" s="35" t="s">
        <v>242</v>
      </c>
      <c r="B115" s="30">
        <f>COUNTIF('Summary - New'!$E$2:$E$503,$A115)</f>
        <v>1</v>
      </c>
      <c r="C115" s="8" t="str">
        <f>IF(ISBLANK(VLOOKUP($A115,'Summary - New'!$E$2:$G$503,2,FALSE)),"",VLOOKUP($A115,'Summary - New'!$E$2:$G$503,2,FALSE))</f>
        <v>Power Series ADC SEM100 3G Telus Sys</v>
      </c>
      <c r="D115" s="31">
        <f>IF(ISBLANK(VLOOKUP($A115,'Summary - New'!$E$2:$G$503,3,FALSE)),"",VLOOKUP($A115,'Summary - New'!$E$2:$G$503,3,FALSE))</f>
        <v>165</v>
      </c>
      <c r="E115" s="9">
        <f>COUNTIF('Summary - Old'!$E$2:$E$263,$A115)</f>
        <v>1</v>
      </c>
      <c r="F115" s="9" t="str">
        <f>IF(ISBLANK(VLOOKUP($A115,'Summary - Old'!$E$2:$G$263,2,FALSE)),"",VLOOKUP($A115,'Summary - Old'!$E$2:$G$263,2,FALSE))</f>
        <v>Power Series ADC SEM100 3G Telus Sys</v>
      </c>
      <c r="G115" s="31">
        <f>IF(ISBLANK(VLOOKUP($A115,'Summary - Old'!$E$2:$G$263,3,FALSE)),"",VLOOKUP($A115,'Summary - Old'!$E$2:$G$263,3,FALSE))</f>
        <v>165</v>
      </c>
      <c r="H115" s="9" t="str">
        <f t="shared" si="1"/>
        <v>Same</v>
      </c>
    </row>
    <row r="116" spans="1:8" x14ac:dyDescent="0.25">
      <c r="A116" s="35" t="s">
        <v>229</v>
      </c>
      <c r="B116" s="30">
        <f>COUNTIF('Summary - New'!$E$2:$E$503,$A116)</f>
        <v>1</v>
      </c>
      <c r="C116" s="8" t="str">
        <f>IF(ISBLANK(VLOOKUP($A116,'Summary - New'!$E$2:$G$503,2,FALSE)),"",VLOOKUP($A116,'Summary - New'!$E$2:$G$503,2,FALSE))</f>
        <v>SEM  Gateway Vista Telus</v>
      </c>
      <c r="D116" s="31">
        <f>IF(ISBLANK(VLOOKUP($A116,'Summary - New'!$E$2:$G$503,3,FALSE)),"",VLOOKUP($A116,'Summary - New'!$E$2:$G$503,3,FALSE))</f>
        <v>165</v>
      </c>
      <c r="E116" s="9">
        <f>COUNTIF('Summary - Old'!$E$2:$E$263,$A116)</f>
        <v>1</v>
      </c>
      <c r="F116" s="9" t="str">
        <f>IF(ISBLANK(VLOOKUP($A116,'Summary - Old'!$E$2:$G$263,2,FALSE)),"",VLOOKUP($A116,'Summary - Old'!$E$2:$G$263,2,FALSE))</f>
        <v>SEM  Gateway Vista Telus</v>
      </c>
      <c r="G116" s="31">
        <f>IF(ISBLANK(VLOOKUP($A116,'Summary - Old'!$E$2:$G$263,3,FALSE)),"",VLOOKUP($A116,'Summary - Old'!$E$2:$G$263,3,FALSE))</f>
        <v>165</v>
      </c>
      <c r="H116" s="9" t="str">
        <f t="shared" si="1"/>
        <v>Same</v>
      </c>
    </row>
    <row r="117" spans="1:8" x14ac:dyDescent="0.25">
      <c r="A117" s="35" t="s">
        <v>345</v>
      </c>
      <c r="B117" s="30">
        <f>COUNTIF('Summary - New'!$E$2:$E$503,$A117)</f>
        <v>1</v>
      </c>
      <c r="C117" s="8" t="str">
        <f>IF(ISBLANK(VLOOKUP($A117,'Summary - New'!$E$2:$G$503,2,FALSE)),"",VLOOKUP($A117,'Summary - New'!$E$2:$G$503,2,FALSE))</f>
        <v>ADC-SEM210PS</v>
      </c>
      <c r="D117" s="31">
        <f>IF(ISBLANK(VLOOKUP($A117,'Summary - New'!$E$2:$G$503,3,FALSE)),"",VLOOKUP($A117,'Summary - New'!$E$2:$G$503,3,FALSE))</f>
        <v>165</v>
      </c>
      <c r="E117" s="9">
        <f>COUNTIF('Summary - Old'!$E$2:$E$263,$A117)</f>
        <v>1</v>
      </c>
      <c r="F117" s="9" t="str">
        <f>IF(ISBLANK(VLOOKUP($A117,'Summary - Old'!$E$2:$G$263,2,FALSE)),"",VLOOKUP($A117,'Summary - Old'!$E$2:$G$263,2,FALSE))</f>
        <v>ADC-SEM210PS</v>
      </c>
      <c r="G117" s="31">
        <f>IF(ISBLANK(VLOOKUP($A117,'Summary - Old'!$E$2:$G$263,3,FALSE)),"",VLOOKUP($A117,'Summary - Old'!$E$2:$G$263,3,FALSE))</f>
        <v>165</v>
      </c>
      <c r="H117" s="9" t="str">
        <f t="shared" si="1"/>
        <v>Same</v>
      </c>
    </row>
    <row r="118" spans="1:8" x14ac:dyDescent="0.25">
      <c r="A118" s="35" t="s">
        <v>368</v>
      </c>
      <c r="B118" s="30">
        <f>COUNTIF('Summary - New'!$E$2:$E$503,$A118)</f>
        <v>1</v>
      </c>
      <c r="C118" s="8" t="str">
        <f>IF(ISBLANK(VLOOKUP($A118,'Summary - New'!$E$2:$G$503,2,FALSE)),"",VLOOKUP($A118,'Summary - New'!$E$2:$G$503,2,FALSE))</f>
        <v>wireless low temp/flood</v>
      </c>
      <c r="D118" s="31">
        <f>IF(ISBLANK(VLOOKUP($A118,'Summary - New'!$E$2:$G$503,3,FALSE)),"",VLOOKUP($A118,'Summary - New'!$E$2:$G$503,3,FALSE))</f>
        <v>7.5</v>
      </c>
      <c r="E118" s="9">
        <f>COUNTIF('Summary - Old'!$E$2:$E$263,$A118)</f>
        <v>1</v>
      </c>
      <c r="F118" s="9" t="str">
        <f>IF(ISBLANK(VLOOKUP($A118,'Summary - Old'!$E$2:$G$263,2,FALSE)),"",VLOOKUP($A118,'Summary - Old'!$E$2:$G$263,2,FALSE))</f>
        <v>wireless low temp/flood</v>
      </c>
      <c r="G118" s="31">
        <f>IF(ISBLANK(VLOOKUP($A118,'Summary - Old'!$E$2:$G$263,3,FALSE)),"",VLOOKUP($A118,'Summary - Old'!$E$2:$G$263,3,FALSE))</f>
        <v>7.5</v>
      </c>
      <c r="H118" s="9" t="str">
        <f t="shared" si="1"/>
        <v>Same</v>
      </c>
    </row>
    <row r="119" spans="1:8" x14ac:dyDescent="0.25">
      <c r="A119" s="35" t="s">
        <v>369</v>
      </c>
      <c r="B119" s="30">
        <f>COUNTIF('Summary - New'!$E$2:$E$503,$A119)</f>
        <v>1</v>
      </c>
      <c r="C119" s="8" t="str">
        <f>IF(ISBLANK(VLOOKUP($A119,'Summary - New'!$E$2:$G$503,2,FALSE)),"",VLOOKUP($A119,'Summary - New'!$E$2:$G$503,2,FALSE))</f>
        <v>2nd wired keypad-fixed French</v>
      </c>
      <c r="D119" s="31">
        <f>IF(ISBLANK(VLOOKUP($A119,'Summary - New'!$E$2:$G$503,3,FALSE)),"",VLOOKUP($A119,'Summary - New'!$E$2:$G$503,3,FALSE))</f>
        <v>30</v>
      </c>
      <c r="E119" s="9">
        <f>COUNTIF('Summary - Old'!$E$2:$E$263,$A119)</f>
        <v>1</v>
      </c>
      <c r="F119" s="9" t="str">
        <f>IF(ISBLANK(VLOOKUP($A119,'Summary - Old'!$E$2:$G$263,2,FALSE)),"",VLOOKUP($A119,'Summary - Old'!$E$2:$G$263,2,FALSE))</f>
        <v>2nd wired keypad-fixed French</v>
      </c>
      <c r="G119" s="31">
        <f>IF(ISBLANK(VLOOKUP($A119,'Summary - Old'!$E$2:$G$263,3,FALSE)),"",VLOOKUP($A119,'Summary - Old'!$E$2:$G$263,3,FALSE))</f>
        <v>30</v>
      </c>
      <c r="H119" s="9" t="str">
        <f t="shared" si="1"/>
        <v>Same</v>
      </c>
    </row>
    <row r="120" spans="1:8" x14ac:dyDescent="0.25">
      <c r="A120" s="35" t="s">
        <v>301</v>
      </c>
      <c r="B120" s="30">
        <f>COUNTIF('Summary - New'!$E$2:$E$503,$A120)</f>
        <v>1</v>
      </c>
      <c r="C120" s="8" t="str">
        <f>IF(ISBLANK(VLOOKUP($A120,'Summary - New'!$E$2:$G$503,2,FALSE)),"",VLOOKUP($A120,'Summary - New'!$E$2:$G$503,2,FALSE))</f>
        <v>BV-300</v>
      </c>
      <c r="D120" s="31">
        <f>IF(ISBLANK(VLOOKUP($A120,'Summary - New'!$E$2:$G$503,3,FALSE)),"",VLOOKUP($A120,'Summary - New'!$E$2:$G$503,3,FALSE))</f>
        <v>7.5</v>
      </c>
      <c r="E120" s="9">
        <f>COUNTIF('Summary - Old'!$E$2:$E$263,$A120)</f>
        <v>1</v>
      </c>
      <c r="F120" s="9" t="str">
        <f>IF(ISBLANK(VLOOKUP($A120,'Summary - Old'!$E$2:$G$263,2,FALSE)),"",VLOOKUP($A120,'Summary - Old'!$E$2:$G$263,2,FALSE))</f>
        <v>BV-300</v>
      </c>
      <c r="G120" s="31" t="str">
        <f>IF(ISBLANK(VLOOKUP($A120,'Summary - Old'!$E$2:$G$263,3,FALSE)),"",VLOOKUP($A120,'Summary - Old'!$E$2:$G$263,3,FALSE))</f>
        <v/>
      </c>
      <c r="H120" s="9" t="str">
        <f t="shared" si="1"/>
        <v>Modified (Duration)</v>
      </c>
    </row>
    <row r="121" spans="1:8" x14ac:dyDescent="0.25">
      <c r="A121" s="35" t="s">
        <v>312</v>
      </c>
      <c r="B121" s="30">
        <f>COUNTIF('Summary - New'!$E$2:$E$503,$A121)</f>
        <v>1</v>
      </c>
      <c r="C121" s="8" t="str">
        <f>IF(ISBLANK(VLOOKUP($A121,'Summary - New'!$E$2:$G$503,2,FALSE)),"",VLOOKUP($A121,'Summary - New'!$E$2:$G$503,2,FALSE))</f>
        <v>Control Panel - Large Panel</v>
      </c>
      <c r="D121" s="31">
        <f>IF(ISBLANK(VLOOKUP($A121,'Summary - New'!$E$2:$G$503,3,FALSE)),"",VLOOKUP($A121,'Summary - New'!$E$2:$G$503,3,FALSE))</f>
        <v>30</v>
      </c>
      <c r="E121" s="9">
        <f>COUNTIF('Summary - Old'!$E$2:$E$263,$A121)</f>
        <v>1</v>
      </c>
      <c r="F121" s="9" t="str">
        <f>IF(ISBLANK(VLOOKUP($A121,'Summary - Old'!$E$2:$G$263,2,FALSE)),"",VLOOKUP($A121,'Summary - Old'!$E$2:$G$263,2,FALSE))</f>
        <v>Control Panel - Large Panel</v>
      </c>
      <c r="G121" s="31" t="str">
        <f>IF(ISBLANK(VLOOKUP($A121,'Summary - Old'!$E$2:$G$263,3,FALSE)),"",VLOOKUP($A121,'Summary - Old'!$E$2:$G$263,3,FALSE))</f>
        <v/>
      </c>
      <c r="H121" s="9" t="str">
        <f t="shared" si="1"/>
        <v>Modified (Duration)</v>
      </c>
    </row>
    <row r="122" spans="1:8" x14ac:dyDescent="0.25">
      <c r="A122" s="35" t="s">
        <v>314</v>
      </c>
      <c r="B122" s="30">
        <f>COUNTIF('Summary - New'!$E$2:$E$503,$A122)</f>
        <v>1</v>
      </c>
      <c r="C122" s="8" t="str">
        <f>IF(ISBLANK(VLOOKUP($A122,'Summary - New'!$E$2:$G$503,2,FALSE)),"",VLOOKUP($A122,'Summary - New'!$E$2:$G$503,2,FALSE))</f>
        <v>ACUITY  HW GB</v>
      </c>
      <c r="D122" s="31">
        <f>IF(ISBLANK(VLOOKUP($A122,'Summary - New'!$E$2:$G$503,3,FALSE)),"",VLOOKUP($A122,'Summary - New'!$E$2:$G$503,3,FALSE))</f>
        <v>7.5</v>
      </c>
      <c r="E122" s="9">
        <f>COUNTIF('Summary - Old'!$E$2:$E$263,$A122)</f>
        <v>1</v>
      </c>
      <c r="F122" s="9" t="str">
        <f>IF(ISBLANK(VLOOKUP($A122,'Summary - Old'!$E$2:$G$263,2,FALSE)),"",VLOOKUP($A122,'Summary - Old'!$E$2:$G$263,2,FALSE))</f>
        <v>ACUITY  HW GB</v>
      </c>
      <c r="G122" s="31">
        <f>IF(ISBLANK(VLOOKUP($A122,'Summary - Old'!$E$2:$G$263,3,FALSE)),"",VLOOKUP($A122,'Summary - Old'!$E$2:$G$263,3,FALSE))</f>
        <v>7.5</v>
      </c>
      <c r="H122" s="9" t="str">
        <f t="shared" si="1"/>
        <v>Same</v>
      </c>
    </row>
    <row r="123" spans="1:8" x14ac:dyDescent="0.25">
      <c r="A123" s="35" t="s">
        <v>302</v>
      </c>
      <c r="B123" s="30">
        <f>COUNTIF('Summary - New'!$E$2:$E$503,$A123)</f>
        <v>1</v>
      </c>
      <c r="C123" s="8" t="str">
        <f>IF(ISBLANK(VLOOKUP($A123,'Summary - New'!$E$2:$G$503,2,FALSE)),"",VLOOKUP($A123,'Summary - New'!$E$2:$G$503,2,FALSE))</f>
        <v>Ceiling mount HW GB</v>
      </c>
      <c r="D123" s="31">
        <f>IF(ISBLANK(VLOOKUP($A123,'Summary - New'!$E$2:$G$503,3,FALSE)),"",VLOOKUP($A123,'Summary - New'!$E$2:$G$503,3,FALSE))</f>
        <v>7.5</v>
      </c>
      <c r="E123" s="9">
        <f>COUNTIF('Summary - Old'!$E$2:$E$263,$A123)</f>
        <v>1</v>
      </c>
      <c r="F123" s="9" t="str">
        <f>IF(ISBLANK(VLOOKUP($A123,'Summary - Old'!$E$2:$G$263,2,FALSE)),"",VLOOKUP($A123,'Summary - Old'!$E$2:$G$263,2,FALSE))</f>
        <v>Ceiling mount HW GB</v>
      </c>
      <c r="G123" s="31">
        <f>IF(ISBLANK(VLOOKUP($A123,'Summary - Old'!$E$2:$G$263,3,FALSE)),"",VLOOKUP($A123,'Summary - Old'!$E$2:$G$263,3,FALSE))</f>
        <v>7.5</v>
      </c>
      <c r="H123" s="9" t="str">
        <f t="shared" si="1"/>
        <v>Same</v>
      </c>
    </row>
    <row r="124" spans="1:8" x14ac:dyDescent="0.25">
      <c r="A124" s="35" t="s">
        <v>315</v>
      </c>
      <c r="B124" s="30">
        <f>COUNTIF('Summary - New'!$E$2:$E$503,$A124)</f>
        <v>1</v>
      </c>
      <c r="C124" s="8" t="str">
        <f>IF(ISBLANK(VLOOKUP($A124,'Summary - New'!$E$2:$G$503,2,FALSE)),"",VLOOKUP($A124,'Summary - New'!$E$2:$G$503,2,FALSE))</f>
        <v>slim line wireless contact</v>
      </c>
      <c r="D124" s="31">
        <f>IF(ISBLANK(VLOOKUP($A124,'Summary - New'!$E$2:$G$503,3,FALSE)),"",VLOOKUP($A124,'Summary - New'!$E$2:$G$503,3,FALSE))</f>
        <v>7.5</v>
      </c>
      <c r="E124" s="9">
        <f>COUNTIF('Summary - Old'!$E$2:$E$263,$A124)</f>
        <v>1</v>
      </c>
      <c r="F124" s="9" t="str">
        <f>IF(ISBLANK(VLOOKUP($A124,'Summary - Old'!$E$2:$G$263,2,FALSE)),"",VLOOKUP($A124,'Summary - Old'!$E$2:$G$263,2,FALSE))</f>
        <v>slim line wireless contact</v>
      </c>
      <c r="G124" s="31">
        <f>IF(ISBLANK(VLOOKUP($A124,'Summary - Old'!$E$2:$G$263,3,FALSE)),"",VLOOKUP($A124,'Summary - Old'!$E$2:$G$263,3,FALSE))</f>
        <v>7.5</v>
      </c>
      <c r="H124" s="9" t="str">
        <f t="shared" si="1"/>
        <v>Same</v>
      </c>
    </row>
    <row r="125" spans="1:8" x14ac:dyDescent="0.25">
      <c r="A125" s="35" t="s">
        <v>316</v>
      </c>
      <c r="B125" s="30">
        <f>COUNTIF('Summary - New'!$E$2:$E$503,$A125)</f>
        <v>1</v>
      </c>
      <c r="C125" s="8" t="str">
        <f>IF(ISBLANK(VLOOKUP($A125,'Summary - New'!$E$2:$G$503,2,FALSE)),"",VLOOKUP($A125,'Summary - New'!$E$2:$G$503,2,FALSE))</f>
        <v>2 wire smoke</v>
      </c>
      <c r="D125" s="31">
        <f>IF(ISBLANK(VLOOKUP($A125,'Summary - New'!$E$2:$G$503,3,FALSE)),"",VLOOKUP($A125,'Summary - New'!$E$2:$G$503,3,FALSE))</f>
        <v>7.5</v>
      </c>
      <c r="E125" s="9">
        <f>COUNTIF('Summary - Old'!$E$2:$E$263,$A125)</f>
        <v>1</v>
      </c>
      <c r="F125" s="9" t="str">
        <f>IF(ISBLANK(VLOOKUP($A125,'Summary - Old'!$E$2:$G$263,2,FALSE)),"",VLOOKUP($A125,'Summary - Old'!$E$2:$G$263,2,FALSE))</f>
        <v>2 wire smoke</v>
      </c>
      <c r="G125" s="31">
        <f>IF(ISBLANK(VLOOKUP($A125,'Summary - Old'!$E$2:$G$263,3,FALSE)),"",VLOOKUP($A125,'Summary - Old'!$E$2:$G$263,3,FALSE))</f>
        <v>7.5</v>
      </c>
      <c r="H125" s="9" t="str">
        <f t="shared" si="1"/>
        <v>Same</v>
      </c>
    </row>
    <row r="126" spans="1:8" x14ac:dyDescent="0.25">
      <c r="A126" s="35" t="s">
        <v>317</v>
      </c>
      <c r="B126" s="30">
        <f>COUNTIF('Summary - New'!$E$2:$E$503,$A126)</f>
        <v>1</v>
      </c>
      <c r="C126" s="8" t="str">
        <f>IF(ISBLANK(VLOOKUP($A126,'Summary - New'!$E$2:$G$503,2,FALSE)),"",VLOOKUP($A126,'Summary - New'!$E$2:$G$503,2,FALSE))</f>
        <v>HW smoke-4 wire</v>
      </c>
      <c r="D126" s="31">
        <f>IF(ISBLANK(VLOOKUP($A126,'Summary - New'!$E$2:$G$503,3,FALSE)),"",VLOOKUP($A126,'Summary - New'!$E$2:$G$503,3,FALSE))</f>
        <v>7.5</v>
      </c>
      <c r="E126" s="9">
        <f>COUNTIF('Summary - Old'!$E$2:$E$263,$A126)</f>
        <v>1</v>
      </c>
      <c r="F126" s="9" t="str">
        <f>IF(ISBLANK(VLOOKUP($A126,'Summary - Old'!$E$2:$G$263,2,FALSE)),"",VLOOKUP($A126,'Summary - Old'!$E$2:$G$263,2,FALSE))</f>
        <v>HW smoke-4 wire</v>
      </c>
      <c r="G126" s="31">
        <f>IF(ISBLANK(VLOOKUP($A126,'Summary - Old'!$E$2:$G$263,3,FALSE)),"",VLOOKUP($A126,'Summary - Old'!$E$2:$G$263,3,FALSE))</f>
        <v>7.5</v>
      </c>
      <c r="H126" s="9" t="str">
        <f t="shared" si="1"/>
        <v>Same</v>
      </c>
    </row>
    <row r="127" spans="1:8" x14ac:dyDescent="0.25">
      <c r="A127" s="35" t="s">
        <v>319</v>
      </c>
      <c r="B127" s="30">
        <f>COUNTIF('Summary - New'!$E$2:$E$503,$A127)</f>
        <v>1</v>
      </c>
      <c r="C127" s="8" t="str">
        <f>IF(ISBLANK(VLOOKUP($A127,'Summary - New'!$E$2:$G$503,2,FALSE)),"",VLOOKUP($A127,'Summary - New'!$E$2:$G$503,2,FALSE))</f>
        <v>LC100-HW motion-pet immune-55lbs</v>
      </c>
      <c r="D127" s="31">
        <f>IF(ISBLANK(VLOOKUP($A127,'Summary - New'!$E$2:$G$503,3,FALSE)),"",VLOOKUP($A127,'Summary - New'!$E$2:$G$503,3,FALSE))</f>
        <v>7.5</v>
      </c>
      <c r="E127" s="9">
        <f>COUNTIF('Summary - Old'!$E$2:$E$263,$A127)</f>
        <v>1</v>
      </c>
      <c r="F127" s="9" t="str">
        <f>IF(ISBLANK(VLOOKUP($A127,'Summary - Old'!$E$2:$G$263,2,FALSE)),"",VLOOKUP($A127,'Summary - Old'!$E$2:$G$263,2,FALSE))</f>
        <v>LC100-HW motion-pet immune-55lbs</v>
      </c>
      <c r="G127" s="31">
        <f>IF(ISBLANK(VLOOKUP($A127,'Summary - Old'!$E$2:$G$263,3,FALSE)),"",VLOOKUP($A127,'Summary - Old'!$E$2:$G$263,3,FALSE))</f>
        <v>7.5</v>
      </c>
      <c r="H127" s="9" t="str">
        <f t="shared" si="1"/>
        <v>Same</v>
      </c>
    </row>
    <row r="128" spans="1:8" x14ac:dyDescent="0.25">
      <c r="A128" s="35" t="s">
        <v>320</v>
      </c>
      <c r="B128" s="30">
        <f>COUNTIF('Summary - New'!$E$2:$E$503,$A128)</f>
        <v>1</v>
      </c>
      <c r="C128" s="8" t="str">
        <f>IF(ISBLANK(VLOOKUP($A128,'Summary - New'!$E$2:$G$503,2,FALSE)),"",VLOOKUP($A128,'Summary - New'!$E$2:$G$503,2,FALSE))</f>
        <v>6 zone control panel</v>
      </c>
      <c r="D128" s="31">
        <f>IF(ISBLANK(VLOOKUP($A128,'Summary - New'!$E$2:$G$503,3,FALSE)),"",VLOOKUP($A128,'Summary - New'!$E$2:$G$503,3,FALSE))</f>
        <v>30</v>
      </c>
      <c r="E128" s="9">
        <f>COUNTIF('Summary - Old'!$E$2:$E$263,$A128)</f>
        <v>1</v>
      </c>
      <c r="F128" s="9" t="str">
        <f>IF(ISBLANK(VLOOKUP($A128,'Summary - Old'!$E$2:$G$263,2,FALSE)),"",VLOOKUP($A128,'Summary - Old'!$E$2:$G$263,2,FALSE))</f>
        <v>6 zone control panel</v>
      </c>
      <c r="G128" s="31" t="str">
        <f>IF(ISBLANK(VLOOKUP($A128,'Summary - Old'!$E$2:$G$263,3,FALSE)),"",VLOOKUP($A128,'Summary - Old'!$E$2:$G$263,3,FALSE))</f>
        <v/>
      </c>
      <c r="H128" s="9" t="str">
        <f t="shared" si="1"/>
        <v>Modified (Duration)</v>
      </c>
    </row>
    <row r="129" spans="1:8" x14ac:dyDescent="0.25">
      <c r="A129" s="35" t="s">
        <v>303</v>
      </c>
      <c r="B129" s="30">
        <f>COUNTIF('Summary - New'!$E$2:$E$503,$A129)</f>
        <v>1</v>
      </c>
      <c r="C129" s="8" t="str">
        <f>IF(ISBLANK(VLOOKUP($A129,'Summary - New'!$E$2:$G$503,2,FALSE)),"",VLOOKUP($A129,'Summary - New'!$E$2:$G$503,2,FALSE))</f>
        <v>8-64 ZONE CONTROL panel</v>
      </c>
      <c r="D129" s="31">
        <f>IF(ISBLANK(VLOOKUP($A129,'Summary - New'!$E$2:$G$503,3,FALSE)),"",VLOOKUP($A129,'Summary - New'!$E$2:$G$503,3,FALSE))</f>
        <v>30</v>
      </c>
      <c r="E129" s="9">
        <f>COUNTIF('Summary - Old'!$E$2:$E$263,$A129)</f>
        <v>1</v>
      </c>
      <c r="F129" s="9" t="str">
        <f>IF(ISBLANK(VLOOKUP($A129,'Summary - Old'!$E$2:$G$263,2,FALSE)),"",VLOOKUP($A129,'Summary - Old'!$E$2:$G$263,2,FALSE))</f>
        <v>8-64 ZONE CONTROL panel</v>
      </c>
      <c r="G129" s="31" t="str">
        <f>IF(ISBLANK(VLOOKUP($A129,'Summary - Old'!$E$2:$G$263,3,FALSE)),"",VLOOKUP($A129,'Summary - Old'!$E$2:$G$263,3,FALSE))</f>
        <v/>
      </c>
      <c r="H129" s="9" t="str">
        <f t="shared" si="1"/>
        <v>Modified (Duration)</v>
      </c>
    </row>
    <row r="130" spans="1:8" x14ac:dyDescent="0.25">
      <c r="A130" s="35" t="s">
        <v>276</v>
      </c>
      <c r="B130" s="30">
        <f>COUNTIF('Summary - New'!$E$2:$E$503,$A130)</f>
        <v>1</v>
      </c>
      <c r="C130" s="8" t="str">
        <f>IF(ISBLANK(VLOOKUP($A130,'Summary - New'!$E$2:$G$503,2,FALSE)),"",VLOOKUP($A130,'Summary - New'!$E$2:$G$503,2,FALSE))</f>
        <v>8 Hardwire zone expander</v>
      </c>
      <c r="D130" s="31">
        <f>IF(ISBLANK(VLOOKUP($A130,'Summary - New'!$E$2:$G$503,3,FALSE)),"",VLOOKUP($A130,'Summary - New'!$E$2:$G$503,3,FALSE))</f>
        <v>30</v>
      </c>
      <c r="E130" s="9">
        <f>COUNTIF('Summary - Old'!$E$2:$E$263,$A130)</f>
        <v>1</v>
      </c>
      <c r="F130" s="9" t="str">
        <f>IF(ISBLANK(VLOOKUP($A130,'Summary - Old'!$E$2:$G$263,2,FALSE)),"",VLOOKUP($A130,'Summary - Old'!$E$2:$G$263,2,FALSE))</f>
        <v>8 Hardwire zone expander</v>
      </c>
      <c r="G130" s="31">
        <f>IF(ISBLANK(VLOOKUP($A130,'Summary - Old'!$E$2:$G$263,3,FALSE)),"",VLOOKUP($A130,'Summary - Old'!$E$2:$G$263,3,FALSE))</f>
        <v>30</v>
      </c>
      <c r="H130" s="9" t="str">
        <f t="shared" si="1"/>
        <v>Same</v>
      </c>
    </row>
    <row r="131" spans="1:8" x14ac:dyDescent="0.25">
      <c r="A131" s="35" t="s">
        <v>321</v>
      </c>
      <c r="B131" s="30">
        <f>COUNTIF('Summary - New'!$E$2:$E$503,$A131)</f>
        <v>1</v>
      </c>
      <c r="C131" s="8" t="str">
        <f>IF(ISBLANK(VLOOKUP($A131,'Summary - New'!$E$2:$G$503,2,FALSE)),"",VLOOKUP($A131,'Summary - New'!$E$2:$G$503,2,FALSE))</f>
        <v>64 z alpha keypad</v>
      </c>
      <c r="D131" s="31">
        <f>IF(ISBLANK(VLOOKUP($A131,'Summary - New'!$E$2:$G$503,3,FALSE)),"",VLOOKUP($A131,'Summary - New'!$E$2:$G$503,3,FALSE))</f>
        <v>30</v>
      </c>
      <c r="E131" s="9">
        <f>COUNTIF('Summary - Old'!$E$2:$E$263,$A131)</f>
        <v>1</v>
      </c>
      <c r="F131" s="9" t="str">
        <f>IF(ISBLANK(VLOOKUP($A131,'Summary - Old'!$E$2:$G$263,2,FALSE)),"",VLOOKUP($A131,'Summary - Old'!$E$2:$G$263,2,FALSE))</f>
        <v>64 z alpha keypad</v>
      </c>
      <c r="G131" s="31">
        <f>IF(ISBLANK(VLOOKUP($A131,'Summary - Old'!$E$2:$G$263,3,FALSE)),"",VLOOKUP($A131,'Summary - Old'!$E$2:$G$263,3,FALSE))</f>
        <v>30</v>
      </c>
      <c r="H131" s="9" t="str">
        <f t="shared" ref="H131:H194" si="2">IF((OR(ISERROR(F131),ISERROR(G131))),"Added",IF((OR(ISERROR(C131),ISERROR(D131))),"Removed",IF((AND(C131&lt;&gt;F131,D131=G131)),"Modified (Description)",IF((AND(C131=F131,D131&lt;&gt;G131)),"Modified (Duration)",IF((AND(C131&lt;&gt;F131,D131&lt;&gt;G131)),"Modified (Description/Duration)",IF((AND(C131=F131,D131=G131)),"Same","Unknown"))))))</f>
        <v>Same</v>
      </c>
    </row>
    <row r="132" spans="1:8" x14ac:dyDescent="0.25">
      <c r="A132" s="35" t="s">
        <v>323</v>
      </c>
      <c r="B132" s="30">
        <f>COUNTIF('Summary - New'!$E$2:$E$503,$A132)</f>
        <v>1</v>
      </c>
      <c r="C132" s="8" t="str">
        <f>IF(ISBLANK(VLOOKUP($A132,'Summary - New'!$E$2:$G$503,2,FALSE)),"",VLOOKUP($A132,'Summary - New'!$E$2:$G$503,2,FALSE))</f>
        <v>PK5501 picture Icon</v>
      </c>
      <c r="D132" s="31">
        <f>IF(ISBLANK(VLOOKUP($A132,'Summary - New'!$E$2:$G$503,3,FALSE)),"",VLOOKUP($A132,'Summary - New'!$E$2:$G$503,3,FALSE))</f>
        <v>30</v>
      </c>
      <c r="E132" s="9">
        <f>COUNTIF('Summary - Old'!$E$2:$E$263,$A132)</f>
        <v>1</v>
      </c>
      <c r="F132" s="9" t="str">
        <f>IF(ISBLANK(VLOOKUP($A132,'Summary - Old'!$E$2:$G$263,2,FALSE)),"",VLOOKUP($A132,'Summary - Old'!$E$2:$G$263,2,FALSE))</f>
        <v>PK5501 picture Icon</v>
      </c>
      <c r="G132" s="31" t="str">
        <f>IF(ISBLANK(VLOOKUP($A132,'Summary - Old'!$E$2:$G$263,3,FALSE)),"",VLOOKUP($A132,'Summary - Old'!$E$2:$G$263,3,FALSE))</f>
        <v/>
      </c>
      <c r="H132" s="9" t="str">
        <f t="shared" si="2"/>
        <v>Modified (Duration)</v>
      </c>
    </row>
    <row r="133" spans="1:8" x14ac:dyDescent="0.25">
      <c r="A133" s="35" t="s">
        <v>304</v>
      </c>
      <c r="B133" s="30">
        <f>COUNTIF('Summary - New'!$E$2:$E$503,$A133)</f>
        <v>1</v>
      </c>
      <c r="C133" s="8" t="str">
        <f>IF(ISBLANK(VLOOKUP($A133,'Summary - New'!$E$2:$G$503,2,FALSE)),"",VLOOKUP($A133,'Summary - New'!$E$2:$G$503,2,FALSE))</f>
        <v>32 z wireless receiver</v>
      </c>
      <c r="D133" s="31">
        <f>IF(ISBLANK(VLOOKUP($A133,'Summary - New'!$E$2:$G$503,3,FALSE)),"",VLOOKUP($A133,'Summary - New'!$E$2:$G$503,3,FALSE))</f>
        <v>30</v>
      </c>
      <c r="E133" s="9">
        <f>COUNTIF('Summary - Old'!$E$2:$E$263,$A133)</f>
        <v>1</v>
      </c>
      <c r="F133" s="9" t="str">
        <f>IF(ISBLANK(VLOOKUP($A133,'Summary - Old'!$E$2:$G$263,2,FALSE)),"",VLOOKUP($A133,'Summary - Old'!$E$2:$G$263,2,FALSE))</f>
        <v>32 z wireless receiver</v>
      </c>
      <c r="G133" s="31" t="str">
        <f>IF(ISBLANK(VLOOKUP($A133,'Summary - Old'!$E$2:$G$263,3,FALSE)),"",VLOOKUP($A133,'Summary - Old'!$E$2:$G$263,3,FALSE))</f>
        <v/>
      </c>
      <c r="H133" s="9" t="str">
        <f t="shared" si="2"/>
        <v>Modified (Duration)</v>
      </c>
    </row>
    <row r="134" spans="1:8" x14ac:dyDescent="0.25">
      <c r="A134" s="35" t="s">
        <v>325</v>
      </c>
      <c r="B134" s="30">
        <f>COUNTIF('Summary - New'!$E$2:$E$503,$A134)</f>
        <v>1</v>
      </c>
      <c r="C134" s="8" t="str">
        <f>IF(ISBLANK(VLOOKUP($A134,'Summary - New'!$E$2:$G$503,2,FALSE)),"",VLOOKUP($A134,'Summary - New'!$E$2:$G$503,2,FALSE))</f>
        <v>64Z ALPA wireless keypad</v>
      </c>
      <c r="D134" s="31">
        <f>IF(ISBLANK(VLOOKUP($A134,'Summary - New'!$E$2:$G$503,3,FALSE)),"",VLOOKUP($A134,'Summary - New'!$E$2:$G$503,3,FALSE))</f>
        <v>30</v>
      </c>
      <c r="E134" s="9">
        <f>COUNTIF('Summary - Old'!$E$2:$E$263,$A134)</f>
        <v>1</v>
      </c>
      <c r="F134" s="9" t="str">
        <f>IF(ISBLANK(VLOOKUP($A134,'Summary - Old'!$E$2:$G$263,2,FALSE)),"",VLOOKUP($A134,'Summary - Old'!$E$2:$G$263,2,FALSE))</f>
        <v>64Z ALPA wireless keypad</v>
      </c>
      <c r="G134" s="31">
        <f>IF(ISBLANK(VLOOKUP($A134,'Summary - Old'!$E$2:$G$263,3,FALSE)),"",VLOOKUP($A134,'Summary - Old'!$E$2:$G$263,3,FALSE))</f>
        <v>30</v>
      </c>
      <c r="H134" s="9" t="str">
        <f t="shared" si="2"/>
        <v>Same</v>
      </c>
    </row>
    <row r="135" spans="1:8" x14ac:dyDescent="0.25">
      <c r="A135" s="35" t="s">
        <v>327</v>
      </c>
      <c r="B135" s="30">
        <f>COUNTIF('Summary - New'!$E$2:$E$503,$A135)</f>
        <v>1</v>
      </c>
      <c r="C135" s="8" t="str">
        <f>IF(ISBLANK(VLOOKUP($A135,'Summary - New'!$E$2:$G$503,2,FALSE)),"",VLOOKUP($A135,'Summary - New'!$E$2:$G$503,2,FALSE))</f>
        <v>64Z LCD ICON wireless keypad</v>
      </c>
      <c r="D135" s="31">
        <f>IF(ISBLANK(VLOOKUP($A135,'Summary - New'!$E$2:$G$503,3,FALSE)),"",VLOOKUP($A135,'Summary - New'!$E$2:$G$503,3,FALSE))</f>
        <v>30</v>
      </c>
      <c r="E135" s="9">
        <f>COUNTIF('Summary - Old'!$E$2:$E$263,$A135)</f>
        <v>1</v>
      </c>
      <c r="F135" s="9" t="str">
        <f>IF(ISBLANK(VLOOKUP($A135,'Summary - Old'!$E$2:$G$263,2,FALSE)),"",VLOOKUP($A135,'Summary - Old'!$E$2:$G$263,2,FALSE))</f>
        <v>64Z LCD ICON wireless keypad</v>
      </c>
      <c r="G135" s="31">
        <f>IF(ISBLANK(VLOOKUP($A135,'Summary - Old'!$E$2:$G$263,3,FALSE)),"",VLOOKUP($A135,'Summary - Old'!$E$2:$G$263,3,FALSE))</f>
        <v>30</v>
      </c>
      <c r="H135" s="9" t="str">
        <f t="shared" si="2"/>
        <v>Same</v>
      </c>
    </row>
    <row r="136" spans="1:8" x14ac:dyDescent="0.25">
      <c r="A136" s="35" t="s">
        <v>329</v>
      </c>
      <c r="B136" s="30">
        <f>COUNTIF('Summary - New'!$E$2:$E$503,$A136)</f>
        <v>1</v>
      </c>
      <c r="C136" s="8" t="str">
        <f>IF(ISBLANK(VLOOKUP($A136,'Summary - New'!$E$2:$G$503,2,FALSE)),"",VLOOKUP($A136,'Summary - New'!$E$2:$G$503,2,FALSE))</f>
        <v>wireless Acuity GB</v>
      </c>
      <c r="D136" s="31">
        <f>IF(ISBLANK(VLOOKUP($A136,'Summary - New'!$E$2:$G$503,3,FALSE)),"",VLOOKUP($A136,'Summary - New'!$E$2:$G$503,3,FALSE))</f>
        <v>7.5</v>
      </c>
      <c r="E136" s="9">
        <f>COUNTIF('Summary - Old'!$E$2:$E$263,$A136)</f>
        <v>1</v>
      </c>
      <c r="F136" s="9" t="str">
        <f>IF(ISBLANK(VLOOKUP($A136,'Summary - Old'!$E$2:$G$263,2,FALSE)),"",VLOOKUP($A136,'Summary - Old'!$E$2:$G$263,2,FALSE))</f>
        <v>wireless Acuity GB</v>
      </c>
      <c r="G136" s="31">
        <f>IF(ISBLANK(VLOOKUP($A136,'Summary - Old'!$E$2:$G$263,3,FALSE)),"",VLOOKUP($A136,'Summary - Old'!$E$2:$G$263,3,FALSE))</f>
        <v>7.5</v>
      </c>
      <c r="H136" s="9" t="str">
        <f t="shared" si="2"/>
        <v>Same</v>
      </c>
    </row>
    <row r="137" spans="1:8" x14ac:dyDescent="0.25">
      <c r="A137" s="35" t="s">
        <v>330</v>
      </c>
      <c r="B137" s="30">
        <f>COUNTIF('Summary - New'!$E$2:$E$503,$A137)</f>
        <v>1</v>
      </c>
      <c r="C137" s="8" t="str">
        <f>IF(ISBLANK(VLOOKUP($A137,'Summary - New'!$E$2:$G$503,2,FALSE)),"",VLOOKUP($A137,'Summary - New'!$E$2:$G$503,2,FALSE))</f>
        <v>DSC HW Wireless Motion</v>
      </c>
      <c r="D137" s="31">
        <f>IF(ISBLANK(VLOOKUP($A137,'Summary - New'!$E$2:$G$503,3,FALSE)),"",VLOOKUP($A137,'Summary - New'!$E$2:$G$503,3,FALSE))</f>
        <v>7.5</v>
      </c>
      <c r="E137" s="9">
        <f>COUNTIF('Summary - Old'!$E$2:$E$263,$A137)</f>
        <v>1</v>
      </c>
      <c r="F137" s="9" t="str">
        <f>IF(ISBLANK(VLOOKUP($A137,'Summary - Old'!$E$2:$G$263,2,FALSE)),"",VLOOKUP($A137,'Summary - Old'!$E$2:$G$263,2,FALSE))</f>
        <v>DSC HW Wireless Motion</v>
      </c>
      <c r="G137" s="31">
        <f>IF(ISBLANK(VLOOKUP($A137,'Summary - Old'!$E$2:$G$263,3,FALSE)),"",VLOOKUP($A137,'Summary - Old'!$E$2:$G$263,3,FALSE))</f>
        <v>7.5</v>
      </c>
      <c r="H137" s="9" t="str">
        <f t="shared" si="2"/>
        <v>Same</v>
      </c>
    </row>
    <row r="138" spans="1:8" x14ac:dyDescent="0.25">
      <c r="A138" s="35" t="s">
        <v>331</v>
      </c>
      <c r="B138" s="30">
        <f>COUNTIF('Summary - New'!$E$2:$E$503,$A138)</f>
        <v>1</v>
      </c>
      <c r="C138" s="8" t="str">
        <f>IF(ISBLANK(VLOOKUP($A138,'Summary - New'!$E$2:$G$503,2,FALSE)),"",VLOOKUP($A138,'Summary - New'!$E$2:$G$503,2,FALSE))</f>
        <v>WS4913-wireless CO</v>
      </c>
      <c r="D138" s="31">
        <f>IF(ISBLANK(VLOOKUP($A138,'Summary - New'!$E$2:$G$503,3,FALSE)),"",VLOOKUP($A138,'Summary - New'!$E$2:$G$503,3,FALSE))</f>
        <v>7.5</v>
      </c>
      <c r="E138" s="9">
        <f>COUNTIF('Summary - Old'!$E$2:$E$263,$A138)</f>
        <v>1</v>
      </c>
      <c r="F138" s="9" t="str">
        <f>IF(ISBLANK(VLOOKUP($A138,'Summary - Old'!$E$2:$G$263,2,FALSE)),"",VLOOKUP($A138,'Summary - Old'!$E$2:$G$263,2,FALSE))</f>
        <v>WS4913-wireless CO</v>
      </c>
      <c r="G138" s="31">
        <f>IF(ISBLANK(VLOOKUP($A138,'Summary - Old'!$E$2:$G$263,3,FALSE)),"",VLOOKUP($A138,'Summary - Old'!$E$2:$G$263,3,FALSE))</f>
        <v>7.5</v>
      </c>
      <c r="H138" s="9" t="str">
        <f t="shared" si="2"/>
        <v>Same</v>
      </c>
    </row>
    <row r="139" spans="1:8" x14ac:dyDescent="0.25">
      <c r="A139" s="35" t="s">
        <v>305</v>
      </c>
      <c r="B139" s="30">
        <f>COUNTIF('Summary - New'!$E$2:$E$503,$A139)</f>
        <v>1</v>
      </c>
      <c r="C139" s="8" t="str">
        <f>IF(ISBLANK(VLOOKUP($A139,'Summary - New'!$E$2:$G$503,2,FALSE)),"",VLOOKUP($A139,'Summary - New'!$E$2:$G$503,2,FALSE))</f>
        <v>wireless repeater</v>
      </c>
      <c r="D139" s="31">
        <f>IF(ISBLANK(VLOOKUP($A139,'Summary - New'!$E$2:$G$503,3,FALSE)),"",VLOOKUP($A139,'Summary - New'!$E$2:$G$503,3,FALSE))</f>
        <v>7.5</v>
      </c>
      <c r="E139" s="9">
        <f>COUNTIF('Summary - Old'!$E$2:$E$263,$A139)</f>
        <v>1</v>
      </c>
      <c r="F139" s="9" t="str">
        <f>IF(ISBLANK(VLOOKUP($A139,'Summary - Old'!$E$2:$G$263,2,FALSE)),"",VLOOKUP($A139,'Summary - Old'!$E$2:$G$263,2,FALSE))</f>
        <v>wireless repeater</v>
      </c>
      <c r="G139" s="31">
        <f>IF(ISBLANK(VLOOKUP($A139,'Summary - Old'!$E$2:$G$263,3,FALSE)),"",VLOOKUP($A139,'Summary - Old'!$E$2:$G$263,3,FALSE))</f>
        <v>7.5</v>
      </c>
      <c r="H139" s="9" t="str">
        <f t="shared" si="2"/>
        <v>Same</v>
      </c>
    </row>
    <row r="140" spans="1:8" x14ac:dyDescent="0.25">
      <c r="A140" s="35" t="s">
        <v>307</v>
      </c>
      <c r="B140" s="30">
        <f>COUNTIF('Summary - New'!$E$2:$E$503,$A140)</f>
        <v>1</v>
      </c>
      <c r="C140" s="8" t="str">
        <f>IF(ISBLANK(VLOOKUP($A140,'Summary - New'!$E$2:$G$503,2,FALSE)),"",VLOOKUP($A140,'Summary - New'!$E$2:$G$503,2,FALSE))</f>
        <v>wireless panic/hold-up</v>
      </c>
      <c r="D140" s="31">
        <f>IF(ISBLANK(VLOOKUP($A140,'Summary - New'!$E$2:$G$503,3,FALSE)),"",VLOOKUP($A140,'Summary - New'!$E$2:$G$503,3,FALSE))</f>
        <v>7.5</v>
      </c>
      <c r="E140" s="9">
        <f>COUNTIF('Summary - Old'!$E$2:$E$263,$A140)</f>
        <v>1</v>
      </c>
      <c r="F140" s="9" t="str">
        <f>IF(ISBLANK(VLOOKUP($A140,'Summary - Old'!$E$2:$G$263,2,FALSE)),"",VLOOKUP($A140,'Summary - Old'!$E$2:$G$263,2,FALSE))</f>
        <v>wireless panic/hold-up</v>
      </c>
      <c r="G140" s="31">
        <f>IF(ISBLANK(VLOOKUP($A140,'Summary - Old'!$E$2:$G$263,3,FALSE)),"",VLOOKUP($A140,'Summary - Old'!$E$2:$G$263,3,FALSE))</f>
        <v>7.5</v>
      </c>
      <c r="H140" s="9" t="str">
        <f t="shared" si="2"/>
        <v>Same</v>
      </c>
    </row>
    <row r="141" spans="1:8" x14ac:dyDescent="0.25">
      <c r="A141" s="35" t="s">
        <v>332</v>
      </c>
      <c r="B141" s="30">
        <f>COUNTIF('Summary - New'!$E$2:$E$503,$A141)</f>
        <v>1</v>
      </c>
      <c r="C141" s="8" t="str">
        <f>IF(ISBLANK(VLOOKUP($A141,'Summary - New'!$E$2:$G$503,2,FALSE)),"",VLOOKUP($A141,'Summary - New'!$E$2:$G$503,2,FALSE))</f>
        <v>wireless smoke</v>
      </c>
      <c r="D141" s="31">
        <f>IF(ISBLANK(VLOOKUP($A141,'Summary - New'!$E$2:$G$503,3,FALSE)),"",VLOOKUP($A141,'Summary - New'!$E$2:$G$503,3,FALSE))</f>
        <v>7.5</v>
      </c>
      <c r="E141" s="9">
        <f>COUNTIF('Summary - Old'!$E$2:$E$263,$A141)</f>
        <v>1</v>
      </c>
      <c r="F141" s="9" t="str">
        <f>IF(ISBLANK(VLOOKUP($A141,'Summary - Old'!$E$2:$G$263,2,FALSE)),"",VLOOKUP($A141,'Summary - Old'!$E$2:$G$263,2,FALSE))</f>
        <v>wireless smoke</v>
      </c>
      <c r="G141" s="31">
        <f>IF(ISBLANK(VLOOKUP($A141,'Summary - Old'!$E$2:$G$263,3,FALSE)),"",VLOOKUP($A141,'Summary - Old'!$E$2:$G$263,3,FALSE))</f>
        <v>7.5</v>
      </c>
      <c r="H141" s="9" t="str">
        <f t="shared" si="2"/>
        <v>Same</v>
      </c>
    </row>
    <row r="142" spans="1:8" x14ac:dyDescent="0.25">
      <c r="A142" s="35" t="s">
        <v>333</v>
      </c>
      <c r="B142" s="30">
        <f>COUNTIF('Summary - New'!$E$2:$E$503,$A142)</f>
        <v>1</v>
      </c>
      <c r="C142" s="8" t="str">
        <f>IF(ISBLANK(VLOOKUP($A142,'Summary - New'!$E$2:$G$503,2,FALSE)),"",VLOOKUP($A142,'Summary - New'!$E$2:$G$503,2,FALSE))</f>
        <v>Wireless 4 button keyfob</v>
      </c>
      <c r="D142" s="31">
        <f>IF(ISBLANK(VLOOKUP($A142,'Summary - New'!$E$2:$G$503,3,FALSE)),"",VLOOKUP($A142,'Summary - New'!$E$2:$G$503,3,FALSE))</f>
        <v>7.5</v>
      </c>
      <c r="E142" s="9">
        <f>COUNTIF('Summary - Old'!$E$2:$E$263,$A142)</f>
        <v>1</v>
      </c>
      <c r="F142" s="9" t="str">
        <f>IF(ISBLANK(VLOOKUP($A142,'Summary - Old'!$E$2:$G$263,2,FALSE)),"",VLOOKUP($A142,'Summary - Old'!$E$2:$G$263,2,FALSE))</f>
        <v>Wireless 4 button keyfob</v>
      </c>
      <c r="G142" s="31">
        <f>IF(ISBLANK(VLOOKUP($A142,'Summary - Old'!$E$2:$G$263,3,FALSE)),"",VLOOKUP($A142,'Summary - Old'!$E$2:$G$263,3,FALSE))</f>
        <v>7.5</v>
      </c>
      <c r="H142" s="9" t="str">
        <f t="shared" si="2"/>
        <v>Same</v>
      </c>
    </row>
    <row r="143" spans="1:8" x14ac:dyDescent="0.25">
      <c r="A143" s="35" t="s">
        <v>335</v>
      </c>
      <c r="B143" s="30">
        <f>COUNTIF('Summary - New'!$E$2:$E$503,$A143)</f>
        <v>1</v>
      </c>
      <c r="C143" s="8" t="str">
        <f>IF(ISBLANK(VLOOKUP($A143,'Summary - New'!$E$2:$G$503,2,FALSE)),"",VLOOKUP($A143,'Summary - New'!$E$2:$G$503,2,FALSE))</f>
        <v>DSC wireless contact</v>
      </c>
      <c r="D143" s="31">
        <f>IF(ISBLANK(VLOOKUP($A143,'Summary - New'!$E$2:$G$503,3,FALSE)),"",VLOOKUP($A143,'Summary - New'!$E$2:$G$503,3,FALSE))</f>
        <v>7.5</v>
      </c>
      <c r="E143" s="9">
        <f>COUNTIF('Summary - Old'!$E$2:$E$263,$A143)</f>
        <v>1</v>
      </c>
      <c r="F143" s="9" t="str">
        <f>IF(ISBLANK(VLOOKUP($A143,'Summary - Old'!$E$2:$G$263,2,FALSE)),"",VLOOKUP($A143,'Summary - Old'!$E$2:$G$263,2,FALSE))</f>
        <v>DSC wireless contact</v>
      </c>
      <c r="G143" s="31">
        <f>IF(ISBLANK(VLOOKUP($A143,'Summary - Old'!$E$2:$G$263,3,FALSE)),"",VLOOKUP($A143,'Summary - Old'!$E$2:$G$263,3,FALSE))</f>
        <v>7.5</v>
      </c>
      <c r="H143" s="9" t="str">
        <f t="shared" si="2"/>
        <v>Same</v>
      </c>
    </row>
    <row r="144" spans="1:8" x14ac:dyDescent="0.25">
      <c r="A144" s="35" t="s">
        <v>336</v>
      </c>
      <c r="B144" s="30">
        <f>COUNTIF('Summary - New'!$E$2:$E$503,$A144)</f>
        <v>1</v>
      </c>
      <c r="C144" s="8" t="str">
        <f>IF(ISBLANK(VLOOKUP($A144,'Summary - New'!$E$2:$G$503,2,FALSE)),"",VLOOKUP($A144,'Summary - New'!$E$2:$G$503,2,FALSE))</f>
        <v>WS4985-wireless flood</v>
      </c>
      <c r="D144" s="31">
        <f>IF(ISBLANK(VLOOKUP($A144,'Summary - New'!$E$2:$G$503,3,FALSE)),"",VLOOKUP($A144,'Summary - New'!$E$2:$G$503,3,FALSE))</f>
        <v>7.5</v>
      </c>
      <c r="E144" s="9">
        <f>COUNTIF('Summary - Old'!$E$2:$E$263,$A144)</f>
        <v>1</v>
      </c>
      <c r="F144" s="9" t="str">
        <f>IF(ISBLANK(VLOOKUP($A144,'Summary - Old'!$E$2:$G$263,2,FALSE)),"",VLOOKUP($A144,'Summary - Old'!$E$2:$G$263,2,FALSE))</f>
        <v>WS4985-wireless flood</v>
      </c>
      <c r="G144" s="31">
        <f>IF(ISBLANK(VLOOKUP($A144,'Summary - Old'!$E$2:$G$263,3,FALSE)),"",VLOOKUP($A144,'Summary - Old'!$E$2:$G$263,3,FALSE))</f>
        <v>7.5</v>
      </c>
      <c r="H144" s="9" t="str">
        <f t="shared" si="2"/>
        <v>Same</v>
      </c>
    </row>
    <row r="145" spans="1:8" x14ac:dyDescent="0.25">
      <c r="A145" s="35" t="s">
        <v>337</v>
      </c>
      <c r="B145" s="30">
        <f>COUNTIF('Summary - New'!$E$2:$E$503,$A145)</f>
        <v>1</v>
      </c>
      <c r="C145" s="8" t="str">
        <f>IF(ISBLANK(VLOOKUP($A145,'Summary - New'!$E$2:$G$503,2,FALSE)),"",VLOOKUP($A145,'Summary - New'!$E$2:$G$503,2,FALSE))</f>
        <v>2 way wireless keypad-requires  TR5164-433 transceiver</v>
      </c>
      <c r="D145" s="31">
        <f>IF(ISBLANK(VLOOKUP($A145,'Summary - New'!$E$2:$G$503,3,FALSE)),"",VLOOKUP($A145,'Summary - New'!$E$2:$G$503,3,FALSE))</f>
        <v>30</v>
      </c>
      <c r="E145" s="9">
        <f>COUNTIF('Summary - Old'!$E$2:$E$263,$A145)</f>
        <v>1</v>
      </c>
      <c r="F145" s="9" t="str">
        <f>IF(ISBLANK(VLOOKUP($A145,'Summary - Old'!$E$2:$G$263,2,FALSE)),"",VLOOKUP($A145,'Summary - Old'!$E$2:$G$263,2,FALSE))</f>
        <v>2 way wireless keypad-requires  TR5164-433 transceiver</v>
      </c>
      <c r="G145" s="31" t="str">
        <f>IF(ISBLANK(VLOOKUP($A145,'Summary - Old'!$E$2:$G$263,3,FALSE)),"",VLOOKUP($A145,'Summary - Old'!$E$2:$G$263,3,FALSE))</f>
        <v/>
      </c>
      <c r="H145" s="9" t="str">
        <f t="shared" si="2"/>
        <v>Modified (Duration)</v>
      </c>
    </row>
    <row r="146" spans="1:8" x14ac:dyDescent="0.25">
      <c r="A146" s="35" t="s">
        <v>309</v>
      </c>
      <c r="B146" s="30">
        <f>COUNTIF('Summary - New'!$E$2:$E$503,$A146)</f>
        <v>1</v>
      </c>
      <c r="C146" s="8" t="str">
        <f>IF(ISBLANK(VLOOKUP($A146,'Summary - New'!$E$2:$G$503,2,FALSE)),"",VLOOKUP($A146,'Summary - New'!$E$2:$G$503,2,FALSE))</f>
        <v>2 way wireless touch screen-requires TR5164-433 transceiver</v>
      </c>
      <c r="D146" s="31">
        <f>IF(ISBLANK(VLOOKUP($A146,'Summary - New'!$E$2:$G$503,3,FALSE)),"",VLOOKUP($A146,'Summary - New'!$E$2:$G$503,3,FALSE))</f>
        <v>30</v>
      </c>
      <c r="E146" s="9">
        <f>COUNTIF('Summary - Old'!$E$2:$E$263,$A146)</f>
        <v>1</v>
      </c>
      <c r="F146" s="9" t="str">
        <f>IF(ISBLANK(VLOOKUP($A146,'Summary - Old'!$E$2:$G$263,2,FALSE)),"",VLOOKUP($A146,'Summary - Old'!$E$2:$G$263,2,FALSE))</f>
        <v>2 way wireless touch screen-requires TR5164-433 transceiver</v>
      </c>
      <c r="G146" s="31" t="str">
        <f>IF(ISBLANK(VLOOKUP($A146,'Summary - Old'!$E$2:$G$263,3,FALSE)),"",VLOOKUP($A146,'Summary - Old'!$E$2:$G$263,3,FALSE))</f>
        <v/>
      </c>
      <c r="H146" s="9" t="str">
        <f t="shared" si="2"/>
        <v>Modified (Duration)</v>
      </c>
    </row>
    <row r="147" spans="1:8" x14ac:dyDescent="0.25">
      <c r="A147" s="35" t="s">
        <v>344</v>
      </c>
      <c r="B147" s="30">
        <f>COUNTIF('Summary - New'!$E$2:$E$503,$A147)</f>
        <v>1</v>
      </c>
      <c r="C147" s="8" t="str">
        <f>IF(ISBLANK(VLOOKUP($A147,'Summary - New'!$E$2:$G$503,2,FALSE)),"",VLOOKUP($A147,'Summary - New'!$E$2:$G$503,2,FALSE))</f>
        <v>wireless motion</v>
      </c>
      <c r="D147" s="31">
        <f>IF(ISBLANK(VLOOKUP($A147,'Summary - New'!$E$2:$G$503,3,FALSE)),"",VLOOKUP($A147,'Summary - New'!$E$2:$G$503,3,FALSE))</f>
        <v>7.5</v>
      </c>
      <c r="E147" s="9">
        <f>COUNTIF('Summary - Old'!$E$2:$E$263,$A147)</f>
        <v>1</v>
      </c>
      <c r="F147" s="9" t="str">
        <f>IF(ISBLANK(VLOOKUP($A147,'Summary - Old'!$E$2:$G$263,2,FALSE)),"",VLOOKUP($A147,'Summary - Old'!$E$2:$G$263,2,FALSE))</f>
        <v>wireless motion</v>
      </c>
      <c r="G147" s="31">
        <f>IF(ISBLANK(VLOOKUP($A147,'Summary - Old'!$E$2:$G$263,3,FALSE)),"",VLOOKUP($A147,'Summary - Old'!$E$2:$G$263,3,FALSE))</f>
        <v>7.5</v>
      </c>
      <c r="H147" s="9" t="str">
        <f t="shared" si="2"/>
        <v>Same</v>
      </c>
    </row>
    <row r="148" spans="1:8" x14ac:dyDescent="0.25">
      <c r="A148" s="35" t="s">
        <v>371</v>
      </c>
      <c r="B148" s="30">
        <f>COUNTIF('Summary - New'!$E$2:$E$503,$A148)</f>
        <v>1</v>
      </c>
      <c r="C148" s="8" t="str">
        <f>IF(ISBLANK(VLOOKUP($A148,'Summary - New'!$E$2:$G$503,2,FALSE)),"",VLOOKUP($A148,'Summary - New'!$E$2:$G$503,2,FALSE))</f>
        <v>5VDC plug-in for 5828 keypad</v>
      </c>
      <c r="D148" s="31">
        <f>IF(ISBLANK(VLOOKUP($A148,'Summary - New'!$E$2:$G$503,3,FALSE)),"",VLOOKUP($A148,'Summary - New'!$E$2:$G$503,3,FALSE))</f>
        <v>0</v>
      </c>
      <c r="E148" s="9">
        <f>COUNTIF('Summary - Old'!$E$2:$E$263,$A148)</f>
        <v>1</v>
      </c>
      <c r="F148" s="9" t="str">
        <f>IF(ISBLANK(VLOOKUP($A148,'Summary - Old'!$E$2:$G$263,2,FALSE)),"",VLOOKUP($A148,'Summary - Old'!$E$2:$G$263,2,FALSE))</f>
        <v>5VDC plug-in for 5828 keypad</v>
      </c>
      <c r="G148" s="31" t="str">
        <f>IF(ISBLANK(VLOOKUP($A148,'Summary - Old'!$E$2:$G$263,3,FALSE)),"",VLOOKUP($A148,'Summary - Old'!$E$2:$G$263,3,FALSE))</f>
        <v/>
      </c>
      <c r="H148" s="9" t="str">
        <f t="shared" si="2"/>
        <v>Modified (Duration)</v>
      </c>
    </row>
    <row r="149" spans="1:8" x14ac:dyDescent="0.25">
      <c r="A149" s="35" t="s">
        <v>340</v>
      </c>
      <c r="B149" s="30">
        <f>COUNTIF('Summary - New'!$E$2:$E$503,$A149)</f>
        <v>1</v>
      </c>
      <c r="C149" s="8" t="str">
        <f>IF(ISBLANK(VLOOKUP($A149,'Summary - New'!$E$2:$G$503,2,FALSE)),"",VLOOKUP($A149,'Summary - New'!$E$2:$G$503,2,FALSE))</f>
        <v>HW contact-surface mount with magnet(10 pack)</v>
      </c>
      <c r="D149" s="31">
        <f>IF(ISBLANK(VLOOKUP($A149,'Summary - New'!$E$2:$G$503,3,FALSE)),"",VLOOKUP($A149,'Summary - New'!$E$2:$G$503,3,FALSE))</f>
        <v>7.5</v>
      </c>
      <c r="E149" s="9">
        <f>COUNTIF('Summary - Old'!$E$2:$E$263,$A149)</f>
        <v>1</v>
      </c>
      <c r="F149" s="9" t="str">
        <f>IF(ISBLANK(VLOOKUP($A149,'Summary - Old'!$E$2:$G$263,2,FALSE)),"",VLOOKUP($A149,'Summary - Old'!$E$2:$G$263,2,FALSE))</f>
        <v>HW contact-surface mount with magnet(10 pack)</v>
      </c>
      <c r="G149" s="31" t="str">
        <f>IF(ISBLANK(VLOOKUP($A149,'Summary - Old'!$E$2:$G$263,3,FALSE)),"",VLOOKUP($A149,'Summary - Old'!$E$2:$G$263,3,FALSE))</f>
        <v/>
      </c>
      <c r="H149" s="9" t="str">
        <f t="shared" si="2"/>
        <v>Modified (Duration)</v>
      </c>
    </row>
    <row r="150" spans="1:8" x14ac:dyDescent="0.25">
      <c r="A150" s="35" t="s">
        <v>342</v>
      </c>
      <c r="B150" s="30">
        <f>COUNTIF('Summary - New'!$E$2:$E$503,$A150)</f>
        <v>1</v>
      </c>
      <c r="C150" s="8" t="str">
        <f>IF(ISBLANK(VLOOKUP($A150,'Summary - New'!$E$2:$G$503,2,FALSE)),"",VLOOKUP($A150,'Summary - New'!$E$2:$G$503,2,FALSE))</f>
        <v>HW contact-recessed-stubby-(10 pack)</v>
      </c>
      <c r="D150" s="31">
        <f>IF(ISBLANK(VLOOKUP($A150,'Summary - New'!$E$2:$G$503,3,FALSE)),"",VLOOKUP($A150,'Summary - New'!$E$2:$G$503,3,FALSE))</f>
        <v>7.5</v>
      </c>
      <c r="E150" s="9">
        <f>COUNTIF('Summary - Old'!$E$2:$E$263,$A150)</f>
        <v>1</v>
      </c>
      <c r="F150" s="9" t="str">
        <f>IF(ISBLANK(VLOOKUP($A150,'Summary - Old'!$E$2:$G$263,2,FALSE)),"",VLOOKUP($A150,'Summary - Old'!$E$2:$G$263,2,FALSE))</f>
        <v>HW contact-recessed-stubby-(10 pack)</v>
      </c>
      <c r="G150" s="31" t="str">
        <f>IF(ISBLANK(VLOOKUP($A150,'Summary - Old'!$E$2:$G$263,3,FALSE)),"",VLOOKUP($A150,'Summary - Old'!$E$2:$G$263,3,FALSE))</f>
        <v/>
      </c>
      <c r="H150" s="9" t="str">
        <f t="shared" si="2"/>
        <v>Modified (Duration)</v>
      </c>
    </row>
    <row r="151" spans="1:8" x14ac:dyDescent="0.25">
      <c r="A151" s="35" t="s">
        <v>373</v>
      </c>
      <c r="B151" s="30">
        <f>COUNTIF('Summary - New'!$E$2:$E$503,$A151)</f>
        <v>1</v>
      </c>
      <c r="C151" s="8" t="str">
        <f>IF(ISBLANK(VLOOKUP($A151,'Summary - New'!$E$2:$G$503,2,FALSE)),"",VLOOKUP($A151,'Summary - New'!$E$2:$G$503,2,FALSE))</f>
        <v>Power Series 2_Way Wireless Transceiver-32 zones</v>
      </c>
      <c r="D151" s="31">
        <f>IF(ISBLANK(VLOOKUP($A151,'Summary - New'!$E$2:$G$503,3,FALSE)),"",VLOOKUP($A151,'Summary - New'!$E$2:$G$503,3,FALSE))</f>
        <v>30</v>
      </c>
      <c r="E151" s="9">
        <f>COUNTIF('Summary - Old'!$E$2:$E$263,$A151)</f>
        <v>1</v>
      </c>
      <c r="F151" s="9" t="str">
        <f>IF(ISBLANK(VLOOKUP($A151,'Summary - Old'!$E$2:$G$263,2,FALSE)),"",VLOOKUP($A151,'Summary - Old'!$E$2:$G$263,2,FALSE))</f>
        <v>Power Series 2_Way Wireless Transceiver-32 zones</v>
      </c>
      <c r="G151" s="31" t="str">
        <f>IF(ISBLANK(VLOOKUP($A151,'Summary - Old'!$E$2:$G$263,3,FALSE)),"",VLOOKUP($A151,'Summary - Old'!$E$2:$G$263,3,FALSE))</f>
        <v/>
      </c>
      <c r="H151" s="9" t="str">
        <f t="shared" si="2"/>
        <v>Modified (Duration)</v>
      </c>
    </row>
    <row r="152" spans="1:8" x14ac:dyDescent="0.25">
      <c r="A152" s="35" t="s">
        <v>382</v>
      </c>
      <c r="B152" s="30">
        <f>COUNTIF('Summary - New'!$E$2:$E$503,$A152)</f>
        <v>1</v>
      </c>
      <c r="C152" s="8" t="str">
        <f>IF(ISBLANK(VLOOKUP($A152,'Summary - New'!$E$2:$G$503,2,FALSE)),"",VLOOKUP($A152,'Summary - New'!$E$2:$G$503,2,FALSE))</f>
        <v>30W DULA – TONE Siren</v>
      </c>
      <c r="D152" s="31">
        <f>IF(ISBLANK(VLOOKUP($A152,'Summary - New'!$E$2:$G$503,3,FALSE)),"",VLOOKUP($A152,'Summary - New'!$E$2:$G$503,3,FALSE))</f>
        <v>30</v>
      </c>
      <c r="E152" s="9">
        <f>COUNTIF('Summary - Old'!$E$2:$E$263,$A152)</f>
        <v>1</v>
      </c>
      <c r="F152" s="9" t="str">
        <f>IF(ISBLANK(VLOOKUP($A152,'Summary - Old'!$E$2:$G$263,2,FALSE)),"",VLOOKUP($A152,'Summary - Old'!$E$2:$G$263,2,FALSE))</f>
        <v>30W DULA – TONE Siren</v>
      </c>
      <c r="G152" s="31" t="str">
        <f>IF(ISBLANK(VLOOKUP($A152,'Summary - Old'!$E$2:$G$263,3,FALSE)),"",VLOOKUP($A152,'Summary - Old'!$E$2:$G$263,3,FALSE))</f>
        <v/>
      </c>
      <c r="H152" s="9" t="str">
        <f t="shared" si="2"/>
        <v>Modified (Duration)</v>
      </c>
    </row>
    <row r="153" spans="1:8" x14ac:dyDescent="0.25">
      <c r="A153" s="35" t="s">
        <v>375</v>
      </c>
      <c r="B153" s="30">
        <f>COUNTIF('Summary - New'!$E$2:$E$503,$A153)</f>
        <v>1</v>
      </c>
      <c r="C153" s="8" t="str">
        <f>IF(ISBLANK(VLOOKUP($A153,'Summary - New'!$E$2:$G$503,2,FALSE)),"",VLOOKUP($A153,'Summary - New'!$E$2:$G$503,2,FALSE))</f>
        <v>Takeover KIT</v>
      </c>
      <c r="D153" s="31">
        <f>IF(ISBLANK(VLOOKUP($A153,'Summary - New'!$E$2:$G$503,3,FALSE)),"",VLOOKUP($A153,'Summary - New'!$E$2:$G$503,3,FALSE))</f>
        <v>45</v>
      </c>
      <c r="E153" s="9">
        <f>COUNTIF('Summary - Old'!$E$2:$E$263,$A153)</f>
        <v>1</v>
      </c>
      <c r="F153" s="9" t="str">
        <f>IF(ISBLANK(VLOOKUP($A153,'Summary - Old'!$E$2:$G$263,2,FALSE)),"",VLOOKUP($A153,'Summary - Old'!$E$2:$G$263,2,FALSE))</f>
        <v>Takeover KIT</v>
      </c>
      <c r="G153" s="31" t="str">
        <f>IF(ISBLANK(VLOOKUP($A153,'Summary - Old'!$E$2:$G$263,3,FALSE)),"",VLOOKUP($A153,'Summary - Old'!$E$2:$G$263,3,FALSE))</f>
        <v/>
      </c>
      <c r="H153" s="9" t="str">
        <f t="shared" si="2"/>
        <v>Modified (Duration)</v>
      </c>
    </row>
    <row r="154" spans="1:8" x14ac:dyDescent="0.25">
      <c r="A154" s="35" t="s">
        <v>234</v>
      </c>
      <c r="B154" s="30">
        <f>COUNTIF('Summary - New'!$E$2:$E$503,$A154)</f>
        <v>1</v>
      </c>
      <c r="C154" s="8" t="str">
        <f>IF(ISBLANK(VLOOKUP($A154,'Summary - New'!$E$2:$G$503,2,FALSE)),"",VLOOKUP($A154,'Summary - New'!$E$2:$G$503,2,FALSE))</f>
        <v>8-48 Zone Controler</v>
      </c>
      <c r="D154" s="31">
        <f>IF(ISBLANK(VLOOKUP($A154,'Summary - New'!$E$2:$G$503,3,FALSE)),"",VLOOKUP($A154,'Summary - New'!$E$2:$G$503,3,FALSE))</f>
        <v>30</v>
      </c>
      <c r="E154" s="9">
        <f>COUNTIF('Summary - Old'!$E$2:$E$263,$A154)</f>
        <v>1</v>
      </c>
      <c r="F154" s="9" t="str">
        <f>IF(ISBLANK(VLOOKUP($A154,'Summary - Old'!$E$2:$G$263,2,FALSE)),"",VLOOKUP($A154,'Summary - Old'!$E$2:$G$263,2,FALSE))</f>
        <v>8-48 Zone Controler</v>
      </c>
      <c r="G154" s="31" t="str">
        <f>IF(ISBLANK(VLOOKUP($A154,'Summary - Old'!$E$2:$G$263,3,FALSE)),"",VLOOKUP($A154,'Summary - Old'!$E$2:$G$263,3,FALSE))</f>
        <v/>
      </c>
      <c r="H154" s="9" t="str">
        <f t="shared" si="2"/>
        <v>Modified (Duration)</v>
      </c>
    </row>
    <row r="155" spans="1:8" x14ac:dyDescent="0.25">
      <c r="A155" s="35" t="s">
        <v>559</v>
      </c>
      <c r="B155" s="30">
        <f>COUNTIF('Summary - New'!$E$2:$E$503,$A155)</f>
        <v>1</v>
      </c>
      <c r="C155" s="8" t="str">
        <f>IF(ISBLANK(VLOOKUP($A155,'Summary - New'!$E$2:$G$503,2,FALSE)),"",VLOOKUP($A155,'Summary - New'!$E$2:$G$503,2,FALSE))</f>
        <v>Alarm Services with No Line</v>
      </c>
      <c r="D155" s="31">
        <f>IF(ISBLANK(VLOOKUP($A155,'Summary - New'!$E$2:$G$503,3,FALSE)),"",VLOOKUP($A155,'Summary - New'!$E$2:$G$503,3,FALSE))</f>
        <v>30</v>
      </c>
      <c r="E155" s="9">
        <f>COUNTIF('Summary - Old'!$E$2:$E$263,$A155)</f>
        <v>1</v>
      </c>
      <c r="F155" s="9" t="str">
        <f>IF(ISBLANK(VLOOKUP($A155,'Summary - Old'!$E$2:$G$263,2,FALSE)),"",VLOOKUP($A155,'Summary - Old'!$E$2:$G$263,2,FALSE))</f>
        <v>Alarm Services with No Line</v>
      </c>
      <c r="G155" s="31">
        <f>IF(ISBLANK(VLOOKUP($A155,'Summary - Old'!$E$2:$G$263,3,FALSE)),"",VLOOKUP($A155,'Summary - Old'!$E$2:$G$263,3,FALSE))</f>
        <v>30</v>
      </c>
      <c r="H155" s="9" t="str">
        <f t="shared" si="2"/>
        <v>Same</v>
      </c>
    </row>
    <row r="156" spans="1:8" x14ac:dyDescent="0.25">
      <c r="A156" s="35" t="s">
        <v>561</v>
      </c>
      <c r="B156" s="30">
        <f>COUNTIF('Summary - New'!$E$2:$E$503,$A156)</f>
        <v>1</v>
      </c>
      <c r="C156" s="8" t="str">
        <f>IF(ISBLANK(VLOOKUP($A156,'Summary - New'!$E$2:$G$503,2,FALSE)),"",VLOOKUP($A156,'Summary - New'!$E$2:$G$503,2,FALSE))</f>
        <v>AlarmVoice Services (all EVS Class units)</v>
      </c>
      <c r="D156" s="31">
        <f>IF(ISBLANK(VLOOKUP($A156,'Summary - New'!$E$2:$G$503,3,FALSE)),"",VLOOKUP($A156,'Summary - New'!$E$2:$G$503,3,FALSE))</f>
        <v>30</v>
      </c>
      <c r="E156" s="9">
        <f>COUNTIF('Summary - Old'!$E$2:$E$263,$A156)</f>
        <v>1</v>
      </c>
      <c r="F156" s="9" t="str">
        <f>IF(ISBLANK(VLOOKUP($A156,'Summary - Old'!$E$2:$G$263,2,FALSE)),"",VLOOKUP($A156,'Summary - Old'!$E$2:$G$263,2,FALSE))</f>
        <v>AlarmVoice Services (all EVS Class units)</v>
      </c>
      <c r="G156" s="31">
        <f>IF(ISBLANK(VLOOKUP($A156,'Summary - Old'!$E$2:$G$263,3,FALSE)),"",VLOOKUP($A156,'Summary - Old'!$E$2:$G$263,3,FALSE))</f>
        <v>30</v>
      </c>
      <c r="H156" s="9" t="str">
        <f t="shared" si="2"/>
        <v>Same</v>
      </c>
    </row>
    <row r="157" spans="1:8" x14ac:dyDescent="0.25">
      <c r="A157" s="35" t="s">
        <v>563</v>
      </c>
      <c r="B157" s="30">
        <f>COUNTIF('Summary - New'!$E$2:$E$503,$A157)</f>
        <v>1</v>
      </c>
      <c r="C157" s="8" t="str">
        <f>IF(ISBLANK(VLOOKUP($A157,'Summary - New'!$E$2:$G$503,2,FALSE)),"",VLOOKUP($A157,'Summary - New'!$E$2:$G$503,2,FALSE))</f>
        <v>DPK Kit + Rogers Simcard</v>
      </c>
      <c r="D157" s="31">
        <f>IF(ISBLANK(VLOOKUP($A157,'Summary - New'!$E$2:$G$503,3,FALSE)),"",VLOOKUP($A157,'Summary - New'!$E$2:$G$503,3,FALSE))</f>
        <v>30</v>
      </c>
      <c r="E157" s="9">
        <f>COUNTIF('Summary - Old'!$E$2:$E$263,$A157)</f>
        <v>1</v>
      </c>
      <c r="F157" s="9" t="str">
        <f>IF(ISBLANK(VLOOKUP($A157,'Summary - Old'!$E$2:$G$263,2,FALSE)),"",VLOOKUP($A157,'Summary - Old'!$E$2:$G$263,2,FALSE))</f>
        <v>DPK Kit + Rogers Simcard</v>
      </c>
      <c r="G157" s="31">
        <f>IF(ISBLANK(VLOOKUP($A157,'Summary - Old'!$E$2:$G$263,3,FALSE)),"",VLOOKUP($A157,'Summary - Old'!$E$2:$G$263,3,FALSE))</f>
        <v>30</v>
      </c>
      <c r="H157" s="9" t="str">
        <f t="shared" si="2"/>
        <v>Same</v>
      </c>
    </row>
    <row r="158" spans="1:8" x14ac:dyDescent="0.25">
      <c r="A158" s="35" t="s">
        <v>565</v>
      </c>
      <c r="B158" s="30">
        <f>COUNTIF('Summary - New'!$E$2:$E$503,$A158)</f>
        <v>1</v>
      </c>
      <c r="C158" s="8" t="str">
        <f>IF(ISBLANK(VLOOKUP($A158,'Summary - New'!$E$2:$G$503,2,FALSE)),"",VLOOKUP($A158,'Summary - New'!$E$2:$G$503,2,FALSE))</f>
        <v>DPK with Bell SIM Card</v>
      </c>
      <c r="D158" s="31">
        <f>IF(ISBLANK(VLOOKUP($A158,'Summary - New'!$E$2:$G$503,3,FALSE)),"",VLOOKUP($A158,'Summary - New'!$E$2:$G$503,3,FALSE))</f>
        <v>30</v>
      </c>
      <c r="E158" s="9">
        <f>COUNTIF('Summary - Old'!$E$2:$E$263,$A158)</f>
        <v>1</v>
      </c>
      <c r="F158" s="9" t="str">
        <f>IF(ISBLANK(VLOOKUP($A158,'Summary - Old'!$E$2:$G$263,2,FALSE)),"",VLOOKUP($A158,'Summary - Old'!$E$2:$G$263,2,FALSE))</f>
        <v>DPK with Bell SIM Card</v>
      </c>
      <c r="G158" s="31">
        <f>IF(ISBLANK(VLOOKUP($A158,'Summary - Old'!$E$2:$G$263,3,FALSE)),"",VLOOKUP($A158,'Summary - Old'!$E$2:$G$263,3,FALSE))</f>
        <v>30</v>
      </c>
      <c r="H158" s="9" t="str">
        <f t="shared" si="2"/>
        <v>Same</v>
      </c>
    </row>
    <row r="159" spans="1:8" x14ac:dyDescent="0.25">
      <c r="A159" s="35" t="s">
        <v>567</v>
      </c>
      <c r="B159" s="30">
        <f>COUNTIF('Summary - New'!$E$2:$E$503,$A159)</f>
        <v>1</v>
      </c>
      <c r="C159" s="8" t="str">
        <f>IF(ISBLANK(VLOOKUP($A159,'Summary - New'!$E$2:$G$503,2,FALSE)),"",VLOOKUP($A159,'Summary - New'!$E$2:$G$503,2,FALSE))</f>
        <v>DX Panic</v>
      </c>
      <c r="D159" s="31">
        <f>IF(ISBLANK(VLOOKUP($A159,'Summary - New'!$E$2:$G$503,3,FALSE)),"",VLOOKUP($A159,'Summary - New'!$E$2:$G$503,3,FALSE))</f>
        <v>6</v>
      </c>
      <c r="E159" s="9">
        <f>COUNTIF('Summary - Old'!$E$2:$E$263,$A159)</f>
        <v>1</v>
      </c>
      <c r="F159" s="9" t="str">
        <f>IF(ISBLANK(VLOOKUP($A159,'Summary - Old'!$E$2:$G$263,2,FALSE)),"",VLOOKUP($A159,'Summary - Old'!$E$2:$G$263,2,FALSE))</f>
        <v>DX Panic</v>
      </c>
      <c r="G159" s="31">
        <f>IF(ISBLANK(VLOOKUP($A159,'Summary - Old'!$E$2:$G$263,3,FALSE)),"",VLOOKUP($A159,'Summary - Old'!$E$2:$G$263,3,FALSE))</f>
        <v>6</v>
      </c>
      <c r="H159" s="9" t="str">
        <f t="shared" si="2"/>
        <v>Same</v>
      </c>
    </row>
    <row r="160" spans="1:8" x14ac:dyDescent="0.25">
      <c r="A160" s="35" t="s">
        <v>569</v>
      </c>
      <c r="B160" s="30">
        <f>COUNTIF('Summary - New'!$E$2:$E$503,$A160)</f>
        <v>1</v>
      </c>
      <c r="C160" s="8" t="str">
        <f>IF(ISBLANK(VLOOKUP($A160,'Summary - New'!$E$2:$G$503,2,FALSE)),"",VLOOKUP($A160,'Summary - New'!$E$2:$G$503,2,FALSE))</f>
        <v>DX Key Fob</v>
      </c>
      <c r="D160" s="31">
        <f>IF(ISBLANK(VLOOKUP($A160,'Summary - New'!$E$2:$G$503,3,FALSE)),"",VLOOKUP($A160,'Summary - New'!$E$2:$G$503,3,FALSE))</f>
        <v>6</v>
      </c>
      <c r="E160" s="9">
        <f>COUNTIF('Summary - Old'!$E$2:$E$263,$A160)</f>
        <v>1</v>
      </c>
      <c r="F160" s="9" t="str">
        <f>IF(ISBLANK(VLOOKUP($A160,'Summary - Old'!$E$2:$G$263,2,FALSE)),"",VLOOKUP($A160,'Summary - Old'!$E$2:$G$263,2,FALSE))</f>
        <v>DX Key Fob</v>
      </c>
      <c r="G160" s="31">
        <f>IF(ISBLANK(VLOOKUP($A160,'Summary - Old'!$E$2:$G$263,3,FALSE)),"",VLOOKUP($A160,'Summary - Old'!$E$2:$G$263,3,FALSE))</f>
        <v>6</v>
      </c>
      <c r="H160" s="9" t="str">
        <f t="shared" si="2"/>
        <v>Same</v>
      </c>
    </row>
    <row r="161" spans="1:8" x14ac:dyDescent="0.25">
      <c r="A161" s="35" t="s">
        <v>571</v>
      </c>
      <c r="B161" s="30">
        <f>COUNTIF('Summary - New'!$E$2:$E$503,$A161)</f>
        <v>1</v>
      </c>
      <c r="C161" s="8" t="str">
        <f>IF(ISBLANK(VLOOKUP($A161,'Summary - New'!$E$2:$G$503,2,FALSE)),"",VLOOKUP($A161,'Summary - New'!$E$2:$G$503,2,FALSE))</f>
        <v>Keypad</v>
      </c>
      <c r="D161" s="31">
        <f>IF(ISBLANK(VLOOKUP($A161,'Summary - New'!$E$2:$G$503,3,FALSE)),"",VLOOKUP($A161,'Summary - New'!$E$2:$G$503,3,FALSE))</f>
        <v>6</v>
      </c>
      <c r="E161" s="9">
        <f>COUNTIF('Summary - Old'!$E$2:$E$263,$A161)</f>
        <v>1</v>
      </c>
      <c r="F161" s="9" t="str">
        <f>IF(ISBLANK(VLOOKUP($A161,'Summary - Old'!$E$2:$G$263,2,FALSE)),"",VLOOKUP($A161,'Summary - Old'!$E$2:$G$263,2,FALSE))</f>
        <v>Keypad</v>
      </c>
      <c r="G161" s="31">
        <f>IF(ISBLANK(VLOOKUP($A161,'Summary - Old'!$E$2:$G$263,3,FALSE)),"",VLOOKUP($A161,'Summary - Old'!$E$2:$G$263,3,FALSE))</f>
        <v>6</v>
      </c>
      <c r="H161" s="9" t="str">
        <f t="shared" si="2"/>
        <v>Same</v>
      </c>
    </row>
    <row r="162" spans="1:8" x14ac:dyDescent="0.25">
      <c r="A162" s="35" t="s">
        <v>573</v>
      </c>
      <c r="B162" s="30">
        <f>COUNTIF('Summary - New'!$E$2:$E$503,$A162)</f>
        <v>1</v>
      </c>
      <c r="C162" s="8" t="str">
        <f>IF(ISBLANK(VLOOKUP($A162,'Summary - New'!$E$2:$G$503,2,FALSE)),"",VLOOKUP($A162,'Summary - New'!$E$2:$G$503,2,FALSE))</f>
        <v>Door/Window Sensor</v>
      </c>
      <c r="D162" s="31">
        <f>IF(ISBLANK(VLOOKUP($A162,'Summary - New'!$E$2:$G$503,3,FALSE)),"",VLOOKUP($A162,'Summary - New'!$E$2:$G$503,3,FALSE))</f>
        <v>6</v>
      </c>
      <c r="E162" s="9">
        <f>COUNTIF('Summary - Old'!$E$2:$E$263,$A162)</f>
        <v>1</v>
      </c>
      <c r="F162" s="9" t="str">
        <f>IF(ISBLANK(VLOOKUP($A162,'Summary - Old'!$E$2:$G$263,2,FALSE)),"",VLOOKUP($A162,'Summary - Old'!$E$2:$G$263,2,FALSE))</f>
        <v>Door/Window Sensor</v>
      </c>
      <c r="G162" s="31">
        <f>IF(ISBLANK(VLOOKUP($A162,'Summary - Old'!$E$2:$G$263,3,FALSE)),"",VLOOKUP($A162,'Summary - Old'!$E$2:$G$263,3,FALSE))</f>
        <v>6</v>
      </c>
      <c r="H162" s="9" t="str">
        <f t="shared" si="2"/>
        <v>Same</v>
      </c>
    </row>
    <row r="163" spans="1:8" x14ac:dyDescent="0.25">
      <c r="A163" s="35" t="s">
        <v>575</v>
      </c>
      <c r="B163" s="30">
        <f>COUNTIF('Summary - New'!$E$2:$E$503,$A163)</f>
        <v>1</v>
      </c>
      <c r="C163" s="8" t="str">
        <f>IF(ISBLANK(VLOOKUP($A163,'Summary - New'!$E$2:$G$503,2,FALSE)),"",VLOOKUP($A163,'Summary - New'!$E$2:$G$503,2,FALSE))</f>
        <v>Motion Sensor</v>
      </c>
      <c r="D163" s="31">
        <f>IF(ISBLANK(VLOOKUP($A163,'Summary - New'!$E$2:$G$503,3,FALSE)),"",VLOOKUP($A163,'Summary - New'!$E$2:$G$503,3,FALSE))</f>
        <v>6</v>
      </c>
      <c r="E163" s="9">
        <f>COUNTIF('Summary - Old'!$E$2:$E$263,$A163)</f>
        <v>1</v>
      </c>
      <c r="F163" s="9" t="str">
        <f>IF(ISBLANK(VLOOKUP($A163,'Summary - Old'!$E$2:$G$263,2,FALSE)),"",VLOOKUP($A163,'Summary - Old'!$E$2:$G$263,2,FALSE))</f>
        <v>Motion Sensor</v>
      </c>
      <c r="G163" s="31">
        <f>IF(ISBLANK(VLOOKUP($A163,'Summary - Old'!$E$2:$G$263,3,FALSE)),"",VLOOKUP($A163,'Summary - Old'!$E$2:$G$263,3,FALSE))</f>
        <v>6</v>
      </c>
      <c r="H163" s="9" t="str">
        <f t="shared" si="2"/>
        <v>Same</v>
      </c>
    </row>
    <row r="164" spans="1:8" x14ac:dyDescent="0.25">
      <c r="A164" s="35" t="s">
        <v>577</v>
      </c>
      <c r="B164" s="30">
        <f>COUNTIF('Summary - New'!$E$2:$E$503,$A164)</f>
        <v>1</v>
      </c>
      <c r="C164" s="8" t="str">
        <f>IF(ISBLANK(VLOOKUP($A164,'Summary - New'!$E$2:$G$503,2,FALSE)),"",VLOOKUP($A164,'Summary - New'!$E$2:$G$503,2,FALSE))</f>
        <v>DX Smoke</v>
      </c>
      <c r="D164" s="31">
        <f>IF(ISBLANK(VLOOKUP($A164,'Summary - New'!$E$2:$G$503,3,FALSE)),"",VLOOKUP($A164,'Summary - New'!$E$2:$G$503,3,FALSE))</f>
        <v>6</v>
      </c>
      <c r="E164" s="9">
        <f>COUNTIF('Summary - Old'!$E$2:$E$263,$A164)</f>
        <v>1</v>
      </c>
      <c r="F164" s="9" t="str">
        <f>IF(ISBLANK(VLOOKUP($A164,'Summary - Old'!$E$2:$G$263,2,FALSE)),"",VLOOKUP($A164,'Summary - Old'!$E$2:$G$263,2,FALSE))</f>
        <v>DX Smoke</v>
      </c>
      <c r="G164" s="31">
        <f>IF(ISBLANK(VLOOKUP($A164,'Summary - Old'!$E$2:$G$263,3,FALSE)),"",VLOOKUP($A164,'Summary - Old'!$E$2:$G$263,3,FALSE))</f>
        <v>6</v>
      </c>
      <c r="H164" s="9" t="str">
        <f t="shared" si="2"/>
        <v>Same</v>
      </c>
    </row>
    <row r="165" spans="1:8" x14ac:dyDescent="0.25">
      <c r="A165" s="35" t="s">
        <v>579</v>
      </c>
      <c r="B165" s="30">
        <f>COUNTIF('Summary - New'!$E$2:$E$503,$A165)</f>
        <v>1</v>
      </c>
      <c r="C165" s="8" t="str">
        <f>IF(ISBLANK(VLOOKUP($A165,'Summary - New'!$E$2:$G$503,2,FALSE)),"",VLOOKUP($A165,'Summary - New'!$E$2:$G$503,2,FALSE))</f>
        <v>DX Glassbreak</v>
      </c>
      <c r="D165" s="31">
        <f>IF(ISBLANK(VLOOKUP($A165,'Summary - New'!$E$2:$G$503,3,FALSE)),"",VLOOKUP($A165,'Summary - New'!$E$2:$G$503,3,FALSE))</f>
        <v>6</v>
      </c>
      <c r="E165" s="9">
        <f>COUNTIF('Summary - Old'!$E$2:$E$263,$A165)</f>
        <v>1</v>
      </c>
      <c r="F165" s="9" t="str">
        <f>IF(ISBLANK(VLOOKUP($A165,'Summary - Old'!$E$2:$G$263,2,FALSE)),"",VLOOKUP($A165,'Summary - Old'!$E$2:$G$263,2,FALSE))</f>
        <v>DX Glassbreak</v>
      </c>
      <c r="G165" s="31">
        <f>IF(ISBLANK(VLOOKUP($A165,'Summary - Old'!$E$2:$G$263,3,FALSE)),"",VLOOKUP($A165,'Summary - Old'!$E$2:$G$263,3,FALSE))</f>
        <v>6</v>
      </c>
      <c r="H165" s="9" t="str">
        <f t="shared" si="2"/>
        <v>Same</v>
      </c>
    </row>
    <row r="166" spans="1:8" x14ac:dyDescent="0.25">
      <c r="A166" s="35" t="s">
        <v>581</v>
      </c>
      <c r="B166" s="30">
        <f>COUNTIF('Summary - New'!$E$2:$E$503,$A166)</f>
        <v>1</v>
      </c>
      <c r="C166" s="8" t="str">
        <f>IF(ISBLANK(VLOOKUP($A166,'Summary - New'!$E$2:$G$503,2,FALSE)),"",VLOOKUP($A166,'Summary - New'!$E$2:$G$503,2,FALSE))</f>
        <v>Carbon Monoxide Detector DXS-80</v>
      </c>
      <c r="D166" s="31">
        <f>IF(ISBLANK(VLOOKUP($A166,'Summary - New'!$E$2:$G$503,3,FALSE)),"",VLOOKUP($A166,'Summary - New'!$E$2:$G$503,3,FALSE))</f>
        <v>6</v>
      </c>
      <c r="E166" s="9">
        <f>COUNTIF('Summary - Old'!$E$2:$E$263,$A166)</f>
        <v>1</v>
      </c>
      <c r="F166" s="9" t="str">
        <f>IF(ISBLANK(VLOOKUP($A166,'Summary - Old'!$E$2:$G$263,2,FALSE)),"",VLOOKUP($A166,'Summary - Old'!$E$2:$G$263,2,FALSE))</f>
        <v>Carbon Monoxide Detector DXS-80</v>
      </c>
      <c r="G166" s="31">
        <f>IF(ISBLANK(VLOOKUP($A166,'Summary - Old'!$E$2:$G$263,3,FALSE)),"",VLOOKUP($A166,'Summary - Old'!$E$2:$G$263,3,FALSE))</f>
        <v>6</v>
      </c>
      <c r="H166" s="9" t="str">
        <f t="shared" si="2"/>
        <v>Same</v>
      </c>
    </row>
    <row r="167" spans="1:8" x14ac:dyDescent="0.25">
      <c r="A167" s="35" t="s">
        <v>583</v>
      </c>
      <c r="B167" s="30">
        <f>COUNTIF('Summary - New'!$E$2:$E$503,$A167)</f>
        <v>1</v>
      </c>
      <c r="C167" s="8" t="str">
        <f>IF(ISBLANK(VLOOKUP($A167,'Summary - New'!$E$2:$G$503,2,FALSE)),"",VLOOKUP($A167,'Summary - New'!$E$2:$G$503,2,FALSE))</f>
        <v>Water Bug</v>
      </c>
      <c r="D167" s="31">
        <f>IF(ISBLANK(VLOOKUP($A167,'Summary - New'!$E$2:$G$503,3,FALSE)),"",VLOOKUP($A167,'Summary - New'!$E$2:$G$503,3,FALSE))</f>
        <v>6</v>
      </c>
      <c r="E167" s="9">
        <f>COUNTIF('Summary - Old'!$E$2:$E$263,$A167)</f>
        <v>1</v>
      </c>
      <c r="F167" s="9" t="str">
        <f>IF(ISBLANK(VLOOKUP($A167,'Summary - Old'!$E$2:$G$263,2,FALSE)),"",VLOOKUP($A167,'Summary - Old'!$E$2:$G$263,2,FALSE))</f>
        <v>Water Bug</v>
      </c>
      <c r="G167" s="31">
        <f>IF(ISBLANK(VLOOKUP($A167,'Summary - Old'!$E$2:$G$263,3,FALSE)),"",VLOOKUP($A167,'Summary - Old'!$E$2:$G$263,3,FALSE))</f>
        <v>6</v>
      </c>
      <c r="H167" s="9" t="str">
        <f t="shared" si="2"/>
        <v>Same</v>
      </c>
    </row>
    <row r="168" spans="1:8" x14ac:dyDescent="0.25">
      <c r="A168" s="35" t="s">
        <v>585</v>
      </c>
      <c r="B168" s="30">
        <f>COUNTIF('Summary - New'!$E$2:$E$503,$A168)</f>
        <v>1</v>
      </c>
      <c r="C168" s="8" t="str">
        <f>IF(ISBLANK(VLOOKUP($A168,'Summary - New'!$E$2:$G$503,2,FALSE)),"",VLOOKUP($A168,'Summary - New'!$E$2:$G$503,2,FALSE))</f>
        <v>CO Detector w/FX-31P</v>
      </c>
      <c r="D168" s="31">
        <f>IF(ISBLANK(VLOOKUP($A168,'Summary - New'!$E$2:$G$503,3,FALSE)),"",VLOOKUP($A168,'Summary - New'!$E$2:$G$503,3,FALSE))</f>
        <v>6</v>
      </c>
      <c r="E168" s="9">
        <f>COUNTIF('Summary - Old'!$E$2:$E$263,$A168)</f>
        <v>1</v>
      </c>
      <c r="F168" s="9" t="str">
        <f>IF(ISBLANK(VLOOKUP($A168,'Summary - Old'!$E$2:$G$263,2,FALSE)),"",VLOOKUP($A168,'Summary - Old'!$E$2:$G$263,2,FALSE))</f>
        <v>CO Detector w/FX-31P</v>
      </c>
      <c r="G168" s="31">
        <f>IF(ISBLANK(VLOOKUP($A168,'Summary - Old'!$E$2:$G$263,3,FALSE)),"",VLOOKUP($A168,'Summary - Old'!$E$2:$G$263,3,FALSE))</f>
        <v>6</v>
      </c>
      <c r="H168" s="9" t="str">
        <f t="shared" si="2"/>
        <v>Same</v>
      </c>
    </row>
    <row r="169" spans="1:8" x14ac:dyDescent="0.25">
      <c r="A169" s="35" t="s">
        <v>587</v>
      </c>
      <c r="B169" s="30">
        <f>COUNTIF('Summary - New'!$E$2:$E$503,$A169)</f>
        <v>1</v>
      </c>
      <c r="C169" s="8" t="str">
        <f>IF(ISBLANK(VLOOKUP($A169,'Summary - New'!$E$2:$G$503,2,FALSE)),"",VLOOKUP($A169,'Summary - New'!$E$2:$G$503,2,FALSE))</f>
        <v>Water Detector w/FX-31P</v>
      </c>
      <c r="D169" s="31">
        <f>IF(ISBLANK(VLOOKUP($A169,'Summary - New'!$E$2:$G$503,3,FALSE)),"",VLOOKUP($A169,'Summary - New'!$E$2:$G$503,3,FALSE))</f>
        <v>6</v>
      </c>
      <c r="E169" s="9">
        <f>COUNTIF('Summary - Old'!$E$2:$E$263,$A169)</f>
        <v>1</v>
      </c>
      <c r="F169" s="9" t="str">
        <f>IF(ISBLANK(VLOOKUP($A169,'Summary - Old'!$E$2:$G$263,2,FALSE)),"",VLOOKUP($A169,'Summary - Old'!$E$2:$G$263,2,FALSE))</f>
        <v>Water Detector w/FX-31P</v>
      </c>
      <c r="G169" s="31">
        <f>IF(ISBLANK(VLOOKUP($A169,'Summary - Old'!$E$2:$G$263,3,FALSE)),"",VLOOKUP($A169,'Summary - Old'!$E$2:$G$263,3,FALSE))</f>
        <v>6</v>
      </c>
      <c r="H169" s="9" t="str">
        <f t="shared" si="2"/>
        <v>Same</v>
      </c>
    </row>
    <row r="170" spans="1:8" x14ac:dyDescent="0.25">
      <c r="A170" s="35" t="s">
        <v>589</v>
      </c>
      <c r="B170" s="30">
        <f>COUNTIF('Summary - New'!$E$2:$E$503,$A170)</f>
        <v>1</v>
      </c>
      <c r="C170" s="8" t="str">
        <f>IF(ISBLANK(VLOOKUP($A170,'Summary - New'!$E$2:$G$503,2,FALSE)),"",VLOOKUP($A170,'Summary - New'!$E$2:$G$503,2,FALSE))</f>
        <v>Low Temp Sensor w/FX-31P</v>
      </c>
      <c r="D170" s="31">
        <f>IF(ISBLANK(VLOOKUP($A170,'Summary - New'!$E$2:$G$503,3,FALSE)),"",VLOOKUP($A170,'Summary - New'!$E$2:$G$503,3,FALSE))</f>
        <v>6</v>
      </c>
      <c r="E170" s="9">
        <f>COUNTIF('Summary - Old'!$E$2:$E$263,$A170)</f>
        <v>1</v>
      </c>
      <c r="F170" s="9" t="str">
        <f>IF(ISBLANK(VLOOKUP($A170,'Summary - Old'!$E$2:$G$263,2,FALSE)),"",VLOOKUP($A170,'Summary - Old'!$E$2:$G$263,2,FALSE))</f>
        <v>Low Temp Sensor w/FX-31P</v>
      </c>
      <c r="G170" s="31">
        <f>IF(ISBLANK(VLOOKUP($A170,'Summary - Old'!$E$2:$G$263,3,FALSE)),"",VLOOKUP($A170,'Summary - Old'!$E$2:$G$263,3,FALSE))</f>
        <v>6</v>
      </c>
      <c r="H170" s="9" t="str">
        <f t="shared" si="2"/>
        <v>Same</v>
      </c>
    </row>
    <row r="171" spans="1:8" x14ac:dyDescent="0.25">
      <c r="A171" s="35" t="s">
        <v>591</v>
      </c>
      <c r="B171" s="30">
        <f>COUNTIF('Summary - New'!$E$2:$E$503,$A171)</f>
        <v>1</v>
      </c>
      <c r="C171" s="8" t="str">
        <f>IF(ISBLANK(VLOOKUP($A171,'Summary - New'!$E$2:$G$503,2,FALSE)),"",VLOOKUP($A171,'Summary - New'!$E$2:$G$503,2,FALSE))</f>
        <v>Low Temp Sensors - no door</v>
      </c>
      <c r="D171" s="31">
        <f>IF(ISBLANK(VLOOKUP($A171,'Summary - New'!$E$2:$G$503,3,FALSE)),"",VLOOKUP($A171,'Summary - New'!$E$2:$G$503,3,FALSE))</f>
        <v>6</v>
      </c>
      <c r="E171" s="9">
        <f>COUNTIF('Summary - Old'!$E$2:$E$263,$A171)</f>
        <v>1</v>
      </c>
      <c r="F171" s="9" t="str">
        <f>IF(ISBLANK(VLOOKUP($A171,'Summary - Old'!$E$2:$G$263,2,FALSE)),"",VLOOKUP($A171,'Summary - Old'!$E$2:$G$263,2,FALSE))</f>
        <v>Low Temp Sensors - no door</v>
      </c>
      <c r="G171" s="31">
        <f>IF(ISBLANK(VLOOKUP($A171,'Summary - Old'!$E$2:$G$263,3,FALSE)),"",VLOOKUP($A171,'Summary - Old'!$E$2:$G$263,3,FALSE))</f>
        <v>6</v>
      </c>
      <c r="H171" s="9" t="str">
        <f t="shared" si="2"/>
        <v>Same</v>
      </c>
    </row>
    <row r="172" spans="1:8" x14ac:dyDescent="0.25">
      <c r="A172" s="35" t="s">
        <v>593</v>
      </c>
      <c r="B172" s="30">
        <f>COUNTIF('Summary - New'!$E$2:$E$503,$A172)</f>
        <v>1</v>
      </c>
      <c r="C172" s="8" t="str">
        <f>IF(ISBLANK(VLOOKUP($A172,'Summary - New'!$E$2:$G$503,2,FALSE)),"",VLOOKUP($A172,'Summary - New'!$E$2:$G$503,2,FALSE))</f>
        <v>Heat Rise Sensor w/FX-31P</v>
      </c>
      <c r="D172" s="31">
        <f>IF(ISBLANK(VLOOKUP($A172,'Summary - New'!$E$2:$G$503,3,FALSE)),"",VLOOKUP($A172,'Summary - New'!$E$2:$G$503,3,FALSE))</f>
        <v>6</v>
      </c>
      <c r="E172" s="9">
        <f>COUNTIF('Summary - Old'!$E$2:$E$263,$A172)</f>
        <v>1</v>
      </c>
      <c r="F172" s="9" t="str">
        <f>IF(ISBLANK(VLOOKUP($A172,'Summary - Old'!$E$2:$G$263,2,FALSE)),"",VLOOKUP($A172,'Summary - Old'!$E$2:$G$263,2,FALSE))</f>
        <v>Heat Rise Sensor w/FX-31P</v>
      </c>
      <c r="G172" s="31">
        <f>IF(ISBLANK(VLOOKUP($A172,'Summary - Old'!$E$2:$G$263,3,FALSE)),"",VLOOKUP($A172,'Summary - Old'!$E$2:$G$263,3,FALSE))</f>
        <v>6</v>
      </c>
      <c r="H172" s="9" t="str">
        <f t="shared" si="2"/>
        <v>Same</v>
      </c>
    </row>
    <row r="173" spans="1:8" x14ac:dyDescent="0.25">
      <c r="A173" s="35" t="s">
        <v>595</v>
      </c>
      <c r="B173" s="30">
        <f>COUNTIF('Summary - New'!$E$2:$E$503,$A173)</f>
        <v>1</v>
      </c>
      <c r="C173" s="8" t="str">
        <f>IF(ISBLANK(VLOOKUP($A173,'Summary - New'!$E$2:$G$503,2,FALSE)),"",VLOOKUP($A173,'Summary - New'!$E$2:$G$503,2,FALSE))</f>
        <v>Heat Rise Sensors - no door</v>
      </c>
      <c r="D173" s="31">
        <f>IF(ISBLANK(VLOOKUP($A173,'Summary - New'!$E$2:$G$503,3,FALSE)),"",VLOOKUP($A173,'Summary - New'!$E$2:$G$503,3,FALSE))</f>
        <v>6</v>
      </c>
      <c r="E173" s="9">
        <f>COUNTIF('Summary - Old'!$E$2:$E$263,$A173)</f>
        <v>1</v>
      </c>
      <c r="F173" s="9" t="str">
        <f>IF(ISBLANK(VLOOKUP($A173,'Summary - Old'!$E$2:$G$263,2,FALSE)),"",VLOOKUP($A173,'Summary - Old'!$E$2:$G$263,2,FALSE))</f>
        <v>Heat Rise Sensors - no door</v>
      </c>
      <c r="G173" s="31">
        <f>IF(ISBLANK(VLOOKUP($A173,'Summary - Old'!$E$2:$G$263,3,FALSE)),"",VLOOKUP($A173,'Summary - Old'!$E$2:$G$263,3,FALSE))</f>
        <v>6</v>
      </c>
      <c r="H173" s="9" t="str">
        <f t="shared" si="2"/>
        <v>Same</v>
      </c>
    </row>
    <row r="174" spans="1:8" x14ac:dyDescent="0.25">
      <c r="A174" s="35" t="s">
        <v>597</v>
      </c>
      <c r="B174" s="30">
        <f>COUNTIF('Summary - New'!$E$2:$E$503,$A174)</f>
        <v>1</v>
      </c>
      <c r="C174" s="8" t="str">
        <f>IF(ISBLANK(VLOOKUP($A174,'Summary - New'!$E$2:$G$503,2,FALSE)),"",VLOOKUP($A174,'Summary - New'!$E$2:$G$503,2,FALSE))</f>
        <v>DX Smoke Detector</v>
      </c>
      <c r="D174" s="31">
        <f>IF(ISBLANK(VLOOKUP($A174,'Summary - New'!$E$2:$G$503,3,FALSE)),"",VLOOKUP($A174,'Summary - New'!$E$2:$G$503,3,FALSE))</f>
        <v>6</v>
      </c>
      <c r="E174" s="9">
        <f>COUNTIF('Summary - Old'!$E$2:$E$263,$A174)</f>
        <v>1</v>
      </c>
      <c r="F174" s="9" t="str">
        <f>IF(ISBLANK(VLOOKUP($A174,'Summary - Old'!$E$2:$G$263,2,FALSE)),"",VLOOKUP($A174,'Summary - Old'!$E$2:$G$263,2,FALSE))</f>
        <v>DX Smoke Detector</v>
      </c>
      <c r="G174" s="31">
        <f>IF(ISBLANK(VLOOKUP($A174,'Summary - Old'!$E$2:$G$263,3,FALSE)),"",VLOOKUP($A174,'Summary - Old'!$E$2:$G$263,3,FALSE))</f>
        <v>6</v>
      </c>
      <c r="H174" s="9" t="str">
        <f t="shared" si="2"/>
        <v>Same</v>
      </c>
    </row>
    <row r="175" spans="1:8" x14ac:dyDescent="0.25">
      <c r="A175" s="35" t="s">
        <v>599</v>
      </c>
      <c r="B175" s="30">
        <f>COUNTIF('Summary - New'!$E$2:$E$503,$A175)</f>
        <v>1</v>
      </c>
      <c r="C175" s="8" t="str">
        <f>IF(ISBLANK(VLOOKUP($A175,'Summary - New'!$E$2:$G$503,2,FALSE)),"",VLOOKUP($A175,'Summary - New'!$E$2:$G$503,2,FALSE))</f>
        <v>DX Smoke Detector</v>
      </c>
      <c r="D175" s="31">
        <f>IF(ISBLANK(VLOOKUP($A175,'Summary - New'!$E$2:$G$503,3,FALSE)),"",VLOOKUP($A175,'Summary - New'!$E$2:$G$503,3,FALSE))</f>
        <v>6</v>
      </c>
      <c r="E175" s="9">
        <f>COUNTIF('Summary - Old'!$E$2:$E$263,$A175)</f>
        <v>1</v>
      </c>
      <c r="F175" s="9" t="str">
        <f>IF(ISBLANK(VLOOKUP($A175,'Summary - Old'!$E$2:$G$263,2,FALSE)),"",VLOOKUP($A175,'Summary - Old'!$E$2:$G$263,2,FALSE))</f>
        <v>DX Smoke Detector</v>
      </c>
      <c r="G175" s="31">
        <f>IF(ISBLANK(VLOOKUP($A175,'Summary - Old'!$E$2:$G$263,3,FALSE)),"",VLOOKUP($A175,'Summary - Old'!$E$2:$G$263,3,FALSE))</f>
        <v>6</v>
      </c>
      <c r="H175" s="9" t="str">
        <f t="shared" si="2"/>
        <v>Same</v>
      </c>
    </row>
    <row r="176" spans="1:8" x14ac:dyDescent="0.25">
      <c r="A176" s="35" t="s">
        <v>600</v>
      </c>
      <c r="B176" s="30">
        <f>COUNTIF('Summary - New'!$E$2:$E$503,$A176)</f>
        <v>1</v>
      </c>
      <c r="C176" s="8" t="str">
        <f>IF(ISBLANK(VLOOKUP($A176,'Summary - New'!$E$2:$G$503,2,FALSE)),"",VLOOKUP($A176,'Summary - New'!$E$2:$G$503,2,FALSE))</f>
        <v>DX Smoke Detector</v>
      </c>
      <c r="D176" s="31">
        <f>IF(ISBLANK(VLOOKUP($A176,'Summary - New'!$E$2:$G$503,3,FALSE)),"",VLOOKUP($A176,'Summary - New'!$E$2:$G$503,3,FALSE))</f>
        <v>6</v>
      </c>
      <c r="E176" s="9">
        <f>COUNTIF('Summary - Old'!$E$2:$E$263,$A176)</f>
        <v>1</v>
      </c>
      <c r="F176" s="9" t="str">
        <f>IF(ISBLANK(VLOOKUP($A176,'Summary - Old'!$E$2:$G$263,2,FALSE)),"",VLOOKUP($A176,'Summary - Old'!$E$2:$G$263,2,FALSE))</f>
        <v>DX Smoke Detector</v>
      </c>
      <c r="G176" s="31">
        <f>IF(ISBLANK(VLOOKUP($A176,'Summary - Old'!$E$2:$G$263,3,FALSE)),"",VLOOKUP($A176,'Summary - Old'!$E$2:$G$263,3,FALSE))</f>
        <v>6</v>
      </c>
      <c r="H176" s="9" t="str">
        <f t="shared" si="2"/>
        <v>Same</v>
      </c>
    </row>
    <row r="177" spans="1:8" x14ac:dyDescent="0.25">
      <c r="A177" s="35" t="s">
        <v>601</v>
      </c>
      <c r="B177" s="30">
        <f>COUNTIF('Summary - New'!$E$2:$E$503,$A177)</f>
        <v>1</v>
      </c>
      <c r="C177" s="8" t="str">
        <f>IF(ISBLANK(VLOOKUP($A177,'Summary - New'!$E$2:$G$503,2,FALSE)),"",VLOOKUP($A177,'Summary - New'!$E$2:$G$503,2,FALSE))</f>
        <v>Water Sensor</v>
      </c>
      <c r="D177" s="31">
        <f>IF(ISBLANK(VLOOKUP($A177,'Summary - New'!$E$2:$G$503,3,FALSE)),"",VLOOKUP($A177,'Summary - New'!$E$2:$G$503,3,FALSE))</f>
        <v>6</v>
      </c>
      <c r="E177" s="9">
        <f>COUNTIF('Summary - Old'!$E$2:$E$263,$A177)</f>
        <v>1</v>
      </c>
      <c r="F177" s="9" t="str">
        <f>IF(ISBLANK(VLOOKUP($A177,'Summary - Old'!$E$2:$G$263,2,FALSE)),"",VLOOKUP($A177,'Summary - Old'!$E$2:$G$263,2,FALSE))</f>
        <v>Water Sensor</v>
      </c>
      <c r="G177" s="31">
        <f>IF(ISBLANK(VLOOKUP($A177,'Summary - Old'!$E$2:$G$263,3,FALSE)),"",VLOOKUP($A177,'Summary - Old'!$E$2:$G$263,3,FALSE))</f>
        <v>6</v>
      </c>
      <c r="H177" s="9" t="str">
        <f t="shared" si="2"/>
        <v>Same</v>
      </c>
    </row>
    <row r="178" spans="1:8" x14ac:dyDescent="0.25">
      <c r="A178" s="35" t="s">
        <v>603</v>
      </c>
      <c r="B178" s="30">
        <f>COUNTIF('Summary - New'!$E$2:$E$503,$A178)</f>
        <v>1</v>
      </c>
      <c r="C178" s="8" t="str">
        <f>IF(ISBLANK(VLOOKUP($A178,'Summary - New'!$E$2:$G$503,2,FALSE)),"",VLOOKUP($A178,'Summary - New'!$E$2:$G$503,2,FALSE))</f>
        <v>Pet-Friendly Motion Sensor</v>
      </c>
      <c r="D178" s="31">
        <f>IF(ISBLANK(VLOOKUP($A178,'Summary - New'!$E$2:$G$503,3,FALSE)),"",VLOOKUP($A178,'Summary - New'!$E$2:$G$503,3,FALSE))</f>
        <v>6</v>
      </c>
      <c r="E178" s="9">
        <f>COUNTIF('Summary - Old'!$E$2:$E$263,$A178)</f>
        <v>1</v>
      </c>
      <c r="F178" s="9" t="str">
        <f>IF(ISBLANK(VLOOKUP($A178,'Summary - Old'!$E$2:$G$263,2,FALSE)),"",VLOOKUP($A178,'Summary - Old'!$E$2:$G$263,2,FALSE))</f>
        <v>Pet-Friendly Motion Sensor</v>
      </c>
      <c r="G178" s="31">
        <f>IF(ISBLANK(VLOOKUP($A178,'Summary - Old'!$E$2:$G$263,3,FALSE)),"",VLOOKUP($A178,'Summary - Old'!$E$2:$G$263,3,FALSE))</f>
        <v>6</v>
      </c>
      <c r="H178" s="9" t="str">
        <f t="shared" si="2"/>
        <v>Same</v>
      </c>
    </row>
    <row r="179" spans="1:8" x14ac:dyDescent="0.25">
      <c r="A179" s="35" t="s">
        <v>605</v>
      </c>
      <c r="B179" s="30">
        <f>COUNTIF('Summary - New'!$E$2:$E$503,$A179)</f>
        <v>1</v>
      </c>
      <c r="C179" s="8" t="str">
        <f>IF(ISBLANK(VLOOKUP($A179,'Summary - New'!$E$2:$G$503,2,FALSE)),"",VLOOKUP($A179,'Summary - New'!$E$2:$G$503,2,FALSE))</f>
        <v>MKA315 Keyfob</v>
      </c>
      <c r="D179" s="31">
        <f>IF(ISBLANK(VLOOKUP($A179,'Summary - New'!$E$2:$G$503,3,FALSE)),"",VLOOKUP($A179,'Summary - New'!$E$2:$G$503,3,FALSE))</f>
        <v>6</v>
      </c>
      <c r="E179" s="9">
        <f>COUNTIF('Summary - Old'!$E$2:$E$263,$A179)</f>
        <v>1</v>
      </c>
      <c r="F179" s="9" t="str">
        <f>IF(ISBLANK(VLOOKUP($A179,'Summary - Old'!$E$2:$G$263,2,FALSE)),"",VLOOKUP($A179,'Summary - Old'!$E$2:$G$263,2,FALSE))</f>
        <v>MKA315 Keyfob</v>
      </c>
      <c r="G179" s="31">
        <f>IF(ISBLANK(VLOOKUP($A179,'Summary - Old'!$E$2:$G$263,3,FALSE)),"",VLOOKUP($A179,'Summary - Old'!$E$2:$G$263,3,FALSE))</f>
        <v>6</v>
      </c>
      <c r="H179" s="9" t="str">
        <f t="shared" si="2"/>
        <v>Same</v>
      </c>
    </row>
    <row r="180" spans="1:8" x14ac:dyDescent="0.25">
      <c r="A180" s="35" t="s">
        <v>607</v>
      </c>
      <c r="B180" s="30">
        <f>COUNTIF('Summary - New'!$E$2:$E$503,$A180)</f>
        <v>1</v>
      </c>
      <c r="C180" s="8" t="str">
        <f>IF(ISBLANK(VLOOKUP($A180,'Summary - New'!$E$2:$G$503,2,FALSE)),"",VLOOKUP($A180,'Summary - New'!$E$2:$G$503,2,FALSE))</f>
        <v>Phone for Programming NL System</v>
      </c>
      <c r="D180" s="31" t="str">
        <f>IF(ISBLANK(VLOOKUP($A180,'Summary - New'!$E$2:$G$503,3,FALSE)),"",VLOOKUP($A180,'Summary - New'!$E$2:$G$503,3,FALSE))</f>
        <v>n/a</v>
      </c>
      <c r="E180" s="9">
        <f>COUNTIF('Summary - Old'!$E$2:$E$263,$A180)</f>
        <v>1</v>
      </c>
      <c r="F180" s="9" t="str">
        <f>IF(ISBLANK(VLOOKUP($A180,'Summary - Old'!$E$2:$G$263,2,FALSE)),"",VLOOKUP($A180,'Summary - Old'!$E$2:$G$263,2,FALSE))</f>
        <v>Phone for Programming NL System</v>
      </c>
      <c r="G180" s="31" t="str">
        <f>IF(ISBLANK(VLOOKUP($A180,'Summary - Old'!$E$2:$G$263,3,FALSE)),"",VLOOKUP($A180,'Summary - Old'!$E$2:$G$263,3,FALSE))</f>
        <v>n/a</v>
      </c>
      <c r="H180" s="9" t="str">
        <f t="shared" si="2"/>
        <v>Same</v>
      </c>
    </row>
    <row r="181" spans="1:8" x14ac:dyDescent="0.25">
      <c r="A181" s="35" t="s">
        <v>610</v>
      </c>
      <c r="B181" s="30">
        <f>COUNTIF('Summary - New'!$E$2:$E$503,$A181)</f>
        <v>1</v>
      </c>
      <c r="C181" s="8" t="str">
        <f>IF(ISBLANK(VLOOKUP($A181,'Summary - New'!$E$2:$G$503,2,FALSE)),"",VLOOKUP($A181,'Summary - New'!$E$2:$G$503,2,FALSE))</f>
        <v>Wi-FI Boards (AF Connect)</v>
      </c>
      <c r="D181" s="31">
        <f>IF(ISBLANK(VLOOKUP($A181,'Summary - New'!$E$2:$G$503,3,FALSE)),"",VLOOKUP($A181,'Summary - New'!$E$2:$G$503,3,FALSE))</f>
        <v>15</v>
      </c>
      <c r="E181" s="9">
        <f>COUNTIF('Summary - Old'!$E$2:$E$263,$A181)</f>
        <v>1</v>
      </c>
      <c r="F181" s="9" t="str">
        <f>IF(ISBLANK(VLOOKUP($A181,'Summary - Old'!$E$2:$G$263,2,FALSE)),"",VLOOKUP($A181,'Summary - Old'!$E$2:$G$263,2,FALSE))</f>
        <v>Wi-FI Boards (AF Connect)</v>
      </c>
      <c r="G181" s="31">
        <f>IF(ISBLANK(VLOOKUP($A181,'Summary - Old'!$E$2:$G$263,3,FALSE)),"",VLOOKUP($A181,'Summary - Old'!$E$2:$G$263,3,FALSE))</f>
        <v>15</v>
      </c>
      <c r="H181" s="9" t="str">
        <f t="shared" si="2"/>
        <v>Same</v>
      </c>
    </row>
    <row r="182" spans="1:8" x14ac:dyDescent="0.25">
      <c r="A182" s="35" t="s">
        <v>612</v>
      </c>
      <c r="B182" s="30">
        <f>COUNTIF('Summary - New'!$E$2:$E$503,$A182)</f>
        <v>1</v>
      </c>
      <c r="C182" s="8" t="str">
        <f>IF(ISBLANK(VLOOKUP($A182,'Summary - New'!$E$2:$G$503,2,FALSE)),"",VLOOKUP($A182,'Summary - New'!$E$2:$G$503,2,FALSE))</f>
        <v>EVS AC Adaptor</v>
      </c>
      <c r="D182" s="31">
        <f>IF(ISBLANK(VLOOKUP($A182,'Summary - New'!$E$2:$G$503,3,FALSE)),"",VLOOKUP($A182,'Summary - New'!$E$2:$G$503,3,FALSE))</f>
        <v>6</v>
      </c>
      <c r="E182" s="9">
        <f>COUNTIF('Summary - Old'!$E$2:$E$263,$A182)</f>
        <v>1</v>
      </c>
      <c r="F182" s="9" t="str">
        <f>IF(ISBLANK(VLOOKUP($A182,'Summary - Old'!$E$2:$G$263,2,FALSE)),"",VLOOKUP($A182,'Summary - Old'!$E$2:$G$263,2,FALSE))</f>
        <v>EVS AC Adaptor</v>
      </c>
      <c r="G182" s="31">
        <f>IF(ISBLANK(VLOOKUP($A182,'Summary - Old'!$E$2:$G$263,3,FALSE)),"",VLOOKUP($A182,'Summary - Old'!$E$2:$G$263,3,FALSE))</f>
        <v>6</v>
      </c>
      <c r="H182" s="9" t="str">
        <f t="shared" si="2"/>
        <v>Same</v>
      </c>
    </row>
    <row r="183" spans="1:8" x14ac:dyDescent="0.25">
      <c r="A183" s="35" t="s">
        <v>614</v>
      </c>
      <c r="B183" s="30">
        <f>COUNTIF('Summary - New'!$E$2:$E$503,$A183)</f>
        <v>1</v>
      </c>
      <c r="C183" s="8" t="str">
        <f>IF(ISBLANK(VLOOKUP($A183,'Summary - New'!$E$2:$G$503,2,FALSE)),"",VLOOKUP($A183,'Summary - New'!$E$2:$G$503,2,FALSE))</f>
        <v>Key Fob</v>
      </c>
      <c r="D183" s="31">
        <f>IF(ISBLANK(VLOOKUP($A183,'Summary - New'!$E$2:$G$503,3,FALSE)),"",VLOOKUP($A183,'Summary - New'!$E$2:$G$503,3,FALSE))</f>
        <v>6</v>
      </c>
      <c r="E183" s="9">
        <f>COUNTIF('Summary - Old'!$E$2:$E$263,$A183)</f>
        <v>1</v>
      </c>
      <c r="F183" s="9" t="str">
        <f>IF(ISBLANK(VLOOKUP($A183,'Summary - Old'!$E$2:$G$263,2,FALSE)),"",VLOOKUP($A183,'Summary - Old'!$E$2:$G$263,2,FALSE))</f>
        <v>Key Fob</v>
      </c>
      <c r="G183" s="31">
        <f>IF(ISBLANK(VLOOKUP($A183,'Summary - Old'!$E$2:$G$263,3,FALSE)),"",VLOOKUP($A183,'Summary - Old'!$E$2:$G$263,3,FALSE))</f>
        <v>6</v>
      </c>
      <c r="H183" s="9" t="str">
        <f t="shared" si="2"/>
        <v>Same</v>
      </c>
    </row>
    <row r="184" spans="1:8" x14ac:dyDescent="0.25">
      <c r="A184" s="35" t="s">
        <v>462</v>
      </c>
      <c r="B184" s="30">
        <f>COUNTIF('Summary - New'!$E$2:$E$503,$A184)</f>
        <v>1</v>
      </c>
      <c r="C184" s="8" t="str">
        <f>IF(ISBLANK(VLOOKUP($A184,'Summary - New'!$E$2:$G$503,2,FALSE)),"",VLOOKUP($A184,'Summary - New'!$E$2:$G$503,2,FALSE))</f>
        <v>CR2025 Lithium 3V battery</v>
      </c>
      <c r="D184" s="31">
        <f>IF(ISBLANK(VLOOKUP($A184,'Summary - New'!$E$2:$G$503,3,FALSE)),"",VLOOKUP($A184,'Summary - New'!$E$2:$G$503,3,FALSE))</f>
        <v>6</v>
      </c>
      <c r="E184" s="9">
        <f>COUNTIF('Summary - Old'!$E$2:$E$263,$A184)</f>
        <v>1</v>
      </c>
      <c r="F184" s="9" t="str">
        <f>IF(ISBLANK(VLOOKUP($A184,'Summary - Old'!$E$2:$G$263,2,FALSE)),"",VLOOKUP($A184,'Summary - Old'!$E$2:$G$263,2,FALSE))</f>
        <v>CR2025 Lithium 3V battery</v>
      </c>
      <c r="G184" s="31">
        <f>IF(ISBLANK(VLOOKUP($A184,'Summary - Old'!$E$2:$G$263,3,FALSE)),"",VLOOKUP($A184,'Summary - Old'!$E$2:$G$263,3,FALSE))</f>
        <v>6</v>
      </c>
      <c r="H184" s="9" t="str">
        <f t="shared" si="2"/>
        <v>Same</v>
      </c>
    </row>
    <row r="185" spans="1:8" x14ac:dyDescent="0.25">
      <c r="A185" s="35" t="s">
        <v>464</v>
      </c>
      <c r="B185" s="30">
        <f>COUNTIF('Summary - New'!$E$2:$E$503,$A185)</f>
        <v>1</v>
      </c>
      <c r="C185" s="8" t="str">
        <f>IF(ISBLANK(VLOOKUP($A185,'Summary - New'!$E$2:$G$503,2,FALSE)),"",VLOOKUP($A185,'Summary - New'!$E$2:$G$503,2,FALSE))</f>
        <v>BATTERY, 7.6VDC, 2.3AH, ZEROWIRE</v>
      </c>
      <c r="D185" s="31">
        <f>IF(ISBLANK(VLOOKUP($A185,'Summary - New'!$E$2:$G$503,3,FALSE)),"",VLOOKUP($A185,'Summary - New'!$E$2:$G$503,3,FALSE))</f>
        <v>6</v>
      </c>
      <c r="E185" s="9">
        <f>COUNTIF('Summary - Old'!$E$2:$E$263,$A185)</f>
        <v>1</v>
      </c>
      <c r="F185" s="9" t="str">
        <f>IF(ISBLANK(VLOOKUP($A185,'Summary - Old'!$E$2:$G$263,2,FALSE)),"",VLOOKUP($A185,'Summary - Old'!$E$2:$G$263,2,FALSE))</f>
        <v>BATTERY, 7.6VDC, 2.3AH, ZEROWIRE</v>
      </c>
      <c r="G185" s="31">
        <f>IF(ISBLANK(VLOOKUP($A185,'Summary - Old'!$E$2:$G$263,3,FALSE)),"",VLOOKUP($A185,'Summary - Old'!$E$2:$G$263,3,FALSE))</f>
        <v>6</v>
      </c>
      <c r="H185" s="9" t="str">
        <f t="shared" si="2"/>
        <v>Same</v>
      </c>
    </row>
    <row r="186" spans="1:8" x14ac:dyDescent="0.25">
      <c r="A186" s="35" t="s">
        <v>338</v>
      </c>
      <c r="B186" s="30">
        <f>COUNTIF('Summary - New'!$E$2:$E$503,$A186)</f>
        <v>1</v>
      </c>
      <c r="C186" s="8" t="str">
        <f>IF(ISBLANK(VLOOKUP($A186,'Summary - New'!$E$2:$G$503,2,FALSE)),"",VLOOKUP($A186,'Summary - New'!$E$2:$G$503,2,FALSE))</f>
        <v>Simon back-up battery</v>
      </c>
      <c r="D186" s="31">
        <f>IF(ISBLANK(VLOOKUP($A186,'Summary - New'!$E$2:$G$503,3,FALSE)),"",VLOOKUP($A186,'Summary - New'!$E$2:$G$503,3,FALSE))</f>
        <v>15</v>
      </c>
      <c r="E186" s="9">
        <f>COUNTIF('Summary - Old'!$E$2:$E$263,$A186)</f>
        <v>1</v>
      </c>
      <c r="F186" s="9" t="str">
        <f>IF(ISBLANK(VLOOKUP($A186,'Summary - Old'!$E$2:$G$263,2,FALSE)),"",VLOOKUP($A186,'Summary - Old'!$E$2:$G$263,2,FALSE))</f>
        <v>Simon back-up battery</v>
      </c>
      <c r="G186" s="31">
        <f>IF(ISBLANK(VLOOKUP($A186,'Summary - Old'!$E$2:$G$263,3,FALSE)),"",VLOOKUP($A186,'Summary - Old'!$E$2:$G$263,3,FALSE))</f>
        <v>15</v>
      </c>
      <c r="H186" s="9" t="str">
        <f t="shared" si="2"/>
        <v>Same</v>
      </c>
    </row>
    <row r="187" spans="1:8" x14ac:dyDescent="0.25">
      <c r="A187" s="35" t="s">
        <v>466</v>
      </c>
      <c r="B187" s="30">
        <f>COUNTIF('Summary - New'!$E$2:$E$503,$A187)</f>
        <v>1</v>
      </c>
      <c r="C187" s="8" t="str">
        <f>IF(ISBLANK(VLOOKUP($A187,'Summary - New'!$E$2:$G$503,2,FALSE)),"",VLOOKUP($A187,'Summary - New'!$E$2:$G$503,2,FALSE))</f>
        <v>1/2 AA Lithium Battery</v>
      </c>
      <c r="D187" s="31">
        <f>IF(ISBLANK(VLOOKUP($A187,'Summary - New'!$E$2:$G$503,3,FALSE)),"",VLOOKUP($A187,'Summary - New'!$E$2:$G$503,3,FALSE))</f>
        <v>6</v>
      </c>
      <c r="E187" s="9">
        <f>COUNTIF('Summary - Old'!$E$2:$E$263,$A187)</f>
        <v>1</v>
      </c>
      <c r="F187" s="9" t="str">
        <f>IF(ISBLANK(VLOOKUP($A187,'Summary - Old'!$E$2:$G$263,2,FALSE)),"",VLOOKUP($A187,'Summary - Old'!$E$2:$G$263,2,FALSE))</f>
        <v>1/2 AA Lithium Battery</v>
      </c>
      <c r="G187" s="31">
        <f>IF(ISBLANK(VLOOKUP($A187,'Summary - Old'!$E$2:$G$263,3,FALSE)),"",VLOOKUP($A187,'Summary - Old'!$E$2:$G$263,3,FALSE))</f>
        <v>6</v>
      </c>
      <c r="H187" s="9" t="str">
        <f t="shared" si="2"/>
        <v>Same</v>
      </c>
    </row>
    <row r="188" spans="1:8" x14ac:dyDescent="0.25">
      <c r="A188" s="35" t="s">
        <v>468</v>
      </c>
      <c r="B188" s="30">
        <f>COUNTIF('Summary - New'!$E$2:$E$503,$A188)</f>
        <v>1</v>
      </c>
      <c r="C188" s="8" t="str">
        <f>IF(ISBLANK(VLOOKUP($A188,'Summary - New'!$E$2:$G$503,2,FALSE)),"",VLOOKUP($A188,'Summary - New'!$E$2:$G$503,2,FALSE))</f>
        <v>AVS Backup Battery</v>
      </c>
      <c r="D188" s="31">
        <f>IF(ISBLANK(VLOOKUP($A188,'Summary - New'!$E$2:$G$503,3,FALSE)),"",VLOOKUP($A188,'Summary - New'!$E$2:$G$503,3,FALSE))</f>
        <v>15</v>
      </c>
      <c r="E188" s="9">
        <f>COUNTIF('Summary - Old'!$E$2:$E$263,$A188)</f>
        <v>1</v>
      </c>
      <c r="F188" s="9" t="str">
        <f>IF(ISBLANK(VLOOKUP($A188,'Summary - Old'!$E$2:$G$263,2,FALSE)),"",VLOOKUP($A188,'Summary - Old'!$E$2:$G$263,2,FALSE))</f>
        <v>AVS Backup Battery</v>
      </c>
      <c r="G188" s="31">
        <f>IF(ISBLANK(VLOOKUP($A188,'Summary - Old'!$E$2:$G$263,3,FALSE)),"",VLOOKUP($A188,'Summary - Old'!$E$2:$G$263,3,FALSE))</f>
        <v>15</v>
      </c>
      <c r="H188" s="9" t="str">
        <f t="shared" si="2"/>
        <v>Same</v>
      </c>
    </row>
    <row r="189" spans="1:8" x14ac:dyDescent="0.25">
      <c r="A189" s="35" t="s">
        <v>470</v>
      </c>
      <c r="B189" s="30">
        <f>COUNTIF('Summary - New'!$E$2:$E$503,$A189)</f>
        <v>1</v>
      </c>
      <c r="C189" s="8" t="str">
        <f>IF(ISBLANK(VLOOKUP($A189,'Summary - New'!$E$2:$G$503,2,FALSE)),"",VLOOKUP($A189,'Summary - New'!$E$2:$G$503,2,FALSE))</f>
        <v>3.6V AA Lithium Battery</v>
      </c>
      <c r="D189" s="31">
        <f>IF(ISBLANK(VLOOKUP($A189,'Summary - New'!$E$2:$G$503,3,FALSE)),"",VLOOKUP($A189,'Summary - New'!$E$2:$G$503,3,FALSE))</f>
        <v>6</v>
      </c>
      <c r="E189" s="9">
        <f>COUNTIF('Summary - Old'!$E$2:$E$263,$A189)</f>
        <v>1</v>
      </c>
      <c r="F189" s="9" t="str">
        <f>IF(ISBLANK(VLOOKUP($A189,'Summary - Old'!$E$2:$G$263,2,FALSE)),"",VLOOKUP($A189,'Summary - Old'!$E$2:$G$263,2,FALSE))</f>
        <v>3.6V AA Lithium Battery</v>
      </c>
      <c r="G189" s="31">
        <f>IF(ISBLANK(VLOOKUP($A189,'Summary - Old'!$E$2:$G$263,3,FALSE)),"",VLOOKUP($A189,'Summary - Old'!$E$2:$G$263,3,FALSE))</f>
        <v>6</v>
      </c>
      <c r="H189" s="9" t="str">
        <f t="shared" si="2"/>
        <v>Same</v>
      </c>
    </row>
    <row r="190" spans="1:8" x14ac:dyDescent="0.25">
      <c r="A190" s="35" t="s">
        <v>472</v>
      </c>
      <c r="B190" s="30">
        <f>COUNTIF('Summary - New'!$E$2:$E$503,$A190)</f>
        <v>1</v>
      </c>
      <c r="C190" s="8" t="str">
        <f>IF(ISBLANK(VLOOKUP($A190,'Summary - New'!$E$2:$G$503,2,FALSE)),"",VLOOKUP($A190,'Summary - New'!$E$2:$G$503,2,FALSE))</f>
        <v>9V Alkaline Battery</v>
      </c>
      <c r="D190" s="31">
        <f>IF(ISBLANK(VLOOKUP($A190,'Summary - New'!$E$2:$G$503,3,FALSE)),"",VLOOKUP($A190,'Summary - New'!$E$2:$G$503,3,FALSE))</f>
        <v>6</v>
      </c>
      <c r="E190" s="9">
        <f>COUNTIF('Summary - Old'!$E$2:$E$263,$A190)</f>
        <v>1</v>
      </c>
      <c r="F190" s="9" t="str">
        <f>IF(ISBLANK(VLOOKUP($A190,'Summary - Old'!$E$2:$G$263,2,FALSE)),"",VLOOKUP($A190,'Summary - Old'!$E$2:$G$263,2,FALSE))</f>
        <v>9V Alkaline Battery</v>
      </c>
      <c r="G190" s="31">
        <f>IF(ISBLANK(VLOOKUP($A190,'Summary - Old'!$E$2:$G$263,3,FALSE)),"",VLOOKUP($A190,'Summary - Old'!$E$2:$G$263,3,FALSE))</f>
        <v>6</v>
      </c>
      <c r="H190" s="9" t="str">
        <f t="shared" si="2"/>
        <v>Same</v>
      </c>
    </row>
    <row r="191" spans="1:8" x14ac:dyDescent="0.25">
      <c r="A191" s="35" t="s">
        <v>474</v>
      </c>
      <c r="B191" s="30">
        <f>COUNTIF('Summary - New'!$E$2:$E$503,$A191)</f>
        <v>1</v>
      </c>
      <c r="C191" s="8" t="str">
        <f>IF(ISBLANK(VLOOKUP($A191,'Summary - New'!$E$2:$G$503,2,FALSE)),"",VLOOKUP($A191,'Summary - New'!$E$2:$G$503,2,FALSE))</f>
        <v>9V Lithium Battery</v>
      </c>
      <c r="D191" s="31">
        <f>IF(ISBLANK(VLOOKUP($A191,'Summary - New'!$E$2:$G$503,3,FALSE)),"",VLOOKUP($A191,'Summary - New'!$E$2:$G$503,3,FALSE))</f>
        <v>6</v>
      </c>
      <c r="E191" s="9">
        <f>COUNTIF('Summary - Old'!$E$2:$E$263,$A191)</f>
        <v>1</v>
      </c>
      <c r="F191" s="9" t="str">
        <f>IF(ISBLANK(VLOOKUP($A191,'Summary - Old'!$E$2:$G$263,2,FALSE)),"",VLOOKUP($A191,'Summary - Old'!$E$2:$G$263,2,FALSE))</f>
        <v>9V Lithium Battery</v>
      </c>
      <c r="G191" s="31">
        <f>IF(ISBLANK(VLOOKUP($A191,'Summary - Old'!$E$2:$G$263,3,FALSE)),"",VLOOKUP($A191,'Summary - Old'!$E$2:$G$263,3,FALSE))</f>
        <v>6</v>
      </c>
      <c r="H191" s="9" t="str">
        <f t="shared" si="2"/>
        <v>Same</v>
      </c>
    </row>
    <row r="192" spans="1:8" x14ac:dyDescent="0.25">
      <c r="A192" s="35" t="s">
        <v>476</v>
      </c>
      <c r="B192" s="30">
        <f>COUNTIF('Summary - New'!$E$2:$E$503,$A192)</f>
        <v>1</v>
      </c>
      <c r="C192" s="8" t="str">
        <f>IF(ISBLANK(VLOOKUP($A192,'Summary - New'!$E$2:$G$503,2,FALSE)),"",VLOOKUP($A192,'Summary - New'!$E$2:$G$503,2,FALSE))</f>
        <v>AAA Alkaline Battery</v>
      </c>
      <c r="D192" s="31">
        <f>IF(ISBLANK(VLOOKUP($A192,'Summary - New'!$E$2:$G$503,3,FALSE)),"",VLOOKUP($A192,'Summary - New'!$E$2:$G$503,3,FALSE))</f>
        <v>6</v>
      </c>
      <c r="E192" s="9">
        <f>COUNTIF('Summary - Old'!$E$2:$E$263,$A192)</f>
        <v>1</v>
      </c>
      <c r="F192" s="9" t="str">
        <f>IF(ISBLANK(VLOOKUP($A192,'Summary - Old'!$E$2:$G$263,2,FALSE)),"",VLOOKUP($A192,'Summary - Old'!$E$2:$G$263,2,FALSE))</f>
        <v>AAA Alkaline Battery</v>
      </c>
      <c r="G192" s="31">
        <f>IF(ISBLANK(VLOOKUP($A192,'Summary - Old'!$E$2:$G$263,3,FALSE)),"",VLOOKUP($A192,'Summary - Old'!$E$2:$G$263,3,FALSE))</f>
        <v>6</v>
      </c>
      <c r="H192" s="9" t="str">
        <f t="shared" si="2"/>
        <v>Same</v>
      </c>
    </row>
    <row r="193" spans="1:8" x14ac:dyDescent="0.25">
      <c r="A193" s="35" t="s">
        <v>243</v>
      </c>
      <c r="B193" s="30">
        <f>COUNTIF('Summary - New'!$E$2:$E$503,$A193)</f>
        <v>1</v>
      </c>
      <c r="C193" s="8" t="str">
        <f>IF(ISBLANK(VLOOKUP($A193,'Summary - New'!$E$2:$G$503,2,FALSE)),"",VLOOKUP($A193,'Summary - New'!$E$2:$G$503,2,FALSE))</f>
        <v>Hardwire Battery</v>
      </c>
      <c r="D193" s="31">
        <f>IF(ISBLANK(VLOOKUP($A193,'Summary - New'!$E$2:$G$503,3,FALSE)),"",VLOOKUP($A193,'Summary - New'!$E$2:$G$503,3,FALSE))</f>
        <v>15</v>
      </c>
      <c r="E193" s="9">
        <f>COUNTIF('Summary - Old'!$E$2:$E$263,$A193)</f>
        <v>1</v>
      </c>
      <c r="F193" s="9" t="str">
        <f>IF(ISBLANK(VLOOKUP($A193,'Summary - Old'!$E$2:$G$263,2,FALSE)),"",VLOOKUP($A193,'Summary - Old'!$E$2:$G$263,2,FALSE))</f>
        <v>Hardwire Battery</v>
      </c>
      <c r="G193" s="31">
        <f>IF(ISBLANK(VLOOKUP($A193,'Summary - Old'!$E$2:$G$263,3,FALSE)),"",VLOOKUP($A193,'Summary - Old'!$E$2:$G$263,3,FALSE))</f>
        <v>15</v>
      </c>
      <c r="H193" s="9" t="str">
        <f t="shared" si="2"/>
        <v>Same</v>
      </c>
    </row>
    <row r="194" spans="1:8" x14ac:dyDescent="0.25">
      <c r="A194" s="35" t="s">
        <v>479</v>
      </c>
      <c r="B194" s="30">
        <f>COUNTIF('Summary - New'!$E$2:$E$503,$A194)</f>
        <v>1</v>
      </c>
      <c r="C194" s="8" t="str">
        <f>IF(ISBLANK(VLOOKUP($A194,'Summary - New'!$E$2:$G$503,2,FALSE)),"",VLOOKUP($A194,'Summary - New'!$E$2:$G$503,2,FALSE))</f>
        <v>Hardwire Battery 12 Volt/ 5Ah Battery</v>
      </c>
      <c r="D194" s="31">
        <f>IF(ISBLANK(VLOOKUP($A194,'Summary - New'!$E$2:$G$503,3,FALSE)),"",VLOOKUP($A194,'Summary - New'!$E$2:$G$503,3,FALSE))</f>
        <v>15</v>
      </c>
      <c r="E194" s="9">
        <f>COUNTIF('Summary - Old'!$E$2:$E$263,$A194)</f>
        <v>1</v>
      </c>
      <c r="F194" s="9" t="str">
        <f>IF(ISBLANK(VLOOKUP($A194,'Summary - Old'!$E$2:$G$263,2,FALSE)),"",VLOOKUP($A194,'Summary - Old'!$E$2:$G$263,2,FALSE))</f>
        <v>Hardwire Battery 12 Volt/ 5Ah Battery</v>
      </c>
      <c r="G194" s="31">
        <f>IF(ISBLANK(VLOOKUP($A194,'Summary - Old'!$E$2:$G$263,3,FALSE)),"",VLOOKUP($A194,'Summary - Old'!$E$2:$G$263,3,FALSE))</f>
        <v>15</v>
      </c>
      <c r="H194" s="9" t="str">
        <f t="shared" si="2"/>
        <v>Same</v>
      </c>
    </row>
    <row r="195" spans="1:8" x14ac:dyDescent="0.25">
      <c r="A195" s="35" t="s">
        <v>481</v>
      </c>
      <c r="B195" s="30">
        <f>COUNTIF('Summary - New'!$E$2:$E$503,$A195)</f>
        <v>1</v>
      </c>
      <c r="C195" s="8" t="str">
        <f>IF(ISBLANK(VLOOKUP($A195,'Summary - New'!$E$2:$G$503,2,FALSE)),"",VLOOKUP($A195,'Summary - New'!$E$2:$G$503,2,FALSE))</f>
        <v>Lithium Smoke Detector Battery</v>
      </c>
      <c r="D195" s="31">
        <f>IF(ISBLANK(VLOOKUP($A195,'Summary - New'!$E$2:$G$503,3,FALSE)),"",VLOOKUP($A195,'Summary - New'!$E$2:$G$503,3,FALSE))</f>
        <v>6</v>
      </c>
      <c r="E195" s="9">
        <f>COUNTIF('Summary - Old'!$E$2:$E$263,$A195)</f>
        <v>1</v>
      </c>
      <c r="F195" s="9" t="str">
        <f>IF(ISBLANK(VLOOKUP($A195,'Summary - Old'!$E$2:$G$263,2,FALSE)),"",VLOOKUP($A195,'Summary - Old'!$E$2:$G$263,2,FALSE))</f>
        <v>Lithium Smoke Detector Battery</v>
      </c>
      <c r="G195" s="31">
        <f>IF(ISBLANK(VLOOKUP($A195,'Summary - Old'!$E$2:$G$263,3,FALSE)),"",VLOOKUP($A195,'Summary - Old'!$E$2:$G$263,3,FALSE))</f>
        <v>6</v>
      </c>
      <c r="H195" s="9" t="str">
        <f t="shared" ref="H195:H217" si="3">IF((OR(ISERROR(F195),ISERROR(G195))),"Added",IF((OR(ISERROR(C195),ISERROR(D195))),"Removed",IF((AND(C195&lt;&gt;F195,D195=G195)),"Modified (Description)",IF((AND(C195=F195,D195&lt;&gt;G195)),"Modified (Duration)",IF((AND(C195&lt;&gt;F195,D195&lt;&gt;G195)),"Modified (Description/Duration)",IF((AND(C195=F195,D195=G195)),"Same","Unknown"))))))</f>
        <v>Same</v>
      </c>
    </row>
    <row r="196" spans="1:8" x14ac:dyDescent="0.25">
      <c r="A196" s="35" t="s">
        <v>483</v>
      </c>
      <c r="B196" s="30">
        <f>COUNTIF('Summary - New'!$E$2:$E$503,$A196)</f>
        <v>1</v>
      </c>
      <c r="C196" s="8" t="str">
        <f>IF(ISBLANK(VLOOKUP($A196,'Summary - New'!$E$2:$G$503,2,FALSE)),"",VLOOKUP($A196,'Summary - New'!$E$2:$G$503,2,FALSE))</f>
        <v>Glass Break Battery</v>
      </c>
      <c r="D196" s="31">
        <f>IF(ISBLANK(VLOOKUP($A196,'Summary - New'!$E$2:$G$503,3,FALSE)),"",VLOOKUP($A196,'Summary - New'!$E$2:$G$503,3,FALSE))</f>
        <v>6</v>
      </c>
      <c r="E196" s="9">
        <f>COUNTIF('Summary - Old'!$E$2:$E$263,$A196)</f>
        <v>1</v>
      </c>
      <c r="F196" s="9" t="str">
        <f>IF(ISBLANK(VLOOKUP($A196,'Summary - Old'!$E$2:$G$263,2,FALSE)),"",VLOOKUP($A196,'Summary - Old'!$E$2:$G$263,2,FALSE))</f>
        <v>Glass Break Battery</v>
      </c>
      <c r="G196" s="31">
        <f>IF(ISBLANK(VLOOKUP($A196,'Summary - Old'!$E$2:$G$263,3,FALSE)),"",VLOOKUP($A196,'Summary - Old'!$E$2:$G$263,3,FALSE))</f>
        <v>6</v>
      </c>
      <c r="H196" s="9" t="str">
        <f t="shared" si="3"/>
        <v>Same</v>
      </c>
    </row>
    <row r="197" spans="1:8" x14ac:dyDescent="0.25">
      <c r="A197" s="35" t="s">
        <v>485</v>
      </c>
      <c r="B197" s="30">
        <f>COUNTIF('Summary - New'!$E$2:$E$503,$A197)</f>
        <v>1</v>
      </c>
      <c r="C197" s="8" t="str">
        <f>IF(ISBLANK(VLOOKUP($A197,'Summary - New'!$E$2:$G$503,2,FALSE)),"",VLOOKUP($A197,'Summary - New'!$E$2:$G$503,2,FALSE))</f>
        <v>3V Lithium Battery for fall sensor</v>
      </c>
      <c r="D197" s="31">
        <f>IF(ISBLANK(VLOOKUP($A197,'Summary - New'!$E$2:$G$503,3,FALSE)),"",VLOOKUP($A197,'Summary - New'!$E$2:$G$503,3,FALSE))</f>
        <v>6</v>
      </c>
      <c r="E197" s="9">
        <f>COUNTIF('Summary - Old'!$E$2:$E$263,$A197)</f>
        <v>1</v>
      </c>
      <c r="F197" s="9" t="str">
        <f>IF(ISBLANK(VLOOKUP($A197,'Summary - Old'!$E$2:$G$263,2,FALSE)),"",VLOOKUP($A197,'Summary - Old'!$E$2:$G$263,2,FALSE))</f>
        <v>3V Lithium Battery for fall sensor</v>
      </c>
      <c r="G197" s="31">
        <f>IF(ISBLANK(VLOOKUP($A197,'Summary - Old'!$E$2:$G$263,3,FALSE)),"",VLOOKUP($A197,'Summary - Old'!$E$2:$G$263,3,FALSE))</f>
        <v>6</v>
      </c>
      <c r="H197" s="9" t="str">
        <f t="shared" si="3"/>
        <v>Same</v>
      </c>
    </row>
    <row r="198" spans="1:8" x14ac:dyDescent="0.25">
      <c r="A198" s="35" t="s">
        <v>487</v>
      </c>
      <c r="B198" s="30">
        <f>COUNTIF('Summary - New'!$E$2:$E$503,$A198)</f>
        <v>1</v>
      </c>
      <c r="C198" s="8" t="str">
        <f>IF(ISBLANK(VLOOKUP($A198,'Summary - New'!$E$2:$G$503,2,FALSE)),"",VLOOKUP($A198,'Summary - New'!$E$2:$G$503,2,FALSE))</f>
        <v>3V Lithium Button Battery</v>
      </c>
      <c r="D198" s="31">
        <f>IF(ISBLANK(VLOOKUP($A198,'Summary - New'!$E$2:$G$503,3,FALSE)),"",VLOOKUP($A198,'Summary - New'!$E$2:$G$503,3,FALSE))</f>
        <v>6</v>
      </c>
      <c r="E198" s="9">
        <f>COUNTIF('Summary - Old'!$E$2:$E$263,$A198)</f>
        <v>1</v>
      </c>
      <c r="F198" s="9" t="str">
        <f>IF(ISBLANK(VLOOKUP($A198,'Summary - Old'!$E$2:$G$263,2,FALSE)),"",VLOOKUP($A198,'Summary - Old'!$E$2:$G$263,2,FALSE))</f>
        <v>3V Lithium Button Battery</v>
      </c>
      <c r="G198" s="31">
        <f>IF(ISBLANK(VLOOKUP($A198,'Summary - Old'!$E$2:$G$263,3,FALSE)),"",VLOOKUP($A198,'Summary - Old'!$E$2:$G$263,3,FALSE))</f>
        <v>6</v>
      </c>
      <c r="H198" s="9" t="str">
        <f t="shared" si="3"/>
        <v>Same</v>
      </c>
    </row>
    <row r="199" spans="1:8" x14ac:dyDescent="0.25">
      <c r="A199" s="35" t="s">
        <v>489</v>
      </c>
      <c r="B199" s="30">
        <f>COUNTIF('Summary - New'!$E$2:$E$503,$A199)</f>
        <v>1</v>
      </c>
      <c r="C199" s="8" t="str">
        <f>IF(ISBLANK(VLOOKUP($A199,'Summary - New'!$E$2:$G$503,2,FALSE)),"",VLOOKUP($A199,'Summary - New'!$E$2:$G$503,2,FALSE))</f>
        <v>Pendant (button cell) Battery</v>
      </c>
      <c r="D199" s="31">
        <f>IF(ISBLANK(VLOOKUP($A199,'Summary - New'!$E$2:$G$503,3,FALSE)),"",VLOOKUP($A199,'Summary - New'!$E$2:$G$503,3,FALSE))</f>
        <v>6</v>
      </c>
      <c r="E199" s="9">
        <f>COUNTIF('Summary - Old'!$E$2:$E$263,$A199)</f>
        <v>1</v>
      </c>
      <c r="F199" s="9" t="str">
        <f>IF(ISBLANK(VLOOKUP($A199,'Summary - Old'!$E$2:$G$263,2,FALSE)),"",VLOOKUP($A199,'Summary - Old'!$E$2:$G$263,2,FALSE))</f>
        <v>Pendant (button cell) Battery</v>
      </c>
      <c r="G199" s="31">
        <f>IF(ISBLANK(VLOOKUP($A199,'Summary - Old'!$E$2:$G$263,3,FALSE)),"",VLOOKUP($A199,'Summary - Old'!$E$2:$G$263,3,FALSE))</f>
        <v>6</v>
      </c>
      <c r="H199" s="9" t="str">
        <f t="shared" si="3"/>
        <v>Same</v>
      </c>
    </row>
    <row r="200" spans="1:8" x14ac:dyDescent="0.25">
      <c r="A200" s="35" t="s">
        <v>491</v>
      </c>
      <c r="B200" s="30">
        <f>COUNTIF('Summary - New'!$E$2:$E$503,$A200)</f>
        <v>1</v>
      </c>
      <c r="C200" s="8" t="str">
        <f>IF(ISBLANK(VLOOKUP($A200,'Summary - New'!$E$2:$G$503,2,FALSE)),"",VLOOKUP($A200,'Summary - New'!$E$2:$G$503,2,FALSE))</f>
        <v>Hardwire B/U Battery</v>
      </c>
      <c r="D200" s="31">
        <f>IF(ISBLANK(VLOOKUP($A200,'Summary - New'!$E$2:$G$503,3,FALSE)),"",VLOOKUP($A200,'Summary - New'!$E$2:$G$503,3,FALSE))</f>
        <v>15</v>
      </c>
      <c r="E200" s="9">
        <f>COUNTIF('Summary - Old'!$E$2:$E$263,$A200)</f>
        <v>1</v>
      </c>
      <c r="F200" s="9" t="str">
        <f>IF(ISBLANK(VLOOKUP($A200,'Summary - Old'!$E$2:$G$263,2,FALSE)),"",VLOOKUP($A200,'Summary - Old'!$E$2:$G$263,2,FALSE))</f>
        <v>Hardwire B/U Battery</v>
      </c>
      <c r="G200" s="31">
        <f>IF(ISBLANK(VLOOKUP($A200,'Summary - Old'!$E$2:$G$263,3,FALSE)),"",VLOOKUP($A200,'Summary - Old'!$E$2:$G$263,3,FALSE))</f>
        <v>15</v>
      </c>
      <c r="H200" s="9" t="str">
        <f t="shared" si="3"/>
        <v>Same</v>
      </c>
    </row>
    <row r="201" spans="1:8" x14ac:dyDescent="0.25">
      <c r="A201" s="35" t="s">
        <v>493</v>
      </c>
      <c r="B201" s="30">
        <f>COUNTIF('Summary - New'!$E$2:$E$503,$A201)</f>
        <v>1</v>
      </c>
      <c r="C201" s="8" t="str">
        <f>IF(ISBLANK(VLOOKUP($A201,'Summary - New'!$E$2:$G$503,2,FALSE)),"",VLOOKUP($A201,'Summary - New'!$E$2:$G$503,2,FALSE))</f>
        <v>Alarm AA Alkaline Batteries</v>
      </c>
      <c r="D201" s="31">
        <f>IF(ISBLANK(VLOOKUP($A201,'Summary - New'!$E$2:$G$503,3,FALSE)),"",VLOOKUP($A201,'Summary - New'!$E$2:$G$503,3,FALSE))</f>
        <v>6</v>
      </c>
      <c r="E201" s="9">
        <f>COUNTIF('Summary - Old'!$E$2:$E$263,$A201)</f>
        <v>1</v>
      </c>
      <c r="F201" s="9" t="str">
        <f>IF(ISBLANK(VLOOKUP($A201,'Summary - Old'!$E$2:$G$263,2,FALSE)),"",VLOOKUP($A201,'Summary - Old'!$E$2:$G$263,2,FALSE))</f>
        <v>Alarm AA Alkaline Batteries</v>
      </c>
      <c r="G201" s="31">
        <f>IF(ISBLANK(VLOOKUP($A201,'Summary - Old'!$E$2:$G$263,3,FALSE)),"",VLOOKUP($A201,'Summary - Old'!$E$2:$G$263,3,FALSE))</f>
        <v>6</v>
      </c>
      <c r="H201" s="9" t="str">
        <f t="shared" si="3"/>
        <v>Same</v>
      </c>
    </row>
    <row r="202" spans="1:8" x14ac:dyDescent="0.25">
      <c r="A202" s="35" t="s">
        <v>495</v>
      </c>
      <c r="B202" s="30">
        <f>COUNTIF('Summary - New'!$E$2:$E$503,$A202)</f>
        <v>1</v>
      </c>
      <c r="C202" s="8" t="str">
        <f>IF(ISBLANK(VLOOKUP($A202,'Summary - New'!$E$2:$G$503,2,FALSE)),"",VLOOKUP($A202,'Summary - New'!$E$2:$G$503,2,FALSE))</f>
        <v>Window decal – Bell Business Security English</v>
      </c>
      <c r="D202" s="31">
        <f>IF(ISBLANK(VLOOKUP($A202,'Summary - New'!$E$2:$G$503,3,FALSE)),"",VLOOKUP($A202,'Summary - New'!$E$2:$G$503,3,FALSE))</f>
        <v>0</v>
      </c>
      <c r="E202" s="9">
        <f>COUNTIF('Summary - Old'!$E$2:$E$263,$A202)</f>
        <v>1</v>
      </c>
      <c r="F202" s="9" t="str">
        <f>IF(ISBLANK(VLOOKUP($A202,'Summary - Old'!$E$2:$G$263,2,FALSE)),"",VLOOKUP($A202,'Summary - Old'!$E$2:$G$263,2,FALSE))</f>
        <v>Window decal – Bell Business Security English</v>
      </c>
      <c r="G202" s="31" t="str">
        <f>IF(ISBLANK(VLOOKUP($A202,'Summary - Old'!$E$2:$G$263,3,FALSE)),"",VLOOKUP($A202,'Summary - Old'!$E$2:$G$263,3,FALSE))</f>
        <v>n/a</v>
      </c>
      <c r="H202" s="9" t="str">
        <f t="shared" si="3"/>
        <v>Modified (Duration)</v>
      </c>
    </row>
    <row r="203" spans="1:8" x14ac:dyDescent="0.25">
      <c r="A203" s="35" t="s">
        <v>497</v>
      </c>
      <c r="B203" s="30">
        <f>COUNTIF('Summary - New'!$E$2:$E$503,$A203)</f>
        <v>1</v>
      </c>
      <c r="C203" s="8" t="str">
        <f>IF(ISBLANK(VLOOKUP($A203,'Summary - New'!$E$2:$G$503,2,FALSE)),"",VLOOKUP($A203,'Summary - New'!$E$2:$G$503,2,FALSE))</f>
        <v>Window decal – Bell Business Security French</v>
      </c>
      <c r="D203" s="31">
        <f>IF(ISBLANK(VLOOKUP($A203,'Summary - New'!$E$2:$G$503,3,FALSE)),"",VLOOKUP($A203,'Summary - New'!$E$2:$G$503,3,FALSE))</f>
        <v>0</v>
      </c>
      <c r="E203" s="9">
        <f>COUNTIF('Summary - Old'!$E$2:$E$263,$A203)</f>
        <v>1</v>
      </c>
      <c r="F203" s="9" t="str">
        <f>IF(ISBLANK(VLOOKUP($A203,'Summary - Old'!$E$2:$G$263,2,FALSE)),"",VLOOKUP($A203,'Summary - Old'!$E$2:$G$263,2,FALSE))</f>
        <v>Window decal – Bell Business Security French</v>
      </c>
      <c r="G203" s="31" t="str">
        <f>IF(ISBLANK(VLOOKUP($A203,'Summary - Old'!$E$2:$G$263,3,FALSE)),"",VLOOKUP($A203,'Summary - Old'!$E$2:$G$263,3,FALSE))</f>
        <v>n/a</v>
      </c>
      <c r="H203" s="9" t="str">
        <f t="shared" si="3"/>
        <v>Modified (Duration)</v>
      </c>
    </row>
    <row r="204" spans="1:8" x14ac:dyDescent="0.25">
      <c r="A204" s="35" t="s">
        <v>499</v>
      </c>
      <c r="B204" s="30">
        <f>COUNTIF('Summary - New'!$E$2:$E$503,$A204)</f>
        <v>1</v>
      </c>
      <c r="C204" s="8" t="str">
        <f>IF(ISBLANK(VLOOKUP($A204,'Summary - New'!$E$2:$G$503,2,FALSE)),"",VLOOKUP($A204,'Summary - New'!$E$2:$G$503,2,FALSE))</f>
        <v>Lawn Sign - Bell Smart Home Security English</v>
      </c>
      <c r="D204" s="31">
        <f>IF(ISBLANK(VLOOKUP($A204,'Summary - New'!$E$2:$G$503,3,FALSE)),"",VLOOKUP($A204,'Summary - New'!$E$2:$G$503,3,FALSE))</f>
        <v>0</v>
      </c>
      <c r="E204" s="9">
        <f>COUNTIF('Summary - Old'!$E$2:$E$263,$A204)</f>
        <v>1</v>
      </c>
      <c r="F204" s="9" t="str">
        <f>IF(ISBLANK(VLOOKUP($A204,'Summary - Old'!$E$2:$G$263,2,FALSE)),"",VLOOKUP($A204,'Summary - Old'!$E$2:$G$263,2,FALSE))</f>
        <v>Lawn Sign - Bell Smart Home Security English</v>
      </c>
      <c r="G204" s="31" t="str">
        <f>IF(ISBLANK(VLOOKUP($A204,'Summary - Old'!$E$2:$G$263,3,FALSE)),"",VLOOKUP($A204,'Summary - Old'!$E$2:$G$263,3,FALSE))</f>
        <v>n/a</v>
      </c>
      <c r="H204" s="9" t="str">
        <f t="shared" si="3"/>
        <v>Modified (Duration)</v>
      </c>
    </row>
    <row r="205" spans="1:8" x14ac:dyDescent="0.25">
      <c r="A205" s="35" t="s">
        <v>501</v>
      </c>
      <c r="B205" s="30">
        <f>COUNTIF('Summary - New'!$E$2:$E$503,$A205)</f>
        <v>1</v>
      </c>
      <c r="C205" s="8" t="str">
        <f>IF(ISBLANK(VLOOKUP($A205,'Summary - New'!$E$2:$G$503,2,FALSE)),"",VLOOKUP($A205,'Summary - New'!$E$2:$G$503,2,FALSE))</f>
        <v>Window decal – Bell Smart Home Security English</v>
      </c>
      <c r="D205" s="31">
        <f>IF(ISBLANK(VLOOKUP($A205,'Summary - New'!$E$2:$G$503,3,FALSE)),"",VLOOKUP($A205,'Summary - New'!$E$2:$G$503,3,FALSE))</f>
        <v>0</v>
      </c>
      <c r="E205" s="9">
        <f>COUNTIF('Summary - Old'!$E$2:$E$263,$A205)</f>
        <v>1</v>
      </c>
      <c r="F205" s="9" t="str">
        <f>IF(ISBLANK(VLOOKUP($A205,'Summary - Old'!$E$2:$G$263,2,FALSE)),"",VLOOKUP($A205,'Summary - Old'!$E$2:$G$263,2,FALSE))</f>
        <v>Window decal – Bell Smart Home Security English</v>
      </c>
      <c r="G205" s="31" t="str">
        <f>IF(ISBLANK(VLOOKUP($A205,'Summary - Old'!$E$2:$G$263,3,FALSE)),"",VLOOKUP($A205,'Summary - Old'!$E$2:$G$263,3,FALSE))</f>
        <v>n/a</v>
      </c>
      <c r="H205" s="9" t="str">
        <f t="shared" si="3"/>
        <v>Modified (Duration)</v>
      </c>
    </row>
    <row r="206" spans="1:8" x14ac:dyDescent="0.25">
      <c r="A206" s="35" t="s">
        <v>503</v>
      </c>
      <c r="B206" s="30">
        <f>COUNTIF('Summary - New'!$E$2:$E$503,$A206)</f>
        <v>1</v>
      </c>
      <c r="C206" s="8" t="str">
        <f>IF(ISBLANK(VLOOKUP($A206,'Summary - New'!$E$2:$G$503,2,FALSE)),"",VLOOKUP($A206,'Summary - New'!$E$2:$G$503,2,FALSE))</f>
        <v>Lawn Sign - Bell Smart Home Security French</v>
      </c>
      <c r="D206" s="31">
        <f>IF(ISBLANK(VLOOKUP($A206,'Summary - New'!$E$2:$G$503,3,FALSE)),"",VLOOKUP($A206,'Summary - New'!$E$2:$G$503,3,FALSE))</f>
        <v>0</v>
      </c>
      <c r="E206" s="9">
        <f>COUNTIF('Summary - Old'!$E$2:$E$263,$A206)</f>
        <v>1</v>
      </c>
      <c r="F206" s="9" t="str">
        <f>IF(ISBLANK(VLOOKUP($A206,'Summary - Old'!$E$2:$G$263,2,FALSE)),"",VLOOKUP($A206,'Summary - Old'!$E$2:$G$263,2,FALSE))</f>
        <v>Lawn Sign - Bell Smart Home Security French</v>
      </c>
      <c r="G206" s="31" t="str">
        <f>IF(ISBLANK(VLOOKUP($A206,'Summary - Old'!$E$2:$G$263,3,FALSE)),"",VLOOKUP($A206,'Summary - Old'!$E$2:$G$263,3,FALSE))</f>
        <v>n/a</v>
      </c>
      <c r="H206" s="9" t="str">
        <f t="shared" si="3"/>
        <v>Modified (Duration)</v>
      </c>
    </row>
    <row r="207" spans="1:8" x14ac:dyDescent="0.25">
      <c r="A207" s="35" t="s">
        <v>505</v>
      </c>
      <c r="B207" s="30">
        <f>COUNTIF('Summary - New'!$E$2:$E$503,$A207)</f>
        <v>1</v>
      </c>
      <c r="C207" s="8" t="str">
        <f>IF(ISBLANK(VLOOKUP($A207,'Summary - New'!$E$2:$G$503,2,FALSE)),"",VLOOKUP($A207,'Summary - New'!$E$2:$G$503,2,FALSE))</f>
        <v>Window decal – Bell Smart Home Security French</v>
      </c>
      <c r="D207" s="31">
        <f>IF(ISBLANK(VLOOKUP($A207,'Summary - New'!$E$2:$G$503,3,FALSE)),"",VLOOKUP($A207,'Summary - New'!$E$2:$G$503,3,FALSE))</f>
        <v>0</v>
      </c>
      <c r="E207" s="9">
        <f>COUNTIF('Summary - Old'!$E$2:$E$263,$A207)</f>
        <v>1</v>
      </c>
      <c r="F207" s="9" t="str">
        <f>IF(ISBLANK(VLOOKUP($A207,'Summary - Old'!$E$2:$G$263,2,FALSE)),"",VLOOKUP($A207,'Summary - Old'!$E$2:$G$263,2,FALSE))</f>
        <v>Window decal – Bell Smart Home Security French</v>
      </c>
      <c r="G207" s="31" t="str">
        <f>IF(ISBLANK(VLOOKUP($A207,'Summary - Old'!$E$2:$G$263,3,FALSE)),"",VLOOKUP($A207,'Summary - Old'!$E$2:$G$263,3,FALSE))</f>
        <v>n/a</v>
      </c>
      <c r="H207" s="9" t="str">
        <f t="shared" si="3"/>
        <v>Modified (Duration)</v>
      </c>
    </row>
    <row r="208" spans="1:8" x14ac:dyDescent="0.25">
      <c r="A208" s="35" t="s">
        <v>230</v>
      </c>
      <c r="B208" s="30">
        <f>COUNTIF('Summary - New'!$E$2:$E$503,$A208)</f>
        <v>1</v>
      </c>
      <c r="C208" s="8" t="str">
        <f>IF(ISBLANK(VLOOKUP($A208,'Summary - New'!$E$2:$G$503,2,FALSE)),"",VLOOKUP($A208,'Summary - New'!$E$2:$G$503,2,FALSE))</f>
        <v>112V 4HA Battery</v>
      </c>
      <c r="D208" s="31">
        <f>IF(ISBLANK(VLOOKUP($A208,'Summary - New'!$E$2:$G$503,3,FALSE)),"",VLOOKUP($A208,'Summary - New'!$E$2:$G$503,3,FALSE))</f>
        <v>15</v>
      </c>
      <c r="E208" s="9">
        <f>COUNTIF('Summary - Old'!$E$2:$E$263,$A208)</f>
        <v>1</v>
      </c>
      <c r="F208" s="9" t="str">
        <f>IF(ISBLANK(VLOOKUP($A208,'Summary - Old'!$E$2:$G$263,2,FALSE)),"",VLOOKUP($A208,'Summary - Old'!$E$2:$G$263,2,FALSE))</f>
        <v>112V 4HA Battery</v>
      </c>
      <c r="G208" s="31">
        <f>IF(ISBLANK(VLOOKUP($A208,'Summary - Old'!$E$2:$G$263,3,FALSE)),"",VLOOKUP($A208,'Summary - Old'!$E$2:$G$263,3,FALSE))</f>
        <v>15</v>
      </c>
      <c r="H208" s="9" t="str">
        <f t="shared" si="3"/>
        <v>Same</v>
      </c>
    </row>
    <row r="209" spans="1:8" x14ac:dyDescent="0.25">
      <c r="A209" s="35" t="s">
        <v>129</v>
      </c>
      <c r="B209" s="30">
        <f>COUNTIF('Summary - New'!$E$2:$E$503,$A209)</f>
        <v>1</v>
      </c>
      <c r="C209" s="8" t="str">
        <f>IF(ISBLANK(VLOOKUP($A209,'Summary - New'!$E$2:$G$503,2,FALSE)),"",VLOOKUP($A209,'Summary - New'!$E$2:$G$503,2,FALSE))</f>
        <v xml:space="preserve">Mobile App </v>
      </c>
      <c r="D209" s="31" t="str">
        <f>IF(ISBLANK(VLOOKUP($A209,'Summary - New'!$E$2:$G$503,3,FALSE)),"",VLOOKUP($A209,'Summary - New'!$E$2:$G$503,3,FALSE))</f>
        <v/>
      </c>
      <c r="E209" s="9">
        <f>COUNTIF('Summary - Old'!$E$2:$E$263,$A209)</f>
        <v>0</v>
      </c>
      <c r="F209" s="9" t="e">
        <f>IF(ISBLANK(VLOOKUP($A209,'Summary - Old'!$E$2:$G$263,2,FALSE)),"",VLOOKUP($A209,'Summary - Old'!$E$2:$G$263,2,FALSE))</f>
        <v>#N/A</v>
      </c>
      <c r="G209" s="31" t="e">
        <f>IF(ISBLANK(VLOOKUP($A209,'Summary - Old'!$E$2:$G$263,3,FALSE)),"",VLOOKUP($A209,'Summary - Old'!$E$2:$G$263,3,FALSE))</f>
        <v>#N/A</v>
      </c>
      <c r="H209" s="9" t="str">
        <f t="shared" si="3"/>
        <v>Added</v>
      </c>
    </row>
    <row r="210" spans="1:8" x14ac:dyDescent="0.25">
      <c r="A210" s="35" t="s">
        <v>128</v>
      </c>
      <c r="B210" s="30">
        <f>COUNTIF('Summary - New'!$E$2:$E$503,$A210)</f>
        <v>1</v>
      </c>
      <c r="C210" s="8" t="str">
        <f>IF(ISBLANK(VLOOKUP($A210,'Summary - New'!$E$2:$G$503,2,FALSE)),"",VLOOKUP($A210,'Summary - New'!$E$2:$G$503,2,FALSE))</f>
        <v xml:space="preserve">Private Guard Response </v>
      </c>
      <c r="D210" s="31" t="str">
        <f>IF(ISBLANK(VLOOKUP($A210,'Summary - New'!$E$2:$G$503,3,FALSE)),"",VLOOKUP($A210,'Summary - New'!$E$2:$G$503,3,FALSE))</f>
        <v/>
      </c>
      <c r="E210" s="9">
        <f>COUNTIF('Summary - Old'!$E$2:$E$263,$A210)</f>
        <v>0</v>
      </c>
      <c r="F210" s="9" t="e">
        <f>IF(ISBLANK(VLOOKUP($A210,'Summary - Old'!$E$2:$G$263,2,FALSE)),"",VLOOKUP($A210,'Summary - Old'!$E$2:$G$263,2,FALSE))</f>
        <v>#N/A</v>
      </c>
      <c r="G210" s="31" t="e">
        <f>IF(ISBLANK(VLOOKUP($A210,'Summary - Old'!$E$2:$G$263,3,FALSE)),"",VLOOKUP($A210,'Summary - Old'!$E$2:$G$263,3,FALSE))</f>
        <v>#N/A</v>
      </c>
      <c r="H210" s="9" t="str">
        <f t="shared" si="3"/>
        <v>Added</v>
      </c>
    </row>
    <row r="211" spans="1:8" x14ac:dyDescent="0.25">
      <c r="A211" s="35" t="s">
        <v>137</v>
      </c>
      <c r="B211" s="30">
        <f>COUNTIF('Summary - New'!$E$2:$E$503,$A211)</f>
        <v>1</v>
      </c>
      <c r="C211" s="8" t="str">
        <f>IF(ISBLANK(VLOOKUP($A211,'Summary - New'!$E$2:$G$503,2,FALSE)),"",VLOOKUP($A211,'Summary - New'!$E$2:$G$503,2,FALSE))</f>
        <v>Automation Bundle</v>
      </c>
      <c r="D211" s="31" t="str">
        <f>IF(ISBLANK(VLOOKUP($A211,'Summary - New'!$E$2:$G$503,3,FALSE)),"",VLOOKUP($A211,'Summary - New'!$E$2:$G$503,3,FALSE))</f>
        <v/>
      </c>
      <c r="E211" s="9">
        <f>COUNTIF('Summary - Old'!$E$2:$E$263,$A211)</f>
        <v>0</v>
      </c>
      <c r="F211" s="9" t="e">
        <f>IF(ISBLANK(VLOOKUP($A211,'Summary - Old'!$E$2:$G$263,2,FALSE)),"",VLOOKUP($A211,'Summary - Old'!$E$2:$G$263,2,FALSE))</f>
        <v>#N/A</v>
      </c>
      <c r="G211" s="31" t="e">
        <f>IF(ISBLANK(VLOOKUP($A211,'Summary - Old'!$E$2:$G$263,3,FALSE)),"",VLOOKUP($A211,'Summary - Old'!$E$2:$G$263,3,FALSE))</f>
        <v>#N/A</v>
      </c>
      <c r="H211" s="9" t="str">
        <f t="shared" si="3"/>
        <v>Added</v>
      </c>
    </row>
    <row r="212" spans="1:8" x14ac:dyDescent="0.25">
      <c r="A212" s="35" t="s">
        <v>87</v>
      </c>
      <c r="B212" s="30">
        <f>COUNTIF('Summary - New'!$E$2:$E$503,$A212)</f>
        <v>1</v>
      </c>
      <c r="C212" s="8" t="str">
        <f>IF(ISBLANK(VLOOKUP($A212,'Summary - New'!$E$2:$G$503,2,FALSE)),"",VLOOKUP($A212,'Summary - New'!$E$2:$G$503,2,FALSE))</f>
        <v>Additional Monthly Clips</v>
      </c>
      <c r="D212" s="31" t="str">
        <f>IF(ISBLANK(VLOOKUP($A212,'Summary - New'!$E$2:$G$503,3,FALSE)),"",VLOOKUP($A212,'Summary - New'!$E$2:$G$503,3,FALSE))</f>
        <v/>
      </c>
      <c r="E212" s="9">
        <f>COUNTIF('Summary - Old'!$E$2:$E$263,$A212)</f>
        <v>3</v>
      </c>
      <c r="F212" s="9" t="str">
        <f>IF(ISBLANK(VLOOKUP($A212,'Summary - Old'!$E$2:$G$263,2,FALSE)),"",VLOOKUP($A212,'Summary - Old'!$E$2:$G$263,2,FALSE))</f>
        <v>Additional Monthly Clips</v>
      </c>
      <c r="G212" s="31" t="str">
        <f>IF(ISBLANK(VLOOKUP($A212,'Summary - Old'!$E$2:$G$263,3,FALSE)),"",VLOOKUP($A212,'Summary - Old'!$E$2:$G$263,3,FALSE))</f>
        <v/>
      </c>
      <c r="H212" s="9" t="str">
        <f t="shared" si="3"/>
        <v>Same</v>
      </c>
    </row>
    <row r="213" spans="1:8" x14ac:dyDescent="0.25">
      <c r="A213" s="35" t="s">
        <v>130</v>
      </c>
      <c r="B213" s="30">
        <f>COUNTIF('Summary - New'!$E$2:$E$503,$A213)</f>
        <v>1</v>
      </c>
      <c r="C213" s="8" t="str">
        <f>IF(ISBLANK(VLOOKUP($A213,'Summary - New'!$E$2:$G$503,2,FALSE)),"",VLOOKUP($A213,'Summary - New'!$E$2:$G$503,2,FALSE))</f>
        <v>$5 bundle</v>
      </c>
      <c r="D213" s="31" t="str">
        <f>IF(ISBLANK(VLOOKUP($A213,'Summary - New'!$E$2:$G$503,3,FALSE)),"",VLOOKUP($A213,'Summary - New'!$E$2:$G$503,3,FALSE))</f>
        <v/>
      </c>
      <c r="E213" s="9">
        <f>COUNTIF('Summary - Old'!$E$2:$E$263,$A213)</f>
        <v>0</v>
      </c>
      <c r="F213" s="9" t="e">
        <f>IF(ISBLANK(VLOOKUP($A213,'Summary - Old'!$E$2:$G$263,2,FALSE)),"",VLOOKUP($A213,'Summary - Old'!$E$2:$G$263,2,FALSE))</f>
        <v>#N/A</v>
      </c>
      <c r="G213" s="31" t="e">
        <f>IF(ISBLANK(VLOOKUP($A213,'Summary - Old'!$E$2:$G$263,3,FALSE)),"",VLOOKUP($A213,'Summary - Old'!$E$2:$G$263,3,FALSE))</f>
        <v>#N/A</v>
      </c>
      <c r="H213" s="9" t="str">
        <f t="shared" si="3"/>
        <v>Added</v>
      </c>
    </row>
    <row r="214" spans="1:8" x14ac:dyDescent="0.25">
      <c r="A214" s="38" t="s">
        <v>688</v>
      </c>
      <c r="B214" s="30">
        <f>COUNTIF('Summary - New'!$E$2:$E$503,$A214)</f>
        <v>1</v>
      </c>
      <c r="C214" s="8" t="str">
        <f>IF(ISBLANK(VLOOKUP($A214,'Summary - New'!$E$2:$G$503,2,FALSE)),"",VLOOKUP($A214,'Summary - New'!$E$2:$G$503,2,FALSE))</f>
        <v>$15 promo</v>
      </c>
      <c r="D214" s="31" t="str">
        <f>IF(ISBLANK(VLOOKUP($A214,'Summary - New'!$E$2:$G$503,3,FALSE)),"",VLOOKUP($A214,'Summary - New'!$E$2:$G$503,3,FALSE))</f>
        <v/>
      </c>
      <c r="E214" s="9">
        <f>COUNTIF('Summary - Old'!$E$2:$E$263,$A214)</f>
        <v>0</v>
      </c>
      <c r="F214" s="9" t="e">
        <f>IF(ISBLANK(VLOOKUP($A214,'Summary - Old'!$E$2:$G$263,2,FALSE)),"",VLOOKUP($A214,'Summary - Old'!$E$2:$G$263,2,FALSE))</f>
        <v>#N/A</v>
      </c>
      <c r="G214" s="31" t="e">
        <f>IF(ISBLANK(VLOOKUP($A214,'Summary - Old'!$E$2:$G$263,3,FALSE)),"",VLOOKUP($A214,'Summary - Old'!$E$2:$G$263,3,FALSE))</f>
        <v>#N/A</v>
      </c>
      <c r="H214" s="9" t="str">
        <f t="shared" si="3"/>
        <v>Added</v>
      </c>
    </row>
    <row r="215" spans="1:8" x14ac:dyDescent="0.25">
      <c r="A215" s="35" t="s">
        <v>3</v>
      </c>
      <c r="B215" s="30">
        <f>COUNTIF('Summary - New'!$E$2:$E$503,$A215)</f>
        <v>0</v>
      </c>
      <c r="C215" s="8" t="e">
        <f>IF(ISBLANK(VLOOKUP($A215,'Summary - New'!$E$2:$G$503,2,FALSE)),"",VLOOKUP($A215,'Summary - New'!$E$2:$G$503,2,FALSE))</f>
        <v>#N/A</v>
      </c>
      <c r="D215" s="31" t="e">
        <f>IF(ISBLANK(VLOOKUP($A215,'Summary - New'!$E$2:$G$503,3,FALSE)),"",VLOOKUP($A215,'Summary - New'!$E$2:$G$503,3,FALSE))</f>
        <v>#N/A</v>
      </c>
      <c r="E215" s="9">
        <f>COUNTIF('Summary - Old'!$E$2:$E$263,$A215)</f>
        <v>2</v>
      </c>
      <c r="F215" s="9" t="str">
        <f>IF(ISBLANK(VLOOKUP($A215,'Summary - Old'!$E$2:$G$263,2,FALSE)),"",VLOOKUP($A215,'Summary - Old'!$E$2:$G$263,2,FALSE))</f>
        <v>STARTER</v>
      </c>
      <c r="G215" s="31">
        <f>IF(ISBLANK(VLOOKUP($A215,'Summary - Old'!$E$2:$G$263,3,FALSE)),"",VLOOKUP($A215,'Summary - Old'!$E$2:$G$263,3,FALSE))</f>
        <v>90</v>
      </c>
      <c r="H215" s="9" t="str">
        <f t="shared" si="3"/>
        <v>Removed</v>
      </c>
    </row>
    <row r="216" spans="1:8" x14ac:dyDescent="0.25">
      <c r="A216" s="35" t="s">
        <v>696</v>
      </c>
      <c r="B216" s="30">
        <f>COUNTIF('Summary - New'!$E$2:$E$503,$A216)</f>
        <v>0</v>
      </c>
      <c r="C216" s="8" t="e">
        <f>IF(ISBLANK(VLOOKUP($A216,'Summary - New'!$E$2:$G$503,2,FALSE)),"",VLOOKUP($A216,'Summary - New'!$E$2:$G$503,2,FALSE))</f>
        <v>#N/A</v>
      </c>
      <c r="D216" s="31" t="e">
        <f>IF(ISBLANK(VLOOKUP($A216,'Summary - New'!$E$2:$G$503,3,FALSE)),"",VLOOKUP($A216,'Summary - New'!$E$2:$G$503,3,FALSE))</f>
        <v>#N/A</v>
      </c>
      <c r="E216" s="9">
        <f>COUNTIF('Summary - Old'!$E$2:$E$263,$A216)</f>
        <v>1</v>
      </c>
      <c r="F216" s="9" t="str">
        <f>IF(ISBLANK(VLOOKUP($A216,'Summary - Old'!$E$2:$G$263,2,FALSE)),"",VLOOKUP($A216,'Summary - Old'!$E$2:$G$263,2,FALSE))</f>
        <v>Door Contact</v>
      </c>
      <c r="G216" s="31">
        <f>IF(ISBLANK(VLOOKUP($A216,'Summary - Old'!$E$2:$G$263,3,FALSE)),"",VLOOKUP($A216,'Summary - Old'!$E$2:$G$263,3,FALSE))</f>
        <v>7.5</v>
      </c>
      <c r="H216" s="9" t="str">
        <f t="shared" si="3"/>
        <v>Removed</v>
      </c>
    </row>
    <row r="217" spans="1:8" x14ac:dyDescent="0.25">
      <c r="A217" s="35" t="s">
        <v>4</v>
      </c>
      <c r="B217" s="30">
        <f>COUNTIF('Summary - New'!$E$2:$E$503,$A217)</f>
        <v>0</v>
      </c>
      <c r="C217" s="8" t="e">
        <f>IF(ISBLANK(VLOOKUP($A217,'Summary - New'!$E$2:$G$503,2,FALSE)),"",VLOOKUP($A217,'Summary - New'!$E$2:$G$503,2,FALSE))</f>
        <v>#N/A</v>
      </c>
      <c r="D217" s="31" t="e">
        <f>IF(ISBLANK(VLOOKUP($A217,'Summary - New'!$E$2:$G$503,3,FALSE)),"",VLOOKUP($A217,'Summary - New'!$E$2:$G$503,3,FALSE))</f>
        <v>#N/A</v>
      </c>
      <c r="E217" s="9">
        <f>COUNTIF('Summary - Old'!$E$2:$E$263,$A217)</f>
        <v>2</v>
      </c>
      <c r="F217" s="9" t="str">
        <f>IF(ISBLANK(VLOOKUP($A217,'Summary - Old'!$E$2:$G$263,2,FALSE)),"",VLOOKUP($A217,'Summary - Old'!$E$2:$G$263,2,FALSE))</f>
        <v>GOOD</v>
      </c>
      <c r="G217" s="31">
        <f>IF(ISBLANK(VLOOKUP($A217,'Summary - Old'!$E$2:$G$263,3,FALSE)),"",VLOOKUP($A217,'Summary - Old'!$E$2:$G$263,3,FALSE))</f>
        <v>120</v>
      </c>
      <c r="H217" s="9" t="str">
        <f t="shared" si="3"/>
        <v>Removed</v>
      </c>
    </row>
    <row r="218" spans="1:8" x14ac:dyDescent="0.25">
      <c r="A218" s="35" t="s">
        <v>63</v>
      </c>
      <c r="B218" s="30">
        <f>COUNTIF('Summary - New'!$E$2:$E$503,$A218)</f>
        <v>0</v>
      </c>
      <c r="C218" s="8" t="e">
        <f>IF(ISBLANK(VLOOKUP($A218,'Summary - New'!$E$2:$G$503,2,FALSE)),"",VLOOKUP($A218,'Summary - New'!$E$2:$G$503,2,FALSE))</f>
        <v>#N/A</v>
      </c>
      <c r="D218" s="31" t="e">
        <f>IF(ISBLANK(VLOOKUP($A218,'Summary - New'!$E$2:$G$503,3,FALSE)),"",VLOOKUP($A218,'Summary - New'!$E$2:$G$503,3,FALSE))</f>
        <v>#N/A</v>
      </c>
      <c r="E218" s="9">
        <f>COUNTIF('Summary - Old'!$E$2:$E$263,$A218)</f>
        <v>3</v>
      </c>
      <c r="F218" s="9" t="str">
        <f>IF(ISBLANK(VLOOKUP($A218,'Summary - Old'!$E$2:$G$263,2,FALSE)),"",VLOOKUP($A218,'Summary - Old'!$E$2:$G$263,2,FALSE))</f>
        <v>Super Switch (For HW Takeovers)</v>
      </c>
      <c r="G218" s="31" t="str">
        <f>IF(ISBLANK(VLOOKUP($A218,'Summary - Old'!$E$2:$G$263,3,FALSE)),"",VLOOKUP($A218,'Summary - Old'!$E$2:$G$263,3,FALSE))</f>
        <v/>
      </c>
      <c r="H218" s="9" t="str">
        <f t="shared" ref="H218:H224" si="4">IF((OR(ISERROR(F218),ISERROR(G218))),"Added",IF((OR(ISERROR(C218),ISERROR(D218))),"Removed",IF((AND(C218&lt;&gt;F218,D218=G218)),"Modified (Description)",IF((AND(C218=F218,D218&lt;&gt;G218)),"Modified (Duration)",IF((AND(C218&lt;&gt;F218,D218&lt;&gt;G218)),"Modified (Description/Duration)",IF((AND(C218=F218,D218=G218)),"Same","Unknown"))))))</f>
        <v>Removed</v>
      </c>
    </row>
    <row r="219" spans="1:8" x14ac:dyDescent="0.25">
      <c r="A219" s="35" t="s">
        <v>2</v>
      </c>
      <c r="B219" s="30">
        <f>COUNTIF('Summary - New'!$E$2:$E$503,$A219)</f>
        <v>0</v>
      </c>
      <c r="C219" s="8" t="e">
        <f>IF(ISBLANK(VLOOKUP($A219,'Summary - New'!$E$2:$G$503,2,FALSE)),"",VLOOKUP($A219,'Summary - New'!$E$2:$G$503,2,FALSE))</f>
        <v>#N/A</v>
      </c>
      <c r="D219" s="31" t="e">
        <f>IF(ISBLANK(VLOOKUP($A219,'Summary - New'!$E$2:$G$503,3,FALSE)),"",VLOOKUP($A219,'Summary - New'!$E$2:$G$503,3,FALSE))</f>
        <v>#N/A</v>
      </c>
      <c r="E219" s="9">
        <f>COUNTIF('Summary - Old'!$E$2:$E$263,$A219)</f>
        <v>2</v>
      </c>
      <c r="F219" s="9" t="str">
        <f>IF(ISBLANK(VLOOKUP($A219,'Summary - Old'!$E$2:$G$263,2,FALSE)),"",VLOOKUP($A219,'Summary - Old'!$E$2:$G$263,2,FALSE))</f>
        <v>BETTER</v>
      </c>
      <c r="G219" s="31">
        <f>IF(ISBLANK(VLOOKUP($A219,'Summary - Old'!$E$2:$G$263,3,FALSE)),"",VLOOKUP($A219,'Summary - Old'!$E$2:$G$263,3,FALSE))</f>
        <v>150</v>
      </c>
      <c r="H219" s="9" t="str">
        <f t="shared" si="4"/>
        <v>Removed</v>
      </c>
    </row>
    <row r="220" spans="1:8" x14ac:dyDescent="0.25">
      <c r="A220" s="35" t="s">
        <v>385</v>
      </c>
      <c r="B220" s="30">
        <f>COUNTIF('Summary - New'!$E$2:$E$503,$A220)</f>
        <v>0</v>
      </c>
      <c r="C220" s="8" t="e">
        <f>IF(ISBLANK(VLOOKUP($A220,'Summary - New'!$E$2:$G$503,2,FALSE)),"",VLOOKUP($A220,'Summary - New'!$E$2:$G$503,2,FALSE))</f>
        <v>#N/A</v>
      </c>
      <c r="D220" s="31" t="e">
        <f>IF(ISBLANK(VLOOKUP($A220,'Summary - New'!$E$2:$G$503,3,FALSE)),"",VLOOKUP($A220,'Summary - New'!$E$2:$G$503,3,FALSE))</f>
        <v>#N/A</v>
      </c>
      <c r="E220" s="9">
        <f>COUNTIF('Summary - Old'!$E$2:$E$263,$A220)</f>
        <v>2</v>
      </c>
      <c r="F220" s="9" t="str">
        <f>IF(ISBLANK(VLOOKUP($A220,'Summary - Old'!$E$2:$G$263,2,FALSE)),"",VLOOKUP($A220,'Summary - Old'!$E$2:$G$263,2,FALSE))</f>
        <v>Bronze Slimbell Doorbell Camera</v>
      </c>
      <c r="G220" s="31">
        <f>IF(ISBLANK(VLOOKUP($A220,'Summary - Old'!$E$2:$G$263,3,FALSE)),"",VLOOKUP($A220,'Summary - Old'!$E$2:$G$263,3,FALSE))</f>
        <v>30</v>
      </c>
      <c r="H220" s="9" t="str">
        <f t="shared" si="4"/>
        <v>Removed</v>
      </c>
    </row>
    <row r="221" spans="1:8" x14ac:dyDescent="0.25">
      <c r="A221" s="35" t="s">
        <v>379</v>
      </c>
      <c r="B221" s="30">
        <f>COUNTIF('Summary - New'!$E$2:$E$503,$A221)</f>
        <v>0</v>
      </c>
      <c r="C221" s="8" t="e">
        <f>IF(ISBLANK(VLOOKUP($A221,'Summary - New'!$E$2:$G$503,2,FALSE)),"",VLOOKUP($A221,'Summary - New'!$E$2:$G$503,2,FALSE))</f>
        <v>#N/A</v>
      </c>
      <c r="D221" s="31" t="e">
        <f>IF(ISBLANK(VLOOKUP($A221,'Summary - New'!$E$2:$G$503,3,FALSE)),"",VLOOKUP($A221,'Summary - New'!$E$2:$G$503,3,FALSE))</f>
        <v>#N/A</v>
      </c>
      <c r="E221" s="9">
        <f>COUNTIF('Summary - Old'!$E$2:$E$263,$A221)</f>
        <v>2</v>
      </c>
      <c r="F221" s="9" t="str">
        <f>IF(ISBLANK(VLOOKUP($A221,'Summary - Old'!$E$2:$G$263,2,FALSE)),"",VLOOKUP($A221,'Summary - Old'!$E$2:$G$263,2,FALSE))</f>
        <v>Slimbell Doorbell Camera</v>
      </c>
      <c r="G221" s="31">
        <f>IF(ISBLANK(VLOOKUP($A221,'Summary - Old'!$E$2:$G$263,3,FALSE)),"",VLOOKUP($A221,'Summary - Old'!$E$2:$G$263,3,FALSE))</f>
        <v>30</v>
      </c>
      <c r="H221" s="9" t="str">
        <f t="shared" si="4"/>
        <v>Removed</v>
      </c>
    </row>
    <row r="222" spans="1:8" x14ac:dyDescent="0.25">
      <c r="A222" s="35" t="s">
        <v>708</v>
      </c>
      <c r="B222" s="30">
        <f>COUNTIF('Summary - New'!$E$2:$E$503,$A222)</f>
        <v>0</v>
      </c>
      <c r="C222" s="8" t="e">
        <f>IF(ISBLANK(VLOOKUP($A222,'Summary - New'!$E$2:$G$503,2,FALSE)),"",VLOOKUP($A222,'Summary - New'!$E$2:$G$503,2,FALSE))</f>
        <v>#N/A</v>
      </c>
      <c r="D222" s="31" t="e">
        <f>IF(ISBLANK(VLOOKUP($A222,'Summary - New'!$E$2:$G$503,3,FALSE)),"",VLOOKUP($A222,'Summary - New'!$E$2:$G$503,3,FALSE))</f>
        <v>#N/A</v>
      </c>
      <c r="E222" s="9">
        <f>COUNTIF('Summary - Old'!$E$2:$E$263,$A222)</f>
        <v>4</v>
      </c>
      <c r="F222" s="9" t="str">
        <f>IF(ISBLANK(VLOOKUP($A222,'Summary - Old'!$E$2:$G$263,2,FALSE)),"",VLOOKUP($A222,'Summary - Old'!$E$2:$G$263,2,FALSE))</f>
        <v>1TB SVR NEW</v>
      </c>
      <c r="G222" s="31" t="str">
        <f>IF(ISBLANK(VLOOKUP($A222,'Summary - Old'!$E$2:$G$263,3,FALSE)),"",VLOOKUP($A222,'Summary - Old'!$E$2:$G$263,3,FALSE))</f>
        <v/>
      </c>
      <c r="H222" s="9" t="str">
        <f t="shared" si="4"/>
        <v>Removed</v>
      </c>
    </row>
    <row r="223" spans="1:8" x14ac:dyDescent="0.25">
      <c r="A223" s="35" t="s">
        <v>709</v>
      </c>
      <c r="B223" s="30">
        <f>COUNTIF('Summary - New'!$E$2:$E$503,$A223)</f>
        <v>0</v>
      </c>
      <c r="C223" s="8" t="e">
        <f>IF(ISBLANK(VLOOKUP($A223,'Summary - New'!$E$2:$G$503,2,FALSE)),"",VLOOKUP($A223,'Summary - New'!$E$2:$G$503,2,FALSE))</f>
        <v>#N/A</v>
      </c>
      <c r="D223" s="31" t="e">
        <f>IF(ISBLANK(VLOOKUP($A223,'Summary - New'!$E$2:$G$503,3,FALSE)),"",VLOOKUP($A223,'Summary - New'!$E$2:$G$503,3,FALSE))</f>
        <v>#N/A</v>
      </c>
      <c r="E223" s="9">
        <f>COUNTIF('Summary - Old'!$E$2:$E$263,$A223)</f>
        <v>2</v>
      </c>
      <c r="F223" s="9" t="str">
        <f>IF(ISBLANK(VLOOKUP($A223,'Summary - Old'!$E$2:$G$263,2,FALSE)),"",VLOOKUP($A223,'Summary - Old'!$E$2:$G$263,2,FALSE))</f>
        <v>Indoor Pan/Tilt Camera</v>
      </c>
      <c r="G223" s="31" t="str">
        <f>IF(ISBLANK(VLOOKUP($A223,'Summary - Old'!$E$2:$G$263,3,FALSE)),"",VLOOKUP($A223,'Summary - Old'!$E$2:$G$263,3,FALSE))</f>
        <v/>
      </c>
      <c r="H223" s="9" t="str">
        <f t="shared" si="4"/>
        <v>Removed</v>
      </c>
    </row>
    <row r="224" spans="1:8" x14ac:dyDescent="0.25">
      <c r="A224" s="35" t="s">
        <v>5</v>
      </c>
      <c r="B224" s="30">
        <f>COUNTIF('Summary - New'!$E$2:$E$503,$A224)</f>
        <v>0</v>
      </c>
      <c r="C224" s="8" t="e">
        <f>IF(ISBLANK(VLOOKUP($A224,'Summary - New'!$E$2:$G$503,2,FALSE)),"",VLOOKUP($A224,'Summary - New'!$E$2:$G$503,2,FALSE))</f>
        <v>#N/A</v>
      </c>
      <c r="D224" s="31" t="e">
        <f>IF(ISBLANK(VLOOKUP($A224,'Summary - New'!$E$2:$G$503,3,FALSE)),"",VLOOKUP($A224,'Summary - New'!$E$2:$G$503,3,FALSE))</f>
        <v>#N/A</v>
      </c>
      <c r="E224" s="9">
        <f>COUNTIF('Summary - Old'!$E$2:$E$263,$A224)</f>
        <v>2</v>
      </c>
      <c r="F224" s="9" t="str">
        <f>IF(ISBLANK(VLOOKUP($A224,'Summary - Old'!$E$2:$G$263,2,FALSE)),"",VLOOKUP($A224,'Summary - Old'!$E$2:$G$263,2,FALSE))</f>
        <v>BEST</v>
      </c>
      <c r="G224" s="31" t="str">
        <f>IF(ISBLANK(VLOOKUP($A224,'Summary - Old'!$E$2:$G$263,3,FALSE)),"",VLOOKUP($A224,'Summary - Old'!$E$2:$G$263,3,FALSE))</f>
        <v/>
      </c>
      <c r="H224" s="9" t="str">
        <f t="shared" si="4"/>
        <v>Removed</v>
      </c>
    </row>
  </sheetData>
  <autoFilter ref="A2:H224"/>
  <mergeCells count="2">
    <mergeCell ref="B1:D1"/>
    <mergeCell ref="E1:G1"/>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142"/>
  <sheetViews>
    <sheetView topLeftCell="D104" zoomScale="85" zoomScaleNormal="85" zoomScaleSheetLayoutView="85" workbookViewId="0">
      <selection activeCell="S126" sqref="S126:T142"/>
    </sheetView>
  </sheetViews>
  <sheetFormatPr defaultColWidth="9.140625" defaultRowHeight="15" x14ac:dyDescent="0.25"/>
  <cols>
    <col min="1" max="1" width="15.7109375" style="9" bestFit="1" customWidth="1"/>
    <col min="2" max="3" width="42.140625" style="9" customWidth="1"/>
    <col min="4" max="4" width="24.85546875" style="9" customWidth="1"/>
    <col min="5" max="5" width="27.42578125" style="9" customWidth="1"/>
    <col min="6" max="6" width="22.42578125" style="9" customWidth="1"/>
    <col min="7" max="7" width="17.7109375" style="9" bestFit="1" customWidth="1"/>
    <col min="8" max="8" width="17.7109375" style="15" customWidth="1"/>
    <col min="9" max="9" width="12.7109375" style="9" customWidth="1"/>
    <col min="10" max="10" width="23.140625" style="9" bestFit="1" customWidth="1"/>
    <col min="11" max="11" width="21.7109375" style="9" customWidth="1"/>
    <col min="12" max="12" width="11.5703125" style="9" customWidth="1"/>
    <col min="13" max="13" width="17.5703125" style="9" customWidth="1"/>
    <col min="14" max="14" width="46" style="7" hidden="1" customWidth="1"/>
    <col min="15" max="15" width="54" style="7" hidden="1" customWidth="1"/>
    <col min="16" max="16" width="21.5703125" style="9" hidden="1" customWidth="1"/>
    <col min="17" max="17" width="22.140625" style="9" hidden="1" customWidth="1"/>
    <col min="18" max="18" width="22.5703125" style="9" bestFit="1" customWidth="1"/>
    <col min="19" max="19" width="46.42578125" style="9" customWidth="1"/>
    <col min="20" max="20" width="22.5703125" style="9" bestFit="1" customWidth="1"/>
    <col min="21" max="16384" width="9.140625" style="9"/>
  </cols>
  <sheetData>
    <row r="1" spans="1:20" s="1" customFormat="1" ht="31.5" x14ac:dyDescent="0.25">
      <c r="A1" s="2" t="s">
        <v>110</v>
      </c>
      <c r="B1" s="2" t="s">
        <v>748</v>
      </c>
      <c r="C1" s="2" t="s">
        <v>749</v>
      </c>
      <c r="D1" s="2" t="s">
        <v>99</v>
      </c>
      <c r="E1" s="2" t="s">
        <v>100</v>
      </c>
      <c r="F1" s="2" t="s">
        <v>39</v>
      </c>
      <c r="G1" s="2" t="s">
        <v>40</v>
      </c>
      <c r="H1" s="2" t="s">
        <v>2488</v>
      </c>
      <c r="I1" s="4" t="s">
        <v>197</v>
      </c>
      <c r="J1" s="4" t="s">
        <v>199</v>
      </c>
      <c r="K1" s="4" t="s">
        <v>104</v>
      </c>
      <c r="L1" s="2" t="s">
        <v>106</v>
      </c>
      <c r="M1" s="2" t="s">
        <v>118</v>
      </c>
      <c r="N1" s="6" t="s">
        <v>97</v>
      </c>
      <c r="O1" s="6" t="s">
        <v>98</v>
      </c>
      <c r="P1" s="2" t="s">
        <v>102</v>
      </c>
      <c r="Q1" s="2" t="s">
        <v>103</v>
      </c>
      <c r="R1" s="381" t="s">
        <v>207</v>
      </c>
      <c r="S1" s="382"/>
    </row>
    <row r="2" spans="1:20" ht="15" customHeight="1" x14ac:dyDescent="0.25">
      <c r="A2" s="383" t="s">
        <v>109</v>
      </c>
      <c r="B2" s="386" t="s">
        <v>3044</v>
      </c>
      <c r="C2" s="383" t="s">
        <v>3054</v>
      </c>
      <c r="D2" s="379" t="s">
        <v>3038</v>
      </c>
      <c r="E2" s="379" t="s">
        <v>3041</v>
      </c>
      <c r="F2" s="387" t="s">
        <v>3090</v>
      </c>
      <c r="G2" s="387" t="s">
        <v>3081</v>
      </c>
      <c r="H2" s="387" t="s">
        <v>3081</v>
      </c>
      <c r="I2" s="390" t="s">
        <v>557</v>
      </c>
      <c r="J2" s="380">
        <v>195</v>
      </c>
      <c r="K2" s="379" t="s">
        <v>227</v>
      </c>
      <c r="L2" s="379" t="s">
        <v>110</v>
      </c>
      <c r="M2" s="379" t="s">
        <v>3053</v>
      </c>
      <c r="N2" s="391" t="s">
        <v>673</v>
      </c>
      <c r="O2" s="391" t="s">
        <v>674</v>
      </c>
      <c r="P2" s="379" t="s">
        <v>142</v>
      </c>
      <c r="Q2" s="379" t="s">
        <v>142</v>
      </c>
      <c r="R2" s="116">
        <v>0</v>
      </c>
      <c r="S2" s="116" t="s">
        <v>3063</v>
      </c>
      <c r="T2" s="217">
        <v>0</v>
      </c>
    </row>
    <row r="3" spans="1:20" ht="15.75" customHeight="1" x14ac:dyDescent="0.25">
      <c r="A3" s="384"/>
      <c r="B3" s="386"/>
      <c r="C3" s="384"/>
      <c r="D3" s="379"/>
      <c r="E3" s="379"/>
      <c r="F3" s="388"/>
      <c r="G3" s="388"/>
      <c r="H3" s="388"/>
      <c r="I3" s="390"/>
      <c r="J3" s="380"/>
      <c r="K3" s="379"/>
      <c r="L3" s="379"/>
      <c r="M3" s="379"/>
      <c r="N3" s="391"/>
      <c r="O3" s="391"/>
      <c r="P3" s="379"/>
      <c r="Q3" s="379"/>
      <c r="R3" s="116">
        <v>0</v>
      </c>
      <c r="S3" s="116" t="s">
        <v>234</v>
      </c>
      <c r="T3" s="217">
        <v>0</v>
      </c>
    </row>
    <row r="4" spans="1:20" ht="15.75" customHeight="1" x14ac:dyDescent="0.25">
      <c r="A4" s="384"/>
      <c r="B4" s="386"/>
      <c r="C4" s="384"/>
      <c r="D4" s="379"/>
      <c r="E4" s="379"/>
      <c r="F4" s="388"/>
      <c r="G4" s="388"/>
      <c r="H4" s="388"/>
      <c r="I4" s="390"/>
      <c r="J4" s="380"/>
      <c r="K4" s="379"/>
      <c r="L4" s="379"/>
      <c r="M4" s="379"/>
      <c r="N4" s="391"/>
      <c r="O4" s="391"/>
      <c r="P4" s="379"/>
      <c r="Q4" s="379"/>
      <c r="R4" s="116">
        <v>0</v>
      </c>
      <c r="S4" s="116" t="s">
        <v>290</v>
      </c>
      <c r="T4" s="217">
        <v>0</v>
      </c>
    </row>
    <row r="5" spans="1:20" ht="15.75" customHeight="1" x14ac:dyDescent="0.25">
      <c r="A5" s="384"/>
      <c r="B5" s="386"/>
      <c r="C5" s="384"/>
      <c r="D5" s="379"/>
      <c r="E5" s="379"/>
      <c r="F5" s="388"/>
      <c r="G5" s="388"/>
      <c r="H5" s="388"/>
      <c r="I5" s="390"/>
      <c r="J5" s="380"/>
      <c r="K5" s="379"/>
      <c r="L5" s="379"/>
      <c r="M5" s="379"/>
      <c r="N5" s="391"/>
      <c r="O5" s="391"/>
      <c r="P5" s="379"/>
      <c r="Q5" s="379"/>
      <c r="R5" s="116">
        <v>1</v>
      </c>
      <c r="S5" s="116" t="s">
        <v>479</v>
      </c>
      <c r="T5" s="217">
        <v>1</v>
      </c>
    </row>
    <row r="6" spans="1:20" ht="15.75" customHeight="1" x14ac:dyDescent="0.25">
      <c r="A6" s="384"/>
      <c r="B6" s="386"/>
      <c r="C6" s="384"/>
      <c r="D6" s="379"/>
      <c r="E6" s="379"/>
      <c r="F6" s="388"/>
      <c r="G6" s="388"/>
      <c r="H6" s="388"/>
      <c r="I6" s="390"/>
      <c r="J6" s="380"/>
      <c r="K6" s="379"/>
      <c r="L6" s="379"/>
      <c r="M6" s="379"/>
      <c r="N6" s="391"/>
      <c r="O6" s="391"/>
      <c r="P6" s="379"/>
      <c r="Q6" s="379"/>
      <c r="R6" s="116">
        <v>0</v>
      </c>
      <c r="S6" s="116" t="s">
        <v>345</v>
      </c>
      <c r="T6" s="217">
        <v>0</v>
      </c>
    </row>
    <row r="7" spans="1:20" ht="15.75" customHeight="1" x14ac:dyDescent="0.25">
      <c r="A7" s="384"/>
      <c r="B7" s="386"/>
      <c r="C7" s="384"/>
      <c r="D7" s="379"/>
      <c r="E7" s="379"/>
      <c r="F7" s="388"/>
      <c r="G7" s="388"/>
      <c r="H7" s="388"/>
      <c r="I7" s="390"/>
      <c r="J7" s="380"/>
      <c r="K7" s="379"/>
      <c r="L7" s="379"/>
      <c r="M7" s="379"/>
      <c r="N7" s="391"/>
      <c r="O7" s="391"/>
      <c r="P7" s="379"/>
      <c r="Q7" s="379"/>
      <c r="R7" s="116">
        <v>0</v>
      </c>
      <c r="S7" s="116" t="s">
        <v>1789</v>
      </c>
      <c r="T7" s="217">
        <v>0</v>
      </c>
    </row>
    <row r="8" spans="1:20" ht="15.75" customHeight="1" x14ac:dyDescent="0.25">
      <c r="A8" s="384"/>
      <c r="B8" s="386"/>
      <c r="C8" s="384"/>
      <c r="D8" s="379"/>
      <c r="E8" s="379"/>
      <c r="F8" s="388"/>
      <c r="G8" s="388"/>
      <c r="H8" s="388"/>
      <c r="I8" s="390"/>
      <c r="J8" s="380"/>
      <c r="K8" s="379"/>
      <c r="L8" s="379"/>
      <c r="M8" s="379"/>
      <c r="N8" s="391"/>
      <c r="O8" s="391"/>
      <c r="P8" s="379"/>
      <c r="Q8" s="379"/>
      <c r="R8" s="116">
        <v>0</v>
      </c>
      <c r="S8" s="116" t="s">
        <v>63</v>
      </c>
      <c r="T8" s="217">
        <v>0</v>
      </c>
    </row>
    <row r="9" spans="1:20" ht="30" x14ac:dyDescent="0.25">
      <c r="A9" s="384"/>
      <c r="B9" s="386"/>
      <c r="C9" s="384"/>
      <c r="D9" s="379"/>
      <c r="E9" s="379"/>
      <c r="F9" s="388"/>
      <c r="G9" s="388"/>
      <c r="H9" s="388"/>
      <c r="I9" s="390"/>
      <c r="J9" s="380"/>
      <c r="K9" s="379"/>
      <c r="L9" s="379"/>
      <c r="M9" s="379"/>
      <c r="N9" s="391"/>
      <c r="O9" s="391"/>
      <c r="P9" s="379"/>
      <c r="Q9" s="379"/>
      <c r="R9" s="116">
        <v>0</v>
      </c>
      <c r="S9" s="116" t="s">
        <v>2489</v>
      </c>
      <c r="T9" s="217">
        <v>0</v>
      </c>
    </row>
    <row r="10" spans="1:20" ht="15.75" customHeight="1" x14ac:dyDescent="0.25">
      <c r="A10" s="384"/>
      <c r="B10" s="386"/>
      <c r="C10" s="384"/>
      <c r="D10" s="379"/>
      <c r="E10" s="379"/>
      <c r="F10" s="388"/>
      <c r="G10" s="388"/>
      <c r="H10" s="388"/>
      <c r="I10" s="390"/>
      <c r="J10" s="380"/>
      <c r="K10" s="379"/>
      <c r="L10" s="379"/>
      <c r="M10" s="379"/>
      <c r="N10" s="391"/>
      <c r="O10" s="391"/>
      <c r="P10" s="379"/>
      <c r="Q10" s="379"/>
      <c r="R10" s="116">
        <v>0</v>
      </c>
      <c r="S10" s="116" t="s">
        <v>327</v>
      </c>
      <c r="T10" s="217">
        <v>0</v>
      </c>
    </row>
    <row r="11" spans="1:20" ht="15.75" customHeight="1" x14ac:dyDescent="0.25">
      <c r="A11" s="384"/>
      <c r="B11" s="386"/>
      <c r="C11" s="384"/>
      <c r="D11" s="379"/>
      <c r="E11" s="379"/>
      <c r="F11" s="388"/>
      <c r="G11" s="388"/>
      <c r="H11" s="388"/>
      <c r="I11" s="390"/>
      <c r="J11" s="380"/>
      <c r="K11" s="379"/>
      <c r="L11" s="379"/>
      <c r="M11" s="379"/>
      <c r="N11" s="391"/>
      <c r="O11" s="391"/>
      <c r="P11" s="379"/>
      <c r="Q11" s="379"/>
      <c r="R11" s="116">
        <v>1</v>
      </c>
      <c r="S11" s="116" t="s">
        <v>400</v>
      </c>
      <c r="T11" s="217">
        <v>1</v>
      </c>
    </row>
    <row r="12" spans="1:20" ht="15.75" customHeight="1" x14ac:dyDescent="0.25">
      <c r="A12" s="384"/>
      <c r="B12" s="386"/>
      <c r="C12" s="384"/>
      <c r="D12" s="379"/>
      <c r="E12" s="379"/>
      <c r="F12" s="388"/>
      <c r="G12" s="388"/>
      <c r="H12" s="388"/>
      <c r="I12" s="390"/>
      <c r="J12" s="380"/>
      <c r="K12" s="379"/>
      <c r="L12" s="379"/>
      <c r="M12" s="379"/>
      <c r="N12" s="391"/>
      <c r="O12" s="391"/>
      <c r="P12" s="379"/>
      <c r="Q12" s="379"/>
      <c r="R12" s="116">
        <v>1</v>
      </c>
      <c r="S12" s="116" t="s">
        <v>206</v>
      </c>
      <c r="T12" s="217">
        <v>1</v>
      </c>
    </row>
    <row r="13" spans="1:20" ht="15.75" customHeight="1" x14ac:dyDescent="0.25">
      <c r="A13" s="384"/>
      <c r="B13" s="386"/>
      <c r="C13" s="384"/>
      <c r="D13" s="379"/>
      <c r="E13" s="379"/>
      <c r="F13" s="388"/>
      <c r="G13" s="388"/>
      <c r="H13" s="388"/>
      <c r="I13" s="390"/>
      <c r="J13" s="380"/>
      <c r="K13" s="379"/>
      <c r="L13" s="379"/>
      <c r="M13" s="379"/>
      <c r="N13" s="391"/>
      <c r="O13" s="391"/>
      <c r="P13" s="379"/>
      <c r="Q13" s="379"/>
      <c r="R13" s="116">
        <v>1</v>
      </c>
      <c r="S13" s="116" t="s">
        <v>129</v>
      </c>
      <c r="T13" s="217">
        <v>1</v>
      </c>
    </row>
    <row r="14" spans="1:20" ht="15.75" customHeight="1" x14ac:dyDescent="0.25">
      <c r="A14" s="384"/>
      <c r="B14" s="386"/>
      <c r="C14" s="384"/>
      <c r="D14" s="379"/>
      <c r="E14" s="379"/>
      <c r="F14" s="388"/>
      <c r="G14" s="388"/>
      <c r="H14" s="388"/>
      <c r="I14" s="390"/>
      <c r="J14" s="380"/>
      <c r="K14" s="379"/>
      <c r="L14" s="379"/>
      <c r="M14" s="379"/>
      <c r="N14" s="391"/>
      <c r="O14" s="391"/>
      <c r="P14" s="379"/>
      <c r="Q14" s="379"/>
      <c r="R14" s="116">
        <v>1</v>
      </c>
      <c r="S14" s="116" t="s">
        <v>210</v>
      </c>
      <c r="T14" s="217">
        <v>1</v>
      </c>
    </row>
    <row r="15" spans="1:20" ht="15.75" customHeight="1" x14ac:dyDescent="0.25">
      <c r="A15" s="384"/>
      <c r="B15" s="386"/>
      <c r="C15" s="384"/>
      <c r="D15" s="379"/>
      <c r="E15" s="379"/>
      <c r="F15" s="388"/>
      <c r="G15" s="388"/>
      <c r="H15" s="388"/>
      <c r="I15" s="390"/>
      <c r="J15" s="380"/>
      <c r="K15" s="379"/>
      <c r="L15" s="379"/>
      <c r="M15" s="379"/>
      <c r="N15" s="391"/>
      <c r="O15" s="391"/>
      <c r="P15" s="379"/>
      <c r="Q15" s="379"/>
      <c r="R15" s="116">
        <v>1</v>
      </c>
      <c r="S15" s="116" t="s">
        <v>128</v>
      </c>
      <c r="T15" s="217">
        <v>1</v>
      </c>
    </row>
    <row r="16" spans="1:20" ht="15.75" customHeight="1" x14ac:dyDescent="0.25">
      <c r="A16" s="384"/>
      <c r="B16" s="386"/>
      <c r="C16" s="385"/>
      <c r="D16" s="379"/>
      <c r="E16" s="379"/>
      <c r="F16" s="389"/>
      <c r="G16" s="389"/>
      <c r="H16" s="389"/>
      <c r="I16" s="390"/>
      <c r="J16" s="380"/>
      <c r="K16" s="379"/>
      <c r="L16" s="379"/>
      <c r="M16" s="379"/>
      <c r="N16" s="391"/>
      <c r="O16" s="391"/>
      <c r="P16" s="379"/>
      <c r="Q16" s="379"/>
      <c r="R16" s="119">
        <v>1</v>
      </c>
      <c r="S16" s="122" t="s">
        <v>499</v>
      </c>
      <c r="T16" s="221">
        <v>1</v>
      </c>
    </row>
    <row r="17" spans="1:20" ht="15" customHeight="1" x14ac:dyDescent="0.25">
      <c r="A17" s="384"/>
      <c r="B17" s="386" t="s">
        <v>3045</v>
      </c>
      <c r="C17" s="383" t="s">
        <v>3055</v>
      </c>
      <c r="D17" s="379" t="s">
        <v>3038</v>
      </c>
      <c r="E17" s="379" t="s">
        <v>3041</v>
      </c>
      <c r="F17" s="387" t="s">
        <v>3090</v>
      </c>
      <c r="G17" s="387" t="s">
        <v>3082</v>
      </c>
      <c r="H17" s="387" t="s">
        <v>3082</v>
      </c>
      <c r="I17" s="390" t="s">
        <v>557</v>
      </c>
      <c r="J17" s="379">
        <v>90</v>
      </c>
      <c r="K17" s="379" t="s">
        <v>218</v>
      </c>
      <c r="L17" s="379" t="s">
        <v>110</v>
      </c>
      <c r="M17" s="379" t="s">
        <v>3053</v>
      </c>
      <c r="N17" s="396" t="s">
        <v>673</v>
      </c>
      <c r="O17" s="396" t="s">
        <v>674</v>
      </c>
      <c r="P17" s="379" t="s">
        <v>142</v>
      </c>
      <c r="Q17" s="379" t="s">
        <v>142</v>
      </c>
      <c r="R17" s="116">
        <v>0</v>
      </c>
      <c r="S17" s="19" t="s">
        <v>853</v>
      </c>
      <c r="T17" s="217">
        <v>0</v>
      </c>
    </row>
    <row r="18" spans="1:20" x14ac:dyDescent="0.25">
      <c r="A18" s="384"/>
      <c r="B18" s="386"/>
      <c r="C18" s="384"/>
      <c r="D18" s="379"/>
      <c r="E18" s="379"/>
      <c r="F18" s="388"/>
      <c r="G18" s="388"/>
      <c r="H18" s="388"/>
      <c r="I18" s="390"/>
      <c r="J18" s="379"/>
      <c r="K18" s="379"/>
      <c r="L18" s="379"/>
      <c r="M18" s="379"/>
      <c r="N18" s="397"/>
      <c r="O18" s="397"/>
      <c r="P18" s="379"/>
      <c r="Q18" s="379"/>
      <c r="R18" s="116">
        <v>0</v>
      </c>
      <c r="S18" s="19" t="s">
        <v>851</v>
      </c>
      <c r="T18" s="217">
        <v>0</v>
      </c>
    </row>
    <row r="19" spans="1:20" x14ac:dyDescent="0.25">
      <c r="A19" s="384"/>
      <c r="B19" s="386"/>
      <c r="C19" s="384"/>
      <c r="D19" s="379"/>
      <c r="E19" s="379"/>
      <c r="F19" s="388"/>
      <c r="G19" s="388"/>
      <c r="H19" s="388"/>
      <c r="I19" s="390"/>
      <c r="J19" s="379"/>
      <c r="K19" s="379"/>
      <c r="L19" s="379"/>
      <c r="M19" s="379"/>
      <c r="N19" s="397"/>
      <c r="O19" s="397"/>
      <c r="P19" s="379"/>
      <c r="Q19" s="379"/>
      <c r="R19" s="116">
        <v>1</v>
      </c>
      <c r="S19" s="19" t="s">
        <v>290</v>
      </c>
      <c r="T19" s="217">
        <v>1</v>
      </c>
    </row>
    <row r="20" spans="1:20" x14ac:dyDescent="0.25">
      <c r="A20" s="384"/>
      <c r="B20" s="386"/>
      <c r="C20" s="384"/>
      <c r="D20" s="379"/>
      <c r="E20" s="379"/>
      <c r="F20" s="388"/>
      <c r="G20" s="388"/>
      <c r="H20" s="388"/>
      <c r="I20" s="390"/>
      <c r="J20" s="379"/>
      <c r="K20" s="379"/>
      <c r="L20" s="379"/>
      <c r="M20" s="379"/>
      <c r="N20" s="397"/>
      <c r="O20" s="397"/>
      <c r="P20" s="379"/>
      <c r="Q20" s="379"/>
      <c r="R20" s="116">
        <v>0</v>
      </c>
      <c r="S20" s="19" t="s">
        <v>852</v>
      </c>
      <c r="T20" s="217">
        <v>0</v>
      </c>
    </row>
    <row r="21" spans="1:20" x14ac:dyDescent="0.25">
      <c r="A21" s="384"/>
      <c r="B21" s="386"/>
      <c r="C21" s="384"/>
      <c r="D21" s="379"/>
      <c r="E21" s="379"/>
      <c r="F21" s="388"/>
      <c r="G21" s="388"/>
      <c r="H21" s="388"/>
      <c r="I21" s="390"/>
      <c r="J21" s="379"/>
      <c r="K21" s="379"/>
      <c r="L21" s="379"/>
      <c r="M21" s="379"/>
      <c r="N21" s="397"/>
      <c r="O21" s="397"/>
      <c r="P21" s="379"/>
      <c r="Q21" s="379"/>
      <c r="R21" s="116">
        <v>1</v>
      </c>
      <c r="S21" s="116" t="s">
        <v>206</v>
      </c>
      <c r="T21" s="217">
        <v>1</v>
      </c>
    </row>
    <row r="22" spans="1:20" x14ac:dyDescent="0.25">
      <c r="A22" s="384"/>
      <c r="B22" s="386"/>
      <c r="C22" s="384"/>
      <c r="D22" s="379"/>
      <c r="E22" s="379"/>
      <c r="F22" s="388"/>
      <c r="G22" s="388"/>
      <c r="H22" s="388"/>
      <c r="I22" s="390"/>
      <c r="J22" s="379"/>
      <c r="K22" s="379"/>
      <c r="L22" s="379"/>
      <c r="M22" s="379"/>
      <c r="N22" s="397"/>
      <c r="O22" s="397"/>
      <c r="P22" s="379"/>
      <c r="Q22" s="379"/>
      <c r="R22" s="116">
        <v>1</v>
      </c>
      <c r="S22" s="116" t="s">
        <v>400</v>
      </c>
      <c r="T22" s="217">
        <v>1</v>
      </c>
    </row>
    <row r="23" spans="1:20" x14ac:dyDescent="0.25">
      <c r="A23" s="384"/>
      <c r="B23" s="386"/>
      <c r="C23" s="384"/>
      <c r="D23" s="379"/>
      <c r="E23" s="379"/>
      <c r="F23" s="388"/>
      <c r="G23" s="388"/>
      <c r="H23" s="388"/>
      <c r="I23" s="390"/>
      <c r="J23" s="379"/>
      <c r="K23" s="379"/>
      <c r="L23" s="379"/>
      <c r="M23" s="379"/>
      <c r="N23" s="397"/>
      <c r="O23" s="397"/>
      <c r="P23" s="379"/>
      <c r="Q23" s="379"/>
      <c r="R23" s="116">
        <v>1</v>
      </c>
      <c r="S23" s="116" t="s">
        <v>129</v>
      </c>
      <c r="T23" s="217">
        <v>1</v>
      </c>
    </row>
    <row r="24" spans="1:20" x14ac:dyDescent="0.25">
      <c r="A24" s="384"/>
      <c r="B24" s="386"/>
      <c r="C24" s="384"/>
      <c r="D24" s="379"/>
      <c r="E24" s="379"/>
      <c r="F24" s="388"/>
      <c r="G24" s="388"/>
      <c r="H24" s="388"/>
      <c r="I24" s="390"/>
      <c r="J24" s="379"/>
      <c r="K24" s="379"/>
      <c r="L24" s="379"/>
      <c r="M24" s="379"/>
      <c r="N24" s="397"/>
      <c r="O24" s="397"/>
      <c r="P24" s="379"/>
      <c r="Q24" s="379"/>
      <c r="R24" s="116">
        <v>1</v>
      </c>
      <c r="S24" s="116" t="s">
        <v>210</v>
      </c>
      <c r="T24" s="217">
        <v>1</v>
      </c>
    </row>
    <row r="25" spans="1:20" x14ac:dyDescent="0.25">
      <c r="A25" s="384"/>
      <c r="B25" s="386"/>
      <c r="C25" s="384"/>
      <c r="D25" s="379"/>
      <c r="E25" s="379"/>
      <c r="F25" s="388"/>
      <c r="G25" s="388"/>
      <c r="H25" s="388"/>
      <c r="I25" s="390"/>
      <c r="J25" s="379"/>
      <c r="K25" s="379"/>
      <c r="L25" s="379"/>
      <c r="M25" s="379"/>
      <c r="N25" s="397"/>
      <c r="O25" s="397"/>
      <c r="P25" s="379"/>
      <c r="Q25" s="379"/>
      <c r="R25" s="116">
        <v>1</v>
      </c>
      <c r="S25" s="116" t="s">
        <v>128</v>
      </c>
      <c r="T25" s="217">
        <v>1</v>
      </c>
    </row>
    <row r="26" spans="1:20" x14ac:dyDescent="0.25">
      <c r="A26" s="384"/>
      <c r="B26" s="386"/>
      <c r="C26" s="385"/>
      <c r="D26" s="379"/>
      <c r="E26" s="379"/>
      <c r="F26" s="388"/>
      <c r="G26" s="388"/>
      <c r="H26" s="388"/>
      <c r="I26" s="390"/>
      <c r="J26" s="379"/>
      <c r="K26" s="379"/>
      <c r="L26" s="379"/>
      <c r="M26" s="379"/>
      <c r="N26" s="398"/>
      <c r="O26" s="398"/>
      <c r="P26" s="379"/>
      <c r="Q26" s="379"/>
      <c r="R26" s="119">
        <v>1</v>
      </c>
      <c r="S26" s="19" t="s">
        <v>499</v>
      </c>
      <c r="T26" s="221">
        <v>1</v>
      </c>
    </row>
    <row r="27" spans="1:20" s="1" customFormat="1" ht="15" customHeight="1" x14ac:dyDescent="0.25">
      <c r="A27" s="384"/>
      <c r="B27" s="392" t="s">
        <v>3046</v>
      </c>
      <c r="C27" s="383" t="s">
        <v>3056</v>
      </c>
      <c r="D27" s="379" t="s">
        <v>3038</v>
      </c>
      <c r="E27" s="379" t="s">
        <v>3041</v>
      </c>
      <c r="F27" s="387" t="s">
        <v>3090</v>
      </c>
      <c r="G27" s="387" t="s">
        <v>3083</v>
      </c>
      <c r="H27" s="387" t="s">
        <v>3083</v>
      </c>
      <c r="I27" s="395" t="s">
        <v>557</v>
      </c>
      <c r="J27" s="380">
        <v>90</v>
      </c>
      <c r="K27" s="379" t="s">
        <v>214</v>
      </c>
      <c r="L27" s="379" t="s">
        <v>110</v>
      </c>
      <c r="M27" s="379" t="s">
        <v>3053</v>
      </c>
      <c r="N27" s="391" t="s">
        <v>672</v>
      </c>
      <c r="O27" s="391" t="s">
        <v>190</v>
      </c>
      <c r="P27" s="379" t="s">
        <v>142</v>
      </c>
      <c r="Q27" s="379" t="s">
        <v>142</v>
      </c>
      <c r="R27" s="17">
        <v>1</v>
      </c>
      <c r="S27" s="88" t="s">
        <v>853</v>
      </c>
      <c r="T27" s="17">
        <v>1</v>
      </c>
    </row>
    <row r="28" spans="1:20" s="1" customFormat="1" ht="15" customHeight="1" x14ac:dyDescent="0.25">
      <c r="A28" s="384"/>
      <c r="B28" s="393"/>
      <c r="C28" s="384"/>
      <c r="D28" s="379"/>
      <c r="E28" s="379"/>
      <c r="F28" s="388"/>
      <c r="G28" s="388"/>
      <c r="H28" s="388"/>
      <c r="I28" s="395"/>
      <c r="J28" s="380"/>
      <c r="K28" s="379"/>
      <c r="L28" s="379"/>
      <c r="M28" s="379"/>
      <c r="N28" s="391"/>
      <c r="O28" s="391"/>
      <c r="P28" s="379"/>
      <c r="Q28" s="379"/>
      <c r="R28" s="17">
        <v>0</v>
      </c>
      <c r="S28" s="97" t="s">
        <v>291</v>
      </c>
      <c r="T28" s="17">
        <v>0</v>
      </c>
    </row>
    <row r="29" spans="1:20" s="1" customFormat="1" ht="15" customHeight="1" x14ac:dyDescent="0.25">
      <c r="A29" s="384"/>
      <c r="B29" s="393"/>
      <c r="C29" s="384"/>
      <c r="D29" s="379"/>
      <c r="E29" s="379"/>
      <c r="F29" s="388"/>
      <c r="G29" s="388"/>
      <c r="H29" s="388"/>
      <c r="I29" s="395"/>
      <c r="J29" s="380"/>
      <c r="K29" s="379"/>
      <c r="L29" s="379"/>
      <c r="M29" s="379"/>
      <c r="N29" s="391"/>
      <c r="O29" s="391"/>
      <c r="P29" s="379"/>
      <c r="Q29" s="379"/>
      <c r="R29" s="17">
        <v>2</v>
      </c>
      <c r="S29" s="123" t="s">
        <v>932</v>
      </c>
      <c r="T29" s="17">
        <v>2</v>
      </c>
    </row>
    <row r="30" spans="1:20" s="1" customFormat="1" ht="15" customHeight="1" x14ac:dyDescent="0.25">
      <c r="A30" s="384"/>
      <c r="B30" s="393"/>
      <c r="C30" s="384"/>
      <c r="D30" s="379"/>
      <c r="E30" s="379"/>
      <c r="F30" s="388"/>
      <c r="G30" s="388"/>
      <c r="H30" s="388"/>
      <c r="I30" s="395"/>
      <c r="J30" s="380"/>
      <c r="K30" s="379"/>
      <c r="L30" s="379"/>
      <c r="M30" s="379"/>
      <c r="N30" s="391"/>
      <c r="O30" s="391"/>
      <c r="P30" s="379"/>
      <c r="Q30" s="379"/>
      <c r="R30" s="17">
        <v>1</v>
      </c>
      <c r="S30" s="97" t="s">
        <v>292</v>
      </c>
      <c r="T30" s="17">
        <v>1</v>
      </c>
    </row>
    <row r="31" spans="1:20" s="1" customFormat="1" ht="15" customHeight="1" x14ac:dyDescent="0.25">
      <c r="A31" s="384"/>
      <c r="B31" s="393"/>
      <c r="C31" s="384"/>
      <c r="D31" s="379"/>
      <c r="E31" s="379"/>
      <c r="F31" s="388"/>
      <c r="G31" s="388"/>
      <c r="H31" s="388"/>
      <c r="I31" s="395"/>
      <c r="J31" s="380"/>
      <c r="K31" s="379"/>
      <c r="L31" s="379"/>
      <c r="M31" s="379"/>
      <c r="N31" s="391"/>
      <c r="O31" s="391"/>
      <c r="P31" s="379"/>
      <c r="Q31" s="379"/>
      <c r="R31" s="17">
        <v>1</v>
      </c>
      <c r="S31" s="116" t="s">
        <v>400</v>
      </c>
      <c r="T31" s="17">
        <v>1</v>
      </c>
    </row>
    <row r="32" spans="1:20" s="1" customFormat="1" ht="15" customHeight="1" x14ac:dyDescent="0.25">
      <c r="A32" s="384"/>
      <c r="B32" s="393"/>
      <c r="C32" s="384"/>
      <c r="D32" s="379"/>
      <c r="E32" s="379"/>
      <c r="F32" s="388"/>
      <c r="G32" s="388"/>
      <c r="H32" s="388"/>
      <c r="I32" s="395"/>
      <c r="J32" s="380"/>
      <c r="K32" s="379"/>
      <c r="L32" s="379"/>
      <c r="M32" s="379"/>
      <c r="N32" s="391"/>
      <c r="O32" s="391"/>
      <c r="P32" s="379"/>
      <c r="Q32" s="379"/>
      <c r="R32" s="17">
        <v>1</v>
      </c>
      <c r="S32" s="116" t="s">
        <v>206</v>
      </c>
      <c r="T32" s="17">
        <v>1</v>
      </c>
    </row>
    <row r="33" spans="1:20" s="1" customFormat="1" ht="15" customHeight="1" x14ac:dyDescent="0.25">
      <c r="A33" s="384"/>
      <c r="B33" s="393"/>
      <c r="C33" s="384"/>
      <c r="D33" s="379"/>
      <c r="E33" s="379"/>
      <c r="F33" s="388"/>
      <c r="G33" s="388"/>
      <c r="H33" s="388"/>
      <c r="I33" s="395"/>
      <c r="J33" s="380"/>
      <c r="K33" s="379"/>
      <c r="L33" s="379"/>
      <c r="M33" s="379"/>
      <c r="N33" s="391"/>
      <c r="O33" s="391"/>
      <c r="P33" s="379"/>
      <c r="Q33" s="379"/>
      <c r="R33" s="116">
        <v>1</v>
      </c>
      <c r="S33" s="116" t="s">
        <v>129</v>
      </c>
      <c r="T33" s="217">
        <v>1</v>
      </c>
    </row>
    <row r="34" spans="1:20" s="1" customFormat="1" ht="15" customHeight="1" x14ac:dyDescent="0.25">
      <c r="A34" s="384"/>
      <c r="B34" s="393"/>
      <c r="C34" s="384"/>
      <c r="D34" s="379"/>
      <c r="E34" s="379"/>
      <c r="F34" s="388"/>
      <c r="G34" s="388"/>
      <c r="H34" s="388"/>
      <c r="I34" s="395"/>
      <c r="J34" s="380"/>
      <c r="K34" s="379"/>
      <c r="L34" s="379"/>
      <c r="M34" s="379"/>
      <c r="N34" s="391"/>
      <c r="O34" s="391"/>
      <c r="P34" s="379"/>
      <c r="Q34" s="379"/>
      <c r="R34" s="17">
        <v>1</v>
      </c>
      <c r="S34" s="116" t="s">
        <v>210</v>
      </c>
      <c r="T34" s="17">
        <v>1</v>
      </c>
    </row>
    <row r="35" spans="1:20" s="1" customFormat="1" ht="15" customHeight="1" x14ac:dyDescent="0.25">
      <c r="A35" s="384"/>
      <c r="B35" s="393"/>
      <c r="C35" s="384"/>
      <c r="D35" s="379"/>
      <c r="E35" s="379"/>
      <c r="F35" s="388"/>
      <c r="G35" s="388"/>
      <c r="H35" s="388"/>
      <c r="I35" s="395"/>
      <c r="J35" s="380"/>
      <c r="K35" s="379"/>
      <c r="L35" s="379"/>
      <c r="M35" s="379"/>
      <c r="N35" s="391"/>
      <c r="O35" s="391"/>
      <c r="P35" s="379"/>
      <c r="Q35" s="379"/>
      <c r="R35" s="17">
        <v>1</v>
      </c>
      <c r="S35" s="116" t="s">
        <v>128</v>
      </c>
      <c r="T35" s="17">
        <v>1</v>
      </c>
    </row>
    <row r="36" spans="1:20" s="1" customFormat="1" ht="15" customHeight="1" x14ac:dyDescent="0.25">
      <c r="A36" s="385"/>
      <c r="B36" s="394"/>
      <c r="C36" s="385"/>
      <c r="D36" s="379"/>
      <c r="E36" s="379"/>
      <c r="F36" s="388"/>
      <c r="G36" s="388"/>
      <c r="H36" s="388"/>
      <c r="I36" s="395"/>
      <c r="J36" s="380"/>
      <c r="K36" s="379"/>
      <c r="L36" s="379"/>
      <c r="M36" s="379"/>
      <c r="N36" s="391"/>
      <c r="O36" s="391"/>
      <c r="P36" s="379"/>
      <c r="Q36" s="379"/>
      <c r="R36" s="119">
        <v>1</v>
      </c>
      <c r="S36" s="19" t="s">
        <v>499</v>
      </c>
      <c r="T36" s="221">
        <v>1</v>
      </c>
    </row>
    <row r="37" spans="1:20" ht="15" customHeight="1" x14ac:dyDescent="0.25">
      <c r="A37" s="383" t="s">
        <v>111</v>
      </c>
      <c r="B37" s="386" t="s">
        <v>3047</v>
      </c>
      <c r="C37" s="383" t="s">
        <v>3057</v>
      </c>
      <c r="D37" s="379" t="s">
        <v>3039</v>
      </c>
      <c r="E37" s="379" t="s">
        <v>3042</v>
      </c>
      <c r="F37" s="387" t="s">
        <v>3091</v>
      </c>
      <c r="G37" s="387" t="s">
        <v>3085</v>
      </c>
      <c r="H37" s="387" t="s">
        <v>3085</v>
      </c>
      <c r="I37" s="390" t="s">
        <v>557</v>
      </c>
      <c r="J37" s="380">
        <v>270</v>
      </c>
      <c r="K37" s="379" t="s">
        <v>227</v>
      </c>
      <c r="L37" s="379" t="s">
        <v>110</v>
      </c>
      <c r="M37" s="379" t="s">
        <v>3053</v>
      </c>
      <c r="N37" s="391" t="s">
        <v>675</v>
      </c>
      <c r="O37" s="391" t="s">
        <v>676</v>
      </c>
      <c r="P37" s="379" t="s">
        <v>142</v>
      </c>
      <c r="Q37" s="379" t="s">
        <v>142</v>
      </c>
      <c r="R37" s="116">
        <v>0</v>
      </c>
      <c r="S37" s="116" t="s">
        <v>647</v>
      </c>
      <c r="T37" s="217">
        <v>0</v>
      </c>
    </row>
    <row r="38" spans="1:20" ht="15" customHeight="1" x14ac:dyDescent="0.25">
      <c r="A38" s="384"/>
      <c r="B38" s="386"/>
      <c r="C38" s="384"/>
      <c r="D38" s="379"/>
      <c r="E38" s="379"/>
      <c r="F38" s="388"/>
      <c r="G38" s="388"/>
      <c r="H38" s="388"/>
      <c r="I38" s="390"/>
      <c r="J38" s="380"/>
      <c r="K38" s="379"/>
      <c r="L38" s="379"/>
      <c r="M38" s="379"/>
      <c r="N38" s="391"/>
      <c r="O38" s="391"/>
      <c r="P38" s="379"/>
      <c r="Q38" s="379"/>
      <c r="R38" s="116">
        <v>0</v>
      </c>
      <c r="S38" s="116" t="s">
        <v>234</v>
      </c>
      <c r="T38" s="217">
        <v>0</v>
      </c>
    </row>
    <row r="39" spans="1:20" ht="15" customHeight="1" x14ac:dyDescent="0.25">
      <c r="A39" s="384"/>
      <c r="B39" s="386"/>
      <c r="C39" s="384"/>
      <c r="D39" s="379"/>
      <c r="E39" s="379"/>
      <c r="F39" s="388"/>
      <c r="G39" s="388"/>
      <c r="H39" s="388"/>
      <c r="I39" s="390"/>
      <c r="J39" s="380"/>
      <c r="K39" s="379"/>
      <c r="L39" s="379"/>
      <c r="M39" s="379"/>
      <c r="N39" s="391"/>
      <c r="O39" s="391"/>
      <c r="P39" s="379"/>
      <c r="Q39" s="379"/>
      <c r="R39" s="116">
        <v>0</v>
      </c>
      <c r="S39" s="116" t="s">
        <v>290</v>
      </c>
      <c r="T39" s="217">
        <v>0</v>
      </c>
    </row>
    <row r="40" spans="1:20" ht="15" customHeight="1" x14ac:dyDescent="0.25">
      <c r="A40" s="384"/>
      <c r="B40" s="386"/>
      <c r="C40" s="384"/>
      <c r="D40" s="379"/>
      <c r="E40" s="379"/>
      <c r="F40" s="388"/>
      <c r="G40" s="388"/>
      <c r="H40" s="388"/>
      <c r="I40" s="390"/>
      <c r="J40" s="380"/>
      <c r="K40" s="379"/>
      <c r="L40" s="379"/>
      <c r="M40" s="379"/>
      <c r="N40" s="391"/>
      <c r="O40" s="391"/>
      <c r="P40" s="379"/>
      <c r="Q40" s="379"/>
      <c r="R40" s="116">
        <v>1</v>
      </c>
      <c r="S40" s="116" t="s">
        <v>479</v>
      </c>
      <c r="T40" s="217">
        <v>1</v>
      </c>
    </row>
    <row r="41" spans="1:20" ht="15" customHeight="1" x14ac:dyDescent="0.25">
      <c r="A41" s="384"/>
      <c r="B41" s="386"/>
      <c r="C41" s="384"/>
      <c r="D41" s="379"/>
      <c r="E41" s="379"/>
      <c r="F41" s="388"/>
      <c r="G41" s="388"/>
      <c r="H41" s="388"/>
      <c r="I41" s="390"/>
      <c r="J41" s="380"/>
      <c r="K41" s="379"/>
      <c r="L41" s="379"/>
      <c r="M41" s="379"/>
      <c r="N41" s="391"/>
      <c r="O41" s="391"/>
      <c r="P41" s="379"/>
      <c r="Q41" s="379"/>
      <c r="R41" s="116">
        <v>0</v>
      </c>
      <c r="S41" s="116" t="s">
        <v>345</v>
      </c>
      <c r="T41" s="217">
        <v>0</v>
      </c>
    </row>
    <row r="42" spans="1:20" ht="15" customHeight="1" x14ac:dyDescent="0.25">
      <c r="A42" s="384"/>
      <c r="B42" s="386"/>
      <c r="C42" s="384"/>
      <c r="D42" s="379"/>
      <c r="E42" s="379"/>
      <c r="F42" s="388"/>
      <c r="G42" s="388"/>
      <c r="H42" s="388"/>
      <c r="I42" s="390"/>
      <c r="J42" s="380"/>
      <c r="K42" s="379"/>
      <c r="L42" s="379"/>
      <c r="M42" s="379"/>
      <c r="N42" s="391"/>
      <c r="O42" s="391"/>
      <c r="P42" s="379"/>
      <c r="Q42" s="379"/>
      <c r="R42" s="116">
        <v>0</v>
      </c>
      <c r="S42" s="116" t="s">
        <v>1789</v>
      </c>
      <c r="T42" s="217">
        <v>0</v>
      </c>
    </row>
    <row r="43" spans="1:20" ht="15" customHeight="1" x14ac:dyDescent="0.25">
      <c r="A43" s="384"/>
      <c r="B43" s="386"/>
      <c r="C43" s="384"/>
      <c r="D43" s="379"/>
      <c r="E43" s="379"/>
      <c r="F43" s="388"/>
      <c r="G43" s="388"/>
      <c r="H43" s="388"/>
      <c r="I43" s="390"/>
      <c r="J43" s="380"/>
      <c r="K43" s="379"/>
      <c r="L43" s="379"/>
      <c r="M43" s="379"/>
      <c r="N43" s="391"/>
      <c r="O43" s="391"/>
      <c r="P43" s="379"/>
      <c r="Q43" s="379"/>
      <c r="R43" s="116">
        <v>0</v>
      </c>
      <c r="S43" s="116" t="s">
        <v>63</v>
      </c>
      <c r="T43" s="217">
        <v>0</v>
      </c>
    </row>
    <row r="44" spans="1:20" ht="30" x14ac:dyDescent="0.25">
      <c r="A44" s="384"/>
      <c r="B44" s="386"/>
      <c r="C44" s="384"/>
      <c r="D44" s="379"/>
      <c r="E44" s="379"/>
      <c r="F44" s="388"/>
      <c r="G44" s="388"/>
      <c r="H44" s="388"/>
      <c r="I44" s="390"/>
      <c r="J44" s="380"/>
      <c r="K44" s="379"/>
      <c r="L44" s="379"/>
      <c r="M44" s="379"/>
      <c r="N44" s="391"/>
      <c r="O44" s="391"/>
      <c r="P44" s="379"/>
      <c r="Q44" s="379"/>
      <c r="R44" s="116">
        <v>0</v>
      </c>
      <c r="S44" s="116" t="s">
        <v>2489</v>
      </c>
      <c r="T44" s="217">
        <v>0</v>
      </c>
    </row>
    <row r="45" spans="1:20" ht="15" customHeight="1" x14ac:dyDescent="0.25">
      <c r="A45" s="384"/>
      <c r="B45" s="386"/>
      <c r="C45" s="384"/>
      <c r="D45" s="379"/>
      <c r="E45" s="379"/>
      <c r="F45" s="388"/>
      <c r="G45" s="388"/>
      <c r="H45" s="388"/>
      <c r="I45" s="390"/>
      <c r="J45" s="380"/>
      <c r="K45" s="379"/>
      <c r="L45" s="379"/>
      <c r="M45" s="379"/>
      <c r="N45" s="391"/>
      <c r="O45" s="391"/>
      <c r="P45" s="379"/>
      <c r="Q45" s="379"/>
      <c r="R45" s="116">
        <v>0</v>
      </c>
      <c r="S45" s="116" t="s">
        <v>327</v>
      </c>
      <c r="T45" s="217">
        <v>0</v>
      </c>
    </row>
    <row r="46" spans="1:20" ht="15" customHeight="1" x14ac:dyDescent="0.25">
      <c r="A46" s="384"/>
      <c r="B46" s="386"/>
      <c r="C46" s="384"/>
      <c r="D46" s="379"/>
      <c r="E46" s="379"/>
      <c r="F46" s="388"/>
      <c r="G46" s="388"/>
      <c r="H46" s="388"/>
      <c r="I46" s="390"/>
      <c r="J46" s="380"/>
      <c r="K46" s="379"/>
      <c r="L46" s="379"/>
      <c r="M46" s="379"/>
      <c r="N46" s="391"/>
      <c r="O46" s="391"/>
      <c r="P46" s="379"/>
      <c r="Q46" s="379"/>
      <c r="R46" s="116" t="s">
        <v>280</v>
      </c>
      <c r="S46" s="116" t="s">
        <v>211</v>
      </c>
      <c r="T46" s="217" t="s">
        <v>280</v>
      </c>
    </row>
    <row r="47" spans="1:20" ht="15" customHeight="1" x14ac:dyDescent="0.25">
      <c r="A47" s="384"/>
      <c r="B47" s="386"/>
      <c r="C47" s="384"/>
      <c r="D47" s="379"/>
      <c r="E47" s="379"/>
      <c r="F47" s="388"/>
      <c r="G47" s="388"/>
      <c r="H47" s="388"/>
      <c r="I47" s="390"/>
      <c r="J47" s="380"/>
      <c r="K47" s="379"/>
      <c r="L47" s="379"/>
      <c r="M47" s="379"/>
      <c r="N47" s="391"/>
      <c r="O47" s="391"/>
      <c r="P47" s="379"/>
      <c r="Q47" s="379"/>
      <c r="R47" s="116">
        <v>1</v>
      </c>
      <c r="S47" s="116" t="s">
        <v>87</v>
      </c>
      <c r="T47" s="217">
        <v>1</v>
      </c>
    </row>
    <row r="48" spans="1:20" ht="15" customHeight="1" x14ac:dyDescent="0.25">
      <c r="A48" s="384"/>
      <c r="B48" s="386"/>
      <c r="C48" s="384"/>
      <c r="D48" s="379"/>
      <c r="E48" s="379"/>
      <c r="F48" s="388"/>
      <c r="G48" s="388"/>
      <c r="H48" s="388"/>
      <c r="I48" s="390"/>
      <c r="J48" s="380"/>
      <c r="K48" s="379"/>
      <c r="L48" s="379"/>
      <c r="M48" s="379"/>
      <c r="N48" s="391"/>
      <c r="O48" s="391"/>
      <c r="P48" s="379"/>
      <c r="Q48" s="379"/>
      <c r="R48" s="116" t="s">
        <v>280</v>
      </c>
      <c r="S48" s="116" t="s">
        <v>208</v>
      </c>
      <c r="T48" s="217" t="s">
        <v>280</v>
      </c>
    </row>
    <row r="49" spans="1:20" ht="15" customHeight="1" x14ac:dyDescent="0.25">
      <c r="A49" s="384"/>
      <c r="B49" s="386"/>
      <c r="C49" s="384"/>
      <c r="D49" s="379"/>
      <c r="E49" s="379"/>
      <c r="F49" s="388"/>
      <c r="G49" s="388"/>
      <c r="H49" s="388"/>
      <c r="I49" s="390"/>
      <c r="J49" s="380"/>
      <c r="K49" s="379"/>
      <c r="L49" s="379"/>
      <c r="M49" s="379"/>
      <c r="N49" s="391"/>
      <c r="O49" s="391"/>
      <c r="P49" s="379"/>
      <c r="Q49" s="379"/>
      <c r="R49" s="116" t="s">
        <v>280</v>
      </c>
      <c r="S49" s="116" t="s">
        <v>209</v>
      </c>
      <c r="T49" s="217" t="s">
        <v>280</v>
      </c>
    </row>
    <row r="50" spans="1:20" ht="15" customHeight="1" x14ac:dyDescent="0.25">
      <c r="A50" s="384"/>
      <c r="B50" s="386"/>
      <c r="C50" s="384"/>
      <c r="D50" s="379"/>
      <c r="E50" s="379"/>
      <c r="F50" s="388"/>
      <c r="G50" s="388"/>
      <c r="H50" s="388"/>
      <c r="I50" s="390"/>
      <c r="J50" s="380"/>
      <c r="K50" s="379"/>
      <c r="L50" s="379"/>
      <c r="M50" s="379"/>
      <c r="N50" s="391"/>
      <c r="O50" s="391"/>
      <c r="P50" s="379"/>
      <c r="Q50" s="379"/>
      <c r="R50" s="116">
        <v>1</v>
      </c>
      <c r="S50" s="116" t="s">
        <v>400</v>
      </c>
      <c r="T50" s="217">
        <v>1</v>
      </c>
    </row>
    <row r="51" spans="1:20" ht="15" customHeight="1" x14ac:dyDescent="0.25">
      <c r="A51" s="384"/>
      <c r="B51" s="386"/>
      <c r="C51" s="384"/>
      <c r="D51" s="379"/>
      <c r="E51" s="379"/>
      <c r="F51" s="388"/>
      <c r="G51" s="388"/>
      <c r="H51" s="388"/>
      <c r="I51" s="390"/>
      <c r="J51" s="380"/>
      <c r="K51" s="379"/>
      <c r="L51" s="379"/>
      <c r="M51" s="379"/>
      <c r="N51" s="391"/>
      <c r="O51" s="391"/>
      <c r="P51" s="379"/>
      <c r="Q51" s="379"/>
      <c r="R51" s="116" t="s">
        <v>280</v>
      </c>
      <c r="S51" s="116" t="s">
        <v>3064</v>
      </c>
      <c r="T51" s="217" t="s">
        <v>280</v>
      </c>
    </row>
    <row r="52" spans="1:20" ht="15" customHeight="1" x14ac:dyDescent="0.25">
      <c r="A52" s="384"/>
      <c r="B52" s="386"/>
      <c r="C52" s="384"/>
      <c r="D52" s="379"/>
      <c r="E52" s="379"/>
      <c r="F52" s="388"/>
      <c r="G52" s="388"/>
      <c r="H52" s="388"/>
      <c r="I52" s="390"/>
      <c r="J52" s="380"/>
      <c r="K52" s="379"/>
      <c r="L52" s="379"/>
      <c r="M52" s="379"/>
      <c r="N52" s="391"/>
      <c r="O52" s="391"/>
      <c r="P52" s="379"/>
      <c r="Q52" s="379"/>
      <c r="R52" s="116">
        <v>1</v>
      </c>
      <c r="S52" s="116" t="s">
        <v>206</v>
      </c>
      <c r="T52" s="217">
        <v>1</v>
      </c>
    </row>
    <row r="53" spans="1:20" ht="15" customHeight="1" x14ac:dyDescent="0.25">
      <c r="A53" s="384"/>
      <c r="B53" s="386"/>
      <c r="C53" s="384"/>
      <c r="D53" s="379"/>
      <c r="E53" s="379"/>
      <c r="F53" s="388"/>
      <c r="G53" s="388"/>
      <c r="H53" s="388"/>
      <c r="I53" s="390"/>
      <c r="J53" s="380"/>
      <c r="K53" s="379"/>
      <c r="L53" s="379"/>
      <c r="M53" s="379"/>
      <c r="N53" s="391"/>
      <c r="O53" s="391"/>
      <c r="P53" s="379"/>
      <c r="Q53" s="379"/>
      <c r="R53" s="116">
        <v>1</v>
      </c>
      <c r="S53" s="116" t="s">
        <v>129</v>
      </c>
      <c r="T53" s="217">
        <v>1</v>
      </c>
    </row>
    <row r="54" spans="1:20" ht="15" customHeight="1" x14ac:dyDescent="0.25">
      <c r="A54" s="384"/>
      <c r="B54" s="386"/>
      <c r="C54" s="384"/>
      <c r="D54" s="379"/>
      <c r="E54" s="379"/>
      <c r="F54" s="388"/>
      <c r="G54" s="388"/>
      <c r="H54" s="388"/>
      <c r="I54" s="390"/>
      <c r="J54" s="380"/>
      <c r="K54" s="379"/>
      <c r="L54" s="379"/>
      <c r="M54" s="379"/>
      <c r="N54" s="391"/>
      <c r="O54" s="391"/>
      <c r="P54" s="379"/>
      <c r="Q54" s="379"/>
      <c r="R54" s="116">
        <v>1</v>
      </c>
      <c r="S54" s="116" t="s">
        <v>210</v>
      </c>
      <c r="T54" s="217">
        <v>1</v>
      </c>
    </row>
    <row r="55" spans="1:20" ht="15" customHeight="1" x14ac:dyDescent="0.25">
      <c r="A55" s="384"/>
      <c r="B55" s="386"/>
      <c r="C55" s="384"/>
      <c r="D55" s="379"/>
      <c r="E55" s="379"/>
      <c r="F55" s="388"/>
      <c r="G55" s="388"/>
      <c r="H55" s="388"/>
      <c r="I55" s="390"/>
      <c r="J55" s="380"/>
      <c r="K55" s="379"/>
      <c r="L55" s="379"/>
      <c r="M55" s="379"/>
      <c r="N55" s="391"/>
      <c r="O55" s="391"/>
      <c r="P55" s="379"/>
      <c r="Q55" s="379"/>
      <c r="R55" s="116">
        <v>1</v>
      </c>
      <c r="S55" s="116" t="s">
        <v>128</v>
      </c>
      <c r="T55" s="217">
        <v>1</v>
      </c>
    </row>
    <row r="56" spans="1:20" ht="15" customHeight="1" x14ac:dyDescent="0.25">
      <c r="A56" s="384"/>
      <c r="B56" s="386"/>
      <c r="C56" s="385"/>
      <c r="D56" s="379"/>
      <c r="E56" s="379"/>
      <c r="F56" s="389"/>
      <c r="G56" s="389"/>
      <c r="H56" s="389"/>
      <c r="I56" s="390"/>
      <c r="J56" s="380"/>
      <c r="K56" s="379"/>
      <c r="L56" s="379"/>
      <c r="M56" s="379"/>
      <c r="N56" s="391"/>
      <c r="O56" s="391"/>
      <c r="P56" s="379"/>
      <c r="Q56" s="379"/>
      <c r="R56" s="119">
        <v>1</v>
      </c>
      <c r="S56" s="116" t="s">
        <v>499</v>
      </c>
      <c r="T56" s="221">
        <v>1</v>
      </c>
    </row>
    <row r="57" spans="1:20" ht="15" customHeight="1" x14ac:dyDescent="0.25">
      <c r="A57" s="384"/>
      <c r="B57" s="386" t="s">
        <v>3048</v>
      </c>
      <c r="C57" s="383" t="s">
        <v>3058</v>
      </c>
      <c r="D57" s="379" t="s">
        <v>3039</v>
      </c>
      <c r="E57" s="379" t="s">
        <v>3042</v>
      </c>
      <c r="F57" s="399" t="s">
        <v>3084</v>
      </c>
      <c r="G57" s="399" t="s">
        <v>3086</v>
      </c>
      <c r="H57" s="399" t="s">
        <v>3086</v>
      </c>
      <c r="I57" s="390" t="s">
        <v>557</v>
      </c>
      <c r="J57" s="380">
        <v>165</v>
      </c>
      <c r="K57" s="379" t="s">
        <v>218</v>
      </c>
      <c r="L57" s="379" t="s">
        <v>110</v>
      </c>
      <c r="M57" s="379" t="s">
        <v>3053</v>
      </c>
      <c r="N57" s="391" t="s">
        <v>675</v>
      </c>
      <c r="O57" s="391" t="s">
        <v>676</v>
      </c>
      <c r="P57" s="379" t="s">
        <v>142</v>
      </c>
      <c r="Q57" s="379" t="s">
        <v>142</v>
      </c>
      <c r="R57" s="116">
        <v>0</v>
      </c>
      <c r="S57" s="19" t="s">
        <v>853</v>
      </c>
      <c r="T57" s="217">
        <v>0</v>
      </c>
    </row>
    <row r="58" spans="1:20" x14ac:dyDescent="0.25">
      <c r="A58" s="384"/>
      <c r="B58" s="386"/>
      <c r="C58" s="384"/>
      <c r="D58" s="379"/>
      <c r="E58" s="379"/>
      <c r="F58" s="400"/>
      <c r="G58" s="400"/>
      <c r="H58" s="400"/>
      <c r="I58" s="390"/>
      <c r="J58" s="380"/>
      <c r="K58" s="379"/>
      <c r="L58" s="379"/>
      <c r="M58" s="379"/>
      <c r="N58" s="391"/>
      <c r="O58" s="391"/>
      <c r="P58" s="379"/>
      <c r="Q58" s="379"/>
      <c r="R58" s="116">
        <v>1</v>
      </c>
      <c r="S58" s="19" t="s">
        <v>851</v>
      </c>
      <c r="T58" s="217">
        <v>1</v>
      </c>
    </row>
    <row r="59" spans="1:20" x14ac:dyDescent="0.25">
      <c r="A59" s="384"/>
      <c r="B59" s="386"/>
      <c r="C59" s="384"/>
      <c r="D59" s="379"/>
      <c r="E59" s="379"/>
      <c r="F59" s="400"/>
      <c r="G59" s="400"/>
      <c r="H59" s="400"/>
      <c r="I59" s="390"/>
      <c r="J59" s="380"/>
      <c r="K59" s="379"/>
      <c r="L59" s="379"/>
      <c r="M59" s="379"/>
      <c r="N59" s="391"/>
      <c r="O59" s="391"/>
      <c r="P59" s="379"/>
      <c r="Q59" s="379"/>
      <c r="R59" s="116">
        <v>0</v>
      </c>
      <c r="S59" s="19" t="s">
        <v>290</v>
      </c>
      <c r="T59" s="217">
        <v>0</v>
      </c>
    </row>
    <row r="60" spans="1:20" x14ac:dyDescent="0.25">
      <c r="A60" s="384"/>
      <c r="B60" s="386"/>
      <c r="C60" s="384"/>
      <c r="D60" s="379"/>
      <c r="E60" s="379"/>
      <c r="F60" s="400"/>
      <c r="G60" s="400"/>
      <c r="H60" s="400"/>
      <c r="I60" s="390"/>
      <c r="J60" s="380"/>
      <c r="K60" s="379"/>
      <c r="L60" s="379"/>
      <c r="M60" s="379"/>
      <c r="N60" s="391"/>
      <c r="O60" s="391"/>
      <c r="P60" s="379"/>
      <c r="Q60" s="379"/>
      <c r="R60" s="116">
        <v>0</v>
      </c>
      <c r="S60" s="19" t="s">
        <v>852</v>
      </c>
      <c r="T60" s="217">
        <v>0</v>
      </c>
    </row>
    <row r="61" spans="1:20" x14ac:dyDescent="0.25">
      <c r="A61" s="384"/>
      <c r="B61" s="386"/>
      <c r="C61" s="384"/>
      <c r="D61" s="379"/>
      <c r="E61" s="379"/>
      <c r="F61" s="400"/>
      <c r="G61" s="400"/>
      <c r="H61" s="400"/>
      <c r="I61" s="390"/>
      <c r="J61" s="380"/>
      <c r="K61" s="379"/>
      <c r="L61" s="379"/>
      <c r="M61" s="379"/>
      <c r="N61" s="391"/>
      <c r="O61" s="391"/>
      <c r="P61" s="379"/>
      <c r="Q61" s="379"/>
      <c r="R61" s="116" t="s">
        <v>280</v>
      </c>
      <c r="S61" s="116" t="s">
        <v>211</v>
      </c>
      <c r="T61" s="217" t="s">
        <v>280</v>
      </c>
    </row>
    <row r="62" spans="1:20" x14ac:dyDescent="0.25">
      <c r="A62" s="384"/>
      <c r="B62" s="386"/>
      <c r="C62" s="384"/>
      <c r="D62" s="379"/>
      <c r="E62" s="379"/>
      <c r="F62" s="400"/>
      <c r="G62" s="400"/>
      <c r="H62" s="400"/>
      <c r="I62" s="390"/>
      <c r="J62" s="380"/>
      <c r="K62" s="379"/>
      <c r="L62" s="379"/>
      <c r="M62" s="379"/>
      <c r="N62" s="391"/>
      <c r="O62" s="391"/>
      <c r="P62" s="379"/>
      <c r="Q62" s="379"/>
      <c r="R62" s="116">
        <v>1</v>
      </c>
      <c r="S62" s="116" t="s">
        <v>87</v>
      </c>
      <c r="T62" s="217">
        <v>1</v>
      </c>
    </row>
    <row r="63" spans="1:20" x14ac:dyDescent="0.25">
      <c r="A63" s="384"/>
      <c r="B63" s="386"/>
      <c r="C63" s="384"/>
      <c r="D63" s="379"/>
      <c r="E63" s="379"/>
      <c r="F63" s="400"/>
      <c r="G63" s="400"/>
      <c r="H63" s="400"/>
      <c r="I63" s="390"/>
      <c r="J63" s="380"/>
      <c r="K63" s="379"/>
      <c r="L63" s="379"/>
      <c r="M63" s="379"/>
      <c r="N63" s="391"/>
      <c r="O63" s="391"/>
      <c r="P63" s="379"/>
      <c r="Q63" s="379"/>
      <c r="R63" s="116" t="s">
        <v>280</v>
      </c>
      <c r="S63" s="116" t="s">
        <v>208</v>
      </c>
      <c r="T63" s="217" t="s">
        <v>280</v>
      </c>
    </row>
    <row r="64" spans="1:20" x14ac:dyDescent="0.25">
      <c r="A64" s="384"/>
      <c r="B64" s="386"/>
      <c r="C64" s="384"/>
      <c r="D64" s="379"/>
      <c r="E64" s="379"/>
      <c r="F64" s="400"/>
      <c r="G64" s="400"/>
      <c r="H64" s="400"/>
      <c r="I64" s="390"/>
      <c r="J64" s="380"/>
      <c r="K64" s="379"/>
      <c r="L64" s="379"/>
      <c r="M64" s="379"/>
      <c r="N64" s="391"/>
      <c r="O64" s="391"/>
      <c r="P64" s="379"/>
      <c r="Q64" s="379"/>
      <c r="R64" s="116" t="s">
        <v>280</v>
      </c>
      <c r="S64" s="116" t="s">
        <v>209</v>
      </c>
      <c r="T64" s="217" t="s">
        <v>280</v>
      </c>
    </row>
    <row r="65" spans="1:20" x14ac:dyDescent="0.25">
      <c r="A65" s="384"/>
      <c r="B65" s="386"/>
      <c r="C65" s="384"/>
      <c r="D65" s="379"/>
      <c r="E65" s="379"/>
      <c r="F65" s="400"/>
      <c r="G65" s="400"/>
      <c r="H65" s="400"/>
      <c r="I65" s="390"/>
      <c r="J65" s="380"/>
      <c r="K65" s="379"/>
      <c r="L65" s="379"/>
      <c r="M65" s="379"/>
      <c r="N65" s="391"/>
      <c r="O65" s="391"/>
      <c r="P65" s="379"/>
      <c r="Q65" s="379"/>
      <c r="R65" s="116">
        <v>1</v>
      </c>
      <c r="S65" s="116" t="s">
        <v>400</v>
      </c>
      <c r="T65" s="217">
        <v>1</v>
      </c>
    </row>
    <row r="66" spans="1:20" x14ac:dyDescent="0.25">
      <c r="A66" s="384"/>
      <c r="B66" s="386"/>
      <c r="C66" s="384"/>
      <c r="D66" s="379"/>
      <c r="E66" s="379"/>
      <c r="F66" s="400"/>
      <c r="G66" s="400"/>
      <c r="H66" s="400"/>
      <c r="I66" s="390"/>
      <c r="J66" s="380"/>
      <c r="K66" s="379"/>
      <c r="L66" s="379"/>
      <c r="M66" s="379"/>
      <c r="N66" s="391"/>
      <c r="O66" s="391"/>
      <c r="P66" s="379"/>
      <c r="Q66" s="379"/>
      <c r="R66" s="116" t="s">
        <v>280</v>
      </c>
      <c r="S66" s="116" t="s">
        <v>3064</v>
      </c>
      <c r="T66" s="217" t="s">
        <v>280</v>
      </c>
    </row>
    <row r="67" spans="1:20" x14ac:dyDescent="0.25">
      <c r="A67" s="384"/>
      <c r="B67" s="386"/>
      <c r="C67" s="384"/>
      <c r="D67" s="379"/>
      <c r="E67" s="379"/>
      <c r="F67" s="400"/>
      <c r="G67" s="400"/>
      <c r="H67" s="400"/>
      <c r="I67" s="390"/>
      <c r="J67" s="380"/>
      <c r="K67" s="379"/>
      <c r="L67" s="379"/>
      <c r="M67" s="379"/>
      <c r="N67" s="391"/>
      <c r="O67" s="391"/>
      <c r="P67" s="379"/>
      <c r="Q67" s="379"/>
      <c r="R67" s="116">
        <v>1</v>
      </c>
      <c r="S67" s="116" t="s">
        <v>206</v>
      </c>
      <c r="T67" s="217">
        <v>1</v>
      </c>
    </row>
    <row r="68" spans="1:20" x14ac:dyDescent="0.25">
      <c r="A68" s="384"/>
      <c r="B68" s="386"/>
      <c r="C68" s="384"/>
      <c r="D68" s="379"/>
      <c r="E68" s="379"/>
      <c r="F68" s="400"/>
      <c r="G68" s="400"/>
      <c r="H68" s="400"/>
      <c r="I68" s="390"/>
      <c r="J68" s="380"/>
      <c r="K68" s="379"/>
      <c r="L68" s="379"/>
      <c r="M68" s="379"/>
      <c r="N68" s="391"/>
      <c r="O68" s="391"/>
      <c r="P68" s="379"/>
      <c r="Q68" s="379"/>
      <c r="R68" s="116">
        <v>1</v>
      </c>
      <c r="S68" s="116" t="s">
        <v>129</v>
      </c>
      <c r="T68" s="217">
        <v>1</v>
      </c>
    </row>
    <row r="69" spans="1:20" x14ac:dyDescent="0.25">
      <c r="A69" s="384"/>
      <c r="B69" s="386"/>
      <c r="C69" s="384"/>
      <c r="D69" s="379"/>
      <c r="E69" s="379"/>
      <c r="F69" s="400"/>
      <c r="G69" s="400"/>
      <c r="H69" s="400"/>
      <c r="I69" s="390"/>
      <c r="J69" s="380"/>
      <c r="K69" s="379"/>
      <c r="L69" s="379"/>
      <c r="M69" s="379"/>
      <c r="N69" s="391"/>
      <c r="O69" s="391"/>
      <c r="P69" s="379"/>
      <c r="Q69" s="379"/>
      <c r="R69" s="116">
        <v>1</v>
      </c>
      <c r="S69" s="116" t="s">
        <v>210</v>
      </c>
      <c r="T69" s="217">
        <v>1</v>
      </c>
    </row>
    <row r="70" spans="1:20" x14ac:dyDescent="0.25">
      <c r="A70" s="384"/>
      <c r="B70" s="386"/>
      <c r="C70" s="384"/>
      <c r="D70" s="379"/>
      <c r="E70" s="379"/>
      <c r="F70" s="400"/>
      <c r="G70" s="400"/>
      <c r="H70" s="400"/>
      <c r="I70" s="390"/>
      <c r="J70" s="380"/>
      <c r="K70" s="379"/>
      <c r="L70" s="379"/>
      <c r="M70" s="379"/>
      <c r="N70" s="391"/>
      <c r="O70" s="391"/>
      <c r="P70" s="379"/>
      <c r="Q70" s="379"/>
      <c r="R70" s="116">
        <v>1</v>
      </c>
      <c r="S70" s="116" t="s">
        <v>128</v>
      </c>
      <c r="T70" s="217">
        <v>1</v>
      </c>
    </row>
    <row r="71" spans="1:20" x14ac:dyDescent="0.25">
      <c r="A71" s="384"/>
      <c r="B71" s="386"/>
      <c r="C71" s="385"/>
      <c r="D71" s="379"/>
      <c r="E71" s="379"/>
      <c r="F71" s="401"/>
      <c r="G71" s="401"/>
      <c r="H71" s="401"/>
      <c r="I71" s="390"/>
      <c r="J71" s="380"/>
      <c r="K71" s="379"/>
      <c r="L71" s="379"/>
      <c r="M71" s="379"/>
      <c r="N71" s="391"/>
      <c r="O71" s="391"/>
      <c r="P71" s="379"/>
      <c r="Q71" s="379"/>
      <c r="R71" s="119">
        <v>1</v>
      </c>
      <c r="S71" s="116" t="s">
        <v>499</v>
      </c>
      <c r="T71" s="221">
        <v>1</v>
      </c>
    </row>
    <row r="72" spans="1:20" ht="15" customHeight="1" x14ac:dyDescent="0.25">
      <c r="A72" s="384"/>
      <c r="B72" s="392" t="s">
        <v>3049</v>
      </c>
      <c r="C72" s="383" t="s">
        <v>3059</v>
      </c>
      <c r="D72" s="379" t="s">
        <v>3039</v>
      </c>
      <c r="E72" s="379" t="s">
        <v>3042</v>
      </c>
      <c r="F72" s="399" t="s">
        <v>3084</v>
      </c>
      <c r="G72" s="399" t="s">
        <v>3087</v>
      </c>
      <c r="H72" s="399" t="s">
        <v>3087</v>
      </c>
      <c r="I72" s="395" t="s">
        <v>557</v>
      </c>
      <c r="J72" s="380">
        <v>165</v>
      </c>
      <c r="K72" s="379" t="s">
        <v>214</v>
      </c>
      <c r="L72" s="379" t="s">
        <v>110</v>
      </c>
      <c r="M72" s="379" t="s">
        <v>3053</v>
      </c>
      <c r="N72" s="396" t="s">
        <v>140</v>
      </c>
      <c r="O72" s="396" t="s">
        <v>191</v>
      </c>
      <c r="P72" s="379" t="s">
        <v>142</v>
      </c>
      <c r="Q72" s="379" t="s">
        <v>142</v>
      </c>
      <c r="R72" s="17">
        <v>1</v>
      </c>
      <c r="S72" s="19" t="s">
        <v>853</v>
      </c>
      <c r="T72" s="17">
        <v>1</v>
      </c>
    </row>
    <row r="73" spans="1:20" x14ac:dyDescent="0.25">
      <c r="A73" s="384"/>
      <c r="B73" s="393"/>
      <c r="C73" s="384"/>
      <c r="D73" s="379"/>
      <c r="E73" s="379"/>
      <c r="F73" s="400"/>
      <c r="G73" s="400"/>
      <c r="H73" s="400"/>
      <c r="I73" s="395"/>
      <c r="J73" s="380"/>
      <c r="K73" s="379"/>
      <c r="L73" s="379"/>
      <c r="M73" s="379"/>
      <c r="N73" s="397"/>
      <c r="O73" s="397"/>
      <c r="P73" s="379"/>
      <c r="Q73" s="379"/>
      <c r="R73" s="17">
        <v>0</v>
      </c>
      <c r="S73" s="97" t="s">
        <v>291</v>
      </c>
      <c r="T73" s="17">
        <v>0</v>
      </c>
    </row>
    <row r="74" spans="1:20" x14ac:dyDescent="0.25">
      <c r="A74" s="384"/>
      <c r="B74" s="393"/>
      <c r="C74" s="384"/>
      <c r="D74" s="379"/>
      <c r="E74" s="379"/>
      <c r="F74" s="400"/>
      <c r="G74" s="400"/>
      <c r="H74" s="400"/>
      <c r="I74" s="395"/>
      <c r="J74" s="380"/>
      <c r="K74" s="379"/>
      <c r="L74" s="379"/>
      <c r="M74" s="379"/>
      <c r="N74" s="397"/>
      <c r="O74" s="397"/>
      <c r="P74" s="379"/>
      <c r="Q74" s="379"/>
      <c r="R74" s="17">
        <v>2</v>
      </c>
      <c r="S74" s="123" t="s">
        <v>932</v>
      </c>
      <c r="T74" s="17">
        <v>2</v>
      </c>
    </row>
    <row r="75" spans="1:20" x14ac:dyDescent="0.25">
      <c r="A75" s="384"/>
      <c r="B75" s="393"/>
      <c r="C75" s="384"/>
      <c r="D75" s="379"/>
      <c r="E75" s="379"/>
      <c r="F75" s="400"/>
      <c r="G75" s="400"/>
      <c r="H75" s="400"/>
      <c r="I75" s="395"/>
      <c r="J75" s="380"/>
      <c r="K75" s="379"/>
      <c r="L75" s="379"/>
      <c r="M75" s="379"/>
      <c r="N75" s="397"/>
      <c r="O75" s="397"/>
      <c r="P75" s="379"/>
      <c r="Q75" s="379"/>
      <c r="R75" s="17">
        <v>1</v>
      </c>
      <c r="S75" s="97" t="s">
        <v>292</v>
      </c>
      <c r="T75" s="17">
        <v>1</v>
      </c>
    </row>
    <row r="76" spans="1:20" x14ac:dyDescent="0.25">
      <c r="A76" s="384"/>
      <c r="B76" s="393"/>
      <c r="C76" s="384"/>
      <c r="D76" s="379"/>
      <c r="E76" s="379"/>
      <c r="F76" s="400"/>
      <c r="G76" s="400"/>
      <c r="H76" s="400"/>
      <c r="I76" s="395"/>
      <c r="J76" s="380"/>
      <c r="K76" s="379"/>
      <c r="L76" s="379"/>
      <c r="M76" s="379"/>
      <c r="N76" s="397"/>
      <c r="O76" s="397"/>
      <c r="P76" s="379"/>
      <c r="Q76" s="379"/>
      <c r="R76" s="17" t="s">
        <v>280</v>
      </c>
      <c r="S76" s="116" t="s">
        <v>211</v>
      </c>
      <c r="T76" s="17" t="s">
        <v>280</v>
      </c>
    </row>
    <row r="77" spans="1:20" x14ac:dyDescent="0.25">
      <c r="A77" s="384"/>
      <c r="B77" s="393"/>
      <c r="C77" s="384"/>
      <c r="D77" s="379"/>
      <c r="E77" s="379"/>
      <c r="F77" s="400"/>
      <c r="G77" s="400"/>
      <c r="H77" s="400"/>
      <c r="I77" s="395"/>
      <c r="J77" s="380"/>
      <c r="K77" s="379"/>
      <c r="L77" s="379"/>
      <c r="M77" s="379"/>
      <c r="N77" s="397"/>
      <c r="O77" s="397"/>
      <c r="P77" s="379"/>
      <c r="Q77" s="379"/>
      <c r="R77" s="17">
        <v>1</v>
      </c>
      <c r="S77" s="116" t="s">
        <v>87</v>
      </c>
      <c r="T77" s="17">
        <v>1</v>
      </c>
    </row>
    <row r="78" spans="1:20" x14ac:dyDescent="0.25">
      <c r="A78" s="384"/>
      <c r="B78" s="393"/>
      <c r="C78" s="384"/>
      <c r="D78" s="379"/>
      <c r="E78" s="379"/>
      <c r="F78" s="400"/>
      <c r="G78" s="400"/>
      <c r="H78" s="400"/>
      <c r="I78" s="395"/>
      <c r="J78" s="380"/>
      <c r="K78" s="379"/>
      <c r="L78" s="379"/>
      <c r="M78" s="379"/>
      <c r="N78" s="397"/>
      <c r="O78" s="397"/>
      <c r="P78" s="379"/>
      <c r="Q78" s="379"/>
      <c r="R78" s="17" t="s">
        <v>280</v>
      </c>
      <c r="S78" s="116" t="s">
        <v>208</v>
      </c>
      <c r="T78" s="17" t="s">
        <v>280</v>
      </c>
    </row>
    <row r="79" spans="1:20" x14ac:dyDescent="0.25">
      <c r="A79" s="384"/>
      <c r="B79" s="393"/>
      <c r="C79" s="384"/>
      <c r="D79" s="379"/>
      <c r="E79" s="379"/>
      <c r="F79" s="400"/>
      <c r="G79" s="400"/>
      <c r="H79" s="400"/>
      <c r="I79" s="395"/>
      <c r="J79" s="380"/>
      <c r="K79" s="379"/>
      <c r="L79" s="379"/>
      <c r="M79" s="379"/>
      <c r="N79" s="397"/>
      <c r="O79" s="397"/>
      <c r="P79" s="379"/>
      <c r="Q79" s="379"/>
      <c r="R79" s="17" t="s">
        <v>280</v>
      </c>
      <c r="S79" s="116" t="s">
        <v>209</v>
      </c>
      <c r="T79" s="17" t="s">
        <v>280</v>
      </c>
    </row>
    <row r="80" spans="1:20" x14ac:dyDescent="0.25">
      <c r="A80" s="384"/>
      <c r="B80" s="393"/>
      <c r="C80" s="384"/>
      <c r="D80" s="379"/>
      <c r="E80" s="379"/>
      <c r="F80" s="400"/>
      <c r="G80" s="400"/>
      <c r="H80" s="400"/>
      <c r="I80" s="395"/>
      <c r="J80" s="380"/>
      <c r="K80" s="379"/>
      <c r="L80" s="379"/>
      <c r="M80" s="379"/>
      <c r="N80" s="397"/>
      <c r="O80" s="397"/>
      <c r="P80" s="379"/>
      <c r="Q80" s="379"/>
      <c r="R80" s="17">
        <v>1</v>
      </c>
      <c r="S80" s="116" t="s">
        <v>400</v>
      </c>
      <c r="T80" s="17">
        <v>1</v>
      </c>
    </row>
    <row r="81" spans="1:20" x14ac:dyDescent="0.25">
      <c r="A81" s="384"/>
      <c r="B81" s="393"/>
      <c r="C81" s="384"/>
      <c r="D81" s="379"/>
      <c r="E81" s="379"/>
      <c r="F81" s="400"/>
      <c r="G81" s="400"/>
      <c r="H81" s="400"/>
      <c r="I81" s="395"/>
      <c r="J81" s="380"/>
      <c r="K81" s="379"/>
      <c r="L81" s="379"/>
      <c r="M81" s="379"/>
      <c r="N81" s="397"/>
      <c r="O81" s="397"/>
      <c r="P81" s="379"/>
      <c r="Q81" s="379"/>
      <c r="R81" s="116" t="s">
        <v>280</v>
      </c>
      <c r="S81" s="116" t="s">
        <v>3064</v>
      </c>
      <c r="T81" s="217" t="s">
        <v>280</v>
      </c>
    </row>
    <row r="82" spans="1:20" x14ac:dyDescent="0.25">
      <c r="A82" s="384"/>
      <c r="B82" s="393"/>
      <c r="C82" s="384"/>
      <c r="D82" s="379"/>
      <c r="E82" s="379"/>
      <c r="F82" s="400"/>
      <c r="G82" s="400"/>
      <c r="H82" s="400"/>
      <c r="I82" s="395"/>
      <c r="J82" s="380"/>
      <c r="K82" s="379"/>
      <c r="L82" s="379"/>
      <c r="M82" s="379"/>
      <c r="N82" s="397"/>
      <c r="O82" s="397"/>
      <c r="P82" s="379"/>
      <c r="Q82" s="379"/>
      <c r="R82" s="17">
        <v>1</v>
      </c>
      <c r="S82" s="116" t="s">
        <v>206</v>
      </c>
      <c r="T82" s="17">
        <v>1</v>
      </c>
    </row>
    <row r="83" spans="1:20" x14ac:dyDescent="0.25">
      <c r="A83" s="384"/>
      <c r="B83" s="393"/>
      <c r="C83" s="384"/>
      <c r="D83" s="379"/>
      <c r="E83" s="379"/>
      <c r="F83" s="400"/>
      <c r="G83" s="400"/>
      <c r="H83" s="400"/>
      <c r="I83" s="395"/>
      <c r="J83" s="380"/>
      <c r="K83" s="379"/>
      <c r="L83" s="379"/>
      <c r="M83" s="379"/>
      <c r="N83" s="397"/>
      <c r="O83" s="397"/>
      <c r="P83" s="379"/>
      <c r="Q83" s="379"/>
      <c r="R83" s="116">
        <v>1</v>
      </c>
      <c r="S83" s="116" t="s">
        <v>129</v>
      </c>
      <c r="T83" s="217">
        <v>1</v>
      </c>
    </row>
    <row r="84" spans="1:20" x14ac:dyDescent="0.25">
      <c r="A84" s="384"/>
      <c r="B84" s="393"/>
      <c r="C84" s="384"/>
      <c r="D84" s="379"/>
      <c r="E84" s="379"/>
      <c r="F84" s="400"/>
      <c r="G84" s="400"/>
      <c r="H84" s="400"/>
      <c r="I84" s="395"/>
      <c r="J84" s="380"/>
      <c r="K84" s="379"/>
      <c r="L84" s="379"/>
      <c r="M84" s="379"/>
      <c r="N84" s="397"/>
      <c r="O84" s="397"/>
      <c r="P84" s="379"/>
      <c r="Q84" s="379"/>
      <c r="R84" s="17">
        <v>1</v>
      </c>
      <c r="S84" s="116" t="s">
        <v>210</v>
      </c>
      <c r="T84" s="17">
        <v>1</v>
      </c>
    </row>
    <row r="85" spans="1:20" x14ac:dyDescent="0.25">
      <c r="A85" s="384"/>
      <c r="B85" s="393"/>
      <c r="C85" s="384"/>
      <c r="D85" s="379"/>
      <c r="E85" s="379"/>
      <c r="F85" s="400"/>
      <c r="G85" s="400"/>
      <c r="H85" s="400"/>
      <c r="I85" s="395"/>
      <c r="J85" s="380"/>
      <c r="K85" s="379"/>
      <c r="L85" s="379"/>
      <c r="M85" s="379"/>
      <c r="N85" s="397"/>
      <c r="O85" s="397"/>
      <c r="P85" s="379"/>
      <c r="Q85" s="379"/>
      <c r="R85" s="17">
        <v>1</v>
      </c>
      <c r="S85" s="116" t="s">
        <v>128</v>
      </c>
      <c r="T85" s="17">
        <v>1</v>
      </c>
    </row>
    <row r="86" spans="1:20" x14ac:dyDescent="0.25">
      <c r="A86" s="385"/>
      <c r="B86" s="393"/>
      <c r="C86" s="385"/>
      <c r="D86" s="379"/>
      <c r="E86" s="379"/>
      <c r="F86" s="401"/>
      <c r="G86" s="401"/>
      <c r="H86" s="401"/>
      <c r="I86" s="395"/>
      <c r="J86" s="380"/>
      <c r="K86" s="379"/>
      <c r="L86" s="379"/>
      <c r="M86" s="379"/>
      <c r="N86" s="397"/>
      <c r="O86" s="397"/>
      <c r="P86" s="379"/>
      <c r="Q86" s="379"/>
      <c r="R86" s="119">
        <v>1</v>
      </c>
      <c r="S86" s="116" t="s">
        <v>499</v>
      </c>
      <c r="T86" s="221">
        <v>1</v>
      </c>
    </row>
    <row r="87" spans="1:20" x14ac:dyDescent="0.25">
      <c r="A87" s="383" t="s">
        <v>112</v>
      </c>
      <c r="B87" s="386" t="s">
        <v>3050</v>
      </c>
      <c r="C87" s="383" t="s">
        <v>3060</v>
      </c>
      <c r="D87" s="379" t="s">
        <v>3040</v>
      </c>
      <c r="E87" s="379" t="s">
        <v>3043</v>
      </c>
      <c r="F87" s="402" t="s">
        <v>3088</v>
      </c>
      <c r="G87" s="402" t="s">
        <v>3089</v>
      </c>
      <c r="H87" s="402" t="s">
        <v>3089</v>
      </c>
      <c r="I87" s="390" t="s">
        <v>557</v>
      </c>
      <c r="J87" s="380">
        <v>420</v>
      </c>
      <c r="K87" s="379" t="s">
        <v>227</v>
      </c>
      <c r="L87" s="379" t="s">
        <v>110</v>
      </c>
      <c r="M87" s="379" t="s">
        <v>3053</v>
      </c>
      <c r="N87" s="391" t="s">
        <v>677</v>
      </c>
      <c r="O87" s="391" t="s">
        <v>678</v>
      </c>
      <c r="P87" s="379" t="s">
        <v>142</v>
      </c>
      <c r="Q87" s="379" t="s">
        <v>142</v>
      </c>
      <c r="R87" s="116">
        <v>0</v>
      </c>
      <c r="S87" s="116" t="s">
        <v>647</v>
      </c>
      <c r="T87" s="217">
        <v>0</v>
      </c>
    </row>
    <row r="88" spans="1:20" x14ac:dyDescent="0.25">
      <c r="A88" s="384"/>
      <c r="B88" s="386"/>
      <c r="C88" s="384"/>
      <c r="D88" s="379"/>
      <c r="E88" s="379"/>
      <c r="F88" s="402"/>
      <c r="G88" s="402"/>
      <c r="H88" s="402"/>
      <c r="I88" s="390"/>
      <c r="J88" s="380"/>
      <c r="K88" s="379"/>
      <c r="L88" s="379"/>
      <c r="M88" s="379"/>
      <c r="N88" s="391"/>
      <c r="O88" s="391"/>
      <c r="P88" s="379"/>
      <c r="Q88" s="379"/>
      <c r="R88" s="116">
        <v>0</v>
      </c>
      <c r="S88" s="116" t="s">
        <v>234</v>
      </c>
      <c r="T88" s="217">
        <v>0</v>
      </c>
    </row>
    <row r="89" spans="1:20" x14ac:dyDescent="0.25">
      <c r="A89" s="384"/>
      <c r="B89" s="386"/>
      <c r="C89" s="384"/>
      <c r="D89" s="379"/>
      <c r="E89" s="379"/>
      <c r="F89" s="402"/>
      <c r="G89" s="402"/>
      <c r="H89" s="402"/>
      <c r="I89" s="390"/>
      <c r="J89" s="380"/>
      <c r="K89" s="379"/>
      <c r="L89" s="379"/>
      <c r="M89" s="379"/>
      <c r="N89" s="391"/>
      <c r="O89" s="391"/>
      <c r="P89" s="379"/>
      <c r="Q89" s="379"/>
      <c r="R89" s="116">
        <v>0</v>
      </c>
      <c r="S89" s="19" t="s">
        <v>290</v>
      </c>
      <c r="T89" s="217">
        <v>0</v>
      </c>
    </row>
    <row r="90" spans="1:20" x14ac:dyDescent="0.25">
      <c r="A90" s="384"/>
      <c r="B90" s="386"/>
      <c r="C90" s="384"/>
      <c r="D90" s="379"/>
      <c r="E90" s="379"/>
      <c r="F90" s="402"/>
      <c r="G90" s="402"/>
      <c r="H90" s="402"/>
      <c r="I90" s="390"/>
      <c r="J90" s="380"/>
      <c r="K90" s="379"/>
      <c r="L90" s="379"/>
      <c r="M90" s="379"/>
      <c r="N90" s="391"/>
      <c r="O90" s="391"/>
      <c r="P90" s="379"/>
      <c r="Q90" s="379"/>
      <c r="R90" s="116">
        <v>1</v>
      </c>
      <c r="S90" s="116" t="s">
        <v>479</v>
      </c>
      <c r="T90" s="217">
        <v>1</v>
      </c>
    </row>
    <row r="91" spans="1:20" x14ac:dyDescent="0.25">
      <c r="A91" s="384"/>
      <c r="B91" s="386"/>
      <c r="C91" s="384"/>
      <c r="D91" s="379"/>
      <c r="E91" s="379"/>
      <c r="F91" s="402"/>
      <c r="G91" s="402"/>
      <c r="H91" s="402"/>
      <c r="I91" s="390"/>
      <c r="J91" s="380"/>
      <c r="K91" s="379"/>
      <c r="L91" s="379"/>
      <c r="M91" s="379"/>
      <c r="N91" s="391"/>
      <c r="O91" s="391"/>
      <c r="P91" s="379"/>
      <c r="Q91" s="379"/>
      <c r="R91" s="116">
        <v>0</v>
      </c>
      <c r="S91" s="116" t="s">
        <v>345</v>
      </c>
      <c r="T91" s="217">
        <v>0</v>
      </c>
    </row>
    <row r="92" spans="1:20" x14ac:dyDescent="0.25">
      <c r="A92" s="384"/>
      <c r="B92" s="386"/>
      <c r="C92" s="384"/>
      <c r="D92" s="379"/>
      <c r="E92" s="379"/>
      <c r="F92" s="402"/>
      <c r="G92" s="402"/>
      <c r="H92" s="402"/>
      <c r="I92" s="390"/>
      <c r="J92" s="380"/>
      <c r="K92" s="379"/>
      <c r="L92" s="379"/>
      <c r="M92" s="379"/>
      <c r="N92" s="391"/>
      <c r="O92" s="391"/>
      <c r="P92" s="379"/>
      <c r="Q92" s="379"/>
      <c r="R92" s="116">
        <v>0</v>
      </c>
      <c r="S92" s="116" t="s">
        <v>1789</v>
      </c>
      <c r="T92" s="217">
        <v>0</v>
      </c>
    </row>
    <row r="93" spans="1:20" x14ac:dyDescent="0.25">
      <c r="A93" s="384"/>
      <c r="B93" s="386"/>
      <c r="C93" s="384"/>
      <c r="D93" s="379"/>
      <c r="E93" s="379"/>
      <c r="F93" s="402"/>
      <c r="G93" s="402"/>
      <c r="H93" s="402"/>
      <c r="I93" s="390"/>
      <c r="J93" s="380"/>
      <c r="K93" s="379"/>
      <c r="L93" s="379"/>
      <c r="M93" s="379"/>
      <c r="N93" s="391"/>
      <c r="O93" s="391"/>
      <c r="P93" s="379"/>
      <c r="Q93" s="379"/>
      <c r="R93" s="116">
        <v>0</v>
      </c>
      <c r="S93" s="116" t="s">
        <v>63</v>
      </c>
      <c r="T93" s="217">
        <v>0</v>
      </c>
    </row>
    <row r="94" spans="1:20" ht="30" x14ac:dyDescent="0.25">
      <c r="A94" s="384"/>
      <c r="B94" s="386"/>
      <c r="C94" s="384"/>
      <c r="D94" s="379"/>
      <c r="E94" s="379"/>
      <c r="F94" s="402"/>
      <c r="G94" s="402"/>
      <c r="H94" s="402"/>
      <c r="I94" s="390"/>
      <c r="J94" s="380"/>
      <c r="K94" s="379"/>
      <c r="L94" s="379"/>
      <c r="M94" s="379"/>
      <c r="N94" s="391"/>
      <c r="O94" s="391"/>
      <c r="P94" s="379"/>
      <c r="Q94" s="379"/>
      <c r="R94" s="116">
        <v>0</v>
      </c>
      <c r="S94" s="116" t="s">
        <v>2489</v>
      </c>
      <c r="T94" s="217">
        <v>0</v>
      </c>
    </row>
    <row r="95" spans="1:20" x14ac:dyDescent="0.25">
      <c r="A95" s="384"/>
      <c r="B95" s="386"/>
      <c r="C95" s="384"/>
      <c r="D95" s="379"/>
      <c r="E95" s="379"/>
      <c r="F95" s="402"/>
      <c r="G95" s="402"/>
      <c r="H95" s="402"/>
      <c r="I95" s="390"/>
      <c r="J95" s="380"/>
      <c r="K95" s="379"/>
      <c r="L95" s="379"/>
      <c r="M95" s="379"/>
      <c r="N95" s="391"/>
      <c r="O95" s="391"/>
      <c r="P95" s="379"/>
      <c r="Q95" s="379"/>
      <c r="R95" s="116">
        <v>0</v>
      </c>
      <c r="S95" s="116" t="s">
        <v>327</v>
      </c>
      <c r="T95" s="217">
        <v>0</v>
      </c>
    </row>
    <row r="96" spans="1:20" x14ac:dyDescent="0.25">
      <c r="A96" s="384"/>
      <c r="B96" s="386"/>
      <c r="C96" s="384"/>
      <c r="D96" s="379"/>
      <c r="E96" s="379"/>
      <c r="F96" s="402"/>
      <c r="G96" s="402"/>
      <c r="H96" s="402"/>
      <c r="I96" s="390"/>
      <c r="J96" s="380"/>
      <c r="K96" s="379"/>
      <c r="L96" s="379"/>
      <c r="M96" s="379"/>
      <c r="N96" s="391"/>
      <c r="O96" s="391"/>
      <c r="P96" s="379"/>
      <c r="Q96" s="379"/>
      <c r="R96" s="116" t="s">
        <v>3069</v>
      </c>
      <c r="S96" s="116" t="s">
        <v>211</v>
      </c>
      <c r="T96" s="217" t="s">
        <v>3069</v>
      </c>
    </row>
    <row r="97" spans="1:20" x14ac:dyDescent="0.25">
      <c r="A97" s="384"/>
      <c r="B97" s="386"/>
      <c r="C97" s="384"/>
      <c r="D97" s="379"/>
      <c r="E97" s="379"/>
      <c r="F97" s="402"/>
      <c r="G97" s="402"/>
      <c r="H97" s="402"/>
      <c r="I97" s="390"/>
      <c r="J97" s="380"/>
      <c r="K97" s="379"/>
      <c r="L97" s="379"/>
      <c r="M97" s="379"/>
      <c r="N97" s="391"/>
      <c r="O97" s="391"/>
      <c r="P97" s="379"/>
      <c r="Q97" s="379"/>
      <c r="R97" s="116" t="s">
        <v>280</v>
      </c>
      <c r="S97" s="116" t="s">
        <v>208</v>
      </c>
      <c r="T97" s="217" t="s">
        <v>280</v>
      </c>
    </row>
    <row r="98" spans="1:20" x14ac:dyDescent="0.25">
      <c r="A98" s="384"/>
      <c r="B98" s="386"/>
      <c r="C98" s="384"/>
      <c r="D98" s="379"/>
      <c r="E98" s="379"/>
      <c r="F98" s="402"/>
      <c r="G98" s="402"/>
      <c r="H98" s="402"/>
      <c r="I98" s="390"/>
      <c r="J98" s="380"/>
      <c r="K98" s="379"/>
      <c r="L98" s="379"/>
      <c r="M98" s="379"/>
      <c r="N98" s="391"/>
      <c r="O98" s="391"/>
      <c r="P98" s="379"/>
      <c r="Q98" s="379"/>
      <c r="R98" s="116" t="s">
        <v>280</v>
      </c>
      <c r="S98" s="116" t="s">
        <v>209</v>
      </c>
      <c r="T98" s="217" t="s">
        <v>280</v>
      </c>
    </row>
    <row r="99" spans="1:20" x14ac:dyDescent="0.25">
      <c r="A99" s="384"/>
      <c r="B99" s="386"/>
      <c r="C99" s="384"/>
      <c r="D99" s="379"/>
      <c r="E99" s="379"/>
      <c r="F99" s="402"/>
      <c r="G99" s="402"/>
      <c r="H99" s="402"/>
      <c r="I99" s="390"/>
      <c r="J99" s="380"/>
      <c r="K99" s="379"/>
      <c r="L99" s="379"/>
      <c r="M99" s="379"/>
      <c r="N99" s="391"/>
      <c r="O99" s="391"/>
      <c r="P99" s="379"/>
      <c r="Q99" s="379"/>
      <c r="R99" s="116">
        <v>1</v>
      </c>
      <c r="S99" s="116" t="s">
        <v>400</v>
      </c>
      <c r="T99" s="217">
        <v>1</v>
      </c>
    </row>
    <row r="100" spans="1:20" x14ac:dyDescent="0.25">
      <c r="A100" s="384"/>
      <c r="B100" s="386"/>
      <c r="C100" s="384"/>
      <c r="D100" s="379"/>
      <c r="E100" s="379"/>
      <c r="F100" s="402"/>
      <c r="G100" s="402"/>
      <c r="H100" s="402"/>
      <c r="I100" s="390"/>
      <c r="J100" s="380"/>
      <c r="K100" s="379"/>
      <c r="L100" s="379"/>
      <c r="M100" s="379"/>
      <c r="N100" s="391"/>
      <c r="O100" s="391"/>
      <c r="P100" s="379"/>
      <c r="Q100" s="379"/>
      <c r="R100" s="116" t="s">
        <v>280</v>
      </c>
      <c r="S100" s="116" t="s">
        <v>3064</v>
      </c>
      <c r="T100" s="217" t="s">
        <v>280</v>
      </c>
    </row>
    <row r="101" spans="1:20" x14ac:dyDescent="0.25">
      <c r="A101" s="384"/>
      <c r="B101" s="386"/>
      <c r="C101" s="384"/>
      <c r="D101" s="379"/>
      <c r="E101" s="379"/>
      <c r="F101" s="402"/>
      <c r="G101" s="402"/>
      <c r="H101" s="402"/>
      <c r="I101" s="390"/>
      <c r="J101" s="380"/>
      <c r="K101" s="379"/>
      <c r="L101" s="379"/>
      <c r="M101" s="379"/>
      <c r="N101" s="391"/>
      <c r="O101" s="391"/>
      <c r="P101" s="379"/>
      <c r="Q101" s="379"/>
      <c r="R101" s="116">
        <v>1</v>
      </c>
      <c r="S101" s="115" t="s">
        <v>381</v>
      </c>
      <c r="T101" s="217">
        <v>1</v>
      </c>
    </row>
    <row r="102" spans="1:20" x14ac:dyDescent="0.25">
      <c r="A102" s="384"/>
      <c r="B102" s="386"/>
      <c r="C102" s="384"/>
      <c r="D102" s="379"/>
      <c r="E102" s="379"/>
      <c r="F102" s="402"/>
      <c r="G102" s="402"/>
      <c r="H102" s="402"/>
      <c r="I102" s="390"/>
      <c r="J102" s="380"/>
      <c r="K102" s="379"/>
      <c r="L102" s="379"/>
      <c r="M102" s="379"/>
      <c r="N102" s="391"/>
      <c r="O102" s="391"/>
      <c r="P102" s="379"/>
      <c r="Q102" s="379"/>
      <c r="R102" s="116">
        <v>1</v>
      </c>
      <c r="S102" s="116" t="s">
        <v>206</v>
      </c>
      <c r="T102" s="217">
        <v>1</v>
      </c>
    </row>
    <row r="103" spans="1:20" x14ac:dyDescent="0.25">
      <c r="A103" s="384"/>
      <c r="B103" s="386"/>
      <c r="C103" s="384"/>
      <c r="D103" s="379"/>
      <c r="E103" s="379"/>
      <c r="F103" s="402"/>
      <c r="G103" s="402"/>
      <c r="H103" s="402"/>
      <c r="I103" s="390"/>
      <c r="J103" s="380"/>
      <c r="K103" s="379"/>
      <c r="L103" s="379"/>
      <c r="M103" s="379"/>
      <c r="N103" s="391"/>
      <c r="O103" s="391"/>
      <c r="P103" s="379"/>
      <c r="Q103" s="379"/>
      <c r="R103" s="116">
        <v>1</v>
      </c>
      <c r="S103" s="116" t="s">
        <v>129</v>
      </c>
      <c r="T103" s="217">
        <v>1</v>
      </c>
    </row>
    <row r="104" spans="1:20" x14ac:dyDescent="0.25">
      <c r="A104" s="384"/>
      <c r="B104" s="386"/>
      <c r="C104" s="384"/>
      <c r="D104" s="379"/>
      <c r="E104" s="379"/>
      <c r="F104" s="402"/>
      <c r="G104" s="402"/>
      <c r="H104" s="402"/>
      <c r="I104" s="390"/>
      <c r="J104" s="380"/>
      <c r="K104" s="379"/>
      <c r="L104" s="379"/>
      <c r="M104" s="379"/>
      <c r="N104" s="391"/>
      <c r="O104" s="391"/>
      <c r="P104" s="379"/>
      <c r="Q104" s="379"/>
      <c r="R104" s="116">
        <v>1</v>
      </c>
      <c r="S104" s="116" t="s">
        <v>767</v>
      </c>
      <c r="T104" s="217">
        <v>1</v>
      </c>
    </row>
    <row r="105" spans="1:20" x14ac:dyDescent="0.25">
      <c r="A105" s="384"/>
      <c r="B105" s="386"/>
      <c r="C105" s="384"/>
      <c r="D105" s="379"/>
      <c r="E105" s="379"/>
      <c r="F105" s="402"/>
      <c r="G105" s="402"/>
      <c r="H105" s="402"/>
      <c r="I105" s="390"/>
      <c r="J105" s="380"/>
      <c r="K105" s="379"/>
      <c r="L105" s="379"/>
      <c r="M105" s="379"/>
      <c r="N105" s="391"/>
      <c r="O105" s="391"/>
      <c r="P105" s="379"/>
      <c r="Q105" s="379"/>
      <c r="R105" s="116">
        <v>1</v>
      </c>
      <c r="S105" s="116" t="s">
        <v>128</v>
      </c>
      <c r="T105" s="217">
        <v>1</v>
      </c>
    </row>
    <row r="106" spans="1:20" x14ac:dyDescent="0.25">
      <c r="A106" s="384"/>
      <c r="B106" s="386"/>
      <c r="C106" s="384"/>
      <c r="D106" s="379"/>
      <c r="E106" s="379"/>
      <c r="F106" s="402"/>
      <c r="G106" s="402"/>
      <c r="H106" s="402"/>
      <c r="I106" s="390"/>
      <c r="J106" s="380"/>
      <c r="K106" s="379"/>
      <c r="L106" s="379"/>
      <c r="M106" s="379"/>
      <c r="N106" s="391"/>
      <c r="O106" s="391"/>
      <c r="P106" s="379"/>
      <c r="Q106" s="379"/>
      <c r="R106" s="116">
        <v>1</v>
      </c>
      <c r="S106" s="116" t="s">
        <v>210</v>
      </c>
      <c r="T106" s="217">
        <v>1</v>
      </c>
    </row>
    <row r="107" spans="1:20" x14ac:dyDescent="0.25">
      <c r="A107" s="384"/>
      <c r="B107" s="386"/>
      <c r="C107" s="384"/>
      <c r="D107" s="379"/>
      <c r="E107" s="379"/>
      <c r="F107" s="402"/>
      <c r="G107" s="402"/>
      <c r="H107" s="402"/>
      <c r="I107" s="390"/>
      <c r="J107" s="380"/>
      <c r="K107" s="379"/>
      <c r="L107" s="379"/>
      <c r="M107" s="379"/>
      <c r="N107" s="391"/>
      <c r="O107" s="391"/>
      <c r="P107" s="379"/>
      <c r="Q107" s="379"/>
      <c r="R107" s="116">
        <v>1</v>
      </c>
      <c r="S107" s="116" t="s">
        <v>87</v>
      </c>
      <c r="T107" s="217">
        <v>1</v>
      </c>
    </row>
    <row r="108" spans="1:20" x14ac:dyDescent="0.25">
      <c r="A108" s="384"/>
      <c r="B108" s="386"/>
      <c r="C108" s="385"/>
      <c r="D108" s="379"/>
      <c r="E108" s="379"/>
      <c r="F108" s="402"/>
      <c r="G108" s="402"/>
      <c r="H108" s="402"/>
      <c r="I108" s="390"/>
      <c r="J108" s="380"/>
      <c r="K108" s="379"/>
      <c r="L108" s="379"/>
      <c r="M108" s="379"/>
      <c r="N108" s="391"/>
      <c r="O108" s="391"/>
      <c r="P108" s="379"/>
      <c r="Q108" s="379"/>
      <c r="R108" s="119">
        <v>1</v>
      </c>
      <c r="S108" s="110" t="s">
        <v>499</v>
      </c>
      <c r="T108" s="221">
        <v>1</v>
      </c>
    </row>
    <row r="109" spans="1:20" ht="15" customHeight="1" x14ac:dyDescent="0.25">
      <c r="A109" s="384"/>
      <c r="B109" s="386" t="s">
        <v>3051</v>
      </c>
      <c r="C109" s="383" t="s">
        <v>3061</v>
      </c>
      <c r="D109" s="379" t="s">
        <v>3040</v>
      </c>
      <c r="E109" s="379" t="s">
        <v>3043</v>
      </c>
      <c r="F109" s="402" t="s">
        <v>3092</v>
      </c>
      <c r="G109" s="402" t="s">
        <v>3093</v>
      </c>
      <c r="H109" s="402" t="s">
        <v>3093</v>
      </c>
      <c r="I109" s="390" t="s">
        <v>557</v>
      </c>
      <c r="J109" s="380">
        <v>315</v>
      </c>
      <c r="K109" s="379" t="s">
        <v>218</v>
      </c>
      <c r="L109" s="379" t="s">
        <v>110</v>
      </c>
      <c r="M109" s="379" t="s">
        <v>3053</v>
      </c>
      <c r="N109" s="391" t="s">
        <v>677</v>
      </c>
      <c r="O109" s="391" t="s">
        <v>678</v>
      </c>
      <c r="P109" s="379" t="s">
        <v>142</v>
      </c>
      <c r="Q109" s="379" t="s">
        <v>142</v>
      </c>
      <c r="R109" s="116">
        <v>0</v>
      </c>
      <c r="S109" s="19" t="s">
        <v>853</v>
      </c>
      <c r="T109" s="217">
        <v>0</v>
      </c>
    </row>
    <row r="110" spans="1:20" x14ac:dyDescent="0.25">
      <c r="A110" s="384"/>
      <c r="B110" s="386"/>
      <c r="C110" s="384"/>
      <c r="D110" s="379"/>
      <c r="E110" s="379"/>
      <c r="F110" s="402"/>
      <c r="G110" s="402"/>
      <c r="H110" s="402"/>
      <c r="I110" s="390"/>
      <c r="J110" s="380"/>
      <c r="K110" s="379"/>
      <c r="L110" s="379"/>
      <c r="M110" s="379"/>
      <c r="N110" s="391"/>
      <c r="O110" s="391"/>
      <c r="P110" s="379"/>
      <c r="Q110" s="379"/>
      <c r="R110" s="116">
        <v>0</v>
      </c>
      <c r="S110" s="19" t="s">
        <v>851</v>
      </c>
      <c r="T110" s="217">
        <v>0</v>
      </c>
    </row>
    <row r="111" spans="1:20" x14ac:dyDescent="0.25">
      <c r="A111" s="384"/>
      <c r="B111" s="386"/>
      <c r="C111" s="384"/>
      <c r="D111" s="379"/>
      <c r="E111" s="379"/>
      <c r="F111" s="402"/>
      <c r="G111" s="402"/>
      <c r="H111" s="402"/>
      <c r="I111" s="390"/>
      <c r="J111" s="380"/>
      <c r="K111" s="379"/>
      <c r="L111" s="379"/>
      <c r="M111" s="379"/>
      <c r="N111" s="391"/>
      <c r="O111" s="391"/>
      <c r="P111" s="379"/>
      <c r="Q111" s="379"/>
      <c r="R111" s="116">
        <v>1</v>
      </c>
      <c r="S111" s="19" t="s">
        <v>290</v>
      </c>
      <c r="T111" s="217">
        <v>1</v>
      </c>
    </row>
    <row r="112" spans="1:20" x14ac:dyDescent="0.25">
      <c r="A112" s="384"/>
      <c r="B112" s="386"/>
      <c r="C112" s="384"/>
      <c r="D112" s="379"/>
      <c r="E112" s="379"/>
      <c r="F112" s="402"/>
      <c r="G112" s="402"/>
      <c r="H112" s="402"/>
      <c r="I112" s="390"/>
      <c r="J112" s="380"/>
      <c r="K112" s="379"/>
      <c r="L112" s="379"/>
      <c r="M112" s="379"/>
      <c r="N112" s="391"/>
      <c r="O112" s="391"/>
      <c r="P112" s="379"/>
      <c r="Q112" s="379"/>
      <c r="R112" s="116">
        <v>0</v>
      </c>
      <c r="S112" s="19" t="s">
        <v>852</v>
      </c>
      <c r="T112" s="217">
        <v>0</v>
      </c>
    </row>
    <row r="113" spans="1:20" x14ac:dyDescent="0.25">
      <c r="A113" s="384"/>
      <c r="B113" s="386"/>
      <c r="C113" s="384"/>
      <c r="D113" s="379"/>
      <c r="E113" s="379"/>
      <c r="F113" s="402"/>
      <c r="G113" s="402"/>
      <c r="H113" s="402"/>
      <c r="I113" s="390"/>
      <c r="J113" s="380"/>
      <c r="K113" s="379"/>
      <c r="L113" s="379"/>
      <c r="M113" s="379"/>
      <c r="N113" s="391"/>
      <c r="O113" s="391"/>
      <c r="P113" s="379"/>
      <c r="Q113" s="379"/>
      <c r="R113" s="116" t="s">
        <v>3069</v>
      </c>
      <c r="S113" s="116" t="s">
        <v>211</v>
      </c>
      <c r="T113" s="217" t="s">
        <v>3069</v>
      </c>
    </row>
    <row r="114" spans="1:20" x14ac:dyDescent="0.25">
      <c r="A114" s="384"/>
      <c r="B114" s="386"/>
      <c r="C114" s="384"/>
      <c r="D114" s="379"/>
      <c r="E114" s="379"/>
      <c r="F114" s="402"/>
      <c r="G114" s="402"/>
      <c r="H114" s="402"/>
      <c r="I114" s="390"/>
      <c r="J114" s="380"/>
      <c r="K114" s="379"/>
      <c r="L114" s="379"/>
      <c r="M114" s="379"/>
      <c r="N114" s="391"/>
      <c r="O114" s="391"/>
      <c r="P114" s="379"/>
      <c r="Q114" s="379"/>
      <c r="R114" s="116" t="s">
        <v>280</v>
      </c>
      <c r="S114" s="116" t="s">
        <v>208</v>
      </c>
      <c r="T114" s="217" t="s">
        <v>280</v>
      </c>
    </row>
    <row r="115" spans="1:20" x14ac:dyDescent="0.25">
      <c r="A115" s="384"/>
      <c r="B115" s="386"/>
      <c r="C115" s="384"/>
      <c r="D115" s="379"/>
      <c r="E115" s="379"/>
      <c r="F115" s="402"/>
      <c r="G115" s="402"/>
      <c r="H115" s="402"/>
      <c r="I115" s="390"/>
      <c r="J115" s="380"/>
      <c r="K115" s="379"/>
      <c r="L115" s="379"/>
      <c r="M115" s="379"/>
      <c r="N115" s="391"/>
      <c r="O115" s="391"/>
      <c r="P115" s="379"/>
      <c r="Q115" s="379"/>
      <c r="R115" s="116" t="s">
        <v>280</v>
      </c>
      <c r="S115" s="116" t="s">
        <v>209</v>
      </c>
      <c r="T115" s="217" t="s">
        <v>280</v>
      </c>
    </row>
    <row r="116" spans="1:20" x14ac:dyDescent="0.25">
      <c r="A116" s="384"/>
      <c r="B116" s="386"/>
      <c r="C116" s="384"/>
      <c r="D116" s="379"/>
      <c r="E116" s="379"/>
      <c r="F116" s="402"/>
      <c r="G116" s="402"/>
      <c r="H116" s="402"/>
      <c r="I116" s="390"/>
      <c r="J116" s="380"/>
      <c r="K116" s="379"/>
      <c r="L116" s="379"/>
      <c r="M116" s="379"/>
      <c r="N116" s="391"/>
      <c r="O116" s="391"/>
      <c r="P116" s="379"/>
      <c r="Q116" s="379"/>
      <c r="R116" s="116">
        <v>1</v>
      </c>
      <c r="S116" s="116" t="s">
        <v>400</v>
      </c>
      <c r="T116" s="217">
        <v>1</v>
      </c>
    </row>
    <row r="117" spans="1:20" x14ac:dyDescent="0.25">
      <c r="A117" s="384"/>
      <c r="B117" s="386"/>
      <c r="C117" s="384"/>
      <c r="D117" s="379"/>
      <c r="E117" s="379"/>
      <c r="F117" s="402"/>
      <c r="G117" s="402"/>
      <c r="H117" s="402"/>
      <c r="I117" s="390"/>
      <c r="J117" s="380"/>
      <c r="K117" s="379"/>
      <c r="L117" s="379"/>
      <c r="M117" s="379"/>
      <c r="N117" s="391"/>
      <c r="O117" s="391"/>
      <c r="P117" s="379"/>
      <c r="Q117" s="379"/>
      <c r="R117" s="116" t="s">
        <v>280</v>
      </c>
      <c r="S117" s="116" t="s">
        <v>3064</v>
      </c>
      <c r="T117" s="217" t="s">
        <v>280</v>
      </c>
    </row>
    <row r="118" spans="1:20" x14ac:dyDescent="0.25">
      <c r="A118" s="384"/>
      <c r="B118" s="386"/>
      <c r="C118" s="384"/>
      <c r="D118" s="379"/>
      <c r="E118" s="379"/>
      <c r="F118" s="402"/>
      <c r="G118" s="402"/>
      <c r="H118" s="402"/>
      <c r="I118" s="390"/>
      <c r="J118" s="380"/>
      <c r="K118" s="379"/>
      <c r="L118" s="379"/>
      <c r="M118" s="379"/>
      <c r="N118" s="391"/>
      <c r="O118" s="391"/>
      <c r="P118" s="379"/>
      <c r="Q118" s="379"/>
      <c r="R118" s="116">
        <v>1</v>
      </c>
      <c r="S118" s="115" t="s">
        <v>381</v>
      </c>
      <c r="T118" s="217">
        <v>1</v>
      </c>
    </row>
    <row r="119" spans="1:20" x14ac:dyDescent="0.25">
      <c r="A119" s="384"/>
      <c r="B119" s="386"/>
      <c r="C119" s="384"/>
      <c r="D119" s="379"/>
      <c r="E119" s="379"/>
      <c r="F119" s="402"/>
      <c r="G119" s="402"/>
      <c r="H119" s="402"/>
      <c r="I119" s="390"/>
      <c r="J119" s="380"/>
      <c r="K119" s="379"/>
      <c r="L119" s="379"/>
      <c r="M119" s="379"/>
      <c r="N119" s="391"/>
      <c r="O119" s="391"/>
      <c r="P119" s="379"/>
      <c r="Q119" s="379"/>
      <c r="R119" s="116">
        <v>1</v>
      </c>
      <c r="S119" s="116" t="s">
        <v>206</v>
      </c>
      <c r="T119" s="217">
        <v>1</v>
      </c>
    </row>
    <row r="120" spans="1:20" x14ac:dyDescent="0.25">
      <c r="A120" s="384"/>
      <c r="B120" s="386"/>
      <c r="C120" s="384"/>
      <c r="D120" s="379"/>
      <c r="E120" s="379"/>
      <c r="F120" s="402"/>
      <c r="G120" s="402"/>
      <c r="H120" s="402"/>
      <c r="I120" s="390"/>
      <c r="J120" s="380"/>
      <c r="K120" s="379"/>
      <c r="L120" s="379"/>
      <c r="M120" s="379"/>
      <c r="N120" s="391"/>
      <c r="O120" s="391"/>
      <c r="P120" s="379"/>
      <c r="Q120" s="379"/>
      <c r="R120" s="116">
        <v>1</v>
      </c>
      <c r="S120" s="116" t="s">
        <v>129</v>
      </c>
      <c r="T120" s="217">
        <v>1</v>
      </c>
    </row>
    <row r="121" spans="1:20" x14ac:dyDescent="0.25">
      <c r="A121" s="384"/>
      <c r="B121" s="386"/>
      <c r="C121" s="384"/>
      <c r="D121" s="379"/>
      <c r="E121" s="379"/>
      <c r="F121" s="402"/>
      <c r="G121" s="402"/>
      <c r="H121" s="402"/>
      <c r="I121" s="390"/>
      <c r="J121" s="380"/>
      <c r="K121" s="379"/>
      <c r="L121" s="379"/>
      <c r="M121" s="379"/>
      <c r="N121" s="391"/>
      <c r="O121" s="391"/>
      <c r="P121" s="379"/>
      <c r="Q121" s="379"/>
      <c r="R121" s="116">
        <v>1</v>
      </c>
      <c r="S121" s="116" t="s">
        <v>767</v>
      </c>
      <c r="T121" s="217">
        <v>1</v>
      </c>
    </row>
    <row r="122" spans="1:20" x14ac:dyDescent="0.25">
      <c r="A122" s="384"/>
      <c r="B122" s="386"/>
      <c r="C122" s="384"/>
      <c r="D122" s="379"/>
      <c r="E122" s="379"/>
      <c r="F122" s="402"/>
      <c r="G122" s="402"/>
      <c r="H122" s="402"/>
      <c r="I122" s="390"/>
      <c r="J122" s="380"/>
      <c r="K122" s="379"/>
      <c r="L122" s="379"/>
      <c r="M122" s="379"/>
      <c r="N122" s="391"/>
      <c r="O122" s="391"/>
      <c r="P122" s="379"/>
      <c r="Q122" s="379"/>
      <c r="R122" s="116">
        <v>1</v>
      </c>
      <c r="S122" s="116" t="s">
        <v>128</v>
      </c>
      <c r="T122" s="217">
        <v>1</v>
      </c>
    </row>
    <row r="123" spans="1:20" x14ac:dyDescent="0.25">
      <c r="A123" s="384"/>
      <c r="B123" s="386"/>
      <c r="C123" s="384"/>
      <c r="D123" s="379"/>
      <c r="E123" s="379"/>
      <c r="F123" s="402"/>
      <c r="G123" s="402"/>
      <c r="H123" s="402"/>
      <c r="I123" s="390"/>
      <c r="J123" s="380"/>
      <c r="K123" s="379"/>
      <c r="L123" s="379"/>
      <c r="M123" s="379"/>
      <c r="N123" s="391"/>
      <c r="O123" s="391"/>
      <c r="P123" s="379"/>
      <c r="Q123" s="379"/>
      <c r="R123" s="116">
        <v>1</v>
      </c>
      <c r="S123" s="116" t="s">
        <v>210</v>
      </c>
      <c r="T123" s="217">
        <v>1</v>
      </c>
    </row>
    <row r="124" spans="1:20" x14ac:dyDescent="0.25">
      <c r="A124" s="384"/>
      <c r="B124" s="386"/>
      <c r="C124" s="384"/>
      <c r="D124" s="379"/>
      <c r="E124" s="379"/>
      <c r="F124" s="402"/>
      <c r="G124" s="402"/>
      <c r="H124" s="402"/>
      <c r="I124" s="390"/>
      <c r="J124" s="380"/>
      <c r="K124" s="379"/>
      <c r="L124" s="379"/>
      <c r="M124" s="379"/>
      <c r="N124" s="391"/>
      <c r="O124" s="391"/>
      <c r="P124" s="379"/>
      <c r="Q124" s="379"/>
      <c r="R124" s="116">
        <v>1</v>
      </c>
      <c r="S124" s="116" t="s">
        <v>87</v>
      </c>
      <c r="T124" s="217">
        <v>1</v>
      </c>
    </row>
    <row r="125" spans="1:20" x14ac:dyDescent="0.25">
      <c r="A125" s="384"/>
      <c r="B125" s="386"/>
      <c r="C125" s="385"/>
      <c r="D125" s="379"/>
      <c r="E125" s="379"/>
      <c r="F125" s="402"/>
      <c r="G125" s="402"/>
      <c r="H125" s="402"/>
      <c r="I125" s="390"/>
      <c r="J125" s="380"/>
      <c r="K125" s="379"/>
      <c r="L125" s="379"/>
      <c r="M125" s="379"/>
      <c r="N125" s="391"/>
      <c r="O125" s="391"/>
      <c r="P125" s="379"/>
      <c r="Q125" s="379"/>
      <c r="R125" s="119">
        <v>1</v>
      </c>
      <c r="S125" s="110" t="s">
        <v>499</v>
      </c>
      <c r="T125" s="221">
        <v>1</v>
      </c>
    </row>
    <row r="126" spans="1:20" ht="15" customHeight="1" x14ac:dyDescent="0.25">
      <c r="A126" s="384"/>
      <c r="B126" s="392" t="s">
        <v>3052</v>
      </c>
      <c r="C126" s="383" t="s">
        <v>3062</v>
      </c>
      <c r="D126" s="379" t="s">
        <v>3040</v>
      </c>
      <c r="E126" s="379" t="s">
        <v>3043</v>
      </c>
      <c r="F126" s="402" t="s">
        <v>3094</v>
      </c>
      <c r="G126" s="402" t="s">
        <v>3095</v>
      </c>
      <c r="H126" s="402" t="s">
        <v>3096</v>
      </c>
      <c r="I126" s="395" t="s">
        <v>557</v>
      </c>
      <c r="J126" s="380">
        <v>315</v>
      </c>
      <c r="K126" s="379" t="s">
        <v>214</v>
      </c>
      <c r="L126" s="379" t="s">
        <v>110</v>
      </c>
      <c r="M126" s="379" t="s">
        <v>3053</v>
      </c>
      <c r="N126" s="396" t="s">
        <v>299</v>
      </c>
      <c r="O126" s="396" t="s">
        <v>300</v>
      </c>
      <c r="P126" s="379" t="s">
        <v>142</v>
      </c>
      <c r="Q126" s="379" t="s">
        <v>142</v>
      </c>
      <c r="R126" s="17">
        <v>1</v>
      </c>
      <c r="S126" s="19" t="s">
        <v>853</v>
      </c>
      <c r="T126" s="17">
        <v>1</v>
      </c>
    </row>
    <row r="127" spans="1:20" x14ac:dyDescent="0.25">
      <c r="A127" s="384"/>
      <c r="B127" s="393"/>
      <c r="C127" s="384"/>
      <c r="D127" s="379"/>
      <c r="E127" s="379"/>
      <c r="F127" s="402"/>
      <c r="G127" s="402"/>
      <c r="H127" s="402"/>
      <c r="I127" s="395"/>
      <c r="J127" s="380"/>
      <c r="K127" s="379"/>
      <c r="L127" s="379"/>
      <c r="M127" s="379"/>
      <c r="N127" s="397"/>
      <c r="O127" s="397"/>
      <c r="P127" s="379"/>
      <c r="Q127" s="379"/>
      <c r="R127" s="17">
        <v>0</v>
      </c>
      <c r="S127" s="97" t="s">
        <v>291</v>
      </c>
      <c r="T127" s="17">
        <v>0</v>
      </c>
    </row>
    <row r="128" spans="1:20" x14ac:dyDescent="0.25">
      <c r="A128" s="384"/>
      <c r="B128" s="393"/>
      <c r="C128" s="384"/>
      <c r="D128" s="379"/>
      <c r="E128" s="379"/>
      <c r="F128" s="402"/>
      <c r="G128" s="402"/>
      <c r="H128" s="402"/>
      <c r="I128" s="395"/>
      <c r="J128" s="380"/>
      <c r="K128" s="379"/>
      <c r="L128" s="379"/>
      <c r="M128" s="379"/>
      <c r="N128" s="397"/>
      <c r="O128" s="397"/>
      <c r="P128" s="379"/>
      <c r="Q128" s="379"/>
      <c r="R128" s="17">
        <v>2</v>
      </c>
      <c r="S128" s="123" t="s">
        <v>932</v>
      </c>
      <c r="T128" s="17">
        <v>2</v>
      </c>
    </row>
    <row r="129" spans="1:20" x14ac:dyDescent="0.25">
      <c r="A129" s="384"/>
      <c r="B129" s="393"/>
      <c r="C129" s="384"/>
      <c r="D129" s="379"/>
      <c r="E129" s="379"/>
      <c r="F129" s="402"/>
      <c r="G129" s="402"/>
      <c r="H129" s="402"/>
      <c r="I129" s="395"/>
      <c r="J129" s="380"/>
      <c r="K129" s="379"/>
      <c r="L129" s="379"/>
      <c r="M129" s="379"/>
      <c r="N129" s="397"/>
      <c r="O129" s="397"/>
      <c r="P129" s="379"/>
      <c r="Q129" s="379"/>
      <c r="R129" s="17">
        <v>1</v>
      </c>
      <c r="S129" s="97" t="s">
        <v>292</v>
      </c>
      <c r="T129" s="17">
        <v>1</v>
      </c>
    </row>
    <row r="130" spans="1:20" x14ac:dyDescent="0.25">
      <c r="A130" s="384"/>
      <c r="B130" s="393"/>
      <c r="C130" s="384"/>
      <c r="D130" s="379"/>
      <c r="E130" s="379"/>
      <c r="F130" s="402"/>
      <c r="G130" s="402"/>
      <c r="H130" s="402"/>
      <c r="I130" s="395"/>
      <c r="J130" s="380"/>
      <c r="K130" s="379"/>
      <c r="L130" s="379"/>
      <c r="M130" s="379"/>
      <c r="N130" s="397"/>
      <c r="O130" s="397"/>
      <c r="P130" s="379"/>
      <c r="Q130" s="379"/>
      <c r="R130" s="116" t="s">
        <v>3069</v>
      </c>
      <c r="S130" s="116" t="s">
        <v>211</v>
      </c>
      <c r="T130" s="217" t="s">
        <v>3069</v>
      </c>
    </row>
    <row r="131" spans="1:20" x14ac:dyDescent="0.25">
      <c r="A131" s="384"/>
      <c r="B131" s="393"/>
      <c r="C131" s="384"/>
      <c r="D131" s="379"/>
      <c r="E131" s="379"/>
      <c r="F131" s="402"/>
      <c r="G131" s="402"/>
      <c r="H131" s="402"/>
      <c r="I131" s="395"/>
      <c r="J131" s="380"/>
      <c r="K131" s="379"/>
      <c r="L131" s="379"/>
      <c r="M131" s="379"/>
      <c r="N131" s="397"/>
      <c r="O131" s="397"/>
      <c r="P131" s="379"/>
      <c r="Q131" s="379"/>
      <c r="R131" s="17" t="s">
        <v>280</v>
      </c>
      <c r="S131" s="116" t="s">
        <v>208</v>
      </c>
      <c r="T131" s="17" t="s">
        <v>280</v>
      </c>
    </row>
    <row r="132" spans="1:20" x14ac:dyDescent="0.25">
      <c r="A132" s="384"/>
      <c r="B132" s="393"/>
      <c r="C132" s="384"/>
      <c r="D132" s="379"/>
      <c r="E132" s="379"/>
      <c r="F132" s="402"/>
      <c r="G132" s="402"/>
      <c r="H132" s="402"/>
      <c r="I132" s="395"/>
      <c r="J132" s="380"/>
      <c r="K132" s="379"/>
      <c r="L132" s="379"/>
      <c r="M132" s="379"/>
      <c r="N132" s="397"/>
      <c r="O132" s="397"/>
      <c r="P132" s="379"/>
      <c r="Q132" s="379"/>
      <c r="R132" s="17" t="s">
        <v>280</v>
      </c>
      <c r="S132" s="116" t="s">
        <v>209</v>
      </c>
      <c r="T132" s="17" t="s">
        <v>280</v>
      </c>
    </row>
    <row r="133" spans="1:20" x14ac:dyDescent="0.25">
      <c r="A133" s="384"/>
      <c r="B133" s="393"/>
      <c r="C133" s="384"/>
      <c r="D133" s="379"/>
      <c r="E133" s="379"/>
      <c r="F133" s="402"/>
      <c r="G133" s="402"/>
      <c r="H133" s="402"/>
      <c r="I133" s="395"/>
      <c r="J133" s="380"/>
      <c r="K133" s="379"/>
      <c r="L133" s="379"/>
      <c r="M133" s="379"/>
      <c r="N133" s="397"/>
      <c r="O133" s="397"/>
      <c r="P133" s="379"/>
      <c r="Q133" s="379"/>
      <c r="R133" s="17">
        <v>1</v>
      </c>
      <c r="S133" s="116" t="s">
        <v>400</v>
      </c>
      <c r="T133" s="17">
        <v>1</v>
      </c>
    </row>
    <row r="134" spans="1:20" x14ac:dyDescent="0.25">
      <c r="A134" s="384"/>
      <c r="B134" s="393"/>
      <c r="C134" s="384"/>
      <c r="D134" s="379"/>
      <c r="E134" s="379"/>
      <c r="F134" s="402"/>
      <c r="G134" s="402"/>
      <c r="H134" s="402"/>
      <c r="I134" s="395"/>
      <c r="J134" s="380"/>
      <c r="K134" s="379"/>
      <c r="L134" s="379"/>
      <c r="M134" s="379"/>
      <c r="N134" s="397"/>
      <c r="O134" s="397"/>
      <c r="P134" s="379"/>
      <c r="Q134" s="379"/>
      <c r="R134" s="116" t="s">
        <v>280</v>
      </c>
      <c r="S134" s="116" t="s">
        <v>3064</v>
      </c>
      <c r="T134" s="217" t="s">
        <v>280</v>
      </c>
    </row>
    <row r="135" spans="1:20" x14ac:dyDescent="0.25">
      <c r="A135" s="384"/>
      <c r="B135" s="393"/>
      <c r="C135" s="384"/>
      <c r="D135" s="379"/>
      <c r="E135" s="379"/>
      <c r="F135" s="402"/>
      <c r="G135" s="402"/>
      <c r="H135" s="402"/>
      <c r="I135" s="395"/>
      <c r="J135" s="380"/>
      <c r="K135" s="379"/>
      <c r="L135" s="379"/>
      <c r="M135" s="379"/>
      <c r="N135" s="397"/>
      <c r="O135" s="397"/>
      <c r="P135" s="379"/>
      <c r="Q135" s="379"/>
      <c r="R135" s="116">
        <v>1</v>
      </c>
      <c r="S135" s="115" t="s">
        <v>381</v>
      </c>
      <c r="T135" s="217">
        <v>1</v>
      </c>
    </row>
    <row r="136" spans="1:20" x14ac:dyDescent="0.25">
      <c r="A136" s="384"/>
      <c r="B136" s="393"/>
      <c r="C136" s="384"/>
      <c r="D136" s="379"/>
      <c r="E136" s="379"/>
      <c r="F136" s="402"/>
      <c r="G136" s="402"/>
      <c r="H136" s="402"/>
      <c r="I136" s="395"/>
      <c r="J136" s="380"/>
      <c r="K136" s="379"/>
      <c r="L136" s="379"/>
      <c r="M136" s="379"/>
      <c r="N136" s="397"/>
      <c r="O136" s="397"/>
      <c r="P136" s="379"/>
      <c r="Q136" s="379"/>
      <c r="R136" s="17">
        <v>1</v>
      </c>
      <c r="S136" s="116" t="s">
        <v>206</v>
      </c>
      <c r="T136" s="17">
        <v>1</v>
      </c>
    </row>
    <row r="137" spans="1:20" x14ac:dyDescent="0.25">
      <c r="A137" s="384"/>
      <c r="B137" s="393"/>
      <c r="C137" s="384"/>
      <c r="D137" s="379"/>
      <c r="E137" s="379"/>
      <c r="F137" s="402"/>
      <c r="G137" s="402"/>
      <c r="H137" s="402"/>
      <c r="I137" s="395"/>
      <c r="J137" s="380"/>
      <c r="K137" s="379"/>
      <c r="L137" s="379"/>
      <c r="M137" s="379"/>
      <c r="N137" s="397"/>
      <c r="O137" s="397"/>
      <c r="P137" s="379"/>
      <c r="Q137" s="379"/>
      <c r="R137" s="116">
        <v>1</v>
      </c>
      <c r="S137" s="116" t="s">
        <v>129</v>
      </c>
      <c r="T137" s="217">
        <v>1</v>
      </c>
    </row>
    <row r="138" spans="1:20" x14ac:dyDescent="0.25">
      <c r="A138" s="384"/>
      <c r="B138" s="393"/>
      <c r="C138" s="384"/>
      <c r="D138" s="379"/>
      <c r="E138" s="379"/>
      <c r="F138" s="402"/>
      <c r="G138" s="402"/>
      <c r="H138" s="402"/>
      <c r="I138" s="395"/>
      <c r="J138" s="380"/>
      <c r="K138" s="379"/>
      <c r="L138" s="379"/>
      <c r="M138" s="379"/>
      <c r="N138" s="397"/>
      <c r="O138" s="397"/>
      <c r="P138" s="379"/>
      <c r="Q138" s="379"/>
      <c r="R138" s="116">
        <v>1</v>
      </c>
      <c r="S138" s="116" t="s">
        <v>767</v>
      </c>
      <c r="T138" s="217">
        <v>1</v>
      </c>
    </row>
    <row r="139" spans="1:20" x14ac:dyDescent="0.25">
      <c r="A139" s="384"/>
      <c r="B139" s="393"/>
      <c r="C139" s="384"/>
      <c r="D139" s="379"/>
      <c r="E139" s="379"/>
      <c r="F139" s="402"/>
      <c r="G139" s="402"/>
      <c r="H139" s="402"/>
      <c r="I139" s="395"/>
      <c r="J139" s="380"/>
      <c r="K139" s="379"/>
      <c r="L139" s="379"/>
      <c r="M139" s="379"/>
      <c r="N139" s="397"/>
      <c r="O139" s="397"/>
      <c r="P139" s="379"/>
      <c r="Q139" s="379"/>
      <c r="R139" s="17">
        <v>1</v>
      </c>
      <c r="S139" s="116" t="s">
        <v>210</v>
      </c>
      <c r="T139" s="17">
        <v>1</v>
      </c>
    </row>
    <row r="140" spans="1:20" x14ac:dyDescent="0.25">
      <c r="A140" s="384"/>
      <c r="B140" s="393"/>
      <c r="C140" s="384"/>
      <c r="D140" s="379"/>
      <c r="E140" s="379"/>
      <c r="F140" s="402"/>
      <c r="G140" s="402"/>
      <c r="H140" s="402"/>
      <c r="I140" s="395"/>
      <c r="J140" s="380"/>
      <c r="K140" s="379"/>
      <c r="L140" s="379"/>
      <c r="M140" s="379"/>
      <c r="N140" s="397"/>
      <c r="O140" s="397"/>
      <c r="P140" s="379"/>
      <c r="Q140" s="379"/>
      <c r="R140" s="17">
        <v>1</v>
      </c>
      <c r="S140" s="116" t="s">
        <v>87</v>
      </c>
      <c r="T140" s="17">
        <v>1</v>
      </c>
    </row>
    <row r="141" spans="1:20" x14ac:dyDescent="0.25">
      <c r="A141" s="384"/>
      <c r="B141" s="393"/>
      <c r="C141" s="384"/>
      <c r="D141" s="379"/>
      <c r="E141" s="379"/>
      <c r="F141" s="402"/>
      <c r="G141" s="402"/>
      <c r="H141" s="402"/>
      <c r="I141" s="395"/>
      <c r="J141" s="380"/>
      <c r="K141" s="379"/>
      <c r="L141" s="379"/>
      <c r="M141" s="379"/>
      <c r="N141" s="397"/>
      <c r="O141" s="397"/>
      <c r="P141" s="379"/>
      <c r="Q141" s="379"/>
      <c r="R141" s="119">
        <v>1</v>
      </c>
      <c r="S141" s="110" t="s">
        <v>499</v>
      </c>
      <c r="T141" s="221">
        <v>1</v>
      </c>
    </row>
    <row r="142" spans="1:20" x14ac:dyDescent="0.25">
      <c r="A142" s="385"/>
      <c r="B142" s="394"/>
      <c r="C142" s="385"/>
      <c r="D142" s="379"/>
      <c r="E142" s="379"/>
      <c r="F142" s="402"/>
      <c r="G142" s="402"/>
      <c r="H142" s="402"/>
      <c r="I142" s="395"/>
      <c r="J142" s="380"/>
      <c r="K142" s="379"/>
      <c r="L142" s="379"/>
      <c r="M142" s="379"/>
      <c r="N142" s="397"/>
      <c r="O142" s="397"/>
      <c r="P142" s="379"/>
      <c r="Q142" s="379"/>
      <c r="R142" s="17">
        <v>1</v>
      </c>
      <c r="S142" s="116" t="s">
        <v>128</v>
      </c>
      <c r="T142" s="17">
        <v>1</v>
      </c>
    </row>
  </sheetData>
  <mergeCells count="148">
    <mergeCell ref="K126:K142"/>
    <mergeCell ref="L126:L142"/>
    <mergeCell ref="M126:M142"/>
    <mergeCell ref="M87:M108"/>
    <mergeCell ref="N109:N125"/>
    <mergeCell ref="O109:O125"/>
    <mergeCell ref="P109:P125"/>
    <mergeCell ref="Q109:Q125"/>
    <mergeCell ref="B126:B142"/>
    <mergeCell ref="C126:C142"/>
    <mergeCell ref="D126:D142"/>
    <mergeCell ref="E126:E142"/>
    <mergeCell ref="F126:F142"/>
    <mergeCell ref="G126:G142"/>
    <mergeCell ref="H109:H125"/>
    <mergeCell ref="I109:I125"/>
    <mergeCell ref="J109:J125"/>
    <mergeCell ref="K109:K125"/>
    <mergeCell ref="L109:L125"/>
    <mergeCell ref="M109:M125"/>
    <mergeCell ref="N126:N142"/>
    <mergeCell ref="O126:O142"/>
    <mergeCell ref="P126:P142"/>
    <mergeCell ref="Q126:Q142"/>
    <mergeCell ref="H126:H142"/>
    <mergeCell ref="I126:I142"/>
    <mergeCell ref="J126:J142"/>
    <mergeCell ref="D109:D125"/>
    <mergeCell ref="E109:E125"/>
    <mergeCell ref="F109:F125"/>
    <mergeCell ref="G109:G125"/>
    <mergeCell ref="H87:H108"/>
    <mergeCell ref="I87:I108"/>
    <mergeCell ref="J87:J108"/>
    <mergeCell ref="K87:K108"/>
    <mergeCell ref="L87:L108"/>
    <mergeCell ref="M57:M71"/>
    <mergeCell ref="N57:N71"/>
    <mergeCell ref="O72:O86"/>
    <mergeCell ref="P72:P86"/>
    <mergeCell ref="Q72:Q86"/>
    <mergeCell ref="A87:A142"/>
    <mergeCell ref="B87:B108"/>
    <mergeCell ref="C87:C108"/>
    <mergeCell ref="D87:D108"/>
    <mergeCell ref="E87:E108"/>
    <mergeCell ref="F87:F108"/>
    <mergeCell ref="G87:G108"/>
    <mergeCell ref="I72:I86"/>
    <mergeCell ref="J72:J86"/>
    <mergeCell ref="K72:K86"/>
    <mergeCell ref="L72:L86"/>
    <mergeCell ref="M72:M86"/>
    <mergeCell ref="N72:N86"/>
    <mergeCell ref="N87:N108"/>
    <mergeCell ref="O87:O108"/>
    <mergeCell ref="P87:P108"/>
    <mergeCell ref="Q87:Q108"/>
    <mergeCell ref="O27:O36"/>
    <mergeCell ref="O37:O56"/>
    <mergeCell ref="P37:P56"/>
    <mergeCell ref="Q37:Q56"/>
    <mergeCell ref="B57:B71"/>
    <mergeCell ref="C57:C71"/>
    <mergeCell ref="D57:D71"/>
    <mergeCell ref="E57:E71"/>
    <mergeCell ref="F57:F71"/>
    <mergeCell ref="G57:G71"/>
    <mergeCell ref="H57:H71"/>
    <mergeCell ref="I37:I56"/>
    <mergeCell ref="J37:J56"/>
    <mergeCell ref="K37:K56"/>
    <mergeCell ref="L37:L56"/>
    <mergeCell ref="M37:M56"/>
    <mergeCell ref="N37:N56"/>
    <mergeCell ref="O57:O71"/>
    <mergeCell ref="P57:P71"/>
    <mergeCell ref="Q57:Q71"/>
    <mergeCell ref="I57:I71"/>
    <mergeCell ref="J57:J71"/>
    <mergeCell ref="M27:M36"/>
    <mergeCell ref="N27:N36"/>
    <mergeCell ref="B109:B125"/>
    <mergeCell ref="C109:C125"/>
    <mergeCell ref="B72:B86"/>
    <mergeCell ref="C72:C86"/>
    <mergeCell ref="D72:D86"/>
    <mergeCell ref="E72:E86"/>
    <mergeCell ref="F72:F86"/>
    <mergeCell ref="G72:G86"/>
    <mergeCell ref="H72:H86"/>
    <mergeCell ref="L27:L36"/>
    <mergeCell ref="A37:A86"/>
    <mergeCell ref="B37:B56"/>
    <mergeCell ref="C37:C56"/>
    <mergeCell ref="D37:D56"/>
    <mergeCell ref="E37:E56"/>
    <mergeCell ref="F37:F56"/>
    <mergeCell ref="G37:G56"/>
    <mergeCell ref="H37:H56"/>
    <mergeCell ref="L2:L16"/>
    <mergeCell ref="N2:N16"/>
    <mergeCell ref="K57:K71"/>
    <mergeCell ref="L57:L71"/>
    <mergeCell ref="O2:O16"/>
    <mergeCell ref="P17:P26"/>
    <mergeCell ref="Q17:Q26"/>
    <mergeCell ref="B27:B36"/>
    <mergeCell ref="C27:C36"/>
    <mergeCell ref="D27:D36"/>
    <mergeCell ref="E27:E36"/>
    <mergeCell ref="F27:F36"/>
    <mergeCell ref="G27:G36"/>
    <mergeCell ref="H27:H36"/>
    <mergeCell ref="I27:I36"/>
    <mergeCell ref="J17:J26"/>
    <mergeCell ref="K17:K26"/>
    <mergeCell ref="L17:L26"/>
    <mergeCell ref="M17:M26"/>
    <mergeCell ref="N17:N26"/>
    <mergeCell ref="O17:O26"/>
    <mergeCell ref="P27:P36"/>
    <mergeCell ref="Q27:Q36"/>
    <mergeCell ref="K27:K36"/>
    <mergeCell ref="M2:M16"/>
    <mergeCell ref="J27:J36"/>
    <mergeCell ref="R1:S1"/>
    <mergeCell ref="A2:A36"/>
    <mergeCell ref="B2:B16"/>
    <mergeCell ref="C2:C16"/>
    <mergeCell ref="D2:D16"/>
    <mergeCell ref="E2:E16"/>
    <mergeCell ref="F2:F16"/>
    <mergeCell ref="G2:G16"/>
    <mergeCell ref="H2:H16"/>
    <mergeCell ref="I2:I16"/>
    <mergeCell ref="P2:P16"/>
    <mergeCell ref="Q2:Q16"/>
    <mergeCell ref="B17:B26"/>
    <mergeCell ref="C17:C26"/>
    <mergeCell ref="D17:D26"/>
    <mergeCell ref="E17:E26"/>
    <mergeCell ref="F17:F26"/>
    <mergeCell ref="G17:G26"/>
    <mergeCell ref="H17:H26"/>
    <mergeCell ref="I17:I26"/>
    <mergeCell ref="J2:J16"/>
    <mergeCell ref="K2:K16"/>
  </mergeCells>
  <pageMargins left="0.7" right="0.7" top="0.75" bottom="0.75" header="0.3" footer="0.3"/>
  <pageSetup scale="3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11"/>
  <sheetViews>
    <sheetView workbookViewId="0">
      <selection activeCell="A3" sqref="A3:A14"/>
    </sheetView>
  </sheetViews>
  <sheetFormatPr defaultRowHeight="15" x14ac:dyDescent="0.25"/>
  <cols>
    <col min="1" max="1" width="39.140625" style="239" bestFit="1" customWidth="1"/>
    <col min="2" max="16384" width="9.140625" style="239"/>
  </cols>
  <sheetData>
    <row r="1" spans="1:8" x14ac:dyDescent="0.25">
      <c r="A1" s="239" t="s">
        <v>3400</v>
      </c>
    </row>
    <row r="3" spans="1:8" x14ac:dyDescent="0.25">
      <c r="A3" s="239" t="s">
        <v>4044</v>
      </c>
      <c r="H3" s="239" t="s">
        <v>4082</v>
      </c>
    </row>
    <row r="4" spans="1:8" x14ac:dyDescent="0.25">
      <c r="A4" s="239" t="s">
        <v>4045</v>
      </c>
    </row>
    <row r="5" spans="1:8" x14ac:dyDescent="0.25">
      <c r="A5" s="239" t="s">
        <v>4046</v>
      </c>
    </row>
    <row r="6" spans="1:8" x14ac:dyDescent="0.25">
      <c r="A6" s="239" t="s">
        <v>4047</v>
      </c>
    </row>
    <row r="8" spans="1:8" x14ac:dyDescent="0.25">
      <c r="A8" s="29" t="s">
        <v>4048</v>
      </c>
    </row>
    <row r="9" spans="1:8" x14ac:dyDescent="0.25">
      <c r="A9" s="239" t="s">
        <v>4044</v>
      </c>
    </row>
    <row r="10" spans="1:8" x14ac:dyDescent="0.25">
      <c r="A10" s="239" t="s">
        <v>4045</v>
      </c>
    </row>
    <row r="11" spans="1:8" x14ac:dyDescent="0.25">
      <c r="A11" s="239" t="s">
        <v>4046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BV53"/>
  <sheetViews>
    <sheetView zoomScale="70" zoomScaleNormal="70" workbookViewId="0">
      <pane xSplit="1" ySplit="1" topLeftCell="P2" activePane="bottomRight" state="frozen"/>
      <selection pane="topRight" activeCell="B1" sqref="B1"/>
      <selection pane="bottomLeft" activeCell="A2" sqref="A2"/>
      <selection pane="bottomRight" activeCell="Z15" sqref="Z15"/>
    </sheetView>
  </sheetViews>
  <sheetFormatPr defaultRowHeight="15" x14ac:dyDescent="0.25"/>
  <cols>
    <col min="1" max="1" width="30.5703125" style="9" bestFit="1" customWidth="1"/>
    <col min="2" max="2" width="58" style="9" customWidth="1"/>
    <col min="3" max="3" width="50.7109375" style="9" bestFit="1" customWidth="1"/>
    <col min="4" max="4" width="66.7109375" style="9" bestFit="1" customWidth="1"/>
    <col min="5" max="5" width="6.5703125" style="9" bestFit="1" customWidth="1"/>
    <col min="6" max="6" width="11.7109375" style="3" customWidth="1"/>
    <col min="7" max="7" width="17.140625" style="3" bestFit="1" customWidth="1"/>
    <col min="8" max="8" width="31.28515625" style="9" bestFit="1" customWidth="1"/>
    <col min="9" max="9" width="28.7109375" style="9" bestFit="1" customWidth="1"/>
    <col min="10" max="10" width="9.85546875" style="9" bestFit="1" customWidth="1"/>
    <col min="11" max="11" width="14.28515625" style="9" bestFit="1" customWidth="1"/>
    <col min="12" max="12" width="20.7109375" style="9" bestFit="1" customWidth="1"/>
    <col min="13" max="13" width="20.140625" style="9" bestFit="1" customWidth="1"/>
    <col min="14" max="14" width="82.85546875" style="9" bestFit="1" customWidth="1"/>
    <col min="15" max="15" width="83" style="9" bestFit="1" customWidth="1"/>
    <col min="16" max="16" width="11.42578125" style="9" customWidth="1"/>
    <col min="17" max="17" width="13.28515625" style="9" customWidth="1"/>
    <col min="18" max="19" width="18" style="9" bestFit="1" customWidth="1"/>
    <col min="20" max="20" width="14.42578125" style="9" customWidth="1"/>
    <col min="21" max="21" width="13.7109375" style="9" customWidth="1"/>
    <col min="22" max="22" width="11.42578125" style="9" customWidth="1"/>
    <col min="23" max="23" width="13" style="9" customWidth="1"/>
    <col min="24" max="24" width="12.42578125" style="9" customWidth="1"/>
    <col min="25" max="25" width="12.7109375" style="9" customWidth="1"/>
    <col min="26" max="26" width="15.7109375" style="9" bestFit="1" customWidth="1"/>
    <col min="27" max="27" width="10.28515625" style="9" bestFit="1" customWidth="1"/>
    <col min="28" max="28" width="13.28515625" style="9" customWidth="1"/>
    <col min="29" max="29" width="14.140625" style="9" bestFit="1" customWidth="1"/>
    <col min="30" max="30" width="15.85546875" style="9" customWidth="1"/>
    <col min="31" max="31" width="12.85546875" style="9" customWidth="1"/>
    <col min="32" max="32" width="10.140625" style="9" customWidth="1"/>
    <col min="33" max="33" width="13.140625" style="9" customWidth="1"/>
    <col min="34" max="34" width="11.42578125" style="9" customWidth="1"/>
    <col min="35" max="35" width="12.7109375" style="9" customWidth="1"/>
    <col min="36" max="36" width="13.42578125" style="9" customWidth="1"/>
    <col min="37" max="37" width="16.140625" style="9" customWidth="1"/>
    <col min="38" max="38" width="13" style="9" customWidth="1"/>
    <col min="39" max="39" width="13.140625" style="9" customWidth="1"/>
    <col min="40" max="40" width="9.140625" style="9" customWidth="1"/>
    <col min="41" max="41" width="12.140625" style="9" customWidth="1"/>
    <col min="42" max="42" width="16" style="3" customWidth="1"/>
    <col min="43" max="43" width="11.85546875" style="9" customWidth="1"/>
    <col min="44" max="46" width="9.140625" style="9" customWidth="1"/>
    <col min="47" max="47" width="34.5703125" style="9" customWidth="1"/>
    <col min="48" max="48" width="17.42578125" style="9" customWidth="1"/>
    <col min="49" max="51" width="21.5703125" style="9" customWidth="1"/>
    <col min="52" max="52" width="17" style="9" customWidth="1"/>
    <col min="53" max="53" width="15.85546875" style="9" bestFit="1" customWidth="1"/>
    <col min="54" max="55" width="9.140625" style="9"/>
    <col min="56" max="56" width="23" style="9" customWidth="1"/>
    <col min="57" max="57" width="18.5703125" style="9" customWidth="1"/>
    <col min="58" max="58" width="17.42578125" style="9" customWidth="1"/>
    <col min="59" max="59" width="9.140625" style="9"/>
    <col min="60" max="60" width="9.140625" style="9" customWidth="1"/>
    <col min="61" max="16384" width="9.140625" style="9"/>
  </cols>
  <sheetData>
    <row r="1" spans="1:58" ht="47.25" x14ac:dyDescent="0.25">
      <c r="A1" s="4" t="s">
        <v>5238</v>
      </c>
      <c r="B1" s="2" t="s">
        <v>114</v>
      </c>
      <c r="C1" s="4" t="s">
        <v>5239</v>
      </c>
      <c r="D1" s="4" t="s">
        <v>5240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4" t="s">
        <v>734</v>
      </c>
      <c r="W1" s="4" t="s">
        <v>946</v>
      </c>
      <c r="X1" s="174" t="s">
        <v>3146</v>
      </c>
      <c r="Y1" s="174" t="s">
        <v>3147</v>
      </c>
      <c r="Z1" s="285" t="s">
        <v>3148</v>
      </c>
      <c r="AA1" s="225" t="s">
        <v>3321</v>
      </c>
      <c r="AB1" s="225" t="s">
        <v>3322</v>
      </c>
      <c r="AC1" s="225" t="s">
        <v>3323</v>
      </c>
      <c r="AD1" s="225" t="s">
        <v>3305</v>
      </c>
      <c r="AE1" s="225" t="s">
        <v>3324</v>
      </c>
      <c r="AF1" s="225" t="s">
        <v>3325</v>
      </c>
      <c r="AG1" s="225" t="s">
        <v>3326</v>
      </c>
      <c r="AH1" s="225" t="s">
        <v>3401</v>
      </c>
      <c r="AI1" s="225" t="s">
        <v>3402</v>
      </c>
      <c r="AJ1" s="225" t="s">
        <v>3537</v>
      </c>
      <c r="AK1" s="225" t="s">
        <v>3564</v>
      </c>
      <c r="AL1" s="225" t="s">
        <v>3581</v>
      </c>
      <c r="AM1" s="225" t="s">
        <v>3582</v>
      </c>
      <c r="AN1" s="225" t="s">
        <v>3632</v>
      </c>
      <c r="AO1" s="225" t="s">
        <v>3633</v>
      </c>
      <c r="AP1" s="225" t="s">
        <v>5229</v>
      </c>
      <c r="AQ1" s="225" t="s">
        <v>4399</v>
      </c>
      <c r="AR1" s="318" t="s">
        <v>5204</v>
      </c>
      <c r="AS1" s="318" t="s">
        <v>5205</v>
      </c>
      <c r="AT1" s="318" t="s">
        <v>5206</v>
      </c>
      <c r="AU1" s="319" t="s">
        <v>5207</v>
      </c>
      <c r="AV1" s="320" t="s">
        <v>5208</v>
      </c>
      <c r="AW1" s="320" t="s">
        <v>5209</v>
      </c>
      <c r="AX1" s="330" t="s">
        <v>5224</v>
      </c>
      <c r="AY1" s="330" t="s">
        <v>5225</v>
      </c>
      <c r="AZ1" s="320" t="s">
        <v>5223</v>
      </c>
      <c r="BA1" s="320" t="s">
        <v>5237</v>
      </c>
      <c r="BB1" s="330" t="s">
        <v>5434</v>
      </c>
      <c r="BD1" s="39"/>
      <c r="BE1" s="39"/>
      <c r="BF1" s="39"/>
    </row>
    <row r="2" spans="1:58" s="326" customFormat="1" x14ac:dyDescent="0.25">
      <c r="A2" s="326" t="s">
        <v>5250</v>
      </c>
      <c r="B2" s="326" t="s">
        <v>5257</v>
      </c>
      <c r="C2" s="326" t="s">
        <v>5257</v>
      </c>
      <c r="D2" s="326" t="s">
        <v>5258</v>
      </c>
      <c r="E2" s="331">
        <v>59.99</v>
      </c>
      <c r="F2" s="335" t="s">
        <v>557</v>
      </c>
      <c r="G2" s="335">
        <v>90</v>
      </c>
      <c r="H2" s="326" t="s">
        <v>5221</v>
      </c>
      <c r="I2" s="326" t="s">
        <v>742</v>
      </c>
      <c r="J2" s="326" t="s">
        <v>5221</v>
      </c>
      <c r="K2" s="326" t="s">
        <v>110</v>
      </c>
      <c r="L2" s="326" t="s">
        <v>112</v>
      </c>
      <c r="M2" s="326" t="s">
        <v>196</v>
      </c>
      <c r="N2" s="326" t="s">
        <v>5257</v>
      </c>
      <c r="O2" s="326" t="s">
        <v>5258</v>
      </c>
      <c r="P2" s="326" t="s">
        <v>737</v>
      </c>
      <c r="Q2" s="326" t="s">
        <v>737</v>
      </c>
      <c r="R2" s="326" t="s">
        <v>2396</v>
      </c>
      <c r="S2" s="326" t="s">
        <v>2396</v>
      </c>
      <c r="T2" s="326" t="s">
        <v>736</v>
      </c>
      <c r="U2" s="326" t="s">
        <v>735</v>
      </c>
      <c r="V2" s="326" t="s">
        <v>736</v>
      </c>
      <c r="W2" s="326">
        <v>1</v>
      </c>
      <c r="X2" s="326" t="s">
        <v>736</v>
      </c>
      <c r="Y2" s="326" t="s">
        <v>736</v>
      </c>
      <c r="Z2" s="326" t="s">
        <v>4057</v>
      </c>
      <c r="AA2" s="326">
        <v>0</v>
      </c>
      <c r="AB2" s="326" t="s">
        <v>290</v>
      </c>
      <c r="AC2" s="326" t="s">
        <v>3317</v>
      </c>
      <c r="AD2" s="326" t="s">
        <v>3318</v>
      </c>
      <c r="AE2" s="326" t="s">
        <v>1056</v>
      </c>
      <c r="AF2" s="326" t="s">
        <v>3319</v>
      </c>
      <c r="AG2" s="326" t="s">
        <v>3319</v>
      </c>
      <c r="AP2" s="335">
        <v>6</v>
      </c>
      <c r="AR2" s="326" t="s">
        <v>3319</v>
      </c>
      <c r="AS2" s="326" t="s">
        <v>3319</v>
      </c>
      <c r="AT2" s="326" t="s">
        <v>3319</v>
      </c>
      <c r="AV2" s="326" t="s">
        <v>4057</v>
      </c>
      <c r="AX2" s="326" t="s">
        <v>736</v>
      </c>
      <c r="AZ2" s="326" t="s">
        <v>5255</v>
      </c>
      <c r="BA2" s="326" t="s">
        <v>5256</v>
      </c>
      <c r="BB2" s="326" t="s">
        <v>736</v>
      </c>
    </row>
    <row r="3" spans="1:58" x14ac:dyDescent="0.25">
      <c r="A3" s="15" t="s">
        <v>5247</v>
      </c>
      <c r="B3" s="9" t="s">
        <v>5259</v>
      </c>
      <c r="C3" s="9" t="s">
        <v>5259</v>
      </c>
      <c r="D3" s="9" t="s">
        <v>5260</v>
      </c>
      <c r="E3" s="74">
        <v>44.99</v>
      </c>
      <c r="F3" s="3" t="s">
        <v>557</v>
      </c>
      <c r="G3" s="3">
        <v>0</v>
      </c>
      <c r="H3" s="9" t="s">
        <v>5221</v>
      </c>
      <c r="I3" s="9" t="s">
        <v>742</v>
      </c>
      <c r="J3" s="9" t="s">
        <v>5221</v>
      </c>
      <c r="K3" s="9" t="s">
        <v>110</v>
      </c>
      <c r="L3" s="9" t="s">
        <v>109</v>
      </c>
      <c r="M3" s="9" t="s">
        <v>194</v>
      </c>
      <c r="N3" s="9" t="s">
        <v>5259</v>
      </c>
      <c r="O3" s="9" t="s">
        <v>5260</v>
      </c>
      <c r="P3" s="9" t="s">
        <v>737</v>
      </c>
      <c r="Q3" s="9" t="s">
        <v>737</v>
      </c>
      <c r="R3" s="9" t="s">
        <v>3362</v>
      </c>
      <c r="S3" s="9" t="s">
        <v>3362</v>
      </c>
      <c r="T3" s="9" t="s">
        <v>736</v>
      </c>
      <c r="U3" s="9" t="s">
        <v>735</v>
      </c>
      <c r="V3" s="9" t="s">
        <v>736</v>
      </c>
      <c r="W3" s="9">
        <v>1</v>
      </c>
      <c r="X3" s="9" t="s">
        <v>736</v>
      </c>
      <c r="Y3" s="9" t="s">
        <v>736</v>
      </c>
      <c r="Z3" s="9" t="s">
        <v>3348</v>
      </c>
      <c r="AA3" s="9">
        <v>0</v>
      </c>
      <c r="AB3" s="9" t="s">
        <v>290</v>
      </c>
      <c r="AC3" s="9" t="s">
        <v>3317</v>
      </c>
      <c r="AD3" s="9" t="s">
        <v>3318</v>
      </c>
      <c r="AE3" s="9" t="s">
        <v>1056</v>
      </c>
      <c r="AF3" s="9" t="s">
        <v>3319</v>
      </c>
      <c r="AG3" s="9" t="s">
        <v>3319</v>
      </c>
      <c r="AP3" s="3">
        <v>3</v>
      </c>
      <c r="AR3" s="9" t="s">
        <v>3319</v>
      </c>
      <c r="AS3" s="9" t="s">
        <v>3319</v>
      </c>
      <c r="AT3" s="9" t="s">
        <v>3319</v>
      </c>
      <c r="AV3" s="9" t="s">
        <v>3348</v>
      </c>
      <c r="AX3" s="9" t="s">
        <v>736</v>
      </c>
      <c r="AZ3" s="9" t="s">
        <v>5255</v>
      </c>
      <c r="BA3" s="9" t="s">
        <v>5256</v>
      </c>
      <c r="BB3" s="9" t="s">
        <v>736</v>
      </c>
      <c r="BD3" s="211"/>
      <c r="BE3" s="15"/>
    </row>
    <row r="4" spans="1:58" x14ac:dyDescent="0.25">
      <c r="A4" s="15" t="s">
        <v>5248</v>
      </c>
      <c r="B4" s="9" t="s">
        <v>5261</v>
      </c>
      <c r="C4" s="9" t="s">
        <v>5261</v>
      </c>
      <c r="D4" s="9" t="s">
        <v>5262</v>
      </c>
      <c r="E4" s="74">
        <v>49.99</v>
      </c>
      <c r="F4" s="3" t="s">
        <v>557</v>
      </c>
      <c r="G4" s="26">
        <v>45</v>
      </c>
      <c r="H4" s="9" t="s">
        <v>5221</v>
      </c>
      <c r="I4" s="9" t="s">
        <v>742</v>
      </c>
      <c r="J4" s="9" t="s">
        <v>5221</v>
      </c>
      <c r="K4" s="9" t="s">
        <v>110</v>
      </c>
      <c r="L4" s="9" t="s">
        <v>111</v>
      </c>
      <c r="M4" s="9" t="s">
        <v>195</v>
      </c>
      <c r="N4" s="9" t="s">
        <v>5261</v>
      </c>
      <c r="O4" s="9" t="s">
        <v>5262</v>
      </c>
      <c r="P4" s="9" t="s">
        <v>737</v>
      </c>
      <c r="Q4" s="9" t="s">
        <v>737</v>
      </c>
      <c r="R4" s="9" t="s">
        <v>3362</v>
      </c>
      <c r="S4" s="9" t="s">
        <v>3362</v>
      </c>
      <c r="T4" s="9" t="s">
        <v>736</v>
      </c>
      <c r="U4" s="9" t="s">
        <v>735</v>
      </c>
      <c r="V4" s="9" t="s">
        <v>736</v>
      </c>
      <c r="W4" s="9">
        <v>1</v>
      </c>
      <c r="X4" s="9" t="s">
        <v>736</v>
      </c>
      <c r="Y4" s="9" t="s">
        <v>736</v>
      </c>
      <c r="Z4" s="35" t="s">
        <v>3342</v>
      </c>
      <c r="AA4" s="9">
        <v>0</v>
      </c>
      <c r="AB4" s="9" t="s">
        <v>290</v>
      </c>
      <c r="AC4" s="9" t="s">
        <v>3317</v>
      </c>
      <c r="AD4" s="9" t="s">
        <v>3318</v>
      </c>
      <c r="AE4" s="9" t="s">
        <v>1056</v>
      </c>
      <c r="AF4" s="9" t="s">
        <v>3319</v>
      </c>
      <c r="AG4" s="9" t="s">
        <v>3319</v>
      </c>
      <c r="AP4" s="3">
        <v>4</v>
      </c>
      <c r="AR4" s="9" t="s">
        <v>3319</v>
      </c>
      <c r="AS4" s="9" t="s">
        <v>3319</v>
      </c>
      <c r="AT4" s="9" t="s">
        <v>3319</v>
      </c>
      <c r="AV4" s="9" t="s">
        <v>3342</v>
      </c>
      <c r="AX4" s="9" t="s">
        <v>736</v>
      </c>
      <c r="AZ4" s="9" t="s">
        <v>5255</v>
      </c>
      <c r="BA4" s="9" t="s">
        <v>5256</v>
      </c>
      <c r="BB4" s="9" t="s">
        <v>736</v>
      </c>
      <c r="BD4" s="211"/>
      <c r="BE4" s="15"/>
    </row>
    <row r="5" spans="1:58" x14ac:dyDescent="0.25">
      <c r="A5" s="15" t="s">
        <v>5249</v>
      </c>
      <c r="B5" s="9" t="s">
        <v>5263</v>
      </c>
      <c r="C5" s="9" t="s">
        <v>5263</v>
      </c>
      <c r="D5" s="9" t="s">
        <v>5264</v>
      </c>
      <c r="E5" s="74">
        <v>54.99</v>
      </c>
      <c r="F5" s="3" t="s">
        <v>557</v>
      </c>
      <c r="G5" s="3">
        <v>45</v>
      </c>
      <c r="H5" s="9" t="s">
        <v>5221</v>
      </c>
      <c r="I5" s="9" t="s">
        <v>742</v>
      </c>
      <c r="J5" s="9" t="s">
        <v>5221</v>
      </c>
      <c r="K5" s="9" t="s">
        <v>110</v>
      </c>
      <c r="L5" s="9" t="s">
        <v>111</v>
      </c>
      <c r="M5" s="9" t="s">
        <v>195</v>
      </c>
      <c r="N5" s="9" t="s">
        <v>5263</v>
      </c>
      <c r="O5" s="9" t="s">
        <v>5264</v>
      </c>
      <c r="P5" s="9" t="s">
        <v>737</v>
      </c>
      <c r="Q5" s="9" t="s">
        <v>737</v>
      </c>
      <c r="R5" s="9" t="s">
        <v>3362</v>
      </c>
      <c r="S5" s="9" t="s">
        <v>3362</v>
      </c>
      <c r="T5" s="9" t="s">
        <v>736</v>
      </c>
      <c r="U5" s="9" t="s">
        <v>735</v>
      </c>
      <c r="V5" s="9" t="s">
        <v>736</v>
      </c>
      <c r="W5" s="9">
        <v>1</v>
      </c>
      <c r="X5" s="9" t="s">
        <v>736</v>
      </c>
      <c r="Y5" s="9" t="s">
        <v>736</v>
      </c>
      <c r="Z5" s="35" t="s">
        <v>3345</v>
      </c>
      <c r="AA5" s="9">
        <v>0</v>
      </c>
      <c r="AB5" s="9" t="s">
        <v>290</v>
      </c>
      <c r="AC5" s="9" t="s">
        <v>3317</v>
      </c>
      <c r="AD5" s="9" t="s">
        <v>3318</v>
      </c>
      <c r="AE5" s="9" t="s">
        <v>1056</v>
      </c>
      <c r="AF5" s="9" t="s">
        <v>3319</v>
      </c>
      <c r="AG5" s="9" t="s">
        <v>3319</v>
      </c>
      <c r="AP5" s="333">
        <v>5</v>
      </c>
      <c r="AR5" s="9" t="s">
        <v>3319</v>
      </c>
      <c r="AS5" s="9" t="s">
        <v>3319</v>
      </c>
      <c r="AT5" s="9" t="s">
        <v>3319</v>
      </c>
      <c r="AV5" s="9" t="s">
        <v>3345</v>
      </c>
      <c r="AW5" s="9" t="s">
        <v>4505</v>
      </c>
      <c r="AX5" s="9" t="s">
        <v>736</v>
      </c>
      <c r="AZ5" s="9" t="s">
        <v>5255</v>
      </c>
      <c r="BA5" s="9" t="s">
        <v>5256</v>
      </c>
      <c r="BB5" s="9" t="s">
        <v>736</v>
      </c>
      <c r="BD5" s="211"/>
      <c r="BE5" s="15"/>
    </row>
    <row r="6" spans="1:58" x14ac:dyDescent="0.25">
      <c r="A6" s="15" t="s">
        <v>5251</v>
      </c>
      <c r="B6" s="9" t="s">
        <v>5265</v>
      </c>
      <c r="C6" s="9" t="s">
        <v>5265</v>
      </c>
      <c r="D6" s="9" t="s">
        <v>5266</v>
      </c>
      <c r="E6" s="74">
        <v>49.99</v>
      </c>
      <c r="F6" s="3" t="s">
        <v>557</v>
      </c>
      <c r="G6" s="26">
        <v>45</v>
      </c>
      <c r="H6" s="9" t="s">
        <v>5221</v>
      </c>
      <c r="I6" s="9" t="s">
        <v>742</v>
      </c>
      <c r="J6" s="9" t="s">
        <v>5221</v>
      </c>
      <c r="K6" s="9" t="s">
        <v>110</v>
      </c>
      <c r="L6" s="9" t="s">
        <v>111</v>
      </c>
      <c r="M6" s="9" t="s">
        <v>195</v>
      </c>
      <c r="N6" s="9" t="s">
        <v>5265</v>
      </c>
      <c r="O6" s="9" t="s">
        <v>5266</v>
      </c>
      <c r="P6" s="9" t="s">
        <v>737</v>
      </c>
      <c r="Q6" s="9" t="s">
        <v>737</v>
      </c>
      <c r="R6" s="9" t="s">
        <v>3362</v>
      </c>
      <c r="S6" s="9" t="s">
        <v>3362</v>
      </c>
      <c r="T6" s="9" t="s">
        <v>736</v>
      </c>
      <c r="U6" s="9" t="s">
        <v>735</v>
      </c>
      <c r="V6" s="9" t="s">
        <v>736</v>
      </c>
      <c r="W6" s="9">
        <v>1</v>
      </c>
      <c r="X6" s="9" t="s">
        <v>736</v>
      </c>
      <c r="Y6" s="9" t="s">
        <v>736</v>
      </c>
      <c r="Z6" s="35" t="s">
        <v>3342</v>
      </c>
      <c r="AA6" s="9">
        <v>0</v>
      </c>
      <c r="AB6" s="9" t="s">
        <v>290</v>
      </c>
      <c r="AC6" s="9" t="s">
        <v>3317</v>
      </c>
      <c r="AD6" s="9" t="s">
        <v>3318</v>
      </c>
      <c r="AE6" s="9" t="s">
        <v>1056</v>
      </c>
      <c r="AF6" s="9" t="s">
        <v>3319</v>
      </c>
      <c r="AG6" s="9" t="s">
        <v>3319</v>
      </c>
      <c r="AP6" s="3">
        <v>4</v>
      </c>
      <c r="AR6" s="9" t="s">
        <v>3319</v>
      </c>
      <c r="AS6" s="9" t="s">
        <v>3319</v>
      </c>
      <c r="AT6" s="9" t="s">
        <v>3319</v>
      </c>
      <c r="AV6" s="9" t="s">
        <v>3342</v>
      </c>
      <c r="AW6" s="9" t="s">
        <v>4505</v>
      </c>
      <c r="AX6" s="9" t="s">
        <v>736</v>
      </c>
      <c r="AZ6" s="9" t="s">
        <v>5255</v>
      </c>
      <c r="BA6" s="9" t="s">
        <v>5256</v>
      </c>
      <c r="BB6" s="9" t="s">
        <v>736</v>
      </c>
      <c r="BD6" s="211"/>
      <c r="BE6" s="15"/>
    </row>
    <row r="7" spans="1:58" x14ac:dyDescent="0.25">
      <c r="A7" s="15" t="s">
        <v>5329</v>
      </c>
      <c r="B7" s="15" t="s">
        <v>5364</v>
      </c>
      <c r="C7" s="15" t="s">
        <v>5364</v>
      </c>
      <c r="D7" s="15" t="s">
        <v>5399</v>
      </c>
      <c r="E7" s="9">
        <v>59.99</v>
      </c>
      <c r="F7" s="26" t="s">
        <v>557</v>
      </c>
      <c r="G7" s="3">
        <v>60</v>
      </c>
      <c r="H7" s="9" t="s">
        <v>5221</v>
      </c>
      <c r="I7" s="15" t="s">
        <v>742</v>
      </c>
      <c r="J7" s="9" t="s">
        <v>5221</v>
      </c>
      <c r="K7" s="9" t="s">
        <v>110</v>
      </c>
      <c r="L7" s="9" t="s">
        <v>112</v>
      </c>
      <c r="M7" s="9" t="s">
        <v>196</v>
      </c>
      <c r="N7" s="9" t="s">
        <v>5364</v>
      </c>
      <c r="O7" s="9" t="s">
        <v>5399</v>
      </c>
      <c r="P7" s="9" t="s">
        <v>737</v>
      </c>
      <c r="Q7" s="9" t="s">
        <v>737</v>
      </c>
      <c r="R7" s="9" t="s">
        <v>3362</v>
      </c>
      <c r="S7" s="9" t="s">
        <v>3362</v>
      </c>
      <c r="T7" s="9" t="s">
        <v>736</v>
      </c>
      <c r="U7" s="9" t="s">
        <v>735</v>
      </c>
      <c r="V7" s="9" t="s">
        <v>736</v>
      </c>
      <c r="W7" s="9">
        <v>1</v>
      </c>
      <c r="X7" s="9" t="s">
        <v>736</v>
      </c>
      <c r="Y7" s="9" t="s">
        <v>736</v>
      </c>
      <c r="Z7" s="15" t="s">
        <v>4057</v>
      </c>
      <c r="AA7" s="9">
        <v>0</v>
      </c>
      <c r="AB7" s="9" t="s">
        <v>290</v>
      </c>
      <c r="AC7" s="9" t="s">
        <v>3317</v>
      </c>
      <c r="AD7" s="9" t="s">
        <v>3318</v>
      </c>
      <c r="AE7" s="9" t="s">
        <v>1056</v>
      </c>
      <c r="AF7" s="9" t="s">
        <v>3319</v>
      </c>
      <c r="AG7" s="9" t="s">
        <v>3319</v>
      </c>
      <c r="AP7" s="26">
        <v>4</v>
      </c>
      <c r="AR7" s="9" t="s">
        <v>3319</v>
      </c>
      <c r="AS7" s="9" t="s">
        <v>3319</v>
      </c>
      <c r="AT7" s="9" t="s">
        <v>3319</v>
      </c>
      <c r="AV7" s="15" t="s">
        <v>4057</v>
      </c>
      <c r="AX7" s="9" t="s">
        <v>736</v>
      </c>
      <c r="AZ7" s="9" t="s">
        <v>5255</v>
      </c>
      <c r="BA7" s="9" t="s">
        <v>5256</v>
      </c>
      <c r="BB7" s="9" t="s">
        <v>736</v>
      </c>
      <c r="BD7" s="211"/>
      <c r="BE7" s="15"/>
    </row>
    <row r="8" spans="1:58" x14ac:dyDescent="0.25">
      <c r="A8" s="15" t="s">
        <v>5363</v>
      </c>
      <c r="B8" s="15" t="s">
        <v>5365</v>
      </c>
      <c r="C8" s="15" t="s">
        <v>5365</v>
      </c>
      <c r="D8" s="15" t="s">
        <v>5400</v>
      </c>
      <c r="E8" s="9">
        <v>54.99</v>
      </c>
      <c r="F8" s="26" t="s">
        <v>557</v>
      </c>
      <c r="G8" s="26">
        <v>0</v>
      </c>
      <c r="H8" s="9" t="s">
        <v>5221</v>
      </c>
      <c r="I8" s="15" t="s">
        <v>742</v>
      </c>
      <c r="J8" s="9" t="s">
        <v>5221</v>
      </c>
      <c r="K8" s="9" t="s">
        <v>110</v>
      </c>
      <c r="L8" s="9" t="s">
        <v>111</v>
      </c>
      <c r="M8" s="9" t="s">
        <v>195</v>
      </c>
      <c r="N8" s="9" t="s">
        <v>5365</v>
      </c>
      <c r="O8" s="9" t="s">
        <v>5400</v>
      </c>
      <c r="P8" s="9" t="s">
        <v>737</v>
      </c>
      <c r="Q8" s="9" t="s">
        <v>737</v>
      </c>
      <c r="R8" s="9" t="s">
        <v>3362</v>
      </c>
      <c r="S8" s="9" t="s">
        <v>3362</v>
      </c>
      <c r="T8" s="9" t="s">
        <v>736</v>
      </c>
      <c r="U8" s="9" t="s">
        <v>735</v>
      </c>
      <c r="V8" s="9" t="s">
        <v>736</v>
      </c>
      <c r="W8" s="9">
        <v>1</v>
      </c>
      <c r="X8" s="9" t="s">
        <v>736</v>
      </c>
      <c r="Y8" s="9" t="s">
        <v>736</v>
      </c>
      <c r="Z8" s="35" t="s">
        <v>3345</v>
      </c>
      <c r="AA8" s="9">
        <v>0</v>
      </c>
      <c r="AB8" s="9" t="s">
        <v>290</v>
      </c>
      <c r="AC8" s="9" t="s">
        <v>3317</v>
      </c>
      <c r="AD8" s="9" t="s">
        <v>3318</v>
      </c>
      <c r="AE8" s="9" t="s">
        <v>1056</v>
      </c>
      <c r="AF8" s="9" t="s">
        <v>3319</v>
      </c>
      <c r="AG8" s="9" t="s">
        <v>3319</v>
      </c>
      <c r="AP8" s="26">
        <v>5</v>
      </c>
      <c r="AR8" s="9" t="s">
        <v>3319</v>
      </c>
      <c r="AS8" s="9" t="s">
        <v>3319</v>
      </c>
      <c r="AT8" s="9" t="s">
        <v>3319</v>
      </c>
      <c r="AV8" s="9" t="s">
        <v>3345</v>
      </c>
      <c r="AX8" s="9" t="s">
        <v>736</v>
      </c>
      <c r="AZ8" s="9" t="s">
        <v>5255</v>
      </c>
      <c r="BA8" s="9" t="s">
        <v>5256</v>
      </c>
      <c r="BB8" s="9" t="s">
        <v>736</v>
      </c>
      <c r="BD8" s="211"/>
      <c r="BE8" s="15"/>
    </row>
    <row r="9" spans="1:58" x14ac:dyDescent="0.25">
      <c r="A9" s="15" t="s">
        <v>5331</v>
      </c>
      <c r="B9" s="15" t="s">
        <v>5366</v>
      </c>
      <c r="C9" s="15" t="s">
        <v>5366</v>
      </c>
      <c r="D9" s="15" t="s">
        <v>5401</v>
      </c>
      <c r="E9" s="9">
        <v>59.99</v>
      </c>
      <c r="F9" s="26" t="s">
        <v>557</v>
      </c>
      <c r="G9" s="3">
        <v>60</v>
      </c>
      <c r="H9" s="9" t="s">
        <v>5221</v>
      </c>
      <c r="I9" s="15" t="s">
        <v>742</v>
      </c>
      <c r="J9" s="9" t="s">
        <v>5221</v>
      </c>
      <c r="K9" s="9" t="s">
        <v>110</v>
      </c>
      <c r="L9" s="9" t="s">
        <v>112</v>
      </c>
      <c r="M9" s="9" t="s">
        <v>196</v>
      </c>
      <c r="N9" s="9" t="s">
        <v>5366</v>
      </c>
      <c r="O9" s="9" t="s">
        <v>5401</v>
      </c>
      <c r="P9" s="9" t="s">
        <v>737</v>
      </c>
      <c r="Q9" s="9" t="s">
        <v>737</v>
      </c>
      <c r="R9" s="9" t="s">
        <v>3362</v>
      </c>
      <c r="S9" s="9" t="s">
        <v>3362</v>
      </c>
      <c r="T9" s="9" t="s">
        <v>736</v>
      </c>
      <c r="U9" s="9" t="s">
        <v>735</v>
      </c>
      <c r="V9" s="9" t="s">
        <v>736</v>
      </c>
      <c r="W9" s="9">
        <v>1</v>
      </c>
      <c r="X9" s="9" t="s">
        <v>736</v>
      </c>
      <c r="Y9" s="9" t="s">
        <v>736</v>
      </c>
      <c r="Z9" s="15" t="s">
        <v>4057</v>
      </c>
      <c r="AA9" s="9">
        <v>0</v>
      </c>
      <c r="AB9" s="9" t="s">
        <v>290</v>
      </c>
      <c r="AC9" s="9" t="s">
        <v>3317</v>
      </c>
      <c r="AD9" s="9" t="s">
        <v>3318</v>
      </c>
      <c r="AE9" s="9" t="s">
        <v>1056</v>
      </c>
      <c r="AF9" s="9" t="s">
        <v>3319</v>
      </c>
      <c r="AG9" s="9" t="s">
        <v>3319</v>
      </c>
      <c r="AP9" s="26">
        <v>4</v>
      </c>
      <c r="AR9" s="9" t="s">
        <v>3319</v>
      </c>
      <c r="AS9" s="9" t="s">
        <v>3319</v>
      </c>
      <c r="AT9" s="9" t="s">
        <v>3319</v>
      </c>
      <c r="AV9" s="15" t="s">
        <v>4057</v>
      </c>
      <c r="AX9" s="9" t="s">
        <v>736</v>
      </c>
      <c r="AZ9" s="9" t="s">
        <v>5255</v>
      </c>
      <c r="BA9" s="9" t="s">
        <v>5256</v>
      </c>
      <c r="BB9" s="9" t="s">
        <v>736</v>
      </c>
      <c r="BD9" s="15"/>
      <c r="BE9" s="15"/>
    </row>
    <row r="10" spans="1:58" x14ac:dyDescent="0.25">
      <c r="A10" s="15" t="s">
        <v>5330</v>
      </c>
      <c r="B10" s="15" t="s">
        <v>5367</v>
      </c>
      <c r="C10" s="15" t="s">
        <v>5367</v>
      </c>
      <c r="D10" s="15" t="s">
        <v>5402</v>
      </c>
      <c r="E10" s="9">
        <v>54.99</v>
      </c>
      <c r="F10" s="26" t="s">
        <v>557</v>
      </c>
      <c r="G10" s="26">
        <v>0</v>
      </c>
      <c r="H10" s="9" t="s">
        <v>5221</v>
      </c>
      <c r="I10" s="15" t="s">
        <v>742</v>
      </c>
      <c r="J10" s="9" t="s">
        <v>5221</v>
      </c>
      <c r="K10" s="9" t="s">
        <v>110</v>
      </c>
      <c r="L10" s="9" t="s">
        <v>111</v>
      </c>
      <c r="M10" s="9" t="s">
        <v>195</v>
      </c>
      <c r="N10" s="9" t="s">
        <v>5367</v>
      </c>
      <c r="O10" s="9" t="s">
        <v>5402</v>
      </c>
      <c r="P10" s="9" t="s">
        <v>737</v>
      </c>
      <c r="Q10" s="9" t="s">
        <v>737</v>
      </c>
      <c r="R10" s="9" t="s">
        <v>3362</v>
      </c>
      <c r="S10" s="9" t="s">
        <v>3362</v>
      </c>
      <c r="T10" s="9" t="s">
        <v>736</v>
      </c>
      <c r="U10" s="9" t="s">
        <v>735</v>
      </c>
      <c r="V10" s="9" t="s">
        <v>736</v>
      </c>
      <c r="W10" s="9">
        <v>1</v>
      </c>
      <c r="X10" s="9" t="s">
        <v>736</v>
      </c>
      <c r="Y10" s="9" t="s">
        <v>736</v>
      </c>
      <c r="Z10" s="15" t="s">
        <v>3345</v>
      </c>
      <c r="AA10" s="9">
        <v>0</v>
      </c>
      <c r="AB10" s="9" t="s">
        <v>290</v>
      </c>
      <c r="AC10" s="9" t="s">
        <v>3317</v>
      </c>
      <c r="AD10" s="9" t="s">
        <v>3318</v>
      </c>
      <c r="AE10" s="9" t="s">
        <v>1056</v>
      </c>
      <c r="AF10" s="9" t="s">
        <v>3319</v>
      </c>
      <c r="AG10" s="9" t="s">
        <v>3319</v>
      </c>
      <c r="AP10" s="26">
        <v>4</v>
      </c>
      <c r="AR10" s="9" t="s">
        <v>3319</v>
      </c>
      <c r="AS10" s="9" t="s">
        <v>3319</v>
      </c>
      <c r="AT10" s="9" t="s">
        <v>3319</v>
      </c>
      <c r="AV10" s="15" t="s">
        <v>3345</v>
      </c>
      <c r="AX10" s="9" t="s">
        <v>736</v>
      </c>
      <c r="AZ10" s="9" t="s">
        <v>5255</v>
      </c>
      <c r="BA10" s="9" t="s">
        <v>5256</v>
      </c>
      <c r="BB10" s="9" t="s">
        <v>736</v>
      </c>
      <c r="BD10" s="15"/>
      <c r="BE10" s="15"/>
    </row>
    <row r="11" spans="1:58" x14ac:dyDescent="0.25">
      <c r="A11" s="15" t="s">
        <v>5334</v>
      </c>
      <c r="B11" s="15" t="s">
        <v>5368</v>
      </c>
      <c r="C11" s="15" t="s">
        <v>5368</v>
      </c>
      <c r="D11" s="15" t="s">
        <v>5403</v>
      </c>
      <c r="E11" s="9">
        <v>54.99</v>
      </c>
      <c r="F11" s="26" t="s">
        <v>557</v>
      </c>
      <c r="G11" s="3">
        <v>0</v>
      </c>
      <c r="H11" s="9" t="s">
        <v>5221</v>
      </c>
      <c r="I11" s="15" t="s">
        <v>742</v>
      </c>
      <c r="J11" s="9" t="s">
        <v>5221</v>
      </c>
      <c r="K11" s="9" t="s">
        <v>110</v>
      </c>
      <c r="L11" s="9" t="s">
        <v>111</v>
      </c>
      <c r="M11" s="9" t="s">
        <v>195</v>
      </c>
      <c r="N11" s="9" t="s">
        <v>5368</v>
      </c>
      <c r="O11" s="9" t="s">
        <v>5403</v>
      </c>
      <c r="P11" s="9" t="s">
        <v>737</v>
      </c>
      <c r="Q11" s="9" t="s">
        <v>737</v>
      </c>
      <c r="R11" s="9" t="s">
        <v>3362</v>
      </c>
      <c r="S11" s="9" t="s">
        <v>3362</v>
      </c>
      <c r="T11" s="9" t="s">
        <v>736</v>
      </c>
      <c r="U11" s="9" t="s">
        <v>735</v>
      </c>
      <c r="V11" s="9" t="s">
        <v>736</v>
      </c>
      <c r="W11" s="9">
        <v>1</v>
      </c>
      <c r="X11" s="9" t="s">
        <v>736</v>
      </c>
      <c r="Y11" s="9" t="s">
        <v>736</v>
      </c>
      <c r="Z11" s="15" t="s">
        <v>3343</v>
      </c>
      <c r="AA11" s="9">
        <v>0</v>
      </c>
      <c r="AB11" s="9" t="s">
        <v>290</v>
      </c>
      <c r="AC11" s="9" t="s">
        <v>3317</v>
      </c>
      <c r="AD11" s="9" t="s">
        <v>3318</v>
      </c>
      <c r="AE11" s="9" t="s">
        <v>1056</v>
      </c>
      <c r="AF11" s="9" t="s">
        <v>3319</v>
      </c>
      <c r="AG11" s="9" t="s">
        <v>3319</v>
      </c>
      <c r="AP11" s="351">
        <v>4</v>
      </c>
      <c r="AR11" s="9" t="s">
        <v>3319</v>
      </c>
      <c r="AS11" s="9" t="s">
        <v>3319</v>
      </c>
      <c r="AT11" s="9" t="s">
        <v>3319</v>
      </c>
      <c r="AV11" s="15" t="s">
        <v>3343</v>
      </c>
      <c r="AX11" s="9" t="s">
        <v>736</v>
      </c>
      <c r="AZ11" s="9" t="s">
        <v>5255</v>
      </c>
      <c r="BA11" s="9" t="s">
        <v>5271</v>
      </c>
      <c r="BB11" s="9" t="s">
        <v>736</v>
      </c>
      <c r="BD11" s="15"/>
      <c r="BE11" s="15"/>
    </row>
    <row r="12" spans="1:58" x14ac:dyDescent="0.25">
      <c r="A12" s="15" t="s">
        <v>5335</v>
      </c>
      <c r="B12" s="15" t="s">
        <v>5369</v>
      </c>
      <c r="C12" s="15" t="s">
        <v>5369</v>
      </c>
      <c r="D12" s="15" t="s">
        <v>5404</v>
      </c>
      <c r="E12" s="9">
        <v>59.99</v>
      </c>
      <c r="F12" s="26" t="s">
        <v>557</v>
      </c>
      <c r="G12" s="26">
        <v>60</v>
      </c>
      <c r="H12" s="9" t="s">
        <v>5221</v>
      </c>
      <c r="I12" s="15" t="s">
        <v>742</v>
      </c>
      <c r="J12" s="9" t="s">
        <v>5221</v>
      </c>
      <c r="K12" s="9" t="s">
        <v>110</v>
      </c>
      <c r="L12" s="9" t="s">
        <v>112</v>
      </c>
      <c r="M12" s="9" t="s">
        <v>196</v>
      </c>
      <c r="N12" s="9" t="s">
        <v>5369</v>
      </c>
      <c r="O12" s="9" t="s">
        <v>5404</v>
      </c>
      <c r="P12" s="9" t="s">
        <v>737</v>
      </c>
      <c r="Q12" s="9" t="s">
        <v>737</v>
      </c>
      <c r="R12" s="9" t="s">
        <v>3362</v>
      </c>
      <c r="S12" s="9" t="s">
        <v>3362</v>
      </c>
      <c r="T12" s="9" t="s">
        <v>736</v>
      </c>
      <c r="U12" s="9" t="s">
        <v>735</v>
      </c>
      <c r="V12" s="9" t="s">
        <v>736</v>
      </c>
      <c r="W12" s="9">
        <v>1</v>
      </c>
      <c r="X12" s="9" t="s">
        <v>736</v>
      </c>
      <c r="Y12" s="9" t="s">
        <v>736</v>
      </c>
      <c r="Z12" s="15" t="s">
        <v>4058</v>
      </c>
      <c r="AA12" s="9">
        <v>0</v>
      </c>
      <c r="AB12" s="9" t="s">
        <v>290</v>
      </c>
      <c r="AC12" s="9" t="s">
        <v>3317</v>
      </c>
      <c r="AD12" s="9" t="s">
        <v>3318</v>
      </c>
      <c r="AE12" s="9" t="s">
        <v>1056</v>
      </c>
      <c r="AF12" s="9" t="s">
        <v>3319</v>
      </c>
      <c r="AG12" s="9" t="s">
        <v>3319</v>
      </c>
      <c r="AP12" s="351">
        <v>4</v>
      </c>
      <c r="AR12" s="9" t="s">
        <v>3319</v>
      </c>
      <c r="AS12" s="9" t="s">
        <v>3319</v>
      </c>
      <c r="AT12" s="9" t="s">
        <v>3319</v>
      </c>
      <c r="AV12" s="15" t="s">
        <v>4058</v>
      </c>
      <c r="AX12" s="9" t="s">
        <v>736</v>
      </c>
      <c r="AZ12" s="9" t="s">
        <v>5255</v>
      </c>
      <c r="BA12" s="9" t="s">
        <v>5271</v>
      </c>
      <c r="BB12" s="9" t="s">
        <v>736</v>
      </c>
      <c r="BD12" s="15"/>
      <c r="BE12" s="15"/>
    </row>
    <row r="13" spans="1:58" x14ac:dyDescent="0.25">
      <c r="A13" s="15" t="s">
        <v>5336</v>
      </c>
      <c r="B13" s="15" t="s">
        <v>5370</v>
      </c>
      <c r="C13" s="15" t="s">
        <v>5370</v>
      </c>
      <c r="D13" s="15" t="s">
        <v>5405</v>
      </c>
      <c r="E13" s="9">
        <v>59.99</v>
      </c>
      <c r="F13" s="26" t="s">
        <v>557</v>
      </c>
      <c r="G13" s="3">
        <v>60</v>
      </c>
      <c r="H13" s="9" t="s">
        <v>5221</v>
      </c>
      <c r="I13" s="15" t="s">
        <v>742</v>
      </c>
      <c r="J13" s="9" t="s">
        <v>5221</v>
      </c>
      <c r="K13" s="9" t="s">
        <v>110</v>
      </c>
      <c r="L13" s="9" t="s">
        <v>112</v>
      </c>
      <c r="M13" s="9" t="s">
        <v>196</v>
      </c>
      <c r="N13" s="9" t="s">
        <v>5370</v>
      </c>
      <c r="O13" s="9" t="s">
        <v>5405</v>
      </c>
      <c r="P13" s="9" t="s">
        <v>737</v>
      </c>
      <c r="Q13" s="9" t="s">
        <v>737</v>
      </c>
      <c r="R13" s="9" t="s">
        <v>3362</v>
      </c>
      <c r="S13" s="9" t="s">
        <v>3362</v>
      </c>
      <c r="T13" s="9" t="s">
        <v>736</v>
      </c>
      <c r="U13" s="9" t="s">
        <v>735</v>
      </c>
      <c r="V13" s="9" t="s">
        <v>736</v>
      </c>
      <c r="W13" s="9">
        <v>1</v>
      </c>
      <c r="X13" s="9" t="s">
        <v>736</v>
      </c>
      <c r="Y13" s="9" t="s">
        <v>736</v>
      </c>
      <c r="Z13" s="15" t="s">
        <v>4058</v>
      </c>
      <c r="AA13" s="9">
        <v>0</v>
      </c>
      <c r="AB13" s="9" t="s">
        <v>290</v>
      </c>
      <c r="AC13" s="9" t="s">
        <v>3317</v>
      </c>
      <c r="AD13" s="9" t="s">
        <v>3318</v>
      </c>
      <c r="AE13" s="9" t="s">
        <v>1056</v>
      </c>
      <c r="AF13" s="9" t="s">
        <v>3319</v>
      </c>
      <c r="AG13" s="9" t="s">
        <v>3319</v>
      </c>
      <c r="AP13" s="351">
        <v>5</v>
      </c>
      <c r="AR13" s="9" t="s">
        <v>3319</v>
      </c>
      <c r="AS13" s="9" t="s">
        <v>3319</v>
      </c>
      <c r="AT13" s="9" t="s">
        <v>3319</v>
      </c>
      <c r="AV13" s="15" t="s">
        <v>4058</v>
      </c>
      <c r="AX13" s="9" t="s">
        <v>736</v>
      </c>
      <c r="AZ13" s="9" t="s">
        <v>5255</v>
      </c>
      <c r="BA13" s="9" t="s">
        <v>5271</v>
      </c>
      <c r="BB13" s="9" t="s">
        <v>736</v>
      </c>
      <c r="BD13" s="15"/>
      <c r="BE13" s="15"/>
    </row>
    <row r="14" spans="1:58" x14ac:dyDescent="0.25">
      <c r="A14" s="15" t="s">
        <v>5332</v>
      </c>
      <c r="B14" s="15" t="s">
        <v>5371</v>
      </c>
      <c r="C14" s="15" t="s">
        <v>5371</v>
      </c>
      <c r="D14" s="15" t="s">
        <v>5406</v>
      </c>
      <c r="E14" s="9">
        <v>54.99</v>
      </c>
      <c r="F14" s="26" t="s">
        <v>557</v>
      </c>
      <c r="G14" s="26">
        <v>0</v>
      </c>
      <c r="H14" s="9" t="s">
        <v>5221</v>
      </c>
      <c r="I14" s="15" t="s">
        <v>742</v>
      </c>
      <c r="J14" s="9" t="s">
        <v>5221</v>
      </c>
      <c r="K14" s="9" t="s">
        <v>110</v>
      </c>
      <c r="L14" s="9" t="s">
        <v>111</v>
      </c>
      <c r="M14" s="9" t="s">
        <v>195</v>
      </c>
      <c r="N14" s="9" t="s">
        <v>5371</v>
      </c>
      <c r="O14" s="9" t="s">
        <v>5406</v>
      </c>
      <c r="P14" s="9" t="s">
        <v>737</v>
      </c>
      <c r="Q14" s="9" t="s">
        <v>737</v>
      </c>
      <c r="R14" s="9" t="s">
        <v>3362</v>
      </c>
      <c r="S14" s="9" t="s">
        <v>3362</v>
      </c>
      <c r="T14" s="9" t="s">
        <v>736</v>
      </c>
      <c r="U14" s="9" t="s">
        <v>735</v>
      </c>
      <c r="V14" s="9" t="s">
        <v>736</v>
      </c>
      <c r="W14" s="9">
        <v>1</v>
      </c>
      <c r="X14" s="9" t="s">
        <v>736</v>
      </c>
      <c r="Y14" s="9" t="s">
        <v>736</v>
      </c>
      <c r="Z14" s="15" t="s">
        <v>3343</v>
      </c>
      <c r="AA14" s="9">
        <v>0</v>
      </c>
      <c r="AB14" s="9" t="s">
        <v>290</v>
      </c>
      <c r="AC14" s="9" t="s">
        <v>3317</v>
      </c>
      <c r="AD14" s="9" t="s">
        <v>3318</v>
      </c>
      <c r="AE14" s="9" t="s">
        <v>1056</v>
      </c>
      <c r="AF14" s="9" t="s">
        <v>3319</v>
      </c>
      <c r="AG14" s="9" t="s">
        <v>3319</v>
      </c>
      <c r="AP14" s="351">
        <v>4</v>
      </c>
      <c r="AR14" s="9" t="s">
        <v>3319</v>
      </c>
      <c r="AS14" s="9" t="s">
        <v>3319</v>
      </c>
      <c r="AT14" s="9" t="s">
        <v>3319</v>
      </c>
      <c r="AV14" s="15" t="s">
        <v>3343</v>
      </c>
      <c r="AX14" s="9" t="s">
        <v>736</v>
      </c>
      <c r="AZ14" s="9" t="s">
        <v>5255</v>
      </c>
      <c r="BA14" s="9" t="s">
        <v>5271</v>
      </c>
      <c r="BB14" s="9" t="s">
        <v>736</v>
      </c>
      <c r="BD14" s="15"/>
      <c r="BE14" s="15"/>
    </row>
    <row r="15" spans="1:58" x14ac:dyDescent="0.25">
      <c r="A15" s="15" t="s">
        <v>5333</v>
      </c>
      <c r="B15" s="15" t="s">
        <v>5372</v>
      </c>
      <c r="C15" s="15" t="s">
        <v>5372</v>
      </c>
      <c r="D15" s="15" t="s">
        <v>5407</v>
      </c>
      <c r="E15" s="9">
        <v>59.99</v>
      </c>
      <c r="F15" s="26" t="s">
        <v>557</v>
      </c>
      <c r="G15" s="3">
        <v>60</v>
      </c>
      <c r="H15" s="9" t="s">
        <v>5221</v>
      </c>
      <c r="I15" s="15" t="s">
        <v>742</v>
      </c>
      <c r="J15" s="9" t="s">
        <v>5221</v>
      </c>
      <c r="K15" s="9" t="s">
        <v>110</v>
      </c>
      <c r="L15" s="9" t="s">
        <v>112</v>
      </c>
      <c r="M15" s="9" t="s">
        <v>196</v>
      </c>
      <c r="N15" s="9" t="s">
        <v>5372</v>
      </c>
      <c r="O15" s="9" t="s">
        <v>5407</v>
      </c>
      <c r="P15" s="9" t="s">
        <v>737</v>
      </c>
      <c r="Q15" s="9" t="s">
        <v>737</v>
      </c>
      <c r="R15" s="9" t="s">
        <v>3362</v>
      </c>
      <c r="S15" s="9" t="s">
        <v>3362</v>
      </c>
      <c r="T15" s="9" t="s">
        <v>736</v>
      </c>
      <c r="U15" s="9" t="s">
        <v>735</v>
      </c>
      <c r="V15" s="9" t="s">
        <v>736</v>
      </c>
      <c r="W15" s="9">
        <v>1</v>
      </c>
      <c r="X15" s="9" t="s">
        <v>736</v>
      </c>
      <c r="Y15" s="9" t="s">
        <v>736</v>
      </c>
      <c r="Z15" s="15" t="s">
        <v>4058</v>
      </c>
      <c r="AA15" s="9">
        <v>0</v>
      </c>
      <c r="AB15" s="9" t="s">
        <v>290</v>
      </c>
      <c r="AC15" s="9" t="s">
        <v>3317</v>
      </c>
      <c r="AD15" s="9" t="s">
        <v>3318</v>
      </c>
      <c r="AE15" s="9" t="s">
        <v>1056</v>
      </c>
      <c r="AF15" s="9" t="s">
        <v>3319</v>
      </c>
      <c r="AG15" s="9" t="s">
        <v>3319</v>
      </c>
      <c r="AP15" s="351">
        <v>4</v>
      </c>
      <c r="AR15" s="9" t="s">
        <v>3319</v>
      </c>
      <c r="AS15" s="9" t="s">
        <v>3319</v>
      </c>
      <c r="AT15" s="9" t="s">
        <v>3319</v>
      </c>
      <c r="AV15" s="15" t="s">
        <v>4058</v>
      </c>
      <c r="AX15" s="9" t="s">
        <v>736</v>
      </c>
      <c r="AZ15" s="9" t="s">
        <v>5255</v>
      </c>
      <c r="BA15" s="9" t="s">
        <v>5271</v>
      </c>
      <c r="BB15" s="9" t="s">
        <v>736</v>
      </c>
      <c r="BD15" s="15"/>
      <c r="BE15" s="15"/>
    </row>
    <row r="16" spans="1:58" x14ac:dyDescent="0.25">
      <c r="A16" s="15" t="s">
        <v>5339</v>
      </c>
      <c r="B16" s="15" t="s">
        <v>5373</v>
      </c>
      <c r="C16" s="15" t="s">
        <v>5373</v>
      </c>
      <c r="D16" s="15" t="s">
        <v>5408</v>
      </c>
      <c r="E16" s="9">
        <v>59.99</v>
      </c>
      <c r="F16" s="26" t="s">
        <v>557</v>
      </c>
      <c r="G16" s="26">
        <v>105</v>
      </c>
      <c r="H16" s="9" t="s">
        <v>5221</v>
      </c>
      <c r="I16" s="15" t="s">
        <v>742</v>
      </c>
      <c r="J16" s="9" t="s">
        <v>5221</v>
      </c>
      <c r="K16" s="9" t="s">
        <v>110</v>
      </c>
      <c r="L16" s="9" t="s">
        <v>112</v>
      </c>
      <c r="M16" s="9" t="s">
        <v>196</v>
      </c>
      <c r="N16" s="9" t="s">
        <v>5373</v>
      </c>
      <c r="O16" s="9" t="s">
        <v>5408</v>
      </c>
      <c r="P16" s="9" t="s">
        <v>737</v>
      </c>
      <c r="Q16" s="9" t="s">
        <v>737</v>
      </c>
      <c r="R16" s="9" t="s">
        <v>3362</v>
      </c>
      <c r="S16" s="9" t="s">
        <v>3362</v>
      </c>
      <c r="T16" s="9" t="s">
        <v>736</v>
      </c>
      <c r="U16" s="9" t="s">
        <v>735</v>
      </c>
      <c r="V16" s="9" t="s">
        <v>736</v>
      </c>
      <c r="W16" s="9">
        <v>1</v>
      </c>
      <c r="X16" s="9" t="s">
        <v>736</v>
      </c>
      <c r="Y16" s="9" t="s">
        <v>736</v>
      </c>
      <c r="Z16" s="15" t="s">
        <v>4058</v>
      </c>
      <c r="AA16" s="9">
        <v>0</v>
      </c>
      <c r="AB16" s="9" t="s">
        <v>290</v>
      </c>
      <c r="AC16" s="9" t="s">
        <v>3317</v>
      </c>
      <c r="AD16" s="9" t="s">
        <v>3318</v>
      </c>
      <c r="AE16" s="9" t="s">
        <v>1056</v>
      </c>
      <c r="AF16" s="9" t="s">
        <v>3319</v>
      </c>
      <c r="AG16" s="9" t="s">
        <v>3319</v>
      </c>
      <c r="AP16" s="351">
        <v>3</v>
      </c>
      <c r="AR16" s="9" t="s">
        <v>3319</v>
      </c>
      <c r="AS16" s="9" t="s">
        <v>3319</v>
      </c>
      <c r="AT16" s="9" t="s">
        <v>3319</v>
      </c>
      <c r="AV16" s="15" t="s">
        <v>4058</v>
      </c>
      <c r="AX16" s="9" t="s">
        <v>736</v>
      </c>
      <c r="AZ16" s="9" t="s">
        <v>5255</v>
      </c>
      <c r="BA16" s="9" t="s">
        <v>5271</v>
      </c>
      <c r="BB16" s="9" t="s">
        <v>736</v>
      </c>
      <c r="BD16" s="15"/>
      <c r="BE16" s="15"/>
    </row>
    <row r="17" spans="1:57" x14ac:dyDescent="0.25">
      <c r="A17" s="15" t="s">
        <v>5337</v>
      </c>
      <c r="B17" s="15" t="s">
        <v>5374</v>
      </c>
      <c r="C17" s="15" t="s">
        <v>5374</v>
      </c>
      <c r="D17" s="15" t="s">
        <v>5409</v>
      </c>
      <c r="E17" s="9">
        <v>49.99</v>
      </c>
      <c r="F17" s="26" t="s">
        <v>557</v>
      </c>
      <c r="G17" s="3">
        <v>60</v>
      </c>
      <c r="H17" s="9" t="s">
        <v>5221</v>
      </c>
      <c r="I17" s="15" t="s">
        <v>742</v>
      </c>
      <c r="J17" s="9" t="s">
        <v>5221</v>
      </c>
      <c r="K17" s="9" t="s">
        <v>110</v>
      </c>
      <c r="L17" s="9" t="s">
        <v>111</v>
      </c>
      <c r="M17" s="9" t="s">
        <v>195</v>
      </c>
      <c r="N17" s="9" t="s">
        <v>5374</v>
      </c>
      <c r="O17" s="9" t="s">
        <v>5409</v>
      </c>
      <c r="P17" s="9" t="s">
        <v>737</v>
      </c>
      <c r="Q17" s="9" t="s">
        <v>737</v>
      </c>
      <c r="R17" s="9" t="s">
        <v>3362</v>
      </c>
      <c r="S17" s="9" t="s">
        <v>3362</v>
      </c>
      <c r="T17" s="9" t="s">
        <v>736</v>
      </c>
      <c r="U17" s="9" t="s">
        <v>735</v>
      </c>
      <c r="V17" s="9" t="s">
        <v>736</v>
      </c>
      <c r="W17" s="9">
        <v>1</v>
      </c>
      <c r="X17" s="9" t="s">
        <v>736</v>
      </c>
      <c r="Y17" s="9" t="s">
        <v>736</v>
      </c>
      <c r="Z17" s="15" t="s">
        <v>3344</v>
      </c>
      <c r="AA17" s="9">
        <v>0</v>
      </c>
      <c r="AB17" s="9" t="s">
        <v>290</v>
      </c>
      <c r="AC17" s="9" t="s">
        <v>3317</v>
      </c>
      <c r="AD17" s="9" t="s">
        <v>3318</v>
      </c>
      <c r="AE17" s="9" t="s">
        <v>1056</v>
      </c>
      <c r="AF17" s="9" t="s">
        <v>3319</v>
      </c>
      <c r="AG17" s="9" t="s">
        <v>3319</v>
      </c>
      <c r="AP17" s="351">
        <v>3</v>
      </c>
      <c r="AR17" s="9" t="s">
        <v>3319</v>
      </c>
      <c r="AS17" s="9" t="s">
        <v>3319</v>
      </c>
      <c r="AT17" s="9" t="s">
        <v>3319</v>
      </c>
      <c r="AV17" s="15" t="s">
        <v>3344</v>
      </c>
      <c r="AX17" s="9" t="s">
        <v>736</v>
      </c>
      <c r="AZ17" s="9" t="s">
        <v>5255</v>
      </c>
      <c r="BA17" s="9" t="s">
        <v>5271</v>
      </c>
      <c r="BB17" s="9" t="s">
        <v>736</v>
      </c>
      <c r="BD17" s="15"/>
      <c r="BE17" s="15"/>
    </row>
    <row r="18" spans="1:57" x14ac:dyDescent="0.25">
      <c r="A18" s="15" t="s">
        <v>5338</v>
      </c>
      <c r="B18" s="15" t="s">
        <v>5375</v>
      </c>
      <c r="C18" s="15" t="s">
        <v>5375</v>
      </c>
      <c r="D18" s="15" t="s">
        <v>5410</v>
      </c>
      <c r="E18" s="9">
        <v>54.99</v>
      </c>
      <c r="F18" s="26" t="s">
        <v>557</v>
      </c>
      <c r="G18" s="26">
        <v>60</v>
      </c>
      <c r="H18" s="9" t="s">
        <v>5221</v>
      </c>
      <c r="I18" s="15" t="s">
        <v>742</v>
      </c>
      <c r="J18" s="9" t="s">
        <v>5221</v>
      </c>
      <c r="K18" s="9" t="s">
        <v>110</v>
      </c>
      <c r="L18" s="9" t="s">
        <v>111</v>
      </c>
      <c r="M18" s="9" t="s">
        <v>195</v>
      </c>
      <c r="N18" s="9" t="s">
        <v>5375</v>
      </c>
      <c r="O18" s="9" t="s">
        <v>5410</v>
      </c>
      <c r="P18" s="9" t="s">
        <v>737</v>
      </c>
      <c r="Q18" s="9" t="s">
        <v>737</v>
      </c>
      <c r="R18" s="9" t="s">
        <v>3362</v>
      </c>
      <c r="S18" s="9" t="s">
        <v>3362</v>
      </c>
      <c r="T18" s="9" t="s">
        <v>736</v>
      </c>
      <c r="U18" s="9" t="s">
        <v>735</v>
      </c>
      <c r="V18" s="9" t="s">
        <v>736</v>
      </c>
      <c r="W18" s="9">
        <v>1</v>
      </c>
      <c r="X18" s="9" t="s">
        <v>736</v>
      </c>
      <c r="Y18" s="9" t="s">
        <v>736</v>
      </c>
      <c r="Z18" s="15" t="s">
        <v>3343</v>
      </c>
      <c r="AA18" s="9">
        <v>0</v>
      </c>
      <c r="AB18" s="9" t="s">
        <v>290</v>
      </c>
      <c r="AC18" s="9" t="s">
        <v>3317</v>
      </c>
      <c r="AD18" s="9" t="s">
        <v>3318</v>
      </c>
      <c r="AE18" s="9" t="s">
        <v>1056</v>
      </c>
      <c r="AF18" s="9" t="s">
        <v>3319</v>
      </c>
      <c r="AG18" s="9" t="s">
        <v>3319</v>
      </c>
      <c r="AP18" s="351">
        <v>3</v>
      </c>
      <c r="AR18" s="9" t="s">
        <v>3319</v>
      </c>
      <c r="AS18" s="9" t="s">
        <v>3319</v>
      </c>
      <c r="AT18" s="9" t="s">
        <v>3319</v>
      </c>
      <c r="AV18" s="15" t="s">
        <v>3343</v>
      </c>
      <c r="AX18" s="9" t="s">
        <v>736</v>
      </c>
      <c r="AZ18" s="9" t="s">
        <v>5255</v>
      </c>
      <c r="BA18" s="9" t="s">
        <v>5271</v>
      </c>
      <c r="BB18" s="9" t="s">
        <v>736</v>
      </c>
      <c r="BD18" s="15"/>
      <c r="BE18" s="15"/>
    </row>
    <row r="19" spans="1:57" x14ac:dyDescent="0.25">
      <c r="A19" s="15" t="s">
        <v>5343</v>
      </c>
      <c r="B19" s="15" t="s">
        <v>5376</v>
      </c>
      <c r="C19" s="15" t="s">
        <v>5376</v>
      </c>
      <c r="D19" s="15" t="s">
        <v>5411</v>
      </c>
      <c r="E19" s="9">
        <v>59.99</v>
      </c>
      <c r="F19" s="26" t="s">
        <v>557</v>
      </c>
      <c r="G19" s="3">
        <v>105</v>
      </c>
      <c r="H19" s="9" t="s">
        <v>5221</v>
      </c>
      <c r="I19" s="15" t="s">
        <v>742</v>
      </c>
      <c r="J19" s="9" t="s">
        <v>5221</v>
      </c>
      <c r="K19" s="9" t="s">
        <v>110</v>
      </c>
      <c r="L19" s="9" t="s">
        <v>112</v>
      </c>
      <c r="M19" s="9" t="s">
        <v>196</v>
      </c>
      <c r="N19" s="9" t="s">
        <v>5376</v>
      </c>
      <c r="O19" s="9" t="s">
        <v>5411</v>
      </c>
      <c r="P19" s="9" t="s">
        <v>737</v>
      </c>
      <c r="Q19" s="9" t="s">
        <v>737</v>
      </c>
      <c r="R19" s="9" t="s">
        <v>3362</v>
      </c>
      <c r="S19" s="9" t="s">
        <v>3362</v>
      </c>
      <c r="T19" s="9" t="s">
        <v>736</v>
      </c>
      <c r="U19" s="9" t="s">
        <v>735</v>
      </c>
      <c r="V19" s="9" t="s">
        <v>736</v>
      </c>
      <c r="W19" s="9">
        <v>1</v>
      </c>
      <c r="X19" s="9" t="s">
        <v>736</v>
      </c>
      <c r="Y19" s="9" t="s">
        <v>736</v>
      </c>
      <c r="Z19" s="15" t="s">
        <v>4058</v>
      </c>
      <c r="AA19" s="9">
        <v>0</v>
      </c>
      <c r="AB19" s="9" t="s">
        <v>290</v>
      </c>
      <c r="AC19" s="9" t="s">
        <v>3317</v>
      </c>
      <c r="AD19" s="9" t="s">
        <v>3318</v>
      </c>
      <c r="AE19" s="9" t="s">
        <v>1056</v>
      </c>
      <c r="AF19" s="9" t="s">
        <v>3319</v>
      </c>
      <c r="AG19" s="9" t="s">
        <v>3319</v>
      </c>
      <c r="AP19" s="351">
        <v>2</v>
      </c>
      <c r="AR19" s="9" t="s">
        <v>3319</v>
      </c>
      <c r="AS19" s="9" t="s">
        <v>3319</v>
      </c>
      <c r="AT19" s="9" t="s">
        <v>3319</v>
      </c>
      <c r="AV19" s="15" t="s">
        <v>4058</v>
      </c>
      <c r="AX19" s="9" t="s">
        <v>736</v>
      </c>
      <c r="AZ19" s="9" t="s">
        <v>5255</v>
      </c>
      <c r="BA19" s="9" t="s">
        <v>5271</v>
      </c>
      <c r="BB19" s="9" t="s">
        <v>736</v>
      </c>
      <c r="BD19" s="15"/>
      <c r="BE19" s="15"/>
    </row>
    <row r="20" spans="1:57" x14ac:dyDescent="0.25">
      <c r="A20" s="15" t="s">
        <v>5341</v>
      </c>
      <c r="B20" s="15" t="s">
        <v>5377</v>
      </c>
      <c r="C20" s="15" t="s">
        <v>5377</v>
      </c>
      <c r="D20" s="15" t="s">
        <v>5412</v>
      </c>
      <c r="E20" s="9">
        <v>49.99</v>
      </c>
      <c r="F20" s="26" t="s">
        <v>557</v>
      </c>
      <c r="G20" s="26">
        <v>60</v>
      </c>
      <c r="H20" s="9" t="s">
        <v>5221</v>
      </c>
      <c r="I20" s="15" t="s">
        <v>742</v>
      </c>
      <c r="J20" s="9" t="s">
        <v>5221</v>
      </c>
      <c r="K20" s="9" t="s">
        <v>110</v>
      </c>
      <c r="L20" s="9" t="s">
        <v>111</v>
      </c>
      <c r="M20" s="9" t="s">
        <v>195</v>
      </c>
      <c r="N20" s="9" t="s">
        <v>5377</v>
      </c>
      <c r="O20" s="9" t="s">
        <v>5412</v>
      </c>
      <c r="P20" s="9" t="s">
        <v>737</v>
      </c>
      <c r="Q20" s="9" t="s">
        <v>737</v>
      </c>
      <c r="R20" s="9" t="s">
        <v>3362</v>
      </c>
      <c r="S20" s="9" t="s">
        <v>3362</v>
      </c>
      <c r="T20" s="9" t="s">
        <v>736</v>
      </c>
      <c r="U20" s="9" t="s">
        <v>735</v>
      </c>
      <c r="V20" s="9" t="s">
        <v>736</v>
      </c>
      <c r="W20" s="9">
        <v>1</v>
      </c>
      <c r="X20" s="9" t="s">
        <v>736</v>
      </c>
      <c r="Y20" s="9" t="s">
        <v>736</v>
      </c>
      <c r="Z20" s="15" t="s">
        <v>3344</v>
      </c>
      <c r="AA20" s="9">
        <v>0</v>
      </c>
      <c r="AB20" s="9" t="s">
        <v>290</v>
      </c>
      <c r="AC20" s="9" t="s">
        <v>3317</v>
      </c>
      <c r="AD20" s="9" t="s">
        <v>3318</v>
      </c>
      <c r="AE20" s="9" t="s">
        <v>1056</v>
      </c>
      <c r="AF20" s="9" t="s">
        <v>3319</v>
      </c>
      <c r="AG20" s="9" t="s">
        <v>3319</v>
      </c>
      <c r="AP20" s="351">
        <v>2</v>
      </c>
      <c r="AR20" s="9" t="s">
        <v>3319</v>
      </c>
      <c r="AS20" s="9" t="s">
        <v>3319</v>
      </c>
      <c r="AT20" s="9" t="s">
        <v>3319</v>
      </c>
      <c r="AV20" s="15" t="s">
        <v>3344</v>
      </c>
      <c r="AX20" s="9" t="s">
        <v>736</v>
      </c>
      <c r="AZ20" s="9" t="s">
        <v>5255</v>
      </c>
      <c r="BA20" s="9" t="s">
        <v>5271</v>
      </c>
      <c r="BB20" s="9" t="s">
        <v>736</v>
      </c>
      <c r="BD20" s="15"/>
      <c r="BE20" s="15"/>
    </row>
    <row r="21" spans="1:57" x14ac:dyDescent="0.25">
      <c r="A21" s="15" t="s">
        <v>5342</v>
      </c>
      <c r="B21" s="15" t="s">
        <v>5378</v>
      </c>
      <c r="C21" s="15" t="s">
        <v>5378</v>
      </c>
      <c r="D21" s="15" t="s">
        <v>5413</v>
      </c>
      <c r="E21" s="9">
        <v>54.99</v>
      </c>
      <c r="F21" s="26" t="s">
        <v>557</v>
      </c>
      <c r="G21" s="3">
        <v>60</v>
      </c>
      <c r="H21" s="9" t="s">
        <v>5221</v>
      </c>
      <c r="I21" s="15" t="s">
        <v>742</v>
      </c>
      <c r="J21" s="9" t="s">
        <v>5221</v>
      </c>
      <c r="K21" s="9" t="s">
        <v>110</v>
      </c>
      <c r="L21" s="9" t="s">
        <v>111</v>
      </c>
      <c r="M21" s="9" t="s">
        <v>195</v>
      </c>
      <c r="N21" s="9" t="s">
        <v>5378</v>
      </c>
      <c r="O21" s="9" t="s">
        <v>5413</v>
      </c>
      <c r="P21" s="9" t="s">
        <v>737</v>
      </c>
      <c r="Q21" s="9" t="s">
        <v>737</v>
      </c>
      <c r="R21" s="9" t="s">
        <v>3362</v>
      </c>
      <c r="S21" s="9" t="s">
        <v>3362</v>
      </c>
      <c r="T21" s="9" t="s">
        <v>736</v>
      </c>
      <c r="U21" s="9" t="s">
        <v>735</v>
      </c>
      <c r="V21" s="9" t="s">
        <v>736</v>
      </c>
      <c r="W21" s="9">
        <v>1</v>
      </c>
      <c r="X21" s="9" t="s">
        <v>736</v>
      </c>
      <c r="Y21" s="9" t="s">
        <v>736</v>
      </c>
      <c r="Z21" s="15" t="s">
        <v>3343</v>
      </c>
      <c r="AA21" s="9">
        <v>0</v>
      </c>
      <c r="AB21" s="9" t="s">
        <v>290</v>
      </c>
      <c r="AC21" s="9" t="s">
        <v>3317</v>
      </c>
      <c r="AD21" s="9" t="s">
        <v>3318</v>
      </c>
      <c r="AE21" s="9" t="s">
        <v>1056</v>
      </c>
      <c r="AF21" s="9" t="s">
        <v>3319</v>
      </c>
      <c r="AG21" s="9" t="s">
        <v>3319</v>
      </c>
      <c r="AP21" s="351">
        <v>2</v>
      </c>
      <c r="AR21" s="9" t="s">
        <v>3319</v>
      </c>
      <c r="AS21" s="9" t="s">
        <v>3319</v>
      </c>
      <c r="AT21" s="9" t="s">
        <v>3319</v>
      </c>
      <c r="AV21" s="15" t="s">
        <v>3343</v>
      </c>
      <c r="AX21" s="9" t="s">
        <v>736</v>
      </c>
      <c r="AZ21" s="9" t="s">
        <v>5255</v>
      </c>
      <c r="BA21" s="9" t="s">
        <v>5271</v>
      </c>
      <c r="BB21" s="9" t="s">
        <v>736</v>
      </c>
      <c r="BD21" s="15"/>
      <c r="BE21" s="15"/>
    </row>
    <row r="22" spans="1:57" x14ac:dyDescent="0.25">
      <c r="A22" s="15" t="s">
        <v>5340</v>
      </c>
      <c r="B22" s="15" t="s">
        <v>5379</v>
      </c>
      <c r="C22" s="15" t="s">
        <v>5379</v>
      </c>
      <c r="D22" s="15" t="s">
        <v>5414</v>
      </c>
      <c r="E22" s="9">
        <v>44.99</v>
      </c>
      <c r="F22" s="26" t="s">
        <v>557</v>
      </c>
      <c r="G22" s="26">
        <v>0</v>
      </c>
      <c r="H22" s="9" t="s">
        <v>5221</v>
      </c>
      <c r="I22" s="15" t="s">
        <v>742</v>
      </c>
      <c r="J22" s="9" t="s">
        <v>5221</v>
      </c>
      <c r="K22" s="9" t="s">
        <v>110</v>
      </c>
      <c r="L22" s="9" t="s">
        <v>109</v>
      </c>
      <c r="M22" s="9" t="s">
        <v>194</v>
      </c>
      <c r="N22" s="9" t="s">
        <v>5379</v>
      </c>
      <c r="O22" s="9" t="s">
        <v>5414</v>
      </c>
      <c r="P22" s="9" t="s">
        <v>737</v>
      </c>
      <c r="Q22" s="9" t="s">
        <v>737</v>
      </c>
      <c r="R22" s="9" t="s">
        <v>3362</v>
      </c>
      <c r="S22" s="9" t="s">
        <v>3362</v>
      </c>
      <c r="T22" s="9" t="s">
        <v>736</v>
      </c>
      <c r="U22" s="9" t="s">
        <v>735</v>
      </c>
      <c r="V22" s="9" t="s">
        <v>736</v>
      </c>
      <c r="W22" s="9">
        <v>1</v>
      </c>
      <c r="X22" s="9" t="s">
        <v>736</v>
      </c>
      <c r="Y22" s="9" t="s">
        <v>736</v>
      </c>
      <c r="Z22" s="15" t="s">
        <v>3347</v>
      </c>
      <c r="AA22" s="9">
        <v>0</v>
      </c>
      <c r="AB22" s="9" t="s">
        <v>290</v>
      </c>
      <c r="AC22" s="9" t="s">
        <v>3317</v>
      </c>
      <c r="AD22" s="9" t="s">
        <v>3318</v>
      </c>
      <c r="AE22" s="9" t="s">
        <v>1056</v>
      </c>
      <c r="AF22" s="9" t="s">
        <v>3319</v>
      </c>
      <c r="AG22" s="9" t="s">
        <v>3319</v>
      </c>
      <c r="AP22" s="351">
        <v>2</v>
      </c>
      <c r="AR22" s="9" t="s">
        <v>3319</v>
      </c>
      <c r="AS22" s="9" t="s">
        <v>3319</v>
      </c>
      <c r="AT22" s="9" t="s">
        <v>3319</v>
      </c>
      <c r="AV22" s="15" t="s">
        <v>3347</v>
      </c>
      <c r="AX22" s="9" t="s">
        <v>736</v>
      </c>
      <c r="AZ22" s="9" t="s">
        <v>5255</v>
      </c>
      <c r="BA22" s="9" t="s">
        <v>5271</v>
      </c>
      <c r="BB22" s="9" t="s">
        <v>736</v>
      </c>
      <c r="BD22" s="15"/>
      <c r="BE22" s="15"/>
    </row>
    <row r="23" spans="1:57" x14ac:dyDescent="0.25">
      <c r="A23" s="15" t="s">
        <v>5344</v>
      </c>
      <c r="B23" s="15" t="s">
        <v>5380</v>
      </c>
      <c r="C23" s="15" t="s">
        <v>5380</v>
      </c>
      <c r="D23" s="15" t="s">
        <v>5415</v>
      </c>
      <c r="E23" s="9">
        <v>69.989999999999995</v>
      </c>
      <c r="F23" s="26" t="s">
        <v>557</v>
      </c>
      <c r="G23" s="3">
        <v>135</v>
      </c>
      <c r="H23" s="9" t="s">
        <v>5221</v>
      </c>
      <c r="I23" s="15" t="s">
        <v>742</v>
      </c>
      <c r="J23" s="9" t="s">
        <v>5221</v>
      </c>
      <c r="K23" s="9" t="s">
        <v>3053</v>
      </c>
      <c r="L23" s="9" t="s">
        <v>3040</v>
      </c>
      <c r="M23" s="9" t="s">
        <v>3043</v>
      </c>
      <c r="N23" s="9" t="s">
        <v>5380</v>
      </c>
      <c r="O23" s="9" t="s">
        <v>5415</v>
      </c>
      <c r="P23" s="9" t="s">
        <v>737</v>
      </c>
      <c r="Q23" s="9" t="s">
        <v>737</v>
      </c>
      <c r="R23" s="9" t="s">
        <v>3362</v>
      </c>
      <c r="S23" s="9" t="s">
        <v>3362</v>
      </c>
      <c r="T23" s="9" t="s">
        <v>736</v>
      </c>
      <c r="U23" s="9" t="s">
        <v>735</v>
      </c>
      <c r="V23" s="9" t="s">
        <v>736</v>
      </c>
      <c r="W23" s="9">
        <v>1</v>
      </c>
      <c r="X23" s="9" t="s">
        <v>736</v>
      </c>
      <c r="Y23" s="9" t="s">
        <v>736</v>
      </c>
      <c r="Z23" s="15" t="s">
        <v>4056</v>
      </c>
      <c r="AA23" s="9">
        <v>0</v>
      </c>
      <c r="AB23" s="9" t="s">
        <v>290</v>
      </c>
      <c r="AC23" s="9" t="s">
        <v>3317</v>
      </c>
      <c r="AD23" s="9" t="s">
        <v>3318</v>
      </c>
      <c r="AE23" s="9" t="s">
        <v>1056</v>
      </c>
      <c r="AF23" s="9" t="s">
        <v>3319</v>
      </c>
      <c r="AG23" s="9" t="s">
        <v>3319</v>
      </c>
      <c r="AP23" s="351">
        <v>5</v>
      </c>
      <c r="AR23" s="9" t="s">
        <v>3319</v>
      </c>
      <c r="AS23" s="9" t="s">
        <v>3319</v>
      </c>
      <c r="AT23" s="9" t="s">
        <v>3319</v>
      </c>
      <c r="AV23" s="15" t="s">
        <v>4056</v>
      </c>
      <c r="AX23" s="9" t="s">
        <v>736</v>
      </c>
      <c r="AZ23" s="9" t="s">
        <v>5255</v>
      </c>
      <c r="BA23" s="9" t="s">
        <v>5256</v>
      </c>
      <c r="BB23" s="9" t="s">
        <v>736</v>
      </c>
      <c r="BD23" s="15"/>
      <c r="BE23" s="15"/>
    </row>
    <row r="24" spans="1:57" x14ac:dyDescent="0.25">
      <c r="A24" s="15" t="s">
        <v>5348</v>
      </c>
      <c r="B24" s="15" t="s">
        <v>5381</v>
      </c>
      <c r="C24" s="15" t="s">
        <v>5381</v>
      </c>
      <c r="D24" s="15" t="s">
        <v>5416</v>
      </c>
      <c r="E24" s="9">
        <v>54.99</v>
      </c>
      <c r="F24" s="26" t="s">
        <v>557</v>
      </c>
      <c r="G24" s="26">
        <v>75</v>
      </c>
      <c r="H24" s="9" t="s">
        <v>5221</v>
      </c>
      <c r="I24" s="15" t="s">
        <v>742</v>
      </c>
      <c r="J24" s="9" t="s">
        <v>5221</v>
      </c>
      <c r="K24" s="9" t="s">
        <v>3053</v>
      </c>
      <c r="L24" s="9" t="s">
        <v>3039</v>
      </c>
      <c r="M24" s="9" t="s">
        <v>3042</v>
      </c>
      <c r="N24" s="9" t="s">
        <v>5381</v>
      </c>
      <c r="O24" s="9" t="s">
        <v>5416</v>
      </c>
      <c r="P24" s="9" t="s">
        <v>737</v>
      </c>
      <c r="Q24" s="9" t="s">
        <v>737</v>
      </c>
      <c r="R24" s="9" t="s">
        <v>3362</v>
      </c>
      <c r="S24" s="9" t="s">
        <v>3362</v>
      </c>
      <c r="T24" s="9" t="s">
        <v>736</v>
      </c>
      <c r="U24" s="9" t="s">
        <v>735</v>
      </c>
      <c r="V24" s="9" t="s">
        <v>736</v>
      </c>
      <c r="W24" s="9">
        <v>1</v>
      </c>
      <c r="X24" s="9" t="s">
        <v>736</v>
      </c>
      <c r="Y24" s="9" t="s">
        <v>736</v>
      </c>
      <c r="Z24" s="15" t="s">
        <v>4062</v>
      </c>
      <c r="AA24" s="9">
        <v>0</v>
      </c>
      <c r="AB24" s="9" t="s">
        <v>290</v>
      </c>
      <c r="AC24" s="9" t="s">
        <v>3317</v>
      </c>
      <c r="AD24" s="9" t="s">
        <v>3318</v>
      </c>
      <c r="AE24" s="9" t="s">
        <v>1056</v>
      </c>
      <c r="AF24" s="9" t="s">
        <v>3319</v>
      </c>
      <c r="AG24" s="9" t="s">
        <v>3319</v>
      </c>
      <c r="AP24" s="351">
        <v>3</v>
      </c>
      <c r="AR24" s="9" t="s">
        <v>3319</v>
      </c>
      <c r="AS24" s="9" t="s">
        <v>3319</v>
      </c>
      <c r="AT24" s="9" t="s">
        <v>3319</v>
      </c>
      <c r="AV24" s="15" t="s">
        <v>4062</v>
      </c>
      <c r="AX24" s="9" t="s">
        <v>736</v>
      </c>
      <c r="AZ24" s="9" t="s">
        <v>5255</v>
      </c>
      <c r="BA24" s="9" t="s">
        <v>5256</v>
      </c>
      <c r="BB24" s="9" t="s">
        <v>736</v>
      </c>
      <c r="BD24" s="15"/>
      <c r="BE24" s="15"/>
    </row>
    <row r="25" spans="1:57" x14ac:dyDescent="0.25">
      <c r="A25" s="15" t="s">
        <v>5347</v>
      </c>
      <c r="B25" s="15" t="s">
        <v>5382</v>
      </c>
      <c r="C25" s="15" t="s">
        <v>5382</v>
      </c>
      <c r="D25" s="15" t="s">
        <v>5417</v>
      </c>
      <c r="E25" s="9">
        <v>49.99</v>
      </c>
      <c r="F25" s="26" t="s">
        <v>557</v>
      </c>
      <c r="G25" s="3">
        <v>75</v>
      </c>
      <c r="H25" s="9" t="s">
        <v>5221</v>
      </c>
      <c r="I25" s="15" t="s">
        <v>742</v>
      </c>
      <c r="J25" s="9" t="s">
        <v>5221</v>
      </c>
      <c r="K25" s="9" t="s">
        <v>3053</v>
      </c>
      <c r="L25" s="9" t="s">
        <v>3039</v>
      </c>
      <c r="M25" s="9" t="s">
        <v>3042</v>
      </c>
      <c r="N25" s="9" t="s">
        <v>5382</v>
      </c>
      <c r="O25" s="9" t="s">
        <v>5417</v>
      </c>
      <c r="P25" s="9" t="s">
        <v>737</v>
      </c>
      <c r="Q25" s="9" t="s">
        <v>737</v>
      </c>
      <c r="R25" s="9" t="s">
        <v>3362</v>
      </c>
      <c r="S25" s="9" t="s">
        <v>3362</v>
      </c>
      <c r="T25" s="9" t="s">
        <v>736</v>
      </c>
      <c r="U25" s="9" t="s">
        <v>735</v>
      </c>
      <c r="V25" s="9" t="s">
        <v>736</v>
      </c>
      <c r="W25" s="9">
        <v>1</v>
      </c>
      <c r="X25" s="9" t="s">
        <v>736</v>
      </c>
      <c r="Y25" s="9" t="s">
        <v>736</v>
      </c>
      <c r="Z25" s="15" t="s">
        <v>3087</v>
      </c>
      <c r="AA25" s="9">
        <v>0</v>
      </c>
      <c r="AB25" s="9" t="s">
        <v>290</v>
      </c>
      <c r="AC25" s="9" t="s">
        <v>3317</v>
      </c>
      <c r="AD25" s="9" t="s">
        <v>3318</v>
      </c>
      <c r="AE25" s="9" t="s">
        <v>1056</v>
      </c>
      <c r="AF25" s="9" t="s">
        <v>3319</v>
      </c>
      <c r="AG25" s="9" t="s">
        <v>3319</v>
      </c>
      <c r="AP25" s="351">
        <v>3</v>
      </c>
      <c r="AR25" s="9" t="s">
        <v>3319</v>
      </c>
      <c r="AS25" s="9" t="s">
        <v>3319</v>
      </c>
      <c r="AT25" s="9" t="s">
        <v>3319</v>
      </c>
      <c r="AV25" s="15" t="s">
        <v>3087</v>
      </c>
      <c r="AX25" s="9" t="s">
        <v>736</v>
      </c>
      <c r="AZ25" s="9" t="s">
        <v>5255</v>
      </c>
      <c r="BA25" s="9" t="s">
        <v>5256</v>
      </c>
      <c r="BB25" s="9" t="s">
        <v>736</v>
      </c>
      <c r="BD25" s="15"/>
      <c r="BE25" s="15"/>
    </row>
    <row r="26" spans="1:57" x14ac:dyDescent="0.25">
      <c r="A26" s="15" t="s">
        <v>5353</v>
      </c>
      <c r="B26" s="15" t="s">
        <v>5383</v>
      </c>
      <c r="C26" s="15" t="s">
        <v>5383</v>
      </c>
      <c r="D26" s="15" t="s">
        <v>5418</v>
      </c>
      <c r="E26" s="9">
        <v>69.989999999999995</v>
      </c>
      <c r="F26" s="26" t="s">
        <v>557</v>
      </c>
      <c r="G26" s="26">
        <v>105</v>
      </c>
      <c r="H26" s="9" t="s">
        <v>5221</v>
      </c>
      <c r="I26" s="15" t="s">
        <v>742</v>
      </c>
      <c r="J26" s="9" t="s">
        <v>5221</v>
      </c>
      <c r="K26" s="9" t="s">
        <v>3053</v>
      </c>
      <c r="L26" s="9" t="s">
        <v>3040</v>
      </c>
      <c r="M26" s="9" t="s">
        <v>3043</v>
      </c>
      <c r="N26" s="9" t="s">
        <v>5383</v>
      </c>
      <c r="O26" s="9" t="s">
        <v>5418</v>
      </c>
      <c r="P26" s="9" t="s">
        <v>737</v>
      </c>
      <c r="Q26" s="9" t="s">
        <v>737</v>
      </c>
      <c r="R26" s="9" t="s">
        <v>3362</v>
      </c>
      <c r="S26" s="9" t="s">
        <v>3362</v>
      </c>
      <c r="T26" s="9" t="s">
        <v>736</v>
      </c>
      <c r="U26" s="9" t="s">
        <v>735</v>
      </c>
      <c r="V26" s="9" t="s">
        <v>736</v>
      </c>
      <c r="W26" s="9">
        <v>1</v>
      </c>
      <c r="X26" s="9" t="s">
        <v>736</v>
      </c>
      <c r="Y26" s="9" t="s">
        <v>736</v>
      </c>
      <c r="Z26" s="15" t="s">
        <v>4060</v>
      </c>
      <c r="AA26" s="9">
        <v>0</v>
      </c>
      <c r="AB26" s="9" t="s">
        <v>290</v>
      </c>
      <c r="AC26" s="9" t="s">
        <v>3317</v>
      </c>
      <c r="AD26" s="9" t="s">
        <v>3318</v>
      </c>
      <c r="AE26" s="9" t="s">
        <v>1056</v>
      </c>
      <c r="AF26" s="9" t="s">
        <v>3319</v>
      </c>
      <c r="AG26" s="9" t="s">
        <v>3319</v>
      </c>
      <c r="AP26" s="351">
        <v>5</v>
      </c>
      <c r="AR26" s="9" t="s">
        <v>3319</v>
      </c>
      <c r="AS26" s="9" t="s">
        <v>3319</v>
      </c>
      <c r="AT26" s="9" t="s">
        <v>3319</v>
      </c>
      <c r="AV26" s="15" t="s">
        <v>4060</v>
      </c>
      <c r="AX26" s="9" t="s">
        <v>736</v>
      </c>
      <c r="AZ26" s="9" t="s">
        <v>5255</v>
      </c>
      <c r="BA26" s="9" t="s">
        <v>5256</v>
      </c>
      <c r="BB26" s="9" t="s">
        <v>736</v>
      </c>
      <c r="BD26" s="15"/>
      <c r="BE26" s="15"/>
    </row>
    <row r="27" spans="1:57" x14ac:dyDescent="0.25">
      <c r="A27" s="15" t="s">
        <v>5357</v>
      </c>
      <c r="B27" s="15" t="s">
        <v>5384</v>
      </c>
      <c r="C27" s="15" t="s">
        <v>5384</v>
      </c>
      <c r="D27" s="15" t="s">
        <v>5419</v>
      </c>
      <c r="E27" s="9">
        <v>54.99</v>
      </c>
      <c r="F27" s="26" t="s">
        <v>557</v>
      </c>
      <c r="G27" s="3">
        <v>60</v>
      </c>
      <c r="H27" s="9" t="s">
        <v>5221</v>
      </c>
      <c r="I27" s="15" t="s">
        <v>742</v>
      </c>
      <c r="J27" s="9" t="s">
        <v>5221</v>
      </c>
      <c r="K27" s="9" t="s">
        <v>3053</v>
      </c>
      <c r="L27" s="9" t="s">
        <v>3039</v>
      </c>
      <c r="M27" s="9" t="s">
        <v>3042</v>
      </c>
      <c r="N27" s="9" t="s">
        <v>5384</v>
      </c>
      <c r="O27" s="9" t="s">
        <v>5419</v>
      </c>
      <c r="P27" s="9" t="s">
        <v>737</v>
      </c>
      <c r="Q27" s="9" t="s">
        <v>737</v>
      </c>
      <c r="R27" s="9" t="s">
        <v>3362</v>
      </c>
      <c r="S27" s="9" t="s">
        <v>3362</v>
      </c>
      <c r="T27" s="9" t="s">
        <v>736</v>
      </c>
      <c r="U27" s="9" t="s">
        <v>735</v>
      </c>
      <c r="V27" s="9" t="s">
        <v>736</v>
      </c>
      <c r="W27" s="9">
        <v>1</v>
      </c>
      <c r="X27" s="9" t="s">
        <v>736</v>
      </c>
      <c r="Y27" s="9" t="s">
        <v>736</v>
      </c>
      <c r="Z27" s="15" t="s">
        <v>4063</v>
      </c>
      <c r="AA27" s="9">
        <v>0</v>
      </c>
      <c r="AB27" s="9" t="s">
        <v>290</v>
      </c>
      <c r="AC27" s="9" t="s">
        <v>3317</v>
      </c>
      <c r="AD27" s="9" t="s">
        <v>3318</v>
      </c>
      <c r="AE27" s="9" t="s">
        <v>1056</v>
      </c>
      <c r="AF27" s="9" t="s">
        <v>3319</v>
      </c>
      <c r="AG27" s="9" t="s">
        <v>3319</v>
      </c>
      <c r="AP27" s="351">
        <v>3</v>
      </c>
      <c r="AR27" s="9" t="s">
        <v>3319</v>
      </c>
      <c r="AS27" s="9" t="s">
        <v>3319</v>
      </c>
      <c r="AT27" s="9" t="s">
        <v>3319</v>
      </c>
      <c r="AV27" s="15" t="s">
        <v>4063</v>
      </c>
      <c r="AX27" s="9" t="s">
        <v>736</v>
      </c>
      <c r="AZ27" s="9" t="s">
        <v>5255</v>
      </c>
      <c r="BA27" s="9" t="s">
        <v>5271</v>
      </c>
      <c r="BB27" s="9" t="s">
        <v>736</v>
      </c>
      <c r="BD27" s="15"/>
      <c r="BE27" s="15"/>
    </row>
    <row r="28" spans="1:57" x14ac:dyDescent="0.25">
      <c r="A28" s="15" t="s">
        <v>5356</v>
      </c>
      <c r="B28" s="15" t="s">
        <v>5385</v>
      </c>
      <c r="C28" s="15" t="s">
        <v>5385</v>
      </c>
      <c r="D28" s="15" t="s">
        <v>5420</v>
      </c>
      <c r="E28" s="9">
        <v>69.989999999999995</v>
      </c>
      <c r="F28" s="26" t="s">
        <v>557</v>
      </c>
      <c r="G28" s="26">
        <v>150</v>
      </c>
      <c r="H28" s="9" t="s">
        <v>5221</v>
      </c>
      <c r="I28" s="15" t="s">
        <v>742</v>
      </c>
      <c r="J28" s="9" t="s">
        <v>5221</v>
      </c>
      <c r="K28" s="9" t="s">
        <v>3053</v>
      </c>
      <c r="L28" s="9" t="s">
        <v>3040</v>
      </c>
      <c r="M28" s="9" t="s">
        <v>3043</v>
      </c>
      <c r="N28" s="9" t="s">
        <v>5385</v>
      </c>
      <c r="O28" s="9" t="s">
        <v>5420</v>
      </c>
      <c r="P28" s="9" t="s">
        <v>737</v>
      </c>
      <c r="Q28" s="9" t="s">
        <v>737</v>
      </c>
      <c r="R28" s="9" t="s">
        <v>3362</v>
      </c>
      <c r="S28" s="9" t="s">
        <v>3362</v>
      </c>
      <c r="T28" s="9" t="s">
        <v>736</v>
      </c>
      <c r="U28" s="9" t="s">
        <v>735</v>
      </c>
      <c r="V28" s="9" t="s">
        <v>736</v>
      </c>
      <c r="W28" s="9">
        <v>1</v>
      </c>
      <c r="X28" s="9" t="s">
        <v>736</v>
      </c>
      <c r="Y28" s="9" t="s">
        <v>736</v>
      </c>
      <c r="Z28" s="15" t="s">
        <v>4060</v>
      </c>
      <c r="AA28" s="9">
        <v>0</v>
      </c>
      <c r="AB28" s="9" t="s">
        <v>290</v>
      </c>
      <c r="AC28" s="9" t="s">
        <v>3317</v>
      </c>
      <c r="AD28" s="9" t="s">
        <v>3318</v>
      </c>
      <c r="AE28" s="9" t="s">
        <v>1056</v>
      </c>
      <c r="AF28" s="9" t="s">
        <v>3319</v>
      </c>
      <c r="AG28" s="9" t="s">
        <v>3319</v>
      </c>
      <c r="AP28" s="351">
        <v>3</v>
      </c>
      <c r="AR28" s="9" t="s">
        <v>3319</v>
      </c>
      <c r="AS28" s="9" t="s">
        <v>3319</v>
      </c>
      <c r="AT28" s="9" t="s">
        <v>3319</v>
      </c>
      <c r="AV28" s="15" t="s">
        <v>4060</v>
      </c>
      <c r="AX28" s="9" t="s">
        <v>736</v>
      </c>
      <c r="AZ28" s="9" t="s">
        <v>5255</v>
      </c>
      <c r="BA28" s="9" t="s">
        <v>5256</v>
      </c>
      <c r="BB28" s="9" t="s">
        <v>736</v>
      </c>
      <c r="BD28" s="15"/>
      <c r="BE28" s="15"/>
    </row>
    <row r="29" spans="1:57" x14ac:dyDescent="0.25">
      <c r="A29" s="15" t="s">
        <v>5358</v>
      </c>
      <c r="B29" s="15" t="s">
        <v>5386</v>
      </c>
      <c r="C29" s="15" t="s">
        <v>5386</v>
      </c>
      <c r="D29" s="15" t="s">
        <v>5421</v>
      </c>
      <c r="E29" s="9">
        <v>49.99</v>
      </c>
      <c r="F29" s="26" t="s">
        <v>557</v>
      </c>
      <c r="G29" s="3">
        <v>60</v>
      </c>
      <c r="H29" s="9" t="s">
        <v>5221</v>
      </c>
      <c r="I29" s="15" t="s">
        <v>742</v>
      </c>
      <c r="J29" s="9" t="s">
        <v>5221</v>
      </c>
      <c r="K29" s="9" t="s">
        <v>3053</v>
      </c>
      <c r="L29" s="9" t="s">
        <v>3039</v>
      </c>
      <c r="M29" s="9" t="s">
        <v>3042</v>
      </c>
      <c r="N29" s="9" t="s">
        <v>5386</v>
      </c>
      <c r="O29" s="9" t="s">
        <v>5421</v>
      </c>
      <c r="P29" s="9" t="s">
        <v>737</v>
      </c>
      <c r="Q29" s="9" t="s">
        <v>737</v>
      </c>
      <c r="R29" s="9" t="s">
        <v>3362</v>
      </c>
      <c r="S29" s="9" t="s">
        <v>3362</v>
      </c>
      <c r="T29" s="9" t="s">
        <v>736</v>
      </c>
      <c r="U29" s="9" t="s">
        <v>735</v>
      </c>
      <c r="V29" s="9" t="s">
        <v>736</v>
      </c>
      <c r="W29" s="9">
        <v>1</v>
      </c>
      <c r="X29" s="9" t="s">
        <v>736</v>
      </c>
      <c r="Y29" s="9" t="s">
        <v>736</v>
      </c>
      <c r="Z29" s="15" t="s">
        <v>3085</v>
      </c>
      <c r="AA29" s="9">
        <v>0</v>
      </c>
      <c r="AB29" s="9" t="s">
        <v>290</v>
      </c>
      <c r="AC29" s="9" t="s">
        <v>3317</v>
      </c>
      <c r="AD29" s="9" t="s">
        <v>3318</v>
      </c>
      <c r="AE29" s="9" t="s">
        <v>1056</v>
      </c>
      <c r="AF29" s="9" t="s">
        <v>3319</v>
      </c>
      <c r="AG29" s="9" t="s">
        <v>3319</v>
      </c>
      <c r="AP29" s="351">
        <v>3</v>
      </c>
      <c r="AR29" s="9" t="s">
        <v>3319</v>
      </c>
      <c r="AS29" s="9" t="s">
        <v>3319</v>
      </c>
      <c r="AT29" s="9" t="s">
        <v>3319</v>
      </c>
      <c r="AV29" s="15" t="s">
        <v>3085</v>
      </c>
      <c r="AX29" s="9" t="s">
        <v>736</v>
      </c>
      <c r="AZ29" s="9" t="s">
        <v>5255</v>
      </c>
      <c r="BA29" s="9" t="s">
        <v>5271</v>
      </c>
      <c r="BB29" s="9" t="s">
        <v>736</v>
      </c>
      <c r="BD29" s="15"/>
      <c r="BE29" s="15"/>
    </row>
    <row r="30" spans="1:57" x14ac:dyDescent="0.25">
      <c r="A30" s="15" t="s">
        <v>5345</v>
      </c>
      <c r="B30" s="15" t="s">
        <v>5387</v>
      </c>
      <c r="C30" s="15" t="s">
        <v>5387</v>
      </c>
      <c r="D30" s="15" t="s">
        <v>5422</v>
      </c>
      <c r="E30" s="9">
        <v>54.99</v>
      </c>
      <c r="F30" s="26" t="s">
        <v>557</v>
      </c>
      <c r="G30" s="26">
        <v>0</v>
      </c>
      <c r="H30" s="9" t="s">
        <v>5221</v>
      </c>
      <c r="I30" s="15" t="s">
        <v>742</v>
      </c>
      <c r="J30" s="9" t="s">
        <v>5221</v>
      </c>
      <c r="K30" s="9" t="s">
        <v>3053</v>
      </c>
      <c r="L30" s="9" t="s">
        <v>3039</v>
      </c>
      <c r="M30" s="9" t="s">
        <v>3042</v>
      </c>
      <c r="N30" s="9" t="s">
        <v>5387</v>
      </c>
      <c r="O30" s="9" t="s">
        <v>5422</v>
      </c>
      <c r="P30" s="9" t="s">
        <v>737</v>
      </c>
      <c r="Q30" s="9" t="s">
        <v>737</v>
      </c>
      <c r="R30" s="9" t="s">
        <v>3362</v>
      </c>
      <c r="S30" s="9" t="s">
        <v>3362</v>
      </c>
      <c r="T30" s="9" t="s">
        <v>736</v>
      </c>
      <c r="U30" s="9" t="s">
        <v>735</v>
      </c>
      <c r="V30" s="9" t="s">
        <v>736</v>
      </c>
      <c r="W30" s="9">
        <v>1</v>
      </c>
      <c r="X30" s="9" t="s">
        <v>736</v>
      </c>
      <c r="Y30" s="9" t="s">
        <v>736</v>
      </c>
      <c r="Z30" s="15" t="s">
        <v>4062</v>
      </c>
      <c r="AA30" s="9">
        <v>0</v>
      </c>
      <c r="AB30" s="9" t="s">
        <v>290</v>
      </c>
      <c r="AC30" s="9" t="s">
        <v>3317</v>
      </c>
      <c r="AD30" s="9" t="s">
        <v>3318</v>
      </c>
      <c r="AE30" s="9" t="s">
        <v>1056</v>
      </c>
      <c r="AF30" s="9" t="s">
        <v>3319</v>
      </c>
      <c r="AG30" s="9" t="s">
        <v>3319</v>
      </c>
      <c r="AP30" s="26">
        <v>4</v>
      </c>
      <c r="AR30" s="9" t="s">
        <v>3319</v>
      </c>
      <c r="AS30" s="9" t="s">
        <v>3319</v>
      </c>
      <c r="AT30" s="9" t="s">
        <v>3319</v>
      </c>
      <c r="AV30" s="15" t="s">
        <v>4062</v>
      </c>
      <c r="AX30" s="9" t="s">
        <v>736</v>
      </c>
      <c r="AZ30" s="9" t="s">
        <v>5255</v>
      </c>
      <c r="BA30" s="9" t="s">
        <v>5256</v>
      </c>
      <c r="BB30" s="9" t="s">
        <v>736</v>
      </c>
      <c r="BD30" s="15"/>
      <c r="BE30" s="15"/>
    </row>
    <row r="31" spans="1:57" x14ac:dyDescent="0.25">
      <c r="A31" s="15" t="s">
        <v>5346</v>
      </c>
      <c r="B31" s="15" t="s">
        <v>5388</v>
      </c>
      <c r="C31" s="15" t="s">
        <v>5388</v>
      </c>
      <c r="D31" s="15" t="s">
        <v>5423</v>
      </c>
      <c r="E31" s="9">
        <v>69.989999999999995</v>
      </c>
      <c r="F31" s="26" t="s">
        <v>557</v>
      </c>
      <c r="G31" s="3">
        <v>135</v>
      </c>
      <c r="H31" s="9" t="s">
        <v>5221</v>
      </c>
      <c r="I31" s="15" t="s">
        <v>742</v>
      </c>
      <c r="J31" s="9" t="s">
        <v>5221</v>
      </c>
      <c r="K31" s="9" t="s">
        <v>3053</v>
      </c>
      <c r="L31" s="9" t="s">
        <v>3040</v>
      </c>
      <c r="M31" s="9" t="s">
        <v>3043</v>
      </c>
      <c r="N31" s="9" t="s">
        <v>5388</v>
      </c>
      <c r="O31" s="9" t="s">
        <v>5423</v>
      </c>
      <c r="P31" s="9" t="s">
        <v>737</v>
      </c>
      <c r="Q31" s="9" t="s">
        <v>737</v>
      </c>
      <c r="R31" s="9" t="s">
        <v>3362</v>
      </c>
      <c r="S31" s="9" t="s">
        <v>3362</v>
      </c>
      <c r="T31" s="9" t="s">
        <v>736</v>
      </c>
      <c r="U31" s="9" t="s">
        <v>735</v>
      </c>
      <c r="V31" s="9" t="s">
        <v>736</v>
      </c>
      <c r="W31" s="9">
        <v>1</v>
      </c>
      <c r="X31" s="9" t="s">
        <v>736</v>
      </c>
      <c r="Y31" s="9" t="s">
        <v>736</v>
      </c>
      <c r="Z31" s="15" t="s">
        <v>4056</v>
      </c>
      <c r="AA31" s="9">
        <v>0</v>
      </c>
      <c r="AB31" s="9" t="s">
        <v>290</v>
      </c>
      <c r="AC31" s="9" t="s">
        <v>3317</v>
      </c>
      <c r="AD31" s="9" t="s">
        <v>3318</v>
      </c>
      <c r="AE31" s="9" t="s">
        <v>1056</v>
      </c>
      <c r="AF31" s="9" t="s">
        <v>3319</v>
      </c>
      <c r="AG31" s="9" t="s">
        <v>3319</v>
      </c>
      <c r="AP31" s="26">
        <v>4</v>
      </c>
      <c r="AR31" s="9" t="s">
        <v>3319</v>
      </c>
      <c r="AS31" s="9" t="s">
        <v>3319</v>
      </c>
      <c r="AT31" s="9" t="s">
        <v>3319</v>
      </c>
      <c r="AV31" s="15" t="s">
        <v>4056</v>
      </c>
      <c r="AX31" s="9" t="s">
        <v>736</v>
      </c>
      <c r="AZ31" s="9" t="s">
        <v>5255</v>
      </c>
      <c r="BA31" s="9" t="s">
        <v>5256</v>
      </c>
      <c r="BB31" s="9" t="s">
        <v>736</v>
      </c>
      <c r="BD31" s="15"/>
      <c r="BE31" s="15"/>
    </row>
    <row r="32" spans="1:57" x14ac:dyDescent="0.25">
      <c r="A32" s="15" t="s">
        <v>5350</v>
      </c>
      <c r="B32" s="15" t="s">
        <v>5389</v>
      </c>
      <c r="C32" s="15" t="s">
        <v>5389</v>
      </c>
      <c r="D32" s="15" t="s">
        <v>5424</v>
      </c>
      <c r="E32" s="9">
        <v>54.99</v>
      </c>
      <c r="F32" s="26" t="s">
        <v>557</v>
      </c>
      <c r="G32" s="26">
        <v>75</v>
      </c>
      <c r="H32" s="9" t="s">
        <v>5221</v>
      </c>
      <c r="I32" s="15" t="s">
        <v>742</v>
      </c>
      <c r="J32" s="9" t="s">
        <v>5221</v>
      </c>
      <c r="K32" s="9" t="s">
        <v>3053</v>
      </c>
      <c r="L32" s="9" t="s">
        <v>3039</v>
      </c>
      <c r="M32" s="9" t="s">
        <v>3042</v>
      </c>
      <c r="N32" s="9" t="s">
        <v>5389</v>
      </c>
      <c r="O32" s="9" t="s">
        <v>5424</v>
      </c>
      <c r="P32" s="9" t="s">
        <v>737</v>
      </c>
      <c r="Q32" s="9" t="s">
        <v>737</v>
      </c>
      <c r="R32" s="9" t="s">
        <v>3362</v>
      </c>
      <c r="S32" s="9" t="s">
        <v>3362</v>
      </c>
      <c r="T32" s="9" t="s">
        <v>736</v>
      </c>
      <c r="U32" s="9" t="s">
        <v>735</v>
      </c>
      <c r="V32" s="9" t="s">
        <v>736</v>
      </c>
      <c r="W32" s="9">
        <v>1</v>
      </c>
      <c r="X32" s="9" t="s">
        <v>736</v>
      </c>
      <c r="Y32" s="9" t="s">
        <v>736</v>
      </c>
      <c r="Z32" s="15" t="s">
        <v>4062</v>
      </c>
      <c r="AA32" s="9">
        <v>0</v>
      </c>
      <c r="AB32" s="9" t="s">
        <v>290</v>
      </c>
      <c r="AC32" s="9" t="s">
        <v>3317</v>
      </c>
      <c r="AD32" s="9" t="s">
        <v>3318</v>
      </c>
      <c r="AE32" s="9" t="s">
        <v>1056</v>
      </c>
      <c r="AF32" s="9" t="s">
        <v>3319</v>
      </c>
      <c r="AG32" s="9" t="s">
        <v>3319</v>
      </c>
      <c r="AP32" s="351">
        <v>2</v>
      </c>
      <c r="AR32" s="9" t="s">
        <v>3319</v>
      </c>
      <c r="AS32" s="9" t="s">
        <v>3319</v>
      </c>
      <c r="AT32" s="9" t="s">
        <v>3319</v>
      </c>
      <c r="AV32" s="15" t="s">
        <v>4062</v>
      </c>
      <c r="AX32" s="9" t="s">
        <v>736</v>
      </c>
      <c r="AZ32" s="9" t="s">
        <v>5255</v>
      </c>
      <c r="BA32" s="9" t="s">
        <v>5256</v>
      </c>
      <c r="BB32" s="9" t="s">
        <v>736</v>
      </c>
      <c r="BD32" s="15"/>
      <c r="BE32" s="15"/>
    </row>
    <row r="33" spans="1:74" x14ac:dyDescent="0.25">
      <c r="A33" s="15" t="s">
        <v>5349</v>
      </c>
      <c r="B33" s="15" t="s">
        <v>5390</v>
      </c>
      <c r="C33" s="15" t="s">
        <v>5390</v>
      </c>
      <c r="D33" s="15" t="s">
        <v>5425</v>
      </c>
      <c r="E33" s="9">
        <v>44.99</v>
      </c>
      <c r="F33" s="26" t="s">
        <v>557</v>
      </c>
      <c r="G33" s="3">
        <v>0</v>
      </c>
      <c r="H33" s="9" t="s">
        <v>5221</v>
      </c>
      <c r="I33" s="15" t="s">
        <v>742</v>
      </c>
      <c r="J33" s="9" t="s">
        <v>5221</v>
      </c>
      <c r="K33" s="9" t="s">
        <v>3053</v>
      </c>
      <c r="L33" s="9" t="s">
        <v>3038</v>
      </c>
      <c r="M33" s="9" t="s">
        <v>3041</v>
      </c>
      <c r="N33" s="9" t="s">
        <v>5390</v>
      </c>
      <c r="O33" s="9" t="s">
        <v>5425</v>
      </c>
      <c r="P33" s="9" t="s">
        <v>737</v>
      </c>
      <c r="Q33" s="9" t="s">
        <v>737</v>
      </c>
      <c r="R33" s="9" t="s">
        <v>3362</v>
      </c>
      <c r="S33" s="9" t="s">
        <v>3362</v>
      </c>
      <c r="T33" s="9" t="s">
        <v>736</v>
      </c>
      <c r="U33" s="9" t="s">
        <v>735</v>
      </c>
      <c r="V33" s="9" t="s">
        <v>736</v>
      </c>
      <c r="W33" s="9">
        <v>1</v>
      </c>
      <c r="X33" s="9" t="s">
        <v>736</v>
      </c>
      <c r="Y33" s="9" t="s">
        <v>736</v>
      </c>
      <c r="Z33" s="15" t="s">
        <v>4065</v>
      </c>
      <c r="AA33" s="9">
        <v>0</v>
      </c>
      <c r="AB33" s="9" t="s">
        <v>290</v>
      </c>
      <c r="AC33" s="9" t="s">
        <v>3317</v>
      </c>
      <c r="AD33" s="9" t="s">
        <v>3318</v>
      </c>
      <c r="AE33" s="9" t="s">
        <v>1056</v>
      </c>
      <c r="AF33" s="9" t="s">
        <v>3319</v>
      </c>
      <c r="AG33" s="9" t="s">
        <v>3319</v>
      </c>
      <c r="AP33" s="351">
        <v>2</v>
      </c>
      <c r="AR33" s="9" t="s">
        <v>3319</v>
      </c>
      <c r="AS33" s="9" t="s">
        <v>3319</v>
      </c>
      <c r="AT33" s="9" t="s">
        <v>3319</v>
      </c>
      <c r="AV33" s="15" t="s">
        <v>4065</v>
      </c>
      <c r="AX33" s="9" t="s">
        <v>736</v>
      </c>
      <c r="AZ33" s="9" t="s">
        <v>5255</v>
      </c>
      <c r="BA33" s="9" t="s">
        <v>5256</v>
      </c>
      <c r="BB33" s="9" t="s">
        <v>736</v>
      </c>
      <c r="BD33" s="15"/>
      <c r="BE33" s="15"/>
    </row>
    <row r="34" spans="1:74" x14ac:dyDescent="0.25">
      <c r="A34" s="15" t="s">
        <v>5351</v>
      </c>
      <c r="B34" s="15" t="s">
        <v>5391</v>
      </c>
      <c r="C34" s="15" t="s">
        <v>5391</v>
      </c>
      <c r="D34" s="15" t="s">
        <v>5426</v>
      </c>
      <c r="E34" s="9">
        <v>49.99</v>
      </c>
      <c r="F34" s="26" t="s">
        <v>557</v>
      </c>
      <c r="G34" s="26">
        <v>75</v>
      </c>
      <c r="H34" s="9" t="s">
        <v>5221</v>
      </c>
      <c r="I34" s="15" t="s">
        <v>742</v>
      </c>
      <c r="J34" s="9" t="s">
        <v>5221</v>
      </c>
      <c r="K34" s="9" t="s">
        <v>3053</v>
      </c>
      <c r="L34" s="9" t="s">
        <v>3039</v>
      </c>
      <c r="M34" s="9" t="s">
        <v>3042</v>
      </c>
      <c r="N34" s="9" t="s">
        <v>5391</v>
      </c>
      <c r="O34" s="9" t="s">
        <v>5426</v>
      </c>
      <c r="P34" s="9" t="s">
        <v>737</v>
      </c>
      <c r="Q34" s="9" t="s">
        <v>737</v>
      </c>
      <c r="R34" s="9" t="s">
        <v>3362</v>
      </c>
      <c r="S34" s="9" t="s">
        <v>3362</v>
      </c>
      <c r="T34" s="9" t="s">
        <v>736</v>
      </c>
      <c r="U34" s="9" t="s">
        <v>735</v>
      </c>
      <c r="V34" s="9" t="s">
        <v>736</v>
      </c>
      <c r="W34" s="9">
        <v>1</v>
      </c>
      <c r="X34" s="9" t="s">
        <v>736</v>
      </c>
      <c r="Y34" s="9" t="s">
        <v>736</v>
      </c>
      <c r="Z34" s="15" t="s">
        <v>3087</v>
      </c>
      <c r="AA34" s="9">
        <v>0</v>
      </c>
      <c r="AB34" s="9" t="s">
        <v>290</v>
      </c>
      <c r="AC34" s="9" t="s">
        <v>3317</v>
      </c>
      <c r="AD34" s="9" t="s">
        <v>3318</v>
      </c>
      <c r="AE34" s="9" t="s">
        <v>1056</v>
      </c>
      <c r="AF34" s="9" t="s">
        <v>3319</v>
      </c>
      <c r="AG34" s="9" t="s">
        <v>3319</v>
      </c>
      <c r="AP34" s="351">
        <v>2</v>
      </c>
      <c r="AR34" s="9" t="s">
        <v>3319</v>
      </c>
      <c r="AS34" s="9" t="s">
        <v>3319</v>
      </c>
      <c r="AT34" s="9" t="s">
        <v>3319</v>
      </c>
      <c r="AV34" s="15" t="s">
        <v>3087</v>
      </c>
      <c r="AX34" s="9" t="s">
        <v>736</v>
      </c>
      <c r="AZ34" s="9" t="s">
        <v>5255</v>
      </c>
      <c r="BA34" s="9" t="s">
        <v>5256</v>
      </c>
      <c r="BB34" s="9" t="s">
        <v>736</v>
      </c>
      <c r="BD34" s="15"/>
      <c r="BE34" s="15"/>
    </row>
    <row r="35" spans="1:74" x14ac:dyDescent="0.25">
      <c r="A35" s="15" t="s">
        <v>5352</v>
      </c>
      <c r="B35" s="15" t="s">
        <v>5392</v>
      </c>
      <c r="C35" s="15" t="s">
        <v>5392</v>
      </c>
      <c r="D35" s="15" t="s">
        <v>5427</v>
      </c>
      <c r="E35" s="9">
        <v>69.989999999999995</v>
      </c>
      <c r="F35" s="26" t="s">
        <v>557</v>
      </c>
      <c r="G35" s="3">
        <v>195</v>
      </c>
      <c r="H35" s="9" t="s">
        <v>5221</v>
      </c>
      <c r="I35" s="15" t="s">
        <v>742</v>
      </c>
      <c r="J35" s="9" t="s">
        <v>5221</v>
      </c>
      <c r="K35" s="9" t="s">
        <v>3053</v>
      </c>
      <c r="L35" s="9" t="s">
        <v>3040</v>
      </c>
      <c r="M35" s="9" t="s">
        <v>3043</v>
      </c>
      <c r="N35" s="9" t="s">
        <v>5392</v>
      </c>
      <c r="O35" s="9" t="s">
        <v>5427</v>
      </c>
      <c r="P35" s="9" t="s">
        <v>737</v>
      </c>
      <c r="Q35" s="9" t="s">
        <v>737</v>
      </c>
      <c r="R35" s="9" t="s">
        <v>3362</v>
      </c>
      <c r="S35" s="9" t="s">
        <v>3362</v>
      </c>
      <c r="T35" s="9" t="s">
        <v>736</v>
      </c>
      <c r="U35" s="9" t="s">
        <v>735</v>
      </c>
      <c r="V35" s="9" t="s">
        <v>736</v>
      </c>
      <c r="W35" s="9">
        <v>1</v>
      </c>
      <c r="X35" s="9" t="s">
        <v>736</v>
      </c>
      <c r="Y35" s="9" t="s">
        <v>736</v>
      </c>
      <c r="Z35" s="15" t="s">
        <v>4056</v>
      </c>
      <c r="AA35" s="9">
        <v>0</v>
      </c>
      <c r="AB35" s="9" t="s">
        <v>290</v>
      </c>
      <c r="AC35" s="9" t="s">
        <v>3317</v>
      </c>
      <c r="AD35" s="9" t="s">
        <v>3318</v>
      </c>
      <c r="AE35" s="9" t="s">
        <v>1056</v>
      </c>
      <c r="AF35" s="9" t="s">
        <v>3319</v>
      </c>
      <c r="AG35" s="9" t="s">
        <v>3319</v>
      </c>
      <c r="AP35" s="351">
        <v>2</v>
      </c>
      <c r="AR35" s="9" t="s">
        <v>3319</v>
      </c>
      <c r="AS35" s="9" t="s">
        <v>3319</v>
      </c>
      <c r="AT35" s="9" t="s">
        <v>3319</v>
      </c>
      <c r="AV35" s="15" t="s">
        <v>4056</v>
      </c>
      <c r="AX35" s="9" t="s">
        <v>736</v>
      </c>
      <c r="AZ35" s="9" t="s">
        <v>5255</v>
      </c>
      <c r="BA35" s="9" t="s">
        <v>5256</v>
      </c>
      <c r="BB35" s="9" t="s">
        <v>736</v>
      </c>
      <c r="BD35" s="15"/>
      <c r="BE35" s="15"/>
    </row>
    <row r="36" spans="1:74" x14ac:dyDescent="0.25">
      <c r="A36" s="15" t="s">
        <v>5355</v>
      </c>
      <c r="B36" s="15" t="s">
        <v>5393</v>
      </c>
      <c r="C36" s="15" t="s">
        <v>5393</v>
      </c>
      <c r="D36" s="15" t="s">
        <v>5428</v>
      </c>
      <c r="E36" s="9">
        <v>54.99</v>
      </c>
      <c r="F36" s="26" t="s">
        <v>557</v>
      </c>
      <c r="G36" s="26">
        <v>0</v>
      </c>
      <c r="H36" s="9" t="s">
        <v>5221</v>
      </c>
      <c r="I36" s="15" t="s">
        <v>742</v>
      </c>
      <c r="J36" s="9" t="s">
        <v>5221</v>
      </c>
      <c r="K36" s="9" t="s">
        <v>3053</v>
      </c>
      <c r="L36" s="9" t="s">
        <v>3039</v>
      </c>
      <c r="M36" s="9" t="s">
        <v>3042</v>
      </c>
      <c r="N36" s="9" t="s">
        <v>5393</v>
      </c>
      <c r="O36" s="9" t="s">
        <v>5428</v>
      </c>
      <c r="P36" s="9" t="s">
        <v>737</v>
      </c>
      <c r="Q36" s="9" t="s">
        <v>737</v>
      </c>
      <c r="R36" s="9" t="s">
        <v>3362</v>
      </c>
      <c r="S36" s="9" t="s">
        <v>3362</v>
      </c>
      <c r="T36" s="9" t="s">
        <v>736</v>
      </c>
      <c r="U36" s="9" t="s">
        <v>735</v>
      </c>
      <c r="V36" s="9" t="s">
        <v>736</v>
      </c>
      <c r="W36" s="9">
        <v>1</v>
      </c>
      <c r="X36" s="9" t="s">
        <v>736</v>
      </c>
      <c r="Y36" s="9" t="s">
        <v>736</v>
      </c>
      <c r="Z36" s="15" t="s">
        <v>4063</v>
      </c>
      <c r="AA36" s="9">
        <v>0</v>
      </c>
      <c r="AB36" s="9" t="s">
        <v>290</v>
      </c>
      <c r="AC36" s="9" t="s">
        <v>3317</v>
      </c>
      <c r="AD36" s="9" t="s">
        <v>3318</v>
      </c>
      <c r="AE36" s="9" t="s">
        <v>1056</v>
      </c>
      <c r="AF36" s="9" t="s">
        <v>3319</v>
      </c>
      <c r="AG36" s="9" t="s">
        <v>3319</v>
      </c>
      <c r="AP36" s="351">
        <v>4</v>
      </c>
      <c r="AR36" s="9" t="s">
        <v>3319</v>
      </c>
      <c r="AS36" s="9" t="s">
        <v>3319</v>
      </c>
      <c r="AT36" s="9" t="s">
        <v>3319</v>
      </c>
      <c r="AV36" s="15" t="s">
        <v>4063</v>
      </c>
      <c r="AX36" s="9" t="s">
        <v>736</v>
      </c>
      <c r="AZ36" s="9" t="s">
        <v>5255</v>
      </c>
      <c r="BA36" s="9" t="s">
        <v>5271</v>
      </c>
      <c r="BB36" s="9" t="s">
        <v>736</v>
      </c>
      <c r="BD36" s="15"/>
      <c r="BE36" s="15"/>
    </row>
    <row r="37" spans="1:74" x14ac:dyDescent="0.25">
      <c r="A37" s="15" t="s">
        <v>5354</v>
      </c>
      <c r="B37" s="15" t="s">
        <v>5394</v>
      </c>
      <c r="C37" s="15" t="s">
        <v>5394</v>
      </c>
      <c r="D37" s="15" t="s">
        <v>5429</v>
      </c>
      <c r="E37" s="9">
        <v>69.989999999999995</v>
      </c>
      <c r="F37" s="26" t="s">
        <v>557</v>
      </c>
      <c r="G37" s="3">
        <v>105</v>
      </c>
      <c r="H37" s="9" t="s">
        <v>5221</v>
      </c>
      <c r="I37" s="15" t="s">
        <v>742</v>
      </c>
      <c r="J37" s="9" t="s">
        <v>5221</v>
      </c>
      <c r="K37" s="9" t="s">
        <v>3053</v>
      </c>
      <c r="L37" s="9" t="s">
        <v>3040</v>
      </c>
      <c r="M37" s="9" t="s">
        <v>3043</v>
      </c>
      <c r="N37" s="9" t="s">
        <v>5394</v>
      </c>
      <c r="O37" s="9" t="s">
        <v>5429</v>
      </c>
      <c r="P37" s="9" t="s">
        <v>737</v>
      </c>
      <c r="Q37" s="9" t="s">
        <v>737</v>
      </c>
      <c r="R37" s="9" t="s">
        <v>3362</v>
      </c>
      <c r="S37" s="9" t="s">
        <v>3362</v>
      </c>
      <c r="T37" s="9" t="s">
        <v>736</v>
      </c>
      <c r="U37" s="9" t="s">
        <v>735</v>
      </c>
      <c r="V37" s="9" t="s">
        <v>736</v>
      </c>
      <c r="W37" s="9">
        <v>1</v>
      </c>
      <c r="X37" s="9" t="s">
        <v>736</v>
      </c>
      <c r="Y37" s="9" t="s">
        <v>736</v>
      </c>
      <c r="Z37" s="15" t="s">
        <v>4060</v>
      </c>
      <c r="AA37" s="9">
        <v>0</v>
      </c>
      <c r="AB37" s="9" t="s">
        <v>290</v>
      </c>
      <c r="AC37" s="9" t="s">
        <v>3317</v>
      </c>
      <c r="AD37" s="9" t="s">
        <v>3318</v>
      </c>
      <c r="AE37" s="9" t="s">
        <v>1056</v>
      </c>
      <c r="AF37" s="9" t="s">
        <v>3319</v>
      </c>
      <c r="AG37" s="9" t="s">
        <v>3319</v>
      </c>
      <c r="AP37" s="351">
        <v>4</v>
      </c>
      <c r="AR37" s="9" t="s">
        <v>3319</v>
      </c>
      <c r="AS37" s="9" t="s">
        <v>3319</v>
      </c>
      <c r="AT37" s="9" t="s">
        <v>3319</v>
      </c>
      <c r="AV37" s="15" t="s">
        <v>4060</v>
      </c>
      <c r="AX37" s="9" t="s">
        <v>736</v>
      </c>
      <c r="AZ37" s="9" t="s">
        <v>5255</v>
      </c>
      <c r="BA37" s="9" t="s">
        <v>5256</v>
      </c>
      <c r="BB37" s="9" t="s">
        <v>736</v>
      </c>
      <c r="BD37" s="15"/>
      <c r="BE37" s="15"/>
    </row>
    <row r="38" spans="1:74" x14ac:dyDescent="0.25">
      <c r="A38" s="15" t="s">
        <v>5360</v>
      </c>
      <c r="B38" s="15" t="s">
        <v>5395</v>
      </c>
      <c r="C38" s="15" t="s">
        <v>5395</v>
      </c>
      <c r="D38" s="15" t="s">
        <v>5430</v>
      </c>
      <c r="E38" s="9">
        <v>54.99</v>
      </c>
      <c r="F38" s="26" t="s">
        <v>557</v>
      </c>
      <c r="G38" s="26">
        <v>60</v>
      </c>
      <c r="H38" s="9" t="s">
        <v>5221</v>
      </c>
      <c r="I38" s="15" t="s">
        <v>742</v>
      </c>
      <c r="J38" s="9" t="s">
        <v>5221</v>
      </c>
      <c r="K38" s="9" t="s">
        <v>3053</v>
      </c>
      <c r="L38" s="9" t="s">
        <v>3039</v>
      </c>
      <c r="M38" s="9" t="s">
        <v>3042</v>
      </c>
      <c r="N38" s="9" t="s">
        <v>5395</v>
      </c>
      <c r="O38" s="9" t="s">
        <v>5430</v>
      </c>
      <c r="P38" s="9" t="s">
        <v>737</v>
      </c>
      <c r="Q38" s="9" t="s">
        <v>737</v>
      </c>
      <c r="R38" s="9" t="s">
        <v>3362</v>
      </c>
      <c r="S38" s="9" t="s">
        <v>3362</v>
      </c>
      <c r="T38" s="9" t="s">
        <v>736</v>
      </c>
      <c r="U38" s="9" t="s">
        <v>735</v>
      </c>
      <c r="V38" s="9" t="s">
        <v>736</v>
      </c>
      <c r="W38" s="9">
        <v>1</v>
      </c>
      <c r="X38" s="9" t="s">
        <v>736</v>
      </c>
      <c r="Y38" s="9" t="s">
        <v>736</v>
      </c>
      <c r="Z38" s="15" t="s">
        <v>4063</v>
      </c>
      <c r="AA38" s="9">
        <v>0</v>
      </c>
      <c r="AB38" s="9" t="s">
        <v>290</v>
      </c>
      <c r="AC38" s="9" t="s">
        <v>3317</v>
      </c>
      <c r="AD38" s="9" t="s">
        <v>3318</v>
      </c>
      <c r="AE38" s="9" t="s">
        <v>1056</v>
      </c>
      <c r="AF38" s="9" t="s">
        <v>3319</v>
      </c>
      <c r="AG38" s="9" t="s">
        <v>3319</v>
      </c>
      <c r="AP38" s="351">
        <v>2</v>
      </c>
      <c r="AR38" s="9" t="s">
        <v>3319</v>
      </c>
      <c r="AS38" s="9" t="s">
        <v>3319</v>
      </c>
      <c r="AT38" s="9" t="s">
        <v>3319</v>
      </c>
      <c r="AV38" s="15" t="s">
        <v>4063</v>
      </c>
      <c r="AX38" s="9" t="s">
        <v>736</v>
      </c>
      <c r="AZ38" s="9" t="s">
        <v>5255</v>
      </c>
      <c r="BA38" s="9" t="s">
        <v>5271</v>
      </c>
      <c r="BB38" s="9" t="s">
        <v>736</v>
      </c>
      <c r="BD38" s="15"/>
      <c r="BE38" s="15"/>
    </row>
    <row r="39" spans="1:74" x14ac:dyDescent="0.25">
      <c r="A39" s="15" t="s">
        <v>5362</v>
      </c>
      <c r="B39" s="15" t="s">
        <v>5396</v>
      </c>
      <c r="C39" s="15" t="s">
        <v>5396</v>
      </c>
      <c r="D39" s="15" t="s">
        <v>5431</v>
      </c>
      <c r="E39" s="9">
        <v>44.99</v>
      </c>
      <c r="F39" s="26" t="s">
        <v>557</v>
      </c>
      <c r="G39" s="3">
        <v>0</v>
      </c>
      <c r="H39" s="9" t="s">
        <v>5221</v>
      </c>
      <c r="I39" s="15" t="s">
        <v>742</v>
      </c>
      <c r="J39" s="9" t="s">
        <v>5221</v>
      </c>
      <c r="K39" s="9" t="s">
        <v>3053</v>
      </c>
      <c r="L39" s="9" t="s">
        <v>3038</v>
      </c>
      <c r="M39" s="9" t="s">
        <v>3041</v>
      </c>
      <c r="N39" s="9" t="s">
        <v>5396</v>
      </c>
      <c r="O39" s="9" t="s">
        <v>5431</v>
      </c>
      <c r="P39" s="9" t="s">
        <v>737</v>
      </c>
      <c r="Q39" s="9" t="s">
        <v>737</v>
      </c>
      <c r="R39" s="9" t="s">
        <v>3362</v>
      </c>
      <c r="S39" s="9" t="s">
        <v>3362</v>
      </c>
      <c r="T39" s="9" t="s">
        <v>736</v>
      </c>
      <c r="U39" s="9" t="s">
        <v>735</v>
      </c>
      <c r="V39" s="9" t="s">
        <v>736</v>
      </c>
      <c r="W39" s="9">
        <v>1</v>
      </c>
      <c r="X39" s="9" t="s">
        <v>736</v>
      </c>
      <c r="Y39" s="9" t="s">
        <v>736</v>
      </c>
      <c r="Z39" s="15" t="s">
        <v>4066</v>
      </c>
      <c r="AA39" s="9">
        <v>0</v>
      </c>
      <c r="AB39" s="9" t="s">
        <v>290</v>
      </c>
      <c r="AC39" s="9" t="s">
        <v>3317</v>
      </c>
      <c r="AD39" s="9" t="s">
        <v>3318</v>
      </c>
      <c r="AE39" s="9" t="s">
        <v>1056</v>
      </c>
      <c r="AF39" s="9" t="s">
        <v>3319</v>
      </c>
      <c r="AG39" s="9" t="s">
        <v>3319</v>
      </c>
      <c r="AP39" s="351">
        <v>2</v>
      </c>
      <c r="AR39" s="9" t="s">
        <v>3319</v>
      </c>
      <c r="AS39" s="9" t="s">
        <v>3319</v>
      </c>
      <c r="AT39" s="9" t="s">
        <v>3319</v>
      </c>
      <c r="AV39" s="15" t="s">
        <v>4066</v>
      </c>
      <c r="AX39" s="9" t="s">
        <v>736</v>
      </c>
      <c r="AZ39" s="9" t="s">
        <v>5255</v>
      </c>
      <c r="BA39" s="9" t="s">
        <v>5271</v>
      </c>
      <c r="BB39" s="9" t="s">
        <v>736</v>
      </c>
      <c r="BD39" s="15"/>
      <c r="BE39" s="15"/>
    </row>
    <row r="40" spans="1:74" x14ac:dyDescent="0.25">
      <c r="A40" s="15" t="s">
        <v>5359</v>
      </c>
      <c r="B40" s="15" t="s">
        <v>5397</v>
      </c>
      <c r="C40" s="15" t="s">
        <v>5397</v>
      </c>
      <c r="D40" s="15" t="s">
        <v>5432</v>
      </c>
      <c r="E40" s="9">
        <v>69.989999999999995</v>
      </c>
      <c r="F40" s="26" t="s">
        <v>557</v>
      </c>
      <c r="G40" s="26">
        <v>150</v>
      </c>
      <c r="H40" s="9" t="s">
        <v>5221</v>
      </c>
      <c r="I40" s="15" t="s">
        <v>742</v>
      </c>
      <c r="J40" s="9" t="s">
        <v>5221</v>
      </c>
      <c r="K40" s="9" t="s">
        <v>3053</v>
      </c>
      <c r="L40" s="9" t="s">
        <v>3040</v>
      </c>
      <c r="M40" s="9" t="s">
        <v>3043</v>
      </c>
      <c r="N40" s="9" t="s">
        <v>5397</v>
      </c>
      <c r="O40" s="9" t="s">
        <v>5432</v>
      </c>
      <c r="P40" s="9" t="s">
        <v>737</v>
      </c>
      <c r="Q40" s="9" t="s">
        <v>737</v>
      </c>
      <c r="R40" s="9" t="s">
        <v>3362</v>
      </c>
      <c r="S40" s="9" t="s">
        <v>3362</v>
      </c>
      <c r="T40" s="9" t="s">
        <v>736</v>
      </c>
      <c r="U40" s="9" t="s">
        <v>735</v>
      </c>
      <c r="V40" s="9" t="s">
        <v>736</v>
      </c>
      <c r="W40" s="9">
        <v>1</v>
      </c>
      <c r="X40" s="9" t="s">
        <v>736</v>
      </c>
      <c r="Y40" s="9" t="s">
        <v>736</v>
      </c>
      <c r="Z40" s="15" t="s">
        <v>4060</v>
      </c>
      <c r="AA40" s="9">
        <v>0</v>
      </c>
      <c r="AB40" s="9" t="s">
        <v>290</v>
      </c>
      <c r="AC40" s="9" t="s">
        <v>3317</v>
      </c>
      <c r="AD40" s="9" t="s">
        <v>3318</v>
      </c>
      <c r="AE40" s="9" t="s">
        <v>1056</v>
      </c>
      <c r="AF40" s="9" t="s">
        <v>3319</v>
      </c>
      <c r="AG40" s="9" t="s">
        <v>3319</v>
      </c>
      <c r="AP40" s="351">
        <v>2</v>
      </c>
      <c r="AR40" s="9" t="s">
        <v>3319</v>
      </c>
      <c r="AS40" s="9" t="s">
        <v>3319</v>
      </c>
      <c r="AT40" s="9" t="s">
        <v>3319</v>
      </c>
      <c r="AV40" s="15" t="s">
        <v>4060</v>
      </c>
      <c r="AX40" s="9" t="s">
        <v>736</v>
      </c>
      <c r="AZ40" s="9" t="s">
        <v>5255</v>
      </c>
      <c r="BA40" s="9" t="s">
        <v>5256</v>
      </c>
      <c r="BB40" s="9" t="s">
        <v>736</v>
      </c>
      <c r="BD40" s="15"/>
      <c r="BE40" s="15"/>
    </row>
    <row r="41" spans="1:74" x14ac:dyDescent="0.25">
      <c r="A41" s="15" t="s">
        <v>5361</v>
      </c>
      <c r="B41" s="15" t="s">
        <v>5398</v>
      </c>
      <c r="C41" s="15" t="s">
        <v>5398</v>
      </c>
      <c r="D41" s="15" t="s">
        <v>5433</v>
      </c>
      <c r="E41" s="9">
        <v>49.99</v>
      </c>
      <c r="F41" s="26" t="s">
        <v>557</v>
      </c>
      <c r="G41" s="3">
        <v>60</v>
      </c>
      <c r="H41" s="9" t="s">
        <v>5221</v>
      </c>
      <c r="I41" s="15" t="s">
        <v>742</v>
      </c>
      <c r="J41" s="9" t="s">
        <v>5221</v>
      </c>
      <c r="K41" s="9" t="s">
        <v>3053</v>
      </c>
      <c r="L41" s="9" t="s">
        <v>3039</v>
      </c>
      <c r="M41" s="9" t="s">
        <v>3042</v>
      </c>
      <c r="N41" s="9" t="s">
        <v>5398</v>
      </c>
      <c r="O41" s="9" t="s">
        <v>5433</v>
      </c>
      <c r="P41" s="9" t="s">
        <v>737</v>
      </c>
      <c r="Q41" s="9" t="s">
        <v>737</v>
      </c>
      <c r="R41" s="9" t="s">
        <v>3362</v>
      </c>
      <c r="S41" s="9" t="s">
        <v>3362</v>
      </c>
      <c r="T41" s="9" t="s">
        <v>736</v>
      </c>
      <c r="U41" s="9" t="s">
        <v>735</v>
      </c>
      <c r="V41" s="9" t="s">
        <v>736</v>
      </c>
      <c r="W41" s="9">
        <v>1</v>
      </c>
      <c r="X41" s="9" t="s">
        <v>736</v>
      </c>
      <c r="Y41" s="9" t="s">
        <v>736</v>
      </c>
      <c r="Z41" s="15" t="s">
        <v>3085</v>
      </c>
      <c r="AA41" s="9">
        <v>0</v>
      </c>
      <c r="AB41" s="9" t="s">
        <v>290</v>
      </c>
      <c r="AC41" s="9" t="s">
        <v>3317</v>
      </c>
      <c r="AD41" s="9" t="s">
        <v>3318</v>
      </c>
      <c r="AE41" s="9" t="s">
        <v>1056</v>
      </c>
      <c r="AF41" s="9" t="s">
        <v>3319</v>
      </c>
      <c r="AG41" s="9" t="s">
        <v>3319</v>
      </c>
      <c r="AP41" s="351">
        <v>2</v>
      </c>
      <c r="AR41" s="9" t="s">
        <v>3319</v>
      </c>
      <c r="AS41" s="9" t="s">
        <v>3319</v>
      </c>
      <c r="AT41" s="9" t="s">
        <v>3319</v>
      </c>
      <c r="AV41" s="15" t="s">
        <v>3085</v>
      </c>
      <c r="AX41" s="9" t="s">
        <v>736</v>
      </c>
      <c r="AZ41" s="9" t="s">
        <v>5255</v>
      </c>
      <c r="BA41" s="9" t="s">
        <v>5271</v>
      </c>
      <c r="BB41" s="9" t="s">
        <v>736</v>
      </c>
      <c r="BD41" s="15"/>
      <c r="BE41" s="15"/>
    </row>
    <row r="42" spans="1:74" x14ac:dyDescent="0.25">
      <c r="A42" s="352" t="s">
        <v>5440</v>
      </c>
      <c r="B42" s="15" t="s">
        <v>5577</v>
      </c>
      <c r="C42" s="15" t="s">
        <v>5577</v>
      </c>
      <c r="D42" s="15" t="s">
        <v>5444</v>
      </c>
      <c r="E42" s="9">
        <v>54.99</v>
      </c>
      <c r="F42" s="3" t="s">
        <v>557</v>
      </c>
      <c r="G42" s="26">
        <v>45</v>
      </c>
      <c r="H42" s="9" t="s">
        <v>5221</v>
      </c>
      <c r="I42" s="9" t="s">
        <v>742</v>
      </c>
      <c r="J42" s="9" t="s">
        <v>5221</v>
      </c>
      <c r="K42" s="9" t="s">
        <v>110</v>
      </c>
      <c r="L42" s="9" t="s">
        <v>111</v>
      </c>
      <c r="M42" s="9" t="s">
        <v>195</v>
      </c>
      <c r="N42" s="9" t="s">
        <v>140</v>
      </c>
      <c r="O42" s="9" t="s">
        <v>191</v>
      </c>
      <c r="P42" s="9" t="s">
        <v>737</v>
      </c>
      <c r="Q42" s="9" t="s">
        <v>737</v>
      </c>
      <c r="R42" s="9" t="s">
        <v>3362</v>
      </c>
      <c r="S42" s="9" t="s">
        <v>3362</v>
      </c>
      <c r="T42" s="9" t="s">
        <v>736</v>
      </c>
      <c r="U42" s="9" t="s">
        <v>735</v>
      </c>
      <c r="V42" s="9" t="s">
        <v>736</v>
      </c>
      <c r="W42" s="9">
        <v>1</v>
      </c>
      <c r="X42" s="9" t="s">
        <v>736</v>
      </c>
      <c r="Y42" s="9" t="s">
        <v>736</v>
      </c>
      <c r="Z42" s="9" t="s">
        <v>3345</v>
      </c>
      <c r="AA42" s="9">
        <v>0</v>
      </c>
      <c r="AB42" s="9" t="s">
        <v>290</v>
      </c>
      <c r="AC42" s="9" t="s">
        <v>3317</v>
      </c>
      <c r="AD42" s="9" t="s">
        <v>3318</v>
      </c>
      <c r="AE42" s="9" t="s">
        <v>1056</v>
      </c>
      <c r="AF42" s="9" t="s">
        <v>3319</v>
      </c>
      <c r="AG42" s="9" t="s">
        <v>3319</v>
      </c>
      <c r="AK42" s="3" t="s">
        <v>4505</v>
      </c>
      <c r="AP42" s="3" t="s">
        <v>5236</v>
      </c>
      <c r="AR42" s="9" t="s">
        <v>3319</v>
      </c>
      <c r="AS42" s="9" t="s">
        <v>3319</v>
      </c>
      <c r="AT42" s="9" t="s">
        <v>3319</v>
      </c>
      <c r="AV42" s="9" t="s">
        <v>3345</v>
      </c>
      <c r="AW42" s="9" t="s">
        <v>4505</v>
      </c>
      <c r="AX42" s="9" t="s">
        <v>736</v>
      </c>
      <c r="AZ42" s="9" t="s">
        <v>5255</v>
      </c>
      <c r="BA42" s="9" t="s">
        <v>5256</v>
      </c>
      <c r="BB42" s="9" t="s">
        <v>736</v>
      </c>
      <c r="BC42" s="15"/>
      <c r="BD42" s="352"/>
      <c r="BE42" s="15"/>
      <c r="BF42" s="298"/>
      <c r="BG42" s="298"/>
      <c r="BH42" s="298"/>
      <c r="BI42" s="298"/>
      <c r="BJ42" s="298"/>
      <c r="BK42" s="239"/>
      <c r="BL42" s="239"/>
      <c r="BM42" s="239"/>
      <c r="BN42" s="239"/>
      <c r="BO42" s="239"/>
      <c r="BP42" s="239"/>
      <c r="BQ42" s="239"/>
      <c r="BR42" s="239"/>
      <c r="BS42" s="239"/>
      <c r="BT42" s="239"/>
      <c r="BU42" s="239"/>
    </row>
    <row r="43" spans="1:74" x14ac:dyDescent="0.25">
      <c r="A43" s="352" t="s">
        <v>5441</v>
      </c>
      <c r="B43" s="15" t="s">
        <v>5578</v>
      </c>
      <c r="C43" s="15" t="s">
        <v>5578</v>
      </c>
      <c r="D43" s="15" t="s">
        <v>5445</v>
      </c>
      <c r="E43" s="15">
        <v>59.99</v>
      </c>
      <c r="F43" s="26" t="s">
        <v>557</v>
      </c>
      <c r="G43" s="3">
        <v>90</v>
      </c>
      <c r="H43" s="9" t="s">
        <v>5221</v>
      </c>
      <c r="I43" s="15" t="s">
        <v>742</v>
      </c>
      <c r="J43" s="9" t="s">
        <v>5221</v>
      </c>
      <c r="K43" s="15" t="s">
        <v>110</v>
      </c>
      <c r="L43" s="15" t="s">
        <v>112</v>
      </c>
      <c r="M43" s="15" t="s">
        <v>196</v>
      </c>
      <c r="N43" s="15" t="s">
        <v>299</v>
      </c>
      <c r="O43" s="15" t="s">
        <v>300</v>
      </c>
      <c r="P43" s="15" t="s">
        <v>737</v>
      </c>
      <c r="Q43" s="15" t="s">
        <v>737</v>
      </c>
      <c r="R43" s="15" t="s">
        <v>3362</v>
      </c>
      <c r="S43" s="15" t="s">
        <v>3362</v>
      </c>
      <c r="T43" s="15" t="s">
        <v>736</v>
      </c>
      <c r="U43" s="15" t="s">
        <v>735</v>
      </c>
      <c r="V43" s="15" t="s">
        <v>736</v>
      </c>
      <c r="W43" s="15">
        <v>1</v>
      </c>
      <c r="X43" s="15" t="s">
        <v>736</v>
      </c>
      <c r="Y43" s="15" t="s">
        <v>736</v>
      </c>
      <c r="Z43" s="15" t="s">
        <v>4057</v>
      </c>
      <c r="AA43" s="15">
        <v>0</v>
      </c>
      <c r="AB43" s="15" t="s">
        <v>290</v>
      </c>
      <c r="AC43" s="15" t="s">
        <v>3317</v>
      </c>
      <c r="AD43" s="15" t="s">
        <v>3318</v>
      </c>
      <c r="AE43" s="15" t="s">
        <v>1056</v>
      </c>
      <c r="AF43" s="15" t="s">
        <v>3319</v>
      </c>
      <c r="AG43" s="15" t="s">
        <v>3319</v>
      </c>
      <c r="AH43" s="15"/>
      <c r="AI43" s="15"/>
      <c r="AJ43" s="15"/>
      <c r="AK43" s="26" t="s">
        <v>4505</v>
      </c>
      <c r="AL43" s="15"/>
      <c r="AM43" s="15"/>
      <c r="AN43" s="15"/>
      <c r="AO43" s="15"/>
      <c r="AP43" s="26">
        <v>6</v>
      </c>
      <c r="AQ43" s="15"/>
      <c r="AR43" s="15" t="s">
        <v>3319</v>
      </c>
      <c r="AS43" s="15" t="s">
        <v>3319</v>
      </c>
      <c r="AT43" s="15" t="s">
        <v>3319</v>
      </c>
      <c r="AU43" s="15"/>
      <c r="AV43" s="15" t="s">
        <v>4057</v>
      </c>
      <c r="AW43" s="15" t="s">
        <v>4505</v>
      </c>
      <c r="AX43" s="9" t="s">
        <v>736</v>
      </c>
      <c r="AZ43" s="15" t="s">
        <v>5255</v>
      </c>
      <c r="BA43" s="15" t="s">
        <v>5256</v>
      </c>
      <c r="BB43" s="9" t="s">
        <v>736</v>
      </c>
      <c r="BC43" s="15"/>
      <c r="BD43" s="352"/>
      <c r="BE43" s="15"/>
      <c r="BF43" s="298"/>
      <c r="BG43" s="298"/>
      <c r="BH43" s="298"/>
      <c r="BI43" s="298"/>
      <c r="BJ43" s="298"/>
      <c r="BK43" s="239"/>
      <c r="BL43" s="239"/>
      <c r="BM43" s="239"/>
      <c r="BN43" s="239"/>
      <c r="BO43" s="239"/>
      <c r="BP43" s="239"/>
      <c r="BQ43" s="239"/>
      <c r="BR43" s="239"/>
      <c r="BS43" s="239"/>
      <c r="BT43" s="239"/>
      <c r="BU43" s="239"/>
      <c r="BV43" s="15"/>
    </row>
    <row r="44" spans="1:74" x14ac:dyDescent="0.25">
      <c r="A44" s="352" t="s">
        <v>5442</v>
      </c>
      <c r="B44" s="15" t="s">
        <v>5579</v>
      </c>
      <c r="C44" s="15" t="s">
        <v>5579</v>
      </c>
      <c r="D44" s="15" t="s">
        <v>5446</v>
      </c>
      <c r="E44" s="15">
        <v>59.99</v>
      </c>
      <c r="F44" s="26" t="s">
        <v>557</v>
      </c>
      <c r="G44" s="26">
        <v>60</v>
      </c>
      <c r="H44" s="9" t="s">
        <v>5221</v>
      </c>
      <c r="I44" s="15" t="s">
        <v>742</v>
      </c>
      <c r="J44" s="9" t="s">
        <v>5221</v>
      </c>
      <c r="K44" s="15" t="s">
        <v>110</v>
      </c>
      <c r="L44" s="15" t="s">
        <v>112</v>
      </c>
      <c r="M44" s="15" t="s">
        <v>196</v>
      </c>
      <c r="N44" s="15" t="s">
        <v>299</v>
      </c>
      <c r="O44" s="15" t="s">
        <v>300</v>
      </c>
      <c r="P44" s="15" t="s">
        <v>737</v>
      </c>
      <c r="Q44" s="15" t="s">
        <v>737</v>
      </c>
      <c r="R44" s="15" t="s">
        <v>3362</v>
      </c>
      <c r="S44" s="15" t="s">
        <v>3362</v>
      </c>
      <c r="T44" s="15" t="s">
        <v>736</v>
      </c>
      <c r="U44" s="15" t="s">
        <v>735</v>
      </c>
      <c r="V44" s="15" t="s">
        <v>736</v>
      </c>
      <c r="W44" s="15">
        <v>1</v>
      </c>
      <c r="X44" s="15" t="s">
        <v>736</v>
      </c>
      <c r="Y44" s="15" t="s">
        <v>736</v>
      </c>
      <c r="Z44" s="15" t="s">
        <v>4057</v>
      </c>
      <c r="AA44" s="15">
        <v>0</v>
      </c>
      <c r="AB44" s="15" t="s">
        <v>290</v>
      </c>
      <c r="AC44" s="15" t="s">
        <v>3317</v>
      </c>
      <c r="AD44" s="15" t="s">
        <v>3318</v>
      </c>
      <c r="AE44" s="15" t="s">
        <v>1056</v>
      </c>
      <c r="AF44" s="15" t="s">
        <v>3319</v>
      </c>
      <c r="AG44" s="15" t="s">
        <v>3319</v>
      </c>
      <c r="AH44" s="15"/>
      <c r="AI44" s="15"/>
      <c r="AJ44" s="15"/>
      <c r="AK44" s="26" t="s">
        <v>4505</v>
      </c>
      <c r="AL44" s="15"/>
      <c r="AM44" s="15"/>
      <c r="AN44" s="15"/>
      <c r="AO44" s="15"/>
      <c r="AP44" s="26">
        <v>6</v>
      </c>
      <c r="AQ44" s="15"/>
      <c r="AR44" s="15" t="s">
        <v>3319</v>
      </c>
      <c r="AS44" s="15" t="s">
        <v>3319</v>
      </c>
      <c r="AT44" s="15" t="s">
        <v>3319</v>
      </c>
      <c r="AU44" s="15"/>
      <c r="AV44" s="15" t="s">
        <v>4057</v>
      </c>
      <c r="AW44" s="15" t="s">
        <v>4505</v>
      </c>
      <c r="AX44" s="9" t="s">
        <v>736</v>
      </c>
      <c r="AZ44" s="15" t="s">
        <v>5255</v>
      </c>
      <c r="BA44" s="15" t="s">
        <v>5256</v>
      </c>
      <c r="BB44" s="9" t="s">
        <v>736</v>
      </c>
      <c r="BC44" s="15"/>
      <c r="BD44" s="352"/>
      <c r="BE44" s="15"/>
      <c r="BF44" s="298"/>
      <c r="BG44" s="298"/>
      <c r="BH44" s="298"/>
      <c r="BI44" s="298"/>
      <c r="BJ44" s="298"/>
      <c r="BK44" s="239"/>
      <c r="BL44" s="239"/>
      <c r="BM44" s="239"/>
      <c r="BN44" s="239"/>
      <c r="BO44" s="239"/>
      <c r="BP44" s="239"/>
      <c r="BQ44" s="239"/>
      <c r="BR44" s="239"/>
      <c r="BS44" s="239"/>
      <c r="BT44" s="239"/>
      <c r="BU44" s="239"/>
      <c r="BV44" s="15"/>
    </row>
    <row r="45" spans="1:74" x14ac:dyDescent="0.25">
      <c r="A45" s="352" t="s">
        <v>5443</v>
      </c>
      <c r="B45" s="15" t="s">
        <v>5580</v>
      </c>
      <c r="C45" s="15" t="s">
        <v>5580</v>
      </c>
      <c r="D45" s="15" t="s">
        <v>5447</v>
      </c>
      <c r="E45" s="15">
        <v>69.989999999999995</v>
      </c>
      <c r="F45" s="26" t="s">
        <v>557</v>
      </c>
      <c r="G45" s="3">
        <v>195</v>
      </c>
      <c r="H45" s="9" t="s">
        <v>5221</v>
      </c>
      <c r="I45" s="15" t="s">
        <v>742</v>
      </c>
      <c r="J45" s="9" t="s">
        <v>5221</v>
      </c>
      <c r="K45" s="15" t="s">
        <v>3053</v>
      </c>
      <c r="L45" s="15" t="s">
        <v>3040</v>
      </c>
      <c r="M45" s="15" t="s">
        <v>3043</v>
      </c>
      <c r="N45" s="15" t="s">
        <v>3040</v>
      </c>
      <c r="O45" s="15" t="s">
        <v>3043</v>
      </c>
      <c r="P45" s="15" t="s">
        <v>737</v>
      </c>
      <c r="Q45" s="15" t="s">
        <v>737</v>
      </c>
      <c r="R45" s="15" t="s">
        <v>3362</v>
      </c>
      <c r="S45" s="15" t="s">
        <v>3362</v>
      </c>
      <c r="T45" s="15" t="s">
        <v>736</v>
      </c>
      <c r="U45" s="15" t="s">
        <v>735</v>
      </c>
      <c r="V45" s="15" t="s">
        <v>736</v>
      </c>
      <c r="W45" s="15">
        <v>1</v>
      </c>
      <c r="X45" s="15" t="s">
        <v>736</v>
      </c>
      <c r="Y45" s="15" t="s">
        <v>736</v>
      </c>
      <c r="Z45" s="15" t="s">
        <v>4056</v>
      </c>
      <c r="AA45" s="15">
        <v>0</v>
      </c>
      <c r="AB45" s="15" t="s">
        <v>290</v>
      </c>
      <c r="AC45" s="15" t="s">
        <v>3317</v>
      </c>
      <c r="AD45" s="15" t="s">
        <v>3318</v>
      </c>
      <c r="AE45" s="15" t="s">
        <v>1056</v>
      </c>
      <c r="AF45" s="15" t="s">
        <v>3319</v>
      </c>
      <c r="AG45" s="15" t="s">
        <v>3319</v>
      </c>
      <c r="AH45" s="15"/>
      <c r="AI45" s="15"/>
      <c r="AJ45" s="15"/>
      <c r="AK45" s="26" t="s">
        <v>4505</v>
      </c>
      <c r="AL45" s="15"/>
      <c r="AM45" s="15"/>
      <c r="AN45" s="15"/>
      <c r="AO45" s="15"/>
      <c r="AP45" s="26">
        <v>6</v>
      </c>
      <c r="AQ45" s="15"/>
      <c r="AR45" s="15" t="s">
        <v>3319</v>
      </c>
      <c r="AS45" s="15" t="s">
        <v>3319</v>
      </c>
      <c r="AT45" s="15" t="s">
        <v>3319</v>
      </c>
      <c r="AU45" s="300"/>
      <c r="AV45" s="15" t="s">
        <v>4056</v>
      </c>
      <c r="AW45" s="15" t="s">
        <v>4505</v>
      </c>
      <c r="AX45" s="9" t="s">
        <v>736</v>
      </c>
      <c r="AZ45" s="15" t="s">
        <v>5255</v>
      </c>
      <c r="BA45" s="15" t="s">
        <v>5256</v>
      </c>
      <c r="BB45" s="9" t="s">
        <v>736</v>
      </c>
      <c r="BC45" s="15"/>
      <c r="BD45" s="352"/>
      <c r="BE45" s="15"/>
      <c r="BF45" s="298"/>
      <c r="BG45" s="298"/>
      <c r="BH45" s="298"/>
      <c r="BI45" s="298"/>
      <c r="BJ45" s="298"/>
      <c r="BK45" s="239"/>
      <c r="BL45" s="239"/>
      <c r="BM45" s="239"/>
      <c r="BN45" s="239"/>
      <c r="BO45" s="239"/>
      <c r="BP45" s="239"/>
      <c r="BQ45" s="239"/>
      <c r="BR45" s="239"/>
      <c r="BS45" s="239"/>
      <c r="BT45" s="239"/>
      <c r="BU45" s="239"/>
      <c r="BV45" s="15"/>
    </row>
    <row r="46" spans="1:74" x14ac:dyDescent="0.25">
      <c r="D46" s="15"/>
    </row>
    <row r="47" spans="1:74" x14ac:dyDescent="0.25">
      <c r="D47" s="15"/>
    </row>
    <row r="48" spans="1:74" x14ac:dyDescent="0.25">
      <c r="D48" s="15"/>
    </row>
    <row r="49" spans="4:42" x14ac:dyDescent="0.25">
      <c r="D49" s="15"/>
    </row>
    <row r="50" spans="4:42" ht="15" customHeight="1" x14ac:dyDescent="0.25">
      <c r="AP50" s="9"/>
    </row>
    <row r="51" spans="4:42" s="15" customFormat="1" ht="15.75" customHeight="1" x14ac:dyDescent="0.25">
      <c r="F51" s="26"/>
      <c r="G51" s="26"/>
    </row>
    <row r="52" spans="4:42" s="15" customFormat="1" ht="15.75" customHeight="1" x14ac:dyDescent="0.25">
      <c r="F52" s="26"/>
      <c r="G52" s="26"/>
    </row>
    <row r="53" spans="4:42" s="15" customFormat="1" ht="15" customHeight="1" x14ac:dyDescent="0.25">
      <c r="F53" s="26"/>
      <c r="G53" s="26"/>
    </row>
  </sheetData>
  <sortState ref="A7:BA42">
    <sortCondition ref="A7:A42"/>
  </sortState>
  <conditionalFormatting sqref="A1">
    <cfRule type="duplicateValues" dxfId="1099" priority="47"/>
  </conditionalFormatting>
  <conditionalFormatting sqref="A54:A1048576 A46:A49 A1">
    <cfRule type="duplicateValues" dxfId="1098" priority="39"/>
  </conditionalFormatting>
  <conditionalFormatting sqref="A2">
    <cfRule type="duplicateValues" dxfId="1097" priority="35"/>
  </conditionalFormatting>
  <conditionalFormatting sqref="A3:A6">
    <cfRule type="duplicateValues" dxfId="1096" priority="36"/>
  </conditionalFormatting>
  <conditionalFormatting sqref="A54:A1048576 A1:A6 A8:A41 A46:A49">
    <cfRule type="duplicateValues" dxfId="1095" priority="31"/>
  </conditionalFormatting>
  <conditionalFormatting sqref="A7">
    <cfRule type="duplicateValues" dxfId="1094" priority="27"/>
  </conditionalFormatting>
  <conditionalFormatting sqref="A7">
    <cfRule type="duplicateValues" dxfId="1093" priority="28"/>
  </conditionalFormatting>
  <conditionalFormatting sqref="A8:A41">
    <cfRule type="duplicateValues" dxfId="1092" priority="6478"/>
  </conditionalFormatting>
  <conditionalFormatting sqref="A50">
    <cfRule type="duplicateValues" dxfId="1091" priority="21"/>
  </conditionalFormatting>
  <conditionalFormatting sqref="A50">
    <cfRule type="duplicateValues" dxfId="1090" priority="22"/>
  </conditionalFormatting>
  <conditionalFormatting sqref="AV43">
    <cfRule type="duplicateValues" dxfId="1089" priority="18"/>
  </conditionalFormatting>
  <conditionalFormatting sqref="AV43">
    <cfRule type="duplicateValues" dxfId="1088" priority="17"/>
  </conditionalFormatting>
  <conditionalFormatting sqref="AU43">
    <cfRule type="duplicateValues" dxfId="1087" priority="16"/>
  </conditionalFormatting>
  <conditionalFormatting sqref="AU43">
    <cfRule type="duplicateValues" dxfId="1086" priority="15"/>
  </conditionalFormatting>
  <conditionalFormatting sqref="A51">
    <cfRule type="duplicateValues" dxfId="1085" priority="19"/>
  </conditionalFormatting>
  <conditionalFormatting sqref="A51">
    <cfRule type="duplicateValues" dxfId="1084" priority="20"/>
  </conditionalFormatting>
  <conditionalFormatting sqref="AV45">
    <cfRule type="duplicateValues" dxfId="1083" priority="12"/>
  </conditionalFormatting>
  <conditionalFormatting sqref="AV45">
    <cfRule type="duplicateValues" dxfId="1082" priority="11"/>
  </conditionalFormatting>
  <conditionalFormatting sqref="A53">
    <cfRule type="duplicateValues" dxfId="1081" priority="13"/>
  </conditionalFormatting>
  <conditionalFormatting sqref="A53">
    <cfRule type="duplicateValues" dxfId="1080" priority="14"/>
  </conditionalFormatting>
  <conditionalFormatting sqref="AV44">
    <cfRule type="duplicateValues" dxfId="1079" priority="8"/>
  </conditionalFormatting>
  <conditionalFormatting sqref="AV44">
    <cfRule type="duplicateValues" dxfId="1078" priority="7"/>
  </conditionalFormatting>
  <conditionalFormatting sqref="AU44">
    <cfRule type="duplicateValues" dxfId="1077" priority="6"/>
  </conditionalFormatting>
  <conditionalFormatting sqref="AU44">
    <cfRule type="duplicateValues" dxfId="1076" priority="5"/>
  </conditionalFormatting>
  <conditionalFormatting sqref="A52">
    <cfRule type="duplicateValues" dxfId="1075" priority="9"/>
  </conditionalFormatting>
  <conditionalFormatting sqref="A52">
    <cfRule type="duplicateValues" dxfId="1074" priority="10"/>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BB1205"/>
  <sheetViews>
    <sheetView zoomScale="115" zoomScaleNormal="115" workbookViewId="0">
      <pane xSplit="2" ySplit="1" topLeftCell="AC504" activePane="bottomRight" state="frozen"/>
      <selection pane="topRight" activeCell="C1" sqref="C1"/>
      <selection pane="bottomLeft" activeCell="A2" sqref="A2"/>
      <selection pane="bottomRight" activeCell="AK510" sqref="AK510"/>
    </sheetView>
  </sheetViews>
  <sheetFormatPr defaultRowHeight="15" x14ac:dyDescent="0.25"/>
  <cols>
    <col min="1" max="1" width="19" bestFit="1" customWidth="1"/>
    <col min="2" max="2" width="77.140625" customWidth="1"/>
    <col min="3" max="3" width="69.85546875" customWidth="1"/>
    <col min="4" max="4" width="88.5703125" customWidth="1"/>
    <col min="5" max="5" width="10.140625" customWidth="1"/>
    <col min="6" max="6" width="11.7109375" customWidth="1"/>
    <col min="7" max="7" width="13.5703125" customWidth="1"/>
    <col min="8" max="8" width="107.5703125" customWidth="1"/>
    <col min="9" max="9" width="85.28515625" customWidth="1"/>
    <col min="10" max="10" width="21.85546875" customWidth="1"/>
    <col min="11" max="11" width="26.5703125" customWidth="1"/>
    <col min="12" max="12" width="100.7109375" customWidth="1"/>
    <col min="13" max="13" width="104.85546875" customWidth="1"/>
    <col min="14" max="15" width="100.7109375" customWidth="1"/>
    <col min="16" max="16" width="11.42578125" customWidth="1"/>
    <col min="17" max="17" width="13.28515625" customWidth="1"/>
    <col min="18" max="19" width="18" customWidth="1"/>
    <col min="20" max="20" width="14.42578125" customWidth="1"/>
    <col min="21" max="21" width="13.7109375" customWidth="1"/>
    <col min="22" max="22" width="11.42578125" customWidth="1"/>
    <col min="23" max="23" width="13" customWidth="1"/>
    <col min="24" max="24" width="12.42578125" customWidth="1"/>
    <col min="25" max="25" width="12.7109375" customWidth="1"/>
    <col min="26" max="26" width="38.140625" style="9" bestFit="1" customWidth="1"/>
    <col min="27" max="27" width="14.140625" customWidth="1"/>
    <col min="28" max="28" width="13.28515625" customWidth="1"/>
    <col min="29" max="29" width="14.140625" customWidth="1"/>
    <col min="30" max="30" width="14.7109375" customWidth="1"/>
    <col min="31" max="31" width="12.85546875" customWidth="1"/>
    <col min="32" max="32" width="10.140625" customWidth="1"/>
    <col min="33" max="33" width="13.140625" customWidth="1"/>
    <col min="34" max="34" width="11.42578125" customWidth="1"/>
    <col min="35" max="35" width="12.7109375" customWidth="1"/>
    <col min="36" max="36" width="13.42578125" style="9" customWidth="1"/>
    <col min="37" max="37" width="16.140625" customWidth="1"/>
    <col min="38" max="38" width="13" customWidth="1"/>
    <col min="39" max="39" width="13.140625" customWidth="1"/>
    <col min="40" max="40" width="9.140625" customWidth="1"/>
    <col min="41" max="41" width="12.140625" customWidth="1"/>
    <col min="42" max="42" width="16" style="3" customWidth="1"/>
    <col min="43" max="43" width="11.85546875" customWidth="1"/>
    <col min="44" max="46" width="9.140625" customWidth="1"/>
    <col min="47" max="47" width="21.7109375" customWidth="1"/>
    <col min="48" max="48" width="17.42578125" customWidth="1"/>
    <col min="49" max="49" width="21.5703125" customWidth="1"/>
    <col min="50" max="53" width="21.5703125" style="9" customWidth="1"/>
    <col min="54" max="54" width="11.140625" customWidth="1"/>
  </cols>
  <sheetData>
    <row r="1" spans="1:54" ht="65.25" customHeight="1" x14ac:dyDescent="0.25">
      <c r="A1" s="2" t="s">
        <v>2292</v>
      </c>
      <c r="B1" s="2" t="s">
        <v>114</v>
      </c>
      <c r="C1" s="2" t="s">
        <v>99</v>
      </c>
      <c r="D1" s="4" t="s">
        <v>100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c r="AJ1" s="225" t="s">
        <v>3537</v>
      </c>
      <c r="AK1" s="225" t="s">
        <v>3564</v>
      </c>
      <c r="AL1" s="225" t="s">
        <v>3581</v>
      </c>
      <c r="AM1" s="225" t="s">
        <v>3582</v>
      </c>
      <c r="AN1" s="225" t="s">
        <v>3632</v>
      </c>
      <c r="AO1" s="225" t="s">
        <v>3633</v>
      </c>
      <c r="AP1" s="225" t="s">
        <v>5229</v>
      </c>
      <c r="AQ1" s="225" t="s">
        <v>4399</v>
      </c>
      <c r="AR1" s="318" t="s">
        <v>5204</v>
      </c>
      <c r="AS1" s="318" t="s">
        <v>5205</v>
      </c>
      <c r="AT1" s="318" t="s">
        <v>5206</v>
      </c>
      <c r="AU1" s="319" t="s">
        <v>5207</v>
      </c>
      <c r="AV1" s="320" t="s">
        <v>5208</v>
      </c>
      <c r="AW1" s="320" t="s">
        <v>5209</v>
      </c>
      <c r="AX1" s="330" t="s">
        <v>5224</v>
      </c>
      <c r="AY1" s="330" t="s">
        <v>5225</v>
      </c>
      <c r="AZ1" s="330" t="s">
        <v>5267</v>
      </c>
      <c r="BA1" s="330" t="s">
        <v>5268</v>
      </c>
      <c r="BB1" s="330" t="s">
        <v>5434</v>
      </c>
    </row>
    <row r="2" spans="1:54" ht="15" customHeight="1" x14ac:dyDescent="0.25">
      <c r="A2" s="9" t="s">
        <v>926</v>
      </c>
      <c r="B2" s="9" t="s">
        <v>383</v>
      </c>
      <c r="C2" s="9" t="s">
        <v>383</v>
      </c>
      <c r="D2" s="9" t="s">
        <v>3132</v>
      </c>
      <c r="E2" s="9">
        <v>0</v>
      </c>
      <c r="F2" s="9" t="s">
        <v>557</v>
      </c>
      <c r="G2" s="9">
        <v>7.5</v>
      </c>
      <c r="H2" s="9" t="s">
        <v>654</v>
      </c>
      <c r="I2" s="9" t="s">
        <v>121</v>
      </c>
      <c r="J2" s="9" t="s">
        <v>134</v>
      </c>
      <c r="K2" s="9" t="s">
        <v>145</v>
      </c>
      <c r="L2" s="9" t="s">
        <v>383</v>
      </c>
      <c r="M2" s="9" t="s">
        <v>3132</v>
      </c>
      <c r="N2" s="9" t="s">
        <v>383</v>
      </c>
      <c r="O2" s="9" t="s">
        <v>3132</v>
      </c>
      <c r="P2" s="9" t="s">
        <v>3384</v>
      </c>
      <c r="Q2" s="9" t="s">
        <v>855</v>
      </c>
      <c r="R2" s="9" t="s">
        <v>2376</v>
      </c>
      <c r="S2" s="9"/>
      <c r="T2" s="9" t="s">
        <v>736</v>
      </c>
      <c r="U2" s="9" t="s">
        <v>735</v>
      </c>
      <c r="V2" s="9" t="s">
        <v>735</v>
      </c>
      <c r="W2" s="9">
        <v>15</v>
      </c>
      <c r="X2" s="9" t="s">
        <v>736</v>
      </c>
      <c r="Y2" s="9" t="s">
        <v>736</v>
      </c>
      <c r="Z2" s="9" t="s">
        <v>926</v>
      </c>
      <c r="AA2" s="9">
        <v>0</v>
      </c>
      <c r="AB2" s="9">
        <v>0</v>
      </c>
      <c r="AC2" s="9" t="s">
        <v>3327</v>
      </c>
      <c r="AD2" s="9" t="s">
        <v>114</v>
      </c>
      <c r="AE2" s="9" t="s">
        <v>870</v>
      </c>
      <c r="AF2" s="9" t="s">
        <v>3319</v>
      </c>
      <c r="AG2" s="9" t="s">
        <v>3319</v>
      </c>
      <c r="AH2" s="9"/>
      <c r="AI2" s="9"/>
      <c r="AK2" s="3" t="s">
        <v>4505</v>
      </c>
      <c r="AP2" s="9"/>
      <c r="AR2" t="s">
        <v>3319</v>
      </c>
      <c r="AS2" t="s">
        <v>3319</v>
      </c>
      <c r="AT2" t="s">
        <v>3319</v>
      </c>
      <c r="AW2" t="s">
        <v>4505</v>
      </c>
      <c r="BB2" t="s">
        <v>736</v>
      </c>
    </row>
    <row r="3" spans="1:54" ht="15" customHeight="1" x14ac:dyDescent="0.25">
      <c r="A3" s="15" t="s">
        <v>2377</v>
      </c>
      <c r="B3" s="9" t="s">
        <v>2494</v>
      </c>
      <c r="C3" s="9" t="s">
        <v>2494</v>
      </c>
      <c r="D3" s="9" t="s">
        <v>3130</v>
      </c>
      <c r="E3" s="9">
        <v>59</v>
      </c>
      <c r="F3" s="9" t="s">
        <v>557</v>
      </c>
      <c r="G3" s="9">
        <v>7.5</v>
      </c>
      <c r="H3" s="9" t="s">
        <v>2495</v>
      </c>
      <c r="I3" s="9" t="s">
        <v>2495</v>
      </c>
      <c r="J3" s="9" t="s">
        <v>134</v>
      </c>
      <c r="K3" s="9" t="s">
        <v>143</v>
      </c>
      <c r="L3" s="9" t="s">
        <v>2494</v>
      </c>
      <c r="M3" s="9" t="s">
        <v>3130</v>
      </c>
      <c r="N3" s="9" t="s">
        <v>2494</v>
      </c>
      <c r="O3" s="9" t="s">
        <v>3130</v>
      </c>
      <c r="P3" s="9" t="s">
        <v>3384</v>
      </c>
      <c r="Q3" s="9" t="s">
        <v>854</v>
      </c>
      <c r="R3" s="9" t="s">
        <v>2377</v>
      </c>
      <c r="S3" s="9"/>
      <c r="T3" s="9" t="s">
        <v>736</v>
      </c>
      <c r="U3" s="9" t="s">
        <v>735</v>
      </c>
      <c r="V3" s="9" t="s">
        <v>735</v>
      </c>
      <c r="W3" s="9">
        <v>15</v>
      </c>
      <c r="X3" s="9" t="s">
        <v>736</v>
      </c>
      <c r="Y3" s="9" t="s">
        <v>736</v>
      </c>
      <c r="Z3" s="9" t="s">
        <v>2377</v>
      </c>
      <c r="AA3" s="9">
        <v>0</v>
      </c>
      <c r="AB3" s="9">
        <v>0</v>
      </c>
      <c r="AC3" s="9" t="s">
        <v>3327</v>
      </c>
      <c r="AD3" s="9" t="s">
        <v>114</v>
      </c>
      <c r="AE3" s="9" t="s">
        <v>3331</v>
      </c>
      <c r="AF3" s="9" t="s">
        <v>3319</v>
      </c>
      <c r="AG3" s="9" t="s">
        <v>3319</v>
      </c>
      <c r="AH3" s="9"/>
      <c r="AI3" s="9"/>
      <c r="AK3" s="3" t="s">
        <v>694</v>
      </c>
      <c r="AP3" s="9"/>
      <c r="AQ3" s="9"/>
      <c r="AR3" t="s">
        <v>3319</v>
      </c>
      <c r="AS3" t="s">
        <v>3319</v>
      </c>
      <c r="AT3" t="s">
        <v>3319</v>
      </c>
      <c r="AW3" t="s">
        <v>4505</v>
      </c>
      <c r="BB3" s="9" t="s">
        <v>736</v>
      </c>
    </row>
    <row r="4" spans="1:54" ht="15" customHeight="1" x14ac:dyDescent="0.25">
      <c r="A4" s="9" t="s">
        <v>601</v>
      </c>
      <c r="B4" s="9" t="s">
        <v>602</v>
      </c>
      <c r="C4" s="9" t="s">
        <v>602</v>
      </c>
      <c r="D4" s="9" t="s">
        <v>634</v>
      </c>
      <c r="E4" s="9">
        <v>69</v>
      </c>
      <c r="F4" s="9" t="s">
        <v>557</v>
      </c>
      <c r="G4" s="9">
        <v>6</v>
      </c>
      <c r="H4" s="9" t="s">
        <v>684</v>
      </c>
      <c r="I4" s="9" t="s">
        <v>684</v>
      </c>
      <c r="J4" s="9" t="s">
        <v>684</v>
      </c>
      <c r="K4" s="9" t="s">
        <v>684</v>
      </c>
      <c r="L4" s="9" t="s">
        <v>602</v>
      </c>
      <c r="M4" s="9" t="s">
        <v>634</v>
      </c>
      <c r="N4" s="9" t="s">
        <v>602</v>
      </c>
      <c r="O4" s="9" t="s">
        <v>634</v>
      </c>
      <c r="P4" s="9" t="s">
        <v>3384</v>
      </c>
      <c r="Q4" s="9" t="s">
        <v>855</v>
      </c>
      <c r="R4" s="9" t="s">
        <v>601</v>
      </c>
      <c r="S4" s="9"/>
      <c r="T4" s="9" t="s">
        <v>736</v>
      </c>
      <c r="U4" s="9" t="s">
        <v>735</v>
      </c>
      <c r="V4" s="9" t="s">
        <v>735</v>
      </c>
      <c r="W4" s="9">
        <v>20</v>
      </c>
      <c r="X4" s="9" t="s">
        <v>736</v>
      </c>
      <c r="Y4" s="9" t="s">
        <v>736</v>
      </c>
      <c r="Z4" s="9" t="s">
        <v>601</v>
      </c>
      <c r="AA4" s="9">
        <v>0</v>
      </c>
      <c r="AB4" s="9">
        <v>0</v>
      </c>
      <c r="AC4" s="9" t="s">
        <v>3327</v>
      </c>
      <c r="AD4" s="9" t="s">
        <v>114</v>
      </c>
      <c r="AE4" s="9" t="s">
        <v>870</v>
      </c>
      <c r="AF4" s="9" t="s">
        <v>3319</v>
      </c>
      <c r="AG4" s="9" t="s">
        <v>3319</v>
      </c>
      <c r="AH4" s="9"/>
      <c r="AI4" s="9"/>
      <c r="AK4" s="3" t="s">
        <v>694</v>
      </c>
      <c r="AP4" s="9"/>
      <c r="AQ4" s="9"/>
      <c r="AR4" t="s">
        <v>3319</v>
      </c>
      <c r="AS4" t="s">
        <v>3329</v>
      </c>
      <c r="AT4" t="s">
        <v>3319</v>
      </c>
      <c r="AW4" t="s">
        <v>5210</v>
      </c>
      <c r="BB4" s="9" t="s">
        <v>736</v>
      </c>
    </row>
    <row r="5" spans="1:54" ht="15" customHeight="1" x14ac:dyDescent="0.25">
      <c r="A5" s="9" t="s">
        <v>730</v>
      </c>
      <c r="B5" s="9" t="s">
        <v>2487</v>
      </c>
      <c r="C5" s="9" t="s">
        <v>2487</v>
      </c>
      <c r="D5" s="9" t="s">
        <v>839</v>
      </c>
      <c r="E5" s="9">
        <v>29.99</v>
      </c>
      <c r="F5" s="9" t="s">
        <v>557</v>
      </c>
      <c r="G5" s="9">
        <v>75</v>
      </c>
      <c r="H5" s="9" t="s">
        <v>3338</v>
      </c>
      <c r="I5" s="9" t="s">
        <v>742</v>
      </c>
      <c r="J5" s="9" t="s">
        <v>3338</v>
      </c>
      <c r="K5" s="9" t="s">
        <v>110</v>
      </c>
      <c r="L5" s="9" t="s">
        <v>108</v>
      </c>
      <c r="M5" s="9" t="s">
        <v>193</v>
      </c>
      <c r="N5" s="9" t="s">
        <v>139</v>
      </c>
      <c r="O5" s="9" t="s">
        <v>189</v>
      </c>
      <c r="P5" s="9" t="s">
        <v>737</v>
      </c>
      <c r="Q5" s="9" t="s">
        <v>737</v>
      </c>
      <c r="R5" s="9" t="s">
        <v>3362</v>
      </c>
      <c r="S5" s="9" t="s">
        <v>3362</v>
      </c>
      <c r="T5" s="9" t="s">
        <v>736</v>
      </c>
      <c r="U5" s="9" t="s">
        <v>735</v>
      </c>
      <c r="V5" s="9" t="s">
        <v>736</v>
      </c>
      <c r="W5" s="9">
        <v>1</v>
      </c>
      <c r="X5" s="9" t="s">
        <v>736</v>
      </c>
      <c r="Y5" s="9" t="s">
        <v>736</v>
      </c>
      <c r="Z5" s="9" t="s">
        <v>730</v>
      </c>
      <c r="AA5" s="9">
        <v>0</v>
      </c>
      <c r="AB5" s="9" t="s">
        <v>3021</v>
      </c>
      <c r="AC5" s="9" t="s">
        <v>3317</v>
      </c>
      <c r="AD5" s="9" t="s">
        <v>3318</v>
      </c>
      <c r="AE5" s="9" t="s">
        <v>1056</v>
      </c>
      <c r="AF5" s="9" t="s">
        <v>3319</v>
      </c>
      <c r="AG5" s="9" t="s">
        <v>3319</v>
      </c>
      <c r="AH5" s="9"/>
      <c r="AI5" s="9"/>
      <c r="AK5" s="3" t="s">
        <v>4505</v>
      </c>
      <c r="AP5" s="3" t="s">
        <v>5230</v>
      </c>
      <c r="AR5" t="s">
        <v>3319</v>
      </c>
      <c r="AS5" t="s">
        <v>3319</v>
      </c>
      <c r="AT5" t="s">
        <v>3319</v>
      </c>
      <c r="AU5" s="300"/>
      <c r="AV5" t="s">
        <v>730</v>
      </c>
      <c r="AW5" t="s">
        <v>4505</v>
      </c>
      <c r="AZ5" s="9" t="s">
        <v>5255</v>
      </c>
      <c r="BA5" s="9" t="s">
        <v>5256</v>
      </c>
      <c r="BB5" s="9" t="s">
        <v>736</v>
      </c>
    </row>
    <row r="6" spans="1:54" ht="15" customHeight="1" x14ac:dyDescent="0.25">
      <c r="A6" s="9" t="s">
        <v>3170</v>
      </c>
      <c r="B6" s="9" t="s">
        <v>3171</v>
      </c>
      <c r="C6" s="9" t="s">
        <v>3385</v>
      </c>
      <c r="D6" s="9" t="s">
        <v>798</v>
      </c>
      <c r="E6" s="9">
        <v>59</v>
      </c>
      <c r="F6" s="9" t="s">
        <v>557</v>
      </c>
      <c r="G6" s="9">
        <v>7.5</v>
      </c>
      <c r="H6" s="9" t="s">
        <v>684</v>
      </c>
      <c r="I6" s="9" t="s">
        <v>684</v>
      </c>
      <c r="J6" s="9" t="s">
        <v>684</v>
      </c>
      <c r="K6" s="9" t="s">
        <v>684</v>
      </c>
      <c r="L6" s="9" t="s">
        <v>3385</v>
      </c>
      <c r="M6" s="9" t="s">
        <v>798</v>
      </c>
      <c r="N6" s="9" t="s">
        <v>3385</v>
      </c>
      <c r="O6" s="9" t="s">
        <v>798</v>
      </c>
      <c r="P6" s="9" t="s">
        <v>3384</v>
      </c>
      <c r="Q6" s="15" t="s">
        <v>854</v>
      </c>
      <c r="R6" s="9" t="s">
        <v>3170</v>
      </c>
      <c r="S6" s="9"/>
      <c r="T6" s="9" t="s">
        <v>736</v>
      </c>
      <c r="U6" s="9" t="s">
        <v>735</v>
      </c>
      <c r="V6" s="9" t="s">
        <v>735</v>
      </c>
      <c r="W6" s="9">
        <v>20</v>
      </c>
      <c r="X6" s="9" t="s">
        <v>736</v>
      </c>
      <c r="Y6" s="9" t="s">
        <v>736</v>
      </c>
      <c r="Z6" s="9" t="s">
        <v>3170</v>
      </c>
      <c r="AA6" s="9">
        <v>0</v>
      </c>
      <c r="AB6" s="9">
        <v>0</v>
      </c>
      <c r="AC6" s="9" t="s">
        <v>3327</v>
      </c>
      <c r="AD6" s="9" t="s">
        <v>114</v>
      </c>
      <c r="AE6" s="9" t="s">
        <v>3328</v>
      </c>
      <c r="AF6" s="9" t="s">
        <v>3319</v>
      </c>
      <c r="AG6" s="9" t="s">
        <v>3319</v>
      </c>
      <c r="AH6" s="9"/>
      <c r="AI6" s="9"/>
      <c r="AK6" s="3" t="s">
        <v>694</v>
      </c>
      <c r="AP6" s="9"/>
      <c r="AQ6" s="9"/>
      <c r="AR6" t="s">
        <v>3319</v>
      </c>
      <c r="AS6" t="s">
        <v>3319</v>
      </c>
      <c r="AT6" t="s">
        <v>3319</v>
      </c>
      <c r="AW6" t="s">
        <v>4505</v>
      </c>
      <c r="BB6" s="9" t="s">
        <v>736</v>
      </c>
    </row>
    <row r="7" spans="1:54" ht="15" customHeight="1" x14ac:dyDescent="0.25">
      <c r="A7" s="9" t="s">
        <v>344</v>
      </c>
      <c r="B7" s="9" t="s">
        <v>508</v>
      </c>
      <c r="C7" s="9" t="s">
        <v>508</v>
      </c>
      <c r="D7" s="9" t="s">
        <v>808</v>
      </c>
      <c r="E7" s="9">
        <v>99</v>
      </c>
      <c r="F7" s="9" t="s">
        <v>557</v>
      </c>
      <c r="G7" s="9">
        <v>7.5</v>
      </c>
      <c r="H7" s="9" t="s">
        <v>684</v>
      </c>
      <c r="I7" s="9" t="s">
        <v>684</v>
      </c>
      <c r="J7" s="9" t="s">
        <v>684</v>
      </c>
      <c r="K7" s="9" t="s">
        <v>684</v>
      </c>
      <c r="L7" s="9" t="s">
        <v>508</v>
      </c>
      <c r="M7" s="9" t="s">
        <v>808</v>
      </c>
      <c r="N7" s="9" t="s">
        <v>508</v>
      </c>
      <c r="O7" s="9" t="s">
        <v>808</v>
      </c>
      <c r="P7" s="9" t="s">
        <v>3384</v>
      </c>
      <c r="Q7" s="9" t="s">
        <v>856</v>
      </c>
      <c r="R7" s="9" t="s">
        <v>344</v>
      </c>
      <c r="S7" s="9"/>
      <c r="T7" s="9" t="s">
        <v>736</v>
      </c>
      <c r="U7" s="9" t="s">
        <v>735</v>
      </c>
      <c r="V7" s="9" t="s">
        <v>735</v>
      </c>
      <c r="W7" s="9">
        <v>20</v>
      </c>
      <c r="X7" s="9" t="s">
        <v>736</v>
      </c>
      <c r="Y7" s="9" t="s">
        <v>736</v>
      </c>
      <c r="Z7" s="9" t="s">
        <v>344</v>
      </c>
      <c r="AA7" s="9">
        <v>0</v>
      </c>
      <c r="AB7" s="9">
        <v>0</v>
      </c>
      <c r="AC7" s="9" t="s">
        <v>3327</v>
      </c>
      <c r="AD7" s="9" t="s">
        <v>114</v>
      </c>
      <c r="AE7" s="9" t="s">
        <v>870</v>
      </c>
      <c r="AF7" s="9" t="s">
        <v>3319</v>
      </c>
      <c r="AG7" s="9" t="s">
        <v>3319</v>
      </c>
      <c r="AH7" s="9"/>
      <c r="AI7" s="9"/>
      <c r="AK7" s="3" t="s">
        <v>694</v>
      </c>
      <c r="AP7" s="9"/>
      <c r="AQ7" s="9"/>
      <c r="AR7" t="s">
        <v>3319</v>
      </c>
      <c r="AS7" t="s">
        <v>3319</v>
      </c>
      <c r="AT7" t="s">
        <v>3319</v>
      </c>
      <c r="AW7" t="s">
        <v>4505</v>
      </c>
      <c r="BB7" s="9" t="s">
        <v>736</v>
      </c>
    </row>
    <row r="8" spans="1:54" ht="15" customHeight="1" x14ac:dyDescent="0.25">
      <c r="A8" s="9" t="s">
        <v>208</v>
      </c>
      <c r="B8" s="9" t="s">
        <v>884</v>
      </c>
      <c r="C8" s="9" t="s">
        <v>884</v>
      </c>
      <c r="D8" s="9" t="s">
        <v>916</v>
      </c>
      <c r="E8" s="9">
        <v>0</v>
      </c>
      <c r="F8" s="9" t="s">
        <v>557</v>
      </c>
      <c r="G8" s="9">
        <v>0</v>
      </c>
      <c r="H8" s="9" t="s">
        <v>881</v>
      </c>
      <c r="I8" s="9" t="s">
        <v>882</v>
      </c>
      <c r="J8" s="9" t="s">
        <v>885</v>
      </c>
      <c r="K8" s="9" t="s">
        <v>885</v>
      </c>
      <c r="L8" s="9" t="s">
        <v>884</v>
      </c>
      <c r="M8" s="9" t="s">
        <v>916</v>
      </c>
      <c r="N8" s="9" t="s">
        <v>884</v>
      </c>
      <c r="O8" s="9" t="s">
        <v>916</v>
      </c>
      <c r="P8" s="9" t="s">
        <v>3384</v>
      </c>
      <c r="Q8" s="9" t="s">
        <v>1349</v>
      </c>
      <c r="R8" s="9" t="s">
        <v>208</v>
      </c>
      <c r="S8" s="9"/>
      <c r="T8" s="9" t="s">
        <v>735</v>
      </c>
      <c r="U8" s="9" t="s">
        <v>735</v>
      </c>
      <c r="V8" s="9" t="s">
        <v>735</v>
      </c>
      <c r="W8" s="9">
        <v>1</v>
      </c>
      <c r="X8" s="9" t="s">
        <v>736</v>
      </c>
      <c r="Y8" s="9" t="s">
        <v>735</v>
      </c>
      <c r="Z8" s="9" t="s">
        <v>3542</v>
      </c>
      <c r="AA8" s="9">
        <v>0</v>
      </c>
      <c r="AB8" s="9">
        <v>0</v>
      </c>
      <c r="AC8" s="9" t="s">
        <v>3327</v>
      </c>
      <c r="AD8" s="9" t="s">
        <v>114</v>
      </c>
      <c r="AE8" s="9" t="s">
        <v>3333</v>
      </c>
      <c r="AF8" s="9" t="s">
        <v>3319</v>
      </c>
      <c r="AG8" s="9" t="s">
        <v>3319</v>
      </c>
      <c r="AH8" s="9"/>
      <c r="AI8" s="9"/>
      <c r="AK8" s="3" t="s">
        <v>694</v>
      </c>
      <c r="AP8" s="9"/>
      <c r="AQ8" s="9"/>
      <c r="AR8" t="s">
        <v>3319</v>
      </c>
      <c r="AS8" t="s">
        <v>3319</v>
      </c>
      <c r="AT8" t="s">
        <v>3319</v>
      </c>
      <c r="AW8" t="s">
        <v>4505</v>
      </c>
      <c r="BB8" s="9" t="s">
        <v>736</v>
      </c>
    </row>
    <row r="9" spans="1:54" ht="15" customHeight="1" x14ac:dyDescent="0.25">
      <c r="A9" s="9" t="s">
        <v>209</v>
      </c>
      <c r="B9" s="9" t="s">
        <v>880</v>
      </c>
      <c r="C9" s="9" t="s">
        <v>880</v>
      </c>
      <c r="D9" s="9" t="s">
        <v>3124</v>
      </c>
      <c r="E9" s="9">
        <v>0</v>
      </c>
      <c r="F9" s="9" t="s">
        <v>557</v>
      </c>
      <c r="G9" s="9">
        <v>0</v>
      </c>
      <c r="H9" s="9" t="s">
        <v>881</v>
      </c>
      <c r="I9" s="9" t="s">
        <v>882</v>
      </c>
      <c r="J9" s="9" t="s">
        <v>883</v>
      </c>
      <c r="K9" s="9" t="s">
        <v>883</v>
      </c>
      <c r="L9" s="9" t="s">
        <v>880</v>
      </c>
      <c r="M9" s="9" t="s">
        <v>3124</v>
      </c>
      <c r="N9" s="9" t="s">
        <v>880</v>
      </c>
      <c r="O9" s="9" t="s">
        <v>3124</v>
      </c>
      <c r="P9" s="9" t="s">
        <v>3384</v>
      </c>
      <c r="Q9" s="9" t="s">
        <v>854</v>
      </c>
      <c r="R9" s="9" t="s">
        <v>209</v>
      </c>
      <c r="S9" s="9"/>
      <c r="T9" s="9" t="s">
        <v>735</v>
      </c>
      <c r="U9" s="9" t="s">
        <v>735</v>
      </c>
      <c r="V9" s="9" t="s">
        <v>735</v>
      </c>
      <c r="W9" s="9">
        <v>1</v>
      </c>
      <c r="X9" s="9" t="s">
        <v>736</v>
      </c>
      <c r="Y9" s="9" t="s">
        <v>735</v>
      </c>
      <c r="Z9" s="9" t="s">
        <v>3541</v>
      </c>
      <c r="AA9" s="9">
        <v>0</v>
      </c>
      <c r="AB9" s="9">
        <v>0</v>
      </c>
      <c r="AC9" s="9" t="s">
        <v>3327</v>
      </c>
      <c r="AD9" s="9" t="s">
        <v>114</v>
      </c>
      <c r="AE9" s="9" t="s">
        <v>3333</v>
      </c>
      <c r="AF9" s="9" t="s">
        <v>3319</v>
      </c>
      <c r="AG9" s="9" t="s">
        <v>3319</v>
      </c>
      <c r="AH9" s="9"/>
      <c r="AI9" s="9"/>
      <c r="AK9" s="3" t="s">
        <v>4505</v>
      </c>
      <c r="AP9" s="9"/>
      <c r="AQ9" s="9"/>
      <c r="AR9" t="s">
        <v>3319</v>
      </c>
      <c r="AS9" t="s">
        <v>3319</v>
      </c>
      <c r="AT9" t="s">
        <v>3319</v>
      </c>
      <c r="AW9" t="s">
        <v>4505</v>
      </c>
      <c r="BB9" s="9" t="s">
        <v>736</v>
      </c>
    </row>
    <row r="10" spans="1:54" ht="15" customHeight="1" x14ac:dyDescent="0.25">
      <c r="A10" s="9" t="s">
        <v>210</v>
      </c>
      <c r="B10" s="9" t="s">
        <v>886</v>
      </c>
      <c r="C10" s="9" t="s">
        <v>886</v>
      </c>
      <c r="D10" s="9" t="s">
        <v>909</v>
      </c>
      <c r="E10" s="9">
        <v>0</v>
      </c>
      <c r="F10" s="9" t="s">
        <v>557</v>
      </c>
      <c r="G10" s="9">
        <v>0</v>
      </c>
      <c r="H10" s="9" t="s">
        <v>903</v>
      </c>
      <c r="I10" s="9" t="s">
        <v>887</v>
      </c>
      <c r="J10" s="9" t="s">
        <v>888</v>
      </c>
      <c r="K10" s="9" t="s">
        <v>888</v>
      </c>
      <c r="L10" s="9" t="s">
        <v>886</v>
      </c>
      <c r="M10" s="9" t="s">
        <v>909</v>
      </c>
      <c r="N10" s="9" t="s">
        <v>886</v>
      </c>
      <c r="O10" s="9" t="s">
        <v>909</v>
      </c>
      <c r="P10" s="9" t="s">
        <v>3384</v>
      </c>
      <c r="Q10" s="9" t="s">
        <v>855</v>
      </c>
      <c r="R10" s="9" t="s">
        <v>2396</v>
      </c>
      <c r="S10" s="9" t="s">
        <v>2396</v>
      </c>
      <c r="T10" s="9" t="s">
        <v>736</v>
      </c>
      <c r="U10" s="9" t="s">
        <v>735</v>
      </c>
      <c r="V10" s="9" t="s">
        <v>735</v>
      </c>
      <c r="W10" s="9">
        <v>1</v>
      </c>
      <c r="X10" s="9" t="s">
        <v>736</v>
      </c>
      <c r="Y10" s="9" t="s">
        <v>736</v>
      </c>
      <c r="Z10" s="9" t="s">
        <v>210</v>
      </c>
      <c r="AA10" s="9">
        <v>0</v>
      </c>
      <c r="AB10" s="9">
        <v>0</v>
      </c>
      <c r="AC10" s="9" t="s">
        <v>3317</v>
      </c>
      <c r="AD10" s="9" t="s">
        <v>114</v>
      </c>
      <c r="AE10" s="9" t="s">
        <v>2396</v>
      </c>
      <c r="AF10" s="9" t="s">
        <v>3319</v>
      </c>
      <c r="AG10" s="9" t="s">
        <v>3319</v>
      </c>
      <c r="AH10" s="9"/>
      <c r="AI10" s="9"/>
      <c r="AK10" s="3" t="s">
        <v>694</v>
      </c>
      <c r="AP10" s="9"/>
      <c r="AR10" t="s">
        <v>3319</v>
      </c>
      <c r="AS10" t="s">
        <v>3319</v>
      </c>
      <c r="AT10" t="s">
        <v>3319</v>
      </c>
      <c r="AW10" t="s">
        <v>4505</v>
      </c>
      <c r="BB10" s="9" t="s">
        <v>736</v>
      </c>
    </row>
    <row r="11" spans="1:54" ht="15" customHeight="1" x14ac:dyDescent="0.25">
      <c r="A11" s="9" t="s">
        <v>583</v>
      </c>
      <c r="B11" s="9" t="s">
        <v>584</v>
      </c>
      <c r="C11" s="9" t="s">
        <v>584</v>
      </c>
      <c r="D11" s="9" t="s">
        <v>631</v>
      </c>
      <c r="E11" s="9">
        <v>145</v>
      </c>
      <c r="F11" s="9" t="s">
        <v>557</v>
      </c>
      <c r="G11" s="9">
        <v>6</v>
      </c>
      <c r="H11" s="9" t="s">
        <v>684</v>
      </c>
      <c r="I11" s="9" t="s">
        <v>684</v>
      </c>
      <c r="J11" s="9" t="s">
        <v>684</v>
      </c>
      <c r="K11" s="9" t="s">
        <v>684</v>
      </c>
      <c r="L11" s="9" t="s">
        <v>584</v>
      </c>
      <c r="M11" s="9" t="s">
        <v>631</v>
      </c>
      <c r="N11" s="9" t="s">
        <v>584</v>
      </c>
      <c r="O11" s="9" t="s">
        <v>631</v>
      </c>
      <c r="P11" s="9" t="s">
        <v>3384</v>
      </c>
      <c r="Q11" s="9" t="s">
        <v>855</v>
      </c>
      <c r="R11" s="9" t="s">
        <v>583</v>
      </c>
      <c r="S11" s="9"/>
      <c r="T11" s="9" t="s">
        <v>736</v>
      </c>
      <c r="U11" s="9" t="s">
        <v>735</v>
      </c>
      <c r="V11" s="9" t="s">
        <v>735</v>
      </c>
      <c r="W11" s="9">
        <v>20</v>
      </c>
      <c r="X11" s="9" t="s">
        <v>736</v>
      </c>
      <c r="Y11" s="9" t="s">
        <v>736</v>
      </c>
      <c r="Z11" s="9" t="s">
        <v>583</v>
      </c>
      <c r="AA11" s="9">
        <v>0</v>
      </c>
      <c r="AB11" s="9">
        <v>0</v>
      </c>
      <c r="AC11" s="9" t="s">
        <v>3327</v>
      </c>
      <c r="AD11" s="9" t="s">
        <v>114</v>
      </c>
      <c r="AE11" s="9" t="s">
        <v>870</v>
      </c>
      <c r="AF11" s="9" t="s">
        <v>3319</v>
      </c>
      <c r="AG11" s="9" t="s">
        <v>3319</v>
      </c>
      <c r="AH11" s="9"/>
      <c r="AI11" s="9"/>
      <c r="AK11" s="3" t="s">
        <v>694</v>
      </c>
      <c r="AP11" s="9"/>
      <c r="AQ11" s="9"/>
      <c r="AR11" t="s">
        <v>3319</v>
      </c>
      <c r="AS11" t="s">
        <v>3319</v>
      </c>
      <c r="AT11" t="s">
        <v>3319</v>
      </c>
      <c r="AW11" t="s">
        <v>5210</v>
      </c>
      <c r="BB11" s="9" t="s">
        <v>736</v>
      </c>
    </row>
    <row r="12" spans="1:54" ht="15" customHeight="1" x14ac:dyDescent="0.25">
      <c r="A12" s="9" t="s">
        <v>3196</v>
      </c>
      <c r="B12" s="9" t="s">
        <v>3242</v>
      </c>
      <c r="C12" s="9" t="s">
        <v>3265</v>
      </c>
      <c r="D12" s="9" t="s">
        <v>3441</v>
      </c>
      <c r="E12" s="9">
        <v>0</v>
      </c>
      <c r="F12" s="9" t="s">
        <v>557</v>
      </c>
      <c r="G12" s="9">
        <v>0</v>
      </c>
      <c r="H12" s="9" t="s">
        <v>742</v>
      </c>
      <c r="I12" s="9" t="s">
        <v>742</v>
      </c>
      <c r="J12" s="9" t="s">
        <v>134</v>
      </c>
      <c r="K12" s="9" t="s">
        <v>122</v>
      </c>
      <c r="L12" s="9" t="s">
        <v>3265</v>
      </c>
      <c r="M12" s="9" t="s">
        <v>3441</v>
      </c>
      <c r="N12" s="9" t="s">
        <v>3265</v>
      </c>
      <c r="O12" s="9" t="s">
        <v>3441</v>
      </c>
      <c r="P12" s="9" t="s">
        <v>3384</v>
      </c>
      <c r="Q12" s="9" t="s">
        <v>854</v>
      </c>
      <c r="R12" s="9" t="s">
        <v>3196</v>
      </c>
      <c r="S12" s="9"/>
      <c r="T12" s="9" t="s">
        <v>736</v>
      </c>
      <c r="U12" s="9" t="s">
        <v>735</v>
      </c>
      <c r="V12" s="9" t="s">
        <v>735</v>
      </c>
      <c r="W12" s="9">
        <v>8</v>
      </c>
      <c r="X12" s="9" t="s">
        <v>736</v>
      </c>
      <c r="Y12" s="9" t="s">
        <v>736</v>
      </c>
      <c r="Z12" s="9" t="s">
        <v>3196</v>
      </c>
      <c r="AA12" s="9">
        <v>0</v>
      </c>
      <c r="AB12" s="9">
        <v>0</v>
      </c>
      <c r="AC12" s="9" t="s">
        <v>3327</v>
      </c>
      <c r="AD12" s="9" t="s">
        <v>114</v>
      </c>
      <c r="AE12" s="9" t="s">
        <v>3328</v>
      </c>
      <c r="AF12" s="9" t="s">
        <v>3319</v>
      </c>
      <c r="AG12" s="9" t="s">
        <v>3319</v>
      </c>
      <c r="AH12" s="9"/>
      <c r="AI12" s="9"/>
      <c r="AK12" s="3" t="s">
        <v>4505</v>
      </c>
      <c r="AP12" s="9"/>
      <c r="AQ12" s="9"/>
      <c r="AR12" t="s">
        <v>3319</v>
      </c>
      <c r="AS12" t="s">
        <v>3319</v>
      </c>
      <c r="AT12" t="s">
        <v>3319</v>
      </c>
      <c r="AW12" t="s">
        <v>4505</v>
      </c>
      <c r="BB12" s="9" t="s">
        <v>736</v>
      </c>
    </row>
    <row r="13" spans="1:54" ht="15" customHeight="1" x14ac:dyDescent="0.25">
      <c r="A13" s="9" t="s">
        <v>2370</v>
      </c>
      <c r="B13" s="9" t="s">
        <v>3197</v>
      </c>
      <c r="C13" s="9" t="s">
        <v>3197</v>
      </c>
      <c r="D13" s="9" t="s">
        <v>3440</v>
      </c>
      <c r="E13" s="9">
        <v>69</v>
      </c>
      <c r="F13" s="9" t="s">
        <v>557</v>
      </c>
      <c r="G13" s="9">
        <v>15</v>
      </c>
      <c r="H13" s="9" t="s">
        <v>742</v>
      </c>
      <c r="I13" s="9" t="s">
        <v>742</v>
      </c>
      <c r="J13" s="9" t="s">
        <v>134</v>
      </c>
      <c r="K13" s="9" t="s">
        <v>143</v>
      </c>
      <c r="L13" s="9" t="s">
        <v>3197</v>
      </c>
      <c r="M13" s="9" t="s">
        <v>3440</v>
      </c>
      <c r="N13" s="9" t="s">
        <v>3197</v>
      </c>
      <c r="O13" s="9" t="s">
        <v>3440</v>
      </c>
      <c r="P13" s="9" t="s">
        <v>3384</v>
      </c>
      <c r="Q13" s="9" t="s">
        <v>854</v>
      </c>
      <c r="R13" s="9" t="s">
        <v>2370</v>
      </c>
      <c r="S13" s="9"/>
      <c r="T13" s="9" t="s">
        <v>736</v>
      </c>
      <c r="U13" s="9" t="s">
        <v>735</v>
      </c>
      <c r="V13" s="9" t="s">
        <v>735</v>
      </c>
      <c r="W13" s="9">
        <v>8</v>
      </c>
      <c r="X13" s="9" t="s">
        <v>736</v>
      </c>
      <c r="Y13" s="9" t="s">
        <v>736</v>
      </c>
      <c r="Z13" s="9" t="s">
        <v>2370</v>
      </c>
      <c r="AA13" s="9">
        <v>0</v>
      </c>
      <c r="AB13" s="9">
        <v>0</v>
      </c>
      <c r="AC13" s="9" t="s">
        <v>3327</v>
      </c>
      <c r="AD13" s="9" t="s">
        <v>114</v>
      </c>
      <c r="AE13" s="9" t="s">
        <v>3331</v>
      </c>
      <c r="AF13" s="9" t="s">
        <v>3319</v>
      </c>
      <c r="AG13" s="9" t="s">
        <v>3319</v>
      </c>
      <c r="AH13" s="9"/>
      <c r="AI13" s="9"/>
      <c r="AK13" s="3" t="s">
        <v>694</v>
      </c>
      <c r="AP13" s="9"/>
      <c r="AQ13" s="9"/>
      <c r="AR13" t="s">
        <v>3319</v>
      </c>
      <c r="AS13" t="s">
        <v>3319</v>
      </c>
      <c r="AT13" t="s">
        <v>3319</v>
      </c>
      <c r="AW13" t="s">
        <v>4505</v>
      </c>
      <c r="BB13" s="9" t="s">
        <v>736</v>
      </c>
    </row>
    <row r="14" spans="1:54" ht="15" customHeight="1" x14ac:dyDescent="0.25">
      <c r="A14" s="9" t="s">
        <v>2131</v>
      </c>
      <c r="B14" s="9" t="s">
        <v>2753</v>
      </c>
      <c r="C14" s="9" t="s">
        <v>3491</v>
      </c>
      <c r="D14" s="9" t="s">
        <v>3492</v>
      </c>
      <c r="E14" s="9">
        <v>0</v>
      </c>
      <c r="F14" s="9" t="s">
        <v>557</v>
      </c>
      <c r="G14" s="9">
        <v>0</v>
      </c>
      <c r="H14" s="9">
        <v>0</v>
      </c>
      <c r="I14" s="9">
        <v>0</v>
      </c>
      <c r="J14" s="9" t="s">
        <v>3599</v>
      </c>
      <c r="K14" s="9" t="s">
        <v>2751</v>
      </c>
      <c r="L14" s="9" t="s">
        <v>3491</v>
      </c>
      <c r="M14" s="9" t="s">
        <v>3492</v>
      </c>
      <c r="N14" s="9" t="s">
        <v>3491</v>
      </c>
      <c r="O14" s="9" t="s">
        <v>3492</v>
      </c>
      <c r="P14" s="9" t="s">
        <v>2541</v>
      </c>
      <c r="Q14" s="9" t="s">
        <v>1868</v>
      </c>
      <c r="R14" s="9" t="s">
        <v>2396</v>
      </c>
      <c r="S14" s="9" t="s">
        <v>2396</v>
      </c>
      <c r="T14" s="9" t="s">
        <v>736</v>
      </c>
      <c r="U14" s="9" t="s">
        <v>736</v>
      </c>
      <c r="V14" s="9" t="s">
        <v>735</v>
      </c>
      <c r="W14" s="9">
        <v>1</v>
      </c>
      <c r="X14" s="9" t="s">
        <v>736</v>
      </c>
      <c r="Y14" s="9" t="s">
        <v>736</v>
      </c>
      <c r="AA14" s="9">
        <v>0</v>
      </c>
      <c r="AB14" s="9">
        <v>0</v>
      </c>
      <c r="AC14" s="9" t="s">
        <v>2396</v>
      </c>
      <c r="AD14" s="9" t="s">
        <v>114</v>
      </c>
      <c r="AE14" s="9" t="s">
        <v>961</v>
      </c>
      <c r="AF14" s="9" t="s">
        <v>3319</v>
      </c>
      <c r="AG14" s="9" t="s">
        <v>3319</v>
      </c>
      <c r="AH14" s="9" t="s">
        <v>3270</v>
      </c>
      <c r="AI14" s="9">
        <v>79.989999999999995</v>
      </c>
      <c r="AJ14" s="9" t="str">
        <f>A14</f>
        <v>VR_PKVID1_NC</v>
      </c>
      <c r="AK14" s="3" t="s">
        <v>4505</v>
      </c>
      <c r="AP14" s="9"/>
      <c r="AQ14" t="s">
        <v>4398</v>
      </c>
      <c r="AR14" t="s">
        <v>3319</v>
      </c>
      <c r="AS14" t="s">
        <v>3319</v>
      </c>
      <c r="AT14" t="s">
        <v>3319</v>
      </c>
      <c r="AW14" t="s">
        <v>4505</v>
      </c>
      <c r="AX14" s="9" t="s">
        <v>736</v>
      </c>
      <c r="BB14" s="9" t="s">
        <v>736</v>
      </c>
    </row>
    <row r="15" spans="1:54" ht="15" customHeight="1" x14ac:dyDescent="0.25">
      <c r="A15" s="9" t="s">
        <v>234</v>
      </c>
      <c r="B15" s="9" t="s">
        <v>377</v>
      </c>
      <c r="C15" s="9" t="s">
        <v>377</v>
      </c>
      <c r="D15" s="9" t="s">
        <v>810</v>
      </c>
      <c r="E15" s="9">
        <v>0</v>
      </c>
      <c r="F15" s="9" t="s">
        <v>557</v>
      </c>
      <c r="G15" s="9">
        <v>30</v>
      </c>
      <c r="H15" s="9" t="s">
        <v>684</v>
      </c>
      <c r="I15" s="9" t="s">
        <v>684</v>
      </c>
      <c r="J15" s="9" t="s">
        <v>684</v>
      </c>
      <c r="K15" s="9" t="s">
        <v>684</v>
      </c>
      <c r="L15" s="9" t="s">
        <v>377</v>
      </c>
      <c r="M15" s="9" t="s">
        <v>810</v>
      </c>
      <c r="N15" s="9" t="s">
        <v>377</v>
      </c>
      <c r="O15" s="9" t="s">
        <v>810</v>
      </c>
      <c r="P15" s="9" t="s">
        <v>3384</v>
      </c>
      <c r="Q15" s="9" t="s">
        <v>855</v>
      </c>
      <c r="R15" s="9" t="s">
        <v>234</v>
      </c>
      <c r="S15" s="9"/>
      <c r="T15" s="9" t="s">
        <v>736</v>
      </c>
      <c r="U15" s="9" t="s">
        <v>735</v>
      </c>
      <c r="V15" s="9" t="s">
        <v>735</v>
      </c>
      <c r="W15" s="9">
        <v>1</v>
      </c>
      <c r="X15" s="9" t="s">
        <v>736</v>
      </c>
      <c r="Y15" s="9" t="s">
        <v>736</v>
      </c>
      <c r="Z15" s="9" t="s">
        <v>234</v>
      </c>
      <c r="AA15" s="9">
        <v>0</v>
      </c>
      <c r="AB15" s="9">
        <v>0</v>
      </c>
      <c r="AC15" s="9" t="s">
        <v>3327</v>
      </c>
      <c r="AD15" s="9" t="s">
        <v>114</v>
      </c>
      <c r="AE15" s="9" t="s">
        <v>3328</v>
      </c>
      <c r="AF15" s="9" t="s">
        <v>3319</v>
      </c>
      <c r="AG15" s="9" t="s">
        <v>3319</v>
      </c>
      <c r="AH15" s="9"/>
      <c r="AI15" s="9"/>
      <c r="AK15" s="3" t="s">
        <v>694</v>
      </c>
      <c r="AP15" s="9"/>
      <c r="AQ15" s="9"/>
      <c r="AR15" t="s">
        <v>3319</v>
      </c>
      <c r="AS15" t="s">
        <v>3319</v>
      </c>
      <c r="AT15" t="s">
        <v>3319</v>
      </c>
      <c r="AW15" t="s">
        <v>4505</v>
      </c>
      <c r="BB15" s="9" t="s">
        <v>736</v>
      </c>
    </row>
    <row r="16" spans="1:54" ht="15" customHeight="1" x14ac:dyDescent="0.25">
      <c r="A16" s="9" t="s">
        <v>3120</v>
      </c>
      <c r="B16" s="9" t="s">
        <v>3118</v>
      </c>
      <c r="C16" s="9" t="s">
        <v>3118</v>
      </c>
      <c r="D16" s="9" t="s">
        <v>3119</v>
      </c>
      <c r="E16" s="9">
        <v>19.989999999999998</v>
      </c>
      <c r="F16" s="9" t="s">
        <v>198</v>
      </c>
      <c r="G16" s="9">
        <v>75</v>
      </c>
      <c r="H16" s="9" t="s">
        <v>3337</v>
      </c>
      <c r="I16" s="9" t="s">
        <v>742</v>
      </c>
      <c r="J16" s="9" t="s">
        <v>3337</v>
      </c>
      <c r="K16" s="9" t="s">
        <v>110</v>
      </c>
      <c r="L16" s="9" t="s">
        <v>3118</v>
      </c>
      <c r="M16" s="9" t="s">
        <v>3119</v>
      </c>
      <c r="N16" s="9" t="s">
        <v>3134</v>
      </c>
      <c r="O16" s="9" t="s">
        <v>3135</v>
      </c>
      <c r="P16" s="9" t="s">
        <v>737</v>
      </c>
      <c r="Q16" s="9" t="s">
        <v>3361</v>
      </c>
      <c r="R16" s="9" t="s">
        <v>3362</v>
      </c>
      <c r="S16" s="9" t="s">
        <v>3362</v>
      </c>
      <c r="T16" s="9" t="s">
        <v>736</v>
      </c>
      <c r="U16" s="9" t="s">
        <v>735</v>
      </c>
      <c r="V16" s="9" t="s">
        <v>736</v>
      </c>
      <c r="W16" s="9">
        <v>1</v>
      </c>
      <c r="X16" s="9" t="s">
        <v>736</v>
      </c>
      <c r="Y16" s="9" t="s">
        <v>736</v>
      </c>
      <c r="Z16" s="9" t="s">
        <v>3120</v>
      </c>
      <c r="AA16" s="9">
        <v>0</v>
      </c>
      <c r="AB16" s="9" t="s">
        <v>3133</v>
      </c>
      <c r="AC16" s="9" t="s">
        <v>3317</v>
      </c>
      <c r="AD16" s="9" t="s">
        <v>3318</v>
      </c>
      <c r="AE16" s="9" t="s">
        <v>1056</v>
      </c>
      <c r="AF16" s="9" t="s">
        <v>3319</v>
      </c>
      <c r="AG16" s="9" t="s">
        <v>3319</v>
      </c>
      <c r="AH16" s="9"/>
      <c r="AI16" s="9"/>
      <c r="AK16" s="3" t="s">
        <v>4505</v>
      </c>
      <c r="AP16" s="3" t="s">
        <v>5230</v>
      </c>
      <c r="AR16" t="s">
        <v>3319</v>
      </c>
      <c r="AS16" t="s">
        <v>3319</v>
      </c>
      <c r="AT16" t="s">
        <v>3319</v>
      </c>
      <c r="AU16" s="300"/>
      <c r="AV16" t="s">
        <v>3120</v>
      </c>
      <c r="AW16" t="s">
        <v>4505</v>
      </c>
      <c r="AZ16" s="9" t="s">
        <v>5255</v>
      </c>
      <c r="BA16" s="9" t="s">
        <v>5256</v>
      </c>
      <c r="BB16" s="9" t="s">
        <v>736</v>
      </c>
    </row>
    <row r="17" spans="1:54" ht="15" customHeight="1" x14ac:dyDescent="0.25">
      <c r="A17" s="9" t="s">
        <v>3539</v>
      </c>
      <c r="B17" s="9" t="s">
        <v>81</v>
      </c>
      <c r="C17" s="9" t="s">
        <v>3158</v>
      </c>
      <c r="D17" s="9" t="s">
        <v>3159</v>
      </c>
      <c r="E17" s="9">
        <v>0</v>
      </c>
      <c r="F17" s="9" t="s">
        <v>198</v>
      </c>
      <c r="G17" s="9">
        <v>0</v>
      </c>
      <c r="H17" s="9" t="s">
        <v>271</v>
      </c>
      <c r="I17" s="9" t="s">
        <v>271</v>
      </c>
      <c r="J17" s="9" t="s">
        <v>107</v>
      </c>
      <c r="K17" s="9" t="s">
        <v>544</v>
      </c>
      <c r="L17" s="9" t="s">
        <v>545</v>
      </c>
      <c r="M17" s="9" t="s">
        <v>546</v>
      </c>
      <c r="N17" s="9" t="s">
        <v>547</v>
      </c>
      <c r="O17" s="9" t="s">
        <v>548</v>
      </c>
      <c r="P17" s="9" t="s">
        <v>737</v>
      </c>
      <c r="Q17" s="9" t="s">
        <v>1341</v>
      </c>
      <c r="R17" s="9" t="s">
        <v>2396</v>
      </c>
      <c r="S17" s="9" t="s">
        <v>2396</v>
      </c>
      <c r="T17" s="9" t="s">
        <v>736</v>
      </c>
      <c r="U17" s="9" t="s">
        <v>735</v>
      </c>
      <c r="V17" s="9" t="s">
        <v>735</v>
      </c>
      <c r="W17" s="9">
        <v>2</v>
      </c>
      <c r="X17" s="9" t="s">
        <v>736</v>
      </c>
      <c r="Y17" s="9" t="s">
        <v>736</v>
      </c>
      <c r="Z17" s="9" t="s">
        <v>87</v>
      </c>
      <c r="AA17" s="9">
        <v>0</v>
      </c>
      <c r="AB17" s="9">
        <v>0</v>
      </c>
      <c r="AC17" s="9" t="s">
        <v>3317</v>
      </c>
      <c r="AD17" s="9" t="s">
        <v>114</v>
      </c>
      <c r="AE17" s="9" t="s">
        <v>2396</v>
      </c>
      <c r="AF17" s="9" t="s">
        <v>3319</v>
      </c>
      <c r="AG17" s="9" t="s">
        <v>3319</v>
      </c>
      <c r="AH17" s="9"/>
      <c r="AI17" s="9"/>
      <c r="AK17" s="3" t="s">
        <v>694</v>
      </c>
      <c r="AP17" s="9"/>
      <c r="AR17" t="s">
        <v>3319</v>
      </c>
      <c r="AS17" t="s">
        <v>3319</v>
      </c>
      <c r="AT17" t="s">
        <v>3319</v>
      </c>
      <c r="AW17" t="s">
        <v>4505</v>
      </c>
      <c r="BB17" s="9" t="s">
        <v>736</v>
      </c>
    </row>
    <row r="18" spans="1:54" ht="15" customHeight="1" x14ac:dyDescent="0.25">
      <c r="A18" s="9" t="s">
        <v>87</v>
      </c>
      <c r="B18" s="9" t="s">
        <v>81</v>
      </c>
      <c r="C18" s="9" t="s">
        <v>3158</v>
      </c>
      <c r="D18" s="9" t="s">
        <v>3159</v>
      </c>
      <c r="E18" s="9">
        <v>5</v>
      </c>
      <c r="F18" s="9" t="s">
        <v>198</v>
      </c>
      <c r="G18" s="9">
        <v>0</v>
      </c>
      <c r="H18" s="9" t="s">
        <v>271</v>
      </c>
      <c r="I18" s="9" t="s">
        <v>271</v>
      </c>
      <c r="J18" s="9" t="s">
        <v>107</v>
      </c>
      <c r="K18" s="9" t="s">
        <v>544</v>
      </c>
      <c r="L18" s="9" t="s">
        <v>545</v>
      </c>
      <c r="M18" s="9" t="s">
        <v>546</v>
      </c>
      <c r="N18" s="9" t="s">
        <v>547</v>
      </c>
      <c r="O18" s="9" t="s">
        <v>548</v>
      </c>
      <c r="P18" s="9" t="s">
        <v>737</v>
      </c>
      <c r="Q18" s="9" t="s">
        <v>1341</v>
      </c>
      <c r="R18" s="9" t="s">
        <v>2396</v>
      </c>
      <c r="S18" s="9" t="s">
        <v>2396</v>
      </c>
      <c r="T18" s="9" t="s">
        <v>736</v>
      </c>
      <c r="U18" s="9" t="s">
        <v>735</v>
      </c>
      <c r="V18" s="9" t="s">
        <v>735</v>
      </c>
      <c r="W18" s="9">
        <v>2</v>
      </c>
      <c r="X18" s="9" t="s">
        <v>736</v>
      </c>
      <c r="Y18" s="9" t="s">
        <v>736</v>
      </c>
      <c r="Z18" s="9" t="s">
        <v>87</v>
      </c>
      <c r="AA18" s="9">
        <v>0</v>
      </c>
      <c r="AB18" s="9">
        <v>0</v>
      </c>
      <c r="AC18" s="9" t="s">
        <v>3317</v>
      </c>
      <c r="AD18" s="9" t="s">
        <v>114</v>
      </c>
      <c r="AE18" s="9" t="s">
        <v>2396</v>
      </c>
      <c r="AF18" s="9" t="s">
        <v>3319</v>
      </c>
      <c r="AG18" s="9" t="s">
        <v>3319</v>
      </c>
      <c r="AH18" s="9"/>
      <c r="AI18" s="9"/>
      <c r="AK18" s="3" t="s">
        <v>694</v>
      </c>
      <c r="AP18" s="9"/>
      <c r="AR18" t="s">
        <v>3319</v>
      </c>
      <c r="AS18" t="s">
        <v>3319</v>
      </c>
      <c r="AT18" t="s">
        <v>3319</v>
      </c>
      <c r="AW18" t="s">
        <v>4505</v>
      </c>
      <c r="BB18" s="9" t="s">
        <v>736</v>
      </c>
    </row>
    <row r="19" spans="1:54" ht="15" customHeight="1" x14ac:dyDescent="0.25">
      <c r="A19" s="9" t="s">
        <v>2283</v>
      </c>
      <c r="B19" s="9" t="s">
        <v>82</v>
      </c>
      <c r="C19" s="9" t="s">
        <v>660</v>
      </c>
      <c r="D19" s="9" t="s">
        <v>439</v>
      </c>
      <c r="E19" s="9">
        <v>219</v>
      </c>
      <c r="F19" s="9" t="s">
        <v>198</v>
      </c>
      <c r="G19" s="9">
        <v>60</v>
      </c>
      <c r="H19" s="9" t="s">
        <v>123</v>
      </c>
      <c r="I19" s="9" t="s">
        <v>123</v>
      </c>
      <c r="J19" s="9" t="s">
        <v>134</v>
      </c>
      <c r="K19" s="9" t="s">
        <v>122</v>
      </c>
      <c r="L19" s="9" t="s">
        <v>660</v>
      </c>
      <c r="M19" s="9" t="s">
        <v>439</v>
      </c>
      <c r="N19" s="9" t="s">
        <v>440</v>
      </c>
      <c r="O19" s="9" t="s">
        <v>441</v>
      </c>
      <c r="P19" s="9" t="s">
        <v>3384</v>
      </c>
      <c r="Q19" s="9" t="s">
        <v>854</v>
      </c>
      <c r="R19" s="9" t="s">
        <v>2283</v>
      </c>
      <c r="S19" s="9"/>
      <c r="T19" s="9" t="s">
        <v>735</v>
      </c>
      <c r="U19" s="9" t="s">
        <v>735</v>
      </c>
      <c r="V19" s="9" t="s">
        <v>735</v>
      </c>
      <c r="W19" s="9">
        <v>8</v>
      </c>
      <c r="X19" s="9" t="s">
        <v>736</v>
      </c>
      <c r="Y19" s="9" t="s">
        <v>735</v>
      </c>
      <c r="Z19" s="9" t="s">
        <v>3480</v>
      </c>
      <c r="AA19" s="9">
        <v>0</v>
      </c>
      <c r="AB19" s="9">
        <v>0</v>
      </c>
      <c r="AC19" s="9" t="s">
        <v>3327</v>
      </c>
      <c r="AD19" s="9" t="s">
        <v>114</v>
      </c>
      <c r="AE19" s="9" t="s">
        <v>950</v>
      </c>
      <c r="AF19" s="9" t="s">
        <v>3319</v>
      </c>
      <c r="AG19" s="9" t="s">
        <v>3329</v>
      </c>
      <c r="AH19" s="9"/>
      <c r="AI19" s="9"/>
      <c r="AK19" s="3" t="s">
        <v>694</v>
      </c>
      <c r="AP19" s="9"/>
      <c r="AQ19" s="9"/>
      <c r="AR19" t="s">
        <v>3319</v>
      </c>
      <c r="AS19" t="s">
        <v>3319</v>
      </c>
      <c r="AT19" t="s">
        <v>3319</v>
      </c>
      <c r="AW19" t="s">
        <v>4505</v>
      </c>
      <c r="BB19" s="9" t="s">
        <v>736</v>
      </c>
    </row>
    <row r="20" spans="1:54" ht="15" customHeight="1" x14ac:dyDescent="0.25">
      <c r="A20" s="9" t="s">
        <v>2282</v>
      </c>
      <c r="B20" s="9" t="s">
        <v>83</v>
      </c>
      <c r="C20" s="9" t="s">
        <v>3142</v>
      </c>
      <c r="D20" s="9" t="s">
        <v>3141</v>
      </c>
      <c r="E20" s="9">
        <v>219</v>
      </c>
      <c r="F20" s="9" t="s">
        <v>198</v>
      </c>
      <c r="G20" s="9">
        <v>60</v>
      </c>
      <c r="H20" s="9" t="s">
        <v>123</v>
      </c>
      <c r="I20" s="9" t="s">
        <v>123</v>
      </c>
      <c r="J20" s="9" t="s">
        <v>134</v>
      </c>
      <c r="K20" s="9" t="s">
        <v>122</v>
      </c>
      <c r="L20" s="9" t="s">
        <v>3100</v>
      </c>
      <c r="M20" s="9" t="s">
        <v>169</v>
      </c>
      <c r="N20" s="9" t="s">
        <v>167</v>
      </c>
      <c r="O20" s="9" t="s">
        <v>168</v>
      </c>
      <c r="P20" s="9" t="s">
        <v>3384</v>
      </c>
      <c r="Q20" s="9" t="s">
        <v>854</v>
      </c>
      <c r="R20" s="9" t="s">
        <v>2282</v>
      </c>
      <c r="S20" s="9"/>
      <c r="T20" s="9" t="s">
        <v>735</v>
      </c>
      <c r="U20" s="9" t="s">
        <v>735</v>
      </c>
      <c r="V20" s="9" t="s">
        <v>735</v>
      </c>
      <c r="W20" s="9">
        <v>8</v>
      </c>
      <c r="X20" s="9" t="s">
        <v>736</v>
      </c>
      <c r="Y20" s="9" t="s">
        <v>735</v>
      </c>
      <c r="Z20" s="9" t="s">
        <v>4134</v>
      </c>
      <c r="AA20" s="9">
        <v>0</v>
      </c>
      <c r="AB20" s="9">
        <v>0</v>
      </c>
      <c r="AC20" s="9" t="s">
        <v>3327</v>
      </c>
      <c r="AD20" s="9" t="s">
        <v>114</v>
      </c>
      <c r="AE20" s="9" t="s">
        <v>950</v>
      </c>
      <c r="AF20" s="9" t="s">
        <v>3319</v>
      </c>
      <c r="AG20" s="9" t="s">
        <v>3329</v>
      </c>
      <c r="AH20" s="9"/>
      <c r="AI20" s="9"/>
      <c r="AK20" s="3" t="s">
        <v>694</v>
      </c>
      <c r="AP20" s="9"/>
      <c r="AQ20" s="9"/>
      <c r="AR20" t="s">
        <v>3319</v>
      </c>
      <c r="AS20" t="s">
        <v>3319</v>
      </c>
      <c r="AT20" t="s">
        <v>3319</v>
      </c>
      <c r="AW20" t="s">
        <v>4505</v>
      </c>
      <c r="BB20" s="9" t="s">
        <v>736</v>
      </c>
    </row>
    <row r="21" spans="1:54" ht="15" customHeight="1" x14ac:dyDescent="0.25">
      <c r="A21" s="9" t="s">
        <v>3212</v>
      </c>
      <c r="B21" s="9" t="s">
        <v>3614</v>
      </c>
      <c r="C21" s="9" t="s">
        <v>3614</v>
      </c>
      <c r="D21" s="9" t="s">
        <v>3911</v>
      </c>
      <c r="E21" s="9">
        <v>0</v>
      </c>
      <c r="F21" s="9" t="s">
        <v>557</v>
      </c>
      <c r="G21" s="9">
        <v>0</v>
      </c>
      <c r="H21" s="9" t="s">
        <v>2764</v>
      </c>
      <c r="I21" s="9">
        <v>0</v>
      </c>
      <c r="J21" s="9" t="s">
        <v>2529</v>
      </c>
      <c r="K21" s="9" t="s">
        <v>3118</v>
      </c>
      <c r="L21" s="9" t="s">
        <v>3614</v>
      </c>
      <c r="M21" s="9" t="s">
        <v>3911</v>
      </c>
      <c r="N21" s="9">
        <v>0</v>
      </c>
      <c r="O21" s="9">
        <v>0</v>
      </c>
      <c r="P21" s="9" t="s">
        <v>2541</v>
      </c>
      <c r="Q21" s="9" t="s">
        <v>3213</v>
      </c>
      <c r="R21" s="9" t="s">
        <v>2396</v>
      </c>
      <c r="S21" s="9" t="s">
        <v>2396</v>
      </c>
      <c r="T21" s="9" t="s">
        <v>736</v>
      </c>
      <c r="U21" s="9" t="s">
        <v>736</v>
      </c>
      <c r="V21" s="9" t="s">
        <v>735</v>
      </c>
      <c r="W21" s="9">
        <v>1</v>
      </c>
      <c r="X21" s="9" t="s">
        <v>736</v>
      </c>
      <c r="Y21" s="9" t="s">
        <v>736</v>
      </c>
      <c r="AA21" s="9">
        <v>0</v>
      </c>
      <c r="AB21" s="9">
        <v>0</v>
      </c>
      <c r="AC21" s="9" t="s">
        <v>2396</v>
      </c>
      <c r="AD21" s="9" t="s">
        <v>114</v>
      </c>
      <c r="AE21" s="9" t="s">
        <v>961</v>
      </c>
      <c r="AF21" s="9" t="s">
        <v>3319</v>
      </c>
      <c r="AG21" s="9" t="s">
        <v>3319</v>
      </c>
      <c r="AH21" s="9" t="s">
        <v>3270</v>
      </c>
      <c r="AI21" s="9">
        <v>199</v>
      </c>
      <c r="AJ21" s="9" t="str">
        <f>A21</f>
        <v>VAFEE_CR</v>
      </c>
      <c r="AK21" s="3" t="s">
        <v>4505</v>
      </c>
      <c r="AP21" s="9"/>
      <c r="AQ21" s="9" t="s">
        <v>4398</v>
      </c>
      <c r="AR21" t="s">
        <v>3319</v>
      </c>
      <c r="AS21" t="s">
        <v>3319</v>
      </c>
      <c r="AT21" t="s">
        <v>3319</v>
      </c>
      <c r="AW21" t="s">
        <v>4505</v>
      </c>
      <c r="AX21" s="9" t="s">
        <v>736</v>
      </c>
      <c r="BB21" s="9" t="s">
        <v>736</v>
      </c>
    </row>
    <row r="22" spans="1:54" ht="15" customHeight="1" x14ac:dyDescent="0.25">
      <c r="A22" s="9" t="s">
        <v>2380</v>
      </c>
      <c r="B22" s="9" t="s">
        <v>2493</v>
      </c>
      <c r="C22" s="9" t="s">
        <v>2493</v>
      </c>
      <c r="D22" s="9" t="s">
        <v>2507</v>
      </c>
      <c r="E22" s="9">
        <v>49</v>
      </c>
      <c r="F22" s="9" t="s">
        <v>557</v>
      </c>
      <c r="G22" s="9">
        <v>7.5</v>
      </c>
      <c r="H22" s="9" t="s">
        <v>414</v>
      </c>
      <c r="I22" s="9" t="s">
        <v>414</v>
      </c>
      <c r="J22" s="9" t="s">
        <v>134</v>
      </c>
      <c r="K22" s="9" t="s">
        <v>143</v>
      </c>
      <c r="L22" s="9" t="s">
        <v>2493</v>
      </c>
      <c r="M22" s="9" t="s">
        <v>2507</v>
      </c>
      <c r="N22" s="9" t="s">
        <v>2493</v>
      </c>
      <c r="O22" s="9" t="s">
        <v>2507</v>
      </c>
      <c r="P22" s="9" t="s">
        <v>3384</v>
      </c>
      <c r="Q22" s="9" t="s">
        <v>854</v>
      </c>
      <c r="R22" s="9" t="s">
        <v>2380</v>
      </c>
      <c r="S22" s="9"/>
      <c r="T22" s="9" t="s">
        <v>736</v>
      </c>
      <c r="U22" s="9" t="s">
        <v>735</v>
      </c>
      <c r="V22" s="9" t="s">
        <v>735</v>
      </c>
      <c r="W22" s="9">
        <v>15</v>
      </c>
      <c r="X22" s="9" t="s">
        <v>736</v>
      </c>
      <c r="Y22" s="9" t="s">
        <v>736</v>
      </c>
      <c r="Z22" s="9" t="s">
        <v>2380</v>
      </c>
      <c r="AA22" s="9">
        <v>0</v>
      </c>
      <c r="AB22" s="9">
        <v>0</v>
      </c>
      <c r="AC22" s="9" t="s">
        <v>3327</v>
      </c>
      <c r="AD22" s="9" t="s">
        <v>114</v>
      </c>
      <c r="AE22" s="9" t="s">
        <v>870</v>
      </c>
      <c r="AF22" s="9" t="s">
        <v>3319</v>
      </c>
      <c r="AG22" s="9" t="s">
        <v>3319</v>
      </c>
      <c r="AH22" s="9"/>
      <c r="AI22" s="9"/>
      <c r="AK22" s="3" t="s">
        <v>694</v>
      </c>
      <c r="AP22" s="9"/>
      <c r="AQ22" s="9"/>
      <c r="AR22" t="s">
        <v>3319</v>
      </c>
      <c r="AS22" t="s">
        <v>3319</v>
      </c>
      <c r="AT22" t="s">
        <v>3319</v>
      </c>
      <c r="AW22" t="s">
        <v>4505</v>
      </c>
      <c r="BB22" s="9" t="s">
        <v>736</v>
      </c>
    </row>
    <row r="23" spans="1:54" ht="15" customHeight="1" x14ac:dyDescent="0.25">
      <c r="A23" s="9" t="s">
        <v>51</v>
      </c>
      <c r="B23" s="9" t="s">
        <v>20</v>
      </c>
      <c r="C23" s="9" t="s">
        <v>3622</v>
      </c>
      <c r="D23" s="9" t="s">
        <v>4037</v>
      </c>
      <c r="E23" s="9">
        <v>59</v>
      </c>
      <c r="F23" s="9" t="s">
        <v>557</v>
      </c>
      <c r="G23" s="9">
        <v>7.5</v>
      </c>
      <c r="H23" s="9" t="s">
        <v>270</v>
      </c>
      <c r="I23" s="9" t="s">
        <v>414</v>
      </c>
      <c r="J23" s="9" t="s">
        <v>134</v>
      </c>
      <c r="K23" s="9" t="s">
        <v>143</v>
      </c>
      <c r="L23" s="9" t="s">
        <v>3622</v>
      </c>
      <c r="M23" s="9" t="s">
        <v>4037</v>
      </c>
      <c r="N23" s="9" t="s">
        <v>150</v>
      </c>
      <c r="O23" s="9" t="s">
        <v>3883</v>
      </c>
      <c r="P23" s="9" t="s">
        <v>3384</v>
      </c>
      <c r="Q23" s="9" t="s">
        <v>854</v>
      </c>
      <c r="R23" s="9" t="s">
        <v>51</v>
      </c>
      <c r="S23" s="9"/>
      <c r="T23" s="9" t="s">
        <v>736</v>
      </c>
      <c r="U23" s="9" t="s">
        <v>735</v>
      </c>
      <c r="V23" s="9" t="s">
        <v>735</v>
      </c>
      <c r="W23" s="9">
        <v>20</v>
      </c>
      <c r="X23" s="9" t="s">
        <v>736</v>
      </c>
      <c r="Y23" s="9" t="s">
        <v>736</v>
      </c>
      <c r="Z23" s="9" t="s">
        <v>51</v>
      </c>
      <c r="AA23" s="9">
        <v>0</v>
      </c>
      <c r="AB23" s="9">
        <v>0</v>
      </c>
      <c r="AC23" s="9" t="s">
        <v>3327</v>
      </c>
      <c r="AD23" s="9" t="s">
        <v>114</v>
      </c>
      <c r="AE23" s="9" t="s">
        <v>870</v>
      </c>
      <c r="AF23" s="9" t="s">
        <v>3319</v>
      </c>
      <c r="AG23" s="9" t="s">
        <v>3319</v>
      </c>
      <c r="AH23" s="9"/>
      <c r="AI23" s="9"/>
      <c r="AK23" s="3" t="s">
        <v>694</v>
      </c>
      <c r="AP23" s="9"/>
      <c r="AQ23" s="9"/>
      <c r="AR23" t="s">
        <v>3319</v>
      </c>
      <c r="AS23" t="s">
        <v>3319</v>
      </c>
      <c r="AT23" t="s">
        <v>3319</v>
      </c>
      <c r="AW23" t="s">
        <v>4505</v>
      </c>
      <c r="BB23" s="9" t="s">
        <v>736</v>
      </c>
    </row>
    <row r="24" spans="1:54" ht="15" customHeight="1" x14ac:dyDescent="0.25">
      <c r="A24" s="9" t="s">
        <v>50</v>
      </c>
      <c r="B24" s="9" t="s">
        <v>19</v>
      </c>
      <c r="C24" s="9" t="s">
        <v>421</v>
      </c>
      <c r="D24" s="9" t="s">
        <v>4038</v>
      </c>
      <c r="E24" s="9">
        <v>59</v>
      </c>
      <c r="F24" s="9" t="s">
        <v>557</v>
      </c>
      <c r="G24" s="9">
        <v>7.5</v>
      </c>
      <c r="H24" s="9" t="s">
        <v>270</v>
      </c>
      <c r="I24" s="9" t="s">
        <v>414</v>
      </c>
      <c r="J24" s="9" t="s">
        <v>134</v>
      </c>
      <c r="K24" s="9" t="s">
        <v>143</v>
      </c>
      <c r="L24" s="9" t="s">
        <v>421</v>
      </c>
      <c r="M24" s="9" t="s">
        <v>4038</v>
      </c>
      <c r="N24" s="9" t="s">
        <v>430</v>
      </c>
      <c r="O24" s="9" t="s">
        <v>3882</v>
      </c>
      <c r="P24" s="9" t="s">
        <v>3384</v>
      </c>
      <c r="Q24" s="9" t="s">
        <v>854</v>
      </c>
      <c r="R24" s="9" t="s">
        <v>50</v>
      </c>
      <c r="S24" s="9"/>
      <c r="T24" s="9" t="s">
        <v>736</v>
      </c>
      <c r="U24" s="9" t="s">
        <v>735</v>
      </c>
      <c r="V24" s="9" t="s">
        <v>735</v>
      </c>
      <c r="W24" s="9">
        <v>20</v>
      </c>
      <c r="X24" s="9" t="s">
        <v>736</v>
      </c>
      <c r="Y24" s="9" t="s">
        <v>736</v>
      </c>
      <c r="Z24" s="9" t="s">
        <v>50</v>
      </c>
      <c r="AA24" s="9">
        <v>0</v>
      </c>
      <c r="AB24" s="9">
        <v>0</v>
      </c>
      <c r="AC24" s="9" t="s">
        <v>3327</v>
      </c>
      <c r="AD24" s="9" t="s">
        <v>114</v>
      </c>
      <c r="AE24" s="9" t="s">
        <v>870</v>
      </c>
      <c r="AF24" s="9" t="s">
        <v>3319</v>
      </c>
      <c r="AG24" s="9" t="s">
        <v>3319</v>
      </c>
      <c r="AH24" s="9"/>
      <c r="AI24" s="9"/>
      <c r="AK24" s="3" t="s">
        <v>694</v>
      </c>
      <c r="AP24" s="9"/>
      <c r="AQ24" s="9"/>
      <c r="AR24" t="s">
        <v>3319</v>
      </c>
      <c r="AS24" t="s">
        <v>3319</v>
      </c>
      <c r="AT24" t="s">
        <v>3319</v>
      </c>
      <c r="AW24" t="s">
        <v>4505</v>
      </c>
      <c r="BB24" s="9" t="s">
        <v>736</v>
      </c>
    </row>
    <row r="25" spans="1:54" ht="15" customHeight="1" x14ac:dyDescent="0.25">
      <c r="A25" s="9" t="s">
        <v>2293</v>
      </c>
      <c r="B25" s="9" t="s">
        <v>18</v>
      </c>
      <c r="C25" s="9" t="s">
        <v>18</v>
      </c>
      <c r="D25" s="9" t="s">
        <v>153</v>
      </c>
      <c r="E25" s="9">
        <v>19.5</v>
      </c>
      <c r="F25" s="9" t="s">
        <v>198</v>
      </c>
      <c r="G25" s="9">
        <v>7.5</v>
      </c>
      <c r="H25" s="9" t="s">
        <v>270</v>
      </c>
      <c r="I25" s="9" t="s">
        <v>414</v>
      </c>
      <c r="J25" s="9" t="s">
        <v>134</v>
      </c>
      <c r="K25" s="9" t="s">
        <v>143</v>
      </c>
      <c r="L25" s="9" t="s">
        <v>18</v>
      </c>
      <c r="M25" s="9" t="s">
        <v>153</v>
      </c>
      <c r="N25" s="9" t="s">
        <v>147</v>
      </c>
      <c r="O25" s="9" t="s">
        <v>154</v>
      </c>
      <c r="P25" s="9" t="s">
        <v>3384</v>
      </c>
      <c r="Q25" s="9" t="s">
        <v>854</v>
      </c>
      <c r="R25" s="9" t="s">
        <v>2293</v>
      </c>
      <c r="S25" s="9"/>
      <c r="T25" s="9" t="s">
        <v>736</v>
      </c>
      <c r="U25" s="9" t="s">
        <v>735</v>
      </c>
      <c r="V25" s="9" t="s">
        <v>735</v>
      </c>
      <c r="W25" s="9">
        <v>20</v>
      </c>
      <c r="X25" s="9" t="s">
        <v>736</v>
      </c>
      <c r="Y25" s="9" t="s">
        <v>736</v>
      </c>
      <c r="Z25" s="9" t="s">
        <v>2293</v>
      </c>
      <c r="AA25" s="9">
        <v>0</v>
      </c>
      <c r="AB25" s="9">
        <v>0</v>
      </c>
      <c r="AC25" s="9" t="s">
        <v>3327</v>
      </c>
      <c r="AD25" s="9" t="s">
        <v>114</v>
      </c>
      <c r="AE25" s="9" t="s">
        <v>870</v>
      </c>
      <c r="AF25" s="9" t="s">
        <v>3319</v>
      </c>
      <c r="AG25" s="9" t="s">
        <v>3319</v>
      </c>
      <c r="AH25" s="9"/>
      <c r="AI25" s="9"/>
      <c r="AK25" s="3" t="s">
        <v>694</v>
      </c>
      <c r="AP25" s="9"/>
      <c r="AQ25" s="9"/>
      <c r="AR25" t="s">
        <v>3319</v>
      </c>
      <c r="AS25" t="s">
        <v>3319</v>
      </c>
      <c r="AT25" t="s">
        <v>3319</v>
      </c>
      <c r="AW25" t="s">
        <v>4505</v>
      </c>
      <c r="BB25" s="9" t="s">
        <v>736</v>
      </c>
    </row>
    <row r="26" spans="1:54" ht="15" customHeight="1" x14ac:dyDescent="0.25">
      <c r="A26" s="9" t="s">
        <v>49</v>
      </c>
      <c r="B26" s="9" t="s">
        <v>18</v>
      </c>
      <c r="C26" s="9" t="s">
        <v>18</v>
      </c>
      <c r="D26" s="9" t="s">
        <v>153</v>
      </c>
      <c r="E26" s="9">
        <v>29</v>
      </c>
      <c r="F26" s="9" t="s">
        <v>557</v>
      </c>
      <c r="G26" s="9">
        <v>7.5</v>
      </c>
      <c r="H26" s="9" t="s">
        <v>270</v>
      </c>
      <c r="I26" s="9" t="s">
        <v>414</v>
      </c>
      <c r="J26" s="9" t="s">
        <v>134</v>
      </c>
      <c r="K26" s="9" t="s">
        <v>143</v>
      </c>
      <c r="L26" s="9" t="s">
        <v>18</v>
      </c>
      <c r="M26" s="9" t="s">
        <v>153</v>
      </c>
      <c r="N26" s="9" t="s">
        <v>147</v>
      </c>
      <c r="O26" s="9" t="s">
        <v>3872</v>
      </c>
      <c r="P26" s="9" t="s">
        <v>3384</v>
      </c>
      <c r="Q26" s="9" t="s">
        <v>854</v>
      </c>
      <c r="R26" s="9" t="s">
        <v>49</v>
      </c>
      <c r="S26" s="9"/>
      <c r="T26" s="9" t="s">
        <v>736</v>
      </c>
      <c r="U26" s="9" t="s">
        <v>735</v>
      </c>
      <c r="V26" s="9" t="s">
        <v>735</v>
      </c>
      <c r="W26" s="9">
        <v>20</v>
      </c>
      <c r="X26" s="9" t="s">
        <v>736</v>
      </c>
      <c r="Y26" s="9" t="s">
        <v>736</v>
      </c>
      <c r="Z26" s="9" t="s">
        <v>49</v>
      </c>
      <c r="AA26" s="9">
        <v>0</v>
      </c>
      <c r="AB26" s="9">
        <v>0</v>
      </c>
      <c r="AC26" s="9" t="s">
        <v>3327</v>
      </c>
      <c r="AD26" s="9" t="s">
        <v>114</v>
      </c>
      <c r="AE26" s="9" t="s">
        <v>870</v>
      </c>
      <c r="AF26" s="9" t="s">
        <v>3319</v>
      </c>
      <c r="AG26" s="9" t="s">
        <v>3319</v>
      </c>
      <c r="AH26" s="9"/>
      <c r="AI26" s="9"/>
      <c r="AK26" s="3" t="s">
        <v>694</v>
      </c>
      <c r="AP26" s="9"/>
      <c r="AQ26" s="9"/>
      <c r="AR26" t="s">
        <v>3319</v>
      </c>
      <c r="AS26" t="s">
        <v>3319</v>
      </c>
      <c r="AT26" t="s">
        <v>3319</v>
      </c>
      <c r="AW26" t="s">
        <v>4505</v>
      </c>
      <c r="BB26" s="9" t="s">
        <v>736</v>
      </c>
    </row>
    <row r="27" spans="1:54" ht="15" customHeight="1" x14ac:dyDescent="0.25">
      <c r="A27" s="9" t="s">
        <v>48</v>
      </c>
      <c r="B27" s="9" t="s">
        <v>17</v>
      </c>
      <c r="C27" s="9" t="s">
        <v>17</v>
      </c>
      <c r="D27" s="9" t="s">
        <v>640</v>
      </c>
      <c r="E27" s="9">
        <v>29</v>
      </c>
      <c r="F27" s="9" t="s">
        <v>557</v>
      </c>
      <c r="G27" s="9">
        <v>7.5</v>
      </c>
      <c r="H27" s="9" t="s">
        <v>270</v>
      </c>
      <c r="I27" s="9" t="s">
        <v>414</v>
      </c>
      <c r="J27" s="9" t="s">
        <v>134</v>
      </c>
      <c r="K27" s="9" t="s">
        <v>119</v>
      </c>
      <c r="L27" s="9" t="s">
        <v>17</v>
      </c>
      <c r="M27" s="9" t="s">
        <v>640</v>
      </c>
      <c r="N27" s="9" t="s">
        <v>429</v>
      </c>
      <c r="O27" s="9" t="s">
        <v>3881</v>
      </c>
      <c r="P27" s="9" t="s">
        <v>3384</v>
      </c>
      <c r="Q27" s="9" t="s">
        <v>854</v>
      </c>
      <c r="R27" s="9" t="s">
        <v>48</v>
      </c>
      <c r="S27" s="9"/>
      <c r="T27" s="9" t="s">
        <v>736</v>
      </c>
      <c r="U27" s="9" t="s">
        <v>735</v>
      </c>
      <c r="V27" s="9" t="s">
        <v>735</v>
      </c>
      <c r="W27" s="9">
        <v>15</v>
      </c>
      <c r="X27" s="9" t="s">
        <v>736</v>
      </c>
      <c r="Y27" s="9" t="s">
        <v>736</v>
      </c>
      <c r="Z27" s="9" t="s">
        <v>48</v>
      </c>
      <c r="AA27" s="9">
        <v>0</v>
      </c>
      <c r="AB27" s="9">
        <v>0</v>
      </c>
      <c r="AC27" s="9" t="s">
        <v>3327</v>
      </c>
      <c r="AD27" s="9" t="s">
        <v>114</v>
      </c>
      <c r="AE27" s="9" t="s">
        <v>870</v>
      </c>
      <c r="AF27" s="9" t="s">
        <v>3319</v>
      </c>
      <c r="AG27" s="9" t="s">
        <v>3319</v>
      </c>
      <c r="AH27" s="9"/>
      <c r="AI27" s="9"/>
      <c r="AK27" s="3" t="s">
        <v>694</v>
      </c>
      <c r="AP27" s="9"/>
      <c r="AQ27" s="9"/>
      <c r="AR27" t="s">
        <v>3319</v>
      </c>
      <c r="AS27" t="s">
        <v>3319</v>
      </c>
      <c r="AT27" t="s">
        <v>3319</v>
      </c>
      <c r="AW27" t="s">
        <v>4505</v>
      </c>
      <c r="BB27" s="9" t="s">
        <v>736</v>
      </c>
    </row>
    <row r="28" spans="1:54" ht="15" customHeight="1" x14ac:dyDescent="0.25">
      <c r="A28" s="9" t="s">
        <v>47</v>
      </c>
      <c r="B28" s="9" t="s">
        <v>16</v>
      </c>
      <c r="C28" s="9" t="s">
        <v>156</v>
      </c>
      <c r="D28" s="9" t="s">
        <v>157</v>
      </c>
      <c r="E28" s="9">
        <v>89</v>
      </c>
      <c r="F28" s="9" t="s">
        <v>557</v>
      </c>
      <c r="G28" s="9">
        <v>7.5</v>
      </c>
      <c r="H28" s="9" t="s">
        <v>270</v>
      </c>
      <c r="I28" s="9" t="s">
        <v>414</v>
      </c>
      <c r="J28" s="9" t="s">
        <v>134</v>
      </c>
      <c r="K28" s="9" t="s">
        <v>143</v>
      </c>
      <c r="L28" s="9" t="s">
        <v>156</v>
      </c>
      <c r="M28" s="9" t="s">
        <v>157</v>
      </c>
      <c r="N28" s="9" t="s">
        <v>149</v>
      </c>
      <c r="O28" s="9" t="s">
        <v>3880</v>
      </c>
      <c r="P28" s="9" t="s">
        <v>3384</v>
      </c>
      <c r="Q28" s="9" t="s">
        <v>854</v>
      </c>
      <c r="R28" s="9" t="s">
        <v>47</v>
      </c>
      <c r="S28" s="9"/>
      <c r="T28" s="9" t="s">
        <v>736</v>
      </c>
      <c r="U28" s="9" t="s">
        <v>735</v>
      </c>
      <c r="V28" s="9" t="s">
        <v>735</v>
      </c>
      <c r="W28" s="9">
        <v>20</v>
      </c>
      <c r="X28" s="9" t="s">
        <v>736</v>
      </c>
      <c r="Y28" s="9" t="s">
        <v>735</v>
      </c>
      <c r="Z28" s="9" t="s">
        <v>3544</v>
      </c>
      <c r="AA28" s="9">
        <v>0</v>
      </c>
      <c r="AB28" s="9">
        <v>0</v>
      </c>
      <c r="AC28" s="9" t="s">
        <v>3327</v>
      </c>
      <c r="AD28" s="9" t="s">
        <v>114</v>
      </c>
      <c r="AE28" s="9" t="s">
        <v>870</v>
      </c>
      <c r="AF28" s="9" t="s">
        <v>3319</v>
      </c>
      <c r="AG28" s="9" t="s">
        <v>3319</v>
      </c>
      <c r="AH28" s="9"/>
      <c r="AI28" s="9"/>
      <c r="AK28" s="3" t="s">
        <v>694</v>
      </c>
      <c r="AN28" t="s">
        <v>735</v>
      </c>
      <c r="AO28">
        <f>6*12</f>
        <v>72</v>
      </c>
      <c r="AP28" s="9"/>
      <c r="AQ28" s="9"/>
      <c r="AR28" t="s">
        <v>3319</v>
      </c>
      <c r="AS28" t="s">
        <v>3319</v>
      </c>
      <c r="AT28" t="s">
        <v>3319</v>
      </c>
      <c r="AW28" t="s">
        <v>4505</v>
      </c>
      <c r="BB28" s="9" t="s">
        <v>736</v>
      </c>
    </row>
    <row r="29" spans="1:54" ht="15" customHeight="1" x14ac:dyDescent="0.25">
      <c r="A29" s="9" t="s">
        <v>46</v>
      </c>
      <c r="B29" s="9" t="s">
        <v>15</v>
      </c>
      <c r="C29" s="9" t="s">
        <v>419</v>
      </c>
      <c r="D29" s="9" t="s">
        <v>4039</v>
      </c>
      <c r="E29" s="9">
        <v>69</v>
      </c>
      <c r="F29" s="9" t="s">
        <v>557</v>
      </c>
      <c r="G29" s="9">
        <v>7.5</v>
      </c>
      <c r="H29" s="9" t="s">
        <v>270</v>
      </c>
      <c r="I29" s="9" t="s">
        <v>414</v>
      </c>
      <c r="J29" s="9" t="s">
        <v>134</v>
      </c>
      <c r="K29" s="9" t="s">
        <v>143</v>
      </c>
      <c r="L29" s="9" t="s">
        <v>419</v>
      </c>
      <c r="M29" s="9" t="s">
        <v>4039</v>
      </c>
      <c r="N29" s="9" t="s">
        <v>428</v>
      </c>
      <c r="O29" s="9" t="s">
        <v>3879</v>
      </c>
      <c r="P29" s="9" t="s">
        <v>3384</v>
      </c>
      <c r="Q29" s="9" t="s">
        <v>854</v>
      </c>
      <c r="R29" s="9" t="s">
        <v>46</v>
      </c>
      <c r="S29" s="9"/>
      <c r="T29" s="9" t="s">
        <v>736</v>
      </c>
      <c r="U29" s="9" t="s">
        <v>735</v>
      </c>
      <c r="V29" s="9" t="s">
        <v>735</v>
      </c>
      <c r="W29" s="9">
        <v>20</v>
      </c>
      <c r="X29" s="9" t="s">
        <v>736</v>
      </c>
      <c r="Y29" s="9" t="s">
        <v>735</v>
      </c>
      <c r="Z29" s="9" t="s">
        <v>4135</v>
      </c>
      <c r="AA29" s="9">
        <v>0</v>
      </c>
      <c r="AB29" s="9">
        <v>0</v>
      </c>
      <c r="AC29" s="9" t="s">
        <v>3327</v>
      </c>
      <c r="AD29" s="9" t="s">
        <v>114</v>
      </c>
      <c r="AE29" s="9" t="s">
        <v>870</v>
      </c>
      <c r="AF29" s="9" t="s">
        <v>3319</v>
      </c>
      <c r="AG29" s="9" t="s">
        <v>3319</v>
      </c>
      <c r="AH29" s="9"/>
      <c r="AI29" s="9"/>
      <c r="AK29" s="3" t="s">
        <v>694</v>
      </c>
      <c r="AN29" t="s">
        <v>735</v>
      </c>
      <c r="AO29">
        <f>10*12</f>
        <v>120</v>
      </c>
      <c r="AP29" s="9"/>
      <c r="AQ29" s="9"/>
      <c r="AR29" t="s">
        <v>3319</v>
      </c>
      <c r="AS29" t="s">
        <v>3319</v>
      </c>
      <c r="AT29" t="s">
        <v>3319</v>
      </c>
      <c r="AW29" t="s">
        <v>4505</v>
      </c>
      <c r="BB29" s="9" t="s">
        <v>736</v>
      </c>
    </row>
    <row r="30" spans="1:54" ht="15" customHeight="1" x14ac:dyDescent="0.25">
      <c r="A30" s="9" t="s">
        <v>45</v>
      </c>
      <c r="B30" s="9" t="s">
        <v>14</v>
      </c>
      <c r="C30" s="9" t="s">
        <v>418</v>
      </c>
      <c r="D30" s="9" t="s">
        <v>3878</v>
      </c>
      <c r="E30" s="9">
        <v>39</v>
      </c>
      <c r="F30" s="9" t="s">
        <v>557</v>
      </c>
      <c r="G30" s="9">
        <v>7.5</v>
      </c>
      <c r="H30" s="9" t="s">
        <v>270</v>
      </c>
      <c r="I30" s="9" t="s">
        <v>414</v>
      </c>
      <c r="J30" s="9" t="s">
        <v>134</v>
      </c>
      <c r="K30" s="9" t="s">
        <v>119</v>
      </c>
      <c r="L30" s="9" t="s">
        <v>418</v>
      </c>
      <c r="M30" s="9" t="s">
        <v>3878</v>
      </c>
      <c r="N30" s="9" t="s">
        <v>427</v>
      </c>
      <c r="O30" s="9" t="s">
        <v>3877</v>
      </c>
      <c r="P30" s="9" t="s">
        <v>3384</v>
      </c>
      <c r="Q30" s="9" t="s">
        <v>854</v>
      </c>
      <c r="R30" s="9" t="s">
        <v>45</v>
      </c>
      <c r="S30" s="9"/>
      <c r="T30" s="9" t="s">
        <v>736</v>
      </c>
      <c r="U30" s="9" t="s">
        <v>735</v>
      </c>
      <c r="V30" s="9" t="s">
        <v>735</v>
      </c>
      <c r="W30" s="9">
        <v>15</v>
      </c>
      <c r="X30" s="9" t="s">
        <v>736</v>
      </c>
      <c r="Y30" s="9" t="s">
        <v>736</v>
      </c>
      <c r="Z30" s="9" t="s">
        <v>45</v>
      </c>
      <c r="AA30" s="9">
        <v>0</v>
      </c>
      <c r="AB30" s="9">
        <v>0</v>
      </c>
      <c r="AC30" s="9" t="s">
        <v>3327</v>
      </c>
      <c r="AD30" s="9" t="s">
        <v>114</v>
      </c>
      <c r="AE30" s="9" t="s">
        <v>870</v>
      </c>
      <c r="AF30" s="9" t="s">
        <v>3319</v>
      </c>
      <c r="AG30" s="9" t="s">
        <v>3319</v>
      </c>
      <c r="AH30" s="9"/>
      <c r="AI30" s="9"/>
      <c r="AK30" s="3" t="s">
        <v>694</v>
      </c>
      <c r="AP30" s="9"/>
      <c r="AQ30" s="9"/>
      <c r="AR30" t="s">
        <v>3319</v>
      </c>
      <c r="AS30" t="s">
        <v>3319</v>
      </c>
      <c r="AT30" t="s">
        <v>3319</v>
      </c>
      <c r="AW30" t="s">
        <v>4505</v>
      </c>
      <c r="BB30" s="9" t="s">
        <v>736</v>
      </c>
    </row>
    <row r="31" spans="1:54" ht="15" customHeight="1" x14ac:dyDescent="0.25">
      <c r="A31" s="9" t="s">
        <v>44</v>
      </c>
      <c r="B31" s="9" t="s">
        <v>13</v>
      </c>
      <c r="C31" s="9" t="s">
        <v>417</v>
      </c>
      <c r="D31" s="9" t="s">
        <v>3876</v>
      </c>
      <c r="E31" s="9">
        <v>39</v>
      </c>
      <c r="F31" s="9" t="s">
        <v>557</v>
      </c>
      <c r="G31" s="9">
        <v>7.5</v>
      </c>
      <c r="H31" s="9" t="s">
        <v>270</v>
      </c>
      <c r="I31" s="9" t="s">
        <v>414</v>
      </c>
      <c r="J31" s="9" t="s">
        <v>134</v>
      </c>
      <c r="K31" s="9" t="s">
        <v>119</v>
      </c>
      <c r="L31" s="9" t="s">
        <v>417</v>
      </c>
      <c r="M31" s="9" t="s">
        <v>3876</v>
      </c>
      <c r="N31" s="9" t="s">
        <v>427</v>
      </c>
      <c r="O31" s="9" t="s">
        <v>3877</v>
      </c>
      <c r="P31" s="9" t="s">
        <v>3384</v>
      </c>
      <c r="Q31" s="9" t="s">
        <v>854</v>
      </c>
      <c r="R31" s="9" t="s">
        <v>44</v>
      </c>
      <c r="S31" s="9"/>
      <c r="T31" s="9" t="s">
        <v>736</v>
      </c>
      <c r="U31" s="9" t="s">
        <v>735</v>
      </c>
      <c r="V31" s="9" t="s">
        <v>735</v>
      </c>
      <c r="W31" s="9">
        <v>15</v>
      </c>
      <c r="X31" s="9" t="s">
        <v>736</v>
      </c>
      <c r="Y31" s="9" t="s">
        <v>736</v>
      </c>
      <c r="Z31" s="9" t="s">
        <v>44</v>
      </c>
      <c r="AA31" s="9">
        <v>0</v>
      </c>
      <c r="AB31" s="9">
        <v>0</v>
      </c>
      <c r="AC31" s="9" t="s">
        <v>3327</v>
      </c>
      <c r="AD31" s="9" t="s">
        <v>114</v>
      </c>
      <c r="AE31" s="9" t="s">
        <v>870</v>
      </c>
      <c r="AF31" s="9" t="s">
        <v>3319</v>
      </c>
      <c r="AG31" s="9" t="s">
        <v>3319</v>
      </c>
      <c r="AH31" s="9"/>
      <c r="AI31" s="9"/>
      <c r="AK31" s="3" t="s">
        <v>694</v>
      </c>
      <c r="AP31" s="9"/>
      <c r="AQ31" s="9"/>
      <c r="AR31" t="s">
        <v>3319</v>
      </c>
      <c r="AS31" t="s">
        <v>3319</v>
      </c>
      <c r="AT31" t="s">
        <v>3319</v>
      </c>
      <c r="AW31" t="s">
        <v>4505</v>
      </c>
      <c r="BB31" s="9" t="s">
        <v>736</v>
      </c>
    </row>
    <row r="32" spans="1:54" ht="15" customHeight="1" x14ac:dyDescent="0.25">
      <c r="A32" s="300" t="s">
        <v>3802</v>
      </c>
      <c r="B32" s="9" t="s">
        <v>343</v>
      </c>
      <c r="C32" s="9" t="s">
        <v>343</v>
      </c>
      <c r="D32" s="9" t="s">
        <v>3439</v>
      </c>
      <c r="E32" s="9">
        <v>0</v>
      </c>
      <c r="F32" s="9" t="s">
        <v>557</v>
      </c>
      <c r="G32" s="9">
        <v>0</v>
      </c>
      <c r="H32" s="9" t="s">
        <v>742</v>
      </c>
      <c r="I32" s="9" t="s">
        <v>742</v>
      </c>
      <c r="J32" s="9" t="s">
        <v>134</v>
      </c>
      <c r="K32" s="9" t="s">
        <v>143</v>
      </c>
      <c r="L32" s="9" t="s">
        <v>343</v>
      </c>
      <c r="M32" s="9" t="s">
        <v>3439</v>
      </c>
      <c r="N32" s="9" t="s">
        <v>343</v>
      </c>
      <c r="O32" s="9" t="s">
        <v>3439</v>
      </c>
      <c r="P32" s="9" t="s">
        <v>3384</v>
      </c>
      <c r="Q32" s="9" t="s">
        <v>854</v>
      </c>
      <c r="R32" s="9" t="s">
        <v>342</v>
      </c>
      <c r="S32" s="9"/>
      <c r="T32" s="9" t="s">
        <v>736</v>
      </c>
      <c r="U32" s="9" t="s">
        <v>735</v>
      </c>
      <c r="V32" s="9" t="s">
        <v>735</v>
      </c>
      <c r="W32" s="9">
        <v>8</v>
      </c>
      <c r="X32" s="9" t="s">
        <v>736</v>
      </c>
      <c r="Y32" s="9" t="s">
        <v>736</v>
      </c>
      <c r="Z32" s="9" t="s">
        <v>3241</v>
      </c>
      <c r="AA32" s="9">
        <v>0</v>
      </c>
      <c r="AB32" s="9">
        <v>0</v>
      </c>
      <c r="AC32" s="9" t="s">
        <v>3327</v>
      </c>
      <c r="AD32" s="9" t="s">
        <v>114</v>
      </c>
      <c r="AE32" s="9" t="s">
        <v>3328</v>
      </c>
      <c r="AF32" s="9" t="s">
        <v>3319</v>
      </c>
      <c r="AG32" s="9" t="s">
        <v>3319</v>
      </c>
      <c r="AH32" s="9"/>
      <c r="AI32" s="9"/>
      <c r="AK32" s="3" t="s">
        <v>4505</v>
      </c>
      <c r="AP32" s="9"/>
      <c r="AQ32" s="9"/>
      <c r="AR32" t="s">
        <v>3319</v>
      </c>
      <c r="AS32" t="s">
        <v>3319</v>
      </c>
      <c r="AT32" t="s">
        <v>3319</v>
      </c>
      <c r="AW32" t="s">
        <v>4505</v>
      </c>
      <c r="BB32" s="9" t="s">
        <v>736</v>
      </c>
    </row>
    <row r="33" spans="1:54" ht="15" customHeight="1" x14ac:dyDescent="0.25">
      <c r="A33" s="9" t="s">
        <v>3172</v>
      </c>
      <c r="B33" s="9" t="s">
        <v>3173</v>
      </c>
      <c r="C33" s="9" t="s">
        <v>3252</v>
      </c>
      <c r="D33" s="9" t="s">
        <v>3418</v>
      </c>
      <c r="E33" s="9">
        <v>5</v>
      </c>
      <c r="F33" s="9" t="s">
        <v>557</v>
      </c>
      <c r="G33" s="9">
        <v>0</v>
      </c>
      <c r="H33" s="9" t="s">
        <v>454</v>
      </c>
      <c r="I33" s="9" t="s">
        <v>742</v>
      </c>
      <c r="J33" s="9" t="s">
        <v>134</v>
      </c>
      <c r="K33" s="9" t="s">
        <v>143</v>
      </c>
      <c r="L33" s="9" t="s">
        <v>3252</v>
      </c>
      <c r="M33" s="9" t="s">
        <v>3418</v>
      </c>
      <c r="N33" s="9" t="s">
        <v>3252</v>
      </c>
      <c r="O33" s="9" t="s">
        <v>3418</v>
      </c>
      <c r="P33" s="9" t="s">
        <v>3384</v>
      </c>
      <c r="Q33" s="9" t="s">
        <v>854</v>
      </c>
      <c r="R33" s="9" t="s">
        <v>3172</v>
      </c>
      <c r="S33" s="9"/>
      <c r="T33" s="9" t="s">
        <v>736</v>
      </c>
      <c r="U33" s="9" t="s">
        <v>735</v>
      </c>
      <c r="V33" s="9" t="s">
        <v>735</v>
      </c>
      <c r="W33" s="9">
        <v>8</v>
      </c>
      <c r="X33" s="9" t="s">
        <v>736</v>
      </c>
      <c r="Y33" s="9" t="s">
        <v>736</v>
      </c>
      <c r="Z33" s="9" t="s">
        <v>3172</v>
      </c>
      <c r="AA33" s="9">
        <v>0</v>
      </c>
      <c r="AB33" s="9">
        <v>0</v>
      </c>
      <c r="AC33" s="9" t="s">
        <v>3327</v>
      </c>
      <c r="AD33" s="9" t="s">
        <v>114</v>
      </c>
      <c r="AE33" s="9" t="s">
        <v>870</v>
      </c>
      <c r="AF33" s="9" t="s">
        <v>3319</v>
      </c>
      <c r="AG33" s="9" t="s">
        <v>3319</v>
      </c>
      <c r="AH33" s="9"/>
      <c r="AI33" s="9"/>
      <c r="AK33" s="3" t="s">
        <v>4505</v>
      </c>
      <c r="AP33" s="9"/>
      <c r="AQ33" s="9"/>
      <c r="AR33" t="s">
        <v>3319</v>
      </c>
      <c r="AS33" t="s">
        <v>3319</v>
      </c>
      <c r="AT33" t="s">
        <v>3319</v>
      </c>
      <c r="AW33" t="s">
        <v>4505</v>
      </c>
      <c r="BB33" s="9" t="s">
        <v>736</v>
      </c>
    </row>
    <row r="34" spans="1:54" ht="15" customHeight="1" x14ac:dyDescent="0.25">
      <c r="A34" s="9" t="s">
        <v>340</v>
      </c>
      <c r="B34" s="9" t="s">
        <v>341</v>
      </c>
      <c r="C34" s="9" t="s">
        <v>341</v>
      </c>
      <c r="D34" s="9" t="s">
        <v>3438</v>
      </c>
      <c r="E34" s="9">
        <v>0</v>
      </c>
      <c r="F34" s="9" t="s">
        <v>557</v>
      </c>
      <c r="G34" s="9">
        <v>0</v>
      </c>
      <c r="H34" s="9" t="s">
        <v>742</v>
      </c>
      <c r="I34" s="9" t="s">
        <v>742</v>
      </c>
      <c r="J34" s="9" t="s">
        <v>134</v>
      </c>
      <c r="K34" s="9" t="s">
        <v>143</v>
      </c>
      <c r="L34" s="9" t="s">
        <v>341</v>
      </c>
      <c r="M34" s="9" t="s">
        <v>3438</v>
      </c>
      <c r="N34" s="9" t="s">
        <v>341</v>
      </c>
      <c r="O34" s="9" t="s">
        <v>3438</v>
      </c>
      <c r="P34" s="9" t="s">
        <v>3384</v>
      </c>
      <c r="Q34" s="9" t="s">
        <v>854</v>
      </c>
      <c r="R34" s="9" t="s">
        <v>340</v>
      </c>
      <c r="S34" s="9"/>
      <c r="T34" s="9" t="s">
        <v>736</v>
      </c>
      <c r="U34" s="9" t="s">
        <v>735</v>
      </c>
      <c r="V34" s="9" t="s">
        <v>735</v>
      </c>
      <c r="W34" s="9">
        <v>8</v>
      </c>
      <c r="X34" s="9" t="s">
        <v>736</v>
      </c>
      <c r="Y34" s="9" t="s">
        <v>736</v>
      </c>
      <c r="Z34" s="9" t="s">
        <v>340</v>
      </c>
      <c r="AA34" s="9">
        <v>0</v>
      </c>
      <c r="AB34" s="9">
        <v>0</v>
      </c>
      <c r="AC34" s="9" t="s">
        <v>3327</v>
      </c>
      <c r="AD34" s="9" t="s">
        <v>114</v>
      </c>
      <c r="AE34" s="9" t="s">
        <v>3328</v>
      </c>
      <c r="AF34" s="9" t="s">
        <v>3319</v>
      </c>
      <c r="AG34" s="9" t="s">
        <v>3319</v>
      </c>
      <c r="AH34" s="9"/>
      <c r="AI34" s="9"/>
      <c r="AK34" s="3" t="s">
        <v>4505</v>
      </c>
      <c r="AP34" s="9"/>
      <c r="AQ34" s="9"/>
      <c r="AR34" t="s">
        <v>3319</v>
      </c>
      <c r="AS34" t="s">
        <v>3319</v>
      </c>
      <c r="AT34" t="s">
        <v>3319</v>
      </c>
      <c r="AW34" t="s">
        <v>4505</v>
      </c>
      <c r="BB34" s="9" t="s">
        <v>736</v>
      </c>
    </row>
    <row r="35" spans="1:54" ht="15" customHeight="1" x14ac:dyDescent="0.25">
      <c r="A35" s="9" t="s">
        <v>3</v>
      </c>
      <c r="B35" s="9" t="s">
        <v>2486</v>
      </c>
      <c r="C35" s="9" t="s">
        <v>2486</v>
      </c>
      <c r="D35" s="9" t="s">
        <v>838</v>
      </c>
      <c r="E35" s="9">
        <v>29.99</v>
      </c>
      <c r="F35" s="9" t="s">
        <v>198</v>
      </c>
      <c r="G35" s="9">
        <v>90</v>
      </c>
      <c r="H35" s="9" t="s">
        <v>3337</v>
      </c>
      <c r="I35" s="9" t="s">
        <v>742</v>
      </c>
      <c r="J35" s="9" t="s">
        <v>3337</v>
      </c>
      <c r="K35" s="9" t="s">
        <v>110</v>
      </c>
      <c r="L35" s="9" t="s">
        <v>108</v>
      </c>
      <c r="M35" s="9" t="s">
        <v>193</v>
      </c>
      <c r="N35" s="9" t="s">
        <v>139</v>
      </c>
      <c r="O35" s="9" t="s">
        <v>189</v>
      </c>
      <c r="P35" s="9" t="s">
        <v>737</v>
      </c>
      <c r="Q35" s="9" t="s">
        <v>737</v>
      </c>
      <c r="R35" s="9" t="s">
        <v>3362</v>
      </c>
      <c r="S35" s="9" t="s">
        <v>3362</v>
      </c>
      <c r="T35" s="9" t="s">
        <v>736</v>
      </c>
      <c r="U35" s="9" t="s">
        <v>735</v>
      </c>
      <c r="V35" s="9" t="s">
        <v>736</v>
      </c>
      <c r="W35" s="9">
        <v>1</v>
      </c>
      <c r="X35" s="9" t="s">
        <v>736</v>
      </c>
      <c r="Y35" s="9" t="s">
        <v>736</v>
      </c>
      <c r="Z35" s="9" t="s">
        <v>3</v>
      </c>
      <c r="AA35" s="9">
        <v>0</v>
      </c>
      <c r="AB35" s="9" t="s">
        <v>3021</v>
      </c>
      <c r="AC35" s="9" t="s">
        <v>3317</v>
      </c>
      <c r="AD35" s="9" t="s">
        <v>3318</v>
      </c>
      <c r="AE35" s="9" t="s">
        <v>1056</v>
      </c>
      <c r="AF35" s="9" t="s">
        <v>3319</v>
      </c>
      <c r="AG35" s="9" t="s">
        <v>3319</v>
      </c>
      <c r="AH35" s="9"/>
      <c r="AI35" s="9"/>
      <c r="AK35" s="3" t="s">
        <v>4505</v>
      </c>
      <c r="AP35" s="3" t="s">
        <v>5231</v>
      </c>
      <c r="AR35" t="s">
        <v>3319</v>
      </c>
      <c r="AS35" t="s">
        <v>3319</v>
      </c>
      <c r="AT35" t="s">
        <v>3319</v>
      </c>
      <c r="AU35" s="300"/>
      <c r="AV35" t="s">
        <v>3</v>
      </c>
      <c r="AW35" t="s">
        <v>4505</v>
      </c>
      <c r="AZ35" s="9" t="s">
        <v>5255</v>
      </c>
      <c r="BA35" s="9" t="s">
        <v>5256</v>
      </c>
      <c r="BB35" s="9" t="s">
        <v>736</v>
      </c>
    </row>
    <row r="36" spans="1:54" ht="15" customHeight="1" x14ac:dyDescent="0.25">
      <c r="A36" s="9" t="s">
        <v>2527</v>
      </c>
      <c r="B36" s="9" t="s">
        <v>1328</v>
      </c>
      <c r="C36" s="9" t="s">
        <v>2525</v>
      </c>
      <c r="D36" s="9" t="s">
        <v>3511</v>
      </c>
      <c r="E36" s="9">
        <v>0</v>
      </c>
      <c r="F36" s="9" t="s">
        <v>557</v>
      </c>
      <c r="G36" s="9">
        <v>0</v>
      </c>
      <c r="H36" s="9" t="s">
        <v>2528</v>
      </c>
      <c r="I36" s="9">
        <v>0</v>
      </c>
      <c r="J36" s="9" t="s">
        <v>2529</v>
      </c>
      <c r="K36" s="9" t="s">
        <v>2518</v>
      </c>
      <c r="L36" s="9" t="s">
        <v>2530</v>
      </c>
      <c r="M36" s="9" t="s">
        <v>3511</v>
      </c>
      <c r="N36" s="9">
        <v>0</v>
      </c>
      <c r="O36" s="9">
        <v>0</v>
      </c>
      <c r="P36" s="9" t="s">
        <v>737</v>
      </c>
      <c r="Q36" s="9" t="s">
        <v>737</v>
      </c>
      <c r="R36" s="9" t="s">
        <v>2396</v>
      </c>
      <c r="S36" s="9" t="s">
        <v>2396</v>
      </c>
      <c r="T36" s="9" t="s">
        <v>736</v>
      </c>
      <c r="U36" s="9" t="s">
        <v>736</v>
      </c>
      <c r="V36" s="9" t="s">
        <v>735</v>
      </c>
      <c r="W36" s="9">
        <v>1</v>
      </c>
      <c r="X36" s="9" t="s">
        <v>736</v>
      </c>
      <c r="Y36" s="9" t="s">
        <v>736</v>
      </c>
      <c r="AA36" s="9">
        <v>0</v>
      </c>
      <c r="AB36" s="9">
        <v>0</v>
      </c>
      <c r="AC36" s="9" t="s">
        <v>2396</v>
      </c>
      <c r="AD36" s="9" t="s">
        <v>114</v>
      </c>
      <c r="AE36" s="9" t="s">
        <v>961</v>
      </c>
      <c r="AF36" s="9" t="s">
        <v>3319</v>
      </c>
      <c r="AG36" s="9" t="s">
        <v>3319</v>
      </c>
      <c r="AH36" s="9" t="s">
        <v>3403</v>
      </c>
      <c r="AI36" s="9">
        <v>0</v>
      </c>
      <c r="AJ36" s="9" t="str">
        <f t="shared" ref="AJ36:AJ37" si="0">A36</f>
        <v>STAFF_DISC</v>
      </c>
      <c r="AK36" s="3" t="s">
        <v>4505</v>
      </c>
      <c r="AL36" t="s">
        <v>736</v>
      </c>
      <c r="AP36" s="9"/>
      <c r="AQ36" s="9" t="s">
        <v>4398</v>
      </c>
      <c r="AR36" t="s">
        <v>3319</v>
      </c>
      <c r="AS36" t="s">
        <v>3319</v>
      </c>
      <c r="AT36" t="s">
        <v>3319</v>
      </c>
      <c r="AW36" t="s">
        <v>4505</v>
      </c>
      <c r="AX36" s="9" t="s">
        <v>736</v>
      </c>
      <c r="BB36" s="9" t="s">
        <v>735</v>
      </c>
    </row>
    <row r="37" spans="1:54" ht="15" customHeight="1" x14ac:dyDescent="0.25">
      <c r="A37" s="9" t="s">
        <v>2533</v>
      </c>
      <c r="B37" s="9" t="s">
        <v>1326</v>
      </c>
      <c r="C37" s="9" t="s">
        <v>2531</v>
      </c>
      <c r="D37" s="9" t="s">
        <v>3512</v>
      </c>
      <c r="E37" s="9">
        <v>0</v>
      </c>
      <c r="F37" s="9" t="s">
        <v>557</v>
      </c>
      <c r="G37" s="9">
        <v>0</v>
      </c>
      <c r="H37" s="9" t="s">
        <v>2528</v>
      </c>
      <c r="I37" s="9">
        <v>0</v>
      </c>
      <c r="J37" s="9" t="s">
        <v>2529</v>
      </c>
      <c r="K37" s="9" t="s">
        <v>2518</v>
      </c>
      <c r="L37" s="9" t="s">
        <v>2534</v>
      </c>
      <c r="M37" s="9" t="s">
        <v>3512</v>
      </c>
      <c r="N37" s="9">
        <v>0</v>
      </c>
      <c r="O37" s="9">
        <v>0</v>
      </c>
      <c r="P37" s="9" t="s">
        <v>737</v>
      </c>
      <c r="Q37" s="9" t="s">
        <v>737</v>
      </c>
      <c r="R37" s="9" t="s">
        <v>855</v>
      </c>
      <c r="S37" s="9" t="s">
        <v>855</v>
      </c>
      <c r="T37" s="9" t="s">
        <v>736</v>
      </c>
      <c r="U37" s="9" t="s">
        <v>736</v>
      </c>
      <c r="V37" s="9" t="s">
        <v>735</v>
      </c>
      <c r="W37" s="9">
        <v>1</v>
      </c>
      <c r="X37" s="9" t="s">
        <v>736</v>
      </c>
      <c r="Y37" s="9" t="s">
        <v>736</v>
      </c>
      <c r="AA37" s="9">
        <v>0</v>
      </c>
      <c r="AB37" s="9">
        <v>0</v>
      </c>
      <c r="AC37" s="9" t="s">
        <v>2396</v>
      </c>
      <c r="AD37" s="9" t="s">
        <v>114</v>
      </c>
      <c r="AE37" s="9" t="s">
        <v>961</v>
      </c>
      <c r="AF37" s="9" t="s">
        <v>3319</v>
      </c>
      <c r="AG37" s="9" t="s">
        <v>3319</v>
      </c>
      <c r="AH37" s="9" t="s">
        <v>3403</v>
      </c>
      <c r="AI37" s="9">
        <v>0</v>
      </c>
      <c r="AJ37" s="9" t="str">
        <f t="shared" si="0"/>
        <v>STAFF_BEAC</v>
      </c>
      <c r="AK37" s="3" t="s">
        <v>4505</v>
      </c>
      <c r="AL37" t="s">
        <v>736</v>
      </c>
      <c r="AP37" s="9"/>
      <c r="AQ37" s="9" t="s">
        <v>4398</v>
      </c>
      <c r="AR37" t="s">
        <v>3319</v>
      </c>
      <c r="AS37" t="s">
        <v>3319</v>
      </c>
      <c r="AT37" t="s">
        <v>3319</v>
      </c>
      <c r="AW37" t="s">
        <v>4505</v>
      </c>
      <c r="AX37" s="9" t="s">
        <v>736</v>
      </c>
      <c r="BB37" s="9" t="s">
        <v>735</v>
      </c>
    </row>
    <row r="38" spans="1:54" ht="15" customHeight="1" x14ac:dyDescent="0.25">
      <c r="A38" s="9" t="s">
        <v>3082</v>
      </c>
      <c r="B38" s="9" t="s">
        <v>3045</v>
      </c>
      <c r="C38" s="9" t="s">
        <v>3045</v>
      </c>
      <c r="D38" s="9" t="s">
        <v>3055</v>
      </c>
      <c r="E38" s="9">
        <v>39.99</v>
      </c>
      <c r="F38" s="9" t="s">
        <v>557</v>
      </c>
      <c r="G38" s="9">
        <v>90</v>
      </c>
      <c r="H38" s="9" t="s">
        <v>3338</v>
      </c>
      <c r="I38" s="9" t="s">
        <v>742</v>
      </c>
      <c r="J38" s="9" t="s">
        <v>3338</v>
      </c>
      <c r="K38" s="9" t="s">
        <v>3053</v>
      </c>
      <c r="L38" s="9" t="s">
        <v>3038</v>
      </c>
      <c r="M38" s="9" t="s">
        <v>3041</v>
      </c>
      <c r="N38" s="9" t="s">
        <v>3038</v>
      </c>
      <c r="O38" s="9" t="s">
        <v>3041</v>
      </c>
      <c r="P38" s="9" t="s">
        <v>737</v>
      </c>
      <c r="Q38" s="9" t="s">
        <v>737</v>
      </c>
      <c r="R38" s="9" t="s">
        <v>3362</v>
      </c>
      <c r="S38" s="9" t="s">
        <v>3362</v>
      </c>
      <c r="T38" s="9" t="s">
        <v>736</v>
      </c>
      <c r="U38" s="9" t="s">
        <v>735</v>
      </c>
      <c r="V38" s="9" t="s">
        <v>736</v>
      </c>
      <c r="W38" s="9">
        <v>1</v>
      </c>
      <c r="X38" s="9" t="s">
        <v>736</v>
      </c>
      <c r="Y38" s="9" t="s">
        <v>736</v>
      </c>
      <c r="Z38" s="9" t="s">
        <v>3082</v>
      </c>
      <c r="AA38" s="9">
        <v>0</v>
      </c>
      <c r="AB38" s="9" t="s">
        <v>290</v>
      </c>
      <c r="AC38" s="9" t="s">
        <v>3317</v>
      </c>
      <c r="AD38" s="9" t="s">
        <v>3318</v>
      </c>
      <c r="AE38" s="9" t="s">
        <v>1056</v>
      </c>
      <c r="AF38" s="9" t="s">
        <v>3319</v>
      </c>
      <c r="AG38" s="9" t="s">
        <v>3319</v>
      </c>
      <c r="AH38" s="9"/>
      <c r="AI38" s="9"/>
      <c r="AK38" s="3" t="s">
        <v>4505</v>
      </c>
      <c r="AP38" s="3" t="s">
        <v>5232</v>
      </c>
      <c r="AR38" t="s">
        <v>3319</v>
      </c>
      <c r="AS38" t="s">
        <v>3319</v>
      </c>
      <c r="AT38" t="s">
        <v>3319</v>
      </c>
      <c r="AU38" s="300"/>
      <c r="AV38" t="s">
        <v>3082</v>
      </c>
      <c r="AW38" t="s">
        <v>4505</v>
      </c>
      <c r="AZ38" s="9" t="s">
        <v>5255</v>
      </c>
      <c r="BA38" s="9" t="s">
        <v>5256</v>
      </c>
      <c r="BB38" s="9" t="s">
        <v>736</v>
      </c>
    </row>
    <row r="39" spans="1:54" ht="15" customHeight="1" x14ac:dyDescent="0.25">
      <c r="A39" s="9" t="s">
        <v>3093</v>
      </c>
      <c r="B39" s="9" t="s">
        <v>3051</v>
      </c>
      <c r="C39" s="9" t="s">
        <v>3051</v>
      </c>
      <c r="D39" s="9" t="s">
        <v>3061</v>
      </c>
      <c r="E39" s="9">
        <v>69.989999999999995</v>
      </c>
      <c r="F39" s="9" t="s">
        <v>557</v>
      </c>
      <c r="G39" s="9">
        <v>195</v>
      </c>
      <c r="H39" s="9" t="s">
        <v>3338</v>
      </c>
      <c r="I39" s="9" t="s">
        <v>742</v>
      </c>
      <c r="J39" s="9" t="s">
        <v>3338</v>
      </c>
      <c r="K39" s="9" t="s">
        <v>3053</v>
      </c>
      <c r="L39" s="9" t="s">
        <v>3040</v>
      </c>
      <c r="M39" s="9" t="s">
        <v>3043</v>
      </c>
      <c r="N39" s="9" t="s">
        <v>3040</v>
      </c>
      <c r="O39" s="9" t="s">
        <v>3043</v>
      </c>
      <c r="P39" s="9" t="s">
        <v>737</v>
      </c>
      <c r="Q39" s="9" t="s">
        <v>737</v>
      </c>
      <c r="R39" s="9" t="s">
        <v>3362</v>
      </c>
      <c r="S39" s="9" t="s">
        <v>3362</v>
      </c>
      <c r="T39" s="9" t="s">
        <v>736</v>
      </c>
      <c r="U39" s="9" t="s">
        <v>735</v>
      </c>
      <c r="V39" s="9" t="s">
        <v>736</v>
      </c>
      <c r="W39" s="9">
        <v>1</v>
      </c>
      <c r="X39" s="9" t="s">
        <v>736</v>
      </c>
      <c r="Y39" s="9" t="s">
        <v>736</v>
      </c>
      <c r="Z39" s="9" t="s">
        <v>3093</v>
      </c>
      <c r="AA39" s="9">
        <v>0</v>
      </c>
      <c r="AB39" s="9" t="s">
        <v>290</v>
      </c>
      <c r="AC39" s="9" t="s">
        <v>3317</v>
      </c>
      <c r="AD39" s="9" t="s">
        <v>3318</v>
      </c>
      <c r="AE39" s="9" t="s">
        <v>1056</v>
      </c>
      <c r="AF39" s="9" t="s">
        <v>3319</v>
      </c>
      <c r="AG39" s="9" t="s">
        <v>3319</v>
      </c>
      <c r="AH39" s="9"/>
      <c r="AI39" s="9"/>
      <c r="AK39" s="3" t="s">
        <v>4505</v>
      </c>
      <c r="AP39" s="26">
        <v>6</v>
      </c>
      <c r="AR39" t="s">
        <v>3319</v>
      </c>
      <c r="AS39" t="s">
        <v>3319</v>
      </c>
      <c r="AT39" t="s">
        <v>3319</v>
      </c>
      <c r="AU39" s="300"/>
      <c r="AV39" t="s">
        <v>3093</v>
      </c>
      <c r="AW39" t="s">
        <v>4505</v>
      </c>
      <c r="AZ39" s="9" t="s">
        <v>5255</v>
      </c>
      <c r="BA39" s="9" t="s">
        <v>5256</v>
      </c>
      <c r="BB39" s="9" t="s">
        <v>736</v>
      </c>
    </row>
    <row r="40" spans="1:54" ht="15" customHeight="1" x14ac:dyDescent="0.25">
      <c r="A40" s="9" t="s">
        <v>3086</v>
      </c>
      <c r="B40" s="9" t="s">
        <v>3048</v>
      </c>
      <c r="C40" s="9" t="s">
        <v>3048</v>
      </c>
      <c r="D40" s="9" t="s">
        <v>3058</v>
      </c>
      <c r="E40" s="9">
        <v>49.99</v>
      </c>
      <c r="F40" s="9" t="s">
        <v>557</v>
      </c>
      <c r="G40" s="9">
        <v>150</v>
      </c>
      <c r="H40" s="9" t="s">
        <v>3338</v>
      </c>
      <c r="I40" s="9" t="s">
        <v>742</v>
      </c>
      <c r="J40" s="9" t="s">
        <v>3338</v>
      </c>
      <c r="K40" s="9" t="s">
        <v>3053</v>
      </c>
      <c r="L40" s="9" t="s">
        <v>3039</v>
      </c>
      <c r="M40" s="9" t="s">
        <v>3042</v>
      </c>
      <c r="N40" s="9" t="s">
        <v>3039</v>
      </c>
      <c r="O40" s="9" t="s">
        <v>3042</v>
      </c>
      <c r="P40" s="9" t="s">
        <v>737</v>
      </c>
      <c r="Q40" s="9" t="s">
        <v>737</v>
      </c>
      <c r="R40" s="9" t="s">
        <v>3362</v>
      </c>
      <c r="S40" s="9" t="s">
        <v>3362</v>
      </c>
      <c r="T40" s="9" t="s">
        <v>736</v>
      </c>
      <c r="U40" s="9" t="s">
        <v>735</v>
      </c>
      <c r="V40" s="9" t="s">
        <v>736</v>
      </c>
      <c r="W40" s="9">
        <v>1</v>
      </c>
      <c r="X40" s="9" t="s">
        <v>736</v>
      </c>
      <c r="Y40" s="9" t="s">
        <v>736</v>
      </c>
      <c r="Z40" s="9" t="s">
        <v>3086</v>
      </c>
      <c r="AA40" s="9">
        <v>0</v>
      </c>
      <c r="AB40" s="9" t="s">
        <v>290</v>
      </c>
      <c r="AC40" s="9" t="s">
        <v>3317</v>
      </c>
      <c r="AD40" s="9" t="s">
        <v>3318</v>
      </c>
      <c r="AE40" s="9" t="s">
        <v>1056</v>
      </c>
      <c r="AF40" s="9" t="s">
        <v>3319</v>
      </c>
      <c r="AG40" s="9" t="s">
        <v>3319</v>
      </c>
      <c r="AH40" s="9"/>
      <c r="AI40" s="9"/>
      <c r="AK40" s="3" t="s">
        <v>4505</v>
      </c>
      <c r="AP40" s="3" t="s">
        <v>5233</v>
      </c>
      <c r="AR40" t="s">
        <v>3319</v>
      </c>
      <c r="AS40" t="s">
        <v>3319</v>
      </c>
      <c r="AT40" t="s">
        <v>3319</v>
      </c>
      <c r="AU40" s="300"/>
      <c r="AV40" t="s">
        <v>3086</v>
      </c>
      <c r="AW40" t="s">
        <v>4505</v>
      </c>
      <c r="AZ40" s="9" t="s">
        <v>5255</v>
      </c>
      <c r="BA40" s="9" t="s">
        <v>5256</v>
      </c>
      <c r="BB40" s="9" t="s">
        <v>736</v>
      </c>
    </row>
    <row r="41" spans="1:54" ht="15" customHeight="1" x14ac:dyDescent="0.25">
      <c r="A41" s="9" t="s">
        <v>3081</v>
      </c>
      <c r="B41" s="9" t="s">
        <v>3044</v>
      </c>
      <c r="C41" s="9" t="s">
        <v>3044</v>
      </c>
      <c r="D41" s="9" t="s">
        <v>3054</v>
      </c>
      <c r="E41" s="9">
        <v>39.99</v>
      </c>
      <c r="F41" s="9" t="s">
        <v>557</v>
      </c>
      <c r="G41" s="9">
        <v>150</v>
      </c>
      <c r="H41" s="9" t="s">
        <v>3339</v>
      </c>
      <c r="I41" s="9" t="s">
        <v>742</v>
      </c>
      <c r="J41" s="9" t="s">
        <v>3339</v>
      </c>
      <c r="K41" s="9" t="s">
        <v>3053</v>
      </c>
      <c r="L41" s="9" t="s">
        <v>3038</v>
      </c>
      <c r="M41" s="9" t="s">
        <v>3041</v>
      </c>
      <c r="N41" s="9" t="s">
        <v>3038</v>
      </c>
      <c r="O41" s="9" t="s">
        <v>3041</v>
      </c>
      <c r="P41" s="9" t="s">
        <v>737</v>
      </c>
      <c r="Q41" s="9" t="s">
        <v>737</v>
      </c>
      <c r="R41" s="9" t="s">
        <v>3362</v>
      </c>
      <c r="S41" s="9" t="s">
        <v>3362</v>
      </c>
      <c r="T41" s="9" t="s">
        <v>736</v>
      </c>
      <c r="U41" s="9" t="s">
        <v>735</v>
      </c>
      <c r="V41" s="9" t="s">
        <v>736</v>
      </c>
      <c r="W41" s="9">
        <v>1</v>
      </c>
      <c r="X41" s="9" t="s">
        <v>736</v>
      </c>
      <c r="Y41" s="9" t="s">
        <v>736</v>
      </c>
      <c r="Z41" s="9" t="s">
        <v>3081</v>
      </c>
      <c r="AA41" s="9">
        <v>0</v>
      </c>
      <c r="AB41" s="9" t="s">
        <v>290</v>
      </c>
      <c r="AC41" s="9" t="s">
        <v>3317</v>
      </c>
      <c r="AD41" s="9" t="s">
        <v>3318</v>
      </c>
      <c r="AE41" s="9" t="s">
        <v>1056</v>
      </c>
      <c r="AF41" s="9" t="s">
        <v>3319</v>
      </c>
      <c r="AG41" s="9" t="s">
        <v>3319</v>
      </c>
      <c r="AH41" s="9"/>
      <c r="AI41" s="9"/>
      <c r="AK41" s="3" t="s">
        <v>4505</v>
      </c>
      <c r="AP41" s="3" t="s">
        <v>5232</v>
      </c>
      <c r="AR41" t="s">
        <v>3319</v>
      </c>
      <c r="AS41" t="s">
        <v>3319</v>
      </c>
      <c r="AT41" t="s">
        <v>3319</v>
      </c>
      <c r="AU41" s="300"/>
      <c r="AV41" t="s">
        <v>3081</v>
      </c>
      <c r="AW41" t="s">
        <v>4505</v>
      </c>
      <c r="AZ41" s="9" t="s">
        <v>5255</v>
      </c>
      <c r="BA41" s="9" t="s">
        <v>5271</v>
      </c>
      <c r="BB41" s="9" t="s">
        <v>736</v>
      </c>
    </row>
    <row r="42" spans="1:54" ht="15" customHeight="1" x14ac:dyDescent="0.25">
      <c r="A42" s="9" t="s">
        <v>3089</v>
      </c>
      <c r="B42" s="9" t="s">
        <v>3050</v>
      </c>
      <c r="C42" s="9" t="s">
        <v>3050</v>
      </c>
      <c r="D42" s="9" t="s">
        <v>3060</v>
      </c>
      <c r="E42" s="9">
        <v>69.989999999999995</v>
      </c>
      <c r="F42" s="9" t="s">
        <v>557</v>
      </c>
      <c r="G42" s="9">
        <v>285</v>
      </c>
      <c r="H42" s="9" t="s">
        <v>3339</v>
      </c>
      <c r="I42" s="9" t="s">
        <v>742</v>
      </c>
      <c r="J42" s="9" t="s">
        <v>3339</v>
      </c>
      <c r="K42" s="9" t="s">
        <v>3053</v>
      </c>
      <c r="L42" s="9" t="s">
        <v>3040</v>
      </c>
      <c r="M42" s="9" t="s">
        <v>3043</v>
      </c>
      <c r="N42" s="9" t="s">
        <v>3040</v>
      </c>
      <c r="O42" s="9" t="s">
        <v>3043</v>
      </c>
      <c r="P42" s="9" t="s">
        <v>737</v>
      </c>
      <c r="Q42" s="9" t="s">
        <v>737</v>
      </c>
      <c r="R42" s="9" t="s">
        <v>3362</v>
      </c>
      <c r="S42" s="9" t="s">
        <v>3362</v>
      </c>
      <c r="T42" s="9" t="s">
        <v>736</v>
      </c>
      <c r="U42" s="9" t="s">
        <v>735</v>
      </c>
      <c r="V42" s="9" t="s">
        <v>736</v>
      </c>
      <c r="W42" s="9">
        <v>1</v>
      </c>
      <c r="X42" s="9" t="s">
        <v>736</v>
      </c>
      <c r="Y42" s="9" t="s">
        <v>736</v>
      </c>
      <c r="Z42" s="9" t="s">
        <v>3089</v>
      </c>
      <c r="AA42" s="9">
        <v>0</v>
      </c>
      <c r="AB42" s="9" t="s">
        <v>290</v>
      </c>
      <c r="AC42" s="9" t="s">
        <v>3317</v>
      </c>
      <c r="AD42" s="9" t="s">
        <v>3318</v>
      </c>
      <c r="AE42" s="9" t="s">
        <v>1056</v>
      </c>
      <c r="AF42" s="9" t="s">
        <v>3319</v>
      </c>
      <c r="AG42" s="9" t="s">
        <v>3319</v>
      </c>
      <c r="AH42" s="9"/>
      <c r="AI42" s="9"/>
      <c r="AK42" s="3" t="s">
        <v>4505</v>
      </c>
      <c r="AP42" s="3" t="s">
        <v>5234</v>
      </c>
      <c r="AR42" t="s">
        <v>3319</v>
      </c>
      <c r="AS42" t="s">
        <v>3319</v>
      </c>
      <c r="AT42" t="s">
        <v>3319</v>
      </c>
      <c r="AU42" s="300"/>
      <c r="AV42" t="s">
        <v>3089</v>
      </c>
      <c r="AW42" t="s">
        <v>4505</v>
      </c>
      <c r="AZ42" s="9" t="s">
        <v>5255</v>
      </c>
      <c r="BA42" s="9" t="s">
        <v>5271</v>
      </c>
      <c r="BB42" s="9" t="s">
        <v>736</v>
      </c>
    </row>
    <row r="43" spans="1:54" ht="15" customHeight="1" x14ac:dyDescent="0.25">
      <c r="A43" s="9" t="s">
        <v>3085</v>
      </c>
      <c r="B43" s="9" t="s">
        <v>3047</v>
      </c>
      <c r="C43" s="9" t="s">
        <v>3047</v>
      </c>
      <c r="D43" s="9" t="s">
        <v>3057</v>
      </c>
      <c r="E43" s="9">
        <v>49.99</v>
      </c>
      <c r="F43" s="9" t="s">
        <v>557</v>
      </c>
      <c r="G43" s="9">
        <v>195</v>
      </c>
      <c r="H43" s="9" t="s">
        <v>3339</v>
      </c>
      <c r="I43" s="9" t="s">
        <v>742</v>
      </c>
      <c r="J43" s="9" t="s">
        <v>3339</v>
      </c>
      <c r="K43" s="9" t="s">
        <v>3053</v>
      </c>
      <c r="L43" s="9" t="s">
        <v>3039</v>
      </c>
      <c r="M43" s="9" t="s">
        <v>3042</v>
      </c>
      <c r="N43" s="9" t="s">
        <v>3039</v>
      </c>
      <c r="O43" s="9" t="s">
        <v>3042</v>
      </c>
      <c r="P43" s="9" t="s">
        <v>737</v>
      </c>
      <c r="Q43" s="9" t="s">
        <v>737</v>
      </c>
      <c r="R43" s="9" t="s">
        <v>3362</v>
      </c>
      <c r="S43" s="9" t="s">
        <v>3362</v>
      </c>
      <c r="T43" s="9" t="s">
        <v>736</v>
      </c>
      <c r="U43" s="9" t="s">
        <v>735</v>
      </c>
      <c r="V43" s="9" t="s">
        <v>736</v>
      </c>
      <c r="W43" s="9">
        <v>1</v>
      </c>
      <c r="X43" s="9" t="s">
        <v>736</v>
      </c>
      <c r="Y43" s="9" t="s">
        <v>736</v>
      </c>
      <c r="Z43" s="9" t="s">
        <v>3085</v>
      </c>
      <c r="AA43" s="9">
        <v>0</v>
      </c>
      <c r="AB43" s="9" t="s">
        <v>290</v>
      </c>
      <c r="AC43" s="9" t="s">
        <v>3317</v>
      </c>
      <c r="AD43" s="9" t="s">
        <v>3318</v>
      </c>
      <c r="AE43" s="9" t="s">
        <v>1056</v>
      </c>
      <c r="AF43" s="9" t="s">
        <v>3319</v>
      </c>
      <c r="AG43" s="9" t="s">
        <v>3319</v>
      </c>
      <c r="AH43" s="9"/>
      <c r="AI43" s="9"/>
      <c r="AK43" s="3" t="s">
        <v>4505</v>
      </c>
      <c r="AP43" s="3" t="s">
        <v>5233</v>
      </c>
      <c r="AR43" t="s">
        <v>3319</v>
      </c>
      <c r="AS43" t="s">
        <v>3319</v>
      </c>
      <c r="AT43" t="s">
        <v>3319</v>
      </c>
      <c r="AU43" s="300"/>
      <c r="AV43" t="s">
        <v>3085</v>
      </c>
      <c r="AW43" t="s">
        <v>4505</v>
      </c>
      <c r="AZ43" s="9" t="s">
        <v>5255</v>
      </c>
      <c r="BA43" s="9" t="s">
        <v>5271</v>
      </c>
      <c r="BB43" s="9" t="s">
        <v>736</v>
      </c>
    </row>
    <row r="44" spans="1:54" ht="15" customHeight="1" x14ac:dyDescent="0.25">
      <c r="A44" s="9" t="s">
        <v>3083</v>
      </c>
      <c r="B44" s="9" t="s">
        <v>3046</v>
      </c>
      <c r="C44" s="9" t="s">
        <v>3046</v>
      </c>
      <c r="D44" s="9" t="s">
        <v>3056</v>
      </c>
      <c r="E44" s="9">
        <v>39.99</v>
      </c>
      <c r="F44" s="9" t="s">
        <v>557</v>
      </c>
      <c r="G44" s="9">
        <v>90</v>
      </c>
      <c r="H44" s="9" t="s">
        <v>3337</v>
      </c>
      <c r="I44" s="9" t="s">
        <v>742</v>
      </c>
      <c r="J44" s="9" t="s">
        <v>3337</v>
      </c>
      <c r="K44" s="9" t="s">
        <v>3053</v>
      </c>
      <c r="L44" s="9" t="s">
        <v>3038</v>
      </c>
      <c r="M44" s="9" t="s">
        <v>3041</v>
      </c>
      <c r="N44" s="9" t="s">
        <v>3038</v>
      </c>
      <c r="O44" s="9" t="s">
        <v>3041</v>
      </c>
      <c r="P44" s="9" t="s">
        <v>737</v>
      </c>
      <c r="Q44" s="9" t="s">
        <v>737</v>
      </c>
      <c r="R44" s="9" t="s">
        <v>3362</v>
      </c>
      <c r="S44" s="9" t="s">
        <v>3362</v>
      </c>
      <c r="T44" s="9" t="s">
        <v>736</v>
      </c>
      <c r="U44" s="9" t="s">
        <v>735</v>
      </c>
      <c r="V44" s="9" t="s">
        <v>736</v>
      </c>
      <c r="W44" s="9">
        <v>1</v>
      </c>
      <c r="X44" s="9" t="s">
        <v>736</v>
      </c>
      <c r="Y44" s="9" t="s">
        <v>736</v>
      </c>
      <c r="Z44" s="9" t="s">
        <v>3083</v>
      </c>
      <c r="AA44" s="9">
        <v>0</v>
      </c>
      <c r="AB44" s="9" t="s">
        <v>290</v>
      </c>
      <c r="AC44" s="9" t="s">
        <v>3317</v>
      </c>
      <c r="AD44" s="9" t="s">
        <v>3318</v>
      </c>
      <c r="AE44" s="9" t="s">
        <v>1056</v>
      </c>
      <c r="AF44" s="9" t="s">
        <v>3319</v>
      </c>
      <c r="AG44" s="9" t="s">
        <v>3319</v>
      </c>
      <c r="AH44" s="9"/>
      <c r="AI44" s="9"/>
      <c r="AK44" s="3" t="s">
        <v>4505</v>
      </c>
      <c r="AP44" s="3" t="s">
        <v>5232</v>
      </c>
      <c r="AR44" t="s">
        <v>3319</v>
      </c>
      <c r="AS44" t="s">
        <v>3319</v>
      </c>
      <c r="AT44" t="s">
        <v>3319</v>
      </c>
      <c r="AU44" s="300"/>
      <c r="AV44" t="s">
        <v>3083</v>
      </c>
      <c r="AW44" t="s">
        <v>4505</v>
      </c>
      <c r="AZ44" s="9" t="s">
        <v>5255</v>
      </c>
      <c r="BA44" s="9" t="s">
        <v>5256</v>
      </c>
      <c r="BB44" s="9" t="s">
        <v>736</v>
      </c>
    </row>
    <row r="45" spans="1:54" ht="15" customHeight="1" x14ac:dyDescent="0.25">
      <c r="A45" s="9" t="s">
        <v>3095</v>
      </c>
      <c r="B45" s="9" t="s">
        <v>3052</v>
      </c>
      <c r="C45" s="9" t="s">
        <v>3052</v>
      </c>
      <c r="D45" s="9" t="s">
        <v>3062</v>
      </c>
      <c r="E45" s="9">
        <v>69.989999999999995</v>
      </c>
      <c r="F45" s="9" t="s">
        <v>557</v>
      </c>
      <c r="G45" s="9">
        <v>270</v>
      </c>
      <c r="H45" s="9" t="s">
        <v>3337</v>
      </c>
      <c r="I45" s="9" t="s">
        <v>742</v>
      </c>
      <c r="J45" s="9" t="s">
        <v>3337</v>
      </c>
      <c r="K45" s="9" t="s">
        <v>3053</v>
      </c>
      <c r="L45" s="9" t="s">
        <v>3040</v>
      </c>
      <c r="M45" s="9" t="s">
        <v>3043</v>
      </c>
      <c r="N45" s="9" t="s">
        <v>3040</v>
      </c>
      <c r="O45" s="9" t="s">
        <v>3043</v>
      </c>
      <c r="P45" s="9" t="s">
        <v>737</v>
      </c>
      <c r="Q45" s="9" t="s">
        <v>737</v>
      </c>
      <c r="R45" s="9" t="s">
        <v>3362</v>
      </c>
      <c r="S45" s="9" t="s">
        <v>3362</v>
      </c>
      <c r="T45" s="9" t="s">
        <v>736</v>
      </c>
      <c r="U45" s="9" t="s">
        <v>735</v>
      </c>
      <c r="V45" s="9" t="s">
        <v>736</v>
      </c>
      <c r="W45" s="9">
        <v>1</v>
      </c>
      <c r="X45" s="9" t="s">
        <v>736</v>
      </c>
      <c r="Y45" s="9" t="s">
        <v>736</v>
      </c>
      <c r="Z45" s="9" t="s">
        <v>3095</v>
      </c>
      <c r="AA45" s="9">
        <v>0</v>
      </c>
      <c r="AB45" s="9" t="s">
        <v>290</v>
      </c>
      <c r="AC45" s="9" t="s">
        <v>3317</v>
      </c>
      <c r="AD45" s="9" t="s">
        <v>3318</v>
      </c>
      <c r="AE45" s="9" t="s">
        <v>1056</v>
      </c>
      <c r="AF45" s="9" t="s">
        <v>3319</v>
      </c>
      <c r="AG45" s="9" t="s">
        <v>3319</v>
      </c>
      <c r="AH45" s="9"/>
      <c r="AI45" s="9"/>
      <c r="AK45" s="3" t="s">
        <v>4505</v>
      </c>
      <c r="AP45" s="3">
        <v>6</v>
      </c>
      <c r="AR45" t="s">
        <v>3319</v>
      </c>
      <c r="AS45" t="s">
        <v>3319</v>
      </c>
      <c r="AT45" t="s">
        <v>3319</v>
      </c>
      <c r="AU45" s="300"/>
      <c r="AV45" t="s">
        <v>3095</v>
      </c>
      <c r="AW45" t="s">
        <v>4505</v>
      </c>
      <c r="AZ45" s="9" t="s">
        <v>5255</v>
      </c>
      <c r="BA45" s="9" t="s">
        <v>5256</v>
      </c>
      <c r="BB45" s="9" t="s">
        <v>736</v>
      </c>
    </row>
    <row r="46" spans="1:54" ht="15" customHeight="1" x14ac:dyDescent="0.25">
      <c r="A46" s="9" t="s">
        <v>3087</v>
      </c>
      <c r="B46" s="9" t="s">
        <v>3049</v>
      </c>
      <c r="C46" s="9" t="s">
        <v>3049</v>
      </c>
      <c r="D46" s="9" t="s">
        <v>3059</v>
      </c>
      <c r="E46" s="9">
        <v>49.99</v>
      </c>
      <c r="F46" s="9" t="s">
        <v>557</v>
      </c>
      <c r="G46" s="9">
        <v>150</v>
      </c>
      <c r="H46" s="9" t="s">
        <v>3337</v>
      </c>
      <c r="I46" s="9" t="s">
        <v>742</v>
      </c>
      <c r="J46" s="9" t="s">
        <v>3337</v>
      </c>
      <c r="K46" s="9" t="s">
        <v>3053</v>
      </c>
      <c r="L46" s="9" t="s">
        <v>3039</v>
      </c>
      <c r="M46" s="9" t="s">
        <v>3042</v>
      </c>
      <c r="N46" s="9" t="s">
        <v>3039</v>
      </c>
      <c r="O46" s="9" t="s">
        <v>3042</v>
      </c>
      <c r="P46" s="9" t="s">
        <v>737</v>
      </c>
      <c r="Q46" s="9" t="s">
        <v>737</v>
      </c>
      <c r="R46" s="9" t="s">
        <v>3362</v>
      </c>
      <c r="S46" s="9" t="s">
        <v>3362</v>
      </c>
      <c r="T46" s="9" t="s">
        <v>736</v>
      </c>
      <c r="U46" s="9" t="s">
        <v>735</v>
      </c>
      <c r="V46" s="9" t="s">
        <v>736</v>
      </c>
      <c r="W46" s="9">
        <v>1</v>
      </c>
      <c r="X46" s="9" t="s">
        <v>736</v>
      </c>
      <c r="Y46" s="9" t="s">
        <v>736</v>
      </c>
      <c r="Z46" s="9" t="s">
        <v>3087</v>
      </c>
      <c r="AA46" s="9">
        <v>0</v>
      </c>
      <c r="AB46" s="9" t="s">
        <v>290</v>
      </c>
      <c r="AC46" s="9" t="s">
        <v>3317</v>
      </c>
      <c r="AD46" s="9" t="s">
        <v>3318</v>
      </c>
      <c r="AE46" s="9" t="s">
        <v>1056</v>
      </c>
      <c r="AF46" s="9" t="s">
        <v>3319</v>
      </c>
      <c r="AG46" s="9" t="s">
        <v>3319</v>
      </c>
      <c r="AH46" s="9"/>
      <c r="AI46" s="9"/>
      <c r="AK46" s="3" t="s">
        <v>4505</v>
      </c>
      <c r="AP46" s="3">
        <v>4</v>
      </c>
      <c r="AR46" t="s">
        <v>3319</v>
      </c>
      <c r="AS46" t="s">
        <v>3319</v>
      </c>
      <c r="AT46" t="s">
        <v>3319</v>
      </c>
      <c r="AU46" s="300"/>
      <c r="AV46" t="s">
        <v>3087</v>
      </c>
      <c r="AW46" t="s">
        <v>4505</v>
      </c>
      <c r="AZ46" s="9" t="s">
        <v>5255</v>
      </c>
      <c r="BA46" s="9" t="s">
        <v>5256</v>
      </c>
      <c r="BB46" s="9" t="s">
        <v>736</v>
      </c>
    </row>
    <row r="47" spans="1:54" ht="15" customHeight="1" x14ac:dyDescent="0.25">
      <c r="A47" s="9" t="s">
        <v>3169</v>
      </c>
      <c r="B47" s="9" t="s">
        <v>3168</v>
      </c>
      <c r="C47" s="9" t="s">
        <v>3168</v>
      </c>
      <c r="D47" s="9" t="s">
        <v>3417</v>
      </c>
      <c r="E47" s="9">
        <v>0</v>
      </c>
      <c r="F47" s="9" t="s">
        <v>557</v>
      </c>
      <c r="G47" s="9">
        <v>0</v>
      </c>
      <c r="H47" s="9" t="s">
        <v>654</v>
      </c>
      <c r="I47" s="9" t="s">
        <v>3167</v>
      </c>
      <c r="J47" s="9" t="s">
        <v>134</v>
      </c>
      <c r="K47" s="9" t="s">
        <v>122</v>
      </c>
      <c r="L47" s="9" t="s">
        <v>3168</v>
      </c>
      <c r="M47" s="9" t="s">
        <v>3417</v>
      </c>
      <c r="N47" s="9" t="s">
        <v>3168</v>
      </c>
      <c r="O47" s="9" t="s">
        <v>3417</v>
      </c>
      <c r="P47" s="9" t="s">
        <v>3384</v>
      </c>
      <c r="Q47" s="9" t="s">
        <v>854</v>
      </c>
      <c r="R47" s="9" t="s">
        <v>3169</v>
      </c>
      <c r="S47" s="9"/>
      <c r="T47" s="9" t="s">
        <v>736</v>
      </c>
      <c r="U47" s="9" t="s">
        <v>735</v>
      </c>
      <c r="V47" s="9" t="s">
        <v>735</v>
      </c>
      <c r="W47" s="9">
        <v>8</v>
      </c>
      <c r="X47" s="9" t="s">
        <v>736</v>
      </c>
      <c r="Y47" s="9" t="s">
        <v>736</v>
      </c>
      <c r="Z47" s="9" t="s">
        <v>3169</v>
      </c>
      <c r="AA47" s="9">
        <v>0</v>
      </c>
      <c r="AB47" s="9">
        <v>0</v>
      </c>
      <c r="AC47" s="9" t="s">
        <v>3327</v>
      </c>
      <c r="AD47" s="9" t="s">
        <v>114</v>
      </c>
      <c r="AE47" s="9" t="s">
        <v>3328</v>
      </c>
      <c r="AF47" s="9" t="s">
        <v>3319</v>
      </c>
      <c r="AG47" s="9" t="s">
        <v>3319</v>
      </c>
      <c r="AH47" s="9"/>
      <c r="AI47" s="9"/>
      <c r="AK47" s="3" t="s">
        <v>4505</v>
      </c>
      <c r="AP47" s="9"/>
      <c r="AQ47" s="9"/>
      <c r="AR47" t="s">
        <v>3319</v>
      </c>
      <c r="AS47" t="s">
        <v>3319</v>
      </c>
      <c r="AT47" t="s">
        <v>3319</v>
      </c>
      <c r="AW47" t="s">
        <v>4505</v>
      </c>
      <c r="BB47" s="9" t="s">
        <v>736</v>
      </c>
    </row>
    <row r="48" spans="1:54" ht="15" customHeight="1" x14ac:dyDescent="0.25">
      <c r="A48" s="9" t="s">
        <v>3194</v>
      </c>
      <c r="B48" s="9" t="s">
        <v>3195</v>
      </c>
      <c r="C48" s="9" t="s">
        <v>3264</v>
      </c>
      <c r="D48" s="9" t="s">
        <v>3437</v>
      </c>
      <c r="E48" s="9">
        <v>0</v>
      </c>
      <c r="F48" s="9" t="s">
        <v>557</v>
      </c>
      <c r="G48" s="9">
        <v>0</v>
      </c>
      <c r="H48" s="9" t="s">
        <v>654</v>
      </c>
      <c r="I48" s="9" t="s">
        <v>654</v>
      </c>
      <c r="J48" s="9" t="s">
        <v>134</v>
      </c>
      <c r="K48" s="9" t="s">
        <v>122</v>
      </c>
      <c r="L48" s="9" t="s">
        <v>3264</v>
      </c>
      <c r="M48" s="9" t="s">
        <v>3437</v>
      </c>
      <c r="N48" s="9" t="s">
        <v>3264</v>
      </c>
      <c r="O48" s="9" t="s">
        <v>3437</v>
      </c>
      <c r="P48" s="9" t="s">
        <v>3384</v>
      </c>
      <c r="Q48" s="9" t="s">
        <v>854</v>
      </c>
      <c r="R48" s="9" t="s">
        <v>3194</v>
      </c>
      <c r="S48" s="9"/>
      <c r="T48" s="9" t="s">
        <v>736</v>
      </c>
      <c r="U48" s="9" t="s">
        <v>735</v>
      </c>
      <c r="V48" s="9" t="s">
        <v>735</v>
      </c>
      <c r="W48" s="9">
        <v>8</v>
      </c>
      <c r="X48" s="9" t="s">
        <v>736</v>
      </c>
      <c r="Y48" s="9" t="s">
        <v>736</v>
      </c>
      <c r="Z48" s="9" t="s">
        <v>3194</v>
      </c>
      <c r="AA48" s="9">
        <v>0</v>
      </c>
      <c r="AB48" s="9">
        <v>0</v>
      </c>
      <c r="AC48" s="9" t="s">
        <v>3327</v>
      </c>
      <c r="AD48" s="9" t="s">
        <v>114</v>
      </c>
      <c r="AE48" s="9" t="s">
        <v>3328</v>
      </c>
      <c r="AF48" s="9" t="s">
        <v>3319</v>
      </c>
      <c r="AG48" s="9" t="s">
        <v>3319</v>
      </c>
      <c r="AH48" s="9"/>
      <c r="AI48" s="9"/>
      <c r="AK48" s="3" t="s">
        <v>4505</v>
      </c>
      <c r="AP48" s="9"/>
      <c r="AQ48" s="9"/>
      <c r="AR48" t="s">
        <v>3319</v>
      </c>
      <c r="AS48" t="s">
        <v>3319</v>
      </c>
      <c r="AT48" t="s">
        <v>3319</v>
      </c>
      <c r="AW48" t="s">
        <v>4505</v>
      </c>
      <c r="BB48" s="9" t="s">
        <v>736</v>
      </c>
    </row>
    <row r="49" spans="1:54" ht="15" customHeight="1" x14ac:dyDescent="0.25">
      <c r="A49" s="9" t="s">
        <v>898</v>
      </c>
      <c r="B49" s="9" t="s">
        <v>897</v>
      </c>
      <c r="C49" s="9" t="s">
        <v>897</v>
      </c>
      <c r="D49" s="9" t="s">
        <v>908</v>
      </c>
      <c r="E49" s="9">
        <v>0</v>
      </c>
      <c r="F49" s="9" t="s">
        <v>557</v>
      </c>
      <c r="G49" s="9">
        <v>90</v>
      </c>
      <c r="H49" s="9" t="s">
        <v>108</v>
      </c>
      <c r="I49" s="9" t="s">
        <v>894</v>
      </c>
      <c r="J49" s="9" t="s">
        <v>134</v>
      </c>
      <c r="K49" s="9" t="s">
        <v>3099</v>
      </c>
      <c r="L49" s="9" t="s">
        <v>897</v>
      </c>
      <c r="M49" s="9" t="s">
        <v>908</v>
      </c>
      <c r="N49" s="9" t="s">
        <v>897</v>
      </c>
      <c r="O49" s="9" t="s">
        <v>908</v>
      </c>
      <c r="P49" s="9" t="s">
        <v>3384</v>
      </c>
      <c r="Q49" s="9" t="s">
        <v>854</v>
      </c>
      <c r="R49" s="9" t="s">
        <v>2366</v>
      </c>
      <c r="S49" s="9"/>
      <c r="T49" s="9" t="s">
        <v>736</v>
      </c>
      <c r="U49" s="9" t="s">
        <v>735</v>
      </c>
      <c r="V49" s="9" t="s">
        <v>735</v>
      </c>
      <c r="W49" s="9">
        <v>1</v>
      </c>
      <c r="X49" s="9" t="s">
        <v>736</v>
      </c>
      <c r="Y49" s="9" t="s">
        <v>736</v>
      </c>
      <c r="Z49" s="9" t="s">
        <v>898</v>
      </c>
      <c r="AA49" s="9">
        <v>0</v>
      </c>
      <c r="AB49" s="9">
        <v>0</v>
      </c>
      <c r="AC49" s="9" t="s">
        <v>3327</v>
      </c>
      <c r="AD49" s="9" t="s">
        <v>114</v>
      </c>
      <c r="AE49" s="9" t="s">
        <v>741</v>
      </c>
      <c r="AF49" s="9" t="s">
        <v>3319</v>
      </c>
      <c r="AG49" s="9" t="s">
        <v>3319</v>
      </c>
      <c r="AH49" s="9"/>
      <c r="AI49" s="9"/>
      <c r="AK49" s="3" t="s">
        <v>694</v>
      </c>
      <c r="AP49" s="9"/>
      <c r="AQ49" s="9"/>
      <c r="AR49" t="s">
        <v>3319</v>
      </c>
      <c r="AS49" t="s">
        <v>3319</v>
      </c>
      <c r="AT49" t="s">
        <v>3319</v>
      </c>
      <c r="AW49" t="s">
        <v>4505</v>
      </c>
      <c r="BB49" s="9" t="s">
        <v>736</v>
      </c>
    </row>
    <row r="50" spans="1:54" ht="15" customHeight="1" x14ac:dyDescent="0.25">
      <c r="A50" s="9" t="s">
        <v>896</v>
      </c>
      <c r="B50" s="9" t="s">
        <v>895</v>
      </c>
      <c r="C50" s="9" t="s">
        <v>895</v>
      </c>
      <c r="D50" s="9" t="s">
        <v>907</v>
      </c>
      <c r="E50" s="9">
        <v>0</v>
      </c>
      <c r="F50" s="9" t="s">
        <v>557</v>
      </c>
      <c r="G50" s="9">
        <v>90</v>
      </c>
      <c r="H50" s="9" t="s">
        <v>108</v>
      </c>
      <c r="I50" s="9" t="s">
        <v>894</v>
      </c>
      <c r="J50" s="9" t="s">
        <v>134</v>
      </c>
      <c r="K50" s="9" t="s">
        <v>3099</v>
      </c>
      <c r="L50" s="9" t="s">
        <v>895</v>
      </c>
      <c r="M50" s="9" t="s">
        <v>907</v>
      </c>
      <c r="N50" s="9" t="s">
        <v>895</v>
      </c>
      <c r="O50" s="9" t="s">
        <v>907</v>
      </c>
      <c r="P50" s="9" t="s">
        <v>3384</v>
      </c>
      <c r="Q50" s="9" t="s">
        <v>854</v>
      </c>
      <c r="R50" s="9" t="s">
        <v>2365</v>
      </c>
      <c r="S50" s="9"/>
      <c r="T50" s="9" t="s">
        <v>736</v>
      </c>
      <c r="U50" s="9" t="s">
        <v>735</v>
      </c>
      <c r="V50" s="9" t="s">
        <v>735</v>
      </c>
      <c r="W50" s="9">
        <v>1</v>
      </c>
      <c r="X50" s="9" t="s">
        <v>736</v>
      </c>
      <c r="Y50" s="9" t="s">
        <v>736</v>
      </c>
      <c r="Z50" s="9" t="s">
        <v>896</v>
      </c>
      <c r="AA50" s="9">
        <v>0</v>
      </c>
      <c r="AB50" s="9">
        <v>0</v>
      </c>
      <c r="AC50" s="9" t="s">
        <v>3327</v>
      </c>
      <c r="AD50" s="9" t="s">
        <v>114</v>
      </c>
      <c r="AE50" s="9" t="s">
        <v>741</v>
      </c>
      <c r="AF50" s="9" t="s">
        <v>3319</v>
      </c>
      <c r="AG50" s="9" t="s">
        <v>3319</v>
      </c>
      <c r="AH50" s="9"/>
      <c r="AI50" s="9"/>
      <c r="AK50" s="3"/>
      <c r="AP50" s="9"/>
      <c r="AQ50" s="9"/>
      <c r="AR50" t="s">
        <v>3319</v>
      </c>
      <c r="AS50" t="s">
        <v>3319</v>
      </c>
      <c r="AT50" t="s">
        <v>3319</v>
      </c>
      <c r="AW50" t="s">
        <v>4505</v>
      </c>
      <c r="BB50" s="9" t="s">
        <v>736</v>
      </c>
    </row>
    <row r="51" spans="1:54" ht="15" customHeight="1" x14ac:dyDescent="0.25">
      <c r="A51" s="9" t="s">
        <v>212</v>
      </c>
      <c r="B51" s="9" t="s">
        <v>3469</v>
      </c>
      <c r="C51" s="9" t="s">
        <v>3469</v>
      </c>
      <c r="D51" s="9" t="s">
        <v>3470</v>
      </c>
      <c r="E51" s="9">
        <v>0</v>
      </c>
      <c r="F51" s="9" t="s">
        <v>557</v>
      </c>
      <c r="G51" s="9">
        <v>90</v>
      </c>
      <c r="H51" s="9" t="s">
        <v>108</v>
      </c>
      <c r="I51" s="9" t="s">
        <v>894</v>
      </c>
      <c r="J51" s="9" t="s">
        <v>134</v>
      </c>
      <c r="K51" s="9" t="s">
        <v>3099</v>
      </c>
      <c r="L51" s="9" t="s">
        <v>3469</v>
      </c>
      <c r="M51" s="9" t="s">
        <v>3470</v>
      </c>
      <c r="N51" s="9" t="s">
        <v>3469</v>
      </c>
      <c r="O51" s="9" t="s">
        <v>3470</v>
      </c>
      <c r="P51" s="9" t="s">
        <v>3384</v>
      </c>
      <c r="Q51" s="9" t="s">
        <v>854</v>
      </c>
      <c r="R51" s="9" t="s">
        <v>2365</v>
      </c>
      <c r="S51" s="9"/>
      <c r="T51" s="9" t="s">
        <v>736</v>
      </c>
      <c r="U51" s="9" t="s">
        <v>735</v>
      </c>
      <c r="V51" s="9" t="s">
        <v>735</v>
      </c>
      <c r="W51" s="9">
        <v>1</v>
      </c>
      <c r="X51" s="9" t="s">
        <v>736</v>
      </c>
      <c r="Y51" s="9" t="s">
        <v>736</v>
      </c>
      <c r="Z51" s="9" t="s">
        <v>212</v>
      </c>
      <c r="AA51" s="9">
        <v>0</v>
      </c>
      <c r="AB51" s="9">
        <v>0</v>
      </c>
      <c r="AC51" s="9" t="s">
        <v>3327</v>
      </c>
      <c r="AD51" s="9" t="s">
        <v>114</v>
      </c>
      <c r="AE51" s="9" t="s">
        <v>741</v>
      </c>
      <c r="AF51" s="9" t="s">
        <v>3319</v>
      </c>
      <c r="AG51" s="9" t="s">
        <v>3319</v>
      </c>
      <c r="AH51" s="9"/>
      <c r="AI51" s="9"/>
      <c r="AK51" s="3" t="s">
        <v>694</v>
      </c>
      <c r="AP51" s="9"/>
      <c r="AQ51" s="9"/>
      <c r="AR51" t="s">
        <v>3319</v>
      </c>
      <c r="AS51" t="s">
        <v>3319</v>
      </c>
      <c r="AT51" t="s">
        <v>3319</v>
      </c>
      <c r="AW51" t="s">
        <v>4505</v>
      </c>
      <c r="BB51" s="9" t="s">
        <v>736</v>
      </c>
    </row>
    <row r="52" spans="1:54" ht="15" customHeight="1" x14ac:dyDescent="0.25">
      <c r="A52" s="9" t="s">
        <v>2104</v>
      </c>
      <c r="B52" s="9" t="s">
        <v>2496</v>
      </c>
      <c r="C52" s="9" t="s">
        <v>2496</v>
      </c>
      <c r="D52" s="9" t="s">
        <v>3131</v>
      </c>
      <c r="E52" s="9">
        <v>59</v>
      </c>
      <c r="F52" s="9" t="s">
        <v>557</v>
      </c>
      <c r="G52" s="9">
        <v>7.5</v>
      </c>
      <c r="H52" s="9" t="s">
        <v>2495</v>
      </c>
      <c r="I52" s="9" t="s">
        <v>2495</v>
      </c>
      <c r="J52" s="9" t="s">
        <v>134</v>
      </c>
      <c r="K52" s="9" t="s">
        <v>143</v>
      </c>
      <c r="L52" s="9" t="s">
        <v>2496</v>
      </c>
      <c r="M52" s="9" t="s">
        <v>3131</v>
      </c>
      <c r="N52" s="9" t="s">
        <v>2496</v>
      </c>
      <c r="O52" s="9" t="s">
        <v>3131</v>
      </c>
      <c r="P52" s="9" t="s">
        <v>3384</v>
      </c>
      <c r="Q52" s="9" t="s">
        <v>854</v>
      </c>
      <c r="R52" s="9" t="s">
        <v>2104</v>
      </c>
      <c r="S52" s="9"/>
      <c r="T52" s="9" t="s">
        <v>736</v>
      </c>
      <c r="U52" s="9" t="s">
        <v>735</v>
      </c>
      <c r="V52" s="9" t="s">
        <v>735</v>
      </c>
      <c r="W52" s="9">
        <v>15</v>
      </c>
      <c r="X52" s="9" t="s">
        <v>736</v>
      </c>
      <c r="Y52" s="9" t="s">
        <v>736</v>
      </c>
      <c r="Z52" s="9" t="s">
        <v>2104</v>
      </c>
      <c r="AA52" s="9">
        <v>0</v>
      </c>
      <c r="AB52" s="9">
        <v>0</v>
      </c>
      <c r="AC52" s="9" t="s">
        <v>3327</v>
      </c>
      <c r="AD52" s="9" t="s">
        <v>114</v>
      </c>
      <c r="AE52" s="9" t="s">
        <v>870</v>
      </c>
      <c r="AF52" s="9" t="s">
        <v>3319</v>
      </c>
      <c r="AG52" s="9" t="s">
        <v>3319</v>
      </c>
      <c r="AH52" s="9"/>
      <c r="AI52" s="9"/>
      <c r="AK52" s="3" t="s">
        <v>694</v>
      </c>
      <c r="AP52" s="9"/>
      <c r="AQ52" s="9"/>
      <c r="AR52" t="s">
        <v>3319</v>
      </c>
      <c r="AS52" t="s">
        <v>3319</v>
      </c>
      <c r="AT52" t="s">
        <v>3319</v>
      </c>
      <c r="AW52" t="s">
        <v>4505</v>
      </c>
      <c r="BB52" s="9" t="s">
        <v>736</v>
      </c>
    </row>
    <row r="53" spans="1:54" ht="15" customHeight="1" x14ac:dyDescent="0.25">
      <c r="A53" s="9" t="s">
        <v>258</v>
      </c>
      <c r="B53" s="9" t="s">
        <v>892</v>
      </c>
      <c r="C53" s="9" t="s">
        <v>892</v>
      </c>
      <c r="D53" s="9" t="s">
        <v>3125</v>
      </c>
      <c r="E53" s="9">
        <v>0</v>
      </c>
      <c r="F53" s="9" t="s">
        <v>557</v>
      </c>
      <c r="G53" s="9">
        <v>0</v>
      </c>
      <c r="H53" s="9" t="s">
        <v>903</v>
      </c>
      <c r="I53" s="9" t="s">
        <v>893</v>
      </c>
      <c r="J53" s="9" t="s">
        <v>888</v>
      </c>
      <c r="K53" s="9" t="s">
        <v>888</v>
      </c>
      <c r="L53" s="9" t="s">
        <v>892</v>
      </c>
      <c r="M53" s="9" t="s">
        <v>3125</v>
      </c>
      <c r="N53" s="9" t="s">
        <v>892</v>
      </c>
      <c r="O53" s="9" t="s">
        <v>3125</v>
      </c>
      <c r="P53" s="9" t="s">
        <v>3384</v>
      </c>
      <c r="Q53" s="9" t="s">
        <v>855</v>
      </c>
      <c r="R53" s="9" t="s">
        <v>2396</v>
      </c>
      <c r="S53" s="9" t="s">
        <v>2396</v>
      </c>
      <c r="T53" s="9" t="s">
        <v>736</v>
      </c>
      <c r="U53" s="9" t="s">
        <v>735</v>
      </c>
      <c r="V53" s="9" t="s">
        <v>735</v>
      </c>
      <c r="W53" s="9">
        <v>1</v>
      </c>
      <c r="X53" s="9" t="s">
        <v>736</v>
      </c>
      <c r="Y53" s="9" t="s">
        <v>736</v>
      </c>
      <c r="Z53" s="9" t="s">
        <v>258</v>
      </c>
      <c r="AA53" s="9">
        <v>0</v>
      </c>
      <c r="AB53" s="9">
        <v>0</v>
      </c>
      <c r="AC53" s="9" t="s">
        <v>3317</v>
      </c>
      <c r="AD53" s="9" t="s">
        <v>114</v>
      </c>
      <c r="AE53" s="9" t="s">
        <v>2396</v>
      </c>
      <c r="AF53" s="9" t="s">
        <v>3319</v>
      </c>
      <c r="AG53" s="9" t="s">
        <v>3319</v>
      </c>
      <c r="AH53" s="9"/>
      <c r="AI53" s="9"/>
      <c r="AK53" s="3" t="s">
        <v>694</v>
      </c>
      <c r="AP53" s="9"/>
      <c r="AR53" t="s">
        <v>3319</v>
      </c>
      <c r="AS53" t="s">
        <v>3319</v>
      </c>
      <c r="AT53" t="s">
        <v>3319</v>
      </c>
      <c r="AW53" t="s">
        <v>4505</v>
      </c>
      <c r="BB53" s="9" t="s">
        <v>736</v>
      </c>
    </row>
    <row r="54" spans="1:54" ht="15" customHeight="1" x14ac:dyDescent="0.25">
      <c r="A54" s="300" t="s">
        <v>2570</v>
      </c>
      <c r="B54" s="9" t="s">
        <v>2567</v>
      </c>
      <c r="C54" s="9" t="s">
        <v>2568</v>
      </c>
      <c r="D54" s="9" t="s">
        <v>3517</v>
      </c>
      <c r="E54" s="9">
        <v>0</v>
      </c>
      <c r="F54" s="9" t="s">
        <v>557</v>
      </c>
      <c r="G54" s="9">
        <v>0</v>
      </c>
      <c r="H54" s="9" t="s">
        <v>2561</v>
      </c>
      <c r="I54" s="9">
        <v>0</v>
      </c>
      <c r="J54" s="9" t="s">
        <v>3599</v>
      </c>
      <c r="K54" s="9" t="s">
        <v>2518</v>
      </c>
      <c r="L54" s="9" t="s">
        <v>3618</v>
      </c>
      <c r="M54" s="9" t="s">
        <v>3517</v>
      </c>
      <c r="N54" s="9">
        <v>0</v>
      </c>
      <c r="O54" s="9">
        <v>0</v>
      </c>
      <c r="P54" s="9" t="s">
        <v>737</v>
      </c>
      <c r="Q54" s="9" t="s">
        <v>1231</v>
      </c>
      <c r="R54" s="9" t="s">
        <v>1231</v>
      </c>
      <c r="S54" s="9" t="s">
        <v>1231</v>
      </c>
      <c r="T54" s="9" t="s">
        <v>736</v>
      </c>
      <c r="U54" s="9" t="s">
        <v>736</v>
      </c>
      <c r="V54" s="9" t="s">
        <v>735</v>
      </c>
      <c r="W54" s="9">
        <v>1</v>
      </c>
      <c r="X54" s="9" t="s">
        <v>736</v>
      </c>
      <c r="Y54" s="9" t="s">
        <v>736</v>
      </c>
      <c r="AA54" s="9">
        <v>0</v>
      </c>
      <c r="AB54" s="9">
        <v>0</v>
      </c>
      <c r="AC54" s="9" t="s">
        <v>2396</v>
      </c>
      <c r="AD54" s="9" t="s">
        <v>114</v>
      </c>
      <c r="AE54" s="9" t="s">
        <v>961</v>
      </c>
      <c r="AF54" s="9" t="s">
        <v>3319</v>
      </c>
      <c r="AG54" s="9" t="s">
        <v>3319</v>
      </c>
      <c r="AH54" s="9" t="s">
        <v>3270</v>
      </c>
      <c r="AI54" s="9">
        <v>3.5</v>
      </c>
      <c r="AJ54" s="9" t="str">
        <f t="shared" ref="AJ54:AJ55" si="1">A54</f>
        <v>SECA DISC</v>
      </c>
      <c r="AK54" s="3"/>
      <c r="AL54" t="s">
        <v>736</v>
      </c>
      <c r="AP54" s="9"/>
      <c r="AQ54" s="9" t="s">
        <v>4398</v>
      </c>
      <c r="AR54" t="s">
        <v>3319</v>
      </c>
      <c r="AS54" t="s">
        <v>3319</v>
      </c>
      <c r="AT54" t="s">
        <v>3319</v>
      </c>
      <c r="AW54" t="s">
        <v>4505</v>
      </c>
      <c r="AX54" s="9" t="s">
        <v>736</v>
      </c>
      <c r="AY54" s="9" t="s">
        <v>4505</v>
      </c>
      <c r="AZ54" s="9" t="s">
        <v>4505</v>
      </c>
      <c r="BA54" s="9" t="s">
        <v>4505</v>
      </c>
      <c r="BB54" s="9" t="s">
        <v>735</v>
      </c>
    </row>
    <row r="55" spans="1:54" ht="15" customHeight="1" x14ac:dyDescent="0.25">
      <c r="A55" s="300" t="s">
        <v>2565</v>
      </c>
      <c r="B55" s="9" t="s">
        <v>2562</v>
      </c>
      <c r="C55" s="9" t="s">
        <v>2563</v>
      </c>
      <c r="D55" s="9" t="s">
        <v>3516</v>
      </c>
      <c r="E55" s="9">
        <v>0</v>
      </c>
      <c r="F55" s="9" t="s">
        <v>557</v>
      </c>
      <c r="G55" s="9">
        <v>0</v>
      </c>
      <c r="H55" s="9" t="s">
        <v>2561</v>
      </c>
      <c r="I55" s="9">
        <v>0</v>
      </c>
      <c r="J55" s="9" t="s">
        <v>3599</v>
      </c>
      <c r="K55" s="9" t="s">
        <v>2518</v>
      </c>
      <c r="L55" s="9" t="s">
        <v>3617</v>
      </c>
      <c r="M55" s="9" t="s">
        <v>3516</v>
      </c>
      <c r="N55" s="9">
        <v>0</v>
      </c>
      <c r="O55" s="9">
        <v>0</v>
      </c>
      <c r="P55" s="9" t="s">
        <v>737</v>
      </c>
      <c r="Q55" s="9" t="s">
        <v>1231</v>
      </c>
      <c r="R55" s="9" t="s">
        <v>1231</v>
      </c>
      <c r="S55" s="9" t="s">
        <v>1231</v>
      </c>
      <c r="T55" s="9" t="s">
        <v>736</v>
      </c>
      <c r="U55" s="9" t="s">
        <v>736</v>
      </c>
      <c r="V55" s="9" t="s">
        <v>735</v>
      </c>
      <c r="W55" s="9">
        <v>1</v>
      </c>
      <c r="X55" s="9" t="s">
        <v>736</v>
      </c>
      <c r="Y55" s="9" t="s">
        <v>736</v>
      </c>
      <c r="AA55" s="9">
        <v>0</v>
      </c>
      <c r="AB55" s="9">
        <v>0</v>
      </c>
      <c r="AC55" s="9" t="s">
        <v>2396</v>
      </c>
      <c r="AD55" s="9" t="s">
        <v>114</v>
      </c>
      <c r="AE55" s="9" t="s">
        <v>961</v>
      </c>
      <c r="AF55" s="9" t="s">
        <v>3319</v>
      </c>
      <c r="AG55" s="9" t="s">
        <v>3319</v>
      </c>
      <c r="AH55" s="9" t="s">
        <v>3270</v>
      </c>
      <c r="AI55" s="9">
        <v>3</v>
      </c>
      <c r="AJ55" s="9" t="str">
        <f t="shared" si="1"/>
        <v>SEC DISC</v>
      </c>
      <c r="AK55" s="3"/>
      <c r="AL55" t="s">
        <v>736</v>
      </c>
      <c r="AP55" s="9"/>
      <c r="AQ55" s="9" t="s">
        <v>4398</v>
      </c>
      <c r="AR55" t="s">
        <v>3319</v>
      </c>
      <c r="AS55" t="s">
        <v>3319</v>
      </c>
      <c r="AT55" t="s">
        <v>3319</v>
      </c>
      <c r="AW55" t="s">
        <v>4505</v>
      </c>
      <c r="AX55" s="9" t="s">
        <v>736</v>
      </c>
      <c r="AY55" s="9" t="s">
        <v>4505</v>
      </c>
      <c r="AZ55" s="9" t="s">
        <v>4505</v>
      </c>
      <c r="BA55" s="9" t="s">
        <v>4505</v>
      </c>
      <c r="BB55" s="9" t="s">
        <v>735</v>
      </c>
    </row>
    <row r="56" spans="1:54" ht="15" customHeight="1" x14ac:dyDescent="0.25">
      <c r="A56" s="9" t="s">
        <v>923</v>
      </c>
      <c r="B56" s="9" t="s">
        <v>745</v>
      </c>
      <c r="C56" s="9" t="s">
        <v>745</v>
      </c>
      <c r="D56" s="9" t="s">
        <v>837</v>
      </c>
      <c r="E56" s="9">
        <v>0</v>
      </c>
      <c r="F56" s="9" t="s">
        <v>557</v>
      </c>
      <c r="G56" s="9">
        <v>7.5</v>
      </c>
      <c r="H56" s="9" t="s">
        <v>742</v>
      </c>
      <c r="I56" s="9" t="s">
        <v>742</v>
      </c>
      <c r="J56" s="9" t="s">
        <v>134</v>
      </c>
      <c r="K56" s="9" t="s">
        <v>143</v>
      </c>
      <c r="L56" s="9" t="s">
        <v>745</v>
      </c>
      <c r="M56" s="9" t="s">
        <v>837</v>
      </c>
      <c r="N56" s="9" t="s">
        <v>745</v>
      </c>
      <c r="O56" s="9" t="s">
        <v>837</v>
      </c>
      <c r="P56" s="9" t="s">
        <v>3384</v>
      </c>
      <c r="Q56" s="9" t="s">
        <v>854</v>
      </c>
      <c r="R56" s="9" t="s">
        <v>3463</v>
      </c>
      <c r="S56" s="9"/>
      <c r="T56" s="9" t="s">
        <v>736</v>
      </c>
      <c r="U56" s="9" t="s">
        <v>735</v>
      </c>
      <c r="V56" s="9" t="s">
        <v>735</v>
      </c>
      <c r="W56" s="9">
        <v>20</v>
      </c>
      <c r="X56" s="9" t="s">
        <v>736</v>
      </c>
      <c r="Y56" s="9" t="s">
        <v>735</v>
      </c>
      <c r="Z56" s="9" t="s">
        <v>3540</v>
      </c>
      <c r="AA56" s="9">
        <v>0</v>
      </c>
      <c r="AB56" s="9">
        <v>0</v>
      </c>
      <c r="AC56" s="9" t="s">
        <v>3327</v>
      </c>
      <c r="AD56" s="9" t="s">
        <v>114</v>
      </c>
      <c r="AE56" s="9" t="s">
        <v>870</v>
      </c>
      <c r="AF56" s="9" t="s">
        <v>3319</v>
      </c>
      <c r="AG56" s="9" t="s">
        <v>3319</v>
      </c>
      <c r="AH56" s="9"/>
      <c r="AI56" s="9"/>
      <c r="AK56" s="3" t="s">
        <v>694</v>
      </c>
      <c r="AN56" s="9" t="s">
        <v>735</v>
      </c>
      <c r="AO56" s="9">
        <f>10*12</f>
        <v>120</v>
      </c>
      <c r="AP56" s="9"/>
      <c r="AQ56" s="9"/>
      <c r="AR56" t="s">
        <v>3319</v>
      </c>
      <c r="AS56" t="s">
        <v>3319</v>
      </c>
      <c r="AT56" t="s">
        <v>3319</v>
      </c>
      <c r="AW56" t="s">
        <v>4505</v>
      </c>
      <c r="BB56" s="9" t="s">
        <v>736</v>
      </c>
    </row>
    <row r="57" spans="1:54" ht="15" customHeight="1" x14ac:dyDescent="0.25">
      <c r="A57" s="9" t="s">
        <v>3210</v>
      </c>
      <c r="B57" s="9" t="s">
        <v>3211</v>
      </c>
      <c r="C57" s="9" t="s">
        <v>3211</v>
      </c>
      <c r="D57" s="9" t="s">
        <v>3444</v>
      </c>
      <c r="E57" s="9">
        <v>0</v>
      </c>
      <c r="F57" s="9" t="s">
        <v>557</v>
      </c>
      <c r="G57" s="9">
        <v>0</v>
      </c>
      <c r="H57" s="9" t="s">
        <v>3204</v>
      </c>
      <c r="I57" s="9">
        <v>0</v>
      </c>
      <c r="J57" s="9" t="s">
        <v>2529</v>
      </c>
      <c r="K57" s="9" t="s">
        <v>3600</v>
      </c>
      <c r="L57" s="9" t="s">
        <v>3211</v>
      </c>
      <c r="M57" s="9" t="s">
        <v>3444</v>
      </c>
      <c r="N57" s="9">
        <v>0</v>
      </c>
      <c r="O57" s="9">
        <v>0</v>
      </c>
      <c r="P57" s="15" t="s">
        <v>2541</v>
      </c>
      <c r="Q57" s="9" t="s">
        <v>2542</v>
      </c>
      <c r="R57" s="9" t="s">
        <v>2396</v>
      </c>
      <c r="S57" s="9" t="s">
        <v>2396</v>
      </c>
      <c r="T57" s="9" t="s">
        <v>736</v>
      </c>
      <c r="U57" s="9" t="s">
        <v>736</v>
      </c>
      <c r="V57" s="9" t="s">
        <v>735</v>
      </c>
      <c r="W57" s="9">
        <v>1</v>
      </c>
      <c r="X57" s="9" t="s">
        <v>736</v>
      </c>
      <c r="Y57" s="9" t="s">
        <v>736</v>
      </c>
      <c r="AA57" s="9">
        <v>0</v>
      </c>
      <c r="AB57" s="9">
        <v>0</v>
      </c>
      <c r="AC57" s="9" t="s">
        <v>2396</v>
      </c>
      <c r="AD57" s="9" t="s">
        <v>114</v>
      </c>
      <c r="AE57" s="9" t="s">
        <v>961</v>
      </c>
      <c r="AF57" s="9" t="s">
        <v>3319</v>
      </c>
      <c r="AG57" s="9" t="s">
        <v>3319</v>
      </c>
      <c r="AH57" s="9" t="s">
        <v>3270</v>
      </c>
      <c r="AI57" s="9">
        <v>0</v>
      </c>
      <c r="AJ57" s="9" t="str">
        <f t="shared" ref="AJ57:AJ60" si="2">A57</f>
        <v>SAVEEQDIS</v>
      </c>
      <c r="AK57" s="3" t="s">
        <v>4505</v>
      </c>
      <c r="AP57" s="9"/>
      <c r="AQ57" s="9" t="s">
        <v>4398</v>
      </c>
      <c r="AR57" t="s">
        <v>3319</v>
      </c>
      <c r="AS57" t="s">
        <v>3319</v>
      </c>
      <c r="AT57" t="s">
        <v>3319</v>
      </c>
      <c r="AW57" t="s">
        <v>4505</v>
      </c>
      <c r="AX57" s="9" t="s">
        <v>736</v>
      </c>
      <c r="BB57" s="9" t="s">
        <v>736</v>
      </c>
    </row>
    <row r="58" spans="1:54" ht="15" customHeight="1" x14ac:dyDescent="0.25">
      <c r="A58" s="9" t="s">
        <v>3208</v>
      </c>
      <c r="B58" s="9" t="s">
        <v>3209</v>
      </c>
      <c r="C58" s="9" t="s">
        <v>3209</v>
      </c>
      <c r="D58" s="9" t="s">
        <v>3912</v>
      </c>
      <c r="E58" s="9">
        <v>0</v>
      </c>
      <c r="F58" s="9" t="s">
        <v>557</v>
      </c>
      <c r="G58" s="9">
        <v>0</v>
      </c>
      <c r="H58" s="9" t="s">
        <v>3204</v>
      </c>
      <c r="I58" s="9">
        <v>0</v>
      </c>
      <c r="J58" s="9" t="s">
        <v>2529</v>
      </c>
      <c r="K58" s="9" t="s">
        <v>3600</v>
      </c>
      <c r="L58" s="9" t="s">
        <v>3209</v>
      </c>
      <c r="M58" s="9" t="s">
        <v>3912</v>
      </c>
      <c r="N58" s="9">
        <v>0</v>
      </c>
      <c r="O58" s="9">
        <v>0</v>
      </c>
      <c r="P58" s="15" t="s">
        <v>2541</v>
      </c>
      <c r="Q58" s="9" t="s">
        <v>3073</v>
      </c>
      <c r="R58" s="9" t="s">
        <v>2396</v>
      </c>
      <c r="S58" s="9" t="s">
        <v>2396</v>
      </c>
      <c r="T58" s="9" t="s">
        <v>736</v>
      </c>
      <c r="U58" s="9" t="s">
        <v>736</v>
      </c>
      <c r="V58" s="9" t="s">
        <v>735</v>
      </c>
      <c r="W58" s="9">
        <v>1</v>
      </c>
      <c r="X58" s="9" t="s">
        <v>736</v>
      </c>
      <c r="Y58" s="9" t="s">
        <v>736</v>
      </c>
      <c r="AA58" s="9">
        <v>0</v>
      </c>
      <c r="AB58" s="9">
        <v>0</v>
      </c>
      <c r="AC58" s="9" t="s">
        <v>2396</v>
      </c>
      <c r="AD58" s="9" t="s">
        <v>114</v>
      </c>
      <c r="AE58" s="9" t="s">
        <v>961</v>
      </c>
      <c r="AF58" s="9" t="s">
        <v>3319</v>
      </c>
      <c r="AG58" s="9" t="s">
        <v>3319</v>
      </c>
      <c r="AH58" s="9" t="s">
        <v>3270</v>
      </c>
      <c r="AI58" s="9">
        <v>0</v>
      </c>
      <c r="AJ58" s="9" t="str">
        <f t="shared" si="2"/>
        <v>SAVEACTFEE</v>
      </c>
      <c r="AK58" s="3" t="s">
        <v>4505</v>
      </c>
      <c r="AP58" s="9"/>
      <c r="AQ58" s="9" t="s">
        <v>4398</v>
      </c>
      <c r="AR58" t="s">
        <v>3319</v>
      </c>
      <c r="AS58" t="s">
        <v>3319</v>
      </c>
      <c r="AT58" t="s">
        <v>3319</v>
      </c>
      <c r="AW58" t="s">
        <v>4505</v>
      </c>
      <c r="AX58" s="9" t="s">
        <v>736</v>
      </c>
      <c r="BB58" s="9" t="s">
        <v>736</v>
      </c>
    </row>
    <row r="59" spans="1:54" ht="15" customHeight="1" x14ac:dyDescent="0.25">
      <c r="A59" s="9" t="s">
        <v>3206</v>
      </c>
      <c r="B59" s="9" t="s">
        <v>3207</v>
      </c>
      <c r="C59" s="9" t="s">
        <v>3207</v>
      </c>
      <c r="D59" s="9" t="s">
        <v>3443</v>
      </c>
      <c r="E59" s="9">
        <v>0</v>
      </c>
      <c r="F59" s="9" t="s">
        <v>557</v>
      </c>
      <c r="G59" s="9">
        <v>0</v>
      </c>
      <c r="H59" s="9" t="s">
        <v>3204</v>
      </c>
      <c r="I59" s="9">
        <v>0</v>
      </c>
      <c r="J59" s="9" t="s">
        <v>2529</v>
      </c>
      <c r="K59" s="9" t="s">
        <v>3600</v>
      </c>
      <c r="L59" s="9" t="s">
        <v>3207</v>
      </c>
      <c r="M59" s="9" t="s">
        <v>3443</v>
      </c>
      <c r="N59" s="9">
        <v>0</v>
      </c>
      <c r="O59" s="9">
        <v>0</v>
      </c>
      <c r="P59" s="15" t="s">
        <v>737</v>
      </c>
      <c r="Q59" s="9" t="s">
        <v>3230</v>
      </c>
      <c r="R59" s="9" t="s">
        <v>2396</v>
      </c>
      <c r="S59" s="9" t="s">
        <v>2396</v>
      </c>
      <c r="T59" s="9" t="s">
        <v>736</v>
      </c>
      <c r="U59" s="9" t="s">
        <v>736</v>
      </c>
      <c r="V59" s="9" t="s">
        <v>735</v>
      </c>
      <c r="W59" s="9">
        <v>1</v>
      </c>
      <c r="X59" s="9" t="s">
        <v>736</v>
      </c>
      <c r="Y59" s="9" t="s">
        <v>736</v>
      </c>
      <c r="AA59" s="9">
        <v>0</v>
      </c>
      <c r="AB59" s="9">
        <v>0</v>
      </c>
      <c r="AC59" s="9" t="s">
        <v>2396</v>
      </c>
      <c r="AD59" s="9" t="s">
        <v>114</v>
      </c>
      <c r="AE59" s="9" t="s">
        <v>961</v>
      </c>
      <c r="AF59" s="9" t="s">
        <v>3319</v>
      </c>
      <c r="AG59" s="9" t="s">
        <v>3319</v>
      </c>
      <c r="AH59" s="9" t="s">
        <v>3270</v>
      </c>
      <c r="AI59" s="9">
        <v>0</v>
      </c>
      <c r="AJ59" s="9" t="str">
        <f t="shared" si="2"/>
        <v>SAVE6MF</v>
      </c>
      <c r="AK59" s="3" t="s">
        <v>4505</v>
      </c>
      <c r="AL59" t="s">
        <v>735</v>
      </c>
      <c r="AM59">
        <v>6</v>
      </c>
      <c r="AP59" s="9"/>
      <c r="AQ59" s="9" t="s">
        <v>4398</v>
      </c>
      <c r="AR59" t="s">
        <v>3319</v>
      </c>
      <c r="AS59" t="s">
        <v>3319</v>
      </c>
      <c r="AT59" t="s">
        <v>3319</v>
      </c>
      <c r="AW59" t="s">
        <v>4505</v>
      </c>
      <c r="AX59" s="9" t="s">
        <v>736</v>
      </c>
      <c r="BB59" s="9" t="s">
        <v>735</v>
      </c>
    </row>
    <row r="60" spans="1:54" ht="15" customHeight="1" x14ac:dyDescent="0.25">
      <c r="A60" s="9" t="s">
        <v>3202</v>
      </c>
      <c r="B60" s="9" t="s">
        <v>3203</v>
      </c>
      <c r="C60" s="9" t="s">
        <v>3203</v>
      </c>
      <c r="D60" s="9" t="s">
        <v>3442</v>
      </c>
      <c r="E60" s="9">
        <v>0</v>
      </c>
      <c r="F60" s="9" t="s">
        <v>557</v>
      </c>
      <c r="G60" s="9">
        <v>0</v>
      </c>
      <c r="H60" s="9" t="s">
        <v>3204</v>
      </c>
      <c r="I60" s="9">
        <v>0</v>
      </c>
      <c r="J60" s="9" t="s">
        <v>2529</v>
      </c>
      <c r="K60" s="9" t="s">
        <v>3600</v>
      </c>
      <c r="L60" s="9" t="s">
        <v>3203</v>
      </c>
      <c r="M60" s="9" t="s">
        <v>3442</v>
      </c>
      <c r="N60" s="9">
        <v>0</v>
      </c>
      <c r="O60" s="9">
        <v>0</v>
      </c>
      <c r="P60" s="15" t="s">
        <v>737</v>
      </c>
      <c r="Q60" s="9" t="s">
        <v>3230</v>
      </c>
      <c r="R60" s="9" t="s">
        <v>2396</v>
      </c>
      <c r="S60" s="9" t="s">
        <v>2396</v>
      </c>
      <c r="T60" s="9" t="s">
        <v>736</v>
      </c>
      <c r="U60" s="9" t="s">
        <v>736</v>
      </c>
      <c r="V60" s="9" t="s">
        <v>735</v>
      </c>
      <c r="W60" s="9">
        <v>1</v>
      </c>
      <c r="X60" s="9" t="s">
        <v>736</v>
      </c>
      <c r="Y60" s="9" t="s">
        <v>736</v>
      </c>
      <c r="AA60" s="9">
        <v>0</v>
      </c>
      <c r="AB60" s="9">
        <v>0</v>
      </c>
      <c r="AC60" s="9" t="s">
        <v>2396</v>
      </c>
      <c r="AD60" s="9" t="s">
        <v>114</v>
      </c>
      <c r="AE60" s="9" t="s">
        <v>961</v>
      </c>
      <c r="AF60" s="9" t="s">
        <v>3319</v>
      </c>
      <c r="AG60" s="9" t="s">
        <v>3319</v>
      </c>
      <c r="AH60" s="9" t="s">
        <v>3270</v>
      </c>
      <c r="AI60" s="9">
        <v>0</v>
      </c>
      <c r="AJ60" s="9" t="str">
        <f t="shared" si="2"/>
        <v>SAVE3MF</v>
      </c>
      <c r="AK60" s="3" t="s">
        <v>4505</v>
      </c>
      <c r="AL60" t="s">
        <v>735</v>
      </c>
      <c r="AM60">
        <v>3</v>
      </c>
      <c r="AP60" s="9"/>
      <c r="AQ60" s="9" t="s">
        <v>4398</v>
      </c>
      <c r="AR60" t="s">
        <v>3319</v>
      </c>
      <c r="AS60" t="s">
        <v>3319</v>
      </c>
      <c r="AT60" t="s">
        <v>3319</v>
      </c>
      <c r="AW60" t="s">
        <v>4505</v>
      </c>
      <c r="AX60" s="9" t="s">
        <v>736</v>
      </c>
      <c r="BB60" s="9" t="s">
        <v>735</v>
      </c>
    </row>
    <row r="61" spans="1:54" ht="15" customHeight="1" x14ac:dyDescent="0.25">
      <c r="A61" s="9" t="s">
        <v>979</v>
      </c>
      <c r="B61" s="9" t="s">
        <v>1058</v>
      </c>
      <c r="C61" s="9" t="s">
        <v>1059</v>
      </c>
      <c r="D61" s="9" t="s">
        <v>1181</v>
      </c>
      <c r="E61" s="9">
        <v>0</v>
      </c>
      <c r="F61" s="9" t="s">
        <v>557</v>
      </c>
      <c r="G61" s="9">
        <v>0</v>
      </c>
      <c r="H61" s="9" t="s">
        <v>1065</v>
      </c>
      <c r="I61" s="9" t="s">
        <v>1064</v>
      </c>
      <c r="J61" s="9" t="s">
        <v>741</v>
      </c>
      <c r="K61" s="9" t="s">
        <v>1057</v>
      </c>
      <c r="L61" s="9" t="s">
        <v>1059</v>
      </c>
      <c r="M61" s="9" t="s">
        <v>1181</v>
      </c>
      <c r="N61" s="9" t="s">
        <v>1059</v>
      </c>
      <c r="O61" s="9" t="s">
        <v>1181</v>
      </c>
      <c r="P61" s="9" t="s">
        <v>3384</v>
      </c>
      <c r="Q61" s="9" t="s">
        <v>1568</v>
      </c>
      <c r="R61" s="9" t="s">
        <v>979</v>
      </c>
      <c r="S61" s="9"/>
      <c r="T61" s="9" t="s">
        <v>736</v>
      </c>
      <c r="U61" s="9" t="s">
        <v>735</v>
      </c>
      <c r="V61" s="9" t="s">
        <v>735</v>
      </c>
      <c r="W61" s="9">
        <v>1</v>
      </c>
      <c r="X61" s="9" t="s">
        <v>736</v>
      </c>
      <c r="Y61" s="9" t="s">
        <v>735</v>
      </c>
      <c r="Z61" s="9" t="s">
        <v>4136</v>
      </c>
      <c r="AA61" s="9">
        <v>0</v>
      </c>
      <c r="AB61" s="9">
        <v>0</v>
      </c>
      <c r="AC61" s="9" t="s">
        <v>3327</v>
      </c>
      <c r="AD61" s="9" t="s">
        <v>114</v>
      </c>
      <c r="AE61" s="9" t="s">
        <v>741</v>
      </c>
      <c r="AF61" s="9" t="s">
        <v>3319</v>
      </c>
      <c r="AG61" s="9" t="s">
        <v>3319</v>
      </c>
      <c r="AH61" s="9"/>
      <c r="AI61" s="9"/>
      <c r="AK61" s="3" t="s">
        <v>694</v>
      </c>
      <c r="AP61" s="9"/>
      <c r="AQ61" s="9"/>
      <c r="AR61" t="s">
        <v>3319</v>
      </c>
      <c r="AS61" t="s">
        <v>3319</v>
      </c>
      <c r="AT61" t="s">
        <v>3329</v>
      </c>
      <c r="AW61" t="s">
        <v>4505</v>
      </c>
      <c r="BB61" s="9" t="s">
        <v>736</v>
      </c>
    </row>
    <row r="62" spans="1:54" ht="15" customHeight="1" x14ac:dyDescent="0.25">
      <c r="A62" s="9" t="s">
        <v>2585</v>
      </c>
      <c r="B62" s="9" t="s">
        <v>2090</v>
      </c>
      <c r="C62" s="9" t="s">
        <v>2583</v>
      </c>
      <c r="D62" s="9" t="s">
        <v>3510</v>
      </c>
      <c r="E62" s="9">
        <v>0</v>
      </c>
      <c r="F62" s="9" t="s">
        <v>557</v>
      </c>
      <c r="G62" s="9">
        <v>0</v>
      </c>
      <c r="H62" s="9" t="s">
        <v>2556</v>
      </c>
      <c r="I62" s="9">
        <v>0</v>
      </c>
      <c r="J62" s="9" t="s">
        <v>3599</v>
      </c>
      <c r="K62" s="9" t="s">
        <v>2518</v>
      </c>
      <c r="L62" s="9" t="s">
        <v>3615</v>
      </c>
      <c r="M62" s="9" t="s">
        <v>3510</v>
      </c>
      <c r="N62" s="9">
        <v>0</v>
      </c>
      <c r="O62" s="9">
        <v>0</v>
      </c>
      <c r="P62" s="15" t="s">
        <v>737</v>
      </c>
      <c r="Q62" s="9" t="s">
        <v>737</v>
      </c>
      <c r="R62" s="9" t="s">
        <v>1231</v>
      </c>
      <c r="S62" s="9" t="s">
        <v>1231</v>
      </c>
      <c r="T62" s="9" t="s">
        <v>736</v>
      </c>
      <c r="U62" s="9" t="s">
        <v>736</v>
      </c>
      <c r="V62" s="9" t="s">
        <v>735</v>
      </c>
      <c r="W62" s="9">
        <v>1</v>
      </c>
      <c r="X62" s="9" t="s">
        <v>736</v>
      </c>
      <c r="Y62" s="9" t="s">
        <v>736</v>
      </c>
      <c r="AA62" s="9">
        <v>0</v>
      </c>
      <c r="AB62" s="9">
        <v>0</v>
      </c>
      <c r="AC62" s="9" t="s">
        <v>2396</v>
      </c>
      <c r="AD62" s="9" t="s">
        <v>114</v>
      </c>
      <c r="AE62" s="9" t="s">
        <v>961</v>
      </c>
      <c r="AF62" s="9" t="s">
        <v>3319</v>
      </c>
      <c r="AG62" s="9" t="s">
        <v>3319</v>
      </c>
      <c r="AH62" s="9" t="s">
        <v>3270</v>
      </c>
      <c r="AI62" s="9">
        <v>0</v>
      </c>
      <c r="AJ62" s="9" t="str">
        <f>A62</f>
        <v>RETN_OFFER</v>
      </c>
      <c r="AK62" s="3" t="s">
        <v>4505</v>
      </c>
      <c r="AL62" t="s">
        <v>736</v>
      </c>
      <c r="AP62" s="9"/>
      <c r="AQ62" s="9" t="s">
        <v>4398</v>
      </c>
      <c r="AR62" t="s">
        <v>3319</v>
      </c>
      <c r="AS62" t="s">
        <v>3319</v>
      </c>
      <c r="AT62" t="s">
        <v>3319</v>
      </c>
      <c r="AW62" t="s">
        <v>4505</v>
      </c>
      <c r="AX62" s="9" t="s">
        <v>736</v>
      </c>
      <c r="BB62" s="9" t="s">
        <v>735</v>
      </c>
    </row>
    <row r="63" spans="1:54" ht="15" customHeight="1" x14ac:dyDescent="0.25">
      <c r="A63" s="9" t="s">
        <v>614</v>
      </c>
      <c r="B63" s="9" t="s">
        <v>615</v>
      </c>
      <c r="C63" s="9" t="s">
        <v>615</v>
      </c>
      <c r="D63" s="9" t="s">
        <v>640</v>
      </c>
      <c r="E63" s="9">
        <v>49</v>
      </c>
      <c r="F63" s="9" t="s">
        <v>557</v>
      </c>
      <c r="G63" s="9">
        <v>6</v>
      </c>
      <c r="H63" s="9" t="s">
        <v>684</v>
      </c>
      <c r="I63" s="9" t="s">
        <v>684</v>
      </c>
      <c r="J63" s="9" t="s">
        <v>684</v>
      </c>
      <c r="K63" s="9" t="s">
        <v>684</v>
      </c>
      <c r="L63" s="9" t="s">
        <v>615</v>
      </c>
      <c r="M63" s="9" t="s">
        <v>640</v>
      </c>
      <c r="N63" s="9" t="s">
        <v>615</v>
      </c>
      <c r="O63" s="9" t="s">
        <v>640</v>
      </c>
      <c r="P63" s="9" t="s">
        <v>3384</v>
      </c>
      <c r="Q63" s="9" t="s">
        <v>855</v>
      </c>
      <c r="R63" s="9" t="s">
        <v>614</v>
      </c>
      <c r="S63" s="9"/>
      <c r="T63" s="9" t="s">
        <v>736</v>
      </c>
      <c r="U63" s="9" t="s">
        <v>735</v>
      </c>
      <c r="V63" s="9" t="s">
        <v>735</v>
      </c>
      <c r="W63" s="9">
        <v>15</v>
      </c>
      <c r="X63" s="9" t="s">
        <v>736</v>
      </c>
      <c r="Y63" s="9" t="s">
        <v>736</v>
      </c>
      <c r="Z63" s="9" t="s">
        <v>614</v>
      </c>
      <c r="AA63" s="9">
        <v>0</v>
      </c>
      <c r="AB63" s="9">
        <v>0</v>
      </c>
      <c r="AC63" s="9" t="s">
        <v>3327</v>
      </c>
      <c r="AD63" s="9" t="s">
        <v>114</v>
      </c>
      <c r="AE63" s="9" t="s">
        <v>870</v>
      </c>
      <c r="AF63" s="9" t="s">
        <v>3319</v>
      </c>
      <c r="AG63" s="9" t="s">
        <v>3319</v>
      </c>
      <c r="AH63" s="9"/>
      <c r="AI63" s="9"/>
      <c r="AK63" s="3" t="s">
        <v>694</v>
      </c>
      <c r="AP63" s="9"/>
      <c r="AQ63" s="9"/>
      <c r="AR63" t="s">
        <v>3319</v>
      </c>
      <c r="AS63" t="s">
        <v>3329</v>
      </c>
      <c r="AT63" t="s">
        <v>3319</v>
      </c>
      <c r="AW63" t="s">
        <v>4606</v>
      </c>
      <c r="BB63" s="9" t="s">
        <v>736</v>
      </c>
    </row>
    <row r="64" spans="1:54" ht="15" customHeight="1" x14ac:dyDescent="0.25">
      <c r="A64" s="9" t="s">
        <v>725</v>
      </c>
      <c r="B64" s="9" t="s">
        <v>2422</v>
      </c>
      <c r="C64" s="9" t="s">
        <v>2422</v>
      </c>
      <c r="D64" s="9" t="s">
        <v>841</v>
      </c>
      <c r="E64" s="9">
        <v>39.99</v>
      </c>
      <c r="F64" s="9" t="s">
        <v>557</v>
      </c>
      <c r="G64" s="9">
        <v>90</v>
      </c>
      <c r="H64" s="9" t="s">
        <v>3338</v>
      </c>
      <c r="I64" s="9" t="s">
        <v>742</v>
      </c>
      <c r="J64" s="9" t="s">
        <v>3338</v>
      </c>
      <c r="K64" s="9" t="s">
        <v>110</v>
      </c>
      <c r="L64" s="9" t="s">
        <v>109</v>
      </c>
      <c r="M64" s="9" t="s">
        <v>194</v>
      </c>
      <c r="N64" s="9" t="s">
        <v>673</v>
      </c>
      <c r="O64" s="9" t="s">
        <v>674</v>
      </c>
      <c r="P64" s="9" t="s">
        <v>737</v>
      </c>
      <c r="Q64" s="9" t="s">
        <v>737</v>
      </c>
      <c r="R64" s="9" t="s">
        <v>3362</v>
      </c>
      <c r="S64" s="9" t="s">
        <v>3362</v>
      </c>
      <c r="T64" s="9" t="s">
        <v>736</v>
      </c>
      <c r="U64" s="9" t="s">
        <v>735</v>
      </c>
      <c r="V64" s="9" t="s">
        <v>736</v>
      </c>
      <c r="W64" s="9">
        <v>1</v>
      </c>
      <c r="X64" s="9" t="s">
        <v>736</v>
      </c>
      <c r="Y64" s="9" t="s">
        <v>736</v>
      </c>
      <c r="Z64" s="9" t="s">
        <v>725</v>
      </c>
      <c r="AA64" s="9">
        <v>0</v>
      </c>
      <c r="AB64" s="9" t="s">
        <v>290</v>
      </c>
      <c r="AC64" s="9" t="s">
        <v>3317</v>
      </c>
      <c r="AD64" s="9" t="s">
        <v>3318</v>
      </c>
      <c r="AE64" s="9" t="s">
        <v>1056</v>
      </c>
      <c r="AF64" s="9" t="s">
        <v>3319</v>
      </c>
      <c r="AG64" s="9" t="s">
        <v>3319</v>
      </c>
      <c r="AH64" s="9"/>
      <c r="AI64" s="9"/>
      <c r="AK64" s="3" t="s">
        <v>4505</v>
      </c>
      <c r="AP64" s="3" t="s">
        <v>5232</v>
      </c>
      <c r="AR64" t="s">
        <v>3319</v>
      </c>
      <c r="AS64" t="s">
        <v>3319</v>
      </c>
      <c r="AT64" t="s">
        <v>3319</v>
      </c>
      <c r="AU64" s="300"/>
      <c r="AV64" t="s">
        <v>725</v>
      </c>
      <c r="AW64" t="s">
        <v>4505</v>
      </c>
      <c r="AZ64" s="9" t="s">
        <v>5255</v>
      </c>
      <c r="BA64" s="9" t="s">
        <v>5256</v>
      </c>
      <c r="BB64" s="9" t="s">
        <v>736</v>
      </c>
    </row>
    <row r="65" spans="1:54" ht="15" customHeight="1" x14ac:dyDescent="0.25">
      <c r="A65" s="9" t="s">
        <v>3341</v>
      </c>
      <c r="B65" s="9" t="s">
        <v>3360</v>
      </c>
      <c r="C65" s="9" t="s">
        <v>3360</v>
      </c>
      <c r="D65" s="9" t="s">
        <v>3349</v>
      </c>
      <c r="E65" s="9">
        <v>44.99</v>
      </c>
      <c r="F65" s="9" t="s">
        <v>557</v>
      </c>
      <c r="G65" s="9">
        <v>90</v>
      </c>
      <c r="H65" s="9" t="s">
        <v>3338</v>
      </c>
      <c r="I65" s="9" t="s">
        <v>742</v>
      </c>
      <c r="J65" s="9" t="s">
        <v>3338</v>
      </c>
      <c r="K65" s="9" t="s">
        <v>110</v>
      </c>
      <c r="L65" s="9" t="s">
        <v>109</v>
      </c>
      <c r="M65" s="9" t="s">
        <v>194</v>
      </c>
      <c r="N65" s="9" t="s">
        <v>673</v>
      </c>
      <c r="O65" s="9" t="s">
        <v>674</v>
      </c>
      <c r="P65" s="9" t="s">
        <v>737</v>
      </c>
      <c r="Q65" s="9" t="s">
        <v>737</v>
      </c>
      <c r="R65" s="9" t="s">
        <v>3362</v>
      </c>
      <c r="S65" s="9" t="s">
        <v>3362</v>
      </c>
      <c r="T65" s="9" t="s">
        <v>736</v>
      </c>
      <c r="U65" s="9" t="s">
        <v>735</v>
      </c>
      <c r="V65" s="9" t="s">
        <v>736</v>
      </c>
      <c r="W65" s="9">
        <v>1</v>
      </c>
      <c r="X65" s="9" t="s">
        <v>736</v>
      </c>
      <c r="Y65" s="9" t="s">
        <v>736</v>
      </c>
      <c r="Z65" s="9" t="s">
        <v>3341</v>
      </c>
      <c r="AA65" s="9">
        <v>0</v>
      </c>
      <c r="AB65" s="9" t="s">
        <v>290</v>
      </c>
      <c r="AC65" s="9" t="s">
        <v>3317</v>
      </c>
      <c r="AD65" s="9" t="s">
        <v>3318</v>
      </c>
      <c r="AE65" s="9" t="s">
        <v>1056</v>
      </c>
      <c r="AF65" s="9" t="s">
        <v>3319</v>
      </c>
      <c r="AG65" s="9" t="s">
        <v>3319</v>
      </c>
      <c r="AH65" s="9"/>
      <c r="AI65" s="9"/>
      <c r="AK65" s="3" t="s">
        <v>4505</v>
      </c>
      <c r="AP65" s="3" t="s">
        <v>5235</v>
      </c>
      <c r="AR65" t="s">
        <v>3319</v>
      </c>
      <c r="AS65" t="s">
        <v>3319</v>
      </c>
      <c r="AT65" t="s">
        <v>3319</v>
      </c>
      <c r="AU65" s="300"/>
      <c r="AV65" t="s">
        <v>3341</v>
      </c>
      <c r="AW65" t="s">
        <v>4505</v>
      </c>
      <c r="AZ65" s="9" t="s">
        <v>5255</v>
      </c>
      <c r="BA65" s="9" t="s">
        <v>5256</v>
      </c>
      <c r="BB65" s="9" t="s">
        <v>736</v>
      </c>
    </row>
    <row r="66" spans="1:54" ht="15" customHeight="1" x14ac:dyDescent="0.25">
      <c r="A66" s="9" t="s">
        <v>3346</v>
      </c>
      <c r="B66" s="9" t="s">
        <v>3357</v>
      </c>
      <c r="C66" s="9" t="s">
        <v>3357</v>
      </c>
      <c r="D66" s="9" t="s">
        <v>3352</v>
      </c>
      <c r="E66" s="9">
        <v>54.99</v>
      </c>
      <c r="F66" s="9" t="s">
        <v>557</v>
      </c>
      <c r="G66" s="9">
        <v>135</v>
      </c>
      <c r="H66" s="9" t="s">
        <v>3338</v>
      </c>
      <c r="I66" s="9" t="s">
        <v>742</v>
      </c>
      <c r="J66" s="9" t="s">
        <v>3338</v>
      </c>
      <c r="K66" s="9" t="s">
        <v>110</v>
      </c>
      <c r="L66" s="9" t="s">
        <v>111</v>
      </c>
      <c r="M66" s="9" t="s">
        <v>195</v>
      </c>
      <c r="N66" s="9" t="s">
        <v>675</v>
      </c>
      <c r="O66" s="9" t="s">
        <v>676</v>
      </c>
      <c r="P66" s="9" t="s">
        <v>737</v>
      </c>
      <c r="Q66" s="9" t="s">
        <v>737</v>
      </c>
      <c r="R66" s="9" t="s">
        <v>3362</v>
      </c>
      <c r="S66" s="9" t="s">
        <v>3362</v>
      </c>
      <c r="T66" s="9" t="s">
        <v>736</v>
      </c>
      <c r="U66" s="9" t="s">
        <v>735</v>
      </c>
      <c r="V66" s="9" t="s">
        <v>736</v>
      </c>
      <c r="W66" s="9">
        <v>1</v>
      </c>
      <c r="X66" s="9" t="s">
        <v>736</v>
      </c>
      <c r="Y66" s="9" t="s">
        <v>736</v>
      </c>
      <c r="Z66" s="9" t="s">
        <v>3346</v>
      </c>
      <c r="AA66" s="9">
        <v>0</v>
      </c>
      <c r="AB66" s="9" t="s">
        <v>290</v>
      </c>
      <c r="AC66" s="9" t="s">
        <v>3317</v>
      </c>
      <c r="AD66" s="9" t="s">
        <v>3318</v>
      </c>
      <c r="AE66" s="9" t="s">
        <v>1056</v>
      </c>
      <c r="AF66" s="9" t="s">
        <v>3319</v>
      </c>
      <c r="AG66" s="9" t="s">
        <v>3319</v>
      </c>
      <c r="AH66" s="9"/>
      <c r="AI66" s="9"/>
      <c r="AK66" s="3" t="s">
        <v>4505</v>
      </c>
      <c r="AP66" s="3" t="s">
        <v>5236</v>
      </c>
      <c r="AR66" t="s">
        <v>3319</v>
      </c>
      <c r="AS66" t="s">
        <v>3319</v>
      </c>
      <c r="AT66" t="s">
        <v>3319</v>
      </c>
      <c r="AU66" s="300"/>
      <c r="AV66" t="s">
        <v>3346</v>
      </c>
      <c r="AW66" t="s">
        <v>4505</v>
      </c>
      <c r="AZ66" s="9" t="s">
        <v>5255</v>
      </c>
      <c r="BA66" s="9" t="s">
        <v>5256</v>
      </c>
      <c r="BB66" s="9" t="s">
        <v>736</v>
      </c>
    </row>
    <row r="67" spans="1:54" ht="15" customHeight="1" x14ac:dyDescent="0.25">
      <c r="A67" s="9" t="s">
        <v>3340</v>
      </c>
      <c r="B67" s="9" t="s">
        <v>2430</v>
      </c>
      <c r="C67" s="9" t="s">
        <v>2430</v>
      </c>
      <c r="D67" s="9" t="s">
        <v>846</v>
      </c>
      <c r="E67" s="9">
        <v>49.99</v>
      </c>
      <c r="F67" s="9" t="s">
        <v>557</v>
      </c>
      <c r="G67" s="9">
        <v>135</v>
      </c>
      <c r="H67" s="9" t="s">
        <v>3338</v>
      </c>
      <c r="I67" s="9" t="s">
        <v>742</v>
      </c>
      <c r="J67" s="9" t="s">
        <v>3338</v>
      </c>
      <c r="K67" s="9" t="s">
        <v>110</v>
      </c>
      <c r="L67" s="9" t="s">
        <v>111</v>
      </c>
      <c r="M67" s="9" t="s">
        <v>195</v>
      </c>
      <c r="N67" s="9" t="s">
        <v>675</v>
      </c>
      <c r="O67" s="9" t="s">
        <v>676</v>
      </c>
      <c r="P67" s="9" t="s">
        <v>737</v>
      </c>
      <c r="Q67" s="9" t="s">
        <v>737</v>
      </c>
      <c r="R67" s="9" t="s">
        <v>3362</v>
      </c>
      <c r="S67" s="9" t="s">
        <v>3362</v>
      </c>
      <c r="T67" s="9" t="s">
        <v>736</v>
      </c>
      <c r="U67" s="9" t="s">
        <v>735</v>
      </c>
      <c r="V67" s="9" t="s">
        <v>736</v>
      </c>
      <c r="W67" s="9">
        <v>1</v>
      </c>
      <c r="X67" s="9" t="s">
        <v>736</v>
      </c>
      <c r="Y67" s="9" t="s">
        <v>736</v>
      </c>
      <c r="Z67" s="9" t="s">
        <v>3340</v>
      </c>
      <c r="AA67" s="9">
        <v>0</v>
      </c>
      <c r="AB67" s="9" t="s">
        <v>290</v>
      </c>
      <c r="AC67" s="9" t="s">
        <v>3317</v>
      </c>
      <c r="AD67" s="9" t="s">
        <v>3318</v>
      </c>
      <c r="AE67" s="9" t="s">
        <v>1056</v>
      </c>
      <c r="AF67" s="9" t="s">
        <v>3319</v>
      </c>
      <c r="AG67" s="9" t="s">
        <v>3319</v>
      </c>
      <c r="AH67" s="9"/>
      <c r="AI67" s="9"/>
      <c r="AK67" s="3" t="s">
        <v>4505</v>
      </c>
      <c r="AP67" s="3" t="s">
        <v>5233</v>
      </c>
      <c r="AR67" t="s">
        <v>3319</v>
      </c>
      <c r="AS67" t="s">
        <v>3319</v>
      </c>
      <c r="AT67" t="s">
        <v>3319</v>
      </c>
      <c r="AU67" s="300"/>
      <c r="AV67" t="s">
        <v>3340</v>
      </c>
      <c r="AW67" t="s">
        <v>4505</v>
      </c>
      <c r="AZ67" s="9" t="s">
        <v>5255</v>
      </c>
      <c r="BA67" s="9" t="s">
        <v>5256</v>
      </c>
      <c r="BB67" s="9" t="s">
        <v>736</v>
      </c>
    </row>
    <row r="68" spans="1:54" ht="15" customHeight="1" x14ac:dyDescent="0.25">
      <c r="A68" s="9" t="s">
        <v>729</v>
      </c>
      <c r="B68" s="9" t="s">
        <v>2430</v>
      </c>
      <c r="C68" s="9" t="s">
        <v>2430</v>
      </c>
      <c r="D68" s="9" t="s">
        <v>846</v>
      </c>
      <c r="E68" s="9">
        <v>49.99</v>
      </c>
      <c r="F68" s="9" t="s">
        <v>557</v>
      </c>
      <c r="G68" s="9">
        <v>135</v>
      </c>
      <c r="H68" s="9" t="s">
        <v>3338</v>
      </c>
      <c r="I68" s="9" t="s">
        <v>742</v>
      </c>
      <c r="J68" s="9" t="s">
        <v>3338</v>
      </c>
      <c r="K68" s="9" t="s">
        <v>110</v>
      </c>
      <c r="L68" s="9" t="s">
        <v>111</v>
      </c>
      <c r="M68" s="9" t="s">
        <v>195</v>
      </c>
      <c r="N68" s="9" t="s">
        <v>675</v>
      </c>
      <c r="O68" s="9" t="s">
        <v>676</v>
      </c>
      <c r="P68" s="9" t="s">
        <v>737</v>
      </c>
      <c r="Q68" s="9" t="s">
        <v>737</v>
      </c>
      <c r="R68" s="9" t="s">
        <v>3362</v>
      </c>
      <c r="S68" s="9" t="s">
        <v>3362</v>
      </c>
      <c r="T68" s="9" t="s">
        <v>736</v>
      </c>
      <c r="U68" s="9" t="s">
        <v>735</v>
      </c>
      <c r="V68" s="9" t="s">
        <v>736</v>
      </c>
      <c r="W68" s="9">
        <v>1</v>
      </c>
      <c r="X68" s="9" t="s">
        <v>736</v>
      </c>
      <c r="Y68" s="9" t="s">
        <v>736</v>
      </c>
      <c r="Z68" s="9" t="s">
        <v>729</v>
      </c>
      <c r="AA68" s="9">
        <v>0</v>
      </c>
      <c r="AB68" s="9" t="s">
        <v>290</v>
      </c>
      <c r="AC68" s="9" t="s">
        <v>3317</v>
      </c>
      <c r="AD68" s="9" t="s">
        <v>3318</v>
      </c>
      <c r="AE68" s="9" t="s">
        <v>1056</v>
      </c>
      <c r="AF68" s="9" t="s">
        <v>3319</v>
      </c>
      <c r="AG68" s="9" t="s">
        <v>3319</v>
      </c>
      <c r="AH68" s="9"/>
      <c r="AI68" s="9"/>
      <c r="AK68" s="3" t="s">
        <v>4505</v>
      </c>
      <c r="AP68" s="3" t="s">
        <v>5233</v>
      </c>
      <c r="AR68" t="s">
        <v>3319</v>
      </c>
      <c r="AS68" t="s">
        <v>3319</v>
      </c>
      <c r="AT68" t="s">
        <v>3319</v>
      </c>
      <c r="AU68" s="300"/>
      <c r="AV68" t="s">
        <v>729</v>
      </c>
      <c r="AW68" t="s">
        <v>4505</v>
      </c>
      <c r="AZ68" s="9" t="s">
        <v>5255</v>
      </c>
      <c r="BA68" s="9" t="s">
        <v>5256</v>
      </c>
      <c r="BB68" s="9" t="s">
        <v>736</v>
      </c>
    </row>
    <row r="69" spans="1:54" ht="15" customHeight="1" x14ac:dyDescent="0.25">
      <c r="A69" s="9" t="s">
        <v>727</v>
      </c>
      <c r="B69" s="9" t="s">
        <v>2440</v>
      </c>
      <c r="C69" s="9" t="s">
        <v>2440</v>
      </c>
      <c r="D69" s="9" t="s">
        <v>850</v>
      </c>
      <c r="E69" s="9">
        <v>59.99</v>
      </c>
      <c r="F69" s="9" t="s">
        <v>557</v>
      </c>
      <c r="G69" s="9">
        <v>180</v>
      </c>
      <c r="H69" s="9" t="s">
        <v>3338</v>
      </c>
      <c r="I69" s="9" t="s">
        <v>742</v>
      </c>
      <c r="J69" s="9" t="s">
        <v>3338</v>
      </c>
      <c r="K69" s="9" t="s">
        <v>110</v>
      </c>
      <c r="L69" s="9" t="s">
        <v>112</v>
      </c>
      <c r="M69" s="9" t="s">
        <v>196</v>
      </c>
      <c r="N69" s="9" t="s">
        <v>677</v>
      </c>
      <c r="O69" s="9" t="s">
        <v>678</v>
      </c>
      <c r="P69" s="9" t="s">
        <v>737</v>
      </c>
      <c r="Q69" s="9" t="s">
        <v>737</v>
      </c>
      <c r="R69" s="9" t="s">
        <v>3362</v>
      </c>
      <c r="S69" s="9" t="s">
        <v>3362</v>
      </c>
      <c r="T69" s="9" t="s">
        <v>736</v>
      </c>
      <c r="U69" s="9" t="s">
        <v>735</v>
      </c>
      <c r="V69" s="9" t="s">
        <v>736</v>
      </c>
      <c r="W69" s="9">
        <v>1</v>
      </c>
      <c r="X69" s="9" t="s">
        <v>736</v>
      </c>
      <c r="Y69" s="9" t="s">
        <v>736</v>
      </c>
      <c r="Z69" s="9" t="s">
        <v>727</v>
      </c>
      <c r="AA69" s="9">
        <v>0</v>
      </c>
      <c r="AB69" s="9" t="s">
        <v>290</v>
      </c>
      <c r="AC69" s="9" t="s">
        <v>3317</v>
      </c>
      <c r="AD69" s="9" t="s">
        <v>3318</v>
      </c>
      <c r="AE69" s="9" t="s">
        <v>1056</v>
      </c>
      <c r="AF69" s="9" t="s">
        <v>3319</v>
      </c>
      <c r="AG69" s="9" t="s">
        <v>3319</v>
      </c>
      <c r="AH69" s="9"/>
      <c r="AI69" s="9"/>
      <c r="AK69" s="3" t="s">
        <v>4505</v>
      </c>
      <c r="AP69" s="3" t="s">
        <v>5234</v>
      </c>
      <c r="AR69" t="s">
        <v>3319</v>
      </c>
      <c r="AS69" t="s">
        <v>3319</v>
      </c>
      <c r="AT69" t="s">
        <v>3319</v>
      </c>
      <c r="AU69" s="300"/>
      <c r="AV69" t="s">
        <v>727</v>
      </c>
      <c r="AW69" t="s">
        <v>4505</v>
      </c>
      <c r="AZ69" s="9" t="s">
        <v>5255</v>
      </c>
      <c r="BA69" s="9" t="s">
        <v>5256</v>
      </c>
      <c r="BB69" s="9" t="s">
        <v>736</v>
      </c>
    </row>
    <row r="70" spans="1:54" ht="15" customHeight="1" x14ac:dyDescent="0.25">
      <c r="A70" s="9" t="s">
        <v>403</v>
      </c>
      <c r="B70" s="9" t="s">
        <v>945</v>
      </c>
      <c r="C70" s="9" t="s">
        <v>450</v>
      </c>
      <c r="D70" s="9" t="s">
        <v>411</v>
      </c>
      <c r="E70" s="9">
        <v>249</v>
      </c>
      <c r="F70" s="9" t="s">
        <v>198</v>
      </c>
      <c r="G70" s="9">
        <v>30</v>
      </c>
      <c r="H70" s="9" t="s">
        <v>454</v>
      </c>
      <c r="I70" s="9" t="s">
        <v>455</v>
      </c>
      <c r="J70" s="9" t="s">
        <v>134</v>
      </c>
      <c r="K70" s="9" t="s">
        <v>119</v>
      </c>
      <c r="L70" s="9" t="s">
        <v>450</v>
      </c>
      <c r="M70" s="9" t="s">
        <v>411</v>
      </c>
      <c r="N70" s="9" t="s">
        <v>432</v>
      </c>
      <c r="O70" s="9" t="s">
        <v>433</v>
      </c>
      <c r="P70" s="9" t="s">
        <v>3384</v>
      </c>
      <c r="Q70" s="9" t="s">
        <v>854</v>
      </c>
      <c r="R70" s="9" t="s">
        <v>403</v>
      </c>
      <c r="S70" s="9"/>
      <c r="T70" s="9" t="s">
        <v>735</v>
      </c>
      <c r="U70" s="9" t="s">
        <v>735</v>
      </c>
      <c r="V70" s="9" t="s">
        <v>735</v>
      </c>
      <c r="W70" s="9">
        <v>3</v>
      </c>
      <c r="X70" s="9" t="s">
        <v>736</v>
      </c>
      <c r="Y70" s="9" t="s">
        <v>735</v>
      </c>
      <c r="Z70" s="9" t="s">
        <v>3545</v>
      </c>
      <c r="AA70" s="9">
        <v>0</v>
      </c>
      <c r="AB70" s="9">
        <v>0</v>
      </c>
      <c r="AC70" s="9" t="s">
        <v>3327</v>
      </c>
      <c r="AD70" s="9" t="s">
        <v>114</v>
      </c>
      <c r="AE70" s="9" t="s">
        <v>741</v>
      </c>
      <c r="AF70" s="9" t="s">
        <v>3319</v>
      </c>
      <c r="AG70" s="9" t="s">
        <v>3319</v>
      </c>
      <c r="AH70" s="9"/>
      <c r="AI70" s="9"/>
      <c r="AK70" s="3" t="s">
        <v>694</v>
      </c>
      <c r="AP70" s="9"/>
      <c r="AQ70" s="9"/>
      <c r="AR70" t="s">
        <v>3319</v>
      </c>
      <c r="AS70" t="s">
        <v>3319</v>
      </c>
      <c r="AT70" t="s">
        <v>3319</v>
      </c>
      <c r="AW70" t="s">
        <v>4505</v>
      </c>
      <c r="BB70" s="9" t="s">
        <v>736</v>
      </c>
    </row>
    <row r="71" spans="1:54" ht="15" customHeight="1" x14ac:dyDescent="0.25">
      <c r="A71" s="9" t="s">
        <v>853</v>
      </c>
      <c r="B71" s="9" t="s">
        <v>765</v>
      </c>
      <c r="C71" s="9" t="s">
        <v>765</v>
      </c>
      <c r="D71" s="9" t="s">
        <v>766</v>
      </c>
      <c r="E71" s="9">
        <v>399</v>
      </c>
      <c r="F71" s="9" t="s">
        <v>557</v>
      </c>
      <c r="G71" s="9">
        <v>90</v>
      </c>
      <c r="H71" s="9" t="s">
        <v>742</v>
      </c>
      <c r="I71" s="9" t="s">
        <v>742</v>
      </c>
      <c r="J71" s="9" t="s">
        <v>134</v>
      </c>
      <c r="K71" s="9" t="s">
        <v>3099</v>
      </c>
      <c r="L71" s="9" t="s">
        <v>765</v>
      </c>
      <c r="M71" s="9" t="s">
        <v>766</v>
      </c>
      <c r="N71" s="9" t="s">
        <v>765</v>
      </c>
      <c r="O71" s="9" t="s">
        <v>766</v>
      </c>
      <c r="P71" s="9" t="s">
        <v>3384</v>
      </c>
      <c r="Q71" s="9" t="s">
        <v>854</v>
      </c>
      <c r="R71" s="9" t="s">
        <v>853</v>
      </c>
      <c r="S71" s="9"/>
      <c r="T71" s="9" t="s">
        <v>735</v>
      </c>
      <c r="U71" s="9" t="s">
        <v>735</v>
      </c>
      <c r="V71" s="9" t="s">
        <v>735</v>
      </c>
      <c r="W71" s="9">
        <v>1</v>
      </c>
      <c r="X71" s="9" t="s">
        <v>736</v>
      </c>
      <c r="Y71" s="9" t="s">
        <v>735</v>
      </c>
      <c r="Z71" s="9" t="s">
        <v>3475</v>
      </c>
      <c r="AA71" s="9">
        <v>0</v>
      </c>
      <c r="AB71" s="9">
        <v>0</v>
      </c>
      <c r="AC71" s="9" t="s">
        <v>3327</v>
      </c>
      <c r="AD71" s="9" t="s">
        <v>114</v>
      </c>
      <c r="AE71" s="9" t="s">
        <v>741</v>
      </c>
      <c r="AF71" s="9" t="s">
        <v>3319</v>
      </c>
      <c r="AG71" s="9" t="s">
        <v>3319</v>
      </c>
      <c r="AH71" s="9"/>
      <c r="AI71" s="9"/>
      <c r="AK71" s="3" t="s">
        <v>694</v>
      </c>
      <c r="AP71" s="9"/>
      <c r="AQ71" s="9"/>
      <c r="AR71" t="s">
        <v>3319</v>
      </c>
      <c r="AS71" t="s">
        <v>3319</v>
      </c>
      <c r="AT71" t="s">
        <v>3319</v>
      </c>
      <c r="AW71" t="s">
        <v>4505</v>
      </c>
      <c r="BB71" s="9" t="s">
        <v>736</v>
      </c>
    </row>
    <row r="72" spans="1:54" ht="15" customHeight="1" x14ac:dyDescent="0.25">
      <c r="A72" s="9" t="s">
        <v>290</v>
      </c>
      <c r="B72" s="9" t="s">
        <v>763</v>
      </c>
      <c r="C72" s="9" t="s">
        <v>763</v>
      </c>
      <c r="D72" s="9" t="s">
        <v>760</v>
      </c>
      <c r="E72" s="9">
        <v>399</v>
      </c>
      <c r="F72" s="9" t="s">
        <v>557</v>
      </c>
      <c r="G72" s="9">
        <v>90</v>
      </c>
      <c r="H72" s="9" t="s">
        <v>742</v>
      </c>
      <c r="I72" s="9" t="s">
        <v>742</v>
      </c>
      <c r="J72" s="9" t="s">
        <v>134</v>
      </c>
      <c r="K72" s="9" t="s">
        <v>3099</v>
      </c>
      <c r="L72" s="9" t="s">
        <v>763</v>
      </c>
      <c r="M72" s="9" t="s">
        <v>760</v>
      </c>
      <c r="N72" s="9" t="s">
        <v>763</v>
      </c>
      <c r="O72" s="9" t="s">
        <v>760</v>
      </c>
      <c r="P72" s="9" t="s">
        <v>3384</v>
      </c>
      <c r="Q72" s="9" t="s">
        <v>854</v>
      </c>
      <c r="R72" s="9" t="s">
        <v>290</v>
      </c>
      <c r="S72" s="9"/>
      <c r="T72" s="9" t="s">
        <v>735</v>
      </c>
      <c r="U72" s="9" t="s">
        <v>735</v>
      </c>
      <c r="V72" s="9" t="s">
        <v>735</v>
      </c>
      <c r="W72" s="9">
        <v>1</v>
      </c>
      <c r="X72" s="9" t="s">
        <v>736</v>
      </c>
      <c r="Y72" s="9" t="s">
        <v>735</v>
      </c>
      <c r="Z72" s="9" t="s">
        <v>3473</v>
      </c>
      <c r="AA72" s="9">
        <v>0</v>
      </c>
      <c r="AB72" s="9">
        <v>0</v>
      </c>
      <c r="AC72" s="9" t="s">
        <v>3327</v>
      </c>
      <c r="AD72" s="9" t="s">
        <v>114</v>
      </c>
      <c r="AE72" s="9" t="s">
        <v>741</v>
      </c>
      <c r="AF72" s="9" t="s">
        <v>3319</v>
      </c>
      <c r="AG72" s="9" t="s">
        <v>3319</v>
      </c>
      <c r="AH72" s="9"/>
      <c r="AI72" s="9"/>
      <c r="AK72" s="3" t="s">
        <v>694</v>
      </c>
      <c r="AP72" s="9"/>
      <c r="AQ72" s="9"/>
      <c r="AR72" t="s">
        <v>3319</v>
      </c>
      <c r="AS72" t="s">
        <v>3319</v>
      </c>
      <c r="AT72" t="s">
        <v>3319</v>
      </c>
      <c r="AW72" t="s">
        <v>4505</v>
      </c>
      <c r="BB72" s="9" t="s">
        <v>736</v>
      </c>
    </row>
    <row r="73" spans="1:54" ht="15" customHeight="1" x14ac:dyDescent="0.25">
      <c r="A73" s="9" t="s">
        <v>3792</v>
      </c>
      <c r="B73" s="9" t="s">
        <v>3629</v>
      </c>
      <c r="C73" s="9" t="s">
        <v>3629</v>
      </c>
      <c r="D73" s="9" t="s">
        <v>3630</v>
      </c>
      <c r="E73" s="9">
        <v>399</v>
      </c>
      <c r="F73" s="9" t="s">
        <v>557</v>
      </c>
      <c r="G73" s="9">
        <v>90</v>
      </c>
      <c r="H73" s="9" t="s">
        <v>742</v>
      </c>
      <c r="I73" s="9" t="s">
        <v>742</v>
      </c>
      <c r="J73" s="9" t="s">
        <v>134</v>
      </c>
      <c r="K73" s="9" t="s">
        <v>3099</v>
      </c>
      <c r="L73" s="9" t="s">
        <v>3629</v>
      </c>
      <c r="M73" s="9" t="s">
        <v>3630</v>
      </c>
      <c r="N73" s="9" t="s">
        <v>3629</v>
      </c>
      <c r="O73" s="9" t="s">
        <v>3630</v>
      </c>
      <c r="P73" s="9" t="s">
        <v>3384</v>
      </c>
      <c r="Q73" s="9" t="s">
        <v>854</v>
      </c>
      <c r="R73" s="9" t="s">
        <v>3792</v>
      </c>
      <c r="S73" s="9"/>
      <c r="T73" s="9" t="s">
        <v>735</v>
      </c>
      <c r="U73" s="9" t="s">
        <v>735</v>
      </c>
      <c r="V73" s="9" t="s">
        <v>735</v>
      </c>
      <c r="W73" s="9">
        <v>1</v>
      </c>
      <c r="X73" s="9" t="s">
        <v>736</v>
      </c>
      <c r="Y73" s="9" t="s">
        <v>735</v>
      </c>
      <c r="Z73" s="9" t="s">
        <v>3471</v>
      </c>
      <c r="AA73" s="9">
        <v>0</v>
      </c>
      <c r="AB73" s="9">
        <v>0</v>
      </c>
      <c r="AC73" s="9" t="s">
        <v>3327</v>
      </c>
      <c r="AD73" s="9" t="s">
        <v>114</v>
      </c>
      <c r="AE73" s="9" t="s">
        <v>741</v>
      </c>
      <c r="AF73" s="9" t="s">
        <v>3319</v>
      </c>
      <c r="AG73" s="9" t="s">
        <v>3319</v>
      </c>
      <c r="AH73" s="9"/>
      <c r="AI73" s="9"/>
      <c r="AK73" s="3" t="s">
        <v>4505</v>
      </c>
      <c r="AP73" s="9"/>
      <c r="AQ73" s="9"/>
      <c r="AR73" t="s">
        <v>3319</v>
      </c>
      <c r="AS73" t="s">
        <v>3319</v>
      </c>
      <c r="AT73" t="s">
        <v>3319</v>
      </c>
      <c r="AW73" t="s">
        <v>4505</v>
      </c>
      <c r="BB73" s="9" t="s">
        <v>736</v>
      </c>
    </row>
    <row r="74" spans="1:54" ht="15" customHeight="1" x14ac:dyDescent="0.25">
      <c r="A74" s="9" t="s">
        <v>852</v>
      </c>
      <c r="B74" s="9" t="s">
        <v>764</v>
      </c>
      <c r="C74" s="9" t="s">
        <v>764</v>
      </c>
      <c r="D74" s="9" t="s">
        <v>761</v>
      </c>
      <c r="E74" s="9">
        <v>399</v>
      </c>
      <c r="F74" s="9" t="s">
        <v>557</v>
      </c>
      <c r="G74" s="9">
        <v>90</v>
      </c>
      <c r="H74" s="9" t="s">
        <v>742</v>
      </c>
      <c r="I74" s="9" t="s">
        <v>742</v>
      </c>
      <c r="J74" s="9" t="s">
        <v>134</v>
      </c>
      <c r="K74" s="9" t="s">
        <v>3099</v>
      </c>
      <c r="L74" s="9" t="s">
        <v>764</v>
      </c>
      <c r="M74" s="9" t="s">
        <v>761</v>
      </c>
      <c r="N74" s="9" t="s">
        <v>764</v>
      </c>
      <c r="O74" s="9" t="s">
        <v>761</v>
      </c>
      <c r="P74" s="9" t="s">
        <v>3384</v>
      </c>
      <c r="Q74" s="9" t="s">
        <v>854</v>
      </c>
      <c r="R74" s="9" t="s">
        <v>852</v>
      </c>
      <c r="S74" s="9"/>
      <c r="T74" s="9" t="s">
        <v>735</v>
      </c>
      <c r="U74" s="9" t="s">
        <v>735</v>
      </c>
      <c r="V74" s="9" t="s">
        <v>735</v>
      </c>
      <c r="W74" s="9">
        <v>1</v>
      </c>
      <c r="X74" s="9" t="s">
        <v>736</v>
      </c>
      <c r="Y74" s="9" t="s">
        <v>735</v>
      </c>
      <c r="Z74" s="9" t="s">
        <v>3472</v>
      </c>
      <c r="AA74" s="9">
        <v>0</v>
      </c>
      <c r="AB74" s="9">
        <v>0</v>
      </c>
      <c r="AC74" s="9" t="s">
        <v>3327</v>
      </c>
      <c r="AD74" s="9" t="s">
        <v>114</v>
      </c>
      <c r="AE74" s="9" t="s">
        <v>741</v>
      </c>
      <c r="AF74" s="9" t="s">
        <v>3319</v>
      </c>
      <c r="AG74" s="9" t="s">
        <v>3319</v>
      </c>
      <c r="AH74" s="9"/>
      <c r="AI74" s="9"/>
      <c r="AK74" s="3" t="s">
        <v>694</v>
      </c>
      <c r="AP74" s="9"/>
      <c r="AQ74" s="9"/>
      <c r="AR74" t="s">
        <v>3319</v>
      </c>
      <c r="AS74" t="s">
        <v>3319</v>
      </c>
      <c r="AT74" t="s">
        <v>3319</v>
      </c>
      <c r="AW74" t="s">
        <v>4505</v>
      </c>
      <c r="BB74" s="9" t="s">
        <v>736</v>
      </c>
    </row>
    <row r="75" spans="1:54" ht="15" customHeight="1" x14ac:dyDescent="0.25">
      <c r="A75" s="9" t="s">
        <v>851</v>
      </c>
      <c r="B75" s="9" t="s">
        <v>762</v>
      </c>
      <c r="C75" s="9" t="s">
        <v>762</v>
      </c>
      <c r="D75" s="9" t="s">
        <v>759</v>
      </c>
      <c r="E75" s="9">
        <v>399</v>
      </c>
      <c r="F75" s="9" t="s">
        <v>557</v>
      </c>
      <c r="G75" s="9">
        <v>90</v>
      </c>
      <c r="H75" s="9" t="s">
        <v>742</v>
      </c>
      <c r="I75" s="9" t="s">
        <v>742</v>
      </c>
      <c r="J75" s="9" t="s">
        <v>134</v>
      </c>
      <c r="K75" s="9" t="s">
        <v>3099</v>
      </c>
      <c r="L75" s="9" t="s">
        <v>762</v>
      </c>
      <c r="M75" s="9" t="s">
        <v>759</v>
      </c>
      <c r="N75" s="9" t="s">
        <v>762</v>
      </c>
      <c r="O75" s="9" t="s">
        <v>759</v>
      </c>
      <c r="P75" s="9" t="s">
        <v>3384</v>
      </c>
      <c r="Q75" s="9" t="s">
        <v>854</v>
      </c>
      <c r="R75" s="9" t="s">
        <v>851</v>
      </c>
      <c r="S75" s="9"/>
      <c r="T75" s="9" t="s">
        <v>735</v>
      </c>
      <c r="U75" s="9" t="s">
        <v>735</v>
      </c>
      <c r="V75" s="9" t="s">
        <v>735</v>
      </c>
      <c r="W75" s="9">
        <v>1</v>
      </c>
      <c r="X75" s="9" t="s">
        <v>736</v>
      </c>
      <c r="Y75" s="9" t="s">
        <v>735</v>
      </c>
      <c r="Z75" s="9" t="s">
        <v>3474</v>
      </c>
      <c r="AA75" s="9">
        <v>0</v>
      </c>
      <c r="AB75" s="9">
        <v>0</v>
      </c>
      <c r="AC75" s="9" t="s">
        <v>3327</v>
      </c>
      <c r="AD75" s="9" t="s">
        <v>114</v>
      </c>
      <c r="AE75" s="9" t="s">
        <v>741</v>
      </c>
      <c r="AF75" s="9" t="s">
        <v>3319</v>
      </c>
      <c r="AG75" s="9" t="s">
        <v>3319</v>
      </c>
      <c r="AH75" s="9"/>
      <c r="AI75" s="9"/>
      <c r="AK75" s="3" t="s">
        <v>694</v>
      </c>
      <c r="AP75" s="9"/>
      <c r="AQ75" s="9"/>
      <c r="AR75" t="s">
        <v>3319</v>
      </c>
      <c r="AS75" t="s">
        <v>3319</v>
      </c>
      <c r="AT75" t="s">
        <v>3319</v>
      </c>
      <c r="AW75" t="s">
        <v>4505</v>
      </c>
      <c r="BB75" s="9" t="s">
        <v>736</v>
      </c>
    </row>
    <row r="76" spans="1:54" ht="15" customHeight="1" x14ac:dyDescent="0.25">
      <c r="A76" s="9" t="s">
        <v>724</v>
      </c>
      <c r="B76" s="9" t="s">
        <v>2421</v>
      </c>
      <c r="C76" s="9" t="s">
        <v>2421</v>
      </c>
      <c r="D76" s="9" t="s">
        <v>842</v>
      </c>
      <c r="E76" s="9">
        <v>39.99</v>
      </c>
      <c r="F76" s="9" t="s">
        <v>557</v>
      </c>
      <c r="G76" s="9">
        <v>90</v>
      </c>
      <c r="H76" s="9" t="s">
        <v>3339</v>
      </c>
      <c r="I76" s="9" t="s">
        <v>742</v>
      </c>
      <c r="J76" s="9" t="s">
        <v>3339</v>
      </c>
      <c r="K76" s="9" t="s">
        <v>110</v>
      </c>
      <c r="L76" s="9" t="s">
        <v>109</v>
      </c>
      <c r="M76" s="9" t="s">
        <v>194</v>
      </c>
      <c r="N76" s="9" t="s">
        <v>673</v>
      </c>
      <c r="O76" s="9" t="s">
        <v>674</v>
      </c>
      <c r="P76" s="9" t="s">
        <v>737</v>
      </c>
      <c r="Q76" s="9" t="s">
        <v>737</v>
      </c>
      <c r="R76" s="9" t="s">
        <v>3362</v>
      </c>
      <c r="S76" s="9" t="s">
        <v>3362</v>
      </c>
      <c r="T76" s="9" t="s">
        <v>736</v>
      </c>
      <c r="U76" s="9" t="s">
        <v>735</v>
      </c>
      <c r="V76" s="9" t="s">
        <v>736</v>
      </c>
      <c r="W76" s="9">
        <v>1</v>
      </c>
      <c r="X76" s="9" t="s">
        <v>736</v>
      </c>
      <c r="Y76" s="9" t="s">
        <v>736</v>
      </c>
      <c r="Z76" s="9" t="s">
        <v>724</v>
      </c>
      <c r="AA76" s="9">
        <v>0</v>
      </c>
      <c r="AB76" s="9" t="s">
        <v>290</v>
      </c>
      <c r="AC76" s="9" t="s">
        <v>3317</v>
      </c>
      <c r="AD76" s="9" t="s">
        <v>3318</v>
      </c>
      <c r="AE76" s="9" t="s">
        <v>1056</v>
      </c>
      <c r="AF76" s="9" t="s">
        <v>3319</v>
      </c>
      <c r="AG76" s="9" t="s">
        <v>3319</v>
      </c>
      <c r="AH76" s="9"/>
      <c r="AI76" s="9"/>
      <c r="AK76" s="3" t="s">
        <v>4505</v>
      </c>
      <c r="AP76" s="3" t="s">
        <v>5232</v>
      </c>
      <c r="AR76" t="s">
        <v>3319</v>
      </c>
      <c r="AS76" t="s">
        <v>3319</v>
      </c>
      <c r="AT76" t="s">
        <v>3319</v>
      </c>
      <c r="AU76" s="300"/>
      <c r="AV76" t="s">
        <v>724</v>
      </c>
      <c r="AW76" t="s">
        <v>4505</v>
      </c>
      <c r="AZ76" s="9" t="s">
        <v>5255</v>
      </c>
      <c r="BA76" s="9" t="s">
        <v>5271</v>
      </c>
      <c r="BB76" s="9" t="s">
        <v>736</v>
      </c>
    </row>
    <row r="77" spans="1:54" ht="15" customHeight="1" x14ac:dyDescent="0.25">
      <c r="A77" s="9" t="s">
        <v>3347</v>
      </c>
      <c r="B77" s="9" t="s">
        <v>3356</v>
      </c>
      <c r="C77" s="9" t="s">
        <v>3356</v>
      </c>
      <c r="D77" s="9" t="s">
        <v>3353</v>
      </c>
      <c r="E77" s="9">
        <v>44.99</v>
      </c>
      <c r="F77" s="9" t="s">
        <v>557</v>
      </c>
      <c r="G77" s="9">
        <v>90</v>
      </c>
      <c r="H77" s="9" t="s">
        <v>3339</v>
      </c>
      <c r="I77" s="9" t="s">
        <v>742</v>
      </c>
      <c r="J77" s="9" t="s">
        <v>3339</v>
      </c>
      <c r="K77" s="9" t="s">
        <v>110</v>
      </c>
      <c r="L77" s="9" t="s">
        <v>109</v>
      </c>
      <c r="M77" s="9" t="s">
        <v>194</v>
      </c>
      <c r="N77" s="9" t="s">
        <v>673</v>
      </c>
      <c r="O77" s="9" t="s">
        <v>674</v>
      </c>
      <c r="P77" s="9" t="s">
        <v>737</v>
      </c>
      <c r="Q77" s="9" t="s">
        <v>737</v>
      </c>
      <c r="R77" s="9" t="s">
        <v>3362</v>
      </c>
      <c r="S77" s="9" t="s">
        <v>3362</v>
      </c>
      <c r="T77" s="9" t="s">
        <v>736</v>
      </c>
      <c r="U77" s="9" t="s">
        <v>735</v>
      </c>
      <c r="V77" s="9" t="s">
        <v>736</v>
      </c>
      <c r="W77" s="9">
        <v>1</v>
      </c>
      <c r="X77" s="9" t="s">
        <v>736</v>
      </c>
      <c r="Y77" s="9" t="s">
        <v>736</v>
      </c>
      <c r="Z77" s="9" t="s">
        <v>3347</v>
      </c>
      <c r="AA77" s="9">
        <v>0</v>
      </c>
      <c r="AB77" s="9" t="s">
        <v>290</v>
      </c>
      <c r="AC77" s="9" t="s">
        <v>3317</v>
      </c>
      <c r="AD77" s="9" t="s">
        <v>3318</v>
      </c>
      <c r="AE77" s="9" t="s">
        <v>1056</v>
      </c>
      <c r="AF77" s="9" t="s">
        <v>3319</v>
      </c>
      <c r="AG77" s="9" t="s">
        <v>3319</v>
      </c>
      <c r="AH77" s="9"/>
      <c r="AI77" s="9"/>
      <c r="AK77" s="3" t="s">
        <v>4505</v>
      </c>
      <c r="AP77" s="3" t="s">
        <v>5235</v>
      </c>
      <c r="AR77" t="s">
        <v>3319</v>
      </c>
      <c r="AS77" t="s">
        <v>3319</v>
      </c>
      <c r="AT77" t="s">
        <v>3319</v>
      </c>
      <c r="AU77" s="300"/>
      <c r="AV77" t="s">
        <v>3347</v>
      </c>
      <c r="AW77" t="s">
        <v>4505</v>
      </c>
      <c r="AZ77" s="9" t="s">
        <v>5255</v>
      </c>
      <c r="BA77" s="9" t="s">
        <v>5271</v>
      </c>
      <c r="BB77" s="9" t="s">
        <v>736</v>
      </c>
    </row>
    <row r="78" spans="1:54" ht="15" customHeight="1" x14ac:dyDescent="0.25">
      <c r="A78" s="9" t="s">
        <v>3343</v>
      </c>
      <c r="B78" s="9" t="s">
        <v>3355</v>
      </c>
      <c r="C78" s="9" t="s">
        <v>3355</v>
      </c>
      <c r="D78" s="9" t="s">
        <v>3350</v>
      </c>
      <c r="E78" s="9">
        <v>54.99</v>
      </c>
      <c r="F78" s="9" t="s">
        <v>557</v>
      </c>
      <c r="G78" s="9">
        <v>135</v>
      </c>
      <c r="H78" s="9" t="s">
        <v>3339</v>
      </c>
      <c r="I78" s="9" t="s">
        <v>742</v>
      </c>
      <c r="J78" s="9" t="s">
        <v>3339</v>
      </c>
      <c r="K78" s="9" t="s">
        <v>110</v>
      </c>
      <c r="L78" s="9" t="s">
        <v>111</v>
      </c>
      <c r="M78" s="9" t="s">
        <v>195</v>
      </c>
      <c r="N78" s="9" t="s">
        <v>675</v>
      </c>
      <c r="O78" s="9" t="s">
        <v>676</v>
      </c>
      <c r="P78" s="9" t="s">
        <v>737</v>
      </c>
      <c r="Q78" s="9" t="s">
        <v>737</v>
      </c>
      <c r="R78" s="9" t="s">
        <v>3362</v>
      </c>
      <c r="S78" s="9" t="s">
        <v>3362</v>
      </c>
      <c r="T78" s="9" t="s">
        <v>736</v>
      </c>
      <c r="U78" s="9" t="s">
        <v>735</v>
      </c>
      <c r="V78" s="9" t="s">
        <v>736</v>
      </c>
      <c r="W78" s="9">
        <v>1</v>
      </c>
      <c r="X78" s="9" t="s">
        <v>736</v>
      </c>
      <c r="Y78" s="9" t="s">
        <v>736</v>
      </c>
      <c r="Z78" s="9" t="s">
        <v>3343</v>
      </c>
      <c r="AA78" s="9">
        <v>0</v>
      </c>
      <c r="AB78" s="9" t="s">
        <v>290</v>
      </c>
      <c r="AC78" s="9" t="s">
        <v>3317</v>
      </c>
      <c r="AD78" s="9" t="s">
        <v>3318</v>
      </c>
      <c r="AE78" s="9" t="s">
        <v>1056</v>
      </c>
      <c r="AF78" s="9" t="s">
        <v>3319</v>
      </c>
      <c r="AG78" s="9" t="s">
        <v>3319</v>
      </c>
      <c r="AH78" s="9"/>
      <c r="AI78" s="9"/>
      <c r="AK78" s="3" t="s">
        <v>4505</v>
      </c>
      <c r="AP78" s="3" t="s">
        <v>5236</v>
      </c>
      <c r="AR78" t="s">
        <v>3319</v>
      </c>
      <c r="AS78" t="s">
        <v>3319</v>
      </c>
      <c r="AT78" t="s">
        <v>3319</v>
      </c>
      <c r="AU78" s="300"/>
      <c r="AV78" t="s">
        <v>3343</v>
      </c>
      <c r="AW78" t="s">
        <v>4505</v>
      </c>
      <c r="AZ78" s="9" t="s">
        <v>5255</v>
      </c>
      <c r="BA78" s="9" t="s">
        <v>5271</v>
      </c>
      <c r="BB78" s="9" t="s">
        <v>736</v>
      </c>
    </row>
    <row r="79" spans="1:54" ht="15" customHeight="1" x14ac:dyDescent="0.25">
      <c r="A79" s="9" t="s">
        <v>3344</v>
      </c>
      <c r="B79" s="9" t="s">
        <v>2429</v>
      </c>
      <c r="C79" s="9" t="s">
        <v>2429</v>
      </c>
      <c r="D79" s="9" t="s">
        <v>845</v>
      </c>
      <c r="E79" s="9">
        <v>49.99</v>
      </c>
      <c r="F79" s="9" t="s">
        <v>557</v>
      </c>
      <c r="G79" s="9">
        <v>135</v>
      </c>
      <c r="H79" s="9" t="s">
        <v>3339</v>
      </c>
      <c r="I79" s="9" t="s">
        <v>742</v>
      </c>
      <c r="J79" s="9" t="s">
        <v>3339</v>
      </c>
      <c r="K79" s="9" t="s">
        <v>110</v>
      </c>
      <c r="L79" s="9" t="s">
        <v>111</v>
      </c>
      <c r="M79" s="9" t="s">
        <v>195</v>
      </c>
      <c r="N79" s="9" t="s">
        <v>675</v>
      </c>
      <c r="O79" s="9" t="s">
        <v>676</v>
      </c>
      <c r="P79" s="9" t="s">
        <v>737</v>
      </c>
      <c r="Q79" s="9" t="s">
        <v>737</v>
      </c>
      <c r="R79" s="9" t="s">
        <v>3362</v>
      </c>
      <c r="S79" s="9" t="s">
        <v>3362</v>
      </c>
      <c r="T79" s="9" t="s">
        <v>736</v>
      </c>
      <c r="U79" s="9" t="s">
        <v>735</v>
      </c>
      <c r="V79" s="9" t="s">
        <v>736</v>
      </c>
      <c r="W79" s="9">
        <v>1</v>
      </c>
      <c r="X79" s="9" t="s">
        <v>736</v>
      </c>
      <c r="Y79" s="9" t="s">
        <v>736</v>
      </c>
      <c r="Z79" s="9" t="s">
        <v>3344</v>
      </c>
      <c r="AA79" s="9">
        <v>0</v>
      </c>
      <c r="AB79" s="9" t="s">
        <v>290</v>
      </c>
      <c r="AC79" s="9" t="s">
        <v>3317</v>
      </c>
      <c r="AD79" s="9" t="s">
        <v>3318</v>
      </c>
      <c r="AE79" s="9" t="s">
        <v>1056</v>
      </c>
      <c r="AF79" s="9" t="s">
        <v>3319</v>
      </c>
      <c r="AG79" s="9" t="s">
        <v>3319</v>
      </c>
      <c r="AH79" s="9"/>
      <c r="AI79" s="9"/>
      <c r="AK79" s="3" t="s">
        <v>4505</v>
      </c>
      <c r="AP79" s="3" t="s">
        <v>5233</v>
      </c>
      <c r="AR79" t="s">
        <v>3319</v>
      </c>
      <c r="AS79" t="s">
        <v>3319</v>
      </c>
      <c r="AT79" t="s">
        <v>3319</v>
      </c>
      <c r="AU79" s="300"/>
      <c r="AV79" t="s">
        <v>3344</v>
      </c>
      <c r="AW79" t="s">
        <v>4505</v>
      </c>
      <c r="AZ79" s="9" t="s">
        <v>5255</v>
      </c>
      <c r="BA79" s="9" t="s">
        <v>5271</v>
      </c>
      <c r="BB79" s="9" t="s">
        <v>736</v>
      </c>
    </row>
    <row r="80" spans="1:54" ht="15" customHeight="1" x14ac:dyDescent="0.25">
      <c r="A80" s="9" t="s">
        <v>728</v>
      </c>
      <c r="B80" s="9" t="s">
        <v>2429</v>
      </c>
      <c r="C80" s="9" t="s">
        <v>2429</v>
      </c>
      <c r="D80" s="9" t="s">
        <v>845</v>
      </c>
      <c r="E80" s="9">
        <v>49.99</v>
      </c>
      <c r="F80" s="9" t="s">
        <v>557</v>
      </c>
      <c r="G80" s="9">
        <v>135</v>
      </c>
      <c r="H80" s="9" t="s">
        <v>3339</v>
      </c>
      <c r="I80" s="9" t="s">
        <v>742</v>
      </c>
      <c r="J80" s="9" t="s">
        <v>3339</v>
      </c>
      <c r="K80" s="9" t="s">
        <v>110</v>
      </c>
      <c r="L80" s="9" t="s">
        <v>111</v>
      </c>
      <c r="M80" s="9" t="s">
        <v>195</v>
      </c>
      <c r="N80" s="9" t="s">
        <v>675</v>
      </c>
      <c r="O80" s="9" t="s">
        <v>676</v>
      </c>
      <c r="P80" s="9" t="s">
        <v>737</v>
      </c>
      <c r="Q80" s="9" t="s">
        <v>737</v>
      </c>
      <c r="R80" s="9" t="s">
        <v>3362</v>
      </c>
      <c r="S80" s="9" t="s">
        <v>3362</v>
      </c>
      <c r="T80" s="9" t="s">
        <v>736</v>
      </c>
      <c r="U80" s="9" t="s">
        <v>735</v>
      </c>
      <c r="V80" s="9" t="s">
        <v>736</v>
      </c>
      <c r="W80" s="9">
        <v>1</v>
      </c>
      <c r="X80" s="9" t="s">
        <v>736</v>
      </c>
      <c r="Y80" s="9" t="s">
        <v>736</v>
      </c>
      <c r="Z80" s="9" t="s">
        <v>728</v>
      </c>
      <c r="AA80" s="9">
        <v>0</v>
      </c>
      <c r="AB80" s="9" t="s">
        <v>290</v>
      </c>
      <c r="AC80" s="9" t="s">
        <v>3317</v>
      </c>
      <c r="AD80" s="9" t="s">
        <v>3318</v>
      </c>
      <c r="AE80" s="9" t="s">
        <v>1056</v>
      </c>
      <c r="AF80" s="9" t="s">
        <v>3319</v>
      </c>
      <c r="AG80" s="9" t="s">
        <v>3319</v>
      </c>
      <c r="AH80" s="9"/>
      <c r="AI80" s="9"/>
      <c r="AK80" s="3" t="s">
        <v>4505</v>
      </c>
      <c r="AP80" s="3" t="s">
        <v>5233</v>
      </c>
      <c r="AR80" t="s">
        <v>3319</v>
      </c>
      <c r="AS80" t="s">
        <v>3319</v>
      </c>
      <c r="AT80" t="s">
        <v>3319</v>
      </c>
      <c r="AU80" s="300"/>
      <c r="AV80" t="s">
        <v>728</v>
      </c>
      <c r="AW80" t="s">
        <v>4505</v>
      </c>
      <c r="AZ80" s="9" t="s">
        <v>5255</v>
      </c>
      <c r="BA80" s="9" t="s">
        <v>5271</v>
      </c>
      <c r="BB80" s="9" t="s">
        <v>736</v>
      </c>
    </row>
    <row r="81" spans="1:54" ht="15" customHeight="1" x14ac:dyDescent="0.25">
      <c r="A81" s="9" t="s">
        <v>726</v>
      </c>
      <c r="B81" s="9" t="s">
        <v>2439</v>
      </c>
      <c r="C81" s="9" t="s">
        <v>2439</v>
      </c>
      <c r="D81" s="9" t="s">
        <v>849</v>
      </c>
      <c r="E81" s="9">
        <v>59.99</v>
      </c>
      <c r="F81" s="9" t="s">
        <v>557</v>
      </c>
      <c r="G81" s="9">
        <v>180</v>
      </c>
      <c r="H81" s="9" t="s">
        <v>3339</v>
      </c>
      <c r="I81" s="9" t="s">
        <v>742</v>
      </c>
      <c r="J81" s="9" t="s">
        <v>3339</v>
      </c>
      <c r="K81" s="9" t="s">
        <v>110</v>
      </c>
      <c r="L81" s="9" t="s">
        <v>112</v>
      </c>
      <c r="M81" s="9" t="s">
        <v>196</v>
      </c>
      <c r="N81" s="9" t="s">
        <v>677</v>
      </c>
      <c r="O81" s="9" t="s">
        <v>678</v>
      </c>
      <c r="P81" s="9" t="s">
        <v>737</v>
      </c>
      <c r="Q81" s="9" t="s">
        <v>737</v>
      </c>
      <c r="R81" s="9" t="s">
        <v>3362</v>
      </c>
      <c r="S81" s="9" t="s">
        <v>3362</v>
      </c>
      <c r="T81" s="9" t="s">
        <v>736</v>
      </c>
      <c r="U81" s="9" t="s">
        <v>735</v>
      </c>
      <c r="V81" s="9" t="s">
        <v>736</v>
      </c>
      <c r="W81" s="9">
        <v>1</v>
      </c>
      <c r="X81" s="9" t="s">
        <v>736</v>
      </c>
      <c r="Y81" s="9" t="s">
        <v>736</v>
      </c>
      <c r="Z81" s="9" t="s">
        <v>726</v>
      </c>
      <c r="AA81" s="9">
        <v>0</v>
      </c>
      <c r="AB81" s="9" t="s">
        <v>290</v>
      </c>
      <c r="AC81" s="9" t="s">
        <v>3317</v>
      </c>
      <c r="AD81" s="9" t="s">
        <v>3318</v>
      </c>
      <c r="AE81" s="9" t="s">
        <v>1056</v>
      </c>
      <c r="AF81" s="9" t="s">
        <v>3319</v>
      </c>
      <c r="AG81" s="9" t="s">
        <v>3319</v>
      </c>
      <c r="AH81" s="9"/>
      <c r="AI81" s="9"/>
      <c r="AK81" s="3" t="s">
        <v>4505</v>
      </c>
      <c r="AP81" s="3" t="s">
        <v>5234</v>
      </c>
      <c r="AR81" t="s">
        <v>3319</v>
      </c>
      <c r="AS81" t="s">
        <v>3319</v>
      </c>
      <c r="AT81" t="s">
        <v>3319</v>
      </c>
      <c r="AU81" s="300"/>
      <c r="AV81" t="s">
        <v>726</v>
      </c>
      <c r="AW81" t="s">
        <v>4505</v>
      </c>
      <c r="AZ81" s="9" t="s">
        <v>5255</v>
      </c>
      <c r="BA81" s="9" t="s">
        <v>5271</v>
      </c>
      <c r="BB81" s="9" t="s">
        <v>736</v>
      </c>
    </row>
    <row r="82" spans="1:54" ht="15" customHeight="1" x14ac:dyDescent="0.25">
      <c r="A82" s="9" t="s">
        <v>293</v>
      </c>
      <c r="B82" s="9" t="s">
        <v>2423</v>
      </c>
      <c r="C82" s="9" t="s">
        <v>2423</v>
      </c>
      <c r="D82" s="9" t="s">
        <v>843</v>
      </c>
      <c r="E82" s="9">
        <v>39.99</v>
      </c>
      <c r="F82" s="9" t="s">
        <v>198</v>
      </c>
      <c r="G82" s="9">
        <v>120</v>
      </c>
      <c r="H82" s="9" t="s">
        <v>3337</v>
      </c>
      <c r="I82" s="9" t="s">
        <v>742</v>
      </c>
      <c r="J82" s="9" t="s">
        <v>3337</v>
      </c>
      <c r="K82" s="9" t="s">
        <v>110</v>
      </c>
      <c r="L82" s="9" t="s">
        <v>109</v>
      </c>
      <c r="M82" s="9" t="s">
        <v>194</v>
      </c>
      <c r="N82" s="9" t="s">
        <v>672</v>
      </c>
      <c r="O82" s="9" t="s">
        <v>190</v>
      </c>
      <c r="P82" s="9" t="s">
        <v>737</v>
      </c>
      <c r="Q82" s="9" t="s">
        <v>737</v>
      </c>
      <c r="R82" s="9" t="s">
        <v>3362</v>
      </c>
      <c r="S82" s="9" t="s">
        <v>3362</v>
      </c>
      <c r="T82" s="9" t="s">
        <v>736</v>
      </c>
      <c r="U82" s="9" t="s">
        <v>735</v>
      </c>
      <c r="V82" s="9" t="s">
        <v>736</v>
      </c>
      <c r="W82" s="9">
        <v>1</v>
      </c>
      <c r="X82" s="9" t="s">
        <v>736</v>
      </c>
      <c r="Y82" s="9" t="s">
        <v>736</v>
      </c>
      <c r="Z82" s="9" t="s">
        <v>293</v>
      </c>
      <c r="AA82" s="9">
        <v>0</v>
      </c>
      <c r="AB82" s="9" t="s">
        <v>290</v>
      </c>
      <c r="AC82" s="9" t="s">
        <v>3317</v>
      </c>
      <c r="AD82" s="9" t="s">
        <v>3318</v>
      </c>
      <c r="AE82" s="9" t="s">
        <v>1056</v>
      </c>
      <c r="AF82" s="9" t="s">
        <v>3319</v>
      </c>
      <c r="AG82" s="9" t="s">
        <v>3319</v>
      </c>
      <c r="AH82" s="9"/>
      <c r="AI82" s="9"/>
      <c r="AK82" s="3" t="s">
        <v>4505</v>
      </c>
      <c r="AP82" s="3" t="s">
        <v>5232</v>
      </c>
      <c r="AR82" t="s">
        <v>3319</v>
      </c>
      <c r="AS82" t="s">
        <v>3319</v>
      </c>
      <c r="AT82" t="s">
        <v>3319</v>
      </c>
      <c r="AU82" s="300"/>
      <c r="AV82" t="s">
        <v>293</v>
      </c>
      <c r="AW82" t="s">
        <v>4505</v>
      </c>
      <c r="AZ82" s="9" t="s">
        <v>5255</v>
      </c>
      <c r="BA82" s="9" t="s">
        <v>5256</v>
      </c>
      <c r="BB82" s="9" t="s">
        <v>736</v>
      </c>
    </row>
    <row r="83" spans="1:54" ht="15" customHeight="1" x14ac:dyDescent="0.25">
      <c r="A83" s="9" t="s">
        <v>3348</v>
      </c>
      <c r="B83" s="9" t="s">
        <v>3359</v>
      </c>
      <c r="C83" s="9" t="s">
        <v>3359</v>
      </c>
      <c r="D83" s="9" t="s">
        <v>3354</v>
      </c>
      <c r="E83" s="9">
        <v>44.99</v>
      </c>
      <c r="F83" s="9" t="s">
        <v>557</v>
      </c>
      <c r="G83" s="9">
        <v>120</v>
      </c>
      <c r="H83" s="9" t="s">
        <v>3337</v>
      </c>
      <c r="I83" s="9" t="s">
        <v>742</v>
      </c>
      <c r="J83" s="9" t="s">
        <v>3337</v>
      </c>
      <c r="K83" s="9" t="s">
        <v>110</v>
      </c>
      <c r="L83" s="9" t="s">
        <v>109</v>
      </c>
      <c r="M83" s="9" t="s">
        <v>194</v>
      </c>
      <c r="N83" s="9" t="s">
        <v>672</v>
      </c>
      <c r="O83" s="9" t="s">
        <v>190</v>
      </c>
      <c r="P83" s="9" t="s">
        <v>737</v>
      </c>
      <c r="Q83" s="9" t="s">
        <v>737</v>
      </c>
      <c r="R83" s="9" t="s">
        <v>3362</v>
      </c>
      <c r="S83" s="9" t="s">
        <v>3362</v>
      </c>
      <c r="T83" s="9" t="s">
        <v>736</v>
      </c>
      <c r="U83" s="9" t="s">
        <v>735</v>
      </c>
      <c r="V83" s="9" t="s">
        <v>736</v>
      </c>
      <c r="W83" s="9">
        <v>1</v>
      </c>
      <c r="X83" s="9" t="s">
        <v>736</v>
      </c>
      <c r="Y83" s="9" t="s">
        <v>736</v>
      </c>
      <c r="Z83" s="9" t="s">
        <v>3348</v>
      </c>
      <c r="AA83" s="9">
        <v>0</v>
      </c>
      <c r="AB83" s="9" t="s">
        <v>290</v>
      </c>
      <c r="AC83" s="9" t="s">
        <v>3317</v>
      </c>
      <c r="AD83" s="9" t="s">
        <v>3318</v>
      </c>
      <c r="AE83" s="9" t="s">
        <v>1056</v>
      </c>
      <c r="AF83" s="9" t="s">
        <v>3319</v>
      </c>
      <c r="AG83" s="9" t="s">
        <v>3319</v>
      </c>
      <c r="AH83" s="9"/>
      <c r="AI83" s="9"/>
      <c r="AK83" s="3" t="s">
        <v>4505</v>
      </c>
      <c r="AP83" s="3" t="s">
        <v>5235</v>
      </c>
      <c r="AR83" t="s">
        <v>3319</v>
      </c>
      <c r="AS83" t="s">
        <v>3319</v>
      </c>
      <c r="AT83" t="s">
        <v>3319</v>
      </c>
      <c r="AU83" s="300" t="s">
        <v>5243</v>
      </c>
      <c r="AV83" t="s">
        <v>3348</v>
      </c>
      <c r="AW83" t="s">
        <v>4505</v>
      </c>
      <c r="AZ83" s="9" t="s">
        <v>5255</v>
      </c>
      <c r="BA83" s="9" t="s">
        <v>5256</v>
      </c>
      <c r="BB83" s="9" t="s">
        <v>736</v>
      </c>
    </row>
    <row r="84" spans="1:54" ht="15" customHeight="1" x14ac:dyDescent="0.25">
      <c r="A84" s="9" t="s">
        <v>2756</v>
      </c>
      <c r="B84" s="9" t="s">
        <v>2755</v>
      </c>
      <c r="C84" s="9" t="s">
        <v>2755</v>
      </c>
      <c r="D84" s="9" t="s">
        <v>3490</v>
      </c>
      <c r="E84" s="9">
        <v>0</v>
      </c>
      <c r="F84" s="9" t="s">
        <v>557</v>
      </c>
      <c r="G84" s="9">
        <v>0</v>
      </c>
      <c r="H84" s="9">
        <v>0</v>
      </c>
      <c r="I84" s="9">
        <v>0</v>
      </c>
      <c r="J84" s="9" t="s">
        <v>2757</v>
      </c>
      <c r="K84" s="9" t="s">
        <v>2751</v>
      </c>
      <c r="L84" s="9" t="s">
        <v>2755</v>
      </c>
      <c r="M84" s="9" t="s">
        <v>3490</v>
      </c>
      <c r="N84" s="9" t="s">
        <v>2755</v>
      </c>
      <c r="O84" s="9" t="s">
        <v>3490</v>
      </c>
      <c r="P84" s="15" t="s">
        <v>2541</v>
      </c>
      <c r="Q84" s="9" t="s">
        <v>1924</v>
      </c>
      <c r="R84" s="9" t="s">
        <v>2396</v>
      </c>
      <c r="S84" s="9" t="s">
        <v>2396</v>
      </c>
      <c r="T84" s="9" t="s">
        <v>736</v>
      </c>
      <c r="U84" s="9" t="s">
        <v>736</v>
      </c>
      <c r="V84" s="9" t="s">
        <v>735</v>
      </c>
      <c r="W84" s="9">
        <v>1</v>
      </c>
      <c r="X84" s="9" t="s">
        <v>736</v>
      </c>
      <c r="Y84" s="9" t="s">
        <v>736</v>
      </c>
      <c r="AA84" s="9">
        <v>0</v>
      </c>
      <c r="AB84" s="9">
        <v>0</v>
      </c>
      <c r="AC84" s="9" t="s">
        <v>2396</v>
      </c>
      <c r="AD84" s="9" t="s">
        <v>114</v>
      </c>
      <c r="AE84" s="9" t="s">
        <v>961</v>
      </c>
      <c r="AF84" s="9" t="s">
        <v>3319</v>
      </c>
      <c r="AG84" s="9" t="s">
        <v>3319</v>
      </c>
      <c r="AH84" s="9" t="s">
        <v>3270</v>
      </c>
      <c r="AI84" s="9">
        <v>18</v>
      </c>
      <c r="AJ84" s="9" t="str">
        <f>A84</f>
        <v>QCC</v>
      </c>
      <c r="AK84" s="3" t="s">
        <v>4505</v>
      </c>
      <c r="AP84" s="9"/>
      <c r="AQ84" s="9" t="s">
        <v>4398</v>
      </c>
      <c r="AR84" t="s">
        <v>3319</v>
      </c>
      <c r="AS84" t="s">
        <v>3319</v>
      </c>
      <c r="AT84" t="s">
        <v>3319</v>
      </c>
      <c r="AW84" t="s">
        <v>4505</v>
      </c>
      <c r="AX84" s="9" t="s">
        <v>736</v>
      </c>
      <c r="BB84" s="9" t="s">
        <v>736</v>
      </c>
    </row>
    <row r="85" spans="1:54" ht="15" customHeight="1" x14ac:dyDescent="0.25">
      <c r="A85" s="9" t="s">
        <v>3345</v>
      </c>
      <c r="B85" s="9" t="s">
        <v>3358</v>
      </c>
      <c r="C85" s="9" t="s">
        <v>3358</v>
      </c>
      <c r="D85" s="9" t="s">
        <v>3351</v>
      </c>
      <c r="E85" s="9">
        <v>54.99</v>
      </c>
      <c r="F85" s="9" t="s">
        <v>557</v>
      </c>
      <c r="G85" s="9">
        <v>150</v>
      </c>
      <c r="H85" s="9" t="s">
        <v>3337</v>
      </c>
      <c r="I85" s="9" t="s">
        <v>742</v>
      </c>
      <c r="J85" s="9" t="s">
        <v>3337</v>
      </c>
      <c r="K85" s="9" t="s">
        <v>110</v>
      </c>
      <c r="L85" s="9" t="s">
        <v>111</v>
      </c>
      <c r="M85" s="9" t="s">
        <v>195</v>
      </c>
      <c r="N85" s="9" t="s">
        <v>140</v>
      </c>
      <c r="O85" s="9" t="s">
        <v>191</v>
      </c>
      <c r="P85" s="9" t="s">
        <v>737</v>
      </c>
      <c r="Q85" s="9" t="s">
        <v>737</v>
      </c>
      <c r="R85" s="9" t="s">
        <v>3362</v>
      </c>
      <c r="S85" s="9" t="s">
        <v>3362</v>
      </c>
      <c r="T85" s="9" t="s">
        <v>736</v>
      </c>
      <c r="U85" s="9" t="s">
        <v>735</v>
      </c>
      <c r="V85" s="9" t="s">
        <v>736</v>
      </c>
      <c r="W85" s="9">
        <v>1</v>
      </c>
      <c r="X85" s="9" t="s">
        <v>736</v>
      </c>
      <c r="Y85" s="9" t="s">
        <v>736</v>
      </c>
      <c r="Z85" s="9" t="s">
        <v>3345</v>
      </c>
      <c r="AA85" s="9">
        <v>0</v>
      </c>
      <c r="AB85" s="9" t="s">
        <v>290</v>
      </c>
      <c r="AC85" s="9" t="s">
        <v>3317</v>
      </c>
      <c r="AD85" s="9" t="s">
        <v>3318</v>
      </c>
      <c r="AE85" s="9" t="s">
        <v>1056</v>
      </c>
      <c r="AF85" s="9" t="s">
        <v>3319</v>
      </c>
      <c r="AG85" s="9" t="s">
        <v>3319</v>
      </c>
      <c r="AH85" s="9"/>
      <c r="AI85" s="9"/>
      <c r="AK85" s="3" t="s">
        <v>4505</v>
      </c>
      <c r="AP85" s="3" t="s">
        <v>5236</v>
      </c>
      <c r="AR85" t="s">
        <v>3319</v>
      </c>
      <c r="AS85" t="s">
        <v>3319</v>
      </c>
      <c r="AT85" t="s">
        <v>3319</v>
      </c>
      <c r="AU85" s="9" t="s">
        <v>5244</v>
      </c>
      <c r="AV85" t="s">
        <v>3345</v>
      </c>
      <c r="AW85" t="s">
        <v>4505</v>
      </c>
      <c r="AZ85" s="9" t="s">
        <v>5255</v>
      </c>
      <c r="BA85" s="9" t="s">
        <v>5256</v>
      </c>
      <c r="BB85" s="9" t="s">
        <v>736</v>
      </c>
    </row>
    <row r="86" spans="1:54" ht="15" customHeight="1" x14ac:dyDescent="0.25">
      <c r="A86" s="9" t="s">
        <v>3342</v>
      </c>
      <c r="B86" s="9" t="s">
        <v>2428</v>
      </c>
      <c r="C86" s="9" t="s">
        <v>2428</v>
      </c>
      <c r="D86" s="9" t="s">
        <v>847</v>
      </c>
      <c r="E86" s="9">
        <v>49.99</v>
      </c>
      <c r="F86" s="9" t="s">
        <v>198</v>
      </c>
      <c r="G86" s="9">
        <v>150</v>
      </c>
      <c r="H86" s="9" t="s">
        <v>3337</v>
      </c>
      <c r="I86" s="9" t="s">
        <v>742</v>
      </c>
      <c r="J86" s="9" t="s">
        <v>3337</v>
      </c>
      <c r="K86" s="9" t="s">
        <v>110</v>
      </c>
      <c r="L86" s="9" t="s">
        <v>111</v>
      </c>
      <c r="M86" s="9" t="s">
        <v>195</v>
      </c>
      <c r="N86" s="9" t="s">
        <v>140</v>
      </c>
      <c r="O86" s="9" t="s">
        <v>191</v>
      </c>
      <c r="P86" s="9" t="s">
        <v>737</v>
      </c>
      <c r="Q86" s="9" t="s">
        <v>737</v>
      </c>
      <c r="R86" s="9" t="s">
        <v>3362</v>
      </c>
      <c r="S86" s="9" t="s">
        <v>3362</v>
      </c>
      <c r="T86" s="9" t="s">
        <v>736</v>
      </c>
      <c r="U86" s="9" t="s">
        <v>735</v>
      </c>
      <c r="V86" s="9" t="s">
        <v>736</v>
      </c>
      <c r="W86" s="9">
        <v>1</v>
      </c>
      <c r="X86" s="9" t="s">
        <v>736</v>
      </c>
      <c r="Y86" s="9" t="s">
        <v>736</v>
      </c>
      <c r="Z86" s="9" t="s">
        <v>3342</v>
      </c>
      <c r="AA86" s="9">
        <v>0</v>
      </c>
      <c r="AB86" s="9" t="s">
        <v>290</v>
      </c>
      <c r="AC86" s="9" t="s">
        <v>3317</v>
      </c>
      <c r="AD86" s="9" t="s">
        <v>3318</v>
      </c>
      <c r="AE86" s="9" t="s">
        <v>1056</v>
      </c>
      <c r="AF86" s="9" t="s">
        <v>3319</v>
      </c>
      <c r="AG86" s="9" t="s">
        <v>3319</v>
      </c>
      <c r="AH86" s="9"/>
      <c r="AI86" s="9"/>
      <c r="AK86" s="3" t="s">
        <v>4505</v>
      </c>
      <c r="AP86" s="3">
        <v>4</v>
      </c>
      <c r="AR86" t="s">
        <v>3319</v>
      </c>
      <c r="AS86" t="s">
        <v>3319</v>
      </c>
      <c r="AT86" t="s">
        <v>3319</v>
      </c>
      <c r="AU86" s="9" t="s">
        <v>5245</v>
      </c>
      <c r="AV86" t="s">
        <v>3342</v>
      </c>
      <c r="AW86" t="s">
        <v>4505</v>
      </c>
      <c r="AZ86" s="9" t="s">
        <v>5255</v>
      </c>
      <c r="BA86" s="9" t="s">
        <v>5256</v>
      </c>
      <c r="BB86" s="9" t="s">
        <v>736</v>
      </c>
    </row>
    <row r="87" spans="1:54" ht="15" customHeight="1" x14ac:dyDescent="0.25">
      <c r="A87" s="9" t="s">
        <v>295</v>
      </c>
      <c r="B87" s="9" t="s">
        <v>2428</v>
      </c>
      <c r="C87" s="9" t="s">
        <v>2428</v>
      </c>
      <c r="D87" s="9" t="s">
        <v>847</v>
      </c>
      <c r="E87" s="9">
        <v>49.99</v>
      </c>
      <c r="F87" s="9" t="s">
        <v>557</v>
      </c>
      <c r="G87" s="9">
        <v>150</v>
      </c>
      <c r="H87" s="9" t="s">
        <v>3337</v>
      </c>
      <c r="I87" s="9" t="s">
        <v>742</v>
      </c>
      <c r="J87" s="9" t="s">
        <v>3337</v>
      </c>
      <c r="K87" s="9" t="s">
        <v>110</v>
      </c>
      <c r="L87" s="9" t="s">
        <v>111</v>
      </c>
      <c r="M87" s="9" t="s">
        <v>195</v>
      </c>
      <c r="N87" s="9" t="s">
        <v>140</v>
      </c>
      <c r="O87" s="9" t="s">
        <v>191</v>
      </c>
      <c r="P87" s="9" t="s">
        <v>737</v>
      </c>
      <c r="Q87" s="9" t="s">
        <v>737</v>
      </c>
      <c r="R87" s="9" t="s">
        <v>3362</v>
      </c>
      <c r="S87" s="9" t="s">
        <v>3362</v>
      </c>
      <c r="T87" s="9" t="s">
        <v>736</v>
      </c>
      <c r="U87" s="9" t="s">
        <v>735</v>
      </c>
      <c r="V87" s="9" t="s">
        <v>736</v>
      </c>
      <c r="W87" s="9">
        <v>1</v>
      </c>
      <c r="X87" s="9" t="s">
        <v>736</v>
      </c>
      <c r="Y87" s="9" t="s">
        <v>736</v>
      </c>
      <c r="Z87" s="9" t="s">
        <v>295</v>
      </c>
      <c r="AA87" s="9">
        <v>0</v>
      </c>
      <c r="AB87" s="9" t="s">
        <v>290</v>
      </c>
      <c r="AC87" s="9" t="s">
        <v>3317</v>
      </c>
      <c r="AD87" s="9" t="s">
        <v>3318</v>
      </c>
      <c r="AE87" s="9" t="s">
        <v>1056</v>
      </c>
      <c r="AF87" s="9" t="s">
        <v>3319</v>
      </c>
      <c r="AG87" s="9" t="s">
        <v>3319</v>
      </c>
      <c r="AH87" s="9"/>
      <c r="AI87" s="9"/>
      <c r="AK87" s="3" t="s">
        <v>4505</v>
      </c>
      <c r="AP87" s="3">
        <v>4</v>
      </c>
      <c r="AR87" t="s">
        <v>3319</v>
      </c>
      <c r="AS87" t="s">
        <v>3319</v>
      </c>
      <c r="AT87" t="s">
        <v>3319</v>
      </c>
      <c r="AU87" s="300"/>
      <c r="AV87" t="s">
        <v>295</v>
      </c>
      <c r="AW87" t="s">
        <v>4505</v>
      </c>
      <c r="AZ87" s="9" t="s">
        <v>5255</v>
      </c>
      <c r="BA87" s="9" t="s">
        <v>5256</v>
      </c>
      <c r="BB87" s="9" t="s">
        <v>736</v>
      </c>
    </row>
    <row r="88" spans="1:54" ht="15" customHeight="1" x14ac:dyDescent="0.25">
      <c r="A88" s="9" t="s">
        <v>298</v>
      </c>
      <c r="B88" s="9" t="s">
        <v>2441</v>
      </c>
      <c r="C88" s="9" t="s">
        <v>2441</v>
      </c>
      <c r="D88" s="9" t="s">
        <v>848</v>
      </c>
      <c r="E88" s="9">
        <v>59.99</v>
      </c>
      <c r="F88" s="9" t="s">
        <v>198</v>
      </c>
      <c r="G88" s="9">
        <v>195</v>
      </c>
      <c r="H88" s="9" t="s">
        <v>3337</v>
      </c>
      <c r="I88" s="9" t="s">
        <v>742</v>
      </c>
      <c r="J88" s="9" t="s">
        <v>3337</v>
      </c>
      <c r="K88" s="9" t="s">
        <v>110</v>
      </c>
      <c r="L88" s="9" t="s">
        <v>112</v>
      </c>
      <c r="M88" s="9" t="s">
        <v>196</v>
      </c>
      <c r="N88" s="9" t="s">
        <v>299</v>
      </c>
      <c r="O88" s="9" t="s">
        <v>300</v>
      </c>
      <c r="P88" s="9" t="s">
        <v>737</v>
      </c>
      <c r="Q88" s="9" t="s">
        <v>737</v>
      </c>
      <c r="R88" s="9" t="s">
        <v>3362</v>
      </c>
      <c r="S88" s="9" t="s">
        <v>3362</v>
      </c>
      <c r="T88" s="9" t="s">
        <v>736</v>
      </c>
      <c r="U88" s="9" t="s">
        <v>735</v>
      </c>
      <c r="V88" s="9" t="s">
        <v>736</v>
      </c>
      <c r="W88" s="9">
        <v>1</v>
      </c>
      <c r="X88" s="9" t="s">
        <v>736</v>
      </c>
      <c r="Y88" s="9" t="s">
        <v>736</v>
      </c>
      <c r="Z88" s="9" t="s">
        <v>298</v>
      </c>
      <c r="AA88" s="9">
        <v>0</v>
      </c>
      <c r="AB88" s="9" t="s">
        <v>290</v>
      </c>
      <c r="AC88" s="9" t="s">
        <v>3317</v>
      </c>
      <c r="AD88" s="9" t="s">
        <v>3318</v>
      </c>
      <c r="AE88" s="9" t="s">
        <v>1056</v>
      </c>
      <c r="AF88" s="9" t="s">
        <v>3319</v>
      </c>
      <c r="AG88" s="9" t="s">
        <v>3319</v>
      </c>
      <c r="AH88" s="9"/>
      <c r="AI88" s="9"/>
      <c r="AK88" s="3" t="s">
        <v>4505</v>
      </c>
      <c r="AP88" s="3">
        <v>6</v>
      </c>
      <c r="AR88" t="s">
        <v>3319</v>
      </c>
      <c r="AS88" t="s">
        <v>3319</v>
      </c>
      <c r="AT88" t="s">
        <v>3319</v>
      </c>
      <c r="AU88" s="300"/>
      <c r="AV88" t="s">
        <v>298</v>
      </c>
      <c r="AW88" t="s">
        <v>4505</v>
      </c>
      <c r="AZ88" s="9" t="s">
        <v>5255</v>
      </c>
      <c r="BA88" s="9" t="s">
        <v>5256</v>
      </c>
      <c r="BB88" s="9" t="s">
        <v>736</v>
      </c>
    </row>
    <row r="89" spans="1:54" ht="15" customHeight="1" x14ac:dyDescent="0.25">
      <c r="A89" s="9" t="s">
        <v>2612</v>
      </c>
      <c r="B89" s="9" t="s">
        <v>2610</v>
      </c>
      <c r="C89" s="9" t="s">
        <v>2611</v>
      </c>
      <c r="D89" s="9" t="s">
        <v>3906</v>
      </c>
      <c r="E89" s="9">
        <v>0</v>
      </c>
      <c r="F89" s="9" t="s">
        <v>557</v>
      </c>
      <c r="G89" s="9">
        <v>0</v>
      </c>
      <c r="H89" s="9" t="s">
        <v>2613</v>
      </c>
      <c r="I89" s="9">
        <v>0</v>
      </c>
      <c r="J89" s="9" t="s">
        <v>3599</v>
      </c>
      <c r="K89" s="9" t="s">
        <v>2518</v>
      </c>
      <c r="L89" s="9" t="s">
        <v>2614</v>
      </c>
      <c r="M89" s="9" t="s">
        <v>3906</v>
      </c>
      <c r="N89" s="9">
        <v>0</v>
      </c>
      <c r="O89" s="9">
        <v>0</v>
      </c>
      <c r="P89" s="15" t="s">
        <v>3384</v>
      </c>
      <c r="Q89" s="9" t="s">
        <v>1301</v>
      </c>
      <c r="R89" s="9" t="s">
        <v>1301</v>
      </c>
      <c r="S89" s="9" t="s">
        <v>1301</v>
      </c>
      <c r="T89" s="9" t="s">
        <v>736</v>
      </c>
      <c r="U89" s="9" t="s">
        <v>736</v>
      </c>
      <c r="V89" s="9" t="s">
        <v>735</v>
      </c>
      <c r="W89" s="9">
        <v>1</v>
      </c>
      <c r="X89" s="9" t="s">
        <v>736</v>
      </c>
      <c r="Y89" s="9" t="s">
        <v>736</v>
      </c>
      <c r="AA89" s="9">
        <v>0</v>
      </c>
      <c r="AB89" s="9">
        <v>0</v>
      </c>
      <c r="AC89" s="9" t="s">
        <v>2396</v>
      </c>
      <c r="AD89" s="9" t="s">
        <v>114</v>
      </c>
      <c r="AE89" s="9" t="s">
        <v>961</v>
      </c>
      <c r="AF89" s="9" t="s">
        <v>3319</v>
      </c>
      <c r="AG89" s="9" t="s">
        <v>3319</v>
      </c>
      <c r="AH89" s="9" t="s">
        <v>3270</v>
      </c>
      <c r="AI89" s="9">
        <v>3.25</v>
      </c>
      <c r="AJ89" s="9" t="str">
        <f>A89</f>
        <v>PRSCRED</v>
      </c>
      <c r="AK89" s="3" t="s">
        <v>4505</v>
      </c>
      <c r="AP89" s="9"/>
      <c r="AQ89" s="9" t="s">
        <v>4398</v>
      </c>
      <c r="AR89" t="s">
        <v>3319</v>
      </c>
      <c r="AS89" t="s">
        <v>3319</v>
      </c>
      <c r="AT89" t="s">
        <v>3319</v>
      </c>
      <c r="AW89" t="s">
        <v>4505</v>
      </c>
      <c r="AX89" s="9" t="s">
        <v>736</v>
      </c>
      <c r="BB89" s="9" t="s">
        <v>736</v>
      </c>
    </row>
    <row r="90" spans="1:54" ht="15" customHeight="1" x14ac:dyDescent="0.25">
      <c r="A90" s="9" t="s">
        <v>128</v>
      </c>
      <c r="B90" s="9" t="s">
        <v>1</v>
      </c>
      <c r="C90" s="9" t="s">
        <v>116</v>
      </c>
      <c r="D90" s="9" t="s">
        <v>835</v>
      </c>
      <c r="E90" s="9">
        <v>0</v>
      </c>
      <c r="F90" s="9" t="s">
        <v>557</v>
      </c>
      <c r="G90" s="9">
        <v>0</v>
      </c>
      <c r="H90" s="9" t="s">
        <v>117</v>
      </c>
      <c r="I90" s="9" t="s">
        <v>117</v>
      </c>
      <c r="J90" s="9" t="s">
        <v>107</v>
      </c>
      <c r="K90" s="9" t="s">
        <v>536</v>
      </c>
      <c r="L90" s="9" t="s">
        <v>537</v>
      </c>
      <c r="M90" s="9" t="s">
        <v>538</v>
      </c>
      <c r="N90" s="9" t="s">
        <v>539</v>
      </c>
      <c r="O90" s="9" t="s">
        <v>540</v>
      </c>
      <c r="P90" s="9" t="s">
        <v>737</v>
      </c>
      <c r="Q90" s="9" t="s">
        <v>1301</v>
      </c>
      <c r="R90" s="9" t="s">
        <v>2396</v>
      </c>
      <c r="S90" s="9" t="s">
        <v>2396</v>
      </c>
      <c r="T90" s="9" t="s">
        <v>736</v>
      </c>
      <c r="U90" s="9" t="s">
        <v>736</v>
      </c>
      <c r="V90" s="9" t="s">
        <v>735</v>
      </c>
      <c r="W90" s="9">
        <v>1</v>
      </c>
      <c r="X90" s="9" t="s">
        <v>736</v>
      </c>
      <c r="Y90" s="9" t="s">
        <v>736</v>
      </c>
      <c r="AA90" s="9">
        <v>0</v>
      </c>
      <c r="AB90" s="9">
        <v>0</v>
      </c>
      <c r="AC90" s="9" t="s">
        <v>2396</v>
      </c>
      <c r="AD90" s="9" t="s">
        <v>114</v>
      </c>
      <c r="AE90" s="9" t="s">
        <v>2396</v>
      </c>
      <c r="AF90" s="9" t="s">
        <v>3319</v>
      </c>
      <c r="AG90" s="9" t="s">
        <v>3319</v>
      </c>
      <c r="AH90" s="9"/>
      <c r="AI90" s="9"/>
      <c r="AJ90" s="9" t="s">
        <v>128</v>
      </c>
      <c r="AK90" s="3" t="s">
        <v>4505</v>
      </c>
      <c r="AP90" s="9"/>
      <c r="AR90" t="s">
        <v>3319</v>
      </c>
      <c r="AS90" t="s">
        <v>3319</v>
      </c>
      <c r="AT90" t="s">
        <v>3319</v>
      </c>
      <c r="AW90" t="s">
        <v>4505</v>
      </c>
      <c r="BB90" s="9" t="s">
        <v>736</v>
      </c>
    </row>
    <row r="91" spans="1:54" ht="15" customHeight="1" x14ac:dyDescent="0.25">
      <c r="A91" s="9" t="s">
        <v>3549</v>
      </c>
      <c r="B91" s="9" t="s">
        <v>1</v>
      </c>
      <c r="C91" s="9" t="s">
        <v>116</v>
      </c>
      <c r="D91" s="9" t="s">
        <v>835</v>
      </c>
      <c r="E91" s="9">
        <v>5</v>
      </c>
      <c r="F91" s="9" t="s">
        <v>198</v>
      </c>
      <c r="G91" s="9">
        <v>0</v>
      </c>
      <c r="H91" s="9" t="s">
        <v>117</v>
      </c>
      <c r="I91" s="9" t="s">
        <v>117</v>
      </c>
      <c r="J91" s="9" t="s">
        <v>107</v>
      </c>
      <c r="K91" s="9" t="s">
        <v>536</v>
      </c>
      <c r="L91" s="9" t="s">
        <v>537</v>
      </c>
      <c r="M91" s="9" t="s">
        <v>538</v>
      </c>
      <c r="N91" s="9" t="s">
        <v>539</v>
      </c>
      <c r="O91" s="9" t="s">
        <v>540</v>
      </c>
      <c r="P91" s="9" t="s">
        <v>737</v>
      </c>
      <c r="Q91" s="9" t="s">
        <v>1301</v>
      </c>
      <c r="R91" s="9" t="s">
        <v>2396</v>
      </c>
      <c r="S91" s="9" t="s">
        <v>2396</v>
      </c>
      <c r="T91" s="9" t="s">
        <v>736</v>
      </c>
      <c r="U91" s="9" t="s">
        <v>736</v>
      </c>
      <c r="V91" s="9" t="s">
        <v>735</v>
      </c>
      <c r="W91" s="9">
        <v>1</v>
      </c>
      <c r="X91" s="9" t="s">
        <v>736</v>
      </c>
      <c r="Y91" s="9" t="s">
        <v>736</v>
      </c>
      <c r="AA91" s="9">
        <v>0</v>
      </c>
      <c r="AB91" s="9">
        <v>0</v>
      </c>
      <c r="AC91" s="9" t="s">
        <v>2396</v>
      </c>
      <c r="AD91" s="9" t="s">
        <v>114</v>
      </c>
      <c r="AE91" s="9" t="s">
        <v>2396</v>
      </c>
      <c r="AF91" s="9" t="s">
        <v>3319</v>
      </c>
      <c r="AG91" s="9" t="s">
        <v>3319</v>
      </c>
      <c r="AH91" s="9"/>
      <c r="AI91" s="9"/>
      <c r="AJ91" s="9" t="s">
        <v>128</v>
      </c>
      <c r="AK91" s="3" t="s">
        <v>4505</v>
      </c>
      <c r="AP91" s="9"/>
      <c r="AR91" t="s">
        <v>3319</v>
      </c>
      <c r="AS91" t="s">
        <v>3319</v>
      </c>
      <c r="AT91" t="s">
        <v>3319</v>
      </c>
      <c r="AW91" t="s">
        <v>4505</v>
      </c>
      <c r="BB91" s="9" t="s">
        <v>736</v>
      </c>
    </row>
    <row r="92" spans="1:54" ht="15" customHeight="1" x14ac:dyDescent="0.25">
      <c r="A92" s="9" t="s">
        <v>269</v>
      </c>
      <c r="B92" s="9" t="s">
        <v>2417</v>
      </c>
      <c r="C92" s="9" t="s">
        <v>2417</v>
      </c>
      <c r="D92" s="9" t="s">
        <v>2457</v>
      </c>
      <c r="E92" s="9">
        <v>29.99</v>
      </c>
      <c r="F92" s="9" t="s">
        <v>557</v>
      </c>
      <c r="G92" s="9">
        <v>90</v>
      </c>
      <c r="H92" s="9" t="s">
        <v>3338</v>
      </c>
      <c r="I92" s="9" t="s">
        <v>742</v>
      </c>
      <c r="J92" s="9" t="s">
        <v>3338</v>
      </c>
      <c r="K92" s="9" t="s">
        <v>110</v>
      </c>
      <c r="L92" s="9" t="s">
        <v>108</v>
      </c>
      <c r="M92" s="9" t="s">
        <v>193</v>
      </c>
      <c r="N92" s="9" t="s">
        <v>108</v>
      </c>
      <c r="O92" s="9" t="s">
        <v>193</v>
      </c>
      <c r="P92" s="9" t="s">
        <v>737</v>
      </c>
      <c r="Q92" s="9" t="s">
        <v>737</v>
      </c>
      <c r="R92" s="9" t="s">
        <v>3362</v>
      </c>
      <c r="S92" s="9" t="s">
        <v>3362</v>
      </c>
      <c r="T92" s="9" t="s">
        <v>736</v>
      </c>
      <c r="U92" s="9" t="s">
        <v>735</v>
      </c>
      <c r="V92" s="9" t="s">
        <v>736</v>
      </c>
      <c r="W92" s="9">
        <v>1</v>
      </c>
      <c r="X92" s="9" t="s">
        <v>736</v>
      </c>
      <c r="Y92" s="9" t="s">
        <v>736</v>
      </c>
      <c r="Z92" s="9" t="s">
        <v>269</v>
      </c>
      <c r="AA92" s="9">
        <v>0</v>
      </c>
      <c r="AB92" s="9" t="s">
        <v>3021</v>
      </c>
      <c r="AC92" s="9" t="s">
        <v>3317</v>
      </c>
      <c r="AD92" s="9" t="s">
        <v>3318</v>
      </c>
      <c r="AE92" s="9" t="s">
        <v>1056</v>
      </c>
      <c r="AF92" s="9" t="s">
        <v>3319</v>
      </c>
      <c r="AG92" s="9" t="s">
        <v>3319</v>
      </c>
      <c r="AH92" s="9"/>
      <c r="AI92" s="9"/>
      <c r="AK92" s="3" t="s">
        <v>4505</v>
      </c>
      <c r="AP92" s="3" t="s">
        <v>5230</v>
      </c>
      <c r="AR92" t="s">
        <v>3319</v>
      </c>
      <c r="AS92" t="s">
        <v>3319</v>
      </c>
      <c r="AT92" t="s">
        <v>3319</v>
      </c>
      <c r="AU92" s="300"/>
      <c r="AV92" t="s">
        <v>269</v>
      </c>
      <c r="AW92" t="s">
        <v>4505</v>
      </c>
      <c r="AZ92" s="9" t="s">
        <v>5255</v>
      </c>
      <c r="BA92" s="9" t="s">
        <v>5256</v>
      </c>
      <c r="BB92" s="9" t="s">
        <v>736</v>
      </c>
    </row>
    <row r="93" spans="1:54" ht="15" customHeight="1" x14ac:dyDescent="0.25">
      <c r="A93" s="9" t="s">
        <v>267</v>
      </c>
      <c r="B93" s="9" t="s">
        <v>2416</v>
      </c>
      <c r="C93" s="9" t="s">
        <v>2416</v>
      </c>
      <c r="D93" s="9" t="s">
        <v>2456</v>
      </c>
      <c r="E93" s="9">
        <v>24.99</v>
      </c>
      <c r="F93" s="9" t="s">
        <v>557</v>
      </c>
      <c r="G93" s="9">
        <v>90</v>
      </c>
      <c r="H93" s="9" t="s">
        <v>3338</v>
      </c>
      <c r="I93" s="9" t="s">
        <v>742</v>
      </c>
      <c r="J93" s="9" t="s">
        <v>3338</v>
      </c>
      <c r="K93" s="9" t="s">
        <v>110</v>
      </c>
      <c r="L93" s="9" t="s">
        <v>108</v>
      </c>
      <c r="M93" s="9" t="s">
        <v>193</v>
      </c>
      <c r="N93" s="9" t="s">
        <v>108</v>
      </c>
      <c r="O93" s="9" t="s">
        <v>193</v>
      </c>
      <c r="P93" s="9" t="s">
        <v>737</v>
      </c>
      <c r="Q93" s="9" t="s">
        <v>737</v>
      </c>
      <c r="R93" s="9" t="s">
        <v>3362</v>
      </c>
      <c r="S93" s="9" t="s">
        <v>3362</v>
      </c>
      <c r="T93" s="9" t="s">
        <v>736</v>
      </c>
      <c r="U93" s="9" t="s">
        <v>735</v>
      </c>
      <c r="V93" s="9" t="s">
        <v>736</v>
      </c>
      <c r="W93" s="9">
        <v>1</v>
      </c>
      <c r="X93" s="9" t="s">
        <v>736</v>
      </c>
      <c r="Y93" s="9" t="s">
        <v>736</v>
      </c>
      <c r="Z93" s="9" t="s">
        <v>267</v>
      </c>
      <c r="AA93" s="9">
        <v>0</v>
      </c>
      <c r="AB93" s="9" t="s">
        <v>3021</v>
      </c>
      <c r="AC93" s="9" t="s">
        <v>3317</v>
      </c>
      <c r="AD93" s="9" t="s">
        <v>3318</v>
      </c>
      <c r="AE93" s="9" t="s">
        <v>1056</v>
      </c>
      <c r="AF93" s="9" t="s">
        <v>3319</v>
      </c>
      <c r="AG93" s="9" t="s">
        <v>3319</v>
      </c>
      <c r="AH93" s="9"/>
      <c r="AI93" s="9"/>
      <c r="AK93" s="3" t="s">
        <v>4505</v>
      </c>
      <c r="AP93" s="3" t="s">
        <v>5230</v>
      </c>
      <c r="AR93" t="s">
        <v>3319</v>
      </c>
      <c r="AS93" t="s">
        <v>3319</v>
      </c>
      <c r="AT93" t="s">
        <v>3319</v>
      </c>
      <c r="AU93" s="300"/>
      <c r="AV93" t="s">
        <v>267</v>
      </c>
      <c r="AW93" t="s">
        <v>4505</v>
      </c>
      <c r="AZ93" s="9" t="s">
        <v>5255</v>
      </c>
      <c r="BA93" s="9" t="s">
        <v>5256</v>
      </c>
      <c r="BB93" s="9" t="s">
        <v>736</v>
      </c>
    </row>
    <row r="94" spans="1:54" ht="15" customHeight="1" x14ac:dyDescent="0.25">
      <c r="A94" s="9" t="s">
        <v>265</v>
      </c>
      <c r="B94" s="9" t="s">
        <v>2437</v>
      </c>
      <c r="C94" s="9" t="s">
        <v>2437</v>
      </c>
      <c r="D94" s="9" t="s">
        <v>2470</v>
      </c>
      <c r="E94" s="9">
        <v>44.99</v>
      </c>
      <c r="F94" s="9" t="s">
        <v>557</v>
      </c>
      <c r="G94" s="9">
        <v>150</v>
      </c>
      <c r="H94" s="9" t="s">
        <v>3338</v>
      </c>
      <c r="I94" s="9" t="s">
        <v>742</v>
      </c>
      <c r="J94" s="9" t="s">
        <v>3338</v>
      </c>
      <c r="K94" s="9" t="s">
        <v>110</v>
      </c>
      <c r="L94" s="9" t="s">
        <v>111</v>
      </c>
      <c r="M94" s="9" t="s">
        <v>195</v>
      </c>
      <c r="N94" s="9" t="s">
        <v>111</v>
      </c>
      <c r="O94" s="9" t="s">
        <v>195</v>
      </c>
      <c r="P94" s="9" t="s">
        <v>737</v>
      </c>
      <c r="Q94" s="9" t="s">
        <v>737</v>
      </c>
      <c r="R94" s="9" t="s">
        <v>3362</v>
      </c>
      <c r="S94" s="9" t="s">
        <v>3362</v>
      </c>
      <c r="T94" s="9" t="s">
        <v>736</v>
      </c>
      <c r="U94" s="9" t="s">
        <v>735</v>
      </c>
      <c r="V94" s="9" t="s">
        <v>736</v>
      </c>
      <c r="W94" s="9">
        <v>1</v>
      </c>
      <c r="X94" s="9" t="s">
        <v>736</v>
      </c>
      <c r="Y94" s="9" t="s">
        <v>736</v>
      </c>
      <c r="Z94" s="9" t="s">
        <v>265</v>
      </c>
      <c r="AA94" s="9">
        <v>0</v>
      </c>
      <c r="AB94" s="9" t="s">
        <v>3021</v>
      </c>
      <c r="AC94" s="9" t="s">
        <v>3317</v>
      </c>
      <c r="AD94" s="9" t="s">
        <v>3318</v>
      </c>
      <c r="AE94" s="9" t="s">
        <v>1056</v>
      </c>
      <c r="AF94" s="9" t="s">
        <v>3319</v>
      </c>
      <c r="AG94" s="9" t="s">
        <v>3319</v>
      </c>
      <c r="AH94" s="9"/>
      <c r="AI94" s="9"/>
      <c r="AK94" s="3" t="s">
        <v>4505</v>
      </c>
      <c r="AP94" s="3" t="s">
        <v>5230</v>
      </c>
      <c r="AR94" t="s">
        <v>3319</v>
      </c>
      <c r="AS94" t="s">
        <v>3319</v>
      </c>
      <c r="AT94" t="s">
        <v>3319</v>
      </c>
      <c r="AU94" s="300"/>
      <c r="AV94" t="s">
        <v>265</v>
      </c>
      <c r="AW94" t="s">
        <v>4505</v>
      </c>
      <c r="AZ94" s="9" t="s">
        <v>5255</v>
      </c>
      <c r="BA94" s="9" t="s">
        <v>5256</v>
      </c>
      <c r="BB94" s="9" t="s">
        <v>736</v>
      </c>
    </row>
    <row r="95" spans="1:54" ht="15" customHeight="1" x14ac:dyDescent="0.25">
      <c r="A95" s="9" t="s">
        <v>256</v>
      </c>
      <c r="B95" s="9" t="s">
        <v>2427</v>
      </c>
      <c r="C95" s="9" t="s">
        <v>2427</v>
      </c>
      <c r="D95" s="9" t="s">
        <v>2463</v>
      </c>
      <c r="E95" s="9">
        <v>34.99</v>
      </c>
      <c r="F95" s="9" t="s">
        <v>557</v>
      </c>
      <c r="G95" s="9">
        <v>90</v>
      </c>
      <c r="H95" s="9" t="s">
        <v>3338</v>
      </c>
      <c r="I95" s="9" t="s">
        <v>742</v>
      </c>
      <c r="J95" s="9" t="s">
        <v>3338</v>
      </c>
      <c r="K95" s="9" t="s">
        <v>110</v>
      </c>
      <c r="L95" s="9" t="s">
        <v>109</v>
      </c>
      <c r="M95" s="9" t="s">
        <v>194</v>
      </c>
      <c r="N95" s="9" t="s">
        <v>109</v>
      </c>
      <c r="O95" s="9" t="s">
        <v>194</v>
      </c>
      <c r="P95" s="9" t="s">
        <v>737</v>
      </c>
      <c r="Q95" s="9" t="s">
        <v>737</v>
      </c>
      <c r="R95" s="9" t="s">
        <v>3362</v>
      </c>
      <c r="S95" s="9" t="s">
        <v>3362</v>
      </c>
      <c r="T95" s="9" t="s">
        <v>736</v>
      </c>
      <c r="U95" s="9" t="s">
        <v>735</v>
      </c>
      <c r="V95" s="9" t="s">
        <v>736</v>
      </c>
      <c r="W95" s="9">
        <v>1</v>
      </c>
      <c r="X95" s="9" t="s">
        <v>736</v>
      </c>
      <c r="Y95" s="9" t="s">
        <v>736</v>
      </c>
      <c r="Z95" s="9" t="s">
        <v>256</v>
      </c>
      <c r="AA95" s="9">
        <v>0</v>
      </c>
      <c r="AB95" s="9" t="s">
        <v>3021</v>
      </c>
      <c r="AC95" s="9" t="s">
        <v>3317</v>
      </c>
      <c r="AD95" s="9" t="s">
        <v>3318</v>
      </c>
      <c r="AE95" s="9" t="s">
        <v>1056</v>
      </c>
      <c r="AF95" s="9" t="s">
        <v>3319</v>
      </c>
      <c r="AG95" s="9" t="s">
        <v>3319</v>
      </c>
      <c r="AH95" s="9"/>
      <c r="AI95" s="9"/>
      <c r="AK95" s="3" t="s">
        <v>4505</v>
      </c>
      <c r="AP95" s="3" t="s">
        <v>5230</v>
      </c>
      <c r="AR95" t="s">
        <v>3319</v>
      </c>
      <c r="AS95" t="s">
        <v>3319</v>
      </c>
      <c r="AT95" t="s">
        <v>3319</v>
      </c>
      <c r="AU95" s="300"/>
      <c r="AV95" t="s">
        <v>256</v>
      </c>
      <c r="AW95" t="s">
        <v>4505</v>
      </c>
      <c r="AZ95" s="9" t="s">
        <v>5255</v>
      </c>
      <c r="BA95" s="9" t="s">
        <v>5256</v>
      </c>
      <c r="BB95" s="9" t="s">
        <v>736</v>
      </c>
    </row>
    <row r="96" spans="1:54" ht="15" customHeight="1" x14ac:dyDescent="0.25">
      <c r="A96" s="9" t="s">
        <v>237</v>
      </c>
      <c r="B96" s="9" t="s">
        <v>2419</v>
      </c>
      <c r="C96" s="9" t="s">
        <v>2419</v>
      </c>
      <c r="D96" s="9" t="s">
        <v>2459</v>
      </c>
      <c r="E96" s="9">
        <v>34.99</v>
      </c>
      <c r="F96" s="9" t="s">
        <v>557</v>
      </c>
      <c r="G96" s="9">
        <v>90</v>
      </c>
      <c r="H96" s="9" t="s">
        <v>3339</v>
      </c>
      <c r="I96" s="9" t="s">
        <v>742</v>
      </c>
      <c r="J96" s="9" t="s">
        <v>3339</v>
      </c>
      <c r="K96" s="9" t="s">
        <v>110</v>
      </c>
      <c r="L96" s="9" t="s">
        <v>108</v>
      </c>
      <c r="M96" s="9" t="s">
        <v>193</v>
      </c>
      <c r="N96" s="9" t="s">
        <v>108</v>
      </c>
      <c r="O96" s="9" t="s">
        <v>193</v>
      </c>
      <c r="P96" s="9" t="s">
        <v>737</v>
      </c>
      <c r="Q96" s="9" t="s">
        <v>737</v>
      </c>
      <c r="R96" s="9" t="s">
        <v>3362</v>
      </c>
      <c r="S96" s="9" t="s">
        <v>3362</v>
      </c>
      <c r="T96" s="9" t="s">
        <v>736</v>
      </c>
      <c r="U96" s="9" t="s">
        <v>735</v>
      </c>
      <c r="V96" s="9" t="s">
        <v>736</v>
      </c>
      <c r="W96" s="9">
        <v>1</v>
      </c>
      <c r="X96" s="9" t="s">
        <v>736</v>
      </c>
      <c r="Y96" s="9" t="s">
        <v>736</v>
      </c>
      <c r="Z96" s="9" t="s">
        <v>237</v>
      </c>
      <c r="AA96" s="9">
        <v>0</v>
      </c>
      <c r="AB96" s="9" t="s">
        <v>899</v>
      </c>
      <c r="AC96" s="9" t="s">
        <v>3317</v>
      </c>
      <c r="AD96" s="9" t="s">
        <v>3318</v>
      </c>
      <c r="AE96" s="9" t="s">
        <v>1056</v>
      </c>
      <c r="AF96" s="9" t="s">
        <v>3319</v>
      </c>
      <c r="AG96" s="9" t="s">
        <v>3319</v>
      </c>
      <c r="AH96" s="9"/>
      <c r="AI96" s="9"/>
      <c r="AK96" s="3" t="s">
        <v>4505</v>
      </c>
      <c r="AP96" s="3" t="s">
        <v>5230</v>
      </c>
      <c r="AR96" t="s">
        <v>3319</v>
      </c>
      <c r="AS96" t="s">
        <v>3319</v>
      </c>
      <c r="AT96" t="s">
        <v>3319</v>
      </c>
      <c r="AU96" s="300"/>
      <c r="AV96" t="s">
        <v>237</v>
      </c>
      <c r="AW96" t="s">
        <v>4505</v>
      </c>
      <c r="AZ96" s="9" t="s">
        <v>5255</v>
      </c>
      <c r="BA96" s="9" t="s">
        <v>5256</v>
      </c>
      <c r="BB96" s="9" t="s">
        <v>736</v>
      </c>
    </row>
    <row r="97" spans="1:54" ht="15" customHeight="1" x14ac:dyDescent="0.25">
      <c r="A97" s="9" t="s">
        <v>236</v>
      </c>
      <c r="B97" s="9" t="s">
        <v>2418</v>
      </c>
      <c r="C97" s="9" t="s">
        <v>2418</v>
      </c>
      <c r="D97" s="9" t="s">
        <v>2458</v>
      </c>
      <c r="E97" s="9">
        <v>29.99</v>
      </c>
      <c r="F97" s="9" t="s">
        <v>557</v>
      </c>
      <c r="G97" s="9">
        <v>90</v>
      </c>
      <c r="H97" s="9" t="s">
        <v>3338</v>
      </c>
      <c r="I97" s="9" t="s">
        <v>742</v>
      </c>
      <c r="J97" s="9" t="s">
        <v>3338</v>
      </c>
      <c r="K97" s="9" t="s">
        <v>110</v>
      </c>
      <c r="L97" s="9" t="s">
        <v>108</v>
      </c>
      <c r="M97" s="9" t="s">
        <v>193</v>
      </c>
      <c r="N97" s="9" t="s">
        <v>108</v>
      </c>
      <c r="O97" s="9" t="s">
        <v>193</v>
      </c>
      <c r="P97" s="9" t="s">
        <v>737</v>
      </c>
      <c r="Q97" s="9" t="s">
        <v>737</v>
      </c>
      <c r="R97" s="9" t="s">
        <v>3362</v>
      </c>
      <c r="S97" s="9" t="s">
        <v>3362</v>
      </c>
      <c r="T97" s="9" t="s">
        <v>736</v>
      </c>
      <c r="U97" s="9" t="s">
        <v>735</v>
      </c>
      <c r="V97" s="9" t="s">
        <v>736</v>
      </c>
      <c r="W97" s="9">
        <v>1</v>
      </c>
      <c r="X97" s="9" t="s">
        <v>736</v>
      </c>
      <c r="Y97" s="9" t="s">
        <v>736</v>
      </c>
      <c r="Z97" s="9" t="s">
        <v>236</v>
      </c>
      <c r="AA97" s="9">
        <v>0</v>
      </c>
      <c r="AB97" s="9" t="s">
        <v>899</v>
      </c>
      <c r="AC97" s="9" t="s">
        <v>3317</v>
      </c>
      <c r="AD97" s="9" t="s">
        <v>3318</v>
      </c>
      <c r="AE97" s="9" t="s">
        <v>1056</v>
      </c>
      <c r="AF97" s="9" t="s">
        <v>3319</v>
      </c>
      <c r="AG97" s="9" t="s">
        <v>3319</v>
      </c>
      <c r="AH97" s="9"/>
      <c r="AI97" s="9"/>
      <c r="AK97" s="3" t="s">
        <v>4505</v>
      </c>
      <c r="AP97" s="3" t="s">
        <v>5230</v>
      </c>
      <c r="AR97" t="s">
        <v>3319</v>
      </c>
      <c r="AS97" t="s">
        <v>3319</v>
      </c>
      <c r="AT97" t="s">
        <v>3319</v>
      </c>
      <c r="AU97" s="300"/>
      <c r="AV97" t="s">
        <v>236</v>
      </c>
      <c r="AW97" t="s">
        <v>4505</v>
      </c>
      <c r="AZ97" s="9" t="s">
        <v>5255</v>
      </c>
      <c r="BA97" s="9" t="s">
        <v>5256</v>
      </c>
      <c r="BB97" s="9" t="s">
        <v>736</v>
      </c>
    </row>
    <row r="98" spans="1:54" ht="15" customHeight="1" x14ac:dyDescent="0.25">
      <c r="A98" s="9" t="s">
        <v>241</v>
      </c>
      <c r="B98" s="9" t="s">
        <v>2410</v>
      </c>
      <c r="C98" s="9" t="s">
        <v>2410</v>
      </c>
      <c r="D98" s="9" t="s">
        <v>2450</v>
      </c>
      <c r="E98" s="9">
        <v>29.99</v>
      </c>
      <c r="F98" s="9" t="s">
        <v>557</v>
      </c>
      <c r="G98" s="9">
        <v>150</v>
      </c>
      <c r="H98" s="9" t="s">
        <v>3339</v>
      </c>
      <c r="I98" s="9" t="s">
        <v>742</v>
      </c>
      <c r="J98" s="9" t="s">
        <v>3339</v>
      </c>
      <c r="K98" s="9" t="s">
        <v>110</v>
      </c>
      <c r="L98" s="9" t="s">
        <v>108</v>
      </c>
      <c r="M98" s="9" t="s">
        <v>193</v>
      </c>
      <c r="N98" s="9" t="s">
        <v>108</v>
      </c>
      <c r="O98" s="9" t="s">
        <v>193</v>
      </c>
      <c r="P98" s="9" t="s">
        <v>737</v>
      </c>
      <c r="Q98" s="9" t="s">
        <v>737</v>
      </c>
      <c r="R98" s="9" t="s">
        <v>3362</v>
      </c>
      <c r="S98" s="9" t="s">
        <v>3362</v>
      </c>
      <c r="T98" s="9" t="s">
        <v>736</v>
      </c>
      <c r="U98" s="9" t="s">
        <v>735</v>
      </c>
      <c r="V98" s="9" t="s">
        <v>736</v>
      </c>
      <c r="W98" s="9">
        <v>1</v>
      </c>
      <c r="X98" s="9" t="s">
        <v>736</v>
      </c>
      <c r="Y98" s="9" t="s">
        <v>736</v>
      </c>
      <c r="Z98" s="9" t="s">
        <v>241</v>
      </c>
      <c r="AA98" s="9">
        <v>0</v>
      </c>
      <c r="AB98" s="9" t="s">
        <v>2991</v>
      </c>
      <c r="AC98" s="9" t="s">
        <v>3317</v>
      </c>
      <c r="AD98" s="9" t="s">
        <v>3318</v>
      </c>
      <c r="AE98" s="9" t="s">
        <v>1056</v>
      </c>
      <c r="AF98" s="9" t="s">
        <v>3319</v>
      </c>
      <c r="AG98" s="9" t="s">
        <v>3319</v>
      </c>
      <c r="AH98" s="9"/>
      <c r="AI98" s="9"/>
      <c r="AK98" s="3" t="s">
        <v>4505</v>
      </c>
      <c r="AP98" s="334" t="s">
        <v>5231</v>
      </c>
      <c r="AR98" t="s">
        <v>3319</v>
      </c>
      <c r="AS98" t="s">
        <v>3319</v>
      </c>
      <c r="AT98" t="s">
        <v>3319</v>
      </c>
      <c r="AU98" s="300"/>
      <c r="AV98" t="s">
        <v>241</v>
      </c>
      <c r="AW98" t="s">
        <v>4505</v>
      </c>
      <c r="AZ98" s="9" t="s">
        <v>5255</v>
      </c>
      <c r="BA98" s="9" t="s">
        <v>5271</v>
      </c>
      <c r="BB98" s="9" t="s">
        <v>736</v>
      </c>
    </row>
    <row r="99" spans="1:54" ht="15" customHeight="1" x14ac:dyDescent="0.25">
      <c r="A99" s="9" t="s">
        <v>245</v>
      </c>
      <c r="B99" s="9" t="s">
        <v>2411</v>
      </c>
      <c r="C99" s="9" t="s">
        <v>2411</v>
      </c>
      <c r="D99" s="9" t="s">
        <v>2451</v>
      </c>
      <c r="E99" s="9">
        <v>34.99</v>
      </c>
      <c r="F99" s="9" t="s">
        <v>557</v>
      </c>
      <c r="G99" s="9">
        <v>150</v>
      </c>
      <c r="H99" s="9" t="s">
        <v>3339</v>
      </c>
      <c r="I99" s="9" t="s">
        <v>742</v>
      </c>
      <c r="J99" s="9" t="s">
        <v>3339</v>
      </c>
      <c r="K99" s="9" t="s">
        <v>110</v>
      </c>
      <c r="L99" s="9" t="s">
        <v>108</v>
      </c>
      <c r="M99" s="9" t="s">
        <v>193</v>
      </c>
      <c r="N99" s="9" t="s">
        <v>108</v>
      </c>
      <c r="O99" s="9" t="s">
        <v>193</v>
      </c>
      <c r="P99" s="9" t="s">
        <v>737</v>
      </c>
      <c r="Q99" s="9" t="s">
        <v>737</v>
      </c>
      <c r="R99" s="9" t="s">
        <v>3362</v>
      </c>
      <c r="S99" s="9" t="s">
        <v>3362</v>
      </c>
      <c r="T99" s="9" t="s">
        <v>736</v>
      </c>
      <c r="U99" s="9" t="s">
        <v>735</v>
      </c>
      <c r="V99" s="9" t="s">
        <v>736</v>
      </c>
      <c r="W99" s="9">
        <v>1</v>
      </c>
      <c r="X99" s="9" t="s">
        <v>736</v>
      </c>
      <c r="Y99" s="9" t="s">
        <v>736</v>
      </c>
      <c r="Z99" s="9" t="s">
        <v>245</v>
      </c>
      <c r="AA99" s="9">
        <v>0</v>
      </c>
      <c r="AB99" s="9" t="s">
        <v>2991</v>
      </c>
      <c r="AC99" s="9" t="s">
        <v>3317</v>
      </c>
      <c r="AD99" s="9" t="s">
        <v>3318</v>
      </c>
      <c r="AE99" s="9" t="s">
        <v>1056</v>
      </c>
      <c r="AF99" s="9" t="s">
        <v>3319</v>
      </c>
      <c r="AG99" s="9" t="s">
        <v>3319</v>
      </c>
      <c r="AH99" s="9"/>
      <c r="AI99" s="9"/>
      <c r="AK99" s="3" t="s">
        <v>4505</v>
      </c>
      <c r="AP99" s="334" t="s">
        <v>5232</v>
      </c>
      <c r="AR99" t="s">
        <v>3319</v>
      </c>
      <c r="AS99" t="s">
        <v>3319</v>
      </c>
      <c r="AT99" t="s">
        <v>3319</v>
      </c>
      <c r="AU99" s="300"/>
      <c r="AV99" t="s">
        <v>245</v>
      </c>
      <c r="AW99" t="s">
        <v>4505</v>
      </c>
      <c r="AZ99" s="9" t="s">
        <v>5255</v>
      </c>
      <c r="BA99" s="9" t="s">
        <v>5271</v>
      </c>
      <c r="BB99" s="9" t="s">
        <v>736</v>
      </c>
    </row>
    <row r="100" spans="1:54" ht="15" customHeight="1" x14ac:dyDescent="0.25">
      <c r="A100" s="9" t="s">
        <v>3533</v>
      </c>
      <c r="B100" s="9" t="s">
        <v>2433</v>
      </c>
      <c r="C100" s="9" t="s">
        <v>2433</v>
      </c>
      <c r="D100" s="9" t="s">
        <v>2465</v>
      </c>
      <c r="E100" s="9">
        <v>49.99</v>
      </c>
      <c r="F100" s="9" t="s">
        <v>557</v>
      </c>
      <c r="G100" s="9">
        <v>150</v>
      </c>
      <c r="H100" s="9" t="s">
        <v>3339</v>
      </c>
      <c r="I100" s="9" t="s">
        <v>742</v>
      </c>
      <c r="J100" s="9" t="s">
        <v>3339</v>
      </c>
      <c r="K100" s="9" t="s">
        <v>110</v>
      </c>
      <c r="L100" s="9" t="s">
        <v>111</v>
      </c>
      <c r="M100" s="9" t="s">
        <v>195</v>
      </c>
      <c r="N100" s="9" t="s">
        <v>111</v>
      </c>
      <c r="O100" s="9" t="s">
        <v>195</v>
      </c>
      <c r="P100" s="9" t="s">
        <v>737</v>
      </c>
      <c r="Q100" s="9" t="s">
        <v>737</v>
      </c>
      <c r="R100" s="9" t="s">
        <v>3362</v>
      </c>
      <c r="S100" s="9" t="s">
        <v>3362</v>
      </c>
      <c r="T100" s="9" t="s">
        <v>736</v>
      </c>
      <c r="U100" s="9" t="s">
        <v>735</v>
      </c>
      <c r="V100" s="9" t="s">
        <v>736</v>
      </c>
      <c r="W100" s="9">
        <v>1</v>
      </c>
      <c r="X100" s="9" t="s">
        <v>736</v>
      </c>
      <c r="Y100" s="9" t="s">
        <v>736</v>
      </c>
      <c r="Z100" s="9" t="s">
        <v>556</v>
      </c>
      <c r="AA100" s="9">
        <v>0</v>
      </c>
      <c r="AB100" s="9" t="s">
        <v>2991</v>
      </c>
      <c r="AC100" s="9" t="s">
        <v>3317</v>
      </c>
      <c r="AD100" s="9" t="s">
        <v>3318</v>
      </c>
      <c r="AE100" s="9" t="s">
        <v>1056</v>
      </c>
      <c r="AF100" s="9" t="s">
        <v>3319</v>
      </c>
      <c r="AG100" s="9" t="s">
        <v>3319</v>
      </c>
      <c r="AH100" s="9"/>
      <c r="AI100" s="9"/>
      <c r="AK100" s="3" t="s">
        <v>4505</v>
      </c>
      <c r="AP100" s="334" t="s">
        <v>5233</v>
      </c>
      <c r="AR100" t="s">
        <v>3319</v>
      </c>
      <c r="AS100" t="s">
        <v>3319</v>
      </c>
      <c r="AT100" t="s">
        <v>3319</v>
      </c>
      <c r="AU100" s="300"/>
      <c r="AV100" t="s">
        <v>3533</v>
      </c>
      <c r="AW100" t="s">
        <v>4505</v>
      </c>
      <c r="AZ100" s="9" t="s">
        <v>5255</v>
      </c>
      <c r="BA100" s="9" t="s">
        <v>5271</v>
      </c>
      <c r="BB100" s="9" t="s">
        <v>736</v>
      </c>
    </row>
    <row r="101" spans="1:54" ht="15" customHeight="1" x14ac:dyDescent="0.25">
      <c r="A101" s="9" t="s">
        <v>288</v>
      </c>
      <c r="B101" s="9" t="s">
        <v>2443</v>
      </c>
      <c r="C101" s="9" t="s">
        <v>2443</v>
      </c>
      <c r="D101" s="9" t="s">
        <v>2472</v>
      </c>
      <c r="E101" s="9">
        <v>59.99</v>
      </c>
      <c r="F101" s="9" t="s">
        <v>557</v>
      </c>
      <c r="G101" s="9">
        <v>240</v>
      </c>
      <c r="H101" s="9" t="s">
        <v>3339</v>
      </c>
      <c r="I101" s="9" t="s">
        <v>742</v>
      </c>
      <c r="J101" s="9" t="s">
        <v>3339</v>
      </c>
      <c r="K101" s="9" t="s">
        <v>110</v>
      </c>
      <c r="L101" s="9" t="s">
        <v>112</v>
      </c>
      <c r="M101" s="9" t="s">
        <v>196</v>
      </c>
      <c r="N101" s="9" t="s">
        <v>112</v>
      </c>
      <c r="O101" s="9" t="s">
        <v>196</v>
      </c>
      <c r="P101" s="9" t="s">
        <v>737</v>
      </c>
      <c r="Q101" s="9" t="s">
        <v>737</v>
      </c>
      <c r="R101" s="9" t="s">
        <v>3362</v>
      </c>
      <c r="S101" s="9" t="s">
        <v>3362</v>
      </c>
      <c r="T101" s="9" t="s">
        <v>736</v>
      </c>
      <c r="U101" s="9" t="s">
        <v>735</v>
      </c>
      <c r="V101" s="9" t="s">
        <v>736</v>
      </c>
      <c r="W101" s="9">
        <v>1</v>
      </c>
      <c r="X101" s="9" t="s">
        <v>736</v>
      </c>
      <c r="Y101" s="9" t="s">
        <v>736</v>
      </c>
      <c r="Z101" s="9" t="s">
        <v>288</v>
      </c>
      <c r="AA101" s="9">
        <v>0</v>
      </c>
      <c r="AB101" s="9" t="s">
        <v>2991</v>
      </c>
      <c r="AC101" s="9" t="s">
        <v>3317</v>
      </c>
      <c r="AD101" s="9" t="s">
        <v>3318</v>
      </c>
      <c r="AE101" s="9" t="s">
        <v>1056</v>
      </c>
      <c r="AF101" s="9" t="s">
        <v>3319</v>
      </c>
      <c r="AG101" s="9" t="s">
        <v>3319</v>
      </c>
      <c r="AH101" s="9"/>
      <c r="AI101" s="9"/>
      <c r="AK101" s="3" t="s">
        <v>4505</v>
      </c>
      <c r="AP101" s="334" t="s">
        <v>5234</v>
      </c>
      <c r="AR101" t="s">
        <v>3319</v>
      </c>
      <c r="AS101" t="s">
        <v>3319</v>
      </c>
      <c r="AT101" t="s">
        <v>3319</v>
      </c>
      <c r="AU101" s="300"/>
      <c r="AV101" t="s">
        <v>288</v>
      </c>
      <c r="AW101" t="s">
        <v>4505</v>
      </c>
      <c r="AZ101" s="9" t="s">
        <v>5255</v>
      </c>
      <c r="BA101" s="9" t="s">
        <v>5271</v>
      </c>
      <c r="BB101" s="9" t="s">
        <v>736</v>
      </c>
    </row>
    <row r="102" spans="1:54" ht="15" customHeight="1" x14ac:dyDescent="0.25">
      <c r="A102" s="9" t="s">
        <v>263</v>
      </c>
      <c r="B102" s="9" t="s">
        <v>2436</v>
      </c>
      <c r="C102" s="9" t="s">
        <v>2436</v>
      </c>
      <c r="D102" s="9" t="s">
        <v>2469</v>
      </c>
      <c r="E102" s="9">
        <v>49.99</v>
      </c>
      <c r="F102" s="9" t="s">
        <v>557</v>
      </c>
      <c r="G102" s="9">
        <v>150</v>
      </c>
      <c r="H102" s="9" t="s">
        <v>3338</v>
      </c>
      <c r="I102" s="9" t="s">
        <v>742</v>
      </c>
      <c r="J102" s="9" t="s">
        <v>3338</v>
      </c>
      <c r="K102" s="9" t="s">
        <v>110</v>
      </c>
      <c r="L102" s="9" t="s">
        <v>111</v>
      </c>
      <c r="M102" s="9" t="s">
        <v>195</v>
      </c>
      <c r="N102" s="9" t="s">
        <v>111</v>
      </c>
      <c r="O102" s="9" t="s">
        <v>195</v>
      </c>
      <c r="P102" s="9" t="s">
        <v>737</v>
      </c>
      <c r="Q102" s="9" t="s">
        <v>737</v>
      </c>
      <c r="R102" s="9" t="s">
        <v>3362</v>
      </c>
      <c r="S102" s="9" t="s">
        <v>3362</v>
      </c>
      <c r="T102" s="9" t="s">
        <v>736</v>
      </c>
      <c r="U102" s="9" t="s">
        <v>735</v>
      </c>
      <c r="V102" s="9" t="s">
        <v>736</v>
      </c>
      <c r="W102" s="9">
        <v>1</v>
      </c>
      <c r="X102" s="9" t="s">
        <v>736</v>
      </c>
      <c r="Y102" s="9" t="s">
        <v>736</v>
      </c>
      <c r="Z102" s="9" t="s">
        <v>263</v>
      </c>
      <c r="AA102" s="9">
        <v>0</v>
      </c>
      <c r="AB102" s="9" t="s">
        <v>899</v>
      </c>
      <c r="AC102" s="9" t="s">
        <v>3317</v>
      </c>
      <c r="AD102" s="9" t="s">
        <v>3318</v>
      </c>
      <c r="AE102" s="9" t="s">
        <v>1056</v>
      </c>
      <c r="AF102" s="9" t="s">
        <v>3319</v>
      </c>
      <c r="AG102" s="9" t="s">
        <v>3319</v>
      </c>
      <c r="AH102" s="9"/>
      <c r="AI102" s="9"/>
      <c r="AK102" s="3" t="s">
        <v>4505</v>
      </c>
      <c r="AP102" s="3" t="s">
        <v>5230</v>
      </c>
      <c r="AR102" t="s">
        <v>3319</v>
      </c>
      <c r="AS102" t="s">
        <v>3319</v>
      </c>
      <c r="AT102" t="s">
        <v>3319</v>
      </c>
      <c r="AU102" s="300"/>
      <c r="AV102" t="s">
        <v>263</v>
      </c>
      <c r="AW102" t="s">
        <v>4505</v>
      </c>
      <c r="AZ102" s="9" t="s">
        <v>5255</v>
      </c>
      <c r="BA102" s="9" t="s">
        <v>5256</v>
      </c>
      <c r="BB102" s="9" t="s">
        <v>736</v>
      </c>
    </row>
    <row r="103" spans="1:54" ht="15" customHeight="1" x14ac:dyDescent="0.25">
      <c r="A103" s="9" t="s">
        <v>254</v>
      </c>
      <c r="B103" s="9" t="s">
        <v>2426</v>
      </c>
      <c r="C103" s="9" t="s">
        <v>2426</v>
      </c>
      <c r="D103" s="9" t="s">
        <v>3464</v>
      </c>
      <c r="E103" s="9">
        <v>39.99</v>
      </c>
      <c r="F103" s="9" t="s">
        <v>557</v>
      </c>
      <c r="G103" s="9">
        <v>90</v>
      </c>
      <c r="H103" s="9" t="s">
        <v>3338</v>
      </c>
      <c r="I103" s="9" t="s">
        <v>742</v>
      </c>
      <c r="J103" s="9" t="s">
        <v>3338</v>
      </c>
      <c r="K103" s="9" t="s">
        <v>110</v>
      </c>
      <c r="L103" s="9" t="s">
        <v>109</v>
      </c>
      <c r="M103" s="9" t="s">
        <v>194</v>
      </c>
      <c r="N103" s="9" t="s">
        <v>109</v>
      </c>
      <c r="O103" s="9" t="s">
        <v>194</v>
      </c>
      <c r="P103" s="9" t="s">
        <v>737</v>
      </c>
      <c r="Q103" s="9" t="s">
        <v>737</v>
      </c>
      <c r="R103" s="9" t="s">
        <v>3362</v>
      </c>
      <c r="S103" s="9" t="s">
        <v>3362</v>
      </c>
      <c r="T103" s="9" t="s">
        <v>736</v>
      </c>
      <c r="U103" s="9" t="s">
        <v>735</v>
      </c>
      <c r="V103" s="9" t="s">
        <v>736</v>
      </c>
      <c r="W103" s="9">
        <v>1</v>
      </c>
      <c r="X103" s="9" t="s">
        <v>736</v>
      </c>
      <c r="Y103" s="9" t="s">
        <v>736</v>
      </c>
      <c r="Z103" s="9" t="s">
        <v>254</v>
      </c>
      <c r="AA103" s="9">
        <v>0</v>
      </c>
      <c r="AB103" s="9" t="s">
        <v>899</v>
      </c>
      <c r="AC103" s="9" t="s">
        <v>3317</v>
      </c>
      <c r="AD103" s="9" t="s">
        <v>3318</v>
      </c>
      <c r="AE103" s="9" t="s">
        <v>1056</v>
      </c>
      <c r="AF103" s="9" t="s">
        <v>3319</v>
      </c>
      <c r="AG103" s="9" t="s">
        <v>3319</v>
      </c>
      <c r="AH103" s="9"/>
      <c r="AI103" s="9"/>
      <c r="AK103" s="3" t="s">
        <v>4505</v>
      </c>
      <c r="AP103" s="3" t="s">
        <v>5230</v>
      </c>
      <c r="AR103" t="s">
        <v>3319</v>
      </c>
      <c r="AS103" t="s">
        <v>3319</v>
      </c>
      <c r="AT103" t="s">
        <v>3319</v>
      </c>
      <c r="AU103" s="300"/>
      <c r="AV103" t="s">
        <v>254</v>
      </c>
      <c r="AW103" t="s">
        <v>4505</v>
      </c>
      <c r="AZ103" s="9" t="s">
        <v>5255</v>
      </c>
      <c r="BA103" s="9" t="s">
        <v>5256</v>
      </c>
      <c r="BB103" s="9" t="s">
        <v>736</v>
      </c>
    </row>
    <row r="104" spans="1:54" ht="15" customHeight="1" x14ac:dyDescent="0.25">
      <c r="A104" s="9" t="s">
        <v>287</v>
      </c>
      <c r="B104" s="9" t="s">
        <v>2446</v>
      </c>
      <c r="C104" s="9" t="s">
        <v>2446</v>
      </c>
      <c r="D104" s="9" t="s">
        <v>2475</v>
      </c>
      <c r="E104" s="9">
        <v>59.99</v>
      </c>
      <c r="F104" s="9" t="s">
        <v>557</v>
      </c>
      <c r="G104" s="9">
        <v>210</v>
      </c>
      <c r="H104" s="9" t="s">
        <v>3338</v>
      </c>
      <c r="I104" s="9" t="s">
        <v>742</v>
      </c>
      <c r="J104" s="9" t="s">
        <v>3338</v>
      </c>
      <c r="K104" s="9" t="s">
        <v>110</v>
      </c>
      <c r="L104" s="9" t="s">
        <v>112</v>
      </c>
      <c r="M104" s="9" t="s">
        <v>196</v>
      </c>
      <c r="N104" s="9" t="s">
        <v>112</v>
      </c>
      <c r="O104" s="9" t="s">
        <v>196</v>
      </c>
      <c r="P104" s="9" t="s">
        <v>737</v>
      </c>
      <c r="Q104" s="9" t="s">
        <v>737</v>
      </c>
      <c r="R104" s="9" t="s">
        <v>3362</v>
      </c>
      <c r="S104" s="9" t="s">
        <v>3362</v>
      </c>
      <c r="T104" s="9" t="s">
        <v>736</v>
      </c>
      <c r="U104" s="9" t="s">
        <v>735</v>
      </c>
      <c r="V104" s="9" t="s">
        <v>736</v>
      </c>
      <c r="W104" s="9">
        <v>1</v>
      </c>
      <c r="X104" s="9" t="s">
        <v>736</v>
      </c>
      <c r="Y104" s="9" t="s">
        <v>736</v>
      </c>
      <c r="Z104" s="9" t="s">
        <v>287</v>
      </c>
      <c r="AA104" s="9">
        <v>0</v>
      </c>
      <c r="AB104" s="9" t="s">
        <v>899</v>
      </c>
      <c r="AC104" s="9" t="s">
        <v>3317</v>
      </c>
      <c r="AD104" s="9" t="s">
        <v>3318</v>
      </c>
      <c r="AE104" s="9" t="s">
        <v>1056</v>
      </c>
      <c r="AF104" s="9" t="s">
        <v>3319</v>
      </c>
      <c r="AG104" s="9" t="s">
        <v>3319</v>
      </c>
      <c r="AH104" s="9"/>
      <c r="AI104" s="9"/>
      <c r="AK104" s="3" t="s">
        <v>4505</v>
      </c>
      <c r="AP104" s="3" t="s">
        <v>5230</v>
      </c>
      <c r="AR104" t="s">
        <v>3319</v>
      </c>
      <c r="AS104" t="s">
        <v>3319</v>
      </c>
      <c r="AT104" t="s">
        <v>3319</v>
      </c>
      <c r="AU104" s="300"/>
      <c r="AV104" t="s">
        <v>287</v>
      </c>
      <c r="AW104" t="s">
        <v>4505</v>
      </c>
      <c r="AZ104" s="9" t="s">
        <v>5255</v>
      </c>
      <c r="BA104" s="9" t="s">
        <v>5256</v>
      </c>
      <c r="BB104" s="9" t="s">
        <v>736</v>
      </c>
    </row>
    <row r="105" spans="1:54" ht="15" customHeight="1" x14ac:dyDescent="0.25">
      <c r="A105" s="9" t="s">
        <v>223</v>
      </c>
      <c r="B105" s="9" t="s">
        <v>2415</v>
      </c>
      <c r="C105" s="9" t="s">
        <v>2415</v>
      </c>
      <c r="D105" s="9" t="s">
        <v>2455</v>
      </c>
      <c r="E105" s="9">
        <v>29.99</v>
      </c>
      <c r="F105" s="9" t="s">
        <v>557</v>
      </c>
      <c r="G105" s="9">
        <v>90</v>
      </c>
      <c r="H105" s="9" t="s">
        <v>3338</v>
      </c>
      <c r="I105" s="9" t="s">
        <v>742</v>
      </c>
      <c r="J105" s="9" t="s">
        <v>3338</v>
      </c>
      <c r="K105" s="9" t="s">
        <v>110</v>
      </c>
      <c r="L105" s="9" t="s">
        <v>108</v>
      </c>
      <c r="M105" s="9" t="s">
        <v>193</v>
      </c>
      <c r="N105" s="9" t="s">
        <v>108</v>
      </c>
      <c r="O105" s="9" t="s">
        <v>193</v>
      </c>
      <c r="P105" s="9" t="s">
        <v>737</v>
      </c>
      <c r="Q105" s="9" t="s">
        <v>737</v>
      </c>
      <c r="R105" s="9" t="s">
        <v>3362</v>
      </c>
      <c r="S105" s="9" t="s">
        <v>3362</v>
      </c>
      <c r="T105" s="9" t="s">
        <v>736</v>
      </c>
      <c r="U105" s="9" t="s">
        <v>735</v>
      </c>
      <c r="V105" s="9" t="s">
        <v>736</v>
      </c>
      <c r="W105" s="9">
        <v>1</v>
      </c>
      <c r="X105" s="9" t="s">
        <v>736</v>
      </c>
      <c r="Y105" s="9" t="s">
        <v>736</v>
      </c>
      <c r="Z105" s="9" t="s">
        <v>223</v>
      </c>
      <c r="AA105" s="9">
        <v>0</v>
      </c>
      <c r="AB105" s="9" t="s">
        <v>899</v>
      </c>
      <c r="AC105" s="9" t="s">
        <v>3317</v>
      </c>
      <c r="AD105" s="9" t="s">
        <v>3318</v>
      </c>
      <c r="AE105" s="9" t="s">
        <v>1056</v>
      </c>
      <c r="AF105" s="9" t="s">
        <v>3319</v>
      </c>
      <c r="AG105" s="9" t="s">
        <v>3319</v>
      </c>
      <c r="AH105" s="9"/>
      <c r="AI105" s="9"/>
      <c r="AK105" s="3" t="s">
        <v>4505</v>
      </c>
      <c r="AP105" s="3" t="s">
        <v>5230</v>
      </c>
      <c r="AR105" t="s">
        <v>3319</v>
      </c>
      <c r="AS105" t="s">
        <v>3319</v>
      </c>
      <c r="AT105" t="s">
        <v>3319</v>
      </c>
      <c r="AU105" s="300"/>
      <c r="AV105" t="s">
        <v>223</v>
      </c>
      <c r="AW105" t="s">
        <v>4505</v>
      </c>
      <c r="AZ105" s="9" t="s">
        <v>5255</v>
      </c>
      <c r="BA105" s="9" t="s">
        <v>5256</v>
      </c>
      <c r="BB105" s="9" t="s">
        <v>736</v>
      </c>
    </row>
    <row r="106" spans="1:54" ht="15" customHeight="1" x14ac:dyDescent="0.25">
      <c r="A106" s="9" t="s">
        <v>220</v>
      </c>
      <c r="B106" s="9" t="s">
        <v>2414</v>
      </c>
      <c r="C106" s="9" t="s">
        <v>2414</v>
      </c>
      <c r="D106" s="9" t="s">
        <v>2454</v>
      </c>
      <c r="E106" s="9">
        <v>24.99</v>
      </c>
      <c r="F106" s="9" t="s">
        <v>557</v>
      </c>
      <c r="G106" s="9">
        <v>90</v>
      </c>
      <c r="H106" s="9" t="s">
        <v>3338</v>
      </c>
      <c r="I106" s="9" t="s">
        <v>742</v>
      </c>
      <c r="J106" s="9" t="s">
        <v>3338</v>
      </c>
      <c r="K106" s="9" t="s">
        <v>110</v>
      </c>
      <c r="L106" s="9" t="s">
        <v>108</v>
      </c>
      <c r="M106" s="9" t="s">
        <v>193</v>
      </c>
      <c r="N106" s="9" t="s">
        <v>108</v>
      </c>
      <c r="O106" s="9" t="s">
        <v>193</v>
      </c>
      <c r="P106" s="9" t="s">
        <v>737</v>
      </c>
      <c r="Q106" s="9" t="s">
        <v>737</v>
      </c>
      <c r="R106" s="9" t="s">
        <v>3362</v>
      </c>
      <c r="S106" s="9" t="s">
        <v>3362</v>
      </c>
      <c r="T106" s="9" t="s">
        <v>736</v>
      </c>
      <c r="U106" s="9" t="s">
        <v>735</v>
      </c>
      <c r="V106" s="9" t="s">
        <v>736</v>
      </c>
      <c r="W106" s="9">
        <v>1</v>
      </c>
      <c r="X106" s="9" t="s">
        <v>736</v>
      </c>
      <c r="Y106" s="9" t="s">
        <v>736</v>
      </c>
      <c r="Z106" s="9" t="s">
        <v>220</v>
      </c>
      <c r="AA106" s="9">
        <v>0</v>
      </c>
      <c r="AB106" s="9" t="s">
        <v>899</v>
      </c>
      <c r="AC106" s="9" t="s">
        <v>3317</v>
      </c>
      <c r="AD106" s="9" t="s">
        <v>3318</v>
      </c>
      <c r="AE106" s="9" t="s">
        <v>1056</v>
      </c>
      <c r="AF106" s="9" t="s">
        <v>3319</v>
      </c>
      <c r="AG106" s="9" t="s">
        <v>3319</v>
      </c>
      <c r="AH106" s="9"/>
      <c r="AI106" s="9"/>
      <c r="AK106" s="3" t="s">
        <v>4505</v>
      </c>
      <c r="AP106" s="3" t="s">
        <v>5230</v>
      </c>
      <c r="AR106" t="s">
        <v>3319</v>
      </c>
      <c r="AS106" t="s">
        <v>3319</v>
      </c>
      <c r="AT106" t="s">
        <v>3319</v>
      </c>
      <c r="AU106" s="300"/>
      <c r="AV106" t="s">
        <v>220</v>
      </c>
      <c r="AW106" t="s">
        <v>4505</v>
      </c>
      <c r="AZ106" s="9" t="s">
        <v>5255</v>
      </c>
      <c r="BA106" s="9" t="s">
        <v>5256</v>
      </c>
      <c r="BB106" s="9" t="s">
        <v>736</v>
      </c>
    </row>
    <row r="107" spans="1:54" ht="15" customHeight="1" x14ac:dyDescent="0.25">
      <c r="A107" s="9" t="s">
        <v>261</v>
      </c>
      <c r="B107" s="9" t="s">
        <v>2435</v>
      </c>
      <c r="C107" s="9" t="s">
        <v>111</v>
      </c>
      <c r="D107" s="9" t="s">
        <v>2468</v>
      </c>
      <c r="E107" s="9">
        <v>44.99</v>
      </c>
      <c r="F107" s="9" t="s">
        <v>557</v>
      </c>
      <c r="G107" s="9">
        <v>150</v>
      </c>
      <c r="H107" s="9" t="s">
        <v>3338</v>
      </c>
      <c r="I107" s="9" t="s">
        <v>742</v>
      </c>
      <c r="J107" s="9" t="s">
        <v>3338</v>
      </c>
      <c r="K107" s="9" t="s">
        <v>110</v>
      </c>
      <c r="L107" s="9" t="s">
        <v>111</v>
      </c>
      <c r="M107" s="9" t="s">
        <v>195</v>
      </c>
      <c r="N107" s="9" t="s">
        <v>111</v>
      </c>
      <c r="O107" s="9" t="s">
        <v>195</v>
      </c>
      <c r="P107" s="9" t="s">
        <v>737</v>
      </c>
      <c r="Q107" s="9" t="s">
        <v>737</v>
      </c>
      <c r="R107" s="9" t="s">
        <v>3362</v>
      </c>
      <c r="S107" s="9" t="s">
        <v>3362</v>
      </c>
      <c r="T107" s="9" t="s">
        <v>736</v>
      </c>
      <c r="U107" s="9" t="s">
        <v>735</v>
      </c>
      <c r="V107" s="9" t="s">
        <v>736</v>
      </c>
      <c r="W107" s="9">
        <v>1</v>
      </c>
      <c r="X107" s="9" t="s">
        <v>736</v>
      </c>
      <c r="Y107" s="9" t="s">
        <v>736</v>
      </c>
      <c r="Z107" s="9" t="s">
        <v>261</v>
      </c>
      <c r="AA107" s="9">
        <v>0</v>
      </c>
      <c r="AB107" s="9" t="s">
        <v>899</v>
      </c>
      <c r="AC107" s="9" t="s">
        <v>3317</v>
      </c>
      <c r="AD107" s="9" t="s">
        <v>3318</v>
      </c>
      <c r="AE107" s="9" t="s">
        <v>1056</v>
      </c>
      <c r="AF107" s="9" t="s">
        <v>3319</v>
      </c>
      <c r="AG107" s="9" t="s">
        <v>3319</v>
      </c>
      <c r="AH107" s="9"/>
      <c r="AI107" s="9"/>
      <c r="AK107" s="3" t="s">
        <v>4505</v>
      </c>
      <c r="AP107" s="3" t="s">
        <v>5230</v>
      </c>
      <c r="AR107" t="s">
        <v>3319</v>
      </c>
      <c r="AS107" t="s">
        <v>3319</v>
      </c>
      <c r="AT107" t="s">
        <v>3319</v>
      </c>
      <c r="AU107" s="300"/>
      <c r="AV107" t="s">
        <v>261</v>
      </c>
      <c r="AW107" t="s">
        <v>4505</v>
      </c>
      <c r="AZ107" s="9" t="s">
        <v>5255</v>
      </c>
      <c r="BA107" s="9" t="s">
        <v>5256</v>
      </c>
      <c r="BB107" s="9" t="s">
        <v>736</v>
      </c>
    </row>
    <row r="108" spans="1:54" ht="15" customHeight="1" x14ac:dyDescent="0.25">
      <c r="A108" s="9" t="s">
        <v>253</v>
      </c>
      <c r="B108" s="9" t="s">
        <v>2425</v>
      </c>
      <c r="C108" s="9" t="s">
        <v>2425</v>
      </c>
      <c r="D108" s="9" t="s">
        <v>2461</v>
      </c>
      <c r="E108" s="9">
        <v>34.99</v>
      </c>
      <c r="F108" s="9" t="s">
        <v>557</v>
      </c>
      <c r="G108" s="9">
        <v>90</v>
      </c>
      <c r="H108" s="9" t="s">
        <v>3338</v>
      </c>
      <c r="I108" s="9" t="s">
        <v>742</v>
      </c>
      <c r="J108" s="9" t="s">
        <v>3338</v>
      </c>
      <c r="K108" s="9" t="s">
        <v>110</v>
      </c>
      <c r="L108" s="9" t="s">
        <v>109</v>
      </c>
      <c r="M108" s="9" t="s">
        <v>194</v>
      </c>
      <c r="N108" s="9" t="s">
        <v>109</v>
      </c>
      <c r="O108" s="9" t="s">
        <v>194</v>
      </c>
      <c r="P108" s="9" t="s">
        <v>737</v>
      </c>
      <c r="Q108" s="9" t="s">
        <v>737</v>
      </c>
      <c r="R108" s="9" t="s">
        <v>3362</v>
      </c>
      <c r="S108" s="9" t="s">
        <v>3362</v>
      </c>
      <c r="T108" s="9" t="s">
        <v>736</v>
      </c>
      <c r="U108" s="9" t="s">
        <v>735</v>
      </c>
      <c r="V108" s="9" t="s">
        <v>736</v>
      </c>
      <c r="W108" s="9">
        <v>1</v>
      </c>
      <c r="X108" s="9" t="s">
        <v>736</v>
      </c>
      <c r="Y108" s="9" t="s">
        <v>736</v>
      </c>
      <c r="Z108" s="9" t="s">
        <v>253</v>
      </c>
      <c r="AA108" s="9">
        <v>0</v>
      </c>
      <c r="AB108" s="9" t="s">
        <v>899</v>
      </c>
      <c r="AC108" s="9" t="s">
        <v>3317</v>
      </c>
      <c r="AD108" s="9" t="s">
        <v>3318</v>
      </c>
      <c r="AE108" s="9" t="s">
        <v>1056</v>
      </c>
      <c r="AF108" s="9" t="s">
        <v>3319</v>
      </c>
      <c r="AG108" s="9" t="s">
        <v>3319</v>
      </c>
      <c r="AH108" s="9"/>
      <c r="AI108" s="9"/>
      <c r="AK108" s="3" t="s">
        <v>4505</v>
      </c>
      <c r="AP108" s="3" t="s">
        <v>5230</v>
      </c>
      <c r="AR108" t="s">
        <v>3319</v>
      </c>
      <c r="AS108" t="s">
        <v>3319</v>
      </c>
      <c r="AT108" t="s">
        <v>3319</v>
      </c>
      <c r="AU108" s="300"/>
      <c r="AV108" t="s">
        <v>253</v>
      </c>
      <c r="AW108" t="s">
        <v>4505</v>
      </c>
      <c r="AZ108" s="9" t="s">
        <v>5255</v>
      </c>
      <c r="BA108" s="9" t="s">
        <v>5256</v>
      </c>
      <c r="BB108" s="9" t="s">
        <v>736</v>
      </c>
    </row>
    <row r="109" spans="1:54" ht="15" customHeight="1" x14ac:dyDescent="0.25">
      <c r="A109" s="9" t="s">
        <v>274</v>
      </c>
      <c r="B109" s="9" t="s">
        <v>2445</v>
      </c>
      <c r="C109" s="9" t="s">
        <v>2445</v>
      </c>
      <c r="D109" s="9" t="s">
        <v>2474</v>
      </c>
      <c r="E109" s="9">
        <v>54.99</v>
      </c>
      <c r="F109" s="9" t="s">
        <v>557</v>
      </c>
      <c r="G109" s="9">
        <v>210</v>
      </c>
      <c r="H109" s="9" t="s">
        <v>3338</v>
      </c>
      <c r="I109" s="9" t="s">
        <v>742</v>
      </c>
      <c r="J109" s="9" t="s">
        <v>3338</v>
      </c>
      <c r="K109" s="9" t="s">
        <v>110</v>
      </c>
      <c r="L109" s="9" t="s">
        <v>112</v>
      </c>
      <c r="M109" s="9" t="s">
        <v>196</v>
      </c>
      <c r="N109" s="9" t="s">
        <v>112</v>
      </c>
      <c r="O109" s="9" t="s">
        <v>196</v>
      </c>
      <c r="P109" s="9" t="s">
        <v>737</v>
      </c>
      <c r="Q109" s="9" t="s">
        <v>737</v>
      </c>
      <c r="R109" s="9" t="s">
        <v>3362</v>
      </c>
      <c r="S109" s="9" t="s">
        <v>3362</v>
      </c>
      <c r="T109" s="9" t="s">
        <v>736</v>
      </c>
      <c r="U109" s="9" t="s">
        <v>735</v>
      </c>
      <c r="V109" s="9" t="s">
        <v>736</v>
      </c>
      <c r="W109" s="9">
        <v>1</v>
      </c>
      <c r="X109" s="9" t="s">
        <v>736</v>
      </c>
      <c r="Y109" s="9" t="s">
        <v>736</v>
      </c>
      <c r="Z109" s="9" t="s">
        <v>274</v>
      </c>
      <c r="AA109" s="9">
        <v>0</v>
      </c>
      <c r="AB109" s="9" t="s">
        <v>899</v>
      </c>
      <c r="AC109" s="9" t="s">
        <v>3317</v>
      </c>
      <c r="AD109" s="9" t="s">
        <v>3318</v>
      </c>
      <c r="AE109" s="9" t="s">
        <v>1056</v>
      </c>
      <c r="AF109" s="9" t="s">
        <v>3319</v>
      </c>
      <c r="AG109" s="9" t="s">
        <v>3319</v>
      </c>
      <c r="AH109" s="9"/>
      <c r="AI109" s="9"/>
      <c r="AK109" s="3" t="s">
        <v>4505</v>
      </c>
      <c r="AP109" s="3" t="s">
        <v>5230</v>
      </c>
      <c r="AR109" t="s">
        <v>3319</v>
      </c>
      <c r="AS109" t="s">
        <v>3319</v>
      </c>
      <c r="AT109" t="s">
        <v>3319</v>
      </c>
      <c r="AU109" s="300"/>
      <c r="AV109" t="s">
        <v>274</v>
      </c>
      <c r="AW109" t="s">
        <v>4505</v>
      </c>
      <c r="AZ109" s="9" t="s">
        <v>5255</v>
      </c>
      <c r="BA109" s="9" t="s">
        <v>5256</v>
      </c>
      <c r="BB109" s="9" t="s">
        <v>736</v>
      </c>
    </row>
    <row r="110" spans="1:54" ht="15" customHeight="1" x14ac:dyDescent="0.25">
      <c r="A110" s="9" t="s">
        <v>217</v>
      </c>
      <c r="B110" s="9" t="s">
        <v>3538</v>
      </c>
      <c r="C110" s="9" t="s">
        <v>3538</v>
      </c>
      <c r="D110" s="9" t="s">
        <v>2447</v>
      </c>
      <c r="E110" s="9">
        <v>34.99</v>
      </c>
      <c r="F110" s="9" t="s">
        <v>557</v>
      </c>
      <c r="G110" s="9">
        <v>90</v>
      </c>
      <c r="H110" s="9" t="s">
        <v>3337</v>
      </c>
      <c r="I110" s="9" t="s">
        <v>742</v>
      </c>
      <c r="J110" s="9" t="s">
        <v>3337</v>
      </c>
      <c r="K110" s="9" t="s">
        <v>110</v>
      </c>
      <c r="L110" s="9" t="s">
        <v>108</v>
      </c>
      <c r="M110" s="9" t="s">
        <v>193</v>
      </c>
      <c r="N110" s="9" t="s">
        <v>108</v>
      </c>
      <c r="O110" s="9" t="s">
        <v>193</v>
      </c>
      <c r="P110" s="9" t="s">
        <v>737</v>
      </c>
      <c r="Q110" s="9" t="s">
        <v>737</v>
      </c>
      <c r="R110" s="9" t="s">
        <v>3362</v>
      </c>
      <c r="S110" s="9" t="s">
        <v>3362</v>
      </c>
      <c r="T110" s="9" t="s">
        <v>736</v>
      </c>
      <c r="U110" s="9" t="s">
        <v>735</v>
      </c>
      <c r="V110" s="9" t="s">
        <v>736</v>
      </c>
      <c r="W110" s="9">
        <v>1</v>
      </c>
      <c r="X110" s="9" t="s">
        <v>736</v>
      </c>
      <c r="Y110" s="9" t="s">
        <v>736</v>
      </c>
      <c r="Z110" s="9" t="s">
        <v>217</v>
      </c>
      <c r="AA110" s="9">
        <v>0</v>
      </c>
      <c r="AB110" s="9" t="s">
        <v>3021</v>
      </c>
      <c r="AC110" s="9" t="s">
        <v>3317</v>
      </c>
      <c r="AD110" s="9" t="s">
        <v>3318</v>
      </c>
      <c r="AE110" s="9" t="s">
        <v>1056</v>
      </c>
      <c r="AF110" s="9" t="s">
        <v>3319</v>
      </c>
      <c r="AG110" s="9" t="s">
        <v>3319</v>
      </c>
      <c r="AH110" s="9"/>
      <c r="AI110" s="9"/>
      <c r="AK110" s="3" t="s">
        <v>4505</v>
      </c>
      <c r="AP110" s="3" t="s">
        <v>5230</v>
      </c>
      <c r="AR110" t="s">
        <v>3319</v>
      </c>
      <c r="AS110" t="s">
        <v>3319</v>
      </c>
      <c r="AT110" t="s">
        <v>3319</v>
      </c>
      <c r="AU110" s="300"/>
      <c r="AV110" t="s">
        <v>217</v>
      </c>
      <c r="AW110" t="s">
        <v>4505</v>
      </c>
      <c r="AZ110" s="9" t="s">
        <v>5255</v>
      </c>
      <c r="BA110" s="9" t="s">
        <v>5256</v>
      </c>
      <c r="BB110" s="9" t="s">
        <v>736</v>
      </c>
    </row>
    <row r="111" spans="1:54" ht="15" customHeight="1" x14ac:dyDescent="0.25">
      <c r="A111" s="9" t="s">
        <v>233</v>
      </c>
      <c r="B111" s="9" t="s">
        <v>3938</v>
      </c>
      <c r="C111" s="9" t="s">
        <v>3938</v>
      </c>
      <c r="D111" s="9" t="s">
        <v>4209</v>
      </c>
      <c r="E111" s="9">
        <v>34.99</v>
      </c>
      <c r="F111" s="9" t="s">
        <v>557</v>
      </c>
      <c r="G111" s="9">
        <v>90</v>
      </c>
      <c r="H111" s="9" t="s">
        <v>3339</v>
      </c>
      <c r="I111" s="9" t="s">
        <v>742</v>
      </c>
      <c r="J111" s="9" t="s">
        <v>3339</v>
      </c>
      <c r="K111" s="9" t="s">
        <v>110</v>
      </c>
      <c r="L111" s="9" t="s">
        <v>108</v>
      </c>
      <c r="M111" s="9" t="s">
        <v>193</v>
      </c>
      <c r="N111" s="9" t="s">
        <v>108</v>
      </c>
      <c r="O111" s="9" t="s">
        <v>193</v>
      </c>
      <c r="P111" s="9" t="s">
        <v>737</v>
      </c>
      <c r="Q111" s="9" t="s">
        <v>737</v>
      </c>
      <c r="R111" s="9" t="s">
        <v>3362</v>
      </c>
      <c r="S111" s="9" t="s">
        <v>3362</v>
      </c>
      <c r="T111" s="9" t="s">
        <v>736</v>
      </c>
      <c r="U111" s="9" t="s">
        <v>735</v>
      </c>
      <c r="V111" s="9" t="s">
        <v>736</v>
      </c>
      <c r="W111" s="9">
        <v>1</v>
      </c>
      <c r="X111" s="9" t="s">
        <v>736</v>
      </c>
      <c r="Y111" s="9" t="s">
        <v>736</v>
      </c>
      <c r="Z111" s="9" t="s">
        <v>233</v>
      </c>
      <c r="AA111" s="9">
        <v>0</v>
      </c>
      <c r="AB111" s="9" t="s">
        <v>3030</v>
      </c>
      <c r="AC111" s="9" t="s">
        <v>3317</v>
      </c>
      <c r="AD111" s="9" t="s">
        <v>3318</v>
      </c>
      <c r="AE111" s="9" t="s">
        <v>1056</v>
      </c>
      <c r="AF111" s="9" t="s">
        <v>3319</v>
      </c>
      <c r="AG111" s="9" t="s">
        <v>3319</v>
      </c>
      <c r="AH111" s="9"/>
      <c r="AI111" s="9"/>
      <c r="AK111" s="3" t="s">
        <v>4505</v>
      </c>
      <c r="AP111" s="3" t="s">
        <v>5232</v>
      </c>
      <c r="AR111" t="s">
        <v>3319</v>
      </c>
      <c r="AS111" t="s">
        <v>3319</v>
      </c>
      <c r="AT111" t="s">
        <v>3319</v>
      </c>
      <c r="AU111" s="300"/>
      <c r="AV111" t="s">
        <v>233</v>
      </c>
      <c r="AW111" t="s">
        <v>4505</v>
      </c>
      <c r="AZ111" s="9" t="s">
        <v>5255</v>
      </c>
      <c r="BA111" s="9" t="s">
        <v>5271</v>
      </c>
      <c r="BB111" s="9" t="s">
        <v>736</v>
      </c>
    </row>
    <row r="112" spans="1:54" ht="15" customHeight="1" x14ac:dyDescent="0.25">
      <c r="A112" s="9" t="s">
        <v>228</v>
      </c>
      <c r="B112" s="9" t="s">
        <v>3937</v>
      </c>
      <c r="C112" s="9" t="s">
        <v>3937</v>
      </c>
      <c r="D112" s="9" t="s">
        <v>4208</v>
      </c>
      <c r="E112" s="9">
        <v>29.99</v>
      </c>
      <c r="F112" s="9" t="s">
        <v>557</v>
      </c>
      <c r="G112" s="9">
        <v>90</v>
      </c>
      <c r="H112" s="9" t="s">
        <v>3339</v>
      </c>
      <c r="I112" s="9" t="s">
        <v>742</v>
      </c>
      <c r="J112" s="9" t="s">
        <v>3339</v>
      </c>
      <c r="K112" s="9" t="s">
        <v>110</v>
      </c>
      <c r="L112" s="9" t="s">
        <v>108</v>
      </c>
      <c r="M112" s="9" t="s">
        <v>193</v>
      </c>
      <c r="N112" s="9" t="s">
        <v>108</v>
      </c>
      <c r="O112" s="9" t="s">
        <v>193</v>
      </c>
      <c r="P112" s="9" t="s">
        <v>737</v>
      </c>
      <c r="Q112" s="9" t="s">
        <v>737</v>
      </c>
      <c r="R112" s="9" t="s">
        <v>3362</v>
      </c>
      <c r="S112" s="9" t="s">
        <v>3362</v>
      </c>
      <c r="T112" s="9" t="s">
        <v>736</v>
      </c>
      <c r="U112" s="9" t="s">
        <v>735</v>
      </c>
      <c r="V112" s="9" t="s">
        <v>736</v>
      </c>
      <c r="W112" s="9">
        <v>1</v>
      </c>
      <c r="X112" s="9" t="s">
        <v>736</v>
      </c>
      <c r="Y112" s="9" t="s">
        <v>736</v>
      </c>
      <c r="Z112" s="9" t="s">
        <v>228</v>
      </c>
      <c r="AA112" s="9">
        <v>0</v>
      </c>
      <c r="AB112" s="9" t="s">
        <v>3030</v>
      </c>
      <c r="AC112" s="9" t="s">
        <v>3317</v>
      </c>
      <c r="AD112" s="9" t="s">
        <v>3318</v>
      </c>
      <c r="AE112" s="9" t="s">
        <v>1056</v>
      </c>
      <c r="AF112" s="9" t="s">
        <v>3319</v>
      </c>
      <c r="AG112" s="9" t="s">
        <v>3319</v>
      </c>
      <c r="AH112" s="9"/>
      <c r="AI112" s="9"/>
      <c r="AK112" s="3" t="s">
        <v>4505</v>
      </c>
      <c r="AP112" s="3" t="s">
        <v>5231</v>
      </c>
      <c r="AR112" t="s">
        <v>3319</v>
      </c>
      <c r="AS112" t="s">
        <v>3319</v>
      </c>
      <c r="AT112" t="s">
        <v>3319</v>
      </c>
      <c r="AU112" s="300"/>
      <c r="AV112" t="s">
        <v>228</v>
      </c>
      <c r="AW112" t="s">
        <v>4505</v>
      </c>
      <c r="AZ112" s="9" t="s">
        <v>5255</v>
      </c>
      <c r="BA112" s="9" t="s">
        <v>5271</v>
      </c>
      <c r="BB112" s="9" t="s">
        <v>736</v>
      </c>
    </row>
    <row r="113" spans="1:54" ht="15" customHeight="1" x14ac:dyDescent="0.25">
      <c r="A113" s="9" t="s">
        <v>262</v>
      </c>
      <c r="B113" s="9" t="s">
        <v>2432</v>
      </c>
      <c r="C113" s="9" t="s">
        <v>2432</v>
      </c>
      <c r="D113" s="9" t="s">
        <v>2464</v>
      </c>
      <c r="E113" s="9">
        <v>49.99</v>
      </c>
      <c r="F113" s="9" t="s">
        <v>557</v>
      </c>
      <c r="G113" s="9">
        <v>210</v>
      </c>
      <c r="H113" s="9" t="s">
        <v>3339</v>
      </c>
      <c r="I113" s="9" t="s">
        <v>742</v>
      </c>
      <c r="J113" s="9" t="s">
        <v>3339</v>
      </c>
      <c r="K113" s="9" t="s">
        <v>110</v>
      </c>
      <c r="L113" s="9" t="s">
        <v>111</v>
      </c>
      <c r="M113" s="9" t="s">
        <v>195</v>
      </c>
      <c r="N113" s="9" t="s">
        <v>111</v>
      </c>
      <c r="O113" s="9" t="s">
        <v>195</v>
      </c>
      <c r="P113" s="9" t="s">
        <v>737</v>
      </c>
      <c r="Q113" s="9" t="s">
        <v>737</v>
      </c>
      <c r="R113" s="9" t="s">
        <v>3362</v>
      </c>
      <c r="S113" s="9" t="s">
        <v>3362</v>
      </c>
      <c r="T113" s="9" t="s">
        <v>736</v>
      </c>
      <c r="U113" s="9" t="s">
        <v>735</v>
      </c>
      <c r="V113" s="9" t="s">
        <v>736</v>
      </c>
      <c r="W113" s="9">
        <v>1</v>
      </c>
      <c r="X113" s="9" t="s">
        <v>736</v>
      </c>
      <c r="Y113" s="9" t="s">
        <v>736</v>
      </c>
      <c r="Z113" s="9" t="s">
        <v>262</v>
      </c>
      <c r="AA113" s="9">
        <v>0</v>
      </c>
      <c r="AB113" s="9" t="s">
        <v>3030</v>
      </c>
      <c r="AC113" s="9" t="s">
        <v>3317</v>
      </c>
      <c r="AD113" s="9" t="s">
        <v>3318</v>
      </c>
      <c r="AE113" s="9" t="s">
        <v>1056</v>
      </c>
      <c r="AF113" s="9" t="s">
        <v>3319</v>
      </c>
      <c r="AG113" s="9" t="s">
        <v>3319</v>
      </c>
      <c r="AH113" s="9"/>
      <c r="AI113" s="9"/>
      <c r="AK113" s="3" t="s">
        <v>4505</v>
      </c>
      <c r="AP113" s="3" t="s">
        <v>5233</v>
      </c>
      <c r="AR113" t="s">
        <v>3319</v>
      </c>
      <c r="AS113" t="s">
        <v>3319</v>
      </c>
      <c r="AT113" t="s">
        <v>3319</v>
      </c>
      <c r="AU113" s="300"/>
      <c r="AV113" t="s">
        <v>262</v>
      </c>
      <c r="AW113" t="s">
        <v>4505</v>
      </c>
      <c r="AZ113" s="9" t="s">
        <v>5255</v>
      </c>
      <c r="BA113" s="9" t="s">
        <v>5271</v>
      </c>
      <c r="BB113" s="9" t="s">
        <v>736</v>
      </c>
    </row>
    <row r="114" spans="1:54" ht="15" customHeight="1" x14ac:dyDescent="0.25">
      <c r="A114" s="9" t="s">
        <v>275</v>
      </c>
      <c r="B114" s="9" t="s">
        <v>2442</v>
      </c>
      <c r="C114" s="9" t="s">
        <v>2442</v>
      </c>
      <c r="D114" s="9" t="s">
        <v>2471</v>
      </c>
      <c r="E114" s="9">
        <v>59.99</v>
      </c>
      <c r="F114" s="9" t="s">
        <v>557</v>
      </c>
      <c r="G114" s="9">
        <v>240</v>
      </c>
      <c r="H114" s="9" t="s">
        <v>3339</v>
      </c>
      <c r="I114" s="9" t="s">
        <v>742</v>
      </c>
      <c r="J114" s="9" t="s">
        <v>3339</v>
      </c>
      <c r="K114" s="9" t="s">
        <v>110</v>
      </c>
      <c r="L114" s="9" t="s">
        <v>112</v>
      </c>
      <c r="M114" s="9" t="s">
        <v>196</v>
      </c>
      <c r="N114" s="9" t="s">
        <v>112</v>
      </c>
      <c r="O114" s="9" t="s">
        <v>196</v>
      </c>
      <c r="P114" s="9" t="s">
        <v>737</v>
      </c>
      <c r="Q114" s="9" t="s">
        <v>737</v>
      </c>
      <c r="R114" s="9" t="s">
        <v>3362</v>
      </c>
      <c r="S114" s="9" t="s">
        <v>3362</v>
      </c>
      <c r="T114" s="9" t="s">
        <v>736</v>
      </c>
      <c r="U114" s="9" t="s">
        <v>735</v>
      </c>
      <c r="V114" s="9" t="s">
        <v>736</v>
      </c>
      <c r="W114" s="9">
        <v>1</v>
      </c>
      <c r="X114" s="9" t="s">
        <v>736</v>
      </c>
      <c r="Y114" s="9" t="s">
        <v>736</v>
      </c>
      <c r="Z114" s="9" t="s">
        <v>275</v>
      </c>
      <c r="AA114" s="9">
        <v>0</v>
      </c>
      <c r="AB114" s="9" t="s">
        <v>3030</v>
      </c>
      <c r="AC114" s="9" t="s">
        <v>3317</v>
      </c>
      <c r="AD114" s="9" t="s">
        <v>3318</v>
      </c>
      <c r="AE114" s="9" t="s">
        <v>1056</v>
      </c>
      <c r="AF114" s="9" t="s">
        <v>3319</v>
      </c>
      <c r="AG114" s="9" t="s">
        <v>3319</v>
      </c>
      <c r="AH114" s="9"/>
      <c r="AI114" s="9"/>
      <c r="AK114" s="3" t="s">
        <v>4505</v>
      </c>
      <c r="AP114" s="3" t="s">
        <v>5234</v>
      </c>
      <c r="AR114" t="s">
        <v>3319</v>
      </c>
      <c r="AS114" t="s">
        <v>3319</v>
      </c>
      <c r="AT114" t="s">
        <v>3319</v>
      </c>
      <c r="AU114" s="300"/>
      <c r="AV114" t="s">
        <v>275</v>
      </c>
      <c r="AW114" t="s">
        <v>4505</v>
      </c>
      <c r="AZ114" s="9" t="s">
        <v>5255</v>
      </c>
      <c r="BA114" s="9" t="s">
        <v>5271</v>
      </c>
      <c r="BB114" s="9" t="s">
        <v>736</v>
      </c>
    </row>
    <row r="115" spans="1:54" ht="15" customHeight="1" x14ac:dyDescent="0.25">
      <c r="A115" s="9" t="s">
        <v>3532</v>
      </c>
      <c r="B115" s="9" t="s">
        <v>3112</v>
      </c>
      <c r="C115" s="9" t="s">
        <v>3112</v>
      </c>
      <c r="D115" s="9" t="s">
        <v>3163</v>
      </c>
      <c r="E115" s="9">
        <v>59</v>
      </c>
      <c r="F115" s="9" t="s">
        <v>557</v>
      </c>
      <c r="G115" s="9">
        <v>7.5</v>
      </c>
      <c r="H115" s="9" t="s">
        <v>454</v>
      </c>
      <c r="I115" s="9" t="s">
        <v>455</v>
      </c>
      <c r="J115" s="9" t="s">
        <v>134</v>
      </c>
      <c r="K115" s="9" t="s">
        <v>143</v>
      </c>
      <c r="L115" s="9" t="s">
        <v>3112</v>
      </c>
      <c r="M115" s="9" t="s">
        <v>3163</v>
      </c>
      <c r="N115" s="9" t="s">
        <v>3112</v>
      </c>
      <c r="O115" s="9" t="s">
        <v>3163</v>
      </c>
      <c r="P115" s="9" t="s">
        <v>3384</v>
      </c>
      <c r="Q115" s="9" t="s">
        <v>854</v>
      </c>
      <c r="R115" s="9" t="s">
        <v>3113</v>
      </c>
      <c r="S115" s="9"/>
      <c r="T115" s="9" t="s">
        <v>736</v>
      </c>
      <c r="U115" s="9" t="s">
        <v>735</v>
      </c>
      <c r="V115" s="9" t="s">
        <v>735</v>
      </c>
      <c r="W115" s="9">
        <v>20</v>
      </c>
      <c r="X115" s="9" t="s">
        <v>736</v>
      </c>
      <c r="Y115" s="9" t="s">
        <v>736</v>
      </c>
      <c r="Z115" s="9" t="s">
        <v>3532</v>
      </c>
      <c r="AA115" s="9">
        <v>0</v>
      </c>
      <c r="AB115" s="9">
        <v>0</v>
      </c>
      <c r="AC115" s="9" t="s">
        <v>3327</v>
      </c>
      <c r="AD115" s="9" t="s">
        <v>114</v>
      </c>
      <c r="AE115" s="9" t="s">
        <v>870</v>
      </c>
      <c r="AF115" s="9" t="s">
        <v>3319</v>
      </c>
      <c r="AG115" s="9" t="s">
        <v>3319</v>
      </c>
      <c r="AH115" s="9"/>
      <c r="AI115" s="9"/>
      <c r="AK115" s="3" t="s">
        <v>694</v>
      </c>
      <c r="AP115" s="9"/>
      <c r="AQ115" s="9"/>
      <c r="AR115" t="s">
        <v>3319</v>
      </c>
      <c r="AS115" t="s">
        <v>3319</v>
      </c>
      <c r="AT115" t="s">
        <v>3319</v>
      </c>
      <c r="AW115" t="s">
        <v>4505</v>
      </c>
      <c r="BB115" s="9" t="s">
        <v>736</v>
      </c>
    </row>
    <row r="116" spans="1:54" ht="15" customHeight="1" x14ac:dyDescent="0.25">
      <c r="A116" s="9" t="s">
        <v>3071</v>
      </c>
      <c r="B116" s="9" t="s">
        <v>1304</v>
      </c>
      <c r="C116" s="9" t="s">
        <v>2737</v>
      </c>
      <c r="D116" s="9" t="s">
        <v>3907</v>
      </c>
      <c r="E116" s="9">
        <v>0</v>
      </c>
      <c r="F116" s="9" t="s">
        <v>557</v>
      </c>
      <c r="G116" s="9">
        <v>0</v>
      </c>
      <c r="H116" s="9" t="s">
        <v>2633</v>
      </c>
      <c r="I116" s="9">
        <v>0</v>
      </c>
      <c r="J116" s="9" t="s">
        <v>3599</v>
      </c>
      <c r="K116" s="9" t="s">
        <v>2518</v>
      </c>
      <c r="L116" s="9" t="s">
        <v>2738</v>
      </c>
      <c r="M116" s="9" t="s">
        <v>3907</v>
      </c>
      <c r="N116" s="9">
        <v>0</v>
      </c>
      <c r="O116" s="9">
        <v>0</v>
      </c>
      <c r="P116" s="15" t="s">
        <v>2541</v>
      </c>
      <c r="Q116" s="9" t="s">
        <v>1301</v>
      </c>
      <c r="R116" s="9" t="s">
        <v>1301</v>
      </c>
      <c r="S116" s="9" t="s">
        <v>1301</v>
      </c>
      <c r="T116" s="9" t="s">
        <v>736</v>
      </c>
      <c r="U116" s="9" t="s">
        <v>736</v>
      </c>
      <c r="V116" s="9" t="s">
        <v>735</v>
      </c>
      <c r="W116" s="9">
        <v>1</v>
      </c>
      <c r="X116" s="9" t="s">
        <v>736</v>
      </c>
      <c r="Y116" s="9" t="s">
        <v>736</v>
      </c>
      <c r="AA116" s="9">
        <v>0</v>
      </c>
      <c r="AB116" s="9">
        <v>0</v>
      </c>
      <c r="AC116" s="9" t="s">
        <v>2396</v>
      </c>
      <c r="AD116" s="9" t="s">
        <v>114</v>
      </c>
      <c r="AE116" s="9" t="s">
        <v>961</v>
      </c>
      <c r="AF116" s="9" t="s">
        <v>3319</v>
      </c>
      <c r="AG116" s="9" t="s">
        <v>3319</v>
      </c>
      <c r="AH116" s="9" t="s">
        <v>3270</v>
      </c>
      <c r="AI116" s="9">
        <v>0</v>
      </c>
      <c r="AJ116" s="9" t="str">
        <f t="shared" ref="AJ116:AJ117" si="3">A116</f>
        <v>PGADJ5</v>
      </c>
      <c r="AK116" s="3"/>
      <c r="AP116" s="9"/>
      <c r="AQ116" s="9" t="s">
        <v>4398</v>
      </c>
      <c r="AR116" t="s">
        <v>3319</v>
      </c>
      <c r="AS116" t="s">
        <v>3319</v>
      </c>
      <c r="AT116" t="s">
        <v>3319</v>
      </c>
      <c r="AW116" t="s">
        <v>4505</v>
      </c>
      <c r="AX116" s="9" t="s">
        <v>736</v>
      </c>
      <c r="BB116" s="9" t="s">
        <v>736</v>
      </c>
    </row>
    <row r="117" spans="1:54" ht="15" customHeight="1" x14ac:dyDescent="0.25">
      <c r="A117" s="9" t="s">
        <v>3072</v>
      </c>
      <c r="B117" s="9" t="s">
        <v>1304</v>
      </c>
      <c r="C117" s="9" t="s">
        <v>2739</v>
      </c>
      <c r="D117" s="9" t="s">
        <v>3910</v>
      </c>
      <c r="E117" s="9">
        <v>0</v>
      </c>
      <c r="F117" s="9" t="s">
        <v>557</v>
      </c>
      <c r="G117" s="9">
        <v>0</v>
      </c>
      <c r="H117" s="9" t="s">
        <v>2633</v>
      </c>
      <c r="I117" s="9">
        <v>0</v>
      </c>
      <c r="J117" s="9" t="s">
        <v>3599</v>
      </c>
      <c r="K117" s="9" t="s">
        <v>2518</v>
      </c>
      <c r="L117" s="9" t="s">
        <v>2738</v>
      </c>
      <c r="M117" s="9" t="s">
        <v>3910</v>
      </c>
      <c r="N117" s="9">
        <v>0</v>
      </c>
      <c r="O117" s="9">
        <v>0</v>
      </c>
      <c r="P117" s="15" t="s">
        <v>2541</v>
      </c>
      <c r="Q117" s="9" t="s">
        <v>1301</v>
      </c>
      <c r="R117" s="9" t="s">
        <v>1301</v>
      </c>
      <c r="S117" s="9" t="s">
        <v>1301</v>
      </c>
      <c r="T117" s="9" t="s">
        <v>736</v>
      </c>
      <c r="U117" s="9" t="s">
        <v>736</v>
      </c>
      <c r="V117" s="9" t="s">
        <v>735</v>
      </c>
      <c r="W117" s="9">
        <v>1</v>
      </c>
      <c r="X117" s="9" t="s">
        <v>736</v>
      </c>
      <c r="Y117" s="9" t="s">
        <v>736</v>
      </c>
      <c r="AA117" s="9">
        <v>0</v>
      </c>
      <c r="AB117" s="9">
        <v>0</v>
      </c>
      <c r="AC117" s="9" t="s">
        <v>2396</v>
      </c>
      <c r="AD117" s="9" t="s">
        <v>114</v>
      </c>
      <c r="AE117" s="9" t="s">
        <v>961</v>
      </c>
      <c r="AF117" s="9" t="s">
        <v>3319</v>
      </c>
      <c r="AG117" s="9" t="s">
        <v>3319</v>
      </c>
      <c r="AH117" s="9" t="s">
        <v>3270</v>
      </c>
      <c r="AI117" s="9">
        <v>0</v>
      </c>
      <c r="AJ117" s="9" t="str">
        <f t="shared" si="3"/>
        <v>PGADJ10</v>
      </c>
      <c r="AK117" s="3"/>
      <c r="AP117" s="9"/>
      <c r="AQ117" s="9" t="s">
        <v>4398</v>
      </c>
      <c r="AR117" t="s">
        <v>3319</v>
      </c>
      <c r="AS117" t="s">
        <v>3319</v>
      </c>
      <c r="AT117" t="s">
        <v>3319</v>
      </c>
      <c r="AW117" t="s">
        <v>4505</v>
      </c>
      <c r="AX117" s="9" t="s">
        <v>736</v>
      </c>
      <c r="BB117" s="9" t="s">
        <v>736</v>
      </c>
    </row>
    <row r="118" spans="1:54" ht="15" customHeight="1" x14ac:dyDescent="0.25">
      <c r="A118" s="9" t="s">
        <v>1041</v>
      </c>
      <c r="B118" s="9" t="s">
        <v>1029</v>
      </c>
      <c r="C118" s="9" t="s">
        <v>1029</v>
      </c>
      <c r="D118" s="9" t="s">
        <v>1031</v>
      </c>
      <c r="E118" s="9">
        <v>195</v>
      </c>
      <c r="F118" s="9" t="s">
        <v>557</v>
      </c>
      <c r="G118" s="9">
        <v>7.5</v>
      </c>
      <c r="H118" s="9" t="s">
        <v>454</v>
      </c>
      <c r="I118" s="9" t="s">
        <v>455</v>
      </c>
      <c r="J118" s="9" t="s">
        <v>134</v>
      </c>
      <c r="K118" s="9" t="s">
        <v>143</v>
      </c>
      <c r="L118" s="9" t="s">
        <v>1029</v>
      </c>
      <c r="M118" s="9" t="s">
        <v>1031</v>
      </c>
      <c r="N118" s="9" t="s">
        <v>146</v>
      </c>
      <c r="O118" s="9" t="s">
        <v>151</v>
      </c>
      <c r="P118" s="9" t="s">
        <v>3384</v>
      </c>
      <c r="Q118" s="9" t="s">
        <v>854</v>
      </c>
      <c r="R118" s="9" t="s">
        <v>1041</v>
      </c>
      <c r="S118" s="9"/>
      <c r="T118" s="9" t="s">
        <v>736</v>
      </c>
      <c r="U118" s="9" t="s">
        <v>735</v>
      </c>
      <c r="V118" s="9" t="s">
        <v>735</v>
      </c>
      <c r="W118" s="9">
        <v>20</v>
      </c>
      <c r="X118" s="9" t="s">
        <v>736</v>
      </c>
      <c r="Y118" s="9" t="s">
        <v>736</v>
      </c>
      <c r="Z118" s="9" t="s">
        <v>1041</v>
      </c>
      <c r="AA118" s="9">
        <v>0</v>
      </c>
      <c r="AB118" s="9">
        <v>0</v>
      </c>
      <c r="AC118" s="9" t="s">
        <v>3327</v>
      </c>
      <c r="AD118" s="9" t="s">
        <v>114</v>
      </c>
      <c r="AE118" s="9" t="s">
        <v>870</v>
      </c>
      <c r="AF118" s="9" t="s">
        <v>3319</v>
      </c>
      <c r="AG118" s="9" t="s">
        <v>3319</v>
      </c>
      <c r="AH118" s="9"/>
      <c r="AI118" s="9"/>
      <c r="AK118" s="3" t="s">
        <v>694</v>
      </c>
      <c r="AP118" s="9"/>
      <c r="AQ118" s="9"/>
      <c r="AR118" t="s">
        <v>3319</v>
      </c>
      <c r="AS118" t="s">
        <v>3319</v>
      </c>
      <c r="AT118" t="s">
        <v>3319</v>
      </c>
      <c r="AW118" t="s">
        <v>4505</v>
      </c>
      <c r="BB118" s="9" t="s">
        <v>736</v>
      </c>
    </row>
    <row r="119" spans="1:54" ht="15" customHeight="1" x14ac:dyDescent="0.25">
      <c r="A119" s="9" t="s">
        <v>1044</v>
      </c>
      <c r="B119" s="9" t="s">
        <v>1035</v>
      </c>
      <c r="C119" s="9" t="s">
        <v>1035</v>
      </c>
      <c r="D119" s="9" t="s">
        <v>1038</v>
      </c>
      <c r="E119" s="9">
        <v>349</v>
      </c>
      <c r="F119" s="9" t="s">
        <v>557</v>
      </c>
      <c r="G119" s="9">
        <v>7.5</v>
      </c>
      <c r="H119" s="9" t="s">
        <v>454</v>
      </c>
      <c r="I119" s="9" t="s">
        <v>455</v>
      </c>
      <c r="J119" s="9" t="s">
        <v>134</v>
      </c>
      <c r="K119" s="9" t="s">
        <v>143</v>
      </c>
      <c r="L119" s="9" t="s">
        <v>1035</v>
      </c>
      <c r="M119" s="9" t="s">
        <v>1038</v>
      </c>
      <c r="N119" s="9" t="s">
        <v>1035</v>
      </c>
      <c r="O119" s="9" t="s">
        <v>1038</v>
      </c>
      <c r="P119" s="9" t="s">
        <v>3384</v>
      </c>
      <c r="Q119" s="9" t="s">
        <v>854</v>
      </c>
      <c r="R119" s="9" t="s">
        <v>1044</v>
      </c>
      <c r="S119" s="9"/>
      <c r="T119" s="9" t="s">
        <v>736</v>
      </c>
      <c r="U119" s="9" t="s">
        <v>735</v>
      </c>
      <c r="V119" s="9" t="s">
        <v>735</v>
      </c>
      <c r="W119" s="9">
        <v>20</v>
      </c>
      <c r="X119" s="9" t="s">
        <v>736</v>
      </c>
      <c r="Y119" s="9" t="s">
        <v>736</v>
      </c>
      <c r="Z119" s="9" t="s">
        <v>1044</v>
      </c>
      <c r="AA119" s="9">
        <v>0</v>
      </c>
      <c r="AB119" s="9">
        <v>0</v>
      </c>
      <c r="AC119" s="9" t="s">
        <v>3327</v>
      </c>
      <c r="AD119" s="9" t="s">
        <v>114</v>
      </c>
      <c r="AE119" s="9" t="s">
        <v>870</v>
      </c>
      <c r="AF119" s="9" t="s">
        <v>3319</v>
      </c>
      <c r="AG119" s="9" t="s">
        <v>3319</v>
      </c>
      <c r="AH119" s="9"/>
      <c r="AI119" s="9"/>
      <c r="AK119" s="3"/>
      <c r="AP119" s="9"/>
      <c r="AQ119" s="9"/>
      <c r="AR119" t="s">
        <v>3319</v>
      </c>
      <c r="AS119" t="s">
        <v>3319</v>
      </c>
      <c r="AT119" t="s">
        <v>3319</v>
      </c>
      <c r="AW119" t="s">
        <v>4505</v>
      </c>
      <c r="BB119" s="9" t="s">
        <v>736</v>
      </c>
    </row>
    <row r="120" spans="1:54" ht="15" customHeight="1" x14ac:dyDescent="0.25">
      <c r="A120" s="9" t="s">
        <v>1048</v>
      </c>
      <c r="B120" s="9" t="s">
        <v>1047</v>
      </c>
      <c r="C120" s="9" t="s">
        <v>1047</v>
      </c>
      <c r="D120" s="9" t="s">
        <v>3127</v>
      </c>
      <c r="E120" s="9">
        <v>59</v>
      </c>
      <c r="F120" s="9" t="s">
        <v>557</v>
      </c>
      <c r="G120" s="9">
        <v>7.5</v>
      </c>
      <c r="H120" s="9" t="s">
        <v>454</v>
      </c>
      <c r="I120" s="9" t="s">
        <v>455</v>
      </c>
      <c r="J120" s="9" t="s">
        <v>134</v>
      </c>
      <c r="K120" s="9" t="s">
        <v>143</v>
      </c>
      <c r="L120" s="9" t="s">
        <v>1047</v>
      </c>
      <c r="M120" s="9" t="s">
        <v>3127</v>
      </c>
      <c r="N120" s="9" t="s">
        <v>1047</v>
      </c>
      <c r="O120" s="9" t="s">
        <v>3127</v>
      </c>
      <c r="P120" s="9" t="s">
        <v>3384</v>
      </c>
      <c r="Q120" s="9" t="s">
        <v>854</v>
      </c>
      <c r="R120" s="9" t="s">
        <v>1048</v>
      </c>
      <c r="S120" s="9"/>
      <c r="T120" s="9" t="s">
        <v>736</v>
      </c>
      <c r="U120" s="9" t="s">
        <v>735</v>
      </c>
      <c r="V120" s="9" t="s">
        <v>735</v>
      </c>
      <c r="W120" s="9">
        <v>20</v>
      </c>
      <c r="X120" s="9" t="s">
        <v>736</v>
      </c>
      <c r="Y120" s="9" t="s">
        <v>736</v>
      </c>
      <c r="Z120" s="9" t="s">
        <v>1048</v>
      </c>
      <c r="AA120" s="9">
        <v>0</v>
      </c>
      <c r="AB120" s="9">
        <v>0</v>
      </c>
      <c r="AC120" s="9" t="s">
        <v>3327</v>
      </c>
      <c r="AD120" s="9" t="s">
        <v>114</v>
      </c>
      <c r="AE120" s="9" t="s">
        <v>870</v>
      </c>
      <c r="AF120" s="9" t="s">
        <v>3319</v>
      </c>
      <c r="AG120" s="9" t="s">
        <v>3319</v>
      </c>
      <c r="AH120" s="9"/>
      <c r="AI120" s="9"/>
      <c r="AK120" s="3" t="s">
        <v>694</v>
      </c>
      <c r="AP120" s="9"/>
      <c r="AQ120" s="9"/>
      <c r="AR120" t="s">
        <v>3319</v>
      </c>
      <c r="AS120" t="s">
        <v>3319</v>
      </c>
      <c r="AT120" t="s">
        <v>3319</v>
      </c>
      <c r="AW120" t="s">
        <v>4505</v>
      </c>
      <c r="BB120" s="9" t="s">
        <v>736</v>
      </c>
    </row>
    <row r="121" spans="1:54" ht="15" customHeight="1" x14ac:dyDescent="0.25">
      <c r="A121" s="9" t="s">
        <v>1043</v>
      </c>
      <c r="B121" s="9" t="s">
        <v>1037</v>
      </c>
      <c r="C121" s="9" t="s">
        <v>1037</v>
      </c>
      <c r="D121" s="9" t="s">
        <v>1034</v>
      </c>
      <c r="E121" s="9">
        <v>0</v>
      </c>
      <c r="F121" s="9" t="s">
        <v>557</v>
      </c>
      <c r="G121" s="9">
        <v>7.5</v>
      </c>
      <c r="H121" s="9" t="s">
        <v>454</v>
      </c>
      <c r="I121" s="9" t="s">
        <v>455</v>
      </c>
      <c r="J121" s="9" t="s">
        <v>134</v>
      </c>
      <c r="K121" s="9" t="s">
        <v>143</v>
      </c>
      <c r="L121" s="9" t="s">
        <v>1037</v>
      </c>
      <c r="M121" s="9" t="s">
        <v>1034</v>
      </c>
      <c r="N121" s="9" t="s">
        <v>1032</v>
      </c>
      <c r="O121" s="9" t="s">
        <v>1034</v>
      </c>
      <c r="P121" s="9" t="s">
        <v>3384</v>
      </c>
      <c r="Q121" s="9" t="s">
        <v>854</v>
      </c>
      <c r="R121" s="9" t="s">
        <v>1043</v>
      </c>
      <c r="S121" s="9"/>
      <c r="T121" s="9" t="s">
        <v>736</v>
      </c>
      <c r="U121" s="9" t="s">
        <v>735</v>
      </c>
      <c r="V121" s="9" t="s">
        <v>735</v>
      </c>
      <c r="W121" s="9">
        <v>20</v>
      </c>
      <c r="X121" s="9" t="s">
        <v>736</v>
      </c>
      <c r="Y121" s="9" t="s">
        <v>736</v>
      </c>
      <c r="Z121" s="9" t="s">
        <v>1043</v>
      </c>
      <c r="AA121" s="9">
        <v>0</v>
      </c>
      <c r="AB121" s="9">
        <v>0</v>
      </c>
      <c r="AC121" s="9" t="s">
        <v>3327</v>
      </c>
      <c r="AD121" s="9" t="s">
        <v>114</v>
      </c>
      <c r="AE121" s="9" t="s">
        <v>870</v>
      </c>
      <c r="AF121" s="9" t="s">
        <v>3319</v>
      </c>
      <c r="AG121" s="9" t="s">
        <v>3319</v>
      </c>
      <c r="AH121" s="9"/>
      <c r="AI121" s="9"/>
      <c r="AK121" s="3" t="s">
        <v>694</v>
      </c>
      <c r="AP121" s="9"/>
      <c r="AQ121" s="9"/>
      <c r="AR121" t="s">
        <v>3319</v>
      </c>
      <c r="AS121" t="s">
        <v>3319</v>
      </c>
      <c r="AT121" t="s">
        <v>3319</v>
      </c>
      <c r="AW121" t="s">
        <v>4505</v>
      </c>
      <c r="BB121" s="9" t="s">
        <v>736</v>
      </c>
    </row>
    <row r="122" spans="1:54" ht="15" customHeight="1" x14ac:dyDescent="0.25">
      <c r="A122" s="9" t="s">
        <v>1050</v>
      </c>
      <c r="B122" s="9" t="s">
        <v>1049</v>
      </c>
      <c r="C122" s="9" t="s">
        <v>1049</v>
      </c>
      <c r="D122" s="9" t="s">
        <v>1051</v>
      </c>
      <c r="E122" s="9">
        <v>169</v>
      </c>
      <c r="F122" s="9" t="s">
        <v>557</v>
      </c>
      <c r="G122" s="9">
        <v>7.5</v>
      </c>
      <c r="H122" s="9" t="s">
        <v>454</v>
      </c>
      <c r="I122" s="9" t="s">
        <v>455</v>
      </c>
      <c r="J122" s="9" t="s">
        <v>134</v>
      </c>
      <c r="K122" s="9" t="s">
        <v>143</v>
      </c>
      <c r="L122" s="9" t="s">
        <v>1049</v>
      </c>
      <c r="M122" s="9" t="s">
        <v>1051</v>
      </c>
      <c r="N122" s="9" t="s">
        <v>1049</v>
      </c>
      <c r="O122" s="9" t="s">
        <v>1051</v>
      </c>
      <c r="P122" s="9" t="s">
        <v>3384</v>
      </c>
      <c r="Q122" s="9" t="s">
        <v>854</v>
      </c>
      <c r="R122" s="9" t="s">
        <v>1050</v>
      </c>
      <c r="S122" s="9"/>
      <c r="T122" s="9" t="s">
        <v>736</v>
      </c>
      <c r="U122" s="9" t="s">
        <v>735</v>
      </c>
      <c r="V122" s="9" t="s">
        <v>735</v>
      </c>
      <c r="W122" s="9">
        <v>20</v>
      </c>
      <c r="X122" s="9" t="s">
        <v>736</v>
      </c>
      <c r="Y122" s="9" t="s">
        <v>736</v>
      </c>
      <c r="Z122" s="9" t="s">
        <v>1050</v>
      </c>
      <c r="AA122" s="9">
        <v>0</v>
      </c>
      <c r="AB122" s="9">
        <v>0</v>
      </c>
      <c r="AC122" s="9" t="s">
        <v>3327</v>
      </c>
      <c r="AD122" s="9" t="s">
        <v>114</v>
      </c>
      <c r="AE122" s="9" t="s">
        <v>870</v>
      </c>
      <c r="AF122" s="9" t="s">
        <v>3319</v>
      </c>
      <c r="AG122" s="9" t="s">
        <v>3319</v>
      </c>
      <c r="AH122" s="9"/>
      <c r="AI122" s="9"/>
      <c r="AK122" s="3" t="s">
        <v>694</v>
      </c>
      <c r="AP122" s="9"/>
      <c r="AQ122" s="9"/>
      <c r="AR122" t="s">
        <v>3319</v>
      </c>
      <c r="AS122" t="s">
        <v>3319</v>
      </c>
      <c r="AT122" t="s">
        <v>3319</v>
      </c>
      <c r="AW122" t="s">
        <v>4505</v>
      </c>
      <c r="BB122" s="9" t="s">
        <v>736</v>
      </c>
    </row>
    <row r="123" spans="1:54" ht="15" customHeight="1" x14ac:dyDescent="0.25">
      <c r="A123" s="9" t="s">
        <v>1045</v>
      </c>
      <c r="B123" s="9" t="s">
        <v>1046</v>
      </c>
      <c r="C123" s="9" t="s">
        <v>1046</v>
      </c>
      <c r="D123" s="9" t="s">
        <v>1039</v>
      </c>
      <c r="E123" s="9">
        <v>49</v>
      </c>
      <c r="F123" s="9" t="s">
        <v>557</v>
      </c>
      <c r="G123" s="9">
        <v>7.5</v>
      </c>
      <c r="H123" s="9" t="s">
        <v>454</v>
      </c>
      <c r="I123" s="9" t="s">
        <v>455</v>
      </c>
      <c r="J123" s="9" t="s">
        <v>134</v>
      </c>
      <c r="K123" s="9" t="s">
        <v>143</v>
      </c>
      <c r="L123" s="9" t="s">
        <v>1046</v>
      </c>
      <c r="M123" s="9" t="s">
        <v>1039</v>
      </c>
      <c r="N123" s="9" t="s">
        <v>1046</v>
      </c>
      <c r="O123" s="9" t="s">
        <v>1039</v>
      </c>
      <c r="P123" s="9" t="s">
        <v>3384</v>
      </c>
      <c r="Q123" s="9" t="s">
        <v>854</v>
      </c>
      <c r="R123" s="9" t="s">
        <v>1045</v>
      </c>
      <c r="S123" s="9"/>
      <c r="T123" s="9" t="s">
        <v>736</v>
      </c>
      <c r="U123" s="9" t="s">
        <v>735</v>
      </c>
      <c r="V123" s="9" t="s">
        <v>735</v>
      </c>
      <c r="W123" s="9">
        <v>20</v>
      </c>
      <c r="X123" s="9" t="s">
        <v>736</v>
      </c>
      <c r="Y123" s="9" t="s">
        <v>736</v>
      </c>
      <c r="Z123" s="9" t="s">
        <v>1045</v>
      </c>
      <c r="AA123" s="9">
        <v>0</v>
      </c>
      <c r="AB123" s="9">
        <v>0</v>
      </c>
      <c r="AC123" s="9" t="s">
        <v>3327</v>
      </c>
      <c r="AD123" s="9" t="s">
        <v>114</v>
      </c>
      <c r="AE123" s="9" t="s">
        <v>870</v>
      </c>
      <c r="AF123" s="9" t="s">
        <v>3319</v>
      </c>
      <c r="AG123" s="9" t="s">
        <v>3319</v>
      </c>
      <c r="AH123" s="9"/>
      <c r="AI123" s="9"/>
      <c r="AK123" s="3" t="s">
        <v>694</v>
      </c>
      <c r="AP123" s="9"/>
      <c r="AQ123" s="9"/>
      <c r="AR123" t="s">
        <v>3319</v>
      </c>
      <c r="AS123" t="s">
        <v>3319</v>
      </c>
      <c r="AT123" t="s">
        <v>3319</v>
      </c>
      <c r="AW123" t="s">
        <v>4505</v>
      </c>
      <c r="BB123" s="9" t="s">
        <v>736</v>
      </c>
    </row>
    <row r="124" spans="1:54" ht="15" customHeight="1" x14ac:dyDescent="0.25">
      <c r="A124" s="9" t="s">
        <v>1042</v>
      </c>
      <c r="B124" s="9" t="s">
        <v>1036</v>
      </c>
      <c r="C124" s="9" t="s">
        <v>1036</v>
      </c>
      <c r="D124" s="9" t="s">
        <v>1033</v>
      </c>
      <c r="E124" s="9">
        <v>109</v>
      </c>
      <c r="F124" s="9" t="s">
        <v>557</v>
      </c>
      <c r="G124" s="9">
        <v>7.5</v>
      </c>
      <c r="H124" s="9" t="s">
        <v>454</v>
      </c>
      <c r="I124" s="9" t="s">
        <v>455</v>
      </c>
      <c r="J124" s="9" t="s">
        <v>134</v>
      </c>
      <c r="K124" s="9" t="s">
        <v>143</v>
      </c>
      <c r="L124" s="9" t="s">
        <v>1036</v>
      </c>
      <c r="M124" s="9" t="s">
        <v>1033</v>
      </c>
      <c r="N124" s="9" t="s">
        <v>1030</v>
      </c>
      <c r="O124" s="9" t="s">
        <v>1033</v>
      </c>
      <c r="P124" s="9" t="s">
        <v>3384</v>
      </c>
      <c r="Q124" s="9" t="s">
        <v>854</v>
      </c>
      <c r="R124" s="9" t="s">
        <v>1042</v>
      </c>
      <c r="S124" s="9"/>
      <c r="T124" s="9" t="s">
        <v>736</v>
      </c>
      <c r="U124" s="9" t="s">
        <v>735</v>
      </c>
      <c r="V124" s="9" t="s">
        <v>735</v>
      </c>
      <c r="W124" s="9">
        <v>20</v>
      </c>
      <c r="X124" s="9" t="s">
        <v>736</v>
      </c>
      <c r="Y124" s="9" t="s">
        <v>736</v>
      </c>
      <c r="Z124" s="9" t="s">
        <v>1042</v>
      </c>
      <c r="AA124" s="9">
        <v>0</v>
      </c>
      <c r="AB124" s="9">
        <v>0</v>
      </c>
      <c r="AC124" s="9" t="s">
        <v>3327</v>
      </c>
      <c r="AD124" s="9" t="s">
        <v>114</v>
      </c>
      <c r="AE124" s="9" t="s">
        <v>870</v>
      </c>
      <c r="AF124" s="9" t="s">
        <v>3319</v>
      </c>
      <c r="AG124" s="9" t="s">
        <v>3319</v>
      </c>
      <c r="AH124" s="9"/>
      <c r="AI124" s="9"/>
      <c r="AK124" s="3" t="s">
        <v>694</v>
      </c>
      <c r="AP124" s="9"/>
      <c r="AQ124" s="9"/>
      <c r="AR124" t="s">
        <v>3319</v>
      </c>
      <c r="AS124" t="s">
        <v>3319</v>
      </c>
      <c r="AT124" t="s">
        <v>3319</v>
      </c>
      <c r="AW124" t="s">
        <v>4505</v>
      </c>
      <c r="BB124" s="9" t="s">
        <v>736</v>
      </c>
    </row>
    <row r="125" spans="1:54" ht="15" customHeight="1" x14ac:dyDescent="0.25">
      <c r="A125" s="9" t="s">
        <v>3077</v>
      </c>
      <c r="B125" s="9" t="s">
        <v>2740</v>
      </c>
      <c r="C125" s="9" t="s">
        <v>2741</v>
      </c>
      <c r="D125" s="9" t="s">
        <v>3908</v>
      </c>
      <c r="E125" s="9">
        <v>0</v>
      </c>
      <c r="F125" s="9" t="s">
        <v>557</v>
      </c>
      <c r="G125" s="9">
        <v>0</v>
      </c>
      <c r="H125" s="9" t="s">
        <v>2633</v>
      </c>
      <c r="I125" s="9">
        <v>0</v>
      </c>
      <c r="J125" s="9" t="s">
        <v>3599</v>
      </c>
      <c r="K125" s="9" t="s">
        <v>2518</v>
      </c>
      <c r="L125" s="9" t="s">
        <v>2742</v>
      </c>
      <c r="M125" s="9" t="s">
        <v>3908</v>
      </c>
      <c r="N125" s="9">
        <v>0</v>
      </c>
      <c r="O125" s="9">
        <v>0</v>
      </c>
      <c r="P125" s="15" t="s">
        <v>737</v>
      </c>
      <c r="Q125" s="9" t="s">
        <v>1301</v>
      </c>
      <c r="R125" s="9" t="s">
        <v>1301</v>
      </c>
      <c r="S125" s="9" t="s">
        <v>1301</v>
      </c>
      <c r="T125" s="9" t="s">
        <v>736</v>
      </c>
      <c r="U125" s="9" t="s">
        <v>736</v>
      </c>
      <c r="V125" s="9" t="s">
        <v>735</v>
      </c>
      <c r="W125" s="9">
        <v>1</v>
      </c>
      <c r="X125" s="9" t="s">
        <v>736</v>
      </c>
      <c r="Y125" s="9" t="s">
        <v>736</v>
      </c>
      <c r="AA125" s="9">
        <v>0</v>
      </c>
      <c r="AB125" s="9">
        <v>0</v>
      </c>
      <c r="AC125" s="9" t="s">
        <v>2396</v>
      </c>
      <c r="AD125" s="9" t="s">
        <v>114</v>
      </c>
      <c r="AE125" s="9" t="s">
        <v>961</v>
      </c>
      <c r="AF125" s="9" t="s">
        <v>3319</v>
      </c>
      <c r="AG125" s="9" t="s">
        <v>3319</v>
      </c>
      <c r="AH125" s="9" t="s">
        <v>3270</v>
      </c>
      <c r="AI125" s="9">
        <v>5</v>
      </c>
      <c r="AJ125" s="9" t="str">
        <f t="shared" ref="AJ125:AJ127" si="4">A125</f>
        <v>PG5X6M</v>
      </c>
      <c r="AK125" s="3"/>
      <c r="AL125" t="s">
        <v>735</v>
      </c>
      <c r="AM125">
        <v>6</v>
      </c>
      <c r="AP125" s="9"/>
      <c r="AQ125" s="9" t="s">
        <v>4398</v>
      </c>
      <c r="AR125" t="s">
        <v>3319</v>
      </c>
      <c r="AS125" t="s">
        <v>3319</v>
      </c>
      <c r="AT125" t="s">
        <v>3319</v>
      </c>
      <c r="AW125" t="s">
        <v>4505</v>
      </c>
      <c r="AX125" s="9" t="s">
        <v>736</v>
      </c>
      <c r="BB125" s="9" t="s">
        <v>735</v>
      </c>
    </row>
    <row r="126" spans="1:54" ht="15" customHeight="1" x14ac:dyDescent="0.25">
      <c r="A126" s="9" t="s">
        <v>3076</v>
      </c>
      <c r="B126" s="9" t="s">
        <v>2745</v>
      </c>
      <c r="C126" s="9" t="s">
        <v>2746</v>
      </c>
      <c r="D126" s="9" t="s">
        <v>3909</v>
      </c>
      <c r="E126" s="9">
        <v>0</v>
      </c>
      <c r="F126" s="9" t="s">
        <v>557</v>
      </c>
      <c r="G126" s="9">
        <v>0</v>
      </c>
      <c r="H126" s="9" t="s">
        <v>2613</v>
      </c>
      <c r="I126" s="9">
        <v>0</v>
      </c>
      <c r="J126" s="9" t="s">
        <v>3599</v>
      </c>
      <c r="K126" s="9" t="s">
        <v>2518</v>
      </c>
      <c r="L126" s="9" t="s">
        <v>2742</v>
      </c>
      <c r="M126" s="9" t="s">
        <v>3909</v>
      </c>
      <c r="N126" s="9">
        <v>0</v>
      </c>
      <c r="O126" s="9">
        <v>0</v>
      </c>
      <c r="P126" s="15" t="s">
        <v>737</v>
      </c>
      <c r="Q126" s="9" t="s">
        <v>1301</v>
      </c>
      <c r="R126" s="9" t="s">
        <v>1301</v>
      </c>
      <c r="S126" s="9" t="s">
        <v>1301</v>
      </c>
      <c r="T126" s="9" t="s">
        <v>736</v>
      </c>
      <c r="U126" s="9" t="s">
        <v>736</v>
      </c>
      <c r="V126" s="9" t="s">
        <v>735</v>
      </c>
      <c r="W126" s="9">
        <v>1</v>
      </c>
      <c r="X126" s="9" t="s">
        <v>736</v>
      </c>
      <c r="Y126" s="9" t="s">
        <v>736</v>
      </c>
      <c r="AA126" s="9">
        <v>0</v>
      </c>
      <c r="AB126" s="9">
        <v>0</v>
      </c>
      <c r="AC126" s="9" t="s">
        <v>2396</v>
      </c>
      <c r="AD126" s="9" t="s">
        <v>114</v>
      </c>
      <c r="AE126" s="9" t="s">
        <v>961</v>
      </c>
      <c r="AF126" s="9" t="s">
        <v>3319</v>
      </c>
      <c r="AG126" s="9" t="s">
        <v>3319</v>
      </c>
      <c r="AH126" s="9" t="s">
        <v>3270</v>
      </c>
      <c r="AI126" s="9">
        <v>5</v>
      </c>
      <c r="AJ126" s="9" t="str">
        <f t="shared" si="4"/>
        <v>PG5X12M</v>
      </c>
      <c r="AK126" s="3"/>
      <c r="AL126" t="s">
        <v>735</v>
      </c>
      <c r="AM126">
        <v>12</v>
      </c>
      <c r="AP126" s="9"/>
      <c r="AQ126" s="9" t="s">
        <v>4398</v>
      </c>
      <c r="AR126" t="s">
        <v>3319</v>
      </c>
      <c r="AS126" t="s">
        <v>3319</v>
      </c>
      <c r="AT126" t="s">
        <v>3319</v>
      </c>
      <c r="AW126" t="s">
        <v>4505</v>
      </c>
      <c r="AX126" s="9" t="s">
        <v>736</v>
      </c>
      <c r="BB126" s="9" t="s">
        <v>735</v>
      </c>
    </row>
    <row r="127" spans="1:54" ht="15" customHeight="1" x14ac:dyDescent="0.25">
      <c r="A127" s="9" t="s">
        <v>3843</v>
      </c>
      <c r="B127" s="9" t="s">
        <v>2743</v>
      </c>
      <c r="C127" s="9" t="s">
        <v>2744</v>
      </c>
      <c r="D127" s="9" t="s">
        <v>3905</v>
      </c>
      <c r="E127" s="9">
        <v>0</v>
      </c>
      <c r="F127" s="9" t="s">
        <v>557</v>
      </c>
      <c r="G127" s="9">
        <v>0</v>
      </c>
      <c r="H127" s="9" t="s">
        <v>2633</v>
      </c>
      <c r="I127" s="9">
        <v>0</v>
      </c>
      <c r="J127" s="9" t="s">
        <v>3599</v>
      </c>
      <c r="K127" s="9" t="s">
        <v>2518</v>
      </c>
      <c r="L127" s="9" t="s">
        <v>2742</v>
      </c>
      <c r="M127" s="9" t="s">
        <v>3905</v>
      </c>
      <c r="N127" s="9">
        <v>0</v>
      </c>
      <c r="O127" s="9">
        <v>0</v>
      </c>
      <c r="P127" s="15" t="s">
        <v>737</v>
      </c>
      <c r="Q127" s="9" t="s">
        <v>1301</v>
      </c>
      <c r="R127" s="9" t="s">
        <v>1301</v>
      </c>
      <c r="S127" s="9" t="s">
        <v>1301</v>
      </c>
      <c r="T127" s="9" t="s">
        <v>736</v>
      </c>
      <c r="U127" s="9" t="s">
        <v>736</v>
      </c>
      <c r="V127" s="9" t="s">
        <v>735</v>
      </c>
      <c r="W127" s="9">
        <v>1</v>
      </c>
      <c r="X127" s="9" t="s">
        <v>736</v>
      </c>
      <c r="Y127" s="9" t="s">
        <v>736</v>
      </c>
      <c r="AA127" s="9">
        <v>0</v>
      </c>
      <c r="AB127" s="9">
        <v>0</v>
      </c>
      <c r="AC127" s="9" t="s">
        <v>2396</v>
      </c>
      <c r="AD127" s="9" t="s">
        <v>114</v>
      </c>
      <c r="AE127" s="9" t="s">
        <v>961</v>
      </c>
      <c r="AF127" s="9" t="s">
        <v>3319</v>
      </c>
      <c r="AG127" s="9" t="s">
        <v>3319</v>
      </c>
      <c r="AH127" s="9" t="s">
        <v>3270</v>
      </c>
      <c r="AI127" s="9">
        <v>2.5</v>
      </c>
      <c r="AJ127" s="9" t="str">
        <f t="shared" si="4"/>
        <v>PG50X12MO</v>
      </c>
      <c r="AK127" s="3" t="s">
        <v>4505</v>
      </c>
      <c r="AL127" t="s">
        <v>735</v>
      </c>
      <c r="AM127">
        <v>12</v>
      </c>
      <c r="AP127" s="9"/>
      <c r="AQ127" s="9" t="s">
        <v>4398</v>
      </c>
      <c r="AR127" t="s">
        <v>3319</v>
      </c>
      <c r="AS127" t="s">
        <v>3319</v>
      </c>
      <c r="AT127" t="s">
        <v>3319</v>
      </c>
      <c r="AW127" t="s">
        <v>4505</v>
      </c>
      <c r="AX127" s="9" t="s">
        <v>736</v>
      </c>
      <c r="BB127" s="9" t="s">
        <v>735</v>
      </c>
    </row>
    <row r="128" spans="1:54" ht="15" customHeight="1" x14ac:dyDescent="0.25">
      <c r="A128" s="9" t="s">
        <v>933</v>
      </c>
      <c r="B128" s="9" t="s">
        <v>3594</v>
      </c>
      <c r="C128" s="9" t="s">
        <v>3595</v>
      </c>
      <c r="D128" s="9" t="s">
        <v>3126</v>
      </c>
      <c r="E128" s="9">
        <v>69</v>
      </c>
      <c r="F128" s="9" t="s">
        <v>198</v>
      </c>
      <c r="G128" s="9">
        <v>7.5</v>
      </c>
      <c r="H128" s="9" t="s">
        <v>454</v>
      </c>
      <c r="I128" s="9" t="s">
        <v>455</v>
      </c>
      <c r="J128" s="9" t="s">
        <v>134</v>
      </c>
      <c r="K128" s="9" t="s">
        <v>143</v>
      </c>
      <c r="L128" s="9" t="s">
        <v>3595</v>
      </c>
      <c r="M128" s="9" t="s">
        <v>3126</v>
      </c>
      <c r="N128" s="9" t="s">
        <v>457</v>
      </c>
      <c r="O128" s="9" t="s">
        <v>3126</v>
      </c>
      <c r="P128" s="9" t="s">
        <v>3384</v>
      </c>
      <c r="Q128" s="9" t="s">
        <v>854</v>
      </c>
      <c r="R128" s="9" t="s">
        <v>933</v>
      </c>
      <c r="S128" s="9"/>
      <c r="T128" s="9" t="s">
        <v>736</v>
      </c>
      <c r="U128" s="9" t="s">
        <v>735</v>
      </c>
      <c r="V128" s="9" t="s">
        <v>735</v>
      </c>
      <c r="W128" s="9">
        <v>20</v>
      </c>
      <c r="X128" s="9" t="s">
        <v>736</v>
      </c>
      <c r="Y128" s="9" t="s">
        <v>736</v>
      </c>
      <c r="Z128" s="9" t="s">
        <v>933</v>
      </c>
      <c r="AA128" s="9">
        <v>0</v>
      </c>
      <c r="AB128" s="9">
        <v>0</v>
      </c>
      <c r="AC128" s="9" t="s">
        <v>3327</v>
      </c>
      <c r="AD128" s="9" t="s">
        <v>114</v>
      </c>
      <c r="AE128" s="9" t="s">
        <v>870</v>
      </c>
      <c r="AF128" s="9" t="s">
        <v>3319</v>
      </c>
      <c r="AG128" s="9" t="s">
        <v>3319</v>
      </c>
      <c r="AH128" s="9"/>
      <c r="AI128" s="9"/>
      <c r="AK128" s="3" t="s">
        <v>694</v>
      </c>
      <c r="AN128" s="9" t="s">
        <v>735</v>
      </c>
      <c r="AO128" s="9">
        <f>10*12</f>
        <v>120</v>
      </c>
      <c r="AP128" s="9"/>
      <c r="AQ128" s="9"/>
      <c r="AR128" t="s">
        <v>3319</v>
      </c>
      <c r="AS128" t="s">
        <v>3319</v>
      </c>
      <c r="AT128" t="s">
        <v>3319</v>
      </c>
      <c r="AW128" t="s">
        <v>4505</v>
      </c>
      <c r="BB128" s="9" t="s">
        <v>736</v>
      </c>
    </row>
    <row r="129" spans="1:54" ht="15" customHeight="1" x14ac:dyDescent="0.25">
      <c r="A129" s="9" t="s">
        <v>296</v>
      </c>
      <c r="B129" s="9" t="s">
        <v>3623</v>
      </c>
      <c r="C129" s="9" t="s">
        <v>3595</v>
      </c>
      <c r="D129" s="9" t="s">
        <v>410</v>
      </c>
      <c r="E129" s="9">
        <v>69</v>
      </c>
      <c r="F129" s="9" t="s">
        <v>557</v>
      </c>
      <c r="G129" s="9">
        <v>7.5</v>
      </c>
      <c r="H129" s="9" t="s">
        <v>454</v>
      </c>
      <c r="I129" s="9" t="s">
        <v>455</v>
      </c>
      <c r="J129" s="9" t="s">
        <v>134</v>
      </c>
      <c r="K129" s="9" t="s">
        <v>143</v>
      </c>
      <c r="L129" s="9" t="s">
        <v>3595</v>
      </c>
      <c r="M129" s="9" t="s">
        <v>410</v>
      </c>
      <c r="N129" s="9" t="s">
        <v>457</v>
      </c>
      <c r="O129" s="9" t="s">
        <v>3894</v>
      </c>
      <c r="P129" s="9" t="s">
        <v>3384</v>
      </c>
      <c r="Q129" s="9" t="s">
        <v>854</v>
      </c>
      <c r="R129" s="9" t="s">
        <v>933</v>
      </c>
      <c r="S129" s="9"/>
      <c r="T129" s="9" t="s">
        <v>736</v>
      </c>
      <c r="U129" s="9" t="s">
        <v>735</v>
      </c>
      <c r="V129" s="9" t="s">
        <v>735</v>
      </c>
      <c r="W129" s="9">
        <v>20</v>
      </c>
      <c r="X129" s="9" t="s">
        <v>736</v>
      </c>
      <c r="Y129" s="9" t="s">
        <v>736</v>
      </c>
      <c r="Z129" s="9" t="s">
        <v>296</v>
      </c>
      <c r="AA129" s="9">
        <v>0</v>
      </c>
      <c r="AB129" s="9">
        <v>0</v>
      </c>
      <c r="AC129" s="9" t="s">
        <v>3327</v>
      </c>
      <c r="AD129" s="9" t="s">
        <v>114</v>
      </c>
      <c r="AE129" s="9" t="s">
        <v>870</v>
      </c>
      <c r="AF129" s="9" t="s">
        <v>3319</v>
      </c>
      <c r="AG129" s="9" t="s">
        <v>3319</v>
      </c>
      <c r="AH129" s="9"/>
      <c r="AI129" s="9"/>
      <c r="AK129" s="3" t="s">
        <v>694</v>
      </c>
      <c r="AN129" s="9" t="s">
        <v>735</v>
      </c>
      <c r="AO129" s="9">
        <f>10*12</f>
        <v>120</v>
      </c>
      <c r="AP129" s="9"/>
      <c r="AQ129" s="9"/>
      <c r="AR129" t="s">
        <v>3319</v>
      </c>
      <c r="AS129" t="s">
        <v>3319</v>
      </c>
      <c r="AT129" t="s">
        <v>3319</v>
      </c>
      <c r="AW129" t="s">
        <v>4505</v>
      </c>
      <c r="BB129" s="9" t="s">
        <v>736</v>
      </c>
    </row>
    <row r="130" spans="1:54" ht="15" customHeight="1" x14ac:dyDescent="0.25">
      <c r="A130" s="9" t="s">
        <v>400</v>
      </c>
      <c r="B130" s="9" t="s">
        <v>401</v>
      </c>
      <c r="C130" s="9" t="s">
        <v>448</v>
      </c>
      <c r="D130" s="9" t="s">
        <v>409</v>
      </c>
      <c r="E130" s="9">
        <v>39</v>
      </c>
      <c r="F130" s="9" t="s">
        <v>198</v>
      </c>
      <c r="G130" s="9">
        <v>7.5</v>
      </c>
      <c r="H130" s="9" t="s">
        <v>454</v>
      </c>
      <c r="I130" s="9" t="s">
        <v>455</v>
      </c>
      <c r="J130" s="9" t="s">
        <v>134</v>
      </c>
      <c r="K130" s="9" t="s">
        <v>143</v>
      </c>
      <c r="L130" s="9" t="s">
        <v>448</v>
      </c>
      <c r="M130" s="9" t="s">
        <v>409</v>
      </c>
      <c r="N130" s="9" t="s">
        <v>427</v>
      </c>
      <c r="O130" s="9" t="s">
        <v>3877</v>
      </c>
      <c r="P130" s="9" t="s">
        <v>3384</v>
      </c>
      <c r="Q130" s="9" t="s">
        <v>854</v>
      </c>
      <c r="R130" s="9" t="s">
        <v>400</v>
      </c>
      <c r="S130" s="9"/>
      <c r="T130" s="9" t="s">
        <v>736</v>
      </c>
      <c r="U130" s="9" t="s">
        <v>735</v>
      </c>
      <c r="V130" s="9" t="s">
        <v>735</v>
      </c>
      <c r="W130" s="9">
        <v>15</v>
      </c>
      <c r="X130" s="9" t="s">
        <v>736</v>
      </c>
      <c r="Y130" s="9" t="s">
        <v>736</v>
      </c>
      <c r="Z130" s="9" t="s">
        <v>400</v>
      </c>
      <c r="AA130" s="9">
        <v>0</v>
      </c>
      <c r="AB130" s="9">
        <v>0</v>
      </c>
      <c r="AC130" s="9" t="s">
        <v>3327</v>
      </c>
      <c r="AD130" s="9" t="s">
        <v>114</v>
      </c>
      <c r="AE130" s="9" t="s">
        <v>870</v>
      </c>
      <c r="AF130" s="9" t="s">
        <v>3319</v>
      </c>
      <c r="AG130" s="9" t="s">
        <v>3319</v>
      </c>
      <c r="AH130" s="9"/>
      <c r="AI130" s="9"/>
      <c r="AK130" s="3" t="s">
        <v>694</v>
      </c>
      <c r="AP130" s="9"/>
      <c r="AQ130" s="9"/>
      <c r="AR130" t="s">
        <v>3319</v>
      </c>
      <c r="AS130" t="s">
        <v>3319</v>
      </c>
      <c r="AT130" t="s">
        <v>3319</v>
      </c>
      <c r="AW130" t="s">
        <v>4505</v>
      </c>
      <c r="BB130" s="9" t="s">
        <v>736</v>
      </c>
    </row>
    <row r="131" spans="1:54" ht="15" customHeight="1" x14ac:dyDescent="0.25">
      <c r="A131" s="9" t="s">
        <v>292</v>
      </c>
      <c r="B131" s="9" t="s">
        <v>399</v>
      </c>
      <c r="C131" s="9" t="s">
        <v>447</v>
      </c>
      <c r="D131" s="9" t="s">
        <v>408</v>
      </c>
      <c r="E131" s="9">
        <v>49</v>
      </c>
      <c r="F131" s="9" t="s">
        <v>198</v>
      </c>
      <c r="G131" s="9">
        <v>7.5</v>
      </c>
      <c r="H131" s="9" t="s">
        <v>454</v>
      </c>
      <c r="I131" s="9" t="s">
        <v>455</v>
      </c>
      <c r="J131" s="9" t="s">
        <v>134</v>
      </c>
      <c r="K131" s="9" t="s">
        <v>143</v>
      </c>
      <c r="L131" s="9" t="s">
        <v>447</v>
      </c>
      <c r="M131" s="9" t="s">
        <v>408</v>
      </c>
      <c r="N131" s="9" t="s">
        <v>146</v>
      </c>
      <c r="O131" s="9" t="s">
        <v>151</v>
      </c>
      <c r="P131" s="9" t="s">
        <v>3384</v>
      </c>
      <c r="Q131" s="9" t="s">
        <v>854</v>
      </c>
      <c r="R131" s="9" t="s">
        <v>292</v>
      </c>
      <c r="S131" s="9"/>
      <c r="T131" s="9" t="s">
        <v>736</v>
      </c>
      <c r="U131" s="9" t="s">
        <v>735</v>
      </c>
      <c r="V131" s="9" t="s">
        <v>735</v>
      </c>
      <c r="W131" s="9">
        <v>20</v>
      </c>
      <c r="X131" s="9" t="s">
        <v>736</v>
      </c>
      <c r="Y131" s="9" t="s">
        <v>736</v>
      </c>
      <c r="Z131" s="9" t="s">
        <v>292</v>
      </c>
      <c r="AA131" s="9">
        <v>0</v>
      </c>
      <c r="AB131" s="9">
        <v>0</v>
      </c>
      <c r="AC131" s="9" t="s">
        <v>3327</v>
      </c>
      <c r="AD131" s="9" t="s">
        <v>114</v>
      </c>
      <c r="AE131" s="9" t="s">
        <v>870</v>
      </c>
      <c r="AF131" s="9" t="s">
        <v>3319</v>
      </c>
      <c r="AG131" s="9" t="s">
        <v>3319</v>
      </c>
      <c r="AH131" s="9"/>
      <c r="AI131" s="9"/>
      <c r="AK131" s="3" t="s">
        <v>694</v>
      </c>
      <c r="AP131" s="9"/>
      <c r="AQ131" s="9"/>
      <c r="AR131" t="s">
        <v>3319</v>
      </c>
      <c r="AS131" t="s">
        <v>3319</v>
      </c>
      <c r="AT131" t="s">
        <v>3319</v>
      </c>
      <c r="AW131" t="s">
        <v>4505</v>
      </c>
      <c r="BB131" s="9" t="s">
        <v>736</v>
      </c>
    </row>
    <row r="132" spans="1:54" ht="15" customHeight="1" x14ac:dyDescent="0.25">
      <c r="A132" s="9" t="s">
        <v>397</v>
      </c>
      <c r="B132" s="9" t="s">
        <v>398</v>
      </c>
      <c r="C132" s="9" t="s">
        <v>446</v>
      </c>
      <c r="D132" s="9" t="s">
        <v>407</v>
      </c>
      <c r="E132" s="9">
        <v>59</v>
      </c>
      <c r="F132" s="9" t="s">
        <v>198</v>
      </c>
      <c r="G132" s="9">
        <v>7.5</v>
      </c>
      <c r="H132" s="9" t="s">
        <v>454</v>
      </c>
      <c r="I132" s="9" t="s">
        <v>455</v>
      </c>
      <c r="J132" s="9" t="s">
        <v>134</v>
      </c>
      <c r="K132" s="9" t="s">
        <v>143</v>
      </c>
      <c r="L132" s="9" t="s">
        <v>446</v>
      </c>
      <c r="M132" s="9" t="s">
        <v>407</v>
      </c>
      <c r="N132" s="9" t="s">
        <v>148</v>
      </c>
      <c r="O132" s="9" t="s">
        <v>3888</v>
      </c>
      <c r="P132" s="9" t="s">
        <v>3384</v>
      </c>
      <c r="Q132" s="9" t="s">
        <v>854</v>
      </c>
      <c r="R132" s="9" t="s">
        <v>397</v>
      </c>
      <c r="S132" s="9"/>
      <c r="T132" s="9" t="s">
        <v>736</v>
      </c>
      <c r="U132" s="9" t="s">
        <v>735</v>
      </c>
      <c r="V132" s="9" t="s">
        <v>735</v>
      </c>
      <c r="W132" s="9">
        <v>20</v>
      </c>
      <c r="X132" s="9" t="s">
        <v>736</v>
      </c>
      <c r="Y132" s="9" t="s">
        <v>736</v>
      </c>
      <c r="Z132" s="9" t="s">
        <v>397</v>
      </c>
      <c r="AA132" s="9">
        <v>0</v>
      </c>
      <c r="AB132" s="9">
        <v>0</v>
      </c>
      <c r="AC132" s="9" t="s">
        <v>3327</v>
      </c>
      <c r="AD132" s="9" t="s">
        <v>114</v>
      </c>
      <c r="AE132" s="9" t="s">
        <v>870</v>
      </c>
      <c r="AF132" s="9" t="s">
        <v>3319</v>
      </c>
      <c r="AG132" s="9" t="s">
        <v>3319</v>
      </c>
      <c r="AH132" s="9"/>
      <c r="AI132" s="9"/>
      <c r="AK132" s="3" t="s">
        <v>694</v>
      </c>
      <c r="AP132" s="9"/>
      <c r="AQ132" s="9"/>
      <c r="AR132" t="s">
        <v>3319</v>
      </c>
      <c r="AS132" t="s">
        <v>3319</v>
      </c>
      <c r="AT132" t="s">
        <v>3319</v>
      </c>
      <c r="AW132" t="s">
        <v>4505</v>
      </c>
      <c r="BB132" s="9" t="s">
        <v>736</v>
      </c>
    </row>
    <row r="133" spans="1:54" ht="15" customHeight="1" x14ac:dyDescent="0.25">
      <c r="A133" s="9" t="s">
        <v>395</v>
      </c>
      <c r="B133" s="9" t="s">
        <v>396</v>
      </c>
      <c r="C133" s="9" t="s">
        <v>445</v>
      </c>
      <c r="D133" s="9" t="s">
        <v>406</v>
      </c>
      <c r="E133" s="9">
        <v>29</v>
      </c>
      <c r="F133" s="9" t="s">
        <v>198</v>
      </c>
      <c r="G133" s="9">
        <v>7.5</v>
      </c>
      <c r="H133" s="9" t="s">
        <v>454</v>
      </c>
      <c r="I133" s="9" t="s">
        <v>455</v>
      </c>
      <c r="J133" s="9" t="s">
        <v>134</v>
      </c>
      <c r="K133" s="9" t="s">
        <v>119</v>
      </c>
      <c r="L133" s="9" t="s">
        <v>445</v>
      </c>
      <c r="M133" s="9" t="s">
        <v>406</v>
      </c>
      <c r="N133" s="9" t="s">
        <v>436</v>
      </c>
      <c r="O133" s="9" t="s">
        <v>3889</v>
      </c>
      <c r="P133" s="9" t="s">
        <v>3384</v>
      </c>
      <c r="Q133" s="9" t="s">
        <v>854</v>
      </c>
      <c r="R133" s="9" t="s">
        <v>395</v>
      </c>
      <c r="S133" s="9"/>
      <c r="T133" s="9" t="s">
        <v>736</v>
      </c>
      <c r="U133" s="9" t="s">
        <v>735</v>
      </c>
      <c r="V133" s="9" t="s">
        <v>735</v>
      </c>
      <c r="W133" s="9">
        <v>15</v>
      </c>
      <c r="X133" s="9" t="s">
        <v>736</v>
      </c>
      <c r="Y133" s="9" t="s">
        <v>736</v>
      </c>
      <c r="Z133" s="9" t="s">
        <v>395</v>
      </c>
      <c r="AA133" s="9">
        <v>0</v>
      </c>
      <c r="AB133" s="9">
        <v>0</v>
      </c>
      <c r="AC133" s="9" t="s">
        <v>3327</v>
      </c>
      <c r="AD133" s="9" t="s">
        <v>114</v>
      </c>
      <c r="AE133" s="9" t="s">
        <v>870</v>
      </c>
      <c r="AF133" s="9" t="s">
        <v>3319</v>
      </c>
      <c r="AG133" s="9" t="s">
        <v>3319</v>
      </c>
      <c r="AH133" s="9"/>
      <c r="AI133" s="9"/>
      <c r="AK133" s="3" t="s">
        <v>694</v>
      </c>
      <c r="AP133" s="9"/>
      <c r="AQ133" s="9"/>
      <c r="AR133" t="s">
        <v>3319</v>
      </c>
      <c r="AS133" t="s">
        <v>3319</v>
      </c>
      <c r="AT133" t="s">
        <v>3319</v>
      </c>
      <c r="AW133" t="s">
        <v>4505</v>
      </c>
      <c r="BB133" s="9" t="s">
        <v>736</v>
      </c>
    </row>
    <row r="134" spans="1:54" ht="15" customHeight="1" x14ac:dyDescent="0.25">
      <c r="A134" s="9" t="s">
        <v>642</v>
      </c>
      <c r="B134" s="9" t="s">
        <v>641</v>
      </c>
      <c r="C134" s="9" t="s">
        <v>444</v>
      </c>
      <c r="D134" s="9" t="s">
        <v>3893</v>
      </c>
      <c r="E134" s="9">
        <v>59</v>
      </c>
      <c r="F134" s="9" t="s">
        <v>198</v>
      </c>
      <c r="G134" s="9">
        <v>7.5</v>
      </c>
      <c r="H134" s="9" t="s">
        <v>454</v>
      </c>
      <c r="I134" s="9" t="s">
        <v>455</v>
      </c>
      <c r="J134" s="9" t="s">
        <v>134</v>
      </c>
      <c r="K134" s="9" t="s">
        <v>143</v>
      </c>
      <c r="L134" s="9" t="s">
        <v>444</v>
      </c>
      <c r="M134" s="9" t="s">
        <v>3893</v>
      </c>
      <c r="N134" s="9" t="s">
        <v>150</v>
      </c>
      <c r="O134" s="9" t="s">
        <v>3887</v>
      </c>
      <c r="P134" s="9" t="s">
        <v>3384</v>
      </c>
      <c r="Q134" s="9" t="s">
        <v>854</v>
      </c>
      <c r="R134" s="9" t="s">
        <v>642</v>
      </c>
      <c r="S134" s="9"/>
      <c r="T134" s="9" t="s">
        <v>736</v>
      </c>
      <c r="U134" s="9" t="s">
        <v>735</v>
      </c>
      <c r="V134" s="9" t="s">
        <v>735</v>
      </c>
      <c r="W134" s="9">
        <v>20</v>
      </c>
      <c r="X134" s="9" t="s">
        <v>736</v>
      </c>
      <c r="Y134" s="9" t="s">
        <v>736</v>
      </c>
      <c r="Z134" s="9" t="s">
        <v>642</v>
      </c>
      <c r="AA134" s="9">
        <v>0</v>
      </c>
      <c r="AB134" s="9">
        <v>0</v>
      </c>
      <c r="AC134" s="9" t="s">
        <v>3327</v>
      </c>
      <c r="AD134" s="9" t="s">
        <v>114</v>
      </c>
      <c r="AE134" s="9" t="s">
        <v>870</v>
      </c>
      <c r="AF134" s="9" t="s">
        <v>3319</v>
      </c>
      <c r="AG134" s="9" t="s">
        <v>3319</v>
      </c>
      <c r="AH134" s="9"/>
      <c r="AI134" s="9"/>
      <c r="AK134" s="3" t="s">
        <v>694</v>
      </c>
      <c r="AP134" s="9"/>
      <c r="AQ134" s="9"/>
      <c r="AR134" t="s">
        <v>3319</v>
      </c>
      <c r="AS134" t="s">
        <v>3319</v>
      </c>
      <c r="AT134" t="s">
        <v>3319</v>
      </c>
      <c r="AW134" t="s">
        <v>4505</v>
      </c>
      <c r="BB134" s="9" t="s">
        <v>736</v>
      </c>
    </row>
    <row r="135" spans="1:54" ht="15" customHeight="1" x14ac:dyDescent="0.25">
      <c r="A135" s="9" t="s">
        <v>291</v>
      </c>
      <c r="B135" s="9" t="s">
        <v>394</v>
      </c>
      <c r="C135" s="9" t="s">
        <v>443</v>
      </c>
      <c r="D135" s="9" t="s">
        <v>405</v>
      </c>
      <c r="E135" s="9">
        <v>29</v>
      </c>
      <c r="F135" s="9" t="s">
        <v>557</v>
      </c>
      <c r="G135" s="9">
        <v>7.5</v>
      </c>
      <c r="H135" s="9" t="s">
        <v>454</v>
      </c>
      <c r="I135" s="9" t="s">
        <v>455</v>
      </c>
      <c r="J135" s="9" t="s">
        <v>134</v>
      </c>
      <c r="K135" s="9" t="s">
        <v>143</v>
      </c>
      <c r="L135" s="9" t="s">
        <v>443</v>
      </c>
      <c r="M135" s="9" t="s">
        <v>405</v>
      </c>
      <c r="N135" s="9" t="s">
        <v>147</v>
      </c>
      <c r="O135" s="9" t="s">
        <v>3872</v>
      </c>
      <c r="P135" s="9" t="s">
        <v>3384</v>
      </c>
      <c r="Q135" s="9" t="s">
        <v>854</v>
      </c>
      <c r="R135" s="9" t="s">
        <v>932</v>
      </c>
      <c r="S135" s="9"/>
      <c r="T135" s="9" t="s">
        <v>736</v>
      </c>
      <c r="U135" s="9" t="s">
        <v>735</v>
      </c>
      <c r="V135" s="9" t="s">
        <v>735</v>
      </c>
      <c r="W135" s="9">
        <v>20</v>
      </c>
      <c r="X135" s="9" t="s">
        <v>736</v>
      </c>
      <c r="Y135" s="9" t="s">
        <v>736</v>
      </c>
      <c r="Z135" s="9" t="s">
        <v>291</v>
      </c>
      <c r="AA135" s="9">
        <v>0</v>
      </c>
      <c r="AB135" s="9">
        <v>0</v>
      </c>
      <c r="AC135" s="9" t="s">
        <v>3327</v>
      </c>
      <c r="AD135" s="9" t="s">
        <v>114</v>
      </c>
      <c r="AE135" s="9" t="s">
        <v>870</v>
      </c>
      <c r="AF135" s="9" t="s">
        <v>3319</v>
      </c>
      <c r="AG135" s="9" t="s">
        <v>3319</v>
      </c>
      <c r="AH135" s="9"/>
      <c r="AI135" s="9"/>
      <c r="AK135" s="3" t="s">
        <v>694</v>
      </c>
      <c r="AP135" s="9"/>
      <c r="AQ135" s="9"/>
      <c r="AR135" t="s">
        <v>3319</v>
      </c>
      <c r="AS135" t="s">
        <v>3319</v>
      </c>
      <c r="AT135" t="s">
        <v>3319</v>
      </c>
      <c r="AW135" t="s">
        <v>4505</v>
      </c>
      <c r="BB135" s="9" t="s">
        <v>736</v>
      </c>
    </row>
    <row r="136" spans="1:54" ht="15" customHeight="1" x14ac:dyDescent="0.25">
      <c r="A136" s="9" t="s">
        <v>1040</v>
      </c>
      <c r="B136" s="9" t="s">
        <v>1028</v>
      </c>
      <c r="C136" s="9" t="s">
        <v>1028</v>
      </c>
      <c r="D136" s="9" t="s">
        <v>405</v>
      </c>
      <c r="E136" s="9">
        <v>29</v>
      </c>
      <c r="F136" s="9" t="s">
        <v>557</v>
      </c>
      <c r="G136" s="9">
        <v>7.5</v>
      </c>
      <c r="H136" s="9" t="s">
        <v>454</v>
      </c>
      <c r="I136" s="9" t="s">
        <v>455</v>
      </c>
      <c r="J136" s="9" t="s">
        <v>134</v>
      </c>
      <c r="K136" s="9" t="s">
        <v>143</v>
      </c>
      <c r="L136" s="9" t="s">
        <v>1028</v>
      </c>
      <c r="M136" s="9" t="s">
        <v>405</v>
      </c>
      <c r="N136" s="9" t="s">
        <v>147</v>
      </c>
      <c r="O136" s="9" t="s">
        <v>3872</v>
      </c>
      <c r="P136" s="9" t="s">
        <v>3384</v>
      </c>
      <c r="Q136" s="9" t="s">
        <v>854</v>
      </c>
      <c r="R136" s="9" t="s">
        <v>1040</v>
      </c>
      <c r="S136" s="9"/>
      <c r="T136" s="9" t="s">
        <v>736</v>
      </c>
      <c r="U136" s="9" t="s">
        <v>735</v>
      </c>
      <c r="V136" s="9" t="s">
        <v>735</v>
      </c>
      <c r="W136" s="9">
        <v>20</v>
      </c>
      <c r="X136" s="9" t="s">
        <v>736</v>
      </c>
      <c r="Y136" s="9" t="s">
        <v>736</v>
      </c>
      <c r="Z136" s="9" t="s">
        <v>1040</v>
      </c>
      <c r="AA136" s="9">
        <v>0</v>
      </c>
      <c r="AB136" s="9">
        <v>0</v>
      </c>
      <c r="AC136" s="9" t="s">
        <v>3327</v>
      </c>
      <c r="AD136" s="9" t="s">
        <v>114</v>
      </c>
      <c r="AE136" s="9" t="s">
        <v>870</v>
      </c>
      <c r="AF136" s="9" t="s">
        <v>3319</v>
      </c>
      <c r="AG136" s="9" t="s">
        <v>3319</v>
      </c>
      <c r="AH136" s="9"/>
      <c r="AI136" s="9"/>
      <c r="AK136" s="3" t="s">
        <v>694</v>
      </c>
      <c r="AP136" s="9"/>
      <c r="AQ136" s="9"/>
      <c r="AR136" t="s">
        <v>3319</v>
      </c>
      <c r="AS136" t="s">
        <v>3319</v>
      </c>
      <c r="AT136" t="s">
        <v>3319</v>
      </c>
      <c r="AW136" t="s">
        <v>4505</v>
      </c>
      <c r="BB136" s="9" t="s">
        <v>736</v>
      </c>
    </row>
    <row r="137" spans="1:54" ht="15" customHeight="1" x14ac:dyDescent="0.25">
      <c r="A137" s="9" t="s">
        <v>932</v>
      </c>
      <c r="B137" s="9" t="s">
        <v>935</v>
      </c>
      <c r="C137" s="9" t="s">
        <v>443</v>
      </c>
      <c r="D137" s="9" t="s">
        <v>405</v>
      </c>
      <c r="E137" s="9">
        <v>29</v>
      </c>
      <c r="F137" s="9" t="s">
        <v>198</v>
      </c>
      <c r="G137" s="9">
        <v>7.5</v>
      </c>
      <c r="H137" s="9" t="s">
        <v>454</v>
      </c>
      <c r="I137" s="9" t="s">
        <v>455</v>
      </c>
      <c r="J137" s="9" t="s">
        <v>134</v>
      </c>
      <c r="K137" s="9" t="s">
        <v>143</v>
      </c>
      <c r="L137" s="9" t="s">
        <v>443</v>
      </c>
      <c r="M137" s="9" t="s">
        <v>405</v>
      </c>
      <c r="N137" s="9" t="s">
        <v>147</v>
      </c>
      <c r="O137" s="9" t="s">
        <v>3872</v>
      </c>
      <c r="P137" s="9" t="s">
        <v>3384</v>
      </c>
      <c r="Q137" s="9" t="s">
        <v>854</v>
      </c>
      <c r="R137" s="9" t="s">
        <v>932</v>
      </c>
      <c r="S137" s="9"/>
      <c r="T137" s="9" t="s">
        <v>736</v>
      </c>
      <c r="U137" s="9" t="s">
        <v>735</v>
      </c>
      <c r="V137" s="9" t="s">
        <v>735</v>
      </c>
      <c r="W137" s="9">
        <v>20</v>
      </c>
      <c r="X137" s="9" t="s">
        <v>736</v>
      </c>
      <c r="Y137" s="9" t="s">
        <v>736</v>
      </c>
      <c r="Z137" s="9" t="s">
        <v>932</v>
      </c>
      <c r="AA137" s="9">
        <v>0</v>
      </c>
      <c r="AB137" s="9">
        <v>0</v>
      </c>
      <c r="AC137" s="9" t="s">
        <v>3327</v>
      </c>
      <c r="AD137" s="9" t="s">
        <v>114</v>
      </c>
      <c r="AE137" s="9" t="s">
        <v>870</v>
      </c>
      <c r="AF137" s="9" t="s">
        <v>3319</v>
      </c>
      <c r="AG137" s="9" t="s">
        <v>3319</v>
      </c>
      <c r="AH137" s="9"/>
      <c r="AI137" s="9"/>
      <c r="AK137" s="3" t="s">
        <v>694</v>
      </c>
      <c r="AP137" s="9"/>
      <c r="AQ137" s="9"/>
      <c r="AR137" t="s">
        <v>3319</v>
      </c>
      <c r="AS137" t="s">
        <v>3319</v>
      </c>
      <c r="AT137" t="s">
        <v>3319</v>
      </c>
      <c r="AW137" t="s">
        <v>4505</v>
      </c>
      <c r="BB137" s="9" t="s">
        <v>736</v>
      </c>
    </row>
    <row r="138" spans="1:54" ht="15" customHeight="1" x14ac:dyDescent="0.25">
      <c r="A138" s="9" t="s">
        <v>392</v>
      </c>
      <c r="B138" s="9" t="s">
        <v>393</v>
      </c>
      <c r="C138" s="9" t="s">
        <v>659</v>
      </c>
      <c r="D138" s="9" t="s">
        <v>452</v>
      </c>
      <c r="E138" s="9">
        <v>89</v>
      </c>
      <c r="F138" s="9" t="s">
        <v>198</v>
      </c>
      <c r="G138" s="9">
        <v>7.5</v>
      </c>
      <c r="H138" s="9" t="s">
        <v>454</v>
      </c>
      <c r="I138" s="9" t="s">
        <v>455</v>
      </c>
      <c r="J138" s="9" t="s">
        <v>134</v>
      </c>
      <c r="K138" s="9" t="s">
        <v>143</v>
      </c>
      <c r="L138" s="9" t="s">
        <v>659</v>
      </c>
      <c r="M138" s="9" t="s">
        <v>452</v>
      </c>
      <c r="N138" s="9" t="s">
        <v>456</v>
      </c>
      <c r="O138" s="9" t="s">
        <v>3892</v>
      </c>
      <c r="P138" s="9" t="s">
        <v>3384</v>
      </c>
      <c r="Q138" s="9" t="s">
        <v>854</v>
      </c>
      <c r="R138" s="9" t="s">
        <v>392</v>
      </c>
      <c r="S138" s="9"/>
      <c r="T138" s="9" t="s">
        <v>736</v>
      </c>
      <c r="U138" s="9" t="s">
        <v>735</v>
      </c>
      <c r="V138" s="9" t="s">
        <v>735</v>
      </c>
      <c r="W138" s="9">
        <v>20</v>
      </c>
      <c r="X138" s="9" t="s">
        <v>736</v>
      </c>
      <c r="Y138" s="9" t="s">
        <v>736</v>
      </c>
      <c r="Z138" s="9" t="s">
        <v>392</v>
      </c>
      <c r="AA138" s="9">
        <v>0</v>
      </c>
      <c r="AB138" s="9">
        <v>0</v>
      </c>
      <c r="AC138" s="9" t="s">
        <v>3327</v>
      </c>
      <c r="AD138" s="9" t="s">
        <v>114</v>
      </c>
      <c r="AE138" s="9" t="s">
        <v>870</v>
      </c>
      <c r="AF138" s="9" t="s">
        <v>3319</v>
      </c>
      <c r="AG138" s="9" t="s">
        <v>3319</v>
      </c>
      <c r="AH138" s="9"/>
      <c r="AI138" s="9"/>
      <c r="AK138" s="3" t="s">
        <v>694</v>
      </c>
      <c r="AN138" t="s">
        <v>735</v>
      </c>
      <c r="AO138" s="9">
        <f>6*12</f>
        <v>72</v>
      </c>
      <c r="AP138" s="9"/>
      <c r="AQ138" s="9"/>
      <c r="AR138" t="s">
        <v>3319</v>
      </c>
      <c r="AS138" t="s">
        <v>3319</v>
      </c>
      <c r="AT138" t="s">
        <v>3319</v>
      </c>
      <c r="AW138" t="s">
        <v>4505</v>
      </c>
      <c r="BB138" s="9" t="s">
        <v>736</v>
      </c>
    </row>
    <row r="139" spans="1:54" ht="15" customHeight="1" x14ac:dyDescent="0.25">
      <c r="A139" s="9" t="s">
        <v>390</v>
      </c>
      <c r="B139" s="9" t="s">
        <v>391</v>
      </c>
      <c r="C139" s="9" t="s">
        <v>442</v>
      </c>
      <c r="D139" s="9" t="s">
        <v>451</v>
      </c>
      <c r="E139" s="9">
        <v>79</v>
      </c>
      <c r="F139" s="9" t="s">
        <v>557</v>
      </c>
      <c r="G139" s="9">
        <v>7.5</v>
      </c>
      <c r="H139" s="9" t="s">
        <v>453</v>
      </c>
      <c r="I139" s="9" t="s">
        <v>455</v>
      </c>
      <c r="J139" s="9" t="s">
        <v>134</v>
      </c>
      <c r="K139" s="9" t="s">
        <v>120</v>
      </c>
      <c r="L139" s="9" t="s">
        <v>442</v>
      </c>
      <c r="M139" s="9" t="s">
        <v>451</v>
      </c>
      <c r="N139" s="9" t="s">
        <v>434</v>
      </c>
      <c r="O139" s="9" t="s">
        <v>435</v>
      </c>
      <c r="P139" s="9" t="s">
        <v>3384</v>
      </c>
      <c r="Q139" s="9" t="s">
        <v>854</v>
      </c>
      <c r="R139" s="9" t="s">
        <v>390</v>
      </c>
      <c r="S139" s="9"/>
      <c r="T139" s="9" t="s">
        <v>736</v>
      </c>
      <c r="U139" s="9" t="s">
        <v>735</v>
      </c>
      <c r="V139" s="9" t="s">
        <v>735</v>
      </c>
      <c r="W139" s="9">
        <v>3</v>
      </c>
      <c r="X139" s="9" t="s">
        <v>736</v>
      </c>
      <c r="Y139" s="9" t="s">
        <v>736</v>
      </c>
      <c r="Z139" s="9" t="s">
        <v>390</v>
      </c>
      <c r="AA139" s="9">
        <v>0</v>
      </c>
      <c r="AB139" s="9">
        <v>0</v>
      </c>
      <c r="AC139" s="9" t="s">
        <v>3327</v>
      </c>
      <c r="AD139" s="9" t="s">
        <v>114</v>
      </c>
      <c r="AE139" s="9" t="s">
        <v>741</v>
      </c>
      <c r="AF139" s="9" t="s">
        <v>3319</v>
      </c>
      <c r="AG139" s="9" t="s">
        <v>3319</v>
      </c>
      <c r="AH139" s="9"/>
      <c r="AI139" s="9"/>
      <c r="AK139" s="3" t="s">
        <v>694</v>
      </c>
      <c r="AP139" s="9"/>
      <c r="AQ139" s="9"/>
      <c r="AR139" t="s">
        <v>3319</v>
      </c>
      <c r="AS139" t="s">
        <v>3319</v>
      </c>
      <c r="AT139" t="s">
        <v>3319</v>
      </c>
      <c r="AW139" t="s">
        <v>4505</v>
      </c>
      <c r="BB139" s="9" t="s">
        <v>736</v>
      </c>
    </row>
    <row r="140" spans="1:54" x14ac:dyDescent="0.25">
      <c r="A140" s="9" t="s">
        <v>2705</v>
      </c>
      <c r="B140" s="9" t="s">
        <v>2702</v>
      </c>
      <c r="C140" s="9" t="s">
        <v>2703</v>
      </c>
      <c r="D140" s="9" t="s">
        <v>3509</v>
      </c>
      <c r="E140" s="9">
        <v>0</v>
      </c>
      <c r="F140" s="9" t="s">
        <v>557</v>
      </c>
      <c r="G140" s="9">
        <v>0</v>
      </c>
      <c r="H140" s="9" t="s">
        <v>2633</v>
      </c>
      <c r="I140" s="9">
        <v>0</v>
      </c>
      <c r="J140" s="9" t="s">
        <v>2529</v>
      </c>
      <c r="K140" s="9" t="s">
        <v>965</v>
      </c>
      <c r="L140" s="9" t="s">
        <v>2706</v>
      </c>
      <c r="M140" s="9" t="s">
        <v>3509</v>
      </c>
      <c r="N140" s="9">
        <v>0</v>
      </c>
      <c r="O140" s="9">
        <v>0</v>
      </c>
      <c r="P140" s="15" t="s">
        <v>2541</v>
      </c>
      <c r="Q140" s="9" t="s">
        <v>1299</v>
      </c>
      <c r="R140" s="9" t="s">
        <v>1299</v>
      </c>
      <c r="S140" s="9" t="s">
        <v>1299</v>
      </c>
      <c r="T140" s="9" t="s">
        <v>736</v>
      </c>
      <c r="U140" s="9" t="s">
        <v>736</v>
      </c>
      <c r="V140" s="9" t="s">
        <v>735</v>
      </c>
      <c r="W140" s="9">
        <v>1</v>
      </c>
      <c r="X140" s="9" t="s">
        <v>736</v>
      </c>
      <c r="Y140" s="9" t="s">
        <v>736</v>
      </c>
      <c r="AA140" s="9">
        <v>0</v>
      </c>
      <c r="AB140" s="9">
        <v>0</v>
      </c>
      <c r="AC140" s="9" t="s">
        <v>2396</v>
      </c>
      <c r="AD140" s="9" t="s">
        <v>114</v>
      </c>
      <c r="AE140" s="9" t="s">
        <v>961</v>
      </c>
      <c r="AF140" s="9" t="s">
        <v>3319</v>
      </c>
      <c r="AG140" s="9" t="s">
        <v>3319</v>
      </c>
      <c r="AH140" s="9" t="s">
        <v>3270</v>
      </c>
      <c r="AI140" s="9">
        <v>0</v>
      </c>
      <c r="AJ140" s="9" t="str">
        <f t="shared" ref="AJ140:AJ143" si="5">A140</f>
        <v>PERSCRED</v>
      </c>
      <c r="AK140" s="3" t="s">
        <v>4505</v>
      </c>
      <c r="AP140" s="9"/>
      <c r="AQ140" s="9" t="s">
        <v>4398</v>
      </c>
      <c r="AR140" t="s">
        <v>3319</v>
      </c>
      <c r="AS140" t="s">
        <v>3319</v>
      </c>
      <c r="AT140" t="s">
        <v>3319</v>
      </c>
      <c r="AW140" t="s">
        <v>4505</v>
      </c>
      <c r="AX140" s="9" t="s">
        <v>736</v>
      </c>
      <c r="BB140" s="9" t="s">
        <v>736</v>
      </c>
    </row>
    <row r="141" spans="1:54" x14ac:dyDescent="0.25">
      <c r="A141" s="9" t="s">
        <v>2700</v>
      </c>
      <c r="B141" s="9" t="s">
        <v>2697</v>
      </c>
      <c r="C141" s="9" t="s">
        <v>2698</v>
      </c>
      <c r="D141" s="9" t="s">
        <v>3508</v>
      </c>
      <c r="E141" s="9">
        <v>0</v>
      </c>
      <c r="F141" s="9" t="s">
        <v>557</v>
      </c>
      <c r="G141" s="9">
        <v>0</v>
      </c>
      <c r="H141" s="9" t="s">
        <v>2676</v>
      </c>
      <c r="I141" s="9">
        <v>0</v>
      </c>
      <c r="J141" s="9" t="s">
        <v>2529</v>
      </c>
      <c r="K141" s="9" t="s">
        <v>965</v>
      </c>
      <c r="L141" s="9" t="s">
        <v>2701</v>
      </c>
      <c r="M141" s="9" t="s">
        <v>3508</v>
      </c>
      <c r="N141" s="9">
        <v>0</v>
      </c>
      <c r="O141" s="9">
        <v>0</v>
      </c>
      <c r="P141" s="15" t="s">
        <v>2541</v>
      </c>
      <c r="Q141" s="9" t="s">
        <v>1296</v>
      </c>
      <c r="R141" s="9" t="s">
        <v>1296</v>
      </c>
      <c r="S141" s="9" t="s">
        <v>1296</v>
      </c>
      <c r="T141" s="9" t="s">
        <v>736</v>
      </c>
      <c r="U141" s="9" t="s">
        <v>736</v>
      </c>
      <c r="V141" s="9" t="s">
        <v>735</v>
      </c>
      <c r="W141" s="9">
        <v>1</v>
      </c>
      <c r="X141" s="9" t="s">
        <v>736</v>
      </c>
      <c r="Y141" s="9" t="s">
        <v>736</v>
      </c>
      <c r="AA141" s="9">
        <v>0</v>
      </c>
      <c r="AB141" s="9">
        <v>0</v>
      </c>
      <c r="AC141" s="9" t="s">
        <v>2396</v>
      </c>
      <c r="AD141" s="9" t="s">
        <v>114</v>
      </c>
      <c r="AE141" s="9" t="s">
        <v>961</v>
      </c>
      <c r="AF141" s="9" t="s">
        <v>3319</v>
      </c>
      <c r="AG141" s="9" t="s">
        <v>3319</v>
      </c>
      <c r="AH141" s="9" t="s">
        <v>3270</v>
      </c>
      <c r="AI141" s="9">
        <v>0</v>
      </c>
      <c r="AJ141" s="9" t="str">
        <f t="shared" si="5"/>
        <v>PERSADJ</v>
      </c>
      <c r="AK141" s="3" t="s">
        <v>4505</v>
      </c>
      <c r="AP141" s="9"/>
      <c r="AQ141" s="9" t="s">
        <v>4398</v>
      </c>
      <c r="AR141" t="s">
        <v>3319</v>
      </c>
      <c r="AS141" t="s">
        <v>3319</v>
      </c>
      <c r="AT141" t="s">
        <v>3319</v>
      </c>
      <c r="AW141" t="s">
        <v>4505</v>
      </c>
      <c r="AX141" s="9" t="s">
        <v>736</v>
      </c>
      <c r="BB141" s="9" t="s">
        <v>736</v>
      </c>
    </row>
    <row r="142" spans="1:54" ht="15" customHeight="1" x14ac:dyDescent="0.25">
      <c r="A142" s="9" t="s">
        <v>2763</v>
      </c>
      <c r="B142" s="9" t="s">
        <v>2761</v>
      </c>
      <c r="C142" s="9" t="s">
        <v>2762</v>
      </c>
      <c r="D142" s="9" t="s">
        <v>3487</v>
      </c>
      <c r="E142" s="9">
        <v>0</v>
      </c>
      <c r="F142" s="9" t="s">
        <v>557</v>
      </c>
      <c r="G142" s="9">
        <v>0</v>
      </c>
      <c r="H142" s="9" t="s">
        <v>2764</v>
      </c>
      <c r="I142" s="9">
        <v>0</v>
      </c>
      <c r="J142" s="9" t="s">
        <v>2757</v>
      </c>
      <c r="K142" s="9" t="s">
        <v>965</v>
      </c>
      <c r="L142" s="9" t="s">
        <v>2762</v>
      </c>
      <c r="M142" s="9" t="s">
        <v>3487</v>
      </c>
      <c r="N142" s="9" t="s">
        <v>2762</v>
      </c>
      <c r="O142" s="9" t="s">
        <v>3487</v>
      </c>
      <c r="P142" s="15" t="s">
        <v>2541</v>
      </c>
      <c r="Q142" s="9" t="s">
        <v>1924</v>
      </c>
      <c r="R142" s="9" t="s">
        <v>2396</v>
      </c>
      <c r="S142" s="9" t="s">
        <v>2396</v>
      </c>
      <c r="T142" s="9" t="s">
        <v>736</v>
      </c>
      <c r="U142" s="9" t="s">
        <v>736</v>
      </c>
      <c r="V142" s="9" t="s">
        <v>735</v>
      </c>
      <c r="W142" s="9">
        <v>1</v>
      </c>
      <c r="X142" s="9" t="s">
        <v>736</v>
      </c>
      <c r="Y142" s="9" t="s">
        <v>736</v>
      </c>
      <c r="AA142" s="9">
        <v>0</v>
      </c>
      <c r="AB142" s="9">
        <v>0</v>
      </c>
      <c r="AC142" s="9" t="s">
        <v>2396</v>
      </c>
      <c r="AD142" s="9" t="s">
        <v>114</v>
      </c>
      <c r="AE142" s="9" t="s">
        <v>961</v>
      </c>
      <c r="AF142" s="9" t="s">
        <v>3319</v>
      </c>
      <c r="AG142" s="9" t="s">
        <v>3319</v>
      </c>
      <c r="AH142" s="9" t="s">
        <v>3270</v>
      </c>
      <c r="AI142" s="9">
        <v>6</v>
      </c>
      <c r="AJ142" s="9" t="str">
        <f t="shared" si="5"/>
        <v>PER DISC SP</v>
      </c>
      <c r="AK142" s="3"/>
      <c r="AP142" s="9"/>
      <c r="AQ142" s="9" t="s">
        <v>4398</v>
      </c>
      <c r="AR142" t="s">
        <v>3319</v>
      </c>
      <c r="AS142" t="s">
        <v>3319</v>
      </c>
      <c r="AT142" t="s">
        <v>3319</v>
      </c>
      <c r="AW142" t="s">
        <v>4505</v>
      </c>
      <c r="AX142" s="9" t="s">
        <v>736</v>
      </c>
      <c r="BB142" s="9" t="s">
        <v>736</v>
      </c>
    </row>
    <row r="143" spans="1:54" x14ac:dyDescent="0.25">
      <c r="A143" s="300" t="s">
        <v>2695</v>
      </c>
      <c r="B143" s="9" t="s">
        <v>2692</v>
      </c>
      <c r="C143" s="9" t="s">
        <v>2693</v>
      </c>
      <c r="D143" s="9" t="s">
        <v>3507</v>
      </c>
      <c r="E143" s="9">
        <v>0</v>
      </c>
      <c r="F143" s="9" t="s">
        <v>557</v>
      </c>
      <c r="G143" s="9">
        <v>0</v>
      </c>
      <c r="H143" s="9" t="s">
        <v>2633</v>
      </c>
      <c r="I143" s="9">
        <v>0</v>
      </c>
      <c r="J143" s="9" t="s">
        <v>3599</v>
      </c>
      <c r="K143" s="9" t="s">
        <v>3601</v>
      </c>
      <c r="L143" s="9" t="s">
        <v>2696</v>
      </c>
      <c r="M143" s="9" t="s">
        <v>3507</v>
      </c>
      <c r="N143" s="9">
        <v>0</v>
      </c>
      <c r="O143" s="9">
        <v>0</v>
      </c>
      <c r="P143" s="15" t="s">
        <v>2541</v>
      </c>
      <c r="Q143" s="9" t="s">
        <v>1221</v>
      </c>
      <c r="R143" s="9" t="s">
        <v>1221</v>
      </c>
      <c r="S143" s="9" t="s">
        <v>1221</v>
      </c>
      <c r="T143" s="9" t="s">
        <v>736</v>
      </c>
      <c r="U143" s="9" t="s">
        <v>736</v>
      </c>
      <c r="V143" s="9" t="s">
        <v>735</v>
      </c>
      <c r="W143" s="9">
        <v>1</v>
      </c>
      <c r="X143" s="9" t="s">
        <v>736</v>
      </c>
      <c r="Y143" s="9" t="s">
        <v>736</v>
      </c>
      <c r="AA143" s="9">
        <v>0</v>
      </c>
      <c r="AB143" s="9">
        <v>0</v>
      </c>
      <c r="AC143" s="9" t="s">
        <v>2396</v>
      </c>
      <c r="AD143" s="9" t="s">
        <v>114</v>
      </c>
      <c r="AE143" s="9" t="s">
        <v>961</v>
      </c>
      <c r="AF143" s="9" t="s">
        <v>3319</v>
      </c>
      <c r="AG143" s="9" t="s">
        <v>3319</v>
      </c>
      <c r="AH143" s="9" t="s">
        <v>3270</v>
      </c>
      <c r="AI143" s="9">
        <v>0</v>
      </c>
      <c r="AJ143" s="9" t="str">
        <f t="shared" si="5"/>
        <v>NSF CC</v>
      </c>
      <c r="AK143" s="3"/>
      <c r="AP143" s="9"/>
      <c r="AQ143" s="9" t="s">
        <v>4398</v>
      </c>
      <c r="AR143" t="s">
        <v>3319</v>
      </c>
      <c r="AS143" t="s">
        <v>3319</v>
      </c>
      <c r="AT143" t="s">
        <v>3319</v>
      </c>
      <c r="AW143" t="s">
        <v>4505</v>
      </c>
      <c r="AX143" s="9" t="s">
        <v>736</v>
      </c>
      <c r="AY143" s="9" t="s">
        <v>4505</v>
      </c>
      <c r="AZ143" s="9" t="s">
        <v>4505</v>
      </c>
      <c r="BA143" s="9" t="s">
        <v>4505</v>
      </c>
      <c r="BB143" s="9" t="s">
        <v>736</v>
      </c>
    </row>
    <row r="144" spans="1:54" ht="15" customHeight="1" x14ac:dyDescent="0.25">
      <c r="A144" s="9" t="s">
        <v>607</v>
      </c>
      <c r="B144" s="9" t="s">
        <v>608</v>
      </c>
      <c r="C144" s="9" t="s">
        <v>608</v>
      </c>
      <c r="D144" s="9" t="s">
        <v>621</v>
      </c>
      <c r="E144" s="9">
        <v>9.99</v>
      </c>
      <c r="F144" s="9" t="s">
        <v>557</v>
      </c>
      <c r="G144" s="9">
        <v>0</v>
      </c>
      <c r="H144" s="9" t="s">
        <v>684</v>
      </c>
      <c r="I144" s="9" t="s">
        <v>684</v>
      </c>
      <c r="J144" s="9" t="s">
        <v>684</v>
      </c>
      <c r="K144" s="9" t="s">
        <v>684</v>
      </c>
      <c r="L144" s="9" t="s">
        <v>608</v>
      </c>
      <c r="M144" s="9" t="s">
        <v>621</v>
      </c>
      <c r="N144" s="9" t="s">
        <v>608</v>
      </c>
      <c r="O144" s="9" t="s">
        <v>621</v>
      </c>
      <c r="P144" s="9" t="s">
        <v>3384</v>
      </c>
      <c r="Q144" s="9" t="s">
        <v>855</v>
      </c>
      <c r="R144" s="9" t="s">
        <v>607</v>
      </c>
      <c r="S144" s="9"/>
      <c r="T144" s="9" t="s">
        <v>736</v>
      </c>
      <c r="U144" s="9" t="s">
        <v>735</v>
      </c>
      <c r="V144" s="9" t="s">
        <v>735</v>
      </c>
      <c r="W144" s="9">
        <v>1</v>
      </c>
      <c r="X144" s="9" t="s">
        <v>736</v>
      </c>
      <c r="Y144" s="9" t="s">
        <v>736</v>
      </c>
      <c r="Z144" s="9" t="s">
        <v>607</v>
      </c>
      <c r="AA144" s="9">
        <v>0</v>
      </c>
      <c r="AB144" s="9">
        <v>0</v>
      </c>
      <c r="AC144" s="9" t="s">
        <v>3327</v>
      </c>
      <c r="AD144" s="9" t="s">
        <v>114</v>
      </c>
      <c r="AE144" s="9" t="s">
        <v>3328</v>
      </c>
      <c r="AF144" s="9" t="s">
        <v>3319</v>
      </c>
      <c r="AG144" s="9" t="s">
        <v>3319</v>
      </c>
      <c r="AH144" s="9"/>
      <c r="AI144" s="9"/>
      <c r="AK144" s="3" t="s">
        <v>4505</v>
      </c>
      <c r="AP144" s="9"/>
      <c r="AQ144" s="9"/>
      <c r="AR144" t="s">
        <v>3319</v>
      </c>
      <c r="AS144" t="s">
        <v>3319</v>
      </c>
      <c r="AT144" t="s">
        <v>3319</v>
      </c>
      <c r="AW144" t="s">
        <v>4505</v>
      </c>
      <c r="BB144" s="9" t="s">
        <v>736</v>
      </c>
    </row>
    <row r="145" spans="1:54" x14ac:dyDescent="0.25">
      <c r="A145" s="9" t="s">
        <v>5214</v>
      </c>
      <c r="B145" s="9" t="s">
        <v>1284</v>
      </c>
      <c r="C145" s="9" t="s">
        <v>1284</v>
      </c>
      <c r="D145" s="9" t="s">
        <v>3453</v>
      </c>
      <c r="E145" s="9">
        <v>0</v>
      </c>
      <c r="F145" s="9" t="s">
        <v>557</v>
      </c>
      <c r="G145" s="9">
        <v>0</v>
      </c>
      <c r="H145" s="9" t="s">
        <v>3224</v>
      </c>
      <c r="I145" s="9">
        <v>0</v>
      </c>
      <c r="J145" s="9" t="s">
        <v>3599</v>
      </c>
      <c r="K145" s="9" t="s">
        <v>3600</v>
      </c>
      <c r="L145" s="9" t="s">
        <v>1284</v>
      </c>
      <c r="M145" s="9" t="s">
        <v>3453</v>
      </c>
      <c r="N145" s="9">
        <v>0</v>
      </c>
      <c r="O145" s="9">
        <v>0</v>
      </c>
      <c r="P145" s="15" t="s">
        <v>737</v>
      </c>
      <c r="Q145" s="9" t="s">
        <v>1285</v>
      </c>
      <c r="R145" s="9" t="s">
        <v>2396</v>
      </c>
      <c r="S145" s="9" t="s">
        <v>2396</v>
      </c>
      <c r="T145" s="9" t="s">
        <v>736</v>
      </c>
      <c r="U145" s="9" t="s">
        <v>736</v>
      </c>
      <c r="V145" s="9" t="s">
        <v>735</v>
      </c>
      <c r="W145" s="9">
        <v>1</v>
      </c>
      <c r="X145" s="9" t="s">
        <v>736</v>
      </c>
      <c r="Y145" s="9" t="s">
        <v>736</v>
      </c>
      <c r="AA145" s="9">
        <v>0</v>
      </c>
      <c r="AB145" s="9">
        <v>0</v>
      </c>
      <c r="AC145" s="9" t="s">
        <v>2396</v>
      </c>
      <c r="AD145" s="9" t="s">
        <v>114</v>
      </c>
      <c r="AE145" s="9" t="s">
        <v>961</v>
      </c>
      <c r="AF145" s="9" t="s">
        <v>3319</v>
      </c>
      <c r="AG145" s="9" t="s">
        <v>3319</v>
      </c>
      <c r="AH145" s="9" t="s">
        <v>3270</v>
      </c>
      <c r="AI145" s="9">
        <v>0</v>
      </c>
      <c r="AJ145" s="9" t="str">
        <f t="shared" ref="AJ145:AJ154" si="6">A145</f>
        <v>MONTSR</v>
      </c>
      <c r="AK145" s="3" t="s">
        <v>4505</v>
      </c>
      <c r="AL145" t="s">
        <v>736</v>
      </c>
      <c r="AP145" s="9"/>
      <c r="AQ145" s="9" t="s">
        <v>4398</v>
      </c>
      <c r="AR145" t="s">
        <v>3319</v>
      </c>
      <c r="AS145" t="s">
        <v>3319</v>
      </c>
      <c r="AT145" t="s">
        <v>3319</v>
      </c>
      <c r="AW145" t="s">
        <v>4505</v>
      </c>
      <c r="AX145" s="9" t="s">
        <v>736</v>
      </c>
      <c r="BB145" s="9" t="s">
        <v>735</v>
      </c>
    </row>
    <row r="146" spans="1:54" ht="15" customHeight="1" x14ac:dyDescent="0.25">
      <c r="A146" s="9" t="s">
        <v>5215</v>
      </c>
      <c r="B146" s="9" t="s">
        <v>1282</v>
      </c>
      <c r="C146" s="9" t="s">
        <v>1282</v>
      </c>
      <c r="D146" s="9" t="s">
        <v>3452</v>
      </c>
      <c r="E146" s="9">
        <v>0</v>
      </c>
      <c r="F146" s="9" t="s">
        <v>557</v>
      </c>
      <c r="G146" s="9">
        <v>0</v>
      </c>
      <c r="H146" s="9" t="s">
        <v>3224</v>
      </c>
      <c r="I146" s="9">
        <v>0</v>
      </c>
      <c r="J146" s="9" t="s">
        <v>3599</v>
      </c>
      <c r="K146" s="9" t="s">
        <v>3600</v>
      </c>
      <c r="L146" s="9" t="s">
        <v>1282</v>
      </c>
      <c r="M146" s="9" t="s">
        <v>3452</v>
      </c>
      <c r="N146" s="9">
        <v>0</v>
      </c>
      <c r="O146" s="9">
        <v>0</v>
      </c>
      <c r="P146" s="15" t="s">
        <v>3384</v>
      </c>
      <c r="Q146" s="9" t="s">
        <v>1801</v>
      </c>
      <c r="R146" s="9" t="s">
        <v>2396</v>
      </c>
      <c r="S146" s="9" t="s">
        <v>2396</v>
      </c>
      <c r="T146" s="9" t="s">
        <v>736</v>
      </c>
      <c r="U146" s="9" t="s">
        <v>736</v>
      </c>
      <c r="V146" s="9" t="s">
        <v>735</v>
      </c>
      <c r="W146" s="9">
        <v>1</v>
      </c>
      <c r="X146" s="9" t="s">
        <v>736</v>
      </c>
      <c r="Y146" s="9" t="s">
        <v>736</v>
      </c>
      <c r="AA146" s="9">
        <v>0</v>
      </c>
      <c r="AB146" s="9">
        <v>0</v>
      </c>
      <c r="AC146" s="9" t="s">
        <v>2396</v>
      </c>
      <c r="AD146" s="9" t="s">
        <v>114</v>
      </c>
      <c r="AE146" s="9" t="s">
        <v>961</v>
      </c>
      <c r="AF146" s="9" t="s">
        <v>3319</v>
      </c>
      <c r="AG146" s="9" t="s">
        <v>3319</v>
      </c>
      <c r="AH146" s="9" t="s">
        <v>3270</v>
      </c>
      <c r="AI146" s="9">
        <v>25</v>
      </c>
      <c r="AJ146" s="9" t="str">
        <f t="shared" si="6"/>
        <v>MONIHWCRED</v>
      </c>
      <c r="AK146" s="3" t="s">
        <v>4505</v>
      </c>
      <c r="AP146" s="9"/>
      <c r="AQ146" s="9" t="s">
        <v>4398</v>
      </c>
      <c r="AR146" t="s">
        <v>3319</v>
      </c>
      <c r="AS146" t="s">
        <v>3319</v>
      </c>
      <c r="AT146" t="s">
        <v>3319</v>
      </c>
      <c r="AW146" t="s">
        <v>4505</v>
      </c>
      <c r="AX146" s="9" t="s">
        <v>736</v>
      </c>
      <c r="BB146" s="9" t="s">
        <v>736</v>
      </c>
    </row>
    <row r="147" spans="1:54" x14ac:dyDescent="0.25">
      <c r="A147" s="9" t="s">
        <v>5216</v>
      </c>
      <c r="B147" s="9" t="s">
        <v>1280</v>
      </c>
      <c r="C147" s="9" t="s">
        <v>1280</v>
      </c>
      <c r="D147" s="9" t="s">
        <v>3919</v>
      </c>
      <c r="E147" s="9">
        <v>0</v>
      </c>
      <c r="F147" s="9" t="s">
        <v>557</v>
      </c>
      <c r="G147" s="9">
        <v>0</v>
      </c>
      <c r="H147" s="9" t="s">
        <v>3224</v>
      </c>
      <c r="I147" s="9">
        <v>0</v>
      </c>
      <c r="J147" s="9" t="s">
        <v>3599</v>
      </c>
      <c r="K147" s="9" t="s">
        <v>3600</v>
      </c>
      <c r="L147" s="9" t="s">
        <v>1280</v>
      </c>
      <c r="M147" s="9" t="s">
        <v>3919</v>
      </c>
      <c r="N147" s="9">
        <v>0</v>
      </c>
      <c r="O147" s="9">
        <v>0</v>
      </c>
      <c r="P147" s="15" t="s">
        <v>737</v>
      </c>
      <c r="Q147" s="9" t="s">
        <v>737</v>
      </c>
      <c r="R147" s="9" t="s">
        <v>2396</v>
      </c>
      <c r="S147" s="9" t="s">
        <v>2396</v>
      </c>
      <c r="T147" s="9" t="s">
        <v>736</v>
      </c>
      <c r="U147" s="9" t="s">
        <v>736</v>
      </c>
      <c r="V147" s="9" t="s">
        <v>735</v>
      </c>
      <c r="W147" s="9">
        <v>1</v>
      </c>
      <c r="X147" s="9" t="s">
        <v>736</v>
      </c>
      <c r="Y147" s="9" t="s">
        <v>736</v>
      </c>
      <c r="AA147" s="9">
        <v>0</v>
      </c>
      <c r="AB147" s="9">
        <v>0</v>
      </c>
      <c r="AC147" s="9" t="s">
        <v>2396</v>
      </c>
      <c r="AD147" s="9" t="s">
        <v>114</v>
      </c>
      <c r="AE147" s="9" t="s">
        <v>961</v>
      </c>
      <c r="AF147" s="9" t="s">
        <v>3319</v>
      </c>
      <c r="AG147" s="9" t="s">
        <v>3319</v>
      </c>
      <c r="AH147" s="9" t="s">
        <v>3270</v>
      </c>
      <c r="AI147" s="9">
        <v>0</v>
      </c>
      <c r="AJ147" s="9" t="str">
        <f t="shared" si="6"/>
        <v>MONIHWADJ</v>
      </c>
      <c r="AK147" s="3" t="s">
        <v>4505</v>
      </c>
      <c r="AL147" s="9" t="s">
        <v>736</v>
      </c>
      <c r="AP147" s="9"/>
      <c r="AQ147" s="9" t="s">
        <v>4398</v>
      </c>
      <c r="AR147" t="s">
        <v>3319</v>
      </c>
      <c r="AS147" t="s">
        <v>3319</v>
      </c>
      <c r="AT147" t="s">
        <v>3319</v>
      </c>
      <c r="AW147" t="s">
        <v>4505</v>
      </c>
      <c r="AX147" s="9" t="s">
        <v>736</v>
      </c>
      <c r="BB147" s="9" t="s">
        <v>735</v>
      </c>
    </row>
    <row r="148" spans="1:54" x14ac:dyDescent="0.25">
      <c r="A148" s="9" t="s">
        <v>5217</v>
      </c>
      <c r="B148" s="9" t="s">
        <v>1278</v>
      </c>
      <c r="C148" s="9" t="s">
        <v>1278</v>
      </c>
      <c r="D148" s="9" t="s">
        <v>3918</v>
      </c>
      <c r="E148" s="9">
        <v>0</v>
      </c>
      <c r="F148" s="9" t="s">
        <v>557</v>
      </c>
      <c r="G148" s="9">
        <v>0</v>
      </c>
      <c r="H148" s="9" t="s">
        <v>3224</v>
      </c>
      <c r="I148" s="9">
        <v>0</v>
      </c>
      <c r="J148" s="9" t="s">
        <v>3599</v>
      </c>
      <c r="K148" s="9" t="s">
        <v>3600</v>
      </c>
      <c r="L148" s="9" t="s">
        <v>1278</v>
      </c>
      <c r="M148" s="9" t="s">
        <v>3918</v>
      </c>
      <c r="N148" s="9">
        <v>0</v>
      </c>
      <c r="O148" s="9">
        <v>0</v>
      </c>
      <c r="P148" s="15" t="s">
        <v>737</v>
      </c>
      <c r="Q148" s="9" t="s">
        <v>737</v>
      </c>
      <c r="R148" s="9" t="s">
        <v>2396</v>
      </c>
      <c r="S148" s="9" t="s">
        <v>2396</v>
      </c>
      <c r="T148" s="9" t="s">
        <v>736</v>
      </c>
      <c r="U148" s="9" t="s">
        <v>736</v>
      </c>
      <c r="V148" s="9" t="s">
        <v>735</v>
      </c>
      <c r="W148" s="9">
        <v>1</v>
      </c>
      <c r="X148" s="9" t="s">
        <v>736</v>
      </c>
      <c r="Y148" s="9" t="s">
        <v>736</v>
      </c>
      <c r="AA148" s="9">
        <v>0</v>
      </c>
      <c r="AB148" s="9">
        <v>0</v>
      </c>
      <c r="AC148" s="9" t="s">
        <v>2396</v>
      </c>
      <c r="AD148" s="9" t="s">
        <v>114</v>
      </c>
      <c r="AE148" s="9" t="s">
        <v>961</v>
      </c>
      <c r="AF148" s="9" t="s">
        <v>3319</v>
      </c>
      <c r="AG148" s="9" t="s">
        <v>3319</v>
      </c>
      <c r="AH148" s="9" t="s">
        <v>3270</v>
      </c>
      <c r="AI148" s="9">
        <v>0</v>
      </c>
      <c r="AJ148" s="9" t="str">
        <f t="shared" si="6"/>
        <v>MONIHW</v>
      </c>
      <c r="AK148" s="3" t="s">
        <v>4505</v>
      </c>
      <c r="AL148" s="9" t="s">
        <v>736</v>
      </c>
      <c r="AP148" s="9"/>
      <c r="AQ148" s="9" t="s">
        <v>4398</v>
      </c>
      <c r="AR148" t="s">
        <v>3319</v>
      </c>
      <c r="AS148" t="s">
        <v>3319</v>
      </c>
      <c r="AT148" t="s">
        <v>3319</v>
      </c>
      <c r="AW148" t="s">
        <v>4505</v>
      </c>
      <c r="AX148" s="9" t="s">
        <v>736</v>
      </c>
      <c r="BB148" s="9" t="s">
        <v>735</v>
      </c>
    </row>
    <row r="149" spans="1:54" x14ac:dyDescent="0.25">
      <c r="A149" s="9" t="s">
        <v>5218</v>
      </c>
      <c r="B149" s="9" t="s">
        <v>1276</v>
      </c>
      <c r="C149" s="9" t="s">
        <v>1276</v>
      </c>
      <c r="D149" s="9" t="s">
        <v>3451</v>
      </c>
      <c r="E149" s="9">
        <v>0</v>
      </c>
      <c r="F149" s="9" t="s">
        <v>557</v>
      </c>
      <c r="G149" s="9">
        <v>0</v>
      </c>
      <c r="H149" s="9" t="s">
        <v>3224</v>
      </c>
      <c r="I149" s="9">
        <v>0</v>
      </c>
      <c r="J149" s="9" t="s">
        <v>3599</v>
      </c>
      <c r="K149" s="9" t="s">
        <v>3600</v>
      </c>
      <c r="L149" s="9" t="s">
        <v>1276</v>
      </c>
      <c r="M149" s="9" t="s">
        <v>3451</v>
      </c>
      <c r="N149" s="9">
        <v>0</v>
      </c>
      <c r="O149" s="9">
        <v>0</v>
      </c>
      <c r="P149" s="15" t="s">
        <v>737</v>
      </c>
      <c r="Q149" s="9" t="s">
        <v>1212</v>
      </c>
      <c r="R149" s="9" t="s">
        <v>2396</v>
      </c>
      <c r="S149" s="9" t="s">
        <v>2396</v>
      </c>
      <c r="T149" s="9" t="s">
        <v>736</v>
      </c>
      <c r="U149" s="9" t="s">
        <v>736</v>
      </c>
      <c r="V149" s="9" t="s">
        <v>735</v>
      </c>
      <c r="W149" s="9">
        <v>1</v>
      </c>
      <c r="X149" s="9" t="s">
        <v>736</v>
      </c>
      <c r="Y149" s="9" t="s">
        <v>736</v>
      </c>
      <c r="AA149" s="9">
        <v>0</v>
      </c>
      <c r="AB149" s="9">
        <v>0</v>
      </c>
      <c r="AC149" s="9" t="s">
        <v>2396</v>
      </c>
      <c r="AD149" s="9" t="s">
        <v>114</v>
      </c>
      <c r="AE149" s="9" t="s">
        <v>961</v>
      </c>
      <c r="AF149" s="9" t="s">
        <v>3319</v>
      </c>
      <c r="AG149" s="9" t="s">
        <v>3319</v>
      </c>
      <c r="AH149" s="9" t="s">
        <v>3270</v>
      </c>
      <c r="AI149" s="9">
        <v>0</v>
      </c>
      <c r="AJ149" s="9" t="str">
        <f t="shared" si="6"/>
        <v>MONICRED_CS</v>
      </c>
      <c r="AK149" s="3" t="s">
        <v>4505</v>
      </c>
      <c r="AL149" s="9" t="s">
        <v>736</v>
      </c>
      <c r="AP149" s="9"/>
      <c r="AQ149" s="9" t="s">
        <v>4398</v>
      </c>
      <c r="AR149" t="s">
        <v>3319</v>
      </c>
      <c r="AS149" t="s">
        <v>3319</v>
      </c>
      <c r="AT149" t="s">
        <v>3319</v>
      </c>
      <c r="AW149" t="s">
        <v>4505</v>
      </c>
      <c r="AX149" s="9" t="s">
        <v>736</v>
      </c>
      <c r="BB149" s="9" t="s">
        <v>735</v>
      </c>
    </row>
    <row r="150" spans="1:54" x14ac:dyDescent="0.25">
      <c r="A150" s="300" t="s">
        <v>2681</v>
      </c>
      <c r="B150" s="9" t="s">
        <v>2678</v>
      </c>
      <c r="C150" s="9" t="s">
        <v>2679</v>
      </c>
      <c r="D150" s="9" t="s">
        <v>3504</v>
      </c>
      <c r="E150" s="9">
        <v>0</v>
      </c>
      <c r="F150" s="9" t="s">
        <v>557</v>
      </c>
      <c r="G150" s="9">
        <v>0</v>
      </c>
      <c r="H150" s="9" t="s">
        <v>2561</v>
      </c>
      <c r="I150" s="9">
        <v>0</v>
      </c>
      <c r="J150" s="9" t="s">
        <v>3599</v>
      </c>
      <c r="K150" s="9" t="s">
        <v>3601</v>
      </c>
      <c r="L150" s="9" t="s">
        <v>3604</v>
      </c>
      <c r="M150" s="9" t="s">
        <v>3504</v>
      </c>
      <c r="N150" s="9">
        <v>0</v>
      </c>
      <c r="O150" s="9">
        <v>0</v>
      </c>
      <c r="P150" s="15" t="s">
        <v>2541</v>
      </c>
      <c r="Q150" s="9" t="s">
        <v>1231</v>
      </c>
      <c r="R150" s="9" t="s">
        <v>1231</v>
      </c>
      <c r="S150" s="9" t="s">
        <v>1231</v>
      </c>
      <c r="T150" s="9" t="s">
        <v>736</v>
      </c>
      <c r="U150" s="9" t="s">
        <v>736</v>
      </c>
      <c r="V150" s="9" t="s">
        <v>735</v>
      </c>
      <c r="W150" s="9">
        <v>1</v>
      </c>
      <c r="X150" s="9" t="s">
        <v>736</v>
      </c>
      <c r="Y150" s="9" t="s">
        <v>736</v>
      </c>
      <c r="AA150" s="9">
        <v>0</v>
      </c>
      <c r="AB150" s="9">
        <v>0</v>
      </c>
      <c r="AC150" s="9" t="s">
        <v>2396</v>
      </c>
      <c r="AD150" s="9" t="s">
        <v>114</v>
      </c>
      <c r="AE150" s="9" t="s">
        <v>961</v>
      </c>
      <c r="AF150" s="9" t="s">
        <v>3319</v>
      </c>
      <c r="AG150" s="9" t="s">
        <v>3319</v>
      </c>
      <c r="AH150" s="9" t="s">
        <v>3270</v>
      </c>
      <c r="AI150" s="9">
        <v>0</v>
      </c>
      <c r="AJ150" s="9" t="str">
        <f t="shared" si="6"/>
        <v>MONICRED CCR</v>
      </c>
      <c r="AK150" s="3"/>
      <c r="AP150" s="9"/>
      <c r="AQ150" s="9" t="s">
        <v>4398</v>
      </c>
      <c r="AR150" t="s">
        <v>3319</v>
      </c>
      <c r="AS150" t="s">
        <v>3319</v>
      </c>
      <c r="AT150" t="s">
        <v>3319</v>
      </c>
      <c r="AW150" t="s">
        <v>4505</v>
      </c>
      <c r="AX150" s="9" t="s">
        <v>736</v>
      </c>
      <c r="AY150" s="9" t="s">
        <v>4505</v>
      </c>
      <c r="AZ150" s="9" t="s">
        <v>4505</v>
      </c>
      <c r="BA150" s="9" t="s">
        <v>4505</v>
      </c>
      <c r="BB150" s="9" t="s">
        <v>736</v>
      </c>
    </row>
    <row r="151" spans="1:54" ht="15" customHeight="1" x14ac:dyDescent="0.25">
      <c r="A151" s="9" t="s">
        <v>5219</v>
      </c>
      <c r="B151" s="9" t="s">
        <v>3229</v>
      </c>
      <c r="C151" s="9" t="s">
        <v>3229</v>
      </c>
      <c r="D151" s="9" t="s">
        <v>3449</v>
      </c>
      <c r="E151" s="9">
        <v>0</v>
      </c>
      <c r="F151" s="9" t="s">
        <v>557</v>
      </c>
      <c r="G151" s="9">
        <v>0</v>
      </c>
      <c r="H151" s="9" t="s">
        <v>3224</v>
      </c>
      <c r="I151" s="9">
        <v>0</v>
      </c>
      <c r="J151" s="9" t="s">
        <v>3599</v>
      </c>
      <c r="K151" s="9" t="s">
        <v>3600</v>
      </c>
      <c r="L151" s="9" t="s">
        <v>3229</v>
      </c>
      <c r="M151" s="9" t="s">
        <v>3449</v>
      </c>
      <c r="N151" s="9">
        <v>0</v>
      </c>
      <c r="O151" s="9">
        <v>0</v>
      </c>
      <c r="P151" s="15" t="s">
        <v>3384</v>
      </c>
      <c r="Q151" s="9" t="s">
        <v>3230</v>
      </c>
      <c r="R151" s="9" t="s">
        <v>2396</v>
      </c>
      <c r="S151" s="9" t="s">
        <v>2396</v>
      </c>
      <c r="T151" s="9" t="s">
        <v>736</v>
      </c>
      <c r="U151" s="9" t="s">
        <v>736</v>
      </c>
      <c r="V151" s="9" t="s">
        <v>735</v>
      </c>
      <c r="W151" s="9">
        <v>1</v>
      </c>
      <c r="X151" s="9" t="s">
        <v>736</v>
      </c>
      <c r="Y151" s="9" t="s">
        <v>736</v>
      </c>
      <c r="AA151" s="9">
        <v>0</v>
      </c>
      <c r="AB151" s="9">
        <v>0</v>
      </c>
      <c r="AC151" s="9" t="s">
        <v>2396</v>
      </c>
      <c r="AD151" s="9" t="s">
        <v>114</v>
      </c>
      <c r="AE151" s="9" t="s">
        <v>961</v>
      </c>
      <c r="AF151" s="9" t="s">
        <v>3319</v>
      </c>
      <c r="AG151" s="9" t="s">
        <v>3319</v>
      </c>
      <c r="AH151" s="9" t="s">
        <v>3270</v>
      </c>
      <c r="AI151" s="9">
        <v>0</v>
      </c>
      <c r="AJ151" s="9" t="str">
        <f t="shared" si="6"/>
        <v>MONCRED_SS</v>
      </c>
      <c r="AK151" s="3" t="s">
        <v>4505</v>
      </c>
      <c r="AP151" s="9"/>
      <c r="AQ151" s="9" t="s">
        <v>4398</v>
      </c>
      <c r="AR151" t="s">
        <v>3319</v>
      </c>
      <c r="AS151" t="s">
        <v>3319</v>
      </c>
      <c r="AT151" t="s">
        <v>3319</v>
      </c>
      <c r="AW151" t="s">
        <v>4505</v>
      </c>
      <c r="AX151" s="9" t="s">
        <v>736</v>
      </c>
      <c r="BB151" s="9" t="s">
        <v>736</v>
      </c>
    </row>
    <row r="152" spans="1:54" x14ac:dyDescent="0.25">
      <c r="A152" s="9" t="s">
        <v>2690</v>
      </c>
      <c r="B152" s="9" t="s">
        <v>2687</v>
      </c>
      <c r="C152" s="9" t="s">
        <v>2688</v>
      </c>
      <c r="D152" s="9" t="s">
        <v>3506</v>
      </c>
      <c r="E152" s="9">
        <v>0</v>
      </c>
      <c r="F152" s="9" t="s">
        <v>557</v>
      </c>
      <c r="G152" s="9">
        <v>0</v>
      </c>
      <c r="H152" s="9" t="s">
        <v>2643</v>
      </c>
      <c r="I152" s="9">
        <v>0</v>
      </c>
      <c r="J152" s="9" t="s">
        <v>3599</v>
      </c>
      <c r="K152" s="9" t="s">
        <v>3601</v>
      </c>
      <c r="L152" s="9" t="s">
        <v>2691</v>
      </c>
      <c r="M152" s="9" t="s">
        <v>3506</v>
      </c>
      <c r="N152" s="9">
        <v>0</v>
      </c>
      <c r="O152" s="9">
        <v>0</v>
      </c>
      <c r="P152" s="15" t="s">
        <v>2541</v>
      </c>
      <c r="Q152" s="9" t="s">
        <v>1266</v>
      </c>
      <c r="R152" s="9" t="s">
        <v>1266</v>
      </c>
      <c r="S152" s="9" t="s">
        <v>1266</v>
      </c>
      <c r="T152" s="9" t="s">
        <v>736</v>
      </c>
      <c r="U152" s="9" t="s">
        <v>736</v>
      </c>
      <c r="V152" s="9" t="s">
        <v>735</v>
      </c>
      <c r="W152" s="9">
        <v>1</v>
      </c>
      <c r="X152" s="9" t="s">
        <v>736</v>
      </c>
      <c r="Y152" s="9" t="s">
        <v>736</v>
      </c>
      <c r="AA152" s="9">
        <v>0</v>
      </c>
      <c r="AB152" s="9">
        <v>0</v>
      </c>
      <c r="AC152" s="9" t="s">
        <v>2396</v>
      </c>
      <c r="AD152" s="9" t="s">
        <v>114</v>
      </c>
      <c r="AE152" s="9" t="s">
        <v>961</v>
      </c>
      <c r="AF152" s="9" t="s">
        <v>3319</v>
      </c>
      <c r="AG152" s="9" t="s">
        <v>3319</v>
      </c>
      <c r="AH152" s="9" t="s">
        <v>3270</v>
      </c>
      <c r="AI152" s="9">
        <v>0</v>
      </c>
      <c r="AJ152" s="9" t="str">
        <f t="shared" si="6"/>
        <v>MONCOLL</v>
      </c>
      <c r="AK152" s="3" t="s">
        <v>4505</v>
      </c>
      <c r="AP152" s="9"/>
      <c r="AQ152" s="9" t="s">
        <v>4398</v>
      </c>
      <c r="AR152" t="s">
        <v>3319</v>
      </c>
      <c r="AS152" t="s">
        <v>3319</v>
      </c>
      <c r="AT152" t="s">
        <v>3319</v>
      </c>
      <c r="AW152" t="s">
        <v>4505</v>
      </c>
      <c r="AX152" s="9" t="s">
        <v>736</v>
      </c>
      <c r="BB152" s="9" t="s">
        <v>736</v>
      </c>
    </row>
    <row r="153" spans="1:54" x14ac:dyDescent="0.25">
      <c r="A153" s="9" t="s">
        <v>2685</v>
      </c>
      <c r="B153" s="9" t="s">
        <v>2682</v>
      </c>
      <c r="C153" s="9" t="s">
        <v>2683</v>
      </c>
      <c r="D153" s="9" t="s">
        <v>3505</v>
      </c>
      <c r="E153" s="9">
        <v>0</v>
      </c>
      <c r="F153" s="9" t="s">
        <v>557</v>
      </c>
      <c r="G153" s="9">
        <v>0</v>
      </c>
      <c r="H153" s="9" t="s">
        <v>2633</v>
      </c>
      <c r="I153" s="9">
        <v>0</v>
      </c>
      <c r="J153" s="9" t="s">
        <v>3599</v>
      </c>
      <c r="K153" s="9" t="s">
        <v>3601</v>
      </c>
      <c r="L153" s="9" t="s">
        <v>2686</v>
      </c>
      <c r="M153" s="9" t="s">
        <v>3505</v>
      </c>
      <c r="N153" s="9">
        <v>0</v>
      </c>
      <c r="O153" s="9">
        <v>0</v>
      </c>
      <c r="P153" s="15" t="s">
        <v>2541</v>
      </c>
      <c r="Q153" s="9" t="s">
        <v>1209</v>
      </c>
      <c r="R153" s="9" t="s">
        <v>1209</v>
      </c>
      <c r="S153" s="9" t="s">
        <v>1209</v>
      </c>
      <c r="T153" s="9" t="s">
        <v>736</v>
      </c>
      <c r="U153" s="9" t="s">
        <v>736</v>
      </c>
      <c r="V153" s="9" t="s">
        <v>735</v>
      </c>
      <c r="W153" s="9">
        <v>1</v>
      </c>
      <c r="X153" s="9" t="s">
        <v>736</v>
      </c>
      <c r="Y153" s="9" t="s">
        <v>736</v>
      </c>
      <c r="AA153" s="9">
        <v>0</v>
      </c>
      <c r="AB153" s="9">
        <v>0</v>
      </c>
      <c r="AC153" s="9" t="s">
        <v>2396</v>
      </c>
      <c r="AD153" s="9" t="s">
        <v>114</v>
      </c>
      <c r="AE153" s="9" t="s">
        <v>961</v>
      </c>
      <c r="AF153" s="9" t="s">
        <v>3319</v>
      </c>
      <c r="AG153" s="9" t="s">
        <v>3319</v>
      </c>
      <c r="AH153" s="9" t="s">
        <v>3270</v>
      </c>
      <c r="AI153" s="9">
        <v>0</v>
      </c>
      <c r="AJ153" s="9" t="str">
        <f t="shared" si="6"/>
        <v>MONCCR</v>
      </c>
      <c r="AK153" s="3" t="s">
        <v>4505</v>
      </c>
      <c r="AP153" s="9"/>
      <c r="AQ153" s="9" t="s">
        <v>4398</v>
      </c>
      <c r="AR153" t="s">
        <v>3319</v>
      </c>
      <c r="AS153" t="s">
        <v>3319</v>
      </c>
      <c r="AT153" t="s">
        <v>3319</v>
      </c>
      <c r="AW153" t="s">
        <v>4505</v>
      </c>
      <c r="AX153" s="9" t="s">
        <v>736</v>
      </c>
      <c r="BB153" s="9" t="s">
        <v>736</v>
      </c>
    </row>
    <row r="154" spans="1:54" x14ac:dyDescent="0.25">
      <c r="A154" s="9" t="s">
        <v>2675</v>
      </c>
      <c r="B154" s="9" t="s">
        <v>2672</v>
      </c>
      <c r="C154" s="9" t="s">
        <v>2673</v>
      </c>
      <c r="D154" s="9" t="s">
        <v>3503</v>
      </c>
      <c r="E154" s="9">
        <v>0</v>
      </c>
      <c r="F154" s="9" t="s">
        <v>557</v>
      </c>
      <c r="G154" s="9">
        <v>0</v>
      </c>
      <c r="H154" s="9" t="s">
        <v>2676</v>
      </c>
      <c r="I154" s="9">
        <v>0</v>
      </c>
      <c r="J154" s="9" t="s">
        <v>3599</v>
      </c>
      <c r="K154" s="9" t="s">
        <v>3601</v>
      </c>
      <c r="L154" s="9" t="s">
        <v>2677</v>
      </c>
      <c r="M154" s="9" t="s">
        <v>3503</v>
      </c>
      <c r="N154" s="9">
        <v>0</v>
      </c>
      <c r="O154" s="9">
        <v>0</v>
      </c>
      <c r="P154" s="15" t="s">
        <v>2541</v>
      </c>
      <c r="Q154" s="9" t="s">
        <v>737</v>
      </c>
      <c r="R154" s="9" t="s">
        <v>737</v>
      </c>
      <c r="S154" s="9" t="s">
        <v>737</v>
      </c>
      <c r="T154" s="9" t="s">
        <v>736</v>
      </c>
      <c r="U154" s="9" t="s">
        <v>736</v>
      </c>
      <c r="V154" s="9" t="s">
        <v>735</v>
      </c>
      <c r="W154" s="9">
        <v>1</v>
      </c>
      <c r="X154" s="9" t="s">
        <v>736</v>
      </c>
      <c r="Y154" s="9" t="s">
        <v>736</v>
      </c>
      <c r="AA154" s="9">
        <v>0</v>
      </c>
      <c r="AB154" s="9">
        <v>0</v>
      </c>
      <c r="AC154" s="9" t="s">
        <v>2396</v>
      </c>
      <c r="AD154" s="9" t="s">
        <v>114</v>
      </c>
      <c r="AE154" s="9" t="s">
        <v>961</v>
      </c>
      <c r="AF154" s="9" t="s">
        <v>3319</v>
      </c>
      <c r="AG154" s="9" t="s">
        <v>3319</v>
      </c>
      <c r="AH154" s="9" t="s">
        <v>3270</v>
      </c>
      <c r="AI154" s="9">
        <v>0</v>
      </c>
      <c r="AJ154" s="9" t="str">
        <f t="shared" si="6"/>
        <v>MONADJ</v>
      </c>
      <c r="AK154" s="3" t="s">
        <v>4505</v>
      </c>
      <c r="AP154" s="9"/>
      <c r="AQ154" s="9" t="s">
        <v>4398</v>
      </c>
      <c r="AR154" t="s">
        <v>3319</v>
      </c>
      <c r="AS154" t="s">
        <v>3319</v>
      </c>
      <c r="AT154" t="s">
        <v>3319</v>
      </c>
      <c r="AW154" t="s">
        <v>4505</v>
      </c>
      <c r="AX154" s="9" t="s">
        <v>736</v>
      </c>
      <c r="BB154" s="9" t="s">
        <v>736</v>
      </c>
    </row>
    <row r="155" spans="1:54" ht="15" customHeight="1" x14ac:dyDescent="0.25">
      <c r="A155" s="9" t="s">
        <v>605</v>
      </c>
      <c r="B155" s="9" t="s">
        <v>606</v>
      </c>
      <c r="C155" s="9" t="s">
        <v>606</v>
      </c>
      <c r="D155" s="9" t="s">
        <v>636</v>
      </c>
      <c r="E155" s="9">
        <v>49</v>
      </c>
      <c r="F155" s="9" t="s">
        <v>557</v>
      </c>
      <c r="G155" s="9">
        <v>6</v>
      </c>
      <c r="H155" s="9" t="s">
        <v>684</v>
      </c>
      <c r="I155" s="9" t="s">
        <v>684</v>
      </c>
      <c r="J155" s="9" t="s">
        <v>684</v>
      </c>
      <c r="K155" s="9" t="s">
        <v>684</v>
      </c>
      <c r="L155" s="9" t="s">
        <v>606</v>
      </c>
      <c r="M155" s="9" t="s">
        <v>636</v>
      </c>
      <c r="N155" s="9" t="s">
        <v>606</v>
      </c>
      <c r="O155" s="9" t="s">
        <v>636</v>
      </c>
      <c r="P155" s="9" t="s">
        <v>3384</v>
      </c>
      <c r="Q155" s="9" t="s">
        <v>855</v>
      </c>
      <c r="R155" s="9" t="s">
        <v>605</v>
      </c>
      <c r="S155" s="9"/>
      <c r="T155" s="9" t="s">
        <v>736</v>
      </c>
      <c r="U155" s="9" t="s">
        <v>735</v>
      </c>
      <c r="V155" s="9" t="s">
        <v>735</v>
      </c>
      <c r="W155" s="9">
        <v>15</v>
      </c>
      <c r="X155" s="9" t="s">
        <v>736</v>
      </c>
      <c r="Y155" s="9" t="s">
        <v>736</v>
      </c>
      <c r="Z155" s="9" t="s">
        <v>605</v>
      </c>
      <c r="AA155" s="9">
        <v>0</v>
      </c>
      <c r="AB155" s="9">
        <v>0</v>
      </c>
      <c r="AC155" s="9" t="s">
        <v>3327</v>
      </c>
      <c r="AD155" s="9" t="s">
        <v>114</v>
      </c>
      <c r="AE155" s="9" t="s">
        <v>870</v>
      </c>
      <c r="AF155" s="9" t="s">
        <v>3319</v>
      </c>
      <c r="AG155" s="9" t="s">
        <v>3319</v>
      </c>
      <c r="AH155" s="9"/>
      <c r="AI155" s="9"/>
      <c r="AK155" s="3" t="s">
        <v>694</v>
      </c>
      <c r="AP155" s="9"/>
      <c r="AQ155" s="9"/>
      <c r="AR155" t="s">
        <v>3319</v>
      </c>
      <c r="AS155" t="s">
        <v>3329</v>
      </c>
      <c r="AT155" t="s">
        <v>3319</v>
      </c>
      <c r="AW155" t="s">
        <v>4606</v>
      </c>
      <c r="BB155" s="9" t="s">
        <v>736</v>
      </c>
    </row>
    <row r="156" spans="1:54" ht="15" customHeight="1" x14ac:dyDescent="0.25">
      <c r="A156" s="9" t="s">
        <v>3192</v>
      </c>
      <c r="B156" s="9" t="s">
        <v>3193</v>
      </c>
      <c r="C156" s="9" t="s">
        <v>3263</v>
      </c>
      <c r="D156" s="9" t="s">
        <v>3436</v>
      </c>
      <c r="E156" s="9">
        <v>129</v>
      </c>
      <c r="F156" s="9" t="s">
        <v>557</v>
      </c>
      <c r="G156" s="9">
        <v>15</v>
      </c>
      <c r="H156" s="9" t="s">
        <v>654</v>
      </c>
      <c r="I156" s="9" t="s">
        <v>654</v>
      </c>
      <c r="J156" s="9" t="s">
        <v>134</v>
      </c>
      <c r="K156" s="9" t="s">
        <v>145</v>
      </c>
      <c r="L156" s="9" t="s">
        <v>3263</v>
      </c>
      <c r="M156" s="9" t="s">
        <v>3436</v>
      </c>
      <c r="N156" s="9" t="s">
        <v>3263</v>
      </c>
      <c r="O156" s="9" t="s">
        <v>3436</v>
      </c>
      <c r="P156" s="9" t="s">
        <v>3384</v>
      </c>
      <c r="Q156" s="9" t="s">
        <v>854</v>
      </c>
      <c r="R156" s="9" t="s">
        <v>3192</v>
      </c>
      <c r="S156" s="9"/>
      <c r="T156" s="9" t="s">
        <v>736</v>
      </c>
      <c r="U156" s="9" t="s">
        <v>735</v>
      </c>
      <c r="V156" s="9" t="s">
        <v>735</v>
      </c>
      <c r="W156" s="9">
        <v>8</v>
      </c>
      <c r="X156" s="9" t="s">
        <v>736</v>
      </c>
      <c r="Y156" s="9" t="s">
        <v>735</v>
      </c>
      <c r="Z156" s="9" t="s">
        <v>4137</v>
      </c>
      <c r="AA156" s="9">
        <v>0</v>
      </c>
      <c r="AB156" s="9">
        <v>0</v>
      </c>
      <c r="AC156" s="9" t="s">
        <v>3327</v>
      </c>
      <c r="AD156" s="9" t="s">
        <v>114</v>
      </c>
      <c r="AE156" s="9" t="s">
        <v>3331</v>
      </c>
      <c r="AF156" s="9" t="s">
        <v>3319</v>
      </c>
      <c r="AG156" s="9" t="s">
        <v>3319</v>
      </c>
      <c r="AH156" s="9"/>
      <c r="AI156" s="9"/>
      <c r="AK156" s="3" t="s">
        <v>694</v>
      </c>
      <c r="AP156" s="9"/>
      <c r="AQ156" s="9"/>
      <c r="AR156" t="s">
        <v>3319</v>
      </c>
      <c r="AS156" t="s">
        <v>3319</v>
      </c>
      <c r="AT156" t="s">
        <v>3319</v>
      </c>
      <c r="AW156" t="s">
        <v>4505</v>
      </c>
      <c r="BB156" s="9" t="s">
        <v>736</v>
      </c>
    </row>
    <row r="157" spans="1:54" ht="15" customHeight="1" x14ac:dyDescent="0.25">
      <c r="A157" s="9" t="s">
        <v>3190</v>
      </c>
      <c r="B157" s="9" t="s">
        <v>3191</v>
      </c>
      <c r="C157" s="9" t="s">
        <v>3262</v>
      </c>
      <c r="D157" s="9" t="s">
        <v>3435</v>
      </c>
      <c r="E157" s="9">
        <v>5</v>
      </c>
      <c r="F157" s="9" t="s">
        <v>557</v>
      </c>
      <c r="G157" s="9">
        <v>15</v>
      </c>
      <c r="H157" s="9" t="s">
        <v>742</v>
      </c>
      <c r="I157" s="9" t="s">
        <v>742</v>
      </c>
      <c r="J157" s="9" t="s">
        <v>134</v>
      </c>
      <c r="K157" s="9" t="s">
        <v>144</v>
      </c>
      <c r="L157" s="9" t="s">
        <v>3262</v>
      </c>
      <c r="M157" s="9" t="s">
        <v>3435</v>
      </c>
      <c r="N157" s="9" t="s">
        <v>3262</v>
      </c>
      <c r="O157" s="9" t="s">
        <v>3435</v>
      </c>
      <c r="P157" s="9" t="s">
        <v>3384</v>
      </c>
      <c r="Q157" s="9" t="s">
        <v>854</v>
      </c>
      <c r="R157" s="9" t="s">
        <v>3190</v>
      </c>
      <c r="S157" s="9"/>
      <c r="T157" s="9" t="s">
        <v>736</v>
      </c>
      <c r="U157" s="9" t="s">
        <v>735</v>
      </c>
      <c r="V157" s="9" t="s">
        <v>735</v>
      </c>
      <c r="W157" s="9">
        <v>8</v>
      </c>
      <c r="X157" s="9" t="s">
        <v>736</v>
      </c>
      <c r="Y157" s="9" t="s">
        <v>736</v>
      </c>
      <c r="Z157" s="9" t="s">
        <v>3190</v>
      </c>
      <c r="AA157" s="9">
        <v>0</v>
      </c>
      <c r="AB157" s="9">
        <v>0</v>
      </c>
      <c r="AC157" s="9" t="s">
        <v>3327</v>
      </c>
      <c r="AD157" s="9" t="s">
        <v>114</v>
      </c>
      <c r="AE157" s="9" t="s">
        <v>3328</v>
      </c>
      <c r="AF157" s="9" t="s">
        <v>3319</v>
      </c>
      <c r="AG157" s="9" t="s">
        <v>3319</v>
      </c>
      <c r="AH157" s="9"/>
      <c r="AI157" s="9"/>
      <c r="AK157" s="3" t="s">
        <v>4505</v>
      </c>
      <c r="AP157" s="9"/>
      <c r="AQ157" s="9"/>
      <c r="AR157" t="s">
        <v>3319</v>
      </c>
      <c r="AS157" t="s">
        <v>3319</v>
      </c>
      <c r="AT157" t="s">
        <v>3319</v>
      </c>
      <c r="AW157" t="s">
        <v>4505</v>
      </c>
      <c r="BB157" s="9" t="s">
        <v>736</v>
      </c>
    </row>
    <row r="158" spans="1:54" ht="15" customHeight="1" x14ac:dyDescent="0.25">
      <c r="A158" s="9" t="s">
        <v>371</v>
      </c>
      <c r="B158" s="9" t="s">
        <v>372</v>
      </c>
      <c r="C158" s="9" t="s">
        <v>372</v>
      </c>
      <c r="D158" s="9" t="s">
        <v>809</v>
      </c>
      <c r="E158" s="9">
        <v>0</v>
      </c>
      <c r="F158" s="9" t="s">
        <v>557</v>
      </c>
      <c r="G158" s="9">
        <v>7.5</v>
      </c>
      <c r="H158" s="9" t="s">
        <v>684</v>
      </c>
      <c r="I158" s="9" t="s">
        <v>684</v>
      </c>
      <c r="J158" s="9" t="s">
        <v>684</v>
      </c>
      <c r="K158" s="9" t="s">
        <v>684</v>
      </c>
      <c r="L158" s="9" t="s">
        <v>372</v>
      </c>
      <c r="M158" s="9" t="s">
        <v>809</v>
      </c>
      <c r="N158" s="9" t="s">
        <v>372</v>
      </c>
      <c r="O158" s="9" t="s">
        <v>809</v>
      </c>
      <c r="P158" s="9" t="s">
        <v>3384</v>
      </c>
      <c r="Q158" s="9" t="s">
        <v>856</v>
      </c>
      <c r="R158" s="9" t="s">
        <v>371</v>
      </c>
      <c r="S158" s="9"/>
      <c r="T158" s="9" t="s">
        <v>736</v>
      </c>
      <c r="U158" s="9" t="s">
        <v>735</v>
      </c>
      <c r="V158" s="9" t="s">
        <v>735</v>
      </c>
      <c r="W158" s="9">
        <v>1</v>
      </c>
      <c r="X158" s="9" t="s">
        <v>736</v>
      </c>
      <c r="Y158" s="9" t="s">
        <v>736</v>
      </c>
      <c r="Z158" s="9" t="s">
        <v>371</v>
      </c>
      <c r="AA158" s="9">
        <v>0</v>
      </c>
      <c r="AB158" s="9">
        <v>0</v>
      </c>
      <c r="AC158" s="9" t="s">
        <v>3327</v>
      </c>
      <c r="AD158" s="9" t="s">
        <v>114</v>
      </c>
      <c r="AE158" s="9" t="s">
        <v>3328</v>
      </c>
      <c r="AF158" s="9" t="s">
        <v>3319</v>
      </c>
      <c r="AG158" s="9" t="s">
        <v>3319</v>
      </c>
      <c r="AH158" s="9"/>
      <c r="AI158" s="9"/>
      <c r="AK158" s="3"/>
      <c r="AP158" s="9"/>
      <c r="AQ158" s="9"/>
      <c r="AR158" t="s">
        <v>3319</v>
      </c>
      <c r="AS158" t="s">
        <v>3319</v>
      </c>
      <c r="AT158" t="s">
        <v>3319</v>
      </c>
      <c r="AW158" t="s">
        <v>4505</v>
      </c>
      <c r="BB158" s="9" t="s">
        <v>736</v>
      </c>
    </row>
    <row r="159" spans="1:54" ht="15" customHeight="1" x14ac:dyDescent="0.25">
      <c r="A159" s="9" t="s">
        <v>3534</v>
      </c>
      <c r="B159" s="9" t="s">
        <v>3106</v>
      </c>
      <c r="C159" s="9" t="s">
        <v>669</v>
      </c>
      <c r="D159" s="9" t="s">
        <v>184</v>
      </c>
      <c r="E159" s="9">
        <v>24</v>
      </c>
      <c r="F159" s="9" t="s">
        <v>557</v>
      </c>
      <c r="G159" s="9">
        <v>7.5</v>
      </c>
      <c r="H159" s="9" t="s">
        <v>654</v>
      </c>
      <c r="I159" s="9" t="s">
        <v>121</v>
      </c>
      <c r="J159" s="9" t="s">
        <v>134</v>
      </c>
      <c r="K159" s="9" t="s">
        <v>145</v>
      </c>
      <c r="L159" s="9" t="s">
        <v>669</v>
      </c>
      <c r="M159" s="9" t="s">
        <v>184</v>
      </c>
      <c r="N159" s="9" t="s">
        <v>669</v>
      </c>
      <c r="O159" s="9" t="s">
        <v>184</v>
      </c>
      <c r="P159" s="9" t="s">
        <v>3384</v>
      </c>
      <c r="Q159" s="9" t="s">
        <v>854</v>
      </c>
      <c r="R159" s="9" t="s">
        <v>3107</v>
      </c>
      <c r="S159" s="9"/>
      <c r="T159" s="9" t="s">
        <v>736</v>
      </c>
      <c r="U159" s="9" t="s">
        <v>735</v>
      </c>
      <c r="V159" s="9" t="s">
        <v>735</v>
      </c>
      <c r="W159" s="9">
        <v>15</v>
      </c>
      <c r="X159" s="9" t="s">
        <v>735</v>
      </c>
      <c r="Y159" s="9" t="s">
        <v>735</v>
      </c>
      <c r="Z159" s="9" t="s">
        <v>4138</v>
      </c>
      <c r="AA159" s="9">
        <v>0</v>
      </c>
      <c r="AB159" s="9">
        <v>0</v>
      </c>
      <c r="AC159" s="9" t="s">
        <v>3327</v>
      </c>
      <c r="AD159" s="9" t="s">
        <v>114</v>
      </c>
      <c r="AE159" s="9" t="s">
        <v>3331</v>
      </c>
      <c r="AF159" s="9" t="s">
        <v>3319</v>
      </c>
      <c r="AG159" s="9" t="s">
        <v>3319</v>
      </c>
      <c r="AH159" s="9"/>
      <c r="AI159" s="9"/>
      <c r="AK159" s="3" t="s">
        <v>694</v>
      </c>
      <c r="AP159" s="9"/>
      <c r="AQ159" s="9"/>
      <c r="AR159" t="s">
        <v>3329</v>
      </c>
      <c r="AS159" t="s">
        <v>3319</v>
      </c>
      <c r="AT159" t="s">
        <v>3319</v>
      </c>
      <c r="AW159" t="s">
        <v>4505</v>
      </c>
      <c r="BB159" s="9" t="s">
        <v>736</v>
      </c>
    </row>
    <row r="160" spans="1:54" ht="15" customHeight="1" x14ac:dyDescent="0.25">
      <c r="A160" s="9" t="s">
        <v>3536</v>
      </c>
      <c r="B160" s="9" t="s">
        <v>3110</v>
      </c>
      <c r="C160" s="9" t="s">
        <v>3117</v>
      </c>
      <c r="D160" s="9" t="s">
        <v>3145</v>
      </c>
      <c r="E160" s="9">
        <v>39</v>
      </c>
      <c r="F160" s="9" t="s">
        <v>557</v>
      </c>
      <c r="G160" s="9">
        <v>7.5</v>
      </c>
      <c r="H160" s="9" t="s">
        <v>654</v>
      </c>
      <c r="I160" s="9" t="s">
        <v>121</v>
      </c>
      <c r="J160" s="9" t="s">
        <v>134</v>
      </c>
      <c r="K160" s="9" t="s">
        <v>145</v>
      </c>
      <c r="L160" s="9" t="s">
        <v>3117</v>
      </c>
      <c r="M160" s="9" t="s">
        <v>3145</v>
      </c>
      <c r="N160" s="9" t="s">
        <v>3117</v>
      </c>
      <c r="O160" s="9" t="s">
        <v>3145</v>
      </c>
      <c r="P160" s="9" t="s">
        <v>3384</v>
      </c>
      <c r="Q160" s="9" t="s">
        <v>854</v>
      </c>
      <c r="R160" s="9" t="s">
        <v>3111</v>
      </c>
      <c r="S160" s="9"/>
      <c r="T160" s="9" t="s">
        <v>736</v>
      </c>
      <c r="U160" s="9" t="s">
        <v>735</v>
      </c>
      <c r="V160" s="9" t="s">
        <v>735</v>
      </c>
      <c r="W160" s="9">
        <v>15</v>
      </c>
      <c r="X160" s="9" t="s">
        <v>735</v>
      </c>
      <c r="Y160" s="9" t="s">
        <v>735</v>
      </c>
      <c r="Z160" s="9" t="s">
        <v>4139</v>
      </c>
      <c r="AA160" s="9">
        <v>0</v>
      </c>
      <c r="AB160" s="9">
        <v>0</v>
      </c>
      <c r="AC160" s="9" t="s">
        <v>3327</v>
      </c>
      <c r="AD160" s="9" t="s">
        <v>114</v>
      </c>
      <c r="AE160" s="9" t="s">
        <v>3331</v>
      </c>
      <c r="AF160" s="9" t="s">
        <v>3319</v>
      </c>
      <c r="AG160" s="9" t="s">
        <v>3319</v>
      </c>
      <c r="AH160" s="9"/>
      <c r="AI160" s="9"/>
      <c r="AK160" s="3" t="s">
        <v>694</v>
      </c>
      <c r="AP160" s="9"/>
      <c r="AQ160" s="9"/>
      <c r="AR160" t="s">
        <v>3329</v>
      </c>
      <c r="AS160" t="s">
        <v>3319</v>
      </c>
      <c r="AT160" t="s">
        <v>3319</v>
      </c>
      <c r="AW160" t="s">
        <v>4505</v>
      </c>
      <c r="BB160" s="9" t="s">
        <v>736</v>
      </c>
    </row>
    <row r="161" spans="1:54" ht="15" customHeight="1" x14ac:dyDescent="0.25">
      <c r="A161" s="9" t="s">
        <v>3535</v>
      </c>
      <c r="B161" s="9" t="s">
        <v>3108</v>
      </c>
      <c r="C161" s="9" t="s">
        <v>3143</v>
      </c>
      <c r="D161" s="9" t="s">
        <v>185</v>
      </c>
      <c r="E161" s="9">
        <v>39</v>
      </c>
      <c r="F161" s="9" t="s">
        <v>557</v>
      </c>
      <c r="G161" s="9">
        <v>7.5</v>
      </c>
      <c r="H161" s="9" t="s">
        <v>654</v>
      </c>
      <c r="I161" s="9" t="s">
        <v>121</v>
      </c>
      <c r="J161" s="9" t="s">
        <v>134</v>
      </c>
      <c r="K161" s="9" t="s">
        <v>145</v>
      </c>
      <c r="L161" s="9" t="s">
        <v>3143</v>
      </c>
      <c r="M161" s="9" t="s">
        <v>185</v>
      </c>
      <c r="N161" s="9" t="s">
        <v>3143</v>
      </c>
      <c r="O161" s="9" t="s">
        <v>185</v>
      </c>
      <c r="P161" s="9" t="s">
        <v>3384</v>
      </c>
      <c r="Q161" s="9" t="s">
        <v>854</v>
      </c>
      <c r="R161" s="9" t="s">
        <v>3109</v>
      </c>
      <c r="S161" s="9"/>
      <c r="T161" s="9" t="s">
        <v>736</v>
      </c>
      <c r="U161" s="9" t="s">
        <v>735</v>
      </c>
      <c r="V161" s="9" t="s">
        <v>735</v>
      </c>
      <c r="W161" s="9">
        <v>15</v>
      </c>
      <c r="X161" s="9" t="s">
        <v>735</v>
      </c>
      <c r="Y161" s="9" t="s">
        <v>735</v>
      </c>
      <c r="Z161" s="9" t="s">
        <v>4140</v>
      </c>
      <c r="AA161" s="9">
        <v>0</v>
      </c>
      <c r="AB161" s="9">
        <v>0</v>
      </c>
      <c r="AC161" s="9" t="s">
        <v>3327</v>
      </c>
      <c r="AD161" s="9" t="s">
        <v>114</v>
      </c>
      <c r="AE161" s="9" t="s">
        <v>3331</v>
      </c>
      <c r="AF161" s="9" t="s">
        <v>3319</v>
      </c>
      <c r="AG161" s="9" t="s">
        <v>3319</v>
      </c>
      <c r="AH161" s="9"/>
      <c r="AI161" s="9"/>
      <c r="AK161" s="3" t="s">
        <v>694</v>
      </c>
      <c r="AP161" s="9"/>
      <c r="AQ161" s="9"/>
      <c r="AR161" t="s">
        <v>3329</v>
      </c>
      <c r="AS161" t="s">
        <v>3319</v>
      </c>
      <c r="AT161" t="s">
        <v>3319</v>
      </c>
      <c r="AW161" t="s">
        <v>4505</v>
      </c>
      <c r="BB161" s="9" t="s">
        <v>736</v>
      </c>
    </row>
    <row r="162" spans="1:54" x14ac:dyDescent="0.25">
      <c r="A162" s="9" t="s">
        <v>603</v>
      </c>
      <c r="B162" s="9" t="s">
        <v>604</v>
      </c>
      <c r="C162" s="9" t="s">
        <v>604</v>
      </c>
      <c r="D162" s="9" t="s">
        <v>635</v>
      </c>
      <c r="E162" s="9">
        <v>0</v>
      </c>
      <c r="F162" s="9" t="s">
        <v>557</v>
      </c>
      <c r="G162" s="9">
        <v>6</v>
      </c>
      <c r="H162" s="9" t="s">
        <v>684</v>
      </c>
      <c r="I162" s="9" t="s">
        <v>684</v>
      </c>
      <c r="J162" s="9" t="s">
        <v>684</v>
      </c>
      <c r="K162" s="9" t="s">
        <v>684</v>
      </c>
      <c r="L162" s="9" t="s">
        <v>604</v>
      </c>
      <c r="M162" s="9" t="s">
        <v>635</v>
      </c>
      <c r="N162" s="9" t="s">
        <v>604</v>
      </c>
      <c r="O162" s="9" t="s">
        <v>635</v>
      </c>
      <c r="P162" s="9" t="s">
        <v>3384</v>
      </c>
      <c r="Q162" s="9" t="s">
        <v>855</v>
      </c>
      <c r="R162" s="9" t="s">
        <v>603</v>
      </c>
      <c r="S162" s="9"/>
      <c r="T162" s="9" t="s">
        <v>736</v>
      </c>
      <c r="U162" s="9" t="s">
        <v>735</v>
      </c>
      <c r="V162" s="9" t="s">
        <v>735</v>
      </c>
      <c r="W162" s="9">
        <v>20</v>
      </c>
      <c r="X162" s="9" t="s">
        <v>736</v>
      </c>
      <c r="Y162" s="9" t="s">
        <v>736</v>
      </c>
      <c r="Z162" s="9" t="s">
        <v>603</v>
      </c>
      <c r="AA162" s="9">
        <v>0</v>
      </c>
      <c r="AB162" s="9">
        <v>0</v>
      </c>
      <c r="AC162" s="9" t="s">
        <v>3327</v>
      </c>
      <c r="AD162" s="9" t="s">
        <v>114</v>
      </c>
      <c r="AE162" s="9" t="s">
        <v>870</v>
      </c>
      <c r="AF162" s="9" t="s">
        <v>3319</v>
      </c>
      <c r="AG162" s="9" t="s">
        <v>3319</v>
      </c>
      <c r="AH162" s="9"/>
      <c r="AI162" s="9"/>
      <c r="AK162" s="3" t="s">
        <v>694</v>
      </c>
      <c r="AP162" s="9"/>
      <c r="AQ162" s="9"/>
      <c r="AR162" t="s">
        <v>3319</v>
      </c>
      <c r="AS162" t="s">
        <v>3319</v>
      </c>
      <c r="AT162" t="s">
        <v>3319</v>
      </c>
      <c r="AW162" t="s">
        <v>4624</v>
      </c>
      <c r="BB162" s="9" t="s">
        <v>736</v>
      </c>
    </row>
    <row r="163" spans="1:54" ht="15" customHeight="1" x14ac:dyDescent="0.25">
      <c r="A163" s="9" t="s">
        <v>3201</v>
      </c>
      <c r="B163" s="9" t="s">
        <v>2724</v>
      </c>
      <c r="C163" s="9" t="s">
        <v>2725</v>
      </c>
      <c r="D163" s="9" t="s">
        <v>2726</v>
      </c>
      <c r="E163" s="9">
        <v>0</v>
      </c>
      <c r="F163" s="9" t="s">
        <v>557</v>
      </c>
      <c r="G163" s="9">
        <v>0</v>
      </c>
      <c r="H163" s="9" t="s">
        <v>2727</v>
      </c>
      <c r="I163" s="9">
        <v>0</v>
      </c>
      <c r="J163" s="9" t="s">
        <v>3599</v>
      </c>
      <c r="K163" s="9" t="s">
        <v>2518</v>
      </c>
      <c r="L163" s="9" t="s">
        <v>2728</v>
      </c>
      <c r="M163" s="9" t="s">
        <v>2726</v>
      </c>
      <c r="N163" s="9">
        <v>0</v>
      </c>
      <c r="O163" s="9">
        <v>0</v>
      </c>
      <c r="P163" s="15" t="s">
        <v>2541</v>
      </c>
      <c r="Q163" s="9" t="s">
        <v>3073</v>
      </c>
      <c r="R163" s="9" t="s">
        <v>3073</v>
      </c>
      <c r="S163" s="9" t="s">
        <v>3073</v>
      </c>
      <c r="T163" s="9" t="s">
        <v>736</v>
      </c>
      <c r="U163" s="9" t="s">
        <v>736</v>
      </c>
      <c r="V163" s="9" t="s">
        <v>735</v>
      </c>
      <c r="W163" s="9">
        <v>1</v>
      </c>
      <c r="X163" s="9" t="s">
        <v>736</v>
      </c>
      <c r="Y163" s="9" t="s">
        <v>736</v>
      </c>
      <c r="AA163" s="9">
        <v>0</v>
      </c>
      <c r="AB163" s="9">
        <v>0</v>
      </c>
      <c r="AC163" s="9" t="s">
        <v>2396</v>
      </c>
      <c r="AD163" s="9" t="s">
        <v>114</v>
      </c>
      <c r="AE163" s="9" t="s">
        <v>961</v>
      </c>
      <c r="AF163" s="9" t="s">
        <v>3319</v>
      </c>
      <c r="AG163" s="9" t="s">
        <v>3319</v>
      </c>
      <c r="AH163" s="9" t="s">
        <v>3270</v>
      </c>
      <c r="AI163" s="9">
        <v>0</v>
      </c>
      <c r="AJ163" s="9" t="str">
        <f t="shared" ref="AJ163:AJ164" si="7">A163</f>
        <v>INST_FEE_CR5</v>
      </c>
      <c r="AK163" s="3" t="s">
        <v>4505</v>
      </c>
      <c r="AP163" s="9"/>
      <c r="AQ163" s="9" t="s">
        <v>4398</v>
      </c>
      <c r="AR163" t="s">
        <v>3319</v>
      </c>
      <c r="AS163" t="s">
        <v>3319</v>
      </c>
      <c r="AT163" t="s">
        <v>3319</v>
      </c>
      <c r="AW163" t="s">
        <v>4505</v>
      </c>
      <c r="AX163" s="9" t="s">
        <v>736</v>
      </c>
      <c r="BB163" s="9" t="s">
        <v>736</v>
      </c>
    </row>
    <row r="164" spans="1:54" ht="15" customHeight="1" x14ac:dyDescent="0.25">
      <c r="A164" s="9" t="s">
        <v>3200</v>
      </c>
      <c r="B164" s="9" t="s">
        <v>2719</v>
      </c>
      <c r="C164" s="9" t="s">
        <v>2720</v>
      </c>
      <c r="D164" s="9" t="s">
        <v>2721</v>
      </c>
      <c r="E164" s="9">
        <v>0</v>
      </c>
      <c r="F164" s="9" t="s">
        <v>198</v>
      </c>
      <c r="G164" s="9">
        <v>0</v>
      </c>
      <c r="H164" s="9" t="s">
        <v>2722</v>
      </c>
      <c r="I164" s="9">
        <v>0</v>
      </c>
      <c r="J164" s="9" t="s">
        <v>3599</v>
      </c>
      <c r="K164" s="9" t="s">
        <v>2518</v>
      </c>
      <c r="L164" s="9" t="s">
        <v>2723</v>
      </c>
      <c r="M164" s="9" t="s">
        <v>2721</v>
      </c>
      <c r="N164" s="9">
        <v>0</v>
      </c>
      <c r="O164" s="9">
        <v>0</v>
      </c>
      <c r="P164" s="9" t="s">
        <v>2541</v>
      </c>
      <c r="Q164" s="9" t="s">
        <v>3073</v>
      </c>
      <c r="R164" s="9" t="s">
        <v>3073</v>
      </c>
      <c r="S164" s="9" t="s">
        <v>3073</v>
      </c>
      <c r="T164" s="9" t="s">
        <v>736</v>
      </c>
      <c r="U164" s="9" t="s">
        <v>736</v>
      </c>
      <c r="V164" s="9" t="s">
        <v>735</v>
      </c>
      <c r="W164" s="9">
        <v>1</v>
      </c>
      <c r="X164" s="9" t="s">
        <v>736</v>
      </c>
      <c r="Y164" s="9" t="s">
        <v>736</v>
      </c>
      <c r="AA164" s="9">
        <v>0</v>
      </c>
      <c r="AB164" s="9">
        <v>0</v>
      </c>
      <c r="AC164" s="9" t="s">
        <v>2396</v>
      </c>
      <c r="AD164" s="9" t="s">
        <v>114</v>
      </c>
      <c r="AE164" s="9" t="s">
        <v>961</v>
      </c>
      <c r="AF164" s="9" t="s">
        <v>3319</v>
      </c>
      <c r="AG164" s="9" t="s">
        <v>3319</v>
      </c>
      <c r="AH164" s="9" t="s">
        <v>3270</v>
      </c>
      <c r="AI164" s="9">
        <v>199</v>
      </c>
      <c r="AJ164" s="9" t="str">
        <f t="shared" si="7"/>
        <v>INST_FEE_CR</v>
      </c>
      <c r="AK164" s="3" t="s">
        <v>4505</v>
      </c>
      <c r="AL164" t="s">
        <v>736</v>
      </c>
      <c r="AP164" s="9"/>
      <c r="AQ164" s="9" t="s">
        <v>4398</v>
      </c>
      <c r="AR164" t="s">
        <v>3319</v>
      </c>
      <c r="AS164" t="s">
        <v>3319</v>
      </c>
      <c r="AT164" t="s">
        <v>3319</v>
      </c>
      <c r="AW164" t="s">
        <v>4505</v>
      </c>
      <c r="AX164" s="9" t="s">
        <v>736</v>
      </c>
      <c r="BB164" s="9" t="s">
        <v>736</v>
      </c>
    </row>
    <row r="165" spans="1:54" ht="15" customHeight="1" x14ac:dyDescent="0.25">
      <c r="A165" s="9" t="s">
        <v>3199</v>
      </c>
      <c r="B165" s="9" t="s">
        <v>2714</v>
      </c>
      <c r="C165" s="9" t="s">
        <v>2715</v>
      </c>
      <c r="D165" s="9" t="s">
        <v>2716</v>
      </c>
      <c r="E165" s="9">
        <v>199</v>
      </c>
      <c r="F165" s="9" t="s">
        <v>198</v>
      </c>
      <c r="G165" s="9">
        <v>0</v>
      </c>
      <c r="H165" s="9" t="s">
        <v>2717</v>
      </c>
      <c r="I165" s="9">
        <v>0</v>
      </c>
      <c r="J165" s="9" t="s">
        <v>3599</v>
      </c>
      <c r="K165" s="9" t="s">
        <v>2518</v>
      </c>
      <c r="L165" s="9" t="s">
        <v>2718</v>
      </c>
      <c r="M165" s="9" t="s">
        <v>2716</v>
      </c>
      <c r="N165" s="9">
        <v>0</v>
      </c>
      <c r="O165" s="9">
        <v>0</v>
      </c>
      <c r="P165" s="9" t="s">
        <v>2541</v>
      </c>
      <c r="Q165" s="9" t="s">
        <v>3073</v>
      </c>
      <c r="R165" s="9" t="s">
        <v>3073</v>
      </c>
      <c r="S165" s="9" t="s">
        <v>3073</v>
      </c>
      <c r="T165" s="9" t="s">
        <v>736</v>
      </c>
      <c r="U165" s="9" t="s">
        <v>736</v>
      </c>
      <c r="V165" s="9" t="s">
        <v>735</v>
      </c>
      <c r="W165" s="9">
        <v>1</v>
      </c>
      <c r="X165" s="9" t="s">
        <v>736</v>
      </c>
      <c r="Y165" s="9" t="s">
        <v>736</v>
      </c>
      <c r="AA165" s="9">
        <v>0</v>
      </c>
      <c r="AB165" s="9">
        <v>0</v>
      </c>
      <c r="AC165" s="9" t="s">
        <v>2396</v>
      </c>
      <c r="AD165" s="9" t="s">
        <v>114</v>
      </c>
      <c r="AE165" s="9" t="s">
        <v>2396</v>
      </c>
      <c r="AF165" s="9" t="s">
        <v>3319</v>
      </c>
      <c r="AG165" s="9" t="s">
        <v>3319</v>
      </c>
      <c r="AH165" s="9" t="s">
        <v>3270</v>
      </c>
      <c r="AI165" s="9">
        <v>0</v>
      </c>
      <c r="AK165" s="3" t="s">
        <v>4505</v>
      </c>
      <c r="AP165" s="9"/>
      <c r="AR165" t="s">
        <v>3319</v>
      </c>
      <c r="AS165" t="s">
        <v>3319</v>
      </c>
      <c r="AT165" t="s">
        <v>3319</v>
      </c>
      <c r="AW165" t="s">
        <v>4505</v>
      </c>
      <c r="BB165" s="9" t="s">
        <v>736</v>
      </c>
    </row>
    <row r="166" spans="1:54" ht="15" customHeight="1" x14ac:dyDescent="0.25">
      <c r="A166" s="9" t="s">
        <v>247</v>
      </c>
      <c r="B166" s="9" t="s">
        <v>2412</v>
      </c>
      <c r="C166" s="9" t="s">
        <v>2412</v>
      </c>
      <c r="D166" s="9" t="s">
        <v>2452</v>
      </c>
      <c r="E166" s="9">
        <v>29.99</v>
      </c>
      <c r="F166" s="9" t="s">
        <v>557</v>
      </c>
      <c r="G166" s="9">
        <v>150</v>
      </c>
      <c r="H166" s="9" t="s">
        <v>3339</v>
      </c>
      <c r="I166" s="9" t="s">
        <v>742</v>
      </c>
      <c r="J166" s="9" t="s">
        <v>3339</v>
      </c>
      <c r="K166" s="9" t="s">
        <v>110</v>
      </c>
      <c r="L166" s="9" t="s">
        <v>108</v>
      </c>
      <c r="M166" s="9" t="s">
        <v>193</v>
      </c>
      <c r="N166" s="9" t="s">
        <v>108</v>
      </c>
      <c r="O166" s="9" t="s">
        <v>193</v>
      </c>
      <c r="P166" s="9" t="s">
        <v>737</v>
      </c>
      <c r="Q166" s="9" t="s">
        <v>737</v>
      </c>
      <c r="R166" s="9" t="s">
        <v>3362</v>
      </c>
      <c r="S166" s="9" t="s">
        <v>3362</v>
      </c>
      <c r="T166" s="9" t="s">
        <v>736</v>
      </c>
      <c r="U166" s="9" t="s">
        <v>735</v>
      </c>
      <c r="V166" s="9" t="s">
        <v>736</v>
      </c>
      <c r="W166" s="9">
        <v>1</v>
      </c>
      <c r="X166" s="9" t="s">
        <v>736</v>
      </c>
      <c r="Y166" s="9" t="s">
        <v>736</v>
      </c>
      <c r="Z166" s="9" t="s">
        <v>247</v>
      </c>
      <c r="AA166" s="9">
        <v>0</v>
      </c>
      <c r="AB166" s="9" t="s">
        <v>2774</v>
      </c>
      <c r="AC166" s="9" t="s">
        <v>3317</v>
      </c>
      <c r="AD166" s="9" t="s">
        <v>3318</v>
      </c>
      <c r="AE166" s="9" t="s">
        <v>1056</v>
      </c>
      <c r="AF166" s="9" t="s">
        <v>3319</v>
      </c>
      <c r="AG166" s="9" t="s">
        <v>3319</v>
      </c>
      <c r="AH166" s="9"/>
      <c r="AI166" s="9"/>
      <c r="AK166" s="3" t="s">
        <v>4505</v>
      </c>
      <c r="AP166" s="3" t="s">
        <v>5230</v>
      </c>
      <c r="AR166" t="s">
        <v>3319</v>
      </c>
      <c r="AS166" t="s">
        <v>3319</v>
      </c>
      <c r="AT166" t="s">
        <v>3319</v>
      </c>
      <c r="AU166" s="300"/>
      <c r="AV166" t="s">
        <v>247</v>
      </c>
      <c r="AW166" t="s">
        <v>4505</v>
      </c>
      <c r="AZ166" s="9" t="s">
        <v>5255</v>
      </c>
      <c r="BA166" s="9" t="s">
        <v>5271</v>
      </c>
      <c r="BB166" s="9" t="s">
        <v>736</v>
      </c>
    </row>
    <row r="167" spans="1:54" ht="15" customHeight="1" x14ac:dyDescent="0.25">
      <c r="A167" s="9" t="s">
        <v>248</v>
      </c>
      <c r="B167" s="9" t="s">
        <v>2413</v>
      </c>
      <c r="C167" s="9" t="s">
        <v>2413</v>
      </c>
      <c r="D167" s="9" t="s">
        <v>2453</v>
      </c>
      <c r="E167" s="9">
        <v>34.99</v>
      </c>
      <c r="F167" s="9" t="s">
        <v>557</v>
      </c>
      <c r="G167" s="9">
        <v>150</v>
      </c>
      <c r="H167" s="9" t="s">
        <v>3339</v>
      </c>
      <c r="I167" s="9" t="s">
        <v>742</v>
      </c>
      <c r="J167" s="9" t="s">
        <v>3339</v>
      </c>
      <c r="K167" s="9" t="s">
        <v>110</v>
      </c>
      <c r="L167" s="9" t="s">
        <v>108</v>
      </c>
      <c r="M167" s="9" t="s">
        <v>193</v>
      </c>
      <c r="N167" s="9" t="s">
        <v>108</v>
      </c>
      <c r="O167" s="9" t="s">
        <v>193</v>
      </c>
      <c r="P167" s="9" t="s">
        <v>737</v>
      </c>
      <c r="Q167" s="9" t="s">
        <v>737</v>
      </c>
      <c r="R167" s="9" t="s">
        <v>3362</v>
      </c>
      <c r="S167" s="9" t="s">
        <v>3362</v>
      </c>
      <c r="T167" s="9" t="s">
        <v>736</v>
      </c>
      <c r="U167" s="9" t="s">
        <v>735</v>
      </c>
      <c r="V167" s="9" t="s">
        <v>736</v>
      </c>
      <c r="W167" s="9">
        <v>1</v>
      </c>
      <c r="X167" s="9" t="s">
        <v>736</v>
      </c>
      <c r="Y167" s="9" t="s">
        <v>736</v>
      </c>
      <c r="Z167" s="9" t="s">
        <v>248</v>
      </c>
      <c r="AA167" s="9">
        <v>0</v>
      </c>
      <c r="AB167" s="9" t="s">
        <v>2774</v>
      </c>
      <c r="AC167" s="9" t="s">
        <v>3317</v>
      </c>
      <c r="AD167" s="9" t="s">
        <v>3318</v>
      </c>
      <c r="AE167" s="9" t="s">
        <v>1056</v>
      </c>
      <c r="AF167" s="9" t="s">
        <v>3319</v>
      </c>
      <c r="AG167" s="9" t="s">
        <v>3319</v>
      </c>
      <c r="AH167" s="9"/>
      <c r="AI167" s="9"/>
      <c r="AK167" s="3" t="s">
        <v>4505</v>
      </c>
      <c r="AP167" s="3" t="s">
        <v>5230</v>
      </c>
      <c r="AR167" t="s">
        <v>3319</v>
      </c>
      <c r="AS167" t="s">
        <v>3319</v>
      </c>
      <c r="AT167" t="s">
        <v>3319</v>
      </c>
      <c r="AU167" s="300"/>
      <c r="AV167" t="s">
        <v>248</v>
      </c>
      <c r="AW167" t="s">
        <v>4505</v>
      </c>
      <c r="AZ167" s="9" t="s">
        <v>5255</v>
      </c>
      <c r="BA167" s="9" t="s">
        <v>5271</v>
      </c>
      <c r="BB167" s="9" t="s">
        <v>736</v>
      </c>
    </row>
    <row r="168" spans="1:54" ht="15" customHeight="1" x14ac:dyDescent="0.25">
      <c r="A168" s="9" t="s">
        <v>2501</v>
      </c>
      <c r="B168" s="9" t="s">
        <v>2434</v>
      </c>
      <c r="C168" s="9" t="s">
        <v>2434</v>
      </c>
      <c r="D168" s="9" t="s">
        <v>2467</v>
      </c>
      <c r="E168" s="9">
        <v>49.99</v>
      </c>
      <c r="F168" s="9" t="s">
        <v>557</v>
      </c>
      <c r="G168" s="9">
        <v>210</v>
      </c>
      <c r="H168" s="9" t="s">
        <v>3339</v>
      </c>
      <c r="I168" s="9" t="s">
        <v>742</v>
      </c>
      <c r="J168" s="9" t="s">
        <v>3339</v>
      </c>
      <c r="K168" s="9" t="s">
        <v>110</v>
      </c>
      <c r="L168" s="9" t="s">
        <v>111</v>
      </c>
      <c r="M168" s="9" t="s">
        <v>195</v>
      </c>
      <c r="N168" s="9" t="s">
        <v>111</v>
      </c>
      <c r="O168" s="9" t="s">
        <v>195</v>
      </c>
      <c r="P168" s="9" t="s">
        <v>737</v>
      </c>
      <c r="Q168" s="9" t="s">
        <v>737</v>
      </c>
      <c r="R168" s="9" t="s">
        <v>3362</v>
      </c>
      <c r="S168" s="9" t="s">
        <v>3362</v>
      </c>
      <c r="T168" s="9" t="s">
        <v>736</v>
      </c>
      <c r="U168" s="9" t="s">
        <v>735</v>
      </c>
      <c r="V168" s="9" t="s">
        <v>736</v>
      </c>
      <c r="W168" s="9">
        <v>1</v>
      </c>
      <c r="X168" s="9" t="s">
        <v>736</v>
      </c>
      <c r="Y168" s="9" t="s">
        <v>736</v>
      </c>
      <c r="Z168" s="9" t="s">
        <v>2501</v>
      </c>
      <c r="AA168" s="9">
        <v>0</v>
      </c>
      <c r="AB168" s="9" t="s">
        <v>2774</v>
      </c>
      <c r="AC168" s="9" t="s">
        <v>3317</v>
      </c>
      <c r="AD168" s="300" t="s">
        <v>114</v>
      </c>
      <c r="AE168" s="9" t="s">
        <v>3328</v>
      </c>
      <c r="AF168" s="9" t="s">
        <v>3319</v>
      </c>
      <c r="AG168" s="9" t="s">
        <v>3319</v>
      </c>
      <c r="AH168" s="9"/>
      <c r="AI168" s="9"/>
      <c r="AK168" s="3" t="s">
        <v>4505</v>
      </c>
      <c r="AP168" s="334">
        <v>0</v>
      </c>
      <c r="AR168" t="s">
        <v>3319</v>
      </c>
      <c r="AS168" t="s">
        <v>3319</v>
      </c>
      <c r="AT168" t="s">
        <v>3319</v>
      </c>
      <c r="AU168" s="300"/>
      <c r="AV168" s="300" t="s">
        <v>272</v>
      </c>
      <c r="AW168" t="s">
        <v>4505</v>
      </c>
      <c r="AZ168" s="9" t="s">
        <v>5255</v>
      </c>
      <c r="BA168" s="9" t="s">
        <v>5271</v>
      </c>
      <c r="BB168" s="9" t="s">
        <v>736</v>
      </c>
    </row>
    <row r="169" spans="1:54" ht="15" customHeight="1" x14ac:dyDescent="0.25">
      <c r="A169" s="9" t="s">
        <v>2490</v>
      </c>
      <c r="B169" s="9" t="s">
        <v>2424</v>
      </c>
      <c r="C169" s="9" t="s">
        <v>2424</v>
      </c>
      <c r="D169" s="9" t="s">
        <v>2460</v>
      </c>
      <c r="E169" s="9">
        <v>39.99</v>
      </c>
      <c r="F169" s="9" t="s">
        <v>557</v>
      </c>
      <c r="G169" s="9">
        <v>150</v>
      </c>
      <c r="H169" s="9" t="s">
        <v>3339</v>
      </c>
      <c r="I169" s="9" t="s">
        <v>742</v>
      </c>
      <c r="J169" s="9" t="s">
        <v>3339</v>
      </c>
      <c r="K169" s="9" t="s">
        <v>110</v>
      </c>
      <c r="L169" s="9" t="s">
        <v>109</v>
      </c>
      <c r="M169" s="9" t="s">
        <v>194</v>
      </c>
      <c r="N169" s="9" t="s">
        <v>109</v>
      </c>
      <c r="O169" s="9" t="s">
        <v>194</v>
      </c>
      <c r="P169" s="9" t="s">
        <v>737</v>
      </c>
      <c r="Q169" s="9" t="s">
        <v>737</v>
      </c>
      <c r="R169" s="9" t="s">
        <v>3362</v>
      </c>
      <c r="S169" s="9" t="s">
        <v>3362</v>
      </c>
      <c r="T169" s="9" t="s">
        <v>736</v>
      </c>
      <c r="U169" s="9" t="s">
        <v>735</v>
      </c>
      <c r="V169" s="9" t="s">
        <v>736</v>
      </c>
      <c r="W169" s="9">
        <v>1</v>
      </c>
      <c r="X169" s="9" t="s">
        <v>736</v>
      </c>
      <c r="Y169" s="9" t="s">
        <v>736</v>
      </c>
      <c r="Z169" s="9" t="s">
        <v>2490</v>
      </c>
      <c r="AA169" s="9">
        <v>0</v>
      </c>
      <c r="AB169" s="9" t="s">
        <v>2774</v>
      </c>
      <c r="AC169" s="9" t="s">
        <v>3317</v>
      </c>
      <c r="AD169" s="300" t="s">
        <v>114</v>
      </c>
      <c r="AE169" s="9" t="s">
        <v>3328</v>
      </c>
      <c r="AF169" s="9" t="s">
        <v>3319</v>
      </c>
      <c r="AG169" s="9" t="s">
        <v>3319</v>
      </c>
      <c r="AH169" s="9"/>
      <c r="AI169" s="9"/>
      <c r="AK169" s="3" t="s">
        <v>4505</v>
      </c>
      <c r="AP169" s="334">
        <v>0</v>
      </c>
      <c r="AR169" t="s">
        <v>3319</v>
      </c>
      <c r="AS169" t="s">
        <v>3319</v>
      </c>
      <c r="AT169" t="s">
        <v>3319</v>
      </c>
      <c r="AU169" s="300"/>
      <c r="AV169" s="300" t="s">
        <v>251</v>
      </c>
      <c r="AW169" t="s">
        <v>4505</v>
      </c>
      <c r="AZ169" s="9" t="s">
        <v>5255</v>
      </c>
      <c r="BA169" s="9" t="s">
        <v>5271</v>
      </c>
      <c r="BB169" s="9" t="s">
        <v>736</v>
      </c>
    </row>
    <row r="170" spans="1:54" ht="15" customHeight="1" x14ac:dyDescent="0.25">
      <c r="A170" s="9" t="s">
        <v>2502</v>
      </c>
      <c r="B170" s="9" t="s">
        <v>2444</v>
      </c>
      <c r="C170" s="9" t="s">
        <v>2444</v>
      </c>
      <c r="D170" s="9" t="s">
        <v>2473</v>
      </c>
      <c r="E170" s="9">
        <v>59.99</v>
      </c>
      <c r="F170" s="9" t="s">
        <v>557</v>
      </c>
      <c r="G170" s="9">
        <v>240</v>
      </c>
      <c r="H170" s="9" t="s">
        <v>3339</v>
      </c>
      <c r="I170" s="9" t="s">
        <v>742</v>
      </c>
      <c r="J170" s="9" t="s">
        <v>3339</v>
      </c>
      <c r="K170" s="9" t="s">
        <v>110</v>
      </c>
      <c r="L170" s="9" t="s">
        <v>112</v>
      </c>
      <c r="M170" s="9" t="s">
        <v>196</v>
      </c>
      <c r="N170" s="9" t="s">
        <v>112</v>
      </c>
      <c r="O170" s="9" t="s">
        <v>196</v>
      </c>
      <c r="P170" s="9" t="s">
        <v>737</v>
      </c>
      <c r="Q170" s="9" t="s">
        <v>737</v>
      </c>
      <c r="R170" s="9" t="s">
        <v>3362</v>
      </c>
      <c r="S170" s="9" t="s">
        <v>3362</v>
      </c>
      <c r="T170" s="9" t="s">
        <v>736</v>
      </c>
      <c r="U170" s="9" t="s">
        <v>735</v>
      </c>
      <c r="V170" s="9" t="s">
        <v>736</v>
      </c>
      <c r="W170" s="9">
        <v>1</v>
      </c>
      <c r="X170" s="9" t="s">
        <v>736</v>
      </c>
      <c r="Y170" s="9" t="s">
        <v>736</v>
      </c>
      <c r="Z170" s="9" t="s">
        <v>2502</v>
      </c>
      <c r="AA170" s="9">
        <v>0</v>
      </c>
      <c r="AB170" s="9" t="s">
        <v>2774</v>
      </c>
      <c r="AC170" s="9" t="s">
        <v>3317</v>
      </c>
      <c r="AD170" s="300" t="s">
        <v>114</v>
      </c>
      <c r="AE170" s="9" t="s">
        <v>3328</v>
      </c>
      <c r="AF170" s="9" t="s">
        <v>3319</v>
      </c>
      <c r="AG170" s="9" t="s">
        <v>3319</v>
      </c>
      <c r="AH170" s="9"/>
      <c r="AI170" s="9"/>
      <c r="AK170" s="3" t="s">
        <v>4505</v>
      </c>
      <c r="AP170" s="334">
        <v>0</v>
      </c>
      <c r="AR170" t="s">
        <v>3319</v>
      </c>
      <c r="AS170" t="s">
        <v>3319</v>
      </c>
      <c r="AT170" t="s">
        <v>3319</v>
      </c>
      <c r="AU170" s="300"/>
      <c r="AV170" s="300" t="s">
        <v>260</v>
      </c>
      <c r="AW170" t="s">
        <v>4505</v>
      </c>
      <c r="AZ170" s="9" t="s">
        <v>5255</v>
      </c>
      <c r="BA170" s="9" t="s">
        <v>5271</v>
      </c>
      <c r="BB170" s="9" t="s">
        <v>736</v>
      </c>
    </row>
    <row r="171" spans="1:54" ht="15" customHeight="1" x14ac:dyDescent="0.25">
      <c r="A171" s="9" t="s">
        <v>491</v>
      </c>
      <c r="B171" s="9" t="s">
        <v>492</v>
      </c>
      <c r="C171" s="9" t="s">
        <v>492</v>
      </c>
      <c r="D171" s="9" t="s">
        <v>826</v>
      </c>
      <c r="E171" s="9">
        <v>30</v>
      </c>
      <c r="F171" s="9" t="s">
        <v>557</v>
      </c>
      <c r="G171" s="9">
        <v>2</v>
      </c>
      <c r="H171" s="9" t="s">
        <v>684</v>
      </c>
      <c r="I171" s="9" t="s">
        <v>684</v>
      </c>
      <c r="J171" s="9" t="s">
        <v>872</v>
      </c>
      <c r="K171" s="9" t="s">
        <v>872</v>
      </c>
      <c r="L171" s="9" t="s">
        <v>492</v>
      </c>
      <c r="M171" s="9" t="s">
        <v>826</v>
      </c>
      <c r="N171" s="9" t="s">
        <v>492</v>
      </c>
      <c r="O171" s="9" t="s">
        <v>826</v>
      </c>
      <c r="P171" s="9" t="s">
        <v>3384</v>
      </c>
      <c r="Q171" s="9" t="s">
        <v>1832</v>
      </c>
      <c r="R171" s="9" t="s">
        <v>479</v>
      </c>
      <c r="S171" s="9"/>
      <c r="T171" s="9" t="s">
        <v>736</v>
      </c>
      <c r="U171" s="9" t="s">
        <v>735</v>
      </c>
      <c r="V171" s="9" t="s">
        <v>735</v>
      </c>
      <c r="W171" s="9">
        <v>1</v>
      </c>
      <c r="X171" s="9" t="s">
        <v>735</v>
      </c>
      <c r="Y171" s="9" t="s">
        <v>736</v>
      </c>
      <c r="Z171" s="9" t="s">
        <v>491</v>
      </c>
      <c r="AA171" s="9">
        <v>0</v>
      </c>
      <c r="AB171" s="9">
        <v>0</v>
      </c>
      <c r="AC171" s="9" t="s">
        <v>3327</v>
      </c>
      <c r="AD171" s="9" t="s">
        <v>114</v>
      </c>
      <c r="AE171" s="9" t="s">
        <v>3328</v>
      </c>
      <c r="AF171" s="9" t="s">
        <v>3319</v>
      </c>
      <c r="AG171" s="9" t="s">
        <v>3319</v>
      </c>
      <c r="AH171" s="9"/>
      <c r="AI171" s="9"/>
      <c r="AK171" s="3" t="s">
        <v>4505</v>
      </c>
      <c r="AP171" s="9"/>
      <c r="AQ171" s="9"/>
      <c r="AR171" t="s">
        <v>3329</v>
      </c>
      <c r="AS171" t="s">
        <v>3319</v>
      </c>
      <c r="AT171" t="s">
        <v>3319</v>
      </c>
      <c r="AW171" t="s">
        <v>4505</v>
      </c>
      <c r="BB171" s="9" t="s">
        <v>736</v>
      </c>
    </row>
    <row r="172" spans="1:54" ht="15" customHeight="1" x14ac:dyDescent="0.25">
      <c r="A172" s="9" t="s">
        <v>2346</v>
      </c>
      <c r="B172" s="9" t="s">
        <v>1936</v>
      </c>
      <c r="C172" s="9" t="s">
        <v>3261</v>
      </c>
      <c r="D172" s="9" t="s">
        <v>3434</v>
      </c>
      <c r="E172" s="9">
        <v>60</v>
      </c>
      <c r="F172" s="9" t="s">
        <v>557</v>
      </c>
      <c r="G172" s="9">
        <v>0</v>
      </c>
      <c r="H172" s="9" t="s">
        <v>684</v>
      </c>
      <c r="I172" s="9" t="s">
        <v>742</v>
      </c>
      <c r="J172" s="9" t="s">
        <v>134</v>
      </c>
      <c r="K172" s="9" t="s">
        <v>145</v>
      </c>
      <c r="L172" s="9" t="s">
        <v>3261</v>
      </c>
      <c r="M172" s="9" t="s">
        <v>3434</v>
      </c>
      <c r="N172" s="9" t="s">
        <v>3261</v>
      </c>
      <c r="O172" s="9" t="s">
        <v>3434</v>
      </c>
      <c r="P172" s="9" t="s">
        <v>3384</v>
      </c>
      <c r="Q172" s="9" t="s">
        <v>1347</v>
      </c>
      <c r="R172" s="9" t="s">
        <v>2346</v>
      </c>
      <c r="S172" s="9"/>
      <c r="T172" s="9" t="s">
        <v>736</v>
      </c>
      <c r="U172" s="9" t="s">
        <v>735</v>
      </c>
      <c r="V172" s="9" t="s">
        <v>735</v>
      </c>
      <c r="W172" s="9">
        <v>8</v>
      </c>
      <c r="X172" s="9" t="s">
        <v>736</v>
      </c>
      <c r="Y172" s="9" t="s">
        <v>736</v>
      </c>
      <c r="Z172" s="9" t="s">
        <v>2346</v>
      </c>
      <c r="AA172" s="9">
        <v>0</v>
      </c>
      <c r="AB172" s="9">
        <v>0</v>
      </c>
      <c r="AC172" s="9" t="s">
        <v>3327</v>
      </c>
      <c r="AD172" s="9" t="s">
        <v>114</v>
      </c>
      <c r="AE172" s="9" t="s">
        <v>3328</v>
      </c>
      <c r="AF172" s="9" t="s">
        <v>3319</v>
      </c>
      <c r="AG172" s="9" t="s">
        <v>3319</v>
      </c>
      <c r="AH172" s="9"/>
      <c r="AI172" s="9"/>
      <c r="AK172" s="3" t="s">
        <v>694</v>
      </c>
      <c r="AP172" s="9"/>
      <c r="AQ172" s="9"/>
      <c r="AR172" t="s">
        <v>3319</v>
      </c>
      <c r="AS172" t="s">
        <v>3319</v>
      </c>
      <c r="AT172" t="s">
        <v>3319</v>
      </c>
      <c r="AW172" t="s">
        <v>4505</v>
      </c>
      <c r="BB172" s="9" t="s">
        <v>736</v>
      </c>
    </row>
    <row r="173" spans="1:54" ht="15" customHeight="1" x14ac:dyDescent="0.25">
      <c r="A173" s="9" t="s">
        <v>78</v>
      </c>
      <c r="B173" s="9" t="s">
        <v>8</v>
      </c>
      <c r="C173" s="9" t="s">
        <v>460</v>
      </c>
      <c r="D173" s="9" t="s">
        <v>8</v>
      </c>
      <c r="E173" s="9">
        <v>0</v>
      </c>
      <c r="F173" s="9" t="s">
        <v>557</v>
      </c>
      <c r="G173" s="9">
        <v>30</v>
      </c>
      <c r="H173" s="9" t="s">
        <v>654</v>
      </c>
      <c r="I173" s="9" t="s">
        <v>121</v>
      </c>
      <c r="J173" s="9" t="s">
        <v>134</v>
      </c>
      <c r="K173" s="9" t="s">
        <v>145</v>
      </c>
      <c r="L173" s="9" t="s">
        <v>460</v>
      </c>
      <c r="M173" s="9" t="s">
        <v>8</v>
      </c>
      <c r="N173" s="9" t="s">
        <v>553</v>
      </c>
      <c r="O173" s="9" t="s">
        <v>554</v>
      </c>
      <c r="P173" s="9" t="s">
        <v>3384</v>
      </c>
      <c r="Q173" s="9" t="s">
        <v>855</v>
      </c>
      <c r="R173" s="9" t="s">
        <v>78</v>
      </c>
      <c r="S173" s="9"/>
      <c r="T173" s="9" t="s">
        <v>736</v>
      </c>
      <c r="U173" s="9" t="s">
        <v>735</v>
      </c>
      <c r="V173" s="9" t="s">
        <v>735</v>
      </c>
      <c r="W173" s="9">
        <v>1</v>
      </c>
      <c r="X173" s="9" t="s">
        <v>736</v>
      </c>
      <c r="Y173" s="9" t="s">
        <v>736</v>
      </c>
      <c r="Z173" s="9" t="s">
        <v>78</v>
      </c>
      <c r="AA173" s="9">
        <v>0</v>
      </c>
      <c r="AB173" s="9">
        <v>0</v>
      </c>
      <c r="AC173" s="9" t="s">
        <v>3327</v>
      </c>
      <c r="AD173" s="9" t="s">
        <v>114</v>
      </c>
      <c r="AE173" s="9" t="s">
        <v>3331</v>
      </c>
      <c r="AF173" s="9" t="s">
        <v>3319</v>
      </c>
      <c r="AG173" s="9" t="s">
        <v>3319</v>
      </c>
      <c r="AH173" s="9"/>
      <c r="AI173" s="9"/>
      <c r="AK173" s="3" t="s">
        <v>4505</v>
      </c>
      <c r="AP173" s="9"/>
      <c r="AQ173" s="9"/>
      <c r="AR173" t="s">
        <v>3319</v>
      </c>
      <c r="AS173" t="s">
        <v>3319</v>
      </c>
      <c r="AT173" t="s">
        <v>3319</v>
      </c>
      <c r="AW173" t="s">
        <v>4505</v>
      </c>
      <c r="BB173" s="9" t="s">
        <v>736</v>
      </c>
    </row>
    <row r="174" spans="1:54" ht="15" customHeight="1" x14ac:dyDescent="0.25">
      <c r="A174" s="9" t="s">
        <v>4</v>
      </c>
      <c r="B174" s="9" t="s">
        <v>2420</v>
      </c>
      <c r="C174" s="9" t="s">
        <v>2420</v>
      </c>
      <c r="D174" s="9" t="s">
        <v>840</v>
      </c>
      <c r="E174" s="9">
        <v>39.99</v>
      </c>
      <c r="F174" s="9" t="s">
        <v>557</v>
      </c>
      <c r="G174" s="9">
        <v>120</v>
      </c>
      <c r="H174" s="9" t="s">
        <v>3337</v>
      </c>
      <c r="I174" s="9" t="s">
        <v>742</v>
      </c>
      <c r="J174" s="9" t="s">
        <v>3337</v>
      </c>
      <c r="K174" s="9" t="s">
        <v>110</v>
      </c>
      <c r="L174" s="9" t="s">
        <v>109</v>
      </c>
      <c r="M174" s="9" t="s">
        <v>194</v>
      </c>
      <c r="N174" s="9" t="s">
        <v>109</v>
      </c>
      <c r="O174" s="9" t="s">
        <v>194</v>
      </c>
      <c r="P174" s="9" t="s">
        <v>737</v>
      </c>
      <c r="Q174" s="9" t="s">
        <v>737</v>
      </c>
      <c r="R174" s="9" t="s">
        <v>3362</v>
      </c>
      <c r="S174" s="9" t="s">
        <v>3362</v>
      </c>
      <c r="T174" s="9" t="s">
        <v>736</v>
      </c>
      <c r="U174" s="9" t="s">
        <v>735</v>
      </c>
      <c r="V174" s="9" t="s">
        <v>736</v>
      </c>
      <c r="W174" s="9">
        <v>1</v>
      </c>
      <c r="X174" s="9" t="s">
        <v>736</v>
      </c>
      <c r="Y174" s="9" t="s">
        <v>736</v>
      </c>
      <c r="Z174" s="9" t="s">
        <v>201</v>
      </c>
      <c r="AA174" s="9">
        <v>0</v>
      </c>
      <c r="AB174" s="9" t="s">
        <v>899</v>
      </c>
      <c r="AC174" s="9" t="s">
        <v>3317</v>
      </c>
      <c r="AD174" s="9" t="s">
        <v>3318</v>
      </c>
      <c r="AE174" s="9" t="s">
        <v>1056</v>
      </c>
      <c r="AF174" s="9" t="s">
        <v>3319</v>
      </c>
      <c r="AG174" s="9" t="s">
        <v>3319</v>
      </c>
      <c r="AH174" s="9"/>
      <c r="AI174" s="9"/>
      <c r="AK174" s="3" t="s">
        <v>4505</v>
      </c>
      <c r="AP174" s="3" t="s">
        <v>5230</v>
      </c>
      <c r="AR174" t="s">
        <v>3319</v>
      </c>
      <c r="AS174" t="s">
        <v>3319</v>
      </c>
      <c r="AT174" t="s">
        <v>3319</v>
      </c>
      <c r="AU174" s="300"/>
      <c r="AV174" t="s">
        <v>4</v>
      </c>
      <c r="AW174" t="s">
        <v>4505</v>
      </c>
      <c r="AZ174" s="9" t="s">
        <v>5255</v>
      </c>
      <c r="BA174" s="9" t="s">
        <v>5256</v>
      </c>
      <c r="BB174" s="9" t="s">
        <v>736</v>
      </c>
    </row>
    <row r="175" spans="1:54" ht="15" customHeight="1" x14ac:dyDescent="0.25">
      <c r="A175" s="9" t="s">
        <v>479</v>
      </c>
      <c r="B175" s="9" t="s">
        <v>480</v>
      </c>
      <c r="C175" s="9" t="s">
        <v>480</v>
      </c>
      <c r="D175" s="9" t="s">
        <v>820</v>
      </c>
      <c r="E175" s="9">
        <v>25</v>
      </c>
      <c r="F175" s="9" t="s">
        <v>557</v>
      </c>
      <c r="G175" s="9">
        <v>2</v>
      </c>
      <c r="H175" s="9" t="s">
        <v>684</v>
      </c>
      <c r="I175" s="9" t="s">
        <v>684</v>
      </c>
      <c r="J175" s="9" t="s">
        <v>872</v>
      </c>
      <c r="K175" s="9" t="s">
        <v>872</v>
      </c>
      <c r="L175" s="9" t="s">
        <v>480</v>
      </c>
      <c r="M175" s="9" t="s">
        <v>820</v>
      </c>
      <c r="N175" s="9" t="s">
        <v>480</v>
      </c>
      <c r="O175" s="9" t="s">
        <v>820</v>
      </c>
      <c r="P175" s="9" t="s">
        <v>3384</v>
      </c>
      <c r="Q175" s="9" t="s">
        <v>856</v>
      </c>
      <c r="R175" s="9" t="s">
        <v>479</v>
      </c>
      <c r="S175" s="9"/>
      <c r="T175" s="9" t="s">
        <v>736</v>
      </c>
      <c r="U175" s="9" t="s">
        <v>735</v>
      </c>
      <c r="V175" s="9" t="s">
        <v>735</v>
      </c>
      <c r="W175" s="9">
        <v>1</v>
      </c>
      <c r="X175" s="9" t="s">
        <v>735</v>
      </c>
      <c r="Y175" s="9" t="s">
        <v>736</v>
      </c>
      <c r="Z175" s="9" t="s">
        <v>479</v>
      </c>
      <c r="AA175" s="9">
        <v>0</v>
      </c>
      <c r="AB175" s="9">
        <v>0</v>
      </c>
      <c r="AC175" s="9" t="s">
        <v>3327</v>
      </c>
      <c r="AD175" s="9" t="s">
        <v>114</v>
      </c>
      <c r="AE175" s="9" t="s">
        <v>3328</v>
      </c>
      <c r="AF175" s="9" t="s">
        <v>3319</v>
      </c>
      <c r="AG175" s="9" t="s">
        <v>3319</v>
      </c>
      <c r="AH175" s="9"/>
      <c r="AI175" s="9"/>
      <c r="AK175" s="3" t="s">
        <v>4505</v>
      </c>
      <c r="AP175" s="9"/>
      <c r="AQ175" s="9"/>
      <c r="AR175" t="s">
        <v>3329</v>
      </c>
      <c r="AS175" t="s">
        <v>3319</v>
      </c>
      <c r="AT175" t="s">
        <v>3319</v>
      </c>
      <c r="AW175" t="s">
        <v>4505</v>
      </c>
      <c r="BB175" s="9" t="s">
        <v>736</v>
      </c>
    </row>
    <row r="176" spans="1:54" ht="15" customHeight="1" x14ac:dyDescent="0.25">
      <c r="A176" s="9" t="s">
        <v>2759</v>
      </c>
      <c r="B176" s="9" t="s">
        <v>2758</v>
      </c>
      <c r="C176" s="9" t="s">
        <v>3488</v>
      </c>
      <c r="D176" s="9" t="s">
        <v>3489</v>
      </c>
      <c r="E176" s="9">
        <v>0</v>
      </c>
      <c r="F176" s="9" t="s">
        <v>557</v>
      </c>
      <c r="G176" s="9">
        <v>0</v>
      </c>
      <c r="H176" s="9" t="s">
        <v>2760</v>
      </c>
      <c r="I176" s="9">
        <v>0</v>
      </c>
      <c r="J176" s="9" t="s">
        <v>2757</v>
      </c>
      <c r="K176" s="9" t="s">
        <v>965</v>
      </c>
      <c r="L176" s="9" t="s">
        <v>3488</v>
      </c>
      <c r="M176" s="9" t="s">
        <v>3489</v>
      </c>
      <c r="N176" s="9" t="s">
        <v>3488</v>
      </c>
      <c r="O176" s="9" t="s">
        <v>3489</v>
      </c>
      <c r="P176" s="9" t="s">
        <v>2541</v>
      </c>
      <c r="Q176" s="9" t="s">
        <v>1924</v>
      </c>
      <c r="R176" s="9" t="s">
        <v>2396</v>
      </c>
      <c r="S176" s="9" t="s">
        <v>2396</v>
      </c>
      <c r="T176" s="9" t="s">
        <v>736</v>
      </c>
      <c r="U176" s="9" t="s">
        <v>736</v>
      </c>
      <c r="V176" s="9" t="s">
        <v>735</v>
      </c>
      <c r="W176" s="9">
        <v>1</v>
      </c>
      <c r="X176" s="9" t="s">
        <v>736</v>
      </c>
      <c r="Y176" s="9" t="s">
        <v>736</v>
      </c>
      <c r="AA176" s="9">
        <v>0</v>
      </c>
      <c r="AB176" s="9">
        <v>0</v>
      </c>
      <c r="AC176" s="9" t="s">
        <v>2396</v>
      </c>
      <c r="AD176" s="9" t="s">
        <v>114</v>
      </c>
      <c r="AE176" s="9" t="s">
        <v>961</v>
      </c>
      <c r="AF176" s="9" t="s">
        <v>3319</v>
      </c>
      <c r="AG176" s="9" t="s">
        <v>3319</v>
      </c>
      <c r="AH176" s="9" t="s">
        <v>3270</v>
      </c>
      <c r="AI176" s="9">
        <v>9</v>
      </c>
      <c r="AJ176" s="9" t="str">
        <f>A176</f>
        <v>FSNA</v>
      </c>
      <c r="AK176" s="3" t="s">
        <v>4505</v>
      </c>
      <c r="AP176" s="9"/>
      <c r="AQ176" s="9" t="s">
        <v>4398</v>
      </c>
      <c r="AR176" t="s">
        <v>3319</v>
      </c>
      <c r="AS176" t="s">
        <v>3319</v>
      </c>
      <c r="AT176" t="s">
        <v>3319</v>
      </c>
      <c r="AW176" t="s">
        <v>4505</v>
      </c>
      <c r="AX176" s="9" t="s">
        <v>736</v>
      </c>
      <c r="BB176" s="9" t="s">
        <v>736</v>
      </c>
    </row>
    <row r="177" spans="1:54" ht="15" customHeight="1" x14ac:dyDescent="0.25">
      <c r="A177" s="9" t="s">
        <v>974</v>
      </c>
      <c r="B177" s="9" t="s">
        <v>984</v>
      </c>
      <c r="C177" s="9" t="s">
        <v>1000</v>
      </c>
      <c r="D177" s="9" t="s">
        <v>1007</v>
      </c>
      <c r="E177" s="9">
        <v>0</v>
      </c>
      <c r="F177" s="9" t="s">
        <v>557</v>
      </c>
      <c r="G177" s="9">
        <v>30</v>
      </c>
      <c r="H177" s="9" t="s">
        <v>1019</v>
      </c>
      <c r="I177" s="9" t="s">
        <v>1004</v>
      </c>
      <c r="J177" s="9" t="s">
        <v>134</v>
      </c>
      <c r="K177" s="9" t="s">
        <v>120</v>
      </c>
      <c r="L177" s="9" t="s">
        <v>1000</v>
      </c>
      <c r="M177" s="9" t="s">
        <v>1007</v>
      </c>
      <c r="N177" s="9" t="s">
        <v>1000</v>
      </c>
      <c r="O177" s="9" t="s">
        <v>1007</v>
      </c>
      <c r="P177" s="77" t="s">
        <v>3384</v>
      </c>
      <c r="Q177" s="9" t="s">
        <v>855</v>
      </c>
      <c r="R177" s="9" t="s">
        <v>974</v>
      </c>
      <c r="S177" s="9"/>
      <c r="T177" s="9" t="s">
        <v>736</v>
      </c>
      <c r="U177" s="9" t="s">
        <v>735</v>
      </c>
      <c r="V177" s="9" t="s">
        <v>735</v>
      </c>
      <c r="W177" s="9">
        <v>5</v>
      </c>
      <c r="X177" s="9" t="s">
        <v>736</v>
      </c>
      <c r="Y177" s="9" t="s">
        <v>736</v>
      </c>
      <c r="Z177" s="9" t="s">
        <v>974</v>
      </c>
      <c r="AA177" s="9">
        <v>0</v>
      </c>
      <c r="AB177" s="9">
        <v>0</v>
      </c>
      <c r="AC177" s="9" t="s">
        <v>3327</v>
      </c>
      <c r="AD177" s="9" t="s">
        <v>114</v>
      </c>
      <c r="AE177" s="9" t="s">
        <v>870</v>
      </c>
      <c r="AF177" s="9" t="s">
        <v>3319</v>
      </c>
      <c r="AG177" s="9" t="s">
        <v>3319</v>
      </c>
      <c r="AH177" s="9"/>
      <c r="AI177" s="9"/>
      <c r="AK177" s="3" t="s">
        <v>694</v>
      </c>
      <c r="AP177" s="9"/>
      <c r="AQ177" s="9"/>
      <c r="AR177" t="s">
        <v>3319</v>
      </c>
      <c r="AS177" t="s">
        <v>3319</v>
      </c>
      <c r="AT177" t="s">
        <v>3329</v>
      </c>
      <c r="AW177" t="s">
        <v>5211</v>
      </c>
      <c r="BB177" s="9" t="s">
        <v>736</v>
      </c>
    </row>
    <row r="178" spans="1:54" ht="15" customHeight="1" x14ac:dyDescent="0.25">
      <c r="A178" s="9" t="s">
        <v>2482</v>
      </c>
      <c r="B178" s="9" t="s">
        <v>2484</v>
      </c>
      <c r="C178" s="9" t="s">
        <v>2484</v>
      </c>
      <c r="D178" s="9" t="s">
        <v>2485</v>
      </c>
      <c r="E178" s="9">
        <v>0</v>
      </c>
      <c r="F178" s="9" t="s">
        <v>557</v>
      </c>
      <c r="G178" s="9">
        <v>0</v>
      </c>
      <c r="H178" s="9" t="s">
        <v>742</v>
      </c>
      <c r="I178" s="9" t="s">
        <v>742</v>
      </c>
      <c r="J178" s="9" t="s">
        <v>742</v>
      </c>
      <c r="K178" s="9" t="s">
        <v>742</v>
      </c>
      <c r="L178" s="9" t="s">
        <v>2484</v>
      </c>
      <c r="M178" s="9" t="s">
        <v>2485</v>
      </c>
      <c r="N178" s="9" t="s">
        <v>2484</v>
      </c>
      <c r="O178" s="9" t="s">
        <v>2485</v>
      </c>
      <c r="P178" s="9" t="s">
        <v>3384</v>
      </c>
      <c r="Q178" s="9" t="s">
        <v>1868</v>
      </c>
      <c r="R178" s="9" t="s">
        <v>2482</v>
      </c>
      <c r="S178" s="9" t="s">
        <v>2482</v>
      </c>
      <c r="T178" s="9" t="s">
        <v>736</v>
      </c>
      <c r="U178" s="9" t="s">
        <v>736</v>
      </c>
      <c r="V178" s="9" t="s">
        <v>735</v>
      </c>
      <c r="W178" s="9">
        <v>1</v>
      </c>
      <c r="X178" s="9" t="s">
        <v>736</v>
      </c>
      <c r="Y178" s="9" t="s">
        <v>736</v>
      </c>
      <c r="AA178" s="9">
        <v>0</v>
      </c>
      <c r="AB178" s="9">
        <v>0</v>
      </c>
      <c r="AC178" s="9" t="s">
        <v>2396</v>
      </c>
      <c r="AD178" s="9" t="s">
        <v>114</v>
      </c>
      <c r="AE178" s="9" t="s">
        <v>2396</v>
      </c>
      <c r="AF178" s="9" t="s">
        <v>3319</v>
      </c>
      <c r="AG178" s="9" t="s">
        <v>3319</v>
      </c>
      <c r="AH178" s="9"/>
      <c r="AI178" s="9"/>
      <c r="AK178" s="3"/>
      <c r="AP178" s="9"/>
      <c r="AR178" t="s">
        <v>3319</v>
      </c>
      <c r="AS178" t="s">
        <v>3319</v>
      </c>
      <c r="AT178" t="s">
        <v>3319</v>
      </c>
      <c r="AW178" t="s">
        <v>4505</v>
      </c>
      <c r="BB178" s="9" t="s">
        <v>736</v>
      </c>
    </row>
    <row r="179" spans="1:54" ht="15" customHeight="1" x14ac:dyDescent="0.25">
      <c r="A179" s="300" t="s">
        <v>2671</v>
      </c>
      <c r="B179" s="9" t="s">
        <v>2668</v>
      </c>
      <c r="C179" s="9" t="s">
        <v>2669</v>
      </c>
      <c r="D179" s="9" t="s">
        <v>3502</v>
      </c>
      <c r="E179" s="9">
        <v>0</v>
      </c>
      <c r="F179" s="9" t="s">
        <v>557</v>
      </c>
      <c r="G179" s="9">
        <v>0</v>
      </c>
      <c r="H179" s="9" t="s">
        <v>2633</v>
      </c>
      <c r="I179" s="9">
        <v>0</v>
      </c>
      <c r="J179" s="9" t="s">
        <v>3599</v>
      </c>
      <c r="K179" s="9" t="s">
        <v>2518</v>
      </c>
      <c r="L179" s="9" t="s">
        <v>2669</v>
      </c>
      <c r="M179" s="9" t="s">
        <v>3502</v>
      </c>
      <c r="N179" s="9" t="s">
        <v>2669</v>
      </c>
      <c r="O179" s="9" t="s">
        <v>3502</v>
      </c>
      <c r="P179" s="9" t="s">
        <v>2541</v>
      </c>
      <c r="Q179" s="9" t="s">
        <v>1243</v>
      </c>
      <c r="R179" s="9" t="s">
        <v>1243</v>
      </c>
      <c r="S179" s="9" t="s">
        <v>1243</v>
      </c>
      <c r="T179" s="9" t="s">
        <v>736</v>
      </c>
      <c r="U179" s="9" t="s">
        <v>736</v>
      </c>
      <c r="V179" s="9" t="s">
        <v>735</v>
      </c>
      <c r="W179" s="9">
        <v>1</v>
      </c>
      <c r="X179" s="9" t="s">
        <v>736</v>
      </c>
      <c r="Y179" s="9" t="s">
        <v>736</v>
      </c>
      <c r="AA179" s="9">
        <v>0</v>
      </c>
      <c r="AB179" s="9">
        <v>0</v>
      </c>
      <c r="AC179" s="9" t="s">
        <v>2396</v>
      </c>
      <c r="AD179" s="9" t="s">
        <v>114</v>
      </c>
      <c r="AE179" s="9" t="s">
        <v>961</v>
      </c>
      <c r="AF179" s="9" t="s">
        <v>3319</v>
      </c>
      <c r="AG179" s="9" t="s">
        <v>3319</v>
      </c>
      <c r="AH179" s="9" t="s">
        <v>3270</v>
      </c>
      <c r="AI179" s="9">
        <v>0</v>
      </c>
      <c r="AJ179" s="9" t="str">
        <f t="shared" ref="AJ179:AJ183" si="8">A179</f>
        <v>FALS SR</v>
      </c>
      <c r="AK179" s="3"/>
      <c r="AP179" s="9"/>
      <c r="AQ179" s="9" t="s">
        <v>4398</v>
      </c>
      <c r="AR179" t="s">
        <v>3319</v>
      </c>
      <c r="AS179" t="s">
        <v>3319</v>
      </c>
      <c r="AT179" t="s">
        <v>3319</v>
      </c>
      <c r="AW179" t="s">
        <v>4505</v>
      </c>
      <c r="AX179" s="9" t="s">
        <v>736</v>
      </c>
      <c r="AY179" s="9" t="s">
        <v>4505</v>
      </c>
      <c r="AZ179" s="9" t="s">
        <v>4505</v>
      </c>
      <c r="BA179" s="9" t="s">
        <v>4505</v>
      </c>
      <c r="BB179" s="9" t="s">
        <v>736</v>
      </c>
    </row>
    <row r="180" spans="1:54" ht="15" customHeight="1" x14ac:dyDescent="0.25">
      <c r="A180" s="300" t="s">
        <v>2665</v>
      </c>
      <c r="B180" s="9" t="s">
        <v>2662</v>
      </c>
      <c r="C180" s="9" t="s">
        <v>2663</v>
      </c>
      <c r="D180" s="9" t="s">
        <v>3501</v>
      </c>
      <c r="E180" s="9">
        <v>0</v>
      </c>
      <c r="F180" s="9" t="s">
        <v>557</v>
      </c>
      <c r="G180" s="9">
        <v>0</v>
      </c>
      <c r="H180" s="9" t="s">
        <v>2666</v>
      </c>
      <c r="I180" s="9">
        <v>0</v>
      </c>
      <c r="J180" s="9" t="s">
        <v>3599</v>
      </c>
      <c r="K180" s="9" t="s">
        <v>2518</v>
      </c>
      <c r="L180" s="9" t="s">
        <v>2667</v>
      </c>
      <c r="M180" s="9" t="s">
        <v>3501</v>
      </c>
      <c r="N180" s="9">
        <v>0</v>
      </c>
      <c r="O180" s="9">
        <v>0</v>
      </c>
      <c r="P180" s="9" t="s">
        <v>2541</v>
      </c>
      <c r="Q180" s="9" t="s">
        <v>1243</v>
      </c>
      <c r="R180" s="9" t="s">
        <v>1243</v>
      </c>
      <c r="S180" s="9" t="s">
        <v>1243</v>
      </c>
      <c r="T180" s="9" t="s">
        <v>736</v>
      </c>
      <c r="U180" s="9" t="s">
        <v>736</v>
      </c>
      <c r="V180" s="9" t="s">
        <v>735</v>
      </c>
      <c r="W180" s="9">
        <v>1</v>
      </c>
      <c r="X180" s="9" t="s">
        <v>736</v>
      </c>
      <c r="Y180" s="9" t="s">
        <v>736</v>
      </c>
      <c r="AA180" s="9">
        <v>0</v>
      </c>
      <c r="AB180" s="9">
        <v>0</v>
      </c>
      <c r="AC180" s="9" t="s">
        <v>2396</v>
      </c>
      <c r="AD180" s="9" t="s">
        <v>114</v>
      </c>
      <c r="AE180" s="9" t="s">
        <v>961</v>
      </c>
      <c r="AF180" s="9" t="s">
        <v>3319</v>
      </c>
      <c r="AG180" s="9" t="s">
        <v>3319</v>
      </c>
      <c r="AH180" s="9" t="s">
        <v>3270</v>
      </c>
      <c r="AI180" s="9">
        <v>0</v>
      </c>
      <c r="AJ180" s="9" t="str">
        <f t="shared" si="8"/>
        <v>FALS CS</v>
      </c>
      <c r="AK180" s="3"/>
      <c r="AP180" s="9"/>
      <c r="AQ180" s="9" t="s">
        <v>4398</v>
      </c>
      <c r="AR180" t="s">
        <v>3319</v>
      </c>
      <c r="AS180" t="s">
        <v>3319</v>
      </c>
      <c r="AT180" t="s">
        <v>3319</v>
      </c>
      <c r="AW180" t="s">
        <v>4505</v>
      </c>
      <c r="AX180" s="9" t="s">
        <v>736</v>
      </c>
      <c r="AY180" s="9" t="s">
        <v>4505</v>
      </c>
      <c r="AZ180" s="9" t="s">
        <v>4505</v>
      </c>
      <c r="BA180" s="9" t="s">
        <v>4505</v>
      </c>
      <c r="BB180" s="9" t="s">
        <v>736</v>
      </c>
    </row>
    <row r="181" spans="1:54" ht="15" customHeight="1" x14ac:dyDescent="0.25">
      <c r="A181" s="300" t="s">
        <v>2661</v>
      </c>
      <c r="B181" s="9" t="s">
        <v>2658</v>
      </c>
      <c r="C181" s="9" t="s">
        <v>2659</v>
      </c>
      <c r="D181" s="9" t="s">
        <v>3500</v>
      </c>
      <c r="E181" s="9">
        <v>0</v>
      </c>
      <c r="F181" s="9" t="s">
        <v>557</v>
      </c>
      <c r="G181" s="9">
        <v>0</v>
      </c>
      <c r="H181" s="9" t="s">
        <v>2561</v>
      </c>
      <c r="I181" s="9">
        <v>0</v>
      </c>
      <c r="J181" s="9" t="s">
        <v>3599</v>
      </c>
      <c r="K181" s="9" t="s">
        <v>2518</v>
      </c>
      <c r="L181" s="9" t="s">
        <v>3602</v>
      </c>
      <c r="M181" s="9" t="s">
        <v>3500</v>
      </c>
      <c r="N181" s="9">
        <v>0</v>
      </c>
      <c r="O181" s="9">
        <v>0</v>
      </c>
      <c r="P181" s="9" t="s">
        <v>2541</v>
      </c>
      <c r="Q181" s="9" t="s">
        <v>1243</v>
      </c>
      <c r="R181" s="9" t="s">
        <v>1243</v>
      </c>
      <c r="S181" s="9" t="s">
        <v>1243</v>
      </c>
      <c r="T181" s="9" t="s">
        <v>736</v>
      </c>
      <c r="U181" s="9" t="s">
        <v>736</v>
      </c>
      <c r="V181" s="9" t="s">
        <v>735</v>
      </c>
      <c r="W181" s="9">
        <v>1</v>
      </c>
      <c r="X181" s="9" t="s">
        <v>736</v>
      </c>
      <c r="Y181" s="9" t="s">
        <v>736</v>
      </c>
      <c r="AA181" s="9">
        <v>0</v>
      </c>
      <c r="AB181" s="9">
        <v>0</v>
      </c>
      <c r="AC181" s="9" t="s">
        <v>2396</v>
      </c>
      <c r="AD181" s="9" t="s">
        <v>114</v>
      </c>
      <c r="AE181" s="9" t="s">
        <v>961</v>
      </c>
      <c r="AF181" s="9" t="s">
        <v>3319</v>
      </c>
      <c r="AG181" s="9" t="s">
        <v>3319</v>
      </c>
      <c r="AH181" s="9" t="s">
        <v>3270</v>
      </c>
      <c r="AI181" s="9">
        <v>0</v>
      </c>
      <c r="AJ181" s="9" t="str">
        <f t="shared" si="8"/>
        <v>FALS CR</v>
      </c>
      <c r="AK181" s="3"/>
      <c r="AP181" s="9"/>
      <c r="AQ181" s="9" t="s">
        <v>4398</v>
      </c>
      <c r="AR181" t="s">
        <v>3319</v>
      </c>
      <c r="AS181" t="s">
        <v>3319</v>
      </c>
      <c r="AT181" t="s">
        <v>3319</v>
      </c>
      <c r="AW181" t="s">
        <v>4505</v>
      </c>
      <c r="AX181" s="9" t="s">
        <v>736</v>
      </c>
      <c r="AY181" s="9" t="s">
        <v>4505</v>
      </c>
      <c r="AZ181" s="9" t="s">
        <v>4505</v>
      </c>
      <c r="BA181" s="9" t="s">
        <v>4505</v>
      </c>
      <c r="BB181" s="9" t="s">
        <v>736</v>
      </c>
    </row>
    <row r="182" spans="1:54" ht="15" customHeight="1" x14ac:dyDescent="0.25">
      <c r="A182" s="300" t="s">
        <v>2656</v>
      </c>
      <c r="B182" s="9" t="s">
        <v>2653</v>
      </c>
      <c r="C182" s="9" t="s">
        <v>2654</v>
      </c>
      <c r="D182" s="9" t="s">
        <v>3499</v>
      </c>
      <c r="E182" s="9">
        <v>0</v>
      </c>
      <c r="F182" s="9" t="s">
        <v>557</v>
      </c>
      <c r="G182" s="9">
        <v>0</v>
      </c>
      <c r="H182" s="9" t="s">
        <v>2643</v>
      </c>
      <c r="I182" s="9">
        <v>0</v>
      </c>
      <c r="J182" s="9" t="s">
        <v>3599</v>
      </c>
      <c r="K182" s="9" t="s">
        <v>2518</v>
      </c>
      <c r="L182" s="9" t="s">
        <v>2657</v>
      </c>
      <c r="M182" s="9" t="s">
        <v>3499</v>
      </c>
      <c r="N182" s="9">
        <v>0</v>
      </c>
      <c r="O182" s="9">
        <v>0</v>
      </c>
      <c r="P182" s="9" t="s">
        <v>2541</v>
      </c>
      <c r="Q182" s="9" t="s">
        <v>1245</v>
      </c>
      <c r="R182" s="9" t="s">
        <v>1245</v>
      </c>
      <c r="S182" s="9" t="s">
        <v>1245</v>
      </c>
      <c r="T182" s="9" t="s">
        <v>736</v>
      </c>
      <c r="U182" s="9" t="s">
        <v>736</v>
      </c>
      <c r="V182" s="9" t="s">
        <v>735</v>
      </c>
      <c r="W182" s="9">
        <v>1</v>
      </c>
      <c r="X182" s="9" t="s">
        <v>736</v>
      </c>
      <c r="Y182" s="9" t="s">
        <v>736</v>
      </c>
      <c r="AA182" s="9">
        <v>0</v>
      </c>
      <c r="AB182" s="9">
        <v>0</v>
      </c>
      <c r="AC182" s="9" t="s">
        <v>2396</v>
      </c>
      <c r="AD182" s="9" t="s">
        <v>114</v>
      </c>
      <c r="AE182" s="9" t="s">
        <v>961</v>
      </c>
      <c r="AF182" s="9" t="s">
        <v>3319</v>
      </c>
      <c r="AG182" s="9" t="s">
        <v>3319</v>
      </c>
      <c r="AH182" s="9" t="s">
        <v>3270</v>
      </c>
      <c r="AI182" s="9">
        <v>0</v>
      </c>
      <c r="AJ182" s="9" t="str">
        <f t="shared" si="8"/>
        <v>FALS COL</v>
      </c>
      <c r="AK182" s="3"/>
      <c r="AP182" s="9"/>
      <c r="AQ182" s="9" t="s">
        <v>4398</v>
      </c>
      <c r="AR182" t="s">
        <v>3319</v>
      </c>
      <c r="AS182" t="s">
        <v>3319</v>
      </c>
      <c r="AT182" t="s">
        <v>3319</v>
      </c>
      <c r="AW182" t="s">
        <v>4505</v>
      </c>
      <c r="AX182" s="9" t="s">
        <v>736</v>
      </c>
      <c r="AY182" s="9" t="s">
        <v>4505</v>
      </c>
      <c r="AZ182" s="9" t="s">
        <v>4505</v>
      </c>
      <c r="BA182" s="9" t="s">
        <v>4505</v>
      </c>
      <c r="BB182" s="9" t="s">
        <v>736</v>
      </c>
    </row>
    <row r="183" spans="1:54" ht="15" customHeight="1" x14ac:dyDescent="0.25">
      <c r="A183" s="300" t="s">
        <v>2651</v>
      </c>
      <c r="B183" s="9" t="s">
        <v>2648</v>
      </c>
      <c r="C183" s="9" t="s">
        <v>2649</v>
      </c>
      <c r="D183" s="9" t="s">
        <v>3498</v>
      </c>
      <c r="E183" s="9">
        <v>0</v>
      </c>
      <c r="F183" s="9" t="s">
        <v>557</v>
      </c>
      <c r="G183" s="9">
        <v>0</v>
      </c>
      <c r="H183" s="9" t="s">
        <v>2633</v>
      </c>
      <c r="I183" s="9">
        <v>0</v>
      </c>
      <c r="J183" s="9" t="s">
        <v>3599</v>
      </c>
      <c r="K183" s="9" t="s">
        <v>2518</v>
      </c>
      <c r="L183" s="9" t="s">
        <v>2652</v>
      </c>
      <c r="M183" s="9" t="s">
        <v>3498</v>
      </c>
      <c r="N183" s="9">
        <v>0</v>
      </c>
      <c r="O183" s="9">
        <v>0</v>
      </c>
      <c r="P183" s="9" t="s">
        <v>2541</v>
      </c>
      <c r="Q183" s="9" t="s">
        <v>3037</v>
      </c>
      <c r="R183" s="9" t="s">
        <v>3037</v>
      </c>
      <c r="S183" s="9" t="s">
        <v>3037</v>
      </c>
      <c r="T183" s="9" t="s">
        <v>736</v>
      </c>
      <c r="U183" s="9" t="s">
        <v>736</v>
      </c>
      <c r="V183" s="9" t="s">
        <v>735</v>
      </c>
      <c r="W183" s="9">
        <v>1</v>
      </c>
      <c r="X183" s="9" t="s">
        <v>736</v>
      </c>
      <c r="Y183" s="9" t="s">
        <v>736</v>
      </c>
      <c r="AA183" s="9">
        <v>0</v>
      </c>
      <c r="AB183" s="9">
        <v>0</v>
      </c>
      <c r="AC183" s="9" t="s">
        <v>2396</v>
      </c>
      <c r="AD183" s="9" t="s">
        <v>114</v>
      </c>
      <c r="AE183" s="9" t="s">
        <v>961</v>
      </c>
      <c r="AF183" s="9" t="s">
        <v>3319</v>
      </c>
      <c r="AG183" s="9" t="s">
        <v>3319</v>
      </c>
      <c r="AH183" s="9" t="s">
        <v>3270</v>
      </c>
      <c r="AI183" s="9">
        <v>0</v>
      </c>
      <c r="AJ183" s="9" t="str">
        <f t="shared" si="8"/>
        <v>FALS CC</v>
      </c>
      <c r="AK183" s="3"/>
      <c r="AP183" s="9"/>
      <c r="AQ183" s="9" t="s">
        <v>4398</v>
      </c>
      <c r="AR183" t="s">
        <v>3319</v>
      </c>
      <c r="AS183" t="s">
        <v>3319</v>
      </c>
      <c r="AT183" t="s">
        <v>3319</v>
      </c>
      <c r="AW183" t="s">
        <v>4505</v>
      </c>
      <c r="AX183" s="9" t="s">
        <v>736</v>
      </c>
      <c r="AY183" s="9" t="s">
        <v>4505</v>
      </c>
      <c r="AZ183" s="9" t="s">
        <v>4505</v>
      </c>
      <c r="BA183" s="9" t="s">
        <v>4505</v>
      </c>
      <c r="BB183" s="9" t="s">
        <v>736</v>
      </c>
    </row>
    <row r="184" spans="1:54" ht="15" customHeight="1" x14ac:dyDescent="0.25">
      <c r="A184" s="9" t="s">
        <v>561</v>
      </c>
      <c r="B184" s="9" t="s">
        <v>562</v>
      </c>
      <c r="C184" s="9" t="s">
        <v>623</v>
      </c>
      <c r="D184" s="9" t="s">
        <v>624</v>
      </c>
      <c r="E184" s="9">
        <v>25</v>
      </c>
      <c r="F184" s="9" t="s">
        <v>557</v>
      </c>
      <c r="G184" s="9">
        <v>30</v>
      </c>
      <c r="H184" s="9" t="s">
        <v>684</v>
      </c>
      <c r="I184" s="9" t="s">
        <v>684</v>
      </c>
      <c r="J184" s="9" t="s">
        <v>684</v>
      </c>
      <c r="K184" s="9" t="s">
        <v>684</v>
      </c>
      <c r="L184" s="9" t="s">
        <v>623</v>
      </c>
      <c r="M184" s="9" t="s">
        <v>624</v>
      </c>
      <c r="N184" s="9" t="s">
        <v>623</v>
      </c>
      <c r="O184" s="9" t="s">
        <v>624</v>
      </c>
      <c r="P184" s="9" t="s">
        <v>737</v>
      </c>
      <c r="Q184" s="9" t="s">
        <v>737</v>
      </c>
      <c r="R184" s="9" t="s">
        <v>561</v>
      </c>
      <c r="S184" s="9"/>
      <c r="T184" s="9" t="s">
        <v>736</v>
      </c>
      <c r="U184" s="9" t="s">
        <v>735</v>
      </c>
      <c r="V184" s="9" t="s">
        <v>735</v>
      </c>
      <c r="W184" s="9">
        <v>1</v>
      </c>
      <c r="X184" s="9" t="s">
        <v>736</v>
      </c>
      <c r="Y184" s="9" t="s">
        <v>736</v>
      </c>
      <c r="Z184" s="9" t="s">
        <v>561</v>
      </c>
      <c r="AA184" s="9">
        <v>0</v>
      </c>
      <c r="AB184" s="9">
        <v>0</v>
      </c>
      <c r="AC184" s="9" t="s">
        <v>3327</v>
      </c>
      <c r="AD184" s="9" t="s">
        <v>114</v>
      </c>
      <c r="AE184" s="9" t="s">
        <v>741</v>
      </c>
      <c r="AF184" s="9" t="s">
        <v>3319</v>
      </c>
      <c r="AG184" s="9" t="s">
        <v>3319</v>
      </c>
      <c r="AH184" s="9"/>
      <c r="AI184" s="9"/>
      <c r="AK184" s="3" t="s">
        <v>694</v>
      </c>
      <c r="AP184" s="9"/>
      <c r="AQ184" s="9"/>
      <c r="AR184" t="s">
        <v>3319</v>
      </c>
      <c r="AS184" t="s">
        <v>3319</v>
      </c>
      <c r="AT184" t="s">
        <v>3319</v>
      </c>
      <c r="AW184" t="s">
        <v>4505</v>
      </c>
      <c r="BB184" s="9" t="s">
        <v>736</v>
      </c>
    </row>
    <row r="185" spans="1:54" ht="15" customHeight="1" x14ac:dyDescent="0.25">
      <c r="A185" s="9" t="s">
        <v>2647</v>
      </c>
      <c r="B185" s="9" t="s">
        <v>1241</v>
      </c>
      <c r="C185" s="9" t="s">
        <v>2645</v>
      </c>
      <c r="D185" s="9" t="s">
        <v>3497</v>
      </c>
      <c r="E185" s="9">
        <v>0</v>
      </c>
      <c r="F185" s="9" t="s">
        <v>557</v>
      </c>
      <c r="G185" s="9">
        <v>0</v>
      </c>
      <c r="H185" s="9" t="s">
        <v>2633</v>
      </c>
      <c r="I185" s="9">
        <v>0</v>
      </c>
      <c r="J185" s="9" t="s">
        <v>3599</v>
      </c>
      <c r="K185" s="9" t="s">
        <v>2518</v>
      </c>
      <c r="L185" s="9" t="s">
        <v>2645</v>
      </c>
      <c r="M185" s="9" t="s">
        <v>3497</v>
      </c>
      <c r="N185" s="9" t="s">
        <v>2645</v>
      </c>
      <c r="O185" s="9" t="s">
        <v>3497</v>
      </c>
      <c r="P185" s="9" t="s">
        <v>2541</v>
      </c>
      <c r="Q185" s="9" t="s">
        <v>855</v>
      </c>
      <c r="R185" s="9" t="s">
        <v>855</v>
      </c>
      <c r="S185" s="9" t="s">
        <v>855</v>
      </c>
      <c r="T185" s="9" t="s">
        <v>736</v>
      </c>
      <c r="U185" s="9" t="s">
        <v>736</v>
      </c>
      <c r="V185" s="9" t="s">
        <v>735</v>
      </c>
      <c r="W185" s="9">
        <v>1</v>
      </c>
      <c r="X185" s="9" t="s">
        <v>736</v>
      </c>
      <c r="Y185" s="9" t="s">
        <v>736</v>
      </c>
      <c r="AA185" s="9">
        <v>0</v>
      </c>
      <c r="AB185" s="9">
        <v>0</v>
      </c>
      <c r="AC185" s="9" t="s">
        <v>2396</v>
      </c>
      <c r="AD185" s="9" t="s">
        <v>114</v>
      </c>
      <c r="AE185" s="9" t="s">
        <v>961</v>
      </c>
      <c r="AF185" s="9" t="s">
        <v>3319</v>
      </c>
      <c r="AG185" s="9" t="s">
        <v>3319</v>
      </c>
      <c r="AH185" s="9" t="s">
        <v>3270</v>
      </c>
      <c r="AI185" s="9">
        <v>0</v>
      </c>
      <c r="AJ185" s="9" t="str">
        <f t="shared" ref="AJ185:AJ188" si="9">A185</f>
        <v>EQUIADJTAX</v>
      </c>
      <c r="AK185" s="3" t="s">
        <v>4505</v>
      </c>
      <c r="AP185" s="9"/>
      <c r="AQ185" s="9" t="s">
        <v>4398</v>
      </c>
      <c r="AR185" t="s">
        <v>3319</v>
      </c>
      <c r="AS185" t="s">
        <v>3319</v>
      </c>
      <c r="AT185" t="s">
        <v>3319</v>
      </c>
      <c r="AW185" t="s">
        <v>4505</v>
      </c>
      <c r="AX185" s="9" t="s">
        <v>736</v>
      </c>
      <c r="BB185" s="9" t="s">
        <v>736</v>
      </c>
    </row>
    <row r="186" spans="1:54" ht="15" customHeight="1" x14ac:dyDescent="0.25">
      <c r="A186" s="9" t="s">
        <v>5435</v>
      </c>
      <c r="B186" s="9" t="s">
        <v>1239</v>
      </c>
      <c r="C186" s="9" t="s">
        <v>1239</v>
      </c>
      <c r="D186" s="9" t="s">
        <v>3450</v>
      </c>
      <c r="E186" s="9">
        <v>0</v>
      </c>
      <c r="F186" s="9" t="s">
        <v>557</v>
      </c>
      <c r="G186" s="9">
        <v>0</v>
      </c>
      <c r="H186" s="9" t="s">
        <v>3224</v>
      </c>
      <c r="I186" s="9">
        <v>0</v>
      </c>
      <c r="J186" s="9" t="s">
        <v>3599</v>
      </c>
      <c r="K186" s="9" t="s">
        <v>3600</v>
      </c>
      <c r="L186" s="9" t="s">
        <v>1239</v>
      </c>
      <c r="M186" s="9" t="s">
        <v>3450</v>
      </c>
      <c r="N186" s="9">
        <v>0</v>
      </c>
      <c r="O186" s="9">
        <v>0</v>
      </c>
      <c r="P186" s="9" t="s">
        <v>2541</v>
      </c>
      <c r="Q186" s="9" t="s">
        <v>855</v>
      </c>
      <c r="R186" s="9" t="s">
        <v>2396</v>
      </c>
      <c r="S186" s="9" t="s">
        <v>2396</v>
      </c>
      <c r="T186" s="9" t="s">
        <v>736</v>
      </c>
      <c r="U186" s="9" t="s">
        <v>736</v>
      </c>
      <c r="V186" s="9" t="s">
        <v>735</v>
      </c>
      <c r="W186" s="9">
        <v>1</v>
      </c>
      <c r="X186" s="9" t="s">
        <v>736</v>
      </c>
      <c r="Y186" s="9" t="s">
        <v>736</v>
      </c>
      <c r="AA186" s="9">
        <v>0</v>
      </c>
      <c r="AB186" s="9">
        <v>0</v>
      </c>
      <c r="AC186" s="9" t="s">
        <v>2396</v>
      </c>
      <c r="AD186" s="9" t="s">
        <v>114</v>
      </c>
      <c r="AE186" s="9" t="s">
        <v>961</v>
      </c>
      <c r="AF186" s="9" t="s">
        <v>3319</v>
      </c>
      <c r="AG186" s="9" t="s">
        <v>3319</v>
      </c>
      <c r="AH186" s="9" t="s">
        <v>3270</v>
      </c>
      <c r="AI186" s="9">
        <v>0</v>
      </c>
      <c r="AJ186" s="9" t="str">
        <f t="shared" si="9"/>
        <v>EQUIADJ</v>
      </c>
      <c r="AK186" s="3" t="s">
        <v>4505</v>
      </c>
      <c r="AP186" s="9"/>
      <c r="AQ186" s="9" t="s">
        <v>4398</v>
      </c>
      <c r="AR186" t="s">
        <v>3319</v>
      </c>
      <c r="AS186" t="s">
        <v>3319</v>
      </c>
      <c r="AT186" t="s">
        <v>3319</v>
      </c>
      <c r="AW186" t="s">
        <v>4505</v>
      </c>
      <c r="AX186" s="9" t="s">
        <v>736</v>
      </c>
      <c r="BB186" s="9" t="s">
        <v>736</v>
      </c>
    </row>
    <row r="187" spans="1:54" ht="15" customHeight="1" x14ac:dyDescent="0.25">
      <c r="A187" s="9" t="s">
        <v>3079</v>
      </c>
      <c r="B187" s="9" t="s">
        <v>3611</v>
      </c>
      <c r="C187" s="9" t="s">
        <v>2732</v>
      </c>
      <c r="D187" s="9" t="s">
        <v>2733</v>
      </c>
      <c r="E187" s="9">
        <v>0</v>
      </c>
      <c r="F187" s="9" t="s">
        <v>557</v>
      </c>
      <c r="G187" s="9">
        <v>0</v>
      </c>
      <c r="H187" s="9" t="s">
        <v>3609</v>
      </c>
      <c r="I187" s="9">
        <v>0</v>
      </c>
      <c r="J187" s="9" t="s">
        <v>2731</v>
      </c>
      <c r="K187" s="9" t="s">
        <v>3606</v>
      </c>
      <c r="L187" s="9" t="s">
        <v>3613</v>
      </c>
      <c r="M187" s="9" t="s">
        <v>2733</v>
      </c>
      <c r="N187" s="9">
        <v>0</v>
      </c>
      <c r="O187" s="9">
        <v>0</v>
      </c>
      <c r="P187" s="9" t="s">
        <v>2541</v>
      </c>
      <c r="Q187" s="9" t="s">
        <v>854</v>
      </c>
      <c r="R187" s="9" t="s">
        <v>854</v>
      </c>
      <c r="S187" s="9" t="s">
        <v>854</v>
      </c>
      <c r="T187" s="9" t="s">
        <v>736</v>
      </c>
      <c r="U187" s="9" t="s">
        <v>736</v>
      </c>
      <c r="V187" s="9" t="s">
        <v>735</v>
      </c>
      <c r="W187" s="9">
        <v>1</v>
      </c>
      <c r="X187" s="9" t="s">
        <v>736</v>
      </c>
      <c r="Y187" s="9" t="s">
        <v>736</v>
      </c>
      <c r="AA187" s="9">
        <v>0</v>
      </c>
      <c r="AB187" s="9">
        <v>0</v>
      </c>
      <c r="AC187" s="9" t="s">
        <v>2396</v>
      </c>
      <c r="AD187" s="9" t="s">
        <v>114</v>
      </c>
      <c r="AE187" s="9" t="s">
        <v>961</v>
      </c>
      <c r="AF187" s="9" t="s">
        <v>3319</v>
      </c>
      <c r="AG187" s="9" t="s">
        <v>3319</v>
      </c>
      <c r="AH187" s="9" t="s">
        <v>3270</v>
      </c>
      <c r="AI187" s="9">
        <v>199</v>
      </c>
      <c r="AJ187" s="9" t="str">
        <f t="shared" si="9"/>
        <v>EQPFEECR</v>
      </c>
      <c r="AK187" s="3" t="s">
        <v>4505</v>
      </c>
      <c r="AP187" s="9"/>
      <c r="AQ187" s="9" t="s">
        <v>4398</v>
      </c>
      <c r="AR187" t="s">
        <v>3319</v>
      </c>
      <c r="AS187" t="s">
        <v>3319</v>
      </c>
      <c r="AT187" t="s">
        <v>3319</v>
      </c>
      <c r="AW187" t="s">
        <v>4505</v>
      </c>
      <c r="AX187" s="9" t="s">
        <v>736</v>
      </c>
      <c r="BB187" s="9" t="s">
        <v>736</v>
      </c>
    </row>
    <row r="188" spans="1:54" ht="15" customHeight="1" x14ac:dyDescent="0.25">
      <c r="A188" s="9" t="s">
        <v>3078</v>
      </c>
      <c r="B188" s="9" t="s">
        <v>3610</v>
      </c>
      <c r="C188" s="9" t="s">
        <v>2734</v>
      </c>
      <c r="D188" s="9" t="s">
        <v>2735</v>
      </c>
      <c r="E188" s="15">
        <v>0</v>
      </c>
      <c r="F188" s="9" t="s">
        <v>557</v>
      </c>
      <c r="G188" s="9">
        <v>0</v>
      </c>
      <c r="H188" s="9" t="s">
        <v>2727</v>
      </c>
      <c r="I188" s="9">
        <v>0</v>
      </c>
      <c r="J188" s="9" t="s">
        <v>2731</v>
      </c>
      <c r="K188" s="9" t="s">
        <v>3606</v>
      </c>
      <c r="L188" s="9" t="s">
        <v>2736</v>
      </c>
      <c r="M188" s="9" t="s">
        <v>2735</v>
      </c>
      <c r="N188" s="9">
        <v>0</v>
      </c>
      <c r="O188" s="9">
        <v>0</v>
      </c>
      <c r="P188" s="9" t="s">
        <v>2541</v>
      </c>
      <c r="Q188" s="9" t="s">
        <v>854</v>
      </c>
      <c r="R188" s="9" t="s">
        <v>854</v>
      </c>
      <c r="S188" s="9" t="s">
        <v>854</v>
      </c>
      <c r="T188" s="9" t="s">
        <v>736</v>
      </c>
      <c r="U188" s="9" t="s">
        <v>736</v>
      </c>
      <c r="V188" s="9" t="s">
        <v>735</v>
      </c>
      <c r="W188" s="9">
        <v>1</v>
      </c>
      <c r="X188" s="9" t="s">
        <v>736</v>
      </c>
      <c r="Y188" s="9" t="s">
        <v>736</v>
      </c>
      <c r="AA188" s="9">
        <v>0</v>
      </c>
      <c r="AB188" s="9">
        <v>0</v>
      </c>
      <c r="AC188" s="9" t="s">
        <v>2396</v>
      </c>
      <c r="AD188" s="9" t="s">
        <v>114</v>
      </c>
      <c r="AE188" s="9" t="s">
        <v>961</v>
      </c>
      <c r="AF188" s="9" t="s">
        <v>3319</v>
      </c>
      <c r="AG188" s="9" t="s">
        <v>3319</v>
      </c>
      <c r="AH188" s="9" t="s">
        <v>3270</v>
      </c>
      <c r="AI188" s="9">
        <v>0</v>
      </c>
      <c r="AJ188" s="9" t="str">
        <f t="shared" si="9"/>
        <v>EQPFEE50</v>
      </c>
      <c r="AK188" s="3" t="s">
        <v>4505</v>
      </c>
      <c r="AP188" s="9"/>
      <c r="AQ188" s="9" t="s">
        <v>4398</v>
      </c>
      <c r="AR188" t="s">
        <v>3319</v>
      </c>
      <c r="AS188" t="s">
        <v>3319</v>
      </c>
      <c r="AT188" t="s">
        <v>3319</v>
      </c>
      <c r="AW188" t="s">
        <v>4505</v>
      </c>
      <c r="AX188" s="9" t="s">
        <v>736</v>
      </c>
      <c r="BB188" s="9" t="s">
        <v>736</v>
      </c>
    </row>
    <row r="189" spans="1:54" ht="15" customHeight="1" x14ac:dyDescent="0.25">
      <c r="A189" s="9" t="s">
        <v>3080</v>
      </c>
      <c r="B189" s="9" t="s">
        <v>3603</v>
      </c>
      <c r="C189" s="9" t="s">
        <v>2729</v>
      </c>
      <c r="D189" s="9" t="s">
        <v>2730</v>
      </c>
      <c r="E189" s="9">
        <v>199</v>
      </c>
      <c r="F189" s="9" t="s">
        <v>557</v>
      </c>
      <c r="G189" s="9">
        <v>0</v>
      </c>
      <c r="H189" s="9" t="s">
        <v>3605</v>
      </c>
      <c r="I189" s="9">
        <v>0</v>
      </c>
      <c r="J189" s="9" t="s">
        <v>2731</v>
      </c>
      <c r="K189" s="9" t="s">
        <v>3606</v>
      </c>
      <c r="L189" s="9" t="s">
        <v>3607</v>
      </c>
      <c r="M189" s="9" t="s">
        <v>2730</v>
      </c>
      <c r="N189" s="9">
        <v>0</v>
      </c>
      <c r="O189" s="9">
        <v>0</v>
      </c>
      <c r="P189" s="9" t="s">
        <v>2541</v>
      </c>
      <c r="Q189" s="9" t="s">
        <v>854</v>
      </c>
      <c r="R189" s="9" t="s">
        <v>854</v>
      </c>
      <c r="S189" s="9" t="s">
        <v>854</v>
      </c>
      <c r="T189" s="9" t="s">
        <v>736</v>
      </c>
      <c r="U189" s="9" t="s">
        <v>736</v>
      </c>
      <c r="V189" s="9" t="s">
        <v>735</v>
      </c>
      <c r="W189" s="9">
        <v>1</v>
      </c>
      <c r="X189" s="9" t="s">
        <v>736</v>
      </c>
      <c r="Y189" s="9" t="s">
        <v>736</v>
      </c>
      <c r="AA189" s="9">
        <v>0</v>
      </c>
      <c r="AB189" s="9">
        <v>0</v>
      </c>
      <c r="AC189" s="9" t="s">
        <v>2396</v>
      </c>
      <c r="AD189" s="9" t="s">
        <v>114</v>
      </c>
      <c r="AE189" s="9" t="s">
        <v>2396</v>
      </c>
      <c r="AF189" s="9" t="s">
        <v>3319</v>
      </c>
      <c r="AG189" s="9" t="s">
        <v>3319</v>
      </c>
      <c r="AH189" s="9" t="s">
        <v>3270</v>
      </c>
      <c r="AI189" s="9">
        <v>0</v>
      </c>
      <c r="AK189" s="3" t="s">
        <v>4505</v>
      </c>
      <c r="AP189" s="9"/>
      <c r="AR189" t="s">
        <v>3319</v>
      </c>
      <c r="AS189" t="s">
        <v>3319</v>
      </c>
      <c r="AT189" t="s">
        <v>3319</v>
      </c>
      <c r="AW189" t="s">
        <v>4505</v>
      </c>
      <c r="BB189" s="9" t="s">
        <v>736</v>
      </c>
    </row>
    <row r="190" spans="1:54" ht="15" customHeight="1" x14ac:dyDescent="0.25">
      <c r="A190" s="9" t="s">
        <v>600</v>
      </c>
      <c r="B190" s="9" t="s">
        <v>598</v>
      </c>
      <c r="C190" s="9" t="s">
        <v>598</v>
      </c>
      <c r="D190" s="9" t="s">
        <v>628</v>
      </c>
      <c r="E190" s="9">
        <v>0</v>
      </c>
      <c r="F190" s="9" t="s">
        <v>557</v>
      </c>
      <c r="G190" s="9">
        <v>6</v>
      </c>
      <c r="H190" s="9" t="s">
        <v>684</v>
      </c>
      <c r="I190" s="9" t="s">
        <v>684</v>
      </c>
      <c r="J190" s="9" t="s">
        <v>684</v>
      </c>
      <c r="K190" s="9" t="s">
        <v>684</v>
      </c>
      <c r="L190" s="9" t="s">
        <v>598</v>
      </c>
      <c r="M190" s="9" t="s">
        <v>628</v>
      </c>
      <c r="N190" s="9" t="s">
        <v>598</v>
      </c>
      <c r="O190" s="9" t="s">
        <v>628</v>
      </c>
      <c r="P190" s="9" t="s">
        <v>3384</v>
      </c>
      <c r="Q190" s="9" t="s">
        <v>855</v>
      </c>
      <c r="R190" s="9" t="s">
        <v>600</v>
      </c>
      <c r="S190" s="9"/>
      <c r="T190" s="9" t="s">
        <v>736</v>
      </c>
      <c r="U190" s="9" t="s">
        <v>735</v>
      </c>
      <c r="V190" s="9" t="s">
        <v>735</v>
      </c>
      <c r="W190" s="9">
        <v>20</v>
      </c>
      <c r="X190" s="9" t="s">
        <v>736</v>
      </c>
      <c r="Y190" s="9" t="s">
        <v>736</v>
      </c>
      <c r="Z190" s="9" t="s">
        <v>600</v>
      </c>
      <c r="AA190" s="9">
        <v>0</v>
      </c>
      <c r="AB190" s="9">
        <v>0</v>
      </c>
      <c r="AC190" s="9" t="s">
        <v>3327</v>
      </c>
      <c r="AD190" s="9" t="s">
        <v>114</v>
      </c>
      <c r="AE190" s="9" t="s">
        <v>870</v>
      </c>
      <c r="AF190" s="9" t="s">
        <v>3319</v>
      </c>
      <c r="AG190" s="9" t="s">
        <v>3319</v>
      </c>
      <c r="AH190" s="9"/>
      <c r="AI190" s="9"/>
      <c r="AK190" s="3" t="s">
        <v>694</v>
      </c>
      <c r="AN190" s="9" t="s">
        <v>735</v>
      </c>
      <c r="AO190" s="9">
        <f>10*12</f>
        <v>120</v>
      </c>
      <c r="AP190" s="9"/>
      <c r="AQ190" s="9"/>
      <c r="AR190" t="s">
        <v>3319</v>
      </c>
      <c r="AS190" t="s">
        <v>3319</v>
      </c>
      <c r="AT190" t="s">
        <v>3319</v>
      </c>
      <c r="AW190" t="s">
        <v>4505</v>
      </c>
      <c r="BB190" s="9" t="s">
        <v>736</v>
      </c>
    </row>
    <row r="191" spans="1:54" ht="15" customHeight="1" x14ac:dyDescent="0.25">
      <c r="A191" s="9" t="s">
        <v>599</v>
      </c>
      <c r="B191" s="9" t="s">
        <v>598</v>
      </c>
      <c r="C191" s="9" t="s">
        <v>598</v>
      </c>
      <c r="D191" s="9" t="s">
        <v>628</v>
      </c>
      <c r="E191" s="9">
        <v>0</v>
      </c>
      <c r="F191" s="9" t="s">
        <v>557</v>
      </c>
      <c r="G191" s="9">
        <v>6</v>
      </c>
      <c r="H191" s="9" t="s">
        <v>684</v>
      </c>
      <c r="I191" s="9" t="s">
        <v>684</v>
      </c>
      <c r="J191" s="9" t="s">
        <v>684</v>
      </c>
      <c r="K191" s="9" t="s">
        <v>684</v>
      </c>
      <c r="L191" s="9" t="s">
        <v>598</v>
      </c>
      <c r="M191" s="9" t="s">
        <v>628</v>
      </c>
      <c r="N191" s="9" t="s">
        <v>598</v>
      </c>
      <c r="O191" s="9" t="s">
        <v>628</v>
      </c>
      <c r="P191" s="9" t="s">
        <v>3384</v>
      </c>
      <c r="Q191" s="9" t="s">
        <v>855</v>
      </c>
      <c r="R191" s="9" t="s">
        <v>599</v>
      </c>
      <c r="S191" s="9"/>
      <c r="T191" s="9" t="s">
        <v>736</v>
      </c>
      <c r="U191" s="9" t="s">
        <v>735</v>
      </c>
      <c r="V191" s="9" t="s">
        <v>735</v>
      </c>
      <c r="W191" s="9">
        <v>20</v>
      </c>
      <c r="X191" s="9" t="s">
        <v>736</v>
      </c>
      <c r="Y191" s="9" t="s">
        <v>736</v>
      </c>
      <c r="Z191" s="9" t="s">
        <v>599</v>
      </c>
      <c r="AA191" s="9">
        <v>0</v>
      </c>
      <c r="AB191" s="9">
        <v>0</v>
      </c>
      <c r="AC191" s="9" t="s">
        <v>3327</v>
      </c>
      <c r="AD191" s="9" t="s">
        <v>114</v>
      </c>
      <c r="AE191" s="9" t="s">
        <v>870</v>
      </c>
      <c r="AF191" s="9" t="s">
        <v>3319</v>
      </c>
      <c r="AG191" s="9" t="s">
        <v>3319</v>
      </c>
      <c r="AH191" s="9"/>
      <c r="AI191" s="9"/>
      <c r="AK191" s="3" t="s">
        <v>694</v>
      </c>
      <c r="AN191" s="9" t="s">
        <v>735</v>
      </c>
      <c r="AO191" s="9">
        <f>10*12</f>
        <v>120</v>
      </c>
      <c r="AP191" s="9"/>
      <c r="AQ191" s="9"/>
      <c r="AR191" t="s">
        <v>3319</v>
      </c>
      <c r="AS191" t="s">
        <v>3319</v>
      </c>
      <c r="AT191" t="s">
        <v>3319</v>
      </c>
      <c r="AW191" t="s">
        <v>4505</v>
      </c>
      <c r="BB191" s="9" t="s">
        <v>736</v>
      </c>
    </row>
    <row r="192" spans="1:54" ht="15" customHeight="1" x14ac:dyDescent="0.25">
      <c r="A192" s="9" t="s">
        <v>597</v>
      </c>
      <c r="B192" s="9" t="s">
        <v>598</v>
      </c>
      <c r="C192" s="9" t="s">
        <v>598</v>
      </c>
      <c r="D192" s="9" t="s">
        <v>628</v>
      </c>
      <c r="E192" s="9">
        <v>0</v>
      </c>
      <c r="F192" s="9" t="s">
        <v>557</v>
      </c>
      <c r="G192" s="9">
        <v>6</v>
      </c>
      <c r="H192" s="9" t="s">
        <v>684</v>
      </c>
      <c r="I192" s="9" t="s">
        <v>684</v>
      </c>
      <c r="J192" s="9" t="s">
        <v>684</v>
      </c>
      <c r="K192" s="9" t="s">
        <v>684</v>
      </c>
      <c r="L192" s="9" t="s">
        <v>598</v>
      </c>
      <c r="M192" s="9" t="s">
        <v>628</v>
      </c>
      <c r="N192" s="9" t="s">
        <v>598</v>
      </c>
      <c r="O192" s="9" t="s">
        <v>628</v>
      </c>
      <c r="P192" s="9" t="s">
        <v>3384</v>
      </c>
      <c r="Q192" s="9" t="s">
        <v>855</v>
      </c>
      <c r="R192" s="9" t="s">
        <v>597</v>
      </c>
      <c r="S192" s="9"/>
      <c r="T192" s="9" t="s">
        <v>736</v>
      </c>
      <c r="U192" s="9" t="s">
        <v>735</v>
      </c>
      <c r="V192" s="9" t="s">
        <v>735</v>
      </c>
      <c r="W192" s="9">
        <v>20</v>
      </c>
      <c r="X192" s="9" t="s">
        <v>736</v>
      </c>
      <c r="Y192" s="9" t="s">
        <v>736</v>
      </c>
      <c r="Z192" s="9" t="s">
        <v>597</v>
      </c>
      <c r="AA192" s="9">
        <v>0</v>
      </c>
      <c r="AB192" s="9">
        <v>0</v>
      </c>
      <c r="AC192" s="9" t="s">
        <v>3327</v>
      </c>
      <c r="AD192" s="9" t="s">
        <v>114</v>
      </c>
      <c r="AE192" s="9" t="s">
        <v>870</v>
      </c>
      <c r="AF192" s="9" t="s">
        <v>3319</v>
      </c>
      <c r="AG192" s="9" t="s">
        <v>3319</v>
      </c>
      <c r="AH192" s="9"/>
      <c r="AI192" s="9"/>
      <c r="AK192" s="3" t="s">
        <v>694</v>
      </c>
      <c r="AN192" s="9" t="s">
        <v>735</v>
      </c>
      <c r="AO192" s="9">
        <f>10*12</f>
        <v>120</v>
      </c>
      <c r="AP192" s="9"/>
      <c r="AQ192" s="9"/>
      <c r="AR192" t="s">
        <v>3319</v>
      </c>
      <c r="AS192" t="s">
        <v>3319</v>
      </c>
      <c r="AT192" t="s">
        <v>3319</v>
      </c>
      <c r="AW192" t="s">
        <v>4505</v>
      </c>
      <c r="BB192" s="9" t="s">
        <v>736</v>
      </c>
    </row>
    <row r="193" spans="1:54" ht="15" customHeight="1" x14ac:dyDescent="0.25">
      <c r="A193" s="9" t="s">
        <v>985</v>
      </c>
      <c r="B193" s="9" t="s">
        <v>996</v>
      </c>
      <c r="C193" s="9" t="s">
        <v>999</v>
      </c>
      <c r="D193" s="9" t="s">
        <v>1006</v>
      </c>
      <c r="E193" s="9">
        <v>69</v>
      </c>
      <c r="F193" s="9" t="s">
        <v>557</v>
      </c>
      <c r="G193" s="9">
        <v>7.5</v>
      </c>
      <c r="H193" s="9" t="s">
        <v>1019</v>
      </c>
      <c r="I193" s="9" t="s">
        <v>1004</v>
      </c>
      <c r="J193" s="9" t="s">
        <v>134</v>
      </c>
      <c r="K193" s="9" t="s">
        <v>120</v>
      </c>
      <c r="L193" s="9" t="s">
        <v>999</v>
      </c>
      <c r="M193" s="9" t="s">
        <v>1006</v>
      </c>
      <c r="N193" s="9" t="s">
        <v>999</v>
      </c>
      <c r="O193" s="9" t="s">
        <v>1006</v>
      </c>
      <c r="P193" s="9" t="s">
        <v>2541</v>
      </c>
      <c r="Q193" s="9" t="s">
        <v>1568</v>
      </c>
      <c r="R193" s="9" t="s">
        <v>1568</v>
      </c>
      <c r="S193" s="9"/>
      <c r="T193" s="9" t="s">
        <v>736</v>
      </c>
      <c r="U193" s="9" t="s">
        <v>735</v>
      </c>
      <c r="V193" s="9" t="s">
        <v>735</v>
      </c>
      <c r="W193" s="9">
        <v>5</v>
      </c>
      <c r="X193" s="9" t="s">
        <v>736</v>
      </c>
      <c r="Y193" s="9" t="s">
        <v>736</v>
      </c>
      <c r="Z193" s="9" t="s">
        <v>985</v>
      </c>
      <c r="AA193" s="9">
        <v>0</v>
      </c>
      <c r="AB193" s="9">
        <v>0</v>
      </c>
      <c r="AC193" s="9" t="s">
        <v>3327</v>
      </c>
      <c r="AD193" s="9" t="s">
        <v>114</v>
      </c>
      <c r="AE193" s="9" t="s">
        <v>870</v>
      </c>
      <c r="AF193" s="9" t="s">
        <v>3319</v>
      </c>
      <c r="AG193" s="9" t="s">
        <v>3319</v>
      </c>
      <c r="AH193" s="9"/>
      <c r="AI193" s="9"/>
      <c r="AK193" s="3" t="s">
        <v>694</v>
      </c>
      <c r="AP193" s="9"/>
      <c r="AQ193" s="9"/>
      <c r="AR193" t="s">
        <v>3319</v>
      </c>
      <c r="AS193" s="77" t="s">
        <v>3319</v>
      </c>
      <c r="AT193" s="77" t="s">
        <v>3329</v>
      </c>
      <c r="AW193" t="s">
        <v>4619</v>
      </c>
      <c r="BB193" s="9" t="s">
        <v>736</v>
      </c>
    </row>
    <row r="194" spans="1:54" ht="15" customHeight="1" x14ac:dyDescent="0.25">
      <c r="A194" s="9" t="s">
        <v>972</v>
      </c>
      <c r="B194" s="9" t="s">
        <v>995</v>
      </c>
      <c r="C194" s="9" t="s">
        <v>998</v>
      </c>
      <c r="D194" s="9" t="s">
        <v>1005</v>
      </c>
      <c r="E194" s="9">
        <v>69</v>
      </c>
      <c r="F194" s="9" t="s">
        <v>557</v>
      </c>
      <c r="G194" s="9">
        <v>7.5</v>
      </c>
      <c r="H194" s="9" t="s">
        <v>1019</v>
      </c>
      <c r="I194" s="9" t="s">
        <v>1004</v>
      </c>
      <c r="J194" s="9" t="s">
        <v>134</v>
      </c>
      <c r="K194" s="9" t="s">
        <v>120</v>
      </c>
      <c r="L194" s="9" t="s">
        <v>998</v>
      </c>
      <c r="M194" s="9" t="s">
        <v>1005</v>
      </c>
      <c r="N194" s="9" t="s">
        <v>998</v>
      </c>
      <c r="O194" s="9" t="s">
        <v>1005</v>
      </c>
      <c r="P194" s="9" t="s">
        <v>3384</v>
      </c>
      <c r="Q194" s="9" t="s">
        <v>1568</v>
      </c>
      <c r="R194" s="9" t="s">
        <v>1568</v>
      </c>
      <c r="S194" s="9"/>
      <c r="T194" s="9" t="s">
        <v>736</v>
      </c>
      <c r="U194" s="9" t="s">
        <v>735</v>
      </c>
      <c r="V194" s="9" t="s">
        <v>735</v>
      </c>
      <c r="W194" s="9">
        <v>5</v>
      </c>
      <c r="X194" s="9" t="s">
        <v>736</v>
      </c>
      <c r="Y194" s="9" t="s">
        <v>736</v>
      </c>
      <c r="Z194" s="9" t="s">
        <v>972</v>
      </c>
      <c r="AA194" s="9">
        <v>0</v>
      </c>
      <c r="AB194" s="9">
        <v>0</v>
      </c>
      <c r="AC194" s="9" t="s">
        <v>3327</v>
      </c>
      <c r="AD194" s="9" t="s">
        <v>114</v>
      </c>
      <c r="AE194" s="9" t="s">
        <v>870</v>
      </c>
      <c r="AF194" s="9" t="s">
        <v>3319</v>
      </c>
      <c r="AG194" s="9" t="s">
        <v>3319</v>
      </c>
      <c r="AH194" s="9"/>
      <c r="AI194" s="9"/>
      <c r="AK194" s="3" t="s">
        <v>694</v>
      </c>
      <c r="AP194" s="9"/>
      <c r="AQ194" s="9"/>
      <c r="AR194" t="s">
        <v>3319</v>
      </c>
      <c r="AS194" s="77" t="s">
        <v>3319</v>
      </c>
      <c r="AT194" s="77" t="s">
        <v>3329</v>
      </c>
      <c r="AW194" t="s">
        <v>4619</v>
      </c>
      <c r="BB194" s="9" t="s">
        <v>736</v>
      </c>
    </row>
    <row r="195" spans="1:54" ht="15" customHeight="1" x14ac:dyDescent="0.25">
      <c r="A195" s="9" t="s">
        <v>337</v>
      </c>
      <c r="B195" s="9" t="s">
        <v>509</v>
      </c>
      <c r="C195" s="9" t="s">
        <v>509</v>
      </c>
      <c r="D195" s="9" t="s">
        <v>807</v>
      </c>
      <c r="E195" s="9">
        <v>249</v>
      </c>
      <c r="F195" s="9" t="s">
        <v>557</v>
      </c>
      <c r="G195" s="9">
        <v>30</v>
      </c>
      <c r="H195" s="9" t="s">
        <v>684</v>
      </c>
      <c r="I195" s="9" t="s">
        <v>684</v>
      </c>
      <c r="J195" s="9" t="s">
        <v>684</v>
      </c>
      <c r="K195" s="9" t="s">
        <v>684</v>
      </c>
      <c r="L195" s="9" t="s">
        <v>509</v>
      </c>
      <c r="M195" s="9" t="s">
        <v>807</v>
      </c>
      <c r="N195" s="9" t="s">
        <v>509</v>
      </c>
      <c r="O195" s="9" t="s">
        <v>807</v>
      </c>
      <c r="P195" s="9" t="s">
        <v>3384</v>
      </c>
      <c r="Q195" s="9" t="s">
        <v>856</v>
      </c>
      <c r="R195" s="9" t="s">
        <v>337</v>
      </c>
      <c r="S195" s="9"/>
      <c r="T195" s="9" t="s">
        <v>736</v>
      </c>
      <c r="U195" s="9" t="s">
        <v>735</v>
      </c>
      <c r="V195" s="9" t="s">
        <v>735</v>
      </c>
      <c r="W195" s="9">
        <v>3</v>
      </c>
      <c r="X195" s="9" t="s">
        <v>736</v>
      </c>
      <c r="Y195" s="9" t="s">
        <v>736</v>
      </c>
      <c r="Z195" s="9" t="s">
        <v>337</v>
      </c>
      <c r="AA195" s="9">
        <v>0</v>
      </c>
      <c r="AB195" s="9">
        <v>0</v>
      </c>
      <c r="AC195" s="9" t="s">
        <v>3327</v>
      </c>
      <c r="AD195" s="9" t="s">
        <v>114</v>
      </c>
      <c r="AE195" s="9" t="s">
        <v>870</v>
      </c>
      <c r="AF195" s="9" t="s">
        <v>3319</v>
      </c>
      <c r="AG195" s="9" t="s">
        <v>3319</v>
      </c>
      <c r="AH195" s="9"/>
      <c r="AI195" s="9"/>
      <c r="AK195" s="3" t="s">
        <v>694</v>
      </c>
      <c r="AP195" s="9"/>
      <c r="AQ195" s="9"/>
      <c r="AR195" t="s">
        <v>3319</v>
      </c>
      <c r="AS195" t="s">
        <v>3319</v>
      </c>
      <c r="AT195" t="s">
        <v>3319</v>
      </c>
      <c r="AW195" t="s">
        <v>4505</v>
      </c>
      <c r="BB195" s="9" t="s">
        <v>736</v>
      </c>
    </row>
    <row r="196" spans="1:54" ht="15" customHeight="1" x14ac:dyDescent="0.25">
      <c r="A196" s="9" t="s">
        <v>336</v>
      </c>
      <c r="B196" s="9" t="s">
        <v>510</v>
      </c>
      <c r="C196" s="9" t="s">
        <v>510</v>
      </c>
      <c r="D196" s="9" t="s">
        <v>806</v>
      </c>
      <c r="E196" s="9">
        <v>69</v>
      </c>
      <c r="F196" s="9" t="s">
        <v>557</v>
      </c>
      <c r="G196" s="9">
        <v>7.5</v>
      </c>
      <c r="H196" s="9" t="s">
        <v>684</v>
      </c>
      <c r="I196" s="9" t="s">
        <v>684</v>
      </c>
      <c r="J196" s="9" t="s">
        <v>684</v>
      </c>
      <c r="K196" s="9" t="s">
        <v>684</v>
      </c>
      <c r="L196" s="9" t="s">
        <v>510</v>
      </c>
      <c r="M196" s="9" t="s">
        <v>806</v>
      </c>
      <c r="N196" s="9" t="s">
        <v>510</v>
      </c>
      <c r="O196" s="9" t="s">
        <v>806</v>
      </c>
      <c r="P196" s="9" t="s">
        <v>3384</v>
      </c>
      <c r="Q196" s="9" t="s">
        <v>856</v>
      </c>
      <c r="R196" s="9" t="s">
        <v>336</v>
      </c>
      <c r="S196" s="9"/>
      <c r="T196" s="9" t="s">
        <v>736</v>
      </c>
      <c r="U196" s="9" t="s">
        <v>735</v>
      </c>
      <c r="V196" s="9" t="s">
        <v>735</v>
      </c>
      <c r="W196" s="9">
        <v>20</v>
      </c>
      <c r="X196" s="9" t="s">
        <v>736</v>
      </c>
      <c r="Y196" s="9" t="s">
        <v>736</v>
      </c>
      <c r="Z196" s="9" t="s">
        <v>336</v>
      </c>
      <c r="AA196" s="9">
        <v>0</v>
      </c>
      <c r="AB196" s="9">
        <v>0</v>
      </c>
      <c r="AC196" s="9" t="s">
        <v>3327</v>
      </c>
      <c r="AD196" s="9" t="s">
        <v>114</v>
      </c>
      <c r="AE196" s="9" t="s">
        <v>870</v>
      </c>
      <c r="AF196" s="9" t="s">
        <v>3319</v>
      </c>
      <c r="AG196" s="9" t="s">
        <v>3319</v>
      </c>
      <c r="AH196" s="9"/>
      <c r="AI196" s="9"/>
      <c r="AK196" s="3" t="s">
        <v>694</v>
      </c>
      <c r="AP196" s="9"/>
      <c r="AQ196" s="9"/>
      <c r="AR196" t="s">
        <v>3319</v>
      </c>
      <c r="AS196" t="s">
        <v>3319</v>
      </c>
      <c r="AT196" t="s">
        <v>3319</v>
      </c>
      <c r="AW196" t="s">
        <v>4505</v>
      </c>
      <c r="BB196" s="9" t="s">
        <v>736</v>
      </c>
    </row>
    <row r="197" spans="1:54" ht="15" customHeight="1" x14ac:dyDescent="0.25">
      <c r="A197" s="9" t="s">
        <v>335</v>
      </c>
      <c r="B197" s="9" t="s">
        <v>511</v>
      </c>
      <c r="C197" s="9" t="s">
        <v>511</v>
      </c>
      <c r="D197" s="9" t="s">
        <v>805</v>
      </c>
      <c r="E197" s="9">
        <v>29</v>
      </c>
      <c r="F197" s="9" t="s">
        <v>557</v>
      </c>
      <c r="G197" s="9">
        <v>7.5</v>
      </c>
      <c r="H197" s="9" t="s">
        <v>684</v>
      </c>
      <c r="I197" s="9" t="s">
        <v>684</v>
      </c>
      <c r="J197" s="9" t="s">
        <v>684</v>
      </c>
      <c r="K197" s="9" t="s">
        <v>684</v>
      </c>
      <c r="L197" s="9" t="s">
        <v>511</v>
      </c>
      <c r="M197" s="9" t="s">
        <v>805</v>
      </c>
      <c r="N197" s="9" t="s">
        <v>511</v>
      </c>
      <c r="O197" s="9" t="s">
        <v>805</v>
      </c>
      <c r="P197" s="9" t="s">
        <v>3384</v>
      </c>
      <c r="Q197" s="9" t="s">
        <v>856</v>
      </c>
      <c r="R197" s="9" t="s">
        <v>335</v>
      </c>
      <c r="S197" s="9"/>
      <c r="T197" s="9" t="s">
        <v>736</v>
      </c>
      <c r="U197" s="9" t="s">
        <v>735</v>
      </c>
      <c r="V197" s="9" t="s">
        <v>735</v>
      </c>
      <c r="W197" s="9">
        <v>20</v>
      </c>
      <c r="X197" s="9" t="s">
        <v>736</v>
      </c>
      <c r="Y197" s="9" t="s">
        <v>736</v>
      </c>
      <c r="Z197" s="9" t="s">
        <v>335</v>
      </c>
      <c r="AA197" s="9">
        <v>0</v>
      </c>
      <c r="AB197" s="9">
        <v>0</v>
      </c>
      <c r="AC197" s="9" t="s">
        <v>3327</v>
      </c>
      <c r="AD197" s="9" t="s">
        <v>114</v>
      </c>
      <c r="AE197" s="9" t="s">
        <v>870</v>
      </c>
      <c r="AF197" s="9" t="s">
        <v>3319</v>
      </c>
      <c r="AG197" s="9" t="s">
        <v>3319</v>
      </c>
      <c r="AH197" s="9"/>
      <c r="AI197" s="9"/>
      <c r="AK197" s="3" t="s">
        <v>694</v>
      </c>
      <c r="AP197" s="9"/>
      <c r="AQ197" s="9"/>
      <c r="AR197" t="s">
        <v>3319</v>
      </c>
      <c r="AS197" t="s">
        <v>3319</v>
      </c>
      <c r="AT197" t="s">
        <v>3319</v>
      </c>
      <c r="AW197" t="s">
        <v>4505</v>
      </c>
      <c r="BB197" s="9" t="s">
        <v>736</v>
      </c>
    </row>
    <row r="198" spans="1:54" ht="15" customHeight="1" x14ac:dyDescent="0.25">
      <c r="A198" s="9" t="s">
        <v>333</v>
      </c>
      <c r="B198" s="9" t="s">
        <v>334</v>
      </c>
      <c r="C198" s="9" t="s">
        <v>334</v>
      </c>
      <c r="D198" s="9" t="s">
        <v>804</v>
      </c>
      <c r="E198" s="9">
        <v>39</v>
      </c>
      <c r="F198" s="9" t="s">
        <v>557</v>
      </c>
      <c r="G198" s="9">
        <v>7.5</v>
      </c>
      <c r="H198" s="9" t="s">
        <v>684</v>
      </c>
      <c r="I198" s="9" t="s">
        <v>684</v>
      </c>
      <c r="J198" s="9" t="s">
        <v>684</v>
      </c>
      <c r="K198" s="9" t="s">
        <v>684</v>
      </c>
      <c r="L198" s="9" t="s">
        <v>334</v>
      </c>
      <c r="M198" s="9" t="s">
        <v>804</v>
      </c>
      <c r="N198" s="9" t="s">
        <v>334</v>
      </c>
      <c r="O198" s="9" t="s">
        <v>804</v>
      </c>
      <c r="P198" s="9" t="s">
        <v>3384</v>
      </c>
      <c r="Q198" s="9" t="s">
        <v>856</v>
      </c>
      <c r="R198" s="9" t="s">
        <v>333</v>
      </c>
      <c r="S198" s="9"/>
      <c r="T198" s="9" t="s">
        <v>736</v>
      </c>
      <c r="U198" s="9" t="s">
        <v>735</v>
      </c>
      <c r="V198" s="9" t="s">
        <v>735</v>
      </c>
      <c r="W198" s="9">
        <v>15</v>
      </c>
      <c r="X198" s="9" t="s">
        <v>736</v>
      </c>
      <c r="Y198" s="9" t="s">
        <v>736</v>
      </c>
      <c r="Z198" s="9" t="s">
        <v>333</v>
      </c>
      <c r="AA198" s="9">
        <v>0</v>
      </c>
      <c r="AB198" s="9">
        <v>0</v>
      </c>
      <c r="AC198" s="9" t="s">
        <v>3327</v>
      </c>
      <c r="AD198" s="9" t="s">
        <v>114</v>
      </c>
      <c r="AE198" s="9" t="s">
        <v>870</v>
      </c>
      <c r="AF198" s="9" t="s">
        <v>3319</v>
      </c>
      <c r="AG198" s="9" t="s">
        <v>3319</v>
      </c>
      <c r="AH198" s="9"/>
      <c r="AI198" s="9"/>
      <c r="AK198" s="3" t="s">
        <v>694</v>
      </c>
      <c r="AP198" s="9"/>
      <c r="AQ198" s="9"/>
      <c r="AR198" t="s">
        <v>3319</v>
      </c>
      <c r="AS198" t="s">
        <v>3319</v>
      </c>
      <c r="AT198" t="s">
        <v>3319</v>
      </c>
      <c r="AW198" t="s">
        <v>4505</v>
      </c>
      <c r="BB198" s="9" t="s">
        <v>736</v>
      </c>
    </row>
    <row r="199" spans="1:54" ht="15" customHeight="1" x14ac:dyDescent="0.25">
      <c r="A199" s="9" t="s">
        <v>332</v>
      </c>
      <c r="B199" s="9" t="s">
        <v>512</v>
      </c>
      <c r="C199" s="9" t="s">
        <v>512</v>
      </c>
      <c r="D199" s="9" t="s">
        <v>803</v>
      </c>
      <c r="E199" s="9">
        <v>79</v>
      </c>
      <c r="F199" s="9" t="s">
        <v>557</v>
      </c>
      <c r="G199" s="9">
        <v>7.5</v>
      </c>
      <c r="H199" s="9" t="s">
        <v>684</v>
      </c>
      <c r="I199" s="9" t="s">
        <v>684</v>
      </c>
      <c r="J199" s="9" t="s">
        <v>684</v>
      </c>
      <c r="K199" s="9" t="s">
        <v>684</v>
      </c>
      <c r="L199" s="9" t="s">
        <v>512</v>
      </c>
      <c r="M199" s="9" t="s">
        <v>803</v>
      </c>
      <c r="N199" s="9" t="s">
        <v>512</v>
      </c>
      <c r="O199" s="9" t="s">
        <v>803</v>
      </c>
      <c r="P199" s="9" t="s">
        <v>3384</v>
      </c>
      <c r="Q199" s="9" t="s">
        <v>856</v>
      </c>
      <c r="R199" s="9" t="s">
        <v>332</v>
      </c>
      <c r="S199" s="9"/>
      <c r="T199" s="9" t="s">
        <v>736</v>
      </c>
      <c r="U199" s="9" t="s">
        <v>735</v>
      </c>
      <c r="V199" s="9" t="s">
        <v>735</v>
      </c>
      <c r="W199" s="9">
        <v>20</v>
      </c>
      <c r="X199" s="9" t="s">
        <v>736</v>
      </c>
      <c r="Y199" s="9" t="s">
        <v>736</v>
      </c>
      <c r="Z199" s="9" t="s">
        <v>332</v>
      </c>
      <c r="AA199" s="9">
        <v>0</v>
      </c>
      <c r="AB199" s="9">
        <v>0</v>
      </c>
      <c r="AC199" s="9" t="s">
        <v>3327</v>
      </c>
      <c r="AD199" s="9" t="s">
        <v>114</v>
      </c>
      <c r="AE199" s="9" t="s">
        <v>870</v>
      </c>
      <c r="AF199" s="9" t="s">
        <v>3319</v>
      </c>
      <c r="AG199" s="9" t="s">
        <v>3319</v>
      </c>
      <c r="AH199" s="9"/>
      <c r="AI199" s="9"/>
      <c r="AK199" s="3" t="s">
        <v>694</v>
      </c>
      <c r="AN199" s="9" t="s">
        <v>735</v>
      </c>
      <c r="AO199" s="9">
        <f>10*12</f>
        <v>120</v>
      </c>
      <c r="AP199" s="9"/>
      <c r="AQ199" s="9"/>
      <c r="AR199" t="s">
        <v>3319</v>
      </c>
      <c r="AS199" t="s">
        <v>3319</v>
      </c>
      <c r="AT199" t="s">
        <v>3319</v>
      </c>
      <c r="AW199" t="s">
        <v>4505</v>
      </c>
      <c r="BB199" s="9" t="s">
        <v>736</v>
      </c>
    </row>
    <row r="200" spans="1:54" ht="15" customHeight="1" x14ac:dyDescent="0.25">
      <c r="A200" s="9" t="s">
        <v>307</v>
      </c>
      <c r="B200" s="9" t="s">
        <v>2505</v>
      </c>
      <c r="C200" s="9" t="s">
        <v>2505</v>
      </c>
      <c r="D200" s="9" t="s">
        <v>802</v>
      </c>
      <c r="E200" s="9">
        <v>69</v>
      </c>
      <c r="F200" s="9" t="s">
        <v>557</v>
      </c>
      <c r="G200" s="9">
        <v>7.5</v>
      </c>
      <c r="H200" s="9" t="s">
        <v>684</v>
      </c>
      <c r="I200" s="9" t="s">
        <v>684</v>
      </c>
      <c r="J200" s="9" t="s">
        <v>684</v>
      </c>
      <c r="K200" s="9" t="s">
        <v>684</v>
      </c>
      <c r="L200" s="9" t="s">
        <v>308</v>
      </c>
      <c r="M200" s="9" t="s">
        <v>802</v>
      </c>
      <c r="N200" s="9" t="s">
        <v>308</v>
      </c>
      <c r="O200" s="9" t="s">
        <v>802</v>
      </c>
      <c r="P200" s="9" t="s">
        <v>3384</v>
      </c>
      <c r="Q200" s="9" t="s">
        <v>856</v>
      </c>
      <c r="R200" s="9" t="s">
        <v>307</v>
      </c>
      <c r="S200" s="9"/>
      <c r="T200" s="9" t="s">
        <v>736</v>
      </c>
      <c r="U200" s="9" t="s">
        <v>735</v>
      </c>
      <c r="V200" s="9" t="s">
        <v>735</v>
      </c>
      <c r="W200" s="9">
        <v>15</v>
      </c>
      <c r="X200" s="9" t="s">
        <v>736</v>
      </c>
      <c r="Y200" s="9" t="s">
        <v>736</v>
      </c>
      <c r="Z200" s="9" t="s">
        <v>307</v>
      </c>
      <c r="AA200" s="9">
        <v>0</v>
      </c>
      <c r="AB200" s="9">
        <v>0</v>
      </c>
      <c r="AC200" s="9" t="s">
        <v>3327</v>
      </c>
      <c r="AD200" s="9" t="s">
        <v>114</v>
      </c>
      <c r="AE200" s="9" t="s">
        <v>870</v>
      </c>
      <c r="AF200" s="9" t="s">
        <v>3319</v>
      </c>
      <c r="AG200" s="9" t="s">
        <v>3319</v>
      </c>
      <c r="AH200" s="9"/>
      <c r="AI200" s="9"/>
      <c r="AK200" s="3" t="s">
        <v>694</v>
      </c>
      <c r="AP200" s="9"/>
      <c r="AQ200" s="9"/>
      <c r="AR200" t="s">
        <v>3319</v>
      </c>
      <c r="AS200" t="s">
        <v>3319</v>
      </c>
      <c r="AT200" t="s">
        <v>3319</v>
      </c>
      <c r="AW200" t="s">
        <v>4505</v>
      </c>
      <c r="BB200" s="9" t="s">
        <v>736</v>
      </c>
    </row>
    <row r="201" spans="1:54" ht="15" customHeight="1" x14ac:dyDescent="0.25">
      <c r="A201" s="9" t="s">
        <v>305</v>
      </c>
      <c r="B201" s="9" t="s">
        <v>306</v>
      </c>
      <c r="C201" s="9" t="s">
        <v>306</v>
      </c>
      <c r="D201" s="9" t="s">
        <v>801</v>
      </c>
      <c r="E201" s="9">
        <v>89</v>
      </c>
      <c r="F201" s="9" t="s">
        <v>557</v>
      </c>
      <c r="G201" s="9">
        <v>7.5</v>
      </c>
      <c r="H201" s="9" t="s">
        <v>684</v>
      </c>
      <c r="I201" s="9" t="s">
        <v>684</v>
      </c>
      <c r="J201" s="9" t="s">
        <v>684</v>
      </c>
      <c r="K201" s="9" t="s">
        <v>684</v>
      </c>
      <c r="L201" s="9" t="s">
        <v>306</v>
      </c>
      <c r="M201" s="9" t="s">
        <v>801</v>
      </c>
      <c r="N201" s="9" t="s">
        <v>306</v>
      </c>
      <c r="O201" s="9" t="s">
        <v>801</v>
      </c>
      <c r="P201" s="9" t="s">
        <v>3384</v>
      </c>
      <c r="Q201" s="9" t="s">
        <v>856</v>
      </c>
      <c r="R201" s="9" t="s">
        <v>305</v>
      </c>
      <c r="S201" s="9"/>
      <c r="T201" s="9" t="s">
        <v>736</v>
      </c>
      <c r="U201" s="9" t="s">
        <v>735</v>
      </c>
      <c r="V201" s="9" t="s">
        <v>735</v>
      </c>
      <c r="W201" s="9">
        <v>1</v>
      </c>
      <c r="X201" s="9" t="s">
        <v>736</v>
      </c>
      <c r="Y201" s="9" t="s">
        <v>736</v>
      </c>
      <c r="Z201" s="9" t="s">
        <v>305</v>
      </c>
      <c r="AA201" s="9">
        <v>0</v>
      </c>
      <c r="AB201" s="9">
        <v>0</v>
      </c>
      <c r="AC201" s="9" t="s">
        <v>3327</v>
      </c>
      <c r="AD201" s="9" t="s">
        <v>114</v>
      </c>
      <c r="AE201" s="9" t="s">
        <v>870</v>
      </c>
      <c r="AF201" s="9" t="s">
        <v>3319</v>
      </c>
      <c r="AG201" s="9" t="s">
        <v>3319</v>
      </c>
      <c r="AH201" s="9"/>
      <c r="AI201" s="9"/>
      <c r="AK201" s="3" t="s">
        <v>694</v>
      </c>
      <c r="AP201" s="9"/>
      <c r="AQ201" s="9"/>
      <c r="AR201" t="s">
        <v>3319</v>
      </c>
      <c r="AS201" t="s">
        <v>3319</v>
      </c>
      <c r="AT201" t="s">
        <v>3319</v>
      </c>
      <c r="AW201" t="s">
        <v>4505</v>
      </c>
      <c r="BB201" s="9" t="s">
        <v>736</v>
      </c>
    </row>
    <row r="202" spans="1:54" ht="15" customHeight="1" x14ac:dyDescent="0.25">
      <c r="A202" s="9" t="s">
        <v>331</v>
      </c>
      <c r="B202" s="9" t="s">
        <v>513</v>
      </c>
      <c r="C202" s="9" t="s">
        <v>513</v>
      </c>
      <c r="D202" s="9" t="s">
        <v>800</v>
      </c>
      <c r="E202" s="9">
        <v>89</v>
      </c>
      <c r="F202" s="9" t="s">
        <v>557</v>
      </c>
      <c r="G202" s="9">
        <v>7.5</v>
      </c>
      <c r="H202" s="9" t="s">
        <v>684</v>
      </c>
      <c r="I202" s="9" t="s">
        <v>684</v>
      </c>
      <c r="J202" s="9" t="s">
        <v>684</v>
      </c>
      <c r="K202" s="9" t="s">
        <v>684</v>
      </c>
      <c r="L202" s="9" t="s">
        <v>513</v>
      </c>
      <c r="M202" s="9" t="s">
        <v>800</v>
      </c>
      <c r="N202" s="9" t="s">
        <v>513</v>
      </c>
      <c r="O202" s="9" t="s">
        <v>800</v>
      </c>
      <c r="P202" s="9" t="s">
        <v>3384</v>
      </c>
      <c r="Q202" s="9" t="s">
        <v>856</v>
      </c>
      <c r="R202" s="9" t="s">
        <v>331</v>
      </c>
      <c r="S202" s="9"/>
      <c r="T202" s="9" t="s">
        <v>736</v>
      </c>
      <c r="U202" s="9" t="s">
        <v>735</v>
      </c>
      <c r="V202" s="9" t="s">
        <v>735</v>
      </c>
      <c r="W202" s="9">
        <v>20</v>
      </c>
      <c r="X202" s="9" t="s">
        <v>736</v>
      </c>
      <c r="Y202" s="9" t="s">
        <v>736</v>
      </c>
      <c r="Z202" s="9" t="s">
        <v>331</v>
      </c>
      <c r="AA202" s="9">
        <v>0</v>
      </c>
      <c r="AB202" s="9">
        <v>0</v>
      </c>
      <c r="AC202" s="9" t="s">
        <v>3327</v>
      </c>
      <c r="AD202" s="9" t="s">
        <v>114</v>
      </c>
      <c r="AE202" s="9" t="s">
        <v>870</v>
      </c>
      <c r="AF202" s="9" t="s">
        <v>3319</v>
      </c>
      <c r="AG202" s="9" t="s">
        <v>3319</v>
      </c>
      <c r="AH202" s="9"/>
      <c r="AI202" s="9"/>
      <c r="AK202" s="3" t="s">
        <v>694</v>
      </c>
      <c r="AP202" s="9"/>
      <c r="AQ202" s="9"/>
      <c r="AR202" t="s">
        <v>3319</v>
      </c>
      <c r="AS202" t="s">
        <v>3319</v>
      </c>
      <c r="AT202" t="s">
        <v>3319</v>
      </c>
      <c r="AW202" t="s">
        <v>4505</v>
      </c>
      <c r="BB202" s="9" t="s">
        <v>736</v>
      </c>
    </row>
    <row r="203" spans="1:54" ht="15" customHeight="1" x14ac:dyDescent="0.25">
      <c r="A203" s="9" t="s">
        <v>330</v>
      </c>
      <c r="B203" s="9" t="s">
        <v>514</v>
      </c>
      <c r="C203" s="9" t="s">
        <v>514</v>
      </c>
      <c r="D203" s="9" t="s">
        <v>799</v>
      </c>
      <c r="E203" s="9">
        <v>49</v>
      </c>
      <c r="F203" s="9" t="s">
        <v>557</v>
      </c>
      <c r="G203" s="9">
        <v>7.5</v>
      </c>
      <c r="H203" s="9" t="s">
        <v>684</v>
      </c>
      <c r="I203" s="9" t="s">
        <v>684</v>
      </c>
      <c r="J203" s="9" t="s">
        <v>684</v>
      </c>
      <c r="K203" s="9" t="s">
        <v>684</v>
      </c>
      <c r="L203" s="9" t="s">
        <v>514</v>
      </c>
      <c r="M203" s="9" t="s">
        <v>799</v>
      </c>
      <c r="N203" s="9" t="s">
        <v>514</v>
      </c>
      <c r="O203" s="9" t="s">
        <v>799</v>
      </c>
      <c r="P203" s="9" t="s">
        <v>3384</v>
      </c>
      <c r="Q203" s="9" t="s">
        <v>856</v>
      </c>
      <c r="R203" s="9" t="s">
        <v>330</v>
      </c>
      <c r="S203" s="9"/>
      <c r="T203" s="9" t="s">
        <v>736</v>
      </c>
      <c r="U203" s="9" t="s">
        <v>735</v>
      </c>
      <c r="V203" s="9" t="s">
        <v>735</v>
      </c>
      <c r="W203" s="9">
        <v>20</v>
      </c>
      <c r="X203" s="9" t="s">
        <v>736</v>
      </c>
      <c r="Y203" s="9" t="s">
        <v>736</v>
      </c>
      <c r="Z203" s="9" t="s">
        <v>330</v>
      </c>
      <c r="AA203" s="9">
        <v>0</v>
      </c>
      <c r="AB203" s="9">
        <v>0</v>
      </c>
      <c r="AC203" s="9" t="s">
        <v>3327</v>
      </c>
      <c r="AD203" s="9" t="s">
        <v>114</v>
      </c>
      <c r="AE203" s="9" t="s">
        <v>870</v>
      </c>
      <c r="AF203" s="9" t="s">
        <v>3319</v>
      </c>
      <c r="AG203" s="9" t="s">
        <v>3319</v>
      </c>
      <c r="AH203" s="9"/>
      <c r="AI203" s="9"/>
      <c r="AK203" s="3" t="s">
        <v>694</v>
      </c>
      <c r="AP203" s="9"/>
      <c r="AQ203" s="9"/>
      <c r="AR203" t="s">
        <v>3319</v>
      </c>
      <c r="AS203" t="s">
        <v>3319</v>
      </c>
      <c r="AT203" t="s">
        <v>3319</v>
      </c>
      <c r="AW203" t="s">
        <v>4505</v>
      </c>
      <c r="BB203" s="9" t="s">
        <v>736</v>
      </c>
    </row>
    <row r="204" spans="1:54" ht="15" customHeight="1" x14ac:dyDescent="0.25">
      <c r="A204" s="9" t="s">
        <v>329</v>
      </c>
      <c r="B204" s="9" t="s">
        <v>515</v>
      </c>
      <c r="C204" s="9" t="s">
        <v>515</v>
      </c>
      <c r="D204" s="9" t="s">
        <v>798</v>
      </c>
      <c r="E204" s="9">
        <v>89</v>
      </c>
      <c r="F204" s="9" t="s">
        <v>557</v>
      </c>
      <c r="G204" s="9">
        <v>7.5</v>
      </c>
      <c r="H204" s="9" t="s">
        <v>684</v>
      </c>
      <c r="I204" s="9" t="s">
        <v>684</v>
      </c>
      <c r="J204" s="9" t="s">
        <v>684</v>
      </c>
      <c r="K204" s="9" t="s">
        <v>684</v>
      </c>
      <c r="L204" s="9" t="s">
        <v>515</v>
      </c>
      <c r="M204" s="9" t="s">
        <v>798</v>
      </c>
      <c r="N204" s="9" t="s">
        <v>515</v>
      </c>
      <c r="O204" s="9" t="s">
        <v>798</v>
      </c>
      <c r="P204" s="9" t="s">
        <v>3384</v>
      </c>
      <c r="Q204" s="9" t="s">
        <v>856</v>
      </c>
      <c r="R204" s="9" t="s">
        <v>329</v>
      </c>
      <c r="S204" s="9"/>
      <c r="T204" s="9" t="s">
        <v>736</v>
      </c>
      <c r="U204" s="9" t="s">
        <v>735</v>
      </c>
      <c r="V204" s="9" t="s">
        <v>735</v>
      </c>
      <c r="W204" s="9">
        <v>20</v>
      </c>
      <c r="X204" s="9" t="s">
        <v>736</v>
      </c>
      <c r="Y204" s="9" t="s">
        <v>736</v>
      </c>
      <c r="Z204" s="9" t="s">
        <v>329</v>
      </c>
      <c r="AA204" s="9">
        <v>0</v>
      </c>
      <c r="AB204" s="9">
        <v>0</v>
      </c>
      <c r="AC204" s="9" t="s">
        <v>3327</v>
      </c>
      <c r="AD204" s="9" t="s">
        <v>114</v>
      </c>
      <c r="AE204" s="9" t="s">
        <v>870</v>
      </c>
      <c r="AF204" s="9" t="s">
        <v>3319</v>
      </c>
      <c r="AG204" s="9" t="s">
        <v>3319</v>
      </c>
      <c r="AH204" s="9"/>
      <c r="AI204" s="9"/>
      <c r="AK204" s="3" t="s">
        <v>694</v>
      </c>
      <c r="AP204" s="9"/>
      <c r="AQ204" s="9"/>
      <c r="AR204" t="s">
        <v>3319</v>
      </c>
      <c r="AS204" t="s">
        <v>3319</v>
      </c>
      <c r="AT204" t="s">
        <v>3319</v>
      </c>
      <c r="AW204" t="s">
        <v>4505</v>
      </c>
      <c r="BB204" s="9" t="s">
        <v>736</v>
      </c>
    </row>
    <row r="205" spans="1:54" ht="15" customHeight="1" x14ac:dyDescent="0.25">
      <c r="A205" s="9" t="s">
        <v>327</v>
      </c>
      <c r="B205" s="9" t="s">
        <v>877</v>
      </c>
      <c r="C205" s="9" t="s">
        <v>877</v>
      </c>
      <c r="D205" s="9" t="s">
        <v>911</v>
      </c>
      <c r="E205" s="9">
        <v>0</v>
      </c>
      <c r="F205" s="9" t="s">
        <v>557</v>
      </c>
      <c r="G205" s="9">
        <v>30</v>
      </c>
      <c r="H205" s="9" t="s">
        <v>874</v>
      </c>
      <c r="I205" s="9" t="s">
        <v>878</v>
      </c>
      <c r="J205" s="9" t="s">
        <v>572</v>
      </c>
      <c r="K205" s="9" t="s">
        <v>572</v>
      </c>
      <c r="L205" s="9" t="s">
        <v>877</v>
      </c>
      <c r="M205" s="9" t="s">
        <v>911</v>
      </c>
      <c r="N205" s="9" t="s">
        <v>877</v>
      </c>
      <c r="O205" s="9" t="s">
        <v>911</v>
      </c>
      <c r="P205" s="9" t="s">
        <v>3384</v>
      </c>
      <c r="Q205" s="9" t="s">
        <v>856</v>
      </c>
      <c r="R205" s="9" t="s">
        <v>327</v>
      </c>
      <c r="S205" s="9"/>
      <c r="T205" s="9" t="s">
        <v>736</v>
      </c>
      <c r="U205" s="9" t="s">
        <v>735</v>
      </c>
      <c r="V205" s="9" t="s">
        <v>735</v>
      </c>
      <c r="W205" s="9">
        <v>3</v>
      </c>
      <c r="X205" s="9" t="s">
        <v>736</v>
      </c>
      <c r="Y205" s="9" t="s">
        <v>736</v>
      </c>
      <c r="Z205" s="9" t="s">
        <v>327</v>
      </c>
      <c r="AA205" s="9">
        <v>0</v>
      </c>
      <c r="AB205" s="9">
        <v>0</v>
      </c>
      <c r="AC205" s="9" t="s">
        <v>3327</v>
      </c>
      <c r="AD205" s="9" t="s">
        <v>114</v>
      </c>
      <c r="AE205" s="9" t="s">
        <v>741</v>
      </c>
      <c r="AF205" s="9" t="s">
        <v>3319</v>
      </c>
      <c r="AG205" s="9" t="s">
        <v>3319</v>
      </c>
      <c r="AH205" s="9"/>
      <c r="AI205" s="9"/>
      <c r="AK205" s="3" t="s">
        <v>694</v>
      </c>
      <c r="AP205" s="9"/>
      <c r="AQ205" s="9"/>
      <c r="AR205" t="s">
        <v>3319</v>
      </c>
      <c r="AS205" t="s">
        <v>3319</v>
      </c>
      <c r="AT205" t="s">
        <v>3319</v>
      </c>
      <c r="AW205" t="s">
        <v>4505</v>
      </c>
      <c r="BB205" s="9" t="s">
        <v>736</v>
      </c>
    </row>
    <row r="206" spans="1:54" ht="15" customHeight="1" x14ac:dyDescent="0.25">
      <c r="A206" s="9" t="s">
        <v>325</v>
      </c>
      <c r="B206" s="9" t="s">
        <v>326</v>
      </c>
      <c r="C206" s="9" t="s">
        <v>326</v>
      </c>
      <c r="D206" s="9" t="s">
        <v>797</v>
      </c>
      <c r="E206" s="9">
        <v>129</v>
      </c>
      <c r="F206" s="9" t="s">
        <v>557</v>
      </c>
      <c r="G206" s="9">
        <v>30</v>
      </c>
      <c r="H206" s="9" t="s">
        <v>684</v>
      </c>
      <c r="I206" s="9" t="s">
        <v>684</v>
      </c>
      <c r="J206" s="9" t="s">
        <v>684</v>
      </c>
      <c r="K206" s="9" t="s">
        <v>684</v>
      </c>
      <c r="L206" s="9" t="s">
        <v>326</v>
      </c>
      <c r="M206" s="9" t="s">
        <v>797</v>
      </c>
      <c r="N206" s="9" t="s">
        <v>326</v>
      </c>
      <c r="O206" s="9" t="s">
        <v>797</v>
      </c>
      <c r="P206" s="9" t="s">
        <v>3384</v>
      </c>
      <c r="Q206" s="9" t="s">
        <v>856</v>
      </c>
      <c r="R206" s="9" t="s">
        <v>325</v>
      </c>
      <c r="S206" s="9"/>
      <c r="T206" s="9" t="s">
        <v>736</v>
      </c>
      <c r="U206" s="9" t="s">
        <v>735</v>
      </c>
      <c r="V206" s="9" t="s">
        <v>735</v>
      </c>
      <c r="W206" s="9">
        <v>3</v>
      </c>
      <c r="X206" s="9" t="s">
        <v>736</v>
      </c>
      <c r="Y206" s="9" t="s">
        <v>736</v>
      </c>
      <c r="Z206" s="9" t="s">
        <v>325</v>
      </c>
      <c r="AA206" s="9">
        <v>0</v>
      </c>
      <c r="AB206" s="9">
        <v>0</v>
      </c>
      <c r="AC206" s="9" t="s">
        <v>3327</v>
      </c>
      <c r="AD206" s="9" t="s">
        <v>114</v>
      </c>
      <c r="AE206" s="9" t="s">
        <v>3328</v>
      </c>
      <c r="AF206" s="9" t="s">
        <v>3319</v>
      </c>
      <c r="AG206" s="9" t="s">
        <v>3319</v>
      </c>
      <c r="AH206" s="9"/>
      <c r="AI206" s="9"/>
      <c r="AK206" s="3" t="s">
        <v>694</v>
      </c>
      <c r="AP206" s="9"/>
      <c r="AQ206" s="9"/>
      <c r="AR206" t="s">
        <v>3319</v>
      </c>
      <c r="AS206" t="s">
        <v>3319</v>
      </c>
      <c r="AT206" t="s">
        <v>3319</v>
      </c>
      <c r="AW206" t="s">
        <v>4505</v>
      </c>
      <c r="BB206" s="9" t="s">
        <v>736</v>
      </c>
    </row>
    <row r="207" spans="1:54" ht="15" customHeight="1" x14ac:dyDescent="0.25">
      <c r="A207" s="9" t="s">
        <v>323</v>
      </c>
      <c r="B207" s="9" t="s">
        <v>324</v>
      </c>
      <c r="C207" s="9" t="s">
        <v>324</v>
      </c>
      <c r="D207" s="9" t="s">
        <v>795</v>
      </c>
      <c r="E207" s="9">
        <v>79</v>
      </c>
      <c r="F207" s="9" t="s">
        <v>557</v>
      </c>
      <c r="G207" s="9">
        <v>30</v>
      </c>
      <c r="H207" s="9" t="s">
        <v>684</v>
      </c>
      <c r="I207" s="9" t="s">
        <v>684</v>
      </c>
      <c r="J207" s="9" t="s">
        <v>684</v>
      </c>
      <c r="K207" s="9" t="s">
        <v>684</v>
      </c>
      <c r="L207" s="9" t="s">
        <v>324</v>
      </c>
      <c r="M207" s="9" t="s">
        <v>795</v>
      </c>
      <c r="N207" s="9" t="s">
        <v>324</v>
      </c>
      <c r="O207" s="9" t="s">
        <v>795</v>
      </c>
      <c r="P207" s="9" t="s">
        <v>3384</v>
      </c>
      <c r="Q207" s="9" t="s">
        <v>856</v>
      </c>
      <c r="R207" s="9" t="s">
        <v>323</v>
      </c>
      <c r="S207" s="9"/>
      <c r="T207" s="9" t="s">
        <v>736</v>
      </c>
      <c r="U207" s="9" t="s">
        <v>735</v>
      </c>
      <c r="V207" s="9" t="s">
        <v>735</v>
      </c>
      <c r="W207" s="9">
        <v>3</v>
      </c>
      <c r="X207" s="9" t="s">
        <v>736</v>
      </c>
      <c r="Y207" s="9" t="s">
        <v>736</v>
      </c>
      <c r="Z207" s="9" t="s">
        <v>323</v>
      </c>
      <c r="AA207" s="9">
        <v>0</v>
      </c>
      <c r="AB207" s="9">
        <v>0</v>
      </c>
      <c r="AC207" s="9" t="s">
        <v>3327</v>
      </c>
      <c r="AD207" s="9" t="s">
        <v>114</v>
      </c>
      <c r="AE207" s="9" t="s">
        <v>3328</v>
      </c>
      <c r="AF207" s="9" t="s">
        <v>3319</v>
      </c>
      <c r="AG207" s="9" t="s">
        <v>3319</v>
      </c>
      <c r="AH207" s="9"/>
      <c r="AI207" s="9"/>
      <c r="AK207" s="3" t="s">
        <v>694</v>
      </c>
      <c r="AP207" s="9"/>
      <c r="AQ207" s="9"/>
      <c r="AR207" t="s">
        <v>3319</v>
      </c>
      <c r="AS207" t="s">
        <v>3319</v>
      </c>
      <c r="AT207" t="s">
        <v>3319</v>
      </c>
      <c r="AW207" t="s">
        <v>4505</v>
      </c>
      <c r="BB207" s="9" t="s">
        <v>736</v>
      </c>
    </row>
    <row r="208" spans="1:54" ht="15" customHeight="1" x14ac:dyDescent="0.25">
      <c r="A208" s="9" t="s">
        <v>321</v>
      </c>
      <c r="B208" s="9" t="s">
        <v>322</v>
      </c>
      <c r="C208" s="9" t="s">
        <v>322</v>
      </c>
      <c r="D208" s="9" t="s">
        <v>794</v>
      </c>
      <c r="E208" s="9">
        <v>119</v>
      </c>
      <c r="F208" s="9" t="s">
        <v>557</v>
      </c>
      <c r="G208" s="9">
        <v>30</v>
      </c>
      <c r="H208" s="9" t="s">
        <v>684</v>
      </c>
      <c r="I208" s="9" t="s">
        <v>684</v>
      </c>
      <c r="J208" s="9" t="s">
        <v>684</v>
      </c>
      <c r="K208" s="9" t="s">
        <v>684</v>
      </c>
      <c r="L208" s="9" t="s">
        <v>322</v>
      </c>
      <c r="M208" s="9" t="s">
        <v>794</v>
      </c>
      <c r="N208" s="9" t="s">
        <v>322</v>
      </c>
      <c r="O208" s="9" t="s">
        <v>794</v>
      </c>
      <c r="P208" s="9" t="s">
        <v>3384</v>
      </c>
      <c r="Q208" s="9" t="s">
        <v>856</v>
      </c>
      <c r="R208" s="9" t="s">
        <v>321</v>
      </c>
      <c r="S208" s="9"/>
      <c r="T208" s="9" t="s">
        <v>736</v>
      </c>
      <c r="U208" s="9" t="s">
        <v>735</v>
      </c>
      <c r="V208" s="9" t="s">
        <v>735</v>
      </c>
      <c r="W208" s="9">
        <v>3</v>
      </c>
      <c r="X208" s="9" t="s">
        <v>736</v>
      </c>
      <c r="Y208" s="9" t="s">
        <v>736</v>
      </c>
      <c r="Z208" s="9" t="s">
        <v>321</v>
      </c>
      <c r="AA208" s="9">
        <v>0</v>
      </c>
      <c r="AB208" s="9">
        <v>0</v>
      </c>
      <c r="AC208" s="9" t="s">
        <v>3327</v>
      </c>
      <c r="AD208" s="9" t="s">
        <v>114</v>
      </c>
      <c r="AE208" s="9" t="s">
        <v>3328</v>
      </c>
      <c r="AF208" s="9" t="s">
        <v>3319</v>
      </c>
      <c r="AG208" s="9" t="s">
        <v>3319</v>
      </c>
      <c r="AH208" s="9"/>
      <c r="AI208" s="9"/>
      <c r="AK208" s="3" t="s">
        <v>694</v>
      </c>
      <c r="AP208" s="9"/>
      <c r="AQ208" s="9"/>
      <c r="AR208" t="s">
        <v>3319</v>
      </c>
      <c r="AS208" t="s">
        <v>3319</v>
      </c>
      <c r="AT208" t="s">
        <v>3319</v>
      </c>
      <c r="AW208" t="s">
        <v>4505</v>
      </c>
      <c r="BB208" s="9" t="s">
        <v>736</v>
      </c>
    </row>
    <row r="209" spans="1:54" ht="15" customHeight="1" x14ac:dyDescent="0.25">
      <c r="A209" s="9" t="s">
        <v>276</v>
      </c>
      <c r="B209" s="9" t="s">
        <v>873</v>
      </c>
      <c r="C209" s="9" t="s">
        <v>873</v>
      </c>
      <c r="D209" s="9" t="s">
        <v>910</v>
      </c>
      <c r="E209" s="9">
        <v>0</v>
      </c>
      <c r="F209" s="9" t="s">
        <v>557</v>
      </c>
      <c r="G209" s="9">
        <v>30</v>
      </c>
      <c r="H209" s="9" t="s">
        <v>874</v>
      </c>
      <c r="I209" s="9" t="s">
        <v>875</v>
      </c>
      <c r="J209" s="9" t="s">
        <v>876</v>
      </c>
      <c r="K209" s="9" t="s">
        <v>876</v>
      </c>
      <c r="L209" s="9" t="s">
        <v>873</v>
      </c>
      <c r="M209" s="9" t="s">
        <v>910</v>
      </c>
      <c r="N209" s="9" t="s">
        <v>873</v>
      </c>
      <c r="O209" s="9" t="s">
        <v>910</v>
      </c>
      <c r="P209" s="9" t="s">
        <v>3384</v>
      </c>
      <c r="Q209" s="9" t="s">
        <v>856</v>
      </c>
      <c r="R209" s="9" t="s">
        <v>276</v>
      </c>
      <c r="S209" s="9"/>
      <c r="T209" s="9" t="s">
        <v>736</v>
      </c>
      <c r="U209" s="9" t="s">
        <v>735</v>
      </c>
      <c r="V209" s="9" t="s">
        <v>735</v>
      </c>
      <c r="W209" s="9">
        <v>1</v>
      </c>
      <c r="X209" s="9" t="s">
        <v>736</v>
      </c>
      <c r="Y209" s="9" t="s">
        <v>736</v>
      </c>
      <c r="Z209" s="9" t="s">
        <v>276</v>
      </c>
      <c r="AA209" s="9">
        <v>0</v>
      </c>
      <c r="AB209" s="9">
        <v>0</v>
      </c>
      <c r="AC209" s="9" t="s">
        <v>3327</v>
      </c>
      <c r="AD209" s="9" t="s">
        <v>114</v>
      </c>
      <c r="AE209" s="9" t="s">
        <v>741</v>
      </c>
      <c r="AF209" s="9" t="s">
        <v>3319</v>
      </c>
      <c r="AG209" s="9" t="s">
        <v>3319</v>
      </c>
      <c r="AH209" s="9"/>
      <c r="AI209" s="9"/>
      <c r="AK209" s="3" t="s">
        <v>694</v>
      </c>
      <c r="AP209" s="9"/>
      <c r="AQ209" s="9"/>
      <c r="AR209" t="s">
        <v>3319</v>
      </c>
      <c r="AS209" t="s">
        <v>3319</v>
      </c>
      <c r="AT209" t="s">
        <v>3319</v>
      </c>
      <c r="AW209" t="s">
        <v>4505</v>
      </c>
      <c r="BB209" s="9" t="s">
        <v>736</v>
      </c>
    </row>
    <row r="210" spans="1:54" ht="15" customHeight="1" x14ac:dyDescent="0.25">
      <c r="A210" s="9" t="s">
        <v>303</v>
      </c>
      <c r="B210" s="9" t="s">
        <v>518</v>
      </c>
      <c r="C210" s="9" t="s">
        <v>518</v>
      </c>
      <c r="D210" s="9" t="s">
        <v>793</v>
      </c>
      <c r="E210" s="9">
        <v>0</v>
      </c>
      <c r="F210" s="9" t="s">
        <v>557</v>
      </c>
      <c r="G210" s="9">
        <v>30</v>
      </c>
      <c r="H210" s="9" t="s">
        <v>684</v>
      </c>
      <c r="I210" s="9" t="s">
        <v>684</v>
      </c>
      <c r="J210" s="9" t="s">
        <v>684</v>
      </c>
      <c r="K210" s="9" t="s">
        <v>684</v>
      </c>
      <c r="L210" s="9" t="s">
        <v>518</v>
      </c>
      <c r="M210" s="9" t="s">
        <v>793</v>
      </c>
      <c r="N210" s="9" t="s">
        <v>518</v>
      </c>
      <c r="O210" s="9" t="s">
        <v>793</v>
      </c>
      <c r="P210" s="9" t="s">
        <v>3384</v>
      </c>
      <c r="Q210" s="9" t="s">
        <v>856</v>
      </c>
      <c r="R210" s="9" t="s">
        <v>303</v>
      </c>
      <c r="S210" s="9"/>
      <c r="T210" s="9" t="s">
        <v>736</v>
      </c>
      <c r="U210" s="9" t="s">
        <v>735</v>
      </c>
      <c r="V210" s="9" t="s">
        <v>735</v>
      </c>
      <c r="W210" s="9">
        <v>1</v>
      </c>
      <c r="X210" s="9" t="s">
        <v>736</v>
      </c>
      <c r="Y210" s="9" t="s">
        <v>736</v>
      </c>
      <c r="Z210" s="9" t="s">
        <v>303</v>
      </c>
      <c r="AA210" s="9">
        <v>0</v>
      </c>
      <c r="AB210" s="9">
        <v>0</v>
      </c>
      <c r="AC210" s="9" t="s">
        <v>3327</v>
      </c>
      <c r="AD210" s="9" t="s">
        <v>114</v>
      </c>
      <c r="AE210" s="9" t="s">
        <v>741</v>
      </c>
      <c r="AF210" s="9" t="s">
        <v>3319</v>
      </c>
      <c r="AG210" s="9" t="s">
        <v>3319</v>
      </c>
      <c r="AH210" s="9"/>
      <c r="AI210" s="9"/>
      <c r="AK210" s="3" t="s">
        <v>694</v>
      </c>
      <c r="AP210" s="9"/>
      <c r="AQ210" s="9"/>
      <c r="AR210" t="s">
        <v>3319</v>
      </c>
      <c r="AS210" t="s">
        <v>3319</v>
      </c>
      <c r="AT210" t="s">
        <v>3319</v>
      </c>
      <c r="AW210" t="s">
        <v>4505</v>
      </c>
      <c r="BB210" s="9" t="s">
        <v>736</v>
      </c>
    </row>
    <row r="211" spans="1:54" ht="15" customHeight="1" x14ac:dyDescent="0.25">
      <c r="A211" s="9" t="s">
        <v>319</v>
      </c>
      <c r="B211" s="9" t="s">
        <v>520</v>
      </c>
      <c r="C211" s="9" t="s">
        <v>520</v>
      </c>
      <c r="D211" s="9" t="s">
        <v>791</v>
      </c>
      <c r="E211" s="9">
        <v>29</v>
      </c>
      <c r="F211" s="9" t="s">
        <v>557</v>
      </c>
      <c r="G211" s="9">
        <v>7.5</v>
      </c>
      <c r="H211" s="9" t="s">
        <v>684</v>
      </c>
      <c r="I211" s="9" t="s">
        <v>684</v>
      </c>
      <c r="J211" s="9" t="s">
        <v>684</v>
      </c>
      <c r="K211" s="9" t="s">
        <v>684</v>
      </c>
      <c r="L211" s="9" t="s">
        <v>520</v>
      </c>
      <c r="M211" s="9" t="s">
        <v>791</v>
      </c>
      <c r="N211" s="9" t="s">
        <v>520</v>
      </c>
      <c r="O211" s="9" t="s">
        <v>791</v>
      </c>
      <c r="P211" s="9" t="s">
        <v>3384</v>
      </c>
      <c r="Q211" s="9" t="s">
        <v>856</v>
      </c>
      <c r="R211" s="9" t="s">
        <v>319</v>
      </c>
      <c r="S211" s="9"/>
      <c r="T211" s="9" t="s">
        <v>736</v>
      </c>
      <c r="U211" s="9" t="s">
        <v>735</v>
      </c>
      <c r="V211" s="9" t="s">
        <v>735</v>
      </c>
      <c r="W211" s="9">
        <v>20</v>
      </c>
      <c r="X211" s="9" t="s">
        <v>736</v>
      </c>
      <c r="Y211" s="9" t="s">
        <v>736</v>
      </c>
      <c r="Z211" s="9" t="s">
        <v>319</v>
      </c>
      <c r="AA211" s="9">
        <v>0</v>
      </c>
      <c r="AB211" s="9">
        <v>0</v>
      </c>
      <c r="AC211" s="9" t="s">
        <v>3327</v>
      </c>
      <c r="AD211" s="9" t="s">
        <v>114</v>
      </c>
      <c r="AE211" s="9" t="s">
        <v>870</v>
      </c>
      <c r="AF211" s="9" t="s">
        <v>3319</v>
      </c>
      <c r="AG211" s="9" t="s">
        <v>3319</v>
      </c>
      <c r="AH211" s="9"/>
      <c r="AI211" s="9"/>
      <c r="AK211" s="3" t="s">
        <v>694</v>
      </c>
      <c r="AP211" s="9"/>
      <c r="AQ211" s="9"/>
      <c r="AR211" t="s">
        <v>3319</v>
      </c>
      <c r="AS211" t="s">
        <v>3319</v>
      </c>
      <c r="AT211" t="s">
        <v>3319</v>
      </c>
      <c r="AW211" t="s">
        <v>4505</v>
      </c>
      <c r="BB211" s="9" t="s">
        <v>736</v>
      </c>
    </row>
    <row r="212" spans="1:54" ht="15" customHeight="1" x14ac:dyDescent="0.25">
      <c r="A212" s="9" t="s">
        <v>317</v>
      </c>
      <c r="B212" s="9" t="s">
        <v>318</v>
      </c>
      <c r="C212" s="9" t="s">
        <v>318</v>
      </c>
      <c r="D212" s="9" t="s">
        <v>790</v>
      </c>
      <c r="E212" s="9">
        <v>49</v>
      </c>
      <c r="F212" s="9" t="s">
        <v>557</v>
      </c>
      <c r="G212" s="9">
        <v>7.5</v>
      </c>
      <c r="H212" s="9" t="s">
        <v>684</v>
      </c>
      <c r="I212" s="9" t="s">
        <v>684</v>
      </c>
      <c r="J212" s="9" t="s">
        <v>684</v>
      </c>
      <c r="K212" s="9" t="s">
        <v>684</v>
      </c>
      <c r="L212" s="9" t="s">
        <v>318</v>
      </c>
      <c r="M212" s="9" t="s">
        <v>790</v>
      </c>
      <c r="N212" s="9" t="s">
        <v>318</v>
      </c>
      <c r="O212" s="9" t="s">
        <v>790</v>
      </c>
      <c r="P212" s="9" t="s">
        <v>3384</v>
      </c>
      <c r="Q212" s="9" t="s">
        <v>856</v>
      </c>
      <c r="R212" s="9" t="s">
        <v>317</v>
      </c>
      <c r="S212" s="9"/>
      <c r="T212" s="9" t="s">
        <v>736</v>
      </c>
      <c r="U212" s="9" t="s">
        <v>735</v>
      </c>
      <c r="V212" s="9" t="s">
        <v>735</v>
      </c>
      <c r="W212" s="9">
        <v>20</v>
      </c>
      <c r="X212" s="9" t="s">
        <v>736</v>
      </c>
      <c r="Y212" s="9" t="s">
        <v>736</v>
      </c>
      <c r="Z212" s="9" t="s">
        <v>317</v>
      </c>
      <c r="AA212" s="9">
        <v>0</v>
      </c>
      <c r="AB212" s="9">
        <v>0</v>
      </c>
      <c r="AC212" s="9" t="s">
        <v>3327</v>
      </c>
      <c r="AD212" s="9" t="s">
        <v>114</v>
      </c>
      <c r="AE212" s="9" t="s">
        <v>870</v>
      </c>
      <c r="AF212" s="9" t="s">
        <v>3319</v>
      </c>
      <c r="AG212" s="9" t="s">
        <v>3319</v>
      </c>
      <c r="AH212" s="9"/>
      <c r="AI212" s="9"/>
      <c r="AK212" s="3" t="s">
        <v>694</v>
      </c>
      <c r="AN212" s="9" t="s">
        <v>735</v>
      </c>
      <c r="AO212" s="9">
        <f>10*12</f>
        <v>120</v>
      </c>
      <c r="AP212" s="9"/>
      <c r="AQ212" s="9"/>
      <c r="AR212" t="s">
        <v>3319</v>
      </c>
      <c r="AS212" t="s">
        <v>3319</v>
      </c>
      <c r="AT212" t="s">
        <v>3319</v>
      </c>
      <c r="AW212" t="s">
        <v>4505</v>
      </c>
      <c r="BB212" s="9" t="s">
        <v>736</v>
      </c>
    </row>
    <row r="213" spans="1:54" ht="15" customHeight="1" x14ac:dyDescent="0.25">
      <c r="A213" s="9" t="s">
        <v>316</v>
      </c>
      <c r="B213" s="9" t="s">
        <v>521</v>
      </c>
      <c r="C213" s="9" t="s">
        <v>521</v>
      </c>
      <c r="D213" s="9" t="s">
        <v>789</v>
      </c>
      <c r="E213" s="9">
        <v>49</v>
      </c>
      <c r="F213" s="9" t="s">
        <v>557</v>
      </c>
      <c r="G213" s="9">
        <v>7.5</v>
      </c>
      <c r="H213" s="9" t="s">
        <v>684</v>
      </c>
      <c r="I213" s="9" t="s">
        <v>684</v>
      </c>
      <c r="J213" s="9" t="s">
        <v>684</v>
      </c>
      <c r="K213" s="9" t="s">
        <v>684</v>
      </c>
      <c r="L213" s="9" t="s">
        <v>521</v>
      </c>
      <c r="M213" s="9" t="s">
        <v>789</v>
      </c>
      <c r="N213" s="9" t="s">
        <v>521</v>
      </c>
      <c r="O213" s="9" t="s">
        <v>789</v>
      </c>
      <c r="P213" s="9" t="s">
        <v>3384</v>
      </c>
      <c r="Q213" s="9" t="s">
        <v>856</v>
      </c>
      <c r="R213" s="9" t="s">
        <v>316</v>
      </c>
      <c r="S213" s="9"/>
      <c r="T213" s="9" t="s">
        <v>736</v>
      </c>
      <c r="U213" s="9" t="s">
        <v>735</v>
      </c>
      <c r="V213" s="9" t="s">
        <v>735</v>
      </c>
      <c r="W213" s="9">
        <v>20</v>
      </c>
      <c r="X213" s="9" t="s">
        <v>736</v>
      </c>
      <c r="Y213" s="9" t="s">
        <v>736</v>
      </c>
      <c r="Z213" s="9" t="s">
        <v>316</v>
      </c>
      <c r="AA213" s="9">
        <v>0</v>
      </c>
      <c r="AB213" s="9">
        <v>0</v>
      </c>
      <c r="AC213" s="9" t="s">
        <v>3327</v>
      </c>
      <c r="AD213" s="9" t="s">
        <v>114</v>
      </c>
      <c r="AE213" s="9" t="s">
        <v>870</v>
      </c>
      <c r="AF213" s="9" t="s">
        <v>3319</v>
      </c>
      <c r="AG213" s="9" t="s">
        <v>3319</v>
      </c>
      <c r="AH213" s="9"/>
      <c r="AI213" s="9"/>
      <c r="AK213" s="3" t="s">
        <v>694</v>
      </c>
      <c r="AN213" s="9" t="s">
        <v>735</v>
      </c>
      <c r="AO213" s="9">
        <f>10*12</f>
        <v>120</v>
      </c>
      <c r="AP213" s="9"/>
      <c r="AQ213" s="9"/>
      <c r="AR213" t="s">
        <v>3319</v>
      </c>
      <c r="AS213" t="s">
        <v>3319</v>
      </c>
      <c r="AT213" t="s">
        <v>3319</v>
      </c>
      <c r="AW213" t="s">
        <v>4505</v>
      </c>
      <c r="BB213" s="9" t="s">
        <v>736</v>
      </c>
    </row>
    <row r="214" spans="1:54" ht="15" customHeight="1" x14ac:dyDescent="0.25">
      <c r="A214" s="9" t="s">
        <v>315</v>
      </c>
      <c r="B214" s="9" t="s">
        <v>522</v>
      </c>
      <c r="C214" s="9" t="s">
        <v>522</v>
      </c>
      <c r="D214" s="9" t="s">
        <v>788</v>
      </c>
      <c r="E214" s="9">
        <v>49</v>
      </c>
      <c r="F214" s="9" t="s">
        <v>557</v>
      </c>
      <c r="G214" s="9">
        <v>7.5</v>
      </c>
      <c r="H214" s="9" t="s">
        <v>684</v>
      </c>
      <c r="I214" s="9" t="s">
        <v>684</v>
      </c>
      <c r="J214" s="9" t="s">
        <v>684</v>
      </c>
      <c r="K214" s="9" t="s">
        <v>684</v>
      </c>
      <c r="L214" s="9" t="s">
        <v>522</v>
      </c>
      <c r="M214" s="9" t="s">
        <v>788</v>
      </c>
      <c r="N214" s="9" t="s">
        <v>522</v>
      </c>
      <c r="O214" s="9" t="s">
        <v>788</v>
      </c>
      <c r="P214" s="9" t="s">
        <v>3384</v>
      </c>
      <c r="Q214" s="9" t="s">
        <v>856</v>
      </c>
      <c r="R214" s="9" t="s">
        <v>315</v>
      </c>
      <c r="S214" s="9"/>
      <c r="T214" s="9" t="s">
        <v>736</v>
      </c>
      <c r="U214" s="9" t="s">
        <v>735</v>
      </c>
      <c r="V214" s="9" t="s">
        <v>735</v>
      </c>
      <c r="W214" s="9">
        <v>20</v>
      </c>
      <c r="X214" s="9" t="s">
        <v>736</v>
      </c>
      <c r="Y214" s="9" t="s">
        <v>736</v>
      </c>
      <c r="Z214" s="9" t="s">
        <v>315</v>
      </c>
      <c r="AA214" s="9">
        <v>0</v>
      </c>
      <c r="AB214" s="9">
        <v>0</v>
      </c>
      <c r="AC214" s="9" t="s">
        <v>3327</v>
      </c>
      <c r="AD214" s="9" t="s">
        <v>114</v>
      </c>
      <c r="AE214" s="9" t="s">
        <v>870</v>
      </c>
      <c r="AF214" s="9" t="s">
        <v>3319</v>
      </c>
      <c r="AG214" s="9" t="s">
        <v>3319</v>
      </c>
      <c r="AH214" s="9"/>
      <c r="AI214" s="9"/>
      <c r="AK214" s="3" t="s">
        <v>694</v>
      </c>
      <c r="AP214" s="9"/>
      <c r="AQ214" s="9"/>
      <c r="AR214" t="s">
        <v>3319</v>
      </c>
      <c r="AS214" t="s">
        <v>3319</v>
      </c>
      <c r="AT214" t="s">
        <v>3319</v>
      </c>
      <c r="AW214" t="s">
        <v>4505</v>
      </c>
      <c r="BB214" s="9" t="s">
        <v>736</v>
      </c>
    </row>
    <row r="215" spans="1:54" ht="15" customHeight="1" x14ac:dyDescent="0.25">
      <c r="A215" s="9" t="s">
        <v>302</v>
      </c>
      <c r="B215" s="9" t="s">
        <v>523</v>
      </c>
      <c r="C215" s="9" t="s">
        <v>523</v>
      </c>
      <c r="D215" s="9" t="s">
        <v>787</v>
      </c>
      <c r="E215" s="9">
        <v>69</v>
      </c>
      <c r="F215" s="9" t="s">
        <v>557</v>
      </c>
      <c r="G215" s="9">
        <v>7.5</v>
      </c>
      <c r="H215" s="9" t="s">
        <v>684</v>
      </c>
      <c r="I215" s="9" t="s">
        <v>684</v>
      </c>
      <c r="J215" s="9" t="s">
        <v>684</v>
      </c>
      <c r="K215" s="9" t="s">
        <v>684</v>
      </c>
      <c r="L215" s="9" t="s">
        <v>523</v>
      </c>
      <c r="M215" s="9" t="s">
        <v>787</v>
      </c>
      <c r="N215" s="9" t="s">
        <v>523</v>
      </c>
      <c r="O215" s="9" t="s">
        <v>787</v>
      </c>
      <c r="P215" s="9" t="s">
        <v>3384</v>
      </c>
      <c r="Q215" s="9" t="s">
        <v>856</v>
      </c>
      <c r="R215" s="9" t="s">
        <v>302</v>
      </c>
      <c r="S215" s="9"/>
      <c r="T215" s="9" t="s">
        <v>736</v>
      </c>
      <c r="U215" s="9" t="s">
        <v>735</v>
      </c>
      <c r="V215" s="9" t="s">
        <v>735</v>
      </c>
      <c r="W215" s="9">
        <v>20</v>
      </c>
      <c r="X215" s="9" t="s">
        <v>736</v>
      </c>
      <c r="Y215" s="9" t="s">
        <v>736</v>
      </c>
      <c r="Z215" s="9" t="s">
        <v>302</v>
      </c>
      <c r="AA215" s="9">
        <v>0</v>
      </c>
      <c r="AB215" s="9">
        <v>0</v>
      </c>
      <c r="AC215" s="9" t="s">
        <v>3327</v>
      </c>
      <c r="AD215" s="9" t="s">
        <v>114</v>
      </c>
      <c r="AE215" s="9" t="s">
        <v>870</v>
      </c>
      <c r="AF215" s="9" t="s">
        <v>3319</v>
      </c>
      <c r="AG215" s="9" t="s">
        <v>3319</v>
      </c>
      <c r="AH215" s="9"/>
      <c r="AI215" s="9"/>
      <c r="AK215" s="3" t="s">
        <v>694</v>
      </c>
      <c r="AP215" s="9"/>
      <c r="AQ215" s="9"/>
      <c r="AR215" t="s">
        <v>3319</v>
      </c>
      <c r="AS215" t="s">
        <v>3319</v>
      </c>
      <c r="AT215" t="s">
        <v>3319</v>
      </c>
      <c r="AW215" t="s">
        <v>4505</v>
      </c>
      <c r="BB215" s="9" t="s">
        <v>736</v>
      </c>
    </row>
    <row r="216" spans="1:54" ht="15" customHeight="1" x14ac:dyDescent="0.25">
      <c r="A216" s="9" t="s">
        <v>314</v>
      </c>
      <c r="B216" s="9" t="s">
        <v>524</v>
      </c>
      <c r="C216" s="9" t="s">
        <v>524</v>
      </c>
      <c r="D216" s="9" t="s">
        <v>786</v>
      </c>
      <c r="E216" s="9">
        <v>49</v>
      </c>
      <c r="F216" s="9" t="s">
        <v>557</v>
      </c>
      <c r="G216" s="9">
        <v>7.5</v>
      </c>
      <c r="H216" s="9" t="s">
        <v>684</v>
      </c>
      <c r="I216" s="9" t="s">
        <v>684</v>
      </c>
      <c r="J216" s="9" t="s">
        <v>684</v>
      </c>
      <c r="K216" s="9" t="s">
        <v>684</v>
      </c>
      <c r="L216" s="9" t="s">
        <v>524</v>
      </c>
      <c r="M216" s="9" t="s">
        <v>786</v>
      </c>
      <c r="N216" s="9" t="s">
        <v>524</v>
      </c>
      <c r="O216" s="9" t="s">
        <v>786</v>
      </c>
      <c r="P216" s="9" t="s">
        <v>3384</v>
      </c>
      <c r="Q216" s="9" t="s">
        <v>856</v>
      </c>
      <c r="R216" s="9" t="s">
        <v>314</v>
      </c>
      <c r="S216" s="9"/>
      <c r="T216" s="9" t="s">
        <v>736</v>
      </c>
      <c r="U216" s="9" t="s">
        <v>735</v>
      </c>
      <c r="V216" s="9" t="s">
        <v>735</v>
      </c>
      <c r="W216" s="9">
        <v>20</v>
      </c>
      <c r="X216" s="9" t="s">
        <v>736</v>
      </c>
      <c r="Y216" s="9" t="s">
        <v>736</v>
      </c>
      <c r="Z216" s="9" t="s">
        <v>314</v>
      </c>
      <c r="AA216" s="9">
        <v>0</v>
      </c>
      <c r="AB216" s="9">
        <v>0</v>
      </c>
      <c r="AC216" s="9" t="s">
        <v>3327</v>
      </c>
      <c r="AD216" s="9" t="s">
        <v>114</v>
      </c>
      <c r="AE216" s="9" t="s">
        <v>870</v>
      </c>
      <c r="AF216" s="9" t="s">
        <v>3319</v>
      </c>
      <c r="AG216" s="9" t="s">
        <v>3319</v>
      </c>
      <c r="AH216" s="9"/>
      <c r="AI216" s="9"/>
      <c r="AK216" s="3" t="s">
        <v>694</v>
      </c>
      <c r="AP216" s="9"/>
      <c r="AQ216" s="9"/>
      <c r="AR216" t="s">
        <v>3319</v>
      </c>
      <c r="AS216" t="s">
        <v>3319</v>
      </c>
      <c r="AT216" t="s">
        <v>3319</v>
      </c>
      <c r="AW216" t="s">
        <v>4505</v>
      </c>
      <c r="BB216" s="9" t="s">
        <v>736</v>
      </c>
    </row>
    <row r="217" spans="1:54" ht="15" customHeight="1" x14ac:dyDescent="0.25">
      <c r="A217" s="9" t="s">
        <v>312</v>
      </c>
      <c r="B217" s="9" t="s">
        <v>879</v>
      </c>
      <c r="C217" s="9" t="s">
        <v>879</v>
      </c>
      <c r="D217" s="9" t="s">
        <v>915</v>
      </c>
      <c r="E217" s="9">
        <v>0</v>
      </c>
      <c r="F217" s="9" t="s">
        <v>557</v>
      </c>
      <c r="G217" s="9">
        <v>30</v>
      </c>
      <c r="H217" s="9" t="s">
        <v>874</v>
      </c>
      <c r="I217" s="9" t="s">
        <v>878</v>
      </c>
      <c r="J217" s="9" t="s">
        <v>134</v>
      </c>
      <c r="K217" s="9" t="s">
        <v>3099</v>
      </c>
      <c r="L217" s="9" t="s">
        <v>879</v>
      </c>
      <c r="M217" s="9" t="s">
        <v>915</v>
      </c>
      <c r="N217" s="9" t="s">
        <v>879</v>
      </c>
      <c r="O217" s="9" t="s">
        <v>915</v>
      </c>
      <c r="P217" s="9" t="s">
        <v>3384</v>
      </c>
      <c r="Q217" s="9" t="s">
        <v>856</v>
      </c>
      <c r="R217" s="9" t="s">
        <v>312</v>
      </c>
      <c r="S217" s="9"/>
      <c r="T217" s="9" t="s">
        <v>736</v>
      </c>
      <c r="U217" s="9" t="s">
        <v>735</v>
      </c>
      <c r="V217" s="9" t="s">
        <v>735</v>
      </c>
      <c r="W217" s="9">
        <v>1</v>
      </c>
      <c r="X217" s="9" t="s">
        <v>736</v>
      </c>
      <c r="Y217" s="9" t="s">
        <v>736</v>
      </c>
      <c r="Z217" s="9" t="s">
        <v>312</v>
      </c>
      <c r="AA217" s="9">
        <v>0</v>
      </c>
      <c r="AB217" s="9">
        <v>0</v>
      </c>
      <c r="AC217" s="9" t="s">
        <v>3327</v>
      </c>
      <c r="AD217" s="9" t="s">
        <v>114</v>
      </c>
      <c r="AE217" s="9" t="s">
        <v>741</v>
      </c>
      <c r="AF217" s="9" t="s">
        <v>3319</v>
      </c>
      <c r="AG217" s="9" t="s">
        <v>3319</v>
      </c>
      <c r="AH217" s="9"/>
      <c r="AI217" s="9"/>
      <c r="AK217" s="3" t="s">
        <v>694</v>
      </c>
      <c r="AP217" s="9"/>
      <c r="AQ217" s="9"/>
      <c r="AR217" t="s">
        <v>3319</v>
      </c>
      <c r="AS217" t="s">
        <v>3319</v>
      </c>
      <c r="AT217" t="s">
        <v>3319</v>
      </c>
      <c r="AW217" t="s">
        <v>4505</v>
      </c>
      <c r="BB217" s="9" t="s">
        <v>736</v>
      </c>
    </row>
    <row r="218" spans="1:54" ht="15" customHeight="1" x14ac:dyDescent="0.25">
      <c r="A218" s="9" t="s">
        <v>2286</v>
      </c>
      <c r="B218" s="9" t="s">
        <v>519</v>
      </c>
      <c r="C218" s="9" t="s">
        <v>519</v>
      </c>
      <c r="D218" s="9" t="s">
        <v>792</v>
      </c>
      <c r="E218" s="9">
        <v>0</v>
      </c>
      <c r="F218" s="9" t="s">
        <v>557</v>
      </c>
      <c r="G218" s="9">
        <v>30</v>
      </c>
      <c r="H218" s="9" t="s">
        <v>684</v>
      </c>
      <c r="I218" s="9" t="s">
        <v>684</v>
      </c>
      <c r="J218" s="9" t="s">
        <v>684</v>
      </c>
      <c r="K218" s="9" t="s">
        <v>684</v>
      </c>
      <c r="L218" s="9" t="s">
        <v>519</v>
      </c>
      <c r="M218" s="9" t="s">
        <v>792</v>
      </c>
      <c r="N218" s="9" t="s">
        <v>519</v>
      </c>
      <c r="O218" s="9" t="s">
        <v>792</v>
      </c>
      <c r="P218" s="9" t="s">
        <v>3384</v>
      </c>
      <c r="Q218" s="9" t="s">
        <v>856</v>
      </c>
      <c r="R218" s="9" t="s">
        <v>2286</v>
      </c>
      <c r="S218" s="9"/>
      <c r="T218" s="9" t="s">
        <v>736</v>
      </c>
      <c r="U218" s="9" t="s">
        <v>735</v>
      </c>
      <c r="V218" s="9" t="s">
        <v>735</v>
      </c>
      <c r="W218" s="9" t="e">
        <v>#N/A</v>
      </c>
      <c r="X218" s="9" t="s">
        <v>736</v>
      </c>
      <c r="Y218" s="9" t="s">
        <v>736</v>
      </c>
      <c r="Z218" s="9" t="s">
        <v>2286</v>
      </c>
      <c r="AA218" s="9">
        <v>0</v>
      </c>
      <c r="AB218" s="9">
        <v>0</v>
      </c>
      <c r="AC218" s="9" t="s">
        <v>3327</v>
      </c>
      <c r="AD218" s="9" t="s">
        <v>114</v>
      </c>
      <c r="AE218" s="9" t="s">
        <v>741</v>
      </c>
      <c r="AF218" s="9" t="s">
        <v>3319</v>
      </c>
      <c r="AG218" s="9" t="s">
        <v>3319</v>
      </c>
      <c r="AH218" s="9"/>
      <c r="AI218" s="9"/>
      <c r="AK218" s="3" t="s">
        <v>694</v>
      </c>
      <c r="AP218" s="9"/>
      <c r="AQ218" s="9"/>
      <c r="AR218" t="s">
        <v>3319</v>
      </c>
      <c r="AS218" t="s">
        <v>3319</v>
      </c>
      <c r="AT218" t="s">
        <v>3319</v>
      </c>
      <c r="AW218" t="s">
        <v>4505</v>
      </c>
      <c r="BB218" s="9" t="s">
        <v>736</v>
      </c>
    </row>
    <row r="219" spans="1:54" ht="15" customHeight="1" x14ac:dyDescent="0.25">
      <c r="A219" s="9" t="s">
        <v>5241</v>
      </c>
      <c r="B219" s="9" t="s">
        <v>1230</v>
      </c>
      <c r="C219" s="9" t="s">
        <v>1230</v>
      </c>
      <c r="D219" s="9" t="s">
        <v>3917</v>
      </c>
      <c r="E219" s="15">
        <v>0</v>
      </c>
      <c r="F219" s="9" t="s">
        <v>557</v>
      </c>
      <c r="G219" s="9">
        <v>0</v>
      </c>
      <c r="H219" s="9" t="s">
        <v>3224</v>
      </c>
      <c r="I219" s="9">
        <v>0</v>
      </c>
      <c r="J219" s="9" t="s">
        <v>3599</v>
      </c>
      <c r="K219" s="9" t="s">
        <v>3600</v>
      </c>
      <c r="L219" s="9" t="s">
        <v>1230</v>
      </c>
      <c r="M219" s="9" t="s">
        <v>3917</v>
      </c>
      <c r="N219" s="9">
        <v>0</v>
      </c>
      <c r="O219" s="9">
        <v>0</v>
      </c>
      <c r="P219" s="9" t="s">
        <v>737</v>
      </c>
      <c r="Q219" s="9" t="s">
        <v>1231</v>
      </c>
      <c r="R219" s="9" t="s">
        <v>2396</v>
      </c>
      <c r="S219" s="9" t="s">
        <v>2396</v>
      </c>
      <c r="T219" s="9" t="s">
        <v>736</v>
      </c>
      <c r="U219" s="9" t="s">
        <v>736</v>
      </c>
      <c r="V219" s="9" t="s">
        <v>735</v>
      </c>
      <c r="W219" s="9">
        <v>1</v>
      </c>
      <c r="X219" s="9" t="s">
        <v>736</v>
      </c>
      <c r="Y219" s="9" t="s">
        <v>736</v>
      </c>
      <c r="AA219" s="9">
        <v>0</v>
      </c>
      <c r="AB219" s="9">
        <v>0</v>
      </c>
      <c r="AC219" s="9" t="s">
        <v>2396</v>
      </c>
      <c r="AD219" s="9" t="s">
        <v>114</v>
      </c>
      <c r="AE219" s="9" t="s">
        <v>961</v>
      </c>
      <c r="AF219" s="9" t="s">
        <v>3319</v>
      </c>
      <c r="AG219" s="9" t="s">
        <v>3319</v>
      </c>
      <c r="AH219" s="9" t="s">
        <v>3270</v>
      </c>
      <c r="AI219" s="9">
        <v>0</v>
      </c>
      <c r="AJ219" s="9" t="str">
        <f>A219</f>
        <v>DPKCRED_CCR</v>
      </c>
      <c r="AK219" s="3" t="s">
        <v>4505</v>
      </c>
      <c r="AL219" s="9" t="s">
        <v>736</v>
      </c>
      <c r="AP219" s="9"/>
      <c r="AQ219" s="9" t="s">
        <v>4398</v>
      </c>
      <c r="AR219" t="s">
        <v>3319</v>
      </c>
      <c r="AS219" t="s">
        <v>3319</v>
      </c>
      <c r="AT219" t="s">
        <v>3319</v>
      </c>
      <c r="AW219" t="s">
        <v>4505</v>
      </c>
      <c r="AX219" s="9" t="s">
        <v>736</v>
      </c>
      <c r="BB219" s="9" t="s">
        <v>735</v>
      </c>
    </row>
    <row r="220" spans="1:54" ht="15" customHeight="1" x14ac:dyDescent="0.25">
      <c r="A220" s="9" t="s">
        <v>565</v>
      </c>
      <c r="B220" s="9" t="s">
        <v>566</v>
      </c>
      <c r="C220" s="9" t="s">
        <v>616</v>
      </c>
      <c r="D220" s="9" t="s">
        <v>617</v>
      </c>
      <c r="E220" s="9">
        <v>0</v>
      </c>
      <c r="F220" s="9" t="s">
        <v>557</v>
      </c>
      <c r="G220" s="9">
        <v>30</v>
      </c>
      <c r="H220" s="9" t="s">
        <v>684</v>
      </c>
      <c r="I220" s="9" t="s">
        <v>684</v>
      </c>
      <c r="J220" s="9" t="s">
        <v>684</v>
      </c>
      <c r="K220" s="9" t="s">
        <v>684</v>
      </c>
      <c r="L220" s="9" t="s">
        <v>616</v>
      </c>
      <c r="M220" s="9" t="s">
        <v>617</v>
      </c>
      <c r="N220" s="9" t="s">
        <v>616</v>
      </c>
      <c r="O220" s="9" t="s">
        <v>617</v>
      </c>
      <c r="P220" s="9" t="s">
        <v>737</v>
      </c>
      <c r="Q220" s="9" t="s">
        <v>855</v>
      </c>
      <c r="R220" s="9" t="s">
        <v>565</v>
      </c>
      <c r="S220" s="9"/>
      <c r="T220" s="9" t="s">
        <v>736</v>
      </c>
      <c r="U220" s="9" t="s">
        <v>735</v>
      </c>
      <c r="V220" s="9" t="s">
        <v>735</v>
      </c>
      <c r="W220" s="9">
        <v>1</v>
      </c>
      <c r="X220" s="9" t="s">
        <v>736</v>
      </c>
      <c r="Y220" s="9" t="s">
        <v>736</v>
      </c>
      <c r="Z220" s="9" t="s">
        <v>565</v>
      </c>
      <c r="AA220" s="9">
        <v>0</v>
      </c>
      <c r="AB220" s="9">
        <v>0</v>
      </c>
      <c r="AC220" s="9" t="s">
        <v>3327</v>
      </c>
      <c r="AD220" s="9" t="s">
        <v>114</v>
      </c>
      <c r="AE220" s="9" t="s">
        <v>741</v>
      </c>
      <c r="AF220" s="9" t="s">
        <v>3319</v>
      </c>
      <c r="AG220" s="9" t="s">
        <v>3319</v>
      </c>
      <c r="AH220" s="9"/>
      <c r="AI220" s="9"/>
      <c r="AK220" s="3" t="s">
        <v>4505</v>
      </c>
      <c r="AP220" s="9"/>
      <c r="AQ220" s="9"/>
      <c r="AR220" t="s">
        <v>3319</v>
      </c>
      <c r="AS220" t="s">
        <v>3319</v>
      </c>
      <c r="AT220" t="s">
        <v>3319</v>
      </c>
      <c r="AW220" t="s">
        <v>4505</v>
      </c>
      <c r="BB220" s="9" t="s">
        <v>736</v>
      </c>
    </row>
    <row r="221" spans="1:54" ht="15" customHeight="1" x14ac:dyDescent="0.25">
      <c r="A221" s="9" t="s">
        <v>563</v>
      </c>
      <c r="B221" s="9" t="s">
        <v>564</v>
      </c>
      <c r="C221" s="9" t="s">
        <v>616</v>
      </c>
      <c r="D221" s="9" t="s">
        <v>617</v>
      </c>
      <c r="E221" s="9">
        <v>99</v>
      </c>
      <c r="F221" s="9" t="s">
        <v>557</v>
      </c>
      <c r="G221" s="9">
        <v>30</v>
      </c>
      <c r="H221" s="9" t="s">
        <v>684</v>
      </c>
      <c r="I221" s="9" t="s">
        <v>684</v>
      </c>
      <c r="J221" s="9" t="s">
        <v>684</v>
      </c>
      <c r="K221" s="9" t="s">
        <v>684</v>
      </c>
      <c r="L221" s="9" t="s">
        <v>616</v>
      </c>
      <c r="M221" s="9" t="s">
        <v>617</v>
      </c>
      <c r="N221" s="9" t="s">
        <v>616</v>
      </c>
      <c r="O221" s="9" t="s">
        <v>617</v>
      </c>
      <c r="P221" s="9" t="s">
        <v>3384</v>
      </c>
      <c r="Q221" s="9" t="s">
        <v>857</v>
      </c>
      <c r="R221" s="9" t="s">
        <v>563</v>
      </c>
      <c r="S221" s="9"/>
      <c r="T221" s="9" t="s">
        <v>736</v>
      </c>
      <c r="U221" s="9" t="s">
        <v>735</v>
      </c>
      <c r="V221" s="9" t="s">
        <v>735</v>
      </c>
      <c r="W221" s="9">
        <v>1</v>
      </c>
      <c r="X221" s="9" t="s">
        <v>736</v>
      </c>
      <c r="Y221" s="9" t="s">
        <v>736</v>
      </c>
      <c r="Z221" s="9" t="s">
        <v>563</v>
      </c>
      <c r="AA221" s="9">
        <v>0</v>
      </c>
      <c r="AB221" s="9">
        <v>0</v>
      </c>
      <c r="AC221" s="9" t="s">
        <v>3327</v>
      </c>
      <c r="AD221" s="9" t="s">
        <v>114</v>
      </c>
      <c r="AE221" s="9" t="s">
        <v>741</v>
      </c>
      <c r="AF221" s="9" t="s">
        <v>3319</v>
      </c>
      <c r="AG221" s="9" t="s">
        <v>3319</v>
      </c>
      <c r="AH221" s="9"/>
      <c r="AI221" s="9"/>
      <c r="AK221" s="3" t="s">
        <v>4505</v>
      </c>
      <c r="AP221" s="9"/>
      <c r="AQ221" s="9"/>
      <c r="AR221" t="s">
        <v>3319</v>
      </c>
      <c r="AS221" t="s">
        <v>3319</v>
      </c>
      <c r="AT221" t="s">
        <v>3319</v>
      </c>
      <c r="AW221" t="s">
        <v>4505</v>
      </c>
      <c r="BB221" s="9" t="s">
        <v>736</v>
      </c>
    </row>
    <row r="222" spans="1:54" ht="15" customHeight="1" x14ac:dyDescent="0.25">
      <c r="A222" s="9" t="s">
        <v>3239</v>
      </c>
      <c r="B222" s="9" t="s">
        <v>3240</v>
      </c>
      <c r="C222" s="9" t="s">
        <v>3240</v>
      </c>
      <c r="D222" s="9" t="s">
        <v>3924</v>
      </c>
      <c r="E222" s="9">
        <v>0</v>
      </c>
      <c r="F222" s="9" t="s">
        <v>557</v>
      </c>
      <c r="G222" s="9">
        <v>0</v>
      </c>
      <c r="H222" s="9" t="s">
        <v>3204</v>
      </c>
      <c r="I222" s="9">
        <v>0</v>
      </c>
      <c r="J222" s="9" t="s">
        <v>3599</v>
      </c>
      <c r="K222" s="9" t="s">
        <v>3600</v>
      </c>
      <c r="L222" s="9" t="s">
        <v>3240</v>
      </c>
      <c r="M222" s="9" t="s">
        <v>3924</v>
      </c>
      <c r="N222" s="9">
        <v>0</v>
      </c>
      <c r="O222" s="9">
        <v>0</v>
      </c>
      <c r="P222" s="9" t="s">
        <v>2541</v>
      </c>
      <c r="Q222" s="9" t="s">
        <v>3073</v>
      </c>
      <c r="R222" s="9" t="s">
        <v>2396</v>
      </c>
      <c r="S222" s="9" t="s">
        <v>2396</v>
      </c>
      <c r="T222" s="9" t="s">
        <v>736</v>
      </c>
      <c r="U222" s="9" t="s">
        <v>736</v>
      </c>
      <c r="V222" s="9" t="s">
        <v>735</v>
      </c>
      <c r="W222" s="9">
        <v>1</v>
      </c>
      <c r="X222" s="9" t="s">
        <v>736</v>
      </c>
      <c r="Y222" s="9" t="s">
        <v>736</v>
      </c>
      <c r="AA222" s="9">
        <v>0</v>
      </c>
      <c r="AB222" s="9">
        <v>0</v>
      </c>
      <c r="AC222" s="9" t="s">
        <v>2396</v>
      </c>
      <c r="AD222" s="9" t="s">
        <v>114</v>
      </c>
      <c r="AE222" s="9" t="s">
        <v>961</v>
      </c>
      <c r="AF222" s="9" t="s">
        <v>3319</v>
      </c>
      <c r="AG222" s="9" t="s">
        <v>3319</v>
      </c>
      <c r="AH222" s="9" t="s">
        <v>3270</v>
      </c>
      <c r="AI222" s="9">
        <v>199</v>
      </c>
      <c r="AJ222" s="9" t="str">
        <f t="shared" ref="AJ222:AJ241" si="10">A222</f>
        <v>DISC-TS-INST</v>
      </c>
      <c r="AK222" s="3" t="s">
        <v>4505</v>
      </c>
      <c r="AP222" s="9"/>
      <c r="AQ222" s="9" t="s">
        <v>4398</v>
      </c>
      <c r="AR222" t="s">
        <v>3319</v>
      </c>
      <c r="AS222" t="s">
        <v>3319</v>
      </c>
      <c r="AT222" t="s">
        <v>3319</v>
      </c>
      <c r="AW222" t="s">
        <v>4505</v>
      </c>
      <c r="AX222" s="9" t="s">
        <v>736</v>
      </c>
      <c r="BB222" s="9" t="s">
        <v>736</v>
      </c>
    </row>
    <row r="223" spans="1:54" ht="15" customHeight="1" x14ac:dyDescent="0.25">
      <c r="A223" s="9" t="s">
        <v>2546</v>
      </c>
      <c r="B223" s="9" t="s">
        <v>2543</v>
      </c>
      <c r="C223" s="9" t="s">
        <v>2544</v>
      </c>
      <c r="D223" s="9" t="s">
        <v>3514</v>
      </c>
      <c r="E223" s="9">
        <v>0</v>
      </c>
      <c r="F223" s="9" t="s">
        <v>557</v>
      </c>
      <c r="G223" s="9">
        <v>0</v>
      </c>
      <c r="H223" s="9" t="s">
        <v>2547</v>
      </c>
      <c r="I223" s="9">
        <v>0</v>
      </c>
      <c r="J223" s="9" t="s">
        <v>3599</v>
      </c>
      <c r="K223" s="9" t="s">
        <v>2518</v>
      </c>
      <c r="L223" s="9" t="s">
        <v>2548</v>
      </c>
      <c r="M223" s="9" t="s">
        <v>3514</v>
      </c>
      <c r="N223" s="9">
        <v>0</v>
      </c>
      <c r="O223" s="9">
        <v>0</v>
      </c>
      <c r="P223" s="9" t="s">
        <v>2541</v>
      </c>
      <c r="Q223" s="9" t="s">
        <v>2227</v>
      </c>
      <c r="R223" s="9" t="s">
        <v>2227</v>
      </c>
      <c r="S223" s="9" t="s">
        <v>2227</v>
      </c>
      <c r="T223" s="9" t="s">
        <v>736</v>
      </c>
      <c r="U223" s="9" t="s">
        <v>736</v>
      </c>
      <c r="V223" s="9" t="s">
        <v>735</v>
      </c>
      <c r="W223" s="9">
        <v>1</v>
      </c>
      <c r="X223" s="9" t="s">
        <v>736</v>
      </c>
      <c r="Y223" s="9" t="s">
        <v>736</v>
      </c>
      <c r="AA223" s="9">
        <v>0</v>
      </c>
      <c r="AB223" s="9">
        <v>0</v>
      </c>
      <c r="AC223" s="9" t="s">
        <v>2396</v>
      </c>
      <c r="AD223" s="9" t="s">
        <v>114</v>
      </c>
      <c r="AE223" s="9" t="s">
        <v>961</v>
      </c>
      <c r="AF223" s="9" t="s">
        <v>3319</v>
      </c>
      <c r="AG223" s="9" t="s">
        <v>3319</v>
      </c>
      <c r="AH223" s="9" t="s">
        <v>3270</v>
      </c>
      <c r="AI223" s="9">
        <v>0</v>
      </c>
      <c r="AJ223" s="9" t="str">
        <f t="shared" si="10"/>
        <v>DISCTECH</v>
      </c>
      <c r="AK223" s="3" t="s">
        <v>4505</v>
      </c>
      <c r="AP223" s="9"/>
      <c r="AQ223" s="9" t="s">
        <v>4398</v>
      </c>
      <c r="AR223" t="s">
        <v>3319</v>
      </c>
      <c r="AS223" t="s">
        <v>3319</v>
      </c>
      <c r="AT223" t="s">
        <v>3319</v>
      </c>
      <c r="AW223" t="s">
        <v>4505</v>
      </c>
      <c r="AX223" s="9" t="s">
        <v>736</v>
      </c>
      <c r="BB223" s="9" t="s">
        <v>736</v>
      </c>
    </row>
    <row r="224" spans="1:54" ht="15" customHeight="1" x14ac:dyDescent="0.25">
      <c r="A224" s="9" t="s">
        <v>5436</v>
      </c>
      <c r="B224" s="9" t="s">
        <v>3226</v>
      </c>
      <c r="C224" s="9" t="s">
        <v>3226</v>
      </c>
      <c r="D224" s="9" t="s">
        <v>3915</v>
      </c>
      <c r="E224" s="9">
        <v>0</v>
      </c>
      <c r="F224" s="9" t="s">
        <v>557</v>
      </c>
      <c r="G224" s="9">
        <v>0</v>
      </c>
      <c r="H224" s="9" t="s">
        <v>3224</v>
      </c>
      <c r="I224" s="9">
        <v>0</v>
      </c>
      <c r="J224" s="9" t="s">
        <v>3599</v>
      </c>
      <c r="K224" s="9" t="s">
        <v>3600</v>
      </c>
      <c r="L224" s="9" t="s">
        <v>3226</v>
      </c>
      <c r="M224" s="9" t="s">
        <v>3915</v>
      </c>
      <c r="N224" s="9">
        <v>0</v>
      </c>
      <c r="O224" s="9">
        <v>0</v>
      </c>
      <c r="P224" s="9" t="s">
        <v>2541</v>
      </c>
      <c r="Q224" s="9" t="s">
        <v>2542</v>
      </c>
      <c r="R224" s="9" t="s">
        <v>2396</v>
      </c>
      <c r="S224" s="9" t="s">
        <v>2396</v>
      </c>
      <c r="T224" s="9" t="s">
        <v>736</v>
      </c>
      <c r="U224" s="9" t="s">
        <v>736</v>
      </c>
      <c r="V224" s="9" t="s">
        <v>735</v>
      </c>
      <c r="W224" s="9">
        <v>1</v>
      </c>
      <c r="X224" s="9" t="s">
        <v>736</v>
      </c>
      <c r="Y224" s="9" t="s">
        <v>736</v>
      </c>
      <c r="AA224" s="9">
        <v>0</v>
      </c>
      <c r="AB224" s="9">
        <v>0</v>
      </c>
      <c r="AC224" s="9" t="s">
        <v>2396</v>
      </c>
      <c r="AD224" s="9" t="s">
        <v>114</v>
      </c>
      <c r="AE224" s="9" t="s">
        <v>961</v>
      </c>
      <c r="AF224" s="9" t="s">
        <v>3319</v>
      </c>
      <c r="AG224" s="9" t="s">
        <v>3319</v>
      </c>
      <c r="AH224" s="9" t="s">
        <v>3270</v>
      </c>
      <c r="AI224" s="9">
        <v>0</v>
      </c>
      <c r="AJ224" s="9" t="str">
        <f t="shared" si="10"/>
        <v>DISCSS</v>
      </c>
      <c r="AK224" s="3" t="s">
        <v>4505</v>
      </c>
      <c r="AP224" s="9"/>
      <c r="AQ224" s="9" t="s">
        <v>4398</v>
      </c>
      <c r="AR224" t="s">
        <v>3319</v>
      </c>
      <c r="AS224" t="s">
        <v>3319</v>
      </c>
      <c r="AT224" t="s">
        <v>3319</v>
      </c>
      <c r="AW224" t="s">
        <v>4505</v>
      </c>
      <c r="AX224" s="9" t="s">
        <v>736</v>
      </c>
      <c r="BB224" s="9" t="s">
        <v>736</v>
      </c>
    </row>
    <row r="225" spans="1:54" ht="15" customHeight="1" x14ac:dyDescent="0.25">
      <c r="A225" s="9" t="s">
        <v>5437</v>
      </c>
      <c r="B225" s="9" t="s">
        <v>2224</v>
      </c>
      <c r="C225" s="9" t="s">
        <v>2224</v>
      </c>
      <c r="D225" s="9" t="s">
        <v>3916</v>
      </c>
      <c r="E225" s="9">
        <v>0</v>
      </c>
      <c r="F225" s="9" t="s">
        <v>557</v>
      </c>
      <c r="G225" s="9">
        <v>0</v>
      </c>
      <c r="H225" s="9" t="s">
        <v>3224</v>
      </c>
      <c r="I225" s="9">
        <v>0</v>
      </c>
      <c r="J225" s="9" t="s">
        <v>3599</v>
      </c>
      <c r="K225" s="9" t="s">
        <v>3600</v>
      </c>
      <c r="L225" s="9" t="s">
        <v>2224</v>
      </c>
      <c r="M225" s="9" t="s">
        <v>3916</v>
      </c>
      <c r="N225" s="9">
        <v>0</v>
      </c>
      <c r="O225" s="9">
        <v>0</v>
      </c>
      <c r="P225" s="9" t="s">
        <v>2541</v>
      </c>
      <c r="Q225" s="9" t="s">
        <v>1218</v>
      </c>
      <c r="R225" s="9" t="s">
        <v>2396</v>
      </c>
      <c r="S225" s="9" t="s">
        <v>2396</v>
      </c>
      <c r="T225" s="9" t="s">
        <v>736</v>
      </c>
      <c r="U225" s="9" t="s">
        <v>736</v>
      </c>
      <c r="V225" s="9" t="s">
        <v>735</v>
      </c>
      <c r="W225" s="9">
        <v>1</v>
      </c>
      <c r="X225" s="9" t="s">
        <v>736</v>
      </c>
      <c r="Y225" s="9" t="s">
        <v>736</v>
      </c>
      <c r="AA225" s="9">
        <v>0</v>
      </c>
      <c r="AB225" s="9">
        <v>0</v>
      </c>
      <c r="AC225" s="9" t="s">
        <v>2396</v>
      </c>
      <c r="AD225" s="9" t="s">
        <v>114</v>
      </c>
      <c r="AE225" s="9" t="s">
        <v>961</v>
      </c>
      <c r="AF225" s="9" t="s">
        <v>3319</v>
      </c>
      <c r="AG225" s="9" t="s">
        <v>3319</v>
      </c>
      <c r="AH225" s="9" t="s">
        <v>3270</v>
      </c>
      <c r="AI225" s="9">
        <v>0</v>
      </c>
      <c r="AJ225" s="9" t="str">
        <f t="shared" si="10"/>
        <v>DISCSRETN</v>
      </c>
      <c r="AK225" s="3" t="s">
        <v>4505</v>
      </c>
      <c r="AP225" s="9"/>
      <c r="AQ225" s="9" t="s">
        <v>4398</v>
      </c>
      <c r="AR225" t="s">
        <v>3319</v>
      </c>
      <c r="AS225" t="s">
        <v>3319</v>
      </c>
      <c r="AT225" t="s">
        <v>3319</v>
      </c>
      <c r="AW225" t="s">
        <v>4505</v>
      </c>
      <c r="AX225" s="9" t="s">
        <v>736</v>
      </c>
      <c r="BB225" s="9" t="s">
        <v>736</v>
      </c>
    </row>
    <row r="226" spans="1:54" ht="15" customHeight="1" x14ac:dyDescent="0.25">
      <c r="A226" s="9" t="s">
        <v>5438</v>
      </c>
      <c r="B226" s="9" t="s">
        <v>2222</v>
      </c>
      <c r="C226" s="9" t="s">
        <v>2222</v>
      </c>
      <c r="D226" s="9" t="s">
        <v>3447</v>
      </c>
      <c r="E226" s="9">
        <v>0</v>
      </c>
      <c r="F226" s="9" t="s">
        <v>557</v>
      </c>
      <c r="G226" s="9">
        <v>0</v>
      </c>
      <c r="H226" s="9" t="s">
        <v>3224</v>
      </c>
      <c r="I226" s="9">
        <v>0</v>
      </c>
      <c r="J226" s="9" t="s">
        <v>3599</v>
      </c>
      <c r="K226" s="9" t="s">
        <v>3600</v>
      </c>
      <c r="L226" s="9" t="s">
        <v>2222</v>
      </c>
      <c r="M226" s="9" t="s">
        <v>3447</v>
      </c>
      <c r="N226" s="9">
        <v>0</v>
      </c>
      <c r="O226" s="9">
        <v>0</v>
      </c>
      <c r="P226" s="9" t="s">
        <v>2541</v>
      </c>
      <c r="Q226" s="9" t="s">
        <v>1218</v>
      </c>
      <c r="R226" s="9" t="s">
        <v>2396</v>
      </c>
      <c r="S226" s="9" t="s">
        <v>2396</v>
      </c>
      <c r="T226" s="9" t="s">
        <v>736</v>
      </c>
      <c r="U226" s="9" t="s">
        <v>736</v>
      </c>
      <c r="V226" s="9" t="s">
        <v>735</v>
      </c>
      <c r="W226" s="9">
        <v>1</v>
      </c>
      <c r="X226" s="9" t="s">
        <v>736</v>
      </c>
      <c r="Y226" s="9" t="s">
        <v>736</v>
      </c>
      <c r="AA226" s="9">
        <v>0</v>
      </c>
      <c r="AB226" s="9">
        <v>0</v>
      </c>
      <c r="AC226" s="9" t="s">
        <v>2396</v>
      </c>
      <c r="AD226" s="9" t="s">
        <v>114</v>
      </c>
      <c r="AE226" s="9" t="s">
        <v>961</v>
      </c>
      <c r="AF226" s="9" t="s">
        <v>3319</v>
      </c>
      <c r="AG226" s="9" t="s">
        <v>3319</v>
      </c>
      <c r="AH226" s="9" t="s">
        <v>3270</v>
      </c>
      <c r="AI226" s="9">
        <v>0</v>
      </c>
      <c r="AJ226" s="9" t="str">
        <f t="shared" si="10"/>
        <v>DISCSCARE</v>
      </c>
      <c r="AK226" s="3" t="s">
        <v>4505</v>
      </c>
      <c r="AP226" s="9"/>
      <c r="AQ226" s="9" t="s">
        <v>4398</v>
      </c>
      <c r="AR226" t="s">
        <v>3319</v>
      </c>
      <c r="AS226" t="s">
        <v>3319</v>
      </c>
      <c r="AT226" t="s">
        <v>3319</v>
      </c>
      <c r="AW226" t="s">
        <v>4505</v>
      </c>
      <c r="AX226" s="9" t="s">
        <v>736</v>
      </c>
      <c r="BB226" s="9" t="s">
        <v>736</v>
      </c>
    </row>
    <row r="227" spans="1:54" ht="15" customHeight="1" x14ac:dyDescent="0.25">
      <c r="A227" s="9" t="s">
        <v>2538</v>
      </c>
      <c r="B227" s="9" t="s">
        <v>2535</v>
      </c>
      <c r="C227" s="9" t="s">
        <v>2536</v>
      </c>
      <c r="D227" s="9" t="s">
        <v>3513</v>
      </c>
      <c r="E227" s="9">
        <v>0</v>
      </c>
      <c r="F227" s="9" t="s">
        <v>557</v>
      </c>
      <c r="G227" s="9">
        <v>0</v>
      </c>
      <c r="H227" s="9" t="s">
        <v>2539</v>
      </c>
      <c r="I227" s="9">
        <v>0</v>
      </c>
      <c r="J227" s="9" t="s">
        <v>3599</v>
      </c>
      <c r="K227" s="9" t="s">
        <v>2518</v>
      </c>
      <c r="L227" s="9" t="s">
        <v>2540</v>
      </c>
      <c r="M227" s="9" t="s">
        <v>3513</v>
      </c>
      <c r="N227" s="9">
        <v>0</v>
      </c>
      <c r="O227" s="9">
        <v>0</v>
      </c>
      <c r="P227" s="9" t="s">
        <v>2541</v>
      </c>
      <c r="Q227" s="9" t="s">
        <v>2542</v>
      </c>
      <c r="R227" s="9" t="s">
        <v>2542</v>
      </c>
      <c r="S227" s="9" t="s">
        <v>2542</v>
      </c>
      <c r="T227" s="9" t="s">
        <v>736</v>
      </c>
      <c r="U227" s="9" t="s">
        <v>736</v>
      </c>
      <c r="V227" s="9" t="s">
        <v>735</v>
      </c>
      <c r="W227" s="9">
        <v>1</v>
      </c>
      <c r="X227" s="9" t="s">
        <v>736</v>
      </c>
      <c r="Y227" s="9" t="s">
        <v>736</v>
      </c>
      <c r="AA227" s="9">
        <v>0</v>
      </c>
      <c r="AB227" s="9">
        <v>0</v>
      </c>
      <c r="AC227" s="9" t="s">
        <v>2396</v>
      </c>
      <c r="AD227" s="9" t="s">
        <v>114</v>
      </c>
      <c r="AE227" s="9" t="s">
        <v>961</v>
      </c>
      <c r="AF227" s="9" t="s">
        <v>3319</v>
      </c>
      <c r="AG227" s="9" t="s">
        <v>3319</v>
      </c>
      <c r="AH227" s="9" t="s">
        <v>3270</v>
      </c>
      <c r="AI227" s="9">
        <v>0</v>
      </c>
      <c r="AJ227" s="9" t="str">
        <f t="shared" si="10"/>
        <v>DISCSALES</v>
      </c>
      <c r="AK227" s="3" t="s">
        <v>4505</v>
      </c>
      <c r="AP227" s="9"/>
      <c r="AQ227" s="9" t="s">
        <v>4398</v>
      </c>
      <c r="AR227" t="s">
        <v>3319</v>
      </c>
      <c r="AS227" t="s">
        <v>3319</v>
      </c>
      <c r="AT227" t="s">
        <v>3319</v>
      </c>
      <c r="AW227" t="s">
        <v>4505</v>
      </c>
      <c r="AX227" s="9" t="s">
        <v>736</v>
      </c>
      <c r="BB227" s="9" t="s">
        <v>736</v>
      </c>
    </row>
    <row r="228" spans="1:54" ht="15" customHeight="1" x14ac:dyDescent="0.25">
      <c r="A228" s="9" t="s">
        <v>3237</v>
      </c>
      <c r="B228" s="9" t="s">
        <v>3238</v>
      </c>
      <c r="C228" s="9" t="s">
        <v>3238</v>
      </c>
      <c r="D228" s="9" t="s">
        <v>3923</v>
      </c>
      <c r="E228" s="9">
        <v>0</v>
      </c>
      <c r="F228" s="9" t="s">
        <v>557</v>
      </c>
      <c r="G228" s="9">
        <v>0</v>
      </c>
      <c r="H228" s="9" t="s">
        <v>3204</v>
      </c>
      <c r="I228" s="9">
        <v>0</v>
      </c>
      <c r="J228" s="9" t="s">
        <v>3599</v>
      </c>
      <c r="K228" s="9" t="s">
        <v>3600</v>
      </c>
      <c r="L228" s="9" t="s">
        <v>3238</v>
      </c>
      <c r="M228" s="9" t="s">
        <v>3923</v>
      </c>
      <c r="N228" s="9">
        <v>0</v>
      </c>
      <c r="O228" s="9">
        <v>0</v>
      </c>
      <c r="P228" s="9" t="s">
        <v>2541</v>
      </c>
      <c r="Q228" s="9" t="s">
        <v>3073</v>
      </c>
      <c r="R228" s="9" t="s">
        <v>2396</v>
      </c>
      <c r="S228" s="9" t="s">
        <v>2396</v>
      </c>
      <c r="T228" s="9" t="s">
        <v>736</v>
      </c>
      <c r="U228" s="9" t="s">
        <v>736</v>
      </c>
      <c r="V228" s="9" t="s">
        <v>735</v>
      </c>
      <c r="W228" s="9">
        <v>1</v>
      </c>
      <c r="X228" s="9" t="s">
        <v>736</v>
      </c>
      <c r="Y228" s="9" t="s">
        <v>736</v>
      </c>
      <c r="AA228" s="9">
        <v>0</v>
      </c>
      <c r="AB228" s="9">
        <v>0</v>
      </c>
      <c r="AC228" s="9" t="s">
        <v>2396</v>
      </c>
      <c r="AD228" s="9" t="s">
        <v>114</v>
      </c>
      <c r="AE228" s="9" t="s">
        <v>961</v>
      </c>
      <c r="AF228" s="9" t="s">
        <v>3319</v>
      </c>
      <c r="AG228" s="9" t="s">
        <v>3319</v>
      </c>
      <c r="AH228" s="9" t="s">
        <v>3270</v>
      </c>
      <c r="AI228" s="9">
        <v>199</v>
      </c>
      <c r="AJ228" s="9" t="str">
        <f t="shared" si="10"/>
        <v>DISC-SA-INST</v>
      </c>
      <c r="AK228" s="3" t="s">
        <v>4505</v>
      </c>
      <c r="AP228" s="9"/>
      <c r="AQ228" s="9" t="s">
        <v>4398</v>
      </c>
      <c r="AR228" t="s">
        <v>3319</v>
      </c>
      <c r="AS228" t="s">
        <v>3319</v>
      </c>
      <c r="AT228" t="s">
        <v>3319</v>
      </c>
      <c r="AW228" t="s">
        <v>4505</v>
      </c>
      <c r="AX228" s="9" t="s">
        <v>736</v>
      </c>
      <c r="BB228" s="9" t="s">
        <v>736</v>
      </c>
    </row>
    <row r="229" spans="1:54" ht="15" customHeight="1" x14ac:dyDescent="0.25">
      <c r="A229" s="9" t="s">
        <v>2560</v>
      </c>
      <c r="B229" s="9" t="s">
        <v>1873</v>
      </c>
      <c r="C229" s="9" t="s">
        <v>2558</v>
      </c>
      <c r="D229" s="9" t="s">
        <v>3515</v>
      </c>
      <c r="E229" s="9">
        <v>0</v>
      </c>
      <c r="F229" s="9" t="s">
        <v>557</v>
      </c>
      <c r="G229" s="9">
        <v>0</v>
      </c>
      <c r="H229" s="9" t="s">
        <v>2561</v>
      </c>
      <c r="I229" s="9">
        <v>0</v>
      </c>
      <c r="J229" s="9" t="s">
        <v>3599</v>
      </c>
      <c r="K229" s="9" t="s">
        <v>2518</v>
      </c>
      <c r="L229" s="9" t="s">
        <v>3616</v>
      </c>
      <c r="M229" s="9" t="s">
        <v>3515</v>
      </c>
      <c r="N229" s="9">
        <v>0</v>
      </c>
      <c r="O229" s="9">
        <v>0</v>
      </c>
      <c r="P229" s="9" t="s">
        <v>2541</v>
      </c>
      <c r="Q229" s="9" t="s">
        <v>1874</v>
      </c>
      <c r="R229" s="9" t="s">
        <v>1874</v>
      </c>
      <c r="S229" s="9" t="s">
        <v>1874</v>
      </c>
      <c r="T229" s="9" t="s">
        <v>736</v>
      </c>
      <c r="U229" s="9" t="s">
        <v>736</v>
      </c>
      <c r="V229" s="9" t="s">
        <v>735</v>
      </c>
      <c r="W229" s="9">
        <v>1</v>
      </c>
      <c r="X229" s="9" t="s">
        <v>736</v>
      </c>
      <c r="Y229" s="9" t="s">
        <v>736</v>
      </c>
      <c r="AA229" s="9">
        <v>0</v>
      </c>
      <c r="AB229" s="9">
        <v>0</v>
      </c>
      <c r="AC229" s="9" t="s">
        <v>2396</v>
      </c>
      <c r="AD229" s="9" t="s">
        <v>114</v>
      </c>
      <c r="AE229" s="9" t="s">
        <v>961</v>
      </c>
      <c r="AF229" s="9" t="s">
        <v>3319</v>
      </c>
      <c r="AG229" s="9" t="s">
        <v>3319</v>
      </c>
      <c r="AH229" s="9" t="s">
        <v>3270</v>
      </c>
      <c r="AI229" s="9">
        <v>0</v>
      </c>
      <c r="AJ229" s="9" t="str">
        <f t="shared" si="10"/>
        <v>DISCRETN</v>
      </c>
      <c r="AK229" s="3" t="s">
        <v>4505</v>
      </c>
      <c r="AP229" s="9"/>
      <c r="AQ229" s="9" t="s">
        <v>4398</v>
      </c>
      <c r="AR229" t="s">
        <v>3319</v>
      </c>
      <c r="AS229" t="s">
        <v>3319</v>
      </c>
      <c r="AT229" t="s">
        <v>3319</v>
      </c>
      <c r="AW229" t="s">
        <v>4505</v>
      </c>
      <c r="AX229" s="9" t="s">
        <v>736</v>
      </c>
      <c r="BB229" s="9" t="s">
        <v>736</v>
      </c>
    </row>
    <row r="230" spans="1:54" ht="15" customHeight="1" x14ac:dyDescent="0.25">
      <c r="A230" s="9" t="s">
        <v>1869</v>
      </c>
      <c r="B230" s="9" t="s">
        <v>3483</v>
      </c>
      <c r="C230" s="9" t="s">
        <v>3483</v>
      </c>
      <c r="D230" s="9" t="s">
        <v>3484</v>
      </c>
      <c r="E230" s="9">
        <v>0</v>
      </c>
      <c r="F230" s="9" t="s">
        <v>557</v>
      </c>
      <c r="G230" s="9">
        <v>0</v>
      </c>
      <c r="H230" s="9">
        <v>0</v>
      </c>
      <c r="I230" s="9">
        <v>0</v>
      </c>
      <c r="J230" s="9" t="s">
        <v>3599</v>
      </c>
      <c r="K230" s="9" t="s">
        <v>2751</v>
      </c>
      <c r="L230" s="9" t="s">
        <v>3483</v>
      </c>
      <c r="M230" s="9" t="s">
        <v>3484</v>
      </c>
      <c r="N230" s="9" t="s">
        <v>3483</v>
      </c>
      <c r="O230" s="9" t="s">
        <v>3484</v>
      </c>
      <c r="P230" s="9" t="s">
        <v>2541</v>
      </c>
      <c r="Q230" s="9" t="s">
        <v>1871</v>
      </c>
      <c r="R230" s="9" t="s">
        <v>2396</v>
      </c>
      <c r="S230" s="9" t="s">
        <v>2396</v>
      </c>
      <c r="T230" s="9" t="s">
        <v>736</v>
      </c>
      <c r="U230" s="9" t="s">
        <v>736</v>
      </c>
      <c r="V230" s="9" t="s">
        <v>735</v>
      </c>
      <c r="W230" s="9">
        <v>1</v>
      </c>
      <c r="X230" s="9" t="s">
        <v>736</v>
      </c>
      <c r="Y230" s="9" t="s">
        <v>736</v>
      </c>
      <c r="AA230" s="9">
        <v>0</v>
      </c>
      <c r="AB230" s="9">
        <v>0</v>
      </c>
      <c r="AC230" s="9" t="s">
        <v>2396</v>
      </c>
      <c r="AD230" s="9" t="s">
        <v>114</v>
      </c>
      <c r="AE230" s="9" t="s">
        <v>961</v>
      </c>
      <c r="AF230" s="9" t="s">
        <v>3319</v>
      </c>
      <c r="AG230" s="9" t="s">
        <v>3319</v>
      </c>
      <c r="AH230" s="9" t="s">
        <v>3270</v>
      </c>
      <c r="AI230" s="9">
        <v>0</v>
      </c>
      <c r="AJ230" s="9" t="str">
        <f t="shared" si="10"/>
        <v>DISCINTERROR</v>
      </c>
      <c r="AK230" s="3" t="s">
        <v>4505</v>
      </c>
      <c r="AP230" s="9"/>
      <c r="AQ230" s="9" t="s">
        <v>4398</v>
      </c>
      <c r="AR230" t="s">
        <v>3319</v>
      </c>
      <c r="AS230" t="s">
        <v>3319</v>
      </c>
      <c r="AT230" t="s">
        <v>3319</v>
      </c>
      <c r="AW230" t="s">
        <v>4505</v>
      </c>
      <c r="AX230" s="9" t="s">
        <v>736</v>
      </c>
      <c r="BB230" s="9" t="s">
        <v>736</v>
      </c>
    </row>
    <row r="231" spans="1:54" ht="15" customHeight="1" x14ac:dyDescent="0.25">
      <c r="A231" s="9" t="s">
        <v>5439</v>
      </c>
      <c r="B231" s="9" t="s">
        <v>2220</v>
      </c>
      <c r="C231" s="9" t="s">
        <v>2220</v>
      </c>
      <c r="D231" s="9" t="s">
        <v>3455</v>
      </c>
      <c r="E231" s="9">
        <v>0</v>
      </c>
      <c r="F231" s="9" t="s">
        <v>557</v>
      </c>
      <c r="G231" s="9">
        <v>0</v>
      </c>
      <c r="H231" s="9" t="s">
        <v>2764</v>
      </c>
      <c r="I231" s="9">
        <v>0</v>
      </c>
      <c r="J231" s="9" t="s">
        <v>3599</v>
      </c>
      <c r="K231" s="9" t="s">
        <v>3600</v>
      </c>
      <c r="L231" s="9" t="s">
        <v>2220</v>
      </c>
      <c r="M231" s="9" t="s">
        <v>3455</v>
      </c>
      <c r="N231" s="9">
        <v>0</v>
      </c>
      <c r="O231" s="9">
        <v>0</v>
      </c>
      <c r="P231" s="9" t="s">
        <v>2541</v>
      </c>
      <c r="Q231" s="9" t="s">
        <v>1198</v>
      </c>
      <c r="R231" s="9" t="s">
        <v>2396</v>
      </c>
      <c r="S231" s="9" t="s">
        <v>2396</v>
      </c>
      <c r="T231" s="9" t="s">
        <v>736</v>
      </c>
      <c r="U231" s="9" t="s">
        <v>736</v>
      </c>
      <c r="V231" s="9" t="s">
        <v>735</v>
      </c>
      <c r="W231" s="9">
        <v>1</v>
      </c>
      <c r="X231" s="9" t="s">
        <v>736</v>
      </c>
      <c r="Y231" s="9" t="s">
        <v>736</v>
      </c>
      <c r="AA231" s="9">
        <v>0</v>
      </c>
      <c r="AB231" s="9">
        <v>0</v>
      </c>
      <c r="AC231" s="9" t="s">
        <v>2396</v>
      </c>
      <c r="AD231" s="9" t="s">
        <v>114</v>
      </c>
      <c r="AE231" s="9" t="s">
        <v>961</v>
      </c>
      <c r="AF231" s="9" t="s">
        <v>3319</v>
      </c>
      <c r="AG231" s="9" t="s">
        <v>3319</v>
      </c>
      <c r="AH231" s="9" t="s">
        <v>3270</v>
      </c>
      <c r="AI231" s="9">
        <v>0</v>
      </c>
      <c r="AJ231" s="9" t="str">
        <f t="shared" si="10"/>
        <v>DISCHO2</v>
      </c>
      <c r="AK231" s="3" t="s">
        <v>4505</v>
      </c>
      <c r="AP231" s="9"/>
      <c r="AQ231" s="9" t="s">
        <v>4398</v>
      </c>
      <c r="AR231" t="s">
        <v>3319</v>
      </c>
      <c r="AS231" t="s">
        <v>3319</v>
      </c>
      <c r="AT231" t="s">
        <v>3319</v>
      </c>
      <c r="AW231" t="s">
        <v>4505</v>
      </c>
      <c r="AX231" s="9" t="s">
        <v>736</v>
      </c>
      <c r="BB231" s="9" t="s">
        <v>736</v>
      </c>
    </row>
    <row r="232" spans="1:54" ht="15" customHeight="1" x14ac:dyDescent="0.25">
      <c r="A232" s="9" t="s">
        <v>2551</v>
      </c>
      <c r="B232" s="9" t="s">
        <v>2549</v>
      </c>
      <c r="C232" s="9" t="s">
        <v>2550</v>
      </c>
      <c r="D232" s="9" t="s">
        <v>3903</v>
      </c>
      <c r="E232" s="9">
        <v>0</v>
      </c>
      <c r="F232" s="9" t="s">
        <v>557</v>
      </c>
      <c r="G232" s="9">
        <v>0</v>
      </c>
      <c r="H232" s="9" t="s">
        <v>2552</v>
      </c>
      <c r="I232" s="9">
        <v>0</v>
      </c>
      <c r="J232" s="9" t="s">
        <v>3599</v>
      </c>
      <c r="K232" s="9" t="s">
        <v>2518</v>
      </c>
      <c r="L232" s="9" t="s">
        <v>2553</v>
      </c>
      <c r="M232" s="9" t="s">
        <v>3903</v>
      </c>
      <c r="N232" s="9">
        <v>0</v>
      </c>
      <c r="O232" s="9">
        <v>0</v>
      </c>
      <c r="P232" s="9" t="s">
        <v>2541</v>
      </c>
      <c r="Q232" s="9" t="s">
        <v>1868</v>
      </c>
      <c r="R232" s="9" t="s">
        <v>1868</v>
      </c>
      <c r="S232" s="9" t="s">
        <v>1868</v>
      </c>
      <c r="T232" s="9" t="s">
        <v>736</v>
      </c>
      <c r="U232" s="9" t="s">
        <v>736</v>
      </c>
      <c r="V232" s="9" t="s">
        <v>735</v>
      </c>
      <c r="W232" s="9">
        <v>1</v>
      </c>
      <c r="X232" s="9" t="s">
        <v>736</v>
      </c>
      <c r="Y232" s="9" t="s">
        <v>736</v>
      </c>
      <c r="AA232" s="9">
        <v>0</v>
      </c>
      <c r="AB232" s="9">
        <v>0</v>
      </c>
      <c r="AC232" s="9" t="s">
        <v>2396</v>
      </c>
      <c r="AD232" s="9" t="s">
        <v>114</v>
      </c>
      <c r="AE232" s="9" t="s">
        <v>961</v>
      </c>
      <c r="AF232" s="9" t="s">
        <v>3319</v>
      </c>
      <c r="AG232" s="9" t="s">
        <v>3319</v>
      </c>
      <c r="AH232" s="9" t="s">
        <v>3270</v>
      </c>
      <c r="AI232" s="9">
        <v>0</v>
      </c>
      <c r="AJ232" s="9" t="str">
        <f t="shared" si="10"/>
        <v>DISCHO</v>
      </c>
      <c r="AK232" s="3" t="s">
        <v>4505</v>
      </c>
      <c r="AP232" s="9"/>
      <c r="AQ232" s="9" t="s">
        <v>4398</v>
      </c>
      <c r="AR232" t="s">
        <v>3319</v>
      </c>
      <c r="AS232" t="s">
        <v>3319</v>
      </c>
      <c r="AT232" t="s">
        <v>3319</v>
      </c>
      <c r="AW232" t="s">
        <v>4505</v>
      </c>
      <c r="AX232" s="9" t="s">
        <v>736</v>
      </c>
      <c r="BB232" s="9" t="s">
        <v>736</v>
      </c>
    </row>
    <row r="233" spans="1:54" ht="15" customHeight="1" x14ac:dyDescent="0.25">
      <c r="A233" s="9" t="s">
        <v>2750</v>
      </c>
      <c r="B233" s="9" t="s">
        <v>2747</v>
      </c>
      <c r="C233" s="9" t="s">
        <v>2748</v>
      </c>
      <c r="D233" s="9" t="s">
        <v>3531</v>
      </c>
      <c r="E233" s="9">
        <v>0</v>
      </c>
      <c r="F233" s="9" t="s">
        <v>557</v>
      </c>
      <c r="G233" s="9">
        <v>0</v>
      </c>
      <c r="H233" s="9" t="s">
        <v>2709</v>
      </c>
      <c r="I233" s="9">
        <v>0</v>
      </c>
      <c r="J233" s="9" t="s">
        <v>3599</v>
      </c>
      <c r="K233" s="9" t="s">
        <v>2751</v>
      </c>
      <c r="L233" s="9" t="s">
        <v>2752</v>
      </c>
      <c r="M233" s="9" t="s">
        <v>3531</v>
      </c>
      <c r="N233" s="9">
        <v>0</v>
      </c>
      <c r="O233" s="9">
        <v>0</v>
      </c>
      <c r="P233" s="9" t="s">
        <v>2541</v>
      </c>
      <c r="Q233" s="9" t="s">
        <v>2218</v>
      </c>
      <c r="R233" s="9" t="s">
        <v>2396</v>
      </c>
      <c r="S233" s="9" t="s">
        <v>2396</v>
      </c>
      <c r="T233" s="9" t="s">
        <v>736</v>
      </c>
      <c r="U233" s="9" t="s">
        <v>736</v>
      </c>
      <c r="V233" s="9" t="s">
        <v>735</v>
      </c>
      <c r="W233" s="9">
        <v>1</v>
      </c>
      <c r="X233" s="9" t="s">
        <v>736</v>
      </c>
      <c r="Y233" s="9" t="s">
        <v>736</v>
      </c>
      <c r="AA233" s="9">
        <v>0</v>
      </c>
      <c r="AB233" s="9">
        <v>0</v>
      </c>
      <c r="AC233" s="9" t="s">
        <v>2396</v>
      </c>
      <c r="AD233" s="9" t="s">
        <v>114</v>
      </c>
      <c r="AE233" s="9" t="s">
        <v>961</v>
      </c>
      <c r="AF233" s="9" t="s">
        <v>3319</v>
      </c>
      <c r="AG233" s="9" t="s">
        <v>3319</v>
      </c>
      <c r="AH233" s="9" t="s">
        <v>3270</v>
      </c>
      <c r="AI233" s="9">
        <v>50</v>
      </c>
      <c r="AJ233" s="9" t="str">
        <f t="shared" si="10"/>
        <v>DISCDPKSR</v>
      </c>
      <c r="AK233" s="3" t="s">
        <v>4505</v>
      </c>
      <c r="AP233" s="9"/>
      <c r="AQ233" s="9" t="s">
        <v>4398</v>
      </c>
      <c r="AR233" t="s">
        <v>3319</v>
      </c>
      <c r="AS233" t="s">
        <v>3319</v>
      </c>
      <c r="AT233" t="s">
        <v>3319</v>
      </c>
      <c r="AW233" t="s">
        <v>4505</v>
      </c>
      <c r="AX233" s="9" t="s">
        <v>736</v>
      </c>
      <c r="BB233" s="9" t="s">
        <v>736</v>
      </c>
    </row>
    <row r="234" spans="1:54" ht="15" customHeight="1" x14ac:dyDescent="0.25">
      <c r="A234" s="9" t="s">
        <v>3235</v>
      </c>
      <c r="B234" s="9" t="s">
        <v>3236</v>
      </c>
      <c r="C234" s="9" t="s">
        <v>3236</v>
      </c>
      <c r="D234" s="9" t="s">
        <v>3922</v>
      </c>
      <c r="E234" s="9">
        <v>0</v>
      </c>
      <c r="F234" s="9" t="s">
        <v>557</v>
      </c>
      <c r="G234" s="9">
        <v>0</v>
      </c>
      <c r="H234" s="9" t="s">
        <v>3204</v>
      </c>
      <c r="I234" s="9">
        <v>0</v>
      </c>
      <c r="J234" s="9" t="s">
        <v>3599</v>
      </c>
      <c r="K234" s="9" t="s">
        <v>3600</v>
      </c>
      <c r="L234" s="9" t="s">
        <v>3236</v>
      </c>
      <c r="M234" s="9" t="s">
        <v>3922</v>
      </c>
      <c r="N234" s="9">
        <v>0</v>
      </c>
      <c r="O234" s="9">
        <v>0</v>
      </c>
      <c r="P234" s="9" t="s">
        <v>2541</v>
      </c>
      <c r="Q234" s="9" t="s">
        <v>3073</v>
      </c>
      <c r="R234" s="9" t="s">
        <v>2396</v>
      </c>
      <c r="S234" s="9" t="s">
        <v>2396</v>
      </c>
      <c r="T234" s="9" t="s">
        <v>736</v>
      </c>
      <c r="U234" s="9" t="s">
        <v>736</v>
      </c>
      <c r="V234" s="9" t="s">
        <v>735</v>
      </c>
      <c r="W234" s="9">
        <v>1</v>
      </c>
      <c r="X234" s="9" t="s">
        <v>736</v>
      </c>
      <c r="Y234" s="9" t="s">
        <v>736</v>
      </c>
      <c r="AA234" s="9">
        <v>0</v>
      </c>
      <c r="AB234" s="9">
        <v>0</v>
      </c>
      <c r="AC234" s="9" t="s">
        <v>2396</v>
      </c>
      <c r="AD234" s="9" t="s">
        <v>114</v>
      </c>
      <c r="AE234" s="9" t="s">
        <v>961</v>
      </c>
      <c r="AF234" s="9" t="s">
        <v>3319</v>
      </c>
      <c r="AG234" s="9" t="s">
        <v>3319</v>
      </c>
      <c r="AH234" s="9" t="s">
        <v>3270</v>
      </c>
      <c r="AI234" s="9">
        <v>199</v>
      </c>
      <c r="AJ234" s="9" t="str">
        <f t="shared" si="10"/>
        <v>DISC-CR-INST</v>
      </c>
      <c r="AK234" s="3" t="s">
        <v>4505</v>
      </c>
      <c r="AP234" s="9"/>
      <c r="AQ234" s="9" t="s">
        <v>4398</v>
      </c>
      <c r="AR234" t="s">
        <v>3319</v>
      </c>
      <c r="AS234" t="s">
        <v>3319</v>
      </c>
      <c r="AT234" t="s">
        <v>3319</v>
      </c>
      <c r="AW234" t="s">
        <v>4505</v>
      </c>
      <c r="AX234" s="9" t="s">
        <v>736</v>
      </c>
      <c r="BB234" s="9" t="s">
        <v>736</v>
      </c>
    </row>
    <row r="235" spans="1:54" ht="15" customHeight="1" x14ac:dyDescent="0.25">
      <c r="A235" s="9" t="s">
        <v>2642</v>
      </c>
      <c r="B235" s="9" t="s">
        <v>2639</v>
      </c>
      <c r="C235" s="9" t="s">
        <v>2640</v>
      </c>
      <c r="D235" s="9" t="s">
        <v>3496</v>
      </c>
      <c r="E235" s="9">
        <v>0</v>
      </c>
      <c r="F235" s="9" t="s">
        <v>557</v>
      </c>
      <c r="G235" s="9">
        <v>0</v>
      </c>
      <c r="H235" s="9" t="s">
        <v>2643</v>
      </c>
      <c r="I235" s="9">
        <v>0</v>
      </c>
      <c r="J235" s="9" t="s">
        <v>3599</v>
      </c>
      <c r="K235" s="9" t="s">
        <v>2518</v>
      </c>
      <c r="L235" s="9" t="s">
        <v>2644</v>
      </c>
      <c r="M235" s="9" t="s">
        <v>3496</v>
      </c>
      <c r="N235" s="9">
        <v>0</v>
      </c>
      <c r="O235" s="9">
        <v>0</v>
      </c>
      <c r="P235" s="9" t="s">
        <v>2541</v>
      </c>
      <c r="Q235" s="9" t="s">
        <v>1229</v>
      </c>
      <c r="R235" s="9" t="s">
        <v>1229</v>
      </c>
      <c r="S235" s="9" t="s">
        <v>1229</v>
      </c>
      <c r="T235" s="9" t="s">
        <v>736</v>
      </c>
      <c r="U235" s="9" t="s">
        <v>736</v>
      </c>
      <c r="V235" s="9" t="s">
        <v>735</v>
      </c>
      <c r="W235" s="9">
        <v>1</v>
      </c>
      <c r="X235" s="9" t="s">
        <v>736</v>
      </c>
      <c r="Y235" s="9" t="s">
        <v>736</v>
      </c>
      <c r="AA235" s="9">
        <v>0</v>
      </c>
      <c r="AB235" s="9">
        <v>0</v>
      </c>
      <c r="AC235" s="9" t="s">
        <v>2396</v>
      </c>
      <c r="AD235" s="9" t="s">
        <v>114</v>
      </c>
      <c r="AE235" s="9" t="s">
        <v>961</v>
      </c>
      <c r="AF235" s="9" t="s">
        <v>3319</v>
      </c>
      <c r="AG235" s="9" t="s">
        <v>3319</v>
      </c>
      <c r="AH235" s="9" t="s">
        <v>3270</v>
      </c>
      <c r="AI235" s="9">
        <v>0</v>
      </c>
      <c r="AJ235" s="9" t="str">
        <f t="shared" si="10"/>
        <v>DISCCOLL</v>
      </c>
      <c r="AK235" s="3" t="s">
        <v>4505</v>
      </c>
      <c r="AP235" s="9"/>
      <c r="AQ235" s="9" t="s">
        <v>4398</v>
      </c>
      <c r="AR235" t="s">
        <v>3319</v>
      </c>
      <c r="AS235" t="s">
        <v>3319</v>
      </c>
      <c r="AT235" t="s">
        <v>3319</v>
      </c>
      <c r="AW235" t="s">
        <v>4505</v>
      </c>
      <c r="AX235" s="9" t="s">
        <v>736</v>
      </c>
      <c r="BB235" s="9" t="s">
        <v>736</v>
      </c>
    </row>
    <row r="236" spans="1:54" ht="15" customHeight="1" x14ac:dyDescent="0.25">
      <c r="A236" s="9" t="s">
        <v>3233</v>
      </c>
      <c r="B236" s="9" t="s">
        <v>3234</v>
      </c>
      <c r="C236" s="9" t="s">
        <v>3234</v>
      </c>
      <c r="D236" s="9" t="s">
        <v>3921</v>
      </c>
      <c r="E236" s="9">
        <v>0</v>
      </c>
      <c r="F236" s="9" t="s">
        <v>557</v>
      </c>
      <c r="G236" s="9">
        <v>0</v>
      </c>
      <c r="H236" s="9" t="s">
        <v>3204</v>
      </c>
      <c r="I236" s="9">
        <v>0</v>
      </c>
      <c r="J236" s="9" t="s">
        <v>3599</v>
      </c>
      <c r="K236" s="9" t="s">
        <v>3600</v>
      </c>
      <c r="L236" s="9" t="s">
        <v>3234</v>
      </c>
      <c r="M236" s="9" t="s">
        <v>3921</v>
      </c>
      <c r="N236" s="9">
        <v>0</v>
      </c>
      <c r="O236" s="9">
        <v>0</v>
      </c>
      <c r="P236" s="9" t="s">
        <v>2541</v>
      </c>
      <c r="Q236" s="9" t="s">
        <v>3073</v>
      </c>
      <c r="R236" s="9" t="s">
        <v>2396</v>
      </c>
      <c r="S236" s="9" t="s">
        <v>2396</v>
      </c>
      <c r="T236" s="9" t="s">
        <v>736</v>
      </c>
      <c r="U236" s="9" t="s">
        <v>736</v>
      </c>
      <c r="V236" s="9" t="s">
        <v>735</v>
      </c>
      <c r="W236" s="9">
        <v>1</v>
      </c>
      <c r="X236" s="9" t="s">
        <v>736</v>
      </c>
      <c r="Y236" s="9" t="s">
        <v>736</v>
      </c>
      <c r="AA236" s="9">
        <v>0</v>
      </c>
      <c r="AB236" s="9">
        <v>0</v>
      </c>
      <c r="AC236" s="9" t="s">
        <v>2396</v>
      </c>
      <c r="AD236" s="9" t="s">
        <v>114</v>
      </c>
      <c r="AE236" s="9" t="s">
        <v>961</v>
      </c>
      <c r="AF236" s="9" t="s">
        <v>3319</v>
      </c>
      <c r="AG236" s="9" t="s">
        <v>3319</v>
      </c>
      <c r="AH236" s="9" t="s">
        <v>3270</v>
      </c>
      <c r="AI236" s="9">
        <v>199</v>
      </c>
      <c r="AJ236" s="9" t="str">
        <f t="shared" si="10"/>
        <v>DISC-CC-INST</v>
      </c>
      <c r="AK236" s="3" t="s">
        <v>4505</v>
      </c>
      <c r="AP236" s="9"/>
      <c r="AQ236" s="9" t="s">
        <v>4398</v>
      </c>
      <c r="AR236" t="s">
        <v>3319</v>
      </c>
      <c r="AS236" t="s">
        <v>3319</v>
      </c>
      <c r="AT236" t="s">
        <v>3319</v>
      </c>
      <c r="AW236" t="s">
        <v>4505</v>
      </c>
      <c r="AX236" s="9" t="s">
        <v>736</v>
      </c>
      <c r="BB236" s="9" t="s">
        <v>736</v>
      </c>
    </row>
    <row r="237" spans="1:54" ht="15" customHeight="1" x14ac:dyDescent="0.25">
      <c r="A237" s="9" t="s">
        <v>2637</v>
      </c>
      <c r="B237" s="9" t="s">
        <v>2634</v>
      </c>
      <c r="C237" s="9" t="s">
        <v>2635</v>
      </c>
      <c r="D237" s="9" t="s">
        <v>3495</v>
      </c>
      <c r="E237" s="9">
        <v>0</v>
      </c>
      <c r="F237" s="9" t="s">
        <v>557</v>
      </c>
      <c r="G237" s="9">
        <v>0</v>
      </c>
      <c r="H237" s="9" t="s">
        <v>2633</v>
      </c>
      <c r="I237" s="9">
        <v>0</v>
      </c>
      <c r="J237" s="9" t="s">
        <v>3599</v>
      </c>
      <c r="K237" s="9" t="s">
        <v>2518</v>
      </c>
      <c r="L237" s="9" t="s">
        <v>2638</v>
      </c>
      <c r="M237" s="9" t="s">
        <v>3495</v>
      </c>
      <c r="N237" s="9">
        <v>0</v>
      </c>
      <c r="O237" s="9">
        <v>0</v>
      </c>
      <c r="P237" s="9" t="s">
        <v>2541</v>
      </c>
      <c r="Q237" s="9" t="s">
        <v>2212</v>
      </c>
      <c r="R237" s="9" t="s">
        <v>2212</v>
      </c>
      <c r="S237" s="9" t="s">
        <v>2212</v>
      </c>
      <c r="T237" s="9" t="s">
        <v>736</v>
      </c>
      <c r="U237" s="9" t="s">
        <v>736</v>
      </c>
      <c r="V237" s="9" t="s">
        <v>735</v>
      </c>
      <c r="W237" s="9">
        <v>1</v>
      </c>
      <c r="X237" s="9" t="s">
        <v>736</v>
      </c>
      <c r="Y237" s="9" t="s">
        <v>736</v>
      </c>
      <c r="AA237" s="9">
        <v>0</v>
      </c>
      <c r="AB237" s="9">
        <v>0</v>
      </c>
      <c r="AC237" s="9" t="s">
        <v>2396</v>
      </c>
      <c r="AD237" s="9" t="s">
        <v>114</v>
      </c>
      <c r="AE237" s="9" t="s">
        <v>961</v>
      </c>
      <c r="AF237" s="9" t="s">
        <v>3319</v>
      </c>
      <c r="AG237" s="9" t="s">
        <v>3319</v>
      </c>
      <c r="AH237" s="9" t="s">
        <v>3403</v>
      </c>
      <c r="AI237" s="9">
        <v>0</v>
      </c>
      <c r="AJ237" s="9" t="str">
        <f t="shared" si="10"/>
        <v>DISCCARE</v>
      </c>
      <c r="AK237" s="3" t="s">
        <v>4505</v>
      </c>
      <c r="AP237" s="9"/>
      <c r="AQ237" s="9" t="s">
        <v>4398</v>
      </c>
      <c r="AR237" t="s">
        <v>3319</v>
      </c>
      <c r="AS237" t="s">
        <v>3319</v>
      </c>
      <c r="AT237" t="s">
        <v>3319</v>
      </c>
      <c r="AW237" t="s">
        <v>4505</v>
      </c>
      <c r="AX237" s="9" t="s">
        <v>736</v>
      </c>
      <c r="BB237" s="9" t="s">
        <v>736</v>
      </c>
    </row>
    <row r="238" spans="1:54" ht="15" customHeight="1" x14ac:dyDescent="0.25">
      <c r="A238" s="9" t="s">
        <v>3231</v>
      </c>
      <c r="B238" s="9" t="s">
        <v>3232</v>
      </c>
      <c r="C238" s="9" t="s">
        <v>3232</v>
      </c>
      <c r="D238" s="9" t="s">
        <v>3920</v>
      </c>
      <c r="E238" s="9">
        <v>0</v>
      </c>
      <c r="F238" s="9" t="s">
        <v>557</v>
      </c>
      <c r="G238" s="9">
        <v>0</v>
      </c>
      <c r="H238" s="9" t="s">
        <v>3204</v>
      </c>
      <c r="I238" s="9">
        <v>0</v>
      </c>
      <c r="J238" s="9" t="s">
        <v>3599</v>
      </c>
      <c r="K238" s="9" t="s">
        <v>3600</v>
      </c>
      <c r="L238" s="9" t="s">
        <v>3232</v>
      </c>
      <c r="M238" s="9" t="s">
        <v>3920</v>
      </c>
      <c r="N238" s="9">
        <v>0</v>
      </c>
      <c r="O238" s="9">
        <v>0</v>
      </c>
      <c r="P238" s="9" t="s">
        <v>2541</v>
      </c>
      <c r="Q238" s="9" t="s">
        <v>3073</v>
      </c>
      <c r="R238" s="9" t="s">
        <v>2396</v>
      </c>
      <c r="S238" s="9" t="s">
        <v>2396</v>
      </c>
      <c r="T238" s="9" t="s">
        <v>736</v>
      </c>
      <c r="U238" s="9" t="s">
        <v>736</v>
      </c>
      <c r="V238" s="9" t="s">
        <v>735</v>
      </c>
      <c r="W238" s="9">
        <v>1</v>
      </c>
      <c r="X238" s="9" t="s">
        <v>736</v>
      </c>
      <c r="Y238" s="9" t="s">
        <v>736</v>
      </c>
      <c r="AA238" s="9">
        <v>0</v>
      </c>
      <c r="AB238" s="9">
        <v>0</v>
      </c>
      <c r="AC238" s="9" t="s">
        <v>2396</v>
      </c>
      <c r="AD238" s="9" t="s">
        <v>114</v>
      </c>
      <c r="AE238" s="9" t="s">
        <v>961</v>
      </c>
      <c r="AF238" s="9" t="s">
        <v>3319</v>
      </c>
      <c r="AG238" s="9" t="s">
        <v>3319</v>
      </c>
      <c r="AH238" s="9" t="s">
        <v>3270</v>
      </c>
      <c r="AI238" s="9">
        <v>199</v>
      </c>
      <c r="AJ238" s="9" t="str">
        <f t="shared" si="10"/>
        <v>DISC-AR-INST</v>
      </c>
      <c r="AK238" s="3" t="s">
        <v>4505</v>
      </c>
      <c r="AP238" s="9"/>
      <c r="AQ238" s="9" t="s">
        <v>4398</v>
      </c>
      <c r="AR238" t="s">
        <v>3319</v>
      </c>
      <c r="AS238" t="s">
        <v>3319</v>
      </c>
      <c r="AT238" t="s">
        <v>3319</v>
      </c>
      <c r="AW238" t="s">
        <v>4505</v>
      </c>
      <c r="AX238" s="9" t="s">
        <v>736</v>
      </c>
      <c r="BB238" s="9" t="s">
        <v>736</v>
      </c>
    </row>
    <row r="239" spans="1:54" ht="15" customHeight="1" x14ac:dyDescent="0.25">
      <c r="A239" s="9" t="s">
        <v>1222</v>
      </c>
      <c r="B239" s="9" t="s">
        <v>2630</v>
      </c>
      <c r="C239" s="9" t="s">
        <v>2631</v>
      </c>
      <c r="D239" s="9" t="s">
        <v>3494</v>
      </c>
      <c r="E239" s="9">
        <v>0</v>
      </c>
      <c r="F239" s="9" t="s">
        <v>557</v>
      </c>
      <c r="G239" s="9">
        <v>0</v>
      </c>
      <c r="H239" s="9" t="s">
        <v>2633</v>
      </c>
      <c r="I239" s="9">
        <v>0</v>
      </c>
      <c r="J239" s="9" t="s">
        <v>3599</v>
      </c>
      <c r="K239" s="9" t="s">
        <v>2518</v>
      </c>
      <c r="L239" s="9" t="s">
        <v>2631</v>
      </c>
      <c r="M239" s="9" t="s">
        <v>3494</v>
      </c>
      <c r="N239" s="9" t="s">
        <v>2631</v>
      </c>
      <c r="O239" s="9" t="s">
        <v>3494</v>
      </c>
      <c r="P239" s="9" t="s">
        <v>2541</v>
      </c>
      <c r="Q239" s="9" t="s">
        <v>1221</v>
      </c>
      <c r="R239" s="9" t="s">
        <v>1221</v>
      </c>
      <c r="S239" s="9" t="s">
        <v>1221</v>
      </c>
      <c r="T239" s="9" t="s">
        <v>736</v>
      </c>
      <c r="U239" s="9" t="s">
        <v>736</v>
      </c>
      <c r="V239" s="9" t="s">
        <v>735</v>
      </c>
      <c r="W239" s="9">
        <v>1</v>
      </c>
      <c r="X239" s="9" t="s">
        <v>736</v>
      </c>
      <c r="Y239" s="9" t="s">
        <v>736</v>
      </c>
      <c r="AA239" s="9">
        <v>0</v>
      </c>
      <c r="AB239" s="9">
        <v>0</v>
      </c>
      <c r="AC239" s="9" t="s">
        <v>2396</v>
      </c>
      <c r="AD239" s="9" t="s">
        <v>114</v>
      </c>
      <c r="AE239" s="9" t="s">
        <v>961</v>
      </c>
      <c r="AF239" s="9" t="s">
        <v>3319</v>
      </c>
      <c r="AG239" s="9" t="s">
        <v>3319</v>
      </c>
      <c r="AH239" s="9" t="s">
        <v>3270</v>
      </c>
      <c r="AI239" s="9">
        <v>0</v>
      </c>
      <c r="AJ239" s="9" t="str">
        <f t="shared" si="10"/>
        <v>DISC_RETN_CC</v>
      </c>
      <c r="AK239" s="3" t="s">
        <v>4505</v>
      </c>
      <c r="AP239" s="9"/>
      <c r="AQ239" s="9" t="s">
        <v>4398</v>
      </c>
      <c r="AR239" t="s">
        <v>3319</v>
      </c>
      <c r="AS239" t="s">
        <v>3319</v>
      </c>
      <c r="AT239" t="s">
        <v>3319</v>
      </c>
      <c r="AW239" t="s">
        <v>4505</v>
      </c>
      <c r="AX239" s="9" t="s">
        <v>736</v>
      </c>
      <c r="BB239" s="9" t="s">
        <v>736</v>
      </c>
    </row>
    <row r="240" spans="1:54" ht="15" customHeight="1" x14ac:dyDescent="0.25">
      <c r="A240" s="9" t="s">
        <v>1219</v>
      </c>
      <c r="B240" s="9" t="s">
        <v>2626</v>
      </c>
      <c r="C240" s="9" t="s">
        <v>2627</v>
      </c>
      <c r="D240" s="9" t="s">
        <v>3493</v>
      </c>
      <c r="E240" s="9">
        <v>0</v>
      </c>
      <c r="F240" s="9" t="s">
        <v>557</v>
      </c>
      <c r="G240" s="9">
        <v>0</v>
      </c>
      <c r="H240" s="9" t="s">
        <v>2561</v>
      </c>
      <c r="I240" s="9">
        <v>0</v>
      </c>
      <c r="J240" s="9" t="s">
        <v>3599</v>
      </c>
      <c r="K240" s="9" t="s">
        <v>2518</v>
      </c>
      <c r="L240" s="9" t="s">
        <v>2627</v>
      </c>
      <c r="M240" s="9" t="s">
        <v>3493</v>
      </c>
      <c r="N240" s="9" t="s">
        <v>2627</v>
      </c>
      <c r="O240" s="9" t="s">
        <v>3493</v>
      </c>
      <c r="P240" s="9" t="s">
        <v>2541</v>
      </c>
      <c r="Q240" s="9" t="s">
        <v>1221</v>
      </c>
      <c r="R240" s="9" t="s">
        <v>1221</v>
      </c>
      <c r="S240" s="9" t="s">
        <v>1221</v>
      </c>
      <c r="T240" s="9" t="s">
        <v>736</v>
      </c>
      <c r="U240" s="9" t="s">
        <v>736</v>
      </c>
      <c r="V240" s="9" t="s">
        <v>735</v>
      </c>
      <c r="W240" s="9">
        <v>1</v>
      </c>
      <c r="X240" s="9" t="s">
        <v>736</v>
      </c>
      <c r="Y240" s="9" t="s">
        <v>736</v>
      </c>
      <c r="AA240" s="9">
        <v>0</v>
      </c>
      <c r="AB240" s="9">
        <v>0</v>
      </c>
      <c r="AC240" s="9" t="s">
        <v>2396</v>
      </c>
      <c r="AD240" s="9" t="s">
        <v>114</v>
      </c>
      <c r="AE240" s="9" t="s">
        <v>961</v>
      </c>
      <c r="AF240" s="9" t="s">
        <v>3319</v>
      </c>
      <c r="AG240" s="9" t="s">
        <v>3319</v>
      </c>
      <c r="AH240" s="9" t="s">
        <v>3270</v>
      </c>
      <c r="AI240" s="9">
        <v>0</v>
      </c>
      <c r="AJ240" s="9" t="str">
        <f t="shared" si="10"/>
        <v>DISC_REIN_CR</v>
      </c>
      <c r="AK240" s="3" t="s">
        <v>4505</v>
      </c>
      <c r="AP240" s="9"/>
      <c r="AQ240" s="9" t="s">
        <v>4398</v>
      </c>
      <c r="AR240" t="s">
        <v>3319</v>
      </c>
      <c r="AS240" t="s">
        <v>3319</v>
      </c>
      <c r="AT240" t="s">
        <v>3319</v>
      </c>
      <c r="AW240" t="s">
        <v>4505</v>
      </c>
      <c r="AX240" s="9" t="s">
        <v>736</v>
      </c>
      <c r="BB240" s="9" t="s">
        <v>736</v>
      </c>
    </row>
    <row r="241" spans="1:54" ht="15" customHeight="1" x14ac:dyDescent="0.25">
      <c r="A241" s="9" t="s">
        <v>5242</v>
      </c>
      <c r="B241" s="9" t="s">
        <v>3227</v>
      </c>
      <c r="C241" s="9" t="s">
        <v>3227</v>
      </c>
      <c r="D241" s="9" t="s">
        <v>3448</v>
      </c>
      <c r="E241" s="9">
        <v>0</v>
      </c>
      <c r="F241" s="9" t="s">
        <v>557</v>
      </c>
      <c r="G241" s="9">
        <v>0</v>
      </c>
      <c r="H241" s="9" t="s">
        <v>3224</v>
      </c>
      <c r="I241" s="9">
        <v>0</v>
      </c>
      <c r="J241" s="9" t="s">
        <v>3599</v>
      </c>
      <c r="K241" s="9" t="s">
        <v>3600</v>
      </c>
      <c r="L241" s="9" t="s">
        <v>3227</v>
      </c>
      <c r="M241" s="9" t="s">
        <v>3448</v>
      </c>
      <c r="N241" s="9">
        <v>0</v>
      </c>
      <c r="O241" s="9">
        <v>0</v>
      </c>
      <c r="P241" s="9" t="s">
        <v>737</v>
      </c>
      <c r="Q241" s="9" t="s">
        <v>737</v>
      </c>
      <c r="R241" s="9" t="s">
        <v>2396</v>
      </c>
      <c r="S241" s="9" t="s">
        <v>2396</v>
      </c>
      <c r="T241" s="9" t="s">
        <v>736</v>
      </c>
      <c r="U241" s="9" t="s">
        <v>736</v>
      </c>
      <c r="V241" s="9" t="s">
        <v>735</v>
      </c>
      <c r="W241" s="9">
        <v>1</v>
      </c>
      <c r="X241" s="9" t="s">
        <v>736</v>
      </c>
      <c r="Y241" s="9" t="s">
        <v>736</v>
      </c>
      <c r="AA241" s="9">
        <v>0</v>
      </c>
      <c r="AB241" s="9">
        <v>0</v>
      </c>
      <c r="AC241" s="9" t="s">
        <v>2396</v>
      </c>
      <c r="AD241" s="9" t="s">
        <v>114</v>
      </c>
      <c r="AE241" s="77" t="s">
        <v>961</v>
      </c>
      <c r="AF241" s="77" t="s">
        <v>3319</v>
      </c>
      <c r="AG241" s="77" t="s">
        <v>3319</v>
      </c>
      <c r="AH241" s="77" t="s">
        <v>3403</v>
      </c>
      <c r="AI241" s="77">
        <v>25</v>
      </c>
      <c r="AJ241" s="9" t="str">
        <f t="shared" si="10"/>
        <v>DEALER_DISC</v>
      </c>
      <c r="AK241" s="3" t="s">
        <v>4505</v>
      </c>
      <c r="AL241" s="9" t="s">
        <v>736</v>
      </c>
      <c r="AP241" s="9"/>
      <c r="AQ241" s="9" t="s">
        <v>4398</v>
      </c>
      <c r="AR241" t="s">
        <v>3319</v>
      </c>
      <c r="AS241" t="s">
        <v>3319</v>
      </c>
      <c r="AT241" t="s">
        <v>3319</v>
      </c>
      <c r="AW241" t="s">
        <v>4505</v>
      </c>
      <c r="AX241" s="9" t="s">
        <v>736</v>
      </c>
      <c r="BB241" s="9" t="s">
        <v>735</v>
      </c>
    </row>
    <row r="242" spans="1:54" ht="15" customHeight="1" x14ac:dyDescent="0.25">
      <c r="A242" s="9" t="s">
        <v>579</v>
      </c>
      <c r="B242" s="9" t="s">
        <v>580</v>
      </c>
      <c r="C242" s="9" t="s">
        <v>580</v>
      </c>
      <c r="D242" s="9" t="s">
        <v>629</v>
      </c>
      <c r="E242" s="9">
        <v>165</v>
      </c>
      <c r="F242" s="9" t="s">
        <v>557</v>
      </c>
      <c r="G242" s="9">
        <v>6</v>
      </c>
      <c r="H242" s="9" t="s">
        <v>684</v>
      </c>
      <c r="I242" s="9" t="s">
        <v>684</v>
      </c>
      <c r="J242" s="9" t="s">
        <v>684</v>
      </c>
      <c r="K242" s="9" t="s">
        <v>684</v>
      </c>
      <c r="L242" s="9" t="s">
        <v>580</v>
      </c>
      <c r="M242" s="9" t="s">
        <v>629</v>
      </c>
      <c r="N242" s="9" t="s">
        <v>580</v>
      </c>
      <c r="O242" s="9" t="s">
        <v>629</v>
      </c>
      <c r="P242" s="9" t="s">
        <v>3384</v>
      </c>
      <c r="Q242" s="9" t="s">
        <v>855</v>
      </c>
      <c r="R242" s="9" t="s">
        <v>579</v>
      </c>
      <c r="S242" s="9"/>
      <c r="T242" s="9" t="s">
        <v>736</v>
      </c>
      <c r="U242" s="9" t="s">
        <v>735</v>
      </c>
      <c r="V242" s="9" t="s">
        <v>735</v>
      </c>
      <c r="W242" s="9">
        <v>20</v>
      </c>
      <c r="X242" s="9" t="s">
        <v>736</v>
      </c>
      <c r="Y242" s="9" t="s">
        <v>736</v>
      </c>
      <c r="Z242" s="9" t="s">
        <v>579</v>
      </c>
      <c r="AA242" s="9">
        <v>0</v>
      </c>
      <c r="AB242" s="9">
        <v>0</v>
      </c>
      <c r="AC242" s="9" t="s">
        <v>3327</v>
      </c>
      <c r="AD242" s="9" t="s">
        <v>114</v>
      </c>
      <c r="AE242" s="9" t="s">
        <v>870</v>
      </c>
      <c r="AF242" s="9" t="s">
        <v>3319</v>
      </c>
      <c r="AG242" s="9" t="s">
        <v>3319</v>
      </c>
      <c r="AH242" s="9"/>
      <c r="AI242" s="9"/>
      <c r="AK242" s="3" t="s">
        <v>694</v>
      </c>
      <c r="AP242" s="9"/>
      <c r="AQ242" s="9"/>
      <c r="AR242" t="s">
        <v>3319</v>
      </c>
      <c r="AS242" t="s">
        <v>3319</v>
      </c>
      <c r="AT242" t="s">
        <v>3319</v>
      </c>
      <c r="AW242" t="s">
        <v>4505</v>
      </c>
      <c r="BB242" s="9" t="s">
        <v>736</v>
      </c>
    </row>
    <row r="243" spans="1:54" ht="15" customHeight="1" x14ac:dyDescent="0.25">
      <c r="A243" s="9" t="s">
        <v>595</v>
      </c>
      <c r="B243" s="9" t="s">
        <v>596</v>
      </c>
      <c r="C243" s="9" t="s">
        <v>594</v>
      </c>
      <c r="D243" s="9" t="s">
        <v>620</v>
      </c>
      <c r="E243" s="9">
        <v>139</v>
      </c>
      <c r="F243" s="9" t="s">
        <v>557</v>
      </c>
      <c r="G243" s="9">
        <v>6</v>
      </c>
      <c r="H243" s="9" t="s">
        <v>684</v>
      </c>
      <c r="I243" s="9" t="s">
        <v>684</v>
      </c>
      <c r="J243" s="9" t="s">
        <v>684</v>
      </c>
      <c r="K243" s="9" t="s">
        <v>684</v>
      </c>
      <c r="L243" s="9" t="s">
        <v>594</v>
      </c>
      <c r="M243" s="9" t="s">
        <v>620</v>
      </c>
      <c r="N243" s="9" t="s">
        <v>594</v>
      </c>
      <c r="O243" s="9" t="s">
        <v>620</v>
      </c>
      <c r="P243" s="9" t="s">
        <v>3384</v>
      </c>
      <c r="Q243" s="9" t="s">
        <v>855</v>
      </c>
      <c r="R243" s="9" t="s">
        <v>593</v>
      </c>
      <c r="S243" s="9"/>
      <c r="T243" s="9" t="s">
        <v>736</v>
      </c>
      <c r="U243" s="9" t="s">
        <v>735</v>
      </c>
      <c r="V243" s="9" t="s">
        <v>735</v>
      </c>
      <c r="W243" s="9">
        <v>20</v>
      </c>
      <c r="X243" s="9" t="s">
        <v>736</v>
      </c>
      <c r="Y243" s="9" t="s">
        <v>736</v>
      </c>
      <c r="Z243" s="9" t="s">
        <v>595</v>
      </c>
      <c r="AA243" s="9">
        <v>0</v>
      </c>
      <c r="AB243" s="9">
        <v>0</v>
      </c>
      <c r="AC243" s="9" t="s">
        <v>3327</v>
      </c>
      <c r="AD243" s="9" t="s">
        <v>114</v>
      </c>
      <c r="AE243" s="9" t="s">
        <v>870</v>
      </c>
      <c r="AF243" s="9" t="s">
        <v>3319</v>
      </c>
      <c r="AG243" s="9" t="s">
        <v>3319</v>
      </c>
      <c r="AH243" s="9"/>
      <c r="AI243" s="9"/>
      <c r="AK243" s="3"/>
      <c r="AP243" s="9"/>
      <c r="AQ243" s="9"/>
      <c r="AR243" t="s">
        <v>3319</v>
      </c>
      <c r="AS243" t="s">
        <v>3319</v>
      </c>
      <c r="AT243" t="s">
        <v>3319</v>
      </c>
      <c r="AW243" t="s">
        <v>4505</v>
      </c>
      <c r="BB243" s="9" t="s">
        <v>736</v>
      </c>
    </row>
    <row r="244" spans="1:54" ht="15" customHeight="1" x14ac:dyDescent="0.25">
      <c r="A244" s="9" t="s">
        <v>593</v>
      </c>
      <c r="B244" s="9" t="s">
        <v>594</v>
      </c>
      <c r="C244" s="9" t="s">
        <v>594</v>
      </c>
      <c r="D244" s="9" t="s">
        <v>620</v>
      </c>
      <c r="E244" s="9">
        <v>139</v>
      </c>
      <c r="F244" s="9" t="s">
        <v>557</v>
      </c>
      <c r="G244" s="9">
        <v>6</v>
      </c>
      <c r="H244" s="9" t="s">
        <v>684</v>
      </c>
      <c r="I244" s="9" t="s">
        <v>684</v>
      </c>
      <c r="J244" s="9" t="s">
        <v>684</v>
      </c>
      <c r="K244" s="9" t="s">
        <v>684</v>
      </c>
      <c r="L244" s="9" t="s">
        <v>594</v>
      </c>
      <c r="M244" s="9" t="s">
        <v>620</v>
      </c>
      <c r="N244" s="9" t="s">
        <v>594</v>
      </c>
      <c r="O244" s="9" t="s">
        <v>620</v>
      </c>
      <c r="P244" s="9" t="s">
        <v>3384</v>
      </c>
      <c r="Q244" s="9" t="s">
        <v>855</v>
      </c>
      <c r="R244" s="9" t="s">
        <v>593</v>
      </c>
      <c r="S244" s="9"/>
      <c r="T244" s="9" t="s">
        <v>736</v>
      </c>
      <c r="U244" s="9" t="s">
        <v>735</v>
      </c>
      <c r="V244" s="9" t="s">
        <v>735</v>
      </c>
      <c r="W244" s="9">
        <v>20</v>
      </c>
      <c r="X244" s="9" t="s">
        <v>736</v>
      </c>
      <c r="Y244" s="9" t="s">
        <v>736</v>
      </c>
      <c r="Z244" s="9" t="s">
        <v>593</v>
      </c>
      <c r="AA244" s="9">
        <v>0</v>
      </c>
      <c r="AB244" s="9">
        <v>0</v>
      </c>
      <c r="AC244" s="9" t="s">
        <v>3327</v>
      </c>
      <c r="AD244" s="9" t="s">
        <v>114</v>
      </c>
      <c r="AE244" s="9" t="s">
        <v>870</v>
      </c>
      <c r="AF244" s="9" t="s">
        <v>3319</v>
      </c>
      <c r="AG244" s="9" t="s">
        <v>3319</v>
      </c>
      <c r="AH244" s="9"/>
      <c r="AI244" s="9"/>
      <c r="AK244" s="3" t="s">
        <v>694</v>
      </c>
      <c r="AP244" s="9"/>
      <c r="AQ244" s="9"/>
      <c r="AR244" t="s">
        <v>3319</v>
      </c>
      <c r="AS244" t="s">
        <v>3329</v>
      </c>
      <c r="AT244" t="s">
        <v>3319</v>
      </c>
      <c r="AW244" t="s">
        <v>5212</v>
      </c>
      <c r="BB244" s="9" t="s">
        <v>736</v>
      </c>
    </row>
    <row r="245" spans="1:54" ht="15" customHeight="1" x14ac:dyDescent="0.25">
      <c r="A245" s="9" t="s">
        <v>591</v>
      </c>
      <c r="B245" s="9" t="s">
        <v>592</v>
      </c>
      <c r="C245" s="9" t="s">
        <v>590</v>
      </c>
      <c r="D245" s="9" t="s">
        <v>619</v>
      </c>
      <c r="E245" s="9">
        <v>139</v>
      </c>
      <c r="F245" s="9" t="s">
        <v>557</v>
      </c>
      <c r="G245" s="9">
        <v>6</v>
      </c>
      <c r="H245" s="9" t="s">
        <v>684</v>
      </c>
      <c r="I245" s="9" t="s">
        <v>684</v>
      </c>
      <c r="J245" s="9" t="s">
        <v>684</v>
      </c>
      <c r="K245" s="9" t="s">
        <v>684</v>
      </c>
      <c r="L245" s="9" t="s">
        <v>590</v>
      </c>
      <c r="M245" s="9" t="s">
        <v>619</v>
      </c>
      <c r="N245" s="9" t="s">
        <v>590</v>
      </c>
      <c r="O245" s="9" t="s">
        <v>619</v>
      </c>
      <c r="P245" s="9" t="s">
        <v>3384</v>
      </c>
      <c r="Q245" s="9" t="s">
        <v>855</v>
      </c>
      <c r="R245" s="9" t="s">
        <v>593</v>
      </c>
      <c r="S245" s="9"/>
      <c r="T245" s="9" t="s">
        <v>736</v>
      </c>
      <c r="U245" s="9" t="s">
        <v>735</v>
      </c>
      <c r="V245" s="9" t="s">
        <v>735</v>
      </c>
      <c r="W245" s="9">
        <v>20</v>
      </c>
      <c r="X245" s="9" t="s">
        <v>736</v>
      </c>
      <c r="Y245" s="9" t="s">
        <v>736</v>
      </c>
      <c r="Z245" s="9" t="s">
        <v>591</v>
      </c>
      <c r="AA245" s="9">
        <v>0</v>
      </c>
      <c r="AB245" s="9">
        <v>0</v>
      </c>
      <c r="AC245" s="9" t="s">
        <v>3327</v>
      </c>
      <c r="AD245" s="9" t="s">
        <v>114</v>
      </c>
      <c r="AE245" s="9" t="s">
        <v>870</v>
      </c>
      <c r="AF245" s="9" t="s">
        <v>3319</v>
      </c>
      <c r="AG245" s="9" t="s">
        <v>3319</v>
      </c>
      <c r="AH245" s="9"/>
      <c r="AI245" s="9"/>
      <c r="AK245" s="3"/>
      <c r="AP245" s="9"/>
      <c r="AQ245" s="9"/>
      <c r="AR245" t="s">
        <v>3319</v>
      </c>
      <c r="AS245" t="s">
        <v>3319</v>
      </c>
      <c r="AT245" t="s">
        <v>3319</v>
      </c>
      <c r="AW245" t="s">
        <v>4505</v>
      </c>
      <c r="BB245" s="9" t="s">
        <v>736</v>
      </c>
    </row>
    <row r="246" spans="1:54" ht="15" customHeight="1" x14ac:dyDescent="0.25">
      <c r="A246" s="9" t="s">
        <v>589</v>
      </c>
      <c r="B246" s="9" t="s">
        <v>590</v>
      </c>
      <c r="C246" s="9" t="s">
        <v>590</v>
      </c>
      <c r="D246" s="9" t="s">
        <v>619</v>
      </c>
      <c r="E246" s="9">
        <v>139</v>
      </c>
      <c r="F246" s="9" t="s">
        <v>557</v>
      </c>
      <c r="G246" s="9">
        <v>6</v>
      </c>
      <c r="H246" s="9" t="s">
        <v>684</v>
      </c>
      <c r="I246" s="9" t="s">
        <v>684</v>
      </c>
      <c r="J246" s="9" t="s">
        <v>684</v>
      </c>
      <c r="K246" s="9" t="s">
        <v>684</v>
      </c>
      <c r="L246" s="9" t="s">
        <v>590</v>
      </c>
      <c r="M246" s="9" t="s">
        <v>619</v>
      </c>
      <c r="N246" s="9" t="s">
        <v>590</v>
      </c>
      <c r="O246" s="9" t="s">
        <v>619</v>
      </c>
      <c r="P246" s="9" t="s">
        <v>3384</v>
      </c>
      <c r="Q246" s="9" t="s">
        <v>855</v>
      </c>
      <c r="R246" s="9" t="s">
        <v>589</v>
      </c>
      <c r="S246" s="9"/>
      <c r="T246" s="9" t="s">
        <v>736</v>
      </c>
      <c r="U246" s="9" t="s">
        <v>735</v>
      </c>
      <c r="V246" s="9" t="s">
        <v>735</v>
      </c>
      <c r="W246" s="9">
        <v>20</v>
      </c>
      <c r="X246" s="9" t="s">
        <v>736</v>
      </c>
      <c r="Y246" s="9" t="s">
        <v>736</v>
      </c>
      <c r="Z246" s="9" t="s">
        <v>589</v>
      </c>
      <c r="AA246" s="9">
        <v>0</v>
      </c>
      <c r="AB246" s="9">
        <v>0</v>
      </c>
      <c r="AC246" s="9" t="s">
        <v>3327</v>
      </c>
      <c r="AD246" s="9" t="s">
        <v>114</v>
      </c>
      <c r="AE246" s="9" t="s">
        <v>870</v>
      </c>
      <c r="AF246" s="9" t="s">
        <v>3319</v>
      </c>
      <c r="AG246" s="9" t="s">
        <v>3319</v>
      </c>
      <c r="AH246" s="9"/>
      <c r="AI246" s="9"/>
      <c r="AK246" s="3" t="s">
        <v>694</v>
      </c>
      <c r="AP246" s="9"/>
      <c r="AQ246" s="9"/>
      <c r="AR246" t="s">
        <v>3319</v>
      </c>
      <c r="AS246" t="s">
        <v>3329</v>
      </c>
      <c r="AT246" t="s">
        <v>3319</v>
      </c>
      <c r="AW246" t="s">
        <v>5213</v>
      </c>
      <c r="BB246" s="9" t="s">
        <v>736</v>
      </c>
    </row>
    <row r="247" spans="1:54" ht="15" customHeight="1" x14ac:dyDescent="0.25">
      <c r="A247" s="9" t="s">
        <v>489</v>
      </c>
      <c r="B247" s="9" t="s">
        <v>490</v>
      </c>
      <c r="C247" s="9" t="s">
        <v>490</v>
      </c>
      <c r="D247" s="9" t="s">
        <v>825</v>
      </c>
      <c r="E247" s="9">
        <v>5</v>
      </c>
      <c r="F247" s="9" t="s">
        <v>557</v>
      </c>
      <c r="G247" s="9">
        <v>2</v>
      </c>
      <c r="H247" s="9" t="s">
        <v>684</v>
      </c>
      <c r="I247" s="9" t="s">
        <v>684</v>
      </c>
      <c r="J247" s="9" t="s">
        <v>872</v>
      </c>
      <c r="K247" s="9" t="s">
        <v>872</v>
      </c>
      <c r="L247" s="9" t="s">
        <v>490</v>
      </c>
      <c r="M247" s="9" t="s">
        <v>825</v>
      </c>
      <c r="N247" s="9" t="s">
        <v>490</v>
      </c>
      <c r="O247" s="9" t="s">
        <v>825</v>
      </c>
      <c r="P247" s="9" t="s">
        <v>3384</v>
      </c>
      <c r="Q247" s="9" t="s">
        <v>855</v>
      </c>
      <c r="R247" s="9" t="s">
        <v>489</v>
      </c>
      <c r="S247" s="9"/>
      <c r="T247" s="9" t="s">
        <v>736</v>
      </c>
      <c r="U247" s="9" t="s">
        <v>735</v>
      </c>
      <c r="V247" s="9" t="s">
        <v>735</v>
      </c>
      <c r="W247" s="9">
        <v>15</v>
      </c>
      <c r="X247" s="9" t="s">
        <v>735</v>
      </c>
      <c r="Y247" s="9" t="s">
        <v>736</v>
      </c>
      <c r="Z247" s="9" t="s">
        <v>489</v>
      </c>
      <c r="AA247" s="9">
        <v>0</v>
      </c>
      <c r="AB247" s="9">
        <v>0</v>
      </c>
      <c r="AC247" s="9" t="s">
        <v>3327</v>
      </c>
      <c r="AD247" s="9" t="s">
        <v>114</v>
      </c>
      <c r="AE247" s="9" t="s">
        <v>3328</v>
      </c>
      <c r="AF247" s="9" t="s">
        <v>3319</v>
      </c>
      <c r="AG247" s="9" t="s">
        <v>3319</v>
      </c>
      <c r="AH247" s="9"/>
      <c r="AI247" s="9"/>
      <c r="AK247" s="3" t="s">
        <v>4505</v>
      </c>
      <c r="AP247" s="9"/>
      <c r="AQ247" s="9"/>
      <c r="AR247" t="s">
        <v>3329</v>
      </c>
      <c r="AS247" t="s">
        <v>3319</v>
      </c>
      <c r="AT247" t="s">
        <v>3319</v>
      </c>
      <c r="AW247" t="s">
        <v>4505</v>
      </c>
      <c r="BB247" s="9" t="s">
        <v>736</v>
      </c>
    </row>
    <row r="248" spans="1:54" ht="15" customHeight="1" x14ac:dyDescent="0.25">
      <c r="A248" s="9" t="s">
        <v>587</v>
      </c>
      <c r="B248" s="9" t="s">
        <v>588</v>
      </c>
      <c r="C248" s="9" t="s">
        <v>588</v>
      </c>
      <c r="D248" s="9" t="s">
        <v>633</v>
      </c>
      <c r="E248" s="9">
        <v>145</v>
      </c>
      <c r="F248" s="9" t="s">
        <v>557</v>
      </c>
      <c r="G248" s="9">
        <v>6</v>
      </c>
      <c r="H248" s="9" t="s">
        <v>684</v>
      </c>
      <c r="I248" s="9" t="s">
        <v>684</v>
      </c>
      <c r="J248" s="9" t="s">
        <v>684</v>
      </c>
      <c r="K248" s="9" t="s">
        <v>684</v>
      </c>
      <c r="L248" s="9" t="s">
        <v>588</v>
      </c>
      <c r="M248" s="9" t="s">
        <v>633</v>
      </c>
      <c r="N248" s="9" t="s">
        <v>588</v>
      </c>
      <c r="O248" s="9" t="s">
        <v>633</v>
      </c>
      <c r="P248" s="9" t="s">
        <v>3384</v>
      </c>
      <c r="Q248" s="9" t="s">
        <v>855</v>
      </c>
      <c r="R248" s="9" t="s">
        <v>587</v>
      </c>
      <c r="S248" s="9"/>
      <c r="T248" s="9" t="s">
        <v>736</v>
      </c>
      <c r="U248" s="9" t="s">
        <v>735</v>
      </c>
      <c r="V248" s="9" t="s">
        <v>735</v>
      </c>
      <c r="W248" s="9">
        <v>20</v>
      </c>
      <c r="X248" s="9" t="s">
        <v>736</v>
      </c>
      <c r="Y248" s="9" t="s">
        <v>736</v>
      </c>
      <c r="Z248" s="9" t="s">
        <v>587</v>
      </c>
      <c r="AA248" s="9">
        <v>0</v>
      </c>
      <c r="AB248" s="9">
        <v>0</v>
      </c>
      <c r="AC248" s="9" t="s">
        <v>3327</v>
      </c>
      <c r="AD248" s="9" t="s">
        <v>114</v>
      </c>
      <c r="AE248" s="9" t="s">
        <v>870</v>
      </c>
      <c r="AF248" s="9" t="s">
        <v>3319</v>
      </c>
      <c r="AG248" s="9" t="s">
        <v>3319</v>
      </c>
      <c r="AH248" s="9"/>
      <c r="AI248" s="9"/>
      <c r="AK248" s="3" t="s">
        <v>694</v>
      </c>
      <c r="AP248" s="9"/>
      <c r="AQ248" s="9"/>
      <c r="AR248" t="s">
        <v>3319</v>
      </c>
      <c r="AS248" t="s">
        <v>3329</v>
      </c>
      <c r="AT248" t="s">
        <v>3319</v>
      </c>
      <c r="AW248" t="s">
        <v>5210</v>
      </c>
      <c r="BB248" s="9" t="s">
        <v>736</v>
      </c>
    </row>
    <row r="249" spans="1:54" ht="15" customHeight="1" x14ac:dyDescent="0.25">
      <c r="A249" s="9" t="s">
        <v>585</v>
      </c>
      <c r="B249" s="9" t="s">
        <v>586</v>
      </c>
      <c r="C249" s="9" t="s">
        <v>586</v>
      </c>
      <c r="D249" s="9" t="s">
        <v>632</v>
      </c>
      <c r="E249" s="9">
        <v>275</v>
      </c>
      <c r="F249" s="9" t="s">
        <v>557</v>
      </c>
      <c r="G249" s="9">
        <v>6</v>
      </c>
      <c r="H249" s="9" t="s">
        <v>684</v>
      </c>
      <c r="I249" s="9" t="s">
        <v>684</v>
      </c>
      <c r="J249" s="9" t="s">
        <v>684</v>
      </c>
      <c r="K249" s="9" t="s">
        <v>684</v>
      </c>
      <c r="L249" s="9" t="s">
        <v>586</v>
      </c>
      <c r="M249" s="9" t="s">
        <v>632</v>
      </c>
      <c r="N249" s="9" t="s">
        <v>586</v>
      </c>
      <c r="O249" s="9" t="s">
        <v>632</v>
      </c>
      <c r="P249" s="9" t="s">
        <v>3384</v>
      </c>
      <c r="Q249" s="9" t="s">
        <v>855</v>
      </c>
      <c r="R249" s="9" t="s">
        <v>585</v>
      </c>
      <c r="S249" s="9"/>
      <c r="T249" s="9" t="s">
        <v>736</v>
      </c>
      <c r="U249" s="9" t="s">
        <v>735</v>
      </c>
      <c r="V249" s="9" t="s">
        <v>735</v>
      </c>
      <c r="W249" s="9">
        <v>20</v>
      </c>
      <c r="X249" s="9" t="s">
        <v>736</v>
      </c>
      <c r="Y249" s="9" t="s">
        <v>736</v>
      </c>
      <c r="Z249" s="9" t="s">
        <v>585</v>
      </c>
      <c r="AA249" s="9">
        <v>0</v>
      </c>
      <c r="AB249" s="9">
        <v>0</v>
      </c>
      <c r="AC249" s="9" t="s">
        <v>3327</v>
      </c>
      <c r="AD249" s="9" t="s">
        <v>114</v>
      </c>
      <c r="AE249" s="9" t="s">
        <v>870</v>
      </c>
      <c r="AF249" s="9" t="s">
        <v>3319</v>
      </c>
      <c r="AG249" s="9" t="s">
        <v>3319</v>
      </c>
      <c r="AH249" s="9"/>
      <c r="AI249" s="9"/>
      <c r="AK249" s="3" t="s">
        <v>694</v>
      </c>
      <c r="AP249" s="9"/>
      <c r="AQ249" s="9"/>
      <c r="AR249" t="s">
        <v>3319</v>
      </c>
      <c r="AS249" t="s">
        <v>3329</v>
      </c>
      <c r="AT249" t="s">
        <v>3319</v>
      </c>
      <c r="AW249" t="s">
        <v>4559</v>
      </c>
      <c r="BB249" s="9" t="s">
        <v>736</v>
      </c>
    </row>
    <row r="250" spans="1:54" ht="15" customHeight="1" x14ac:dyDescent="0.25">
      <c r="A250" s="9" t="s">
        <v>3075</v>
      </c>
      <c r="B250" s="9" t="s">
        <v>2707</v>
      </c>
      <c r="C250" s="9" t="s">
        <v>2710</v>
      </c>
      <c r="D250" s="9" t="s">
        <v>2711</v>
      </c>
      <c r="E250" s="9">
        <v>0</v>
      </c>
      <c r="F250" s="9" t="s">
        <v>557</v>
      </c>
      <c r="G250" s="9">
        <v>0</v>
      </c>
      <c r="H250" s="9" t="s">
        <v>2712</v>
      </c>
      <c r="I250" s="9">
        <v>0</v>
      </c>
      <c r="J250" s="9" t="s">
        <v>3599</v>
      </c>
      <c r="K250" s="9" t="s">
        <v>2518</v>
      </c>
      <c r="L250" s="9" t="s">
        <v>2713</v>
      </c>
      <c r="M250" s="9" t="s">
        <v>2711</v>
      </c>
      <c r="N250" s="9">
        <v>0</v>
      </c>
      <c r="O250" s="9">
        <v>0</v>
      </c>
      <c r="P250" s="9" t="s">
        <v>2541</v>
      </c>
      <c r="Q250" s="9" t="s">
        <v>1218</v>
      </c>
      <c r="R250" s="9" t="s">
        <v>1218</v>
      </c>
      <c r="S250" s="9" t="s">
        <v>1218</v>
      </c>
      <c r="T250" s="9" t="s">
        <v>736</v>
      </c>
      <c r="U250" s="9" t="s">
        <v>736</v>
      </c>
      <c r="V250" s="9" t="s">
        <v>735</v>
      </c>
      <c r="W250" s="9">
        <v>1</v>
      </c>
      <c r="X250" s="9" t="s">
        <v>736</v>
      </c>
      <c r="Y250" s="9" t="s">
        <v>736</v>
      </c>
      <c r="AA250" s="9">
        <v>0</v>
      </c>
      <c r="AB250" s="9">
        <v>0</v>
      </c>
      <c r="AC250" s="9" t="s">
        <v>2396</v>
      </c>
      <c r="AD250" s="9" t="s">
        <v>114</v>
      </c>
      <c r="AE250" s="9" t="s">
        <v>961</v>
      </c>
      <c r="AF250" s="9" t="s">
        <v>3319</v>
      </c>
      <c r="AG250" s="9" t="s">
        <v>3319</v>
      </c>
      <c r="AH250" s="9" t="s">
        <v>3270</v>
      </c>
      <c r="AI250" s="9">
        <v>0</v>
      </c>
      <c r="AJ250" s="9" t="str">
        <f t="shared" ref="AJ250:AJ251" si="11">A250</f>
        <v>CSERV_CR</v>
      </c>
      <c r="AK250" s="3"/>
      <c r="AP250" s="9"/>
      <c r="AQ250" s="9" t="s">
        <v>4398</v>
      </c>
      <c r="AR250" t="s">
        <v>3319</v>
      </c>
      <c r="AS250" t="s">
        <v>3319</v>
      </c>
      <c r="AT250" t="s">
        <v>3319</v>
      </c>
      <c r="AW250" t="s">
        <v>4505</v>
      </c>
      <c r="AX250" s="9" t="s">
        <v>736</v>
      </c>
      <c r="BB250" s="9" t="s">
        <v>736</v>
      </c>
    </row>
    <row r="251" spans="1:54" ht="15" customHeight="1" x14ac:dyDescent="0.25">
      <c r="A251" s="9" t="s">
        <v>3074</v>
      </c>
      <c r="B251" s="9" t="s">
        <v>2707</v>
      </c>
      <c r="C251" s="9" t="s">
        <v>2707</v>
      </c>
      <c r="D251" s="9" t="s">
        <v>2708</v>
      </c>
      <c r="E251" s="300">
        <v>99</v>
      </c>
      <c r="F251" s="9" t="s">
        <v>557</v>
      </c>
      <c r="G251" s="9">
        <v>0</v>
      </c>
      <c r="H251" s="9" t="s">
        <v>2709</v>
      </c>
      <c r="I251" s="9">
        <v>0</v>
      </c>
      <c r="J251" s="9" t="s">
        <v>3599</v>
      </c>
      <c r="K251" s="9" t="s">
        <v>2518</v>
      </c>
      <c r="L251" s="9" t="s">
        <v>2707</v>
      </c>
      <c r="M251" s="9" t="s">
        <v>2708</v>
      </c>
      <c r="N251" s="9">
        <v>0</v>
      </c>
      <c r="O251" s="9">
        <v>0</v>
      </c>
      <c r="P251" s="9" t="s">
        <v>2541</v>
      </c>
      <c r="Q251" s="9" t="s">
        <v>1218</v>
      </c>
      <c r="R251" s="9" t="s">
        <v>1218</v>
      </c>
      <c r="S251" s="9" t="s">
        <v>1218</v>
      </c>
      <c r="T251" s="9" t="s">
        <v>736</v>
      </c>
      <c r="U251" s="9" t="s">
        <v>736</v>
      </c>
      <c r="V251" s="9" t="s">
        <v>735</v>
      </c>
      <c r="W251" s="9">
        <v>1</v>
      </c>
      <c r="X251" s="9" t="s">
        <v>736</v>
      </c>
      <c r="Y251" s="9" t="s">
        <v>736</v>
      </c>
      <c r="AA251" s="9">
        <v>0</v>
      </c>
      <c r="AB251" s="9">
        <v>0</v>
      </c>
      <c r="AC251" s="9" t="s">
        <v>2396</v>
      </c>
      <c r="AD251" s="9" t="s">
        <v>114</v>
      </c>
      <c r="AE251" s="9" t="s">
        <v>961</v>
      </c>
      <c r="AF251" s="9" t="s">
        <v>3319</v>
      </c>
      <c r="AG251" s="9" t="s">
        <v>3319</v>
      </c>
      <c r="AH251" s="9" t="s">
        <v>3270</v>
      </c>
      <c r="AI251" s="9">
        <v>0</v>
      </c>
      <c r="AJ251" s="9" t="str">
        <f t="shared" si="11"/>
        <v>CSERV</v>
      </c>
      <c r="AK251" s="3" t="s">
        <v>4505</v>
      </c>
      <c r="AP251" s="9"/>
      <c r="AQ251" s="9" t="s">
        <v>4398</v>
      </c>
      <c r="AR251" t="s">
        <v>3319</v>
      </c>
      <c r="AS251" t="s">
        <v>3319</v>
      </c>
      <c r="AT251" t="s">
        <v>3319</v>
      </c>
      <c r="AW251" t="s">
        <v>4505</v>
      </c>
      <c r="AX251" s="9" t="s">
        <v>736</v>
      </c>
      <c r="BB251" s="9" t="s">
        <v>736</v>
      </c>
    </row>
    <row r="252" spans="1:54" ht="15" customHeight="1" x14ac:dyDescent="0.25">
      <c r="A252" s="9" t="s">
        <v>487</v>
      </c>
      <c r="B252" s="9" t="s">
        <v>488</v>
      </c>
      <c r="C252" s="9" t="s">
        <v>488</v>
      </c>
      <c r="D252" s="9" t="s">
        <v>824</v>
      </c>
      <c r="E252" s="9">
        <v>5</v>
      </c>
      <c r="F252" s="9" t="s">
        <v>557</v>
      </c>
      <c r="G252" s="9">
        <v>2</v>
      </c>
      <c r="H252" s="9" t="s">
        <v>684</v>
      </c>
      <c r="I252" s="9" t="s">
        <v>684</v>
      </c>
      <c r="J252" s="9" t="s">
        <v>872</v>
      </c>
      <c r="K252" s="9" t="s">
        <v>872</v>
      </c>
      <c r="L252" s="9" t="s">
        <v>488</v>
      </c>
      <c r="M252" s="9" t="s">
        <v>824</v>
      </c>
      <c r="N252" s="9" t="s">
        <v>488</v>
      </c>
      <c r="O252" s="9" t="s">
        <v>824</v>
      </c>
      <c r="P252" s="9" t="s">
        <v>3384</v>
      </c>
      <c r="Q252" s="9" t="s">
        <v>855</v>
      </c>
      <c r="R252" s="9" t="s">
        <v>487</v>
      </c>
      <c r="S252" s="9"/>
      <c r="T252" s="9" t="s">
        <v>736</v>
      </c>
      <c r="U252" s="9" t="s">
        <v>735</v>
      </c>
      <c r="V252" s="9" t="s">
        <v>735</v>
      </c>
      <c r="W252" s="9">
        <v>15</v>
      </c>
      <c r="X252" s="9" t="s">
        <v>735</v>
      </c>
      <c r="Y252" s="9" t="s">
        <v>736</v>
      </c>
      <c r="Z252" s="9" t="s">
        <v>487</v>
      </c>
      <c r="AA252" s="9">
        <v>0</v>
      </c>
      <c r="AB252" s="9">
        <v>0</v>
      </c>
      <c r="AC252" s="9" t="s">
        <v>3327</v>
      </c>
      <c r="AD252" s="9" t="s">
        <v>114</v>
      </c>
      <c r="AE252" s="9" t="s">
        <v>3328</v>
      </c>
      <c r="AF252" s="9" t="s">
        <v>3319</v>
      </c>
      <c r="AG252" s="9" t="s">
        <v>3319</v>
      </c>
      <c r="AH252" s="9"/>
      <c r="AI252" s="9"/>
      <c r="AK252" s="3" t="s">
        <v>4505</v>
      </c>
      <c r="AP252" s="9"/>
      <c r="AQ252" s="9"/>
      <c r="AR252" t="s">
        <v>3329</v>
      </c>
      <c r="AS252" t="s">
        <v>3319</v>
      </c>
      <c r="AT252" t="s">
        <v>3319</v>
      </c>
      <c r="AW252" t="s">
        <v>4505</v>
      </c>
      <c r="BB252" s="9" t="s">
        <v>736</v>
      </c>
    </row>
    <row r="253" spans="1:54" ht="15" customHeight="1" x14ac:dyDescent="0.25">
      <c r="A253" s="9" t="s">
        <v>485</v>
      </c>
      <c r="B253" s="9" t="s">
        <v>486</v>
      </c>
      <c r="C253" s="9" t="s">
        <v>486</v>
      </c>
      <c r="D253" s="9" t="s">
        <v>823</v>
      </c>
      <c r="E253" s="9">
        <v>5</v>
      </c>
      <c r="F253" s="9" t="s">
        <v>557</v>
      </c>
      <c r="G253" s="9">
        <v>2</v>
      </c>
      <c r="H253" s="9" t="s">
        <v>684</v>
      </c>
      <c r="I253" s="9" t="s">
        <v>684</v>
      </c>
      <c r="J253" s="9" t="s">
        <v>872</v>
      </c>
      <c r="K253" s="9" t="s">
        <v>872</v>
      </c>
      <c r="L253" s="9" t="s">
        <v>486</v>
      </c>
      <c r="M253" s="9" t="s">
        <v>823</v>
      </c>
      <c r="N253" s="9" t="s">
        <v>486</v>
      </c>
      <c r="O253" s="9" t="s">
        <v>823</v>
      </c>
      <c r="P253" s="9" t="s">
        <v>3384</v>
      </c>
      <c r="Q253" s="9" t="s">
        <v>854</v>
      </c>
      <c r="R253" s="9" t="s">
        <v>485</v>
      </c>
      <c r="S253" s="9"/>
      <c r="T253" s="9" t="s">
        <v>736</v>
      </c>
      <c r="U253" s="9" t="s">
        <v>735</v>
      </c>
      <c r="V253" s="9" t="s">
        <v>735</v>
      </c>
      <c r="W253" s="9">
        <v>15</v>
      </c>
      <c r="X253" s="9" t="s">
        <v>735</v>
      </c>
      <c r="Y253" s="9" t="s">
        <v>736</v>
      </c>
      <c r="Z253" s="9" t="s">
        <v>485</v>
      </c>
      <c r="AA253" s="9">
        <v>0</v>
      </c>
      <c r="AB253" s="9">
        <v>0</v>
      </c>
      <c r="AC253" s="9" t="s">
        <v>3327</v>
      </c>
      <c r="AD253" s="9" t="s">
        <v>114</v>
      </c>
      <c r="AE253" s="9" t="s">
        <v>3328</v>
      </c>
      <c r="AF253" s="9" t="s">
        <v>3319</v>
      </c>
      <c r="AG253" s="9" t="s">
        <v>3319</v>
      </c>
      <c r="AH253" s="9"/>
      <c r="AI253" s="9"/>
      <c r="AK253" s="3" t="s">
        <v>4505</v>
      </c>
      <c r="AP253" s="9"/>
      <c r="AQ253" s="9"/>
      <c r="AR253" t="s">
        <v>3329</v>
      </c>
      <c r="AS253" t="s">
        <v>3319</v>
      </c>
      <c r="AT253" t="s">
        <v>3319</v>
      </c>
      <c r="AW253" t="s">
        <v>4505</v>
      </c>
      <c r="BB253" s="9" t="s">
        <v>736</v>
      </c>
    </row>
    <row r="254" spans="1:54" ht="15" customHeight="1" x14ac:dyDescent="0.25">
      <c r="A254" s="9" t="s">
        <v>483</v>
      </c>
      <c r="B254" s="9" t="s">
        <v>484</v>
      </c>
      <c r="C254" s="9" t="s">
        <v>484</v>
      </c>
      <c r="D254" s="9" t="s">
        <v>822</v>
      </c>
      <c r="E254" s="9">
        <v>5</v>
      </c>
      <c r="F254" s="9" t="s">
        <v>557</v>
      </c>
      <c r="G254" s="9">
        <v>2</v>
      </c>
      <c r="H254" s="9" t="s">
        <v>684</v>
      </c>
      <c r="I254" s="9" t="s">
        <v>684</v>
      </c>
      <c r="J254" s="9" t="s">
        <v>872</v>
      </c>
      <c r="K254" s="9" t="s">
        <v>872</v>
      </c>
      <c r="L254" s="9" t="s">
        <v>484</v>
      </c>
      <c r="M254" s="9" t="s">
        <v>822</v>
      </c>
      <c r="N254" s="9" t="s">
        <v>484</v>
      </c>
      <c r="O254" s="9" t="s">
        <v>822</v>
      </c>
      <c r="P254" s="9" t="s">
        <v>3384</v>
      </c>
      <c r="Q254" s="9" t="s">
        <v>931</v>
      </c>
      <c r="R254" s="9" t="s">
        <v>483</v>
      </c>
      <c r="S254" s="9"/>
      <c r="T254" s="9" t="s">
        <v>736</v>
      </c>
      <c r="U254" s="9" t="s">
        <v>735</v>
      </c>
      <c r="V254" s="9" t="s">
        <v>735</v>
      </c>
      <c r="W254" s="9">
        <v>15</v>
      </c>
      <c r="X254" s="9" t="s">
        <v>735</v>
      </c>
      <c r="Y254" s="9" t="s">
        <v>736</v>
      </c>
      <c r="Z254" s="9" t="s">
        <v>483</v>
      </c>
      <c r="AA254" s="9">
        <v>0</v>
      </c>
      <c r="AB254" s="9">
        <v>0</v>
      </c>
      <c r="AC254" s="9" t="s">
        <v>3327</v>
      </c>
      <c r="AD254" s="9" t="s">
        <v>114</v>
      </c>
      <c r="AE254" s="9" t="s">
        <v>3328</v>
      </c>
      <c r="AF254" s="9" t="s">
        <v>3319</v>
      </c>
      <c r="AG254" s="9" t="s">
        <v>3319</v>
      </c>
      <c r="AH254" s="9"/>
      <c r="AI254" s="9"/>
      <c r="AK254" s="3" t="s">
        <v>4505</v>
      </c>
      <c r="AP254" s="9"/>
      <c r="AQ254" s="9"/>
      <c r="AR254" t="s">
        <v>3329</v>
      </c>
      <c r="AS254" t="s">
        <v>3319</v>
      </c>
      <c r="AT254" t="s">
        <v>3319</v>
      </c>
      <c r="AW254" t="s">
        <v>4505</v>
      </c>
      <c r="BB254" s="9" t="s">
        <v>736</v>
      </c>
    </row>
    <row r="255" spans="1:54" ht="15" customHeight="1" x14ac:dyDescent="0.25">
      <c r="A255" s="9" t="s">
        <v>462</v>
      </c>
      <c r="B255" s="9" t="s">
        <v>463</v>
      </c>
      <c r="C255" s="9" t="s">
        <v>463</v>
      </c>
      <c r="D255" s="9" t="s">
        <v>811</v>
      </c>
      <c r="E255" s="9">
        <v>5</v>
      </c>
      <c r="F255" s="9" t="s">
        <v>557</v>
      </c>
      <c r="G255" s="9">
        <v>2</v>
      </c>
      <c r="H255" s="9" t="s">
        <v>684</v>
      </c>
      <c r="I255" s="9" t="s">
        <v>684</v>
      </c>
      <c r="J255" s="9" t="s">
        <v>872</v>
      </c>
      <c r="K255" s="9" t="s">
        <v>872</v>
      </c>
      <c r="L255" s="9" t="s">
        <v>463</v>
      </c>
      <c r="M255" s="9" t="s">
        <v>811</v>
      </c>
      <c r="N255" s="9" t="s">
        <v>463</v>
      </c>
      <c r="O255" s="9" t="s">
        <v>811</v>
      </c>
      <c r="P255" s="9" t="s">
        <v>3384</v>
      </c>
      <c r="Q255" s="9" t="s">
        <v>854</v>
      </c>
      <c r="R255" s="9" t="s">
        <v>462</v>
      </c>
      <c r="S255" s="9"/>
      <c r="T255" s="9" t="s">
        <v>736</v>
      </c>
      <c r="U255" s="9" t="s">
        <v>735</v>
      </c>
      <c r="V255" s="9" t="s">
        <v>735</v>
      </c>
      <c r="W255" s="9">
        <v>15</v>
      </c>
      <c r="X255" s="9" t="s">
        <v>735</v>
      </c>
      <c r="Y255" s="9" t="s">
        <v>736</v>
      </c>
      <c r="Z255" s="9" t="s">
        <v>462</v>
      </c>
      <c r="AA255" s="9">
        <v>0</v>
      </c>
      <c r="AB255" s="9">
        <v>0</v>
      </c>
      <c r="AC255" s="9" t="s">
        <v>3327</v>
      </c>
      <c r="AD255" s="9" t="s">
        <v>114</v>
      </c>
      <c r="AE255" s="9" t="s">
        <v>3328</v>
      </c>
      <c r="AF255" s="9" t="s">
        <v>3319</v>
      </c>
      <c r="AG255" s="9" t="s">
        <v>3319</v>
      </c>
      <c r="AH255" s="9"/>
      <c r="AI255" s="9"/>
      <c r="AK255" s="3" t="s">
        <v>4505</v>
      </c>
      <c r="AP255" s="9"/>
      <c r="AQ255" s="9"/>
      <c r="AR255" t="s">
        <v>3329</v>
      </c>
      <c r="AS255" t="s">
        <v>3319</v>
      </c>
      <c r="AT255" t="s">
        <v>3319</v>
      </c>
      <c r="AW255" t="s">
        <v>4505</v>
      </c>
      <c r="BB255" s="9" t="s">
        <v>736</v>
      </c>
    </row>
    <row r="256" spans="1:54" ht="15" customHeight="1" x14ac:dyDescent="0.25">
      <c r="A256" s="9" t="s">
        <v>3188</v>
      </c>
      <c r="B256" s="9" t="s">
        <v>3189</v>
      </c>
      <c r="C256" s="9" t="s">
        <v>3260</v>
      </c>
      <c r="D256" s="9" t="s">
        <v>3433</v>
      </c>
      <c r="E256" s="9">
        <v>5</v>
      </c>
      <c r="F256" s="9" t="s">
        <v>557</v>
      </c>
      <c r="G256" s="9">
        <v>7.5</v>
      </c>
      <c r="H256" s="9" t="s">
        <v>270</v>
      </c>
      <c r="I256" s="9" t="s">
        <v>414</v>
      </c>
      <c r="J256" s="9" t="s">
        <v>872</v>
      </c>
      <c r="K256" s="9" t="s">
        <v>872</v>
      </c>
      <c r="L256" s="9" t="s">
        <v>3260</v>
      </c>
      <c r="M256" s="9" t="s">
        <v>3433</v>
      </c>
      <c r="N256" s="9" t="s">
        <v>3260</v>
      </c>
      <c r="O256" s="9" t="s">
        <v>3433</v>
      </c>
      <c r="P256" s="9" t="s">
        <v>3384</v>
      </c>
      <c r="Q256" s="9" t="s">
        <v>854</v>
      </c>
      <c r="R256" s="9" t="s">
        <v>3188</v>
      </c>
      <c r="S256" s="9"/>
      <c r="T256" s="9" t="s">
        <v>736</v>
      </c>
      <c r="U256" s="9" t="s">
        <v>735</v>
      </c>
      <c r="V256" s="9" t="s">
        <v>735</v>
      </c>
      <c r="W256" s="9">
        <v>8</v>
      </c>
      <c r="X256" s="9" t="s">
        <v>736</v>
      </c>
      <c r="Y256" s="9" t="s">
        <v>736</v>
      </c>
      <c r="Z256" s="9" t="s">
        <v>3188</v>
      </c>
      <c r="AA256" s="9">
        <v>0</v>
      </c>
      <c r="AB256" s="9">
        <v>0</v>
      </c>
      <c r="AC256" s="9" t="s">
        <v>3327</v>
      </c>
      <c r="AD256" s="9" t="s">
        <v>114</v>
      </c>
      <c r="AE256" s="9" t="s">
        <v>870</v>
      </c>
      <c r="AF256" s="9" t="s">
        <v>3319</v>
      </c>
      <c r="AG256" s="9" t="s">
        <v>3319</v>
      </c>
      <c r="AH256" s="9"/>
      <c r="AI256" s="9"/>
      <c r="AK256" s="3" t="s">
        <v>4505</v>
      </c>
      <c r="AP256" s="9"/>
      <c r="AQ256" s="9"/>
      <c r="AR256" t="s">
        <v>3319</v>
      </c>
      <c r="AS256" t="s">
        <v>3319</v>
      </c>
      <c r="AT256" t="s">
        <v>3319</v>
      </c>
      <c r="AW256" t="s">
        <v>4505</v>
      </c>
      <c r="BB256" s="9" t="s">
        <v>736</v>
      </c>
    </row>
    <row r="257" spans="1:54" ht="15" customHeight="1" x14ac:dyDescent="0.25">
      <c r="A257" s="9" t="s">
        <v>481</v>
      </c>
      <c r="B257" s="9" t="s">
        <v>482</v>
      </c>
      <c r="C257" s="9" t="s">
        <v>482</v>
      </c>
      <c r="D257" s="9" t="s">
        <v>821</v>
      </c>
      <c r="E257" s="9">
        <v>5</v>
      </c>
      <c r="F257" s="9" t="s">
        <v>557</v>
      </c>
      <c r="G257" s="9">
        <v>2</v>
      </c>
      <c r="H257" s="9" t="s">
        <v>684</v>
      </c>
      <c r="I257" s="9" t="s">
        <v>684</v>
      </c>
      <c r="J257" s="9" t="s">
        <v>872</v>
      </c>
      <c r="K257" s="9" t="s">
        <v>872</v>
      </c>
      <c r="L257" s="9" t="s">
        <v>482</v>
      </c>
      <c r="M257" s="9" t="s">
        <v>821</v>
      </c>
      <c r="N257" s="9" t="s">
        <v>482</v>
      </c>
      <c r="O257" s="9" t="s">
        <v>821</v>
      </c>
      <c r="P257" s="9" t="s">
        <v>3384</v>
      </c>
      <c r="Q257" s="9" t="s">
        <v>931</v>
      </c>
      <c r="R257" s="9" t="s">
        <v>481</v>
      </c>
      <c r="S257" s="9"/>
      <c r="T257" s="9" t="s">
        <v>736</v>
      </c>
      <c r="U257" s="9" t="s">
        <v>735</v>
      </c>
      <c r="V257" s="9" t="s">
        <v>735</v>
      </c>
      <c r="W257" s="9">
        <v>15</v>
      </c>
      <c r="X257" s="9" t="s">
        <v>735</v>
      </c>
      <c r="Y257" s="9" t="s">
        <v>736</v>
      </c>
      <c r="Z257" s="9" t="s">
        <v>481</v>
      </c>
      <c r="AA257" s="9">
        <v>0</v>
      </c>
      <c r="AB257" s="9">
        <v>0</v>
      </c>
      <c r="AC257" s="9" t="s">
        <v>3327</v>
      </c>
      <c r="AD257" s="9" t="s">
        <v>114</v>
      </c>
      <c r="AE257" s="9" t="s">
        <v>3328</v>
      </c>
      <c r="AF257" s="9" t="s">
        <v>3319</v>
      </c>
      <c r="AG257" s="9" t="s">
        <v>3319</v>
      </c>
      <c r="AH257" s="9"/>
      <c r="AI257" s="9"/>
      <c r="AK257" s="3" t="s">
        <v>4505</v>
      </c>
      <c r="AN257" s="9"/>
      <c r="AO257" s="9"/>
      <c r="AP257" s="9"/>
      <c r="AQ257" s="9"/>
      <c r="AR257" t="s">
        <v>3329</v>
      </c>
      <c r="AS257" t="s">
        <v>3319</v>
      </c>
      <c r="AT257" t="s">
        <v>3319</v>
      </c>
      <c r="AW257" t="s">
        <v>4505</v>
      </c>
      <c r="BB257" s="9" t="s">
        <v>736</v>
      </c>
    </row>
    <row r="258" spans="1:54" ht="15" customHeight="1" x14ac:dyDescent="0.25">
      <c r="A258" s="9" t="s">
        <v>3381</v>
      </c>
      <c r="B258" s="9" t="s">
        <v>3383</v>
      </c>
      <c r="C258" s="9" t="s">
        <v>3383</v>
      </c>
      <c r="D258" s="9" t="s">
        <v>3414</v>
      </c>
      <c r="E258" s="9">
        <v>0</v>
      </c>
      <c r="F258" s="9" t="s">
        <v>557</v>
      </c>
      <c r="G258" s="9">
        <v>2</v>
      </c>
      <c r="H258" s="9" t="s">
        <v>742</v>
      </c>
      <c r="I258" s="9" t="s">
        <v>742</v>
      </c>
      <c r="J258" s="9" t="s">
        <v>134</v>
      </c>
      <c r="K258" s="9" t="s">
        <v>143</v>
      </c>
      <c r="L258" s="9" t="s">
        <v>3383</v>
      </c>
      <c r="M258" s="9" t="s">
        <v>3414</v>
      </c>
      <c r="N258" s="9" t="s">
        <v>3383</v>
      </c>
      <c r="O258" s="9" t="s">
        <v>3414</v>
      </c>
      <c r="P258" s="9" t="s">
        <v>3384</v>
      </c>
      <c r="Q258" s="9" t="s">
        <v>854</v>
      </c>
      <c r="R258" s="9"/>
      <c r="S258" s="9"/>
      <c r="T258" s="9" t="s">
        <v>736</v>
      </c>
      <c r="U258" s="9" t="s">
        <v>735</v>
      </c>
      <c r="V258" s="9" t="s">
        <v>735</v>
      </c>
      <c r="W258" s="9">
        <v>8</v>
      </c>
      <c r="X258" s="9" t="s">
        <v>736</v>
      </c>
      <c r="Y258" s="9" t="s">
        <v>736</v>
      </c>
      <c r="Z258" s="9" t="s">
        <v>3381</v>
      </c>
      <c r="AA258" s="9">
        <v>0</v>
      </c>
      <c r="AB258" s="9">
        <v>0</v>
      </c>
      <c r="AC258" s="9" t="s">
        <v>3327</v>
      </c>
      <c r="AD258" s="9" t="s">
        <v>114</v>
      </c>
      <c r="AE258" s="9" t="s">
        <v>870</v>
      </c>
      <c r="AF258" s="9" t="s">
        <v>735</v>
      </c>
      <c r="AG258" s="9" t="s">
        <v>736</v>
      </c>
      <c r="AH258" s="9"/>
      <c r="AI258" s="9"/>
      <c r="AK258" s="3" t="s">
        <v>694</v>
      </c>
      <c r="AP258" s="9"/>
      <c r="AQ258" s="9"/>
      <c r="AR258" t="s">
        <v>3319</v>
      </c>
      <c r="AS258" t="s">
        <v>3319</v>
      </c>
      <c r="AT258" t="s">
        <v>3319</v>
      </c>
      <c r="AW258" t="s">
        <v>4505</v>
      </c>
      <c r="BB258" s="9" t="s">
        <v>736</v>
      </c>
    </row>
    <row r="259" spans="1:54" ht="15" customHeight="1" x14ac:dyDescent="0.25">
      <c r="A259" s="9" t="s">
        <v>3367</v>
      </c>
      <c r="B259" s="9" t="s">
        <v>3375</v>
      </c>
      <c r="C259" s="9" t="s">
        <v>3375</v>
      </c>
      <c r="D259" s="9" t="s">
        <v>3410</v>
      </c>
      <c r="E259" s="9">
        <v>0</v>
      </c>
      <c r="F259" s="9" t="s">
        <v>557</v>
      </c>
      <c r="G259" s="9">
        <v>2</v>
      </c>
      <c r="H259" s="9" t="s">
        <v>742</v>
      </c>
      <c r="I259" s="9" t="s">
        <v>742</v>
      </c>
      <c r="J259" s="9" t="s">
        <v>134</v>
      </c>
      <c r="K259" s="9" t="s">
        <v>143</v>
      </c>
      <c r="L259" s="9" t="s">
        <v>3375</v>
      </c>
      <c r="M259" s="9" t="s">
        <v>3410</v>
      </c>
      <c r="N259" s="9" t="s">
        <v>3375</v>
      </c>
      <c r="O259" s="9" t="s">
        <v>3410</v>
      </c>
      <c r="P259" s="9" t="s">
        <v>3384</v>
      </c>
      <c r="Q259" s="9" t="s">
        <v>854</v>
      </c>
      <c r="R259" s="9"/>
      <c r="S259" s="9"/>
      <c r="T259" s="9" t="s">
        <v>736</v>
      </c>
      <c r="U259" s="9" t="s">
        <v>735</v>
      </c>
      <c r="V259" s="9" t="s">
        <v>735</v>
      </c>
      <c r="W259" s="9">
        <v>8</v>
      </c>
      <c r="X259" s="9" t="s">
        <v>736</v>
      </c>
      <c r="Y259" s="9" t="s">
        <v>736</v>
      </c>
      <c r="Z259" s="9" t="s">
        <v>3367</v>
      </c>
      <c r="AA259" s="9">
        <v>0</v>
      </c>
      <c r="AB259" s="9">
        <v>0</v>
      </c>
      <c r="AC259" s="9" t="s">
        <v>3327</v>
      </c>
      <c r="AD259" s="9" t="s">
        <v>114</v>
      </c>
      <c r="AE259" s="9" t="s">
        <v>870</v>
      </c>
      <c r="AF259" s="9" t="s">
        <v>735</v>
      </c>
      <c r="AG259" s="9" t="s">
        <v>736</v>
      </c>
      <c r="AH259" s="9"/>
      <c r="AI259" s="9"/>
      <c r="AK259" s="3" t="s">
        <v>694</v>
      </c>
      <c r="AN259" s="9" t="s">
        <v>735</v>
      </c>
      <c r="AO259" s="9">
        <f>10*12</f>
        <v>120</v>
      </c>
      <c r="AP259" s="9"/>
      <c r="AQ259" s="9"/>
      <c r="AR259" t="s">
        <v>3319</v>
      </c>
      <c r="AS259" t="s">
        <v>3319</v>
      </c>
      <c r="AT259" t="s">
        <v>3319</v>
      </c>
      <c r="AW259" t="s">
        <v>4505</v>
      </c>
      <c r="BB259" s="9" t="s">
        <v>736</v>
      </c>
    </row>
    <row r="260" spans="1:54" ht="15" customHeight="1" x14ac:dyDescent="0.25">
      <c r="A260" s="9" t="s">
        <v>3371</v>
      </c>
      <c r="B260" s="9" t="s">
        <v>3379</v>
      </c>
      <c r="C260" s="9" t="s">
        <v>3379</v>
      </c>
      <c r="D260" s="9" t="s">
        <v>3868</v>
      </c>
      <c r="E260" s="9">
        <v>0</v>
      </c>
      <c r="F260" s="9" t="s">
        <v>557</v>
      </c>
      <c r="G260" s="9">
        <v>2</v>
      </c>
      <c r="H260" s="9" t="s">
        <v>742</v>
      </c>
      <c r="I260" s="9" t="s">
        <v>742</v>
      </c>
      <c r="J260" s="9" t="s">
        <v>134</v>
      </c>
      <c r="K260" s="9" t="s">
        <v>143</v>
      </c>
      <c r="L260" s="9" t="s">
        <v>3379</v>
      </c>
      <c r="M260" s="9" t="s">
        <v>3868</v>
      </c>
      <c r="N260" s="9" t="s">
        <v>3379</v>
      </c>
      <c r="O260" s="9" t="s">
        <v>3868</v>
      </c>
      <c r="P260" s="9" t="s">
        <v>3384</v>
      </c>
      <c r="Q260" s="9" t="s">
        <v>854</v>
      </c>
      <c r="R260" s="9"/>
      <c r="S260" s="9"/>
      <c r="T260" s="9" t="s">
        <v>736</v>
      </c>
      <c r="U260" s="9" t="s">
        <v>735</v>
      </c>
      <c r="V260" s="9" t="s">
        <v>735</v>
      </c>
      <c r="W260" s="9">
        <v>8</v>
      </c>
      <c r="X260" s="9" t="s">
        <v>736</v>
      </c>
      <c r="Y260" s="9" t="s">
        <v>736</v>
      </c>
      <c r="Z260" s="9" t="s">
        <v>3371</v>
      </c>
      <c r="AA260" s="9">
        <v>0</v>
      </c>
      <c r="AB260" s="9">
        <v>0</v>
      </c>
      <c r="AC260" s="9" t="s">
        <v>3327</v>
      </c>
      <c r="AD260" s="9" t="s">
        <v>114</v>
      </c>
      <c r="AE260" s="9" t="s">
        <v>870</v>
      </c>
      <c r="AF260" s="9" t="s">
        <v>735</v>
      </c>
      <c r="AG260" s="9" t="s">
        <v>736</v>
      </c>
      <c r="AH260" s="9"/>
      <c r="AI260" s="9"/>
      <c r="AK260" s="3" t="s">
        <v>694</v>
      </c>
      <c r="AP260" s="9"/>
      <c r="AQ260" s="9"/>
      <c r="AR260" t="s">
        <v>3319</v>
      </c>
      <c r="AS260" t="s">
        <v>3319</v>
      </c>
      <c r="AT260" t="s">
        <v>3319</v>
      </c>
      <c r="AW260" t="s">
        <v>4505</v>
      </c>
      <c r="BB260" s="9" t="s">
        <v>736</v>
      </c>
    </row>
    <row r="261" spans="1:54" ht="15" customHeight="1" x14ac:dyDescent="0.25">
      <c r="A261" s="9" t="s">
        <v>3366</v>
      </c>
      <c r="B261" s="9" t="s">
        <v>3374</v>
      </c>
      <c r="C261" s="9" t="s">
        <v>3374</v>
      </c>
      <c r="D261" s="9" t="s">
        <v>3409</v>
      </c>
      <c r="E261" s="9">
        <v>0</v>
      </c>
      <c r="F261" s="9" t="s">
        <v>557</v>
      </c>
      <c r="G261" s="9">
        <v>2</v>
      </c>
      <c r="H261" s="9" t="s">
        <v>742</v>
      </c>
      <c r="I261" s="9" t="s">
        <v>742</v>
      </c>
      <c r="J261" s="9" t="s">
        <v>134</v>
      </c>
      <c r="K261" s="9" t="s">
        <v>143</v>
      </c>
      <c r="L261" s="9" t="s">
        <v>3374</v>
      </c>
      <c r="M261" s="9" t="s">
        <v>3409</v>
      </c>
      <c r="N261" s="9" t="s">
        <v>3374</v>
      </c>
      <c r="O261" s="9" t="s">
        <v>3409</v>
      </c>
      <c r="P261" s="9" t="s">
        <v>3384</v>
      </c>
      <c r="Q261" s="9" t="s">
        <v>854</v>
      </c>
      <c r="R261" s="9"/>
      <c r="S261" s="9"/>
      <c r="T261" s="9" t="s">
        <v>736</v>
      </c>
      <c r="U261" s="9" t="s">
        <v>735</v>
      </c>
      <c r="V261" s="9" t="s">
        <v>735</v>
      </c>
      <c r="W261" s="9">
        <v>8</v>
      </c>
      <c r="X261" s="9" t="s">
        <v>736</v>
      </c>
      <c r="Y261" s="9" t="s">
        <v>736</v>
      </c>
      <c r="Z261" s="9" t="s">
        <v>3366</v>
      </c>
      <c r="AA261" s="9">
        <v>0</v>
      </c>
      <c r="AB261" s="9">
        <v>0</v>
      </c>
      <c r="AC261" s="9" t="s">
        <v>3327</v>
      </c>
      <c r="AD261" s="9" t="s">
        <v>114</v>
      </c>
      <c r="AE261" s="9" t="s">
        <v>870</v>
      </c>
      <c r="AF261" s="9" t="s">
        <v>735</v>
      </c>
      <c r="AG261" s="9" t="s">
        <v>736</v>
      </c>
      <c r="AH261" s="9"/>
      <c r="AI261" s="9"/>
      <c r="AK261" s="3" t="s">
        <v>694</v>
      </c>
      <c r="AP261" s="9"/>
      <c r="AQ261" s="9"/>
      <c r="AR261" t="s">
        <v>3319</v>
      </c>
      <c r="AS261" t="s">
        <v>3319</v>
      </c>
      <c r="AT261" t="s">
        <v>3319</v>
      </c>
      <c r="AW261" t="s">
        <v>4505</v>
      </c>
      <c r="BB261" s="9" t="s">
        <v>736</v>
      </c>
    </row>
    <row r="262" spans="1:54" ht="15" customHeight="1" x14ac:dyDescent="0.25">
      <c r="A262" s="9" t="s">
        <v>3370</v>
      </c>
      <c r="B262" s="9" t="s">
        <v>3378</v>
      </c>
      <c r="C262" s="9" t="s">
        <v>3378</v>
      </c>
      <c r="D262" s="9" t="s">
        <v>3867</v>
      </c>
      <c r="E262" s="9">
        <v>0</v>
      </c>
      <c r="F262" s="9" t="s">
        <v>557</v>
      </c>
      <c r="G262" s="9">
        <v>2</v>
      </c>
      <c r="H262" s="9" t="s">
        <v>742</v>
      </c>
      <c r="I262" s="9" t="s">
        <v>742</v>
      </c>
      <c r="J262" s="9" t="s">
        <v>134</v>
      </c>
      <c r="K262" s="9" t="s">
        <v>143</v>
      </c>
      <c r="L262" s="9" t="s">
        <v>3378</v>
      </c>
      <c r="M262" s="9" t="s">
        <v>3867</v>
      </c>
      <c r="N262" s="9" t="s">
        <v>3378</v>
      </c>
      <c r="O262" s="9" t="s">
        <v>3867</v>
      </c>
      <c r="P262" s="9" t="s">
        <v>3384</v>
      </c>
      <c r="Q262" s="9" t="s">
        <v>854</v>
      </c>
      <c r="R262" s="9"/>
      <c r="S262" s="9"/>
      <c r="T262" s="9" t="s">
        <v>736</v>
      </c>
      <c r="U262" s="9" t="s">
        <v>735</v>
      </c>
      <c r="V262" s="9" t="s">
        <v>735</v>
      </c>
      <c r="W262" s="9">
        <v>8</v>
      </c>
      <c r="X262" s="9" t="s">
        <v>736</v>
      </c>
      <c r="Y262" s="9" t="s">
        <v>736</v>
      </c>
      <c r="Z262" s="9" t="s">
        <v>3370</v>
      </c>
      <c r="AA262" s="9">
        <v>0</v>
      </c>
      <c r="AB262" s="9">
        <v>0</v>
      </c>
      <c r="AC262" s="9" t="s">
        <v>3327</v>
      </c>
      <c r="AD262" s="9" t="s">
        <v>114</v>
      </c>
      <c r="AE262" s="9" t="s">
        <v>870</v>
      </c>
      <c r="AF262" s="9" t="s">
        <v>735</v>
      </c>
      <c r="AG262" s="9" t="s">
        <v>736</v>
      </c>
      <c r="AH262" s="9"/>
      <c r="AI262" s="9"/>
      <c r="AK262" s="3" t="s">
        <v>694</v>
      </c>
      <c r="AP262" s="9"/>
      <c r="AQ262" s="9"/>
      <c r="AR262" t="s">
        <v>3319</v>
      </c>
      <c r="AS262" t="s">
        <v>3319</v>
      </c>
      <c r="AT262" t="s">
        <v>3319</v>
      </c>
      <c r="AW262" t="s">
        <v>4505</v>
      </c>
      <c r="BB262" s="9" t="s">
        <v>736</v>
      </c>
    </row>
    <row r="263" spans="1:54" ht="15" customHeight="1" x14ac:dyDescent="0.25">
      <c r="A263" s="9" t="s">
        <v>3369</v>
      </c>
      <c r="B263" s="9" t="s">
        <v>3377</v>
      </c>
      <c r="C263" s="9" t="s">
        <v>3377</v>
      </c>
      <c r="D263" s="9" t="s">
        <v>3412</v>
      </c>
      <c r="E263" s="9">
        <v>0</v>
      </c>
      <c r="F263" s="9" t="s">
        <v>557</v>
      </c>
      <c r="G263" s="9">
        <v>2</v>
      </c>
      <c r="H263" s="9" t="s">
        <v>742</v>
      </c>
      <c r="I263" s="9" t="s">
        <v>742</v>
      </c>
      <c r="J263" s="9" t="s">
        <v>134</v>
      </c>
      <c r="K263" s="9" t="s">
        <v>143</v>
      </c>
      <c r="L263" s="9" t="s">
        <v>3377</v>
      </c>
      <c r="M263" s="9" t="s">
        <v>3412</v>
      </c>
      <c r="N263" s="9" t="s">
        <v>3377</v>
      </c>
      <c r="O263" s="9" t="s">
        <v>3412</v>
      </c>
      <c r="P263" s="9" t="s">
        <v>3384</v>
      </c>
      <c r="Q263" s="9" t="s">
        <v>854</v>
      </c>
      <c r="R263" s="9"/>
      <c r="S263" s="9"/>
      <c r="T263" s="9" t="s">
        <v>736</v>
      </c>
      <c r="U263" s="9" t="s">
        <v>735</v>
      </c>
      <c r="V263" s="9" t="s">
        <v>735</v>
      </c>
      <c r="W263" s="9">
        <v>8</v>
      </c>
      <c r="X263" s="9" t="s">
        <v>736</v>
      </c>
      <c r="Y263" s="9" t="s">
        <v>736</v>
      </c>
      <c r="Z263" s="9" t="s">
        <v>3369</v>
      </c>
      <c r="AA263" s="9">
        <v>0</v>
      </c>
      <c r="AB263" s="9">
        <v>0</v>
      </c>
      <c r="AC263" s="9" t="s">
        <v>3327</v>
      </c>
      <c r="AD263" s="9" t="s">
        <v>114</v>
      </c>
      <c r="AE263" s="9" t="s">
        <v>870</v>
      </c>
      <c r="AF263" s="9" t="s">
        <v>735</v>
      </c>
      <c r="AG263" s="9" t="s">
        <v>736</v>
      </c>
      <c r="AH263" s="9"/>
      <c r="AI263" s="9"/>
      <c r="AK263" s="3" t="s">
        <v>694</v>
      </c>
      <c r="AP263" s="9"/>
      <c r="AQ263" s="9"/>
      <c r="AR263" t="s">
        <v>3319</v>
      </c>
      <c r="AS263" t="s">
        <v>3319</v>
      </c>
      <c r="AT263" t="s">
        <v>3319</v>
      </c>
      <c r="AW263" t="s">
        <v>4505</v>
      </c>
      <c r="BB263" s="9" t="s">
        <v>736</v>
      </c>
    </row>
    <row r="264" spans="1:54" ht="15" customHeight="1" x14ac:dyDescent="0.25">
      <c r="A264" s="9" t="s">
        <v>3372</v>
      </c>
      <c r="B264" s="9" t="s">
        <v>3380</v>
      </c>
      <c r="C264" s="9" t="s">
        <v>3380</v>
      </c>
      <c r="D264" s="9" t="s">
        <v>3413</v>
      </c>
      <c r="E264" s="9">
        <v>0</v>
      </c>
      <c r="F264" s="9" t="s">
        <v>557</v>
      </c>
      <c r="G264" s="9">
        <v>2</v>
      </c>
      <c r="H264" s="9" t="s">
        <v>742</v>
      </c>
      <c r="I264" s="9" t="s">
        <v>742</v>
      </c>
      <c r="J264" s="9" t="s">
        <v>134</v>
      </c>
      <c r="K264" s="9" t="s">
        <v>143</v>
      </c>
      <c r="L264" s="9" t="s">
        <v>3380</v>
      </c>
      <c r="M264" s="9" t="s">
        <v>3413</v>
      </c>
      <c r="N264" s="9" t="s">
        <v>3380</v>
      </c>
      <c r="O264" s="9" t="s">
        <v>3413</v>
      </c>
      <c r="P264" s="9" t="s">
        <v>3384</v>
      </c>
      <c r="Q264" s="9" t="s">
        <v>854</v>
      </c>
      <c r="R264" s="9"/>
      <c r="S264" s="9"/>
      <c r="T264" s="9" t="s">
        <v>736</v>
      </c>
      <c r="U264" s="9" t="s">
        <v>735</v>
      </c>
      <c r="V264" s="9" t="s">
        <v>735</v>
      </c>
      <c r="W264" s="9">
        <v>8</v>
      </c>
      <c r="X264" s="9" t="s">
        <v>736</v>
      </c>
      <c r="Y264" s="9" t="s">
        <v>736</v>
      </c>
      <c r="Z264" s="9" t="s">
        <v>3372</v>
      </c>
      <c r="AA264" s="9">
        <v>0</v>
      </c>
      <c r="AB264" s="9">
        <v>0</v>
      </c>
      <c r="AC264" s="9" t="s">
        <v>3327</v>
      </c>
      <c r="AD264" s="9" t="s">
        <v>114</v>
      </c>
      <c r="AE264" s="9" t="s">
        <v>870</v>
      </c>
      <c r="AF264" s="9" t="s">
        <v>735</v>
      </c>
      <c r="AG264" s="9" t="s">
        <v>736</v>
      </c>
      <c r="AH264" s="9"/>
      <c r="AI264" s="9"/>
      <c r="AK264" s="3" t="s">
        <v>694</v>
      </c>
      <c r="AP264" s="9"/>
      <c r="AQ264" s="9"/>
      <c r="AR264" t="s">
        <v>3319</v>
      </c>
      <c r="AS264" t="s">
        <v>3319</v>
      </c>
      <c r="AT264" t="s">
        <v>3319</v>
      </c>
      <c r="AW264" t="s">
        <v>4505</v>
      </c>
      <c r="BB264" s="9" t="s">
        <v>736</v>
      </c>
    </row>
    <row r="265" spans="1:54" ht="15" customHeight="1" x14ac:dyDescent="0.25">
      <c r="A265" s="9" t="s">
        <v>3365</v>
      </c>
      <c r="B265" s="9" t="s">
        <v>3373</v>
      </c>
      <c r="C265" s="9" t="s">
        <v>3373</v>
      </c>
      <c r="D265" s="9" t="s">
        <v>3408</v>
      </c>
      <c r="E265" s="9">
        <v>0</v>
      </c>
      <c r="F265" s="9" t="s">
        <v>557</v>
      </c>
      <c r="G265" s="9">
        <v>2</v>
      </c>
      <c r="H265" s="9" t="s">
        <v>742</v>
      </c>
      <c r="I265" s="9" t="s">
        <v>742</v>
      </c>
      <c r="J265" s="9" t="s">
        <v>134</v>
      </c>
      <c r="K265" s="9" t="s">
        <v>143</v>
      </c>
      <c r="L265" s="9" t="s">
        <v>3373</v>
      </c>
      <c r="M265" s="9" t="s">
        <v>3408</v>
      </c>
      <c r="N265" s="9" t="s">
        <v>3373</v>
      </c>
      <c r="O265" s="9" t="s">
        <v>3408</v>
      </c>
      <c r="P265" s="9" t="s">
        <v>3384</v>
      </c>
      <c r="Q265" s="9" t="s">
        <v>854</v>
      </c>
      <c r="R265" s="9"/>
      <c r="S265" s="9"/>
      <c r="T265" s="9" t="s">
        <v>736</v>
      </c>
      <c r="U265" s="9" t="s">
        <v>735</v>
      </c>
      <c r="V265" s="9" t="s">
        <v>735</v>
      </c>
      <c r="W265" s="9">
        <v>8</v>
      </c>
      <c r="X265" s="9" t="s">
        <v>736</v>
      </c>
      <c r="Y265" s="9" t="s">
        <v>736</v>
      </c>
      <c r="Z265" s="9" t="s">
        <v>3365</v>
      </c>
      <c r="AA265" s="9">
        <v>0</v>
      </c>
      <c r="AB265" s="9">
        <v>0</v>
      </c>
      <c r="AC265" s="9" t="s">
        <v>3327</v>
      </c>
      <c r="AD265" s="9" t="s">
        <v>114</v>
      </c>
      <c r="AE265" s="9" t="s">
        <v>870</v>
      </c>
      <c r="AF265" s="9" t="s">
        <v>735</v>
      </c>
      <c r="AG265" s="9" t="s">
        <v>736</v>
      </c>
      <c r="AH265" s="9"/>
      <c r="AI265" s="9"/>
      <c r="AK265" s="3" t="s">
        <v>694</v>
      </c>
      <c r="AP265" s="9"/>
      <c r="AQ265" s="9"/>
      <c r="AR265" t="s">
        <v>3319</v>
      </c>
      <c r="AS265" t="s">
        <v>3319</v>
      </c>
      <c r="AT265" t="s">
        <v>3319</v>
      </c>
      <c r="AW265" t="s">
        <v>4505</v>
      </c>
      <c r="BB265" s="9" t="s">
        <v>736</v>
      </c>
    </row>
    <row r="266" spans="1:54" ht="15" customHeight="1" x14ac:dyDescent="0.25">
      <c r="A266" s="9" t="s">
        <v>3368</v>
      </c>
      <c r="B266" s="9" t="s">
        <v>3376</v>
      </c>
      <c r="C266" s="9" t="s">
        <v>3376</v>
      </c>
      <c r="D266" s="9" t="s">
        <v>3411</v>
      </c>
      <c r="E266" s="9">
        <v>0</v>
      </c>
      <c r="F266" s="9" t="s">
        <v>557</v>
      </c>
      <c r="G266" s="9">
        <v>2</v>
      </c>
      <c r="H266" s="9" t="s">
        <v>742</v>
      </c>
      <c r="I266" s="9" t="s">
        <v>742</v>
      </c>
      <c r="J266" s="9" t="s">
        <v>134</v>
      </c>
      <c r="K266" s="9" t="s">
        <v>143</v>
      </c>
      <c r="L266" s="9" t="s">
        <v>3376</v>
      </c>
      <c r="M266" s="9" t="s">
        <v>3411</v>
      </c>
      <c r="N266" s="9" t="s">
        <v>3376</v>
      </c>
      <c r="O266" s="9" t="s">
        <v>3411</v>
      </c>
      <c r="P266" s="9" t="s">
        <v>3384</v>
      </c>
      <c r="Q266" s="9" t="s">
        <v>854</v>
      </c>
      <c r="R266" s="9"/>
      <c r="S266" s="9"/>
      <c r="T266" s="9" t="s">
        <v>736</v>
      </c>
      <c r="U266" s="9" t="s">
        <v>735</v>
      </c>
      <c r="V266" s="9" t="s">
        <v>735</v>
      </c>
      <c r="W266" s="9">
        <v>8</v>
      </c>
      <c r="X266" s="9" t="s">
        <v>736</v>
      </c>
      <c r="Y266" s="9" t="s">
        <v>736</v>
      </c>
      <c r="Z266" s="9" t="s">
        <v>3368</v>
      </c>
      <c r="AA266" s="9">
        <v>0</v>
      </c>
      <c r="AB266" s="9">
        <v>0</v>
      </c>
      <c r="AC266" s="9" t="s">
        <v>3327</v>
      </c>
      <c r="AD266" s="9" t="s">
        <v>114</v>
      </c>
      <c r="AE266" s="9" t="s">
        <v>870</v>
      </c>
      <c r="AF266" s="9" t="s">
        <v>735</v>
      </c>
      <c r="AG266" s="9" t="s">
        <v>736</v>
      </c>
      <c r="AH266" s="9"/>
      <c r="AI266" s="9"/>
      <c r="AK266" s="3" t="s">
        <v>694</v>
      </c>
      <c r="AP266" s="9"/>
      <c r="AQ266" s="9"/>
      <c r="AR266" t="s">
        <v>3319</v>
      </c>
      <c r="AS266" t="s">
        <v>3319</v>
      </c>
      <c r="AT266" t="s">
        <v>3319</v>
      </c>
      <c r="AW266" t="s">
        <v>4505</v>
      </c>
      <c r="BB266" s="9" t="s">
        <v>736</v>
      </c>
    </row>
    <row r="267" spans="1:54" ht="15" customHeight="1" x14ac:dyDescent="0.25">
      <c r="A267" s="9" t="s">
        <v>3382</v>
      </c>
      <c r="B267" s="9" t="s">
        <v>3407</v>
      </c>
      <c r="C267" s="9" t="s">
        <v>3407</v>
      </c>
      <c r="D267" s="9" t="s">
        <v>3415</v>
      </c>
      <c r="E267" s="9">
        <v>0</v>
      </c>
      <c r="F267" s="9" t="s">
        <v>557</v>
      </c>
      <c r="G267" s="9">
        <v>2</v>
      </c>
      <c r="H267" s="9" t="s">
        <v>742</v>
      </c>
      <c r="I267" s="9" t="s">
        <v>742</v>
      </c>
      <c r="J267" s="9" t="s">
        <v>134</v>
      </c>
      <c r="K267" s="9" t="s">
        <v>143</v>
      </c>
      <c r="L267" s="9" t="s">
        <v>3380</v>
      </c>
      <c r="M267" s="9" t="s">
        <v>3415</v>
      </c>
      <c r="N267" s="9" t="s">
        <v>3380</v>
      </c>
      <c r="O267" s="9" t="s">
        <v>3415</v>
      </c>
      <c r="P267" s="9" t="s">
        <v>3384</v>
      </c>
      <c r="Q267" s="9" t="s">
        <v>854</v>
      </c>
      <c r="R267" s="9"/>
      <c r="S267" s="9"/>
      <c r="T267" s="9" t="s">
        <v>736</v>
      </c>
      <c r="U267" s="9" t="s">
        <v>735</v>
      </c>
      <c r="V267" s="9" t="s">
        <v>735</v>
      </c>
      <c r="W267" s="9">
        <v>8</v>
      </c>
      <c r="X267" s="9" t="s">
        <v>736</v>
      </c>
      <c r="Y267" s="9" t="s">
        <v>736</v>
      </c>
      <c r="Z267" s="9" t="s">
        <v>3382</v>
      </c>
      <c r="AA267" s="9">
        <v>0</v>
      </c>
      <c r="AB267" s="9">
        <v>0</v>
      </c>
      <c r="AC267" s="9" t="s">
        <v>3327</v>
      </c>
      <c r="AD267" s="9" t="s">
        <v>114</v>
      </c>
      <c r="AE267" s="9" t="s">
        <v>870</v>
      </c>
      <c r="AF267" s="9" t="s">
        <v>735</v>
      </c>
      <c r="AG267" s="9" t="s">
        <v>736</v>
      </c>
      <c r="AH267" s="9"/>
      <c r="AI267" s="9"/>
      <c r="AK267" s="3" t="s">
        <v>694</v>
      </c>
      <c r="AP267" s="9"/>
      <c r="AQ267" s="9"/>
      <c r="AR267" t="s">
        <v>3319</v>
      </c>
      <c r="AS267" t="s">
        <v>3319</v>
      </c>
      <c r="AT267" t="s">
        <v>3319</v>
      </c>
      <c r="AW267" t="s">
        <v>4505</v>
      </c>
      <c r="BB267" s="9" t="s">
        <v>736</v>
      </c>
    </row>
    <row r="268" spans="1:54" ht="15" customHeight="1" x14ac:dyDescent="0.25">
      <c r="A268" s="9" t="s">
        <v>3223</v>
      </c>
      <c r="B268" s="9" t="s">
        <v>1272</v>
      </c>
      <c r="C268" s="9" t="s">
        <v>1272</v>
      </c>
      <c r="D268" s="9" t="s">
        <v>3446</v>
      </c>
      <c r="E268" s="9">
        <v>0</v>
      </c>
      <c r="F268" s="9" t="s">
        <v>557</v>
      </c>
      <c r="G268" s="9">
        <v>0</v>
      </c>
      <c r="H268" s="9" t="s">
        <v>3224</v>
      </c>
      <c r="I268" s="9">
        <v>0</v>
      </c>
      <c r="J268" s="9" t="s">
        <v>3599</v>
      </c>
      <c r="K268" s="9" t="s">
        <v>3600</v>
      </c>
      <c r="L268" s="9" t="s">
        <v>1272</v>
      </c>
      <c r="M268" s="9" t="s">
        <v>3446</v>
      </c>
      <c r="N268" s="9">
        <v>0</v>
      </c>
      <c r="O268" s="9">
        <v>0</v>
      </c>
      <c r="P268" s="9" t="s">
        <v>2541</v>
      </c>
      <c r="Q268" s="9" t="s">
        <v>1650</v>
      </c>
      <c r="R268" s="9" t="s">
        <v>2396</v>
      </c>
      <c r="S268" s="9" t="s">
        <v>2396</v>
      </c>
      <c r="T268" s="9" t="s">
        <v>736</v>
      </c>
      <c r="U268" s="9" t="s">
        <v>736</v>
      </c>
      <c r="V268" s="9" t="s">
        <v>735</v>
      </c>
      <c r="W268" s="9">
        <v>1</v>
      </c>
      <c r="X268" s="9" t="s">
        <v>736</v>
      </c>
      <c r="Y268" s="9" t="s">
        <v>736</v>
      </c>
      <c r="AA268" s="9">
        <v>0</v>
      </c>
      <c r="AB268" s="9">
        <v>0</v>
      </c>
      <c r="AC268" s="9" t="s">
        <v>2396</v>
      </c>
      <c r="AD268" s="9" t="s">
        <v>114</v>
      </c>
      <c r="AE268" s="9" t="s">
        <v>961</v>
      </c>
      <c r="AF268" s="9" t="s">
        <v>3319</v>
      </c>
      <c r="AG268" s="9" t="s">
        <v>3319</v>
      </c>
      <c r="AH268" s="9" t="s">
        <v>3270</v>
      </c>
      <c r="AI268" s="9">
        <v>0</v>
      </c>
      <c r="AJ268" s="9" t="str">
        <f t="shared" ref="AJ268:AJ271" si="12">A268</f>
        <v>COVID 19</v>
      </c>
      <c r="AK268" s="3" t="s">
        <v>4505</v>
      </c>
      <c r="AP268" s="9"/>
      <c r="AQ268" s="9" t="s">
        <v>4398</v>
      </c>
      <c r="AR268" t="s">
        <v>3319</v>
      </c>
      <c r="AS268" t="s">
        <v>3319</v>
      </c>
      <c r="AT268" t="s">
        <v>3319</v>
      </c>
      <c r="AW268" t="s">
        <v>4505</v>
      </c>
      <c r="AX268" s="9" t="s">
        <v>736</v>
      </c>
      <c r="BB268" s="9" t="s">
        <v>736</v>
      </c>
    </row>
    <row r="269" spans="1:54" ht="15" customHeight="1" x14ac:dyDescent="0.25">
      <c r="A269" s="300" t="s">
        <v>2578</v>
      </c>
      <c r="B269" s="9" t="s">
        <v>2575</v>
      </c>
      <c r="C269" s="9" t="s">
        <v>2576</v>
      </c>
      <c r="D269" s="9" t="s">
        <v>3521</v>
      </c>
      <c r="E269" s="9">
        <v>0</v>
      </c>
      <c r="F269" s="9" t="s">
        <v>557</v>
      </c>
      <c r="G269" s="9">
        <v>0</v>
      </c>
      <c r="H269" s="9" t="s">
        <v>2561</v>
      </c>
      <c r="I269" s="9">
        <v>0</v>
      </c>
      <c r="J269" s="9" t="s">
        <v>3599</v>
      </c>
      <c r="K269" s="9" t="s">
        <v>2518</v>
      </c>
      <c r="L269" s="9" t="s">
        <v>3620</v>
      </c>
      <c r="M269" s="9" t="s">
        <v>3521</v>
      </c>
      <c r="N269" s="9">
        <v>0</v>
      </c>
      <c r="O269" s="9">
        <v>0</v>
      </c>
      <c r="P269" s="9" t="s">
        <v>737</v>
      </c>
      <c r="Q269" s="9" t="s">
        <v>1231</v>
      </c>
      <c r="R269" s="9" t="s">
        <v>1231</v>
      </c>
      <c r="S269" s="9" t="s">
        <v>1231</v>
      </c>
      <c r="T269" s="9" t="s">
        <v>736</v>
      </c>
      <c r="U269" s="9" t="s">
        <v>736</v>
      </c>
      <c r="V269" s="9" t="s">
        <v>735</v>
      </c>
      <c r="W269" s="9">
        <v>1</v>
      </c>
      <c r="X269" s="9" t="s">
        <v>736</v>
      </c>
      <c r="Y269" s="9" t="s">
        <v>736</v>
      </c>
      <c r="AA269" s="9">
        <v>0</v>
      </c>
      <c r="AB269" s="9">
        <v>0</v>
      </c>
      <c r="AC269" s="9" t="s">
        <v>2396</v>
      </c>
      <c r="AD269" s="9" t="s">
        <v>114</v>
      </c>
      <c r="AE269" s="9" t="s">
        <v>961</v>
      </c>
      <c r="AF269" s="9" t="s">
        <v>3319</v>
      </c>
      <c r="AG269" s="9" t="s">
        <v>3319</v>
      </c>
      <c r="AH269" s="9" t="s">
        <v>3270</v>
      </c>
      <c r="AI269" s="9">
        <v>4</v>
      </c>
      <c r="AJ269" s="9" t="str">
        <f t="shared" si="12"/>
        <v>CONT DISC</v>
      </c>
      <c r="AK269" s="3"/>
      <c r="AL269" s="9" t="s">
        <v>736</v>
      </c>
      <c r="AP269" s="9"/>
      <c r="AQ269" s="9" t="s">
        <v>4398</v>
      </c>
      <c r="AR269" t="s">
        <v>3319</v>
      </c>
      <c r="AS269" t="s">
        <v>3319</v>
      </c>
      <c r="AT269" t="s">
        <v>3319</v>
      </c>
      <c r="AW269" t="s">
        <v>4505</v>
      </c>
      <c r="AX269" s="9" t="s">
        <v>736</v>
      </c>
      <c r="AY269" s="9" t="s">
        <v>4505</v>
      </c>
      <c r="AZ269" s="9" t="s">
        <v>4505</v>
      </c>
      <c r="BA269" s="9" t="s">
        <v>4505</v>
      </c>
      <c r="BB269" s="9" t="s">
        <v>735</v>
      </c>
    </row>
    <row r="270" spans="1:54" ht="15" customHeight="1" x14ac:dyDescent="0.25">
      <c r="A270" s="300" t="s">
        <v>2574</v>
      </c>
      <c r="B270" s="9" t="s">
        <v>2571</v>
      </c>
      <c r="C270" s="9" t="s">
        <v>2572</v>
      </c>
      <c r="D270" s="9" t="s">
        <v>3518</v>
      </c>
      <c r="E270" s="9">
        <v>0</v>
      </c>
      <c r="F270" s="9" t="s">
        <v>557</v>
      </c>
      <c r="G270" s="9">
        <v>0</v>
      </c>
      <c r="H270" s="9" t="s">
        <v>2561</v>
      </c>
      <c r="I270" s="9">
        <v>0</v>
      </c>
      <c r="J270" s="9" t="s">
        <v>3599</v>
      </c>
      <c r="K270" s="9" t="s">
        <v>2518</v>
      </c>
      <c r="L270" s="9" t="s">
        <v>3619</v>
      </c>
      <c r="M270" s="9" t="s">
        <v>3518</v>
      </c>
      <c r="N270" s="9">
        <v>0</v>
      </c>
      <c r="O270" s="9">
        <v>0</v>
      </c>
      <c r="P270" s="9" t="s">
        <v>737</v>
      </c>
      <c r="Q270" s="9" t="s">
        <v>1231</v>
      </c>
      <c r="R270" s="9" t="s">
        <v>1231</v>
      </c>
      <c r="S270" s="9" t="s">
        <v>1231</v>
      </c>
      <c r="T270" s="9" t="s">
        <v>736</v>
      </c>
      <c r="U270" s="9" t="s">
        <v>736</v>
      </c>
      <c r="V270" s="9" t="s">
        <v>735</v>
      </c>
      <c r="W270" s="9">
        <v>1</v>
      </c>
      <c r="X270" s="9" t="s">
        <v>736</v>
      </c>
      <c r="Y270" s="9" t="s">
        <v>736</v>
      </c>
      <c r="AA270" s="9">
        <v>0</v>
      </c>
      <c r="AB270" s="9">
        <v>0</v>
      </c>
      <c r="AC270" s="9" t="s">
        <v>2396</v>
      </c>
      <c r="AD270" s="9" t="s">
        <v>114</v>
      </c>
      <c r="AE270" s="9" t="s">
        <v>961</v>
      </c>
      <c r="AF270" s="9" t="s">
        <v>3319</v>
      </c>
      <c r="AG270" s="9" t="s">
        <v>3319</v>
      </c>
      <c r="AH270" s="9" t="s">
        <v>3270</v>
      </c>
      <c r="AI270" s="9">
        <v>5</v>
      </c>
      <c r="AJ270" s="9" t="str">
        <f t="shared" si="12"/>
        <v>CONN DISC</v>
      </c>
      <c r="AK270" s="3"/>
      <c r="AL270" s="9" t="s">
        <v>736</v>
      </c>
      <c r="AP270" s="9"/>
      <c r="AQ270" s="9" t="s">
        <v>4398</v>
      </c>
      <c r="AR270" t="s">
        <v>3319</v>
      </c>
      <c r="AS270" t="s">
        <v>3319</v>
      </c>
      <c r="AT270" t="s">
        <v>3319</v>
      </c>
      <c r="AW270" t="s">
        <v>4505</v>
      </c>
      <c r="AX270" s="9" t="s">
        <v>736</v>
      </c>
      <c r="AY270" s="9" t="s">
        <v>4505</v>
      </c>
      <c r="AZ270" s="9" t="s">
        <v>4505</v>
      </c>
      <c r="BA270" s="9" t="s">
        <v>4505</v>
      </c>
      <c r="BB270" s="9" t="s">
        <v>735</v>
      </c>
    </row>
    <row r="271" spans="1:54" ht="15" customHeight="1" x14ac:dyDescent="0.25">
      <c r="A271" s="300" t="s">
        <v>5283</v>
      </c>
      <c r="B271" s="9" t="s">
        <v>2579</v>
      </c>
      <c r="C271" s="9" t="s">
        <v>2580</v>
      </c>
      <c r="D271" s="9" t="s">
        <v>3522</v>
      </c>
      <c r="E271" s="9">
        <v>0</v>
      </c>
      <c r="F271" s="9" t="s">
        <v>557</v>
      </c>
      <c r="G271" s="9">
        <v>0</v>
      </c>
      <c r="H271" s="9" t="s">
        <v>2561</v>
      </c>
      <c r="I271" s="9">
        <v>0</v>
      </c>
      <c r="J271" s="9" t="s">
        <v>3599</v>
      </c>
      <c r="K271" s="9" t="s">
        <v>2518</v>
      </c>
      <c r="L271" s="9" t="s">
        <v>3621</v>
      </c>
      <c r="M271" s="9" t="s">
        <v>3522</v>
      </c>
      <c r="N271" s="9">
        <v>0</v>
      </c>
      <c r="O271" s="9">
        <v>0</v>
      </c>
      <c r="P271" s="9" t="s">
        <v>737</v>
      </c>
      <c r="Q271" s="9" t="s">
        <v>1231</v>
      </c>
      <c r="R271" s="9" t="s">
        <v>1231</v>
      </c>
      <c r="S271" s="9" t="s">
        <v>1231</v>
      </c>
      <c r="T271" s="9" t="s">
        <v>736</v>
      </c>
      <c r="U271" s="9" t="s">
        <v>736</v>
      </c>
      <c r="V271" s="9" t="s">
        <v>735</v>
      </c>
      <c r="W271" s="9">
        <v>1</v>
      </c>
      <c r="X271" s="9" t="s">
        <v>736</v>
      </c>
      <c r="Y271" s="9" t="s">
        <v>736</v>
      </c>
      <c r="AA271" s="9">
        <v>0</v>
      </c>
      <c r="AB271" s="9">
        <v>0</v>
      </c>
      <c r="AC271" s="9" t="s">
        <v>2396</v>
      </c>
      <c r="AD271" s="9" t="s">
        <v>114</v>
      </c>
      <c r="AE271" s="9" t="s">
        <v>961</v>
      </c>
      <c r="AF271" s="9" t="s">
        <v>3319</v>
      </c>
      <c r="AG271" s="9" t="s">
        <v>3319</v>
      </c>
      <c r="AH271" s="9" t="s">
        <v>3270</v>
      </c>
      <c r="AI271" s="9">
        <v>6</v>
      </c>
      <c r="AJ271" s="9" t="str">
        <f t="shared" si="12"/>
        <v>COMM DISC</v>
      </c>
      <c r="AK271" s="3"/>
      <c r="AL271" s="9" t="s">
        <v>736</v>
      </c>
      <c r="AP271" s="9"/>
      <c r="AQ271" s="9" t="s">
        <v>4398</v>
      </c>
      <c r="AR271" t="s">
        <v>3319</v>
      </c>
      <c r="AS271" t="s">
        <v>3319</v>
      </c>
      <c r="AT271" t="s">
        <v>3319</v>
      </c>
      <c r="AW271" t="s">
        <v>4505</v>
      </c>
      <c r="AX271" s="9" t="s">
        <v>736</v>
      </c>
      <c r="AY271" s="9" t="s">
        <v>4505</v>
      </c>
      <c r="AZ271" s="9" t="s">
        <v>4505</v>
      </c>
      <c r="BA271" s="9" t="s">
        <v>4505</v>
      </c>
      <c r="BB271" s="9" t="s">
        <v>735</v>
      </c>
    </row>
    <row r="272" spans="1:54" ht="15" customHeight="1" x14ac:dyDescent="0.25">
      <c r="A272" s="9" t="s">
        <v>612</v>
      </c>
      <c r="B272" s="9" t="s">
        <v>613</v>
      </c>
      <c r="C272" s="9" t="s">
        <v>613</v>
      </c>
      <c r="D272" s="9" t="s">
        <v>639</v>
      </c>
      <c r="E272" s="9">
        <v>15</v>
      </c>
      <c r="F272" s="9" t="s">
        <v>557</v>
      </c>
      <c r="G272" s="9">
        <v>6</v>
      </c>
      <c r="H272" s="9" t="s">
        <v>684</v>
      </c>
      <c r="I272" s="9" t="s">
        <v>684</v>
      </c>
      <c r="J272" s="9" t="s">
        <v>684</v>
      </c>
      <c r="K272" s="9" t="s">
        <v>684</v>
      </c>
      <c r="L272" s="9" t="s">
        <v>613</v>
      </c>
      <c r="M272" s="9" t="s">
        <v>639</v>
      </c>
      <c r="N272" s="9" t="s">
        <v>613</v>
      </c>
      <c r="O272" s="9" t="s">
        <v>639</v>
      </c>
      <c r="P272" s="9" t="s">
        <v>3384</v>
      </c>
      <c r="Q272" s="9" t="s">
        <v>855</v>
      </c>
      <c r="R272" s="9" t="s">
        <v>612</v>
      </c>
      <c r="S272" s="9"/>
      <c r="T272" s="9" t="s">
        <v>736</v>
      </c>
      <c r="U272" s="9" t="s">
        <v>735</v>
      </c>
      <c r="V272" s="9" t="s">
        <v>735</v>
      </c>
      <c r="W272" s="9">
        <v>1</v>
      </c>
      <c r="X272" s="9" t="s">
        <v>736</v>
      </c>
      <c r="Y272" s="9" t="s">
        <v>736</v>
      </c>
      <c r="Z272" s="9" t="s">
        <v>612</v>
      </c>
      <c r="AA272" s="9">
        <v>0</v>
      </c>
      <c r="AB272" s="9">
        <v>0</v>
      </c>
      <c r="AC272" s="9" t="s">
        <v>3327</v>
      </c>
      <c r="AD272" s="9" t="s">
        <v>114</v>
      </c>
      <c r="AE272" s="9" t="s">
        <v>3328</v>
      </c>
      <c r="AF272" s="9" t="s">
        <v>3319</v>
      </c>
      <c r="AG272" s="9" t="s">
        <v>3319</v>
      </c>
      <c r="AH272" s="9"/>
      <c r="AI272" s="9"/>
      <c r="AK272" s="3" t="s">
        <v>4505</v>
      </c>
      <c r="AP272" s="9"/>
      <c r="AQ272" s="9"/>
      <c r="AR272" t="s">
        <v>3319</v>
      </c>
      <c r="AS272" t="s">
        <v>3319</v>
      </c>
      <c r="AT272" t="s">
        <v>3319</v>
      </c>
      <c r="AW272" t="s">
        <v>4505</v>
      </c>
      <c r="BB272" s="9" t="s">
        <v>736</v>
      </c>
    </row>
    <row r="273" spans="1:54" ht="15" customHeight="1" x14ac:dyDescent="0.25">
      <c r="A273" s="9" t="s">
        <v>243</v>
      </c>
      <c r="B273" s="9" t="s">
        <v>478</v>
      </c>
      <c r="C273" s="9" t="s">
        <v>478</v>
      </c>
      <c r="D273" s="9" t="s">
        <v>819</v>
      </c>
      <c r="E273" s="9">
        <v>36.799999999999997</v>
      </c>
      <c r="F273" s="9" t="s">
        <v>557</v>
      </c>
      <c r="G273" s="9">
        <v>2</v>
      </c>
      <c r="H273" s="9" t="s">
        <v>684</v>
      </c>
      <c r="I273" s="9" t="s">
        <v>684</v>
      </c>
      <c r="J273" s="9" t="s">
        <v>872</v>
      </c>
      <c r="K273" s="9" t="s">
        <v>872</v>
      </c>
      <c r="L273" s="9" t="s">
        <v>478</v>
      </c>
      <c r="M273" s="9" t="s">
        <v>819</v>
      </c>
      <c r="N273" s="9" t="s">
        <v>478</v>
      </c>
      <c r="O273" s="9" t="s">
        <v>819</v>
      </c>
      <c r="P273" s="9" t="s">
        <v>3384</v>
      </c>
      <c r="Q273" s="9" t="s">
        <v>1832</v>
      </c>
      <c r="R273" s="9" t="s">
        <v>479</v>
      </c>
      <c r="S273" s="9"/>
      <c r="T273" s="9" t="s">
        <v>736</v>
      </c>
      <c r="U273" s="9" t="s">
        <v>735</v>
      </c>
      <c r="V273" s="9" t="s">
        <v>735</v>
      </c>
      <c r="W273" s="9">
        <v>1</v>
      </c>
      <c r="X273" s="9" t="s">
        <v>735</v>
      </c>
      <c r="Y273" s="9" t="s">
        <v>736</v>
      </c>
      <c r="Z273" s="9" t="s">
        <v>243</v>
      </c>
      <c r="AA273" s="9">
        <v>0</v>
      </c>
      <c r="AB273" s="9">
        <v>0</v>
      </c>
      <c r="AC273" s="9" t="s">
        <v>3327</v>
      </c>
      <c r="AD273" s="9" t="s">
        <v>114</v>
      </c>
      <c r="AE273" s="9" t="s">
        <v>3328</v>
      </c>
      <c r="AF273" s="9" t="s">
        <v>3319</v>
      </c>
      <c r="AG273" s="9" t="s">
        <v>3319</v>
      </c>
      <c r="AH273" s="9"/>
      <c r="AI273" s="9"/>
      <c r="AK273" s="3" t="s">
        <v>4505</v>
      </c>
      <c r="AP273" s="9"/>
      <c r="AQ273" s="9"/>
      <c r="AR273" t="s">
        <v>3329</v>
      </c>
      <c r="AS273" t="s">
        <v>3319</v>
      </c>
      <c r="AT273" t="s">
        <v>3319</v>
      </c>
      <c r="AW273" t="s">
        <v>4505</v>
      </c>
      <c r="BB273" s="9" t="s">
        <v>736</v>
      </c>
    </row>
    <row r="274" spans="1:54" ht="15" customHeight="1" x14ac:dyDescent="0.25">
      <c r="A274" s="9" t="s">
        <v>581</v>
      </c>
      <c r="B274" s="9" t="s">
        <v>582</v>
      </c>
      <c r="C274" s="9" t="s">
        <v>582</v>
      </c>
      <c r="D274" s="9" t="s">
        <v>630</v>
      </c>
      <c r="E274" s="9">
        <v>149</v>
      </c>
      <c r="F274" s="9" t="s">
        <v>557</v>
      </c>
      <c r="G274" s="9">
        <v>6</v>
      </c>
      <c r="H274" s="9" t="s">
        <v>684</v>
      </c>
      <c r="I274" s="9" t="s">
        <v>684</v>
      </c>
      <c r="J274" s="9" t="s">
        <v>684</v>
      </c>
      <c r="K274" s="9" t="s">
        <v>684</v>
      </c>
      <c r="L274" s="9" t="s">
        <v>582</v>
      </c>
      <c r="M274" s="9" t="s">
        <v>630</v>
      </c>
      <c r="N274" s="9" t="s">
        <v>582</v>
      </c>
      <c r="O274" s="9" t="s">
        <v>630</v>
      </c>
      <c r="P274" s="9" t="s">
        <v>3384</v>
      </c>
      <c r="Q274" s="9" t="s">
        <v>855</v>
      </c>
      <c r="R274" s="9" t="s">
        <v>581</v>
      </c>
      <c r="S274" s="9"/>
      <c r="T274" s="9" t="s">
        <v>736</v>
      </c>
      <c r="U274" s="9" t="s">
        <v>735</v>
      </c>
      <c r="V274" s="9" t="s">
        <v>735</v>
      </c>
      <c r="W274" s="9">
        <v>20</v>
      </c>
      <c r="X274" s="9" t="s">
        <v>736</v>
      </c>
      <c r="Y274" s="9" t="s">
        <v>736</v>
      </c>
      <c r="Z274" s="9" t="s">
        <v>581</v>
      </c>
      <c r="AA274" s="9">
        <v>0</v>
      </c>
      <c r="AB274" s="9">
        <v>0</v>
      </c>
      <c r="AC274" s="9" t="s">
        <v>3327</v>
      </c>
      <c r="AD274" s="9" t="s">
        <v>114</v>
      </c>
      <c r="AE274" s="9" t="s">
        <v>870</v>
      </c>
      <c r="AF274" s="9" t="s">
        <v>3319</v>
      </c>
      <c r="AG274" s="9" t="s">
        <v>3319</v>
      </c>
      <c r="AH274" s="9"/>
      <c r="AI274" s="9"/>
      <c r="AK274" s="3" t="s">
        <v>694</v>
      </c>
      <c r="AN274" t="s">
        <v>735</v>
      </c>
      <c r="AO274" s="9">
        <f>6*12</f>
        <v>72</v>
      </c>
      <c r="AP274" s="9"/>
      <c r="AQ274" s="9"/>
      <c r="AR274" t="s">
        <v>3319</v>
      </c>
      <c r="AS274" t="s">
        <v>3329</v>
      </c>
      <c r="AT274" t="s">
        <v>3319</v>
      </c>
      <c r="AW274" t="s">
        <v>4559</v>
      </c>
      <c r="BB274" s="9" t="s">
        <v>736</v>
      </c>
    </row>
    <row r="275" spans="1:54" ht="15" customHeight="1" x14ac:dyDescent="0.25">
      <c r="A275" s="9" t="s">
        <v>3461</v>
      </c>
      <c r="B275" s="9" t="s">
        <v>82</v>
      </c>
      <c r="C275" s="9" t="s">
        <v>660</v>
      </c>
      <c r="D275" s="9" t="s">
        <v>439</v>
      </c>
      <c r="E275" s="9">
        <v>219</v>
      </c>
      <c r="F275" s="9" t="s">
        <v>198</v>
      </c>
      <c r="G275" s="9">
        <v>60</v>
      </c>
      <c r="H275" s="9" t="s">
        <v>123</v>
      </c>
      <c r="I275" s="9" t="s">
        <v>123</v>
      </c>
      <c r="J275" s="9" t="s">
        <v>134</v>
      </c>
      <c r="K275" s="9" t="s">
        <v>122</v>
      </c>
      <c r="L275" s="9" t="s">
        <v>660</v>
      </c>
      <c r="M275" s="9" t="s">
        <v>439</v>
      </c>
      <c r="N275" s="9" t="s">
        <v>440</v>
      </c>
      <c r="O275" s="9" t="s">
        <v>441</v>
      </c>
      <c r="P275" s="9" t="s">
        <v>3384</v>
      </c>
      <c r="Q275" s="9" t="s">
        <v>854</v>
      </c>
      <c r="R275" s="9" t="s">
        <v>2283</v>
      </c>
      <c r="S275" s="9"/>
      <c r="T275" s="9" t="s">
        <v>735</v>
      </c>
      <c r="U275" s="9" t="s">
        <v>735</v>
      </c>
      <c r="V275" s="9" t="s">
        <v>735</v>
      </c>
      <c r="W275" s="9">
        <v>8</v>
      </c>
      <c r="X275" s="9" t="s">
        <v>736</v>
      </c>
      <c r="Y275" s="9" t="s">
        <v>735</v>
      </c>
      <c r="AA275" s="9" t="s">
        <v>2283</v>
      </c>
      <c r="AB275" s="9">
        <v>0</v>
      </c>
      <c r="AC275" s="9" t="s">
        <v>3327</v>
      </c>
      <c r="AD275" s="9" t="s">
        <v>114</v>
      </c>
      <c r="AE275" s="9" t="s">
        <v>3328</v>
      </c>
      <c r="AF275" s="9" t="s">
        <v>3319</v>
      </c>
      <c r="AG275" s="9" t="s">
        <v>3329</v>
      </c>
      <c r="AH275" s="9"/>
      <c r="AI275" s="9"/>
      <c r="AK275" s="3"/>
      <c r="AP275" s="9"/>
      <c r="AQ275" s="9"/>
      <c r="AR275" t="s">
        <v>3319</v>
      </c>
      <c r="AS275" t="s">
        <v>3319</v>
      </c>
      <c r="AT275" t="s">
        <v>3319</v>
      </c>
      <c r="AW275" t="s">
        <v>4505</v>
      </c>
      <c r="BB275" s="9" t="s">
        <v>736</v>
      </c>
    </row>
    <row r="276" spans="1:54" ht="15" customHeight="1" x14ac:dyDescent="0.25">
      <c r="A276" s="9" t="s">
        <v>3462</v>
      </c>
      <c r="B276" s="9" t="s">
        <v>83</v>
      </c>
      <c r="C276" s="9" t="s">
        <v>3142</v>
      </c>
      <c r="D276" s="9" t="s">
        <v>3141</v>
      </c>
      <c r="E276" s="9">
        <v>219</v>
      </c>
      <c r="F276" s="9" t="s">
        <v>198</v>
      </c>
      <c r="G276" s="9">
        <v>60</v>
      </c>
      <c r="H276" s="9" t="s">
        <v>123</v>
      </c>
      <c r="I276" s="9" t="s">
        <v>123</v>
      </c>
      <c r="J276" s="9" t="s">
        <v>134</v>
      </c>
      <c r="K276" s="9" t="s">
        <v>122</v>
      </c>
      <c r="L276" s="9" t="s">
        <v>3100</v>
      </c>
      <c r="M276" s="9" t="s">
        <v>169</v>
      </c>
      <c r="N276" s="9" t="s">
        <v>167</v>
      </c>
      <c r="O276" s="9" t="s">
        <v>168</v>
      </c>
      <c r="P276" s="9" t="s">
        <v>3384</v>
      </c>
      <c r="Q276" s="9" t="s">
        <v>854</v>
      </c>
      <c r="R276" s="9" t="s">
        <v>2282</v>
      </c>
      <c r="S276" s="9"/>
      <c r="T276" s="9" t="s">
        <v>736</v>
      </c>
      <c r="U276" s="9" t="s">
        <v>735</v>
      </c>
      <c r="V276" s="9" t="s">
        <v>735</v>
      </c>
      <c r="W276" s="9">
        <v>8</v>
      </c>
      <c r="X276" s="9" t="s">
        <v>736</v>
      </c>
      <c r="Y276" s="9" t="s">
        <v>736</v>
      </c>
      <c r="AA276" s="9" t="s">
        <v>2282</v>
      </c>
      <c r="AB276" s="9">
        <v>0</v>
      </c>
      <c r="AC276" s="9" t="s">
        <v>3327</v>
      </c>
      <c r="AD276" s="9" t="s">
        <v>114</v>
      </c>
      <c r="AE276" s="9" t="s">
        <v>3328</v>
      </c>
      <c r="AF276" s="9" t="s">
        <v>3319</v>
      </c>
      <c r="AG276" s="9" t="s">
        <v>3329</v>
      </c>
      <c r="AH276" s="9"/>
      <c r="AI276" s="9"/>
      <c r="AK276" s="3"/>
      <c r="AP276" s="9"/>
      <c r="AQ276" s="9"/>
      <c r="AR276" t="s">
        <v>3319</v>
      </c>
      <c r="AS276" t="s">
        <v>3319</v>
      </c>
      <c r="AT276" t="s">
        <v>3319</v>
      </c>
      <c r="AW276" t="s">
        <v>4505</v>
      </c>
      <c r="BB276" s="9" t="s">
        <v>736</v>
      </c>
    </row>
    <row r="277" spans="1:54" ht="15" customHeight="1" x14ac:dyDescent="0.25">
      <c r="A277" s="9" t="s">
        <v>3458</v>
      </c>
      <c r="B277" s="9" t="s">
        <v>3101</v>
      </c>
      <c r="C277" s="9" t="s">
        <v>3150</v>
      </c>
      <c r="D277" s="9" t="s">
        <v>3152</v>
      </c>
      <c r="E277" s="9">
        <v>199</v>
      </c>
      <c r="F277" s="9" t="s">
        <v>198</v>
      </c>
      <c r="G277" s="9">
        <v>30</v>
      </c>
      <c r="H277" s="9" t="s">
        <v>123</v>
      </c>
      <c r="I277" s="9" t="s">
        <v>123</v>
      </c>
      <c r="J277" s="9" t="s">
        <v>134</v>
      </c>
      <c r="K277" s="9" t="s">
        <v>122</v>
      </c>
      <c r="L277" s="9" t="s">
        <v>3150</v>
      </c>
      <c r="M277" s="9" t="s">
        <v>3152</v>
      </c>
      <c r="N277" s="9" t="s">
        <v>159</v>
      </c>
      <c r="O277" s="9" t="s">
        <v>158</v>
      </c>
      <c r="P277" s="9" t="s">
        <v>3384</v>
      </c>
      <c r="Q277" s="9" t="s">
        <v>854</v>
      </c>
      <c r="R277" s="9" t="s">
        <v>385</v>
      </c>
      <c r="S277" s="9"/>
      <c r="T277" s="9" t="s">
        <v>736</v>
      </c>
      <c r="U277" s="9" t="s">
        <v>735</v>
      </c>
      <c r="V277" s="9" t="s">
        <v>735</v>
      </c>
      <c r="W277" s="9">
        <v>8</v>
      </c>
      <c r="X277" s="9" t="s">
        <v>736</v>
      </c>
      <c r="Y277" s="9" t="s">
        <v>736</v>
      </c>
      <c r="AA277" s="9" t="s">
        <v>385</v>
      </c>
      <c r="AB277" s="9">
        <v>0</v>
      </c>
      <c r="AC277" s="9" t="s">
        <v>3327</v>
      </c>
      <c r="AD277" s="9" t="s">
        <v>114</v>
      </c>
      <c r="AE277" s="9" t="s">
        <v>3328</v>
      </c>
      <c r="AF277" s="9" t="s">
        <v>3319</v>
      </c>
      <c r="AG277" s="9" t="s">
        <v>3319</v>
      </c>
      <c r="AH277" s="9"/>
      <c r="AI277" s="9"/>
      <c r="AK277" s="3"/>
      <c r="AP277" s="9"/>
      <c r="AQ277" s="9"/>
      <c r="AR277" t="s">
        <v>3319</v>
      </c>
      <c r="AS277" t="s">
        <v>3319</v>
      </c>
      <c r="AT277" t="s">
        <v>3319</v>
      </c>
      <c r="AW277" t="s">
        <v>4505</v>
      </c>
      <c r="BB277" s="9" t="s">
        <v>736</v>
      </c>
    </row>
    <row r="278" spans="1:54" ht="15" customHeight="1" x14ac:dyDescent="0.25">
      <c r="A278" s="9" t="s">
        <v>3459</v>
      </c>
      <c r="B278" s="9" t="s">
        <v>9</v>
      </c>
      <c r="C278" s="9" t="s">
        <v>3251</v>
      </c>
      <c r="D278" s="9" t="s">
        <v>166</v>
      </c>
      <c r="E278" s="9">
        <v>199</v>
      </c>
      <c r="F278" s="9" t="s">
        <v>198</v>
      </c>
      <c r="G278" s="9">
        <v>60</v>
      </c>
      <c r="H278" s="9" t="s">
        <v>123</v>
      </c>
      <c r="I278" s="9" t="s">
        <v>123</v>
      </c>
      <c r="J278" s="9" t="s">
        <v>134</v>
      </c>
      <c r="K278" s="9" t="s">
        <v>122</v>
      </c>
      <c r="L278" s="9" t="s">
        <v>9</v>
      </c>
      <c r="M278" s="9" t="s">
        <v>166</v>
      </c>
      <c r="N278" s="9" t="s">
        <v>164</v>
      </c>
      <c r="O278" s="9" t="s">
        <v>165</v>
      </c>
      <c r="P278" s="9" t="s">
        <v>3384</v>
      </c>
      <c r="Q278" s="9" t="s">
        <v>854</v>
      </c>
      <c r="R278" s="9" t="s">
        <v>3162</v>
      </c>
      <c r="S278" s="9"/>
      <c r="T278" s="9" t="s">
        <v>735</v>
      </c>
      <c r="U278" s="9" t="s">
        <v>735</v>
      </c>
      <c r="V278" s="9" t="s">
        <v>735</v>
      </c>
      <c r="W278" s="9">
        <v>8</v>
      </c>
      <c r="X278" s="9" t="s">
        <v>736</v>
      </c>
      <c r="Y278" s="9" t="s">
        <v>735</v>
      </c>
      <c r="AA278" s="9" t="s">
        <v>3162</v>
      </c>
      <c r="AB278" s="9">
        <v>0</v>
      </c>
      <c r="AC278" s="9" t="s">
        <v>3327</v>
      </c>
      <c r="AD278" s="9" t="s">
        <v>114</v>
      </c>
      <c r="AE278" s="9" t="s">
        <v>3328</v>
      </c>
      <c r="AF278" s="9" t="s">
        <v>3319</v>
      </c>
      <c r="AG278" s="9" t="s">
        <v>3319</v>
      </c>
      <c r="AH278" s="9"/>
      <c r="AI278" s="9"/>
      <c r="AK278" s="3"/>
      <c r="AP278" s="9"/>
      <c r="AQ278" s="9"/>
      <c r="AR278" t="s">
        <v>3319</v>
      </c>
      <c r="AS278" t="s">
        <v>3319</v>
      </c>
      <c r="AT278" t="s">
        <v>3319</v>
      </c>
      <c r="AW278" t="s">
        <v>4505</v>
      </c>
      <c r="BB278" s="9" t="s">
        <v>736</v>
      </c>
    </row>
    <row r="279" spans="1:54" ht="15" customHeight="1" x14ac:dyDescent="0.25">
      <c r="A279" s="9" t="s">
        <v>3562</v>
      </c>
      <c r="B279" s="9" t="s">
        <v>7</v>
      </c>
      <c r="C279" s="9" t="s">
        <v>160</v>
      </c>
      <c r="D279" s="9" t="s">
        <v>161</v>
      </c>
      <c r="E279" s="9">
        <v>169</v>
      </c>
      <c r="F279" s="9" t="s">
        <v>198</v>
      </c>
      <c r="G279" s="9">
        <v>30</v>
      </c>
      <c r="H279" s="9" t="s">
        <v>123</v>
      </c>
      <c r="I279" s="9" t="s">
        <v>123</v>
      </c>
      <c r="J279" s="9" t="s">
        <v>134</v>
      </c>
      <c r="K279" s="9" t="s">
        <v>122</v>
      </c>
      <c r="L279" s="9" t="s">
        <v>160</v>
      </c>
      <c r="M279" s="9" t="s">
        <v>161</v>
      </c>
      <c r="N279" s="9" t="s">
        <v>163</v>
      </c>
      <c r="O279" s="9" t="s">
        <v>162</v>
      </c>
      <c r="P279" s="9" t="s">
        <v>3384</v>
      </c>
      <c r="Q279" s="9" t="s">
        <v>854</v>
      </c>
      <c r="R279" s="9" t="s">
        <v>85</v>
      </c>
      <c r="S279" s="9"/>
      <c r="T279" s="9" t="s">
        <v>735</v>
      </c>
      <c r="U279" s="9" t="s">
        <v>735</v>
      </c>
      <c r="V279" s="9" t="s">
        <v>735</v>
      </c>
      <c r="W279" s="9">
        <v>8</v>
      </c>
      <c r="X279" s="9" t="s">
        <v>736</v>
      </c>
      <c r="Y279" s="9" t="s">
        <v>735</v>
      </c>
      <c r="AA279" s="9" t="s">
        <v>3247</v>
      </c>
      <c r="AB279" s="9">
        <v>0</v>
      </c>
      <c r="AC279" s="9" t="s">
        <v>3327</v>
      </c>
      <c r="AD279" s="9" t="s">
        <v>114</v>
      </c>
      <c r="AE279" s="9" t="s">
        <v>3328</v>
      </c>
      <c r="AF279" s="9" t="s">
        <v>3319</v>
      </c>
      <c r="AG279" s="9" t="s">
        <v>3319</v>
      </c>
      <c r="AH279" s="9"/>
      <c r="AI279" s="9"/>
      <c r="AK279" s="3"/>
      <c r="AP279" s="9"/>
      <c r="AQ279" s="9"/>
      <c r="AR279" t="s">
        <v>3319</v>
      </c>
      <c r="AS279" t="s">
        <v>3319</v>
      </c>
      <c r="AT279" t="s">
        <v>3319</v>
      </c>
      <c r="AW279" t="s">
        <v>4505</v>
      </c>
      <c r="BB279" s="9" t="s">
        <v>736</v>
      </c>
    </row>
    <row r="280" spans="1:54" ht="15" customHeight="1" x14ac:dyDescent="0.25">
      <c r="A280" s="9" t="s">
        <v>3457</v>
      </c>
      <c r="B280" s="9" t="s">
        <v>3103</v>
      </c>
      <c r="C280" s="9" t="s">
        <v>3149</v>
      </c>
      <c r="D280" s="9" t="s">
        <v>3151</v>
      </c>
      <c r="E280" s="9">
        <v>199</v>
      </c>
      <c r="F280" s="9" t="s">
        <v>198</v>
      </c>
      <c r="G280" s="9">
        <v>30</v>
      </c>
      <c r="H280" s="9" t="s">
        <v>123</v>
      </c>
      <c r="I280" s="9" t="s">
        <v>123</v>
      </c>
      <c r="J280" s="9" t="s">
        <v>134</v>
      </c>
      <c r="K280" s="9" t="s">
        <v>122</v>
      </c>
      <c r="L280" s="9" t="s">
        <v>3149</v>
      </c>
      <c r="M280" s="9" t="s">
        <v>3151</v>
      </c>
      <c r="N280" s="9" t="s">
        <v>159</v>
      </c>
      <c r="O280" s="9" t="s">
        <v>158</v>
      </c>
      <c r="P280" s="9" t="s">
        <v>3384</v>
      </c>
      <c r="Q280" s="9" t="s">
        <v>854</v>
      </c>
      <c r="R280" s="9" t="s">
        <v>379</v>
      </c>
      <c r="S280" s="9"/>
      <c r="T280" s="9" t="s">
        <v>735</v>
      </c>
      <c r="U280" s="9" t="s">
        <v>735</v>
      </c>
      <c r="V280" s="9" t="s">
        <v>735</v>
      </c>
      <c r="W280" s="9">
        <v>8</v>
      </c>
      <c r="X280" s="9" t="s">
        <v>736</v>
      </c>
      <c r="Y280" s="9" t="s">
        <v>735</v>
      </c>
      <c r="AA280" s="9" t="s">
        <v>379</v>
      </c>
      <c r="AB280" s="9">
        <v>0</v>
      </c>
      <c r="AC280" s="9" t="s">
        <v>3327</v>
      </c>
      <c r="AD280" s="9" t="s">
        <v>114</v>
      </c>
      <c r="AE280" s="9" t="s">
        <v>3328</v>
      </c>
      <c r="AF280" s="9" t="s">
        <v>3319</v>
      </c>
      <c r="AG280" s="9" t="s">
        <v>3319</v>
      </c>
      <c r="AH280" s="9"/>
      <c r="AI280" s="9"/>
      <c r="AK280" s="3"/>
      <c r="AP280" s="9"/>
      <c r="AQ280" s="9"/>
      <c r="AR280" t="s">
        <v>3319</v>
      </c>
      <c r="AS280" t="s">
        <v>3319</v>
      </c>
      <c r="AT280" t="s">
        <v>3319</v>
      </c>
      <c r="AW280" t="s">
        <v>4505</v>
      </c>
      <c r="BB280" s="9" t="s">
        <v>736</v>
      </c>
    </row>
    <row r="281" spans="1:54" ht="15" customHeight="1" x14ac:dyDescent="0.25">
      <c r="A281" s="9" t="s">
        <v>3186</v>
      </c>
      <c r="B281" s="9" t="s">
        <v>3187</v>
      </c>
      <c r="C281" s="9" t="s">
        <v>3259</v>
      </c>
      <c r="D281" s="9" t="s">
        <v>3432</v>
      </c>
      <c r="E281" s="9">
        <v>0</v>
      </c>
      <c r="F281" s="9" t="s">
        <v>557</v>
      </c>
      <c r="G281" s="9">
        <v>0</v>
      </c>
      <c r="H281" s="9" t="s">
        <v>654</v>
      </c>
      <c r="I281" s="9" t="s">
        <v>654</v>
      </c>
      <c r="J281" s="9" t="s">
        <v>134</v>
      </c>
      <c r="K281" s="9" t="s">
        <v>122</v>
      </c>
      <c r="L281" s="9" t="s">
        <v>3259</v>
      </c>
      <c r="M281" s="9" t="s">
        <v>3432</v>
      </c>
      <c r="N281" s="9" t="s">
        <v>3259</v>
      </c>
      <c r="O281" s="9" t="s">
        <v>3432</v>
      </c>
      <c r="P281" s="9" t="s">
        <v>3384</v>
      </c>
      <c r="Q281" s="9" t="s">
        <v>854</v>
      </c>
      <c r="R281" s="9" t="s">
        <v>3186</v>
      </c>
      <c r="S281" s="9"/>
      <c r="T281" s="9" t="s">
        <v>736</v>
      </c>
      <c r="U281" s="9" t="s">
        <v>735</v>
      </c>
      <c r="V281" s="9" t="s">
        <v>735</v>
      </c>
      <c r="W281" s="9">
        <v>8</v>
      </c>
      <c r="X281" s="9" t="s">
        <v>736</v>
      </c>
      <c r="Y281" s="9" t="s">
        <v>736</v>
      </c>
      <c r="Z281" s="9" t="s">
        <v>3186</v>
      </c>
      <c r="AA281" s="9">
        <v>0</v>
      </c>
      <c r="AB281" s="9">
        <v>0</v>
      </c>
      <c r="AC281" s="9" t="s">
        <v>3327</v>
      </c>
      <c r="AD281" s="9" t="s">
        <v>114</v>
      </c>
      <c r="AE281" s="9" t="s">
        <v>3328</v>
      </c>
      <c r="AF281" s="9" t="s">
        <v>3319</v>
      </c>
      <c r="AG281" s="9" t="s">
        <v>3319</v>
      </c>
      <c r="AH281" s="9"/>
      <c r="AI281" s="9"/>
      <c r="AK281" s="3" t="s">
        <v>4505</v>
      </c>
      <c r="AP281" s="9"/>
      <c r="AQ281" s="9"/>
      <c r="AR281" t="s">
        <v>3319</v>
      </c>
      <c r="AS281" t="s">
        <v>3319</v>
      </c>
      <c r="AT281" t="s">
        <v>3319</v>
      </c>
      <c r="AW281" t="s">
        <v>4505</v>
      </c>
      <c r="BB281" s="9" t="s">
        <v>736</v>
      </c>
    </row>
    <row r="282" spans="1:54" ht="15" customHeight="1" x14ac:dyDescent="0.25">
      <c r="A282" s="9" t="s">
        <v>476</v>
      </c>
      <c r="B282" s="9" t="s">
        <v>477</v>
      </c>
      <c r="C282" s="9" t="s">
        <v>477</v>
      </c>
      <c r="D282" s="9" t="s">
        <v>818</v>
      </c>
      <c r="E282" s="9">
        <v>5</v>
      </c>
      <c r="F282" s="9" t="s">
        <v>557</v>
      </c>
      <c r="G282" s="9">
        <v>2</v>
      </c>
      <c r="H282" s="9" t="s">
        <v>684</v>
      </c>
      <c r="I282" s="9" t="s">
        <v>684</v>
      </c>
      <c r="J282" s="9" t="s">
        <v>872</v>
      </c>
      <c r="K282" s="9" t="s">
        <v>872</v>
      </c>
      <c r="L282" s="9" t="s">
        <v>477</v>
      </c>
      <c r="M282" s="9" t="s">
        <v>818</v>
      </c>
      <c r="N282" s="9" t="s">
        <v>477</v>
      </c>
      <c r="O282" s="9" t="s">
        <v>818</v>
      </c>
      <c r="P282" s="9" t="s">
        <v>3384</v>
      </c>
      <c r="Q282" s="9" t="s">
        <v>855</v>
      </c>
      <c r="R282" s="9" t="s">
        <v>476</v>
      </c>
      <c r="S282" s="9"/>
      <c r="T282" s="9" t="s">
        <v>736</v>
      </c>
      <c r="U282" s="9" t="s">
        <v>735</v>
      </c>
      <c r="V282" s="9" t="s">
        <v>735</v>
      </c>
      <c r="W282" s="9">
        <v>15</v>
      </c>
      <c r="X282" s="9" t="s">
        <v>735</v>
      </c>
      <c r="Y282" s="9" t="s">
        <v>736</v>
      </c>
      <c r="Z282" s="9" t="s">
        <v>476</v>
      </c>
      <c r="AA282" s="9">
        <v>0</v>
      </c>
      <c r="AB282" s="9">
        <v>0</v>
      </c>
      <c r="AC282" s="9" t="s">
        <v>3327</v>
      </c>
      <c r="AD282" s="9" t="s">
        <v>114</v>
      </c>
      <c r="AE282" s="9" t="s">
        <v>3328</v>
      </c>
      <c r="AF282" s="9" t="s">
        <v>3319</v>
      </c>
      <c r="AG282" s="9" t="s">
        <v>3319</v>
      </c>
      <c r="AH282" s="9"/>
      <c r="AI282" s="9"/>
      <c r="AK282" s="3" t="s">
        <v>4505</v>
      </c>
      <c r="AP282" s="9"/>
      <c r="AQ282" s="9"/>
      <c r="AR282" t="s">
        <v>3329</v>
      </c>
      <c r="AS282" t="s">
        <v>3319</v>
      </c>
      <c r="AT282" t="s">
        <v>3319</v>
      </c>
      <c r="AW282" t="s">
        <v>4505</v>
      </c>
      <c r="BB282" s="9" t="s">
        <v>736</v>
      </c>
    </row>
    <row r="283" spans="1:54" ht="15" customHeight="1" x14ac:dyDescent="0.25">
      <c r="A283" s="9" t="s">
        <v>474</v>
      </c>
      <c r="B283" s="9" t="s">
        <v>475</v>
      </c>
      <c r="C283" s="9" t="s">
        <v>475</v>
      </c>
      <c r="D283" s="9" t="s">
        <v>817</v>
      </c>
      <c r="E283" s="9">
        <v>5</v>
      </c>
      <c r="F283" s="9" t="s">
        <v>557</v>
      </c>
      <c r="G283" s="9">
        <v>2</v>
      </c>
      <c r="H283" s="9" t="s">
        <v>684</v>
      </c>
      <c r="I283" s="9" t="s">
        <v>684</v>
      </c>
      <c r="J283" s="9" t="s">
        <v>872</v>
      </c>
      <c r="K283" s="9" t="s">
        <v>872</v>
      </c>
      <c r="L283" s="9" t="s">
        <v>475</v>
      </c>
      <c r="M283" s="9" t="s">
        <v>817</v>
      </c>
      <c r="N283" s="9" t="s">
        <v>475</v>
      </c>
      <c r="O283" s="9" t="s">
        <v>817</v>
      </c>
      <c r="P283" s="9" t="s">
        <v>3384</v>
      </c>
      <c r="Q283" s="9" t="s">
        <v>931</v>
      </c>
      <c r="R283" s="9" t="s">
        <v>474</v>
      </c>
      <c r="S283" s="9"/>
      <c r="T283" s="9" t="s">
        <v>736</v>
      </c>
      <c r="U283" s="9" t="s">
        <v>735</v>
      </c>
      <c r="V283" s="9" t="s">
        <v>735</v>
      </c>
      <c r="W283" s="9">
        <v>15</v>
      </c>
      <c r="X283" s="9" t="s">
        <v>735</v>
      </c>
      <c r="Y283" s="9" t="s">
        <v>736</v>
      </c>
      <c r="Z283" s="9" t="s">
        <v>474</v>
      </c>
      <c r="AA283" s="9">
        <v>0</v>
      </c>
      <c r="AB283" s="9">
        <v>0</v>
      </c>
      <c r="AC283" s="9" t="s">
        <v>3327</v>
      </c>
      <c r="AD283" s="9" t="s">
        <v>114</v>
      </c>
      <c r="AE283" s="9" t="s">
        <v>3328</v>
      </c>
      <c r="AF283" s="9" t="s">
        <v>3319</v>
      </c>
      <c r="AG283" s="9" t="s">
        <v>3319</v>
      </c>
      <c r="AH283" s="9"/>
      <c r="AI283" s="9"/>
      <c r="AK283" s="3" t="s">
        <v>4505</v>
      </c>
      <c r="AP283" s="9"/>
      <c r="AQ283" s="9"/>
      <c r="AR283" t="s">
        <v>3329</v>
      </c>
      <c r="AS283" t="s">
        <v>3319</v>
      </c>
      <c r="AT283" t="s">
        <v>3319</v>
      </c>
      <c r="AW283" t="s">
        <v>4505</v>
      </c>
      <c r="BB283" s="9" t="s">
        <v>736</v>
      </c>
    </row>
    <row r="284" spans="1:54" ht="15" customHeight="1" x14ac:dyDescent="0.25">
      <c r="A284" s="9" t="s">
        <v>472</v>
      </c>
      <c r="B284" s="9" t="s">
        <v>473</v>
      </c>
      <c r="C284" s="9" t="s">
        <v>473</v>
      </c>
      <c r="D284" s="9" t="s">
        <v>816</v>
      </c>
      <c r="E284" s="9">
        <v>5</v>
      </c>
      <c r="F284" s="9" t="s">
        <v>557</v>
      </c>
      <c r="G284" s="9">
        <v>2</v>
      </c>
      <c r="H284" s="9" t="s">
        <v>684</v>
      </c>
      <c r="I284" s="9" t="s">
        <v>684</v>
      </c>
      <c r="J284" s="9" t="s">
        <v>872</v>
      </c>
      <c r="K284" s="9" t="s">
        <v>872</v>
      </c>
      <c r="L284" s="9" t="s">
        <v>473</v>
      </c>
      <c r="M284" s="9" t="s">
        <v>816</v>
      </c>
      <c r="N284" s="9" t="s">
        <v>473</v>
      </c>
      <c r="O284" s="9" t="s">
        <v>816</v>
      </c>
      <c r="P284" s="9" t="s">
        <v>3384</v>
      </c>
      <c r="Q284" s="9" t="s">
        <v>931</v>
      </c>
      <c r="R284" s="9" t="s">
        <v>472</v>
      </c>
      <c r="S284" s="9"/>
      <c r="T284" s="9" t="s">
        <v>736</v>
      </c>
      <c r="U284" s="9" t="s">
        <v>735</v>
      </c>
      <c r="V284" s="9" t="s">
        <v>735</v>
      </c>
      <c r="W284" s="9">
        <v>15</v>
      </c>
      <c r="X284" s="9" t="s">
        <v>735</v>
      </c>
      <c r="Y284" s="9" t="s">
        <v>736</v>
      </c>
      <c r="Z284" s="9" t="s">
        <v>472</v>
      </c>
      <c r="AA284" s="9">
        <v>0</v>
      </c>
      <c r="AB284" s="9">
        <v>0</v>
      </c>
      <c r="AC284" s="9" t="s">
        <v>3327</v>
      </c>
      <c r="AD284" s="9" t="s">
        <v>114</v>
      </c>
      <c r="AE284" s="9" t="s">
        <v>3328</v>
      </c>
      <c r="AF284" s="9" t="s">
        <v>3319</v>
      </c>
      <c r="AG284" s="9" t="s">
        <v>3319</v>
      </c>
      <c r="AH284" s="9"/>
      <c r="AI284" s="9"/>
      <c r="AK284" s="3" t="s">
        <v>4505</v>
      </c>
      <c r="AP284" s="9"/>
      <c r="AQ284" s="9"/>
      <c r="AR284" t="s">
        <v>3329</v>
      </c>
      <c r="AS284" t="s">
        <v>3319</v>
      </c>
      <c r="AT284" t="s">
        <v>3319</v>
      </c>
      <c r="AW284" t="s">
        <v>4505</v>
      </c>
      <c r="BB284" s="9" t="s">
        <v>736</v>
      </c>
    </row>
    <row r="285" spans="1:54" ht="15" customHeight="1" x14ac:dyDescent="0.25">
      <c r="A285" s="9" t="s">
        <v>577</v>
      </c>
      <c r="B285" s="9" t="s">
        <v>578</v>
      </c>
      <c r="C285" s="9" t="s">
        <v>578</v>
      </c>
      <c r="D285" s="9" t="s">
        <v>628</v>
      </c>
      <c r="E285" s="9">
        <v>105</v>
      </c>
      <c r="F285" s="9" t="s">
        <v>557</v>
      </c>
      <c r="G285" s="9">
        <v>6</v>
      </c>
      <c r="H285" s="9" t="s">
        <v>684</v>
      </c>
      <c r="I285" s="9" t="s">
        <v>684</v>
      </c>
      <c r="J285" s="9" t="s">
        <v>684</v>
      </c>
      <c r="K285" s="9" t="s">
        <v>684</v>
      </c>
      <c r="L285" s="9" t="s">
        <v>578</v>
      </c>
      <c r="M285" s="9" t="s">
        <v>628</v>
      </c>
      <c r="N285" s="9" t="s">
        <v>578</v>
      </c>
      <c r="O285" s="9" t="s">
        <v>628</v>
      </c>
      <c r="P285" s="9" t="s">
        <v>3384</v>
      </c>
      <c r="Q285" s="9" t="s">
        <v>855</v>
      </c>
      <c r="R285" s="9" t="s">
        <v>577</v>
      </c>
      <c r="S285" s="9"/>
      <c r="T285" s="9" t="s">
        <v>736</v>
      </c>
      <c r="U285" s="9" t="s">
        <v>735</v>
      </c>
      <c r="V285" s="9" t="s">
        <v>735</v>
      </c>
      <c r="W285" s="9">
        <v>20</v>
      </c>
      <c r="X285" s="9" t="s">
        <v>736</v>
      </c>
      <c r="Y285" s="9" t="s">
        <v>736</v>
      </c>
      <c r="Z285" s="9" t="s">
        <v>577</v>
      </c>
      <c r="AA285" s="9">
        <v>0</v>
      </c>
      <c r="AB285" s="9">
        <v>0</v>
      </c>
      <c r="AC285" s="9" t="s">
        <v>3327</v>
      </c>
      <c r="AD285" s="9" t="s">
        <v>114</v>
      </c>
      <c r="AE285" s="9" t="s">
        <v>870</v>
      </c>
      <c r="AF285" s="9" t="s">
        <v>3319</v>
      </c>
      <c r="AG285" s="9" t="s">
        <v>3319</v>
      </c>
      <c r="AH285" s="9"/>
      <c r="AI285" s="9"/>
      <c r="AK285" s="3" t="s">
        <v>694</v>
      </c>
      <c r="AN285" s="9" t="s">
        <v>735</v>
      </c>
      <c r="AO285" s="9">
        <f>10*12</f>
        <v>120</v>
      </c>
      <c r="AP285" s="9"/>
      <c r="AQ285" s="9"/>
      <c r="AR285" t="s">
        <v>3319</v>
      </c>
      <c r="AS285" t="s">
        <v>3319</v>
      </c>
      <c r="AT285" t="s">
        <v>3319</v>
      </c>
      <c r="AW285" t="s">
        <v>4556</v>
      </c>
      <c r="BB285" s="9" t="s">
        <v>736</v>
      </c>
    </row>
    <row r="286" spans="1:54" ht="15" customHeight="1" x14ac:dyDescent="0.25">
      <c r="A286" s="9" t="s">
        <v>575</v>
      </c>
      <c r="B286" s="9" t="s">
        <v>576</v>
      </c>
      <c r="C286" s="9" t="s">
        <v>576</v>
      </c>
      <c r="D286" s="9" t="s">
        <v>152</v>
      </c>
      <c r="E286" s="9">
        <v>99</v>
      </c>
      <c r="F286" s="9" t="s">
        <v>557</v>
      </c>
      <c r="G286" s="9">
        <v>6</v>
      </c>
      <c r="H286" s="9" t="s">
        <v>684</v>
      </c>
      <c r="I286" s="9" t="s">
        <v>684</v>
      </c>
      <c r="J286" s="9" t="s">
        <v>684</v>
      </c>
      <c r="K286" s="9" t="s">
        <v>684</v>
      </c>
      <c r="L286" s="9" t="s">
        <v>576</v>
      </c>
      <c r="M286" s="9" t="s">
        <v>152</v>
      </c>
      <c r="N286" s="9" t="s">
        <v>576</v>
      </c>
      <c r="O286" s="9" t="s">
        <v>152</v>
      </c>
      <c r="P286" s="9" t="s">
        <v>3384</v>
      </c>
      <c r="Q286" s="9" t="s">
        <v>855</v>
      </c>
      <c r="R286" s="9" t="s">
        <v>575</v>
      </c>
      <c r="S286" s="9"/>
      <c r="T286" s="9" t="s">
        <v>736</v>
      </c>
      <c r="U286" s="9" t="s">
        <v>735</v>
      </c>
      <c r="V286" s="9" t="s">
        <v>735</v>
      </c>
      <c r="W286" s="9">
        <v>20</v>
      </c>
      <c r="X286" s="9" t="s">
        <v>736</v>
      </c>
      <c r="Y286" s="9" t="s">
        <v>736</v>
      </c>
      <c r="Z286" s="9" t="s">
        <v>575</v>
      </c>
      <c r="AA286" s="9">
        <v>0</v>
      </c>
      <c r="AB286" s="9">
        <v>0</v>
      </c>
      <c r="AC286" s="9" t="s">
        <v>3327</v>
      </c>
      <c r="AD286" s="9" t="s">
        <v>114</v>
      </c>
      <c r="AE286" s="9" t="s">
        <v>870</v>
      </c>
      <c r="AF286" s="9" t="s">
        <v>3319</v>
      </c>
      <c r="AG286" s="9" t="s">
        <v>3319</v>
      </c>
      <c r="AH286" s="9"/>
      <c r="AI286" s="9"/>
      <c r="AK286" s="3" t="s">
        <v>694</v>
      </c>
      <c r="AP286" s="9"/>
      <c r="AQ286" s="9"/>
      <c r="AR286" t="s">
        <v>3319</v>
      </c>
      <c r="AS286" t="s">
        <v>3329</v>
      </c>
      <c r="AT286" t="s">
        <v>3319</v>
      </c>
      <c r="AW286" t="s">
        <v>4624</v>
      </c>
      <c r="BB286" s="9" t="s">
        <v>736</v>
      </c>
    </row>
    <row r="287" spans="1:54" ht="15" customHeight="1" x14ac:dyDescent="0.25">
      <c r="A287" s="9" t="s">
        <v>569</v>
      </c>
      <c r="B287" s="9" t="s">
        <v>570</v>
      </c>
      <c r="C287" s="9" t="s">
        <v>570</v>
      </c>
      <c r="D287" s="9" t="s">
        <v>625</v>
      </c>
      <c r="E287" s="9">
        <v>49</v>
      </c>
      <c r="F287" s="9" t="s">
        <v>557</v>
      </c>
      <c r="G287" s="9">
        <v>6</v>
      </c>
      <c r="H287" s="9" t="s">
        <v>684</v>
      </c>
      <c r="I287" s="9" t="s">
        <v>684</v>
      </c>
      <c r="J287" s="9" t="s">
        <v>684</v>
      </c>
      <c r="K287" s="9" t="s">
        <v>684</v>
      </c>
      <c r="L287" s="9" t="s">
        <v>570</v>
      </c>
      <c r="M287" s="9" t="s">
        <v>625</v>
      </c>
      <c r="N287" s="9" t="s">
        <v>570</v>
      </c>
      <c r="O287" s="9" t="s">
        <v>625</v>
      </c>
      <c r="P287" s="9" t="s">
        <v>3384</v>
      </c>
      <c r="Q287" s="9" t="s">
        <v>855</v>
      </c>
      <c r="R287" s="9" t="s">
        <v>569</v>
      </c>
      <c r="S287" s="9"/>
      <c r="T287" s="9" t="s">
        <v>736</v>
      </c>
      <c r="U287" s="9" t="s">
        <v>735</v>
      </c>
      <c r="V287" s="9" t="s">
        <v>735</v>
      </c>
      <c r="W287" s="9">
        <v>15</v>
      </c>
      <c r="X287" s="9" t="s">
        <v>736</v>
      </c>
      <c r="Y287" s="9" t="s">
        <v>736</v>
      </c>
      <c r="Z287" s="9" t="s">
        <v>569</v>
      </c>
      <c r="AA287" s="9">
        <v>0</v>
      </c>
      <c r="AB287" s="9">
        <v>0</v>
      </c>
      <c r="AC287" s="9" t="s">
        <v>3327</v>
      </c>
      <c r="AD287" s="9" t="s">
        <v>114</v>
      </c>
      <c r="AE287" s="9" t="s">
        <v>870</v>
      </c>
      <c r="AF287" s="9" t="s">
        <v>3319</v>
      </c>
      <c r="AG287" s="9" t="s">
        <v>3319</v>
      </c>
      <c r="AH287" s="9"/>
      <c r="AI287" s="9"/>
      <c r="AK287" s="3" t="s">
        <v>694</v>
      </c>
      <c r="AP287" s="9"/>
      <c r="AQ287" s="9"/>
      <c r="AR287" t="s">
        <v>3319</v>
      </c>
      <c r="AS287" t="s">
        <v>3319</v>
      </c>
      <c r="AT287" t="s">
        <v>3319</v>
      </c>
      <c r="AW287" t="s">
        <v>4505</v>
      </c>
      <c r="BB287" s="9" t="s">
        <v>736</v>
      </c>
    </row>
    <row r="288" spans="1:54" ht="15" customHeight="1" x14ac:dyDescent="0.25">
      <c r="A288" s="9" t="s">
        <v>928</v>
      </c>
      <c r="B288" s="9" t="s">
        <v>568</v>
      </c>
      <c r="C288" s="9" t="s">
        <v>568</v>
      </c>
      <c r="D288" s="9" t="s">
        <v>618</v>
      </c>
      <c r="E288" s="9">
        <v>35.5</v>
      </c>
      <c r="F288" s="9" t="s">
        <v>557</v>
      </c>
      <c r="G288" s="9">
        <v>6</v>
      </c>
      <c r="H288" s="9" t="s">
        <v>684</v>
      </c>
      <c r="I288" s="9" t="s">
        <v>684</v>
      </c>
      <c r="J288" s="9" t="s">
        <v>684</v>
      </c>
      <c r="K288" s="9" t="s">
        <v>684</v>
      </c>
      <c r="L288" s="9" t="s">
        <v>568</v>
      </c>
      <c r="M288" s="9" t="s">
        <v>618</v>
      </c>
      <c r="N288" s="9" t="s">
        <v>568</v>
      </c>
      <c r="O288" s="9" t="s">
        <v>618</v>
      </c>
      <c r="P288" s="9" t="s">
        <v>3384</v>
      </c>
      <c r="Q288" s="9" t="s">
        <v>931</v>
      </c>
      <c r="R288" s="9" t="s">
        <v>593</v>
      </c>
      <c r="S288" s="9"/>
      <c r="T288" s="9" t="s">
        <v>736</v>
      </c>
      <c r="U288" s="9" t="s">
        <v>735</v>
      </c>
      <c r="V288" s="9" t="s">
        <v>735</v>
      </c>
      <c r="W288" s="9">
        <v>15</v>
      </c>
      <c r="X288" s="9" t="s">
        <v>736</v>
      </c>
      <c r="Y288" s="9" t="s">
        <v>736</v>
      </c>
      <c r="Z288" s="9" t="s">
        <v>928</v>
      </c>
      <c r="AA288" s="9">
        <v>0</v>
      </c>
      <c r="AB288" s="9">
        <v>0</v>
      </c>
      <c r="AC288" s="9" t="s">
        <v>3327</v>
      </c>
      <c r="AD288" s="9" t="s">
        <v>114</v>
      </c>
      <c r="AE288" s="9" t="s">
        <v>870</v>
      </c>
      <c r="AF288" s="9" t="s">
        <v>3319</v>
      </c>
      <c r="AG288" s="9" t="s">
        <v>3319</v>
      </c>
      <c r="AH288" s="9"/>
      <c r="AI288" s="9"/>
      <c r="AK288" s="3" t="s">
        <v>694</v>
      </c>
      <c r="AP288" s="9"/>
      <c r="AQ288" s="9"/>
      <c r="AR288" t="s">
        <v>3319</v>
      </c>
      <c r="AS288" t="s">
        <v>3319</v>
      </c>
      <c r="AT288" t="s">
        <v>3319</v>
      </c>
      <c r="AW288" t="s">
        <v>4505</v>
      </c>
      <c r="BB288" s="9" t="s">
        <v>736</v>
      </c>
    </row>
    <row r="289" spans="1:54" ht="15" customHeight="1" x14ac:dyDescent="0.25">
      <c r="A289" s="9" t="s">
        <v>573</v>
      </c>
      <c r="B289" s="9" t="s">
        <v>574</v>
      </c>
      <c r="C289" s="9" t="s">
        <v>574</v>
      </c>
      <c r="D289" s="9" t="s">
        <v>627</v>
      </c>
      <c r="E289" s="9">
        <v>69</v>
      </c>
      <c r="F289" s="9" t="s">
        <v>557</v>
      </c>
      <c r="G289" s="9">
        <v>6</v>
      </c>
      <c r="H289" s="9" t="s">
        <v>684</v>
      </c>
      <c r="I289" s="9" t="s">
        <v>684</v>
      </c>
      <c r="J289" s="9" t="s">
        <v>684</v>
      </c>
      <c r="K289" s="9" t="s">
        <v>684</v>
      </c>
      <c r="L289" s="9" t="s">
        <v>574</v>
      </c>
      <c r="M289" s="9" t="s">
        <v>627</v>
      </c>
      <c r="N289" s="9" t="s">
        <v>574</v>
      </c>
      <c r="O289" s="9" t="s">
        <v>627</v>
      </c>
      <c r="P289" s="9" t="s">
        <v>3384</v>
      </c>
      <c r="Q289" s="9" t="s">
        <v>855</v>
      </c>
      <c r="R289" s="9" t="s">
        <v>573</v>
      </c>
      <c r="S289" s="9"/>
      <c r="T289" s="9" t="s">
        <v>736</v>
      </c>
      <c r="U289" s="9" t="s">
        <v>735</v>
      </c>
      <c r="V289" s="9" t="s">
        <v>735</v>
      </c>
      <c r="W289" s="9">
        <v>20</v>
      </c>
      <c r="X289" s="9" t="s">
        <v>736</v>
      </c>
      <c r="Y289" s="9" t="s">
        <v>736</v>
      </c>
      <c r="Z289" s="9" t="s">
        <v>573</v>
      </c>
      <c r="AA289" s="9">
        <v>0</v>
      </c>
      <c r="AB289" s="9">
        <v>0</v>
      </c>
      <c r="AC289" s="9" t="s">
        <v>3327</v>
      </c>
      <c r="AD289" s="9" t="s">
        <v>114</v>
      </c>
      <c r="AE289" s="9" t="s">
        <v>870</v>
      </c>
      <c r="AF289" s="9" t="s">
        <v>3319</v>
      </c>
      <c r="AG289" s="9" t="s">
        <v>3319</v>
      </c>
      <c r="AH289" s="9"/>
      <c r="AI289" s="9"/>
      <c r="AK289" s="3" t="s">
        <v>694</v>
      </c>
      <c r="AP289" s="9"/>
      <c r="AQ289" s="9"/>
      <c r="AR289" t="s">
        <v>3319</v>
      </c>
      <c r="AS289" t="s">
        <v>3329</v>
      </c>
      <c r="AT289" t="s">
        <v>3319</v>
      </c>
      <c r="AW289" t="s">
        <v>4539</v>
      </c>
      <c r="BB289" s="9" t="s">
        <v>736</v>
      </c>
    </row>
    <row r="290" spans="1:54" ht="15" customHeight="1" x14ac:dyDescent="0.25">
      <c r="A290" s="9" t="s">
        <v>470</v>
      </c>
      <c r="B290" s="9" t="s">
        <v>471</v>
      </c>
      <c r="C290" s="9" t="s">
        <v>471</v>
      </c>
      <c r="D290" s="9" t="s">
        <v>815</v>
      </c>
      <c r="E290" s="9">
        <v>5</v>
      </c>
      <c r="F290" s="9" t="s">
        <v>557</v>
      </c>
      <c r="G290" s="9">
        <v>2</v>
      </c>
      <c r="H290" s="9" t="s">
        <v>684</v>
      </c>
      <c r="I290" s="9" t="s">
        <v>684</v>
      </c>
      <c r="J290" s="9" t="s">
        <v>872</v>
      </c>
      <c r="K290" s="9" t="s">
        <v>872</v>
      </c>
      <c r="L290" s="9" t="s">
        <v>471</v>
      </c>
      <c r="M290" s="9" t="s">
        <v>815</v>
      </c>
      <c r="N290" s="9" t="s">
        <v>471</v>
      </c>
      <c r="O290" s="9" t="s">
        <v>815</v>
      </c>
      <c r="P290" s="9" t="s">
        <v>3384</v>
      </c>
      <c r="Q290" s="9" t="s">
        <v>931</v>
      </c>
      <c r="R290" s="9" t="s">
        <v>470</v>
      </c>
      <c r="S290" s="9"/>
      <c r="T290" s="9" t="s">
        <v>736</v>
      </c>
      <c r="U290" s="9" t="s">
        <v>735</v>
      </c>
      <c r="V290" s="9" t="s">
        <v>735</v>
      </c>
      <c r="W290" s="9">
        <v>15</v>
      </c>
      <c r="X290" s="9" t="s">
        <v>735</v>
      </c>
      <c r="Y290" s="9" t="s">
        <v>736</v>
      </c>
      <c r="Z290" s="9" t="s">
        <v>470</v>
      </c>
      <c r="AA290" s="9">
        <v>0</v>
      </c>
      <c r="AB290" s="9">
        <v>0</v>
      </c>
      <c r="AC290" s="9" t="s">
        <v>3327</v>
      </c>
      <c r="AD290" s="9" t="s">
        <v>114</v>
      </c>
      <c r="AE290" s="9" t="s">
        <v>3328</v>
      </c>
      <c r="AF290" s="9" t="s">
        <v>3319</v>
      </c>
      <c r="AG290" s="9" t="s">
        <v>3319</v>
      </c>
      <c r="AH290" s="9"/>
      <c r="AI290" s="9"/>
      <c r="AK290" s="3" t="s">
        <v>4505</v>
      </c>
      <c r="AP290" s="9"/>
      <c r="AQ290" s="9"/>
      <c r="AR290" t="s">
        <v>3329</v>
      </c>
      <c r="AS290" t="s">
        <v>3319</v>
      </c>
      <c r="AT290" t="s">
        <v>3319</v>
      </c>
      <c r="AW290" t="s">
        <v>4505</v>
      </c>
      <c r="BB290" s="9" t="s">
        <v>736</v>
      </c>
    </row>
    <row r="291" spans="1:54" ht="15" customHeight="1" x14ac:dyDescent="0.25">
      <c r="A291" s="9" t="s">
        <v>468</v>
      </c>
      <c r="B291" s="9" t="s">
        <v>469</v>
      </c>
      <c r="C291" s="9" t="s">
        <v>469</v>
      </c>
      <c r="D291" s="9" t="s">
        <v>814</v>
      </c>
      <c r="E291" s="9">
        <v>30</v>
      </c>
      <c r="F291" s="9" t="s">
        <v>557</v>
      </c>
      <c r="G291" s="9">
        <v>2</v>
      </c>
      <c r="H291" s="9" t="s">
        <v>684</v>
      </c>
      <c r="I291" s="9" t="s">
        <v>684</v>
      </c>
      <c r="J291" s="9" t="s">
        <v>872</v>
      </c>
      <c r="K291" s="9" t="s">
        <v>872</v>
      </c>
      <c r="L291" s="9" t="s">
        <v>469</v>
      </c>
      <c r="M291" s="9" t="s">
        <v>814</v>
      </c>
      <c r="N291" s="9" t="s">
        <v>469</v>
      </c>
      <c r="O291" s="9" t="s">
        <v>814</v>
      </c>
      <c r="P291" s="9" t="s">
        <v>3384</v>
      </c>
      <c r="Q291" s="9" t="s">
        <v>931</v>
      </c>
      <c r="R291" s="9" t="s">
        <v>468</v>
      </c>
      <c r="S291" s="9"/>
      <c r="T291" s="9" t="s">
        <v>736</v>
      </c>
      <c r="U291" s="9" t="s">
        <v>735</v>
      </c>
      <c r="V291" s="9" t="s">
        <v>735</v>
      </c>
      <c r="W291" s="9">
        <v>1</v>
      </c>
      <c r="X291" s="9" t="s">
        <v>735</v>
      </c>
      <c r="Y291" s="9" t="s">
        <v>736</v>
      </c>
      <c r="Z291" s="9" t="s">
        <v>468</v>
      </c>
      <c r="AA291" s="9">
        <v>0</v>
      </c>
      <c r="AB291" s="9">
        <v>0</v>
      </c>
      <c r="AC291" s="9" t="s">
        <v>3327</v>
      </c>
      <c r="AD291" s="9" t="s">
        <v>114</v>
      </c>
      <c r="AE291" s="9" t="s">
        <v>3328</v>
      </c>
      <c r="AF291" s="9" t="s">
        <v>3319</v>
      </c>
      <c r="AG291" s="9" t="s">
        <v>3319</v>
      </c>
      <c r="AH291" s="9"/>
      <c r="AI291" s="9"/>
      <c r="AK291" s="3" t="s">
        <v>4505</v>
      </c>
      <c r="AP291" s="9"/>
      <c r="AQ291" s="9"/>
      <c r="AR291" t="s">
        <v>3329</v>
      </c>
      <c r="AS291" t="s">
        <v>3319</v>
      </c>
      <c r="AT291" t="s">
        <v>3319</v>
      </c>
      <c r="AW291" t="s">
        <v>4505</v>
      </c>
      <c r="BB291" s="9" t="s">
        <v>736</v>
      </c>
    </row>
    <row r="292" spans="1:54" ht="15" customHeight="1" x14ac:dyDescent="0.25">
      <c r="A292" s="9" t="s">
        <v>571</v>
      </c>
      <c r="B292" s="9" t="s">
        <v>572</v>
      </c>
      <c r="C292" s="9" t="s">
        <v>572</v>
      </c>
      <c r="D292" s="9" t="s">
        <v>626</v>
      </c>
      <c r="E292" s="9">
        <v>89</v>
      </c>
      <c r="F292" s="9" t="s">
        <v>557</v>
      </c>
      <c r="G292" s="9">
        <v>6</v>
      </c>
      <c r="H292" s="9" t="s">
        <v>684</v>
      </c>
      <c r="I292" s="9" t="s">
        <v>684</v>
      </c>
      <c r="J292" s="9" t="s">
        <v>684</v>
      </c>
      <c r="K292" s="9" t="s">
        <v>684</v>
      </c>
      <c r="L292" s="9" t="s">
        <v>572</v>
      </c>
      <c r="M292" s="9" t="s">
        <v>626</v>
      </c>
      <c r="N292" s="9" t="s">
        <v>572</v>
      </c>
      <c r="O292" s="9" t="s">
        <v>626</v>
      </c>
      <c r="P292" s="9" t="s">
        <v>3384</v>
      </c>
      <c r="Q292" s="9" t="s">
        <v>855</v>
      </c>
      <c r="R292" s="9" t="s">
        <v>571</v>
      </c>
      <c r="S292" s="9"/>
      <c r="T292" s="9" t="s">
        <v>736</v>
      </c>
      <c r="U292" s="9" t="s">
        <v>735</v>
      </c>
      <c r="V292" s="9" t="s">
        <v>735</v>
      </c>
      <c r="W292" s="9">
        <v>3</v>
      </c>
      <c r="X292" s="9" t="s">
        <v>736</v>
      </c>
      <c r="Y292" s="9" t="s">
        <v>736</v>
      </c>
      <c r="Z292" s="9" t="s">
        <v>571</v>
      </c>
      <c r="AA292" s="9">
        <v>0</v>
      </c>
      <c r="AB292" s="9">
        <v>0</v>
      </c>
      <c r="AC292" s="9" t="s">
        <v>3327</v>
      </c>
      <c r="AD292" s="9" t="s">
        <v>114</v>
      </c>
      <c r="AE292" s="9" t="s">
        <v>870</v>
      </c>
      <c r="AF292" s="9" t="s">
        <v>3319</v>
      </c>
      <c r="AG292" s="9" t="s">
        <v>3319</v>
      </c>
      <c r="AH292" s="9"/>
      <c r="AI292" s="9"/>
      <c r="AK292" s="3" t="s">
        <v>694</v>
      </c>
      <c r="AP292" s="9"/>
      <c r="AQ292" s="9"/>
      <c r="AR292" t="s">
        <v>3319</v>
      </c>
      <c r="AS292" t="s">
        <v>3329</v>
      </c>
      <c r="AT292" t="s">
        <v>3319</v>
      </c>
      <c r="AW292" t="s">
        <v>4594</v>
      </c>
      <c r="BB292" s="9" t="s">
        <v>736</v>
      </c>
    </row>
    <row r="293" spans="1:54" ht="15" customHeight="1" x14ac:dyDescent="0.25">
      <c r="A293" s="9" t="s">
        <v>466</v>
      </c>
      <c r="B293" s="9" t="s">
        <v>467</v>
      </c>
      <c r="C293" s="9" t="s">
        <v>467</v>
      </c>
      <c r="D293" s="9" t="s">
        <v>813</v>
      </c>
      <c r="E293" s="9">
        <v>5</v>
      </c>
      <c r="F293" s="9" t="s">
        <v>557</v>
      </c>
      <c r="G293" s="9">
        <v>2</v>
      </c>
      <c r="H293" s="9" t="s">
        <v>684</v>
      </c>
      <c r="I293" s="9" t="s">
        <v>684</v>
      </c>
      <c r="J293" s="9" t="s">
        <v>872</v>
      </c>
      <c r="K293" s="9" t="s">
        <v>872</v>
      </c>
      <c r="L293" s="9" t="s">
        <v>467</v>
      </c>
      <c r="M293" s="9" t="s">
        <v>813</v>
      </c>
      <c r="N293" s="9" t="s">
        <v>467</v>
      </c>
      <c r="O293" s="9" t="s">
        <v>813</v>
      </c>
      <c r="P293" s="9" t="s">
        <v>3384</v>
      </c>
      <c r="Q293" s="9" t="s">
        <v>931</v>
      </c>
      <c r="R293" s="9" t="s">
        <v>466</v>
      </c>
      <c r="S293" s="9"/>
      <c r="T293" s="9" t="s">
        <v>736</v>
      </c>
      <c r="U293" s="9" t="s">
        <v>735</v>
      </c>
      <c r="V293" s="9" t="s">
        <v>735</v>
      </c>
      <c r="W293" s="9">
        <v>15</v>
      </c>
      <c r="X293" s="9" t="s">
        <v>735</v>
      </c>
      <c r="Y293" s="9" t="s">
        <v>736</v>
      </c>
      <c r="Z293" s="9" t="s">
        <v>466</v>
      </c>
      <c r="AA293" s="9">
        <v>0</v>
      </c>
      <c r="AB293" s="9">
        <v>0</v>
      </c>
      <c r="AC293" s="9" t="s">
        <v>3327</v>
      </c>
      <c r="AD293" s="9" t="s">
        <v>114</v>
      </c>
      <c r="AE293" s="9" t="s">
        <v>3328</v>
      </c>
      <c r="AF293" s="9" t="s">
        <v>3319</v>
      </c>
      <c r="AG293" s="9" t="s">
        <v>3319</v>
      </c>
      <c r="AH293" s="9"/>
      <c r="AI293" s="9"/>
      <c r="AK293" s="3" t="s">
        <v>4505</v>
      </c>
      <c r="AP293" s="9"/>
      <c r="AQ293" s="9"/>
      <c r="AR293" t="s">
        <v>3329</v>
      </c>
      <c r="AS293" t="s">
        <v>3319</v>
      </c>
      <c r="AT293" t="s">
        <v>3319</v>
      </c>
      <c r="AW293" t="s">
        <v>4505</v>
      </c>
      <c r="BB293" s="9" t="s">
        <v>736</v>
      </c>
    </row>
    <row r="294" spans="1:54" ht="15" customHeight="1" x14ac:dyDescent="0.25">
      <c r="A294" s="9" t="s">
        <v>3391</v>
      </c>
      <c r="B294" s="9" t="s">
        <v>82</v>
      </c>
      <c r="C294" s="9" t="s">
        <v>660</v>
      </c>
      <c r="D294" s="9" t="s">
        <v>439</v>
      </c>
      <c r="E294" s="9">
        <v>219</v>
      </c>
      <c r="F294" s="9" t="s">
        <v>198</v>
      </c>
      <c r="G294" s="9">
        <v>60</v>
      </c>
      <c r="H294" s="9" t="s">
        <v>123</v>
      </c>
      <c r="I294" s="9" t="s">
        <v>123</v>
      </c>
      <c r="J294" s="9" t="s">
        <v>134</v>
      </c>
      <c r="K294" s="9" t="s">
        <v>122</v>
      </c>
      <c r="L294" s="9" t="s">
        <v>660</v>
      </c>
      <c r="M294" s="9" t="s">
        <v>439</v>
      </c>
      <c r="N294" s="9" t="s">
        <v>440</v>
      </c>
      <c r="O294" s="9" t="s">
        <v>441</v>
      </c>
      <c r="P294" s="9" t="s">
        <v>3384</v>
      </c>
      <c r="Q294" s="9" t="s">
        <v>854</v>
      </c>
      <c r="R294" s="9" t="s">
        <v>2283</v>
      </c>
      <c r="S294" s="9"/>
      <c r="T294" s="9" t="s">
        <v>735</v>
      </c>
      <c r="U294" s="9" t="s">
        <v>735</v>
      </c>
      <c r="V294" s="9" t="s">
        <v>735</v>
      </c>
      <c r="W294" s="9">
        <v>8</v>
      </c>
      <c r="X294" s="9" t="s">
        <v>736</v>
      </c>
      <c r="Y294" s="9" t="s">
        <v>735</v>
      </c>
      <c r="AA294" s="9" t="s">
        <v>2283</v>
      </c>
      <c r="AB294" s="9">
        <v>0</v>
      </c>
      <c r="AC294" s="9" t="s">
        <v>3327</v>
      </c>
      <c r="AD294" s="9" t="s">
        <v>114</v>
      </c>
      <c r="AE294" s="9" t="s">
        <v>3331</v>
      </c>
      <c r="AF294" s="9" t="s">
        <v>3319</v>
      </c>
      <c r="AG294" s="9" t="s">
        <v>3329</v>
      </c>
      <c r="AH294" s="9"/>
      <c r="AI294" s="9"/>
      <c r="AK294" s="3"/>
      <c r="AP294" s="9"/>
      <c r="AQ294" s="9"/>
      <c r="AR294" t="s">
        <v>3319</v>
      </c>
      <c r="AS294" t="s">
        <v>3319</v>
      </c>
      <c r="AT294" t="s">
        <v>3319</v>
      </c>
      <c r="AW294" t="s">
        <v>4505</v>
      </c>
      <c r="BB294" s="9" t="s">
        <v>736</v>
      </c>
    </row>
    <row r="295" spans="1:54" ht="15" customHeight="1" x14ac:dyDescent="0.25">
      <c r="A295" s="9" t="s">
        <v>3392</v>
      </c>
      <c r="B295" s="9" t="s">
        <v>83</v>
      </c>
      <c r="C295" s="9" t="s">
        <v>3142</v>
      </c>
      <c r="D295" s="9" t="s">
        <v>3141</v>
      </c>
      <c r="E295" s="9">
        <v>219</v>
      </c>
      <c r="F295" s="9" t="s">
        <v>198</v>
      </c>
      <c r="G295" s="9">
        <v>60</v>
      </c>
      <c r="H295" s="9" t="s">
        <v>123</v>
      </c>
      <c r="I295" s="9" t="s">
        <v>123</v>
      </c>
      <c r="J295" s="9" t="s">
        <v>134</v>
      </c>
      <c r="K295" s="9" t="s">
        <v>122</v>
      </c>
      <c r="L295" s="9" t="s">
        <v>3100</v>
      </c>
      <c r="M295" s="9" t="s">
        <v>169</v>
      </c>
      <c r="N295" s="9" t="s">
        <v>167</v>
      </c>
      <c r="O295" s="9" t="s">
        <v>168</v>
      </c>
      <c r="P295" s="9" t="s">
        <v>3384</v>
      </c>
      <c r="Q295" s="9" t="s">
        <v>854</v>
      </c>
      <c r="R295" s="9" t="s">
        <v>2282</v>
      </c>
      <c r="S295" s="9"/>
      <c r="T295" s="9" t="s">
        <v>736</v>
      </c>
      <c r="U295" s="9" t="s">
        <v>735</v>
      </c>
      <c r="V295" s="9" t="s">
        <v>735</v>
      </c>
      <c r="W295" s="9">
        <v>8</v>
      </c>
      <c r="X295" s="9" t="s">
        <v>736</v>
      </c>
      <c r="Y295" s="9" t="s">
        <v>736</v>
      </c>
      <c r="AA295" s="9" t="s">
        <v>2282</v>
      </c>
      <c r="AB295" s="9">
        <v>0</v>
      </c>
      <c r="AC295" s="9" t="s">
        <v>3327</v>
      </c>
      <c r="AD295" s="9" t="s">
        <v>114</v>
      </c>
      <c r="AE295" s="9" t="s">
        <v>3331</v>
      </c>
      <c r="AF295" s="9" t="s">
        <v>3319</v>
      </c>
      <c r="AG295" s="9" t="s">
        <v>3329</v>
      </c>
      <c r="AH295" s="9"/>
      <c r="AI295" s="9"/>
      <c r="AK295" s="3"/>
      <c r="AP295" s="9"/>
      <c r="AQ295" s="9"/>
      <c r="AR295" t="s">
        <v>3319</v>
      </c>
      <c r="AS295" t="s">
        <v>3319</v>
      </c>
      <c r="AT295" t="s">
        <v>3319</v>
      </c>
      <c r="AW295" t="s">
        <v>4505</v>
      </c>
      <c r="BB295" s="9" t="s">
        <v>736</v>
      </c>
    </row>
    <row r="296" spans="1:54" ht="15" customHeight="1" x14ac:dyDescent="0.25">
      <c r="A296" s="9" t="s">
        <v>3388</v>
      </c>
      <c r="B296" s="9" t="s">
        <v>3101</v>
      </c>
      <c r="C296" s="9" t="s">
        <v>3150</v>
      </c>
      <c r="D296" s="9" t="s">
        <v>3152</v>
      </c>
      <c r="E296" s="9">
        <v>199</v>
      </c>
      <c r="F296" s="9" t="s">
        <v>198</v>
      </c>
      <c r="G296" s="9">
        <v>30</v>
      </c>
      <c r="H296" s="9" t="s">
        <v>123</v>
      </c>
      <c r="I296" s="9" t="s">
        <v>123</v>
      </c>
      <c r="J296" s="9" t="s">
        <v>134</v>
      </c>
      <c r="K296" s="9" t="s">
        <v>122</v>
      </c>
      <c r="L296" s="9" t="s">
        <v>3150</v>
      </c>
      <c r="M296" s="9" t="s">
        <v>3152</v>
      </c>
      <c r="N296" s="9" t="s">
        <v>159</v>
      </c>
      <c r="O296" s="9" t="s">
        <v>158</v>
      </c>
      <c r="P296" s="9" t="s">
        <v>3384</v>
      </c>
      <c r="Q296" s="9" t="s">
        <v>854</v>
      </c>
      <c r="R296" s="9" t="s">
        <v>385</v>
      </c>
      <c r="S296" s="9"/>
      <c r="T296" s="9" t="s">
        <v>736</v>
      </c>
      <c r="U296" s="9" t="s">
        <v>735</v>
      </c>
      <c r="V296" s="9" t="s">
        <v>735</v>
      </c>
      <c r="W296" s="9">
        <v>8</v>
      </c>
      <c r="X296" s="9" t="s">
        <v>736</v>
      </c>
      <c r="Y296" s="9" t="s">
        <v>736</v>
      </c>
      <c r="AA296" s="9" t="s">
        <v>385</v>
      </c>
      <c r="AB296" s="9">
        <v>0</v>
      </c>
      <c r="AC296" s="9" t="s">
        <v>3327</v>
      </c>
      <c r="AD296" s="9" t="s">
        <v>114</v>
      </c>
      <c r="AE296" s="9" t="s">
        <v>3331</v>
      </c>
      <c r="AF296" s="9" t="s">
        <v>3319</v>
      </c>
      <c r="AG296" s="9" t="s">
        <v>3319</v>
      </c>
      <c r="AH296" s="9"/>
      <c r="AI296" s="9"/>
      <c r="AK296" s="3"/>
      <c r="AP296" s="9"/>
      <c r="AQ296" s="9"/>
      <c r="AR296" t="s">
        <v>3319</v>
      </c>
      <c r="AS296" t="s">
        <v>3319</v>
      </c>
      <c r="AT296" t="s">
        <v>3319</v>
      </c>
      <c r="AW296" t="s">
        <v>4505</v>
      </c>
      <c r="BB296" s="9" t="s">
        <v>736</v>
      </c>
    </row>
    <row r="297" spans="1:54" ht="15" customHeight="1" x14ac:dyDescent="0.25">
      <c r="A297" s="9" t="s">
        <v>3389</v>
      </c>
      <c r="B297" s="9" t="s">
        <v>9</v>
      </c>
      <c r="C297" s="9" t="s">
        <v>3251</v>
      </c>
      <c r="D297" s="9" t="s">
        <v>166</v>
      </c>
      <c r="E297" s="9">
        <v>199</v>
      </c>
      <c r="F297" s="9" t="s">
        <v>198</v>
      </c>
      <c r="G297" s="9">
        <v>60</v>
      </c>
      <c r="H297" s="9" t="s">
        <v>123</v>
      </c>
      <c r="I297" s="9" t="s">
        <v>123</v>
      </c>
      <c r="J297" s="9" t="s">
        <v>134</v>
      </c>
      <c r="K297" s="9" t="s">
        <v>122</v>
      </c>
      <c r="L297" s="9" t="s">
        <v>9</v>
      </c>
      <c r="M297" s="9" t="s">
        <v>166</v>
      </c>
      <c r="N297" s="9" t="s">
        <v>164</v>
      </c>
      <c r="O297" s="9" t="s">
        <v>165</v>
      </c>
      <c r="P297" s="9" t="s">
        <v>3384</v>
      </c>
      <c r="Q297" s="9" t="s">
        <v>854</v>
      </c>
      <c r="R297" s="9" t="s">
        <v>3162</v>
      </c>
      <c r="S297" s="9"/>
      <c r="T297" s="9" t="s">
        <v>735</v>
      </c>
      <c r="U297" s="9" t="s">
        <v>735</v>
      </c>
      <c r="V297" s="9" t="s">
        <v>735</v>
      </c>
      <c r="W297" s="9">
        <v>8</v>
      </c>
      <c r="X297" s="9" t="s">
        <v>736</v>
      </c>
      <c r="Y297" s="9" t="s">
        <v>735</v>
      </c>
      <c r="AA297" s="9" t="s">
        <v>3162</v>
      </c>
      <c r="AB297" s="9">
        <v>0</v>
      </c>
      <c r="AC297" s="9" t="s">
        <v>3327</v>
      </c>
      <c r="AD297" s="9" t="s">
        <v>114</v>
      </c>
      <c r="AE297" s="9" t="s">
        <v>3331</v>
      </c>
      <c r="AF297" s="9" t="s">
        <v>3319</v>
      </c>
      <c r="AG297" s="9" t="s">
        <v>3319</v>
      </c>
      <c r="AH297" s="9"/>
      <c r="AI297" s="9"/>
      <c r="AK297" s="3"/>
      <c r="AP297" s="9"/>
      <c r="AQ297" s="9"/>
      <c r="AR297" t="s">
        <v>3319</v>
      </c>
      <c r="AS297" t="s">
        <v>3319</v>
      </c>
      <c r="AT297" t="s">
        <v>3319</v>
      </c>
      <c r="AW297" t="s">
        <v>4505</v>
      </c>
      <c r="BB297" s="9" t="s">
        <v>736</v>
      </c>
    </row>
    <row r="298" spans="1:54" ht="15" customHeight="1" x14ac:dyDescent="0.25">
      <c r="A298" s="9" t="s">
        <v>3386</v>
      </c>
      <c r="B298" s="9" t="s">
        <v>33</v>
      </c>
      <c r="C298" s="9" t="s">
        <v>133</v>
      </c>
      <c r="D298" s="9" t="s">
        <v>175</v>
      </c>
      <c r="E298" s="9">
        <v>149</v>
      </c>
      <c r="F298" s="9" t="s">
        <v>198</v>
      </c>
      <c r="G298" s="9">
        <v>30</v>
      </c>
      <c r="H298" s="9" t="s">
        <v>654</v>
      </c>
      <c r="I298" s="9" t="s">
        <v>121</v>
      </c>
      <c r="J298" s="9" t="s">
        <v>134</v>
      </c>
      <c r="K298" s="9" t="s">
        <v>144</v>
      </c>
      <c r="L298" s="9" t="s">
        <v>133</v>
      </c>
      <c r="M298" s="9" t="s">
        <v>175</v>
      </c>
      <c r="N298" s="9" t="s">
        <v>179</v>
      </c>
      <c r="O298" s="9" t="s">
        <v>176</v>
      </c>
      <c r="P298" s="9" t="s">
        <v>3384</v>
      </c>
      <c r="Q298" s="9" t="s">
        <v>854</v>
      </c>
      <c r="R298" s="9" t="s">
        <v>72</v>
      </c>
      <c r="S298" s="9"/>
      <c r="T298" s="9" t="s">
        <v>736</v>
      </c>
      <c r="U298" s="9" t="s">
        <v>735</v>
      </c>
      <c r="V298" s="9" t="s">
        <v>735</v>
      </c>
      <c r="W298" s="9">
        <v>15</v>
      </c>
      <c r="X298" s="9" t="s">
        <v>736</v>
      </c>
      <c r="Y298" s="9" t="s">
        <v>736</v>
      </c>
      <c r="AA298" s="9" t="s">
        <v>72</v>
      </c>
      <c r="AB298" s="9">
        <v>0</v>
      </c>
      <c r="AC298" s="9" t="s">
        <v>3327</v>
      </c>
      <c r="AD298" s="9" t="s">
        <v>114</v>
      </c>
      <c r="AE298" s="9" t="s">
        <v>950</v>
      </c>
      <c r="AF298" s="9" t="s">
        <v>3319</v>
      </c>
      <c r="AG298" s="9" t="s">
        <v>3319</v>
      </c>
      <c r="AH298" s="9"/>
      <c r="AI298" s="9"/>
      <c r="AK298" s="3"/>
      <c r="AP298" s="9"/>
      <c r="AQ298" s="9"/>
      <c r="AR298" t="s">
        <v>3319</v>
      </c>
      <c r="AS298" t="s">
        <v>3319</v>
      </c>
      <c r="AT298" t="s">
        <v>3319</v>
      </c>
      <c r="AW298" t="s">
        <v>4505</v>
      </c>
      <c r="BB298" s="9" t="s">
        <v>736</v>
      </c>
    </row>
    <row r="299" spans="1:54" ht="15" customHeight="1" x14ac:dyDescent="0.25">
      <c r="A299" s="9" t="s">
        <v>3563</v>
      </c>
      <c r="B299" s="9" t="s">
        <v>7</v>
      </c>
      <c r="C299" s="9" t="s">
        <v>160</v>
      </c>
      <c r="D299" s="9" t="s">
        <v>161</v>
      </c>
      <c r="E299" s="9">
        <v>169</v>
      </c>
      <c r="F299" s="9" t="s">
        <v>198</v>
      </c>
      <c r="G299" s="9">
        <v>30</v>
      </c>
      <c r="H299" s="9" t="s">
        <v>123</v>
      </c>
      <c r="I299" s="9" t="s">
        <v>123</v>
      </c>
      <c r="J299" s="9" t="s">
        <v>134</v>
      </c>
      <c r="K299" s="9" t="s">
        <v>122</v>
      </c>
      <c r="L299" s="9" t="s">
        <v>160</v>
      </c>
      <c r="M299" s="9" t="s">
        <v>161</v>
      </c>
      <c r="N299" s="9" t="s">
        <v>163</v>
      </c>
      <c r="O299" s="9" t="s">
        <v>162</v>
      </c>
      <c r="P299" s="9" t="s">
        <v>3384</v>
      </c>
      <c r="Q299" s="9" t="s">
        <v>854</v>
      </c>
      <c r="R299" s="9" t="s">
        <v>85</v>
      </c>
      <c r="S299" s="9"/>
      <c r="T299" s="9" t="s">
        <v>735</v>
      </c>
      <c r="U299" s="9" t="s">
        <v>735</v>
      </c>
      <c r="V299" s="9" t="s">
        <v>735</v>
      </c>
      <c r="W299" s="9">
        <v>8</v>
      </c>
      <c r="X299" s="9" t="s">
        <v>736</v>
      </c>
      <c r="Y299" s="9" t="s">
        <v>735</v>
      </c>
      <c r="AA299" s="9" t="s">
        <v>3247</v>
      </c>
      <c r="AB299" s="9">
        <v>0</v>
      </c>
      <c r="AC299" s="9" t="s">
        <v>3327</v>
      </c>
      <c r="AD299" s="9" t="s">
        <v>114</v>
      </c>
      <c r="AE299" s="9" t="s">
        <v>3331</v>
      </c>
      <c r="AF299" s="9" t="s">
        <v>3319</v>
      </c>
      <c r="AG299" s="9" t="s">
        <v>3319</v>
      </c>
      <c r="AH299" s="9"/>
      <c r="AI299" s="9"/>
      <c r="AK299" s="3"/>
      <c r="AP299" s="9"/>
      <c r="AQ299" s="9"/>
      <c r="AR299" t="s">
        <v>3319</v>
      </c>
      <c r="AS299" t="s">
        <v>3319</v>
      </c>
      <c r="AT299" t="s">
        <v>3319</v>
      </c>
      <c r="AW299" t="s">
        <v>4505</v>
      </c>
      <c r="BB299" s="9" t="s">
        <v>736</v>
      </c>
    </row>
    <row r="300" spans="1:54" ht="15" customHeight="1" x14ac:dyDescent="0.25">
      <c r="A300" s="9" t="s">
        <v>3387</v>
      </c>
      <c r="B300" s="9" t="s">
        <v>3103</v>
      </c>
      <c r="C300" s="9" t="s">
        <v>3149</v>
      </c>
      <c r="D300" s="9" t="s">
        <v>3151</v>
      </c>
      <c r="E300" s="9">
        <v>199</v>
      </c>
      <c r="F300" s="9" t="s">
        <v>198</v>
      </c>
      <c r="G300" s="9">
        <v>30</v>
      </c>
      <c r="H300" s="9" t="s">
        <v>123</v>
      </c>
      <c r="I300" s="9" t="s">
        <v>123</v>
      </c>
      <c r="J300" s="9" t="s">
        <v>134</v>
      </c>
      <c r="K300" s="9" t="s">
        <v>122</v>
      </c>
      <c r="L300" s="9" t="s">
        <v>3149</v>
      </c>
      <c r="M300" s="9" t="s">
        <v>3151</v>
      </c>
      <c r="N300" s="9" t="s">
        <v>159</v>
      </c>
      <c r="O300" s="9" t="s">
        <v>158</v>
      </c>
      <c r="P300" s="9" t="s">
        <v>3384</v>
      </c>
      <c r="Q300" s="9" t="s">
        <v>854</v>
      </c>
      <c r="R300" s="9" t="s">
        <v>379</v>
      </c>
      <c r="S300" s="9"/>
      <c r="T300" s="9" t="s">
        <v>735</v>
      </c>
      <c r="U300" s="9" t="s">
        <v>735</v>
      </c>
      <c r="V300" s="9" t="s">
        <v>735</v>
      </c>
      <c r="W300" s="9">
        <v>8</v>
      </c>
      <c r="X300" s="9" t="s">
        <v>736</v>
      </c>
      <c r="Y300" s="9" t="s">
        <v>735</v>
      </c>
      <c r="AA300" s="9" t="s">
        <v>379</v>
      </c>
      <c r="AB300" s="9">
        <v>0</v>
      </c>
      <c r="AC300" s="9" t="s">
        <v>3327</v>
      </c>
      <c r="AD300" s="9" t="s">
        <v>114</v>
      </c>
      <c r="AE300" s="9" t="s">
        <v>3331</v>
      </c>
      <c r="AF300" s="9" t="s">
        <v>3319</v>
      </c>
      <c r="AG300" s="9" t="s">
        <v>3319</v>
      </c>
      <c r="AH300" s="9"/>
      <c r="AI300" s="9"/>
      <c r="AK300" s="3"/>
      <c r="AP300" s="9"/>
      <c r="AQ300" s="9"/>
      <c r="AR300" t="s">
        <v>3319</v>
      </c>
      <c r="AS300" t="s">
        <v>3319</v>
      </c>
      <c r="AT300" t="s">
        <v>3319</v>
      </c>
      <c r="AW300" t="s">
        <v>4505</v>
      </c>
      <c r="BB300" s="9" t="s">
        <v>736</v>
      </c>
    </row>
    <row r="301" spans="1:54" ht="15" customHeight="1" x14ac:dyDescent="0.25">
      <c r="A301" s="9" t="s">
        <v>301</v>
      </c>
      <c r="B301" s="9" t="s">
        <v>301</v>
      </c>
      <c r="C301" s="9" t="s">
        <v>301</v>
      </c>
      <c r="D301" s="9" t="s">
        <v>301</v>
      </c>
      <c r="E301" s="9">
        <v>0</v>
      </c>
      <c r="F301" s="9" t="s">
        <v>557</v>
      </c>
      <c r="G301" s="9">
        <v>7.5</v>
      </c>
      <c r="H301" s="9" t="s">
        <v>684</v>
      </c>
      <c r="I301" s="9" t="s">
        <v>684</v>
      </c>
      <c r="J301" s="9" t="s">
        <v>684</v>
      </c>
      <c r="K301" s="9" t="s">
        <v>684</v>
      </c>
      <c r="L301" s="9" t="s">
        <v>301</v>
      </c>
      <c r="M301" s="9" t="s">
        <v>301</v>
      </c>
      <c r="N301" s="9" t="s">
        <v>301</v>
      </c>
      <c r="O301" s="9" t="s">
        <v>301</v>
      </c>
      <c r="P301" s="9" t="s">
        <v>3384</v>
      </c>
      <c r="Q301" s="9" t="s">
        <v>854</v>
      </c>
      <c r="R301" s="9" t="s">
        <v>301</v>
      </c>
      <c r="S301" s="9"/>
      <c r="T301" s="9" t="s">
        <v>736</v>
      </c>
      <c r="U301" s="9" t="s">
        <v>735</v>
      </c>
      <c r="V301" s="9" t="s">
        <v>735</v>
      </c>
      <c r="W301" s="9">
        <v>20</v>
      </c>
      <c r="X301" s="9" t="s">
        <v>736</v>
      </c>
      <c r="Y301" s="9" t="s">
        <v>736</v>
      </c>
      <c r="Z301" s="9" t="s">
        <v>301</v>
      </c>
      <c r="AA301" s="9">
        <v>0</v>
      </c>
      <c r="AB301" s="9">
        <v>0</v>
      </c>
      <c r="AC301" s="9" t="s">
        <v>3327</v>
      </c>
      <c r="AD301" s="9" t="s">
        <v>114</v>
      </c>
      <c r="AE301" s="9" t="s">
        <v>870</v>
      </c>
      <c r="AF301" s="9" t="s">
        <v>3319</v>
      </c>
      <c r="AG301" s="9" t="s">
        <v>3319</v>
      </c>
      <c r="AH301" s="9"/>
      <c r="AI301" s="9"/>
      <c r="AK301" s="3"/>
      <c r="AP301" s="9"/>
      <c r="AQ301" s="9"/>
      <c r="AR301" t="s">
        <v>3319</v>
      </c>
      <c r="AS301" t="s">
        <v>3319</v>
      </c>
      <c r="AT301" t="s">
        <v>3319</v>
      </c>
      <c r="AW301" t="s">
        <v>4505</v>
      </c>
      <c r="BB301" s="9" t="s">
        <v>736</v>
      </c>
    </row>
    <row r="302" spans="1:54" ht="15" customHeight="1" x14ac:dyDescent="0.25">
      <c r="A302" s="9" t="s">
        <v>505</v>
      </c>
      <c r="B302" s="9" t="s">
        <v>3593</v>
      </c>
      <c r="C302" s="9" t="s">
        <v>3593</v>
      </c>
      <c r="D302" s="9" t="s">
        <v>832</v>
      </c>
      <c r="E302" s="9">
        <v>0</v>
      </c>
      <c r="F302" s="9" t="s">
        <v>557</v>
      </c>
      <c r="G302" s="9">
        <v>1</v>
      </c>
      <c r="H302" s="9" t="s">
        <v>684</v>
      </c>
      <c r="I302" s="9" t="s">
        <v>684</v>
      </c>
      <c r="J302" s="9" t="s">
        <v>684</v>
      </c>
      <c r="K302" s="9" t="s">
        <v>684</v>
      </c>
      <c r="L302" s="9" t="s">
        <v>3593</v>
      </c>
      <c r="M302" s="9" t="s">
        <v>832</v>
      </c>
      <c r="N302" s="9" t="s">
        <v>3593</v>
      </c>
      <c r="O302" s="9" t="s">
        <v>832</v>
      </c>
      <c r="P302" s="9" t="s">
        <v>3384</v>
      </c>
      <c r="Q302" s="9" t="s">
        <v>854</v>
      </c>
      <c r="R302" s="9" t="s">
        <v>505</v>
      </c>
      <c r="S302" s="9"/>
      <c r="T302" s="9" t="s">
        <v>736</v>
      </c>
      <c r="U302" s="9" t="s">
        <v>735</v>
      </c>
      <c r="V302" s="9" t="s">
        <v>735</v>
      </c>
      <c r="W302" s="9">
        <v>10</v>
      </c>
      <c r="X302" s="9" t="s">
        <v>735</v>
      </c>
      <c r="Y302" s="9" t="s">
        <v>736</v>
      </c>
      <c r="Z302" s="9" t="s">
        <v>505</v>
      </c>
      <c r="AA302" s="9">
        <v>0</v>
      </c>
      <c r="AB302" s="9">
        <v>0</v>
      </c>
      <c r="AC302" s="9" t="s">
        <v>3327</v>
      </c>
      <c r="AD302" s="9" t="s">
        <v>114</v>
      </c>
      <c r="AE302" s="9" t="s">
        <v>3328</v>
      </c>
      <c r="AF302" s="9" t="s">
        <v>3319</v>
      </c>
      <c r="AG302" s="9" t="s">
        <v>3319</v>
      </c>
      <c r="AH302" s="9"/>
      <c r="AI302" s="9"/>
      <c r="AK302" s="3" t="s">
        <v>4505</v>
      </c>
      <c r="AP302" s="9"/>
      <c r="AQ302" s="9"/>
      <c r="AR302" t="s">
        <v>3329</v>
      </c>
      <c r="AS302" t="s">
        <v>3319</v>
      </c>
      <c r="AT302" t="s">
        <v>3319</v>
      </c>
      <c r="AW302" t="s">
        <v>4505</v>
      </c>
      <c r="BB302" s="9" t="s">
        <v>736</v>
      </c>
    </row>
    <row r="303" spans="1:54" ht="15" customHeight="1" x14ac:dyDescent="0.25">
      <c r="A303" s="15" t="s">
        <v>3244</v>
      </c>
      <c r="B303" s="9" t="s">
        <v>504</v>
      </c>
      <c r="C303" s="9" t="s">
        <v>504</v>
      </c>
      <c r="D303" s="9" t="s">
        <v>831</v>
      </c>
      <c r="E303" s="9">
        <v>0</v>
      </c>
      <c r="F303" s="9" t="s">
        <v>557</v>
      </c>
      <c r="G303" s="9">
        <v>1</v>
      </c>
      <c r="H303" s="9" t="s">
        <v>684</v>
      </c>
      <c r="I303" s="9" t="s">
        <v>684</v>
      </c>
      <c r="J303" s="9" t="s">
        <v>684</v>
      </c>
      <c r="K303" s="9" t="s">
        <v>684</v>
      </c>
      <c r="L303" s="9" t="s">
        <v>504</v>
      </c>
      <c r="M303" s="9" t="s">
        <v>831</v>
      </c>
      <c r="N303" s="9" t="s">
        <v>504</v>
      </c>
      <c r="O303" s="9" t="s">
        <v>831</v>
      </c>
      <c r="P303" s="9" t="s">
        <v>3384</v>
      </c>
      <c r="Q303" s="9" t="s">
        <v>854</v>
      </c>
      <c r="R303" s="9" t="s">
        <v>3244</v>
      </c>
      <c r="S303" s="9"/>
      <c r="T303" s="9" t="s">
        <v>736</v>
      </c>
      <c r="U303" s="9" t="s">
        <v>735</v>
      </c>
      <c r="V303" s="9" t="s">
        <v>735</v>
      </c>
      <c r="W303" s="9">
        <v>5</v>
      </c>
      <c r="X303" s="9" t="s">
        <v>736</v>
      </c>
      <c r="Y303" s="9" t="s">
        <v>736</v>
      </c>
      <c r="Z303" s="9" t="s">
        <v>503</v>
      </c>
      <c r="AA303" s="9">
        <v>0</v>
      </c>
      <c r="AB303" s="9">
        <v>0</v>
      </c>
      <c r="AC303" s="9" t="s">
        <v>3327</v>
      </c>
      <c r="AD303" s="9" t="s">
        <v>114</v>
      </c>
      <c r="AE303" s="9" t="s">
        <v>3328</v>
      </c>
      <c r="AF303" s="9" t="s">
        <v>3319</v>
      </c>
      <c r="AG303" s="9" t="s">
        <v>3319</v>
      </c>
      <c r="AH303" s="9"/>
      <c r="AI303" s="9"/>
      <c r="AK303" s="3" t="s">
        <v>4505</v>
      </c>
      <c r="AP303" s="9"/>
      <c r="AQ303" s="9"/>
      <c r="AR303" t="s">
        <v>3329</v>
      </c>
      <c r="AS303" t="s">
        <v>3329</v>
      </c>
      <c r="AT303" t="s">
        <v>3319</v>
      </c>
      <c r="AW303" t="s">
        <v>4505</v>
      </c>
      <c r="BB303" s="9" t="s">
        <v>736</v>
      </c>
    </row>
    <row r="304" spans="1:54" ht="15" customHeight="1" x14ac:dyDescent="0.25">
      <c r="A304" s="9" t="s">
        <v>503</v>
      </c>
      <c r="B304" s="9" t="s">
        <v>504</v>
      </c>
      <c r="C304" s="9" t="s">
        <v>504</v>
      </c>
      <c r="D304" s="9" t="s">
        <v>831</v>
      </c>
      <c r="E304" s="9">
        <v>0</v>
      </c>
      <c r="F304" s="9" t="s">
        <v>557</v>
      </c>
      <c r="G304" s="9">
        <v>1</v>
      </c>
      <c r="H304" s="9" t="s">
        <v>684</v>
      </c>
      <c r="I304" s="9" t="s">
        <v>684</v>
      </c>
      <c r="J304" s="9" t="s">
        <v>684</v>
      </c>
      <c r="K304" s="9" t="s">
        <v>684</v>
      </c>
      <c r="L304" s="9" t="s">
        <v>504</v>
      </c>
      <c r="M304" s="9" t="s">
        <v>831</v>
      </c>
      <c r="N304" s="9" t="s">
        <v>504</v>
      </c>
      <c r="O304" s="9" t="s">
        <v>831</v>
      </c>
      <c r="P304" s="9" t="s">
        <v>3384</v>
      </c>
      <c r="Q304" s="9" t="s">
        <v>854</v>
      </c>
      <c r="R304" s="9" t="s">
        <v>3244</v>
      </c>
      <c r="S304" s="9"/>
      <c r="T304" s="9" t="s">
        <v>736</v>
      </c>
      <c r="U304" s="9" t="s">
        <v>735</v>
      </c>
      <c r="V304" s="9" t="s">
        <v>735</v>
      </c>
      <c r="W304" s="9">
        <v>5</v>
      </c>
      <c r="X304" s="9" t="s">
        <v>735</v>
      </c>
      <c r="Y304" s="9" t="s">
        <v>736</v>
      </c>
      <c r="Z304" s="9" t="s">
        <v>503</v>
      </c>
      <c r="AA304" s="9">
        <v>0</v>
      </c>
      <c r="AB304" s="9">
        <v>0</v>
      </c>
      <c r="AC304" s="9" t="s">
        <v>3327</v>
      </c>
      <c r="AD304" s="9" t="s">
        <v>114</v>
      </c>
      <c r="AE304" s="9" t="s">
        <v>3328</v>
      </c>
      <c r="AF304" s="9" t="s">
        <v>3319</v>
      </c>
      <c r="AG304" s="9" t="s">
        <v>3319</v>
      </c>
      <c r="AH304" s="9"/>
      <c r="AI304" s="9"/>
      <c r="AK304" s="3" t="s">
        <v>4505</v>
      </c>
      <c r="AP304" s="9"/>
      <c r="AQ304" s="9"/>
      <c r="AR304" t="s">
        <v>3329</v>
      </c>
      <c r="AS304" t="s">
        <v>3319</v>
      </c>
      <c r="AT304" t="s">
        <v>3319</v>
      </c>
      <c r="AW304" t="s">
        <v>4505</v>
      </c>
      <c r="BB304" s="9" t="s">
        <v>736</v>
      </c>
    </row>
    <row r="305" spans="1:54" ht="15" customHeight="1" x14ac:dyDescent="0.25">
      <c r="A305" s="9" t="s">
        <v>501</v>
      </c>
      <c r="B305" s="9" t="s">
        <v>3592</v>
      </c>
      <c r="C305" s="9" t="s">
        <v>3592</v>
      </c>
      <c r="D305" s="9" t="s">
        <v>830</v>
      </c>
      <c r="E305" s="9">
        <v>0</v>
      </c>
      <c r="F305" s="9" t="s">
        <v>557</v>
      </c>
      <c r="G305" s="9">
        <v>1</v>
      </c>
      <c r="H305" s="9" t="s">
        <v>684</v>
      </c>
      <c r="I305" s="9" t="s">
        <v>684</v>
      </c>
      <c r="J305" s="9" t="s">
        <v>684</v>
      </c>
      <c r="K305" s="9" t="s">
        <v>684</v>
      </c>
      <c r="L305" s="9" t="s">
        <v>3592</v>
      </c>
      <c r="M305" s="9" t="s">
        <v>830</v>
      </c>
      <c r="N305" s="9" t="s">
        <v>3592</v>
      </c>
      <c r="O305" s="9" t="s">
        <v>830</v>
      </c>
      <c r="P305" s="9" t="s">
        <v>3384</v>
      </c>
      <c r="Q305" s="9" t="s">
        <v>854</v>
      </c>
      <c r="R305" s="9" t="s">
        <v>501</v>
      </c>
      <c r="S305" s="9"/>
      <c r="T305" s="9" t="s">
        <v>736</v>
      </c>
      <c r="U305" s="9" t="s">
        <v>735</v>
      </c>
      <c r="V305" s="9" t="s">
        <v>735</v>
      </c>
      <c r="W305" s="9">
        <v>10</v>
      </c>
      <c r="X305" s="9" t="s">
        <v>735</v>
      </c>
      <c r="Y305" s="9" t="s">
        <v>736</v>
      </c>
      <c r="Z305" s="9" t="s">
        <v>501</v>
      </c>
      <c r="AA305" s="9">
        <v>0</v>
      </c>
      <c r="AB305" s="9">
        <v>0</v>
      </c>
      <c r="AC305" s="9" t="s">
        <v>3327</v>
      </c>
      <c r="AD305" s="9" t="s">
        <v>114</v>
      </c>
      <c r="AE305" s="9" t="s">
        <v>3328</v>
      </c>
      <c r="AF305" s="9" t="s">
        <v>3319</v>
      </c>
      <c r="AG305" s="9" t="s">
        <v>3319</v>
      </c>
      <c r="AH305" s="9"/>
      <c r="AI305" s="9"/>
      <c r="AK305" s="3" t="s">
        <v>4505</v>
      </c>
      <c r="AP305" s="9"/>
      <c r="AQ305" s="9"/>
      <c r="AR305" t="s">
        <v>3329</v>
      </c>
      <c r="AS305" t="s">
        <v>3319</v>
      </c>
      <c r="AT305" t="s">
        <v>3319</v>
      </c>
      <c r="AW305" t="s">
        <v>4505</v>
      </c>
      <c r="BB305" s="9" t="s">
        <v>736</v>
      </c>
    </row>
    <row r="306" spans="1:54" ht="15" customHeight="1" x14ac:dyDescent="0.25">
      <c r="A306" s="15" t="s">
        <v>3243</v>
      </c>
      <c r="B306" s="9" t="s">
        <v>500</v>
      </c>
      <c r="C306" s="9" t="s">
        <v>500</v>
      </c>
      <c r="D306" s="9" t="s">
        <v>829</v>
      </c>
      <c r="E306" s="9">
        <v>0</v>
      </c>
      <c r="F306" s="9" t="s">
        <v>557</v>
      </c>
      <c r="G306" s="9">
        <v>1</v>
      </c>
      <c r="H306" s="9" t="s">
        <v>684</v>
      </c>
      <c r="I306" s="9" t="s">
        <v>684</v>
      </c>
      <c r="J306" s="9" t="s">
        <v>684</v>
      </c>
      <c r="K306" s="9" t="s">
        <v>684</v>
      </c>
      <c r="L306" s="9" t="s">
        <v>500</v>
      </c>
      <c r="M306" s="9" t="s">
        <v>829</v>
      </c>
      <c r="N306" s="9" t="s">
        <v>500</v>
      </c>
      <c r="O306" s="9" t="s">
        <v>829</v>
      </c>
      <c r="P306" s="9" t="s">
        <v>3384</v>
      </c>
      <c r="Q306" s="9" t="s">
        <v>854</v>
      </c>
      <c r="R306" s="9" t="s">
        <v>3243</v>
      </c>
      <c r="S306" s="9"/>
      <c r="T306" s="9" t="s">
        <v>736</v>
      </c>
      <c r="U306" s="9" t="s">
        <v>735</v>
      </c>
      <c r="V306" s="9" t="s">
        <v>735</v>
      </c>
      <c r="W306" s="9">
        <v>5</v>
      </c>
      <c r="X306" s="9" t="s">
        <v>736</v>
      </c>
      <c r="Y306" s="9" t="s">
        <v>736</v>
      </c>
      <c r="Z306" s="9" t="s">
        <v>499</v>
      </c>
      <c r="AA306" s="9">
        <v>0</v>
      </c>
      <c r="AB306" s="9">
        <v>0</v>
      </c>
      <c r="AC306" s="9" t="s">
        <v>3327</v>
      </c>
      <c r="AD306" s="9" t="s">
        <v>114</v>
      </c>
      <c r="AE306" s="9" t="s">
        <v>3328</v>
      </c>
      <c r="AF306" s="9" t="s">
        <v>3319</v>
      </c>
      <c r="AG306" s="9" t="s">
        <v>3319</v>
      </c>
      <c r="AH306" s="9"/>
      <c r="AI306" s="9"/>
      <c r="AK306" s="3" t="s">
        <v>4505</v>
      </c>
      <c r="AP306" s="9"/>
      <c r="AQ306" s="9"/>
      <c r="AR306" t="s">
        <v>3319</v>
      </c>
      <c r="AS306" t="s">
        <v>3329</v>
      </c>
      <c r="AT306" t="s">
        <v>3319</v>
      </c>
      <c r="AW306" t="s">
        <v>4505</v>
      </c>
      <c r="BB306" s="9" t="s">
        <v>736</v>
      </c>
    </row>
    <row r="307" spans="1:54" ht="15" customHeight="1" x14ac:dyDescent="0.25">
      <c r="A307" s="9" t="s">
        <v>499</v>
      </c>
      <c r="B307" s="9" t="s">
        <v>500</v>
      </c>
      <c r="C307" s="9" t="s">
        <v>500</v>
      </c>
      <c r="D307" s="9" t="s">
        <v>829</v>
      </c>
      <c r="E307" s="9">
        <v>0</v>
      </c>
      <c r="F307" s="9" t="s">
        <v>557</v>
      </c>
      <c r="G307" s="9">
        <v>1</v>
      </c>
      <c r="H307" s="9" t="s">
        <v>684</v>
      </c>
      <c r="I307" s="9" t="s">
        <v>684</v>
      </c>
      <c r="J307" s="9" t="s">
        <v>684</v>
      </c>
      <c r="K307" s="9" t="s">
        <v>684</v>
      </c>
      <c r="L307" s="9" t="s">
        <v>500</v>
      </c>
      <c r="M307" s="9" t="s">
        <v>829</v>
      </c>
      <c r="N307" s="9" t="s">
        <v>500</v>
      </c>
      <c r="O307" s="9" t="s">
        <v>829</v>
      </c>
      <c r="P307" s="9" t="s">
        <v>3384</v>
      </c>
      <c r="Q307" s="9" t="s">
        <v>854</v>
      </c>
      <c r="R307" s="9" t="s">
        <v>3243</v>
      </c>
      <c r="S307" s="9"/>
      <c r="T307" s="9" t="s">
        <v>736</v>
      </c>
      <c r="U307" s="9" t="s">
        <v>735</v>
      </c>
      <c r="V307" s="9" t="s">
        <v>735</v>
      </c>
      <c r="W307" s="9">
        <v>5</v>
      </c>
      <c r="X307" s="9" t="s">
        <v>735</v>
      </c>
      <c r="Y307" s="9" t="s">
        <v>736</v>
      </c>
      <c r="Z307" s="9" t="s">
        <v>499</v>
      </c>
      <c r="AA307" s="9">
        <v>0</v>
      </c>
      <c r="AB307" s="9">
        <v>0</v>
      </c>
      <c r="AC307" s="9" t="s">
        <v>3327</v>
      </c>
      <c r="AD307" s="9" t="s">
        <v>114</v>
      </c>
      <c r="AE307" s="9" t="s">
        <v>3328</v>
      </c>
      <c r="AF307" s="9" t="s">
        <v>3319</v>
      </c>
      <c r="AG307" s="9" t="s">
        <v>3319</v>
      </c>
      <c r="AH307" s="9"/>
      <c r="AI307" s="9"/>
      <c r="AK307" s="3" t="s">
        <v>4505</v>
      </c>
      <c r="AP307" s="9"/>
      <c r="AQ307" s="9"/>
      <c r="AR307" t="s">
        <v>3319</v>
      </c>
      <c r="AS307" t="s">
        <v>3319</v>
      </c>
      <c r="AT307" t="s">
        <v>3319</v>
      </c>
      <c r="AW307" t="s">
        <v>4505</v>
      </c>
      <c r="BB307" s="9" t="s">
        <v>736</v>
      </c>
    </row>
    <row r="308" spans="1:54" ht="15" customHeight="1" x14ac:dyDescent="0.25">
      <c r="A308" s="9" t="s">
        <v>2</v>
      </c>
      <c r="B308" s="9" t="s">
        <v>2431</v>
      </c>
      <c r="C308" s="9" t="s">
        <v>2431</v>
      </c>
      <c r="D308" s="9" t="s">
        <v>844</v>
      </c>
      <c r="E308" s="9">
        <v>49.99</v>
      </c>
      <c r="F308" s="9" t="s">
        <v>557</v>
      </c>
      <c r="G308" s="9">
        <v>150</v>
      </c>
      <c r="H308" s="9" t="s">
        <v>3337</v>
      </c>
      <c r="I308" s="9" t="s">
        <v>742</v>
      </c>
      <c r="J308" s="9" t="s">
        <v>3337</v>
      </c>
      <c r="K308" s="9" t="s">
        <v>110</v>
      </c>
      <c r="L308" s="9" t="s">
        <v>111</v>
      </c>
      <c r="M308" s="9" t="s">
        <v>195</v>
      </c>
      <c r="N308" s="9" t="s">
        <v>111</v>
      </c>
      <c r="O308" s="9" t="s">
        <v>195</v>
      </c>
      <c r="P308" s="9" t="s">
        <v>737</v>
      </c>
      <c r="Q308" s="9" t="s">
        <v>737</v>
      </c>
      <c r="R308" s="9" t="s">
        <v>3362</v>
      </c>
      <c r="S308" s="9" t="s">
        <v>3362</v>
      </c>
      <c r="T308" s="9" t="s">
        <v>736</v>
      </c>
      <c r="U308" s="9" t="s">
        <v>735</v>
      </c>
      <c r="V308" s="9" t="s">
        <v>736</v>
      </c>
      <c r="W308" s="9">
        <v>1</v>
      </c>
      <c r="X308" s="9" t="s">
        <v>736</v>
      </c>
      <c r="Y308" s="9" t="s">
        <v>736</v>
      </c>
      <c r="Z308" s="9" t="s">
        <v>202</v>
      </c>
      <c r="AA308" s="9">
        <v>0</v>
      </c>
      <c r="AB308" s="9" t="s">
        <v>899</v>
      </c>
      <c r="AC308" s="9" t="s">
        <v>3317</v>
      </c>
      <c r="AD308" s="9" t="s">
        <v>3318</v>
      </c>
      <c r="AE308" s="9" t="s">
        <v>1056</v>
      </c>
      <c r="AF308" s="9" t="s">
        <v>3319</v>
      </c>
      <c r="AG308" s="9" t="s">
        <v>3319</v>
      </c>
      <c r="AH308" s="9"/>
      <c r="AI308" s="9"/>
      <c r="AK308" s="3" t="s">
        <v>4505</v>
      </c>
      <c r="AP308" s="3" t="s">
        <v>5230</v>
      </c>
      <c r="AR308" t="s">
        <v>3319</v>
      </c>
      <c r="AS308" t="s">
        <v>3319</v>
      </c>
      <c r="AT308" t="s">
        <v>3319</v>
      </c>
      <c r="AU308" s="300"/>
      <c r="AV308" t="s">
        <v>2</v>
      </c>
      <c r="AW308" t="s">
        <v>4505</v>
      </c>
      <c r="AZ308" s="9" t="s">
        <v>5255</v>
      </c>
      <c r="BA308" s="9" t="s">
        <v>5256</v>
      </c>
      <c r="BB308" s="9" t="s">
        <v>736</v>
      </c>
    </row>
    <row r="309" spans="1:54" ht="15" customHeight="1" x14ac:dyDescent="0.25">
      <c r="A309" s="9" t="s">
        <v>5</v>
      </c>
      <c r="B309" s="9" t="s">
        <v>2438</v>
      </c>
      <c r="C309" s="9" t="s">
        <v>2438</v>
      </c>
      <c r="D309" s="9" t="s">
        <v>848</v>
      </c>
      <c r="E309" s="9">
        <v>59.99</v>
      </c>
      <c r="F309" s="9" t="s">
        <v>557</v>
      </c>
      <c r="G309" s="9">
        <v>210</v>
      </c>
      <c r="H309" s="9" t="s">
        <v>3337</v>
      </c>
      <c r="I309" s="9" t="s">
        <v>742</v>
      </c>
      <c r="J309" s="9" t="s">
        <v>3337</v>
      </c>
      <c r="K309" s="9" t="s">
        <v>110</v>
      </c>
      <c r="L309" s="9" t="s">
        <v>112</v>
      </c>
      <c r="M309" s="9" t="s">
        <v>196</v>
      </c>
      <c r="N309" s="9" t="s">
        <v>112</v>
      </c>
      <c r="O309" s="9" t="s">
        <v>196</v>
      </c>
      <c r="P309" s="9" t="s">
        <v>737</v>
      </c>
      <c r="Q309" s="9" t="s">
        <v>737</v>
      </c>
      <c r="R309" s="9" t="s">
        <v>3362</v>
      </c>
      <c r="S309" s="9" t="s">
        <v>3362</v>
      </c>
      <c r="T309" s="9" t="s">
        <v>736</v>
      </c>
      <c r="U309" s="9" t="s">
        <v>735</v>
      </c>
      <c r="V309" s="9" t="s">
        <v>736</v>
      </c>
      <c r="W309" s="9">
        <v>1</v>
      </c>
      <c r="X309" s="9" t="s">
        <v>736</v>
      </c>
      <c r="Y309" s="9" t="s">
        <v>736</v>
      </c>
      <c r="Z309" s="9" t="s">
        <v>203</v>
      </c>
      <c r="AA309" s="9">
        <v>0</v>
      </c>
      <c r="AB309" s="9" t="s">
        <v>899</v>
      </c>
      <c r="AC309" s="9" t="s">
        <v>3317</v>
      </c>
      <c r="AD309" s="9" t="s">
        <v>3318</v>
      </c>
      <c r="AE309" s="9" t="s">
        <v>1056</v>
      </c>
      <c r="AF309" s="9" t="s">
        <v>3319</v>
      </c>
      <c r="AG309" s="9" t="s">
        <v>3319</v>
      </c>
      <c r="AH309" s="9"/>
      <c r="AI309" s="9"/>
      <c r="AK309" s="3" t="s">
        <v>4505</v>
      </c>
      <c r="AP309" s="3" t="s">
        <v>5230</v>
      </c>
      <c r="AR309" t="s">
        <v>3319</v>
      </c>
      <c r="AS309" t="s">
        <v>3319</v>
      </c>
      <c r="AT309" t="s">
        <v>3319</v>
      </c>
      <c r="AU309" s="300"/>
      <c r="AV309" t="s">
        <v>5</v>
      </c>
      <c r="AW309" t="s">
        <v>4505</v>
      </c>
      <c r="AZ309" s="9" t="s">
        <v>5255</v>
      </c>
      <c r="BA309" s="9" t="s">
        <v>5256</v>
      </c>
      <c r="BB309" s="9" t="s">
        <v>736</v>
      </c>
    </row>
    <row r="310" spans="1:54" ht="15" customHeight="1" x14ac:dyDescent="0.25">
      <c r="A310" s="9" t="s">
        <v>497</v>
      </c>
      <c r="B310" s="9" t="s">
        <v>3591</v>
      </c>
      <c r="C310" s="9" t="s">
        <v>3591</v>
      </c>
      <c r="D310" s="9" t="s">
        <v>828</v>
      </c>
      <c r="E310" s="9">
        <v>0</v>
      </c>
      <c r="F310" s="9" t="s">
        <v>557</v>
      </c>
      <c r="G310" s="9">
        <v>1</v>
      </c>
      <c r="H310" s="9" t="s">
        <v>684</v>
      </c>
      <c r="I310" s="9" t="s">
        <v>684</v>
      </c>
      <c r="J310" s="9" t="s">
        <v>684</v>
      </c>
      <c r="K310" s="9" t="s">
        <v>684</v>
      </c>
      <c r="L310" s="9" t="s">
        <v>3591</v>
      </c>
      <c r="M310" s="9" t="s">
        <v>828</v>
      </c>
      <c r="N310" s="9" t="s">
        <v>3591</v>
      </c>
      <c r="O310" s="9" t="s">
        <v>828</v>
      </c>
      <c r="P310" s="9" t="s">
        <v>3384</v>
      </c>
      <c r="Q310" s="9" t="s">
        <v>854</v>
      </c>
      <c r="R310" s="9" t="s">
        <v>497</v>
      </c>
      <c r="S310" s="9"/>
      <c r="T310" s="9" t="s">
        <v>736</v>
      </c>
      <c r="U310" s="9" t="s">
        <v>735</v>
      </c>
      <c r="V310" s="9" t="s">
        <v>735</v>
      </c>
      <c r="W310" s="9">
        <v>10</v>
      </c>
      <c r="X310" s="9" t="s">
        <v>735</v>
      </c>
      <c r="Y310" s="9" t="s">
        <v>736</v>
      </c>
      <c r="Z310" s="9" t="s">
        <v>497</v>
      </c>
      <c r="AA310" s="9">
        <v>0</v>
      </c>
      <c r="AB310" s="9">
        <v>0</v>
      </c>
      <c r="AC310" s="9" t="s">
        <v>3327</v>
      </c>
      <c r="AD310" s="9" t="s">
        <v>114</v>
      </c>
      <c r="AE310" s="9" t="s">
        <v>3328</v>
      </c>
      <c r="AF310" s="9" t="s">
        <v>3319</v>
      </c>
      <c r="AG310" s="9" t="s">
        <v>3319</v>
      </c>
      <c r="AH310" s="9"/>
      <c r="AI310" s="9"/>
      <c r="AK310" s="3" t="s">
        <v>4505</v>
      </c>
      <c r="AP310" s="9"/>
      <c r="AQ310" s="9"/>
      <c r="AR310" t="s">
        <v>3329</v>
      </c>
      <c r="AS310" t="s">
        <v>3319</v>
      </c>
      <c r="AT310" t="s">
        <v>3319</v>
      </c>
      <c r="AW310" t="s">
        <v>4505</v>
      </c>
      <c r="BB310" s="9" t="s">
        <v>736</v>
      </c>
    </row>
    <row r="311" spans="1:54" ht="15" customHeight="1" x14ac:dyDescent="0.25">
      <c r="A311" s="9" t="s">
        <v>495</v>
      </c>
      <c r="B311" s="9" t="s">
        <v>3590</v>
      </c>
      <c r="C311" s="9" t="s">
        <v>3590</v>
      </c>
      <c r="D311" s="9" t="s">
        <v>827</v>
      </c>
      <c r="E311" s="9">
        <v>0</v>
      </c>
      <c r="F311" s="9" t="s">
        <v>557</v>
      </c>
      <c r="G311" s="9">
        <v>1</v>
      </c>
      <c r="H311" s="9" t="s">
        <v>684</v>
      </c>
      <c r="I311" s="9" t="s">
        <v>684</v>
      </c>
      <c r="J311" s="9" t="s">
        <v>684</v>
      </c>
      <c r="K311" s="9" t="s">
        <v>684</v>
      </c>
      <c r="L311" s="9" t="s">
        <v>3590</v>
      </c>
      <c r="M311" s="9" t="s">
        <v>827</v>
      </c>
      <c r="N311" s="9" t="s">
        <v>3590</v>
      </c>
      <c r="O311" s="9" t="s">
        <v>827</v>
      </c>
      <c r="P311" s="9" t="s">
        <v>3384</v>
      </c>
      <c r="Q311" s="9" t="s">
        <v>854</v>
      </c>
      <c r="R311" s="9" t="s">
        <v>495</v>
      </c>
      <c r="S311" s="9"/>
      <c r="T311" s="9" t="s">
        <v>736</v>
      </c>
      <c r="U311" s="9" t="s">
        <v>735</v>
      </c>
      <c r="V311" s="9" t="s">
        <v>735</v>
      </c>
      <c r="W311" s="9">
        <v>10</v>
      </c>
      <c r="X311" s="9" t="s">
        <v>735</v>
      </c>
      <c r="Y311" s="9" t="s">
        <v>736</v>
      </c>
      <c r="Z311" s="9" t="s">
        <v>495</v>
      </c>
      <c r="AA311" s="9">
        <v>0</v>
      </c>
      <c r="AB311" s="9">
        <v>0</v>
      </c>
      <c r="AC311" s="9" t="s">
        <v>3327</v>
      </c>
      <c r="AD311" s="9" t="s">
        <v>114</v>
      </c>
      <c r="AE311" s="9" t="s">
        <v>3328</v>
      </c>
      <c r="AF311" s="9" t="s">
        <v>3319</v>
      </c>
      <c r="AG311" s="9" t="s">
        <v>3319</v>
      </c>
      <c r="AH311" s="9"/>
      <c r="AI311" s="9"/>
      <c r="AK311" s="3" t="s">
        <v>4505</v>
      </c>
      <c r="AP311" s="9"/>
      <c r="AQ311" s="9"/>
      <c r="AR311" t="s">
        <v>3329</v>
      </c>
      <c r="AS311" t="s">
        <v>3319</v>
      </c>
      <c r="AT311" t="s">
        <v>3319</v>
      </c>
      <c r="AW311" t="s">
        <v>4505</v>
      </c>
      <c r="BB311" s="9" t="s">
        <v>736</v>
      </c>
    </row>
    <row r="312" spans="1:54" ht="15" customHeight="1" x14ac:dyDescent="0.25">
      <c r="A312" s="9" t="s">
        <v>2624</v>
      </c>
      <c r="B312" s="9" t="s">
        <v>2621</v>
      </c>
      <c r="C312" s="9" t="s">
        <v>2622</v>
      </c>
      <c r="D312" s="9" t="s">
        <v>3520</v>
      </c>
      <c r="E312" s="9">
        <v>0</v>
      </c>
      <c r="F312" s="9" t="s">
        <v>557</v>
      </c>
      <c r="G312" s="9">
        <v>0</v>
      </c>
      <c r="H312" s="9" t="s">
        <v>2619</v>
      </c>
      <c r="I312" s="9">
        <v>0</v>
      </c>
      <c r="J312" s="9" t="s">
        <v>3599</v>
      </c>
      <c r="K312" s="9" t="s">
        <v>2518</v>
      </c>
      <c r="L312" s="9" t="s">
        <v>2625</v>
      </c>
      <c r="M312" s="9" t="s">
        <v>3520</v>
      </c>
      <c r="N312" s="9">
        <v>0</v>
      </c>
      <c r="O312" s="9">
        <v>0</v>
      </c>
      <c r="P312" s="77" t="s">
        <v>3384</v>
      </c>
      <c r="Q312" s="9" t="s">
        <v>1285</v>
      </c>
      <c r="R312" s="9" t="s">
        <v>1206</v>
      </c>
      <c r="S312" s="9" t="s">
        <v>1206</v>
      </c>
      <c r="T312" s="9" t="s">
        <v>736</v>
      </c>
      <c r="U312" s="9" t="s">
        <v>736</v>
      </c>
      <c r="V312" s="9" t="s">
        <v>735</v>
      </c>
      <c r="W312" s="9">
        <v>1</v>
      </c>
      <c r="X312" s="9" t="s">
        <v>736</v>
      </c>
      <c r="Y312" s="9" t="s">
        <v>736</v>
      </c>
      <c r="AA312" s="9">
        <v>0</v>
      </c>
      <c r="AB312" s="9">
        <v>0</v>
      </c>
      <c r="AC312" s="9" t="s">
        <v>2396</v>
      </c>
      <c r="AD312" s="9" t="s">
        <v>114</v>
      </c>
      <c r="AE312" s="9" t="s">
        <v>961</v>
      </c>
      <c r="AF312" s="9" t="s">
        <v>3319</v>
      </c>
      <c r="AG312" s="9" t="s">
        <v>3319</v>
      </c>
      <c r="AH312" s="9" t="s">
        <v>3270</v>
      </c>
      <c r="AI312" s="9">
        <v>4.95</v>
      </c>
      <c r="AJ312" s="9" t="str">
        <f t="shared" ref="AJ312:AJ314" si="13">A312</f>
        <v>APLUSCRED</v>
      </c>
      <c r="AK312" s="3" t="s">
        <v>4505</v>
      </c>
      <c r="AP312" s="9"/>
      <c r="AQ312" s="9" t="s">
        <v>4398</v>
      </c>
      <c r="AR312" t="s">
        <v>3319</v>
      </c>
      <c r="AS312" t="s">
        <v>3319</v>
      </c>
      <c r="AT312" t="s">
        <v>3319</v>
      </c>
      <c r="AW312" t="s">
        <v>4505</v>
      </c>
      <c r="AX312" s="9" t="s">
        <v>736</v>
      </c>
      <c r="BB312" s="9" t="s">
        <v>736</v>
      </c>
    </row>
    <row r="313" spans="1:54" ht="15" customHeight="1" x14ac:dyDescent="0.25">
      <c r="A313" s="9" t="s">
        <v>2618</v>
      </c>
      <c r="B313" s="9" t="s">
        <v>2615</v>
      </c>
      <c r="C313" s="9" t="s">
        <v>2616</v>
      </c>
      <c r="D313" s="9" t="s">
        <v>3519</v>
      </c>
      <c r="E313" s="9">
        <v>0</v>
      </c>
      <c r="F313" s="9" t="s">
        <v>557</v>
      </c>
      <c r="G313" s="9">
        <v>0</v>
      </c>
      <c r="H313" s="9" t="s">
        <v>2619</v>
      </c>
      <c r="I313" s="9">
        <v>0</v>
      </c>
      <c r="J313" s="9" t="s">
        <v>3599</v>
      </c>
      <c r="K313" s="9" t="s">
        <v>2518</v>
      </c>
      <c r="L313" s="9" t="s">
        <v>2620</v>
      </c>
      <c r="M313" s="9" t="s">
        <v>3519</v>
      </c>
      <c r="N313" s="9">
        <v>0</v>
      </c>
      <c r="O313" s="9">
        <v>0</v>
      </c>
      <c r="P313" s="9" t="s">
        <v>2541</v>
      </c>
      <c r="Q313" s="9" t="s">
        <v>1206</v>
      </c>
      <c r="R313" s="9" t="s">
        <v>1206</v>
      </c>
      <c r="S313" s="9" t="s">
        <v>1206</v>
      </c>
      <c r="T313" s="9" t="s">
        <v>736</v>
      </c>
      <c r="U313" s="9" t="s">
        <v>736</v>
      </c>
      <c r="V313" s="9" t="s">
        <v>735</v>
      </c>
      <c r="W313" s="9">
        <v>1</v>
      </c>
      <c r="X313" s="9" t="s">
        <v>736</v>
      </c>
      <c r="Y313" s="9" t="s">
        <v>736</v>
      </c>
      <c r="AA313" s="9">
        <v>0</v>
      </c>
      <c r="AB313" s="9">
        <v>0</v>
      </c>
      <c r="AC313" s="9" t="s">
        <v>2396</v>
      </c>
      <c r="AD313" s="9" t="s">
        <v>114</v>
      </c>
      <c r="AE313" s="9" t="s">
        <v>961</v>
      </c>
      <c r="AF313" s="9" t="s">
        <v>3319</v>
      </c>
      <c r="AG313" s="9" t="s">
        <v>3319</v>
      </c>
      <c r="AH313" s="9" t="s">
        <v>3270</v>
      </c>
      <c r="AI313" s="9">
        <v>0</v>
      </c>
      <c r="AJ313" s="9" t="str">
        <f t="shared" si="13"/>
        <v>APLUSADJ</v>
      </c>
      <c r="AK313" s="3" t="s">
        <v>4505</v>
      </c>
      <c r="AP313" s="9"/>
      <c r="AQ313" s="9" t="s">
        <v>4398</v>
      </c>
      <c r="AR313" t="s">
        <v>3319</v>
      </c>
      <c r="AS313" t="s">
        <v>3319</v>
      </c>
      <c r="AT313" t="s">
        <v>3319</v>
      </c>
      <c r="AW313" t="s">
        <v>4505</v>
      </c>
      <c r="AX313" s="9" t="s">
        <v>736</v>
      </c>
      <c r="BB313" s="9" t="s">
        <v>736</v>
      </c>
    </row>
    <row r="314" spans="1:54" ht="15" customHeight="1" x14ac:dyDescent="0.25">
      <c r="A314" s="9" t="s">
        <v>2754</v>
      </c>
      <c r="B314" s="9" t="s">
        <v>3485</v>
      </c>
      <c r="C314" s="9" t="s">
        <v>3485</v>
      </c>
      <c r="D314" s="9" t="s">
        <v>3486</v>
      </c>
      <c r="E314" s="9">
        <v>0</v>
      </c>
      <c r="F314" s="9" t="s">
        <v>557</v>
      </c>
      <c r="G314" s="9">
        <v>0</v>
      </c>
      <c r="H314" s="9">
        <v>0</v>
      </c>
      <c r="I314" s="9">
        <v>0</v>
      </c>
      <c r="J314" s="9" t="s">
        <v>3599</v>
      </c>
      <c r="K314" s="9" t="s">
        <v>2751</v>
      </c>
      <c r="L314" s="9" t="s">
        <v>3485</v>
      </c>
      <c r="M314" s="9" t="s">
        <v>3486</v>
      </c>
      <c r="N314" s="9" t="s">
        <v>3485</v>
      </c>
      <c r="O314" s="9" t="s">
        <v>3486</v>
      </c>
      <c r="P314" s="9" t="s">
        <v>2541</v>
      </c>
      <c r="Q314" s="9" t="e">
        <v>#N/A</v>
      </c>
      <c r="R314" s="9" t="s">
        <v>2396</v>
      </c>
      <c r="S314" s="9" t="s">
        <v>2396</v>
      </c>
      <c r="T314" s="9" t="s">
        <v>736</v>
      </c>
      <c r="U314" s="9" t="s">
        <v>736</v>
      </c>
      <c r="V314" s="9" t="s">
        <v>735</v>
      </c>
      <c r="W314" s="9">
        <v>1</v>
      </c>
      <c r="X314" s="9" t="s">
        <v>736</v>
      </c>
      <c r="Y314" s="9" t="s">
        <v>736</v>
      </c>
      <c r="AA314" s="9">
        <v>0</v>
      </c>
      <c r="AB314" s="9">
        <v>0</v>
      </c>
      <c r="AC314" s="9" t="s">
        <v>2396</v>
      </c>
      <c r="AD314" s="9" t="s">
        <v>114</v>
      </c>
      <c r="AE314" s="9" t="s">
        <v>961</v>
      </c>
      <c r="AF314" s="9" t="s">
        <v>3319</v>
      </c>
      <c r="AG314" s="9" t="s">
        <v>3319</v>
      </c>
      <c r="AH314" s="9" t="s">
        <v>3270</v>
      </c>
      <c r="AI314" s="9">
        <v>2.95</v>
      </c>
      <c r="AJ314" s="9" t="str">
        <f t="shared" si="13"/>
        <v>AFCRED</v>
      </c>
      <c r="AK314" s="3" t="s">
        <v>4505</v>
      </c>
      <c r="AP314" s="9"/>
      <c r="AQ314" s="9" t="s">
        <v>4398</v>
      </c>
      <c r="AR314" t="s">
        <v>3319</v>
      </c>
      <c r="AS314" t="s">
        <v>3319</v>
      </c>
      <c r="AT314" t="s">
        <v>3319</v>
      </c>
      <c r="AW314" t="s">
        <v>4505</v>
      </c>
      <c r="AX314" s="9" t="s">
        <v>736</v>
      </c>
      <c r="BB314" s="9" t="s">
        <v>736</v>
      </c>
    </row>
    <row r="315" spans="1:54" ht="15" customHeight="1" x14ac:dyDescent="0.25">
      <c r="A315" s="9" t="s">
        <v>610</v>
      </c>
      <c r="B315" s="9" t="s">
        <v>611</v>
      </c>
      <c r="C315" s="9" t="s">
        <v>637</v>
      </c>
      <c r="D315" s="9" t="s">
        <v>638</v>
      </c>
      <c r="E315" s="9">
        <v>2.99</v>
      </c>
      <c r="F315" s="9" t="s">
        <v>557</v>
      </c>
      <c r="G315" s="9">
        <v>15</v>
      </c>
      <c r="H315" s="9" t="s">
        <v>684</v>
      </c>
      <c r="I315" s="9" t="s">
        <v>684</v>
      </c>
      <c r="J315" s="9" t="s">
        <v>684</v>
      </c>
      <c r="K315" s="9" t="s">
        <v>684</v>
      </c>
      <c r="L315" s="9" t="s">
        <v>637</v>
      </c>
      <c r="M315" s="9" t="s">
        <v>638</v>
      </c>
      <c r="N315" s="9" t="s">
        <v>637</v>
      </c>
      <c r="O315" s="9" t="s">
        <v>638</v>
      </c>
      <c r="P315" s="9" t="s">
        <v>737</v>
      </c>
      <c r="Q315" s="9" t="s">
        <v>1200</v>
      </c>
      <c r="R315" s="9" t="s">
        <v>610</v>
      </c>
      <c r="S315" s="9"/>
      <c r="T315" s="9" t="s">
        <v>736</v>
      </c>
      <c r="U315" s="9" t="s">
        <v>735</v>
      </c>
      <c r="V315" s="9" t="s">
        <v>735</v>
      </c>
      <c r="W315" s="9">
        <v>1</v>
      </c>
      <c r="X315" s="9" t="s">
        <v>736</v>
      </c>
      <c r="Y315" s="9" t="s">
        <v>736</v>
      </c>
      <c r="Z315" s="9" t="s">
        <v>610</v>
      </c>
      <c r="AA315" s="9">
        <v>0</v>
      </c>
      <c r="AB315" s="9">
        <v>0</v>
      </c>
      <c r="AC315" s="9" t="s">
        <v>3327</v>
      </c>
      <c r="AD315" s="9" t="s">
        <v>114</v>
      </c>
      <c r="AE315" s="9" t="s">
        <v>3328</v>
      </c>
      <c r="AF315" s="9" t="s">
        <v>3319</v>
      </c>
      <c r="AG315" s="9" t="s">
        <v>3319</v>
      </c>
      <c r="AH315" s="9"/>
      <c r="AI315" s="9"/>
      <c r="AK315" s="3" t="s">
        <v>4505</v>
      </c>
      <c r="AP315" s="9"/>
      <c r="AQ315" s="9"/>
      <c r="AR315" t="s">
        <v>3319</v>
      </c>
      <c r="AS315" t="s">
        <v>3319</v>
      </c>
      <c r="AT315" t="s">
        <v>3319</v>
      </c>
      <c r="AW315" t="s">
        <v>4505</v>
      </c>
      <c r="BB315" s="9" t="s">
        <v>736</v>
      </c>
    </row>
    <row r="316" spans="1:54" ht="15" customHeight="1" x14ac:dyDescent="0.25">
      <c r="A316" s="9" t="s">
        <v>129</v>
      </c>
      <c r="B316" s="9" t="s">
        <v>0</v>
      </c>
      <c r="C316" s="9" t="s">
        <v>115</v>
      </c>
      <c r="D316" s="9" t="s">
        <v>834</v>
      </c>
      <c r="E316" s="9">
        <v>0</v>
      </c>
      <c r="F316" s="9" t="s">
        <v>198</v>
      </c>
      <c r="G316" s="9">
        <v>0</v>
      </c>
      <c r="H316" s="9" t="s">
        <v>105</v>
      </c>
      <c r="I316" s="9" t="s">
        <v>105</v>
      </c>
      <c r="J316" s="9" t="s">
        <v>107</v>
      </c>
      <c r="K316" s="9" t="s">
        <v>533</v>
      </c>
      <c r="L316" s="9" t="s">
        <v>534</v>
      </c>
      <c r="M316" s="9" t="s">
        <v>535</v>
      </c>
      <c r="N316" s="9" t="s">
        <v>3136</v>
      </c>
      <c r="O316" s="9" t="s">
        <v>3873</v>
      </c>
      <c r="P316" s="9" t="s">
        <v>737</v>
      </c>
      <c r="Q316" s="9" t="s">
        <v>1349</v>
      </c>
      <c r="R316" s="9" t="s">
        <v>2396</v>
      </c>
      <c r="S316" s="9" t="s">
        <v>2396</v>
      </c>
      <c r="T316" s="9" t="s">
        <v>736</v>
      </c>
      <c r="U316" s="9" t="s">
        <v>735</v>
      </c>
      <c r="V316" s="9" t="s">
        <v>735</v>
      </c>
      <c r="W316" s="9">
        <v>1</v>
      </c>
      <c r="X316" s="9" t="s">
        <v>736</v>
      </c>
      <c r="Y316" s="9" t="s">
        <v>736</v>
      </c>
      <c r="Z316" s="9" t="s">
        <v>129</v>
      </c>
      <c r="AA316" s="9">
        <v>0</v>
      </c>
      <c r="AB316" s="9">
        <v>0</v>
      </c>
      <c r="AC316" s="9" t="s">
        <v>3317</v>
      </c>
      <c r="AD316" s="9" t="s">
        <v>114</v>
      </c>
      <c r="AE316" s="9" t="s">
        <v>2396</v>
      </c>
      <c r="AF316" s="9" t="s">
        <v>3319</v>
      </c>
      <c r="AG316" s="9" t="s">
        <v>3319</v>
      </c>
      <c r="AH316" s="9"/>
      <c r="AI316" s="9"/>
      <c r="AK316" s="3" t="s">
        <v>4505</v>
      </c>
      <c r="AP316" s="9"/>
      <c r="AR316" t="s">
        <v>3319</v>
      </c>
      <c r="AS316" t="s">
        <v>3319</v>
      </c>
      <c r="AT316" t="s">
        <v>3319</v>
      </c>
      <c r="AW316" t="s">
        <v>4505</v>
      </c>
      <c r="BB316" s="9" t="s">
        <v>736</v>
      </c>
    </row>
    <row r="317" spans="1:54" ht="15" customHeight="1" x14ac:dyDescent="0.25">
      <c r="A317" s="9" t="s">
        <v>230</v>
      </c>
      <c r="B317" s="9" t="s">
        <v>367</v>
      </c>
      <c r="C317" s="9" t="s">
        <v>367</v>
      </c>
      <c r="D317" s="9" t="s">
        <v>833</v>
      </c>
      <c r="E317" s="9">
        <v>30</v>
      </c>
      <c r="F317" s="9" t="s">
        <v>557</v>
      </c>
      <c r="G317" s="9">
        <v>1</v>
      </c>
      <c r="H317" s="9" t="s">
        <v>684</v>
      </c>
      <c r="I317" s="9" t="s">
        <v>684</v>
      </c>
      <c r="J317" s="9" t="s">
        <v>872</v>
      </c>
      <c r="K317" s="9" t="s">
        <v>872</v>
      </c>
      <c r="L317" s="9" t="s">
        <v>367</v>
      </c>
      <c r="M317" s="9" t="s">
        <v>833</v>
      </c>
      <c r="N317" s="9" t="s">
        <v>367</v>
      </c>
      <c r="O317" s="9" t="s">
        <v>833</v>
      </c>
      <c r="P317" s="9" t="s">
        <v>3384</v>
      </c>
      <c r="Q317" s="9" t="s">
        <v>856</v>
      </c>
      <c r="R317" s="9" t="s">
        <v>230</v>
      </c>
      <c r="S317" s="9"/>
      <c r="T317" s="9" t="s">
        <v>736</v>
      </c>
      <c r="U317" s="9" t="s">
        <v>735</v>
      </c>
      <c r="V317" s="9" t="s">
        <v>735</v>
      </c>
      <c r="W317" s="9">
        <v>1</v>
      </c>
      <c r="X317" s="9" t="s">
        <v>735</v>
      </c>
      <c r="Y317" s="9" t="s">
        <v>736</v>
      </c>
      <c r="Z317" s="9" t="s">
        <v>230</v>
      </c>
      <c r="AA317" s="9">
        <v>0</v>
      </c>
      <c r="AB317" s="9">
        <v>0</v>
      </c>
      <c r="AC317" s="9" t="s">
        <v>3327</v>
      </c>
      <c r="AD317" s="9" t="s">
        <v>114</v>
      </c>
      <c r="AE317" s="9" t="s">
        <v>3328</v>
      </c>
      <c r="AF317" s="9" t="s">
        <v>3319</v>
      </c>
      <c r="AG317" s="9" t="s">
        <v>3319</v>
      </c>
      <c r="AH317" s="9"/>
      <c r="AI317" s="9"/>
      <c r="AK317" s="3" t="s">
        <v>4505</v>
      </c>
      <c r="AP317" s="9"/>
      <c r="AQ317" s="9"/>
      <c r="AR317" t="s">
        <v>3329</v>
      </c>
      <c r="AS317" t="s">
        <v>3319</v>
      </c>
      <c r="AT317" t="s">
        <v>3319</v>
      </c>
      <c r="AW317" t="s">
        <v>4505</v>
      </c>
      <c r="BB317" s="9" t="s">
        <v>736</v>
      </c>
    </row>
    <row r="318" spans="1:54" ht="15" customHeight="1" x14ac:dyDescent="0.25">
      <c r="A318" s="9" t="s">
        <v>62</v>
      </c>
      <c r="B318" s="9" t="s">
        <v>25</v>
      </c>
      <c r="C318" s="9" t="s">
        <v>657</v>
      </c>
      <c r="D318" s="9" t="s">
        <v>182</v>
      </c>
      <c r="E318" s="9">
        <v>69</v>
      </c>
      <c r="F318" s="9" t="s">
        <v>557</v>
      </c>
      <c r="G318" s="9">
        <v>7.5</v>
      </c>
      <c r="H318" s="9" t="s">
        <v>412</v>
      </c>
      <c r="I318" s="9" t="s">
        <v>416</v>
      </c>
      <c r="J318" s="9" t="s">
        <v>134</v>
      </c>
      <c r="K318" s="9" t="s">
        <v>143</v>
      </c>
      <c r="L318" s="9" t="s">
        <v>657</v>
      </c>
      <c r="M318" s="9" t="s">
        <v>182</v>
      </c>
      <c r="N318" s="9" t="s">
        <v>183</v>
      </c>
      <c r="O318" s="9" t="s">
        <v>3891</v>
      </c>
      <c r="P318" s="9" t="s">
        <v>3384</v>
      </c>
      <c r="Q318" s="9" t="s">
        <v>854</v>
      </c>
      <c r="R318" s="9" t="s">
        <v>62</v>
      </c>
      <c r="S318" s="9"/>
      <c r="T318" s="9" t="s">
        <v>736</v>
      </c>
      <c r="U318" s="9" t="s">
        <v>735</v>
      </c>
      <c r="V318" s="9" t="s">
        <v>735</v>
      </c>
      <c r="W318" s="9">
        <v>20</v>
      </c>
      <c r="X318" s="9" t="s">
        <v>736</v>
      </c>
      <c r="Y318" s="9" t="s">
        <v>736</v>
      </c>
      <c r="Z318" s="9" t="s">
        <v>62</v>
      </c>
      <c r="AA318" s="9">
        <v>0</v>
      </c>
      <c r="AB318" s="9">
        <v>0</v>
      </c>
      <c r="AC318" s="9" t="s">
        <v>3327</v>
      </c>
      <c r="AD318" s="9" t="s">
        <v>114</v>
      </c>
      <c r="AE318" s="9" t="s">
        <v>870</v>
      </c>
      <c r="AF318" s="9" t="s">
        <v>3319</v>
      </c>
      <c r="AG318" s="9" t="s">
        <v>3319</v>
      </c>
      <c r="AH318" s="9"/>
      <c r="AI318" s="9"/>
      <c r="AK318" s="3" t="s">
        <v>694</v>
      </c>
      <c r="AN318" s="9" t="s">
        <v>735</v>
      </c>
      <c r="AO318" s="9">
        <f>10*12</f>
        <v>120</v>
      </c>
      <c r="AP318" s="9"/>
      <c r="AQ318" s="9"/>
      <c r="AR318" t="s">
        <v>3319</v>
      </c>
      <c r="AS318" t="s">
        <v>3319</v>
      </c>
      <c r="AT318" t="s">
        <v>3319</v>
      </c>
      <c r="AW318" t="s">
        <v>4505</v>
      </c>
      <c r="BB318" s="9" t="s">
        <v>736</v>
      </c>
    </row>
    <row r="319" spans="1:54" ht="15" customHeight="1" x14ac:dyDescent="0.25">
      <c r="A319" s="9" t="s">
        <v>61</v>
      </c>
      <c r="B319" s="9" t="s">
        <v>11</v>
      </c>
      <c r="C319" s="9" t="s">
        <v>11</v>
      </c>
      <c r="D319" s="9" t="s">
        <v>152</v>
      </c>
      <c r="E319" s="9">
        <v>49</v>
      </c>
      <c r="F319" s="9" t="s">
        <v>557</v>
      </c>
      <c r="G319" s="9">
        <v>7.5</v>
      </c>
      <c r="H319" s="9" t="s">
        <v>412</v>
      </c>
      <c r="I319" s="9" t="s">
        <v>416</v>
      </c>
      <c r="J319" s="9" t="s">
        <v>134</v>
      </c>
      <c r="K319" s="9" t="s">
        <v>143</v>
      </c>
      <c r="L319" s="9" t="s">
        <v>11</v>
      </c>
      <c r="M319" s="9" t="s">
        <v>152</v>
      </c>
      <c r="N319" s="9" t="s">
        <v>146</v>
      </c>
      <c r="O319" s="9" t="s">
        <v>151</v>
      </c>
      <c r="P319" s="9" t="s">
        <v>3384</v>
      </c>
      <c r="Q319" s="9" t="s">
        <v>854</v>
      </c>
      <c r="R319" s="9" t="s">
        <v>61</v>
      </c>
      <c r="S319" s="9"/>
      <c r="T319" s="9" t="s">
        <v>736</v>
      </c>
      <c r="U319" s="9" t="s">
        <v>735</v>
      </c>
      <c r="V319" s="9" t="s">
        <v>735</v>
      </c>
      <c r="W319" s="9">
        <v>20</v>
      </c>
      <c r="X319" s="9" t="s">
        <v>736</v>
      </c>
      <c r="Y319" s="9" t="s">
        <v>736</v>
      </c>
      <c r="Z319" s="9" t="s">
        <v>61</v>
      </c>
      <c r="AA319" s="9">
        <v>0</v>
      </c>
      <c r="AB319" s="9">
        <v>0</v>
      </c>
      <c r="AC319" s="9" t="s">
        <v>3327</v>
      </c>
      <c r="AD319" s="9" t="s">
        <v>114</v>
      </c>
      <c r="AE319" s="9" t="s">
        <v>870</v>
      </c>
      <c r="AF319" s="9" t="s">
        <v>3319</v>
      </c>
      <c r="AG319" s="9" t="s">
        <v>3319</v>
      </c>
      <c r="AH319" s="9"/>
      <c r="AI319" s="9"/>
      <c r="AK319" s="3" t="s">
        <v>694</v>
      </c>
      <c r="AP319" s="9"/>
      <c r="AQ319" s="9"/>
      <c r="AR319" t="s">
        <v>3319</v>
      </c>
      <c r="AS319" t="s">
        <v>3319</v>
      </c>
      <c r="AT319" t="s">
        <v>3319</v>
      </c>
      <c r="AW319" t="s">
        <v>4505</v>
      </c>
      <c r="BB319" s="9" t="s">
        <v>736</v>
      </c>
    </row>
    <row r="320" spans="1:54" ht="15" customHeight="1" x14ac:dyDescent="0.25">
      <c r="A320" s="9" t="s">
        <v>3166</v>
      </c>
      <c r="B320" s="9" t="s">
        <v>3164</v>
      </c>
      <c r="C320" s="9" t="s">
        <v>3250</v>
      </c>
      <c r="D320" s="9" t="s">
        <v>3416</v>
      </c>
      <c r="E320" s="9">
        <v>0</v>
      </c>
      <c r="F320" s="9" t="s">
        <v>557</v>
      </c>
      <c r="G320" s="9">
        <v>0</v>
      </c>
      <c r="H320" s="9" t="s">
        <v>3167</v>
      </c>
      <c r="I320" s="9" t="s">
        <v>3167</v>
      </c>
      <c r="J320" s="9" t="s">
        <v>134</v>
      </c>
      <c r="K320" s="9" t="s">
        <v>122</v>
      </c>
      <c r="L320" s="9" t="s">
        <v>3250</v>
      </c>
      <c r="M320" s="9" t="s">
        <v>3165</v>
      </c>
      <c r="N320" s="9" t="s">
        <v>3250</v>
      </c>
      <c r="O320" s="9" t="s">
        <v>643</v>
      </c>
      <c r="P320" s="9" t="s">
        <v>3384</v>
      </c>
      <c r="Q320" s="9" t="s">
        <v>854</v>
      </c>
      <c r="R320" s="9" t="s">
        <v>3166</v>
      </c>
      <c r="S320" s="9"/>
      <c r="T320" s="9" t="s">
        <v>736</v>
      </c>
      <c r="U320" s="9" t="s">
        <v>735</v>
      </c>
      <c r="V320" s="9" t="s">
        <v>735</v>
      </c>
      <c r="W320" s="9">
        <v>8</v>
      </c>
      <c r="X320" s="9" t="s">
        <v>736</v>
      </c>
      <c r="Y320" s="9" t="s">
        <v>736</v>
      </c>
      <c r="Z320" s="9" t="s">
        <v>3166</v>
      </c>
      <c r="AA320" s="9">
        <v>0</v>
      </c>
      <c r="AB320" s="9">
        <v>0</v>
      </c>
      <c r="AC320" s="9" t="s">
        <v>3327</v>
      </c>
      <c r="AD320" s="9" t="s">
        <v>114</v>
      </c>
      <c r="AE320" s="9" t="s">
        <v>3328</v>
      </c>
      <c r="AF320" s="9" t="s">
        <v>3319</v>
      </c>
      <c r="AG320" s="9" t="s">
        <v>3319</v>
      </c>
      <c r="AH320" s="9"/>
      <c r="AI320" s="9"/>
      <c r="AK320" s="3" t="s">
        <v>694</v>
      </c>
      <c r="AP320" s="9"/>
      <c r="AQ320" s="9"/>
      <c r="AR320" t="s">
        <v>3319</v>
      </c>
      <c r="AS320" t="s">
        <v>3319</v>
      </c>
      <c r="AT320" t="s">
        <v>3319</v>
      </c>
      <c r="AW320" t="s">
        <v>4505</v>
      </c>
      <c r="BB320" s="9" t="s">
        <v>736</v>
      </c>
    </row>
    <row r="321" spans="1:54" ht="15" customHeight="1" x14ac:dyDescent="0.25">
      <c r="A321" s="9" t="s">
        <v>385</v>
      </c>
      <c r="B321" s="9" t="s">
        <v>3101</v>
      </c>
      <c r="C321" s="9" t="s">
        <v>3150</v>
      </c>
      <c r="D321" s="9" t="s">
        <v>3152</v>
      </c>
      <c r="E321" s="9">
        <v>199</v>
      </c>
      <c r="F321" s="9" t="s">
        <v>198</v>
      </c>
      <c r="G321" s="9">
        <v>30</v>
      </c>
      <c r="H321" s="9" t="s">
        <v>123</v>
      </c>
      <c r="I321" s="9" t="s">
        <v>123</v>
      </c>
      <c r="J321" s="9" t="s">
        <v>134</v>
      </c>
      <c r="K321" s="9" t="s">
        <v>122</v>
      </c>
      <c r="L321" s="9" t="s">
        <v>3150</v>
      </c>
      <c r="M321" s="9" t="s">
        <v>3152</v>
      </c>
      <c r="N321" s="9" t="s">
        <v>159</v>
      </c>
      <c r="O321" s="9" t="s">
        <v>158</v>
      </c>
      <c r="P321" s="9" t="s">
        <v>3384</v>
      </c>
      <c r="Q321" s="9" t="s">
        <v>854</v>
      </c>
      <c r="R321" s="9" t="s">
        <v>385</v>
      </c>
      <c r="S321" s="9"/>
      <c r="T321" s="9" t="s">
        <v>735</v>
      </c>
      <c r="U321" s="9" t="s">
        <v>735</v>
      </c>
      <c r="V321" s="9" t="s">
        <v>735</v>
      </c>
      <c r="W321" s="9">
        <v>8</v>
      </c>
      <c r="X321" s="9" t="s">
        <v>735</v>
      </c>
      <c r="Y321" s="9" t="s">
        <v>735</v>
      </c>
      <c r="Z321" s="9" t="s">
        <v>385</v>
      </c>
      <c r="AA321" s="9">
        <v>0</v>
      </c>
      <c r="AB321" s="9">
        <v>0</v>
      </c>
      <c r="AC321" s="9" t="s">
        <v>3327</v>
      </c>
      <c r="AD321" s="9" t="s">
        <v>114</v>
      </c>
      <c r="AE321" s="9" t="s">
        <v>950</v>
      </c>
      <c r="AF321" s="9" t="s">
        <v>3319</v>
      </c>
      <c r="AG321" s="9" t="s">
        <v>3319</v>
      </c>
      <c r="AH321" s="9"/>
      <c r="AI321" s="9"/>
      <c r="AK321" s="3" t="s">
        <v>694</v>
      </c>
      <c r="AP321" s="9"/>
      <c r="AQ321" s="9"/>
      <c r="AR321" t="s">
        <v>3329</v>
      </c>
      <c r="AS321" t="s">
        <v>3319</v>
      </c>
      <c r="AT321" t="s">
        <v>3319</v>
      </c>
      <c r="AW321" t="s">
        <v>4505</v>
      </c>
      <c r="BB321" s="9" t="s">
        <v>736</v>
      </c>
    </row>
    <row r="322" spans="1:54" ht="15" customHeight="1" x14ac:dyDescent="0.25">
      <c r="A322" s="9" t="s">
        <v>384</v>
      </c>
      <c r="B322" s="9" t="s">
        <v>458</v>
      </c>
      <c r="C322" s="9" t="s">
        <v>458</v>
      </c>
      <c r="D322" s="9" t="s">
        <v>646</v>
      </c>
      <c r="E322" s="9">
        <v>0</v>
      </c>
      <c r="F322" s="9" t="s">
        <v>557</v>
      </c>
      <c r="G322" s="9">
        <v>0</v>
      </c>
      <c r="H322" s="9" t="s">
        <v>459</v>
      </c>
      <c r="I322" s="9" t="s">
        <v>459</v>
      </c>
      <c r="J322" s="9" t="s">
        <v>134</v>
      </c>
      <c r="K322" s="9" t="s">
        <v>122</v>
      </c>
      <c r="L322" s="9" t="s">
        <v>458</v>
      </c>
      <c r="M322" s="9" t="s">
        <v>646</v>
      </c>
      <c r="N322" s="9" t="s">
        <v>552</v>
      </c>
      <c r="O322" s="9" t="s">
        <v>3896</v>
      </c>
      <c r="P322" s="9" t="s">
        <v>3384</v>
      </c>
      <c r="Q322" s="9" t="s">
        <v>854</v>
      </c>
      <c r="R322" s="9" t="s">
        <v>3166</v>
      </c>
      <c r="S322" s="9"/>
      <c r="T322" s="9" t="s">
        <v>736</v>
      </c>
      <c r="U322" s="9" t="s">
        <v>735</v>
      </c>
      <c r="V322" s="9" t="s">
        <v>735</v>
      </c>
      <c r="W322" s="9">
        <v>8</v>
      </c>
      <c r="X322" s="9" t="s">
        <v>736</v>
      </c>
      <c r="Y322" s="9" t="s">
        <v>736</v>
      </c>
      <c r="Z322" s="9" t="s">
        <v>384</v>
      </c>
      <c r="AA322" s="9">
        <v>0</v>
      </c>
      <c r="AB322" s="9">
        <v>0</v>
      </c>
      <c r="AC322" s="9" t="s">
        <v>3327</v>
      </c>
      <c r="AD322" s="9" t="s">
        <v>114</v>
      </c>
      <c r="AE322" s="9" t="s">
        <v>3328</v>
      </c>
      <c r="AF322" s="9" t="s">
        <v>3319</v>
      </c>
      <c r="AG322" s="9" t="s">
        <v>3319</v>
      </c>
      <c r="AH322" s="9"/>
      <c r="AI322" s="9"/>
      <c r="AK322" s="3" t="s">
        <v>694</v>
      </c>
      <c r="AP322" s="9"/>
      <c r="AQ322" s="9"/>
      <c r="AR322" t="s">
        <v>3319</v>
      </c>
      <c r="AS322" t="s">
        <v>3319</v>
      </c>
      <c r="AT322" t="s">
        <v>3319</v>
      </c>
      <c r="AW322" t="s">
        <v>4505</v>
      </c>
      <c r="BB322" s="9" t="s">
        <v>736</v>
      </c>
    </row>
    <row r="323" spans="1:54" ht="15" customHeight="1" x14ac:dyDescent="0.25">
      <c r="A323" s="9" t="s">
        <v>3162</v>
      </c>
      <c r="B323" s="9" t="s">
        <v>9</v>
      </c>
      <c r="C323" s="9" t="s">
        <v>3251</v>
      </c>
      <c r="D323" s="9" t="s">
        <v>166</v>
      </c>
      <c r="E323" s="9">
        <v>199</v>
      </c>
      <c r="F323" s="9" t="s">
        <v>198</v>
      </c>
      <c r="G323" s="9">
        <v>60</v>
      </c>
      <c r="H323" s="9" t="s">
        <v>123</v>
      </c>
      <c r="I323" s="9" t="s">
        <v>123</v>
      </c>
      <c r="J323" s="9" t="s">
        <v>134</v>
      </c>
      <c r="K323" s="9" t="s">
        <v>122</v>
      </c>
      <c r="L323" s="9" t="s">
        <v>9</v>
      </c>
      <c r="M323" s="9" t="s">
        <v>166</v>
      </c>
      <c r="N323" s="9" t="s">
        <v>164</v>
      </c>
      <c r="O323" s="9" t="s">
        <v>165</v>
      </c>
      <c r="P323" s="9" t="s">
        <v>3384</v>
      </c>
      <c r="Q323" s="9" t="s">
        <v>1777</v>
      </c>
      <c r="R323" s="9" t="s">
        <v>3162</v>
      </c>
      <c r="S323" s="9"/>
      <c r="T323" s="9" t="s">
        <v>735</v>
      </c>
      <c r="U323" s="9" t="s">
        <v>735</v>
      </c>
      <c r="V323" s="9" t="s">
        <v>735</v>
      </c>
      <c r="W323" s="9">
        <v>8</v>
      </c>
      <c r="X323" s="9" t="s">
        <v>735</v>
      </c>
      <c r="Y323" s="9" t="s">
        <v>735</v>
      </c>
      <c r="Z323" s="9" t="s">
        <v>3162</v>
      </c>
      <c r="AA323" s="9">
        <v>0</v>
      </c>
      <c r="AB323" s="9">
        <v>0</v>
      </c>
      <c r="AC323" s="9" t="s">
        <v>3327</v>
      </c>
      <c r="AD323" s="9" t="s">
        <v>114</v>
      </c>
      <c r="AE323" s="9" t="s">
        <v>950</v>
      </c>
      <c r="AF323" s="9" t="s">
        <v>3319</v>
      </c>
      <c r="AG323" s="9" t="s">
        <v>3319</v>
      </c>
      <c r="AH323" s="9"/>
      <c r="AI323" s="9"/>
      <c r="AK323" s="3" t="s">
        <v>694</v>
      </c>
      <c r="AP323" s="9"/>
      <c r="AQ323" s="9"/>
      <c r="AR323" t="s">
        <v>3329</v>
      </c>
      <c r="AS323" t="s">
        <v>3319</v>
      </c>
      <c r="AT323" t="s">
        <v>3319</v>
      </c>
      <c r="AW323" t="s">
        <v>4505</v>
      </c>
      <c r="BB323" s="9" t="s">
        <v>736</v>
      </c>
    </row>
    <row r="324" spans="1:54" ht="15" customHeight="1" x14ac:dyDescent="0.25">
      <c r="A324" s="9" t="s">
        <v>72</v>
      </c>
      <c r="B324" s="9" t="s">
        <v>33</v>
      </c>
      <c r="C324" s="9" t="s">
        <v>133</v>
      </c>
      <c r="D324" s="9" t="s">
        <v>175</v>
      </c>
      <c r="E324" s="9">
        <v>149</v>
      </c>
      <c r="F324" s="9" t="s">
        <v>198</v>
      </c>
      <c r="G324" s="9">
        <v>30</v>
      </c>
      <c r="H324" s="9" t="s">
        <v>654</v>
      </c>
      <c r="I324" s="9" t="s">
        <v>121</v>
      </c>
      <c r="J324" s="9" t="s">
        <v>134</v>
      </c>
      <c r="K324" s="9" t="s">
        <v>144</v>
      </c>
      <c r="L324" s="9" t="s">
        <v>133</v>
      </c>
      <c r="M324" s="9" t="s">
        <v>175</v>
      </c>
      <c r="N324" s="9" t="s">
        <v>179</v>
      </c>
      <c r="O324" s="9" t="s">
        <v>176</v>
      </c>
      <c r="P324" s="9" t="s">
        <v>3384</v>
      </c>
      <c r="Q324" s="9" t="s">
        <v>854</v>
      </c>
      <c r="R324" s="9" t="s">
        <v>72</v>
      </c>
      <c r="S324" s="9"/>
      <c r="T324" s="9" t="s">
        <v>736</v>
      </c>
      <c r="U324" s="9" t="s">
        <v>735</v>
      </c>
      <c r="V324" s="9" t="s">
        <v>735</v>
      </c>
      <c r="W324" s="9">
        <v>15</v>
      </c>
      <c r="X324" s="9" t="s">
        <v>735</v>
      </c>
      <c r="Y324" s="9" t="s">
        <v>736</v>
      </c>
      <c r="Z324" s="9" t="s">
        <v>72</v>
      </c>
      <c r="AA324" s="9">
        <v>0</v>
      </c>
      <c r="AB324" s="9">
        <v>0</v>
      </c>
      <c r="AC324" s="9" t="s">
        <v>3327</v>
      </c>
      <c r="AD324" s="9" t="s">
        <v>114</v>
      </c>
      <c r="AE324" s="9" t="s">
        <v>3331</v>
      </c>
      <c r="AF324" s="9" t="s">
        <v>3319</v>
      </c>
      <c r="AG324" s="9" t="s">
        <v>3319</v>
      </c>
      <c r="AH324" s="9"/>
      <c r="AI324" s="9"/>
      <c r="AK324" s="3" t="s">
        <v>694</v>
      </c>
      <c r="AP324" s="9"/>
      <c r="AQ324" s="9"/>
      <c r="AR324" t="s">
        <v>3329</v>
      </c>
      <c r="AS324" t="s">
        <v>3319</v>
      </c>
      <c r="AT324" t="s">
        <v>3319</v>
      </c>
      <c r="AW324" t="s">
        <v>4505</v>
      </c>
      <c r="BB324" s="9" t="s">
        <v>736</v>
      </c>
    </row>
    <row r="325" spans="1:54" ht="15" customHeight="1" x14ac:dyDescent="0.25">
      <c r="A325" s="9" t="s">
        <v>3133</v>
      </c>
      <c r="B325" s="9" t="s">
        <v>3248</v>
      </c>
      <c r="C325" s="9" t="s">
        <v>3248</v>
      </c>
      <c r="D325" s="9" t="s">
        <v>3249</v>
      </c>
      <c r="E325" s="9">
        <v>0</v>
      </c>
      <c r="F325" s="9" t="s">
        <v>557</v>
      </c>
      <c r="G325" s="9">
        <v>30</v>
      </c>
      <c r="H325" s="9" t="s">
        <v>3118</v>
      </c>
      <c r="I325" s="9" t="s">
        <v>3118</v>
      </c>
      <c r="J325" s="9" t="s">
        <v>741</v>
      </c>
      <c r="K325" s="9" t="s">
        <v>3099</v>
      </c>
      <c r="L325" s="9" t="s">
        <v>3248</v>
      </c>
      <c r="M325" s="9" t="s">
        <v>3249</v>
      </c>
      <c r="N325" s="9" t="s">
        <v>3248</v>
      </c>
      <c r="O325" s="9" t="s">
        <v>3249</v>
      </c>
      <c r="P325" s="9" t="s">
        <v>3384</v>
      </c>
      <c r="Q325" s="9" t="s">
        <v>854</v>
      </c>
      <c r="R325" s="9" t="s">
        <v>3133</v>
      </c>
      <c r="S325" s="9"/>
      <c r="T325" s="9" t="s">
        <v>735</v>
      </c>
      <c r="U325" s="9" t="s">
        <v>735</v>
      </c>
      <c r="V325" s="9" t="s">
        <v>735</v>
      </c>
      <c r="W325" s="9">
        <v>1</v>
      </c>
      <c r="X325" s="9" t="s">
        <v>736</v>
      </c>
      <c r="Y325" s="9" t="s">
        <v>735</v>
      </c>
      <c r="Z325" s="9" t="s">
        <v>3133</v>
      </c>
      <c r="AA325" s="9">
        <v>0</v>
      </c>
      <c r="AB325" s="9">
        <v>0</v>
      </c>
      <c r="AC325" s="9" t="s">
        <v>3327</v>
      </c>
      <c r="AD325" s="9" t="s">
        <v>114</v>
      </c>
      <c r="AE325" s="9" t="s">
        <v>741</v>
      </c>
      <c r="AF325" s="9" t="s">
        <v>3319</v>
      </c>
      <c r="AG325" s="9" t="s">
        <v>3319</v>
      </c>
      <c r="AH325" s="9"/>
      <c r="AI325" s="9"/>
      <c r="AK325" s="3" t="s">
        <v>694</v>
      </c>
      <c r="AP325" s="9"/>
      <c r="AQ325" s="9"/>
      <c r="AR325" t="s">
        <v>3319</v>
      </c>
      <c r="AS325" t="s">
        <v>3319</v>
      </c>
      <c r="AT325" t="s">
        <v>3319</v>
      </c>
      <c r="AW325" t="s">
        <v>4505</v>
      </c>
      <c r="BB325" s="9" t="s">
        <v>736</v>
      </c>
    </row>
    <row r="326" spans="1:54" ht="15" customHeight="1" x14ac:dyDescent="0.25">
      <c r="A326" s="9" t="s">
        <v>1767</v>
      </c>
      <c r="B326" s="9" t="s">
        <v>3990</v>
      </c>
      <c r="C326" s="9" t="s">
        <v>3990</v>
      </c>
      <c r="D326" s="9" t="s">
        <v>3991</v>
      </c>
      <c r="E326" s="9">
        <v>0</v>
      </c>
      <c r="F326" s="9" t="s">
        <v>557</v>
      </c>
      <c r="G326" s="9">
        <v>165</v>
      </c>
      <c r="H326" s="9" t="s">
        <v>684</v>
      </c>
      <c r="I326" s="9" t="s">
        <v>684</v>
      </c>
      <c r="J326" s="9" t="s">
        <v>684</v>
      </c>
      <c r="K326" s="9" t="s">
        <v>684</v>
      </c>
      <c r="L326" s="9" t="s">
        <v>3990</v>
      </c>
      <c r="M326" s="9" t="s">
        <v>3991</v>
      </c>
      <c r="N326" s="9" t="s">
        <v>3990</v>
      </c>
      <c r="O326" s="9" t="s">
        <v>3991</v>
      </c>
      <c r="P326" s="9" t="s">
        <v>3384</v>
      </c>
      <c r="Q326" s="9" t="s">
        <v>1673</v>
      </c>
      <c r="R326" s="9" t="s">
        <v>1789</v>
      </c>
      <c r="S326" s="9"/>
      <c r="T326" s="9" t="s">
        <v>736</v>
      </c>
      <c r="U326" s="9" t="s">
        <v>735</v>
      </c>
      <c r="V326" s="9" t="s">
        <v>735</v>
      </c>
      <c r="W326" s="9">
        <v>1</v>
      </c>
      <c r="X326" s="9" t="s">
        <v>736</v>
      </c>
      <c r="Y326" s="9" t="s">
        <v>735</v>
      </c>
      <c r="Z326" s="9" t="s">
        <v>3477</v>
      </c>
      <c r="AA326" s="9">
        <v>0</v>
      </c>
      <c r="AB326" s="9">
        <v>0</v>
      </c>
      <c r="AC326" s="9" t="s">
        <v>3327</v>
      </c>
      <c r="AD326" s="9" t="s">
        <v>114</v>
      </c>
      <c r="AE326" s="9" t="s">
        <v>3328</v>
      </c>
      <c r="AF326" s="9" t="s">
        <v>3319</v>
      </c>
      <c r="AG326" s="9" t="s">
        <v>3319</v>
      </c>
      <c r="AH326" s="9"/>
      <c r="AI326" s="9"/>
      <c r="AK326" s="3" t="s">
        <v>694</v>
      </c>
      <c r="AP326" s="9"/>
      <c r="AQ326" s="9"/>
      <c r="AR326" t="s">
        <v>3319</v>
      </c>
      <c r="AS326" t="s">
        <v>3319</v>
      </c>
      <c r="AT326" t="s">
        <v>3319</v>
      </c>
      <c r="AW326" t="s">
        <v>4505</v>
      </c>
      <c r="BB326" s="9" t="s">
        <v>736</v>
      </c>
    </row>
    <row r="327" spans="1:54" ht="15" customHeight="1" x14ac:dyDescent="0.25">
      <c r="A327" s="9" t="s">
        <v>345</v>
      </c>
      <c r="B327" s="9" t="s">
        <v>3988</v>
      </c>
      <c r="C327" s="9" t="s">
        <v>3988</v>
      </c>
      <c r="D327" s="9" t="s">
        <v>3989</v>
      </c>
      <c r="E327" s="9">
        <v>0</v>
      </c>
      <c r="F327" s="9" t="s">
        <v>557</v>
      </c>
      <c r="G327" s="9">
        <v>165</v>
      </c>
      <c r="H327" s="9" t="s">
        <v>684</v>
      </c>
      <c r="I327" s="9" t="s">
        <v>684</v>
      </c>
      <c r="J327" s="9" t="s">
        <v>684</v>
      </c>
      <c r="K327" s="9" t="s">
        <v>684</v>
      </c>
      <c r="L327" s="9" t="s">
        <v>3988</v>
      </c>
      <c r="M327" s="9" t="s">
        <v>3989</v>
      </c>
      <c r="N327" s="9" t="s">
        <v>3988</v>
      </c>
      <c r="O327" s="9" t="s">
        <v>3989</v>
      </c>
      <c r="P327" s="9" t="s">
        <v>3384</v>
      </c>
      <c r="Q327" s="9" t="s">
        <v>1673</v>
      </c>
      <c r="R327" s="9" t="s">
        <v>345</v>
      </c>
      <c r="S327" s="9"/>
      <c r="T327" s="9" t="s">
        <v>736</v>
      </c>
      <c r="U327" s="9" t="s">
        <v>735</v>
      </c>
      <c r="V327" s="9" t="s">
        <v>735</v>
      </c>
      <c r="W327" s="9">
        <v>1</v>
      </c>
      <c r="X327" s="9" t="s">
        <v>736</v>
      </c>
      <c r="Y327" s="9" t="s">
        <v>736</v>
      </c>
      <c r="Z327" s="9" t="s">
        <v>345</v>
      </c>
      <c r="AA327" s="9">
        <v>0</v>
      </c>
      <c r="AB327" s="9">
        <v>0</v>
      </c>
      <c r="AC327" s="9" t="s">
        <v>3327</v>
      </c>
      <c r="AD327" s="9" t="s">
        <v>114</v>
      </c>
      <c r="AE327" s="9" t="s">
        <v>741</v>
      </c>
      <c r="AF327" s="9" t="s">
        <v>3319</v>
      </c>
      <c r="AG327" s="9" t="s">
        <v>3319</v>
      </c>
      <c r="AH327" s="9"/>
      <c r="AI327" s="9"/>
      <c r="AK327" s="3" t="s">
        <v>694</v>
      </c>
      <c r="AP327" s="9"/>
      <c r="AQ327" s="9"/>
      <c r="AR327" t="s">
        <v>3319</v>
      </c>
      <c r="AS327" t="s">
        <v>3319</v>
      </c>
      <c r="AT327" t="s">
        <v>3319</v>
      </c>
      <c r="AW327" t="s">
        <v>4505</v>
      </c>
      <c r="BB327" s="9" t="s">
        <v>736</v>
      </c>
    </row>
    <row r="328" spans="1:54" ht="15" customHeight="1" x14ac:dyDescent="0.25">
      <c r="A328" s="9" t="s">
        <v>229</v>
      </c>
      <c r="B328" s="9" t="s">
        <v>378</v>
      </c>
      <c r="C328" s="9" t="s">
        <v>378</v>
      </c>
      <c r="D328" s="9" t="s">
        <v>783</v>
      </c>
      <c r="E328" s="9">
        <v>0</v>
      </c>
      <c r="F328" s="9" t="s">
        <v>557</v>
      </c>
      <c r="G328" s="9">
        <v>165</v>
      </c>
      <c r="H328" s="9" t="s">
        <v>684</v>
      </c>
      <c r="I328" s="9" t="s">
        <v>684</v>
      </c>
      <c r="J328" s="9" t="s">
        <v>684</v>
      </c>
      <c r="K328" s="9" t="s">
        <v>684</v>
      </c>
      <c r="L328" s="9" t="s">
        <v>378</v>
      </c>
      <c r="M328" s="9" t="s">
        <v>783</v>
      </c>
      <c r="N328" s="9" t="s">
        <v>378</v>
      </c>
      <c r="O328" s="9" t="s">
        <v>783</v>
      </c>
      <c r="P328" s="9" t="s">
        <v>3384</v>
      </c>
      <c r="Q328" s="9" t="s">
        <v>1673</v>
      </c>
      <c r="R328" s="9" t="s">
        <v>1789</v>
      </c>
      <c r="S328" s="9"/>
      <c r="T328" s="9" t="s">
        <v>736</v>
      </c>
      <c r="U328" s="9" t="s">
        <v>735</v>
      </c>
      <c r="V328" s="9" t="s">
        <v>735</v>
      </c>
      <c r="W328" s="9">
        <v>1</v>
      </c>
      <c r="X328" s="9" t="s">
        <v>736</v>
      </c>
      <c r="Y328" s="9" t="s">
        <v>736</v>
      </c>
      <c r="Z328" s="9" t="s">
        <v>229</v>
      </c>
      <c r="AA328" s="9">
        <v>0</v>
      </c>
      <c r="AB328" s="9">
        <v>0</v>
      </c>
      <c r="AC328" s="9" t="s">
        <v>3327</v>
      </c>
      <c r="AD328" s="9" t="s">
        <v>114</v>
      </c>
      <c r="AE328" s="9" t="s">
        <v>741</v>
      </c>
      <c r="AF328" s="9" t="s">
        <v>3319</v>
      </c>
      <c r="AG328" s="9" t="s">
        <v>3319</v>
      </c>
      <c r="AH328" s="9"/>
      <c r="AI328" s="9"/>
      <c r="AK328" s="3" t="s">
        <v>694</v>
      </c>
      <c r="AP328" s="9"/>
      <c r="AQ328" s="9"/>
      <c r="AR328" t="s">
        <v>3319</v>
      </c>
      <c r="AS328" t="s">
        <v>3319</v>
      </c>
      <c r="AT328" t="s">
        <v>3319</v>
      </c>
      <c r="AW328" t="s">
        <v>4505</v>
      </c>
      <c r="BB328" s="9" t="s">
        <v>736</v>
      </c>
    </row>
    <row r="329" spans="1:54" ht="15" customHeight="1" x14ac:dyDescent="0.25">
      <c r="A329" s="9" t="s">
        <v>242</v>
      </c>
      <c r="B329" s="9" t="s">
        <v>311</v>
      </c>
      <c r="C329" s="9" t="s">
        <v>311</v>
      </c>
      <c r="D329" s="9" t="s">
        <v>782</v>
      </c>
      <c r="E329" s="9">
        <v>0</v>
      </c>
      <c r="F329" s="9" t="s">
        <v>557</v>
      </c>
      <c r="G329" s="9">
        <v>165</v>
      </c>
      <c r="H329" s="9" t="s">
        <v>684</v>
      </c>
      <c r="I329" s="9" t="s">
        <v>684</v>
      </c>
      <c r="J329" s="9" t="s">
        <v>684</v>
      </c>
      <c r="K329" s="9" t="s">
        <v>684</v>
      </c>
      <c r="L329" s="9" t="s">
        <v>311</v>
      </c>
      <c r="M329" s="9" t="s">
        <v>782</v>
      </c>
      <c r="N329" s="9" t="s">
        <v>311</v>
      </c>
      <c r="O329" s="9" t="s">
        <v>782</v>
      </c>
      <c r="P329" s="9" t="s">
        <v>3384</v>
      </c>
      <c r="Q329" s="9" t="s">
        <v>1673</v>
      </c>
      <c r="R329" s="9" t="s">
        <v>345</v>
      </c>
      <c r="S329" s="9"/>
      <c r="T329" s="9" t="s">
        <v>736</v>
      </c>
      <c r="U329" s="9" t="s">
        <v>735</v>
      </c>
      <c r="V329" s="9" t="s">
        <v>735</v>
      </c>
      <c r="W329" s="9">
        <v>1</v>
      </c>
      <c r="X329" s="9" t="s">
        <v>736</v>
      </c>
      <c r="Y329" s="9" t="s">
        <v>736</v>
      </c>
      <c r="Z329" s="9" t="s">
        <v>242</v>
      </c>
      <c r="AA329" s="9">
        <v>0</v>
      </c>
      <c r="AB329" s="9">
        <v>0</v>
      </c>
      <c r="AC329" s="9" t="s">
        <v>3327</v>
      </c>
      <c r="AD329" s="9" t="s">
        <v>114</v>
      </c>
      <c r="AE329" s="9" t="s">
        <v>741</v>
      </c>
      <c r="AF329" s="9" t="s">
        <v>3319</v>
      </c>
      <c r="AG329" s="9" t="s">
        <v>3319</v>
      </c>
      <c r="AH329" s="9"/>
      <c r="AI329" s="9"/>
      <c r="AK329" s="3" t="s">
        <v>694</v>
      </c>
      <c r="AP329" s="9"/>
      <c r="AQ329" s="9"/>
      <c r="AR329" t="s">
        <v>3319</v>
      </c>
      <c r="AS329" t="s">
        <v>3319</v>
      </c>
      <c r="AT329" t="s">
        <v>3319</v>
      </c>
      <c r="AW329" t="s">
        <v>4505</v>
      </c>
      <c r="BB329" s="9" t="s">
        <v>736</v>
      </c>
    </row>
    <row r="330" spans="1:54" ht="15" customHeight="1" x14ac:dyDescent="0.25">
      <c r="A330" s="9" t="s">
        <v>3404</v>
      </c>
      <c r="B330" s="9" t="s">
        <v>3405</v>
      </c>
      <c r="C330" s="9" t="s">
        <v>3547</v>
      </c>
      <c r="D330" s="9" t="s">
        <v>3548</v>
      </c>
      <c r="E330" s="9">
        <v>0</v>
      </c>
      <c r="F330" s="9" t="s">
        <v>557</v>
      </c>
      <c r="G330" s="9">
        <v>0</v>
      </c>
      <c r="H330" s="9" t="s">
        <v>3624</v>
      </c>
      <c r="I330" s="9" t="s">
        <v>3624</v>
      </c>
      <c r="J330" s="9" t="s">
        <v>888</v>
      </c>
      <c r="K330" s="9" t="s">
        <v>888</v>
      </c>
      <c r="L330" s="9" t="s">
        <v>3405</v>
      </c>
      <c r="M330" s="9" t="s">
        <v>3406</v>
      </c>
      <c r="N330" s="9" t="s">
        <v>3405</v>
      </c>
      <c r="O330" s="9" t="s">
        <v>3406</v>
      </c>
      <c r="P330" s="9" t="s">
        <v>3384</v>
      </c>
      <c r="Q330" s="9" t="s">
        <v>854</v>
      </c>
      <c r="R330" s="9" t="s">
        <v>2396</v>
      </c>
      <c r="S330" s="9" t="s">
        <v>2499</v>
      </c>
      <c r="T330" s="9" t="s">
        <v>736</v>
      </c>
      <c r="U330" s="9" t="s">
        <v>735</v>
      </c>
      <c r="V330" s="9" t="s">
        <v>735</v>
      </c>
      <c r="W330" s="9">
        <v>1</v>
      </c>
      <c r="X330" s="9" t="s">
        <v>736</v>
      </c>
      <c r="Y330" s="9" t="s">
        <v>736</v>
      </c>
      <c r="Z330" s="9" t="s">
        <v>3404</v>
      </c>
      <c r="AA330" s="9">
        <v>0</v>
      </c>
      <c r="AB330" s="9">
        <v>0</v>
      </c>
      <c r="AC330" s="9" t="s">
        <v>3317</v>
      </c>
      <c r="AD330" s="9" t="s">
        <v>114</v>
      </c>
      <c r="AE330" s="9" t="s">
        <v>2396</v>
      </c>
      <c r="AF330" s="9" t="s">
        <v>3319</v>
      </c>
      <c r="AG330" s="9" t="s">
        <v>3319</v>
      </c>
      <c r="AH330" s="9"/>
      <c r="AI330" s="9"/>
      <c r="AK330" s="3" t="s">
        <v>694</v>
      </c>
      <c r="AP330" s="9"/>
      <c r="AR330" t="s">
        <v>3319</v>
      </c>
      <c r="AS330" t="s">
        <v>3319</v>
      </c>
      <c r="AT330" t="s">
        <v>3319</v>
      </c>
      <c r="AW330" t="s">
        <v>4505</v>
      </c>
      <c r="BB330" s="9" t="s">
        <v>736</v>
      </c>
    </row>
    <row r="331" spans="1:54" ht="15" customHeight="1" x14ac:dyDescent="0.25">
      <c r="A331" s="9" t="s">
        <v>1783</v>
      </c>
      <c r="B331" s="9" t="s">
        <v>2513</v>
      </c>
      <c r="C331" s="9" t="s">
        <v>2513</v>
      </c>
      <c r="D331" s="9" t="s">
        <v>2514</v>
      </c>
      <c r="E331" s="9">
        <v>0</v>
      </c>
      <c r="F331" s="9" t="s">
        <v>557</v>
      </c>
      <c r="G331" s="9">
        <v>0</v>
      </c>
      <c r="H331" s="9" t="s">
        <v>123</v>
      </c>
      <c r="I331" s="9" t="s">
        <v>123</v>
      </c>
      <c r="J331" s="9" t="s">
        <v>134</v>
      </c>
      <c r="K331" s="9" t="s">
        <v>122</v>
      </c>
      <c r="L331" s="9" t="s">
        <v>2513</v>
      </c>
      <c r="M331" s="9" t="s">
        <v>2514</v>
      </c>
      <c r="N331" s="9" t="s">
        <v>2513</v>
      </c>
      <c r="O331" s="9" t="s">
        <v>2514</v>
      </c>
      <c r="P331" s="9" t="s">
        <v>3384</v>
      </c>
      <c r="Q331" s="9" t="s">
        <v>1777</v>
      </c>
      <c r="R331" s="9" t="s">
        <v>2378</v>
      </c>
      <c r="S331" s="9"/>
      <c r="T331" s="9" t="s">
        <v>736</v>
      </c>
      <c r="U331" s="9" t="s">
        <v>735</v>
      </c>
      <c r="V331" s="9" t="s">
        <v>736</v>
      </c>
      <c r="W331" s="9">
        <v>15</v>
      </c>
      <c r="X331" s="9" t="s">
        <v>736</v>
      </c>
      <c r="Y331" s="9" t="s">
        <v>736</v>
      </c>
      <c r="Z331" s="9" t="s">
        <v>1783</v>
      </c>
      <c r="AA331" s="9">
        <v>0</v>
      </c>
      <c r="AB331" s="9">
        <v>0</v>
      </c>
      <c r="AC331" s="9" t="s">
        <v>3327</v>
      </c>
      <c r="AD331" s="9" t="s">
        <v>114</v>
      </c>
      <c r="AE331" s="9" t="s">
        <v>950</v>
      </c>
      <c r="AF331" s="9" t="s">
        <v>3319</v>
      </c>
      <c r="AG331" s="9" t="s">
        <v>3319</v>
      </c>
      <c r="AH331" s="9"/>
      <c r="AI331" s="9"/>
      <c r="AK331" s="3" t="s">
        <v>4505</v>
      </c>
      <c r="AP331" s="9"/>
      <c r="AQ331" s="9"/>
      <c r="AR331" t="s">
        <v>3319</v>
      </c>
      <c r="AS331" t="s">
        <v>3319</v>
      </c>
      <c r="AT331" t="s">
        <v>3319</v>
      </c>
      <c r="AW331" t="s">
        <v>4505</v>
      </c>
      <c r="BB331" s="9" t="s">
        <v>736</v>
      </c>
    </row>
    <row r="332" spans="1:54" ht="15" customHeight="1" x14ac:dyDescent="0.25">
      <c r="A332" s="9" t="s">
        <v>86</v>
      </c>
      <c r="B332" s="9" t="s">
        <v>9</v>
      </c>
      <c r="C332" s="9" t="s">
        <v>3139</v>
      </c>
      <c r="D332" s="9" t="s">
        <v>166</v>
      </c>
      <c r="E332" s="9">
        <v>199</v>
      </c>
      <c r="F332" s="9" t="s">
        <v>198</v>
      </c>
      <c r="G332" s="9">
        <v>60</v>
      </c>
      <c r="H332" s="9" t="s">
        <v>123</v>
      </c>
      <c r="I332" s="9" t="s">
        <v>123</v>
      </c>
      <c r="J332" s="9" t="s">
        <v>134</v>
      </c>
      <c r="K332" s="9" t="s">
        <v>122</v>
      </c>
      <c r="L332" s="9" t="s">
        <v>9</v>
      </c>
      <c r="M332" s="9" t="s">
        <v>166</v>
      </c>
      <c r="N332" s="9" t="s">
        <v>164</v>
      </c>
      <c r="O332" s="9" t="s">
        <v>3870</v>
      </c>
      <c r="P332" s="9" t="s">
        <v>3384</v>
      </c>
      <c r="Q332" s="9" t="s">
        <v>1777</v>
      </c>
      <c r="R332" s="9" t="s">
        <v>86</v>
      </c>
      <c r="S332" s="9"/>
      <c r="T332" s="9" t="s">
        <v>736</v>
      </c>
      <c r="U332" s="9" t="s">
        <v>735</v>
      </c>
      <c r="V332" s="9" t="s">
        <v>735</v>
      </c>
      <c r="W332" s="9">
        <v>8</v>
      </c>
      <c r="X332" s="9" t="s">
        <v>735</v>
      </c>
      <c r="Y332" s="9" t="s">
        <v>736</v>
      </c>
      <c r="Z332" s="9" t="s">
        <v>86</v>
      </c>
      <c r="AA332" s="9">
        <v>0</v>
      </c>
      <c r="AB332" s="9">
        <v>0</v>
      </c>
      <c r="AC332" s="9" t="s">
        <v>3327</v>
      </c>
      <c r="AD332" s="9" t="s">
        <v>114</v>
      </c>
      <c r="AE332" s="9" t="s">
        <v>950</v>
      </c>
      <c r="AF332" s="9" t="s">
        <v>3319</v>
      </c>
      <c r="AG332" s="9" t="s">
        <v>3319</v>
      </c>
      <c r="AH332" s="9"/>
      <c r="AI332" s="9"/>
      <c r="AK332" s="3" t="s">
        <v>694</v>
      </c>
      <c r="AP332" s="9"/>
      <c r="AQ332" s="9"/>
      <c r="AR332" t="s">
        <v>3329</v>
      </c>
      <c r="AS332" t="s">
        <v>3319</v>
      </c>
      <c r="AT332" t="s">
        <v>3319</v>
      </c>
      <c r="AW332" t="s">
        <v>4505</v>
      </c>
      <c r="BB332" s="9" t="s">
        <v>736</v>
      </c>
    </row>
    <row r="333" spans="1:54" ht="15" customHeight="1" x14ac:dyDescent="0.25">
      <c r="A333" s="9" t="s">
        <v>709</v>
      </c>
      <c r="B333" s="9" t="s">
        <v>1469</v>
      </c>
      <c r="C333" s="9" t="s">
        <v>1469</v>
      </c>
      <c r="D333" s="9" t="s">
        <v>3431</v>
      </c>
      <c r="E333" s="9">
        <v>299</v>
      </c>
      <c r="F333" s="9" t="s">
        <v>557</v>
      </c>
      <c r="G333" s="9">
        <v>30</v>
      </c>
      <c r="H333" s="9" t="s">
        <v>654</v>
      </c>
      <c r="I333" s="9" t="s">
        <v>654</v>
      </c>
      <c r="J333" s="9" t="s">
        <v>134</v>
      </c>
      <c r="K333" s="9" t="s">
        <v>122</v>
      </c>
      <c r="L333" s="9" t="s">
        <v>1469</v>
      </c>
      <c r="M333" s="9" t="s">
        <v>3431</v>
      </c>
      <c r="N333" s="9" t="s">
        <v>1469</v>
      </c>
      <c r="O333" s="9" t="s">
        <v>3431</v>
      </c>
      <c r="P333" s="9" t="s">
        <v>3384</v>
      </c>
      <c r="Q333" s="9" t="s">
        <v>1777</v>
      </c>
      <c r="R333" s="9" t="s">
        <v>709</v>
      </c>
      <c r="S333" s="9"/>
      <c r="T333" s="9" t="s">
        <v>736</v>
      </c>
      <c r="U333" s="9" t="s">
        <v>735</v>
      </c>
      <c r="V333" s="9" t="s">
        <v>735</v>
      </c>
      <c r="W333" s="9">
        <v>8</v>
      </c>
      <c r="X333" s="9" t="s">
        <v>736</v>
      </c>
      <c r="Y333" s="9" t="s">
        <v>736</v>
      </c>
      <c r="Z333" s="9" t="s">
        <v>709</v>
      </c>
      <c r="AA333" s="9">
        <v>0</v>
      </c>
      <c r="AB333" s="9">
        <v>0</v>
      </c>
      <c r="AC333" s="9" t="s">
        <v>3327</v>
      </c>
      <c r="AD333" s="9" t="s">
        <v>114</v>
      </c>
      <c r="AE333" s="9" t="s">
        <v>950</v>
      </c>
      <c r="AF333" s="9" t="s">
        <v>3319</v>
      </c>
      <c r="AG333" s="9" t="s">
        <v>3319</v>
      </c>
      <c r="AH333" s="9"/>
      <c r="AI333" s="9"/>
      <c r="AK333" s="3" t="s">
        <v>694</v>
      </c>
      <c r="AP333" s="9"/>
      <c r="AQ333" s="9"/>
      <c r="AR333" t="s">
        <v>3319</v>
      </c>
      <c r="AS333" t="s">
        <v>3319</v>
      </c>
      <c r="AT333" t="s">
        <v>3319</v>
      </c>
      <c r="AW333" t="s">
        <v>4505</v>
      </c>
      <c r="BB333" s="9" t="s">
        <v>736</v>
      </c>
    </row>
    <row r="334" spans="1:54" ht="15" customHeight="1" x14ac:dyDescent="0.25">
      <c r="A334" s="9" t="s">
        <v>85</v>
      </c>
      <c r="B334" s="9" t="s">
        <v>7</v>
      </c>
      <c r="C334" s="9" t="s">
        <v>160</v>
      </c>
      <c r="D334" s="9" t="s">
        <v>161</v>
      </c>
      <c r="E334" s="9">
        <v>169</v>
      </c>
      <c r="F334" s="9" t="s">
        <v>198</v>
      </c>
      <c r="G334" s="9">
        <v>30</v>
      </c>
      <c r="H334" s="9" t="s">
        <v>123</v>
      </c>
      <c r="I334" s="9" t="s">
        <v>123</v>
      </c>
      <c r="J334" s="9" t="s">
        <v>134</v>
      </c>
      <c r="K334" s="9" t="s">
        <v>122</v>
      </c>
      <c r="L334" s="9" t="s">
        <v>160</v>
      </c>
      <c r="M334" s="9" t="s">
        <v>161</v>
      </c>
      <c r="N334" s="9" t="s">
        <v>163</v>
      </c>
      <c r="O334" s="9" t="s">
        <v>162</v>
      </c>
      <c r="P334" s="9" t="s">
        <v>3384</v>
      </c>
      <c r="Q334" s="9" t="s">
        <v>1777</v>
      </c>
      <c r="R334" s="9" t="s">
        <v>85</v>
      </c>
      <c r="S334" s="9"/>
      <c r="T334" s="9" t="s">
        <v>736</v>
      </c>
      <c r="U334" s="9" t="s">
        <v>735</v>
      </c>
      <c r="V334" s="9" t="s">
        <v>735</v>
      </c>
      <c r="W334" s="9">
        <v>8</v>
      </c>
      <c r="X334" s="9" t="s">
        <v>735</v>
      </c>
      <c r="Y334" s="9" t="s">
        <v>736</v>
      </c>
      <c r="Z334" s="9" t="s">
        <v>3481</v>
      </c>
      <c r="AA334" s="9">
        <v>0</v>
      </c>
      <c r="AB334" s="9">
        <v>0</v>
      </c>
      <c r="AC334" s="9" t="s">
        <v>3327</v>
      </c>
      <c r="AD334" s="9" t="s">
        <v>114</v>
      </c>
      <c r="AE334" s="9" t="s">
        <v>950</v>
      </c>
      <c r="AF334" s="9" t="s">
        <v>3319</v>
      </c>
      <c r="AG334" s="9" t="s">
        <v>3319</v>
      </c>
      <c r="AH334" s="9"/>
      <c r="AI334" s="9"/>
      <c r="AK334" s="3" t="s">
        <v>694</v>
      </c>
      <c r="AP334" s="9"/>
      <c r="AQ334" s="9"/>
      <c r="AR334" t="s">
        <v>3329</v>
      </c>
      <c r="AS334" t="s">
        <v>3319</v>
      </c>
      <c r="AT334" t="s">
        <v>3319</v>
      </c>
      <c r="AW334" t="s">
        <v>4505</v>
      </c>
      <c r="BB334" s="9" t="s">
        <v>736</v>
      </c>
    </row>
    <row r="335" spans="1:54" ht="15" customHeight="1" x14ac:dyDescent="0.25">
      <c r="A335" s="9" t="s">
        <v>767</v>
      </c>
      <c r="B335" s="9" t="s">
        <v>1052</v>
      </c>
      <c r="C335" s="9" t="s">
        <v>550</v>
      </c>
      <c r="D335" s="9" t="s">
        <v>927</v>
      </c>
      <c r="E335" s="9">
        <v>5</v>
      </c>
      <c r="F335" s="9" t="s">
        <v>198</v>
      </c>
      <c r="G335" s="9">
        <v>0</v>
      </c>
      <c r="H335" s="9" t="s">
        <v>271</v>
      </c>
      <c r="I335" s="9" t="s">
        <v>271</v>
      </c>
      <c r="J335" s="9" t="s">
        <v>107</v>
      </c>
      <c r="K335" s="9" t="s">
        <v>544</v>
      </c>
      <c r="L335" s="9" t="s">
        <v>769</v>
      </c>
      <c r="M335" s="9" t="s">
        <v>927</v>
      </c>
      <c r="N335" s="9" t="s">
        <v>3140</v>
      </c>
      <c r="O335" s="9" t="s">
        <v>3869</v>
      </c>
      <c r="P335" s="9" t="s">
        <v>737</v>
      </c>
      <c r="Q335" s="9" t="s">
        <v>737</v>
      </c>
      <c r="R335" s="9" t="s">
        <v>2396</v>
      </c>
      <c r="S335" s="9" t="s">
        <v>2396</v>
      </c>
      <c r="T335" s="9" t="s">
        <v>736</v>
      </c>
      <c r="U335" s="9" t="s">
        <v>735</v>
      </c>
      <c r="V335" s="9" t="s">
        <v>736</v>
      </c>
      <c r="W335" s="9">
        <v>1</v>
      </c>
      <c r="X335" s="9" t="s">
        <v>736</v>
      </c>
      <c r="Y335" s="9" t="s">
        <v>736</v>
      </c>
      <c r="Z335" s="9" t="s">
        <v>767</v>
      </c>
      <c r="AA335" s="9">
        <v>0</v>
      </c>
      <c r="AB335" s="9">
        <v>0</v>
      </c>
      <c r="AC335" s="9" t="s">
        <v>3317</v>
      </c>
      <c r="AD335" s="9" t="s">
        <v>114</v>
      </c>
      <c r="AE335" s="9" t="s">
        <v>2396</v>
      </c>
      <c r="AF335" s="9" t="s">
        <v>3319</v>
      </c>
      <c r="AG335" s="9" t="s">
        <v>3319</v>
      </c>
      <c r="AH335" s="9"/>
      <c r="AI335" s="9"/>
      <c r="AK335" s="3" t="s">
        <v>694</v>
      </c>
      <c r="AP335" s="9"/>
      <c r="AR335" t="s">
        <v>3319</v>
      </c>
      <c r="AS335" t="s">
        <v>3319</v>
      </c>
      <c r="AT335" t="s">
        <v>3319</v>
      </c>
      <c r="AW335" t="s">
        <v>4505</v>
      </c>
      <c r="BB335" s="9" t="s">
        <v>736</v>
      </c>
    </row>
    <row r="336" spans="1:54" ht="15" customHeight="1" x14ac:dyDescent="0.25">
      <c r="A336" s="9" t="s">
        <v>381</v>
      </c>
      <c r="B336" s="9" t="s">
        <v>720</v>
      </c>
      <c r="C336" s="9" t="s">
        <v>720</v>
      </c>
      <c r="D336" s="9" t="s">
        <v>722</v>
      </c>
      <c r="E336" s="9">
        <v>349</v>
      </c>
      <c r="F336" s="9" t="s">
        <v>198</v>
      </c>
      <c r="G336" s="9">
        <v>30</v>
      </c>
      <c r="H336" s="9" t="s">
        <v>123</v>
      </c>
      <c r="I336" s="9" t="s">
        <v>682</v>
      </c>
      <c r="J336" s="9" t="s">
        <v>134</v>
      </c>
      <c r="K336" s="9" t="s">
        <v>122</v>
      </c>
      <c r="L336" s="9" t="s">
        <v>720</v>
      </c>
      <c r="M336" s="9" t="s">
        <v>722</v>
      </c>
      <c r="N336" s="9" t="s">
        <v>170</v>
      </c>
      <c r="O336" s="9" t="s">
        <v>171</v>
      </c>
      <c r="P336" s="9" t="s">
        <v>3384</v>
      </c>
      <c r="Q336" s="9" t="s">
        <v>854</v>
      </c>
      <c r="R336" s="9" t="s">
        <v>381</v>
      </c>
      <c r="S336" s="9"/>
      <c r="T336" s="9" t="s">
        <v>735</v>
      </c>
      <c r="U336" s="9" t="s">
        <v>735</v>
      </c>
      <c r="V336" s="9" t="s">
        <v>735</v>
      </c>
      <c r="W336" s="9">
        <v>1</v>
      </c>
      <c r="X336" s="9" t="s">
        <v>735</v>
      </c>
      <c r="Y336" s="9" t="s">
        <v>735</v>
      </c>
      <c r="Z336" s="9" t="s">
        <v>3476</v>
      </c>
      <c r="AA336" s="9">
        <v>0</v>
      </c>
      <c r="AB336" s="9">
        <v>0</v>
      </c>
      <c r="AC336" s="9" t="s">
        <v>3327</v>
      </c>
      <c r="AD336" s="9" t="s">
        <v>114</v>
      </c>
      <c r="AE336" s="9" t="s">
        <v>950</v>
      </c>
      <c r="AF336" s="9" t="s">
        <v>3319</v>
      </c>
      <c r="AG336" s="9" t="s">
        <v>3319</v>
      </c>
      <c r="AH336" s="9"/>
      <c r="AI336" s="9"/>
      <c r="AK336" s="3" t="s">
        <v>694</v>
      </c>
      <c r="AP336" s="9"/>
      <c r="AQ336" s="9"/>
      <c r="AR336" t="s">
        <v>3329</v>
      </c>
      <c r="AS336" t="s">
        <v>3319</v>
      </c>
      <c r="AT336" t="s">
        <v>3319</v>
      </c>
      <c r="AW336" t="s">
        <v>4505</v>
      </c>
      <c r="BB336" s="9" t="s">
        <v>736</v>
      </c>
    </row>
    <row r="337" spans="1:54" ht="15" customHeight="1" x14ac:dyDescent="0.25">
      <c r="A337" s="9" t="s">
        <v>380</v>
      </c>
      <c r="B337" s="9" t="s">
        <v>721</v>
      </c>
      <c r="C337" s="9" t="s">
        <v>721</v>
      </c>
      <c r="D337" s="9" t="s">
        <v>723</v>
      </c>
      <c r="E337" s="9">
        <v>499</v>
      </c>
      <c r="F337" s="9" t="s">
        <v>557</v>
      </c>
      <c r="G337" s="9">
        <v>30</v>
      </c>
      <c r="H337" s="9" t="s">
        <v>123</v>
      </c>
      <c r="I337" s="9" t="s">
        <v>682</v>
      </c>
      <c r="J337" s="9" t="s">
        <v>134</v>
      </c>
      <c r="K337" s="9" t="s">
        <v>122</v>
      </c>
      <c r="L337" s="9" t="s">
        <v>721</v>
      </c>
      <c r="M337" s="9" t="s">
        <v>723</v>
      </c>
      <c r="N337" s="9" t="s">
        <v>170</v>
      </c>
      <c r="O337" s="9" t="s">
        <v>171</v>
      </c>
      <c r="P337" s="9" t="s">
        <v>3384</v>
      </c>
      <c r="Q337" s="9" t="s">
        <v>1777</v>
      </c>
      <c r="R337" s="9" t="s">
        <v>380</v>
      </c>
      <c r="S337" s="9"/>
      <c r="T337" s="9" t="s">
        <v>736</v>
      </c>
      <c r="U337" s="9" t="s">
        <v>735</v>
      </c>
      <c r="V337" s="9" t="s">
        <v>735</v>
      </c>
      <c r="W337" s="9">
        <v>1</v>
      </c>
      <c r="X337" s="9" t="s">
        <v>736</v>
      </c>
      <c r="Y337" s="9" t="s">
        <v>736</v>
      </c>
      <c r="Z337" s="9" t="s">
        <v>380</v>
      </c>
      <c r="AA337" s="9">
        <v>0</v>
      </c>
      <c r="AB337" s="9">
        <v>0</v>
      </c>
      <c r="AC337" s="9" t="s">
        <v>3327</v>
      </c>
      <c r="AD337" s="9" t="s">
        <v>114</v>
      </c>
      <c r="AE337" s="9" t="s">
        <v>950</v>
      </c>
      <c r="AF337" s="9" t="s">
        <v>3319</v>
      </c>
      <c r="AG337" s="9" t="s">
        <v>3319</v>
      </c>
      <c r="AH337" s="9"/>
      <c r="AI337" s="9"/>
      <c r="AK337" s="3" t="s">
        <v>694</v>
      </c>
      <c r="AP337" s="9"/>
      <c r="AQ337" s="9"/>
      <c r="AR337" t="s">
        <v>3319</v>
      </c>
      <c r="AS337" t="s">
        <v>3319</v>
      </c>
      <c r="AT337" t="s">
        <v>3319</v>
      </c>
      <c r="AW337" t="s">
        <v>4505</v>
      </c>
      <c r="BB337" s="9" t="s">
        <v>736</v>
      </c>
    </row>
    <row r="338" spans="1:54" ht="15" customHeight="1" x14ac:dyDescent="0.25">
      <c r="A338" s="9" t="s">
        <v>2323</v>
      </c>
      <c r="B338" s="9" t="s">
        <v>720</v>
      </c>
      <c r="C338" s="9" t="s">
        <v>720</v>
      </c>
      <c r="D338" s="9" t="s">
        <v>722</v>
      </c>
      <c r="E338" s="9">
        <v>399</v>
      </c>
      <c r="F338" s="9" t="s">
        <v>557</v>
      </c>
      <c r="G338" s="9">
        <v>30</v>
      </c>
      <c r="H338" s="9" t="s">
        <v>123</v>
      </c>
      <c r="I338" s="9" t="s">
        <v>682</v>
      </c>
      <c r="J338" s="9" t="s">
        <v>134</v>
      </c>
      <c r="K338" s="9" t="s">
        <v>122</v>
      </c>
      <c r="L338" s="9" t="s">
        <v>720</v>
      </c>
      <c r="M338" s="9" t="s">
        <v>722</v>
      </c>
      <c r="N338" s="9" t="s">
        <v>170</v>
      </c>
      <c r="O338" s="9" t="s">
        <v>171</v>
      </c>
      <c r="P338" s="9" t="s">
        <v>3384</v>
      </c>
      <c r="Q338" s="9" t="s">
        <v>1777</v>
      </c>
      <c r="R338" s="9" t="s">
        <v>2323</v>
      </c>
      <c r="S338" s="9"/>
      <c r="T338" s="9" t="s">
        <v>736</v>
      </c>
      <c r="U338" s="9" t="s">
        <v>735</v>
      </c>
      <c r="V338" s="9" t="s">
        <v>735</v>
      </c>
      <c r="W338" s="9">
        <v>1</v>
      </c>
      <c r="X338" s="9" t="s">
        <v>736</v>
      </c>
      <c r="Y338" s="9" t="s">
        <v>736</v>
      </c>
      <c r="Z338" s="9" t="s">
        <v>2323</v>
      </c>
      <c r="AA338" s="9">
        <v>0</v>
      </c>
      <c r="AB338" s="9">
        <v>0</v>
      </c>
      <c r="AC338" s="9" t="s">
        <v>3327</v>
      </c>
      <c r="AD338" s="9" t="s">
        <v>114</v>
      </c>
      <c r="AE338" s="9" t="s">
        <v>950</v>
      </c>
      <c r="AF338" s="9" t="s">
        <v>3319</v>
      </c>
      <c r="AG338" s="9" t="s">
        <v>3319</v>
      </c>
      <c r="AH338" s="9"/>
      <c r="AI338" s="9"/>
      <c r="AK338" s="3" t="s">
        <v>694</v>
      </c>
      <c r="AP338" s="9"/>
      <c r="AQ338" s="9"/>
      <c r="AR338" t="s">
        <v>3319</v>
      </c>
      <c r="AS338" t="s">
        <v>3319</v>
      </c>
      <c r="AT338" t="s">
        <v>3319</v>
      </c>
      <c r="AW338" t="s">
        <v>4505</v>
      </c>
      <c r="BB338" s="9" t="s">
        <v>736</v>
      </c>
    </row>
    <row r="339" spans="1:54" ht="15" customHeight="1" x14ac:dyDescent="0.25">
      <c r="A339" s="9" t="s">
        <v>3546</v>
      </c>
      <c r="B339" s="9" t="s">
        <v>1052</v>
      </c>
      <c r="C339" s="9" t="s">
        <v>550</v>
      </c>
      <c r="D339" s="9" t="s">
        <v>927</v>
      </c>
      <c r="E339" s="9">
        <v>0</v>
      </c>
      <c r="F339" s="9" t="s">
        <v>557</v>
      </c>
      <c r="G339" s="9">
        <v>0</v>
      </c>
      <c r="H339" s="9" t="s">
        <v>271</v>
      </c>
      <c r="I339" s="9" t="s">
        <v>271</v>
      </c>
      <c r="J339" s="9" t="s">
        <v>107</v>
      </c>
      <c r="K339" s="9" t="s">
        <v>544</v>
      </c>
      <c r="L339" s="9" t="s">
        <v>769</v>
      </c>
      <c r="M339" s="9" t="s">
        <v>927</v>
      </c>
      <c r="N339" s="9" t="s">
        <v>3140</v>
      </c>
      <c r="O339" s="9" t="s">
        <v>3869</v>
      </c>
      <c r="P339" s="9" t="s">
        <v>737</v>
      </c>
      <c r="Q339" s="9" t="s">
        <v>2403</v>
      </c>
      <c r="R339" s="9" t="s">
        <v>2396</v>
      </c>
      <c r="S339" s="9" t="s">
        <v>2396</v>
      </c>
      <c r="T339" s="9" t="s">
        <v>736</v>
      </c>
      <c r="U339" s="9" t="s">
        <v>735</v>
      </c>
      <c r="V339" s="9" t="s">
        <v>736</v>
      </c>
      <c r="W339" s="9">
        <v>1</v>
      </c>
      <c r="X339" s="9" t="s">
        <v>736</v>
      </c>
      <c r="Y339" s="9" t="s">
        <v>736</v>
      </c>
      <c r="Z339" s="9" t="s">
        <v>767</v>
      </c>
      <c r="AA339" s="9">
        <v>0</v>
      </c>
      <c r="AB339" s="9">
        <v>0</v>
      </c>
      <c r="AC339" s="9" t="s">
        <v>3317</v>
      </c>
      <c r="AD339" s="9" t="s">
        <v>114</v>
      </c>
      <c r="AE339" s="9" t="s">
        <v>2396</v>
      </c>
      <c r="AF339" s="9" t="s">
        <v>3319</v>
      </c>
      <c r="AG339" s="9" t="s">
        <v>3319</v>
      </c>
      <c r="AH339" s="9"/>
      <c r="AI339" s="9"/>
      <c r="AK339" s="3" t="s">
        <v>694</v>
      </c>
      <c r="AP339" s="9"/>
      <c r="AR339" t="s">
        <v>3319</v>
      </c>
      <c r="AS339" t="s">
        <v>3319</v>
      </c>
      <c r="AT339" t="s">
        <v>3319</v>
      </c>
      <c r="AW339" t="s">
        <v>4505</v>
      </c>
      <c r="BB339" s="9" t="s">
        <v>736</v>
      </c>
    </row>
    <row r="340" spans="1:54" ht="15" customHeight="1" x14ac:dyDescent="0.25">
      <c r="A340" s="9" t="s">
        <v>379</v>
      </c>
      <c r="B340" s="9" t="s">
        <v>3103</v>
      </c>
      <c r="C340" s="9" t="s">
        <v>3149</v>
      </c>
      <c r="D340" s="9" t="s">
        <v>3151</v>
      </c>
      <c r="E340" s="9">
        <v>199</v>
      </c>
      <c r="F340" s="9" t="s">
        <v>198</v>
      </c>
      <c r="G340" s="9">
        <v>30</v>
      </c>
      <c r="H340" s="9" t="s">
        <v>123</v>
      </c>
      <c r="I340" s="9" t="s">
        <v>123</v>
      </c>
      <c r="J340" s="9" t="s">
        <v>134</v>
      </c>
      <c r="K340" s="9" t="s">
        <v>122</v>
      </c>
      <c r="L340" s="9" t="s">
        <v>3149</v>
      </c>
      <c r="M340" s="9" t="s">
        <v>3151</v>
      </c>
      <c r="N340" s="9" t="s">
        <v>159</v>
      </c>
      <c r="O340" s="9" t="s">
        <v>158</v>
      </c>
      <c r="P340" s="9" t="s">
        <v>3384</v>
      </c>
      <c r="Q340" s="9" t="s">
        <v>854</v>
      </c>
      <c r="R340" s="9" t="s">
        <v>379</v>
      </c>
      <c r="S340" s="9"/>
      <c r="T340" s="9" t="s">
        <v>735</v>
      </c>
      <c r="U340" s="9" t="s">
        <v>735</v>
      </c>
      <c r="V340" s="9" t="s">
        <v>735</v>
      </c>
      <c r="W340" s="9">
        <v>8</v>
      </c>
      <c r="X340" s="9" t="s">
        <v>736</v>
      </c>
      <c r="Y340" s="9" t="s">
        <v>735</v>
      </c>
      <c r="Z340" s="9" t="s">
        <v>4130</v>
      </c>
      <c r="AA340" s="9">
        <v>0</v>
      </c>
      <c r="AB340" s="9">
        <v>0</v>
      </c>
      <c r="AC340" s="9" t="s">
        <v>3327</v>
      </c>
      <c r="AD340" s="9" t="s">
        <v>114</v>
      </c>
      <c r="AE340" s="9" t="s">
        <v>950</v>
      </c>
      <c r="AF340" s="9" t="s">
        <v>3319</v>
      </c>
      <c r="AG340" s="9" t="s">
        <v>3319</v>
      </c>
      <c r="AH340" s="9"/>
      <c r="AI340" s="9"/>
      <c r="AK340" s="3" t="s">
        <v>694</v>
      </c>
      <c r="AP340" s="9"/>
      <c r="AQ340" s="9"/>
      <c r="AR340" t="s">
        <v>3319</v>
      </c>
      <c r="AS340" t="s">
        <v>3319</v>
      </c>
      <c r="AT340" t="s">
        <v>3319</v>
      </c>
      <c r="AW340" t="s">
        <v>4505</v>
      </c>
      <c r="BB340" s="9" t="s">
        <v>736</v>
      </c>
    </row>
    <row r="341" spans="1:54" ht="15" customHeight="1" x14ac:dyDescent="0.25">
      <c r="A341" s="9" t="s">
        <v>84</v>
      </c>
      <c r="B341" s="9" t="s">
        <v>10</v>
      </c>
      <c r="C341" s="9" t="s">
        <v>3156</v>
      </c>
      <c r="D341" s="9" t="s">
        <v>3157</v>
      </c>
      <c r="E341" s="9">
        <v>199</v>
      </c>
      <c r="F341" s="9" t="s">
        <v>557</v>
      </c>
      <c r="G341" s="9">
        <v>30</v>
      </c>
      <c r="H341" s="9" t="s">
        <v>123</v>
      </c>
      <c r="I341" s="9" t="s">
        <v>123</v>
      </c>
      <c r="J341" s="9" t="s">
        <v>134</v>
      </c>
      <c r="K341" s="9" t="s">
        <v>122</v>
      </c>
      <c r="L341" s="9" t="s">
        <v>3156</v>
      </c>
      <c r="M341" s="9" t="s">
        <v>3157</v>
      </c>
      <c r="N341" s="9" t="s">
        <v>3895</v>
      </c>
      <c r="O341" s="9" t="s">
        <v>158</v>
      </c>
      <c r="P341" s="9" t="s">
        <v>3384</v>
      </c>
      <c r="Q341" s="9" t="s">
        <v>1777</v>
      </c>
      <c r="R341" s="9" t="s">
        <v>84</v>
      </c>
      <c r="S341" s="9"/>
      <c r="T341" s="9" t="s">
        <v>735</v>
      </c>
      <c r="U341" s="9" t="s">
        <v>735</v>
      </c>
      <c r="V341" s="9" t="s">
        <v>735</v>
      </c>
      <c r="W341" s="9">
        <v>8</v>
      </c>
      <c r="X341" s="9" t="s">
        <v>735</v>
      </c>
      <c r="Y341" s="9" t="s">
        <v>735</v>
      </c>
      <c r="Z341" s="9" t="s">
        <v>3478</v>
      </c>
      <c r="AA341" s="9">
        <v>0</v>
      </c>
      <c r="AB341" s="9">
        <v>0</v>
      </c>
      <c r="AC341" s="9" t="s">
        <v>3327</v>
      </c>
      <c r="AD341" s="9" t="s">
        <v>114</v>
      </c>
      <c r="AE341" s="9" t="s">
        <v>950</v>
      </c>
      <c r="AF341" s="9" t="s">
        <v>3319</v>
      </c>
      <c r="AG341" s="9" t="s">
        <v>3319</v>
      </c>
      <c r="AH341" s="9"/>
      <c r="AI341" s="9"/>
      <c r="AK341" s="3" t="s">
        <v>694</v>
      </c>
      <c r="AP341" s="9"/>
      <c r="AQ341" s="9"/>
      <c r="AR341" t="s">
        <v>3329</v>
      </c>
      <c r="AS341" t="s">
        <v>3319</v>
      </c>
      <c r="AT341" t="s">
        <v>3319</v>
      </c>
      <c r="AW341" t="s">
        <v>4505</v>
      </c>
      <c r="BB341" s="9" t="s">
        <v>736</v>
      </c>
    </row>
    <row r="342" spans="1:54" ht="15" customHeight="1" x14ac:dyDescent="0.25">
      <c r="A342" s="9" t="s">
        <v>1068</v>
      </c>
      <c r="B342" s="9" t="s">
        <v>1067</v>
      </c>
      <c r="C342" s="9" t="s">
        <v>1073</v>
      </c>
      <c r="D342" s="9" t="s">
        <v>1180</v>
      </c>
      <c r="E342" s="9">
        <v>0</v>
      </c>
      <c r="F342" s="9" t="s">
        <v>557</v>
      </c>
      <c r="G342" s="9">
        <v>0</v>
      </c>
      <c r="H342" s="9" t="s">
        <v>1066</v>
      </c>
      <c r="I342" s="9" t="s">
        <v>1069</v>
      </c>
      <c r="J342" s="9" t="s">
        <v>741</v>
      </c>
      <c r="K342" s="9" t="s">
        <v>1057</v>
      </c>
      <c r="L342" s="9" t="s">
        <v>1073</v>
      </c>
      <c r="M342" s="9" t="s">
        <v>1180</v>
      </c>
      <c r="N342" s="9" t="s">
        <v>1073</v>
      </c>
      <c r="O342" s="9" t="s">
        <v>1180</v>
      </c>
      <c r="P342" s="9" t="s">
        <v>3384</v>
      </c>
      <c r="Q342" s="9" t="s">
        <v>1296</v>
      </c>
      <c r="R342" s="9" t="s">
        <v>971</v>
      </c>
      <c r="S342" s="9"/>
      <c r="T342" s="9" t="s">
        <v>736</v>
      </c>
      <c r="U342" s="9" t="s">
        <v>735</v>
      </c>
      <c r="V342" s="9" t="s">
        <v>735</v>
      </c>
      <c r="W342" s="9">
        <v>1</v>
      </c>
      <c r="X342" s="9" t="s">
        <v>736</v>
      </c>
      <c r="Y342" s="9" t="s">
        <v>736</v>
      </c>
      <c r="Z342" s="9" t="s">
        <v>1068</v>
      </c>
      <c r="AA342" s="9">
        <v>0</v>
      </c>
      <c r="AB342" s="9">
        <v>0</v>
      </c>
      <c r="AC342" s="9" t="s">
        <v>3327</v>
      </c>
      <c r="AD342" s="9" t="s">
        <v>114</v>
      </c>
      <c r="AE342" s="9" t="s">
        <v>741</v>
      </c>
      <c r="AF342" s="9" t="s">
        <v>3319</v>
      </c>
      <c r="AG342" s="9" t="s">
        <v>3319</v>
      </c>
      <c r="AH342" s="9"/>
      <c r="AI342" s="9"/>
      <c r="AK342" s="3" t="s">
        <v>694</v>
      </c>
      <c r="AP342" s="9"/>
      <c r="AQ342" s="9"/>
      <c r="AR342" t="s">
        <v>3319</v>
      </c>
      <c r="AS342" t="s">
        <v>3319</v>
      </c>
      <c r="AT342" t="s">
        <v>3319</v>
      </c>
      <c r="AW342" t="s">
        <v>4505</v>
      </c>
      <c r="BB342" s="9" t="s">
        <v>736</v>
      </c>
    </row>
    <row r="343" spans="1:54" ht="15" customHeight="1" x14ac:dyDescent="0.25">
      <c r="A343" s="9" t="s">
        <v>994</v>
      </c>
      <c r="B343" s="9" t="s">
        <v>1062</v>
      </c>
      <c r="C343" s="9" t="s">
        <v>1063</v>
      </c>
      <c r="D343" s="9" t="s">
        <v>1179</v>
      </c>
      <c r="E343" s="9">
        <v>0</v>
      </c>
      <c r="F343" s="9" t="s">
        <v>557</v>
      </c>
      <c r="G343" s="9">
        <v>0</v>
      </c>
      <c r="H343" s="9" t="s">
        <v>1066</v>
      </c>
      <c r="I343" s="9" t="s">
        <v>1071</v>
      </c>
      <c r="J343" s="9" t="s">
        <v>741</v>
      </c>
      <c r="K343" s="9" t="s">
        <v>1057</v>
      </c>
      <c r="L343" s="9" t="s">
        <v>1063</v>
      </c>
      <c r="M343" s="9" t="s">
        <v>1179</v>
      </c>
      <c r="N343" s="9" t="s">
        <v>1063</v>
      </c>
      <c r="O343" s="9" t="s">
        <v>1179</v>
      </c>
      <c r="P343" s="9" t="s">
        <v>3384</v>
      </c>
      <c r="Q343" s="9" t="s">
        <v>1296</v>
      </c>
      <c r="R343" s="9" t="s">
        <v>994</v>
      </c>
      <c r="S343" s="9"/>
      <c r="T343" s="9" t="s">
        <v>736</v>
      </c>
      <c r="U343" s="9" t="s">
        <v>735</v>
      </c>
      <c r="V343" s="9" t="s">
        <v>735</v>
      </c>
      <c r="W343" s="9">
        <v>1</v>
      </c>
      <c r="X343" s="9" t="s">
        <v>736</v>
      </c>
      <c r="Y343" s="9" t="s">
        <v>736</v>
      </c>
      <c r="Z343" s="9" t="s">
        <v>994</v>
      </c>
      <c r="AA343" s="9">
        <v>0</v>
      </c>
      <c r="AB343" s="9">
        <v>0</v>
      </c>
      <c r="AC343" s="9" t="s">
        <v>3327</v>
      </c>
      <c r="AD343" s="9" t="s">
        <v>114</v>
      </c>
      <c r="AE343" s="9" t="s">
        <v>741</v>
      </c>
      <c r="AF343" s="9" t="s">
        <v>3319</v>
      </c>
      <c r="AG343" s="9" t="s">
        <v>3319</v>
      </c>
      <c r="AH343" s="9"/>
      <c r="AI343" s="9"/>
      <c r="AK343" s="3" t="s">
        <v>694</v>
      </c>
      <c r="AP343" s="9"/>
      <c r="AQ343" s="9"/>
      <c r="AR343" t="s">
        <v>3319</v>
      </c>
      <c r="AS343" t="s">
        <v>3319</v>
      </c>
      <c r="AT343" t="s">
        <v>3319</v>
      </c>
      <c r="AW343" t="s">
        <v>4505</v>
      </c>
      <c r="BB343" s="9" t="s">
        <v>736</v>
      </c>
    </row>
    <row r="344" spans="1:54" ht="15" customHeight="1" x14ac:dyDescent="0.25">
      <c r="A344" s="9" t="s">
        <v>990</v>
      </c>
      <c r="B344" s="9" t="s">
        <v>1060</v>
      </c>
      <c r="C344" s="9" t="s">
        <v>1061</v>
      </c>
      <c r="D344" s="9" t="s">
        <v>1178</v>
      </c>
      <c r="E344" s="9">
        <v>0</v>
      </c>
      <c r="F344" s="9" t="s">
        <v>557</v>
      </c>
      <c r="G344" s="9">
        <v>0</v>
      </c>
      <c r="H344" s="9" t="s">
        <v>1066</v>
      </c>
      <c r="I344" s="9" t="s">
        <v>1070</v>
      </c>
      <c r="J344" s="9" t="s">
        <v>741</v>
      </c>
      <c r="K344" s="9" t="s">
        <v>1057</v>
      </c>
      <c r="L344" s="9" t="s">
        <v>1061</v>
      </c>
      <c r="M344" s="9" t="s">
        <v>1178</v>
      </c>
      <c r="N344" s="9" t="s">
        <v>1061</v>
      </c>
      <c r="O344" s="9" t="s">
        <v>1178</v>
      </c>
      <c r="P344" s="9" t="s">
        <v>3384</v>
      </c>
      <c r="Q344" s="9" t="s">
        <v>1296</v>
      </c>
      <c r="R344" s="9" t="s">
        <v>971</v>
      </c>
      <c r="S344" s="9"/>
      <c r="T344" s="9" t="s">
        <v>736</v>
      </c>
      <c r="U344" s="9" t="s">
        <v>735</v>
      </c>
      <c r="V344" s="9" t="s">
        <v>735</v>
      </c>
      <c r="W344" s="9">
        <v>1</v>
      </c>
      <c r="X344" s="9" t="s">
        <v>736</v>
      </c>
      <c r="Y344" s="9" t="s">
        <v>736</v>
      </c>
      <c r="Z344" s="9" t="s">
        <v>990</v>
      </c>
      <c r="AA344" s="9">
        <v>0</v>
      </c>
      <c r="AB344" s="9">
        <v>0</v>
      </c>
      <c r="AC344" s="9" t="s">
        <v>3327</v>
      </c>
      <c r="AD344" s="9" t="s">
        <v>114</v>
      </c>
      <c r="AE344" s="9" t="s">
        <v>741</v>
      </c>
      <c r="AF344" s="9" t="s">
        <v>3319</v>
      </c>
      <c r="AG344" s="9" t="s">
        <v>3319</v>
      </c>
      <c r="AH344" s="9"/>
      <c r="AI344" s="9"/>
      <c r="AK344" s="3" t="s">
        <v>694</v>
      </c>
      <c r="AP344" s="9"/>
      <c r="AQ344" s="9"/>
      <c r="AR344" t="s">
        <v>3319</v>
      </c>
      <c r="AS344" t="s">
        <v>3319</v>
      </c>
      <c r="AT344" t="s">
        <v>3319</v>
      </c>
      <c r="AW344" t="s">
        <v>4505</v>
      </c>
      <c r="BB344" s="9" t="s">
        <v>736</v>
      </c>
    </row>
    <row r="345" spans="1:54" ht="15" customHeight="1" x14ac:dyDescent="0.25">
      <c r="A345" s="9" t="s">
        <v>1744</v>
      </c>
      <c r="B345" s="9" t="s">
        <v>3185</v>
      </c>
      <c r="C345" s="9" t="s">
        <v>3185</v>
      </c>
      <c r="D345" s="9" t="s">
        <v>3430</v>
      </c>
      <c r="E345" s="9">
        <v>0</v>
      </c>
      <c r="F345" s="9" t="s">
        <v>557</v>
      </c>
      <c r="G345" s="9">
        <v>0</v>
      </c>
      <c r="H345" s="9" t="s">
        <v>3596</v>
      </c>
      <c r="I345" s="9" t="s">
        <v>3596</v>
      </c>
      <c r="J345" s="9" t="s">
        <v>134</v>
      </c>
      <c r="K345" s="9" t="s">
        <v>1057</v>
      </c>
      <c r="L345" s="9" t="s">
        <v>3185</v>
      </c>
      <c r="M345" s="9" t="s">
        <v>3430</v>
      </c>
      <c r="N345" s="9" t="s">
        <v>3185</v>
      </c>
      <c r="O345" s="9" t="s">
        <v>3430</v>
      </c>
      <c r="P345" s="9" t="s">
        <v>3384</v>
      </c>
      <c r="Q345" s="9" t="s">
        <v>854</v>
      </c>
      <c r="R345" s="9" t="s">
        <v>1744</v>
      </c>
      <c r="S345" s="9"/>
      <c r="T345" s="9" t="s">
        <v>736</v>
      </c>
      <c r="U345" s="9" t="s">
        <v>735</v>
      </c>
      <c r="V345" s="9" t="s">
        <v>735</v>
      </c>
      <c r="W345" s="9">
        <v>8</v>
      </c>
      <c r="X345" s="9" t="s">
        <v>736</v>
      </c>
      <c r="Y345" s="9" t="s">
        <v>736</v>
      </c>
      <c r="Z345" s="9" t="s">
        <v>1744</v>
      </c>
      <c r="AA345" s="9">
        <v>0</v>
      </c>
      <c r="AB345" s="9">
        <v>0</v>
      </c>
      <c r="AC345" s="9" t="s">
        <v>3327</v>
      </c>
      <c r="AD345" s="9" t="s">
        <v>114</v>
      </c>
      <c r="AE345" s="9" t="s">
        <v>741</v>
      </c>
      <c r="AF345" s="9" t="s">
        <v>3319</v>
      </c>
      <c r="AG345" s="9" t="s">
        <v>3319</v>
      </c>
      <c r="AH345" s="9"/>
      <c r="AI345" s="9"/>
      <c r="AK345" s="3" t="s">
        <v>4505</v>
      </c>
      <c r="AP345" s="9"/>
      <c r="AQ345" s="9"/>
      <c r="AR345" t="s">
        <v>3319</v>
      </c>
      <c r="AS345" t="s">
        <v>3319</v>
      </c>
      <c r="AT345" t="s">
        <v>3319</v>
      </c>
      <c r="AW345" t="s">
        <v>4505</v>
      </c>
      <c r="BB345" s="9" t="s">
        <v>736</v>
      </c>
    </row>
    <row r="346" spans="1:54" ht="15" customHeight="1" x14ac:dyDescent="0.25">
      <c r="A346" s="9" t="s">
        <v>971</v>
      </c>
      <c r="B346" s="9" t="s">
        <v>1183</v>
      </c>
      <c r="C346" s="9" t="s">
        <v>1183</v>
      </c>
      <c r="D346" s="9" t="s">
        <v>1182</v>
      </c>
      <c r="E346" s="9">
        <v>0</v>
      </c>
      <c r="F346" s="9" t="s">
        <v>557</v>
      </c>
      <c r="G346" s="9">
        <v>0</v>
      </c>
      <c r="H346" s="9" t="s">
        <v>1072</v>
      </c>
      <c r="I346" s="9" t="s">
        <v>3596</v>
      </c>
      <c r="J346" s="9" t="s">
        <v>741</v>
      </c>
      <c r="K346" s="9" t="s">
        <v>1057</v>
      </c>
      <c r="L346" s="9" t="s">
        <v>1183</v>
      </c>
      <c r="M346" s="9" t="s">
        <v>1182</v>
      </c>
      <c r="N346" s="9" t="s">
        <v>1183</v>
      </c>
      <c r="O346" s="9" t="s">
        <v>1182</v>
      </c>
      <c r="P346" s="9" t="s">
        <v>3384</v>
      </c>
      <c r="Q346" s="9" t="s">
        <v>1568</v>
      </c>
      <c r="R346" s="9" t="s">
        <v>971</v>
      </c>
      <c r="S346" s="9"/>
      <c r="T346" s="9" t="s">
        <v>736</v>
      </c>
      <c r="U346" s="9" t="s">
        <v>735</v>
      </c>
      <c r="V346" s="9" t="s">
        <v>735</v>
      </c>
      <c r="W346" s="9">
        <v>1</v>
      </c>
      <c r="X346" s="9" t="s">
        <v>736</v>
      </c>
      <c r="Y346" s="9" t="s">
        <v>736</v>
      </c>
      <c r="Z346" s="9" t="s">
        <v>971</v>
      </c>
      <c r="AA346" s="9">
        <v>0</v>
      </c>
      <c r="AB346" s="9">
        <v>0</v>
      </c>
      <c r="AC346" s="9" t="s">
        <v>3327</v>
      </c>
      <c r="AD346" s="9" t="s">
        <v>114</v>
      </c>
      <c r="AE346" s="9" t="s">
        <v>741</v>
      </c>
      <c r="AF346" s="9" t="s">
        <v>3319</v>
      </c>
      <c r="AG346" s="9" t="s">
        <v>3319</v>
      </c>
      <c r="AH346" s="9"/>
      <c r="AI346" s="9"/>
      <c r="AK346" s="3" t="s">
        <v>4505</v>
      </c>
      <c r="AP346" s="9"/>
      <c r="AQ346" s="9"/>
      <c r="AR346" t="s">
        <v>3319</v>
      </c>
      <c r="AS346" t="s">
        <v>3319</v>
      </c>
      <c r="AT346" t="s">
        <v>3319</v>
      </c>
      <c r="AW346" t="s">
        <v>4505</v>
      </c>
      <c r="BB346" s="9" t="s">
        <v>736</v>
      </c>
    </row>
    <row r="347" spans="1:54" ht="15" customHeight="1" x14ac:dyDescent="0.25">
      <c r="A347" s="9" t="s">
        <v>2320</v>
      </c>
      <c r="B347" s="9" t="s">
        <v>3184</v>
      </c>
      <c r="C347" s="9" t="s">
        <v>3184</v>
      </c>
      <c r="D347" s="9" t="s">
        <v>3429</v>
      </c>
      <c r="E347" s="9">
        <v>0</v>
      </c>
      <c r="F347" s="9" t="s">
        <v>557</v>
      </c>
      <c r="G347" s="9">
        <v>15</v>
      </c>
      <c r="H347" s="9" t="s">
        <v>270</v>
      </c>
      <c r="I347" s="9" t="s">
        <v>414</v>
      </c>
      <c r="J347" s="9" t="s">
        <v>134</v>
      </c>
      <c r="K347" s="9" t="s">
        <v>1057</v>
      </c>
      <c r="L347" s="9" t="s">
        <v>3184</v>
      </c>
      <c r="M347" s="9" t="s">
        <v>3429</v>
      </c>
      <c r="N347" s="9" t="s">
        <v>3184</v>
      </c>
      <c r="O347" s="9" t="s">
        <v>3429</v>
      </c>
      <c r="P347" s="9" t="s">
        <v>3384</v>
      </c>
      <c r="Q347" s="9" t="s">
        <v>854</v>
      </c>
      <c r="R347" s="9" t="s">
        <v>2320</v>
      </c>
      <c r="S347" s="9"/>
      <c r="T347" s="9" t="s">
        <v>736</v>
      </c>
      <c r="U347" s="9" t="s">
        <v>735</v>
      </c>
      <c r="V347" s="9" t="s">
        <v>735</v>
      </c>
      <c r="W347" s="9">
        <v>8</v>
      </c>
      <c r="X347" s="9" t="s">
        <v>736</v>
      </c>
      <c r="Y347" s="9" t="s">
        <v>736</v>
      </c>
      <c r="Z347" s="9" t="s">
        <v>2320</v>
      </c>
      <c r="AA347" s="9">
        <v>0</v>
      </c>
      <c r="AB347" s="9">
        <v>0</v>
      </c>
      <c r="AC347" s="9" t="s">
        <v>3327</v>
      </c>
      <c r="AD347" s="9" t="s">
        <v>114</v>
      </c>
      <c r="AE347" s="9" t="s">
        <v>3328</v>
      </c>
      <c r="AF347" s="9" t="s">
        <v>3319</v>
      </c>
      <c r="AG347" s="9" t="s">
        <v>3319</v>
      </c>
      <c r="AH347" s="9"/>
      <c r="AI347" s="9"/>
      <c r="AK347" s="3" t="s">
        <v>4505</v>
      </c>
      <c r="AP347" s="9"/>
      <c r="AQ347" s="9"/>
      <c r="AR347" t="s">
        <v>3319</v>
      </c>
      <c r="AS347" t="s">
        <v>3319</v>
      </c>
      <c r="AT347" t="s">
        <v>3319</v>
      </c>
      <c r="AW347" t="s">
        <v>4505</v>
      </c>
      <c r="BB347" s="9" t="s">
        <v>736</v>
      </c>
    </row>
    <row r="348" spans="1:54" ht="15" customHeight="1" x14ac:dyDescent="0.25">
      <c r="A348" s="9" t="s">
        <v>2379</v>
      </c>
      <c r="B348" s="9" t="s">
        <v>1160</v>
      </c>
      <c r="C348" s="9" t="s">
        <v>3102</v>
      </c>
      <c r="D348" s="9" t="s">
        <v>2479</v>
      </c>
      <c r="E348" s="9">
        <v>249</v>
      </c>
      <c r="F348" s="9" t="s">
        <v>198</v>
      </c>
      <c r="G348" s="9">
        <v>30</v>
      </c>
      <c r="H348" s="9" t="s">
        <v>654</v>
      </c>
      <c r="I348" s="9" t="s">
        <v>121</v>
      </c>
      <c r="J348" s="9" t="s">
        <v>134</v>
      </c>
      <c r="K348" s="9" t="s">
        <v>144</v>
      </c>
      <c r="L348" s="9" t="s">
        <v>3102</v>
      </c>
      <c r="M348" s="9" t="s">
        <v>2479</v>
      </c>
      <c r="N348" s="9" t="s">
        <v>180</v>
      </c>
      <c r="O348" s="9" t="s">
        <v>174</v>
      </c>
      <c r="P348" s="9" t="s">
        <v>3384</v>
      </c>
      <c r="Q348" s="9" t="s">
        <v>854</v>
      </c>
      <c r="R348" s="9" t="s">
        <v>2379</v>
      </c>
      <c r="S348" s="9"/>
      <c r="T348" s="9" t="s">
        <v>736</v>
      </c>
      <c r="U348" s="9" t="s">
        <v>735</v>
      </c>
      <c r="V348" s="9" t="s">
        <v>735</v>
      </c>
      <c r="W348" s="9">
        <v>15</v>
      </c>
      <c r="X348" s="9" t="s">
        <v>735</v>
      </c>
      <c r="Y348" s="9" t="s">
        <v>736</v>
      </c>
      <c r="Z348" s="9" t="s">
        <v>2379</v>
      </c>
      <c r="AA348" s="9">
        <v>0</v>
      </c>
      <c r="AB348" s="9">
        <v>0</v>
      </c>
      <c r="AC348" s="9" t="s">
        <v>3327</v>
      </c>
      <c r="AD348" s="9" t="s">
        <v>114</v>
      </c>
      <c r="AE348" s="9" t="s">
        <v>3331</v>
      </c>
      <c r="AF348" s="9" t="s">
        <v>3319</v>
      </c>
      <c r="AG348" s="9" t="s">
        <v>3319</v>
      </c>
      <c r="AH348" s="9"/>
      <c r="AI348" s="9"/>
      <c r="AK348" s="3" t="s">
        <v>694</v>
      </c>
      <c r="AP348" s="9"/>
      <c r="AQ348" s="9"/>
      <c r="AR348" t="s">
        <v>3329</v>
      </c>
      <c r="AS348" t="s">
        <v>3319</v>
      </c>
      <c r="AT348" t="s">
        <v>3319</v>
      </c>
      <c r="AW348" t="s">
        <v>4505</v>
      </c>
      <c r="BB348" s="9" t="s">
        <v>736</v>
      </c>
    </row>
    <row r="349" spans="1:54" ht="15" customHeight="1" x14ac:dyDescent="0.25">
      <c r="A349" s="9" t="s">
        <v>71</v>
      </c>
      <c r="B349" s="9" t="s">
        <v>32</v>
      </c>
      <c r="C349" s="9" t="s">
        <v>667</v>
      </c>
      <c r="D349" s="9" t="s">
        <v>2481</v>
      </c>
      <c r="E349" s="9">
        <v>249</v>
      </c>
      <c r="F349" s="9" t="s">
        <v>557</v>
      </c>
      <c r="G349" s="9">
        <v>30</v>
      </c>
      <c r="H349" s="9" t="s">
        <v>654</v>
      </c>
      <c r="I349" s="9" t="s">
        <v>121</v>
      </c>
      <c r="J349" s="9" t="s">
        <v>134</v>
      </c>
      <c r="K349" s="9" t="s">
        <v>144</v>
      </c>
      <c r="L349" s="9" t="s">
        <v>667</v>
      </c>
      <c r="M349" s="9" t="s">
        <v>2481</v>
      </c>
      <c r="N349" s="9" t="s">
        <v>180</v>
      </c>
      <c r="O349" s="9" t="s">
        <v>174</v>
      </c>
      <c r="P349" s="9" t="s">
        <v>3384</v>
      </c>
      <c r="Q349" s="9" t="s">
        <v>854</v>
      </c>
      <c r="R349" s="9" t="s">
        <v>71</v>
      </c>
      <c r="S349" s="9"/>
      <c r="T349" s="9" t="s">
        <v>736</v>
      </c>
      <c r="U349" s="9" t="s">
        <v>735</v>
      </c>
      <c r="V349" s="9" t="s">
        <v>735</v>
      </c>
      <c r="W349" s="9">
        <v>15</v>
      </c>
      <c r="X349" s="9" t="s">
        <v>735</v>
      </c>
      <c r="Y349" s="9" t="s">
        <v>736</v>
      </c>
      <c r="Z349" s="9" t="s">
        <v>3560</v>
      </c>
      <c r="AA349" s="9">
        <v>0</v>
      </c>
      <c r="AB349" s="9">
        <v>0</v>
      </c>
      <c r="AC349" s="9" t="s">
        <v>3327</v>
      </c>
      <c r="AD349" s="9" t="s">
        <v>114</v>
      </c>
      <c r="AE349" s="9" t="s">
        <v>3331</v>
      </c>
      <c r="AF349" s="9" t="s">
        <v>3319</v>
      </c>
      <c r="AG349" s="9" t="s">
        <v>3319</v>
      </c>
      <c r="AH349" s="9"/>
      <c r="AI349" s="9"/>
      <c r="AK349" s="3" t="s">
        <v>694</v>
      </c>
      <c r="AP349" s="9"/>
      <c r="AQ349" s="9"/>
      <c r="AR349" t="s">
        <v>3329</v>
      </c>
      <c r="AS349" t="s">
        <v>3319</v>
      </c>
      <c r="AT349" t="s">
        <v>3319</v>
      </c>
      <c r="AW349" t="s">
        <v>4505</v>
      </c>
      <c r="BB349" s="9" t="s">
        <v>736</v>
      </c>
    </row>
    <row r="350" spans="1:54" ht="15" customHeight="1" x14ac:dyDescent="0.25">
      <c r="A350" s="9" t="s">
        <v>70</v>
      </c>
      <c r="B350" s="9" t="s">
        <v>31</v>
      </c>
      <c r="C350" s="9" t="s">
        <v>666</v>
      </c>
      <c r="D350" s="9" t="s">
        <v>2480</v>
      </c>
      <c r="E350" s="9">
        <v>249</v>
      </c>
      <c r="F350" s="9" t="s">
        <v>557</v>
      </c>
      <c r="G350" s="9">
        <v>30</v>
      </c>
      <c r="H350" s="9" t="s">
        <v>654</v>
      </c>
      <c r="I350" s="9" t="s">
        <v>121</v>
      </c>
      <c r="J350" s="9" t="s">
        <v>134</v>
      </c>
      <c r="K350" s="9" t="s">
        <v>144</v>
      </c>
      <c r="L350" s="9" t="s">
        <v>666</v>
      </c>
      <c r="M350" s="9" t="s">
        <v>2480</v>
      </c>
      <c r="N350" s="9" t="s">
        <v>180</v>
      </c>
      <c r="O350" s="9" t="s">
        <v>174</v>
      </c>
      <c r="P350" s="9" t="s">
        <v>3384</v>
      </c>
      <c r="Q350" s="9" t="s">
        <v>854</v>
      </c>
      <c r="R350" s="9" t="s">
        <v>70</v>
      </c>
      <c r="S350" s="9"/>
      <c r="T350" s="9" t="s">
        <v>736</v>
      </c>
      <c r="U350" s="9" t="s">
        <v>735</v>
      </c>
      <c r="V350" s="9" t="s">
        <v>735</v>
      </c>
      <c r="W350" s="9">
        <v>15</v>
      </c>
      <c r="X350" s="9" t="s">
        <v>735</v>
      </c>
      <c r="Y350" s="9" t="s">
        <v>736</v>
      </c>
      <c r="Z350" s="9" t="s">
        <v>3559</v>
      </c>
      <c r="AA350" s="9">
        <v>0</v>
      </c>
      <c r="AB350" s="9">
        <v>0</v>
      </c>
      <c r="AC350" s="9" t="s">
        <v>3327</v>
      </c>
      <c r="AD350" s="9" t="s">
        <v>114</v>
      </c>
      <c r="AE350" s="9" t="s">
        <v>3331</v>
      </c>
      <c r="AF350" s="9" t="s">
        <v>3319</v>
      </c>
      <c r="AG350" s="9" t="s">
        <v>3319</v>
      </c>
      <c r="AH350" s="9"/>
      <c r="AI350" s="9"/>
      <c r="AK350" s="3" t="s">
        <v>694</v>
      </c>
      <c r="AP350" s="9"/>
      <c r="AQ350" s="9"/>
      <c r="AR350" t="s">
        <v>3329</v>
      </c>
      <c r="AS350" t="s">
        <v>3319</v>
      </c>
      <c r="AT350" t="s">
        <v>3319</v>
      </c>
      <c r="AW350" t="s">
        <v>4505</v>
      </c>
      <c r="BB350" s="9" t="s">
        <v>736</v>
      </c>
    </row>
    <row r="351" spans="1:54" ht="15" customHeight="1" x14ac:dyDescent="0.25">
      <c r="A351" s="9" t="s">
        <v>69</v>
      </c>
      <c r="B351" s="9" t="s">
        <v>1160</v>
      </c>
      <c r="C351" s="9" t="s">
        <v>3102</v>
      </c>
      <c r="D351" s="9" t="s">
        <v>2479</v>
      </c>
      <c r="E351" s="9">
        <v>249</v>
      </c>
      <c r="F351" s="9" t="s">
        <v>557</v>
      </c>
      <c r="G351" s="9">
        <v>30</v>
      </c>
      <c r="H351" s="9" t="s">
        <v>654</v>
      </c>
      <c r="I351" s="9" t="s">
        <v>121</v>
      </c>
      <c r="J351" s="9" t="s">
        <v>134</v>
      </c>
      <c r="K351" s="9" t="s">
        <v>144</v>
      </c>
      <c r="L351" s="9" t="s">
        <v>3102</v>
      </c>
      <c r="M351" s="9" t="s">
        <v>2479</v>
      </c>
      <c r="N351" s="9" t="s">
        <v>180</v>
      </c>
      <c r="O351" s="9" t="s">
        <v>174</v>
      </c>
      <c r="P351" s="9" t="s">
        <v>3384</v>
      </c>
      <c r="Q351" s="9" t="s">
        <v>854</v>
      </c>
      <c r="R351" s="9" t="s">
        <v>69</v>
      </c>
      <c r="S351" s="9"/>
      <c r="T351" s="9" t="s">
        <v>736</v>
      </c>
      <c r="U351" s="9" t="s">
        <v>735</v>
      </c>
      <c r="V351" s="9" t="s">
        <v>735</v>
      </c>
      <c r="W351" s="9">
        <v>15</v>
      </c>
      <c r="X351" s="9" t="s">
        <v>735</v>
      </c>
      <c r="Y351" s="9" t="s">
        <v>736</v>
      </c>
      <c r="Z351" s="9" t="s">
        <v>69</v>
      </c>
      <c r="AA351" s="9">
        <v>0</v>
      </c>
      <c r="AB351" s="9">
        <v>0</v>
      </c>
      <c r="AC351" s="9" t="s">
        <v>3327</v>
      </c>
      <c r="AD351" s="9" t="s">
        <v>114</v>
      </c>
      <c r="AE351" s="9" t="s">
        <v>3331</v>
      </c>
      <c r="AF351" s="9" t="s">
        <v>3319</v>
      </c>
      <c r="AG351" s="9" t="s">
        <v>3319</v>
      </c>
      <c r="AH351" s="9"/>
      <c r="AI351" s="9"/>
      <c r="AK351" s="3" t="s">
        <v>694</v>
      </c>
      <c r="AP351" s="9"/>
      <c r="AQ351" s="9"/>
      <c r="AR351" t="s">
        <v>3329</v>
      </c>
      <c r="AS351" t="s">
        <v>3319</v>
      </c>
      <c r="AT351" t="s">
        <v>3319</v>
      </c>
      <c r="AW351" t="s">
        <v>4505</v>
      </c>
      <c r="BB351" s="9" t="s">
        <v>736</v>
      </c>
    </row>
    <row r="352" spans="1:54" ht="15" customHeight="1" x14ac:dyDescent="0.25">
      <c r="A352" s="9" t="s">
        <v>1724</v>
      </c>
      <c r="B352" s="9" t="s">
        <v>32</v>
      </c>
      <c r="C352" s="9" t="s">
        <v>667</v>
      </c>
      <c r="D352" s="9" t="s">
        <v>2481</v>
      </c>
      <c r="E352" s="9">
        <v>249</v>
      </c>
      <c r="F352" s="9" t="s">
        <v>198</v>
      </c>
      <c r="G352" s="9">
        <v>30</v>
      </c>
      <c r="H352" s="9" t="s">
        <v>654</v>
      </c>
      <c r="I352" s="9" t="s">
        <v>121</v>
      </c>
      <c r="J352" s="9" t="s">
        <v>134</v>
      </c>
      <c r="K352" s="9" t="s">
        <v>144</v>
      </c>
      <c r="L352" s="9" t="s">
        <v>667</v>
      </c>
      <c r="M352" s="9" t="s">
        <v>2481</v>
      </c>
      <c r="N352" s="9" t="s">
        <v>180</v>
      </c>
      <c r="O352" s="9" t="s">
        <v>174</v>
      </c>
      <c r="P352" s="9" t="s">
        <v>3384</v>
      </c>
      <c r="Q352" s="9" t="s">
        <v>854</v>
      </c>
      <c r="R352" s="9" t="s">
        <v>1724</v>
      </c>
      <c r="S352" s="9"/>
      <c r="T352" s="9" t="s">
        <v>736</v>
      </c>
      <c r="U352" s="9" t="s">
        <v>735</v>
      </c>
      <c r="V352" s="9" t="s">
        <v>735</v>
      </c>
      <c r="W352" s="9">
        <v>15</v>
      </c>
      <c r="X352" s="9" t="s">
        <v>735</v>
      </c>
      <c r="Y352" s="9" t="s">
        <v>736</v>
      </c>
      <c r="Z352" s="9" t="s">
        <v>1724</v>
      </c>
      <c r="AA352" s="9">
        <v>0</v>
      </c>
      <c r="AB352" s="9">
        <v>0</v>
      </c>
      <c r="AC352" s="9" t="s">
        <v>3327</v>
      </c>
      <c r="AD352" s="9" t="s">
        <v>114</v>
      </c>
      <c r="AE352" s="9" t="s">
        <v>3331</v>
      </c>
      <c r="AF352" s="9" t="s">
        <v>3319</v>
      </c>
      <c r="AG352" s="9" t="s">
        <v>3319</v>
      </c>
      <c r="AH352" s="9"/>
      <c r="AI352" s="9"/>
      <c r="AK352" s="3" t="s">
        <v>694</v>
      </c>
      <c r="AP352" s="9"/>
      <c r="AQ352" s="9"/>
      <c r="AR352" t="s">
        <v>3329</v>
      </c>
      <c r="AS352" t="s">
        <v>3319</v>
      </c>
      <c r="AT352" t="s">
        <v>3319</v>
      </c>
      <c r="AW352" t="s">
        <v>4505</v>
      </c>
      <c r="BB352" s="9" t="s">
        <v>736</v>
      </c>
    </row>
    <row r="353" spans="1:54" ht="15" customHeight="1" x14ac:dyDescent="0.25">
      <c r="A353" s="9" t="s">
        <v>1722</v>
      </c>
      <c r="B353" s="9" t="s">
        <v>31</v>
      </c>
      <c r="C353" s="9" t="s">
        <v>666</v>
      </c>
      <c r="D353" s="9" t="s">
        <v>2480</v>
      </c>
      <c r="E353" s="9">
        <v>249</v>
      </c>
      <c r="F353" s="9" t="s">
        <v>198</v>
      </c>
      <c r="G353" s="9">
        <v>30</v>
      </c>
      <c r="H353" s="9" t="s">
        <v>654</v>
      </c>
      <c r="I353" s="9" t="s">
        <v>121</v>
      </c>
      <c r="J353" s="9" t="s">
        <v>134</v>
      </c>
      <c r="K353" s="9" t="s">
        <v>144</v>
      </c>
      <c r="L353" s="9" t="s">
        <v>666</v>
      </c>
      <c r="M353" s="9" t="s">
        <v>2480</v>
      </c>
      <c r="N353" s="9" t="s">
        <v>180</v>
      </c>
      <c r="O353" s="9" t="s">
        <v>174</v>
      </c>
      <c r="P353" s="9" t="s">
        <v>3384</v>
      </c>
      <c r="Q353" s="9" t="s">
        <v>854</v>
      </c>
      <c r="R353" s="9" t="s">
        <v>1722</v>
      </c>
      <c r="S353" s="9"/>
      <c r="T353" s="9" t="s">
        <v>736</v>
      </c>
      <c r="U353" s="9" t="s">
        <v>735</v>
      </c>
      <c r="V353" s="9" t="s">
        <v>735</v>
      </c>
      <c r="W353" s="9">
        <v>15</v>
      </c>
      <c r="X353" s="9" t="s">
        <v>735</v>
      </c>
      <c r="Y353" s="9" t="s">
        <v>736</v>
      </c>
      <c r="Z353" s="9" t="s">
        <v>1722</v>
      </c>
      <c r="AA353" s="9">
        <v>0</v>
      </c>
      <c r="AB353" s="9">
        <v>0</v>
      </c>
      <c r="AC353" s="9" t="s">
        <v>3327</v>
      </c>
      <c r="AD353" s="9" t="s">
        <v>114</v>
      </c>
      <c r="AE353" s="9" t="s">
        <v>3331</v>
      </c>
      <c r="AF353" s="9" t="s">
        <v>3319</v>
      </c>
      <c r="AG353" s="9" t="s">
        <v>3319</v>
      </c>
      <c r="AH353" s="9"/>
      <c r="AI353" s="9"/>
      <c r="AK353" s="3" t="s">
        <v>694</v>
      </c>
      <c r="AP353" s="9"/>
      <c r="AQ353" s="9"/>
      <c r="AR353" t="s">
        <v>3329</v>
      </c>
      <c r="AS353" t="s">
        <v>3319</v>
      </c>
      <c r="AT353" t="s">
        <v>3319</v>
      </c>
      <c r="AW353" t="s">
        <v>4505</v>
      </c>
      <c r="BB353" s="9" t="s">
        <v>736</v>
      </c>
    </row>
    <row r="354" spans="1:54" ht="15" customHeight="1" x14ac:dyDescent="0.25">
      <c r="A354" s="9" t="s">
        <v>68</v>
      </c>
      <c r="B354" s="9" t="s">
        <v>29</v>
      </c>
      <c r="C354" s="9" t="s">
        <v>664</v>
      </c>
      <c r="D354" s="9" t="s">
        <v>2478</v>
      </c>
      <c r="E354" s="9">
        <v>199</v>
      </c>
      <c r="F354" s="9" t="s">
        <v>557</v>
      </c>
      <c r="G354" s="9">
        <v>30</v>
      </c>
      <c r="H354" s="9" t="s">
        <v>654</v>
      </c>
      <c r="I354" s="9" t="s">
        <v>121</v>
      </c>
      <c r="J354" s="9" t="s">
        <v>134</v>
      </c>
      <c r="K354" s="9" t="s">
        <v>144</v>
      </c>
      <c r="L354" s="9" t="s">
        <v>664</v>
      </c>
      <c r="M354" s="9" t="s">
        <v>2478</v>
      </c>
      <c r="N354" s="9" t="s">
        <v>172</v>
      </c>
      <c r="O354" s="9" t="s">
        <v>173</v>
      </c>
      <c r="P354" s="9" t="s">
        <v>3384</v>
      </c>
      <c r="Q354" s="9" t="s">
        <v>854</v>
      </c>
      <c r="R354" s="9" t="s">
        <v>68</v>
      </c>
      <c r="S354" s="9"/>
      <c r="T354" s="9" t="s">
        <v>736</v>
      </c>
      <c r="U354" s="9" t="s">
        <v>735</v>
      </c>
      <c r="V354" s="9" t="s">
        <v>735</v>
      </c>
      <c r="W354" s="9">
        <v>15</v>
      </c>
      <c r="X354" s="9" t="s">
        <v>735</v>
      </c>
      <c r="Y354" s="9" t="s">
        <v>736</v>
      </c>
      <c r="Z354" s="9" t="s">
        <v>68</v>
      </c>
      <c r="AA354" s="9">
        <v>0</v>
      </c>
      <c r="AB354" s="9">
        <v>0</v>
      </c>
      <c r="AC354" s="9" t="s">
        <v>3327</v>
      </c>
      <c r="AD354" s="9" t="s">
        <v>114</v>
      </c>
      <c r="AE354" s="9" t="s">
        <v>3331</v>
      </c>
      <c r="AF354" s="9" t="s">
        <v>3319</v>
      </c>
      <c r="AG354" s="9" t="s">
        <v>3319</v>
      </c>
      <c r="AH354" s="9"/>
      <c r="AI354" s="9"/>
      <c r="AK354" s="3" t="s">
        <v>694</v>
      </c>
      <c r="AP354" s="9"/>
      <c r="AQ354" s="9"/>
      <c r="AR354" t="s">
        <v>3329</v>
      </c>
      <c r="AS354" t="s">
        <v>3319</v>
      </c>
      <c r="AT354" t="s">
        <v>3319</v>
      </c>
      <c r="AW354" t="s">
        <v>4505</v>
      </c>
      <c r="BB354" s="9" t="s">
        <v>736</v>
      </c>
    </row>
    <row r="355" spans="1:54" ht="15" customHeight="1" x14ac:dyDescent="0.25">
      <c r="A355" s="9" t="s">
        <v>67</v>
      </c>
      <c r="B355" s="9" t="s">
        <v>28</v>
      </c>
      <c r="C355" s="9" t="s">
        <v>663</v>
      </c>
      <c r="D355" s="9" t="s">
        <v>2477</v>
      </c>
      <c r="E355" s="9">
        <v>199</v>
      </c>
      <c r="F355" s="9" t="s">
        <v>557</v>
      </c>
      <c r="G355" s="9">
        <v>30</v>
      </c>
      <c r="H355" s="9" t="s">
        <v>654</v>
      </c>
      <c r="I355" s="9" t="s">
        <v>121</v>
      </c>
      <c r="J355" s="9" t="s">
        <v>134</v>
      </c>
      <c r="K355" s="9" t="s">
        <v>144</v>
      </c>
      <c r="L355" s="9" t="s">
        <v>663</v>
      </c>
      <c r="M355" s="9" t="s">
        <v>2477</v>
      </c>
      <c r="N355" s="9" t="s">
        <v>172</v>
      </c>
      <c r="O355" s="9" t="s">
        <v>173</v>
      </c>
      <c r="P355" s="9" t="s">
        <v>3384</v>
      </c>
      <c r="Q355" s="9" t="s">
        <v>854</v>
      </c>
      <c r="R355" s="9" t="s">
        <v>67</v>
      </c>
      <c r="S355" s="9"/>
      <c r="T355" s="9" t="s">
        <v>736</v>
      </c>
      <c r="U355" s="9" t="s">
        <v>735</v>
      </c>
      <c r="V355" s="9" t="s">
        <v>735</v>
      </c>
      <c r="W355" s="9">
        <v>15</v>
      </c>
      <c r="X355" s="9" t="s">
        <v>735</v>
      </c>
      <c r="Y355" s="9" t="s">
        <v>736</v>
      </c>
      <c r="Z355" s="9" t="s">
        <v>3558</v>
      </c>
      <c r="AA355" s="9">
        <v>0</v>
      </c>
      <c r="AB355" s="9">
        <v>0</v>
      </c>
      <c r="AC355" s="9" t="s">
        <v>3327</v>
      </c>
      <c r="AD355" s="9" t="s">
        <v>114</v>
      </c>
      <c r="AE355" s="9" t="s">
        <v>3331</v>
      </c>
      <c r="AF355" s="9" t="s">
        <v>3319</v>
      </c>
      <c r="AG355" s="9" t="s">
        <v>3319</v>
      </c>
      <c r="AH355" s="9"/>
      <c r="AI355" s="9"/>
      <c r="AK355" s="3" t="s">
        <v>694</v>
      </c>
      <c r="AP355" s="9"/>
      <c r="AQ355" s="9"/>
      <c r="AR355" t="s">
        <v>3329</v>
      </c>
      <c r="AS355" t="s">
        <v>3319</v>
      </c>
      <c r="AT355" t="s">
        <v>3319</v>
      </c>
      <c r="AW355" t="s">
        <v>4505</v>
      </c>
      <c r="BB355" s="9" t="s">
        <v>736</v>
      </c>
    </row>
    <row r="356" spans="1:54" ht="15" customHeight="1" x14ac:dyDescent="0.25">
      <c r="A356" s="9" t="s">
        <v>1718</v>
      </c>
      <c r="B356" s="9" t="s">
        <v>29</v>
      </c>
      <c r="C356" s="9" t="s">
        <v>664</v>
      </c>
      <c r="D356" s="9" t="s">
        <v>3128</v>
      </c>
      <c r="E356" s="9">
        <v>199</v>
      </c>
      <c r="F356" s="9" t="s">
        <v>198</v>
      </c>
      <c r="G356" s="9">
        <v>30</v>
      </c>
      <c r="H356" s="9" t="s">
        <v>654</v>
      </c>
      <c r="I356" s="9" t="s">
        <v>121</v>
      </c>
      <c r="J356" s="9" t="s">
        <v>134</v>
      </c>
      <c r="K356" s="9" t="s">
        <v>144</v>
      </c>
      <c r="L356" s="9" t="s">
        <v>664</v>
      </c>
      <c r="M356" s="9" t="s">
        <v>3128</v>
      </c>
      <c r="N356" s="9" t="s">
        <v>172</v>
      </c>
      <c r="O356" s="9" t="s">
        <v>173</v>
      </c>
      <c r="P356" s="9" t="s">
        <v>3384</v>
      </c>
      <c r="Q356" s="9" t="s">
        <v>854</v>
      </c>
      <c r="R356" s="9" t="s">
        <v>1718</v>
      </c>
      <c r="S356" s="9"/>
      <c r="T356" s="9" t="s">
        <v>736</v>
      </c>
      <c r="U356" s="9" t="s">
        <v>735</v>
      </c>
      <c r="V356" s="9" t="s">
        <v>735</v>
      </c>
      <c r="W356" s="9">
        <v>15</v>
      </c>
      <c r="X356" s="9" t="s">
        <v>735</v>
      </c>
      <c r="Y356" s="9" t="s">
        <v>736</v>
      </c>
      <c r="Z356" s="9" t="s">
        <v>1718</v>
      </c>
      <c r="AA356" s="9">
        <v>0</v>
      </c>
      <c r="AB356" s="9">
        <v>0</v>
      </c>
      <c r="AC356" s="9" t="s">
        <v>3327</v>
      </c>
      <c r="AD356" s="9" t="s">
        <v>114</v>
      </c>
      <c r="AE356" s="9" t="s">
        <v>3331</v>
      </c>
      <c r="AF356" s="9" t="s">
        <v>3319</v>
      </c>
      <c r="AG356" s="9" t="s">
        <v>3319</v>
      </c>
      <c r="AH356" s="9"/>
      <c r="AI356" s="9"/>
      <c r="AK356" s="3" t="s">
        <v>694</v>
      </c>
      <c r="AP356" s="9"/>
      <c r="AQ356" s="9"/>
      <c r="AR356" t="s">
        <v>3329</v>
      </c>
      <c r="AS356" t="s">
        <v>3319</v>
      </c>
      <c r="AT356" t="s">
        <v>3319</v>
      </c>
      <c r="AW356" t="s">
        <v>4505</v>
      </c>
      <c r="BB356" s="9" t="s">
        <v>736</v>
      </c>
    </row>
    <row r="357" spans="1:54" ht="15" customHeight="1" x14ac:dyDescent="0.25">
      <c r="A357" s="9" t="s">
        <v>1716</v>
      </c>
      <c r="B357" s="9" t="s">
        <v>28</v>
      </c>
      <c r="C357" s="9" t="s">
        <v>663</v>
      </c>
      <c r="D357" s="9" t="s">
        <v>2477</v>
      </c>
      <c r="E357" s="9">
        <v>199</v>
      </c>
      <c r="F357" s="9" t="s">
        <v>198</v>
      </c>
      <c r="G357" s="9">
        <v>30</v>
      </c>
      <c r="H357" s="9" t="s">
        <v>654</v>
      </c>
      <c r="I357" s="9" t="s">
        <v>121</v>
      </c>
      <c r="J357" s="9" t="s">
        <v>134</v>
      </c>
      <c r="K357" s="9" t="s">
        <v>144</v>
      </c>
      <c r="L357" s="9" t="s">
        <v>663</v>
      </c>
      <c r="M357" s="9" t="s">
        <v>2477</v>
      </c>
      <c r="N357" s="9" t="s">
        <v>172</v>
      </c>
      <c r="O357" s="9" t="s">
        <v>173</v>
      </c>
      <c r="P357" s="9" t="s">
        <v>3384</v>
      </c>
      <c r="Q357" s="9" t="s">
        <v>854</v>
      </c>
      <c r="R357" s="9" t="s">
        <v>1716</v>
      </c>
      <c r="S357" s="9"/>
      <c r="T357" s="9" t="s">
        <v>736</v>
      </c>
      <c r="U357" s="9" t="s">
        <v>735</v>
      </c>
      <c r="V357" s="9" t="s">
        <v>735</v>
      </c>
      <c r="W357" s="9">
        <v>15</v>
      </c>
      <c r="X357" s="9" t="s">
        <v>735</v>
      </c>
      <c r="Y357" s="9" t="s">
        <v>736</v>
      </c>
      <c r="Z357" s="9" t="s">
        <v>1716</v>
      </c>
      <c r="AA357" s="9">
        <v>0</v>
      </c>
      <c r="AB357" s="9">
        <v>0</v>
      </c>
      <c r="AC357" s="9" t="s">
        <v>3327</v>
      </c>
      <c r="AD357" s="9" t="s">
        <v>114</v>
      </c>
      <c r="AE357" s="9" t="s">
        <v>3331</v>
      </c>
      <c r="AF357" s="9" t="s">
        <v>3319</v>
      </c>
      <c r="AG357" s="9" t="s">
        <v>3319</v>
      </c>
      <c r="AH357" s="9"/>
      <c r="AI357" s="9"/>
      <c r="AK357" s="3" t="s">
        <v>694</v>
      </c>
      <c r="AP357" s="9"/>
      <c r="AQ357" s="9"/>
      <c r="AR357" t="s">
        <v>3329</v>
      </c>
      <c r="AS357" t="s">
        <v>3319</v>
      </c>
      <c r="AT357" t="s">
        <v>3319</v>
      </c>
      <c r="AW357" t="s">
        <v>4505</v>
      </c>
      <c r="BB357" s="9" t="s">
        <v>736</v>
      </c>
    </row>
    <row r="358" spans="1:54" ht="15" customHeight="1" x14ac:dyDescent="0.25">
      <c r="A358" s="9" t="s">
        <v>1714</v>
      </c>
      <c r="B358" s="9" t="s">
        <v>27</v>
      </c>
      <c r="C358" s="9" t="s">
        <v>662</v>
      </c>
      <c r="D358" s="9" t="s">
        <v>2476</v>
      </c>
      <c r="E358" s="9">
        <v>199</v>
      </c>
      <c r="F358" s="9" t="s">
        <v>198</v>
      </c>
      <c r="G358" s="9">
        <v>30</v>
      </c>
      <c r="H358" s="9" t="s">
        <v>654</v>
      </c>
      <c r="I358" s="9" t="s">
        <v>121</v>
      </c>
      <c r="J358" s="9" t="s">
        <v>134</v>
      </c>
      <c r="K358" s="9" t="s">
        <v>144</v>
      </c>
      <c r="L358" s="9" t="s">
        <v>662</v>
      </c>
      <c r="M358" s="9" t="s">
        <v>2476</v>
      </c>
      <c r="N358" s="9" t="s">
        <v>172</v>
      </c>
      <c r="O358" s="9" t="s">
        <v>173</v>
      </c>
      <c r="P358" s="9" t="s">
        <v>3384</v>
      </c>
      <c r="Q358" s="9" t="s">
        <v>854</v>
      </c>
      <c r="R358" s="9" t="s">
        <v>1714</v>
      </c>
      <c r="S358" s="9"/>
      <c r="T358" s="9" t="s">
        <v>736</v>
      </c>
      <c r="U358" s="9" t="s">
        <v>735</v>
      </c>
      <c r="V358" s="9" t="s">
        <v>735</v>
      </c>
      <c r="W358" s="9">
        <v>15</v>
      </c>
      <c r="X358" s="9" t="s">
        <v>735</v>
      </c>
      <c r="Y358" s="9" t="s">
        <v>736</v>
      </c>
      <c r="Z358" s="9" t="s">
        <v>1714</v>
      </c>
      <c r="AA358" s="9">
        <v>0</v>
      </c>
      <c r="AB358" s="9">
        <v>0</v>
      </c>
      <c r="AC358" s="9" t="s">
        <v>3327</v>
      </c>
      <c r="AD358" s="9" t="s">
        <v>114</v>
      </c>
      <c r="AE358" s="9" t="s">
        <v>3331</v>
      </c>
      <c r="AF358" s="9" t="s">
        <v>3319</v>
      </c>
      <c r="AG358" s="9" t="s">
        <v>3319</v>
      </c>
      <c r="AH358" s="9"/>
      <c r="AI358" s="9"/>
      <c r="AK358" s="3" t="s">
        <v>694</v>
      </c>
      <c r="AP358" s="9"/>
      <c r="AQ358" s="9"/>
      <c r="AR358" t="s">
        <v>3329</v>
      </c>
      <c r="AS358" t="s">
        <v>3319</v>
      </c>
      <c r="AT358" t="s">
        <v>3319</v>
      </c>
      <c r="AW358" t="s">
        <v>4505</v>
      </c>
      <c r="BB358" s="9" t="s">
        <v>736</v>
      </c>
    </row>
    <row r="359" spans="1:54" ht="15" customHeight="1" x14ac:dyDescent="0.25">
      <c r="A359" s="9" t="s">
        <v>66</v>
      </c>
      <c r="B359" s="9" t="s">
        <v>27</v>
      </c>
      <c r="C359" s="9" t="s">
        <v>662</v>
      </c>
      <c r="D359" s="9" t="s">
        <v>2476</v>
      </c>
      <c r="E359" s="9">
        <v>199</v>
      </c>
      <c r="F359" s="9" t="s">
        <v>557</v>
      </c>
      <c r="G359" s="9">
        <v>30</v>
      </c>
      <c r="H359" s="9" t="s">
        <v>654</v>
      </c>
      <c r="I359" s="9" t="s">
        <v>121</v>
      </c>
      <c r="J359" s="9" t="s">
        <v>134</v>
      </c>
      <c r="K359" s="9" t="s">
        <v>144</v>
      </c>
      <c r="L359" s="9" t="s">
        <v>662</v>
      </c>
      <c r="M359" s="9" t="s">
        <v>2476</v>
      </c>
      <c r="N359" s="9" t="s">
        <v>172</v>
      </c>
      <c r="O359" s="9" t="s">
        <v>173</v>
      </c>
      <c r="P359" s="9" t="s">
        <v>3384</v>
      </c>
      <c r="Q359" s="9" t="s">
        <v>854</v>
      </c>
      <c r="R359" s="9" t="s">
        <v>66</v>
      </c>
      <c r="S359" s="9"/>
      <c r="T359" s="9" t="s">
        <v>736</v>
      </c>
      <c r="U359" s="9" t="s">
        <v>735</v>
      </c>
      <c r="V359" s="9" t="s">
        <v>735</v>
      </c>
      <c r="W359" s="9">
        <v>15</v>
      </c>
      <c r="X359" s="9" t="s">
        <v>735</v>
      </c>
      <c r="Y359" s="9" t="s">
        <v>736</v>
      </c>
      <c r="Z359" s="9" t="s">
        <v>3557</v>
      </c>
      <c r="AA359" s="9">
        <v>0</v>
      </c>
      <c r="AB359" s="9">
        <v>0</v>
      </c>
      <c r="AC359" s="9" t="s">
        <v>3327</v>
      </c>
      <c r="AD359" s="9" t="s">
        <v>114</v>
      </c>
      <c r="AE359" s="9" t="s">
        <v>3331</v>
      </c>
      <c r="AF359" s="9" t="s">
        <v>3319</v>
      </c>
      <c r="AG359" s="9" t="s">
        <v>3319</v>
      </c>
      <c r="AH359" s="9"/>
      <c r="AI359" s="9"/>
      <c r="AK359" s="3" t="s">
        <v>694</v>
      </c>
      <c r="AP359" s="9"/>
      <c r="AQ359" s="9"/>
      <c r="AR359" t="s">
        <v>3329</v>
      </c>
      <c r="AS359" t="s">
        <v>3319</v>
      </c>
      <c r="AT359" t="s">
        <v>3319</v>
      </c>
      <c r="AW359" t="s">
        <v>4505</v>
      </c>
      <c r="BB359" s="9" t="s">
        <v>736</v>
      </c>
    </row>
    <row r="360" spans="1:54" ht="15" customHeight="1" x14ac:dyDescent="0.25">
      <c r="A360" s="9" t="s">
        <v>3220</v>
      </c>
      <c r="B360" s="9" t="s">
        <v>3221</v>
      </c>
      <c r="C360" s="9" t="s">
        <v>3221</v>
      </c>
      <c r="D360" s="9" t="s">
        <v>3914</v>
      </c>
      <c r="E360" s="9">
        <v>0</v>
      </c>
      <c r="F360" s="9" t="s">
        <v>557</v>
      </c>
      <c r="G360" s="9">
        <v>0</v>
      </c>
      <c r="H360" s="9" t="s">
        <v>2764</v>
      </c>
      <c r="I360" s="9">
        <v>0</v>
      </c>
      <c r="J360" s="9" t="s">
        <v>2529</v>
      </c>
      <c r="K360" s="9" t="s">
        <v>3216</v>
      </c>
      <c r="L360" s="9" t="s">
        <v>3222</v>
      </c>
      <c r="M360" s="9" t="s">
        <v>3914</v>
      </c>
      <c r="N360" s="9">
        <v>0</v>
      </c>
      <c r="O360" s="9">
        <v>0</v>
      </c>
      <c r="P360" s="9" t="s">
        <v>737</v>
      </c>
      <c r="Q360" s="9" t="s">
        <v>3220</v>
      </c>
      <c r="R360" s="9" t="s">
        <v>2396</v>
      </c>
      <c r="S360" s="9" t="s">
        <v>2396</v>
      </c>
      <c r="T360" s="9" t="s">
        <v>736</v>
      </c>
      <c r="U360" s="9" t="s">
        <v>736</v>
      </c>
      <c r="V360" s="9" t="s">
        <v>735</v>
      </c>
      <c r="W360" s="9">
        <v>1</v>
      </c>
      <c r="X360" s="9" t="s">
        <v>736</v>
      </c>
      <c r="Y360" s="9" t="s">
        <v>736</v>
      </c>
      <c r="AA360" s="9">
        <v>0</v>
      </c>
      <c r="AB360" s="9">
        <v>0</v>
      </c>
      <c r="AC360" s="9" t="s">
        <v>2396</v>
      </c>
      <c r="AD360" s="9" t="s">
        <v>114</v>
      </c>
      <c r="AE360" s="9" t="s">
        <v>961</v>
      </c>
      <c r="AF360" s="9" t="s">
        <v>3319</v>
      </c>
      <c r="AG360" s="9" t="s">
        <v>3319</v>
      </c>
      <c r="AH360" s="9" t="s">
        <v>3270</v>
      </c>
      <c r="AI360" s="9">
        <v>0</v>
      </c>
      <c r="AJ360" s="9" t="str">
        <f>A360</f>
        <v>6MFA</v>
      </c>
      <c r="AK360" s="3" t="s">
        <v>4505</v>
      </c>
      <c r="AL360" t="s">
        <v>735</v>
      </c>
      <c r="AM360">
        <v>6</v>
      </c>
      <c r="AP360" s="9"/>
      <c r="AQ360" s="9" t="s">
        <v>4398</v>
      </c>
      <c r="AR360" t="s">
        <v>3319</v>
      </c>
      <c r="AS360" t="s">
        <v>3319</v>
      </c>
      <c r="AT360" t="s">
        <v>3319</v>
      </c>
      <c r="AW360" t="s">
        <v>4505</v>
      </c>
      <c r="AX360" s="9" t="s">
        <v>736</v>
      </c>
      <c r="BB360" s="9" t="s">
        <v>735</v>
      </c>
    </row>
    <row r="361" spans="1:54" ht="15" customHeight="1" x14ac:dyDescent="0.25">
      <c r="A361" s="9">
        <v>6160</v>
      </c>
      <c r="B361" s="9" t="s">
        <v>366</v>
      </c>
      <c r="C361" s="9" t="s">
        <v>366</v>
      </c>
      <c r="D361" s="9" t="s">
        <v>773</v>
      </c>
      <c r="E361" s="9">
        <v>129</v>
      </c>
      <c r="F361" s="9" t="s">
        <v>557</v>
      </c>
      <c r="G361" s="9">
        <v>0</v>
      </c>
      <c r="H361" s="9" t="s">
        <v>684</v>
      </c>
      <c r="I361" s="9" t="s">
        <v>684</v>
      </c>
      <c r="J361" s="9" t="s">
        <v>684</v>
      </c>
      <c r="K361" s="9" t="s">
        <v>684</v>
      </c>
      <c r="L361" s="9" t="s">
        <v>366</v>
      </c>
      <c r="M361" s="9" t="s">
        <v>773</v>
      </c>
      <c r="N361" s="9" t="s">
        <v>366</v>
      </c>
      <c r="O361" s="9" t="s">
        <v>773</v>
      </c>
      <c r="P361" s="9" t="s">
        <v>3384</v>
      </c>
      <c r="Q361" s="9" t="s">
        <v>856</v>
      </c>
      <c r="R361" s="9" t="s">
        <v>365</v>
      </c>
      <c r="S361" s="9"/>
      <c r="T361" s="9" t="s">
        <v>736</v>
      </c>
      <c r="U361" s="9" t="s">
        <v>735</v>
      </c>
      <c r="V361" s="9" t="s">
        <v>735</v>
      </c>
      <c r="W361" s="9">
        <v>1</v>
      </c>
      <c r="X361" s="9" t="s">
        <v>736</v>
      </c>
      <c r="Y361" s="9" t="s">
        <v>736</v>
      </c>
      <c r="Z361" s="9" t="s">
        <v>365</v>
      </c>
      <c r="AA361" s="9">
        <v>0</v>
      </c>
      <c r="AB361" s="9">
        <v>0</v>
      </c>
      <c r="AC361" s="9" t="s">
        <v>3327</v>
      </c>
      <c r="AD361" s="9" t="s">
        <v>114</v>
      </c>
      <c r="AE361" s="9" t="s">
        <v>3328</v>
      </c>
      <c r="AF361" s="9" t="s">
        <v>3319</v>
      </c>
      <c r="AG361" s="9" t="s">
        <v>3319</v>
      </c>
      <c r="AH361" s="9"/>
      <c r="AI361" s="9"/>
      <c r="AK361" s="3" t="s">
        <v>694</v>
      </c>
      <c r="AP361" s="9"/>
      <c r="AQ361" s="9"/>
      <c r="AR361" t="s">
        <v>3319</v>
      </c>
      <c r="AS361" t="s">
        <v>3319</v>
      </c>
      <c r="AT361" t="s">
        <v>3319</v>
      </c>
      <c r="AW361" t="s">
        <v>4505</v>
      </c>
      <c r="BB361" s="9" t="s">
        <v>736</v>
      </c>
    </row>
    <row r="362" spans="1:54" ht="15" customHeight="1" x14ac:dyDescent="0.25">
      <c r="A362" s="9" t="s">
        <v>2287</v>
      </c>
      <c r="B362" s="9" t="s">
        <v>370</v>
      </c>
      <c r="C362" s="9" t="s">
        <v>370</v>
      </c>
      <c r="D362" s="9" t="s">
        <v>785</v>
      </c>
      <c r="E362" s="9">
        <v>79</v>
      </c>
      <c r="F362" s="9" t="s">
        <v>557</v>
      </c>
      <c r="G362" s="9">
        <v>30</v>
      </c>
      <c r="H362" s="9" t="s">
        <v>684</v>
      </c>
      <c r="I362" s="9" t="s">
        <v>684</v>
      </c>
      <c r="J362" s="9" t="s">
        <v>684</v>
      </c>
      <c r="K362" s="9" t="s">
        <v>684</v>
      </c>
      <c r="L362" s="9" t="s">
        <v>370</v>
      </c>
      <c r="M362" s="9" t="s">
        <v>785</v>
      </c>
      <c r="N362" s="9" t="s">
        <v>370</v>
      </c>
      <c r="O362" s="9" t="s">
        <v>785</v>
      </c>
      <c r="P362" s="9" t="s">
        <v>3384</v>
      </c>
      <c r="Q362" s="9" t="s">
        <v>856</v>
      </c>
      <c r="R362" s="9" t="s">
        <v>369</v>
      </c>
      <c r="S362" s="9"/>
      <c r="T362" s="9" t="s">
        <v>736</v>
      </c>
      <c r="U362" s="9" t="s">
        <v>735</v>
      </c>
      <c r="V362" s="9" t="s">
        <v>735</v>
      </c>
      <c r="W362" s="9">
        <v>5</v>
      </c>
      <c r="X362" s="9" t="s">
        <v>736</v>
      </c>
      <c r="Y362" s="9" t="s">
        <v>736</v>
      </c>
      <c r="Z362" s="9" t="s">
        <v>2287</v>
      </c>
      <c r="AA362" s="9">
        <v>0</v>
      </c>
      <c r="AB362" s="9">
        <v>0</v>
      </c>
      <c r="AC362" s="9" t="s">
        <v>3327</v>
      </c>
      <c r="AD362" s="9" t="s">
        <v>114</v>
      </c>
      <c r="AE362" s="9" t="s">
        <v>870</v>
      </c>
      <c r="AF362" s="9" t="s">
        <v>3319</v>
      </c>
      <c r="AG362" s="9" t="s">
        <v>3319</v>
      </c>
      <c r="AH362" s="9"/>
      <c r="AI362" s="9"/>
      <c r="AK362" s="3" t="s">
        <v>694</v>
      </c>
      <c r="AP362" s="9"/>
      <c r="AQ362" s="9"/>
      <c r="AR362" t="s">
        <v>3319</v>
      </c>
      <c r="AS362" t="s">
        <v>3319</v>
      </c>
      <c r="AT362" t="s">
        <v>3319</v>
      </c>
      <c r="AW362" t="s">
        <v>4505</v>
      </c>
      <c r="BB362" s="9" t="s">
        <v>736</v>
      </c>
    </row>
    <row r="363" spans="1:54" ht="15" customHeight="1" x14ac:dyDescent="0.25">
      <c r="A363" s="9">
        <v>6151</v>
      </c>
      <c r="B363" s="9" t="s">
        <v>364</v>
      </c>
      <c r="C363" s="9" t="s">
        <v>364</v>
      </c>
      <c r="D363" s="9" t="s">
        <v>772</v>
      </c>
      <c r="E363" s="9">
        <v>79</v>
      </c>
      <c r="F363" s="9" t="s">
        <v>557</v>
      </c>
      <c r="G363" s="9">
        <v>30</v>
      </c>
      <c r="H363" s="9" t="s">
        <v>684</v>
      </c>
      <c r="I363" s="9" t="s">
        <v>684</v>
      </c>
      <c r="J363" s="9" t="s">
        <v>684</v>
      </c>
      <c r="K363" s="9" t="s">
        <v>684</v>
      </c>
      <c r="L363" s="9" t="s">
        <v>364</v>
      </c>
      <c r="M363" s="9" t="s">
        <v>772</v>
      </c>
      <c r="N363" s="9" t="s">
        <v>364</v>
      </c>
      <c r="O363" s="9" t="s">
        <v>772</v>
      </c>
      <c r="P363" s="9" t="s">
        <v>3384</v>
      </c>
      <c r="Q363" s="9" t="s">
        <v>856</v>
      </c>
      <c r="R363" s="9" t="s">
        <v>528</v>
      </c>
      <c r="S363" s="9"/>
      <c r="T363" s="9" t="s">
        <v>736</v>
      </c>
      <c r="U363" s="9" t="s">
        <v>735</v>
      </c>
      <c r="V363" s="9" t="s">
        <v>735</v>
      </c>
      <c r="W363" s="9">
        <v>3</v>
      </c>
      <c r="X363" s="9" t="s">
        <v>736</v>
      </c>
      <c r="Y363" s="9" t="s">
        <v>736</v>
      </c>
      <c r="Z363" s="9" t="s">
        <v>528</v>
      </c>
      <c r="AA363" s="9">
        <v>0</v>
      </c>
      <c r="AB363" s="9">
        <v>0</v>
      </c>
      <c r="AC363" s="9" t="s">
        <v>3327</v>
      </c>
      <c r="AD363" s="9" t="s">
        <v>114</v>
      </c>
      <c r="AE363" s="9" t="s">
        <v>3328</v>
      </c>
      <c r="AF363" s="9" t="s">
        <v>3319</v>
      </c>
      <c r="AG363" s="9" t="s">
        <v>3319</v>
      </c>
      <c r="AH363" s="9"/>
      <c r="AI363" s="9"/>
      <c r="AK363" s="3" t="s">
        <v>694</v>
      </c>
      <c r="AP363" s="9"/>
      <c r="AQ363" s="9"/>
      <c r="AR363" t="s">
        <v>3319</v>
      </c>
      <c r="AS363" t="s">
        <v>3319</v>
      </c>
      <c r="AT363" t="s">
        <v>3319</v>
      </c>
      <c r="AW363" t="s">
        <v>4505</v>
      </c>
      <c r="BB363" s="9" t="s">
        <v>736</v>
      </c>
    </row>
    <row r="364" spans="1:54" ht="15" customHeight="1" x14ac:dyDescent="0.25">
      <c r="A364" s="9" t="s">
        <v>2285</v>
      </c>
      <c r="B364" s="9" t="s">
        <v>363</v>
      </c>
      <c r="C364" s="9" t="s">
        <v>363</v>
      </c>
      <c r="D364" s="9" t="s">
        <v>781</v>
      </c>
      <c r="E364" s="9">
        <v>0</v>
      </c>
      <c r="F364" s="9" t="s">
        <v>557</v>
      </c>
      <c r="G364" s="9">
        <v>30</v>
      </c>
      <c r="H364" s="9" t="s">
        <v>684</v>
      </c>
      <c r="I364" s="9" t="s">
        <v>684</v>
      </c>
      <c r="J364" s="9" t="s">
        <v>684</v>
      </c>
      <c r="K364" s="9" t="s">
        <v>684</v>
      </c>
      <c r="L364" s="9" t="s">
        <v>363</v>
      </c>
      <c r="M364" s="9" t="s">
        <v>781</v>
      </c>
      <c r="N364" s="9" t="s">
        <v>363</v>
      </c>
      <c r="O364" s="9" t="s">
        <v>781</v>
      </c>
      <c r="P364" s="9" t="s">
        <v>3384</v>
      </c>
      <c r="Q364" s="9" t="s">
        <v>856</v>
      </c>
      <c r="R364" s="9" t="s">
        <v>362</v>
      </c>
      <c r="S364" s="9"/>
      <c r="T364" s="9" t="s">
        <v>736</v>
      </c>
      <c r="U364" s="9" t="s">
        <v>735</v>
      </c>
      <c r="V364" s="9" t="s">
        <v>735</v>
      </c>
      <c r="W364" s="9">
        <v>5</v>
      </c>
      <c r="X364" s="9" t="s">
        <v>736</v>
      </c>
      <c r="Y364" s="9" t="s">
        <v>736</v>
      </c>
      <c r="Z364" s="9" t="s">
        <v>2285</v>
      </c>
      <c r="AA364" s="9">
        <v>0</v>
      </c>
      <c r="AB364" s="9">
        <v>0</v>
      </c>
      <c r="AC364" s="9" t="s">
        <v>3327</v>
      </c>
      <c r="AD364" s="9" t="s">
        <v>114</v>
      </c>
      <c r="AE364" s="9" t="s">
        <v>3328</v>
      </c>
      <c r="AF364" s="9" t="s">
        <v>3319</v>
      </c>
      <c r="AG364" s="9" t="s">
        <v>3319</v>
      </c>
      <c r="AH364" s="9"/>
      <c r="AI364" s="9"/>
      <c r="AK364" s="3" t="s">
        <v>694</v>
      </c>
      <c r="AP364" s="9"/>
      <c r="AQ364" s="9"/>
      <c r="AR364" t="s">
        <v>3319</v>
      </c>
      <c r="AS364" t="s">
        <v>3319</v>
      </c>
      <c r="AT364" t="s">
        <v>3319</v>
      </c>
      <c r="AW364" t="s">
        <v>4505</v>
      </c>
      <c r="BB364" s="9" t="s">
        <v>736</v>
      </c>
    </row>
    <row r="365" spans="1:54" ht="15" customHeight="1" x14ac:dyDescent="0.25">
      <c r="A365" s="9" t="s">
        <v>360</v>
      </c>
      <c r="B365" s="9" t="s">
        <v>361</v>
      </c>
      <c r="C365" s="9" t="s">
        <v>361</v>
      </c>
      <c r="D365" s="9" t="s">
        <v>780</v>
      </c>
      <c r="E365" s="9">
        <v>0</v>
      </c>
      <c r="F365" s="9" t="s">
        <v>557</v>
      </c>
      <c r="G365" s="9">
        <v>30</v>
      </c>
      <c r="H365" s="9" t="s">
        <v>684</v>
      </c>
      <c r="I365" s="9" t="s">
        <v>684</v>
      </c>
      <c r="J365" s="9" t="s">
        <v>684</v>
      </c>
      <c r="K365" s="9" t="s">
        <v>684</v>
      </c>
      <c r="L365" s="9" t="s">
        <v>361</v>
      </c>
      <c r="M365" s="9" t="s">
        <v>780</v>
      </c>
      <c r="N365" s="9" t="s">
        <v>361</v>
      </c>
      <c r="O365" s="9" t="s">
        <v>780</v>
      </c>
      <c r="P365" s="9" t="s">
        <v>3384</v>
      </c>
      <c r="Q365" s="9" t="s">
        <v>856</v>
      </c>
      <c r="R365" s="9" t="s">
        <v>360</v>
      </c>
      <c r="S365" s="9"/>
      <c r="T365" s="9" t="s">
        <v>736</v>
      </c>
      <c r="U365" s="9" t="s">
        <v>735</v>
      </c>
      <c r="V365" s="9" t="s">
        <v>735</v>
      </c>
      <c r="W365" s="9">
        <v>3</v>
      </c>
      <c r="X365" s="9" t="s">
        <v>736</v>
      </c>
      <c r="Y365" s="9" t="s">
        <v>736</v>
      </c>
      <c r="Z365" s="9" t="s">
        <v>360</v>
      </c>
      <c r="AA365" s="9">
        <v>0</v>
      </c>
      <c r="AB365" s="9">
        <v>0</v>
      </c>
      <c r="AC365" s="9" t="s">
        <v>3327</v>
      </c>
      <c r="AD365" s="9" t="s">
        <v>114</v>
      </c>
      <c r="AE365" s="9" t="s">
        <v>3328</v>
      </c>
      <c r="AF365" s="9" t="s">
        <v>3319</v>
      </c>
      <c r="AG365" s="9" t="s">
        <v>3319</v>
      </c>
      <c r="AH365" s="9"/>
      <c r="AI365" s="9"/>
      <c r="AK365" s="3" t="s">
        <v>694</v>
      </c>
      <c r="AP365" s="9"/>
      <c r="AQ365" s="9"/>
      <c r="AR365" t="s">
        <v>3319</v>
      </c>
      <c r="AS365" t="s">
        <v>3319</v>
      </c>
      <c r="AT365" t="s">
        <v>3319</v>
      </c>
      <c r="AW365" t="s">
        <v>4505</v>
      </c>
      <c r="BB365" s="9" t="s">
        <v>736</v>
      </c>
    </row>
    <row r="366" spans="1:54" ht="15" customHeight="1" x14ac:dyDescent="0.25">
      <c r="A366" s="9" t="s">
        <v>2310</v>
      </c>
      <c r="B366" s="9" t="s">
        <v>3183</v>
      </c>
      <c r="C366" s="9" t="s">
        <v>3258</v>
      </c>
      <c r="D366" s="9" t="s">
        <v>3428</v>
      </c>
      <c r="E366" s="9">
        <v>150</v>
      </c>
      <c r="F366" s="9" t="s">
        <v>557</v>
      </c>
      <c r="G366" s="9">
        <v>30</v>
      </c>
      <c r="H366" s="9" t="s">
        <v>270</v>
      </c>
      <c r="I366" s="9" t="s">
        <v>414</v>
      </c>
      <c r="J366" s="9" t="s">
        <v>134</v>
      </c>
      <c r="K366" s="9" t="s">
        <v>145</v>
      </c>
      <c r="L366" s="9" t="s">
        <v>3258</v>
      </c>
      <c r="M366" s="9" t="s">
        <v>3428</v>
      </c>
      <c r="N366" s="9" t="s">
        <v>3258</v>
      </c>
      <c r="O366" s="9" t="s">
        <v>3428</v>
      </c>
      <c r="P366" s="9" t="s">
        <v>3384</v>
      </c>
      <c r="Q366" s="9" t="s">
        <v>854</v>
      </c>
      <c r="R366" s="9" t="s">
        <v>2310</v>
      </c>
      <c r="S366" s="9"/>
      <c r="T366" s="9" t="s">
        <v>736</v>
      </c>
      <c r="U366" s="9" t="s">
        <v>735</v>
      </c>
      <c r="V366" s="9" t="s">
        <v>735</v>
      </c>
      <c r="W366" s="9">
        <v>8</v>
      </c>
      <c r="X366" s="9" t="s">
        <v>736</v>
      </c>
      <c r="Y366" s="9" t="s">
        <v>736</v>
      </c>
      <c r="Z366" s="9" t="s">
        <v>2310</v>
      </c>
      <c r="AA366" s="9">
        <v>0</v>
      </c>
      <c r="AB366" s="9">
        <v>0</v>
      </c>
      <c r="AC366" s="9" t="s">
        <v>3327</v>
      </c>
      <c r="AD366" s="9" t="s">
        <v>114</v>
      </c>
      <c r="AE366" s="9" t="s">
        <v>741</v>
      </c>
      <c r="AF366" s="9" t="s">
        <v>3319</v>
      </c>
      <c r="AG366" s="9" t="s">
        <v>3319</v>
      </c>
      <c r="AH366" s="9"/>
      <c r="AI366" s="9"/>
      <c r="AK366" s="3" t="s">
        <v>694</v>
      </c>
      <c r="AP366" s="9"/>
      <c r="AQ366" s="9"/>
      <c r="AR366" t="s">
        <v>3319</v>
      </c>
      <c r="AS366" t="s">
        <v>3319</v>
      </c>
      <c r="AT366" t="s">
        <v>3319</v>
      </c>
      <c r="AW366" t="s">
        <v>4505</v>
      </c>
      <c r="BB366" s="9" t="s">
        <v>736</v>
      </c>
    </row>
    <row r="367" spans="1:54" ht="15" customHeight="1" x14ac:dyDescent="0.25">
      <c r="A367" s="9">
        <v>60914</v>
      </c>
      <c r="B367" s="9" t="s">
        <v>339</v>
      </c>
      <c r="C367" s="9" t="s">
        <v>339</v>
      </c>
      <c r="D367" s="9" t="s">
        <v>812</v>
      </c>
      <c r="E367" s="9">
        <v>30</v>
      </c>
      <c r="F367" s="9" t="s">
        <v>557</v>
      </c>
      <c r="G367" s="9">
        <v>2</v>
      </c>
      <c r="H367" s="9" t="s">
        <v>684</v>
      </c>
      <c r="I367" s="9" t="s">
        <v>684</v>
      </c>
      <c r="J367" s="9" t="s">
        <v>872</v>
      </c>
      <c r="K367" s="9" t="s">
        <v>872</v>
      </c>
      <c r="L367" s="9" t="s">
        <v>339</v>
      </c>
      <c r="M367" s="9" t="s">
        <v>812</v>
      </c>
      <c r="N367" s="9" t="s">
        <v>339</v>
      </c>
      <c r="O367" s="9" t="s">
        <v>812</v>
      </c>
      <c r="P367" s="9" t="s">
        <v>3384</v>
      </c>
      <c r="Q367" s="9" t="s">
        <v>854</v>
      </c>
      <c r="R367" s="9" t="s">
        <v>2295</v>
      </c>
      <c r="S367" s="9"/>
      <c r="T367" s="9" t="s">
        <v>736</v>
      </c>
      <c r="U367" s="9" t="s">
        <v>735</v>
      </c>
      <c r="V367" s="9" t="s">
        <v>735</v>
      </c>
      <c r="W367" s="9">
        <v>15</v>
      </c>
      <c r="X367" s="9" t="s">
        <v>735</v>
      </c>
      <c r="Y367" s="9" t="s">
        <v>736</v>
      </c>
      <c r="Z367" s="9" t="s">
        <v>2295</v>
      </c>
      <c r="AA367" s="9">
        <v>0</v>
      </c>
      <c r="AB367" s="9">
        <v>0</v>
      </c>
      <c r="AC367" s="9" t="s">
        <v>3327</v>
      </c>
      <c r="AD367" s="9" t="s">
        <v>114</v>
      </c>
      <c r="AE367" s="9" t="s">
        <v>3328</v>
      </c>
      <c r="AF367" s="9" t="s">
        <v>3319</v>
      </c>
      <c r="AG367" s="9" t="s">
        <v>3319</v>
      </c>
      <c r="AH367" s="9"/>
      <c r="AI367" s="9"/>
      <c r="AK367" s="3" t="s">
        <v>4505</v>
      </c>
      <c r="AP367" s="9"/>
      <c r="AQ367" s="9"/>
      <c r="AR367" t="s">
        <v>3329</v>
      </c>
      <c r="AS367" t="s">
        <v>3319</v>
      </c>
      <c r="AT367" t="s">
        <v>3319</v>
      </c>
      <c r="AW367" t="s">
        <v>4505</v>
      </c>
      <c r="BB367" s="9" t="s">
        <v>736</v>
      </c>
    </row>
    <row r="368" spans="1:54" ht="15" customHeight="1" x14ac:dyDescent="0.25">
      <c r="A368" s="9" t="s">
        <v>43</v>
      </c>
      <c r="B368" s="9" t="s">
        <v>12</v>
      </c>
      <c r="C368" s="9" t="s">
        <v>12</v>
      </c>
      <c r="D368" s="9" t="s">
        <v>155</v>
      </c>
      <c r="E368" s="9">
        <v>59</v>
      </c>
      <c r="F368" s="9" t="s">
        <v>557</v>
      </c>
      <c r="G368" s="9">
        <v>7.5</v>
      </c>
      <c r="H368" s="9" t="s">
        <v>270</v>
      </c>
      <c r="I368" s="9" t="s">
        <v>414</v>
      </c>
      <c r="J368" s="9" t="s">
        <v>134</v>
      </c>
      <c r="K368" s="9" t="s">
        <v>143</v>
      </c>
      <c r="L368" s="9" t="s">
        <v>12</v>
      </c>
      <c r="M368" s="9" t="s">
        <v>155</v>
      </c>
      <c r="N368" s="9" t="s">
        <v>426</v>
      </c>
      <c r="O368" s="9" t="s">
        <v>3875</v>
      </c>
      <c r="P368" s="9" t="s">
        <v>3384</v>
      </c>
      <c r="Q368" s="9" t="s">
        <v>854</v>
      </c>
      <c r="R368" s="9" t="s">
        <v>43</v>
      </c>
      <c r="S368" s="9"/>
      <c r="T368" s="9" t="s">
        <v>736</v>
      </c>
      <c r="U368" s="9" t="s">
        <v>735</v>
      </c>
      <c r="V368" s="9" t="s">
        <v>735</v>
      </c>
      <c r="W368" s="9">
        <v>20</v>
      </c>
      <c r="X368" s="9" t="s">
        <v>736</v>
      </c>
      <c r="Y368" s="9" t="s">
        <v>736</v>
      </c>
      <c r="Z368" s="9" t="s">
        <v>43</v>
      </c>
      <c r="AA368" s="9">
        <v>0</v>
      </c>
      <c r="AB368" s="9">
        <v>0</v>
      </c>
      <c r="AC368" s="9" t="s">
        <v>3327</v>
      </c>
      <c r="AD368" s="9" t="s">
        <v>114</v>
      </c>
      <c r="AE368" s="9" t="s">
        <v>870</v>
      </c>
      <c r="AF368" s="9" t="s">
        <v>3319</v>
      </c>
      <c r="AG368" s="9" t="s">
        <v>3319</v>
      </c>
      <c r="AH368" s="9"/>
      <c r="AI368" s="9"/>
      <c r="AK368" s="3" t="s">
        <v>694</v>
      </c>
      <c r="AP368" s="9"/>
      <c r="AQ368" s="9"/>
      <c r="AR368" t="s">
        <v>3319</v>
      </c>
      <c r="AS368" t="s">
        <v>3319</v>
      </c>
      <c r="AT368" t="s">
        <v>3319</v>
      </c>
      <c r="AW368" t="s">
        <v>4505</v>
      </c>
      <c r="BB368" s="9" t="s">
        <v>736</v>
      </c>
    </row>
    <row r="369" spans="1:54" ht="15" customHeight="1" x14ac:dyDescent="0.25">
      <c r="A369" s="9" t="s">
        <v>42</v>
      </c>
      <c r="B369" s="9" t="s">
        <v>867</v>
      </c>
      <c r="C369" s="9" t="s">
        <v>867</v>
      </c>
      <c r="D369" s="9" t="s">
        <v>914</v>
      </c>
      <c r="E369" s="9">
        <v>49</v>
      </c>
      <c r="F369" s="9" t="s">
        <v>557</v>
      </c>
      <c r="G369" s="9">
        <v>7.5</v>
      </c>
      <c r="H369" s="9" t="s">
        <v>868</v>
      </c>
      <c r="I369" s="9" t="s">
        <v>869</v>
      </c>
      <c r="J369" s="9" t="s">
        <v>134</v>
      </c>
      <c r="K369" s="9" t="s">
        <v>143</v>
      </c>
      <c r="L369" s="9" t="s">
        <v>867</v>
      </c>
      <c r="M369" s="9" t="s">
        <v>914</v>
      </c>
      <c r="N369" s="9" t="s">
        <v>867</v>
      </c>
      <c r="O369" s="9" t="s">
        <v>914</v>
      </c>
      <c r="P369" s="9" t="s">
        <v>3384</v>
      </c>
      <c r="Q369" s="9" t="s">
        <v>854</v>
      </c>
      <c r="R369" s="9" t="s">
        <v>42</v>
      </c>
      <c r="S369" s="9"/>
      <c r="T369" s="9" t="s">
        <v>736</v>
      </c>
      <c r="U369" s="9" t="s">
        <v>735</v>
      </c>
      <c r="V369" s="9" t="s">
        <v>735</v>
      </c>
      <c r="W369" s="9">
        <v>20</v>
      </c>
      <c r="X369" s="9" t="s">
        <v>736</v>
      </c>
      <c r="Y369" s="9" t="s">
        <v>736</v>
      </c>
      <c r="Z369" s="9" t="s">
        <v>42</v>
      </c>
      <c r="AA369" s="9">
        <v>0</v>
      </c>
      <c r="AB369" s="9">
        <v>0</v>
      </c>
      <c r="AC369" s="9" t="s">
        <v>3327</v>
      </c>
      <c r="AD369" s="9" t="s">
        <v>114</v>
      </c>
      <c r="AE369" s="9" t="s">
        <v>870</v>
      </c>
      <c r="AF369" s="9" t="s">
        <v>3319</v>
      </c>
      <c r="AG369" s="9" t="s">
        <v>3319</v>
      </c>
      <c r="AH369" s="9"/>
      <c r="AI369" s="9"/>
      <c r="AK369" s="3" t="s">
        <v>694</v>
      </c>
      <c r="AP369" s="9"/>
      <c r="AQ369" s="9"/>
      <c r="AR369" t="s">
        <v>3319</v>
      </c>
      <c r="AS369" t="s">
        <v>3319</v>
      </c>
      <c r="AT369" t="s">
        <v>3319</v>
      </c>
      <c r="AW369" t="s">
        <v>4505</v>
      </c>
      <c r="BB369" s="9" t="s">
        <v>736</v>
      </c>
    </row>
    <row r="370" spans="1:54" ht="15" customHeight="1" x14ac:dyDescent="0.25">
      <c r="A370" s="9" t="s">
        <v>1698</v>
      </c>
      <c r="B370" s="9" t="s">
        <v>1698</v>
      </c>
      <c r="C370" s="9" t="s">
        <v>1698</v>
      </c>
      <c r="D370" s="9" t="s">
        <v>1698</v>
      </c>
      <c r="E370" s="9">
        <v>0</v>
      </c>
      <c r="F370" s="9" t="s">
        <v>557</v>
      </c>
      <c r="G370" s="9">
        <v>0</v>
      </c>
      <c r="H370" s="9" t="s">
        <v>270</v>
      </c>
      <c r="I370" s="9" t="s">
        <v>414</v>
      </c>
      <c r="J370" s="9" t="s">
        <v>134</v>
      </c>
      <c r="K370" s="9" t="s">
        <v>3099</v>
      </c>
      <c r="L370" s="9" t="s">
        <v>1698</v>
      </c>
      <c r="M370" s="9" t="s">
        <v>1698</v>
      </c>
      <c r="N370" s="9" t="s">
        <v>1698</v>
      </c>
      <c r="O370" s="9" t="s">
        <v>1698</v>
      </c>
      <c r="P370" s="9" t="s">
        <v>3384</v>
      </c>
      <c r="Q370" s="9" t="s">
        <v>854</v>
      </c>
      <c r="R370" s="9" t="s">
        <v>866</v>
      </c>
      <c r="S370" s="9"/>
      <c r="T370" s="9" t="s">
        <v>736</v>
      </c>
      <c r="U370" s="9" t="s">
        <v>735</v>
      </c>
      <c r="V370" s="9" t="s">
        <v>735</v>
      </c>
      <c r="W370" s="9">
        <v>8</v>
      </c>
      <c r="X370" s="9" t="s">
        <v>736</v>
      </c>
      <c r="Y370" s="9" t="s">
        <v>736</v>
      </c>
      <c r="Z370" s="9" t="s">
        <v>1698</v>
      </c>
      <c r="AA370" s="9">
        <v>0</v>
      </c>
      <c r="AB370" s="9">
        <v>0</v>
      </c>
      <c r="AC370" s="9" t="s">
        <v>3327</v>
      </c>
      <c r="AD370" s="9" t="s">
        <v>114</v>
      </c>
      <c r="AE370" s="9" t="s">
        <v>870</v>
      </c>
      <c r="AF370" s="9" t="s">
        <v>3319</v>
      </c>
      <c r="AG370" s="9" t="s">
        <v>3319</v>
      </c>
      <c r="AH370" s="9"/>
      <c r="AI370" s="9"/>
      <c r="AK370" s="3" t="s">
        <v>694</v>
      </c>
      <c r="AP370" s="9"/>
      <c r="AQ370" s="9"/>
      <c r="AR370" t="s">
        <v>3319</v>
      </c>
      <c r="AS370" t="s">
        <v>3319</v>
      </c>
      <c r="AT370" t="s">
        <v>3319</v>
      </c>
      <c r="AW370" t="s">
        <v>4505</v>
      </c>
      <c r="BB370" s="9" t="s">
        <v>736</v>
      </c>
    </row>
    <row r="371" spans="1:54" ht="15" customHeight="1" x14ac:dyDescent="0.25">
      <c r="A371" s="9" t="s">
        <v>866</v>
      </c>
      <c r="B371" s="9" t="s">
        <v>864</v>
      </c>
      <c r="C371" s="9" t="s">
        <v>864</v>
      </c>
      <c r="D371" s="9" t="s">
        <v>906</v>
      </c>
      <c r="E371" s="9">
        <v>0</v>
      </c>
      <c r="F371" s="9" t="s">
        <v>557</v>
      </c>
      <c r="G371" s="9">
        <v>0</v>
      </c>
      <c r="H371" s="9" t="s">
        <v>684</v>
      </c>
      <c r="I371" s="9" t="s">
        <v>684</v>
      </c>
      <c r="J371" s="9" t="s">
        <v>865</v>
      </c>
      <c r="K371" s="9" t="s">
        <v>865</v>
      </c>
      <c r="L371" s="9" t="s">
        <v>864</v>
      </c>
      <c r="M371" s="9" t="s">
        <v>906</v>
      </c>
      <c r="N371" s="9" t="s">
        <v>864</v>
      </c>
      <c r="O371" s="9" t="s">
        <v>906</v>
      </c>
      <c r="P371" s="9" t="s">
        <v>3384</v>
      </c>
      <c r="Q371" s="9" t="s">
        <v>854</v>
      </c>
      <c r="R371" s="9" t="s">
        <v>866</v>
      </c>
      <c r="S371" s="9"/>
      <c r="T371" s="9" t="s">
        <v>736</v>
      </c>
      <c r="U371" s="9" t="s">
        <v>735</v>
      </c>
      <c r="V371" s="9" t="s">
        <v>735</v>
      </c>
      <c r="W371" s="9">
        <v>1</v>
      </c>
      <c r="X371" s="9" t="s">
        <v>736</v>
      </c>
      <c r="Y371" s="9" t="s">
        <v>736</v>
      </c>
      <c r="Z371" s="9" t="s">
        <v>3479</v>
      </c>
      <c r="AA371" s="9">
        <v>0</v>
      </c>
      <c r="AB371" s="9">
        <v>0</v>
      </c>
      <c r="AC371" s="9" t="s">
        <v>3327</v>
      </c>
      <c r="AD371" s="9" t="s">
        <v>114</v>
      </c>
      <c r="AE371" s="9" t="s">
        <v>741</v>
      </c>
      <c r="AF371" s="9" t="s">
        <v>3319</v>
      </c>
      <c r="AG371" s="9" t="s">
        <v>3319</v>
      </c>
      <c r="AH371" s="9"/>
      <c r="AI371" s="9"/>
      <c r="AK371" s="3" t="s">
        <v>694</v>
      </c>
      <c r="AP371" s="9"/>
      <c r="AQ371" s="9"/>
      <c r="AR371" t="s">
        <v>3319</v>
      </c>
      <c r="AS371" t="s">
        <v>3319</v>
      </c>
      <c r="AT371" t="s">
        <v>3319</v>
      </c>
      <c r="AW371" t="s">
        <v>4505</v>
      </c>
      <c r="BB371" s="9" t="s">
        <v>736</v>
      </c>
    </row>
    <row r="372" spans="1:54" ht="15" customHeight="1" x14ac:dyDescent="0.25">
      <c r="A372" s="9" t="s">
        <v>5227</v>
      </c>
      <c r="B372" s="9" t="s">
        <v>1694</v>
      </c>
      <c r="C372" s="9" t="s">
        <v>1694</v>
      </c>
      <c r="D372" s="9" t="s">
        <v>3454</v>
      </c>
      <c r="E372" s="9">
        <v>0</v>
      </c>
      <c r="F372" s="9" t="s">
        <v>557</v>
      </c>
      <c r="G372" s="9">
        <v>0</v>
      </c>
      <c r="H372" s="9" t="s">
        <v>2764</v>
      </c>
      <c r="I372" s="9">
        <v>0</v>
      </c>
      <c r="J372" s="9" t="s">
        <v>3599</v>
      </c>
      <c r="K372" s="9" t="s">
        <v>3600</v>
      </c>
      <c r="L372" s="9" t="s">
        <v>1694</v>
      </c>
      <c r="M372" s="9" t="s">
        <v>3454</v>
      </c>
      <c r="N372" s="9">
        <v>0</v>
      </c>
      <c r="O372" s="9">
        <v>0</v>
      </c>
      <c r="P372" s="9" t="s">
        <v>737</v>
      </c>
      <c r="Q372" s="9" t="s">
        <v>1650</v>
      </c>
      <c r="R372" s="9" t="s">
        <v>2396</v>
      </c>
      <c r="S372" s="9" t="s">
        <v>2396</v>
      </c>
      <c r="T372" s="9" t="s">
        <v>736</v>
      </c>
      <c r="U372" s="9" t="s">
        <v>736</v>
      </c>
      <c r="V372" s="9" t="s">
        <v>735</v>
      </c>
      <c r="W372" s="9">
        <v>1</v>
      </c>
      <c r="X372" s="9" t="s">
        <v>736</v>
      </c>
      <c r="Y372" s="9" t="s">
        <v>736</v>
      </c>
      <c r="AA372" s="9">
        <v>0</v>
      </c>
      <c r="AB372" s="9">
        <v>0</v>
      </c>
      <c r="AC372" s="9" t="s">
        <v>2396</v>
      </c>
      <c r="AD372" s="9" t="s">
        <v>114</v>
      </c>
      <c r="AE372" s="9" t="s">
        <v>961</v>
      </c>
      <c r="AF372" s="9" t="s">
        <v>3319</v>
      </c>
      <c r="AG372" s="9" t="s">
        <v>3319</v>
      </c>
      <c r="AH372" s="9" t="s">
        <v>3270</v>
      </c>
      <c r="AI372" s="9">
        <v>5</v>
      </c>
      <c r="AJ372" s="9" t="str">
        <f>A372</f>
        <v>5FORLIFE-DB</v>
      </c>
      <c r="AK372" s="3" t="s">
        <v>4505</v>
      </c>
      <c r="AL372" t="s">
        <v>736</v>
      </c>
      <c r="AP372" s="9"/>
      <c r="AQ372" s="9" t="s">
        <v>4398</v>
      </c>
      <c r="AR372" t="s">
        <v>3319</v>
      </c>
      <c r="AS372" t="s">
        <v>3319</v>
      </c>
      <c r="AT372" t="s">
        <v>3319</v>
      </c>
      <c r="AW372" t="s">
        <v>4505</v>
      </c>
      <c r="AX372" s="9" t="s">
        <v>736</v>
      </c>
      <c r="BB372" s="9" t="s">
        <v>735</v>
      </c>
    </row>
    <row r="373" spans="1:54" ht="15" customHeight="1" x14ac:dyDescent="0.25">
      <c r="A373" s="9" t="s">
        <v>130</v>
      </c>
      <c r="B373" s="9" t="s">
        <v>4008</v>
      </c>
      <c r="C373" s="9" t="s">
        <v>4009</v>
      </c>
      <c r="D373" s="9" t="s">
        <v>4010</v>
      </c>
      <c r="E373" s="9">
        <v>0</v>
      </c>
      <c r="F373" s="9" t="s">
        <v>198</v>
      </c>
      <c r="G373" s="9">
        <v>0</v>
      </c>
      <c r="H373" s="9" t="s">
        <v>2517</v>
      </c>
      <c r="I373" s="9">
        <v>0</v>
      </c>
      <c r="J373" s="9" t="s">
        <v>3599</v>
      </c>
      <c r="K373" s="9" t="s">
        <v>2518</v>
      </c>
      <c r="L373" s="9" t="s">
        <v>4011</v>
      </c>
      <c r="M373" s="9" t="s">
        <v>4010</v>
      </c>
      <c r="N373" s="9">
        <v>0</v>
      </c>
      <c r="O373" s="9">
        <v>0</v>
      </c>
      <c r="P373" s="9" t="s">
        <v>737</v>
      </c>
      <c r="Q373" s="9" t="s">
        <v>1650</v>
      </c>
      <c r="R373" s="9" t="s">
        <v>2396</v>
      </c>
      <c r="S373" s="9" t="s">
        <v>2396</v>
      </c>
      <c r="T373" s="9" t="s">
        <v>736</v>
      </c>
      <c r="U373" s="9" t="s">
        <v>736</v>
      </c>
      <c r="V373" s="9" t="s">
        <v>735</v>
      </c>
      <c r="W373" s="9">
        <v>1</v>
      </c>
      <c r="X373" s="9" t="s">
        <v>736</v>
      </c>
      <c r="Y373" s="9" t="s">
        <v>736</v>
      </c>
      <c r="AA373" s="9">
        <v>0</v>
      </c>
      <c r="AB373" s="9">
        <v>0</v>
      </c>
      <c r="AC373" s="9" t="s">
        <v>2396</v>
      </c>
      <c r="AD373" s="9" t="s">
        <v>114</v>
      </c>
      <c r="AE373" s="9" t="s">
        <v>961</v>
      </c>
      <c r="AF373" s="9" t="s">
        <v>3319</v>
      </c>
      <c r="AG373" s="9" t="s">
        <v>3319</v>
      </c>
      <c r="AH373" s="9" t="s">
        <v>3270</v>
      </c>
      <c r="AI373" s="9">
        <v>5</v>
      </c>
      <c r="AJ373" s="9" t="str">
        <f>A373</f>
        <v>5FORLIFE</v>
      </c>
      <c r="AK373" s="3" t="s">
        <v>4505</v>
      </c>
      <c r="AL373" t="s">
        <v>736</v>
      </c>
      <c r="AP373" s="9"/>
      <c r="AQ373" s="9" t="s">
        <v>961</v>
      </c>
      <c r="AR373" t="s">
        <v>3319</v>
      </c>
      <c r="AS373" t="s">
        <v>3319</v>
      </c>
      <c r="AT373" t="s">
        <v>3319</v>
      </c>
      <c r="AW373" t="s">
        <v>4505</v>
      </c>
      <c r="AX373" s="9" t="s">
        <v>736</v>
      </c>
      <c r="BB373" s="9" t="s">
        <v>735</v>
      </c>
    </row>
    <row r="374" spans="1:54" ht="15" customHeight="1" x14ac:dyDescent="0.25">
      <c r="A374" s="9" t="s">
        <v>358</v>
      </c>
      <c r="B374" s="9" t="s">
        <v>359</v>
      </c>
      <c r="C374" s="9" t="s">
        <v>359</v>
      </c>
      <c r="D374" s="9" t="s">
        <v>779</v>
      </c>
      <c r="E374" s="9">
        <v>49</v>
      </c>
      <c r="F374" s="9" t="s">
        <v>557</v>
      </c>
      <c r="G374" s="9">
        <v>7.5</v>
      </c>
      <c r="H374" s="9" t="s">
        <v>684</v>
      </c>
      <c r="I374" s="9" t="s">
        <v>684</v>
      </c>
      <c r="J374" s="9" t="s">
        <v>684</v>
      </c>
      <c r="K374" s="9" t="s">
        <v>684</v>
      </c>
      <c r="L374" s="9" t="s">
        <v>359</v>
      </c>
      <c r="M374" s="9" t="s">
        <v>779</v>
      </c>
      <c r="N374" s="9" t="s">
        <v>359</v>
      </c>
      <c r="O374" s="9" t="s">
        <v>779</v>
      </c>
      <c r="P374" s="9" t="s">
        <v>3384</v>
      </c>
      <c r="Q374" s="9" t="s">
        <v>856</v>
      </c>
      <c r="R374" s="9" t="s">
        <v>358</v>
      </c>
      <c r="S374" s="9"/>
      <c r="T374" s="9" t="s">
        <v>736</v>
      </c>
      <c r="U374" s="9" t="s">
        <v>735</v>
      </c>
      <c r="V374" s="9" t="s">
        <v>735</v>
      </c>
      <c r="W374" s="9">
        <v>15</v>
      </c>
      <c r="X374" s="9" t="s">
        <v>736</v>
      </c>
      <c r="Y374" s="9" t="s">
        <v>736</v>
      </c>
      <c r="Z374" s="9" t="s">
        <v>358</v>
      </c>
      <c r="AA374" s="9">
        <v>0</v>
      </c>
      <c r="AB374" s="9">
        <v>0</v>
      </c>
      <c r="AC374" s="9" t="s">
        <v>3327</v>
      </c>
      <c r="AD374" s="9" t="s">
        <v>114</v>
      </c>
      <c r="AE374" s="9" t="s">
        <v>870</v>
      </c>
      <c r="AF374" s="9" t="s">
        <v>3319</v>
      </c>
      <c r="AG374" s="9" t="s">
        <v>3319</v>
      </c>
      <c r="AH374" s="9"/>
      <c r="AI374" s="9"/>
      <c r="AK374" s="3" t="s">
        <v>694</v>
      </c>
      <c r="AP374" s="9"/>
      <c r="AQ374" s="9"/>
      <c r="AR374" t="s">
        <v>3319</v>
      </c>
      <c r="AS374" t="s">
        <v>3319</v>
      </c>
      <c r="AT374" t="s">
        <v>3319</v>
      </c>
      <c r="AW374" t="s">
        <v>4505</v>
      </c>
      <c r="BB374" s="9" t="s">
        <v>736</v>
      </c>
    </row>
    <row r="375" spans="1:54" ht="15" customHeight="1" x14ac:dyDescent="0.25">
      <c r="A375">
        <v>5828</v>
      </c>
      <c r="B375" s="9" t="s">
        <v>529</v>
      </c>
      <c r="C375" s="9" t="s">
        <v>529</v>
      </c>
      <c r="D375" s="9" t="s">
        <v>771</v>
      </c>
      <c r="E375" s="9">
        <v>0</v>
      </c>
      <c r="F375" s="9" t="s">
        <v>557</v>
      </c>
      <c r="G375" s="9">
        <v>7.5</v>
      </c>
      <c r="H375" s="9" t="s">
        <v>684</v>
      </c>
      <c r="I375" s="9" t="s">
        <v>684</v>
      </c>
      <c r="J375" s="9" t="s">
        <v>684</v>
      </c>
      <c r="K375" s="9" t="s">
        <v>684</v>
      </c>
      <c r="L375" s="9" t="s">
        <v>529</v>
      </c>
      <c r="M375" s="9" t="s">
        <v>771</v>
      </c>
      <c r="N375" s="9" t="s">
        <v>529</v>
      </c>
      <c r="O375" s="9" t="s">
        <v>771</v>
      </c>
      <c r="P375" s="9" t="s">
        <v>3384</v>
      </c>
      <c r="Q375" s="9" t="s">
        <v>856</v>
      </c>
      <c r="R375" s="9" t="s">
        <v>357</v>
      </c>
      <c r="S375" s="9"/>
      <c r="T375" s="9" t="s">
        <v>736</v>
      </c>
      <c r="U375" s="9" t="s">
        <v>735</v>
      </c>
      <c r="V375" s="9" t="s">
        <v>735</v>
      </c>
      <c r="W375" s="9">
        <v>3</v>
      </c>
      <c r="X375" s="9" t="s">
        <v>736</v>
      </c>
      <c r="Y375" s="9" t="s">
        <v>736</v>
      </c>
      <c r="Z375" s="9" t="s">
        <v>357</v>
      </c>
      <c r="AA375" s="9">
        <v>0</v>
      </c>
      <c r="AB375" s="9">
        <v>0</v>
      </c>
      <c r="AC375" s="9" t="s">
        <v>3327</v>
      </c>
      <c r="AD375" s="9" t="s">
        <v>114</v>
      </c>
      <c r="AE375" s="9" t="s">
        <v>3328</v>
      </c>
      <c r="AF375" s="9" t="s">
        <v>3319</v>
      </c>
      <c r="AG375" s="9" t="s">
        <v>3319</v>
      </c>
      <c r="AH375" s="9"/>
      <c r="AI375" s="9"/>
      <c r="AK375" s="3"/>
      <c r="AP375" s="9"/>
      <c r="AQ375" s="9"/>
      <c r="AR375" t="s">
        <v>3319</v>
      </c>
      <c r="AS375" t="s">
        <v>3319</v>
      </c>
      <c r="AT375" t="s">
        <v>3319</v>
      </c>
      <c r="AW375" t="s">
        <v>4505</v>
      </c>
      <c r="BB375" s="9" t="s">
        <v>736</v>
      </c>
    </row>
    <row r="376" spans="1:54" ht="15" customHeight="1" x14ac:dyDescent="0.25">
      <c r="A376" s="9">
        <v>5821</v>
      </c>
      <c r="B376" s="9" t="s">
        <v>525</v>
      </c>
      <c r="C376" s="9" t="s">
        <v>525</v>
      </c>
      <c r="D376" s="9" t="s">
        <v>784</v>
      </c>
      <c r="E376" s="9">
        <v>59</v>
      </c>
      <c r="F376" s="9" t="s">
        <v>557</v>
      </c>
      <c r="G376" s="9">
        <v>7.5</v>
      </c>
      <c r="H376" s="9" t="s">
        <v>684</v>
      </c>
      <c r="I376" s="9" t="s">
        <v>684</v>
      </c>
      <c r="J376" s="9" t="s">
        <v>684</v>
      </c>
      <c r="K376" s="9" t="s">
        <v>684</v>
      </c>
      <c r="L376" s="9" t="s">
        <v>525</v>
      </c>
      <c r="M376" s="9" t="s">
        <v>784</v>
      </c>
      <c r="N376" s="9" t="s">
        <v>525</v>
      </c>
      <c r="O376" s="9" t="s">
        <v>784</v>
      </c>
      <c r="P376" s="9" t="s">
        <v>3384</v>
      </c>
      <c r="Q376" s="9" t="s">
        <v>855</v>
      </c>
      <c r="R376" s="9" t="s">
        <v>2294</v>
      </c>
      <c r="S376" s="9"/>
      <c r="T376" s="9" t="s">
        <v>736</v>
      </c>
      <c r="U376" s="9" t="s">
        <v>735</v>
      </c>
      <c r="V376" s="9" t="s">
        <v>735</v>
      </c>
      <c r="W376" s="9">
        <v>5</v>
      </c>
      <c r="X376" s="9" t="s">
        <v>736</v>
      </c>
      <c r="Y376" s="9" t="s">
        <v>736</v>
      </c>
      <c r="Z376" s="9" t="s">
        <v>2294</v>
      </c>
      <c r="AA376" s="9">
        <v>0</v>
      </c>
      <c r="AB376" s="9">
        <v>0</v>
      </c>
      <c r="AC376" s="9" t="s">
        <v>3327</v>
      </c>
      <c r="AD376" s="9" t="s">
        <v>114</v>
      </c>
      <c r="AE376" s="9" t="s">
        <v>870</v>
      </c>
      <c r="AF376" s="9" t="s">
        <v>3319</v>
      </c>
      <c r="AG376" s="9" t="s">
        <v>3319</v>
      </c>
      <c r="AH376" s="9"/>
      <c r="AI376" s="9"/>
      <c r="AK376" s="3" t="s">
        <v>694</v>
      </c>
      <c r="AP376" s="9"/>
      <c r="AQ376" s="9"/>
      <c r="AR376" t="s">
        <v>3319</v>
      </c>
      <c r="AS376" t="s">
        <v>3319</v>
      </c>
      <c r="AT376" t="s">
        <v>3319</v>
      </c>
      <c r="AW376" t="s">
        <v>4505</v>
      </c>
      <c r="BB376" s="9" t="s">
        <v>736</v>
      </c>
    </row>
    <row r="377" spans="1:54" ht="15" customHeight="1" x14ac:dyDescent="0.25">
      <c r="A377" s="9" t="s">
        <v>355</v>
      </c>
      <c r="B377" s="9" t="s">
        <v>356</v>
      </c>
      <c r="C377" s="9" t="s">
        <v>356</v>
      </c>
      <c r="D377" s="9" t="s">
        <v>778</v>
      </c>
      <c r="E377" s="9">
        <v>59</v>
      </c>
      <c r="F377" s="9" t="s">
        <v>557</v>
      </c>
      <c r="G377" s="9">
        <v>7.5</v>
      </c>
      <c r="H377" s="9" t="s">
        <v>684</v>
      </c>
      <c r="I377" s="9" t="s">
        <v>684</v>
      </c>
      <c r="J377" s="9" t="s">
        <v>684</v>
      </c>
      <c r="K377" s="9" t="s">
        <v>684</v>
      </c>
      <c r="L377" s="9" t="s">
        <v>356</v>
      </c>
      <c r="M377" s="9" t="s">
        <v>778</v>
      </c>
      <c r="N377" s="9" t="s">
        <v>356</v>
      </c>
      <c r="O377" s="9" t="s">
        <v>778</v>
      </c>
      <c r="P377" s="9" t="s">
        <v>3384</v>
      </c>
      <c r="Q377" s="9" t="s">
        <v>856</v>
      </c>
      <c r="R377" s="9" t="s">
        <v>355</v>
      </c>
      <c r="S377" s="9"/>
      <c r="T377" s="9" t="s">
        <v>736</v>
      </c>
      <c r="U377" s="9" t="s">
        <v>735</v>
      </c>
      <c r="V377" s="9" t="s">
        <v>735</v>
      </c>
      <c r="W377" s="9">
        <v>15</v>
      </c>
      <c r="X377" s="9" t="s">
        <v>736</v>
      </c>
      <c r="Y377" s="9" t="s">
        <v>736</v>
      </c>
      <c r="Z377" s="9" t="s">
        <v>355</v>
      </c>
      <c r="AA377" s="9">
        <v>0</v>
      </c>
      <c r="AB377" s="9">
        <v>0</v>
      </c>
      <c r="AC377" s="9" t="s">
        <v>3327</v>
      </c>
      <c r="AD377" s="9" t="s">
        <v>114</v>
      </c>
      <c r="AE377" s="9" t="s">
        <v>870</v>
      </c>
      <c r="AF377" s="9" t="s">
        <v>3319</v>
      </c>
      <c r="AG377" s="9" t="s">
        <v>3319</v>
      </c>
      <c r="AH377" s="9"/>
      <c r="AI377" s="9"/>
      <c r="AK377" s="3" t="s">
        <v>694</v>
      </c>
      <c r="AP377" s="9"/>
      <c r="AQ377" s="9"/>
      <c r="AR377" t="s">
        <v>3319</v>
      </c>
      <c r="AS377" t="s">
        <v>3319</v>
      </c>
      <c r="AT377" t="s">
        <v>3319</v>
      </c>
      <c r="AW377" t="s">
        <v>4505</v>
      </c>
      <c r="BB377" s="9" t="s">
        <v>736</v>
      </c>
    </row>
    <row r="378" spans="1:54" ht="15" customHeight="1" x14ac:dyDescent="0.25">
      <c r="A378" s="9" t="s">
        <v>353</v>
      </c>
      <c r="B378" s="9" t="s">
        <v>354</v>
      </c>
      <c r="C378" s="9" t="s">
        <v>354</v>
      </c>
      <c r="D378" s="9" t="s">
        <v>777</v>
      </c>
      <c r="E378" s="9">
        <v>29</v>
      </c>
      <c r="F378" s="9" t="s">
        <v>557</v>
      </c>
      <c r="G378" s="9">
        <v>7.5</v>
      </c>
      <c r="H378" s="9" t="s">
        <v>684</v>
      </c>
      <c r="I378" s="9" t="s">
        <v>684</v>
      </c>
      <c r="J378" s="9" t="s">
        <v>684</v>
      </c>
      <c r="K378" s="9" t="s">
        <v>684</v>
      </c>
      <c r="L378" s="9" t="s">
        <v>354</v>
      </c>
      <c r="M378" s="9" t="s">
        <v>777</v>
      </c>
      <c r="N378" s="9" t="s">
        <v>354</v>
      </c>
      <c r="O378" s="9" t="s">
        <v>777</v>
      </c>
      <c r="P378" s="9" t="s">
        <v>3384</v>
      </c>
      <c r="Q378" s="9" t="s">
        <v>855</v>
      </c>
      <c r="R378" s="9" t="s">
        <v>353</v>
      </c>
      <c r="S378" s="9"/>
      <c r="T378" s="9" t="s">
        <v>736</v>
      </c>
      <c r="U378" s="9" t="s">
        <v>735</v>
      </c>
      <c r="V378" s="9" t="s">
        <v>735</v>
      </c>
      <c r="W378" s="9">
        <v>20</v>
      </c>
      <c r="X378" s="9" t="s">
        <v>736</v>
      </c>
      <c r="Y378" s="9" t="s">
        <v>736</v>
      </c>
      <c r="Z378" s="9" t="s">
        <v>353</v>
      </c>
      <c r="AA378" s="9">
        <v>0</v>
      </c>
      <c r="AB378" s="9">
        <v>0</v>
      </c>
      <c r="AC378" s="9" t="s">
        <v>3327</v>
      </c>
      <c r="AD378" s="9" t="s">
        <v>114</v>
      </c>
      <c r="AE378" s="9" t="s">
        <v>870</v>
      </c>
      <c r="AF378" s="9" t="s">
        <v>3319</v>
      </c>
      <c r="AG378" s="9" t="s">
        <v>3319</v>
      </c>
      <c r="AH378" s="9"/>
      <c r="AI378" s="9"/>
      <c r="AK378" s="3" t="s">
        <v>694</v>
      </c>
      <c r="AP378" s="9"/>
      <c r="AQ378" s="9"/>
      <c r="AR378" t="s">
        <v>3319</v>
      </c>
      <c r="AS378" t="s">
        <v>3319</v>
      </c>
      <c r="AT378" t="s">
        <v>3319</v>
      </c>
      <c r="AW378" t="s">
        <v>4505</v>
      </c>
      <c r="BB378" s="9" t="s">
        <v>736</v>
      </c>
    </row>
    <row r="379" spans="1:54" ht="15" customHeight="1" x14ac:dyDescent="0.25">
      <c r="A379" s="9" t="s">
        <v>352</v>
      </c>
      <c r="B379" s="9" t="s">
        <v>526</v>
      </c>
      <c r="C379" s="9" t="s">
        <v>526</v>
      </c>
      <c r="D379" s="9" t="s">
        <v>776</v>
      </c>
      <c r="E379" s="9">
        <v>158</v>
      </c>
      <c r="F379" s="9" t="s">
        <v>557</v>
      </c>
      <c r="G379" s="9">
        <v>7.5</v>
      </c>
      <c r="H379" s="9" t="s">
        <v>684</v>
      </c>
      <c r="I379" s="9" t="s">
        <v>684</v>
      </c>
      <c r="J379" s="9" t="s">
        <v>684</v>
      </c>
      <c r="K379" s="9" t="s">
        <v>684</v>
      </c>
      <c r="L379" s="9" t="s">
        <v>526</v>
      </c>
      <c r="M379" s="9" t="s">
        <v>776</v>
      </c>
      <c r="N379" s="9" t="s">
        <v>526</v>
      </c>
      <c r="O379" s="9" t="s">
        <v>776</v>
      </c>
      <c r="P379" s="9" t="s">
        <v>3384</v>
      </c>
      <c r="Q379" s="9" t="s">
        <v>854</v>
      </c>
      <c r="R379" s="9" t="s">
        <v>352</v>
      </c>
      <c r="S379" s="9"/>
      <c r="T379" s="9" t="s">
        <v>736</v>
      </c>
      <c r="U379" s="9" t="s">
        <v>735</v>
      </c>
      <c r="V379" s="9" t="s">
        <v>735</v>
      </c>
      <c r="W379" s="9">
        <v>20</v>
      </c>
      <c r="X379" s="9" t="s">
        <v>736</v>
      </c>
      <c r="Y379" s="9" t="s">
        <v>736</v>
      </c>
      <c r="Z379" s="9" t="s">
        <v>352</v>
      </c>
      <c r="AA379" s="9">
        <v>0</v>
      </c>
      <c r="AB379" s="9">
        <v>0</v>
      </c>
      <c r="AC379" s="9" t="s">
        <v>3327</v>
      </c>
      <c r="AD379" s="9" t="s">
        <v>114</v>
      </c>
      <c r="AE379" s="9" t="s">
        <v>870</v>
      </c>
      <c r="AF379" s="9" t="s">
        <v>3319</v>
      </c>
      <c r="AG379" s="9" t="s">
        <v>3319</v>
      </c>
      <c r="AH379" s="9"/>
      <c r="AI379" s="9"/>
      <c r="AK379" s="3" t="s">
        <v>694</v>
      </c>
      <c r="AN379" s="9" t="s">
        <v>735</v>
      </c>
      <c r="AO379" s="9">
        <f>10*12</f>
        <v>120</v>
      </c>
      <c r="AP379" s="9"/>
      <c r="AQ379" s="9"/>
      <c r="AR379" t="s">
        <v>3319</v>
      </c>
      <c r="AS379" t="s">
        <v>3319</v>
      </c>
      <c r="AT379" t="s">
        <v>3319</v>
      </c>
      <c r="AW379" t="s">
        <v>4505</v>
      </c>
      <c r="BB379" s="9" t="s">
        <v>736</v>
      </c>
    </row>
    <row r="380" spans="1:54" ht="15" customHeight="1" x14ac:dyDescent="0.25">
      <c r="A380" s="9" t="s">
        <v>351</v>
      </c>
      <c r="B380" s="9" t="s">
        <v>527</v>
      </c>
      <c r="C380" s="9" t="s">
        <v>527</v>
      </c>
      <c r="D380" s="9" t="s">
        <v>775</v>
      </c>
      <c r="E380" s="9">
        <v>89</v>
      </c>
      <c r="F380" s="9" t="s">
        <v>557</v>
      </c>
      <c r="G380" s="9">
        <v>7.5</v>
      </c>
      <c r="H380" s="9" t="s">
        <v>684</v>
      </c>
      <c r="I380" s="9" t="s">
        <v>684</v>
      </c>
      <c r="J380" s="9" t="s">
        <v>684</v>
      </c>
      <c r="K380" s="9" t="s">
        <v>684</v>
      </c>
      <c r="L380" s="9" t="s">
        <v>527</v>
      </c>
      <c r="M380" s="9" t="s">
        <v>775</v>
      </c>
      <c r="N380" s="9" t="s">
        <v>527</v>
      </c>
      <c r="O380" s="9" t="s">
        <v>775</v>
      </c>
      <c r="P380" s="9" t="s">
        <v>3384</v>
      </c>
      <c r="Q380" s="9" t="s">
        <v>855</v>
      </c>
      <c r="R380" s="9" t="s">
        <v>351</v>
      </c>
      <c r="S380" s="9"/>
      <c r="T380" s="9" t="s">
        <v>736</v>
      </c>
      <c r="U380" s="9" t="s">
        <v>735</v>
      </c>
      <c r="V380" s="9" t="s">
        <v>735</v>
      </c>
      <c r="W380" s="9">
        <v>20</v>
      </c>
      <c r="X380" s="9" t="s">
        <v>736</v>
      </c>
      <c r="Y380" s="9" t="s">
        <v>736</v>
      </c>
      <c r="Z380" s="9" t="s">
        <v>351</v>
      </c>
      <c r="AA380" s="9">
        <v>0</v>
      </c>
      <c r="AB380" s="9">
        <v>0</v>
      </c>
      <c r="AC380" s="9" t="s">
        <v>3327</v>
      </c>
      <c r="AD380" s="9" t="s">
        <v>114</v>
      </c>
      <c r="AE380" s="9" t="s">
        <v>870</v>
      </c>
      <c r="AF380" s="9" t="s">
        <v>3319</v>
      </c>
      <c r="AG380" s="9" t="s">
        <v>3319</v>
      </c>
      <c r="AH380" s="9"/>
      <c r="AI380" s="9"/>
      <c r="AK380" s="3" t="s">
        <v>694</v>
      </c>
      <c r="AP380" s="9"/>
      <c r="AQ380" s="9"/>
      <c r="AR380" t="s">
        <v>3319</v>
      </c>
      <c r="AS380" t="s">
        <v>3319</v>
      </c>
      <c r="AT380" t="s">
        <v>3319</v>
      </c>
      <c r="AW380" t="s">
        <v>4505</v>
      </c>
      <c r="BB380" s="9" t="s">
        <v>736</v>
      </c>
    </row>
    <row r="381" spans="1:54" ht="15" customHeight="1" x14ac:dyDescent="0.25">
      <c r="A381" s="9">
        <v>4219</v>
      </c>
      <c r="B381" s="9" t="s">
        <v>738</v>
      </c>
      <c r="C381" s="9" t="s">
        <v>738</v>
      </c>
      <c r="D381" s="9" t="s">
        <v>770</v>
      </c>
      <c r="E381" s="9">
        <v>0</v>
      </c>
      <c r="F381" s="9" t="s">
        <v>557</v>
      </c>
      <c r="G381" s="9">
        <v>30</v>
      </c>
      <c r="H381" s="9" t="s">
        <v>684</v>
      </c>
      <c r="I381" s="9" t="s">
        <v>684</v>
      </c>
      <c r="J381" s="9" t="s">
        <v>684</v>
      </c>
      <c r="K381" s="9" t="s">
        <v>684</v>
      </c>
      <c r="L381" s="9" t="s">
        <v>738</v>
      </c>
      <c r="M381" s="9" t="s">
        <v>770</v>
      </c>
      <c r="N381" s="9" t="s">
        <v>738</v>
      </c>
      <c r="O381" s="9" t="s">
        <v>770</v>
      </c>
      <c r="P381" s="9" t="s">
        <v>3384</v>
      </c>
      <c r="Q381" s="9" t="s">
        <v>856</v>
      </c>
      <c r="R381" s="9" t="s">
        <v>349</v>
      </c>
      <c r="S381" s="9"/>
      <c r="T381" s="9" t="s">
        <v>736</v>
      </c>
      <c r="U381" s="9" t="s">
        <v>735</v>
      </c>
      <c r="V381" s="9" t="s">
        <v>735</v>
      </c>
      <c r="W381" s="9">
        <v>8</v>
      </c>
      <c r="X381" s="9" t="s">
        <v>736</v>
      </c>
      <c r="Y381" s="9" t="s">
        <v>736</v>
      </c>
      <c r="Z381" s="9" t="s">
        <v>349</v>
      </c>
      <c r="AA381" s="9">
        <v>0</v>
      </c>
      <c r="AB381" s="9">
        <v>0</v>
      </c>
      <c r="AC381" s="9" t="s">
        <v>3327</v>
      </c>
      <c r="AD381" s="9" t="s">
        <v>114</v>
      </c>
      <c r="AE381" s="9" t="s">
        <v>3328</v>
      </c>
      <c r="AF381" s="9" t="s">
        <v>3319</v>
      </c>
      <c r="AG381" s="9" t="s">
        <v>3319</v>
      </c>
      <c r="AH381" s="9"/>
      <c r="AI381" s="9"/>
      <c r="AK381" s="3" t="s">
        <v>694</v>
      </c>
      <c r="AP381" s="9"/>
      <c r="AQ381" s="9"/>
      <c r="AR381" t="s">
        <v>3319</v>
      </c>
      <c r="AS381" t="s">
        <v>3319</v>
      </c>
      <c r="AT381" t="s">
        <v>3319</v>
      </c>
      <c r="AW381" t="s">
        <v>4505</v>
      </c>
      <c r="BB381" s="9" t="s">
        <v>736</v>
      </c>
    </row>
    <row r="382" spans="1:54" ht="15" customHeight="1" x14ac:dyDescent="0.25">
      <c r="A382" s="9" t="s">
        <v>3218</v>
      </c>
      <c r="B382" s="9" t="s">
        <v>3219</v>
      </c>
      <c r="C382" s="9" t="s">
        <v>3219</v>
      </c>
      <c r="D382" s="9" t="s">
        <v>3445</v>
      </c>
      <c r="E382" s="9">
        <v>0</v>
      </c>
      <c r="F382" s="9" t="s">
        <v>557</v>
      </c>
      <c r="G382" s="9">
        <v>0</v>
      </c>
      <c r="H382" s="9" t="s">
        <v>2764</v>
      </c>
      <c r="I382" s="9">
        <v>0</v>
      </c>
      <c r="J382" s="9" t="s">
        <v>2529</v>
      </c>
      <c r="K382" s="9" t="s">
        <v>3216</v>
      </c>
      <c r="L382" s="9" t="s">
        <v>3217</v>
      </c>
      <c r="M382" s="9" t="s">
        <v>3445</v>
      </c>
      <c r="N382" s="9">
        <v>0</v>
      </c>
      <c r="O382" s="9">
        <v>0</v>
      </c>
      <c r="P382" s="9" t="s">
        <v>737</v>
      </c>
      <c r="Q382" s="9" t="s">
        <v>3218</v>
      </c>
      <c r="R382" s="9" t="s">
        <v>2396</v>
      </c>
      <c r="S382" s="9" t="s">
        <v>2396</v>
      </c>
      <c r="T382" s="9" t="s">
        <v>736</v>
      </c>
      <c r="U382" s="9" t="s">
        <v>736</v>
      </c>
      <c r="V382" s="9" t="s">
        <v>735</v>
      </c>
      <c r="W382" s="9">
        <v>1</v>
      </c>
      <c r="X382" s="9" t="s">
        <v>736</v>
      </c>
      <c r="Y382" s="9" t="s">
        <v>736</v>
      </c>
      <c r="AA382" s="9">
        <v>0</v>
      </c>
      <c r="AB382" s="9">
        <v>0</v>
      </c>
      <c r="AC382" s="9" t="s">
        <v>2396</v>
      </c>
      <c r="AD382" s="9" t="s">
        <v>114</v>
      </c>
      <c r="AE382" s="9" t="s">
        <v>961</v>
      </c>
      <c r="AF382" s="9" t="s">
        <v>3319</v>
      </c>
      <c r="AG382" s="9" t="s">
        <v>3319</v>
      </c>
      <c r="AH382" s="9" t="s">
        <v>3270</v>
      </c>
      <c r="AI382" s="9">
        <v>0</v>
      </c>
      <c r="AJ382" s="9" t="str">
        <f t="shared" ref="AJ382:AJ383" si="14">A382</f>
        <v>3MFB</v>
      </c>
      <c r="AK382" s="3" t="s">
        <v>4505</v>
      </c>
      <c r="AL382" t="s">
        <v>735</v>
      </c>
      <c r="AM382">
        <v>3</v>
      </c>
      <c r="AP382" s="9"/>
      <c r="AQ382" s="9" t="s">
        <v>4398</v>
      </c>
      <c r="AR382" t="s">
        <v>3319</v>
      </c>
      <c r="AS382" t="s">
        <v>3319</v>
      </c>
      <c r="AT382" t="s">
        <v>3319</v>
      </c>
      <c r="AW382" t="s">
        <v>4505</v>
      </c>
      <c r="AX382" s="9" t="s">
        <v>736</v>
      </c>
      <c r="BB382" s="9" t="s">
        <v>735</v>
      </c>
    </row>
    <row r="383" spans="1:54" ht="15" customHeight="1" x14ac:dyDescent="0.25">
      <c r="A383" s="9" t="s">
        <v>3214</v>
      </c>
      <c r="B383" s="9" t="s">
        <v>3215</v>
      </c>
      <c r="C383" s="9" t="s">
        <v>3215</v>
      </c>
      <c r="D383" s="9" t="s">
        <v>3913</v>
      </c>
      <c r="E383" s="9">
        <v>0</v>
      </c>
      <c r="F383" s="9" t="s">
        <v>557</v>
      </c>
      <c r="G383" s="9">
        <v>0</v>
      </c>
      <c r="H383" s="9" t="s">
        <v>2764</v>
      </c>
      <c r="I383" s="9">
        <v>0</v>
      </c>
      <c r="J383" s="9" t="s">
        <v>2529</v>
      </c>
      <c r="K383" s="9" t="s">
        <v>3216</v>
      </c>
      <c r="L383" s="9" t="s">
        <v>3217</v>
      </c>
      <c r="M383" s="9" t="s">
        <v>3913</v>
      </c>
      <c r="N383" s="9">
        <v>0</v>
      </c>
      <c r="O383" s="9">
        <v>0</v>
      </c>
      <c r="P383" s="9" t="s">
        <v>737</v>
      </c>
      <c r="Q383" s="9" t="s">
        <v>3214</v>
      </c>
      <c r="R383" s="9" t="s">
        <v>2396</v>
      </c>
      <c r="S383" s="9" t="s">
        <v>2396</v>
      </c>
      <c r="T383" s="9" t="s">
        <v>736</v>
      </c>
      <c r="U383" s="9" t="s">
        <v>736</v>
      </c>
      <c r="V383" s="9" t="s">
        <v>735</v>
      </c>
      <c r="W383" s="9">
        <v>1</v>
      </c>
      <c r="X383" s="9" t="s">
        <v>736</v>
      </c>
      <c r="Y383" s="9" t="s">
        <v>736</v>
      </c>
      <c r="AA383" s="9">
        <v>0</v>
      </c>
      <c r="AB383" s="9">
        <v>0</v>
      </c>
      <c r="AC383" s="9" t="s">
        <v>2396</v>
      </c>
      <c r="AD383" s="9" t="s">
        <v>114</v>
      </c>
      <c r="AE383" s="9" t="s">
        <v>961</v>
      </c>
      <c r="AF383" s="9" t="s">
        <v>3319</v>
      </c>
      <c r="AG383" s="9" t="s">
        <v>3319</v>
      </c>
      <c r="AH383" s="9" t="s">
        <v>3270</v>
      </c>
      <c r="AI383" s="9">
        <v>0</v>
      </c>
      <c r="AJ383" s="9" t="str">
        <f t="shared" si="14"/>
        <v>3MFA</v>
      </c>
      <c r="AK383" s="3" t="s">
        <v>4505</v>
      </c>
      <c r="AL383" t="s">
        <v>735</v>
      </c>
      <c r="AM383">
        <v>3</v>
      </c>
      <c r="AP383" s="9"/>
      <c r="AQ383" s="9" t="s">
        <v>4398</v>
      </c>
      <c r="AR383" t="s">
        <v>3319</v>
      </c>
      <c r="AS383" t="s">
        <v>3319</v>
      </c>
      <c r="AT383" t="s">
        <v>3319</v>
      </c>
      <c r="AW383" t="s">
        <v>4505</v>
      </c>
      <c r="AX383" s="9" t="s">
        <v>736</v>
      </c>
      <c r="BB383" s="9" t="s">
        <v>735</v>
      </c>
    </row>
    <row r="384" spans="1:54" ht="15" customHeight="1" x14ac:dyDescent="0.25">
      <c r="A384" s="9" t="s">
        <v>559</v>
      </c>
      <c r="B384" s="9" t="s">
        <v>560</v>
      </c>
      <c r="C384" s="9" t="s">
        <v>560</v>
      </c>
      <c r="D384" s="9" t="s">
        <v>622</v>
      </c>
      <c r="E384" s="9">
        <v>25</v>
      </c>
      <c r="F384" s="9" t="s">
        <v>557</v>
      </c>
      <c r="G384" s="9">
        <v>30</v>
      </c>
      <c r="H384" s="9" t="s">
        <v>684</v>
      </c>
      <c r="I384" s="9" t="s">
        <v>684</v>
      </c>
      <c r="J384" s="9" t="s">
        <v>684</v>
      </c>
      <c r="K384" s="9" t="s">
        <v>684</v>
      </c>
      <c r="L384" s="9" t="s">
        <v>560</v>
      </c>
      <c r="M384" s="9" t="s">
        <v>622</v>
      </c>
      <c r="N384" s="9" t="s">
        <v>560</v>
      </c>
      <c r="O384" s="9" t="s">
        <v>622</v>
      </c>
      <c r="P384" s="9" t="s">
        <v>737</v>
      </c>
      <c r="Q384" s="9" t="s">
        <v>737</v>
      </c>
      <c r="R384" s="9" t="s">
        <v>559</v>
      </c>
      <c r="S384" s="9"/>
      <c r="T384" s="9" t="s">
        <v>736</v>
      </c>
      <c r="U384" s="9" t="s">
        <v>735</v>
      </c>
      <c r="V384" s="9" t="s">
        <v>735</v>
      </c>
      <c r="W384" s="9">
        <v>1</v>
      </c>
      <c r="X384" s="9" t="s">
        <v>736</v>
      </c>
      <c r="Y384" s="9" t="s">
        <v>736</v>
      </c>
      <c r="Z384" s="9" t="s">
        <v>559</v>
      </c>
      <c r="AA384" s="9">
        <v>0</v>
      </c>
      <c r="AB384" s="9">
        <v>0</v>
      </c>
      <c r="AC384" s="9" t="s">
        <v>3327</v>
      </c>
      <c r="AD384" s="9" t="s">
        <v>114</v>
      </c>
      <c r="AE384" s="9" t="s">
        <v>741</v>
      </c>
      <c r="AF384" s="9" t="s">
        <v>3319</v>
      </c>
      <c r="AG384" s="9" t="s">
        <v>3319</v>
      </c>
      <c r="AH384" s="9"/>
      <c r="AI384" s="9"/>
      <c r="AK384" s="3" t="s">
        <v>694</v>
      </c>
      <c r="AP384" s="9"/>
      <c r="AQ384" s="9"/>
      <c r="AR384" t="s">
        <v>3319</v>
      </c>
      <c r="AS384" t="s">
        <v>3319</v>
      </c>
      <c r="AT384" t="s">
        <v>3319</v>
      </c>
      <c r="AW384" t="s">
        <v>4505</v>
      </c>
      <c r="BB384" s="9" t="s">
        <v>736</v>
      </c>
    </row>
    <row r="385" spans="1:54" ht="15" customHeight="1" x14ac:dyDescent="0.25">
      <c r="A385" s="9" t="s">
        <v>206</v>
      </c>
      <c r="B385" s="9" t="s">
        <v>889</v>
      </c>
      <c r="C385" s="9" t="s">
        <v>890</v>
      </c>
      <c r="D385" s="9" t="s">
        <v>917</v>
      </c>
      <c r="E385" s="9">
        <v>0</v>
      </c>
      <c r="F385" s="9" t="s">
        <v>557</v>
      </c>
      <c r="G385" s="9">
        <v>0</v>
      </c>
      <c r="H385" s="9" t="s">
        <v>903</v>
      </c>
      <c r="I385" s="9" t="s">
        <v>891</v>
      </c>
      <c r="J385" s="9" t="s">
        <v>888</v>
      </c>
      <c r="K385" s="9" t="s">
        <v>888</v>
      </c>
      <c r="L385" s="9" t="s">
        <v>890</v>
      </c>
      <c r="M385" s="9" t="s">
        <v>917</v>
      </c>
      <c r="N385" s="9" t="s">
        <v>890</v>
      </c>
      <c r="O385" s="9" t="s">
        <v>917</v>
      </c>
      <c r="P385" s="9" t="s">
        <v>3384</v>
      </c>
      <c r="Q385" s="9" t="s">
        <v>855</v>
      </c>
      <c r="R385" s="9" t="s">
        <v>2396</v>
      </c>
      <c r="S385" s="9" t="s">
        <v>2396</v>
      </c>
      <c r="T385" s="9" t="s">
        <v>736</v>
      </c>
      <c r="U385" s="9" t="s">
        <v>735</v>
      </c>
      <c r="V385" s="9" t="s">
        <v>735</v>
      </c>
      <c r="W385" s="9">
        <v>1</v>
      </c>
      <c r="X385" s="9" t="s">
        <v>736</v>
      </c>
      <c r="Y385" s="9" t="s">
        <v>736</v>
      </c>
      <c r="Z385" s="9" t="s">
        <v>206</v>
      </c>
      <c r="AA385" s="9">
        <v>0</v>
      </c>
      <c r="AB385" s="9">
        <v>0</v>
      </c>
      <c r="AC385" s="9" t="s">
        <v>3317</v>
      </c>
      <c r="AD385" s="9" t="s">
        <v>114</v>
      </c>
      <c r="AE385" s="9" t="s">
        <v>2396</v>
      </c>
      <c r="AF385" s="9" t="s">
        <v>3319</v>
      </c>
      <c r="AG385" s="9" t="s">
        <v>3319</v>
      </c>
      <c r="AH385" s="9"/>
      <c r="AI385" s="9"/>
      <c r="AK385" s="3" t="s">
        <v>694</v>
      </c>
      <c r="AP385" s="9"/>
      <c r="AR385" t="s">
        <v>3319</v>
      </c>
      <c r="AS385" t="s">
        <v>3319</v>
      </c>
      <c r="AT385" t="s">
        <v>3319</v>
      </c>
      <c r="AW385" t="s">
        <v>4505</v>
      </c>
      <c r="BB385" s="9" t="s">
        <v>736</v>
      </c>
    </row>
    <row r="386" spans="1:54" ht="15" customHeight="1" x14ac:dyDescent="0.25">
      <c r="A386" s="9" t="s">
        <v>2305</v>
      </c>
      <c r="B386" s="9" t="s">
        <v>1661</v>
      </c>
      <c r="C386" s="9" t="s">
        <v>1661</v>
      </c>
      <c r="D386" s="9" t="s">
        <v>2508</v>
      </c>
      <c r="E386" s="9">
        <v>50</v>
      </c>
      <c r="F386" s="9" t="s">
        <v>557</v>
      </c>
      <c r="G386" s="9">
        <v>7.5</v>
      </c>
      <c r="H386" s="9" t="s">
        <v>416</v>
      </c>
      <c r="I386" s="9" t="s">
        <v>416</v>
      </c>
      <c r="J386" s="9" t="s">
        <v>134</v>
      </c>
      <c r="K386" s="9" t="s">
        <v>145</v>
      </c>
      <c r="L386" s="9" t="s">
        <v>1661</v>
      </c>
      <c r="M386" s="9" t="s">
        <v>2508</v>
      </c>
      <c r="N386" s="9" t="s">
        <v>1661</v>
      </c>
      <c r="O386" s="9" t="s">
        <v>2508</v>
      </c>
      <c r="P386" s="9" t="s">
        <v>3384</v>
      </c>
      <c r="Q386" s="9" t="s">
        <v>854</v>
      </c>
      <c r="R386" s="9" t="s">
        <v>2305</v>
      </c>
      <c r="S386" s="9"/>
      <c r="T386" s="9" t="s">
        <v>736</v>
      </c>
      <c r="U386" s="9" t="s">
        <v>735</v>
      </c>
      <c r="V386" s="9" t="s">
        <v>735</v>
      </c>
      <c r="W386" s="9">
        <v>15</v>
      </c>
      <c r="X386" s="9" t="s">
        <v>736</v>
      </c>
      <c r="Y386" s="9" t="s">
        <v>736</v>
      </c>
      <c r="Z386" s="9" t="s">
        <v>2305</v>
      </c>
      <c r="AA386" s="9">
        <v>0</v>
      </c>
      <c r="AB386" s="9">
        <v>0</v>
      </c>
      <c r="AC386" s="9" t="s">
        <v>3327</v>
      </c>
      <c r="AD386" s="9" t="s">
        <v>114</v>
      </c>
      <c r="AE386" s="9" t="s">
        <v>3331</v>
      </c>
      <c r="AF386" s="9" t="s">
        <v>3319</v>
      </c>
      <c r="AG386" s="9" t="s">
        <v>3319</v>
      </c>
      <c r="AH386" s="9"/>
      <c r="AI386" s="9"/>
      <c r="AK386" s="3" t="s">
        <v>694</v>
      </c>
      <c r="AP386" s="9"/>
      <c r="AQ386" s="9"/>
      <c r="AR386" t="s">
        <v>3319</v>
      </c>
      <c r="AS386" t="s">
        <v>3319</v>
      </c>
      <c r="AT386" t="s">
        <v>3319</v>
      </c>
      <c r="AW386" t="s">
        <v>4505</v>
      </c>
      <c r="BB386" s="9" t="s">
        <v>736</v>
      </c>
    </row>
    <row r="387" spans="1:54" ht="15" customHeight="1" x14ac:dyDescent="0.25">
      <c r="A387" s="9" t="s">
        <v>1011</v>
      </c>
      <c r="B387" s="9" t="s">
        <v>1055</v>
      </c>
      <c r="C387" s="9" t="s">
        <v>1053</v>
      </c>
      <c r="D387" s="9" t="s">
        <v>1176</v>
      </c>
      <c r="E387" s="9">
        <v>5</v>
      </c>
      <c r="F387" s="9" t="s">
        <v>557</v>
      </c>
      <c r="G387" s="9">
        <v>0</v>
      </c>
      <c r="H387" s="9" t="s">
        <v>1019</v>
      </c>
      <c r="I387" s="9" t="s">
        <v>1004</v>
      </c>
      <c r="J387" s="9" t="s">
        <v>134</v>
      </c>
      <c r="K387" s="9" t="s">
        <v>1020</v>
      </c>
      <c r="L387" s="9" t="s">
        <v>1022</v>
      </c>
      <c r="M387" s="9" t="s">
        <v>1176</v>
      </c>
      <c r="N387" s="9" t="s">
        <v>1022</v>
      </c>
      <c r="O387" s="9" t="s">
        <v>1176</v>
      </c>
      <c r="P387" s="9" t="s">
        <v>737</v>
      </c>
      <c r="Q387" s="9" t="s">
        <v>1296</v>
      </c>
      <c r="R387" s="9" t="s">
        <v>2396</v>
      </c>
      <c r="S387" s="9" t="s">
        <v>2396</v>
      </c>
      <c r="T387" s="9" t="s">
        <v>736</v>
      </c>
      <c r="U387" s="9" t="s">
        <v>735</v>
      </c>
      <c r="V387" s="9" t="s">
        <v>735</v>
      </c>
      <c r="W387" s="9">
        <v>5</v>
      </c>
      <c r="X387" s="9" t="s">
        <v>736</v>
      </c>
      <c r="Y387" s="9" t="s">
        <v>736</v>
      </c>
      <c r="Z387" s="9" t="s">
        <v>1011</v>
      </c>
      <c r="AA387" s="9">
        <v>0</v>
      </c>
      <c r="AB387" s="9">
        <v>0</v>
      </c>
      <c r="AC387" s="9" t="s">
        <v>3317</v>
      </c>
      <c r="AD387" s="9" t="s">
        <v>114</v>
      </c>
      <c r="AE387" s="9" t="s">
        <v>870</v>
      </c>
      <c r="AF387" s="9" t="s">
        <v>3319</v>
      </c>
      <c r="AG387" s="9" t="s">
        <v>3319</v>
      </c>
      <c r="AH387" s="9"/>
      <c r="AI387" s="9"/>
      <c r="AK387" s="3" t="s">
        <v>4505</v>
      </c>
      <c r="AP387" s="9"/>
      <c r="AR387" t="s">
        <v>3319</v>
      </c>
      <c r="AS387" t="s">
        <v>3319</v>
      </c>
      <c r="AT387" t="s">
        <v>3319</v>
      </c>
      <c r="AW387" t="s">
        <v>4505</v>
      </c>
      <c r="BB387" s="9" t="s">
        <v>736</v>
      </c>
    </row>
    <row r="388" spans="1:54" ht="15" customHeight="1" x14ac:dyDescent="0.25">
      <c r="A388" s="9" t="s">
        <v>137</v>
      </c>
      <c r="B388" s="9" t="s">
        <v>113</v>
      </c>
      <c r="C388" s="9" t="s">
        <v>3137</v>
      </c>
      <c r="D388" s="9" t="s">
        <v>3144</v>
      </c>
      <c r="E388" s="9">
        <v>5</v>
      </c>
      <c r="F388" s="9" t="s">
        <v>198</v>
      </c>
      <c r="G388" s="9">
        <v>0</v>
      </c>
      <c r="H388" s="9" t="s">
        <v>124</v>
      </c>
      <c r="I388" s="9" t="s">
        <v>124</v>
      </c>
      <c r="J388" s="9" t="s">
        <v>107</v>
      </c>
      <c r="K388" s="9" t="s">
        <v>541</v>
      </c>
      <c r="L388" s="9" t="s">
        <v>542</v>
      </c>
      <c r="M388" s="9" t="s">
        <v>543</v>
      </c>
      <c r="N388" s="9" t="s">
        <v>3138</v>
      </c>
      <c r="O388" s="9" t="s">
        <v>3874</v>
      </c>
      <c r="P388" s="9" t="s">
        <v>737</v>
      </c>
      <c r="Q388" s="9" t="s">
        <v>1200</v>
      </c>
      <c r="R388" s="9" t="s">
        <v>2396</v>
      </c>
      <c r="S388" s="9" t="s">
        <v>2396</v>
      </c>
      <c r="T388" s="9" t="s">
        <v>736</v>
      </c>
      <c r="U388" s="9" t="s">
        <v>735</v>
      </c>
      <c r="V388" s="9" t="s">
        <v>735</v>
      </c>
      <c r="W388" s="9">
        <v>1</v>
      </c>
      <c r="X388" s="9" t="s">
        <v>736</v>
      </c>
      <c r="Y388" s="9" t="s">
        <v>736</v>
      </c>
      <c r="Z388" s="9" t="s">
        <v>137</v>
      </c>
      <c r="AA388" s="9">
        <v>0</v>
      </c>
      <c r="AB388" s="9">
        <v>0</v>
      </c>
      <c r="AC388" s="9" t="s">
        <v>3317</v>
      </c>
      <c r="AD388" s="9" t="s">
        <v>114</v>
      </c>
      <c r="AE388" s="9" t="s">
        <v>2396</v>
      </c>
      <c r="AF388" s="9" t="s">
        <v>3319</v>
      </c>
      <c r="AG388" s="9" t="s">
        <v>3319</v>
      </c>
      <c r="AH388" s="9"/>
      <c r="AI388" s="9"/>
      <c r="AK388" s="3" t="s">
        <v>4505</v>
      </c>
      <c r="AP388" s="9"/>
      <c r="AR388" t="s">
        <v>3319</v>
      </c>
      <c r="AS388" t="s">
        <v>3319</v>
      </c>
      <c r="AT388" t="s">
        <v>3319</v>
      </c>
      <c r="AW388" t="s">
        <v>4505</v>
      </c>
      <c r="BB388" s="9" t="s">
        <v>736</v>
      </c>
    </row>
    <row r="389" spans="1:54" ht="15" customHeight="1" x14ac:dyDescent="0.25">
      <c r="A389" s="9" t="s">
        <v>1655</v>
      </c>
      <c r="B389" s="9" t="s">
        <v>3177</v>
      </c>
      <c r="C389" s="9" t="s">
        <v>3255</v>
      </c>
      <c r="D389" s="9" t="s">
        <v>3421</v>
      </c>
      <c r="E389" s="9">
        <v>0</v>
      </c>
      <c r="F389" s="9" t="s">
        <v>557</v>
      </c>
      <c r="G389" s="9">
        <v>15</v>
      </c>
      <c r="H389" s="9" t="s">
        <v>3266</v>
      </c>
      <c r="I389" s="9" t="s">
        <v>742</v>
      </c>
      <c r="J389" s="9" t="s">
        <v>134</v>
      </c>
      <c r="K389" s="9" t="s">
        <v>3099</v>
      </c>
      <c r="L389" s="9" t="s">
        <v>3255</v>
      </c>
      <c r="M389" s="9" t="s">
        <v>3421</v>
      </c>
      <c r="N389" s="9" t="s">
        <v>3255</v>
      </c>
      <c r="O389" s="9" t="s">
        <v>3421</v>
      </c>
      <c r="P389" s="9" t="s">
        <v>3384</v>
      </c>
      <c r="Q389" s="9" t="s">
        <v>854</v>
      </c>
      <c r="R389" s="9" t="s">
        <v>1655</v>
      </c>
      <c r="S389" s="9"/>
      <c r="T389" s="9" t="s">
        <v>736</v>
      </c>
      <c r="U389" s="9" t="s">
        <v>735</v>
      </c>
      <c r="V389" s="9" t="s">
        <v>735</v>
      </c>
      <c r="W389" s="9">
        <v>8</v>
      </c>
      <c r="X389" s="9" t="s">
        <v>736</v>
      </c>
      <c r="Y389" s="9" t="s">
        <v>736</v>
      </c>
      <c r="Z389" s="9" t="s">
        <v>1655</v>
      </c>
      <c r="AA389" s="9">
        <v>0</v>
      </c>
      <c r="AB389" s="9">
        <v>0</v>
      </c>
      <c r="AC389" s="9" t="s">
        <v>3327</v>
      </c>
      <c r="AD389" s="9" t="s">
        <v>114</v>
      </c>
      <c r="AE389" s="9" t="s">
        <v>741</v>
      </c>
      <c r="AF389" s="9" t="s">
        <v>3319</v>
      </c>
      <c r="AG389" s="9" t="s">
        <v>3319</v>
      </c>
      <c r="AH389" s="9"/>
      <c r="AI389" s="9"/>
      <c r="AK389" s="3" t="s">
        <v>694</v>
      </c>
      <c r="AP389" s="9"/>
      <c r="AQ389" s="9"/>
      <c r="AR389" t="s">
        <v>3319</v>
      </c>
      <c r="AS389" t="s">
        <v>3319</v>
      </c>
      <c r="AT389" t="s">
        <v>3319</v>
      </c>
      <c r="AW389" t="s">
        <v>4505</v>
      </c>
      <c r="BB389" s="9" t="s">
        <v>736</v>
      </c>
    </row>
    <row r="390" spans="1:54" ht="15" customHeight="1" x14ac:dyDescent="0.25">
      <c r="A390" s="9" t="s">
        <v>2304</v>
      </c>
      <c r="B390" s="9" t="s">
        <v>3176</v>
      </c>
      <c r="C390" s="9" t="s">
        <v>3254</v>
      </c>
      <c r="D390" s="9" t="s">
        <v>3420</v>
      </c>
      <c r="E390" s="9">
        <v>0</v>
      </c>
      <c r="F390" s="9" t="s">
        <v>557</v>
      </c>
      <c r="G390" s="9">
        <v>15</v>
      </c>
      <c r="H390" s="9" t="s">
        <v>3266</v>
      </c>
      <c r="I390" s="9" t="s">
        <v>742</v>
      </c>
      <c r="J390" s="9" t="s">
        <v>134</v>
      </c>
      <c r="K390" s="9" t="s">
        <v>3099</v>
      </c>
      <c r="L390" s="9" t="s">
        <v>3254</v>
      </c>
      <c r="M390" s="9" t="s">
        <v>3420</v>
      </c>
      <c r="N390" s="9" t="s">
        <v>3254</v>
      </c>
      <c r="O390" s="9" t="s">
        <v>3420</v>
      </c>
      <c r="P390" s="9" t="s">
        <v>3384</v>
      </c>
      <c r="Q390" s="9" t="s">
        <v>854</v>
      </c>
      <c r="R390" s="9" t="s">
        <v>2304</v>
      </c>
      <c r="S390" s="9"/>
      <c r="T390" s="9" t="s">
        <v>736</v>
      </c>
      <c r="U390" s="9" t="s">
        <v>735</v>
      </c>
      <c r="V390" s="9" t="s">
        <v>735</v>
      </c>
      <c r="W390" s="9">
        <v>8</v>
      </c>
      <c r="X390" s="9" t="s">
        <v>736</v>
      </c>
      <c r="Y390" s="9" t="s">
        <v>736</v>
      </c>
      <c r="Z390" s="9" t="s">
        <v>2304</v>
      </c>
      <c r="AA390" s="9">
        <v>0</v>
      </c>
      <c r="AB390" s="9">
        <v>0</v>
      </c>
      <c r="AC390" s="9" t="s">
        <v>3327</v>
      </c>
      <c r="AD390" s="9" t="s">
        <v>114</v>
      </c>
      <c r="AE390" s="9" t="s">
        <v>741</v>
      </c>
      <c r="AF390" s="9" t="s">
        <v>3319</v>
      </c>
      <c r="AG390" s="9" t="s">
        <v>3319</v>
      </c>
      <c r="AH390" s="9"/>
      <c r="AI390" s="9"/>
      <c r="AK390" s="3" t="s">
        <v>694</v>
      </c>
      <c r="AP390" s="9"/>
      <c r="AQ390" s="9"/>
      <c r="AR390" t="s">
        <v>3319</v>
      </c>
      <c r="AS390" t="s">
        <v>3319</v>
      </c>
      <c r="AT390" t="s">
        <v>3319</v>
      </c>
      <c r="AW390" t="s">
        <v>4505</v>
      </c>
      <c r="BB390" s="9" t="s">
        <v>736</v>
      </c>
    </row>
    <row r="391" spans="1:54" ht="15" customHeight="1" x14ac:dyDescent="0.25">
      <c r="A391" s="9" t="s">
        <v>900</v>
      </c>
      <c r="B391" s="9" t="s">
        <v>901</v>
      </c>
      <c r="C391" s="9" t="s">
        <v>863</v>
      </c>
      <c r="D391" s="9" t="s">
        <v>905</v>
      </c>
      <c r="E391" s="9">
        <v>0</v>
      </c>
      <c r="F391" s="9" t="s">
        <v>557</v>
      </c>
      <c r="G391" s="9">
        <v>90</v>
      </c>
      <c r="H391" s="9" t="s">
        <v>684</v>
      </c>
      <c r="I391" s="9" t="s">
        <v>684</v>
      </c>
      <c r="J391" s="9" t="s">
        <v>134</v>
      </c>
      <c r="K391" s="9" t="s">
        <v>3099</v>
      </c>
      <c r="L391" s="9" t="s">
        <v>863</v>
      </c>
      <c r="M391" s="9" t="s">
        <v>905</v>
      </c>
      <c r="N391" s="9" t="s">
        <v>863</v>
      </c>
      <c r="O391" s="9" t="s">
        <v>905</v>
      </c>
      <c r="P391" s="9" t="s">
        <v>3384</v>
      </c>
      <c r="Q391" s="9" t="s">
        <v>854</v>
      </c>
      <c r="R391" s="9" t="s">
        <v>900</v>
      </c>
      <c r="S391" s="9"/>
      <c r="T391" s="9" t="s">
        <v>736</v>
      </c>
      <c r="U391" s="9" t="s">
        <v>735</v>
      </c>
      <c r="V391" s="9" t="s">
        <v>735</v>
      </c>
      <c r="W391" s="9">
        <v>1</v>
      </c>
      <c r="X391" s="9" t="s">
        <v>736</v>
      </c>
      <c r="Y391" s="9" t="s">
        <v>736</v>
      </c>
      <c r="Z391" s="9" t="s">
        <v>900</v>
      </c>
      <c r="AA391" s="9">
        <v>0</v>
      </c>
      <c r="AB391" s="9">
        <v>0</v>
      </c>
      <c r="AC391" s="9" t="s">
        <v>3327</v>
      </c>
      <c r="AD391" s="9" t="s">
        <v>114</v>
      </c>
      <c r="AE391" s="9" t="s">
        <v>741</v>
      </c>
      <c r="AF391" s="9" t="s">
        <v>3319</v>
      </c>
      <c r="AG391" s="9" t="s">
        <v>3319</v>
      </c>
      <c r="AH391" s="9"/>
      <c r="AI391" s="9"/>
      <c r="AK391" s="3" t="s">
        <v>694</v>
      </c>
      <c r="AP391" s="9"/>
      <c r="AQ391" s="9"/>
      <c r="AR391" t="s">
        <v>3319</v>
      </c>
      <c r="AS391" t="s">
        <v>3319</v>
      </c>
      <c r="AT391" t="s">
        <v>3319</v>
      </c>
      <c r="AW391" t="s">
        <v>4505</v>
      </c>
      <c r="BB391" s="9" t="s">
        <v>736</v>
      </c>
    </row>
    <row r="392" spans="1:54" ht="15" customHeight="1" x14ac:dyDescent="0.25">
      <c r="A392" s="9" t="s">
        <v>899</v>
      </c>
      <c r="B392" s="9" t="s">
        <v>902</v>
      </c>
      <c r="C392" s="9" t="s">
        <v>863</v>
      </c>
      <c r="D392" s="9" t="s">
        <v>904</v>
      </c>
      <c r="E392" s="9">
        <v>0</v>
      </c>
      <c r="F392" s="9" t="s">
        <v>557</v>
      </c>
      <c r="G392" s="9">
        <v>90</v>
      </c>
      <c r="H392" s="9" t="s">
        <v>684</v>
      </c>
      <c r="I392" s="9" t="s">
        <v>684</v>
      </c>
      <c r="J392" s="9" t="s">
        <v>134</v>
      </c>
      <c r="K392" s="9" t="s">
        <v>3099</v>
      </c>
      <c r="L392" s="9" t="s">
        <v>863</v>
      </c>
      <c r="M392" s="9" t="s">
        <v>904</v>
      </c>
      <c r="N392" s="9" t="s">
        <v>863</v>
      </c>
      <c r="O392" s="9" t="s">
        <v>904</v>
      </c>
      <c r="P392" s="9" t="s">
        <v>3384</v>
      </c>
      <c r="Q392" s="9" t="s">
        <v>854</v>
      </c>
      <c r="R392" s="9" t="s">
        <v>899</v>
      </c>
      <c r="S392" s="9"/>
      <c r="T392" s="9" t="s">
        <v>736</v>
      </c>
      <c r="U392" s="9" t="s">
        <v>735</v>
      </c>
      <c r="V392" s="9" t="s">
        <v>735</v>
      </c>
      <c r="W392" s="9">
        <v>1</v>
      </c>
      <c r="X392" s="9" t="s">
        <v>736</v>
      </c>
      <c r="Y392" s="9" t="s">
        <v>736</v>
      </c>
      <c r="Z392" s="9" t="s">
        <v>899</v>
      </c>
      <c r="AA392" s="9">
        <v>0</v>
      </c>
      <c r="AB392" s="9">
        <v>0</v>
      </c>
      <c r="AC392" s="9" t="s">
        <v>3327</v>
      </c>
      <c r="AD392" s="9" t="s">
        <v>114</v>
      </c>
      <c r="AE392" s="9" t="s">
        <v>741</v>
      </c>
      <c r="AF392" s="9" t="s">
        <v>3319</v>
      </c>
      <c r="AG392" s="9" t="s">
        <v>3319</v>
      </c>
      <c r="AH392" s="9"/>
      <c r="AI392" s="9"/>
      <c r="AK392" s="3" t="s">
        <v>694</v>
      </c>
      <c r="AP392" s="9"/>
      <c r="AQ392" s="9"/>
      <c r="AR392" t="s">
        <v>3319</v>
      </c>
      <c r="AS392" t="s">
        <v>3319</v>
      </c>
      <c r="AT392" t="s">
        <v>3319</v>
      </c>
      <c r="AW392" t="s">
        <v>4505</v>
      </c>
      <c r="BB392" s="9" t="s">
        <v>736</v>
      </c>
    </row>
    <row r="393" spans="1:54" ht="15" customHeight="1" x14ac:dyDescent="0.25">
      <c r="A393" s="9" t="s">
        <v>1010</v>
      </c>
      <c r="B393" s="9" t="s">
        <v>1024</v>
      </c>
      <c r="C393" s="9" t="s">
        <v>1054</v>
      </c>
      <c r="D393" s="9" t="s">
        <v>1177</v>
      </c>
      <c r="E393" s="9">
        <v>10</v>
      </c>
      <c r="F393" s="9" t="s">
        <v>557</v>
      </c>
      <c r="G393" s="9">
        <v>0</v>
      </c>
      <c r="H393" s="9" t="s">
        <v>1019</v>
      </c>
      <c r="I393" s="9" t="s">
        <v>1004</v>
      </c>
      <c r="J393" s="9" t="s">
        <v>134</v>
      </c>
      <c r="K393" s="9" t="s">
        <v>1020</v>
      </c>
      <c r="L393" s="9" t="s">
        <v>1021</v>
      </c>
      <c r="M393" s="9" t="s">
        <v>1177</v>
      </c>
      <c r="N393" s="9" t="s">
        <v>1021</v>
      </c>
      <c r="O393" s="9" t="s">
        <v>1177</v>
      </c>
      <c r="P393" s="9" t="s">
        <v>737</v>
      </c>
      <c r="Q393" s="9" t="s">
        <v>1296</v>
      </c>
      <c r="R393" s="9" t="s">
        <v>2396</v>
      </c>
      <c r="S393" s="9" t="s">
        <v>2396</v>
      </c>
      <c r="T393" s="9" t="s">
        <v>736</v>
      </c>
      <c r="U393" s="9" t="s">
        <v>735</v>
      </c>
      <c r="V393" s="9" t="s">
        <v>735</v>
      </c>
      <c r="W393" s="9">
        <v>5</v>
      </c>
      <c r="X393" s="9" t="s">
        <v>736</v>
      </c>
      <c r="Y393" s="9" t="s">
        <v>736</v>
      </c>
      <c r="Z393" s="9" t="s">
        <v>1010</v>
      </c>
      <c r="AA393" s="9">
        <v>0</v>
      </c>
      <c r="AB393" s="9">
        <v>0</v>
      </c>
      <c r="AC393" s="9" t="s">
        <v>3317</v>
      </c>
      <c r="AD393" s="9" t="s">
        <v>114</v>
      </c>
      <c r="AE393" s="9" t="s">
        <v>870</v>
      </c>
      <c r="AF393" s="9" t="s">
        <v>3319</v>
      </c>
      <c r="AG393" s="9" t="s">
        <v>3319</v>
      </c>
      <c r="AH393" s="9"/>
      <c r="AI393" s="9"/>
      <c r="AK393" s="3" t="s">
        <v>4505</v>
      </c>
      <c r="AP393" s="9"/>
      <c r="AR393" t="s">
        <v>3319</v>
      </c>
      <c r="AS393" t="s">
        <v>3319</v>
      </c>
      <c r="AT393" t="s">
        <v>3319</v>
      </c>
      <c r="AW393" t="s">
        <v>4505</v>
      </c>
      <c r="BB393" s="9" t="s">
        <v>736</v>
      </c>
    </row>
    <row r="394" spans="1:54" ht="15" customHeight="1" x14ac:dyDescent="0.25">
      <c r="A394" t="s">
        <v>980</v>
      </c>
      <c r="B394" s="9" t="s">
        <v>981</v>
      </c>
      <c r="C394" s="9" t="s">
        <v>981</v>
      </c>
      <c r="D394" s="9" t="s">
        <v>2509</v>
      </c>
      <c r="E394" s="9">
        <v>0</v>
      </c>
      <c r="F394" s="9" t="s">
        <v>557</v>
      </c>
      <c r="G394" s="9">
        <v>15</v>
      </c>
      <c r="H394" s="9" t="s">
        <v>416</v>
      </c>
      <c r="I394" s="9" t="s">
        <v>416</v>
      </c>
      <c r="J394" s="9" t="s">
        <v>134</v>
      </c>
      <c r="K394" s="9" t="s">
        <v>145</v>
      </c>
      <c r="L394" s="9" t="s">
        <v>981</v>
      </c>
      <c r="M394" s="9" t="s">
        <v>2509</v>
      </c>
      <c r="N394" s="9" t="s">
        <v>981</v>
      </c>
      <c r="O394" s="9" t="s">
        <v>2509</v>
      </c>
      <c r="P394" s="9" t="s">
        <v>3384</v>
      </c>
      <c r="Q394" s="9" t="s">
        <v>854</v>
      </c>
      <c r="R394" s="9" t="s">
        <v>980</v>
      </c>
      <c r="S394" s="9"/>
      <c r="T394" s="9" t="s">
        <v>736</v>
      </c>
      <c r="U394" s="9" t="s">
        <v>735</v>
      </c>
      <c r="V394" s="9" t="s">
        <v>735</v>
      </c>
      <c r="W394" s="9">
        <v>15</v>
      </c>
      <c r="X394" s="9" t="s">
        <v>736</v>
      </c>
      <c r="Y394" s="9" t="s">
        <v>736</v>
      </c>
      <c r="Z394" s="9" t="s">
        <v>980</v>
      </c>
      <c r="AA394" s="9">
        <v>0</v>
      </c>
      <c r="AB394" s="9">
        <v>0</v>
      </c>
      <c r="AC394" s="9" t="s">
        <v>3327</v>
      </c>
      <c r="AD394" s="9" t="s">
        <v>114</v>
      </c>
      <c r="AE394" s="9" t="s">
        <v>870</v>
      </c>
      <c r="AF394" s="9" t="s">
        <v>3319</v>
      </c>
      <c r="AG394" s="9" t="s">
        <v>3319</v>
      </c>
      <c r="AH394" s="9"/>
      <c r="AI394" s="9"/>
      <c r="AK394" s="3" t="s">
        <v>694</v>
      </c>
      <c r="AP394" s="9"/>
      <c r="AQ394" s="9"/>
      <c r="AR394" t="s">
        <v>3319</v>
      </c>
      <c r="AS394" t="s">
        <v>3319</v>
      </c>
      <c r="AT394" t="s">
        <v>3319</v>
      </c>
      <c r="AW394" t="s">
        <v>4505</v>
      </c>
      <c r="BB394" s="9" t="s">
        <v>736</v>
      </c>
    </row>
    <row r="395" spans="1:54" ht="15" customHeight="1" x14ac:dyDescent="0.25">
      <c r="A395" s="9" t="s">
        <v>1426</v>
      </c>
      <c r="B395" s="9" t="s">
        <v>2492</v>
      </c>
      <c r="C395" s="9" t="s">
        <v>1427</v>
      </c>
      <c r="D395" s="9" t="s">
        <v>3129</v>
      </c>
      <c r="E395" s="9">
        <v>0</v>
      </c>
      <c r="F395" s="9" t="s">
        <v>557</v>
      </c>
      <c r="G395" s="9">
        <v>7.5</v>
      </c>
      <c r="H395" s="9" t="s">
        <v>416</v>
      </c>
      <c r="I395" s="9" t="s">
        <v>416</v>
      </c>
      <c r="J395" s="9" t="s">
        <v>134</v>
      </c>
      <c r="K395" s="9" t="s">
        <v>145</v>
      </c>
      <c r="L395" s="9" t="s">
        <v>1427</v>
      </c>
      <c r="M395" s="9" t="s">
        <v>3129</v>
      </c>
      <c r="N395" s="9" t="s">
        <v>1427</v>
      </c>
      <c r="O395" s="9" t="s">
        <v>3129</v>
      </c>
      <c r="P395" s="9" t="s">
        <v>3384</v>
      </c>
      <c r="Q395" s="9" t="s">
        <v>854</v>
      </c>
      <c r="R395" s="9" t="s">
        <v>1426</v>
      </c>
      <c r="S395" s="9"/>
      <c r="T395" s="9" t="s">
        <v>736</v>
      </c>
      <c r="U395" s="9" t="s">
        <v>735</v>
      </c>
      <c r="V395" s="9" t="s">
        <v>735</v>
      </c>
      <c r="W395" s="9">
        <v>15</v>
      </c>
      <c r="X395" s="9" t="s">
        <v>736</v>
      </c>
      <c r="Y395" s="9" t="s">
        <v>736</v>
      </c>
      <c r="Z395" s="9" t="s">
        <v>1426</v>
      </c>
      <c r="AA395" s="9">
        <v>0</v>
      </c>
      <c r="AB395" s="9">
        <v>0</v>
      </c>
      <c r="AC395" s="9" t="s">
        <v>3327</v>
      </c>
      <c r="AD395" s="9" t="s">
        <v>114</v>
      </c>
      <c r="AE395" s="9" t="s">
        <v>870</v>
      </c>
      <c r="AF395" s="9" t="s">
        <v>3319</v>
      </c>
      <c r="AG395" s="9" t="s">
        <v>3319</v>
      </c>
      <c r="AH395" s="9"/>
      <c r="AI395" s="9"/>
      <c r="AK395" s="3" t="s">
        <v>4505</v>
      </c>
      <c r="AP395" s="9"/>
      <c r="AQ395" s="9"/>
      <c r="AR395" t="s">
        <v>3319</v>
      </c>
      <c r="AS395" t="s">
        <v>3319</v>
      </c>
      <c r="AT395" t="s">
        <v>3319</v>
      </c>
      <c r="AW395" t="s">
        <v>4505</v>
      </c>
      <c r="BB395" s="9" t="s">
        <v>736</v>
      </c>
    </row>
    <row r="396" spans="1:54" ht="15" customHeight="1" x14ac:dyDescent="0.25">
      <c r="A396" s="9" t="s">
        <v>3174</v>
      </c>
      <c r="B396" s="9" t="s">
        <v>3175</v>
      </c>
      <c r="C396" s="9" t="s">
        <v>3253</v>
      </c>
      <c r="D396" s="9" t="s">
        <v>3419</v>
      </c>
      <c r="E396" s="9">
        <v>30</v>
      </c>
      <c r="F396" s="9" t="s">
        <v>557</v>
      </c>
      <c r="G396" s="9">
        <v>7.5</v>
      </c>
      <c r="H396" s="9" t="s">
        <v>3266</v>
      </c>
      <c r="I396" s="9" t="s">
        <v>742</v>
      </c>
      <c r="J396" s="9" t="s">
        <v>872</v>
      </c>
      <c r="K396" s="9" t="s">
        <v>872</v>
      </c>
      <c r="L396" s="9" t="s">
        <v>3253</v>
      </c>
      <c r="M396" s="9" t="s">
        <v>3419</v>
      </c>
      <c r="N396" s="9" t="s">
        <v>3253</v>
      </c>
      <c r="O396" s="9" t="s">
        <v>3419</v>
      </c>
      <c r="P396" s="9" t="s">
        <v>3384</v>
      </c>
      <c r="Q396" s="9" t="s">
        <v>854</v>
      </c>
      <c r="R396" s="9" t="s">
        <v>3174</v>
      </c>
      <c r="S396" s="9"/>
      <c r="T396" s="9" t="s">
        <v>736</v>
      </c>
      <c r="U396" s="9" t="s">
        <v>735</v>
      </c>
      <c r="V396" s="9" t="s">
        <v>735</v>
      </c>
      <c r="W396" s="9">
        <v>8</v>
      </c>
      <c r="X396" s="9" t="s">
        <v>736</v>
      </c>
      <c r="Y396" s="9" t="s">
        <v>736</v>
      </c>
      <c r="Z396" s="9" t="s">
        <v>3174</v>
      </c>
      <c r="AA396" s="9">
        <v>0</v>
      </c>
      <c r="AB396" s="9">
        <v>0</v>
      </c>
      <c r="AC396" s="9" t="s">
        <v>3327</v>
      </c>
      <c r="AD396" s="9" t="s">
        <v>114</v>
      </c>
      <c r="AE396" s="9" t="s">
        <v>3328</v>
      </c>
      <c r="AF396" s="9" t="s">
        <v>3319</v>
      </c>
      <c r="AG396" s="9" t="s">
        <v>3319</v>
      </c>
      <c r="AH396" s="9"/>
      <c r="AI396" s="9"/>
      <c r="AK396" s="3" t="s">
        <v>4505</v>
      </c>
      <c r="AP396" s="9"/>
      <c r="AQ396" s="9"/>
      <c r="AR396" t="s">
        <v>3319</v>
      </c>
      <c r="AS396" t="s">
        <v>3319</v>
      </c>
      <c r="AT396" t="s">
        <v>3319</v>
      </c>
      <c r="AW396" t="s">
        <v>4505</v>
      </c>
      <c r="BB396" s="9" t="s">
        <v>736</v>
      </c>
    </row>
    <row r="397" spans="1:54" ht="15" customHeight="1" x14ac:dyDescent="0.25">
      <c r="A397" s="9" t="s">
        <v>205</v>
      </c>
      <c r="B397" s="9" t="s">
        <v>871</v>
      </c>
      <c r="C397" s="9" t="s">
        <v>871</v>
      </c>
      <c r="D397" s="9" t="s">
        <v>913</v>
      </c>
      <c r="E397" s="9">
        <v>0</v>
      </c>
      <c r="F397" s="9" t="s">
        <v>557</v>
      </c>
      <c r="G397" s="9">
        <v>0</v>
      </c>
      <c r="H397" s="9" t="s">
        <v>684</v>
      </c>
      <c r="I397" s="9" t="s">
        <v>684</v>
      </c>
      <c r="J397" s="9" t="s">
        <v>865</v>
      </c>
      <c r="K397" s="9" t="s">
        <v>865</v>
      </c>
      <c r="L397" s="9" t="s">
        <v>871</v>
      </c>
      <c r="M397" s="9" t="s">
        <v>913</v>
      </c>
      <c r="N397" s="9" t="s">
        <v>871</v>
      </c>
      <c r="O397" s="9" t="s">
        <v>913</v>
      </c>
      <c r="P397" s="9" t="s">
        <v>3384</v>
      </c>
      <c r="Q397" s="9" t="s">
        <v>854</v>
      </c>
      <c r="R397" s="9" t="s">
        <v>205</v>
      </c>
      <c r="S397" s="9"/>
      <c r="T397" s="9" t="s">
        <v>736</v>
      </c>
      <c r="U397" s="9" t="s">
        <v>735</v>
      </c>
      <c r="V397" s="9" t="s">
        <v>735</v>
      </c>
      <c r="W397" s="9">
        <v>1</v>
      </c>
      <c r="X397" s="9" t="s">
        <v>736</v>
      </c>
      <c r="Y397" s="9" t="s">
        <v>736</v>
      </c>
      <c r="Z397" s="9" t="s">
        <v>205</v>
      </c>
      <c r="AA397" s="9">
        <v>0</v>
      </c>
      <c r="AB397" s="9">
        <v>0</v>
      </c>
      <c r="AC397" s="9" t="s">
        <v>3327</v>
      </c>
      <c r="AD397" s="9" t="s">
        <v>114</v>
      </c>
      <c r="AE397" s="9" t="s">
        <v>741</v>
      </c>
      <c r="AF397" s="9" t="s">
        <v>3319</v>
      </c>
      <c r="AG397" s="9" t="s">
        <v>3319</v>
      </c>
      <c r="AH397" s="9"/>
      <c r="AI397" s="9"/>
      <c r="AK397" s="3" t="s">
        <v>694</v>
      </c>
      <c r="AP397" s="9"/>
      <c r="AQ397" s="9"/>
      <c r="AR397" t="s">
        <v>3319</v>
      </c>
      <c r="AS397" t="s">
        <v>3319</v>
      </c>
      <c r="AT397" t="s">
        <v>3319</v>
      </c>
      <c r="AW397" t="s">
        <v>4505</v>
      </c>
      <c r="BB397" s="9" t="s">
        <v>736</v>
      </c>
    </row>
    <row r="398" spans="1:54" ht="15" customHeight="1" x14ac:dyDescent="0.25">
      <c r="A398" s="9" t="s">
        <v>1463</v>
      </c>
      <c r="B398" s="9" t="s">
        <v>1464</v>
      </c>
      <c r="C398" s="9" t="s">
        <v>3257</v>
      </c>
      <c r="D398" s="9" t="s">
        <v>3427</v>
      </c>
      <c r="E398" s="9">
        <v>99</v>
      </c>
      <c r="F398" s="9" t="s">
        <v>557</v>
      </c>
      <c r="G398" s="9">
        <v>30</v>
      </c>
      <c r="H398" s="9" t="s">
        <v>3266</v>
      </c>
      <c r="I398" s="9" t="s">
        <v>654</v>
      </c>
      <c r="J398" s="9" t="s">
        <v>134</v>
      </c>
      <c r="K398" s="9" t="s">
        <v>144</v>
      </c>
      <c r="L398" s="9" t="s">
        <v>3257</v>
      </c>
      <c r="M398" s="9" t="s">
        <v>3427</v>
      </c>
      <c r="N398" s="9" t="s">
        <v>3257</v>
      </c>
      <c r="O398" s="9" t="s">
        <v>3427</v>
      </c>
      <c r="P398" s="9" t="s">
        <v>3384</v>
      </c>
      <c r="Q398" s="9" t="s">
        <v>3198</v>
      </c>
      <c r="R398" s="9" t="s">
        <v>72</v>
      </c>
      <c r="S398" s="9"/>
      <c r="T398" s="9" t="s">
        <v>736</v>
      </c>
      <c r="U398" s="9" t="s">
        <v>735</v>
      </c>
      <c r="V398" s="9" t="s">
        <v>735</v>
      </c>
      <c r="W398" s="9">
        <v>8</v>
      </c>
      <c r="X398" s="9" t="s">
        <v>736</v>
      </c>
      <c r="Y398" s="9" t="s">
        <v>736</v>
      </c>
      <c r="Z398" s="9" t="s">
        <v>1463</v>
      </c>
      <c r="AA398" s="9">
        <v>0</v>
      </c>
      <c r="AB398" s="9">
        <v>0</v>
      </c>
      <c r="AC398" s="9" t="s">
        <v>3327</v>
      </c>
      <c r="AD398" s="9" t="s">
        <v>114</v>
      </c>
      <c r="AE398" s="9" t="s">
        <v>3331</v>
      </c>
      <c r="AF398" s="9" t="s">
        <v>3319</v>
      </c>
      <c r="AG398" s="9" t="s">
        <v>3319</v>
      </c>
      <c r="AH398" s="9"/>
      <c r="AI398" s="9"/>
      <c r="AK398" s="3" t="s">
        <v>694</v>
      </c>
      <c r="AP398" s="9"/>
      <c r="AQ398" s="9"/>
      <c r="AR398" t="s">
        <v>3319</v>
      </c>
      <c r="AS398" t="s">
        <v>3319</v>
      </c>
      <c r="AT398" t="s">
        <v>3319</v>
      </c>
      <c r="AW398" t="s">
        <v>4505</v>
      </c>
      <c r="BB398" s="9" t="s">
        <v>736</v>
      </c>
    </row>
    <row r="399" spans="1:54" ht="15" customHeight="1" x14ac:dyDescent="0.25">
      <c r="A399" s="9" t="s">
        <v>922</v>
      </c>
      <c r="B399" s="9" t="s">
        <v>389</v>
      </c>
      <c r="C399" s="9" t="s">
        <v>389</v>
      </c>
      <c r="D399" s="9" t="s">
        <v>2510</v>
      </c>
      <c r="E399" s="9">
        <v>0</v>
      </c>
      <c r="F399" s="9" t="s">
        <v>557</v>
      </c>
      <c r="G399" s="9">
        <v>7.5</v>
      </c>
      <c r="H399" s="9" t="s">
        <v>416</v>
      </c>
      <c r="I399" s="9" t="s">
        <v>416</v>
      </c>
      <c r="J399" s="9" t="s">
        <v>134</v>
      </c>
      <c r="K399" s="9" t="s">
        <v>145</v>
      </c>
      <c r="L399" s="9" t="s">
        <v>389</v>
      </c>
      <c r="M399" s="9" t="s">
        <v>2510</v>
      </c>
      <c r="N399" s="9" t="s">
        <v>389</v>
      </c>
      <c r="O399" s="9" t="s">
        <v>2510</v>
      </c>
      <c r="P399" s="9" t="s">
        <v>3384</v>
      </c>
      <c r="Q399" s="9" t="s">
        <v>854</v>
      </c>
      <c r="R399" s="9" t="s">
        <v>922</v>
      </c>
      <c r="S399" s="9"/>
      <c r="T399" s="9" t="s">
        <v>736</v>
      </c>
      <c r="U399" s="9" t="s">
        <v>735</v>
      </c>
      <c r="V399" s="9" t="s">
        <v>735</v>
      </c>
      <c r="W399" s="9">
        <v>1</v>
      </c>
      <c r="X399" s="9" t="s">
        <v>736</v>
      </c>
      <c r="Y399" s="9" t="s">
        <v>736</v>
      </c>
      <c r="Z399" s="9" t="s">
        <v>922</v>
      </c>
      <c r="AA399" s="9">
        <v>0</v>
      </c>
      <c r="AB399" s="9">
        <v>0</v>
      </c>
      <c r="AC399" s="9" t="s">
        <v>3327</v>
      </c>
      <c r="AD399" s="9" t="s">
        <v>114</v>
      </c>
      <c r="AE399" s="9" t="s">
        <v>3331</v>
      </c>
      <c r="AF399" s="9" t="s">
        <v>3319</v>
      </c>
      <c r="AG399" s="9" t="s">
        <v>3319</v>
      </c>
      <c r="AH399" s="9"/>
      <c r="AI399" s="9"/>
      <c r="AK399" s="3" t="s">
        <v>694</v>
      </c>
      <c r="AP399" s="9"/>
      <c r="AQ399" s="9"/>
      <c r="AR399" t="s">
        <v>3319</v>
      </c>
      <c r="AS399" t="s">
        <v>3319</v>
      </c>
      <c r="AT399" t="s">
        <v>3319</v>
      </c>
      <c r="AW399" t="s">
        <v>4505</v>
      </c>
      <c r="BB399" s="9" t="s">
        <v>736</v>
      </c>
    </row>
    <row r="400" spans="1:54" ht="15" customHeight="1" x14ac:dyDescent="0.25">
      <c r="A400" s="9" t="s">
        <v>65</v>
      </c>
      <c r="B400" s="9" t="s">
        <v>26</v>
      </c>
      <c r="C400" s="9" t="s">
        <v>26</v>
      </c>
      <c r="D400" s="9" t="s">
        <v>532</v>
      </c>
      <c r="E400" s="9">
        <v>150</v>
      </c>
      <c r="F400" s="9" t="s">
        <v>557</v>
      </c>
      <c r="G400" s="9">
        <v>30</v>
      </c>
      <c r="H400" s="9" t="s">
        <v>412</v>
      </c>
      <c r="I400" s="9" t="s">
        <v>416</v>
      </c>
      <c r="J400" s="9" t="s">
        <v>134</v>
      </c>
      <c r="K400" s="9" t="s">
        <v>120</v>
      </c>
      <c r="L400" s="9" t="s">
        <v>26</v>
      </c>
      <c r="M400" s="9" t="s">
        <v>532</v>
      </c>
      <c r="N400" s="9" t="s">
        <v>432</v>
      </c>
      <c r="O400" s="9" t="s">
        <v>433</v>
      </c>
      <c r="P400" s="9" t="s">
        <v>3384</v>
      </c>
      <c r="Q400" s="9" t="s">
        <v>854</v>
      </c>
      <c r="R400" s="9" t="s">
        <v>65</v>
      </c>
      <c r="S400" s="9"/>
      <c r="T400" s="9" t="s">
        <v>736</v>
      </c>
      <c r="U400" s="9" t="s">
        <v>735</v>
      </c>
      <c r="V400" s="9" t="s">
        <v>735</v>
      </c>
      <c r="W400" s="9">
        <v>3</v>
      </c>
      <c r="X400" s="9" t="s">
        <v>736</v>
      </c>
      <c r="Y400" s="9" t="s">
        <v>736</v>
      </c>
      <c r="Z400" s="9" t="s">
        <v>65</v>
      </c>
      <c r="AA400" s="9">
        <v>0</v>
      </c>
      <c r="AB400" s="9">
        <v>0</v>
      </c>
      <c r="AC400" s="9" t="s">
        <v>3327</v>
      </c>
      <c r="AD400" s="9" t="s">
        <v>114</v>
      </c>
      <c r="AE400" s="9" t="s">
        <v>870</v>
      </c>
      <c r="AF400" s="9" t="s">
        <v>3319</v>
      </c>
      <c r="AG400" s="9" t="s">
        <v>3319</v>
      </c>
      <c r="AH400" s="9"/>
      <c r="AI400" s="9"/>
      <c r="AK400" s="3" t="s">
        <v>694</v>
      </c>
      <c r="AP400" s="9"/>
      <c r="AQ400" s="9"/>
      <c r="AR400" t="s">
        <v>3319</v>
      </c>
      <c r="AS400" t="s">
        <v>3319</v>
      </c>
      <c r="AT400" t="s">
        <v>3319</v>
      </c>
      <c r="AW400" t="s">
        <v>4505</v>
      </c>
      <c r="BB400" s="9" t="s">
        <v>736</v>
      </c>
    </row>
    <row r="401" spans="1:54" ht="15" customHeight="1" x14ac:dyDescent="0.25">
      <c r="A401" s="9" t="s">
        <v>64</v>
      </c>
      <c r="B401" s="9" t="s">
        <v>19</v>
      </c>
      <c r="C401" s="9" t="s">
        <v>421</v>
      </c>
      <c r="D401" s="9" t="s">
        <v>4038</v>
      </c>
      <c r="E401" s="9">
        <v>59</v>
      </c>
      <c r="F401" s="9" t="s">
        <v>557</v>
      </c>
      <c r="G401" s="9">
        <v>7.5</v>
      </c>
      <c r="H401" s="9" t="s">
        <v>412</v>
      </c>
      <c r="I401" s="9" t="s">
        <v>416</v>
      </c>
      <c r="J401" s="9" t="s">
        <v>134</v>
      </c>
      <c r="K401" s="9" t="s">
        <v>143</v>
      </c>
      <c r="L401" s="9" t="s">
        <v>421</v>
      </c>
      <c r="M401" s="9" t="s">
        <v>4038</v>
      </c>
      <c r="N401" s="9" t="s">
        <v>430</v>
      </c>
      <c r="O401" s="9" t="s">
        <v>3882</v>
      </c>
      <c r="P401" s="9" t="s">
        <v>3384</v>
      </c>
      <c r="Q401" s="9" t="s">
        <v>854</v>
      </c>
      <c r="R401" s="9" t="s">
        <v>64</v>
      </c>
      <c r="S401" s="9"/>
      <c r="T401" s="9" t="s">
        <v>736</v>
      </c>
      <c r="U401" s="9" t="s">
        <v>735</v>
      </c>
      <c r="V401" s="9" t="s">
        <v>735</v>
      </c>
      <c r="W401" s="9">
        <v>20</v>
      </c>
      <c r="X401" s="9" t="s">
        <v>736</v>
      </c>
      <c r="Y401" s="9" t="s">
        <v>736</v>
      </c>
      <c r="Z401" s="9" t="s">
        <v>64</v>
      </c>
      <c r="AA401" s="9">
        <v>0</v>
      </c>
      <c r="AB401" s="9">
        <v>0</v>
      </c>
      <c r="AC401" s="9" t="s">
        <v>3327</v>
      </c>
      <c r="AD401" s="9" t="s">
        <v>114</v>
      </c>
      <c r="AE401" s="9" t="s">
        <v>870</v>
      </c>
      <c r="AF401" s="9" t="s">
        <v>3319</v>
      </c>
      <c r="AG401" s="9" t="s">
        <v>3319</v>
      </c>
      <c r="AH401" s="9"/>
      <c r="AI401" s="9"/>
      <c r="AK401" s="3" t="s">
        <v>694</v>
      </c>
      <c r="AP401" s="9"/>
      <c r="AQ401" s="9"/>
      <c r="AR401" t="s">
        <v>3319</v>
      </c>
      <c r="AS401" t="s">
        <v>3319</v>
      </c>
      <c r="AT401" t="s">
        <v>3319</v>
      </c>
      <c r="AW401" t="s">
        <v>4505</v>
      </c>
      <c r="BB401" s="9" t="s">
        <v>736</v>
      </c>
    </row>
    <row r="402" spans="1:54" ht="15" customHeight="1" x14ac:dyDescent="0.25">
      <c r="A402" s="9" t="s">
        <v>63</v>
      </c>
      <c r="B402" s="9" t="s">
        <v>859</v>
      </c>
      <c r="C402" s="9" t="s">
        <v>859</v>
      </c>
      <c r="D402" s="9" t="s">
        <v>3123</v>
      </c>
      <c r="E402" s="9">
        <v>79</v>
      </c>
      <c r="F402" s="9" t="s">
        <v>557</v>
      </c>
      <c r="G402" s="9">
        <v>90</v>
      </c>
      <c r="H402" s="9" t="s">
        <v>860</v>
      </c>
      <c r="I402" s="9" t="s">
        <v>861</v>
      </c>
      <c r="J402" s="9" t="s">
        <v>862</v>
      </c>
      <c r="K402" s="9" t="s">
        <v>862</v>
      </c>
      <c r="L402" s="9" t="s">
        <v>859</v>
      </c>
      <c r="M402" s="9" t="s">
        <v>3123</v>
      </c>
      <c r="N402" s="9" t="s">
        <v>859</v>
      </c>
      <c r="O402" s="9" t="s">
        <v>3123</v>
      </c>
      <c r="P402" s="9" t="s">
        <v>3384</v>
      </c>
      <c r="Q402" s="9" t="s">
        <v>1673</v>
      </c>
      <c r="R402" s="9" t="s">
        <v>63</v>
      </c>
      <c r="S402" s="9"/>
      <c r="T402" s="9" t="s">
        <v>735</v>
      </c>
      <c r="U402" s="9" t="s">
        <v>735</v>
      </c>
      <c r="V402" s="9" t="s">
        <v>735</v>
      </c>
      <c r="W402" s="9">
        <v>1</v>
      </c>
      <c r="X402" s="9" t="s">
        <v>736</v>
      </c>
      <c r="Y402" s="9" t="s">
        <v>735</v>
      </c>
      <c r="Z402" s="9" t="s">
        <v>4141</v>
      </c>
      <c r="AA402" s="9">
        <v>0</v>
      </c>
      <c r="AB402" s="9">
        <v>0</v>
      </c>
      <c r="AC402" s="9" t="s">
        <v>3327</v>
      </c>
      <c r="AD402" s="9" t="s">
        <v>114</v>
      </c>
      <c r="AE402" s="9" t="s">
        <v>3328</v>
      </c>
      <c r="AF402" s="9" t="s">
        <v>3319</v>
      </c>
      <c r="AG402" s="9" t="s">
        <v>3319</v>
      </c>
      <c r="AH402" s="9"/>
      <c r="AI402" s="9"/>
      <c r="AK402" s="3" t="s">
        <v>694</v>
      </c>
      <c r="AP402" s="9"/>
      <c r="AQ402" s="9"/>
      <c r="AR402" t="s">
        <v>3319</v>
      </c>
      <c r="AS402" t="s">
        <v>3319</v>
      </c>
      <c r="AT402" t="s">
        <v>3319</v>
      </c>
      <c r="AW402" t="s">
        <v>4505</v>
      </c>
      <c r="BB402" s="9" t="s">
        <v>736</v>
      </c>
    </row>
    <row r="403" spans="1:54" ht="15" customHeight="1" x14ac:dyDescent="0.25">
      <c r="A403" s="9" t="s">
        <v>1457</v>
      </c>
      <c r="B403" s="9" t="s">
        <v>1458</v>
      </c>
      <c r="C403" s="9" t="s">
        <v>1458</v>
      </c>
      <c r="D403" s="9" t="s">
        <v>3426</v>
      </c>
      <c r="E403" s="9">
        <v>0</v>
      </c>
      <c r="F403" s="9" t="s">
        <v>557</v>
      </c>
      <c r="G403" s="9">
        <v>0</v>
      </c>
      <c r="H403" s="9" t="s">
        <v>3266</v>
      </c>
      <c r="I403" s="9" t="s">
        <v>742</v>
      </c>
      <c r="J403" s="9" t="s">
        <v>862</v>
      </c>
      <c r="K403" s="9" t="s">
        <v>862</v>
      </c>
      <c r="L403" s="9" t="s">
        <v>1458</v>
      </c>
      <c r="M403" s="9" t="s">
        <v>3426</v>
      </c>
      <c r="N403" s="9" t="s">
        <v>1458</v>
      </c>
      <c r="O403" s="9" t="s">
        <v>3426</v>
      </c>
      <c r="P403" s="9" t="s">
        <v>3384</v>
      </c>
      <c r="Q403" s="9" t="s">
        <v>1673</v>
      </c>
      <c r="R403" s="9" t="s">
        <v>1457</v>
      </c>
      <c r="S403" s="9"/>
      <c r="T403" s="9" t="s">
        <v>736</v>
      </c>
      <c r="U403" s="9" t="s">
        <v>735</v>
      </c>
      <c r="V403" s="9" t="s">
        <v>735</v>
      </c>
      <c r="W403" s="9">
        <v>8</v>
      </c>
      <c r="X403" s="9" t="s">
        <v>736</v>
      </c>
      <c r="Y403" s="9" t="s">
        <v>736</v>
      </c>
      <c r="Z403" s="9" t="s">
        <v>1457</v>
      </c>
      <c r="AA403" s="9">
        <v>0</v>
      </c>
      <c r="AB403" s="9">
        <v>0</v>
      </c>
      <c r="AC403" s="9" t="s">
        <v>3327</v>
      </c>
      <c r="AD403" s="9" t="s">
        <v>114</v>
      </c>
      <c r="AE403" s="9" t="s">
        <v>741</v>
      </c>
      <c r="AF403" s="9" t="s">
        <v>3319</v>
      </c>
      <c r="AG403" s="9" t="s">
        <v>3319</v>
      </c>
      <c r="AH403" s="9"/>
      <c r="AI403" s="9"/>
      <c r="AK403" s="3" t="s">
        <v>694</v>
      </c>
      <c r="AP403" s="9"/>
      <c r="AQ403" s="9"/>
      <c r="AR403" t="s">
        <v>3319</v>
      </c>
      <c r="AS403" t="s">
        <v>3319</v>
      </c>
      <c r="AT403" t="s">
        <v>3319</v>
      </c>
      <c r="AW403" t="s">
        <v>4505</v>
      </c>
      <c r="BB403" s="9" t="s">
        <v>736</v>
      </c>
    </row>
    <row r="404" spans="1:54" ht="15" customHeight="1" x14ac:dyDescent="0.25">
      <c r="A404" s="9" t="s">
        <v>2302</v>
      </c>
      <c r="B404" s="9" t="s">
        <v>3597</v>
      </c>
      <c r="C404" s="9" t="s">
        <v>3598</v>
      </c>
      <c r="D404" s="9" t="s">
        <v>3425</v>
      </c>
      <c r="E404" s="9">
        <v>69</v>
      </c>
      <c r="F404" s="9" t="s">
        <v>557</v>
      </c>
      <c r="G404" s="9">
        <v>7.5</v>
      </c>
      <c r="H404" s="9" t="s">
        <v>412</v>
      </c>
      <c r="I404" s="9" t="s">
        <v>742</v>
      </c>
      <c r="J404" s="9" t="s">
        <v>134</v>
      </c>
      <c r="K404" s="9" t="s">
        <v>143</v>
      </c>
      <c r="L404" s="9" t="s">
        <v>3598</v>
      </c>
      <c r="M404" s="9" t="s">
        <v>3425</v>
      </c>
      <c r="N404" s="9" t="s">
        <v>3598</v>
      </c>
      <c r="O404" s="9" t="s">
        <v>3425</v>
      </c>
      <c r="P404" s="9" t="s">
        <v>3384</v>
      </c>
      <c r="Q404" s="9" t="s">
        <v>3198</v>
      </c>
      <c r="R404" s="9" t="s">
        <v>62</v>
      </c>
      <c r="S404" s="9"/>
      <c r="T404" s="9" t="s">
        <v>736</v>
      </c>
      <c r="U404" s="9" t="s">
        <v>735</v>
      </c>
      <c r="V404" s="9" t="s">
        <v>735</v>
      </c>
      <c r="W404" s="9">
        <v>8</v>
      </c>
      <c r="X404" s="9" t="s">
        <v>736</v>
      </c>
      <c r="Y404" s="9" t="s">
        <v>736</v>
      </c>
      <c r="Z404" s="9" t="s">
        <v>2302</v>
      </c>
      <c r="AA404" s="9">
        <v>0</v>
      </c>
      <c r="AB404" s="9">
        <v>0</v>
      </c>
      <c r="AC404" s="9" t="s">
        <v>3327</v>
      </c>
      <c r="AD404" s="9" t="s">
        <v>114</v>
      </c>
      <c r="AE404" s="9" t="s">
        <v>870</v>
      </c>
      <c r="AF404" s="9" t="s">
        <v>3319</v>
      </c>
      <c r="AG404" s="9" t="s">
        <v>3319</v>
      </c>
      <c r="AH404" s="9"/>
      <c r="AI404" s="9"/>
      <c r="AK404" s="3" t="s">
        <v>694</v>
      </c>
      <c r="AN404" s="9" t="s">
        <v>735</v>
      </c>
      <c r="AO404" s="9">
        <f>10*12</f>
        <v>120</v>
      </c>
      <c r="AP404" s="9"/>
      <c r="AQ404" s="9"/>
      <c r="AR404" t="s">
        <v>3319</v>
      </c>
      <c r="AS404" t="s">
        <v>3319</v>
      </c>
      <c r="AT404" t="s">
        <v>3319</v>
      </c>
      <c r="AW404" t="s">
        <v>4505</v>
      </c>
      <c r="BB404" s="9" t="s">
        <v>736</v>
      </c>
    </row>
    <row r="405" spans="1:54" ht="15" customHeight="1" x14ac:dyDescent="0.25">
      <c r="A405" s="9" t="s">
        <v>77</v>
      </c>
      <c r="B405" s="9" t="s">
        <v>38</v>
      </c>
      <c r="C405" s="9" t="s">
        <v>38</v>
      </c>
      <c r="D405" s="9" t="s">
        <v>3902</v>
      </c>
      <c r="E405" s="9">
        <v>39</v>
      </c>
      <c r="F405" s="9" t="s">
        <v>198</v>
      </c>
      <c r="G405" s="9">
        <v>30</v>
      </c>
      <c r="H405" s="9" t="s">
        <v>654</v>
      </c>
      <c r="I405" s="9" t="s">
        <v>121</v>
      </c>
      <c r="J405" s="9" t="s">
        <v>134</v>
      </c>
      <c r="K405" s="9" t="s">
        <v>145</v>
      </c>
      <c r="L405" s="9" t="s">
        <v>671</v>
      </c>
      <c r="M405" s="9" t="s">
        <v>3902</v>
      </c>
      <c r="N405" s="9" t="s">
        <v>187</v>
      </c>
      <c r="O405" s="9" t="s">
        <v>186</v>
      </c>
      <c r="P405" s="9" t="s">
        <v>3384</v>
      </c>
      <c r="Q405" s="9" t="s">
        <v>854</v>
      </c>
      <c r="R405" s="9" t="s">
        <v>3536</v>
      </c>
      <c r="S405" s="9"/>
      <c r="T405" s="9" t="s">
        <v>736</v>
      </c>
      <c r="U405" s="9" t="s">
        <v>735</v>
      </c>
      <c r="V405" s="9" t="s">
        <v>735</v>
      </c>
      <c r="W405" s="9">
        <v>15</v>
      </c>
      <c r="X405" s="9" t="s">
        <v>735</v>
      </c>
      <c r="Y405" s="9" t="s">
        <v>736</v>
      </c>
      <c r="Z405" s="9" t="s">
        <v>77</v>
      </c>
      <c r="AA405" s="9">
        <v>0</v>
      </c>
      <c r="AB405" s="9">
        <v>0</v>
      </c>
      <c r="AC405" s="9" t="s">
        <v>3327</v>
      </c>
      <c r="AD405" s="9" t="s">
        <v>114</v>
      </c>
      <c r="AE405" s="9" t="s">
        <v>3331</v>
      </c>
      <c r="AF405" s="9" t="s">
        <v>3319</v>
      </c>
      <c r="AG405" s="9" t="s">
        <v>3319</v>
      </c>
      <c r="AH405" s="9"/>
      <c r="AI405" s="9"/>
      <c r="AK405" s="3" t="s">
        <v>694</v>
      </c>
      <c r="AP405" s="9"/>
      <c r="AQ405" s="9"/>
      <c r="AR405" t="s">
        <v>3329</v>
      </c>
      <c r="AS405" t="s">
        <v>3319</v>
      </c>
      <c r="AT405" t="s">
        <v>3319</v>
      </c>
      <c r="AW405" t="s">
        <v>4505</v>
      </c>
      <c r="BB405" s="9" t="s">
        <v>736</v>
      </c>
    </row>
    <row r="406" spans="1:54" ht="15" customHeight="1" x14ac:dyDescent="0.25">
      <c r="A406" s="9" t="s">
        <v>921</v>
      </c>
      <c r="B406" s="9" t="s">
        <v>388</v>
      </c>
      <c r="C406" s="9" t="s">
        <v>3117</v>
      </c>
      <c r="D406" s="9" t="s">
        <v>3145</v>
      </c>
      <c r="E406" s="9">
        <v>49</v>
      </c>
      <c r="F406" s="9" t="s">
        <v>557</v>
      </c>
      <c r="G406" s="9">
        <v>7.5</v>
      </c>
      <c r="H406" s="9" t="s">
        <v>654</v>
      </c>
      <c r="I406" s="9" t="s">
        <v>121</v>
      </c>
      <c r="J406" s="9" t="s">
        <v>134</v>
      </c>
      <c r="K406" s="9" t="s">
        <v>145</v>
      </c>
      <c r="L406" s="9" t="s">
        <v>3117</v>
      </c>
      <c r="M406" s="9" t="s">
        <v>3145</v>
      </c>
      <c r="N406" s="9" t="s">
        <v>3117</v>
      </c>
      <c r="O406" s="9" t="s">
        <v>3145</v>
      </c>
      <c r="P406" s="9" t="s">
        <v>3384</v>
      </c>
      <c r="Q406" s="9" t="s">
        <v>854</v>
      </c>
      <c r="R406" s="9" t="s">
        <v>77</v>
      </c>
      <c r="S406" s="9"/>
      <c r="T406" s="9" t="s">
        <v>736</v>
      </c>
      <c r="U406" s="9" t="s">
        <v>735</v>
      </c>
      <c r="V406" s="9" t="s">
        <v>735</v>
      </c>
      <c r="W406" s="9">
        <v>15</v>
      </c>
      <c r="X406" s="9" t="s">
        <v>735</v>
      </c>
      <c r="Y406" s="9" t="s">
        <v>736</v>
      </c>
      <c r="Z406" s="9" t="s">
        <v>921</v>
      </c>
      <c r="AA406" s="9">
        <v>0</v>
      </c>
      <c r="AB406" s="9">
        <v>0</v>
      </c>
      <c r="AC406" s="9" t="s">
        <v>3327</v>
      </c>
      <c r="AD406" s="9" t="s">
        <v>114</v>
      </c>
      <c r="AE406" s="9" t="s">
        <v>3331</v>
      </c>
      <c r="AF406" s="9" t="s">
        <v>3319</v>
      </c>
      <c r="AG406" s="9" t="s">
        <v>3319</v>
      </c>
      <c r="AH406" s="9"/>
      <c r="AI406" s="9"/>
      <c r="AK406" s="3" t="s">
        <v>694</v>
      </c>
      <c r="AP406" s="9"/>
      <c r="AQ406" s="9"/>
      <c r="AR406" t="s">
        <v>3329</v>
      </c>
      <c r="AS406" t="s">
        <v>3319</v>
      </c>
      <c r="AT406" t="s">
        <v>3319</v>
      </c>
      <c r="AW406" t="s">
        <v>4505</v>
      </c>
      <c r="BB406" s="9" t="s">
        <v>736</v>
      </c>
    </row>
    <row r="407" spans="1:54" ht="15" customHeight="1" x14ac:dyDescent="0.25">
      <c r="A407" s="9" t="s">
        <v>2301</v>
      </c>
      <c r="B407" s="9" t="s">
        <v>3182</v>
      </c>
      <c r="C407" s="9" t="s">
        <v>3256</v>
      </c>
      <c r="D407" s="9" t="s">
        <v>3424</v>
      </c>
      <c r="E407" s="9">
        <v>49</v>
      </c>
      <c r="F407" s="9" t="s">
        <v>557</v>
      </c>
      <c r="G407" s="9">
        <v>7.5</v>
      </c>
      <c r="H407" s="9" t="s">
        <v>412</v>
      </c>
      <c r="I407" s="9" t="s">
        <v>742</v>
      </c>
      <c r="J407" s="9" t="s">
        <v>134</v>
      </c>
      <c r="K407" s="9" t="s">
        <v>143</v>
      </c>
      <c r="L407" s="9" t="s">
        <v>3256</v>
      </c>
      <c r="M407" s="9" t="s">
        <v>3424</v>
      </c>
      <c r="N407" s="9" t="s">
        <v>3256</v>
      </c>
      <c r="O407" s="9" t="s">
        <v>3424</v>
      </c>
      <c r="P407" s="9" t="s">
        <v>3384</v>
      </c>
      <c r="Q407" s="9" t="s">
        <v>3198</v>
      </c>
      <c r="R407" s="9" t="s">
        <v>61</v>
      </c>
      <c r="S407" s="9"/>
      <c r="T407" s="9" t="s">
        <v>736</v>
      </c>
      <c r="U407" s="9" t="s">
        <v>735</v>
      </c>
      <c r="V407" s="9" t="s">
        <v>735</v>
      </c>
      <c r="W407" s="9">
        <v>8</v>
      </c>
      <c r="X407" s="9" t="s">
        <v>736</v>
      </c>
      <c r="Y407" s="9" t="s">
        <v>736</v>
      </c>
      <c r="Z407" s="9" t="s">
        <v>2301</v>
      </c>
      <c r="AA407" s="9">
        <v>0</v>
      </c>
      <c r="AB407" s="9">
        <v>0</v>
      </c>
      <c r="AC407" s="9" t="s">
        <v>3327</v>
      </c>
      <c r="AD407" s="9" t="s">
        <v>114</v>
      </c>
      <c r="AE407" s="9" t="s">
        <v>870</v>
      </c>
      <c r="AF407" s="9" t="s">
        <v>3319</v>
      </c>
      <c r="AG407" s="9" t="s">
        <v>3319</v>
      </c>
      <c r="AH407" s="9"/>
      <c r="AI407" s="9"/>
      <c r="AK407" s="3" t="s">
        <v>694</v>
      </c>
      <c r="AP407" s="9"/>
      <c r="AQ407" s="9"/>
      <c r="AR407" t="s">
        <v>3319</v>
      </c>
      <c r="AS407" t="s">
        <v>3319</v>
      </c>
      <c r="AT407" t="s">
        <v>3319</v>
      </c>
      <c r="AW407" t="s">
        <v>4505</v>
      </c>
      <c r="BB407" s="9" t="s">
        <v>736</v>
      </c>
    </row>
    <row r="408" spans="1:54" ht="15" customHeight="1" x14ac:dyDescent="0.25">
      <c r="A408" s="9" t="s">
        <v>76</v>
      </c>
      <c r="B408" s="9" t="s">
        <v>37</v>
      </c>
      <c r="C408" s="9" t="s">
        <v>670</v>
      </c>
      <c r="D408" s="9" t="s">
        <v>3901</v>
      </c>
      <c r="E408" s="9">
        <v>39</v>
      </c>
      <c r="F408" s="9" t="s">
        <v>198</v>
      </c>
      <c r="G408" s="9">
        <v>30</v>
      </c>
      <c r="H408" s="9" t="s">
        <v>654</v>
      </c>
      <c r="I408" s="9" t="s">
        <v>121</v>
      </c>
      <c r="J408" s="9" t="s">
        <v>134</v>
      </c>
      <c r="K408" s="9" t="s">
        <v>145</v>
      </c>
      <c r="L408" s="9" t="s">
        <v>670</v>
      </c>
      <c r="M408" s="9" t="s">
        <v>3901</v>
      </c>
      <c r="N408" s="9" t="s">
        <v>187</v>
      </c>
      <c r="O408" s="9" t="s">
        <v>186</v>
      </c>
      <c r="P408" s="9" t="s">
        <v>3384</v>
      </c>
      <c r="Q408" s="9" t="s">
        <v>854</v>
      </c>
      <c r="R408" s="9" t="s">
        <v>76</v>
      </c>
      <c r="S408" s="9"/>
      <c r="T408" s="9" t="s">
        <v>736</v>
      </c>
      <c r="U408" s="9" t="s">
        <v>735</v>
      </c>
      <c r="V408" s="9" t="s">
        <v>735</v>
      </c>
      <c r="W408" s="9">
        <v>15</v>
      </c>
      <c r="X408" s="9" t="s">
        <v>735</v>
      </c>
      <c r="Y408" s="9" t="s">
        <v>736</v>
      </c>
      <c r="Z408" s="9" t="s">
        <v>76</v>
      </c>
      <c r="AA408" s="9">
        <v>0</v>
      </c>
      <c r="AB408" s="9">
        <v>0</v>
      </c>
      <c r="AC408" s="9" t="s">
        <v>3327</v>
      </c>
      <c r="AD408" s="9" t="s">
        <v>114</v>
      </c>
      <c r="AE408" s="9" t="s">
        <v>3331</v>
      </c>
      <c r="AF408" s="9" t="s">
        <v>3319</v>
      </c>
      <c r="AG408" s="9" t="s">
        <v>3319</v>
      </c>
      <c r="AH408" s="9"/>
      <c r="AI408" s="9"/>
      <c r="AK408" s="3" t="s">
        <v>694</v>
      </c>
      <c r="AP408" s="9"/>
      <c r="AQ408" s="9"/>
      <c r="AR408" t="s">
        <v>3329</v>
      </c>
      <c r="AS408" t="s">
        <v>3319</v>
      </c>
      <c r="AT408" t="s">
        <v>3319</v>
      </c>
      <c r="AW408" t="s">
        <v>4505</v>
      </c>
      <c r="BB408" s="9" t="s">
        <v>736</v>
      </c>
    </row>
    <row r="409" spans="1:54" ht="15" customHeight="1" x14ac:dyDescent="0.25">
      <c r="A409" s="9" t="s">
        <v>920</v>
      </c>
      <c r="B409" s="9" t="s">
        <v>387</v>
      </c>
      <c r="C409" s="9" t="s">
        <v>387</v>
      </c>
      <c r="D409" s="9" t="s">
        <v>836</v>
      </c>
      <c r="E409" s="9">
        <v>39</v>
      </c>
      <c r="F409" s="9" t="s">
        <v>557</v>
      </c>
      <c r="G409" s="9">
        <v>7.5</v>
      </c>
      <c r="H409" s="9" t="s">
        <v>742</v>
      </c>
      <c r="I409" s="9" t="s">
        <v>742</v>
      </c>
      <c r="J409" s="9" t="s">
        <v>134</v>
      </c>
      <c r="K409" s="9" t="s">
        <v>145</v>
      </c>
      <c r="L409" s="9" t="s">
        <v>387</v>
      </c>
      <c r="M409" s="9" t="s">
        <v>836</v>
      </c>
      <c r="N409" s="9" t="s">
        <v>387</v>
      </c>
      <c r="O409" s="9" t="s">
        <v>836</v>
      </c>
      <c r="P409" s="9" t="s">
        <v>3384</v>
      </c>
      <c r="Q409" s="9" t="s">
        <v>854</v>
      </c>
      <c r="R409" s="9" t="s">
        <v>920</v>
      </c>
      <c r="S409" s="9"/>
      <c r="T409" s="9" t="s">
        <v>736</v>
      </c>
      <c r="U409" s="9" t="s">
        <v>735</v>
      </c>
      <c r="V409" s="9" t="s">
        <v>735</v>
      </c>
      <c r="W409" s="9">
        <v>15</v>
      </c>
      <c r="X409" s="9" t="s">
        <v>735</v>
      </c>
      <c r="Y409" s="9" t="s">
        <v>736</v>
      </c>
      <c r="Z409" s="9" t="s">
        <v>920</v>
      </c>
      <c r="AA409" s="9">
        <v>0</v>
      </c>
      <c r="AB409" s="9">
        <v>0</v>
      </c>
      <c r="AC409" s="9" t="s">
        <v>3327</v>
      </c>
      <c r="AD409" s="9" t="s">
        <v>114</v>
      </c>
      <c r="AE409" s="9" t="s">
        <v>3331</v>
      </c>
      <c r="AF409" s="9" t="s">
        <v>3319</v>
      </c>
      <c r="AG409" s="9" t="s">
        <v>3319</v>
      </c>
      <c r="AH409" s="9"/>
      <c r="AI409" s="9"/>
      <c r="AK409" s="3" t="s">
        <v>694</v>
      </c>
      <c r="AP409" s="9"/>
      <c r="AQ409" s="9"/>
      <c r="AR409" t="s">
        <v>3329</v>
      </c>
      <c r="AS409" t="s">
        <v>3319</v>
      </c>
      <c r="AT409" t="s">
        <v>3319</v>
      </c>
      <c r="AW409" t="s">
        <v>4505</v>
      </c>
      <c r="BB409" s="9" t="s">
        <v>736</v>
      </c>
    </row>
    <row r="410" spans="1:54" ht="15" customHeight="1" x14ac:dyDescent="0.25">
      <c r="A410" s="9" t="s">
        <v>60</v>
      </c>
      <c r="B410" s="9" t="s">
        <v>24</v>
      </c>
      <c r="C410" s="9" t="s">
        <v>386</v>
      </c>
      <c r="D410" s="9" t="s">
        <v>3890</v>
      </c>
      <c r="E410" s="9">
        <v>39</v>
      </c>
      <c r="F410" s="9" t="s">
        <v>557</v>
      </c>
      <c r="G410" s="9">
        <v>7.5</v>
      </c>
      <c r="H410" s="9" t="s">
        <v>412</v>
      </c>
      <c r="I410" s="9" t="s">
        <v>416</v>
      </c>
      <c r="J410" s="9" t="s">
        <v>134</v>
      </c>
      <c r="K410" s="9" t="s">
        <v>120</v>
      </c>
      <c r="L410" s="9" t="s">
        <v>386</v>
      </c>
      <c r="M410" s="9" t="s">
        <v>3890</v>
      </c>
      <c r="N410" s="9" t="s">
        <v>427</v>
      </c>
      <c r="O410" s="9" t="s">
        <v>3877</v>
      </c>
      <c r="P410" s="9" t="s">
        <v>3384</v>
      </c>
      <c r="Q410" s="9" t="s">
        <v>854</v>
      </c>
      <c r="R410" s="9" t="s">
        <v>60</v>
      </c>
      <c r="S410" s="9"/>
      <c r="T410" s="9" t="s">
        <v>736</v>
      </c>
      <c r="U410" s="9" t="s">
        <v>735</v>
      </c>
      <c r="V410" s="9" t="s">
        <v>735</v>
      </c>
      <c r="W410" s="9">
        <v>15</v>
      </c>
      <c r="X410" s="9" t="s">
        <v>736</v>
      </c>
      <c r="Y410" s="9" t="s">
        <v>736</v>
      </c>
      <c r="Z410" s="9" t="s">
        <v>60</v>
      </c>
      <c r="AA410" s="9">
        <v>0</v>
      </c>
      <c r="AB410" s="9">
        <v>0</v>
      </c>
      <c r="AC410" s="9" t="s">
        <v>3327</v>
      </c>
      <c r="AD410" s="9" t="s">
        <v>114</v>
      </c>
      <c r="AE410" s="9" t="s">
        <v>870</v>
      </c>
      <c r="AF410" s="9" t="s">
        <v>3319</v>
      </c>
      <c r="AG410" s="9" t="s">
        <v>3319</v>
      </c>
      <c r="AH410" s="9"/>
      <c r="AI410" s="9"/>
      <c r="AK410" s="3" t="s">
        <v>694</v>
      </c>
      <c r="AP410" s="9"/>
      <c r="AQ410" s="9"/>
      <c r="AR410" t="s">
        <v>3319</v>
      </c>
      <c r="AS410" t="s">
        <v>3319</v>
      </c>
      <c r="AT410" t="s">
        <v>3319</v>
      </c>
      <c r="AW410" t="s">
        <v>4505</v>
      </c>
      <c r="BB410" s="9" t="s">
        <v>736</v>
      </c>
    </row>
    <row r="411" spans="1:54" ht="15" customHeight="1" x14ac:dyDescent="0.25">
      <c r="A411" s="9" t="s">
        <v>59</v>
      </c>
      <c r="B411" s="9" t="s">
        <v>23</v>
      </c>
      <c r="C411" s="9" t="s">
        <v>23</v>
      </c>
      <c r="D411" s="9" t="s">
        <v>645</v>
      </c>
      <c r="E411" s="9">
        <v>49</v>
      </c>
      <c r="F411" s="9" t="s">
        <v>557</v>
      </c>
      <c r="G411" s="9">
        <v>7.5</v>
      </c>
      <c r="H411" s="9" t="s">
        <v>412</v>
      </c>
      <c r="I411" s="9" t="s">
        <v>416</v>
      </c>
      <c r="J411" s="9" t="s">
        <v>134</v>
      </c>
      <c r="K411" s="9" t="s">
        <v>120</v>
      </c>
      <c r="L411" s="9" t="s">
        <v>23</v>
      </c>
      <c r="M411" s="9" t="s">
        <v>645</v>
      </c>
      <c r="N411" s="9" t="s">
        <v>434</v>
      </c>
      <c r="O411" s="9" t="s">
        <v>435</v>
      </c>
      <c r="P411" s="9" t="s">
        <v>3384</v>
      </c>
      <c r="Q411" s="9" t="s">
        <v>854</v>
      </c>
      <c r="R411" s="9" t="s">
        <v>59</v>
      </c>
      <c r="S411" s="9"/>
      <c r="T411" s="9" t="s">
        <v>736</v>
      </c>
      <c r="U411" s="9" t="s">
        <v>735</v>
      </c>
      <c r="V411" s="9" t="s">
        <v>735</v>
      </c>
      <c r="W411" s="9">
        <v>3</v>
      </c>
      <c r="X411" s="9" t="s">
        <v>736</v>
      </c>
      <c r="Y411" s="9" t="s">
        <v>736</v>
      </c>
      <c r="Z411" s="9" t="s">
        <v>59</v>
      </c>
      <c r="AA411" s="9">
        <v>0</v>
      </c>
      <c r="AB411" s="9">
        <v>0</v>
      </c>
      <c r="AC411" s="9" t="s">
        <v>3327</v>
      </c>
      <c r="AD411" s="9" t="s">
        <v>114</v>
      </c>
      <c r="AE411" s="9" t="s">
        <v>870</v>
      </c>
      <c r="AF411" s="9" t="s">
        <v>3319</v>
      </c>
      <c r="AG411" s="9" t="s">
        <v>3319</v>
      </c>
      <c r="AH411" s="9"/>
      <c r="AI411" s="9"/>
      <c r="AK411" s="3" t="s">
        <v>694</v>
      </c>
      <c r="AP411" s="9"/>
      <c r="AQ411" s="9"/>
      <c r="AR411" t="s">
        <v>3319</v>
      </c>
      <c r="AS411" t="s">
        <v>3319</v>
      </c>
      <c r="AT411" t="s">
        <v>3319</v>
      </c>
      <c r="AW411" t="s">
        <v>4505</v>
      </c>
      <c r="BB411" s="9" t="s">
        <v>736</v>
      </c>
    </row>
    <row r="412" spans="1:54" ht="15" customHeight="1" x14ac:dyDescent="0.25">
      <c r="A412" s="9" t="s">
        <v>1671</v>
      </c>
      <c r="B412" s="9" t="s">
        <v>2491</v>
      </c>
      <c r="C412" s="9" t="s">
        <v>2506</v>
      </c>
      <c r="D412" s="9" t="s">
        <v>2511</v>
      </c>
      <c r="E412" s="9">
        <v>69</v>
      </c>
      <c r="F412" s="9" t="s">
        <v>557</v>
      </c>
      <c r="G412" s="9">
        <v>7.5</v>
      </c>
      <c r="H412" s="9" t="s">
        <v>416</v>
      </c>
      <c r="I412" s="9" t="s">
        <v>416</v>
      </c>
      <c r="J412" s="9" t="s">
        <v>134</v>
      </c>
      <c r="K412" s="9" t="s">
        <v>145</v>
      </c>
      <c r="L412" s="9" t="s">
        <v>2506</v>
      </c>
      <c r="M412" s="9" t="s">
        <v>2511</v>
      </c>
      <c r="N412" s="9" t="s">
        <v>2506</v>
      </c>
      <c r="O412" s="9" t="s">
        <v>2511</v>
      </c>
      <c r="P412" s="9" t="s">
        <v>3384</v>
      </c>
      <c r="Q412" s="9" t="s">
        <v>854</v>
      </c>
      <c r="R412" s="9" t="s">
        <v>1671</v>
      </c>
      <c r="S412" s="9"/>
      <c r="T412" s="9" t="s">
        <v>736</v>
      </c>
      <c r="U412" s="9" t="s">
        <v>735</v>
      </c>
      <c r="V412" s="9" t="s">
        <v>735</v>
      </c>
      <c r="W412" s="9">
        <v>1</v>
      </c>
      <c r="X412" s="9" t="s">
        <v>736</v>
      </c>
      <c r="Y412" s="9" t="s">
        <v>736</v>
      </c>
      <c r="Z412" s="9" t="s">
        <v>1671</v>
      </c>
      <c r="AA412" s="9">
        <v>0</v>
      </c>
      <c r="AB412" s="9">
        <v>0</v>
      </c>
      <c r="AC412" s="9" t="s">
        <v>3327</v>
      </c>
      <c r="AD412" s="9" t="s">
        <v>114</v>
      </c>
      <c r="AE412" s="9" t="s">
        <v>870</v>
      </c>
      <c r="AF412" s="9" t="s">
        <v>3319</v>
      </c>
      <c r="AG412" s="9" t="s">
        <v>3319</v>
      </c>
      <c r="AH412" s="9"/>
      <c r="AI412" s="9"/>
      <c r="AK412" s="3" t="s">
        <v>694</v>
      </c>
      <c r="AN412" s="9"/>
      <c r="AO412" s="9"/>
      <c r="AP412" s="9"/>
      <c r="AQ412" s="9"/>
      <c r="AR412" t="s">
        <v>3319</v>
      </c>
      <c r="AS412" t="s">
        <v>3319</v>
      </c>
      <c r="AT412" t="s">
        <v>3319</v>
      </c>
      <c r="AW412" t="s">
        <v>4505</v>
      </c>
      <c r="BB412" s="9" t="s">
        <v>736</v>
      </c>
    </row>
    <row r="413" spans="1:54" ht="15" customHeight="1" x14ac:dyDescent="0.25">
      <c r="A413" s="9" t="s">
        <v>919</v>
      </c>
      <c r="B413" s="9" t="s">
        <v>744</v>
      </c>
      <c r="C413" s="9" t="s">
        <v>744</v>
      </c>
      <c r="D413" s="9" t="s">
        <v>3122</v>
      </c>
      <c r="E413" s="9">
        <v>49</v>
      </c>
      <c r="F413" s="9" t="s">
        <v>557</v>
      </c>
      <c r="G413" s="9">
        <v>7.5</v>
      </c>
      <c r="H413" s="9" t="s">
        <v>742</v>
      </c>
      <c r="I413" s="9" t="s">
        <v>742</v>
      </c>
      <c r="J413" s="9" t="s">
        <v>134</v>
      </c>
      <c r="K413" s="9" t="s">
        <v>145</v>
      </c>
      <c r="L413" s="9" t="s">
        <v>744</v>
      </c>
      <c r="M413" s="9" t="s">
        <v>3122</v>
      </c>
      <c r="N413" s="9" t="s">
        <v>744</v>
      </c>
      <c r="O413" s="9" t="s">
        <v>3122</v>
      </c>
      <c r="P413" s="9" t="s">
        <v>3384</v>
      </c>
      <c r="Q413" s="9" t="s">
        <v>854</v>
      </c>
      <c r="R413" s="9" t="s">
        <v>919</v>
      </c>
      <c r="S413" s="9"/>
      <c r="T413" s="9" t="s">
        <v>736</v>
      </c>
      <c r="U413" s="9" t="s">
        <v>735</v>
      </c>
      <c r="V413" s="9" t="s">
        <v>735</v>
      </c>
      <c r="W413" s="9">
        <v>15</v>
      </c>
      <c r="X413" s="9" t="s">
        <v>736</v>
      </c>
      <c r="Y413" s="9" t="s">
        <v>736</v>
      </c>
      <c r="Z413" s="9" t="s">
        <v>919</v>
      </c>
      <c r="AA413" s="9">
        <v>0</v>
      </c>
      <c r="AB413" s="9">
        <v>0</v>
      </c>
      <c r="AC413" s="9" t="s">
        <v>3327</v>
      </c>
      <c r="AD413" s="9" t="s">
        <v>114</v>
      </c>
      <c r="AE413" s="9" t="s">
        <v>3331</v>
      </c>
      <c r="AF413" s="9" t="s">
        <v>3319</v>
      </c>
      <c r="AG413" s="9" t="s">
        <v>3319</v>
      </c>
      <c r="AH413" s="9"/>
      <c r="AI413" s="9"/>
      <c r="AK413" s="3" t="s">
        <v>694</v>
      </c>
      <c r="AP413" s="9"/>
      <c r="AQ413" s="9"/>
      <c r="AR413" t="s">
        <v>3319</v>
      </c>
      <c r="AS413" t="s">
        <v>3319</v>
      </c>
      <c r="AT413" t="s">
        <v>3319</v>
      </c>
      <c r="AW413" t="s">
        <v>4505</v>
      </c>
      <c r="BB413" s="9" t="s">
        <v>736</v>
      </c>
    </row>
    <row r="414" spans="1:54" ht="15" customHeight="1" x14ac:dyDescent="0.25">
      <c r="A414" s="9" t="s">
        <v>918</v>
      </c>
      <c r="B414" s="9" t="s">
        <v>743</v>
      </c>
      <c r="C414" s="9" t="s">
        <v>743</v>
      </c>
      <c r="D414" s="9" t="s">
        <v>3121</v>
      </c>
      <c r="E414" s="9">
        <v>49</v>
      </c>
      <c r="F414" s="9" t="s">
        <v>557</v>
      </c>
      <c r="G414" s="9">
        <v>7.5</v>
      </c>
      <c r="H414" s="9" t="s">
        <v>742</v>
      </c>
      <c r="I414" s="9" t="s">
        <v>742</v>
      </c>
      <c r="J414" s="9" t="s">
        <v>134</v>
      </c>
      <c r="K414" s="9" t="s">
        <v>145</v>
      </c>
      <c r="L414" s="9" t="s">
        <v>743</v>
      </c>
      <c r="M414" s="9" t="s">
        <v>3121</v>
      </c>
      <c r="N414" s="9" t="s">
        <v>743</v>
      </c>
      <c r="O414" s="9" t="s">
        <v>3121</v>
      </c>
      <c r="P414" s="9" t="s">
        <v>3384</v>
      </c>
      <c r="Q414" s="9" t="s">
        <v>854</v>
      </c>
      <c r="R414" s="9" t="s">
        <v>918</v>
      </c>
      <c r="S414" s="9"/>
      <c r="T414" s="9" t="s">
        <v>736</v>
      </c>
      <c r="U414" s="9" t="s">
        <v>735</v>
      </c>
      <c r="V414" s="9" t="s">
        <v>735</v>
      </c>
      <c r="W414" s="9">
        <v>15</v>
      </c>
      <c r="X414" s="9" t="s">
        <v>736</v>
      </c>
      <c r="Y414" s="9" t="s">
        <v>736</v>
      </c>
      <c r="Z414" s="9" t="s">
        <v>918</v>
      </c>
      <c r="AA414" s="9">
        <v>0</v>
      </c>
      <c r="AB414" s="9">
        <v>0</v>
      </c>
      <c r="AC414" s="9" t="s">
        <v>3327</v>
      </c>
      <c r="AD414" s="9" t="s">
        <v>114</v>
      </c>
      <c r="AE414" s="9" t="s">
        <v>3331</v>
      </c>
      <c r="AF414" s="9" t="s">
        <v>3319</v>
      </c>
      <c r="AG414" s="9" t="s">
        <v>3319</v>
      </c>
      <c r="AH414" s="9"/>
      <c r="AI414" s="9"/>
      <c r="AK414" s="3" t="s">
        <v>694</v>
      </c>
      <c r="AP414" s="9"/>
      <c r="AQ414" s="9"/>
      <c r="AR414" t="s">
        <v>3319</v>
      </c>
      <c r="AS414" t="s">
        <v>3319</v>
      </c>
      <c r="AT414" t="s">
        <v>3319</v>
      </c>
      <c r="AW414" t="s">
        <v>4505</v>
      </c>
      <c r="BB414" s="9" t="s">
        <v>736</v>
      </c>
    </row>
    <row r="415" spans="1:54" ht="15" customHeight="1" x14ac:dyDescent="0.25">
      <c r="A415" s="9" t="s">
        <v>75</v>
      </c>
      <c r="B415" s="9" t="s">
        <v>36</v>
      </c>
      <c r="C415" s="9" t="s">
        <v>669</v>
      </c>
      <c r="D415" s="9" t="s">
        <v>184</v>
      </c>
      <c r="E415" s="9">
        <v>24</v>
      </c>
      <c r="F415" s="9" t="s">
        <v>198</v>
      </c>
      <c r="G415" s="9">
        <v>7.5</v>
      </c>
      <c r="H415" s="9" t="s">
        <v>654</v>
      </c>
      <c r="I415" s="9" t="s">
        <v>121</v>
      </c>
      <c r="J415" s="9" t="s">
        <v>134</v>
      </c>
      <c r="K415" s="9" t="s">
        <v>145</v>
      </c>
      <c r="L415" s="9" t="s">
        <v>669</v>
      </c>
      <c r="M415" s="9" t="s">
        <v>184</v>
      </c>
      <c r="N415" s="9" t="s">
        <v>188</v>
      </c>
      <c r="O415" s="9" t="s">
        <v>3900</v>
      </c>
      <c r="P415" s="9" t="s">
        <v>3384</v>
      </c>
      <c r="Q415" s="9" t="s">
        <v>854</v>
      </c>
      <c r="R415" s="9" t="s">
        <v>3534</v>
      </c>
      <c r="S415" s="9"/>
      <c r="T415" s="9" t="s">
        <v>736</v>
      </c>
      <c r="U415" s="9" t="s">
        <v>735</v>
      </c>
      <c r="V415" s="9" t="s">
        <v>735</v>
      </c>
      <c r="W415" s="9">
        <v>15</v>
      </c>
      <c r="X415" s="9" t="s">
        <v>735</v>
      </c>
      <c r="Y415" s="9" t="s">
        <v>736</v>
      </c>
      <c r="Z415" s="9" t="s">
        <v>75</v>
      </c>
      <c r="AA415" s="9">
        <v>0</v>
      </c>
      <c r="AB415" s="9">
        <v>0</v>
      </c>
      <c r="AC415" s="9" t="s">
        <v>3327</v>
      </c>
      <c r="AD415" s="9" t="s">
        <v>114</v>
      </c>
      <c r="AE415" s="9" t="s">
        <v>3331</v>
      </c>
      <c r="AF415" s="9" t="s">
        <v>3319</v>
      </c>
      <c r="AG415" s="9" t="s">
        <v>3319</v>
      </c>
      <c r="AH415" s="9"/>
      <c r="AI415" s="9"/>
      <c r="AK415" s="3" t="s">
        <v>694</v>
      </c>
      <c r="AP415" s="9"/>
      <c r="AQ415" s="9"/>
      <c r="AR415" t="s">
        <v>3329</v>
      </c>
      <c r="AS415" t="s">
        <v>3319</v>
      </c>
      <c r="AT415" t="s">
        <v>3319</v>
      </c>
      <c r="AW415" t="s">
        <v>4505</v>
      </c>
      <c r="BB415" s="9" t="s">
        <v>736</v>
      </c>
    </row>
    <row r="416" spans="1:54" ht="15" customHeight="1" x14ac:dyDescent="0.25">
      <c r="A416" s="9" t="s">
        <v>58</v>
      </c>
      <c r="B416" s="9" t="s">
        <v>17</v>
      </c>
      <c r="C416" s="9" t="s">
        <v>17</v>
      </c>
      <c r="D416" s="9" t="s">
        <v>640</v>
      </c>
      <c r="E416" s="9">
        <v>29</v>
      </c>
      <c r="F416" s="9" t="s">
        <v>557</v>
      </c>
      <c r="G416" s="9">
        <v>7.5</v>
      </c>
      <c r="H416" s="9" t="s">
        <v>412</v>
      </c>
      <c r="I416" s="9" t="s">
        <v>416</v>
      </c>
      <c r="J416" s="9" t="s">
        <v>134</v>
      </c>
      <c r="K416" s="9" t="s">
        <v>120</v>
      </c>
      <c r="L416" s="9" t="s">
        <v>17</v>
      </c>
      <c r="M416" s="9" t="s">
        <v>640</v>
      </c>
      <c r="N416" s="9" t="s">
        <v>436</v>
      </c>
      <c r="O416" s="9" t="s">
        <v>3889</v>
      </c>
      <c r="P416" s="9" t="s">
        <v>3384</v>
      </c>
      <c r="Q416" s="9" t="s">
        <v>854</v>
      </c>
      <c r="R416" s="9" t="s">
        <v>58</v>
      </c>
      <c r="S416" s="9"/>
      <c r="T416" s="9" t="s">
        <v>736</v>
      </c>
      <c r="U416" s="9" t="s">
        <v>735</v>
      </c>
      <c r="V416" s="9" t="s">
        <v>735</v>
      </c>
      <c r="W416" s="9">
        <v>15</v>
      </c>
      <c r="X416" s="9" t="s">
        <v>736</v>
      </c>
      <c r="Y416" s="9" t="s">
        <v>736</v>
      </c>
      <c r="Z416" s="9" t="s">
        <v>58</v>
      </c>
      <c r="AA416" s="9">
        <v>0</v>
      </c>
      <c r="AB416" s="9">
        <v>0</v>
      </c>
      <c r="AC416" s="9" t="s">
        <v>3327</v>
      </c>
      <c r="AD416" s="9" t="s">
        <v>114</v>
      </c>
      <c r="AE416" s="9" t="s">
        <v>870</v>
      </c>
      <c r="AF416" s="9" t="s">
        <v>3319</v>
      </c>
      <c r="AG416" s="9" t="s">
        <v>3319</v>
      </c>
      <c r="AH416" s="9"/>
      <c r="AI416" s="9"/>
      <c r="AK416" s="3" t="s">
        <v>694</v>
      </c>
      <c r="AP416" s="9"/>
      <c r="AQ416" s="9"/>
      <c r="AR416" t="s">
        <v>3319</v>
      </c>
      <c r="AS416" t="s">
        <v>3319</v>
      </c>
      <c r="AT416" t="s">
        <v>3319</v>
      </c>
      <c r="AW416" t="s">
        <v>4505</v>
      </c>
      <c r="BB416" s="9" t="s">
        <v>736</v>
      </c>
    </row>
    <row r="417" spans="1:54" ht="15" customHeight="1" x14ac:dyDescent="0.25">
      <c r="A417" s="9" t="s">
        <v>74</v>
      </c>
      <c r="B417" s="9" t="s">
        <v>35</v>
      </c>
      <c r="C417" s="9" t="s">
        <v>35</v>
      </c>
      <c r="D417" s="9" t="s">
        <v>3898</v>
      </c>
      <c r="E417" s="9">
        <v>119</v>
      </c>
      <c r="F417" s="9" t="s">
        <v>557</v>
      </c>
      <c r="G417" s="9">
        <v>30</v>
      </c>
      <c r="H417" s="9" t="s">
        <v>654</v>
      </c>
      <c r="I417" s="9" t="s">
        <v>121</v>
      </c>
      <c r="J417" s="9" t="s">
        <v>134</v>
      </c>
      <c r="K417" s="9" t="s">
        <v>145</v>
      </c>
      <c r="L417" s="9" t="s">
        <v>35</v>
      </c>
      <c r="M417" s="9" t="s">
        <v>3898</v>
      </c>
      <c r="N417" s="9" t="s">
        <v>181</v>
      </c>
      <c r="O417" s="9" t="s">
        <v>3899</v>
      </c>
      <c r="P417" s="9" t="s">
        <v>3384</v>
      </c>
      <c r="Q417" s="9" t="s">
        <v>854</v>
      </c>
      <c r="R417" s="9" t="s">
        <v>74</v>
      </c>
      <c r="S417" s="9"/>
      <c r="T417" s="9" t="s">
        <v>736</v>
      </c>
      <c r="U417" s="9" t="s">
        <v>735</v>
      </c>
      <c r="V417" s="9" t="s">
        <v>735</v>
      </c>
      <c r="W417" s="9">
        <v>20</v>
      </c>
      <c r="X417" s="9" t="s">
        <v>736</v>
      </c>
      <c r="Y417" s="9" t="s">
        <v>736</v>
      </c>
      <c r="Z417" s="9" t="s">
        <v>74</v>
      </c>
      <c r="AA417" s="9">
        <v>0</v>
      </c>
      <c r="AB417" s="9">
        <v>0</v>
      </c>
      <c r="AC417" s="9" t="s">
        <v>3327</v>
      </c>
      <c r="AD417" s="9" t="s">
        <v>114</v>
      </c>
      <c r="AE417" s="9" t="s">
        <v>3331</v>
      </c>
      <c r="AF417" s="9" t="s">
        <v>3319</v>
      </c>
      <c r="AG417" s="9" t="s">
        <v>3319</v>
      </c>
      <c r="AH417" s="9"/>
      <c r="AI417" s="9"/>
      <c r="AK417" s="3" t="s">
        <v>694</v>
      </c>
      <c r="AP417" s="9"/>
      <c r="AQ417" s="9"/>
      <c r="AR417" t="s">
        <v>3319</v>
      </c>
      <c r="AS417" t="s">
        <v>3319</v>
      </c>
      <c r="AT417" t="s">
        <v>3319</v>
      </c>
      <c r="AW417" t="s">
        <v>4505</v>
      </c>
      <c r="BB417" s="9" t="s">
        <v>736</v>
      </c>
    </row>
    <row r="418" spans="1:54" ht="15" customHeight="1" x14ac:dyDescent="0.25">
      <c r="A418" s="9" t="s">
        <v>73</v>
      </c>
      <c r="B418" s="9" t="s">
        <v>34</v>
      </c>
      <c r="C418" s="9" t="s">
        <v>668</v>
      </c>
      <c r="D418" s="9" t="s">
        <v>3897</v>
      </c>
      <c r="E418" s="9">
        <v>129</v>
      </c>
      <c r="F418" s="9" t="s">
        <v>198</v>
      </c>
      <c r="G418" s="9">
        <v>30</v>
      </c>
      <c r="H418" s="9" t="s">
        <v>654</v>
      </c>
      <c r="I418" s="9" t="s">
        <v>121</v>
      </c>
      <c r="J418" s="9" t="s">
        <v>134</v>
      </c>
      <c r="K418" s="9" t="s">
        <v>145</v>
      </c>
      <c r="L418" s="9" t="s">
        <v>668</v>
      </c>
      <c r="M418" s="9" t="s">
        <v>3897</v>
      </c>
      <c r="N418" s="9" t="s">
        <v>178</v>
      </c>
      <c r="O418" s="9" t="s">
        <v>177</v>
      </c>
      <c r="P418" s="9" t="s">
        <v>3384</v>
      </c>
      <c r="Q418" s="9" t="s">
        <v>854</v>
      </c>
      <c r="R418" s="9" t="s">
        <v>73</v>
      </c>
      <c r="S418" s="9"/>
      <c r="T418" s="9" t="s">
        <v>736</v>
      </c>
      <c r="U418" s="9" t="s">
        <v>735</v>
      </c>
      <c r="V418" s="9" t="s">
        <v>735</v>
      </c>
      <c r="W418" s="9">
        <v>20</v>
      </c>
      <c r="X418" s="9" t="s">
        <v>736</v>
      </c>
      <c r="Y418" s="9" t="s">
        <v>736</v>
      </c>
      <c r="Z418" s="9" t="s">
        <v>73</v>
      </c>
      <c r="AA418" s="9">
        <v>0</v>
      </c>
      <c r="AB418" s="9">
        <v>0</v>
      </c>
      <c r="AC418" s="9" t="s">
        <v>3327</v>
      </c>
      <c r="AD418" s="9" t="s">
        <v>114</v>
      </c>
      <c r="AE418" s="9" t="s">
        <v>3331</v>
      </c>
      <c r="AF418" s="9" t="s">
        <v>3319</v>
      </c>
      <c r="AG418" s="9" t="s">
        <v>3319</v>
      </c>
      <c r="AH418" s="9"/>
      <c r="AI418" s="9"/>
      <c r="AK418" s="3" t="s">
        <v>694</v>
      </c>
      <c r="AP418" s="9"/>
      <c r="AQ418" s="9"/>
      <c r="AR418" t="s">
        <v>3319</v>
      </c>
      <c r="AS418" t="s">
        <v>3319</v>
      </c>
      <c r="AT418" t="s">
        <v>3319</v>
      </c>
      <c r="AW418" t="s">
        <v>4505</v>
      </c>
      <c r="BB418" s="9" t="s">
        <v>736</v>
      </c>
    </row>
    <row r="419" spans="1:54" ht="15" customHeight="1" x14ac:dyDescent="0.25">
      <c r="A419" s="9" t="s">
        <v>1446</v>
      </c>
      <c r="B419" s="9" t="s">
        <v>3181</v>
      </c>
      <c r="C419" s="9" t="s">
        <v>3181</v>
      </c>
      <c r="D419" s="9" t="s">
        <v>3423</v>
      </c>
      <c r="E419" s="9">
        <v>99</v>
      </c>
      <c r="F419" s="9" t="s">
        <v>557</v>
      </c>
      <c r="G419" s="9">
        <v>30</v>
      </c>
      <c r="H419" s="9" t="s">
        <v>3266</v>
      </c>
      <c r="I419" s="9" t="s">
        <v>654</v>
      </c>
      <c r="J419" s="9" t="s">
        <v>134</v>
      </c>
      <c r="K419" s="9" t="s">
        <v>144</v>
      </c>
      <c r="L419" s="9" t="s">
        <v>3181</v>
      </c>
      <c r="M419" s="9" t="s">
        <v>3423</v>
      </c>
      <c r="N419" s="9" t="s">
        <v>3181</v>
      </c>
      <c r="O419" s="9" t="s">
        <v>3423</v>
      </c>
      <c r="P419" s="9" t="s">
        <v>3384</v>
      </c>
      <c r="Q419" s="9" t="s">
        <v>854</v>
      </c>
      <c r="R419" s="9" t="s">
        <v>72</v>
      </c>
      <c r="S419" s="9"/>
      <c r="T419" s="9" t="s">
        <v>736</v>
      </c>
      <c r="U419" s="9" t="s">
        <v>735</v>
      </c>
      <c r="V419" s="9" t="s">
        <v>735</v>
      </c>
      <c r="W419" s="9">
        <v>8</v>
      </c>
      <c r="X419" s="9" t="s">
        <v>736</v>
      </c>
      <c r="Y419" s="9" t="s">
        <v>736</v>
      </c>
      <c r="Z419" s="9" t="s">
        <v>1446</v>
      </c>
      <c r="AA419" s="9">
        <v>0</v>
      </c>
      <c r="AB419" s="9">
        <v>0</v>
      </c>
      <c r="AC419" s="9" t="s">
        <v>3327</v>
      </c>
      <c r="AD419" s="9" t="s">
        <v>114</v>
      </c>
      <c r="AE419" s="9" t="s">
        <v>3331</v>
      </c>
      <c r="AF419" s="9" t="s">
        <v>3319</v>
      </c>
      <c r="AG419" s="9" t="s">
        <v>3319</v>
      </c>
      <c r="AH419" s="9"/>
      <c r="AI419" s="9"/>
      <c r="AK419" s="3" t="s">
        <v>694</v>
      </c>
      <c r="AP419" s="9"/>
      <c r="AQ419" s="9"/>
      <c r="AR419" t="s">
        <v>3319</v>
      </c>
      <c r="AS419" t="s">
        <v>3319</v>
      </c>
      <c r="AT419" t="s">
        <v>3319</v>
      </c>
      <c r="AW419" t="s">
        <v>4505</v>
      </c>
      <c r="BB419" s="9" t="s">
        <v>736</v>
      </c>
    </row>
    <row r="420" spans="1:54" ht="15" customHeight="1" x14ac:dyDescent="0.25">
      <c r="A420" s="9" t="s">
        <v>57</v>
      </c>
      <c r="B420" s="9" t="s">
        <v>12</v>
      </c>
      <c r="C420" s="9" t="s">
        <v>12</v>
      </c>
      <c r="D420" s="9" t="s">
        <v>155</v>
      </c>
      <c r="E420" s="9">
        <v>59</v>
      </c>
      <c r="F420" s="9" t="s">
        <v>557</v>
      </c>
      <c r="G420" s="9">
        <v>7.5</v>
      </c>
      <c r="H420" s="9" t="s">
        <v>412</v>
      </c>
      <c r="I420" s="9" t="s">
        <v>416</v>
      </c>
      <c r="J420" s="9" t="s">
        <v>134</v>
      </c>
      <c r="K420" s="9" t="s">
        <v>143</v>
      </c>
      <c r="L420" s="9" t="s">
        <v>12</v>
      </c>
      <c r="M420" s="9" t="s">
        <v>155</v>
      </c>
      <c r="N420" s="9" t="s">
        <v>148</v>
      </c>
      <c r="O420" s="9" t="s">
        <v>3888</v>
      </c>
      <c r="P420" s="9" t="s">
        <v>3384</v>
      </c>
      <c r="Q420" s="9" t="s">
        <v>854</v>
      </c>
      <c r="R420" s="9" t="s">
        <v>57</v>
      </c>
      <c r="S420" s="9"/>
      <c r="T420" s="9" t="s">
        <v>736</v>
      </c>
      <c r="U420" s="9" t="s">
        <v>735</v>
      </c>
      <c r="V420" s="9" t="s">
        <v>735</v>
      </c>
      <c r="W420" s="9">
        <v>20</v>
      </c>
      <c r="X420" s="9" t="s">
        <v>736</v>
      </c>
      <c r="Y420" s="9" t="s">
        <v>736</v>
      </c>
      <c r="Z420" s="9" t="s">
        <v>57</v>
      </c>
      <c r="AA420" s="9">
        <v>0</v>
      </c>
      <c r="AB420" s="9">
        <v>0</v>
      </c>
      <c r="AC420" s="9" t="s">
        <v>3327</v>
      </c>
      <c r="AD420" s="9" t="s">
        <v>114</v>
      </c>
      <c r="AE420" s="9" t="s">
        <v>870</v>
      </c>
      <c r="AF420" s="9" t="s">
        <v>3319</v>
      </c>
      <c r="AG420" s="9" t="s">
        <v>3319</v>
      </c>
      <c r="AH420" s="9"/>
      <c r="AI420" s="9"/>
      <c r="AK420" s="3" t="s">
        <v>694</v>
      </c>
      <c r="AP420" s="9"/>
      <c r="AQ420" s="9"/>
      <c r="AR420" t="s">
        <v>3319</v>
      </c>
      <c r="AS420" t="s">
        <v>3319</v>
      </c>
      <c r="AT420" t="s">
        <v>3319</v>
      </c>
      <c r="AW420" t="s">
        <v>4505</v>
      </c>
      <c r="BB420" s="9" t="s">
        <v>736</v>
      </c>
    </row>
    <row r="421" spans="1:54" ht="15" customHeight="1" x14ac:dyDescent="0.25">
      <c r="A421" s="9" t="s">
        <v>56</v>
      </c>
      <c r="B421" s="9" t="s">
        <v>6</v>
      </c>
      <c r="C421" s="9" t="s">
        <v>6</v>
      </c>
      <c r="D421" s="9" t="s">
        <v>3886</v>
      </c>
      <c r="E421" s="9">
        <v>59</v>
      </c>
      <c r="F421" s="9" t="s">
        <v>557</v>
      </c>
      <c r="G421" s="9">
        <v>7.5</v>
      </c>
      <c r="H421" s="9" t="s">
        <v>412</v>
      </c>
      <c r="I421" s="9" t="s">
        <v>416</v>
      </c>
      <c r="J421" s="9" t="s">
        <v>134</v>
      </c>
      <c r="K421" s="9" t="s">
        <v>143</v>
      </c>
      <c r="L421" s="9" t="s">
        <v>6</v>
      </c>
      <c r="M421" s="9" t="s">
        <v>3886</v>
      </c>
      <c r="N421" s="9" t="s">
        <v>150</v>
      </c>
      <c r="O421" s="9" t="s">
        <v>3887</v>
      </c>
      <c r="P421" s="9" t="s">
        <v>3384</v>
      </c>
      <c r="Q421" s="9" t="s">
        <v>854</v>
      </c>
      <c r="R421" s="9" t="s">
        <v>56</v>
      </c>
      <c r="S421" s="9"/>
      <c r="T421" s="9" t="s">
        <v>736</v>
      </c>
      <c r="U421" s="9" t="s">
        <v>735</v>
      </c>
      <c r="V421" s="9" t="s">
        <v>735</v>
      </c>
      <c r="W421" s="9">
        <v>20</v>
      </c>
      <c r="X421" s="9" t="s">
        <v>736</v>
      </c>
      <c r="Y421" s="9" t="s">
        <v>736</v>
      </c>
      <c r="Z421" s="9" t="s">
        <v>56</v>
      </c>
      <c r="AA421" s="9">
        <v>0</v>
      </c>
      <c r="AB421" s="9">
        <v>0</v>
      </c>
      <c r="AC421" s="9" t="s">
        <v>3327</v>
      </c>
      <c r="AD421" s="9" t="s">
        <v>114</v>
      </c>
      <c r="AE421" s="9" t="s">
        <v>870</v>
      </c>
      <c r="AF421" s="9" t="s">
        <v>3319</v>
      </c>
      <c r="AG421" s="9" t="s">
        <v>3319</v>
      </c>
      <c r="AH421" s="9"/>
      <c r="AI421" s="9"/>
      <c r="AK421" s="3" t="s">
        <v>694</v>
      </c>
      <c r="AP421" s="9"/>
      <c r="AQ421" s="9"/>
      <c r="AR421" t="s">
        <v>3319</v>
      </c>
      <c r="AS421" t="s">
        <v>3319</v>
      </c>
      <c r="AT421" t="s">
        <v>3319</v>
      </c>
      <c r="AW421" t="s">
        <v>4505</v>
      </c>
      <c r="BB421" s="9" t="s">
        <v>736</v>
      </c>
    </row>
    <row r="422" spans="1:54" ht="15" customHeight="1" x14ac:dyDescent="0.25">
      <c r="A422" s="9" t="s">
        <v>55</v>
      </c>
      <c r="B422" s="9" t="s">
        <v>22</v>
      </c>
      <c r="C422" s="9" t="s">
        <v>22</v>
      </c>
      <c r="D422" s="9" t="s">
        <v>530</v>
      </c>
      <c r="E422" s="9">
        <v>39</v>
      </c>
      <c r="F422" s="9" t="s">
        <v>557</v>
      </c>
      <c r="G422" s="9">
        <v>7.5</v>
      </c>
      <c r="H422" s="9" t="s">
        <v>412</v>
      </c>
      <c r="I422" s="9" t="s">
        <v>416</v>
      </c>
      <c r="J422" s="9" t="s">
        <v>134</v>
      </c>
      <c r="K422" s="9" t="s">
        <v>143</v>
      </c>
      <c r="L422" s="9" t="s">
        <v>22</v>
      </c>
      <c r="M422" s="9" t="s">
        <v>530</v>
      </c>
      <c r="N422" s="9" t="s">
        <v>147</v>
      </c>
      <c r="O422" s="9" t="s">
        <v>3872</v>
      </c>
      <c r="P422" s="9" t="s">
        <v>3384</v>
      </c>
      <c r="Q422" s="9" t="s">
        <v>854</v>
      </c>
      <c r="R422" s="9" t="s">
        <v>55</v>
      </c>
      <c r="S422" s="9"/>
      <c r="T422" s="9" t="s">
        <v>736</v>
      </c>
      <c r="U422" s="9" t="s">
        <v>735</v>
      </c>
      <c r="V422" s="9" t="s">
        <v>735</v>
      </c>
      <c r="W422" s="9">
        <v>20</v>
      </c>
      <c r="X422" s="9" t="s">
        <v>736</v>
      </c>
      <c r="Y422" s="9" t="s">
        <v>736</v>
      </c>
      <c r="Z422" s="9" t="s">
        <v>55</v>
      </c>
      <c r="AA422" s="9">
        <v>0</v>
      </c>
      <c r="AB422" s="9">
        <v>0</v>
      </c>
      <c r="AC422" s="9" t="s">
        <v>3327</v>
      </c>
      <c r="AD422" s="9" t="s">
        <v>114</v>
      </c>
      <c r="AE422" s="9" t="s">
        <v>870</v>
      </c>
      <c r="AF422" s="9" t="s">
        <v>3319</v>
      </c>
      <c r="AG422" s="9" t="s">
        <v>3319</v>
      </c>
      <c r="AH422" s="9"/>
      <c r="AI422" s="9"/>
      <c r="AK422" s="3" t="s">
        <v>694</v>
      </c>
      <c r="AP422" s="9"/>
      <c r="AQ422" s="9"/>
      <c r="AR422" t="s">
        <v>3319</v>
      </c>
      <c r="AS422" t="s">
        <v>3319</v>
      </c>
      <c r="AT422" t="s">
        <v>3319</v>
      </c>
      <c r="AW422" t="s">
        <v>4505</v>
      </c>
      <c r="BB422" s="9" t="s">
        <v>736</v>
      </c>
    </row>
    <row r="423" spans="1:54" ht="15" customHeight="1" x14ac:dyDescent="0.25">
      <c r="A423" s="9" t="s">
        <v>136</v>
      </c>
      <c r="B423" s="9" t="s">
        <v>135</v>
      </c>
      <c r="C423" s="9" t="s">
        <v>656</v>
      </c>
      <c r="D423" s="9" t="s">
        <v>531</v>
      </c>
      <c r="E423" s="9">
        <v>49</v>
      </c>
      <c r="F423" s="9" t="s">
        <v>557</v>
      </c>
      <c r="G423" s="9">
        <v>7.5</v>
      </c>
      <c r="H423" s="9" t="s">
        <v>412</v>
      </c>
      <c r="I423" s="9" t="s">
        <v>416</v>
      </c>
      <c r="J423" s="9" t="s">
        <v>134</v>
      </c>
      <c r="K423" s="9" t="s">
        <v>143</v>
      </c>
      <c r="L423" s="9" t="s">
        <v>656</v>
      </c>
      <c r="M423" s="9" t="s">
        <v>531</v>
      </c>
      <c r="N423" s="9" t="s">
        <v>431</v>
      </c>
      <c r="O423" s="9" t="s">
        <v>3885</v>
      </c>
      <c r="P423" s="9" t="s">
        <v>3384</v>
      </c>
      <c r="Q423" s="9" t="s">
        <v>854</v>
      </c>
      <c r="R423" s="9" t="s">
        <v>136</v>
      </c>
      <c r="S423" s="9"/>
      <c r="T423" s="9" t="s">
        <v>736</v>
      </c>
      <c r="U423" s="9" t="s">
        <v>735</v>
      </c>
      <c r="V423" s="9" t="s">
        <v>735</v>
      </c>
      <c r="W423" s="9">
        <v>20</v>
      </c>
      <c r="X423" s="9" t="s">
        <v>736</v>
      </c>
      <c r="Y423" s="9" t="s">
        <v>736</v>
      </c>
      <c r="Z423" s="9" t="s">
        <v>136</v>
      </c>
      <c r="AA423" s="9">
        <v>0</v>
      </c>
      <c r="AB423" s="9">
        <v>0</v>
      </c>
      <c r="AC423" s="9" t="s">
        <v>3327</v>
      </c>
      <c r="AD423" s="9" t="s">
        <v>114</v>
      </c>
      <c r="AE423" s="9" t="s">
        <v>870</v>
      </c>
      <c r="AF423" s="9" t="s">
        <v>3319</v>
      </c>
      <c r="AG423" s="9" t="s">
        <v>3319</v>
      </c>
      <c r="AH423" s="9"/>
      <c r="AI423" s="9"/>
      <c r="AK423" s="3" t="s">
        <v>694</v>
      </c>
      <c r="AP423" s="9"/>
      <c r="AQ423" s="9"/>
      <c r="AR423" t="s">
        <v>3319</v>
      </c>
      <c r="AS423" t="s">
        <v>3319</v>
      </c>
      <c r="AT423" t="s">
        <v>3319</v>
      </c>
      <c r="AW423" t="s">
        <v>4505</v>
      </c>
      <c r="BB423" s="9" t="s">
        <v>736</v>
      </c>
    </row>
    <row r="424" spans="1:54" ht="15" customHeight="1" x14ac:dyDescent="0.25">
      <c r="A424" s="9" t="s">
        <v>54</v>
      </c>
      <c r="B424" s="9" t="s">
        <v>18</v>
      </c>
      <c r="C424" s="9" t="s">
        <v>18</v>
      </c>
      <c r="D424" s="9" t="s">
        <v>153</v>
      </c>
      <c r="E424" s="9">
        <v>29</v>
      </c>
      <c r="F424" s="9" t="s">
        <v>557</v>
      </c>
      <c r="G424" s="9">
        <v>7.5</v>
      </c>
      <c r="H424" s="9" t="s">
        <v>412</v>
      </c>
      <c r="I424" s="9" t="s">
        <v>416</v>
      </c>
      <c r="J424" s="9" t="s">
        <v>134</v>
      </c>
      <c r="K424" s="9" t="s">
        <v>143</v>
      </c>
      <c r="L424" s="9" t="s">
        <v>18</v>
      </c>
      <c r="M424" s="9" t="s">
        <v>153</v>
      </c>
      <c r="N424" s="9" t="s">
        <v>147</v>
      </c>
      <c r="O424" s="9" t="s">
        <v>3872</v>
      </c>
      <c r="P424" s="9" t="s">
        <v>3384</v>
      </c>
      <c r="Q424" s="9" t="s">
        <v>854</v>
      </c>
      <c r="R424" s="9" t="s">
        <v>54</v>
      </c>
      <c r="S424" s="9"/>
      <c r="T424" s="9" t="s">
        <v>736</v>
      </c>
      <c r="U424" s="9" t="s">
        <v>735</v>
      </c>
      <c r="V424" s="9" t="s">
        <v>735</v>
      </c>
      <c r="W424" s="9">
        <v>20</v>
      </c>
      <c r="X424" s="9" t="s">
        <v>736</v>
      </c>
      <c r="Y424" s="9" t="s">
        <v>736</v>
      </c>
      <c r="Z424" s="9" t="s">
        <v>54</v>
      </c>
      <c r="AA424" s="9">
        <v>0</v>
      </c>
      <c r="AB424" s="9">
        <v>0</v>
      </c>
      <c r="AC424" s="9" t="s">
        <v>3327</v>
      </c>
      <c r="AD424" s="9" t="s">
        <v>114</v>
      </c>
      <c r="AE424" s="9" t="s">
        <v>870</v>
      </c>
      <c r="AF424" s="9" t="s">
        <v>3319</v>
      </c>
      <c r="AG424" s="9" t="s">
        <v>3319</v>
      </c>
      <c r="AH424" s="9"/>
      <c r="AI424" s="9"/>
      <c r="AK424" s="3" t="s">
        <v>694</v>
      </c>
      <c r="AP424" s="9"/>
      <c r="AQ424" s="9"/>
      <c r="AR424" t="s">
        <v>3319</v>
      </c>
      <c r="AS424" t="s">
        <v>3319</v>
      </c>
      <c r="AT424" t="s">
        <v>3319</v>
      </c>
      <c r="AW424" t="s">
        <v>4505</v>
      </c>
      <c r="BB424" s="9" t="s">
        <v>736</v>
      </c>
    </row>
    <row r="425" spans="1:54" ht="15" customHeight="1" x14ac:dyDescent="0.25">
      <c r="A425" s="9" t="s">
        <v>53</v>
      </c>
      <c r="B425" s="9" t="s">
        <v>21</v>
      </c>
      <c r="C425" s="9" t="s">
        <v>21</v>
      </c>
      <c r="D425" s="9" t="s">
        <v>644</v>
      </c>
      <c r="E425" s="9">
        <v>49</v>
      </c>
      <c r="F425" s="9" t="s">
        <v>557</v>
      </c>
      <c r="G425" s="9">
        <v>7.5</v>
      </c>
      <c r="H425" s="9" t="s">
        <v>412</v>
      </c>
      <c r="I425" s="9" t="s">
        <v>416</v>
      </c>
      <c r="J425" s="9" t="s">
        <v>134</v>
      </c>
      <c r="K425" s="9" t="s">
        <v>120</v>
      </c>
      <c r="L425" s="9" t="s">
        <v>21</v>
      </c>
      <c r="M425" s="9" t="s">
        <v>644</v>
      </c>
      <c r="N425" s="9" t="s">
        <v>555</v>
      </c>
      <c r="O425" s="9" t="s">
        <v>3884</v>
      </c>
      <c r="P425" s="9" t="s">
        <v>3384</v>
      </c>
      <c r="Q425" s="9" t="s">
        <v>854</v>
      </c>
      <c r="R425" s="9" t="s">
        <v>53</v>
      </c>
      <c r="S425" s="9"/>
      <c r="T425" s="9" t="s">
        <v>736</v>
      </c>
      <c r="U425" s="9" t="s">
        <v>735</v>
      </c>
      <c r="V425" s="9" t="s">
        <v>735</v>
      </c>
      <c r="W425" s="9">
        <v>5</v>
      </c>
      <c r="X425" s="9" t="s">
        <v>736</v>
      </c>
      <c r="Y425" s="9" t="s">
        <v>736</v>
      </c>
      <c r="Z425" s="9" t="s">
        <v>53</v>
      </c>
      <c r="AA425" s="9">
        <v>0</v>
      </c>
      <c r="AB425" s="9">
        <v>0</v>
      </c>
      <c r="AC425" s="9" t="s">
        <v>3327</v>
      </c>
      <c r="AD425" s="9" t="s">
        <v>114</v>
      </c>
      <c r="AE425" s="9" t="s">
        <v>3331</v>
      </c>
      <c r="AF425" s="9" t="s">
        <v>3319</v>
      </c>
      <c r="AG425" s="9" t="s">
        <v>3319</v>
      </c>
      <c r="AH425" s="9"/>
      <c r="AI425" s="9"/>
      <c r="AK425" s="3" t="s">
        <v>694</v>
      </c>
      <c r="AP425" s="9"/>
      <c r="AQ425" s="9"/>
      <c r="AR425" t="s">
        <v>3319</v>
      </c>
      <c r="AS425" t="s">
        <v>3319</v>
      </c>
      <c r="AT425" t="s">
        <v>3319</v>
      </c>
      <c r="AW425" t="s">
        <v>4505</v>
      </c>
      <c r="BB425" s="9" t="s">
        <v>736</v>
      </c>
    </row>
    <row r="426" spans="1:54" ht="15" customHeight="1" x14ac:dyDescent="0.25">
      <c r="A426" s="9" t="s">
        <v>52</v>
      </c>
      <c r="B426" s="9" t="s">
        <v>16</v>
      </c>
      <c r="C426" s="9" t="s">
        <v>655</v>
      </c>
      <c r="D426" s="9" t="s">
        <v>157</v>
      </c>
      <c r="E426" s="9">
        <v>89</v>
      </c>
      <c r="F426" s="9" t="s">
        <v>557</v>
      </c>
      <c r="G426" s="9">
        <v>7.5</v>
      </c>
      <c r="H426" s="9" t="s">
        <v>412</v>
      </c>
      <c r="I426" s="9" t="s">
        <v>416</v>
      </c>
      <c r="J426" s="9" t="s">
        <v>134</v>
      </c>
      <c r="K426" s="9" t="s">
        <v>143</v>
      </c>
      <c r="L426" s="9" t="s">
        <v>655</v>
      </c>
      <c r="M426" s="9" t="s">
        <v>157</v>
      </c>
      <c r="N426" s="9" t="s">
        <v>149</v>
      </c>
      <c r="O426" s="9" t="s">
        <v>3880</v>
      </c>
      <c r="P426" s="9" t="s">
        <v>3384</v>
      </c>
      <c r="Q426" s="9" t="s">
        <v>854</v>
      </c>
      <c r="R426" s="9" t="s">
        <v>52</v>
      </c>
      <c r="S426" s="9"/>
      <c r="T426" s="9" t="s">
        <v>736</v>
      </c>
      <c r="U426" s="9" t="s">
        <v>735</v>
      </c>
      <c r="V426" s="9" t="s">
        <v>735</v>
      </c>
      <c r="W426" s="9">
        <v>20</v>
      </c>
      <c r="X426" s="9" t="s">
        <v>736</v>
      </c>
      <c r="Y426" s="9" t="s">
        <v>736</v>
      </c>
      <c r="Z426" s="9" t="s">
        <v>52</v>
      </c>
      <c r="AA426" s="9">
        <v>0</v>
      </c>
      <c r="AB426" s="9">
        <v>0</v>
      </c>
      <c r="AC426" s="9" t="s">
        <v>3327</v>
      </c>
      <c r="AD426" s="9" t="s">
        <v>114</v>
      </c>
      <c r="AE426" s="9" t="s">
        <v>870</v>
      </c>
      <c r="AF426" s="9" t="s">
        <v>3319</v>
      </c>
      <c r="AG426" s="9" t="s">
        <v>3319</v>
      </c>
      <c r="AH426" s="9"/>
      <c r="AI426" s="9"/>
      <c r="AK426" s="3" t="s">
        <v>694</v>
      </c>
      <c r="AN426" t="s">
        <v>735</v>
      </c>
      <c r="AO426" s="9">
        <f>6*12</f>
        <v>72</v>
      </c>
      <c r="AP426" s="9"/>
      <c r="AQ426" s="9"/>
      <c r="AR426" t="s">
        <v>3319</v>
      </c>
      <c r="AS426" t="s">
        <v>3319</v>
      </c>
      <c r="AT426" t="s">
        <v>3319</v>
      </c>
      <c r="AW426" t="s">
        <v>4505</v>
      </c>
      <c r="BB426" s="9" t="s">
        <v>736</v>
      </c>
    </row>
    <row r="427" spans="1:54" ht="15" customHeight="1" x14ac:dyDescent="0.25">
      <c r="A427" t="s">
        <v>2300</v>
      </c>
      <c r="B427" s="9" t="s">
        <v>1440</v>
      </c>
      <c r="C427" s="9" t="s">
        <v>1440</v>
      </c>
      <c r="D427" s="9" t="s">
        <v>2512</v>
      </c>
      <c r="E427" s="9">
        <v>0</v>
      </c>
      <c r="F427" s="9" t="s">
        <v>557</v>
      </c>
      <c r="G427" s="9">
        <v>7.5</v>
      </c>
      <c r="H427" s="9" t="s">
        <v>416</v>
      </c>
      <c r="I427" s="9" t="s">
        <v>416</v>
      </c>
      <c r="J427" s="9" t="s">
        <v>134</v>
      </c>
      <c r="K427" s="9" t="s">
        <v>145</v>
      </c>
      <c r="L427" s="9" t="s">
        <v>1440</v>
      </c>
      <c r="M427" s="9" t="s">
        <v>2512</v>
      </c>
      <c r="N427" s="9" t="s">
        <v>1440</v>
      </c>
      <c r="O427" s="9" t="s">
        <v>2512</v>
      </c>
      <c r="P427" s="9" t="s">
        <v>3384</v>
      </c>
      <c r="Q427" s="9" t="s">
        <v>854</v>
      </c>
      <c r="R427" s="9" t="s">
        <v>2300</v>
      </c>
      <c r="S427" s="9"/>
      <c r="T427" s="9" t="s">
        <v>736</v>
      </c>
      <c r="U427" s="9" t="s">
        <v>735</v>
      </c>
      <c r="V427" s="9" t="s">
        <v>735</v>
      </c>
      <c r="W427" s="9">
        <v>1</v>
      </c>
      <c r="X427" s="9" t="s">
        <v>736</v>
      </c>
      <c r="Y427" s="9" t="s">
        <v>736</v>
      </c>
      <c r="Z427" s="9" t="s">
        <v>2300</v>
      </c>
      <c r="AA427" s="9">
        <v>0</v>
      </c>
      <c r="AB427" s="9">
        <v>0</v>
      </c>
      <c r="AC427" s="9" t="s">
        <v>3327</v>
      </c>
      <c r="AD427" s="9" t="s">
        <v>114</v>
      </c>
      <c r="AE427" s="9" t="s">
        <v>741</v>
      </c>
      <c r="AF427" s="9" t="s">
        <v>3319</v>
      </c>
      <c r="AG427" s="9" t="s">
        <v>3319</v>
      </c>
      <c r="AH427" s="9"/>
      <c r="AI427" s="9"/>
      <c r="AK427" s="3" t="s">
        <v>694</v>
      </c>
      <c r="AP427" s="9"/>
      <c r="AQ427" s="9"/>
      <c r="AR427" t="s">
        <v>3319</v>
      </c>
      <c r="AS427" t="s">
        <v>3319</v>
      </c>
      <c r="AT427" t="s">
        <v>3319</v>
      </c>
      <c r="AW427" t="s">
        <v>4505</v>
      </c>
      <c r="BB427" s="9" t="s">
        <v>736</v>
      </c>
    </row>
    <row r="428" spans="1:54" ht="15" customHeight="1" x14ac:dyDescent="0.25">
      <c r="A428" t="s">
        <v>3179</v>
      </c>
      <c r="B428" s="9" t="s">
        <v>3180</v>
      </c>
      <c r="C428" s="9" t="s">
        <v>3180</v>
      </c>
      <c r="D428" s="9" t="s">
        <v>3422</v>
      </c>
      <c r="E428" s="9">
        <v>0</v>
      </c>
      <c r="F428" s="9" t="s">
        <v>557</v>
      </c>
      <c r="G428" s="9">
        <v>7.5</v>
      </c>
      <c r="H428" s="9" t="s">
        <v>3266</v>
      </c>
      <c r="I428" s="9" t="s">
        <v>742</v>
      </c>
      <c r="J428" s="9" t="s">
        <v>134</v>
      </c>
      <c r="K428" s="9" t="s">
        <v>145</v>
      </c>
      <c r="L428" s="9" t="s">
        <v>3180</v>
      </c>
      <c r="M428" s="9" t="s">
        <v>3422</v>
      </c>
      <c r="N428" s="9" t="s">
        <v>3180</v>
      </c>
      <c r="O428" s="9" t="s">
        <v>3422</v>
      </c>
      <c r="P428" s="9" t="s">
        <v>3384</v>
      </c>
      <c r="Q428" s="9" t="s">
        <v>854</v>
      </c>
      <c r="R428" s="9" t="s">
        <v>3179</v>
      </c>
      <c r="S428" s="9"/>
      <c r="T428" s="9" t="s">
        <v>736</v>
      </c>
      <c r="U428" s="9" t="s">
        <v>735</v>
      </c>
      <c r="V428" s="9" t="s">
        <v>735</v>
      </c>
      <c r="W428" s="9">
        <v>8</v>
      </c>
      <c r="X428" s="9" t="s">
        <v>736</v>
      </c>
      <c r="Y428" s="9" t="s">
        <v>736</v>
      </c>
      <c r="Z428" s="9" t="s">
        <v>3179</v>
      </c>
      <c r="AA428" s="9">
        <v>0</v>
      </c>
      <c r="AB428" s="9">
        <v>0</v>
      </c>
      <c r="AC428" s="9" t="s">
        <v>3327</v>
      </c>
      <c r="AD428" s="9" t="s">
        <v>114</v>
      </c>
      <c r="AE428" s="9" t="s">
        <v>3328</v>
      </c>
      <c r="AF428" s="9" t="s">
        <v>3319</v>
      </c>
      <c r="AG428" s="9" t="s">
        <v>3319</v>
      </c>
      <c r="AH428" s="9"/>
      <c r="AI428" s="9"/>
      <c r="AK428" s="3" t="s">
        <v>694</v>
      </c>
      <c r="AP428" s="9"/>
      <c r="AQ428" s="9"/>
      <c r="AR428" t="s">
        <v>3319</v>
      </c>
      <c r="AS428" t="s">
        <v>3319</v>
      </c>
      <c r="AT428" t="s">
        <v>3319</v>
      </c>
      <c r="AW428" t="s">
        <v>4505</v>
      </c>
      <c r="BB428" s="9" t="s">
        <v>736</v>
      </c>
    </row>
    <row r="429" spans="1:54" ht="15" customHeight="1" x14ac:dyDescent="0.25">
      <c r="A429" t="s">
        <v>94</v>
      </c>
      <c r="B429" s="9" t="s">
        <v>92</v>
      </c>
      <c r="C429" s="9" t="s">
        <v>437</v>
      </c>
      <c r="D429" s="9" t="s">
        <v>438</v>
      </c>
      <c r="E429" s="9">
        <v>99</v>
      </c>
      <c r="F429" s="9" t="s">
        <v>557</v>
      </c>
      <c r="G429" s="9">
        <v>7.5</v>
      </c>
      <c r="H429" s="9" t="s">
        <v>412</v>
      </c>
      <c r="I429" s="9" t="s">
        <v>416</v>
      </c>
      <c r="J429" s="9" t="s">
        <v>134</v>
      </c>
      <c r="K429" s="9" t="s">
        <v>143</v>
      </c>
      <c r="L429" s="9" t="s">
        <v>437</v>
      </c>
      <c r="M429" s="9" t="s">
        <v>438</v>
      </c>
      <c r="N429" s="9" t="s">
        <v>437</v>
      </c>
      <c r="O429" s="9" t="s">
        <v>438</v>
      </c>
      <c r="P429" s="9" t="s">
        <v>3384</v>
      </c>
      <c r="Q429" s="9" t="s">
        <v>854</v>
      </c>
      <c r="R429" s="9" t="s">
        <v>94</v>
      </c>
      <c r="S429" s="9"/>
      <c r="T429" s="9" t="s">
        <v>736</v>
      </c>
      <c r="U429" s="9" t="s">
        <v>735</v>
      </c>
      <c r="V429" s="9" t="s">
        <v>735</v>
      </c>
      <c r="W429" s="9">
        <v>20</v>
      </c>
      <c r="X429" s="9" t="s">
        <v>736</v>
      </c>
      <c r="Y429" s="9" t="s">
        <v>736</v>
      </c>
      <c r="Z429" s="9" t="s">
        <v>94</v>
      </c>
      <c r="AA429" s="9">
        <v>0</v>
      </c>
      <c r="AB429" s="9">
        <v>0</v>
      </c>
      <c r="AC429" s="9" t="s">
        <v>3327</v>
      </c>
      <c r="AD429" s="9" t="s">
        <v>114</v>
      </c>
      <c r="AE429" s="9" t="s">
        <v>870</v>
      </c>
      <c r="AF429" s="9" t="s">
        <v>3319</v>
      </c>
      <c r="AG429" s="9" t="s">
        <v>3319</v>
      </c>
      <c r="AH429" s="9"/>
      <c r="AI429" s="9"/>
      <c r="AK429" s="3" t="s">
        <v>694</v>
      </c>
      <c r="AP429" s="9"/>
      <c r="AQ429" s="9"/>
      <c r="AR429" t="s">
        <v>3319</v>
      </c>
      <c r="AS429" t="s">
        <v>3319</v>
      </c>
      <c r="AT429" t="s">
        <v>3319</v>
      </c>
      <c r="AW429" t="s">
        <v>4505</v>
      </c>
      <c r="BB429" s="9" t="s">
        <v>736</v>
      </c>
    </row>
    <row r="430" spans="1:54" ht="15" customHeight="1" x14ac:dyDescent="0.25">
      <c r="A430" t="s">
        <v>93</v>
      </c>
      <c r="B430" s="9" t="s">
        <v>91</v>
      </c>
      <c r="C430" s="9" t="s">
        <v>658</v>
      </c>
      <c r="D430" s="9" t="s">
        <v>425</v>
      </c>
      <c r="E430" s="9">
        <v>299</v>
      </c>
      <c r="F430" s="9" t="s">
        <v>557</v>
      </c>
      <c r="G430" s="9">
        <v>7.5</v>
      </c>
      <c r="H430" s="9" t="s">
        <v>412</v>
      </c>
      <c r="I430" s="9" t="s">
        <v>416</v>
      </c>
      <c r="J430" s="9" t="s">
        <v>134</v>
      </c>
      <c r="K430" s="9" t="s">
        <v>143</v>
      </c>
      <c r="L430" s="9" t="s">
        <v>658</v>
      </c>
      <c r="M430" s="9" t="s">
        <v>425</v>
      </c>
      <c r="N430" s="9" t="s">
        <v>348</v>
      </c>
      <c r="O430" s="9" t="s">
        <v>425</v>
      </c>
      <c r="P430" s="9" t="s">
        <v>3384</v>
      </c>
      <c r="Q430" s="9" t="s">
        <v>854</v>
      </c>
      <c r="R430" s="9" t="s">
        <v>93</v>
      </c>
      <c r="S430" s="9"/>
      <c r="T430" s="9" t="s">
        <v>736</v>
      </c>
      <c r="U430" s="9" t="s">
        <v>735</v>
      </c>
      <c r="V430" s="9" t="s">
        <v>735</v>
      </c>
      <c r="W430" s="9">
        <v>20</v>
      </c>
      <c r="X430" s="9" t="s">
        <v>736</v>
      </c>
      <c r="Y430" s="9" t="s">
        <v>736</v>
      </c>
      <c r="Z430" s="9" t="s">
        <v>93</v>
      </c>
      <c r="AA430" s="9">
        <v>0</v>
      </c>
      <c r="AB430" s="9">
        <v>0</v>
      </c>
      <c r="AC430" s="9" t="s">
        <v>3327</v>
      </c>
      <c r="AD430" s="9" t="s">
        <v>114</v>
      </c>
      <c r="AE430" s="9" t="s">
        <v>870</v>
      </c>
      <c r="AF430" s="9" t="s">
        <v>3319</v>
      </c>
      <c r="AG430" s="9" t="s">
        <v>3319</v>
      </c>
      <c r="AH430" s="9"/>
      <c r="AI430" s="9"/>
      <c r="AK430" s="3" t="s">
        <v>694</v>
      </c>
      <c r="AP430" s="9"/>
      <c r="AQ430" s="9"/>
      <c r="AR430" t="s">
        <v>3319</v>
      </c>
      <c r="AS430" t="s">
        <v>3319</v>
      </c>
      <c r="AT430" t="s">
        <v>3319</v>
      </c>
      <c r="AW430" t="s">
        <v>4505</v>
      </c>
      <c r="BB430" s="9" t="s">
        <v>736</v>
      </c>
    </row>
    <row r="431" spans="1:54" ht="15" customHeight="1" x14ac:dyDescent="0.25">
      <c r="A431" t="s">
        <v>2299</v>
      </c>
      <c r="B431" s="9" t="s">
        <v>3178</v>
      </c>
      <c r="C431" s="9" t="s">
        <v>3254</v>
      </c>
      <c r="D431" s="9" t="s">
        <v>3420</v>
      </c>
      <c r="E431" s="9">
        <v>0</v>
      </c>
      <c r="F431" s="9" t="s">
        <v>557</v>
      </c>
      <c r="G431" s="9">
        <v>15</v>
      </c>
      <c r="H431" s="9" t="s">
        <v>3266</v>
      </c>
      <c r="I431" s="9" t="s">
        <v>742</v>
      </c>
      <c r="J431" s="9" t="s">
        <v>134</v>
      </c>
      <c r="K431" s="9" t="s">
        <v>3099</v>
      </c>
      <c r="L431" s="9" t="s">
        <v>3254</v>
      </c>
      <c r="M431" s="9" t="s">
        <v>3420</v>
      </c>
      <c r="N431" s="9" t="s">
        <v>3254</v>
      </c>
      <c r="O431" s="9" t="s">
        <v>3420</v>
      </c>
      <c r="P431" s="9" t="s">
        <v>3384</v>
      </c>
      <c r="Q431" s="9" t="s">
        <v>854</v>
      </c>
      <c r="R431" s="9" t="s">
        <v>205</v>
      </c>
      <c r="S431" s="9"/>
      <c r="T431" s="9" t="s">
        <v>736</v>
      </c>
      <c r="U431" s="9" t="s">
        <v>735</v>
      </c>
      <c r="V431" s="9" t="s">
        <v>735</v>
      </c>
      <c r="W431" s="9">
        <v>8</v>
      </c>
      <c r="X431" s="9" t="s">
        <v>736</v>
      </c>
      <c r="Y431" s="9" t="s">
        <v>736</v>
      </c>
      <c r="Z431" s="9" t="s">
        <v>2299</v>
      </c>
      <c r="AA431" s="9">
        <v>0</v>
      </c>
      <c r="AB431" s="9">
        <v>0</v>
      </c>
      <c r="AC431" s="9" t="s">
        <v>3327</v>
      </c>
      <c r="AD431" s="9" t="s">
        <v>114</v>
      </c>
      <c r="AE431" s="9" t="s">
        <v>741</v>
      </c>
      <c r="AF431" s="9" t="s">
        <v>3319</v>
      </c>
      <c r="AG431" s="9" t="s">
        <v>3319</v>
      </c>
      <c r="AH431" s="9"/>
      <c r="AI431" s="9"/>
      <c r="AK431" s="3" t="s">
        <v>4505</v>
      </c>
      <c r="AP431" s="9"/>
      <c r="AQ431" s="9"/>
      <c r="AR431" t="s">
        <v>3319</v>
      </c>
      <c r="AS431" t="s">
        <v>3319</v>
      </c>
      <c r="AT431" t="s">
        <v>3319</v>
      </c>
      <c r="AW431" t="s">
        <v>4505</v>
      </c>
      <c r="BB431" s="9" t="s">
        <v>736</v>
      </c>
    </row>
    <row r="432" spans="1:54" ht="15" customHeight="1" x14ac:dyDescent="0.25">
      <c r="A432" t="s">
        <v>740</v>
      </c>
      <c r="B432" s="9" t="s">
        <v>2519</v>
      </c>
      <c r="C432" s="9" t="s">
        <v>2520</v>
      </c>
      <c r="D432" s="9" t="s">
        <v>2521</v>
      </c>
      <c r="E432" s="9">
        <v>0</v>
      </c>
      <c r="F432" s="9" t="s">
        <v>198</v>
      </c>
      <c r="G432" s="9">
        <v>0</v>
      </c>
      <c r="H432" s="9" t="s">
        <v>2522</v>
      </c>
      <c r="I432" s="9" t="s">
        <v>2523</v>
      </c>
      <c r="J432" s="9" t="s">
        <v>3599</v>
      </c>
      <c r="K432" s="9" t="s">
        <v>2518</v>
      </c>
      <c r="L432" s="9" t="s">
        <v>2524</v>
      </c>
      <c r="M432" s="9" t="s">
        <v>2521</v>
      </c>
      <c r="N432" s="9">
        <v>0</v>
      </c>
      <c r="O432" s="9">
        <v>0</v>
      </c>
      <c r="P432" s="9" t="s">
        <v>737</v>
      </c>
      <c r="Q432" s="9" t="s">
        <v>1650</v>
      </c>
      <c r="R432" s="9" t="s">
        <v>2396</v>
      </c>
      <c r="S432" s="9" t="s">
        <v>2396</v>
      </c>
      <c r="T432" s="9" t="s">
        <v>736</v>
      </c>
      <c r="U432" s="9" t="s">
        <v>736</v>
      </c>
      <c r="V432" s="9" t="s">
        <v>735</v>
      </c>
      <c r="W432" s="9">
        <v>1</v>
      </c>
      <c r="X432" s="9" t="s">
        <v>736</v>
      </c>
      <c r="Y432" s="9" t="s">
        <v>736</v>
      </c>
      <c r="AA432" s="9">
        <v>0</v>
      </c>
      <c r="AB432" s="9">
        <v>0</v>
      </c>
      <c r="AC432" s="9" t="s">
        <v>2396</v>
      </c>
      <c r="AD432" s="9" t="s">
        <v>114</v>
      </c>
      <c r="AE432" s="9" t="s">
        <v>961</v>
      </c>
      <c r="AF432" s="9" t="s">
        <v>3319</v>
      </c>
      <c r="AG432" s="9" t="s">
        <v>3319</v>
      </c>
      <c r="AH432" s="9" t="s">
        <v>3270</v>
      </c>
      <c r="AI432" s="9">
        <v>15</v>
      </c>
      <c r="AJ432" s="9" t="str">
        <f>A432</f>
        <v>15X24INT</v>
      </c>
      <c r="AK432" s="3" t="s">
        <v>4505</v>
      </c>
      <c r="AL432" t="s">
        <v>735</v>
      </c>
      <c r="AM432">
        <v>24</v>
      </c>
      <c r="AP432" s="9"/>
      <c r="AQ432" s="9" t="s">
        <v>4398</v>
      </c>
      <c r="AR432" t="s">
        <v>3319</v>
      </c>
      <c r="AS432" t="s">
        <v>3319</v>
      </c>
      <c r="AT432" t="s">
        <v>3319</v>
      </c>
      <c r="AW432" t="s">
        <v>4505</v>
      </c>
      <c r="AX432" s="9" t="s">
        <v>736</v>
      </c>
      <c r="BB432" s="9" t="s">
        <v>735</v>
      </c>
    </row>
    <row r="433" spans="1:54" ht="15" customHeight="1" x14ac:dyDescent="0.25">
      <c r="A433" t="s">
        <v>346</v>
      </c>
      <c r="B433" s="9" t="s">
        <v>347</v>
      </c>
      <c r="C433" s="9" t="s">
        <v>347</v>
      </c>
      <c r="D433" s="9" t="s">
        <v>774</v>
      </c>
      <c r="E433" s="9">
        <v>0</v>
      </c>
      <c r="F433" s="9" t="s">
        <v>557</v>
      </c>
      <c r="G433" s="9">
        <v>7.5</v>
      </c>
      <c r="H433" s="9" t="s">
        <v>684</v>
      </c>
      <c r="I433" s="9" t="s">
        <v>684</v>
      </c>
      <c r="J433" s="9" t="s">
        <v>684</v>
      </c>
      <c r="K433" s="9" t="s">
        <v>684</v>
      </c>
      <c r="L433" s="9" t="s">
        <v>347</v>
      </c>
      <c r="M433" s="9" t="s">
        <v>774</v>
      </c>
      <c r="N433" s="9" t="s">
        <v>347</v>
      </c>
      <c r="O433" s="9" t="s">
        <v>774</v>
      </c>
      <c r="P433" s="9" t="s">
        <v>3384</v>
      </c>
      <c r="Q433" s="9" t="s">
        <v>856</v>
      </c>
      <c r="R433" s="9" t="s">
        <v>346</v>
      </c>
      <c r="S433" s="9"/>
      <c r="T433" s="9" t="s">
        <v>736</v>
      </c>
      <c r="U433" s="9" t="s">
        <v>735</v>
      </c>
      <c r="V433" s="9" t="s">
        <v>735</v>
      </c>
      <c r="W433" s="9">
        <v>5</v>
      </c>
      <c r="X433" s="9" t="s">
        <v>736</v>
      </c>
      <c r="Y433" s="9" t="s">
        <v>736</v>
      </c>
      <c r="Z433" s="9" t="s">
        <v>346</v>
      </c>
      <c r="AA433" s="9">
        <v>0</v>
      </c>
      <c r="AB433" s="9">
        <v>0</v>
      </c>
      <c r="AC433" s="9" t="s">
        <v>3327</v>
      </c>
      <c r="AD433" s="9" t="s">
        <v>114</v>
      </c>
      <c r="AE433" s="9" t="s">
        <v>3328</v>
      </c>
      <c r="AF433" s="9" t="s">
        <v>3319</v>
      </c>
      <c r="AG433" s="9" t="s">
        <v>3319</v>
      </c>
      <c r="AH433" s="9"/>
      <c r="AI433" s="9"/>
      <c r="AK433" s="3"/>
      <c r="AP433" s="9"/>
      <c r="AQ433" s="9"/>
      <c r="AR433" t="s">
        <v>3319</v>
      </c>
      <c r="AS433" t="s">
        <v>3319</v>
      </c>
      <c r="AT433" t="s">
        <v>3319</v>
      </c>
      <c r="AW433" t="s">
        <v>4505</v>
      </c>
      <c r="BB433" s="9" t="s">
        <v>736</v>
      </c>
    </row>
    <row r="434" spans="1:54" ht="15" customHeight="1" x14ac:dyDescent="0.25">
      <c r="A434" t="s">
        <v>3155</v>
      </c>
      <c r="B434" s="9" t="s">
        <v>3160</v>
      </c>
      <c r="C434" s="9" t="s">
        <v>3160</v>
      </c>
      <c r="D434" s="9" t="s">
        <v>3161</v>
      </c>
      <c r="E434" s="9">
        <v>0</v>
      </c>
      <c r="F434" s="9" t="s">
        <v>557</v>
      </c>
      <c r="G434" s="9">
        <v>0</v>
      </c>
      <c r="H434" s="9" t="s">
        <v>3608</v>
      </c>
      <c r="I434" s="9" t="s">
        <v>3612</v>
      </c>
      <c r="J434" s="9" t="s">
        <v>2529</v>
      </c>
      <c r="K434" s="9" t="s">
        <v>3118</v>
      </c>
      <c r="L434" s="9" t="s">
        <v>3160</v>
      </c>
      <c r="M434" s="9" t="s">
        <v>3161</v>
      </c>
      <c r="N434" s="9" t="s">
        <v>3154</v>
      </c>
      <c r="O434" s="9" t="s">
        <v>3153</v>
      </c>
      <c r="P434" s="9" t="s">
        <v>737</v>
      </c>
      <c r="Q434" s="9" t="s">
        <v>1650</v>
      </c>
      <c r="R434" s="9" t="s">
        <v>2396</v>
      </c>
      <c r="S434" s="9" t="s">
        <v>2396</v>
      </c>
      <c r="T434" s="9" t="s">
        <v>736</v>
      </c>
      <c r="U434" s="9" t="s">
        <v>736</v>
      </c>
      <c r="V434" s="9" t="s">
        <v>735</v>
      </c>
      <c r="W434" s="9">
        <v>1</v>
      </c>
      <c r="X434" s="9" t="s">
        <v>736</v>
      </c>
      <c r="Y434" s="9" t="s">
        <v>736</v>
      </c>
      <c r="AA434" s="9">
        <v>0</v>
      </c>
      <c r="AB434" s="9">
        <v>0</v>
      </c>
      <c r="AC434" s="9" t="s">
        <v>2396</v>
      </c>
      <c r="AD434" s="9" t="s">
        <v>114</v>
      </c>
      <c r="AE434" s="9" t="s">
        <v>961</v>
      </c>
      <c r="AF434" s="9" t="s">
        <v>3319</v>
      </c>
      <c r="AG434" s="9" t="s">
        <v>3319</v>
      </c>
      <c r="AH434" s="9" t="s">
        <v>3270</v>
      </c>
      <c r="AI434" s="9">
        <v>10</v>
      </c>
      <c r="AJ434" s="9" t="str">
        <f>A434</f>
        <v>10FOR24</v>
      </c>
      <c r="AK434" s="3" t="s">
        <v>4505</v>
      </c>
      <c r="AL434" t="s">
        <v>735</v>
      </c>
      <c r="AM434">
        <v>24</v>
      </c>
      <c r="AP434" s="9"/>
      <c r="AQ434" s="9" t="s">
        <v>4398</v>
      </c>
      <c r="AR434" t="s">
        <v>3319</v>
      </c>
      <c r="AS434" t="s">
        <v>3319</v>
      </c>
      <c r="AT434" t="s">
        <v>3319</v>
      </c>
      <c r="AW434" t="s">
        <v>4505</v>
      </c>
      <c r="AX434" s="9" t="s">
        <v>736</v>
      </c>
      <c r="BB434" s="9" t="s">
        <v>735</v>
      </c>
    </row>
    <row r="435" spans="1:54" ht="15" customHeight="1" x14ac:dyDescent="0.25">
      <c r="A435" s="9" t="s">
        <v>2555</v>
      </c>
      <c r="B435" s="9" t="s">
        <v>1641</v>
      </c>
      <c r="C435" s="9" t="s">
        <v>2554</v>
      </c>
      <c r="D435" s="9" t="s">
        <v>3904</v>
      </c>
      <c r="E435" s="9">
        <v>0</v>
      </c>
      <c r="F435" s="9" t="s">
        <v>557</v>
      </c>
      <c r="G435" s="9">
        <v>0</v>
      </c>
      <c r="H435" s="9" t="s">
        <v>2556</v>
      </c>
      <c r="I435" s="9">
        <v>0</v>
      </c>
      <c r="J435" s="9" t="s">
        <v>3599</v>
      </c>
      <c r="K435" s="9" t="s">
        <v>2518</v>
      </c>
      <c r="L435" s="9" t="s">
        <v>2557</v>
      </c>
      <c r="M435" s="9" t="s">
        <v>3904</v>
      </c>
      <c r="N435" s="9">
        <v>0</v>
      </c>
      <c r="O435" s="9">
        <v>0</v>
      </c>
      <c r="P435" s="9" t="s">
        <v>2541</v>
      </c>
      <c r="Q435" s="9" t="s">
        <v>1639</v>
      </c>
      <c r="R435" s="9" t="s">
        <v>1639</v>
      </c>
      <c r="S435" s="9" t="s">
        <v>1639</v>
      </c>
      <c r="T435" s="9" t="s">
        <v>736</v>
      </c>
      <c r="U435" s="9" t="s">
        <v>736</v>
      </c>
      <c r="V435" s="9" t="s">
        <v>735</v>
      </c>
      <c r="W435" s="9">
        <v>1</v>
      </c>
      <c r="X435" s="9" t="s">
        <v>736</v>
      </c>
      <c r="Y435" s="9" t="s">
        <v>736</v>
      </c>
      <c r="AA435" s="9">
        <v>0</v>
      </c>
      <c r="AB435" s="9">
        <v>0</v>
      </c>
      <c r="AC435" s="9" t="s">
        <v>2396</v>
      </c>
      <c r="AD435" s="9" t="s">
        <v>114</v>
      </c>
      <c r="AE435" s="77" t="s">
        <v>961</v>
      </c>
      <c r="AF435" s="77" t="s">
        <v>3319</v>
      </c>
      <c r="AG435" s="77" t="s">
        <v>3319</v>
      </c>
      <c r="AH435" s="77" t="s">
        <v>3403</v>
      </c>
      <c r="AI435" s="77">
        <v>25</v>
      </c>
      <c r="AK435" s="3" t="s">
        <v>4505</v>
      </c>
      <c r="AP435" s="9"/>
      <c r="AQ435" s="9" t="s">
        <v>4398</v>
      </c>
      <c r="AR435" t="s">
        <v>3319</v>
      </c>
      <c r="AS435" t="s">
        <v>3319</v>
      </c>
      <c r="AT435" t="s">
        <v>3319</v>
      </c>
      <c r="AW435" t="s">
        <v>4505</v>
      </c>
      <c r="AX435" s="9" t="s">
        <v>736</v>
      </c>
      <c r="BB435" s="9" t="s">
        <v>736</v>
      </c>
    </row>
    <row r="436" spans="1:54" ht="15" customHeight="1" x14ac:dyDescent="0.25">
      <c r="A436" t="s">
        <v>3745</v>
      </c>
      <c r="B436" s="9" t="s">
        <v>2765</v>
      </c>
      <c r="C436" s="9" t="s">
        <v>2766</v>
      </c>
      <c r="D436" s="9" t="s">
        <v>2767</v>
      </c>
      <c r="E436" s="9">
        <v>0</v>
      </c>
      <c r="F436" s="9" t="s">
        <v>557</v>
      </c>
      <c r="G436" s="9">
        <v>0</v>
      </c>
      <c r="H436" s="9" t="s">
        <v>2768</v>
      </c>
      <c r="I436" s="9">
        <v>0</v>
      </c>
      <c r="J436" s="9" t="s">
        <v>3599</v>
      </c>
      <c r="K436" s="9" t="s">
        <v>2751</v>
      </c>
      <c r="L436" s="9" t="s">
        <v>2766</v>
      </c>
      <c r="M436" s="9" t="s">
        <v>2767</v>
      </c>
      <c r="N436" s="9">
        <v>0</v>
      </c>
      <c r="O436" s="9">
        <v>0</v>
      </c>
      <c r="P436" s="9" t="s">
        <v>737</v>
      </c>
      <c r="Q436" s="9" t="s">
        <v>1650</v>
      </c>
      <c r="R436" s="9" t="s">
        <v>2396</v>
      </c>
      <c r="S436" s="9" t="s">
        <v>2396</v>
      </c>
      <c r="T436" s="9" t="s">
        <v>736</v>
      </c>
      <c r="U436" s="9" t="s">
        <v>736</v>
      </c>
      <c r="V436" s="9" t="s">
        <v>735</v>
      </c>
      <c r="W436" s="9">
        <v>1</v>
      </c>
      <c r="X436" s="9" t="s">
        <v>736</v>
      </c>
      <c r="Y436" s="9" t="s">
        <v>736</v>
      </c>
      <c r="AA436" s="9">
        <v>0</v>
      </c>
      <c r="AB436" s="9">
        <v>0</v>
      </c>
      <c r="AC436" s="9" t="s">
        <v>2396</v>
      </c>
      <c r="AD436" s="9" t="s">
        <v>114</v>
      </c>
      <c r="AE436" s="9" t="s">
        <v>961</v>
      </c>
      <c r="AF436" s="9" t="s">
        <v>3319</v>
      </c>
      <c r="AG436" s="9" t="s">
        <v>3319</v>
      </c>
      <c r="AH436" s="9" t="s">
        <v>3270</v>
      </c>
      <c r="AI436" s="9">
        <v>20</v>
      </c>
      <c r="AJ436" s="9" t="str">
        <f>A436</f>
        <v>20FOR24</v>
      </c>
      <c r="AK436" s="3" t="s">
        <v>4505</v>
      </c>
      <c r="AL436" t="s">
        <v>735</v>
      </c>
      <c r="AM436">
        <v>24</v>
      </c>
      <c r="AP436" s="9"/>
      <c r="AQ436" s="9" t="s">
        <v>4398</v>
      </c>
      <c r="AR436" t="s">
        <v>3319</v>
      </c>
      <c r="AS436" t="s">
        <v>3319</v>
      </c>
      <c r="AT436" t="s">
        <v>3319</v>
      </c>
      <c r="AW436" t="s">
        <v>4505</v>
      </c>
      <c r="AX436" s="9" t="s">
        <v>736</v>
      </c>
      <c r="BB436" s="9" t="s">
        <v>735</v>
      </c>
    </row>
    <row r="437" spans="1:54" ht="15" customHeight="1" x14ac:dyDescent="0.25">
      <c r="A437" s="9" t="s">
        <v>3247</v>
      </c>
      <c r="B437" s="9" t="s">
        <v>7</v>
      </c>
      <c r="C437" s="9" t="s">
        <v>160</v>
      </c>
      <c r="D437" s="9" t="s">
        <v>161</v>
      </c>
      <c r="E437" s="9">
        <v>169</v>
      </c>
      <c r="F437" s="9" t="s">
        <v>198</v>
      </c>
      <c r="G437" s="9">
        <v>30</v>
      </c>
      <c r="H437" s="9" t="s">
        <v>123</v>
      </c>
      <c r="I437" s="9" t="s">
        <v>123</v>
      </c>
      <c r="J437" s="9" t="s">
        <v>134</v>
      </c>
      <c r="K437" s="9" t="s">
        <v>122</v>
      </c>
      <c r="L437" s="9" t="s">
        <v>160</v>
      </c>
      <c r="M437" s="9" t="s">
        <v>161</v>
      </c>
      <c r="N437" s="9" t="s">
        <v>163</v>
      </c>
      <c r="O437" s="9" t="s">
        <v>162</v>
      </c>
      <c r="P437" s="9" t="s">
        <v>3384</v>
      </c>
      <c r="Q437" s="9" t="s">
        <v>1347</v>
      </c>
      <c r="R437" s="9" t="s">
        <v>85</v>
      </c>
      <c r="S437" s="9"/>
      <c r="T437" s="9" t="s">
        <v>735</v>
      </c>
      <c r="U437" s="9" t="s">
        <v>735</v>
      </c>
      <c r="V437" s="9" t="s">
        <v>735</v>
      </c>
      <c r="W437" s="9">
        <v>8</v>
      </c>
      <c r="X437" s="9" t="s">
        <v>735</v>
      </c>
      <c r="Y437" s="9" t="s">
        <v>735</v>
      </c>
      <c r="Z437" s="9" t="s">
        <v>3481</v>
      </c>
      <c r="AA437" s="9">
        <v>0</v>
      </c>
      <c r="AB437" s="9">
        <v>0</v>
      </c>
      <c r="AC437" s="9" t="s">
        <v>3327</v>
      </c>
      <c r="AD437" s="9" t="s">
        <v>114</v>
      </c>
      <c r="AE437" s="9" t="s">
        <v>950</v>
      </c>
      <c r="AF437" s="9" t="s">
        <v>3319</v>
      </c>
      <c r="AG437" s="9" t="s">
        <v>3319</v>
      </c>
      <c r="AH437" s="9"/>
      <c r="AI437" s="9"/>
      <c r="AK437" s="3" t="s">
        <v>694</v>
      </c>
      <c r="AP437" s="9"/>
      <c r="AQ437" s="9"/>
      <c r="AR437" t="s">
        <v>3329</v>
      </c>
      <c r="AS437" t="s">
        <v>3319</v>
      </c>
      <c r="AT437" t="s">
        <v>3319</v>
      </c>
      <c r="AW437" t="s">
        <v>4505</v>
      </c>
      <c r="BB437" s="9" t="s">
        <v>736</v>
      </c>
    </row>
    <row r="438" spans="1:54" ht="15" customHeight="1" x14ac:dyDescent="0.25">
      <c r="A438" s="9" t="s">
        <v>3246</v>
      </c>
      <c r="B438" s="9" t="s">
        <v>9</v>
      </c>
      <c r="C438" s="9" t="s">
        <v>3139</v>
      </c>
      <c r="D438" s="9" t="s">
        <v>166</v>
      </c>
      <c r="E438" s="9">
        <v>199</v>
      </c>
      <c r="F438" s="9" t="s">
        <v>557</v>
      </c>
      <c r="G438" s="9">
        <v>60</v>
      </c>
      <c r="H438" s="9" t="s">
        <v>123</v>
      </c>
      <c r="I438" s="9" t="s">
        <v>123</v>
      </c>
      <c r="J438" s="9" t="s">
        <v>134</v>
      </c>
      <c r="K438" s="9" t="s">
        <v>122</v>
      </c>
      <c r="L438" s="9" t="s">
        <v>9</v>
      </c>
      <c r="M438" s="9" t="s">
        <v>166</v>
      </c>
      <c r="N438" s="9" t="s">
        <v>164</v>
      </c>
      <c r="O438" s="9" t="s">
        <v>3870</v>
      </c>
      <c r="P438" s="9" t="s">
        <v>3384</v>
      </c>
      <c r="Q438" s="9" t="s">
        <v>1347</v>
      </c>
      <c r="R438" s="9" t="s">
        <v>86</v>
      </c>
      <c r="S438" s="9"/>
      <c r="T438" s="9" t="s">
        <v>736</v>
      </c>
      <c r="U438" s="9" t="s">
        <v>735</v>
      </c>
      <c r="V438" s="9" t="s">
        <v>735</v>
      </c>
      <c r="W438" s="9">
        <v>8</v>
      </c>
      <c r="X438" s="9" t="s">
        <v>735</v>
      </c>
      <c r="Y438" s="9" t="s">
        <v>736</v>
      </c>
      <c r="Z438" s="9" t="s">
        <v>3246</v>
      </c>
      <c r="AA438" s="9">
        <v>0</v>
      </c>
      <c r="AB438" s="9">
        <v>0</v>
      </c>
      <c r="AC438" s="9" t="s">
        <v>3327</v>
      </c>
      <c r="AD438" s="9" t="s">
        <v>114</v>
      </c>
      <c r="AE438" s="9" t="s">
        <v>950</v>
      </c>
      <c r="AF438" s="9" t="s">
        <v>3319</v>
      </c>
      <c r="AG438" s="9" t="s">
        <v>3319</v>
      </c>
      <c r="AH438" s="9"/>
      <c r="AI438" s="9"/>
      <c r="AK438" s="3" t="s">
        <v>694</v>
      </c>
      <c r="AP438" s="9"/>
      <c r="AQ438" s="9"/>
      <c r="AR438" t="s">
        <v>3329</v>
      </c>
      <c r="AS438" t="s">
        <v>3319</v>
      </c>
      <c r="AT438" t="s">
        <v>3319</v>
      </c>
      <c r="AW438" t="s">
        <v>4505</v>
      </c>
      <c r="BB438" s="9" t="s">
        <v>736</v>
      </c>
    </row>
    <row r="439" spans="1:54" ht="15" customHeight="1" x14ac:dyDescent="0.25">
      <c r="A439" s="9" t="s">
        <v>3565</v>
      </c>
      <c r="B439" s="9" t="s">
        <v>3566</v>
      </c>
      <c r="C439" s="9" t="s">
        <v>3566</v>
      </c>
      <c r="D439" s="9" t="s">
        <v>3567</v>
      </c>
      <c r="E439" s="9">
        <v>0</v>
      </c>
      <c r="F439" s="9" t="s">
        <v>198</v>
      </c>
      <c r="G439" s="9">
        <v>0</v>
      </c>
      <c r="H439" s="9" t="s">
        <v>3625</v>
      </c>
      <c r="I439" s="9" t="s">
        <v>3612</v>
      </c>
      <c r="J439" s="9" t="s">
        <v>2757</v>
      </c>
      <c r="K439" s="9" t="s">
        <v>3118</v>
      </c>
      <c r="L439" s="9" t="s">
        <v>3566</v>
      </c>
      <c r="M439" s="9" t="s">
        <v>3577</v>
      </c>
      <c r="N439" s="9" t="s">
        <v>3576</v>
      </c>
      <c r="O439" s="9">
        <v>0</v>
      </c>
      <c r="P439" s="9" t="s">
        <v>737</v>
      </c>
      <c r="Q439" s="9" t="s">
        <v>1650</v>
      </c>
      <c r="R439" s="9" t="s">
        <v>2396</v>
      </c>
      <c r="S439" s="9" t="s">
        <v>2396</v>
      </c>
      <c r="T439" s="9" t="s">
        <v>736</v>
      </c>
      <c r="U439" s="9" t="s">
        <v>736</v>
      </c>
      <c r="V439" s="9" t="s">
        <v>735</v>
      </c>
      <c r="W439" s="9">
        <v>1</v>
      </c>
      <c r="X439" s="9" t="s">
        <v>736</v>
      </c>
      <c r="Y439" s="9" t="s">
        <v>736</v>
      </c>
      <c r="AA439" s="9">
        <v>0</v>
      </c>
      <c r="AB439" s="9">
        <v>0</v>
      </c>
      <c r="AC439" s="9" t="s">
        <v>2396</v>
      </c>
      <c r="AD439" s="9" t="s">
        <v>114</v>
      </c>
      <c r="AE439" s="9" t="s">
        <v>961</v>
      </c>
      <c r="AF439" s="9" t="s">
        <v>3319</v>
      </c>
      <c r="AG439" s="9" t="s">
        <v>3319</v>
      </c>
      <c r="AH439" s="9" t="s">
        <v>3270</v>
      </c>
      <c r="AI439" s="9">
        <v>5</v>
      </c>
      <c r="AJ439" s="9" t="str">
        <f>A439</f>
        <v>5FOR24</v>
      </c>
      <c r="AK439" s="3" t="s">
        <v>4505</v>
      </c>
      <c r="AL439" t="s">
        <v>735</v>
      </c>
      <c r="AM439">
        <v>24</v>
      </c>
      <c r="AP439" s="9"/>
      <c r="AQ439" s="9" t="s">
        <v>4398</v>
      </c>
      <c r="AR439" t="s">
        <v>3319</v>
      </c>
      <c r="AS439" t="s">
        <v>3319</v>
      </c>
      <c r="AT439" t="s">
        <v>3319</v>
      </c>
      <c r="AW439" t="s">
        <v>4505</v>
      </c>
      <c r="AX439" s="9" t="s">
        <v>736</v>
      </c>
      <c r="BB439" s="9" t="s">
        <v>735</v>
      </c>
    </row>
    <row r="440" spans="1:54" ht="15" customHeight="1" x14ac:dyDescent="0.25">
      <c r="A440" s="9" t="s">
        <v>3568</v>
      </c>
      <c r="B440" s="9" t="s">
        <v>3569</v>
      </c>
      <c r="C440" s="9" t="s">
        <v>3570</v>
      </c>
      <c r="D440" s="9" t="s">
        <v>3571</v>
      </c>
      <c r="E440" s="9">
        <v>0</v>
      </c>
      <c r="F440" s="9" t="s">
        <v>198</v>
      </c>
      <c r="G440" s="9">
        <v>0</v>
      </c>
      <c r="H440" s="9" t="s">
        <v>3578</v>
      </c>
      <c r="I440" s="9" t="s">
        <v>2523</v>
      </c>
      <c r="J440" s="9" t="s">
        <v>3626</v>
      </c>
      <c r="K440" s="9" t="s">
        <v>2518</v>
      </c>
      <c r="L440" s="9" t="s">
        <v>3579</v>
      </c>
      <c r="M440" s="9" t="s">
        <v>3571</v>
      </c>
      <c r="N440" s="9" t="s">
        <v>3579</v>
      </c>
      <c r="O440" s="9">
        <v>0</v>
      </c>
      <c r="P440" s="9" t="s">
        <v>737</v>
      </c>
      <c r="Q440" s="9" t="s">
        <v>1650</v>
      </c>
      <c r="R440" s="9" t="s">
        <v>2396</v>
      </c>
      <c r="S440" s="9" t="s">
        <v>2396</v>
      </c>
      <c r="T440" s="9" t="s">
        <v>736</v>
      </c>
      <c r="U440" s="9" t="s">
        <v>736</v>
      </c>
      <c r="V440" s="9" t="s">
        <v>735</v>
      </c>
      <c r="W440" s="9">
        <v>1</v>
      </c>
      <c r="X440" s="9" t="s">
        <v>736</v>
      </c>
      <c r="Y440" s="9" t="s">
        <v>736</v>
      </c>
      <c r="AA440" s="9">
        <v>0</v>
      </c>
      <c r="AB440" s="9">
        <v>0</v>
      </c>
      <c r="AC440" s="9" t="s">
        <v>2396</v>
      </c>
      <c r="AD440" s="9" t="s">
        <v>114</v>
      </c>
      <c r="AE440" s="9" t="s">
        <v>961</v>
      </c>
      <c r="AF440" s="9" t="s">
        <v>3319</v>
      </c>
      <c r="AG440" s="9" t="s">
        <v>3319</v>
      </c>
      <c r="AH440" s="9" t="s">
        <v>3270</v>
      </c>
      <c r="AI440" s="9">
        <v>10</v>
      </c>
      <c r="AJ440" s="9" t="s">
        <v>3568</v>
      </c>
      <c r="AK440" s="3" t="s">
        <v>4505</v>
      </c>
      <c r="AL440" t="s">
        <v>735</v>
      </c>
      <c r="AM440">
        <v>24</v>
      </c>
      <c r="AP440" s="9"/>
      <c r="AQ440" s="9" t="s">
        <v>961</v>
      </c>
      <c r="AR440" t="s">
        <v>3319</v>
      </c>
      <c r="AS440" t="s">
        <v>3319</v>
      </c>
      <c r="AT440" t="s">
        <v>3319</v>
      </c>
      <c r="AW440" t="s">
        <v>4505</v>
      </c>
      <c r="AX440" s="9" t="s">
        <v>735</v>
      </c>
      <c r="AY440" s="9" t="s">
        <v>5226</v>
      </c>
      <c r="BB440" s="9" t="s">
        <v>735</v>
      </c>
    </row>
    <row r="441" spans="1:54" ht="15" customHeight="1" x14ac:dyDescent="0.25">
      <c r="A441" s="9" t="s">
        <v>3572</v>
      </c>
      <c r="B441" s="9" t="s">
        <v>3573</v>
      </c>
      <c r="C441" s="9" t="s">
        <v>3573</v>
      </c>
      <c r="D441" s="9" t="s">
        <v>3574</v>
      </c>
      <c r="E441" s="9">
        <v>0</v>
      </c>
      <c r="F441" s="9" t="s">
        <v>198</v>
      </c>
      <c r="G441" s="9">
        <v>0</v>
      </c>
      <c r="H441" s="9" t="s">
        <v>3627</v>
      </c>
      <c r="I441" s="9" t="s">
        <v>3628</v>
      </c>
      <c r="J441" s="9" t="s">
        <v>2529</v>
      </c>
      <c r="K441" s="9" t="s">
        <v>3118</v>
      </c>
      <c r="L441" s="9" t="s">
        <v>3573</v>
      </c>
      <c r="M441" s="9" t="s">
        <v>3574</v>
      </c>
      <c r="N441" s="9" t="s">
        <v>3573</v>
      </c>
      <c r="O441" s="9">
        <v>0</v>
      </c>
      <c r="P441" s="9" t="s">
        <v>737</v>
      </c>
      <c r="Q441" s="9" t="s">
        <v>1650</v>
      </c>
      <c r="R441" s="9" t="s">
        <v>2396</v>
      </c>
      <c r="S441" s="9" t="s">
        <v>2396</v>
      </c>
      <c r="T441" s="9" t="s">
        <v>736</v>
      </c>
      <c r="U441" s="9" t="s">
        <v>736</v>
      </c>
      <c r="V441" s="9" t="s">
        <v>735</v>
      </c>
      <c r="W441" s="9">
        <v>1</v>
      </c>
      <c r="X441" s="9" t="s">
        <v>736</v>
      </c>
      <c r="Y441" s="9" t="s">
        <v>736</v>
      </c>
      <c r="AA441" s="9">
        <v>0</v>
      </c>
      <c r="AB441" s="9">
        <v>0</v>
      </c>
      <c r="AC441" s="9" t="s">
        <v>2396</v>
      </c>
      <c r="AD441" s="9" t="s">
        <v>114</v>
      </c>
      <c r="AE441" s="9" t="s">
        <v>961</v>
      </c>
      <c r="AF441" s="9" t="s">
        <v>3319</v>
      </c>
      <c r="AG441" s="9" t="s">
        <v>3319</v>
      </c>
      <c r="AH441" s="9" t="s">
        <v>3270</v>
      </c>
      <c r="AI441" s="9">
        <v>5</v>
      </c>
      <c r="AJ441" s="9" t="str">
        <f>A441</f>
        <v>MOB5FOR24</v>
      </c>
      <c r="AK441" s="3" t="s">
        <v>4505</v>
      </c>
      <c r="AL441" t="s">
        <v>735</v>
      </c>
      <c r="AM441">
        <v>24</v>
      </c>
      <c r="AP441" s="9"/>
      <c r="AQ441" s="9" t="s">
        <v>4398</v>
      </c>
      <c r="AR441" t="s">
        <v>3319</v>
      </c>
      <c r="AS441" t="s">
        <v>3319</v>
      </c>
      <c r="AT441" t="s">
        <v>3319</v>
      </c>
      <c r="AW441" t="s">
        <v>4505</v>
      </c>
      <c r="AX441" s="9" t="s">
        <v>736</v>
      </c>
      <c r="BB441" s="9" t="s">
        <v>735</v>
      </c>
    </row>
    <row r="442" spans="1:54" ht="15" customHeight="1" x14ac:dyDescent="0.25">
      <c r="A442" s="9" t="s">
        <v>3575</v>
      </c>
      <c r="B442" s="9" t="s">
        <v>4004</v>
      </c>
      <c r="C442" s="9" t="s">
        <v>4005</v>
      </c>
      <c r="D442" s="9" t="s">
        <v>4003</v>
      </c>
      <c r="E442" s="9">
        <v>0</v>
      </c>
      <c r="F442" s="9" t="s">
        <v>198</v>
      </c>
      <c r="G442" s="9">
        <v>0</v>
      </c>
      <c r="H442" s="9" t="s">
        <v>3580</v>
      </c>
      <c r="I442" s="9" t="s">
        <v>2523</v>
      </c>
      <c r="J442" s="9" t="s">
        <v>3626</v>
      </c>
      <c r="K442" s="9" t="s">
        <v>2518</v>
      </c>
      <c r="L442" s="9" t="s">
        <v>4006</v>
      </c>
      <c r="M442" s="9" t="s">
        <v>4006</v>
      </c>
      <c r="N442" s="9" t="s">
        <v>4007</v>
      </c>
      <c r="O442" s="9">
        <v>0</v>
      </c>
      <c r="P442" s="9" t="s">
        <v>737</v>
      </c>
      <c r="Q442" s="9" t="s">
        <v>1650</v>
      </c>
      <c r="R442" s="9" t="s">
        <v>2396</v>
      </c>
      <c r="S442" s="9" t="s">
        <v>2396</v>
      </c>
      <c r="T442" s="9" t="s">
        <v>736</v>
      </c>
      <c r="U442" s="9" t="s">
        <v>736</v>
      </c>
      <c r="V442" s="9" t="s">
        <v>735</v>
      </c>
      <c r="W442" s="9">
        <v>1</v>
      </c>
      <c r="X442" s="9" t="s">
        <v>736</v>
      </c>
      <c r="Y442" s="9" t="s">
        <v>736</v>
      </c>
      <c r="AA442" s="9">
        <v>0</v>
      </c>
      <c r="AB442" s="9">
        <v>0</v>
      </c>
      <c r="AC442" s="9" t="s">
        <v>2396</v>
      </c>
      <c r="AD442" s="9" t="s">
        <v>114</v>
      </c>
      <c r="AE442" s="9" t="s">
        <v>961</v>
      </c>
      <c r="AF442" s="9" t="s">
        <v>3319</v>
      </c>
      <c r="AG442" s="9" t="s">
        <v>3319</v>
      </c>
      <c r="AH442" s="9" t="s">
        <v>3270</v>
      </c>
      <c r="AI442" s="9">
        <v>5</v>
      </c>
      <c r="AJ442" s="9" t="s">
        <v>3575</v>
      </c>
      <c r="AK442" s="3" t="s">
        <v>4505</v>
      </c>
      <c r="AL442" t="s">
        <v>736</v>
      </c>
      <c r="AP442" s="9"/>
      <c r="AQ442" s="9" t="s">
        <v>4398</v>
      </c>
      <c r="AR442" t="s">
        <v>3319</v>
      </c>
      <c r="AS442" t="s">
        <v>3319</v>
      </c>
      <c r="AT442" t="s">
        <v>3319</v>
      </c>
      <c r="AW442" t="s">
        <v>4505</v>
      </c>
      <c r="AX442" s="9" t="s">
        <v>736</v>
      </c>
      <c r="BB442" s="9" t="s">
        <v>735</v>
      </c>
    </row>
    <row r="443" spans="1:54" ht="15" customHeight="1" x14ac:dyDescent="0.25">
      <c r="A443" s="9" t="s">
        <v>3584</v>
      </c>
      <c r="B443" s="9" t="s">
        <v>3585</v>
      </c>
      <c r="C443" s="9" t="s">
        <v>3585</v>
      </c>
      <c r="D443" s="9" t="s">
        <v>3586</v>
      </c>
      <c r="E443" s="9">
        <v>44</v>
      </c>
      <c r="F443" s="9" t="s">
        <v>198</v>
      </c>
      <c r="G443" s="9">
        <v>7.5</v>
      </c>
      <c r="H443" s="9" t="s">
        <v>3589</v>
      </c>
      <c r="I443" s="9" t="s">
        <v>3587</v>
      </c>
      <c r="J443" s="9" t="s">
        <v>134</v>
      </c>
      <c r="K443" s="9" t="s">
        <v>143</v>
      </c>
      <c r="L443" s="9" t="s">
        <v>3585</v>
      </c>
      <c r="M443" s="9" t="s">
        <v>3586</v>
      </c>
      <c r="N443" s="9" t="s">
        <v>3588</v>
      </c>
      <c r="O443" s="9" t="s">
        <v>3871</v>
      </c>
      <c r="P443" s="9" t="s">
        <v>3384</v>
      </c>
      <c r="Q443" s="9" t="s">
        <v>854</v>
      </c>
      <c r="R443" s="9" t="s">
        <v>3584</v>
      </c>
      <c r="S443" s="9"/>
      <c r="T443" s="9" t="s">
        <v>736</v>
      </c>
      <c r="U443" s="9" t="s">
        <v>735</v>
      </c>
      <c r="V443" s="9" t="s">
        <v>736</v>
      </c>
      <c r="W443" s="9">
        <v>20</v>
      </c>
      <c r="X443" s="9" t="s">
        <v>736</v>
      </c>
      <c r="Y443" s="9" t="s">
        <v>736</v>
      </c>
      <c r="Z443" s="9" t="s">
        <v>3584</v>
      </c>
      <c r="AA443" s="9">
        <v>0</v>
      </c>
      <c r="AB443" s="9">
        <v>0</v>
      </c>
      <c r="AC443" s="9" t="s">
        <v>3327</v>
      </c>
      <c r="AD443" s="9" t="s">
        <v>114</v>
      </c>
      <c r="AE443" s="9" t="s">
        <v>870</v>
      </c>
      <c r="AF443" s="9" t="s">
        <v>3319</v>
      </c>
      <c r="AG443" s="9" t="s">
        <v>3319</v>
      </c>
      <c r="AH443" s="9"/>
      <c r="AI443" s="9"/>
      <c r="AK443" s="3" t="s">
        <v>694</v>
      </c>
      <c r="AL443" s="9"/>
      <c r="AM443" s="9"/>
      <c r="AP443" s="9"/>
      <c r="AQ443" s="9"/>
      <c r="AR443" t="s">
        <v>3319</v>
      </c>
      <c r="AS443" t="s">
        <v>3319</v>
      </c>
      <c r="AT443" t="s">
        <v>3319</v>
      </c>
      <c r="AW443" t="s">
        <v>4505</v>
      </c>
      <c r="BB443" s="9" t="s">
        <v>736</v>
      </c>
    </row>
    <row r="444" spans="1:54" ht="15" customHeight="1" x14ac:dyDescent="0.25">
      <c r="A444" s="9" t="s">
        <v>3634</v>
      </c>
      <c r="B444" s="9" t="s">
        <v>3635</v>
      </c>
      <c r="C444" s="9" t="s">
        <v>3635</v>
      </c>
      <c r="D444" s="9" t="s">
        <v>3636</v>
      </c>
      <c r="E444" s="9">
        <v>600</v>
      </c>
      <c r="F444" s="9" t="s">
        <v>557</v>
      </c>
      <c r="G444" s="9">
        <v>30</v>
      </c>
      <c r="H444" s="9" t="s">
        <v>3637</v>
      </c>
      <c r="I444" s="9" t="s">
        <v>3637</v>
      </c>
      <c r="J444" s="9" t="s">
        <v>134</v>
      </c>
      <c r="K444" s="9" t="s">
        <v>144</v>
      </c>
      <c r="L444" s="9" t="s">
        <v>3635</v>
      </c>
      <c r="M444" s="9" t="s">
        <v>3636</v>
      </c>
      <c r="N444" s="9" t="s">
        <v>3638</v>
      </c>
      <c r="O444" s="9" t="s">
        <v>3639</v>
      </c>
      <c r="P444" s="9" t="s">
        <v>3384</v>
      </c>
      <c r="Q444" s="9" t="s">
        <v>3634</v>
      </c>
      <c r="R444" s="9" t="s">
        <v>3634</v>
      </c>
      <c r="S444" s="9"/>
      <c r="T444" s="9" t="s">
        <v>736</v>
      </c>
      <c r="U444" s="9" t="s">
        <v>735</v>
      </c>
      <c r="V444" s="9" t="s">
        <v>735</v>
      </c>
      <c r="W444" s="9">
        <v>8</v>
      </c>
      <c r="X444" s="9" t="s">
        <v>3319</v>
      </c>
      <c r="Y444" s="9" t="s">
        <v>736</v>
      </c>
      <c r="Z444" s="9" t="s">
        <v>3634</v>
      </c>
      <c r="AA444" s="9">
        <v>0</v>
      </c>
      <c r="AB444" s="9">
        <v>0</v>
      </c>
      <c r="AC444" s="9" t="s">
        <v>3327</v>
      </c>
      <c r="AD444" s="9" t="s">
        <v>114</v>
      </c>
      <c r="AE444" s="9" t="s">
        <v>3331</v>
      </c>
      <c r="AF444" s="9" t="s">
        <v>3319</v>
      </c>
      <c r="AG444" s="9" t="s">
        <v>3319</v>
      </c>
      <c r="AH444" s="9"/>
      <c r="AI444" s="9"/>
      <c r="AK444" s="3" t="s">
        <v>694</v>
      </c>
      <c r="AL444" s="9"/>
      <c r="AM444" s="9"/>
      <c r="AN444" s="9"/>
      <c r="AO444" s="9"/>
      <c r="AP444" s="9"/>
      <c r="AQ444" s="9"/>
      <c r="AR444" t="s">
        <v>3319</v>
      </c>
      <c r="AS444" t="s">
        <v>3319</v>
      </c>
      <c r="AT444" t="s">
        <v>3319</v>
      </c>
      <c r="AW444" t="s">
        <v>4505</v>
      </c>
      <c r="BB444" s="9" t="s">
        <v>736</v>
      </c>
    </row>
    <row r="445" spans="1:54" ht="15" customHeight="1" x14ac:dyDescent="0.25">
      <c r="A445" s="9" t="s">
        <v>3943</v>
      </c>
      <c r="B445" s="9" t="s">
        <v>113</v>
      </c>
      <c r="C445" s="9" t="s">
        <v>3941</v>
      </c>
      <c r="D445" s="9" t="s">
        <v>3942</v>
      </c>
      <c r="E445" s="9">
        <v>0</v>
      </c>
      <c r="F445" s="9" t="s">
        <v>557</v>
      </c>
      <c r="G445" s="9">
        <v>0</v>
      </c>
      <c r="H445" s="9" t="s">
        <v>124</v>
      </c>
      <c r="I445" s="9" t="s">
        <v>124</v>
      </c>
      <c r="J445" s="9" t="s">
        <v>107</v>
      </c>
      <c r="K445" s="9" t="s">
        <v>541</v>
      </c>
      <c r="L445" s="9" t="s">
        <v>542</v>
      </c>
      <c r="M445" s="9" t="s">
        <v>543</v>
      </c>
      <c r="N445" s="9" t="s">
        <v>3138</v>
      </c>
      <c r="O445" s="9" t="s">
        <v>3874</v>
      </c>
      <c r="P445" s="9" t="s">
        <v>737</v>
      </c>
      <c r="Q445" s="9" t="s">
        <v>737</v>
      </c>
      <c r="R445" s="9" t="s">
        <v>2396</v>
      </c>
      <c r="S445" s="9" t="s">
        <v>2396</v>
      </c>
      <c r="T445" s="9" t="s">
        <v>736</v>
      </c>
      <c r="U445" s="9" t="s">
        <v>735</v>
      </c>
      <c r="V445" s="9" t="s">
        <v>735</v>
      </c>
      <c r="W445" s="9">
        <v>1</v>
      </c>
      <c r="X445" s="9" t="s">
        <v>736</v>
      </c>
      <c r="Y445" s="9" t="s">
        <v>736</v>
      </c>
      <c r="Z445" s="9" t="s">
        <v>3943</v>
      </c>
      <c r="AA445" s="9">
        <v>0</v>
      </c>
      <c r="AB445" s="9">
        <v>0</v>
      </c>
      <c r="AC445" s="9" t="s">
        <v>3317</v>
      </c>
      <c r="AD445" s="9" t="s">
        <v>114</v>
      </c>
      <c r="AE445" s="9" t="s">
        <v>2396</v>
      </c>
      <c r="AF445" s="9" t="s">
        <v>3319</v>
      </c>
      <c r="AG445" s="9" t="s">
        <v>3319</v>
      </c>
      <c r="AH445" s="9"/>
      <c r="AI445" s="9"/>
      <c r="AK445" s="3" t="s">
        <v>4505</v>
      </c>
      <c r="AL445" s="9"/>
      <c r="AM445" s="9"/>
      <c r="AN445" s="9"/>
      <c r="AO445" s="9"/>
      <c r="AP445" s="9"/>
      <c r="AR445" t="s">
        <v>3319</v>
      </c>
      <c r="AS445" t="s">
        <v>3319</v>
      </c>
      <c r="AT445" t="s">
        <v>3319</v>
      </c>
      <c r="AW445" t="s">
        <v>4505</v>
      </c>
      <c r="BB445" s="9" t="s">
        <v>736</v>
      </c>
    </row>
    <row r="446" spans="1:54" ht="15" customHeight="1" x14ac:dyDescent="0.25">
      <c r="A446" s="9" t="s">
        <v>3945</v>
      </c>
      <c r="B446" s="9" t="s">
        <v>3971</v>
      </c>
      <c r="C446" s="9" t="s">
        <v>3963</v>
      </c>
      <c r="D446" s="9" t="s">
        <v>3979</v>
      </c>
      <c r="E446" s="9">
        <v>0</v>
      </c>
      <c r="F446" s="9" t="s">
        <v>557</v>
      </c>
      <c r="G446" s="9">
        <v>0</v>
      </c>
      <c r="H446" s="9" t="s">
        <v>3951</v>
      </c>
      <c r="I446" s="9" t="s">
        <v>3952</v>
      </c>
      <c r="J446" s="9" t="s">
        <v>2529</v>
      </c>
      <c r="K446" s="9" t="s">
        <v>2518</v>
      </c>
      <c r="L446" s="9" t="s">
        <v>3963</v>
      </c>
      <c r="M446" s="9" t="s">
        <v>3979</v>
      </c>
      <c r="N446" s="9" t="s">
        <v>3963</v>
      </c>
      <c r="O446" s="9" t="s">
        <v>3979</v>
      </c>
      <c r="P446" s="9" t="s">
        <v>737</v>
      </c>
      <c r="Q446" s="9" t="s">
        <v>1650</v>
      </c>
      <c r="R446" s="9" t="s">
        <v>2396</v>
      </c>
      <c r="S446" s="9" t="s">
        <v>2396</v>
      </c>
      <c r="T446" s="9" t="s">
        <v>736</v>
      </c>
      <c r="U446" s="9" t="s">
        <v>736</v>
      </c>
      <c r="V446" s="9" t="s">
        <v>735</v>
      </c>
      <c r="W446" s="9">
        <v>1</v>
      </c>
      <c r="X446" s="9" t="s">
        <v>736</v>
      </c>
      <c r="Y446" s="9" t="s">
        <v>736</v>
      </c>
      <c r="AA446" s="9">
        <v>0</v>
      </c>
      <c r="AB446" s="9">
        <v>0</v>
      </c>
      <c r="AC446" s="9" t="s">
        <v>2396</v>
      </c>
      <c r="AD446" s="9" t="s">
        <v>114</v>
      </c>
      <c r="AE446" s="9" t="s">
        <v>961</v>
      </c>
      <c r="AF446" s="9" t="s">
        <v>3319</v>
      </c>
      <c r="AG446" s="9" t="s">
        <v>3319</v>
      </c>
      <c r="AH446" s="9" t="s">
        <v>3270</v>
      </c>
      <c r="AI446" s="256">
        <v>19.989999999999998</v>
      </c>
      <c r="AJ446" s="9" t="str">
        <f t="shared" ref="AJ446:AJ453" si="15">A446</f>
        <v>3MF20</v>
      </c>
      <c r="AK446" s="353" t="s">
        <v>4505</v>
      </c>
      <c r="AL446" s="9" t="s">
        <v>735</v>
      </c>
      <c r="AM446" s="9">
        <v>3</v>
      </c>
      <c r="AN446" s="9"/>
      <c r="AO446" s="9"/>
      <c r="AP446" s="9"/>
      <c r="AQ446" s="9" t="s">
        <v>4398</v>
      </c>
      <c r="AR446" t="s">
        <v>3319</v>
      </c>
      <c r="AS446" t="s">
        <v>3319</v>
      </c>
      <c r="AT446" t="s">
        <v>3319</v>
      </c>
      <c r="AW446" t="s">
        <v>4505</v>
      </c>
      <c r="AX446" s="9" t="s">
        <v>736</v>
      </c>
      <c r="BB446" s="9" t="s">
        <v>735</v>
      </c>
    </row>
    <row r="447" spans="1:54" ht="15" customHeight="1" x14ac:dyDescent="0.25">
      <c r="A447" s="9" t="s">
        <v>3946</v>
      </c>
      <c r="B447" s="9" t="s">
        <v>3972</v>
      </c>
      <c r="C447" s="9" t="s">
        <v>3964</v>
      </c>
      <c r="D447" s="9" t="s">
        <v>3980</v>
      </c>
      <c r="E447" s="9">
        <v>0</v>
      </c>
      <c r="F447" s="9" t="s">
        <v>557</v>
      </c>
      <c r="G447" s="9">
        <v>0</v>
      </c>
      <c r="H447" s="9" t="s">
        <v>3951</v>
      </c>
      <c r="I447" s="9" t="s">
        <v>3953</v>
      </c>
      <c r="J447" s="9" t="s">
        <v>2529</v>
      </c>
      <c r="K447" s="9" t="s">
        <v>2518</v>
      </c>
      <c r="L447" s="9" t="s">
        <v>3964</v>
      </c>
      <c r="M447" s="9" t="s">
        <v>3980</v>
      </c>
      <c r="N447" s="9" t="s">
        <v>3964</v>
      </c>
      <c r="O447" s="9" t="s">
        <v>3980</v>
      </c>
      <c r="P447" s="9" t="s">
        <v>737</v>
      </c>
      <c r="Q447" s="9" t="s">
        <v>1650</v>
      </c>
      <c r="R447" s="9" t="s">
        <v>2396</v>
      </c>
      <c r="S447" s="9" t="s">
        <v>2396</v>
      </c>
      <c r="T447" s="9" t="s">
        <v>736</v>
      </c>
      <c r="U447" s="9" t="s">
        <v>736</v>
      </c>
      <c r="V447" s="9" t="s">
        <v>735</v>
      </c>
      <c r="W447" s="9">
        <v>1</v>
      </c>
      <c r="X447" s="9" t="s">
        <v>736</v>
      </c>
      <c r="Y447" s="9" t="s">
        <v>736</v>
      </c>
      <c r="AA447" s="9">
        <v>0</v>
      </c>
      <c r="AB447" s="9">
        <v>0</v>
      </c>
      <c r="AC447" s="9" t="s">
        <v>2396</v>
      </c>
      <c r="AD447" s="9" t="s">
        <v>114</v>
      </c>
      <c r="AE447" s="9" t="s">
        <v>961</v>
      </c>
      <c r="AF447" s="9" t="s">
        <v>3319</v>
      </c>
      <c r="AG447" s="9" t="s">
        <v>3319</v>
      </c>
      <c r="AH447" s="9" t="s">
        <v>3270</v>
      </c>
      <c r="AI447" s="256">
        <v>29.99</v>
      </c>
      <c r="AJ447" s="9" t="str">
        <f t="shared" si="15"/>
        <v>3MF30</v>
      </c>
      <c r="AK447" s="353" t="s">
        <v>4505</v>
      </c>
      <c r="AL447" s="9" t="s">
        <v>735</v>
      </c>
      <c r="AM447" s="9">
        <v>3</v>
      </c>
      <c r="AN447" s="9"/>
      <c r="AO447" s="9"/>
      <c r="AP447" s="9"/>
      <c r="AQ447" s="9" t="s">
        <v>4398</v>
      </c>
      <c r="AR447" t="s">
        <v>3319</v>
      </c>
      <c r="AS447" t="s">
        <v>3319</v>
      </c>
      <c r="AT447" t="s">
        <v>3319</v>
      </c>
      <c r="AW447" t="s">
        <v>4505</v>
      </c>
      <c r="AX447" s="9" t="s">
        <v>736</v>
      </c>
      <c r="BB447" s="9" t="s">
        <v>735</v>
      </c>
    </row>
    <row r="448" spans="1:54" ht="15" customHeight="1" x14ac:dyDescent="0.25">
      <c r="A448" s="9" t="s">
        <v>3947</v>
      </c>
      <c r="B448" s="9" t="s">
        <v>3973</v>
      </c>
      <c r="C448" s="9" t="s">
        <v>3965</v>
      </c>
      <c r="D448" s="9" t="s">
        <v>3981</v>
      </c>
      <c r="E448" s="9">
        <v>0</v>
      </c>
      <c r="F448" s="9" t="s">
        <v>557</v>
      </c>
      <c r="G448" s="9">
        <v>0</v>
      </c>
      <c r="H448" s="9" t="s">
        <v>3951</v>
      </c>
      <c r="I448" s="9" t="s">
        <v>3954</v>
      </c>
      <c r="J448" s="9" t="s">
        <v>3626</v>
      </c>
      <c r="K448" s="9" t="s">
        <v>2518</v>
      </c>
      <c r="L448" s="9" t="s">
        <v>3965</v>
      </c>
      <c r="M448" s="9" t="s">
        <v>3981</v>
      </c>
      <c r="N448" s="9" t="s">
        <v>3965</v>
      </c>
      <c r="O448" s="9" t="s">
        <v>3981</v>
      </c>
      <c r="P448" s="9" t="s">
        <v>737</v>
      </c>
      <c r="Q448" s="9" t="s">
        <v>1650</v>
      </c>
      <c r="R448" s="9" t="s">
        <v>2396</v>
      </c>
      <c r="S448" s="9" t="s">
        <v>2396</v>
      </c>
      <c r="T448" s="9" t="s">
        <v>736</v>
      </c>
      <c r="U448" s="9" t="s">
        <v>736</v>
      </c>
      <c r="V448" s="9" t="s">
        <v>735</v>
      </c>
      <c r="W448" s="9">
        <v>1</v>
      </c>
      <c r="X448" s="9" t="s">
        <v>736</v>
      </c>
      <c r="Y448" s="9" t="s">
        <v>736</v>
      </c>
      <c r="AA448" s="9">
        <v>0</v>
      </c>
      <c r="AB448" s="9">
        <v>0</v>
      </c>
      <c r="AC448" s="9" t="s">
        <v>2396</v>
      </c>
      <c r="AD448" s="9" t="s">
        <v>114</v>
      </c>
      <c r="AE448" s="9" t="s">
        <v>961</v>
      </c>
      <c r="AF448" s="9" t="s">
        <v>3319</v>
      </c>
      <c r="AG448" s="9" t="s">
        <v>3319</v>
      </c>
      <c r="AH448" s="9" t="s">
        <v>3270</v>
      </c>
      <c r="AI448" s="256">
        <v>39.99</v>
      </c>
      <c r="AJ448" s="9" t="str">
        <f t="shared" si="15"/>
        <v>3MF40</v>
      </c>
      <c r="AK448" s="353" t="s">
        <v>4505</v>
      </c>
      <c r="AL448" s="9" t="s">
        <v>735</v>
      </c>
      <c r="AM448" s="9">
        <v>3</v>
      </c>
      <c r="AN448" s="9"/>
      <c r="AO448" s="9"/>
      <c r="AP448" s="9"/>
      <c r="AQ448" s="9" t="s">
        <v>4398</v>
      </c>
      <c r="AR448" t="s">
        <v>3319</v>
      </c>
      <c r="AS448" t="s">
        <v>3319</v>
      </c>
      <c r="AT448" t="s">
        <v>3319</v>
      </c>
      <c r="AW448" t="s">
        <v>4505</v>
      </c>
      <c r="AX448" s="9" t="s">
        <v>736</v>
      </c>
      <c r="BB448" s="9" t="s">
        <v>735</v>
      </c>
    </row>
    <row r="449" spans="1:54" ht="15" customHeight="1" x14ac:dyDescent="0.25">
      <c r="A449" s="9" t="s">
        <v>3948</v>
      </c>
      <c r="B449" s="9" t="s">
        <v>3974</v>
      </c>
      <c r="C449" s="9" t="s">
        <v>3966</v>
      </c>
      <c r="D449" s="9" t="s">
        <v>3982</v>
      </c>
      <c r="E449" s="9">
        <v>0</v>
      </c>
      <c r="F449" s="9" t="s">
        <v>557</v>
      </c>
      <c r="G449" s="9">
        <v>0</v>
      </c>
      <c r="H449" s="9" t="s">
        <v>3951</v>
      </c>
      <c r="I449" s="9" t="s">
        <v>3955</v>
      </c>
      <c r="J449" s="9" t="s">
        <v>3626</v>
      </c>
      <c r="K449" s="9" t="s">
        <v>2518</v>
      </c>
      <c r="L449" s="9" t="s">
        <v>3966</v>
      </c>
      <c r="M449" s="9" t="s">
        <v>3982</v>
      </c>
      <c r="N449" s="9" t="s">
        <v>3966</v>
      </c>
      <c r="O449" s="9" t="s">
        <v>3982</v>
      </c>
      <c r="P449" s="9" t="s">
        <v>737</v>
      </c>
      <c r="Q449" s="9" t="s">
        <v>1650</v>
      </c>
      <c r="R449" s="9" t="s">
        <v>2396</v>
      </c>
      <c r="S449" s="9" t="s">
        <v>2396</v>
      </c>
      <c r="T449" s="9" t="s">
        <v>736</v>
      </c>
      <c r="U449" s="9" t="s">
        <v>736</v>
      </c>
      <c r="V449" s="9" t="s">
        <v>735</v>
      </c>
      <c r="W449" s="9">
        <v>1</v>
      </c>
      <c r="X449" s="9" t="s">
        <v>736</v>
      </c>
      <c r="Y449" s="9" t="s">
        <v>736</v>
      </c>
      <c r="AA449" s="9">
        <v>0</v>
      </c>
      <c r="AB449" s="9">
        <v>0</v>
      </c>
      <c r="AC449" s="9" t="s">
        <v>2396</v>
      </c>
      <c r="AD449" s="9" t="s">
        <v>114</v>
      </c>
      <c r="AE449" s="9" t="s">
        <v>961</v>
      </c>
      <c r="AF449" s="9" t="s">
        <v>3319</v>
      </c>
      <c r="AG449" s="9" t="s">
        <v>3319</v>
      </c>
      <c r="AH449" s="9" t="s">
        <v>3270</v>
      </c>
      <c r="AI449" s="256">
        <v>49.99</v>
      </c>
      <c r="AJ449" s="9" t="str">
        <f t="shared" si="15"/>
        <v>3MF50</v>
      </c>
      <c r="AK449" s="353" t="s">
        <v>4505</v>
      </c>
      <c r="AL449" s="9" t="s">
        <v>735</v>
      </c>
      <c r="AM449" s="9">
        <v>3</v>
      </c>
      <c r="AN449" s="9"/>
      <c r="AO449" s="9"/>
      <c r="AP449" s="9"/>
      <c r="AQ449" s="9" t="s">
        <v>4398</v>
      </c>
      <c r="AR449" t="s">
        <v>3319</v>
      </c>
      <c r="AS449" t="s">
        <v>3319</v>
      </c>
      <c r="AT449" t="s">
        <v>3319</v>
      </c>
      <c r="AW449" t="s">
        <v>4505</v>
      </c>
      <c r="AX449" s="9" t="s">
        <v>736</v>
      </c>
      <c r="BB449" s="9" t="s">
        <v>735</v>
      </c>
    </row>
    <row r="450" spans="1:54" ht="15" customHeight="1" x14ac:dyDescent="0.25">
      <c r="A450" s="9" t="s">
        <v>3949</v>
      </c>
      <c r="B450" s="9" t="s">
        <v>3975</v>
      </c>
      <c r="C450" s="9" t="s">
        <v>3967</v>
      </c>
      <c r="D450" s="9" t="s">
        <v>3983</v>
      </c>
      <c r="E450" s="9">
        <v>0</v>
      </c>
      <c r="F450" s="9" t="s">
        <v>557</v>
      </c>
      <c r="G450" s="9">
        <v>0</v>
      </c>
      <c r="H450" s="9" t="s">
        <v>3951</v>
      </c>
      <c r="I450" s="9" t="s">
        <v>3957</v>
      </c>
      <c r="J450" s="9" t="s">
        <v>3626</v>
      </c>
      <c r="K450" s="9" t="s">
        <v>2518</v>
      </c>
      <c r="L450" s="9" t="s">
        <v>3967</v>
      </c>
      <c r="M450" s="9" t="s">
        <v>3983</v>
      </c>
      <c r="N450" s="9" t="s">
        <v>3967</v>
      </c>
      <c r="O450" s="9" t="s">
        <v>3983</v>
      </c>
      <c r="P450" s="9" t="s">
        <v>737</v>
      </c>
      <c r="Q450" s="9" t="s">
        <v>1650</v>
      </c>
      <c r="R450" s="9" t="s">
        <v>2396</v>
      </c>
      <c r="S450" s="9" t="s">
        <v>2396</v>
      </c>
      <c r="T450" s="9" t="s">
        <v>736</v>
      </c>
      <c r="U450" s="9" t="s">
        <v>736</v>
      </c>
      <c r="V450" s="9" t="s">
        <v>735</v>
      </c>
      <c r="W450" s="9">
        <v>1</v>
      </c>
      <c r="X450" s="9" t="s">
        <v>736</v>
      </c>
      <c r="Y450" s="9" t="s">
        <v>736</v>
      </c>
      <c r="AA450" s="9">
        <v>0</v>
      </c>
      <c r="AB450" s="9">
        <v>0</v>
      </c>
      <c r="AC450" s="9" t="s">
        <v>2396</v>
      </c>
      <c r="AD450" s="9" t="s">
        <v>114</v>
      </c>
      <c r="AE450" s="9" t="s">
        <v>961</v>
      </c>
      <c r="AF450" s="9" t="s">
        <v>3319</v>
      </c>
      <c r="AG450" s="9" t="s">
        <v>3319</v>
      </c>
      <c r="AH450" s="9" t="s">
        <v>3270</v>
      </c>
      <c r="AI450" s="256">
        <v>59.99</v>
      </c>
      <c r="AJ450" s="9" t="str">
        <f t="shared" si="15"/>
        <v>3MF60</v>
      </c>
      <c r="AK450" s="353" t="s">
        <v>4505</v>
      </c>
      <c r="AL450" s="9" t="s">
        <v>735</v>
      </c>
      <c r="AM450" s="9">
        <v>3</v>
      </c>
      <c r="AN450" s="9"/>
      <c r="AO450" s="9"/>
      <c r="AP450" s="9"/>
      <c r="AQ450" s="9" t="s">
        <v>4398</v>
      </c>
      <c r="AR450" t="s">
        <v>3319</v>
      </c>
      <c r="AS450" t="s">
        <v>3319</v>
      </c>
      <c r="AT450" t="s">
        <v>3319</v>
      </c>
      <c r="AW450" t="s">
        <v>4505</v>
      </c>
      <c r="AX450" s="9" t="s">
        <v>736</v>
      </c>
      <c r="BB450" s="9" t="s">
        <v>735</v>
      </c>
    </row>
    <row r="451" spans="1:54" ht="15" customHeight="1" x14ac:dyDescent="0.25">
      <c r="A451" s="9" t="s">
        <v>3950</v>
      </c>
      <c r="B451" s="9" t="s">
        <v>3976</v>
      </c>
      <c r="C451" s="9" t="s">
        <v>3968</v>
      </c>
      <c r="D451" s="9" t="s">
        <v>3984</v>
      </c>
      <c r="E451" s="9">
        <v>0</v>
      </c>
      <c r="F451" s="9" t="s">
        <v>557</v>
      </c>
      <c r="G451" s="9">
        <v>0</v>
      </c>
      <c r="H451" s="9" t="s">
        <v>3951</v>
      </c>
      <c r="I451" s="9" t="s">
        <v>3956</v>
      </c>
      <c r="J451" s="9" t="s">
        <v>3958</v>
      </c>
      <c r="K451" s="9" t="s">
        <v>2518</v>
      </c>
      <c r="L451" s="9" t="s">
        <v>3968</v>
      </c>
      <c r="M451" s="9" t="s">
        <v>3984</v>
      </c>
      <c r="N451" s="9" t="s">
        <v>3968</v>
      </c>
      <c r="O451" s="9" t="s">
        <v>3984</v>
      </c>
      <c r="P451" s="9" t="s">
        <v>737</v>
      </c>
      <c r="Q451" s="9" t="s">
        <v>1650</v>
      </c>
      <c r="R451" s="9" t="s">
        <v>2396</v>
      </c>
      <c r="S451" s="9" t="s">
        <v>2396</v>
      </c>
      <c r="T451" s="9" t="s">
        <v>736</v>
      </c>
      <c r="U451" s="9" t="s">
        <v>736</v>
      </c>
      <c r="V451" s="9" t="s">
        <v>735</v>
      </c>
      <c r="W451" s="9">
        <v>1</v>
      </c>
      <c r="X451" s="9" t="s">
        <v>736</v>
      </c>
      <c r="Y451" s="9" t="s">
        <v>736</v>
      </c>
      <c r="AA451" s="9">
        <v>0</v>
      </c>
      <c r="AB451" s="9">
        <v>0</v>
      </c>
      <c r="AC451" s="9" t="s">
        <v>2396</v>
      </c>
      <c r="AD451" s="9" t="s">
        <v>114</v>
      </c>
      <c r="AE451" s="9" t="s">
        <v>961</v>
      </c>
      <c r="AF451" s="9" t="s">
        <v>3319</v>
      </c>
      <c r="AG451" s="9" t="s">
        <v>3319</v>
      </c>
      <c r="AH451" s="9" t="s">
        <v>3270</v>
      </c>
      <c r="AI451" s="256">
        <v>69.989999999999995</v>
      </c>
      <c r="AJ451" s="9" t="str">
        <f t="shared" si="15"/>
        <v>3MF70</v>
      </c>
      <c r="AK451" s="353" t="s">
        <v>4505</v>
      </c>
      <c r="AL451" s="9" t="s">
        <v>735</v>
      </c>
      <c r="AM451" s="9">
        <v>3</v>
      </c>
      <c r="AN451" s="9"/>
      <c r="AO451" s="9"/>
      <c r="AP451" s="9"/>
      <c r="AQ451" s="9" t="s">
        <v>4398</v>
      </c>
      <c r="AR451" t="s">
        <v>3319</v>
      </c>
      <c r="AS451" t="s">
        <v>3319</v>
      </c>
      <c r="AT451" t="s">
        <v>3319</v>
      </c>
      <c r="AW451" t="s">
        <v>4505</v>
      </c>
      <c r="AX451" s="9" t="s">
        <v>736</v>
      </c>
      <c r="BB451" s="9" t="s">
        <v>735</v>
      </c>
    </row>
    <row r="452" spans="1:54" ht="15" customHeight="1" x14ac:dyDescent="0.25">
      <c r="A452" s="9" t="s">
        <v>3959</v>
      </c>
      <c r="B452" s="9" t="s">
        <v>3977</v>
      </c>
      <c r="C452" s="9" t="s">
        <v>3969</v>
      </c>
      <c r="D452" s="9" t="s">
        <v>3985</v>
      </c>
      <c r="E452" s="9">
        <v>0</v>
      </c>
      <c r="F452" s="9" t="s">
        <v>557</v>
      </c>
      <c r="G452" s="9">
        <v>0</v>
      </c>
      <c r="H452" s="9" t="s">
        <v>3951</v>
      </c>
      <c r="I452" s="9" t="s">
        <v>3961</v>
      </c>
      <c r="J452" s="9" t="s">
        <v>3626</v>
      </c>
      <c r="K452" s="9" t="s">
        <v>2518</v>
      </c>
      <c r="L452" s="9" t="s">
        <v>3969</v>
      </c>
      <c r="M452" s="9" t="s">
        <v>3985</v>
      </c>
      <c r="N452" s="9" t="s">
        <v>3969</v>
      </c>
      <c r="O452" s="9" t="s">
        <v>3985</v>
      </c>
      <c r="P452" s="9" t="s">
        <v>737</v>
      </c>
      <c r="Q452" s="9" t="s">
        <v>1650</v>
      </c>
      <c r="R452" s="9" t="s">
        <v>2396</v>
      </c>
      <c r="S452" s="9" t="s">
        <v>2396</v>
      </c>
      <c r="T452" s="9" t="s">
        <v>736</v>
      </c>
      <c r="U452" s="9" t="s">
        <v>736</v>
      </c>
      <c r="V452" s="9" t="s">
        <v>735</v>
      </c>
      <c r="W452" s="9">
        <v>1</v>
      </c>
      <c r="X452" s="9" t="s">
        <v>736</v>
      </c>
      <c r="Y452" s="9" t="s">
        <v>736</v>
      </c>
      <c r="AA452" s="9">
        <v>0</v>
      </c>
      <c r="AB452" s="9">
        <v>0</v>
      </c>
      <c r="AC452" s="9" t="s">
        <v>2396</v>
      </c>
      <c r="AD452" s="9" t="s">
        <v>114</v>
      </c>
      <c r="AE452" s="9" t="s">
        <v>961</v>
      </c>
      <c r="AF452" s="9" t="s">
        <v>3319</v>
      </c>
      <c r="AG452" s="9" t="s">
        <v>3319</v>
      </c>
      <c r="AH452" s="9" t="s">
        <v>3270</v>
      </c>
      <c r="AI452" s="256">
        <v>44.99</v>
      </c>
      <c r="AJ452" s="9" t="str">
        <f t="shared" si="15"/>
        <v>3MF45</v>
      </c>
      <c r="AK452" s="353" t="s">
        <v>4505</v>
      </c>
      <c r="AL452" s="9" t="s">
        <v>735</v>
      </c>
      <c r="AM452" s="9">
        <v>3</v>
      </c>
      <c r="AN452" s="9"/>
      <c r="AO452" s="9"/>
      <c r="AP452" s="9"/>
      <c r="AQ452" s="9" t="s">
        <v>4398</v>
      </c>
      <c r="AR452" t="s">
        <v>3319</v>
      </c>
      <c r="AS452" t="s">
        <v>3319</v>
      </c>
      <c r="AT452" t="s">
        <v>3319</v>
      </c>
      <c r="AW452" t="s">
        <v>4505</v>
      </c>
      <c r="AX452" s="9" t="s">
        <v>736</v>
      </c>
      <c r="BB452" s="9" t="s">
        <v>735</v>
      </c>
    </row>
    <row r="453" spans="1:54" ht="15" customHeight="1" x14ac:dyDescent="0.25">
      <c r="A453" s="9" t="s">
        <v>3960</v>
      </c>
      <c r="B453" s="9" t="s">
        <v>3978</v>
      </c>
      <c r="C453" s="9" t="s">
        <v>3970</v>
      </c>
      <c r="D453" s="9" t="s">
        <v>3986</v>
      </c>
      <c r="E453" s="9">
        <v>0</v>
      </c>
      <c r="F453" s="9" t="s">
        <v>557</v>
      </c>
      <c r="G453" s="9">
        <v>0</v>
      </c>
      <c r="H453" s="9" t="s">
        <v>3951</v>
      </c>
      <c r="I453" s="9" t="s">
        <v>3962</v>
      </c>
      <c r="J453" s="9" t="s">
        <v>3626</v>
      </c>
      <c r="K453" s="9" t="s">
        <v>2518</v>
      </c>
      <c r="L453" s="9" t="s">
        <v>3970</v>
      </c>
      <c r="M453" s="9" t="s">
        <v>3986</v>
      </c>
      <c r="N453" s="9" t="s">
        <v>3970</v>
      </c>
      <c r="O453" s="9" t="s">
        <v>3986</v>
      </c>
      <c r="P453" s="9" t="s">
        <v>737</v>
      </c>
      <c r="Q453" s="9" t="s">
        <v>1650</v>
      </c>
      <c r="R453" s="9" t="s">
        <v>2396</v>
      </c>
      <c r="S453" s="9" t="s">
        <v>2396</v>
      </c>
      <c r="T453" s="9" t="s">
        <v>736</v>
      </c>
      <c r="U453" s="9" t="s">
        <v>736</v>
      </c>
      <c r="V453" s="9" t="s">
        <v>735</v>
      </c>
      <c r="W453" s="9">
        <v>1</v>
      </c>
      <c r="X453" s="9" t="s">
        <v>736</v>
      </c>
      <c r="Y453" s="9" t="s">
        <v>736</v>
      </c>
      <c r="AA453" s="9">
        <v>0</v>
      </c>
      <c r="AB453" s="9">
        <v>0</v>
      </c>
      <c r="AC453" s="9" t="s">
        <v>2396</v>
      </c>
      <c r="AD453" s="9" t="s">
        <v>114</v>
      </c>
      <c r="AE453" s="9" t="s">
        <v>961</v>
      </c>
      <c r="AF453" s="9" t="s">
        <v>3319</v>
      </c>
      <c r="AG453" s="9" t="s">
        <v>3319</v>
      </c>
      <c r="AH453" s="9" t="s">
        <v>3270</v>
      </c>
      <c r="AI453" s="256">
        <v>54.99</v>
      </c>
      <c r="AJ453" s="9" t="str">
        <f t="shared" si="15"/>
        <v>3MF55</v>
      </c>
      <c r="AK453" s="353" t="s">
        <v>4505</v>
      </c>
      <c r="AL453" s="9" t="s">
        <v>735</v>
      </c>
      <c r="AM453" s="9">
        <v>3</v>
      </c>
      <c r="AN453" s="9"/>
      <c r="AO453" s="9"/>
      <c r="AP453" s="9"/>
      <c r="AQ453" s="9" t="s">
        <v>4398</v>
      </c>
      <c r="AR453" t="s">
        <v>3319</v>
      </c>
      <c r="AS453" t="s">
        <v>3319</v>
      </c>
      <c r="AT453" t="s">
        <v>3319</v>
      </c>
      <c r="AW453" t="s">
        <v>4505</v>
      </c>
      <c r="AX453" s="9" t="s">
        <v>736</v>
      </c>
      <c r="BB453" s="9" t="s">
        <v>735</v>
      </c>
    </row>
    <row r="454" spans="1:54" ht="15" customHeight="1" x14ac:dyDescent="0.25">
      <c r="A454" s="9" t="s">
        <v>3993</v>
      </c>
      <c r="B454" s="9" t="s">
        <v>3994</v>
      </c>
      <c r="C454" s="9" t="s">
        <v>3994</v>
      </c>
      <c r="D454" s="9" t="s">
        <v>3995</v>
      </c>
      <c r="E454" s="9">
        <v>350</v>
      </c>
      <c r="F454" s="9" t="s">
        <v>557</v>
      </c>
      <c r="G454" s="9">
        <v>0</v>
      </c>
      <c r="H454" s="9" t="s">
        <v>3996</v>
      </c>
      <c r="I454" s="9">
        <v>0</v>
      </c>
      <c r="J454" s="9" t="s">
        <v>2529</v>
      </c>
      <c r="K454" s="9" t="s">
        <v>2518</v>
      </c>
      <c r="L454" s="9" t="s">
        <v>3997</v>
      </c>
      <c r="M454" s="9" t="s">
        <v>3995</v>
      </c>
      <c r="N454" s="9" t="s">
        <v>3997</v>
      </c>
      <c r="O454" s="9" t="s">
        <v>3995</v>
      </c>
      <c r="P454" s="9" t="s">
        <v>2541</v>
      </c>
      <c r="Q454" s="9" t="s">
        <v>737</v>
      </c>
      <c r="R454" s="9" t="s">
        <v>2396</v>
      </c>
      <c r="S454" s="9" t="s">
        <v>737</v>
      </c>
      <c r="T454" s="9" t="s">
        <v>736</v>
      </c>
      <c r="U454" s="9" t="s">
        <v>736</v>
      </c>
      <c r="V454" s="9" t="s">
        <v>735</v>
      </c>
      <c r="W454" s="9">
        <v>1</v>
      </c>
      <c r="X454" s="9" t="s">
        <v>736</v>
      </c>
      <c r="Y454" s="9" t="s">
        <v>736</v>
      </c>
      <c r="AA454" s="9">
        <v>0</v>
      </c>
      <c r="AB454" s="9">
        <v>0</v>
      </c>
      <c r="AC454" s="9" t="s">
        <v>2396</v>
      </c>
      <c r="AD454" s="9" t="s">
        <v>114</v>
      </c>
      <c r="AE454" s="9" t="s">
        <v>2396</v>
      </c>
      <c r="AF454" s="9" t="s">
        <v>3319</v>
      </c>
      <c r="AG454" s="9" t="s">
        <v>3319</v>
      </c>
      <c r="AH454" s="9"/>
      <c r="AI454" s="9"/>
      <c r="AK454" s="3" t="s">
        <v>4505</v>
      </c>
      <c r="AL454" s="9"/>
      <c r="AM454" s="9"/>
      <c r="AN454" s="9"/>
      <c r="AO454" s="9"/>
      <c r="AP454" s="9"/>
      <c r="AR454" t="s">
        <v>3319</v>
      </c>
      <c r="AS454" t="s">
        <v>3319</v>
      </c>
      <c r="AT454" t="s">
        <v>3319</v>
      </c>
      <c r="AW454" t="s">
        <v>4505</v>
      </c>
      <c r="BB454" s="9" t="s">
        <v>736</v>
      </c>
    </row>
    <row r="455" spans="1:54" s="299" customFormat="1" ht="15.75" customHeight="1" thickBot="1" x14ac:dyDescent="0.3">
      <c r="A455" s="299" t="s">
        <v>4012</v>
      </c>
      <c r="B455" s="299" t="s">
        <v>4013</v>
      </c>
      <c r="C455" s="299" t="s">
        <v>4013</v>
      </c>
      <c r="D455" s="299" t="s">
        <v>4014</v>
      </c>
      <c r="E455" s="299">
        <v>0</v>
      </c>
      <c r="F455" s="299" t="s">
        <v>198</v>
      </c>
      <c r="G455" s="299">
        <v>0</v>
      </c>
      <c r="H455" s="299" t="s">
        <v>3580</v>
      </c>
      <c r="I455" s="299" t="s">
        <v>4015</v>
      </c>
      <c r="J455" s="299" t="s">
        <v>2529</v>
      </c>
      <c r="K455" s="299" t="s">
        <v>2751</v>
      </c>
      <c r="L455" s="299" t="s">
        <v>4016</v>
      </c>
      <c r="M455" s="299" t="s">
        <v>4017</v>
      </c>
      <c r="N455" s="299" t="s">
        <v>4016</v>
      </c>
      <c r="O455" s="299" t="s">
        <v>4017</v>
      </c>
      <c r="P455" s="299" t="s">
        <v>737</v>
      </c>
      <c r="Q455" s="299" t="s">
        <v>1650</v>
      </c>
      <c r="R455" s="299" t="s">
        <v>2396</v>
      </c>
      <c r="S455" s="299" t="s">
        <v>2396</v>
      </c>
      <c r="T455" s="299" t="s">
        <v>736</v>
      </c>
      <c r="U455" s="9" t="s">
        <v>736</v>
      </c>
      <c r="V455" s="299" t="s">
        <v>735</v>
      </c>
      <c r="W455" s="299">
        <v>1</v>
      </c>
      <c r="X455" s="299" t="s">
        <v>736</v>
      </c>
      <c r="Y455" s="299" t="s">
        <v>736</v>
      </c>
      <c r="AA455" s="299">
        <v>0</v>
      </c>
      <c r="AB455" s="299">
        <v>0</v>
      </c>
      <c r="AC455" s="299" t="s">
        <v>2396</v>
      </c>
      <c r="AD455" s="299" t="s">
        <v>114</v>
      </c>
      <c r="AE455" s="299" t="s">
        <v>961</v>
      </c>
      <c r="AF455" s="299" t="s">
        <v>3319</v>
      </c>
      <c r="AG455" s="299" t="s">
        <v>3319</v>
      </c>
      <c r="AH455" s="299" t="s">
        <v>3270</v>
      </c>
      <c r="AI455" s="299">
        <v>10</v>
      </c>
      <c r="AJ455" s="299" t="str">
        <f>A455</f>
        <v>MOB10FORLIFE</v>
      </c>
      <c r="AK455" s="354" t="s">
        <v>4505</v>
      </c>
      <c r="AL455" s="299" t="s">
        <v>736</v>
      </c>
      <c r="AQ455" s="299" t="s">
        <v>961</v>
      </c>
      <c r="AR455" s="299" t="s">
        <v>3319</v>
      </c>
      <c r="AS455" s="299" t="s">
        <v>3319</v>
      </c>
      <c r="AT455" s="299" t="s">
        <v>3319</v>
      </c>
      <c r="AW455" s="299" t="s">
        <v>4505</v>
      </c>
      <c r="AX455" s="299" t="s">
        <v>736</v>
      </c>
      <c r="BB455" s="9" t="s">
        <v>735</v>
      </c>
    </row>
    <row r="456" spans="1:54" s="15" customFormat="1" ht="15.75" customHeight="1" thickTop="1" x14ac:dyDescent="0.25">
      <c r="A456" s="15" t="s">
        <v>4057</v>
      </c>
      <c r="B456" s="15" t="s">
        <v>2441</v>
      </c>
      <c r="C456" s="15" t="s">
        <v>2441</v>
      </c>
      <c r="D456" s="15" t="s">
        <v>4074</v>
      </c>
      <c r="E456" s="15">
        <v>59.99</v>
      </c>
      <c r="F456" s="15" t="s">
        <v>198</v>
      </c>
      <c r="G456" s="15">
        <v>195</v>
      </c>
      <c r="H456" s="15" t="s">
        <v>3337</v>
      </c>
      <c r="I456" s="15" t="s">
        <v>742</v>
      </c>
      <c r="J456" s="15" t="s">
        <v>3337</v>
      </c>
      <c r="K456" s="15" t="s">
        <v>110</v>
      </c>
      <c r="L456" s="15" t="s">
        <v>112</v>
      </c>
      <c r="M456" s="15" t="s">
        <v>196</v>
      </c>
      <c r="N456" s="15" t="s">
        <v>299</v>
      </c>
      <c r="O456" s="15" t="s">
        <v>300</v>
      </c>
      <c r="P456" s="15" t="s">
        <v>737</v>
      </c>
      <c r="Q456" s="15" t="s">
        <v>737</v>
      </c>
      <c r="R456" s="15" t="s">
        <v>3362</v>
      </c>
      <c r="S456" s="15" t="s">
        <v>3362</v>
      </c>
      <c r="T456" s="15" t="s">
        <v>736</v>
      </c>
      <c r="U456" s="15" t="s">
        <v>735</v>
      </c>
      <c r="V456" s="15" t="s">
        <v>736</v>
      </c>
      <c r="W456" s="15">
        <v>1</v>
      </c>
      <c r="X456" s="15" t="s">
        <v>736</v>
      </c>
      <c r="Y456" s="15" t="s">
        <v>736</v>
      </c>
      <c r="Z456" s="15" t="s">
        <v>4057</v>
      </c>
      <c r="AA456" s="15">
        <v>0</v>
      </c>
      <c r="AB456" s="15" t="s">
        <v>290</v>
      </c>
      <c r="AC456" s="15" t="s">
        <v>3317</v>
      </c>
      <c r="AD456" s="15" t="s">
        <v>3318</v>
      </c>
      <c r="AE456" s="15" t="s">
        <v>1056</v>
      </c>
      <c r="AF456" s="15" t="s">
        <v>3319</v>
      </c>
      <c r="AG456" s="15" t="s">
        <v>3319</v>
      </c>
      <c r="AK456" s="26" t="s">
        <v>4505</v>
      </c>
      <c r="AP456" s="26">
        <v>6</v>
      </c>
      <c r="AR456" s="15" t="s">
        <v>3319</v>
      </c>
      <c r="AS456" s="15" t="s">
        <v>3319</v>
      </c>
      <c r="AT456" s="15" t="s">
        <v>3319</v>
      </c>
      <c r="AU456" s="9" t="str">
        <f>CONCATENATE("DB_",A456)</f>
        <v>DB_QBEST2</v>
      </c>
      <c r="AV456" s="15" t="s">
        <v>4057</v>
      </c>
      <c r="AW456" s="15" t="s">
        <v>4505</v>
      </c>
      <c r="AZ456" s="15" t="s">
        <v>5255</v>
      </c>
      <c r="BA456" s="15" t="s">
        <v>5256</v>
      </c>
      <c r="BB456" s="9" t="s">
        <v>736</v>
      </c>
    </row>
    <row r="457" spans="1:54" s="15" customFormat="1" ht="15" customHeight="1" x14ac:dyDescent="0.25">
      <c r="A457" s="15" t="s">
        <v>4058</v>
      </c>
      <c r="B457" s="15" t="s">
        <v>2439</v>
      </c>
      <c r="C457" s="15" t="s">
        <v>2439</v>
      </c>
      <c r="D457" s="15" t="s">
        <v>849</v>
      </c>
      <c r="E457" s="15">
        <v>59.99</v>
      </c>
      <c r="F457" s="15" t="s">
        <v>557</v>
      </c>
      <c r="G457" s="15">
        <v>180</v>
      </c>
      <c r="H457" s="15" t="s">
        <v>3339</v>
      </c>
      <c r="I457" s="15" t="s">
        <v>742</v>
      </c>
      <c r="J457" s="15" t="s">
        <v>3339</v>
      </c>
      <c r="K457" s="15" t="s">
        <v>110</v>
      </c>
      <c r="L457" s="15" t="s">
        <v>112</v>
      </c>
      <c r="M457" s="15" t="s">
        <v>196</v>
      </c>
      <c r="N457" s="15" t="s">
        <v>677</v>
      </c>
      <c r="O457" s="15" t="s">
        <v>678</v>
      </c>
      <c r="P457" s="15" t="s">
        <v>737</v>
      </c>
      <c r="Q457" s="15" t="s">
        <v>737</v>
      </c>
      <c r="R457" s="15" t="s">
        <v>3362</v>
      </c>
      <c r="S457" s="15" t="s">
        <v>3362</v>
      </c>
      <c r="T457" s="15" t="s">
        <v>736</v>
      </c>
      <c r="U457" s="15" t="s">
        <v>735</v>
      </c>
      <c r="V457" s="15" t="s">
        <v>736</v>
      </c>
      <c r="W457" s="15">
        <v>1</v>
      </c>
      <c r="X457" s="15" t="s">
        <v>736</v>
      </c>
      <c r="Y457" s="15" t="s">
        <v>736</v>
      </c>
      <c r="Z457" s="15" t="s">
        <v>4058</v>
      </c>
      <c r="AA457" s="15">
        <v>0</v>
      </c>
      <c r="AB457" s="15" t="s">
        <v>290</v>
      </c>
      <c r="AC457" s="15" t="s">
        <v>3317</v>
      </c>
      <c r="AD457" s="15" t="s">
        <v>3318</v>
      </c>
      <c r="AE457" s="15" t="s">
        <v>1056</v>
      </c>
      <c r="AF457" s="15" t="s">
        <v>3319</v>
      </c>
      <c r="AG457" s="15" t="s">
        <v>3319</v>
      </c>
      <c r="AK457" s="26" t="s">
        <v>4505</v>
      </c>
      <c r="AP457" s="26" t="s">
        <v>5234</v>
      </c>
      <c r="AR457" s="15" t="s">
        <v>3319</v>
      </c>
      <c r="AS457" s="15" t="s">
        <v>3319</v>
      </c>
      <c r="AT457" s="15" t="s">
        <v>3319</v>
      </c>
      <c r="AU457" s="9" t="str">
        <f t="shared" ref="AU457:AU467" si="16">CONCATENATE("DB_",A457)</f>
        <v>DB_QHWBEST2</v>
      </c>
      <c r="AV457" s="15" t="s">
        <v>4058</v>
      </c>
      <c r="AW457" s="15" t="s">
        <v>4505</v>
      </c>
      <c r="AY457" s="9"/>
      <c r="AZ457" s="15" t="s">
        <v>5255</v>
      </c>
      <c r="BA457" s="15" t="s">
        <v>5271</v>
      </c>
      <c r="BB457" s="9" t="s">
        <v>736</v>
      </c>
    </row>
    <row r="458" spans="1:54" s="15" customFormat="1" ht="15" customHeight="1" x14ac:dyDescent="0.25">
      <c r="A458" s="15" t="s">
        <v>4059</v>
      </c>
      <c r="B458" s="15" t="s">
        <v>2440</v>
      </c>
      <c r="C458" s="15" t="s">
        <v>2440</v>
      </c>
      <c r="D458" s="15" t="s">
        <v>850</v>
      </c>
      <c r="E458" s="15">
        <v>59.99</v>
      </c>
      <c r="F458" s="15" t="s">
        <v>557</v>
      </c>
      <c r="G458" s="15">
        <v>180</v>
      </c>
      <c r="H458" s="15" t="s">
        <v>3338</v>
      </c>
      <c r="I458" s="15" t="s">
        <v>742</v>
      </c>
      <c r="J458" s="15" t="s">
        <v>3338</v>
      </c>
      <c r="K458" s="15" t="s">
        <v>110</v>
      </c>
      <c r="L458" s="15" t="s">
        <v>112</v>
      </c>
      <c r="M458" s="15" t="s">
        <v>196</v>
      </c>
      <c r="N458" s="15" t="s">
        <v>677</v>
      </c>
      <c r="O458" s="15" t="s">
        <v>678</v>
      </c>
      <c r="P458" s="15" t="s">
        <v>737</v>
      </c>
      <c r="Q458" s="15" t="s">
        <v>737</v>
      </c>
      <c r="R458" s="15" t="s">
        <v>3362</v>
      </c>
      <c r="S458" s="15" t="s">
        <v>3362</v>
      </c>
      <c r="T458" s="15" t="s">
        <v>736</v>
      </c>
      <c r="U458" s="15" t="s">
        <v>735</v>
      </c>
      <c r="V458" s="15" t="s">
        <v>736</v>
      </c>
      <c r="W458" s="15">
        <v>1</v>
      </c>
      <c r="X458" s="15" t="s">
        <v>736</v>
      </c>
      <c r="Y458" s="15" t="s">
        <v>736</v>
      </c>
      <c r="Z458" s="15" t="s">
        <v>4059</v>
      </c>
      <c r="AA458" s="15">
        <v>0</v>
      </c>
      <c r="AB458" s="15" t="s">
        <v>290</v>
      </c>
      <c r="AC458" s="15" t="s">
        <v>3317</v>
      </c>
      <c r="AD458" s="15" t="s">
        <v>3318</v>
      </c>
      <c r="AE458" s="15" t="s">
        <v>1056</v>
      </c>
      <c r="AF458" s="15" t="s">
        <v>3319</v>
      </c>
      <c r="AG458" s="15" t="s">
        <v>3319</v>
      </c>
      <c r="AK458" s="26" t="s">
        <v>4505</v>
      </c>
      <c r="AP458" s="26" t="s">
        <v>5234</v>
      </c>
      <c r="AR458" s="15" t="s">
        <v>3319</v>
      </c>
      <c r="AS458" s="15" t="s">
        <v>3319</v>
      </c>
      <c r="AT458" s="15" t="s">
        <v>3319</v>
      </c>
      <c r="AU458" s="9" t="str">
        <f t="shared" si="16"/>
        <v>DB_QWLBEST2</v>
      </c>
      <c r="AV458" s="15" t="s">
        <v>4059</v>
      </c>
      <c r="AW458" s="15" t="s">
        <v>4505</v>
      </c>
      <c r="AY458" s="9"/>
      <c r="AZ458" s="15" t="s">
        <v>5255</v>
      </c>
      <c r="BA458" s="15" t="s">
        <v>5256</v>
      </c>
      <c r="BB458" s="9" t="s">
        <v>736</v>
      </c>
    </row>
    <row r="459" spans="1:54" s="15" customFormat="1" ht="15" customHeight="1" x14ac:dyDescent="0.25">
      <c r="A459" s="15" t="s">
        <v>4056</v>
      </c>
      <c r="B459" s="15" t="s">
        <v>3052</v>
      </c>
      <c r="C459" s="15" t="s">
        <v>3052</v>
      </c>
      <c r="D459" s="15" t="s">
        <v>4075</v>
      </c>
      <c r="E459" s="15">
        <v>69.989999999999995</v>
      </c>
      <c r="F459" s="15" t="s">
        <v>557</v>
      </c>
      <c r="G459" s="15">
        <v>270</v>
      </c>
      <c r="H459" s="15" t="s">
        <v>3337</v>
      </c>
      <c r="I459" s="15" t="s">
        <v>742</v>
      </c>
      <c r="J459" s="15" t="s">
        <v>3337</v>
      </c>
      <c r="K459" s="15" t="s">
        <v>3053</v>
      </c>
      <c r="L459" s="15" t="s">
        <v>3040</v>
      </c>
      <c r="M459" s="15" t="s">
        <v>3043</v>
      </c>
      <c r="N459" s="15" t="s">
        <v>3040</v>
      </c>
      <c r="O459" s="15" t="s">
        <v>3043</v>
      </c>
      <c r="P459" s="15" t="s">
        <v>737</v>
      </c>
      <c r="Q459" s="15" t="s">
        <v>737</v>
      </c>
      <c r="R459" s="15" t="s">
        <v>3362</v>
      </c>
      <c r="S459" s="15" t="s">
        <v>3362</v>
      </c>
      <c r="T459" s="15" t="s">
        <v>736</v>
      </c>
      <c r="U459" s="15" t="s">
        <v>735</v>
      </c>
      <c r="V459" s="15" t="s">
        <v>736</v>
      </c>
      <c r="W459" s="15">
        <v>1</v>
      </c>
      <c r="X459" s="15" t="s">
        <v>736</v>
      </c>
      <c r="Y459" s="15" t="s">
        <v>736</v>
      </c>
      <c r="Z459" s="15" t="s">
        <v>4056</v>
      </c>
      <c r="AA459" s="15">
        <v>0</v>
      </c>
      <c r="AB459" s="15" t="s">
        <v>290</v>
      </c>
      <c r="AC459" s="15" t="s">
        <v>3317</v>
      </c>
      <c r="AD459" s="15" t="s">
        <v>3318</v>
      </c>
      <c r="AE459" s="15" t="s">
        <v>1056</v>
      </c>
      <c r="AF459" s="15" t="s">
        <v>3319</v>
      </c>
      <c r="AG459" s="15" t="s">
        <v>3319</v>
      </c>
      <c r="AK459" s="26" t="s">
        <v>4505</v>
      </c>
      <c r="AP459" s="26">
        <v>6</v>
      </c>
      <c r="AR459" s="15" t="s">
        <v>3319</v>
      </c>
      <c r="AS459" s="15" t="s">
        <v>3319</v>
      </c>
      <c r="AT459" s="15" t="s">
        <v>3319</v>
      </c>
      <c r="AU459" s="9" t="str">
        <f t="shared" si="16"/>
        <v>DB_SMBQBT2</v>
      </c>
      <c r="AV459" s="15" t="s">
        <v>4056</v>
      </c>
      <c r="AW459" s="15" t="s">
        <v>4505</v>
      </c>
      <c r="AY459" s="9"/>
      <c r="AZ459" s="15" t="s">
        <v>5255</v>
      </c>
      <c r="BA459" s="15" t="s">
        <v>5256</v>
      </c>
      <c r="BB459" s="9" t="s">
        <v>736</v>
      </c>
    </row>
    <row r="460" spans="1:54" s="15" customFormat="1" ht="15" customHeight="1" x14ac:dyDescent="0.25">
      <c r="A460" s="15" t="s">
        <v>4060</v>
      </c>
      <c r="B460" s="15" t="s">
        <v>3050</v>
      </c>
      <c r="C460" s="15" t="s">
        <v>3050</v>
      </c>
      <c r="D460" s="15" t="s">
        <v>3060</v>
      </c>
      <c r="E460" s="15">
        <v>69.989999999999995</v>
      </c>
      <c r="F460" s="15" t="s">
        <v>557</v>
      </c>
      <c r="G460" s="15">
        <v>285</v>
      </c>
      <c r="H460" s="15" t="s">
        <v>3339</v>
      </c>
      <c r="I460" s="15" t="s">
        <v>742</v>
      </c>
      <c r="J460" s="15" t="s">
        <v>3339</v>
      </c>
      <c r="K460" s="15" t="s">
        <v>3053</v>
      </c>
      <c r="L460" s="15" t="s">
        <v>3040</v>
      </c>
      <c r="M460" s="15" t="s">
        <v>3043</v>
      </c>
      <c r="N460" s="15" t="s">
        <v>3040</v>
      </c>
      <c r="O460" s="15" t="s">
        <v>3043</v>
      </c>
      <c r="P460" s="15" t="s">
        <v>737</v>
      </c>
      <c r="Q460" s="15" t="s">
        <v>737</v>
      </c>
      <c r="R460" s="15" t="s">
        <v>3362</v>
      </c>
      <c r="S460" s="15" t="s">
        <v>3362</v>
      </c>
      <c r="T460" s="15" t="s">
        <v>736</v>
      </c>
      <c r="U460" s="15" t="s">
        <v>735</v>
      </c>
      <c r="V460" s="15" t="s">
        <v>736</v>
      </c>
      <c r="W460" s="15">
        <v>1</v>
      </c>
      <c r="X460" s="15" t="s">
        <v>736</v>
      </c>
      <c r="Y460" s="15" t="s">
        <v>736</v>
      </c>
      <c r="Z460" s="15" t="s">
        <v>4060</v>
      </c>
      <c r="AA460" s="15">
        <v>0</v>
      </c>
      <c r="AB460" s="15" t="s">
        <v>290</v>
      </c>
      <c r="AC460" s="15" t="s">
        <v>3317</v>
      </c>
      <c r="AD460" s="15" t="s">
        <v>3318</v>
      </c>
      <c r="AE460" s="15" t="s">
        <v>1056</v>
      </c>
      <c r="AF460" s="15" t="s">
        <v>3319</v>
      </c>
      <c r="AG460" s="15" t="s">
        <v>3319</v>
      </c>
      <c r="AK460" s="26" t="s">
        <v>4505</v>
      </c>
      <c r="AP460" s="26" t="s">
        <v>5234</v>
      </c>
      <c r="AR460" s="15" t="s">
        <v>3319</v>
      </c>
      <c r="AS460" s="15" t="s">
        <v>3319</v>
      </c>
      <c r="AT460" s="15" t="s">
        <v>3319</v>
      </c>
      <c r="AU460" s="9" t="str">
        <f t="shared" si="16"/>
        <v>DB_SMBHWBT2</v>
      </c>
      <c r="AV460" s="15" t="s">
        <v>4060</v>
      </c>
      <c r="AW460" s="15" t="s">
        <v>4505</v>
      </c>
      <c r="AY460" s="9"/>
      <c r="AZ460" s="15" t="s">
        <v>5255</v>
      </c>
      <c r="BA460" s="15" t="s">
        <v>5271</v>
      </c>
      <c r="BB460" s="9" t="s">
        <v>736</v>
      </c>
    </row>
    <row r="461" spans="1:54" s="15" customFormat="1" ht="15" customHeight="1" x14ac:dyDescent="0.25">
      <c r="A461" s="15" t="s">
        <v>4061</v>
      </c>
      <c r="B461" s="15" t="s">
        <v>3051</v>
      </c>
      <c r="C461" s="15" t="s">
        <v>3051</v>
      </c>
      <c r="D461" s="15" t="s">
        <v>3061</v>
      </c>
      <c r="E461" s="15">
        <v>69.989999999999995</v>
      </c>
      <c r="F461" s="15" t="s">
        <v>557</v>
      </c>
      <c r="G461" s="15">
        <v>195</v>
      </c>
      <c r="H461" s="15" t="s">
        <v>3338</v>
      </c>
      <c r="I461" s="15" t="s">
        <v>742</v>
      </c>
      <c r="J461" s="15" t="s">
        <v>3338</v>
      </c>
      <c r="K461" s="15" t="s">
        <v>3053</v>
      </c>
      <c r="L461" s="15" t="s">
        <v>3040</v>
      </c>
      <c r="M461" s="15" t="s">
        <v>3043</v>
      </c>
      <c r="N461" s="15" t="s">
        <v>3040</v>
      </c>
      <c r="O461" s="15" t="s">
        <v>3043</v>
      </c>
      <c r="P461" s="15" t="s">
        <v>737</v>
      </c>
      <c r="Q461" s="15" t="s">
        <v>737</v>
      </c>
      <c r="R461" s="15" t="s">
        <v>3362</v>
      </c>
      <c r="S461" s="15" t="s">
        <v>3362</v>
      </c>
      <c r="T461" s="15" t="s">
        <v>736</v>
      </c>
      <c r="U461" s="15" t="s">
        <v>735</v>
      </c>
      <c r="V461" s="15" t="s">
        <v>736</v>
      </c>
      <c r="W461" s="15">
        <v>1</v>
      </c>
      <c r="X461" s="15" t="s">
        <v>736</v>
      </c>
      <c r="Y461" s="15" t="s">
        <v>736</v>
      </c>
      <c r="Z461" s="15" t="s">
        <v>4061</v>
      </c>
      <c r="AA461" s="15">
        <v>0</v>
      </c>
      <c r="AB461" s="15" t="s">
        <v>290</v>
      </c>
      <c r="AC461" s="15" t="s">
        <v>3317</v>
      </c>
      <c r="AD461" s="15" t="s">
        <v>3318</v>
      </c>
      <c r="AE461" s="15" t="s">
        <v>1056</v>
      </c>
      <c r="AF461" s="15" t="s">
        <v>3319</v>
      </c>
      <c r="AG461" s="15" t="s">
        <v>3319</v>
      </c>
      <c r="AK461" s="26" t="s">
        <v>4505</v>
      </c>
      <c r="AP461" s="26" t="s">
        <v>5234</v>
      </c>
      <c r="AR461" s="15" t="s">
        <v>3319</v>
      </c>
      <c r="AS461" s="15" t="s">
        <v>3319</v>
      </c>
      <c r="AT461" s="15" t="s">
        <v>3319</v>
      </c>
      <c r="AU461" s="9" t="str">
        <f t="shared" si="16"/>
        <v>DB_SMBWLBT2</v>
      </c>
      <c r="AV461" s="15" t="s">
        <v>4061</v>
      </c>
      <c r="AY461" s="9"/>
      <c r="AZ461" s="15" t="s">
        <v>5255</v>
      </c>
      <c r="BA461" s="15" t="s">
        <v>5256</v>
      </c>
      <c r="BB461" s="9" t="s">
        <v>736</v>
      </c>
    </row>
    <row r="462" spans="1:54" s="15" customFormat="1" ht="15" customHeight="1" x14ac:dyDescent="0.25">
      <c r="A462" s="15" t="s">
        <v>4062</v>
      </c>
      <c r="B462" s="15" t="s">
        <v>4068</v>
      </c>
      <c r="C462" s="15" t="s">
        <v>4068</v>
      </c>
      <c r="D462" s="15" t="s">
        <v>4076</v>
      </c>
      <c r="E462" s="15">
        <v>54.99</v>
      </c>
      <c r="F462" s="15" t="s">
        <v>557</v>
      </c>
      <c r="G462" s="15">
        <v>150</v>
      </c>
      <c r="H462" s="15" t="s">
        <v>3337</v>
      </c>
      <c r="I462" s="15" t="s">
        <v>742</v>
      </c>
      <c r="J462" s="15" t="s">
        <v>3337</v>
      </c>
      <c r="K462" s="15" t="s">
        <v>3053</v>
      </c>
      <c r="L462" s="15" t="s">
        <v>3039</v>
      </c>
      <c r="M462" s="15" t="s">
        <v>3042</v>
      </c>
      <c r="N462" s="15" t="s">
        <v>3039</v>
      </c>
      <c r="O462" s="15" t="s">
        <v>3042</v>
      </c>
      <c r="P462" s="15" t="s">
        <v>737</v>
      </c>
      <c r="Q462" s="15" t="s">
        <v>737</v>
      </c>
      <c r="R462" s="15" t="s">
        <v>3362</v>
      </c>
      <c r="S462" s="15" t="s">
        <v>3362</v>
      </c>
      <c r="T462" s="15" t="s">
        <v>736</v>
      </c>
      <c r="U462" s="15" t="s">
        <v>735</v>
      </c>
      <c r="V462" s="15" t="s">
        <v>736</v>
      </c>
      <c r="W462" s="15">
        <v>1</v>
      </c>
      <c r="X462" s="15" t="s">
        <v>736</v>
      </c>
      <c r="Y462" s="15" t="s">
        <v>736</v>
      </c>
      <c r="Z462" s="15" t="s">
        <v>4062</v>
      </c>
      <c r="AA462" s="15">
        <v>0</v>
      </c>
      <c r="AB462" s="15" t="s">
        <v>290</v>
      </c>
      <c r="AC462" s="15" t="s">
        <v>3317</v>
      </c>
      <c r="AD462" s="15" t="s">
        <v>3318</v>
      </c>
      <c r="AE462" s="15" t="s">
        <v>1056</v>
      </c>
      <c r="AF462" s="15" t="s">
        <v>3319</v>
      </c>
      <c r="AG462" s="15" t="s">
        <v>3319</v>
      </c>
      <c r="AK462" s="26" t="s">
        <v>4505</v>
      </c>
      <c r="AP462" s="26" t="s">
        <v>5236</v>
      </c>
      <c r="AR462" s="15" t="s">
        <v>3319</v>
      </c>
      <c r="AS462" s="15" t="s">
        <v>3319</v>
      </c>
      <c r="AT462" s="15" t="s">
        <v>3319</v>
      </c>
      <c r="AU462" s="9" t="str">
        <f t="shared" si="16"/>
        <v>DB_SMBBRAU</v>
      </c>
      <c r="AV462" s="15" t="s">
        <v>4062</v>
      </c>
      <c r="AW462" s="15" t="s">
        <v>4505</v>
      </c>
      <c r="AY462" s="9"/>
      <c r="AZ462" s="15" t="s">
        <v>5255</v>
      </c>
      <c r="BA462" s="15" t="s">
        <v>5256</v>
      </c>
      <c r="BB462" s="9" t="s">
        <v>736</v>
      </c>
    </row>
    <row r="463" spans="1:54" s="15" customFormat="1" ht="15" customHeight="1" x14ac:dyDescent="0.25">
      <c r="A463" s="15" t="s">
        <v>4063</v>
      </c>
      <c r="B463" s="15" t="s">
        <v>4069</v>
      </c>
      <c r="C463" s="15" t="s">
        <v>4069</v>
      </c>
      <c r="D463" s="15" t="s">
        <v>4077</v>
      </c>
      <c r="E463" s="15">
        <v>54.99</v>
      </c>
      <c r="F463" s="15" t="s">
        <v>557</v>
      </c>
      <c r="G463" s="15">
        <v>195</v>
      </c>
      <c r="H463" s="15" t="s">
        <v>3339</v>
      </c>
      <c r="I463" s="15" t="s">
        <v>742</v>
      </c>
      <c r="J463" s="15" t="s">
        <v>3339</v>
      </c>
      <c r="K463" s="15" t="s">
        <v>3053</v>
      </c>
      <c r="L463" s="15" t="s">
        <v>3039</v>
      </c>
      <c r="M463" s="15" t="s">
        <v>3042</v>
      </c>
      <c r="N463" s="15" t="s">
        <v>3039</v>
      </c>
      <c r="O463" s="15" t="s">
        <v>3042</v>
      </c>
      <c r="P463" s="15" t="s">
        <v>737</v>
      </c>
      <c r="Q463" s="15" t="s">
        <v>737</v>
      </c>
      <c r="R463" s="15" t="s">
        <v>3362</v>
      </c>
      <c r="S463" s="15" t="s">
        <v>3362</v>
      </c>
      <c r="T463" s="15" t="s">
        <v>736</v>
      </c>
      <c r="U463" s="15" t="s">
        <v>735</v>
      </c>
      <c r="V463" s="15" t="s">
        <v>736</v>
      </c>
      <c r="W463" s="15">
        <v>1</v>
      </c>
      <c r="X463" s="15" t="s">
        <v>736</v>
      </c>
      <c r="Y463" s="15" t="s">
        <v>736</v>
      </c>
      <c r="Z463" s="15" t="s">
        <v>4063</v>
      </c>
      <c r="AA463" s="15">
        <v>0</v>
      </c>
      <c r="AB463" s="15" t="s">
        <v>290</v>
      </c>
      <c r="AC463" s="15" t="s">
        <v>3317</v>
      </c>
      <c r="AD463" s="15" t="s">
        <v>3318</v>
      </c>
      <c r="AE463" s="15" t="s">
        <v>1056</v>
      </c>
      <c r="AF463" s="15" t="s">
        <v>3319</v>
      </c>
      <c r="AG463" s="15" t="s">
        <v>3319</v>
      </c>
      <c r="AK463" s="26" t="s">
        <v>4505</v>
      </c>
      <c r="AP463" s="26" t="s">
        <v>5236</v>
      </c>
      <c r="AR463" s="15" t="s">
        <v>3319</v>
      </c>
      <c r="AS463" s="15" t="s">
        <v>3319</v>
      </c>
      <c r="AT463" s="15" t="s">
        <v>3319</v>
      </c>
      <c r="AU463" s="9" t="str">
        <f t="shared" si="16"/>
        <v>DB_SMBHBRAU</v>
      </c>
      <c r="AV463" s="15" t="s">
        <v>4063</v>
      </c>
      <c r="AY463" s="9"/>
      <c r="AZ463" s="15" t="s">
        <v>5255</v>
      </c>
      <c r="BA463" s="15" t="s">
        <v>5271</v>
      </c>
      <c r="BB463" s="9" t="s">
        <v>736</v>
      </c>
    </row>
    <row r="464" spans="1:54" s="15" customFormat="1" ht="15" customHeight="1" x14ac:dyDescent="0.25">
      <c r="A464" s="15" t="s">
        <v>4064</v>
      </c>
      <c r="B464" s="15" t="s">
        <v>4070</v>
      </c>
      <c r="C464" s="15" t="s">
        <v>4070</v>
      </c>
      <c r="D464" s="15" t="s">
        <v>4078</v>
      </c>
      <c r="E464" s="15">
        <v>54.99</v>
      </c>
      <c r="F464" s="15" t="s">
        <v>557</v>
      </c>
      <c r="G464" s="15">
        <v>150</v>
      </c>
      <c r="H464" s="15" t="s">
        <v>3338</v>
      </c>
      <c r="I464" s="15" t="s">
        <v>742</v>
      </c>
      <c r="J464" s="15" t="s">
        <v>3338</v>
      </c>
      <c r="K464" s="15" t="s">
        <v>3053</v>
      </c>
      <c r="L464" s="15" t="s">
        <v>3039</v>
      </c>
      <c r="M464" s="15" t="s">
        <v>3042</v>
      </c>
      <c r="N464" s="15" t="s">
        <v>3039</v>
      </c>
      <c r="O464" s="15" t="s">
        <v>3042</v>
      </c>
      <c r="P464" s="15" t="s">
        <v>737</v>
      </c>
      <c r="Q464" s="15" t="s">
        <v>737</v>
      </c>
      <c r="R464" s="15" t="s">
        <v>3362</v>
      </c>
      <c r="S464" s="15" t="s">
        <v>3362</v>
      </c>
      <c r="T464" s="15" t="s">
        <v>736</v>
      </c>
      <c r="U464" s="15" t="s">
        <v>735</v>
      </c>
      <c r="V464" s="15" t="s">
        <v>736</v>
      </c>
      <c r="W464" s="15">
        <v>1</v>
      </c>
      <c r="X464" s="15" t="s">
        <v>736</v>
      </c>
      <c r="Y464" s="15" t="s">
        <v>736</v>
      </c>
      <c r="Z464" s="15" t="s">
        <v>4064</v>
      </c>
      <c r="AA464" s="15">
        <v>0</v>
      </c>
      <c r="AB464" s="15" t="s">
        <v>290</v>
      </c>
      <c r="AC464" s="15" t="s">
        <v>3317</v>
      </c>
      <c r="AD464" s="15" t="s">
        <v>3318</v>
      </c>
      <c r="AE464" s="15" t="s">
        <v>1056</v>
      </c>
      <c r="AF464" s="15" t="s">
        <v>3319</v>
      </c>
      <c r="AG464" s="15" t="s">
        <v>3319</v>
      </c>
      <c r="AK464" s="26" t="s">
        <v>4505</v>
      </c>
      <c r="AP464" s="26" t="s">
        <v>5236</v>
      </c>
      <c r="AR464" s="15" t="s">
        <v>3319</v>
      </c>
      <c r="AS464" s="15" t="s">
        <v>3319</v>
      </c>
      <c r="AT464" s="15" t="s">
        <v>3319</v>
      </c>
      <c r="AU464" s="9" t="str">
        <f t="shared" si="16"/>
        <v>DB_SMBWBRAU</v>
      </c>
      <c r="AV464" s="15" t="s">
        <v>4064</v>
      </c>
      <c r="AY464" s="9"/>
      <c r="AZ464" s="15" t="s">
        <v>5255</v>
      </c>
      <c r="BA464" s="15" t="s">
        <v>5256</v>
      </c>
      <c r="BB464" s="9" t="s">
        <v>736</v>
      </c>
    </row>
    <row r="465" spans="1:54" s="15" customFormat="1" ht="15" customHeight="1" x14ac:dyDescent="0.25">
      <c r="A465" s="15" t="s">
        <v>4065</v>
      </c>
      <c r="B465" s="15" t="s">
        <v>4071</v>
      </c>
      <c r="C465" s="15" t="s">
        <v>4071</v>
      </c>
      <c r="D465" s="15" t="s">
        <v>4079</v>
      </c>
      <c r="E465" s="15">
        <v>44.99</v>
      </c>
      <c r="F465" s="15" t="s">
        <v>557</v>
      </c>
      <c r="G465" s="15">
        <v>90</v>
      </c>
      <c r="H465" s="15" t="s">
        <v>3337</v>
      </c>
      <c r="I465" s="15" t="s">
        <v>742</v>
      </c>
      <c r="J465" s="15" t="s">
        <v>3337</v>
      </c>
      <c r="K465" s="15" t="s">
        <v>3053</v>
      </c>
      <c r="L465" s="15" t="s">
        <v>3038</v>
      </c>
      <c r="M465" s="15" t="s">
        <v>3041</v>
      </c>
      <c r="N465" s="15" t="s">
        <v>3038</v>
      </c>
      <c r="O465" s="15" t="s">
        <v>3041</v>
      </c>
      <c r="P465" s="15" t="s">
        <v>737</v>
      </c>
      <c r="Q465" s="15" t="s">
        <v>737</v>
      </c>
      <c r="R465" s="15" t="s">
        <v>3362</v>
      </c>
      <c r="S465" s="15" t="s">
        <v>3362</v>
      </c>
      <c r="T465" s="15" t="s">
        <v>736</v>
      </c>
      <c r="U465" s="15" t="s">
        <v>735</v>
      </c>
      <c r="V465" s="15" t="s">
        <v>736</v>
      </c>
      <c r="W465" s="15">
        <v>1</v>
      </c>
      <c r="X465" s="15" t="s">
        <v>736</v>
      </c>
      <c r="Y465" s="15" t="s">
        <v>736</v>
      </c>
      <c r="Z465" s="15" t="s">
        <v>4065</v>
      </c>
      <c r="AA465" s="15">
        <v>0</v>
      </c>
      <c r="AB465" s="15" t="s">
        <v>290</v>
      </c>
      <c r="AC465" s="15" t="s">
        <v>3317</v>
      </c>
      <c r="AD465" s="15" t="s">
        <v>3318</v>
      </c>
      <c r="AE465" s="15" t="s">
        <v>1056</v>
      </c>
      <c r="AF465" s="15" t="s">
        <v>3319</v>
      </c>
      <c r="AG465" s="15" t="s">
        <v>3319</v>
      </c>
      <c r="AK465" s="26" t="s">
        <v>4505</v>
      </c>
      <c r="AP465" s="26" t="s">
        <v>5235</v>
      </c>
      <c r="AR465" s="15" t="s">
        <v>3319</v>
      </c>
      <c r="AS465" s="15" t="s">
        <v>3319</v>
      </c>
      <c r="AT465" s="15" t="s">
        <v>3319</v>
      </c>
      <c r="AU465" s="9" t="str">
        <f t="shared" si="16"/>
        <v>DB_SMBGDAU</v>
      </c>
      <c r="AV465" s="15" t="s">
        <v>4065</v>
      </c>
      <c r="AY465" s="9"/>
      <c r="AZ465" s="15" t="s">
        <v>5255</v>
      </c>
      <c r="BA465" s="15" t="s">
        <v>5256</v>
      </c>
      <c r="BB465" s="9" t="s">
        <v>736</v>
      </c>
    </row>
    <row r="466" spans="1:54" s="15" customFormat="1" ht="15" customHeight="1" x14ac:dyDescent="0.25">
      <c r="A466" s="15" t="s">
        <v>4066</v>
      </c>
      <c r="B466" s="15" t="s">
        <v>4072</v>
      </c>
      <c r="C466" s="15" t="s">
        <v>4072</v>
      </c>
      <c r="D466" s="15" t="s">
        <v>4080</v>
      </c>
      <c r="E466" s="15">
        <v>44.99</v>
      </c>
      <c r="F466" s="15" t="s">
        <v>557</v>
      </c>
      <c r="G466" s="15">
        <v>150</v>
      </c>
      <c r="H466" s="15" t="s">
        <v>3339</v>
      </c>
      <c r="I466" s="15" t="s">
        <v>742</v>
      </c>
      <c r="J466" s="15" t="s">
        <v>3339</v>
      </c>
      <c r="K466" s="15" t="s">
        <v>3053</v>
      </c>
      <c r="L466" s="15" t="s">
        <v>3038</v>
      </c>
      <c r="M466" s="15" t="s">
        <v>3041</v>
      </c>
      <c r="N466" s="15" t="s">
        <v>3038</v>
      </c>
      <c r="O466" s="15" t="s">
        <v>3041</v>
      </c>
      <c r="P466" s="15" t="s">
        <v>737</v>
      </c>
      <c r="Q466" s="15" t="s">
        <v>737</v>
      </c>
      <c r="R466" s="15" t="s">
        <v>3362</v>
      </c>
      <c r="S466" s="15" t="s">
        <v>3362</v>
      </c>
      <c r="T466" s="15" t="s">
        <v>736</v>
      </c>
      <c r="U466" s="15" t="s">
        <v>735</v>
      </c>
      <c r="V466" s="15" t="s">
        <v>736</v>
      </c>
      <c r="W466" s="15">
        <v>1</v>
      </c>
      <c r="X466" s="15" t="s">
        <v>736</v>
      </c>
      <c r="Y466" s="15" t="s">
        <v>736</v>
      </c>
      <c r="Z466" s="15" t="s">
        <v>4066</v>
      </c>
      <c r="AA466" s="15">
        <v>0</v>
      </c>
      <c r="AB466" s="15" t="s">
        <v>290</v>
      </c>
      <c r="AC466" s="15" t="s">
        <v>3317</v>
      </c>
      <c r="AD466" s="15" t="s">
        <v>3318</v>
      </c>
      <c r="AE466" s="15" t="s">
        <v>1056</v>
      </c>
      <c r="AF466" s="15" t="s">
        <v>3319</v>
      </c>
      <c r="AG466" s="15" t="s">
        <v>3319</v>
      </c>
      <c r="AK466" s="26" t="s">
        <v>4505</v>
      </c>
      <c r="AP466" s="26" t="s">
        <v>5235</v>
      </c>
      <c r="AR466" s="15" t="s">
        <v>3319</v>
      </c>
      <c r="AS466" s="15" t="s">
        <v>3319</v>
      </c>
      <c r="AT466" s="15" t="s">
        <v>3319</v>
      </c>
      <c r="AU466" s="9" t="str">
        <f t="shared" si="16"/>
        <v>DB_SMBHGDAU</v>
      </c>
      <c r="AV466" s="15" t="s">
        <v>4066</v>
      </c>
      <c r="AY466" s="9"/>
      <c r="AZ466" s="15" t="s">
        <v>5255</v>
      </c>
      <c r="BA466" s="15" t="s">
        <v>5271</v>
      </c>
      <c r="BB466" s="9" t="s">
        <v>736</v>
      </c>
    </row>
    <row r="467" spans="1:54" s="15" customFormat="1" ht="15" customHeight="1" x14ac:dyDescent="0.25">
      <c r="A467" s="15" t="s">
        <v>4067</v>
      </c>
      <c r="B467" s="15" t="s">
        <v>4073</v>
      </c>
      <c r="C467" s="15" t="s">
        <v>4073</v>
      </c>
      <c r="D467" s="15" t="s">
        <v>4081</v>
      </c>
      <c r="E467" s="15">
        <v>44.99</v>
      </c>
      <c r="F467" s="15" t="s">
        <v>557</v>
      </c>
      <c r="G467" s="15">
        <v>90</v>
      </c>
      <c r="H467" s="15" t="s">
        <v>3338</v>
      </c>
      <c r="I467" s="15" t="s">
        <v>742</v>
      </c>
      <c r="J467" s="15" t="s">
        <v>3338</v>
      </c>
      <c r="K467" s="15" t="s">
        <v>3053</v>
      </c>
      <c r="L467" s="15" t="s">
        <v>3038</v>
      </c>
      <c r="M467" s="15" t="s">
        <v>3041</v>
      </c>
      <c r="N467" s="15" t="s">
        <v>3038</v>
      </c>
      <c r="O467" s="15" t="s">
        <v>3041</v>
      </c>
      <c r="P467" s="15" t="s">
        <v>737</v>
      </c>
      <c r="Q467" s="15" t="s">
        <v>737</v>
      </c>
      <c r="R467" s="15" t="s">
        <v>3362</v>
      </c>
      <c r="S467" s="15" t="s">
        <v>3362</v>
      </c>
      <c r="T467" s="15" t="s">
        <v>736</v>
      </c>
      <c r="U467" s="15" t="s">
        <v>735</v>
      </c>
      <c r="V467" s="15" t="s">
        <v>736</v>
      </c>
      <c r="W467" s="15">
        <v>1</v>
      </c>
      <c r="X467" s="15" t="s">
        <v>736</v>
      </c>
      <c r="Y467" s="15" t="s">
        <v>736</v>
      </c>
      <c r="Z467" s="15" t="s">
        <v>4067</v>
      </c>
      <c r="AA467" s="15">
        <v>0</v>
      </c>
      <c r="AB467" s="15" t="s">
        <v>290</v>
      </c>
      <c r="AC467" s="15" t="s">
        <v>3317</v>
      </c>
      <c r="AD467" s="15" t="s">
        <v>3318</v>
      </c>
      <c r="AE467" s="15" t="s">
        <v>1056</v>
      </c>
      <c r="AF467" s="15" t="s">
        <v>3319</v>
      </c>
      <c r="AG467" s="15" t="s">
        <v>3319</v>
      </c>
      <c r="AK467" s="26" t="s">
        <v>4505</v>
      </c>
      <c r="AP467" s="26" t="s">
        <v>5235</v>
      </c>
      <c r="AR467" s="15" t="s">
        <v>3319</v>
      </c>
      <c r="AS467" s="15" t="s">
        <v>3319</v>
      </c>
      <c r="AT467" s="15" t="s">
        <v>3319</v>
      </c>
      <c r="AU467" s="9" t="str">
        <f t="shared" si="16"/>
        <v>DB_SMBWGDAU</v>
      </c>
      <c r="AV467" s="15" t="s">
        <v>4067</v>
      </c>
      <c r="AY467" s="9"/>
      <c r="AZ467" s="15" t="s">
        <v>5255</v>
      </c>
      <c r="BA467" s="15" t="s">
        <v>5256</v>
      </c>
      <c r="BB467" s="9" t="s">
        <v>736</v>
      </c>
    </row>
    <row r="468" spans="1:54" s="15" customFormat="1" ht="15" customHeight="1" x14ac:dyDescent="0.25">
      <c r="A468" s="15" t="s">
        <v>3691</v>
      </c>
      <c r="B468" s="15" t="s">
        <v>4102</v>
      </c>
      <c r="C468" s="15" t="s">
        <v>4102</v>
      </c>
      <c r="D468" s="15" t="s">
        <v>4103</v>
      </c>
      <c r="E468" s="15">
        <v>0</v>
      </c>
      <c r="F468" s="15" t="s">
        <v>557</v>
      </c>
      <c r="G468" s="15">
        <v>0</v>
      </c>
      <c r="H468" s="15" t="s">
        <v>3624</v>
      </c>
      <c r="I468" s="15" t="s">
        <v>3624</v>
      </c>
      <c r="J468" s="15" t="s">
        <v>888</v>
      </c>
      <c r="K468" s="15" t="s">
        <v>888</v>
      </c>
      <c r="L468" s="15" t="s">
        <v>4102</v>
      </c>
      <c r="M468" s="15" t="s">
        <v>4103</v>
      </c>
      <c r="N468" s="15" t="s">
        <v>4102</v>
      </c>
      <c r="O468" s="15" t="s">
        <v>4103</v>
      </c>
      <c r="P468" s="15" t="s">
        <v>3384</v>
      </c>
      <c r="Q468" s="9" t="s">
        <v>1347</v>
      </c>
      <c r="R468" s="15" t="s">
        <v>2396</v>
      </c>
      <c r="S468" s="15" t="s">
        <v>2499</v>
      </c>
      <c r="T468" s="15" t="s">
        <v>736</v>
      </c>
      <c r="U468" s="15" t="s">
        <v>735</v>
      </c>
      <c r="V468" s="15" t="s">
        <v>735</v>
      </c>
      <c r="W468" s="15">
        <v>1</v>
      </c>
      <c r="X468" s="15" t="s">
        <v>736</v>
      </c>
      <c r="Y468" s="15" t="s">
        <v>736</v>
      </c>
      <c r="Z468" s="15" t="s">
        <v>3691</v>
      </c>
      <c r="AA468" s="15">
        <v>0</v>
      </c>
      <c r="AB468" s="15">
        <v>0</v>
      </c>
      <c r="AC468" s="15" t="s">
        <v>3317</v>
      </c>
      <c r="AD468" s="15" t="s">
        <v>114</v>
      </c>
      <c r="AE468" s="15" t="s">
        <v>2396</v>
      </c>
      <c r="AF468" s="15" t="s">
        <v>3319</v>
      </c>
      <c r="AG468" s="15" t="s">
        <v>3319</v>
      </c>
      <c r="AK468" s="26" t="s">
        <v>694</v>
      </c>
      <c r="AR468" s="15" t="s">
        <v>3319</v>
      </c>
      <c r="AS468" s="15" t="s">
        <v>3329</v>
      </c>
      <c r="AT468" s="15" t="s">
        <v>3319</v>
      </c>
      <c r="AW468" s="15" t="s">
        <v>4505</v>
      </c>
      <c r="BB468" s="9" t="s">
        <v>736</v>
      </c>
    </row>
    <row r="469" spans="1:54" ht="15" customHeight="1" x14ac:dyDescent="0.25">
      <c r="A469" t="s">
        <v>4101</v>
      </c>
      <c r="B469" s="9" t="s">
        <v>3405</v>
      </c>
      <c r="C469" s="9" t="s">
        <v>3405</v>
      </c>
      <c r="D469" s="9" t="s">
        <v>3548</v>
      </c>
      <c r="E469" s="9">
        <v>0</v>
      </c>
      <c r="F469" s="9" t="s">
        <v>557</v>
      </c>
      <c r="G469" s="9">
        <v>0</v>
      </c>
      <c r="H469" s="9" t="s">
        <v>3624</v>
      </c>
      <c r="I469" s="9" t="s">
        <v>3624</v>
      </c>
      <c r="J469" s="9" t="s">
        <v>888</v>
      </c>
      <c r="K469" s="9" t="s">
        <v>888</v>
      </c>
      <c r="L469" s="9" t="s">
        <v>3405</v>
      </c>
      <c r="M469" s="9" t="s">
        <v>3406</v>
      </c>
      <c r="N469" s="9" t="s">
        <v>3405</v>
      </c>
      <c r="O469" s="9" t="s">
        <v>3406</v>
      </c>
      <c r="P469" s="9" t="s">
        <v>3384</v>
      </c>
      <c r="Q469" s="9" t="s">
        <v>854</v>
      </c>
      <c r="R469" s="9" t="s">
        <v>2396</v>
      </c>
      <c r="S469" s="9" t="s">
        <v>2499</v>
      </c>
      <c r="T469" s="9" t="s">
        <v>736</v>
      </c>
      <c r="U469" s="9" t="s">
        <v>735</v>
      </c>
      <c r="V469" s="9" t="s">
        <v>735</v>
      </c>
      <c r="W469" s="9">
        <v>1</v>
      </c>
      <c r="X469" s="9" t="s">
        <v>736</v>
      </c>
      <c r="Y469" s="9" t="s">
        <v>736</v>
      </c>
      <c r="Z469" s="9" t="s">
        <v>4101</v>
      </c>
      <c r="AA469" s="9">
        <v>0</v>
      </c>
      <c r="AB469" s="9">
        <v>0</v>
      </c>
      <c r="AC469" s="9" t="s">
        <v>3317</v>
      </c>
      <c r="AD469" s="9" t="s">
        <v>114</v>
      </c>
      <c r="AE469" s="9" t="s">
        <v>2396</v>
      </c>
      <c r="AF469" s="9" t="s">
        <v>3319</v>
      </c>
      <c r="AG469" s="9" t="s">
        <v>3319</v>
      </c>
      <c r="AK469" s="3" t="s">
        <v>694</v>
      </c>
      <c r="AP469" s="9"/>
      <c r="AR469" t="s">
        <v>3319</v>
      </c>
      <c r="AS469" t="s">
        <v>3319</v>
      </c>
      <c r="AT469" t="s">
        <v>3319</v>
      </c>
      <c r="AW469" t="s">
        <v>4505</v>
      </c>
      <c r="BB469" s="9" t="s">
        <v>736</v>
      </c>
    </row>
    <row r="470" spans="1:54" ht="15" customHeight="1" x14ac:dyDescent="0.25">
      <c r="A470" t="s">
        <v>4106</v>
      </c>
      <c r="B470" t="s">
        <v>4107</v>
      </c>
      <c r="C470" t="s">
        <v>4109</v>
      </c>
      <c r="D470" t="s">
        <v>4110</v>
      </c>
      <c r="E470">
        <v>0</v>
      </c>
      <c r="F470" t="s">
        <v>557</v>
      </c>
      <c r="G470">
        <v>0</v>
      </c>
      <c r="H470" t="s">
        <v>3951</v>
      </c>
      <c r="I470" t="s">
        <v>4108</v>
      </c>
      <c r="J470" t="s">
        <v>3626</v>
      </c>
      <c r="K470" t="s">
        <v>2518</v>
      </c>
      <c r="L470" t="s">
        <v>4109</v>
      </c>
      <c r="M470" t="s">
        <v>4110</v>
      </c>
      <c r="N470" t="s">
        <v>4109</v>
      </c>
      <c r="O470" t="s">
        <v>4110</v>
      </c>
      <c r="P470" t="s">
        <v>737</v>
      </c>
      <c r="Q470" t="s">
        <v>1650</v>
      </c>
      <c r="R470" t="s">
        <v>2396</v>
      </c>
      <c r="S470" t="s">
        <v>2396</v>
      </c>
      <c r="T470" t="s">
        <v>736</v>
      </c>
      <c r="U470" s="9" t="s">
        <v>736</v>
      </c>
      <c r="V470" t="s">
        <v>735</v>
      </c>
      <c r="W470">
        <v>1</v>
      </c>
      <c r="X470" t="s">
        <v>736</v>
      </c>
      <c r="Y470" t="s">
        <v>736</v>
      </c>
      <c r="AA470">
        <v>0</v>
      </c>
      <c r="AB470">
        <v>0</v>
      </c>
      <c r="AC470" t="s">
        <v>2396</v>
      </c>
      <c r="AD470" t="s">
        <v>114</v>
      </c>
      <c r="AE470" t="s">
        <v>961</v>
      </c>
      <c r="AF470" t="s">
        <v>3319</v>
      </c>
      <c r="AG470" t="s">
        <v>3319</v>
      </c>
      <c r="AH470" t="s">
        <v>3270</v>
      </c>
      <c r="AI470">
        <v>34.99</v>
      </c>
      <c r="AJ470" s="9" t="str">
        <f t="shared" ref="AJ470:AJ501" si="17">A470</f>
        <v>3MF35</v>
      </c>
      <c r="AK470" s="3" t="s">
        <v>4505</v>
      </c>
      <c r="AL470" t="s">
        <v>735</v>
      </c>
      <c r="AM470">
        <v>3</v>
      </c>
      <c r="AP470" s="9"/>
      <c r="AQ470" s="9" t="s">
        <v>4398</v>
      </c>
      <c r="AR470" s="9" t="s">
        <v>3319</v>
      </c>
      <c r="AS470" s="9" t="s">
        <v>3319</v>
      </c>
      <c r="AT470" s="9" t="s">
        <v>3319</v>
      </c>
      <c r="AX470" s="9" t="s">
        <v>736</v>
      </c>
      <c r="AY470" s="9" t="s">
        <v>4505</v>
      </c>
      <c r="AZ470" s="9" t="s">
        <v>4505</v>
      </c>
      <c r="BA470" s="9" t="s">
        <v>4505</v>
      </c>
      <c r="BB470" s="9" t="s">
        <v>735</v>
      </c>
    </row>
    <row r="471" spans="1:54" ht="15" customHeight="1" x14ac:dyDescent="0.25">
      <c r="A471" t="s">
        <v>4195</v>
      </c>
      <c r="B471" t="s">
        <v>4196</v>
      </c>
      <c r="C471" s="9" t="s">
        <v>4196</v>
      </c>
      <c r="D471" t="s">
        <v>4235</v>
      </c>
      <c r="E471">
        <v>0</v>
      </c>
      <c r="F471" t="s">
        <v>557</v>
      </c>
      <c r="G471">
        <v>0</v>
      </c>
      <c r="H471" t="s">
        <v>4198</v>
      </c>
      <c r="I471" s="9" t="s">
        <v>4199</v>
      </c>
      <c r="J471" t="s">
        <v>2529</v>
      </c>
      <c r="K471" t="s">
        <v>2751</v>
      </c>
      <c r="L471" s="9" t="s">
        <v>4196</v>
      </c>
      <c r="M471" s="9" t="s">
        <v>4235</v>
      </c>
      <c r="N471" s="9" t="s">
        <v>4197</v>
      </c>
      <c r="O471" s="9" t="s">
        <v>4235</v>
      </c>
      <c r="P471" t="s">
        <v>3384</v>
      </c>
      <c r="Q471" s="9" t="s">
        <v>854</v>
      </c>
      <c r="R471" t="s">
        <v>2396</v>
      </c>
      <c r="S471" t="s">
        <v>2396</v>
      </c>
      <c r="T471" t="s">
        <v>736</v>
      </c>
      <c r="U471" s="9" t="s">
        <v>736</v>
      </c>
      <c r="V471" t="s">
        <v>735</v>
      </c>
      <c r="W471">
        <v>1</v>
      </c>
      <c r="X471" t="s">
        <v>736</v>
      </c>
      <c r="Y471" t="s">
        <v>736</v>
      </c>
      <c r="AA471">
        <v>0</v>
      </c>
      <c r="AB471">
        <v>0</v>
      </c>
      <c r="AC471" t="s">
        <v>2396</v>
      </c>
      <c r="AD471" t="s">
        <v>114</v>
      </c>
      <c r="AE471" t="s">
        <v>961</v>
      </c>
      <c r="AF471" t="s">
        <v>3319</v>
      </c>
      <c r="AG471" t="s">
        <v>3319</v>
      </c>
      <c r="AH471" t="s">
        <v>3270</v>
      </c>
      <c r="AI471">
        <f>49*0.5</f>
        <v>24.5</v>
      </c>
      <c r="AJ471" s="9" t="str">
        <f t="shared" si="17"/>
        <v>BOGO50MTN</v>
      </c>
      <c r="AK471" s="3" t="s">
        <v>4505</v>
      </c>
      <c r="AL471" t="s">
        <v>736</v>
      </c>
      <c r="AP471"/>
      <c r="AQ471" s="9" t="s">
        <v>4398</v>
      </c>
      <c r="AR471" s="9" t="s">
        <v>3319</v>
      </c>
      <c r="AS471" s="9" t="s">
        <v>3319</v>
      </c>
      <c r="AT471" s="9" t="s">
        <v>3319</v>
      </c>
      <c r="AX471" s="9" t="s">
        <v>736</v>
      </c>
      <c r="AY471" s="9" t="s">
        <v>4505</v>
      </c>
      <c r="AZ471" s="9" t="s">
        <v>4505</v>
      </c>
      <c r="BA471" s="9" t="s">
        <v>4505</v>
      </c>
      <c r="BB471" s="9" t="s">
        <v>736</v>
      </c>
    </row>
    <row r="472" spans="1:54" ht="15" customHeight="1" x14ac:dyDescent="0.25">
      <c r="A472" t="s">
        <v>4213</v>
      </c>
      <c r="B472" t="s">
        <v>4224</v>
      </c>
      <c r="C472" s="9" t="s">
        <v>4224</v>
      </c>
      <c r="D472" t="s">
        <v>4236</v>
      </c>
      <c r="E472" s="9">
        <v>0</v>
      </c>
      <c r="F472" s="9" t="s">
        <v>557</v>
      </c>
      <c r="G472" s="9">
        <v>0</v>
      </c>
      <c r="H472" s="9" t="s">
        <v>4198</v>
      </c>
      <c r="I472" s="9" t="s">
        <v>4199</v>
      </c>
      <c r="J472" s="9" t="s">
        <v>2529</v>
      </c>
      <c r="K472" s="9" t="s">
        <v>2751</v>
      </c>
      <c r="L472" s="9" t="s">
        <v>4224</v>
      </c>
      <c r="M472" s="9" t="s">
        <v>4236</v>
      </c>
      <c r="N472" s="9" t="s">
        <v>4224</v>
      </c>
      <c r="O472" s="9" t="s">
        <v>4236</v>
      </c>
      <c r="P472" s="9" t="s">
        <v>3384</v>
      </c>
      <c r="Q472" s="9" t="s">
        <v>854</v>
      </c>
      <c r="R472" s="9" t="s">
        <v>2396</v>
      </c>
      <c r="S472" s="9" t="s">
        <v>2396</v>
      </c>
      <c r="T472" s="9" t="s">
        <v>736</v>
      </c>
      <c r="U472" s="9" t="s">
        <v>736</v>
      </c>
      <c r="V472" s="9" t="s">
        <v>735</v>
      </c>
      <c r="W472" s="9">
        <v>1</v>
      </c>
      <c r="X472" s="9" t="s">
        <v>736</v>
      </c>
      <c r="Y472" s="9" t="s">
        <v>736</v>
      </c>
      <c r="AA472" s="9">
        <v>0</v>
      </c>
      <c r="AB472" s="9">
        <v>0</v>
      </c>
      <c r="AC472" s="9" t="s">
        <v>2396</v>
      </c>
      <c r="AD472" s="9" t="s">
        <v>114</v>
      </c>
      <c r="AE472" s="9" t="s">
        <v>961</v>
      </c>
      <c r="AF472" s="9" t="s">
        <v>3319</v>
      </c>
      <c r="AG472" s="9" t="s">
        <v>3319</v>
      </c>
      <c r="AH472" s="9" t="s">
        <v>3270</v>
      </c>
      <c r="AI472">
        <f>29/2</f>
        <v>14.5</v>
      </c>
      <c r="AJ472" s="9" t="str">
        <f t="shared" si="17"/>
        <v>BOGO50DWC</v>
      </c>
      <c r="AK472" s="3" t="s">
        <v>4505</v>
      </c>
      <c r="AL472" s="9" t="s">
        <v>736</v>
      </c>
      <c r="AP472"/>
      <c r="AQ472" s="9" t="s">
        <v>4398</v>
      </c>
      <c r="AR472" s="9" t="s">
        <v>3319</v>
      </c>
      <c r="AS472" s="9" t="s">
        <v>3319</v>
      </c>
      <c r="AT472" s="9" t="s">
        <v>3319</v>
      </c>
      <c r="AX472" s="9" t="s">
        <v>736</v>
      </c>
      <c r="AY472" s="9" t="s">
        <v>4505</v>
      </c>
      <c r="AZ472" s="9" t="s">
        <v>4505</v>
      </c>
      <c r="BA472" s="9" t="s">
        <v>4505</v>
      </c>
      <c r="BB472" s="9" t="s">
        <v>736</v>
      </c>
    </row>
    <row r="473" spans="1:54" ht="15" customHeight="1" x14ac:dyDescent="0.25">
      <c r="A473" t="s">
        <v>4214</v>
      </c>
      <c r="B473" t="s">
        <v>4225</v>
      </c>
      <c r="C473" s="9" t="s">
        <v>4225</v>
      </c>
      <c r="D473" t="s">
        <v>4237</v>
      </c>
      <c r="E473" s="9">
        <v>0</v>
      </c>
      <c r="F473" s="9" t="s">
        <v>557</v>
      </c>
      <c r="G473" s="9">
        <v>0</v>
      </c>
      <c r="H473" s="9" t="s">
        <v>4198</v>
      </c>
      <c r="I473" s="9" t="s">
        <v>4199</v>
      </c>
      <c r="J473" s="9" t="s">
        <v>2529</v>
      </c>
      <c r="K473" s="9" t="s">
        <v>2751</v>
      </c>
      <c r="L473" s="9" t="s">
        <v>4225</v>
      </c>
      <c r="M473" s="9" t="s">
        <v>4237</v>
      </c>
      <c r="N473" s="9" t="s">
        <v>4225</v>
      </c>
      <c r="O473" s="9" t="s">
        <v>4237</v>
      </c>
      <c r="P473" s="9" t="s">
        <v>3384</v>
      </c>
      <c r="Q473" s="9" t="s">
        <v>854</v>
      </c>
      <c r="R473" s="9" t="s">
        <v>2396</v>
      </c>
      <c r="S473" s="9" t="s">
        <v>2396</v>
      </c>
      <c r="T473" s="9" t="s">
        <v>736</v>
      </c>
      <c r="U473" s="9" t="s">
        <v>736</v>
      </c>
      <c r="V473" s="9" t="s">
        <v>735</v>
      </c>
      <c r="W473" s="9">
        <v>1</v>
      </c>
      <c r="X473" s="9" t="s">
        <v>736</v>
      </c>
      <c r="Y473" s="9" t="s">
        <v>736</v>
      </c>
      <c r="AA473" s="9">
        <v>0</v>
      </c>
      <c r="AB473" s="9">
        <v>0</v>
      </c>
      <c r="AC473" s="9" t="s">
        <v>2396</v>
      </c>
      <c r="AD473" s="9" t="s">
        <v>114</v>
      </c>
      <c r="AE473" s="9" t="s">
        <v>961</v>
      </c>
      <c r="AF473" s="9" t="s">
        <v>3319</v>
      </c>
      <c r="AG473" s="9" t="s">
        <v>3319</v>
      </c>
      <c r="AH473" s="9" t="s">
        <v>3270</v>
      </c>
      <c r="AI473">
        <f>59/2</f>
        <v>29.5</v>
      </c>
      <c r="AJ473" s="9" t="str">
        <f t="shared" si="17"/>
        <v>BOGO50GBS</v>
      </c>
      <c r="AK473" s="3" t="s">
        <v>4505</v>
      </c>
      <c r="AL473" s="9" t="s">
        <v>736</v>
      </c>
      <c r="AP473"/>
      <c r="AQ473" s="9" t="s">
        <v>4398</v>
      </c>
      <c r="AR473" s="9" t="s">
        <v>3319</v>
      </c>
      <c r="AS473" s="9" t="s">
        <v>3319</v>
      </c>
      <c r="AT473" s="9" t="s">
        <v>3319</v>
      </c>
      <c r="AX473" s="9" t="s">
        <v>736</v>
      </c>
      <c r="AY473" s="9" t="s">
        <v>4505</v>
      </c>
      <c r="AZ473" s="9" t="s">
        <v>4505</v>
      </c>
      <c r="BA473" s="9" t="s">
        <v>4505</v>
      </c>
      <c r="BB473" s="9" t="s">
        <v>736</v>
      </c>
    </row>
    <row r="474" spans="1:54" ht="15" customHeight="1" x14ac:dyDescent="0.25">
      <c r="A474" t="s">
        <v>4215</v>
      </c>
      <c r="B474" t="s">
        <v>4226</v>
      </c>
      <c r="C474" s="9" t="s">
        <v>4226</v>
      </c>
      <c r="D474" t="s">
        <v>4238</v>
      </c>
      <c r="E474" s="9">
        <v>0</v>
      </c>
      <c r="F474" s="9" t="s">
        <v>557</v>
      </c>
      <c r="G474" s="9">
        <v>0</v>
      </c>
      <c r="H474" s="9" t="s">
        <v>4198</v>
      </c>
      <c r="I474" s="9" t="s">
        <v>4199</v>
      </c>
      <c r="J474" s="9" t="s">
        <v>2529</v>
      </c>
      <c r="K474" s="9" t="s">
        <v>2751</v>
      </c>
      <c r="L474" s="9" t="s">
        <v>4226</v>
      </c>
      <c r="M474" s="9" t="s">
        <v>4238</v>
      </c>
      <c r="N474" s="9" t="s">
        <v>4226</v>
      </c>
      <c r="O474" s="9" t="s">
        <v>4238</v>
      </c>
      <c r="P474" s="9" t="s">
        <v>3384</v>
      </c>
      <c r="Q474" s="9" t="s">
        <v>854</v>
      </c>
      <c r="R474" s="9" t="s">
        <v>2396</v>
      </c>
      <c r="S474" s="9" t="s">
        <v>2396</v>
      </c>
      <c r="T474" s="9" t="s">
        <v>736</v>
      </c>
      <c r="U474" s="9" t="s">
        <v>736</v>
      </c>
      <c r="V474" s="9" t="s">
        <v>735</v>
      </c>
      <c r="W474" s="9">
        <v>1</v>
      </c>
      <c r="X474" s="9" t="s">
        <v>736</v>
      </c>
      <c r="Y474" s="9" t="s">
        <v>736</v>
      </c>
      <c r="AA474" s="9">
        <v>0</v>
      </c>
      <c r="AB474" s="9">
        <v>0</v>
      </c>
      <c r="AC474" s="9" t="s">
        <v>2396</v>
      </c>
      <c r="AD474" s="9" t="s">
        <v>114</v>
      </c>
      <c r="AE474" s="9" t="s">
        <v>961</v>
      </c>
      <c r="AF474" s="9" t="s">
        <v>3319</v>
      </c>
      <c r="AG474" s="9" t="s">
        <v>3319</v>
      </c>
      <c r="AH474" s="9" t="s">
        <v>3270</v>
      </c>
      <c r="AI474">
        <f>69/2</f>
        <v>34.5</v>
      </c>
      <c r="AJ474" s="9" t="str">
        <f t="shared" si="17"/>
        <v>BOGO50SHD</v>
      </c>
      <c r="AK474" s="3" t="s">
        <v>4505</v>
      </c>
      <c r="AL474" s="9" t="s">
        <v>736</v>
      </c>
      <c r="AP474"/>
      <c r="AQ474" s="9" t="s">
        <v>4398</v>
      </c>
      <c r="AR474" s="9" t="s">
        <v>3319</v>
      </c>
      <c r="AS474" s="9" t="s">
        <v>3319</v>
      </c>
      <c r="AT474" s="9" t="s">
        <v>3319</v>
      </c>
      <c r="AX474" s="9" t="s">
        <v>736</v>
      </c>
      <c r="AY474" s="9" t="s">
        <v>4505</v>
      </c>
      <c r="AZ474" s="9" t="s">
        <v>4505</v>
      </c>
      <c r="BA474" s="9" t="s">
        <v>4505</v>
      </c>
      <c r="BB474" s="9" t="s">
        <v>736</v>
      </c>
    </row>
    <row r="475" spans="1:54" ht="15" customHeight="1" x14ac:dyDescent="0.25">
      <c r="A475" t="s">
        <v>4216</v>
      </c>
      <c r="B475" t="s">
        <v>4227</v>
      </c>
      <c r="C475" s="9" t="s">
        <v>4227</v>
      </c>
      <c r="D475" t="s">
        <v>4239</v>
      </c>
      <c r="E475" s="9">
        <v>0</v>
      </c>
      <c r="F475" s="9" t="s">
        <v>557</v>
      </c>
      <c r="G475" s="9">
        <v>0</v>
      </c>
      <c r="H475" s="9" t="s">
        <v>4198</v>
      </c>
      <c r="I475" s="9" t="s">
        <v>4199</v>
      </c>
      <c r="J475" s="9" t="s">
        <v>2529</v>
      </c>
      <c r="K475" s="9" t="s">
        <v>2751</v>
      </c>
      <c r="L475" s="9" t="s">
        <v>4227</v>
      </c>
      <c r="M475" s="9" t="s">
        <v>4239</v>
      </c>
      <c r="N475" s="9" t="s">
        <v>4227</v>
      </c>
      <c r="O475" s="9" t="s">
        <v>4239</v>
      </c>
      <c r="P475" s="9" t="s">
        <v>3384</v>
      </c>
      <c r="Q475" s="9" t="s">
        <v>854</v>
      </c>
      <c r="R475" s="9" t="s">
        <v>2396</v>
      </c>
      <c r="S475" s="9" t="s">
        <v>2396</v>
      </c>
      <c r="T475" s="9" t="s">
        <v>736</v>
      </c>
      <c r="U475" s="9" t="s">
        <v>736</v>
      </c>
      <c r="V475" s="9" t="s">
        <v>735</v>
      </c>
      <c r="W475" s="9">
        <v>1</v>
      </c>
      <c r="X475" s="9" t="s">
        <v>736</v>
      </c>
      <c r="Y475" s="9" t="s">
        <v>736</v>
      </c>
      <c r="AA475" s="9">
        <v>0</v>
      </c>
      <c r="AB475" s="9">
        <v>0</v>
      </c>
      <c r="AC475" s="9" t="s">
        <v>2396</v>
      </c>
      <c r="AD475" s="9" t="s">
        <v>114</v>
      </c>
      <c r="AE475" s="9" t="s">
        <v>961</v>
      </c>
      <c r="AF475" s="9" t="s">
        <v>3319</v>
      </c>
      <c r="AG475" s="9" t="s">
        <v>3319</v>
      </c>
      <c r="AH475" s="9" t="s">
        <v>3270</v>
      </c>
      <c r="AI475">
        <f>59/2</f>
        <v>29.5</v>
      </c>
      <c r="AJ475" s="9" t="str">
        <f t="shared" si="17"/>
        <v>BOGO50FLS</v>
      </c>
      <c r="AK475" s="3" t="s">
        <v>4505</v>
      </c>
      <c r="AL475" s="9" t="s">
        <v>736</v>
      </c>
      <c r="AP475"/>
      <c r="AQ475" s="9" t="s">
        <v>4398</v>
      </c>
      <c r="AR475" s="9" t="s">
        <v>3319</v>
      </c>
      <c r="AS475" s="9" t="s">
        <v>3319</v>
      </c>
      <c r="AT475" s="9" t="s">
        <v>3319</v>
      </c>
      <c r="AX475" s="9" t="s">
        <v>736</v>
      </c>
      <c r="AY475" s="9" t="s">
        <v>4505</v>
      </c>
      <c r="AZ475" s="9" t="s">
        <v>4505</v>
      </c>
      <c r="BA475" s="9" t="s">
        <v>4505</v>
      </c>
      <c r="BB475" s="9" t="s">
        <v>736</v>
      </c>
    </row>
    <row r="476" spans="1:54" ht="15" customHeight="1" x14ac:dyDescent="0.25">
      <c r="A476" t="s">
        <v>4217</v>
      </c>
      <c r="B476" t="s">
        <v>4228</v>
      </c>
      <c r="C476" s="9" t="s">
        <v>4228</v>
      </c>
      <c r="D476" t="s">
        <v>4240</v>
      </c>
      <c r="E476" s="9">
        <v>0</v>
      </c>
      <c r="F476" s="9" t="s">
        <v>557</v>
      </c>
      <c r="G476" s="9">
        <v>0</v>
      </c>
      <c r="H476" s="9" t="s">
        <v>4198</v>
      </c>
      <c r="I476" s="9" t="s">
        <v>4199</v>
      </c>
      <c r="J476" s="9" t="s">
        <v>2529</v>
      </c>
      <c r="K476" s="9" t="s">
        <v>2751</v>
      </c>
      <c r="L476" s="9" t="s">
        <v>4228</v>
      </c>
      <c r="M476" s="9" t="s">
        <v>4240</v>
      </c>
      <c r="N476" s="9" t="s">
        <v>4228</v>
      </c>
      <c r="O476" s="9" t="s">
        <v>4240</v>
      </c>
      <c r="P476" s="9" t="s">
        <v>3384</v>
      </c>
      <c r="Q476" s="9" t="s">
        <v>854</v>
      </c>
      <c r="R476" s="9" t="s">
        <v>2396</v>
      </c>
      <c r="S476" s="9" t="s">
        <v>2396</v>
      </c>
      <c r="T476" s="9" t="s">
        <v>736</v>
      </c>
      <c r="U476" s="9" t="s">
        <v>736</v>
      </c>
      <c r="V476" s="9" t="s">
        <v>735</v>
      </c>
      <c r="W476" s="9">
        <v>1</v>
      </c>
      <c r="X476" s="9" t="s">
        <v>736</v>
      </c>
      <c r="Y476" s="9" t="s">
        <v>736</v>
      </c>
      <c r="AA476" s="9">
        <v>0</v>
      </c>
      <c r="AB476" s="9">
        <v>0</v>
      </c>
      <c r="AC476" s="9" t="s">
        <v>2396</v>
      </c>
      <c r="AD476" s="9" t="s">
        <v>114</v>
      </c>
      <c r="AE476" s="9" t="s">
        <v>961</v>
      </c>
      <c r="AF476" s="9" t="s">
        <v>3319</v>
      </c>
      <c r="AG476" s="9" t="s">
        <v>3319</v>
      </c>
      <c r="AH476" s="9" t="s">
        <v>3270</v>
      </c>
      <c r="AI476">
        <f>89/2</f>
        <v>44.5</v>
      </c>
      <c r="AJ476" s="9" t="str">
        <f t="shared" si="17"/>
        <v>BOGO50CMD</v>
      </c>
      <c r="AK476" s="3" t="s">
        <v>4505</v>
      </c>
      <c r="AL476" s="9" t="s">
        <v>736</v>
      </c>
      <c r="AP476"/>
      <c r="AQ476" s="9" t="s">
        <v>4398</v>
      </c>
      <c r="AR476" s="9" t="s">
        <v>3319</v>
      </c>
      <c r="AS476" s="9" t="s">
        <v>3319</v>
      </c>
      <c r="AT476" s="9" t="s">
        <v>3319</v>
      </c>
      <c r="AX476" s="9" t="s">
        <v>736</v>
      </c>
      <c r="AY476" s="9" t="s">
        <v>4505</v>
      </c>
      <c r="AZ476" s="9" t="s">
        <v>4505</v>
      </c>
      <c r="BA476" s="9" t="s">
        <v>4505</v>
      </c>
      <c r="BB476" s="9" t="s">
        <v>736</v>
      </c>
    </row>
    <row r="477" spans="1:54" ht="15" customHeight="1" x14ac:dyDescent="0.25">
      <c r="A477" t="s">
        <v>4218</v>
      </c>
      <c r="B477" t="s">
        <v>4229</v>
      </c>
      <c r="C477" s="9" t="s">
        <v>4229</v>
      </c>
      <c r="D477" t="s">
        <v>4241</v>
      </c>
      <c r="E477" s="9">
        <v>0</v>
      </c>
      <c r="F477" s="9" t="s">
        <v>557</v>
      </c>
      <c r="G477" s="9">
        <v>0</v>
      </c>
      <c r="H477" s="9" t="s">
        <v>4198</v>
      </c>
      <c r="I477" s="9" t="s">
        <v>4199</v>
      </c>
      <c r="J477" s="9" t="s">
        <v>2529</v>
      </c>
      <c r="K477" s="9" t="s">
        <v>2751</v>
      </c>
      <c r="L477" s="9" t="s">
        <v>4229</v>
      </c>
      <c r="M477" s="9" t="s">
        <v>4241</v>
      </c>
      <c r="N477" s="9" t="s">
        <v>4229</v>
      </c>
      <c r="O477" s="9" t="s">
        <v>4241</v>
      </c>
      <c r="P477" s="9" t="s">
        <v>3384</v>
      </c>
      <c r="Q477" s="9" t="s">
        <v>854</v>
      </c>
      <c r="R477" s="9" t="s">
        <v>2396</v>
      </c>
      <c r="S477" s="9" t="s">
        <v>2396</v>
      </c>
      <c r="T477" s="9" t="s">
        <v>736</v>
      </c>
      <c r="U477" s="9" t="s">
        <v>736</v>
      </c>
      <c r="V477" s="9" t="s">
        <v>735</v>
      </c>
      <c r="W477" s="9">
        <v>1</v>
      </c>
      <c r="X477" s="9" t="s">
        <v>736</v>
      </c>
      <c r="Y477" s="9" t="s">
        <v>736</v>
      </c>
      <c r="AA477" s="9">
        <v>0</v>
      </c>
      <c r="AB477" s="9">
        <v>0</v>
      </c>
      <c r="AC477" s="9" t="s">
        <v>2396</v>
      </c>
      <c r="AD477" s="9" t="s">
        <v>114</v>
      </c>
      <c r="AE477" s="9" t="s">
        <v>961</v>
      </c>
      <c r="AF477" s="9" t="s">
        <v>3319</v>
      </c>
      <c r="AG477" s="9" t="s">
        <v>3319</v>
      </c>
      <c r="AH477" s="9" t="s">
        <v>3270</v>
      </c>
      <c r="AI477">
        <f>149/2</f>
        <v>74.5</v>
      </c>
      <c r="AJ477" s="9" t="str">
        <f t="shared" si="17"/>
        <v>BOGO50STH</v>
      </c>
      <c r="AK477" s="3" t="s">
        <v>4505</v>
      </c>
      <c r="AL477" s="9" t="s">
        <v>736</v>
      </c>
      <c r="AP477"/>
      <c r="AQ477" s="9" t="s">
        <v>4398</v>
      </c>
      <c r="AR477" s="9" t="s">
        <v>3319</v>
      </c>
      <c r="AS477" s="9" t="s">
        <v>3319</v>
      </c>
      <c r="AT477" s="9" t="s">
        <v>3319</v>
      </c>
      <c r="AX477" s="9" t="s">
        <v>736</v>
      </c>
      <c r="AY477" s="9" t="s">
        <v>4505</v>
      </c>
      <c r="AZ477" s="9" t="s">
        <v>4505</v>
      </c>
      <c r="BA477" s="9" t="s">
        <v>4505</v>
      </c>
      <c r="BB477" s="9" t="s">
        <v>736</v>
      </c>
    </row>
    <row r="478" spans="1:54" ht="15" customHeight="1" x14ac:dyDescent="0.25">
      <c r="A478" t="s">
        <v>4219</v>
      </c>
      <c r="B478" t="s">
        <v>4230</v>
      </c>
      <c r="C478" s="9" t="s">
        <v>4230</v>
      </c>
      <c r="D478" t="s">
        <v>4242</v>
      </c>
      <c r="E478" s="9">
        <v>0</v>
      </c>
      <c r="F478" s="9" t="s">
        <v>557</v>
      </c>
      <c r="G478" s="9">
        <v>0</v>
      </c>
      <c r="H478" s="9" t="s">
        <v>4198</v>
      </c>
      <c r="I478" s="9" t="s">
        <v>4199</v>
      </c>
      <c r="J478" s="9" t="s">
        <v>2529</v>
      </c>
      <c r="K478" s="9" t="s">
        <v>2751</v>
      </c>
      <c r="L478" s="9" t="s">
        <v>4230</v>
      </c>
      <c r="M478" s="9" t="s">
        <v>4242</v>
      </c>
      <c r="N478" s="9" t="s">
        <v>4230</v>
      </c>
      <c r="O478" s="9" t="s">
        <v>4242</v>
      </c>
      <c r="P478" s="9" t="s">
        <v>3384</v>
      </c>
      <c r="Q478" s="9" t="s">
        <v>854</v>
      </c>
      <c r="R478" s="9" t="s">
        <v>2396</v>
      </c>
      <c r="S478" s="9" t="s">
        <v>2396</v>
      </c>
      <c r="T478" s="9" t="s">
        <v>736</v>
      </c>
      <c r="U478" s="9" t="s">
        <v>736</v>
      </c>
      <c r="V478" s="9" t="s">
        <v>735</v>
      </c>
      <c r="W478" s="9">
        <v>1</v>
      </c>
      <c r="X478" s="9" t="s">
        <v>736</v>
      </c>
      <c r="Y478" s="9" t="s">
        <v>736</v>
      </c>
      <c r="AA478" s="9">
        <v>0</v>
      </c>
      <c r="AB478" s="9">
        <v>0</v>
      </c>
      <c r="AC478" s="9" t="s">
        <v>2396</v>
      </c>
      <c r="AD478" s="9" t="s">
        <v>114</v>
      </c>
      <c r="AE478" s="9" t="s">
        <v>961</v>
      </c>
      <c r="AF478" s="9" t="s">
        <v>3319</v>
      </c>
      <c r="AG478" s="9" t="s">
        <v>3319</v>
      </c>
      <c r="AH478" s="9" t="s">
        <v>3270</v>
      </c>
      <c r="AI478">
        <f>199/2</f>
        <v>99.5</v>
      </c>
      <c r="AJ478" s="9" t="str">
        <f t="shared" si="17"/>
        <v>BOGO50SDL</v>
      </c>
      <c r="AK478" s="3" t="s">
        <v>4505</v>
      </c>
      <c r="AL478" s="9" t="s">
        <v>736</v>
      </c>
      <c r="AP478"/>
      <c r="AQ478" s="9" t="s">
        <v>4398</v>
      </c>
      <c r="AR478" s="9" t="s">
        <v>3319</v>
      </c>
      <c r="AS478" s="9" t="s">
        <v>3319</v>
      </c>
      <c r="AT478" s="9" t="s">
        <v>3319</v>
      </c>
      <c r="AX478" s="9" t="s">
        <v>736</v>
      </c>
      <c r="AY478" s="9" t="s">
        <v>4505</v>
      </c>
      <c r="AZ478" s="9" t="s">
        <v>4505</v>
      </c>
      <c r="BA478" s="9" t="s">
        <v>4505</v>
      </c>
      <c r="BB478" s="9" t="s">
        <v>736</v>
      </c>
    </row>
    <row r="479" spans="1:54" ht="15" customHeight="1" x14ac:dyDescent="0.25">
      <c r="A479" t="s">
        <v>4220</v>
      </c>
      <c r="B479" t="s">
        <v>4231</v>
      </c>
      <c r="C479" s="9" t="s">
        <v>4231</v>
      </c>
      <c r="D479" t="s">
        <v>4243</v>
      </c>
      <c r="E479" s="9">
        <v>0</v>
      </c>
      <c r="F479" s="9" t="s">
        <v>557</v>
      </c>
      <c r="G479" s="9">
        <v>0</v>
      </c>
      <c r="H479" s="9" t="s">
        <v>4198</v>
      </c>
      <c r="I479" s="9" t="s">
        <v>4199</v>
      </c>
      <c r="J479" s="9" t="s">
        <v>2529</v>
      </c>
      <c r="K479" s="9" t="s">
        <v>2751</v>
      </c>
      <c r="L479" s="9" t="s">
        <v>4231</v>
      </c>
      <c r="M479" s="9" t="s">
        <v>4243</v>
      </c>
      <c r="N479" s="9" t="s">
        <v>4231</v>
      </c>
      <c r="O479" s="9" t="s">
        <v>4243</v>
      </c>
      <c r="P479" s="9" t="s">
        <v>3384</v>
      </c>
      <c r="Q479" s="9" t="s">
        <v>854</v>
      </c>
      <c r="R479" s="9" t="s">
        <v>2396</v>
      </c>
      <c r="S479" s="9" t="s">
        <v>2396</v>
      </c>
      <c r="T479" s="9" t="s">
        <v>736</v>
      </c>
      <c r="U479" s="9" t="s">
        <v>736</v>
      </c>
      <c r="V479" s="9" t="s">
        <v>735</v>
      </c>
      <c r="W479" s="9">
        <v>1</v>
      </c>
      <c r="X479" s="9" t="s">
        <v>736</v>
      </c>
      <c r="Y479" s="9" t="s">
        <v>736</v>
      </c>
      <c r="AA479" s="9">
        <v>0</v>
      </c>
      <c r="AB479" s="9">
        <v>0</v>
      </c>
      <c r="AC479" s="9" t="s">
        <v>2396</v>
      </c>
      <c r="AD479" s="9" t="s">
        <v>114</v>
      </c>
      <c r="AE479" s="9" t="s">
        <v>961</v>
      </c>
      <c r="AF479" s="9" t="s">
        <v>3319</v>
      </c>
      <c r="AG479" s="9" t="s">
        <v>3319</v>
      </c>
      <c r="AH479" s="9" t="s">
        <v>3270</v>
      </c>
      <c r="AI479">
        <f>24/2</f>
        <v>12</v>
      </c>
      <c r="AJ479" s="9" t="str">
        <f t="shared" si="17"/>
        <v>BOGO50SLB</v>
      </c>
      <c r="AK479" s="3" t="s">
        <v>4505</v>
      </c>
      <c r="AL479" s="9" t="s">
        <v>736</v>
      </c>
      <c r="AP479"/>
      <c r="AQ479" s="9" t="s">
        <v>4398</v>
      </c>
      <c r="AR479" s="9" t="s">
        <v>3319</v>
      </c>
      <c r="AS479" s="9" t="s">
        <v>3319</v>
      </c>
      <c r="AT479" s="9" t="s">
        <v>3319</v>
      </c>
      <c r="AX479" s="9" t="s">
        <v>736</v>
      </c>
      <c r="AY479" s="9" t="s">
        <v>4505</v>
      </c>
      <c r="AZ479" s="9" t="s">
        <v>4505</v>
      </c>
      <c r="BA479" s="9" t="s">
        <v>4505</v>
      </c>
      <c r="BB479" s="9" t="s">
        <v>736</v>
      </c>
    </row>
    <row r="480" spans="1:54" ht="15" customHeight="1" x14ac:dyDescent="0.25">
      <c r="A480" t="s">
        <v>4221</v>
      </c>
      <c r="B480" t="s">
        <v>4232</v>
      </c>
      <c r="C480" s="9" t="s">
        <v>4232</v>
      </c>
      <c r="D480" t="s">
        <v>4244</v>
      </c>
      <c r="E480" s="9">
        <v>0</v>
      </c>
      <c r="F480" s="9" t="s">
        <v>557</v>
      </c>
      <c r="G480" s="9">
        <v>0</v>
      </c>
      <c r="H480" s="9" t="s">
        <v>4198</v>
      </c>
      <c r="I480" s="9" t="s">
        <v>4199</v>
      </c>
      <c r="J480" s="9" t="s">
        <v>2529</v>
      </c>
      <c r="K480" s="9" t="s">
        <v>2751</v>
      </c>
      <c r="L480" s="9" t="s">
        <v>4232</v>
      </c>
      <c r="M480" s="9" t="s">
        <v>4244</v>
      </c>
      <c r="N480" s="9" t="s">
        <v>4232</v>
      </c>
      <c r="O480" s="9" t="s">
        <v>4244</v>
      </c>
      <c r="P480" s="9" t="s">
        <v>3384</v>
      </c>
      <c r="Q480" s="9" t="s">
        <v>854</v>
      </c>
      <c r="R480" s="9" t="s">
        <v>2396</v>
      </c>
      <c r="S480" s="9" t="s">
        <v>2396</v>
      </c>
      <c r="T480" s="9" t="s">
        <v>736</v>
      </c>
      <c r="U480" s="9" t="s">
        <v>736</v>
      </c>
      <c r="V480" s="9" t="s">
        <v>735</v>
      </c>
      <c r="W480" s="9">
        <v>1</v>
      </c>
      <c r="X480" s="9" t="s">
        <v>736</v>
      </c>
      <c r="Y480" s="9" t="s">
        <v>736</v>
      </c>
      <c r="AA480" s="9">
        <v>0</v>
      </c>
      <c r="AB480" s="9">
        <v>0</v>
      </c>
      <c r="AC480" s="9" t="s">
        <v>2396</v>
      </c>
      <c r="AD480" s="9" t="s">
        <v>114</v>
      </c>
      <c r="AE480" s="9" t="s">
        <v>961</v>
      </c>
      <c r="AF480" s="9" t="s">
        <v>3319</v>
      </c>
      <c r="AG480" s="9" t="s">
        <v>3319</v>
      </c>
      <c r="AH480" s="9" t="s">
        <v>3270</v>
      </c>
      <c r="AI480">
        <f>199/2</f>
        <v>99.5</v>
      </c>
      <c r="AJ480" s="9" t="str">
        <f t="shared" si="17"/>
        <v>BOGO50VDB</v>
      </c>
      <c r="AK480" s="3" t="s">
        <v>4505</v>
      </c>
      <c r="AL480" s="9" t="s">
        <v>736</v>
      </c>
      <c r="AP480"/>
      <c r="AQ480" s="9" t="s">
        <v>4398</v>
      </c>
      <c r="AR480" s="9" t="s">
        <v>3319</v>
      </c>
      <c r="AS480" s="9" t="s">
        <v>3319</v>
      </c>
      <c r="AT480" s="9" t="s">
        <v>3319</v>
      </c>
      <c r="AX480" s="9" t="s">
        <v>736</v>
      </c>
      <c r="AY480" s="9" t="s">
        <v>4505</v>
      </c>
      <c r="AZ480" s="9" t="s">
        <v>4505</v>
      </c>
      <c r="BA480" s="9" t="s">
        <v>4505</v>
      </c>
      <c r="BB480" s="9" t="s">
        <v>736</v>
      </c>
    </row>
    <row r="481" spans="1:54" ht="15" customHeight="1" x14ac:dyDescent="0.25">
      <c r="A481" t="s">
        <v>4222</v>
      </c>
      <c r="B481" t="s">
        <v>4233</v>
      </c>
      <c r="C481" s="9" t="s">
        <v>4233</v>
      </c>
      <c r="D481" t="s">
        <v>4245</v>
      </c>
      <c r="E481" s="9">
        <v>0</v>
      </c>
      <c r="F481" s="9" t="s">
        <v>557</v>
      </c>
      <c r="G481" s="9">
        <v>0</v>
      </c>
      <c r="H481" s="9" t="s">
        <v>4198</v>
      </c>
      <c r="I481" s="9" t="s">
        <v>4199</v>
      </c>
      <c r="J481" s="9" t="s">
        <v>2529</v>
      </c>
      <c r="K481" s="9" t="s">
        <v>2751</v>
      </c>
      <c r="L481" s="9" t="s">
        <v>4233</v>
      </c>
      <c r="M481" s="9" t="s">
        <v>4245</v>
      </c>
      <c r="N481" s="9" t="s">
        <v>4233</v>
      </c>
      <c r="O481" s="9" t="s">
        <v>4245</v>
      </c>
      <c r="P481" s="9" t="s">
        <v>3384</v>
      </c>
      <c r="Q481" s="9" t="s">
        <v>854</v>
      </c>
      <c r="R481" s="9" t="s">
        <v>2396</v>
      </c>
      <c r="S481" s="9" t="s">
        <v>2396</v>
      </c>
      <c r="T481" s="9" t="s">
        <v>736</v>
      </c>
      <c r="U481" s="9" t="s">
        <v>736</v>
      </c>
      <c r="V481" s="9" t="s">
        <v>735</v>
      </c>
      <c r="W481" s="9">
        <v>1</v>
      </c>
      <c r="X481" s="9" t="s">
        <v>736</v>
      </c>
      <c r="Y481" s="9" t="s">
        <v>736</v>
      </c>
      <c r="AA481" s="9">
        <v>0</v>
      </c>
      <c r="AB481" s="9">
        <v>0</v>
      </c>
      <c r="AC481" s="9" t="s">
        <v>2396</v>
      </c>
      <c r="AD481" s="9" t="s">
        <v>114</v>
      </c>
      <c r="AE481" s="9" t="s">
        <v>961</v>
      </c>
      <c r="AF481" s="9" t="s">
        <v>3319</v>
      </c>
      <c r="AG481" s="9" t="s">
        <v>3319</v>
      </c>
      <c r="AH481" s="9" t="s">
        <v>3270</v>
      </c>
      <c r="AI481">
        <f>169/2</f>
        <v>84.5</v>
      </c>
      <c r="AJ481" s="9" t="str">
        <f t="shared" si="17"/>
        <v>BOGO50IVC</v>
      </c>
      <c r="AK481" s="3" t="s">
        <v>4505</v>
      </c>
      <c r="AL481" s="9" t="s">
        <v>736</v>
      </c>
      <c r="AP481"/>
      <c r="AQ481" s="9" t="s">
        <v>4398</v>
      </c>
      <c r="AR481" s="9" t="s">
        <v>3319</v>
      </c>
      <c r="AS481" s="9" t="s">
        <v>3319</v>
      </c>
      <c r="AT481" s="9" t="s">
        <v>3319</v>
      </c>
      <c r="AX481" s="9" t="s">
        <v>736</v>
      </c>
      <c r="AY481" s="9" t="s">
        <v>4505</v>
      </c>
      <c r="AZ481" s="9" t="s">
        <v>4505</v>
      </c>
      <c r="BA481" s="9" t="s">
        <v>4505</v>
      </c>
      <c r="BB481" s="9" t="s">
        <v>736</v>
      </c>
    </row>
    <row r="482" spans="1:54" ht="15" customHeight="1" x14ac:dyDescent="0.25">
      <c r="A482" t="s">
        <v>4223</v>
      </c>
      <c r="B482" t="s">
        <v>4234</v>
      </c>
      <c r="C482" s="9" t="s">
        <v>4234</v>
      </c>
      <c r="D482" t="s">
        <v>4246</v>
      </c>
      <c r="E482" s="9">
        <v>0</v>
      </c>
      <c r="F482" s="9" t="s">
        <v>557</v>
      </c>
      <c r="G482" s="9">
        <v>0</v>
      </c>
      <c r="H482" s="9" t="s">
        <v>4198</v>
      </c>
      <c r="I482" s="9" t="s">
        <v>4199</v>
      </c>
      <c r="J482" s="9" t="s">
        <v>2529</v>
      </c>
      <c r="K482" s="9" t="s">
        <v>2751</v>
      </c>
      <c r="L482" s="9" t="s">
        <v>4234</v>
      </c>
      <c r="M482" s="9" t="s">
        <v>4246</v>
      </c>
      <c r="N482" s="9" t="s">
        <v>4234</v>
      </c>
      <c r="O482" s="9" t="s">
        <v>4246</v>
      </c>
      <c r="P482" s="9" t="s">
        <v>3384</v>
      </c>
      <c r="Q482" s="9" t="s">
        <v>854</v>
      </c>
      <c r="R482" s="9" t="s">
        <v>2396</v>
      </c>
      <c r="S482" s="9" t="s">
        <v>2396</v>
      </c>
      <c r="T482" s="9" t="s">
        <v>736</v>
      </c>
      <c r="U482" s="9" t="s">
        <v>736</v>
      </c>
      <c r="V482" s="9" t="s">
        <v>735</v>
      </c>
      <c r="W482" s="9">
        <v>1</v>
      </c>
      <c r="X482" s="9" t="s">
        <v>736</v>
      </c>
      <c r="Y482" s="9" t="s">
        <v>736</v>
      </c>
      <c r="AA482" s="9">
        <v>0</v>
      </c>
      <c r="AB482" s="9">
        <v>0</v>
      </c>
      <c r="AC482" s="9" t="s">
        <v>2396</v>
      </c>
      <c r="AD482" s="9" t="s">
        <v>114</v>
      </c>
      <c r="AE482" s="9" t="s">
        <v>961</v>
      </c>
      <c r="AF482" s="9" t="s">
        <v>3319</v>
      </c>
      <c r="AG482" s="9" t="s">
        <v>3319</v>
      </c>
      <c r="AH482" s="9" t="s">
        <v>3270</v>
      </c>
      <c r="AI482">
        <f>199/2</f>
        <v>99.5</v>
      </c>
      <c r="AJ482" s="9" t="str">
        <f t="shared" si="17"/>
        <v>BOGO50OVC</v>
      </c>
      <c r="AK482" s="3" t="s">
        <v>4505</v>
      </c>
      <c r="AL482" s="9" t="s">
        <v>736</v>
      </c>
      <c r="AP482"/>
      <c r="AQ482" s="9" t="s">
        <v>4398</v>
      </c>
      <c r="AR482" s="9" t="s">
        <v>3319</v>
      </c>
      <c r="AS482" s="9" t="s">
        <v>3319</v>
      </c>
      <c r="AT482" s="9" t="s">
        <v>3319</v>
      </c>
      <c r="AX482" s="9" t="s">
        <v>736</v>
      </c>
      <c r="AY482" s="9" t="s">
        <v>4505</v>
      </c>
      <c r="AZ482" s="9" t="s">
        <v>4505</v>
      </c>
      <c r="BA482" s="9" t="s">
        <v>4505</v>
      </c>
      <c r="BB482" s="9" t="s">
        <v>736</v>
      </c>
    </row>
    <row r="483" spans="1:54" ht="15" customHeight="1" x14ac:dyDescent="0.25">
      <c r="A483" s="9" t="s">
        <v>4259</v>
      </c>
      <c r="B483" s="9" t="s">
        <v>4261</v>
      </c>
      <c r="C483" s="9" t="s">
        <v>4261</v>
      </c>
      <c r="D483" s="9" t="s">
        <v>4262</v>
      </c>
      <c r="E483" s="9">
        <v>0</v>
      </c>
      <c r="F483" s="9" t="s">
        <v>557</v>
      </c>
      <c r="G483" s="9">
        <v>0</v>
      </c>
      <c r="H483" s="9" t="s">
        <v>4266</v>
      </c>
      <c r="I483" s="9" t="s">
        <v>903</v>
      </c>
      <c r="J483" s="9" t="s">
        <v>3053</v>
      </c>
      <c r="K483" s="9" t="s">
        <v>2751</v>
      </c>
      <c r="L483" s="9" t="s">
        <v>4261</v>
      </c>
      <c r="M483" s="9" t="s">
        <v>4262</v>
      </c>
      <c r="N483" s="9" t="s">
        <v>4261</v>
      </c>
      <c r="O483" s="9" t="s">
        <v>4262</v>
      </c>
      <c r="P483" s="9" t="s">
        <v>3384</v>
      </c>
      <c r="Q483" s="9" t="s">
        <v>1868</v>
      </c>
      <c r="R483" s="9" t="s">
        <v>2396</v>
      </c>
      <c r="S483" s="9" t="s">
        <v>2396</v>
      </c>
      <c r="T483" s="9" t="s">
        <v>736</v>
      </c>
      <c r="U483" s="9" t="s">
        <v>736</v>
      </c>
      <c r="V483" s="9" t="s">
        <v>735</v>
      </c>
      <c r="W483" s="9">
        <v>1</v>
      </c>
      <c r="X483" s="9" t="s">
        <v>736</v>
      </c>
      <c r="Y483" s="9" t="s">
        <v>736</v>
      </c>
      <c r="AA483" s="9">
        <v>0</v>
      </c>
      <c r="AB483" s="9">
        <v>0</v>
      </c>
      <c r="AC483" s="9" t="s">
        <v>2396</v>
      </c>
      <c r="AD483" s="9" t="s">
        <v>114</v>
      </c>
      <c r="AE483" s="9" t="s">
        <v>961</v>
      </c>
      <c r="AF483" s="9" t="s">
        <v>3319</v>
      </c>
      <c r="AG483" s="9" t="s">
        <v>3319</v>
      </c>
      <c r="AH483" s="9" t="s">
        <v>3270</v>
      </c>
      <c r="AI483" s="9">
        <v>200</v>
      </c>
      <c r="AJ483" s="9" t="str">
        <f t="shared" si="17"/>
        <v>SMBBC200</v>
      </c>
      <c r="AK483" s="3" t="s">
        <v>4505</v>
      </c>
      <c r="AL483" s="9" t="s">
        <v>736</v>
      </c>
      <c r="AP483"/>
      <c r="AQ483" s="9" t="s">
        <v>4398</v>
      </c>
      <c r="AR483" s="9" t="s">
        <v>3319</v>
      </c>
      <c r="AS483" s="9" t="s">
        <v>3319</v>
      </c>
      <c r="AT483" s="9" t="s">
        <v>3319</v>
      </c>
      <c r="AX483" s="9" t="s">
        <v>736</v>
      </c>
      <c r="AY483" s="9" t="s">
        <v>4505</v>
      </c>
      <c r="AZ483" s="9" t="s">
        <v>4505</v>
      </c>
      <c r="BA483" s="9" t="s">
        <v>4505</v>
      </c>
      <c r="BB483" s="9" t="s">
        <v>736</v>
      </c>
    </row>
    <row r="484" spans="1:54" ht="15" customHeight="1" x14ac:dyDescent="0.25">
      <c r="A484" s="9" t="s">
        <v>4260</v>
      </c>
      <c r="B484" s="9" t="s">
        <v>4263</v>
      </c>
      <c r="C484" s="9" t="s">
        <v>4264</v>
      </c>
      <c r="D484" s="9" t="s">
        <v>4265</v>
      </c>
      <c r="E484" s="9">
        <v>0</v>
      </c>
      <c r="F484" s="9" t="s">
        <v>557</v>
      </c>
      <c r="G484" s="9">
        <v>0</v>
      </c>
      <c r="H484" s="9" t="s">
        <v>4198</v>
      </c>
      <c r="I484" s="9" t="s">
        <v>4267</v>
      </c>
      <c r="J484" s="9" t="s">
        <v>2529</v>
      </c>
      <c r="K484" s="9" t="s">
        <v>2751</v>
      </c>
      <c r="L484" s="9" t="s">
        <v>4264</v>
      </c>
      <c r="M484" s="9" t="s">
        <v>4265</v>
      </c>
      <c r="N484" s="9" t="s">
        <v>4264</v>
      </c>
      <c r="O484" s="9" t="s">
        <v>4265</v>
      </c>
      <c r="P484" s="9" t="s">
        <v>3384</v>
      </c>
      <c r="Q484" s="9" t="s">
        <v>1868</v>
      </c>
      <c r="R484" s="9" t="s">
        <v>2396</v>
      </c>
      <c r="S484" s="9" t="s">
        <v>2396</v>
      </c>
      <c r="T484" s="9" t="s">
        <v>736</v>
      </c>
      <c r="U484" s="9" t="s">
        <v>736</v>
      </c>
      <c r="V484" s="9" t="s">
        <v>735</v>
      </c>
      <c r="W484" s="9">
        <v>1</v>
      </c>
      <c r="X484" s="9" t="s">
        <v>736</v>
      </c>
      <c r="Y484" s="9" t="s">
        <v>736</v>
      </c>
      <c r="AA484" s="9">
        <v>0</v>
      </c>
      <c r="AB484" s="9">
        <v>0</v>
      </c>
      <c r="AC484" s="9" t="s">
        <v>2396</v>
      </c>
      <c r="AD484" s="9" t="s">
        <v>114</v>
      </c>
      <c r="AE484" s="9" t="s">
        <v>961</v>
      </c>
      <c r="AF484" s="9" t="s">
        <v>3319</v>
      </c>
      <c r="AG484" s="9" t="s">
        <v>3319</v>
      </c>
      <c r="AH484" s="9" t="s">
        <v>3270</v>
      </c>
      <c r="AI484" s="9">
        <v>100</v>
      </c>
      <c r="AJ484" s="9" t="str">
        <f t="shared" si="17"/>
        <v>SAVE100</v>
      </c>
      <c r="AK484" s="3" t="s">
        <v>4505</v>
      </c>
      <c r="AL484" s="9" t="s">
        <v>736</v>
      </c>
      <c r="AP484"/>
      <c r="AQ484" s="9" t="s">
        <v>4398</v>
      </c>
      <c r="AR484" s="9" t="s">
        <v>3319</v>
      </c>
      <c r="AS484" s="9" t="s">
        <v>3319</v>
      </c>
      <c r="AT484" s="9" t="s">
        <v>3319</v>
      </c>
      <c r="AX484" s="9" t="s">
        <v>736</v>
      </c>
      <c r="AY484" s="9" t="s">
        <v>4505</v>
      </c>
      <c r="AZ484" s="9" t="s">
        <v>4505</v>
      </c>
      <c r="BA484" s="9" t="s">
        <v>4505</v>
      </c>
      <c r="BB484" s="9" t="s">
        <v>736</v>
      </c>
    </row>
    <row r="485" spans="1:54" ht="15" customHeight="1" x14ac:dyDescent="0.25">
      <c r="A485" s="9" t="s">
        <v>4273</v>
      </c>
      <c r="B485" s="9" t="s">
        <v>4473</v>
      </c>
      <c r="C485" s="9" t="s">
        <v>4277</v>
      </c>
      <c r="D485" s="9" t="s">
        <v>4279</v>
      </c>
      <c r="E485" s="9">
        <v>0</v>
      </c>
      <c r="F485" s="9" t="s">
        <v>557</v>
      </c>
      <c r="G485" s="9">
        <v>0</v>
      </c>
      <c r="H485" s="9" t="s">
        <v>4266</v>
      </c>
      <c r="I485" s="9" t="s">
        <v>3038</v>
      </c>
      <c r="J485" s="9" t="s">
        <v>3958</v>
      </c>
      <c r="K485" s="9" t="s">
        <v>2518</v>
      </c>
      <c r="L485" s="9" t="s">
        <v>4277</v>
      </c>
      <c r="M485" s="9" t="s">
        <v>4279</v>
      </c>
      <c r="N485" s="9" t="s">
        <v>4277</v>
      </c>
      <c r="O485" s="9" t="s">
        <v>4279</v>
      </c>
      <c r="P485" s="9" t="s">
        <v>737</v>
      </c>
      <c r="Q485" s="9" t="s">
        <v>1650</v>
      </c>
      <c r="R485" s="9" t="s">
        <v>2396</v>
      </c>
      <c r="S485" s="9" t="s">
        <v>2396</v>
      </c>
      <c r="T485" s="9" t="s">
        <v>736</v>
      </c>
      <c r="U485" s="9" t="s">
        <v>736</v>
      </c>
      <c r="V485" s="9" t="s">
        <v>735</v>
      </c>
      <c r="W485" s="9">
        <v>1</v>
      </c>
      <c r="X485" s="9" t="s">
        <v>736</v>
      </c>
      <c r="Y485" s="9" t="s">
        <v>736</v>
      </c>
      <c r="AA485" s="9">
        <v>0</v>
      </c>
      <c r="AB485" s="9">
        <v>0</v>
      </c>
      <c r="AC485" s="9" t="s">
        <v>2396</v>
      </c>
      <c r="AD485" s="9" t="s">
        <v>114</v>
      </c>
      <c r="AE485" s="9" t="s">
        <v>961</v>
      </c>
      <c r="AF485" s="9" t="s">
        <v>3319</v>
      </c>
      <c r="AG485" s="9" t="s">
        <v>3319</v>
      </c>
      <c r="AH485" s="9" t="s">
        <v>3270</v>
      </c>
      <c r="AI485" s="9">
        <v>39.99</v>
      </c>
      <c r="AJ485" s="9" t="str">
        <f t="shared" si="17"/>
        <v>6MF40</v>
      </c>
      <c r="AK485" s="3" t="s">
        <v>4505</v>
      </c>
      <c r="AL485" s="9" t="s">
        <v>735</v>
      </c>
      <c r="AM485" s="9">
        <v>6</v>
      </c>
      <c r="AP485"/>
      <c r="AQ485" s="9" t="s">
        <v>4398</v>
      </c>
      <c r="AR485" s="9" t="s">
        <v>3319</v>
      </c>
      <c r="AS485" s="9" t="s">
        <v>3319</v>
      </c>
      <c r="AT485" s="9" t="s">
        <v>3319</v>
      </c>
      <c r="AX485" s="9" t="s">
        <v>736</v>
      </c>
      <c r="AY485" s="9" t="s">
        <v>4505</v>
      </c>
      <c r="AZ485" s="9" t="s">
        <v>4505</v>
      </c>
      <c r="BA485" s="9" t="s">
        <v>4505</v>
      </c>
      <c r="BB485" s="9" t="s">
        <v>735</v>
      </c>
    </row>
    <row r="486" spans="1:54" ht="15" customHeight="1" x14ac:dyDescent="0.25">
      <c r="A486" s="9" t="s">
        <v>4274</v>
      </c>
      <c r="B486" s="9" t="s">
        <v>4474</v>
      </c>
      <c r="C486" s="9" t="s">
        <v>4278</v>
      </c>
      <c r="D486" s="9" t="s">
        <v>4280</v>
      </c>
      <c r="E486" s="9">
        <v>0</v>
      </c>
      <c r="F486" s="9" t="s">
        <v>557</v>
      </c>
      <c r="G486" s="9">
        <v>0</v>
      </c>
      <c r="H486" s="9" t="s">
        <v>4266</v>
      </c>
      <c r="I486" s="9" t="s">
        <v>3039</v>
      </c>
      <c r="J486" s="9" t="s">
        <v>3958</v>
      </c>
      <c r="K486" s="9" t="s">
        <v>2518</v>
      </c>
      <c r="L486" s="9" t="s">
        <v>4278</v>
      </c>
      <c r="M486" s="9" t="s">
        <v>4280</v>
      </c>
      <c r="N486" s="9" t="s">
        <v>4278</v>
      </c>
      <c r="O486" s="9" t="s">
        <v>4280</v>
      </c>
      <c r="P486" s="9" t="s">
        <v>737</v>
      </c>
      <c r="Q486" s="9" t="s">
        <v>1650</v>
      </c>
      <c r="R486" s="9" t="s">
        <v>2396</v>
      </c>
      <c r="S486" s="9" t="s">
        <v>2396</v>
      </c>
      <c r="T486" s="9" t="s">
        <v>736</v>
      </c>
      <c r="U486" s="9" t="s">
        <v>736</v>
      </c>
      <c r="V486" s="9" t="s">
        <v>735</v>
      </c>
      <c r="W486" s="9">
        <v>1</v>
      </c>
      <c r="X486" s="9" t="s">
        <v>736</v>
      </c>
      <c r="Y486" s="9" t="s">
        <v>736</v>
      </c>
      <c r="AA486" s="9">
        <v>0</v>
      </c>
      <c r="AB486" s="9">
        <v>0</v>
      </c>
      <c r="AC486" s="9" t="s">
        <v>2396</v>
      </c>
      <c r="AD486" s="9" t="s">
        <v>114</v>
      </c>
      <c r="AE486" s="9" t="s">
        <v>961</v>
      </c>
      <c r="AF486" s="9" t="s">
        <v>3319</v>
      </c>
      <c r="AG486" s="9" t="s">
        <v>3319</v>
      </c>
      <c r="AH486" s="9" t="s">
        <v>3270</v>
      </c>
      <c r="AI486" s="9">
        <v>49.99</v>
      </c>
      <c r="AJ486" s="9" t="str">
        <f t="shared" si="17"/>
        <v>6MF50</v>
      </c>
      <c r="AK486" s="3" t="s">
        <v>4505</v>
      </c>
      <c r="AL486" s="9" t="s">
        <v>735</v>
      </c>
      <c r="AM486" s="9">
        <v>6</v>
      </c>
      <c r="AP486"/>
      <c r="AQ486" s="9" t="s">
        <v>4398</v>
      </c>
      <c r="AR486" s="9" t="s">
        <v>3319</v>
      </c>
      <c r="AS486" s="9" t="s">
        <v>3319</v>
      </c>
      <c r="AT486" s="9" t="s">
        <v>3319</v>
      </c>
      <c r="AX486" s="9" t="s">
        <v>736</v>
      </c>
      <c r="AY486" s="9" t="s">
        <v>4505</v>
      </c>
      <c r="AZ486" s="9" t="s">
        <v>4505</v>
      </c>
      <c r="BA486" s="9" t="s">
        <v>4505</v>
      </c>
      <c r="BB486" s="9" t="s">
        <v>735</v>
      </c>
    </row>
    <row r="487" spans="1:54" ht="15" customHeight="1" x14ac:dyDescent="0.25">
      <c r="A487" s="9" t="s">
        <v>4275</v>
      </c>
      <c r="B487" s="9" t="s">
        <v>4475</v>
      </c>
      <c r="C487" s="9" t="s">
        <v>4276</v>
      </c>
      <c r="D487" s="9" t="s">
        <v>4281</v>
      </c>
      <c r="E487" s="9">
        <v>0</v>
      </c>
      <c r="F487" s="9" t="s">
        <v>557</v>
      </c>
      <c r="G487" s="9">
        <v>0</v>
      </c>
      <c r="H487" s="9" t="s">
        <v>4266</v>
      </c>
      <c r="I487" s="9" t="s">
        <v>3040</v>
      </c>
      <c r="J487" s="9" t="s">
        <v>3958</v>
      </c>
      <c r="K487" s="9" t="s">
        <v>2518</v>
      </c>
      <c r="L487" s="9" t="s">
        <v>4276</v>
      </c>
      <c r="M487" s="9" t="s">
        <v>4281</v>
      </c>
      <c r="N487" s="9" t="s">
        <v>4276</v>
      </c>
      <c r="O487" s="9" t="s">
        <v>4281</v>
      </c>
      <c r="P487" s="9" t="s">
        <v>737</v>
      </c>
      <c r="Q487" s="9" t="s">
        <v>1650</v>
      </c>
      <c r="R487" s="9" t="s">
        <v>2396</v>
      </c>
      <c r="S487" s="9" t="s">
        <v>2396</v>
      </c>
      <c r="T487" s="9" t="s">
        <v>736</v>
      </c>
      <c r="U487" s="9" t="s">
        <v>736</v>
      </c>
      <c r="V487" s="9" t="s">
        <v>735</v>
      </c>
      <c r="W487" s="9">
        <v>1</v>
      </c>
      <c r="X487" s="9" t="s">
        <v>736</v>
      </c>
      <c r="Y487" s="9" t="s">
        <v>736</v>
      </c>
      <c r="AA487" s="9">
        <v>0</v>
      </c>
      <c r="AB487" s="9">
        <v>0</v>
      </c>
      <c r="AC487" s="9" t="s">
        <v>2396</v>
      </c>
      <c r="AD487" s="9" t="s">
        <v>114</v>
      </c>
      <c r="AE487" s="9" t="s">
        <v>961</v>
      </c>
      <c r="AF487" s="9" t="s">
        <v>3319</v>
      </c>
      <c r="AG487" s="9" t="s">
        <v>3319</v>
      </c>
      <c r="AH487" s="9" t="s">
        <v>3270</v>
      </c>
      <c r="AI487" s="9">
        <v>69.989999999999995</v>
      </c>
      <c r="AJ487" s="9" t="str">
        <f t="shared" si="17"/>
        <v>6MF70</v>
      </c>
      <c r="AK487" s="3" t="s">
        <v>4505</v>
      </c>
      <c r="AL487" s="9" t="s">
        <v>735</v>
      </c>
      <c r="AM487" s="9">
        <v>6</v>
      </c>
      <c r="AP487"/>
      <c r="AQ487" s="9" t="s">
        <v>4398</v>
      </c>
      <c r="AR487" s="9" t="s">
        <v>3319</v>
      </c>
      <c r="AS487" s="9" t="s">
        <v>3319</v>
      </c>
      <c r="AT487" s="9" t="s">
        <v>3319</v>
      </c>
      <c r="AX487" s="9" t="s">
        <v>736</v>
      </c>
      <c r="AY487" s="9" t="s">
        <v>4505</v>
      </c>
      <c r="AZ487" s="9" t="s">
        <v>4505</v>
      </c>
      <c r="BA487" s="9" t="s">
        <v>4505</v>
      </c>
      <c r="BB487" s="9" t="s">
        <v>735</v>
      </c>
    </row>
    <row r="488" spans="1:54" ht="15" customHeight="1" x14ac:dyDescent="0.25">
      <c r="A488" s="9" t="s">
        <v>4286</v>
      </c>
      <c r="B488" s="9" t="s">
        <v>4476</v>
      </c>
      <c r="C488" s="9" t="s">
        <v>4282</v>
      </c>
      <c r="D488" s="9" t="s">
        <v>4284</v>
      </c>
      <c r="E488" s="9">
        <v>0</v>
      </c>
      <c r="F488" s="9" t="s">
        <v>557</v>
      </c>
      <c r="G488" s="9">
        <v>0</v>
      </c>
      <c r="H488" s="9" t="s">
        <v>4266</v>
      </c>
      <c r="I488" s="9" t="s">
        <v>3040</v>
      </c>
      <c r="J488" s="9" t="s">
        <v>3958</v>
      </c>
      <c r="K488" s="9" t="s">
        <v>2518</v>
      </c>
      <c r="L488" s="9" t="s">
        <v>4282</v>
      </c>
      <c r="M488" s="9" t="s">
        <v>4284</v>
      </c>
      <c r="N488" s="9" t="s">
        <v>4282</v>
      </c>
      <c r="O488" s="9" t="s">
        <v>4284</v>
      </c>
      <c r="P488" s="9" t="s">
        <v>737</v>
      </c>
      <c r="Q488" s="9" t="s">
        <v>1650</v>
      </c>
      <c r="R488" s="9" t="s">
        <v>2396</v>
      </c>
      <c r="S488" s="9" t="s">
        <v>2396</v>
      </c>
      <c r="T488" s="9" t="s">
        <v>736</v>
      </c>
      <c r="U488" s="9" t="s">
        <v>736</v>
      </c>
      <c r="V488" s="9" t="s">
        <v>735</v>
      </c>
      <c r="W488" s="9">
        <v>1</v>
      </c>
      <c r="X488" s="9" t="s">
        <v>736</v>
      </c>
      <c r="Y488" s="9" t="s">
        <v>736</v>
      </c>
      <c r="AA488" s="9">
        <v>0</v>
      </c>
      <c r="AB488" s="9">
        <v>0</v>
      </c>
      <c r="AC488" s="9" t="s">
        <v>2396</v>
      </c>
      <c r="AD488" s="9" t="s">
        <v>114</v>
      </c>
      <c r="AE488" s="9" t="s">
        <v>961</v>
      </c>
      <c r="AF488" s="9" t="s">
        <v>3319</v>
      </c>
      <c r="AG488" s="9" t="s">
        <v>3319</v>
      </c>
      <c r="AH488" s="9" t="s">
        <v>3270</v>
      </c>
      <c r="AI488" s="9">
        <v>44.99</v>
      </c>
      <c r="AJ488" s="9" t="str">
        <f t="shared" si="17"/>
        <v>6MF45</v>
      </c>
      <c r="AK488" s="3" t="s">
        <v>4505</v>
      </c>
      <c r="AL488" s="9" t="s">
        <v>735</v>
      </c>
      <c r="AM488" s="9">
        <v>6</v>
      </c>
      <c r="AP488"/>
      <c r="AQ488" s="9" t="s">
        <v>4398</v>
      </c>
      <c r="AR488" s="9" t="s">
        <v>3319</v>
      </c>
      <c r="AS488" s="9" t="s">
        <v>3319</v>
      </c>
      <c r="AT488" s="9" t="s">
        <v>3319</v>
      </c>
      <c r="AX488" s="9" t="s">
        <v>736</v>
      </c>
      <c r="AY488" s="9" t="s">
        <v>4505</v>
      </c>
      <c r="AZ488" s="9" t="s">
        <v>4505</v>
      </c>
      <c r="BA488" s="9" t="s">
        <v>4505</v>
      </c>
      <c r="BB488" s="9" t="s">
        <v>735</v>
      </c>
    </row>
    <row r="489" spans="1:54" ht="15" customHeight="1" x14ac:dyDescent="0.25">
      <c r="A489" s="9" t="s">
        <v>4287</v>
      </c>
      <c r="B489" s="9" t="s">
        <v>4477</v>
      </c>
      <c r="C489" s="9" t="s">
        <v>4283</v>
      </c>
      <c r="D489" s="9" t="s">
        <v>4285</v>
      </c>
      <c r="E489" s="9">
        <v>0</v>
      </c>
      <c r="F489" s="9" t="s">
        <v>557</v>
      </c>
      <c r="G489" s="9">
        <v>0</v>
      </c>
      <c r="H489" s="9" t="s">
        <v>4266</v>
      </c>
      <c r="I489" s="9" t="s">
        <v>3040</v>
      </c>
      <c r="J489" s="9" t="s">
        <v>3958</v>
      </c>
      <c r="K489" s="9" t="s">
        <v>2518</v>
      </c>
      <c r="L489" s="9" t="s">
        <v>4283</v>
      </c>
      <c r="M489" s="9" t="s">
        <v>4285</v>
      </c>
      <c r="N489" s="9" t="s">
        <v>4283</v>
      </c>
      <c r="O489" s="9" t="s">
        <v>4285</v>
      </c>
      <c r="P489" s="9" t="s">
        <v>737</v>
      </c>
      <c r="Q489" s="9" t="s">
        <v>1650</v>
      </c>
      <c r="R489" s="9" t="s">
        <v>2396</v>
      </c>
      <c r="S489" s="9" t="s">
        <v>2396</v>
      </c>
      <c r="T489" s="9" t="s">
        <v>736</v>
      </c>
      <c r="U489" s="9" t="s">
        <v>736</v>
      </c>
      <c r="V489" s="9" t="s">
        <v>735</v>
      </c>
      <c r="W489" s="9">
        <v>1</v>
      </c>
      <c r="X489" s="9" t="s">
        <v>736</v>
      </c>
      <c r="Y489" s="9" t="s">
        <v>736</v>
      </c>
      <c r="AA489" s="9">
        <v>0</v>
      </c>
      <c r="AB489" s="9">
        <v>0</v>
      </c>
      <c r="AC489" s="9" t="s">
        <v>2396</v>
      </c>
      <c r="AD489" s="9" t="s">
        <v>114</v>
      </c>
      <c r="AE489" s="9" t="s">
        <v>961</v>
      </c>
      <c r="AF489" s="9" t="s">
        <v>3319</v>
      </c>
      <c r="AG489" s="9" t="s">
        <v>3319</v>
      </c>
      <c r="AH489" s="9" t="s">
        <v>3270</v>
      </c>
      <c r="AI489" s="9">
        <v>54.99</v>
      </c>
      <c r="AJ489" s="9" t="str">
        <f t="shared" si="17"/>
        <v>6MF55</v>
      </c>
      <c r="AK489" s="3" t="s">
        <v>4505</v>
      </c>
      <c r="AL489" s="9" t="s">
        <v>735</v>
      </c>
      <c r="AM489" s="9">
        <v>6</v>
      </c>
      <c r="AP489"/>
      <c r="AQ489" s="9" t="s">
        <v>4398</v>
      </c>
      <c r="AR489" s="9" t="s">
        <v>3319</v>
      </c>
      <c r="AS489" s="9" t="s">
        <v>3319</v>
      </c>
      <c r="AT489" s="9" t="s">
        <v>3319</v>
      </c>
      <c r="AX489" s="9" t="s">
        <v>736</v>
      </c>
      <c r="AY489" s="9" t="s">
        <v>4505</v>
      </c>
      <c r="AZ489" s="9" t="s">
        <v>4505</v>
      </c>
      <c r="BA489" s="9" t="s">
        <v>4505</v>
      </c>
      <c r="BB489" s="9" t="s">
        <v>735</v>
      </c>
    </row>
    <row r="490" spans="1:54" ht="15" customHeight="1" x14ac:dyDescent="0.25">
      <c r="A490" t="s">
        <v>4301</v>
      </c>
      <c r="B490" t="s">
        <v>4337</v>
      </c>
      <c r="C490" s="9" t="s">
        <v>4313</v>
      </c>
      <c r="D490" t="s">
        <v>4325</v>
      </c>
      <c r="E490" s="9">
        <v>0</v>
      </c>
      <c r="F490" s="9" t="s">
        <v>557</v>
      </c>
      <c r="G490" s="9">
        <v>0</v>
      </c>
      <c r="H490" s="9" t="s">
        <v>4198</v>
      </c>
      <c r="I490" s="9" t="s">
        <v>4199</v>
      </c>
      <c r="J490" s="9" t="s">
        <v>2529</v>
      </c>
      <c r="K490" s="9" t="s">
        <v>2751</v>
      </c>
      <c r="L490" s="9" t="s">
        <v>4313</v>
      </c>
      <c r="M490" s="9" t="s">
        <v>4325</v>
      </c>
      <c r="N490" s="9" t="s">
        <v>4313</v>
      </c>
      <c r="O490" s="9" t="s">
        <v>4325</v>
      </c>
      <c r="P490" t="s">
        <v>3384</v>
      </c>
      <c r="Q490" s="9" t="s">
        <v>1547</v>
      </c>
      <c r="R490" s="9" t="s">
        <v>2396</v>
      </c>
      <c r="S490" s="9" t="s">
        <v>2396</v>
      </c>
      <c r="T490" s="9" t="s">
        <v>736</v>
      </c>
      <c r="U490" s="9" t="s">
        <v>736</v>
      </c>
      <c r="V490" s="9" t="s">
        <v>735</v>
      </c>
      <c r="W490" s="9">
        <v>1</v>
      </c>
      <c r="X490" s="9" t="s">
        <v>736</v>
      </c>
      <c r="Y490" s="9" t="s">
        <v>736</v>
      </c>
      <c r="AA490" s="9">
        <v>0</v>
      </c>
      <c r="AB490" s="9">
        <v>0</v>
      </c>
      <c r="AC490" s="9" t="s">
        <v>2396</v>
      </c>
      <c r="AD490" s="9" t="s">
        <v>114</v>
      </c>
      <c r="AE490" s="9" t="s">
        <v>961</v>
      </c>
      <c r="AF490" s="9" t="s">
        <v>3319</v>
      </c>
      <c r="AG490" s="9" t="s">
        <v>3319</v>
      </c>
      <c r="AH490" s="9" t="s">
        <v>3270</v>
      </c>
      <c r="AI490" s="9">
        <v>49</v>
      </c>
      <c r="AJ490" s="9" t="str">
        <f t="shared" si="17"/>
        <v>REPDISCMTN</v>
      </c>
      <c r="AK490" s="3" t="s">
        <v>4505</v>
      </c>
      <c r="AL490" t="s">
        <v>736</v>
      </c>
      <c r="AP490"/>
      <c r="AQ490" s="9" t="s">
        <v>4398</v>
      </c>
      <c r="AR490" s="9" t="s">
        <v>3319</v>
      </c>
      <c r="AS490" s="9" t="s">
        <v>3319</v>
      </c>
      <c r="AT490" s="9" t="s">
        <v>3319</v>
      </c>
      <c r="AX490" s="9" t="s">
        <v>736</v>
      </c>
      <c r="AY490" s="9" t="s">
        <v>4505</v>
      </c>
      <c r="AZ490" s="9" t="s">
        <v>4505</v>
      </c>
      <c r="BA490" s="9" t="s">
        <v>4505</v>
      </c>
      <c r="BB490" s="9" t="s">
        <v>736</v>
      </c>
    </row>
    <row r="491" spans="1:54" ht="15" customHeight="1" x14ac:dyDescent="0.25">
      <c r="A491" t="s">
        <v>4302</v>
      </c>
      <c r="B491" t="s">
        <v>4338</v>
      </c>
      <c r="C491" s="9" t="s">
        <v>4314</v>
      </c>
      <c r="D491" t="s">
        <v>4326</v>
      </c>
      <c r="E491" s="9">
        <v>0</v>
      </c>
      <c r="F491" s="9" t="s">
        <v>557</v>
      </c>
      <c r="G491" s="9">
        <v>0</v>
      </c>
      <c r="H491" s="9" t="s">
        <v>4198</v>
      </c>
      <c r="I491" s="9" t="s">
        <v>4199</v>
      </c>
      <c r="J491" s="9" t="s">
        <v>2529</v>
      </c>
      <c r="K491" s="9" t="s">
        <v>2751</v>
      </c>
      <c r="L491" s="9" t="s">
        <v>4314</v>
      </c>
      <c r="M491" s="9" t="s">
        <v>4326</v>
      </c>
      <c r="N491" s="9" t="s">
        <v>4314</v>
      </c>
      <c r="O491" s="9" t="s">
        <v>4326</v>
      </c>
      <c r="P491" s="9" t="s">
        <v>3384</v>
      </c>
      <c r="Q491" s="9" t="s">
        <v>1547</v>
      </c>
      <c r="R491" s="9" t="s">
        <v>2396</v>
      </c>
      <c r="S491" s="9" t="s">
        <v>2396</v>
      </c>
      <c r="T491" s="9" t="s">
        <v>736</v>
      </c>
      <c r="U491" s="9" t="s">
        <v>736</v>
      </c>
      <c r="V491" s="9" t="s">
        <v>735</v>
      </c>
      <c r="W491" s="9">
        <v>1</v>
      </c>
      <c r="X491" s="9" t="s">
        <v>736</v>
      </c>
      <c r="Y491" s="9" t="s">
        <v>736</v>
      </c>
      <c r="AA491" s="9">
        <v>0</v>
      </c>
      <c r="AB491" s="9">
        <v>0</v>
      </c>
      <c r="AC491" s="9" t="s">
        <v>2396</v>
      </c>
      <c r="AD491" s="9" t="s">
        <v>114</v>
      </c>
      <c r="AE491" s="9" t="s">
        <v>961</v>
      </c>
      <c r="AF491" s="9" t="s">
        <v>3319</v>
      </c>
      <c r="AG491" s="9" t="s">
        <v>3319</v>
      </c>
      <c r="AH491" s="9" t="s">
        <v>3270</v>
      </c>
      <c r="AI491" s="9">
        <v>29</v>
      </c>
      <c r="AJ491" s="9" t="str">
        <f t="shared" si="17"/>
        <v>REPDISCDWC</v>
      </c>
      <c r="AK491" s="3" t="s">
        <v>4505</v>
      </c>
      <c r="AL491" s="9" t="s">
        <v>736</v>
      </c>
      <c r="AP491"/>
      <c r="AQ491" s="9" t="s">
        <v>4398</v>
      </c>
      <c r="AR491" s="9" t="s">
        <v>3319</v>
      </c>
      <c r="AS491" s="9" t="s">
        <v>3319</v>
      </c>
      <c r="AT491" s="9" t="s">
        <v>3319</v>
      </c>
      <c r="AX491" s="9" t="s">
        <v>736</v>
      </c>
      <c r="AY491" s="9" t="s">
        <v>4505</v>
      </c>
      <c r="AZ491" s="9" t="s">
        <v>4505</v>
      </c>
      <c r="BA491" s="9" t="s">
        <v>4505</v>
      </c>
      <c r="BB491" s="9" t="s">
        <v>736</v>
      </c>
    </row>
    <row r="492" spans="1:54" ht="15" customHeight="1" x14ac:dyDescent="0.25">
      <c r="A492" t="s">
        <v>4303</v>
      </c>
      <c r="B492" t="s">
        <v>4339</v>
      </c>
      <c r="C492" s="9" t="s">
        <v>4315</v>
      </c>
      <c r="D492" t="s">
        <v>4327</v>
      </c>
      <c r="E492" s="9">
        <v>0</v>
      </c>
      <c r="F492" s="9" t="s">
        <v>557</v>
      </c>
      <c r="G492" s="9">
        <v>0</v>
      </c>
      <c r="H492" s="9" t="s">
        <v>4198</v>
      </c>
      <c r="I492" s="9" t="s">
        <v>4199</v>
      </c>
      <c r="J492" s="9" t="s">
        <v>2529</v>
      </c>
      <c r="K492" s="9" t="s">
        <v>2751</v>
      </c>
      <c r="L492" s="9" t="s">
        <v>4315</v>
      </c>
      <c r="M492" s="9" t="s">
        <v>4327</v>
      </c>
      <c r="N492" s="9" t="s">
        <v>4315</v>
      </c>
      <c r="O492" s="9" t="s">
        <v>4327</v>
      </c>
      <c r="P492" s="9" t="s">
        <v>3384</v>
      </c>
      <c r="Q492" s="9" t="s">
        <v>1547</v>
      </c>
      <c r="R492" s="9" t="s">
        <v>2396</v>
      </c>
      <c r="S492" s="9" t="s">
        <v>2396</v>
      </c>
      <c r="T492" s="9" t="s">
        <v>736</v>
      </c>
      <c r="U492" s="9" t="s">
        <v>736</v>
      </c>
      <c r="V492" s="9" t="s">
        <v>735</v>
      </c>
      <c r="W492" s="9">
        <v>1</v>
      </c>
      <c r="X492" s="9" t="s">
        <v>736</v>
      </c>
      <c r="Y492" s="9" t="s">
        <v>736</v>
      </c>
      <c r="AA492" s="9">
        <v>0</v>
      </c>
      <c r="AB492" s="9">
        <v>0</v>
      </c>
      <c r="AC492" s="9" t="s">
        <v>2396</v>
      </c>
      <c r="AD492" s="9" t="s">
        <v>114</v>
      </c>
      <c r="AE492" s="9" t="s">
        <v>961</v>
      </c>
      <c r="AF492" s="9" t="s">
        <v>3319</v>
      </c>
      <c r="AG492" s="9" t="s">
        <v>3319</v>
      </c>
      <c r="AH492" s="9" t="s">
        <v>3270</v>
      </c>
      <c r="AI492" s="9">
        <v>59</v>
      </c>
      <c r="AJ492" s="9" t="str">
        <f t="shared" si="17"/>
        <v>REPDISCGBS</v>
      </c>
      <c r="AK492" s="3" t="s">
        <v>4505</v>
      </c>
      <c r="AL492" s="9" t="s">
        <v>736</v>
      </c>
      <c r="AP492"/>
      <c r="AQ492" s="9" t="s">
        <v>4398</v>
      </c>
      <c r="AR492" s="9" t="s">
        <v>3319</v>
      </c>
      <c r="AS492" s="9" t="s">
        <v>3319</v>
      </c>
      <c r="AT492" s="9" t="s">
        <v>3319</v>
      </c>
      <c r="AX492" s="9" t="s">
        <v>736</v>
      </c>
      <c r="AY492" s="9" t="s">
        <v>4505</v>
      </c>
      <c r="AZ492" s="9" t="s">
        <v>4505</v>
      </c>
      <c r="BA492" s="9" t="s">
        <v>4505</v>
      </c>
      <c r="BB492" s="9" t="s">
        <v>736</v>
      </c>
    </row>
    <row r="493" spans="1:54" ht="15" customHeight="1" x14ac:dyDescent="0.25">
      <c r="A493" t="s">
        <v>4304</v>
      </c>
      <c r="B493" t="s">
        <v>4340</v>
      </c>
      <c r="C493" s="9" t="s">
        <v>4316</v>
      </c>
      <c r="D493" t="s">
        <v>4328</v>
      </c>
      <c r="E493" s="9">
        <v>0</v>
      </c>
      <c r="F493" s="9" t="s">
        <v>557</v>
      </c>
      <c r="G493" s="9">
        <v>0</v>
      </c>
      <c r="H493" s="9" t="s">
        <v>4198</v>
      </c>
      <c r="I493" s="9" t="s">
        <v>4199</v>
      </c>
      <c r="J493" s="9" t="s">
        <v>2529</v>
      </c>
      <c r="K493" s="9" t="s">
        <v>2751</v>
      </c>
      <c r="L493" s="9" t="s">
        <v>4316</v>
      </c>
      <c r="M493" s="9" t="s">
        <v>4328</v>
      </c>
      <c r="N493" s="9" t="s">
        <v>4316</v>
      </c>
      <c r="O493" s="9" t="s">
        <v>4328</v>
      </c>
      <c r="P493" s="9" t="s">
        <v>3384</v>
      </c>
      <c r="Q493" s="9" t="s">
        <v>1547</v>
      </c>
      <c r="R493" s="9" t="s">
        <v>2396</v>
      </c>
      <c r="S493" s="9" t="s">
        <v>2396</v>
      </c>
      <c r="T493" s="9" t="s">
        <v>736</v>
      </c>
      <c r="U493" s="9" t="s">
        <v>736</v>
      </c>
      <c r="V493" s="9" t="s">
        <v>735</v>
      </c>
      <c r="W493" s="9">
        <v>1</v>
      </c>
      <c r="X493" s="9" t="s">
        <v>736</v>
      </c>
      <c r="Y493" s="9" t="s">
        <v>736</v>
      </c>
      <c r="AA493" s="9">
        <v>0</v>
      </c>
      <c r="AB493" s="9">
        <v>0</v>
      </c>
      <c r="AC493" s="9" t="s">
        <v>2396</v>
      </c>
      <c r="AD493" s="9" t="s">
        <v>114</v>
      </c>
      <c r="AE493" s="9" t="s">
        <v>961</v>
      </c>
      <c r="AF493" s="9" t="s">
        <v>3319</v>
      </c>
      <c r="AG493" s="9" t="s">
        <v>3319</v>
      </c>
      <c r="AH493" s="9" t="s">
        <v>3270</v>
      </c>
      <c r="AI493" s="9">
        <v>69</v>
      </c>
      <c r="AJ493" s="9" t="str">
        <f t="shared" si="17"/>
        <v>REPDISCSHD</v>
      </c>
      <c r="AK493" s="3" t="s">
        <v>4505</v>
      </c>
      <c r="AL493" s="9" t="s">
        <v>736</v>
      </c>
      <c r="AP493"/>
      <c r="AQ493" s="9" t="s">
        <v>4398</v>
      </c>
      <c r="AR493" s="9" t="s">
        <v>3319</v>
      </c>
      <c r="AS493" s="9" t="s">
        <v>3319</v>
      </c>
      <c r="AT493" s="9" t="s">
        <v>3319</v>
      </c>
      <c r="AX493" s="9" t="s">
        <v>736</v>
      </c>
      <c r="AY493" s="9" t="s">
        <v>4505</v>
      </c>
      <c r="AZ493" s="9" t="s">
        <v>4505</v>
      </c>
      <c r="BA493" s="9" t="s">
        <v>4505</v>
      </c>
      <c r="BB493" s="9" t="s">
        <v>736</v>
      </c>
    </row>
    <row r="494" spans="1:54" ht="15" customHeight="1" x14ac:dyDescent="0.25">
      <c r="A494" t="s">
        <v>4305</v>
      </c>
      <c r="B494" t="s">
        <v>4341</v>
      </c>
      <c r="C494" s="9" t="s">
        <v>4317</v>
      </c>
      <c r="D494" t="s">
        <v>4329</v>
      </c>
      <c r="E494" s="9">
        <v>0</v>
      </c>
      <c r="F494" s="9" t="s">
        <v>557</v>
      </c>
      <c r="G494" s="9">
        <v>0</v>
      </c>
      <c r="H494" s="9" t="s">
        <v>4198</v>
      </c>
      <c r="I494" s="9" t="s">
        <v>4199</v>
      </c>
      <c r="J494" s="9" t="s">
        <v>2529</v>
      </c>
      <c r="K494" s="9" t="s">
        <v>2751</v>
      </c>
      <c r="L494" s="9" t="s">
        <v>4317</v>
      </c>
      <c r="M494" s="9" t="s">
        <v>4329</v>
      </c>
      <c r="N494" s="9" t="s">
        <v>4317</v>
      </c>
      <c r="O494" s="9" t="s">
        <v>4329</v>
      </c>
      <c r="P494" s="9" t="s">
        <v>3384</v>
      </c>
      <c r="Q494" s="9" t="s">
        <v>1547</v>
      </c>
      <c r="R494" s="9" t="s">
        <v>2396</v>
      </c>
      <c r="S494" s="9" t="s">
        <v>2396</v>
      </c>
      <c r="T494" s="9" t="s">
        <v>736</v>
      </c>
      <c r="U494" s="9" t="s">
        <v>736</v>
      </c>
      <c r="V494" s="9" t="s">
        <v>735</v>
      </c>
      <c r="W494" s="9">
        <v>1</v>
      </c>
      <c r="X494" s="9" t="s">
        <v>736</v>
      </c>
      <c r="Y494" s="9" t="s">
        <v>736</v>
      </c>
      <c r="AA494" s="9">
        <v>0</v>
      </c>
      <c r="AB494" s="9">
        <v>0</v>
      </c>
      <c r="AC494" s="9" t="s">
        <v>2396</v>
      </c>
      <c r="AD494" s="9" t="s">
        <v>114</v>
      </c>
      <c r="AE494" s="9" t="s">
        <v>961</v>
      </c>
      <c r="AF494" s="9" t="s">
        <v>3319</v>
      </c>
      <c r="AG494" s="9" t="s">
        <v>3319</v>
      </c>
      <c r="AH494" s="9" t="s">
        <v>3270</v>
      </c>
      <c r="AI494" s="9">
        <v>59</v>
      </c>
      <c r="AJ494" s="9" t="str">
        <f t="shared" si="17"/>
        <v>REPDISCFLS</v>
      </c>
      <c r="AK494" s="3" t="s">
        <v>4505</v>
      </c>
      <c r="AL494" s="9" t="s">
        <v>736</v>
      </c>
      <c r="AP494"/>
      <c r="AQ494" s="9" t="s">
        <v>4398</v>
      </c>
      <c r="AR494" s="9" t="s">
        <v>3319</v>
      </c>
      <c r="AS494" s="9" t="s">
        <v>3319</v>
      </c>
      <c r="AT494" s="9" t="s">
        <v>3319</v>
      </c>
      <c r="AX494" s="9" t="s">
        <v>736</v>
      </c>
      <c r="AY494" s="9" t="s">
        <v>4505</v>
      </c>
      <c r="AZ494" s="9" t="s">
        <v>4505</v>
      </c>
      <c r="BA494" s="9" t="s">
        <v>4505</v>
      </c>
      <c r="BB494" s="9" t="s">
        <v>736</v>
      </c>
    </row>
    <row r="495" spans="1:54" ht="15" customHeight="1" x14ac:dyDescent="0.25">
      <c r="A495" t="s">
        <v>4306</v>
      </c>
      <c r="B495" t="s">
        <v>4342</v>
      </c>
      <c r="C495" s="9" t="s">
        <v>4318</v>
      </c>
      <c r="D495" t="s">
        <v>4330</v>
      </c>
      <c r="E495" s="9">
        <v>0</v>
      </c>
      <c r="F495" s="9" t="s">
        <v>557</v>
      </c>
      <c r="G495" s="9">
        <v>0</v>
      </c>
      <c r="H495" s="9" t="s">
        <v>4198</v>
      </c>
      <c r="I495" s="9" t="s">
        <v>4199</v>
      </c>
      <c r="J495" s="9" t="s">
        <v>2529</v>
      </c>
      <c r="K495" s="9" t="s">
        <v>2751</v>
      </c>
      <c r="L495" s="9" t="s">
        <v>4318</v>
      </c>
      <c r="M495" s="9" t="s">
        <v>4330</v>
      </c>
      <c r="N495" s="9" t="s">
        <v>4318</v>
      </c>
      <c r="O495" s="9" t="s">
        <v>4330</v>
      </c>
      <c r="P495" s="9" t="s">
        <v>3384</v>
      </c>
      <c r="Q495" s="9" t="s">
        <v>1547</v>
      </c>
      <c r="R495" s="9" t="s">
        <v>2396</v>
      </c>
      <c r="S495" s="9" t="s">
        <v>2396</v>
      </c>
      <c r="T495" s="9" t="s">
        <v>736</v>
      </c>
      <c r="U495" s="9" t="s">
        <v>736</v>
      </c>
      <c r="V495" s="9" t="s">
        <v>735</v>
      </c>
      <c r="W495" s="9">
        <v>1</v>
      </c>
      <c r="X495" s="9" t="s">
        <v>736</v>
      </c>
      <c r="Y495" s="9" t="s">
        <v>736</v>
      </c>
      <c r="AA495" s="9">
        <v>0</v>
      </c>
      <c r="AB495" s="9">
        <v>0</v>
      </c>
      <c r="AC495" s="9" t="s">
        <v>2396</v>
      </c>
      <c r="AD495" s="9" t="s">
        <v>114</v>
      </c>
      <c r="AE495" s="9" t="s">
        <v>961</v>
      </c>
      <c r="AF495" s="9" t="s">
        <v>3319</v>
      </c>
      <c r="AG495" s="9" t="s">
        <v>3319</v>
      </c>
      <c r="AH495" s="9" t="s">
        <v>3270</v>
      </c>
      <c r="AI495" s="9">
        <v>89</v>
      </c>
      <c r="AJ495" s="9" t="str">
        <f t="shared" si="17"/>
        <v>REPDISCCMD</v>
      </c>
      <c r="AK495" s="3" t="s">
        <v>4505</v>
      </c>
      <c r="AL495" s="9" t="s">
        <v>736</v>
      </c>
      <c r="AP495"/>
      <c r="AQ495" s="9" t="s">
        <v>4398</v>
      </c>
      <c r="AR495" s="9" t="s">
        <v>3319</v>
      </c>
      <c r="AS495" s="9" t="s">
        <v>3319</v>
      </c>
      <c r="AT495" s="9" t="s">
        <v>3319</v>
      </c>
      <c r="AX495" s="9" t="s">
        <v>736</v>
      </c>
      <c r="AY495" s="9" t="s">
        <v>4505</v>
      </c>
      <c r="AZ495" s="9" t="s">
        <v>4505</v>
      </c>
      <c r="BA495" s="9" t="s">
        <v>4505</v>
      </c>
      <c r="BB495" s="9" t="s">
        <v>736</v>
      </c>
    </row>
    <row r="496" spans="1:54" ht="15" customHeight="1" x14ac:dyDescent="0.25">
      <c r="A496" t="s">
        <v>4307</v>
      </c>
      <c r="B496" t="s">
        <v>4343</v>
      </c>
      <c r="C496" s="9" t="s">
        <v>4319</v>
      </c>
      <c r="D496" t="s">
        <v>4331</v>
      </c>
      <c r="E496" s="9">
        <v>0</v>
      </c>
      <c r="F496" s="9" t="s">
        <v>557</v>
      </c>
      <c r="G496" s="9">
        <v>0</v>
      </c>
      <c r="H496" s="9" t="s">
        <v>4198</v>
      </c>
      <c r="I496" s="9" t="s">
        <v>4199</v>
      </c>
      <c r="J496" s="9" t="s">
        <v>2529</v>
      </c>
      <c r="K496" s="9" t="s">
        <v>2751</v>
      </c>
      <c r="L496" s="9" t="s">
        <v>4319</v>
      </c>
      <c r="M496" s="9" t="s">
        <v>4331</v>
      </c>
      <c r="N496" s="9" t="s">
        <v>4319</v>
      </c>
      <c r="O496" s="9" t="s">
        <v>4331</v>
      </c>
      <c r="P496" s="9" t="s">
        <v>3384</v>
      </c>
      <c r="Q496" s="9" t="s">
        <v>1547</v>
      </c>
      <c r="R496" s="9" t="s">
        <v>2396</v>
      </c>
      <c r="S496" s="9" t="s">
        <v>2396</v>
      </c>
      <c r="T496" s="9" t="s">
        <v>736</v>
      </c>
      <c r="U496" s="9" t="s">
        <v>736</v>
      </c>
      <c r="V496" s="9" t="s">
        <v>735</v>
      </c>
      <c r="W496" s="9">
        <v>1</v>
      </c>
      <c r="X496" s="9" t="s">
        <v>736</v>
      </c>
      <c r="Y496" s="9" t="s">
        <v>736</v>
      </c>
      <c r="AA496" s="9">
        <v>0</v>
      </c>
      <c r="AB496" s="9">
        <v>0</v>
      </c>
      <c r="AC496" s="9" t="s">
        <v>2396</v>
      </c>
      <c r="AD496" s="9" t="s">
        <v>114</v>
      </c>
      <c r="AE496" s="9" t="s">
        <v>961</v>
      </c>
      <c r="AF496" s="9" t="s">
        <v>3319</v>
      </c>
      <c r="AG496" s="9" t="s">
        <v>3319</v>
      </c>
      <c r="AH496" s="9" t="s">
        <v>3270</v>
      </c>
      <c r="AI496" s="9">
        <v>149</v>
      </c>
      <c r="AJ496" s="9" t="str">
        <f t="shared" si="17"/>
        <v>REPDISCSTH</v>
      </c>
      <c r="AK496" s="3" t="s">
        <v>4505</v>
      </c>
      <c r="AL496" s="9" t="s">
        <v>736</v>
      </c>
      <c r="AP496"/>
      <c r="AQ496" s="9" t="s">
        <v>4398</v>
      </c>
      <c r="AR496" s="9" t="s">
        <v>3319</v>
      </c>
      <c r="AS496" s="9" t="s">
        <v>3319</v>
      </c>
      <c r="AT496" s="9" t="s">
        <v>3319</v>
      </c>
      <c r="AX496" s="9" t="s">
        <v>736</v>
      </c>
      <c r="AY496" s="9" t="s">
        <v>4505</v>
      </c>
      <c r="AZ496" s="9" t="s">
        <v>4505</v>
      </c>
      <c r="BA496" s="9" t="s">
        <v>4505</v>
      </c>
      <c r="BB496" s="9" t="s">
        <v>736</v>
      </c>
    </row>
    <row r="497" spans="1:54" ht="15" customHeight="1" x14ac:dyDescent="0.25">
      <c r="A497" t="s">
        <v>4308</v>
      </c>
      <c r="B497" t="s">
        <v>4344</v>
      </c>
      <c r="C497" s="9" t="s">
        <v>4320</v>
      </c>
      <c r="D497" t="s">
        <v>4332</v>
      </c>
      <c r="E497" s="9">
        <v>0</v>
      </c>
      <c r="F497" s="9" t="s">
        <v>557</v>
      </c>
      <c r="G497" s="9">
        <v>0</v>
      </c>
      <c r="H497" s="9" t="s">
        <v>4198</v>
      </c>
      <c r="I497" s="9" t="s">
        <v>4199</v>
      </c>
      <c r="J497" s="9" t="s">
        <v>2529</v>
      </c>
      <c r="K497" s="9" t="s">
        <v>2751</v>
      </c>
      <c r="L497" s="9" t="s">
        <v>4320</v>
      </c>
      <c r="M497" s="9" t="s">
        <v>4332</v>
      </c>
      <c r="N497" s="9" t="s">
        <v>4320</v>
      </c>
      <c r="O497" s="9" t="s">
        <v>4332</v>
      </c>
      <c r="P497" s="9" t="s">
        <v>3384</v>
      </c>
      <c r="Q497" s="9" t="s">
        <v>1547</v>
      </c>
      <c r="R497" s="9" t="s">
        <v>2396</v>
      </c>
      <c r="S497" s="9" t="s">
        <v>2396</v>
      </c>
      <c r="T497" s="9" t="s">
        <v>736</v>
      </c>
      <c r="U497" s="9" t="s">
        <v>736</v>
      </c>
      <c r="V497" s="9" t="s">
        <v>735</v>
      </c>
      <c r="W497" s="9">
        <v>1</v>
      </c>
      <c r="X497" s="9" t="s">
        <v>736</v>
      </c>
      <c r="Y497" s="9" t="s">
        <v>736</v>
      </c>
      <c r="AA497" s="9">
        <v>0</v>
      </c>
      <c r="AB497" s="9">
        <v>0</v>
      </c>
      <c r="AC497" s="9" t="s">
        <v>2396</v>
      </c>
      <c r="AD497" s="9" t="s">
        <v>114</v>
      </c>
      <c r="AE497" s="9" t="s">
        <v>961</v>
      </c>
      <c r="AF497" s="9" t="s">
        <v>3319</v>
      </c>
      <c r="AG497" s="9" t="s">
        <v>3319</v>
      </c>
      <c r="AH497" s="9" t="s">
        <v>3270</v>
      </c>
      <c r="AI497" s="9">
        <v>199</v>
      </c>
      <c r="AJ497" s="9" t="str">
        <f t="shared" si="17"/>
        <v>REPDISCSDL</v>
      </c>
      <c r="AK497" s="3" t="s">
        <v>4505</v>
      </c>
      <c r="AL497" s="9" t="s">
        <v>736</v>
      </c>
      <c r="AP497"/>
      <c r="AQ497" s="9" t="s">
        <v>4398</v>
      </c>
      <c r="AR497" s="9" t="s">
        <v>3319</v>
      </c>
      <c r="AS497" s="9" t="s">
        <v>3319</v>
      </c>
      <c r="AT497" s="9" t="s">
        <v>3319</v>
      </c>
      <c r="AX497" s="9" t="s">
        <v>736</v>
      </c>
      <c r="AY497" s="9" t="s">
        <v>4505</v>
      </c>
      <c r="AZ497" s="9" t="s">
        <v>4505</v>
      </c>
      <c r="BA497" s="9" t="s">
        <v>4505</v>
      </c>
      <c r="BB497" s="9" t="s">
        <v>736</v>
      </c>
    </row>
    <row r="498" spans="1:54" ht="15" customHeight="1" x14ac:dyDescent="0.25">
      <c r="A498" t="s">
        <v>4309</v>
      </c>
      <c r="B498" t="s">
        <v>4345</v>
      </c>
      <c r="C498" s="9" t="s">
        <v>4321</v>
      </c>
      <c r="D498" t="s">
        <v>4333</v>
      </c>
      <c r="E498" s="9">
        <v>0</v>
      </c>
      <c r="F498" s="9" t="s">
        <v>557</v>
      </c>
      <c r="G498" s="9">
        <v>0</v>
      </c>
      <c r="H498" s="9" t="s">
        <v>4198</v>
      </c>
      <c r="I498" s="9" t="s">
        <v>4199</v>
      </c>
      <c r="J498" s="9" t="s">
        <v>2529</v>
      </c>
      <c r="K498" s="9" t="s">
        <v>2751</v>
      </c>
      <c r="L498" s="9" t="s">
        <v>4321</v>
      </c>
      <c r="M498" s="9" t="s">
        <v>4333</v>
      </c>
      <c r="N498" s="9" t="s">
        <v>4321</v>
      </c>
      <c r="O498" s="9" t="s">
        <v>4333</v>
      </c>
      <c r="P498" s="9" t="s">
        <v>3384</v>
      </c>
      <c r="Q498" s="9" t="s">
        <v>1547</v>
      </c>
      <c r="R498" s="9" t="s">
        <v>2396</v>
      </c>
      <c r="S498" s="9" t="s">
        <v>2396</v>
      </c>
      <c r="T498" s="9" t="s">
        <v>736</v>
      </c>
      <c r="U498" s="9" t="s">
        <v>736</v>
      </c>
      <c r="V498" s="9" t="s">
        <v>735</v>
      </c>
      <c r="W498" s="9">
        <v>1</v>
      </c>
      <c r="X498" s="9" t="s">
        <v>736</v>
      </c>
      <c r="Y498" s="9" t="s">
        <v>736</v>
      </c>
      <c r="AA498" s="9">
        <v>0</v>
      </c>
      <c r="AB498" s="9">
        <v>0</v>
      </c>
      <c r="AC498" s="9" t="s">
        <v>2396</v>
      </c>
      <c r="AD498" s="9" t="s">
        <v>114</v>
      </c>
      <c r="AE498" s="9" t="s">
        <v>961</v>
      </c>
      <c r="AF498" s="9" t="s">
        <v>3319</v>
      </c>
      <c r="AG498" s="9" t="s">
        <v>3319</v>
      </c>
      <c r="AH498" s="9" t="s">
        <v>3270</v>
      </c>
      <c r="AI498" s="9">
        <v>49</v>
      </c>
      <c r="AJ498" s="9" t="str">
        <f t="shared" si="17"/>
        <v>REPDISCSLB</v>
      </c>
      <c r="AK498" s="3" t="s">
        <v>4505</v>
      </c>
      <c r="AL498" s="9" t="s">
        <v>736</v>
      </c>
      <c r="AP498"/>
      <c r="AQ498" s="9" t="s">
        <v>4398</v>
      </c>
      <c r="AR498" s="9" t="s">
        <v>3319</v>
      </c>
      <c r="AS498" s="9" t="s">
        <v>3319</v>
      </c>
      <c r="AT498" s="9" t="s">
        <v>3319</v>
      </c>
      <c r="AX498" s="9" t="s">
        <v>736</v>
      </c>
      <c r="AY498" s="9" t="s">
        <v>4505</v>
      </c>
      <c r="AZ498" s="9" t="s">
        <v>4505</v>
      </c>
      <c r="BA498" s="9" t="s">
        <v>4505</v>
      </c>
      <c r="BB498" s="9" t="s">
        <v>736</v>
      </c>
    </row>
    <row r="499" spans="1:54" ht="15" customHeight="1" x14ac:dyDescent="0.25">
      <c r="A499" t="s">
        <v>4310</v>
      </c>
      <c r="B499" t="s">
        <v>4346</v>
      </c>
      <c r="C499" s="9" t="s">
        <v>4322</v>
      </c>
      <c r="D499" t="s">
        <v>4334</v>
      </c>
      <c r="E499" s="9">
        <v>0</v>
      </c>
      <c r="F499" s="9" t="s">
        <v>557</v>
      </c>
      <c r="G499" s="9">
        <v>0</v>
      </c>
      <c r="H499" s="9" t="s">
        <v>4198</v>
      </c>
      <c r="I499" s="9" t="s">
        <v>4199</v>
      </c>
      <c r="J499" s="9" t="s">
        <v>2529</v>
      </c>
      <c r="K499" s="9" t="s">
        <v>2751</v>
      </c>
      <c r="L499" s="9" t="s">
        <v>4322</v>
      </c>
      <c r="M499" s="9" t="s">
        <v>4334</v>
      </c>
      <c r="N499" s="9" t="s">
        <v>4322</v>
      </c>
      <c r="O499" s="9" t="s">
        <v>4334</v>
      </c>
      <c r="P499" s="9" t="s">
        <v>3384</v>
      </c>
      <c r="Q499" s="9" t="s">
        <v>1547</v>
      </c>
      <c r="R499" s="9" t="s">
        <v>2396</v>
      </c>
      <c r="S499" s="9" t="s">
        <v>2396</v>
      </c>
      <c r="T499" s="9" t="s">
        <v>736</v>
      </c>
      <c r="U499" s="9" t="s">
        <v>736</v>
      </c>
      <c r="V499" s="9" t="s">
        <v>735</v>
      </c>
      <c r="W499" s="9">
        <v>1</v>
      </c>
      <c r="X499" s="9" t="s">
        <v>736</v>
      </c>
      <c r="Y499" s="9" t="s">
        <v>736</v>
      </c>
      <c r="AA499" s="9">
        <v>0</v>
      </c>
      <c r="AB499" s="9">
        <v>0</v>
      </c>
      <c r="AC499" s="9" t="s">
        <v>2396</v>
      </c>
      <c r="AD499" s="9" t="s">
        <v>114</v>
      </c>
      <c r="AE499" s="9" t="s">
        <v>961</v>
      </c>
      <c r="AF499" s="9" t="s">
        <v>3319</v>
      </c>
      <c r="AG499" s="9" t="s">
        <v>3319</v>
      </c>
      <c r="AH499" s="9" t="s">
        <v>3270</v>
      </c>
      <c r="AI499" s="9">
        <v>199</v>
      </c>
      <c r="AJ499" s="9" t="str">
        <f t="shared" si="17"/>
        <v>REPDISCVDB</v>
      </c>
      <c r="AK499" s="3" t="s">
        <v>4505</v>
      </c>
      <c r="AL499" s="9" t="s">
        <v>736</v>
      </c>
      <c r="AP499"/>
      <c r="AQ499" s="9" t="s">
        <v>4398</v>
      </c>
      <c r="AR499" s="9" t="s">
        <v>3319</v>
      </c>
      <c r="AS499" s="9" t="s">
        <v>3319</v>
      </c>
      <c r="AT499" s="9" t="s">
        <v>3319</v>
      </c>
      <c r="AX499" s="9" t="s">
        <v>736</v>
      </c>
      <c r="AY499" s="9" t="s">
        <v>4505</v>
      </c>
      <c r="AZ499" s="9" t="s">
        <v>4505</v>
      </c>
      <c r="BA499" s="9" t="s">
        <v>4505</v>
      </c>
      <c r="BB499" s="9" t="s">
        <v>736</v>
      </c>
    </row>
    <row r="500" spans="1:54" ht="15" customHeight="1" x14ac:dyDescent="0.25">
      <c r="A500" t="s">
        <v>4311</v>
      </c>
      <c r="B500" t="s">
        <v>4347</v>
      </c>
      <c r="C500" s="9" t="s">
        <v>4323</v>
      </c>
      <c r="D500" t="s">
        <v>4335</v>
      </c>
      <c r="E500" s="9">
        <v>0</v>
      </c>
      <c r="F500" s="9" t="s">
        <v>557</v>
      </c>
      <c r="G500" s="9">
        <v>0</v>
      </c>
      <c r="H500" s="9" t="s">
        <v>4198</v>
      </c>
      <c r="I500" s="9" t="s">
        <v>4199</v>
      </c>
      <c r="J500" s="9" t="s">
        <v>2529</v>
      </c>
      <c r="K500" s="9" t="s">
        <v>2751</v>
      </c>
      <c r="L500" s="9" t="s">
        <v>4323</v>
      </c>
      <c r="M500" s="9" t="s">
        <v>4335</v>
      </c>
      <c r="N500" s="9" t="s">
        <v>4323</v>
      </c>
      <c r="O500" s="9" t="s">
        <v>4335</v>
      </c>
      <c r="P500" s="9" t="s">
        <v>3384</v>
      </c>
      <c r="Q500" s="9" t="s">
        <v>1547</v>
      </c>
      <c r="R500" s="9" t="s">
        <v>2396</v>
      </c>
      <c r="S500" s="9" t="s">
        <v>2396</v>
      </c>
      <c r="T500" s="9" t="s">
        <v>736</v>
      </c>
      <c r="U500" s="9" t="s">
        <v>736</v>
      </c>
      <c r="V500" s="9" t="s">
        <v>735</v>
      </c>
      <c r="W500" s="9">
        <v>1</v>
      </c>
      <c r="X500" s="9" t="s">
        <v>736</v>
      </c>
      <c r="Y500" s="9" t="s">
        <v>736</v>
      </c>
      <c r="AA500" s="9">
        <v>0</v>
      </c>
      <c r="AB500" s="9">
        <v>0</v>
      </c>
      <c r="AC500" s="9" t="s">
        <v>2396</v>
      </c>
      <c r="AD500" s="9" t="s">
        <v>114</v>
      </c>
      <c r="AE500" s="9" t="s">
        <v>961</v>
      </c>
      <c r="AF500" s="9" t="s">
        <v>3319</v>
      </c>
      <c r="AG500" s="9" t="s">
        <v>3319</v>
      </c>
      <c r="AH500" s="9" t="s">
        <v>3270</v>
      </c>
      <c r="AI500" s="9">
        <v>169</v>
      </c>
      <c r="AJ500" s="9" t="str">
        <f t="shared" si="17"/>
        <v>REPDISCIVC</v>
      </c>
      <c r="AK500" s="3" t="s">
        <v>4505</v>
      </c>
      <c r="AL500" s="9" t="s">
        <v>736</v>
      </c>
      <c r="AP500"/>
      <c r="AQ500" s="9" t="s">
        <v>4398</v>
      </c>
      <c r="AR500" s="9" t="s">
        <v>3319</v>
      </c>
      <c r="AS500" s="9" t="s">
        <v>3319</v>
      </c>
      <c r="AT500" s="9" t="s">
        <v>3319</v>
      </c>
      <c r="AX500" s="9" t="s">
        <v>736</v>
      </c>
      <c r="AY500" s="9" t="s">
        <v>4505</v>
      </c>
      <c r="AZ500" s="9" t="s">
        <v>4505</v>
      </c>
      <c r="BA500" s="9" t="s">
        <v>4505</v>
      </c>
      <c r="BB500" s="9" t="s">
        <v>736</v>
      </c>
    </row>
    <row r="501" spans="1:54" ht="15" customHeight="1" x14ac:dyDescent="0.25">
      <c r="A501" t="s">
        <v>4312</v>
      </c>
      <c r="B501" t="s">
        <v>4348</v>
      </c>
      <c r="C501" s="9" t="s">
        <v>4324</v>
      </c>
      <c r="D501" t="s">
        <v>4336</v>
      </c>
      <c r="E501" s="9">
        <v>0</v>
      </c>
      <c r="F501" s="9" t="s">
        <v>557</v>
      </c>
      <c r="G501" s="9">
        <v>0</v>
      </c>
      <c r="H501" s="9" t="s">
        <v>4198</v>
      </c>
      <c r="I501" s="9" t="s">
        <v>4199</v>
      </c>
      <c r="J501" s="9" t="s">
        <v>2529</v>
      </c>
      <c r="K501" s="9" t="s">
        <v>2751</v>
      </c>
      <c r="L501" s="9" t="s">
        <v>4324</v>
      </c>
      <c r="M501" s="9" t="s">
        <v>4336</v>
      </c>
      <c r="N501" s="9" t="s">
        <v>4324</v>
      </c>
      <c r="O501" s="9" t="s">
        <v>4336</v>
      </c>
      <c r="P501" s="9" t="s">
        <v>3384</v>
      </c>
      <c r="Q501" s="9" t="s">
        <v>1547</v>
      </c>
      <c r="R501" s="9" t="s">
        <v>2396</v>
      </c>
      <c r="S501" s="9" t="s">
        <v>2396</v>
      </c>
      <c r="T501" s="9" t="s">
        <v>736</v>
      </c>
      <c r="U501" s="9" t="s">
        <v>736</v>
      </c>
      <c r="V501" s="9" t="s">
        <v>735</v>
      </c>
      <c r="W501" s="9">
        <v>1</v>
      </c>
      <c r="X501" s="9" t="s">
        <v>736</v>
      </c>
      <c r="Y501" s="9" t="s">
        <v>736</v>
      </c>
      <c r="AA501" s="9">
        <v>0</v>
      </c>
      <c r="AB501" s="9">
        <v>0</v>
      </c>
      <c r="AC501" s="9" t="s">
        <v>2396</v>
      </c>
      <c r="AD501" s="9" t="s">
        <v>114</v>
      </c>
      <c r="AE501" s="9" t="s">
        <v>961</v>
      </c>
      <c r="AF501" s="9" t="s">
        <v>3319</v>
      </c>
      <c r="AG501" s="9" t="s">
        <v>3319</v>
      </c>
      <c r="AH501" s="9" t="s">
        <v>3270</v>
      </c>
      <c r="AI501" s="9">
        <v>199</v>
      </c>
      <c r="AJ501" s="9" t="str">
        <f t="shared" si="17"/>
        <v>REPDISCOVC</v>
      </c>
      <c r="AK501" s="3" t="s">
        <v>4505</v>
      </c>
      <c r="AL501" s="9" t="s">
        <v>736</v>
      </c>
      <c r="AP501"/>
      <c r="AQ501" s="9" t="s">
        <v>4398</v>
      </c>
      <c r="AR501" s="9" t="s">
        <v>3319</v>
      </c>
      <c r="AS501" s="9" t="s">
        <v>3319</v>
      </c>
      <c r="AT501" s="9" t="s">
        <v>3319</v>
      </c>
      <c r="AX501" s="9" t="s">
        <v>736</v>
      </c>
      <c r="AY501" s="9" t="s">
        <v>4505</v>
      </c>
      <c r="AZ501" s="9" t="s">
        <v>4505</v>
      </c>
      <c r="BA501" s="9" t="s">
        <v>4505</v>
      </c>
      <c r="BB501" s="9" t="s">
        <v>736</v>
      </c>
    </row>
    <row r="502" spans="1:54" s="288" customFormat="1" ht="15" customHeight="1" x14ac:dyDescent="0.25">
      <c r="A502" s="288" t="s">
        <v>4355</v>
      </c>
      <c r="B502" s="288" t="s">
        <v>3103</v>
      </c>
      <c r="C502" s="288" t="s">
        <v>3149</v>
      </c>
      <c r="D502" s="288" t="s">
        <v>3151</v>
      </c>
      <c r="E502" s="288">
        <v>199</v>
      </c>
      <c r="F502" s="288" t="s">
        <v>198</v>
      </c>
      <c r="G502" s="288">
        <v>30</v>
      </c>
      <c r="H502" s="288" t="s">
        <v>123</v>
      </c>
      <c r="I502" s="288" t="s">
        <v>123</v>
      </c>
      <c r="J502" s="288" t="s">
        <v>134</v>
      </c>
      <c r="K502" s="288" t="s">
        <v>122</v>
      </c>
      <c r="L502" s="288" t="s">
        <v>3149</v>
      </c>
      <c r="M502" s="288" t="s">
        <v>3151</v>
      </c>
      <c r="N502" s="288" t="s">
        <v>159</v>
      </c>
      <c r="O502" s="288" t="s">
        <v>158</v>
      </c>
      <c r="P502" s="288" t="s">
        <v>3384</v>
      </c>
      <c r="Q502" s="290" t="s">
        <v>854</v>
      </c>
      <c r="R502" s="290" t="s">
        <v>4355</v>
      </c>
      <c r="S502" s="290" t="s">
        <v>4355</v>
      </c>
      <c r="T502" s="288" t="s">
        <v>735</v>
      </c>
      <c r="U502" s="288" t="s">
        <v>735</v>
      </c>
      <c r="V502" s="288" t="s">
        <v>735</v>
      </c>
      <c r="W502" s="288">
        <v>8</v>
      </c>
      <c r="X502" s="288" t="s">
        <v>735</v>
      </c>
      <c r="Y502" s="288" t="s">
        <v>735</v>
      </c>
      <c r="Z502" s="288" t="s">
        <v>4391</v>
      </c>
      <c r="AA502" s="288">
        <v>0</v>
      </c>
      <c r="AB502" s="288">
        <v>0</v>
      </c>
      <c r="AC502" s="288" t="s">
        <v>3327</v>
      </c>
      <c r="AD502" s="288" t="s">
        <v>114</v>
      </c>
      <c r="AE502" s="288" t="s">
        <v>950</v>
      </c>
      <c r="AF502" s="288" t="s">
        <v>3319</v>
      </c>
      <c r="AG502" s="288" t="s">
        <v>3319</v>
      </c>
      <c r="AK502" s="355"/>
      <c r="AR502" s="288" t="s">
        <v>3329</v>
      </c>
      <c r="AS502" s="288" t="s">
        <v>3319</v>
      </c>
      <c r="AT502" s="288" t="s">
        <v>3319</v>
      </c>
      <c r="AX502" s="8"/>
      <c r="AY502" s="8" t="s">
        <v>4505</v>
      </c>
      <c r="AZ502" s="8" t="s">
        <v>4505</v>
      </c>
      <c r="BA502" s="8" t="s">
        <v>4505</v>
      </c>
      <c r="BB502" s="9" t="s">
        <v>736</v>
      </c>
    </row>
    <row r="503" spans="1:54" ht="15" customHeight="1" x14ac:dyDescent="0.25">
      <c r="A503" t="s">
        <v>4356</v>
      </c>
      <c r="B503" t="s">
        <v>3103</v>
      </c>
      <c r="C503" t="s">
        <v>3149</v>
      </c>
      <c r="D503" t="s">
        <v>3151</v>
      </c>
      <c r="E503">
        <v>199</v>
      </c>
      <c r="F503" t="s">
        <v>557</v>
      </c>
      <c r="G503">
        <v>30</v>
      </c>
      <c r="H503" t="s">
        <v>123</v>
      </c>
      <c r="I503" t="s">
        <v>123</v>
      </c>
      <c r="J503" t="s">
        <v>134</v>
      </c>
      <c r="K503" t="s">
        <v>122</v>
      </c>
      <c r="L503" t="s">
        <v>3149</v>
      </c>
      <c r="M503" t="s">
        <v>3151</v>
      </c>
      <c r="N503" t="s">
        <v>159</v>
      </c>
      <c r="O503" t="s">
        <v>158</v>
      </c>
      <c r="P503" t="s">
        <v>3384</v>
      </c>
      <c r="Q503" s="15" t="s">
        <v>854</v>
      </c>
      <c r="R503" s="15" t="s">
        <v>4355</v>
      </c>
      <c r="S503" s="15" t="s">
        <v>4355</v>
      </c>
      <c r="T503" t="s">
        <v>735</v>
      </c>
      <c r="U503" t="s">
        <v>735</v>
      </c>
      <c r="V503" t="s">
        <v>735</v>
      </c>
      <c r="W503">
        <v>8</v>
      </c>
      <c r="X503" t="s">
        <v>736</v>
      </c>
      <c r="Y503" t="s">
        <v>735</v>
      </c>
      <c r="AA503" t="str">
        <f>A502</f>
        <v>ADC-VDB105X</v>
      </c>
      <c r="AB503">
        <v>0</v>
      </c>
      <c r="AC503" t="s">
        <v>3327</v>
      </c>
      <c r="AD503" t="s">
        <v>114</v>
      </c>
      <c r="AE503" t="s">
        <v>3328</v>
      </c>
      <c r="AF503" t="s">
        <v>3319</v>
      </c>
      <c r="AG503" t="s">
        <v>3319</v>
      </c>
      <c r="AK503" s="334"/>
      <c r="AP503"/>
      <c r="AR503" t="s">
        <v>3319</v>
      </c>
      <c r="AS503" t="s">
        <v>3319</v>
      </c>
      <c r="AT503" t="s">
        <v>3319</v>
      </c>
      <c r="AY503" s="9" t="s">
        <v>4505</v>
      </c>
      <c r="AZ503" s="9" t="s">
        <v>4505</v>
      </c>
      <c r="BA503" s="9" t="s">
        <v>4505</v>
      </c>
      <c r="BB503" s="9" t="s">
        <v>736</v>
      </c>
    </row>
    <row r="504" spans="1:54" ht="15" customHeight="1" x14ac:dyDescent="0.25">
      <c r="A504" t="s">
        <v>4357</v>
      </c>
      <c r="B504" t="s">
        <v>3103</v>
      </c>
      <c r="C504" t="s">
        <v>3149</v>
      </c>
      <c r="D504" t="s">
        <v>3151</v>
      </c>
      <c r="E504">
        <v>199</v>
      </c>
      <c r="F504" t="s">
        <v>557</v>
      </c>
      <c r="G504">
        <v>30</v>
      </c>
      <c r="H504" t="s">
        <v>123</v>
      </c>
      <c r="I504" t="s">
        <v>123</v>
      </c>
      <c r="J504" t="s">
        <v>134</v>
      </c>
      <c r="K504" t="s">
        <v>122</v>
      </c>
      <c r="L504" t="s">
        <v>3149</v>
      </c>
      <c r="M504" t="s">
        <v>3151</v>
      </c>
      <c r="N504" t="s">
        <v>159</v>
      </c>
      <c r="O504" t="s">
        <v>158</v>
      </c>
      <c r="P504" t="s">
        <v>3384</v>
      </c>
      <c r="Q504" s="15" t="s">
        <v>854</v>
      </c>
      <c r="R504" s="15" t="s">
        <v>4355</v>
      </c>
      <c r="S504" s="15" t="s">
        <v>4355</v>
      </c>
      <c r="T504" t="s">
        <v>735</v>
      </c>
      <c r="U504" t="s">
        <v>735</v>
      </c>
      <c r="V504" t="s">
        <v>735</v>
      </c>
      <c r="W504">
        <v>8</v>
      </c>
      <c r="X504" t="s">
        <v>736</v>
      </c>
      <c r="Y504" t="s">
        <v>735</v>
      </c>
      <c r="AA504" t="str">
        <f>A502</f>
        <v>ADC-VDB105X</v>
      </c>
      <c r="AB504">
        <v>0</v>
      </c>
      <c r="AC504" t="s">
        <v>3327</v>
      </c>
      <c r="AD504" t="s">
        <v>114</v>
      </c>
      <c r="AE504" t="s">
        <v>3331</v>
      </c>
      <c r="AF504" t="s">
        <v>3319</v>
      </c>
      <c r="AG504" t="s">
        <v>3319</v>
      </c>
      <c r="AK504" s="334"/>
      <c r="AP504"/>
      <c r="AR504" t="s">
        <v>3319</v>
      </c>
      <c r="AS504" t="s">
        <v>3319</v>
      </c>
      <c r="AT504" t="s">
        <v>3319</v>
      </c>
      <c r="AY504" s="9" t="s">
        <v>4505</v>
      </c>
      <c r="AZ504" s="9" t="s">
        <v>4505</v>
      </c>
      <c r="BA504" s="9" t="s">
        <v>4505</v>
      </c>
      <c r="BB504" s="9" t="s">
        <v>736</v>
      </c>
    </row>
    <row r="505" spans="1:54" ht="15" customHeight="1" x14ac:dyDescent="0.25">
      <c r="A505" s="9" t="s">
        <v>4359</v>
      </c>
      <c r="B505" s="9" t="s">
        <v>4362</v>
      </c>
      <c r="C505" s="9" t="s">
        <v>3150</v>
      </c>
      <c r="D505" s="9" t="s">
        <v>3152</v>
      </c>
      <c r="E505" s="9">
        <v>199</v>
      </c>
      <c r="F505" s="9" t="s">
        <v>198</v>
      </c>
      <c r="G505" s="9">
        <v>30</v>
      </c>
      <c r="H505" s="9" t="s">
        <v>123</v>
      </c>
      <c r="I505" s="9" t="s">
        <v>123</v>
      </c>
      <c r="J505" s="9" t="s">
        <v>134</v>
      </c>
      <c r="K505" s="9" t="s">
        <v>122</v>
      </c>
      <c r="L505" s="9" t="s">
        <v>3150</v>
      </c>
      <c r="M505" s="9" t="s">
        <v>3152</v>
      </c>
      <c r="N505" s="9" t="s">
        <v>159</v>
      </c>
      <c r="O505" s="9" t="s">
        <v>158</v>
      </c>
      <c r="P505" s="9" t="s">
        <v>3384</v>
      </c>
      <c r="Q505" s="15" t="s">
        <v>854</v>
      </c>
      <c r="R505" s="15" t="s">
        <v>4359</v>
      </c>
      <c r="S505" s="15" t="s">
        <v>4359</v>
      </c>
      <c r="T505" s="9" t="s">
        <v>735</v>
      </c>
      <c r="U505" s="9" t="s">
        <v>735</v>
      </c>
      <c r="V505" s="9" t="s">
        <v>735</v>
      </c>
      <c r="W505" s="9">
        <v>8</v>
      </c>
      <c r="X505" s="9" t="s">
        <v>735</v>
      </c>
      <c r="Y505" s="9" t="s">
        <v>735</v>
      </c>
      <c r="Z505" s="9" t="s">
        <v>4392</v>
      </c>
      <c r="AA505" s="9">
        <v>0</v>
      </c>
      <c r="AB505" s="9">
        <v>0</v>
      </c>
      <c r="AC505" s="9" t="s">
        <v>3327</v>
      </c>
      <c r="AD505" s="9" t="s">
        <v>114</v>
      </c>
      <c r="AE505" s="9" t="s">
        <v>950</v>
      </c>
      <c r="AF505" s="9" t="s">
        <v>3319</v>
      </c>
      <c r="AG505" s="9" t="s">
        <v>3319</v>
      </c>
      <c r="AH505" s="9"/>
      <c r="AI505" s="9"/>
      <c r="AK505" s="334"/>
      <c r="AL505" s="9"/>
      <c r="AM505" s="9"/>
      <c r="AN505" s="9"/>
      <c r="AO505" s="9"/>
      <c r="AP505" s="9"/>
      <c r="AR505" t="s">
        <v>3329</v>
      </c>
      <c r="AS505" t="s">
        <v>3319</v>
      </c>
      <c r="AT505" t="s">
        <v>3319</v>
      </c>
      <c r="AY505" s="9" t="s">
        <v>4505</v>
      </c>
      <c r="AZ505" s="9" t="s">
        <v>4505</v>
      </c>
      <c r="BA505" s="9" t="s">
        <v>4505</v>
      </c>
      <c r="BB505" s="9" t="s">
        <v>736</v>
      </c>
    </row>
    <row r="506" spans="1:54" ht="15" customHeight="1" x14ac:dyDescent="0.25">
      <c r="A506" s="9" t="s">
        <v>4360</v>
      </c>
      <c r="B506" s="9" t="s">
        <v>4362</v>
      </c>
      <c r="C506" s="9" t="s">
        <v>3150</v>
      </c>
      <c r="D506" s="9" t="s">
        <v>3152</v>
      </c>
      <c r="E506" s="9">
        <v>199</v>
      </c>
      <c r="F506" s="9" t="s">
        <v>198</v>
      </c>
      <c r="G506" s="9">
        <v>30</v>
      </c>
      <c r="H506" s="9" t="s">
        <v>123</v>
      </c>
      <c r="I506" s="9" t="s">
        <v>123</v>
      </c>
      <c r="J506" s="9" t="s">
        <v>134</v>
      </c>
      <c r="K506" s="9" t="s">
        <v>122</v>
      </c>
      <c r="L506" s="9" t="s">
        <v>3150</v>
      </c>
      <c r="M506" s="9" t="s">
        <v>3152</v>
      </c>
      <c r="N506" s="9" t="s">
        <v>159</v>
      </c>
      <c r="O506" s="9" t="s">
        <v>158</v>
      </c>
      <c r="P506" s="9" t="s">
        <v>3384</v>
      </c>
      <c r="Q506" s="15" t="s">
        <v>854</v>
      </c>
      <c r="R506" s="15" t="s">
        <v>4359</v>
      </c>
      <c r="S506" s="15" t="s">
        <v>4359</v>
      </c>
      <c r="T506" s="9" t="s">
        <v>735</v>
      </c>
      <c r="U506" s="9" t="s">
        <v>735</v>
      </c>
      <c r="V506" s="9" t="s">
        <v>735</v>
      </c>
      <c r="W506" s="9">
        <v>8</v>
      </c>
      <c r="X506" s="9" t="s">
        <v>736</v>
      </c>
      <c r="Y506" s="9" t="s">
        <v>735</v>
      </c>
      <c r="AA506" s="9" t="str">
        <f>A505</f>
        <v>ADC-VDB106X</v>
      </c>
      <c r="AB506" s="9">
        <v>0</v>
      </c>
      <c r="AC506" s="9" t="s">
        <v>3327</v>
      </c>
      <c r="AD506" s="9" t="s">
        <v>114</v>
      </c>
      <c r="AE506" s="9" t="s">
        <v>3328</v>
      </c>
      <c r="AF506" s="9" t="s">
        <v>3319</v>
      </c>
      <c r="AG506" s="9" t="s">
        <v>3319</v>
      </c>
      <c r="AH506" s="9"/>
      <c r="AI506" s="9"/>
      <c r="AK506" s="334"/>
      <c r="AL506" s="9"/>
      <c r="AM506" s="9"/>
      <c r="AN506" s="9"/>
      <c r="AO506" s="9"/>
      <c r="AP506" s="9"/>
      <c r="AR506" t="s">
        <v>3319</v>
      </c>
      <c r="AS506" t="s">
        <v>3319</v>
      </c>
      <c r="AT506" t="s">
        <v>3319</v>
      </c>
      <c r="AY506" s="9" t="s">
        <v>4505</v>
      </c>
      <c r="AZ506" s="9" t="s">
        <v>4505</v>
      </c>
      <c r="BA506" s="9" t="s">
        <v>4505</v>
      </c>
      <c r="BB506" s="9" t="s">
        <v>736</v>
      </c>
    </row>
    <row r="507" spans="1:54" ht="15" customHeight="1" x14ac:dyDescent="0.25">
      <c r="A507" s="9" t="s">
        <v>4361</v>
      </c>
      <c r="B507" s="9" t="s">
        <v>4362</v>
      </c>
      <c r="C507" s="9" t="s">
        <v>3150</v>
      </c>
      <c r="D507" s="9" t="s">
        <v>3152</v>
      </c>
      <c r="E507" s="9">
        <v>199</v>
      </c>
      <c r="F507" s="9" t="s">
        <v>198</v>
      </c>
      <c r="G507" s="9">
        <v>30</v>
      </c>
      <c r="H507" s="9" t="s">
        <v>123</v>
      </c>
      <c r="I507" s="9" t="s">
        <v>123</v>
      </c>
      <c r="J507" s="9" t="s">
        <v>134</v>
      </c>
      <c r="K507" s="9" t="s">
        <v>122</v>
      </c>
      <c r="L507" s="9" t="s">
        <v>3150</v>
      </c>
      <c r="M507" s="9" t="s">
        <v>3152</v>
      </c>
      <c r="N507" s="9" t="s">
        <v>159</v>
      </c>
      <c r="O507" s="9" t="s">
        <v>158</v>
      </c>
      <c r="P507" s="9" t="s">
        <v>3384</v>
      </c>
      <c r="Q507" s="15" t="s">
        <v>854</v>
      </c>
      <c r="R507" s="15" t="s">
        <v>4359</v>
      </c>
      <c r="S507" s="15" t="s">
        <v>4359</v>
      </c>
      <c r="T507" s="15" t="s">
        <v>735</v>
      </c>
      <c r="U507" s="9" t="s">
        <v>735</v>
      </c>
      <c r="V507" s="9" t="s">
        <v>735</v>
      </c>
      <c r="W507" s="9">
        <v>8</v>
      </c>
      <c r="X507" s="9" t="s">
        <v>736</v>
      </c>
      <c r="Y507" s="9" t="s">
        <v>735</v>
      </c>
      <c r="AA507" s="9" t="str">
        <f>A505</f>
        <v>ADC-VDB106X</v>
      </c>
      <c r="AB507" s="9">
        <v>0</v>
      </c>
      <c r="AC507" s="9" t="s">
        <v>3327</v>
      </c>
      <c r="AD507" s="9" t="s">
        <v>114</v>
      </c>
      <c r="AE507" s="9" t="s">
        <v>3331</v>
      </c>
      <c r="AF507" s="9" t="s">
        <v>3319</v>
      </c>
      <c r="AG507" s="9" t="s">
        <v>3319</v>
      </c>
      <c r="AH507" s="9"/>
      <c r="AI507" s="9"/>
      <c r="AK507" s="334"/>
      <c r="AL507" s="9"/>
      <c r="AM507" s="9"/>
      <c r="AN507" s="9"/>
      <c r="AO507" s="9"/>
      <c r="AP507" s="9"/>
      <c r="AR507" t="s">
        <v>3319</v>
      </c>
      <c r="AS507" t="s">
        <v>3319</v>
      </c>
      <c r="AT507" t="s">
        <v>3319</v>
      </c>
      <c r="AY507" s="9" t="s">
        <v>4505</v>
      </c>
      <c r="AZ507" s="9" t="s">
        <v>4505</v>
      </c>
      <c r="BA507" s="9" t="s">
        <v>4505</v>
      </c>
      <c r="BB507" s="9" t="s">
        <v>736</v>
      </c>
    </row>
    <row r="508" spans="1:54" ht="15" customHeight="1" x14ac:dyDescent="0.25">
      <c r="A508" t="s">
        <v>4363</v>
      </c>
      <c r="B508" s="9" t="s">
        <v>4378</v>
      </c>
      <c r="C508" s="9" t="s">
        <v>4378</v>
      </c>
      <c r="D508" s="9" t="s">
        <v>4380</v>
      </c>
      <c r="E508">
        <v>30</v>
      </c>
      <c r="F508" t="s">
        <v>557</v>
      </c>
      <c r="G508">
        <v>2</v>
      </c>
      <c r="H508" s="15" t="s">
        <v>4364</v>
      </c>
      <c r="I508" s="15" t="s">
        <v>4365</v>
      </c>
      <c r="J508" t="s">
        <v>872</v>
      </c>
      <c r="K508" t="s">
        <v>872</v>
      </c>
      <c r="L508" s="9" t="s">
        <v>4378</v>
      </c>
      <c r="M508" s="9" t="s">
        <v>4380</v>
      </c>
      <c r="N508" s="9" t="s">
        <v>4378</v>
      </c>
      <c r="O508" s="9" t="s">
        <v>4380</v>
      </c>
      <c r="P508" t="s">
        <v>3384</v>
      </c>
      <c r="Q508" s="15" t="s">
        <v>855</v>
      </c>
      <c r="R508" s="15" t="s">
        <v>4363</v>
      </c>
      <c r="S508" s="15" t="s">
        <v>4363</v>
      </c>
      <c r="T508" s="15" t="s">
        <v>736</v>
      </c>
      <c r="U508" s="9" t="s">
        <v>735</v>
      </c>
      <c r="V508" s="9" t="s">
        <v>735</v>
      </c>
      <c r="W508" s="9">
        <v>8</v>
      </c>
      <c r="X508" t="s">
        <v>735</v>
      </c>
      <c r="Y508" t="s">
        <v>736</v>
      </c>
      <c r="AA508">
        <v>0</v>
      </c>
      <c r="AB508" s="9">
        <v>0</v>
      </c>
      <c r="AC508" s="9" t="s">
        <v>3327</v>
      </c>
      <c r="AD508" s="9" t="s">
        <v>114</v>
      </c>
      <c r="AE508" s="9" t="s">
        <v>3328</v>
      </c>
      <c r="AF508" s="9" t="s">
        <v>3319</v>
      </c>
      <c r="AG508" s="9" t="s">
        <v>3319</v>
      </c>
      <c r="AK508" s="334" t="s">
        <v>4505</v>
      </c>
      <c r="AP508"/>
      <c r="AR508" t="s">
        <v>3329</v>
      </c>
      <c r="AS508" t="s">
        <v>3319</v>
      </c>
      <c r="AT508" t="s">
        <v>3319</v>
      </c>
      <c r="AY508" s="9" t="s">
        <v>4505</v>
      </c>
      <c r="AZ508" s="9" t="s">
        <v>4505</v>
      </c>
      <c r="BA508" s="9" t="s">
        <v>4505</v>
      </c>
      <c r="BB508" s="9" t="s">
        <v>736</v>
      </c>
    </row>
    <row r="509" spans="1:54" s="9" customFormat="1" ht="15" customHeight="1" x14ac:dyDescent="0.25">
      <c r="A509" s="9" t="s">
        <v>4366</v>
      </c>
      <c r="B509" s="9" t="s">
        <v>4379</v>
      </c>
      <c r="C509" s="9" t="s">
        <v>4379</v>
      </c>
      <c r="D509" s="9" t="s">
        <v>4381</v>
      </c>
      <c r="E509" s="9">
        <v>10</v>
      </c>
      <c r="F509" s="9" t="s">
        <v>557</v>
      </c>
      <c r="G509" s="9">
        <v>2</v>
      </c>
      <c r="H509" s="15" t="s">
        <v>4364</v>
      </c>
      <c r="I509" s="15" t="s">
        <v>4365</v>
      </c>
      <c r="J509" s="9" t="s">
        <v>872</v>
      </c>
      <c r="K509" s="9" t="s">
        <v>872</v>
      </c>
      <c r="L509" s="9" t="s">
        <v>4379</v>
      </c>
      <c r="M509" s="9" t="s">
        <v>4381</v>
      </c>
      <c r="N509" s="9" t="s">
        <v>4379</v>
      </c>
      <c r="O509" s="9" t="s">
        <v>4381</v>
      </c>
      <c r="P509" s="9" t="s">
        <v>3384</v>
      </c>
      <c r="Q509" s="15" t="s">
        <v>855</v>
      </c>
      <c r="R509" s="15" t="s">
        <v>4366</v>
      </c>
      <c r="S509" s="15" t="s">
        <v>4366</v>
      </c>
      <c r="T509" s="15" t="s">
        <v>736</v>
      </c>
      <c r="U509" s="9" t="s">
        <v>735</v>
      </c>
      <c r="V509" s="9" t="s">
        <v>735</v>
      </c>
      <c r="W509" s="9">
        <v>8</v>
      </c>
      <c r="X509" s="9" t="s">
        <v>735</v>
      </c>
      <c r="Y509" s="9" t="s">
        <v>736</v>
      </c>
      <c r="AA509" s="9">
        <v>0</v>
      </c>
      <c r="AB509" s="9">
        <v>0</v>
      </c>
      <c r="AC509" s="9" t="s">
        <v>3327</v>
      </c>
      <c r="AD509" s="9" t="s">
        <v>114</v>
      </c>
      <c r="AE509" s="9" t="s">
        <v>3328</v>
      </c>
      <c r="AF509" s="9" t="s">
        <v>3319</v>
      </c>
      <c r="AG509" s="9" t="s">
        <v>3319</v>
      </c>
      <c r="AK509" s="334" t="s">
        <v>4505</v>
      </c>
      <c r="AR509" s="9" t="s">
        <v>3329</v>
      </c>
      <c r="AS509" s="9" t="s">
        <v>3319</v>
      </c>
      <c r="AT509" s="9" t="s">
        <v>3319</v>
      </c>
      <c r="AY509" s="9" t="s">
        <v>4505</v>
      </c>
      <c r="AZ509" s="9" t="s">
        <v>4505</v>
      </c>
      <c r="BA509" s="9" t="s">
        <v>4505</v>
      </c>
      <c r="BB509" s="9" t="s">
        <v>736</v>
      </c>
    </row>
    <row r="510" spans="1:54" s="9" customFormat="1" ht="15" customHeight="1" x14ac:dyDescent="0.25">
      <c r="A510" s="15" t="s">
        <v>4369</v>
      </c>
      <c r="B510" s="77" t="s">
        <v>5610</v>
      </c>
      <c r="C510" s="77" t="s">
        <v>5611</v>
      </c>
      <c r="D510" s="77" t="s">
        <v>5612</v>
      </c>
      <c r="E510" s="15">
        <v>169</v>
      </c>
      <c r="F510" s="9" t="s">
        <v>198</v>
      </c>
      <c r="G510" s="9">
        <v>30</v>
      </c>
      <c r="H510" s="9" t="s">
        <v>123</v>
      </c>
      <c r="I510" s="9" t="s">
        <v>123</v>
      </c>
      <c r="J510" s="9" t="s">
        <v>134</v>
      </c>
      <c r="K510" s="9" t="s">
        <v>122</v>
      </c>
      <c r="L510" s="9" t="s">
        <v>160</v>
      </c>
      <c r="M510" s="9" t="s">
        <v>161</v>
      </c>
      <c r="N510" s="9" t="s">
        <v>163</v>
      </c>
      <c r="O510" s="9" t="s">
        <v>162</v>
      </c>
      <c r="P510" s="9" t="s">
        <v>3384</v>
      </c>
      <c r="Q510" s="15" t="s">
        <v>854</v>
      </c>
      <c r="R510" s="15" t="s">
        <v>4369</v>
      </c>
      <c r="S510" s="15" t="s">
        <v>4369</v>
      </c>
      <c r="T510" s="15" t="s">
        <v>735</v>
      </c>
      <c r="U510" s="9" t="s">
        <v>735</v>
      </c>
      <c r="V510" s="9" t="s">
        <v>735</v>
      </c>
      <c r="W510" s="9">
        <v>8</v>
      </c>
      <c r="X510" s="9" t="s">
        <v>735</v>
      </c>
      <c r="Y510" s="15" t="s">
        <v>735</v>
      </c>
      <c r="Z510" s="15" t="s">
        <v>5295</v>
      </c>
      <c r="AA510" s="9">
        <v>0</v>
      </c>
      <c r="AB510" s="9">
        <v>0</v>
      </c>
      <c r="AC510" s="9" t="s">
        <v>3327</v>
      </c>
      <c r="AD510" s="9" t="s">
        <v>114</v>
      </c>
      <c r="AE510" s="9" t="s">
        <v>950</v>
      </c>
      <c r="AF510" s="9" t="s">
        <v>3319</v>
      </c>
      <c r="AG510" s="9" t="s">
        <v>3319</v>
      </c>
      <c r="AK510" s="334" t="s">
        <v>694</v>
      </c>
      <c r="AR510" s="9" t="s">
        <v>3329</v>
      </c>
      <c r="AS510" s="9" t="s">
        <v>3319</v>
      </c>
      <c r="AT510" s="9" t="s">
        <v>3319</v>
      </c>
      <c r="AY510" s="9" t="s">
        <v>4505</v>
      </c>
      <c r="AZ510" s="9" t="s">
        <v>4505</v>
      </c>
      <c r="BA510" s="9" t="s">
        <v>4505</v>
      </c>
      <c r="BB510" s="9" t="s">
        <v>736</v>
      </c>
    </row>
    <row r="511" spans="1:54" s="9" customFormat="1" ht="15" customHeight="1" x14ac:dyDescent="0.25">
      <c r="A511" s="9" t="s">
        <v>4367</v>
      </c>
      <c r="B511" s="77" t="s">
        <v>5610</v>
      </c>
      <c r="C511" s="77" t="s">
        <v>5611</v>
      </c>
      <c r="D511" s="77" t="s">
        <v>5612</v>
      </c>
      <c r="E511" s="15">
        <v>169</v>
      </c>
      <c r="F511" s="9" t="s">
        <v>557</v>
      </c>
      <c r="G511" s="9">
        <v>30</v>
      </c>
      <c r="H511" s="9" t="s">
        <v>123</v>
      </c>
      <c r="I511" s="9" t="s">
        <v>123</v>
      </c>
      <c r="J511" s="9" t="s">
        <v>134</v>
      </c>
      <c r="K511" s="9" t="s">
        <v>122</v>
      </c>
      <c r="L511" s="9" t="s">
        <v>160</v>
      </c>
      <c r="M511" s="9" t="s">
        <v>161</v>
      </c>
      <c r="N511" s="9" t="s">
        <v>163</v>
      </c>
      <c r="O511" s="9" t="s">
        <v>162</v>
      </c>
      <c r="P511" s="9" t="s">
        <v>3384</v>
      </c>
      <c r="Q511" s="15" t="s">
        <v>854</v>
      </c>
      <c r="R511" s="15" t="s">
        <v>4369</v>
      </c>
      <c r="S511" s="15" t="s">
        <v>4369</v>
      </c>
      <c r="T511" s="15" t="s">
        <v>735</v>
      </c>
      <c r="U511" s="9" t="s">
        <v>735</v>
      </c>
      <c r="V511" s="9" t="s">
        <v>735</v>
      </c>
      <c r="W511" s="9">
        <v>8</v>
      </c>
      <c r="X511" s="9" t="s">
        <v>736</v>
      </c>
      <c r="Y511" s="9" t="s">
        <v>735</v>
      </c>
      <c r="AA511" s="9" t="s">
        <v>4369</v>
      </c>
      <c r="AB511" s="9">
        <v>0</v>
      </c>
      <c r="AC511" s="9" t="s">
        <v>3327</v>
      </c>
      <c r="AD511" s="9" t="s">
        <v>114</v>
      </c>
      <c r="AE511" s="9" t="s">
        <v>3328</v>
      </c>
      <c r="AF511" s="9" t="s">
        <v>3319</v>
      </c>
      <c r="AG511" s="9" t="s">
        <v>3319</v>
      </c>
      <c r="AK511" s="334"/>
      <c r="AR511" s="9" t="s">
        <v>3319</v>
      </c>
      <c r="AS511" s="9" t="s">
        <v>3319</v>
      </c>
      <c r="AT511" s="9" t="s">
        <v>3319</v>
      </c>
      <c r="AY511" s="9" t="s">
        <v>4505</v>
      </c>
      <c r="AZ511" s="9" t="s">
        <v>4505</v>
      </c>
      <c r="BA511" s="9" t="s">
        <v>4505</v>
      </c>
      <c r="BB511" s="9" t="s">
        <v>736</v>
      </c>
    </row>
    <row r="512" spans="1:54" s="9" customFormat="1" ht="15" customHeight="1" x14ac:dyDescent="0.25">
      <c r="A512" s="9" t="s">
        <v>4368</v>
      </c>
      <c r="B512" s="77" t="s">
        <v>5610</v>
      </c>
      <c r="C512" s="77" t="s">
        <v>5611</v>
      </c>
      <c r="D512" s="77" t="s">
        <v>5612</v>
      </c>
      <c r="E512" s="15">
        <v>169</v>
      </c>
      <c r="F512" s="9" t="s">
        <v>557</v>
      </c>
      <c r="G512" s="9">
        <v>30</v>
      </c>
      <c r="H512" s="9" t="s">
        <v>123</v>
      </c>
      <c r="I512" s="9" t="s">
        <v>123</v>
      </c>
      <c r="J512" s="9" t="s">
        <v>134</v>
      </c>
      <c r="K512" s="9" t="s">
        <v>122</v>
      </c>
      <c r="L512" s="9" t="s">
        <v>160</v>
      </c>
      <c r="M512" s="9" t="s">
        <v>161</v>
      </c>
      <c r="N512" s="9" t="s">
        <v>163</v>
      </c>
      <c r="O512" s="9" t="s">
        <v>162</v>
      </c>
      <c r="P512" s="9" t="s">
        <v>3384</v>
      </c>
      <c r="Q512" s="15" t="s">
        <v>854</v>
      </c>
      <c r="R512" s="15" t="s">
        <v>4369</v>
      </c>
      <c r="S512" s="15" t="s">
        <v>4369</v>
      </c>
      <c r="T512" s="15" t="s">
        <v>735</v>
      </c>
      <c r="U512" s="9" t="s">
        <v>735</v>
      </c>
      <c r="V512" s="9" t="s">
        <v>735</v>
      </c>
      <c r="W512" s="9">
        <v>8</v>
      </c>
      <c r="X512" s="9" t="s">
        <v>736</v>
      </c>
      <c r="Y512" s="9" t="s">
        <v>735</v>
      </c>
      <c r="AA512" s="9" t="s">
        <v>4369</v>
      </c>
      <c r="AB512" s="9">
        <v>0</v>
      </c>
      <c r="AC512" s="9" t="s">
        <v>3327</v>
      </c>
      <c r="AD512" s="9" t="s">
        <v>114</v>
      </c>
      <c r="AE512" s="9" t="s">
        <v>3331</v>
      </c>
      <c r="AF512" s="9" t="s">
        <v>3319</v>
      </c>
      <c r="AG512" s="9" t="s">
        <v>3319</v>
      </c>
      <c r="AK512" s="334"/>
      <c r="AR512" s="9" t="s">
        <v>3319</v>
      </c>
      <c r="AS512" s="9" t="s">
        <v>3319</v>
      </c>
      <c r="AT512" s="9" t="s">
        <v>3319</v>
      </c>
      <c r="AY512" s="9" t="s">
        <v>4505</v>
      </c>
      <c r="AZ512" s="9" t="s">
        <v>4505</v>
      </c>
      <c r="BA512" s="9" t="s">
        <v>4505</v>
      </c>
      <c r="BB512" s="9" t="s">
        <v>736</v>
      </c>
    </row>
    <row r="513" spans="1:54" s="9" customFormat="1" ht="15" customHeight="1" x14ac:dyDescent="0.25">
      <c r="A513" s="9" t="s">
        <v>4370</v>
      </c>
      <c r="B513" s="9" t="s">
        <v>4382</v>
      </c>
      <c r="C513" s="9" t="s">
        <v>4382</v>
      </c>
      <c r="D513" s="9" t="s">
        <v>4383</v>
      </c>
      <c r="E513" s="15">
        <v>199</v>
      </c>
      <c r="F513" s="9" t="s">
        <v>198</v>
      </c>
      <c r="G513" s="9">
        <v>30</v>
      </c>
      <c r="H513" s="9" t="s">
        <v>123</v>
      </c>
      <c r="I513" s="9" t="s">
        <v>123</v>
      </c>
      <c r="J513" s="9" t="s">
        <v>134</v>
      </c>
      <c r="K513" s="9" t="s">
        <v>122</v>
      </c>
      <c r="L513" s="9" t="s">
        <v>4382</v>
      </c>
      <c r="M513" s="9" t="s">
        <v>4383</v>
      </c>
      <c r="N513" s="9" t="s">
        <v>159</v>
      </c>
      <c r="O513" s="9" t="s">
        <v>158</v>
      </c>
      <c r="P513" s="9" t="s">
        <v>3384</v>
      </c>
      <c r="Q513" s="15" t="s">
        <v>854</v>
      </c>
      <c r="R513" s="15" t="s">
        <v>4370</v>
      </c>
      <c r="S513" s="15" t="s">
        <v>4370</v>
      </c>
      <c r="T513" s="15" t="s">
        <v>735</v>
      </c>
      <c r="U513" s="9" t="s">
        <v>735</v>
      </c>
      <c r="V513" s="9" t="s">
        <v>735</v>
      </c>
      <c r="W513" s="9">
        <v>8</v>
      </c>
      <c r="X513" s="9" t="s">
        <v>735</v>
      </c>
      <c r="Y513" s="9" t="s">
        <v>735</v>
      </c>
      <c r="Z513" s="9" t="s">
        <v>4370</v>
      </c>
      <c r="AA513" s="9">
        <v>0</v>
      </c>
      <c r="AB513" s="9">
        <v>0</v>
      </c>
      <c r="AC513" s="9" t="s">
        <v>3327</v>
      </c>
      <c r="AD513" s="9" t="s">
        <v>114</v>
      </c>
      <c r="AE513" s="9" t="s">
        <v>950</v>
      </c>
      <c r="AF513" s="9" t="s">
        <v>3319</v>
      </c>
      <c r="AG513" s="9" t="s">
        <v>3319</v>
      </c>
      <c r="AK513" s="334"/>
      <c r="AR513" s="9" t="s">
        <v>3329</v>
      </c>
      <c r="AS513" s="9" t="s">
        <v>3319</v>
      </c>
      <c r="AT513" s="9" t="s">
        <v>3319</v>
      </c>
      <c r="AY513" s="9" t="s">
        <v>4505</v>
      </c>
      <c r="AZ513" s="9" t="s">
        <v>4505</v>
      </c>
      <c r="BA513" s="9" t="s">
        <v>4505</v>
      </c>
      <c r="BB513" s="9" t="s">
        <v>736</v>
      </c>
    </row>
    <row r="514" spans="1:54" s="9" customFormat="1" ht="15" customHeight="1" x14ac:dyDescent="0.25">
      <c r="A514" s="9" t="s">
        <v>4371</v>
      </c>
      <c r="B514" s="9" t="s">
        <v>4382</v>
      </c>
      <c r="C514" s="9" t="s">
        <v>4382</v>
      </c>
      <c r="D514" s="9" t="s">
        <v>4383</v>
      </c>
      <c r="E514" s="15">
        <v>199</v>
      </c>
      <c r="F514" s="9" t="s">
        <v>557</v>
      </c>
      <c r="G514" s="9">
        <v>30</v>
      </c>
      <c r="H514" s="9" t="s">
        <v>123</v>
      </c>
      <c r="I514" s="9" t="s">
        <v>123</v>
      </c>
      <c r="J514" s="9" t="s">
        <v>134</v>
      </c>
      <c r="K514" s="9" t="s">
        <v>122</v>
      </c>
      <c r="L514" s="9" t="s">
        <v>4382</v>
      </c>
      <c r="M514" s="9" t="s">
        <v>4383</v>
      </c>
      <c r="N514" s="9" t="s">
        <v>159</v>
      </c>
      <c r="O514" s="9" t="s">
        <v>158</v>
      </c>
      <c r="P514" s="9" t="s">
        <v>3384</v>
      </c>
      <c r="Q514" s="15" t="s">
        <v>854</v>
      </c>
      <c r="R514" s="15" t="s">
        <v>4370</v>
      </c>
      <c r="S514" s="15" t="s">
        <v>4370</v>
      </c>
      <c r="T514" s="15" t="s">
        <v>735</v>
      </c>
      <c r="U514" s="9" t="s">
        <v>735</v>
      </c>
      <c r="V514" s="9" t="s">
        <v>735</v>
      </c>
      <c r="W514" s="9">
        <v>8</v>
      </c>
      <c r="X514" s="9" t="s">
        <v>736</v>
      </c>
      <c r="Y514" s="9" t="s">
        <v>735</v>
      </c>
      <c r="AA514" s="9" t="str">
        <f>A513</f>
        <v>ADC-VDB770</v>
      </c>
      <c r="AB514" s="9">
        <v>0</v>
      </c>
      <c r="AC514" s="9" t="s">
        <v>3327</v>
      </c>
      <c r="AD514" s="9" t="s">
        <v>114</v>
      </c>
      <c r="AE514" s="9" t="s">
        <v>3328</v>
      </c>
      <c r="AF514" s="9" t="s">
        <v>3319</v>
      </c>
      <c r="AG514" s="9" t="s">
        <v>3319</v>
      </c>
      <c r="AK514" s="334"/>
      <c r="AR514" s="9" t="s">
        <v>3319</v>
      </c>
      <c r="AS514" s="9" t="s">
        <v>3319</v>
      </c>
      <c r="AT514" s="9" t="s">
        <v>3319</v>
      </c>
      <c r="AY514" s="9" t="s">
        <v>4505</v>
      </c>
      <c r="AZ514" s="9" t="s">
        <v>4505</v>
      </c>
      <c r="BA514" s="9" t="s">
        <v>4505</v>
      </c>
      <c r="BB514" s="9" t="s">
        <v>736</v>
      </c>
    </row>
    <row r="515" spans="1:54" s="9" customFormat="1" ht="15" customHeight="1" x14ac:dyDescent="0.25">
      <c r="A515" s="9" t="s">
        <v>4372</v>
      </c>
      <c r="B515" s="9" t="s">
        <v>4382</v>
      </c>
      <c r="C515" s="9" t="s">
        <v>4382</v>
      </c>
      <c r="D515" s="9" t="s">
        <v>4383</v>
      </c>
      <c r="E515" s="15">
        <v>199</v>
      </c>
      <c r="F515" s="9" t="s">
        <v>557</v>
      </c>
      <c r="G515" s="9">
        <v>30</v>
      </c>
      <c r="H515" s="9" t="s">
        <v>123</v>
      </c>
      <c r="I515" s="9" t="s">
        <v>123</v>
      </c>
      <c r="J515" s="9" t="s">
        <v>134</v>
      </c>
      <c r="K515" s="9" t="s">
        <v>122</v>
      </c>
      <c r="L515" s="9" t="s">
        <v>4382</v>
      </c>
      <c r="M515" s="9" t="s">
        <v>4383</v>
      </c>
      <c r="N515" s="9" t="s">
        <v>159</v>
      </c>
      <c r="O515" s="9" t="s">
        <v>158</v>
      </c>
      <c r="P515" s="9" t="s">
        <v>3384</v>
      </c>
      <c r="Q515" s="15" t="s">
        <v>854</v>
      </c>
      <c r="R515" s="15" t="s">
        <v>4370</v>
      </c>
      <c r="S515" s="15" t="s">
        <v>4370</v>
      </c>
      <c r="T515" s="9" t="s">
        <v>735</v>
      </c>
      <c r="U515" s="9" t="s">
        <v>735</v>
      </c>
      <c r="V515" s="9" t="s">
        <v>735</v>
      </c>
      <c r="W515" s="9">
        <v>8</v>
      </c>
      <c r="X515" s="9" t="s">
        <v>736</v>
      </c>
      <c r="Y515" s="9" t="s">
        <v>735</v>
      </c>
      <c r="AA515" s="9" t="str">
        <f>A513</f>
        <v>ADC-VDB770</v>
      </c>
      <c r="AB515" s="9">
        <v>0</v>
      </c>
      <c r="AC515" s="9" t="s">
        <v>3327</v>
      </c>
      <c r="AD515" s="9" t="s">
        <v>114</v>
      </c>
      <c r="AE515" s="9" t="s">
        <v>3331</v>
      </c>
      <c r="AF515" s="9" t="s">
        <v>3319</v>
      </c>
      <c r="AG515" s="9" t="s">
        <v>3319</v>
      </c>
      <c r="AK515" s="334"/>
      <c r="AR515" s="9" t="s">
        <v>3319</v>
      </c>
      <c r="AS515" s="9" t="s">
        <v>3319</v>
      </c>
      <c r="AT515" s="9" t="s">
        <v>3319</v>
      </c>
      <c r="AY515" s="9" t="s">
        <v>4505</v>
      </c>
      <c r="AZ515" s="9" t="s">
        <v>4505</v>
      </c>
      <c r="BA515" s="9" t="s">
        <v>4505</v>
      </c>
      <c r="BB515" s="9" t="s">
        <v>736</v>
      </c>
    </row>
    <row r="516" spans="1:54" s="9" customFormat="1" ht="15" customHeight="1" x14ac:dyDescent="0.25">
      <c r="A516" s="9" t="s">
        <v>4373</v>
      </c>
      <c r="B516" s="9" t="s">
        <v>669</v>
      </c>
      <c r="C516" s="9" t="s">
        <v>669</v>
      </c>
      <c r="D516" s="9" t="s">
        <v>184</v>
      </c>
      <c r="E516" s="15">
        <v>24</v>
      </c>
      <c r="F516" s="15" t="s">
        <v>198</v>
      </c>
      <c r="G516" s="9">
        <v>7.5</v>
      </c>
      <c r="H516" s="9" t="s">
        <v>4377</v>
      </c>
      <c r="I516" s="9" t="s">
        <v>121</v>
      </c>
      <c r="J516" s="9" t="s">
        <v>134</v>
      </c>
      <c r="K516" s="9" t="s">
        <v>145</v>
      </c>
      <c r="L516" s="9" t="s">
        <v>669</v>
      </c>
      <c r="M516" s="9" t="s">
        <v>184</v>
      </c>
      <c r="N516" s="9" t="s">
        <v>669</v>
      </c>
      <c r="O516" s="9" t="s">
        <v>184</v>
      </c>
      <c r="P516" s="9" t="s">
        <v>3384</v>
      </c>
      <c r="Q516" s="15" t="s">
        <v>854</v>
      </c>
      <c r="R516" s="15" t="s">
        <v>4373</v>
      </c>
      <c r="S516" s="15" t="s">
        <v>4373</v>
      </c>
      <c r="T516" s="9" t="s">
        <v>736</v>
      </c>
      <c r="U516" s="9" t="s">
        <v>735</v>
      </c>
      <c r="V516" s="9" t="s">
        <v>735</v>
      </c>
      <c r="W516" s="9">
        <v>15</v>
      </c>
      <c r="X516" s="9" t="s">
        <v>735</v>
      </c>
      <c r="Y516" s="9" t="s">
        <v>735</v>
      </c>
      <c r="Z516" s="9" t="s">
        <v>4373</v>
      </c>
      <c r="AA516" s="9">
        <v>0</v>
      </c>
      <c r="AB516" s="9">
        <v>0</v>
      </c>
      <c r="AC516" s="9" t="s">
        <v>3327</v>
      </c>
      <c r="AD516" s="9" t="s">
        <v>114</v>
      </c>
      <c r="AE516" s="9" t="s">
        <v>3331</v>
      </c>
      <c r="AF516" s="9" t="s">
        <v>3319</v>
      </c>
      <c r="AG516" s="9" t="s">
        <v>3319</v>
      </c>
      <c r="AK516" s="334"/>
      <c r="AR516" s="9" t="s">
        <v>3329</v>
      </c>
      <c r="AS516" s="9" t="s">
        <v>3319</v>
      </c>
      <c r="AT516" s="9" t="s">
        <v>3319</v>
      </c>
      <c r="AY516" s="9" t="s">
        <v>4505</v>
      </c>
      <c r="AZ516" s="9" t="s">
        <v>4505</v>
      </c>
      <c r="BA516" s="9" t="s">
        <v>4505</v>
      </c>
      <c r="BB516" s="9" t="s">
        <v>736</v>
      </c>
    </row>
    <row r="517" spans="1:54" s="9" customFormat="1" ht="15" customHeight="1" x14ac:dyDescent="0.25">
      <c r="A517" s="9" t="s">
        <v>4374</v>
      </c>
      <c r="B517" s="9" t="s">
        <v>3110</v>
      </c>
      <c r="C517" s="9" t="s">
        <v>3117</v>
      </c>
      <c r="D517" s="9" t="s">
        <v>3145</v>
      </c>
      <c r="E517" s="15">
        <v>39</v>
      </c>
      <c r="F517" s="9" t="s">
        <v>557</v>
      </c>
      <c r="G517" s="9">
        <v>7.5</v>
      </c>
      <c r="H517" s="9" t="s">
        <v>4377</v>
      </c>
      <c r="I517" s="9" t="s">
        <v>121</v>
      </c>
      <c r="J517" s="9" t="s">
        <v>134</v>
      </c>
      <c r="K517" s="9" t="s">
        <v>145</v>
      </c>
      <c r="L517" s="9" t="s">
        <v>3117</v>
      </c>
      <c r="M517" s="9" t="s">
        <v>3145</v>
      </c>
      <c r="N517" s="9" t="s">
        <v>3117</v>
      </c>
      <c r="O517" s="9" t="s">
        <v>3145</v>
      </c>
      <c r="P517" s="9" t="s">
        <v>3384</v>
      </c>
      <c r="Q517" s="15" t="s">
        <v>854</v>
      </c>
      <c r="R517" s="15" t="s">
        <v>4374</v>
      </c>
      <c r="S517" s="15" t="s">
        <v>4374</v>
      </c>
      <c r="T517" s="9" t="s">
        <v>736</v>
      </c>
      <c r="U517" s="9" t="s">
        <v>735</v>
      </c>
      <c r="V517" s="9" t="s">
        <v>735</v>
      </c>
      <c r="W517" s="9">
        <v>15</v>
      </c>
      <c r="X517" s="9" t="s">
        <v>735</v>
      </c>
      <c r="Y517" s="9" t="s">
        <v>735</v>
      </c>
      <c r="Z517" s="9" t="s">
        <v>4374</v>
      </c>
      <c r="AA517" s="9">
        <v>0</v>
      </c>
      <c r="AB517" s="9">
        <v>0</v>
      </c>
      <c r="AC517" s="9" t="s">
        <v>3327</v>
      </c>
      <c r="AD517" s="9" t="s">
        <v>114</v>
      </c>
      <c r="AE517" s="9" t="s">
        <v>3331</v>
      </c>
      <c r="AF517" s="9" t="s">
        <v>3319</v>
      </c>
      <c r="AG517" s="9" t="s">
        <v>3319</v>
      </c>
      <c r="AK517" s="334"/>
      <c r="AR517" s="9" t="s">
        <v>3329</v>
      </c>
      <c r="AS517" s="9" t="s">
        <v>3319</v>
      </c>
      <c r="AT517" s="9" t="s">
        <v>3319</v>
      </c>
      <c r="AY517" s="9" t="s">
        <v>4505</v>
      </c>
      <c r="AZ517" s="9" t="s">
        <v>4505</v>
      </c>
      <c r="BA517" s="9" t="s">
        <v>4505</v>
      </c>
      <c r="BB517" s="9" t="s">
        <v>736</v>
      </c>
    </row>
    <row r="518" spans="1:54" s="9" customFormat="1" ht="15" customHeight="1" x14ac:dyDescent="0.25">
      <c r="A518" s="9" t="s">
        <v>4375</v>
      </c>
      <c r="B518" s="9" t="s">
        <v>3108</v>
      </c>
      <c r="C518" s="9" t="s">
        <v>3143</v>
      </c>
      <c r="D518" s="9" t="s">
        <v>185</v>
      </c>
      <c r="E518" s="9">
        <v>39</v>
      </c>
      <c r="F518" s="9" t="s">
        <v>557</v>
      </c>
      <c r="G518" s="9">
        <v>7.5</v>
      </c>
      <c r="H518" s="9" t="s">
        <v>4377</v>
      </c>
      <c r="I518" s="9" t="s">
        <v>121</v>
      </c>
      <c r="J518" s="9" t="s">
        <v>134</v>
      </c>
      <c r="K518" s="9" t="s">
        <v>145</v>
      </c>
      <c r="L518" s="9" t="s">
        <v>3143</v>
      </c>
      <c r="M518" s="9" t="s">
        <v>185</v>
      </c>
      <c r="N518" s="9" t="s">
        <v>3143</v>
      </c>
      <c r="O518" s="9" t="s">
        <v>185</v>
      </c>
      <c r="P518" s="9" t="s">
        <v>3384</v>
      </c>
      <c r="Q518" s="15" t="s">
        <v>854</v>
      </c>
      <c r="R518" s="15" t="s">
        <v>4375</v>
      </c>
      <c r="S518" s="15" t="s">
        <v>4375</v>
      </c>
      <c r="T518" s="9" t="s">
        <v>736</v>
      </c>
      <c r="U518" s="9" t="s">
        <v>735</v>
      </c>
      <c r="V518" s="9" t="s">
        <v>735</v>
      </c>
      <c r="W518" s="9">
        <v>15</v>
      </c>
      <c r="X518" s="9" t="s">
        <v>735</v>
      </c>
      <c r="Y518" s="9" t="s">
        <v>735</v>
      </c>
      <c r="Z518" s="9" t="s">
        <v>4375</v>
      </c>
      <c r="AA518" s="9">
        <v>0</v>
      </c>
      <c r="AB518" s="9">
        <v>0</v>
      </c>
      <c r="AC518" s="9" t="s">
        <v>3327</v>
      </c>
      <c r="AD518" s="9" t="s">
        <v>114</v>
      </c>
      <c r="AE518" s="9" t="s">
        <v>3331</v>
      </c>
      <c r="AF518" s="9" t="s">
        <v>3319</v>
      </c>
      <c r="AG518" s="9" t="s">
        <v>3319</v>
      </c>
      <c r="AK518" s="334"/>
      <c r="AR518" s="9" t="s">
        <v>3329</v>
      </c>
      <c r="AS518" s="9" t="s">
        <v>3319</v>
      </c>
      <c r="AT518" s="9" t="s">
        <v>3319</v>
      </c>
      <c r="AY518" s="9" t="s">
        <v>4505</v>
      </c>
      <c r="AZ518" s="9" t="s">
        <v>4505</v>
      </c>
      <c r="BA518" s="9" t="s">
        <v>4505</v>
      </c>
      <c r="BB518" s="9" t="s">
        <v>736</v>
      </c>
    </row>
    <row r="519" spans="1:54" ht="15" customHeight="1" x14ac:dyDescent="0.25">
      <c r="A519" t="s">
        <v>3784</v>
      </c>
      <c r="B519" t="s">
        <v>4000</v>
      </c>
      <c r="C519" t="s">
        <v>3998</v>
      </c>
      <c r="D519" t="s">
        <v>3999</v>
      </c>
      <c r="E519">
        <v>0</v>
      </c>
      <c r="F519" t="s">
        <v>557</v>
      </c>
      <c r="G519">
        <v>0</v>
      </c>
      <c r="H519" t="s">
        <v>3944</v>
      </c>
      <c r="I519" t="s">
        <v>2523</v>
      </c>
      <c r="J519" t="s">
        <v>3626</v>
      </c>
      <c r="K519" t="s">
        <v>2518</v>
      </c>
      <c r="L519" t="s">
        <v>3998</v>
      </c>
      <c r="M519" t="s">
        <v>3999</v>
      </c>
      <c r="N519" t="s">
        <v>3998</v>
      </c>
      <c r="O519" t="s">
        <v>3999</v>
      </c>
      <c r="P519" t="s">
        <v>737</v>
      </c>
      <c r="Q519" t="s">
        <v>1650</v>
      </c>
      <c r="R519" t="s">
        <v>2396</v>
      </c>
      <c r="S519" t="s">
        <v>2396</v>
      </c>
      <c r="T519" t="s">
        <v>736</v>
      </c>
      <c r="U519" s="9" t="s">
        <v>736</v>
      </c>
      <c r="V519" t="s">
        <v>735</v>
      </c>
      <c r="W519">
        <v>1</v>
      </c>
      <c r="X519" t="s">
        <v>736</v>
      </c>
      <c r="Y519" t="s">
        <v>736</v>
      </c>
      <c r="AA519">
        <v>0</v>
      </c>
      <c r="AB519">
        <v>0</v>
      </c>
      <c r="AC519" t="s">
        <v>2396</v>
      </c>
      <c r="AD519" t="s">
        <v>114</v>
      </c>
      <c r="AE519" t="s">
        <v>961</v>
      </c>
      <c r="AF519" t="s">
        <v>3319</v>
      </c>
      <c r="AG519" t="s">
        <v>3319</v>
      </c>
      <c r="AH519" t="s">
        <v>3270</v>
      </c>
      <c r="AI519">
        <v>10</v>
      </c>
      <c r="AJ519" s="9" t="str">
        <f t="shared" ref="AJ519:AJ543" si="18">A519</f>
        <v>MOVE10FOR24</v>
      </c>
      <c r="AK519" s="3" t="s">
        <v>4505</v>
      </c>
      <c r="AL519" t="s">
        <v>735</v>
      </c>
      <c r="AM519">
        <v>24</v>
      </c>
      <c r="AP519"/>
      <c r="AQ519" s="9" t="s">
        <v>4398</v>
      </c>
      <c r="AR519" t="s">
        <v>3319</v>
      </c>
      <c r="AS519" t="s">
        <v>3319</v>
      </c>
      <c r="AT519" t="s">
        <v>3319</v>
      </c>
      <c r="AX519" s="9" t="s">
        <v>735</v>
      </c>
      <c r="AY519" s="9" t="s">
        <v>5226</v>
      </c>
      <c r="BB519" s="9" t="s">
        <v>735</v>
      </c>
    </row>
    <row r="520" spans="1:54" ht="15" customHeight="1" x14ac:dyDescent="0.25">
      <c r="A520" t="s">
        <v>4401</v>
      </c>
      <c r="B520" t="s">
        <v>4405</v>
      </c>
      <c r="C520" t="s">
        <v>4405</v>
      </c>
      <c r="D520" t="s">
        <v>4487</v>
      </c>
      <c r="E520">
        <v>0</v>
      </c>
      <c r="F520" t="s">
        <v>198</v>
      </c>
      <c r="G520">
        <v>0</v>
      </c>
      <c r="H520" t="s">
        <v>4409</v>
      </c>
      <c r="I520" t="s">
        <v>4411</v>
      </c>
      <c r="J520" s="9" t="s">
        <v>3626</v>
      </c>
      <c r="K520" s="9" t="s">
        <v>2518</v>
      </c>
      <c r="L520" s="9" t="s">
        <v>4405</v>
      </c>
      <c r="M520" s="9" t="s">
        <v>4487</v>
      </c>
      <c r="N520" s="9" t="s">
        <v>4405</v>
      </c>
      <c r="O520" s="9" t="s">
        <v>4487</v>
      </c>
      <c r="P520" s="9" t="s">
        <v>737</v>
      </c>
      <c r="Q520" s="9" t="s">
        <v>1650</v>
      </c>
      <c r="R520" s="9" t="s">
        <v>2396</v>
      </c>
      <c r="S520" s="9" t="s">
        <v>2396</v>
      </c>
      <c r="T520" s="9" t="s">
        <v>736</v>
      </c>
      <c r="U520" s="9" t="s">
        <v>736</v>
      </c>
      <c r="V520" s="9" t="s">
        <v>735</v>
      </c>
      <c r="W520" s="9">
        <v>1</v>
      </c>
      <c r="X520" s="9" t="s">
        <v>736</v>
      </c>
      <c r="Y520" s="9" t="s">
        <v>736</v>
      </c>
      <c r="AA520">
        <v>0</v>
      </c>
      <c r="AC520" s="9" t="s">
        <v>2396</v>
      </c>
      <c r="AD520" s="9" t="s">
        <v>114</v>
      </c>
      <c r="AE520" s="9" t="s">
        <v>961</v>
      </c>
      <c r="AF520" s="9" t="s">
        <v>3319</v>
      </c>
      <c r="AG520" s="9" t="s">
        <v>3319</v>
      </c>
      <c r="AH520" s="9" t="s">
        <v>3270</v>
      </c>
      <c r="AI520">
        <v>10</v>
      </c>
      <c r="AJ520" s="9" t="str">
        <f t="shared" si="18"/>
        <v>INT10</v>
      </c>
      <c r="AK520" s="3"/>
      <c r="AL520" t="s">
        <v>736</v>
      </c>
      <c r="AP520"/>
      <c r="AQ520" t="s">
        <v>961</v>
      </c>
      <c r="AR520" s="9" t="s">
        <v>3319</v>
      </c>
      <c r="AS520" t="s">
        <v>3319</v>
      </c>
      <c r="AT520" t="s">
        <v>3319</v>
      </c>
      <c r="AX520" s="9" t="s">
        <v>736</v>
      </c>
      <c r="AY520" s="9" t="s">
        <v>4505</v>
      </c>
      <c r="AZ520" s="9" t="s">
        <v>4505</v>
      </c>
      <c r="BA520" s="9" t="s">
        <v>4505</v>
      </c>
      <c r="BB520" s="9" t="s">
        <v>735</v>
      </c>
    </row>
    <row r="521" spans="1:54" ht="15" customHeight="1" x14ac:dyDescent="0.25">
      <c r="A521" t="s">
        <v>4402</v>
      </c>
      <c r="B521" t="s">
        <v>4406</v>
      </c>
      <c r="C521" t="s">
        <v>4406</v>
      </c>
      <c r="D521" t="s">
        <v>4408</v>
      </c>
      <c r="E521">
        <v>0</v>
      </c>
      <c r="F521" t="s">
        <v>198</v>
      </c>
      <c r="G521">
        <v>0</v>
      </c>
      <c r="H521" t="s">
        <v>4410</v>
      </c>
      <c r="I521" t="s">
        <v>4411</v>
      </c>
      <c r="J521" s="9" t="s">
        <v>3626</v>
      </c>
      <c r="K521" s="9" t="s">
        <v>2518</v>
      </c>
      <c r="L521" s="9" t="s">
        <v>4406</v>
      </c>
      <c r="M521" s="9" t="s">
        <v>4408</v>
      </c>
      <c r="N521" s="9" t="s">
        <v>4406</v>
      </c>
      <c r="O521" s="9" t="s">
        <v>4408</v>
      </c>
      <c r="P521" s="9" t="s">
        <v>737</v>
      </c>
      <c r="Q521" s="9" t="s">
        <v>1650</v>
      </c>
      <c r="R521" s="9" t="s">
        <v>2396</v>
      </c>
      <c r="S521" s="9" t="s">
        <v>2396</v>
      </c>
      <c r="T521" s="9" t="s">
        <v>736</v>
      </c>
      <c r="U521" s="9" t="s">
        <v>736</v>
      </c>
      <c r="V521" s="9" t="s">
        <v>735</v>
      </c>
      <c r="W521" s="9">
        <v>1</v>
      </c>
      <c r="X521" s="9" t="s">
        <v>736</v>
      </c>
      <c r="Y521" s="9" t="s">
        <v>736</v>
      </c>
      <c r="AA521">
        <v>0</v>
      </c>
      <c r="AC521" s="9" t="s">
        <v>2396</v>
      </c>
      <c r="AD521" s="9" t="s">
        <v>114</v>
      </c>
      <c r="AE521" s="9" t="s">
        <v>961</v>
      </c>
      <c r="AF521" s="9" t="s">
        <v>3319</v>
      </c>
      <c r="AG521" s="9" t="s">
        <v>3319</v>
      </c>
      <c r="AH521" s="9" t="s">
        <v>3270</v>
      </c>
      <c r="AI521">
        <v>10</v>
      </c>
      <c r="AJ521" s="9" t="str">
        <f t="shared" si="18"/>
        <v>MOB10</v>
      </c>
      <c r="AK521" s="3"/>
      <c r="AL521" s="9" t="s">
        <v>736</v>
      </c>
      <c r="AP521"/>
      <c r="AQ521" s="9" t="s">
        <v>961</v>
      </c>
      <c r="AR521" s="9" t="s">
        <v>3319</v>
      </c>
      <c r="AS521" t="s">
        <v>3319</v>
      </c>
      <c r="AT521" t="s">
        <v>3319</v>
      </c>
      <c r="AX521" s="9" t="s">
        <v>736</v>
      </c>
      <c r="AY521" s="9" t="s">
        <v>4505</v>
      </c>
      <c r="AZ521" s="9" t="s">
        <v>4505</v>
      </c>
      <c r="BA521" s="9" t="s">
        <v>4505</v>
      </c>
      <c r="BB521" s="9" t="s">
        <v>735</v>
      </c>
    </row>
    <row r="522" spans="1:54" ht="15" customHeight="1" x14ac:dyDescent="0.25">
      <c r="A522" t="s">
        <v>4403</v>
      </c>
      <c r="B522" t="s">
        <v>4407</v>
      </c>
      <c r="C522" t="s">
        <v>4407</v>
      </c>
      <c r="D522" t="s">
        <v>4487</v>
      </c>
      <c r="E522">
        <v>0</v>
      </c>
      <c r="F522" t="s">
        <v>198</v>
      </c>
      <c r="G522">
        <v>0</v>
      </c>
      <c r="H522" t="s">
        <v>4409</v>
      </c>
      <c r="I522" t="s">
        <v>4412</v>
      </c>
      <c r="J522" s="9" t="s">
        <v>3626</v>
      </c>
      <c r="K522" s="9" t="s">
        <v>2518</v>
      </c>
      <c r="L522" s="9" t="s">
        <v>4407</v>
      </c>
      <c r="M522" s="9" t="s">
        <v>4487</v>
      </c>
      <c r="N522" s="9" t="s">
        <v>4407</v>
      </c>
      <c r="O522" s="9" t="s">
        <v>4487</v>
      </c>
      <c r="P522" s="9" t="s">
        <v>737</v>
      </c>
      <c r="Q522" s="9" t="s">
        <v>1650</v>
      </c>
      <c r="R522" s="9" t="s">
        <v>2396</v>
      </c>
      <c r="S522" s="9" t="s">
        <v>2396</v>
      </c>
      <c r="T522" s="9" t="s">
        <v>736</v>
      </c>
      <c r="U522" s="9" t="s">
        <v>736</v>
      </c>
      <c r="V522" s="9" t="s">
        <v>735</v>
      </c>
      <c r="W522" s="9">
        <v>1</v>
      </c>
      <c r="X522" s="9" t="s">
        <v>736</v>
      </c>
      <c r="Y522" s="9" t="s">
        <v>736</v>
      </c>
      <c r="AA522">
        <v>0</v>
      </c>
      <c r="AC522" s="9" t="s">
        <v>2396</v>
      </c>
      <c r="AD522" s="9" t="s">
        <v>114</v>
      </c>
      <c r="AE522" s="9" t="s">
        <v>961</v>
      </c>
      <c r="AF522" s="9" t="s">
        <v>3319</v>
      </c>
      <c r="AG522" s="9" t="s">
        <v>3319</v>
      </c>
      <c r="AH522" s="9" t="s">
        <v>3270</v>
      </c>
      <c r="AI522">
        <v>5</v>
      </c>
      <c r="AJ522" s="9" t="str">
        <f t="shared" si="18"/>
        <v>INT5</v>
      </c>
      <c r="AK522" s="3"/>
      <c r="AL522" s="9" t="s">
        <v>736</v>
      </c>
      <c r="AP522"/>
      <c r="AQ522" s="9" t="s">
        <v>961</v>
      </c>
      <c r="AR522" s="9" t="s">
        <v>3319</v>
      </c>
      <c r="AS522" t="s">
        <v>3319</v>
      </c>
      <c r="AT522" t="s">
        <v>3319</v>
      </c>
      <c r="AX522" s="9" t="s">
        <v>736</v>
      </c>
      <c r="AY522" s="9" t="s">
        <v>4505</v>
      </c>
      <c r="AZ522" s="9" t="s">
        <v>4505</v>
      </c>
      <c r="BA522" s="9" t="s">
        <v>4505</v>
      </c>
      <c r="BB522" s="9" t="s">
        <v>735</v>
      </c>
    </row>
    <row r="523" spans="1:54" ht="15" customHeight="1" x14ac:dyDescent="0.25">
      <c r="A523" t="s">
        <v>4404</v>
      </c>
      <c r="B523" t="s">
        <v>4406</v>
      </c>
      <c r="C523" t="s">
        <v>4406</v>
      </c>
      <c r="D523" t="s">
        <v>4408</v>
      </c>
      <c r="E523">
        <v>0</v>
      </c>
      <c r="F523" t="s">
        <v>198</v>
      </c>
      <c r="G523">
        <v>0</v>
      </c>
      <c r="H523" t="s">
        <v>4410</v>
      </c>
      <c r="I523" t="s">
        <v>4412</v>
      </c>
      <c r="J523" s="9" t="s">
        <v>3626</v>
      </c>
      <c r="K523" s="9" t="s">
        <v>2518</v>
      </c>
      <c r="L523" s="9" t="s">
        <v>4406</v>
      </c>
      <c r="M523" s="9" t="s">
        <v>4408</v>
      </c>
      <c r="N523" s="9" t="s">
        <v>4406</v>
      </c>
      <c r="O523" s="9" t="s">
        <v>4408</v>
      </c>
      <c r="P523" s="9" t="s">
        <v>737</v>
      </c>
      <c r="Q523" s="9" t="s">
        <v>1650</v>
      </c>
      <c r="R523" s="9" t="s">
        <v>2396</v>
      </c>
      <c r="S523" s="9" t="s">
        <v>2396</v>
      </c>
      <c r="T523" s="9" t="s">
        <v>736</v>
      </c>
      <c r="U523" s="9" t="s">
        <v>736</v>
      </c>
      <c r="V523" s="9" t="s">
        <v>735</v>
      </c>
      <c r="W523" s="9">
        <v>1</v>
      </c>
      <c r="X523" s="9" t="s">
        <v>736</v>
      </c>
      <c r="Y523" s="9" t="s">
        <v>736</v>
      </c>
      <c r="AA523">
        <v>0</v>
      </c>
      <c r="AC523" s="9" t="s">
        <v>2396</v>
      </c>
      <c r="AD523" s="9" t="s">
        <v>114</v>
      </c>
      <c r="AE523" s="9" t="s">
        <v>961</v>
      </c>
      <c r="AF523" s="9" t="s">
        <v>3319</v>
      </c>
      <c r="AG523" s="9" t="s">
        <v>3319</v>
      </c>
      <c r="AH523" s="9" t="s">
        <v>3270</v>
      </c>
      <c r="AI523">
        <v>5</v>
      </c>
      <c r="AJ523" s="9" t="str">
        <f t="shared" si="18"/>
        <v>MOB5</v>
      </c>
      <c r="AK523" s="3"/>
      <c r="AL523" s="9" t="s">
        <v>736</v>
      </c>
      <c r="AP523"/>
      <c r="AQ523" s="9" t="s">
        <v>961</v>
      </c>
      <c r="AR523" s="9" t="s">
        <v>3319</v>
      </c>
      <c r="AS523" t="s">
        <v>3319</v>
      </c>
      <c r="AT523" t="s">
        <v>3319</v>
      </c>
      <c r="AX523" s="9" t="s">
        <v>736</v>
      </c>
      <c r="AY523" s="9" t="s">
        <v>4505</v>
      </c>
      <c r="AZ523" s="9" t="s">
        <v>4505</v>
      </c>
      <c r="BA523" s="9" t="s">
        <v>4505</v>
      </c>
      <c r="BB523" s="9" t="s">
        <v>735</v>
      </c>
    </row>
    <row r="524" spans="1:54" ht="15" customHeight="1" x14ac:dyDescent="0.25">
      <c r="A524" t="s">
        <v>4415</v>
      </c>
      <c r="B524" t="s">
        <v>4425</v>
      </c>
      <c r="C524" s="9" t="s">
        <v>4425</v>
      </c>
      <c r="D524" t="s">
        <v>4461</v>
      </c>
      <c r="E524" s="9">
        <v>0</v>
      </c>
      <c r="F524" s="9" t="s">
        <v>198</v>
      </c>
      <c r="G524" s="9">
        <v>0</v>
      </c>
      <c r="H524" t="s">
        <v>4435</v>
      </c>
      <c r="I524" s="9" t="s">
        <v>4435</v>
      </c>
      <c r="J524" t="s">
        <v>2529</v>
      </c>
      <c r="K524" s="9" t="s">
        <v>2518</v>
      </c>
      <c r="L524" s="9" t="s">
        <v>4425</v>
      </c>
      <c r="M524" s="9" t="s">
        <v>4461</v>
      </c>
      <c r="N524" s="9" t="s">
        <v>4425</v>
      </c>
      <c r="O524" s="9" t="s">
        <v>4461</v>
      </c>
      <c r="P524" s="9" t="s">
        <v>737</v>
      </c>
      <c r="Q524" s="9" t="s">
        <v>1650</v>
      </c>
      <c r="R524" s="9" t="s">
        <v>2396</v>
      </c>
      <c r="S524" s="9" t="s">
        <v>2396</v>
      </c>
      <c r="T524" s="9" t="s">
        <v>736</v>
      </c>
      <c r="U524" s="9" t="s">
        <v>736</v>
      </c>
      <c r="V524" s="9" t="s">
        <v>735</v>
      </c>
      <c r="W524" s="9">
        <v>1</v>
      </c>
      <c r="X524" s="9" t="s">
        <v>736</v>
      </c>
      <c r="Y524" s="9" t="s">
        <v>736</v>
      </c>
      <c r="AA524">
        <v>0</v>
      </c>
      <c r="AC524" s="9" t="s">
        <v>2396</v>
      </c>
      <c r="AD524" s="9" t="s">
        <v>114</v>
      </c>
      <c r="AE524" s="9" t="s">
        <v>961</v>
      </c>
      <c r="AF524" s="9" t="s">
        <v>3319</v>
      </c>
      <c r="AG524" s="9" t="s">
        <v>3319</v>
      </c>
      <c r="AH524" s="9" t="s">
        <v>3270</v>
      </c>
      <c r="AI524" s="9">
        <v>1.75</v>
      </c>
      <c r="AJ524" s="9" t="str">
        <f t="shared" si="18"/>
        <v>EDPSVR</v>
      </c>
      <c r="AK524" s="3"/>
      <c r="AL524" s="9" t="s">
        <v>736</v>
      </c>
      <c r="AP524"/>
      <c r="AQ524" t="s">
        <v>4398</v>
      </c>
      <c r="AR524" s="9" t="s">
        <v>3319</v>
      </c>
      <c r="AS524" t="s">
        <v>3319</v>
      </c>
      <c r="AT524" t="s">
        <v>3319</v>
      </c>
      <c r="AX524" s="9" t="s">
        <v>736</v>
      </c>
      <c r="AY524" s="9" t="s">
        <v>4505</v>
      </c>
      <c r="AZ524" s="9" t="s">
        <v>4505</v>
      </c>
      <c r="BA524" s="9" t="s">
        <v>4505</v>
      </c>
      <c r="BB524" s="9" t="s">
        <v>735</v>
      </c>
    </row>
    <row r="525" spans="1:54" ht="15" customHeight="1" x14ac:dyDescent="0.25">
      <c r="A525" t="s">
        <v>4416</v>
      </c>
      <c r="B525" t="s">
        <v>4426</v>
      </c>
      <c r="C525" s="9" t="s">
        <v>4426</v>
      </c>
      <c r="D525" t="s">
        <v>4462</v>
      </c>
      <c r="E525" s="9">
        <v>0</v>
      </c>
      <c r="F525" s="9" t="s">
        <v>198</v>
      </c>
      <c r="G525" s="9">
        <v>0</v>
      </c>
      <c r="H525" s="9" t="s">
        <v>4435</v>
      </c>
      <c r="I525" s="9" t="s">
        <v>4435</v>
      </c>
      <c r="J525" s="9" t="s">
        <v>2529</v>
      </c>
      <c r="K525" s="9" t="s">
        <v>2518</v>
      </c>
      <c r="L525" s="9" t="s">
        <v>4426</v>
      </c>
      <c r="M525" s="9" t="s">
        <v>4462</v>
      </c>
      <c r="N525" s="9" t="s">
        <v>4426</v>
      </c>
      <c r="O525" s="9" t="s">
        <v>4462</v>
      </c>
      <c r="P525" s="9" t="s">
        <v>737</v>
      </c>
      <c r="Q525" s="9" t="s">
        <v>1650</v>
      </c>
      <c r="R525" s="9" t="s">
        <v>2396</v>
      </c>
      <c r="S525" s="9" t="s">
        <v>2396</v>
      </c>
      <c r="T525" s="9" t="s">
        <v>736</v>
      </c>
      <c r="U525" s="9" t="s">
        <v>736</v>
      </c>
      <c r="V525" s="9" t="s">
        <v>735</v>
      </c>
      <c r="W525" s="9">
        <v>1</v>
      </c>
      <c r="X525" s="9" t="s">
        <v>736</v>
      </c>
      <c r="Y525" s="9" t="s">
        <v>736</v>
      </c>
      <c r="AA525">
        <v>0</v>
      </c>
      <c r="AC525" s="9" t="s">
        <v>2396</v>
      </c>
      <c r="AD525" s="9" t="s">
        <v>114</v>
      </c>
      <c r="AE525" s="9" t="s">
        <v>961</v>
      </c>
      <c r="AF525" s="9" t="s">
        <v>3319</v>
      </c>
      <c r="AG525" s="9" t="s">
        <v>3319</v>
      </c>
      <c r="AH525" s="9" t="s">
        <v>3270</v>
      </c>
      <c r="AI525" s="9">
        <v>1.75</v>
      </c>
      <c r="AJ525" s="9" t="str">
        <f t="shared" si="18"/>
        <v>EDPVEXP</v>
      </c>
      <c r="AK525" s="3"/>
      <c r="AL525" s="9" t="s">
        <v>736</v>
      </c>
      <c r="AP525"/>
      <c r="AQ525" s="9" t="s">
        <v>4398</v>
      </c>
      <c r="AR525" s="9" t="s">
        <v>3319</v>
      </c>
      <c r="AS525" t="s">
        <v>3319</v>
      </c>
      <c r="AT525" t="s">
        <v>3319</v>
      </c>
      <c r="AX525" s="9" t="s">
        <v>736</v>
      </c>
      <c r="AY525" s="9" t="s">
        <v>4505</v>
      </c>
      <c r="AZ525" s="9" t="s">
        <v>4505</v>
      </c>
      <c r="BA525" s="9" t="s">
        <v>4505</v>
      </c>
      <c r="BB525" s="9" t="s">
        <v>735</v>
      </c>
    </row>
    <row r="526" spans="1:54" ht="15" customHeight="1" x14ac:dyDescent="0.25">
      <c r="A526" t="s">
        <v>4417</v>
      </c>
      <c r="B526" t="s">
        <v>4427</v>
      </c>
      <c r="C526" s="9" t="s">
        <v>4427</v>
      </c>
      <c r="D526" t="s">
        <v>4463</v>
      </c>
      <c r="E526" s="9">
        <v>0</v>
      </c>
      <c r="F526" s="9" t="s">
        <v>198</v>
      </c>
      <c r="G526" s="9">
        <v>0</v>
      </c>
      <c r="H526" s="9" t="s">
        <v>4435</v>
      </c>
      <c r="I526" s="9" t="s">
        <v>4435</v>
      </c>
      <c r="J526" s="9" t="s">
        <v>2529</v>
      </c>
      <c r="K526" s="9" t="s">
        <v>2518</v>
      </c>
      <c r="L526" s="9" t="s">
        <v>4427</v>
      </c>
      <c r="M526" s="9" t="s">
        <v>4463</v>
      </c>
      <c r="N526" s="9" t="s">
        <v>4427</v>
      </c>
      <c r="O526" s="9" t="s">
        <v>4463</v>
      </c>
      <c r="P526" s="9" t="s">
        <v>737</v>
      </c>
      <c r="Q526" s="9" t="s">
        <v>1650</v>
      </c>
      <c r="R526" s="9" t="s">
        <v>2396</v>
      </c>
      <c r="S526" s="9" t="s">
        <v>2396</v>
      </c>
      <c r="T526" s="9" t="s">
        <v>736</v>
      </c>
      <c r="U526" s="9" t="s">
        <v>736</v>
      </c>
      <c r="V526" s="9" t="s">
        <v>735</v>
      </c>
      <c r="W526" s="9">
        <v>1</v>
      </c>
      <c r="X526" s="9" t="s">
        <v>736</v>
      </c>
      <c r="Y526" s="9" t="s">
        <v>736</v>
      </c>
      <c r="AA526">
        <v>0</v>
      </c>
      <c r="AC526" s="9" t="s">
        <v>2396</v>
      </c>
      <c r="AD526" s="9" t="s">
        <v>114</v>
      </c>
      <c r="AE526" s="9" t="s">
        <v>961</v>
      </c>
      <c r="AF526" s="9" t="s">
        <v>3319</v>
      </c>
      <c r="AG526" s="9" t="s">
        <v>3319</v>
      </c>
      <c r="AH526" s="9" t="s">
        <v>3270</v>
      </c>
      <c r="AI526" s="9">
        <v>7</v>
      </c>
      <c r="AJ526" s="9" t="str">
        <f t="shared" si="18"/>
        <v>EDP20</v>
      </c>
      <c r="AK526" s="3"/>
      <c r="AL526" s="9" t="s">
        <v>736</v>
      </c>
      <c r="AP526"/>
      <c r="AQ526" s="9" t="s">
        <v>4398</v>
      </c>
      <c r="AR526" s="9" t="s">
        <v>3319</v>
      </c>
      <c r="AS526" t="s">
        <v>3319</v>
      </c>
      <c r="AT526" t="s">
        <v>3319</v>
      </c>
      <c r="AX526" s="9" t="s">
        <v>736</v>
      </c>
      <c r="AY526" s="9" t="s">
        <v>4505</v>
      </c>
      <c r="AZ526" s="9" t="s">
        <v>4505</v>
      </c>
      <c r="BA526" s="9" t="s">
        <v>4505</v>
      </c>
      <c r="BB526" s="9" t="s">
        <v>735</v>
      </c>
    </row>
    <row r="527" spans="1:54" ht="15" customHeight="1" x14ac:dyDescent="0.25">
      <c r="A527" t="s">
        <v>4419</v>
      </c>
      <c r="B527" t="s">
        <v>4428</v>
      </c>
      <c r="C527" s="9" t="s">
        <v>4428</v>
      </c>
      <c r="D527" t="s">
        <v>4464</v>
      </c>
      <c r="E527" s="9">
        <v>0</v>
      </c>
      <c r="F527" s="9" t="s">
        <v>198</v>
      </c>
      <c r="G527" s="9">
        <v>0</v>
      </c>
      <c r="H527" s="9" t="s">
        <v>4435</v>
      </c>
      <c r="I527" s="9" t="s">
        <v>4435</v>
      </c>
      <c r="J527" s="9" t="s">
        <v>2529</v>
      </c>
      <c r="K527" s="9" t="s">
        <v>2518</v>
      </c>
      <c r="L527" s="9" t="s">
        <v>4428</v>
      </c>
      <c r="M527" s="9" t="s">
        <v>4464</v>
      </c>
      <c r="N527" s="9" t="s">
        <v>4428</v>
      </c>
      <c r="O527" s="9" t="s">
        <v>4464</v>
      </c>
      <c r="P527" s="9" t="s">
        <v>737</v>
      </c>
      <c r="Q527" s="9" t="s">
        <v>1650</v>
      </c>
      <c r="R527" s="9" t="s">
        <v>2396</v>
      </c>
      <c r="S527" s="9" t="s">
        <v>2396</v>
      </c>
      <c r="T527" s="9" t="s">
        <v>736</v>
      </c>
      <c r="U527" s="9" t="s">
        <v>736</v>
      </c>
      <c r="V527" s="9" t="s">
        <v>735</v>
      </c>
      <c r="W527" s="9">
        <v>1</v>
      </c>
      <c r="X527" s="9" t="s">
        <v>736</v>
      </c>
      <c r="Y527" s="9" t="s">
        <v>736</v>
      </c>
      <c r="AA527">
        <v>0</v>
      </c>
      <c r="AC527" s="9" t="s">
        <v>2396</v>
      </c>
      <c r="AD527" s="9" t="s">
        <v>114</v>
      </c>
      <c r="AE527" s="9" t="s">
        <v>961</v>
      </c>
      <c r="AF527" s="9" t="s">
        <v>3319</v>
      </c>
      <c r="AG527" s="9" t="s">
        <v>3319</v>
      </c>
      <c r="AH527" s="9" t="s">
        <v>3270</v>
      </c>
      <c r="AI527" s="9">
        <v>10.5</v>
      </c>
      <c r="AJ527" s="9" t="str">
        <f t="shared" si="18"/>
        <v>EDP30</v>
      </c>
      <c r="AK527" s="3"/>
      <c r="AL527" s="9" t="s">
        <v>736</v>
      </c>
      <c r="AP527"/>
      <c r="AQ527" s="9" t="s">
        <v>4398</v>
      </c>
      <c r="AR527" s="9" t="s">
        <v>3319</v>
      </c>
      <c r="AS527" t="s">
        <v>3319</v>
      </c>
      <c r="AT527" t="s">
        <v>3319</v>
      </c>
      <c r="AX527" s="9" t="s">
        <v>736</v>
      </c>
      <c r="AY527" s="9" t="s">
        <v>4505</v>
      </c>
      <c r="AZ527" s="9" t="s">
        <v>4505</v>
      </c>
      <c r="BA527" s="9" t="s">
        <v>4505</v>
      </c>
      <c r="BB527" s="9" t="s">
        <v>735</v>
      </c>
    </row>
    <row r="528" spans="1:54" ht="15" customHeight="1" x14ac:dyDescent="0.25">
      <c r="A528" t="s">
        <v>4420</v>
      </c>
      <c r="B528" t="s">
        <v>4429</v>
      </c>
      <c r="C528" s="9" t="s">
        <v>4429</v>
      </c>
      <c r="D528" s="9" t="s">
        <v>5269</v>
      </c>
      <c r="E528" s="9">
        <v>0</v>
      </c>
      <c r="F528" s="9" t="s">
        <v>198</v>
      </c>
      <c r="G528" s="9">
        <v>0</v>
      </c>
      <c r="H528" s="9" t="s">
        <v>4435</v>
      </c>
      <c r="I528" s="9" t="s">
        <v>4435</v>
      </c>
      <c r="J528" s="9" t="s">
        <v>2529</v>
      </c>
      <c r="K528" s="9" t="s">
        <v>2518</v>
      </c>
      <c r="L528" s="9" t="s">
        <v>4429</v>
      </c>
      <c r="M528" s="9" t="s">
        <v>5269</v>
      </c>
      <c r="N528" s="9" t="s">
        <v>4429</v>
      </c>
      <c r="O528" s="9" t="s">
        <v>5269</v>
      </c>
      <c r="P528" s="9" t="s">
        <v>737</v>
      </c>
      <c r="Q528" s="9" t="s">
        <v>1650</v>
      </c>
      <c r="R528" s="9" t="s">
        <v>2396</v>
      </c>
      <c r="S528" s="9" t="s">
        <v>2396</v>
      </c>
      <c r="T528" s="9" t="s">
        <v>736</v>
      </c>
      <c r="U528" s="9" t="s">
        <v>736</v>
      </c>
      <c r="V528" s="9" t="s">
        <v>735</v>
      </c>
      <c r="W528" s="9">
        <v>1</v>
      </c>
      <c r="X528" s="9" t="s">
        <v>736</v>
      </c>
      <c r="Y528" s="9" t="s">
        <v>736</v>
      </c>
      <c r="AA528">
        <v>0</v>
      </c>
      <c r="AC528" s="9" t="s">
        <v>2396</v>
      </c>
      <c r="AD528" s="9" t="s">
        <v>114</v>
      </c>
      <c r="AE528" s="9" t="s">
        <v>961</v>
      </c>
      <c r="AF528" s="9" t="s">
        <v>3319</v>
      </c>
      <c r="AG528" s="9" t="s">
        <v>3319</v>
      </c>
      <c r="AH528" s="9" t="s">
        <v>3270</v>
      </c>
      <c r="AI528" s="9">
        <v>12.25</v>
      </c>
      <c r="AJ528" s="9" t="str">
        <f t="shared" si="18"/>
        <v>EDP35</v>
      </c>
      <c r="AK528" s="3"/>
      <c r="AL528" s="9" t="s">
        <v>736</v>
      </c>
      <c r="AP528"/>
      <c r="AQ528" s="9" t="s">
        <v>4398</v>
      </c>
      <c r="AR528" s="9" t="s">
        <v>3319</v>
      </c>
      <c r="AS528" t="s">
        <v>3319</v>
      </c>
      <c r="AT528" t="s">
        <v>3319</v>
      </c>
      <c r="AX528" s="9" t="s">
        <v>736</v>
      </c>
      <c r="AY528" s="9" t="s">
        <v>4505</v>
      </c>
      <c r="AZ528" s="9" t="s">
        <v>4505</v>
      </c>
      <c r="BA528" s="9" t="s">
        <v>4505</v>
      </c>
      <c r="BB528" s="9" t="s">
        <v>735</v>
      </c>
    </row>
    <row r="529" spans="1:54" ht="15" customHeight="1" x14ac:dyDescent="0.25">
      <c r="A529" t="s">
        <v>4421</v>
      </c>
      <c r="B529" t="s">
        <v>4430</v>
      </c>
      <c r="C529" s="9" t="s">
        <v>4430</v>
      </c>
      <c r="D529" t="s">
        <v>4465</v>
      </c>
      <c r="E529" s="9">
        <v>0</v>
      </c>
      <c r="F529" s="9" t="s">
        <v>198</v>
      </c>
      <c r="G529" s="9">
        <v>0</v>
      </c>
      <c r="H529" s="9" t="s">
        <v>4435</v>
      </c>
      <c r="I529" s="9" t="s">
        <v>4435</v>
      </c>
      <c r="J529" s="9" t="s">
        <v>2529</v>
      </c>
      <c r="K529" s="9" t="s">
        <v>2518</v>
      </c>
      <c r="L529" s="9" t="s">
        <v>4430</v>
      </c>
      <c r="M529" s="9" t="s">
        <v>4465</v>
      </c>
      <c r="N529" s="9" t="s">
        <v>4430</v>
      </c>
      <c r="O529" s="9" t="s">
        <v>4465</v>
      </c>
      <c r="P529" s="9" t="s">
        <v>737</v>
      </c>
      <c r="Q529" s="9" t="s">
        <v>1650</v>
      </c>
      <c r="R529" s="9" t="s">
        <v>2396</v>
      </c>
      <c r="S529" s="9" t="s">
        <v>2396</v>
      </c>
      <c r="T529" s="9" t="s">
        <v>736</v>
      </c>
      <c r="U529" s="9" t="s">
        <v>736</v>
      </c>
      <c r="V529" s="9" t="s">
        <v>735</v>
      </c>
      <c r="W529" s="9">
        <v>1</v>
      </c>
      <c r="X529" s="9" t="s">
        <v>736</v>
      </c>
      <c r="Y529" s="9" t="s">
        <v>736</v>
      </c>
      <c r="AA529">
        <v>0</v>
      </c>
      <c r="AC529" s="9" t="s">
        <v>2396</v>
      </c>
      <c r="AD529" s="9" t="s">
        <v>114</v>
      </c>
      <c r="AE529" s="9" t="s">
        <v>961</v>
      </c>
      <c r="AF529" s="9" t="s">
        <v>3319</v>
      </c>
      <c r="AG529" s="9" t="s">
        <v>3319</v>
      </c>
      <c r="AH529" s="9" t="s">
        <v>3270</v>
      </c>
      <c r="AI529" s="9">
        <v>14</v>
      </c>
      <c r="AJ529" s="9" t="str">
        <f t="shared" si="18"/>
        <v>EDP40</v>
      </c>
      <c r="AK529" s="3"/>
      <c r="AL529" s="9" t="s">
        <v>736</v>
      </c>
      <c r="AP529"/>
      <c r="AQ529" s="9" t="s">
        <v>4398</v>
      </c>
      <c r="AR529" s="9" t="s">
        <v>3319</v>
      </c>
      <c r="AS529" t="s">
        <v>3319</v>
      </c>
      <c r="AT529" t="s">
        <v>3319</v>
      </c>
      <c r="AX529" s="9" t="s">
        <v>736</v>
      </c>
      <c r="AY529" s="9" t="s">
        <v>4505</v>
      </c>
      <c r="AZ529" s="9" t="s">
        <v>4505</v>
      </c>
      <c r="BA529" s="9" t="s">
        <v>4505</v>
      </c>
      <c r="BB529" s="9" t="s">
        <v>735</v>
      </c>
    </row>
    <row r="530" spans="1:54" ht="15" customHeight="1" x14ac:dyDescent="0.25">
      <c r="A530" t="s">
        <v>4422</v>
      </c>
      <c r="B530" s="9" t="s">
        <v>4431</v>
      </c>
      <c r="C530" s="9" t="s">
        <v>4431</v>
      </c>
      <c r="D530" t="s">
        <v>4466</v>
      </c>
      <c r="E530" s="9">
        <v>0</v>
      </c>
      <c r="F530" s="9" t="s">
        <v>198</v>
      </c>
      <c r="G530" s="9">
        <v>0</v>
      </c>
      <c r="H530" s="9" t="s">
        <v>4435</v>
      </c>
      <c r="I530" s="9" t="s">
        <v>4435</v>
      </c>
      <c r="J530" s="9" t="s">
        <v>2529</v>
      </c>
      <c r="K530" s="9" t="s">
        <v>2518</v>
      </c>
      <c r="L530" s="9" t="s">
        <v>4431</v>
      </c>
      <c r="M530" s="9" t="s">
        <v>4466</v>
      </c>
      <c r="N530" s="9" t="s">
        <v>4431</v>
      </c>
      <c r="O530" s="9" t="s">
        <v>4466</v>
      </c>
      <c r="P530" s="9" t="s">
        <v>737</v>
      </c>
      <c r="Q530" s="9" t="s">
        <v>1650</v>
      </c>
      <c r="R530" s="9" t="s">
        <v>2396</v>
      </c>
      <c r="S530" s="9" t="s">
        <v>2396</v>
      </c>
      <c r="T530" s="9" t="s">
        <v>736</v>
      </c>
      <c r="U530" s="9" t="s">
        <v>736</v>
      </c>
      <c r="V530" s="9" t="s">
        <v>735</v>
      </c>
      <c r="W530" s="9">
        <v>1</v>
      </c>
      <c r="X530" s="9" t="s">
        <v>736</v>
      </c>
      <c r="Y530" s="9" t="s">
        <v>736</v>
      </c>
      <c r="AA530">
        <v>0</v>
      </c>
      <c r="AC530" s="9" t="s">
        <v>2396</v>
      </c>
      <c r="AD530" s="9" t="s">
        <v>114</v>
      </c>
      <c r="AE530" s="9" t="s">
        <v>961</v>
      </c>
      <c r="AF530" s="9" t="s">
        <v>3319</v>
      </c>
      <c r="AG530" s="9" t="s">
        <v>3319</v>
      </c>
      <c r="AH530" s="9" t="s">
        <v>3270</v>
      </c>
      <c r="AI530" s="9">
        <v>15.75</v>
      </c>
      <c r="AJ530" s="9" t="str">
        <f t="shared" si="18"/>
        <v>EDP45</v>
      </c>
      <c r="AK530" s="3"/>
      <c r="AL530" s="9" t="s">
        <v>736</v>
      </c>
      <c r="AP530"/>
      <c r="AQ530" s="9" t="s">
        <v>4398</v>
      </c>
      <c r="AR530" s="9" t="s">
        <v>3319</v>
      </c>
      <c r="AS530" t="s">
        <v>3319</v>
      </c>
      <c r="AT530" t="s">
        <v>3319</v>
      </c>
      <c r="AX530" s="9" t="s">
        <v>736</v>
      </c>
      <c r="AY530" s="9" t="s">
        <v>4505</v>
      </c>
      <c r="AZ530" s="9" t="s">
        <v>4505</v>
      </c>
      <c r="BA530" s="9" t="s">
        <v>4505</v>
      </c>
      <c r="BB530" s="9" t="s">
        <v>735</v>
      </c>
    </row>
    <row r="531" spans="1:54" ht="15" customHeight="1" x14ac:dyDescent="0.25">
      <c r="A531" t="s">
        <v>4418</v>
      </c>
      <c r="B531" s="9" t="s">
        <v>4432</v>
      </c>
      <c r="C531" s="9" t="s">
        <v>4432</v>
      </c>
      <c r="D531" t="s">
        <v>4467</v>
      </c>
      <c r="E531" s="9">
        <v>0</v>
      </c>
      <c r="F531" s="9" t="s">
        <v>198</v>
      </c>
      <c r="G531" s="9">
        <v>0</v>
      </c>
      <c r="H531" s="9" t="s">
        <v>4435</v>
      </c>
      <c r="I531" s="9" t="s">
        <v>4435</v>
      </c>
      <c r="J531" s="9" t="s">
        <v>2529</v>
      </c>
      <c r="K531" s="9" t="s">
        <v>2518</v>
      </c>
      <c r="L531" s="9" t="s">
        <v>4432</v>
      </c>
      <c r="M531" s="9" t="s">
        <v>4467</v>
      </c>
      <c r="N531" s="9" t="s">
        <v>4432</v>
      </c>
      <c r="O531" s="9" t="s">
        <v>4467</v>
      </c>
      <c r="P531" s="9" t="s">
        <v>737</v>
      </c>
      <c r="Q531" s="9" t="s">
        <v>1650</v>
      </c>
      <c r="R531" s="9" t="s">
        <v>2396</v>
      </c>
      <c r="S531" s="9" t="s">
        <v>2396</v>
      </c>
      <c r="T531" s="9" t="s">
        <v>736</v>
      </c>
      <c r="U531" s="9" t="s">
        <v>736</v>
      </c>
      <c r="V531" s="9" t="s">
        <v>735</v>
      </c>
      <c r="W531" s="9">
        <v>1</v>
      </c>
      <c r="X531" s="9" t="s">
        <v>736</v>
      </c>
      <c r="Y531" s="9" t="s">
        <v>736</v>
      </c>
      <c r="AA531">
        <v>0</v>
      </c>
      <c r="AC531" s="9" t="s">
        <v>2396</v>
      </c>
      <c r="AD531" s="9" t="s">
        <v>114</v>
      </c>
      <c r="AE531" s="9" t="s">
        <v>961</v>
      </c>
      <c r="AF531" s="9" t="s">
        <v>3319</v>
      </c>
      <c r="AG531" s="9" t="s">
        <v>3319</v>
      </c>
      <c r="AH531" s="9" t="s">
        <v>3270</v>
      </c>
      <c r="AI531" s="9">
        <v>17.5</v>
      </c>
      <c r="AJ531" s="9" t="str">
        <f t="shared" si="18"/>
        <v>EDP50</v>
      </c>
      <c r="AK531" s="3"/>
      <c r="AL531" s="9" t="s">
        <v>736</v>
      </c>
      <c r="AP531"/>
      <c r="AQ531" s="9" t="s">
        <v>4398</v>
      </c>
      <c r="AR531" s="9" t="s">
        <v>3319</v>
      </c>
      <c r="AS531" t="s">
        <v>3319</v>
      </c>
      <c r="AT531" t="s">
        <v>3319</v>
      </c>
      <c r="AX531" s="9" t="s">
        <v>736</v>
      </c>
      <c r="AY531" s="9" t="s">
        <v>4505</v>
      </c>
      <c r="AZ531" s="9" t="s">
        <v>4505</v>
      </c>
      <c r="BA531" s="9" t="s">
        <v>4505</v>
      </c>
      <c r="BB531" s="9" t="s">
        <v>735</v>
      </c>
    </row>
    <row r="532" spans="1:54" ht="15" customHeight="1" x14ac:dyDescent="0.25">
      <c r="A532" t="s">
        <v>4423</v>
      </c>
      <c r="B532" s="9" t="s">
        <v>4433</v>
      </c>
      <c r="C532" s="9" t="s">
        <v>4433</v>
      </c>
      <c r="D532" t="s">
        <v>4468</v>
      </c>
      <c r="E532" s="9">
        <v>0</v>
      </c>
      <c r="F532" s="9" t="s">
        <v>198</v>
      </c>
      <c r="G532" s="9">
        <v>0</v>
      </c>
      <c r="H532" s="9" t="s">
        <v>4435</v>
      </c>
      <c r="I532" s="9" t="s">
        <v>4435</v>
      </c>
      <c r="J532" s="9" t="s">
        <v>2529</v>
      </c>
      <c r="K532" s="9" t="s">
        <v>2518</v>
      </c>
      <c r="L532" s="9" t="s">
        <v>4433</v>
      </c>
      <c r="M532" s="9" t="s">
        <v>4468</v>
      </c>
      <c r="N532" s="9" t="s">
        <v>4433</v>
      </c>
      <c r="O532" s="9" t="s">
        <v>4468</v>
      </c>
      <c r="P532" s="9" t="s">
        <v>737</v>
      </c>
      <c r="Q532" s="9" t="s">
        <v>1650</v>
      </c>
      <c r="R532" s="9" t="s">
        <v>2396</v>
      </c>
      <c r="S532" s="9" t="s">
        <v>2396</v>
      </c>
      <c r="T532" s="9" t="s">
        <v>736</v>
      </c>
      <c r="U532" s="9" t="s">
        <v>736</v>
      </c>
      <c r="V532" s="9" t="s">
        <v>735</v>
      </c>
      <c r="W532" s="9">
        <v>1</v>
      </c>
      <c r="X532" s="9" t="s">
        <v>736</v>
      </c>
      <c r="Y532" s="9" t="s">
        <v>736</v>
      </c>
      <c r="AA532">
        <v>0</v>
      </c>
      <c r="AC532" s="9" t="s">
        <v>2396</v>
      </c>
      <c r="AD532" s="9" t="s">
        <v>114</v>
      </c>
      <c r="AE532" s="9" t="s">
        <v>961</v>
      </c>
      <c r="AF532" s="9" t="s">
        <v>3319</v>
      </c>
      <c r="AG532" s="9" t="s">
        <v>3319</v>
      </c>
      <c r="AH532" s="9" t="s">
        <v>3270</v>
      </c>
      <c r="AI532" s="9">
        <v>19.25</v>
      </c>
      <c r="AJ532" s="9" t="str">
        <f t="shared" si="18"/>
        <v>EDP55</v>
      </c>
      <c r="AK532" s="3"/>
      <c r="AL532" s="9" t="s">
        <v>736</v>
      </c>
      <c r="AP532"/>
      <c r="AQ532" s="9" t="s">
        <v>4398</v>
      </c>
      <c r="AR532" s="9" t="s">
        <v>3319</v>
      </c>
      <c r="AS532" t="s">
        <v>3319</v>
      </c>
      <c r="AT532" t="s">
        <v>3319</v>
      </c>
      <c r="AX532" s="9" t="s">
        <v>736</v>
      </c>
      <c r="AY532" s="9" t="s">
        <v>4505</v>
      </c>
      <c r="AZ532" s="9" t="s">
        <v>4505</v>
      </c>
      <c r="BA532" s="9" t="s">
        <v>4505</v>
      </c>
      <c r="BB532" s="9" t="s">
        <v>735</v>
      </c>
    </row>
    <row r="533" spans="1:54" ht="15" customHeight="1" x14ac:dyDescent="0.25">
      <c r="A533" t="s">
        <v>4424</v>
      </c>
      <c r="B533" s="9" t="s">
        <v>4434</v>
      </c>
      <c r="C533" s="9" t="s">
        <v>4434</v>
      </c>
      <c r="D533" t="s">
        <v>4469</v>
      </c>
      <c r="E533" s="9">
        <v>0</v>
      </c>
      <c r="F533" s="9" t="s">
        <v>198</v>
      </c>
      <c r="G533" s="9">
        <v>0</v>
      </c>
      <c r="H533" s="9" t="s">
        <v>4435</v>
      </c>
      <c r="I533" s="9" t="s">
        <v>4435</v>
      </c>
      <c r="J533" s="9" t="s">
        <v>2529</v>
      </c>
      <c r="K533" s="9" t="s">
        <v>2518</v>
      </c>
      <c r="L533" s="9" t="s">
        <v>4434</v>
      </c>
      <c r="M533" s="9" t="s">
        <v>4469</v>
      </c>
      <c r="N533" s="9" t="s">
        <v>4434</v>
      </c>
      <c r="O533" s="9" t="s">
        <v>4469</v>
      </c>
      <c r="P533" s="9" t="s">
        <v>737</v>
      </c>
      <c r="Q533" s="9" t="s">
        <v>1650</v>
      </c>
      <c r="R533" s="9" t="s">
        <v>2396</v>
      </c>
      <c r="S533" s="9" t="s">
        <v>2396</v>
      </c>
      <c r="T533" s="9" t="s">
        <v>736</v>
      </c>
      <c r="U533" s="9" t="s">
        <v>736</v>
      </c>
      <c r="V533" s="9" t="s">
        <v>735</v>
      </c>
      <c r="W533" s="9">
        <v>1</v>
      </c>
      <c r="X533" s="9" t="s">
        <v>736</v>
      </c>
      <c r="Y533" s="9" t="s">
        <v>736</v>
      </c>
      <c r="AA533">
        <v>0</v>
      </c>
      <c r="AC533" s="9" t="s">
        <v>2396</v>
      </c>
      <c r="AD533" s="9" t="s">
        <v>114</v>
      </c>
      <c r="AE533" s="9" t="s">
        <v>961</v>
      </c>
      <c r="AF533" s="9" t="s">
        <v>3319</v>
      </c>
      <c r="AG533" s="9" t="s">
        <v>3319</v>
      </c>
      <c r="AH533" s="9" t="s">
        <v>3270</v>
      </c>
      <c r="AI533" s="9">
        <v>21</v>
      </c>
      <c r="AJ533" s="9" t="str">
        <f t="shared" si="18"/>
        <v>EDP60</v>
      </c>
      <c r="AK533" s="3"/>
      <c r="AL533" s="9" t="s">
        <v>736</v>
      </c>
      <c r="AP533"/>
      <c r="AQ533" s="9" t="s">
        <v>4398</v>
      </c>
      <c r="AR533" s="9" t="s">
        <v>3319</v>
      </c>
      <c r="AS533" t="s">
        <v>3319</v>
      </c>
      <c r="AT533" t="s">
        <v>3319</v>
      </c>
      <c r="AX533" s="9" t="s">
        <v>736</v>
      </c>
      <c r="AY533" s="9" t="s">
        <v>4505</v>
      </c>
      <c r="AZ533" s="9" t="s">
        <v>4505</v>
      </c>
      <c r="BA533" s="9" t="s">
        <v>4505</v>
      </c>
      <c r="BB533" s="9" t="s">
        <v>735</v>
      </c>
    </row>
    <row r="534" spans="1:54" ht="15" customHeight="1" x14ac:dyDescent="0.25">
      <c r="A534" t="s">
        <v>4439</v>
      </c>
      <c r="B534" t="s">
        <v>4449</v>
      </c>
      <c r="C534" s="9" t="s">
        <v>4488</v>
      </c>
      <c r="D534" s="9" t="s">
        <v>4489</v>
      </c>
      <c r="E534" s="9">
        <v>0</v>
      </c>
      <c r="F534" t="s">
        <v>557</v>
      </c>
      <c r="G534" s="9">
        <v>0</v>
      </c>
      <c r="H534" t="s">
        <v>4459</v>
      </c>
      <c r="I534" t="s">
        <v>4460</v>
      </c>
      <c r="J534" s="9" t="s">
        <v>3626</v>
      </c>
      <c r="K534" s="9" t="s">
        <v>2518</v>
      </c>
      <c r="L534" s="9" t="s">
        <v>4488</v>
      </c>
      <c r="M534" s="9" t="s">
        <v>4489</v>
      </c>
      <c r="N534" s="9" t="s">
        <v>4488</v>
      </c>
      <c r="O534" s="9" t="s">
        <v>4489</v>
      </c>
      <c r="P534" s="9" t="s">
        <v>737</v>
      </c>
      <c r="Q534" s="9" t="s">
        <v>1650</v>
      </c>
      <c r="R534" s="9" t="s">
        <v>2396</v>
      </c>
      <c r="S534" s="9" t="s">
        <v>2396</v>
      </c>
      <c r="T534" s="9" t="s">
        <v>736</v>
      </c>
      <c r="U534" s="9" t="s">
        <v>736</v>
      </c>
      <c r="V534" s="9" t="s">
        <v>735</v>
      </c>
      <c r="W534" s="9">
        <v>1</v>
      </c>
      <c r="X534" s="9" t="s">
        <v>736</v>
      </c>
      <c r="Y534" s="9" t="s">
        <v>736</v>
      </c>
      <c r="AA534">
        <v>0</v>
      </c>
      <c r="AC534" s="9" t="s">
        <v>2396</v>
      </c>
      <c r="AD534" s="9" t="s">
        <v>114</v>
      </c>
      <c r="AE534" s="9" t="s">
        <v>961</v>
      </c>
      <c r="AF534" s="9" t="s">
        <v>3319</v>
      </c>
      <c r="AG534" s="9" t="s">
        <v>3319</v>
      </c>
      <c r="AH534" s="9" t="s">
        <v>3270</v>
      </c>
      <c r="AI534">
        <v>5</v>
      </c>
      <c r="AJ534" s="9" t="str">
        <f t="shared" si="18"/>
        <v>5OFF36</v>
      </c>
      <c r="AK534" s="3"/>
      <c r="AL534" t="s">
        <v>735</v>
      </c>
      <c r="AM534">
        <v>36</v>
      </c>
      <c r="AP534"/>
      <c r="AQ534" s="9" t="s">
        <v>4398</v>
      </c>
      <c r="AR534" s="9" t="s">
        <v>3319</v>
      </c>
      <c r="AS534" t="s">
        <v>3319</v>
      </c>
      <c r="AT534" t="s">
        <v>3319</v>
      </c>
      <c r="AX534" s="9" t="s">
        <v>736</v>
      </c>
      <c r="AY534" s="9" t="s">
        <v>4505</v>
      </c>
      <c r="AZ534" s="9" t="s">
        <v>4505</v>
      </c>
      <c r="BA534" s="9" t="s">
        <v>4505</v>
      </c>
      <c r="BB534" s="9" t="s">
        <v>735</v>
      </c>
    </row>
    <row r="535" spans="1:54" ht="15" customHeight="1" x14ac:dyDescent="0.25">
      <c r="A535" t="s">
        <v>4440</v>
      </c>
      <c r="B535" s="9" t="s">
        <v>4450</v>
      </c>
      <c r="C535" s="9" t="s">
        <v>4488</v>
      </c>
      <c r="D535" s="9" t="s">
        <v>4489</v>
      </c>
      <c r="E535" s="9">
        <v>0</v>
      </c>
      <c r="F535" s="9" t="s">
        <v>557</v>
      </c>
      <c r="G535" s="9">
        <v>0</v>
      </c>
      <c r="H535" s="9" t="s">
        <v>4459</v>
      </c>
      <c r="I535" s="9" t="s">
        <v>4460</v>
      </c>
      <c r="J535" s="9" t="s">
        <v>3626</v>
      </c>
      <c r="K535" s="9" t="s">
        <v>2518</v>
      </c>
      <c r="L535" s="9" t="s">
        <v>4488</v>
      </c>
      <c r="M535" s="9" t="s">
        <v>4489</v>
      </c>
      <c r="N535" s="9" t="s">
        <v>4488</v>
      </c>
      <c r="O535" s="9" t="s">
        <v>4489</v>
      </c>
      <c r="P535" s="9" t="s">
        <v>737</v>
      </c>
      <c r="Q535" s="9" t="s">
        <v>1650</v>
      </c>
      <c r="R535" s="9" t="s">
        <v>2396</v>
      </c>
      <c r="S535" s="9" t="s">
        <v>2396</v>
      </c>
      <c r="T535" s="9" t="s">
        <v>736</v>
      </c>
      <c r="U535" s="9" t="s">
        <v>736</v>
      </c>
      <c r="V535" s="9" t="s">
        <v>735</v>
      </c>
      <c r="W535" s="9">
        <v>1</v>
      </c>
      <c r="X535" s="9" t="s">
        <v>736</v>
      </c>
      <c r="Y535" s="9" t="s">
        <v>736</v>
      </c>
      <c r="AA535">
        <v>0</v>
      </c>
      <c r="AC535" s="9" t="s">
        <v>2396</v>
      </c>
      <c r="AD535" s="9" t="s">
        <v>114</v>
      </c>
      <c r="AE535" s="9" t="s">
        <v>961</v>
      </c>
      <c r="AF535" s="9" t="s">
        <v>3319</v>
      </c>
      <c r="AG535" s="9" t="s">
        <v>3319</v>
      </c>
      <c r="AH535" s="9" t="s">
        <v>3270</v>
      </c>
      <c r="AI535">
        <v>10</v>
      </c>
      <c r="AJ535" s="9" t="str">
        <f t="shared" si="18"/>
        <v>10OFF36</v>
      </c>
      <c r="AK535" s="3"/>
      <c r="AL535" s="9" t="s">
        <v>735</v>
      </c>
      <c r="AM535" s="9">
        <v>36</v>
      </c>
      <c r="AP535"/>
      <c r="AQ535" s="9" t="s">
        <v>4398</v>
      </c>
      <c r="AR535" s="9" t="s">
        <v>3319</v>
      </c>
      <c r="AS535" t="s">
        <v>3319</v>
      </c>
      <c r="AT535" t="s">
        <v>3319</v>
      </c>
      <c r="AX535" s="9" t="s">
        <v>736</v>
      </c>
      <c r="AY535" s="9" t="s">
        <v>4505</v>
      </c>
      <c r="AZ535" s="9" t="s">
        <v>4505</v>
      </c>
      <c r="BA535" s="9" t="s">
        <v>4505</v>
      </c>
      <c r="BB535" s="9" t="s">
        <v>735</v>
      </c>
    </row>
    <row r="536" spans="1:54" ht="15" customHeight="1" x14ac:dyDescent="0.25">
      <c r="A536" t="s">
        <v>4441</v>
      </c>
      <c r="B536" s="9" t="s">
        <v>4451</v>
      </c>
      <c r="C536" s="9" t="s">
        <v>4488</v>
      </c>
      <c r="D536" s="9" t="s">
        <v>4489</v>
      </c>
      <c r="E536" s="9">
        <v>0</v>
      </c>
      <c r="F536" s="9" t="s">
        <v>557</v>
      </c>
      <c r="G536" s="9">
        <v>0</v>
      </c>
      <c r="H536" s="9" t="s">
        <v>4459</v>
      </c>
      <c r="I536" s="9" t="s">
        <v>4460</v>
      </c>
      <c r="J536" s="9" t="s">
        <v>3626</v>
      </c>
      <c r="K536" s="9" t="s">
        <v>2518</v>
      </c>
      <c r="L536" s="9" t="s">
        <v>4488</v>
      </c>
      <c r="M536" s="9" t="s">
        <v>4489</v>
      </c>
      <c r="N536" s="9" t="s">
        <v>4488</v>
      </c>
      <c r="O536" s="9" t="s">
        <v>4489</v>
      </c>
      <c r="P536" s="9" t="s">
        <v>737</v>
      </c>
      <c r="Q536" s="9" t="s">
        <v>1650</v>
      </c>
      <c r="R536" s="9" t="s">
        <v>2396</v>
      </c>
      <c r="S536" s="9" t="s">
        <v>2396</v>
      </c>
      <c r="T536" s="9" t="s">
        <v>736</v>
      </c>
      <c r="U536" s="9" t="s">
        <v>736</v>
      </c>
      <c r="V536" s="9" t="s">
        <v>735</v>
      </c>
      <c r="W536" s="9">
        <v>1</v>
      </c>
      <c r="X536" s="9" t="s">
        <v>736</v>
      </c>
      <c r="Y536" s="9" t="s">
        <v>736</v>
      </c>
      <c r="AA536">
        <v>0</v>
      </c>
      <c r="AC536" s="9" t="s">
        <v>2396</v>
      </c>
      <c r="AD536" s="9" t="s">
        <v>114</v>
      </c>
      <c r="AE536" s="9" t="s">
        <v>961</v>
      </c>
      <c r="AF536" s="9" t="s">
        <v>3319</v>
      </c>
      <c r="AG536" s="9" t="s">
        <v>3319</v>
      </c>
      <c r="AH536" s="9" t="s">
        <v>3270</v>
      </c>
      <c r="AI536">
        <v>15</v>
      </c>
      <c r="AJ536" s="9" t="str">
        <f t="shared" si="18"/>
        <v>15OFF36</v>
      </c>
      <c r="AK536" s="3"/>
      <c r="AL536" s="9" t="s">
        <v>735</v>
      </c>
      <c r="AM536" s="9">
        <v>36</v>
      </c>
      <c r="AP536"/>
      <c r="AQ536" s="9" t="s">
        <v>4398</v>
      </c>
      <c r="AR536" s="9" t="s">
        <v>3319</v>
      </c>
      <c r="AS536" t="s">
        <v>3319</v>
      </c>
      <c r="AT536" t="s">
        <v>3319</v>
      </c>
      <c r="AX536" s="9" t="s">
        <v>736</v>
      </c>
      <c r="AY536" s="9" t="s">
        <v>4505</v>
      </c>
      <c r="AZ536" s="9" t="s">
        <v>4505</v>
      </c>
      <c r="BA536" s="9" t="s">
        <v>4505</v>
      </c>
      <c r="BB536" s="9" t="s">
        <v>735</v>
      </c>
    </row>
    <row r="537" spans="1:54" ht="15" customHeight="1" x14ac:dyDescent="0.25">
      <c r="A537" t="s">
        <v>4442</v>
      </c>
      <c r="B537" s="9" t="s">
        <v>4452</v>
      </c>
      <c r="C537" s="9" t="s">
        <v>4488</v>
      </c>
      <c r="D537" s="9" t="s">
        <v>4489</v>
      </c>
      <c r="E537" s="9">
        <v>0</v>
      </c>
      <c r="F537" s="9" t="s">
        <v>557</v>
      </c>
      <c r="G537" s="9">
        <v>0</v>
      </c>
      <c r="H537" s="9" t="s">
        <v>4459</v>
      </c>
      <c r="I537" s="9" t="s">
        <v>4460</v>
      </c>
      <c r="J537" s="9" t="s">
        <v>3626</v>
      </c>
      <c r="K537" s="9" t="s">
        <v>2518</v>
      </c>
      <c r="L537" s="9" t="s">
        <v>4488</v>
      </c>
      <c r="M537" s="9" t="s">
        <v>4489</v>
      </c>
      <c r="N537" s="9" t="s">
        <v>4488</v>
      </c>
      <c r="O537" s="9" t="s">
        <v>4489</v>
      </c>
      <c r="P537" s="9" t="s">
        <v>737</v>
      </c>
      <c r="Q537" s="9" t="s">
        <v>1650</v>
      </c>
      <c r="R537" s="9" t="s">
        <v>2396</v>
      </c>
      <c r="S537" s="9" t="s">
        <v>2396</v>
      </c>
      <c r="T537" s="9" t="s">
        <v>736</v>
      </c>
      <c r="U537" s="9" t="s">
        <v>736</v>
      </c>
      <c r="V537" s="9" t="s">
        <v>735</v>
      </c>
      <c r="W537" s="9">
        <v>1</v>
      </c>
      <c r="X537" s="9" t="s">
        <v>736</v>
      </c>
      <c r="Y537" s="9" t="s">
        <v>736</v>
      </c>
      <c r="AA537">
        <v>0</v>
      </c>
      <c r="AC537" s="9" t="s">
        <v>2396</v>
      </c>
      <c r="AD537" s="9" t="s">
        <v>114</v>
      </c>
      <c r="AE537" s="9" t="s">
        <v>961</v>
      </c>
      <c r="AF537" s="9" t="s">
        <v>3319</v>
      </c>
      <c r="AG537" s="9" t="s">
        <v>3319</v>
      </c>
      <c r="AH537" s="9" t="s">
        <v>3270</v>
      </c>
      <c r="AI537">
        <v>20</v>
      </c>
      <c r="AJ537" s="9" t="str">
        <f t="shared" si="18"/>
        <v>20OFF36</v>
      </c>
      <c r="AK537" s="3"/>
      <c r="AL537" s="9" t="s">
        <v>735</v>
      </c>
      <c r="AM537" s="9">
        <v>36</v>
      </c>
      <c r="AP537"/>
      <c r="AQ537" s="9" t="s">
        <v>4398</v>
      </c>
      <c r="AR537" s="9" t="s">
        <v>3319</v>
      </c>
      <c r="AS537" t="s">
        <v>3319</v>
      </c>
      <c r="AT537" t="s">
        <v>3319</v>
      </c>
      <c r="AX537" s="9" t="s">
        <v>736</v>
      </c>
      <c r="AY537" s="9" t="s">
        <v>4505</v>
      </c>
      <c r="AZ537" s="9" t="s">
        <v>4505</v>
      </c>
      <c r="BA537" s="9" t="s">
        <v>4505</v>
      </c>
      <c r="BB537" s="9" t="s">
        <v>735</v>
      </c>
    </row>
    <row r="538" spans="1:54" ht="15" customHeight="1" x14ac:dyDescent="0.25">
      <c r="A538" t="s">
        <v>4443</v>
      </c>
      <c r="B538" s="9" t="s">
        <v>4453</v>
      </c>
      <c r="C538" s="9" t="s">
        <v>4488</v>
      </c>
      <c r="D538" s="9" t="s">
        <v>4489</v>
      </c>
      <c r="E538" s="9">
        <v>0</v>
      </c>
      <c r="F538" s="9" t="s">
        <v>557</v>
      </c>
      <c r="G538" s="9">
        <v>0</v>
      </c>
      <c r="H538" s="9" t="s">
        <v>4459</v>
      </c>
      <c r="I538" s="9" t="s">
        <v>4460</v>
      </c>
      <c r="J538" s="9" t="s">
        <v>3626</v>
      </c>
      <c r="K538" s="9" t="s">
        <v>2518</v>
      </c>
      <c r="L538" s="9" t="s">
        <v>4488</v>
      </c>
      <c r="M538" s="9" t="s">
        <v>4489</v>
      </c>
      <c r="N538" s="9" t="s">
        <v>4488</v>
      </c>
      <c r="O538" s="9" t="s">
        <v>4489</v>
      </c>
      <c r="P538" s="9" t="s">
        <v>737</v>
      </c>
      <c r="Q538" s="9" t="s">
        <v>1650</v>
      </c>
      <c r="R538" s="9" t="s">
        <v>2396</v>
      </c>
      <c r="S538" s="9" t="s">
        <v>2396</v>
      </c>
      <c r="T538" s="9" t="s">
        <v>736</v>
      </c>
      <c r="U538" s="9" t="s">
        <v>736</v>
      </c>
      <c r="V538" s="9" t="s">
        <v>735</v>
      </c>
      <c r="W538" s="9">
        <v>1</v>
      </c>
      <c r="X538" s="9" t="s">
        <v>736</v>
      </c>
      <c r="Y538" s="9" t="s">
        <v>736</v>
      </c>
      <c r="AA538">
        <v>0</v>
      </c>
      <c r="AC538" s="9" t="s">
        <v>2396</v>
      </c>
      <c r="AD538" s="9" t="s">
        <v>114</v>
      </c>
      <c r="AE538" s="9" t="s">
        <v>961</v>
      </c>
      <c r="AF538" s="9" t="s">
        <v>3319</v>
      </c>
      <c r="AG538" s="9" t="s">
        <v>3319</v>
      </c>
      <c r="AH538" s="9" t="s">
        <v>3270</v>
      </c>
      <c r="AI538">
        <v>25</v>
      </c>
      <c r="AJ538" s="9" t="str">
        <f t="shared" si="18"/>
        <v>25OFF36</v>
      </c>
      <c r="AK538" s="3"/>
      <c r="AL538" s="9" t="s">
        <v>735</v>
      </c>
      <c r="AM538" s="9">
        <v>36</v>
      </c>
      <c r="AP538"/>
      <c r="AQ538" s="9" t="s">
        <v>4398</v>
      </c>
      <c r="AR538" s="9" t="s">
        <v>3319</v>
      </c>
      <c r="AS538" t="s">
        <v>3319</v>
      </c>
      <c r="AT538" t="s">
        <v>3319</v>
      </c>
      <c r="AX538" s="9" t="s">
        <v>736</v>
      </c>
      <c r="AY538" s="9" t="s">
        <v>4505</v>
      </c>
      <c r="AZ538" s="9" t="s">
        <v>4505</v>
      </c>
      <c r="BA538" s="9" t="s">
        <v>4505</v>
      </c>
      <c r="BB538" s="9" t="s">
        <v>735</v>
      </c>
    </row>
    <row r="539" spans="1:54" ht="15" customHeight="1" x14ac:dyDescent="0.25">
      <c r="A539" t="s">
        <v>4444</v>
      </c>
      <c r="B539" s="9" t="s">
        <v>4454</v>
      </c>
      <c r="C539" s="9" t="s">
        <v>4488</v>
      </c>
      <c r="D539" s="9" t="s">
        <v>4489</v>
      </c>
      <c r="E539" s="9">
        <v>0</v>
      </c>
      <c r="F539" s="9" t="s">
        <v>557</v>
      </c>
      <c r="G539" s="9">
        <v>0</v>
      </c>
      <c r="H539" s="9" t="s">
        <v>4459</v>
      </c>
      <c r="I539" s="9" t="s">
        <v>4460</v>
      </c>
      <c r="J539" s="9" t="s">
        <v>3626</v>
      </c>
      <c r="K539" s="9" t="s">
        <v>2518</v>
      </c>
      <c r="L539" s="9" t="s">
        <v>4488</v>
      </c>
      <c r="M539" s="9" t="s">
        <v>4489</v>
      </c>
      <c r="N539" s="9" t="s">
        <v>4488</v>
      </c>
      <c r="O539" s="9" t="s">
        <v>4489</v>
      </c>
      <c r="P539" s="9" t="s">
        <v>737</v>
      </c>
      <c r="Q539" s="9" t="s">
        <v>1650</v>
      </c>
      <c r="R539" s="9" t="s">
        <v>2396</v>
      </c>
      <c r="S539" s="9" t="s">
        <v>2396</v>
      </c>
      <c r="T539" s="9" t="s">
        <v>736</v>
      </c>
      <c r="U539" s="9" t="s">
        <v>736</v>
      </c>
      <c r="V539" s="9" t="s">
        <v>735</v>
      </c>
      <c r="W539" s="9">
        <v>1</v>
      </c>
      <c r="X539" s="9" t="s">
        <v>736</v>
      </c>
      <c r="Y539" s="9" t="s">
        <v>736</v>
      </c>
      <c r="AA539">
        <v>0</v>
      </c>
      <c r="AC539" s="9" t="s">
        <v>2396</v>
      </c>
      <c r="AD539" s="9" t="s">
        <v>114</v>
      </c>
      <c r="AE539" s="9" t="s">
        <v>961</v>
      </c>
      <c r="AF539" s="9" t="s">
        <v>3319</v>
      </c>
      <c r="AG539" s="9" t="s">
        <v>3319</v>
      </c>
      <c r="AH539" s="9" t="s">
        <v>3270</v>
      </c>
      <c r="AI539">
        <v>30</v>
      </c>
      <c r="AJ539" s="9" t="str">
        <f t="shared" si="18"/>
        <v>30OFF36</v>
      </c>
      <c r="AK539" s="3"/>
      <c r="AL539" s="9" t="s">
        <v>735</v>
      </c>
      <c r="AM539" s="9">
        <v>36</v>
      </c>
      <c r="AP539"/>
      <c r="AQ539" s="9" t="s">
        <v>4398</v>
      </c>
      <c r="AR539" s="9" t="s">
        <v>3319</v>
      </c>
      <c r="AS539" t="s">
        <v>3319</v>
      </c>
      <c r="AT539" t="s">
        <v>3319</v>
      </c>
      <c r="AX539" s="9" t="s">
        <v>736</v>
      </c>
      <c r="AY539" s="9" t="s">
        <v>4505</v>
      </c>
      <c r="AZ539" s="9" t="s">
        <v>4505</v>
      </c>
      <c r="BA539" s="9" t="s">
        <v>4505</v>
      </c>
      <c r="BB539" s="9" t="s">
        <v>735</v>
      </c>
    </row>
    <row r="540" spans="1:54" ht="15" customHeight="1" x14ac:dyDescent="0.25">
      <c r="A540" t="s">
        <v>4445</v>
      </c>
      <c r="B540" s="9" t="s">
        <v>4455</v>
      </c>
      <c r="C540" s="9" t="s">
        <v>4488</v>
      </c>
      <c r="D540" s="9" t="s">
        <v>4489</v>
      </c>
      <c r="E540" s="9">
        <v>0</v>
      </c>
      <c r="F540" s="9" t="s">
        <v>557</v>
      </c>
      <c r="G540" s="9">
        <v>0</v>
      </c>
      <c r="H540" s="9" t="s">
        <v>4459</v>
      </c>
      <c r="I540" s="9" t="s">
        <v>4460</v>
      </c>
      <c r="J540" s="9" t="s">
        <v>3626</v>
      </c>
      <c r="K540" s="9" t="s">
        <v>2518</v>
      </c>
      <c r="L540" s="9" t="s">
        <v>4488</v>
      </c>
      <c r="M540" s="9" t="s">
        <v>4489</v>
      </c>
      <c r="N540" s="9" t="s">
        <v>4488</v>
      </c>
      <c r="O540" s="9" t="s">
        <v>4489</v>
      </c>
      <c r="P540" s="9" t="s">
        <v>737</v>
      </c>
      <c r="Q540" s="9" t="s">
        <v>1650</v>
      </c>
      <c r="R540" s="9" t="s">
        <v>2396</v>
      </c>
      <c r="S540" s="9" t="s">
        <v>2396</v>
      </c>
      <c r="T540" s="9" t="s">
        <v>736</v>
      </c>
      <c r="U540" s="9" t="s">
        <v>736</v>
      </c>
      <c r="V540" s="9" t="s">
        <v>735</v>
      </c>
      <c r="W540" s="9">
        <v>1</v>
      </c>
      <c r="X540" s="9" t="s">
        <v>736</v>
      </c>
      <c r="Y540" s="9" t="s">
        <v>736</v>
      </c>
      <c r="AA540">
        <v>0</v>
      </c>
      <c r="AC540" s="9" t="s">
        <v>2396</v>
      </c>
      <c r="AD540" s="9" t="s">
        <v>114</v>
      </c>
      <c r="AE540" s="9" t="s">
        <v>961</v>
      </c>
      <c r="AF540" s="9" t="s">
        <v>3319</v>
      </c>
      <c r="AG540" s="9" t="s">
        <v>3319</v>
      </c>
      <c r="AH540" s="9" t="s">
        <v>3270</v>
      </c>
      <c r="AI540">
        <v>35</v>
      </c>
      <c r="AJ540" s="9" t="str">
        <f t="shared" si="18"/>
        <v>35OFF36</v>
      </c>
      <c r="AK540" s="3"/>
      <c r="AL540" s="9" t="s">
        <v>735</v>
      </c>
      <c r="AM540" s="9">
        <v>36</v>
      </c>
      <c r="AP540"/>
      <c r="AQ540" s="9" t="s">
        <v>4398</v>
      </c>
      <c r="AR540" s="9" t="s">
        <v>3319</v>
      </c>
      <c r="AS540" t="s">
        <v>3319</v>
      </c>
      <c r="AT540" t="s">
        <v>3319</v>
      </c>
      <c r="AX540" s="9" t="s">
        <v>736</v>
      </c>
      <c r="AY540" s="9" t="s">
        <v>4505</v>
      </c>
      <c r="AZ540" s="9" t="s">
        <v>4505</v>
      </c>
      <c r="BA540" s="9" t="s">
        <v>4505</v>
      </c>
      <c r="BB540" s="9" t="s">
        <v>735</v>
      </c>
    </row>
    <row r="541" spans="1:54" ht="15" customHeight="1" x14ac:dyDescent="0.25">
      <c r="A541" t="s">
        <v>4446</v>
      </c>
      <c r="B541" s="9" t="s">
        <v>4456</v>
      </c>
      <c r="C541" s="9" t="s">
        <v>4488</v>
      </c>
      <c r="D541" s="9" t="s">
        <v>4489</v>
      </c>
      <c r="E541" s="9">
        <v>0</v>
      </c>
      <c r="F541" s="9" t="s">
        <v>557</v>
      </c>
      <c r="G541" s="9">
        <v>0</v>
      </c>
      <c r="H541" s="9" t="s">
        <v>4459</v>
      </c>
      <c r="I541" s="9" t="s">
        <v>4460</v>
      </c>
      <c r="J541" s="9" t="s">
        <v>3626</v>
      </c>
      <c r="K541" s="9" t="s">
        <v>2518</v>
      </c>
      <c r="L541" s="9" t="s">
        <v>4488</v>
      </c>
      <c r="M541" s="9" t="s">
        <v>4489</v>
      </c>
      <c r="N541" s="9" t="s">
        <v>4488</v>
      </c>
      <c r="O541" s="9" t="s">
        <v>4489</v>
      </c>
      <c r="P541" s="9" t="s">
        <v>737</v>
      </c>
      <c r="Q541" s="9" t="s">
        <v>1650</v>
      </c>
      <c r="R541" s="9" t="s">
        <v>2396</v>
      </c>
      <c r="S541" s="9" t="s">
        <v>2396</v>
      </c>
      <c r="T541" s="9" t="s">
        <v>736</v>
      </c>
      <c r="U541" s="9" t="s">
        <v>736</v>
      </c>
      <c r="V541" s="9" t="s">
        <v>735</v>
      </c>
      <c r="W541" s="9">
        <v>1</v>
      </c>
      <c r="X541" s="9" t="s">
        <v>736</v>
      </c>
      <c r="Y541" s="9" t="s">
        <v>736</v>
      </c>
      <c r="AA541">
        <v>0</v>
      </c>
      <c r="AC541" s="9" t="s">
        <v>2396</v>
      </c>
      <c r="AD541" s="9" t="s">
        <v>114</v>
      </c>
      <c r="AE541" s="9" t="s">
        <v>961</v>
      </c>
      <c r="AF541" s="9" t="s">
        <v>3319</v>
      </c>
      <c r="AG541" s="9" t="s">
        <v>3319</v>
      </c>
      <c r="AH541" s="9" t="s">
        <v>3270</v>
      </c>
      <c r="AI541">
        <v>40</v>
      </c>
      <c r="AJ541" s="9" t="str">
        <f t="shared" si="18"/>
        <v>40OFF36</v>
      </c>
      <c r="AK541" s="3"/>
      <c r="AL541" s="9" t="s">
        <v>735</v>
      </c>
      <c r="AM541" s="9">
        <v>36</v>
      </c>
      <c r="AP541"/>
      <c r="AQ541" s="9" t="s">
        <v>4398</v>
      </c>
      <c r="AR541" s="9" t="s">
        <v>3319</v>
      </c>
      <c r="AS541" t="s">
        <v>3319</v>
      </c>
      <c r="AT541" t="s">
        <v>3319</v>
      </c>
      <c r="AX541" s="9" t="s">
        <v>736</v>
      </c>
      <c r="AY541" s="9" t="s">
        <v>4505</v>
      </c>
      <c r="AZ541" s="9" t="s">
        <v>4505</v>
      </c>
      <c r="BA541" s="9" t="s">
        <v>4505</v>
      </c>
      <c r="BB541" s="9" t="s">
        <v>735</v>
      </c>
    </row>
    <row r="542" spans="1:54" ht="15" customHeight="1" x14ac:dyDescent="0.25">
      <c r="A542" t="s">
        <v>4447</v>
      </c>
      <c r="B542" s="9" t="s">
        <v>4457</v>
      </c>
      <c r="C542" s="9" t="s">
        <v>4488</v>
      </c>
      <c r="D542" s="9" t="s">
        <v>4489</v>
      </c>
      <c r="E542" s="9">
        <v>0</v>
      </c>
      <c r="F542" s="9" t="s">
        <v>557</v>
      </c>
      <c r="G542" s="9">
        <v>0</v>
      </c>
      <c r="H542" s="9" t="s">
        <v>4459</v>
      </c>
      <c r="I542" s="9" t="s">
        <v>4460</v>
      </c>
      <c r="J542" s="9" t="s">
        <v>3626</v>
      </c>
      <c r="K542" s="9" t="s">
        <v>2518</v>
      </c>
      <c r="L542" s="9" t="s">
        <v>4488</v>
      </c>
      <c r="M542" s="9" t="s">
        <v>4489</v>
      </c>
      <c r="N542" s="9" t="s">
        <v>4488</v>
      </c>
      <c r="O542" s="9" t="s">
        <v>4489</v>
      </c>
      <c r="P542" s="9" t="s">
        <v>737</v>
      </c>
      <c r="Q542" s="9" t="s">
        <v>1650</v>
      </c>
      <c r="R542" s="9" t="s">
        <v>2396</v>
      </c>
      <c r="S542" s="9" t="s">
        <v>2396</v>
      </c>
      <c r="T542" s="9" t="s">
        <v>736</v>
      </c>
      <c r="U542" s="9" t="s">
        <v>736</v>
      </c>
      <c r="V542" s="9" t="s">
        <v>735</v>
      </c>
      <c r="W542" s="9">
        <v>1</v>
      </c>
      <c r="X542" s="9" t="s">
        <v>736</v>
      </c>
      <c r="Y542" s="9" t="s">
        <v>736</v>
      </c>
      <c r="AA542">
        <v>0</v>
      </c>
      <c r="AC542" s="9" t="s">
        <v>2396</v>
      </c>
      <c r="AD542" s="9" t="s">
        <v>114</v>
      </c>
      <c r="AE542" s="9" t="s">
        <v>961</v>
      </c>
      <c r="AF542" s="9" t="s">
        <v>3319</v>
      </c>
      <c r="AG542" s="9" t="s">
        <v>3319</v>
      </c>
      <c r="AH542" s="9" t="s">
        <v>3270</v>
      </c>
      <c r="AI542">
        <v>45</v>
      </c>
      <c r="AJ542" s="9" t="str">
        <f t="shared" si="18"/>
        <v>45OFF36</v>
      </c>
      <c r="AK542" s="3"/>
      <c r="AL542" s="9" t="s">
        <v>735</v>
      </c>
      <c r="AM542" s="9">
        <v>36</v>
      </c>
      <c r="AP542"/>
      <c r="AQ542" s="9" t="s">
        <v>4398</v>
      </c>
      <c r="AR542" s="9" t="s">
        <v>3319</v>
      </c>
      <c r="AS542" t="s">
        <v>3319</v>
      </c>
      <c r="AT542" t="s">
        <v>3319</v>
      </c>
      <c r="AX542" s="9" t="s">
        <v>736</v>
      </c>
      <c r="AY542" s="9" t="s">
        <v>4505</v>
      </c>
      <c r="AZ542" s="9" t="s">
        <v>4505</v>
      </c>
      <c r="BA542" s="9" t="s">
        <v>4505</v>
      </c>
      <c r="BB542" s="9" t="s">
        <v>735</v>
      </c>
    </row>
    <row r="543" spans="1:54" s="299" customFormat="1" ht="15.75" customHeight="1" thickBot="1" x14ac:dyDescent="0.3">
      <c r="A543" s="299" t="s">
        <v>4448</v>
      </c>
      <c r="B543" s="299" t="s">
        <v>4458</v>
      </c>
      <c r="C543" s="299" t="s">
        <v>4488</v>
      </c>
      <c r="D543" s="299" t="s">
        <v>4489</v>
      </c>
      <c r="E543" s="299">
        <v>0</v>
      </c>
      <c r="F543" s="299" t="s">
        <v>557</v>
      </c>
      <c r="G543" s="299">
        <v>0</v>
      </c>
      <c r="H543" s="299" t="s">
        <v>4459</v>
      </c>
      <c r="I543" s="299" t="s">
        <v>4460</v>
      </c>
      <c r="J543" s="299" t="s">
        <v>3626</v>
      </c>
      <c r="K543" s="299" t="s">
        <v>2518</v>
      </c>
      <c r="L543" s="299" t="s">
        <v>4488</v>
      </c>
      <c r="M543" s="299" t="s">
        <v>4489</v>
      </c>
      <c r="N543" s="299" t="s">
        <v>4488</v>
      </c>
      <c r="O543" s="299" t="s">
        <v>4489</v>
      </c>
      <c r="P543" s="299" t="s">
        <v>737</v>
      </c>
      <c r="Q543" s="299" t="s">
        <v>1650</v>
      </c>
      <c r="R543" s="299" t="s">
        <v>2396</v>
      </c>
      <c r="S543" s="299" t="s">
        <v>2396</v>
      </c>
      <c r="T543" s="299" t="s">
        <v>736</v>
      </c>
      <c r="U543" s="9" t="s">
        <v>736</v>
      </c>
      <c r="V543" s="299" t="s">
        <v>735</v>
      </c>
      <c r="W543" s="299">
        <v>1</v>
      </c>
      <c r="X543" s="299" t="s">
        <v>736</v>
      </c>
      <c r="Y543" s="299" t="s">
        <v>736</v>
      </c>
      <c r="AA543" s="299">
        <v>0</v>
      </c>
      <c r="AC543" s="299" t="s">
        <v>2396</v>
      </c>
      <c r="AD543" s="299" t="s">
        <v>114</v>
      </c>
      <c r="AE543" s="299" t="s">
        <v>961</v>
      </c>
      <c r="AF543" s="299" t="s">
        <v>3319</v>
      </c>
      <c r="AG543" s="299" t="s">
        <v>3319</v>
      </c>
      <c r="AH543" s="299" t="s">
        <v>3270</v>
      </c>
      <c r="AI543" s="299">
        <v>50</v>
      </c>
      <c r="AJ543" s="299" t="str">
        <f t="shared" si="18"/>
        <v>50OFF36</v>
      </c>
      <c r="AK543" s="354"/>
      <c r="AL543" s="299" t="s">
        <v>735</v>
      </c>
      <c r="AM543" s="299">
        <v>36</v>
      </c>
      <c r="AQ543" s="299" t="s">
        <v>4398</v>
      </c>
      <c r="AR543" s="299" t="s">
        <v>3319</v>
      </c>
      <c r="AS543" s="299" t="s">
        <v>3319</v>
      </c>
      <c r="AT543" s="299" t="s">
        <v>3319</v>
      </c>
      <c r="AX543" s="299" t="s">
        <v>736</v>
      </c>
      <c r="AY543" s="299" t="s">
        <v>4505</v>
      </c>
      <c r="AZ543" s="299" t="s">
        <v>4505</v>
      </c>
      <c r="BA543" s="299" t="s">
        <v>4505</v>
      </c>
      <c r="BB543" s="9" t="s">
        <v>735</v>
      </c>
    </row>
    <row r="544" spans="1:54" s="211" customFormat="1" ht="15.75" customHeight="1" thickTop="1" x14ac:dyDescent="0.25">
      <c r="A544" s="300" t="s">
        <v>977</v>
      </c>
      <c r="B544" s="300" t="s">
        <v>4501</v>
      </c>
      <c r="C544" s="300" t="s">
        <v>4502</v>
      </c>
      <c r="D544" s="300" t="s">
        <v>4503</v>
      </c>
      <c r="E544" s="300">
        <v>57.99</v>
      </c>
      <c r="F544" s="300" t="s">
        <v>557</v>
      </c>
      <c r="G544" s="300">
        <v>60</v>
      </c>
      <c r="H544" s="300" t="s">
        <v>3337</v>
      </c>
      <c r="I544" s="300" t="s">
        <v>742</v>
      </c>
      <c r="J544" s="300" t="s">
        <v>3337</v>
      </c>
      <c r="K544" s="300" t="s">
        <v>110</v>
      </c>
      <c r="L544" s="300" t="s">
        <v>4502</v>
      </c>
      <c r="M544" s="300" t="s">
        <v>4504</v>
      </c>
      <c r="N544" s="300" t="s">
        <v>4502</v>
      </c>
      <c r="O544" s="300" t="s">
        <v>4503</v>
      </c>
      <c r="P544" s="300" t="s">
        <v>737</v>
      </c>
      <c r="Q544" s="300" t="s">
        <v>1296</v>
      </c>
      <c r="R544" s="300" t="s">
        <v>2396</v>
      </c>
      <c r="S544" s="300" t="s">
        <v>2396</v>
      </c>
      <c r="T544" s="300" t="s">
        <v>736</v>
      </c>
      <c r="U544" s="300" t="s">
        <v>735</v>
      </c>
      <c r="V544" s="300" t="s">
        <v>736</v>
      </c>
      <c r="W544" s="300">
        <v>1</v>
      </c>
      <c r="X544" s="300" t="s">
        <v>736</v>
      </c>
      <c r="Y544" s="300" t="s">
        <v>736</v>
      </c>
      <c r="Z544" s="300" t="s">
        <v>977</v>
      </c>
      <c r="AA544" s="300">
        <v>0</v>
      </c>
      <c r="AB544" s="300" t="s">
        <v>979</v>
      </c>
      <c r="AC544" s="300" t="s">
        <v>3317</v>
      </c>
      <c r="AD544" s="300" t="s">
        <v>3318</v>
      </c>
      <c r="AE544" s="300" t="s">
        <v>1056</v>
      </c>
      <c r="AF544" s="300" t="s">
        <v>736</v>
      </c>
      <c r="AG544" s="300" t="s">
        <v>736</v>
      </c>
      <c r="AH544" s="300"/>
      <c r="AI544" s="300"/>
      <c r="AJ544" s="300"/>
      <c r="AK544" s="305" t="s">
        <v>4505</v>
      </c>
      <c r="AL544" s="300"/>
      <c r="AM544" s="300"/>
      <c r="AN544" s="300"/>
      <c r="AO544" s="300"/>
      <c r="AP544" s="3" t="s">
        <v>5235</v>
      </c>
      <c r="AQ544" s="300"/>
      <c r="AR544" s="300" t="s">
        <v>3319</v>
      </c>
      <c r="AS544" s="300" t="s">
        <v>3319</v>
      </c>
      <c r="AT544" s="300" t="s">
        <v>3319</v>
      </c>
      <c r="AU544" s="9" t="str">
        <f t="shared" ref="AU544:AU554" si="19">CONCATENATE("DB_",A544)</f>
        <v>DB_ACGO</v>
      </c>
      <c r="AV544" s="300" t="s">
        <v>977</v>
      </c>
      <c r="AW544" s="300" t="s">
        <v>4505</v>
      </c>
      <c r="AX544" s="300"/>
      <c r="AY544" s="9"/>
      <c r="AZ544" s="300" t="s">
        <v>5270</v>
      </c>
      <c r="BA544" s="300" t="s">
        <v>5256</v>
      </c>
      <c r="BB544" s="9" t="s">
        <v>736</v>
      </c>
    </row>
    <row r="545" spans="1:54" s="15" customFormat="1" ht="15" customHeight="1" x14ac:dyDescent="0.25">
      <c r="A545" s="300" t="s">
        <v>969</v>
      </c>
      <c r="B545" s="300" t="s">
        <v>4506</v>
      </c>
      <c r="C545" s="300" t="s">
        <v>4507</v>
      </c>
      <c r="D545" s="300" t="s">
        <v>967</v>
      </c>
      <c r="E545" s="300">
        <v>27.99</v>
      </c>
      <c r="F545" s="300" t="s">
        <v>557</v>
      </c>
      <c r="G545" s="300">
        <v>60</v>
      </c>
      <c r="H545" s="300" t="s">
        <v>3337</v>
      </c>
      <c r="I545" s="300" t="s">
        <v>742</v>
      </c>
      <c r="J545" s="300" t="s">
        <v>3337</v>
      </c>
      <c r="K545" s="300" t="s">
        <v>110</v>
      </c>
      <c r="L545" s="300" t="s">
        <v>4507</v>
      </c>
      <c r="M545" s="300" t="s">
        <v>4508</v>
      </c>
      <c r="N545" s="300" t="s">
        <v>4507</v>
      </c>
      <c r="O545" s="300" t="s">
        <v>967</v>
      </c>
      <c r="P545" s="300" t="s">
        <v>737</v>
      </c>
      <c r="Q545" s="300" t="s">
        <v>1296</v>
      </c>
      <c r="R545" s="300" t="s">
        <v>2396</v>
      </c>
      <c r="S545" s="300" t="s">
        <v>2396</v>
      </c>
      <c r="T545" s="300" t="s">
        <v>736</v>
      </c>
      <c r="U545" s="300" t="s">
        <v>735</v>
      </c>
      <c r="V545" s="300" t="s">
        <v>736</v>
      </c>
      <c r="W545" s="300">
        <v>1</v>
      </c>
      <c r="X545" s="300" t="s">
        <v>736</v>
      </c>
      <c r="Y545" s="300" t="s">
        <v>736</v>
      </c>
      <c r="Z545" s="300" t="s">
        <v>969</v>
      </c>
      <c r="AA545" s="300">
        <v>0</v>
      </c>
      <c r="AB545" s="300" t="s">
        <v>2866</v>
      </c>
      <c r="AC545" s="300" t="s">
        <v>3317</v>
      </c>
      <c r="AD545" s="300" t="s">
        <v>3318</v>
      </c>
      <c r="AE545" s="300" t="s">
        <v>1056</v>
      </c>
      <c r="AF545" s="300" t="s">
        <v>736</v>
      </c>
      <c r="AG545" s="300" t="s">
        <v>736</v>
      </c>
      <c r="AH545" s="300"/>
      <c r="AI545" s="300"/>
      <c r="AJ545" s="300"/>
      <c r="AK545" s="305" t="s">
        <v>4505</v>
      </c>
      <c r="AL545" s="300"/>
      <c r="AM545" s="300"/>
      <c r="AN545" s="300"/>
      <c r="AO545" s="300"/>
      <c r="AP545" s="3" t="s">
        <v>5231</v>
      </c>
      <c r="AQ545" s="300"/>
      <c r="AR545" s="300" t="s">
        <v>3319</v>
      </c>
      <c r="AS545" s="300" t="s">
        <v>3319</v>
      </c>
      <c r="AT545" s="300" t="s">
        <v>3319</v>
      </c>
      <c r="AU545" s="9" t="str">
        <f t="shared" si="19"/>
        <v>DB_AC</v>
      </c>
      <c r="AV545" s="300" t="s">
        <v>969</v>
      </c>
      <c r="AW545" s="300" t="s">
        <v>4505</v>
      </c>
      <c r="AX545" s="300"/>
      <c r="AY545" s="9"/>
      <c r="AZ545" s="300" t="s">
        <v>5270</v>
      </c>
      <c r="BA545" s="300" t="s">
        <v>5256</v>
      </c>
      <c r="BB545" s="9" t="s">
        <v>736</v>
      </c>
    </row>
    <row r="546" spans="1:54" s="15" customFormat="1" ht="15" customHeight="1" x14ac:dyDescent="0.25">
      <c r="A546" s="300" t="s">
        <v>973</v>
      </c>
      <c r="B546" s="300" t="s">
        <v>4509</v>
      </c>
      <c r="C546" s="300" t="s">
        <v>4510</v>
      </c>
      <c r="D546" s="300" t="s">
        <v>4511</v>
      </c>
      <c r="E546" s="300">
        <v>37.99</v>
      </c>
      <c r="F546" s="300" t="s">
        <v>557</v>
      </c>
      <c r="G546" s="300">
        <v>60</v>
      </c>
      <c r="H546" s="300" t="s">
        <v>3337</v>
      </c>
      <c r="I546" s="300" t="s">
        <v>742</v>
      </c>
      <c r="J546" s="300" t="s">
        <v>3337</v>
      </c>
      <c r="K546" s="300" t="s">
        <v>110</v>
      </c>
      <c r="L546" s="300" t="s">
        <v>4510</v>
      </c>
      <c r="M546" s="300" t="s">
        <v>4511</v>
      </c>
      <c r="N546" s="300" t="s">
        <v>4510</v>
      </c>
      <c r="O546" s="300" t="s">
        <v>4511</v>
      </c>
      <c r="P546" s="300" t="s">
        <v>737</v>
      </c>
      <c r="Q546" s="300" t="s">
        <v>1296</v>
      </c>
      <c r="R546" s="300" t="s">
        <v>2396</v>
      </c>
      <c r="S546" s="300" t="s">
        <v>2396</v>
      </c>
      <c r="T546" s="300" t="s">
        <v>736</v>
      </c>
      <c r="U546" s="300" t="s">
        <v>735</v>
      </c>
      <c r="V546" s="300" t="s">
        <v>736</v>
      </c>
      <c r="W546" s="300">
        <v>1</v>
      </c>
      <c r="X546" s="300" t="s">
        <v>736</v>
      </c>
      <c r="Y546" s="300" t="s">
        <v>736</v>
      </c>
      <c r="Z546" s="300" t="s">
        <v>973</v>
      </c>
      <c r="AA546" s="300">
        <v>0</v>
      </c>
      <c r="AB546" s="300" t="s">
        <v>2866</v>
      </c>
      <c r="AC546" s="300" t="s">
        <v>3317</v>
      </c>
      <c r="AD546" s="300" t="s">
        <v>3318</v>
      </c>
      <c r="AE546" s="300" t="s">
        <v>1056</v>
      </c>
      <c r="AF546" s="300" t="s">
        <v>736</v>
      </c>
      <c r="AG546" s="300" t="s">
        <v>736</v>
      </c>
      <c r="AH546" s="300"/>
      <c r="AI546" s="300"/>
      <c r="AJ546" s="300"/>
      <c r="AK546" s="305" t="s">
        <v>4505</v>
      </c>
      <c r="AL546" s="300"/>
      <c r="AM546" s="300"/>
      <c r="AN546" s="300"/>
      <c r="AO546" s="300"/>
      <c r="AP546" s="3" t="s">
        <v>5232</v>
      </c>
      <c r="AQ546" s="300"/>
      <c r="AR546" s="300" t="s">
        <v>3319</v>
      </c>
      <c r="AS546" s="300" t="s">
        <v>3319</v>
      </c>
      <c r="AT546" s="300" t="s">
        <v>3319</v>
      </c>
      <c r="AU546" s="9" t="str">
        <f t="shared" si="19"/>
        <v>DB_ACFD</v>
      </c>
      <c r="AV546" s="300" t="s">
        <v>973</v>
      </c>
      <c r="AW546" s="300" t="s">
        <v>4505</v>
      </c>
      <c r="AX546" s="300"/>
      <c r="AY546" s="9"/>
      <c r="AZ546" s="300" t="s">
        <v>5270</v>
      </c>
      <c r="BA546" s="300" t="s">
        <v>5256</v>
      </c>
      <c r="BB546" s="9" t="s">
        <v>736</v>
      </c>
    </row>
    <row r="547" spans="1:54" s="15" customFormat="1" ht="15" customHeight="1" x14ac:dyDescent="0.25">
      <c r="A547" s="300" t="s">
        <v>989</v>
      </c>
      <c r="B547" s="300" t="s">
        <v>4512</v>
      </c>
      <c r="C547" s="300" t="s">
        <v>4513</v>
      </c>
      <c r="D547" s="300" t="s">
        <v>4514</v>
      </c>
      <c r="E547" s="300">
        <v>27.99</v>
      </c>
      <c r="F547" s="300" t="s">
        <v>557</v>
      </c>
      <c r="G547" s="300">
        <v>60</v>
      </c>
      <c r="H547" s="300" t="s">
        <v>3337</v>
      </c>
      <c r="I547" s="300" t="s">
        <v>742</v>
      </c>
      <c r="J547" s="300" t="s">
        <v>3337</v>
      </c>
      <c r="K547" s="300" t="s">
        <v>110</v>
      </c>
      <c r="L547" s="300" t="s">
        <v>4513</v>
      </c>
      <c r="M547" s="300" t="s">
        <v>4514</v>
      </c>
      <c r="N547" s="300" t="s">
        <v>4513</v>
      </c>
      <c r="O547" s="300" t="s">
        <v>4514</v>
      </c>
      <c r="P547" s="300" t="s">
        <v>737</v>
      </c>
      <c r="Q547" s="300" t="s">
        <v>1296</v>
      </c>
      <c r="R547" s="300" t="s">
        <v>2396</v>
      </c>
      <c r="S547" s="300" t="s">
        <v>2396</v>
      </c>
      <c r="T547" s="300" t="s">
        <v>736</v>
      </c>
      <c r="U547" s="300" t="s">
        <v>735</v>
      </c>
      <c r="V547" s="300" t="s">
        <v>736</v>
      </c>
      <c r="W547" s="300">
        <v>1</v>
      </c>
      <c r="X547" s="300" t="s">
        <v>736</v>
      </c>
      <c r="Y547" s="300" t="s">
        <v>736</v>
      </c>
      <c r="Z547" s="300" t="s">
        <v>989</v>
      </c>
      <c r="AA547" s="300">
        <v>0</v>
      </c>
      <c r="AB547" s="300" t="s">
        <v>990</v>
      </c>
      <c r="AC547" s="300" t="s">
        <v>3317</v>
      </c>
      <c r="AD547" s="300" t="s">
        <v>3318</v>
      </c>
      <c r="AE547" s="300" t="s">
        <v>1056</v>
      </c>
      <c r="AF547" s="300" t="s">
        <v>736</v>
      </c>
      <c r="AG547" s="300" t="s">
        <v>736</v>
      </c>
      <c r="AH547" s="300"/>
      <c r="AI547" s="300"/>
      <c r="AJ547" s="300"/>
      <c r="AK547" s="305" t="s">
        <v>4505</v>
      </c>
      <c r="AL547" s="300"/>
      <c r="AM547" s="300"/>
      <c r="AN547" s="300"/>
      <c r="AO547" s="300"/>
      <c r="AP547" s="3" t="s">
        <v>5231</v>
      </c>
      <c r="AQ547" s="300"/>
      <c r="AR547" s="300" t="s">
        <v>3319</v>
      </c>
      <c r="AS547" s="300" t="s">
        <v>3319</v>
      </c>
      <c r="AT547" s="300" t="s">
        <v>3319</v>
      </c>
      <c r="AU547" s="9" t="str">
        <f t="shared" si="19"/>
        <v>DB_ACQCEN</v>
      </c>
      <c r="AV547" s="300" t="s">
        <v>989</v>
      </c>
      <c r="AW547" s="300" t="s">
        <v>4505</v>
      </c>
      <c r="AX547" s="300"/>
      <c r="AY547" s="9"/>
      <c r="AZ547" s="300" t="s">
        <v>5270</v>
      </c>
      <c r="BA547" s="300" t="s">
        <v>5256</v>
      </c>
      <c r="BB547" s="9" t="s">
        <v>736</v>
      </c>
    </row>
    <row r="548" spans="1:54" s="15" customFormat="1" ht="15" customHeight="1" x14ac:dyDescent="0.25">
      <c r="A548" s="300" t="s">
        <v>991</v>
      </c>
      <c r="B548" s="300" t="s">
        <v>4515</v>
      </c>
      <c r="C548" s="300" t="s">
        <v>4516</v>
      </c>
      <c r="D548" s="300" t="s">
        <v>4517</v>
      </c>
      <c r="E548" s="300">
        <v>37.99</v>
      </c>
      <c r="F548" s="300" t="s">
        <v>557</v>
      </c>
      <c r="G548" s="300">
        <v>60</v>
      </c>
      <c r="H548" s="300" t="s">
        <v>3337</v>
      </c>
      <c r="I548" s="300" t="s">
        <v>742</v>
      </c>
      <c r="J548" s="300" t="s">
        <v>3337</v>
      </c>
      <c r="K548" s="300" t="s">
        <v>110</v>
      </c>
      <c r="L548" s="300" t="s">
        <v>4516</v>
      </c>
      <c r="M548" s="300" t="s">
        <v>4517</v>
      </c>
      <c r="N548" s="300" t="s">
        <v>4516</v>
      </c>
      <c r="O548" s="300" t="s">
        <v>4517</v>
      </c>
      <c r="P548" s="300" t="s">
        <v>737</v>
      </c>
      <c r="Q548" s="300" t="s">
        <v>1296</v>
      </c>
      <c r="R548" s="300" t="s">
        <v>2396</v>
      </c>
      <c r="S548" s="300" t="s">
        <v>2396</v>
      </c>
      <c r="T548" s="300" t="s">
        <v>736</v>
      </c>
      <c r="U548" s="300" t="s">
        <v>735</v>
      </c>
      <c r="V548" s="300" t="s">
        <v>736</v>
      </c>
      <c r="W548" s="300">
        <v>1</v>
      </c>
      <c r="X548" s="300" t="s">
        <v>736</v>
      </c>
      <c r="Y548" s="300" t="s">
        <v>736</v>
      </c>
      <c r="Z548" s="300" t="s">
        <v>991</v>
      </c>
      <c r="AA548" s="300">
        <v>0</v>
      </c>
      <c r="AB548" s="300" t="s">
        <v>990</v>
      </c>
      <c r="AC548" s="300" t="s">
        <v>3317</v>
      </c>
      <c r="AD548" s="300" t="s">
        <v>3318</v>
      </c>
      <c r="AE548" s="300" t="s">
        <v>1056</v>
      </c>
      <c r="AF548" s="300" t="s">
        <v>736</v>
      </c>
      <c r="AG548" s="300" t="s">
        <v>736</v>
      </c>
      <c r="AH548" s="300"/>
      <c r="AI548" s="300"/>
      <c r="AJ548" s="300"/>
      <c r="AK548" s="305" t="s">
        <v>4505</v>
      </c>
      <c r="AL548" s="300"/>
      <c r="AM548" s="300"/>
      <c r="AN548" s="300"/>
      <c r="AO548" s="300"/>
      <c r="AP548" s="3" t="s">
        <v>5232</v>
      </c>
      <c r="AQ548" s="300"/>
      <c r="AR548" s="300" t="s">
        <v>3319</v>
      </c>
      <c r="AS548" s="300" t="s">
        <v>3319</v>
      </c>
      <c r="AT548" s="300" t="s">
        <v>3319</v>
      </c>
      <c r="AU548" s="9" t="str">
        <f t="shared" si="19"/>
        <v>DB_ACQCENFD</v>
      </c>
      <c r="AV548" s="300" t="s">
        <v>991</v>
      </c>
      <c r="AW548" s="300" t="s">
        <v>4505</v>
      </c>
      <c r="AX548" s="300"/>
      <c r="AY548" s="9"/>
      <c r="AZ548" s="300" t="s">
        <v>5270</v>
      </c>
      <c r="BA548" s="300" t="s">
        <v>5256</v>
      </c>
      <c r="BB548" s="9" t="s">
        <v>736</v>
      </c>
    </row>
    <row r="549" spans="1:54" s="15" customFormat="1" ht="15" customHeight="1" x14ac:dyDescent="0.25">
      <c r="A549" s="300" t="s">
        <v>992</v>
      </c>
      <c r="B549" s="300" t="s">
        <v>1016</v>
      </c>
      <c r="C549" s="300" t="s">
        <v>4518</v>
      </c>
      <c r="D549" s="300" t="s">
        <v>4519</v>
      </c>
      <c r="E549" s="300">
        <v>27.99</v>
      </c>
      <c r="F549" s="300" t="s">
        <v>557</v>
      </c>
      <c r="G549" s="300">
        <v>60</v>
      </c>
      <c r="H549" s="300" t="s">
        <v>3337</v>
      </c>
      <c r="I549" s="300" t="s">
        <v>742</v>
      </c>
      <c r="J549" s="300" t="s">
        <v>3337</v>
      </c>
      <c r="K549" s="300" t="s">
        <v>110</v>
      </c>
      <c r="L549" s="300" t="s">
        <v>4518</v>
      </c>
      <c r="M549" s="300" t="s">
        <v>4519</v>
      </c>
      <c r="N549" s="300" t="s">
        <v>4518</v>
      </c>
      <c r="O549" s="300" t="s">
        <v>4519</v>
      </c>
      <c r="P549" s="300" t="s">
        <v>737</v>
      </c>
      <c r="Q549" s="300" t="s">
        <v>1296</v>
      </c>
      <c r="R549" s="300" t="s">
        <v>2396</v>
      </c>
      <c r="S549" s="300" t="s">
        <v>2396</v>
      </c>
      <c r="T549" s="300" t="s">
        <v>736</v>
      </c>
      <c r="U549" s="300" t="s">
        <v>735</v>
      </c>
      <c r="V549" s="300" t="s">
        <v>736</v>
      </c>
      <c r="W549" s="300">
        <v>1</v>
      </c>
      <c r="X549" s="300" t="s">
        <v>736</v>
      </c>
      <c r="Y549" s="300" t="s">
        <v>736</v>
      </c>
      <c r="Z549" s="300" t="s">
        <v>992</v>
      </c>
      <c r="AA549" s="300">
        <v>0</v>
      </c>
      <c r="AB549" s="300" t="s">
        <v>994</v>
      </c>
      <c r="AC549" s="300" t="s">
        <v>3317</v>
      </c>
      <c r="AD549" s="300" t="s">
        <v>3318</v>
      </c>
      <c r="AE549" s="300" t="s">
        <v>1056</v>
      </c>
      <c r="AF549" s="300" t="s">
        <v>736</v>
      </c>
      <c r="AG549" s="300" t="s">
        <v>736</v>
      </c>
      <c r="AH549" s="300"/>
      <c r="AI549" s="300"/>
      <c r="AJ549" s="300"/>
      <c r="AK549" s="305" t="s">
        <v>4505</v>
      </c>
      <c r="AL549" s="300"/>
      <c r="AM549" s="300"/>
      <c r="AN549" s="300"/>
      <c r="AO549" s="300"/>
      <c r="AP549" s="3" t="s">
        <v>5231</v>
      </c>
      <c r="AQ549" s="300"/>
      <c r="AR549" s="300" t="s">
        <v>3319</v>
      </c>
      <c r="AS549" s="300" t="s">
        <v>3319</v>
      </c>
      <c r="AT549" s="300" t="s">
        <v>3319</v>
      </c>
      <c r="AU549" s="9" t="str">
        <f t="shared" si="19"/>
        <v>DB_ACQCF</v>
      </c>
      <c r="AV549" s="300" t="s">
        <v>992</v>
      </c>
      <c r="AW549" s="300" t="s">
        <v>4505</v>
      </c>
      <c r="AX549" s="300"/>
      <c r="AY549" s="9"/>
      <c r="AZ549" s="300" t="s">
        <v>5270</v>
      </c>
      <c r="BA549" s="300" t="s">
        <v>5256</v>
      </c>
      <c r="BB549" s="9" t="s">
        <v>736</v>
      </c>
    </row>
    <row r="550" spans="1:54" s="321" customFormat="1" ht="15" customHeight="1" x14ac:dyDescent="0.25">
      <c r="A550" s="301" t="s">
        <v>993</v>
      </c>
      <c r="B550" s="301" t="s">
        <v>4520</v>
      </c>
      <c r="C550" s="301" t="s">
        <v>4521</v>
      </c>
      <c r="D550" s="301" t="s">
        <v>4522</v>
      </c>
      <c r="E550" s="301">
        <v>37.99</v>
      </c>
      <c r="F550" s="301" t="s">
        <v>557</v>
      </c>
      <c r="G550" s="301">
        <v>60</v>
      </c>
      <c r="H550" s="301" t="s">
        <v>3337</v>
      </c>
      <c r="I550" s="301" t="s">
        <v>742</v>
      </c>
      <c r="J550" s="301" t="s">
        <v>3337</v>
      </c>
      <c r="K550" s="301" t="s">
        <v>110</v>
      </c>
      <c r="L550" s="301" t="s">
        <v>4521</v>
      </c>
      <c r="M550" s="301" t="s">
        <v>4522</v>
      </c>
      <c r="N550" s="301" t="s">
        <v>4521</v>
      </c>
      <c r="O550" s="301" t="s">
        <v>4522</v>
      </c>
      <c r="P550" s="301" t="s">
        <v>737</v>
      </c>
      <c r="Q550" s="301" t="s">
        <v>1296</v>
      </c>
      <c r="R550" s="301" t="s">
        <v>2396</v>
      </c>
      <c r="S550" s="301" t="s">
        <v>2396</v>
      </c>
      <c r="T550" s="301" t="s">
        <v>736</v>
      </c>
      <c r="U550" s="301" t="s">
        <v>735</v>
      </c>
      <c r="V550" s="301" t="s">
        <v>736</v>
      </c>
      <c r="W550" s="301">
        <v>1</v>
      </c>
      <c r="X550" s="301" t="s">
        <v>736</v>
      </c>
      <c r="Y550" s="301" t="s">
        <v>736</v>
      </c>
      <c r="Z550" s="301" t="s">
        <v>993</v>
      </c>
      <c r="AA550" s="301">
        <v>0</v>
      </c>
      <c r="AB550" s="301" t="s">
        <v>994</v>
      </c>
      <c r="AC550" s="301" t="s">
        <v>3317</v>
      </c>
      <c r="AD550" s="301" t="s">
        <v>3318</v>
      </c>
      <c r="AE550" s="301" t="s">
        <v>1056</v>
      </c>
      <c r="AF550" s="301" t="s">
        <v>736</v>
      </c>
      <c r="AG550" s="301" t="s">
        <v>736</v>
      </c>
      <c r="AH550" s="301"/>
      <c r="AI550" s="301"/>
      <c r="AJ550" s="301"/>
      <c r="AK550" s="313" t="s">
        <v>4505</v>
      </c>
      <c r="AL550" s="301"/>
      <c r="AM550" s="301"/>
      <c r="AN550" s="301"/>
      <c r="AO550" s="301"/>
      <c r="AP550" s="336" t="s">
        <v>5232</v>
      </c>
      <c r="AQ550" s="301"/>
      <c r="AR550" s="301" t="s">
        <v>3319</v>
      </c>
      <c r="AS550" s="301" t="s">
        <v>3319</v>
      </c>
      <c r="AT550" s="301" t="s">
        <v>3319</v>
      </c>
      <c r="AU550" s="9" t="str">
        <f t="shared" si="19"/>
        <v>DB_ACQCFD</v>
      </c>
      <c r="AV550" s="301" t="s">
        <v>993</v>
      </c>
      <c r="AW550" s="301" t="s">
        <v>4505</v>
      </c>
      <c r="AX550" s="301"/>
      <c r="AY550" s="9"/>
      <c r="AZ550" s="301" t="s">
        <v>5270</v>
      </c>
      <c r="BA550" s="301" t="s">
        <v>5256</v>
      </c>
      <c r="BB550" s="9" t="s">
        <v>736</v>
      </c>
    </row>
    <row r="551" spans="1:54" s="211" customFormat="1" ht="15" customHeight="1" x14ac:dyDescent="0.25">
      <c r="A551" s="300" t="s">
        <v>3656</v>
      </c>
      <c r="B551" s="300" t="s">
        <v>4523</v>
      </c>
      <c r="C551" s="300" t="s">
        <v>4524</v>
      </c>
      <c r="D551" s="300" t="s">
        <v>4525</v>
      </c>
      <c r="E551" s="300">
        <v>24.99</v>
      </c>
      <c r="F551" s="300" t="s">
        <v>557</v>
      </c>
      <c r="G551" s="300">
        <v>120</v>
      </c>
      <c r="H551" s="300" t="s">
        <v>4526</v>
      </c>
      <c r="I551" s="300" t="s">
        <v>742</v>
      </c>
      <c r="J551" s="300" t="s">
        <v>4526</v>
      </c>
      <c r="K551" s="300" t="s">
        <v>110</v>
      </c>
      <c r="L551" s="300" t="s">
        <v>4524</v>
      </c>
      <c r="M551" s="300" t="s">
        <v>4525</v>
      </c>
      <c r="N551" s="300" t="s">
        <v>4524</v>
      </c>
      <c r="O551" s="300" t="s">
        <v>4525</v>
      </c>
      <c r="P551" s="300" t="s">
        <v>737</v>
      </c>
      <c r="Q551" s="300" t="s">
        <v>737</v>
      </c>
      <c r="R551" s="300" t="s">
        <v>2396</v>
      </c>
      <c r="S551" s="300" t="s">
        <v>2396</v>
      </c>
      <c r="T551" s="300" t="s">
        <v>736</v>
      </c>
      <c r="U551" s="300" t="s">
        <v>735</v>
      </c>
      <c r="V551" s="300" t="s">
        <v>736</v>
      </c>
      <c r="W551" s="300">
        <v>1</v>
      </c>
      <c r="X551" s="300" t="s">
        <v>736</v>
      </c>
      <c r="Y551" s="300" t="s">
        <v>736</v>
      </c>
      <c r="Z551" s="300" t="s">
        <v>3656</v>
      </c>
      <c r="AA551" s="300">
        <v>0</v>
      </c>
      <c r="AB551" s="324" t="s">
        <v>2926</v>
      </c>
      <c r="AC551" s="300" t="s">
        <v>3317</v>
      </c>
      <c r="AD551" s="300" t="s">
        <v>3318</v>
      </c>
      <c r="AE551" s="300" t="s">
        <v>1056</v>
      </c>
      <c r="AF551" s="300" t="s">
        <v>736</v>
      </c>
      <c r="AG551" s="300" t="s">
        <v>736</v>
      </c>
      <c r="AH551" s="300"/>
      <c r="AI551" s="300"/>
      <c r="AJ551" s="300"/>
      <c r="AK551" s="356" t="s">
        <v>4505</v>
      </c>
      <c r="AL551" s="300"/>
      <c r="AM551" s="300"/>
      <c r="AN551" s="300"/>
      <c r="AO551" s="300"/>
      <c r="AP551" s="3" t="s">
        <v>5230</v>
      </c>
      <c r="AQ551" s="300"/>
      <c r="AR551" s="300" t="s">
        <v>3319</v>
      </c>
      <c r="AS551" s="300" t="s">
        <v>3319</v>
      </c>
      <c r="AT551" s="300" t="s">
        <v>3319</v>
      </c>
      <c r="AU551" s="9" t="str">
        <f t="shared" si="19"/>
        <v>DB_PKE2DMK</v>
      </c>
      <c r="AV551" s="300" t="s">
        <v>3656</v>
      </c>
      <c r="AW551" s="300"/>
      <c r="AX551" s="300"/>
      <c r="AY551" s="9"/>
      <c r="AZ551" s="300" t="s">
        <v>684</v>
      </c>
      <c r="BA551" s="300" t="s">
        <v>5256</v>
      </c>
      <c r="BB551" s="9" t="s">
        <v>736</v>
      </c>
    </row>
    <row r="552" spans="1:54" s="15" customFormat="1" ht="15" customHeight="1" x14ac:dyDescent="0.25">
      <c r="A552" s="300" t="s">
        <v>3652</v>
      </c>
      <c r="B552" s="300" t="s">
        <v>4523</v>
      </c>
      <c r="C552" s="300" t="s">
        <v>4524</v>
      </c>
      <c r="D552" s="300" t="s">
        <v>4525</v>
      </c>
      <c r="E552" s="300">
        <v>24.99</v>
      </c>
      <c r="F552" s="300" t="s">
        <v>557</v>
      </c>
      <c r="G552" s="300">
        <v>120</v>
      </c>
      <c r="H552" s="300" t="s">
        <v>4526</v>
      </c>
      <c r="I552" s="300" t="s">
        <v>742</v>
      </c>
      <c r="J552" s="300" t="s">
        <v>4526</v>
      </c>
      <c r="K552" s="300" t="s">
        <v>110</v>
      </c>
      <c r="L552" s="300" t="s">
        <v>4524</v>
      </c>
      <c r="M552" s="300" t="s">
        <v>4525</v>
      </c>
      <c r="N552" s="300" t="s">
        <v>4524</v>
      </c>
      <c r="O552" s="300" t="s">
        <v>4525</v>
      </c>
      <c r="P552" s="300" t="s">
        <v>737</v>
      </c>
      <c r="Q552" s="300" t="s">
        <v>737</v>
      </c>
      <c r="R552" s="300" t="s">
        <v>2396</v>
      </c>
      <c r="S552" s="300" t="s">
        <v>2396</v>
      </c>
      <c r="T552" s="300" t="s">
        <v>736</v>
      </c>
      <c r="U552" s="300" t="s">
        <v>735</v>
      </c>
      <c r="V552" s="300" t="s">
        <v>736</v>
      </c>
      <c r="W552" s="300">
        <v>1</v>
      </c>
      <c r="X552" s="300" t="s">
        <v>736</v>
      </c>
      <c r="Y552" s="300" t="s">
        <v>736</v>
      </c>
      <c r="Z552" s="300" t="s">
        <v>3848</v>
      </c>
      <c r="AA552" s="300">
        <v>0</v>
      </c>
      <c r="AB552" s="311" t="s">
        <v>2926</v>
      </c>
      <c r="AC552" s="300" t="s">
        <v>3317</v>
      </c>
      <c r="AD552" s="300" t="s">
        <v>3318</v>
      </c>
      <c r="AE552" s="300" t="s">
        <v>1056</v>
      </c>
      <c r="AF552" s="300" t="s">
        <v>736</v>
      </c>
      <c r="AG552" s="300" t="s">
        <v>736</v>
      </c>
      <c r="AH552" s="300"/>
      <c r="AI552" s="300"/>
      <c r="AJ552" s="300"/>
      <c r="AK552" s="356"/>
      <c r="AL552" s="300"/>
      <c r="AM552" s="300"/>
      <c r="AN552" s="300"/>
      <c r="AO552" s="300"/>
      <c r="AP552" s="3" t="s">
        <v>5230</v>
      </c>
      <c r="AQ552" s="300"/>
      <c r="AR552" s="300" t="s">
        <v>3319</v>
      </c>
      <c r="AS552" s="300" t="s">
        <v>3319</v>
      </c>
      <c r="AT552" s="300" t="s">
        <v>3319</v>
      </c>
      <c r="AU552" s="9" t="str">
        <f t="shared" si="19"/>
        <v>DB_PKAFSECU</v>
      </c>
      <c r="AV552" s="300" t="s">
        <v>3652</v>
      </c>
      <c r="AW552" s="300"/>
      <c r="AX552" s="300"/>
      <c r="AY552" s="9"/>
      <c r="AZ552" s="300" t="s">
        <v>684</v>
      </c>
      <c r="BA552" s="300" t="s">
        <v>5256</v>
      </c>
      <c r="BB552" s="9" t="s">
        <v>736</v>
      </c>
    </row>
    <row r="553" spans="1:54" s="15" customFormat="1" ht="15" customHeight="1" x14ac:dyDescent="0.25">
      <c r="A553" s="300" t="s">
        <v>3651</v>
      </c>
      <c r="B553" s="300" t="s">
        <v>4527</v>
      </c>
      <c r="C553" s="300" t="s">
        <v>4528</v>
      </c>
      <c r="D553" s="300" t="s">
        <v>4529</v>
      </c>
      <c r="E553" s="300">
        <v>34.99</v>
      </c>
      <c r="F553" s="300" t="s">
        <v>557</v>
      </c>
      <c r="G553" s="300">
        <v>150</v>
      </c>
      <c r="H553" s="300" t="s">
        <v>4526</v>
      </c>
      <c r="I553" s="300" t="s">
        <v>742</v>
      </c>
      <c r="J553" s="300" t="s">
        <v>4526</v>
      </c>
      <c r="K553" s="300" t="s">
        <v>110</v>
      </c>
      <c r="L553" s="300" t="s">
        <v>4528</v>
      </c>
      <c r="M553" s="300" t="s">
        <v>4529</v>
      </c>
      <c r="N553" s="300" t="s">
        <v>4528</v>
      </c>
      <c r="O553" s="300" t="s">
        <v>4529</v>
      </c>
      <c r="P553" s="300" t="s">
        <v>737</v>
      </c>
      <c r="Q553" s="300" t="s">
        <v>737</v>
      </c>
      <c r="R553" s="300" t="s">
        <v>2396</v>
      </c>
      <c r="S553" s="300" t="s">
        <v>2396</v>
      </c>
      <c r="T553" s="300" t="s">
        <v>736</v>
      </c>
      <c r="U553" s="300" t="s">
        <v>735</v>
      </c>
      <c r="V553" s="300" t="s">
        <v>736</v>
      </c>
      <c r="W553" s="300">
        <v>1</v>
      </c>
      <c r="X553" s="300" t="s">
        <v>736</v>
      </c>
      <c r="Y553" s="300" t="s">
        <v>736</v>
      </c>
      <c r="Z553" s="300" t="s">
        <v>3847</v>
      </c>
      <c r="AA553" s="300">
        <v>0</v>
      </c>
      <c r="AB553" s="311" t="s">
        <v>2826</v>
      </c>
      <c r="AC553" s="300" t="s">
        <v>3317</v>
      </c>
      <c r="AD553" s="300" t="s">
        <v>3318</v>
      </c>
      <c r="AE553" s="300" t="s">
        <v>1056</v>
      </c>
      <c r="AF553" s="300" t="s">
        <v>736</v>
      </c>
      <c r="AG553" s="300" t="s">
        <v>736</v>
      </c>
      <c r="AH553" s="300"/>
      <c r="AI553" s="300"/>
      <c r="AJ553" s="300"/>
      <c r="AK553" s="356"/>
      <c r="AL553" s="300"/>
      <c r="AM553" s="300"/>
      <c r="AN553" s="300"/>
      <c r="AO553" s="300"/>
      <c r="AP553" s="3" t="s">
        <v>5230</v>
      </c>
      <c r="AQ553" s="300"/>
      <c r="AR553" s="300" t="s">
        <v>3319</v>
      </c>
      <c r="AS553" s="300" t="s">
        <v>3319</v>
      </c>
      <c r="AT553" s="300" t="s">
        <v>3319</v>
      </c>
      <c r="AU553" s="9" t="str">
        <f t="shared" si="19"/>
        <v>DB_PKAFCONT</v>
      </c>
      <c r="AV553" s="300" t="s">
        <v>3651</v>
      </c>
      <c r="AW553" s="300"/>
      <c r="AX553" s="300"/>
      <c r="AY553" s="9"/>
      <c r="AZ553" s="300" t="s">
        <v>684</v>
      </c>
      <c r="BA553" s="300" t="s">
        <v>5256</v>
      </c>
      <c r="BB553" s="9" t="s">
        <v>736</v>
      </c>
    </row>
    <row r="554" spans="1:54" s="15" customFormat="1" ht="15" customHeight="1" x14ac:dyDescent="0.25">
      <c r="A554" s="300" t="s">
        <v>3650</v>
      </c>
      <c r="B554" s="300" t="s">
        <v>4530</v>
      </c>
      <c r="C554" s="300" t="s">
        <v>4531</v>
      </c>
      <c r="D554" s="300" t="s">
        <v>4532</v>
      </c>
      <c r="E554" s="300">
        <v>49.99</v>
      </c>
      <c r="F554" s="300" t="s">
        <v>557</v>
      </c>
      <c r="G554" s="300">
        <v>210</v>
      </c>
      <c r="H554" s="300" t="s">
        <v>4526</v>
      </c>
      <c r="I554" s="300" t="s">
        <v>742</v>
      </c>
      <c r="J554" s="300" t="s">
        <v>4526</v>
      </c>
      <c r="K554" s="300" t="s">
        <v>110</v>
      </c>
      <c r="L554" s="300" t="s">
        <v>4531</v>
      </c>
      <c r="M554" s="300" t="s">
        <v>4532</v>
      </c>
      <c r="N554" s="300" t="s">
        <v>4531</v>
      </c>
      <c r="O554" s="300" t="s">
        <v>4532</v>
      </c>
      <c r="P554" s="300" t="s">
        <v>737</v>
      </c>
      <c r="Q554" s="300" t="s">
        <v>737</v>
      </c>
      <c r="R554" s="300" t="s">
        <v>2396</v>
      </c>
      <c r="S554" s="300" t="s">
        <v>2396</v>
      </c>
      <c r="T554" s="300" t="s">
        <v>736</v>
      </c>
      <c r="U554" s="300" t="s">
        <v>735</v>
      </c>
      <c r="V554" s="300" t="s">
        <v>736</v>
      </c>
      <c r="W554" s="300">
        <v>1</v>
      </c>
      <c r="X554" s="300" t="s">
        <v>736</v>
      </c>
      <c r="Y554" s="300" t="s">
        <v>736</v>
      </c>
      <c r="Z554" s="300" t="s">
        <v>3650</v>
      </c>
      <c r="AA554" s="300">
        <v>0</v>
      </c>
      <c r="AB554" s="311" t="s">
        <v>2826</v>
      </c>
      <c r="AC554" s="300" t="s">
        <v>3317</v>
      </c>
      <c r="AD554" s="300" t="s">
        <v>3318</v>
      </c>
      <c r="AE554" s="300" t="s">
        <v>1056</v>
      </c>
      <c r="AF554" s="300" t="s">
        <v>736</v>
      </c>
      <c r="AG554" s="300" t="s">
        <v>736</v>
      </c>
      <c r="AH554" s="300"/>
      <c r="AI554" s="300"/>
      <c r="AJ554" s="300"/>
      <c r="AK554" s="356"/>
      <c r="AL554" s="300"/>
      <c r="AM554" s="300"/>
      <c r="AN554" s="300"/>
      <c r="AO554" s="300"/>
      <c r="AP554" s="3" t="s">
        <v>5230</v>
      </c>
      <c r="AQ554" s="300"/>
      <c r="AR554" s="300" t="s">
        <v>3319</v>
      </c>
      <c r="AS554" s="300" t="s">
        <v>3319</v>
      </c>
      <c r="AT554" s="300" t="s">
        <v>3319</v>
      </c>
      <c r="AU554" s="9" t="str">
        <f t="shared" si="19"/>
        <v>DB_PKAFCOMM</v>
      </c>
      <c r="AV554" s="300" t="s">
        <v>3650</v>
      </c>
      <c r="AW554" s="300"/>
      <c r="AX554" s="300"/>
      <c r="AY554" s="9"/>
      <c r="AZ554" s="300" t="s">
        <v>684</v>
      </c>
      <c r="BA554" s="300" t="s">
        <v>5256</v>
      </c>
      <c r="BB554" s="9" t="s">
        <v>736</v>
      </c>
    </row>
    <row r="555" spans="1:54" s="9" customFormat="1" ht="15" customHeight="1" x14ac:dyDescent="0.25">
      <c r="A555" s="300" t="s">
        <v>2308</v>
      </c>
      <c r="B555" s="300" t="s">
        <v>560</v>
      </c>
      <c r="C555" s="9" t="s">
        <v>560</v>
      </c>
      <c r="D555" s="300" t="s">
        <v>4533</v>
      </c>
      <c r="E555" s="300">
        <v>25</v>
      </c>
      <c r="F555" s="300" t="s">
        <v>557</v>
      </c>
      <c r="G555" s="300">
        <v>0</v>
      </c>
      <c r="H555" s="300" t="s">
        <v>4526</v>
      </c>
      <c r="I555" s="300" t="s">
        <v>4534</v>
      </c>
      <c r="J555" s="300" t="s">
        <v>4526</v>
      </c>
      <c r="K555" s="300" t="s">
        <v>4526</v>
      </c>
      <c r="L555" s="9" t="s">
        <v>560</v>
      </c>
      <c r="M555" s="300" t="s">
        <v>4533</v>
      </c>
      <c r="N555" s="9" t="s">
        <v>560</v>
      </c>
      <c r="O555" s="300" t="s">
        <v>4533</v>
      </c>
      <c r="P555" s="300" t="s">
        <v>737</v>
      </c>
      <c r="Q555" s="300" t="s">
        <v>737</v>
      </c>
      <c r="R555" s="300" t="s">
        <v>559</v>
      </c>
      <c r="S555" s="300"/>
      <c r="T555" s="300" t="s">
        <v>736</v>
      </c>
      <c r="U555" s="300" t="s">
        <v>735</v>
      </c>
      <c r="V555" s="300" t="s">
        <v>735</v>
      </c>
      <c r="W555" s="300">
        <v>1</v>
      </c>
      <c r="X555" s="300" t="s">
        <v>736</v>
      </c>
      <c r="Y555" s="300" t="s">
        <v>736</v>
      </c>
      <c r="Z555" s="300" t="s">
        <v>3746</v>
      </c>
      <c r="AA555" s="300">
        <v>0</v>
      </c>
      <c r="AB555" s="300"/>
      <c r="AC555" s="300" t="s">
        <v>3327</v>
      </c>
      <c r="AD555" s="300" t="s">
        <v>114</v>
      </c>
      <c r="AE555" s="300" t="s">
        <v>741</v>
      </c>
      <c r="AF555" s="300" t="s">
        <v>736</v>
      </c>
      <c r="AG555" s="300" t="s">
        <v>736</v>
      </c>
      <c r="AH555" s="300"/>
      <c r="AI555" s="300"/>
      <c r="AJ555" s="300"/>
      <c r="AK555" s="356" t="s">
        <v>694</v>
      </c>
      <c r="AL555" s="300"/>
      <c r="AM555" s="300"/>
      <c r="AN555" s="300"/>
      <c r="AO555" s="300"/>
      <c r="AP555" s="300"/>
      <c r="AQ555" s="300"/>
      <c r="AR555" s="300" t="s">
        <v>3319</v>
      </c>
      <c r="AS555" s="300" t="s">
        <v>3319</v>
      </c>
      <c r="AT555" s="300" t="s">
        <v>3319</v>
      </c>
      <c r="AU555" s="300"/>
      <c r="AV555" s="300"/>
      <c r="AW555" s="300" t="s">
        <v>4505</v>
      </c>
      <c r="AX555" s="300"/>
      <c r="AY555" s="300"/>
      <c r="AZ555" s="300"/>
      <c r="BA555" s="300"/>
      <c r="BB555" s="9" t="s">
        <v>736</v>
      </c>
    </row>
    <row r="556" spans="1:54" s="9" customFormat="1" ht="15" customHeight="1" x14ac:dyDescent="0.25">
      <c r="A556" s="300" t="s">
        <v>3746</v>
      </c>
      <c r="B556" s="300" t="s">
        <v>560</v>
      </c>
      <c r="C556" s="9" t="s">
        <v>560</v>
      </c>
      <c r="D556" s="300" t="s">
        <v>4533</v>
      </c>
      <c r="E556" s="300">
        <v>24.99</v>
      </c>
      <c r="F556" s="300" t="s">
        <v>557</v>
      </c>
      <c r="G556" s="300">
        <v>0</v>
      </c>
      <c r="H556" s="300" t="s">
        <v>4526</v>
      </c>
      <c r="I556" s="300" t="s">
        <v>4534</v>
      </c>
      <c r="J556" s="300" t="s">
        <v>4526</v>
      </c>
      <c r="K556" s="300" t="s">
        <v>4526</v>
      </c>
      <c r="L556" s="9" t="s">
        <v>560</v>
      </c>
      <c r="M556" s="300" t="s">
        <v>4533</v>
      </c>
      <c r="N556" s="9" t="s">
        <v>560</v>
      </c>
      <c r="O556" s="300" t="s">
        <v>4533</v>
      </c>
      <c r="P556" s="300" t="s">
        <v>737</v>
      </c>
      <c r="Q556" s="300" t="s">
        <v>737</v>
      </c>
      <c r="R556" s="300" t="s">
        <v>2396</v>
      </c>
      <c r="S556" s="300" t="s">
        <v>2396</v>
      </c>
      <c r="T556" s="300" t="s">
        <v>736</v>
      </c>
      <c r="U556" s="300" t="s">
        <v>735</v>
      </c>
      <c r="V556" s="300" t="s">
        <v>735</v>
      </c>
      <c r="W556" s="300">
        <v>1</v>
      </c>
      <c r="X556" s="300" t="s">
        <v>736</v>
      </c>
      <c r="Y556" s="300" t="s">
        <v>736</v>
      </c>
      <c r="Z556" s="300" t="s">
        <v>3746</v>
      </c>
      <c r="AA556" s="300">
        <v>0</v>
      </c>
      <c r="AB556" s="300"/>
      <c r="AC556" s="300" t="s">
        <v>3317</v>
      </c>
      <c r="AD556" s="300" t="s">
        <v>114</v>
      </c>
      <c r="AE556" s="300" t="s">
        <v>3328</v>
      </c>
      <c r="AF556" s="300" t="s">
        <v>736</v>
      </c>
      <c r="AG556" s="300" t="s">
        <v>736</v>
      </c>
      <c r="AH556" s="300"/>
      <c r="AI556" s="300"/>
      <c r="AJ556" s="300"/>
      <c r="AK556" s="356" t="s">
        <v>694</v>
      </c>
      <c r="AL556" s="300"/>
      <c r="AM556" s="300"/>
      <c r="AN556" s="300"/>
      <c r="AO556" s="300"/>
      <c r="AP556" s="300"/>
      <c r="AQ556" s="300"/>
      <c r="AR556" s="300" t="s">
        <v>3319</v>
      </c>
      <c r="AS556" s="300" t="s">
        <v>3319</v>
      </c>
      <c r="AT556" s="300" t="s">
        <v>3319</v>
      </c>
      <c r="AU556" s="300"/>
      <c r="AV556" s="300"/>
      <c r="AW556" s="300" t="s">
        <v>4505</v>
      </c>
      <c r="AX556" s="300"/>
      <c r="AY556" s="300"/>
      <c r="AZ556" s="300"/>
      <c r="BA556" s="300"/>
      <c r="BB556" s="9" t="s">
        <v>736</v>
      </c>
    </row>
    <row r="557" spans="1:54" s="9" customFormat="1" ht="15" customHeight="1" x14ac:dyDescent="0.25">
      <c r="A557" s="300" t="s">
        <v>4535</v>
      </c>
      <c r="B557" s="300" t="s">
        <v>4536</v>
      </c>
      <c r="C557" s="300" t="s">
        <v>4537</v>
      </c>
      <c r="D557" s="300" t="s">
        <v>4538</v>
      </c>
      <c r="E557" s="300">
        <v>69</v>
      </c>
      <c r="F557" s="300" t="s">
        <v>557</v>
      </c>
      <c r="G557" s="300">
        <v>7.5</v>
      </c>
      <c r="H557" s="300" t="s">
        <v>4526</v>
      </c>
      <c r="I557" s="300" t="s">
        <v>4534</v>
      </c>
      <c r="J557" s="300" t="s">
        <v>134</v>
      </c>
      <c r="K557" s="300" t="s">
        <v>143</v>
      </c>
      <c r="L557" s="300" t="s">
        <v>4537</v>
      </c>
      <c r="M557" s="300" t="s">
        <v>4538</v>
      </c>
      <c r="N557" s="300" t="s">
        <v>4537</v>
      </c>
      <c r="O557" s="300" t="s">
        <v>4538</v>
      </c>
      <c r="P557" s="300" t="s">
        <v>3384</v>
      </c>
      <c r="Q557" s="300" t="s">
        <v>855</v>
      </c>
      <c r="R557" s="300" t="s">
        <v>4535</v>
      </c>
      <c r="S557" s="300"/>
      <c r="T557" s="300" t="s">
        <v>736</v>
      </c>
      <c r="U557" s="300" t="s">
        <v>735</v>
      </c>
      <c r="V557" s="300" t="s">
        <v>735</v>
      </c>
      <c r="W557" s="300">
        <v>20</v>
      </c>
      <c r="X557" s="300" t="s">
        <v>736</v>
      </c>
      <c r="Y557" s="300" t="s">
        <v>736</v>
      </c>
      <c r="Z557" s="300" t="s">
        <v>4535</v>
      </c>
      <c r="AA557" s="300">
        <v>0</v>
      </c>
      <c r="AB557" s="300"/>
      <c r="AC557" s="300" t="s">
        <v>3327</v>
      </c>
      <c r="AD557" s="300" t="s">
        <v>114</v>
      </c>
      <c r="AE557" s="300" t="s">
        <v>870</v>
      </c>
      <c r="AF557" s="300" t="s">
        <v>736</v>
      </c>
      <c r="AG557" s="300" t="s">
        <v>736</v>
      </c>
      <c r="AH557" s="300"/>
      <c r="AI557" s="300"/>
      <c r="AJ557" s="300"/>
      <c r="AK557" s="357" t="s">
        <v>694</v>
      </c>
      <c r="AL557" s="300"/>
      <c r="AM557" s="300"/>
      <c r="AN557" s="300"/>
      <c r="AO557" s="300"/>
      <c r="AP557" s="300"/>
      <c r="AQ557" s="300"/>
      <c r="AR557" s="300" t="s">
        <v>3319</v>
      </c>
      <c r="AS557" s="300" t="s">
        <v>3329</v>
      </c>
      <c r="AT557" s="300" t="s">
        <v>3319</v>
      </c>
      <c r="AU557" s="300"/>
      <c r="AV557" s="300"/>
      <c r="AW557" s="300" t="s">
        <v>4539</v>
      </c>
      <c r="AX557" s="300"/>
      <c r="AY557" s="300"/>
      <c r="AZ557" s="300"/>
      <c r="BA557" s="300"/>
      <c r="BB557" s="9" t="s">
        <v>736</v>
      </c>
    </row>
    <row r="558" spans="1:54" s="9" customFormat="1" ht="15" customHeight="1" x14ac:dyDescent="0.25">
      <c r="A558" s="300" t="s">
        <v>2344</v>
      </c>
      <c r="B558" s="300" t="s">
        <v>623</v>
      </c>
      <c r="C558" s="300" t="s">
        <v>4540</v>
      </c>
      <c r="D558" s="300" t="s">
        <v>4541</v>
      </c>
      <c r="E558" s="300">
        <v>25</v>
      </c>
      <c r="F558" s="300" t="s">
        <v>557</v>
      </c>
      <c r="G558" s="300">
        <v>30</v>
      </c>
      <c r="H558" s="300" t="s">
        <v>4526</v>
      </c>
      <c r="I558" s="300" t="s">
        <v>4534</v>
      </c>
      <c r="J558" s="300" t="s">
        <v>4526</v>
      </c>
      <c r="K558" s="300" t="s">
        <v>4526</v>
      </c>
      <c r="L558" s="300" t="s">
        <v>4540</v>
      </c>
      <c r="M558" s="300" t="s">
        <v>4541</v>
      </c>
      <c r="N558" s="300" t="s">
        <v>4540</v>
      </c>
      <c r="O558" s="300" t="s">
        <v>4541</v>
      </c>
      <c r="P558" s="300" t="s">
        <v>737</v>
      </c>
      <c r="Q558" s="300" t="s">
        <v>737</v>
      </c>
      <c r="R558" s="300" t="s">
        <v>561</v>
      </c>
      <c r="S558" s="300"/>
      <c r="T558" s="300" t="s">
        <v>736</v>
      </c>
      <c r="U558" s="9" t="s">
        <v>736</v>
      </c>
      <c r="V558" s="300" t="s">
        <v>735</v>
      </c>
      <c r="W558" s="300">
        <v>1</v>
      </c>
      <c r="X558" s="300" t="s">
        <v>736</v>
      </c>
      <c r="Y558" s="300" t="s">
        <v>736</v>
      </c>
      <c r="Z558" s="300" t="s">
        <v>2344</v>
      </c>
      <c r="AA558" s="300">
        <v>0</v>
      </c>
      <c r="AB558" s="300"/>
      <c r="AC558" s="300" t="s">
        <v>2396</v>
      </c>
      <c r="AD558" s="300" t="s">
        <v>114</v>
      </c>
      <c r="AE558" s="300" t="s">
        <v>2396</v>
      </c>
      <c r="AF558" s="300" t="s">
        <v>736</v>
      </c>
      <c r="AG558" s="300" t="s">
        <v>736</v>
      </c>
      <c r="AH558" s="300"/>
      <c r="AI558" s="300"/>
      <c r="AJ558" s="300"/>
      <c r="AK558" s="356" t="s">
        <v>4505</v>
      </c>
      <c r="AL558" s="300"/>
      <c r="AM558" s="300"/>
      <c r="AN558" s="300"/>
      <c r="AO558" s="300"/>
      <c r="AP558" s="300"/>
      <c r="AQ558" s="300"/>
      <c r="AR558" s="300" t="s">
        <v>3319</v>
      </c>
      <c r="AS558" s="300" t="s">
        <v>3319</v>
      </c>
      <c r="AT558" s="300" t="s">
        <v>3319</v>
      </c>
      <c r="AU558" s="300"/>
      <c r="AV558" s="300"/>
      <c r="AW558" s="300" t="s">
        <v>4505</v>
      </c>
      <c r="AX558" s="300"/>
      <c r="AY558" s="300"/>
      <c r="AZ558" s="300"/>
      <c r="BA558" s="300"/>
      <c r="BB558" s="9" t="s">
        <v>736</v>
      </c>
    </row>
    <row r="559" spans="1:54" s="9" customFormat="1" ht="15" customHeight="1" x14ac:dyDescent="0.25">
      <c r="A559" s="300" t="s">
        <v>3777</v>
      </c>
      <c r="B559" s="300" t="s">
        <v>623</v>
      </c>
      <c r="C559" s="300" t="s">
        <v>4540</v>
      </c>
      <c r="D559" s="300" t="s">
        <v>4541</v>
      </c>
      <c r="E559" s="300">
        <v>24.99</v>
      </c>
      <c r="F559" s="300" t="s">
        <v>557</v>
      </c>
      <c r="G559" s="300">
        <v>30</v>
      </c>
      <c r="H559" s="300" t="s">
        <v>4526</v>
      </c>
      <c r="I559" s="300" t="s">
        <v>4534</v>
      </c>
      <c r="J559" s="300" t="s">
        <v>4526</v>
      </c>
      <c r="K559" s="300" t="s">
        <v>4526</v>
      </c>
      <c r="L559" s="300" t="s">
        <v>4540</v>
      </c>
      <c r="M559" s="300" t="s">
        <v>4541</v>
      </c>
      <c r="N559" s="300" t="s">
        <v>4540</v>
      </c>
      <c r="O559" s="300" t="s">
        <v>4541</v>
      </c>
      <c r="P559" s="300" t="s">
        <v>737</v>
      </c>
      <c r="Q559" s="300" t="s">
        <v>737</v>
      </c>
      <c r="R559" s="300" t="s">
        <v>561</v>
      </c>
      <c r="S559" s="300"/>
      <c r="T559" s="300" t="s">
        <v>736</v>
      </c>
      <c r="U559" s="9" t="s">
        <v>736</v>
      </c>
      <c r="V559" s="300" t="s">
        <v>735</v>
      </c>
      <c r="W559" s="300">
        <v>1</v>
      </c>
      <c r="X559" s="300" t="s">
        <v>736</v>
      </c>
      <c r="Y559" s="300" t="s">
        <v>736</v>
      </c>
      <c r="Z559" s="300" t="s">
        <v>3777</v>
      </c>
      <c r="AA559" s="300">
        <v>0</v>
      </c>
      <c r="AB559" s="300"/>
      <c r="AC559" s="300" t="s">
        <v>2396</v>
      </c>
      <c r="AD559" s="300" t="s">
        <v>114</v>
      </c>
      <c r="AE559" s="300" t="s">
        <v>2396</v>
      </c>
      <c r="AF559" s="300" t="s">
        <v>736</v>
      </c>
      <c r="AG559" s="300" t="s">
        <v>736</v>
      </c>
      <c r="AH559" s="300"/>
      <c r="AI559" s="300"/>
      <c r="AJ559" s="300"/>
      <c r="AK559" s="356" t="s">
        <v>4505</v>
      </c>
      <c r="AL559" s="300"/>
      <c r="AM559" s="300"/>
      <c r="AN559" s="300"/>
      <c r="AO559" s="300"/>
      <c r="AP559" s="300"/>
      <c r="AQ559" s="300"/>
      <c r="AR559" s="300" t="s">
        <v>3319</v>
      </c>
      <c r="AS559" s="300" t="s">
        <v>3319</v>
      </c>
      <c r="AT559" s="300" t="s">
        <v>3319</v>
      </c>
      <c r="AU559" s="300"/>
      <c r="AV559" s="300"/>
      <c r="AW559" s="300" t="s">
        <v>4505</v>
      </c>
      <c r="AX559" s="300"/>
      <c r="AY559" s="300"/>
      <c r="AZ559" s="300"/>
      <c r="BA559" s="300"/>
      <c r="BB559" s="9" t="s">
        <v>736</v>
      </c>
    </row>
    <row r="560" spans="1:54" s="9" customFormat="1" ht="15" customHeight="1" x14ac:dyDescent="0.25">
      <c r="A560" s="300" t="s">
        <v>2338</v>
      </c>
      <c r="B560" s="300" t="s">
        <v>1878</v>
      </c>
      <c r="C560" s="300" t="s">
        <v>4542</v>
      </c>
      <c r="D560" s="300" t="s">
        <v>4543</v>
      </c>
      <c r="E560" s="300">
        <v>9.99</v>
      </c>
      <c r="F560" s="300" t="s">
        <v>557</v>
      </c>
      <c r="G560" s="300">
        <v>0</v>
      </c>
      <c r="H560" s="300" t="s">
        <v>4526</v>
      </c>
      <c r="I560" s="300" t="s">
        <v>4534</v>
      </c>
      <c r="J560" s="300" t="s">
        <v>888</v>
      </c>
      <c r="K560" s="300" t="s">
        <v>888</v>
      </c>
      <c r="L560" s="300" t="s">
        <v>4542</v>
      </c>
      <c r="M560" s="300" t="s">
        <v>4543</v>
      </c>
      <c r="N560" s="300" t="s">
        <v>4542</v>
      </c>
      <c r="O560" s="300" t="s">
        <v>4543</v>
      </c>
      <c r="P560" s="300" t="s">
        <v>737</v>
      </c>
      <c r="Q560" s="300" t="s">
        <v>1206</v>
      </c>
      <c r="R560" s="300" t="s">
        <v>563</v>
      </c>
      <c r="S560" s="300"/>
      <c r="T560" s="300" t="s">
        <v>736</v>
      </c>
      <c r="U560" s="9" t="s">
        <v>736</v>
      </c>
      <c r="V560" s="300" t="s">
        <v>735</v>
      </c>
      <c r="W560" s="300">
        <v>1</v>
      </c>
      <c r="X560" s="300" t="s">
        <v>736</v>
      </c>
      <c r="Y560" s="300" t="s">
        <v>736</v>
      </c>
      <c r="Z560" s="300" t="s">
        <v>2338</v>
      </c>
      <c r="AA560" s="300">
        <v>0</v>
      </c>
      <c r="AB560" s="300"/>
      <c r="AC560" s="300" t="s">
        <v>2396</v>
      </c>
      <c r="AD560" s="300" t="s">
        <v>114</v>
      </c>
      <c r="AE560" s="300" t="s">
        <v>2396</v>
      </c>
      <c r="AF560" s="300" t="s">
        <v>736</v>
      </c>
      <c r="AG560" s="300" t="s">
        <v>736</v>
      </c>
      <c r="AH560" s="300"/>
      <c r="AI560" s="300"/>
      <c r="AJ560" s="300"/>
      <c r="AK560" s="356" t="s">
        <v>4505</v>
      </c>
      <c r="AL560" s="300"/>
      <c r="AM560" s="300"/>
      <c r="AN560" s="300"/>
      <c r="AO560" s="300"/>
      <c r="AP560" s="300"/>
      <c r="AQ560" s="300"/>
      <c r="AR560" s="300" t="s">
        <v>3319</v>
      </c>
      <c r="AS560" s="300" t="s">
        <v>3319</v>
      </c>
      <c r="AT560" s="300" t="s">
        <v>3319</v>
      </c>
      <c r="AU560" s="300"/>
      <c r="AV560" s="300"/>
      <c r="AW560" s="300" t="s">
        <v>4505</v>
      </c>
      <c r="AX560" s="300"/>
      <c r="AY560" s="300"/>
      <c r="AZ560" s="300"/>
      <c r="BA560" s="300"/>
      <c r="BB560" s="9" t="s">
        <v>736</v>
      </c>
    </row>
    <row r="561" spans="1:54" s="9" customFormat="1" ht="15" customHeight="1" x14ac:dyDescent="0.25">
      <c r="A561" s="300" t="s">
        <v>2337</v>
      </c>
      <c r="B561" s="300" t="s">
        <v>1878</v>
      </c>
      <c r="C561" s="300" t="s">
        <v>4544</v>
      </c>
      <c r="D561" s="300" t="s">
        <v>4545</v>
      </c>
      <c r="E561" s="300">
        <v>6.99</v>
      </c>
      <c r="F561" s="300" t="s">
        <v>557</v>
      </c>
      <c r="G561" s="300">
        <v>15</v>
      </c>
      <c r="H561" s="300" t="s">
        <v>4526</v>
      </c>
      <c r="I561" s="300" t="s">
        <v>4546</v>
      </c>
      <c r="J561" s="300" t="s">
        <v>684</v>
      </c>
      <c r="K561" s="300" t="s">
        <v>684</v>
      </c>
      <c r="L561" s="300" t="s">
        <v>4544</v>
      </c>
      <c r="M561" s="300" t="s">
        <v>4545</v>
      </c>
      <c r="N561" s="300" t="s">
        <v>4544</v>
      </c>
      <c r="O561" s="300" t="s">
        <v>4545</v>
      </c>
      <c r="P561" s="300" t="s">
        <v>737</v>
      </c>
      <c r="Q561" s="300" t="s">
        <v>1206</v>
      </c>
      <c r="R561" s="300" t="s">
        <v>563</v>
      </c>
      <c r="S561" s="300"/>
      <c r="T561" s="300" t="s">
        <v>736</v>
      </c>
      <c r="U561" s="300" t="s">
        <v>735</v>
      </c>
      <c r="V561" s="300" t="s">
        <v>735</v>
      </c>
      <c r="W561" s="300">
        <v>1</v>
      </c>
      <c r="X561" s="300" t="s">
        <v>736</v>
      </c>
      <c r="Y561" s="300" t="s">
        <v>736</v>
      </c>
      <c r="Z561" s="300" t="s">
        <v>2337</v>
      </c>
      <c r="AA561" s="300">
        <v>0</v>
      </c>
      <c r="AB561" s="300"/>
      <c r="AC561" s="300" t="s">
        <v>3327</v>
      </c>
      <c r="AD561" s="300" t="s">
        <v>114</v>
      </c>
      <c r="AE561" s="300" t="s">
        <v>3328</v>
      </c>
      <c r="AF561" s="300" t="s">
        <v>736</v>
      </c>
      <c r="AG561" s="300" t="s">
        <v>736</v>
      </c>
      <c r="AH561" s="300"/>
      <c r="AI561" s="300"/>
      <c r="AJ561" s="300"/>
      <c r="AK561" s="356" t="s">
        <v>4505</v>
      </c>
      <c r="AL561" s="300"/>
      <c r="AM561" s="300"/>
      <c r="AN561" s="300"/>
      <c r="AO561" s="300"/>
      <c r="AP561" s="300"/>
      <c r="AQ561" s="300"/>
      <c r="AR561" s="300" t="s">
        <v>3319</v>
      </c>
      <c r="AS561" s="300" t="s">
        <v>3319</v>
      </c>
      <c r="AT561" s="300" t="s">
        <v>3319</v>
      </c>
      <c r="AU561" s="300"/>
      <c r="AV561" s="300"/>
      <c r="AW561" s="300" t="s">
        <v>4505</v>
      </c>
      <c r="AX561" s="300"/>
      <c r="AY561" s="300"/>
      <c r="AZ561" s="300"/>
      <c r="BA561" s="300"/>
      <c r="BB561" s="9" t="s">
        <v>736</v>
      </c>
    </row>
    <row r="562" spans="1:54" s="9" customFormat="1" ht="15" customHeight="1" x14ac:dyDescent="0.25">
      <c r="A562" s="300" t="s">
        <v>1621</v>
      </c>
      <c r="B562" s="300" t="s">
        <v>1622</v>
      </c>
      <c r="C562" s="300" t="s">
        <v>4547</v>
      </c>
      <c r="D562" s="300" t="s">
        <v>4548</v>
      </c>
      <c r="E562" s="300">
        <v>0.01</v>
      </c>
      <c r="F562" s="300" t="s">
        <v>557</v>
      </c>
      <c r="G562" s="300">
        <v>0</v>
      </c>
      <c r="H562" s="300" t="s">
        <v>4526</v>
      </c>
      <c r="I562" s="300" t="s">
        <v>4534</v>
      </c>
      <c r="J562" s="300" t="s">
        <v>4526</v>
      </c>
      <c r="K562" s="300" t="s">
        <v>4526</v>
      </c>
      <c r="L562" s="300" t="s">
        <v>4547</v>
      </c>
      <c r="M562" s="300" t="s">
        <v>4548</v>
      </c>
      <c r="N562" s="300" t="s">
        <v>4547</v>
      </c>
      <c r="O562" s="300" t="s">
        <v>4548</v>
      </c>
      <c r="P562" s="300" t="s">
        <v>737</v>
      </c>
      <c r="Q562" s="300" t="s">
        <v>1200</v>
      </c>
      <c r="R562" s="300" t="s">
        <v>2396</v>
      </c>
      <c r="S562" s="300" t="s">
        <v>2396</v>
      </c>
      <c r="T562" s="300" t="s">
        <v>736</v>
      </c>
      <c r="U562" s="9" t="s">
        <v>736</v>
      </c>
      <c r="V562" s="300" t="s">
        <v>735</v>
      </c>
      <c r="W562" s="300">
        <v>1</v>
      </c>
      <c r="X562" s="300" t="s">
        <v>736</v>
      </c>
      <c r="Y562" s="300" t="s">
        <v>736</v>
      </c>
      <c r="Z562" s="300" t="s">
        <v>4549</v>
      </c>
      <c r="AA562" s="300">
        <v>0</v>
      </c>
      <c r="AB562" s="300"/>
      <c r="AC562" s="300" t="s">
        <v>2396</v>
      </c>
      <c r="AD562" s="300" t="s">
        <v>114</v>
      </c>
      <c r="AE562" s="300" t="s">
        <v>2396</v>
      </c>
      <c r="AF562" s="300" t="s">
        <v>736</v>
      </c>
      <c r="AG562" s="300" t="s">
        <v>736</v>
      </c>
      <c r="AH562" s="300"/>
      <c r="AI562" s="300"/>
      <c r="AJ562" s="300"/>
      <c r="AK562" s="356" t="s">
        <v>4505</v>
      </c>
      <c r="AL562" s="300"/>
      <c r="AM562" s="300"/>
      <c r="AN562" s="300"/>
      <c r="AO562" s="300"/>
      <c r="AP562" s="300"/>
      <c r="AQ562" s="300"/>
      <c r="AR562" s="300" t="s">
        <v>3319</v>
      </c>
      <c r="AS562" s="300" t="s">
        <v>3319</v>
      </c>
      <c r="AT562" s="300" t="s">
        <v>3319</v>
      </c>
      <c r="AU562" s="300"/>
      <c r="AV562" s="300"/>
      <c r="AW562" s="300" t="s">
        <v>4505</v>
      </c>
      <c r="AX562" s="300"/>
      <c r="AY562" s="300"/>
      <c r="AZ562" s="300"/>
      <c r="BA562" s="300"/>
      <c r="BB562" s="9" t="s">
        <v>736</v>
      </c>
    </row>
    <row r="563" spans="1:54" s="9" customFormat="1" ht="15" customHeight="1" x14ac:dyDescent="0.25">
      <c r="A563" s="300" t="s">
        <v>3755</v>
      </c>
      <c r="B563" s="300" t="s">
        <v>1795</v>
      </c>
      <c r="C563" s="300" t="s">
        <v>4550</v>
      </c>
      <c r="D563" s="300" t="s">
        <v>4551</v>
      </c>
      <c r="E563" s="300">
        <v>0</v>
      </c>
      <c r="F563" s="300" t="s">
        <v>557</v>
      </c>
      <c r="G563" s="300">
        <v>0</v>
      </c>
      <c r="H563" s="300" t="s">
        <v>4526</v>
      </c>
      <c r="I563" s="300" t="s">
        <v>4534</v>
      </c>
      <c r="J563" s="300" t="s">
        <v>134</v>
      </c>
      <c r="K563" s="300" t="s">
        <v>888</v>
      </c>
      <c r="L563" s="300" t="s">
        <v>4550</v>
      </c>
      <c r="M563" s="300" t="s">
        <v>4551</v>
      </c>
      <c r="N563" s="300" t="s">
        <v>4550</v>
      </c>
      <c r="O563" s="300" t="s">
        <v>4551</v>
      </c>
      <c r="P563" s="300" t="s">
        <v>3384</v>
      </c>
      <c r="Q563" s="300" t="s">
        <v>855</v>
      </c>
      <c r="R563" s="300" t="s">
        <v>2396</v>
      </c>
      <c r="S563" s="300" t="s">
        <v>2396</v>
      </c>
      <c r="T563" s="300" t="s">
        <v>736</v>
      </c>
      <c r="U563" s="300" t="s">
        <v>735</v>
      </c>
      <c r="V563" s="300" t="s">
        <v>735</v>
      </c>
      <c r="W563" s="300">
        <v>1</v>
      </c>
      <c r="X563" s="300" t="s">
        <v>736</v>
      </c>
      <c r="Y563" s="300" t="s">
        <v>736</v>
      </c>
      <c r="Z563" s="300" t="s">
        <v>3755</v>
      </c>
      <c r="AA563" s="300">
        <v>0</v>
      </c>
      <c r="AB563" s="300"/>
      <c r="AC563" s="300" t="s">
        <v>3327</v>
      </c>
      <c r="AD563" s="300" t="s">
        <v>114</v>
      </c>
      <c r="AE563" s="300" t="s">
        <v>3328</v>
      </c>
      <c r="AF563" s="300" t="s">
        <v>736</v>
      </c>
      <c r="AG563" s="300" t="s">
        <v>736</v>
      </c>
      <c r="AH563" s="300"/>
      <c r="AI563" s="300"/>
      <c r="AJ563" s="300"/>
      <c r="AK563" s="356" t="s">
        <v>4505</v>
      </c>
      <c r="AL563" s="300"/>
      <c r="AM563" s="300"/>
      <c r="AN563" s="300"/>
      <c r="AO563" s="300"/>
      <c r="AP563" s="300"/>
      <c r="AQ563" s="300"/>
      <c r="AR563" s="300" t="s">
        <v>3319</v>
      </c>
      <c r="AS563" s="300" t="s">
        <v>3319</v>
      </c>
      <c r="AT563" s="300" t="s">
        <v>3319</v>
      </c>
      <c r="AU563" s="300"/>
      <c r="AV563" s="300"/>
      <c r="AW563" s="300" t="s">
        <v>4505</v>
      </c>
      <c r="AX563" s="300"/>
      <c r="AY563" s="300"/>
      <c r="AZ563" s="300"/>
      <c r="BA563" s="300"/>
      <c r="BB563" s="9" t="s">
        <v>736</v>
      </c>
    </row>
    <row r="564" spans="1:54" s="9" customFormat="1" ht="15" customHeight="1" x14ac:dyDescent="0.25">
      <c r="A564" s="300" t="s">
        <v>4552</v>
      </c>
      <c r="B564" s="300" t="s">
        <v>4553</v>
      </c>
      <c r="C564" s="300" t="s">
        <v>4554</v>
      </c>
      <c r="D564" s="300" t="s">
        <v>4555</v>
      </c>
      <c r="E564" s="300">
        <v>105</v>
      </c>
      <c r="F564" s="300" t="s">
        <v>557</v>
      </c>
      <c r="G564" s="300">
        <v>6</v>
      </c>
      <c r="H564" s="300" t="s">
        <v>4526</v>
      </c>
      <c r="I564" s="300" t="s">
        <v>4534</v>
      </c>
      <c r="J564" s="300" t="s">
        <v>684</v>
      </c>
      <c r="K564" s="300" t="s">
        <v>684</v>
      </c>
      <c r="L564" s="300" t="s">
        <v>4554</v>
      </c>
      <c r="M564" s="300" t="s">
        <v>4555</v>
      </c>
      <c r="N564" s="300" t="s">
        <v>4554</v>
      </c>
      <c r="O564" s="300" t="s">
        <v>4555</v>
      </c>
      <c r="P564" s="300" t="s">
        <v>3384</v>
      </c>
      <c r="Q564" s="300" t="s">
        <v>855</v>
      </c>
      <c r="R564" s="300" t="s">
        <v>599</v>
      </c>
      <c r="S564" s="300"/>
      <c r="T564" s="300" t="s">
        <v>736</v>
      </c>
      <c r="U564" s="300" t="s">
        <v>735</v>
      </c>
      <c r="V564" s="300" t="s">
        <v>735</v>
      </c>
      <c r="W564" s="300">
        <v>20</v>
      </c>
      <c r="X564" s="300" t="s">
        <v>736</v>
      </c>
      <c r="Y564" s="300" t="s">
        <v>736</v>
      </c>
      <c r="Z564" s="300" t="s">
        <v>4552</v>
      </c>
      <c r="AA564" s="300">
        <v>0</v>
      </c>
      <c r="AB564" s="300"/>
      <c r="AC564" s="300" t="s">
        <v>3327</v>
      </c>
      <c r="AD564" s="300" t="s">
        <v>114</v>
      </c>
      <c r="AE564" s="300" t="s">
        <v>870</v>
      </c>
      <c r="AF564" s="300" t="s">
        <v>736</v>
      </c>
      <c r="AG564" s="300" t="s">
        <v>736</v>
      </c>
      <c r="AH564" s="300"/>
      <c r="AI564" s="300"/>
      <c r="AJ564" s="300"/>
      <c r="AK564" s="357" t="s">
        <v>694</v>
      </c>
      <c r="AL564" s="300"/>
      <c r="AM564" s="300"/>
      <c r="AN564" s="300" t="s">
        <v>735</v>
      </c>
      <c r="AO564" s="300">
        <v>120</v>
      </c>
      <c r="AP564" s="300"/>
      <c r="AQ564" s="300"/>
      <c r="AR564" s="300" t="s">
        <v>3319</v>
      </c>
      <c r="AS564" s="300" t="s">
        <v>3319</v>
      </c>
      <c r="AT564" s="300" t="s">
        <v>3319</v>
      </c>
      <c r="AU564" s="300"/>
      <c r="AV564" s="300"/>
      <c r="AW564" s="300" t="s">
        <v>4556</v>
      </c>
      <c r="AX564" s="300"/>
      <c r="AY564" s="300"/>
      <c r="AZ564" s="300"/>
      <c r="BA564" s="300"/>
      <c r="BB564" s="9" t="s">
        <v>736</v>
      </c>
    </row>
    <row r="565" spans="1:54" s="9" customFormat="1" ht="15" customHeight="1" x14ac:dyDescent="0.25">
      <c r="A565" s="300" t="s">
        <v>3775</v>
      </c>
      <c r="B565" s="300" t="s">
        <v>1908</v>
      </c>
      <c r="C565" s="300" t="s">
        <v>4557</v>
      </c>
      <c r="D565" s="300" t="s">
        <v>4558</v>
      </c>
      <c r="E565" s="300">
        <v>149</v>
      </c>
      <c r="F565" s="300" t="s">
        <v>557</v>
      </c>
      <c r="G565" s="300">
        <v>6</v>
      </c>
      <c r="H565" s="300" t="s">
        <v>4526</v>
      </c>
      <c r="I565" s="300" t="s">
        <v>4526</v>
      </c>
      <c r="J565" s="300" t="s">
        <v>684</v>
      </c>
      <c r="K565" s="300" t="s">
        <v>684</v>
      </c>
      <c r="L565" s="300" t="s">
        <v>4557</v>
      </c>
      <c r="M565" s="300" t="s">
        <v>4558</v>
      </c>
      <c r="N565" s="300" t="s">
        <v>4557</v>
      </c>
      <c r="O565" s="300" t="s">
        <v>4558</v>
      </c>
      <c r="P565" s="300" t="s">
        <v>3384</v>
      </c>
      <c r="Q565" s="300" t="s">
        <v>855</v>
      </c>
      <c r="R565" s="300" t="s">
        <v>581</v>
      </c>
      <c r="S565" s="300"/>
      <c r="T565" s="300" t="s">
        <v>736</v>
      </c>
      <c r="U565" s="300" t="s">
        <v>735</v>
      </c>
      <c r="V565" s="300" t="s">
        <v>735</v>
      </c>
      <c r="W565" s="300">
        <v>20</v>
      </c>
      <c r="X565" s="300" t="s">
        <v>736</v>
      </c>
      <c r="Y565" s="300" t="s">
        <v>736</v>
      </c>
      <c r="Z565" s="300" t="s">
        <v>3775</v>
      </c>
      <c r="AA565" s="300">
        <v>0</v>
      </c>
      <c r="AB565" s="300"/>
      <c r="AC565" s="300" t="s">
        <v>3327</v>
      </c>
      <c r="AD565" s="300" t="s">
        <v>114</v>
      </c>
      <c r="AE565" s="300" t="s">
        <v>870</v>
      </c>
      <c r="AF565" s="300" t="s">
        <v>736</v>
      </c>
      <c r="AG565" s="300" t="s">
        <v>736</v>
      </c>
      <c r="AH565" s="300"/>
      <c r="AI565" s="300"/>
      <c r="AJ565" s="300"/>
      <c r="AK565" s="357" t="s">
        <v>694</v>
      </c>
      <c r="AL565" s="300"/>
      <c r="AM565" s="300"/>
      <c r="AN565" s="300" t="s">
        <v>735</v>
      </c>
      <c r="AO565" s="300">
        <v>72</v>
      </c>
      <c r="AP565" s="300"/>
      <c r="AQ565" s="300"/>
      <c r="AR565" s="300" t="s">
        <v>3319</v>
      </c>
      <c r="AS565" s="300" t="s">
        <v>3329</v>
      </c>
      <c r="AT565" s="300" t="s">
        <v>3319</v>
      </c>
      <c r="AU565" s="300"/>
      <c r="AV565" s="300"/>
      <c r="AW565" s="300" t="s">
        <v>4559</v>
      </c>
      <c r="AX565" s="300"/>
      <c r="AY565" s="300"/>
      <c r="AZ565" s="300"/>
      <c r="BA565" s="300"/>
      <c r="BB565" s="9" t="s">
        <v>736</v>
      </c>
    </row>
    <row r="566" spans="1:54" s="9" customFormat="1" ht="15" customHeight="1" x14ac:dyDescent="0.25">
      <c r="A566" s="300" t="s">
        <v>2372</v>
      </c>
      <c r="B566" s="300" t="s">
        <v>1351</v>
      </c>
      <c r="C566" s="300" t="s">
        <v>4560</v>
      </c>
      <c r="D566" s="300" t="s">
        <v>4561</v>
      </c>
      <c r="E566" s="300">
        <v>2.99</v>
      </c>
      <c r="F566" s="300" t="s">
        <v>557</v>
      </c>
      <c r="G566" s="300">
        <v>30</v>
      </c>
      <c r="H566" s="300" t="s">
        <v>4526</v>
      </c>
      <c r="I566" s="300" t="s">
        <v>4526</v>
      </c>
      <c r="J566" s="300" t="s">
        <v>684</v>
      </c>
      <c r="K566" s="300" t="s">
        <v>144</v>
      </c>
      <c r="L566" s="300" t="s">
        <v>4560</v>
      </c>
      <c r="M566" s="300" t="s">
        <v>4561</v>
      </c>
      <c r="N566" s="300" t="s">
        <v>4560</v>
      </c>
      <c r="O566" s="300" t="s">
        <v>4561</v>
      </c>
      <c r="P566" s="300" t="s">
        <v>737</v>
      </c>
      <c r="Q566" s="300" t="s">
        <v>1352</v>
      </c>
      <c r="R566" s="300" t="s">
        <v>2372</v>
      </c>
      <c r="S566" s="300"/>
      <c r="T566" s="300" t="s">
        <v>736</v>
      </c>
      <c r="U566" s="9" t="s">
        <v>736</v>
      </c>
      <c r="V566" s="300" t="s">
        <v>735</v>
      </c>
      <c r="W566" s="300">
        <v>15</v>
      </c>
      <c r="X566" s="300" t="s">
        <v>736</v>
      </c>
      <c r="Y566" s="300" t="s">
        <v>736</v>
      </c>
      <c r="Z566" s="300" t="s">
        <v>2372</v>
      </c>
      <c r="AA566" s="300">
        <v>0</v>
      </c>
      <c r="AB566" s="300"/>
      <c r="AC566" s="300" t="s">
        <v>2396</v>
      </c>
      <c r="AD566" s="300" t="s">
        <v>114</v>
      </c>
      <c r="AE566" s="300" t="s">
        <v>2396</v>
      </c>
      <c r="AF566" s="300" t="s">
        <v>736</v>
      </c>
      <c r="AG566" s="300" t="s">
        <v>736</v>
      </c>
      <c r="AH566" s="300"/>
      <c r="AI566" s="300"/>
      <c r="AJ566" s="300"/>
      <c r="AK566" s="357" t="s">
        <v>694</v>
      </c>
      <c r="AL566" s="300"/>
      <c r="AM566" s="300"/>
      <c r="AN566" s="300"/>
      <c r="AO566" s="300"/>
      <c r="AP566" s="300"/>
      <c r="AQ566" s="300"/>
      <c r="AR566" s="300" t="s">
        <v>3319</v>
      </c>
      <c r="AS566" s="300" t="s">
        <v>3319</v>
      </c>
      <c r="AT566" s="300" t="s">
        <v>3319</v>
      </c>
      <c r="AU566" s="300"/>
      <c r="AV566" s="300"/>
      <c r="AW566" s="300" t="s">
        <v>4505</v>
      </c>
      <c r="AX566" s="300"/>
      <c r="AY566" s="300"/>
      <c r="AZ566" s="300"/>
      <c r="BA566" s="300"/>
      <c r="BB566" s="9" t="s">
        <v>736</v>
      </c>
    </row>
    <row r="567" spans="1:54" s="9" customFormat="1" ht="15" customHeight="1" x14ac:dyDescent="0.25">
      <c r="A567" s="300" t="s">
        <v>3818</v>
      </c>
      <c r="B567" s="300" t="s">
        <v>2161</v>
      </c>
      <c r="C567" s="300" t="s">
        <v>4562</v>
      </c>
      <c r="D567" s="300" t="s">
        <v>4563</v>
      </c>
      <c r="E567" s="300">
        <v>3.01</v>
      </c>
      <c r="F567" s="300" t="s">
        <v>557</v>
      </c>
      <c r="G567" s="300">
        <v>30</v>
      </c>
      <c r="H567" s="300" t="s">
        <v>4526</v>
      </c>
      <c r="I567" s="300" t="s">
        <v>4526</v>
      </c>
      <c r="J567" s="300" t="s">
        <v>684</v>
      </c>
      <c r="K567" s="300" t="s">
        <v>144</v>
      </c>
      <c r="L567" s="300" t="s">
        <v>4562</v>
      </c>
      <c r="M567" s="300" t="s">
        <v>4563</v>
      </c>
      <c r="N567" s="300" t="s">
        <v>4562</v>
      </c>
      <c r="O567" s="300" t="s">
        <v>4563</v>
      </c>
      <c r="P567" s="300" t="s">
        <v>737</v>
      </c>
      <c r="Q567" s="300" t="s">
        <v>1352</v>
      </c>
      <c r="R567" s="300" t="s">
        <v>3818</v>
      </c>
      <c r="S567" s="300"/>
      <c r="T567" s="300" t="s">
        <v>736</v>
      </c>
      <c r="U567" s="300" t="s">
        <v>735</v>
      </c>
      <c r="V567" s="300" t="s">
        <v>735</v>
      </c>
      <c r="W567" s="300">
        <v>15</v>
      </c>
      <c r="X567" s="300" t="s">
        <v>736</v>
      </c>
      <c r="Y567" s="300" t="s">
        <v>736</v>
      </c>
      <c r="Z567" s="300" t="s">
        <v>3818</v>
      </c>
      <c r="AA567" s="300">
        <v>0</v>
      </c>
      <c r="AB567" s="300"/>
      <c r="AC567" s="300" t="s">
        <v>3327</v>
      </c>
      <c r="AD567" s="300" t="s">
        <v>114</v>
      </c>
      <c r="AE567" s="300" t="s">
        <v>3331</v>
      </c>
      <c r="AF567" s="300" t="s">
        <v>736</v>
      </c>
      <c r="AG567" s="300" t="s">
        <v>736</v>
      </c>
      <c r="AH567" s="300"/>
      <c r="AI567" s="300"/>
      <c r="AJ567" s="300"/>
      <c r="AK567" s="357" t="s">
        <v>4505</v>
      </c>
      <c r="AL567" s="300"/>
      <c r="AM567" s="300"/>
      <c r="AN567" s="300"/>
      <c r="AO567" s="300"/>
      <c r="AP567" s="300"/>
      <c r="AQ567" s="300"/>
      <c r="AR567" s="300" t="s">
        <v>3319</v>
      </c>
      <c r="AS567" s="300" t="s">
        <v>3319</v>
      </c>
      <c r="AT567" s="300" t="s">
        <v>3319</v>
      </c>
      <c r="AU567" s="300"/>
      <c r="AV567" s="300"/>
      <c r="AW567" s="300" t="s">
        <v>4505</v>
      </c>
      <c r="AX567" s="300"/>
      <c r="AY567" s="300"/>
      <c r="AZ567" s="300"/>
      <c r="BA567" s="300"/>
      <c r="BB567" s="9" t="s">
        <v>736</v>
      </c>
    </row>
    <row r="568" spans="1:54" s="9" customFormat="1" ht="15" customHeight="1" x14ac:dyDescent="0.25">
      <c r="A568" s="300" t="s">
        <v>3764</v>
      </c>
      <c r="B568" s="300" t="s">
        <v>1838</v>
      </c>
      <c r="C568" s="300" t="s">
        <v>4564</v>
      </c>
      <c r="D568" s="300" t="s">
        <v>4565</v>
      </c>
      <c r="E568" s="300">
        <v>11.99</v>
      </c>
      <c r="F568" s="300" t="s">
        <v>557</v>
      </c>
      <c r="G568" s="300">
        <v>30</v>
      </c>
      <c r="H568" s="300" t="s">
        <v>4526</v>
      </c>
      <c r="I568" s="300" t="s">
        <v>4526</v>
      </c>
      <c r="J568" s="300" t="s">
        <v>134</v>
      </c>
      <c r="K568" s="300" t="s">
        <v>122</v>
      </c>
      <c r="L568" s="300" t="s">
        <v>4564</v>
      </c>
      <c r="M568" s="300" t="s">
        <v>4565</v>
      </c>
      <c r="N568" s="300" t="s">
        <v>4564</v>
      </c>
      <c r="O568" s="300" t="s">
        <v>4565</v>
      </c>
      <c r="P568" s="300" t="s">
        <v>737</v>
      </c>
      <c r="Q568" s="300" t="s">
        <v>1341</v>
      </c>
      <c r="R568" s="300" t="s">
        <v>3764</v>
      </c>
      <c r="S568" s="300"/>
      <c r="T568" s="300" t="s">
        <v>736</v>
      </c>
      <c r="U568" s="300" t="s">
        <v>735</v>
      </c>
      <c r="V568" s="300" t="s">
        <v>735</v>
      </c>
      <c r="W568" s="300">
        <v>8</v>
      </c>
      <c r="X568" s="300" t="s">
        <v>736</v>
      </c>
      <c r="Y568" s="300" t="s">
        <v>736</v>
      </c>
      <c r="Z568" s="300" t="s">
        <v>3764</v>
      </c>
      <c r="AA568" s="300">
        <v>0</v>
      </c>
      <c r="AB568" s="300"/>
      <c r="AC568" s="300" t="s">
        <v>3327</v>
      </c>
      <c r="AD568" s="300" t="s">
        <v>114</v>
      </c>
      <c r="AE568" s="300" t="s">
        <v>950</v>
      </c>
      <c r="AF568" s="300" t="s">
        <v>736</v>
      </c>
      <c r="AG568" s="300" t="s">
        <v>736</v>
      </c>
      <c r="AH568" s="300"/>
      <c r="AI568" s="300"/>
      <c r="AJ568" s="300"/>
      <c r="AK568" s="356" t="s">
        <v>694</v>
      </c>
      <c r="AL568" s="300"/>
      <c r="AM568" s="300"/>
      <c r="AN568" s="300"/>
      <c r="AO568" s="300"/>
      <c r="AP568" s="300"/>
      <c r="AQ568" s="300"/>
      <c r="AR568" s="300" t="s">
        <v>3319</v>
      </c>
      <c r="AS568" s="300" t="s">
        <v>3319</v>
      </c>
      <c r="AT568" s="300" t="s">
        <v>3319</v>
      </c>
      <c r="AU568" s="300"/>
      <c r="AV568" s="300"/>
      <c r="AW568" s="300" t="s">
        <v>4505</v>
      </c>
      <c r="AX568" s="300"/>
      <c r="AY568" s="300"/>
      <c r="AZ568" s="300"/>
      <c r="BA568" s="300"/>
      <c r="BB568" s="9" t="s">
        <v>736</v>
      </c>
    </row>
    <row r="569" spans="1:54" s="9" customFormat="1" ht="15" customHeight="1" x14ac:dyDescent="0.25">
      <c r="A569" s="300" t="s">
        <v>4566</v>
      </c>
      <c r="B569" s="300" t="s">
        <v>4567</v>
      </c>
      <c r="C569" s="300" t="s">
        <v>4568</v>
      </c>
      <c r="D569" s="300" t="s">
        <v>4569</v>
      </c>
      <c r="E569" s="300">
        <v>49.99</v>
      </c>
      <c r="F569" s="300" t="s">
        <v>557</v>
      </c>
      <c r="G569" s="300">
        <v>30</v>
      </c>
      <c r="H569" s="300" t="s">
        <v>4526</v>
      </c>
      <c r="I569" s="300" t="s">
        <v>4526</v>
      </c>
      <c r="J569" s="300" t="s">
        <v>134</v>
      </c>
      <c r="K569" s="300" t="s">
        <v>122</v>
      </c>
      <c r="L569" s="300" t="s">
        <v>4568</v>
      </c>
      <c r="M569" s="300" t="s">
        <v>4569</v>
      </c>
      <c r="N569" s="300" t="s">
        <v>4568</v>
      </c>
      <c r="O569" s="300" t="s">
        <v>4569</v>
      </c>
      <c r="P569" s="300" t="s">
        <v>3384</v>
      </c>
      <c r="Q569" s="300" t="s">
        <v>855</v>
      </c>
      <c r="R569" s="300" t="s">
        <v>4566</v>
      </c>
      <c r="S569" s="300"/>
      <c r="T569" s="300" t="s">
        <v>736</v>
      </c>
      <c r="U569" s="300" t="s">
        <v>735</v>
      </c>
      <c r="V569" s="300" t="s">
        <v>735</v>
      </c>
      <c r="W569" s="300">
        <v>8</v>
      </c>
      <c r="X569" s="300" t="s">
        <v>736</v>
      </c>
      <c r="Y569" s="300" t="s">
        <v>736</v>
      </c>
      <c r="Z569" s="300" t="s">
        <v>4566</v>
      </c>
      <c r="AA569" s="300">
        <v>0</v>
      </c>
      <c r="AB569" s="300"/>
      <c r="AC569" s="300" t="s">
        <v>3327</v>
      </c>
      <c r="AD569" s="300" t="s">
        <v>114</v>
      </c>
      <c r="AE569" s="300" t="s">
        <v>950</v>
      </c>
      <c r="AF569" s="300" t="s">
        <v>736</v>
      </c>
      <c r="AG569" s="300" t="s">
        <v>736</v>
      </c>
      <c r="AH569" s="300"/>
      <c r="AI569" s="300"/>
      <c r="AJ569" s="300"/>
      <c r="AK569" s="357" t="s">
        <v>694</v>
      </c>
      <c r="AL569" s="300"/>
      <c r="AM569" s="300"/>
      <c r="AN569" s="300"/>
      <c r="AO569" s="300"/>
      <c r="AP569" s="300"/>
      <c r="AQ569" s="300"/>
      <c r="AR569" s="300" t="s">
        <v>3319</v>
      </c>
      <c r="AS569" s="300" t="s">
        <v>3319</v>
      </c>
      <c r="AT569" s="300" t="s">
        <v>3319</v>
      </c>
      <c r="AU569" s="300"/>
      <c r="AV569" s="300"/>
      <c r="AW569" s="300" t="s">
        <v>4505</v>
      </c>
      <c r="AX569" s="300"/>
      <c r="AY569" s="300"/>
      <c r="AZ569" s="300"/>
      <c r="BA569" s="300"/>
      <c r="BB569" s="9" t="s">
        <v>736</v>
      </c>
    </row>
    <row r="570" spans="1:54" s="9" customFormat="1" ht="15" customHeight="1" x14ac:dyDescent="0.25">
      <c r="A570" s="300" t="s">
        <v>2375</v>
      </c>
      <c r="B570" s="300" t="s">
        <v>1357</v>
      </c>
      <c r="C570" s="300" t="s">
        <v>4570</v>
      </c>
      <c r="D570" s="300" t="s">
        <v>4571</v>
      </c>
      <c r="E570" s="300">
        <v>3.99</v>
      </c>
      <c r="F570" s="300" t="s">
        <v>557</v>
      </c>
      <c r="G570" s="300">
        <v>30</v>
      </c>
      <c r="H570" s="300" t="s">
        <v>4526</v>
      </c>
      <c r="I570" s="300" t="s">
        <v>4572</v>
      </c>
      <c r="J570" s="300" t="s">
        <v>134</v>
      </c>
      <c r="K570" s="300" t="s">
        <v>144</v>
      </c>
      <c r="L570" s="300" t="s">
        <v>4570</v>
      </c>
      <c r="M570" s="300" t="s">
        <v>4571</v>
      </c>
      <c r="N570" s="300" t="s">
        <v>4570</v>
      </c>
      <c r="O570" s="300" t="s">
        <v>4571</v>
      </c>
      <c r="P570" s="300" t="s">
        <v>737</v>
      </c>
      <c r="Q570" s="300" t="s">
        <v>1358</v>
      </c>
      <c r="R570" s="300" t="s">
        <v>2396</v>
      </c>
      <c r="S570" s="300"/>
      <c r="T570" s="300" t="s">
        <v>736</v>
      </c>
      <c r="U570" s="300" t="s">
        <v>735</v>
      </c>
      <c r="V570" s="300" t="s">
        <v>735</v>
      </c>
      <c r="W570" s="300">
        <v>8</v>
      </c>
      <c r="X570" s="300" t="s">
        <v>736</v>
      </c>
      <c r="Y570" s="300" t="s">
        <v>736</v>
      </c>
      <c r="Z570" s="300" t="s">
        <v>2375</v>
      </c>
      <c r="AA570" s="300">
        <v>0</v>
      </c>
      <c r="AB570" s="300"/>
      <c r="AC570" s="300" t="s">
        <v>3317</v>
      </c>
      <c r="AD570" s="300" t="s">
        <v>114</v>
      </c>
      <c r="AE570" s="300" t="s">
        <v>2396</v>
      </c>
      <c r="AF570" s="300" t="s">
        <v>736</v>
      </c>
      <c r="AG570" s="300" t="s">
        <v>736</v>
      </c>
      <c r="AH570" s="300"/>
      <c r="AI570" s="300"/>
      <c r="AJ570" s="300"/>
      <c r="AK570" s="357" t="s">
        <v>694</v>
      </c>
      <c r="AL570" s="300"/>
      <c r="AM570" s="300"/>
      <c r="AN570" s="300"/>
      <c r="AO570" s="300"/>
      <c r="AP570" s="300"/>
      <c r="AQ570" s="300"/>
      <c r="AR570" s="300" t="s">
        <v>3319</v>
      </c>
      <c r="AS570" s="300" t="s">
        <v>3319</v>
      </c>
      <c r="AT570" s="300" t="s">
        <v>3319</v>
      </c>
      <c r="AU570" s="300"/>
      <c r="AV570" s="300"/>
      <c r="AW570" s="300" t="s">
        <v>4505</v>
      </c>
      <c r="AX570" s="300"/>
      <c r="AY570" s="300"/>
      <c r="AZ570" s="300"/>
      <c r="BA570" s="300"/>
      <c r="BB570" s="9" t="s">
        <v>736</v>
      </c>
    </row>
    <row r="571" spans="1:54" s="9" customFormat="1" ht="15" customHeight="1" x14ac:dyDescent="0.25">
      <c r="A571" s="300" t="s">
        <v>3820</v>
      </c>
      <c r="B571" s="300" t="s">
        <v>2170</v>
      </c>
      <c r="C571" s="300" t="s">
        <v>4573</v>
      </c>
      <c r="D571" s="300" t="s">
        <v>4574</v>
      </c>
      <c r="E571" s="300">
        <v>3.01</v>
      </c>
      <c r="F571" s="300" t="s">
        <v>557</v>
      </c>
      <c r="G571" s="300">
        <v>30</v>
      </c>
      <c r="H571" s="300" t="s">
        <v>4526</v>
      </c>
      <c r="I571" s="300" t="s">
        <v>4572</v>
      </c>
      <c r="J571" s="300" t="s">
        <v>134</v>
      </c>
      <c r="K571" s="300" t="s">
        <v>144</v>
      </c>
      <c r="L571" s="300" t="s">
        <v>4573</v>
      </c>
      <c r="M571" s="300" t="s">
        <v>4574</v>
      </c>
      <c r="N571" s="300" t="s">
        <v>4573</v>
      </c>
      <c r="O571" s="300" t="s">
        <v>4574</v>
      </c>
      <c r="P571" s="300" t="s">
        <v>737</v>
      </c>
      <c r="Q571" s="300" t="s">
        <v>1358</v>
      </c>
      <c r="R571" s="300" t="s">
        <v>3820</v>
      </c>
      <c r="S571" s="300"/>
      <c r="T571" s="300" t="s">
        <v>736</v>
      </c>
      <c r="U571" s="300" t="s">
        <v>735</v>
      </c>
      <c r="V571" s="300" t="s">
        <v>735</v>
      </c>
      <c r="W571" s="300">
        <v>8</v>
      </c>
      <c r="X571" s="300" t="s">
        <v>736</v>
      </c>
      <c r="Y571" s="300" t="s">
        <v>736</v>
      </c>
      <c r="Z571" s="300" t="s">
        <v>3820</v>
      </c>
      <c r="AA571" s="300">
        <v>0</v>
      </c>
      <c r="AB571" s="300"/>
      <c r="AC571" s="300" t="s">
        <v>3327</v>
      </c>
      <c r="AD571" s="300" t="s">
        <v>114</v>
      </c>
      <c r="AE571" s="300" t="s">
        <v>3331</v>
      </c>
      <c r="AF571" s="300" t="s">
        <v>736</v>
      </c>
      <c r="AG571" s="300" t="s">
        <v>736</v>
      </c>
      <c r="AH571" s="300"/>
      <c r="AI571" s="300"/>
      <c r="AJ571" s="300"/>
      <c r="AK571" s="357" t="s">
        <v>4505</v>
      </c>
      <c r="AL571" s="300"/>
      <c r="AM571" s="300"/>
      <c r="AN571" s="300"/>
      <c r="AO571" s="300"/>
      <c r="AP571" s="300"/>
      <c r="AQ571" s="300"/>
      <c r="AR571" s="300" t="s">
        <v>3319</v>
      </c>
      <c r="AS571" s="300" t="s">
        <v>3319</v>
      </c>
      <c r="AT571" s="300" t="s">
        <v>3319</v>
      </c>
      <c r="AU571" s="300"/>
      <c r="AV571" s="300"/>
      <c r="AW571" s="300" t="s">
        <v>4505</v>
      </c>
      <c r="AX571" s="300"/>
      <c r="AY571" s="300"/>
      <c r="AZ571" s="300"/>
      <c r="BA571" s="300"/>
      <c r="BB571" s="9" t="s">
        <v>736</v>
      </c>
    </row>
    <row r="572" spans="1:54" s="9" customFormat="1" ht="15" customHeight="1" x14ac:dyDescent="0.25">
      <c r="A572" s="300" t="s">
        <v>3819</v>
      </c>
      <c r="B572" s="300" t="s">
        <v>2163</v>
      </c>
      <c r="C572" s="300" t="s">
        <v>4575</v>
      </c>
      <c r="D572" s="300" t="s">
        <v>4576</v>
      </c>
      <c r="E572" s="300">
        <v>0</v>
      </c>
      <c r="F572" s="300" t="s">
        <v>557</v>
      </c>
      <c r="G572" s="300">
        <v>0</v>
      </c>
      <c r="H572" s="300" t="s">
        <v>4526</v>
      </c>
      <c r="I572" s="300" t="s">
        <v>4577</v>
      </c>
      <c r="J572" s="300" t="s">
        <v>107</v>
      </c>
      <c r="K572" s="300" t="s">
        <v>4578</v>
      </c>
      <c r="L572" s="300" t="s">
        <v>4579</v>
      </c>
      <c r="M572" s="300" t="s">
        <v>4580</v>
      </c>
      <c r="N572" s="300" t="s">
        <v>3138</v>
      </c>
      <c r="O572" s="300" t="s">
        <v>3874</v>
      </c>
      <c r="P572" s="300" t="s">
        <v>3384</v>
      </c>
      <c r="Q572" s="300" t="s">
        <v>2164</v>
      </c>
      <c r="R572" s="300" t="s">
        <v>2396</v>
      </c>
      <c r="S572" s="300" t="s">
        <v>2396</v>
      </c>
      <c r="T572" s="300" t="s">
        <v>736</v>
      </c>
      <c r="U572" s="9" t="s">
        <v>736</v>
      </c>
      <c r="V572" s="300" t="s">
        <v>735</v>
      </c>
      <c r="W572" s="300">
        <v>1</v>
      </c>
      <c r="X572" s="300" t="s">
        <v>736</v>
      </c>
      <c r="Y572" s="300" t="s">
        <v>736</v>
      </c>
      <c r="Z572" s="300" t="s">
        <v>3819</v>
      </c>
      <c r="AA572" s="300">
        <v>0</v>
      </c>
      <c r="AB572" s="300"/>
      <c r="AC572" s="300" t="s">
        <v>2396</v>
      </c>
      <c r="AD572" s="300" t="s">
        <v>114</v>
      </c>
      <c r="AE572" s="300" t="s">
        <v>2396</v>
      </c>
      <c r="AF572" s="300" t="s">
        <v>736</v>
      </c>
      <c r="AG572" s="300" t="s">
        <v>736</v>
      </c>
      <c r="AH572" s="300"/>
      <c r="AI572" s="300"/>
      <c r="AJ572" s="300"/>
      <c r="AK572" s="356" t="s">
        <v>4505</v>
      </c>
      <c r="AL572" s="300"/>
      <c r="AM572" s="300"/>
      <c r="AN572" s="300"/>
      <c r="AO572" s="300"/>
      <c r="AP572" s="300"/>
      <c r="AQ572" s="300"/>
      <c r="AR572" s="300" t="s">
        <v>3319</v>
      </c>
      <c r="AS572" s="300" t="s">
        <v>3319</v>
      </c>
      <c r="AT572" s="300" t="s">
        <v>3319</v>
      </c>
      <c r="AU572" s="300"/>
      <c r="AV572" s="300"/>
      <c r="AW572" s="300" t="s">
        <v>4505</v>
      </c>
      <c r="AX572" s="300"/>
      <c r="AY572" s="300"/>
      <c r="AZ572" s="300"/>
      <c r="BA572" s="300"/>
      <c r="BB572" s="9" t="s">
        <v>736</v>
      </c>
    </row>
    <row r="573" spans="1:54" s="9" customFormat="1" ht="15" customHeight="1" x14ac:dyDescent="0.25">
      <c r="A573" s="300" t="s">
        <v>2374</v>
      </c>
      <c r="B573" s="300" t="s">
        <v>1613</v>
      </c>
      <c r="C573" s="300" t="s">
        <v>4581</v>
      </c>
      <c r="D573" s="300" t="s">
        <v>4582</v>
      </c>
      <c r="E573" s="300">
        <v>99</v>
      </c>
      <c r="F573" s="300" t="s">
        <v>557</v>
      </c>
      <c r="G573" s="300">
        <v>6</v>
      </c>
      <c r="H573" s="300" t="s">
        <v>4526</v>
      </c>
      <c r="I573" s="300" t="s">
        <v>4526</v>
      </c>
      <c r="J573" s="300" t="s">
        <v>684</v>
      </c>
      <c r="K573" s="300" t="s">
        <v>684</v>
      </c>
      <c r="L573" s="300" t="s">
        <v>4581</v>
      </c>
      <c r="M573" s="300" t="s">
        <v>4582</v>
      </c>
      <c r="N573" s="300" t="s">
        <v>4581</v>
      </c>
      <c r="O573" s="300" t="s">
        <v>4582</v>
      </c>
      <c r="P573" s="300" t="s">
        <v>3384</v>
      </c>
      <c r="Q573" s="300" t="s">
        <v>2167</v>
      </c>
      <c r="R573" s="300" t="s">
        <v>2374</v>
      </c>
      <c r="S573" s="300"/>
      <c r="T573" s="300" t="s">
        <v>736</v>
      </c>
      <c r="U573" s="300" t="s">
        <v>735</v>
      </c>
      <c r="V573" s="300" t="s">
        <v>735</v>
      </c>
      <c r="W573" s="300">
        <v>3</v>
      </c>
      <c r="X573" s="300" t="s">
        <v>736</v>
      </c>
      <c r="Y573" s="300" t="s">
        <v>736</v>
      </c>
      <c r="Z573" s="300" t="s">
        <v>2374</v>
      </c>
      <c r="AA573" s="300">
        <v>0</v>
      </c>
      <c r="AB573" s="300"/>
      <c r="AC573" s="300" t="s">
        <v>3327</v>
      </c>
      <c r="AD573" s="300" t="s">
        <v>114</v>
      </c>
      <c r="AE573" s="300" t="s">
        <v>3328</v>
      </c>
      <c r="AF573" s="300" t="s">
        <v>736</v>
      </c>
      <c r="AG573" s="300" t="s">
        <v>736</v>
      </c>
      <c r="AH573" s="300"/>
      <c r="AI573" s="300"/>
      <c r="AJ573" s="300"/>
      <c r="AK573" s="357" t="s">
        <v>694</v>
      </c>
      <c r="AL573" s="300"/>
      <c r="AM573" s="300"/>
      <c r="AN573" s="300"/>
      <c r="AO573" s="300"/>
      <c r="AP573" s="300"/>
      <c r="AQ573" s="300"/>
      <c r="AR573" s="300" t="s">
        <v>3319</v>
      </c>
      <c r="AS573" s="300" t="s">
        <v>3319</v>
      </c>
      <c r="AT573" s="300" t="s">
        <v>3319</v>
      </c>
      <c r="AU573" s="300"/>
      <c r="AV573" s="300"/>
      <c r="AW573" s="300" t="s">
        <v>4505</v>
      </c>
      <c r="AX573" s="300"/>
      <c r="AY573" s="300"/>
      <c r="AZ573" s="300"/>
      <c r="BA573" s="300"/>
      <c r="BB573" s="9" t="s">
        <v>736</v>
      </c>
    </row>
    <row r="574" spans="1:54" s="9" customFormat="1" ht="15" customHeight="1" x14ac:dyDescent="0.25">
      <c r="A574" s="300" t="s">
        <v>2317</v>
      </c>
      <c r="B574" s="300" t="s">
        <v>1500</v>
      </c>
      <c r="C574" s="300" t="s">
        <v>4583</v>
      </c>
      <c r="D574" s="300" t="s">
        <v>4584</v>
      </c>
      <c r="E574" s="300">
        <v>0</v>
      </c>
      <c r="F574" s="300" t="s">
        <v>557</v>
      </c>
      <c r="G574" s="300">
        <v>1</v>
      </c>
      <c r="H574" s="300" t="s">
        <v>4526</v>
      </c>
      <c r="I574" s="300" t="s">
        <v>4526</v>
      </c>
      <c r="J574" s="300" t="s">
        <v>684</v>
      </c>
      <c r="K574" s="300" t="s">
        <v>684</v>
      </c>
      <c r="L574" s="300" t="s">
        <v>4583</v>
      </c>
      <c r="M574" s="300" t="s">
        <v>4584</v>
      </c>
      <c r="N574" s="300" t="s">
        <v>4583</v>
      </c>
      <c r="O574" s="300" t="s">
        <v>4584</v>
      </c>
      <c r="P574" s="300" t="s">
        <v>3384</v>
      </c>
      <c r="Q574" s="300" t="s">
        <v>931</v>
      </c>
      <c r="R574" s="300" t="s">
        <v>2317</v>
      </c>
      <c r="S574" s="300"/>
      <c r="T574" s="300" t="s">
        <v>736</v>
      </c>
      <c r="U574" s="300" t="s">
        <v>736</v>
      </c>
      <c r="V574" s="300" t="s">
        <v>735</v>
      </c>
      <c r="W574" s="300">
        <v>5</v>
      </c>
      <c r="X574" s="300" t="s">
        <v>736</v>
      </c>
      <c r="Y574" s="300" t="s">
        <v>736</v>
      </c>
      <c r="Z574" s="300" t="s">
        <v>2317</v>
      </c>
      <c r="AA574" s="300">
        <v>0</v>
      </c>
      <c r="AB574" s="300"/>
      <c r="AC574" s="300" t="s">
        <v>3327</v>
      </c>
      <c r="AD574" s="300" t="s">
        <v>114</v>
      </c>
      <c r="AE574" s="300" t="s">
        <v>3328</v>
      </c>
      <c r="AF574" s="300" t="s">
        <v>736</v>
      </c>
      <c r="AG574" s="300" t="s">
        <v>736</v>
      </c>
      <c r="AH574" s="300"/>
      <c r="AI574" s="300"/>
      <c r="AJ574" s="300"/>
      <c r="AK574" s="305" t="s">
        <v>4505</v>
      </c>
      <c r="AL574" s="300"/>
      <c r="AM574" s="300"/>
      <c r="AN574" s="300"/>
      <c r="AO574" s="300"/>
      <c r="AP574" s="300"/>
      <c r="AQ574" s="300"/>
      <c r="AR574" s="300" t="s">
        <v>3319</v>
      </c>
      <c r="AS574" s="300" t="s">
        <v>3319</v>
      </c>
      <c r="AT574" s="300" t="s">
        <v>3319</v>
      </c>
      <c r="AU574" s="300"/>
      <c r="AV574" s="300"/>
      <c r="AW574" s="300" t="s">
        <v>4505</v>
      </c>
      <c r="AX574" s="300"/>
      <c r="AY574" s="300"/>
      <c r="AZ574" s="300"/>
      <c r="BA574" s="300"/>
      <c r="BB574" s="9" t="s">
        <v>736</v>
      </c>
    </row>
    <row r="575" spans="1:54" s="9" customFormat="1" ht="15" customHeight="1" x14ac:dyDescent="0.25">
      <c r="A575" s="300" t="s">
        <v>4585</v>
      </c>
      <c r="B575" s="300" t="s">
        <v>2161</v>
      </c>
      <c r="C575" s="300" t="s">
        <v>4562</v>
      </c>
      <c r="D575" s="300" t="s">
        <v>4563</v>
      </c>
      <c r="E575" s="300">
        <v>0</v>
      </c>
      <c r="F575" s="300" t="s">
        <v>557</v>
      </c>
      <c r="G575" s="300">
        <v>30</v>
      </c>
      <c r="H575" s="300" t="s">
        <v>4526</v>
      </c>
      <c r="I575" s="300" t="s">
        <v>4526</v>
      </c>
      <c r="J575" s="300" t="s">
        <v>684</v>
      </c>
      <c r="K575" s="300" t="s">
        <v>144</v>
      </c>
      <c r="L575" s="300" t="s">
        <v>4562</v>
      </c>
      <c r="M575" s="300" t="s">
        <v>4563</v>
      </c>
      <c r="N575" s="300" t="s">
        <v>4562</v>
      </c>
      <c r="O575" s="300" t="s">
        <v>4563</v>
      </c>
      <c r="P575" s="300" t="s">
        <v>3384</v>
      </c>
      <c r="Q575" s="300" t="s">
        <v>855</v>
      </c>
      <c r="R575" s="300" t="s">
        <v>2396</v>
      </c>
      <c r="S575" s="300" t="s">
        <v>2396</v>
      </c>
      <c r="T575" s="300" t="s">
        <v>736</v>
      </c>
      <c r="U575" s="300" t="s">
        <v>735</v>
      </c>
      <c r="V575" s="300" t="s">
        <v>735</v>
      </c>
      <c r="W575" s="300">
        <v>15</v>
      </c>
      <c r="X575" s="300" t="s">
        <v>736</v>
      </c>
      <c r="Y575" s="300" t="s">
        <v>736</v>
      </c>
      <c r="Z575" s="300" t="s">
        <v>3818</v>
      </c>
      <c r="AA575" s="300" t="s">
        <v>3818</v>
      </c>
      <c r="AB575" s="300"/>
      <c r="AC575" s="300" t="s">
        <v>3327</v>
      </c>
      <c r="AD575" s="300" t="s">
        <v>114</v>
      </c>
      <c r="AE575" s="300" t="s">
        <v>950</v>
      </c>
      <c r="AF575" s="300" t="s">
        <v>736</v>
      </c>
      <c r="AG575" s="300" t="s">
        <v>736</v>
      </c>
      <c r="AH575" s="300"/>
      <c r="AI575" s="300"/>
      <c r="AJ575" s="300"/>
      <c r="AK575" s="305"/>
      <c r="AL575" s="300"/>
      <c r="AM575" s="300"/>
      <c r="AN575" s="300"/>
      <c r="AO575" s="300"/>
      <c r="AP575" s="300"/>
      <c r="AQ575" s="300"/>
      <c r="AR575" s="300" t="s">
        <v>3319</v>
      </c>
      <c r="AS575" s="300" t="s">
        <v>3319</v>
      </c>
      <c r="AT575" s="300" t="s">
        <v>3319</v>
      </c>
      <c r="AU575" s="300"/>
      <c r="AV575" s="300"/>
      <c r="AW575" s="300" t="s">
        <v>4505</v>
      </c>
      <c r="AX575" s="300"/>
      <c r="AY575" s="300"/>
      <c r="AZ575" s="300"/>
      <c r="BA575" s="300"/>
      <c r="BB575" s="9" t="s">
        <v>736</v>
      </c>
    </row>
    <row r="576" spans="1:54" s="289" customFormat="1" ht="15" customHeight="1" x14ac:dyDescent="0.25">
      <c r="A576" s="301" t="s">
        <v>4586</v>
      </c>
      <c r="B576" s="301" t="s">
        <v>2170</v>
      </c>
      <c r="C576" s="301" t="s">
        <v>4573</v>
      </c>
      <c r="D576" s="301" t="s">
        <v>4574</v>
      </c>
      <c r="E576" s="301">
        <v>0</v>
      </c>
      <c r="F576" s="301" t="s">
        <v>557</v>
      </c>
      <c r="G576" s="301">
        <v>30</v>
      </c>
      <c r="H576" s="301" t="s">
        <v>4526</v>
      </c>
      <c r="I576" s="301" t="s">
        <v>4572</v>
      </c>
      <c r="J576" s="301" t="s">
        <v>134</v>
      </c>
      <c r="K576" s="301" t="s">
        <v>144</v>
      </c>
      <c r="L576" s="301" t="s">
        <v>4573</v>
      </c>
      <c r="M576" s="301" t="s">
        <v>4574</v>
      </c>
      <c r="N576" s="301" t="s">
        <v>4573</v>
      </c>
      <c r="O576" s="301" t="s">
        <v>4574</v>
      </c>
      <c r="P576" s="301" t="s">
        <v>3384</v>
      </c>
      <c r="Q576" s="301" t="s">
        <v>855</v>
      </c>
      <c r="R576" s="301" t="s">
        <v>2396</v>
      </c>
      <c r="S576" s="301" t="s">
        <v>2396</v>
      </c>
      <c r="T576" s="301" t="s">
        <v>736</v>
      </c>
      <c r="U576" s="301" t="s">
        <v>735</v>
      </c>
      <c r="V576" s="301" t="s">
        <v>735</v>
      </c>
      <c r="W576" s="301">
        <v>8</v>
      </c>
      <c r="X576" s="301" t="s">
        <v>736</v>
      </c>
      <c r="Y576" s="301" t="s">
        <v>736</v>
      </c>
      <c r="Z576" s="301" t="s">
        <v>3820</v>
      </c>
      <c r="AA576" s="301" t="s">
        <v>3820</v>
      </c>
      <c r="AB576" s="301"/>
      <c r="AC576" s="301" t="s">
        <v>3327</v>
      </c>
      <c r="AD576" s="301" t="s">
        <v>114</v>
      </c>
      <c r="AE576" s="301" t="s">
        <v>950</v>
      </c>
      <c r="AF576" s="301" t="s">
        <v>736</v>
      </c>
      <c r="AG576" s="301" t="s">
        <v>736</v>
      </c>
      <c r="AH576" s="301"/>
      <c r="AI576" s="301"/>
      <c r="AJ576" s="301"/>
      <c r="AK576" s="313"/>
      <c r="AL576" s="301"/>
      <c r="AM576" s="301"/>
      <c r="AN576" s="301"/>
      <c r="AO576" s="301"/>
      <c r="AP576" s="301"/>
      <c r="AQ576" s="301"/>
      <c r="AR576" s="301" t="s">
        <v>3319</v>
      </c>
      <c r="AS576" s="301" t="s">
        <v>3319</v>
      </c>
      <c r="AT576" s="301" t="s">
        <v>3319</v>
      </c>
      <c r="AU576" s="301"/>
      <c r="AV576" s="301"/>
      <c r="AW576" s="301" t="s">
        <v>4505</v>
      </c>
      <c r="AX576" s="300"/>
      <c r="AY576" s="300"/>
      <c r="AZ576" s="300"/>
      <c r="BA576" s="300"/>
      <c r="BB576" s="9" t="s">
        <v>736</v>
      </c>
    </row>
    <row r="577" spans="1:54" s="8" customFormat="1" ht="15" customHeight="1" x14ac:dyDescent="0.25">
      <c r="A577" s="302" t="s">
        <v>4587</v>
      </c>
      <c r="B577" s="300" t="s">
        <v>598</v>
      </c>
      <c r="C577" s="300" t="s">
        <v>4554</v>
      </c>
      <c r="D577" s="300" t="s">
        <v>4555</v>
      </c>
      <c r="E577" s="300">
        <v>105</v>
      </c>
      <c r="F577" s="300" t="s">
        <v>557</v>
      </c>
      <c r="G577" s="300">
        <v>6</v>
      </c>
      <c r="H577" s="300" t="s">
        <v>4526</v>
      </c>
      <c r="I577" s="300" t="s">
        <v>4526</v>
      </c>
      <c r="J577" s="300" t="s">
        <v>684</v>
      </c>
      <c r="K577" s="300" t="s">
        <v>143</v>
      </c>
      <c r="L577" s="300" t="s">
        <v>4554</v>
      </c>
      <c r="M577" s="300" t="s">
        <v>4555</v>
      </c>
      <c r="N577" s="300" t="s">
        <v>428</v>
      </c>
      <c r="O577" s="300" t="s">
        <v>3879</v>
      </c>
      <c r="P577" s="300" t="s">
        <v>3384</v>
      </c>
      <c r="Q577" s="300" t="s">
        <v>855</v>
      </c>
      <c r="R577" s="300" t="s">
        <v>2396</v>
      </c>
      <c r="S577" s="300"/>
      <c r="T577" s="300" t="s">
        <v>736</v>
      </c>
      <c r="U577" s="300" t="s">
        <v>735</v>
      </c>
      <c r="V577" s="300" t="s">
        <v>735</v>
      </c>
      <c r="W577" s="300">
        <v>20</v>
      </c>
      <c r="X577" s="300" t="s">
        <v>736</v>
      </c>
      <c r="Y577" s="300" t="s">
        <v>736</v>
      </c>
      <c r="Z577" s="300" t="s">
        <v>4587</v>
      </c>
      <c r="AA577" s="300">
        <v>0</v>
      </c>
      <c r="AB577" s="300"/>
      <c r="AC577" s="300" t="s">
        <v>3327</v>
      </c>
      <c r="AD577" s="300" t="s">
        <v>114</v>
      </c>
      <c r="AE577" s="300" t="s">
        <v>870</v>
      </c>
      <c r="AF577" s="300" t="s">
        <v>736</v>
      </c>
      <c r="AG577" s="300" t="s">
        <v>736</v>
      </c>
      <c r="AH577" s="300"/>
      <c r="AI577" s="300"/>
      <c r="AJ577" s="300"/>
      <c r="AK577" s="357" t="s">
        <v>694</v>
      </c>
      <c r="AL577" s="300"/>
      <c r="AM577" s="300"/>
      <c r="AN577" s="300" t="s">
        <v>735</v>
      </c>
      <c r="AO577" s="300">
        <v>120</v>
      </c>
      <c r="AP577" s="300"/>
      <c r="AQ577" s="300"/>
      <c r="AR577" s="300" t="s">
        <v>3319</v>
      </c>
      <c r="AS577" s="300" t="s">
        <v>3329</v>
      </c>
      <c r="AT577" s="300" t="s">
        <v>3319</v>
      </c>
      <c r="AU577" s="300"/>
      <c r="AV577" s="300"/>
      <c r="AW577" s="300" t="s">
        <v>4556</v>
      </c>
      <c r="AX577" s="300"/>
      <c r="AY577" s="300"/>
      <c r="AZ577" s="300"/>
      <c r="BA577" s="300"/>
      <c r="BB577" s="9" t="s">
        <v>736</v>
      </c>
    </row>
    <row r="578" spans="1:54" s="8" customFormat="1" ht="15" customHeight="1" x14ac:dyDescent="0.25">
      <c r="A578" s="300" t="s">
        <v>4588</v>
      </c>
      <c r="B578" s="300" t="s">
        <v>598</v>
      </c>
      <c r="C578" s="300" t="s">
        <v>4554</v>
      </c>
      <c r="D578" s="300" t="s">
        <v>4555</v>
      </c>
      <c r="E578" s="300">
        <v>105</v>
      </c>
      <c r="F578" s="300" t="s">
        <v>557</v>
      </c>
      <c r="G578" s="300">
        <v>6</v>
      </c>
      <c r="H578" s="300" t="s">
        <v>4526</v>
      </c>
      <c r="I578" s="300" t="s">
        <v>4526</v>
      </c>
      <c r="J578" s="300" t="s">
        <v>684</v>
      </c>
      <c r="K578" s="300" t="s">
        <v>143</v>
      </c>
      <c r="L578" s="300" t="s">
        <v>4554</v>
      </c>
      <c r="M578" s="300" t="s">
        <v>4555</v>
      </c>
      <c r="N578" s="300" t="s">
        <v>428</v>
      </c>
      <c r="O578" s="300" t="s">
        <v>3879</v>
      </c>
      <c r="P578" s="300" t="s">
        <v>3384</v>
      </c>
      <c r="Q578" s="300" t="s">
        <v>855</v>
      </c>
      <c r="R578" s="300" t="s">
        <v>599</v>
      </c>
      <c r="S578" s="300"/>
      <c r="T578" s="300" t="s">
        <v>736</v>
      </c>
      <c r="U578" s="300" t="s">
        <v>735</v>
      </c>
      <c r="V578" s="300" t="s">
        <v>735</v>
      </c>
      <c r="W578" s="300">
        <v>20</v>
      </c>
      <c r="X578" s="300" t="s">
        <v>736</v>
      </c>
      <c r="Y578" s="300" t="s">
        <v>736</v>
      </c>
      <c r="Z578" s="300" t="s">
        <v>4588</v>
      </c>
      <c r="AA578" s="300">
        <v>0</v>
      </c>
      <c r="AB578" s="300"/>
      <c r="AC578" s="300" t="s">
        <v>3327</v>
      </c>
      <c r="AD578" s="300" t="s">
        <v>114</v>
      </c>
      <c r="AE578" s="300" t="s">
        <v>870</v>
      </c>
      <c r="AF578" s="300" t="s">
        <v>736</v>
      </c>
      <c r="AG578" s="300" t="s">
        <v>736</v>
      </c>
      <c r="AH578" s="300"/>
      <c r="AI578" s="300"/>
      <c r="AJ578" s="300"/>
      <c r="AK578" s="357" t="s">
        <v>694</v>
      </c>
      <c r="AL578" s="300"/>
      <c r="AM578" s="300"/>
      <c r="AN578" s="300" t="s">
        <v>735</v>
      </c>
      <c r="AO578" s="300">
        <v>120</v>
      </c>
      <c r="AP578" s="300"/>
      <c r="AQ578" s="300"/>
      <c r="AR578" s="300" t="s">
        <v>3319</v>
      </c>
      <c r="AS578" s="300" t="s">
        <v>3329</v>
      </c>
      <c r="AT578" s="300" t="s">
        <v>3319</v>
      </c>
      <c r="AU578" s="300"/>
      <c r="AV578" s="300"/>
      <c r="AW578" s="300" t="s">
        <v>4556</v>
      </c>
      <c r="AX578" s="300"/>
      <c r="AY578" s="300"/>
      <c r="AZ578" s="300"/>
      <c r="BA578" s="300"/>
      <c r="BB578" s="9" t="s">
        <v>736</v>
      </c>
    </row>
    <row r="579" spans="1:54" s="9" customFormat="1" ht="15" customHeight="1" x14ac:dyDescent="0.25">
      <c r="A579" s="300" t="s">
        <v>4589</v>
      </c>
      <c r="B579" s="300" t="s">
        <v>4553</v>
      </c>
      <c r="C579" s="300" t="s">
        <v>4554</v>
      </c>
      <c r="D579" s="300" t="s">
        <v>4555</v>
      </c>
      <c r="E579" s="300">
        <v>105</v>
      </c>
      <c r="F579" s="300" t="s">
        <v>557</v>
      </c>
      <c r="G579" s="300">
        <v>6</v>
      </c>
      <c r="H579" s="300" t="s">
        <v>4526</v>
      </c>
      <c r="I579" s="300" t="s">
        <v>4526</v>
      </c>
      <c r="J579" s="300" t="s">
        <v>684</v>
      </c>
      <c r="K579" s="300" t="s">
        <v>143</v>
      </c>
      <c r="L579" s="300" t="s">
        <v>4554</v>
      </c>
      <c r="M579" s="300" t="s">
        <v>4555</v>
      </c>
      <c r="N579" s="300" t="s">
        <v>428</v>
      </c>
      <c r="O579" s="300" t="s">
        <v>3879</v>
      </c>
      <c r="P579" s="300" t="s">
        <v>3384</v>
      </c>
      <c r="Q579" s="300" t="s">
        <v>855</v>
      </c>
      <c r="R579" s="300" t="s">
        <v>4589</v>
      </c>
      <c r="S579" s="300"/>
      <c r="T579" s="300" t="s">
        <v>736</v>
      </c>
      <c r="U579" s="300" t="s">
        <v>735</v>
      </c>
      <c r="V579" s="300" t="s">
        <v>735</v>
      </c>
      <c r="W579" s="300">
        <v>20</v>
      </c>
      <c r="X579" s="300" t="s">
        <v>736</v>
      </c>
      <c r="Y579" s="300" t="s">
        <v>736</v>
      </c>
      <c r="Z579" s="300" t="s">
        <v>4589</v>
      </c>
      <c r="AA579" s="300">
        <v>0</v>
      </c>
      <c r="AB579" s="300"/>
      <c r="AC579" s="300" t="s">
        <v>3327</v>
      </c>
      <c r="AD579" s="300" t="s">
        <v>114</v>
      </c>
      <c r="AE579" s="300" t="s">
        <v>870</v>
      </c>
      <c r="AF579" s="300" t="s">
        <v>736</v>
      </c>
      <c r="AG579" s="300" t="s">
        <v>736</v>
      </c>
      <c r="AH579" s="300"/>
      <c r="AI579" s="300"/>
      <c r="AJ579" s="300"/>
      <c r="AK579" s="357" t="s">
        <v>694</v>
      </c>
      <c r="AL579" s="300"/>
      <c r="AM579" s="300"/>
      <c r="AN579" s="300" t="s">
        <v>735</v>
      </c>
      <c r="AO579" s="300">
        <v>120</v>
      </c>
      <c r="AP579" s="300"/>
      <c r="AQ579" s="300"/>
      <c r="AR579" s="300" t="s">
        <v>3319</v>
      </c>
      <c r="AS579" s="300" t="s">
        <v>3329</v>
      </c>
      <c r="AT579" s="300" t="s">
        <v>3319</v>
      </c>
      <c r="AU579" s="300"/>
      <c r="AV579" s="300"/>
      <c r="AW579" s="300" t="s">
        <v>4559</v>
      </c>
      <c r="AX579" s="300"/>
      <c r="AY579" s="300"/>
      <c r="AZ579" s="300"/>
      <c r="BA579" s="300"/>
      <c r="BB579" s="9" t="s">
        <v>736</v>
      </c>
    </row>
    <row r="580" spans="1:54" s="9" customFormat="1" ht="15" customHeight="1" x14ac:dyDescent="0.25">
      <c r="A580" s="300" t="s">
        <v>4590</v>
      </c>
      <c r="B580" s="300" t="s">
        <v>4591</v>
      </c>
      <c r="C580" s="300" t="s">
        <v>4592</v>
      </c>
      <c r="D580" s="300" t="s">
        <v>4593</v>
      </c>
      <c r="E580" s="300">
        <v>89</v>
      </c>
      <c r="F580" s="300" t="s">
        <v>557</v>
      </c>
      <c r="G580" s="300">
        <v>6</v>
      </c>
      <c r="H580" s="300" t="s">
        <v>4526</v>
      </c>
      <c r="I580" s="300" t="s">
        <v>4526</v>
      </c>
      <c r="J580" s="300" t="s">
        <v>684</v>
      </c>
      <c r="K580" s="300" t="s">
        <v>120</v>
      </c>
      <c r="L580" s="300" t="s">
        <v>4592</v>
      </c>
      <c r="M580" s="300" t="s">
        <v>4593</v>
      </c>
      <c r="N580" s="300" t="s">
        <v>4592</v>
      </c>
      <c r="O580" s="300" t="s">
        <v>4593</v>
      </c>
      <c r="P580" s="300" t="s">
        <v>3384</v>
      </c>
      <c r="Q580" s="300" t="s">
        <v>855</v>
      </c>
      <c r="R580" s="300" t="s">
        <v>2396</v>
      </c>
      <c r="S580" s="300"/>
      <c r="T580" s="300" t="s">
        <v>736</v>
      </c>
      <c r="U580" s="300" t="s">
        <v>735</v>
      </c>
      <c r="V580" s="300" t="s">
        <v>735</v>
      </c>
      <c r="W580" s="300">
        <v>3</v>
      </c>
      <c r="X580" s="300" t="s">
        <v>736</v>
      </c>
      <c r="Y580" s="300" t="s">
        <v>736</v>
      </c>
      <c r="Z580" s="300" t="s">
        <v>4590</v>
      </c>
      <c r="AA580" s="300">
        <v>0</v>
      </c>
      <c r="AB580" s="300"/>
      <c r="AC580" s="300" t="s">
        <v>3327</v>
      </c>
      <c r="AD580" s="300" t="s">
        <v>114</v>
      </c>
      <c r="AE580" s="300" t="s">
        <v>3328</v>
      </c>
      <c r="AF580" s="300" t="s">
        <v>736</v>
      </c>
      <c r="AG580" s="300" t="s">
        <v>736</v>
      </c>
      <c r="AH580" s="300"/>
      <c r="AI580" s="300"/>
      <c r="AJ580" s="300"/>
      <c r="AK580" s="357" t="s">
        <v>694</v>
      </c>
      <c r="AL580" s="300"/>
      <c r="AM580" s="300"/>
      <c r="AN580" s="300"/>
      <c r="AO580" s="300"/>
      <c r="AP580" s="300"/>
      <c r="AQ580" s="300"/>
      <c r="AR580" s="300" t="s">
        <v>3319</v>
      </c>
      <c r="AS580" s="300" t="s">
        <v>3329</v>
      </c>
      <c r="AT580" s="300" t="s">
        <v>3319</v>
      </c>
      <c r="AU580" s="300"/>
      <c r="AV580" s="300"/>
      <c r="AW580" s="300" t="s">
        <v>4594</v>
      </c>
      <c r="AX580" s="300"/>
      <c r="AY580" s="300"/>
      <c r="AZ580" s="300"/>
      <c r="BA580" s="300"/>
      <c r="BB580" s="9" t="s">
        <v>736</v>
      </c>
    </row>
    <row r="581" spans="1:54" s="9" customFormat="1" ht="15" customHeight="1" x14ac:dyDescent="0.25">
      <c r="A581" s="300" t="s">
        <v>4595</v>
      </c>
      <c r="B581" s="300" t="s">
        <v>4596</v>
      </c>
      <c r="C581" s="300" t="s">
        <v>4597</v>
      </c>
      <c r="D581" s="300" t="s">
        <v>4598</v>
      </c>
      <c r="E581" s="300">
        <v>89</v>
      </c>
      <c r="F581" s="300" t="s">
        <v>557</v>
      </c>
      <c r="G581" s="300">
        <v>6</v>
      </c>
      <c r="H581" s="300" t="s">
        <v>4526</v>
      </c>
      <c r="I581" s="300" t="s">
        <v>4526</v>
      </c>
      <c r="J581" s="300" t="s">
        <v>684</v>
      </c>
      <c r="K581" s="300" t="s">
        <v>120</v>
      </c>
      <c r="L581" s="300" t="s">
        <v>4597</v>
      </c>
      <c r="M581" s="300" t="s">
        <v>4598</v>
      </c>
      <c r="N581" s="300" t="s">
        <v>4597</v>
      </c>
      <c r="O581" s="300" t="s">
        <v>4598</v>
      </c>
      <c r="P581" s="300" t="s">
        <v>3384</v>
      </c>
      <c r="Q581" s="300" t="s">
        <v>855</v>
      </c>
      <c r="R581" s="300" t="s">
        <v>2396</v>
      </c>
      <c r="S581" s="300"/>
      <c r="T581" s="300" t="s">
        <v>736</v>
      </c>
      <c r="U581" s="300" t="s">
        <v>735</v>
      </c>
      <c r="V581" s="300" t="s">
        <v>735</v>
      </c>
      <c r="W581" s="300">
        <v>3</v>
      </c>
      <c r="X581" s="300" t="s">
        <v>736</v>
      </c>
      <c r="Y581" s="300" t="s">
        <v>736</v>
      </c>
      <c r="Z581" s="300" t="s">
        <v>4595</v>
      </c>
      <c r="AA581" s="300">
        <v>0</v>
      </c>
      <c r="AB581" s="300"/>
      <c r="AC581" s="300" t="s">
        <v>3327</v>
      </c>
      <c r="AD581" s="300" t="s">
        <v>114</v>
      </c>
      <c r="AE581" s="300" t="s">
        <v>3328</v>
      </c>
      <c r="AF581" s="300" t="s">
        <v>736</v>
      </c>
      <c r="AG581" s="300" t="s">
        <v>736</v>
      </c>
      <c r="AH581" s="300"/>
      <c r="AI581" s="300"/>
      <c r="AJ581" s="300"/>
      <c r="AK581" s="357" t="s">
        <v>694</v>
      </c>
      <c r="AL581" s="300"/>
      <c r="AM581" s="300"/>
      <c r="AN581" s="300"/>
      <c r="AO581" s="300"/>
      <c r="AP581" s="300"/>
      <c r="AQ581" s="300"/>
      <c r="AR581" s="300" t="s">
        <v>3319</v>
      </c>
      <c r="AS581" s="300" t="s">
        <v>3329</v>
      </c>
      <c r="AT581" s="300" t="s">
        <v>3319</v>
      </c>
      <c r="AU581" s="300"/>
      <c r="AV581" s="300"/>
      <c r="AW581" s="300" t="s">
        <v>4594</v>
      </c>
      <c r="AX581" s="300"/>
      <c r="AY581" s="300"/>
      <c r="AZ581" s="300"/>
      <c r="BA581" s="300"/>
      <c r="BB581" s="9" t="s">
        <v>736</v>
      </c>
    </row>
    <row r="582" spans="1:54" s="9" customFormat="1" ht="15" customHeight="1" x14ac:dyDescent="0.25">
      <c r="A582" s="300" t="s">
        <v>4599</v>
      </c>
      <c r="B582" s="300" t="s">
        <v>4600</v>
      </c>
      <c r="C582" s="300" t="s">
        <v>4601</v>
      </c>
      <c r="D582" s="300" t="s">
        <v>4602</v>
      </c>
      <c r="E582" s="300">
        <v>89</v>
      </c>
      <c r="F582" s="300" t="s">
        <v>557</v>
      </c>
      <c r="G582" s="300">
        <v>6</v>
      </c>
      <c r="H582" s="300" t="s">
        <v>4526</v>
      </c>
      <c r="I582" s="300" t="s">
        <v>4526</v>
      </c>
      <c r="J582" s="300" t="s">
        <v>684</v>
      </c>
      <c r="K582" s="300" t="s">
        <v>120</v>
      </c>
      <c r="L582" s="300" t="s">
        <v>4601</v>
      </c>
      <c r="M582" s="300" t="s">
        <v>4602</v>
      </c>
      <c r="N582" s="300" t="s">
        <v>4601</v>
      </c>
      <c r="O582" s="300" t="s">
        <v>4602</v>
      </c>
      <c r="P582" s="300" t="s">
        <v>3384</v>
      </c>
      <c r="Q582" s="300" t="s">
        <v>855</v>
      </c>
      <c r="R582" s="300" t="s">
        <v>571</v>
      </c>
      <c r="S582" s="300"/>
      <c r="T582" s="300" t="s">
        <v>736</v>
      </c>
      <c r="U582" s="300" t="s">
        <v>735</v>
      </c>
      <c r="V582" s="300" t="s">
        <v>735</v>
      </c>
      <c r="W582" s="300">
        <v>3</v>
      </c>
      <c r="X582" s="300" t="s">
        <v>736</v>
      </c>
      <c r="Y582" s="300" t="s">
        <v>736</v>
      </c>
      <c r="Z582" s="300" t="s">
        <v>4599</v>
      </c>
      <c r="AA582" s="300">
        <v>0</v>
      </c>
      <c r="AB582" s="300"/>
      <c r="AC582" s="300" t="s">
        <v>3327</v>
      </c>
      <c r="AD582" s="300" t="s">
        <v>114</v>
      </c>
      <c r="AE582" s="300" t="s">
        <v>3328</v>
      </c>
      <c r="AF582" s="300" t="s">
        <v>736</v>
      </c>
      <c r="AG582" s="300" t="s">
        <v>736</v>
      </c>
      <c r="AH582" s="300"/>
      <c r="AI582" s="300"/>
      <c r="AJ582" s="300"/>
      <c r="AK582" s="357" t="s">
        <v>694</v>
      </c>
      <c r="AL582" s="300"/>
      <c r="AM582" s="300"/>
      <c r="AN582" s="300"/>
      <c r="AO582" s="300"/>
      <c r="AP582" s="300"/>
      <c r="AQ582" s="300"/>
      <c r="AR582" s="300" t="s">
        <v>3319</v>
      </c>
      <c r="AS582" s="300" t="s">
        <v>3329</v>
      </c>
      <c r="AT582" s="300" t="s">
        <v>3319</v>
      </c>
      <c r="AU582" s="300"/>
      <c r="AV582" s="300"/>
      <c r="AW582" s="300" t="s">
        <v>4594</v>
      </c>
      <c r="AX582" s="300"/>
      <c r="AY582" s="300"/>
      <c r="AZ582" s="300"/>
      <c r="BA582" s="300"/>
      <c r="BB582" s="9" t="s">
        <v>736</v>
      </c>
    </row>
    <row r="583" spans="1:54" s="9" customFormat="1" ht="15" customHeight="1" x14ac:dyDescent="0.25">
      <c r="A583" s="300" t="s">
        <v>4603</v>
      </c>
      <c r="B583" s="300" t="s">
        <v>570</v>
      </c>
      <c r="C583" s="300" t="s">
        <v>4604</v>
      </c>
      <c r="D583" s="300" t="s">
        <v>4605</v>
      </c>
      <c r="E583" s="300">
        <v>49</v>
      </c>
      <c r="F583" s="300" t="s">
        <v>557</v>
      </c>
      <c r="G583" s="300">
        <v>7.5</v>
      </c>
      <c r="H583" s="300" t="s">
        <v>4526</v>
      </c>
      <c r="I583" s="300" t="s">
        <v>4526</v>
      </c>
      <c r="J583" s="300" t="s">
        <v>684</v>
      </c>
      <c r="K583" s="300" t="s">
        <v>120</v>
      </c>
      <c r="L583" s="300" t="s">
        <v>4604</v>
      </c>
      <c r="M583" s="300" t="s">
        <v>4605</v>
      </c>
      <c r="N583" s="300" t="s">
        <v>4604</v>
      </c>
      <c r="O583" s="300" t="s">
        <v>4605</v>
      </c>
      <c r="P583" s="300" t="s">
        <v>3384</v>
      </c>
      <c r="Q583" s="300" t="s">
        <v>855</v>
      </c>
      <c r="R583" s="300" t="s">
        <v>4603</v>
      </c>
      <c r="S583" s="300"/>
      <c r="T583" s="300" t="s">
        <v>736</v>
      </c>
      <c r="U583" s="300" t="s">
        <v>735</v>
      </c>
      <c r="V583" s="300" t="s">
        <v>735</v>
      </c>
      <c r="W583" s="300">
        <v>15</v>
      </c>
      <c r="X583" s="300" t="s">
        <v>736</v>
      </c>
      <c r="Y583" s="300" t="s">
        <v>736</v>
      </c>
      <c r="Z583" s="300" t="s">
        <v>4603</v>
      </c>
      <c r="AA583" s="300">
        <v>0</v>
      </c>
      <c r="AB583" s="300"/>
      <c r="AC583" s="300" t="s">
        <v>3327</v>
      </c>
      <c r="AD583" s="300" t="s">
        <v>114</v>
      </c>
      <c r="AE583" s="300" t="s">
        <v>3328</v>
      </c>
      <c r="AF583" s="300" t="s">
        <v>736</v>
      </c>
      <c r="AG583" s="300" t="s">
        <v>736</v>
      </c>
      <c r="AH583" s="300"/>
      <c r="AI583" s="300"/>
      <c r="AJ583" s="300"/>
      <c r="AK583" s="357" t="s">
        <v>694</v>
      </c>
      <c r="AL583" s="300"/>
      <c r="AM583" s="300"/>
      <c r="AN583" s="300"/>
      <c r="AO583" s="300"/>
      <c r="AP583" s="300"/>
      <c r="AQ583" s="300"/>
      <c r="AR583" s="300" t="s">
        <v>3319</v>
      </c>
      <c r="AS583" s="300" t="s">
        <v>3329</v>
      </c>
      <c r="AT583" s="300" t="s">
        <v>3319</v>
      </c>
      <c r="AU583" s="300"/>
      <c r="AV583" s="300"/>
      <c r="AW583" s="300" t="s">
        <v>4606</v>
      </c>
      <c r="AX583" s="300"/>
      <c r="AY583" s="300"/>
      <c r="AZ583" s="300"/>
      <c r="BA583" s="300"/>
      <c r="BB583" s="9" t="s">
        <v>736</v>
      </c>
    </row>
    <row r="584" spans="1:54" s="9" customFormat="1" ht="15" customHeight="1" x14ac:dyDescent="0.25">
      <c r="A584" s="300" t="s">
        <v>4607</v>
      </c>
      <c r="B584" s="300" t="s">
        <v>18</v>
      </c>
      <c r="C584" s="300" t="s">
        <v>4537</v>
      </c>
      <c r="D584" s="300" t="s">
        <v>4538</v>
      </c>
      <c r="E584" s="300">
        <v>69</v>
      </c>
      <c r="F584" s="300" t="s">
        <v>557</v>
      </c>
      <c r="G584" s="300">
        <v>7.5</v>
      </c>
      <c r="H584" s="300" t="s">
        <v>4526</v>
      </c>
      <c r="I584" s="300" t="s">
        <v>4526</v>
      </c>
      <c r="J584" s="300" t="s">
        <v>684</v>
      </c>
      <c r="K584" s="300" t="s">
        <v>143</v>
      </c>
      <c r="L584" s="300" t="s">
        <v>4537</v>
      </c>
      <c r="M584" s="300" t="s">
        <v>4538</v>
      </c>
      <c r="N584" s="300" t="s">
        <v>147</v>
      </c>
      <c r="O584" s="300" t="s">
        <v>154</v>
      </c>
      <c r="P584" s="300" t="s">
        <v>3384</v>
      </c>
      <c r="Q584" s="300" t="s">
        <v>855</v>
      </c>
      <c r="R584" s="300" t="s">
        <v>2396</v>
      </c>
      <c r="S584" s="300"/>
      <c r="T584" s="300" t="s">
        <v>736</v>
      </c>
      <c r="U584" s="300" t="s">
        <v>735</v>
      </c>
      <c r="V584" s="300" t="s">
        <v>735</v>
      </c>
      <c r="W584" s="300">
        <v>20</v>
      </c>
      <c r="X584" s="300" t="s">
        <v>736</v>
      </c>
      <c r="Y584" s="300" t="s">
        <v>736</v>
      </c>
      <c r="Z584" s="300" t="s">
        <v>4607</v>
      </c>
      <c r="AA584" s="300">
        <v>0</v>
      </c>
      <c r="AB584" s="300"/>
      <c r="AC584" s="300" t="s">
        <v>3327</v>
      </c>
      <c r="AD584" s="300" t="s">
        <v>114</v>
      </c>
      <c r="AE584" s="300" t="s">
        <v>870</v>
      </c>
      <c r="AF584" s="300" t="s">
        <v>736</v>
      </c>
      <c r="AG584" s="300" t="s">
        <v>736</v>
      </c>
      <c r="AH584" s="300"/>
      <c r="AI584" s="300"/>
      <c r="AJ584" s="300"/>
      <c r="AK584" s="357" t="s">
        <v>694</v>
      </c>
      <c r="AL584" s="300"/>
      <c r="AM584" s="300"/>
      <c r="AN584" s="300"/>
      <c r="AO584" s="300"/>
      <c r="AP584" s="300"/>
      <c r="AQ584" s="300"/>
      <c r="AR584" s="300" t="s">
        <v>3319</v>
      </c>
      <c r="AS584" s="300" t="s">
        <v>3329</v>
      </c>
      <c r="AT584" s="300" t="s">
        <v>3319</v>
      </c>
      <c r="AU584" s="300"/>
      <c r="AV584" s="300"/>
      <c r="AW584" s="300" t="s">
        <v>4539</v>
      </c>
      <c r="AX584" s="300"/>
      <c r="AY584" s="300"/>
      <c r="AZ584" s="300"/>
      <c r="BA584" s="300"/>
      <c r="BB584" s="9" t="s">
        <v>736</v>
      </c>
    </row>
    <row r="585" spans="1:54" s="9" customFormat="1" ht="15" customHeight="1" x14ac:dyDescent="0.25">
      <c r="A585" s="300" t="s">
        <v>4608</v>
      </c>
      <c r="B585" s="300" t="s">
        <v>18</v>
      </c>
      <c r="C585" s="300" t="s">
        <v>4609</v>
      </c>
      <c r="D585" s="300" t="s">
        <v>4610</v>
      </c>
      <c r="E585" s="300">
        <v>69</v>
      </c>
      <c r="F585" s="300" t="s">
        <v>557</v>
      </c>
      <c r="G585" s="300">
        <v>7.5</v>
      </c>
      <c r="H585" s="300" t="s">
        <v>4526</v>
      </c>
      <c r="I585" s="300" t="s">
        <v>4526</v>
      </c>
      <c r="J585" s="300" t="s">
        <v>684</v>
      </c>
      <c r="K585" s="300" t="s">
        <v>143</v>
      </c>
      <c r="L585" s="300" t="s">
        <v>4609</v>
      </c>
      <c r="M585" s="300" t="s">
        <v>4610</v>
      </c>
      <c r="N585" s="300" t="s">
        <v>147</v>
      </c>
      <c r="O585" s="300" t="s">
        <v>154</v>
      </c>
      <c r="P585" s="300" t="s">
        <v>3384</v>
      </c>
      <c r="Q585" s="300" t="s">
        <v>855</v>
      </c>
      <c r="R585" s="300" t="s">
        <v>2396</v>
      </c>
      <c r="S585" s="300"/>
      <c r="T585" s="300" t="s">
        <v>736</v>
      </c>
      <c r="U585" s="300" t="s">
        <v>735</v>
      </c>
      <c r="V585" s="300" t="s">
        <v>735</v>
      </c>
      <c r="W585" s="300">
        <v>20</v>
      </c>
      <c r="X585" s="300" t="s">
        <v>736</v>
      </c>
      <c r="Y585" s="300" t="s">
        <v>736</v>
      </c>
      <c r="Z585" s="300" t="s">
        <v>4608</v>
      </c>
      <c r="AA585" s="300">
        <v>0</v>
      </c>
      <c r="AB585" s="300"/>
      <c r="AC585" s="300" t="s">
        <v>3327</v>
      </c>
      <c r="AD585" s="300" t="s">
        <v>114</v>
      </c>
      <c r="AE585" s="300" t="s">
        <v>870</v>
      </c>
      <c r="AF585" s="300" t="s">
        <v>736</v>
      </c>
      <c r="AG585" s="300" t="s">
        <v>736</v>
      </c>
      <c r="AH585" s="300"/>
      <c r="AI585" s="300"/>
      <c r="AJ585" s="300"/>
      <c r="AK585" s="357" t="s">
        <v>694</v>
      </c>
      <c r="AL585" s="300"/>
      <c r="AM585" s="300"/>
      <c r="AN585" s="300"/>
      <c r="AO585" s="300"/>
      <c r="AP585" s="300"/>
      <c r="AQ585" s="300"/>
      <c r="AR585" s="300" t="s">
        <v>3319</v>
      </c>
      <c r="AS585" s="300" t="s">
        <v>3329</v>
      </c>
      <c r="AT585" s="300" t="s">
        <v>3319</v>
      </c>
      <c r="AU585" s="300"/>
      <c r="AV585" s="300"/>
      <c r="AW585" s="300" t="s">
        <v>4539</v>
      </c>
      <c r="AX585" s="300"/>
      <c r="AY585" s="300"/>
      <c r="AZ585" s="300"/>
      <c r="BA585" s="300"/>
      <c r="BB585" s="9" t="s">
        <v>736</v>
      </c>
    </row>
    <row r="586" spans="1:54" s="9" customFormat="1" ht="15" customHeight="1" x14ac:dyDescent="0.25">
      <c r="A586" s="300" t="s">
        <v>4611</v>
      </c>
      <c r="B586" s="300" t="s">
        <v>4612</v>
      </c>
      <c r="C586" s="300" t="s">
        <v>4613</v>
      </c>
      <c r="D586" s="300" t="s">
        <v>4614</v>
      </c>
      <c r="E586" s="300">
        <v>69</v>
      </c>
      <c r="F586" s="300" t="s">
        <v>557</v>
      </c>
      <c r="G586" s="300">
        <v>7.5</v>
      </c>
      <c r="H586" s="300" t="s">
        <v>4526</v>
      </c>
      <c r="I586" s="300" t="s">
        <v>4526</v>
      </c>
      <c r="J586" s="300" t="s">
        <v>684</v>
      </c>
      <c r="K586" s="300" t="s">
        <v>143</v>
      </c>
      <c r="L586" s="300" t="s">
        <v>4613</v>
      </c>
      <c r="M586" s="300" t="s">
        <v>4614</v>
      </c>
      <c r="N586" s="300" t="s">
        <v>147</v>
      </c>
      <c r="O586" s="300" t="s">
        <v>154</v>
      </c>
      <c r="P586" s="300" t="s">
        <v>3384</v>
      </c>
      <c r="Q586" s="300" t="s">
        <v>855</v>
      </c>
      <c r="R586" s="300" t="s">
        <v>4611</v>
      </c>
      <c r="S586" s="300"/>
      <c r="T586" s="300" t="s">
        <v>736</v>
      </c>
      <c r="U586" s="300" t="s">
        <v>735</v>
      </c>
      <c r="V586" s="300" t="s">
        <v>735</v>
      </c>
      <c r="W586" s="300">
        <v>20</v>
      </c>
      <c r="X586" s="300" t="s">
        <v>736</v>
      </c>
      <c r="Y586" s="300" t="s">
        <v>736</v>
      </c>
      <c r="Z586" s="300" t="s">
        <v>4611</v>
      </c>
      <c r="AA586" s="300">
        <v>0</v>
      </c>
      <c r="AB586" s="300"/>
      <c r="AC586" s="300" t="s">
        <v>3327</v>
      </c>
      <c r="AD586" s="300" t="s">
        <v>114</v>
      </c>
      <c r="AE586" s="300" t="s">
        <v>870</v>
      </c>
      <c r="AF586" s="300" t="s">
        <v>736</v>
      </c>
      <c r="AG586" s="300" t="s">
        <v>736</v>
      </c>
      <c r="AH586" s="300"/>
      <c r="AI586" s="300"/>
      <c r="AJ586" s="300"/>
      <c r="AK586" s="357" t="s">
        <v>694</v>
      </c>
      <c r="AL586" s="300"/>
      <c r="AM586" s="300"/>
      <c r="AN586" s="300"/>
      <c r="AO586" s="300"/>
      <c r="AP586" s="300"/>
      <c r="AQ586" s="300"/>
      <c r="AR586" s="300" t="s">
        <v>3319</v>
      </c>
      <c r="AS586" s="300" t="s">
        <v>3329</v>
      </c>
      <c r="AT586" s="300" t="s">
        <v>3319</v>
      </c>
      <c r="AU586" s="300"/>
      <c r="AV586" s="300"/>
      <c r="AW586" s="300" t="s">
        <v>4539</v>
      </c>
      <c r="AX586" s="300"/>
      <c r="AY586" s="300"/>
      <c r="AZ586" s="300"/>
      <c r="BA586" s="300"/>
      <c r="BB586" s="9" t="s">
        <v>736</v>
      </c>
    </row>
    <row r="587" spans="1:54" s="9" customFormat="1" ht="15" customHeight="1" x14ac:dyDescent="0.25">
      <c r="A587" s="300" t="s">
        <v>4615</v>
      </c>
      <c r="B587" s="300" t="s">
        <v>18</v>
      </c>
      <c r="C587" s="300" t="s">
        <v>4537</v>
      </c>
      <c r="D587" s="300" t="s">
        <v>4538</v>
      </c>
      <c r="E587" s="300">
        <v>69</v>
      </c>
      <c r="F587" s="300" t="s">
        <v>557</v>
      </c>
      <c r="G587" s="300">
        <v>7.5</v>
      </c>
      <c r="H587" s="300" t="s">
        <v>4526</v>
      </c>
      <c r="I587" s="300" t="s">
        <v>4526</v>
      </c>
      <c r="J587" s="300" t="s">
        <v>684</v>
      </c>
      <c r="K587" s="300" t="s">
        <v>143</v>
      </c>
      <c r="L587" s="300" t="s">
        <v>4537</v>
      </c>
      <c r="M587" s="300" t="s">
        <v>4538</v>
      </c>
      <c r="N587" s="300" t="s">
        <v>147</v>
      </c>
      <c r="O587" s="300" t="s">
        <v>154</v>
      </c>
      <c r="P587" s="300" t="s">
        <v>3384</v>
      </c>
      <c r="Q587" s="300" t="s">
        <v>855</v>
      </c>
      <c r="R587" s="300" t="s">
        <v>2396</v>
      </c>
      <c r="S587" s="300"/>
      <c r="T587" s="300" t="s">
        <v>736</v>
      </c>
      <c r="U587" s="300" t="s">
        <v>735</v>
      </c>
      <c r="V587" s="300" t="s">
        <v>735</v>
      </c>
      <c r="W587" s="300">
        <v>20</v>
      </c>
      <c r="X587" s="300" t="s">
        <v>736</v>
      </c>
      <c r="Y587" s="300" t="s">
        <v>736</v>
      </c>
      <c r="Z587" s="300" t="s">
        <v>4615</v>
      </c>
      <c r="AA587" s="300">
        <v>0</v>
      </c>
      <c r="AB587" s="300"/>
      <c r="AC587" s="300" t="s">
        <v>3327</v>
      </c>
      <c r="AD587" s="300" t="s">
        <v>114</v>
      </c>
      <c r="AE587" s="300" t="s">
        <v>870</v>
      </c>
      <c r="AF587" s="300" t="s">
        <v>736</v>
      </c>
      <c r="AG587" s="300" t="s">
        <v>736</v>
      </c>
      <c r="AH587" s="300"/>
      <c r="AI587" s="300"/>
      <c r="AJ587" s="300"/>
      <c r="AK587" s="357" t="s">
        <v>694</v>
      </c>
      <c r="AL587" s="300"/>
      <c r="AM587" s="300"/>
      <c r="AN587" s="300"/>
      <c r="AO587" s="300"/>
      <c r="AP587" s="300"/>
      <c r="AQ587" s="300"/>
      <c r="AR587" s="300" t="s">
        <v>3319</v>
      </c>
      <c r="AS587" s="300" t="s">
        <v>3329</v>
      </c>
      <c r="AT587" s="300" t="s">
        <v>3319</v>
      </c>
      <c r="AU587" s="300"/>
      <c r="AV587" s="300"/>
      <c r="AW587" s="300" t="s">
        <v>4539</v>
      </c>
      <c r="AX587" s="300"/>
      <c r="AY587" s="300"/>
      <c r="AZ587" s="300"/>
      <c r="BA587" s="300"/>
      <c r="BB587" s="9" t="s">
        <v>736</v>
      </c>
    </row>
    <row r="588" spans="1:54" s="9" customFormat="1" ht="15" customHeight="1" x14ac:dyDescent="0.25">
      <c r="A588" s="302" t="s">
        <v>2341</v>
      </c>
      <c r="B588" s="300" t="s">
        <v>4616</v>
      </c>
      <c r="C588" s="300" t="s">
        <v>4617</v>
      </c>
      <c r="D588" s="300" t="s">
        <v>4618</v>
      </c>
      <c r="E588" s="300">
        <v>69</v>
      </c>
      <c r="F588" s="300" t="s">
        <v>557</v>
      </c>
      <c r="G588" s="300">
        <v>7.5</v>
      </c>
      <c r="H588" s="300" t="s">
        <v>1019</v>
      </c>
      <c r="I588" s="300" t="s">
        <v>1004</v>
      </c>
      <c r="J588" s="300" t="s">
        <v>134</v>
      </c>
      <c r="K588" s="300" t="s">
        <v>120</v>
      </c>
      <c r="L588" s="300" t="s">
        <v>4617</v>
      </c>
      <c r="M588" s="300" t="s">
        <v>4618</v>
      </c>
      <c r="N588" s="300" t="s">
        <v>427</v>
      </c>
      <c r="O588" s="300" t="s">
        <v>3877</v>
      </c>
      <c r="P588" s="300" t="s">
        <v>3384</v>
      </c>
      <c r="Q588" s="300" t="s">
        <v>855</v>
      </c>
      <c r="R588" s="300" t="s">
        <v>2341</v>
      </c>
      <c r="S588" s="300"/>
      <c r="T588" s="300" t="s">
        <v>736</v>
      </c>
      <c r="U588" s="300" t="s">
        <v>735</v>
      </c>
      <c r="V588" s="300" t="s">
        <v>735</v>
      </c>
      <c r="W588" s="300">
        <v>15</v>
      </c>
      <c r="X588" s="300" t="s">
        <v>736</v>
      </c>
      <c r="Y588" s="300" t="s">
        <v>736</v>
      </c>
      <c r="Z588" s="300" t="s">
        <v>2341</v>
      </c>
      <c r="AA588" s="300">
        <v>0</v>
      </c>
      <c r="AB588" s="300"/>
      <c r="AC588" s="300" t="s">
        <v>3327</v>
      </c>
      <c r="AD588" s="300" t="s">
        <v>114</v>
      </c>
      <c r="AE588" s="300" t="s">
        <v>870</v>
      </c>
      <c r="AF588" s="300" t="s">
        <v>736</v>
      </c>
      <c r="AG588" s="300" t="s">
        <v>736</v>
      </c>
      <c r="AH588" s="300"/>
      <c r="AI588" s="300"/>
      <c r="AJ588" s="300"/>
      <c r="AK588" s="357" t="s">
        <v>694</v>
      </c>
      <c r="AL588" s="300"/>
      <c r="AM588" s="300"/>
      <c r="AN588" s="300"/>
      <c r="AO588" s="300"/>
      <c r="AP588" s="300"/>
      <c r="AQ588" s="300"/>
      <c r="AR588" s="300" t="s">
        <v>3319</v>
      </c>
      <c r="AS588" s="300" t="s">
        <v>3319</v>
      </c>
      <c r="AT588" s="300" t="s">
        <v>3329</v>
      </c>
      <c r="AU588" s="300"/>
      <c r="AV588" s="300"/>
      <c r="AW588" s="300" t="s">
        <v>4619</v>
      </c>
      <c r="AX588" s="300"/>
      <c r="AY588" s="300"/>
      <c r="AZ588" s="300"/>
      <c r="BA588" s="300"/>
      <c r="BB588" s="9" t="s">
        <v>736</v>
      </c>
    </row>
    <row r="589" spans="1:54" s="9" customFormat="1" ht="15" customHeight="1" x14ac:dyDescent="0.25">
      <c r="A589" s="302" t="s">
        <v>2343</v>
      </c>
      <c r="B589" s="300" t="s">
        <v>1096</v>
      </c>
      <c r="C589" s="300" t="s">
        <v>4617</v>
      </c>
      <c r="D589" s="300" t="s">
        <v>4618</v>
      </c>
      <c r="E589" s="300">
        <v>69</v>
      </c>
      <c r="F589" s="300" t="s">
        <v>557</v>
      </c>
      <c r="G589" s="300">
        <v>7.5</v>
      </c>
      <c r="H589" s="300" t="s">
        <v>1019</v>
      </c>
      <c r="I589" s="300" t="s">
        <v>1004</v>
      </c>
      <c r="J589" s="300" t="s">
        <v>134</v>
      </c>
      <c r="K589" s="300" t="s">
        <v>120</v>
      </c>
      <c r="L589" s="300" t="s">
        <v>4617</v>
      </c>
      <c r="M589" s="300" t="s">
        <v>4618</v>
      </c>
      <c r="N589" s="300" t="s">
        <v>427</v>
      </c>
      <c r="O589" s="300" t="s">
        <v>3877</v>
      </c>
      <c r="P589" s="300" t="s">
        <v>3384</v>
      </c>
      <c r="Q589" s="300" t="s">
        <v>855</v>
      </c>
      <c r="R589" s="300" t="s">
        <v>2343</v>
      </c>
      <c r="S589" s="300"/>
      <c r="T589" s="300" t="s">
        <v>736</v>
      </c>
      <c r="U589" s="300" t="s">
        <v>735</v>
      </c>
      <c r="V589" s="300" t="s">
        <v>735</v>
      </c>
      <c r="W589" s="300">
        <v>15</v>
      </c>
      <c r="X589" s="300" t="s">
        <v>736</v>
      </c>
      <c r="Y589" s="300" t="s">
        <v>736</v>
      </c>
      <c r="Z589" s="300" t="s">
        <v>2343</v>
      </c>
      <c r="AA589" s="300">
        <v>0</v>
      </c>
      <c r="AB589" s="300"/>
      <c r="AC589" s="300" t="s">
        <v>3327</v>
      </c>
      <c r="AD589" s="300" t="s">
        <v>114</v>
      </c>
      <c r="AE589" s="300" t="s">
        <v>870</v>
      </c>
      <c r="AF589" s="300" t="s">
        <v>736</v>
      </c>
      <c r="AG589" s="300" t="s">
        <v>736</v>
      </c>
      <c r="AH589" s="300"/>
      <c r="AI589" s="300"/>
      <c r="AJ589" s="300"/>
      <c r="AK589" s="357" t="s">
        <v>694</v>
      </c>
      <c r="AL589" s="300"/>
      <c r="AM589" s="300"/>
      <c r="AN589" s="300"/>
      <c r="AO589" s="300"/>
      <c r="AP589" s="300"/>
      <c r="AQ589" s="300"/>
      <c r="AR589" s="300" t="s">
        <v>3319</v>
      </c>
      <c r="AS589" s="300" t="s">
        <v>3319</v>
      </c>
      <c r="AT589" s="300" t="s">
        <v>3329</v>
      </c>
      <c r="AU589" s="300"/>
      <c r="AV589" s="300"/>
      <c r="AW589" s="300" t="s">
        <v>4619</v>
      </c>
      <c r="AX589" s="300"/>
      <c r="AY589" s="300"/>
      <c r="AZ589" s="300"/>
      <c r="BA589" s="300"/>
      <c r="BB589" s="9" t="s">
        <v>736</v>
      </c>
    </row>
    <row r="590" spans="1:54" s="9" customFormat="1" ht="15" customHeight="1" x14ac:dyDescent="0.25">
      <c r="A590" s="302" t="s">
        <v>4620</v>
      </c>
      <c r="B590" s="300" t="s">
        <v>4621</v>
      </c>
      <c r="C590" s="300" t="s">
        <v>4622</v>
      </c>
      <c r="D590" s="300" t="s">
        <v>4623</v>
      </c>
      <c r="E590" s="300">
        <v>99</v>
      </c>
      <c r="F590" s="300" t="s">
        <v>557</v>
      </c>
      <c r="G590" s="300">
        <v>7.5</v>
      </c>
      <c r="H590" s="300" t="s">
        <v>4526</v>
      </c>
      <c r="I590" s="300" t="s">
        <v>4526</v>
      </c>
      <c r="J590" s="300" t="s">
        <v>684</v>
      </c>
      <c r="K590" s="300" t="s">
        <v>143</v>
      </c>
      <c r="L590" s="300" t="s">
        <v>4622</v>
      </c>
      <c r="M590" s="300" t="s">
        <v>4623</v>
      </c>
      <c r="N590" s="300" t="s">
        <v>4622</v>
      </c>
      <c r="O590" s="300" t="s">
        <v>4623</v>
      </c>
      <c r="P590" s="300" t="s">
        <v>3384</v>
      </c>
      <c r="Q590" s="300" t="s">
        <v>855</v>
      </c>
      <c r="R590" s="300" t="s">
        <v>2396</v>
      </c>
      <c r="S590" s="300"/>
      <c r="T590" s="300" t="s">
        <v>736</v>
      </c>
      <c r="U590" s="300" t="s">
        <v>735</v>
      </c>
      <c r="V590" s="300" t="s">
        <v>735</v>
      </c>
      <c r="W590" s="300">
        <v>20</v>
      </c>
      <c r="X590" s="300" t="s">
        <v>736</v>
      </c>
      <c r="Y590" s="300" t="s">
        <v>736</v>
      </c>
      <c r="Z590" s="300" t="s">
        <v>4620</v>
      </c>
      <c r="AA590" s="300">
        <v>0</v>
      </c>
      <c r="AB590" s="300"/>
      <c r="AC590" s="300" t="s">
        <v>3327</v>
      </c>
      <c r="AD590" s="300" t="s">
        <v>114</v>
      </c>
      <c r="AE590" s="300" t="s">
        <v>870</v>
      </c>
      <c r="AF590" s="300" t="s">
        <v>736</v>
      </c>
      <c r="AG590" s="300" t="s">
        <v>736</v>
      </c>
      <c r="AH590" s="300"/>
      <c r="AI590" s="300"/>
      <c r="AJ590" s="300"/>
      <c r="AK590" s="357" t="s">
        <v>694</v>
      </c>
      <c r="AL590" s="300"/>
      <c r="AM590" s="300"/>
      <c r="AN590" s="300"/>
      <c r="AO590" s="300"/>
      <c r="AP590" s="300"/>
      <c r="AQ590" s="300"/>
      <c r="AR590" s="300" t="s">
        <v>3319</v>
      </c>
      <c r="AS590" s="300" t="s">
        <v>3329</v>
      </c>
      <c r="AT590" s="300" t="s">
        <v>3319</v>
      </c>
      <c r="AU590" s="300"/>
      <c r="AV590" s="300"/>
      <c r="AW590" s="300" t="s">
        <v>4624</v>
      </c>
      <c r="AX590" s="300"/>
      <c r="AY590" s="300"/>
      <c r="AZ590" s="300"/>
      <c r="BA590" s="300"/>
      <c r="BB590" s="9" t="s">
        <v>736</v>
      </c>
    </row>
    <row r="591" spans="1:54" s="9" customFormat="1" ht="15" customHeight="1" x14ac:dyDescent="0.25">
      <c r="A591" s="302" t="s">
        <v>4625</v>
      </c>
      <c r="B591" s="300" t="s">
        <v>4626</v>
      </c>
      <c r="C591" s="300" t="s">
        <v>4627</v>
      </c>
      <c r="D591" s="300" t="s">
        <v>4628</v>
      </c>
      <c r="E591" s="300">
        <v>99</v>
      </c>
      <c r="F591" s="300" t="s">
        <v>557</v>
      </c>
      <c r="G591" s="300">
        <v>7.5</v>
      </c>
      <c r="H591" s="300" t="s">
        <v>4526</v>
      </c>
      <c r="I591" s="300" t="s">
        <v>4526</v>
      </c>
      <c r="J591" s="300" t="s">
        <v>684</v>
      </c>
      <c r="K591" s="300" t="s">
        <v>143</v>
      </c>
      <c r="L591" s="300" t="s">
        <v>4627</v>
      </c>
      <c r="M591" s="300" t="s">
        <v>4628</v>
      </c>
      <c r="N591" s="300" t="s">
        <v>4627</v>
      </c>
      <c r="O591" s="300" t="s">
        <v>4628</v>
      </c>
      <c r="P591" s="300" t="s">
        <v>3384</v>
      </c>
      <c r="Q591" s="300" t="s">
        <v>855</v>
      </c>
      <c r="R591" s="300" t="s">
        <v>4629</v>
      </c>
      <c r="S591" s="300"/>
      <c r="T591" s="300" t="s">
        <v>736</v>
      </c>
      <c r="U591" s="300" t="s">
        <v>735</v>
      </c>
      <c r="V591" s="300" t="s">
        <v>735</v>
      </c>
      <c r="W591" s="300">
        <v>20</v>
      </c>
      <c r="X591" s="300" t="s">
        <v>736</v>
      </c>
      <c r="Y591" s="300" t="s">
        <v>736</v>
      </c>
      <c r="Z591" s="300" t="s">
        <v>4625</v>
      </c>
      <c r="AA591" s="300">
        <v>0</v>
      </c>
      <c r="AB591" s="300"/>
      <c r="AC591" s="300" t="s">
        <v>3327</v>
      </c>
      <c r="AD591" s="300" t="s">
        <v>114</v>
      </c>
      <c r="AE591" s="300" t="s">
        <v>870</v>
      </c>
      <c r="AF591" s="300" t="s">
        <v>736</v>
      </c>
      <c r="AG591" s="300" t="s">
        <v>736</v>
      </c>
      <c r="AH591" s="300"/>
      <c r="AI591" s="300"/>
      <c r="AJ591" s="300"/>
      <c r="AK591" s="357" t="s">
        <v>694</v>
      </c>
      <c r="AL591" s="300"/>
      <c r="AM591" s="300"/>
      <c r="AN591" s="300"/>
      <c r="AO591" s="300"/>
      <c r="AP591" s="300"/>
      <c r="AQ591" s="300"/>
      <c r="AR591" s="300" t="s">
        <v>3319</v>
      </c>
      <c r="AS591" s="300" t="s">
        <v>3329</v>
      </c>
      <c r="AT591" s="300" t="s">
        <v>3319</v>
      </c>
      <c r="AU591" s="300"/>
      <c r="AV591" s="300"/>
      <c r="AW591" s="300" t="s">
        <v>4624</v>
      </c>
      <c r="AX591" s="300"/>
      <c r="AY591" s="300"/>
      <c r="AZ591" s="300"/>
      <c r="BA591" s="300"/>
      <c r="BB591" s="9" t="s">
        <v>736</v>
      </c>
    </row>
    <row r="592" spans="1:54" s="9" customFormat="1" ht="15" customHeight="1" x14ac:dyDescent="0.25">
      <c r="A592" s="302" t="s">
        <v>4630</v>
      </c>
      <c r="B592" s="300" t="s">
        <v>4631</v>
      </c>
      <c r="C592" s="300" t="s">
        <v>4632</v>
      </c>
      <c r="D592" s="300" t="s">
        <v>4633</v>
      </c>
      <c r="E592" s="300">
        <v>99</v>
      </c>
      <c r="F592" s="300" t="s">
        <v>557</v>
      </c>
      <c r="G592" s="300">
        <v>7.5</v>
      </c>
      <c r="H592" s="300" t="s">
        <v>4526</v>
      </c>
      <c r="I592" s="300" t="s">
        <v>4526</v>
      </c>
      <c r="J592" s="300" t="s">
        <v>684</v>
      </c>
      <c r="K592" s="300" t="s">
        <v>143</v>
      </c>
      <c r="L592" s="300" t="s">
        <v>4632</v>
      </c>
      <c r="M592" s="300" t="s">
        <v>4633</v>
      </c>
      <c r="N592" s="300" t="s">
        <v>4632</v>
      </c>
      <c r="O592" s="300" t="s">
        <v>4633</v>
      </c>
      <c r="P592" s="300" t="s">
        <v>3384</v>
      </c>
      <c r="Q592" s="300" t="s">
        <v>855</v>
      </c>
      <c r="R592" s="300" t="s">
        <v>4629</v>
      </c>
      <c r="S592" s="300"/>
      <c r="T592" s="300" t="s">
        <v>736</v>
      </c>
      <c r="U592" s="300" t="s">
        <v>735</v>
      </c>
      <c r="V592" s="300" t="s">
        <v>735</v>
      </c>
      <c r="W592" s="300">
        <v>20</v>
      </c>
      <c r="X592" s="300" t="s">
        <v>736</v>
      </c>
      <c r="Y592" s="300" t="s">
        <v>736</v>
      </c>
      <c r="Z592" s="300" t="s">
        <v>4630</v>
      </c>
      <c r="AA592" s="300">
        <v>0</v>
      </c>
      <c r="AB592" s="300"/>
      <c r="AC592" s="300" t="s">
        <v>3327</v>
      </c>
      <c r="AD592" s="300" t="s">
        <v>114</v>
      </c>
      <c r="AE592" s="300" t="s">
        <v>870</v>
      </c>
      <c r="AF592" s="300" t="s">
        <v>736</v>
      </c>
      <c r="AG592" s="300" t="s">
        <v>736</v>
      </c>
      <c r="AH592" s="300"/>
      <c r="AI592" s="300"/>
      <c r="AJ592" s="300"/>
      <c r="AK592" s="357" t="s">
        <v>694</v>
      </c>
      <c r="AL592" s="300"/>
      <c r="AM592" s="300"/>
      <c r="AN592" s="300"/>
      <c r="AO592" s="300"/>
      <c r="AP592" s="300"/>
      <c r="AQ592" s="300"/>
      <c r="AR592" s="300" t="s">
        <v>3319</v>
      </c>
      <c r="AS592" s="300" t="s">
        <v>3329</v>
      </c>
      <c r="AT592" s="300" t="s">
        <v>3319</v>
      </c>
      <c r="AU592" s="300"/>
      <c r="AV592" s="300"/>
      <c r="AW592" s="300" t="s">
        <v>4624</v>
      </c>
      <c r="AX592" s="300"/>
      <c r="AY592" s="300"/>
      <c r="AZ592" s="300"/>
      <c r="BA592" s="300"/>
      <c r="BB592" s="9" t="s">
        <v>736</v>
      </c>
    </row>
    <row r="593" spans="1:54" s="289" customFormat="1" ht="15" customHeight="1" x14ac:dyDescent="0.25">
      <c r="A593" s="303" t="s">
        <v>3839</v>
      </c>
      <c r="B593" s="301" t="s">
        <v>1556</v>
      </c>
      <c r="C593" s="301" t="s">
        <v>4634</v>
      </c>
      <c r="D593" s="301" t="s">
        <v>4635</v>
      </c>
      <c r="E593" s="301">
        <v>165</v>
      </c>
      <c r="F593" s="301" t="s">
        <v>557</v>
      </c>
      <c r="G593" s="301">
        <v>7.5</v>
      </c>
      <c r="H593" s="301" t="s">
        <v>4526</v>
      </c>
      <c r="I593" s="301" t="s">
        <v>4526</v>
      </c>
      <c r="J593" s="301" t="s">
        <v>684</v>
      </c>
      <c r="K593" s="301" t="s">
        <v>143</v>
      </c>
      <c r="L593" s="301" t="s">
        <v>4634</v>
      </c>
      <c r="M593" s="301" t="s">
        <v>4635</v>
      </c>
      <c r="N593" s="301" t="s">
        <v>426</v>
      </c>
      <c r="O593" s="301" t="s">
        <v>3875</v>
      </c>
      <c r="P593" s="301" t="s">
        <v>3384</v>
      </c>
      <c r="Q593" s="301" t="s">
        <v>855</v>
      </c>
      <c r="R593" s="301" t="s">
        <v>2396</v>
      </c>
      <c r="S593" s="301"/>
      <c r="T593" s="301" t="s">
        <v>736</v>
      </c>
      <c r="U593" s="301" t="s">
        <v>735</v>
      </c>
      <c r="V593" s="301" t="s">
        <v>735</v>
      </c>
      <c r="W593" s="301">
        <v>20</v>
      </c>
      <c r="X593" s="301" t="s">
        <v>736</v>
      </c>
      <c r="Y593" s="301" t="s">
        <v>736</v>
      </c>
      <c r="Z593" s="301" t="s">
        <v>3839</v>
      </c>
      <c r="AA593" s="301">
        <v>0</v>
      </c>
      <c r="AB593" s="301"/>
      <c r="AC593" s="301" t="s">
        <v>3327</v>
      </c>
      <c r="AD593" s="301" t="s">
        <v>114</v>
      </c>
      <c r="AE593" s="301" t="s">
        <v>870</v>
      </c>
      <c r="AF593" s="301" t="s">
        <v>736</v>
      </c>
      <c r="AG593" s="301" t="s">
        <v>736</v>
      </c>
      <c r="AH593" s="301"/>
      <c r="AI593" s="301"/>
      <c r="AJ593" s="301"/>
      <c r="AK593" s="358" t="s">
        <v>694</v>
      </c>
      <c r="AL593" s="301"/>
      <c r="AM593" s="301"/>
      <c r="AN593" s="301"/>
      <c r="AO593" s="301"/>
      <c r="AP593" s="301"/>
      <c r="AQ593" s="301"/>
      <c r="AR593" s="301" t="s">
        <v>3319</v>
      </c>
      <c r="AS593" s="301" t="s">
        <v>3329</v>
      </c>
      <c r="AT593" s="301" t="s">
        <v>3319</v>
      </c>
      <c r="AU593" s="301"/>
      <c r="AV593" s="301"/>
      <c r="AW593" s="301" t="s">
        <v>4636</v>
      </c>
      <c r="AX593" s="300"/>
      <c r="AY593" s="300"/>
      <c r="AZ593" s="300"/>
      <c r="BA593" s="300"/>
      <c r="BB593" s="9" t="s">
        <v>736</v>
      </c>
    </row>
    <row r="594" spans="1:54" s="15" customFormat="1" ht="15" customHeight="1" x14ac:dyDescent="0.25">
      <c r="A594" s="300" t="s">
        <v>3750</v>
      </c>
      <c r="B594" s="300" t="s">
        <v>4637</v>
      </c>
      <c r="C594" s="300" t="s">
        <v>4638</v>
      </c>
      <c r="D594" s="300" t="s">
        <v>4639</v>
      </c>
      <c r="E594" s="304">
        <v>37.99</v>
      </c>
      <c r="F594" s="300" t="s">
        <v>557</v>
      </c>
      <c r="G594" s="300">
        <v>0</v>
      </c>
      <c r="H594" s="300" t="s">
        <v>4640</v>
      </c>
      <c r="I594" s="300" t="s">
        <v>4640</v>
      </c>
      <c r="J594" s="300" t="s">
        <v>3337</v>
      </c>
      <c r="K594" s="300" t="s">
        <v>110</v>
      </c>
      <c r="L594" s="300" t="s">
        <v>4638</v>
      </c>
      <c r="M594" s="300" t="s">
        <v>4639</v>
      </c>
      <c r="N594" s="300" t="s">
        <v>4638</v>
      </c>
      <c r="O594" s="300" t="s">
        <v>4639</v>
      </c>
      <c r="P594" s="300" t="s">
        <v>737</v>
      </c>
      <c r="Q594" s="300" t="s">
        <v>1296</v>
      </c>
      <c r="R594" s="300" t="s">
        <v>2396</v>
      </c>
      <c r="S594" s="300" t="s">
        <v>2396</v>
      </c>
      <c r="T594" s="300" t="s">
        <v>736</v>
      </c>
      <c r="U594" s="300" t="s">
        <v>735</v>
      </c>
      <c r="V594" s="300" t="s">
        <v>736</v>
      </c>
      <c r="W594" s="300">
        <v>1</v>
      </c>
      <c r="X594" s="300" t="s">
        <v>736</v>
      </c>
      <c r="Y594" s="300" t="s">
        <v>736</v>
      </c>
      <c r="Z594" s="300" t="s">
        <v>3640</v>
      </c>
      <c r="AA594" s="300">
        <v>0</v>
      </c>
      <c r="AB594" s="300" t="s">
        <v>2862</v>
      </c>
      <c r="AC594" s="300" t="s">
        <v>3317</v>
      </c>
      <c r="AD594" s="300" t="s">
        <v>114</v>
      </c>
      <c r="AE594" s="300" t="s">
        <v>3328</v>
      </c>
      <c r="AF594" s="300" t="s">
        <v>736</v>
      </c>
      <c r="AG594" s="300" t="s">
        <v>736</v>
      </c>
      <c r="AH594" s="300"/>
      <c r="AI594" s="300"/>
      <c r="AJ594" s="300"/>
      <c r="AK594" s="305" t="s">
        <v>4505</v>
      </c>
      <c r="AL594" s="300"/>
      <c r="AM594" s="300"/>
      <c r="AN594" s="300"/>
      <c r="AO594" s="300"/>
      <c r="AP594" s="26">
        <v>0</v>
      </c>
      <c r="AQ594" s="300"/>
      <c r="AR594" s="300" t="s">
        <v>3319</v>
      </c>
      <c r="AS594" s="300" t="s">
        <v>3319</v>
      </c>
      <c r="AT594" s="300" t="s">
        <v>3329</v>
      </c>
      <c r="AU594" s="300"/>
      <c r="AV594" s="300" t="s">
        <v>3640</v>
      </c>
      <c r="AW594" s="300"/>
      <c r="AX594" s="300"/>
      <c r="AY594" s="300"/>
      <c r="AZ594" s="300" t="s">
        <v>5270</v>
      </c>
      <c r="BA594" s="300" t="s">
        <v>5256</v>
      </c>
      <c r="BB594" s="9" t="s">
        <v>736</v>
      </c>
    </row>
    <row r="595" spans="1:54" s="15" customFormat="1" ht="15" customHeight="1" x14ac:dyDescent="0.25">
      <c r="A595" s="300" t="s">
        <v>3641</v>
      </c>
      <c r="B595" s="300" t="s">
        <v>4641</v>
      </c>
      <c r="C595" s="300" t="s">
        <v>4642</v>
      </c>
      <c r="D595" s="300" t="s">
        <v>4643</v>
      </c>
      <c r="E595" s="300">
        <v>47.99</v>
      </c>
      <c r="F595" s="300" t="s">
        <v>557</v>
      </c>
      <c r="G595" s="300">
        <v>0</v>
      </c>
      <c r="H595" s="300" t="s">
        <v>4640</v>
      </c>
      <c r="I595" s="300" t="s">
        <v>4640</v>
      </c>
      <c r="J595" s="300" t="s">
        <v>3337</v>
      </c>
      <c r="K595" s="300" t="s">
        <v>110</v>
      </c>
      <c r="L595" s="300" t="s">
        <v>4642</v>
      </c>
      <c r="M595" s="300" t="s">
        <v>4643</v>
      </c>
      <c r="N595" s="300" t="s">
        <v>4642</v>
      </c>
      <c r="O595" s="300" t="s">
        <v>4643</v>
      </c>
      <c r="P595" s="300" t="s">
        <v>737</v>
      </c>
      <c r="Q595" s="300" t="s">
        <v>1296</v>
      </c>
      <c r="R595" s="300" t="s">
        <v>2396</v>
      </c>
      <c r="S595" s="300" t="s">
        <v>2396</v>
      </c>
      <c r="T595" s="300" t="s">
        <v>736</v>
      </c>
      <c r="U595" s="300" t="s">
        <v>735</v>
      </c>
      <c r="V595" s="300" t="s">
        <v>736</v>
      </c>
      <c r="W595" s="300">
        <v>1</v>
      </c>
      <c r="X595" s="300" t="s">
        <v>736</v>
      </c>
      <c r="Y595" s="300" t="s">
        <v>736</v>
      </c>
      <c r="Z595" s="300" t="s">
        <v>3641</v>
      </c>
      <c r="AA595" s="300">
        <v>0</v>
      </c>
      <c r="AB595" s="300" t="s">
        <v>2862</v>
      </c>
      <c r="AC595" s="300" t="s">
        <v>3317</v>
      </c>
      <c r="AD595" s="300" t="s">
        <v>3318</v>
      </c>
      <c r="AE595" s="300" t="s">
        <v>1056</v>
      </c>
      <c r="AF595" s="300" t="s">
        <v>736</v>
      </c>
      <c r="AG595" s="300" t="s">
        <v>736</v>
      </c>
      <c r="AH595" s="300"/>
      <c r="AI595" s="300"/>
      <c r="AJ595" s="300"/>
      <c r="AK595" s="305"/>
      <c r="AL595" s="300"/>
      <c r="AM595" s="300"/>
      <c r="AN595" s="300"/>
      <c r="AO595" s="300"/>
      <c r="AP595" s="26">
        <v>0</v>
      </c>
      <c r="AQ595" s="300"/>
      <c r="AR595" s="300" t="s">
        <v>3319</v>
      </c>
      <c r="AS595" s="300" t="s">
        <v>3319</v>
      </c>
      <c r="AT595" s="300" t="s">
        <v>3329</v>
      </c>
      <c r="AU595" s="9" t="str">
        <f>CONCATENATE("DB_",A595)</f>
        <v>DB_ACCELLFD</v>
      </c>
      <c r="AV595" s="15" t="s">
        <v>3641</v>
      </c>
      <c r="AW595" s="300"/>
      <c r="AX595" s="300"/>
      <c r="AY595" s="9"/>
      <c r="AZ595" s="300" t="s">
        <v>5270</v>
      </c>
      <c r="BA595" s="300" t="s">
        <v>5256</v>
      </c>
      <c r="BB595" s="9" t="s">
        <v>736</v>
      </c>
    </row>
    <row r="596" spans="1:54" s="15" customFormat="1" ht="15" customHeight="1" x14ac:dyDescent="0.25">
      <c r="A596" s="15" t="s">
        <v>3749</v>
      </c>
      <c r="B596" s="300" t="s">
        <v>4641</v>
      </c>
      <c r="C596" s="300" t="s">
        <v>4642</v>
      </c>
      <c r="D596" s="300" t="s">
        <v>4643</v>
      </c>
      <c r="E596" s="300">
        <v>47.99</v>
      </c>
      <c r="F596" s="300" t="s">
        <v>557</v>
      </c>
      <c r="G596" s="300">
        <v>0</v>
      </c>
      <c r="H596" s="300" t="s">
        <v>4640</v>
      </c>
      <c r="I596" s="300" t="s">
        <v>4640</v>
      </c>
      <c r="J596" s="300" t="s">
        <v>3337</v>
      </c>
      <c r="K596" s="300" t="s">
        <v>110</v>
      </c>
      <c r="L596" s="300" t="s">
        <v>4642</v>
      </c>
      <c r="M596" s="300" t="s">
        <v>4643</v>
      </c>
      <c r="N596" s="300" t="s">
        <v>4642</v>
      </c>
      <c r="O596" s="300" t="s">
        <v>4643</v>
      </c>
      <c r="P596" s="300" t="s">
        <v>737</v>
      </c>
      <c r="Q596" s="300" t="s">
        <v>1296</v>
      </c>
      <c r="R596" s="300" t="s">
        <v>2396</v>
      </c>
      <c r="S596" s="300" t="s">
        <v>2396</v>
      </c>
      <c r="T596" s="300" t="s">
        <v>736</v>
      </c>
      <c r="U596" s="300" t="s">
        <v>735</v>
      </c>
      <c r="V596" s="300" t="s">
        <v>736</v>
      </c>
      <c r="W596" s="300">
        <v>1</v>
      </c>
      <c r="X596" s="300" t="s">
        <v>736</v>
      </c>
      <c r="Y596" s="300" t="s">
        <v>736</v>
      </c>
      <c r="Z596" s="300" t="s">
        <v>3641</v>
      </c>
      <c r="AA596" s="300">
        <v>0</v>
      </c>
      <c r="AB596" s="300" t="s">
        <v>2862</v>
      </c>
      <c r="AC596" s="300" t="s">
        <v>3317</v>
      </c>
      <c r="AD596" s="300" t="s">
        <v>114</v>
      </c>
      <c r="AE596" s="300" t="s">
        <v>3328</v>
      </c>
      <c r="AF596" s="300" t="s">
        <v>736</v>
      </c>
      <c r="AG596" s="300" t="s">
        <v>736</v>
      </c>
      <c r="AH596" s="300"/>
      <c r="AI596" s="300"/>
      <c r="AJ596" s="300"/>
      <c r="AK596" s="305" t="s">
        <v>4505</v>
      </c>
      <c r="AL596" s="300"/>
      <c r="AM596" s="300"/>
      <c r="AN596" s="300"/>
      <c r="AO596" s="300"/>
      <c r="AP596" s="26">
        <v>0</v>
      </c>
      <c r="AQ596" s="300"/>
      <c r="AR596" s="300" t="s">
        <v>3319</v>
      </c>
      <c r="AS596" s="300" t="s">
        <v>3319</v>
      </c>
      <c r="AT596" s="300" t="s">
        <v>3329</v>
      </c>
      <c r="AU596" s="300"/>
      <c r="AV596" s="15" t="s">
        <v>3641</v>
      </c>
      <c r="AW596" s="300"/>
      <c r="AX596" s="300"/>
      <c r="AY596" s="300"/>
      <c r="AZ596" s="300" t="s">
        <v>5270</v>
      </c>
      <c r="BA596" s="300" t="s">
        <v>5256</v>
      </c>
      <c r="BB596" s="9" t="s">
        <v>736</v>
      </c>
    </row>
    <row r="597" spans="1:54" s="15" customFormat="1" ht="15" customHeight="1" x14ac:dyDescent="0.25">
      <c r="A597" s="300" t="s">
        <v>3642</v>
      </c>
      <c r="B597" s="300" t="s">
        <v>1856</v>
      </c>
      <c r="C597" s="300" t="s">
        <v>1856</v>
      </c>
      <c r="D597" s="306" t="s">
        <v>4644</v>
      </c>
      <c r="E597" s="300">
        <v>39.99</v>
      </c>
      <c r="F597" s="300" t="s">
        <v>557</v>
      </c>
      <c r="G597" s="300">
        <v>120</v>
      </c>
      <c r="H597" s="300" t="s">
        <v>4526</v>
      </c>
      <c r="I597" s="300" t="s">
        <v>4534</v>
      </c>
      <c r="J597" s="300" t="s">
        <v>4526</v>
      </c>
      <c r="K597" s="300" t="s">
        <v>4526</v>
      </c>
      <c r="L597" s="300" t="s">
        <v>1856</v>
      </c>
      <c r="M597" s="306" t="s">
        <v>4644</v>
      </c>
      <c r="N597" s="300" t="s">
        <v>1856</v>
      </c>
      <c r="O597" s="306" t="s">
        <v>4644</v>
      </c>
      <c r="P597" s="300" t="s">
        <v>737</v>
      </c>
      <c r="Q597" s="300" t="s">
        <v>737</v>
      </c>
      <c r="R597" s="300" t="s">
        <v>2396</v>
      </c>
      <c r="S597" s="300" t="s">
        <v>2396</v>
      </c>
      <c r="T597" s="300" t="s">
        <v>736</v>
      </c>
      <c r="U597" s="300" t="s">
        <v>736</v>
      </c>
      <c r="V597" s="300" t="s">
        <v>736</v>
      </c>
      <c r="W597" s="300">
        <v>1</v>
      </c>
      <c r="X597" s="300" t="s">
        <v>736</v>
      </c>
      <c r="Y597" s="300" t="s">
        <v>736</v>
      </c>
      <c r="Z597" s="300" t="s">
        <v>3642</v>
      </c>
      <c r="AA597" s="300">
        <v>0</v>
      </c>
      <c r="AB597" s="300" t="s">
        <v>899</v>
      </c>
      <c r="AC597" s="300" t="s">
        <v>3317</v>
      </c>
      <c r="AD597" s="300" t="s">
        <v>3318</v>
      </c>
      <c r="AE597" s="300" t="s">
        <v>1056</v>
      </c>
      <c r="AF597" s="300" t="s">
        <v>736</v>
      </c>
      <c r="AG597" s="300" t="s">
        <v>736</v>
      </c>
      <c r="AH597" s="300"/>
      <c r="AI597" s="300"/>
      <c r="AJ597" s="300"/>
      <c r="AK597" s="305"/>
      <c r="AL597" s="300"/>
      <c r="AM597" s="300"/>
      <c r="AN597" s="300"/>
      <c r="AO597" s="300"/>
      <c r="AP597" s="26" t="s">
        <v>5230</v>
      </c>
      <c r="AQ597" s="300"/>
      <c r="AR597" s="300" t="s">
        <v>3319</v>
      </c>
      <c r="AS597" s="300" t="s">
        <v>3329</v>
      </c>
      <c r="AT597" s="300" t="s">
        <v>3319</v>
      </c>
      <c r="AU597" s="9" t="str">
        <f>CONCATENATE("DB_",A597)</f>
        <v>DB_COMM</v>
      </c>
      <c r="AV597" s="300" t="s">
        <v>3642</v>
      </c>
      <c r="AW597" s="300"/>
      <c r="AX597" s="300"/>
      <c r="AY597" s="9"/>
      <c r="AZ597" s="300" t="s">
        <v>684</v>
      </c>
      <c r="BA597" s="300" t="s">
        <v>5256</v>
      </c>
      <c r="BB597" s="9" t="s">
        <v>736</v>
      </c>
    </row>
    <row r="598" spans="1:54" s="15" customFormat="1" ht="15" customHeight="1" x14ac:dyDescent="0.25">
      <c r="A598" s="300" t="s">
        <v>3770</v>
      </c>
      <c r="B598" s="300" t="s">
        <v>1856</v>
      </c>
      <c r="C598" s="300" t="s">
        <v>1856</v>
      </c>
      <c r="D598" s="306" t="s">
        <v>4644</v>
      </c>
      <c r="E598" s="300">
        <v>39.99</v>
      </c>
      <c r="F598" s="300" t="s">
        <v>557</v>
      </c>
      <c r="G598" s="300">
        <v>120</v>
      </c>
      <c r="H598" s="300" t="s">
        <v>4526</v>
      </c>
      <c r="I598" s="300" t="s">
        <v>4534</v>
      </c>
      <c r="J598" s="300" t="s">
        <v>4526</v>
      </c>
      <c r="K598" s="300" t="s">
        <v>4526</v>
      </c>
      <c r="L598" s="300" t="s">
        <v>1856</v>
      </c>
      <c r="M598" s="306" t="s">
        <v>4644</v>
      </c>
      <c r="N598" s="300" t="s">
        <v>1856</v>
      </c>
      <c r="O598" s="306" t="s">
        <v>4644</v>
      </c>
      <c r="P598" s="300" t="s">
        <v>737</v>
      </c>
      <c r="Q598" s="300" t="s">
        <v>737</v>
      </c>
      <c r="R598" s="300" t="s">
        <v>2396</v>
      </c>
      <c r="S598" s="300" t="s">
        <v>2396</v>
      </c>
      <c r="T598" s="300" t="s">
        <v>736</v>
      </c>
      <c r="U598" s="300" t="s">
        <v>735</v>
      </c>
      <c r="V598" s="300" t="s">
        <v>736</v>
      </c>
      <c r="W598" s="300">
        <v>1</v>
      </c>
      <c r="X598" s="300" t="s">
        <v>736</v>
      </c>
      <c r="Y598" s="300" t="s">
        <v>736</v>
      </c>
      <c r="Z598" s="300"/>
      <c r="AA598" s="300">
        <v>0</v>
      </c>
      <c r="AB598" s="300"/>
      <c r="AC598" s="300" t="s">
        <v>3317</v>
      </c>
      <c r="AD598" s="300" t="s">
        <v>114</v>
      </c>
      <c r="AE598" s="300" t="s">
        <v>3328</v>
      </c>
      <c r="AF598" s="300" t="s">
        <v>736</v>
      </c>
      <c r="AG598" s="300" t="s">
        <v>736</v>
      </c>
      <c r="AH598" s="300"/>
      <c r="AI598" s="300"/>
      <c r="AJ598" s="300"/>
      <c r="AK598" s="305" t="s">
        <v>4505</v>
      </c>
      <c r="AL598" s="300"/>
      <c r="AM598" s="300"/>
      <c r="AN598" s="300"/>
      <c r="AO598" s="300"/>
      <c r="AP598" s="241">
        <v>0</v>
      </c>
      <c r="AQ598" s="300"/>
      <c r="AR598" s="300" t="s">
        <v>3319</v>
      </c>
      <c r="AS598" s="300" t="s">
        <v>3329</v>
      </c>
      <c r="AT598" s="300" t="s">
        <v>3319</v>
      </c>
      <c r="AU598" s="300"/>
      <c r="AV598" s="300" t="s">
        <v>3642</v>
      </c>
      <c r="AW598" s="300"/>
      <c r="AX598" s="300"/>
      <c r="AY598" s="300"/>
      <c r="AZ598" s="300" t="s">
        <v>684</v>
      </c>
      <c r="BA598" s="300" t="s">
        <v>5256</v>
      </c>
      <c r="BB598" s="9" t="s">
        <v>736</v>
      </c>
    </row>
    <row r="599" spans="1:54" s="15" customFormat="1" ht="15" customHeight="1" x14ac:dyDescent="0.25">
      <c r="A599" s="300" t="s">
        <v>3643</v>
      </c>
      <c r="B599" s="300" t="s">
        <v>1865</v>
      </c>
      <c r="C599" s="300" t="s">
        <v>4645</v>
      </c>
      <c r="D599" s="300" t="s">
        <v>4646</v>
      </c>
      <c r="E599" s="300">
        <v>64.989999999999995</v>
      </c>
      <c r="F599" s="300" t="s">
        <v>557</v>
      </c>
      <c r="G599" s="300">
        <v>60</v>
      </c>
      <c r="H599" s="300" t="s">
        <v>684</v>
      </c>
      <c r="I599" s="300" t="s">
        <v>684</v>
      </c>
      <c r="J599" s="300" t="s">
        <v>684</v>
      </c>
      <c r="K599" s="300" t="s">
        <v>110</v>
      </c>
      <c r="L599" s="300" t="s">
        <v>4645</v>
      </c>
      <c r="M599" s="300" t="s">
        <v>4646</v>
      </c>
      <c r="N599" s="300" t="s">
        <v>4645</v>
      </c>
      <c r="O599" s="300" t="s">
        <v>4646</v>
      </c>
      <c r="P599" s="300" t="s">
        <v>737</v>
      </c>
      <c r="Q599" s="300" t="s">
        <v>737</v>
      </c>
      <c r="R599" s="300" t="s">
        <v>2396</v>
      </c>
      <c r="S599" s="300" t="s">
        <v>2396</v>
      </c>
      <c r="T599" s="300" t="s">
        <v>736</v>
      </c>
      <c r="U599" s="300" t="s">
        <v>735</v>
      </c>
      <c r="V599" s="300" t="s">
        <v>735</v>
      </c>
      <c r="W599" s="300">
        <v>1</v>
      </c>
      <c r="X599" s="300" t="s">
        <v>736</v>
      </c>
      <c r="Y599" s="300" t="s">
        <v>736</v>
      </c>
      <c r="Z599" s="300" t="s">
        <v>3643</v>
      </c>
      <c r="AA599" s="300">
        <v>0</v>
      </c>
      <c r="AB599" s="300" t="s">
        <v>899</v>
      </c>
      <c r="AC599" s="300" t="s">
        <v>3317</v>
      </c>
      <c r="AD599" s="300" t="s">
        <v>3318</v>
      </c>
      <c r="AE599" s="300" t="s">
        <v>1056</v>
      </c>
      <c r="AF599" s="300" t="s">
        <v>736</v>
      </c>
      <c r="AG599" s="300" t="s">
        <v>736</v>
      </c>
      <c r="AH599" s="300"/>
      <c r="AI599" s="300"/>
      <c r="AJ599" s="300"/>
      <c r="AK599" s="305" t="s">
        <v>4505</v>
      </c>
      <c r="AL599" s="300"/>
      <c r="AM599" s="300"/>
      <c r="AN599" s="300"/>
      <c r="AO599" s="300"/>
      <c r="AP599" s="26">
        <v>0</v>
      </c>
      <c r="AQ599" s="300"/>
      <c r="AR599" s="300" t="s">
        <v>3319</v>
      </c>
      <c r="AS599" s="300" t="s">
        <v>3329</v>
      </c>
      <c r="AT599" s="300" t="s">
        <v>3319</v>
      </c>
      <c r="AU599" s="9" t="str">
        <f t="shared" ref="AU599:AU601" si="20">CONCATENATE("DB_",A599)</f>
        <v>DB_DIAMOND</v>
      </c>
      <c r="AV599" s="300" t="s">
        <v>3643</v>
      </c>
      <c r="AW599" s="300"/>
      <c r="AX599" s="300"/>
      <c r="AY599" s="9"/>
      <c r="AZ599" s="300" t="s">
        <v>684</v>
      </c>
      <c r="BA599" s="300" t="s">
        <v>5256</v>
      </c>
      <c r="BB599" s="9" t="s">
        <v>736</v>
      </c>
    </row>
    <row r="600" spans="1:54" s="15" customFormat="1" ht="15" customHeight="1" x14ac:dyDescent="0.25">
      <c r="A600" s="300" t="s">
        <v>3644</v>
      </c>
      <c r="B600" s="300" t="s">
        <v>1929</v>
      </c>
      <c r="C600" s="300" t="s">
        <v>1929</v>
      </c>
      <c r="D600" s="306" t="s">
        <v>1929</v>
      </c>
      <c r="E600" s="300">
        <v>34.99</v>
      </c>
      <c r="F600" s="300" t="s">
        <v>557</v>
      </c>
      <c r="G600" s="300">
        <v>60</v>
      </c>
      <c r="H600" s="300" t="s">
        <v>4526</v>
      </c>
      <c r="I600" s="300" t="s">
        <v>4534</v>
      </c>
      <c r="J600" s="300" t="s">
        <v>4526</v>
      </c>
      <c r="K600" s="300" t="s">
        <v>4526</v>
      </c>
      <c r="L600" s="300" t="s">
        <v>1929</v>
      </c>
      <c r="M600" s="306" t="s">
        <v>1929</v>
      </c>
      <c r="N600" s="300" t="s">
        <v>1929</v>
      </c>
      <c r="O600" s="306" t="s">
        <v>1929</v>
      </c>
      <c r="P600" s="300" t="s">
        <v>737</v>
      </c>
      <c r="Q600" s="300" t="s">
        <v>737</v>
      </c>
      <c r="R600" s="300" t="s">
        <v>2396</v>
      </c>
      <c r="S600" s="300" t="s">
        <v>2396</v>
      </c>
      <c r="T600" s="300" t="s">
        <v>736</v>
      </c>
      <c r="U600" s="300" t="s">
        <v>735</v>
      </c>
      <c r="V600" s="300" t="s">
        <v>736</v>
      </c>
      <c r="W600" s="300">
        <v>1</v>
      </c>
      <c r="X600" s="300" t="s">
        <v>736</v>
      </c>
      <c r="Y600" s="300" t="s">
        <v>736</v>
      </c>
      <c r="Z600" s="300" t="s">
        <v>3644</v>
      </c>
      <c r="AA600" s="300">
        <v>0</v>
      </c>
      <c r="AB600" s="300" t="s">
        <v>899</v>
      </c>
      <c r="AC600" s="300" t="s">
        <v>3317</v>
      </c>
      <c r="AD600" s="300" t="s">
        <v>3318</v>
      </c>
      <c r="AE600" s="300" t="s">
        <v>1056</v>
      </c>
      <c r="AF600" s="300" t="s">
        <v>736</v>
      </c>
      <c r="AG600" s="300" t="s">
        <v>736</v>
      </c>
      <c r="AH600" s="300"/>
      <c r="AI600" s="300"/>
      <c r="AJ600" s="300"/>
      <c r="AK600" s="305" t="s">
        <v>4505</v>
      </c>
      <c r="AL600" s="300"/>
      <c r="AM600" s="300"/>
      <c r="AN600" s="300"/>
      <c r="AO600" s="300"/>
      <c r="AP600" s="26">
        <v>0</v>
      </c>
      <c r="AQ600" s="300"/>
      <c r="AR600" s="300" t="s">
        <v>3319</v>
      </c>
      <c r="AS600" s="300" t="s">
        <v>3329</v>
      </c>
      <c r="AT600" s="300" t="s">
        <v>3319</v>
      </c>
      <c r="AU600" s="9" t="str">
        <f t="shared" si="20"/>
        <v>DB_GOLD</v>
      </c>
      <c r="AV600" s="300" t="s">
        <v>3644</v>
      </c>
      <c r="AW600" s="300"/>
      <c r="AX600" s="300"/>
      <c r="AY600" s="9"/>
      <c r="AZ600" s="300" t="s">
        <v>684</v>
      </c>
      <c r="BA600" s="300" t="s">
        <v>5256</v>
      </c>
      <c r="BB600" s="9" t="s">
        <v>736</v>
      </c>
    </row>
    <row r="601" spans="1:54" s="15" customFormat="1" ht="15" customHeight="1" x14ac:dyDescent="0.25">
      <c r="A601" s="300" t="s">
        <v>3645</v>
      </c>
      <c r="B601" s="300" t="s">
        <v>4647</v>
      </c>
      <c r="C601" s="300" t="s">
        <v>4647</v>
      </c>
      <c r="D601" s="300" t="s">
        <v>4648</v>
      </c>
      <c r="E601" s="9">
        <v>44.99</v>
      </c>
      <c r="F601" s="300" t="s">
        <v>557</v>
      </c>
      <c r="G601" s="300">
        <v>60</v>
      </c>
      <c r="H601" s="300" t="s">
        <v>4526</v>
      </c>
      <c r="I601" s="300" t="s">
        <v>4534</v>
      </c>
      <c r="J601" s="300" t="s">
        <v>4526</v>
      </c>
      <c r="K601" s="300" t="s">
        <v>4526</v>
      </c>
      <c r="L601" s="300" t="s">
        <v>4647</v>
      </c>
      <c r="M601" s="300" t="s">
        <v>4648</v>
      </c>
      <c r="N601" s="300" t="s">
        <v>4647</v>
      </c>
      <c r="O601" s="300" t="s">
        <v>4648</v>
      </c>
      <c r="P601" s="300" t="s">
        <v>737</v>
      </c>
      <c r="Q601" s="300" t="s">
        <v>737</v>
      </c>
      <c r="R601" s="300" t="s">
        <v>2396</v>
      </c>
      <c r="S601" s="300" t="s">
        <v>2396</v>
      </c>
      <c r="T601" s="300" t="s">
        <v>736</v>
      </c>
      <c r="U601" s="300" t="s">
        <v>735</v>
      </c>
      <c r="V601" s="300" t="s">
        <v>736</v>
      </c>
      <c r="W601" s="300">
        <v>1</v>
      </c>
      <c r="X601" s="300" t="s">
        <v>736</v>
      </c>
      <c r="Y601" s="300" t="s">
        <v>736</v>
      </c>
      <c r="Z601" s="300" t="s">
        <v>3645</v>
      </c>
      <c r="AA601" s="300">
        <v>0</v>
      </c>
      <c r="AB601" s="300" t="s">
        <v>899</v>
      </c>
      <c r="AC601" s="300" t="s">
        <v>3317</v>
      </c>
      <c r="AD601" s="300" t="s">
        <v>3318</v>
      </c>
      <c r="AE601" s="300" t="s">
        <v>1056</v>
      </c>
      <c r="AF601" s="300" t="s">
        <v>736</v>
      </c>
      <c r="AG601" s="300" t="s">
        <v>736</v>
      </c>
      <c r="AH601" s="300"/>
      <c r="AI601" s="300"/>
      <c r="AJ601" s="300"/>
      <c r="AK601" s="305"/>
      <c r="AL601" s="300"/>
      <c r="AM601" s="300"/>
      <c r="AN601" s="300"/>
      <c r="AO601" s="300"/>
      <c r="AP601" s="26">
        <v>0</v>
      </c>
      <c r="AQ601" s="300"/>
      <c r="AR601" s="300" t="s">
        <v>3319</v>
      </c>
      <c r="AS601" s="300" t="s">
        <v>3329</v>
      </c>
      <c r="AT601" s="300" t="s">
        <v>3319</v>
      </c>
      <c r="AU601" s="9" t="str">
        <f t="shared" si="20"/>
        <v>DB_GOLD_ACC</v>
      </c>
      <c r="AV601" s="300" t="s">
        <v>3645</v>
      </c>
      <c r="AW601" s="300"/>
      <c r="AX601" s="300"/>
      <c r="AY601" s="9"/>
      <c r="AZ601" s="300" t="s">
        <v>684</v>
      </c>
      <c r="BA601" s="300" t="s">
        <v>5256</v>
      </c>
      <c r="BB601" s="9" t="s">
        <v>736</v>
      </c>
    </row>
    <row r="602" spans="1:54" s="15" customFormat="1" ht="15" customHeight="1" x14ac:dyDescent="0.25">
      <c r="A602" s="300" t="s">
        <v>3780</v>
      </c>
      <c r="B602" s="300" t="s">
        <v>1931</v>
      </c>
      <c r="C602" s="300" t="s">
        <v>1931</v>
      </c>
      <c r="D602" s="306" t="s">
        <v>4649</v>
      </c>
      <c r="E602" s="9">
        <v>44.99</v>
      </c>
      <c r="F602" s="300" t="s">
        <v>557</v>
      </c>
      <c r="G602" s="300">
        <v>10</v>
      </c>
      <c r="H602" s="300" t="s">
        <v>4526</v>
      </c>
      <c r="I602" s="300" t="s">
        <v>4534</v>
      </c>
      <c r="J602" s="300" t="s">
        <v>4526</v>
      </c>
      <c r="K602" s="300" t="s">
        <v>4526</v>
      </c>
      <c r="L602" s="300" t="s">
        <v>1931</v>
      </c>
      <c r="M602" s="306" t="s">
        <v>4649</v>
      </c>
      <c r="N602" s="300" t="s">
        <v>1931</v>
      </c>
      <c r="O602" s="306" t="s">
        <v>4649</v>
      </c>
      <c r="P602" s="300" t="s">
        <v>737</v>
      </c>
      <c r="Q602" s="300" t="s">
        <v>737</v>
      </c>
      <c r="R602" s="300" t="s">
        <v>2396</v>
      </c>
      <c r="S602" s="300" t="s">
        <v>2396</v>
      </c>
      <c r="T602" s="300" t="s">
        <v>736</v>
      </c>
      <c r="U602" s="300" t="s">
        <v>735</v>
      </c>
      <c r="V602" s="300" t="s">
        <v>736</v>
      </c>
      <c r="W602" s="300">
        <v>1</v>
      </c>
      <c r="X602" s="300" t="s">
        <v>736</v>
      </c>
      <c r="Y602" s="300" t="s">
        <v>736</v>
      </c>
      <c r="Z602" s="300"/>
      <c r="AA602" s="300">
        <v>0</v>
      </c>
      <c r="AB602" s="300"/>
      <c r="AC602" s="300" t="s">
        <v>3317</v>
      </c>
      <c r="AD602" s="300" t="s">
        <v>114</v>
      </c>
      <c r="AE602" s="300" t="s">
        <v>3328</v>
      </c>
      <c r="AF602" s="300" t="s">
        <v>736</v>
      </c>
      <c r="AG602" s="300" t="s">
        <v>736</v>
      </c>
      <c r="AH602" s="300"/>
      <c r="AI602" s="300"/>
      <c r="AJ602" s="300"/>
      <c r="AK602" s="305" t="s">
        <v>4505</v>
      </c>
      <c r="AL602" s="300"/>
      <c r="AM602" s="300"/>
      <c r="AN602" s="300"/>
      <c r="AO602" s="300"/>
      <c r="AP602" s="300"/>
      <c r="AQ602" s="300"/>
      <c r="AR602" s="300" t="s">
        <v>3319</v>
      </c>
      <c r="AS602" s="300" t="s">
        <v>3329</v>
      </c>
      <c r="AT602" s="300" t="s">
        <v>3319</v>
      </c>
      <c r="AU602" s="300"/>
      <c r="AV602" s="300" t="s">
        <v>3645</v>
      </c>
      <c r="AW602" s="300"/>
      <c r="AX602" s="300"/>
      <c r="AY602" s="300"/>
      <c r="AZ602" s="300" t="s">
        <v>684</v>
      </c>
      <c r="BA602" s="300" t="s">
        <v>5256</v>
      </c>
      <c r="BB602" s="9" t="s">
        <v>736</v>
      </c>
    </row>
    <row r="603" spans="1:54" s="15" customFormat="1" ht="15" customHeight="1" x14ac:dyDescent="0.25">
      <c r="A603" s="300" t="s">
        <v>272</v>
      </c>
      <c r="B603" s="300" t="s">
        <v>4174</v>
      </c>
      <c r="C603" s="300" t="s">
        <v>4174</v>
      </c>
      <c r="D603" s="300" t="s">
        <v>4650</v>
      </c>
      <c r="E603" s="9">
        <v>59.99</v>
      </c>
      <c r="F603" s="300" t="s">
        <v>557</v>
      </c>
      <c r="G603" s="300">
        <v>210</v>
      </c>
      <c r="H603" s="300" t="s">
        <v>684</v>
      </c>
      <c r="I603" s="300" t="s">
        <v>684</v>
      </c>
      <c r="J603" s="300" t="s">
        <v>684</v>
      </c>
      <c r="K603" s="300" t="s">
        <v>684</v>
      </c>
      <c r="L603" s="300" t="s">
        <v>4174</v>
      </c>
      <c r="M603" s="300" t="s">
        <v>4650</v>
      </c>
      <c r="N603" s="300" t="s">
        <v>4174</v>
      </c>
      <c r="O603" s="300" t="s">
        <v>4650</v>
      </c>
      <c r="P603" s="300" t="s">
        <v>737</v>
      </c>
      <c r="Q603" s="300" t="s">
        <v>737</v>
      </c>
      <c r="R603" s="300" t="s">
        <v>2396</v>
      </c>
      <c r="S603" s="300" t="s">
        <v>2396</v>
      </c>
      <c r="T603" s="300" t="s">
        <v>736</v>
      </c>
      <c r="U603" s="300" t="s">
        <v>735</v>
      </c>
      <c r="V603" s="300" t="s">
        <v>736</v>
      </c>
      <c r="W603" s="300">
        <v>1</v>
      </c>
      <c r="X603" s="300" t="s">
        <v>736</v>
      </c>
      <c r="Y603" s="300" t="s">
        <v>736</v>
      </c>
      <c r="Z603" s="300" t="s">
        <v>272</v>
      </c>
      <c r="AA603" s="300">
        <v>0</v>
      </c>
      <c r="AB603" s="300" t="s">
        <v>2774</v>
      </c>
      <c r="AC603" s="300" t="s">
        <v>3317</v>
      </c>
      <c r="AD603" s="300" t="s">
        <v>3318</v>
      </c>
      <c r="AE603" s="300" t="s">
        <v>1056</v>
      </c>
      <c r="AF603" s="300" t="s">
        <v>736</v>
      </c>
      <c r="AG603" s="300" t="s">
        <v>736</v>
      </c>
      <c r="AH603" s="300"/>
      <c r="AI603" s="300"/>
      <c r="AJ603" s="300"/>
      <c r="AK603" s="305"/>
      <c r="AL603" s="300"/>
      <c r="AM603" s="300"/>
      <c r="AN603" s="300"/>
      <c r="AO603" s="300"/>
      <c r="AP603" s="26" t="s">
        <v>5230</v>
      </c>
      <c r="AQ603" s="300"/>
      <c r="AR603" s="300" t="s">
        <v>3319</v>
      </c>
      <c r="AS603" s="300" t="s">
        <v>3329</v>
      </c>
      <c r="AT603" s="300" t="s">
        <v>3319</v>
      </c>
      <c r="AU603" s="9" t="str">
        <f t="shared" ref="AU603:AU609" si="21">CONCATENATE("DB_",A603)</f>
        <v>DB_HWCOMMAN</v>
      </c>
      <c r="AV603" s="300" t="s">
        <v>272</v>
      </c>
      <c r="AW603" s="300"/>
      <c r="AX603" s="300"/>
      <c r="AY603" s="9"/>
      <c r="AZ603" s="300" t="s">
        <v>684</v>
      </c>
      <c r="BA603" s="300" t="s">
        <v>5271</v>
      </c>
      <c r="BB603" s="9" t="s">
        <v>736</v>
      </c>
    </row>
    <row r="604" spans="1:54" s="15" customFormat="1" ht="15" customHeight="1" x14ac:dyDescent="0.25">
      <c r="A604" s="300" t="s">
        <v>251</v>
      </c>
      <c r="B604" s="300" t="s">
        <v>4175</v>
      </c>
      <c r="C604" s="300" t="s">
        <v>4175</v>
      </c>
      <c r="D604" s="300" t="s">
        <v>4651</v>
      </c>
      <c r="E604" s="9">
        <v>39.99</v>
      </c>
      <c r="F604" s="300" t="s">
        <v>557</v>
      </c>
      <c r="G604" s="300">
        <v>120</v>
      </c>
      <c r="H604" s="300" t="s">
        <v>684</v>
      </c>
      <c r="I604" s="300" t="s">
        <v>684</v>
      </c>
      <c r="J604" s="300" t="s">
        <v>684</v>
      </c>
      <c r="K604" s="300" t="s">
        <v>684</v>
      </c>
      <c r="L604" s="300" t="s">
        <v>4175</v>
      </c>
      <c r="M604" s="300" t="s">
        <v>4651</v>
      </c>
      <c r="N604" s="300" t="s">
        <v>4175</v>
      </c>
      <c r="O604" s="300" t="s">
        <v>4651</v>
      </c>
      <c r="P604" s="300" t="s">
        <v>737</v>
      </c>
      <c r="Q604" s="300" t="s">
        <v>737</v>
      </c>
      <c r="R604" s="300" t="s">
        <v>2396</v>
      </c>
      <c r="S604" s="300" t="s">
        <v>2396</v>
      </c>
      <c r="T604" s="300" t="s">
        <v>736</v>
      </c>
      <c r="U604" s="300" t="s">
        <v>735</v>
      </c>
      <c r="V604" s="300" t="s">
        <v>736</v>
      </c>
      <c r="W604" s="300">
        <v>1</v>
      </c>
      <c r="X604" s="300" t="s">
        <v>736</v>
      </c>
      <c r="Y604" s="300" t="s">
        <v>736</v>
      </c>
      <c r="Z604" s="300" t="s">
        <v>251</v>
      </c>
      <c r="AA604" s="300">
        <v>0</v>
      </c>
      <c r="AB604" s="300" t="s">
        <v>2774</v>
      </c>
      <c r="AC604" s="300" t="s">
        <v>3317</v>
      </c>
      <c r="AD604" s="300" t="s">
        <v>3318</v>
      </c>
      <c r="AE604" s="300" t="s">
        <v>1056</v>
      </c>
      <c r="AF604" s="300" t="s">
        <v>736</v>
      </c>
      <c r="AG604" s="300" t="s">
        <v>736</v>
      </c>
      <c r="AH604" s="300"/>
      <c r="AI604" s="300"/>
      <c r="AJ604" s="300"/>
      <c r="AK604" s="305"/>
      <c r="AL604" s="300"/>
      <c r="AM604" s="300"/>
      <c r="AN604" s="300"/>
      <c r="AO604" s="300"/>
      <c r="AP604" s="26" t="s">
        <v>5230</v>
      </c>
      <c r="AQ604" s="300"/>
      <c r="AR604" s="300" t="s">
        <v>3319</v>
      </c>
      <c r="AS604" s="300" t="s">
        <v>3329</v>
      </c>
      <c r="AT604" s="300" t="s">
        <v>3319</v>
      </c>
      <c r="AU604" s="9" t="str">
        <f t="shared" si="21"/>
        <v>DB_HWCONNEC</v>
      </c>
      <c r="AV604" s="300" t="s">
        <v>251</v>
      </c>
      <c r="AW604" s="300"/>
      <c r="AX604" s="300"/>
      <c r="AY604" s="9"/>
      <c r="AZ604" s="300" t="s">
        <v>684</v>
      </c>
      <c r="BA604" s="300" t="s">
        <v>5271</v>
      </c>
      <c r="BB604" s="9" t="s">
        <v>736</v>
      </c>
    </row>
    <row r="605" spans="1:54" s="15" customFormat="1" ht="15" customHeight="1" x14ac:dyDescent="0.25">
      <c r="A605" s="300" t="s">
        <v>260</v>
      </c>
      <c r="B605" s="300" t="s">
        <v>4176</v>
      </c>
      <c r="C605" s="300" t="s">
        <v>4176</v>
      </c>
      <c r="D605" s="300" t="s">
        <v>4652</v>
      </c>
      <c r="E605" s="9">
        <v>49.99</v>
      </c>
      <c r="F605" s="300" t="s">
        <v>557</v>
      </c>
      <c r="G605" s="300">
        <v>150</v>
      </c>
      <c r="H605" s="300" t="s">
        <v>684</v>
      </c>
      <c r="I605" s="300" t="s">
        <v>684</v>
      </c>
      <c r="J605" s="300" t="s">
        <v>684</v>
      </c>
      <c r="K605" s="300" t="s">
        <v>684</v>
      </c>
      <c r="L605" s="300" t="s">
        <v>4176</v>
      </c>
      <c r="M605" s="300" t="s">
        <v>4652</v>
      </c>
      <c r="N605" s="300" t="s">
        <v>4176</v>
      </c>
      <c r="O605" s="300" t="s">
        <v>4652</v>
      </c>
      <c r="P605" s="300" t="s">
        <v>737</v>
      </c>
      <c r="Q605" s="300" t="s">
        <v>737</v>
      </c>
      <c r="R605" s="300" t="s">
        <v>2396</v>
      </c>
      <c r="S605" s="300" t="s">
        <v>2396</v>
      </c>
      <c r="T605" s="300" t="s">
        <v>736</v>
      </c>
      <c r="U605" s="300" t="s">
        <v>735</v>
      </c>
      <c r="V605" s="300" t="s">
        <v>736</v>
      </c>
      <c r="W605" s="300">
        <v>1</v>
      </c>
      <c r="X605" s="300" t="s">
        <v>736</v>
      </c>
      <c r="Y605" s="300" t="s">
        <v>736</v>
      </c>
      <c r="Z605" s="300" t="s">
        <v>260</v>
      </c>
      <c r="AA605" s="300">
        <v>0</v>
      </c>
      <c r="AB605" s="300" t="s">
        <v>2774</v>
      </c>
      <c r="AC605" s="300" t="s">
        <v>3317</v>
      </c>
      <c r="AD605" s="300" t="s">
        <v>3318</v>
      </c>
      <c r="AE605" s="300" t="s">
        <v>1056</v>
      </c>
      <c r="AF605" s="300" t="s">
        <v>736</v>
      </c>
      <c r="AG605" s="300" t="s">
        <v>736</v>
      </c>
      <c r="AH605" s="300"/>
      <c r="AI605" s="300"/>
      <c r="AJ605" s="300"/>
      <c r="AK605" s="305"/>
      <c r="AL605" s="300"/>
      <c r="AM605" s="300"/>
      <c r="AN605" s="300"/>
      <c r="AO605" s="300"/>
      <c r="AP605" s="26" t="s">
        <v>5230</v>
      </c>
      <c r="AQ605" s="300"/>
      <c r="AR605" s="300" t="s">
        <v>3319</v>
      </c>
      <c r="AS605" s="300" t="s">
        <v>3329</v>
      </c>
      <c r="AT605" s="300" t="s">
        <v>3319</v>
      </c>
      <c r="AU605" s="9" t="str">
        <f t="shared" si="21"/>
        <v>DB_HWCONTRO</v>
      </c>
      <c r="AV605" s="300" t="s">
        <v>260</v>
      </c>
      <c r="AW605" s="300"/>
      <c r="AX605" s="300"/>
      <c r="AY605" s="9"/>
      <c r="AZ605" s="300" t="s">
        <v>684</v>
      </c>
      <c r="BA605" s="300" t="s">
        <v>5271</v>
      </c>
      <c r="BB605" s="9" t="s">
        <v>736</v>
      </c>
    </row>
    <row r="606" spans="1:54" s="15" customFormat="1" ht="15" customHeight="1" x14ac:dyDescent="0.25">
      <c r="A606" s="300" t="s">
        <v>3646</v>
      </c>
      <c r="B606" s="300" t="s">
        <v>4653</v>
      </c>
      <c r="C606" s="300" t="s">
        <v>4653</v>
      </c>
      <c r="D606" s="306" t="s">
        <v>4654</v>
      </c>
      <c r="E606" s="300">
        <v>25</v>
      </c>
      <c r="F606" s="300" t="s">
        <v>557</v>
      </c>
      <c r="G606" s="300">
        <v>60</v>
      </c>
      <c r="H606" s="300" t="s">
        <v>742</v>
      </c>
      <c r="I606" s="300" t="s">
        <v>742</v>
      </c>
      <c r="J606" s="300" t="s">
        <v>742</v>
      </c>
      <c r="K606" s="300" t="s">
        <v>742</v>
      </c>
      <c r="L606" s="300" t="s">
        <v>4653</v>
      </c>
      <c r="M606" s="306" t="s">
        <v>4654</v>
      </c>
      <c r="N606" s="300" t="s">
        <v>4653</v>
      </c>
      <c r="O606" s="306" t="s">
        <v>4654</v>
      </c>
      <c r="P606" s="300" t="s">
        <v>737</v>
      </c>
      <c r="Q606" s="300" t="s">
        <v>737</v>
      </c>
      <c r="R606" s="300" t="s">
        <v>2396</v>
      </c>
      <c r="S606" s="300" t="s">
        <v>2396</v>
      </c>
      <c r="T606" s="300" t="s">
        <v>736</v>
      </c>
      <c r="U606" s="300" t="s">
        <v>735</v>
      </c>
      <c r="V606" s="300" t="s">
        <v>736</v>
      </c>
      <c r="W606" s="300">
        <v>1</v>
      </c>
      <c r="X606" s="300" t="s">
        <v>736</v>
      </c>
      <c r="Y606" s="300" t="s">
        <v>736</v>
      </c>
      <c r="Z606" s="300" t="s">
        <v>3646</v>
      </c>
      <c r="AA606" s="300">
        <v>0</v>
      </c>
      <c r="AB606" s="300" t="s">
        <v>2933</v>
      </c>
      <c r="AC606" s="300" t="s">
        <v>3317</v>
      </c>
      <c r="AD606" s="300" t="s">
        <v>3318</v>
      </c>
      <c r="AE606" s="300" t="s">
        <v>1056</v>
      </c>
      <c r="AF606" s="300" t="s">
        <v>736</v>
      </c>
      <c r="AG606" s="300" t="s">
        <v>736</v>
      </c>
      <c r="AH606" s="300"/>
      <c r="AI606" s="300"/>
      <c r="AJ606" s="300"/>
      <c r="AK606" s="305" t="s">
        <v>4505</v>
      </c>
      <c r="AL606" s="300"/>
      <c r="AM606" s="300"/>
      <c r="AN606" s="300"/>
      <c r="AO606" s="300"/>
      <c r="AP606" s="26" t="s">
        <v>5230</v>
      </c>
      <c r="AQ606" s="300"/>
      <c r="AR606" s="300" t="s">
        <v>3319</v>
      </c>
      <c r="AS606" s="300" t="s">
        <v>3329</v>
      </c>
      <c r="AT606" s="300" t="s">
        <v>3319</v>
      </c>
      <c r="AU606" s="9" t="str">
        <f t="shared" si="21"/>
        <v>DB_PACKSNL</v>
      </c>
      <c r="AV606" s="300" t="s">
        <v>3646</v>
      </c>
      <c r="AW606" s="300"/>
      <c r="AX606" s="300"/>
      <c r="AY606" s="9"/>
      <c r="AZ606" s="300" t="s">
        <v>684</v>
      </c>
      <c r="BA606" s="300" t="s">
        <v>5256</v>
      </c>
      <c r="BB606" s="9" t="s">
        <v>736</v>
      </c>
    </row>
    <row r="607" spans="1:54" s="15" customFormat="1" ht="15" customHeight="1" x14ac:dyDescent="0.25">
      <c r="A607" s="300" t="s">
        <v>3647</v>
      </c>
      <c r="B607" s="300" t="s">
        <v>4655</v>
      </c>
      <c r="C607" s="300" t="s">
        <v>4655</v>
      </c>
      <c r="D607" s="306" t="s">
        <v>4656</v>
      </c>
      <c r="E607" s="300">
        <v>25</v>
      </c>
      <c r="F607" s="300" t="s">
        <v>557</v>
      </c>
      <c r="G607" s="300">
        <v>60</v>
      </c>
      <c r="H607" s="300" t="s">
        <v>4526</v>
      </c>
      <c r="I607" s="300" t="s">
        <v>4534</v>
      </c>
      <c r="J607" s="300" t="s">
        <v>4526</v>
      </c>
      <c r="K607" s="300" t="s">
        <v>4526</v>
      </c>
      <c r="L607" s="300" t="s">
        <v>4655</v>
      </c>
      <c r="M607" s="306" t="s">
        <v>4656</v>
      </c>
      <c r="N607" s="300" t="s">
        <v>4655</v>
      </c>
      <c r="O607" s="306" t="s">
        <v>4656</v>
      </c>
      <c r="P607" s="300" t="s">
        <v>737</v>
      </c>
      <c r="Q607" s="300" t="s">
        <v>737</v>
      </c>
      <c r="R607" s="300" t="s">
        <v>2396</v>
      </c>
      <c r="S607" s="300" t="s">
        <v>2396</v>
      </c>
      <c r="T607" s="300" t="s">
        <v>736</v>
      </c>
      <c r="U607" s="300" t="s">
        <v>735</v>
      </c>
      <c r="V607" s="300" t="s">
        <v>736</v>
      </c>
      <c r="W607" s="300">
        <v>1</v>
      </c>
      <c r="X607" s="300" t="s">
        <v>736</v>
      </c>
      <c r="Y607" s="300" t="s">
        <v>736</v>
      </c>
      <c r="Z607" s="300" t="s">
        <v>3647</v>
      </c>
      <c r="AA607" s="300">
        <v>0</v>
      </c>
      <c r="AB607" s="300" t="s">
        <v>2933</v>
      </c>
      <c r="AC607" s="300" t="s">
        <v>3317</v>
      </c>
      <c r="AD607" s="300" t="s">
        <v>3318</v>
      </c>
      <c r="AE607" s="300" t="s">
        <v>1056</v>
      </c>
      <c r="AF607" s="300" t="s">
        <v>736</v>
      </c>
      <c r="AG607" s="300" t="s">
        <v>736</v>
      </c>
      <c r="AH607" s="300"/>
      <c r="AI607" s="300"/>
      <c r="AJ607" s="300"/>
      <c r="AK607" s="305" t="s">
        <v>4505</v>
      </c>
      <c r="AL607" s="300"/>
      <c r="AM607" s="300"/>
      <c r="AN607" s="300"/>
      <c r="AO607" s="300"/>
      <c r="AP607" s="26" t="s">
        <v>5230</v>
      </c>
      <c r="AQ607" s="300"/>
      <c r="AR607" s="300" t="s">
        <v>3319</v>
      </c>
      <c r="AS607" s="300" t="s">
        <v>3329</v>
      </c>
      <c r="AT607" s="300" t="s">
        <v>3319</v>
      </c>
      <c r="AU607" s="9" t="str">
        <f t="shared" si="21"/>
        <v>DB_PACKSNL2</v>
      </c>
      <c r="AV607" s="300" t="s">
        <v>3647</v>
      </c>
      <c r="AW607" s="300"/>
      <c r="AX607" s="300"/>
      <c r="AY607" s="9"/>
      <c r="AZ607" s="300" t="s">
        <v>684</v>
      </c>
      <c r="BA607" s="300" t="s">
        <v>5256</v>
      </c>
      <c r="BB607" s="9" t="s">
        <v>736</v>
      </c>
    </row>
    <row r="608" spans="1:54" s="15" customFormat="1" ht="15" customHeight="1" x14ac:dyDescent="0.25">
      <c r="A608" s="300" t="s">
        <v>3648</v>
      </c>
      <c r="B608" s="300" t="s">
        <v>4657</v>
      </c>
      <c r="C608" s="300" t="s">
        <v>4657</v>
      </c>
      <c r="D608" s="306" t="s">
        <v>4658</v>
      </c>
      <c r="E608" s="300">
        <v>25</v>
      </c>
      <c r="F608" s="300" t="s">
        <v>557</v>
      </c>
      <c r="G608" s="300">
        <v>60</v>
      </c>
      <c r="H608" s="300" t="s">
        <v>4526</v>
      </c>
      <c r="I608" s="300" t="s">
        <v>4534</v>
      </c>
      <c r="J608" s="300" t="s">
        <v>4526</v>
      </c>
      <c r="K608" s="300" t="s">
        <v>4526</v>
      </c>
      <c r="L608" s="300" t="s">
        <v>4657</v>
      </c>
      <c r="M608" s="306" t="s">
        <v>4658</v>
      </c>
      <c r="N608" s="300" t="s">
        <v>4657</v>
      </c>
      <c r="O608" s="306" t="s">
        <v>4658</v>
      </c>
      <c r="P608" s="300" t="s">
        <v>737</v>
      </c>
      <c r="Q608" s="300" t="s">
        <v>737</v>
      </c>
      <c r="R608" s="300" t="s">
        <v>2396</v>
      </c>
      <c r="S608" s="300" t="s">
        <v>2396</v>
      </c>
      <c r="T608" s="300" t="s">
        <v>736</v>
      </c>
      <c r="U608" s="300" t="s">
        <v>735</v>
      </c>
      <c r="V608" s="300" t="s">
        <v>736</v>
      </c>
      <c r="W608" s="300">
        <v>1</v>
      </c>
      <c r="X608" s="300" t="s">
        <v>736</v>
      </c>
      <c r="Y608" s="300" t="s">
        <v>736</v>
      </c>
      <c r="Z608" s="300" t="s">
        <v>3648</v>
      </c>
      <c r="AA608" s="300">
        <v>0</v>
      </c>
      <c r="AB608" s="300" t="s">
        <v>2999</v>
      </c>
      <c r="AC608" s="300" t="s">
        <v>3317</v>
      </c>
      <c r="AD608" s="300" t="s">
        <v>3318</v>
      </c>
      <c r="AE608" s="300" t="s">
        <v>1056</v>
      </c>
      <c r="AF608" s="300" t="s">
        <v>736</v>
      </c>
      <c r="AG608" s="300" t="s">
        <v>736</v>
      </c>
      <c r="AH608" s="300"/>
      <c r="AI608" s="300"/>
      <c r="AJ608" s="300"/>
      <c r="AK608" s="305" t="s">
        <v>4505</v>
      </c>
      <c r="AL608" s="300"/>
      <c r="AM608" s="300"/>
      <c r="AN608" s="300"/>
      <c r="AO608" s="300"/>
      <c r="AP608" s="26" t="s">
        <v>5230</v>
      </c>
      <c r="AQ608" s="300"/>
      <c r="AR608" s="300" t="s">
        <v>3319</v>
      </c>
      <c r="AS608" s="300" t="s">
        <v>3329</v>
      </c>
      <c r="AT608" s="300" t="s">
        <v>3319</v>
      </c>
      <c r="AU608" s="9" t="str">
        <f t="shared" si="21"/>
        <v>DB_PACKSPD</v>
      </c>
      <c r="AV608" s="300" t="s">
        <v>3648</v>
      </c>
      <c r="AW608" s="300"/>
      <c r="AX608" s="300"/>
      <c r="AY608" s="9"/>
      <c r="AZ608" s="300" t="s">
        <v>684</v>
      </c>
      <c r="BA608" s="300" t="s">
        <v>5256</v>
      </c>
      <c r="BB608" s="9" t="s">
        <v>736</v>
      </c>
    </row>
    <row r="609" spans="1:54" s="15" customFormat="1" ht="15" customHeight="1" x14ac:dyDescent="0.25">
      <c r="A609" s="300" t="s">
        <v>3649</v>
      </c>
      <c r="B609" s="300" t="s">
        <v>4659</v>
      </c>
      <c r="C609" s="300" t="s">
        <v>4659</v>
      </c>
      <c r="D609" s="306" t="s">
        <v>4660</v>
      </c>
      <c r="E609" s="300">
        <v>25</v>
      </c>
      <c r="F609" s="300" t="s">
        <v>557</v>
      </c>
      <c r="G609" s="300">
        <v>60</v>
      </c>
      <c r="H609" s="300" t="s">
        <v>4526</v>
      </c>
      <c r="I609" s="300" t="s">
        <v>4534</v>
      </c>
      <c r="J609" s="300" t="s">
        <v>4526</v>
      </c>
      <c r="K609" s="300" t="s">
        <v>4526</v>
      </c>
      <c r="L609" s="300" t="s">
        <v>4659</v>
      </c>
      <c r="M609" s="306" t="s">
        <v>4660</v>
      </c>
      <c r="N609" s="300" t="s">
        <v>4659</v>
      </c>
      <c r="O609" s="306" t="s">
        <v>4660</v>
      </c>
      <c r="P609" s="300" t="s">
        <v>737</v>
      </c>
      <c r="Q609" s="300" t="s">
        <v>737</v>
      </c>
      <c r="R609" s="300" t="s">
        <v>2396</v>
      </c>
      <c r="S609" s="300" t="s">
        <v>2396</v>
      </c>
      <c r="T609" s="300" t="s">
        <v>736</v>
      </c>
      <c r="U609" s="300" t="s">
        <v>735</v>
      </c>
      <c r="V609" s="300" t="s">
        <v>736</v>
      </c>
      <c r="W609" s="300">
        <v>1</v>
      </c>
      <c r="X609" s="300" t="s">
        <v>736</v>
      </c>
      <c r="Y609" s="300" t="s">
        <v>736</v>
      </c>
      <c r="Z609" s="300" t="s">
        <v>3649</v>
      </c>
      <c r="AA609" s="300">
        <v>0</v>
      </c>
      <c r="AB609" s="300" t="s">
        <v>2999</v>
      </c>
      <c r="AC609" s="300" t="s">
        <v>3317</v>
      </c>
      <c r="AD609" s="300" t="s">
        <v>3318</v>
      </c>
      <c r="AE609" s="300" t="s">
        <v>1056</v>
      </c>
      <c r="AF609" s="300" t="s">
        <v>736</v>
      </c>
      <c r="AG609" s="300" t="s">
        <v>736</v>
      </c>
      <c r="AH609" s="300"/>
      <c r="AI609" s="300"/>
      <c r="AJ609" s="300"/>
      <c r="AK609" s="305" t="s">
        <v>4505</v>
      </c>
      <c r="AL609" s="300"/>
      <c r="AM609" s="300"/>
      <c r="AN609" s="300"/>
      <c r="AO609" s="300"/>
      <c r="AP609" s="26" t="s">
        <v>5230</v>
      </c>
      <c r="AQ609" s="300"/>
      <c r="AR609" s="300" t="s">
        <v>3319</v>
      </c>
      <c r="AS609" s="300" t="s">
        <v>3329</v>
      </c>
      <c r="AT609" s="300" t="s">
        <v>3319</v>
      </c>
      <c r="AU609" s="9" t="str">
        <f t="shared" si="21"/>
        <v>DB_PACKSPK</v>
      </c>
      <c r="AV609" s="300" t="s">
        <v>3649</v>
      </c>
      <c r="AW609" s="300"/>
      <c r="AX609" s="300"/>
      <c r="AY609" s="9"/>
      <c r="AZ609" s="300" t="s">
        <v>684</v>
      </c>
      <c r="BA609" s="300" t="s">
        <v>5256</v>
      </c>
      <c r="BB609" s="9" t="s">
        <v>736</v>
      </c>
    </row>
    <row r="610" spans="1:54" s="15" customFormat="1" ht="15" customHeight="1" x14ac:dyDescent="0.25">
      <c r="A610" s="300" t="s">
        <v>3846</v>
      </c>
      <c r="B610" s="300" t="s">
        <v>2241</v>
      </c>
      <c r="C610" s="300" t="s">
        <v>2241</v>
      </c>
      <c r="D610" s="306" t="s">
        <v>4661</v>
      </c>
      <c r="E610" s="300">
        <v>199</v>
      </c>
      <c r="F610" s="300" t="s">
        <v>557</v>
      </c>
      <c r="G610" s="300">
        <v>210</v>
      </c>
      <c r="H610" s="300" t="s">
        <v>4526</v>
      </c>
      <c r="I610" s="300" t="s">
        <v>4534</v>
      </c>
      <c r="J610" s="300" t="s">
        <v>4526</v>
      </c>
      <c r="K610" s="300" t="s">
        <v>4526</v>
      </c>
      <c r="L610" s="300" t="s">
        <v>2241</v>
      </c>
      <c r="M610" s="306" t="s">
        <v>4661</v>
      </c>
      <c r="N610" s="300" t="s">
        <v>2241</v>
      </c>
      <c r="O610" s="306" t="s">
        <v>4661</v>
      </c>
      <c r="P610" s="300" t="s">
        <v>3384</v>
      </c>
      <c r="Q610" s="300" t="s">
        <v>1352</v>
      </c>
      <c r="R610" s="300" t="s">
        <v>2396</v>
      </c>
      <c r="S610" s="300" t="s">
        <v>2396</v>
      </c>
      <c r="T610" s="300" t="s">
        <v>736</v>
      </c>
      <c r="U610" s="300" t="s">
        <v>735</v>
      </c>
      <c r="V610" s="300" t="s">
        <v>736</v>
      </c>
      <c r="W610" s="300">
        <v>1</v>
      </c>
      <c r="X610" s="300" t="s">
        <v>736</v>
      </c>
      <c r="Y610" s="300" t="s">
        <v>736</v>
      </c>
      <c r="Z610" s="300" t="s">
        <v>3650</v>
      </c>
      <c r="AA610" s="300">
        <v>0</v>
      </c>
      <c r="AB610" s="300"/>
      <c r="AC610" s="300" t="s">
        <v>3317</v>
      </c>
      <c r="AD610" s="300" t="s">
        <v>114</v>
      </c>
      <c r="AE610" s="300" t="s">
        <v>3328</v>
      </c>
      <c r="AF610" s="300" t="s">
        <v>736</v>
      </c>
      <c r="AG610" s="300" t="s">
        <v>736</v>
      </c>
      <c r="AH610" s="300"/>
      <c r="AI610" s="300"/>
      <c r="AJ610" s="300"/>
      <c r="AK610" s="305" t="s">
        <v>4505</v>
      </c>
      <c r="AL610" s="300"/>
      <c r="AM610" s="300"/>
      <c r="AN610" s="300"/>
      <c r="AO610" s="300"/>
      <c r="AP610" s="300"/>
      <c r="AQ610" s="300"/>
      <c r="AR610" s="300" t="s">
        <v>3319</v>
      </c>
      <c r="AS610" s="300" t="s">
        <v>3329</v>
      </c>
      <c r="AT610" s="300" t="s">
        <v>3319</v>
      </c>
      <c r="AU610" s="300"/>
      <c r="AV610" s="300" t="s">
        <v>3846</v>
      </c>
      <c r="AW610" s="300"/>
      <c r="AX610" s="300"/>
      <c r="AY610" s="300"/>
      <c r="AZ610" s="300" t="s">
        <v>684</v>
      </c>
      <c r="BA610" s="300" t="s">
        <v>5256</v>
      </c>
      <c r="BB610" s="9" t="s">
        <v>736</v>
      </c>
    </row>
    <row r="611" spans="1:54" s="15" customFormat="1" ht="15" customHeight="1" x14ac:dyDescent="0.25">
      <c r="A611" s="300" t="s">
        <v>3847</v>
      </c>
      <c r="B611" s="300" t="s">
        <v>2241</v>
      </c>
      <c r="C611" s="300" t="s">
        <v>2241</v>
      </c>
      <c r="D611" s="306" t="s">
        <v>4661</v>
      </c>
      <c r="E611" s="300">
        <v>99</v>
      </c>
      <c r="F611" s="300" t="s">
        <v>557</v>
      </c>
      <c r="G611" s="300">
        <v>120</v>
      </c>
      <c r="H611" s="300" t="s">
        <v>4526</v>
      </c>
      <c r="I611" s="300" t="s">
        <v>4534</v>
      </c>
      <c r="J611" s="300" t="s">
        <v>4526</v>
      </c>
      <c r="K611" s="300" t="s">
        <v>4526</v>
      </c>
      <c r="L611" s="300" t="s">
        <v>2241</v>
      </c>
      <c r="M611" s="306" t="s">
        <v>4661</v>
      </c>
      <c r="N611" s="300" t="s">
        <v>2241</v>
      </c>
      <c r="O611" s="306" t="s">
        <v>4661</v>
      </c>
      <c r="P611" s="300" t="s">
        <v>3384</v>
      </c>
      <c r="Q611" s="300" t="s">
        <v>857</v>
      </c>
      <c r="R611" s="300" t="s">
        <v>2396</v>
      </c>
      <c r="S611" s="300" t="s">
        <v>2396</v>
      </c>
      <c r="T611" s="300" t="s">
        <v>736</v>
      </c>
      <c r="U611" s="300" t="s">
        <v>735</v>
      </c>
      <c r="V611" s="300" t="s">
        <v>736</v>
      </c>
      <c r="W611" s="300">
        <v>1</v>
      </c>
      <c r="X611" s="300" t="s">
        <v>736</v>
      </c>
      <c r="Y611" s="300" t="s">
        <v>736</v>
      </c>
      <c r="Z611" s="300" t="s">
        <v>3651</v>
      </c>
      <c r="AA611" s="300">
        <v>0</v>
      </c>
      <c r="AB611" s="300"/>
      <c r="AC611" s="300" t="s">
        <v>3317</v>
      </c>
      <c r="AD611" s="300" t="s">
        <v>114</v>
      </c>
      <c r="AE611" s="300" t="s">
        <v>3328</v>
      </c>
      <c r="AF611" s="300" t="s">
        <v>736</v>
      </c>
      <c r="AG611" s="300" t="s">
        <v>736</v>
      </c>
      <c r="AH611" s="300"/>
      <c r="AI611" s="300"/>
      <c r="AJ611" s="300"/>
      <c r="AK611" s="305" t="s">
        <v>4505</v>
      </c>
      <c r="AL611" s="300"/>
      <c r="AM611" s="300"/>
      <c r="AN611" s="300"/>
      <c r="AO611" s="300"/>
      <c r="AP611" s="300"/>
      <c r="AQ611" s="300"/>
      <c r="AR611" s="300" t="s">
        <v>3319</v>
      </c>
      <c r="AS611" s="300" t="s">
        <v>3329</v>
      </c>
      <c r="AT611" s="300" t="s">
        <v>3319</v>
      </c>
      <c r="AU611" s="300"/>
      <c r="AV611" s="300" t="s">
        <v>3847</v>
      </c>
      <c r="AW611" s="300"/>
      <c r="AX611" s="300"/>
      <c r="AY611" s="300"/>
      <c r="AZ611" s="300" t="s">
        <v>684</v>
      </c>
      <c r="BA611" s="300" t="s">
        <v>5256</v>
      </c>
      <c r="BB611" s="9" t="s">
        <v>736</v>
      </c>
    </row>
    <row r="612" spans="1:54" s="15" customFormat="1" ht="15" customHeight="1" x14ac:dyDescent="0.25">
      <c r="A612" s="300" t="s">
        <v>3848</v>
      </c>
      <c r="B612" s="300" t="s">
        <v>1996</v>
      </c>
      <c r="C612" s="300" t="s">
        <v>1996</v>
      </c>
      <c r="D612" s="306" t="s">
        <v>4662</v>
      </c>
      <c r="E612" s="300">
        <v>24.99</v>
      </c>
      <c r="F612" s="300" t="s">
        <v>557</v>
      </c>
      <c r="G612" s="300">
        <v>150</v>
      </c>
      <c r="H612" s="300" t="s">
        <v>4526</v>
      </c>
      <c r="I612" s="300" t="s">
        <v>4534</v>
      </c>
      <c r="J612" s="300" t="s">
        <v>4526</v>
      </c>
      <c r="K612" s="300" t="s">
        <v>4526</v>
      </c>
      <c r="L612" s="300" t="s">
        <v>1996</v>
      </c>
      <c r="M612" s="306" t="s">
        <v>4662</v>
      </c>
      <c r="N612" s="300" t="s">
        <v>1996</v>
      </c>
      <c r="O612" s="306" t="s">
        <v>4662</v>
      </c>
      <c r="P612" s="300" t="s">
        <v>737</v>
      </c>
      <c r="Q612" s="300" t="s">
        <v>855</v>
      </c>
      <c r="R612" s="300" t="s">
        <v>2396</v>
      </c>
      <c r="S612" s="300" t="s">
        <v>2396</v>
      </c>
      <c r="T612" s="300" t="s">
        <v>736</v>
      </c>
      <c r="U612" s="300" t="s">
        <v>735</v>
      </c>
      <c r="V612" s="300" t="s">
        <v>736</v>
      </c>
      <c r="W612" s="300">
        <v>1</v>
      </c>
      <c r="X612" s="300" t="s">
        <v>736</v>
      </c>
      <c r="Y612" s="300" t="s">
        <v>736</v>
      </c>
      <c r="Z612" s="300" t="s">
        <v>3652</v>
      </c>
      <c r="AA612" s="300">
        <v>0</v>
      </c>
      <c r="AB612" s="300"/>
      <c r="AC612" s="300" t="s">
        <v>3317</v>
      </c>
      <c r="AD612" s="300" t="s">
        <v>114</v>
      </c>
      <c r="AE612" s="300" t="s">
        <v>3328</v>
      </c>
      <c r="AF612" s="300" t="s">
        <v>736</v>
      </c>
      <c r="AG612" s="300" t="s">
        <v>736</v>
      </c>
      <c r="AH612" s="300"/>
      <c r="AI612" s="300"/>
      <c r="AJ612" s="300"/>
      <c r="AK612" s="305" t="s">
        <v>4505</v>
      </c>
      <c r="AL612" s="300"/>
      <c r="AM612" s="300"/>
      <c r="AN612" s="300"/>
      <c r="AO612" s="300"/>
      <c r="AP612" s="300"/>
      <c r="AQ612" s="300"/>
      <c r="AR612" s="300" t="s">
        <v>3319</v>
      </c>
      <c r="AS612" s="300" t="s">
        <v>3329</v>
      </c>
      <c r="AT612" s="300" t="s">
        <v>3319</v>
      </c>
      <c r="AU612" s="300"/>
      <c r="AV612" s="300" t="s">
        <v>3652</v>
      </c>
      <c r="AW612" s="300"/>
      <c r="AX612" s="300"/>
      <c r="AY612" s="300"/>
      <c r="AZ612" s="300" t="s">
        <v>684</v>
      </c>
      <c r="BA612" s="300" t="s">
        <v>5256</v>
      </c>
      <c r="BB612" s="9" t="s">
        <v>736</v>
      </c>
    </row>
    <row r="613" spans="1:54" s="15" customFormat="1" ht="15" customHeight="1" x14ac:dyDescent="0.25">
      <c r="A613" s="300" t="s">
        <v>3653</v>
      </c>
      <c r="B613" s="300" t="s">
        <v>1991</v>
      </c>
      <c r="C613" s="300" t="s">
        <v>1991</v>
      </c>
      <c r="D613" s="306" t="s">
        <v>4663</v>
      </c>
      <c r="E613" s="300">
        <v>54.99</v>
      </c>
      <c r="F613" s="300" t="s">
        <v>557</v>
      </c>
      <c r="G613" s="300">
        <v>210</v>
      </c>
      <c r="H613" s="300" t="s">
        <v>4526</v>
      </c>
      <c r="I613" s="300" t="s">
        <v>4534</v>
      </c>
      <c r="J613" s="300" t="s">
        <v>4526</v>
      </c>
      <c r="K613" s="300" t="s">
        <v>4526</v>
      </c>
      <c r="L613" s="300" t="s">
        <v>1991</v>
      </c>
      <c r="M613" s="306" t="s">
        <v>4663</v>
      </c>
      <c r="N613" s="300" t="s">
        <v>1991</v>
      </c>
      <c r="O613" s="306" t="s">
        <v>4663</v>
      </c>
      <c r="P613" s="300" t="s">
        <v>737</v>
      </c>
      <c r="Q613" s="300" t="s">
        <v>737</v>
      </c>
      <c r="R613" s="300" t="s">
        <v>2396</v>
      </c>
      <c r="S613" s="300" t="s">
        <v>2396</v>
      </c>
      <c r="T613" s="300" t="s">
        <v>736</v>
      </c>
      <c r="U613" s="300" t="s">
        <v>735</v>
      </c>
      <c r="V613" s="300" t="s">
        <v>736</v>
      </c>
      <c r="W613" s="300">
        <v>1</v>
      </c>
      <c r="X613" s="300" t="s">
        <v>736</v>
      </c>
      <c r="Y613" s="300" t="s">
        <v>736</v>
      </c>
      <c r="Z613" s="300" t="s">
        <v>3653</v>
      </c>
      <c r="AA613" s="300">
        <v>0</v>
      </c>
      <c r="AB613" s="300" t="s">
        <v>1430</v>
      </c>
      <c r="AC613" s="300" t="s">
        <v>3317</v>
      </c>
      <c r="AD613" s="300" t="s">
        <v>3318</v>
      </c>
      <c r="AE613" s="300" t="s">
        <v>1056</v>
      </c>
      <c r="AF613" s="300" t="s">
        <v>736</v>
      </c>
      <c r="AG613" s="300" t="s">
        <v>736</v>
      </c>
      <c r="AH613" s="300"/>
      <c r="AI613" s="300"/>
      <c r="AJ613" s="300"/>
      <c r="AK613" s="305"/>
      <c r="AL613" s="300"/>
      <c r="AM613" s="300"/>
      <c r="AN613" s="300"/>
      <c r="AO613" s="300"/>
      <c r="AP613" s="26" t="s">
        <v>5230</v>
      </c>
      <c r="AQ613" s="300"/>
      <c r="AR613" s="300" t="s">
        <v>3319</v>
      </c>
      <c r="AS613" s="300" t="s">
        <v>3329</v>
      </c>
      <c r="AT613" s="300" t="s">
        <v>3319</v>
      </c>
      <c r="AU613" s="9" t="str">
        <f>CONCATENATE("DB_",A613)</f>
        <v>DB_PKCOMMAN</v>
      </c>
      <c r="AV613" s="300" t="s">
        <v>3653</v>
      </c>
      <c r="AW613" s="300"/>
      <c r="AX613" s="300"/>
      <c r="AY613" s="9"/>
      <c r="AZ613" s="300" t="s">
        <v>684</v>
      </c>
      <c r="BA613" s="300" t="s">
        <v>5256</v>
      </c>
      <c r="BB613" s="9" t="s">
        <v>736</v>
      </c>
    </row>
    <row r="614" spans="1:54" s="15" customFormat="1" ht="15" customHeight="1" x14ac:dyDescent="0.25">
      <c r="A614" s="300" t="s">
        <v>3787</v>
      </c>
      <c r="B614" s="300" t="s">
        <v>1991</v>
      </c>
      <c r="C614" s="300" t="s">
        <v>1991</v>
      </c>
      <c r="D614" s="306" t="s">
        <v>4663</v>
      </c>
      <c r="E614" s="300">
        <v>54.99</v>
      </c>
      <c r="F614" s="300" t="s">
        <v>557</v>
      </c>
      <c r="G614" s="300">
        <v>210</v>
      </c>
      <c r="H614" s="300" t="s">
        <v>4526</v>
      </c>
      <c r="I614" s="300" t="s">
        <v>4534</v>
      </c>
      <c r="J614" s="300" t="s">
        <v>4526</v>
      </c>
      <c r="K614" s="300" t="s">
        <v>4526</v>
      </c>
      <c r="L614" s="300" t="s">
        <v>1991</v>
      </c>
      <c r="M614" s="306" t="s">
        <v>4663</v>
      </c>
      <c r="N614" s="300" t="s">
        <v>1991</v>
      </c>
      <c r="O614" s="306" t="s">
        <v>4663</v>
      </c>
      <c r="P614" s="300" t="s">
        <v>737</v>
      </c>
      <c r="Q614" s="300" t="s">
        <v>737</v>
      </c>
      <c r="R614" s="300" t="s">
        <v>2396</v>
      </c>
      <c r="S614" s="300" t="s">
        <v>2396</v>
      </c>
      <c r="T614" s="300" t="s">
        <v>736</v>
      </c>
      <c r="U614" s="300" t="s">
        <v>735</v>
      </c>
      <c r="V614" s="300" t="s">
        <v>736</v>
      </c>
      <c r="W614" s="300">
        <v>1</v>
      </c>
      <c r="X614" s="300" t="s">
        <v>736</v>
      </c>
      <c r="Y614" s="300" t="s">
        <v>736</v>
      </c>
      <c r="Z614" s="300" t="s">
        <v>5296</v>
      </c>
      <c r="AA614" s="300">
        <v>0</v>
      </c>
      <c r="AB614" s="300"/>
      <c r="AC614" s="300" t="s">
        <v>3317</v>
      </c>
      <c r="AD614" s="300" t="s">
        <v>114</v>
      </c>
      <c r="AE614" s="300" t="s">
        <v>3328</v>
      </c>
      <c r="AF614" s="300" t="s">
        <v>736</v>
      </c>
      <c r="AG614" s="300" t="s">
        <v>736</v>
      </c>
      <c r="AH614" s="300"/>
      <c r="AI614" s="300"/>
      <c r="AJ614" s="300"/>
      <c r="AK614" s="305" t="s">
        <v>4505</v>
      </c>
      <c r="AL614" s="300"/>
      <c r="AM614" s="300"/>
      <c r="AN614" s="300"/>
      <c r="AO614" s="300"/>
      <c r="AP614" s="300"/>
      <c r="AQ614" s="300"/>
      <c r="AR614" s="300" t="s">
        <v>3319</v>
      </c>
      <c r="AS614" s="300" t="s">
        <v>3329</v>
      </c>
      <c r="AT614" s="300" t="s">
        <v>3319</v>
      </c>
      <c r="AU614" s="300"/>
      <c r="AV614" s="300" t="s">
        <v>3787</v>
      </c>
      <c r="AW614" s="300"/>
      <c r="AX614" s="300"/>
      <c r="AY614" s="300"/>
      <c r="AZ614" s="300" t="s">
        <v>684</v>
      </c>
      <c r="BA614" s="300" t="s">
        <v>5256</v>
      </c>
      <c r="BB614" s="9" t="s">
        <v>736</v>
      </c>
    </row>
    <row r="615" spans="1:54" s="15" customFormat="1" ht="15" customHeight="1" x14ac:dyDescent="0.25">
      <c r="A615" s="300" t="s">
        <v>3654</v>
      </c>
      <c r="B615" s="300" t="s">
        <v>1933</v>
      </c>
      <c r="C615" s="300" t="s">
        <v>1933</v>
      </c>
      <c r="D615" s="306" t="s">
        <v>4664</v>
      </c>
      <c r="E615" s="300">
        <v>39.99</v>
      </c>
      <c r="F615" s="300" t="s">
        <v>557</v>
      </c>
      <c r="G615" s="300">
        <v>120</v>
      </c>
      <c r="H615" s="300" t="s">
        <v>4526</v>
      </c>
      <c r="I615" s="300" t="s">
        <v>4534</v>
      </c>
      <c r="J615" s="300" t="s">
        <v>4526</v>
      </c>
      <c r="K615" s="300" t="s">
        <v>4526</v>
      </c>
      <c r="L615" s="300" t="s">
        <v>1933</v>
      </c>
      <c r="M615" s="306" t="s">
        <v>4664</v>
      </c>
      <c r="N615" s="300" t="s">
        <v>1933</v>
      </c>
      <c r="O615" s="306" t="s">
        <v>4664</v>
      </c>
      <c r="P615" s="300" t="s">
        <v>737</v>
      </c>
      <c r="Q615" s="300" t="s">
        <v>737</v>
      </c>
      <c r="R615" s="300" t="s">
        <v>2396</v>
      </c>
      <c r="S615" s="300" t="s">
        <v>2396</v>
      </c>
      <c r="T615" s="300" t="s">
        <v>736</v>
      </c>
      <c r="U615" s="300" t="s">
        <v>735</v>
      </c>
      <c r="V615" s="300" t="s">
        <v>736</v>
      </c>
      <c r="W615" s="300">
        <v>1</v>
      </c>
      <c r="X615" s="300" t="s">
        <v>736</v>
      </c>
      <c r="Y615" s="300" t="s">
        <v>736</v>
      </c>
      <c r="Z615" s="300" t="s">
        <v>3654</v>
      </c>
      <c r="AA615" s="300">
        <v>0</v>
      </c>
      <c r="AB615" s="300" t="s">
        <v>1430</v>
      </c>
      <c r="AC615" s="300" t="s">
        <v>3317</v>
      </c>
      <c r="AD615" s="300" t="s">
        <v>3318</v>
      </c>
      <c r="AE615" s="300" t="s">
        <v>1056</v>
      </c>
      <c r="AF615" s="300" t="s">
        <v>736</v>
      </c>
      <c r="AG615" s="300" t="s">
        <v>736</v>
      </c>
      <c r="AH615" s="300"/>
      <c r="AI615" s="300"/>
      <c r="AJ615" s="300"/>
      <c r="AK615" s="305"/>
      <c r="AL615" s="300"/>
      <c r="AM615" s="300"/>
      <c r="AN615" s="300"/>
      <c r="AO615" s="300"/>
      <c r="AP615" s="26" t="s">
        <v>5230</v>
      </c>
      <c r="AQ615" s="300"/>
      <c r="AR615" s="300" t="s">
        <v>3319</v>
      </c>
      <c r="AS615" s="300" t="s">
        <v>3329</v>
      </c>
      <c r="AT615" s="300" t="s">
        <v>3319</v>
      </c>
      <c r="AU615" s="9" t="str">
        <f>CONCATENATE("DB_",A615)</f>
        <v>DB_PKCONNEC</v>
      </c>
      <c r="AV615" s="300" t="s">
        <v>3654</v>
      </c>
      <c r="AW615" s="300"/>
      <c r="AX615" s="300"/>
      <c r="AY615" s="9"/>
      <c r="AZ615" s="300" t="s">
        <v>684</v>
      </c>
      <c r="BA615" s="300" t="s">
        <v>5256</v>
      </c>
      <c r="BB615" s="9" t="s">
        <v>736</v>
      </c>
    </row>
    <row r="616" spans="1:54" s="15" customFormat="1" ht="15" customHeight="1" x14ac:dyDescent="0.25">
      <c r="A616" s="300" t="s">
        <v>3788</v>
      </c>
      <c r="B616" s="300" t="s">
        <v>1933</v>
      </c>
      <c r="C616" s="300" t="s">
        <v>1933</v>
      </c>
      <c r="D616" s="306" t="s">
        <v>4664</v>
      </c>
      <c r="E616" s="300">
        <v>39.99</v>
      </c>
      <c r="F616" s="300" t="s">
        <v>557</v>
      </c>
      <c r="G616" s="300">
        <v>120</v>
      </c>
      <c r="H616" s="300" t="s">
        <v>4526</v>
      </c>
      <c r="I616" s="300" t="s">
        <v>4534</v>
      </c>
      <c r="J616" s="300" t="s">
        <v>4526</v>
      </c>
      <c r="K616" s="300" t="s">
        <v>4526</v>
      </c>
      <c r="L616" s="300" t="s">
        <v>1933</v>
      </c>
      <c r="M616" s="306" t="s">
        <v>4664</v>
      </c>
      <c r="N616" s="300" t="s">
        <v>1933</v>
      </c>
      <c r="O616" s="306" t="s">
        <v>4664</v>
      </c>
      <c r="P616" s="300" t="s">
        <v>737</v>
      </c>
      <c r="Q616" s="300" t="s">
        <v>737</v>
      </c>
      <c r="R616" s="300" t="s">
        <v>2396</v>
      </c>
      <c r="S616" s="300" t="s">
        <v>2396</v>
      </c>
      <c r="T616" s="300" t="s">
        <v>736</v>
      </c>
      <c r="U616" s="300" t="s">
        <v>735</v>
      </c>
      <c r="V616" s="300" t="s">
        <v>736</v>
      </c>
      <c r="W616" s="300">
        <v>1</v>
      </c>
      <c r="X616" s="300" t="s">
        <v>736</v>
      </c>
      <c r="Y616" s="300" t="s">
        <v>736</v>
      </c>
      <c r="Z616" s="300" t="s">
        <v>3654</v>
      </c>
      <c r="AA616" s="300">
        <v>0</v>
      </c>
      <c r="AB616" s="300"/>
      <c r="AC616" s="300" t="s">
        <v>3317</v>
      </c>
      <c r="AD616" s="300" t="s">
        <v>114</v>
      </c>
      <c r="AE616" s="300" t="s">
        <v>3328</v>
      </c>
      <c r="AF616" s="300" t="s">
        <v>736</v>
      </c>
      <c r="AG616" s="300" t="s">
        <v>736</v>
      </c>
      <c r="AH616" s="300"/>
      <c r="AI616" s="300"/>
      <c r="AJ616" s="300"/>
      <c r="AK616" s="305" t="s">
        <v>4505</v>
      </c>
      <c r="AL616" s="300"/>
      <c r="AM616" s="300"/>
      <c r="AN616" s="300"/>
      <c r="AO616" s="300"/>
      <c r="AP616" s="300"/>
      <c r="AQ616" s="300"/>
      <c r="AR616" s="300" t="s">
        <v>3319</v>
      </c>
      <c r="AS616" s="300" t="s">
        <v>3329</v>
      </c>
      <c r="AT616" s="300" t="s">
        <v>3319</v>
      </c>
      <c r="AU616" s="300"/>
      <c r="AV616" s="300" t="s">
        <v>3788</v>
      </c>
      <c r="AW616" s="300"/>
      <c r="AX616" s="300"/>
      <c r="AY616" s="300"/>
      <c r="AZ616" s="300" t="s">
        <v>684</v>
      </c>
      <c r="BA616" s="300" t="s">
        <v>5256</v>
      </c>
      <c r="BB616" s="9" t="s">
        <v>736</v>
      </c>
    </row>
    <row r="617" spans="1:54" s="15" customFormat="1" ht="15" customHeight="1" x14ac:dyDescent="0.25">
      <c r="A617" s="300" t="s">
        <v>3655</v>
      </c>
      <c r="B617" s="300" t="s">
        <v>1994</v>
      </c>
      <c r="C617" s="300" t="s">
        <v>1994</v>
      </c>
      <c r="D617" s="306" t="s">
        <v>4665</v>
      </c>
      <c r="E617" s="300">
        <v>44.99</v>
      </c>
      <c r="F617" s="300" t="s">
        <v>557</v>
      </c>
      <c r="G617" s="300">
        <v>150</v>
      </c>
      <c r="H617" s="300" t="s">
        <v>4526</v>
      </c>
      <c r="I617" s="300" t="s">
        <v>4534</v>
      </c>
      <c r="J617" s="300" t="s">
        <v>4526</v>
      </c>
      <c r="K617" s="300" t="s">
        <v>4526</v>
      </c>
      <c r="L617" s="300" t="s">
        <v>1994</v>
      </c>
      <c r="M617" s="306" t="s">
        <v>4665</v>
      </c>
      <c r="N617" s="300" t="s">
        <v>1994</v>
      </c>
      <c r="O617" s="306" t="s">
        <v>4665</v>
      </c>
      <c r="P617" s="300" t="s">
        <v>737</v>
      </c>
      <c r="Q617" s="300" t="s">
        <v>737</v>
      </c>
      <c r="R617" s="300" t="s">
        <v>2396</v>
      </c>
      <c r="S617" s="300" t="s">
        <v>2396</v>
      </c>
      <c r="T617" s="300" t="s">
        <v>736</v>
      </c>
      <c r="U617" s="300" t="s">
        <v>735</v>
      </c>
      <c r="V617" s="300" t="s">
        <v>736</v>
      </c>
      <c r="W617" s="300">
        <v>1</v>
      </c>
      <c r="X617" s="300" t="s">
        <v>736</v>
      </c>
      <c r="Y617" s="300" t="s">
        <v>736</v>
      </c>
      <c r="Z617" s="300" t="s">
        <v>3655</v>
      </c>
      <c r="AA617" s="300">
        <v>0</v>
      </c>
      <c r="AB617" s="300" t="s">
        <v>1430</v>
      </c>
      <c r="AC617" s="300" t="s">
        <v>3317</v>
      </c>
      <c r="AD617" s="300" t="s">
        <v>3318</v>
      </c>
      <c r="AE617" s="300" t="s">
        <v>1056</v>
      </c>
      <c r="AF617" s="300" t="s">
        <v>736</v>
      </c>
      <c r="AG617" s="300" t="s">
        <v>736</v>
      </c>
      <c r="AH617" s="300"/>
      <c r="AI617" s="300"/>
      <c r="AJ617" s="300"/>
      <c r="AK617" s="305"/>
      <c r="AL617" s="300"/>
      <c r="AM617" s="300"/>
      <c r="AN617" s="300"/>
      <c r="AO617" s="300"/>
      <c r="AP617" s="26" t="s">
        <v>5230</v>
      </c>
      <c r="AQ617" s="300"/>
      <c r="AR617" s="300" t="s">
        <v>3319</v>
      </c>
      <c r="AS617" s="300" t="s">
        <v>3329</v>
      </c>
      <c r="AT617" s="300" t="s">
        <v>3319</v>
      </c>
      <c r="AU617" s="9" t="str">
        <f>CONCATENATE("DB_",A617)</f>
        <v>DB_PKCONTRO</v>
      </c>
      <c r="AV617" s="300" t="s">
        <v>3655</v>
      </c>
      <c r="AW617" s="300"/>
      <c r="AX617" s="300"/>
      <c r="AY617" s="9"/>
      <c r="AZ617" s="300" t="s">
        <v>684</v>
      </c>
      <c r="BA617" s="300" t="s">
        <v>5256</v>
      </c>
      <c r="BB617" s="9" t="s">
        <v>736</v>
      </c>
    </row>
    <row r="618" spans="1:54" s="15" customFormat="1" ht="15" customHeight="1" x14ac:dyDescent="0.25">
      <c r="A618" s="300" t="s">
        <v>3789</v>
      </c>
      <c r="B618" s="300" t="s">
        <v>1994</v>
      </c>
      <c r="C618" s="300" t="s">
        <v>1994</v>
      </c>
      <c r="D618" s="306" t="s">
        <v>4665</v>
      </c>
      <c r="E618" s="300">
        <v>44.99</v>
      </c>
      <c r="F618" s="300" t="s">
        <v>557</v>
      </c>
      <c r="G618" s="300">
        <v>150</v>
      </c>
      <c r="H618" s="300" t="s">
        <v>4526</v>
      </c>
      <c r="I618" s="300" t="s">
        <v>4534</v>
      </c>
      <c r="J618" s="300" t="s">
        <v>4526</v>
      </c>
      <c r="K618" s="300" t="s">
        <v>4526</v>
      </c>
      <c r="L618" s="300" t="s">
        <v>1994</v>
      </c>
      <c r="M618" s="306" t="s">
        <v>4665</v>
      </c>
      <c r="N618" s="300" t="s">
        <v>1994</v>
      </c>
      <c r="O618" s="306" t="s">
        <v>4665</v>
      </c>
      <c r="P618" s="300" t="s">
        <v>737</v>
      </c>
      <c r="Q618" s="300" t="s">
        <v>737</v>
      </c>
      <c r="R618" s="300" t="s">
        <v>2396</v>
      </c>
      <c r="S618" s="300" t="s">
        <v>2396</v>
      </c>
      <c r="T618" s="300" t="s">
        <v>736</v>
      </c>
      <c r="U618" s="300" t="s">
        <v>735</v>
      </c>
      <c r="V618" s="300" t="s">
        <v>736</v>
      </c>
      <c r="W618" s="300">
        <v>1</v>
      </c>
      <c r="X618" s="300" t="s">
        <v>736</v>
      </c>
      <c r="Y618" s="300" t="s">
        <v>736</v>
      </c>
      <c r="Z618" s="300" t="s">
        <v>3789</v>
      </c>
      <c r="AA618" s="300">
        <v>0</v>
      </c>
      <c r="AB618" s="300"/>
      <c r="AC618" s="300" t="s">
        <v>3317</v>
      </c>
      <c r="AD618" s="300" t="s">
        <v>114</v>
      </c>
      <c r="AE618" s="300" t="s">
        <v>3328</v>
      </c>
      <c r="AF618" s="300" t="s">
        <v>736</v>
      </c>
      <c r="AG618" s="300" t="s">
        <v>736</v>
      </c>
      <c r="AH618" s="300"/>
      <c r="AI618" s="300"/>
      <c r="AJ618" s="300"/>
      <c r="AK618" s="305" t="s">
        <v>4505</v>
      </c>
      <c r="AL618" s="300"/>
      <c r="AM618" s="300"/>
      <c r="AN618" s="300"/>
      <c r="AO618" s="300"/>
      <c r="AP618" s="300"/>
      <c r="AQ618" s="300"/>
      <c r="AR618" s="300" t="s">
        <v>3319</v>
      </c>
      <c r="AS618" s="300" t="s">
        <v>3329</v>
      </c>
      <c r="AT618" s="300" t="s">
        <v>3319</v>
      </c>
      <c r="AU618" s="300"/>
      <c r="AV618" s="300" t="s">
        <v>3789</v>
      </c>
      <c r="AW618" s="300"/>
      <c r="AX618" s="300"/>
      <c r="AY618" s="300"/>
      <c r="AZ618" s="300" t="s">
        <v>684</v>
      </c>
      <c r="BA618" s="300" t="s">
        <v>5256</v>
      </c>
      <c r="BB618" s="9" t="s">
        <v>736</v>
      </c>
    </row>
    <row r="619" spans="1:54" s="15" customFormat="1" ht="15" customHeight="1" x14ac:dyDescent="0.25">
      <c r="A619" s="300" t="s">
        <v>3657</v>
      </c>
      <c r="B619" s="300" t="s">
        <v>4666</v>
      </c>
      <c r="C619" s="300" t="s">
        <v>4666</v>
      </c>
      <c r="D619" s="306" t="s">
        <v>4667</v>
      </c>
      <c r="E619" s="300">
        <v>24.99</v>
      </c>
      <c r="F619" s="300" t="s">
        <v>557</v>
      </c>
      <c r="G619" s="300">
        <v>60</v>
      </c>
      <c r="H619" s="300" t="s">
        <v>4526</v>
      </c>
      <c r="I619" s="300" t="s">
        <v>4534</v>
      </c>
      <c r="J619" s="300" t="s">
        <v>4526</v>
      </c>
      <c r="K619" s="300" t="s">
        <v>4526</v>
      </c>
      <c r="L619" s="300" t="s">
        <v>4666</v>
      </c>
      <c r="M619" s="306" t="s">
        <v>4667</v>
      </c>
      <c r="N619" s="300" t="s">
        <v>4666</v>
      </c>
      <c r="O619" s="306" t="s">
        <v>4667</v>
      </c>
      <c r="P619" s="300" t="s">
        <v>737</v>
      </c>
      <c r="Q619" s="300" t="s">
        <v>737</v>
      </c>
      <c r="R619" s="300" t="s">
        <v>2396</v>
      </c>
      <c r="S619" s="300" t="s">
        <v>2396</v>
      </c>
      <c r="T619" s="300" t="s">
        <v>736</v>
      </c>
      <c r="U619" s="300" t="s">
        <v>735</v>
      </c>
      <c r="V619" s="300" t="s">
        <v>736</v>
      </c>
      <c r="W619" s="300">
        <v>1</v>
      </c>
      <c r="X619" s="300" t="s">
        <v>736</v>
      </c>
      <c r="Y619" s="300" t="s">
        <v>736</v>
      </c>
      <c r="Z619" s="300" t="s">
        <v>3657</v>
      </c>
      <c r="AA619" s="300">
        <v>0</v>
      </c>
      <c r="AB619" s="300" t="s">
        <v>2912</v>
      </c>
      <c r="AC619" s="300" t="s">
        <v>3317</v>
      </c>
      <c r="AD619" s="300" t="s">
        <v>3318</v>
      </c>
      <c r="AE619" s="300" t="s">
        <v>1056</v>
      </c>
      <c r="AF619" s="300" t="s">
        <v>736</v>
      </c>
      <c r="AG619" s="300" t="s">
        <v>736</v>
      </c>
      <c r="AH619" s="300"/>
      <c r="AI619" s="300"/>
      <c r="AJ619" s="300"/>
      <c r="AK619" s="305" t="s">
        <v>4505</v>
      </c>
      <c r="AL619" s="300"/>
      <c r="AM619" s="300"/>
      <c r="AN619" s="300"/>
      <c r="AO619" s="300"/>
      <c r="AP619" s="26" t="s">
        <v>5230</v>
      </c>
      <c r="AQ619" s="300"/>
      <c r="AR619" s="300" t="s">
        <v>3319</v>
      </c>
      <c r="AS619" s="300" t="s">
        <v>3329</v>
      </c>
      <c r="AT619" s="300" t="s">
        <v>3319</v>
      </c>
      <c r="AU619" s="9" t="str">
        <f t="shared" ref="AU619:AU629" si="22">CONCATENATE("DB_",A619)</f>
        <v>DB_PKEVS</v>
      </c>
      <c r="AV619" s="300" t="s">
        <v>3657</v>
      </c>
      <c r="AW619" s="300"/>
      <c r="AX619" s="300"/>
      <c r="AY619" s="9"/>
      <c r="AZ619" s="300" t="s">
        <v>684</v>
      </c>
      <c r="BA619" s="300" t="s">
        <v>5256</v>
      </c>
      <c r="BB619" s="9" t="s">
        <v>736</v>
      </c>
    </row>
    <row r="620" spans="1:54" s="15" customFormat="1" ht="15" customHeight="1" x14ac:dyDescent="0.25">
      <c r="A620" s="300" t="s">
        <v>3658</v>
      </c>
      <c r="B620" s="300" t="s">
        <v>4668</v>
      </c>
      <c r="C620" s="300" t="s">
        <v>4668</v>
      </c>
      <c r="D620" s="306" t="s">
        <v>4669</v>
      </c>
      <c r="E620" s="300">
        <v>24.99</v>
      </c>
      <c r="F620" s="300" t="s">
        <v>557</v>
      </c>
      <c r="G620" s="300">
        <v>60</v>
      </c>
      <c r="H620" s="300" t="s">
        <v>4526</v>
      </c>
      <c r="I620" s="300" t="s">
        <v>4534</v>
      </c>
      <c r="J620" s="300" t="s">
        <v>4526</v>
      </c>
      <c r="K620" s="300" t="s">
        <v>4526</v>
      </c>
      <c r="L620" s="300" t="s">
        <v>4668</v>
      </c>
      <c r="M620" s="306" t="s">
        <v>4669</v>
      </c>
      <c r="N620" s="300" t="s">
        <v>4668</v>
      </c>
      <c r="O620" s="306" t="s">
        <v>4669</v>
      </c>
      <c r="P620" s="300" t="s">
        <v>737</v>
      </c>
      <c r="Q620" s="300" t="s">
        <v>737</v>
      </c>
      <c r="R620" s="300" t="s">
        <v>2396</v>
      </c>
      <c r="S620" s="300" t="s">
        <v>2396</v>
      </c>
      <c r="T620" s="300" t="s">
        <v>736</v>
      </c>
      <c r="U620" s="300" t="s">
        <v>735</v>
      </c>
      <c r="V620" s="300" t="s">
        <v>736</v>
      </c>
      <c r="W620" s="300">
        <v>1</v>
      </c>
      <c r="X620" s="300" t="s">
        <v>736</v>
      </c>
      <c r="Y620" s="300" t="s">
        <v>736</v>
      </c>
      <c r="Z620" s="300" t="s">
        <v>3658</v>
      </c>
      <c r="AA620" s="300">
        <v>0</v>
      </c>
      <c r="AB620" s="300" t="s">
        <v>2912</v>
      </c>
      <c r="AC620" s="300" t="s">
        <v>3317</v>
      </c>
      <c r="AD620" s="300" t="s">
        <v>3318</v>
      </c>
      <c r="AE620" s="300" t="s">
        <v>1056</v>
      </c>
      <c r="AF620" s="300" t="s">
        <v>736</v>
      </c>
      <c r="AG620" s="300" t="s">
        <v>736</v>
      </c>
      <c r="AH620" s="300"/>
      <c r="AI620" s="300"/>
      <c r="AJ620" s="300"/>
      <c r="AK620" s="305" t="s">
        <v>4505</v>
      </c>
      <c r="AL620" s="300"/>
      <c r="AM620" s="300"/>
      <c r="AN620" s="300"/>
      <c r="AO620" s="300"/>
      <c r="AP620" s="26" t="s">
        <v>5230</v>
      </c>
      <c r="AQ620" s="300"/>
      <c r="AR620" s="300" t="s">
        <v>3319</v>
      </c>
      <c r="AS620" s="300" t="s">
        <v>3329</v>
      </c>
      <c r="AT620" s="300" t="s">
        <v>3319</v>
      </c>
      <c r="AU620" s="9" t="str">
        <f t="shared" si="22"/>
        <v>DB_PKEVSD</v>
      </c>
      <c r="AV620" s="300" t="s">
        <v>3658</v>
      </c>
      <c r="AW620" s="300"/>
      <c r="AX620" s="300"/>
      <c r="AY620" s="9"/>
      <c r="AZ620" s="300" t="s">
        <v>684</v>
      </c>
      <c r="BA620" s="300" t="s">
        <v>5256</v>
      </c>
      <c r="BB620" s="9" t="s">
        <v>736</v>
      </c>
    </row>
    <row r="621" spans="1:54" s="15" customFormat="1" ht="15" customHeight="1" x14ac:dyDescent="0.25">
      <c r="A621" s="300" t="s">
        <v>3659</v>
      </c>
      <c r="B621" s="300" t="s">
        <v>4670</v>
      </c>
      <c r="C621" s="300" t="s">
        <v>4670</v>
      </c>
      <c r="D621" s="306" t="s">
        <v>4671</v>
      </c>
      <c r="E621" s="300">
        <v>24.99</v>
      </c>
      <c r="F621" s="300" t="s">
        <v>557</v>
      </c>
      <c r="G621" s="300">
        <v>60</v>
      </c>
      <c r="H621" s="300" t="s">
        <v>4526</v>
      </c>
      <c r="I621" s="300" t="s">
        <v>4534</v>
      </c>
      <c r="J621" s="300" t="s">
        <v>4526</v>
      </c>
      <c r="K621" s="300" t="s">
        <v>4526</v>
      </c>
      <c r="L621" s="300" t="s">
        <v>4670</v>
      </c>
      <c r="M621" s="306" t="s">
        <v>4671</v>
      </c>
      <c r="N621" s="300" t="s">
        <v>4670</v>
      </c>
      <c r="O621" s="306" t="s">
        <v>4671</v>
      </c>
      <c r="P621" s="300" t="s">
        <v>737</v>
      </c>
      <c r="Q621" s="300" t="s">
        <v>737</v>
      </c>
      <c r="R621" s="300" t="s">
        <v>2396</v>
      </c>
      <c r="S621" s="300" t="s">
        <v>2396</v>
      </c>
      <c r="T621" s="300" t="s">
        <v>736</v>
      </c>
      <c r="U621" s="300" t="s">
        <v>735</v>
      </c>
      <c r="V621" s="300" t="s">
        <v>736</v>
      </c>
      <c r="W621" s="300">
        <v>1</v>
      </c>
      <c r="X621" s="300" t="s">
        <v>736</v>
      </c>
      <c r="Y621" s="300" t="s">
        <v>736</v>
      </c>
      <c r="Z621" s="300" t="s">
        <v>3659</v>
      </c>
      <c r="AA621" s="300">
        <v>0</v>
      </c>
      <c r="AB621" s="300" t="s">
        <v>2912</v>
      </c>
      <c r="AC621" s="300" t="s">
        <v>3317</v>
      </c>
      <c r="AD621" s="300" t="s">
        <v>3318</v>
      </c>
      <c r="AE621" s="300" t="s">
        <v>1056</v>
      </c>
      <c r="AF621" s="300" t="s">
        <v>736</v>
      </c>
      <c r="AG621" s="300" t="s">
        <v>736</v>
      </c>
      <c r="AH621" s="300"/>
      <c r="AI621" s="300"/>
      <c r="AJ621" s="300"/>
      <c r="AK621" s="305" t="s">
        <v>4505</v>
      </c>
      <c r="AL621" s="300"/>
      <c r="AM621" s="300"/>
      <c r="AN621" s="300"/>
      <c r="AO621" s="300"/>
      <c r="AP621" s="26" t="s">
        <v>5230</v>
      </c>
      <c r="AQ621" s="300"/>
      <c r="AR621" s="300" t="s">
        <v>3319</v>
      </c>
      <c r="AS621" s="300" t="s">
        <v>3329</v>
      </c>
      <c r="AT621" s="300" t="s">
        <v>3319</v>
      </c>
      <c r="AU621" s="9" t="str">
        <f t="shared" si="22"/>
        <v>DB_PKEVSD2</v>
      </c>
      <c r="AV621" s="300" t="s">
        <v>3659</v>
      </c>
      <c r="AW621" s="300"/>
      <c r="AX621" s="300"/>
      <c r="AY621" s="9"/>
      <c r="AZ621" s="300" t="s">
        <v>684</v>
      </c>
      <c r="BA621" s="300" t="s">
        <v>5256</v>
      </c>
      <c r="BB621" s="9" t="s">
        <v>736</v>
      </c>
    </row>
    <row r="622" spans="1:54" s="15" customFormat="1" ht="15" customHeight="1" x14ac:dyDescent="0.25">
      <c r="A622" s="300" t="s">
        <v>3660</v>
      </c>
      <c r="B622" s="300" t="s">
        <v>4672</v>
      </c>
      <c r="C622" s="300" t="s">
        <v>4672</v>
      </c>
      <c r="D622" s="306" t="s">
        <v>4673</v>
      </c>
      <c r="E622" s="300">
        <v>24.99</v>
      </c>
      <c r="F622" s="300" t="s">
        <v>557</v>
      </c>
      <c r="G622" s="300">
        <v>60</v>
      </c>
      <c r="H622" s="300" t="s">
        <v>4526</v>
      </c>
      <c r="I622" s="300" t="s">
        <v>4534</v>
      </c>
      <c r="J622" s="300" t="s">
        <v>4526</v>
      </c>
      <c r="K622" s="300" t="s">
        <v>4526</v>
      </c>
      <c r="L622" s="300" t="s">
        <v>4672</v>
      </c>
      <c r="M622" s="306" t="s">
        <v>4673</v>
      </c>
      <c r="N622" s="300" t="s">
        <v>4672</v>
      </c>
      <c r="O622" s="306" t="s">
        <v>4673</v>
      </c>
      <c r="P622" s="300" t="s">
        <v>737</v>
      </c>
      <c r="Q622" s="300" t="s">
        <v>737</v>
      </c>
      <c r="R622" s="300" t="s">
        <v>2396</v>
      </c>
      <c r="S622" s="300" t="s">
        <v>2396</v>
      </c>
      <c r="T622" s="300" t="s">
        <v>736</v>
      </c>
      <c r="U622" s="300" t="s">
        <v>735</v>
      </c>
      <c r="V622" s="300" t="s">
        <v>736</v>
      </c>
      <c r="W622" s="300">
        <v>1</v>
      </c>
      <c r="X622" s="300" t="s">
        <v>736</v>
      </c>
      <c r="Y622" s="300" t="s">
        <v>736</v>
      </c>
      <c r="Z622" s="300" t="s">
        <v>3660</v>
      </c>
      <c r="AA622" s="300">
        <v>0</v>
      </c>
      <c r="AB622" s="300" t="s">
        <v>2912</v>
      </c>
      <c r="AC622" s="300" t="s">
        <v>3317</v>
      </c>
      <c r="AD622" s="300" t="s">
        <v>3318</v>
      </c>
      <c r="AE622" s="300" t="s">
        <v>1056</v>
      </c>
      <c r="AF622" s="300" t="s">
        <v>736</v>
      </c>
      <c r="AG622" s="300" t="s">
        <v>736</v>
      </c>
      <c r="AH622" s="300"/>
      <c r="AI622" s="300"/>
      <c r="AJ622" s="300"/>
      <c r="AK622" s="305" t="s">
        <v>4505</v>
      </c>
      <c r="AL622" s="300"/>
      <c r="AM622" s="300"/>
      <c r="AN622" s="300"/>
      <c r="AO622" s="300"/>
      <c r="AP622" s="26" t="s">
        <v>5230</v>
      </c>
      <c r="AQ622" s="300"/>
      <c r="AR622" s="300" t="s">
        <v>3319</v>
      </c>
      <c r="AS622" s="300" t="s">
        <v>3329</v>
      </c>
      <c r="AT622" s="300" t="s">
        <v>3319</v>
      </c>
      <c r="AU622" s="9" t="str">
        <f t="shared" si="22"/>
        <v>DB_PKEVSK</v>
      </c>
      <c r="AV622" s="300" t="s">
        <v>3660</v>
      </c>
      <c r="AW622" s="300"/>
      <c r="AX622" s="300"/>
      <c r="AY622" s="9"/>
      <c r="AZ622" s="300" t="s">
        <v>684</v>
      </c>
      <c r="BA622" s="300" t="s">
        <v>5256</v>
      </c>
      <c r="BB622" s="9" t="s">
        <v>736</v>
      </c>
    </row>
    <row r="623" spans="1:54" s="15" customFormat="1" ht="15" customHeight="1" x14ac:dyDescent="0.25">
      <c r="A623" s="300" t="s">
        <v>3661</v>
      </c>
      <c r="B623" s="300" t="s">
        <v>4674</v>
      </c>
      <c r="C623" s="300" t="s">
        <v>4674</v>
      </c>
      <c r="D623" s="306" t="s">
        <v>4675</v>
      </c>
      <c r="E623" s="300">
        <v>24.99</v>
      </c>
      <c r="F623" s="300" t="s">
        <v>557</v>
      </c>
      <c r="G623" s="300">
        <v>60</v>
      </c>
      <c r="H623" s="300" t="s">
        <v>4526</v>
      </c>
      <c r="I623" s="300" t="s">
        <v>4534</v>
      </c>
      <c r="J623" s="300" t="s">
        <v>4526</v>
      </c>
      <c r="K623" s="300" t="s">
        <v>4526</v>
      </c>
      <c r="L623" s="300" t="s">
        <v>4674</v>
      </c>
      <c r="M623" s="306" t="s">
        <v>4675</v>
      </c>
      <c r="N623" s="300" t="s">
        <v>4674</v>
      </c>
      <c r="O623" s="306" t="s">
        <v>4675</v>
      </c>
      <c r="P623" s="300" t="s">
        <v>737</v>
      </c>
      <c r="Q623" s="300" t="s">
        <v>737</v>
      </c>
      <c r="R623" s="300" t="s">
        <v>2396</v>
      </c>
      <c r="S623" s="300" t="s">
        <v>2396</v>
      </c>
      <c r="T623" s="300" t="s">
        <v>736</v>
      </c>
      <c r="U623" s="300" t="s">
        <v>735</v>
      </c>
      <c r="V623" s="300" t="s">
        <v>736</v>
      </c>
      <c r="W623" s="300">
        <v>1</v>
      </c>
      <c r="X623" s="300" t="s">
        <v>736</v>
      </c>
      <c r="Y623" s="300" t="s">
        <v>736</v>
      </c>
      <c r="Z623" s="300" t="s">
        <v>3661</v>
      </c>
      <c r="AA623" s="300">
        <v>0</v>
      </c>
      <c r="AB623" s="300" t="s">
        <v>2912</v>
      </c>
      <c r="AC623" s="300" t="s">
        <v>3317</v>
      </c>
      <c r="AD623" s="300" t="s">
        <v>3318</v>
      </c>
      <c r="AE623" s="300" t="s">
        <v>1056</v>
      </c>
      <c r="AF623" s="300" t="s">
        <v>736</v>
      </c>
      <c r="AG623" s="300" t="s">
        <v>736</v>
      </c>
      <c r="AH623" s="300"/>
      <c r="AI623" s="300"/>
      <c r="AJ623" s="300"/>
      <c r="AK623" s="305" t="s">
        <v>4505</v>
      </c>
      <c r="AL623" s="300"/>
      <c r="AM623" s="300"/>
      <c r="AN623" s="300"/>
      <c r="AO623" s="300"/>
      <c r="AP623" s="26" t="s">
        <v>5230</v>
      </c>
      <c r="AQ623" s="300"/>
      <c r="AR623" s="300" t="s">
        <v>3319</v>
      </c>
      <c r="AS623" s="300" t="s">
        <v>3329</v>
      </c>
      <c r="AT623" s="300" t="s">
        <v>3319</v>
      </c>
      <c r="AU623" s="9" t="str">
        <f t="shared" si="22"/>
        <v>DB_PKEVSK2</v>
      </c>
      <c r="AV623" s="300" t="s">
        <v>3661</v>
      </c>
      <c r="AW623" s="300"/>
      <c r="AX623" s="300"/>
      <c r="AY623" s="9"/>
      <c r="AZ623" s="300" t="s">
        <v>684</v>
      </c>
      <c r="BA623" s="300" t="s">
        <v>5256</v>
      </c>
      <c r="BB623" s="9" t="s">
        <v>736</v>
      </c>
    </row>
    <row r="624" spans="1:54" s="15" customFormat="1" ht="15" customHeight="1" x14ac:dyDescent="0.25">
      <c r="A624" s="300" t="s">
        <v>3662</v>
      </c>
      <c r="B624" s="300" t="s">
        <v>623</v>
      </c>
      <c r="C624" s="300" t="s">
        <v>623</v>
      </c>
      <c r="D624" s="300" t="s">
        <v>624</v>
      </c>
      <c r="E624" s="300">
        <v>24.99</v>
      </c>
      <c r="F624" s="300" t="s">
        <v>557</v>
      </c>
      <c r="G624" s="300">
        <v>75</v>
      </c>
      <c r="H624" s="300" t="s">
        <v>4526</v>
      </c>
      <c r="I624" s="300" t="s">
        <v>4534</v>
      </c>
      <c r="J624" s="300" t="s">
        <v>4526</v>
      </c>
      <c r="K624" s="300" t="s">
        <v>4526</v>
      </c>
      <c r="L624" s="300" t="s">
        <v>623</v>
      </c>
      <c r="M624" s="300" t="s">
        <v>624</v>
      </c>
      <c r="N624" s="300" t="s">
        <v>623</v>
      </c>
      <c r="O624" s="300" t="s">
        <v>624</v>
      </c>
      <c r="P624" s="300" t="s">
        <v>737</v>
      </c>
      <c r="Q624" s="300" t="s">
        <v>737</v>
      </c>
      <c r="R624" s="300" t="s">
        <v>2396</v>
      </c>
      <c r="S624" s="300" t="s">
        <v>2396</v>
      </c>
      <c r="T624" s="300" t="s">
        <v>736</v>
      </c>
      <c r="U624" s="300" t="s">
        <v>735</v>
      </c>
      <c r="V624" s="300" t="s">
        <v>735</v>
      </c>
      <c r="W624" s="300">
        <v>1</v>
      </c>
      <c r="X624" s="300" t="s">
        <v>736</v>
      </c>
      <c r="Y624" s="300" t="s">
        <v>736</v>
      </c>
      <c r="Z624" s="300" t="s">
        <v>3662</v>
      </c>
      <c r="AA624" s="300">
        <v>0</v>
      </c>
      <c r="AB624" s="300" t="s">
        <v>2912</v>
      </c>
      <c r="AC624" s="300" t="s">
        <v>3317</v>
      </c>
      <c r="AD624" s="300" t="s">
        <v>3318</v>
      </c>
      <c r="AE624" s="300" t="s">
        <v>1056</v>
      </c>
      <c r="AF624" s="300" t="s">
        <v>736</v>
      </c>
      <c r="AG624" s="300" t="s">
        <v>736</v>
      </c>
      <c r="AH624" s="300"/>
      <c r="AI624" s="300"/>
      <c r="AJ624" s="300"/>
      <c r="AK624" s="305" t="s">
        <v>4505</v>
      </c>
      <c r="AL624" s="300"/>
      <c r="AM624" s="300"/>
      <c r="AN624" s="300"/>
      <c r="AO624" s="300"/>
      <c r="AP624" s="26" t="s">
        <v>5230</v>
      </c>
      <c r="AQ624" s="300"/>
      <c r="AR624" s="300" t="s">
        <v>3319</v>
      </c>
      <c r="AS624" s="300" t="s">
        <v>3329</v>
      </c>
      <c r="AT624" s="300" t="s">
        <v>3319</v>
      </c>
      <c r="AU624" s="9" t="str">
        <f t="shared" si="22"/>
        <v>DB_PKEVSKB</v>
      </c>
      <c r="AV624" s="300" t="s">
        <v>3662</v>
      </c>
      <c r="AW624" s="300"/>
      <c r="AX624" s="300"/>
      <c r="AY624" s="9"/>
      <c r="AZ624" s="300" t="s">
        <v>684</v>
      </c>
      <c r="BA624" s="300" t="s">
        <v>5256</v>
      </c>
      <c r="BB624" s="9" t="s">
        <v>736</v>
      </c>
    </row>
    <row r="625" spans="1:54" s="15" customFormat="1" ht="15" customHeight="1" x14ac:dyDescent="0.25">
      <c r="A625" s="300" t="s">
        <v>3663</v>
      </c>
      <c r="B625" s="300" t="s">
        <v>2006</v>
      </c>
      <c r="C625" s="300" t="s">
        <v>2006</v>
      </c>
      <c r="D625" s="306" t="s">
        <v>4676</v>
      </c>
      <c r="E625" s="300">
        <v>0</v>
      </c>
      <c r="F625" s="300" t="s">
        <v>557</v>
      </c>
      <c r="G625" s="300">
        <v>150</v>
      </c>
      <c r="H625" s="300" t="s">
        <v>4526</v>
      </c>
      <c r="I625" s="300" t="s">
        <v>4534</v>
      </c>
      <c r="J625" s="300" t="s">
        <v>4526</v>
      </c>
      <c r="K625" s="300" t="s">
        <v>4526</v>
      </c>
      <c r="L625" s="300" t="s">
        <v>2006</v>
      </c>
      <c r="M625" s="306" t="s">
        <v>4676</v>
      </c>
      <c r="N625" s="300" t="s">
        <v>2006</v>
      </c>
      <c r="O625" s="306" t="s">
        <v>4676</v>
      </c>
      <c r="P625" s="300" t="s">
        <v>737</v>
      </c>
      <c r="Q625" s="300" t="s">
        <v>737</v>
      </c>
      <c r="R625" s="300" t="s">
        <v>2396</v>
      </c>
      <c r="S625" s="300" t="s">
        <v>2396</v>
      </c>
      <c r="T625" s="300" t="s">
        <v>736</v>
      </c>
      <c r="U625" s="300" t="s">
        <v>735</v>
      </c>
      <c r="V625" s="300" t="s">
        <v>736</v>
      </c>
      <c r="W625" s="300">
        <v>1</v>
      </c>
      <c r="X625" s="300" t="s">
        <v>736</v>
      </c>
      <c r="Y625" s="300" t="s">
        <v>736</v>
      </c>
      <c r="Z625" s="300" t="s">
        <v>3663</v>
      </c>
      <c r="AA625" s="300">
        <v>0</v>
      </c>
      <c r="AB625" s="300" t="s">
        <v>2991</v>
      </c>
      <c r="AC625" s="300" t="s">
        <v>3317</v>
      </c>
      <c r="AD625" s="300" t="s">
        <v>3318</v>
      </c>
      <c r="AE625" s="300" t="s">
        <v>1056</v>
      </c>
      <c r="AF625" s="300" t="s">
        <v>736</v>
      </c>
      <c r="AG625" s="300" t="s">
        <v>736</v>
      </c>
      <c r="AH625" s="300"/>
      <c r="AI625" s="300"/>
      <c r="AJ625" s="300"/>
      <c r="AK625" s="305" t="s">
        <v>4505</v>
      </c>
      <c r="AL625" s="300"/>
      <c r="AM625" s="300"/>
      <c r="AN625" s="300"/>
      <c r="AO625" s="300"/>
      <c r="AP625" s="26" t="s">
        <v>5230</v>
      </c>
      <c r="AQ625" s="300"/>
      <c r="AR625" s="300" t="s">
        <v>3319</v>
      </c>
      <c r="AS625" s="300" t="s">
        <v>3329</v>
      </c>
      <c r="AT625" s="300" t="s">
        <v>3319</v>
      </c>
      <c r="AU625" s="9" t="str">
        <f t="shared" si="22"/>
        <v>DB_PKHW</v>
      </c>
      <c r="AV625" s="300" t="s">
        <v>3663</v>
      </c>
      <c r="AW625" s="300"/>
      <c r="AX625" s="300"/>
      <c r="AY625" s="9"/>
      <c r="AZ625" s="300" t="s">
        <v>684</v>
      </c>
      <c r="BA625" s="300" t="s">
        <v>5271</v>
      </c>
      <c r="BB625" s="9" t="s">
        <v>736</v>
      </c>
    </row>
    <row r="626" spans="1:54" s="15" customFormat="1" ht="15" customHeight="1" x14ac:dyDescent="0.25">
      <c r="A626" s="300" t="s">
        <v>3664</v>
      </c>
      <c r="B626" s="300" t="s">
        <v>2008</v>
      </c>
      <c r="C626" s="300" t="s">
        <v>2008</v>
      </c>
      <c r="D626" s="306" t="s">
        <v>4677</v>
      </c>
      <c r="E626" s="300">
        <v>25</v>
      </c>
      <c r="F626" s="300" t="s">
        <v>557</v>
      </c>
      <c r="G626" s="300">
        <v>150</v>
      </c>
      <c r="H626" s="300" t="s">
        <v>4526</v>
      </c>
      <c r="I626" s="300" t="s">
        <v>4534</v>
      </c>
      <c r="J626" s="300" t="s">
        <v>4526</v>
      </c>
      <c r="K626" s="300" t="s">
        <v>4526</v>
      </c>
      <c r="L626" s="300" t="s">
        <v>2008</v>
      </c>
      <c r="M626" s="306" t="s">
        <v>4677</v>
      </c>
      <c r="N626" s="300" t="s">
        <v>2008</v>
      </c>
      <c r="O626" s="306" t="s">
        <v>4677</v>
      </c>
      <c r="P626" s="300" t="s">
        <v>737</v>
      </c>
      <c r="Q626" s="300" t="s">
        <v>737</v>
      </c>
      <c r="R626" s="300" t="s">
        <v>2396</v>
      </c>
      <c r="S626" s="300" t="s">
        <v>2396</v>
      </c>
      <c r="T626" s="300" t="s">
        <v>736</v>
      </c>
      <c r="U626" s="300" t="s">
        <v>735</v>
      </c>
      <c r="V626" s="300" t="s">
        <v>736</v>
      </c>
      <c r="W626" s="300">
        <v>1</v>
      </c>
      <c r="X626" s="300" t="s">
        <v>736</v>
      </c>
      <c r="Y626" s="300" t="s">
        <v>736</v>
      </c>
      <c r="Z626" s="300" t="s">
        <v>3664</v>
      </c>
      <c r="AA626" s="300">
        <v>0</v>
      </c>
      <c r="AB626" s="300" t="s">
        <v>2363</v>
      </c>
      <c r="AC626" s="300" t="s">
        <v>3317</v>
      </c>
      <c r="AD626" s="300" t="s">
        <v>3318</v>
      </c>
      <c r="AE626" s="300" t="s">
        <v>1056</v>
      </c>
      <c r="AF626" s="300" t="s">
        <v>736</v>
      </c>
      <c r="AG626" s="300" t="s">
        <v>736</v>
      </c>
      <c r="AH626" s="300"/>
      <c r="AI626" s="300"/>
      <c r="AJ626" s="300"/>
      <c r="AK626" s="305" t="s">
        <v>4505</v>
      </c>
      <c r="AL626" s="300"/>
      <c r="AM626" s="300"/>
      <c r="AN626" s="300"/>
      <c r="AO626" s="300"/>
      <c r="AP626" s="26" t="s">
        <v>5230</v>
      </c>
      <c r="AQ626" s="300"/>
      <c r="AR626" s="300" t="s">
        <v>3319</v>
      </c>
      <c r="AS626" s="300" t="s">
        <v>3329</v>
      </c>
      <c r="AT626" s="300" t="s">
        <v>3319</v>
      </c>
      <c r="AU626" s="9" t="str">
        <f t="shared" si="22"/>
        <v>DB_PKHWOLD</v>
      </c>
      <c r="AV626" s="300" t="s">
        <v>3664</v>
      </c>
      <c r="AW626" s="300"/>
      <c r="AX626" s="300"/>
      <c r="AY626" s="9"/>
      <c r="AZ626" s="300" t="s">
        <v>684</v>
      </c>
      <c r="BA626" s="300" t="s">
        <v>5271</v>
      </c>
      <c r="BB626" s="9" t="s">
        <v>736</v>
      </c>
    </row>
    <row r="627" spans="1:54" s="15" customFormat="1" ht="15" customHeight="1" x14ac:dyDescent="0.25">
      <c r="A627" s="300" t="s">
        <v>3665</v>
      </c>
      <c r="B627" s="300" t="s">
        <v>4678</v>
      </c>
      <c r="C627" s="300" t="s">
        <v>4678</v>
      </c>
      <c r="D627" s="306" t="s">
        <v>4679</v>
      </c>
      <c r="E627" s="300">
        <v>24.99</v>
      </c>
      <c r="F627" s="300" t="s">
        <v>557</v>
      </c>
      <c r="G627" s="300">
        <v>60</v>
      </c>
      <c r="H627" s="300" t="s">
        <v>4526</v>
      </c>
      <c r="I627" s="300" t="s">
        <v>4534</v>
      </c>
      <c r="J627" s="300" t="s">
        <v>4526</v>
      </c>
      <c r="K627" s="300" t="s">
        <v>4526</v>
      </c>
      <c r="L627" s="300" t="s">
        <v>4678</v>
      </c>
      <c r="M627" s="306" t="s">
        <v>4679</v>
      </c>
      <c r="N627" s="300" t="s">
        <v>4678</v>
      </c>
      <c r="O627" s="306" t="s">
        <v>4679</v>
      </c>
      <c r="P627" s="300" t="s">
        <v>737</v>
      </c>
      <c r="Q627" s="300" t="s">
        <v>737</v>
      </c>
      <c r="R627" s="300" t="s">
        <v>2396</v>
      </c>
      <c r="S627" s="300" t="s">
        <v>2396</v>
      </c>
      <c r="T627" s="300" t="s">
        <v>736</v>
      </c>
      <c r="U627" s="300" t="s">
        <v>735</v>
      </c>
      <c r="V627" s="300" t="s">
        <v>736</v>
      </c>
      <c r="W627" s="300">
        <v>1</v>
      </c>
      <c r="X627" s="300" t="s">
        <v>736</v>
      </c>
      <c r="Y627" s="300" t="s">
        <v>736</v>
      </c>
      <c r="Z627" s="300" t="s">
        <v>3665</v>
      </c>
      <c r="AA627" s="300">
        <v>0</v>
      </c>
      <c r="AB627" s="300" t="s">
        <v>2812</v>
      </c>
      <c r="AC627" s="300" t="s">
        <v>3317</v>
      </c>
      <c r="AD627" s="300" t="s">
        <v>3318</v>
      </c>
      <c r="AE627" s="300" t="s">
        <v>1056</v>
      </c>
      <c r="AF627" s="300" t="s">
        <v>736</v>
      </c>
      <c r="AG627" s="300" t="s">
        <v>736</v>
      </c>
      <c r="AH627" s="300"/>
      <c r="AI627" s="300"/>
      <c r="AJ627" s="300"/>
      <c r="AK627" s="305" t="s">
        <v>4505</v>
      </c>
      <c r="AL627" s="300"/>
      <c r="AM627" s="300"/>
      <c r="AN627" s="300"/>
      <c r="AO627" s="300"/>
      <c r="AP627" s="26" t="s">
        <v>5230</v>
      </c>
      <c r="AQ627" s="300"/>
      <c r="AR627" s="300" t="s">
        <v>3319</v>
      </c>
      <c r="AS627" s="300" t="s">
        <v>3329</v>
      </c>
      <c r="AT627" s="300" t="s">
        <v>3319</v>
      </c>
      <c r="AU627" s="9" t="str">
        <f t="shared" si="22"/>
        <v>DB_PKNL</v>
      </c>
      <c r="AV627" s="300" t="s">
        <v>3665</v>
      </c>
      <c r="AW627" s="300"/>
      <c r="AX627" s="300"/>
      <c r="AY627" s="9"/>
      <c r="AZ627" s="300" t="s">
        <v>684</v>
      </c>
      <c r="BA627" s="300" t="s">
        <v>5256</v>
      </c>
      <c r="BB627" s="9" t="s">
        <v>736</v>
      </c>
    </row>
    <row r="628" spans="1:54" s="15" customFormat="1" ht="15" customHeight="1" x14ac:dyDescent="0.25">
      <c r="A628" s="300" t="s">
        <v>3666</v>
      </c>
      <c r="B628" s="300" t="s">
        <v>2010</v>
      </c>
      <c r="C628" s="300" t="s">
        <v>2010</v>
      </c>
      <c r="D628" s="306" t="s">
        <v>4680</v>
      </c>
      <c r="E628" s="300">
        <v>99</v>
      </c>
      <c r="F628" s="300" t="s">
        <v>557</v>
      </c>
      <c r="G628" s="300">
        <v>60</v>
      </c>
      <c r="H628" s="300" t="s">
        <v>4526</v>
      </c>
      <c r="I628" s="300" t="s">
        <v>4534</v>
      </c>
      <c r="J628" s="300" t="s">
        <v>4526</v>
      </c>
      <c r="K628" s="300" t="s">
        <v>4526</v>
      </c>
      <c r="L628" s="300" t="s">
        <v>2010</v>
      </c>
      <c r="M628" s="306" t="s">
        <v>4680</v>
      </c>
      <c r="N628" s="300" t="s">
        <v>2010</v>
      </c>
      <c r="O628" s="306" t="s">
        <v>4680</v>
      </c>
      <c r="P628" s="300" t="s">
        <v>3384</v>
      </c>
      <c r="Q628" s="300" t="s">
        <v>857</v>
      </c>
      <c r="R628" s="300" t="s">
        <v>2396</v>
      </c>
      <c r="S628" s="300" t="s">
        <v>2396</v>
      </c>
      <c r="T628" s="300" t="s">
        <v>736</v>
      </c>
      <c r="U628" s="300" t="s">
        <v>735</v>
      </c>
      <c r="V628" s="300" t="s">
        <v>736</v>
      </c>
      <c r="W628" s="300">
        <v>1</v>
      </c>
      <c r="X628" s="300" t="s">
        <v>736</v>
      </c>
      <c r="Y628" s="300" t="s">
        <v>736</v>
      </c>
      <c r="Z628" s="300" t="s">
        <v>3666</v>
      </c>
      <c r="AA628" s="300">
        <v>0</v>
      </c>
      <c r="AB628" s="300" t="s">
        <v>2826</v>
      </c>
      <c r="AC628" s="300" t="s">
        <v>3317</v>
      </c>
      <c r="AD628" s="300" t="s">
        <v>3318</v>
      </c>
      <c r="AE628" s="300" t="s">
        <v>1056</v>
      </c>
      <c r="AF628" s="300" t="s">
        <v>736</v>
      </c>
      <c r="AG628" s="300" t="s">
        <v>736</v>
      </c>
      <c r="AH628" s="300"/>
      <c r="AI628" s="300"/>
      <c r="AJ628" s="300"/>
      <c r="AK628" s="305" t="s">
        <v>4505</v>
      </c>
      <c r="AL628" s="300"/>
      <c r="AM628" s="300"/>
      <c r="AN628" s="300"/>
      <c r="AO628" s="300"/>
      <c r="AP628" s="26" t="s">
        <v>5230</v>
      </c>
      <c r="AQ628" s="300"/>
      <c r="AR628" s="300" t="s">
        <v>3319</v>
      </c>
      <c r="AS628" s="300" t="s">
        <v>3329</v>
      </c>
      <c r="AT628" s="300" t="s">
        <v>3319</v>
      </c>
      <c r="AU628" s="9" t="str">
        <f t="shared" si="22"/>
        <v>DB_PKNLTW</v>
      </c>
      <c r="AV628" s="300" t="s">
        <v>3666</v>
      </c>
      <c r="AW628" s="300"/>
      <c r="AX628" s="300"/>
      <c r="AY628" s="9"/>
      <c r="AZ628" s="300" t="s">
        <v>684</v>
      </c>
      <c r="BA628" s="300" t="s">
        <v>5256</v>
      </c>
      <c r="BB628" s="9" t="s">
        <v>736</v>
      </c>
    </row>
    <row r="629" spans="1:54" s="15" customFormat="1" ht="15" customHeight="1" x14ac:dyDescent="0.25">
      <c r="A629" s="300" t="s">
        <v>3667</v>
      </c>
      <c r="B629" s="300" t="s">
        <v>1738</v>
      </c>
      <c r="C629" s="300" t="s">
        <v>1738</v>
      </c>
      <c r="D629" s="300" t="s">
        <v>4681</v>
      </c>
      <c r="E629" s="300">
        <v>28</v>
      </c>
      <c r="F629" s="300" t="s">
        <v>557</v>
      </c>
      <c r="G629" s="300">
        <v>60</v>
      </c>
      <c r="H629" s="300" t="s">
        <v>4526</v>
      </c>
      <c r="I629" s="300" t="s">
        <v>4534</v>
      </c>
      <c r="J629" s="300"/>
      <c r="K629" s="300"/>
      <c r="L629" s="300" t="s">
        <v>1738</v>
      </c>
      <c r="M629" s="300" t="s">
        <v>4681</v>
      </c>
      <c r="N629" s="300" t="s">
        <v>1738</v>
      </c>
      <c r="O629" s="300" t="s">
        <v>4681</v>
      </c>
      <c r="P629" s="300" t="s">
        <v>737</v>
      </c>
      <c r="Q629" s="300" t="s">
        <v>1296</v>
      </c>
      <c r="R629" s="300" t="s">
        <v>2396</v>
      </c>
      <c r="S629" s="300" t="s">
        <v>2396</v>
      </c>
      <c r="T629" s="300" t="s">
        <v>736</v>
      </c>
      <c r="U629" s="300" t="s">
        <v>735</v>
      </c>
      <c r="V629" s="300" t="s">
        <v>735</v>
      </c>
      <c r="W629" s="300">
        <v>1</v>
      </c>
      <c r="X629" s="300" t="s">
        <v>736</v>
      </c>
      <c r="Y629" s="300" t="s">
        <v>736</v>
      </c>
      <c r="Z629" s="300" t="s">
        <v>3667</v>
      </c>
      <c r="AA629" s="300">
        <v>0</v>
      </c>
      <c r="AB629" s="300" t="s">
        <v>2882</v>
      </c>
      <c r="AC629" s="300" t="s">
        <v>3317</v>
      </c>
      <c r="AD629" s="300" t="s">
        <v>3318</v>
      </c>
      <c r="AE629" s="300" t="s">
        <v>1056</v>
      </c>
      <c r="AF629" s="300" t="s">
        <v>736</v>
      </c>
      <c r="AG629" s="300" t="s">
        <v>736</v>
      </c>
      <c r="AH629" s="300"/>
      <c r="AI629" s="300"/>
      <c r="AJ629" s="300"/>
      <c r="AK629" s="305" t="s">
        <v>4505</v>
      </c>
      <c r="AL629" s="300"/>
      <c r="AM629" s="300"/>
      <c r="AN629" s="300"/>
      <c r="AO629" s="300"/>
      <c r="AP629" s="3" t="s">
        <v>5231</v>
      </c>
      <c r="AQ629" s="300"/>
      <c r="AR629" s="300" t="s">
        <v>3319</v>
      </c>
      <c r="AS629" s="300" t="s">
        <v>3319</v>
      </c>
      <c r="AT629" s="300" t="s">
        <v>3329</v>
      </c>
      <c r="AU629" s="9" t="str">
        <f t="shared" si="22"/>
        <v>DB_PKPERS</v>
      </c>
      <c r="AV629" s="300" t="s">
        <v>3667</v>
      </c>
      <c r="AW629" s="300"/>
      <c r="AX629" s="300"/>
      <c r="AY629" s="9"/>
      <c r="AZ629" s="300" t="s">
        <v>5270</v>
      </c>
      <c r="BA629" s="300" t="s">
        <v>5256</v>
      </c>
      <c r="BB629" s="9" t="s">
        <v>736</v>
      </c>
    </row>
    <row r="630" spans="1:54" s="15" customFormat="1" ht="15" customHeight="1" x14ac:dyDescent="0.25">
      <c r="A630" s="300" t="s">
        <v>3790</v>
      </c>
      <c r="B630" s="300" t="s">
        <v>4682</v>
      </c>
      <c r="C630" s="300" t="s">
        <v>4682</v>
      </c>
      <c r="D630" s="306" t="s">
        <v>4683</v>
      </c>
      <c r="E630" s="300">
        <v>32.950000000000003</v>
      </c>
      <c r="F630" s="300" t="s">
        <v>557</v>
      </c>
      <c r="G630" s="300">
        <v>60</v>
      </c>
      <c r="H630" s="300" t="s">
        <v>4526</v>
      </c>
      <c r="I630" s="300" t="s">
        <v>4534</v>
      </c>
      <c r="J630" s="300" t="s">
        <v>4526</v>
      </c>
      <c r="K630" s="300" t="s">
        <v>4526</v>
      </c>
      <c r="L630" s="300" t="s">
        <v>4682</v>
      </c>
      <c r="M630" s="300" t="s">
        <v>4683</v>
      </c>
      <c r="N630" s="300" t="s">
        <v>4682</v>
      </c>
      <c r="O630" s="300" t="s">
        <v>4683</v>
      </c>
      <c r="P630" s="300" t="s">
        <v>737</v>
      </c>
      <c r="Q630" s="300" t="s">
        <v>1296</v>
      </c>
      <c r="R630" s="300" t="s">
        <v>2396</v>
      </c>
      <c r="S630" s="300" t="s">
        <v>2396</v>
      </c>
      <c r="T630" s="300" t="s">
        <v>736</v>
      </c>
      <c r="U630" s="300" t="s">
        <v>735</v>
      </c>
      <c r="V630" s="300" t="s">
        <v>736</v>
      </c>
      <c r="W630" s="300">
        <v>1</v>
      </c>
      <c r="X630" s="300" t="s">
        <v>736</v>
      </c>
      <c r="Y630" s="300" t="s">
        <v>736</v>
      </c>
      <c r="Z630" s="300" t="s">
        <v>3668</v>
      </c>
      <c r="AA630" s="300">
        <v>0</v>
      </c>
      <c r="AB630" s="300"/>
      <c r="AC630" s="300" t="s">
        <v>3317</v>
      </c>
      <c r="AD630" s="300" t="s">
        <v>114</v>
      </c>
      <c r="AE630" s="300" t="s">
        <v>3328</v>
      </c>
      <c r="AF630" s="300" t="s">
        <v>736</v>
      </c>
      <c r="AG630" s="300" t="s">
        <v>736</v>
      </c>
      <c r="AH630" s="300"/>
      <c r="AI630" s="300"/>
      <c r="AJ630" s="300"/>
      <c r="AK630" s="305" t="s">
        <v>4505</v>
      </c>
      <c r="AL630" s="300"/>
      <c r="AM630" s="300"/>
      <c r="AN630" s="300"/>
      <c r="AO630" s="300"/>
      <c r="AP630" s="300"/>
      <c r="AQ630" s="300"/>
      <c r="AR630" s="300" t="s">
        <v>3319</v>
      </c>
      <c r="AS630" s="300" t="s">
        <v>3319</v>
      </c>
      <c r="AT630" s="300" t="s">
        <v>3329</v>
      </c>
      <c r="AU630" s="300"/>
      <c r="AV630" s="300" t="s">
        <v>3790</v>
      </c>
      <c r="AW630" s="300"/>
      <c r="AX630" s="300"/>
      <c r="AY630" s="300"/>
      <c r="AZ630" s="300" t="s">
        <v>5270</v>
      </c>
      <c r="BA630" s="300" t="s">
        <v>5256</v>
      </c>
      <c r="BB630" s="9" t="s">
        <v>736</v>
      </c>
    </row>
    <row r="631" spans="1:54" s="15" customFormat="1" ht="15" customHeight="1" x14ac:dyDescent="0.25">
      <c r="A631" s="300" t="s">
        <v>3668</v>
      </c>
      <c r="B631" s="300" t="s">
        <v>4682</v>
      </c>
      <c r="C631" s="300" t="s">
        <v>4682</v>
      </c>
      <c r="D631" s="306" t="s">
        <v>4683</v>
      </c>
      <c r="E631" s="300">
        <v>32.950000000000003</v>
      </c>
      <c r="F631" s="300" t="s">
        <v>557</v>
      </c>
      <c r="G631" s="300">
        <v>60</v>
      </c>
      <c r="H631" s="300" t="s">
        <v>4526</v>
      </c>
      <c r="I631" s="300" t="s">
        <v>4534</v>
      </c>
      <c r="J631" s="300" t="s">
        <v>4526</v>
      </c>
      <c r="K631" s="300" t="s">
        <v>4526</v>
      </c>
      <c r="L631" s="300" t="s">
        <v>4682</v>
      </c>
      <c r="M631" s="300" t="s">
        <v>4683</v>
      </c>
      <c r="N631" s="300" t="s">
        <v>4682</v>
      </c>
      <c r="O631" s="300" t="s">
        <v>4683</v>
      </c>
      <c r="P631" s="300" t="s">
        <v>737</v>
      </c>
      <c r="Q631" s="300" t="s">
        <v>1296</v>
      </c>
      <c r="R631" s="300" t="s">
        <v>2396</v>
      </c>
      <c r="S631" s="300" t="s">
        <v>2396</v>
      </c>
      <c r="T631" s="300" t="s">
        <v>736</v>
      </c>
      <c r="U631" s="300" t="s">
        <v>735</v>
      </c>
      <c r="V631" s="300" t="s">
        <v>736</v>
      </c>
      <c r="W631" s="300">
        <v>1</v>
      </c>
      <c r="X631" s="300" t="s">
        <v>736</v>
      </c>
      <c r="Y631" s="300" t="s">
        <v>736</v>
      </c>
      <c r="Z631" s="300" t="s">
        <v>3668</v>
      </c>
      <c r="AA631" s="300">
        <v>0</v>
      </c>
      <c r="AB631" s="300" t="s">
        <v>2866</v>
      </c>
      <c r="AC631" s="300" t="s">
        <v>3317</v>
      </c>
      <c r="AD631" s="300" t="s">
        <v>3318</v>
      </c>
      <c r="AE631" s="300" t="s">
        <v>1056</v>
      </c>
      <c r="AF631" s="300" t="s">
        <v>736</v>
      </c>
      <c r="AG631" s="300" t="s">
        <v>736</v>
      </c>
      <c r="AH631" s="300"/>
      <c r="AI631" s="300"/>
      <c r="AJ631" s="300"/>
      <c r="AK631" s="305"/>
      <c r="AL631" s="300"/>
      <c r="AM631" s="300"/>
      <c r="AN631" s="300"/>
      <c r="AO631" s="300"/>
      <c r="AP631" s="3" t="s">
        <v>5232</v>
      </c>
      <c r="AQ631" s="300"/>
      <c r="AR631" s="300" t="s">
        <v>3319</v>
      </c>
      <c r="AS631" s="300" t="s">
        <v>3319</v>
      </c>
      <c r="AT631" s="300" t="s">
        <v>3329</v>
      </c>
      <c r="AU631" s="9" t="str">
        <f t="shared" ref="AU631:AU634" si="23">CONCATENATE("DB_",A631)</f>
        <v>DB_PKPERSFS</v>
      </c>
      <c r="AV631" s="300" t="s">
        <v>3790</v>
      </c>
      <c r="AW631" s="300"/>
      <c r="AX631" s="300"/>
      <c r="AY631" s="9"/>
      <c r="AZ631" s="300" t="s">
        <v>5270</v>
      </c>
      <c r="BA631" s="300" t="s">
        <v>5256</v>
      </c>
      <c r="BB631" s="9" t="s">
        <v>736</v>
      </c>
    </row>
    <row r="632" spans="1:54" s="15" customFormat="1" ht="15" customHeight="1" x14ac:dyDescent="0.25">
      <c r="A632" s="300" t="s">
        <v>3669</v>
      </c>
      <c r="B632" s="300" t="s">
        <v>2014</v>
      </c>
      <c r="C632" s="300" t="s">
        <v>2014</v>
      </c>
      <c r="D632" s="306" t="s">
        <v>4684</v>
      </c>
      <c r="E632" s="300">
        <v>0</v>
      </c>
      <c r="F632" s="300" t="s">
        <v>557</v>
      </c>
      <c r="G632" s="300">
        <v>60</v>
      </c>
      <c r="H632" s="300" t="s">
        <v>4526</v>
      </c>
      <c r="I632" s="300" t="s">
        <v>4534</v>
      </c>
      <c r="J632" s="300" t="s">
        <v>4526</v>
      </c>
      <c r="K632" s="300" t="s">
        <v>4526</v>
      </c>
      <c r="L632" s="300" t="s">
        <v>2014</v>
      </c>
      <c r="M632" s="306" t="s">
        <v>4684</v>
      </c>
      <c r="N632" s="300" t="s">
        <v>2014</v>
      </c>
      <c r="O632" s="306" t="s">
        <v>4684</v>
      </c>
      <c r="P632" s="300" t="s">
        <v>737</v>
      </c>
      <c r="Q632" s="300" t="s">
        <v>737</v>
      </c>
      <c r="R632" s="300" t="s">
        <v>2396</v>
      </c>
      <c r="S632" s="300" t="s">
        <v>2396</v>
      </c>
      <c r="T632" s="300" t="s">
        <v>736</v>
      </c>
      <c r="U632" s="300" t="s">
        <v>735</v>
      </c>
      <c r="V632" s="300" t="s">
        <v>736</v>
      </c>
      <c r="W632" s="300">
        <v>1</v>
      </c>
      <c r="X632" s="300" t="s">
        <v>736</v>
      </c>
      <c r="Y632" s="300" t="s">
        <v>736</v>
      </c>
      <c r="Z632" s="300" t="s">
        <v>3669</v>
      </c>
      <c r="AA632" s="300">
        <v>0</v>
      </c>
      <c r="AB632" s="300" t="s">
        <v>3000</v>
      </c>
      <c r="AC632" s="300" t="s">
        <v>3317</v>
      </c>
      <c r="AD632" s="300" t="s">
        <v>3318</v>
      </c>
      <c r="AE632" s="300" t="s">
        <v>1056</v>
      </c>
      <c r="AF632" s="300" t="s">
        <v>736</v>
      </c>
      <c r="AG632" s="300" t="s">
        <v>736</v>
      </c>
      <c r="AH632" s="300"/>
      <c r="AI632" s="300"/>
      <c r="AJ632" s="300"/>
      <c r="AK632" s="305" t="s">
        <v>4505</v>
      </c>
      <c r="AL632" s="300"/>
      <c r="AM632" s="300"/>
      <c r="AN632" s="300"/>
      <c r="AO632" s="300"/>
      <c r="AP632" s="3" t="s">
        <v>5230</v>
      </c>
      <c r="AQ632" s="300"/>
      <c r="AR632" s="300" t="s">
        <v>3319</v>
      </c>
      <c r="AS632" s="300" t="s">
        <v>3329</v>
      </c>
      <c r="AT632" s="300" t="s">
        <v>3319</v>
      </c>
      <c r="AU632" s="9" t="str">
        <f t="shared" si="23"/>
        <v>DB_PKS2DMK</v>
      </c>
      <c r="AV632" s="300" t="s">
        <v>3669</v>
      </c>
      <c r="AW632" s="300"/>
      <c r="AX632" s="300"/>
      <c r="AY632" s="9"/>
      <c r="AZ632" s="300" t="s">
        <v>684</v>
      </c>
      <c r="BA632" s="300" t="s">
        <v>5256</v>
      </c>
      <c r="BB632" s="9" t="s">
        <v>736</v>
      </c>
    </row>
    <row r="633" spans="1:54" s="15" customFormat="1" ht="15" customHeight="1" x14ac:dyDescent="0.25">
      <c r="A633" s="300" t="s">
        <v>3670</v>
      </c>
      <c r="B633" s="300" t="s">
        <v>2016</v>
      </c>
      <c r="C633" s="300" t="s">
        <v>2016</v>
      </c>
      <c r="D633" s="306" t="s">
        <v>4685</v>
      </c>
      <c r="E633" s="300">
        <v>0</v>
      </c>
      <c r="F633" s="300" t="s">
        <v>557</v>
      </c>
      <c r="G633" s="300">
        <v>60</v>
      </c>
      <c r="H633" s="300" t="s">
        <v>4526</v>
      </c>
      <c r="I633" s="300" t="s">
        <v>4534</v>
      </c>
      <c r="J633" s="300" t="s">
        <v>4526</v>
      </c>
      <c r="K633" s="300" t="s">
        <v>4526</v>
      </c>
      <c r="L633" s="300" t="s">
        <v>2016</v>
      </c>
      <c r="M633" s="306" t="s">
        <v>4685</v>
      </c>
      <c r="N633" s="300" t="s">
        <v>2016</v>
      </c>
      <c r="O633" s="306" t="s">
        <v>4685</v>
      </c>
      <c r="P633" s="300" t="s">
        <v>737</v>
      </c>
      <c r="Q633" s="300" t="s">
        <v>737</v>
      </c>
      <c r="R633" s="300" t="s">
        <v>2396</v>
      </c>
      <c r="S633" s="300" t="s">
        <v>2396</v>
      </c>
      <c r="T633" s="300" t="s">
        <v>736</v>
      </c>
      <c r="U633" s="300" t="s">
        <v>735</v>
      </c>
      <c r="V633" s="300" t="s">
        <v>736</v>
      </c>
      <c r="W633" s="300">
        <v>1</v>
      </c>
      <c r="X633" s="300" t="s">
        <v>736</v>
      </c>
      <c r="Y633" s="300" t="s">
        <v>736</v>
      </c>
      <c r="Z633" s="300" t="s">
        <v>3670</v>
      </c>
      <c r="AA633" s="300">
        <v>0</v>
      </c>
      <c r="AB633" s="300" t="s">
        <v>899</v>
      </c>
      <c r="AC633" s="300" t="s">
        <v>3317</v>
      </c>
      <c r="AD633" s="300" t="s">
        <v>3318</v>
      </c>
      <c r="AE633" s="300" t="s">
        <v>1056</v>
      </c>
      <c r="AF633" s="300" t="s">
        <v>736</v>
      </c>
      <c r="AG633" s="300" t="s">
        <v>736</v>
      </c>
      <c r="AH633" s="300"/>
      <c r="AI633" s="300"/>
      <c r="AJ633" s="300"/>
      <c r="AK633" s="305" t="s">
        <v>4505</v>
      </c>
      <c r="AL633" s="300"/>
      <c r="AM633" s="300"/>
      <c r="AN633" s="300"/>
      <c r="AO633" s="300"/>
      <c r="AP633" s="26">
        <v>0</v>
      </c>
      <c r="AQ633" s="300"/>
      <c r="AR633" s="300" t="s">
        <v>3319</v>
      </c>
      <c r="AS633" s="300" t="s">
        <v>3329</v>
      </c>
      <c r="AT633" s="300" t="s">
        <v>3319</v>
      </c>
      <c r="AU633" s="9" t="str">
        <f t="shared" si="23"/>
        <v>DB_PKSALEQU</v>
      </c>
      <c r="AV633" s="300" t="s">
        <v>3670</v>
      </c>
      <c r="AW633" s="300"/>
      <c r="AX633" s="300"/>
      <c r="AY633" s="9"/>
      <c r="AZ633" s="300" t="s">
        <v>684</v>
      </c>
      <c r="BA633" s="300" t="s">
        <v>5256</v>
      </c>
      <c r="BB633" s="9" t="s">
        <v>736</v>
      </c>
    </row>
    <row r="634" spans="1:54" s="15" customFormat="1" ht="15" customHeight="1" x14ac:dyDescent="0.25">
      <c r="A634" s="300" t="s">
        <v>3671</v>
      </c>
      <c r="B634" s="300" t="s">
        <v>2018</v>
      </c>
      <c r="C634" s="300" t="s">
        <v>2018</v>
      </c>
      <c r="D634" s="306" t="s">
        <v>4686</v>
      </c>
      <c r="E634" s="300">
        <v>34.99</v>
      </c>
      <c r="F634" s="300" t="s">
        <v>557</v>
      </c>
      <c r="G634" s="300">
        <v>90</v>
      </c>
      <c r="H634" s="300" t="s">
        <v>4526</v>
      </c>
      <c r="I634" s="300" t="s">
        <v>4534</v>
      </c>
      <c r="J634" s="300" t="s">
        <v>4526</v>
      </c>
      <c r="K634" s="300" t="s">
        <v>4526</v>
      </c>
      <c r="L634" s="300" t="s">
        <v>2018</v>
      </c>
      <c r="M634" s="300" t="s">
        <v>4686</v>
      </c>
      <c r="N634" s="300" t="s">
        <v>2018</v>
      </c>
      <c r="O634" s="300" t="s">
        <v>4686</v>
      </c>
      <c r="P634" s="300" t="s">
        <v>737</v>
      </c>
      <c r="Q634" s="300" t="s">
        <v>737</v>
      </c>
      <c r="R634" s="300" t="s">
        <v>2396</v>
      </c>
      <c r="S634" s="300" t="s">
        <v>2396</v>
      </c>
      <c r="T634" s="300" t="s">
        <v>736</v>
      </c>
      <c r="U634" s="300" t="s">
        <v>735</v>
      </c>
      <c r="V634" s="300" t="s">
        <v>736</v>
      </c>
      <c r="W634" s="300">
        <v>1</v>
      </c>
      <c r="X634" s="300" t="s">
        <v>736</v>
      </c>
      <c r="Y634" s="300" t="s">
        <v>736</v>
      </c>
      <c r="Z634" s="300" t="s">
        <v>3671</v>
      </c>
      <c r="AA634" s="300">
        <v>0</v>
      </c>
      <c r="AB634" s="300" t="s">
        <v>899</v>
      </c>
      <c r="AC634" s="300" t="s">
        <v>3317</v>
      </c>
      <c r="AD634" s="300" t="s">
        <v>3318</v>
      </c>
      <c r="AE634" s="300" t="s">
        <v>1056</v>
      </c>
      <c r="AF634" s="300" t="s">
        <v>736</v>
      </c>
      <c r="AG634" s="300" t="s">
        <v>736</v>
      </c>
      <c r="AH634" s="300"/>
      <c r="AI634" s="300"/>
      <c r="AJ634" s="300"/>
      <c r="AK634" s="305"/>
      <c r="AL634" s="300"/>
      <c r="AM634" s="300"/>
      <c r="AN634" s="300"/>
      <c r="AO634" s="300"/>
      <c r="AP634" s="3" t="s">
        <v>5230</v>
      </c>
      <c r="AQ634" s="300"/>
      <c r="AR634" s="300" t="s">
        <v>3319</v>
      </c>
      <c r="AS634" s="300" t="s">
        <v>3329</v>
      </c>
      <c r="AT634" s="300" t="s">
        <v>3319</v>
      </c>
      <c r="AU634" s="9" t="str">
        <f t="shared" si="23"/>
        <v>DB_PKSEC_AC</v>
      </c>
      <c r="AV634" s="300" t="s">
        <v>3671</v>
      </c>
      <c r="AW634" s="300"/>
      <c r="AX634" s="300"/>
      <c r="AY634" s="9"/>
      <c r="AZ634" s="300" t="s">
        <v>684</v>
      </c>
      <c r="BA634" s="300" t="s">
        <v>5256</v>
      </c>
      <c r="BB634" s="9" t="s">
        <v>736</v>
      </c>
    </row>
    <row r="635" spans="1:54" s="15" customFormat="1" ht="15" customHeight="1" x14ac:dyDescent="0.25">
      <c r="A635" s="300" t="s">
        <v>2017</v>
      </c>
      <c r="B635" s="300" t="s">
        <v>2018</v>
      </c>
      <c r="C635" s="300" t="s">
        <v>2018</v>
      </c>
      <c r="D635" s="306" t="s">
        <v>4687</v>
      </c>
      <c r="E635" s="300">
        <v>34.99</v>
      </c>
      <c r="F635" s="300" t="s">
        <v>557</v>
      </c>
      <c r="G635" s="300">
        <v>90</v>
      </c>
      <c r="H635" s="300" t="s">
        <v>4526</v>
      </c>
      <c r="I635" s="300" t="s">
        <v>4534</v>
      </c>
      <c r="J635" s="300" t="s">
        <v>4526</v>
      </c>
      <c r="K635" s="300" t="s">
        <v>4526</v>
      </c>
      <c r="L635" s="300" t="s">
        <v>2018</v>
      </c>
      <c r="M635" s="306" t="s">
        <v>4687</v>
      </c>
      <c r="N635" s="300" t="s">
        <v>2018</v>
      </c>
      <c r="O635" s="306" t="s">
        <v>4687</v>
      </c>
      <c r="P635" s="300" t="s">
        <v>737</v>
      </c>
      <c r="Q635" s="300" t="s">
        <v>737</v>
      </c>
      <c r="R635" s="300" t="s">
        <v>2396</v>
      </c>
      <c r="S635" s="300" t="s">
        <v>2396</v>
      </c>
      <c r="T635" s="300" t="s">
        <v>736</v>
      </c>
      <c r="U635" s="300" t="s">
        <v>735</v>
      </c>
      <c r="V635" s="300" t="s">
        <v>736</v>
      </c>
      <c r="W635" s="300">
        <v>1</v>
      </c>
      <c r="X635" s="300" t="s">
        <v>736</v>
      </c>
      <c r="Y635" s="300" t="s">
        <v>736</v>
      </c>
      <c r="Z635" s="300"/>
      <c r="AA635" s="300">
        <v>0</v>
      </c>
      <c r="AB635" s="300"/>
      <c r="AC635" s="300" t="s">
        <v>3317</v>
      </c>
      <c r="AD635" s="300" t="s">
        <v>114</v>
      </c>
      <c r="AE635" s="300" t="s">
        <v>3328</v>
      </c>
      <c r="AF635" s="300" t="s">
        <v>736</v>
      </c>
      <c r="AG635" s="300" t="s">
        <v>736</v>
      </c>
      <c r="AH635" s="300"/>
      <c r="AI635" s="300"/>
      <c r="AJ635" s="300"/>
      <c r="AK635" s="305" t="s">
        <v>4505</v>
      </c>
      <c r="AL635" s="300"/>
      <c r="AM635" s="300"/>
      <c r="AN635" s="300"/>
      <c r="AO635" s="300"/>
      <c r="AP635" s="300"/>
      <c r="AQ635" s="300"/>
      <c r="AR635" s="300" t="s">
        <v>3319</v>
      </c>
      <c r="AS635" s="300" t="s">
        <v>3329</v>
      </c>
      <c r="AT635" s="300" t="s">
        <v>3319</v>
      </c>
      <c r="AU635" s="300"/>
      <c r="AV635" s="300" t="s">
        <v>3671</v>
      </c>
      <c r="AW635" s="300"/>
      <c r="AX635" s="300"/>
      <c r="AY635" s="300"/>
      <c r="AZ635" s="300" t="s">
        <v>684</v>
      </c>
      <c r="BA635" s="300" t="s">
        <v>5256</v>
      </c>
      <c r="BB635" s="9" t="s">
        <v>736</v>
      </c>
    </row>
    <row r="636" spans="1:54" s="15" customFormat="1" ht="15" customHeight="1" x14ac:dyDescent="0.25">
      <c r="A636" s="300" t="s">
        <v>3791</v>
      </c>
      <c r="B636" s="300" t="s">
        <v>2020</v>
      </c>
      <c r="C636" s="300" t="s">
        <v>2020</v>
      </c>
      <c r="D636" s="306" t="s">
        <v>4688</v>
      </c>
      <c r="E636" s="300">
        <v>29.99</v>
      </c>
      <c r="F636" s="300" t="s">
        <v>557</v>
      </c>
      <c r="G636" s="300">
        <v>90</v>
      </c>
      <c r="H636" s="300" t="s">
        <v>4526</v>
      </c>
      <c r="I636" s="300" t="s">
        <v>4534</v>
      </c>
      <c r="J636" s="300" t="s">
        <v>4526</v>
      </c>
      <c r="K636" s="300" t="s">
        <v>4526</v>
      </c>
      <c r="L636" s="300" t="s">
        <v>2020</v>
      </c>
      <c r="M636" s="306" t="s">
        <v>4688</v>
      </c>
      <c r="N636" s="300" t="s">
        <v>2020</v>
      </c>
      <c r="O636" s="306" t="s">
        <v>4688</v>
      </c>
      <c r="P636" s="300" t="s">
        <v>737</v>
      </c>
      <c r="Q636" s="300" t="s">
        <v>737</v>
      </c>
      <c r="R636" s="300" t="s">
        <v>2396</v>
      </c>
      <c r="S636" s="300" t="s">
        <v>2396</v>
      </c>
      <c r="T636" s="300" t="s">
        <v>736</v>
      </c>
      <c r="U636" s="300" t="s">
        <v>735</v>
      </c>
      <c r="V636" s="300" t="s">
        <v>736</v>
      </c>
      <c r="W636" s="300">
        <v>1</v>
      </c>
      <c r="X636" s="300" t="s">
        <v>736</v>
      </c>
      <c r="Y636" s="300" t="s">
        <v>736</v>
      </c>
      <c r="Z636" s="300"/>
      <c r="AA636" s="300">
        <v>0</v>
      </c>
      <c r="AB636" s="300"/>
      <c r="AC636" s="300" t="s">
        <v>3317</v>
      </c>
      <c r="AD636" s="300" t="s">
        <v>114</v>
      </c>
      <c r="AE636" s="300" t="s">
        <v>3328</v>
      </c>
      <c r="AF636" s="300" t="s">
        <v>736</v>
      </c>
      <c r="AG636" s="300" t="s">
        <v>736</v>
      </c>
      <c r="AH636" s="300"/>
      <c r="AI636" s="300"/>
      <c r="AJ636" s="300"/>
      <c r="AK636" s="305" t="s">
        <v>4505</v>
      </c>
      <c r="AL636" s="300"/>
      <c r="AM636" s="300"/>
      <c r="AN636" s="300"/>
      <c r="AO636" s="300"/>
      <c r="AP636" s="300"/>
      <c r="AQ636" s="300"/>
      <c r="AR636" s="300" t="s">
        <v>3319</v>
      </c>
      <c r="AS636" s="300" t="s">
        <v>3329</v>
      </c>
      <c r="AT636" s="300" t="s">
        <v>3319</v>
      </c>
      <c r="AU636" s="300"/>
      <c r="AV636" s="300" t="s">
        <v>3791</v>
      </c>
      <c r="AW636" s="300"/>
      <c r="AX636" s="300"/>
      <c r="AY636" s="300"/>
      <c r="AZ636" s="300" t="s">
        <v>684</v>
      </c>
      <c r="BA636" s="300" t="s">
        <v>5256</v>
      </c>
      <c r="BB636" s="9" t="s">
        <v>736</v>
      </c>
    </row>
    <row r="637" spans="1:54" s="15" customFormat="1" ht="15" customHeight="1" x14ac:dyDescent="0.25">
      <c r="A637" s="300" t="s">
        <v>2021</v>
      </c>
      <c r="B637" s="300" t="s">
        <v>2022</v>
      </c>
      <c r="C637" s="300" t="s">
        <v>2022</v>
      </c>
      <c r="D637" s="306" t="s">
        <v>4689</v>
      </c>
      <c r="E637" s="300">
        <v>34.99</v>
      </c>
      <c r="F637" s="300" t="s">
        <v>557</v>
      </c>
      <c r="G637" s="300">
        <v>90</v>
      </c>
      <c r="H637" s="300" t="s">
        <v>4526</v>
      </c>
      <c r="I637" s="300" t="s">
        <v>4534</v>
      </c>
      <c r="J637" s="300" t="s">
        <v>4526</v>
      </c>
      <c r="K637" s="300" t="s">
        <v>4526</v>
      </c>
      <c r="L637" s="300" t="s">
        <v>2022</v>
      </c>
      <c r="M637" s="306" t="s">
        <v>4689</v>
      </c>
      <c r="N637" s="300" t="s">
        <v>2022</v>
      </c>
      <c r="O637" s="306" t="s">
        <v>4689</v>
      </c>
      <c r="P637" s="300" t="s">
        <v>737</v>
      </c>
      <c r="Q637" s="300" t="s">
        <v>737</v>
      </c>
      <c r="R637" s="300" t="s">
        <v>2396</v>
      </c>
      <c r="S637" s="300" t="s">
        <v>2396</v>
      </c>
      <c r="T637" s="300" t="s">
        <v>736</v>
      </c>
      <c r="U637" s="300" t="s">
        <v>735</v>
      </c>
      <c r="V637" s="300" t="s">
        <v>736</v>
      </c>
      <c r="W637" s="300">
        <v>1</v>
      </c>
      <c r="X637" s="300" t="s">
        <v>736</v>
      </c>
      <c r="Y637" s="300" t="s">
        <v>736</v>
      </c>
      <c r="Z637" s="300"/>
      <c r="AA637" s="300">
        <v>0</v>
      </c>
      <c r="AB637" s="300"/>
      <c r="AC637" s="300" t="s">
        <v>3317</v>
      </c>
      <c r="AD637" s="300" t="s">
        <v>114</v>
      </c>
      <c r="AE637" s="300" t="s">
        <v>3328</v>
      </c>
      <c r="AF637" s="300" t="s">
        <v>736</v>
      </c>
      <c r="AG637" s="300" t="s">
        <v>736</v>
      </c>
      <c r="AH637" s="300"/>
      <c r="AI637" s="300"/>
      <c r="AJ637" s="300"/>
      <c r="AK637" s="305" t="s">
        <v>4505</v>
      </c>
      <c r="AL637" s="300"/>
      <c r="AM637" s="300"/>
      <c r="AN637" s="300"/>
      <c r="AO637" s="300"/>
      <c r="AP637" s="300"/>
      <c r="AQ637" s="300"/>
      <c r="AR637" s="300" t="s">
        <v>3319</v>
      </c>
      <c r="AS637" s="300" t="s">
        <v>3329</v>
      </c>
      <c r="AT637" s="300" t="s">
        <v>3319</v>
      </c>
      <c r="AU637" s="300"/>
      <c r="AV637" s="300" t="s">
        <v>3791</v>
      </c>
      <c r="AW637" s="300"/>
      <c r="AX637" s="300"/>
      <c r="AY637" s="300"/>
      <c r="AZ637" s="300" t="s">
        <v>684</v>
      </c>
      <c r="BA637" s="300" t="s">
        <v>5256</v>
      </c>
      <c r="BB637" s="9" t="s">
        <v>736</v>
      </c>
    </row>
    <row r="638" spans="1:54" s="15" customFormat="1" ht="15" customHeight="1" x14ac:dyDescent="0.25">
      <c r="A638" s="300" t="s">
        <v>3672</v>
      </c>
      <c r="B638" s="300" t="s">
        <v>4690</v>
      </c>
      <c r="C638" s="300" t="s">
        <v>4690</v>
      </c>
      <c r="D638" s="306" t="s">
        <v>4691</v>
      </c>
      <c r="E638" s="300">
        <v>29.99</v>
      </c>
      <c r="F638" s="300" t="s">
        <v>557</v>
      </c>
      <c r="G638" s="300">
        <v>90</v>
      </c>
      <c r="H638" s="300" t="s">
        <v>4526</v>
      </c>
      <c r="I638" s="300" t="s">
        <v>4534</v>
      </c>
      <c r="J638" s="300" t="s">
        <v>4526</v>
      </c>
      <c r="K638" s="300" t="s">
        <v>4526</v>
      </c>
      <c r="L638" s="300" t="s">
        <v>4690</v>
      </c>
      <c r="M638" s="300" t="s">
        <v>4691</v>
      </c>
      <c r="N638" s="300" t="s">
        <v>4690</v>
      </c>
      <c r="O638" s="300" t="s">
        <v>4691</v>
      </c>
      <c r="P638" s="300" t="s">
        <v>737</v>
      </c>
      <c r="Q638" s="300" t="s">
        <v>737</v>
      </c>
      <c r="R638" s="300" t="s">
        <v>2396</v>
      </c>
      <c r="S638" s="300" t="s">
        <v>2396</v>
      </c>
      <c r="T638" s="300" t="s">
        <v>736</v>
      </c>
      <c r="U638" s="300" t="s">
        <v>735</v>
      </c>
      <c r="V638" s="300" t="s">
        <v>736</v>
      </c>
      <c r="W638" s="300">
        <v>1</v>
      </c>
      <c r="X638" s="300" t="s">
        <v>736</v>
      </c>
      <c r="Y638" s="300" t="s">
        <v>736</v>
      </c>
      <c r="Z638" s="300" t="s">
        <v>3672</v>
      </c>
      <c r="AA638" s="300">
        <v>0</v>
      </c>
      <c r="AB638" s="300" t="s">
        <v>3021</v>
      </c>
      <c r="AC638" s="300" t="s">
        <v>3317</v>
      </c>
      <c r="AD638" s="300" t="s">
        <v>3318</v>
      </c>
      <c r="AE638" s="300" t="s">
        <v>1056</v>
      </c>
      <c r="AF638" s="300" t="s">
        <v>736</v>
      </c>
      <c r="AG638" s="300" t="s">
        <v>736</v>
      </c>
      <c r="AH638" s="300"/>
      <c r="AI638" s="300"/>
      <c r="AJ638" s="300"/>
      <c r="AK638" s="305"/>
      <c r="AL638" s="300"/>
      <c r="AM638" s="300"/>
      <c r="AN638" s="300"/>
      <c r="AO638" s="300"/>
      <c r="AP638" s="3" t="s">
        <v>5230</v>
      </c>
      <c r="AQ638" s="300"/>
      <c r="AR638" s="300" t="s">
        <v>3319</v>
      </c>
      <c r="AS638" s="300" t="s">
        <v>3329</v>
      </c>
      <c r="AT638" s="300" t="s">
        <v>3319</v>
      </c>
      <c r="AU638" s="9" t="str">
        <f t="shared" ref="AU638:AU653" si="24">CONCATENATE("DB_",A638)</f>
        <v>DB_PKSEC_X</v>
      </c>
      <c r="AV638" s="300" t="s">
        <v>3791</v>
      </c>
      <c r="AW638" s="300"/>
      <c r="AX638" s="300"/>
      <c r="AY638" s="9"/>
      <c r="AZ638" s="300" t="s">
        <v>684</v>
      </c>
      <c r="BA638" s="300" t="s">
        <v>5256</v>
      </c>
      <c r="BB638" s="9" t="s">
        <v>736</v>
      </c>
    </row>
    <row r="639" spans="1:54" s="15" customFormat="1" ht="15" customHeight="1" x14ac:dyDescent="0.25">
      <c r="A639" s="300" t="s">
        <v>3673</v>
      </c>
      <c r="B639" s="300" t="s">
        <v>2024</v>
      </c>
      <c r="C639" s="300" t="s">
        <v>2024</v>
      </c>
      <c r="D639" s="306" t="s">
        <v>4692</v>
      </c>
      <c r="E639" s="300">
        <v>29.99</v>
      </c>
      <c r="F639" s="300" t="s">
        <v>557</v>
      </c>
      <c r="G639" s="300">
        <v>90</v>
      </c>
      <c r="H639" s="300" t="s">
        <v>4526</v>
      </c>
      <c r="I639" s="300" t="s">
        <v>4534</v>
      </c>
      <c r="J639" s="300" t="s">
        <v>4526</v>
      </c>
      <c r="K639" s="300" t="s">
        <v>4526</v>
      </c>
      <c r="L639" s="300" t="s">
        <v>2024</v>
      </c>
      <c r="M639" s="306" t="s">
        <v>4692</v>
      </c>
      <c r="N639" s="300" t="s">
        <v>2024</v>
      </c>
      <c r="O639" s="306" t="s">
        <v>4692</v>
      </c>
      <c r="P639" s="300" t="s">
        <v>737</v>
      </c>
      <c r="Q639" s="300" t="s">
        <v>737</v>
      </c>
      <c r="R639" s="300" t="s">
        <v>2396</v>
      </c>
      <c r="S639" s="300" t="s">
        <v>2396</v>
      </c>
      <c r="T639" s="300" t="s">
        <v>736</v>
      </c>
      <c r="U639" s="300" t="s">
        <v>735</v>
      </c>
      <c r="V639" s="300" t="s">
        <v>736</v>
      </c>
      <c r="W639" s="300">
        <v>1</v>
      </c>
      <c r="X639" s="300" t="s">
        <v>736</v>
      </c>
      <c r="Y639" s="300" t="s">
        <v>736</v>
      </c>
      <c r="Z639" s="300" t="s">
        <v>3673</v>
      </c>
      <c r="AA639" s="300">
        <v>0</v>
      </c>
      <c r="AB639" s="300" t="s">
        <v>899</v>
      </c>
      <c r="AC639" s="300" t="s">
        <v>3317</v>
      </c>
      <c r="AD639" s="300" t="s">
        <v>3318</v>
      </c>
      <c r="AE639" s="300" t="s">
        <v>1056</v>
      </c>
      <c r="AF639" s="300" t="s">
        <v>736</v>
      </c>
      <c r="AG639" s="300" t="s">
        <v>736</v>
      </c>
      <c r="AH639" s="300"/>
      <c r="AI639" s="300"/>
      <c r="AJ639" s="300"/>
      <c r="AK639" s="305" t="s">
        <v>4505</v>
      </c>
      <c r="AL639" s="300"/>
      <c r="AM639" s="300"/>
      <c r="AN639" s="300"/>
      <c r="AO639" s="300"/>
      <c r="AP639" s="3" t="s">
        <v>5230</v>
      </c>
      <c r="AQ639" s="300"/>
      <c r="AR639" s="300" t="s">
        <v>3319</v>
      </c>
      <c r="AS639" s="300" t="s">
        <v>3329</v>
      </c>
      <c r="AT639" s="300" t="s">
        <v>3319</v>
      </c>
      <c r="AU639" s="9" t="str">
        <f t="shared" si="24"/>
        <v>DB_PKSECURE</v>
      </c>
      <c r="AV639" s="300" t="s">
        <v>3673</v>
      </c>
      <c r="AW639" s="300"/>
      <c r="AX639" s="300"/>
      <c r="AY639" s="9"/>
      <c r="AZ639" s="300" t="s">
        <v>684</v>
      </c>
      <c r="BA639" s="300" t="s">
        <v>5256</v>
      </c>
      <c r="BB639" s="9" t="s">
        <v>736</v>
      </c>
    </row>
    <row r="640" spans="1:54" s="15" customFormat="1" ht="15" customHeight="1" x14ac:dyDescent="0.25">
      <c r="A640" s="300" t="s">
        <v>3674</v>
      </c>
      <c r="B640" s="300" t="s">
        <v>1811</v>
      </c>
      <c r="C640" s="300" t="s">
        <v>1811</v>
      </c>
      <c r="D640" s="306" t="s">
        <v>4693</v>
      </c>
      <c r="E640" s="300">
        <v>59.99</v>
      </c>
      <c r="F640" s="300" t="s">
        <v>557</v>
      </c>
      <c r="G640" s="300">
        <v>210</v>
      </c>
      <c r="H640" s="300" t="s">
        <v>4526</v>
      </c>
      <c r="I640" s="300" t="s">
        <v>4534</v>
      </c>
      <c r="J640" s="300" t="s">
        <v>4526</v>
      </c>
      <c r="K640" s="300" t="s">
        <v>4526</v>
      </c>
      <c r="L640" s="300" t="s">
        <v>1811</v>
      </c>
      <c r="M640" s="306" t="s">
        <v>4693</v>
      </c>
      <c r="N640" s="300" t="s">
        <v>1811</v>
      </c>
      <c r="O640" s="306" t="s">
        <v>4693</v>
      </c>
      <c r="P640" s="300" t="s">
        <v>737</v>
      </c>
      <c r="Q640" s="300" t="s">
        <v>737</v>
      </c>
      <c r="R640" s="300" t="s">
        <v>2396</v>
      </c>
      <c r="S640" s="300" t="s">
        <v>2396</v>
      </c>
      <c r="T640" s="300" t="s">
        <v>736</v>
      </c>
      <c r="U640" s="300" t="s">
        <v>735</v>
      </c>
      <c r="V640" s="300" t="s">
        <v>736</v>
      </c>
      <c r="W640" s="300">
        <v>1</v>
      </c>
      <c r="X640" s="300" t="s">
        <v>736</v>
      </c>
      <c r="Y640" s="300" t="s">
        <v>736</v>
      </c>
      <c r="Z640" s="300" t="s">
        <v>3674</v>
      </c>
      <c r="AA640" s="300">
        <v>0</v>
      </c>
      <c r="AB640" s="300" t="s">
        <v>899</v>
      </c>
      <c r="AC640" s="300" t="s">
        <v>3317</v>
      </c>
      <c r="AD640" s="300" t="s">
        <v>3318</v>
      </c>
      <c r="AE640" s="300" t="s">
        <v>1056</v>
      </c>
      <c r="AF640" s="300" t="s">
        <v>736</v>
      </c>
      <c r="AG640" s="300" t="s">
        <v>736</v>
      </c>
      <c r="AH640" s="300"/>
      <c r="AI640" s="300"/>
      <c r="AJ640" s="300"/>
      <c r="AK640" s="305" t="s">
        <v>4505</v>
      </c>
      <c r="AL640" s="300"/>
      <c r="AM640" s="300"/>
      <c r="AN640" s="300"/>
      <c r="AO640" s="300"/>
      <c r="AP640" s="3" t="s">
        <v>5230</v>
      </c>
      <c r="AQ640" s="300"/>
      <c r="AR640" s="300" t="s">
        <v>3319</v>
      </c>
      <c r="AS640" s="300" t="s">
        <v>3329</v>
      </c>
      <c r="AT640" s="300" t="s">
        <v>3319</v>
      </c>
      <c r="AU640" s="9" t="str">
        <f t="shared" si="24"/>
        <v>DB_PKSMART</v>
      </c>
      <c r="AV640" s="300" t="s">
        <v>3674</v>
      </c>
      <c r="AW640" s="300"/>
      <c r="AX640" s="300"/>
      <c r="AY640" s="9"/>
      <c r="AZ640" s="300" t="s">
        <v>684</v>
      </c>
      <c r="BA640" s="300" t="s">
        <v>5256</v>
      </c>
      <c r="BB640" s="9" t="s">
        <v>736</v>
      </c>
    </row>
    <row r="641" spans="1:54" s="15" customFormat="1" ht="15" customHeight="1" x14ac:dyDescent="0.25">
      <c r="A641" s="300" t="s">
        <v>3675</v>
      </c>
      <c r="B641" s="300" t="s">
        <v>4694</v>
      </c>
      <c r="C641" s="300" t="s">
        <v>4694</v>
      </c>
      <c r="D641" s="306" t="s">
        <v>4695</v>
      </c>
      <c r="E641" s="300">
        <v>25</v>
      </c>
      <c r="F641" s="300" t="s">
        <v>557</v>
      </c>
      <c r="G641" s="300">
        <v>60</v>
      </c>
      <c r="H641" s="300" t="s">
        <v>4526</v>
      </c>
      <c r="I641" s="300" t="s">
        <v>4534</v>
      </c>
      <c r="J641" s="300" t="s">
        <v>4526</v>
      </c>
      <c r="K641" s="300" t="s">
        <v>4526</v>
      </c>
      <c r="L641" s="300" t="s">
        <v>4694</v>
      </c>
      <c r="M641" s="306" t="s">
        <v>4695</v>
      </c>
      <c r="N641" s="300" t="s">
        <v>4694</v>
      </c>
      <c r="O641" s="306" t="s">
        <v>4695</v>
      </c>
      <c r="P641" s="300" t="s">
        <v>737</v>
      </c>
      <c r="Q641" s="300" t="s">
        <v>737</v>
      </c>
      <c r="R641" s="300" t="s">
        <v>2396</v>
      </c>
      <c r="S641" s="300" t="s">
        <v>2396</v>
      </c>
      <c r="T641" s="300" t="s">
        <v>736</v>
      </c>
      <c r="U641" s="300" t="s">
        <v>735</v>
      </c>
      <c r="V641" s="300" t="s">
        <v>736</v>
      </c>
      <c r="W641" s="300">
        <v>1</v>
      </c>
      <c r="X641" s="300" t="s">
        <v>736</v>
      </c>
      <c r="Y641" s="300" t="s">
        <v>736</v>
      </c>
      <c r="Z641" s="300" t="s">
        <v>3675</v>
      </c>
      <c r="AA641" s="300">
        <v>0</v>
      </c>
      <c r="AB641" s="300" t="s">
        <v>2933</v>
      </c>
      <c r="AC641" s="300" t="s">
        <v>3317</v>
      </c>
      <c r="AD641" s="300" t="s">
        <v>3318</v>
      </c>
      <c r="AE641" s="300" t="s">
        <v>1056</v>
      </c>
      <c r="AF641" s="300" t="s">
        <v>736</v>
      </c>
      <c r="AG641" s="300" t="s">
        <v>736</v>
      </c>
      <c r="AH641" s="300"/>
      <c r="AI641" s="300"/>
      <c r="AJ641" s="300"/>
      <c r="AK641" s="305" t="s">
        <v>4505</v>
      </c>
      <c r="AL641" s="300"/>
      <c r="AM641" s="300"/>
      <c r="AN641" s="300"/>
      <c r="AO641" s="300"/>
      <c r="AP641" s="3" t="s">
        <v>5230</v>
      </c>
      <c r="AQ641" s="300"/>
      <c r="AR641" s="300" t="s">
        <v>3319</v>
      </c>
      <c r="AS641" s="300" t="s">
        <v>3329</v>
      </c>
      <c r="AT641" s="300" t="s">
        <v>3319</v>
      </c>
      <c r="AU641" s="9" t="str">
        <f t="shared" si="24"/>
        <v>DB_PKSNL_P</v>
      </c>
      <c r="AV641" s="300" t="s">
        <v>3675</v>
      </c>
      <c r="AW641" s="300"/>
      <c r="AX641" s="300"/>
      <c r="AY641" s="9"/>
      <c r="AZ641" s="300" t="s">
        <v>684</v>
      </c>
      <c r="BA641" s="300" t="s">
        <v>5256</v>
      </c>
      <c r="BB641" s="9" t="s">
        <v>736</v>
      </c>
    </row>
    <row r="642" spans="1:54" s="15" customFormat="1" ht="15" customHeight="1" x14ac:dyDescent="0.25">
      <c r="A642" s="300" t="s">
        <v>3676</v>
      </c>
      <c r="B642" s="300" t="s">
        <v>4696</v>
      </c>
      <c r="C642" s="300" t="s">
        <v>4696</v>
      </c>
      <c r="D642" s="306" t="s">
        <v>4697</v>
      </c>
      <c r="E642" s="300">
        <v>24.99</v>
      </c>
      <c r="F642" s="300" t="s">
        <v>557</v>
      </c>
      <c r="G642" s="300">
        <v>60</v>
      </c>
      <c r="H642" s="300" t="s">
        <v>4526</v>
      </c>
      <c r="I642" s="300" t="s">
        <v>4534</v>
      </c>
      <c r="J642" s="300" t="s">
        <v>4526</v>
      </c>
      <c r="K642" s="300" t="s">
        <v>4526</v>
      </c>
      <c r="L642" s="300" t="s">
        <v>4696</v>
      </c>
      <c r="M642" s="300" t="s">
        <v>4697</v>
      </c>
      <c r="N642" s="300" t="s">
        <v>4696</v>
      </c>
      <c r="O642" s="300" t="s">
        <v>4697</v>
      </c>
      <c r="P642" s="300" t="s">
        <v>737</v>
      </c>
      <c r="Q642" s="300" t="s">
        <v>737</v>
      </c>
      <c r="R642" s="300" t="s">
        <v>2396</v>
      </c>
      <c r="S642" s="300" t="s">
        <v>2396</v>
      </c>
      <c r="T642" s="300" t="s">
        <v>736</v>
      </c>
      <c r="U642" s="300" t="s">
        <v>735</v>
      </c>
      <c r="V642" s="300" t="s">
        <v>736</v>
      </c>
      <c r="W642" s="300">
        <v>1</v>
      </c>
      <c r="X642" s="300" t="s">
        <v>736</v>
      </c>
      <c r="Y642" s="300" t="s">
        <v>736</v>
      </c>
      <c r="Z642" s="300" t="s">
        <v>3676</v>
      </c>
      <c r="AA642" s="300">
        <v>0</v>
      </c>
      <c r="AB642" s="300" t="s">
        <v>2941</v>
      </c>
      <c r="AC642" s="300" t="s">
        <v>3317</v>
      </c>
      <c r="AD642" s="300" t="s">
        <v>3318</v>
      </c>
      <c r="AE642" s="300" t="s">
        <v>1056</v>
      </c>
      <c r="AF642" s="300" t="s">
        <v>736</v>
      </c>
      <c r="AG642" s="300" t="s">
        <v>736</v>
      </c>
      <c r="AH642" s="300"/>
      <c r="AI642" s="300"/>
      <c r="AJ642" s="300"/>
      <c r="AK642" s="305"/>
      <c r="AL642" s="300"/>
      <c r="AM642" s="300"/>
      <c r="AN642" s="300"/>
      <c r="AO642" s="300"/>
      <c r="AP642" s="3" t="s">
        <v>5230</v>
      </c>
      <c r="AQ642" s="300"/>
      <c r="AR642" s="300" t="s">
        <v>3319</v>
      </c>
      <c r="AS642" s="300" t="s">
        <v>3329</v>
      </c>
      <c r="AT642" s="300" t="s">
        <v>3319</v>
      </c>
      <c r="AU642" s="9" t="str">
        <f t="shared" si="24"/>
        <v>DB_PKSNLDMK</v>
      </c>
      <c r="AV642" s="300" t="s">
        <v>4698</v>
      </c>
      <c r="AW642" s="300"/>
      <c r="AX642" s="300"/>
      <c r="AY642" s="9"/>
      <c r="AZ642" s="300" t="s">
        <v>684</v>
      </c>
      <c r="BA642" s="300" t="s">
        <v>5256</v>
      </c>
      <c r="BB642" s="9" t="s">
        <v>736</v>
      </c>
    </row>
    <row r="643" spans="1:54" s="15" customFormat="1" ht="15" customHeight="1" x14ac:dyDescent="0.25">
      <c r="A643" s="300" t="s">
        <v>3677</v>
      </c>
      <c r="B643" s="300" t="s">
        <v>4699</v>
      </c>
      <c r="C643" s="300" t="s">
        <v>4699</v>
      </c>
      <c r="D643" s="306" t="s">
        <v>4697</v>
      </c>
      <c r="E643" s="300">
        <v>24.99</v>
      </c>
      <c r="F643" s="300" t="s">
        <v>557</v>
      </c>
      <c r="G643" s="300">
        <v>60</v>
      </c>
      <c r="H643" s="300" t="s">
        <v>4526</v>
      </c>
      <c r="I643" s="300" t="s">
        <v>4534</v>
      </c>
      <c r="J643" s="300" t="s">
        <v>4526</v>
      </c>
      <c r="K643" s="300" t="s">
        <v>4526</v>
      </c>
      <c r="L643" s="300" t="s">
        <v>4699</v>
      </c>
      <c r="M643" s="300" t="s">
        <v>4697</v>
      </c>
      <c r="N643" s="300" t="s">
        <v>4699</v>
      </c>
      <c r="O643" s="300" t="s">
        <v>4697</v>
      </c>
      <c r="P643" s="300" t="s">
        <v>737</v>
      </c>
      <c r="Q643" s="300" t="s">
        <v>737</v>
      </c>
      <c r="R643" s="300" t="s">
        <v>2396</v>
      </c>
      <c r="S643" s="300" t="s">
        <v>2396</v>
      </c>
      <c r="T643" s="300" t="s">
        <v>736</v>
      </c>
      <c r="U643" s="300" t="s">
        <v>735</v>
      </c>
      <c r="V643" s="300" t="s">
        <v>736</v>
      </c>
      <c r="W643" s="300">
        <v>1</v>
      </c>
      <c r="X643" s="300" t="s">
        <v>736</v>
      </c>
      <c r="Y643" s="300" t="s">
        <v>736</v>
      </c>
      <c r="Z643" s="300" t="s">
        <v>3677</v>
      </c>
      <c r="AA643" s="300">
        <v>0</v>
      </c>
      <c r="AB643" s="300" t="s">
        <v>2939</v>
      </c>
      <c r="AC643" s="300" t="s">
        <v>3317</v>
      </c>
      <c r="AD643" s="300" t="s">
        <v>3318</v>
      </c>
      <c r="AE643" s="300" t="s">
        <v>1056</v>
      </c>
      <c r="AF643" s="300" t="s">
        <v>736</v>
      </c>
      <c r="AG643" s="300" t="s">
        <v>736</v>
      </c>
      <c r="AH643" s="300"/>
      <c r="AI643" s="300"/>
      <c r="AJ643" s="300"/>
      <c r="AK643" s="305"/>
      <c r="AL643" s="300"/>
      <c r="AM643" s="300"/>
      <c r="AN643" s="300"/>
      <c r="AO643" s="300"/>
      <c r="AP643" s="3" t="s">
        <v>5230</v>
      </c>
      <c r="AQ643" s="300"/>
      <c r="AR643" s="300" t="s">
        <v>3319</v>
      </c>
      <c r="AS643" s="300" t="s">
        <v>3329</v>
      </c>
      <c r="AT643" s="300" t="s">
        <v>3319</v>
      </c>
      <c r="AU643" s="9" t="str">
        <f t="shared" si="24"/>
        <v>DB_PKSNLR</v>
      </c>
      <c r="AV643" s="300" t="s">
        <v>4700</v>
      </c>
      <c r="AW643" s="300"/>
      <c r="AX643" s="300"/>
      <c r="AY643" s="9"/>
      <c r="AZ643" s="300" t="s">
        <v>684</v>
      </c>
      <c r="BA643" s="300" t="s">
        <v>5256</v>
      </c>
      <c r="BB643" s="9" t="s">
        <v>736</v>
      </c>
    </row>
    <row r="644" spans="1:54" s="15" customFormat="1" ht="15" customHeight="1" x14ac:dyDescent="0.25">
      <c r="A644" s="300" t="s">
        <v>4698</v>
      </c>
      <c r="B644" s="300" t="s">
        <v>4696</v>
      </c>
      <c r="C644" s="300" t="s">
        <v>4696</v>
      </c>
      <c r="D644" s="306" t="s">
        <v>4697</v>
      </c>
      <c r="E644" s="300">
        <v>24.99</v>
      </c>
      <c r="F644" s="300" t="s">
        <v>557</v>
      </c>
      <c r="G644" s="300">
        <v>60</v>
      </c>
      <c r="H644" s="300" t="s">
        <v>4526</v>
      </c>
      <c r="I644" s="300" t="s">
        <v>4534</v>
      </c>
      <c r="J644" s="300" t="s">
        <v>4526</v>
      </c>
      <c r="K644" s="300" t="s">
        <v>4526</v>
      </c>
      <c r="L644" s="300" t="s">
        <v>4696</v>
      </c>
      <c r="M644" s="300" t="s">
        <v>4697</v>
      </c>
      <c r="N644" s="300" t="s">
        <v>4696</v>
      </c>
      <c r="O644" s="300" t="s">
        <v>4697</v>
      </c>
      <c r="P644" s="300" t="s">
        <v>737</v>
      </c>
      <c r="Q644" s="300" t="s">
        <v>737</v>
      </c>
      <c r="R644" s="300" t="s">
        <v>2396</v>
      </c>
      <c r="S644" s="300" t="s">
        <v>2396</v>
      </c>
      <c r="T644" s="300" t="s">
        <v>736</v>
      </c>
      <c r="U644" s="300" t="s">
        <v>735</v>
      </c>
      <c r="V644" s="300" t="s">
        <v>736</v>
      </c>
      <c r="W644" s="300">
        <v>1</v>
      </c>
      <c r="X644" s="300" t="s">
        <v>736</v>
      </c>
      <c r="Y644" s="300" t="s">
        <v>736</v>
      </c>
      <c r="Z644" s="300"/>
      <c r="AA644" s="300">
        <v>0</v>
      </c>
      <c r="AB644" s="300"/>
      <c r="AC644" s="300" t="s">
        <v>3317</v>
      </c>
      <c r="AD644" s="300" t="s">
        <v>3318</v>
      </c>
      <c r="AE644" s="300" t="s">
        <v>1056</v>
      </c>
      <c r="AF644" s="300" t="s">
        <v>736</v>
      </c>
      <c r="AG644" s="300" t="s">
        <v>736</v>
      </c>
      <c r="AH644" s="300"/>
      <c r="AI644" s="300"/>
      <c r="AJ644" s="300"/>
      <c r="AK644" s="305" t="s">
        <v>4505</v>
      </c>
      <c r="AL644" s="300"/>
      <c r="AM644" s="300"/>
      <c r="AN644" s="300"/>
      <c r="AO644" s="300"/>
      <c r="AP644" s="300"/>
      <c r="AQ644" s="300"/>
      <c r="AR644" s="300" t="s">
        <v>3319</v>
      </c>
      <c r="AS644" s="300" t="s">
        <v>3329</v>
      </c>
      <c r="AT644" s="300" t="s">
        <v>3319</v>
      </c>
      <c r="AU644" s="9" t="str">
        <f t="shared" si="24"/>
        <v>DB_PKSNL2DMK</v>
      </c>
      <c r="AV644" s="300" t="s">
        <v>4698</v>
      </c>
      <c r="AW644" s="300"/>
      <c r="AX644" s="300"/>
      <c r="AY644" s="9"/>
      <c r="AZ644" s="300" t="s">
        <v>684</v>
      </c>
      <c r="BA644" s="300" t="s">
        <v>5256</v>
      </c>
      <c r="BB644" s="9" t="s">
        <v>736</v>
      </c>
    </row>
    <row r="645" spans="1:54" s="15" customFormat="1" ht="15" customHeight="1" x14ac:dyDescent="0.25">
      <c r="A645" s="300" t="s">
        <v>4700</v>
      </c>
      <c r="B645" s="300" t="s">
        <v>4699</v>
      </c>
      <c r="C645" s="300" t="s">
        <v>4699</v>
      </c>
      <c r="D645" s="306" t="s">
        <v>4697</v>
      </c>
      <c r="E645" s="300">
        <v>24.99</v>
      </c>
      <c r="F645" s="300" t="s">
        <v>557</v>
      </c>
      <c r="G645" s="300">
        <v>60</v>
      </c>
      <c r="H645" s="300" t="s">
        <v>4526</v>
      </c>
      <c r="I645" s="300" t="s">
        <v>4534</v>
      </c>
      <c r="J645" s="300" t="s">
        <v>4526</v>
      </c>
      <c r="K645" s="300" t="s">
        <v>4526</v>
      </c>
      <c r="L645" s="300" t="s">
        <v>4699</v>
      </c>
      <c r="M645" s="300" t="s">
        <v>4697</v>
      </c>
      <c r="N645" s="300" t="s">
        <v>4699</v>
      </c>
      <c r="O645" s="300" t="s">
        <v>4697</v>
      </c>
      <c r="P645" s="300" t="s">
        <v>737</v>
      </c>
      <c r="Q645" s="300" t="s">
        <v>737</v>
      </c>
      <c r="R645" s="300" t="s">
        <v>2396</v>
      </c>
      <c r="S645" s="300" t="s">
        <v>2396</v>
      </c>
      <c r="T645" s="300" t="s">
        <v>736</v>
      </c>
      <c r="U645" s="300" t="s">
        <v>735</v>
      </c>
      <c r="V645" s="300" t="s">
        <v>736</v>
      </c>
      <c r="W645" s="300">
        <v>1</v>
      </c>
      <c r="X645" s="300" t="s">
        <v>736</v>
      </c>
      <c r="Y645" s="300" t="s">
        <v>736</v>
      </c>
      <c r="Z645" s="300"/>
      <c r="AA645" s="300">
        <v>0</v>
      </c>
      <c r="AB645" s="300"/>
      <c r="AC645" s="300" t="s">
        <v>3317</v>
      </c>
      <c r="AD645" s="300" t="s">
        <v>3318</v>
      </c>
      <c r="AE645" s="300" t="s">
        <v>1056</v>
      </c>
      <c r="AF645" s="300" t="s">
        <v>736</v>
      </c>
      <c r="AG645" s="300" t="s">
        <v>736</v>
      </c>
      <c r="AH645" s="300"/>
      <c r="AI645" s="300"/>
      <c r="AJ645" s="300"/>
      <c r="AK645" s="305" t="s">
        <v>4505</v>
      </c>
      <c r="AL645" s="300"/>
      <c r="AM645" s="300"/>
      <c r="AN645" s="300"/>
      <c r="AO645" s="300"/>
      <c r="AP645" s="300"/>
      <c r="AQ645" s="300"/>
      <c r="AR645" s="300" t="s">
        <v>3319</v>
      </c>
      <c r="AS645" s="300" t="s">
        <v>3329</v>
      </c>
      <c r="AT645" s="300" t="s">
        <v>3319</v>
      </c>
      <c r="AU645" s="9" t="str">
        <f t="shared" si="24"/>
        <v>DB_PKSNL2DMKR</v>
      </c>
      <c r="AV645" s="300" t="s">
        <v>4700</v>
      </c>
      <c r="AW645" s="300"/>
      <c r="AX645" s="300"/>
      <c r="AY645" s="9"/>
      <c r="AZ645" s="300" t="s">
        <v>684</v>
      </c>
      <c r="BA645" s="300" t="s">
        <v>5256</v>
      </c>
      <c r="BB645" s="9" t="s">
        <v>736</v>
      </c>
    </row>
    <row r="646" spans="1:54" s="15" customFormat="1" ht="15" customHeight="1" x14ac:dyDescent="0.25">
      <c r="A646" s="300" t="s">
        <v>3678</v>
      </c>
      <c r="B646" s="300" t="s">
        <v>2055</v>
      </c>
      <c r="C646" s="300" t="s">
        <v>2055</v>
      </c>
      <c r="D646" s="306" t="s">
        <v>2055</v>
      </c>
      <c r="E646" s="300">
        <v>54.99</v>
      </c>
      <c r="F646" s="300" t="s">
        <v>557</v>
      </c>
      <c r="G646" s="300">
        <v>60</v>
      </c>
      <c r="H646" s="300" t="s">
        <v>4526</v>
      </c>
      <c r="I646" s="300" t="s">
        <v>4534</v>
      </c>
      <c r="J646" s="300" t="s">
        <v>4526</v>
      </c>
      <c r="K646" s="300" t="s">
        <v>4526</v>
      </c>
      <c r="L646" s="300" t="s">
        <v>2055</v>
      </c>
      <c r="M646" s="306" t="s">
        <v>2055</v>
      </c>
      <c r="N646" s="300" t="s">
        <v>2055</v>
      </c>
      <c r="O646" s="306" t="s">
        <v>2055</v>
      </c>
      <c r="P646" s="300" t="s">
        <v>737</v>
      </c>
      <c r="Q646" s="300" t="s">
        <v>737</v>
      </c>
      <c r="R646" s="300" t="s">
        <v>2396</v>
      </c>
      <c r="S646" s="300" t="s">
        <v>2396</v>
      </c>
      <c r="T646" s="300" t="s">
        <v>736</v>
      </c>
      <c r="U646" s="300" t="s">
        <v>735</v>
      </c>
      <c r="V646" s="300" t="s">
        <v>736</v>
      </c>
      <c r="W646" s="300">
        <v>1</v>
      </c>
      <c r="X646" s="300" t="s">
        <v>736</v>
      </c>
      <c r="Y646" s="300" t="s">
        <v>736</v>
      </c>
      <c r="Z646" s="300" t="s">
        <v>3678</v>
      </c>
      <c r="AA646" s="300">
        <v>0</v>
      </c>
      <c r="AB646" s="300" t="s">
        <v>3021</v>
      </c>
      <c r="AC646" s="300" t="s">
        <v>3317</v>
      </c>
      <c r="AD646" s="300" t="s">
        <v>3318</v>
      </c>
      <c r="AE646" s="300" t="s">
        <v>1056</v>
      </c>
      <c r="AF646" s="300" t="s">
        <v>736</v>
      </c>
      <c r="AG646" s="300" t="s">
        <v>736</v>
      </c>
      <c r="AH646" s="300"/>
      <c r="AI646" s="300"/>
      <c r="AJ646" s="300"/>
      <c r="AK646" s="305" t="s">
        <v>4505</v>
      </c>
      <c r="AL646" s="300"/>
      <c r="AM646" s="300"/>
      <c r="AN646" s="300"/>
      <c r="AO646" s="300"/>
      <c r="AP646" s="3" t="s">
        <v>5230</v>
      </c>
      <c r="AQ646" s="300"/>
      <c r="AR646" s="300" t="s">
        <v>3319</v>
      </c>
      <c r="AS646" s="300" t="s">
        <v>3329</v>
      </c>
      <c r="AT646" s="300" t="s">
        <v>3319</v>
      </c>
      <c r="AU646" s="9" t="str">
        <f t="shared" si="24"/>
        <v>DB_PKTSCOMD</v>
      </c>
      <c r="AV646" s="300" t="s">
        <v>3678</v>
      </c>
      <c r="AW646" s="300"/>
      <c r="AX646" s="300"/>
      <c r="AY646" s="9"/>
      <c r="AZ646" s="300" t="s">
        <v>684</v>
      </c>
      <c r="BA646" s="300" t="s">
        <v>5256</v>
      </c>
      <c r="BB646" s="9" t="s">
        <v>736</v>
      </c>
    </row>
    <row r="647" spans="1:54" s="15" customFormat="1" ht="15" customHeight="1" x14ac:dyDescent="0.25">
      <c r="A647" s="300" t="s">
        <v>3679</v>
      </c>
      <c r="B647" s="300" t="s">
        <v>2065</v>
      </c>
      <c r="C647" s="300" t="s">
        <v>2065</v>
      </c>
      <c r="D647" s="306" t="s">
        <v>4701</v>
      </c>
      <c r="E647" s="300">
        <v>0</v>
      </c>
      <c r="F647" s="300" t="s">
        <v>557</v>
      </c>
      <c r="G647" s="300">
        <v>60</v>
      </c>
      <c r="H647" s="300" t="s">
        <v>4526</v>
      </c>
      <c r="I647" s="300" t="s">
        <v>4534</v>
      </c>
      <c r="J647" s="300" t="s">
        <v>4526</v>
      </c>
      <c r="K647" s="300" t="s">
        <v>4526</v>
      </c>
      <c r="L647" s="300" t="s">
        <v>2065</v>
      </c>
      <c r="M647" s="306" t="s">
        <v>4701</v>
      </c>
      <c r="N647" s="300" t="s">
        <v>2065</v>
      </c>
      <c r="O647" s="306" t="s">
        <v>4701</v>
      </c>
      <c r="P647" s="300" t="s">
        <v>3384</v>
      </c>
      <c r="Q647" s="300" t="s">
        <v>737</v>
      </c>
      <c r="R647" s="300" t="s">
        <v>2396</v>
      </c>
      <c r="S647" s="300" t="s">
        <v>2396</v>
      </c>
      <c r="T647" s="300" t="s">
        <v>736</v>
      </c>
      <c r="U647" s="300" t="s">
        <v>735</v>
      </c>
      <c r="V647" s="300" t="s">
        <v>736</v>
      </c>
      <c r="W647" s="300">
        <v>1</v>
      </c>
      <c r="X647" s="300" t="s">
        <v>736</v>
      </c>
      <c r="Y647" s="300" t="s">
        <v>736</v>
      </c>
      <c r="Z647" s="300" t="s">
        <v>3679</v>
      </c>
      <c r="AA647" s="300">
        <v>0</v>
      </c>
      <c r="AB647" s="300" t="s">
        <v>3028</v>
      </c>
      <c r="AC647" s="300" t="s">
        <v>3317</v>
      </c>
      <c r="AD647" s="300" t="s">
        <v>3318</v>
      </c>
      <c r="AE647" s="300" t="s">
        <v>1056</v>
      </c>
      <c r="AF647" s="300" t="s">
        <v>736</v>
      </c>
      <c r="AG647" s="300" t="s">
        <v>736</v>
      </c>
      <c r="AH647" s="300"/>
      <c r="AI647" s="300"/>
      <c r="AJ647" s="300"/>
      <c r="AK647" s="305" t="s">
        <v>4505</v>
      </c>
      <c r="AL647" s="300"/>
      <c r="AM647" s="300"/>
      <c r="AN647" s="300"/>
      <c r="AO647" s="300"/>
      <c r="AP647" s="3" t="s">
        <v>5230</v>
      </c>
      <c r="AQ647" s="300"/>
      <c r="AR647" s="300" t="s">
        <v>3319</v>
      </c>
      <c r="AS647" s="300" t="s">
        <v>3329</v>
      </c>
      <c r="AT647" s="300" t="s">
        <v>3319</v>
      </c>
      <c r="AU647" s="9" t="str">
        <f t="shared" si="24"/>
        <v>DB_PKVID1</v>
      </c>
      <c r="AV647" s="300" t="s">
        <v>3679</v>
      </c>
      <c r="AW647" s="300"/>
      <c r="AX647" s="300"/>
      <c r="AY647" s="9"/>
      <c r="AZ647" s="300" t="s">
        <v>684</v>
      </c>
      <c r="BA647" s="300" t="s">
        <v>5256</v>
      </c>
      <c r="BB647" s="9" t="s">
        <v>736</v>
      </c>
    </row>
    <row r="648" spans="1:54" s="15" customFormat="1" ht="15" customHeight="1" x14ac:dyDescent="0.25">
      <c r="A648" s="300" t="s">
        <v>3680</v>
      </c>
      <c r="B648" s="300" t="s">
        <v>4702</v>
      </c>
      <c r="C648" s="300" t="s">
        <v>4702</v>
      </c>
      <c r="D648" s="306" t="s">
        <v>4703</v>
      </c>
      <c r="E648" s="300">
        <v>0</v>
      </c>
      <c r="F648" s="300" t="s">
        <v>557</v>
      </c>
      <c r="G648" s="300">
        <v>60</v>
      </c>
      <c r="H648" s="300" t="s">
        <v>4526</v>
      </c>
      <c r="I648" s="300" t="s">
        <v>4534</v>
      </c>
      <c r="J648" s="300" t="s">
        <v>4526</v>
      </c>
      <c r="K648" s="300" t="s">
        <v>4526</v>
      </c>
      <c r="L648" s="300" t="s">
        <v>4702</v>
      </c>
      <c r="M648" s="306" t="s">
        <v>4703</v>
      </c>
      <c r="N648" s="300" t="s">
        <v>4702</v>
      </c>
      <c r="O648" s="306" t="s">
        <v>4703</v>
      </c>
      <c r="P648" s="300" t="s">
        <v>737</v>
      </c>
      <c r="Q648" s="300" t="s">
        <v>1341</v>
      </c>
      <c r="R648" s="300" t="s">
        <v>2396</v>
      </c>
      <c r="S648" s="300" t="s">
        <v>2396</v>
      </c>
      <c r="T648" s="300" t="s">
        <v>736</v>
      </c>
      <c r="U648" s="300" t="s">
        <v>735</v>
      </c>
      <c r="V648" s="300" t="s">
        <v>736</v>
      </c>
      <c r="W648" s="300">
        <v>1</v>
      </c>
      <c r="X648" s="300" t="s">
        <v>736</v>
      </c>
      <c r="Y648" s="300" t="s">
        <v>736</v>
      </c>
      <c r="Z648" s="300" t="s">
        <v>3680</v>
      </c>
      <c r="AA648" s="300">
        <v>0</v>
      </c>
      <c r="AB648" s="300" t="s">
        <v>3028</v>
      </c>
      <c r="AC648" s="300" t="s">
        <v>3317</v>
      </c>
      <c r="AD648" s="300" t="s">
        <v>3318</v>
      </c>
      <c r="AE648" s="300" t="s">
        <v>1056</v>
      </c>
      <c r="AF648" s="300" t="s">
        <v>736</v>
      </c>
      <c r="AG648" s="300" t="s">
        <v>736</v>
      </c>
      <c r="AH648" s="300"/>
      <c r="AI648" s="300"/>
      <c r="AJ648" s="300"/>
      <c r="AK648" s="305" t="s">
        <v>4505</v>
      </c>
      <c r="AL648" s="300"/>
      <c r="AM648" s="300"/>
      <c r="AN648" s="300"/>
      <c r="AO648" s="300"/>
      <c r="AP648" s="3" t="s">
        <v>5230</v>
      </c>
      <c r="AQ648" s="300"/>
      <c r="AR648" s="300" t="s">
        <v>3319</v>
      </c>
      <c r="AS648" s="300" t="s">
        <v>3329</v>
      </c>
      <c r="AT648" s="300" t="s">
        <v>3319</v>
      </c>
      <c r="AU648" s="9" t="str">
        <f t="shared" si="24"/>
        <v>DB_PKVID2</v>
      </c>
      <c r="AV648" s="300" t="s">
        <v>3680</v>
      </c>
      <c r="AW648" s="300"/>
      <c r="AX648" s="300"/>
      <c r="AY648" s="9"/>
      <c r="AZ648" s="300" t="s">
        <v>684</v>
      </c>
      <c r="BA648" s="300" t="s">
        <v>5256</v>
      </c>
      <c r="BB648" s="9" t="s">
        <v>736</v>
      </c>
    </row>
    <row r="649" spans="1:54" s="15" customFormat="1" ht="15" customHeight="1" x14ac:dyDescent="0.25">
      <c r="A649" s="300" t="s">
        <v>3681</v>
      </c>
      <c r="B649" s="300" t="s">
        <v>1813</v>
      </c>
      <c r="C649" s="300" t="s">
        <v>1813</v>
      </c>
      <c r="D649" s="306" t="s">
        <v>4704</v>
      </c>
      <c r="E649" s="300">
        <v>49.99</v>
      </c>
      <c r="F649" s="300" t="s">
        <v>557</v>
      </c>
      <c r="G649" s="300">
        <v>150</v>
      </c>
      <c r="H649" s="300" t="s">
        <v>4526</v>
      </c>
      <c r="I649" s="300" t="s">
        <v>4534</v>
      </c>
      <c r="J649" s="300" t="s">
        <v>4526</v>
      </c>
      <c r="K649" s="300" t="s">
        <v>4526</v>
      </c>
      <c r="L649" s="300" t="s">
        <v>1813</v>
      </c>
      <c r="M649" s="306" t="s">
        <v>4704</v>
      </c>
      <c r="N649" s="300" t="s">
        <v>1813</v>
      </c>
      <c r="O649" s="306" t="s">
        <v>4704</v>
      </c>
      <c r="P649" s="300" t="s">
        <v>737</v>
      </c>
      <c r="Q649" s="300" t="s">
        <v>737</v>
      </c>
      <c r="R649" s="300" t="s">
        <v>2396</v>
      </c>
      <c r="S649" s="300" t="s">
        <v>2396</v>
      </c>
      <c r="T649" s="300" t="s">
        <v>736</v>
      </c>
      <c r="U649" s="300" t="s">
        <v>735</v>
      </c>
      <c r="V649" s="300" t="s">
        <v>736</v>
      </c>
      <c r="W649" s="300">
        <v>1</v>
      </c>
      <c r="X649" s="300" t="s">
        <v>736</v>
      </c>
      <c r="Y649" s="300" t="s">
        <v>736</v>
      </c>
      <c r="Z649" s="300" t="s">
        <v>3681</v>
      </c>
      <c r="AA649" s="300">
        <v>0</v>
      </c>
      <c r="AB649" s="300" t="s">
        <v>899</v>
      </c>
      <c r="AC649" s="300" t="s">
        <v>3317</v>
      </c>
      <c r="AD649" s="300" t="s">
        <v>3318</v>
      </c>
      <c r="AE649" s="300" t="s">
        <v>1056</v>
      </c>
      <c r="AF649" s="300" t="s">
        <v>736</v>
      </c>
      <c r="AG649" s="300" t="s">
        <v>736</v>
      </c>
      <c r="AH649" s="300"/>
      <c r="AI649" s="300"/>
      <c r="AJ649" s="300"/>
      <c r="AK649" s="305" t="s">
        <v>4505</v>
      </c>
      <c r="AL649" s="300"/>
      <c r="AM649" s="300"/>
      <c r="AN649" s="300"/>
      <c r="AO649" s="300"/>
      <c r="AP649" s="3" t="s">
        <v>5230</v>
      </c>
      <c r="AQ649" s="300"/>
      <c r="AR649" s="300" t="s">
        <v>3319</v>
      </c>
      <c r="AS649" s="300" t="s">
        <v>3329</v>
      </c>
      <c r="AT649" s="300" t="s">
        <v>3319</v>
      </c>
      <c r="AU649" s="9" t="str">
        <f t="shared" si="24"/>
        <v>DB_PKVIDEO</v>
      </c>
      <c r="AV649" s="300" t="s">
        <v>3681</v>
      </c>
      <c r="AW649" s="300"/>
      <c r="AX649" s="300"/>
      <c r="AY649" s="9"/>
      <c r="AZ649" s="300" t="s">
        <v>684</v>
      </c>
      <c r="BA649" s="300" t="s">
        <v>5256</v>
      </c>
      <c r="BB649" s="9" t="s">
        <v>736</v>
      </c>
    </row>
    <row r="650" spans="1:54" s="15" customFormat="1" ht="15" customHeight="1" x14ac:dyDescent="0.25">
      <c r="A650" s="300" t="s">
        <v>3682</v>
      </c>
      <c r="B650" s="300" t="s">
        <v>2065</v>
      </c>
      <c r="C650" s="300" t="s">
        <v>2065</v>
      </c>
      <c r="D650" s="306" t="s">
        <v>4701</v>
      </c>
      <c r="E650" s="300">
        <v>79.989999999999995</v>
      </c>
      <c r="F650" s="300" t="s">
        <v>557</v>
      </c>
      <c r="G650" s="300">
        <v>60</v>
      </c>
      <c r="H650" s="300" t="s">
        <v>4526</v>
      </c>
      <c r="I650" s="300" t="s">
        <v>4534</v>
      </c>
      <c r="J650" s="300" t="s">
        <v>4526</v>
      </c>
      <c r="K650" s="300" t="s">
        <v>4526</v>
      </c>
      <c r="L650" s="300" t="s">
        <v>2065</v>
      </c>
      <c r="M650" s="306" t="s">
        <v>4701</v>
      </c>
      <c r="N650" s="300" t="s">
        <v>2065</v>
      </c>
      <c r="O650" s="306" t="s">
        <v>4701</v>
      </c>
      <c r="P650" s="300" t="s">
        <v>3384</v>
      </c>
      <c r="Q650" s="300" t="s">
        <v>1347</v>
      </c>
      <c r="R650" s="300" t="s">
        <v>2396</v>
      </c>
      <c r="S650" s="300" t="s">
        <v>2396</v>
      </c>
      <c r="T650" s="300" t="s">
        <v>736</v>
      </c>
      <c r="U650" s="300" t="s">
        <v>735</v>
      </c>
      <c r="V650" s="300" t="s">
        <v>736</v>
      </c>
      <c r="W650" s="300">
        <v>1</v>
      </c>
      <c r="X650" s="300" t="s">
        <v>736</v>
      </c>
      <c r="Y650" s="300" t="s">
        <v>736</v>
      </c>
      <c r="Z650" s="300" t="s">
        <v>3682</v>
      </c>
      <c r="AA650" s="300">
        <v>0</v>
      </c>
      <c r="AB650" s="300" t="s">
        <v>3028</v>
      </c>
      <c r="AC650" s="300" t="s">
        <v>3317</v>
      </c>
      <c r="AD650" s="300" t="s">
        <v>3318</v>
      </c>
      <c r="AE650" s="300" t="s">
        <v>1056</v>
      </c>
      <c r="AF650" s="300" t="s">
        <v>736</v>
      </c>
      <c r="AG650" s="300" t="s">
        <v>736</v>
      </c>
      <c r="AH650" s="300"/>
      <c r="AI650" s="300"/>
      <c r="AJ650" s="300"/>
      <c r="AK650" s="305" t="s">
        <v>4505</v>
      </c>
      <c r="AL650" s="300"/>
      <c r="AM650" s="300"/>
      <c r="AN650" s="300"/>
      <c r="AO650" s="300"/>
      <c r="AP650" s="3" t="s">
        <v>5230</v>
      </c>
      <c r="AQ650" s="300"/>
      <c r="AR650" s="300" t="s">
        <v>3319</v>
      </c>
      <c r="AS650" s="300" t="s">
        <v>3329</v>
      </c>
      <c r="AT650" s="300" t="s">
        <v>3319</v>
      </c>
      <c r="AU650" s="9" t="str">
        <f t="shared" si="24"/>
        <v>DB_PKVR1</v>
      </c>
      <c r="AV650" s="300" t="s">
        <v>3682</v>
      </c>
      <c r="AW650" s="300"/>
      <c r="AX650" s="300"/>
      <c r="AY650" s="9"/>
      <c r="AZ650" s="300" t="s">
        <v>684</v>
      </c>
      <c r="BA650" s="300" t="s">
        <v>5256</v>
      </c>
      <c r="BB650" s="9" t="s">
        <v>736</v>
      </c>
    </row>
    <row r="651" spans="1:54" s="15" customFormat="1" ht="15" customHeight="1" x14ac:dyDescent="0.25">
      <c r="A651" s="300" t="s">
        <v>3683</v>
      </c>
      <c r="B651" s="300" t="s">
        <v>2069</v>
      </c>
      <c r="C651" s="300" t="s">
        <v>2069</v>
      </c>
      <c r="D651" s="306" t="s">
        <v>4705</v>
      </c>
      <c r="E651" s="300">
        <v>129.99</v>
      </c>
      <c r="F651" s="300" t="s">
        <v>557</v>
      </c>
      <c r="G651" s="300">
        <v>60</v>
      </c>
      <c r="H651" s="300" t="s">
        <v>4526</v>
      </c>
      <c r="I651" s="300" t="s">
        <v>4534</v>
      </c>
      <c r="J651" s="300" t="s">
        <v>4526</v>
      </c>
      <c r="K651" s="300" t="s">
        <v>4526</v>
      </c>
      <c r="L651" s="300" t="s">
        <v>2069</v>
      </c>
      <c r="M651" s="306" t="s">
        <v>4705</v>
      </c>
      <c r="N651" s="300" t="s">
        <v>2069</v>
      </c>
      <c r="O651" s="306" t="s">
        <v>4705</v>
      </c>
      <c r="P651" s="300" t="s">
        <v>3384</v>
      </c>
      <c r="Q651" s="300" t="s">
        <v>1347</v>
      </c>
      <c r="R651" s="300" t="s">
        <v>2396</v>
      </c>
      <c r="S651" s="300" t="s">
        <v>2396</v>
      </c>
      <c r="T651" s="300" t="s">
        <v>736</v>
      </c>
      <c r="U651" s="300" t="s">
        <v>735</v>
      </c>
      <c r="V651" s="300" t="s">
        <v>736</v>
      </c>
      <c r="W651" s="300">
        <v>1</v>
      </c>
      <c r="X651" s="300" t="s">
        <v>736</v>
      </c>
      <c r="Y651" s="300" t="s">
        <v>736</v>
      </c>
      <c r="Z651" s="300" t="s">
        <v>3683</v>
      </c>
      <c r="AA651" s="300">
        <v>0</v>
      </c>
      <c r="AB651" s="300" t="s">
        <v>3028</v>
      </c>
      <c r="AC651" s="300" t="s">
        <v>3317</v>
      </c>
      <c r="AD651" s="300" t="s">
        <v>3318</v>
      </c>
      <c r="AE651" s="300" t="s">
        <v>1056</v>
      </c>
      <c r="AF651" s="300" t="s">
        <v>736</v>
      </c>
      <c r="AG651" s="300" t="s">
        <v>736</v>
      </c>
      <c r="AH651" s="300"/>
      <c r="AI651" s="300"/>
      <c r="AJ651" s="300"/>
      <c r="AK651" s="305" t="s">
        <v>4505</v>
      </c>
      <c r="AL651" s="300"/>
      <c r="AM651" s="300"/>
      <c r="AN651" s="300"/>
      <c r="AO651" s="300"/>
      <c r="AP651" s="3" t="s">
        <v>5230</v>
      </c>
      <c r="AQ651" s="300"/>
      <c r="AR651" s="300" t="s">
        <v>3319</v>
      </c>
      <c r="AS651" s="300" t="s">
        <v>3329</v>
      </c>
      <c r="AT651" s="300" t="s">
        <v>3319</v>
      </c>
      <c r="AU651" s="9" t="str">
        <f t="shared" si="24"/>
        <v>DB_PKVR2</v>
      </c>
      <c r="AV651" s="300" t="s">
        <v>3683</v>
      </c>
      <c r="AW651" s="300"/>
      <c r="AX651" s="300"/>
      <c r="AY651" s="9"/>
      <c r="AZ651" s="300" t="s">
        <v>684</v>
      </c>
      <c r="BA651" s="300" t="s">
        <v>5256</v>
      </c>
      <c r="BB651" s="9" t="s">
        <v>736</v>
      </c>
    </row>
    <row r="652" spans="1:54" s="15" customFormat="1" ht="15" customHeight="1" x14ac:dyDescent="0.25">
      <c r="A652" s="300" t="s">
        <v>3684</v>
      </c>
      <c r="B652" s="300" t="s">
        <v>2071</v>
      </c>
      <c r="C652" s="300" t="s">
        <v>2071</v>
      </c>
      <c r="D652" s="306" t="s">
        <v>4706</v>
      </c>
      <c r="E652" s="300">
        <v>54.99</v>
      </c>
      <c r="F652" s="300" t="s">
        <v>557</v>
      </c>
      <c r="G652" s="300">
        <v>60</v>
      </c>
      <c r="H652" s="300" t="s">
        <v>4526</v>
      </c>
      <c r="I652" s="300" t="s">
        <v>4534</v>
      </c>
      <c r="J652" s="300" t="s">
        <v>4526</v>
      </c>
      <c r="K652" s="300" t="s">
        <v>4526</v>
      </c>
      <c r="L652" s="300" t="s">
        <v>2071</v>
      </c>
      <c r="M652" s="306" t="s">
        <v>4706</v>
      </c>
      <c r="N652" s="300" t="s">
        <v>2071</v>
      </c>
      <c r="O652" s="306" t="s">
        <v>4706</v>
      </c>
      <c r="P652" s="300" t="s">
        <v>737</v>
      </c>
      <c r="Q652" s="300" t="s">
        <v>737</v>
      </c>
      <c r="R652" s="300" t="s">
        <v>2396</v>
      </c>
      <c r="S652" s="300" t="s">
        <v>2396</v>
      </c>
      <c r="T652" s="300" t="s">
        <v>736</v>
      </c>
      <c r="U652" s="300" t="s">
        <v>735</v>
      </c>
      <c r="V652" s="300" t="s">
        <v>736</v>
      </c>
      <c r="W652" s="300">
        <v>1</v>
      </c>
      <c r="X652" s="300" t="s">
        <v>736</v>
      </c>
      <c r="Y652" s="300" t="s">
        <v>736</v>
      </c>
      <c r="Z652" s="300" t="s">
        <v>3684</v>
      </c>
      <c r="AA652" s="300">
        <v>0</v>
      </c>
      <c r="AB652" s="300" t="s">
        <v>899</v>
      </c>
      <c r="AC652" s="300" t="s">
        <v>3317</v>
      </c>
      <c r="AD652" s="300" t="s">
        <v>3318</v>
      </c>
      <c r="AE652" s="300" t="s">
        <v>1056</v>
      </c>
      <c r="AF652" s="300" t="s">
        <v>736</v>
      </c>
      <c r="AG652" s="300" t="s">
        <v>736</v>
      </c>
      <c r="AH652" s="300"/>
      <c r="AI652" s="300"/>
      <c r="AJ652" s="300"/>
      <c r="AK652" s="305" t="s">
        <v>4505</v>
      </c>
      <c r="AL652" s="300"/>
      <c r="AM652" s="300"/>
      <c r="AN652" s="300"/>
      <c r="AO652" s="300"/>
      <c r="AP652" s="26">
        <v>0</v>
      </c>
      <c r="AQ652" s="300"/>
      <c r="AR652" s="300" t="s">
        <v>3319</v>
      </c>
      <c r="AS652" s="300" t="s">
        <v>3329</v>
      </c>
      <c r="AT652" s="300" t="s">
        <v>3319</v>
      </c>
      <c r="AU652" s="9" t="str">
        <f t="shared" si="24"/>
        <v>DB_PLATINUM</v>
      </c>
      <c r="AV652" s="300" t="s">
        <v>3684</v>
      </c>
      <c r="AW652" s="300"/>
      <c r="AX652" s="300"/>
      <c r="AY652" s="9"/>
      <c r="AZ652" s="300" t="s">
        <v>684</v>
      </c>
      <c r="BA652" s="300" t="s">
        <v>5256</v>
      </c>
      <c r="BB652" s="9" t="s">
        <v>736</v>
      </c>
    </row>
    <row r="653" spans="1:54" s="15" customFormat="1" ht="15" customHeight="1" x14ac:dyDescent="0.25">
      <c r="A653" s="300" t="s">
        <v>3685</v>
      </c>
      <c r="B653" s="300" t="s">
        <v>4707</v>
      </c>
      <c r="C653" s="300" t="s">
        <v>4707</v>
      </c>
      <c r="D653" s="306" t="s">
        <v>4708</v>
      </c>
      <c r="E653" s="300">
        <v>5</v>
      </c>
      <c r="F653" s="300" t="s">
        <v>557</v>
      </c>
      <c r="G653" s="300">
        <v>60</v>
      </c>
      <c r="H653" s="300" t="s">
        <v>742</v>
      </c>
      <c r="I653" s="300" t="s">
        <v>742</v>
      </c>
      <c r="J653" s="300" t="s">
        <v>742</v>
      </c>
      <c r="K653" s="300" t="s">
        <v>742</v>
      </c>
      <c r="L653" s="300" t="s">
        <v>4707</v>
      </c>
      <c r="M653" s="300" t="s">
        <v>4708</v>
      </c>
      <c r="N653" s="300" t="s">
        <v>4707</v>
      </c>
      <c r="O653" s="300" t="s">
        <v>4708</v>
      </c>
      <c r="P653" s="300" t="s">
        <v>737</v>
      </c>
      <c r="Q653" s="300" t="s">
        <v>737</v>
      </c>
      <c r="R653" s="300" t="s">
        <v>2396</v>
      </c>
      <c r="S653" s="300" t="s">
        <v>2396</v>
      </c>
      <c r="T653" s="300" t="s">
        <v>736</v>
      </c>
      <c r="U653" s="300" t="s">
        <v>735</v>
      </c>
      <c r="V653" s="300" t="s">
        <v>736</v>
      </c>
      <c r="W653" s="300">
        <v>1</v>
      </c>
      <c r="X653" s="300" t="s">
        <v>736</v>
      </c>
      <c r="Y653" s="300" t="s">
        <v>736</v>
      </c>
      <c r="Z653" s="300" t="s">
        <v>3685</v>
      </c>
      <c r="AA653" s="300">
        <v>0</v>
      </c>
      <c r="AB653" s="300" t="s">
        <v>853</v>
      </c>
      <c r="AC653" s="300" t="s">
        <v>3317</v>
      </c>
      <c r="AD653" s="300" t="s">
        <v>3318</v>
      </c>
      <c r="AE653" s="300" t="s">
        <v>1056</v>
      </c>
      <c r="AF653" s="300" t="s">
        <v>736</v>
      </c>
      <c r="AG653" s="300" t="s">
        <v>736</v>
      </c>
      <c r="AH653" s="300"/>
      <c r="AI653" s="300"/>
      <c r="AJ653" s="300"/>
      <c r="AK653" s="305"/>
      <c r="AL653" s="300"/>
      <c r="AM653" s="300"/>
      <c r="AN653" s="300"/>
      <c r="AO653" s="300"/>
      <c r="AP653" s="3" t="s">
        <v>5230</v>
      </c>
      <c r="AQ653" s="300"/>
      <c r="AR653" s="300" t="s">
        <v>3319</v>
      </c>
      <c r="AS653" s="300" t="s">
        <v>3329</v>
      </c>
      <c r="AT653" s="300" t="s">
        <v>3319</v>
      </c>
      <c r="AU653" s="9" t="str">
        <f t="shared" si="24"/>
        <v>DB_VEXPAN</v>
      </c>
      <c r="AV653" s="300" t="s">
        <v>3808</v>
      </c>
      <c r="AW653" s="300"/>
      <c r="AX653" s="300"/>
      <c r="AY653" s="9"/>
      <c r="AZ653" s="300" t="s">
        <v>684</v>
      </c>
      <c r="BA653" s="300" t="s">
        <v>5256</v>
      </c>
      <c r="BB653" s="9" t="s">
        <v>736</v>
      </c>
    </row>
    <row r="654" spans="1:54" s="15" customFormat="1" ht="15" customHeight="1" x14ac:dyDescent="0.25">
      <c r="A654" s="300" t="s">
        <v>3808</v>
      </c>
      <c r="B654" s="300" t="s">
        <v>4709</v>
      </c>
      <c r="C654" s="300" t="s">
        <v>4709</v>
      </c>
      <c r="D654" s="306" t="s">
        <v>4710</v>
      </c>
      <c r="E654" s="300">
        <v>5</v>
      </c>
      <c r="F654" s="300" t="s">
        <v>557</v>
      </c>
      <c r="G654" s="300">
        <v>60</v>
      </c>
      <c r="H654" s="300" t="s">
        <v>742</v>
      </c>
      <c r="I654" s="300" t="s">
        <v>742</v>
      </c>
      <c r="J654" s="300" t="s">
        <v>742</v>
      </c>
      <c r="K654" s="300" t="s">
        <v>742</v>
      </c>
      <c r="L654" s="300" t="s">
        <v>4709</v>
      </c>
      <c r="M654" s="306" t="s">
        <v>4710</v>
      </c>
      <c r="N654" s="300" t="s">
        <v>4709</v>
      </c>
      <c r="O654" s="306" t="s">
        <v>4710</v>
      </c>
      <c r="P654" s="300" t="s">
        <v>737</v>
      </c>
      <c r="Q654" s="300" t="s">
        <v>737</v>
      </c>
      <c r="R654" s="300" t="s">
        <v>2396</v>
      </c>
      <c r="S654" s="300" t="s">
        <v>2396</v>
      </c>
      <c r="T654" s="300" t="s">
        <v>736</v>
      </c>
      <c r="U654" s="300" t="s">
        <v>736</v>
      </c>
      <c r="V654" s="300" t="s">
        <v>736</v>
      </c>
      <c r="W654" s="300">
        <v>1</v>
      </c>
      <c r="X654" s="300" t="s">
        <v>736</v>
      </c>
      <c r="Y654" s="300" t="s">
        <v>736</v>
      </c>
      <c r="Z654" s="300"/>
      <c r="AA654" s="300">
        <v>0</v>
      </c>
      <c r="AB654" s="300"/>
      <c r="AC654" s="300" t="s">
        <v>3317</v>
      </c>
      <c r="AD654" s="300" t="s">
        <v>114</v>
      </c>
      <c r="AE654" s="300" t="s">
        <v>2396</v>
      </c>
      <c r="AF654" s="300" t="s">
        <v>736</v>
      </c>
      <c r="AG654" s="300" t="s">
        <v>736</v>
      </c>
      <c r="AH654" s="300"/>
      <c r="AI654" s="300"/>
      <c r="AJ654" s="300"/>
      <c r="AK654" s="305" t="s">
        <v>4505</v>
      </c>
      <c r="AL654" s="300"/>
      <c r="AM654" s="300"/>
      <c r="AN654" s="300"/>
      <c r="AO654" s="300"/>
      <c r="AP654" s="300"/>
      <c r="AQ654" s="300"/>
      <c r="AR654" s="300" t="s">
        <v>3319</v>
      </c>
      <c r="AS654" s="300" t="s">
        <v>3329</v>
      </c>
      <c r="AT654" s="300" t="s">
        <v>3319</v>
      </c>
      <c r="AU654" s="300"/>
      <c r="AV654" s="300"/>
      <c r="AW654" s="300"/>
      <c r="AX654" s="300"/>
      <c r="AY654" s="9"/>
      <c r="AZ654" s="300"/>
      <c r="BA654" s="300"/>
      <c r="BB654" s="9" t="s">
        <v>736</v>
      </c>
    </row>
    <row r="655" spans="1:54" s="15" customFormat="1" ht="15" customHeight="1" x14ac:dyDescent="0.25">
      <c r="A655" s="300" t="s">
        <v>3687</v>
      </c>
      <c r="B655" s="300" t="s">
        <v>4690</v>
      </c>
      <c r="C655" s="300" t="s">
        <v>4690</v>
      </c>
      <c r="D655" s="306" t="s">
        <v>4691</v>
      </c>
      <c r="E655" s="300">
        <v>0</v>
      </c>
      <c r="F655" s="300" t="s">
        <v>557</v>
      </c>
      <c r="G655" s="300">
        <v>90</v>
      </c>
      <c r="H655" s="300" t="s">
        <v>742</v>
      </c>
      <c r="I655" s="300" t="s">
        <v>742</v>
      </c>
      <c r="J655" s="300" t="s">
        <v>742</v>
      </c>
      <c r="K655" s="300" t="s">
        <v>742</v>
      </c>
      <c r="L655" s="300" t="s">
        <v>4690</v>
      </c>
      <c r="M655" s="300" t="s">
        <v>4691</v>
      </c>
      <c r="N655" s="300" t="s">
        <v>4690</v>
      </c>
      <c r="O655" s="300" t="s">
        <v>4691</v>
      </c>
      <c r="P655" s="300" t="s">
        <v>737</v>
      </c>
      <c r="Q655" s="300" t="s">
        <v>737</v>
      </c>
      <c r="R655" s="300" t="s">
        <v>2396</v>
      </c>
      <c r="S655" s="300" t="s">
        <v>2396</v>
      </c>
      <c r="T655" s="300" t="s">
        <v>736</v>
      </c>
      <c r="U655" s="300" t="s">
        <v>735</v>
      </c>
      <c r="V655" s="300" t="s">
        <v>736</v>
      </c>
      <c r="W655" s="300">
        <v>1</v>
      </c>
      <c r="X655" s="300" t="s">
        <v>736</v>
      </c>
      <c r="Y655" s="300" t="s">
        <v>736</v>
      </c>
      <c r="Z655" s="300" t="s">
        <v>3687</v>
      </c>
      <c r="AA655" s="300">
        <v>0</v>
      </c>
      <c r="AB655" s="300" t="s">
        <v>3021</v>
      </c>
      <c r="AC655" s="300" t="s">
        <v>3317</v>
      </c>
      <c r="AD655" s="300" t="s">
        <v>3318</v>
      </c>
      <c r="AE655" s="300" t="s">
        <v>1056</v>
      </c>
      <c r="AF655" s="300" t="s">
        <v>736</v>
      </c>
      <c r="AG655" s="300" t="s">
        <v>736</v>
      </c>
      <c r="AH655" s="300"/>
      <c r="AI655" s="300"/>
      <c r="AJ655" s="300"/>
      <c r="AK655" s="305"/>
      <c r="AL655" s="300"/>
      <c r="AM655" s="300"/>
      <c r="AN655" s="300"/>
      <c r="AO655" s="300"/>
      <c r="AP655" s="3" t="s">
        <v>5230</v>
      </c>
      <c r="AQ655" s="300"/>
      <c r="AR655" s="300" t="s">
        <v>3319</v>
      </c>
      <c r="AS655" s="300" t="s">
        <v>3329</v>
      </c>
      <c r="AT655" s="300" t="s">
        <v>3319</v>
      </c>
      <c r="AU655" s="9" t="str">
        <f>CONCATENATE("DB_",A655)</f>
        <v>DB_XSTARTER</v>
      </c>
      <c r="AV655" s="300" t="s">
        <v>3</v>
      </c>
      <c r="AW655" s="300"/>
      <c r="AX655" s="300"/>
      <c r="AY655" s="9"/>
      <c r="AZ655" s="300" t="s">
        <v>684</v>
      </c>
      <c r="BA655" s="300" t="s">
        <v>5256</v>
      </c>
      <c r="BB655" s="9" t="s">
        <v>736</v>
      </c>
    </row>
    <row r="656" spans="1:54" s="15" customFormat="1" ht="15" customHeight="1" x14ac:dyDescent="0.25">
      <c r="A656" s="308" t="s">
        <v>4711</v>
      </c>
      <c r="B656" s="300" t="s">
        <v>4712</v>
      </c>
      <c r="C656" s="300" t="s">
        <v>4712</v>
      </c>
      <c r="D656" s="300" t="s">
        <v>4713</v>
      </c>
      <c r="E656" s="300">
        <v>0</v>
      </c>
      <c r="F656" s="300" t="s">
        <v>557</v>
      </c>
      <c r="G656" s="300">
        <v>0</v>
      </c>
      <c r="H656" s="300" t="s">
        <v>742</v>
      </c>
      <c r="I656" s="300" t="s">
        <v>742</v>
      </c>
      <c r="J656" s="300" t="s">
        <v>742</v>
      </c>
      <c r="K656" s="300" t="s">
        <v>742</v>
      </c>
      <c r="L656" s="300" t="s">
        <v>4712</v>
      </c>
      <c r="M656" s="300" t="s">
        <v>4713</v>
      </c>
      <c r="N656" s="300" t="s">
        <v>4712</v>
      </c>
      <c r="O656" s="300" t="s">
        <v>4713</v>
      </c>
      <c r="P656" s="300" t="s">
        <v>3384</v>
      </c>
      <c r="Q656" s="300" t="s">
        <v>1198</v>
      </c>
      <c r="R656" s="300"/>
      <c r="S656" s="300" t="s">
        <v>2396</v>
      </c>
      <c r="T656" s="300" t="s">
        <v>736</v>
      </c>
      <c r="U656" s="9" t="s">
        <v>736</v>
      </c>
      <c r="V656" s="300" t="s">
        <v>736</v>
      </c>
      <c r="W656" s="300">
        <v>1</v>
      </c>
      <c r="X656" s="300" t="s">
        <v>736</v>
      </c>
      <c r="Y656" s="300" t="s">
        <v>736</v>
      </c>
      <c r="Z656" s="300"/>
      <c r="AA656" s="300">
        <v>0</v>
      </c>
      <c r="AB656" s="300"/>
      <c r="AC656" s="300" t="s">
        <v>2396</v>
      </c>
      <c r="AD656" s="300" t="s">
        <v>114</v>
      </c>
      <c r="AE656" s="300" t="s">
        <v>3328</v>
      </c>
      <c r="AF656" s="300" t="s">
        <v>736</v>
      </c>
      <c r="AG656" s="300" t="s">
        <v>736</v>
      </c>
      <c r="AH656" s="300"/>
      <c r="AI656" s="300"/>
      <c r="AJ656" s="300"/>
      <c r="AK656" s="305"/>
      <c r="AL656" s="300"/>
      <c r="AM656" s="300"/>
      <c r="AN656" s="300"/>
      <c r="AO656" s="300"/>
      <c r="AP656" s="300"/>
      <c r="AQ656" s="300"/>
      <c r="AR656" s="300" t="s">
        <v>3319</v>
      </c>
      <c r="AS656" s="300" t="s">
        <v>3329</v>
      </c>
      <c r="AT656" s="300" t="s">
        <v>3319</v>
      </c>
      <c r="AU656" s="300"/>
      <c r="AV656" s="300"/>
      <c r="AW656" s="300" t="s">
        <v>4505</v>
      </c>
      <c r="AX656" s="300"/>
      <c r="AY656" s="300"/>
      <c r="AZ656" s="300"/>
      <c r="BA656" s="300"/>
      <c r="BB656" s="9" t="s">
        <v>736</v>
      </c>
    </row>
    <row r="657" spans="1:54" s="15" customFormat="1" ht="15" customHeight="1" x14ac:dyDescent="0.25">
      <c r="A657" s="300" t="s">
        <v>1637</v>
      </c>
      <c r="B657" s="300" t="s">
        <v>4714</v>
      </c>
      <c r="C657" s="300" t="s">
        <v>4714</v>
      </c>
      <c r="D657" s="300" t="s">
        <v>4715</v>
      </c>
      <c r="E657" s="300">
        <v>0</v>
      </c>
      <c r="F657" s="300" t="s">
        <v>557</v>
      </c>
      <c r="G657" s="300">
        <v>0</v>
      </c>
      <c r="H657" s="300" t="s">
        <v>4526</v>
      </c>
      <c r="I657" s="300" t="s">
        <v>4526</v>
      </c>
      <c r="J657" s="300" t="s">
        <v>3626</v>
      </c>
      <c r="K657" s="300" t="s">
        <v>684</v>
      </c>
      <c r="L657" s="300" t="s">
        <v>4714</v>
      </c>
      <c r="M657" s="300" t="s">
        <v>4715</v>
      </c>
      <c r="N657" s="300" t="s">
        <v>4714</v>
      </c>
      <c r="O657" s="300" t="s">
        <v>4715</v>
      </c>
      <c r="P657" s="300" t="s">
        <v>3384</v>
      </c>
      <c r="Q657" s="300" t="s">
        <v>1639</v>
      </c>
      <c r="R657" s="300" t="s">
        <v>2396</v>
      </c>
      <c r="S657" s="300" t="s">
        <v>2396</v>
      </c>
      <c r="T657" s="300" t="s">
        <v>736</v>
      </c>
      <c r="U657" s="9" t="s">
        <v>736</v>
      </c>
      <c r="V657" s="300" t="s">
        <v>735</v>
      </c>
      <c r="W657" s="300">
        <v>1</v>
      </c>
      <c r="X657" s="300" t="s">
        <v>736</v>
      </c>
      <c r="Y657" s="300" t="s">
        <v>736</v>
      </c>
      <c r="Z657" s="300"/>
      <c r="AA657" s="300">
        <v>0</v>
      </c>
      <c r="AB657" s="300"/>
      <c r="AC657" s="300" t="s">
        <v>2396</v>
      </c>
      <c r="AD657" s="300" t="s">
        <v>114</v>
      </c>
      <c r="AE657" s="300" t="s">
        <v>961</v>
      </c>
      <c r="AF657" s="300" t="s">
        <v>736</v>
      </c>
      <c r="AG657" s="300" t="s">
        <v>736</v>
      </c>
      <c r="AH657" s="300" t="s">
        <v>3270</v>
      </c>
      <c r="AI657" s="300">
        <v>49.5</v>
      </c>
      <c r="AJ657" s="300" t="str">
        <f>A657</f>
        <v>01_CDNNLDISC</v>
      </c>
      <c r="AK657" s="305" t="s">
        <v>4505</v>
      </c>
      <c r="AL657" s="300"/>
      <c r="AM657" s="300"/>
      <c r="AN657" s="300"/>
      <c r="AO657" s="300"/>
      <c r="AP657" s="300"/>
      <c r="AQ657" s="309" t="s">
        <v>4398</v>
      </c>
      <c r="AR657" s="300" t="s">
        <v>3319</v>
      </c>
      <c r="AS657" s="300" t="s">
        <v>3329</v>
      </c>
      <c r="AT657" s="300" t="s">
        <v>3319</v>
      </c>
      <c r="AU657" s="300"/>
      <c r="AV657" s="300"/>
      <c r="AW657" s="300" t="s">
        <v>4505</v>
      </c>
      <c r="AX657" s="9" t="s">
        <v>736</v>
      </c>
      <c r="AY657" s="300"/>
      <c r="AZ657" s="300"/>
      <c r="BA657" s="300"/>
      <c r="BB657" s="9" t="s">
        <v>736</v>
      </c>
    </row>
    <row r="658" spans="1:54" s="15" customFormat="1" ht="15" customHeight="1" x14ac:dyDescent="0.25">
      <c r="A658" s="300" t="s">
        <v>1642</v>
      </c>
      <c r="B658" s="300" t="s">
        <v>4716</v>
      </c>
      <c r="C658" s="300" t="s">
        <v>4716</v>
      </c>
      <c r="D658" s="300" t="s">
        <v>4717</v>
      </c>
      <c r="E658" s="300">
        <v>0</v>
      </c>
      <c r="F658" s="300" t="s">
        <v>557</v>
      </c>
      <c r="G658" s="300">
        <v>0</v>
      </c>
      <c r="H658" s="300" t="s">
        <v>4526</v>
      </c>
      <c r="I658" s="300" t="s">
        <v>4526</v>
      </c>
      <c r="J658" s="300" t="s">
        <v>3626</v>
      </c>
      <c r="K658" s="300" t="s">
        <v>684</v>
      </c>
      <c r="L658" s="300" t="s">
        <v>4716</v>
      </c>
      <c r="M658" s="300" t="s">
        <v>4717</v>
      </c>
      <c r="N658" s="300" t="s">
        <v>4716</v>
      </c>
      <c r="O658" s="300" t="s">
        <v>4717</v>
      </c>
      <c r="P658" s="300" t="s">
        <v>3384</v>
      </c>
      <c r="Q658" s="300" t="s">
        <v>1639</v>
      </c>
      <c r="R658" s="300" t="s">
        <v>2396</v>
      </c>
      <c r="S658" s="300" t="s">
        <v>2396</v>
      </c>
      <c r="T658" s="300" t="s">
        <v>736</v>
      </c>
      <c r="U658" s="9" t="s">
        <v>736</v>
      </c>
      <c r="V658" s="300" t="s">
        <v>735</v>
      </c>
      <c r="W658" s="300">
        <v>1</v>
      </c>
      <c r="X658" s="300" t="s">
        <v>736</v>
      </c>
      <c r="Y658" s="300" t="s">
        <v>736</v>
      </c>
      <c r="Z658" s="300"/>
      <c r="AA658" s="300">
        <v>0</v>
      </c>
      <c r="AB658" s="300"/>
      <c r="AC658" s="300" t="s">
        <v>2396</v>
      </c>
      <c r="AD658" s="300" t="s">
        <v>114</v>
      </c>
      <c r="AE658" s="300" t="s">
        <v>961</v>
      </c>
      <c r="AF658" s="300" t="s">
        <v>736</v>
      </c>
      <c r="AG658" s="300" t="s">
        <v>736</v>
      </c>
      <c r="AH658" s="300" t="s">
        <v>3270</v>
      </c>
      <c r="AI658" s="300">
        <v>0</v>
      </c>
      <c r="AJ658" s="300" t="str">
        <f>A658</f>
        <v>01_DISCSALES</v>
      </c>
      <c r="AK658" s="305" t="s">
        <v>4505</v>
      </c>
      <c r="AL658" s="300"/>
      <c r="AM658" s="300"/>
      <c r="AN658" s="300"/>
      <c r="AO658" s="300"/>
      <c r="AP658" s="300"/>
      <c r="AQ658" s="309" t="s">
        <v>4398</v>
      </c>
      <c r="AR658" s="300" t="s">
        <v>3319</v>
      </c>
      <c r="AS658" s="300" t="s">
        <v>3329</v>
      </c>
      <c r="AT658" s="300" t="s">
        <v>3319</v>
      </c>
      <c r="AU658" s="300"/>
      <c r="AV658" s="300"/>
      <c r="AW658" s="300" t="s">
        <v>4505</v>
      </c>
      <c r="AX658" s="9" t="s">
        <v>736</v>
      </c>
      <c r="AY658" s="300"/>
      <c r="AZ658" s="300"/>
      <c r="BA658" s="300"/>
      <c r="BB658" s="9" t="s">
        <v>736</v>
      </c>
    </row>
    <row r="659" spans="1:54" s="15" customFormat="1" ht="15" customHeight="1" x14ac:dyDescent="0.25">
      <c r="A659" s="300" t="s">
        <v>3744</v>
      </c>
      <c r="B659" s="300" t="s">
        <v>4718</v>
      </c>
      <c r="C659" s="300" t="s">
        <v>4718</v>
      </c>
      <c r="D659" s="300" t="s">
        <v>4719</v>
      </c>
      <c r="E659" s="300">
        <v>0</v>
      </c>
      <c r="F659" s="300" t="s">
        <v>557</v>
      </c>
      <c r="G659" s="300">
        <v>0</v>
      </c>
      <c r="H659" s="300" t="s">
        <v>4526</v>
      </c>
      <c r="I659" s="300" t="s">
        <v>4526</v>
      </c>
      <c r="J659" s="300" t="s">
        <v>3626</v>
      </c>
      <c r="K659" s="300" t="s">
        <v>684</v>
      </c>
      <c r="L659" s="300" t="s">
        <v>4718</v>
      </c>
      <c r="M659" s="300" t="s">
        <v>4719</v>
      </c>
      <c r="N659" s="300" t="s">
        <v>4718</v>
      </c>
      <c r="O659" s="300" t="s">
        <v>4719</v>
      </c>
      <c r="P659" s="300" t="s">
        <v>3384</v>
      </c>
      <c r="Q659" s="300" t="s">
        <v>1639</v>
      </c>
      <c r="R659" s="300" t="s">
        <v>2396</v>
      </c>
      <c r="S659" s="300" t="s">
        <v>2396</v>
      </c>
      <c r="T659" s="300" t="s">
        <v>736</v>
      </c>
      <c r="U659" s="9" t="s">
        <v>736</v>
      </c>
      <c r="V659" s="300" t="s">
        <v>735</v>
      </c>
      <c r="W659" s="300">
        <v>1</v>
      </c>
      <c r="X659" s="300" t="s">
        <v>736</v>
      </c>
      <c r="Y659" s="300" t="s">
        <v>736</v>
      </c>
      <c r="Z659" s="300"/>
      <c r="AA659" s="300">
        <v>0</v>
      </c>
      <c r="AB659" s="300"/>
      <c r="AC659" s="300" t="s">
        <v>2396</v>
      </c>
      <c r="AD659" s="300" t="s">
        <v>114</v>
      </c>
      <c r="AE659" s="300" t="s">
        <v>961</v>
      </c>
      <c r="AF659" s="300" t="s">
        <v>736</v>
      </c>
      <c r="AG659" s="300" t="s">
        <v>736</v>
      </c>
      <c r="AH659" s="300" t="s">
        <v>3270</v>
      </c>
      <c r="AI659" s="300">
        <v>99</v>
      </c>
      <c r="AJ659" s="300" t="str">
        <f>A659</f>
        <v>01_NLDISC</v>
      </c>
      <c r="AK659" s="305" t="s">
        <v>4505</v>
      </c>
      <c r="AL659" s="300"/>
      <c r="AM659" s="300"/>
      <c r="AN659" s="300"/>
      <c r="AO659" s="300"/>
      <c r="AP659" s="300"/>
      <c r="AQ659" s="309" t="s">
        <v>4398</v>
      </c>
      <c r="AR659" s="300" t="s">
        <v>3319</v>
      </c>
      <c r="AS659" s="300" t="s">
        <v>3329</v>
      </c>
      <c r="AT659" s="300" t="s">
        <v>3319</v>
      </c>
      <c r="AU659" s="300"/>
      <c r="AV659" s="300"/>
      <c r="AW659" s="300" t="s">
        <v>4505</v>
      </c>
      <c r="AX659" s="9" t="s">
        <v>736</v>
      </c>
      <c r="AY659" s="300"/>
      <c r="AZ659" s="300"/>
      <c r="BA659" s="300"/>
      <c r="BB659" s="9" t="s">
        <v>736</v>
      </c>
    </row>
    <row r="660" spans="1:54" s="15" customFormat="1" ht="15" customHeight="1" x14ac:dyDescent="0.25">
      <c r="A660" s="300" t="s">
        <v>2297</v>
      </c>
      <c r="B660" s="300" t="s">
        <v>2179</v>
      </c>
      <c r="C660" s="300" t="s">
        <v>2179</v>
      </c>
      <c r="D660" s="300" t="s">
        <v>4720</v>
      </c>
      <c r="E660" s="300">
        <v>25</v>
      </c>
      <c r="F660" s="300" t="s">
        <v>557</v>
      </c>
      <c r="G660" s="300">
        <v>5</v>
      </c>
      <c r="H660" s="300" t="s">
        <v>4526</v>
      </c>
      <c r="I660" s="300" t="s">
        <v>4526</v>
      </c>
      <c r="J660" s="300" t="s">
        <v>134</v>
      </c>
      <c r="K660" s="300" t="s">
        <v>122</v>
      </c>
      <c r="L660" s="300" t="s">
        <v>2179</v>
      </c>
      <c r="M660" s="300" t="s">
        <v>4720</v>
      </c>
      <c r="N660" s="300" t="s">
        <v>2179</v>
      </c>
      <c r="O660" s="300" t="s">
        <v>4720</v>
      </c>
      <c r="P660" s="300" t="s">
        <v>3384</v>
      </c>
      <c r="Q660" s="300" t="s">
        <v>855</v>
      </c>
      <c r="R660" s="300" t="s">
        <v>2297</v>
      </c>
      <c r="S660" s="300"/>
      <c r="T660" s="300" t="s">
        <v>736</v>
      </c>
      <c r="U660" s="300" t="s">
        <v>736</v>
      </c>
      <c r="V660" s="300" t="s">
        <v>735</v>
      </c>
      <c r="W660" s="300">
        <v>5</v>
      </c>
      <c r="X660" s="300" t="s">
        <v>735</v>
      </c>
      <c r="Y660" s="300" t="s">
        <v>736</v>
      </c>
      <c r="Z660" s="300" t="s">
        <v>2297</v>
      </c>
      <c r="AA660" s="300">
        <v>0</v>
      </c>
      <c r="AB660" s="300"/>
      <c r="AC660" s="300" t="s">
        <v>3327</v>
      </c>
      <c r="AD660" s="300" t="s">
        <v>114</v>
      </c>
      <c r="AE660" s="300" t="s">
        <v>950</v>
      </c>
      <c r="AF660" s="300" t="s">
        <v>736</v>
      </c>
      <c r="AG660" s="300" t="s">
        <v>736</v>
      </c>
      <c r="AH660" s="300"/>
      <c r="AI660" s="300"/>
      <c r="AJ660" s="300"/>
      <c r="AK660" s="305" t="s">
        <v>694</v>
      </c>
      <c r="AL660" s="300"/>
      <c r="AM660" s="300"/>
      <c r="AN660" s="300"/>
      <c r="AO660" s="300"/>
      <c r="AP660" s="300"/>
      <c r="AQ660" s="300"/>
      <c r="AR660" s="300" t="s">
        <v>3319</v>
      </c>
      <c r="AS660" s="300" t="s">
        <v>3329</v>
      </c>
      <c r="AT660" s="300" t="s">
        <v>3319</v>
      </c>
      <c r="AU660" s="300"/>
      <c r="AV660" s="300"/>
      <c r="AW660" s="300" t="s">
        <v>4505</v>
      </c>
      <c r="AX660" s="300"/>
      <c r="AY660" s="300"/>
      <c r="AZ660" s="300"/>
      <c r="BA660" s="300"/>
      <c r="BB660" s="9" t="s">
        <v>736</v>
      </c>
    </row>
    <row r="661" spans="1:54" s="15" customFormat="1" ht="15" customHeight="1" x14ac:dyDescent="0.25">
      <c r="A661" s="300" t="s">
        <v>2298</v>
      </c>
      <c r="B661" s="300" t="s">
        <v>1647</v>
      </c>
      <c r="C661" s="300" t="s">
        <v>1647</v>
      </c>
      <c r="D661" s="300" t="s">
        <v>4721</v>
      </c>
      <c r="E661" s="300">
        <v>0</v>
      </c>
      <c r="F661" s="300" t="s">
        <v>557</v>
      </c>
      <c r="G661" s="300">
        <v>0</v>
      </c>
      <c r="H661" s="300" t="s">
        <v>4526</v>
      </c>
      <c r="I661" s="300" t="s">
        <v>4526</v>
      </c>
      <c r="J661" s="300" t="s">
        <v>872</v>
      </c>
      <c r="K661" s="300" t="s">
        <v>872</v>
      </c>
      <c r="L661" s="300" t="s">
        <v>1647</v>
      </c>
      <c r="M661" s="300" t="s">
        <v>4721</v>
      </c>
      <c r="N661" s="300" t="s">
        <v>1647</v>
      </c>
      <c r="O661" s="300" t="s">
        <v>4721</v>
      </c>
      <c r="P661" s="300" t="s">
        <v>3384</v>
      </c>
      <c r="Q661" s="300" t="s">
        <v>1347</v>
      </c>
      <c r="R661" s="300" t="s">
        <v>2298</v>
      </c>
      <c r="S661" s="300"/>
      <c r="T661" s="300" t="s">
        <v>736</v>
      </c>
      <c r="U661" s="300" t="s">
        <v>736</v>
      </c>
      <c r="V661" s="300" t="s">
        <v>735</v>
      </c>
      <c r="W661" s="300">
        <v>10</v>
      </c>
      <c r="X661" s="300" t="s">
        <v>736</v>
      </c>
      <c r="Y661" s="300" t="s">
        <v>736</v>
      </c>
      <c r="Z661" s="300" t="s">
        <v>2298</v>
      </c>
      <c r="AA661" s="300">
        <v>0</v>
      </c>
      <c r="AB661" s="300"/>
      <c r="AC661" s="300" t="s">
        <v>3327</v>
      </c>
      <c r="AD661" s="300" t="s">
        <v>114</v>
      </c>
      <c r="AE661" s="300" t="s">
        <v>3328</v>
      </c>
      <c r="AF661" s="300" t="s">
        <v>736</v>
      </c>
      <c r="AG661" s="300" t="s">
        <v>736</v>
      </c>
      <c r="AH661" s="300"/>
      <c r="AI661" s="300"/>
      <c r="AJ661" s="300"/>
      <c r="AK661" s="305" t="s">
        <v>4505</v>
      </c>
      <c r="AL661" s="300"/>
      <c r="AM661" s="300"/>
      <c r="AN661" s="300"/>
      <c r="AO661" s="300"/>
      <c r="AP661" s="300"/>
      <c r="AQ661" s="300"/>
      <c r="AR661" s="300" t="s">
        <v>3329</v>
      </c>
      <c r="AS661" s="300" t="s">
        <v>3329</v>
      </c>
      <c r="AT661" s="300" t="s">
        <v>3319</v>
      </c>
      <c r="AU661" s="300"/>
      <c r="AV661" s="300"/>
      <c r="AW661" s="300" t="s">
        <v>4505</v>
      </c>
      <c r="AX661" s="300"/>
      <c r="AY661" s="300"/>
      <c r="AZ661" s="300"/>
      <c r="BA661" s="300"/>
      <c r="BB661" s="9" t="s">
        <v>736</v>
      </c>
    </row>
    <row r="662" spans="1:54" s="15" customFormat="1" ht="15" customHeight="1" x14ac:dyDescent="0.25">
      <c r="A662" s="300" t="s">
        <v>3821</v>
      </c>
      <c r="B662" s="300" t="s">
        <v>4722</v>
      </c>
      <c r="C662" s="300" t="s">
        <v>4722</v>
      </c>
      <c r="D662" s="300" t="s">
        <v>4723</v>
      </c>
      <c r="E662" s="300">
        <v>0</v>
      </c>
      <c r="F662" s="300" t="s">
        <v>557</v>
      </c>
      <c r="G662" s="300">
        <v>0</v>
      </c>
      <c r="H662" s="300" t="s">
        <v>4526</v>
      </c>
      <c r="I662" s="300" t="s">
        <v>4526</v>
      </c>
      <c r="J662" s="300" t="s">
        <v>3626</v>
      </c>
      <c r="K662" s="300" t="s">
        <v>684</v>
      </c>
      <c r="L662" s="300" t="s">
        <v>4722</v>
      </c>
      <c r="M662" s="300" t="s">
        <v>4723</v>
      </c>
      <c r="N662" s="300" t="s">
        <v>4722</v>
      </c>
      <c r="O662" s="300" t="s">
        <v>4723</v>
      </c>
      <c r="P662" s="300" t="s">
        <v>737</v>
      </c>
      <c r="Q662" s="300" t="s">
        <v>1231</v>
      </c>
      <c r="R662" s="300" t="s">
        <v>2396</v>
      </c>
      <c r="S662" s="300" t="s">
        <v>2396</v>
      </c>
      <c r="T662" s="300" t="s">
        <v>736</v>
      </c>
      <c r="U662" s="9" t="s">
        <v>736</v>
      </c>
      <c r="V662" s="300" t="s">
        <v>735</v>
      </c>
      <c r="W662" s="300">
        <v>1</v>
      </c>
      <c r="X662" s="300" t="s">
        <v>736</v>
      </c>
      <c r="Y662" s="300" t="s">
        <v>736</v>
      </c>
      <c r="Z662" s="300"/>
      <c r="AA662" s="300">
        <v>0</v>
      </c>
      <c r="AB662" s="300"/>
      <c r="AC662" s="300" t="s">
        <v>2396</v>
      </c>
      <c r="AD662" s="300" t="s">
        <v>114</v>
      </c>
      <c r="AE662" s="307" t="s">
        <v>961</v>
      </c>
      <c r="AF662" s="307" t="s">
        <v>736</v>
      </c>
      <c r="AG662" s="307" t="s">
        <v>736</v>
      </c>
      <c r="AH662" s="307" t="s">
        <v>3403</v>
      </c>
      <c r="AI662" s="77">
        <v>25</v>
      </c>
      <c r="AJ662" s="300" t="str">
        <f>A662</f>
        <v>25%X12RETN</v>
      </c>
      <c r="AK662" s="305" t="s">
        <v>4505</v>
      </c>
      <c r="AL662" s="309" t="s">
        <v>735</v>
      </c>
      <c r="AM662" s="300">
        <v>12</v>
      </c>
      <c r="AN662" s="300"/>
      <c r="AO662" s="300"/>
      <c r="AP662" s="300"/>
      <c r="AQ662" s="309" t="s">
        <v>4398</v>
      </c>
      <c r="AR662" s="300" t="s">
        <v>3319</v>
      </c>
      <c r="AS662" s="300" t="s">
        <v>3329</v>
      </c>
      <c r="AT662" s="300" t="s">
        <v>3319</v>
      </c>
      <c r="AU662" s="300"/>
      <c r="AV662" s="300"/>
      <c r="AW662" s="300" t="s">
        <v>4505</v>
      </c>
      <c r="AX662" s="9" t="s">
        <v>736</v>
      </c>
      <c r="AY662" s="300"/>
      <c r="AZ662" s="300"/>
      <c r="BA662" s="300"/>
      <c r="BB662" s="9" t="s">
        <v>735</v>
      </c>
    </row>
    <row r="663" spans="1:54" s="15" customFormat="1" ht="15" customHeight="1" x14ac:dyDescent="0.25">
      <c r="A663" s="300" t="s">
        <v>4724</v>
      </c>
      <c r="B663" s="300" t="s">
        <v>4725</v>
      </c>
      <c r="C663" s="300" t="s">
        <v>4725</v>
      </c>
      <c r="D663" s="300" t="s">
        <v>4726</v>
      </c>
      <c r="E663" s="300">
        <v>0</v>
      </c>
      <c r="F663" s="300" t="s">
        <v>557</v>
      </c>
      <c r="G663" s="300">
        <v>15</v>
      </c>
      <c r="H663" s="300" t="s">
        <v>4727</v>
      </c>
      <c r="I663" s="300" t="s">
        <v>4526</v>
      </c>
      <c r="J663" s="300" t="s">
        <v>865</v>
      </c>
      <c r="K663" s="300" t="s">
        <v>3099</v>
      </c>
      <c r="L663" s="300" t="s">
        <v>4725</v>
      </c>
      <c r="M663" s="300" t="s">
        <v>4726</v>
      </c>
      <c r="N663" s="300" t="s">
        <v>4725</v>
      </c>
      <c r="O663" s="300" t="s">
        <v>4726</v>
      </c>
      <c r="P663" s="300" t="s">
        <v>3384</v>
      </c>
      <c r="Q663" s="300" t="s">
        <v>854</v>
      </c>
      <c r="R663" s="300" t="s">
        <v>4724</v>
      </c>
      <c r="S663" s="300"/>
      <c r="T663" s="300" t="s">
        <v>736</v>
      </c>
      <c r="U663" s="300" t="s">
        <v>736</v>
      </c>
      <c r="V663" s="300" t="s">
        <v>735</v>
      </c>
      <c r="W663" s="300">
        <v>8</v>
      </c>
      <c r="X663" s="300" t="s">
        <v>736</v>
      </c>
      <c r="Y663" s="300" t="s">
        <v>736</v>
      </c>
      <c r="Z663" s="300" t="s">
        <v>4724</v>
      </c>
      <c r="AA663" s="300">
        <v>0</v>
      </c>
      <c r="AB663" s="300"/>
      <c r="AC663" s="300" t="s">
        <v>3327</v>
      </c>
      <c r="AD663" s="300" t="s">
        <v>114</v>
      </c>
      <c r="AE663" s="300" t="s">
        <v>741</v>
      </c>
      <c r="AF663" s="300" t="s">
        <v>736</v>
      </c>
      <c r="AG663" s="300" t="s">
        <v>736</v>
      </c>
      <c r="AH663" s="300"/>
      <c r="AI663" s="300"/>
      <c r="AJ663" s="300"/>
      <c r="AK663" s="305"/>
      <c r="AL663" s="300"/>
      <c r="AM663" s="300"/>
      <c r="AN663" s="300"/>
      <c r="AO663" s="300"/>
      <c r="AP663" s="300"/>
      <c r="AQ663" s="300"/>
      <c r="AR663" s="300" t="s">
        <v>3319</v>
      </c>
      <c r="AS663" s="300" t="s">
        <v>3329</v>
      </c>
      <c r="AT663" s="300" t="s">
        <v>3319</v>
      </c>
      <c r="AU663" s="300"/>
      <c r="AV663" s="300"/>
      <c r="AW663" s="300" t="s">
        <v>4505</v>
      </c>
      <c r="AX663" s="300"/>
      <c r="AY663" s="300"/>
      <c r="AZ663" s="300"/>
      <c r="BA663" s="300"/>
      <c r="BB663" s="9" t="s">
        <v>736</v>
      </c>
    </row>
    <row r="664" spans="1:54" s="15" customFormat="1" ht="15" customHeight="1" x14ac:dyDescent="0.25">
      <c r="A664" s="300" t="s">
        <v>1444</v>
      </c>
      <c r="B664" s="300" t="s">
        <v>4728</v>
      </c>
      <c r="C664" s="300" t="s">
        <v>4728</v>
      </c>
      <c r="D664" s="300" t="s">
        <v>4729</v>
      </c>
      <c r="E664" s="300">
        <v>0</v>
      </c>
      <c r="F664" s="300" t="s">
        <v>557</v>
      </c>
      <c r="G664" s="300">
        <v>15</v>
      </c>
      <c r="H664" s="300" t="s">
        <v>4727</v>
      </c>
      <c r="I664" s="300" t="s">
        <v>4526</v>
      </c>
      <c r="J664" s="300" t="s">
        <v>865</v>
      </c>
      <c r="K664" s="300" t="s">
        <v>3099</v>
      </c>
      <c r="L664" s="300" t="s">
        <v>4728</v>
      </c>
      <c r="M664" s="300" t="s">
        <v>4729</v>
      </c>
      <c r="N664" s="300" t="s">
        <v>4728</v>
      </c>
      <c r="O664" s="300" t="s">
        <v>4729</v>
      </c>
      <c r="P664" s="300" t="s">
        <v>3384</v>
      </c>
      <c r="Q664" s="300" t="s">
        <v>854</v>
      </c>
      <c r="R664" s="300" t="s">
        <v>1444</v>
      </c>
      <c r="S664" s="300"/>
      <c r="T664" s="300" t="s">
        <v>736</v>
      </c>
      <c r="U664" s="300" t="s">
        <v>736</v>
      </c>
      <c r="V664" s="300" t="s">
        <v>735</v>
      </c>
      <c r="W664" s="300">
        <v>8</v>
      </c>
      <c r="X664" s="300" t="s">
        <v>736</v>
      </c>
      <c r="Y664" s="300" t="s">
        <v>736</v>
      </c>
      <c r="Z664" s="300" t="s">
        <v>1444</v>
      </c>
      <c r="AA664" s="300">
        <v>0</v>
      </c>
      <c r="AB664" s="300"/>
      <c r="AC664" s="300" t="s">
        <v>3327</v>
      </c>
      <c r="AD664" s="300" t="s">
        <v>114</v>
      </c>
      <c r="AE664" s="300" t="s">
        <v>741</v>
      </c>
      <c r="AF664" s="300" t="s">
        <v>736</v>
      </c>
      <c r="AG664" s="300" t="s">
        <v>736</v>
      </c>
      <c r="AH664" s="300"/>
      <c r="AI664" s="300"/>
      <c r="AJ664" s="300"/>
      <c r="AK664" s="305" t="s">
        <v>694</v>
      </c>
      <c r="AL664" s="300"/>
      <c r="AM664" s="300"/>
      <c r="AN664" s="300"/>
      <c r="AO664" s="300"/>
      <c r="AP664" s="300"/>
      <c r="AQ664" s="300"/>
      <c r="AR664" s="300" t="s">
        <v>3319</v>
      </c>
      <c r="AS664" s="300" t="s">
        <v>3329</v>
      </c>
      <c r="AT664" s="300" t="s">
        <v>3319</v>
      </c>
      <c r="AU664" s="300"/>
      <c r="AV664" s="300"/>
      <c r="AW664" s="300" t="s">
        <v>4505</v>
      </c>
      <c r="AX664" s="300"/>
      <c r="AY664" s="300"/>
      <c r="AZ664" s="300"/>
      <c r="BA664" s="300"/>
      <c r="BB664" s="9" t="s">
        <v>736</v>
      </c>
    </row>
    <row r="665" spans="1:54" s="15" customFormat="1" ht="15" customHeight="1" x14ac:dyDescent="0.25">
      <c r="A665" s="300" t="s">
        <v>1666</v>
      </c>
      <c r="B665" s="300" t="s">
        <v>34</v>
      </c>
      <c r="C665" s="300" t="s">
        <v>668</v>
      </c>
      <c r="D665" s="300" t="s">
        <v>3897</v>
      </c>
      <c r="E665" s="300">
        <v>129</v>
      </c>
      <c r="F665" s="300" t="s">
        <v>557</v>
      </c>
      <c r="G665" s="300">
        <v>30</v>
      </c>
      <c r="H665" s="300" t="s">
        <v>654</v>
      </c>
      <c r="I665" s="300" t="s">
        <v>121</v>
      </c>
      <c r="J665" s="300" t="s">
        <v>134</v>
      </c>
      <c r="K665" s="300" t="s">
        <v>145</v>
      </c>
      <c r="L665" s="300" t="s">
        <v>668</v>
      </c>
      <c r="M665" s="300" t="s">
        <v>3897</v>
      </c>
      <c r="N665" s="300" t="s">
        <v>668</v>
      </c>
      <c r="O665" s="300" t="s">
        <v>3897</v>
      </c>
      <c r="P665" s="300" t="s">
        <v>3384</v>
      </c>
      <c r="Q665" s="300" t="s">
        <v>854</v>
      </c>
      <c r="R665" s="300" t="s">
        <v>73</v>
      </c>
      <c r="S665" s="300"/>
      <c r="T665" s="300" t="s">
        <v>736</v>
      </c>
      <c r="U665" s="300" t="s">
        <v>735</v>
      </c>
      <c r="V665" s="300" t="s">
        <v>735</v>
      </c>
      <c r="W665" s="300">
        <v>20</v>
      </c>
      <c r="X665" s="300" t="s">
        <v>736</v>
      </c>
      <c r="Y665" s="300" t="s">
        <v>736</v>
      </c>
      <c r="Z665" s="300" t="s">
        <v>1668</v>
      </c>
      <c r="AA665" s="300">
        <v>0</v>
      </c>
      <c r="AB665" s="300"/>
      <c r="AC665" s="300" t="s">
        <v>3327</v>
      </c>
      <c r="AD665" s="300" t="s">
        <v>114</v>
      </c>
      <c r="AE665" s="300" t="s">
        <v>3331</v>
      </c>
      <c r="AF665" s="300" t="s">
        <v>736</v>
      </c>
      <c r="AG665" s="300" t="s">
        <v>736</v>
      </c>
      <c r="AH665" s="300"/>
      <c r="AI665" s="300"/>
      <c r="AJ665" s="300"/>
      <c r="AK665" s="305" t="s">
        <v>694</v>
      </c>
      <c r="AL665" s="300"/>
      <c r="AM665" s="300"/>
      <c r="AN665" s="300"/>
      <c r="AO665" s="300"/>
      <c r="AP665" s="300"/>
      <c r="AQ665" s="300"/>
      <c r="AR665" s="300" t="s">
        <v>3319</v>
      </c>
      <c r="AS665" s="300" t="s">
        <v>3329</v>
      </c>
      <c r="AT665" s="300" t="s">
        <v>3319</v>
      </c>
      <c r="AU665" s="300"/>
      <c r="AV665" s="300"/>
      <c r="AW665" s="300" t="s">
        <v>4505</v>
      </c>
      <c r="AX665" s="300"/>
      <c r="AY665" s="300"/>
      <c r="AZ665" s="300"/>
      <c r="BA665" s="300"/>
      <c r="BB665" s="9" t="s">
        <v>736</v>
      </c>
    </row>
    <row r="666" spans="1:54" s="15" customFormat="1" ht="15" customHeight="1" x14ac:dyDescent="0.25">
      <c r="A666" s="300" t="s">
        <v>1668</v>
      </c>
      <c r="B666" s="300" t="s">
        <v>34</v>
      </c>
      <c r="C666" s="300" t="s">
        <v>668</v>
      </c>
      <c r="D666" s="300" t="s">
        <v>3897</v>
      </c>
      <c r="E666" s="300">
        <v>0</v>
      </c>
      <c r="F666" s="300" t="s">
        <v>557</v>
      </c>
      <c r="G666" s="300">
        <v>30</v>
      </c>
      <c r="H666" s="300" t="s">
        <v>654</v>
      </c>
      <c r="I666" s="300" t="s">
        <v>121</v>
      </c>
      <c r="J666" s="300" t="s">
        <v>134</v>
      </c>
      <c r="K666" s="300" t="s">
        <v>145</v>
      </c>
      <c r="L666" s="300" t="s">
        <v>668</v>
      </c>
      <c r="M666" s="300" t="s">
        <v>3897</v>
      </c>
      <c r="N666" s="300" t="s">
        <v>668</v>
      </c>
      <c r="O666" s="300" t="s">
        <v>3897</v>
      </c>
      <c r="P666" s="300" t="s">
        <v>3384</v>
      </c>
      <c r="Q666" s="300" t="s">
        <v>854</v>
      </c>
      <c r="R666" s="300" t="s">
        <v>4730</v>
      </c>
      <c r="S666" s="300"/>
      <c r="T666" s="300" t="s">
        <v>736</v>
      </c>
      <c r="U666" s="300" t="s">
        <v>735</v>
      </c>
      <c r="V666" s="300" t="s">
        <v>735</v>
      </c>
      <c r="W666" s="300">
        <v>20</v>
      </c>
      <c r="X666" s="300" t="s">
        <v>736</v>
      </c>
      <c r="Y666" s="300" t="s">
        <v>736</v>
      </c>
      <c r="Z666" s="300" t="s">
        <v>1666</v>
      </c>
      <c r="AA666" s="300">
        <v>0</v>
      </c>
      <c r="AB666" s="300"/>
      <c r="AC666" s="300" t="s">
        <v>3327</v>
      </c>
      <c r="AD666" s="300" t="s">
        <v>114</v>
      </c>
      <c r="AE666" s="300" t="s">
        <v>3331</v>
      </c>
      <c r="AF666" s="300" t="s">
        <v>736</v>
      </c>
      <c r="AG666" s="300" t="s">
        <v>736</v>
      </c>
      <c r="AH666" s="300"/>
      <c r="AI666" s="300"/>
      <c r="AJ666" s="300"/>
      <c r="AK666" s="305" t="s">
        <v>694</v>
      </c>
      <c r="AL666" s="300"/>
      <c r="AM666" s="300"/>
      <c r="AN666" s="300"/>
      <c r="AO666" s="300"/>
      <c r="AP666" s="300"/>
      <c r="AQ666" s="300"/>
      <c r="AR666" s="300" t="s">
        <v>3319</v>
      </c>
      <c r="AS666" s="300" t="s">
        <v>3329</v>
      </c>
      <c r="AT666" s="300" t="s">
        <v>3319</v>
      </c>
      <c r="AU666" s="300"/>
      <c r="AV666" s="300"/>
      <c r="AW666" s="300" t="s">
        <v>4505</v>
      </c>
      <c r="AX666" s="300"/>
      <c r="AY666" s="300"/>
      <c r="AZ666" s="300"/>
      <c r="BA666" s="300"/>
      <c r="BB666" s="9" t="s">
        <v>736</v>
      </c>
    </row>
    <row r="667" spans="1:54" s="15" customFormat="1" ht="15" customHeight="1" x14ac:dyDescent="0.25">
      <c r="A667" s="300" t="s">
        <v>2303</v>
      </c>
      <c r="B667" s="300" t="s">
        <v>4731</v>
      </c>
      <c r="C667" s="300" t="s">
        <v>4731</v>
      </c>
      <c r="D667" s="300" t="s">
        <v>4732</v>
      </c>
      <c r="E667" s="300">
        <v>0</v>
      </c>
      <c r="F667" s="300" t="s">
        <v>557</v>
      </c>
      <c r="G667" s="300">
        <v>0</v>
      </c>
      <c r="H667" s="300" t="s">
        <v>4733</v>
      </c>
      <c r="I667" s="300" t="s">
        <v>684</v>
      </c>
      <c r="J667" s="300" t="s">
        <v>742</v>
      </c>
      <c r="K667" s="300" t="s">
        <v>742</v>
      </c>
      <c r="L667" s="300" t="s">
        <v>4731</v>
      </c>
      <c r="M667" s="300" t="s">
        <v>4732</v>
      </c>
      <c r="N667" s="300" t="s">
        <v>4731</v>
      </c>
      <c r="O667" s="300" t="s">
        <v>4732</v>
      </c>
      <c r="P667" s="300" t="s">
        <v>3384</v>
      </c>
      <c r="Q667" s="300" t="s">
        <v>854</v>
      </c>
      <c r="R667" s="300"/>
      <c r="S667" s="300"/>
      <c r="T667" s="300" t="s">
        <v>736</v>
      </c>
      <c r="U667" s="300" t="s">
        <v>736</v>
      </c>
      <c r="V667" s="300" t="s">
        <v>735</v>
      </c>
      <c r="W667" s="300">
        <v>1</v>
      </c>
      <c r="X667" s="300" t="s">
        <v>736</v>
      </c>
      <c r="Y667" s="300" t="s">
        <v>736</v>
      </c>
      <c r="Z667" s="300" t="s">
        <v>2303</v>
      </c>
      <c r="AA667" s="300">
        <v>0</v>
      </c>
      <c r="AB667" s="300"/>
      <c r="AC667" s="300" t="s">
        <v>3327</v>
      </c>
      <c r="AD667" s="300" t="s">
        <v>114</v>
      </c>
      <c r="AE667" s="300" t="s">
        <v>3328</v>
      </c>
      <c r="AF667" s="300" t="s">
        <v>736</v>
      </c>
      <c r="AG667" s="300" t="s">
        <v>736</v>
      </c>
      <c r="AH667" s="300"/>
      <c r="AI667" s="300"/>
      <c r="AJ667" s="300"/>
      <c r="AK667" s="305" t="s">
        <v>694</v>
      </c>
      <c r="AL667" s="300"/>
      <c r="AM667" s="300"/>
      <c r="AN667" s="300"/>
      <c r="AO667" s="300"/>
      <c r="AP667" s="300"/>
      <c r="AQ667" s="300"/>
      <c r="AR667" s="300" t="s">
        <v>3319</v>
      </c>
      <c r="AS667" s="300" t="s">
        <v>3329</v>
      </c>
      <c r="AT667" s="300" t="s">
        <v>3319</v>
      </c>
      <c r="AU667" s="300"/>
      <c r="AV667" s="300"/>
      <c r="AW667" s="300" t="s">
        <v>4505</v>
      </c>
      <c r="AX667" s="300"/>
      <c r="AY667" s="300"/>
      <c r="AZ667" s="300"/>
      <c r="BA667" s="300"/>
      <c r="BB667" s="9" t="s">
        <v>736</v>
      </c>
    </row>
    <row r="668" spans="1:54" s="15" customFormat="1" ht="15" customHeight="1" x14ac:dyDescent="0.25">
      <c r="A668" s="300" t="s">
        <v>1674</v>
      </c>
      <c r="B668" s="300" t="s">
        <v>4734</v>
      </c>
      <c r="C668" s="300" t="s">
        <v>4734</v>
      </c>
      <c r="D668" s="300" t="s">
        <v>4735</v>
      </c>
      <c r="E668" s="300">
        <v>49</v>
      </c>
      <c r="F668" s="300" t="s">
        <v>557</v>
      </c>
      <c r="G668" s="300">
        <v>7.5</v>
      </c>
      <c r="H668" s="300" t="s">
        <v>4526</v>
      </c>
      <c r="I668" s="300" t="s">
        <v>4526</v>
      </c>
      <c r="J668" s="300" t="s">
        <v>684</v>
      </c>
      <c r="K668" s="300" t="s">
        <v>684</v>
      </c>
      <c r="L668" s="300" t="s">
        <v>4734</v>
      </c>
      <c r="M668" s="300" t="s">
        <v>4735</v>
      </c>
      <c r="N668" s="300" t="s">
        <v>4734</v>
      </c>
      <c r="O668" s="300" t="s">
        <v>4735</v>
      </c>
      <c r="P668" s="300" t="s">
        <v>3384</v>
      </c>
      <c r="Q668" s="300" t="s">
        <v>854</v>
      </c>
      <c r="R668" s="300" t="s">
        <v>1674</v>
      </c>
      <c r="S668" s="300"/>
      <c r="T668" s="300" t="s">
        <v>736</v>
      </c>
      <c r="U668" s="300" t="s">
        <v>735</v>
      </c>
      <c r="V668" s="300" t="s">
        <v>735</v>
      </c>
      <c r="W668" s="300">
        <v>15</v>
      </c>
      <c r="X668" s="300" t="s">
        <v>736</v>
      </c>
      <c r="Y668" s="300" t="s">
        <v>736</v>
      </c>
      <c r="Z668" s="300" t="s">
        <v>1674</v>
      </c>
      <c r="AA668" s="300">
        <v>0</v>
      </c>
      <c r="AB668" s="300"/>
      <c r="AC668" s="300" t="s">
        <v>3327</v>
      </c>
      <c r="AD668" s="300" t="s">
        <v>114</v>
      </c>
      <c r="AE668" s="300" t="s">
        <v>3331</v>
      </c>
      <c r="AF668" s="300" t="s">
        <v>736</v>
      </c>
      <c r="AG668" s="300" t="s">
        <v>736</v>
      </c>
      <c r="AH668" s="300"/>
      <c r="AI668" s="300"/>
      <c r="AJ668" s="300"/>
      <c r="AK668" s="305" t="s">
        <v>694</v>
      </c>
      <c r="AL668" s="300"/>
      <c r="AM668" s="300"/>
      <c r="AN668" s="300"/>
      <c r="AO668" s="300"/>
      <c r="AP668" s="300"/>
      <c r="AQ668" s="300"/>
      <c r="AR668" s="300" t="s">
        <v>3319</v>
      </c>
      <c r="AS668" s="300" t="s">
        <v>3329</v>
      </c>
      <c r="AT668" s="300" t="s">
        <v>3319</v>
      </c>
      <c r="AU668" s="300"/>
      <c r="AV668" s="300"/>
      <c r="AW668" s="300" t="s">
        <v>4505</v>
      </c>
      <c r="AX668" s="300"/>
      <c r="AY668" s="300"/>
      <c r="AZ668" s="300"/>
      <c r="BA668" s="300"/>
      <c r="BB668" s="9" t="s">
        <v>736</v>
      </c>
    </row>
    <row r="669" spans="1:54" s="15" customFormat="1" ht="15" customHeight="1" x14ac:dyDescent="0.25">
      <c r="A669" s="300" t="s">
        <v>1676</v>
      </c>
      <c r="B669" s="300" t="s">
        <v>4734</v>
      </c>
      <c r="C669" s="300" t="s">
        <v>4734</v>
      </c>
      <c r="D669" s="300" t="s">
        <v>4735</v>
      </c>
      <c r="E669" s="300">
        <v>49</v>
      </c>
      <c r="F669" s="300" t="s">
        <v>557</v>
      </c>
      <c r="G669" s="300">
        <v>7.5</v>
      </c>
      <c r="H669" s="300" t="s">
        <v>4526</v>
      </c>
      <c r="I669" s="300" t="s">
        <v>4526</v>
      </c>
      <c r="J669" s="300" t="s">
        <v>684</v>
      </c>
      <c r="K669" s="300" t="s">
        <v>684</v>
      </c>
      <c r="L669" s="300" t="s">
        <v>4734</v>
      </c>
      <c r="M669" s="300" t="s">
        <v>4735</v>
      </c>
      <c r="N669" s="300" t="s">
        <v>4734</v>
      </c>
      <c r="O669" s="300" t="s">
        <v>4735</v>
      </c>
      <c r="P669" s="300" t="s">
        <v>3384</v>
      </c>
      <c r="Q669" s="300" t="s">
        <v>854</v>
      </c>
      <c r="R669" s="300" t="s">
        <v>1676</v>
      </c>
      <c r="S669" s="300"/>
      <c r="T669" s="300" t="s">
        <v>736</v>
      </c>
      <c r="U669" s="300" t="s">
        <v>735</v>
      </c>
      <c r="V669" s="300" t="s">
        <v>735</v>
      </c>
      <c r="W669" s="300">
        <v>15</v>
      </c>
      <c r="X669" s="300" t="s">
        <v>736</v>
      </c>
      <c r="Y669" s="300" t="s">
        <v>736</v>
      </c>
      <c r="Z669" s="300" t="s">
        <v>1676</v>
      </c>
      <c r="AA669" s="300">
        <v>0</v>
      </c>
      <c r="AB669" s="300"/>
      <c r="AC669" s="300" t="s">
        <v>3327</v>
      </c>
      <c r="AD669" s="300" t="s">
        <v>114</v>
      </c>
      <c r="AE669" s="300" t="s">
        <v>3331</v>
      </c>
      <c r="AF669" s="300" t="s">
        <v>736</v>
      </c>
      <c r="AG669" s="300" t="s">
        <v>736</v>
      </c>
      <c r="AH669" s="300"/>
      <c r="AI669" s="300"/>
      <c r="AJ669" s="300"/>
      <c r="AK669" s="305" t="s">
        <v>694</v>
      </c>
      <c r="AL669" s="300"/>
      <c r="AM669" s="300"/>
      <c r="AN669" s="300"/>
      <c r="AO669" s="300"/>
      <c r="AP669" s="300"/>
      <c r="AQ669" s="300"/>
      <c r="AR669" s="300" t="s">
        <v>3319</v>
      </c>
      <c r="AS669" s="300" t="s">
        <v>3329</v>
      </c>
      <c r="AT669" s="300" t="s">
        <v>3319</v>
      </c>
      <c r="AU669" s="300"/>
      <c r="AV669" s="300"/>
      <c r="AW669" s="300" t="s">
        <v>4505</v>
      </c>
      <c r="AX669" s="300"/>
      <c r="AY669" s="300"/>
      <c r="AZ669" s="300"/>
      <c r="BA669" s="300"/>
      <c r="BB669" s="9" t="s">
        <v>736</v>
      </c>
    </row>
    <row r="670" spans="1:54" s="15" customFormat="1" ht="15" customHeight="1" x14ac:dyDescent="0.25">
      <c r="A670" s="300" t="s">
        <v>3688</v>
      </c>
      <c r="B670" s="300" t="s">
        <v>4736</v>
      </c>
      <c r="C670" s="300" t="s">
        <v>4736</v>
      </c>
      <c r="D670" s="300" t="s">
        <v>4737</v>
      </c>
      <c r="E670" s="300">
        <v>0</v>
      </c>
      <c r="F670" s="300" t="s">
        <v>557</v>
      </c>
      <c r="G670" s="300">
        <v>30</v>
      </c>
      <c r="H670" s="300" t="s">
        <v>4526</v>
      </c>
      <c r="I670" s="300" t="s">
        <v>4526</v>
      </c>
      <c r="J670" s="300" t="s">
        <v>684</v>
      </c>
      <c r="K670" s="300" t="s">
        <v>684</v>
      </c>
      <c r="L670" s="300" t="s">
        <v>4736</v>
      </c>
      <c r="M670" s="300" t="s">
        <v>4737</v>
      </c>
      <c r="N670" s="300" t="s">
        <v>4736</v>
      </c>
      <c r="O670" s="300" t="s">
        <v>4737</v>
      </c>
      <c r="P670" s="300" t="s">
        <v>3384</v>
      </c>
      <c r="Q670" s="300" t="s">
        <v>854</v>
      </c>
      <c r="R670" s="300" t="s">
        <v>3688</v>
      </c>
      <c r="S670" s="300"/>
      <c r="T670" s="300" t="s">
        <v>735</v>
      </c>
      <c r="U670" s="300" t="s">
        <v>735</v>
      </c>
      <c r="V670" s="300" t="s">
        <v>735</v>
      </c>
      <c r="W670" s="300">
        <v>1</v>
      </c>
      <c r="X670" s="300" t="s">
        <v>736</v>
      </c>
      <c r="Y670" s="300" t="s">
        <v>736</v>
      </c>
      <c r="Z670" s="300" t="s">
        <v>3688</v>
      </c>
      <c r="AA670" s="300">
        <v>0</v>
      </c>
      <c r="AB670" s="300"/>
      <c r="AC670" s="300" t="s">
        <v>3327</v>
      </c>
      <c r="AD670" s="300" t="s">
        <v>114</v>
      </c>
      <c r="AE670" s="300" t="s">
        <v>741</v>
      </c>
      <c r="AF670" s="300" t="s">
        <v>736</v>
      </c>
      <c r="AG670" s="300" t="s">
        <v>736</v>
      </c>
      <c r="AH670" s="300"/>
      <c r="AI670" s="300"/>
      <c r="AJ670" s="300"/>
      <c r="AK670" s="305" t="s">
        <v>694</v>
      </c>
      <c r="AL670" s="300"/>
      <c r="AM670" s="300"/>
      <c r="AN670" s="300"/>
      <c r="AO670" s="300"/>
      <c r="AP670" s="300"/>
      <c r="AQ670" s="300"/>
      <c r="AR670" s="300" t="s">
        <v>3319</v>
      </c>
      <c r="AS670" s="300" t="s">
        <v>3329</v>
      </c>
      <c r="AT670" s="300" t="s">
        <v>3319</v>
      </c>
      <c r="AU670" s="300"/>
      <c r="AV670" s="300"/>
      <c r="AW670" s="300" t="s">
        <v>4505</v>
      </c>
      <c r="AX670" s="300"/>
      <c r="AY670" s="300"/>
      <c r="AZ670" s="300"/>
      <c r="BA670" s="300"/>
      <c r="BB670" s="9" t="s">
        <v>736</v>
      </c>
    </row>
    <row r="671" spans="1:54" s="15" customFormat="1" ht="15" customHeight="1" x14ac:dyDescent="0.25">
      <c r="A671" s="300" t="s">
        <v>1657</v>
      </c>
      <c r="B671" s="300" t="s">
        <v>4738</v>
      </c>
      <c r="C671" s="300" t="s">
        <v>4738</v>
      </c>
      <c r="D671" s="300" t="s">
        <v>4739</v>
      </c>
      <c r="E671" s="300">
        <v>0</v>
      </c>
      <c r="F671" s="300" t="s">
        <v>557</v>
      </c>
      <c r="G671" s="300">
        <v>15</v>
      </c>
      <c r="H671" s="300" t="s">
        <v>4727</v>
      </c>
      <c r="I671" s="300" t="s">
        <v>4526</v>
      </c>
      <c r="J671" s="300" t="s">
        <v>865</v>
      </c>
      <c r="K671" s="300" t="s">
        <v>3099</v>
      </c>
      <c r="L671" s="300" t="s">
        <v>4738</v>
      </c>
      <c r="M671" s="300" t="s">
        <v>4739</v>
      </c>
      <c r="N671" s="300" t="s">
        <v>4738</v>
      </c>
      <c r="O671" s="300" t="s">
        <v>4739</v>
      </c>
      <c r="P671" s="300" t="s">
        <v>3384</v>
      </c>
      <c r="Q671" s="300" t="s">
        <v>854</v>
      </c>
      <c r="R671" s="300" t="s">
        <v>1657</v>
      </c>
      <c r="S671" s="300"/>
      <c r="T671" s="300" t="s">
        <v>736</v>
      </c>
      <c r="U671" s="300" t="s">
        <v>736</v>
      </c>
      <c r="V671" s="300" t="s">
        <v>735</v>
      </c>
      <c r="W671" s="300">
        <v>8</v>
      </c>
      <c r="X671" s="300" t="s">
        <v>736</v>
      </c>
      <c r="Y671" s="300" t="s">
        <v>736</v>
      </c>
      <c r="Z671" s="300" t="s">
        <v>1657</v>
      </c>
      <c r="AA671" s="300">
        <v>0</v>
      </c>
      <c r="AB671" s="300"/>
      <c r="AC671" s="300" t="s">
        <v>3327</v>
      </c>
      <c r="AD671" s="300" t="s">
        <v>114</v>
      </c>
      <c r="AE671" s="300" t="s">
        <v>741</v>
      </c>
      <c r="AF671" s="300" t="s">
        <v>736</v>
      </c>
      <c r="AG671" s="300" t="s">
        <v>736</v>
      </c>
      <c r="AH671" s="300"/>
      <c r="AI671" s="300"/>
      <c r="AJ671" s="300"/>
      <c r="AK671" s="305" t="s">
        <v>694</v>
      </c>
      <c r="AL671" s="300"/>
      <c r="AM671" s="300"/>
      <c r="AN671" s="300"/>
      <c r="AO671" s="300"/>
      <c r="AP671" s="300"/>
      <c r="AQ671" s="300"/>
      <c r="AR671" s="300" t="s">
        <v>3319</v>
      </c>
      <c r="AS671" s="300" t="s">
        <v>3329</v>
      </c>
      <c r="AT671" s="300" t="s">
        <v>3319</v>
      </c>
      <c r="AU671" s="300"/>
      <c r="AV671" s="300"/>
      <c r="AW671" s="300" t="s">
        <v>4505</v>
      </c>
      <c r="AX671" s="300"/>
      <c r="AY671" s="300"/>
      <c r="AZ671" s="300"/>
      <c r="BA671" s="300"/>
      <c r="BB671" s="9" t="s">
        <v>736</v>
      </c>
    </row>
    <row r="672" spans="1:54" s="15" customFormat="1" ht="15" customHeight="1" x14ac:dyDescent="0.25">
      <c r="A672" s="300" t="s">
        <v>3689</v>
      </c>
      <c r="B672" s="300" t="s">
        <v>4740</v>
      </c>
      <c r="C672" s="300" t="s">
        <v>4740</v>
      </c>
      <c r="D672" s="300" t="s">
        <v>4741</v>
      </c>
      <c r="E672" s="300">
        <v>0</v>
      </c>
      <c r="F672" s="300" t="s">
        <v>557</v>
      </c>
      <c r="G672" s="300">
        <v>15</v>
      </c>
      <c r="H672" s="300" t="s">
        <v>4727</v>
      </c>
      <c r="I672" s="300" t="s">
        <v>4526</v>
      </c>
      <c r="J672" s="300" t="s">
        <v>865</v>
      </c>
      <c r="K672" s="300" t="s">
        <v>3099</v>
      </c>
      <c r="L672" s="300" t="s">
        <v>4740</v>
      </c>
      <c r="M672" s="300" t="s">
        <v>4741</v>
      </c>
      <c r="N672" s="300" t="s">
        <v>4740</v>
      </c>
      <c r="O672" s="300" t="s">
        <v>4741</v>
      </c>
      <c r="P672" s="300" t="s">
        <v>3384</v>
      </c>
      <c r="Q672" s="300" t="s">
        <v>854</v>
      </c>
      <c r="R672" s="300" t="s">
        <v>3689</v>
      </c>
      <c r="S672" s="300"/>
      <c r="T672" s="300" t="s">
        <v>736</v>
      </c>
      <c r="U672" s="300" t="s">
        <v>736</v>
      </c>
      <c r="V672" s="300" t="s">
        <v>735</v>
      </c>
      <c r="W672" s="300">
        <v>8</v>
      </c>
      <c r="X672" s="300" t="s">
        <v>736</v>
      </c>
      <c r="Y672" s="300" t="s">
        <v>736</v>
      </c>
      <c r="Z672" s="300" t="s">
        <v>3689</v>
      </c>
      <c r="AA672" s="300">
        <v>0</v>
      </c>
      <c r="AB672" s="300"/>
      <c r="AC672" s="300" t="s">
        <v>3327</v>
      </c>
      <c r="AD672" s="300" t="s">
        <v>114</v>
      </c>
      <c r="AE672" s="300" t="s">
        <v>741</v>
      </c>
      <c r="AF672" s="300" t="s">
        <v>736</v>
      </c>
      <c r="AG672" s="300" t="s">
        <v>736</v>
      </c>
      <c r="AH672" s="300"/>
      <c r="AI672" s="300"/>
      <c r="AJ672" s="300"/>
      <c r="AK672" s="305" t="s">
        <v>694</v>
      </c>
      <c r="AL672" s="300"/>
      <c r="AM672" s="300"/>
      <c r="AN672" s="300"/>
      <c r="AO672" s="300"/>
      <c r="AP672" s="300"/>
      <c r="AQ672" s="300"/>
      <c r="AR672" s="300" t="s">
        <v>3319</v>
      </c>
      <c r="AS672" s="300" t="s">
        <v>3329</v>
      </c>
      <c r="AT672" s="300" t="s">
        <v>3319</v>
      </c>
      <c r="AU672" s="300"/>
      <c r="AV672" s="300"/>
      <c r="AW672" s="300" t="s">
        <v>4505</v>
      </c>
      <c r="AX672" s="300"/>
      <c r="AY672" s="300"/>
      <c r="AZ672" s="300"/>
      <c r="BA672" s="300"/>
      <c r="BB672" s="9" t="s">
        <v>736</v>
      </c>
    </row>
    <row r="673" spans="1:54" s="15" customFormat="1" ht="15" customHeight="1" x14ac:dyDescent="0.25">
      <c r="A673" s="300" t="s">
        <v>1433</v>
      </c>
      <c r="B673" s="300" t="s">
        <v>4742</v>
      </c>
      <c r="C673" s="300" t="s">
        <v>4742</v>
      </c>
      <c r="D673" s="300" t="s">
        <v>4743</v>
      </c>
      <c r="E673" s="300">
        <v>0</v>
      </c>
      <c r="F673" s="300" t="s">
        <v>557</v>
      </c>
      <c r="G673" s="300">
        <v>10</v>
      </c>
      <c r="H673" s="300" t="s">
        <v>4727</v>
      </c>
      <c r="I673" s="300" t="s">
        <v>4526</v>
      </c>
      <c r="J673" s="300" t="s">
        <v>4526</v>
      </c>
      <c r="K673" s="300" t="s">
        <v>4526</v>
      </c>
      <c r="L673" s="300" t="s">
        <v>4742</v>
      </c>
      <c r="M673" s="300" t="s">
        <v>4743</v>
      </c>
      <c r="N673" s="300" t="s">
        <v>4742</v>
      </c>
      <c r="O673" s="300" t="s">
        <v>4743</v>
      </c>
      <c r="P673" s="300" t="s">
        <v>3384</v>
      </c>
      <c r="Q673" s="300" t="s">
        <v>854</v>
      </c>
      <c r="R673" s="300" t="s">
        <v>1433</v>
      </c>
      <c r="S673" s="300"/>
      <c r="T673" s="300" t="s">
        <v>736</v>
      </c>
      <c r="U673" s="300" t="s">
        <v>735</v>
      </c>
      <c r="V673" s="300" t="s">
        <v>735</v>
      </c>
      <c r="W673" s="300">
        <v>5</v>
      </c>
      <c r="X673" s="300" t="s">
        <v>736</v>
      </c>
      <c r="Y673" s="300" t="s">
        <v>736</v>
      </c>
      <c r="Z673" s="300" t="s">
        <v>1433</v>
      </c>
      <c r="AA673" s="300">
        <v>0</v>
      </c>
      <c r="AB673" s="300"/>
      <c r="AC673" s="300" t="s">
        <v>3327</v>
      </c>
      <c r="AD673" s="300" t="s">
        <v>114</v>
      </c>
      <c r="AE673" s="300" t="s">
        <v>870</v>
      </c>
      <c r="AF673" s="300" t="s">
        <v>736</v>
      </c>
      <c r="AG673" s="300" t="s">
        <v>736</v>
      </c>
      <c r="AH673" s="300"/>
      <c r="AI673" s="300"/>
      <c r="AJ673" s="300"/>
      <c r="AK673" s="305" t="s">
        <v>694</v>
      </c>
      <c r="AL673" s="300"/>
      <c r="AM673" s="300"/>
      <c r="AN673" s="300"/>
      <c r="AO673" s="300"/>
      <c r="AP673" s="300"/>
      <c r="AQ673" s="300"/>
      <c r="AR673" s="300" t="s">
        <v>3319</v>
      </c>
      <c r="AS673" s="300" t="s">
        <v>3329</v>
      </c>
      <c r="AT673" s="300" t="s">
        <v>3319</v>
      </c>
      <c r="AU673" s="300"/>
      <c r="AV673" s="300"/>
      <c r="AW673" s="300" t="s">
        <v>4505</v>
      </c>
      <c r="AX673" s="300"/>
      <c r="AY673" s="300"/>
      <c r="AZ673" s="300"/>
      <c r="BA673" s="300"/>
      <c r="BB673" s="9" t="s">
        <v>736</v>
      </c>
    </row>
    <row r="674" spans="1:54" s="15" customFormat="1" ht="15" customHeight="1" x14ac:dyDescent="0.25">
      <c r="A674" s="300" t="s">
        <v>3747</v>
      </c>
      <c r="B674" s="300" t="s">
        <v>4744</v>
      </c>
      <c r="C674" s="300" t="s">
        <v>4745</v>
      </c>
      <c r="D674" s="300" t="s">
        <v>4746</v>
      </c>
      <c r="E674" s="300">
        <v>0</v>
      </c>
      <c r="F674" s="300" t="s">
        <v>557</v>
      </c>
      <c r="G674" s="300">
        <v>0</v>
      </c>
      <c r="H674" s="300" t="s">
        <v>4526</v>
      </c>
      <c r="I674" s="300" t="s">
        <v>4526</v>
      </c>
      <c r="J674" s="300" t="s">
        <v>3626</v>
      </c>
      <c r="K674" s="300" t="s">
        <v>4526</v>
      </c>
      <c r="L674" s="300" t="s">
        <v>4745</v>
      </c>
      <c r="M674" s="300" t="s">
        <v>4746</v>
      </c>
      <c r="N674" s="300" t="s">
        <v>4745</v>
      </c>
      <c r="O674" s="300" t="s">
        <v>4746</v>
      </c>
      <c r="P674" s="300" t="s">
        <v>737</v>
      </c>
      <c r="Q674" s="300" t="s">
        <v>737</v>
      </c>
      <c r="R674" s="300" t="s">
        <v>2396</v>
      </c>
      <c r="S674" s="300" t="s">
        <v>2396</v>
      </c>
      <c r="T674" s="300" t="s">
        <v>736</v>
      </c>
      <c r="U674" s="9" t="s">
        <v>736</v>
      </c>
      <c r="V674" s="300" t="s">
        <v>735</v>
      </c>
      <c r="W674" s="300">
        <v>1</v>
      </c>
      <c r="X674" s="300" t="s">
        <v>736</v>
      </c>
      <c r="Y674" s="300" t="s">
        <v>736</v>
      </c>
      <c r="Z674" s="300"/>
      <c r="AA674" s="300">
        <v>0</v>
      </c>
      <c r="AB674" s="300"/>
      <c r="AC674" s="300" t="s">
        <v>2396</v>
      </c>
      <c r="AD674" s="300" t="s">
        <v>114</v>
      </c>
      <c r="AE674" s="300" t="s">
        <v>961</v>
      </c>
      <c r="AF674" s="300" t="s">
        <v>736</v>
      </c>
      <c r="AG674" s="300" t="s">
        <v>736</v>
      </c>
      <c r="AH674" s="300" t="s">
        <v>3270</v>
      </c>
      <c r="AI674" s="300">
        <v>0</v>
      </c>
      <c r="AJ674" s="300" t="str">
        <f>A674</f>
        <v>50%D-OBTM</v>
      </c>
      <c r="AK674" s="305" t="s">
        <v>4505</v>
      </c>
      <c r="AL674" s="309" t="s">
        <v>736</v>
      </c>
      <c r="AM674" s="300"/>
      <c r="AN674" s="300"/>
      <c r="AO674" s="300"/>
      <c r="AP674" s="300"/>
      <c r="AQ674" s="309" t="s">
        <v>4398</v>
      </c>
      <c r="AR674" s="300" t="s">
        <v>3319</v>
      </c>
      <c r="AS674" s="300" t="s">
        <v>3329</v>
      </c>
      <c r="AT674" s="300" t="s">
        <v>3319</v>
      </c>
      <c r="AU674" s="300"/>
      <c r="AV674" s="300"/>
      <c r="AW674" s="300" t="s">
        <v>4505</v>
      </c>
      <c r="AX674" s="9" t="s">
        <v>736</v>
      </c>
      <c r="AY674" s="300"/>
      <c r="AZ674" s="300"/>
      <c r="BA674" s="300"/>
      <c r="BB674" s="9" t="s">
        <v>735</v>
      </c>
    </row>
    <row r="675" spans="1:54" s="15" customFormat="1" ht="15" customHeight="1" x14ac:dyDescent="0.25">
      <c r="A675" s="300" t="s">
        <v>2312</v>
      </c>
      <c r="B675" s="300" t="s">
        <v>2181</v>
      </c>
      <c r="C675" s="300" t="s">
        <v>2181</v>
      </c>
      <c r="D675" s="300" t="s">
        <v>4747</v>
      </c>
      <c r="E675" s="300">
        <v>1.25</v>
      </c>
      <c r="F675" s="300" t="s">
        <v>557</v>
      </c>
      <c r="G675" s="300">
        <v>0</v>
      </c>
      <c r="H675" s="300" t="s">
        <v>742</v>
      </c>
      <c r="I675" s="300" t="s">
        <v>4526</v>
      </c>
      <c r="J675" s="300" t="s">
        <v>4526</v>
      </c>
      <c r="K675" s="300" t="s">
        <v>4526</v>
      </c>
      <c r="L675" s="300" t="s">
        <v>2181</v>
      </c>
      <c r="M675" s="300" t="s">
        <v>4747</v>
      </c>
      <c r="N675" s="300" t="s">
        <v>2181</v>
      </c>
      <c r="O675" s="300" t="s">
        <v>4747</v>
      </c>
      <c r="P675" s="300" t="s">
        <v>3384</v>
      </c>
      <c r="Q675" s="300" t="s">
        <v>1476</v>
      </c>
      <c r="R675" s="300" t="s">
        <v>2312</v>
      </c>
      <c r="S675" s="300"/>
      <c r="T675" s="300" t="s">
        <v>736</v>
      </c>
      <c r="U675" s="300" t="s">
        <v>736</v>
      </c>
      <c r="V675" s="300" t="s">
        <v>736</v>
      </c>
      <c r="W675" s="300">
        <v>2</v>
      </c>
      <c r="X675" s="300" t="s">
        <v>735</v>
      </c>
      <c r="Y675" s="300" t="s">
        <v>736</v>
      </c>
      <c r="Z675" s="300"/>
      <c r="AA675" s="300">
        <v>0</v>
      </c>
      <c r="AB675" s="300"/>
      <c r="AC675" s="300" t="s">
        <v>3327</v>
      </c>
      <c r="AD675" s="300" t="s">
        <v>114</v>
      </c>
      <c r="AE675" s="300" t="s">
        <v>3328</v>
      </c>
      <c r="AF675" s="300" t="s">
        <v>736</v>
      </c>
      <c r="AG675" s="300" t="s">
        <v>736</v>
      </c>
      <c r="AH675" s="300"/>
      <c r="AI675" s="300"/>
      <c r="AJ675" s="300"/>
      <c r="AK675" s="305" t="s">
        <v>4505</v>
      </c>
      <c r="AL675" s="300"/>
      <c r="AM675" s="300"/>
      <c r="AN675" s="300"/>
      <c r="AO675" s="300"/>
      <c r="AP675" s="300"/>
      <c r="AQ675" s="300"/>
      <c r="AR675" s="300" t="s">
        <v>3329</v>
      </c>
      <c r="AS675" s="300" t="s">
        <v>3329</v>
      </c>
      <c r="AT675" s="300" t="s">
        <v>3319</v>
      </c>
      <c r="AU675" s="300"/>
      <c r="AV675" s="300"/>
      <c r="AW675" s="300" t="s">
        <v>4505</v>
      </c>
      <c r="AX675" s="300"/>
      <c r="AY675" s="300"/>
      <c r="AZ675" s="300"/>
      <c r="BA675" s="300"/>
      <c r="BB675" s="9" t="s">
        <v>736</v>
      </c>
    </row>
    <row r="676" spans="1:54" s="15" customFormat="1" ht="15" customHeight="1" x14ac:dyDescent="0.25">
      <c r="A676" s="300" t="s">
        <v>2319</v>
      </c>
      <c r="B676" s="300" t="s">
        <v>4748</v>
      </c>
      <c r="C676" s="300" t="s">
        <v>4748</v>
      </c>
      <c r="D676" s="300" t="s">
        <v>4749</v>
      </c>
      <c r="E676" s="300">
        <v>0</v>
      </c>
      <c r="F676" s="300" t="s">
        <v>557</v>
      </c>
      <c r="G676" s="300">
        <v>0</v>
      </c>
      <c r="H676" s="300" t="s">
        <v>3624</v>
      </c>
      <c r="I676" s="300" t="s">
        <v>3624</v>
      </c>
      <c r="J676" s="300" t="s">
        <v>3626</v>
      </c>
      <c r="K676" s="300" t="s">
        <v>2751</v>
      </c>
      <c r="L676" s="300" t="s">
        <v>4748</v>
      </c>
      <c r="M676" s="300" t="s">
        <v>4749</v>
      </c>
      <c r="N676" s="300" t="s">
        <v>4748</v>
      </c>
      <c r="O676" s="300" t="s">
        <v>4749</v>
      </c>
      <c r="P676" s="300" t="s">
        <v>3384</v>
      </c>
      <c r="Q676" s="300" t="s">
        <v>1347</v>
      </c>
      <c r="R676" s="300" t="s">
        <v>2319</v>
      </c>
      <c r="S676" s="300"/>
      <c r="T676" s="300" t="s">
        <v>736</v>
      </c>
      <c r="U676" s="300" t="s">
        <v>736</v>
      </c>
      <c r="V676" s="300" t="s">
        <v>736</v>
      </c>
      <c r="W676" s="300">
        <v>10</v>
      </c>
      <c r="X676" s="300" t="s">
        <v>735</v>
      </c>
      <c r="Y676" s="300" t="s">
        <v>736</v>
      </c>
      <c r="Z676" s="300"/>
      <c r="AA676" s="300">
        <v>0</v>
      </c>
      <c r="AB676" s="300"/>
      <c r="AC676" s="300" t="s">
        <v>3327</v>
      </c>
      <c r="AD676" s="300" t="s">
        <v>114</v>
      </c>
      <c r="AE676" s="300" t="s">
        <v>3328</v>
      </c>
      <c r="AF676" s="300" t="s">
        <v>736</v>
      </c>
      <c r="AG676" s="300" t="s">
        <v>736</v>
      </c>
      <c r="AH676" s="300"/>
      <c r="AI676" s="300"/>
      <c r="AJ676" s="300"/>
      <c r="AK676" s="305" t="s">
        <v>4505</v>
      </c>
      <c r="AL676" s="300"/>
      <c r="AM676" s="300"/>
      <c r="AN676" s="300"/>
      <c r="AO676" s="300"/>
      <c r="AP676" s="300"/>
      <c r="AQ676" s="300"/>
      <c r="AR676" s="300" t="s">
        <v>3329</v>
      </c>
      <c r="AS676" s="300" t="s">
        <v>3329</v>
      </c>
      <c r="AT676" s="300" t="s">
        <v>3319</v>
      </c>
      <c r="AU676" s="300"/>
      <c r="AV676" s="300"/>
      <c r="AW676" s="300" t="s">
        <v>4505</v>
      </c>
      <c r="AX676" s="300"/>
      <c r="AY676" s="300"/>
      <c r="AZ676" s="300"/>
      <c r="BA676" s="300"/>
      <c r="BB676" s="9" t="s">
        <v>736</v>
      </c>
    </row>
    <row r="677" spans="1:54" s="15" customFormat="1" ht="15" customHeight="1" x14ac:dyDescent="0.25">
      <c r="A677" s="300" t="s">
        <v>3748</v>
      </c>
      <c r="B677" s="300" t="s">
        <v>4750</v>
      </c>
      <c r="C677" s="300" t="s">
        <v>4750</v>
      </c>
      <c r="D677" s="300" t="s">
        <v>4751</v>
      </c>
      <c r="E677" s="300">
        <v>5</v>
      </c>
      <c r="F677" s="300" t="s">
        <v>557</v>
      </c>
      <c r="G677" s="300">
        <v>10</v>
      </c>
      <c r="H677" s="300" t="s">
        <v>742</v>
      </c>
      <c r="I677" s="300" t="s">
        <v>684</v>
      </c>
      <c r="J677" s="300" t="s">
        <v>872</v>
      </c>
      <c r="K677" s="300" t="s">
        <v>872</v>
      </c>
      <c r="L677" s="300" t="s">
        <v>4750</v>
      </c>
      <c r="M677" s="300" t="s">
        <v>4751</v>
      </c>
      <c r="N677" s="300" t="s">
        <v>4750</v>
      </c>
      <c r="O677" s="300" t="s">
        <v>4751</v>
      </c>
      <c r="P677" s="300" t="s">
        <v>3384</v>
      </c>
      <c r="Q677" s="300" t="s">
        <v>854</v>
      </c>
      <c r="R677" s="300" t="s">
        <v>4752</v>
      </c>
      <c r="S677" s="300"/>
      <c r="T677" s="300" t="s">
        <v>736</v>
      </c>
      <c r="U677" s="300" t="s">
        <v>736</v>
      </c>
      <c r="V677" s="300" t="s">
        <v>735</v>
      </c>
      <c r="W677" s="300">
        <v>15</v>
      </c>
      <c r="X677" s="300" t="s">
        <v>735</v>
      </c>
      <c r="Y677" s="300" t="s">
        <v>736</v>
      </c>
      <c r="Z677" s="300" t="s">
        <v>4752</v>
      </c>
      <c r="AA677" s="300">
        <v>0</v>
      </c>
      <c r="AB677" s="300"/>
      <c r="AC677" s="300" t="s">
        <v>3327</v>
      </c>
      <c r="AD677" s="300" t="s">
        <v>114</v>
      </c>
      <c r="AE677" s="300" t="s">
        <v>3328</v>
      </c>
      <c r="AF677" s="300" t="s">
        <v>736</v>
      </c>
      <c r="AG677" s="300" t="s">
        <v>736</v>
      </c>
      <c r="AH677" s="300"/>
      <c r="AI677" s="300"/>
      <c r="AJ677" s="300"/>
      <c r="AK677" s="305" t="s">
        <v>4505</v>
      </c>
      <c r="AL677" s="300"/>
      <c r="AM677" s="300"/>
      <c r="AN677" s="300"/>
      <c r="AO677" s="300"/>
      <c r="AP677" s="300"/>
      <c r="AQ677" s="300"/>
      <c r="AR677" s="300" t="s">
        <v>3329</v>
      </c>
      <c r="AS677" s="300" t="s">
        <v>3329</v>
      </c>
      <c r="AT677" s="300" t="s">
        <v>3319</v>
      </c>
      <c r="AU677" s="300"/>
      <c r="AV677" s="300"/>
      <c r="AW677" s="300" t="s">
        <v>4505</v>
      </c>
      <c r="AX677" s="300"/>
      <c r="AY677" s="300"/>
      <c r="AZ677" s="300"/>
      <c r="BA677" s="300"/>
      <c r="BB677" s="9" t="s">
        <v>736</v>
      </c>
    </row>
    <row r="678" spans="1:54" s="15" customFormat="1" ht="15" customHeight="1" x14ac:dyDescent="0.25">
      <c r="A678" s="300" t="s">
        <v>2322</v>
      </c>
      <c r="B678" s="300" t="s">
        <v>1743</v>
      </c>
      <c r="C678" s="300" t="s">
        <v>4753</v>
      </c>
      <c r="D678" s="300" t="s">
        <v>4754</v>
      </c>
      <c r="E678" s="300">
        <v>0</v>
      </c>
      <c r="F678" s="300" t="s">
        <v>557</v>
      </c>
      <c r="G678" s="300">
        <v>30</v>
      </c>
      <c r="H678" s="300" t="s">
        <v>1066</v>
      </c>
      <c r="I678" s="300" t="s">
        <v>1071</v>
      </c>
      <c r="J678" s="300" t="s">
        <v>741</v>
      </c>
      <c r="K678" s="300" t="s">
        <v>1057</v>
      </c>
      <c r="L678" s="300" t="s">
        <v>4753</v>
      </c>
      <c r="M678" s="300" t="s">
        <v>4754</v>
      </c>
      <c r="N678" s="300" t="s">
        <v>4753</v>
      </c>
      <c r="O678" s="300" t="s">
        <v>4754</v>
      </c>
      <c r="P678" s="300" t="s">
        <v>3384</v>
      </c>
      <c r="Q678" s="300" t="s">
        <v>855</v>
      </c>
      <c r="R678" s="300" t="s">
        <v>2322</v>
      </c>
      <c r="S678" s="300"/>
      <c r="T678" s="300" t="s">
        <v>736</v>
      </c>
      <c r="U678" s="300" t="s">
        <v>735</v>
      </c>
      <c r="V678" s="300" t="s">
        <v>735</v>
      </c>
      <c r="W678" s="300">
        <v>1</v>
      </c>
      <c r="X678" s="300" t="s">
        <v>736</v>
      </c>
      <c r="Y678" s="300" t="s">
        <v>736</v>
      </c>
      <c r="Z678" s="300" t="s">
        <v>2322</v>
      </c>
      <c r="AA678" s="300">
        <v>0</v>
      </c>
      <c r="AB678" s="300"/>
      <c r="AC678" s="300" t="s">
        <v>3327</v>
      </c>
      <c r="AD678" s="300" t="s">
        <v>114</v>
      </c>
      <c r="AE678" s="300" t="s">
        <v>741</v>
      </c>
      <c r="AF678" s="300" t="s">
        <v>736</v>
      </c>
      <c r="AG678" s="300" t="s">
        <v>736</v>
      </c>
      <c r="AH678" s="300"/>
      <c r="AI678" s="300"/>
      <c r="AJ678" s="300"/>
      <c r="AK678" s="305" t="s">
        <v>4505</v>
      </c>
      <c r="AL678" s="300"/>
      <c r="AM678" s="300"/>
      <c r="AN678" s="300"/>
      <c r="AO678" s="300"/>
      <c r="AP678" s="300"/>
      <c r="AQ678" s="300"/>
      <c r="AR678" s="300" t="s">
        <v>3319</v>
      </c>
      <c r="AS678" s="300" t="s">
        <v>3319</v>
      </c>
      <c r="AT678" s="300" t="s">
        <v>3329</v>
      </c>
      <c r="AU678" s="300"/>
      <c r="AV678" s="300"/>
      <c r="AW678" s="300" t="s">
        <v>4505</v>
      </c>
      <c r="AX678" s="300"/>
      <c r="AY678" s="300"/>
      <c r="AZ678" s="300"/>
      <c r="BA678" s="300"/>
      <c r="BB678" s="9" t="s">
        <v>736</v>
      </c>
    </row>
    <row r="679" spans="1:54" s="15" customFormat="1" ht="15" customHeight="1" x14ac:dyDescent="0.25">
      <c r="A679" s="300" t="s">
        <v>2321</v>
      </c>
      <c r="B679" s="300" t="s">
        <v>1740</v>
      </c>
      <c r="C679" s="300" t="s">
        <v>4755</v>
      </c>
      <c r="D679" s="300" t="s">
        <v>4756</v>
      </c>
      <c r="E679" s="300">
        <v>0</v>
      </c>
      <c r="F679" s="300" t="s">
        <v>557</v>
      </c>
      <c r="G679" s="300">
        <v>30</v>
      </c>
      <c r="H679" s="300" t="s">
        <v>1066</v>
      </c>
      <c r="I679" s="300" t="s">
        <v>1070</v>
      </c>
      <c r="J679" s="300" t="s">
        <v>741</v>
      </c>
      <c r="K679" s="300" t="s">
        <v>1057</v>
      </c>
      <c r="L679" s="300" t="s">
        <v>4755</v>
      </c>
      <c r="M679" s="300" t="s">
        <v>4756</v>
      </c>
      <c r="N679" s="300" t="s">
        <v>4755</v>
      </c>
      <c r="O679" s="300" t="s">
        <v>4756</v>
      </c>
      <c r="P679" s="300" t="s">
        <v>3384</v>
      </c>
      <c r="Q679" s="300" t="s">
        <v>1568</v>
      </c>
      <c r="R679" s="300" t="s">
        <v>2321</v>
      </c>
      <c r="S679" s="300"/>
      <c r="T679" s="300" t="s">
        <v>736</v>
      </c>
      <c r="U679" s="300" t="s">
        <v>735</v>
      </c>
      <c r="V679" s="300" t="s">
        <v>735</v>
      </c>
      <c r="W679" s="300">
        <v>1</v>
      </c>
      <c r="X679" s="300" t="s">
        <v>736</v>
      </c>
      <c r="Y679" s="300" t="s">
        <v>736</v>
      </c>
      <c r="Z679" s="300" t="s">
        <v>2321</v>
      </c>
      <c r="AA679" s="300">
        <v>0</v>
      </c>
      <c r="AB679" s="300"/>
      <c r="AC679" s="300" t="s">
        <v>3327</v>
      </c>
      <c r="AD679" s="300" t="s">
        <v>114</v>
      </c>
      <c r="AE679" s="300" t="s">
        <v>741</v>
      </c>
      <c r="AF679" s="300" t="s">
        <v>736</v>
      </c>
      <c r="AG679" s="300" t="s">
        <v>736</v>
      </c>
      <c r="AH679" s="300"/>
      <c r="AI679" s="300"/>
      <c r="AJ679" s="300"/>
      <c r="AK679" s="305" t="s">
        <v>4505</v>
      </c>
      <c r="AL679" s="300"/>
      <c r="AM679" s="300"/>
      <c r="AN679" s="300"/>
      <c r="AO679" s="300"/>
      <c r="AP679" s="300"/>
      <c r="AQ679" s="300"/>
      <c r="AR679" s="300" t="s">
        <v>3319</v>
      </c>
      <c r="AS679" s="300" t="s">
        <v>3319</v>
      </c>
      <c r="AT679" s="300" t="s">
        <v>3329</v>
      </c>
      <c r="AU679" s="300"/>
      <c r="AV679" s="300"/>
      <c r="AW679" s="300" t="s">
        <v>4505</v>
      </c>
      <c r="AX679" s="300"/>
      <c r="AY679" s="300"/>
      <c r="AZ679" s="300"/>
      <c r="BA679" s="300"/>
      <c r="BB679" s="9" t="s">
        <v>736</v>
      </c>
    </row>
    <row r="680" spans="1:54" s="15" customFormat="1" ht="15" customHeight="1" x14ac:dyDescent="0.25">
      <c r="A680" s="300" t="s">
        <v>3753</v>
      </c>
      <c r="B680" s="300" t="s">
        <v>1776</v>
      </c>
      <c r="C680" s="300" t="s">
        <v>3547</v>
      </c>
      <c r="D680" s="300" t="s">
        <v>3548</v>
      </c>
      <c r="E680" s="300">
        <v>5</v>
      </c>
      <c r="F680" s="300" t="s">
        <v>557</v>
      </c>
      <c r="G680" s="300">
        <v>0</v>
      </c>
      <c r="H680" s="300" t="s">
        <v>3624</v>
      </c>
      <c r="I680" s="300" t="s">
        <v>3624</v>
      </c>
      <c r="J680" s="300" t="s">
        <v>888</v>
      </c>
      <c r="K680" s="300" t="s">
        <v>888</v>
      </c>
      <c r="L680" s="300" t="s">
        <v>3547</v>
      </c>
      <c r="M680" s="300" t="s">
        <v>3548</v>
      </c>
      <c r="N680" s="300" t="s">
        <v>3547</v>
      </c>
      <c r="O680" s="300" t="s">
        <v>3548</v>
      </c>
      <c r="P680" s="300" t="s">
        <v>737</v>
      </c>
      <c r="Q680" s="300" t="s">
        <v>1341</v>
      </c>
      <c r="R680" s="300" t="s">
        <v>2396</v>
      </c>
      <c r="S680" s="300" t="s">
        <v>2396</v>
      </c>
      <c r="T680" s="300" t="s">
        <v>736</v>
      </c>
      <c r="U680" s="9" t="s">
        <v>736</v>
      </c>
      <c r="V680" s="300" t="s">
        <v>735</v>
      </c>
      <c r="W680" s="300">
        <v>1</v>
      </c>
      <c r="X680" s="300" t="s">
        <v>736</v>
      </c>
      <c r="Y680" s="300" t="s">
        <v>736</v>
      </c>
      <c r="Z680" s="300" t="s">
        <v>3753</v>
      </c>
      <c r="AA680" s="300">
        <v>0</v>
      </c>
      <c r="AB680" s="300"/>
      <c r="AC680" s="300" t="s">
        <v>2396</v>
      </c>
      <c r="AD680" s="300" t="s">
        <v>114</v>
      </c>
      <c r="AE680" s="300" t="s">
        <v>2396</v>
      </c>
      <c r="AF680" s="300" t="s">
        <v>736</v>
      </c>
      <c r="AG680" s="300" t="s">
        <v>736</v>
      </c>
      <c r="AH680" s="300"/>
      <c r="AI680" s="300"/>
      <c r="AJ680" s="300"/>
      <c r="AK680" s="305" t="s">
        <v>694</v>
      </c>
      <c r="AL680" s="300"/>
      <c r="AM680" s="300"/>
      <c r="AN680" s="300"/>
      <c r="AO680" s="300"/>
      <c r="AP680" s="300"/>
      <c r="AQ680" s="300"/>
      <c r="AR680" s="300" t="s">
        <v>3319</v>
      </c>
      <c r="AS680" s="300" t="s">
        <v>3329</v>
      </c>
      <c r="AT680" s="300" t="s">
        <v>3319</v>
      </c>
      <c r="AU680" s="300"/>
      <c r="AV680" s="300"/>
      <c r="AW680" s="300" t="s">
        <v>4505</v>
      </c>
      <c r="AX680" s="300"/>
      <c r="AY680" s="300"/>
      <c r="AZ680" s="300"/>
      <c r="BA680" s="300"/>
      <c r="BB680" s="9" t="s">
        <v>736</v>
      </c>
    </row>
    <row r="681" spans="1:54" s="15" customFormat="1" ht="15" customHeight="1" x14ac:dyDescent="0.25">
      <c r="A681" s="300" t="s">
        <v>3754</v>
      </c>
      <c r="B681" s="300" t="s">
        <v>4757</v>
      </c>
      <c r="C681" s="300" t="s">
        <v>4757</v>
      </c>
      <c r="D681" s="300" t="s">
        <v>4758</v>
      </c>
      <c r="E681" s="300">
        <v>0</v>
      </c>
      <c r="F681" s="300" t="s">
        <v>557</v>
      </c>
      <c r="G681" s="300">
        <v>0</v>
      </c>
      <c r="H681" s="300" t="s">
        <v>684</v>
      </c>
      <c r="I681" s="300" t="s">
        <v>684</v>
      </c>
      <c r="J681" s="300" t="s">
        <v>3626</v>
      </c>
      <c r="K681" s="300" t="s">
        <v>684</v>
      </c>
      <c r="L681" s="300" t="s">
        <v>4757</v>
      </c>
      <c r="M681" s="300" t="s">
        <v>4758</v>
      </c>
      <c r="N681" s="300" t="s">
        <v>4757</v>
      </c>
      <c r="O681" s="300" t="s">
        <v>4758</v>
      </c>
      <c r="P681" s="300" t="s">
        <v>3384</v>
      </c>
      <c r="Q681" s="300" t="s">
        <v>1777</v>
      </c>
      <c r="R681" s="300" t="s">
        <v>2396</v>
      </c>
      <c r="S681" s="300" t="s">
        <v>2396</v>
      </c>
      <c r="T681" s="300" t="s">
        <v>736</v>
      </c>
      <c r="U681" s="9" t="s">
        <v>736</v>
      </c>
      <c r="V681" s="300" t="s">
        <v>735</v>
      </c>
      <c r="W681" s="300">
        <v>1</v>
      </c>
      <c r="X681" s="300" t="s">
        <v>736</v>
      </c>
      <c r="Y681" s="300" t="s">
        <v>736</v>
      </c>
      <c r="Z681" s="300"/>
      <c r="AA681" s="300">
        <v>0</v>
      </c>
      <c r="AB681" s="300"/>
      <c r="AC681" s="300" t="s">
        <v>2396</v>
      </c>
      <c r="AD681" s="300" t="s">
        <v>114</v>
      </c>
      <c r="AE681" s="300" t="s">
        <v>961</v>
      </c>
      <c r="AF681" s="300" t="s">
        <v>736</v>
      </c>
      <c r="AG681" s="300" t="s">
        <v>736</v>
      </c>
      <c r="AH681" s="300" t="s">
        <v>3270</v>
      </c>
      <c r="AI681" s="300">
        <v>0</v>
      </c>
      <c r="AJ681" s="300" t="str">
        <f>A681</f>
        <v>ADC_DRBELLC</v>
      </c>
      <c r="AK681" s="305" t="s">
        <v>4505</v>
      </c>
      <c r="AL681" s="300"/>
      <c r="AM681" s="300"/>
      <c r="AN681" s="300"/>
      <c r="AO681" s="300"/>
      <c r="AP681" s="300"/>
      <c r="AQ681" s="309" t="s">
        <v>4398</v>
      </c>
      <c r="AR681" s="300" t="s">
        <v>3319</v>
      </c>
      <c r="AS681" s="300" t="s">
        <v>3329</v>
      </c>
      <c r="AT681" s="300" t="s">
        <v>3319</v>
      </c>
      <c r="AU681" s="300"/>
      <c r="AV681" s="300"/>
      <c r="AW681" s="300" t="s">
        <v>4505</v>
      </c>
      <c r="AX681" s="9" t="s">
        <v>736</v>
      </c>
      <c r="AY681" s="300"/>
      <c r="AZ681" s="300"/>
      <c r="BA681" s="300"/>
      <c r="BB681" s="9" t="s">
        <v>736</v>
      </c>
    </row>
    <row r="682" spans="1:54" s="15" customFormat="1" ht="15" customHeight="1" x14ac:dyDescent="0.25">
      <c r="A682" s="300" t="s">
        <v>2324</v>
      </c>
      <c r="B682" s="300" t="s">
        <v>4759</v>
      </c>
      <c r="C682" s="300" t="s">
        <v>4759</v>
      </c>
      <c r="D682" s="300" t="s">
        <v>4760</v>
      </c>
      <c r="E682" s="300">
        <v>0</v>
      </c>
      <c r="F682" s="300" t="s">
        <v>557</v>
      </c>
      <c r="G682" s="300">
        <v>0</v>
      </c>
      <c r="H682" s="300" t="s">
        <v>684</v>
      </c>
      <c r="I682" s="300" t="s">
        <v>684</v>
      </c>
      <c r="J682" s="300" t="s">
        <v>684</v>
      </c>
      <c r="K682" s="300" t="s">
        <v>684</v>
      </c>
      <c r="L682" s="300" t="s">
        <v>4759</v>
      </c>
      <c r="M682" s="300" t="s">
        <v>4760</v>
      </c>
      <c r="N682" s="300" t="s">
        <v>4759</v>
      </c>
      <c r="O682" s="300" t="s">
        <v>4760</v>
      </c>
      <c r="P682" s="300" t="s">
        <v>3384</v>
      </c>
      <c r="Q682" s="300" t="s">
        <v>1777</v>
      </c>
      <c r="R682" s="300" t="s">
        <v>2324</v>
      </c>
      <c r="S682" s="300"/>
      <c r="T682" s="300" t="s">
        <v>736</v>
      </c>
      <c r="U682" s="300" t="s">
        <v>736</v>
      </c>
      <c r="V682" s="300" t="s">
        <v>735</v>
      </c>
      <c r="W682" s="300">
        <v>5</v>
      </c>
      <c r="X682" s="300" t="s">
        <v>736</v>
      </c>
      <c r="Y682" s="300" t="s">
        <v>736</v>
      </c>
      <c r="Z682" s="300" t="s">
        <v>2324</v>
      </c>
      <c r="AA682" s="300">
        <v>0</v>
      </c>
      <c r="AB682" s="300"/>
      <c r="AC682" s="300" t="s">
        <v>3327</v>
      </c>
      <c r="AD682" s="300" t="s">
        <v>114</v>
      </c>
      <c r="AE682" s="300" t="s">
        <v>950</v>
      </c>
      <c r="AF682" s="300" t="s">
        <v>736</v>
      </c>
      <c r="AG682" s="300" t="s">
        <v>736</v>
      </c>
      <c r="AH682" s="300"/>
      <c r="AI682" s="300"/>
      <c r="AJ682" s="300"/>
      <c r="AK682" s="305" t="s">
        <v>4505</v>
      </c>
      <c r="AL682" s="300"/>
      <c r="AM682" s="300"/>
      <c r="AN682" s="300"/>
      <c r="AO682" s="300"/>
      <c r="AP682" s="300"/>
      <c r="AQ682" s="300"/>
      <c r="AR682" s="300" t="s">
        <v>3319</v>
      </c>
      <c r="AS682" s="300" t="s">
        <v>3329</v>
      </c>
      <c r="AT682" s="300" t="s">
        <v>3319</v>
      </c>
      <c r="AU682" s="300"/>
      <c r="AV682" s="300"/>
      <c r="AW682" s="300" t="s">
        <v>4505</v>
      </c>
      <c r="AX682" s="300"/>
      <c r="AY682" s="300"/>
      <c r="AZ682" s="300"/>
      <c r="BA682" s="300"/>
      <c r="BB682" s="9" t="s">
        <v>736</v>
      </c>
    </row>
    <row r="683" spans="1:54" s="15" customFormat="1" ht="15" customHeight="1" x14ac:dyDescent="0.25">
      <c r="A683" s="300" t="s">
        <v>3751</v>
      </c>
      <c r="B683" s="300" t="s">
        <v>1766</v>
      </c>
      <c r="C683" s="300" t="s">
        <v>4761</v>
      </c>
      <c r="D683" s="300" t="s">
        <v>4762</v>
      </c>
      <c r="E683" s="300">
        <v>0</v>
      </c>
      <c r="F683" s="300" t="s">
        <v>557</v>
      </c>
      <c r="G683" s="300">
        <v>15</v>
      </c>
      <c r="H683" s="300" t="s">
        <v>684</v>
      </c>
      <c r="I683" s="300" t="s">
        <v>684</v>
      </c>
      <c r="J683" s="300" t="s">
        <v>684</v>
      </c>
      <c r="K683" s="300" t="s">
        <v>684</v>
      </c>
      <c r="L683" s="300" t="s">
        <v>4761</v>
      </c>
      <c r="M683" s="300" t="s">
        <v>4762</v>
      </c>
      <c r="N683" s="300" t="s">
        <v>4761</v>
      </c>
      <c r="O683" s="300" t="s">
        <v>4762</v>
      </c>
      <c r="P683" s="300" t="s">
        <v>3384</v>
      </c>
      <c r="Q683" s="300" t="s">
        <v>1673</v>
      </c>
      <c r="R683" s="300" t="s">
        <v>3751</v>
      </c>
      <c r="S683" s="300"/>
      <c r="T683" s="300" t="s">
        <v>736</v>
      </c>
      <c r="U683" s="300" t="s">
        <v>736</v>
      </c>
      <c r="V683" s="300" t="s">
        <v>735</v>
      </c>
      <c r="W683" s="300">
        <v>8</v>
      </c>
      <c r="X683" s="300" t="s">
        <v>736</v>
      </c>
      <c r="Y683" s="300" t="s">
        <v>736</v>
      </c>
      <c r="Z683" s="300" t="s">
        <v>3751</v>
      </c>
      <c r="AA683" s="300">
        <v>0</v>
      </c>
      <c r="AB683" s="300"/>
      <c r="AC683" s="300" t="s">
        <v>3327</v>
      </c>
      <c r="AD683" s="300" t="s">
        <v>114</v>
      </c>
      <c r="AE683" s="300" t="s">
        <v>741</v>
      </c>
      <c r="AF683" s="300" t="s">
        <v>736</v>
      </c>
      <c r="AG683" s="300" t="s">
        <v>736</v>
      </c>
      <c r="AH683" s="300"/>
      <c r="AI683" s="300"/>
      <c r="AJ683" s="300"/>
      <c r="AK683" s="305" t="s">
        <v>694</v>
      </c>
      <c r="AL683" s="300"/>
      <c r="AM683" s="300"/>
      <c r="AN683" s="300"/>
      <c r="AO683" s="300"/>
      <c r="AP683" s="300"/>
      <c r="AQ683" s="300"/>
      <c r="AR683" s="300" t="s">
        <v>3319</v>
      </c>
      <c r="AS683" s="300" t="s">
        <v>3329</v>
      </c>
      <c r="AT683" s="300" t="s">
        <v>3319</v>
      </c>
      <c r="AU683" s="300"/>
      <c r="AV683" s="300"/>
      <c r="AW683" s="300" t="s">
        <v>4505</v>
      </c>
      <c r="AX683" s="300"/>
      <c r="AY683" s="300"/>
      <c r="AZ683" s="300"/>
      <c r="BA683" s="300"/>
      <c r="BB683" s="9" t="s">
        <v>736</v>
      </c>
    </row>
    <row r="684" spans="1:54" s="15" customFormat="1" ht="15" customHeight="1" x14ac:dyDescent="0.25">
      <c r="A684" s="300" t="s">
        <v>3752</v>
      </c>
      <c r="B684" s="300" t="s">
        <v>4763</v>
      </c>
      <c r="C684" s="300" t="s">
        <v>4763</v>
      </c>
      <c r="D684" s="300" t="s">
        <v>4764</v>
      </c>
      <c r="E684" s="300">
        <v>0</v>
      </c>
      <c r="F684" s="300" t="s">
        <v>557</v>
      </c>
      <c r="G684" s="300">
        <v>0</v>
      </c>
      <c r="H684" s="300" t="s">
        <v>3624</v>
      </c>
      <c r="I684" s="300" t="s">
        <v>3624</v>
      </c>
      <c r="J684" s="300" t="s">
        <v>134</v>
      </c>
      <c r="K684" s="300" t="s">
        <v>951</v>
      </c>
      <c r="L684" s="300" t="s">
        <v>4763</v>
      </c>
      <c r="M684" s="300" t="s">
        <v>4764</v>
      </c>
      <c r="N684" s="300" t="s">
        <v>4763</v>
      </c>
      <c r="O684" s="300" t="s">
        <v>4764</v>
      </c>
      <c r="P684" s="300" t="s">
        <v>3384</v>
      </c>
      <c r="Q684" s="300" t="s">
        <v>854</v>
      </c>
      <c r="R684" s="300" t="s">
        <v>3752</v>
      </c>
      <c r="S684" s="300"/>
      <c r="T684" s="300" t="s">
        <v>736</v>
      </c>
      <c r="U684" s="300" t="s">
        <v>736</v>
      </c>
      <c r="V684" s="300" t="s">
        <v>735</v>
      </c>
      <c r="W684" s="300">
        <v>8</v>
      </c>
      <c r="X684" s="300" t="s">
        <v>736</v>
      </c>
      <c r="Y684" s="300" t="s">
        <v>736</v>
      </c>
      <c r="Z684" s="300" t="s">
        <v>3752</v>
      </c>
      <c r="AA684" s="300">
        <v>0</v>
      </c>
      <c r="AB684" s="300"/>
      <c r="AC684" s="300" t="s">
        <v>3327</v>
      </c>
      <c r="AD684" s="300" t="s">
        <v>114</v>
      </c>
      <c r="AE684" s="300" t="s">
        <v>950</v>
      </c>
      <c r="AF684" s="300" t="s">
        <v>736</v>
      </c>
      <c r="AG684" s="300" t="s">
        <v>736</v>
      </c>
      <c r="AH684" s="300"/>
      <c r="AI684" s="300"/>
      <c r="AJ684" s="300"/>
      <c r="AK684" s="305" t="s">
        <v>4505</v>
      </c>
      <c r="AL684" s="300"/>
      <c r="AM684" s="300"/>
      <c r="AN684" s="300"/>
      <c r="AO684" s="300"/>
      <c r="AP684" s="300"/>
      <c r="AQ684" s="300"/>
      <c r="AR684" s="300" t="s">
        <v>3319</v>
      </c>
      <c r="AS684" s="300" t="s">
        <v>3329</v>
      </c>
      <c r="AT684" s="300" t="s">
        <v>3319</v>
      </c>
      <c r="AU684" s="300"/>
      <c r="AV684" s="300"/>
      <c r="AW684" s="300" t="s">
        <v>4505</v>
      </c>
      <c r="AX684" s="300"/>
      <c r="AY684" s="300"/>
      <c r="AZ684" s="300"/>
      <c r="BA684" s="300"/>
      <c r="BB684" s="9" t="s">
        <v>736</v>
      </c>
    </row>
    <row r="685" spans="1:54" s="15" customFormat="1" ht="15" customHeight="1" x14ac:dyDescent="0.25">
      <c r="A685" s="300" t="s">
        <v>3692</v>
      </c>
      <c r="B685" s="300" t="s">
        <v>1195</v>
      </c>
      <c r="C685" s="300" t="s">
        <v>1195</v>
      </c>
      <c r="D685" s="306" t="s">
        <v>4765</v>
      </c>
      <c r="E685" s="300">
        <v>0</v>
      </c>
      <c r="F685" s="300" t="s">
        <v>557</v>
      </c>
      <c r="G685" s="300">
        <v>0</v>
      </c>
      <c r="H685" s="300" t="s">
        <v>742</v>
      </c>
      <c r="I685" s="300" t="s">
        <v>742</v>
      </c>
      <c r="J685" s="300" t="s">
        <v>3626</v>
      </c>
      <c r="K685" s="300" t="s">
        <v>2751</v>
      </c>
      <c r="L685" s="300" t="s">
        <v>1195</v>
      </c>
      <c r="M685" s="306" t="s">
        <v>4765</v>
      </c>
      <c r="N685" s="300" t="s">
        <v>1195</v>
      </c>
      <c r="O685" s="306" t="s">
        <v>4765</v>
      </c>
      <c r="P685" s="300" t="s">
        <v>3384</v>
      </c>
      <c r="Q685" s="300" t="s">
        <v>737</v>
      </c>
      <c r="R685" s="300" t="s">
        <v>2396</v>
      </c>
      <c r="S685" s="300" t="s">
        <v>2396</v>
      </c>
      <c r="T685" s="300" t="s">
        <v>736</v>
      </c>
      <c r="U685" s="9" t="s">
        <v>736</v>
      </c>
      <c r="V685" s="300" t="s">
        <v>736</v>
      </c>
      <c r="W685" s="300">
        <v>1</v>
      </c>
      <c r="X685" s="300" t="s">
        <v>736</v>
      </c>
      <c r="Y685" s="300" t="s">
        <v>736</v>
      </c>
      <c r="Z685" s="300" t="s">
        <v>3692</v>
      </c>
      <c r="AA685" s="300">
        <v>0</v>
      </c>
      <c r="AB685" s="300"/>
      <c r="AC685" s="300" t="s">
        <v>2396</v>
      </c>
      <c r="AD685" s="300" t="s">
        <v>114</v>
      </c>
      <c r="AE685" s="300" t="s">
        <v>3328</v>
      </c>
      <c r="AF685" s="300" t="s">
        <v>736</v>
      </c>
      <c r="AG685" s="300" t="s">
        <v>736</v>
      </c>
      <c r="AH685" s="300"/>
      <c r="AI685" s="300"/>
      <c r="AJ685" s="300"/>
      <c r="AK685" s="305" t="s">
        <v>4505</v>
      </c>
      <c r="AL685" s="300"/>
      <c r="AM685" s="300"/>
      <c r="AN685" s="300"/>
      <c r="AO685" s="300"/>
      <c r="AP685" s="300"/>
      <c r="AQ685" s="300"/>
      <c r="AR685" s="300" t="s">
        <v>3319</v>
      </c>
      <c r="AS685" s="300" t="s">
        <v>3329</v>
      </c>
      <c r="AT685" s="300" t="s">
        <v>3319</v>
      </c>
      <c r="AU685" s="300"/>
      <c r="AV685" s="300"/>
      <c r="AW685" s="300" t="s">
        <v>4505</v>
      </c>
      <c r="AX685" s="9" t="s">
        <v>736</v>
      </c>
      <c r="AY685" s="300"/>
      <c r="AZ685" s="300"/>
      <c r="BA685" s="300"/>
      <c r="BB685" s="9" t="s">
        <v>736</v>
      </c>
    </row>
    <row r="686" spans="1:54" s="15" customFormat="1" ht="15" customHeight="1" x14ac:dyDescent="0.25">
      <c r="A686" s="300" t="s">
        <v>1198</v>
      </c>
      <c r="B686" s="300" t="s">
        <v>1197</v>
      </c>
      <c r="C686" s="300" t="s">
        <v>1197</v>
      </c>
      <c r="D686" s="306" t="s">
        <v>4766</v>
      </c>
      <c r="E686" s="300">
        <v>0</v>
      </c>
      <c r="F686" s="300" t="s">
        <v>557</v>
      </c>
      <c r="G686" s="300">
        <v>0</v>
      </c>
      <c r="H686" s="300" t="s">
        <v>742</v>
      </c>
      <c r="I686" s="300" t="s">
        <v>742</v>
      </c>
      <c r="J686" s="300" t="s">
        <v>3626</v>
      </c>
      <c r="K686" s="300" t="s">
        <v>2751</v>
      </c>
      <c r="L686" s="300" t="s">
        <v>1197</v>
      </c>
      <c r="M686" s="306" t="s">
        <v>4766</v>
      </c>
      <c r="N686" s="300" t="s">
        <v>1197</v>
      </c>
      <c r="O686" s="306" t="s">
        <v>4766</v>
      </c>
      <c r="P686" s="300" t="s">
        <v>3384</v>
      </c>
      <c r="Q686" s="300" t="s">
        <v>1198</v>
      </c>
      <c r="R686" s="300" t="s">
        <v>2396</v>
      </c>
      <c r="S686" s="300" t="s">
        <v>2396</v>
      </c>
      <c r="T686" s="300" t="s">
        <v>736</v>
      </c>
      <c r="U686" s="9" t="s">
        <v>736</v>
      </c>
      <c r="V686" s="300" t="s">
        <v>736</v>
      </c>
      <c r="W686" s="300">
        <v>1</v>
      </c>
      <c r="X686" s="300" t="s">
        <v>736</v>
      </c>
      <c r="Y686" s="300" t="s">
        <v>736</v>
      </c>
      <c r="Z686" s="300" t="s">
        <v>1198</v>
      </c>
      <c r="AA686" s="300">
        <v>0</v>
      </c>
      <c r="AB686" s="300"/>
      <c r="AC686" s="300" t="s">
        <v>2396</v>
      </c>
      <c r="AD686" s="300" t="s">
        <v>114</v>
      </c>
      <c r="AE686" s="300" t="s">
        <v>3328</v>
      </c>
      <c r="AF686" s="300" t="s">
        <v>736</v>
      </c>
      <c r="AG686" s="300" t="s">
        <v>736</v>
      </c>
      <c r="AH686" s="300"/>
      <c r="AI686" s="300"/>
      <c r="AJ686" s="300"/>
      <c r="AK686" s="305" t="s">
        <v>4505</v>
      </c>
      <c r="AL686" s="300"/>
      <c r="AM686" s="300"/>
      <c r="AN686" s="300"/>
      <c r="AO686" s="300"/>
      <c r="AP686" s="300"/>
      <c r="AQ686" s="300"/>
      <c r="AR686" s="300" t="s">
        <v>3319</v>
      </c>
      <c r="AS686" s="300" t="s">
        <v>3329</v>
      </c>
      <c r="AT686" s="300" t="s">
        <v>3319</v>
      </c>
      <c r="AU686" s="300"/>
      <c r="AV686" s="300"/>
      <c r="AW686" s="300" t="s">
        <v>4505</v>
      </c>
      <c r="AX686" s="9" t="s">
        <v>736</v>
      </c>
      <c r="AY686" s="300"/>
      <c r="AZ686" s="300"/>
      <c r="BA686" s="300"/>
      <c r="BB686" s="9" t="s">
        <v>736</v>
      </c>
    </row>
    <row r="687" spans="1:54" s="15" customFormat="1" ht="15" customHeight="1" x14ac:dyDescent="0.25">
      <c r="A687" s="300" t="s">
        <v>1796</v>
      </c>
      <c r="B687" s="300" t="s">
        <v>1797</v>
      </c>
      <c r="C687" s="300" t="s">
        <v>4767</v>
      </c>
      <c r="D687" s="300" t="s">
        <v>4768</v>
      </c>
      <c r="E687" s="300">
        <v>0</v>
      </c>
      <c r="F687" s="300" t="s">
        <v>557</v>
      </c>
      <c r="G687" s="300">
        <v>0</v>
      </c>
      <c r="H687" s="300" t="s">
        <v>4526</v>
      </c>
      <c r="I687" s="300" t="s">
        <v>4526</v>
      </c>
      <c r="J687" s="300" t="s">
        <v>684</v>
      </c>
      <c r="K687" s="300" t="s">
        <v>684</v>
      </c>
      <c r="L687" s="300" t="s">
        <v>4767</v>
      </c>
      <c r="M687" s="300" t="s">
        <v>4768</v>
      </c>
      <c r="N687" s="300" t="s">
        <v>4767</v>
      </c>
      <c r="O687" s="300" t="s">
        <v>4768</v>
      </c>
      <c r="P687" s="300" t="s">
        <v>3384</v>
      </c>
      <c r="Q687" s="300" t="s">
        <v>1347</v>
      </c>
      <c r="R687" s="300" t="s">
        <v>1796</v>
      </c>
      <c r="S687" s="300"/>
      <c r="T687" s="300" t="s">
        <v>736</v>
      </c>
      <c r="U687" s="300" t="s">
        <v>736</v>
      </c>
      <c r="V687" s="300" t="s">
        <v>735</v>
      </c>
      <c r="W687" s="300">
        <v>8</v>
      </c>
      <c r="X687" s="300" t="s">
        <v>736</v>
      </c>
      <c r="Y687" s="300" t="s">
        <v>736</v>
      </c>
      <c r="Z687" s="300" t="s">
        <v>1796</v>
      </c>
      <c r="AA687" s="300">
        <v>0</v>
      </c>
      <c r="AB687" s="300"/>
      <c r="AC687" s="300" t="s">
        <v>3327</v>
      </c>
      <c r="AD687" s="300" t="s">
        <v>114</v>
      </c>
      <c r="AE687" s="300" t="s">
        <v>950</v>
      </c>
      <c r="AF687" s="300" t="s">
        <v>736</v>
      </c>
      <c r="AG687" s="300" t="s">
        <v>736</v>
      </c>
      <c r="AH687" s="300"/>
      <c r="AI687" s="300"/>
      <c r="AJ687" s="300"/>
      <c r="AK687" s="305" t="s">
        <v>4505</v>
      </c>
      <c r="AL687" s="300"/>
      <c r="AM687" s="300"/>
      <c r="AN687" s="300"/>
      <c r="AO687" s="300"/>
      <c r="AP687" s="300"/>
      <c r="AQ687" s="300"/>
      <c r="AR687" s="300" t="s">
        <v>3319</v>
      </c>
      <c r="AS687" s="300" t="s">
        <v>3329</v>
      </c>
      <c r="AT687" s="300" t="s">
        <v>3319</v>
      </c>
      <c r="AU687" s="300"/>
      <c r="AV687" s="300"/>
      <c r="AW687" s="300" t="s">
        <v>4505</v>
      </c>
      <c r="AX687" s="300"/>
      <c r="AY687" s="300"/>
      <c r="AZ687" s="300"/>
      <c r="BA687" s="300"/>
      <c r="BB687" s="9" t="s">
        <v>736</v>
      </c>
    </row>
    <row r="688" spans="1:54" s="15" customFormat="1" ht="15" customHeight="1" x14ac:dyDescent="0.25">
      <c r="A688" s="300" t="s">
        <v>1798</v>
      </c>
      <c r="B688" s="300" t="s">
        <v>1799</v>
      </c>
      <c r="C688" s="300" t="s">
        <v>4769</v>
      </c>
      <c r="D688" s="300" t="s">
        <v>4770</v>
      </c>
      <c r="E688" s="300">
        <v>0</v>
      </c>
      <c r="F688" s="300" t="s">
        <v>557</v>
      </c>
      <c r="G688" s="300">
        <v>0</v>
      </c>
      <c r="H688" s="300" t="s">
        <v>4526</v>
      </c>
      <c r="I688" s="300" t="s">
        <v>4526</v>
      </c>
      <c r="J688" s="300" t="s">
        <v>684</v>
      </c>
      <c r="K688" s="300" t="s">
        <v>684</v>
      </c>
      <c r="L688" s="300" t="s">
        <v>4769</v>
      </c>
      <c r="M688" s="300" t="s">
        <v>4770</v>
      </c>
      <c r="N688" s="300" t="s">
        <v>4769</v>
      </c>
      <c r="O688" s="300" t="s">
        <v>4770</v>
      </c>
      <c r="P688" s="300" t="s">
        <v>3384</v>
      </c>
      <c r="Q688" s="300" t="s">
        <v>1347</v>
      </c>
      <c r="R688" s="300" t="s">
        <v>1798</v>
      </c>
      <c r="S688" s="300"/>
      <c r="T688" s="300" t="s">
        <v>736</v>
      </c>
      <c r="U688" s="300" t="s">
        <v>736</v>
      </c>
      <c r="V688" s="300" t="s">
        <v>735</v>
      </c>
      <c r="W688" s="300">
        <v>8</v>
      </c>
      <c r="X688" s="300" t="s">
        <v>736</v>
      </c>
      <c r="Y688" s="300" t="s">
        <v>736</v>
      </c>
      <c r="Z688" s="300" t="s">
        <v>1798</v>
      </c>
      <c r="AA688" s="300">
        <v>0</v>
      </c>
      <c r="AB688" s="300"/>
      <c r="AC688" s="300" t="s">
        <v>3327</v>
      </c>
      <c r="AD688" s="300" t="s">
        <v>114</v>
      </c>
      <c r="AE688" s="300" t="s">
        <v>950</v>
      </c>
      <c r="AF688" s="300" t="s">
        <v>736</v>
      </c>
      <c r="AG688" s="300" t="s">
        <v>736</v>
      </c>
      <c r="AH688" s="300"/>
      <c r="AI688" s="300"/>
      <c r="AJ688" s="300"/>
      <c r="AK688" s="305" t="s">
        <v>4505</v>
      </c>
      <c r="AL688" s="300"/>
      <c r="AM688" s="300"/>
      <c r="AN688" s="300"/>
      <c r="AO688" s="300"/>
      <c r="AP688" s="300"/>
      <c r="AQ688" s="300"/>
      <c r="AR688" s="300" t="s">
        <v>3319</v>
      </c>
      <c r="AS688" s="300" t="s">
        <v>3329</v>
      </c>
      <c r="AT688" s="300" t="s">
        <v>3319</v>
      </c>
      <c r="AU688" s="300"/>
      <c r="AV688" s="300"/>
      <c r="AW688" s="300" t="s">
        <v>4505</v>
      </c>
      <c r="AX688" s="300"/>
      <c r="AY688" s="300"/>
      <c r="AZ688" s="300"/>
      <c r="BA688" s="300"/>
      <c r="BB688" s="9" t="s">
        <v>736</v>
      </c>
    </row>
    <row r="689" spans="1:54" s="15" customFormat="1" ht="15" customHeight="1" x14ac:dyDescent="0.25">
      <c r="A689" s="300" t="s">
        <v>3756</v>
      </c>
      <c r="B689" s="300" t="s">
        <v>4771</v>
      </c>
      <c r="C689" s="300" t="s">
        <v>4771</v>
      </c>
      <c r="D689" s="306" t="s">
        <v>4772</v>
      </c>
      <c r="E689" s="300">
        <v>0</v>
      </c>
      <c r="F689" s="300" t="s">
        <v>557</v>
      </c>
      <c r="G689" s="300">
        <v>0</v>
      </c>
      <c r="H689" s="300" t="s">
        <v>742</v>
      </c>
      <c r="I689" s="300" t="s">
        <v>742</v>
      </c>
      <c r="J689" s="300" t="s">
        <v>3626</v>
      </c>
      <c r="K689" s="300" t="s">
        <v>2751</v>
      </c>
      <c r="L689" s="300" t="s">
        <v>4771</v>
      </c>
      <c r="M689" s="306" t="s">
        <v>4773</v>
      </c>
      <c r="N689" s="300" t="s">
        <v>4771</v>
      </c>
      <c r="O689" s="306" t="s">
        <v>4773</v>
      </c>
      <c r="P689" s="300" t="s">
        <v>737</v>
      </c>
      <c r="Q689" s="300" t="s">
        <v>3205</v>
      </c>
      <c r="R689" s="300" t="s">
        <v>2396</v>
      </c>
      <c r="S689" s="300" t="s">
        <v>2396</v>
      </c>
      <c r="T689" s="300" t="s">
        <v>736</v>
      </c>
      <c r="U689" s="9" t="s">
        <v>736</v>
      </c>
      <c r="V689" s="300" t="s">
        <v>735</v>
      </c>
      <c r="W689" s="300">
        <v>1</v>
      </c>
      <c r="X689" s="300" t="s">
        <v>736</v>
      </c>
      <c r="Y689" s="300" t="s">
        <v>736</v>
      </c>
      <c r="Z689" s="300"/>
      <c r="AA689" s="300">
        <v>0</v>
      </c>
      <c r="AB689" s="300"/>
      <c r="AC689" s="300" t="s">
        <v>2396</v>
      </c>
      <c r="AD689" s="300" t="s">
        <v>114</v>
      </c>
      <c r="AE689" s="300" t="s">
        <v>961</v>
      </c>
      <c r="AF689" s="300" t="s">
        <v>736</v>
      </c>
      <c r="AG689" s="300" t="s">
        <v>736</v>
      </c>
      <c r="AH689" s="300" t="s">
        <v>3270</v>
      </c>
      <c r="AI689" s="300">
        <v>0</v>
      </c>
      <c r="AJ689" s="300" t="str">
        <f>A689</f>
        <v>AISAVE3MF</v>
      </c>
      <c r="AK689" s="305" t="s">
        <v>4505</v>
      </c>
      <c r="AL689" s="309" t="s">
        <v>735</v>
      </c>
      <c r="AM689" s="300">
        <v>3</v>
      </c>
      <c r="AN689" s="300"/>
      <c r="AO689" s="300"/>
      <c r="AP689" s="300"/>
      <c r="AQ689" s="300" t="s">
        <v>4398</v>
      </c>
      <c r="AR689" s="300" t="s">
        <v>3319</v>
      </c>
      <c r="AS689" s="300" t="s">
        <v>3329</v>
      </c>
      <c r="AT689" s="300" t="s">
        <v>3319</v>
      </c>
      <c r="AU689" s="300"/>
      <c r="AV689" s="300"/>
      <c r="AW689" s="300" t="s">
        <v>4505</v>
      </c>
      <c r="AX689" s="9" t="s">
        <v>736</v>
      </c>
      <c r="AY689" s="300"/>
      <c r="AZ689" s="300"/>
      <c r="BA689" s="300"/>
      <c r="BB689" s="9" t="s">
        <v>735</v>
      </c>
    </row>
    <row r="690" spans="1:54" s="15" customFormat="1" ht="15" customHeight="1" x14ac:dyDescent="0.25">
      <c r="A690" s="300" t="s">
        <v>2325</v>
      </c>
      <c r="B690" s="300" t="s">
        <v>1505</v>
      </c>
      <c r="C690" s="300" t="s">
        <v>1505</v>
      </c>
      <c r="D690" s="300" t="s">
        <v>4774</v>
      </c>
      <c r="E690" s="300">
        <v>0</v>
      </c>
      <c r="F690" s="300" t="s">
        <v>557</v>
      </c>
      <c r="G690" s="300">
        <v>5</v>
      </c>
      <c r="H690" s="300" t="s">
        <v>4526</v>
      </c>
      <c r="I690" s="300" t="s">
        <v>4526</v>
      </c>
      <c r="J690" s="300" t="s">
        <v>134</v>
      </c>
      <c r="K690" s="300" t="s">
        <v>3099</v>
      </c>
      <c r="L690" s="300" t="s">
        <v>1505</v>
      </c>
      <c r="M690" s="300" t="s">
        <v>4774</v>
      </c>
      <c r="N690" s="300" t="s">
        <v>1505</v>
      </c>
      <c r="O690" s="300" t="s">
        <v>4774</v>
      </c>
      <c r="P690" s="300" t="s">
        <v>3384</v>
      </c>
      <c r="Q690" s="300" t="s">
        <v>854</v>
      </c>
      <c r="R690" s="300" t="s">
        <v>2325</v>
      </c>
      <c r="S690" s="300"/>
      <c r="T690" s="300" t="s">
        <v>736</v>
      </c>
      <c r="U690" s="300" t="s">
        <v>736</v>
      </c>
      <c r="V690" s="300" t="s">
        <v>735</v>
      </c>
      <c r="W690" s="300">
        <v>8</v>
      </c>
      <c r="X690" s="300" t="s">
        <v>736</v>
      </c>
      <c r="Y690" s="300" t="s">
        <v>736</v>
      </c>
      <c r="Z690" s="300" t="s">
        <v>2325</v>
      </c>
      <c r="AA690" s="300">
        <v>0</v>
      </c>
      <c r="AB690" s="300"/>
      <c r="AC690" s="300" t="s">
        <v>3327</v>
      </c>
      <c r="AD690" s="300" t="s">
        <v>114</v>
      </c>
      <c r="AE690" s="300" t="s">
        <v>741</v>
      </c>
      <c r="AF690" s="300" t="s">
        <v>736</v>
      </c>
      <c r="AG690" s="300" t="s">
        <v>736</v>
      </c>
      <c r="AH690" s="300"/>
      <c r="AI690" s="300"/>
      <c r="AJ690" s="300"/>
      <c r="AK690" s="305" t="s">
        <v>4505</v>
      </c>
      <c r="AL690" s="300"/>
      <c r="AM690" s="300"/>
      <c r="AN690" s="300"/>
      <c r="AO690" s="300"/>
      <c r="AP690" s="300"/>
      <c r="AQ690" s="300"/>
      <c r="AR690" s="300" t="s">
        <v>3319</v>
      </c>
      <c r="AS690" s="300" t="s">
        <v>3329</v>
      </c>
      <c r="AT690" s="300" t="s">
        <v>3319</v>
      </c>
      <c r="AU690" s="300"/>
      <c r="AV690" s="300"/>
      <c r="AW690" s="300" t="s">
        <v>4505</v>
      </c>
      <c r="AX690" s="300"/>
      <c r="AY690" s="300"/>
      <c r="AZ690" s="300"/>
      <c r="BA690" s="300"/>
      <c r="BB690" s="9" t="s">
        <v>736</v>
      </c>
    </row>
    <row r="691" spans="1:54" s="15" customFormat="1" ht="15" customHeight="1" x14ac:dyDescent="0.25">
      <c r="A691" s="300" t="s">
        <v>4775</v>
      </c>
      <c r="B691" s="300" t="s">
        <v>1624</v>
      </c>
      <c r="C691" s="300" t="s">
        <v>1624</v>
      </c>
      <c r="D691" s="300" t="s">
        <v>4776</v>
      </c>
      <c r="E691" s="300">
        <v>29.95</v>
      </c>
      <c r="F691" s="300" t="s">
        <v>557</v>
      </c>
      <c r="G691" s="300">
        <v>0</v>
      </c>
      <c r="H691" s="300" t="s">
        <v>4526</v>
      </c>
      <c r="I691" s="300" t="s">
        <v>4534</v>
      </c>
      <c r="J691" s="300" t="s">
        <v>4526</v>
      </c>
      <c r="K691" s="300" t="s">
        <v>4526</v>
      </c>
      <c r="L691" s="300" t="s">
        <v>1624</v>
      </c>
      <c r="M691" s="300" t="s">
        <v>4776</v>
      </c>
      <c r="N691" s="300" t="s">
        <v>1624</v>
      </c>
      <c r="O691" s="300" t="s">
        <v>4776</v>
      </c>
      <c r="P691" s="300" t="s">
        <v>737</v>
      </c>
      <c r="Q691" s="300" t="s">
        <v>855</v>
      </c>
      <c r="R691" s="300" t="s">
        <v>2396</v>
      </c>
      <c r="S691" s="300" t="s">
        <v>2396</v>
      </c>
      <c r="T691" s="300" t="s">
        <v>736</v>
      </c>
      <c r="U691" s="9" t="s">
        <v>736</v>
      </c>
      <c r="V691" s="300" t="s">
        <v>735</v>
      </c>
      <c r="W691" s="300">
        <v>1</v>
      </c>
      <c r="X691" s="300" t="s">
        <v>736</v>
      </c>
      <c r="Y691" s="300" t="s">
        <v>736</v>
      </c>
      <c r="Z691" s="300" t="s">
        <v>4775</v>
      </c>
      <c r="AA691" s="300">
        <v>0</v>
      </c>
      <c r="AB691" s="300"/>
      <c r="AC691" s="300" t="s">
        <v>2396</v>
      </c>
      <c r="AD691" s="300" t="s">
        <v>114</v>
      </c>
      <c r="AE691" s="300" t="s">
        <v>2396</v>
      </c>
      <c r="AF691" s="300" t="s">
        <v>736</v>
      </c>
      <c r="AG691" s="300" t="s">
        <v>736</v>
      </c>
      <c r="AH691" s="300"/>
      <c r="AI691" s="300"/>
      <c r="AJ691" s="300"/>
      <c r="AK691" s="305" t="s">
        <v>4505</v>
      </c>
      <c r="AL691" s="300"/>
      <c r="AM691" s="300"/>
      <c r="AN691" s="300"/>
      <c r="AO691" s="300"/>
      <c r="AP691" s="300"/>
      <c r="AQ691" s="300"/>
      <c r="AR691" s="300" t="s">
        <v>3319</v>
      </c>
      <c r="AS691" s="300" t="s">
        <v>3329</v>
      </c>
      <c r="AT691" s="300" t="s">
        <v>3319</v>
      </c>
      <c r="AU691" s="300"/>
      <c r="AV691" s="300"/>
      <c r="AW691" s="300" t="s">
        <v>4505</v>
      </c>
      <c r="AX691" s="300"/>
      <c r="AY691" s="300"/>
      <c r="AZ691" s="300"/>
      <c r="BA691" s="300"/>
      <c r="BB691" s="9" t="s">
        <v>736</v>
      </c>
    </row>
    <row r="692" spans="1:54" s="15" customFormat="1" ht="15" customHeight="1" x14ac:dyDescent="0.25">
      <c r="A692" s="300" t="s">
        <v>4777</v>
      </c>
      <c r="B692" s="300" t="s">
        <v>1624</v>
      </c>
      <c r="C692" s="300" t="s">
        <v>1624</v>
      </c>
      <c r="D692" s="300" t="s">
        <v>4776</v>
      </c>
      <c r="E692" s="300">
        <v>29.95</v>
      </c>
      <c r="F692" s="300" t="s">
        <v>557</v>
      </c>
      <c r="G692" s="300">
        <v>0</v>
      </c>
      <c r="H692" s="300" t="s">
        <v>4526</v>
      </c>
      <c r="I692" s="300" t="s">
        <v>4534</v>
      </c>
      <c r="J692" s="300" t="s">
        <v>4526</v>
      </c>
      <c r="K692" s="300" t="s">
        <v>4526</v>
      </c>
      <c r="L692" s="300" t="s">
        <v>1624</v>
      </c>
      <c r="M692" s="300" t="s">
        <v>4776</v>
      </c>
      <c r="N692" s="300" t="s">
        <v>1624</v>
      </c>
      <c r="O692" s="300" t="s">
        <v>4776</v>
      </c>
      <c r="P692" s="300" t="s">
        <v>737</v>
      </c>
      <c r="Q692" s="300" t="s">
        <v>855</v>
      </c>
      <c r="R692" s="300" t="s">
        <v>2396</v>
      </c>
      <c r="S692" s="300" t="s">
        <v>2396</v>
      </c>
      <c r="T692" s="300" t="s">
        <v>736</v>
      </c>
      <c r="U692" s="9" t="s">
        <v>736</v>
      </c>
      <c r="V692" s="300" t="s">
        <v>735</v>
      </c>
      <c r="W692" s="300">
        <v>1</v>
      </c>
      <c r="X692" s="300" t="s">
        <v>736</v>
      </c>
      <c r="Y692" s="300" t="s">
        <v>736</v>
      </c>
      <c r="Z692" s="300" t="s">
        <v>4777</v>
      </c>
      <c r="AA692" s="300">
        <v>0</v>
      </c>
      <c r="AB692" s="300"/>
      <c r="AC692" s="300" t="s">
        <v>2396</v>
      </c>
      <c r="AD692" s="300" t="s">
        <v>114</v>
      </c>
      <c r="AE692" s="300" t="s">
        <v>2396</v>
      </c>
      <c r="AF692" s="300" t="s">
        <v>736</v>
      </c>
      <c r="AG692" s="300" t="s">
        <v>736</v>
      </c>
      <c r="AH692" s="300"/>
      <c r="AI692" s="300"/>
      <c r="AJ692" s="300"/>
      <c r="AK692" s="305" t="s">
        <v>4505</v>
      </c>
      <c r="AL692" s="300"/>
      <c r="AM692" s="300"/>
      <c r="AN692" s="300"/>
      <c r="AO692" s="300"/>
      <c r="AP692" s="300"/>
      <c r="AQ692" s="300"/>
      <c r="AR692" s="300" t="s">
        <v>3319</v>
      </c>
      <c r="AS692" s="300" t="s">
        <v>3329</v>
      </c>
      <c r="AT692" s="300" t="s">
        <v>3319</v>
      </c>
      <c r="AU692" s="300"/>
      <c r="AV692" s="300"/>
      <c r="AW692" s="300" t="s">
        <v>4505</v>
      </c>
      <c r="AX692" s="300"/>
      <c r="AY692" s="300"/>
      <c r="AZ692" s="300"/>
      <c r="BA692" s="300"/>
      <c r="BB692" s="9" t="s">
        <v>736</v>
      </c>
    </row>
    <row r="693" spans="1:54" s="15" customFormat="1" ht="15" customHeight="1" x14ac:dyDescent="0.25">
      <c r="A693" s="300" t="s">
        <v>3740</v>
      </c>
      <c r="B693" s="300" t="s">
        <v>1624</v>
      </c>
      <c r="C693" s="300" t="s">
        <v>1624</v>
      </c>
      <c r="D693" s="300" t="s">
        <v>4776</v>
      </c>
      <c r="E693" s="300">
        <v>29.95</v>
      </c>
      <c r="F693" s="300" t="s">
        <v>557</v>
      </c>
      <c r="G693" s="300">
        <v>0</v>
      </c>
      <c r="H693" s="300" t="s">
        <v>4526</v>
      </c>
      <c r="I693" s="300" t="s">
        <v>4534</v>
      </c>
      <c r="J693" s="300" t="s">
        <v>4526</v>
      </c>
      <c r="K693" s="300" t="s">
        <v>4526</v>
      </c>
      <c r="L693" s="300" t="s">
        <v>1624</v>
      </c>
      <c r="M693" s="300" t="s">
        <v>4776</v>
      </c>
      <c r="N693" s="300" t="s">
        <v>1624</v>
      </c>
      <c r="O693" s="300" t="s">
        <v>4776</v>
      </c>
      <c r="P693" s="300" t="s">
        <v>737</v>
      </c>
      <c r="Q693" s="300" t="s">
        <v>1206</v>
      </c>
      <c r="R693" s="300" t="s">
        <v>2396</v>
      </c>
      <c r="S693" s="300" t="s">
        <v>2396</v>
      </c>
      <c r="T693" s="300" t="s">
        <v>736</v>
      </c>
      <c r="U693" s="9" t="s">
        <v>736</v>
      </c>
      <c r="V693" s="300" t="s">
        <v>735</v>
      </c>
      <c r="W693" s="300">
        <v>1</v>
      </c>
      <c r="X693" s="300" t="s">
        <v>736</v>
      </c>
      <c r="Y693" s="300" t="s">
        <v>736</v>
      </c>
      <c r="Z693" s="300" t="s">
        <v>3740</v>
      </c>
      <c r="AA693" s="300">
        <v>0</v>
      </c>
      <c r="AB693" s="300"/>
      <c r="AC693" s="300" t="s">
        <v>2396</v>
      </c>
      <c r="AD693" s="300" t="s">
        <v>114</v>
      </c>
      <c r="AE693" s="300" t="s">
        <v>2396</v>
      </c>
      <c r="AF693" s="300" t="s">
        <v>736</v>
      </c>
      <c r="AG693" s="300" t="s">
        <v>736</v>
      </c>
      <c r="AH693" s="300"/>
      <c r="AI693" s="300"/>
      <c r="AJ693" s="300"/>
      <c r="AK693" s="305" t="s">
        <v>4505</v>
      </c>
      <c r="AL693" s="300"/>
      <c r="AM693" s="300"/>
      <c r="AN693" s="300"/>
      <c r="AO693" s="300"/>
      <c r="AP693" s="300"/>
      <c r="AQ693" s="300"/>
      <c r="AR693" s="300" t="s">
        <v>3319</v>
      </c>
      <c r="AS693" s="300" t="s">
        <v>3329</v>
      </c>
      <c r="AT693" s="300" t="s">
        <v>3319</v>
      </c>
      <c r="AU693" s="300"/>
      <c r="AV693" s="300"/>
      <c r="AW693" s="300" t="s">
        <v>4505</v>
      </c>
      <c r="AX693" s="300"/>
      <c r="AY693" s="300"/>
      <c r="AZ693" s="300"/>
      <c r="BA693" s="300"/>
      <c r="BB693" s="9" t="s">
        <v>736</v>
      </c>
    </row>
    <row r="694" spans="1:54" s="15" customFormat="1" ht="15" customHeight="1" x14ac:dyDescent="0.25">
      <c r="A694" s="300" t="s">
        <v>1210</v>
      </c>
      <c r="B694" s="300" t="s">
        <v>1211</v>
      </c>
      <c r="C694" s="300" t="s">
        <v>1211</v>
      </c>
      <c r="D694" s="306" t="s">
        <v>4778</v>
      </c>
      <c r="E694" s="300">
        <v>0</v>
      </c>
      <c r="F694" s="300" t="s">
        <v>557</v>
      </c>
      <c r="G694" s="300">
        <v>0</v>
      </c>
      <c r="H694" s="300" t="s">
        <v>684</v>
      </c>
      <c r="I694" s="300" t="s">
        <v>742</v>
      </c>
      <c r="J694" s="300" t="s">
        <v>3626</v>
      </c>
      <c r="K694" s="300" t="s">
        <v>2518</v>
      </c>
      <c r="L694" s="300" t="s">
        <v>1211</v>
      </c>
      <c r="M694" s="306" t="s">
        <v>4778</v>
      </c>
      <c r="N694" s="300" t="s">
        <v>1211</v>
      </c>
      <c r="O694" s="306" t="s">
        <v>4778</v>
      </c>
      <c r="P694" s="300" t="s">
        <v>3384</v>
      </c>
      <c r="Q694" s="300" t="s">
        <v>1212</v>
      </c>
      <c r="R694" s="300" t="s">
        <v>2396</v>
      </c>
      <c r="S694" s="300" t="s">
        <v>2396</v>
      </c>
      <c r="T694" s="300" t="s">
        <v>736</v>
      </c>
      <c r="U694" s="9" t="s">
        <v>736</v>
      </c>
      <c r="V694" s="300" t="s">
        <v>735</v>
      </c>
      <c r="W694" s="300">
        <v>1</v>
      </c>
      <c r="X694" s="300" t="s">
        <v>736</v>
      </c>
      <c r="Y694" s="300" t="s">
        <v>736</v>
      </c>
      <c r="Z694" s="300"/>
      <c r="AA694" s="300">
        <v>0</v>
      </c>
      <c r="AB694" s="300"/>
      <c r="AC694" s="300" t="s">
        <v>2396</v>
      </c>
      <c r="AD694" s="300" t="s">
        <v>114</v>
      </c>
      <c r="AE694" s="300" t="s">
        <v>961</v>
      </c>
      <c r="AF694" s="300" t="s">
        <v>736</v>
      </c>
      <c r="AG694" s="300" t="s">
        <v>736</v>
      </c>
      <c r="AH694" s="300" t="s">
        <v>3270</v>
      </c>
      <c r="AI694" s="300">
        <v>4.95</v>
      </c>
      <c r="AJ694" s="300" t="str">
        <f>A694</f>
        <v>APLUSCRED_CS</v>
      </c>
      <c r="AK694" s="305" t="s">
        <v>4505</v>
      </c>
      <c r="AL694" s="309" t="s">
        <v>736</v>
      </c>
      <c r="AM694" s="300"/>
      <c r="AN694" s="300"/>
      <c r="AO694" s="300"/>
      <c r="AP694" s="300"/>
      <c r="AQ694" s="300" t="s">
        <v>4398</v>
      </c>
      <c r="AR694" s="300" t="s">
        <v>3319</v>
      </c>
      <c r="AS694" s="300" t="s">
        <v>3329</v>
      </c>
      <c r="AT694" s="300" t="s">
        <v>3319</v>
      </c>
      <c r="AU694" s="300"/>
      <c r="AV694" s="300"/>
      <c r="AW694" s="300" t="s">
        <v>4505</v>
      </c>
      <c r="AX694" s="9" t="s">
        <v>736</v>
      </c>
      <c r="AY694" s="300"/>
      <c r="AZ694" s="300"/>
      <c r="BA694" s="300"/>
      <c r="BB694" s="9" t="s">
        <v>736</v>
      </c>
    </row>
    <row r="695" spans="1:54" s="15" customFormat="1" ht="15" customHeight="1" x14ac:dyDescent="0.25">
      <c r="A695" s="300" t="s">
        <v>3757</v>
      </c>
      <c r="B695" s="300" t="s">
        <v>1803</v>
      </c>
      <c r="C695" s="300" t="s">
        <v>1803</v>
      </c>
      <c r="D695" s="306" t="s">
        <v>4779</v>
      </c>
      <c r="E695" s="300">
        <v>10</v>
      </c>
      <c r="F695" s="300" t="s">
        <v>557</v>
      </c>
      <c r="G695" s="300">
        <v>0</v>
      </c>
      <c r="H695" s="300" t="s">
        <v>742</v>
      </c>
      <c r="I695" s="300" t="s">
        <v>742</v>
      </c>
      <c r="J695" s="300" t="s">
        <v>3626</v>
      </c>
      <c r="K695" s="300" t="s">
        <v>2518</v>
      </c>
      <c r="L695" s="300" t="s">
        <v>1803</v>
      </c>
      <c r="M695" s="306" t="s">
        <v>4779</v>
      </c>
      <c r="N695" s="300" t="s">
        <v>1803</v>
      </c>
      <c r="O695" s="306" t="s">
        <v>4779</v>
      </c>
      <c r="P695" s="300" t="s">
        <v>737</v>
      </c>
      <c r="Q695" s="300" t="s">
        <v>737</v>
      </c>
      <c r="R695" s="300"/>
      <c r="S695" s="300" t="s">
        <v>2396</v>
      </c>
      <c r="T695" s="300" t="s">
        <v>736</v>
      </c>
      <c r="U695" s="9" t="s">
        <v>736</v>
      </c>
      <c r="V695" s="300" t="s">
        <v>735</v>
      </c>
      <c r="W695" s="300">
        <v>1</v>
      </c>
      <c r="X695" s="300" t="s">
        <v>736</v>
      </c>
      <c r="Y695" s="300" t="s">
        <v>736</v>
      </c>
      <c r="Z695" s="300"/>
      <c r="AA695" s="300">
        <v>0</v>
      </c>
      <c r="AB695" s="300"/>
      <c r="AC695" s="300" t="s">
        <v>2396</v>
      </c>
      <c r="AD695" s="300" t="s">
        <v>114</v>
      </c>
      <c r="AE695" s="300" t="s">
        <v>2396</v>
      </c>
      <c r="AF695" s="300" t="s">
        <v>736</v>
      </c>
      <c r="AG695" s="300" t="s">
        <v>736</v>
      </c>
      <c r="AH695" s="300"/>
      <c r="AI695" s="300"/>
      <c r="AJ695" s="300"/>
      <c r="AK695" s="305" t="s">
        <v>4505</v>
      </c>
      <c r="AL695" s="300"/>
      <c r="AM695" s="300"/>
      <c r="AN695" s="300"/>
      <c r="AO695" s="300"/>
      <c r="AP695" s="300"/>
      <c r="AQ695" s="300"/>
      <c r="AR695" s="300" t="s">
        <v>3319</v>
      </c>
      <c r="AS695" s="300" t="s">
        <v>3329</v>
      </c>
      <c r="AT695" s="300" t="s">
        <v>3319</v>
      </c>
      <c r="AU695" s="300"/>
      <c r="AV695" s="300"/>
      <c r="AW695" s="300" t="s">
        <v>4505</v>
      </c>
      <c r="AX695" s="300"/>
      <c r="AY695" s="300"/>
      <c r="AZ695" s="300"/>
      <c r="BA695" s="300"/>
      <c r="BB695" s="9" t="s">
        <v>736</v>
      </c>
    </row>
    <row r="696" spans="1:54" s="15" customFormat="1" ht="15" customHeight="1" x14ac:dyDescent="0.25">
      <c r="A696" s="15" t="s">
        <v>4780</v>
      </c>
      <c r="B696" s="15" t="s">
        <v>4781</v>
      </c>
      <c r="C696" s="15" t="s">
        <v>4781</v>
      </c>
      <c r="D696" s="306" t="s">
        <v>4782</v>
      </c>
      <c r="E696" s="300">
        <v>0</v>
      </c>
      <c r="F696" s="300" t="s">
        <v>557</v>
      </c>
      <c r="G696" s="300">
        <v>0</v>
      </c>
      <c r="H696" s="300" t="s">
        <v>742</v>
      </c>
      <c r="I696" s="300" t="s">
        <v>742</v>
      </c>
      <c r="J696" s="300" t="s">
        <v>3626</v>
      </c>
      <c r="K696" s="300" t="s">
        <v>2518</v>
      </c>
      <c r="L696" s="15" t="s">
        <v>4781</v>
      </c>
      <c r="M696" s="306" t="s">
        <v>4782</v>
      </c>
      <c r="N696" s="15" t="s">
        <v>4781</v>
      </c>
      <c r="O696" s="306" t="s">
        <v>4782</v>
      </c>
      <c r="P696" s="309" t="s">
        <v>3384</v>
      </c>
      <c r="Q696" s="306" t="s">
        <v>854</v>
      </c>
      <c r="R696" s="309" t="s">
        <v>2396</v>
      </c>
      <c r="S696" s="306" t="s">
        <v>2396</v>
      </c>
      <c r="T696" s="309" t="s">
        <v>736</v>
      </c>
      <c r="U696" s="9" t="s">
        <v>736</v>
      </c>
      <c r="V696" s="309" t="s">
        <v>736</v>
      </c>
      <c r="W696" s="300">
        <v>1</v>
      </c>
      <c r="X696" s="300" t="s">
        <v>736</v>
      </c>
      <c r="Y696" s="300" t="s">
        <v>736</v>
      </c>
      <c r="Z696" s="300"/>
      <c r="AA696" s="300">
        <v>0</v>
      </c>
      <c r="AB696" s="300"/>
      <c r="AC696" s="300" t="s">
        <v>2396</v>
      </c>
      <c r="AD696" s="300" t="s">
        <v>114</v>
      </c>
      <c r="AE696" s="300" t="s">
        <v>2396</v>
      </c>
      <c r="AF696" s="300" t="s">
        <v>736</v>
      </c>
      <c r="AG696" s="300" t="s">
        <v>736</v>
      </c>
      <c r="AH696" s="300"/>
      <c r="AI696" s="300"/>
      <c r="AJ696" s="300"/>
      <c r="AK696" s="305" t="s">
        <v>694</v>
      </c>
      <c r="AL696" s="300"/>
      <c r="AM696" s="300"/>
      <c r="AN696" s="300"/>
      <c r="AO696" s="300"/>
      <c r="AP696" s="300"/>
      <c r="AQ696" s="300"/>
      <c r="AR696" s="300" t="s">
        <v>3319</v>
      </c>
      <c r="AS696" s="300" t="s">
        <v>3319</v>
      </c>
      <c r="AT696" s="300" t="s">
        <v>3319</v>
      </c>
      <c r="AU696" s="300"/>
      <c r="AV696" s="300"/>
      <c r="AW696" s="300" t="s">
        <v>4505</v>
      </c>
      <c r="AX696" s="300"/>
      <c r="AY696" s="300"/>
      <c r="AZ696" s="300"/>
      <c r="BA696" s="300"/>
      <c r="BB696" s="9" t="s">
        <v>735</v>
      </c>
    </row>
    <row r="697" spans="1:54" s="15" customFormat="1" ht="15" customHeight="1" x14ac:dyDescent="0.25">
      <c r="A697" s="15" t="s">
        <v>4783</v>
      </c>
      <c r="B697" s="15" t="s">
        <v>4784</v>
      </c>
      <c r="C697" s="15" t="s">
        <v>4784</v>
      </c>
      <c r="D697" s="306" t="s">
        <v>4785</v>
      </c>
      <c r="E697" s="300">
        <v>0</v>
      </c>
      <c r="F697" s="300" t="s">
        <v>557</v>
      </c>
      <c r="G697" s="300">
        <v>0</v>
      </c>
      <c r="H697" s="300" t="s">
        <v>742</v>
      </c>
      <c r="I697" s="300" t="s">
        <v>742</v>
      </c>
      <c r="J697" s="300" t="s">
        <v>3626</v>
      </c>
      <c r="K697" s="300" t="s">
        <v>2518</v>
      </c>
      <c r="L697" s="15" t="s">
        <v>4784</v>
      </c>
      <c r="M697" s="306" t="s">
        <v>4785</v>
      </c>
      <c r="N697" s="15" t="s">
        <v>4784</v>
      </c>
      <c r="O697" s="306" t="s">
        <v>4785</v>
      </c>
      <c r="P697" s="309" t="s">
        <v>3384</v>
      </c>
      <c r="Q697" s="306" t="s">
        <v>854</v>
      </c>
      <c r="R697" s="309" t="s">
        <v>2396</v>
      </c>
      <c r="S697" s="306" t="s">
        <v>2396</v>
      </c>
      <c r="T697" s="309" t="s">
        <v>736</v>
      </c>
      <c r="U697" s="9" t="s">
        <v>736</v>
      </c>
      <c r="V697" s="309" t="s">
        <v>736</v>
      </c>
      <c r="W697" s="300">
        <v>1</v>
      </c>
      <c r="X697" s="300" t="s">
        <v>736</v>
      </c>
      <c r="Y697" s="300" t="s">
        <v>736</v>
      </c>
      <c r="Z697" s="300"/>
      <c r="AA697" s="300">
        <v>0</v>
      </c>
      <c r="AB697" s="300"/>
      <c r="AC697" s="300" t="s">
        <v>2396</v>
      </c>
      <c r="AD697" s="300" t="s">
        <v>114</v>
      </c>
      <c r="AE697" s="300" t="s">
        <v>2396</v>
      </c>
      <c r="AF697" s="300" t="s">
        <v>736</v>
      </c>
      <c r="AG697" s="300" t="s">
        <v>736</v>
      </c>
      <c r="AH697" s="300"/>
      <c r="AI697" s="300"/>
      <c r="AJ697" s="300"/>
      <c r="AK697" s="305" t="s">
        <v>694</v>
      </c>
      <c r="AL697" s="300"/>
      <c r="AM697" s="300"/>
      <c r="AN697" s="300"/>
      <c r="AO697" s="300"/>
      <c r="AP697" s="300"/>
      <c r="AQ697" s="300"/>
      <c r="AR697" s="300" t="s">
        <v>3319</v>
      </c>
      <c r="AS697" s="300" t="s">
        <v>3319</v>
      </c>
      <c r="AT697" s="300" t="s">
        <v>3319</v>
      </c>
      <c r="AU697" s="300"/>
      <c r="AV697" s="300"/>
      <c r="AW697" s="300" t="s">
        <v>4505</v>
      </c>
      <c r="AX697" s="300"/>
      <c r="AY697" s="300"/>
      <c r="AZ697" s="300"/>
      <c r="BA697" s="300"/>
      <c r="BB697" s="9" t="s">
        <v>735</v>
      </c>
    </row>
    <row r="698" spans="1:54" s="15" customFormat="1" ht="15" customHeight="1" x14ac:dyDescent="0.25">
      <c r="A698" s="15" t="s">
        <v>4786</v>
      </c>
      <c r="B698" s="15" t="s">
        <v>4787</v>
      </c>
      <c r="C698" s="15" t="s">
        <v>4787</v>
      </c>
      <c r="D698" s="306" t="s">
        <v>4788</v>
      </c>
      <c r="E698" s="300">
        <v>0</v>
      </c>
      <c r="F698" s="300" t="s">
        <v>557</v>
      </c>
      <c r="G698" s="300">
        <v>0</v>
      </c>
      <c r="H698" s="300" t="s">
        <v>742</v>
      </c>
      <c r="I698" s="300" t="s">
        <v>742</v>
      </c>
      <c r="J698" s="300" t="s">
        <v>3626</v>
      </c>
      <c r="K698" s="300" t="s">
        <v>2518</v>
      </c>
      <c r="L698" s="15" t="s">
        <v>4787</v>
      </c>
      <c r="M698" s="306" t="s">
        <v>4788</v>
      </c>
      <c r="N698" s="15" t="s">
        <v>4787</v>
      </c>
      <c r="O698" s="306" t="s">
        <v>4788</v>
      </c>
      <c r="P698" s="309" t="s">
        <v>3384</v>
      </c>
      <c r="Q698" s="306" t="s">
        <v>854</v>
      </c>
      <c r="R698" s="309" t="s">
        <v>2396</v>
      </c>
      <c r="S698" s="306" t="s">
        <v>2396</v>
      </c>
      <c r="T698" s="309" t="s">
        <v>736</v>
      </c>
      <c r="U698" s="9" t="s">
        <v>736</v>
      </c>
      <c r="V698" s="309" t="s">
        <v>736</v>
      </c>
      <c r="W698" s="300">
        <v>1</v>
      </c>
      <c r="X698" s="300" t="s">
        <v>736</v>
      </c>
      <c r="Y698" s="300" t="s">
        <v>736</v>
      </c>
      <c r="Z698" s="300"/>
      <c r="AA698" s="300">
        <v>0</v>
      </c>
      <c r="AB698" s="300"/>
      <c r="AC698" s="300" t="s">
        <v>2396</v>
      </c>
      <c r="AD698" s="300" t="s">
        <v>114</v>
      </c>
      <c r="AE698" s="300" t="s">
        <v>2396</v>
      </c>
      <c r="AF698" s="300" t="s">
        <v>736</v>
      </c>
      <c r="AG698" s="300" t="s">
        <v>736</v>
      </c>
      <c r="AH698" s="300"/>
      <c r="AI698" s="300"/>
      <c r="AJ698" s="300"/>
      <c r="AK698" s="305" t="s">
        <v>694</v>
      </c>
      <c r="AL698" s="300"/>
      <c r="AM698" s="300"/>
      <c r="AN698" s="300"/>
      <c r="AO698" s="300"/>
      <c r="AP698" s="300"/>
      <c r="AQ698" s="300"/>
      <c r="AR698" s="300" t="s">
        <v>3319</v>
      </c>
      <c r="AS698" s="300" t="s">
        <v>3319</v>
      </c>
      <c r="AT698" s="300" t="s">
        <v>3319</v>
      </c>
      <c r="AU698" s="300"/>
      <c r="AV698" s="300"/>
      <c r="AW698" s="300" t="s">
        <v>4505</v>
      </c>
      <c r="AX698" s="300"/>
      <c r="AY698" s="300"/>
      <c r="AZ698" s="300"/>
      <c r="BA698" s="300"/>
      <c r="BB698" s="9" t="s">
        <v>735</v>
      </c>
    </row>
    <row r="699" spans="1:54" s="15" customFormat="1" ht="15" customHeight="1" x14ac:dyDescent="0.25">
      <c r="A699" s="15" t="s">
        <v>4789</v>
      </c>
      <c r="B699" s="15" t="s">
        <v>4790</v>
      </c>
      <c r="C699" s="15" t="s">
        <v>4790</v>
      </c>
      <c r="D699" s="306" t="s">
        <v>4791</v>
      </c>
      <c r="E699" s="300">
        <v>0</v>
      </c>
      <c r="F699" s="300" t="s">
        <v>557</v>
      </c>
      <c r="G699" s="300">
        <v>0</v>
      </c>
      <c r="H699" s="300" t="s">
        <v>742</v>
      </c>
      <c r="I699" s="300" t="s">
        <v>742</v>
      </c>
      <c r="J699" s="300" t="s">
        <v>3626</v>
      </c>
      <c r="K699" s="300" t="s">
        <v>2518</v>
      </c>
      <c r="L699" s="15" t="s">
        <v>4790</v>
      </c>
      <c r="M699" s="306" t="s">
        <v>4791</v>
      </c>
      <c r="N699" s="15" t="s">
        <v>4790</v>
      </c>
      <c r="O699" s="306" t="s">
        <v>4791</v>
      </c>
      <c r="P699" s="309" t="s">
        <v>3384</v>
      </c>
      <c r="Q699" s="306" t="s">
        <v>854</v>
      </c>
      <c r="R699" s="309" t="s">
        <v>2396</v>
      </c>
      <c r="S699" s="306" t="s">
        <v>2396</v>
      </c>
      <c r="T699" s="309" t="s">
        <v>736</v>
      </c>
      <c r="U699" s="9" t="s">
        <v>736</v>
      </c>
      <c r="V699" s="309" t="s">
        <v>736</v>
      </c>
      <c r="W699" s="300">
        <v>1</v>
      </c>
      <c r="X699" s="300" t="s">
        <v>736</v>
      </c>
      <c r="Y699" s="300" t="s">
        <v>736</v>
      </c>
      <c r="Z699" s="300"/>
      <c r="AA699" s="300">
        <v>0</v>
      </c>
      <c r="AB699" s="300"/>
      <c r="AC699" s="300" t="s">
        <v>2396</v>
      </c>
      <c r="AD699" s="300" t="s">
        <v>114</v>
      </c>
      <c r="AE699" s="300" t="s">
        <v>2396</v>
      </c>
      <c r="AF699" s="300" t="s">
        <v>736</v>
      </c>
      <c r="AG699" s="300" t="s">
        <v>736</v>
      </c>
      <c r="AH699" s="300"/>
      <c r="AI699" s="300"/>
      <c r="AJ699" s="300"/>
      <c r="AK699" s="305" t="s">
        <v>694</v>
      </c>
      <c r="AL699" s="300"/>
      <c r="AM699" s="300"/>
      <c r="AN699" s="300"/>
      <c r="AO699" s="300"/>
      <c r="AP699" s="300"/>
      <c r="AQ699" s="300"/>
      <c r="AR699" s="300" t="s">
        <v>3319</v>
      </c>
      <c r="AS699" s="300" t="s">
        <v>3319</v>
      </c>
      <c r="AT699" s="300" t="s">
        <v>3319</v>
      </c>
      <c r="AU699" s="300"/>
      <c r="AV699" s="300"/>
      <c r="AW699" s="300" t="s">
        <v>4505</v>
      </c>
      <c r="AX699" s="300"/>
      <c r="AY699" s="300"/>
      <c r="AZ699" s="300"/>
      <c r="BA699" s="300"/>
      <c r="BB699" s="9" t="s">
        <v>735</v>
      </c>
    </row>
    <row r="700" spans="1:54" s="15" customFormat="1" ht="15" customHeight="1" x14ac:dyDescent="0.25">
      <c r="A700" s="300" t="s">
        <v>2388</v>
      </c>
      <c r="B700" s="300" t="s">
        <v>623</v>
      </c>
      <c r="C700" s="300" t="s">
        <v>623</v>
      </c>
      <c r="D700" s="300" t="s">
        <v>624</v>
      </c>
      <c r="E700" s="300">
        <v>0</v>
      </c>
      <c r="F700" s="300" t="s">
        <v>557</v>
      </c>
      <c r="G700" s="300">
        <v>0</v>
      </c>
      <c r="H700" s="300" t="s">
        <v>4526</v>
      </c>
      <c r="I700" s="300" t="s">
        <v>4534</v>
      </c>
      <c r="J700" s="300" t="s">
        <v>4526</v>
      </c>
      <c r="K700" s="300" t="s">
        <v>4526</v>
      </c>
      <c r="L700" s="300" t="s">
        <v>623</v>
      </c>
      <c r="M700" s="300" t="s">
        <v>624</v>
      </c>
      <c r="N700" s="300" t="s">
        <v>623</v>
      </c>
      <c r="O700" s="300" t="s">
        <v>624</v>
      </c>
      <c r="P700" s="300" t="s">
        <v>3384</v>
      </c>
      <c r="Q700" s="300" t="s">
        <v>855</v>
      </c>
      <c r="R700" s="300" t="s">
        <v>2396</v>
      </c>
      <c r="S700" s="300" t="s">
        <v>2396</v>
      </c>
      <c r="T700" s="300" t="s">
        <v>736</v>
      </c>
      <c r="U700" s="9" t="s">
        <v>736</v>
      </c>
      <c r="V700" s="300" t="s">
        <v>735</v>
      </c>
      <c r="W700" s="300">
        <v>1</v>
      </c>
      <c r="X700" s="300" t="s">
        <v>736</v>
      </c>
      <c r="Y700" s="300" t="s">
        <v>736</v>
      </c>
      <c r="Z700" s="300" t="s">
        <v>2388</v>
      </c>
      <c r="AA700" s="300">
        <v>0</v>
      </c>
      <c r="AB700" s="300"/>
      <c r="AC700" s="300" t="s">
        <v>2396</v>
      </c>
      <c r="AD700" s="300" t="s">
        <v>114</v>
      </c>
      <c r="AE700" s="300" t="s">
        <v>2396</v>
      </c>
      <c r="AF700" s="300" t="s">
        <v>736</v>
      </c>
      <c r="AG700" s="300" t="s">
        <v>736</v>
      </c>
      <c r="AH700" s="300"/>
      <c r="AI700" s="300"/>
      <c r="AJ700" s="300"/>
      <c r="AK700" s="305" t="s">
        <v>4505</v>
      </c>
      <c r="AL700" s="300"/>
      <c r="AM700" s="300"/>
      <c r="AN700" s="300"/>
      <c r="AO700" s="300"/>
      <c r="AP700" s="300"/>
      <c r="AQ700" s="300"/>
      <c r="AR700" s="300" t="s">
        <v>3319</v>
      </c>
      <c r="AS700" s="300" t="s">
        <v>3329</v>
      </c>
      <c r="AT700" s="300" t="s">
        <v>3319</v>
      </c>
      <c r="AU700" s="300"/>
      <c r="AV700" s="300"/>
      <c r="AW700" s="300" t="s">
        <v>4505</v>
      </c>
      <c r="AX700" s="300"/>
      <c r="AY700" s="300"/>
      <c r="AZ700" s="300"/>
      <c r="BA700" s="300"/>
      <c r="BB700" s="9" t="s">
        <v>736</v>
      </c>
    </row>
    <row r="701" spans="1:54" s="15" customFormat="1" ht="15" customHeight="1" x14ac:dyDescent="0.25">
      <c r="A701" s="300" t="s">
        <v>2389</v>
      </c>
      <c r="B701" s="300" t="s">
        <v>623</v>
      </c>
      <c r="C701" s="300" t="s">
        <v>623</v>
      </c>
      <c r="D701" s="300" t="s">
        <v>624</v>
      </c>
      <c r="E701" s="300">
        <v>0</v>
      </c>
      <c r="F701" s="300" t="s">
        <v>557</v>
      </c>
      <c r="G701" s="300">
        <v>0</v>
      </c>
      <c r="H701" s="300" t="s">
        <v>4526</v>
      </c>
      <c r="I701" s="300" t="s">
        <v>4534</v>
      </c>
      <c r="J701" s="300" t="s">
        <v>4526</v>
      </c>
      <c r="K701" s="300" t="s">
        <v>4526</v>
      </c>
      <c r="L701" s="300" t="s">
        <v>623</v>
      </c>
      <c r="M701" s="300" t="s">
        <v>624</v>
      </c>
      <c r="N701" s="300" t="s">
        <v>623</v>
      </c>
      <c r="O701" s="300" t="s">
        <v>624</v>
      </c>
      <c r="P701" s="300" t="s">
        <v>3384</v>
      </c>
      <c r="Q701" s="300" t="s">
        <v>855</v>
      </c>
      <c r="R701" s="300" t="s">
        <v>2396</v>
      </c>
      <c r="S701" s="300" t="s">
        <v>2396</v>
      </c>
      <c r="T701" s="300" t="s">
        <v>736</v>
      </c>
      <c r="U701" s="9" t="s">
        <v>736</v>
      </c>
      <c r="V701" s="300" t="s">
        <v>735</v>
      </c>
      <c r="W701" s="300">
        <v>1</v>
      </c>
      <c r="X701" s="300" t="s">
        <v>736</v>
      </c>
      <c r="Y701" s="300" t="s">
        <v>736</v>
      </c>
      <c r="Z701" s="300" t="s">
        <v>2389</v>
      </c>
      <c r="AA701" s="300">
        <v>0</v>
      </c>
      <c r="AB701" s="300"/>
      <c r="AC701" s="300" t="s">
        <v>2396</v>
      </c>
      <c r="AD701" s="300" t="s">
        <v>114</v>
      </c>
      <c r="AE701" s="300" t="s">
        <v>2396</v>
      </c>
      <c r="AF701" s="300" t="s">
        <v>736</v>
      </c>
      <c r="AG701" s="300" t="s">
        <v>736</v>
      </c>
      <c r="AH701" s="300"/>
      <c r="AI701" s="300"/>
      <c r="AJ701" s="300"/>
      <c r="AK701" s="305" t="s">
        <v>4505</v>
      </c>
      <c r="AL701" s="300"/>
      <c r="AM701" s="300"/>
      <c r="AN701" s="300"/>
      <c r="AO701" s="300"/>
      <c r="AP701" s="300"/>
      <c r="AQ701" s="300"/>
      <c r="AR701" s="300" t="s">
        <v>3319</v>
      </c>
      <c r="AS701" s="300" t="s">
        <v>3329</v>
      </c>
      <c r="AT701" s="300" t="s">
        <v>3319</v>
      </c>
      <c r="AU701" s="300"/>
      <c r="AV701" s="300"/>
      <c r="AW701" s="300" t="s">
        <v>4505</v>
      </c>
      <c r="AX701" s="300"/>
      <c r="AY701" s="300"/>
      <c r="AZ701" s="300"/>
      <c r="BA701" s="300"/>
      <c r="BB701" s="9" t="s">
        <v>736</v>
      </c>
    </row>
    <row r="702" spans="1:54" s="15" customFormat="1" ht="15" customHeight="1" x14ac:dyDescent="0.25">
      <c r="A702" s="300" t="s">
        <v>3822</v>
      </c>
      <c r="B702" s="300" t="s">
        <v>623</v>
      </c>
      <c r="C702" s="300" t="s">
        <v>623</v>
      </c>
      <c r="D702" s="300" t="s">
        <v>624</v>
      </c>
      <c r="E702" s="300">
        <v>0</v>
      </c>
      <c r="F702" s="300" t="s">
        <v>557</v>
      </c>
      <c r="G702" s="300">
        <v>0</v>
      </c>
      <c r="H702" s="300" t="s">
        <v>4526</v>
      </c>
      <c r="I702" s="300" t="s">
        <v>4534</v>
      </c>
      <c r="J702" s="300" t="s">
        <v>4526</v>
      </c>
      <c r="K702" s="300" t="s">
        <v>4526</v>
      </c>
      <c r="L702" s="300" t="s">
        <v>623</v>
      </c>
      <c r="M702" s="300" t="s">
        <v>624</v>
      </c>
      <c r="N702" s="300" t="s">
        <v>623</v>
      </c>
      <c r="O702" s="300" t="s">
        <v>624</v>
      </c>
      <c r="P702" s="300" t="s">
        <v>3384</v>
      </c>
      <c r="Q702" s="300" t="s">
        <v>855</v>
      </c>
      <c r="R702" s="300" t="s">
        <v>2396</v>
      </c>
      <c r="S702" s="300" t="s">
        <v>2396</v>
      </c>
      <c r="T702" s="300" t="s">
        <v>736</v>
      </c>
      <c r="U702" s="9" t="s">
        <v>736</v>
      </c>
      <c r="V702" s="300" t="s">
        <v>735</v>
      </c>
      <c r="W702" s="300">
        <v>1</v>
      </c>
      <c r="X702" s="300" t="s">
        <v>736</v>
      </c>
      <c r="Y702" s="300" t="s">
        <v>736</v>
      </c>
      <c r="Z702" s="300" t="s">
        <v>3822</v>
      </c>
      <c r="AA702" s="300">
        <v>0</v>
      </c>
      <c r="AB702" s="300"/>
      <c r="AC702" s="300" t="s">
        <v>2396</v>
      </c>
      <c r="AD702" s="300" t="s">
        <v>114</v>
      </c>
      <c r="AE702" s="300" t="s">
        <v>2396</v>
      </c>
      <c r="AF702" s="300" t="s">
        <v>736</v>
      </c>
      <c r="AG702" s="300" t="s">
        <v>736</v>
      </c>
      <c r="AH702" s="300"/>
      <c r="AI702" s="300"/>
      <c r="AJ702" s="300"/>
      <c r="AK702" s="305" t="s">
        <v>694</v>
      </c>
      <c r="AL702" s="300"/>
      <c r="AM702" s="300"/>
      <c r="AN702" s="300"/>
      <c r="AO702" s="300"/>
      <c r="AP702" s="300"/>
      <c r="AQ702" s="300"/>
      <c r="AR702" s="300" t="s">
        <v>3319</v>
      </c>
      <c r="AS702" s="300" t="s">
        <v>3329</v>
      </c>
      <c r="AT702" s="300" t="s">
        <v>3319</v>
      </c>
      <c r="AU702" s="300"/>
      <c r="AV702" s="300"/>
      <c r="AW702" s="300" t="s">
        <v>4505</v>
      </c>
      <c r="AX702" s="300"/>
      <c r="AY702" s="300"/>
      <c r="AZ702" s="300"/>
      <c r="BA702" s="300"/>
      <c r="BB702" s="9" t="s">
        <v>736</v>
      </c>
    </row>
    <row r="703" spans="1:54" s="15" customFormat="1" ht="15" customHeight="1" x14ac:dyDescent="0.25">
      <c r="A703" s="300" t="s">
        <v>2391</v>
      </c>
      <c r="B703" s="300" t="s">
        <v>623</v>
      </c>
      <c r="C703" s="300" t="s">
        <v>623</v>
      </c>
      <c r="D703" s="300" t="s">
        <v>624</v>
      </c>
      <c r="E703" s="300">
        <v>0</v>
      </c>
      <c r="F703" s="300" t="s">
        <v>557</v>
      </c>
      <c r="G703" s="300">
        <v>0</v>
      </c>
      <c r="H703" s="300" t="s">
        <v>4526</v>
      </c>
      <c r="I703" s="300" t="s">
        <v>4534</v>
      </c>
      <c r="J703" s="300" t="s">
        <v>4526</v>
      </c>
      <c r="K703" s="300" t="s">
        <v>4526</v>
      </c>
      <c r="L703" s="300" t="s">
        <v>623</v>
      </c>
      <c r="M703" s="300" t="s">
        <v>624</v>
      </c>
      <c r="N703" s="300" t="s">
        <v>623</v>
      </c>
      <c r="O703" s="300" t="s">
        <v>624</v>
      </c>
      <c r="P703" s="300" t="s">
        <v>3384</v>
      </c>
      <c r="Q703" s="300" t="s">
        <v>855</v>
      </c>
      <c r="R703" s="300" t="s">
        <v>2396</v>
      </c>
      <c r="S703" s="300" t="s">
        <v>2396</v>
      </c>
      <c r="T703" s="300" t="s">
        <v>736</v>
      </c>
      <c r="U703" s="9" t="s">
        <v>736</v>
      </c>
      <c r="V703" s="300" t="s">
        <v>735</v>
      </c>
      <c r="W703" s="300">
        <v>1</v>
      </c>
      <c r="X703" s="300" t="s">
        <v>736</v>
      </c>
      <c r="Y703" s="300" t="s">
        <v>736</v>
      </c>
      <c r="Z703" s="300" t="s">
        <v>2391</v>
      </c>
      <c r="AA703" s="300">
        <v>0</v>
      </c>
      <c r="AB703" s="300"/>
      <c r="AC703" s="300" t="s">
        <v>2396</v>
      </c>
      <c r="AD703" s="300" t="s">
        <v>114</v>
      </c>
      <c r="AE703" s="300" t="s">
        <v>2396</v>
      </c>
      <c r="AF703" s="300" t="s">
        <v>736</v>
      </c>
      <c r="AG703" s="300" t="s">
        <v>736</v>
      </c>
      <c r="AH703" s="300"/>
      <c r="AI703" s="300"/>
      <c r="AJ703" s="300"/>
      <c r="AK703" s="305" t="s">
        <v>694</v>
      </c>
      <c r="AL703" s="300"/>
      <c r="AM703" s="300"/>
      <c r="AN703" s="300"/>
      <c r="AO703" s="300"/>
      <c r="AP703" s="300"/>
      <c r="AQ703" s="300"/>
      <c r="AR703" s="300" t="s">
        <v>3319</v>
      </c>
      <c r="AS703" s="300" t="s">
        <v>3329</v>
      </c>
      <c r="AT703" s="300" t="s">
        <v>3319</v>
      </c>
      <c r="AU703" s="300"/>
      <c r="AV703" s="300"/>
      <c r="AW703" s="300" t="s">
        <v>4505</v>
      </c>
      <c r="AX703" s="300"/>
      <c r="AY703" s="300"/>
      <c r="AZ703" s="300"/>
      <c r="BA703" s="300"/>
      <c r="BB703" s="9" t="s">
        <v>736</v>
      </c>
    </row>
    <row r="704" spans="1:54" s="15" customFormat="1" ht="15" customHeight="1" x14ac:dyDescent="0.25">
      <c r="A704" s="300" t="s">
        <v>1391</v>
      </c>
      <c r="B704" s="300" t="s">
        <v>1392</v>
      </c>
      <c r="C704" s="300" t="s">
        <v>1392</v>
      </c>
      <c r="D704" s="306" t="s">
        <v>4792</v>
      </c>
      <c r="E704" s="300">
        <v>0</v>
      </c>
      <c r="F704" s="300" t="s">
        <v>557</v>
      </c>
      <c r="G704" s="300">
        <v>0</v>
      </c>
      <c r="H704" s="300" t="s">
        <v>742</v>
      </c>
      <c r="I704" s="300" t="s">
        <v>2643</v>
      </c>
      <c r="J704" s="300" t="s">
        <v>3599</v>
      </c>
      <c r="K704" s="300" t="s">
        <v>3601</v>
      </c>
      <c r="L704" s="300" t="s">
        <v>1392</v>
      </c>
      <c r="M704" s="306" t="s">
        <v>4792</v>
      </c>
      <c r="N704" s="300" t="s">
        <v>1392</v>
      </c>
      <c r="O704" s="306" t="s">
        <v>4792</v>
      </c>
      <c r="P704" s="300" t="s">
        <v>3384</v>
      </c>
      <c r="Q704" s="300" t="s">
        <v>1393</v>
      </c>
      <c r="R704" s="300" t="s">
        <v>2396</v>
      </c>
      <c r="S704" s="300" t="s">
        <v>2396</v>
      </c>
      <c r="T704" s="300" t="s">
        <v>736</v>
      </c>
      <c r="U704" s="9" t="s">
        <v>736</v>
      </c>
      <c r="V704" s="300" t="s">
        <v>735</v>
      </c>
      <c r="W704" s="300">
        <v>1</v>
      </c>
      <c r="X704" s="300" t="s">
        <v>736</v>
      </c>
      <c r="Y704" s="300" t="s">
        <v>736</v>
      </c>
      <c r="Z704" s="300"/>
      <c r="AA704" s="300">
        <v>0</v>
      </c>
      <c r="AB704" s="300"/>
      <c r="AC704" s="300" t="s">
        <v>2396</v>
      </c>
      <c r="AD704" s="300" t="s">
        <v>114</v>
      </c>
      <c r="AE704" s="300" t="s">
        <v>961</v>
      </c>
      <c r="AF704" s="300" t="s">
        <v>736</v>
      </c>
      <c r="AG704" s="300" t="s">
        <v>736</v>
      </c>
      <c r="AH704" s="300" t="s">
        <v>3270</v>
      </c>
      <c r="AI704" s="300">
        <v>2.95</v>
      </c>
      <c r="AJ704" s="300" t="str">
        <f t="shared" ref="AJ704:AJ717" si="25">A704</f>
        <v>BADAFCONNECT</v>
      </c>
      <c r="AK704" s="305" t="s">
        <v>4505</v>
      </c>
      <c r="AL704" s="300"/>
      <c r="AM704" s="300"/>
      <c r="AN704" s="300"/>
      <c r="AO704" s="300"/>
      <c r="AP704" s="300"/>
      <c r="AQ704" s="300" t="s">
        <v>4398</v>
      </c>
      <c r="AR704" s="300" t="s">
        <v>3319</v>
      </c>
      <c r="AS704" s="300" t="s">
        <v>3329</v>
      </c>
      <c r="AT704" s="300" t="s">
        <v>3319</v>
      </c>
      <c r="AU704" s="300"/>
      <c r="AV704" s="300"/>
      <c r="AW704" s="300" t="s">
        <v>4505</v>
      </c>
      <c r="AX704" s="9" t="s">
        <v>736</v>
      </c>
      <c r="AY704" s="300"/>
      <c r="AZ704" s="300"/>
      <c r="BA704" s="300"/>
      <c r="BB704" s="9" t="s">
        <v>736</v>
      </c>
    </row>
    <row r="705" spans="1:54" s="15" customFormat="1" ht="15" customHeight="1" x14ac:dyDescent="0.25">
      <c r="A705" s="300" t="s">
        <v>3726</v>
      </c>
      <c r="B705" s="300" t="s">
        <v>1395</v>
      </c>
      <c r="C705" s="300" t="s">
        <v>1395</v>
      </c>
      <c r="D705" s="306" t="s">
        <v>4793</v>
      </c>
      <c r="E705" s="300">
        <v>0</v>
      </c>
      <c r="F705" s="300" t="s">
        <v>557</v>
      </c>
      <c r="G705" s="300">
        <v>0</v>
      </c>
      <c r="H705" s="300" t="s">
        <v>742</v>
      </c>
      <c r="I705" s="300" t="s">
        <v>2643</v>
      </c>
      <c r="J705" s="300" t="s">
        <v>3599</v>
      </c>
      <c r="K705" s="300" t="s">
        <v>3601</v>
      </c>
      <c r="L705" s="300" t="s">
        <v>1395</v>
      </c>
      <c r="M705" s="306" t="s">
        <v>4793</v>
      </c>
      <c r="N705" s="300" t="s">
        <v>1395</v>
      </c>
      <c r="O705" s="306" t="s">
        <v>4793</v>
      </c>
      <c r="P705" s="300" t="s">
        <v>3384</v>
      </c>
      <c r="Q705" s="300" t="s">
        <v>1393</v>
      </c>
      <c r="R705" s="300" t="s">
        <v>2396</v>
      </c>
      <c r="S705" s="300" t="s">
        <v>2396</v>
      </c>
      <c r="T705" s="300" t="s">
        <v>736</v>
      </c>
      <c r="U705" s="9" t="s">
        <v>736</v>
      </c>
      <c r="V705" s="300" t="s">
        <v>735</v>
      </c>
      <c r="W705" s="300">
        <v>1</v>
      </c>
      <c r="X705" s="300" t="s">
        <v>736</v>
      </c>
      <c r="Y705" s="300" t="s">
        <v>736</v>
      </c>
      <c r="Z705" s="300"/>
      <c r="AA705" s="300">
        <v>0</v>
      </c>
      <c r="AB705" s="300"/>
      <c r="AC705" s="300" t="s">
        <v>2396</v>
      </c>
      <c r="AD705" s="300" t="s">
        <v>114</v>
      </c>
      <c r="AE705" s="300" t="s">
        <v>961</v>
      </c>
      <c r="AF705" s="300" t="s">
        <v>736</v>
      </c>
      <c r="AG705" s="300" t="s">
        <v>736</v>
      </c>
      <c r="AH705" s="300" t="s">
        <v>3270</v>
      </c>
      <c r="AI705" s="300">
        <v>4.95</v>
      </c>
      <c r="AJ705" s="300" t="str">
        <f t="shared" si="25"/>
        <v>BADAPLUS</v>
      </c>
      <c r="AK705" s="305" t="s">
        <v>4505</v>
      </c>
      <c r="AL705" s="300"/>
      <c r="AM705" s="300"/>
      <c r="AN705" s="300"/>
      <c r="AO705" s="300"/>
      <c r="AP705" s="300"/>
      <c r="AQ705" s="300" t="s">
        <v>4398</v>
      </c>
      <c r="AR705" s="300" t="s">
        <v>3319</v>
      </c>
      <c r="AS705" s="300" t="s">
        <v>3329</v>
      </c>
      <c r="AT705" s="300" t="s">
        <v>3319</v>
      </c>
      <c r="AU705" s="300"/>
      <c r="AV705" s="300"/>
      <c r="AW705" s="300" t="s">
        <v>4505</v>
      </c>
      <c r="AX705" s="9" t="s">
        <v>736</v>
      </c>
      <c r="AY705" s="300"/>
      <c r="AZ705" s="300"/>
      <c r="BA705" s="300"/>
      <c r="BB705" s="9" t="s">
        <v>736</v>
      </c>
    </row>
    <row r="706" spans="1:54" s="15" customFormat="1" ht="15" customHeight="1" x14ac:dyDescent="0.25">
      <c r="A706" s="300" t="s">
        <v>3727</v>
      </c>
      <c r="B706" s="300" t="s">
        <v>1397</v>
      </c>
      <c r="C706" s="300" t="s">
        <v>1397</v>
      </c>
      <c r="D706" s="306" t="s">
        <v>4794</v>
      </c>
      <c r="E706" s="300">
        <v>0</v>
      </c>
      <c r="F706" s="300" t="s">
        <v>557</v>
      </c>
      <c r="G706" s="300">
        <v>0</v>
      </c>
      <c r="H706" s="300" t="s">
        <v>742</v>
      </c>
      <c r="I706" s="300" t="s">
        <v>2643</v>
      </c>
      <c r="J706" s="300" t="s">
        <v>3599</v>
      </c>
      <c r="K706" s="300" t="s">
        <v>3601</v>
      </c>
      <c r="L706" s="300" t="s">
        <v>1397</v>
      </c>
      <c r="M706" s="306" t="s">
        <v>4794</v>
      </c>
      <c r="N706" s="300" t="s">
        <v>1397</v>
      </c>
      <c r="O706" s="306" t="s">
        <v>4794</v>
      </c>
      <c r="P706" s="300" t="s">
        <v>3384</v>
      </c>
      <c r="Q706" s="300" t="s">
        <v>1393</v>
      </c>
      <c r="R706" s="300" t="s">
        <v>2396</v>
      </c>
      <c r="S706" s="300" t="s">
        <v>2396</v>
      </c>
      <c r="T706" s="300" t="s">
        <v>736</v>
      </c>
      <c r="U706" s="9" t="s">
        <v>736</v>
      </c>
      <c r="V706" s="300" t="s">
        <v>735</v>
      </c>
      <c r="W706" s="300">
        <v>1</v>
      </c>
      <c r="X706" s="300" t="s">
        <v>736</v>
      </c>
      <c r="Y706" s="300" t="s">
        <v>736</v>
      </c>
      <c r="Z706" s="300"/>
      <c r="AA706" s="300">
        <v>0</v>
      </c>
      <c r="AB706" s="300"/>
      <c r="AC706" s="300" t="s">
        <v>2396</v>
      </c>
      <c r="AD706" s="300" t="s">
        <v>114</v>
      </c>
      <c r="AE706" s="300" t="s">
        <v>961</v>
      </c>
      <c r="AF706" s="300" t="s">
        <v>736</v>
      </c>
      <c r="AG706" s="300" t="s">
        <v>736</v>
      </c>
      <c r="AH706" s="300" t="s">
        <v>3270</v>
      </c>
      <c r="AI706" s="300">
        <v>6.99</v>
      </c>
      <c r="AJ706" s="300" t="str">
        <f t="shared" si="25"/>
        <v>BADCELLW</v>
      </c>
      <c r="AK706" s="305" t="s">
        <v>4505</v>
      </c>
      <c r="AL706" s="300"/>
      <c r="AM706" s="300"/>
      <c r="AN706" s="300"/>
      <c r="AO706" s="300"/>
      <c r="AP706" s="300"/>
      <c r="AQ706" s="300" t="s">
        <v>4398</v>
      </c>
      <c r="AR706" s="300" t="s">
        <v>3319</v>
      </c>
      <c r="AS706" s="300" t="s">
        <v>3329</v>
      </c>
      <c r="AT706" s="300" t="s">
        <v>3319</v>
      </c>
      <c r="AU706" s="300"/>
      <c r="AV706" s="300"/>
      <c r="AW706" s="300" t="s">
        <v>4505</v>
      </c>
      <c r="AX706" s="9" t="s">
        <v>736</v>
      </c>
      <c r="AY706" s="300"/>
      <c r="AZ706" s="300"/>
      <c r="BA706" s="300"/>
      <c r="BB706" s="9" t="s">
        <v>736</v>
      </c>
    </row>
    <row r="707" spans="1:54" s="15" customFormat="1" ht="15" customHeight="1" x14ac:dyDescent="0.25">
      <c r="A707" s="300" t="s">
        <v>3728</v>
      </c>
      <c r="B707" s="300" t="s">
        <v>1399</v>
      </c>
      <c r="C707" s="300" t="s">
        <v>1399</v>
      </c>
      <c r="D707" s="306" t="s">
        <v>4795</v>
      </c>
      <c r="E707" s="300">
        <v>0</v>
      </c>
      <c r="F707" s="300" t="s">
        <v>557</v>
      </c>
      <c r="G707" s="300">
        <v>0</v>
      </c>
      <c r="H707" s="300" t="s">
        <v>742</v>
      </c>
      <c r="I707" s="300" t="s">
        <v>2643</v>
      </c>
      <c r="J707" s="300" t="s">
        <v>3599</v>
      </c>
      <c r="K707" s="300" t="s">
        <v>3601</v>
      </c>
      <c r="L707" s="300" t="s">
        <v>1399</v>
      </c>
      <c r="M707" s="306" t="s">
        <v>4795</v>
      </c>
      <c r="N707" s="300" t="s">
        <v>1399</v>
      </c>
      <c r="O707" s="306" t="s">
        <v>4795</v>
      </c>
      <c r="P707" s="300" t="s">
        <v>3384</v>
      </c>
      <c r="Q707" s="300" t="s">
        <v>1393</v>
      </c>
      <c r="R707" s="300" t="s">
        <v>2396</v>
      </c>
      <c r="S707" s="300" t="s">
        <v>2396</v>
      </c>
      <c r="T707" s="300" t="s">
        <v>736</v>
      </c>
      <c r="U707" s="9" t="s">
        <v>736</v>
      </c>
      <c r="V707" s="300" t="s">
        <v>735</v>
      </c>
      <c r="W707" s="300">
        <v>1</v>
      </c>
      <c r="X707" s="300" t="s">
        <v>736</v>
      </c>
      <c r="Y707" s="300" t="s">
        <v>736</v>
      </c>
      <c r="Z707" s="300"/>
      <c r="AA707" s="300">
        <v>0</v>
      </c>
      <c r="AB707" s="300"/>
      <c r="AC707" s="300" t="s">
        <v>2396</v>
      </c>
      <c r="AD707" s="300" t="s">
        <v>114</v>
      </c>
      <c r="AE707" s="300" t="s">
        <v>961</v>
      </c>
      <c r="AF707" s="300" t="s">
        <v>736</v>
      </c>
      <c r="AG707" s="300" t="s">
        <v>736</v>
      </c>
      <c r="AH707" s="300" t="s">
        <v>3270</v>
      </c>
      <c r="AI707" s="300">
        <v>7</v>
      </c>
      <c r="AJ707" s="300" t="str">
        <f t="shared" si="25"/>
        <v>BADDPKR</v>
      </c>
      <c r="AK707" s="305" t="s">
        <v>4505</v>
      </c>
      <c r="AL707" s="300"/>
      <c r="AM707" s="300"/>
      <c r="AN707" s="300"/>
      <c r="AO707" s="300"/>
      <c r="AP707" s="300"/>
      <c r="AQ707" s="300" t="s">
        <v>4398</v>
      </c>
      <c r="AR707" s="300" t="s">
        <v>3319</v>
      </c>
      <c r="AS707" s="300" t="s">
        <v>3329</v>
      </c>
      <c r="AT707" s="300" t="s">
        <v>3319</v>
      </c>
      <c r="AU707" s="300"/>
      <c r="AV707" s="300"/>
      <c r="AW707" s="300" t="s">
        <v>4505</v>
      </c>
      <c r="AX707" s="9" t="s">
        <v>736</v>
      </c>
      <c r="AY707" s="300"/>
      <c r="AZ707" s="300"/>
      <c r="BA707" s="300"/>
      <c r="BB707" s="9" t="s">
        <v>736</v>
      </c>
    </row>
    <row r="708" spans="1:54" s="15" customFormat="1" ht="15" customHeight="1" x14ac:dyDescent="0.25">
      <c r="A708" s="300" t="s">
        <v>3729</v>
      </c>
      <c r="B708" s="300" t="s">
        <v>1401</v>
      </c>
      <c r="C708" s="300" t="s">
        <v>1401</v>
      </c>
      <c r="D708" s="306" t="s">
        <v>4796</v>
      </c>
      <c r="E708" s="300">
        <v>0</v>
      </c>
      <c r="F708" s="300" t="s">
        <v>557</v>
      </c>
      <c r="G708" s="300">
        <v>0</v>
      </c>
      <c r="H708" s="300" t="s">
        <v>742</v>
      </c>
      <c r="I708" s="300" t="s">
        <v>2643</v>
      </c>
      <c r="J708" s="300" t="s">
        <v>3599</v>
      </c>
      <c r="K708" s="300" t="s">
        <v>3601</v>
      </c>
      <c r="L708" s="300" t="s">
        <v>1401</v>
      </c>
      <c r="M708" s="306" t="s">
        <v>4796</v>
      </c>
      <c r="N708" s="300" t="s">
        <v>1401</v>
      </c>
      <c r="O708" s="306" t="s">
        <v>4796</v>
      </c>
      <c r="P708" s="300" t="s">
        <v>3384</v>
      </c>
      <c r="Q708" s="300" t="s">
        <v>1393</v>
      </c>
      <c r="R708" s="300" t="s">
        <v>2396</v>
      </c>
      <c r="S708" s="300" t="s">
        <v>2396</v>
      </c>
      <c r="T708" s="300" t="s">
        <v>736</v>
      </c>
      <c r="U708" s="9" t="s">
        <v>736</v>
      </c>
      <c r="V708" s="300" t="s">
        <v>735</v>
      </c>
      <c r="W708" s="300">
        <v>1</v>
      </c>
      <c r="X708" s="300" t="s">
        <v>736</v>
      </c>
      <c r="Y708" s="300" t="s">
        <v>736</v>
      </c>
      <c r="Z708" s="300"/>
      <c r="AA708" s="300">
        <v>0</v>
      </c>
      <c r="AB708" s="300"/>
      <c r="AC708" s="300" t="s">
        <v>2396</v>
      </c>
      <c r="AD708" s="300" t="s">
        <v>114</v>
      </c>
      <c r="AE708" s="300" t="s">
        <v>961</v>
      </c>
      <c r="AF708" s="300" t="s">
        <v>736</v>
      </c>
      <c r="AG708" s="300" t="s">
        <v>736</v>
      </c>
      <c r="AH708" s="300" t="s">
        <v>3270</v>
      </c>
      <c r="AI708" s="300">
        <v>0</v>
      </c>
      <c r="AJ708" s="300" t="str">
        <f t="shared" si="25"/>
        <v>BADEQUIP</v>
      </c>
      <c r="AK708" s="305" t="s">
        <v>4505</v>
      </c>
      <c r="AL708" s="300"/>
      <c r="AM708" s="300"/>
      <c r="AN708" s="300"/>
      <c r="AO708" s="300"/>
      <c r="AP708" s="300"/>
      <c r="AQ708" s="300" t="s">
        <v>4398</v>
      </c>
      <c r="AR708" s="300" t="s">
        <v>3319</v>
      </c>
      <c r="AS708" s="300" t="s">
        <v>3329</v>
      </c>
      <c r="AT708" s="300" t="s">
        <v>3319</v>
      </c>
      <c r="AU708" s="300"/>
      <c r="AV708" s="300"/>
      <c r="AW708" s="300" t="s">
        <v>4505</v>
      </c>
      <c r="AX708" s="9" t="s">
        <v>736</v>
      </c>
      <c r="AY708" s="300"/>
      <c r="AZ708" s="300"/>
      <c r="BA708" s="300"/>
      <c r="BB708" s="9" t="s">
        <v>736</v>
      </c>
    </row>
    <row r="709" spans="1:54" s="15" customFormat="1" ht="15" customHeight="1" x14ac:dyDescent="0.25">
      <c r="A709" s="300" t="s">
        <v>3730</v>
      </c>
      <c r="B709" s="300" t="s">
        <v>1403</v>
      </c>
      <c r="C709" s="300" t="s">
        <v>1403</v>
      </c>
      <c r="D709" s="306" t="s">
        <v>4797</v>
      </c>
      <c r="E709" s="300">
        <v>0</v>
      </c>
      <c r="F709" s="300" t="s">
        <v>557</v>
      </c>
      <c r="G709" s="300">
        <v>0</v>
      </c>
      <c r="H709" s="300" t="s">
        <v>742</v>
      </c>
      <c r="I709" s="300" t="s">
        <v>2643</v>
      </c>
      <c r="J709" s="300" t="s">
        <v>3599</v>
      </c>
      <c r="K709" s="300" t="s">
        <v>3601</v>
      </c>
      <c r="L709" s="300" t="s">
        <v>1403</v>
      </c>
      <c r="M709" s="306" t="s">
        <v>4797</v>
      </c>
      <c r="N709" s="300" t="s">
        <v>1403</v>
      </c>
      <c r="O709" s="306" t="s">
        <v>4797</v>
      </c>
      <c r="P709" s="300" t="s">
        <v>3384</v>
      </c>
      <c r="Q709" s="300" t="s">
        <v>1393</v>
      </c>
      <c r="R709" s="300" t="s">
        <v>2396</v>
      </c>
      <c r="S709" s="300" t="s">
        <v>2396</v>
      </c>
      <c r="T709" s="300" t="s">
        <v>736</v>
      </c>
      <c r="U709" s="9" t="s">
        <v>736</v>
      </c>
      <c r="V709" s="300" t="s">
        <v>735</v>
      </c>
      <c r="W709" s="300">
        <v>1</v>
      </c>
      <c r="X709" s="300" t="s">
        <v>736</v>
      </c>
      <c r="Y709" s="300" t="s">
        <v>736</v>
      </c>
      <c r="Z709" s="300"/>
      <c r="AA709" s="300">
        <v>0</v>
      </c>
      <c r="AB709" s="300"/>
      <c r="AC709" s="300" t="s">
        <v>2396</v>
      </c>
      <c r="AD709" s="300" t="s">
        <v>114</v>
      </c>
      <c r="AE709" s="300" t="s">
        <v>961</v>
      </c>
      <c r="AF709" s="300" t="s">
        <v>736</v>
      </c>
      <c r="AG709" s="300" t="s">
        <v>736</v>
      </c>
      <c r="AH709" s="300" t="s">
        <v>3270</v>
      </c>
      <c r="AI709" s="300">
        <v>50</v>
      </c>
      <c r="AJ709" s="300" t="str">
        <f t="shared" si="25"/>
        <v>BADFALS</v>
      </c>
      <c r="AK709" s="305" t="s">
        <v>4505</v>
      </c>
      <c r="AL709" s="300"/>
      <c r="AM709" s="300"/>
      <c r="AN709" s="300"/>
      <c r="AO709" s="300"/>
      <c r="AP709" s="300"/>
      <c r="AQ709" s="300" t="s">
        <v>4398</v>
      </c>
      <c r="AR709" s="300" t="s">
        <v>3319</v>
      </c>
      <c r="AS709" s="300" t="s">
        <v>3329</v>
      </c>
      <c r="AT709" s="300" t="s">
        <v>3319</v>
      </c>
      <c r="AU709" s="300"/>
      <c r="AV709" s="300"/>
      <c r="AW709" s="300" t="s">
        <v>4505</v>
      </c>
      <c r="AX709" s="9" t="s">
        <v>736</v>
      </c>
      <c r="AY709" s="300"/>
      <c r="AZ709" s="300"/>
      <c r="BA709" s="300"/>
      <c r="BB709" s="9" t="s">
        <v>736</v>
      </c>
    </row>
    <row r="710" spans="1:54" s="15" customFormat="1" ht="15" customHeight="1" x14ac:dyDescent="0.25">
      <c r="A710" s="300" t="s">
        <v>3731</v>
      </c>
      <c r="B710" s="300" t="s">
        <v>1405</v>
      </c>
      <c r="C710" s="300" t="s">
        <v>1405</v>
      </c>
      <c r="D710" s="306" t="s">
        <v>4798</v>
      </c>
      <c r="E710" s="300">
        <v>0</v>
      </c>
      <c r="F710" s="300" t="s">
        <v>557</v>
      </c>
      <c r="G710" s="300">
        <v>0</v>
      </c>
      <c r="H710" s="300" t="s">
        <v>742</v>
      </c>
      <c r="I710" s="300" t="s">
        <v>2643</v>
      </c>
      <c r="J710" s="300" t="s">
        <v>3599</v>
      </c>
      <c r="K710" s="300" t="s">
        <v>3601</v>
      </c>
      <c r="L710" s="300" t="s">
        <v>1405</v>
      </c>
      <c r="M710" s="306" t="s">
        <v>4798</v>
      </c>
      <c r="N710" s="300" t="s">
        <v>1405</v>
      </c>
      <c r="O710" s="306" t="s">
        <v>4798</v>
      </c>
      <c r="P710" s="300" t="s">
        <v>3384</v>
      </c>
      <c r="Q710" s="300" t="s">
        <v>1393</v>
      </c>
      <c r="R710" s="300" t="s">
        <v>2396</v>
      </c>
      <c r="S710" s="300" t="s">
        <v>2396</v>
      </c>
      <c r="T710" s="300" t="s">
        <v>736</v>
      </c>
      <c r="U710" s="9" t="s">
        <v>736</v>
      </c>
      <c r="V710" s="300" t="s">
        <v>735</v>
      </c>
      <c r="W710" s="300">
        <v>1</v>
      </c>
      <c r="X710" s="300" t="s">
        <v>736</v>
      </c>
      <c r="Y710" s="300" t="s">
        <v>736</v>
      </c>
      <c r="Z710" s="300"/>
      <c r="AA710" s="300">
        <v>0</v>
      </c>
      <c r="AB710" s="300"/>
      <c r="AC710" s="300" t="s">
        <v>2396</v>
      </c>
      <c r="AD710" s="300" t="s">
        <v>114</v>
      </c>
      <c r="AE710" s="300" t="s">
        <v>961</v>
      </c>
      <c r="AF710" s="300" t="s">
        <v>736</v>
      </c>
      <c r="AG710" s="300" t="s">
        <v>736</v>
      </c>
      <c r="AH710" s="300" t="s">
        <v>3270</v>
      </c>
      <c r="AI710" s="300">
        <v>25</v>
      </c>
      <c r="AJ710" s="300" t="str">
        <f t="shared" si="25"/>
        <v>BADHWMONI</v>
      </c>
      <c r="AK710" s="305" t="s">
        <v>4505</v>
      </c>
      <c r="AL710" s="300"/>
      <c r="AM710" s="300"/>
      <c r="AN710" s="300"/>
      <c r="AO710" s="300"/>
      <c r="AP710" s="300"/>
      <c r="AQ710" s="300" t="s">
        <v>4398</v>
      </c>
      <c r="AR710" s="300" t="s">
        <v>3319</v>
      </c>
      <c r="AS710" s="300" t="s">
        <v>3329</v>
      </c>
      <c r="AT710" s="300" t="s">
        <v>3319</v>
      </c>
      <c r="AU710" s="300"/>
      <c r="AV710" s="300"/>
      <c r="AW710" s="300" t="s">
        <v>4505</v>
      </c>
      <c r="AX710" s="9" t="s">
        <v>736</v>
      </c>
      <c r="AY710" s="300"/>
      <c r="AZ710" s="300"/>
      <c r="BA710" s="300"/>
      <c r="BB710" s="9" t="s">
        <v>736</v>
      </c>
    </row>
    <row r="711" spans="1:54" s="15" customFormat="1" ht="15" customHeight="1" x14ac:dyDescent="0.25">
      <c r="A711" s="300" t="s">
        <v>3732</v>
      </c>
      <c r="B711" s="300" t="s">
        <v>1407</v>
      </c>
      <c r="C711" s="300" t="s">
        <v>1407</v>
      </c>
      <c r="D711" s="306" t="s">
        <v>4799</v>
      </c>
      <c r="E711" s="300">
        <v>0</v>
      </c>
      <c r="F711" s="300" t="s">
        <v>557</v>
      </c>
      <c r="G711" s="300">
        <v>0</v>
      </c>
      <c r="H711" s="300" t="s">
        <v>742</v>
      </c>
      <c r="I711" s="300" t="s">
        <v>2643</v>
      </c>
      <c r="J711" s="300" t="s">
        <v>3599</v>
      </c>
      <c r="K711" s="300" t="s">
        <v>3601</v>
      </c>
      <c r="L711" s="300" t="s">
        <v>1407</v>
      </c>
      <c r="M711" s="306" t="s">
        <v>4799</v>
      </c>
      <c r="N711" s="300" t="s">
        <v>1407</v>
      </c>
      <c r="O711" s="306" t="s">
        <v>4799</v>
      </c>
      <c r="P711" s="300" t="s">
        <v>3384</v>
      </c>
      <c r="Q711" s="300" t="s">
        <v>1393</v>
      </c>
      <c r="R711" s="300" t="s">
        <v>2396</v>
      </c>
      <c r="S711" s="300" t="s">
        <v>2396</v>
      </c>
      <c r="T711" s="300" t="s">
        <v>736</v>
      </c>
      <c r="U711" s="9" t="s">
        <v>736</v>
      </c>
      <c r="V711" s="300" t="s">
        <v>735</v>
      </c>
      <c r="W711" s="300">
        <v>1</v>
      </c>
      <c r="X711" s="300" t="s">
        <v>736</v>
      </c>
      <c r="Y711" s="300" t="s">
        <v>736</v>
      </c>
      <c r="Z711" s="300"/>
      <c r="AA711" s="300">
        <v>0</v>
      </c>
      <c r="AB711" s="300"/>
      <c r="AC711" s="300" t="s">
        <v>2396</v>
      </c>
      <c r="AD711" s="300" t="s">
        <v>114</v>
      </c>
      <c r="AE711" s="300" t="s">
        <v>961</v>
      </c>
      <c r="AF711" s="300" t="s">
        <v>736</v>
      </c>
      <c r="AG711" s="300" t="s">
        <v>736</v>
      </c>
      <c r="AH711" s="300" t="s">
        <v>3270</v>
      </c>
      <c r="AI711" s="300">
        <v>25</v>
      </c>
      <c r="AJ711" s="300" t="str">
        <f t="shared" si="25"/>
        <v>BADMONI</v>
      </c>
      <c r="AK711" s="305" t="s">
        <v>4505</v>
      </c>
      <c r="AL711" s="300"/>
      <c r="AM711" s="300"/>
      <c r="AN711" s="300"/>
      <c r="AO711" s="300"/>
      <c r="AP711" s="300"/>
      <c r="AQ711" s="300" t="s">
        <v>4398</v>
      </c>
      <c r="AR711" s="300" t="s">
        <v>3319</v>
      </c>
      <c r="AS711" s="300" t="s">
        <v>3329</v>
      </c>
      <c r="AT711" s="300" t="s">
        <v>3319</v>
      </c>
      <c r="AU711" s="300"/>
      <c r="AV711" s="300"/>
      <c r="AW711" s="300" t="s">
        <v>4505</v>
      </c>
      <c r="AX711" s="9" t="s">
        <v>736</v>
      </c>
      <c r="AY711" s="300"/>
      <c r="AZ711" s="300"/>
      <c r="BA711" s="300"/>
      <c r="BB711" s="9" t="s">
        <v>736</v>
      </c>
    </row>
    <row r="712" spans="1:54" s="15" customFormat="1" ht="15" customHeight="1" x14ac:dyDescent="0.25">
      <c r="A712" s="300" t="s">
        <v>3733</v>
      </c>
      <c r="B712" s="300" t="s">
        <v>1409</v>
      </c>
      <c r="C712" s="300" t="s">
        <v>1409</v>
      </c>
      <c r="D712" s="306" t="s">
        <v>4800</v>
      </c>
      <c r="E712" s="300">
        <v>0</v>
      </c>
      <c r="F712" s="300" t="s">
        <v>557</v>
      </c>
      <c r="G712" s="300">
        <v>0</v>
      </c>
      <c r="H712" s="300" t="s">
        <v>742</v>
      </c>
      <c r="I712" s="300" t="s">
        <v>2643</v>
      </c>
      <c r="J712" s="300" t="s">
        <v>3599</v>
      </c>
      <c r="K712" s="300" t="s">
        <v>3601</v>
      </c>
      <c r="L712" s="300" t="s">
        <v>1409</v>
      </c>
      <c r="M712" s="306" t="s">
        <v>4800</v>
      </c>
      <c r="N712" s="300" t="s">
        <v>1409</v>
      </c>
      <c r="O712" s="306" t="s">
        <v>4800</v>
      </c>
      <c r="P712" s="300" t="s">
        <v>3384</v>
      </c>
      <c r="Q712" s="300" t="s">
        <v>1393</v>
      </c>
      <c r="R712" s="300" t="s">
        <v>2396</v>
      </c>
      <c r="S712" s="300" t="s">
        <v>2396</v>
      </c>
      <c r="T712" s="300" t="s">
        <v>736</v>
      </c>
      <c r="U712" s="9" t="s">
        <v>736</v>
      </c>
      <c r="V712" s="300" t="s">
        <v>735</v>
      </c>
      <c r="W712" s="300">
        <v>1</v>
      </c>
      <c r="X712" s="300" t="s">
        <v>736</v>
      </c>
      <c r="Y712" s="300" t="s">
        <v>736</v>
      </c>
      <c r="Z712" s="300"/>
      <c r="AA712" s="300">
        <v>0</v>
      </c>
      <c r="AB712" s="300"/>
      <c r="AC712" s="300" t="s">
        <v>2396</v>
      </c>
      <c r="AD712" s="300" t="s">
        <v>114</v>
      </c>
      <c r="AE712" s="300" t="s">
        <v>961</v>
      </c>
      <c r="AF712" s="300" t="s">
        <v>736</v>
      </c>
      <c r="AG712" s="300" t="s">
        <v>736</v>
      </c>
      <c r="AH712" s="300" t="s">
        <v>3270</v>
      </c>
      <c r="AI712" s="300">
        <v>20</v>
      </c>
      <c r="AJ712" s="300" t="str">
        <f t="shared" si="25"/>
        <v>BADNSF</v>
      </c>
      <c r="AK712" s="305" t="s">
        <v>4505</v>
      </c>
      <c r="AL712" s="300"/>
      <c r="AM712" s="300"/>
      <c r="AN712" s="300"/>
      <c r="AO712" s="300"/>
      <c r="AP712" s="300"/>
      <c r="AQ712" s="300" t="s">
        <v>4398</v>
      </c>
      <c r="AR712" s="300" t="s">
        <v>3319</v>
      </c>
      <c r="AS712" s="300" t="s">
        <v>3329</v>
      </c>
      <c r="AT712" s="300" t="s">
        <v>3319</v>
      </c>
      <c r="AU712" s="300"/>
      <c r="AV712" s="300"/>
      <c r="AW712" s="300" t="s">
        <v>4505</v>
      </c>
      <c r="AX712" s="9" t="s">
        <v>736</v>
      </c>
      <c r="AY712" s="300"/>
      <c r="AZ712" s="300"/>
      <c r="BA712" s="300"/>
      <c r="BB712" s="9" t="s">
        <v>736</v>
      </c>
    </row>
    <row r="713" spans="1:54" s="15" customFormat="1" ht="15" customHeight="1" x14ac:dyDescent="0.25">
      <c r="A713" s="300" t="s">
        <v>3734</v>
      </c>
      <c r="B713" s="300" t="s">
        <v>1411</v>
      </c>
      <c r="C713" s="300" t="s">
        <v>1411</v>
      </c>
      <c r="D713" s="306" t="s">
        <v>4801</v>
      </c>
      <c r="E713" s="300">
        <v>0</v>
      </c>
      <c r="F713" s="300" t="s">
        <v>557</v>
      </c>
      <c r="G713" s="300">
        <v>0</v>
      </c>
      <c r="H713" s="300" t="s">
        <v>742</v>
      </c>
      <c r="I713" s="300" t="s">
        <v>2643</v>
      </c>
      <c r="J713" s="300" t="s">
        <v>3599</v>
      </c>
      <c r="K713" s="300" t="s">
        <v>3601</v>
      </c>
      <c r="L713" s="300" t="s">
        <v>1411</v>
      </c>
      <c r="M713" s="306" t="s">
        <v>4801</v>
      </c>
      <c r="N713" s="300" t="s">
        <v>1411</v>
      </c>
      <c r="O713" s="306" t="s">
        <v>4801</v>
      </c>
      <c r="P713" s="300" t="s">
        <v>3384</v>
      </c>
      <c r="Q713" s="300" t="s">
        <v>1393</v>
      </c>
      <c r="R713" s="300" t="s">
        <v>2396</v>
      </c>
      <c r="S713" s="300" t="s">
        <v>2396</v>
      </c>
      <c r="T713" s="300" t="s">
        <v>736</v>
      </c>
      <c r="U713" s="9" t="s">
        <v>736</v>
      </c>
      <c r="V713" s="300" t="s">
        <v>735</v>
      </c>
      <c r="W713" s="300">
        <v>1</v>
      </c>
      <c r="X713" s="300" t="s">
        <v>736</v>
      </c>
      <c r="Y713" s="300" t="s">
        <v>736</v>
      </c>
      <c r="Z713" s="300"/>
      <c r="AA713" s="300">
        <v>0</v>
      </c>
      <c r="AB713" s="300"/>
      <c r="AC713" s="300" t="s">
        <v>2396</v>
      </c>
      <c r="AD713" s="300" t="s">
        <v>114</v>
      </c>
      <c r="AE713" s="300" t="s">
        <v>961</v>
      </c>
      <c r="AF713" s="300" t="s">
        <v>736</v>
      </c>
      <c r="AG713" s="300" t="s">
        <v>736</v>
      </c>
      <c r="AH713" s="300" t="s">
        <v>3270</v>
      </c>
      <c r="AI713" s="300">
        <v>2.15</v>
      </c>
      <c r="AJ713" s="300" t="str">
        <f t="shared" si="25"/>
        <v>BADPRS</v>
      </c>
      <c r="AK713" s="305" t="s">
        <v>4505</v>
      </c>
      <c r="AL713" s="300"/>
      <c r="AM713" s="300"/>
      <c r="AN713" s="300"/>
      <c r="AO713" s="300"/>
      <c r="AP713" s="300"/>
      <c r="AQ713" s="300" t="s">
        <v>4398</v>
      </c>
      <c r="AR713" s="300" t="s">
        <v>3319</v>
      </c>
      <c r="AS713" s="300" t="s">
        <v>3329</v>
      </c>
      <c r="AT713" s="300" t="s">
        <v>3319</v>
      </c>
      <c r="AU713" s="300"/>
      <c r="AV713" s="300"/>
      <c r="AW713" s="300" t="s">
        <v>4505</v>
      </c>
      <c r="AX713" s="9" t="s">
        <v>736</v>
      </c>
      <c r="AY713" s="300"/>
      <c r="AZ713" s="300"/>
      <c r="BA713" s="300"/>
      <c r="BB713" s="9" t="s">
        <v>736</v>
      </c>
    </row>
    <row r="714" spans="1:54" s="15" customFormat="1" ht="15" customHeight="1" x14ac:dyDescent="0.25">
      <c r="A714" s="300" t="s">
        <v>3735</v>
      </c>
      <c r="B714" s="300" t="s">
        <v>1413</v>
      </c>
      <c r="C714" s="300" t="s">
        <v>1413</v>
      </c>
      <c r="D714" s="306" t="s">
        <v>4802</v>
      </c>
      <c r="E714" s="300">
        <v>0</v>
      </c>
      <c r="F714" s="300" t="s">
        <v>557</v>
      </c>
      <c r="G714" s="300">
        <v>0</v>
      </c>
      <c r="H714" s="300" t="s">
        <v>742</v>
      </c>
      <c r="I714" s="300" t="s">
        <v>2643</v>
      </c>
      <c r="J714" s="300" t="s">
        <v>3599</v>
      </c>
      <c r="K714" s="300" t="s">
        <v>3601</v>
      </c>
      <c r="L714" s="300" t="s">
        <v>1413</v>
      </c>
      <c r="M714" s="306" t="s">
        <v>4802</v>
      </c>
      <c r="N714" s="300" t="s">
        <v>1413</v>
      </c>
      <c r="O714" s="306" t="s">
        <v>4802</v>
      </c>
      <c r="P714" s="300" t="s">
        <v>3384</v>
      </c>
      <c r="Q714" s="300" t="s">
        <v>1393</v>
      </c>
      <c r="R714" s="300" t="s">
        <v>2396</v>
      </c>
      <c r="S714" s="300" t="s">
        <v>2396</v>
      </c>
      <c r="T714" s="300" t="s">
        <v>736</v>
      </c>
      <c r="U714" s="9" t="s">
        <v>736</v>
      </c>
      <c r="V714" s="300" t="s">
        <v>735</v>
      </c>
      <c r="W714" s="300">
        <v>1</v>
      </c>
      <c r="X714" s="300" t="s">
        <v>736</v>
      </c>
      <c r="Y714" s="300" t="s">
        <v>736</v>
      </c>
      <c r="Z714" s="300"/>
      <c r="AA714" s="300">
        <v>0</v>
      </c>
      <c r="AB714" s="300"/>
      <c r="AC714" s="300" t="s">
        <v>2396</v>
      </c>
      <c r="AD714" s="300" t="s">
        <v>114</v>
      </c>
      <c r="AE714" s="300" t="s">
        <v>961</v>
      </c>
      <c r="AF714" s="300" t="s">
        <v>736</v>
      </c>
      <c r="AG714" s="300" t="s">
        <v>736</v>
      </c>
      <c r="AH714" s="300" t="s">
        <v>3270</v>
      </c>
      <c r="AI714" s="300">
        <v>3.25</v>
      </c>
      <c r="AJ714" s="300" t="str">
        <f t="shared" si="25"/>
        <v>BADPRS_N</v>
      </c>
      <c r="AK714" s="305" t="s">
        <v>4505</v>
      </c>
      <c r="AL714" s="300"/>
      <c r="AM714" s="300"/>
      <c r="AN714" s="300"/>
      <c r="AO714" s="300"/>
      <c r="AP714" s="300"/>
      <c r="AQ714" s="300" t="s">
        <v>4398</v>
      </c>
      <c r="AR714" s="300" t="s">
        <v>3319</v>
      </c>
      <c r="AS714" s="300" t="s">
        <v>3329</v>
      </c>
      <c r="AT714" s="300" t="s">
        <v>3319</v>
      </c>
      <c r="AU714" s="300"/>
      <c r="AV714" s="300"/>
      <c r="AW714" s="300" t="s">
        <v>4505</v>
      </c>
      <c r="AX714" s="9" t="s">
        <v>736</v>
      </c>
      <c r="AY714" s="300"/>
      <c r="AZ714" s="300"/>
      <c r="BA714" s="300"/>
      <c r="BB714" s="9" t="s">
        <v>736</v>
      </c>
    </row>
    <row r="715" spans="1:54" s="15" customFormat="1" ht="15" customHeight="1" x14ac:dyDescent="0.25">
      <c r="A715" s="300" t="s">
        <v>3736</v>
      </c>
      <c r="B715" s="300" t="s">
        <v>1415</v>
      </c>
      <c r="C715" s="300" t="s">
        <v>1415</v>
      </c>
      <c r="D715" s="306" t="s">
        <v>4803</v>
      </c>
      <c r="E715" s="300">
        <v>0</v>
      </c>
      <c r="F715" s="300" t="s">
        <v>557</v>
      </c>
      <c r="G715" s="300">
        <v>0</v>
      </c>
      <c r="H715" s="300" t="s">
        <v>742</v>
      </c>
      <c r="I715" s="300" t="s">
        <v>2643</v>
      </c>
      <c r="J715" s="300" t="s">
        <v>3599</v>
      </c>
      <c r="K715" s="300" t="s">
        <v>3601</v>
      </c>
      <c r="L715" s="300" t="s">
        <v>1415</v>
      </c>
      <c r="M715" s="306" t="s">
        <v>4803</v>
      </c>
      <c r="N715" s="300" t="s">
        <v>1415</v>
      </c>
      <c r="O715" s="306" t="s">
        <v>4803</v>
      </c>
      <c r="P715" s="300" t="s">
        <v>3384</v>
      </c>
      <c r="Q715" s="300" t="s">
        <v>1393</v>
      </c>
      <c r="R715" s="300" t="s">
        <v>2396</v>
      </c>
      <c r="S715" s="300" t="s">
        <v>2396</v>
      </c>
      <c r="T715" s="300" t="s">
        <v>736</v>
      </c>
      <c r="U715" s="9" t="s">
        <v>736</v>
      </c>
      <c r="V715" s="300" t="s">
        <v>735</v>
      </c>
      <c r="W715" s="300">
        <v>1</v>
      </c>
      <c r="X715" s="300" t="s">
        <v>736</v>
      </c>
      <c r="Y715" s="300" t="s">
        <v>736</v>
      </c>
      <c r="Z715" s="300"/>
      <c r="AA715" s="300">
        <v>0</v>
      </c>
      <c r="AB715" s="300"/>
      <c r="AC715" s="300" t="s">
        <v>2396</v>
      </c>
      <c r="AD715" s="300" t="s">
        <v>114</v>
      </c>
      <c r="AE715" s="300" t="s">
        <v>961</v>
      </c>
      <c r="AF715" s="300" t="s">
        <v>736</v>
      </c>
      <c r="AG715" s="300" t="s">
        <v>736</v>
      </c>
      <c r="AH715" s="300" t="s">
        <v>3270</v>
      </c>
      <c r="AI715" s="300">
        <v>50</v>
      </c>
      <c r="AJ715" s="300" t="str">
        <f t="shared" si="25"/>
        <v>BADSERV</v>
      </c>
      <c r="AK715" s="305" t="s">
        <v>4505</v>
      </c>
      <c r="AL715" s="300"/>
      <c r="AM715" s="300"/>
      <c r="AN715" s="300"/>
      <c r="AO715" s="300"/>
      <c r="AP715" s="300"/>
      <c r="AQ715" s="300" t="s">
        <v>4398</v>
      </c>
      <c r="AR715" s="300" t="s">
        <v>3319</v>
      </c>
      <c r="AS715" s="300" t="s">
        <v>3329</v>
      </c>
      <c r="AT715" s="300" t="s">
        <v>3319</v>
      </c>
      <c r="AU715" s="300"/>
      <c r="AV715" s="300"/>
      <c r="AW715" s="300" t="s">
        <v>4505</v>
      </c>
      <c r="AX715" s="9" t="s">
        <v>736</v>
      </c>
      <c r="AY715" s="300"/>
      <c r="AZ715" s="300"/>
      <c r="BA715" s="300"/>
      <c r="BB715" s="9" t="s">
        <v>736</v>
      </c>
    </row>
    <row r="716" spans="1:54" s="15" customFormat="1" ht="15" customHeight="1" x14ac:dyDescent="0.25">
      <c r="A716" s="300" t="s">
        <v>3737</v>
      </c>
      <c r="B716" s="300" t="s">
        <v>1417</v>
      </c>
      <c r="C716" s="300" t="s">
        <v>1417</v>
      </c>
      <c r="D716" s="306" t="s">
        <v>4804</v>
      </c>
      <c r="E716" s="300">
        <v>0</v>
      </c>
      <c r="F716" s="300" t="s">
        <v>557</v>
      </c>
      <c r="G716" s="300">
        <v>0</v>
      </c>
      <c r="H716" s="300" t="s">
        <v>742</v>
      </c>
      <c r="I716" s="300" t="s">
        <v>4805</v>
      </c>
      <c r="J716" s="300" t="s">
        <v>3599</v>
      </c>
      <c r="K716" s="300" t="s">
        <v>3601</v>
      </c>
      <c r="L716" s="300" t="s">
        <v>1417</v>
      </c>
      <c r="M716" s="306" t="s">
        <v>4804</v>
      </c>
      <c r="N716" s="300" t="s">
        <v>1417</v>
      </c>
      <c r="O716" s="306" t="s">
        <v>4804</v>
      </c>
      <c r="P716" s="300" t="s">
        <v>3384</v>
      </c>
      <c r="Q716" s="300" t="s">
        <v>1393</v>
      </c>
      <c r="R716" s="300" t="s">
        <v>2396</v>
      </c>
      <c r="S716" s="300" t="s">
        <v>2396</v>
      </c>
      <c r="T716" s="300" t="s">
        <v>736</v>
      </c>
      <c r="U716" s="9" t="s">
        <v>736</v>
      </c>
      <c r="V716" s="300" t="s">
        <v>735</v>
      </c>
      <c r="W716" s="300">
        <v>1</v>
      </c>
      <c r="X716" s="300" t="s">
        <v>736</v>
      </c>
      <c r="Y716" s="300" t="s">
        <v>736</v>
      </c>
      <c r="Z716" s="300"/>
      <c r="AA716" s="300">
        <v>0</v>
      </c>
      <c r="AB716" s="300"/>
      <c r="AC716" s="300" t="s">
        <v>2396</v>
      </c>
      <c r="AD716" s="300" t="s">
        <v>114</v>
      </c>
      <c r="AE716" s="300" t="s">
        <v>961</v>
      </c>
      <c r="AF716" s="300" t="s">
        <v>736</v>
      </c>
      <c r="AG716" s="300" t="s">
        <v>736</v>
      </c>
      <c r="AH716" s="300" t="s">
        <v>3270</v>
      </c>
      <c r="AI716" s="300">
        <v>50</v>
      </c>
      <c r="AJ716" s="300" t="str">
        <f t="shared" si="25"/>
        <v>BADUSSERV</v>
      </c>
      <c r="AK716" s="305" t="s">
        <v>4505</v>
      </c>
      <c r="AL716" s="300"/>
      <c r="AM716" s="300"/>
      <c r="AN716" s="300"/>
      <c r="AO716" s="300"/>
      <c r="AP716" s="300"/>
      <c r="AQ716" s="300" t="s">
        <v>4398</v>
      </c>
      <c r="AR716" s="300" t="s">
        <v>3319</v>
      </c>
      <c r="AS716" s="300" t="s">
        <v>3329</v>
      </c>
      <c r="AT716" s="300" t="s">
        <v>3319</v>
      </c>
      <c r="AU716" s="300"/>
      <c r="AV716" s="300"/>
      <c r="AW716" s="300" t="s">
        <v>4505</v>
      </c>
      <c r="AX716" s="9" t="s">
        <v>736</v>
      </c>
      <c r="AY716" s="300"/>
      <c r="AZ716" s="300"/>
      <c r="BA716" s="300"/>
      <c r="BB716" s="9" t="s">
        <v>736</v>
      </c>
    </row>
    <row r="717" spans="1:54" s="15" customFormat="1" ht="15" customHeight="1" x14ac:dyDescent="0.25">
      <c r="A717" s="300" t="s">
        <v>3738</v>
      </c>
      <c r="B717" s="300" t="s">
        <v>1419</v>
      </c>
      <c r="C717" s="300" t="s">
        <v>1419</v>
      </c>
      <c r="D717" s="306" t="s">
        <v>4806</v>
      </c>
      <c r="E717" s="300">
        <v>0</v>
      </c>
      <c r="F717" s="300" t="s">
        <v>557</v>
      </c>
      <c r="G717" s="300">
        <v>0</v>
      </c>
      <c r="H717" s="300" t="s">
        <v>742</v>
      </c>
      <c r="I717" s="300" t="s">
        <v>2643</v>
      </c>
      <c r="J717" s="300" t="s">
        <v>3599</v>
      </c>
      <c r="K717" s="300" t="s">
        <v>3601</v>
      </c>
      <c r="L717" s="300" t="s">
        <v>1419</v>
      </c>
      <c r="M717" s="306" t="s">
        <v>4806</v>
      </c>
      <c r="N717" s="300" t="s">
        <v>1419</v>
      </c>
      <c r="O717" s="306" t="s">
        <v>4806</v>
      </c>
      <c r="P717" s="300" t="s">
        <v>3384</v>
      </c>
      <c r="Q717" s="300" t="s">
        <v>1393</v>
      </c>
      <c r="R717" s="300" t="s">
        <v>2396</v>
      </c>
      <c r="S717" s="300" t="s">
        <v>2396</v>
      </c>
      <c r="T717" s="300" t="s">
        <v>736</v>
      </c>
      <c r="U717" s="9" t="s">
        <v>736</v>
      </c>
      <c r="V717" s="300" t="s">
        <v>735</v>
      </c>
      <c r="W717" s="300">
        <v>1</v>
      </c>
      <c r="X717" s="300" t="s">
        <v>736</v>
      </c>
      <c r="Y717" s="300" t="s">
        <v>736</v>
      </c>
      <c r="Z717" s="300"/>
      <c r="AA717" s="300">
        <v>0</v>
      </c>
      <c r="AB717" s="300"/>
      <c r="AC717" s="300" t="s">
        <v>2396</v>
      </c>
      <c r="AD717" s="300" t="s">
        <v>114</v>
      </c>
      <c r="AE717" s="300" t="s">
        <v>961</v>
      </c>
      <c r="AF717" s="300" t="s">
        <v>736</v>
      </c>
      <c r="AG717" s="300" t="s">
        <v>736</v>
      </c>
      <c r="AH717" s="300" t="s">
        <v>3270</v>
      </c>
      <c r="AI717" s="300">
        <v>11.99</v>
      </c>
      <c r="AJ717" s="300" t="str">
        <f t="shared" si="25"/>
        <v>BADVR</v>
      </c>
      <c r="AK717" s="305" t="s">
        <v>4505</v>
      </c>
      <c r="AL717" s="300"/>
      <c r="AM717" s="300"/>
      <c r="AN717" s="300"/>
      <c r="AO717" s="300"/>
      <c r="AP717" s="300"/>
      <c r="AQ717" s="300" t="s">
        <v>4398</v>
      </c>
      <c r="AR717" s="300" t="s">
        <v>3319</v>
      </c>
      <c r="AS717" s="300" t="s">
        <v>3329</v>
      </c>
      <c r="AT717" s="300" t="s">
        <v>3319</v>
      </c>
      <c r="AU717" s="300"/>
      <c r="AV717" s="300"/>
      <c r="AW717" s="300" t="s">
        <v>4505</v>
      </c>
      <c r="AX717" s="9" t="s">
        <v>736</v>
      </c>
      <c r="AY717" s="300"/>
      <c r="AZ717" s="300"/>
      <c r="BA717" s="300"/>
      <c r="BB717" s="9" t="s">
        <v>736</v>
      </c>
    </row>
    <row r="718" spans="1:54" s="15" customFormat="1" ht="15" customHeight="1" x14ac:dyDescent="0.25">
      <c r="A718" s="300" t="s">
        <v>1213</v>
      </c>
      <c r="B718" s="300" t="s">
        <v>1214</v>
      </c>
      <c r="C718" s="300" t="s">
        <v>1214</v>
      </c>
      <c r="D718" s="306" t="s">
        <v>4807</v>
      </c>
      <c r="E718" s="300">
        <v>0</v>
      </c>
      <c r="F718" s="300" t="s">
        <v>557</v>
      </c>
      <c r="G718" s="300">
        <v>0</v>
      </c>
      <c r="H718" s="300" t="s">
        <v>742</v>
      </c>
      <c r="I718" s="300" t="s">
        <v>742</v>
      </c>
      <c r="J718" s="300"/>
      <c r="K718" s="300"/>
      <c r="L718" s="300" t="s">
        <v>1214</v>
      </c>
      <c r="M718" s="306" t="s">
        <v>4807</v>
      </c>
      <c r="N718" s="300" t="s">
        <v>1214</v>
      </c>
      <c r="O718" s="306" t="s">
        <v>4807</v>
      </c>
      <c r="P718" s="300" t="s">
        <v>3384</v>
      </c>
      <c r="Q718" s="300" t="s">
        <v>1215</v>
      </c>
      <c r="R718" s="300"/>
      <c r="S718" s="300" t="s">
        <v>2396</v>
      </c>
      <c r="T718" s="300" t="s">
        <v>736</v>
      </c>
      <c r="U718" s="300" t="s">
        <v>736</v>
      </c>
      <c r="V718" s="300" t="s">
        <v>735</v>
      </c>
      <c r="W718" s="300">
        <v>1</v>
      </c>
      <c r="X718" s="300" t="s">
        <v>736</v>
      </c>
      <c r="Y718" s="300" t="s">
        <v>736</v>
      </c>
      <c r="Z718" s="300"/>
      <c r="AA718" s="300">
        <v>0</v>
      </c>
      <c r="AB718" s="300"/>
      <c r="AC718" s="300" t="s">
        <v>3327</v>
      </c>
      <c r="AD718" s="300" t="s">
        <v>114</v>
      </c>
      <c r="AE718" s="300" t="s">
        <v>3328</v>
      </c>
      <c r="AF718" s="300" t="s">
        <v>736</v>
      </c>
      <c r="AG718" s="300" t="s">
        <v>736</v>
      </c>
      <c r="AH718" s="300"/>
      <c r="AI718" s="300"/>
      <c r="AJ718" s="300"/>
      <c r="AK718" s="305" t="s">
        <v>4505</v>
      </c>
      <c r="AL718" s="300"/>
      <c r="AM718" s="300"/>
      <c r="AN718" s="300"/>
      <c r="AO718" s="300"/>
      <c r="AP718" s="300"/>
      <c r="AQ718" s="300"/>
      <c r="AR718" s="300" t="s">
        <v>3319</v>
      </c>
      <c r="AS718" s="300" t="s">
        <v>3329</v>
      </c>
      <c r="AT718" s="300" t="s">
        <v>3319</v>
      </c>
      <c r="AU718" s="300"/>
      <c r="AV718" s="300"/>
      <c r="AW718" s="300" t="s">
        <v>4505</v>
      </c>
      <c r="AX718" s="300"/>
      <c r="AY718" s="300"/>
      <c r="AZ718" s="300"/>
      <c r="BA718" s="300"/>
      <c r="BB718" s="9" t="s">
        <v>736</v>
      </c>
    </row>
    <row r="719" spans="1:54" s="15" customFormat="1" ht="15" customHeight="1" x14ac:dyDescent="0.25">
      <c r="A719" s="300" t="s">
        <v>3758</v>
      </c>
      <c r="B719" s="300" t="s">
        <v>4808</v>
      </c>
      <c r="C719" s="300" t="s">
        <v>4808</v>
      </c>
      <c r="D719" s="306" t="s">
        <v>4809</v>
      </c>
      <c r="E719" s="300">
        <v>0</v>
      </c>
      <c r="F719" s="300" t="s">
        <v>557</v>
      </c>
      <c r="G719" s="300">
        <v>0</v>
      </c>
      <c r="H719" s="310" t="s">
        <v>742</v>
      </c>
      <c r="I719" s="310" t="s">
        <v>742</v>
      </c>
      <c r="J719" s="300" t="s">
        <v>3599</v>
      </c>
      <c r="K719" s="300" t="s">
        <v>2751</v>
      </c>
      <c r="L719" s="300" t="s">
        <v>4808</v>
      </c>
      <c r="M719" s="306" t="s">
        <v>4809</v>
      </c>
      <c r="N719" s="300" t="s">
        <v>4808</v>
      </c>
      <c r="O719" s="306" t="s">
        <v>4809</v>
      </c>
      <c r="P719" s="300" t="s">
        <v>737</v>
      </c>
      <c r="Q719" s="300" t="s">
        <v>737</v>
      </c>
      <c r="R719" s="300" t="s">
        <v>2396</v>
      </c>
      <c r="S719" s="300" t="s">
        <v>2396</v>
      </c>
      <c r="T719" s="300" t="s">
        <v>736</v>
      </c>
      <c r="U719" s="9" t="s">
        <v>736</v>
      </c>
      <c r="V719" s="300" t="s">
        <v>736</v>
      </c>
      <c r="W719" s="300">
        <v>1</v>
      </c>
      <c r="X719" s="300" t="s">
        <v>736</v>
      </c>
      <c r="Y719" s="300" t="s">
        <v>736</v>
      </c>
      <c r="Z719" s="300"/>
      <c r="AA719" s="300">
        <v>0</v>
      </c>
      <c r="AB719" s="300"/>
      <c r="AC719" s="300" t="s">
        <v>2396</v>
      </c>
      <c r="AD719" s="300" t="s">
        <v>114</v>
      </c>
      <c r="AE719" s="300" t="s">
        <v>961</v>
      </c>
      <c r="AF719" s="300" t="s">
        <v>736</v>
      </c>
      <c r="AG719" s="300" t="s">
        <v>736</v>
      </c>
      <c r="AH719" s="300" t="s">
        <v>3270</v>
      </c>
      <c r="AI719" s="300">
        <v>10</v>
      </c>
      <c r="AJ719" s="300" t="str">
        <f>A719</f>
        <v>BRS$10DISC</v>
      </c>
      <c r="AK719" s="305" t="s">
        <v>4505</v>
      </c>
      <c r="AL719" s="309" t="s">
        <v>736</v>
      </c>
      <c r="AM719" s="300"/>
      <c r="AN719" s="300"/>
      <c r="AO719" s="300"/>
      <c r="AP719" s="300"/>
      <c r="AQ719" s="300" t="s">
        <v>4398</v>
      </c>
      <c r="AR719" s="300" t="s">
        <v>3319</v>
      </c>
      <c r="AS719" s="300" t="s">
        <v>3329</v>
      </c>
      <c r="AT719" s="300" t="s">
        <v>3319</v>
      </c>
      <c r="AU719" s="300"/>
      <c r="AV719" s="300"/>
      <c r="AW719" s="300" t="s">
        <v>4505</v>
      </c>
      <c r="AX719" s="9" t="s">
        <v>736</v>
      </c>
      <c r="AY719" s="300"/>
      <c r="AZ719" s="300"/>
      <c r="BA719" s="300"/>
      <c r="BB719" s="9" t="s">
        <v>735</v>
      </c>
    </row>
    <row r="720" spans="1:54" s="15" customFormat="1" ht="15" customHeight="1" x14ac:dyDescent="0.25">
      <c r="A720" s="300" t="s">
        <v>3759</v>
      </c>
      <c r="B720" s="300" t="s">
        <v>1815</v>
      </c>
      <c r="C720" s="300" t="s">
        <v>1815</v>
      </c>
      <c r="D720" s="306" t="s">
        <v>4810</v>
      </c>
      <c r="E720" s="300">
        <v>0</v>
      </c>
      <c r="F720" s="300" t="s">
        <v>557</v>
      </c>
      <c r="G720" s="300">
        <v>0</v>
      </c>
      <c r="H720" s="300" t="s">
        <v>742</v>
      </c>
      <c r="I720" s="300" t="s">
        <v>742</v>
      </c>
      <c r="J720" s="300" t="s">
        <v>3599</v>
      </c>
      <c r="K720" s="300" t="s">
        <v>2518</v>
      </c>
      <c r="L720" s="300" t="s">
        <v>1815</v>
      </c>
      <c r="M720" s="306" t="s">
        <v>4810</v>
      </c>
      <c r="N720" s="300" t="s">
        <v>1815</v>
      </c>
      <c r="O720" s="306" t="s">
        <v>4810</v>
      </c>
      <c r="P720" s="300" t="s">
        <v>737</v>
      </c>
      <c r="Q720" s="300" t="s">
        <v>737</v>
      </c>
      <c r="R720" s="300" t="s">
        <v>2396</v>
      </c>
      <c r="S720" s="300" t="s">
        <v>2396</v>
      </c>
      <c r="T720" s="300" t="s">
        <v>736</v>
      </c>
      <c r="U720" s="9" t="s">
        <v>736</v>
      </c>
      <c r="V720" s="300" t="s">
        <v>735</v>
      </c>
      <c r="W720" s="300">
        <v>1</v>
      </c>
      <c r="X720" s="300" t="s">
        <v>736</v>
      </c>
      <c r="Y720" s="300" t="s">
        <v>736</v>
      </c>
      <c r="Z720" s="300"/>
      <c r="AA720" s="300">
        <v>0</v>
      </c>
      <c r="AB720" s="300"/>
      <c r="AC720" s="300" t="s">
        <v>2396</v>
      </c>
      <c r="AD720" s="300" t="s">
        <v>114</v>
      </c>
      <c r="AE720" s="300" t="s">
        <v>961</v>
      </c>
      <c r="AF720" s="300" t="s">
        <v>736</v>
      </c>
      <c r="AG720" s="300" t="s">
        <v>736</v>
      </c>
      <c r="AH720" s="300" t="s">
        <v>3270</v>
      </c>
      <c r="AI720" s="300">
        <v>5</v>
      </c>
      <c r="AJ720" s="300" t="str">
        <f>A720</f>
        <v>BULK_DISC</v>
      </c>
      <c r="AK720" s="305" t="s">
        <v>4505</v>
      </c>
      <c r="AL720" s="309" t="s">
        <v>736</v>
      </c>
      <c r="AM720" s="300"/>
      <c r="AN720" s="300"/>
      <c r="AO720" s="300"/>
      <c r="AP720" s="300"/>
      <c r="AQ720" s="300" t="s">
        <v>4398</v>
      </c>
      <c r="AR720" s="300" t="s">
        <v>3319</v>
      </c>
      <c r="AS720" s="300" t="s">
        <v>3329</v>
      </c>
      <c r="AT720" s="300" t="s">
        <v>3319</v>
      </c>
      <c r="AU720" s="300"/>
      <c r="AV720" s="300"/>
      <c r="AW720" s="300" t="s">
        <v>4505</v>
      </c>
      <c r="AX720" s="9" t="s">
        <v>736</v>
      </c>
      <c r="AY720" s="300"/>
      <c r="AZ720" s="300"/>
      <c r="BA720" s="300"/>
      <c r="BB720" s="9" t="s">
        <v>735</v>
      </c>
    </row>
    <row r="721" spans="1:54" s="15" customFormat="1" ht="15" customHeight="1" x14ac:dyDescent="0.25">
      <c r="A721" s="300" t="s">
        <v>1816</v>
      </c>
      <c r="B721" s="300" t="s">
        <v>1817</v>
      </c>
      <c r="C721" s="300" t="s">
        <v>1817</v>
      </c>
      <c r="D721" s="306" t="s">
        <v>4811</v>
      </c>
      <c r="E721" s="300">
        <v>0</v>
      </c>
      <c r="F721" s="300" t="s">
        <v>557</v>
      </c>
      <c r="G721" s="300">
        <v>0</v>
      </c>
      <c r="H721" s="300" t="s">
        <v>4526</v>
      </c>
      <c r="I721" s="300" t="s">
        <v>4526</v>
      </c>
      <c r="J721" s="300" t="s">
        <v>3599</v>
      </c>
      <c r="K721" s="300" t="s">
        <v>2518</v>
      </c>
      <c r="L721" s="300" t="s">
        <v>1817</v>
      </c>
      <c r="M721" s="306" t="s">
        <v>4811</v>
      </c>
      <c r="N721" s="300" t="s">
        <v>1817</v>
      </c>
      <c r="O721" s="306" t="s">
        <v>4811</v>
      </c>
      <c r="P721" s="300" t="s">
        <v>737</v>
      </c>
      <c r="Q721" s="300" t="s">
        <v>737</v>
      </c>
      <c r="R721" s="300" t="s">
        <v>2396</v>
      </c>
      <c r="S721" s="300" t="s">
        <v>2396</v>
      </c>
      <c r="T721" s="300" t="s">
        <v>736</v>
      </c>
      <c r="U721" s="9" t="s">
        <v>736</v>
      </c>
      <c r="V721" s="300" t="s">
        <v>735</v>
      </c>
      <c r="W721" s="300">
        <v>1</v>
      </c>
      <c r="X721" s="300" t="s">
        <v>736</v>
      </c>
      <c r="Y721" s="300" t="s">
        <v>736</v>
      </c>
      <c r="Z721" s="300"/>
      <c r="AA721" s="300">
        <v>0</v>
      </c>
      <c r="AB721" s="300"/>
      <c r="AC721" s="300" t="s">
        <v>2396</v>
      </c>
      <c r="AD721" s="300" t="s">
        <v>114</v>
      </c>
      <c r="AE721" s="300" t="s">
        <v>961</v>
      </c>
      <c r="AF721" s="300" t="s">
        <v>736</v>
      </c>
      <c r="AG721" s="300" t="s">
        <v>736</v>
      </c>
      <c r="AH721" s="300" t="s">
        <v>3270</v>
      </c>
      <c r="AI721" s="300">
        <v>6</v>
      </c>
      <c r="AJ721" s="300" t="str">
        <f>A721</f>
        <v>BULK_DISC_SP</v>
      </c>
      <c r="AK721" s="305" t="s">
        <v>4505</v>
      </c>
      <c r="AL721" s="309" t="s">
        <v>736</v>
      </c>
      <c r="AM721" s="300"/>
      <c r="AN721" s="300"/>
      <c r="AO721" s="300"/>
      <c r="AP721" s="300"/>
      <c r="AQ721" s="300" t="s">
        <v>4398</v>
      </c>
      <c r="AR721" s="300" t="s">
        <v>3319</v>
      </c>
      <c r="AS721" s="300" t="s">
        <v>3329</v>
      </c>
      <c r="AT721" s="300" t="s">
        <v>3319</v>
      </c>
      <c r="AU721" s="300"/>
      <c r="AV721" s="300"/>
      <c r="AW721" s="300" t="s">
        <v>4505</v>
      </c>
      <c r="AX721" s="9" t="s">
        <v>736</v>
      </c>
      <c r="AY721" s="300"/>
      <c r="AZ721" s="300"/>
      <c r="BA721" s="300"/>
      <c r="BB721" s="9" t="s">
        <v>735</v>
      </c>
    </row>
    <row r="722" spans="1:54" s="15" customFormat="1" ht="15" customHeight="1" x14ac:dyDescent="0.25">
      <c r="A722" s="300" t="s">
        <v>1818</v>
      </c>
      <c r="B722" s="300" t="s">
        <v>1819</v>
      </c>
      <c r="C722" s="300" t="s">
        <v>1819</v>
      </c>
      <c r="D722" s="306" t="s">
        <v>4812</v>
      </c>
      <c r="E722" s="300">
        <v>0</v>
      </c>
      <c r="F722" s="300" t="s">
        <v>557</v>
      </c>
      <c r="G722" s="300">
        <v>0</v>
      </c>
      <c r="H722" s="300" t="s">
        <v>654</v>
      </c>
      <c r="I722" s="300" t="s">
        <v>121</v>
      </c>
      <c r="J722" s="300" t="s">
        <v>107</v>
      </c>
      <c r="K722" s="300" t="s">
        <v>145</v>
      </c>
      <c r="L722" s="300" t="s">
        <v>1819</v>
      </c>
      <c r="M722" s="306" t="s">
        <v>4812</v>
      </c>
      <c r="N722" s="300" t="s">
        <v>1819</v>
      </c>
      <c r="O722" s="306" t="s">
        <v>4812</v>
      </c>
      <c r="P722" s="300" t="s">
        <v>3384</v>
      </c>
      <c r="Q722" s="300" t="s">
        <v>854</v>
      </c>
      <c r="R722" s="300" t="s">
        <v>2396</v>
      </c>
      <c r="S722" s="300" t="s">
        <v>2396</v>
      </c>
      <c r="T722" s="300" t="s">
        <v>736</v>
      </c>
      <c r="U722" s="9" t="s">
        <v>736</v>
      </c>
      <c r="V722" s="300" t="s">
        <v>735</v>
      </c>
      <c r="W722" s="300">
        <v>2</v>
      </c>
      <c r="X722" s="300" t="s">
        <v>736</v>
      </c>
      <c r="Y722" s="300" t="s">
        <v>736</v>
      </c>
      <c r="Z722" s="300" t="s">
        <v>1818</v>
      </c>
      <c r="AA722" s="300">
        <v>0</v>
      </c>
      <c r="AB722" s="300"/>
      <c r="AC722" s="300" t="s">
        <v>2396</v>
      </c>
      <c r="AD722" s="300" t="s">
        <v>114</v>
      </c>
      <c r="AE722" s="300" t="s">
        <v>2396</v>
      </c>
      <c r="AF722" s="300" t="s">
        <v>735</v>
      </c>
      <c r="AG722" s="300" t="s">
        <v>736</v>
      </c>
      <c r="AH722" s="300"/>
      <c r="AI722" s="300"/>
      <c r="AJ722" s="300"/>
      <c r="AK722" s="305" t="s">
        <v>694</v>
      </c>
      <c r="AL722" s="300"/>
      <c r="AM722" s="300"/>
      <c r="AN722" s="300"/>
      <c r="AO722" s="300"/>
      <c r="AP722" s="300"/>
      <c r="AQ722" s="300"/>
      <c r="AR722" s="300" t="s">
        <v>3319</v>
      </c>
      <c r="AS722" s="300" t="s">
        <v>3329</v>
      </c>
      <c r="AT722" s="300" t="s">
        <v>3319</v>
      </c>
      <c r="AU722" s="300"/>
      <c r="AV722" s="300"/>
      <c r="AW722" s="300" t="s">
        <v>4505</v>
      </c>
      <c r="AX722" s="300"/>
      <c r="AY722" s="300"/>
      <c r="AZ722" s="300"/>
      <c r="BA722" s="300"/>
      <c r="BB722" s="9" t="s">
        <v>735</v>
      </c>
    </row>
    <row r="723" spans="1:54" s="15" customFormat="1" ht="15" customHeight="1" x14ac:dyDescent="0.25">
      <c r="A723" s="300" t="s">
        <v>3760</v>
      </c>
      <c r="B723" s="300" t="s">
        <v>1821</v>
      </c>
      <c r="C723" s="300" t="s">
        <v>1821</v>
      </c>
      <c r="D723" s="306" t="s">
        <v>4813</v>
      </c>
      <c r="E723" s="300">
        <v>0</v>
      </c>
      <c r="F723" s="300" t="s">
        <v>557</v>
      </c>
      <c r="G723" s="300">
        <v>0</v>
      </c>
      <c r="H723" s="300" t="s">
        <v>654</v>
      </c>
      <c r="I723" s="300" t="s">
        <v>121</v>
      </c>
      <c r="J723" s="300" t="s">
        <v>107</v>
      </c>
      <c r="K723" s="300" t="s">
        <v>144</v>
      </c>
      <c r="L723" s="300" t="s">
        <v>1821</v>
      </c>
      <c r="M723" s="306" t="s">
        <v>4813</v>
      </c>
      <c r="N723" s="300" t="s">
        <v>1821</v>
      </c>
      <c r="O723" s="306" t="s">
        <v>4813</v>
      </c>
      <c r="P723" s="300" t="s">
        <v>3384</v>
      </c>
      <c r="Q723" s="300" t="s">
        <v>854</v>
      </c>
      <c r="R723" s="300" t="s">
        <v>2396</v>
      </c>
      <c r="S723" s="300" t="s">
        <v>2396</v>
      </c>
      <c r="T723" s="300" t="s">
        <v>736</v>
      </c>
      <c r="U723" s="9" t="s">
        <v>736</v>
      </c>
      <c r="V723" s="300" t="s">
        <v>735</v>
      </c>
      <c r="W723" s="300">
        <v>2</v>
      </c>
      <c r="X723" s="300" t="s">
        <v>736</v>
      </c>
      <c r="Y723" s="300" t="s">
        <v>736</v>
      </c>
      <c r="Z723" s="300" t="s">
        <v>3760</v>
      </c>
      <c r="AA723" s="300">
        <v>0</v>
      </c>
      <c r="AB723" s="300"/>
      <c r="AC723" s="300" t="s">
        <v>2396</v>
      </c>
      <c r="AD723" s="300" t="s">
        <v>114</v>
      </c>
      <c r="AE723" s="300" t="s">
        <v>2396</v>
      </c>
      <c r="AF723" s="300" t="s">
        <v>735</v>
      </c>
      <c r="AG723" s="300" t="s">
        <v>736</v>
      </c>
      <c r="AH723" s="300"/>
      <c r="AI723" s="300"/>
      <c r="AJ723" s="300"/>
      <c r="AK723" s="305" t="s">
        <v>694</v>
      </c>
      <c r="AL723" s="300"/>
      <c r="AM723" s="300"/>
      <c r="AN723" s="300"/>
      <c r="AO723" s="300"/>
      <c r="AP723" s="300"/>
      <c r="AQ723" s="300"/>
      <c r="AR723" s="300" t="s">
        <v>3319</v>
      </c>
      <c r="AS723" s="300" t="s">
        <v>3329</v>
      </c>
      <c r="AT723" s="300" t="s">
        <v>3319</v>
      </c>
      <c r="AU723" s="300"/>
      <c r="AV723" s="300"/>
      <c r="AW723" s="300" t="s">
        <v>4505</v>
      </c>
      <c r="AX723" s="300"/>
      <c r="AY723" s="300"/>
      <c r="AZ723" s="300"/>
      <c r="BA723" s="300"/>
      <c r="BB723" s="9" t="s">
        <v>735</v>
      </c>
    </row>
    <row r="724" spans="1:54" s="15" customFormat="1" ht="15" customHeight="1" x14ac:dyDescent="0.25">
      <c r="A724" s="300" t="s">
        <v>3761</v>
      </c>
      <c r="B724" s="300" t="s">
        <v>4814</v>
      </c>
      <c r="C724" s="300" t="s">
        <v>4814</v>
      </c>
      <c r="D724" s="300" t="s">
        <v>4815</v>
      </c>
      <c r="E724" s="300">
        <v>0</v>
      </c>
      <c r="F724" s="300" t="s">
        <v>557</v>
      </c>
      <c r="G724" s="300">
        <v>0</v>
      </c>
      <c r="H724" s="300" t="s">
        <v>654</v>
      </c>
      <c r="I724" s="300" t="s">
        <v>121</v>
      </c>
      <c r="J724" s="300" t="s">
        <v>107</v>
      </c>
      <c r="K724" s="300" t="s">
        <v>145</v>
      </c>
      <c r="L724" s="300" t="s">
        <v>4814</v>
      </c>
      <c r="M724" s="300" t="s">
        <v>4815</v>
      </c>
      <c r="N724" s="300" t="s">
        <v>4814</v>
      </c>
      <c r="O724" s="300" t="s">
        <v>4815</v>
      </c>
      <c r="P724" s="300" t="s">
        <v>3384</v>
      </c>
      <c r="Q724" s="300" t="s">
        <v>854</v>
      </c>
      <c r="R724" s="300" t="s">
        <v>2396</v>
      </c>
      <c r="S724" s="300" t="s">
        <v>2396</v>
      </c>
      <c r="T724" s="300" t="s">
        <v>736</v>
      </c>
      <c r="U724" s="9" t="s">
        <v>736</v>
      </c>
      <c r="V724" s="300" t="s">
        <v>735</v>
      </c>
      <c r="W724" s="300">
        <v>2</v>
      </c>
      <c r="X724" s="300" t="s">
        <v>736</v>
      </c>
      <c r="Y724" s="300" t="s">
        <v>736</v>
      </c>
      <c r="Z724" s="300" t="s">
        <v>3761</v>
      </c>
      <c r="AA724" s="300">
        <v>0</v>
      </c>
      <c r="AB724" s="300"/>
      <c r="AC724" s="300" t="s">
        <v>2396</v>
      </c>
      <c r="AD724" s="300" t="s">
        <v>114</v>
      </c>
      <c r="AE724" s="300" t="s">
        <v>2396</v>
      </c>
      <c r="AF724" s="300" t="s">
        <v>735</v>
      </c>
      <c r="AG724" s="300" t="s">
        <v>736</v>
      </c>
      <c r="AH724" s="300"/>
      <c r="AI724" s="300"/>
      <c r="AJ724" s="300"/>
      <c r="AK724" s="305" t="s">
        <v>694</v>
      </c>
      <c r="AL724" s="300"/>
      <c r="AM724" s="300"/>
      <c r="AN724" s="300"/>
      <c r="AO724" s="300"/>
      <c r="AP724" s="300"/>
      <c r="AQ724" s="300"/>
      <c r="AR724" s="300" t="s">
        <v>3319</v>
      </c>
      <c r="AS724" s="300" t="s">
        <v>3329</v>
      </c>
      <c r="AT724" s="300" t="s">
        <v>3319</v>
      </c>
      <c r="AU724" s="300"/>
      <c r="AV724" s="300"/>
      <c r="AW724" s="300" t="s">
        <v>4505</v>
      </c>
      <c r="AX724" s="300"/>
      <c r="AY724" s="300"/>
      <c r="AZ724" s="300"/>
      <c r="BA724" s="300"/>
      <c r="BB724" s="9" t="s">
        <v>735</v>
      </c>
    </row>
    <row r="725" spans="1:54" s="15" customFormat="1" ht="15" customHeight="1" x14ac:dyDescent="0.25">
      <c r="A725" s="300" t="s">
        <v>3762</v>
      </c>
      <c r="B725" s="300" t="s">
        <v>1825</v>
      </c>
      <c r="C725" s="300" t="s">
        <v>1825</v>
      </c>
      <c r="D725" s="306" t="s">
        <v>4816</v>
      </c>
      <c r="E725" s="300">
        <v>0</v>
      </c>
      <c r="F725" s="300" t="s">
        <v>557</v>
      </c>
      <c r="G725" s="300">
        <v>0</v>
      </c>
      <c r="H725" s="300" t="s">
        <v>654</v>
      </c>
      <c r="I725" s="300" t="s">
        <v>121</v>
      </c>
      <c r="J725" s="300" t="s">
        <v>107</v>
      </c>
      <c r="K725" s="300" t="s">
        <v>145</v>
      </c>
      <c r="L725" s="300" t="s">
        <v>1825</v>
      </c>
      <c r="M725" s="306" t="s">
        <v>4816</v>
      </c>
      <c r="N725" s="300" t="s">
        <v>1825</v>
      </c>
      <c r="O725" s="306" t="s">
        <v>4816</v>
      </c>
      <c r="P725" s="300" t="s">
        <v>3384</v>
      </c>
      <c r="Q725" s="300" t="s">
        <v>854</v>
      </c>
      <c r="R725" s="300" t="s">
        <v>2396</v>
      </c>
      <c r="S725" s="300" t="s">
        <v>2396</v>
      </c>
      <c r="T725" s="300" t="s">
        <v>736</v>
      </c>
      <c r="U725" s="9" t="s">
        <v>736</v>
      </c>
      <c r="V725" s="300" t="s">
        <v>735</v>
      </c>
      <c r="W725" s="300">
        <v>2</v>
      </c>
      <c r="X725" s="300" t="s">
        <v>736</v>
      </c>
      <c r="Y725" s="300" t="s">
        <v>736</v>
      </c>
      <c r="Z725" s="300" t="s">
        <v>3762</v>
      </c>
      <c r="AA725" s="300">
        <v>0</v>
      </c>
      <c r="AB725" s="300"/>
      <c r="AC725" s="300" t="s">
        <v>2396</v>
      </c>
      <c r="AD725" s="300" t="s">
        <v>114</v>
      </c>
      <c r="AE725" s="300" t="s">
        <v>2396</v>
      </c>
      <c r="AF725" s="300" t="s">
        <v>735</v>
      </c>
      <c r="AG725" s="300" t="s">
        <v>736</v>
      </c>
      <c r="AH725" s="300"/>
      <c r="AI725" s="300"/>
      <c r="AJ725" s="300"/>
      <c r="AK725" s="305" t="s">
        <v>694</v>
      </c>
      <c r="AL725" s="300"/>
      <c r="AM725" s="300"/>
      <c r="AN725" s="300"/>
      <c r="AO725" s="300"/>
      <c r="AP725" s="300"/>
      <c r="AQ725" s="300"/>
      <c r="AR725" s="300" t="s">
        <v>3319</v>
      </c>
      <c r="AS725" s="300" t="s">
        <v>3329</v>
      </c>
      <c r="AT725" s="300" t="s">
        <v>3319</v>
      </c>
      <c r="AU725" s="300"/>
      <c r="AV725" s="300"/>
      <c r="AW725" s="300" t="s">
        <v>4505</v>
      </c>
      <c r="AX725" s="300"/>
      <c r="AY725" s="300"/>
      <c r="AZ725" s="300"/>
      <c r="BA725" s="300"/>
      <c r="BB725" s="9" t="s">
        <v>735</v>
      </c>
    </row>
    <row r="726" spans="1:54" s="15" customFormat="1" ht="15" customHeight="1" x14ac:dyDescent="0.25">
      <c r="A726" s="300" t="s">
        <v>3763</v>
      </c>
      <c r="B726" s="300" t="s">
        <v>1827</v>
      </c>
      <c r="C726" s="300" t="s">
        <v>1827</v>
      </c>
      <c r="D726" s="306" t="s">
        <v>4817</v>
      </c>
      <c r="E726" s="300">
        <v>0</v>
      </c>
      <c r="F726" s="300" t="s">
        <v>557</v>
      </c>
      <c r="G726" s="300">
        <v>0</v>
      </c>
      <c r="H726" s="300" t="s">
        <v>654</v>
      </c>
      <c r="I726" s="300" t="s">
        <v>121</v>
      </c>
      <c r="J726" s="300" t="s">
        <v>107</v>
      </c>
      <c r="K726" s="300" t="s">
        <v>144</v>
      </c>
      <c r="L726" s="300" t="s">
        <v>1827</v>
      </c>
      <c r="M726" s="306" t="s">
        <v>4817</v>
      </c>
      <c r="N726" s="300" t="s">
        <v>1827</v>
      </c>
      <c r="O726" s="306" t="s">
        <v>4817</v>
      </c>
      <c r="P726" s="300" t="s">
        <v>3384</v>
      </c>
      <c r="Q726" s="300" t="s">
        <v>854</v>
      </c>
      <c r="R726" s="300" t="s">
        <v>2396</v>
      </c>
      <c r="S726" s="300" t="s">
        <v>2396</v>
      </c>
      <c r="T726" s="300" t="s">
        <v>736</v>
      </c>
      <c r="U726" s="9" t="s">
        <v>736</v>
      </c>
      <c r="V726" s="300" t="s">
        <v>735</v>
      </c>
      <c r="W726" s="300">
        <v>2</v>
      </c>
      <c r="X726" s="300" t="s">
        <v>736</v>
      </c>
      <c r="Y726" s="300" t="s">
        <v>736</v>
      </c>
      <c r="Z726" s="300" t="s">
        <v>3763</v>
      </c>
      <c r="AA726" s="300">
        <v>0</v>
      </c>
      <c r="AB726" s="300"/>
      <c r="AC726" s="300" t="s">
        <v>2396</v>
      </c>
      <c r="AD726" s="300" t="s">
        <v>114</v>
      </c>
      <c r="AE726" s="300" t="s">
        <v>2396</v>
      </c>
      <c r="AF726" s="300" t="s">
        <v>735</v>
      </c>
      <c r="AG726" s="300" t="s">
        <v>736</v>
      </c>
      <c r="AH726" s="300"/>
      <c r="AI726" s="300"/>
      <c r="AJ726" s="300"/>
      <c r="AK726" s="305" t="s">
        <v>694</v>
      </c>
      <c r="AL726" s="300"/>
      <c r="AM726" s="300"/>
      <c r="AN726" s="300"/>
      <c r="AO726" s="300"/>
      <c r="AP726" s="300"/>
      <c r="AQ726" s="300"/>
      <c r="AR726" s="300" t="s">
        <v>3319</v>
      </c>
      <c r="AS726" s="300" t="s">
        <v>3329</v>
      </c>
      <c r="AT726" s="300" t="s">
        <v>3319</v>
      </c>
      <c r="AU726" s="300"/>
      <c r="AV726" s="300"/>
      <c r="AW726" s="300" t="s">
        <v>4505</v>
      </c>
      <c r="AX726" s="300"/>
      <c r="AY726" s="300"/>
      <c r="AZ726" s="300"/>
      <c r="BA726" s="300"/>
      <c r="BB726" s="9" t="s">
        <v>735</v>
      </c>
    </row>
    <row r="727" spans="1:54" s="15" customFormat="1" ht="15" customHeight="1" x14ac:dyDescent="0.25">
      <c r="A727" s="300" t="s">
        <v>1828</v>
      </c>
      <c r="B727" s="300" t="s">
        <v>1829</v>
      </c>
      <c r="C727" s="300" t="s">
        <v>1829</v>
      </c>
      <c r="D727" s="306" t="s">
        <v>4818</v>
      </c>
      <c r="E727" s="300">
        <v>0</v>
      </c>
      <c r="F727" s="300" t="s">
        <v>557</v>
      </c>
      <c r="G727" s="300">
        <v>0</v>
      </c>
      <c r="H727" s="300" t="s">
        <v>654</v>
      </c>
      <c r="I727" s="300" t="s">
        <v>121</v>
      </c>
      <c r="J727" s="300" t="s">
        <v>107</v>
      </c>
      <c r="K727" s="300" t="s">
        <v>144</v>
      </c>
      <c r="L727" s="300" t="s">
        <v>1829</v>
      </c>
      <c r="M727" s="306" t="s">
        <v>4818</v>
      </c>
      <c r="N727" s="300" t="s">
        <v>1829</v>
      </c>
      <c r="O727" s="306" t="s">
        <v>4818</v>
      </c>
      <c r="P727" s="300" t="s">
        <v>3384</v>
      </c>
      <c r="Q727" s="300" t="s">
        <v>854</v>
      </c>
      <c r="R727" s="300" t="s">
        <v>2396</v>
      </c>
      <c r="S727" s="300" t="s">
        <v>2396</v>
      </c>
      <c r="T727" s="300" t="s">
        <v>736</v>
      </c>
      <c r="U727" s="9" t="s">
        <v>736</v>
      </c>
      <c r="V727" s="300" t="s">
        <v>735</v>
      </c>
      <c r="W727" s="300">
        <v>2</v>
      </c>
      <c r="X727" s="300" t="s">
        <v>736</v>
      </c>
      <c r="Y727" s="300" t="s">
        <v>736</v>
      </c>
      <c r="Z727" s="300" t="s">
        <v>1828</v>
      </c>
      <c r="AA727" s="300">
        <v>0</v>
      </c>
      <c r="AB727" s="300"/>
      <c r="AC727" s="300" t="s">
        <v>2396</v>
      </c>
      <c r="AD727" s="300" t="s">
        <v>114</v>
      </c>
      <c r="AE727" s="300" t="s">
        <v>2396</v>
      </c>
      <c r="AF727" s="300" t="s">
        <v>735</v>
      </c>
      <c r="AG727" s="300" t="s">
        <v>736</v>
      </c>
      <c r="AH727" s="300"/>
      <c r="AI727" s="300"/>
      <c r="AJ727" s="300"/>
      <c r="AK727" s="305" t="s">
        <v>694</v>
      </c>
      <c r="AL727" s="300"/>
      <c r="AM727" s="300"/>
      <c r="AN727" s="300"/>
      <c r="AO727" s="300"/>
      <c r="AP727" s="300"/>
      <c r="AQ727" s="300"/>
      <c r="AR727" s="300" t="s">
        <v>3319</v>
      </c>
      <c r="AS727" s="300" t="s">
        <v>3329</v>
      </c>
      <c r="AT727" s="300" t="s">
        <v>3319</v>
      </c>
      <c r="AU727" s="300"/>
      <c r="AV727" s="300"/>
      <c r="AW727" s="300" t="s">
        <v>4505</v>
      </c>
      <c r="AX727" s="300"/>
      <c r="AY727" s="300"/>
      <c r="AZ727" s="300"/>
      <c r="BA727" s="300"/>
      <c r="BB727" s="9" t="s">
        <v>735</v>
      </c>
    </row>
    <row r="728" spans="1:54" s="15" customFormat="1" ht="15" customHeight="1" x14ac:dyDescent="0.25">
      <c r="A728" s="300" t="s">
        <v>2326</v>
      </c>
      <c r="B728" s="300" t="s">
        <v>2187</v>
      </c>
      <c r="C728" s="300" t="s">
        <v>2187</v>
      </c>
      <c r="D728" s="306" t="s">
        <v>4819</v>
      </c>
      <c r="E728" s="300">
        <v>2.94</v>
      </c>
      <c r="F728" s="300" t="s">
        <v>557</v>
      </c>
      <c r="G728" s="300">
        <v>0</v>
      </c>
      <c r="H728" s="300" t="s">
        <v>4526</v>
      </c>
      <c r="I728" s="300" t="s">
        <v>4526</v>
      </c>
      <c r="J728" s="300" t="s">
        <v>684</v>
      </c>
      <c r="K728" s="300" t="s">
        <v>143</v>
      </c>
      <c r="L728" s="300" t="s">
        <v>2187</v>
      </c>
      <c r="M728" s="306" t="s">
        <v>4819</v>
      </c>
      <c r="N728" s="300" t="s">
        <v>2187</v>
      </c>
      <c r="O728" s="306" t="s">
        <v>4819</v>
      </c>
      <c r="P728" s="300" t="s">
        <v>3384</v>
      </c>
      <c r="Q728" s="300" t="s">
        <v>855</v>
      </c>
      <c r="R728" s="300" t="s">
        <v>2326</v>
      </c>
      <c r="S728" s="300"/>
      <c r="T728" s="300" t="s">
        <v>736</v>
      </c>
      <c r="U728" s="300" t="s">
        <v>735</v>
      </c>
      <c r="V728" s="300" t="s">
        <v>735</v>
      </c>
      <c r="W728" s="300">
        <v>20</v>
      </c>
      <c r="X728" s="300" t="s">
        <v>736</v>
      </c>
      <c r="Y728" s="300" t="s">
        <v>736</v>
      </c>
      <c r="Z728" s="300" t="s">
        <v>2326</v>
      </c>
      <c r="AA728" s="300">
        <v>0</v>
      </c>
      <c r="AB728" s="300"/>
      <c r="AC728" s="300" t="s">
        <v>3327</v>
      </c>
      <c r="AD728" s="300" t="s">
        <v>114</v>
      </c>
      <c r="AE728" s="300" t="s">
        <v>870</v>
      </c>
      <c r="AF728" s="300" t="s">
        <v>736</v>
      </c>
      <c r="AG728" s="300" t="s">
        <v>736</v>
      </c>
      <c r="AH728" s="300"/>
      <c r="AI728" s="300"/>
      <c r="AJ728" s="300"/>
      <c r="AK728" s="305" t="s">
        <v>4505</v>
      </c>
      <c r="AL728" s="300"/>
      <c r="AM728" s="300"/>
      <c r="AN728" s="300"/>
      <c r="AO728" s="300"/>
      <c r="AP728" s="300"/>
      <c r="AQ728" s="300"/>
      <c r="AR728" s="300" t="s">
        <v>3319</v>
      </c>
      <c r="AS728" s="300" t="s">
        <v>3329</v>
      </c>
      <c r="AT728" s="300" t="s">
        <v>3319</v>
      </c>
      <c r="AU728" s="300"/>
      <c r="AV728" s="300"/>
      <c r="AW728" s="300" t="s">
        <v>4505</v>
      </c>
      <c r="AX728" s="300"/>
      <c r="AY728" s="300"/>
      <c r="AZ728" s="300"/>
      <c r="BA728" s="300"/>
      <c r="BB728" s="9" t="s">
        <v>736</v>
      </c>
    </row>
    <row r="729" spans="1:54" s="15" customFormat="1" ht="15" customHeight="1" x14ac:dyDescent="0.25">
      <c r="A729" s="300" t="s">
        <v>2327</v>
      </c>
      <c r="B729" s="300" t="s">
        <v>1850</v>
      </c>
      <c r="C729" s="300" t="s">
        <v>1850</v>
      </c>
      <c r="D729" s="306" t="s">
        <v>4820</v>
      </c>
      <c r="E729" s="300">
        <v>59.9</v>
      </c>
      <c r="F729" s="300" t="s">
        <v>557</v>
      </c>
      <c r="G729" s="300">
        <v>6</v>
      </c>
      <c r="H729" s="300" t="s">
        <v>4526</v>
      </c>
      <c r="I729" s="300" t="s">
        <v>4526</v>
      </c>
      <c r="J729" s="300" t="s">
        <v>684</v>
      </c>
      <c r="K729" s="300" t="s">
        <v>143</v>
      </c>
      <c r="L729" s="300" t="s">
        <v>1850</v>
      </c>
      <c r="M729" s="306" t="s">
        <v>4820</v>
      </c>
      <c r="N729" s="300" t="s">
        <v>1850</v>
      </c>
      <c r="O729" s="306" t="s">
        <v>4820</v>
      </c>
      <c r="P729" s="300" t="s">
        <v>3384</v>
      </c>
      <c r="Q729" s="300" t="s">
        <v>1832</v>
      </c>
      <c r="R729" s="300" t="s">
        <v>2327</v>
      </c>
      <c r="S729" s="300"/>
      <c r="T729" s="300" t="s">
        <v>736</v>
      </c>
      <c r="U729" s="300" t="s">
        <v>735</v>
      </c>
      <c r="V729" s="300" t="s">
        <v>735</v>
      </c>
      <c r="W729" s="300">
        <v>20</v>
      </c>
      <c r="X729" s="300" t="s">
        <v>736</v>
      </c>
      <c r="Y729" s="300" t="s">
        <v>736</v>
      </c>
      <c r="Z729" s="300" t="s">
        <v>2327</v>
      </c>
      <c r="AA729" s="300">
        <v>0</v>
      </c>
      <c r="AB729" s="300"/>
      <c r="AC729" s="300" t="s">
        <v>3327</v>
      </c>
      <c r="AD729" s="300" t="s">
        <v>114</v>
      </c>
      <c r="AE729" s="300" t="s">
        <v>870</v>
      </c>
      <c r="AF729" s="300" t="s">
        <v>736</v>
      </c>
      <c r="AG729" s="300" t="s">
        <v>736</v>
      </c>
      <c r="AH729" s="300"/>
      <c r="AI729" s="300"/>
      <c r="AJ729" s="300"/>
      <c r="AK729" s="305" t="s">
        <v>694</v>
      </c>
      <c r="AL729" s="300"/>
      <c r="AM729" s="300"/>
      <c r="AN729" s="300" t="s">
        <v>735</v>
      </c>
      <c r="AO729" s="300">
        <v>120</v>
      </c>
      <c r="AP729" s="300"/>
      <c r="AQ729" s="300"/>
      <c r="AR729" s="300" t="s">
        <v>3319</v>
      </c>
      <c r="AS729" s="300" t="s">
        <v>3329</v>
      </c>
      <c r="AT729" s="300" t="s">
        <v>3319</v>
      </c>
      <c r="AU729" s="300"/>
      <c r="AV729" s="300"/>
      <c r="AW729" s="300" t="s">
        <v>4505</v>
      </c>
      <c r="AX729" s="300"/>
      <c r="AY729" s="300"/>
      <c r="AZ729" s="300"/>
      <c r="BA729" s="300"/>
      <c r="BB729" s="9" t="s">
        <v>736</v>
      </c>
    </row>
    <row r="730" spans="1:54" s="15" customFormat="1" ht="15" customHeight="1" x14ac:dyDescent="0.25">
      <c r="A730" s="300" t="s">
        <v>3823</v>
      </c>
      <c r="B730" s="300" t="s">
        <v>2190</v>
      </c>
      <c r="C730" s="300" t="s">
        <v>2190</v>
      </c>
      <c r="D730" s="306" t="s">
        <v>4821</v>
      </c>
      <c r="E730" s="300">
        <v>78.900000000000006</v>
      </c>
      <c r="F730" s="300" t="s">
        <v>557</v>
      </c>
      <c r="G730" s="300">
        <v>10</v>
      </c>
      <c r="H730" s="300" t="s">
        <v>4526</v>
      </c>
      <c r="I730" s="300" t="s">
        <v>4526</v>
      </c>
      <c r="J730" s="300" t="s">
        <v>684</v>
      </c>
      <c r="K730" s="300" t="s">
        <v>3099</v>
      </c>
      <c r="L730" s="300" t="s">
        <v>2190</v>
      </c>
      <c r="M730" s="306" t="s">
        <v>4821</v>
      </c>
      <c r="N730" s="300" t="s">
        <v>2190</v>
      </c>
      <c r="O730" s="306" t="s">
        <v>4821</v>
      </c>
      <c r="P730" s="300" t="s">
        <v>3384</v>
      </c>
      <c r="Q730" s="300" t="s">
        <v>856</v>
      </c>
      <c r="R730" s="300" t="s">
        <v>3823</v>
      </c>
      <c r="S730" s="300" t="s">
        <v>2396</v>
      </c>
      <c r="T730" s="300" t="s">
        <v>736</v>
      </c>
      <c r="U730" s="300" t="s">
        <v>735</v>
      </c>
      <c r="V730" s="300" t="s">
        <v>735</v>
      </c>
      <c r="W730" s="300">
        <v>1</v>
      </c>
      <c r="X730" s="300" t="s">
        <v>736</v>
      </c>
      <c r="Y730" s="300" t="s">
        <v>736</v>
      </c>
      <c r="Z730" s="300" t="s">
        <v>3823</v>
      </c>
      <c r="AA730" s="300">
        <v>0</v>
      </c>
      <c r="AB730" s="300"/>
      <c r="AC730" s="300" t="s">
        <v>3327</v>
      </c>
      <c r="AD730" s="300" t="s">
        <v>114</v>
      </c>
      <c r="AE730" s="300" t="s">
        <v>741</v>
      </c>
      <c r="AF730" s="300" t="s">
        <v>736</v>
      </c>
      <c r="AG730" s="300" t="s">
        <v>736</v>
      </c>
      <c r="AH730" s="300"/>
      <c r="AI730" s="300"/>
      <c r="AJ730" s="300"/>
      <c r="AK730" s="305" t="s">
        <v>4505</v>
      </c>
      <c r="AL730" s="300"/>
      <c r="AM730" s="300"/>
      <c r="AN730" s="300"/>
      <c r="AO730" s="300"/>
      <c r="AP730" s="300"/>
      <c r="AQ730" s="300"/>
      <c r="AR730" s="300" t="s">
        <v>3319</v>
      </c>
      <c r="AS730" s="300" t="s">
        <v>3329</v>
      </c>
      <c r="AT730" s="300" t="s">
        <v>3319</v>
      </c>
      <c r="AU730" s="300"/>
      <c r="AV730" s="300"/>
      <c r="AW730" s="300" t="s">
        <v>4505</v>
      </c>
      <c r="AX730" s="300"/>
      <c r="AY730" s="300"/>
      <c r="AZ730" s="300"/>
      <c r="BA730" s="300"/>
      <c r="BB730" s="9" t="s">
        <v>736</v>
      </c>
    </row>
    <row r="731" spans="1:54" s="15" customFormat="1" ht="15" customHeight="1" x14ac:dyDescent="0.25">
      <c r="A731" s="300" t="s">
        <v>2328</v>
      </c>
      <c r="B731" s="300" t="s">
        <v>1831</v>
      </c>
      <c r="C731" s="300" t="s">
        <v>1831</v>
      </c>
      <c r="D731" s="306" t="s">
        <v>4822</v>
      </c>
      <c r="E731" s="300">
        <v>60</v>
      </c>
      <c r="F731" s="300" t="s">
        <v>557</v>
      </c>
      <c r="G731" s="300">
        <v>10</v>
      </c>
      <c r="H731" s="300" t="s">
        <v>4526</v>
      </c>
      <c r="I731" s="300" t="s">
        <v>4526</v>
      </c>
      <c r="J731" s="300" t="s">
        <v>684</v>
      </c>
      <c r="K731" s="300" t="s">
        <v>143</v>
      </c>
      <c r="L731" s="300" t="s">
        <v>1831</v>
      </c>
      <c r="M731" s="306" t="s">
        <v>4822</v>
      </c>
      <c r="N731" s="300" t="s">
        <v>1831</v>
      </c>
      <c r="O731" s="306" t="s">
        <v>4822</v>
      </c>
      <c r="P731" s="300" t="s">
        <v>3384</v>
      </c>
      <c r="Q731" s="300" t="s">
        <v>1832</v>
      </c>
      <c r="R731" s="300" t="s">
        <v>2328</v>
      </c>
      <c r="S731" s="300"/>
      <c r="T731" s="300" t="s">
        <v>736</v>
      </c>
      <c r="U731" s="300" t="s">
        <v>735</v>
      </c>
      <c r="V731" s="300" t="s">
        <v>735</v>
      </c>
      <c r="W731" s="300">
        <v>5</v>
      </c>
      <c r="X731" s="300" t="s">
        <v>736</v>
      </c>
      <c r="Y731" s="300" t="s">
        <v>736</v>
      </c>
      <c r="Z731" s="300" t="s">
        <v>2328</v>
      </c>
      <c r="AA731" s="300">
        <v>0</v>
      </c>
      <c r="AB731" s="300"/>
      <c r="AC731" s="300" t="s">
        <v>3327</v>
      </c>
      <c r="AD731" s="300" t="s">
        <v>114</v>
      </c>
      <c r="AE731" s="300" t="s">
        <v>3328</v>
      </c>
      <c r="AF731" s="300" t="s">
        <v>736</v>
      </c>
      <c r="AG731" s="300" t="s">
        <v>736</v>
      </c>
      <c r="AH731" s="300"/>
      <c r="AI731" s="300"/>
      <c r="AJ731" s="300"/>
      <c r="AK731" s="305" t="s">
        <v>4505</v>
      </c>
      <c r="AL731" s="300"/>
      <c r="AM731" s="300"/>
      <c r="AN731" s="300"/>
      <c r="AO731" s="300"/>
      <c r="AP731" s="300"/>
      <c r="AQ731" s="300"/>
      <c r="AR731" s="300" t="s">
        <v>3319</v>
      </c>
      <c r="AS731" s="300" t="s">
        <v>3329</v>
      </c>
      <c r="AT731" s="300" t="s">
        <v>3319</v>
      </c>
      <c r="AU731" s="300"/>
      <c r="AV731" s="300"/>
      <c r="AW731" s="300" t="s">
        <v>4505</v>
      </c>
      <c r="AX731" s="300"/>
      <c r="AY731" s="300"/>
      <c r="AZ731" s="300"/>
      <c r="BA731" s="300"/>
      <c r="BB731" s="9" t="s">
        <v>736</v>
      </c>
    </row>
    <row r="732" spans="1:54" s="15" customFormat="1" ht="15" customHeight="1" x14ac:dyDescent="0.25">
      <c r="A732" s="300" t="s">
        <v>2329</v>
      </c>
      <c r="B732" s="300" t="s">
        <v>1834</v>
      </c>
      <c r="C732" s="300" t="s">
        <v>1834</v>
      </c>
      <c r="D732" s="306" t="s">
        <v>4823</v>
      </c>
      <c r="E732" s="300">
        <v>19.95</v>
      </c>
      <c r="F732" s="300" t="s">
        <v>557</v>
      </c>
      <c r="G732" s="300">
        <v>10</v>
      </c>
      <c r="H732" s="300" t="s">
        <v>4526</v>
      </c>
      <c r="I732" s="300" t="s">
        <v>4526</v>
      </c>
      <c r="J732" s="300" t="s">
        <v>684</v>
      </c>
      <c r="K732" s="300" t="s">
        <v>3099</v>
      </c>
      <c r="L732" s="300" t="s">
        <v>1834</v>
      </c>
      <c r="M732" s="306" t="s">
        <v>4823</v>
      </c>
      <c r="N732" s="300" t="s">
        <v>1834</v>
      </c>
      <c r="O732" s="306" t="s">
        <v>4823</v>
      </c>
      <c r="P732" s="300" t="s">
        <v>3384</v>
      </c>
      <c r="Q732" s="300" t="s">
        <v>855</v>
      </c>
      <c r="R732" s="300" t="s">
        <v>2329</v>
      </c>
      <c r="S732" s="300"/>
      <c r="T732" s="300" t="s">
        <v>736</v>
      </c>
      <c r="U732" s="300" t="s">
        <v>735</v>
      </c>
      <c r="V732" s="300" t="s">
        <v>735</v>
      </c>
      <c r="W732" s="300">
        <v>5</v>
      </c>
      <c r="X732" s="300" t="s">
        <v>736</v>
      </c>
      <c r="Y732" s="300" t="s">
        <v>736</v>
      </c>
      <c r="Z732" s="300" t="s">
        <v>2329</v>
      </c>
      <c r="AA732" s="300">
        <v>0</v>
      </c>
      <c r="AB732" s="300"/>
      <c r="AC732" s="300" t="s">
        <v>3327</v>
      </c>
      <c r="AD732" s="300" t="s">
        <v>114</v>
      </c>
      <c r="AE732" s="300" t="s">
        <v>3328</v>
      </c>
      <c r="AF732" s="300" t="s">
        <v>736</v>
      </c>
      <c r="AG732" s="300" t="s">
        <v>736</v>
      </c>
      <c r="AH732" s="300"/>
      <c r="AI732" s="300"/>
      <c r="AJ732" s="300"/>
      <c r="AK732" s="305" t="s">
        <v>694</v>
      </c>
      <c r="AL732" s="300"/>
      <c r="AM732" s="300"/>
      <c r="AN732" s="300"/>
      <c r="AO732" s="300"/>
      <c r="AP732" s="300"/>
      <c r="AQ732" s="300"/>
      <c r="AR732" s="300" t="s">
        <v>3319</v>
      </c>
      <c r="AS732" s="300" t="s">
        <v>3329</v>
      </c>
      <c r="AT732" s="300" t="s">
        <v>3319</v>
      </c>
      <c r="AU732" s="300"/>
      <c r="AV732" s="300"/>
      <c r="AW732" s="300" t="s">
        <v>4505</v>
      </c>
      <c r="AX732" s="300"/>
      <c r="AY732" s="300"/>
      <c r="AZ732" s="300"/>
      <c r="BA732" s="300"/>
      <c r="BB732" s="9" t="s">
        <v>736</v>
      </c>
    </row>
    <row r="733" spans="1:54" s="15" customFormat="1" ht="15" customHeight="1" x14ac:dyDescent="0.25">
      <c r="A733" s="300" t="s">
        <v>1835</v>
      </c>
      <c r="B733" s="300" t="s">
        <v>1836</v>
      </c>
      <c r="C733" s="300" t="s">
        <v>1836</v>
      </c>
      <c r="D733" s="306" t="s">
        <v>4824</v>
      </c>
      <c r="E733" s="300">
        <v>0</v>
      </c>
      <c r="F733" s="300" t="s">
        <v>557</v>
      </c>
      <c r="G733" s="300">
        <v>0</v>
      </c>
      <c r="H733" s="300" t="s">
        <v>4526</v>
      </c>
      <c r="I733" s="300" t="s">
        <v>4526</v>
      </c>
      <c r="J733" s="300" t="s">
        <v>684</v>
      </c>
      <c r="K733" s="300" t="s">
        <v>742</v>
      </c>
      <c r="L733" s="300" t="s">
        <v>1836</v>
      </c>
      <c r="M733" s="306" t="s">
        <v>4824</v>
      </c>
      <c r="N733" s="300" t="s">
        <v>1836</v>
      </c>
      <c r="O733" s="306" t="s">
        <v>4824</v>
      </c>
      <c r="P733" s="300" t="s">
        <v>3384</v>
      </c>
      <c r="Q733" s="300" t="s">
        <v>737</v>
      </c>
      <c r="R733" s="300" t="s">
        <v>2396</v>
      </c>
      <c r="S733" s="300" t="s">
        <v>2396</v>
      </c>
      <c r="T733" s="300" t="s">
        <v>736</v>
      </c>
      <c r="U733" s="9" t="s">
        <v>736</v>
      </c>
      <c r="V733" s="300" t="s">
        <v>735</v>
      </c>
      <c r="W733" s="300">
        <v>1</v>
      </c>
      <c r="X733" s="300" t="s">
        <v>736</v>
      </c>
      <c r="Y733" s="300" t="s">
        <v>736</v>
      </c>
      <c r="Z733" s="300"/>
      <c r="AA733" s="300">
        <v>0</v>
      </c>
      <c r="AB733" s="300"/>
      <c r="AC733" s="300" t="s">
        <v>2396</v>
      </c>
      <c r="AD733" s="300" t="s">
        <v>114</v>
      </c>
      <c r="AE733" s="300" t="s">
        <v>961</v>
      </c>
      <c r="AF733" s="300" t="s">
        <v>736</v>
      </c>
      <c r="AG733" s="300" t="s">
        <v>736</v>
      </c>
      <c r="AH733" s="300" t="s">
        <v>3270</v>
      </c>
      <c r="AI733" s="300">
        <v>0</v>
      </c>
      <c r="AJ733" s="300" t="str">
        <f>A733</f>
        <v>CAA_MAGAZINE</v>
      </c>
      <c r="AK733" s="305" t="s">
        <v>4505</v>
      </c>
      <c r="AL733" s="300" t="s">
        <v>735</v>
      </c>
      <c r="AM733" s="300">
        <v>2</v>
      </c>
      <c r="AN733" s="300"/>
      <c r="AO733" s="300"/>
      <c r="AP733" s="300"/>
      <c r="AQ733" s="300" t="s">
        <v>4398</v>
      </c>
      <c r="AR733" s="300" t="s">
        <v>3319</v>
      </c>
      <c r="AS733" s="300" t="s">
        <v>3329</v>
      </c>
      <c r="AT733" s="300" t="s">
        <v>3319</v>
      </c>
      <c r="AU733" s="300"/>
      <c r="AV733" s="300"/>
      <c r="AW733" s="300" t="s">
        <v>4505</v>
      </c>
      <c r="AX733" s="9" t="s">
        <v>736</v>
      </c>
      <c r="AY733" s="300"/>
      <c r="AZ733" s="300"/>
      <c r="BA733" s="300"/>
      <c r="BB733" s="9" t="s">
        <v>736</v>
      </c>
    </row>
    <row r="734" spans="1:54" s="15" customFormat="1" ht="15" customHeight="1" x14ac:dyDescent="0.25">
      <c r="A734" s="300" t="s">
        <v>3765</v>
      </c>
      <c r="B734" s="300" t="s">
        <v>1840</v>
      </c>
      <c r="C734" s="300" t="s">
        <v>1840</v>
      </c>
      <c r="D734" s="300" t="s">
        <v>4825</v>
      </c>
      <c r="E734" s="300">
        <v>17.989999999999998</v>
      </c>
      <c r="F734" s="300" t="s">
        <v>557</v>
      </c>
      <c r="G734" s="300">
        <v>30</v>
      </c>
      <c r="H734" s="300" t="s">
        <v>4526</v>
      </c>
      <c r="I734" s="300" t="s">
        <v>4526</v>
      </c>
      <c r="J734" s="300" t="s">
        <v>134</v>
      </c>
      <c r="K734" s="300" t="s">
        <v>122</v>
      </c>
      <c r="L734" s="300" t="s">
        <v>1840</v>
      </c>
      <c r="M734" s="300" t="s">
        <v>4825</v>
      </c>
      <c r="N734" s="300" t="s">
        <v>1840</v>
      </c>
      <c r="O734" s="300" t="s">
        <v>4825</v>
      </c>
      <c r="P734" s="300" t="s">
        <v>737</v>
      </c>
      <c r="Q734" s="300" t="s">
        <v>1341</v>
      </c>
      <c r="R734" s="300" t="s">
        <v>3764</v>
      </c>
      <c r="S734" s="300" t="s">
        <v>2396</v>
      </c>
      <c r="T734" s="300" t="s">
        <v>736</v>
      </c>
      <c r="U734" s="300" t="s">
        <v>736</v>
      </c>
      <c r="V734" s="300" t="s">
        <v>735</v>
      </c>
      <c r="W734" s="300">
        <v>8</v>
      </c>
      <c r="X734" s="300" t="s">
        <v>736</v>
      </c>
      <c r="Y734" s="300" t="s">
        <v>736</v>
      </c>
      <c r="Z734" s="300" t="s">
        <v>3764</v>
      </c>
      <c r="AA734" s="300">
        <v>0</v>
      </c>
      <c r="AB734" s="300"/>
      <c r="AC734" s="300" t="s">
        <v>3327</v>
      </c>
      <c r="AD734" s="300" t="s">
        <v>114</v>
      </c>
      <c r="AE734" s="300" t="s">
        <v>950</v>
      </c>
      <c r="AF734" s="300" t="s">
        <v>736</v>
      </c>
      <c r="AG734" s="300" t="s">
        <v>736</v>
      </c>
      <c r="AH734" s="300"/>
      <c r="AI734" s="300"/>
      <c r="AJ734" s="300"/>
      <c r="AK734" s="305" t="s">
        <v>4505</v>
      </c>
      <c r="AL734" s="300"/>
      <c r="AM734" s="300"/>
      <c r="AN734" s="300"/>
      <c r="AO734" s="300"/>
      <c r="AP734" s="300"/>
      <c r="AQ734" s="300"/>
      <c r="AR734" s="300" t="s">
        <v>3319</v>
      </c>
      <c r="AS734" s="300" t="s">
        <v>3329</v>
      </c>
      <c r="AT734" s="300" t="s">
        <v>3319</v>
      </c>
      <c r="AU734" s="300"/>
      <c r="AV734" s="300"/>
      <c r="AW734" s="300" t="s">
        <v>4505</v>
      </c>
      <c r="AX734" s="300"/>
      <c r="AY734" s="300"/>
      <c r="AZ734" s="300"/>
      <c r="BA734" s="300"/>
      <c r="BB734" s="9" t="s">
        <v>736</v>
      </c>
    </row>
    <row r="735" spans="1:54" s="15" customFormat="1" ht="15" customHeight="1" x14ac:dyDescent="0.25">
      <c r="A735" s="300" t="s">
        <v>3766</v>
      </c>
      <c r="B735" s="300" t="s">
        <v>1842</v>
      </c>
      <c r="C735" s="300" t="s">
        <v>1842</v>
      </c>
      <c r="D735" s="300" t="s">
        <v>4826</v>
      </c>
      <c r="E735" s="300">
        <v>6.99</v>
      </c>
      <c r="F735" s="300" t="s">
        <v>557</v>
      </c>
      <c r="G735" s="300">
        <v>0</v>
      </c>
      <c r="H735" s="300" t="s">
        <v>4526</v>
      </c>
      <c r="I735" s="300" t="s">
        <v>4526</v>
      </c>
      <c r="J735" s="300" t="s">
        <v>134</v>
      </c>
      <c r="K735" s="300" t="s">
        <v>122</v>
      </c>
      <c r="L735" s="300" t="s">
        <v>1842</v>
      </c>
      <c r="M735" s="300" t="s">
        <v>4826</v>
      </c>
      <c r="N735" s="300" t="s">
        <v>1842</v>
      </c>
      <c r="O735" s="300" t="s">
        <v>4826</v>
      </c>
      <c r="P735" s="300" t="s">
        <v>737</v>
      </c>
      <c r="Q735" s="300" t="s">
        <v>1341</v>
      </c>
      <c r="R735" s="300" t="s">
        <v>3764</v>
      </c>
      <c r="S735" s="300" t="s">
        <v>2396</v>
      </c>
      <c r="T735" s="300" t="s">
        <v>736</v>
      </c>
      <c r="U735" s="300" t="s">
        <v>735</v>
      </c>
      <c r="V735" s="300" t="s">
        <v>735</v>
      </c>
      <c r="W735" s="300">
        <v>8</v>
      </c>
      <c r="X735" s="300" t="s">
        <v>736</v>
      </c>
      <c r="Y735" s="300" t="s">
        <v>736</v>
      </c>
      <c r="Z735" s="300" t="s">
        <v>3764</v>
      </c>
      <c r="AA735" s="300">
        <v>0</v>
      </c>
      <c r="AB735" s="300"/>
      <c r="AC735" s="300" t="s">
        <v>3327</v>
      </c>
      <c r="AD735" s="300" t="s">
        <v>114</v>
      </c>
      <c r="AE735" s="300" t="s">
        <v>950</v>
      </c>
      <c r="AF735" s="300" t="s">
        <v>736</v>
      </c>
      <c r="AG735" s="300" t="s">
        <v>736</v>
      </c>
      <c r="AH735" s="300"/>
      <c r="AI735" s="300"/>
      <c r="AJ735" s="300"/>
      <c r="AK735" s="305" t="s">
        <v>694</v>
      </c>
      <c r="AL735" s="300"/>
      <c r="AM735" s="300"/>
      <c r="AN735" s="300"/>
      <c r="AO735" s="300"/>
      <c r="AP735" s="300"/>
      <c r="AQ735" s="300"/>
      <c r="AR735" s="300" t="s">
        <v>3319</v>
      </c>
      <c r="AS735" s="300" t="s">
        <v>3329</v>
      </c>
      <c r="AT735" s="300" t="s">
        <v>3319</v>
      </c>
      <c r="AU735" s="300"/>
      <c r="AV735" s="300"/>
      <c r="AW735" s="300" t="s">
        <v>4505</v>
      </c>
      <c r="AX735" s="300"/>
      <c r="AY735" s="300"/>
      <c r="AZ735" s="300"/>
      <c r="BA735" s="300"/>
      <c r="BB735" s="9" t="s">
        <v>736</v>
      </c>
    </row>
    <row r="736" spans="1:54" s="15" customFormat="1" ht="15" customHeight="1" x14ac:dyDescent="0.25">
      <c r="A736" s="300" t="s">
        <v>3824</v>
      </c>
      <c r="B736" s="300" t="s">
        <v>2193</v>
      </c>
      <c r="C736" s="300" t="s">
        <v>2193</v>
      </c>
      <c r="D736" s="300" t="s">
        <v>4827</v>
      </c>
      <c r="E736" s="300">
        <v>0</v>
      </c>
      <c r="F736" s="300" t="s">
        <v>557</v>
      </c>
      <c r="G736" s="300">
        <v>0</v>
      </c>
      <c r="H736" s="300" t="s">
        <v>4526</v>
      </c>
      <c r="I736" s="300" t="s">
        <v>4526</v>
      </c>
      <c r="J736" s="300" t="s">
        <v>134</v>
      </c>
      <c r="K736" s="300" t="s">
        <v>122</v>
      </c>
      <c r="L736" s="300" t="s">
        <v>2193</v>
      </c>
      <c r="M736" s="300" t="s">
        <v>4827</v>
      </c>
      <c r="N736" s="300" t="s">
        <v>2193</v>
      </c>
      <c r="O736" s="300" t="s">
        <v>4827</v>
      </c>
      <c r="P736" s="300" t="s">
        <v>3384</v>
      </c>
      <c r="Q736" s="300" t="s">
        <v>1347</v>
      </c>
      <c r="R736" s="300" t="s">
        <v>3764</v>
      </c>
      <c r="S736" s="300" t="s">
        <v>2396</v>
      </c>
      <c r="T736" s="300" t="s">
        <v>736</v>
      </c>
      <c r="U736" s="300" t="s">
        <v>735</v>
      </c>
      <c r="V736" s="300" t="s">
        <v>735</v>
      </c>
      <c r="W736" s="300">
        <v>8</v>
      </c>
      <c r="X736" s="300" t="s">
        <v>736</v>
      </c>
      <c r="Y736" s="300" t="s">
        <v>736</v>
      </c>
      <c r="Z736" s="300" t="s">
        <v>3764</v>
      </c>
      <c r="AA736" s="300">
        <v>0</v>
      </c>
      <c r="AB736" s="300"/>
      <c r="AC736" s="300" t="s">
        <v>3327</v>
      </c>
      <c r="AD736" s="300" t="s">
        <v>114</v>
      </c>
      <c r="AE736" s="300" t="s">
        <v>950</v>
      </c>
      <c r="AF736" s="300" t="s">
        <v>736</v>
      </c>
      <c r="AG736" s="300" t="s">
        <v>736</v>
      </c>
      <c r="AH736" s="300"/>
      <c r="AI736" s="300"/>
      <c r="AJ736" s="300"/>
      <c r="AK736" s="305" t="s">
        <v>4505</v>
      </c>
      <c r="AL736" s="300"/>
      <c r="AM736" s="300"/>
      <c r="AN736" s="300"/>
      <c r="AO736" s="300"/>
      <c r="AP736" s="300"/>
      <c r="AQ736" s="300"/>
      <c r="AR736" s="300" t="s">
        <v>3319</v>
      </c>
      <c r="AS736" s="300" t="s">
        <v>3329</v>
      </c>
      <c r="AT736" s="300" t="s">
        <v>3319</v>
      </c>
      <c r="AU736" s="300"/>
      <c r="AV736" s="300"/>
      <c r="AW736" s="300" t="s">
        <v>4505</v>
      </c>
      <c r="AX736" s="300"/>
      <c r="AY736" s="300"/>
      <c r="AZ736" s="300"/>
      <c r="BA736" s="300"/>
      <c r="BB736" s="9" t="s">
        <v>736</v>
      </c>
    </row>
    <row r="737" spans="1:54" s="15" customFormat="1" ht="15" customHeight="1" x14ac:dyDescent="0.25">
      <c r="A737" s="300" t="s">
        <v>3767</v>
      </c>
      <c r="B737" s="300" t="s">
        <v>1844</v>
      </c>
      <c r="C737" s="300" t="s">
        <v>1844</v>
      </c>
      <c r="D737" s="300" t="s">
        <v>4828</v>
      </c>
      <c r="E737" s="300">
        <v>99</v>
      </c>
      <c r="F737" s="300" t="s">
        <v>557</v>
      </c>
      <c r="G737" s="300">
        <v>30</v>
      </c>
      <c r="H737" s="300" t="s">
        <v>4526</v>
      </c>
      <c r="I737" s="300" t="s">
        <v>4526</v>
      </c>
      <c r="J737" s="300" t="s">
        <v>684</v>
      </c>
      <c r="K737" s="300" t="s">
        <v>122</v>
      </c>
      <c r="L737" s="300" t="s">
        <v>1844</v>
      </c>
      <c r="M737" s="300" t="s">
        <v>4828</v>
      </c>
      <c r="N737" s="300" t="s">
        <v>1844</v>
      </c>
      <c r="O737" s="300" t="s">
        <v>4828</v>
      </c>
      <c r="P737" s="300" t="s">
        <v>3384</v>
      </c>
      <c r="Q737" s="300" t="s">
        <v>1347</v>
      </c>
      <c r="R737" s="300" t="s">
        <v>3767</v>
      </c>
      <c r="S737" s="300" t="s">
        <v>2396</v>
      </c>
      <c r="T737" s="300" t="s">
        <v>736</v>
      </c>
      <c r="U737" s="9" t="s">
        <v>736</v>
      </c>
      <c r="V737" s="300" t="s">
        <v>735</v>
      </c>
      <c r="W737" s="300">
        <v>8</v>
      </c>
      <c r="X737" s="300" t="s">
        <v>736</v>
      </c>
      <c r="Y737" s="300" t="s">
        <v>736</v>
      </c>
      <c r="Z737" s="300" t="s">
        <v>3767</v>
      </c>
      <c r="AA737" s="300">
        <v>0</v>
      </c>
      <c r="AB737" s="300"/>
      <c r="AC737" s="300" t="s">
        <v>2396</v>
      </c>
      <c r="AD737" s="300" t="s">
        <v>114</v>
      </c>
      <c r="AE737" s="300" t="s">
        <v>950</v>
      </c>
      <c r="AF737" s="300" t="s">
        <v>736</v>
      </c>
      <c r="AG737" s="300" t="s">
        <v>735</v>
      </c>
      <c r="AH737" s="300"/>
      <c r="AI737" s="300"/>
      <c r="AJ737" s="300"/>
      <c r="AK737" s="305" t="s">
        <v>4505</v>
      </c>
      <c r="AL737" s="300"/>
      <c r="AM737" s="300"/>
      <c r="AN737" s="300"/>
      <c r="AO737" s="300"/>
      <c r="AP737" s="300"/>
      <c r="AQ737" s="300"/>
      <c r="AR737" s="300" t="s">
        <v>3319</v>
      </c>
      <c r="AS737" s="300" t="s">
        <v>3329</v>
      </c>
      <c r="AT737" s="300" t="s">
        <v>3319</v>
      </c>
      <c r="AU737" s="300"/>
      <c r="AV737" s="300"/>
      <c r="AW737" s="300" t="s">
        <v>4505</v>
      </c>
      <c r="AX737" s="300"/>
      <c r="AY737" s="300"/>
      <c r="AZ737" s="300"/>
      <c r="BA737" s="300"/>
      <c r="BB737" s="9" t="s">
        <v>736</v>
      </c>
    </row>
    <row r="738" spans="1:54" s="15" customFormat="1" ht="15" customHeight="1" x14ac:dyDescent="0.25">
      <c r="A738" s="300" t="s">
        <v>3768</v>
      </c>
      <c r="B738" s="300" t="s">
        <v>3768</v>
      </c>
      <c r="C738" s="300" t="s">
        <v>1846</v>
      </c>
      <c r="D738" s="300" t="s">
        <v>4829</v>
      </c>
      <c r="E738" s="300">
        <v>0</v>
      </c>
      <c r="F738" s="300" t="s">
        <v>557</v>
      </c>
      <c r="G738" s="300">
        <v>0</v>
      </c>
      <c r="H738" s="300" t="s">
        <v>742</v>
      </c>
      <c r="I738" s="300" t="s">
        <v>742</v>
      </c>
      <c r="J738" s="300" t="s">
        <v>742</v>
      </c>
      <c r="K738" s="300"/>
      <c r="L738" s="300" t="s">
        <v>1846</v>
      </c>
      <c r="M738" s="300" t="s">
        <v>4829</v>
      </c>
      <c r="N738" s="300" t="s">
        <v>1846</v>
      </c>
      <c r="O738" s="300" t="s">
        <v>4829</v>
      </c>
      <c r="P738" s="300" t="s">
        <v>3384</v>
      </c>
      <c r="Q738" s="300" t="s">
        <v>737</v>
      </c>
      <c r="R738" s="300"/>
      <c r="S738" s="300" t="s">
        <v>2396</v>
      </c>
      <c r="T738" s="300" t="s">
        <v>736</v>
      </c>
      <c r="U738" s="9" t="s">
        <v>736</v>
      </c>
      <c r="V738" s="300" t="s">
        <v>735</v>
      </c>
      <c r="W738" s="300">
        <v>1</v>
      </c>
      <c r="X738" s="300" t="s">
        <v>736</v>
      </c>
      <c r="Y738" s="300" t="s">
        <v>736</v>
      </c>
      <c r="Z738" s="300"/>
      <c r="AA738" s="300">
        <v>0</v>
      </c>
      <c r="AB738" s="300"/>
      <c r="AC738" s="300" t="s">
        <v>2396</v>
      </c>
      <c r="AD738" s="300" t="s">
        <v>114</v>
      </c>
      <c r="AE738" s="300" t="s">
        <v>2396</v>
      </c>
      <c r="AF738" s="300" t="s">
        <v>736</v>
      </c>
      <c r="AG738" s="300" t="s">
        <v>736</v>
      </c>
      <c r="AH738" s="300"/>
      <c r="AI738" s="300"/>
      <c r="AJ738" s="300"/>
      <c r="AK738" s="305" t="s">
        <v>4505</v>
      </c>
      <c r="AL738" s="300"/>
      <c r="AM738" s="300"/>
      <c r="AN738" s="300"/>
      <c r="AO738" s="300"/>
      <c r="AP738" s="300"/>
      <c r="AQ738" s="300"/>
      <c r="AR738" s="300" t="s">
        <v>3319</v>
      </c>
      <c r="AS738" s="300" t="s">
        <v>3329</v>
      </c>
      <c r="AT738" s="300" t="s">
        <v>3319</v>
      </c>
      <c r="AU738" s="300"/>
      <c r="AV738" s="300"/>
      <c r="AW738" s="300" t="s">
        <v>4505</v>
      </c>
      <c r="AX738" s="300"/>
      <c r="AY738" s="300"/>
      <c r="AZ738" s="300"/>
      <c r="BA738" s="300"/>
      <c r="BB738" s="9" t="s">
        <v>736</v>
      </c>
    </row>
    <row r="739" spans="1:54" s="15" customFormat="1" ht="15" customHeight="1" x14ac:dyDescent="0.25">
      <c r="A739" s="300" t="s">
        <v>3717</v>
      </c>
      <c r="B739" s="300" t="s">
        <v>1362</v>
      </c>
      <c r="C739" s="300" t="s">
        <v>1362</v>
      </c>
      <c r="D739" s="306" t="s">
        <v>4830</v>
      </c>
      <c r="E739" s="300">
        <v>4.95</v>
      </c>
      <c r="F739" s="300" t="s">
        <v>557</v>
      </c>
      <c r="G739" s="300">
        <v>0</v>
      </c>
      <c r="H739" s="300" t="s">
        <v>684</v>
      </c>
      <c r="I739" s="300" t="s">
        <v>684</v>
      </c>
      <c r="J739" s="300" t="s">
        <v>3599</v>
      </c>
      <c r="K739" s="300" t="s">
        <v>2518</v>
      </c>
      <c r="L739" s="300" t="s">
        <v>1362</v>
      </c>
      <c r="M739" s="306" t="s">
        <v>4830</v>
      </c>
      <c r="N739" s="300" t="s">
        <v>1362</v>
      </c>
      <c r="O739" s="306" t="s">
        <v>4830</v>
      </c>
      <c r="P739" s="300" t="s">
        <v>3384</v>
      </c>
      <c r="Q739" s="300" t="s">
        <v>1363</v>
      </c>
      <c r="R739" s="300" t="s">
        <v>2396</v>
      </c>
      <c r="S739" s="300" t="s">
        <v>2396</v>
      </c>
      <c r="T739" s="300" t="s">
        <v>736</v>
      </c>
      <c r="U739" s="9" t="s">
        <v>736</v>
      </c>
      <c r="V739" s="300" t="s">
        <v>735</v>
      </c>
      <c r="W739" s="300">
        <v>1</v>
      </c>
      <c r="X739" s="300" t="s">
        <v>736</v>
      </c>
      <c r="Y739" s="300" t="s">
        <v>736</v>
      </c>
      <c r="Z739" s="300" t="s">
        <v>3717</v>
      </c>
      <c r="AA739" s="300">
        <v>0</v>
      </c>
      <c r="AB739" s="300"/>
      <c r="AC739" s="300" t="s">
        <v>2396</v>
      </c>
      <c r="AD739" s="300" t="s">
        <v>114</v>
      </c>
      <c r="AE739" s="300" t="s">
        <v>2396</v>
      </c>
      <c r="AF739" s="300" t="s">
        <v>736</v>
      </c>
      <c r="AG739" s="300" t="s">
        <v>736</v>
      </c>
      <c r="AH739" s="300"/>
      <c r="AI739" s="300"/>
      <c r="AJ739" s="300"/>
      <c r="AK739" s="305" t="s">
        <v>4505</v>
      </c>
      <c r="AL739" s="300"/>
      <c r="AM739" s="300"/>
      <c r="AN739" s="300"/>
      <c r="AO739" s="300"/>
      <c r="AP739" s="300"/>
      <c r="AQ739" s="300"/>
      <c r="AR739" s="300" t="s">
        <v>3319</v>
      </c>
      <c r="AS739" s="300" t="s">
        <v>3329</v>
      </c>
      <c r="AT739" s="300" t="s">
        <v>3319</v>
      </c>
      <c r="AU739" s="300"/>
      <c r="AV739" s="300"/>
      <c r="AW739" s="300" t="s">
        <v>4505</v>
      </c>
      <c r="AX739" s="300"/>
      <c r="AY739" s="300"/>
      <c r="AZ739" s="300"/>
      <c r="BA739" s="300"/>
      <c r="BB739" s="9" t="s">
        <v>736</v>
      </c>
    </row>
    <row r="740" spans="1:54" s="15" customFormat="1" ht="15" customHeight="1" x14ac:dyDescent="0.25">
      <c r="A740" s="300" t="s">
        <v>3718</v>
      </c>
      <c r="B740" s="300" t="s">
        <v>1365</v>
      </c>
      <c r="C740" s="300" t="s">
        <v>1365</v>
      </c>
      <c r="D740" s="306" t="s">
        <v>4831</v>
      </c>
      <c r="E740" s="300">
        <v>25</v>
      </c>
      <c r="F740" s="300" t="s">
        <v>557</v>
      </c>
      <c r="G740" s="300">
        <v>0</v>
      </c>
      <c r="H740" s="300" t="s">
        <v>684</v>
      </c>
      <c r="I740" s="300" t="s">
        <v>684</v>
      </c>
      <c r="J740" s="300" t="s">
        <v>3599</v>
      </c>
      <c r="K740" s="300" t="s">
        <v>2518</v>
      </c>
      <c r="L740" s="300" t="s">
        <v>1365</v>
      </c>
      <c r="M740" s="306" t="s">
        <v>4831</v>
      </c>
      <c r="N740" s="300" t="s">
        <v>1365</v>
      </c>
      <c r="O740" s="306" t="s">
        <v>4831</v>
      </c>
      <c r="P740" s="300" t="s">
        <v>3384</v>
      </c>
      <c r="Q740" s="300" t="s">
        <v>1363</v>
      </c>
      <c r="R740" s="300" t="s">
        <v>2396</v>
      </c>
      <c r="S740" s="300" t="s">
        <v>2396</v>
      </c>
      <c r="T740" s="300" t="s">
        <v>736</v>
      </c>
      <c r="U740" s="9" t="s">
        <v>736</v>
      </c>
      <c r="V740" s="300" t="s">
        <v>735</v>
      </c>
      <c r="W740" s="300">
        <v>1</v>
      </c>
      <c r="X740" s="300" t="s">
        <v>736</v>
      </c>
      <c r="Y740" s="300" t="s">
        <v>736</v>
      </c>
      <c r="Z740" s="300" t="s">
        <v>3718</v>
      </c>
      <c r="AA740" s="300">
        <v>0</v>
      </c>
      <c r="AB740" s="300"/>
      <c r="AC740" s="300" t="s">
        <v>2396</v>
      </c>
      <c r="AD740" s="300" t="s">
        <v>114</v>
      </c>
      <c r="AE740" s="300" t="s">
        <v>2396</v>
      </c>
      <c r="AF740" s="300" t="s">
        <v>736</v>
      </c>
      <c r="AG740" s="300" t="s">
        <v>736</v>
      </c>
      <c r="AH740" s="300"/>
      <c r="AI740" s="300"/>
      <c r="AJ740" s="300"/>
      <c r="AK740" s="305" t="s">
        <v>4505</v>
      </c>
      <c r="AL740" s="300"/>
      <c r="AM740" s="300"/>
      <c r="AN740" s="300"/>
      <c r="AO740" s="300"/>
      <c r="AP740" s="300"/>
      <c r="AQ740" s="300"/>
      <c r="AR740" s="300" t="s">
        <v>3319</v>
      </c>
      <c r="AS740" s="300" t="s">
        <v>3329</v>
      </c>
      <c r="AT740" s="300" t="s">
        <v>3319</v>
      </c>
      <c r="AU740" s="300"/>
      <c r="AV740" s="300"/>
      <c r="AW740" s="300" t="s">
        <v>4505</v>
      </c>
      <c r="AX740" s="300"/>
      <c r="AY740" s="300"/>
      <c r="AZ740" s="300"/>
      <c r="BA740" s="300"/>
      <c r="BB740" s="9" t="s">
        <v>736</v>
      </c>
    </row>
    <row r="741" spans="1:54" s="15" customFormat="1" ht="15" customHeight="1" x14ac:dyDescent="0.25">
      <c r="A741" s="300" t="s">
        <v>3719</v>
      </c>
      <c r="B741" s="300" t="s">
        <v>1367</v>
      </c>
      <c r="C741" s="300" t="s">
        <v>1367</v>
      </c>
      <c r="D741" s="306" t="s">
        <v>4832</v>
      </c>
      <c r="E741" s="300">
        <v>25</v>
      </c>
      <c r="F741" s="300" t="s">
        <v>557</v>
      </c>
      <c r="G741" s="300">
        <v>0</v>
      </c>
      <c r="H741" s="300" t="s">
        <v>684</v>
      </c>
      <c r="I741" s="300" t="s">
        <v>684</v>
      </c>
      <c r="J741" s="300" t="s">
        <v>3599</v>
      </c>
      <c r="K741" s="300" t="s">
        <v>2518</v>
      </c>
      <c r="L741" s="300" t="s">
        <v>1367</v>
      </c>
      <c r="M741" s="306" t="s">
        <v>4832</v>
      </c>
      <c r="N741" s="300" t="s">
        <v>1367</v>
      </c>
      <c r="O741" s="306" t="s">
        <v>4832</v>
      </c>
      <c r="P741" s="300" t="s">
        <v>3384</v>
      </c>
      <c r="Q741" s="300" t="s">
        <v>1363</v>
      </c>
      <c r="R741" s="300" t="s">
        <v>2396</v>
      </c>
      <c r="S741" s="300" t="s">
        <v>2396</v>
      </c>
      <c r="T741" s="300" t="s">
        <v>736</v>
      </c>
      <c r="U741" s="9" t="s">
        <v>736</v>
      </c>
      <c r="V741" s="300" t="s">
        <v>735</v>
      </c>
      <c r="W741" s="300">
        <v>1</v>
      </c>
      <c r="X741" s="300" t="s">
        <v>736</v>
      </c>
      <c r="Y741" s="300" t="s">
        <v>736</v>
      </c>
      <c r="Z741" s="300" t="s">
        <v>3719</v>
      </c>
      <c r="AA741" s="300">
        <v>0</v>
      </c>
      <c r="AB741" s="300"/>
      <c r="AC741" s="300" t="s">
        <v>2396</v>
      </c>
      <c r="AD741" s="300" t="s">
        <v>114</v>
      </c>
      <c r="AE741" s="300" t="s">
        <v>2396</v>
      </c>
      <c r="AF741" s="300" t="s">
        <v>736</v>
      </c>
      <c r="AG741" s="300" t="s">
        <v>736</v>
      </c>
      <c r="AH741" s="300"/>
      <c r="AI741" s="300"/>
      <c r="AJ741" s="300"/>
      <c r="AK741" s="305" t="s">
        <v>4505</v>
      </c>
      <c r="AL741" s="300"/>
      <c r="AM741" s="300"/>
      <c r="AN741" s="300"/>
      <c r="AO741" s="300"/>
      <c r="AP741" s="300"/>
      <c r="AQ741" s="300"/>
      <c r="AR741" s="300" t="s">
        <v>3319</v>
      </c>
      <c r="AS741" s="300" t="s">
        <v>3329</v>
      </c>
      <c r="AT741" s="300" t="s">
        <v>3319</v>
      </c>
      <c r="AU741" s="300"/>
      <c r="AV741" s="300"/>
      <c r="AW741" s="300" t="s">
        <v>4505</v>
      </c>
      <c r="AX741" s="300"/>
      <c r="AY741" s="300"/>
      <c r="AZ741" s="300"/>
      <c r="BA741" s="300"/>
      <c r="BB741" s="9" t="s">
        <v>736</v>
      </c>
    </row>
    <row r="742" spans="1:54" s="15" customFormat="1" ht="15" customHeight="1" x14ac:dyDescent="0.25">
      <c r="A742" s="300" t="s">
        <v>3720</v>
      </c>
      <c r="B742" s="300" t="s">
        <v>1367</v>
      </c>
      <c r="C742" s="300" t="s">
        <v>1369</v>
      </c>
      <c r="D742" s="306" t="s">
        <v>4833</v>
      </c>
      <c r="E742" s="300">
        <v>2.15</v>
      </c>
      <c r="F742" s="300" t="s">
        <v>557</v>
      </c>
      <c r="G742" s="300">
        <v>0</v>
      </c>
      <c r="H742" s="300" t="s">
        <v>684</v>
      </c>
      <c r="I742" s="300" t="s">
        <v>684</v>
      </c>
      <c r="J742" s="300" t="s">
        <v>3599</v>
      </c>
      <c r="K742" s="300" t="s">
        <v>2518</v>
      </c>
      <c r="L742" s="300" t="s">
        <v>1369</v>
      </c>
      <c r="M742" s="306" t="s">
        <v>4833</v>
      </c>
      <c r="N742" s="300" t="s">
        <v>1369</v>
      </c>
      <c r="O742" s="306" t="s">
        <v>4833</v>
      </c>
      <c r="P742" s="300" t="s">
        <v>3384</v>
      </c>
      <c r="Q742" s="300" t="s">
        <v>1363</v>
      </c>
      <c r="R742" s="300" t="s">
        <v>2396</v>
      </c>
      <c r="S742" s="300" t="s">
        <v>2396</v>
      </c>
      <c r="T742" s="300" t="s">
        <v>736</v>
      </c>
      <c r="U742" s="9" t="s">
        <v>736</v>
      </c>
      <c r="V742" s="300" t="s">
        <v>735</v>
      </c>
      <c r="W742" s="300">
        <v>1</v>
      </c>
      <c r="X742" s="300" t="s">
        <v>736</v>
      </c>
      <c r="Y742" s="300" t="s">
        <v>736</v>
      </c>
      <c r="Z742" s="300" t="s">
        <v>3720</v>
      </c>
      <c r="AA742" s="300">
        <v>0</v>
      </c>
      <c r="AB742" s="300"/>
      <c r="AC742" s="300" t="s">
        <v>2396</v>
      </c>
      <c r="AD742" s="300" t="s">
        <v>114</v>
      </c>
      <c r="AE742" s="300" t="s">
        <v>2396</v>
      </c>
      <c r="AF742" s="300" t="s">
        <v>736</v>
      </c>
      <c r="AG742" s="300" t="s">
        <v>736</v>
      </c>
      <c r="AH742" s="300"/>
      <c r="AI742" s="300"/>
      <c r="AJ742" s="300"/>
      <c r="AK742" s="305" t="s">
        <v>4505</v>
      </c>
      <c r="AL742" s="300"/>
      <c r="AM742" s="300"/>
      <c r="AN742" s="300"/>
      <c r="AO742" s="300"/>
      <c r="AP742" s="300"/>
      <c r="AQ742" s="300"/>
      <c r="AR742" s="300" t="s">
        <v>3319</v>
      </c>
      <c r="AS742" s="300" t="s">
        <v>3329</v>
      </c>
      <c r="AT742" s="300" t="s">
        <v>3319</v>
      </c>
      <c r="AU742" s="300"/>
      <c r="AV742" s="300"/>
      <c r="AW742" s="300" t="s">
        <v>4505</v>
      </c>
      <c r="AX742" s="300"/>
      <c r="AY742" s="300"/>
      <c r="AZ742" s="300"/>
      <c r="BA742" s="300"/>
      <c r="BB742" s="9" t="s">
        <v>736</v>
      </c>
    </row>
    <row r="743" spans="1:54" s="15" customFormat="1" ht="15" customHeight="1" x14ac:dyDescent="0.25">
      <c r="A743" s="300" t="s">
        <v>3721</v>
      </c>
      <c r="B743" s="300" t="s">
        <v>1371</v>
      </c>
      <c r="C743" s="300" t="s">
        <v>1371</v>
      </c>
      <c r="D743" s="306" t="s">
        <v>4834</v>
      </c>
      <c r="E743" s="300">
        <v>10</v>
      </c>
      <c r="F743" s="300" t="s">
        <v>557</v>
      </c>
      <c r="G743" s="300">
        <v>0</v>
      </c>
      <c r="H743" s="300" t="s">
        <v>684</v>
      </c>
      <c r="I743" s="300" t="s">
        <v>684</v>
      </c>
      <c r="J743" s="300" t="s">
        <v>3599</v>
      </c>
      <c r="K743" s="300" t="s">
        <v>2518</v>
      </c>
      <c r="L743" s="300" t="s">
        <v>1371</v>
      </c>
      <c r="M743" s="306" t="s">
        <v>4834</v>
      </c>
      <c r="N743" s="300" t="s">
        <v>1371</v>
      </c>
      <c r="O743" s="306" t="s">
        <v>4834</v>
      </c>
      <c r="P743" s="300" t="s">
        <v>3384</v>
      </c>
      <c r="Q743" s="300" t="s">
        <v>1363</v>
      </c>
      <c r="R743" s="300" t="s">
        <v>2396</v>
      </c>
      <c r="S743" s="300" t="s">
        <v>2396</v>
      </c>
      <c r="T743" s="300" t="s">
        <v>736</v>
      </c>
      <c r="U743" s="9" t="s">
        <v>736</v>
      </c>
      <c r="V743" s="300" t="s">
        <v>735</v>
      </c>
      <c r="W743" s="300">
        <v>1</v>
      </c>
      <c r="X743" s="300" t="s">
        <v>736</v>
      </c>
      <c r="Y743" s="300" t="s">
        <v>736</v>
      </c>
      <c r="Z743" s="300" t="s">
        <v>3721</v>
      </c>
      <c r="AA743" s="300">
        <v>0</v>
      </c>
      <c r="AB743" s="300"/>
      <c r="AC743" s="300" t="s">
        <v>2396</v>
      </c>
      <c r="AD743" s="300" t="s">
        <v>114</v>
      </c>
      <c r="AE743" s="300" t="s">
        <v>2396</v>
      </c>
      <c r="AF743" s="300" t="s">
        <v>736</v>
      </c>
      <c r="AG743" s="300" t="s">
        <v>736</v>
      </c>
      <c r="AH743" s="300"/>
      <c r="AI743" s="300"/>
      <c r="AJ743" s="300"/>
      <c r="AK743" s="305" t="s">
        <v>4505</v>
      </c>
      <c r="AL743" s="300"/>
      <c r="AM743" s="300"/>
      <c r="AN743" s="300"/>
      <c r="AO743" s="300"/>
      <c r="AP743" s="300"/>
      <c r="AQ743" s="300"/>
      <c r="AR743" s="300" t="s">
        <v>3319</v>
      </c>
      <c r="AS743" s="300" t="s">
        <v>3329</v>
      </c>
      <c r="AT743" s="300" t="s">
        <v>3319</v>
      </c>
      <c r="AU743" s="300"/>
      <c r="AV743" s="300"/>
      <c r="AW743" s="300" t="s">
        <v>4505</v>
      </c>
      <c r="AX743" s="300"/>
      <c r="AY743" s="300"/>
      <c r="AZ743" s="300"/>
      <c r="BA743" s="300"/>
      <c r="BB743" s="9" t="s">
        <v>736</v>
      </c>
    </row>
    <row r="744" spans="1:54" s="15" customFormat="1" ht="15" customHeight="1" x14ac:dyDescent="0.25">
      <c r="A744" s="300" t="s">
        <v>3769</v>
      </c>
      <c r="B744" s="300" t="s">
        <v>1848</v>
      </c>
      <c r="C744" s="300" t="s">
        <v>1848</v>
      </c>
      <c r="D744" s="306" t="s">
        <v>4835</v>
      </c>
      <c r="E744" s="300">
        <v>0</v>
      </c>
      <c r="F744" s="300" t="s">
        <v>557</v>
      </c>
      <c r="G744" s="300">
        <v>0</v>
      </c>
      <c r="H744" s="300" t="s">
        <v>684</v>
      </c>
      <c r="I744" s="300" t="s">
        <v>684</v>
      </c>
      <c r="J744" s="300" t="s">
        <v>3599</v>
      </c>
      <c r="K744" s="300" t="s">
        <v>2518</v>
      </c>
      <c r="L744" s="300" t="s">
        <v>1848</v>
      </c>
      <c r="M744" s="306" t="s">
        <v>4835</v>
      </c>
      <c r="N744" s="300" t="s">
        <v>1848</v>
      </c>
      <c r="O744" s="306" t="s">
        <v>4835</v>
      </c>
      <c r="P744" s="300" t="s">
        <v>3384</v>
      </c>
      <c r="Q744" s="300" t="s">
        <v>1296</v>
      </c>
      <c r="R744" s="300"/>
      <c r="S744" s="300" t="s">
        <v>2396</v>
      </c>
      <c r="T744" s="300" t="s">
        <v>736</v>
      </c>
      <c r="U744" s="9" t="s">
        <v>736</v>
      </c>
      <c r="V744" s="300" t="s">
        <v>735</v>
      </c>
      <c r="W744" s="300">
        <v>1</v>
      </c>
      <c r="X744" s="300" t="s">
        <v>736</v>
      </c>
      <c r="Y744" s="300" t="s">
        <v>736</v>
      </c>
      <c r="Z744" s="300"/>
      <c r="AA744" s="300">
        <v>0</v>
      </c>
      <c r="AB744" s="300"/>
      <c r="AC744" s="300" t="s">
        <v>2396</v>
      </c>
      <c r="AD744" s="300" t="s">
        <v>114</v>
      </c>
      <c r="AE744" s="300" t="s">
        <v>2396</v>
      </c>
      <c r="AF744" s="300" t="s">
        <v>736</v>
      </c>
      <c r="AG744" s="300" t="s">
        <v>736</v>
      </c>
      <c r="AH744" s="300"/>
      <c r="AI744" s="300"/>
      <c r="AJ744" s="300"/>
      <c r="AK744" s="305" t="s">
        <v>4505</v>
      </c>
      <c r="AL744" s="300"/>
      <c r="AM744" s="300"/>
      <c r="AN744" s="300"/>
      <c r="AO744" s="300"/>
      <c r="AP744" s="300"/>
      <c r="AQ744" s="300"/>
      <c r="AR744" s="300" t="s">
        <v>3319</v>
      </c>
      <c r="AS744" s="300" t="s">
        <v>3329</v>
      </c>
      <c r="AT744" s="300" t="s">
        <v>3319</v>
      </c>
      <c r="AU744" s="300"/>
      <c r="AV744" s="300"/>
      <c r="AW744" s="300" t="s">
        <v>4505</v>
      </c>
      <c r="AX744" s="300"/>
      <c r="AY744" s="300"/>
      <c r="AZ744" s="300"/>
      <c r="BA744" s="300"/>
      <c r="BB744" s="9" t="s">
        <v>736</v>
      </c>
    </row>
    <row r="745" spans="1:54" s="15" customFormat="1" ht="15" customHeight="1" x14ac:dyDescent="0.25">
      <c r="A745" s="300" t="s">
        <v>2330</v>
      </c>
      <c r="B745" s="300" t="s">
        <v>2195</v>
      </c>
      <c r="C745" s="300" t="s">
        <v>2195</v>
      </c>
      <c r="D745" s="306" t="s">
        <v>4836</v>
      </c>
      <c r="E745" s="300">
        <v>5</v>
      </c>
      <c r="F745" s="300" t="s">
        <v>557</v>
      </c>
      <c r="G745" s="300">
        <v>6</v>
      </c>
      <c r="H745" s="300" t="s">
        <v>4526</v>
      </c>
      <c r="I745" s="300" t="s">
        <v>4526</v>
      </c>
      <c r="J745" s="300" t="s">
        <v>4526</v>
      </c>
      <c r="K745" s="300" t="s">
        <v>2518</v>
      </c>
      <c r="L745" s="300" t="s">
        <v>2195</v>
      </c>
      <c r="M745" s="306" t="s">
        <v>4836</v>
      </c>
      <c r="N745" s="300" t="s">
        <v>2195</v>
      </c>
      <c r="O745" s="306" t="s">
        <v>4836</v>
      </c>
      <c r="P745" s="300" t="s">
        <v>3384</v>
      </c>
      <c r="Q745" s="300" t="s">
        <v>1832</v>
      </c>
      <c r="R745" s="300" t="s">
        <v>2330</v>
      </c>
      <c r="S745" s="300"/>
      <c r="T745" s="300" t="s">
        <v>736</v>
      </c>
      <c r="U745" s="300" t="s">
        <v>735</v>
      </c>
      <c r="V745" s="300" t="s">
        <v>735</v>
      </c>
      <c r="W745" s="300">
        <v>20</v>
      </c>
      <c r="X745" s="300" t="s">
        <v>736</v>
      </c>
      <c r="Y745" s="300" t="s">
        <v>736</v>
      </c>
      <c r="Z745" s="300" t="s">
        <v>2330</v>
      </c>
      <c r="AA745" s="300">
        <v>0</v>
      </c>
      <c r="AB745" s="300"/>
      <c r="AC745" s="300" t="s">
        <v>3327</v>
      </c>
      <c r="AD745" s="300" t="s">
        <v>114</v>
      </c>
      <c r="AE745" s="300" t="s">
        <v>870</v>
      </c>
      <c r="AF745" s="300" t="s">
        <v>736</v>
      </c>
      <c r="AG745" s="300" t="s">
        <v>736</v>
      </c>
      <c r="AH745" s="300"/>
      <c r="AI745" s="300"/>
      <c r="AJ745" s="300"/>
      <c r="AK745" s="305" t="s">
        <v>4505</v>
      </c>
      <c r="AL745" s="300"/>
      <c r="AM745" s="300"/>
      <c r="AN745" s="300"/>
      <c r="AO745" s="300"/>
      <c r="AP745" s="300"/>
      <c r="AQ745" s="300"/>
      <c r="AR745" s="300" t="s">
        <v>3319</v>
      </c>
      <c r="AS745" s="300" t="s">
        <v>3329</v>
      </c>
      <c r="AT745" s="300" t="s">
        <v>3319</v>
      </c>
      <c r="AU745" s="300"/>
      <c r="AV745" s="300"/>
      <c r="AW745" s="300" t="s">
        <v>4505</v>
      </c>
      <c r="AX745" s="300"/>
      <c r="AY745" s="300"/>
      <c r="AZ745" s="300"/>
      <c r="BA745" s="300"/>
      <c r="BB745" s="9" t="s">
        <v>736</v>
      </c>
    </row>
    <row r="746" spans="1:54" s="15" customFormat="1" ht="15" customHeight="1" x14ac:dyDescent="0.25">
      <c r="A746" s="300" t="s">
        <v>2332</v>
      </c>
      <c r="B746" s="300" t="s">
        <v>1850</v>
      </c>
      <c r="C746" s="300" t="s">
        <v>1850</v>
      </c>
      <c r="D746" s="306" t="s">
        <v>4820</v>
      </c>
      <c r="E746" s="300">
        <v>150</v>
      </c>
      <c r="F746" s="300" t="s">
        <v>557</v>
      </c>
      <c r="G746" s="300">
        <v>6</v>
      </c>
      <c r="H746" s="300" t="s">
        <v>4526</v>
      </c>
      <c r="I746" s="300" t="s">
        <v>4526</v>
      </c>
      <c r="J746" s="300" t="s">
        <v>4526</v>
      </c>
      <c r="K746" s="300" t="s">
        <v>2518</v>
      </c>
      <c r="L746" s="300" t="s">
        <v>1850</v>
      </c>
      <c r="M746" s="306" t="s">
        <v>4820</v>
      </c>
      <c r="N746" s="300" t="s">
        <v>1850</v>
      </c>
      <c r="O746" s="306" t="s">
        <v>4820</v>
      </c>
      <c r="P746" s="300" t="s">
        <v>3384</v>
      </c>
      <c r="Q746" s="300" t="s">
        <v>856</v>
      </c>
      <c r="R746" s="300" t="s">
        <v>2332</v>
      </c>
      <c r="S746" s="300"/>
      <c r="T746" s="300" t="s">
        <v>736</v>
      </c>
      <c r="U746" s="300" t="s">
        <v>735</v>
      </c>
      <c r="V746" s="300" t="s">
        <v>735</v>
      </c>
      <c r="W746" s="300">
        <v>20</v>
      </c>
      <c r="X746" s="300" t="s">
        <v>736</v>
      </c>
      <c r="Y746" s="300" t="s">
        <v>736</v>
      </c>
      <c r="Z746" s="300" t="s">
        <v>2332</v>
      </c>
      <c r="AA746" s="300">
        <v>0</v>
      </c>
      <c r="AB746" s="300"/>
      <c r="AC746" s="300" t="s">
        <v>3327</v>
      </c>
      <c r="AD746" s="300" t="s">
        <v>114</v>
      </c>
      <c r="AE746" s="300" t="s">
        <v>870</v>
      </c>
      <c r="AF746" s="300" t="s">
        <v>736</v>
      </c>
      <c r="AG746" s="300" t="s">
        <v>736</v>
      </c>
      <c r="AH746" s="300"/>
      <c r="AI746" s="300"/>
      <c r="AJ746" s="300"/>
      <c r="AK746" s="305" t="s">
        <v>694</v>
      </c>
      <c r="AL746" s="300"/>
      <c r="AM746" s="300"/>
      <c r="AN746" s="300" t="s">
        <v>735</v>
      </c>
      <c r="AO746" s="300">
        <v>120</v>
      </c>
      <c r="AP746" s="300"/>
      <c r="AQ746" s="300"/>
      <c r="AR746" s="300" t="s">
        <v>3319</v>
      </c>
      <c r="AS746" s="300" t="s">
        <v>3329</v>
      </c>
      <c r="AT746" s="300" t="s">
        <v>3319</v>
      </c>
      <c r="AU746" s="300"/>
      <c r="AV746" s="300"/>
      <c r="AW746" s="300" t="s">
        <v>4505</v>
      </c>
      <c r="AX746" s="300"/>
      <c r="AY746" s="300"/>
      <c r="AZ746" s="300"/>
      <c r="BA746" s="300"/>
      <c r="BB746" s="9" t="s">
        <v>736</v>
      </c>
    </row>
    <row r="747" spans="1:54" s="15" customFormat="1" ht="15" customHeight="1" x14ac:dyDescent="0.25">
      <c r="A747" s="300" t="s">
        <v>3825</v>
      </c>
      <c r="B747" s="300" t="s">
        <v>2197</v>
      </c>
      <c r="C747" s="300" t="s">
        <v>2197</v>
      </c>
      <c r="D747" s="306" t="s">
        <v>4837</v>
      </c>
      <c r="E747" s="300">
        <v>15</v>
      </c>
      <c r="F747" s="300" t="s">
        <v>557</v>
      </c>
      <c r="G747" s="300">
        <v>0</v>
      </c>
      <c r="H747" s="300" t="s">
        <v>4526</v>
      </c>
      <c r="I747" s="300" t="s">
        <v>4534</v>
      </c>
      <c r="J747" s="300" t="s">
        <v>4526</v>
      </c>
      <c r="K747" s="300" t="s">
        <v>2518</v>
      </c>
      <c r="L747" s="300" t="s">
        <v>2197</v>
      </c>
      <c r="M747" s="306" t="s">
        <v>4837</v>
      </c>
      <c r="N747" s="300" t="s">
        <v>2197</v>
      </c>
      <c r="O747" s="306" t="s">
        <v>4837</v>
      </c>
      <c r="P747" s="300" t="s">
        <v>3384</v>
      </c>
      <c r="Q747" s="300" t="s">
        <v>855</v>
      </c>
      <c r="R747" s="300" t="s">
        <v>3825</v>
      </c>
      <c r="S747" s="300" t="s">
        <v>2396</v>
      </c>
      <c r="T747" s="300" t="s">
        <v>736</v>
      </c>
      <c r="U747" s="300" t="s">
        <v>736</v>
      </c>
      <c r="V747" s="300" t="s">
        <v>735</v>
      </c>
      <c r="W747" s="300">
        <v>5</v>
      </c>
      <c r="X747" s="300" t="s">
        <v>736</v>
      </c>
      <c r="Y747" s="300" t="s">
        <v>736</v>
      </c>
      <c r="Z747" s="300" t="s">
        <v>3825</v>
      </c>
      <c r="AA747" s="300">
        <v>0</v>
      </c>
      <c r="AB747" s="300"/>
      <c r="AC747" s="300" t="s">
        <v>3327</v>
      </c>
      <c r="AD747" s="300" t="s">
        <v>114</v>
      </c>
      <c r="AE747" s="300" t="s">
        <v>3328</v>
      </c>
      <c r="AF747" s="300" t="s">
        <v>736</v>
      </c>
      <c r="AG747" s="300" t="s">
        <v>736</v>
      </c>
      <c r="AH747" s="300"/>
      <c r="AI747" s="300"/>
      <c r="AJ747" s="300"/>
      <c r="AK747" s="305" t="s">
        <v>4505</v>
      </c>
      <c r="AL747" s="300"/>
      <c r="AM747" s="300"/>
      <c r="AN747" s="300"/>
      <c r="AO747" s="300"/>
      <c r="AP747" s="300"/>
      <c r="AQ747" s="300"/>
      <c r="AR747" s="300" t="s">
        <v>3319</v>
      </c>
      <c r="AS747" s="300" t="s">
        <v>3329</v>
      </c>
      <c r="AT747" s="300" t="s">
        <v>3319</v>
      </c>
      <c r="AU747" s="300"/>
      <c r="AV747" s="300"/>
      <c r="AW747" s="300" t="s">
        <v>4505</v>
      </c>
      <c r="AX747" s="300"/>
      <c r="AY747" s="300"/>
      <c r="AZ747" s="300"/>
      <c r="BA747" s="300"/>
      <c r="BB747" s="9" t="s">
        <v>736</v>
      </c>
    </row>
    <row r="748" spans="1:54" s="15" customFormat="1" ht="15" customHeight="1" x14ac:dyDescent="0.25">
      <c r="A748" s="300" t="s">
        <v>2382</v>
      </c>
      <c r="B748" s="300" t="s">
        <v>1852</v>
      </c>
      <c r="C748" s="300" t="s">
        <v>1852</v>
      </c>
      <c r="D748" s="306" t="s">
        <v>4838</v>
      </c>
      <c r="E748" s="300">
        <v>0</v>
      </c>
      <c r="F748" s="300" t="s">
        <v>557</v>
      </c>
      <c r="G748" s="300">
        <v>15</v>
      </c>
      <c r="H748" s="300" t="s">
        <v>4526</v>
      </c>
      <c r="I748" s="300" t="s">
        <v>4534</v>
      </c>
      <c r="J748" s="300" t="s">
        <v>4526</v>
      </c>
      <c r="K748" s="300" t="s">
        <v>2518</v>
      </c>
      <c r="L748" s="300" t="s">
        <v>1852</v>
      </c>
      <c r="M748" s="306" t="s">
        <v>4838</v>
      </c>
      <c r="N748" s="300" t="s">
        <v>1852</v>
      </c>
      <c r="O748" s="306" t="s">
        <v>4838</v>
      </c>
      <c r="P748" s="300" t="s">
        <v>3384</v>
      </c>
      <c r="Q748" s="300" t="s">
        <v>1347</v>
      </c>
      <c r="R748" s="300" t="s">
        <v>2382</v>
      </c>
      <c r="S748" s="300"/>
      <c r="T748" s="300" t="s">
        <v>736</v>
      </c>
      <c r="U748" s="300" t="s">
        <v>735</v>
      </c>
      <c r="V748" s="300" t="s">
        <v>735</v>
      </c>
      <c r="W748" s="300">
        <v>2</v>
      </c>
      <c r="X748" s="300" t="s">
        <v>736</v>
      </c>
      <c r="Y748" s="300" t="s">
        <v>736</v>
      </c>
      <c r="Z748" s="300" t="s">
        <v>2382</v>
      </c>
      <c r="AA748" s="300">
        <v>0</v>
      </c>
      <c r="AB748" s="300"/>
      <c r="AC748" s="300" t="s">
        <v>3327</v>
      </c>
      <c r="AD748" s="300" t="s">
        <v>114</v>
      </c>
      <c r="AE748" s="300" t="s">
        <v>950</v>
      </c>
      <c r="AF748" s="300" t="s">
        <v>736</v>
      </c>
      <c r="AG748" s="300" t="s">
        <v>736</v>
      </c>
      <c r="AH748" s="300"/>
      <c r="AI748" s="300"/>
      <c r="AJ748" s="300"/>
      <c r="AK748" s="305" t="s">
        <v>4505</v>
      </c>
      <c r="AL748" s="300"/>
      <c r="AM748" s="300"/>
      <c r="AN748" s="300"/>
      <c r="AO748" s="300"/>
      <c r="AP748" s="300"/>
      <c r="AQ748" s="300"/>
      <c r="AR748" s="300" t="s">
        <v>3319</v>
      </c>
      <c r="AS748" s="300" t="s">
        <v>3329</v>
      </c>
      <c r="AT748" s="300" t="s">
        <v>3319</v>
      </c>
      <c r="AU748" s="300"/>
      <c r="AV748" s="300"/>
      <c r="AW748" s="300" t="s">
        <v>4505</v>
      </c>
      <c r="AX748" s="300"/>
      <c r="AY748" s="300"/>
      <c r="AZ748" s="300"/>
      <c r="BA748" s="300"/>
      <c r="BB748" s="9" t="s">
        <v>736</v>
      </c>
    </row>
    <row r="749" spans="1:54" s="15" customFormat="1" ht="15" customHeight="1" x14ac:dyDescent="0.25">
      <c r="A749" s="300" t="s">
        <v>2383</v>
      </c>
      <c r="B749" s="300" t="s">
        <v>1854</v>
      </c>
      <c r="C749" s="300" t="s">
        <v>1854</v>
      </c>
      <c r="D749" s="306" t="s">
        <v>4839</v>
      </c>
      <c r="E749" s="300">
        <v>0</v>
      </c>
      <c r="F749" s="300" t="s">
        <v>557</v>
      </c>
      <c r="G749" s="300">
        <v>30</v>
      </c>
      <c r="H749" s="300" t="s">
        <v>4526</v>
      </c>
      <c r="I749" s="300" t="s">
        <v>4534</v>
      </c>
      <c r="J749" s="300" t="s">
        <v>4526</v>
      </c>
      <c r="K749" s="300" t="s">
        <v>2518</v>
      </c>
      <c r="L749" s="300" t="s">
        <v>1854</v>
      </c>
      <c r="M749" s="306" t="s">
        <v>4839</v>
      </c>
      <c r="N749" s="300" t="s">
        <v>1854</v>
      </c>
      <c r="O749" s="306" t="s">
        <v>4839</v>
      </c>
      <c r="P749" s="300" t="s">
        <v>3384</v>
      </c>
      <c r="Q749" s="300" t="s">
        <v>1347</v>
      </c>
      <c r="R749" s="300" t="s">
        <v>2383</v>
      </c>
      <c r="S749" s="300"/>
      <c r="T749" s="300" t="s">
        <v>736</v>
      </c>
      <c r="U749" s="300" t="s">
        <v>735</v>
      </c>
      <c r="V749" s="300" t="s">
        <v>735</v>
      </c>
      <c r="W749" s="300">
        <v>2</v>
      </c>
      <c r="X749" s="300" t="s">
        <v>736</v>
      </c>
      <c r="Y749" s="300" t="s">
        <v>736</v>
      </c>
      <c r="Z749" s="300" t="s">
        <v>2383</v>
      </c>
      <c r="AA749" s="300">
        <v>0</v>
      </c>
      <c r="AB749" s="300"/>
      <c r="AC749" s="300" t="s">
        <v>3327</v>
      </c>
      <c r="AD749" s="300" t="s">
        <v>114</v>
      </c>
      <c r="AE749" s="300" t="s">
        <v>950</v>
      </c>
      <c r="AF749" s="300" t="s">
        <v>736</v>
      </c>
      <c r="AG749" s="300" t="s">
        <v>736</v>
      </c>
      <c r="AH749" s="300"/>
      <c r="AI749" s="300"/>
      <c r="AJ749" s="300"/>
      <c r="AK749" s="305" t="s">
        <v>4505</v>
      </c>
      <c r="AL749" s="300"/>
      <c r="AM749" s="300"/>
      <c r="AN749" s="300"/>
      <c r="AO749" s="300"/>
      <c r="AP749" s="300"/>
      <c r="AQ749" s="300"/>
      <c r="AR749" s="300" t="s">
        <v>3319</v>
      </c>
      <c r="AS749" s="300" t="s">
        <v>3329</v>
      </c>
      <c r="AT749" s="300" t="s">
        <v>3319</v>
      </c>
      <c r="AU749" s="300"/>
      <c r="AV749" s="300"/>
      <c r="AW749" s="300" t="s">
        <v>4505</v>
      </c>
      <c r="AX749" s="300"/>
      <c r="AY749" s="300"/>
      <c r="AZ749" s="300"/>
      <c r="BA749" s="300"/>
      <c r="BB749" s="9" t="s">
        <v>736</v>
      </c>
    </row>
    <row r="750" spans="1:54" s="15" customFormat="1" ht="15" customHeight="1" x14ac:dyDescent="0.25">
      <c r="A750" s="300" t="s">
        <v>3826</v>
      </c>
      <c r="B750" s="300" t="s">
        <v>2199</v>
      </c>
      <c r="C750" s="300" t="s">
        <v>2199</v>
      </c>
      <c r="D750" s="306" t="s">
        <v>4840</v>
      </c>
      <c r="E750" s="300">
        <v>0</v>
      </c>
      <c r="F750" s="300" t="s">
        <v>557</v>
      </c>
      <c r="G750" s="300">
        <v>6</v>
      </c>
      <c r="H750" s="300" t="s">
        <v>4526</v>
      </c>
      <c r="I750" s="300" t="s">
        <v>4534</v>
      </c>
      <c r="J750" s="300" t="s">
        <v>4526</v>
      </c>
      <c r="K750" s="300" t="s">
        <v>2518</v>
      </c>
      <c r="L750" s="300" t="s">
        <v>2199</v>
      </c>
      <c r="M750" s="306" t="s">
        <v>4840</v>
      </c>
      <c r="N750" s="300" t="s">
        <v>2199</v>
      </c>
      <c r="O750" s="306" t="s">
        <v>4840</v>
      </c>
      <c r="P750" s="300" t="s">
        <v>3384</v>
      </c>
      <c r="Q750" s="300" t="s">
        <v>855</v>
      </c>
      <c r="R750" s="300" t="s">
        <v>3826</v>
      </c>
      <c r="S750" s="300" t="s">
        <v>2396</v>
      </c>
      <c r="T750" s="300" t="s">
        <v>736</v>
      </c>
      <c r="U750" s="300" t="s">
        <v>735</v>
      </c>
      <c r="V750" s="300" t="s">
        <v>735</v>
      </c>
      <c r="W750" s="300">
        <v>5</v>
      </c>
      <c r="X750" s="300" t="s">
        <v>736</v>
      </c>
      <c r="Y750" s="300" t="s">
        <v>736</v>
      </c>
      <c r="Z750" s="300" t="s">
        <v>3826</v>
      </c>
      <c r="AA750" s="300">
        <v>0</v>
      </c>
      <c r="AB750" s="300"/>
      <c r="AC750" s="300" t="s">
        <v>3327</v>
      </c>
      <c r="AD750" s="300" t="s">
        <v>114</v>
      </c>
      <c r="AE750" s="300" t="s">
        <v>870</v>
      </c>
      <c r="AF750" s="300" t="s">
        <v>736</v>
      </c>
      <c r="AG750" s="300" t="s">
        <v>736</v>
      </c>
      <c r="AH750" s="300"/>
      <c r="AI750" s="300"/>
      <c r="AJ750" s="300"/>
      <c r="AK750" s="305" t="s">
        <v>4505</v>
      </c>
      <c r="AL750" s="300"/>
      <c r="AM750" s="300"/>
      <c r="AN750" s="300"/>
      <c r="AO750" s="300"/>
      <c r="AP750" s="300"/>
      <c r="AQ750" s="300"/>
      <c r="AR750" s="300" t="s">
        <v>3319</v>
      </c>
      <c r="AS750" s="300" t="s">
        <v>3329</v>
      </c>
      <c r="AT750" s="300" t="s">
        <v>3319</v>
      </c>
      <c r="AU750" s="300"/>
      <c r="AV750" s="300"/>
      <c r="AW750" s="300" t="s">
        <v>4505</v>
      </c>
      <c r="AX750" s="300"/>
      <c r="AY750" s="300"/>
      <c r="AZ750" s="300"/>
      <c r="BA750" s="300"/>
      <c r="BB750" s="9" t="s">
        <v>736</v>
      </c>
    </row>
    <row r="751" spans="1:54" s="15" customFormat="1" ht="15" customHeight="1" x14ac:dyDescent="0.25">
      <c r="A751" s="300" t="s">
        <v>3722</v>
      </c>
      <c r="B751" s="300" t="s">
        <v>1373</v>
      </c>
      <c r="C751" s="300" t="s">
        <v>1373</v>
      </c>
      <c r="D751" s="306" t="s">
        <v>4841</v>
      </c>
      <c r="E751" s="300">
        <v>0</v>
      </c>
      <c r="F751" s="300" t="s">
        <v>557</v>
      </c>
      <c r="G751" s="300">
        <v>0</v>
      </c>
      <c r="H751" s="300" t="s">
        <v>2643</v>
      </c>
      <c r="I751" s="300" t="s">
        <v>742</v>
      </c>
      <c r="J751" s="300" t="s">
        <v>3599</v>
      </c>
      <c r="K751" s="300" t="s">
        <v>3601</v>
      </c>
      <c r="L751" s="300" t="s">
        <v>1373</v>
      </c>
      <c r="M751" s="306" t="s">
        <v>4841</v>
      </c>
      <c r="N751" s="300" t="s">
        <v>1373</v>
      </c>
      <c r="O751" s="306" t="s">
        <v>4841</v>
      </c>
      <c r="P751" s="300" t="s">
        <v>3384</v>
      </c>
      <c r="Q751" s="300" t="s">
        <v>1374</v>
      </c>
      <c r="R751" s="300" t="s">
        <v>2396</v>
      </c>
      <c r="S751" s="300" t="s">
        <v>2396</v>
      </c>
      <c r="T751" s="300" t="s">
        <v>736</v>
      </c>
      <c r="U751" s="9" t="s">
        <v>736</v>
      </c>
      <c r="V751" s="300" t="s">
        <v>735</v>
      </c>
      <c r="W751" s="300">
        <v>1</v>
      </c>
      <c r="X751" s="300" t="s">
        <v>736</v>
      </c>
      <c r="Y751" s="300" t="s">
        <v>736</v>
      </c>
      <c r="Z751" s="300"/>
      <c r="AA751" s="300">
        <v>0</v>
      </c>
      <c r="AB751" s="300"/>
      <c r="AC751" s="300" t="s">
        <v>2396</v>
      </c>
      <c r="AD751" s="300" t="s">
        <v>114</v>
      </c>
      <c r="AE751" s="300" t="s">
        <v>961</v>
      </c>
      <c r="AF751" s="300" t="s">
        <v>736</v>
      </c>
      <c r="AG751" s="300" t="s">
        <v>736</v>
      </c>
      <c r="AH751" s="300" t="s">
        <v>3270</v>
      </c>
      <c r="AI751" s="300">
        <v>0</v>
      </c>
      <c r="AJ751" s="300" t="str">
        <f>A751</f>
        <v>COLLECTION</v>
      </c>
      <c r="AK751" s="305" t="s">
        <v>4505</v>
      </c>
      <c r="AL751" s="300"/>
      <c r="AM751" s="300"/>
      <c r="AN751" s="300"/>
      <c r="AO751" s="300"/>
      <c r="AP751" s="300"/>
      <c r="AQ751" s="300" t="s">
        <v>4398</v>
      </c>
      <c r="AR751" s="300" t="s">
        <v>3319</v>
      </c>
      <c r="AS751" s="300" t="s">
        <v>3329</v>
      </c>
      <c r="AT751" s="300" t="s">
        <v>3319</v>
      </c>
      <c r="AU751" s="300"/>
      <c r="AV751" s="300"/>
      <c r="AW751" s="300" t="s">
        <v>4505</v>
      </c>
      <c r="AX751" s="9" t="s">
        <v>736</v>
      </c>
      <c r="AY751" s="300"/>
      <c r="AZ751" s="300"/>
      <c r="BA751" s="300"/>
      <c r="BB751" s="9" t="s">
        <v>736</v>
      </c>
    </row>
    <row r="752" spans="1:54" s="15" customFormat="1" ht="15" customHeight="1" x14ac:dyDescent="0.25">
      <c r="A752" s="300" t="s">
        <v>2333</v>
      </c>
      <c r="B752" s="300" t="s">
        <v>1858</v>
      </c>
      <c r="C752" s="300" t="s">
        <v>1858</v>
      </c>
      <c r="D752" s="306" t="s">
        <v>4842</v>
      </c>
      <c r="E752" s="300">
        <v>0</v>
      </c>
      <c r="F752" s="300" t="s">
        <v>557</v>
      </c>
      <c r="G752" s="300">
        <v>10</v>
      </c>
      <c r="H752" s="300" t="s">
        <v>4526</v>
      </c>
      <c r="I752" s="300" t="s">
        <v>4534</v>
      </c>
      <c r="J752" s="300" t="s">
        <v>4526</v>
      </c>
      <c r="K752" s="300" t="s">
        <v>4526</v>
      </c>
      <c r="L752" s="300" t="s">
        <v>1858</v>
      </c>
      <c r="M752" s="306" t="s">
        <v>4842</v>
      </c>
      <c r="N752" s="300" t="s">
        <v>1858</v>
      </c>
      <c r="O752" s="306" t="s">
        <v>4842</v>
      </c>
      <c r="P752" s="300" t="s">
        <v>3384</v>
      </c>
      <c r="Q752" s="300" t="s">
        <v>1347</v>
      </c>
      <c r="R752" s="300"/>
      <c r="S752" s="300"/>
      <c r="T752" s="300" t="s">
        <v>736</v>
      </c>
      <c r="U752" s="300" t="s">
        <v>735</v>
      </c>
      <c r="V752" s="300" t="s">
        <v>735</v>
      </c>
      <c r="W752" s="300">
        <v>1</v>
      </c>
      <c r="X752" s="300" t="s">
        <v>736</v>
      </c>
      <c r="Y752" s="300" t="s">
        <v>736</v>
      </c>
      <c r="Z752" s="300" t="s">
        <v>2333</v>
      </c>
      <c r="AA752" s="300">
        <v>0</v>
      </c>
      <c r="AB752" s="300"/>
      <c r="AC752" s="300" t="s">
        <v>3327</v>
      </c>
      <c r="AD752" s="300" t="s">
        <v>114</v>
      </c>
      <c r="AE752" s="300" t="s">
        <v>3333</v>
      </c>
      <c r="AF752" s="300" t="s">
        <v>736</v>
      </c>
      <c r="AG752" s="300" t="s">
        <v>736</v>
      </c>
      <c r="AH752" s="300"/>
      <c r="AI752" s="300"/>
      <c r="AJ752" s="300"/>
      <c r="AK752" s="305" t="s">
        <v>694</v>
      </c>
      <c r="AL752" s="300"/>
      <c r="AM752" s="300"/>
      <c r="AN752" s="300"/>
      <c r="AO752" s="300"/>
      <c r="AP752" s="300"/>
      <c r="AQ752" s="300"/>
      <c r="AR752" s="300" t="s">
        <v>3319</v>
      </c>
      <c r="AS752" s="300" t="s">
        <v>3329</v>
      </c>
      <c r="AT752" s="300" t="s">
        <v>3319</v>
      </c>
      <c r="AU752" s="300"/>
      <c r="AV752" s="300"/>
      <c r="AW752" s="300" t="s">
        <v>4505</v>
      </c>
      <c r="AX752" s="300"/>
      <c r="AY752" s="300"/>
      <c r="AZ752" s="300"/>
      <c r="BA752" s="300"/>
      <c r="BB752" s="9" t="s">
        <v>736</v>
      </c>
    </row>
    <row r="753" spans="1:54" s="15" customFormat="1" ht="15" customHeight="1" x14ac:dyDescent="0.25">
      <c r="A753" s="300" t="s">
        <v>2334</v>
      </c>
      <c r="B753" s="300" t="s">
        <v>1860</v>
      </c>
      <c r="C753" s="300" t="s">
        <v>1860</v>
      </c>
      <c r="D753" s="306" t="s">
        <v>4843</v>
      </c>
      <c r="E753" s="300">
        <v>0</v>
      </c>
      <c r="F753" s="300" t="s">
        <v>557</v>
      </c>
      <c r="G753" s="300">
        <v>10</v>
      </c>
      <c r="H753" s="300" t="s">
        <v>4526</v>
      </c>
      <c r="I753" s="300" t="s">
        <v>4534</v>
      </c>
      <c r="J753" s="300" t="s">
        <v>4526</v>
      </c>
      <c r="K753" s="300" t="s">
        <v>4526</v>
      </c>
      <c r="L753" s="300" t="s">
        <v>1860</v>
      </c>
      <c r="M753" s="306" t="s">
        <v>4843</v>
      </c>
      <c r="N753" s="300" t="s">
        <v>1860</v>
      </c>
      <c r="O753" s="306" t="s">
        <v>4843</v>
      </c>
      <c r="P753" s="300" t="s">
        <v>3384</v>
      </c>
      <c r="Q753" s="300" t="s">
        <v>1347</v>
      </c>
      <c r="R753" s="300"/>
      <c r="S753" s="300"/>
      <c r="T753" s="300" t="s">
        <v>736</v>
      </c>
      <c r="U753" s="300" t="s">
        <v>735</v>
      </c>
      <c r="V753" s="300" t="s">
        <v>735</v>
      </c>
      <c r="W753" s="300">
        <v>1</v>
      </c>
      <c r="X753" s="300" t="s">
        <v>736</v>
      </c>
      <c r="Y753" s="300" t="s">
        <v>736</v>
      </c>
      <c r="Z753" s="300" t="s">
        <v>2333</v>
      </c>
      <c r="AA753" s="300">
        <v>0</v>
      </c>
      <c r="AB753" s="300"/>
      <c r="AC753" s="300" t="s">
        <v>3327</v>
      </c>
      <c r="AD753" s="300" t="s">
        <v>114</v>
      </c>
      <c r="AE753" s="300" t="s">
        <v>3333</v>
      </c>
      <c r="AF753" s="300" t="s">
        <v>736</v>
      </c>
      <c r="AG753" s="300" t="s">
        <v>736</v>
      </c>
      <c r="AH753" s="300"/>
      <c r="AI753" s="300"/>
      <c r="AJ753" s="300"/>
      <c r="AK753" s="305" t="s">
        <v>694</v>
      </c>
      <c r="AL753" s="300"/>
      <c r="AM753" s="300"/>
      <c r="AN753" s="300"/>
      <c r="AO753" s="300"/>
      <c r="AP753" s="300"/>
      <c r="AQ753" s="300"/>
      <c r="AR753" s="300" t="s">
        <v>3319</v>
      </c>
      <c r="AS753" s="300" t="s">
        <v>3329</v>
      </c>
      <c r="AT753" s="300" t="s">
        <v>3319</v>
      </c>
      <c r="AU753" s="300"/>
      <c r="AV753" s="300"/>
      <c r="AW753" s="300" t="s">
        <v>4505</v>
      </c>
      <c r="AX753" s="300"/>
      <c r="AY753" s="300"/>
      <c r="AZ753" s="300"/>
      <c r="BA753" s="300"/>
      <c r="BB753" s="9" t="s">
        <v>736</v>
      </c>
    </row>
    <row r="754" spans="1:54" s="15" customFormat="1" ht="15" customHeight="1" x14ac:dyDescent="0.25">
      <c r="A754" s="300" t="s">
        <v>4844</v>
      </c>
      <c r="B754" s="300" t="s">
        <v>574</v>
      </c>
      <c r="C754" s="306" t="s">
        <v>574</v>
      </c>
      <c r="D754" s="300" t="s">
        <v>627</v>
      </c>
      <c r="E754" s="300">
        <v>0</v>
      </c>
      <c r="F754" s="300" t="s">
        <v>557</v>
      </c>
      <c r="G754" s="300">
        <v>6</v>
      </c>
      <c r="H754" s="300" t="s">
        <v>684</v>
      </c>
      <c r="I754" s="300" t="s">
        <v>684</v>
      </c>
      <c r="J754" s="300" t="s">
        <v>684</v>
      </c>
      <c r="K754" s="300" t="s">
        <v>684</v>
      </c>
      <c r="L754" s="300" t="s">
        <v>574</v>
      </c>
      <c r="M754" s="300" t="s">
        <v>627</v>
      </c>
      <c r="N754" s="300" t="s">
        <v>574</v>
      </c>
      <c r="O754" s="300" t="s">
        <v>627</v>
      </c>
      <c r="P754" s="300" t="s">
        <v>3384</v>
      </c>
      <c r="Q754" s="300"/>
      <c r="R754" s="300"/>
      <c r="S754" s="300"/>
      <c r="T754" s="300" t="s">
        <v>736</v>
      </c>
      <c r="U754" s="300" t="s">
        <v>735</v>
      </c>
      <c r="V754" s="300" t="s">
        <v>735</v>
      </c>
      <c r="W754" s="300">
        <v>20</v>
      </c>
      <c r="X754" s="300" t="s">
        <v>736</v>
      </c>
      <c r="Y754" s="300" t="s">
        <v>736</v>
      </c>
      <c r="Z754" s="300"/>
      <c r="AA754" s="300">
        <v>0</v>
      </c>
      <c r="AB754" s="300"/>
      <c r="AC754" s="300" t="s">
        <v>3327</v>
      </c>
      <c r="AD754" s="300" t="s">
        <v>114</v>
      </c>
      <c r="AE754" s="300" t="s">
        <v>870</v>
      </c>
      <c r="AF754" s="300" t="s">
        <v>736</v>
      </c>
      <c r="AG754" s="300" t="s">
        <v>736</v>
      </c>
      <c r="AH754" s="300"/>
      <c r="AI754" s="300"/>
      <c r="AJ754" s="300"/>
      <c r="AK754" s="305" t="s">
        <v>4505</v>
      </c>
      <c r="AL754" s="300"/>
      <c r="AM754" s="300"/>
      <c r="AN754" s="300"/>
      <c r="AO754" s="300"/>
      <c r="AP754" s="300"/>
      <c r="AQ754" s="300"/>
      <c r="AR754" s="300" t="s">
        <v>3319</v>
      </c>
      <c r="AS754" s="300" t="s">
        <v>3329</v>
      </c>
      <c r="AT754" s="300" t="s">
        <v>3319</v>
      </c>
      <c r="AU754" s="300"/>
      <c r="AV754" s="300"/>
      <c r="AW754" s="300" t="s">
        <v>4505</v>
      </c>
      <c r="AX754" s="300"/>
      <c r="AY754" s="300"/>
      <c r="AZ754" s="300"/>
      <c r="BA754" s="300"/>
      <c r="BB754" s="9" t="s">
        <v>736</v>
      </c>
    </row>
    <row r="755" spans="1:54" s="15" customFormat="1" ht="15" customHeight="1" x14ac:dyDescent="0.25">
      <c r="A755" s="300" t="s">
        <v>4845</v>
      </c>
      <c r="B755" s="300" t="s">
        <v>4846</v>
      </c>
      <c r="C755" s="311" t="s">
        <v>4846</v>
      </c>
      <c r="D755" s="300" t="s">
        <v>4847</v>
      </c>
      <c r="E755" s="300">
        <v>0</v>
      </c>
      <c r="F755" s="300" t="s">
        <v>557</v>
      </c>
      <c r="G755" s="300">
        <v>6</v>
      </c>
      <c r="H755" s="300" t="s">
        <v>684</v>
      </c>
      <c r="I755" s="300" t="s">
        <v>684</v>
      </c>
      <c r="J755" s="300" t="s">
        <v>684</v>
      </c>
      <c r="K755" s="300" t="s">
        <v>684</v>
      </c>
      <c r="L755" s="311" t="s">
        <v>4846</v>
      </c>
      <c r="M755" s="300" t="s">
        <v>4847</v>
      </c>
      <c r="N755" s="311" t="s">
        <v>4846</v>
      </c>
      <c r="O755" s="300" t="s">
        <v>4847</v>
      </c>
      <c r="P755" s="300" t="s">
        <v>3384</v>
      </c>
      <c r="Q755" s="300" t="s">
        <v>854</v>
      </c>
      <c r="R755" s="300"/>
      <c r="S755" s="300"/>
      <c r="T755" s="300" t="s">
        <v>736</v>
      </c>
      <c r="U755" s="300" t="s">
        <v>735</v>
      </c>
      <c r="V755" s="300" t="s">
        <v>735</v>
      </c>
      <c r="W755" s="300">
        <v>20</v>
      </c>
      <c r="X755" s="300" t="s">
        <v>736</v>
      </c>
      <c r="Y755" s="300" t="s">
        <v>736</v>
      </c>
      <c r="Z755" s="300"/>
      <c r="AA755" s="300">
        <v>0</v>
      </c>
      <c r="AB755" s="300"/>
      <c r="AC755" s="300" t="s">
        <v>3327</v>
      </c>
      <c r="AD755" s="300" t="s">
        <v>114</v>
      </c>
      <c r="AE755" s="300" t="s">
        <v>870</v>
      </c>
      <c r="AF755" s="300" t="s">
        <v>736</v>
      </c>
      <c r="AG755" s="300" t="s">
        <v>736</v>
      </c>
      <c r="AH755" s="300"/>
      <c r="AI755" s="300"/>
      <c r="AJ755" s="300"/>
      <c r="AK755" s="305" t="s">
        <v>694</v>
      </c>
      <c r="AL755" s="300"/>
      <c r="AM755" s="300"/>
      <c r="AN755" s="300"/>
      <c r="AO755" s="300"/>
      <c r="AP755" s="300"/>
      <c r="AQ755" s="300"/>
      <c r="AR755" s="300" t="s">
        <v>3319</v>
      </c>
      <c r="AS755" s="300" t="s">
        <v>3329</v>
      </c>
      <c r="AT755" s="300" t="s">
        <v>3319</v>
      </c>
      <c r="AU755" s="300"/>
      <c r="AV755" s="300"/>
      <c r="AW755" s="300" t="s">
        <v>4505</v>
      </c>
      <c r="AX755" s="300"/>
      <c r="AY755" s="300"/>
      <c r="AZ755" s="300"/>
      <c r="BA755" s="300"/>
      <c r="BB755" s="9" t="s">
        <v>736</v>
      </c>
    </row>
    <row r="756" spans="1:54" s="15" customFormat="1" x14ac:dyDescent="0.25">
      <c r="A756" s="300" t="s">
        <v>4848</v>
      </c>
      <c r="B756" s="300" t="s">
        <v>4849</v>
      </c>
      <c r="C756" s="300" t="s">
        <v>4849</v>
      </c>
      <c r="D756" s="306" t="s">
        <v>4850</v>
      </c>
      <c r="E756" s="300">
        <v>0</v>
      </c>
      <c r="F756" s="300" t="s">
        <v>557</v>
      </c>
      <c r="G756" s="300">
        <v>0</v>
      </c>
      <c r="H756" s="300" t="s">
        <v>117</v>
      </c>
      <c r="I756" s="300" t="s">
        <v>117</v>
      </c>
      <c r="J756" s="300" t="s">
        <v>107</v>
      </c>
      <c r="K756" s="300" t="s">
        <v>536</v>
      </c>
      <c r="L756" s="300" t="s">
        <v>4849</v>
      </c>
      <c r="M756" s="306" t="s">
        <v>4850</v>
      </c>
      <c r="N756" s="300" t="s">
        <v>4849</v>
      </c>
      <c r="O756" s="306" t="s">
        <v>4850</v>
      </c>
      <c r="P756" s="300" t="s">
        <v>3384</v>
      </c>
      <c r="Q756" s="300" t="s">
        <v>1301</v>
      </c>
      <c r="R756" s="300" t="s">
        <v>2396</v>
      </c>
      <c r="S756" s="300" t="s">
        <v>2396</v>
      </c>
      <c r="T756" s="300" t="s">
        <v>736</v>
      </c>
      <c r="U756" s="9" t="s">
        <v>736</v>
      </c>
      <c r="V756" s="300" t="s">
        <v>735</v>
      </c>
      <c r="W756" s="300">
        <v>1</v>
      </c>
      <c r="X756" s="300" t="s">
        <v>736</v>
      </c>
      <c r="Y756" s="300" t="s">
        <v>736</v>
      </c>
      <c r="Z756" s="300" t="s">
        <v>4848</v>
      </c>
      <c r="AA756" s="300">
        <v>0</v>
      </c>
      <c r="AB756" s="300"/>
      <c r="AC756" s="300" t="s">
        <v>2396</v>
      </c>
      <c r="AD756" s="300" t="s">
        <v>114</v>
      </c>
      <c r="AE756" s="300" t="s">
        <v>2396</v>
      </c>
      <c r="AF756" s="300" t="s">
        <v>736</v>
      </c>
      <c r="AG756" s="300" t="s">
        <v>736</v>
      </c>
      <c r="AH756" s="300"/>
      <c r="AI756" s="300"/>
      <c r="AJ756" s="300"/>
      <c r="AK756" s="305" t="s">
        <v>4505</v>
      </c>
      <c r="AL756" s="300"/>
      <c r="AM756" s="300"/>
      <c r="AN756" s="300"/>
      <c r="AO756" s="300"/>
      <c r="AP756" s="300"/>
      <c r="AQ756" s="300"/>
      <c r="AR756" s="300" t="s">
        <v>3319</v>
      </c>
      <c r="AS756" s="300" t="s">
        <v>3329</v>
      </c>
      <c r="AT756" s="300" t="s">
        <v>3319</v>
      </c>
      <c r="AU756" s="300"/>
      <c r="AV756" s="300"/>
      <c r="AW756" s="300" t="s">
        <v>4505</v>
      </c>
      <c r="AX756" s="300"/>
      <c r="AY756" s="300"/>
      <c r="AZ756" s="300"/>
      <c r="BA756" s="300"/>
      <c r="BB756" s="9" t="s">
        <v>736</v>
      </c>
    </row>
    <row r="757" spans="1:54" s="15" customFormat="1" ht="15" customHeight="1" x14ac:dyDescent="0.25">
      <c r="A757" s="300" t="s">
        <v>3245</v>
      </c>
      <c r="B757" s="300" t="s">
        <v>4851</v>
      </c>
      <c r="C757" s="300" t="s">
        <v>4851</v>
      </c>
      <c r="D757" s="300" t="s">
        <v>4852</v>
      </c>
      <c r="E757" s="300">
        <v>5</v>
      </c>
      <c r="F757" s="300" t="s">
        <v>557</v>
      </c>
      <c r="G757" s="300">
        <v>0</v>
      </c>
      <c r="H757" s="300"/>
      <c r="I757" s="300"/>
      <c r="J757" s="300"/>
      <c r="K757" s="300"/>
      <c r="L757" s="300" t="s">
        <v>4851</v>
      </c>
      <c r="M757" s="300" t="s">
        <v>4852</v>
      </c>
      <c r="N757" s="300" t="s">
        <v>4851</v>
      </c>
      <c r="O757" s="300" t="s">
        <v>4852</v>
      </c>
      <c r="P757" s="300" t="s">
        <v>3384</v>
      </c>
      <c r="Q757" s="300" t="s">
        <v>854</v>
      </c>
      <c r="R757" s="300"/>
      <c r="S757" s="300"/>
      <c r="T757" s="300" t="s">
        <v>736</v>
      </c>
      <c r="U757" s="300" t="s">
        <v>736</v>
      </c>
      <c r="V757" s="300" t="s">
        <v>735</v>
      </c>
      <c r="W757" s="300">
        <v>15</v>
      </c>
      <c r="X757" s="300" t="s">
        <v>735</v>
      </c>
      <c r="Y757" s="300" t="s">
        <v>736</v>
      </c>
      <c r="Z757" s="300"/>
      <c r="AA757" s="300">
        <v>0</v>
      </c>
      <c r="AB757" s="300"/>
      <c r="AC757" s="300" t="s">
        <v>3327</v>
      </c>
      <c r="AD757" s="300" t="s">
        <v>114</v>
      </c>
      <c r="AE757" s="300" t="s">
        <v>3328</v>
      </c>
      <c r="AF757" s="300" t="s">
        <v>736</v>
      </c>
      <c r="AG757" s="300" t="s">
        <v>736</v>
      </c>
      <c r="AH757" s="300"/>
      <c r="AI757" s="300"/>
      <c r="AJ757" s="300"/>
      <c r="AK757" s="305" t="s">
        <v>4505</v>
      </c>
      <c r="AL757" s="300"/>
      <c r="AM757" s="300"/>
      <c r="AN757" s="300"/>
      <c r="AO757" s="300"/>
      <c r="AP757" s="300"/>
      <c r="AQ757" s="300"/>
      <c r="AR757" s="300" t="s">
        <v>3329</v>
      </c>
      <c r="AS757" s="300" t="s">
        <v>3329</v>
      </c>
      <c r="AT757" s="300" t="s">
        <v>3319</v>
      </c>
      <c r="AU757" s="300"/>
      <c r="AV757" s="300"/>
      <c r="AW757" s="300" t="s">
        <v>4505</v>
      </c>
      <c r="AX757" s="300"/>
      <c r="AY757" s="300"/>
      <c r="AZ757" s="300"/>
      <c r="BA757" s="300"/>
      <c r="BB757" s="9" t="s">
        <v>736</v>
      </c>
    </row>
    <row r="758" spans="1:54" s="15" customFormat="1" x14ac:dyDescent="0.25">
      <c r="A758" s="300" t="s">
        <v>4853</v>
      </c>
      <c r="B758" s="300" t="s">
        <v>623</v>
      </c>
      <c r="C758" s="300" t="s">
        <v>623</v>
      </c>
      <c r="D758" s="300" t="s">
        <v>624</v>
      </c>
      <c r="E758" s="300">
        <v>0</v>
      </c>
      <c r="F758" s="300" t="s">
        <v>557</v>
      </c>
      <c r="G758" s="300">
        <v>0</v>
      </c>
      <c r="H758" s="300" t="s">
        <v>4526</v>
      </c>
      <c r="I758" s="300" t="s">
        <v>4534</v>
      </c>
      <c r="J758" s="300" t="s">
        <v>4526</v>
      </c>
      <c r="K758" s="300" t="s">
        <v>4526</v>
      </c>
      <c r="L758" s="300" t="s">
        <v>623</v>
      </c>
      <c r="M758" s="300" t="s">
        <v>624</v>
      </c>
      <c r="N758" s="300" t="s">
        <v>623</v>
      </c>
      <c r="O758" s="300" t="s">
        <v>624</v>
      </c>
      <c r="P758" s="300" t="s">
        <v>3384</v>
      </c>
      <c r="Q758" s="300" t="s">
        <v>855</v>
      </c>
      <c r="R758" s="300" t="s">
        <v>2396</v>
      </c>
      <c r="S758" s="300" t="s">
        <v>2396</v>
      </c>
      <c r="T758" s="300" t="s">
        <v>736</v>
      </c>
      <c r="U758" s="9" t="s">
        <v>736</v>
      </c>
      <c r="V758" s="300" t="s">
        <v>735</v>
      </c>
      <c r="W758" s="300">
        <v>1</v>
      </c>
      <c r="X758" s="300" t="s">
        <v>736</v>
      </c>
      <c r="Y758" s="300" t="s">
        <v>736</v>
      </c>
      <c r="Z758" s="300" t="s">
        <v>4853</v>
      </c>
      <c r="AA758" s="300">
        <v>0</v>
      </c>
      <c r="AB758" s="300"/>
      <c r="AC758" s="300" t="s">
        <v>2396</v>
      </c>
      <c r="AD758" s="300" t="s">
        <v>114</v>
      </c>
      <c r="AE758" s="300" t="s">
        <v>2396</v>
      </c>
      <c r="AF758" s="300" t="s">
        <v>736</v>
      </c>
      <c r="AG758" s="300" t="s">
        <v>736</v>
      </c>
      <c r="AH758" s="300"/>
      <c r="AI758" s="300"/>
      <c r="AJ758" s="300"/>
      <c r="AK758" s="305" t="s">
        <v>4505</v>
      </c>
      <c r="AL758" s="300"/>
      <c r="AM758" s="300"/>
      <c r="AN758" s="300"/>
      <c r="AO758" s="300"/>
      <c r="AP758" s="300"/>
      <c r="AQ758" s="300"/>
      <c r="AR758" s="300" t="s">
        <v>3319</v>
      </c>
      <c r="AS758" s="300" t="s">
        <v>3329</v>
      </c>
      <c r="AT758" s="300" t="s">
        <v>3319</v>
      </c>
      <c r="AU758" s="300"/>
      <c r="AV758" s="300"/>
      <c r="AW758" s="300" t="s">
        <v>4505</v>
      </c>
      <c r="AX758" s="300"/>
      <c r="AY758" s="300"/>
      <c r="AZ758" s="300"/>
      <c r="BA758" s="300"/>
      <c r="BB758" s="9" t="s">
        <v>736</v>
      </c>
    </row>
    <row r="759" spans="1:54" s="15" customFormat="1" x14ac:dyDescent="0.25">
      <c r="A759" s="300" t="s">
        <v>4854</v>
      </c>
      <c r="B759" s="300" t="s">
        <v>623</v>
      </c>
      <c r="C759" s="300" t="s">
        <v>623</v>
      </c>
      <c r="D759" s="300" t="s">
        <v>624</v>
      </c>
      <c r="E759" s="300">
        <v>0</v>
      </c>
      <c r="F759" s="300" t="s">
        <v>557</v>
      </c>
      <c r="G759" s="300">
        <v>0</v>
      </c>
      <c r="H759" s="300" t="s">
        <v>4526</v>
      </c>
      <c r="I759" s="300" t="s">
        <v>4534</v>
      </c>
      <c r="J759" s="300" t="s">
        <v>4526</v>
      </c>
      <c r="K759" s="300" t="s">
        <v>4526</v>
      </c>
      <c r="L759" s="300" t="s">
        <v>623</v>
      </c>
      <c r="M759" s="300" t="s">
        <v>624</v>
      </c>
      <c r="N759" s="300" t="s">
        <v>623</v>
      </c>
      <c r="O759" s="300" t="s">
        <v>624</v>
      </c>
      <c r="P759" s="300" t="s">
        <v>3384</v>
      </c>
      <c r="Q759" s="300" t="s">
        <v>855</v>
      </c>
      <c r="R759" s="300" t="s">
        <v>2396</v>
      </c>
      <c r="S759" s="300" t="s">
        <v>2396</v>
      </c>
      <c r="T759" s="300" t="s">
        <v>736</v>
      </c>
      <c r="U759" s="9" t="s">
        <v>736</v>
      </c>
      <c r="V759" s="300" t="s">
        <v>735</v>
      </c>
      <c r="W759" s="300">
        <v>1</v>
      </c>
      <c r="X759" s="300" t="s">
        <v>736</v>
      </c>
      <c r="Y759" s="300" t="s">
        <v>736</v>
      </c>
      <c r="Z759" s="300" t="s">
        <v>4854</v>
      </c>
      <c r="AA759" s="300">
        <v>0</v>
      </c>
      <c r="AB759" s="300"/>
      <c r="AC759" s="300" t="s">
        <v>2396</v>
      </c>
      <c r="AD759" s="300" t="s">
        <v>114</v>
      </c>
      <c r="AE759" s="300" t="s">
        <v>2396</v>
      </c>
      <c r="AF759" s="300" t="s">
        <v>736</v>
      </c>
      <c r="AG759" s="300" t="s">
        <v>736</v>
      </c>
      <c r="AH759" s="300"/>
      <c r="AI759" s="300"/>
      <c r="AJ759" s="300"/>
      <c r="AK759" s="305" t="s">
        <v>4505</v>
      </c>
      <c r="AL759" s="300"/>
      <c r="AM759" s="300"/>
      <c r="AN759" s="300"/>
      <c r="AO759" s="300"/>
      <c r="AP759" s="300"/>
      <c r="AQ759" s="300"/>
      <c r="AR759" s="300" t="s">
        <v>3319</v>
      </c>
      <c r="AS759" s="300" t="s">
        <v>3329</v>
      </c>
      <c r="AT759" s="300" t="s">
        <v>3319</v>
      </c>
      <c r="AU759" s="300"/>
      <c r="AV759" s="300"/>
      <c r="AW759" s="300" t="s">
        <v>4505</v>
      </c>
      <c r="AX759" s="300"/>
      <c r="AY759" s="300"/>
      <c r="AZ759" s="300"/>
      <c r="BA759" s="300"/>
      <c r="BB759" s="9" t="s">
        <v>736</v>
      </c>
    </row>
    <row r="760" spans="1:54" s="15" customFormat="1" x14ac:dyDescent="0.25">
      <c r="A760" s="300" t="s">
        <v>4855</v>
      </c>
      <c r="B760" s="300" t="s">
        <v>1624</v>
      </c>
      <c r="C760" s="300" t="s">
        <v>1624</v>
      </c>
      <c r="D760" s="300" t="s">
        <v>624</v>
      </c>
      <c r="E760" s="300">
        <v>0</v>
      </c>
      <c r="F760" s="300" t="s">
        <v>557</v>
      </c>
      <c r="G760" s="300">
        <v>0</v>
      </c>
      <c r="H760" s="300" t="s">
        <v>4526</v>
      </c>
      <c r="I760" s="300" t="s">
        <v>4534</v>
      </c>
      <c r="J760" s="300" t="s">
        <v>4526</v>
      </c>
      <c r="K760" s="300" t="s">
        <v>4526</v>
      </c>
      <c r="L760" s="300" t="s">
        <v>1624</v>
      </c>
      <c r="M760" s="300" t="s">
        <v>624</v>
      </c>
      <c r="N760" s="300" t="s">
        <v>1624</v>
      </c>
      <c r="O760" s="300" t="s">
        <v>624</v>
      </c>
      <c r="P760" s="300" t="s">
        <v>3384</v>
      </c>
      <c r="Q760" s="300" t="s">
        <v>855</v>
      </c>
      <c r="R760" s="300" t="s">
        <v>2396</v>
      </c>
      <c r="S760" s="300" t="s">
        <v>2396</v>
      </c>
      <c r="T760" s="300" t="s">
        <v>736</v>
      </c>
      <c r="U760" s="9" t="s">
        <v>736</v>
      </c>
      <c r="V760" s="300" t="s">
        <v>735</v>
      </c>
      <c r="W760" s="300">
        <v>1</v>
      </c>
      <c r="X760" s="300" t="s">
        <v>736</v>
      </c>
      <c r="Y760" s="300" t="s">
        <v>736</v>
      </c>
      <c r="Z760" s="300" t="s">
        <v>4855</v>
      </c>
      <c r="AA760" s="300">
        <v>0</v>
      </c>
      <c r="AB760" s="300"/>
      <c r="AC760" s="300" t="s">
        <v>2396</v>
      </c>
      <c r="AD760" s="300" t="s">
        <v>114</v>
      </c>
      <c r="AE760" s="300" t="s">
        <v>2396</v>
      </c>
      <c r="AF760" s="300" t="s">
        <v>736</v>
      </c>
      <c r="AG760" s="300" t="s">
        <v>736</v>
      </c>
      <c r="AH760" s="300"/>
      <c r="AI760" s="300"/>
      <c r="AJ760" s="300"/>
      <c r="AK760" s="305" t="s">
        <v>4505</v>
      </c>
      <c r="AL760" s="300"/>
      <c r="AM760" s="300"/>
      <c r="AN760" s="300"/>
      <c r="AO760" s="300"/>
      <c r="AP760" s="300"/>
      <c r="AQ760" s="300"/>
      <c r="AR760" s="300" t="s">
        <v>3319</v>
      </c>
      <c r="AS760" s="300" t="s">
        <v>3329</v>
      </c>
      <c r="AT760" s="300" t="s">
        <v>3319</v>
      </c>
      <c r="AU760" s="300"/>
      <c r="AV760" s="300"/>
      <c r="AW760" s="300" t="s">
        <v>4505</v>
      </c>
      <c r="AX760" s="300"/>
      <c r="AY760" s="300"/>
      <c r="AZ760" s="300"/>
      <c r="BA760" s="300"/>
      <c r="BB760" s="9" t="s">
        <v>736</v>
      </c>
    </row>
    <row r="761" spans="1:54" s="15" customFormat="1" ht="15" customHeight="1" x14ac:dyDescent="0.25">
      <c r="A761" s="300" t="s">
        <v>3830</v>
      </c>
      <c r="B761" s="300" t="s">
        <v>2205</v>
      </c>
      <c r="C761" s="300" t="s">
        <v>2205</v>
      </c>
      <c r="D761" s="306" t="s">
        <v>2205</v>
      </c>
      <c r="E761" s="300">
        <v>165</v>
      </c>
      <c r="F761" s="300" t="s">
        <v>557</v>
      </c>
      <c r="G761" s="300">
        <v>7.5</v>
      </c>
      <c r="H761" s="300" t="s">
        <v>4526</v>
      </c>
      <c r="I761" s="300" t="s">
        <v>4534</v>
      </c>
      <c r="J761" s="300" t="s">
        <v>4526</v>
      </c>
      <c r="K761" s="300" t="s">
        <v>4526</v>
      </c>
      <c r="L761" s="300" t="s">
        <v>2205</v>
      </c>
      <c r="M761" s="306" t="s">
        <v>2205</v>
      </c>
      <c r="N761" s="300" t="s">
        <v>2205</v>
      </c>
      <c r="O761" s="306" t="s">
        <v>2205</v>
      </c>
      <c r="P761" s="300" t="s">
        <v>3384</v>
      </c>
      <c r="Q761" s="300" t="s">
        <v>855</v>
      </c>
      <c r="R761" s="300" t="s">
        <v>3830</v>
      </c>
      <c r="S761" s="300"/>
      <c r="T761" s="300" t="s">
        <v>736</v>
      </c>
      <c r="U761" s="300" t="s">
        <v>735</v>
      </c>
      <c r="V761" s="300" t="s">
        <v>735</v>
      </c>
      <c r="W761" s="300">
        <v>15</v>
      </c>
      <c r="X761" s="300" t="s">
        <v>736</v>
      </c>
      <c r="Y761" s="300" t="s">
        <v>736</v>
      </c>
      <c r="Z761" s="300" t="s">
        <v>3830</v>
      </c>
      <c r="AA761" s="300">
        <v>0</v>
      </c>
      <c r="AB761" s="300"/>
      <c r="AC761" s="300" t="s">
        <v>3327</v>
      </c>
      <c r="AD761" s="300" t="s">
        <v>114</v>
      </c>
      <c r="AE761" s="300" t="s">
        <v>870</v>
      </c>
      <c r="AF761" s="300" t="s">
        <v>736</v>
      </c>
      <c r="AG761" s="300" t="s">
        <v>736</v>
      </c>
      <c r="AH761" s="300"/>
      <c r="AI761" s="300"/>
      <c r="AJ761" s="300"/>
      <c r="AK761" s="305" t="s">
        <v>694</v>
      </c>
      <c r="AL761" s="300"/>
      <c r="AM761" s="300"/>
      <c r="AN761" s="300"/>
      <c r="AO761" s="300"/>
      <c r="AP761" s="300"/>
      <c r="AQ761" s="300"/>
      <c r="AR761" s="300" t="s">
        <v>3319</v>
      </c>
      <c r="AS761" s="300" t="s">
        <v>3329</v>
      </c>
      <c r="AT761" s="300" t="s">
        <v>3319</v>
      </c>
      <c r="AU761" s="300"/>
      <c r="AV761" s="300"/>
      <c r="AW761" s="300" t="s">
        <v>4505</v>
      </c>
      <c r="AX761" s="300"/>
      <c r="AY761" s="300"/>
      <c r="AZ761" s="300"/>
      <c r="BA761" s="300"/>
      <c r="BB761" s="9" t="s">
        <v>736</v>
      </c>
    </row>
    <row r="762" spans="1:54" s="15" customFormat="1" ht="15" customHeight="1" x14ac:dyDescent="0.25">
      <c r="A762" s="300" t="s">
        <v>3831</v>
      </c>
      <c r="B762" s="300" t="s">
        <v>1535</v>
      </c>
      <c r="C762" s="300" t="s">
        <v>1535</v>
      </c>
      <c r="D762" s="306" t="s">
        <v>4856</v>
      </c>
      <c r="E762" s="300">
        <v>69</v>
      </c>
      <c r="F762" s="300" t="s">
        <v>557</v>
      </c>
      <c r="G762" s="300">
        <v>7.5</v>
      </c>
      <c r="H762" s="300" t="s">
        <v>4526</v>
      </c>
      <c r="I762" s="300" t="s">
        <v>4534</v>
      </c>
      <c r="J762" s="300" t="s">
        <v>4526</v>
      </c>
      <c r="K762" s="300" t="s">
        <v>4526</v>
      </c>
      <c r="L762" s="300" t="s">
        <v>1535</v>
      </c>
      <c r="M762" s="306" t="s">
        <v>4856</v>
      </c>
      <c r="N762" s="300" t="s">
        <v>1535</v>
      </c>
      <c r="O762" s="306" t="s">
        <v>4856</v>
      </c>
      <c r="P762" s="300" t="s">
        <v>3384</v>
      </c>
      <c r="Q762" s="300" t="s">
        <v>931</v>
      </c>
      <c r="R762" s="300" t="s">
        <v>3831</v>
      </c>
      <c r="S762" s="300" t="s">
        <v>2396</v>
      </c>
      <c r="T762" s="300" t="s">
        <v>736</v>
      </c>
      <c r="U762" s="300" t="s">
        <v>735</v>
      </c>
      <c r="V762" s="300" t="s">
        <v>735</v>
      </c>
      <c r="W762" s="300">
        <v>15</v>
      </c>
      <c r="X762" s="300" t="s">
        <v>736</v>
      </c>
      <c r="Y762" s="300" t="s">
        <v>736</v>
      </c>
      <c r="Z762" s="300" t="s">
        <v>3831</v>
      </c>
      <c r="AA762" s="300">
        <v>0</v>
      </c>
      <c r="AB762" s="300"/>
      <c r="AC762" s="300" t="s">
        <v>3327</v>
      </c>
      <c r="AD762" s="300" t="s">
        <v>114</v>
      </c>
      <c r="AE762" s="300" t="s">
        <v>870</v>
      </c>
      <c r="AF762" s="300" t="s">
        <v>736</v>
      </c>
      <c r="AG762" s="300" t="s">
        <v>736</v>
      </c>
      <c r="AH762" s="300"/>
      <c r="AI762" s="300"/>
      <c r="AJ762" s="300"/>
      <c r="AK762" s="305" t="s">
        <v>694</v>
      </c>
      <c r="AL762" s="300"/>
      <c r="AM762" s="300"/>
      <c r="AN762" s="300"/>
      <c r="AO762" s="300"/>
      <c r="AP762" s="300"/>
      <c r="AQ762" s="300"/>
      <c r="AR762" s="300" t="s">
        <v>3319</v>
      </c>
      <c r="AS762" s="300" t="s">
        <v>3329</v>
      </c>
      <c r="AT762" s="300" t="s">
        <v>3319</v>
      </c>
      <c r="AU762" s="300"/>
      <c r="AV762" s="300"/>
      <c r="AW762" s="300" t="s">
        <v>4505</v>
      </c>
      <c r="AX762" s="300"/>
      <c r="AY762" s="300"/>
      <c r="AZ762" s="300"/>
      <c r="BA762" s="300"/>
      <c r="BB762" s="9" t="s">
        <v>736</v>
      </c>
    </row>
    <row r="763" spans="1:54" s="15" customFormat="1" x14ac:dyDescent="0.25">
      <c r="A763" s="300" t="s">
        <v>3772</v>
      </c>
      <c r="B763" s="300" t="s">
        <v>4857</v>
      </c>
      <c r="C763" s="300" t="s">
        <v>4857</v>
      </c>
      <c r="D763" s="300" t="s">
        <v>4858</v>
      </c>
      <c r="E763" s="300">
        <v>481</v>
      </c>
      <c r="F763" s="300" t="s">
        <v>557</v>
      </c>
      <c r="G763" s="300">
        <v>30</v>
      </c>
      <c r="H763" s="300" t="s">
        <v>123</v>
      </c>
      <c r="I763" s="300" t="s">
        <v>682</v>
      </c>
      <c r="J763" s="300" t="s">
        <v>134</v>
      </c>
      <c r="K763" s="300" t="s">
        <v>122</v>
      </c>
      <c r="L763" s="300" t="s">
        <v>4857</v>
      </c>
      <c r="M763" s="300" t="s">
        <v>4858</v>
      </c>
      <c r="N763" s="300" t="s">
        <v>4857</v>
      </c>
      <c r="O763" s="300" t="s">
        <v>4858</v>
      </c>
      <c r="P763" s="300" t="s">
        <v>3384</v>
      </c>
      <c r="Q763" s="300" t="s">
        <v>4859</v>
      </c>
      <c r="R763" s="300" t="s">
        <v>3772</v>
      </c>
      <c r="S763" s="300"/>
      <c r="T763" s="300" t="s">
        <v>736</v>
      </c>
      <c r="U763" s="300" t="s">
        <v>735</v>
      </c>
      <c r="V763" s="300" t="s">
        <v>735</v>
      </c>
      <c r="W763" s="300">
        <v>1</v>
      </c>
      <c r="X763" s="300" t="s">
        <v>736</v>
      </c>
      <c r="Y763" s="300" t="s">
        <v>736</v>
      </c>
      <c r="Z763" s="300" t="s">
        <v>3772</v>
      </c>
      <c r="AA763" s="300">
        <v>0</v>
      </c>
      <c r="AB763" s="300"/>
      <c r="AC763" s="300" t="s">
        <v>3327</v>
      </c>
      <c r="AD763" s="300" t="s">
        <v>114</v>
      </c>
      <c r="AE763" s="300" t="s">
        <v>950</v>
      </c>
      <c r="AF763" s="300" t="s">
        <v>736</v>
      </c>
      <c r="AG763" s="300" t="s">
        <v>736</v>
      </c>
      <c r="AH763" s="300"/>
      <c r="AI763" s="300"/>
      <c r="AJ763" s="300"/>
      <c r="AK763" s="305" t="s">
        <v>694</v>
      </c>
      <c r="AL763" s="300"/>
      <c r="AM763" s="300"/>
      <c r="AN763" s="300"/>
      <c r="AO763" s="300"/>
      <c r="AP763" s="300"/>
      <c r="AQ763" s="300"/>
      <c r="AR763" s="300" t="s">
        <v>3319</v>
      </c>
      <c r="AS763" s="300" t="s">
        <v>3329</v>
      </c>
      <c r="AT763" s="300" t="s">
        <v>3319</v>
      </c>
      <c r="AU763" s="300"/>
      <c r="AV763" s="300"/>
      <c r="AW763" s="300" t="s">
        <v>4505</v>
      </c>
      <c r="AX763" s="300"/>
      <c r="AY763" s="300"/>
      <c r="AZ763" s="300"/>
      <c r="BA763" s="300"/>
      <c r="BB763" s="9" t="s">
        <v>736</v>
      </c>
    </row>
    <row r="764" spans="1:54" s="15" customFormat="1" x14ac:dyDescent="0.25">
      <c r="A764" s="300" t="s">
        <v>3773</v>
      </c>
      <c r="B764" s="300" t="s">
        <v>4860</v>
      </c>
      <c r="C764" s="300" t="s">
        <v>4860</v>
      </c>
      <c r="D764" s="300" t="s">
        <v>4861</v>
      </c>
      <c r="E764" s="300">
        <v>675</v>
      </c>
      <c r="F764" s="300" t="s">
        <v>557</v>
      </c>
      <c r="G764" s="300">
        <v>30</v>
      </c>
      <c r="H764" s="300" t="s">
        <v>123</v>
      </c>
      <c r="I764" s="300" t="s">
        <v>682</v>
      </c>
      <c r="J764" s="300" t="s">
        <v>134</v>
      </c>
      <c r="K764" s="300" t="s">
        <v>122</v>
      </c>
      <c r="L764" s="300" t="s">
        <v>4860</v>
      </c>
      <c r="M764" s="300" t="s">
        <v>4861</v>
      </c>
      <c r="N764" s="300" t="s">
        <v>4860</v>
      </c>
      <c r="O764" s="300" t="s">
        <v>4861</v>
      </c>
      <c r="P764" s="300" t="s">
        <v>3384</v>
      </c>
      <c r="Q764" s="300" t="s">
        <v>4859</v>
      </c>
      <c r="R764" s="300" t="s">
        <v>3773</v>
      </c>
      <c r="S764" s="300"/>
      <c r="T764" s="300" t="s">
        <v>736</v>
      </c>
      <c r="U764" s="300" t="s">
        <v>735</v>
      </c>
      <c r="V764" s="300" t="s">
        <v>735</v>
      </c>
      <c r="W764" s="300">
        <v>1</v>
      </c>
      <c r="X764" s="300" t="s">
        <v>736</v>
      </c>
      <c r="Y764" s="300" t="s">
        <v>736</v>
      </c>
      <c r="Z764" s="300" t="s">
        <v>3773</v>
      </c>
      <c r="AA764" s="300">
        <v>0</v>
      </c>
      <c r="AB764" s="300"/>
      <c r="AC764" s="300" t="s">
        <v>3327</v>
      </c>
      <c r="AD764" s="300" t="s">
        <v>114</v>
      </c>
      <c r="AE764" s="300" t="s">
        <v>950</v>
      </c>
      <c r="AF764" s="300" t="s">
        <v>736</v>
      </c>
      <c r="AG764" s="300" t="s">
        <v>736</v>
      </c>
      <c r="AH764" s="300"/>
      <c r="AI764" s="300"/>
      <c r="AJ764" s="300"/>
      <c r="AK764" s="305" t="s">
        <v>694</v>
      </c>
      <c r="AL764" s="300"/>
      <c r="AM764" s="300"/>
      <c r="AN764" s="300"/>
      <c r="AO764" s="300"/>
      <c r="AP764" s="300"/>
      <c r="AQ764" s="300"/>
      <c r="AR764" s="300" t="s">
        <v>3319</v>
      </c>
      <c r="AS764" s="300" t="s">
        <v>3329</v>
      </c>
      <c r="AT764" s="300" t="s">
        <v>3319</v>
      </c>
      <c r="AU764" s="300"/>
      <c r="AV764" s="300"/>
      <c r="AW764" s="300" t="s">
        <v>4505</v>
      </c>
      <c r="AX764" s="300"/>
      <c r="AY764" s="300"/>
      <c r="AZ764" s="300"/>
      <c r="BA764" s="300"/>
      <c r="BB764" s="9" t="s">
        <v>736</v>
      </c>
    </row>
    <row r="765" spans="1:54" s="15" customFormat="1" x14ac:dyDescent="0.25">
      <c r="A765" s="300" t="s">
        <v>3771</v>
      </c>
      <c r="B765" s="300" t="s">
        <v>4862</v>
      </c>
      <c r="C765" s="300" t="s">
        <v>4862</v>
      </c>
      <c r="D765" s="300" t="s">
        <v>4863</v>
      </c>
      <c r="E765" s="300">
        <v>1075</v>
      </c>
      <c r="F765" s="300" t="s">
        <v>557</v>
      </c>
      <c r="G765" s="300">
        <v>30</v>
      </c>
      <c r="H765" s="300" t="s">
        <v>123</v>
      </c>
      <c r="I765" s="300" t="s">
        <v>682</v>
      </c>
      <c r="J765" s="300" t="s">
        <v>134</v>
      </c>
      <c r="K765" s="300" t="s">
        <v>122</v>
      </c>
      <c r="L765" s="300" t="s">
        <v>4862</v>
      </c>
      <c r="M765" s="300" t="s">
        <v>4863</v>
      </c>
      <c r="N765" s="300" t="s">
        <v>4862</v>
      </c>
      <c r="O765" s="300" t="s">
        <v>4863</v>
      </c>
      <c r="P765" s="300" t="s">
        <v>3384</v>
      </c>
      <c r="Q765" s="300" t="s">
        <v>4859</v>
      </c>
      <c r="R765" s="300" t="s">
        <v>3771</v>
      </c>
      <c r="S765" s="300"/>
      <c r="T765" s="300" t="s">
        <v>736</v>
      </c>
      <c r="U765" s="300" t="s">
        <v>735</v>
      </c>
      <c r="V765" s="300" t="s">
        <v>735</v>
      </c>
      <c r="W765" s="300">
        <v>1</v>
      </c>
      <c r="X765" s="300" t="s">
        <v>736</v>
      </c>
      <c r="Y765" s="300" t="s">
        <v>736</v>
      </c>
      <c r="Z765" s="300" t="s">
        <v>3771</v>
      </c>
      <c r="AA765" s="300">
        <v>0</v>
      </c>
      <c r="AB765" s="300"/>
      <c r="AC765" s="300" t="s">
        <v>3327</v>
      </c>
      <c r="AD765" s="300" t="s">
        <v>114</v>
      </c>
      <c r="AE765" s="300" t="s">
        <v>950</v>
      </c>
      <c r="AF765" s="300" t="s">
        <v>736</v>
      </c>
      <c r="AG765" s="300" t="s">
        <v>736</v>
      </c>
      <c r="AH765" s="300"/>
      <c r="AI765" s="300"/>
      <c r="AJ765" s="300"/>
      <c r="AK765" s="305" t="s">
        <v>694</v>
      </c>
      <c r="AL765" s="300"/>
      <c r="AM765" s="300"/>
      <c r="AN765" s="300"/>
      <c r="AO765" s="300"/>
      <c r="AP765" s="300"/>
      <c r="AQ765" s="300"/>
      <c r="AR765" s="300" t="s">
        <v>3319</v>
      </c>
      <c r="AS765" s="300" t="s">
        <v>3329</v>
      </c>
      <c r="AT765" s="300" t="s">
        <v>3319</v>
      </c>
      <c r="AU765" s="300"/>
      <c r="AV765" s="300"/>
      <c r="AW765" s="300" t="s">
        <v>4505</v>
      </c>
      <c r="AX765" s="300"/>
      <c r="AY765" s="300"/>
      <c r="AZ765" s="300"/>
      <c r="BA765" s="300"/>
      <c r="BB765" s="9" t="s">
        <v>736</v>
      </c>
    </row>
    <row r="766" spans="1:54" s="15" customFormat="1" ht="15" customHeight="1" x14ac:dyDescent="0.25">
      <c r="A766" s="300" t="s">
        <v>3832</v>
      </c>
      <c r="B766" s="300" t="s">
        <v>1537</v>
      </c>
      <c r="C766" s="300" t="s">
        <v>1537</v>
      </c>
      <c r="D766" s="306" t="s">
        <v>4864</v>
      </c>
      <c r="E766" s="300">
        <v>2.8</v>
      </c>
      <c r="F766" s="300" t="s">
        <v>557</v>
      </c>
      <c r="G766" s="300">
        <v>6</v>
      </c>
      <c r="H766" s="300" t="s">
        <v>4526</v>
      </c>
      <c r="I766" s="300" t="s">
        <v>4534</v>
      </c>
      <c r="J766" s="300" t="s">
        <v>4526</v>
      </c>
      <c r="K766" s="300" t="s">
        <v>4526</v>
      </c>
      <c r="L766" s="300" t="s">
        <v>1537</v>
      </c>
      <c r="M766" s="306" t="s">
        <v>4864</v>
      </c>
      <c r="N766" s="300" t="s">
        <v>1537</v>
      </c>
      <c r="O766" s="306" t="s">
        <v>4864</v>
      </c>
      <c r="P766" s="300" t="s">
        <v>3384</v>
      </c>
      <c r="Q766" s="300" t="s">
        <v>931</v>
      </c>
      <c r="R766" s="300"/>
      <c r="S766" s="300"/>
      <c r="T766" s="300" t="s">
        <v>736</v>
      </c>
      <c r="U766" s="300" t="s">
        <v>736</v>
      </c>
      <c r="V766" s="300" t="s">
        <v>735</v>
      </c>
      <c r="W766" s="300">
        <v>5</v>
      </c>
      <c r="X766" s="300" t="s">
        <v>736</v>
      </c>
      <c r="Y766" s="300" t="s">
        <v>736</v>
      </c>
      <c r="Z766" s="300"/>
      <c r="AA766" s="300">
        <v>0</v>
      </c>
      <c r="AB766" s="300"/>
      <c r="AC766" s="300" t="s">
        <v>3327</v>
      </c>
      <c r="AD766" s="300" t="s">
        <v>114</v>
      </c>
      <c r="AE766" s="300" t="s">
        <v>870</v>
      </c>
      <c r="AF766" s="300" t="s">
        <v>736</v>
      </c>
      <c r="AG766" s="300" t="s">
        <v>736</v>
      </c>
      <c r="AH766" s="300"/>
      <c r="AI766" s="300"/>
      <c r="AJ766" s="300"/>
      <c r="AK766" s="305" t="s">
        <v>4505</v>
      </c>
      <c r="AL766" s="300"/>
      <c r="AM766" s="300"/>
      <c r="AN766" s="300"/>
      <c r="AO766" s="300"/>
      <c r="AP766" s="300"/>
      <c r="AQ766" s="300"/>
      <c r="AR766" s="300" t="s">
        <v>3319</v>
      </c>
      <c r="AS766" s="300" t="s">
        <v>3329</v>
      </c>
      <c r="AT766" s="300" t="s">
        <v>3319</v>
      </c>
      <c r="AU766" s="300"/>
      <c r="AV766" s="300"/>
      <c r="AW766" s="300" t="s">
        <v>4505</v>
      </c>
      <c r="AX766" s="300"/>
      <c r="AY766" s="300"/>
      <c r="AZ766" s="300"/>
      <c r="BA766" s="300"/>
      <c r="BB766" s="9" t="s">
        <v>736</v>
      </c>
    </row>
    <row r="767" spans="1:54" s="15" customFormat="1" ht="15" customHeight="1" x14ac:dyDescent="0.25">
      <c r="A767" s="300" t="s">
        <v>2335</v>
      </c>
      <c r="B767" s="300" t="s">
        <v>2207</v>
      </c>
      <c r="C767" s="300" t="s">
        <v>2207</v>
      </c>
      <c r="D767" s="306" t="s">
        <v>4865</v>
      </c>
      <c r="E767" s="300">
        <v>1.49</v>
      </c>
      <c r="F767" s="300" t="s">
        <v>557</v>
      </c>
      <c r="G767" s="300">
        <v>6</v>
      </c>
      <c r="H767" s="300" t="s">
        <v>4526</v>
      </c>
      <c r="I767" s="300" t="s">
        <v>4534</v>
      </c>
      <c r="J767" s="300" t="s">
        <v>4526</v>
      </c>
      <c r="K767" s="300" t="s">
        <v>4526</v>
      </c>
      <c r="L767" s="300" t="s">
        <v>2207</v>
      </c>
      <c r="M767" s="306" t="s">
        <v>4865</v>
      </c>
      <c r="N767" s="300" t="s">
        <v>2207</v>
      </c>
      <c r="O767" s="306" t="s">
        <v>4865</v>
      </c>
      <c r="P767" s="300" t="s">
        <v>3384</v>
      </c>
      <c r="Q767" s="300" t="s">
        <v>855</v>
      </c>
      <c r="R767" s="300"/>
      <c r="S767" s="300"/>
      <c r="T767" s="300" t="s">
        <v>736</v>
      </c>
      <c r="U767" s="300" t="s">
        <v>736</v>
      </c>
      <c r="V767" s="300" t="s">
        <v>735</v>
      </c>
      <c r="W767" s="300">
        <v>1</v>
      </c>
      <c r="X767" s="300" t="s">
        <v>736</v>
      </c>
      <c r="Y767" s="300" t="s">
        <v>736</v>
      </c>
      <c r="Z767" s="300"/>
      <c r="AA767" s="300">
        <v>0</v>
      </c>
      <c r="AB767" s="300"/>
      <c r="AC767" s="300" t="s">
        <v>3327</v>
      </c>
      <c r="AD767" s="300" t="s">
        <v>114</v>
      </c>
      <c r="AE767" s="300" t="s">
        <v>3328</v>
      </c>
      <c r="AF767" s="300" t="s">
        <v>736</v>
      </c>
      <c r="AG767" s="300" t="s">
        <v>736</v>
      </c>
      <c r="AH767" s="300"/>
      <c r="AI767" s="300"/>
      <c r="AJ767" s="300"/>
      <c r="AK767" s="305" t="s">
        <v>4505</v>
      </c>
      <c r="AL767" s="300"/>
      <c r="AM767" s="300"/>
      <c r="AN767" s="300"/>
      <c r="AO767" s="300"/>
      <c r="AP767" s="300"/>
      <c r="AQ767" s="300"/>
      <c r="AR767" s="300" t="s">
        <v>3319</v>
      </c>
      <c r="AS767" s="300" t="s">
        <v>3329</v>
      </c>
      <c r="AT767" s="300" t="s">
        <v>3319</v>
      </c>
      <c r="AU767" s="300"/>
      <c r="AV767" s="300"/>
      <c r="AW767" s="300" t="s">
        <v>4505</v>
      </c>
      <c r="AX767" s="300"/>
      <c r="AY767" s="300"/>
      <c r="AZ767" s="300"/>
      <c r="BA767" s="300"/>
      <c r="BB767" s="9" t="s">
        <v>736</v>
      </c>
    </row>
    <row r="768" spans="1:54" s="15" customFormat="1" ht="15" customHeight="1" x14ac:dyDescent="0.25">
      <c r="A768" s="300" t="s">
        <v>3833</v>
      </c>
      <c r="B768" s="300" t="s">
        <v>2209</v>
      </c>
      <c r="C768" s="300" t="s">
        <v>2209</v>
      </c>
      <c r="D768" s="306" t="s">
        <v>4866</v>
      </c>
      <c r="E768" s="300">
        <v>133.5</v>
      </c>
      <c r="F768" s="300" t="s">
        <v>557</v>
      </c>
      <c r="G768" s="300">
        <v>6</v>
      </c>
      <c r="H768" s="300" t="s">
        <v>4526</v>
      </c>
      <c r="I768" s="300" t="s">
        <v>4534</v>
      </c>
      <c r="J768" s="300" t="s">
        <v>4526</v>
      </c>
      <c r="K768" s="300" t="s">
        <v>4526</v>
      </c>
      <c r="L768" s="300" t="s">
        <v>2209</v>
      </c>
      <c r="M768" s="306" t="s">
        <v>4866</v>
      </c>
      <c r="N768" s="300" t="s">
        <v>2209</v>
      </c>
      <c r="O768" s="306" t="s">
        <v>4866</v>
      </c>
      <c r="P768" s="300" t="s">
        <v>3384</v>
      </c>
      <c r="Q768" s="300" t="s">
        <v>1832</v>
      </c>
      <c r="R768" s="300"/>
      <c r="S768" s="300"/>
      <c r="T768" s="300" t="s">
        <v>736</v>
      </c>
      <c r="U768" s="300" t="s">
        <v>735</v>
      </c>
      <c r="V768" s="300" t="s">
        <v>735</v>
      </c>
      <c r="W768" s="300">
        <v>15</v>
      </c>
      <c r="X768" s="300" t="s">
        <v>736</v>
      </c>
      <c r="Y768" s="300" t="s">
        <v>736</v>
      </c>
      <c r="Z768" s="300"/>
      <c r="AA768" s="300">
        <v>0</v>
      </c>
      <c r="AB768" s="300"/>
      <c r="AC768" s="300" t="s">
        <v>3327</v>
      </c>
      <c r="AD768" s="300" t="s">
        <v>114</v>
      </c>
      <c r="AE768" s="300" t="s">
        <v>870</v>
      </c>
      <c r="AF768" s="300" t="s">
        <v>736</v>
      </c>
      <c r="AG768" s="300" t="s">
        <v>736</v>
      </c>
      <c r="AH768" s="300"/>
      <c r="AI768" s="300"/>
      <c r="AJ768" s="300"/>
      <c r="AK768" s="305" t="s">
        <v>694</v>
      </c>
      <c r="AL768" s="300"/>
      <c r="AM768" s="300"/>
      <c r="AN768" s="300"/>
      <c r="AO768" s="300"/>
      <c r="AP768" s="300"/>
      <c r="AQ768" s="300"/>
      <c r="AR768" s="300" t="s">
        <v>3319</v>
      </c>
      <c r="AS768" s="300" t="s">
        <v>3329</v>
      </c>
      <c r="AT768" s="300" t="s">
        <v>3319</v>
      </c>
      <c r="AU768" s="300"/>
      <c r="AV768" s="300"/>
      <c r="AW768" s="300" t="s">
        <v>4505</v>
      </c>
      <c r="AX768" s="300"/>
      <c r="AY768" s="300"/>
      <c r="AZ768" s="300"/>
      <c r="BA768" s="300"/>
      <c r="BB768" s="9" t="s">
        <v>736</v>
      </c>
    </row>
    <row r="769" spans="1:54" s="15" customFormat="1" ht="15" customHeight="1" x14ac:dyDescent="0.25">
      <c r="A769" s="300" t="s">
        <v>2336</v>
      </c>
      <c r="B769" s="300" t="s">
        <v>1863</v>
      </c>
      <c r="C769" s="300" t="s">
        <v>1863</v>
      </c>
      <c r="D769" s="306" t="s">
        <v>4867</v>
      </c>
      <c r="E769" s="300">
        <v>75</v>
      </c>
      <c r="F769" s="300" t="s">
        <v>557</v>
      </c>
      <c r="G769" s="300">
        <v>10</v>
      </c>
      <c r="H769" s="300" t="s">
        <v>4526</v>
      </c>
      <c r="I769" s="300" t="s">
        <v>4534</v>
      </c>
      <c r="J769" s="300" t="s">
        <v>4526</v>
      </c>
      <c r="K769" s="300" t="s">
        <v>4526</v>
      </c>
      <c r="L769" s="300" t="s">
        <v>1863</v>
      </c>
      <c r="M769" s="306" t="s">
        <v>4867</v>
      </c>
      <c r="N769" s="300" t="s">
        <v>1863</v>
      </c>
      <c r="O769" s="306" t="s">
        <v>4867</v>
      </c>
      <c r="P769" s="300" t="s">
        <v>3384</v>
      </c>
      <c r="Q769" s="300" t="s">
        <v>855</v>
      </c>
      <c r="R769" s="300"/>
      <c r="S769" s="300"/>
      <c r="T769" s="300" t="s">
        <v>736</v>
      </c>
      <c r="U769" s="300" t="s">
        <v>735</v>
      </c>
      <c r="V769" s="300" t="s">
        <v>735</v>
      </c>
      <c r="W769" s="300">
        <v>1</v>
      </c>
      <c r="X769" s="300" t="s">
        <v>736</v>
      </c>
      <c r="Y769" s="300" t="s">
        <v>736</v>
      </c>
      <c r="Z769" s="300"/>
      <c r="AA769" s="300">
        <v>0</v>
      </c>
      <c r="AB769" s="300"/>
      <c r="AC769" s="300" t="s">
        <v>3327</v>
      </c>
      <c r="AD769" s="300" t="s">
        <v>114</v>
      </c>
      <c r="AE769" s="300" t="s">
        <v>3328</v>
      </c>
      <c r="AF769" s="300" t="s">
        <v>736</v>
      </c>
      <c r="AG769" s="300" t="s">
        <v>736</v>
      </c>
      <c r="AH769" s="300"/>
      <c r="AI769" s="300"/>
      <c r="AJ769" s="300"/>
      <c r="AK769" s="305" t="s">
        <v>694</v>
      </c>
      <c r="AL769" s="300"/>
      <c r="AM769" s="300"/>
      <c r="AN769" s="300"/>
      <c r="AO769" s="300"/>
      <c r="AP769" s="300"/>
      <c r="AQ769" s="300"/>
      <c r="AR769" s="300" t="s">
        <v>3319</v>
      </c>
      <c r="AS769" s="300" t="s">
        <v>3329</v>
      </c>
      <c r="AT769" s="300" t="s">
        <v>3319</v>
      </c>
      <c r="AU769" s="300"/>
      <c r="AV769" s="300"/>
      <c r="AW769" s="300" t="s">
        <v>4505</v>
      </c>
      <c r="AX769" s="300"/>
      <c r="AY769" s="300"/>
      <c r="AZ769" s="300"/>
      <c r="BA769" s="300"/>
      <c r="BB769" s="9" t="s">
        <v>736</v>
      </c>
    </row>
    <row r="770" spans="1:54" s="15" customFormat="1" ht="15" customHeight="1" x14ac:dyDescent="0.25">
      <c r="A770" s="300" t="s">
        <v>3834</v>
      </c>
      <c r="B770" s="300" t="s">
        <v>2211</v>
      </c>
      <c r="C770" s="300" t="s">
        <v>2211</v>
      </c>
      <c r="D770" s="306" t="s">
        <v>4868</v>
      </c>
      <c r="E770" s="300">
        <v>99</v>
      </c>
      <c r="F770" s="300" t="s">
        <v>557</v>
      </c>
      <c r="G770" s="300">
        <v>0</v>
      </c>
      <c r="H770" s="300" t="s">
        <v>4526</v>
      </c>
      <c r="I770" s="300" t="s">
        <v>4534</v>
      </c>
      <c r="J770" s="300" t="s">
        <v>4526</v>
      </c>
      <c r="K770" s="300" t="s">
        <v>4526</v>
      </c>
      <c r="L770" s="300" t="s">
        <v>2211</v>
      </c>
      <c r="M770" s="306" t="s">
        <v>4868</v>
      </c>
      <c r="N770" s="300" t="s">
        <v>2211</v>
      </c>
      <c r="O770" s="306" t="s">
        <v>4868</v>
      </c>
      <c r="P770" s="300" t="s">
        <v>3384</v>
      </c>
      <c r="Q770" s="300" t="s">
        <v>857</v>
      </c>
      <c r="R770" s="300"/>
      <c r="S770" s="300" t="s">
        <v>2396</v>
      </c>
      <c r="T770" s="300" t="s">
        <v>736</v>
      </c>
      <c r="U770" s="300" t="s">
        <v>735</v>
      </c>
      <c r="V770" s="300" t="s">
        <v>735</v>
      </c>
      <c r="W770" s="300">
        <v>1</v>
      </c>
      <c r="X770" s="300" t="s">
        <v>736</v>
      </c>
      <c r="Y770" s="300" t="s">
        <v>736</v>
      </c>
      <c r="Z770" s="300"/>
      <c r="AA770" s="300">
        <v>0</v>
      </c>
      <c r="AB770" s="300"/>
      <c r="AC770" s="300" t="s">
        <v>3327</v>
      </c>
      <c r="AD770" s="300" t="s">
        <v>114</v>
      </c>
      <c r="AE770" s="300" t="s">
        <v>2396</v>
      </c>
      <c r="AF770" s="300" t="s">
        <v>736</v>
      </c>
      <c r="AG770" s="300" t="s">
        <v>736</v>
      </c>
      <c r="AH770" s="300"/>
      <c r="AI770" s="300"/>
      <c r="AJ770" s="300"/>
      <c r="AK770" s="305" t="s">
        <v>4505</v>
      </c>
      <c r="AL770" s="300"/>
      <c r="AM770" s="300"/>
      <c r="AN770" s="300"/>
      <c r="AO770" s="300"/>
      <c r="AP770" s="300"/>
      <c r="AQ770" s="300"/>
      <c r="AR770" s="300" t="s">
        <v>3319</v>
      </c>
      <c r="AS770" s="300" t="s">
        <v>3329</v>
      </c>
      <c r="AT770" s="300" t="s">
        <v>3319</v>
      </c>
      <c r="AU770" s="300"/>
      <c r="AV770" s="300"/>
      <c r="AW770" s="300" t="s">
        <v>4505</v>
      </c>
      <c r="AX770" s="300"/>
      <c r="AY770" s="300"/>
      <c r="AZ770" s="300"/>
      <c r="BA770" s="300"/>
      <c r="BB770" s="9" t="s">
        <v>736</v>
      </c>
    </row>
    <row r="771" spans="1:54" s="15" customFormat="1" ht="15" customHeight="1" x14ac:dyDescent="0.25">
      <c r="A771" s="300" t="s">
        <v>3835</v>
      </c>
      <c r="B771" s="300" t="s">
        <v>2214</v>
      </c>
      <c r="C771" s="300" t="s">
        <v>2214</v>
      </c>
      <c r="D771" s="306" t="s">
        <v>4869</v>
      </c>
      <c r="E771" s="300">
        <v>0</v>
      </c>
      <c r="F771" s="300" t="s">
        <v>557</v>
      </c>
      <c r="G771" s="300">
        <v>0</v>
      </c>
      <c r="H771" s="300" t="s">
        <v>684</v>
      </c>
      <c r="I771" s="300" t="s">
        <v>4534</v>
      </c>
      <c r="J771" s="300" t="s">
        <v>3599</v>
      </c>
      <c r="K771" s="300" t="s">
        <v>2518</v>
      </c>
      <c r="L771" s="300" t="s">
        <v>2214</v>
      </c>
      <c r="M771" s="306" t="s">
        <v>4869</v>
      </c>
      <c r="N771" s="300" t="s">
        <v>2214</v>
      </c>
      <c r="O771" s="306" t="s">
        <v>4869</v>
      </c>
      <c r="P771" s="300" t="s">
        <v>3384</v>
      </c>
      <c r="Q771" s="300" t="s">
        <v>2215</v>
      </c>
      <c r="R771" s="300" t="s">
        <v>2396</v>
      </c>
      <c r="S771" s="300" t="s">
        <v>2396</v>
      </c>
      <c r="T771" s="300" t="s">
        <v>736</v>
      </c>
      <c r="U771" s="9" t="s">
        <v>736</v>
      </c>
      <c r="V771" s="300" t="s">
        <v>735</v>
      </c>
      <c r="W771" s="300">
        <v>1</v>
      </c>
      <c r="X771" s="300" t="s">
        <v>736</v>
      </c>
      <c r="Y771" s="300" t="s">
        <v>736</v>
      </c>
      <c r="Z771" s="300"/>
      <c r="AA771" s="300">
        <v>0</v>
      </c>
      <c r="AB771" s="300"/>
      <c r="AC771" s="300" t="s">
        <v>2396</v>
      </c>
      <c r="AD771" s="300" t="s">
        <v>114</v>
      </c>
      <c r="AE771" s="300" t="s">
        <v>961</v>
      </c>
      <c r="AF771" s="300" t="s">
        <v>736</v>
      </c>
      <c r="AG771" s="300" t="s">
        <v>736</v>
      </c>
      <c r="AH771" s="300" t="s">
        <v>3270</v>
      </c>
      <c r="AI771" s="300">
        <v>99</v>
      </c>
      <c r="AJ771" s="300" t="str">
        <f>A771</f>
        <v>DISCDPKEQ</v>
      </c>
      <c r="AK771" s="305" t="s">
        <v>4505</v>
      </c>
      <c r="AL771" s="300"/>
      <c r="AM771" s="300"/>
      <c r="AN771" s="300"/>
      <c r="AO771" s="300"/>
      <c r="AP771" s="300"/>
      <c r="AQ771" s="300" t="s">
        <v>4398</v>
      </c>
      <c r="AR771" s="300" t="s">
        <v>3319</v>
      </c>
      <c r="AS771" s="300" t="s">
        <v>3329</v>
      </c>
      <c r="AT771" s="300" t="s">
        <v>3319</v>
      </c>
      <c r="AU771" s="300"/>
      <c r="AV771" s="300"/>
      <c r="AW771" s="300" t="s">
        <v>4505</v>
      </c>
      <c r="AX771" s="9" t="s">
        <v>736</v>
      </c>
      <c r="AY771" s="300"/>
      <c r="AZ771" s="300"/>
      <c r="BA771" s="300"/>
      <c r="BB771" s="9" t="s">
        <v>736</v>
      </c>
    </row>
    <row r="772" spans="1:54" s="15" customFormat="1" ht="15" customHeight="1" x14ac:dyDescent="0.25">
      <c r="A772" s="300" t="s">
        <v>3836</v>
      </c>
      <c r="B772" s="300" t="s">
        <v>2226</v>
      </c>
      <c r="C772" s="300" t="s">
        <v>2226</v>
      </c>
      <c r="D772" s="306" t="s">
        <v>4870</v>
      </c>
      <c r="E772" s="300">
        <v>0</v>
      </c>
      <c r="F772" s="300" t="s">
        <v>557</v>
      </c>
      <c r="G772" s="300">
        <v>0</v>
      </c>
      <c r="H772" s="300"/>
      <c r="I772" s="300" t="s">
        <v>742</v>
      </c>
      <c r="J772" s="300" t="s">
        <v>3599</v>
      </c>
      <c r="K772" s="300" t="s">
        <v>2518</v>
      </c>
      <c r="L772" s="300" t="s">
        <v>2226</v>
      </c>
      <c r="M772" s="306" t="s">
        <v>4870</v>
      </c>
      <c r="N772" s="300" t="s">
        <v>2226</v>
      </c>
      <c r="O772" s="306" t="s">
        <v>4870</v>
      </c>
      <c r="P772" s="300" t="s">
        <v>3384</v>
      </c>
      <c r="Q772" s="300" t="s">
        <v>2227</v>
      </c>
      <c r="R772" s="300" t="s">
        <v>2396</v>
      </c>
      <c r="S772" s="300" t="s">
        <v>2396</v>
      </c>
      <c r="T772" s="300" t="s">
        <v>736</v>
      </c>
      <c r="U772" s="9" t="s">
        <v>736</v>
      </c>
      <c r="V772" s="300" t="s">
        <v>735</v>
      </c>
      <c r="W772" s="300">
        <v>1</v>
      </c>
      <c r="X772" s="300" t="s">
        <v>736</v>
      </c>
      <c r="Y772" s="300" t="s">
        <v>736</v>
      </c>
      <c r="Z772" s="300"/>
      <c r="AA772" s="300">
        <v>0</v>
      </c>
      <c r="AB772" s="300"/>
      <c r="AC772" s="300" t="s">
        <v>2396</v>
      </c>
      <c r="AD772" s="300" t="s">
        <v>114</v>
      </c>
      <c r="AE772" s="300" t="s">
        <v>961</v>
      </c>
      <c r="AF772" s="300" t="s">
        <v>736</v>
      </c>
      <c r="AG772" s="300" t="s">
        <v>736</v>
      </c>
      <c r="AH772" s="300" t="s">
        <v>3270</v>
      </c>
      <c r="AI772" s="300">
        <v>99</v>
      </c>
      <c r="AJ772" s="300" t="str">
        <f>A772</f>
        <v>DISCSTECH</v>
      </c>
      <c r="AK772" s="305" t="s">
        <v>4505</v>
      </c>
      <c r="AL772" s="300"/>
      <c r="AM772" s="300"/>
      <c r="AN772" s="300"/>
      <c r="AO772" s="300"/>
      <c r="AP772" s="300"/>
      <c r="AQ772" s="300" t="s">
        <v>4398</v>
      </c>
      <c r="AR772" s="300" t="s">
        <v>3319</v>
      </c>
      <c r="AS772" s="300" t="s">
        <v>3329</v>
      </c>
      <c r="AT772" s="300" t="s">
        <v>3319</v>
      </c>
      <c r="AU772" s="300"/>
      <c r="AV772" s="300"/>
      <c r="AW772" s="300" t="s">
        <v>4505</v>
      </c>
      <c r="AX772" s="9" t="s">
        <v>736</v>
      </c>
      <c r="AY772" s="300"/>
      <c r="AZ772" s="300"/>
      <c r="BA772" s="300"/>
      <c r="BB772" s="9" t="s">
        <v>736</v>
      </c>
    </row>
    <row r="773" spans="1:54" s="15" customFormat="1" x14ac:dyDescent="0.25">
      <c r="A773" s="300" t="s">
        <v>4871</v>
      </c>
      <c r="B773" s="300" t="s">
        <v>4872</v>
      </c>
      <c r="C773" s="300" t="s">
        <v>4872</v>
      </c>
      <c r="D773" s="306" t="s">
        <v>4873</v>
      </c>
      <c r="E773" s="300">
        <v>4.95</v>
      </c>
      <c r="F773" s="300" t="s">
        <v>557</v>
      </c>
      <c r="G773" s="300">
        <v>0</v>
      </c>
      <c r="H773" s="300" t="s">
        <v>4526</v>
      </c>
      <c r="I773" s="300" t="s">
        <v>4534</v>
      </c>
      <c r="J773" s="300" t="s">
        <v>4526</v>
      </c>
      <c r="K773" s="300" t="s">
        <v>4526</v>
      </c>
      <c r="L773" s="300" t="s">
        <v>4872</v>
      </c>
      <c r="M773" s="306" t="s">
        <v>4873</v>
      </c>
      <c r="N773" s="300" t="s">
        <v>4872</v>
      </c>
      <c r="O773" s="306" t="s">
        <v>4873</v>
      </c>
      <c r="P773" s="300" t="s">
        <v>737</v>
      </c>
      <c r="Q773" s="300">
        <v>0</v>
      </c>
      <c r="R773" s="300"/>
      <c r="S773" s="300" t="s">
        <v>2396</v>
      </c>
      <c r="T773" s="300" t="s">
        <v>736</v>
      </c>
      <c r="U773" s="9" t="s">
        <v>736</v>
      </c>
      <c r="V773" s="300" t="s">
        <v>736</v>
      </c>
      <c r="W773" s="300">
        <v>1</v>
      </c>
      <c r="X773" s="300" t="s">
        <v>736</v>
      </c>
      <c r="Y773" s="300" t="s">
        <v>736</v>
      </c>
      <c r="Z773" s="300"/>
      <c r="AA773" s="300">
        <v>0</v>
      </c>
      <c r="AB773" s="300"/>
      <c r="AC773" s="300" t="s">
        <v>2396</v>
      </c>
      <c r="AD773" s="300" t="s">
        <v>114</v>
      </c>
      <c r="AE773" s="300" t="s">
        <v>2396</v>
      </c>
      <c r="AF773" s="300" t="s">
        <v>736</v>
      </c>
      <c r="AG773" s="300" t="s">
        <v>736</v>
      </c>
      <c r="AH773" s="300"/>
      <c r="AI773" s="300"/>
      <c r="AJ773" s="300"/>
      <c r="AK773" s="305" t="s">
        <v>4505</v>
      </c>
      <c r="AL773" s="300"/>
      <c r="AM773" s="300"/>
      <c r="AN773" s="300"/>
      <c r="AO773" s="300"/>
      <c r="AP773" s="300"/>
      <c r="AQ773" s="300"/>
      <c r="AR773" s="300" t="s">
        <v>3319</v>
      </c>
      <c r="AS773" s="300" t="s">
        <v>3329</v>
      </c>
      <c r="AT773" s="300" t="s">
        <v>3319</v>
      </c>
      <c r="AU773" s="300"/>
      <c r="AV773" s="300"/>
      <c r="AW773" s="300" t="s">
        <v>4505</v>
      </c>
      <c r="AX773" s="300"/>
      <c r="AY773" s="300"/>
      <c r="AZ773" s="300"/>
      <c r="BA773" s="300"/>
      <c r="BB773" s="9" t="s">
        <v>736</v>
      </c>
    </row>
    <row r="774" spans="1:54" s="15" customFormat="1" x14ac:dyDescent="0.25">
      <c r="A774" s="300" t="s">
        <v>4874</v>
      </c>
      <c r="B774" s="300" t="s">
        <v>4875</v>
      </c>
      <c r="C774" s="300" t="s">
        <v>4875</v>
      </c>
      <c r="D774" s="306" t="s">
        <v>4876</v>
      </c>
      <c r="E774" s="300">
        <v>4.95</v>
      </c>
      <c r="F774" s="300" t="s">
        <v>557</v>
      </c>
      <c r="G774" s="300">
        <v>0</v>
      </c>
      <c r="H774" s="300" t="s">
        <v>4526</v>
      </c>
      <c r="I774" s="300" t="s">
        <v>4534</v>
      </c>
      <c r="J774" s="300" t="s">
        <v>4526</v>
      </c>
      <c r="K774" s="300" t="s">
        <v>4526</v>
      </c>
      <c r="L774" s="300" t="s">
        <v>4875</v>
      </c>
      <c r="M774" s="306" t="s">
        <v>4876</v>
      </c>
      <c r="N774" s="300" t="s">
        <v>4875</v>
      </c>
      <c r="O774" s="306" t="s">
        <v>4876</v>
      </c>
      <c r="P774" s="300" t="s">
        <v>737</v>
      </c>
      <c r="Q774" s="300">
        <v>0</v>
      </c>
      <c r="R774" s="300"/>
      <c r="S774" s="300"/>
      <c r="T774" s="300" t="s">
        <v>736</v>
      </c>
      <c r="U774" s="9" t="s">
        <v>736</v>
      </c>
      <c r="V774" s="300" t="s">
        <v>735</v>
      </c>
      <c r="W774" s="300">
        <v>1</v>
      </c>
      <c r="X774" s="300" t="s">
        <v>736</v>
      </c>
      <c r="Y774" s="300" t="s">
        <v>736</v>
      </c>
      <c r="Z774" s="300"/>
      <c r="AA774" s="300">
        <v>0</v>
      </c>
      <c r="AB774" s="300"/>
      <c r="AC774" s="300" t="s">
        <v>2396</v>
      </c>
      <c r="AD774" s="300" t="s">
        <v>114</v>
      </c>
      <c r="AE774" s="300" t="s">
        <v>2396</v>
      </c>
      <c r="AF774" s="300" t="s">
        <v>736</v>
      </c>
      <c r="AG774" s="300" t="s">
        <v>736</v>
      </c>
      <c r="AH774" s="300"/>
      <c r="AI774" s="300"/>
      <c r="AJ774" s="300"/>
      <c r="AK774" s="305" t="s">
        <v>4505</v>
      </c>
      <c r="AL774" s="300"/>
      <c r="AM774" s="300"/>
      <c r="AN774" s="300"/>
      <c r="AO774" s="300"/>
      <c r="AP774" s="300"/>
      <c r="AQ774" s="300"/>
      <c r="AR774" s="300" t="s">
        <v>3319</v>
      </c>
      <c r="AS774" s="300" t="s">
        <v>3329</v>
      </c>
      <c r="AT774" s="300" t="s">
        <v>3319</v>
      </c>
      <c r="AU774" s="300"/>
      <c r="AV774" s="300"/>
      <c r="AW774" s="300" t="s">
        <v>4505</v>
      </c>
      <c r="AX774" s="300"/>
      <c r="AY774" s="300"/>
      <c r="AZ774" s="300"/>
      <c r="BA774" s="300"/>
      <c r="BB774" s="9" t="s">
        <v>736</v>
      </c>
    </row>
    <row r="775" spans="1:54" s="15" customFormat="1" ht="15" customHeight="1" x14ac:dyDescent="0.25">
      <c r="A775" s="300" t="s">
        <v>3693</v>
      </c>
      <c r="B775" s="300" t="s">
        <v>1233</v>
      </c>
      <c r="C775" s="300" t="s">
        <v>1233</v>
      </c>
      <c r="D775" s="306" t="s">
        <v>4877</v>
      </c>
      <c r="E775" s="300">
        <v>0</v>
      </c>
      <c r="F775" s="300" t="s">
        <v>557</v>
      </c>
      <c r="G775" s="300">
        <v>0</v>
      </c>
      <c r="H775" s="300" t="s">
        <v>4526</v>
      </c>
      <c r="I775" s="300" t="s">
        <v>4534</v>
      </c>
      <c r="J775" s="300" t="s">
        <v>4526</v>
      </c>
      <c r="K775" s="300" t="s">
        <v>4526</v>
      </c>
      <c r="L775" s="300" t="s">
        <v>1233</v>
      </c>
      <c r="M775" s="306" t="s">
        <v>4877</v>
      </c>
      <c r="N775" s="300" t="s">
        <v>1233</v>
      </c>
      <c r="O775" s="306" t="s">
        <v>4877</v>
      </c>
      <c r="P775" s="300" t="s">
        <v>737</v>
      </c>
      <c r="Q775" s="300" t="s">
        <v>1234</v>
      </c>
      <c r="R775" s="300"/>
      <c r="S775" s="300" t="s">
        <v>2396</v>
      </c>
      <c r="T775" s="300" t="s">
        <v>736</v>
      </c>
      <c r="U775" s="9" t="s">
        <v>736</v>
      </c>
      <c r="V775" s="300" t="s">
        <v>735</v>
      </c>
      <c r="W775" s="300">
        <v>1</v>
      </c>
      <c r="X775" s="300" t="s">
        <v>736</v>
      </c>
      <c r="Y775" s="300" t="s">
        <v>736</v>
      </c>
      <c r="Z775" s="300"/>
      <c r="AA775" s="300">
        <v>0</v>
      </c>
      <c r="AB775" s="300"/>
      <c r="AC775" s="300" t="s">
        <v>2396</v>
      </c>
      <c r="AD775" s="300" t="s">
        <v>114</v>
      </c>
      <c r="AE775" s="300" t="s">
        <v>961</v>
      </c>
      <c r="AF775" s="300" t="s">
        <v>736</v>
      </c>
      <c r="AG775" s="300" t="s">
        <v>736</v>
      </c>
      <c r="AH775" s="300" t="s">
        <v>3270</v>
      </c>
      <c r="AI775" s="300">
        <v>7</v>
      </c>
      <c r="AJ775" s="300" t="s">
        <v>3693</v>
      </c>
      <c r="AK775" s="305" t="s">
        <v>4505</v>
      </c>
      <c r="AL775" s="300" t="s">
        <v>736</v>
      </c>
      <c r="AM775" s="300"/>
      <c r="AN775" s="300"/>
      <c r="AO775" s="300"/>
      <c r="AP775" s="300"/>
      <c r="AQ775" s="300" t="s">
        <v>4398</v>
      </c>
      <c r="AR775" s="300" t="s">
        <v>3319</v>
      </c>
      <c r="AS775" s="300" t="s">
        <v>3329</v>
      </c>
      <c r="AT775" s="300" t="s">
        <v>3319</v>
      </c>
      <c r="AU775" s="300"/>
      <c r="AV775" s="300" t="s">
        <v>3693</v>
      </c>
      <c r="AW775" s="300"/>
      <c r="AX775" s="300" t="s">
        <v>736</v>
      </c>
      <c r="AY775" s="300"/>
      <c r="AZ775" s="300" t="s">
        <v>684</v>
      </c>
      <c r="BA775" s="300" t="s">
        <v>5256</v>
      </c>
      <c r="BB775" s="9" t="s">
        <v>735</v>
      </c>
    </row>
    <row r="776" spans="1:54" s="15" customFormat="1" ht="15" customHeight="1" x14ac:dyDescent="0.25">
      <c r="A776" s="300" t="s">
        <v>3694</v>
      </c>
      <c r="B776" s="300" t="s">
        <v>1236</v>
      </c>
      <c r="C776" s="300" t="s">
        <v>1236</v>
      </c>
      <c r="D776" s="306" t="s">
        <v>4878</v>
      </c>
      <c r="E776" s="300">
        <v>0</v>
      </c>
      <c r="F776" s="300" t="s">
        <v>557</v>
      </c>
      <c r="G776" s="300">
        <v>0</v>
      </c>
      <c r="H776" s="300" t="s">
        <v>4526</v>
      </c>
      <c r="I776" s="300" t="s">
        <v>4534</v>
      </c>
      <c r="J776" s="300" t="s">
        <v>4526</v>
      </c>
      <c r="K776" s="300" t="s">
        <v>4526</v>
      </c>
      <c r="L776" s="300" t="s">
        <v>1236</v>
      </c>
      <c r="M776" s="306" t="s">
        <v>4878</v>
      </c>
      <c r="N776" s="300" t="s">
        <v>1236</v>
      </c>
      <c r="O776" s="306" t="s">
        <v>4878</v>
      </c>
      <c r="P776" s="300" t="s">
        <v>737</v>
      </c>
      <c r="Q776" s="300" t="s">
        <v>1237</v>
      </c>
      <c r="R776" s="300" t="s">
        <v>2396</v>
      </c>
      <c r="S776" s="300" t="s">
        <v>2396</v>
      </c>
      <c r="T776" s="300" t="s">
        <v>736</v>
      </c>
      <c r="U776" s="9" t="s">
        <v>736</v>
      </c>
      <c r="V776" s="300" t="s">
        <v>735</v>
      </c>
      <c r="W776" s="300">
        <v>1</v>
      </c>
      <c r="X776" s="300" t="s">
        <v>736</v>
      </c>
      <c r="Y776" s="300" t="s">
        <v>736</v>
      </c>
      <c r="Z776" s="300"/>
      <c r="AA776" s="300">
        <v>0</v>
      </c>
      <c r="AB776" s="300"/>
      <c r="AC776" s="300" t="s">
        <v>2396</v>
      </c>
      <c r="AD776" s="300" t="s">
        <v>114</v>
      </c>
      <c r="AE776" s="300" t="s">
        <v>961</v>
      </c>
      <c r="AF776" s="300" t="s">
        <v>736</v>
      </c>
      <c r="AG776" s="300" t="s">
        <v>736</v>
      </c>
      <c r="AH776" s="300" t="s">
        <v>3270</v>
      </c>
      <c r="AI776" s="300">
        <v>7</v>
      </c>
      <c r="AJ776" s="300" t="str">
        <f>A776</f>
        <v>DPKRCRED</v>
      </c>
      <c r="AK776" s="305" t="s">
        <v>4505</v>
      </c>
      <c r="AL776" s="300" t="s">
        <v>736</v>
      </c>
      <c r="AM776" s="300"/>
      <c r="AN776" s="300"/>
      <c r="AO776" s="300"/>
      <c r="AP776" s="300"/>
      <c r="AQ776" s="300" t="s">
        <v>4398</v>
      </c>
      <c r="AR776" s="300" t="s">
        <v>3319</v>
      </c>
      <c r="AS776" s="300" t="s">
        <v>3329</v>
      </c>
      <c r="AT776" s="300" t="s">
        <v>3319</v>
      </c>
      <c r="AU776" s="300"/>
      <c r="AV776" s="300"/>
      <c r="AW776" s="300" t="s">
        <v>4505</v>
      </c>
      <c r="AX776" s="9" t="s">
        <v>736</v>
      </c>
      <c r="AY776" s="300"/>
      <c r="AZ776" s="300"/>
      <c r="BA776" s="300"/>
      <c r="BB776" s="9" t="s">
        <v>735</v>
      </c>
    </row>
    <row r="777" spans="1:54" s="15" customFormat="1" ht="15" customHeight="1" x14ac:dyDescent="0.25">
      <c r="A777" s="300" t="s">
        <v>3774</v>
      </c>
      <c r="B777" s="300" t="s">
        <v>1876</v>
      </c>
      <c r="C777" s="300" t="s">
        <v>1876</v>
      </c>
      <c r="D777" s="306" t="s">
        <v>1876</v>
      </c>
      <c r="E777" s="300">
        <v>4.95</v>
      </c>
      <c r="F777" s="300" t="s">
        <v>557</v>
      </c>
      <c r="G777" s="300">
        <v>0</v>
      </c>
      <c r="H777" s="300" t="s">
        <v>4526</v>
      </c>
      <c r="I777" s="300" t="s">
        <v>4534</v>
      </c>
      <c r="J777" s="300" t="s">
        <v>4526</v>
      </c>
      <c r="K777" s="300" t="s">
        <v>4526</v>
      </c>
      <c r="L777" s="300" t="s">
        <v>1876</v>
      </c>
      <c r="M777" s="306" t="s">
        <v>1876</v>
      </c>
      <c r="N777" s="300" t="s">
        <v>1876</v>
      </c>
      <c r="O777" s="306" t="s">
        <v>1876</v>
      </c>
      <c r="P777" s="300" t="s">
        <v>737</v>
      </c>
      <c r="Q777" s="300" t="s">
        <v>1206</v>
      </c>
      <c r="R777" s="300"/>
      <c r="S777" s="300"/>
      <c r="T777" s="300" t="s">
        <v>736</v>
      </c>
      <c r="U777" s="9" t="s">
        <v>736</v>
      </c>
      <c r="V777" s="300" t="s">
        <v>735</v>
      </c>
      <c r="W777" s="300">
        <v>1</v>
      </c>
      <c r="X777" s="300" t="s">
        <v>736</v>
      </c>
      <c r="Y777" s="300" t="s">
        <v>736</v>
      </c>
      <c r="Z777" s="300"/>
      <c r="AA777" s="300">
        <v>0</v>
      </c>
      <c r="AB777" s="300"/>
      <c r="AC777" s="300" t="s">
        <v>2396</v>
      </c>
      <c r="AD777" s="300" t="s">
        <v>114</v>
      </c>
      <c r="AE777" s="300" t="s">
        <v>2396</v>
      </c>
      <c r="AF777" s="300" t="s">
        <v>736</v>
      </c>
      <c r="AG777" s="300" t="s">
        <v>736</v>
      </c>
      <c r="AH777" s="300"/>
      <c r="AI777" s="300"/>
      <c r="AJ777" s="300"/>
      <c r="AK777" s="305" t="s">
        <v>4505</v>
      </c>
      <c r="AL777" s="300"/>
      <c r="AM777" s="300"/>
      <c r="AN777" s="300"/>
      <c r="AO777" s="300"/>
      <c r="AP777" s="300"/>
      <c r="AQ777" s="300"/>
      <c r="AR777" s="300" t="s">
        <v>3319</v>
      </c>
      <c r="AS777" s="300" t="s">
        <v>3329</v>
      </c>
      <c r="AT777" s="300" t="s">
        <v>3319</v>
      </c>
      <c r="AU777" s="300"/>
      <c r="AV777" s="300" t="s">
        <v>3774</v>
      </c>
      <c r="AW777" s="300"/>
      <c r="AX777" s="300"/>
      <c r="AY777" s="300"/>
      <c r="AZ777" s="300" t="s">
        <v>684</v>
      </c>
      <c r="BA777" s="300" t="s">
        <v>5256</v>
      </c>
      <c r="BB777" s="9" t="s">
        <v>736</v>
      </c>
    </row>
    <row r="778" spans="1:54" s="15" customFormat="1" x14ac:dyDescent="0.25">
      <c r="A778" s="300" t="s">
        <v>3837</v>
      </c>
      <c r="B778" s="300" t="s">
        <v>2231</v>
      </c>
      <c r="C778" s="300" t="s">
        <v>2231</v>
      </c>
      <c r="D778" s="306" t="s">
        <v>4879</v>
      </c>
      <c r="E778" s="300">
        <v>6.99</v>
      </c>
      <c r="F778" s="300" t="s">
        <v>557</v>
      </c>
      <c r="G778" s="300">
        <v>10</v>
      </c>
      <c r="H778" s="300" t="s">
        <v>4526</v>
      </c>
      <c r="I778" s="300" t="s">
        <v>4534</v>
      </c>
      <c r="J778" s="300" t="s">
        <v>4526</v>
      </c>
      <c r="K778" s="300" t="s">
        <v>4526</v>
      </c>
      <c r="L778" s="300" t="s">
        <v>2231</v>
      </c>
      <c r="M778" s="306" t="s">
        <v>4879</v>
      </c>
      <c r="N778" s="300" t="s">
        <v>2231</v>
      </c>
      <c r="O778" s="306" t="s">
        <v>4879</v>
      </c>
      <c r="P778" s="300" t="s">
        <v>737</v>
      </c>
      <c r="Q778" s="300" t="s">
        <v>1206</v>
      </c>
      <c r="R778" s="300"/>
      <c r="S778" s="300" t="s">
        <v>2396</v>
      </c>
      <c r="T778" s="300" t="s">
        <v>736</v>
      </c>
      <c r="U778" s="300" t="s">
        <v>735</v>
      </c>
      <c r="V778" s="300" t="s">
        <v>736</v>
      </c>
      <c r="W778" s="300">
        <v>1</v>
      </c>
      <c r="X778" s="300" t="s">
        <v>736</v>
      </c>
      <c r="Y778" s="300" t="s">
        <v>736</v>
      </c>
      <c r="Z778" s="300"/>
      <c r="AA778" s="300">
        <v>0</v>
      </c>
      <c r="AB778" s="300"/>
      <c r="AC778" s="300" t="s">
        <v>3327</v>
      </c>
      <c r="AD778" s="300" t="s">
        <v>114</v>
      </c>
      <c r="AE778" s="300" t="s">
        <v>2396</v>
      </c>
      <c r="AF778" s="300" t="s">
        <v>736</v>
      </c>
      <c r="AG778" s="300" t="s">
        <v>736</v>
      </c>
      <c r="AH778" s="300"/>
      <c r="AI778" s="300"/>
      <c r="AJ778" s="300"/>
      <c r="AK778" s="305" t="s">
        <v>4505</v>
      </c>
      <c r="AL778" s="300"/>
      <c r="AM778" s="300"/>
      <c r="AN778" s="300"/>
      <c r="AO778" s="300"/>
      <c r="AP778" s="300"/>
      <c r="AQ778" s="300"/>
      <c r="AR778" s="300" t="s">
        <v>3319</v>
      </c>
      <c r="AS778" s="300" t="s">
        <v>3329</v>
      </c>
      <c r="AT778" s="300" t="s">
        <v>3319</v>
      </c>
      <c r="AU778" s="300"/>
      <c r="AV778" s="300"/>
      <c r="AW778" s="300" t="s">
        <v>4505</v>
      </c>
      <c r="AX778" s="300"/>
      <c r="AY778" s="300"/>
      <c r="AZ778" s="300"/>
      <c r="BA778" s="300"/>
      <c r="BB778" s="9" t="s">
        <v>736</v>
      </c>
    </row>
    <row r="779" spans="1:54" s="15" customFormat="1" ht="15" customHeight="1" x14ac:dyDescent="0.25">
      <c r="A779" s="300" t="s">
        <v>3838</v>
      </c>
      <c r="B779" s="300" t="s">
        <v>1550</v>
      </c>
      <c r="C779" s="300" t="s">
        <v>1550</v>
      </c>
      <c r="D779" s="306" t="s">
        <v>4880</v>
      </c>
      <c r="E779" s="300">
        <v>99</v>
      </c>
      <c r="F779" s="300" t="s">
        <v>557</v>
      </c>
      <c r="G779" s="300">
        <v>10</v>
      </c>
      <c r="H779" s="300" t="s">
        <v>4526</v>
      </c>
      <c r="I779" s="300" t="s">
        <v>4534</v>
      </c>
      <c r="J779" s="300" t="s">
        <v>4526</v>
      </c>
      <c r="K779" s="300" t="s">
        <v>4526</v>
      </c>
      <c r="L779" s="300" t="s">
        <v>1550</v>
      </c>
      <c r="M779" s="306" t="s">
        <v>4880</v>
      </c>
      <c r="N779" s="300" t="s">
        <v>1550</v>
      </c>
      <c r="O779" s="306" t="s">
        <v>4880</v>
      </c>
      <c r="P779" s="300" t="s">
        <v>3384</v>
      </c>
      <c r="Q779" s="300" t="s">
        <v>1551</v>
      </c>
      <c r="R779" s="300"/>
      <c r="S779" s="300" t="s">
        <v>2396</v>
      </c>
      <c r="T779" s="300" t="s">
        <v>736</v>
      </c>
      <c r="U779" s="9" t="s">
        <v>736</v>
      </c>
      <c r="V779" s="300" t="s">
        <v>735</v>
      </c>
      <c r="W779" s="300">
        <v>1</v>
      </c>
      <c r="X779" s="300" t="s">
        <v>736</v>
      </c>
      <c r="Y779" s="300" t="s">
        <v>736</v>
      </c>
      <c r="Z779" s="300"/>
      <c r="AA779" s="300">
        <v>0</v>
      </c>
      <c r="AB779" s="300"/>
      <c r="AC779" s="300" t="s">
        <v>2396</v>
      </c>
      <c r="AD779" s="300" t="s">
        <v>114</v>
      </c>
      <c r="AE779" s="300" t="s">
        <v>3328</v>
      </c>
      <c r="AF779" s="300" t="s">
        <v>736</v>
      </c>
      <c r="AG779" s="300" t="s">
        <v>736</v>
      </c>
      <c r="AH779" s="300"/>
      <c r="AI779" s="300"/>
      <c r="AJ779" s="300"/>
      <c r="AK779" s="305" t="s">
        <v>4505</v>
      </c>
      <c r="AL779" s="300"/>
      <c r="AM779" s="300"/>
      <c r="AN779" s="300"/>
      <c r="AO779" s="300"/>
      <c r="AP779" s="300"/>
      <c r="AQ779" s="300"/>
      <c r="AR779" s="300" t="s">
        <v>3319</v>
      </c>
      <c r="AS779" s="300" t="s">
        <v>3329</v>
      </c>
      <c r="AT779" s="300" t="s">
        <v>3319</v>
      </c>
      <c r="AU779" s="300"/>
      <c r="AV779" s="300" t="s">
        <v>3838</v>
      </c>
      <c r="AW779" s="300"/>
      <c r="AX779" s="300"/>
      <c r="AY779" s="300"/>
      <c r="AZ779" s="300" t="s">
        <v>684</v>
      </c>
      <c r="BA779" s="300" t="s">
        <v>5256</v>
      </c>
      <c r="BB779" s="9" t="s">
        <v>736</v>
      </c>
    </row>
    <row r="780" spans="1:54" s="15" customFormat="1" ht="15" customHeight="1" x14ac:dyDescent="0.25">
      <c r="A780" s="300" t="s">
        <v>2339</v>
      </c>
      <c r="B780" s="300" t="s">
        <v>1881</v>
      </c>
      <c r="C780" s="300" t="s">
        <v>1881</v>
      </c>
      <c r="D780" s="300" t="s">
        <v>4881</v>
      </c>
      <c r="E780" s="300">
        <v>0</v>
      </c>
      <c r="F780" s="300" t="s">
        <v>557</v>
      </c>
      <c r="G780" s="300">
        <v>0</v>
      </c>
      <c r="H780" s="300" t="s">
        <v>4526</v>
      </c>
      <c r="I780" s="300" t="s">
        <v>4534</v>
      </c>
      <c r="J780" s="300" t="s">
        <v>4526</v>
      </c>
      <c r="K780" s="300" t="s">
        <v>4526</v>
      </c>
      <c r="L780" s="300" t="s">
        <v>1881</v>
      </c>
      <c r="M780" s="300" t="s">
        <v>4881</v>
      </c>
      <c r="N780" s="300" t="s">
        <v>1881</v>
      </c>
      <c r="O780" s="300" t="s">
        <v>4881</v>
      </c>
      <c r="P780" s="300" t="s">
        <v>3384</v>
      </c>
      <c r="Q780" s="300" t="s">
        <v>1347</v>
      </c>
      <c r="R780" s="300" t="s">
        <v>2339</v>
      </c>
      <c r="S780" s="300"/>
      <c r="T780" s="300" t="s">
        <v>736</v>
      </c>
      <c r="U780" s="300" t="s">
        <v>735</v>
      </c>
      <c r="V780" s="300" t="s">
        <v>735</v>
      </c>
      <c r="W780" s="300">
        <v>8</v>
      </c>
      <c r="X780" s="300" t="s">
        <v>736</v>
      </c>
      <c r="Y780" s="300" t="s">
        <v>736</v>
      </c>
      <c r="Z780" s="300" t="s">
        <v>2339</v>
      </c>
      <c r="AA780" s="300">
        <v>0</v>
      </c>
      <c r="AB780" s="300"/>
      <c r="AC780" s="300" t="s">
        <v>3327</v>
      </c>
      <c r="AD780" s="300" t="s">
        <v>114</v>
      </c>
      <c r="AE780" s="300" t="s">
        <v>3328</v>
      </c>
      <c r="AF780" s="300" t="s">
        <v>736</v>
      </c>
      <c r="AG780" s="300" t="s">
        <v>736</v>
      </c>
      <c r="AH780" s="300"/>
      <c r="AI780" s="300"/>
      <c r="AJ780" s="300"/>
      <c r="AK780" s="305" t="s">
        <v>4505</v>
      </c>
      <c r="AL780" s="300"/>
      <c r="AM780" s="300"/>
      <c r="AN780" s="300"/>
      <c r="AO780" s="300"/>
      <c r="AP780" s="300"/>
      <c r="AQ780" s="300"/>
      <c r="AR780" s="300" t="s">
        <v>3319</v>
      </c>
      <c r="AS780" s="300" t="s">
        <v>3329</v>
      </c>
      <c r="AT780" s="300" t="s">
        <v>3319</v>
      </c>
      <c r="AU780" s="300"/>
      <c r="AV780" s="300"/>
      <c r="AW780" s="300" t="s">
        <v>4505</v>
      </c>
      <c r="AX780" s="300"/>
      <c r="AY780" s="300"/>
      <c r="AZ780" s="300"/>
      <c r="BA780" s="300"/>
      <c r="BB780" s="9" t="s">
        <v>736</v>
      </c>
    </row>
    <row r="781" spans="1:54" s="15" customFormat="1" ht="15" customHeight="1" x14ac:dyDescent="0.25">
      <c r="A781" s="300" t="s">
        <v>2393</v>
      </c>
      <c r="B781" s="300" t="s">
        <v>1892</v>
      </c>
      <c r="C781" s="300" t="s">
        <v>1892</v>
      </c>
      <c r="D781" s="306" t="s">
        <v>4882</v>
      </c>
      <c r="E781" s="300">
        <v>299</v>
      </c>
      <c r="F781" s="300" t="s">
        <v>557</v>
      </c>
      <c r="G781" s="300">
        <v>10</v>
      </c>
      <c r="H781" s="300"/>
      <c r="I781" s="300"/>
      <c r="J781" s="300"/>
      <c r="K781" s="300"/>
      <c r="L781" s="300" t="s">
        <v>1892</v>
      </c>
      <c r="M781" s="306" t="s">
        <v>4882</v>
      </c>
      <c r="N781" s="300" t="s">
        <v>1892</v>
      </c>
      <c r="O781" s="306" t="s">
        <v>4882</v>
      </c>
      <c r="P781" s="300" t="s">
        <v>3384</v>
      </c>
      <c r="Q781" s="300" t="s">
        <v>856</v>
      </c>
      <c r="R781" s="300"/>
      <c r="S781" s="300"/>
      <c r="T781" s="300" t="s">
        <v>736</v>
      </c>
      <c r="U781" s="300" t="s">
        <v>735</v>
      </c>
      <c r="V781" s="300" t="s">
        <v>735</v>
      </c>
      <c r="W781" s="300">
        <v>5</v>
      </c>
      <c r="X781" s="300" t="s">
        <v>736</v>
      </c>
      <c r="Y781" s="300" t="s">
        <v>736</v>
      </c>
      <c r="Z781" s="300"/>
      <c r="AA781" s="300">
        <v>0</v>
      </c>
      <c r="AB781" s="300"/>
      <c r="AC781" s="300" t="s">
        <v>3327</v>
      </c>
      <c r="AD781" s="300" t="s">
        <v>114</v>
      </c>
      <c r="AE781" s="300" t="s">
        <v>2396</v>
      </c>
      <c r="AF781" s="300" t="s">
        <v>736</v>
      </c>
      <c r="AG781" s="300" t="s">
        <v>736</v>
      </c>
      <c r="AH781" s="300"/>
      <c r="AI781" s="300"/>
      <c r="AJ781" s="300"/>
      <c r="AK781" s="305" t="s">
        <v>694</v>
      </c>
      <c r="AL781" s="300"/>
      <c r="AM781" s="300"/>
      <c r="AN781" s="300"/>
      <c r="AO781" s="300"/>
      <c r="AP781" s="300"/>
      <c r="AQ781" s="300"/>
      <c r="AR781" s="300" t="s">
        <v>3319</v>
      </c>
      <c r="AS781" s="300" t="s">
        <v>3329</v>
      </c>
      <c r="AT781" s="300" t="s">
        <v>3319</v>
      </c>
      <c r="AU781" s="300"/>
      <c r="AV781" s="300"/>
      <c r="AW781" s="300" t="s">
        <v>4505</v>
      </c>
      <c r="AX781" s="300"/>
      <c r="AY781" s="300"/>
      <c r="AZ781" s="300"/>
      <c r="BA781" s="300"/>
      <c r="BB781" s="9" t="s">
        <v>736</v>
      </c>
    </row>
    <row r="782" spans="1:54" s="15" customFormat="1" ht="15" customHeight="1" x14ac:dyDescent="0.25">
      <c r="A782" s="300" t="s">
        <v>3690</v>
      </c>
      <c r="B782" s="300" t="s">
        <v>516</v>
      </c>
      <c r="C782" s="300" t="s">
        <v>516</v>
      </c>
      <c r="D782" s="306" t="s">
        <v>4883</v>
      </c>
      <c r="E782" s="300">
        <v>0</v>
      </c>
      <c r="F782" s="300" t="s">
        <v>557</v>
      </c>
      <c r="G782" s="300">
        <v>10</v>
      </c>
      <c r="H782" s="300"/>
      <c r="I782" s="300"/>
      <c r="J782" s="300"/>
      <c r="K782" s="300"/>
      <c r="L782" s="300" t="s">
        <v>516</v>
      </c>
      <c r="M782" s="306" t="s">
        <v>4883</v>
      </c>
      <c r="N782" s="300" t="s">
        <v>516</v>
      </c>
      <c r="O782" s="306" t="s">
        <v>4883</v>
      </c>
      <c r="P782" s="300" t="s">
        <v>3384</v>
      </c>
      <c r="Q782" s="300" t="s">
        <v>856</v>
      </c>
      <c r="R782" s="300"/>
      <c r="S782" s="300"/>
      <c r="T782" s="300" t="s">
        <v>736</v>
      </c>
      <c r="U782" s="300" t="s">
        <v>735</v>
      </c>
      <c r="V782" s="300" t="s">
        <v>735</v>
      </c>
      <c r="W782" s="300">
        <v>1</v>
      </c>
      <c r="X782" s="300" t="s">
        <v>736</v>
      </c>
      <c r="Y782" s="300" t="s">
        <v>736</v>
      </c>
      <c r="Z782" s="300"/>
      <c r="AA782" s="300">
        <v>0</v>
      </c>
      <c r="AB782" s="300"/>
      <c r="AC782" s="300" t="s">
        <v>3327</v>
      </c>
      <c r="AD782" s="300" t="s">
        <v>114</v>
      </c>
      <c r="AE782" s="300" t="s">
        <v>3328</v>
      </c>
      <c r="AF782" s="300" t="s">
        <v>736</v>
      </c>
      <c r="AG782" s="300" t="s">
        <v>736</v>
      </c>
      <c r="AH782" s="300"/>
      <c r="AI782" s="300"/>
      <c r="AJ782" s="300"/>
      <c r="AK782" s="305" t="s">
        <v>694</v>
      </c>
      <c r="AL782" s="300"/>
      <c r="AM782" s="300"/>
      <c r="AN782" s="300"/>
      <c r="AO782" s="300"/>
      <c r="AP782" s="300"/>
      <c r="AQ782" s="300"/>
      <c r="AR782" s="300" t="s">
        <v>3319</v>
      </c>
      <c r="AS782" s="300" t="s">
        <v>3329</v>
      </c>
      <c r="AT782" s="300" t="s">
        <v>3319</v>
      </c>
      <c r="AU782" s="300"/>
      <c r="AV782" s="300"/>
      <c r="AW782" s="300" t="s">
        <v>4505</v>
      </c>
      <c r="AX782" s="300"/>
      <c r="AY782" s="300"/>
      <c r="AZ782" s="300"/>
      <c r="BA782" s="300"/>
      <c r="BB782" s="9" t="s">
        <v>736</v>
      </c>
    </row>
    <row r="783" spans="1:54" s="15" customFormat="1" ht="15" customHeight="1" x14ac:dyDescent="0.25">
      <c r="A783" s="300" t="s">
        <v>2340</v>
      </c>
      <c r="B783" s="300" t="s">
        <v>2340</v>
      </c>
      <c r="C783" s="300" t="s">
        <v>2340</v>
      </c>
      <c r="D783" s="306" t="s">
        <v>4884</v>
      </c>
      <c r="E783" s="300">
        <v>9.9499999999999993</v>
      </c>
      <c r="F783" s="300" t="s">
        <v>557</v>
      </c>
      <c r="G783" s="300">
        <v>5</v>
      </c>
      <c r="H783" s="300" t="s">
        <v>4526</v>
      </c>
      <c r="I783" s="300" t="s">
        <v>4534</v>
      </c>
      <c r="J783" s="300" t="s">
        <v>4526</v>
      </c>
      <c r="K783" s="300" t="s">
        <v>4526</v>
      </c>
      <c r="L783" s="300" t="s">
        <v>2340</v>
      </c>
      <c r="M783" s="300" t="s">
        <v>4884</v>
      </c>
      <c r="N783" s="300" t="s">
        <v>2340</v>
      </c>
      <c r="O783" s="300" t="s">
        <v>4884</v>
      </c>
      <c r="P783" s="300" t="s">
        <v>3384</v>
      </c>
      <c r="Q783" s="300" t="s">
        <v>855</v>
      </c>
      <c r="R783" s="300"/>
      <c r="S783" s="300"/>
      <c r="T783" s="300" t="s">
        <v>736</v>
      </c>
      <c r="U783" s="300" t="s">
        <v>736</v>
      </c>
      <c r="V783" s="300" t="s">
        <v>735</v>
      </c>
      <c r="W783" s="300">
        <v>5</v>
      </c>
      <c r="X783" s="300" t="s">
        <v>736</v>
      </c>
      <c r="Y783" s="300" t="s">
        <v>736</v>
      </c>
      <c r="Z783" s="300"/>
      <c r="AA783" s="300">
        <v>0</v>
      </c>
      <c r="AB783" s="300"/>
      <c r="AC783" s="300" t="s">
        <v>3327</v>
      </c>
      <c r="AD783" s="300" t="s">
        <v>114</v>
      </c>
      <c r="AE783" s="300" t="s">
        <v>3328</v>
      </c>
      <c r="AF783" s="300" t="s">
        <v>736</v>
      </c>
      <c r="AG783" s="300" t="s">
        <v>736</v>
      </c>
      <c r="AH783" s="300"/>
      <c r="AI783" s="300"/>
      <c r="AJ783" s="300"/>
      <c r="AK783" s="305" t="s">
        <v>4505</v>
      </c>
      <c r="AL783" s="300"/>
      <c r="AM783" s="300"/>
      <c r="AN783" s="300"/>
      <c r="AO783" s="300"/>
      <c r="AP783" s="300"/>
      <c r="AQ783" s="300"/>
      <c r="AR783" s="300" t="s">
        <v>3319</v>
      </c>
      <c r="AS783" s="300" t="s">
        <v>3329</v>
      </c>
      <c r="AT783" s="300" t="s">
        <v>3319</v>
      </c>
      <c r="AU783" s="300"/>
      <c r="AV783" s="300"/>
      <c r="AW783" s="300" t="s">
        <v>4505</v>
      </c>
      <c r="AX783" s="300"/>
      <c r="AY783" s="300"/>
      <c r="AZ783" s="300"/>
      <c r="BA783" s="300"/>
      <c r="BB783" s="9" t="s">
        <v>736</v>
      </c>
    </row>
    <row r="784" spans="1:54" s="15" customFormat="1" ht="15" customHeight="1" x14ac:dyDescent="0.25">
      <c r="A784" s="300" t="s">
        <v>2342</v>
      </c>
      <c r="B784" s="300" t="s">
        <v>1906</v>
      </c>
      <c r="C784" s="300" t="s">
        <v>1906</v>
      </c>
      <c r="D784" s="306" t="s">
        <v>4885</v>
      </c>
      <c r="E784" s="300">
        <v>5</v>
      </c>
      <c r="F784" s="300" t="s">
        <v>557</v>
      </c>
      <c r="G784" s="300">
        <v>0</v>
      </c>
      <c r="H784" s="300" t="s">
        <v>4640</v>
      </c>
      <c r="I784" s="300" t="s">
        <v>4886</v>
      </c>
      <c r="J784" s="300" t="s">
        <v>4640</v>
      </c>
      <c r="K784" s="300" t="s">
        <v>4640</v>
      </c>
      <c r="L784" s="300" t="s">
        <v>1906</v>
      </c>
      <c r="M784" s="306" t="s">
        <v>4885</v>
      </c>
      <c r="N784" s="300" t="s">
        <v>1906</v>
      </c>
      <c r="O784" s="306" t="s">
        <v>4885</v>
      </c>
      <c r="P784" s="300" t="s">
        <v>737</v>
      </c>
      <c r="Q784" s="300" t="s">
        <v>1653</v>
      </c>
      <c r="R784" s="300"/>
      <c r="S784" s="300" t="s">
        <v>2396</v>
      </c>
      <c r="T784" s="300" t="s">
        <v>736</v>
      </c>
      <c r="U784" s="9" t="s">
        <v>736</v>
      </c>
      <c r="V784" s="300" t="s">
        <v>735</v>
      </c>
      <c r="W784" s="300">
        <v>1</v>
      </c>
      <c r="X784" s="300" t="s">
        <v>736</v>
      </c>
      <c r="Y784" s="300" t="s">
        <v>736</v>
      </c>
      <c r="Z784" s="300"/>
      <c r="AA784" s="300">
        <v>0</v>
      </c>
      <c r="AB784" s="300"/>
      <c r="AC784" s="300" t="s">
        <v>2396</v>
      </c>
      <c r="AD784" s="300" t="s">
        <v>114</v>
      </c>
      <c r="AE784" s="300" t="s">
        <v>2396</v>
      </c>
      <c r="AF784" s="300" t="s">
        <v>736</v>
      </c>
      <c r="AG784" s="300" t="s">
        <v>736</v>
      </c>
      <c r="AH784" s="300"/>
      <c r="AI784" s="300"/>
      <c r="AJ784" s="300"/>
      <c r="AK784" s="305" t="s">
        <v>4505</v>
      </c>
      <c r="AL784" s="300"/>
      <c r="AM784" s="300"/>
      <c r="AN784" s="300"/>
      <c r="AO784" s="300"/>
      <c r="AP784" s="300"/>
      <c r="AQ784" s="300"/>
      <c r="AR784" s="300" t="s">
        <v>3319</v>
      </c>
      <c r="AS784" s="300" t="s">
        <v>3329</v>
      </c>
      <c r="AT784" s="300" t="s">
        <v>3319</v>
      </c>
      <c r="AU784" s="300"/>
      <c r="AV784" s="300"/>
      <c r="AW784" s="300" t="s">
        <v>4505</v>
      </c>
      <c r="AX784" s="300"/>
      <c r="AY784" s="300"/>
      <c r="AZ784" s="300"/>
      <c r="BA784" s="300"/>
      <c r="BB784" s="9" t="s">
        <v>736</v>
      </c>
    </row>
    <row r="785" spans="1:54" s="15" customFormat="1" ht="15" customHeight="1" x14ac:dyDescent="0.25">
      <c r="A785" s="300" t="s">
        <v>3776</v>
      </c>
      <c r="B785" s="300" t="s">
        <v>1911</v>
      </c>
      <c r="C785" s="300" t="s">
        <v>1911</v>
      </c>
      <c r="D785" s="306" t="s">
        <v>4887</v>
      </c>
      <c r="E785" s="300">
        <v>0</v>
      </c>
      <c r="F785" s="300" t="s">
        <v>557</v>
      </c>
      <c r="G785" s="300">
        <v>0</v>
      </c>
      <c r="H785" s="300"/>
      <c r="I785" s="300"/>
      <c r="J785" s="300"/>
      <c r="K785" s="300"/>
      <c r="L785" s="300" t="s">
        <v>1911</v>
      </c>
      <c r="M785" s="306" t="s">
        <v>4887</v>
      </c>
      <c r="N785" s="300" t="s">
        <v>1911</v>
      </c>
      <c r="O785" s="306" t="s">
        <v>4887</v>
      </c>
      <c r="P785" s="300" t="s">
        <v>3384</v>
      </c>
      <c r="Q785" s="310" t="s">
        <v>854</v>
      </c>
      <c r="R785" s="300"/>
      <c r="S785" s="300" t="s">
        <v>2396</v>
      </c>
      <c r="T785" s="300" t="s">
        <v>736</v>
      </c>
      <c r="U785" s="300" t="s">
        <v>735</v>
      </c>
      <c r="V785" s="300" t="s">
        <v>735</v>
      </c>
      <c r="W785" s="300">
        <v>1</v>
      </c>
      <c r="X785" s="300" t="s">
        <v>736</v>
      </c>
      <c r="Y785" s="300" t="s">
        <v>736</v>
      </c>
      <c r="Z785" s="300"/>
      <c r="AA785" s="300">
        <v>0</v>
      </c>
      <c r="AB785" s="300"/>
      <c r="AC785" s="300" t="s">
        <v>3327</v>
      </c>
      <c r="AD785" s="300" t="s">
        <v>114</v>
      </c>
      <c r="AE785" s="300" t="s">
        <v>3328</v>
      </c>
      <c r="AF785" s="300" t="s">
        <v>736</v>
      </c>
      <c r="AG785" s="300" t="s">
        <v>736</v>
      </c>
      <c r="AH785" s="300"/>
      <c r="AI785" s="300"/>
      <c r="AJ785" s="300"/>
      <c r="AK785" s="305" t="s">
        <v>694</v>
      </c>
      <c r="AL785" s="300"/>
      <c r="AM785" s="300"/>
      <c r="AN785" s="300"/>
      <c r="AO785" s="300"/>
      <c r="AP785" s="300"/>
      <c r="AQ785" s="300"/>
      <c r="AR785" s="300" t="s">
        <v>3319</v>
      </c>
      <c r="AS785" s="300" t="s">
        <v>3329</v>
      </c>
      <c r="AT785" s="300" t="s">
        <v>3319</v>
      </c>
      <c r="AU785" s="300"/>
      <c r="AV785" s="300"/>
      <c r="AW785" s="300" t="s">
        <v>4505</v>
      </c>
      <c r="AX785" s="300"/>
      <c r="AY785" s="300"/>
      <c r="AZ785" s="300"/>
      <c r="BA785" s="300"/>
      <c r="BB785" s="9" t="s">
        <v>736</v>
      </c>
    </row>
    <row r="786" spans="1:54" s="15" customFormat="1" x14ac:dyDescent="0.25">
      <c r="A786" s="300" t="s">
        <v>3741</v>
      </c>
      <c r="B786" s="300" t="s">
        <v>1559</v>
      </c>
      <c r="C786" s="300" t="s">
        <v>1559</v>
      </c>
      <c r="D786" s="306" t="s">
        <v>4888</v>
      </c>
      <c r="E786" s="300">
        <v>0</v>
      </c>
      <c r="F786" s="300" t="s">
        <v>557</v>
      </c>
      <c r="G786" s="300">
        <v>0</v>
      </c>
      <c r="H786" s="300" t="s">
        <v>684</v>
      </c>
      <c r="I786" s="300" t="s">
        <v>742</v>
      </c>
      <c r="J786" s="300" t="s">
        <v>3599</v>
      </c>
      <c r="K786" s="300" t="s">
        <v>2518</v>
      </c>
      <c r="L786" s="300" t="s">
        <v>1559</v>
      </c>
      <c r="M786" s="306" t="s">
        <v>4888</v>
      </c>
      <c r="N786" s="300" t="s">
        <v>1559</v>
      </c>
      <c r="O786" s="306" t="s">
        <v>4888</v>
      </c>
      <c r="P786" s="300" t="s">
        <v>3384</v>
      </c>
      <c r="Q786" s="300" t="s">
        <v>931</v>
      </c>
      <c r="R786" s="300"/>
      <c r="S786" s="300" t="s">
        <v>2396</v>
      </c>
      <c r="T786" s="300" t="s">
        <v>736</v>
      </c>
      <c r="U786" s="300" t="s">
        <v>736</v>
      </c>
      <c r="V786" s="300" t="s">
        <v>735</v>
      </c>
      <c r="W786" s="300">
        <v>1</v>
      </c>
      <c r="X786" s="300" t="s">
        <v>736</v>
      </c>
      <c r="Y786" s="300" t="s">
        <v>736</v>
      </c>
      <c r="Z786" s="300"/>
      <c r="AA786" s="300">
        <v>0</v>
      </c>
      <c r="AB786" s="300"/>
      <c r="AC786" s="300" t="s">
        <v>3327</v>
      </c>
      <c r="AD786" s="300" t="s">
        <v>114</v>
      </c>
      <c r="AE786" s="300" t="s">
        <v>3328</v>
      </c>
      <c r="AF786" s="300" t="s">
        <v>736</v>
      </c>
      <c r="AG786" s="300" t="s">
        <v>736</v>
      </c>
      <c r="AH786" s="300"/>
      <c r="AI786" s="300"/>
      <c r="AJ786" s="300"/>
      <c r="AK786" s="305" t="s">
        <v>4505</v>
      </c>
      <c r="AL786" s="300"/>
      <c r="AM786" s="300"/>
      <c r="AN786" s="300"/>
      <c r="AO786" s="300"/>
      <c r="AP786" s="300"/>
      <c r="AQ786" s="300"/>
      <c r="AR786" s="300" t="s">
        <v>3319</v>
      </c>
      <c r="AS786" s="300" t="s">
        <v>3329</v>
      </c>
      <c r="AT786" s="300" t="s">
        <v>3319</v>
      </c>
      <c r="AU786" s="300"/>
      <c r="AV786" s="300"/>
      <c r="AW786" s="300" t="s">
        <v>4505</v>
      </c>
      <c r="AX786" s="300"/>
      <c r="AY786" s="300"/>
      <c r="AZ786" s="300"/>
      <c r="BA786" s="300"/>
      <c r="BB786" s="9" t="s">
        <v>736</v>
      </c>
    </row>
    <row r="787" spans="1:54" s="15" customFormat="1" ht="15" customHeight="1" x14ac:dyDescent="0.25">
      <c r="A787" s="300" t="s">
        <v>2385</v>
      </c>
      <c r="B787" s="300" t="s">
        <v>623</v>
      </c>
      <c r="C787" s="300" t="s">
        <v>623</v>
      </c>
      <c r="D787" s="300" t="s">
        <v>624</v>
      </c>
      <c r="E787" s="300">
        <v>0</v>
      </c>
      <c r="F787" s="300" t="s">
        <v>557</v>
      </c>
      <c r="G787" s="300">
        <v>0</v>
      </c>
      <c r="H787" s="300" t="s">
        <v>4526</v>
      </c>
      <c r="I787" s="300" t="s">
        <v>4534</v>
      </c>
      <c r="J787" s="300" t="s">
        <v>4526</v>
      </c>
      <c r="K787" s="300" t="s">
        <v>4526</v>
      </c>
      <c r="L787" s="300" t="s">
        <v>623</v>
      </c>
      <c r="M787" s="300" t="s">
        <v>624</v>
      </c>
      <c r="N787" s="300" t="s">
        <v>623</v>
      </c>
      <c r="O787" s="300" t="s">
        <v>624</v>
      </c>
      <c r="P787" s="300" t="s">
        <v>3384</v>
      </c>
      <c r="Q787" s="300" t="s">
        <v>855</v>
      </c>
      <c r="R787" s="300" t="s">
        <v>2396</v>
      </c>
      <c r="S787" s="300" t="s">
        <v>2396</v>
      </c>
      <c r="T787" s="300" t="s">
        <v>736</v>
      </c>
      <c r="U787" s="9" t="s">
        <v>736</v>
      </c>
      <c r="V787" s="300" t="s">
        <v>735</v>
      </c>
      <c r="W787" s="300">
        <v>1</v>
      </c>
      <c r="X787" s="300" t="s">
        <v>736</v>
      </c>
      <c r="Y787" s="300" t="s">
        <v>736</v>
      </c>
      <c r="Z787" s="300" t="s">
        <v>2385</v>
      </c>
      <c r="AA787" s="300">
        <v>0</v>
      </c>
      <c r="AB787" s="300"/>
      <c r="AC787" s="300" t="s">
        <v>2396</v>
      </c>
      <c r="AD787" s="300" t="s">
        <v>114</v>
      </c>
      <c r="AE787" s="300" t="s">
        <v>2396</v>
      </c>
      <c r="AF787" s="300" t="s">
        <v>736</v>
      </c>
      <c r="AG787" s="300" t="s">
        <v>736</v>
      </c>
      <c r="AH787" s="300"/>
      <c r="AI787" s="300"/>
      <c r="AJ787" s="300"/>
      <c r="AK787" s="305" t="s">
        <v>4505</v>
      </c>
      <c r="AL787" s="300"/>
      <c r="AM787" s="300"/>
      <c r="AN787" s="300"/>
      <c r="AO787" s="300"/>
      <c r="AP787" s="300"/>
      <c r="AQ787" s="300"/>
      <c r="AR787" s="300" t="s">
        <v>3319</v>
      </c>
      <c r="AS787" s="300" t="s">
        <v>3329</v>
      </c>
      <c r="AT787" s="300" t="s">
        <v>3319</v>
      </c>
      <c r="AU787" s="300"/>
      <c r="AV787" s="300"/>
      <c r="AW787" s="300" t="s">
        <v>4505</v>
      </c>
      <c r="AX787" s="300"/>
      <c r="AY787" s="300"/>
      <c r="AZ787" s="300"/>
      <c r="BA787" s="300"/>
      <c r="BB787" s="9" t="s">
        <v>736</v>
      </c>
    </row>
    <row r="788" spans="1:54" s="15" customFormat="1" ht="15" customHeight="1" x14ac:dyDescent="0.25">
      <c r="A788" s="300" t="s">
        <v>2386</v>
      </c>
      <c r="B788" s="300" t="s">
        <v>623</v>
      </c>
      <c r="C788" s="300" t="s">
        <v>623</v>
      </c>
      <c r="D788" s="300" t="s">
        <v>624</v>
      </c>
      <c r="E788" s="300">
        <v>0</v>
      </c>
      <c r="F788" s="300" t="s">
        <v>557</v>
      </c>
      <c r="G788" s="300">
        <v>0</v>
      </c>
      <c r="H788" s="300" t="s">
        <v>4526</v>
      </c>
      <c r="I788" s="300" t="s">
        <v>4534</v>
      </c>
      <c r="J788" s="300" t="s">
        <v>4526</v>
      </c>
      <c r="K788" s="300" t="s">
        <v>4526</v>
      </c>
      <c r="L788" s="300" t="s">
        <v>623</v>
      </c>
      <c r="M788" s="300" t="s">
        <v>624</v>
      </c>
      <c r="N788" s="300" t="s">
        <v>623</v>
      </c>
      <c r="O788" s="300" t="s">
        <v>624</v>
      </c>
      <c r="P788" s="300" t="s">
        <v>3384</v>
      </c>
      <c r="Q788" s="300" t="s">
        <v>855</v>
      </c>
      <c r="R788" s="300" t="s">
        <v>2396</v>
      </c>
      <c r="S788" s="300" t="s">
        <v>2396</v>
      </c>
      <c r="T788" s="300" t="s">
        <v>736</v>
      </c>
      <c r="U788" s="9" t="s">
        <v>736</v>
      </c>
      <c r="V788" s="300" t="s">
        <v>735</v>
      </c>
      <c r="W788" s="300">
        <v>1</v>
      </c>
      <c r="X788" s="300" t="s">
        <v>736</v>
      </c>
      <c r="Y788" s="300" t="s">
        <v>736</v>
      </c>
      <c r="Z788" s="300" t="s">
        <v>2386</v>
      </c>
      <c r="AA788" s="300">
        <v>0</v>
      </c>
      <c r="AB788" s="300"/>
      <c r="AC788" s="300" t="s">
        <v>2396</v>
      </c>
      <c r="AD788" s="300" t="s">
        <v>114</v>
      </c>
      <c r="AE788" s="300" t="s">
        <v>2396</v>
      </c>
      <c r="AF788" s="300" t="s">
        <v>736</v>
      </c>
      <c r="AG788" s="300" t="s">
        <v>736</v>
      </c>
      <c r="AH788" s="300"/>
      <c r="AI788" s="300"/>
      <c r="AJ788" s="300"/>
      <c r="AK788" s="305" t="s">
        <v>4505</v>
      </c>
      <c r="AL788" s="300"/>
      <c r="AM788" s="300"/>
      <c r="AN788" s="300"/>
      <c r="AO788" s="300"/>
      <c r="AP788" s="300"/>
      <c r="AQ788" s="300"/>
      <c r="AR788" s="300" t="s">
        <v>3319</v>
      </c>
      <c r="AS788" s="300" t="s">
        <v>3329</v>
      </c>
      <c r="AT788" s="300" t="s">
        <v>3319</v>
      </c>
      <c r="AU788" s="300"/>
      <c r="AV788" s="300"/>
      <c r="AW788" s="300" t="s">
        <v>4505</v>
      </c>
      <c r="AX788" s="300"/>
      <c r="AY788" s="300"/>
      <c r="AZ788" s="300"/>
      <c r="BA788" s="300"/>
      <c r="BB788" s="9" t="s">
        <v>736</v>
      </c>
    </row>
    <row r="789" spans="1:54" s="15" customFormat="1" ht="15" customHeight="1" x14ac:dyDescent="0.25">
      <c r="A789" s="300" t="s">
        <v>2345</v>
      </c>
      <c r="B789" s="300" t="s">
        <v>1920</v>
      </c>
      <c r="C789" s="300" t="s">
        <v>1920</v>
      </c>
      <c r="D789" s="306" t="s">
        <v>4889</v>
      </c>
      <c r="E789" s="300">
        <v>0</v>
      </c>
      <c r="F789" s="300" t="s">
        <v>557</v>
      </c>
      <c r="G789" s="300">
        <v>30</v>
      </c>
      <c r="H789" s="300" t="s">
        <v>4526</v>
      </c>
      <c r="I789" s="300" t="s">
        <v>4534</v>
      </c>
      <c r="J789" s="300" t="s">
        <v>4526</v>
      </c>
      <c r="K789" s="300" t="s">
        <v>4526</v>
      </c>
      <c r="L789" s="300" t="s">
        <v>1920</v>
      </c>
      <c r="M789" s="306" t="s">
        <v>4889</v>
      </c>
      <c r="N789" s="300" t="s">
        <v>1920</v>
      </c>
      <c r="O789" s="306" t="s">
        <v>4889</v>
      </c>
      <c r="P789" s="300" t="s">
        <v>3384</v>
      </c>
      <c r="Q789" s="300" t="s">
        <v>855</v>
      </c>
      <c r="R789" s="300"/>
      <c r="S789" s="300"/>
      <c r="T789" s="300" t="s">
        <v>736</v>
      </c>
      <c r="U789" s="300" t="s">
        <v>735</v>
      </c>
      <c r="V789" s="300" t="s">
        <v>735</v>
      </c>
      <c r="W789" s="300">
        <v>1</v>
      </c>
      <c r="X789" s="300" t="s">
        <v>736</v>
      </c>
      <c r="Y789" s="300" t="s">
        <v>736</v>
      </c>
      <c r="Z789" s="300"/>
      <c r="AA789" s="300">
        <v>0</v>
      </c>
      <c r="AB789" s="300"/>
      <c r="AC789" s="300" t="s">
        <v>3327</v>
      </c>
      <c r="AD789" s="300" t="s">
        <v>114</v>
      </c>
      <c r="AE789" s="300" t="s">
        <v>741</v>
      </c>
      <c r="AF789" s="300" t="s">
        <v>736</v>
      </c>
      <c r="AG789" s="300" t="s">
        <v>736</v>
      </c>
      <c r="AH789" s="300"/>
      <c r="AI789" s="300"/>
      <c r="AJ789" s="300"/>
      <c r="AK789" s="305" t="s">
        <v>4505</v>
      </c>
      <c r="AL789" s="300"/>
      <c r="AM789" s="300"/>
      <c r="AN789" s="300"/>
      <c r="AO789" s="300"/>
      <c r="AP789" s="300"/>
      <c r="AQ789" s="300"/>
      <c r="AR789" s="300" t="s">
        <v>3319</v>
      </c>
      <c r="AS789" s="300" t="s">
        <v>3329</v>
      </c>
      <c r="AT789" s="300" t="s">
        <v>3319</v>
      </c>
      <c r="AU789" s="300"/>
      <c r="AV789" s="300"/>
      <c r="AW789" s="300" t="s">
        <v>4505</v>
      </c>
      <c r="AX789" s="300"/>
      <c r="AY789" s="300"/>
      <c r="AZ789" s="300"/>
      <c r="BA789" s="300"/>
      <c r="BB789" s="9" t="s">
        <v>736</v>
      </c>
    </row>
    <row r="790" spans="1:54" s="15" customFormat="1" x14ac:dyDescent="0.25">
      <c r="A790" s="312" t="b">
        <v>0</v>
      </c>
      <c r="B790" s="300" t="s">
        <v>4890</v>
      </c>
      <c r="C790" s="300" t="s">
        <v>4890</v>
      </c>
      <c r="D790" s="300" t="s">
        <v>4891</v>
      </c>
      <c r="E790" s="300">
        <v>0</v>
      </c>
      <c r="F790" s="300" t="s">
        <v>557</v>
      </c>
      <c r="G790" s="300">
        <v>0</v>
      </c>
      <c r="H790" s="300" t="s">
        <v>742</v>
      </c>
      <c r="I790" s="300" t="s">
        <v>742</v>
      </c>
      <c r="J790" s="300" t="s">
        <v>3599</v>
      </c>
      <c r="K790" s="300" t="s">
        <v>2518</v>
      </c>
      <c r="L790" s="300" t="s">
        <v>4890</v>
      </c>
      <c r="M790" s="300"/>
      <c r="N790" s="300" t="s">
        <v>4890</v>
      </c>
      <c r="O790" s="300"/>
      <c r="P790" s="300" t="s">
        <v>3384</v>
      </c>
      <c r="Q790" s="300" t="s">
        <v>1245</v>
      </c>
      <c r="R790" s="300"/>
      <c r="S790" s="300" t="s">
        <v>2396</v>
      </c>
      <c r="T790" s="300" t="s">
        <v>736</v>
      </c>
      <c r="U790" s="9" t="s">
        <v>736</v>
      </c>
      <c r="V790" s="300" t="s">
        <v>735</v>
      </c>
      <c r="W790" s="300">
        <v>1</v>
      </c>
      <c r="X790" s="300" t="s">
        <v>736</v>
      </c>
      <c r="Y790" s="300" t="s">
        <v>736</v>
      </c>
      <c r="Z790" s="300"/>
      <c r="AA790" s="300">
        <v>0</v>
      </c>
      <c r="AB790" s="300"/>
      <c r="AC790" s="300" t="s">
        <v>2396</v>
      </c>
      <c r="AD790" s="300" t="s">
        <v>114</v>
      </c>
      <c r="AE790" s="300" t="s">
        <v>2396</v>
      </c>
      <c r="AF790" s="300" t="s">
        <v>736</v>
      </c>
      <c r="AG790" s="300" t="s">
        <v>736</v>
      </c>
      <c r="AH790" s="300"/>
      <c r="AI790" s="300"/>
      <c r="AJ790" s="300"/>
      <c r="AK790" s="305" t="s">
        <v>4505</v>
      </c>
      <c r="AL790" s="300"/>
      <c r="AM790" s="300"/>
      <c r="AN790" s="300"/>
      <c r="AO790" s="300"/>
      <c r="AP790" s="300"/>
      <c r="AQ790" s="300"/>
      <c r="AR790" s="300" t="s">
        <v>3319</v>
      </c>
      <c r="AS790" s="300" t="s">
        <v>3329</v>
      </c>
      <c r="AT790" s="300" t="s">
        <v>3319</v>
      </c>
      <c r="AU790" s="300"/>
      <c r="AV790" s="300"/>
      <c r="AW790" s="300" t="s">
        <v>4505</v>
      </c>
      <c r="AX790" s="300"/>
      <c r="AY790" s="300"/>
      <c r="AZ790" s="300"/>
      <c r="BA790" s="300"/>
      <c r="BB790" s="9" t="s">
        <v>736</v>
      </c>
    </row>
    <row r="791" spans="1:54" s="15" customFormat="1" ht="15" customHeight="1" x14ac:dyDescent="0.25">
      <c r="A791" s="300" t="s">
        <v>3778</v>
      </c>
      <c r="B791" s="300" t="s">
        <v>1567</v>
      </c>
      <c r="C791" s="300" t="s">
        <v>1738</v>
      </c>
      <c r="D791" s="300" t="s">
        <v>4681</v>
      </c>
      <c r="E791" s="300">
        <v>10</v>
      </c>
      <c r="F791" s="300" t="s">
        <v>557</v>
      </c>
      <c r="G791" s="300">
        <v>0</v>
      </c>
      <c r="H791" s="300" t="s">
        <v>4640</v>
      </c>
      <c r="I791" s="300" t="s">
        <v>4886</v>
      </c>
      <c r="J791" s="300" t="s">
        <v>4526</v>
      </c>
      <c r="K791" s="300" t="s">
        <v>4526</v>
      </c>
      <c r="L791" s="300" t="s">
        <v>1738</v>
      </c>
      <c r="M791" s="300" t="s">
        <v>4681</v>
      </c>
      <c r="N791" s="300" t="s">
        <v>1738</v>
      </c>
      <c r="O791" s="300" t="s">
        <v>4681</v>
      </c>
      <c r="P791" s="300" t="s">
        <v>737</v>
      </c>
      <c r="Q791" s="300" t="s">
        <v>1653</v>
      </c>
      <c r="R791" s="300" t="s">
        <v>2396</v>
      </c>
      <c r="S791" s="300" t="s">
        <v>2396</v>
      </c>
      <c r="T791" s="300" t="s">
        <v>736</v>
      </c>
      <c r="U791" s="9" t="s">
        <v>736</v>
      </c>
      <c r="V791" s="300" t="s">
        <v>735</v>
      </c>
      <c r="W791" s="300">
        <v>1</v>
      </c>
      <c r="X791" s="300" t="s">
        <v>736</v>
      </c>
      <c r="Y791" s="300" t="s">
        <v>736</v>
      </c>
      <c r="Z791" s="300" t="s">
        <v>3778</v>
      </c>
      <c r="AA791" s="300">
        <v>0</v>
      </c>
      <c r="AB791" s="300"/>
      <c r="AC791" s="300" t="s">
        <v>2396</v>
      </c>
      <c r="AD791" s="300" t="s">
        <v>114</v>
      </c>
      <c r="AE791" s="300" t="s">
        <v>2396</v>
      </c>
      <c r="AF791" s="300" t="s">
        <v>736</v>
      </c>
      <c r="AG791" s="300" t="s">
        <v>736</v>
      </c>
      <c r="AH791" s="300"/>
      <c r="AI791" s="300"/>
      <c r="AJ791" s="300"/>
      <c r="AK791" s="305" t="s">
        <v>4505</v>
      </c>
      <c r="AL791" s="300"/>
      <c r="AM791" s="300"/>
      <c r="AN791" s="300"/>
      <c r="AO791" s="300"/>
      <c r="AP791" s="300"/>
      <c r="AQ791" s="300"/>
      <c r="AR791" s="300" t="s">
        <v>3319</v>
      </c>
      <c r="AS791" s="300" t="s">
        <v>3329</v>
      </c>
      <c r="AT791" s="300" t="s">
        <v>3319</v>
      </c>
      <c r="AU791" s="300"/>
      <c r="AV791" s="300"/>
      <c r="AW791" s="300" t="s">
        <v>4505</v>
      </c>
      <c r="AX791" s="300"/>
      <c r="AY791" s="300"/>
      <c r="AZ791" s="300"/>
      <c r="BA791" s="300"/>
      <c r="BB791" s="9" t="s">
        <v>736</v>
      </c>
    </row>
    <row r="792" spans="1:54" s="15" customFormat="1" ht="15" customHeight="1" x14ac:dyDescent="0.25">
      <c r="A792" s="300" t="s">
        <v>3779</v>
      </c>
      <c r="B792" s="300" t="s">
        <v>4892</v>
      </c>
      <c r="C792" s="300" t="s">
        <v>4892</v>
      </c>
      <c r="D792" s="306" t="s">
        <v>4893</v>
      </c>
      <c r="E792" s="300">
        <v>99</v>
      </c>
      <c r="F792" s="300" t="s">
        <v>557</v>
      </c>
      <c r="G792" s="300">
        <v>0</v>
      </c>
      <c r="H792" s="300" t="s">
        <v>654</v>
      </c>
      <c r="I792" s="300" t="s">
        <v>121</v>
      </c>
      <c r="J792" s="300" t="s">
        <v>134</v>
      </c>
      <c r="K792" s="300" t="s">
        <v>145</v>
      </c>
      <c r="L792" s="300" t="s">
        <v>4892</v>
      </c>
      <c r="M792" s="306" t="s">
        <v>4893</v>
      </c>
      <c r="N792" s="300" t="s">
        <v>4892</v>
      </c>
      <c r="O792" s="306" t="s">
        <v>4893</v>
      </c>
      <c r="P792" s="300" t="s">
        <v>3384</v>
      </c>
      <c r="Q792" s="300" t="s">
        <v>1347</v>
      </c>
      <c r="R792" s="300"/>
      <c r="S792" s="300" t="s">
        <v>2396</v>
      </c>
      <c r="T792" s="300" t="s">
        <v>736</v>
      </c>
      <c r="U792" s="9" t="s">
        <v>736</v>
      </c>
      <c r="V792" s="300" t="s">
        <v>735</v>
      </c>
      <c r="W792" s="300">
        <v>20</v>
      </c>
      <c r="X792" s="300" t="s">
        <v>736</v>
      </c>
      <c r="Y792" s="300" t="s">
        <v>736</v>
      </c>
      <c r="Z792" s="300" t="s">
        <v>3779</v>
      </c>
      <c r="AA792" s="300">
        <v>0</v>
      </c>
      <c r="AB792" s="300"/>
      <c r="AC792" s="300" t="s">
        <v>2396</v>
      </c>
      <c r="AD792" s="300" t="s">
        <v>114</v>
      </c>
      <c r="AE792" s="300" t="s">
        <v>2396</v>
      </c>
      <c r="AF792" s="300" t="s">
        <v>736</v>
      </c>
      <c r="AG792" s="300" t="s">
        <v>736</v>
      </c>
      <c r="AH792" s="300"/>
      <c r="AI792" s="300"/>
      <c r="AJ792" s="300"/>
      <c r="AK792" s="305" t="s">
        <v>4505</v>
      </c>
      <c r="AL792" s="300"/>
      <c r="AM792" s="300"/>
      <c r="AN792" s="300"/>
      <c r="AO792" s="300"/>
      <c r="AP792" s="300"/>
      <c r="AQ792" s="300"/>
      <c r="AR792" s="300" t="s">
        <v>3319</v>
      </c>
      <c r="AS792" s="300" t="s">
        <v>3329</v>
      </c>
      <c r="AT792" s="300" t="s">
        <v>3319</v>
      </c>
      <c r="AU792" s="300"/>
      <c r="AV792" s="300"/>
      <c r="AW792" s="300" t="s">
        <v>4505</v>
      </c>
      <c r="AX792" s="300"/>
      <c r="AY792" s="300"/>
      <c r="AZ792" s="300"/>
      <c r="BA792" s="300"/>
      <c r="BB792" s="9" t="s">
        <v>736</v>
      </c>
    </row>
    <row r="793" spans="1:54" s="15" customFormat="1" ht="15" customHeight="1" x14ac:dyDescent="0.25">
      <c r="A793" s="300" t="s">
        <v>3700</v>
      </c>
      <c r="B793" s="300" t="s">
        <v>1250</v>
      </c>
      <c r="C793" s="300" t="s">
        <v>1250</v>
      </c>
      <c r="D793" s="306" t="s">
        <v>4894</v>
      </c>
      <c r="E793" s="300">
        <v>0</v>
      </c>
      <c r="F793" s="300" t="s">
        <v>557</v>
      </c>
      <c r="G793" s="300">
        <v>0</v>
      </c>
      <c r="H793" s="300" t="s">
        <v>4526</v>
      </c>
      <c r="I793" s="300" t="s">
        <v>4534</v>
      </c>
      <c r="J793" s="300" t="s">
        <v>4526</v>
      </c>
      <c r="K793" s="300" t="s">
        <v>4526</v>
      </c>
      <c r="L793" s="300" t="s">
        <v>1250</v>
      </c>
      <c r="M793" s="306" t="s">
        <v>4894</v>
      </c>
      <c r="N793" s="300" t="s">
        <v>1250</v>
      </c>
      <c r="O793" s="306" t="s">
        <v>4894</v>
      </c>
      <c r="P793" s="300" t="s">
        <v>3384</v>
      </c>
      <c r="Q793" s="300" t="s">
        <v>737</v>
      </c>
      <c r="R793" s="300" t="s">
        <v>2396</v>
      </c>
      <c r="S793" s="300" t="s">
        <v>2396</v>
      </c>
      <c r="T793" s="300" t="s">
        <v>736</v>
      </c>
      <c r="U793" s="9" t="s">
        <v>736</v>
      </c>
      <c r="V793" s="300" t="s">
        <v>735</v>
      </c>
      <c r="W793" s="300">
        <v>1</v>
      </c>
      <c r="X793" s="300" t="s">
        <v>736</v>
      </c>
      <c r="Y793" s="300" t="s">
        <v>736</v>
      </c>
      <c r="Z793" s="300"/>
      <c r="AA793" s="300">
        <v>0</v>
      </c>
      <c r="AB793" s="300"/>
      <c r="AC793" s="300" t="s">
        <v>2396</v>
      </c>
      <c r="AD793" s="300" t="s">
        <v>114</v>
      </c>
      <c r="AE793" s="300" t="s">
        <v>961</v>
      </c>
      <c r="AF793" s="300" t="s">
        <v>736</v>
      </c>
      <c r="AG793" s="300" t="s">
        <v>736</v>
      </c>
      <c r="AH793" s="300" t="s">
        <v>3270</v>
      </c>
      <c r="AI793" s="300">
        <v>0</v>
      </c>
      <c r="AJ793" s="300" t="str">
        <f>A793</f>
        <v>GOODLIFE</v>
      </c>
      <c r="AK793" s="305" t="s">
        <v>4505</v>
      </c>
      <c r="AL793" s="300"/>
      <c r="AM793" s="300"/>
      <c r="AN793" s="300"/>
      <c r="AO793" s="300"/>
      <c r="AP793" s="300"/>
      <c r="AQ793" s="300" t="s">
        <v>4398</v>
      </c>
      <c r="AR793" s="300" t="s">
        <v>3319</v>
      </c>
      <c r="AS793" s="300" t="s">
        <v>3329</v>
      </c>
      <c r="AT793" s="300" t="s">
        <v>3319</v>
      </c>
      <c r="AU793" s="300"/>
      <c r="AV793" s="300"/>
      <c r="AW793" s="300" t="s">
        <v>4505</v>
      </c>
      <c r="AX793" s="9" t="s">
        <v>736</v>
      </c>
      <c r="AY793" s="300"/>
      <c r="AZ793" s="300"/>
      <c r="BA793" s="300"/>
      <c r="BB793" s="9" t="s">
        <v>736</v>
      </c>
    </row>
    <row r="794" spans="1:54" s="15" customFormat="1" ht="15" customHeight="1" x14ac:dyDescent="0.25">
      <c r="A794" s="300" t="s">
        <v>1253</v>
      </c>
      <c r="B794" s="300" t="s">
        <v>1252</v>
      </c>
      <c r="C794" s="300" t="s">
        <v>1252</v>
      </c>
      <c r="D794" s="306" t="s">
        <v>4895</v>
      </c>
      <c r="E794" s="300">
        <v>0</v>
      </c>
      <c r="F794" s="300" t="s">
        <v>557</v>
      </c>
      <c r="G794" s="300">
        <v>0</v>
      </c>
      <c r="H794" s="300" t="s">
        <v>742</v>
      </c>
      <c r="I794" s="300" t="s">
        <v>742</v>
      </c>
      <c r="J794" s="300" t="s">
        <v>742</v>
      </c>
      <c r="K794" s="300" t="s">
        <v>742</v>
      </c>
      <c r="L794" s="300" t="s">
        <v>1252</v>
      </c>
      <c r="M794" s="306" t="s">
        <v>4895</v>
      </c>
      <c r="N794" s="300" t="s">
        <v>1252</v>
      </c>
      <c r="O794" s="306" t="s">
        <v>4895</v>
      </c>
      <c r="P794" s="300" t="s">
        <v>3384</v>
      </c>
      <c r="Q794" s="300" t="s">
        <v>1253</v>
      </c>
      <c r="R794" s="300"/>
      <c r="S794" s="300" t="s">
        <v>2396</v>
      </c>
      <c r="T794" s="300" t="s">
        <v>736</v>
      </c>
      <c r="U794" s="9" t="s">
        <v>736</v>
      </c>
      <c r="V794" s="300" t="s">
        <v>735</v>
      </c>
      <c r="W794" s="300">
        <v>1</v>
      </c>
      <c r="X794" s="300" t="s">
        <v>736</v>
      </c>
      <c r="Y794" s="300" t="s">
        <v>736</v>
      </c>
      <c r="Z794" s="300"/>
      <c r="AA794" s="300">
        <v>0</v>
      </c>
      <c r="AB794" s="300"/>
      <c r="AC794" s="300" t="s">
        <v>2396</v>
      </c>
      <c r="AD794" s="300" t="s">
        <v>114</v>
      </c>
      <c r="AE794" s="300" t="s">
        <v>2396</v>
      </c>
      <c r="AF794" s="300" t="s">
        <v>736</v>
      </c>
      <c r="AG794" s="300" t="s">
        <v>736</v>
      </c>
      <c r="AH794" s="300"/>
      <c r="AI794" s="300"/>
      <c r="AJ794" s="300"/>
      <c r="AK794" s="305" t="s">
        <v>4505</v>
      </c>
      <c r="AL794" s="300"/>
      <c r="AM794" s="300"/>
      <c r="AN794" s="300"/>
      <c r="AO794" s="300"/>
      <c r="AP794" s="300"/>
      <c r="AQ794" s="300"/>
      <c r="AR794" s="300" t="s">
        <v>3319</v>
      </c>
      <c r="AS794" s="300" t="s">
        <v>3329</v>
      </c>
      <c r="AT794" s="300" t="s">
        <v>3319</v>
      </c>
      <c r="AU794" s="300"/>
      <c r="AV794" s="300"/>
      <c r="AW794" s="300" t="s">
        <v>4505</v>
      </c>
      <c r="AX794" s="300"/>
      <c r="AY794" s="300"/>
      <c r="AZ794" s="300"/>
      <c r="BA794" s="300"/>
      <c r="BB794" s="9" t="s">
        <v>736</v>
      </c>
    </row>
    <row r="795" spans="1:54" s="15" customFormat="1" ht="15" customHeight="1" x14ac:dyDescent="0.25">
      <c r="A795" s="300" t="s">
        <v>3840</v>
      </c>
      <c r="B795" s="300" t="s">
        <v>2234</v>
      </c>
      <c r="C795" s="300" t="s">
        <v>2234</v>
      </c>
      <c r="D795" s="306" t="s">
        <v>4896</v>
      </c>
      <c r="E795" s="300">
        <v>0</v>
      </c>
      <c r="F795" s="300" t="s">
        <v>557</v>
      </c>
      <c r="G795" s="300">
        <v>0</v>
      </c>
      <c r="H795" s="300" t="s">
        <v>742</v>
      </c>
      <c r="I795" s="300" t="s">
        <v>742</v>
      </c>
      <c r="J795" s="300" t="s">
        <v>742</v>
      </c>
      <c r="K795" s="300" t="s">
        <v>742</v>
      </c>
      <c r="L795" s="300" t="s">
        <v>2234</v>
      </c>
      <c r="M795" s="306" t="s">
        <v>4896</v>
      </c>
      <c r="N795" s="300" t="s">
        <v>2234</v>
      </c>
      <c r="O795" s="306" t="s">
        <v>4896</v>
      </c>
      <c r="P795" s="300" t="s">
        <v>3384</v>
      </c>
      <c r="Q795" s="300" t="s">
        <v>1301</v>
      </c>
      <c r="R795" s="300"/>
      <c r="S795" s="300" t="s">
        <v>2396</v>
      </c>
      <c r="T795" s="300" t="s">
        <v>736</v>
      </c>
      <c r="U795" s="9" t="s">
        <v>736</v>
      </c>
      <c r="V795" s="300" t="s">
        <v>735</v>
      </c>
      <c r="W795" s="300">
        <v>1</v>
      </c>
      <c r="X795" s="300" t="s">
        <v>736</v>
      </c>
      <c r="Y795" s="300" t="s">
        <v>736</v>
      </c>
      <c r="Z795" s="300"/>
      <c r="AA795" s="300">
        <v>0</v>
      </c>
      <c r="AB795" s="300"/>
      <c r="AC795" s="300" t="s">
        <v>2396</v>
      </c>
      <c r="AD795" s="300" t="s">
        <v>114</v>
      </c>
      <c r="AE795" s="300" t="s">
        <v>2396</v>
      </c>
      <c r="AF795" s="300" t="s">
        <v>736</v>
      </c>
      <c r="AG795" s="300" t="s">
        <v>736</v>
      </c>
      <c r="AH795" s="300"/>
      <c r="AI795" s="300"/>
      <c r="AJ795" s="300"/>
      <c r="AK795" s="305" t="s">
        <v>4505</v>
      </c>
      <c r="AL795" s="300"/>
      <c r="AM795" s="300"/>
      <c r="AN795" s="300"/>
      <c r="AO795" s="300"/>
      <c r="AP795" s="300"/>
      <c r="AQ795" s="300"/>
      <c r="AR795" s="300" t="s">
        <v>3319</v>
      </c>
      <c r="AS795" s="300" t="s">
        <v>3329</v>
      </c>
      <c r="AT795" s="300" t="s">
        <v>3319</v>
      </c>
      <c r="AU795" s="300"/>
      <c r="AV795" s="300"/>
      <c r="AW795" s="300" t="s">
        <v>4505</v>
      </c>
      <c r="AX795" s="300"/>
      <c r="AY795" s="300"/>
      <c r="AZ795" s="300"/>
      <c r="BA795" s="300"/>
      <c r="BB795" s="9" t="s">
        <v>736</v>
      </c>
    </row>
    <row r="796" spans="1:54" s="15" customFormat="1" ht="15" customHeight="1" x14ac:dyDescent="0.25">
      <c r="A796" s="300" t="s">
        <v>1256</v>
      </c>
      <c r="B796" s="300" t="s">
        <v>1255</v>
      </c>
      <c r="C796" s="300" t="s">
        <v>1255</v>
      </c>
      <c r="D796" s="306" t="s">
        <v>4897</v>
      </c>
      <c r="E796" s="300">
        <v>0</v>
      </c>
      <c r="F796" s="300" t="s">
        <v>557</v>
      </c>
      <c r="G796" s="300">
        <v>0</v>
      </c>
      <c r="H796" s="300" t="s">
        <v>742</v>
      </c>
      <c r="I796" s="300" t="s">
        <v>742</v>
      </c>
      <c r="J796" s="300" t="s">
        <v>742</v>
      </c>
      <c r="K796" s="300" t="s">
        <v>742</v>
      </c>
      <c r="L796" s="300" t="s">
        <v>1255</v>
      </c>
      <c r="M796" s="306" t="s">
        <v>4897</v>
      </c>
      <c r="N796" s="300" t="s">
        <v>1255</v>
      </c>
      <c r="O796" s="306" t="s">
        <v>4897</v>
      </c>
      <c r="P796" s="300" t="s">
        <v>3384</v>
      </c>
      <c r="Q796" s="300" t="s">
        <v>1256</v>
      </c>
      <c r="R796" s="300"/>
      <c r="S796" s="300" t="s">
        <v>2396</v>
      </c>
      <c r="T796" s="300" t="s">
        <v>736</v>
      </c>
      <c r="U796" s="9" t="s">
        <v>736</v>
      </c>
      <c r="V796" s="300" t="s">
        <v>735</v>
      </c>
      <c r="W796" s="300">
        <v>1</v>
      </c>
      <c r="X796" s="300" t="s">
        <v>736</v>
      </c>
      <c r="Y796" s="300" t="s">
        <v>736</v>
      </c>
      <c r="Z796" s="300"/>
      <c r="AA796" s="300">
        <v>0</v>
      </c>
      <c r="AB796" s="300"/>
      <c r="AC796" s="300" t="s">
        <v>2396</v>
      </c>
      <c r="AD796" s="300" t="s">
        <v>114</v>
      </c>
      <c r="AE796" s="300" t="s">
        <v>2396</v>
      </c>
      <c r="AF796" s="300" t="s">
        <v>736</v>
      </c>
      <c r="AG796" s="300" t="s">
        <v>736</v>
      </c>
      <c r="AH796" s="300"/>
      <c r="AI796" s="300"/>
      <c r="AJ796" s="300"/>
      <c r="AK796" s="305" t="s">
        <v>4505</v>
      </c>
      <c r="AL796" s="300"/>
      <c r="AM796" s="300"/>
      <c r="AN796" s="300"/>
      <c r="AO796" s="300"/>
      <c r="AP796" s="300"/>
      <c r="AQ796" s="300"/>
      <c r="AR796" s="300" t="s">
        <v>3319</v>
      </c>
      <c r="AS796" s="300" t="s">
        <v>3329</v>
      </c>
      <c r="AT796" s="300" t="s">
        <v>3319</v>
      </c>
      <c r="AU796" s="300"/>
      <c r="AV796" s="300"/>
      <c r="AW796" s="300" t="s">
        <v>4505</v>
      </c>
      <c r="AX796" s="300"/>
      <c r="AY796" s="300"/>
      <c r="AZ796" s="300"/>
      <c r="BA796" s="300"/>
      <c r="BB796" s="9" t="s">
        <v>736</v>
      </c>
    </row>
    <row r="797" spans="1:54" s="15" customFormat="1" ht="15" customHeight="1" x14ac:dyDescent="0.25">
      <c r="A797" s="300" t="s">
        <v>1259</v>
      </c>
      <c r="B797" s="300" t="s">
        <v>1258</v>
      </c>
      <c r="C797" s="300" t="s">
        <v>1258</v>
      </c>
      <c r="D797" s="306" t="s">
        <v>4898</v>
      </c>
      <c r="E797" s="300">
        <v>0</v>
      </c>
      <c r="F797" s="300" t="s">
        <v>557</v>
      </c>
      <c r="G797" s="300">
        <v>0</v>
      </c>
      <c r="H797" s="300" t="s">
        <v>742</v>
      </c>
      <c r="I797" s="300" t="s">
        <v>742</v>
      </c>
      <c r="J797" s="300" t="s">
        <v>742</v>
      </c>
      <c r="K797" s="300" t="s">
        <v>742</v>
      </c>
      <c r="L797" s="300" t="s">
        <v>1258</v>
      </c>
      <c r="M797" s="306" t="s">
        <v>4898</v>
      </c>
      <c r="N797" s="300" t="s">
        <v>1258</v>
      </c>
      <c r="O797" s="306" t="s">
        <v>4898</v>
      </c>
      <c r="P797" s="300" t="s">
        <v>3384</v>
      </c>
      <c r="Q797" s="300" t="s">
        <v>1259</v>
      </c>
      <c r="R797" s="300"/>
      <c r="S797" s="300" t="s">
        <v>2396</v>
      </c>
      <c r="T797" s="300" t="s">
        <v>736</v>
      </c>
      <c r="U797" s="9" t="s">
        <v>736</v>
      </c>
      <c r="V797" s="300" t="s">
        <v>735</v>
      </c>
      <c r="W797" s="300">
        <v>1</v>
      </c>
      <c r="X797" s="300" t="s">
        <v>736</v>
      </c>
      <c r="Y797" s="300" t="s">
        <v>736</v>
      </c>
      <c r="Z797" s="300"/>
      <c r="AA797" s="300">
        <v>0</v>
      </c>
      <c r="AB797" s="300"/>
      <c r="AC797" s="300" t="s">
        <v>2396</v>
      </c>
      <c r="AD797" s="300" t="s">
        <v>114</v>
      </c>
      <c r="AE797" s="300" t="s">
        <v>2396</v>
      </c>
      <c r="AF797" s="300" t="s">
        <v>736</v>
      </c>
      <c r="AG797" s="300" t="s">
        <v>736</v>
      </c>
      <c r="AH797" s="300"/>
      <c r="AI797" s="300"/>
      <c r="AJ797" s="300"/>
      <c r="AK797" s="305" t="s">
        <v>4505</v>
      </c>
      <c r="AL797" s="300"/>
      <c r="AM797" s="300"/>
      <c r="AN797" s="300"/>
      <c r="AO797" s="300"/>
      <c r="AP797" s="300"/>
      <c r="AQ797" s="300"/>
      <c r="AR797" s="300" t="s">
        <v>3319</v>
      </c>
      <c r="AS797" s="300" t="s">
        <v>3329</v>
      </c>
      <c r="AT797" s="300" t="s">
        <v>3319</v>
      </c>
      <c r="AU797" s="300"/>
      <c r="AV797" s="300"/>
      <c r="AW797" s="300" t="s">
        <v>4505</v>
      </c>
      <c r="AX797" s="300"/>
      <c r="AY797" s="300"/>
      <c r="AZ797" s="300"/>
      <c r="BA797" s="300"/>
      <c r="BB797" s="9" t="s">
        <v>736</v>
      </c>
    </row>
    <row r="798" spans="1:54" s="15" customFormat="1" ht="15" customHeight="1" x14ac:dyDescent="0.25">
      <c r="A798" s="300" t="s">
        <v>3841</v>
      </c>
      <c r="B798" s="300" t="s">
        <v>2236</v>
      </c>
      <c r="C798" s="300" t="s">
        <v>2236</v>
      </c>
      <c r="D798" s="306" t="s">
        <v>4899</v>
      </c>
      <c r="E798" s="300">
        <v>15</v>
      </c>
      <c r="F798" s="300" t="s">
        <v>557</v>
      </c>
      <c r="G798" s="300">
        <v>10</v>
      </c>
      <c r="H798" s="300" t="s">
        <v>742</v>
      </c>
      <c r="I798" s="300" t="s">
        <v>742</v>
      </c>
      <c r="J798" s="300" t="s">
        <v>742</v>
      </c>
      <c r="K798" s="300" t="s">
        <v>742</v>
      </c>
      <c r="L798" s="300" t="s">
        <v>2236</v>
      </c>
      <c r="M798" s="306" t="s">
        <v>4899</v>
      </c>
      <c r="N798" s="300" t="s">
        <v>2236</v>
      </c>
      <c r="O798" s="306" t="s">
        <v>4899</v>
      </c>
      <c r="P798" s="300" t="s">
        <v>3384</v>
      </c>
      <c r="Q798" s="300" t="s">
        <v>1832</v>
      </c>
      <c r="R798" s="300"/>
      <c r="S798" s="300" t="s">
        <v>2396</v>
      </c>
      <c r="T798" s="300" t="s">
        <v>736</v>
      </c>
      <c r="U798" s="300" t="s">
        <v>736</v>
      </c>
      <c r="V798" s="300" t="s">
        <v>736</v>
      </c>
      <c r="W798" s="300">
        <v>1</v>
      </c>
      <c r="X798" s="300" t="s">
        <v>736</v>
      </c>
      <c r="Y798" s="300" t="s">
        <v>736</v>
      </c>
      <c r="Z798" s="300"/>
      <c r="AA798" s="300">
        <v>0</v>
      </c>
      <c r="AB798" s="300"/>
      <c r="AC798" s="300" t="s">
        <v>3317</v>
      </c>
      <c r="AD798" s="300" t="s">
        <v>114</v>
      </c>
      <c r="AE798" s="300" t="s">
        <v>3328</v>
      </c>
      <c r="AF798" s="300" t="s">
        <v>736</v>
      </c>
      <c r="AG798" s="300" t="s">
        <v>736</v>
      </c>
      <c r="AH798" s="300"/>
      <c r="AI798" s="300"/>
      <c r="AJ798" s="300"/>
      <c r="AK798" s="305" t="s">
        <v>4505</v>
      </c>
      <c r="AL798" s="300"/>
      <c r="AM798" s="300"/>
      <c r="AN798" s="300"/>
      <c r="AO798" s="300"/>
      <c r="AP798" s="300"/>
      <c r="AQ798" s="300"/>
      <c r="AR798" s="300" t="s">
        <v>3319</v>
      </c>
      <c r="AS798" s="300" t="s">
        <v>3329</v>
      </c>
      <c r="AT798" s="300" t="s">
        <v>3319</v>
      </c>
      <c r="AU798" s="300"/>
      <c r="AV798" s="300"/>
      <c r="AW798" s="300" t="s">
        <v>4505</v>
      </c>
      <c r="AX798" s="300"/>
      <c r="AY798" s="300"/>
      <c r="AZ798" s="300"/>
      <c r="BA798" s="300"/>
      <c r="BB798" s="9" t="s">
        <v>736</v>
      </c>
    </row>
    <row r="799" spans="1:54" s="15" customFormat="1" ht="15" customHeight="1" x14ac:dyDescent="0.25">
      <c r="A799" s="300" t="s">
        <v>2347</v>
      </c>
      <c r="B799" s="300" t="s">
        <v>1946</v>
      </c>
      <c r="C799" s="300" t="s">
        <v>4900</v>
      </c>
      <c r="D799" s="306" t="s">
        <v>4901</v>
      </c>
      <c r="E799" s="300">
        <v>0</v>
      </c>
      <c r="F799" s="300" t="s">
        <v>557</v>
      </c>
      <c r="G799" s="300">
        <v>7.5</v>
      </c>
      <c r="H799" s="300" t="s">
        <v>4526</v>
      </c>
      <c r="I799" s="300" t="s">
        <v>4534</v>
      </c>
      <c r="J799" s="300" t="s">
        <v>4526</v>
      </c>
      <c r="K799" s="300" t="s">
        <v>4526</v>
      </c>
      <c r="L799" s="300" t="s">
        <v>4900</v>
      </c>
      <c r="M799" s="306" t="s">
        <v>4901</v>
      </c>
      <c r="N799" s="300" t="s">
        <v>4900</v>
      </c>
      <c r="O799" s="306" t="s">
        <v>4901</v>
      </c>
      <c r="P799" s="300" t="s">
        <v>3384</v>
      </c>
      <c r="Q799" s="300" t="s">
        <v>1832</v>
      </c>
      <c r="R799" s="300"/>
      <c r="S799" s="300"/>
      <c r="T799" s="300" t="s">
        <v>736</v>
      </c>
      <c r="U799" s="300" t="s">
        <v>735</v>
      </c>
      <c r="V799" s="300" t="s">
        <v>735</v>
      </c>
      <c r="W799" s="300">
        <v>5</v>
      </c>
      <c r="X799" s="300" t="s">
        <v>736</v>
      </c>
      <c r="Y799" s="300" t="s">
        <v>736</v>
      </c>
      <c r="Z799" s="300"/>
      <c r="AA799" s="300">
        <v>0</v>
      </c>
      <c r="AB799" s="300"/>
      <c r="AC799" s="300" t="s">
        <v>3327</v>
      </c>
      <c r="AD799" s="300" t="s">
        <v>114</v>
      </c>
      <c r="AE799" s="300" t="s">
        <v>870</v>
      </c>
      <c r="AF799" s="300" t="s">
        <v>736</v>
      </c>
      <c r="AG799" s="300" t="s">
        <v>736</v>
      </c>
      <c r="AH799" s="300"/>
      <c r="AI799" s="300"/>
      <c r="AJ799" s="300"/>
      <c r="AK799" s="305" t="s">
        <v>694</v>
      </c>
      <c r="AL799" s="300"/>
      <c r="AM799" s="300"/>
      <c r="AN799" s="300"/>
      <c r="AO799" s="300"/>
      <c r="AP799" s="300"/>
      <c r="AQ799" s="300"/>
      <c r="AR799" s="300" t="s">
        <v>3319</v>
      </c>
      <c r="AS799" s="300" t="s">
        <v>3329</v>
      </c>
      <c r="AT799" s="300" t="s">
        <v>3319</v>
      </c>
      <c r="AU799" s="300"/>
      <c r="AV799" s="300"/>
      <c r="AW799" s="300" t="s">
        <v>4505</v>
      </c>
      <c r="AX799" s="300"/>
      <c r="AY799" s="300"/>
      <c r="AZ799" s="300"/>
      <c r="BA799" s="300"/>
      <c r="BB799" s="9" t="s">
        <v>736</v>
      </c>
    </row>
    <row r="800" spans="1:54" s="15" customFormat="1" ht="15" customHeight="1" x14ac:dyDescent="0.25">
      <c r="A800" s="300" t="s">
        <v>2348</v>
      </c>
      <c r="B800" s="300" t="s">
        <v>1574</v>
      </c>
      <c r="C800" s="300" t="s">
        <v>4902</v>
      </c>
      <c r="D800" s="306" t="s">
        <v>4903</v>
      </c>
      <c r="E800" s="300">
        <v>19</v>
      </c>
      <c r="F800" s="300" t="s">
        <v>557</v>
      </c>
      <c r="G800" s="300">
        <v>5</v>
      </c>
      <c r="H800" s="300" t="s">
        <v>742</v>
      </c>
      <c r="I800" s="300" t="s">
        <v>742</v>
      </c>
      <c r="J800" s="300" t="s">
        <v>742</v>
      </c>
      <c r="K800" s="300" t="s">
        <v>742</v>
      </c>
      <c r="L800" s="300" t="s">
        <v>4902</v>
      </c>
      <c r="M800" s="306" t="s">
        <v>4903</v>
      </c>
      <c r="N800" s="300" t="s">
        <v>4902</v>
      </c>
      <c r="O800" s="306" t="s">
        <v>4903</v>
      </c>
      <c r="P800" s="300" t="s">
        <v>3384</v>
      </c>
      <c r="Q800" s="306" t="s">
        <v>1832</v>
      </c>
      <c r="R800" s="300"/>
      <c r="S800" s="300"/>
      <c r="T800" s="300" t="s">
        <v>736</v>
      </c>
      <c r="U800" s="300" t="s">
        <v>736</v>
      </c>
      <c r="V800" s="300" t="s">
        <v>735</v>
      </c>
      <c r="W800" s="300">
        <v>1</v>
      </c>
      <c r="X800" s="300" t="s">
        <v>736</v>
      </c>
      <c r="Y800" s="300" t="s">
        <v>736</v>
      </c>
      <c r="Z800" s="300"/>
      <c r="AA800" s="300">
        <v>0</v>
      </c>
      <c r="AB800" s="300"/>
      <c r="AC800" s="300" t="s">
        <v>3327</v>
      </c>
      <c r="AD800" s="300" t="s">
        <v>114</v>
      </c>
      <c r="AE800" s="300" t="s">
        <v>3328</v>
      </c>
      <c r="AF800" s="300" t="s">
        <v>736</v>
      </c>
      <c r="AG800" s="300" t="s">
        <v>736</v>
      </c>
      <c r="AH800" s="300"/>
      <c r="AI800" s="300"/>
      <c r="AJ800" s="300"/>
      <c r="AK800" s="305" t="s">
        <v>4505</v>
      </c>
      <c r="AL800" s="300"/>
      <c r="AM800" s="300"/>
      <c r="AN800" s="300"/>
      <c r="AO800" s="300"/>
      <c r="AP800" s="300"/>
      <c r="AQ800" s="300"/>
      <c r="AR800" s="300" t="s">
        <v>3319</v>
      </c>
      <c r="AS800" s="300" t="s">
        <v>3329</v>
      </c>
      <c r="AT800" s="300" t="s">
        <v>3319</v>
      </c>
      <c r="AU800" s="300"/>
      <c r="AV800" s="300"/>
      <c r="AW800" s="300" t="s">
        <v>4505</v>
      </c>
      <c r="AX800" s="300"/>
      <c r="AY800" s="300"/>
      <c r="AZ800" s="300"/>
      <c r="BA800" s="300"/>
      <c r="BB800" s="9" t="s">
        <v>736</v>
      </c>
    </row>
    <row r="801" spans="1:54" s="15" customFormat="1" ht="15" customHeight="1" x14ac:dyDescent="0.25">
      <c r="A801" s="300" t="s">
        <v>2349</v>
      </c>
      <c r="B801" s="300" t="s">
        <v>1948</v>
      </c>
      <c r="C801" s="300" t="s">
        <v>4904</v>
      </c>
      <c r="D801" s="306" t="s">
        <v>4905</v>
      </c>
      <c r="E801" s="300">
        <v>0</v>
      </c>
      <c r="F801" s="300" t="s">
        <v>557</v>
      </c>
      <c r="G801" s="300">
        <v>6</v>
      </c>
      <c r="H801" s="300" t="s">
        <v>742</v>
      </c>
      <c r="I801" s="300" t="s">
        <v>742</v>
      </c>
      <c r="J801" s="300" t="s">
        <v>742</v>
      </c>
      <c r="K801" s="300" t="s">
        <v>742</v>
      </c>
      <c r="L801" s="300" t="s">
        <v>4904</v>
      </c>
      <c r="M801" s="306" t="s">
        <v>4905</v>
      </c>
      <c r="N801" s="300" t="s">
        <v>4904</v>
      </c>
      <c r="O801" s="306" t="s">
        <v>4905</v>
      </c>
      <c r="P801" s="300" t="s">
        <v>3384</v>
      </c>
      <c r="Q801" s="300" t="s">
        <v>1832</v>
      </c>
      <c r="R801" s="300"/>
      <c r="S801" s="300"/>
      <c r="T801" s="300" t="s">
        <v>736</v>
      </c>
      <c r="U801" s="300" t="s">
        <v>735</v>
      </c>
      <c r="V801" s="300" t="s">
        <v>735</v>
      </c>
      <c r="W801" s="300">
        <v>15</v>
      </c>
      <c r="X801" s="300" t="s">
        <v>736</v>
      </c>
      <c r="Y801" s="300" t="s">
        <v>736</v>
      </c>
      <c r="Z801" s="300"/>
      <c r="AA801" s="300">
        <v>0</v>
      </c>
      <c r="AB801" s="300"/>
      <c r="AC801" s="300" t="s">
        <v>3327</v>
      </c>
      <c r="AD801" s="300" t="s">
        <v>114</v>
      </c>
      <c r="AE801" s="300" t="s">
        <v>870</v>
      </c>
      <c r="AF801" s="300" t="s">
        <v>736</v>
      </c>
      <c r="AG801" s="300" t="s">
        <v>736</v>
      </c>
      <c r="AH801" s="300"/>
      <c r="AI801" s="300"/>
      <c r="AJ801" s="300"/>
      <c r="AK801" s="305" t="s">
        <v>694</v>
      </c>
      <c r="AL801" s="300"/>
      <c r="AM801" s="300"/>
      <c r="AN801" s="300"/>
      <c r="AO801" s="300"/>
      <c r="AP801" s="300"/>
      <c r="AQ801" s="300"/>
      <c r="AR801" s="300" t="s">
        <v>3319</v>
      </c>
      <c r="AS801" s="300" t="s">
        <v>3329</v>
      </c>
      <c r="AT801" s="300" t="s">
        <v>3319</v>
      </c>
      <c r="AU801" s="300"/>
      <c r="AV801" s="300"/>
      <c r="AW801" s="300" t="s">
        <v>4505</v>
      </c>
      <c r="AX801" s="300"/>
      <c r="AY801" s="300"/>
      <c r="AZ801" s="300"/>
      <c r="BA801" s="300"/>
      <c r="BB801" s="9" t="s">
        <v>736</v>
      </c>
    </row>
    <row r="802" spans="1:54" s="15" customFormat="1" ht="15" customHeight="1" x14ac:dyDescent="0.25">
      <c r="A802" s="300" t="s">
        <v>2350</v>
      </c>
      <c r="B802" s="300" t="s">
        <v>1831</v>
      </c>
      <c r="C802" s="300" t="s">
        <v>4906</v>
      </c>
      <c r="D802" s="306" t="s">
        <v>4907</v>
      </c>
      <c r="E802" s="300">
        <v>0</v>
      </c>
      <c r="F802" s="300" t="s">
        <v>557</v>
      </c>
      <c r="G802" s="300">
        <v>10</v>
      </c>
      <c r="H802" s="300" t="s">
        <v>742</v>
      </c>
      <c r="I802" s="300" t="s">
        <v>742</v>
      </c>
      <c r="J802" s="300" t="s">
        <v>742</v>
      </c>
      <c r="K802" s="300" t="s">
        <v>742</v>
      </c>
      <c r="L802" s="300" t="s">
        <v>4906</v>
      </c>
      <c r="M802" s="306" t="s">
        <v>4907</v>
      </c>
      <c r="N802" s="300" t="s">
        <v>4906</v>
      </c>
      <c r="O802" s="306" t="s">
        <v>4907</v>
      </c>
      <c r="P802" s="300" t="s">
        <v>3384</v>
      </c>
      <c r="Q802" s="300" t="s">
        <v>1832</v>
      </c>
      <c r="R802" s="300"/>
      <c r="S802" s="300"/>
      <c r="T802" s="300" t="s">
        <v>736</v>
      </c>
      <c r="U802" s="300" t="s">
        <v>735</v>
      </c>
      <c r="V802" s="300" t="s">
        <v>735</v>
      </c>
      <c r="W802" s="300">
        <v>5</v>
      </c>
      <c r="X802" s="300" t="s">
        <v>736</v>
      </c>
      <c r="Y802" s="300" t="s">
        <v>736</v>
      </c>
      <c r="Z802" s="300"/>
      <c r="AA802" s="300">
        <v>0</v>
      </c>
      <c r="AB802" s="300"/>
      <c r="AC802" s="300" t="s">
        <v>3327</v>
      </c>
      <c r="AD802" s="300" t="s">
        <v>114</v>
      </c>
      <c r="AE802" s="300" t="s">
        <v>870</v>
      </c>
      <c r="AF802" s="300" t="s">
        <v>736</v>
      </c>
      <c r="AG802" s="300" t="s">
        <v>736</v>
      </c>
      <c r="AH802" s="300"/>
      <c r="AI802" s="300"/>
      <c r="AJ802" s="300"/>
      <c r="AK802" s="305" t="s">
        <v>694</v>
      </c>
      <c r="AL802" s="300"/>
      <c r="AM802" s="300"/>
      <c r="AN802" s="300"/>
      <c r="AO802" s="300"/>
      <c r="AP802" s="300"/>
      <c r="AQ802" s="300"/>
      <c r="AR802" s="300" t="s">
        <v>3319</v>
      </c>
      <c r="AS802" s="300" t="s">
        <v>3329</v>
      </c>
      <c r="AT802" s="300" t="s">
        <v>3319</v>
      </c>
      <c r="AU802" s="300"/>
      <c r="AV802" s="300"/>
      <c r="AW802" s="300" t="s">
        <v>4505</v>
      </c>
      <c r="AX802" s="300"/>
      <c r="AY802" s="300"/>
      <c r="AZ802" s="300"/>
      <c r="BA802" s="300"/>
      <c r="BB802" s="9" t="s">
        <v>736</v>
      </c>
    </row>
    <row r="803" spans="1:54" s="15" customFormat="1" ht="15" customHeight="1" x14ac:dyDescent="0.25">
      <c r="A803" s="300" t="s">
        <v>2395</v>
      </c>
      <c r="B803" s="300" t="s">
        <v>1951</v>
      </c>
      <c r="C803" s="300" t="s">
        <v>4908</v>
      </c>
      <c r="D803" s="306" t="s">
        <v>4909</v>
      </c>
      <c r="E803" s="300">
        <v>30</v>
      </c>
      <c r="F803" s="300" t="s">
        <v>557</v>
      </c>
      <c r="G803" s="300">
        <v>6</v>
      </c>
      <c r="H803" s="300" t="s">
        <v>742</v>
      </c>
      <c r="I803" s="300" t="s">
        <v>742</v>
      </c>
      <c r="J803" s="300" t="s">
        <v>742</v>
      </c>
      <c r="K803" s="300" t="s">
        <v>742</v>
      </c>
      <c r="L803" s="300" t="s">
        <v>4908</v>
      </c>
      <c r="M803" s="306" t="s">
        <v>4909</v>
      </c>
      <c r="N803" s="300" t="s">
        <v>4908</v>
      </c>
      <c r="O803" s="306" t="s">
        <v>4909</v>
      </c>
      <c r="P803" s="300" t="s">
        <v>3384</v>
      </c>
      <c r="Q803" s="300" t="s">
        <v>856</v>
      </c>
      <c r="R803" s="300"/>
      <c r="S803" s="300" t="s">
        <v>2396</v>
      </c>
      <c r="T803" s="300" t="s">
        <v>736</v>
      </c>
      <c r="U803" s="300" t="s">
        <v>735</v>
      </c>
      <c r="V803" s="300" t="s">
        <v>735</v>
      </c>
      <c r="W803" s="300">
        <v>15</v>
      </c>
      <c r="X803" s="300" t="s">
        <v>736</v>
      </c>
      <c r="Y803" s="300" t="s">
        <v>736</v>
      </c>
      <c r="Z803" s="300"/>
      <c r="AA803" s="300">
        <v>0</v>
      </c>
      <c r="AB803" s="300"/>
      <c r="AC803" s="300" t="s">
        <v>3327</v>
      </c>
      <c r="AD803" s="300" t="s">
        <v>114</v>
      </c>
      <c r="AE803" s="300" t="s">
        <v>870</v>
      </c>
      <c r="AF803" s="300" t="s">
        <v>736</v>
      </c>
      <c r="AG803" s="300" t="s">
        <v>736</v>
      </c>
      <c r="AH803" s="300"/>
      <c r="AI803" s="300"/>
      <c r="AJ803" s="300"/>
      <c r="AK803" s="305" t="s">
        <v>694</v>
      </c>
      <c r="AL803" s="300"/>
      <c r="AM803" s="300"/>
      <c r="AN803" s="300"/>
      <c r="AO803" s="300"/>
      <c r="AP803" s="300"/>
      <c r="AQ803" s="300"/>
      <c r="AR803" s="300" t="s">
        <v>3319</v>
      </c>
      <c r="AS803" s="300" t="s">
        <v>3329</v>
      </c>
      <c r="AT803" s="300" t="s">
        <v>3319</v>
      </c>
      <c r="AU803" s="300"/>
      <c r="AV803" s="300"/>
      <c r="AW803" s="300" t="s">
        <v>4505</v>
      </c>
      <c r="AX803" s="300"/>
      <c r="AY803" s="300"/>
      <c r="AZ803" s="300"/>
      <c r="BA803" s="300"/>
      <c r="BB803" s="9" t="s">
        <v>736</v>
      </c>
    </row>
    <row r="804" spans="1:54" s="15" customFormat="1" ht="15" customHeight="1" x14ac:dyDescent="0.25">
      <c r="A804" s="300" t="s">
        <v>2351</v>
      </c>
      <c r="B804" s="300" t="s">
        <v>1953</v>
      </c>
      <c r="C804" s="300" t="s">
        <v>4910</v>
      </c>
      <c r="D804" s="306" t="s">
        <v>4911</v>
      </c>
      <c r="E804" s="300">
        <v>25</v>
      </c>
      <c r="F804" s="300" t="s">
        <v>557</v>
      </c>
      <c r="G804" s="300">
        <v>0</v>
      </c>
      <c r="H804" s="300" t="s">
        <v>4526</v>
      </c>
      <c r="I804" s="300" t="s">
        <v>4526</v>
      </c>
      <c r="J804" s="300" t="s">
        <v>741</v>
      </c>
      <c r="K804" s="300" t="s">
        <v>684</v>
      </c>
      <c r="L804" s="300" t="s">
        <v>4910</v>
      </c>
      <c r="M804" s="306" t="s">
        <v>4911</v>
      </c>
      <c r="N804" s="300" t="s">
        <v>4910</v>
      </c>
      <c r="O804" s="306" t="s">
        <v>4911</v>
      </c>
      <c r="P804" s="300" t="s">
        <v>737</v>
      </c>
      <c r="Q804" s="300" t="s">
        <v>737</v>
      </c>
      <c r="R804" s="300" t="s">
        <v>2351</v>
      </c>
      <c r="S804" s="300"/>
      <c r="T804" s="300" t="s">
        <v>736</v>
      </c>
      <c r="U804" s="300" t="s">
        <v>735</v>
      </c>
      <c r="V804" s="300" t="s">
        <v>735</v>
      </c>
      <c r="W804" s="300">
        <v>1</v>
      </c>
      <c r="X804" s="300" t="s">
        <v>736</v>
      </c>
      <c r="Y804" s="300" t="s">
        <v>736</v>
      </c>
      <c r="Z804" s="300" t="s">
        <v>2351</v>
      </c>
      <c r="AA804" s="300">
        <v>0</v>
      </c>
      <c r="AB804" s="300"/>
      <c r="AC804" s="300" t="s">
        <v>3327</v>
      </c>
      <c r="AD804" s="300" t="s">
        <v>114</v>
      </c>
      <c r="AE804" s="300" t="s">
        <v>741</v>
      </c>
      <c r="AF804" s="300" t="s">
        <v>736</v>
      </c>
      <c r="AG804" s="300" t="s">
        <v>736</v>
      </c>
      <c r="AH804" s="300"/>
      <c r="AI804" s="300"/>
      <c r="AJ804" s="300"/>
      <c r="AK804" s="305" t="s">
        <v>4505</v>
      </c>
      <c r="AL804" s="300"/>
      <c r="AM804" s="300"/>
      <c r="AN804" s="300"/>
      <c r="AO804" s="300"/>
      <c r="AP804" s="300"/>
      <c r="AQ804" s="300"/>
      <c r="AR804" s="300" t="s">
        <v>3319</v>
      </c>
      <c r="AS804" s="300" t="s">
        <v>3329</v>
      </c>
      <c r="AT804" s="300" t="s">
        <v>3319</v>
      </c>
      <c r="AU804" s="300"/>
      <c r="AV804" s="300"/>
      <c r="AW804" s="300" t="s">
        <v>4505</v>
      </c>
      <c r="AX804" s="300"/>
      <c r="AY804" s="300"/>
      <c r="AZ804" s="300"/>
      <c r="BA804" s="300"/>
      <c r="BB804" s="9" t="s">
        <v>736</v>
      </c>
    </row>
    <row r="805" spans="1:54" s="15" customFormat="1" ht="15" customHeight="1" x14ac:dyDescent="0.25">
      <c r="A805" s="300" t="s">
        <v>2352</v>
      </c>
      <c r="B805" s="300" t="s">
        <v>1955</v>
      </c>
      <c r="C805" s="300" t="s">
        <v>4912</v>
      </c>
      <c r="D805" s="306" t="s">
        <v>4913</v>
      </c>
      <c r="E805" s="300">
        <v>0</v>
      </c>
      <c r="F805" s="300" t="s">
        <v>557</v>
      </c>
      <c r="G805" s="300">
        <v>6</v>
      </c>
      <c r="H805" s="300" t="s">
        <v>4526</v>
      </c>
      <c r="I805" s="300" t="s">
        <v>4526</v>
      </c>
      <c r="J805" s="300" t="s">
        <v>684</v>
      </c>
      <c r="K805" s="300" t="s">
        <v>143</v>
      </c>
      <c r="L805" s="300" t="s">
        <v>4912</v>
      </c>
      <c r="M805" s="306" t="s">
        <v>4913</v>
      </c>
      <c r="N805" s="300" t="s">
        <v>4912</v>
      </c>
      <c r="O805" s="306" t="s">
        <v>4913</v>
      </c>
      <c r="P805" s="300" t="s">
        <v>3384</v>
      </c>
      <c r="Q805" s="300" t="s">
        <v>1832</v>
      </c>
      <c r="R805" s="300" t="s">
        <v>2352</v>
      </c>
      <c r="S805" s="300"/>
      <c r="T805" s="300" t="s">
        <v>736</v>
      </c>
      <c r="U805" s="300" t="s">
        <v>735</v>
      </c>
      <c r="V805" s="300" t="s">
        <v>735</v>
      </c>
      <c r="W805" s="300">
        <v>20</v>
      </c>
      <c r="X805" s="300" t="s">
        <v>736</v>
      </c>
      <c r="Y805" s="300" t="s">
        <v>736</v>
      </c>
      <c r="Z805" s="300" t="s">
        <v>2352</v>
      </c>
      <c r="AA805" s="300">
        <v>0</v>
      </c>
      <c r="AB805" s="300"/>
      <c r="AC805" s="300" t="s">
        <v>3327</v>
      </c>
      <c r="AD805" s="300" t="s">
        <v>114</v>
      </c>
      <c r="AE805" s="300" t="s">
        <v>870</v>
      </c>
      <c r="AF805" s="300" t="s">
        <v>736</v>
      </c>
      <c r="AG805" s="300" t="s">
        <v>736</v>
      </c>
      <c r="AH805" s="300"/>
      <c r="AI805" s="300"/>
      <c r="AJ805" s="300"/>
      <c r="AK805" s="305" t="s">
        <v>694</v>
      </c>
      <c r="AL805" s="300"/>
      <c r="AM805" s="300"/>
      <c r="AN805" s="300" t="s">
        <v>735</v>
      </c>
      <c r="AO805" s="300">
        <v>120</v>
      </c>
      <c r="AP805" s="300"/>
      <c r="AQ805" s="300"/>
      <c r="AR805" s="300" t="s">
        <v>3319</v>
      </c>
      <c r="AS805" s="300" t="s">
        <v>3329</v>
      </c>
      <c r="AT805" s="300" t="s">
        <v>3319</v>
      </c>
      <c r="AU805" s="300"/>
      <c r="AV805" s="300"/>
      <c r="AW805" s="300" t="s">
        <v>4505</v>
      </c>
      <c r="AX805" s="300"/>
      <c r="AY805" s="300"/>
      <c r="AZ805" s="300"/>
      <c r="BA805" s="300"/>
      <c r="BB805" s="9" t="s">
        <v>736</v>
      </c>
    </row>
    <row r="806" spans="1:54" s="15" customFormat="1" ht="15" customHeight="1" x14ac:dyDescent="0.25">
      <c r="A806" s="300" t="s">
        <v>3781</v>
      </c>
      <c r="B806" s="300" t="s">
        <v>1961</v>
      </c>
      <c r="C806" s="300" t="s">
        <v>4914</v>
      </c>
      <c r="D806" s="306" t="s">
        <v>4915</v>
      </c>
      <c r="E806" s="300">
        <v>50</v>
      </c>
      <c r="F806" s="300" t="s">
        <v>557</v>
      </c>
      <c r="G806" s="300">
        <v>0</v>
      </c>
      <c r="H806" s="300" t="s">
        <v>684</v>
      </c>
      <c r="I806" s="300" t="s">
        <v>742</v>
      </c>
      <c r="J806" s="300" t="s">
        <v>3599</v>
      </c>
      <c r="K806" s="300" t="s">
        <v>2518</v>
      </c>
      <c r="L806" s="300" t="s">
        <v>4914</v>
      </c>
      <c r="M806" s="306" t="s">
        <v>4915</v>
      </c>
      <c r="N806" s="300" t="s">
        <v>4914</v>
      </c>
      <c r="O806" s="306" t="s">
        <v>4915</v>
      </c>
      <c r="P806" s="300" t="s">
        <v>3384</v>
      </c>
      <c r="Q806" s="300" t="s">
        <v>1832</v>
      </c>
      <c r="R806" s="300"/>
      <c r="S806" s="300" t="s">
        <v>2396</v>
      </c>
      <c r="T806" s="300" t="s">
        <v>736</v>
      </c>
      <c r="U806" s="9" t="s">
        <v>736</v>
      </c>
      <c r="V806" s="300" t="s">
        <v>735</v>
      </c>
      <c r="W806" s="300">
        <v>1</v>
      </c>
      <c r="X806" s="300" t="s">
        <v>736</v>
      </c>
      <c r="Y806" s="300" t="s">
        <v>736</v>
      </c>
      <c r="Z806" s="300"/>
      <c r="AA806" s="300">
        <v>0</v>
      </c>
      <c r="AB806" s="300"/>
      <c r="AC806" s="300" t="s">
        <v>2396</v>
      </c>
      <c r="AD806" s="300" t="s">
        <v>114</v>
      </c>
      <c r="AE806" s="300" t="s">
        <v>2396</v>
      </c>
      <c r="AF806" s="300" t="s">
        <v>736</v>
      </c>
      <c r="AG806" s="300" t="s">
        <v>736</v>
      </c>
      <c r="AH806" s="300"/>
      <c r="AI806" s="300"/>
      <c r="AJ806" s="300"/>
      <c r="AK806" s="305" t="s">
        <v>4505</v>
      </c>
      <c r="AL806" s="300"/>
      <c r="AM806" s="300"/>
      <c r="AN806" s="300"/>
      <c r="AO806" s="300"/>
      <c r="AP806" s="300"/>
      <c r="AQ806" s="300"/>
      <c r="AR806" s="300" t="s">
        <v>3319</v>
      </c>
      <c r="AS806" s="300" t="s">
        <v>3329</v>
      </c>
      <c r="AT806" s="300" t="s">
        <v>3319</v>
      </c>
      <c r="AU806" s="300"/>
      <c r="AV806" s="300"/>
      <c r="AW806" s="300" t="s">
        <v>4505</v>
      </c>
      <c r="AX806" s="300"/>
      <c r="AY806" s="300"/>
      <c r="AZ806" s="300"/>
      <c r="BA806" s="300"/>
      <c r="BB806" s="9" t="s">
        <v>736</v>
      </c>
    </row>
    <row r="807" spans="1:54" s="15" customFormat="1" ht="15" customHeight="1" x14ac:dyDescent="0.25">
      <c r="A807" s="300" t="s">
        <v>2353</v>
      </c>
      <c r="B807" s="300" t="s">
        <v>2239</v>
      </c>
      <c r="C807" s="300" t="s">
        <v>4916</v>
      </c>
      <c r="D807" s="306" t="s">
        <v>4917</v>
      </c>
      <c r="E807" s="300">
        <v>20</v>
      </c>
      <c r="F807" s="300" t="s">
        <v>557</v>
      </c>
      <c r="G807" s="300">
        <v>5</v>
      </c>
      <c r="H807" s="300" t="s">
        <v>742</v>
      </c>
      <c r="I807" s="300" t="s">
        <v>742</v>
      </c>
      <c r="J807" s="300" t="s">
        <v>742</v>
      </c>
      <c r="K807" s="300" t="s">
        <v>742</v>
      </c>
      <c r="L807" s="300" t="s">
        <v>4916</v>
      </c>
      <c r="M807" s="306" t="s">
        <v>4917</v>
      </c>
      <c r="N807" s="300" t="s">
        <v>4916</v>
      </c>
      <c r="O807" s="306" t="s">
        <v>4917</v>
      </c>
      <c r="P807" s="300" t="s">
        <v>3384</v>
      </c>
      <c r="Q807" s="300" t="s">
        <v>1832</v>
      </c>
      <c r="R807" s="300"/>
      <c r="S807" s="300"/>
      <c r="T807" s="300" t="s">
        <v>736</v>
      </c>
      <c r="U807" s="300" t="s">
        <v>736</v>
      </c>
      <c r="V807" s="300" t="s">
        <v>735</v>
      </c>
      <c r="W807" s="300">
        <v>1</v>
      </c>
      <c r="X807" s="300" t="s">
        <v>736</v>
      </c>
      <c r="Y807" s="300" t="s">
        <v>736</v>
      </c>
      <c r="Z807" s="300"/>
      <c r="AA807" s="300">
        <v>0</v>
      </c>
      <c r="AB807" s="300"/>
      <c r="AC807" s="300" t="s">
        <v>3327</v>
      </c>
      <c r="AD807" s="300" t="s">
        <v>114</v>
      </c>
      <c r="AE807" s="300" t="s">
        <v>3328</v>
      </c>
      <c r="AF807" s="300" t="s">
        <v>736</v>
      </c>
      <c r="AG807" s="300" t="s">
        <v>736</v>
      </c>
      <c r="AH807" s="300"/>
      <c r="AI807" s="300"/>
      <c r="AJ807" s="300"/>
      <c r="AK807" s="305" t="s">
        <v>4505</v>
      </c>
      <c r="AL807" s="300"/>
      <c r="AM807" s="300"/>
      <c r="AN807" s="300"/>
      <c r="AO807" s="300"/>
      <c r="AP807" s="300"/>
      <c r="AQ807" s="300"/>
      <c r="AR807" s="300" t="s">
        <v>3319</v>
      </c>
      <c r="AS807" s="300" t="s">
        <v>3329</v>
      </c>
      <c r="AT807" s="300" t="s">
        <v>3319</v>
      </c>
      <c r="AU807" s="300"/>
      <c r="AV807" s="300"/>
      <c r="AW807" s="300" t="s">
        <v>4505</v>
      </c>
      <c r="AX807" s="300"/>
      <c r="AY807" s="300"/>
      <c r="AZ807" s="300"/>
      <c r="BA807" s="300"/>
      <c r="BB807" s="9" t="s">
        <v>736</v>
      </c>
    </row>
    <row r="808" spans="1:54" s="15" customFormat="1" ht="15" customHeight="1" x14ac:dyDescent="0.25">
      <c r="A808" s="300" t="s">
        <v>2354</v>
      </c>
      <c r="B808" s="300" t="s">
        <v>1963</v>
      </c>
      <c r="C808" s="300" t="s">
        <v>4918</v>
      </c>
      <c r="D808" s="306" t="s">
        <v>4919</v>
      </c>
      <c r="E808" s="300">
        <v>98</v>
      </c>
      <c r="F808" s="300" t="s">
        <v>557</v>
      </c>
      <c r="G808" s="300">
        <v>10</v>
      </c>
      <c r="H808" s="300" t="s">
        <v>742</v>
      </c>
      <c r="I808" s="300" t="s">
        <v>742</v>
      </c>
      <c r="J808" s="300" t="s">
        <v>742</v>
      </c>
      <c r="K808" s="300" t="s">
        <v>742</v>
      </c>
      <c r="L808" s="300" t="s">
        <v>4918</v>
      </c>
      <c r="M808" s="306" t="s">
        <v>4919</v>
      </c>
      <c r="N808" s="300" t="s">
        <v>4918</v>
      </c>
      <c r="O808" s="306" t="s">
        <v>4919</v>
      </c>
      <c r="P808" s="300" t="s">
        <v>3384</v>
      </c>
      <c r="Q808" s="300" t="s">
        <v>1832</v>
      </c>
      <c r="R808" s="300"/>
      <c r="S808" s="300"/>
      <c r="T808" s="300" t="s">
        <v>736</v>
      </c>
      <c r="U808" s="300" t="s">
        <v>735</v>
      </c>
      <c r="V808" s="300" t="s">
        <v>735</v>
      </c>
      <c r="W808" s="300">
        <v>1</v>
      </c>
      <c r="X808" s="300" t="s">
        <v>736</v>
      </c>
      <c r="Y808" s="300" t="s">
        <v>736</v>
      </c>
      <c r="Z808" s="300"/>
      <c r="AA808" s="300">
        <v>0</v>
      </c>
      <c r="AB808" s="300"/>
      <c r="AC808" s="300" t="s">
        <v>3327</v>
      </c>
      <c r="AD808" s="300" t="s">
        <v>114</v>
      </c>
      <c r="AE808" s="300" t="s">
        <v>3328</v>
      </c>
      <c r="AF808" s="300" t="s">
        <v>736</v>
      </c>
      <c r="AG808" s="300" t="s">
        <v>736</v>
      </c>
      <c r="AH808" s="300"/>
      <c r="AI808" s="300"/>
      <c r="AJ808" s="300"/>
      <c r="AK808" s="305" t="s">
        <v>694</v>
      </c>
      <c r="AL808" s="300"/>
      <c r="AM808" s="300"/>
      <c r="AN808" s="300"/>
      <c r="AO808" s="300"/>
      <c r="AP808" s="300"/>
      <c r="AQ808" s="300"/>
      <c r="AR808" s="300" t="s">
        <v>3319</v>
      </c>
      <c r="AS808" s="300" t="s">
        <v>3329</v>
      </c>
      <c r="AT808" s="300" t="s">
        <v>3319</v>
      </c>
      <c r="AU808" s="300"/>
      <c r="AV808" s="300"/>
      <c r="AW808" s="300" t="s">
        <v>4505</v>
      </c>
      <c r="AX808" s="300"/>
      <c r="AY808" s="300"/>
      <c r="AZ808" s="300"/>
      <c r="BA808" s="300"/>
      <c r="BB808" s="9" t="s">
        <v>736</v>
      </c>
    </row>
    <row r="809" spans="1:54" s="15" customFormat="1" ht="15" customHeight="1" x14ac:dyDescent="0.25">
      <c r="A809" s="300" t="s">
        <v>3782</v>
      </c>
      <c r="B809" s="300" t="s">
        <v>1965</v>
      </c>
      <c r="C809" s="300" t="s">
        <v>1965</v>
      </c>
      <c r="D809" s="306" t="s">
        <v>4920</v>
      </c>
      <c r="E809" s="300">
        <v>0</v>
      </c>
      <c r="F809" s="300" t="s">
        <v>557</v>
      </c>
      <c r="G809" s="300">
        <v>0</v>
      </c>
      <c r="H809" s="300" t="s">
        <v>742</v>
      </c>
      <c r="I809" s="300" t="s">
        <v>742</v>
      </c>
      <c r="J809" s="300" t="s">
        <v>742</v>
      </c>
      <c r="K809" s="300" t="s">
        <v>742</v>
      </c>
      <c r="L809" s="300" t="s">
        <v>1965</v>
      </c>
      <c r="M809" s="300" t="s">
        <v>4920</v>
      </c>
      <c r="N809" s="300" t="s">
        <v>1965</v>
      </c>
      <c r="O809" s="300" t="s">
        <v>4920</v>
      </c>
      <c r="P809" s="300" t="s">
        <v>3384</v>
      </c>
      <c r="Q809" s="300" t="s">
        <v>737</v>
      </c>
      <c r="R809" s="300" t="s">
        <v>2396</v>
      </c>
      <c r="S809" s="300" t="s">
        <v>2396</v>
      </c>
      <c r="T809" s="300" t="s">
        <v>736</v>
      </c>
      <c r="U809" s="9" t="s">
        <v>736</v>
      </c>
      <c r="V809" s="300" t="s">
        <v>735</v>
      </c>
      <c r="W809" s="300">
        <v>1</v>
      </c>
      <c r="X809" s="300" t="s">
        <v>736</v>
      </c>
      <c r="Y809" s="300" t="s">
        <v>736</v>
      </c>
      <c r="Z809" s="300"/>
      <c r="AA809" s="300">
        <v>0</v>
      </c>
      <c r="AB809" s="300"/>
      <c r="AC809" s="300" t="s">
        <v>2396</v>
      </c>
      <c r="AD809" s="300" t="s">
        <v>114</v>
      </c>
      <c r="AE809" s="300" t="s">
        <v>961</v>
      </c>
      <c r="AF809" s="300" t="s">
        <v>736</v>
      </c>
      <c r="AG809" s="300" t="s">
        <v>736</v>
      </c>
      <c r="AH809" s="300" t="s">
        <v>3270</v>
      </c>
      <c r="AI809" s="300">
        <v>0</v>
      </c>
      <c r="AJ809" s="300" t="str">
        <f>A809</f>
        <v>LW1015</v>
      </c>
      <c r="AK809" s="305" t="s">
        <v>4505</v>
      </c>
      <c r="AL809" s="300" t="s">
        <v>735</v>
      </c>
      <c r="AM809" s="300">
        <v>2</v>
      </c>
      <c r="AN809" s="300"/>
      <c r="AO809" s="300"/>
      <c r="AP809" s="300"/>
      <c r="AQ809" s="300" t="s">
        <v>4398</v>
      </c>
      <c r="AR809" s="300" t="s">
        <v>3319</v>
      </c>
      <c r="AS809" s="300" t="s">
        <v>3329</v>
      </c>
      <c r="AT809" s="300" t="s">
        <v>3319</v>
      </c>
      <c r="AU809" s="300"/>
      <c r="AV809" s="300"/>
      <c r="AW809" s="300" t="s">
        <v>4505</v>
      </c>
      <c r="AX809" s="9" t="s">
        <v>736</v>
      </c>
      <c r="AY809" s="300"/>
      <c r="AZ809" s="300"/>
      <c r="BA809" s="300"/>
      <c r="BB809" s="9" t="s">
        <v>736</v>
      </c>
    </row>
    <row r="810" spans="1:54" s="15" customFormat="1" ht="15" customHeight="1" x14ac:dyDescent="0.25">
      <c r="A810" s="300" t="s">
        <v>3783</v>
      </c>
      <c r="B810" s="300" t="s">
        <v>1582</v>
      </c>
      <c r="C810" s="300" t="s">
        <v>1582</v>
      </c>
      <c r="D810" s="306" t="s">
        <v>4921</v>
      </c>
      <c r="E810" s="300">
        <v>0</v>
      </c>
      <c r="F810" s="300" t="s">
        <v>557</v>
      </c>
      <c r="G810" s="300">
        <v>0</v>
      </c>
      <c r="H810" s="300" t="s">
        <v>742</v>
      </c>
      <c r="I810" s="300" t="s">
        <v>742</v>
      </c>
      <c r="J810" s="300" t="s">
        <v>742</v>
      </c>
      <c r="K810" s="300" t="s">
        <v>742</v>
      </c>
      <c r="L810" s="300" t="s">
        <v>1582</v>
      </c>
      <c r="M810" s="306" t="s">
        <v>4921</v>
      </c>
      <c r="N810" s="300" t="s">
        <v>1582</v>
      </c>
      <c r="O810" s="306" t="s">
        <v>4921</v>
      </c>
      <c r="P810" s="300" t="s">
        <v>3384</v>
      </c>
      <c r="Q810" s="300" t="s">
        <v>855</v>
      </c>
      <c r="R810" s="300"/>
      <c r="S810" s="300" t="s">
        <v>2396</v>
      </c>
      <c r="T810" s="300" t="s">
        <v>736</v>
      </c>
      <c r="U810" s="300" t="s">
        <v>736</v>
      </c>
      <c r="V810" s="300" t="s">
        <v>735</v>
      </c>
      <c r="W810" s="300">
        <v>1</v>
      </c>
      <c r="X810" s="300" t="s">
        <v>736</v>
      </c>
      <c r="Y810" s="300" t="s">
        <v>736</v>
      </c>
      <c r="Z810" s="300"/>
      <c r="AA810" s="300">
        <v>0</v>
      </c>
      <c r="AB810" s="300"/>
      <c r="AC810" s="300" t="s">
        <v>3327</v>
      </c>
      <c r="AD810" s="300" t="s">
        <v>114</v>
      </c>
      <c r="AE810" s="300" t="s">
        <v>3328</v>
      </c>
      <c r="AF810" s="300" t="s">
        <v>736</v>
      </c>
      <c r="AG810" s="300" t="s">
        <v>736</v>
      </c>
      <c r="AH810" s="300"/>
      <c r="AI810" s="300"/>
      <c r="AJ810" s="300"/>
      <c r="AK810" s="305" t="s">
        <v>4505</v>
      </c>
      <c r="AL810" s="300"/>
      <c r="AM810" s="300"/>
      <c r="AN810" s="300"/>
      <c r="AO810" s="300"/>
      <c r="AP810" s="300"/>
      <c r="AQ810" s="300"/>
      <c r="AR810" s="300" t="s">
        <v>3319</v>
      </c>
      <c r="AS810" s="300" t="s">
        <v>3329</v>
      </c>
      <c r="AT810" s="300" t="s">
        <v>3319</v>
      </c>
      <c r="AU810" s="300"/>
      <c r="AV810" s="300"/>
      <c r="AW810" s="300" t="s">
        <v>4505</v>
      </c>
      <c r="AX810" s="300"/>
      <c r="AY810" s="300"/>
      <c r="AZ810" s="300"/>
      <c r="BA810" s="300"/>
      <c r="BB810" s="9" t="s">
        <v>736</v>
      </c>
    </row>
    <row r="811" spans="1:54" s="15" customFormat="1" ht="15" customHeight="1" x14ac:dyDescent="0.25">
      <c r="A811" s="300" t="s">
        <v>3701</v>
      </c>
      <c r="B811" s="300" t="s">
        <v>1268</v>
      </c>
      <c r="C811" s="300" t="s">
        <v>1268</v>
      </c>
      <c r="D811" s="306" t="s">
        <v>4922</v>
      </c>
      <c r="E811" s="300">
        <v>25</v>
      </c>
      <c r="F811" s="300" t="s">
        <v>557</v>
      </c>
      <c r="G811" s="300">
        <v>0</v>
      </c>
      <c r="H811" s="300" t="s">
        <v>742</v>
      </c>
      <c r="I811" s="300" t="s">
        <v>742</v>
      </c>
      <c r="J811" s="300" t="s">
        <v>742</v>
      </c>
      <c r="K811" s="300" t="s">
        <v>742</v>
      </c>
      <c r="L811" s="300" t="s">
        <v>1268</v>
      </c>
      <c r="M811" s="306" t="s">
        <v>4922</v>
      </c>
      <c r="N811" s="300" t="s">
        <v>1268</v>
      </c>
      <c r="O811" s="306" t="s">
        <v>4922</v>
      </c>
      <c r="P811" s="300" t="s">
        <v>3384</v>
      </c>
      <c r="Q811" s="300" t="s">
        <v>737</v>
      </c>
      <c r="R811" s="300"/>
      <c r="S811" s="300" t="s">
        <v>2396</v>
      </c>
      <c r="T811" s="300" t="s">
        <v>736</v>
      </c>
      <c r="U811" s="9" t="s">
        <v>736</v>
      </c>
      <c r="V811" s="300" t="s">
        <v>735</v>
      </c>
      <c r="W811" s="300">
        <v>1</v>
      </c>
      <c r="X811" s="300" t="s">
        <v>736</v>
      </c>
      <c r="Y811" s="300" t="s">
        <v>736</v>
      </c>
      <c r="Z811" s="300"/>
      <c r="AA811" s="300">
        <v>0</v>
      </c>
      <c r="AB811" s="300"/>
      <c r="AC811" s="300" t="s">
        <v>2396</v>
      </c>
      <c r="AD811" s="300" t="s">
        <v>114</v>
      </c>
      <c r="AE811" s="300" t="s">
        <v>2396</v>
      </c>
      <c r="AF811" s="300" t="s">
        <v>736</v>
      </c>
      <c r="AG811" s="300" t="s">
        <v>736</v>
      </c>
      <c r="AH811" s="300"/>
      <c r="AI811" s="300"/>
      <c r="AJ811" s="300"/>
      <c r="AK811" s="305" t="s">
        <v>4505</v>
      </c>
      <c r="AL811" s="300"/>
      <c r="AM811" s="300"/>
      <c r="AN811" s="300"/>
      <c r="AO811" s="300"/>
      <c r="AP811" s="300"/>
      <c r="AQ811" s="300"/>
      <c r="AR811" s="300" t="s">
        <v>3319</v>
      </c>
      <c r="AS811" s="300" t="s">
        <v>3329</v>
      </c>
      <c r="AT811" s="300" t="s">
        <v>3319</v>
      </c>
      <c r="AU811" s="300"/>
      <c r="AV811" s="300"/>
      <c r="AW811" s="300" t="s">
        <v>4505</v>
      </c>
      <c r="AX811" s="300"/>
      <c r="AY811" s="300"/>
      <c r="AZ811" s="300"/>
      <c r="BA811" s="300"/>
      <c r="BB811" s="9" t="s">
        <v>736</v>
      </c>
    </row>
    <row r="812" spans="1:54" s="15" customFormat="1" x14ac:dyDescent="0.25">
      <c r="A812" s="300" t="s">
        <v>3702</v>
      </c>
      <c r="B812" s="300" t="s">
        <v>1270</v>
      </c>
      <c r="C812" s="300" t="s">
        <v>1270</v>
      </c>
      <c r="D812" s="306" t="s">
        <v>4923</v>
      </c>
      <c r="E812" s="300">
        <v>4.95</v>
      </c>
      <c r="F812" s="300" t="s">
        <v>557</v>
      </c>
      <c r="G812" s="300">
        <v>0</v>
      </c>
      <c r="H812" s="300" t="s">
        <v>742</v>
      </c>
      <c r="I812" s="300" t="s">
        <v>742</v>
      </c>
      <c r="J812" s="300" t="s">
        <v>742</v>
      </c>
      <c r="K812" s="300" t="s">
        <v>742</v>
      </c>
      <c r="L812" s="300" t="s">
        <v>1270</v>
      </c>
      <c r="M812" s="306" t="s">
        <v>4923</v>
      </c>
      <c r="N812" s="300" t="s">
        <v>1270</v>
      </c>
      <c r="O812" s="306" t="s">
        <v>4923</v>
      </c>
      <c r="P812" s="300" t="s">
        <v>3384</v>
      </c>
      <c r="Q812" s="300" t="s">
        <v>1206</v>
      </c>
      <c r="R812" s="300"/>
      <c r="S812" s="300" t="s">
        <v>2396</v>
      </c>
      <c r="T812" s="300" t="s">
        <v>736</v>
      </c>
      <c r="U812" s="9" t="s">
        <v>736</v>
      </c>
      <c r="V812" s="300" t="s">
        <v>735</v>
      </c>
      <c r="W812" s="300">
        <v>1</v>
      </c>
      <c r="X812" s="300" t="s">
        <v>736</v>
      </c>
      <c r="Y812" s="300" t="s">
        <v>736</v>
      </c>
      <c r="Z812" s="300"/>
      <c r="AA812" s="300">
        <v>0</v>
      </c>
      <c r="AB812" s="300"/>
      <c r="AC812" s="300" t="s">
        <v>2396</v>
      </c>
      <c r="AD812" s="300" t="s">
        <v>114</v>
      </c>
      <c r="AE812" s="300" t="s">
        <v>2396</v>
      </c>
      <c r="AF812" s="300" t="s">
        <v>736</v>
      </c>
      <c r="AG812" s="300" t="s">
        <v>736</v>
      </c>
      <c r="AH812" s="300"/>
      <c r="AI812" s="300"/>
      <c r="AJ812" s="300"/>
      <c r="AK812" s="305" t="s">
        <v>4505</v>
      </c>
      <c r="AL812" s="300"/>
      <c r="AM812" s="300"/>
      <c r="AN812" s="300"/>
      <c r="AO812" s="300"/>
      <c r="AP812" s="300"/>
      <c r="AQ812" s="300"/>
      <c r="AR812" s="300" t="s">
        <v>3319</v>
      </c>
      <c r="AS812" s="300" t="s">
        <v>3329</v>
      </c>
      <c r="AT812" s="300" t="s">
        <v>3319</v>
      </c>
      <c r="AU812" s="300"/>
      <c r="AV812" s="300"/>
      <c r="AW812" s="300" t="s">
        <v>4505</v>
      </c>
      <c r="AX812" s="300"/>
      <c r="AY812" s="300"/>
      <c r="AZ812" s="300"/>
      <c r="BA812" s="300"/>
      <c r="BB812" s="9" t="s">
        <v>736</v>
      </c>
    </row>
    <row r="813" spans="1:54" s="15" customFormat="1" ht="15" customHeight="1" x14ac:dyDescent="0.25">
      <c r="A813" s="300" t="s">
        <v>3703</v>
      </c>
      <c r="B813" s="300" t="s">
        <v>1272</v>
      </c>
      <c r="C813" s="300" t="s">
        <v>1272</v>
      </c>
      <c r="D813" s="306" t="s">
        <v>4924</v>
      </c>
      <c r="E813" s="300">
        <v>0</v>
      </c>
      <c r="F813" s="300" t="s">
        <v>557</v>
      </c>
      <c r="G813" s="300">
        <v>0</v>
      </c>
      <c r="H813" s="300" t="s">
        <v>684</v>
      </c>
      <c r="I813" s="300" t="s">
        <v>742</v>
      </c>
      <c r="J813" s="300" t="s">
        <v>3626</v>
      </c>
      <c r="K813" s="300" t="s">
        <v>2518</v>
      </c>
      <c r="L813" s="300" t="s">
        <v>1272</v>
      </c>
      <c r="M813" s="306" t="s">
        <v>4924</v>
      </c>
      <c r="N813" s="300" t="s">
        <v>1272</v>
      </c>
      <c r="O813" s="306" t="s">
        <v>4924</v>
      </c>
      <c r="P813" s="300" t="s">
        <v>3384</v>
      </c>
      <c r="Q813" s="300" t="s">
        <v>1801</v>
      </c>
      <c r="R813" s="300" t="s">
        <v>2396</v>
      </c>
      <c r="S813" s="300" t="s">
        <v>2396</v>
      </c>
      <c r="T813" s="300" t="s">
        <v>736</v>
      </c>
      <c r="U813" s="9" t="s">
        <v>736</v>
      </c>
      <c r="V813" s="300" t="s">
        <v>735</v>
      </c>
      <c r="W813" s="300">
        <v>1</v>
      </c>
      <c r="X813" s="300" t="s">
        <v>736</v>
      </c>
      <c r="Y813" s="300" t="s">
        <v>736</v>
      </c>
      <c r="Z813" s="300"/>
      <c r="AA813" s="300">
        <v>0</v>
      </c>
      <c r="AB813" s="300"/>
      <c r="AC813" s="300" t="s">
        <v>2396</v>
      </c>
      <c r="AD813" s="300" t="s">
        <v>114</v>
      </c>
      <c r="AE813" s="300" t="s">
        <v>961</v>
      </c>
      <c r="AF813" s="300" t="s">
        <v>736</v>
      </c>
      <c r="AG813" s="300" t="s">
        <v>736</v>
      </c>
      <c r="AH813" s="300" t="s">
        <v>3270</v>
      </c>
      <c r="AI813" s="300">
        <v>25</v>
      </c>
      <c r="AJ813" s="300" t="str">
        <f>A813</f>
        <v>MONICRED</v>
      </c>
      <c r="AK813" s="305" t="s">
        <v>4505</v>
      </c>
      <c r="AL813" s="300"/>
      <c r="AM813" s="300"/>
      <c r="AN813" s="300"/>
      <c r="AO813" s="300"/>
      <c r="AP813" s="300"/>
      <c r="AQ813" s="300" t="s">
        <v>4398</v>
      </c>
      <c r="AR813" s="300" t="s">
        <v>3319</v>
      </c>
      <c r="AS813" s="300" t="s">
        <v>3329</v>
      </c>
      <c r="AT813" s="300" t="s">
        <v>3319</v>
      </c>
      <c r="AU813" s="300"/>
      <c r="AV813" s="300"/>
      <c r="AW813" s="300" t="s">
        <v>4505</v>
      </c>
      <c r="AX813" s="9" t="s">
        <v>736</v>
      </c>
      <c r="AY813" s="300"/>
      <c r="AZ813" s="300"/>
      <c r="BA813" s="300"/>
      <c r="BB813" s="9" t="s">
        <v>736</v>
      </c>
    </row>
    <row r="814" spans="1:54" s="15" customFormat="1" ht="15" customHeight="1" x14ac:dyDescent="0.25">
      <c r="A814" s="300" t="s">
        <v>3785</v>
      </c>
      <c r="B814" s="300" t="s">
        <v>4925</v>
      </c>
      <c r="C814" s="300" t="s">
        <v>4925</v>
      </c>
      <c r="D814" s="306" t="s">
        <v>4926</v>
      </c>
      <c r="E814" s="300">
        <v>0</v>
      </c>
      <c r="F814" s="300" t="s">
        <v>557</v>
      </c>
      <c r="G814" s="300">
        <v>0</v>
      </c>
      <c r="H814" s="300" t="s">
        <v>742</v>
      </c>
      <c r="I814" s="300" t="s">
        <v>742</v>
      </c>
      <c r="J814" s="300" t="s">
        <v>742</v>
      </c>
      <c r="K814" s="300" t="s">
        <v>742</v>
      </c>
      <c r="L814" s="300" t="s">
        <v>4925</v>
      </c>
      <c r="M814" s="306" t="s">
        <v>4926</v>
      </c>
      <c r="N814" s="300" t="s">
        <v>4925</v>
      </c>
      <c r="O814" s="306" t="s">
        <v>4926</v>
      </c>
      <c r="P814" s="300" t="s">
        <v>737</v>
      </c>
      <c r="Q814" s="300" t="s">
        <v>1650</v>
      </c>
      <c r="R814" s="300" t="s">
        <v>2396</v>
      </c>
      <c r="S814" s="300" t="s">
        <v>2396</v>
      </c>
      <c r="T814" s="300" t="s">
        <v>736</v>
      </c>
      <c r="U814" s="9" t="s">
        <v>736</v>
      </c>
      <c r="V814" s="300" t="s">
        <v>735</v>
      </c>
      <c r="W814" s="300">
        <v>1</v>
      </c>
      <c r="X814" s="300" t="s">
        <v>736</v>
      </c>
      <c r="Y814" s="300" t="s">
        <v>736</v>
      </c>
      <c r="Z814" s="300"/>
      <c r="AA814" s="300">
        <v>0</v>
      </c>
      <c r="AB814" s="300"/>
      <c r="AC814" s="300" t="s">
        <v>2396</v>
      </c>
      <c r="AD814" s="300" t="s">
        <v>114</v>
      </c>
      <c r="AE814" s="300" t="s">
        <v>961</v>
      </c>
      <c r="AF814" s="300" t="s">
        <v>736</v>
      </c>
      <c r="AG814" s="300" t="s">
        <v>736</v>
      </c>
      <c r="AH814" s="300" t="s">
        <v>3270</v>
      </c>
      <c r="AI814" s="300">
        <v>20</v>
      </c>
      <c r="AJ814" s="300" t="str">
        <f>A814</f>
        <v>MOVE20FOR24</v>
      </c>
      <c r="AK814" s="305" t="s">
        <v>4505</v>
      </c>
      <c r="AL814" s="300" t="s">
        <v>735</v>
      </c>
      <c r="AM814" s="300">
        <v>24</v>
      </c>
      <c r="AN814" s="300"/>
      <c r="AO814" s="300"/>
      <c r="AP814" s="300"/>
      <c r="AQ814" s="300" t="s">
        <v>4398</v>
      </c>
      <c r="AR814" s="300" t="s">
        <v>3319</v>
      </c>
      <c r="AS814" s="300" t="s">
        <v>3329</v>
      </c>
      <c r="AT814" s="300" t="s">
        <v>3319</v>
      </c>
      <c r="AU814" s="300"/>
      <c r="AV814" s="300"/>
      <c r="AW814" s="300" t="s">
        <v>4505</v>
      </c>
      <c r="AX814" s="9" t="s">
        <v>736</v>
      </c>
      <c r="AY814" s="300"/>
      <c r="AZ814" s="300"/>
      <c r="BA814" s="300"/>
      <c r="BB814" s="9" t="s">
        <v>735</v>
      </c>
    </row>
    <row r="815" spans="1:54" s="15" customFormat="1" x14ac:dyDescent="0.25">
      <c r="A815" s="300" t="s">
        <v>3723</v>
      </c>
      <c r="B815" s="300" t="s">
        <v>1378</v>
      </c>
      <c r="C815" s="300" t="s">
        <v>1378</v>
      </c>
      <c r="D815" s="306" t="s">
        <v>4766</v>
      </c>
      <c r="E815" s="300">
        <v>20</v>
      </c>
      <c r="F815" s="300" t="s">
        <v>557</v>
      </c>
      <c r="G815" s="300">
        <v>0</v>
      </c>
      <c r="H815" s="300" t="s">
        <v>742</v>
      </c>
      <c r="I815" s="300" t="s">
        <v>742</v>
      </c>
      <c r="J815" s="300" t="s">
        <v>742</v>
      </c>
      <c r="K815" s="300" t="s">
        <v>742</v>
      </c>
      <c r="L815" s="300" t="s">
        <v>1378</v>
      </c>
      <c r="M815" s="306" t="s">
        <v>4766</v>
      </c>
      <c r="N815" s="300" t="s">
        <v>1378</v>
      </c>
      <c r="O815" s="306" t="s">
        <v>4766</v>
      </c>
      <c r="P815" s="300" t="s">
        <v>3384</v>
      </c>
      <c r="Q815" s="300" t="s">
        <v>1379</v>
      </c>
      <c r="R815" s="300"/>
      <c r="S815" s="300" t="s">
        <v>2396</v>
      </c>
      <c r="T815" s="300" t="s">
        <v>736</v>
      </c>
      <c r="U815" s="9" t="s">
        <v>736</v>
      </c>
      <c r="V815" s="300" t="s">
        <v>735</v>
      </c>
      <c r="W815" s="300">
        <v>1</v>
      </c>
      <c r="X815" s="300" t="s">
        <v>736</v>
      </c>
      <c r="Y815" s="300" t="s">
        <v>736</v>
      </c>
      <c r="Z815" s="300"/>
      <c r="AA815" s="300">
        <v>0</v>
      </c>
      <c r="AB815" s="300"/>
      <c r="AC815" s="300" t="s">
        <v>2396</v>
      </c>
      <c r="AD815" s="300" t="s">
        <v>114</v>
      </c>
      <c r="AE815" s="300" t="s">
        <v>2396</v>
      </c>
      <c r="AF815" s="300" t="s">
        <v>736</v>
      </c>
      <c r="AG815" s="300" t="s">
        <v>736</v>
      </c>
      <c r="AH815" s="300"/>
      <c r="AI815" s="300"/>
      <c r="AJ815" s="300"/>
      <c r="AK815" s="305" t="s">
        <v>4505</v>
      </c>
      <c r="AL815" s="300"/>
      <c r="AM815" s="300"/>
      <c r="AN815" s="300"/>
      <c r="AO815" s="300"/>
      <c r="AP815" s="300"/>
      <c r="AQ815" s="300"/>
      <c r="AR815" s="300" t="s">
        <v>3319</v>
      </c>
      <c r="AS815" s="300" t="s">
        <v>3329</v>
      </c>
      <c r="AT815" s="300" t="s">
        <v>3319</v>
      </c>
      <c r="AU815" s="300"/>
      <c r="AV815" s="300"/>
      <c r="AW815" s="300" t="s">
        <v>4505</v>
      </c>
      <c r="AX815" s="300"/>
      <c r="AY815" s="300"/>
      <c r="AZ815" s="300"/>
      <c r="BA815" s="300"/>
      <c r="BB815" s="9" t="s">
        <v>736</v>
      </c>
    </row>
    <row r="816" spans="1:54" s="15" customFormat="1" x14ac:dyDescent="0.25">
      <c r="A816" s="300" t="s">
        <v>1289</v>
      </c>
      <c r="B816" s="300" t="s">
        <v>1288</v>
      </c>
      <c r="C816" s="300" t="s">
        <v>1288</v>
      </c>
      <c r="D816" s="306" t="s">
        <v>4927</v>
      </c>
      <c r="E816" s="300">
        <v>0</v>
      </c>
      <c r="F816" s="300" t="s">
        <v>557</v>
      </c>
      <c r="G816" s="300">
        <v>0</v>
      </c>
      <c r="H816" s="300" t="s">
        <v>742</v>
      </c>
      <c r="I816" s="300" t="s">
        <v>742</v>
      </c>
      <c r="J816" s="300" t="s">
        <v>742</v>
      </c>
      <c r="K816" s="300" t="s">
        <v>742</v>
      </c>
      <c r="L816" s="300" t="s">
        <v>1288</v>
      </c>
      <c r="M816" s="306" t="s">
        <v>4927</v>
      </c>
      <c r="N816" s="300" t="s">
        <v>1288</v>
      </c>
      <c r="O816" s="306" t="s">
        <v>4927</v>
      </c>
      <c r="P816" s="300" t="s">
        <v>3384</v>
      </c>
      <c r="Q816" s="300" t="s">
        <v>1289</v>
      </c>
      <c r="R816" s="300"/>
      <c r="S816" s="300" t="s">
        <v>2396</v>
      </c>
      <c r="T816" s="300" t="s">
        <v>736</v>
      </c>
      <c r="U816" s="9" t="s">
        <v>736</v>
      </c>
      <c r="V816" s="300" t="s">
        <v>735</v>
      </c>
      <c r="W816" s="300">
        <v>1</v>
      </c>
      <c r="X816" s="300" t="s">
        <v>736</v>
      </c>
      <c r="Y816" s="300" t="s">
        <v>736</v>
      </c>
      <c r="Z816" s="300"/>
      <c r="AA816" s="300">
        <v>0</v>
      </c>
      <c r="AB816" s="300"/>
      <c r="AC816" s="300" t="s">
        <v>2396</v>
      </c>
      <c r="AD816" s="300" t="s">
        <v>114</v>
      </c>
      <c r="AE816" s="300" t="s">
        <v>2396</v>
      </c>
      <c r="AF816" s="300" t="s">
        <v>736</v>
      </c>
      <c r="AG816" s="300" t="s">
        <v>736</v>
      </c>
      <c r="AH816" s="300"/>
      <c r="AI816" s="300"/>
      <c r="AJ816" s="300"/>
      <c r="AK816" s="305" t="s">
        <v>4505</v>
      </c>
      <c r="AL816" s="300"/>
      <c r="AM816" s="300"/>
      <c r="AN816" s="300"/>
      <c r="AO816" s="300"/>
      <c r="AP816" s="300"/>
      <c r="AQ816" s="300"/>
      <c r="AR816" s="300" t="s">
        <v>3319</v>
      </c>
      <c r="AS816" s="300" t="s">
        <v>3329</v>
      </c>
      <c r="AT816" s="300" t="s">
        <v>3319</v>
      </c>
      <c r="AU816" s="300"/>
      <c r="AV816" s="300"/>
      <c r="AW816" s="300" t="s">
        <v>4505</v>
      </c>
      <c r="AX816" s="300"/>
      <c r="AY816" s="300"/>
      <c r="AZ816" s="300"/>
      <c r="BA816" s="300"/>
      <c r="BB816" s="9" t="s">
        <v>736</v>
      </c>
    </row>
    <row r="817" spans="1:54" s="15" customFormat="1" ht="15" customHeight="1" x14ac:dyDescent="0.25">
      <c r="A817" s="300" t="s">
        <v>3705</v>
      </c>
      <c r="B817" s="300" t="s">
        <v>1291</v>
      </c>
      <c r="C817" s="300" t="s">
        <v>1291</v>
      </c>
      <c r="D817" s="306" t="s">
        <v>4928</v>
      </c>
      <c r="E817" s="300">
        <v>10</v>
      </c>
      <c r="F817" s="300" t="s">
        <v>557</v>
      </c>
      <c r="G817" s="300">
        <v>0</v>
      </c>
      <c r="H817" s="300" t="s">
        <v>742</v>
      </c>
      <c r="I817" s="300" t="s">
        <v>742</v>
      </c>
      <c r="J817" s="300" t="s">
        <v>742</v>
      </c>
      <c r="K817" s="300" t="s">
        <v>742</v>
      </c>
      <c r="L817" s="300" t="s">
        <v>1291</v>
      </c>
      <c r="M817" s="306" t="s">
        <v>4928</v>
      </c>
      <c r="N817" s="300" t="s">
        <v>1291</v>
      </c>
      <c r="O817" s="306" t="s">
        <v>4928</v>
      </c>
      <c r="P817" s="300" t="s">
        <v>737</v>
      </c>
      <c r="Q817" s="300" t="s">
        <v>737</v>
      </c>
      <c r="R817" s="300"/>
      <c r="S817" s="300" t="s">
        <v>2396</v>
      </c>
      <c r="T817" s="300" t="s">
        <v>736</v>
      </c>
      <c r="U817" s="9" t="s">
        <v>736</v>
      </c>
      <c r="V817" s="300" t="s">
        <v>735</v>
      </c>
      <c r="W817" s="300">
        <v>1</v>
      </c>
      <c r="X817" s="300" t="s">
        <v>736</v>
      </c>
      <c r="Y817" s="300" t="s">
        <v>736</v>
      </c>
      <c r="Z817" s="300"/>
      <c r="AA817" s="300">
        <v>0</v>
      </c>
      <c r="AB817" s="300"/>
      <c r="AC817" s="300" t="s">
        <v>2396</v>
      </c>
      <c r="AD817" s="300" t="s">
        <v>114</v>
      </c>
      <c r="AE817" s="300" t="s">
        <v>2396</v>
      </c>
      <c r="AF817" s="300" t="s">
        <v>736</v>
      </c>
      <c r="AG817" s="300" t="s">
        <v>736</v>
      </c>
      <c r="AH817" s="300"/>
      <c r="AI817" s="300"/>
      <c r="AJ817" s="300"/>
      <c r="AK817" s="305" t="s">
        <v>4505</v>
      </c>
      <c r="AL817" s="300"/>
      <c r="AM817" s="300"/>
      <c r="AN817" s="300"/>
      <c r="AO817" s="300"/>
      <c r="AP817" s="300"/>
      <c r="AQ817" s="300"/>
      <c r="AR817" s="300" t="s">
        <v>3319</v>
      </c>
      <c r="AS817" s="300" t="s">
        <v>3329</v>
      </c>
      <c r="AT817" s="300" t="s">
        <v>3319</v>
      </c>
      <c r="AU817" s="300"/>
      <c r="AV817" s="300"/>
      <c r="AW817" s="300" t="s">
        <v>4505</v>
      </c>
      <c r="AX817" s="300"/>
      <c r="AY817" s="300"/>
      <c r="AZ817" s="300"/>
      <c r="BA817" s="300"/>
      <c r="BB817" s="9" t="s">
        <v>736</v>
      </c>
    </row>
    <row r="818" spans="1:54" s="15" customFormat="1" ht="15" customHeight="1" x14ac:dyDescent="0.25">
      <c r="A818" s="300" t="s">
        <v>3742</v>
      </c>
      <c r="B818" s="300" t="s">
        <v>1587</v>
      </c>
      <c r="C818" s="300" t="s">
        <v>1587</v>
      </c>
      <c r="D818" s="300" t="s">
        <v>4929</v>
      </c>
      <c r="E818" s="300">
        <v>199</v>
      </c>
      <c r="F818" s="300" t="s">
        <v>557</v>
      </c>
      <c r="G818" s="300">
        <v>10</v>
      </c>
      <c r="H818" s="300" t="s">
        <v>4526</v>
      </c>
      <c r="I818" s="300" t="s">
        <v>4526</v>
      </c>
      <c r="J818" s="300" t="s">
        <v>741</v>
      </c>
      <c r="K818" s="300" t="s">
        <v>684</v>
      </c>
      <c r="L818" s="300" t="s">
        <v>1587</v>
      </c>
      <c r="M818" s="300" t="s">
        <v>4929</v>
      </c>
      <c r="N818" s="300" t="s">
        <v>1587</v>
      </c>
      <c r="O818" s="300" t="s">
        <v>4929</v>
      </c>
      <c r="P818" s="300" t="s">
        <v>3384</v>
      </c>
      <c r="Q818" s="300" t="s">
        <v>855</v>
      </c>
      <c r="R818" s="300" t="s">
        <v>3742</v>
      </c>
      <c r="S818" s="300"/>
      <c r="T818" s="300" t="s">
        <v>736</v>
      </c>
      <c r="U818" s="300" t="s">
        <v>735</v>
      </c>
      <c r="V818" s="300" t="s">
        <v>735</v>
      </c>
      <c r="W818" s="300">
        <v>1</v>
      </c>
      <c r="X818" s="300" t="s">
        <v>736</v>
      </c>
      <c r="Y818" s="300" t="s">
        <v>736</v>
      </c>
      <c r="Z818" s="300" t="s">
        <v>3742</v>
      </c>
      <c r="AA818" s="300">
        <v>0</v>
      </c>
      <c r="AB818" s="300"/>
      <c r="AC818" s="300" t="s">
        <v>3327</v>
      </c>
      <c r="AD818" s="300" t="s">
        <v>114</v>
      </c>
      <c r="AE818" s="300" t="s">
        <v>741</v>
      </c>
      <c r="AF818" s="300" t="s">
        <v>736</v>
      </c>
      <c r="AG818" s="300" t="s">
        <v>736</v>
      </c>
      <c r="AH818" s="300"/>
      <c r="AI818" s="300"/>
      <c r="AJ818" s="300"/>
      <c r="AK818" s="305" t="s">
        <v>4505</v>
      </c>
      <c r="AL818" s="300"/>
      <c r="AM818" s="300"/>
      <c r="AN818" s="300"/>
      <c r="AO818" s="300"/>
      <c r="AP818" s="300"/>
      <c r="AQ818" s="300"/>
      <c r="AR818" s="300" t="s">
        <v>3319</v>
      </c>
      <c r="AS818" s="300" t="s">
        <v>3329</v>
      </c>
      <c r="AT818" s="300" t="s">
        <v>3319</v>
      </c>
      <c r="AU818" s="300"/>
      <c r="AV818" s="300"/>
      <c r="AW818" s="300" t="s">
        <v>4505</v>
      </c>
      <c r="AX818" s="300"/>
      <c r="AY818" s="300"/>
      <c r="AZ818" s="300"/>
      <c r="BA818" s="300"/>
      <c r="BB818" s="9" t="s">
        <v>736</v>
      </c>
    </row>
    <row r="819" spans="1:54" s="15" customFormat="1" ht="15" customHeight="1" x14ac:dyDescent="0.25">
      <c r="A819" s="300" t="s">
        <v>3842</v>
      </c>
      <c r="B819" s="300" t="s">
        <v>4930</v>
      </c>
      <c r="C819" s="300" t="s">
        <v>4930</v>
      </c>
      <c r="D819" s="306" t="s">
        <v>4931</v>
      </c>
      <c r="E819" s="300">
        <v>55</v>
      </c>
      <c r="F819" s="300" t="s">
        <v>557</v>
      </c>
      <c r="G819" s="300">
        <v>0</v>
      </c>
      <c r="H819" s="300" t="s">
        <v>742</v>
      </c>
      <c r="I819" s="300" t="s">
        <v>742</v>
      </c>
      <c r="J819" s="300" t="s">
        <v>742</v>
      </c>
      <c r="K819" s="300" t="s">
        <v>742</v>
      </c>
      <c r="L819" s="300" t="s">
        <v>4930</v>
      </c>
      <c r="M819" s="306" t="s">
        <v>4931</v>
      </c>
      <c r="N819" s="300" t="s">
        <v>4930</v>
      </c>
      <c r="O819" s="306" t="s">
        <v>4931</v>
      </c>
      <c r="P819" s="300" t="s">
        <v>2541</v>
      </c>
      <c r="Q819" s="300" t="s">
        <v>1301</v>
      </c>
      <c r="R819" s="300"/>
      <c r="S819" s="300" t="s">
        <v>2396</v>
      </c>
      <c r="T819" s="300" t="s">
        <v>736</v>
      </c>
      <c r="U819" s="9" t="s">
        <v>736</v>
      </c>
      <c r="V819" s="300" t="s">
        <v>735</v>
      </c>
      <c r="W819" s="300">
        <v>1</v>
      </c>
      <c r="X819" s="300" t="s">
        <v>736</v>
      </c>
      <c r="Y819" s="300" t="s">
        <v>736</v>
      </c>
      <c r="Z819" s="300"/>
      <c r="AA819" s="300">
        <v>0</v>
      </c>
      <c r="AB819" s="300"/>
      <c r="AC819" s="300" t="s">
        <v>2396</v>
      </c>
      <c r="AD819" s="300" t="s">
        <v>114</v>
      </c>
      <c r="AE819" s="300" t="s">
        <v>2396</v>
      </c>
      <c r="AF819" s="300" t="s">
        <v>736</v>
      </c>
      <c r="AG819" s="300" t="s">
        <v>736</v>
      </c>
      <c r="AH819" s="300"/>
      <c r="AI819" s="300"/>
      <c r="AJ819" s="300"/>
      <c r="AK819" s="305" t="s">
        <v>4505</v>
      </c>
      <c r="AL819" s="300"/>
      <c r="AM819" s="300"/>
      <c r="AN819" s="300"/>
      <c r="AO819" s="300"/>
      <c r="AP819" s="300"/>
      <c r="AQ819" s="300"/>
      <c r="AR819" s="300" t="s">
        <v>3319</v>
      </c>
      <c r="AS819" s="300" t="s">
        <v>3329</v>
      </c>
      <c r="AT819" s="300" t="s">
        <v>3319</v>
      </c>
      <c r="AU819" s="300"/>
      <c r="AV819" s="300"/>
      <c r="AW819" s="300" t="s">
        <v>4505</v>
      </c>
      <c r="AX819" s="300"/>
      <c r="AY819" s="300"/>
      <c r="AZ819" s="300"/>
      <c r="BA819" s="300"/>
      <c r="BB819" s="9" t="s">
        <v>736</v>
      </c>
    </row>
    <row r="820" spans="1:54" s="15" customFormat="1" ht="15" customHeight="1" x14ac:dyDescent="0.25">
      <c r="A820" s="300" t="s">
        <v>3706</v>
      </c>
      <c r="B820" s="300" t="s">
        <v>1293</v>
      </c>
      <c r="C820" s="300" t="s">
        <v>1293</v>
      </c>
      <c r="D820" s="306" t="s">
        <v>4932</v>
      </c>
      <c r="E820" s="300">
        <v>100</v>
      </c>
      <c r="F820" s="300" t="s">
        <v>557</v>
      </c>
      <c r="G820" s="300">
        <v>10</v>
      </c>
      <c r="H820" s="300" t="s">
        <v>742</v>
      </c>
      <c r="I820" s="300" t="s">
        <v>742</v>
      </c>
      <c r="J820" s="300" t="s">
        <v>742</v>
      </c>
      <c r="K820" s="300" t="s">
        <v>742</v>
      </c>
      <c r="L820" s="300" t="s">
        <v>1293</v>
      </c>
      <c r="M820" s="306" t="s">
        <v>4932</v>
      </c>
      <c r="N820" s="300" t="s">
        <v>1293</v>
      </c>
      <c r="O820" s="306" t="s">
        <v>4932</v>
      </c>
      <c r="P820" s="300" t="s">
        <v>3384</v>
      </c>
      <c r="Q820" s="300" t="s">
        <v>1215</v>
      </c>
      <c r="R820" s="300"/>
      <c r="S820" s="300" t="s">
        <v>2396</v>
      </c>
      <c r="T820" s="300" t="s">
        <v>736</v>
      </c>
      <c r="U820" s="300" t="s">
        <v>736</v>
      </c>
      <c r="V820" s="300" t="s">
        <v>735</v>
      </c>
      <c r="W820" s="300">
        <v>1</v>
      </c>
      <c r="X820" s="300" t="s">
        <v>736</v>
      </c>
      <c r="Y820" s="300" t="s">
        <v>736</v>
      </c>
      <c r="Z820" s="300"/>
      <c r="AA820" s="300">
        <v>0</v>
      </c>
      <c r="AB820" s="300"/>
      <c r="AC820" s="300" t="s">
        <v>3327</v>
      </c>
      <c r="AD820" s="300" t="s">
        <v>114</v>
      </c>
      <c r="AE820" s="300" t="s">
        <v>3328</v>
      </c>
      <c r="AF820" s="300" t="s">
        <v>736</v>
      </c>
      <c r="AG820" s="300" t="s">
        <v>736</v>
      </c>
      <c r="AH820" s="300"/>
      <c r="AI820" s="300"/>
      <c r="AJ820" s="300"/>
      <c r="AK820" s="305" t="s">
        <v>4505</v>
      </c>
      <c r="AL820" s="300"/>
      <c r="AM820" s="300"/>
      <c r="AN820" s="300"/>
      <c r="AO820" s="300"/>
      <c r="AP820" s="300"/>
      <c r="AQ820" s="300"/>
      <c r="AR820" s="300" t="s">
        <v>3319</v>
      </c>
      <c r="AS820" s="300" t="s">
        <v>3329</v>
      </c>
      <c r="AT820" s="300" t="s">
        <v>3319</v>
      </c>
      <c r="AU820" s="300"/>
      <c r="AV820" s="300"/>
      <c r="AW820" s="300" t="s">
        <v>4505</v>
      </c>
      <c r="AX820" s="300"/>
      <c r="AY820" s="300"/>
      <c r="AZ820" s="300"/>
      <c r="BA820" s="300"/>
      <c r="BB820" s="9" t="s">
        <v>736</v>
      </c>
    </row>
    <row r="821" spans="1:54" s="15" customFormat="1" ht="15" customHeight="1" x14ac:dyDescent="0.25">
      <c r="A821" s="300" t="s">
        <v>1977</v>
      </c>
      <c r="B821" s="300" t="s">
        <v>1978</v>
      </c>
      <c r="C821" s="300" t="s">
        <v>1978</v>
      </c>
      <c r="D821" s="306" t="s">
        <v>4933</v>
      </c>
      <c r="E821" s="300">
        <v>0</v>
      </c>
      <c r="F821" s="300" t="s">
        <v>557</v>
      </c>
      <c r="G821" s="300">
        <v>0</v>
      </c>
      <c r="H821" s="300" t="s">
        <v>684</v>
      </c>
      <c r="I821" s="300" t="s">
        <v>742</v>
      </c>
      <c r="J821" s="300" t="s">
        <v>3626</v>
      </c>
      <c r="K821" s="300" t="s">
        <v>2518</v>
      </c>
      <c r="L821" s="300" t="s">
        <v>1978</v>
      </c>
      <c r="M821" s="306" t="s">
        <v>4933</v>
      </c>
      <c r="N821" s="300" t="s">
        <v>1978</v>
      </c>
      <c r="O821" s="306" t="s">
        <v>4933</v>
      </c>
      <c r="P821" s="300" t="s">
        <v>737</v>
      </c>
      <c r="Q821" s="300" t="s">
        <v>1924</v>
      </c>
      <c r="R821" s="300" t="s">
        <v>2396</v>
      </c>
      <c r="S821" s="300" t="s">
        <v>2396</v>
      </c>
      <c r="T821" s="300" t="s">
        <v>736</v>
      </c>
      <c r="U821" s="9" t="s">
        <v>736</v>
      </c>
      <c r="V821" s="300" t="s">
        <v>735</v>
      </c>
      <c r="W821" s="300">
        <v>1</v>
      </c>
      <c r="X821" s="300" t="s">
        <v>736</v>
      </c>
      <c r="Y821" s="300" t="s">
        <v>736</v>
      </c>
      <c r="Z821" s="300"/>
      <c r="AA821" s="300">
        <v>0</v>
      </c>
      <c r="AB821" s="300"/>
      <c r="AC821" s="300" t="s">
        <v>2396</v>
      </c>
      <c r="AD821" s="300" t="s">
        <v>114</v>
      </c>
      <c r="AE821" s="300" t="s">
        <v>961</v>
      </c>
      <c r="AF821" s="300" t="s">
        <v>736</v>
      </c>
      <c r="AG821" s="300" t="s">
        <v>736</v>
      </c>
      <c r="AH821" s="300" t="s">
        <v>3270</v>
      </c>
      <c r="AI821" s="300">
        <v>6</v>
      </c>
      <c r="AJ821" s="300" t="str">
        <f>A821</f>
        <v>PERS_DISC_SP</v>
      </c>
      <c r="AK821" s="305" t="s">
        <v>4505</v>
      </c>
      <c r="AL821" s="300" t="s">
        <v>736</v>
      </c>
      <c r="AM821" s="300"/>
      <c r="AN821" s="300"/>
      <c r="AO821" s="300"/>
      <c r="AP821" s="300"/>
      <c r="AQ821" s="300" t="s">
        <v>4398</v>
      </c>
      <c r="AR821" s="300" t="s">
        <v>3319</v>
      </c>
      <c r="AS821" s="300" t="s">
        <v>3329</v>
      </c>
      <c r="AT821" s="300" t="s">
        <v>3319</v>
      </c>
      <c r="AU821" s="300"/>
      <c r="AV821" s="300"/>
      <c r="AW821" s="300" t="s">
        <v>4505</v>
      </c>
      <c r="AX821" s="9" t="s">
        <v>736</v>
      </c>
      <c r="AY821" s="300"/>
      <c r="AZ821" s="300"/>
      <c r="BA821" s="300"/>
      <c r="BB821" s="9" t="s">
        <v>735</v>
      </c>
    </row>
    <row r="822" spans="1:54" s="15" customFormat="1" ht="15" customHeight="1" x14ac:dyDescent="0.25">
      <c r="A822" s="300" t="s">
        <v>3786</v>
      </c>
      <c r="B822" s="300" t="s">
        <v>1980</v>
      </c>
      <c r="C822" s="300" t="s">
        <v>1980</v>
      </c>
      <c r="D822" s="306" t="s">
        <v>4934</v>
      </c>
      <c r="E822" s="300">
        <v>75</v>
      </c>
      <c r="F822" s="300" t="s">
        <v>557</v>
      </c>
      <c r="G822" s="300">
        <v>0</v>
      </c>
      <c r="H822" s="300" t="s">
        <v>742</v>
      </c>
      <c r="I822" s="300" t="s">
        <v>742</v>
      </c>
      <c r="J822" s="300" t="s">
        <v>742</v>
      </c>
      <c r="K822" s="300" t="s">
        <v>742</v>
      </c>
      <c r="L822" s="300" t="s">
        <v>1980</v>
      </c>
      <c r="M822" s="306" t="s">
        <v>4934</v>
      </c>
      <c r="N822" s="300" t="s">
        <v>1980</v>
      </c>
      <c r="O822" s="306" t="s">
        <v>4934</v>
      </c>
      <c r="P822" s="300" t="s">
        <v>3384</v>
      </c>
      <c r="Q822" s="300" t="s">
        <v>1981</v>
      </c>
      <c r="R822" s="300"/>
      <c r="S822" s="300" t="s">
        <v>2396</v>
      </c>
      <c r="T822" s="300" t="s">
        <v>736</v>
      </c>
      <c r="U822" s="9" t="s">
        <v>736</v>
      </c>
      <c r="V822" s="300" t="s">
        <v>735</v>
      </c>
      <c r="W822" s="300">
        <v>1</v>
      </c>
      <c r="X822" s="300" t="s">
        <v>736</v>
      </c>
      <c r="Y822" s="300" t="s">
        <v>736</v>
      </c>
      <c r="Z822" s="300"/>
      <c r="AA822" s="300">
        <v>0</v>
      </c>
      <c r="AB822" s="300"/>
      <c r="AC822" s="300" t="s">
        <v>2396</v>
      </c>
      <c r="AD822" s="300" t="s">
        <v>114</v>
      </c>
      <c r="AE822" s="300" t="s">
        <v>2396</v>
      </c>
      <c r="AF822" s="300" t="s">
        <v>736</v>
      </c>
      <c r="AG822" s="300" t="s">
        <v>736</v>
      </c>
      <c r="AH822" s="300"/>
      <c r="AI822" s="300"/>
      <c r="AJ822" s="300"/>
      <c r="AK822" s="305" t="s">
        <v>4505</v>
      </c>
      <c r="AL822" s="300"/>
      <c r="AM822" s="300"/>
      <c r="AN822" s="300"/>
      <c r="AO822" s="300"/>
      <c r="AP822" s="300"/>
      <c r="AQ822" s="300"/>
      <c r="AR822" s="300" t="s">
        <v>3319</v>
      </c>
      <c r="AS822" s="300" t="s">
        <v>3329</v>
      </c>
      <c r="AT822" s="300" t="s">
        <v>3319</v>
      </c>
      <c r="AU822" s="300"/>
      <c r="AV822" s="300"/>
      <c r="AW822" s="300" t="s">
        <v>4505</v>
      </c>
      <c r="AX822" s="300"/>
      <c r="AY822" s="300"/>
      <c r="AZ822" s="300"/>
      <c r="BA822" s="300"/>
      <c r="BB822" s="9" t="s">
        <v>736</v>
      </c>
    </row>
    <row r="823" spans="1:54" s="15" customFormat="1" x14ac:dyDescent="0.25">
      <c r="A823" s="300" t="s">
        <v>3743</v>
      </c>
      <c r="B823" s="300" t="s">
        <v>1589</v>
      </c>
      <c r="C823" s="300" t="s">
        <v>1589</v>
      </c>
      <c r="D823" s="306" t="s">
        <v>4935</v>
      </c>
      <c r="E823" s="300">
        <v>0</v>
      </c>
      <c r="F823" s="300" t="s">
        <v>557</v>
      </c>
      <c r="G823" s="300">
        <v>0</v>
      </c>
      <c r="H823" s="300" t="s">
        <v>742</v>
      </c>
      <c r="I823" s="300" t="s">
        <v>742</v>
      </c>
      <c r="J823" s="300" t="s">
        <v>742</v>
      </c>
      <c r="K823" s="300" t="s">
        <v>742</v>
      </c>
      <c r="L823" s="300" t="s">
        <v>1589</v>
      </c>
      <c r="M823" s="306" t="s">
        <v>4935</v>
      </c>
      <c r="N823" s="300" t="s">
        <v>1589</v>
      </c>
      <c r="O823" s="306" t="s">
        <v>4935</v>
      </c>
      <c r="P823" s="300" t="s">
        <v>3384</v>
      </c>
      <c r="Q823" s="300" t="s">
        <v>1296</v>
      </c>
      <c r="R823" s="300"/>
      <c r="S823" s="300" t="s">
        <v>2396</v>
      </c>
      <c r="T823" s="300" t="s">
        <v>736</v>
      </c>
      <c r="U823" s="9" t="s">
        <v>736</v>
      </c>
      <c r="V823" s="300" t="s">
        <v>735</v>
      </c>
      <c r="W823" s="300">
        <v>1</v>
      </c>
      <c r="X823" s="300" t="s">
        <v>736</v>
      </c>
      <c r="Y823" s="300" t="s">
        <v>736</v>
      </c>
      <c r="Z823" s="300"/>
      <c r="AA823" s="300">
        <v>0</v>
      </c>
      <c r="AB823" s="300"/>
      <c r="AC823" s="300" t="s">
        <v>2396</v>
      </c>
      <c r="AD823" s="300" t="s">
        <v>114</v>
      </c>
      <c r="AE823" s="300" t="s">
        <v>2396</v>
      </c>
      <c r="AF823" s="300" t="s">
        <v>736</v>
      </c>
      <c r="AG823" s="300" t="s">
        <v>736</v>
      </c>
      <c r="AH823" s="300"/>
      <c r="AI823" s="300"/>
      <c r="AJ823" s="300"/>
      <c r="AK823" s="305" t="s">
        <v>4505</v>
      </c>
      <c r="AL823" s="300"/>
      <c r="AM823" s="300"/>
      <c r="AN823" s="300"/>
      <c r="AO823" s="300"/>
      <c r="AP823" s="300"/>
      <c r="AQ823" s="300"/>
      <c r="AR823" s="300" t="s">
        <v>3319</v>
      </c>
      <c r="AS823" s="300" t="s">
        <v>3329</v>
      </c>
      <c r="AT823" s="300" t="s">
        <v>3319</v>
      </c>
      <c r="AU823" s="300"/>
      <c r="AV823" s="300"/>
      <c r="AW823" s="300" t="s">
        <v>4505</v>
      </c>
      <c r="AX823" s="300"/>
      <c r="AY823" s="300"/>
      <c r="AZ823" s="300"/>
      <c r="BA823" s="300"/>
      <c r="BB823" s="9" t="s">
        <v>736</v>
      </c>
    </row>
    <row r="824" spans="1:54" s="15" customFormat="1" ht="15" customHeight="1" x14ac:dyDescent="0.25">
      <c r="A824" s="300" t="s">
        <v>3844</v>
      </c>
      <c r="B824" s="300" t="s">
        <v>4936</v>
      </c>
      <c r="C824" s="300" t="s">
        <v>4936</v>
      </c>
      <c r="D824" s="306" t="s">
        <v>4937</v>
      </c>
      <c r="E824" s="300">
        <v>5</v>
      </c>
      <c r="F824" s="300" t="s">
        <v>557</v>
      </c>
      <c r="G824" s="300">
        <v>0</v>
      </c>
      <c r="H824" s="300" t="s">
        <v>742</v>
      </c>
      <c r="I824" s="300" t="s">
        <v>742</v>
      </c>
      <c r="J824" s="300" t="s">
        <v>742</v>
      </c>
      <c r="K824" s="300" t="s">
        <v>742</v>
      </c>
      <c r="L824" s="300" t="s">
        <v>4936</v>
      </c>
      <c r="M824" s="306" t="s">
        <v>4937</v>
      </c>
      <c r="N824" s="300" t="s">
        <v>4936</v>
      </c>
      <c r="O824" s="306" t="s">
        <v>4937</v>
      </c>
      <c r="P824" s="300" t="s">
        <v>737</v>
      </c>
      <c r="Q824" s="300" t="s">
        <v>1301</v>
      </c>
      <c r="R824" s="300" t="s">
        <v>2396</v>
      </c>
      <c r="S824" s="300" t="s">
        <v>2396</v>
      </c>
      <c r="T824" s="300" t="s">
        <v>736</v>
      </c>
      <c r="U824" s="9" t="s">
        <v>736</v>
      </c>
      <c r="V824" s="300" t="s">
        <v>735</v>
      </c>
      <c r="W824" s="300">
        <v>1</v>
      </c>
      <c r="X824" s="300" t="s">
        <v>736</v>
      </c>
      <c r="Y824" s="300" t="s">
        <v>736</v>
      </c>
      <c r="Z824" s="300"/>
      <c r="AA824" s="300">
        <v>0</v>
      </c>
      <c r="AB824" s="300"/>
      <c r="AC824" s="300" t="s">
        <v>2396</v>
      </c>
      <c r="AD824" s="300" t="s">
        <v>114</v>
      </c>
      <c r="AE824" s="300" t="s">
        <v>961</v>
      </c>
      <c r="AF824" s="300" t="s">
        <v>736</v>
      </c>
      <c r="AG824" s="300" t="s">
        <v>736</v>
      </c>
      <c r="AH824" s="300" t="s">
        <v>3270</v>
      </c>
      <c r="AI824" s="300">
        <v>5</v>
      </c>
      <c r="AJ824" s="300" t="str">
        <f>A824</f>
        <v>PG5X12MO</v>
      </c>
      <c r="AK824" s="305" t="s">
        <v>4505</v>
      </c>
      <c r="AL824" s="300" t="s">
        <v>735</v>
      </c>
      <c r="AM824" s="300">
        <v>12</v>
      </c>
      <c r="AN824" s="300"/>
      <c r="AO824" s="300"/>
      <c r="AP824" s="300"/>
      <c r="AQ824" s="300" t="s">
        <v>4398</v>
      </c>
      <c r="AR824" s="300" t="s">
        <v>3319</v>
      </c>
      <c r="AS824" s="300" t="s">
        <v>3329</v>
      </c>
      <c r="AT824" s="300" t="s">
        <v>3319</v>
      </c>
      <c r="AU824" s="300"/>
      <c r="AV824" s="300"/>
      <c r="AW824" s="300" t="s">
        <v>4505</v>
      </c>
      <c r="AX824" s="9" t="s">
        <v>736</v>
      </c>
      <c r="AY824" s="300"/>
      <c r="AZ824" s="300"/>
      <c r="BA824" s="300"/>
      <c r="BB824" s="9" t="s">
        <v>735</v>
      </c>
    </row>
    <row r="825" spans="1:54" s="15" customFormat="1" ht="15" customHeight="1" x14ac:dyDescent="0.25">
      <c r="A825" s="300" t="s">
        <v>3845</v>
      </c>
      <c r="B825" s="300" t="s">
        <v>4938</v>
      </c>
      <c r="C825" s="300" t="s">
        <v>4938</v>
      </c>
      <c r="D825" s="306" t="s">
        <v>4939</v>
      </c>
      <c r="E825" s="300">
        <v>5</v>
      </c>
      <c r="F825" s="300" t="s">
        <v>557</v>
      </c>
      <c r="G825" s="300">
        <v>0</v>
      </c>
      <c r="H825" s="300" t="s">
        <v>742</v>
      </c>
      <c r="I825" s="300" t="s">
        <v>742</v>
      </c>
      <c r="J825" s="300" t="s">
        <v>742</v>
      </c>
      <c r="K825" s="300" t="s">
        <v>742</v>
      </c>
      <c r="L825" s="300" t="s">
        <v>4938</v>
      </c>
      <c r="M825" s="306" t="s">
        <v>4939</v>
      </c>
      <c r="N825" s="300" t="s">
        <v>4938</v>
      </c>
      <c r="O825" s="306" t="s">
        <v>4939</v>
      </c>
      <c r="P825" s="300" t="s">
        <v>737</v>
      </c>
      <c r="Q825" s="300" t="s">
        <v>1301</v>
      </c>
      <c r="R825" s="300" t="s">
        <v>2396</v>
      </c>
      <c r="S825" s="300" t="s">
        <v>2396</v>
      </c>
      <c r="T825" s="300" t="s">
        <v>736</v>
      </c>
      <c r="U825" s="9" t="s">
        <v>736</v>
      </c>
      <c r="V825" s="300" t="s">
        <v>735</v>
      </c>
      <c r="W825" s="300">
        <v>1</v>
      </c>
      <c r="X825" s="300" t="s">
        <v>736</v>
      </c>
      <c r="Y825" s="300" t="s">
        <v>736</v>
      </c>
      <c r="Z825" s="300"/>
      <c r="AA825" s="300">
        <v>0</v>
      </c>
      <c r="AB825" s="309">
        <v>0</v>
      </c>
      <c r="AC825" s="300" t="s">
        <v>2396</v>
      </c>
      <c r="AD825" s="300" t="s">
        <v>114</v>
      </c>
      <c r="AE825" s="300" t="s">
        <v>961</v>
      </c>
      <c r="AF825" s="300" t="s">
        <v>736</v>
      </c>
      <c r="AG825" s="300" t="s">
        <v>736</v>
      </c>
      <c r="AH825" s="300" t="s">
        <v>3270</v>
      </c>
      <c r="AI825" s="300">
        <v>5</v>
      </c>
      <c r="AJ825" s="300" t="str">
        <f>A825</f>
        <v>PG5X6MO</v>
      </c>
      <c r="AK825" s="305" t="s">
        <v>4505</v>
      </c>
      <c r="AL825" s="300" t="s">
        <v>735</v>
      </c>
      <c r="AM825" s="300">
        <v>6</v>
      </c>
      <c r="AN825" s="300"/>
      <c r="AO825" s="300"/>
      <c r="AP825" s="300"/>
      <c r="AQ825" s="300" t="s">
        <v>4398</v>
      </c>
      <c r="AR825" s="300" t="s">
        <v>3319</v>
      </c>
      <c r="AS825" s="300" t="s">
        <v>3329</v>
      </c>
      <c r="AT825" s="300" t="s">
        <v>3319</v>
      </c>
      <c r="AU825" s="300"/>
      <c r="AV825" s="300"/>
      <c r="AW825" s="300" t="s">
        <v>4505</v>
      </c>
      <c r="AX825" s="9" t="s">
        <v>736</v>
      </c>
      <c r="AY825" s="300"/>
      <c r="AZ825" s="300"/>
      <c r="BA825" s="300"/>
      <c r="BB825" s="9" t="s">
        <v>735</v>
      </c>
    </row>
    <row r="826" spans="1:54" s="15" customFormat="1" x14ac:dyDescent="0.25">
      <c r="A826" s="300" t="s">
        <v>1627</v>
      </c>
      <c r="B826" s="300" t="s">
        <v>1626</v>
      </c>
      <c r="C826" s="300" t="s">
        <v>1626</v>
      </c>
      <c r="D826" s="306" t="s">
        <v>4940</v>
      </c>
      <c r="E826" s="300">
        <v>0</v>
      </c>
      <c r="F826" s="300" t="s">
        <v>557</v>
      </c>
      <c r="G826" s="300">
        <v>10</v>
      </c>
      <c r="H826" s="300" t="s">
        <v>742</v>
      </c>
      <c r="I826" s="300" t="s">
        <v>742</v>
      </c>
      <c r="J826" s="300" t="s">
        <v>742</v>
      </c>
      <c r="K826" s="300" t="s">
        <v>742</v>
      </c>
      <c r="L826" s="300" t="s">
        <v>1626</v>
      </c>
      <c r="M826" s="306" t="s">
        <v>4940</v>
      </c>
      <c r="N826" s="300" t="s">
        <v>1626</v>
      </c>
      <c r="O826" s="306" t="s">
        <v>4940</v>
      </c>
      <c r="P826" s="300" t="s">
        <v>3384</v>
      </c>
      <c r="Q826" s="300" t="s">
        <v>1627</v>
      </c>
      <c r="R826" s="300"/>
      <c r="S826" s="300" t="s">
        <v>2396</v>
      </c>
      <c r="T826" s="300" t="s">
        <v>736</v>
      </c>
      <c r="U826" s="9" t="s">
        <v>736</v>
      </c>
      <c r="V826" s="300" t="s">
        <v>735</v>
      </c>
      <c r="W826" s="300">
        <v>1</v>
      </c>
      <c r="X826" s="300" t="s">
        <v>736</v>
      </c>
      <c r="Y826" s="300" t="s">
        <v>736</v>
      </c>
      <c r="Z826" s="300"/>
      <c r="AA826" s="300">
        <v>0</v>
      </c>
      <c r="AB826" s="300"/>
      <c r="AC826" s="300" t="s">
        <v>2396</v>
      </c>
      <c r="AD826" s="300" t="s">
        <v>114</v>
      </c>
      <c r="AE826" s="300" t="s">
        <v>2396</v>
      </c>
      <c r="AF826" s="300" t="s">
        <v>736</v>
      </c>
      <c r="AG826" s="300" t="s">
        <v>736</v>
      </c>
      <c r="AH826" s="300"/>
      <c r="AI826" s="300"/>
      <c r="AJ826" s="300"/>
      <c r="AK826" s="305" t="s">
        <v>4505</v>
      </c>
      <c r="AL826" s="300"/>
      <c r="AM826" s="300"/>
      <c r="AN826" s="300"/>
      <c r="AO826" s="300"/>
      <c r="AP826" s="300"/>
      <c r="AQ826" s="300"/>
      <c r="AR826" s="300" t="s">
        <v>3319</v>
      </c>
      <c r="AS826" s="300" t="s">
        <v>3329</v>
      </c>
      <c r="AT826" s="300" t="s">
        <v>3319</v>
      </c>
      <c r="AU826" s="300"/>
      <c r="AV826" s="300"/>
      <c r="AW826" s="300" t="s">
        <v>4505</v>
      </c>
      <c r="AX826" s="300"/>
      <c r="AY826" s="300"/>
      <c r="AZ826" s="300"/>
      <c r="BA826" s="300"/>
      <c r="BB826" s="9" t="s">
        <v>736</v>
      </c>
    </row>
    <row r="827" spans="1:54" s="15" customFormat="1" x14ac:dyDescent="0.25">
      <c r="A827" s="300" t="s">
        <v>1630</v>
      </c>
      <c r="B827" s="300" t="s">
        <v>1629</v>
      </c>
      <c r="C827" s="300" t="s">
        <v>1629</v>
      </c>
      <c r="D827" s="306" t="s">
        <v>4941</v>
      </c>
      <c r="E827" s="300">
        <v>0</v>
      </c>
      <c r="F827" s="300" t="s">
        <v>557</v>
      </c>
      <c r="G827" s="300">
        <v>10</v>
      </c>
      <c r="H827" s="300" t="s">
        <v>742</v>
      </c>
      <c r="I827" s="300" t="s">
        <v>742</v>
      </c>
      <c r="J827" s="300" t="s">
        <v>742</v>
      </c>
      <c r="K827" s="300" t="s">
        <v>742</v>
      </c>
      <c r="L827" s="300" t="s">
        <v>1629</v>
      </c>
      <c r="M827" s="306" t="s">
        <v>4941</v>
      </c>
      <c r="N827" s="300" t="s">
        <v>1629</v>
      </c>
      <c r="O827" s="306" t="s">
        <v>4941</v>
      </c>
      <c r="P827" s="300" t="s">
        <v>3384</v>
      </c>
      <c r="Q827" s="300" t="s">
        <v>1630</v>
      </c>
      <c r="R827" s="300"/>
      <c r="S827" s="300" t="s">
        <v>2396</v>
      </c>
      <c r="T827" s="300" t="s">
        <v>736</v>
      </c>
      <c r="U827" s="9" t="s">
        <v>736</v>
      </c>
      <c r="V827" s="300" t="s">
        <v>735</v>
      </c>
      <c r="W827" s="300">
        <v>1</v>
      </c>
      <c r="X827" s="300" t="s">
        <v>736</v>
      </c>
      <c r="Y827" s="300" t="s">
        <v>736</v>
      </c>
      <c r="Z827" s="300"/>
      <c r="AA827" s="300">
        <v>0</v>
      </c>
      <c r="AB827" s="300"/>
      <c r="AC827" s="300" t="s">
        <v>2396</v>
      </c>
      <c r="AD827" s="300" t="s">
        <v>114</v>
      </c>
      <c r="AE827" s="300" t="s">
        <v>2396</v>
      </c>
      <c r="AF827" s="300" t="s">
        <v>736</v>
      </c>
      <c r="AG827" s="300" t="s">
        <v>736</v>
      </c>
      <c r="AH827" s="300"/>
      <c r="AI827" s="300"/>
      <c r="AJ827" s="300"/>
      <c r="AK827" s="305" t="s">
        <v>4505</v>
      </c>
      <c r="AL827" s="300"/>
      <c r="AM827" s="300"/>
      <c r="AN827" s="300"/>
      <c r="AO827" s="300"/>
      <c r="AP827" s="300"/>
      <c r="AQ827" s="300"/>
      <c r="AR827" s="300" t="s">
        <v>3319</v>
      </c>
      <c r="AS827" s="300" t="s">
        <v>3329</v>
      </c>
      <c r="AT827" s="300" t="s">
        <v>3319</v>
      </c>
      <c r="AU827" s="300"/>
      <c r="AV827" s="300"/>
      <c r="AW827" s="300" t="s">
        <v>4505</v>
      </c>
      <c r="AX827" s="300"/>
      <c r="AY827" s="300"/>
      <c r="AZ827" s="300"/>
      <c r="BA827" s="300"/>
      <c r="BB827" s="9" t="s">
        <v>736</v>
      </c>
    </row>
    <row r="828" spans="1:54" s="15" customFormat="1" x14ac:dyDescent="0.25">
      <c r="A828" s="300" t="s">
        <v>3724</v>
      </c>
      <c r="B828" s="300" t="s">
        <v>1381</v>
      </c>
      <c r="C828" s="300" t="s">
        <v>1381</v>
      </c>
      <c r="D828" s="306" t="s">
        <v>4942</v>
      </c>
      <c r="E828" s="300">
        <v>0</v>
      </c>
      <c r="F828" s="300" t="s">
        <v>557</v>
      </c>
      <c r="G828" s="300">
        <v>0</v>
      </c>
      <c r="H828" s="300" t="s">
        <v>742</v>
      </c>
      <c r="I828" s="300" t="s">
        <v>742</v>
      </c>
      <c r="J828" s="300" t="s">
        <v>742</v>
      </c>
      <c r="K828" s="300" t="s">
        <v>742</v>
      </c>
      <c r="L828" s="300" t="s">
        <v>1381</v>
      </c>
      <c r="M828" s="306" t="s">
        <v>4942</v>
      </c>
      <c r="N828" s="300" t="s">
        <v>1381</v>
      </c>
      <c r="O828" s="306" t="s">
        <v>4942</v>
      </c>
      <c r="P828" s="300" t="s">
        <v>3384</v>
      </c>
      <c r="Q828" s="300" t="s">
        <v>1382</v>
      </c>
      <c r="R828" s="300"/>
      <c r="S828" s="300" t="s">
        <v>2396</v>
      </c>
      <c r="T828" s="300" t="s">
        <v>736</v>
      </c>
      <c r="U828" s="9" t="s">
        <v>736</v>
      </c>
      <c r="V828" s="300" t="s">
        <v>735</v>
      </c>
      <c r="W828" s="300">
        <v>1</v>
      </c>
      <c r="X828" s="300" t="s">
        <v>736</v>
      </c>
      <c r="Y828" s="300" t="s">
        <v>736</v>
      </c>
      <c r="Z828" s="300"/>
      <c r="AA828" s="300">
        <v>0</v>
      </c>
      <c r="AB828" s="300"/>
      <c r="AC828" s="300" t="s">
        <v>2396</v>
      </c>
      <c r="AD828" s="300" t="s">
        <v>114</v>
      </c>
      <c r="AE828" s="300" t="s">
        <v>2396</v>
      </c>
      <c r="AF828" s="300" t="s">
        <v>736</v>
      </c>
      <c r="AG828" s="300" t="s">
        <v>736</v>
      </c>
      <c r="AH828" s="300"/>
      <c r="AI828" s="300"/>
      <c r="AJ828" s="300"/>
      <c r="AK828" s="305" t="s">
        <v>4505</v>
      </c>
      <c r="AL828" s="300"/>
      <c r="AM828" s="300"/>
      <c r="AN828" s="300"/>
      <c r="AO828" s="300"/>
      <c r="AP828" s="300"/>
      <c r="AQ828" s="300"/>
      <c r="AR828" s="300" t="s">
        <v>3319</v>
      </c>
      <c r="AS828" s="300" t="s">
        <v>3329</v>
      </c>
      <c r="AT828" s="300" t="s">
        <v>3319</v>
      </c>
      <c r="AU828" s="300"/>
      <c r="AV828" s="300"/>
      <c r="AW828" s="300" t="s">
        <v>4505</v>
      </c>
      <c r="AX828" s="300"/>
      <c r="AY828" s="300"/>
      <c r="AZ828" s="300"/>
      <c r="BA828" s="300"/>
      <c r="BB828" s="9" t="s">
        <v>736</v>
      </c>
    </row>
    <row r="829" spans="1:54" s="15" customFormat="1" ht="15" customHeight="1" x14ac:dyDescent="0.25">
      <c r="A829" s="300" t="s">
        <v>1301</v>
      </c>
      <c r="B829" s="300" t="s">
        <v>1106</v>
      </c>
      <c r="C829" s="300" t="s">
        <v>1106</v>
      </c>
      <c r="D829" s="306" t="s">
        <v>4850</v>
      </c>
      <c r="E829" s="300">
        <v>3.25</v>
      </c>
      <c r="F829" s="300" t="s">
        <v>557</v>
      </c>
      <c r="G829" s="300">
        <v>0</v>
      </c>
      <c r="H829" s="300" t="s">
        <v>117</v>
      </c>
      <c r="I829" s="300" t="s">
        <v>117</v>
      </c>
      <c r="J829" s="300" t="s">
        <v>107</v>
      </c>
      <c r="K829" s="300" t="s">
        <v>536</v>
      </c>
      <c r="L829" s="300" t="s">
        <v>1106</v>
      </c>
      <c r="M829" s="306" t="s">
        <v>4850</v>
      </c>
      <c r="N829" s="300" t="s">
        <v>1106</v>
      </c>
      <c r="O829" s="306" t="s">
        <v>4850</v>
      </c>
      <c r="P829" s="300" t="s">
        <v>3384</v>
      </c>
      <c r="Q829" s="300" t="s">
        <v>1301</v>
      </c>
      <c r="R829" s="300" t="s">
        <v>2396</v>
      </c>
      <c r="S829" s="300" t="s">
        <v>2396</v>
      </c>
      <c r="T829" s="300" t="s">
        <v>736</v>
      </c>
      <c r="U829" s="9" t="s">
        <v>736</v>
      </c>
      <c r="V829" s="300" t="s">
        <v>735</v>
      </c>
      <c r="W829" s="300">
        <v>1</v>
      </c>
      <c r="X829" s="300" t="s">
        <v>736</v>
      </c>
      <c r="Y829" s="300" t="s">
        <v>736</v>
      </c>
      <c r="Z829" s="300" t="s">
        <v>1301</v>
      </c>
      <c r="AA829" s="300">
        <v>0</v>
      </c>
      <c r="AB829" s="300"/>
      <c r="AC829" s="300" t="s">
        <v>2396</v>
      </c>
      <c r="AD829" s="300" t="s">
        <v>114</v>
      </c>
      <c r="AE829" s="300" t="s">
        <v>2396</v>
      </c>
      <c r="AF829" s="300" t="s">
        <v>736</v>
      </c>
      <c r="AG829" s="300" t="s">
        <v>736</v>
      </c>
      <c r="AH829" s="300"/>
      <c r="AI829" s="300"/>
      <c r="AJ829" s="300"/>
      <c r="AK829" s="305" t="s">
        <v>4505</v>
      </c>
      <c r="AL829" s="300"/>
      <c r="AM829" s="300"/>
      <c r="AN829" s="300"/>
      <c r="AO829" s="300"/>
      <c r="AP829" s="300"/>
      <c r="AQ829" s="300"/>
      <c r="AR829" s="300" t="s">
        <v>3319</v>
      </c>
      <c r="AS829" s="300" t="s">
        <v>3329</v>
      </c>
      <c r="AT829" s="300" t="s">
        <v>3319</v>
      </c>
      <c r="AU829" s="300"/>
      <c r="AV829" s="300"/>
      <c r="AW829" s="300" t="s">
        <v>4505</v>
      </c>
      <c r="AX829" s="300"/>
      <c r="AY829" s="300"/>
      <c r="AZ829" s="300"/>
      <c r="BA829" s="300"/>
      <c r="BB829" s="9" t="s">
        <v>736</v>
      </c>
    </row>
    <row r="830" spans="1:54" s="15" customFormat="1" ht="15" customHeight="1" x14ac:dyDescent="0.25">
      <c r="A830" s="300" t="s">
        <v>3707</v>
      </c>
      <c r="B830" s="300" t="s">
        <v>1106</v>
      </c>
      <c r="C830" s="300" t="s">
        <v>1106</v>
      </c>
      <c r="D830" s="306" t="s">
        <v>4850</v>
      </c>
      <c r="E830" s="300">
        <v>5</v>
      </c>
      <c r="F830" s="300" t="s">
        <v>557</v>
      </c>
      <c r="G830" s="300">
        <v>0</v>
      </c>
      <c r="H830" s="300" t="s">
        <v>117</v>
      </c>
      <c r="I830" s="300" t="s">
        <v>117</v>
      </c>
      <c r="J830" s="300" t="s">
        <v>107</v>
      </c>
      <c r="K830" s="300" t="s">
        <v>536</v>
      </c>
      <c r="L830" s="300" t="s">
        <v>1106</v>
      </c>
      <c r="M830" s="306" t="s">
        <v>4850</v>
      </c>
      <c r="N830" s="300" t="s">
        <v>1106</v>
      </c>
      <c r="O830" s="306" t="s">
        <v>4850</v>
      </c>
      <c r="P830" s="300" t="s">
        <v>737</v>
      </c>
      <c r="Q830" s="300" t="s">
        <v>1301</v>
      </c>
      <c r="R830" s="300" t="s">
        <v>2396</v>
      </c>
      <c r="S830" s="300" t="s">
        <v>2396</v>
      </c>
      <c r="T830" s="300" t="s">
        <v>736</v>
      </c>
      <c r="U830" s="9" t="s">
        <v>736</v>
      </c>
      <c r="V830" s="300" t="s">
        <v>735</v>
      </c>
      <c r="W830" s="300">
        <v>1</v>
      </c>
      <c r="X830" s="300" t="s">
        <v>736</v>
      </c>
      <c r="Y830" s="300" t="s">
        <v>736</v>
      </c>
      <c r="Z830" s="300"/>
      <c r="AA830" s="300">
        <v>0</v>
      </c>
      <c r="AB830" s="300"/>
      <c r="AC830" s="300" t="s">
        <v>2396</v>
      </c>
      <c r="AD830" s="300" t="s">
        <v>114</v>
      </c>
      <c r="AE830" s="300" t="s">
        <v>961</v>
      </c>
      <c r="AF830" s="300" t="s">
        <v>736</v>
      </c>
      <c r="AG830" s="300" t="s">
        <v>736</v>
      </c>
      <c r="AH830" s="300" t="s">
        <v>3270</v>
      </c>
      <c r="AI830" s="300">
        <v>5</v>
      </c>
      <c r="AJ830" s="300" t="str">
        <f>A830</f>
        <v>PRS_2016</v>
      </c>
      <c r="AK830" s="305" t="s">
        <v>4505</v>
      </c>
      <c r="AL830" s="300" t="s">
        <v>736</v>
      </c>
      <c r="AM830" s="300"/>
      <c r="AN830" s="300"/>
      <c r="AO830" s="300"/>
      <c r="AP830" s="300"/>
      <c r="AQ830" s="300" t="s">
        <v>4398</v>
      </c>
      <c r="AR830" s="300" t="s">
        <v>3319</v>
      </c>
      <c r="AS830" s="300" t="s">
        <v>3329</v>
      </c>
      <c r="AT830" s="300" t="s">
        <v>3319</v>
      </c>
      <c r="AU830" s="300"/>
      <c r="AV830" s="300"/>
      <c r="AW830" s="300" t="s">
        <v>4505</v>
      </c>
      <c r="AX830" s="9" t="s">
        <v>736</v>
      </c>
      <c r="AY830" s="300"/>
      <c r="AZ830" s="300"/>
      <c r="BA830" s="300"/>
      <c r="BB830" s="9" t="s">
        <v>735</v>
      </c>
    </row>
    <row r="831" spans="1:54" s="15" customFormat="1" ht="15" customHeight="1" x14ac:dyDescent="0.25">
      <c r="A831" s="300" t="s">
        <v>3849</v>
      </c>
      <c r="B831" s="300" t="s">
        <v>2245</v>
      </c>
      <c r="C831" s="300" t="s">
        <v>2245</v>
      </c>
      <c r="D831" s="306" t="s">
        <v>4943</v>
      </c>
      <c r="E831" s="300">
        <v>0</v>
      </c>
      <c r="F831" s="300" t="s">
        <v>557</v>
      </c>
      <c r="G831" s="300">
        <v>0</v>
      </c>
      <c r="H831" s="300" t="s">
        <v>117</v>
      </c>
      <c r="I831" s="300" t="s">
        <v>117</v>
      </c>
      <c r="J831" s="300" t="s">
        <v>3626</v>
      </c>
      <c r="K831" s="300" t="s">
        <v>536</v>
      </c>
      <c r="L831" s="300" t="s">
        <v>2245</v>
      </c>
      <c r="M831" s="306" t="s">
        <v>4943</v>
      </c>
      <c r="N831" s="300" t="s">
        <v>2245</v>
      </c>
      <c r="O831" s="306" t="s">
        <v>4943</v>
      </c>
      <c r="P831" s="300" t="s">
        <v>737</v>
      </c>
      <c r="Q831" s="300" t="s">
        <v>1301</v>
      </c>
      <c r="R831" s="300" t="s">
        <v>2396</v>
      </c>
      <c r="S831" s="300" t="s">
        <v>2396</v>
      </c>
      <c r="T831" s="300" t="s">
        <v>736</v>
      </c>
      <c r="U831" s="9" t="s">
        <v>736</v>
      </c>
      <c r="V831" s="300" t="s">
        <v>735</v>
      </c>
      <c r="W831" s="300">
        <v>1</v>
      </c>
      <c r="X831" s="300" t="s">
        <v>736</v>
      </c>
      <c r="Y831" s="300" t="s">
        <v>736</v>
      </c>
      <c r="Z831" s="300"/>
      <c r="AA831" s="300">
        <v>0</v>
      </c>
      <c r="AB831" s="300"/>
      <c r="AC831" s="300" t="s">
        <v>2396</v>
      </c>
      <c r="AD831" s="300" t="s">
        <v>114</v>
      </c>
      <c r="AE831" s="300" t="s">
        <v>961</v>
      </c>
      <c r="AF831" s="300" t="s">
        <v>736</v>
      </c>
      <c r="AG831" s="300" t="s">
        <v>736</v>
      </c>
      <c r="AH831" s="300" t="s">
        <v>3270</v>
      </c>
      <c r="AI831" s="300">
        <v>3.25</v>
      </c>
      <c r="AJ831" s="300" t="str">
        <f>A831</f>
        <v>PRS_CRED</v>
      </c>
      <c r="AK831" s="305" t="s">
        <v>4505</v>
      </c>
      <c r="AL831" s="300" t="s">
        <v>736</v>
      </c>
      <c r="AM831" s="300"/>
      <c r="AN831" s="300"/>
      <c r="AO831" s="300"/>
      <c r="AP831" s="300"/>
      <c r="AQ831" s="300" t="s">
        <v>4398</v>
      </c>
      <c r="AR831" s="300" t="s">
        <v>3319</v>
      </c>
      <c r="AS831" s="300" t="s">
        <v>3329</v>
      </c>
      <c r="AT831" s="300" t="s">
        <v>3319</v>
      </c>
      <c r="AU831" s="300"/>
      <c r="AV831" s="300"/>
      <c r="AW831" s="300" t="s">
        <v>4505</v>
      </c>
      <c r="AX831" s="9" t="s">
        <v>736</v>
      </c>
      <c r="AY831" s="300"/>
      <c r="AZ831" s="300"/>
      <c r="BA831" s="300"/>
      <c r="BB831" s="9" t="s">
        <v>735</v>
      </c>
    </row>
    <row r="832" spans="1:54" s="15" customFormat="1" x14ac:dyDescent="0.25">
      <c r="A832" s="300" t="s">
        <v>3708</v>
      </c>
      <c r="B832" s="300" t="s">
        <v>1304</v>
      </c>
      <c r="C832" s="300" t="s">
        <v>1304</v>
      </c>
      <c r="D832" s="306" t="s">
        <v>4944</v>
      </c>
      <c r="E832" s="300">
        <v>0</v>
      </c>
      <c r="F832" s="300" t="s">
        <v>557</v>
      </c>
      <c r="G832" s="300">
        <v>0</v>
      </c>
      <c r="H832" s="300" t="s">
        <v>742</v>
      </c>
      <c r="I832" s="300" t="s">
        <v>742</v>
      </c>
      <c r="J832" s="300" t="s">
        <v>742</v>
      </c>
      <c r="K832" s="300" t="s">
        <v>742</v>
      </c>
      <c r="L832" s="300" t="s">
        <v>1304</v>
      </c>
      <c r="M832" s="306" t="s">
        <v>4944</v>
      </c>
      <c r="N832" s="300" t="s">
        <v>1304</v>
      </c>
      <c r="O832" s="306" t="s">
        <v>4944</v>
      </c>
      <c r="P832" s="300" t="s">
        <v>3384</v>
      </c>
      <c r="Q832" s="300" t="s">
        <v>1301</v>
      </c>
      <c r="R832" s="300"/>
      <c r="S832" s="300" t="s">
        <v>2396</v>
      </c>
      <c r="T832" s="300" t="s">
        <v>736</v>
      </c>
      <c r="U832" s="9" t="s">
        <v>736</v>
      </c>
      <c r="V832" s="300" t="s">
        <v>735</v>
      </c>
      <c r="W832" s="300">
        <v>1</v>
      </c>
      <c r="X832" s="300" t="s">
        <v>736</v>
      </c>
      <c r="Y832" s="300" t="s">
        <v>736</v>
      </c>
      <c r="Z832" s="300"/>
      <c r="AA832" s="300">
        <v>0</v>
      </c>
      <c r="AB832" s="300"/>
      <c r="AC832" s="300" t="s">
        <v>2396</v>
      </c>
      <c r="AD832" s="300" t="s">
        <v>114</v>
      </c>
      <c r="AE832" s="300" t="s">
        <v>2396</v>
      </c>
      <c r="AF832" s="300" t="s">
        <v>736</v>
      </c>
      <c r="AG832" s="300" t="s">
        <v>736</v>
      </c>
      <c r="AH832" s="300" t="s">
        <v>3270</v>
      </c>
      <c r="AI832" s="300">
        <v>3.25</v>
      </c>
      <c r="AJ832" s="300"/>
      <c r="AK832" s="305" t="s">
        <v>4505</v>
      </c>
      <c r="AL832" s="300"/>
      <c r="AM832" s="300"/>
      <c r="AN832" s="300"/>
      <c r="AO832" s="300"/>
      <c r="AP832" s="300"/>
      <c r="AQ832" s="300"/>
      <c r="AR832" s="300" t="s">
        <v>3319</v>
      </c>
      <c r="AS832" s="300" t="s">
        <v>3329</v>
      </c>
      <c r="AT832" s="300" t="s">
        <v>3319</v>
      </c>
      <c r="AU832" s="300"/>
      <c r="AV832" s="300"/>
      <c r="AW832" s="300" t="s">
        <v>4505</v>
      </c>
      <c r="AX832" s="300"/>
      <c r="AY832" s="300"/>
      <c r="AZ832" s="300"/>
      <c r="BA832" s="300"/>
      <c r="BB832" s="9" t="s">
        <v>736</v>
      </c>
    </row>
    <row r="833" spans="1:54" s="15" customFormat="1" x14ac:dyDescent="0.25">
      <c r="A833" s="300" t="s">
        <v>3709</v>
      </c>
      <c r="B833" s="300" t="s">
        <v>1308</v>
      </c>
      <c r="C833" s="300" t="s">
        <v>1308</v>
      </c>
      <c r="D833" s="306" t="s">
        <v>4945</v>
      </c>
      <c r="E833" s="300">
        <v>0</v>
      </c>
      <c r="F833" s="300" t="s">
        <v>557</v>
      </c>
      <c r="G833" s="300">
        <v>0</v>
      </c>
      <c r="H833" s="300" t="s">
        <v>742</v>
      </c>
      <c r="I833" s="300" t="s">
        <v>742</v>
      </c>
      <c r="J833" s="300" t="s">
        <v>742</v>
      </c>
      <c r="K833" s="300" t="s">
        <v>742</v>
      </c>
      <c r="L833" s="300" t="s">
        <v>1308</v>
      </c>
      <c r="M833" s="306" t="s">
        <v>4945</v>
      </c>
      <c r="N833" s="300" t="s">
        <v>1308</v>
      </c>
      <c r="O833" s="306" t="s">
        <v>4945</v>
      </c>
      <c r="P833" s="300" t="s">
        <v>3384</v>
      </c>
      <c r="Q833" s="300" t="s">
        <v>1309</v>
      </c>
      <c r="R833" s="300"/>
      <c r="S833" s="300" t="s">
        <v>2396</v>
      </c>
      <c r="T833" s="300" t="s">
        <v>736</v>
      </c>
      <c r="U833" s="9" t="s">
        <v>736</v>
      </c>
      <c r="V833" s="300" t="s">
        <v>735</v>
      </c>
      <c r="W833" s="300">
        <v>1</v>
      </c>
      <c r="X833" s="300" t="s">
        <v>736</v>
      </c>
      <c r="Y833" s="300" t="s">
        <v>736</v>
      </c>
      <c r="Z833" s="300"/>
      <c r="AA833" s="300">
        <v>0</v>
      </c>
      <c r="AB833" s="300"/>
      <c r="AC833" s="300" t="s">
        <v>2396</v>
      </c>
      <c r="AD833" s="300" t="s">
        <v>114</v>
      </c>
      <c r="AE833" s="300" t="s">
        <v>2396</v>
      </c>
      <c r="AF833" s="300" t="s">
        <v>736</v>
      </c>
      <c r="AG833" s="300" t="s">
        <v>736</v>
      </c>
      <c r="AH833" s="300"/>
      <c r="AI833" s="300"/>
      <c r="AJ833" s="300"/>
      <c r="AK833" s="305" t="s">
        <v>4505</v>
      </c>
      <c r="AL833" s="300"/>
      <c r="AM833" s="300"/>
      <c r="AN833" s="300"/>
      <c r="AO833" s="300"/>
      <c r="AP833" s="300"/>
      <c r="AQ833" s="300"/>
      <c r="AR833" s="300" t="s">
        <v>3319</v>
      </c>
      <c r="AS833" s="300" t="s">
        <v>3329</v>
      </c>
      <c r="AT833" s="300" t="s">
        <v>3319</v>
      </c>
      <c r="AU833" s="300"/>
      <c r="AV833" s="300"/>
      <c r="AW833" s="300" t="s">
        <v>4505</v>
      </c>
      <c r="AX833" s="300"/>
      <c r="AY833" s="300"/>
      <c r="AZ833" s="300"/>
      <c r="BA833" s="300"/>
      <c r="BB833" s="9" t="s">
        <v>736</v>
      </c>
    </row>
    <row r="834" spans="1:54" s="15" customFormat="1" x14ac:dyDescent="0.25">
      <c r="A834" s="300" t="s">
        <v>3710</v>
      </c>
      <c r="B834" s="300" t="s">
        <v>1308</v>
      </c>
      <c r="C834" s="300" t="s">
        <v>1308</v>
      </c>
      <c r="D834" s="306" t="s">
        <v>4945</v>
      </c>
      <c r="E834" s="300">
        <v>0</v>
      </c>
      <c r="F834" s="300" t="s">
        <v>557</v>
      </c>
      <c r="G834" s="300">
        <v>0</v>
      </c>
      <c r="H834" s="300" t="s">
        <v>742</v>
      </c>
      <c r="I834" s="300" t="s">
        <v>742</v>
      </c>
      <c r="J834" s="300" t="s">
        <v>742</v>
      </c>
      <c r="K834" s="300" t="s">
        <v>742</v>
      </c>
      <c r="L834" s="300" t="s">
        <v>1308</v>
      </c>
      <c r="M834" s="306" t="s">
        <v>4945</v>
      </c>
      <c r="N834" s="300" t="s">
        <v>1308</v>
      </c>
      <c r="O834" s="306" t="s">
        <v>4945</v>
      </c>
      <c r="P834" s="300" t="s">
        <v>3384</v>
      </c>
      <c r="Q834" s="300" t="s">
        <v>1309</v>
      </c>
      <c r="R834" s="300"/>
      <c r="S834" s="300" t="s">
        <v>2396</v>
      </c>
      <c r="T834" s="300" t="s">
        <v>736</v>
      </c>
      <c r="U834" s="9" t="s">
        <v>736</v>
      </c>
      <c r="V834" s="300" t="s">
        <v>735</v>
      </c>
      <c r="W834" s="300">
        <v>1</v>
      </c>
      <c r="X834" s="300" t="s">
        <v>736</v>
      </c>
      <c r="Y834" s="300" t="s">
        <v>736</v>
      </c>
      <c r="Z834" s="300"/>
      <c r="AA834" s="300">
        <v>0</v>
      </c>
      <c r="AB834" s="300"/>
      <c r="AC834" s="300" t="s">
        <v>2396</v>
      </c>
      <c r="AD834" s="300" t="s">
        <v>114</v>
      </c>
      <c r="AE834" s="300" t="s">
        <v>2396</v>
      </c>
      <c r="AF834" s="300" t="s">
        <v>736</v>
      </c>
      <c r="AG834" s="300" t="s">
        <v>736</v>
      </c>
      <c r="AH834" s="300"/>
      <c r="AI834" s="300"/>
      <c r="AJ834" s="300"/>
      <c r="AK834" s="305" t="s">
        <v>4505</v>
      </c>
      <c r="AL834" s="300"/>
      <c r="AM834" s="300"/>
      <c r="AN834" s="300"/>
      <c r="AO834" s="300"/>
      <c r="AP834" s="300"/>
      <c r="AQ834" s="300"/>
      <c r="AR834" s="300" t="s">
        <v>3319</v>
      </c>
      <c r="AS834" s="300" t="s">
        <v>3329</v>
      </c>
      <c r="AT834" s="300" t="s">
        <v>3319</v>
      </c>
      <c r="AU834" s="300"/>
      <c r="AV834" s="300"/>
      <c r="AW834" s="300" t="s">
        <v>4505</v>
      </c>
      <c r="AX834" s="300"/>
      <c r="AY834" s="300"/>
      <c r="AZ834" s="300"/>
      <c r="BA834" s="300"/>
      <c r="BB834" s="9" t="s">
        <v>736</v>
      </c>
    </row>
    <row r="835" spans="1:54" s="15" customFormat="1" ht="15" customHeight="1" x14ac:dyDescent="0.25">
      <c r="A835" s="300" t="s">
        <v>1313</v>
      </c>
      <c r="B835" s="300" t="s">
        <v>1312</v>
      </c>
      <c r="C835" s="300" t="s">
        <v>1312</v>
      </c>
      <c r="D835" s="306" t="s">
        <v>4946</v>
      </c>
      <c r="E835" s="300">
        <v>0</v>
      </c>
      <c r="F835" s="300" t="s">
        <v>557</v>
      </c>
      <c r="G835" s="300">
        <v>0</v>
      </c>
      <c r="H835" s="300" t="s">
        <v>742</v>
      </c>
      <c r="I835" s="300" t="s">
        <v>742</v>
      </c>
      <c r="J835" s="300" t="s">
        <v>742</v>
      </c>
      <c r="K835" s="300" t="s">
        <v>742</v>
      </c>
      <c r="L835" s="300" t="s">
        <v>1312</v>
      </c>
      <c r="M835" s="306" t="s">
        <v>4946</v>
      </c>
      <c r="N835" s="300" t="s">
        <v>1312</v>
      </c>
      <c r="O835" s="306" t="s">
        <v>4946</v>
      </c>
      <c r="P835" s="300" t="s">
        <v>3384</v>
      </c>
      <c r="Q835" s="300" t="s">
        <v>1313</v>
      </c>
      <c r="R835" s="300"/>
      <c r="S835" s="300" t="s">
        <v>2396</v>
      </c>
      <c r="T835" s="300" t="s">
        <v>736</v>
      </c>
      <c r="U835" s="9" t="s">
        <v>736</v>
      </c>
      <c r="V835" s="300" t="s">
        <v>735</v>
      </c>
      <c r="W835" s="300">
        <v>1</v>
      </c>
      <c r="X835" s="300" t="s">
        <v>736</v>
      </c>
      <c r="Y835" s="300" t="s">
        <v>736</v>
      </c>
      <c r="Z835" s="300"/>
      <c r="AA835" s="300">
        <v>0</v>
      </c>
      <c r="AB835" s="300"/>
      <c r="AC835" s="300" t="s">
        <v>2396</v>
      </c>
      <c r="AD835" s="300" t="s">
        <v>114</v>
      </c>
      <c r="AE835" s="300" t="s">
        <v>2396</v>
      </c>
      <c r="AF835" s="300" t="s">
        <v>736</v>
      </c>
      <c r="AG835" s="300" t="s">
        <v>736</v>
      </c>
      <c r="AH835" s="300"/>
      <c r="AI835" s="300"/>
      <c r="AJ835" s="300"/>
      <c r="AK835" s="305" t="s">
        <v>4505</v>
      </c>
      <c r="AL835" s="300"/>
      <c r="AM835" s="300"/>
      <c r="AN835" s="300"/>
      <c r="AO835" s="300"/>
      <c r="AP835" s="300"/>
      <c r="AQ835" s="300"/>
      <c r="AR835" s="300" t="s">
        <v>3319</v>
      </c>
      <c r="AS835" s="300" t="s">
        <v>3329</v>
      </c>
      <c r="AT835" s="300" t="s">
        <v>3319</v>
      </c>
      <c r="AU835" s="300"/>
      <c r="AV835" s="300"/>
      <c r="AW835" s="300" t="s">
        <v>4505</v>
      </c>
      <c r="AX835" s="300"/>
      <c r="AY835" s="300"/>
      <c r="AZ835" s="300"/>
      <c r="BA835" s="300"/>
      <c r="BB835" s="9" t="s">
        <v>736</v>
      </c>
    </row>
    <row r="836" spans="1:54" s="15" customFormat="1" ht="15" customHeight="1" x14ac:dyDescent="0.25">
      <c r="A836" s="300" t="s">
        <v>3711</v>
      </c>
      <c r="B836" s="300" t="s">
        <v>1315</v>
      </c>
      <c r="C836" s="300" t="s">
        <v>1315</v>
      </c>
      <c r="D836" s="306" t="s">
        <v>4947</v>
      </c>
      <c r="E836" s="300">
        <v>0</v>
      </c>
      <c r="F836" s="300" t="s">
        <v>557</v>
      </c>
      <c r="G836" s="300">
        <v>0</v>
      </c>
      <c r="H836" s="300" t="s">
        <v>742</v>
      </c>
      <c r="I836" s="300" t="s">
        <v>742</v>
      </c>
      <c r="J836" s="300" t="s">
        <v>742</v>
      </c>
      <c r="K836" s="300" t="s">
        <v>742</v>
      </c>
      <c r="L836" s="300" t="s">
        <v>1315</v>
      </c>
      <c r="M836" s="306" t="s">
        <v>4947</v>
      </c>
      <c r="N836" s="300" t="s">
        <v>1315</v>
      </c>
      <c r="O836" s="306" t="s">
        <v>4947</v>
      </c>
      <c r="P836" s="300" t="s">
        <v>3384</v>
      </c>
      <c r="Q836" s="300" t="s">
        <v>1316</v>
      </c>
      <c r="R836" s="300"/>
      <c r="S836" s="300" t="s">
        <v>2396</v>
      </c>
      <c r="T836" s="300" t="s">
        <v>736</v>
      </c>
      <c r="U836" s="9" t="s">
        <v>736</v>
      </c>
      <c r="V836" s="300" t="s">
        <v>735</v>
      </c>
      <c r="W836" s="300">
        <v>1</v>
      </c>
      <c r="X836" s="300" t="s">
        <v>736</v>
      </c>
      <c r="Y836" s="300" t="s">
        <v>736</v>
      </c>
      <c r="Z836" s="300"/>
      <c r="AA836" s="300">
        <v>0</v>
      </c>
      <c r="AB836" s="300"/>
      <c r="AC836" s="300" t="s">
        <v>2396</v>
      </c>
      <c r="AD836" s="300" t="s">
        <v>114</v>
      </c>
      <c r="AE836" s="300" t="s">
        <v>2396</v>
      </c>
      <c r="AF836" s="300" t="s">
        <v>736</v>
      </c>
      <c r="AG836" s="300" t="s">
        <v>736</v>
      </c>
      <c r="AH836" s="300"/>
      <c r="AI836" s="300"/>
      <c r="AJ836" s="300"/>
      <c r="AK836" s="305" t="s">
        <v>4505</v>
      </c>
      <c r="AL836" s="300"/>
      <c r="AM836" s="300"/>
      <c r="AN836" s="300"/>
      <c r="AO836" s="300"/>
      <c r="AP836" s="300"/>
      <c r="AQ836" s="300"/>
      <c r="AR836" s="300" t="s">
        <v>3319</v>
      </c>
      <c r="AS836" s="300" t="s">
        <v>3329</v>
      </c>
      <c r="AT836" s="300" t="s">
        <v>3319</v>
      </c>
      <c r="AU836" s="300"/>
      <c r="AV836" s="300"/>
      <c r="AW836" s="300" t="s">
        <v>4505</v>
      </c>
      <c r="AX836" s="300"/>
      <c r="AY836" s="300"/>
      <c r="AZ836" s="300"/>
      <c r="BA836" s="300"/>
      <c r="BB836" s="9" t="s">
        <v>736</v>
      </c>
    </row>
    <row r="837" spans="1:54" s="15" customFormat="1" ht="15" customHeight="1" x14ac:dyDescent="0.25">
      <c r="A837" s="300" t="s">
        <v>3712</v>
      </c>
      <c r="B837" s="300" t="s">
        <v>1318</v>
      </c>
      <c r="C837" s="300" t="s">
        <v>1318</v>
      </c>
      <c r="D837" s="306" t="s">
        <v>4948</v>
      </c>
      <c r="E837" s="300">
        <v>0</v>
      </c>
      <c r="F837" s="300" t="s">
        <v>557</v>
      </c>
      <c r="G837" s="300">
        <v>0</v>
      </c>
      <c r="H837" s="300" t="s">
        <v>742</v>
      </c>
      <c r="I837" s="300" t="s">
        <v>742</v>
      </c>
      <c r="J837" s="300" t="s">
        <v>742</v>
      </c>
      <c r="K837" s="300" t="s">
        <v>742</v>
      </c>
      <c r="L837" s="300" t="s">
        <v>1318</v>
      </c>
      <c r="M837" s="306" t="s">
        <v>4948</v>
      </c>
      <c r="N837" s="300" t="s">
        <v>1318</v>
      </c>
      <c r="O837" s="306" t="s">
        <v>4948</v>
      </c>
      <c r="P837" s="300" t="s">
        <v>3384</v>
      </c>
      <c r="Q837" s="300" t="s">
        <v>737</v>
      </c>
      <c r="R837" s="300" t="s">
        <v>2396</v>
      </c>
      <c r="S837" s="300" t="s">
        <v>2396</v>
      </c>
      <c r="T837" s="300" t="s">
        <v>736</v>
      </c>
      <c r="U837" s="9" t="s">
        <v>736</v>
      </c>
      <c r="V837" s="300" t="s">
        <v>735</v>
      </c>
      <c r="W837" s="300">
        <v>1</v>
      </c>
      <c r="X837" s="300" t="s">
        <v>736</v>
      </c>
      <c r="Y837" s="300" t="s">
        <v>736</v>
      </c>
      <c r="Z837" s="300"/>
      <c r="AA837" s="300">
        <v>0</v>
      </c>
      <c r="AB837" s="300"/>
      <c r="AC837" s="300" t="s">
        <v>2396</v>
      </c>
      <c r="AD837" s="300" t="s">
        <v>114</v>
      </c>
      <c r="AE837" s="300" t="s">
        <v>961</v>
      </c>
      <c r="AF837" s="300" t="s">
        <v>736</v>
      </c>
      <c r="AG837" s="300" t="s">
        <v>736</v>
      </c>
      <c r="AH837" s="300" t="s">
        <v>3270</v>
      </c>
      <c r="AI837" s="300">
        <v>0</v>
      </c>
      <c r="AJ837" s="300" t="str">
        <f>A837</f>
        <v>QCC_DISC</v>
      </c>
      <c r="AK837" s="305" t="s">
        <v>4505</v>
      </c>
      <c r="AL837" s="300"/>
      <c r="AM837" s="300"/>
      <c r="AN837" s="300"/>
      <c r="AO837" s="300"/>
      <c r="AP837" s="300"/>
      <c r="AQ837" s="300" t="s">
        <v>4398</v>
      </c>
      <c r="AR837" s="300" t="s">
        <v>3319</v>
      </c>
      <c r="AS837" s="300" t="s">
        <v>3329</v>
      </c>
      <c r="AT837" s="300" t="s">
        <v>3319</v>
      </c>
      <c r="AU837" s="300"/>
      <c r="AV837" s="300"/>
      <c r="AW837" s="300" t="s">
        <v>4505</v>
      </c>
      <c r="AX837" s="9" t="s">
        <v>736</v>
      </c>
      <c r="AY837" s="300"/>
      <c r="AZ837" s="300"/>
      <c r="BA837" s="300"/>
      <c r="BB837" s="9" t="s">
        <v>736</v>
      </c>
    </row>
    <row r="838" spans="1:54" s="15" customFormat="1" ht="15" customHeight="1" x14ac:dyDescent="0.25">
      <c r="A838" s="300" t="s">
        <v>3713</v>
      </c>
      <c r="B838" s="300" t="s">
        <v>1320</v>
      </c>
      <c r="C838" s="300" t="s">
        <v>1320</v>
      </c>
      <c r="D838" s="306" t="s">
        <v>4949</v>
      </c>
      <c r="E838" s="300">
        <v>50</v>
      </c>
      <c r="F838" s="300" t="s">
        <v>557</v>
      </c>
      <c r="G838" s="300">
        <v>0</v>
      </c>
      <c r="H838" s="300" t="s">
        <v>684</v>
      </c>
      <c r="I838" s="300" t="s">
        <v>742</v>
      </c>
      <c r="J838" s="300" t="s">
        <v>3599</v>
      </c>
      <c r="K838" s="300" t="s">
        <v>2518</v>
      </c>
      <c r="L838" s="300" t="s">
        <v>1320</v>
      </c>
      <c r="M838" s="306" t="s">
        <v>4949</v>
      </c>
      <c r="N838" s="300" t="s">
        <v>1320</v>
      </c>
      <c r="O838" s="306" t="s">
        <v>4949</v>
      </c>
      <c r="P838" s="300" t="s">
        <v>3384</v>
      </c>
      <c r="Q838" s="300" t="s">
        <v>1218</v>
      </c>
      <c r="R838" s="300"/>
      <c r="S838" s="300" t="s">
        <v>2396</v>
      </c>
      <c r="T838" s="300" t="s">
        <v>736</v>
      </c>
      <c r="U838" s="9" t="s">
        <v>736</v>
      </c>
      <c r="V838" s="300" t="s">
        <v>735</v>
      </c>
      <c r="W838" s="300">
        <v>1</v>
      </c>
      <c r="X838" s="300" t="s">
        <v>736</v>
      </c>
      <c r="Y838" s="300" t="s">
        <v>736</v>
      </c>
      <c r="Z838" s="300"/>
      <c r="AA838" s="300">
        <v>0</v>
      </c>
      <c r="AB838" s="300"/>
      <c r="AC838" s="300" t="s">
        <v>2396</v>
      </c>
      <c r="AD838" s="300" t="s">
        <v>114</v>
      </c>
      <c r="AE838" s="300" t="s">
        <v>2396</v>
      </c>
      <c r="AF838" s="300" t="s">
        <v>736</v>
      </c>
      <c r="AG838" s="300" t="s">
        <v>736</v>
      </c>
      <c r="AH838" s="300"/>
      <c r="AI838" s="300"/>
      <c r="AJ838" s="300"/>
      <c r="AK838" s="305" t="s">
        <v>4505</v>
      </c>
      <c r="AL838" s="300"/>
      <c r="AM838" s="300"/>
      <c r="AN838" s="300"/>
      <c r="AO838" s="300"/>
      <c r="AP838" s="300"/>
      <c r="AQ838" s="300"/>
      <c r="AR838" s="300" t="s">
        <v>3319</v>
      </c>
      <c r="AS838" s="300" t="s">
        <v>3329</v>
      </c>
      <c r="AT838" s="300" t="s">
        <v>3319</v>
      </c>
      <c r="AU838" s="300"/>
      <c r="AV838" s="300"/>
      <c r="AW838" s="300" t="s">
        <v>4505</v>
      </c>
      <c r="AX838" s="300"/>
      <c r="AY838" s="300"/>
      <c r="AZ838" s="300"/>
      <c r="BA838" s="300"/>
      <c r="BB838" s="9" t="s">
        <v>736</v>
      </c>
    </row>
    <row r="839" spans="1:54" s="15" customFormat="1" ht="15" customHeight="1" x14ac:dyDescent="0.25">
      <c r="A839" s="300" t="s">
        <v>3850</v>
      </c>
      <c r="B839" s="300" t="s">
        <v>1322</v>
      </c>
      <c r="C839" s="300" t="s">
        <v>1322</v>
      </c>
      <c r="D839" s="306" t="s">
        <v>4950</v>
      </c>
      <c r="E839" s="300">
        <v>50</v>
      </c>
      <c r="F839" s="300" t="s">
        <v>557</v>
      </c>
      <c r="G839" s="300">
        <v>0</v>
      </c>
      <c r="H839" s="300" t="s">
        <v>684</v>
      </c>
      <c r="I839" s="300" t="s">
        <v>742</v>
      </c>
      <c r="J839" s="300" t="s">
        <v>3599</v>
      </c>
      <c r="K839" s="300" t="s">
        <v>2518</v>
      </c>
      <c r="L839" s="300" t="s">
        <v>1322</v>
      </c>
      <c r="M839" s="306" t="s">
        <v>4950</v>
      </c>
      <c r="N839" s="300" t="s">
        <v>1322</v>
      </c>
      <c r="O839" s="306" t="s">
        <v>4950</v>
      </c>
      <c r="P839" s="300" t="s">
        <v>3384</v>
      </c>
      <c r="Q839" s="300" t="s">
        <v>1218</v>
      </c>
      <c r="R839" s="300"/>
      <c r="S839" s="300" t="s">
        <v>2396</v>
      </c>
      <c r="T839" s="300" t="s">
        <v>736</v>
      </c>
      <c r="U839" s="9" t="s">
        <v>736</v>
      </c>
      <c r="V839" s="300" t="s">
        <v>735</v>
      </c>
      <c r="W839" s="300">
        <v>1</v>
      </c>
      <c r="X839" s="300" t="s">
        <v>736</v>
      </c>
      <c r="Y839" s="300" t="s">
        <v>736</v>
      </c>
      <c r="Z839" s="300"/>
      <c r="AA839" s="300">
        <v>0</v>
      </c>
      <c r="AB839" s="300"/>
      <c r="AC839" s="300" t="s">
        <v>2396</v>
      </c>
      <c r="AD839" s="300" t="s">
        <v>114</v>
      </c>
      <c r="AE839" s="300" t="s">
        <v>2396</v>
      </c>
      <c r="AF839" s="300" t="s">
        <v>736</v>
      </c>
      <c r="AG839" s="300" t="s">
        <v>736</v>
      </c>
      <c r="AH839" s="300"/>
      <c r="AI839" s="300"/>
      <c r="AJ839" s="300"/>
      <c r="AK839" s="305" t="s">
        <v>4505</v>
      </c>
      <c r="AL839" s="300"/>
      <c r="AM839" s="300"/>
      <c r="AN839" s="300"/>
      <c r="AO839" s="300"/>
      <c r="AP839" s="300"/>
      <c r="AQ839" s="300"/>
      <c r="AR839" s="300" t="s">
        <v>3319</v>
      </c>
      <c r="AS839" s="300" t="s">
        <v>3329</v>
      </c>
      <c r="AT839" s="300" t="s">
        <v>3319</v>
      </c>
      <c r="AU839" s="300"/>
      <c r="AV839" s="300"/>
      <c r="AW839" s="300" t="s">
        <v>4505</v>
      </c>
      <c r="AX839" s="300"/>
      <c r="AY839" s="300"/>
      <c r="AZ839" s="300"/>
      <c r="BA839" s="300"/>
      <c r="BB839" s="9" t="s">
        <v>736</v>
      </c>
    </row>
    <row r="840" spans="1:54" s="15" customFormat="1" x14ac:dyDescent="0.25">
      <c r="A840" s="300" t="s">
        <v>3739</v>
      </c>
      <c r="B840" s="300" t="s">
        <v>3739</v>
      </c>
      <c r="C840" s="300" t="s">
        <v>3739</v>
      </c>
      <c r="D840" s="306" t="s">
        <v>4951</v>
      </c>
      <c r="E840" s="300"/>
      <c r="F840" s="300" t="s">
        <v>557</v>
      </c>
      <c r="G840" s="300">
        <v>0</v>
      </c>
      <c r="H840" s="300" t="s">
        <v>742</v>
      </c>
      <c r="I840" s="300" t="s">
        <v>742</v>
      </c>
      <c r="J840" s="300" t="s">
        <v>742</v>
      </c>
      <c r="K840" s="300" t="s">
        <v>742</v>
      </c>
      <c r="L840" s="300" t="s">
        <v>3739</v>
      </c>
      <c r="M840" s="300" t="s">
        <v>4951</v>
      </c>
      <c r="N840" s="300" t="s">
        <v>3739</v>
      </c>
      <c r="O840" s="300" t="s">
        <v>4951</v>
      </c>
      <c r="P840" s="300" t="s">
        <v>3384</v>
      </c>
      <c r="Q840" s="300" t="s">
        <v>1618</v>
      </c>
      <c r="R840" s="300"/>
      <c r="S840" s="300" t="s">
        <v>2396</v>
      </c>
      <c r="T840" s="300" t="s">
        <v>736</v>
      </c>
      <c r="U840" s="9" t="s">
        <v>736</v>
      </c>
      <c r="V840" s="300" t="s">
        <v>735</v>
      </c>
      <c r="W840" s="300">
        <v>1</v>
      </c>
      <c r="X840" s="300" t="s">
        <v>736</v>
      </c>
      <c r="Y840" s="300" t="s">
        <v>736</v>
      </c>
      <c r="Z840" s="300"/>
      <c r="AA840" s="300">
        <v>0</v>
      </c>
      <c r="AB840" s="300"/>
      <c r="AC840" s="300" t="s">
        <v>2396</v>
      </c>
      <c r="AD840" s="300" t="s">
        <v>114</v>
      </c>
      <c r="AE840" s="300" t="s">
        <v>2396</v>
      </c>
      <c r="AF840" s="300" t="s">
        <v>736</v>
      </c>
      <c r="AG840" s="300" t="s">
        <v>736</v>
      </c>
      <c r="AH840" s="300"/>
      <c r="AI840" s="300"/>
      <c r="AJ840" s="300"/>
      <c r="AK840" s="305" t="s">
        <v>4505</v>
      </c>
      <c r="AL840" s="300"/>
      <c r="AM840" s="300"/>
      <c r="AN840" s="300"/>
      <c r="AO840" s="300"/>
      <c r="AP840" s="300"/>
      <c r="AQ840" s="300"/>
      <c r="AR840" s="300" t="s">
        <v>3319</v>
      </c>
      <c r="AS840" s="300" t="s">
        <v>3329</v>
      </c>
      <c r="AT840" s="300" t="s">
        <v>3319</v>
      </c>
      <c r="AU840" s="300"/>
      <c r="AV840" s="300"/>
      <c r="AW840" s="300" t="s">
        <v>4505</v>
      </c>
      <c r="AX840" s="300"/>
      <c r="AY840" s="300"/>
      <c r="AZ840" s="300"/>
      <c r="BA840" s="300"/>
      <c r="BB840" s="9" t="s">
        <v>736</v>
      </c>
    </row>
    <row r="841" spans="1:54" s="15" customFormat="1" ht="15" customHeight="1" x14ac:dyDescent="0.25">
      <c r="A841" s="300" t="s">
        <v>1323</v>
      </c>
      <c r="B841" s="300" t="s">
        <v>1324</v>
      </c>
      <c r="C841" s="300" t="s">
        <v>1324</v>
      </c>
      <c r="D841" s="306" t="s">
        <v>4952</v>
      </c>
      <c r="E841" s="300">
        <v>0</v>
      </c>
      <c r="F841" s="300" t="s">
        <v>557</v>
      </c>
      <c r="G841" s="300">
        <v>0</v>
      </c>
      <c r="H841" s="300" t="s">
        <v>742</v>
      </c>
      <c r="I841" s="300" t="s">
        <v>742</v>
      </c>
      <c r="J841" s="300" t="s">
        <v>742</v>
      </c>
      <c r="K841" s="300" t="s">
        <v>742</v>
      </c>
      <c r="L841" s="300" t="s">
        <v>1324</v>
      </c>
      <c r="M841" s="306" t="s">
        <v>4952</v>
      </c>
      <c r="N841" s="300" t="s">
        <v>1324</v>
      </c>
      <c r="O841" s="306" t="s">
        <v>4952</v>
      </c>
      <c r="P841" s="300" t="s">
        <v>3384</v>
      </c>
      <c r="Q841" s="300" t="s">
        <v>1198</v>
      </c>
      <c r="R841" s="300"/>
      <c r="S841" s="300" t="s">
        <v>2396</v>
      </c>
      <c r="T841" s="300" t="s">
        <v>736</v>
      </c>
      <c r="U841" s="9" t="s">
        <v>736</v>
      </c>
      <c r="V841" s="300" t="s">
        <v>735</v>
      </c>
      <c r="W841" s="300">
        <v>1</v>
      </c>
      <c r="X841" s="300" t="s">
        <v>736</v>
      </c>
      <c r="Y841" s="300" t="s">
        <v>736</v>
      </c>
      <c r="Z841" s="300"/>
      <c r="AA841" s="300">
        <v>0</v>
      </c>
      <c r="AB841" s="300"/>
      <c r="AC841" s="300" t="s">
        <v>2396</v>
      </c>
      <c r="AD841" s="300" t="s">
        <v>114</v>
      </c>
      <c r="AE841" s="300" t="s">
        <v>2396</v>
      </c>
      <c r="AF841" s="300" t="s">
        <v>736</v>
      </c>
      <c r="AG841" s="300" t="s">
        <v>736</v>
      </c>
      <c r="AH841" s="300"/>
      <c r="AI841" s="300"/>
      <c r="AJ841" s="300"/>
      <c r="AK841" s="305" t="s">
        <v>4505</v>
      </c>
      <c r="AL841" s="300"/>
      <c r="AM841" s="300"/>
      <c r="AN841" s="300"/>
      <c r="AO841" s="300"/>
      <c r="AP841" s="300"/>
      <c r="AQ841" s="300"/>
      <c r="AR841" s="300" t="s">
        <v>3319</v>
      </c>
      <c r="AS841" s="300" t="s">
        <v>3329</v>
      </c>
      <c r="AT841" s="300" t="s">
        <v>3319</v>
      </c>
      <c r="AU841" s="300"/>
      <c r="AV841" s="300"/>
      <c r="AW841" s="300" t="s">
        <v>4505</v>
      </c>
      <c r="AX841" s="300"/>
      <c r="AY841" s="300"/>
      <c r="AZ841" s="300"/>
      <c r="BA841" s="300"/>
      <c r="BB841" s="9" t="s">
        <v>736</v>
      </c>
    </row>
    <row r="842" spans="1:54" s="15" customFormat="1" ht="15" customHeight="1" x14ac:dyDescent="0.25">
      <c r="A842" s="300" t="s">
        <v>3793</v>
      </c>
      <c r="B842" s="300" t="s">
        <v>2088</v>
      </c>
      <c r="C842" s="300" t="s">
        <v>2088</v>
      </c>
      <c r="D842" s="306" t="s">
        <v>4953</v>
      </c>
      <c r="E842" s="300">
        <v>75</v>
      </c>
      <c r="F842" s="300" t="s">
        <v>557</v>
      </c>
      <c r="G842" s="300">
        <v>10</v>
      </c>
      <c r="H842" s="300" t="s">
        <v>742</v>
      </c>
      <c r="I842" s="300" t="s">
        <v>742</v>
      </c>
      <c r="J842" s="300" t="s">
        <v>742</v>
      </c>
      <c r="K842" s="300" t="s">
        <v>742</v>
      </c>
      <c r="L842" s="300" t="s">
        <v>2088</v>
      </c>
      <c r="M842" s="306" t="s">
        <v>4953</v>
      </c>
      <c r="N842" s="300" t="s">
        <v>2088</v>
      </c>
      <c r="O842" s="306" t="s">
        <v>4953</v>
      </c>
      <c r="P842" s="300" t="s">
        <v>3384</v>
      </c>
      <c r="Q842" s="300" t="s">
        <v>1347</v>
      </c>
      <c r="R842" s="300"/>
      <c r="S842" s="300" t="s">
        <v>2396</v>
      </c>
      <c r="T842" s="300" t="s">
        <v>736</v>
      </c>
      <c r="U842" s="300" t="s">
        <v>735</v>
      </c>
      <c r="V842" s="300" t="s">
        <v>735</v>
      </c>
      <c r="W842" s="300">
        <v>1</v>
      </c>
      <c r="X842" s="300" t="s">
        <v>736</v>
      </c>
      <c r="Y842" s="300" t="s">
        <v>736</v>
      </c>
      <c r="Z842" s="300"/>
      <c r="AA842" s="300">
        <v>0</v>
      </c>
      <c r="AB842" s="300"/>
      <c r="AC842" s="300" t="s">
        <v>3327</v>
      </c>
      <c r="AD842" s="300" t="s">
        <v>114</v>
      </c>
      <c r="AE842" s="300" t="s">
        <v>3328</v>
      </c>
      <c r="AF842" s="300" t="s">
        <v>736</v>
      </c>
      <c r="AG842" s="300" t="s">
        <v>736</v>
      </c>
      <c r="AH842" s="300"/>
      <c r="AI842" s="300"/>
      <c r="AJ842" s="300"/>
      <c r="AK842" s="305" t="s">
        <v>694</v>
      </c>
      <c r="AL842" s="300"/>
      <c r="AM842" s="300"/>
      <c r="AN842" s="300"/>
      <c r="AO842" s="300"/>
      <c r="AP842" s="300"/>
      <c r="AQ842" s="300"/>
      <c r="AR842" s="300" t="s">
        <v>3319</v>
      </c>
      <c r="AS842" s="300" t="s">
        <v>3329</v>
      </c>
      <c r="AT842" s="300" t="s">
        <v>3319</v>
      </c>
      <c r="AU842" s="300"/>
      <c r="AV842" s="300"/>
      <c r="AW842" s="300" t="s">
        <v>4505</v>
      </c>
      <c r="AX842" s="300"/>
      <c r="AY842" s="300"/>
      <c r="AZ842" s="300"/>
      <c r="BA842" s="300"/>
      <c r="BB842" s="9" t="s">
        <v>736</v>
      </c>
    </row>
    <row r="843" spans="1:54" s="15" customFormat="1" x14ac:dyDescent="0.25">
      <c r="A843" s="300" t="s">
        <v>3725</v>
      </c>
      <c r="B843" s="300" t="s">
        <v>1384</v>
      </c>
      <c r="C843" s="300" t="s">
        <v>1384</v>
      </c>
      <c r="D843" s="306" t="s">
        <v>4954</v>
      </c>
      <c r="E843" s="300">
        <v>0</v>
      </c>
      <c r="F843" s="300" t="s">
        <v>557</v>
      </c>
      <c r="G843" s="300">
        <v>0</v>
      </c>
      <c r="H843" s="300" t="s">
        <v>684</v>
      </c>
      <c r="I843" s="300" t="s">
        <v>742</v>
      </c>
      <c r="J843" s="300" t="s">
        <v>3599</v>
      </c>
      <c r="K843" s="300" t="s">
        <v>2518</v>
      </c>
      <c r="L843" s="300" t="s">
        <v>1384</v>
      </c>
      <c r="M843" s="306" t="s">
        <v>4954</v>
      </c>
      <c r="N843" s="300" t="s">
        <v>1384</v>
      </c>
      <c r="O843" s="306" t="s">
        <v>4954</v>
      </c>
      <c r="P843" s="300" t="s">
        <v>3384</v>
      </c>
      <c r="Q843" s="300" t="s">
        <v>1198</v>
      </c>
      <c r="R843" s="300"/>
      <c r="S843" s="300" t="s">
        <v>2396</v>
      </c>
      <c r="T843" s="300" t="s">
        <v>736</v>
      </c>
      <c r="U843" s="9" t="s">
        <v>736</v>
      </c>
      <c r="V843" s="300" t="s">
        <v>735</v>
      </c>
      <c r="W843" s="300">
        <v>1</v>
      </c>
      <c r="X843" s="300" t="s">
        <v>736</v>
      </c>
      <c r="Y843" s="300" t="s">
        <v>736</v>
      </c>
      <c r="Z843" s="300"/>
      <c r="AA843" s="300">
        <v>0</v>
      </c>
      <c r="AB843" s="300"/>
      <c r="AC843" s="300" t="s">
        <v>2396</v>
      </c>
      <c r="AD843" s="300" t="s">
        <v>114</v>
      </c>
      <c r="AE843" s="300" t="s">
        <v>2396</v>
      </c>
      <c r="AF843" s="300" t="s">
        <v>736</v>
      </c>
      <c r="AG843" s="300" t="s">
        <v>736</v>
      </c>
      <c r="AH843" s="300"/>
      <c r="AI843" s="300"/>
      <c r="AJ843" s="300"/>
      <c r="AK843" s="305" t="s">
        <v>4505</v>
      </c>
      <c r="AL843" s="300"/>
      <c r="AM843" s="300"/>
      <c r="AN843" s="300"/>
      <c r="AO843" s="300"/>
      <c r="AP843" s="300"/>
      <c r="AQ843" s="300"/>
      <c r="AR843" s="300" t="s">
        <v>3319</v>
      </c>
      <c r="AS843" s="300" t="s">
        <v>3329</v>
      </c>
      <c r="AT843" s="300" t="s">
        <v>3319</v>
      </c>
      <c r="AU843" s="300"/>
      <c r="AV843" s="300"/>
      <c r="AW843" s="300" t="s">
        <v>4505</v>
      </c>
      <c r="AX843" s="300"/>
      <c r="AY843" s="300"/>
      <c r="AZ843" s="300"/>
      <c r="BA843" s="300"/>
      <c r="BB843" s="9" t="s">
        <v>736</v>
      </c>
    </row>
    <row r="844" spans="1:54" s="15" customFormat="1" ht="15" customHeight="1" x14ac:dyDescent="0.25">
      <c r="A844" s="300" t="s">
        <v>1595</v>
      </c>
      <c r="B844" s="300" t="s">
        <v>1594</v>
      </c>
      <c r="C844" s="300" t="s">
        <v>1594</v>
      </c>
      <c r="D844" s="306" t="s">
        <v>4955</v>
      </c>
      <c r="E844" s="300">
        <v>0</v>
      </c>
      <c r="F844" s="300" t="s">
        <v>557</v>
      </c>
      <c r="G844" s="300">
        <v>0</v>
      </c>
      <c r="H844" s="300" t="s">
        <v>742</v>
      </c>
      <c r="I844" s="300" t="s">
        <v>742</v>
      </c>
      <c r="J844" s="300" t="s">
        <v>742</v>
      </c>
      <c r="K844" s="300" t="s">
        <v>742</v>
      </c>
      <c r="L844" s="300" t="s">
        <v>1594</v>
      </c>
      <c r="M844" s="306" t="s">
        <v>4955</v>
      </c>
      <c r="N844" s="300" t="s">
        <v>1594</v>
      </c>
      <c r="O844" s="306" t="s">
        <v>4955</v>
      </c>
      <c r="P844" s="300" t="s">
        <v>737</v>
      </c>
      <c r="Q844" s="300" t="s">
        <v>1595</v>
      </c>
      <c r="R844" s="300"/>
      <c r="S844" s="300" t="s">
        <v>2396</v>
      </c>
      <c r="T844" s="300" t="s">
        <v>736</v>
      </c>
      <c r="U844" s="9" t="s">
        <v>736</v>
      </c>
      <c r="V844" s="300" t="s">
        <v>735</v>
      </c>
      <c r="W844" s="300">
        <v>1</v>
      </c>
      <c r="X844" s="300" t="s">
        <v>736</v>
      </c>
      <c r="Y844" s="300" t="s">
        <v>736</v>
      </c>
      <c r="Z844" s="300"/>
      <c r="AA844" s="300">
        <v>0</v>
      </c>
      <c r="AB844" s="300"/>
      <c r="AC844" s="300" t="s">
        <v>2396</v>
      </c>
      <c r="AD844" s="300" t="s">
        <v>114</v>
      </c>
      <c r="AE844" s="300" t="s">
        <v>961</v>
      </c>
      <c r="AF844" s="300" t="s">
        <v>736</v>
      </c>
      <c r="AG844" s="300" t="s">
        <v>736</v>
      </c>
      <c r="AH844" s="300" t="s">
        <v>3270</v>
      </c>
      <c r="AI844" s="300">
        <v>10</v>
      </c>
      <c r="AJ844" s="300" t="str">
        <f>A844</f>
        <v>RFRCRD</v>
      </c>
      <c r="AK844" s="305" t="s">
        <v>4505</v>
      </c>
      <c r="AL844" s="300" t="s">
        <v>736</v>
      </c>
      <c r="AM844" s="300"/>
      <c r="AN844" s="300"/>
      <c r="AO844" s="300"/>
      <c r="AP844" s="300"/>
      <c r="AQ844" s="300" t="s">
        <v>4398</v>
      </c>
      <c r="AR844" s="300" t="s">
        <v>3319</v>
      </c>
      <c r="AS844" s="300" t="s">
        <v>3329</v>
      </c>
      <c r="AT844" s="300" t="s">
        <v>3319</v>
      </c>
      <c r="AU844" s="300"/>
      <c r="AV844" s="300"/>
      <c r="AW844" s="300" t="s">
        <v>4505</v>
      </c>
      <c r="AX844" s="309" t="s">
        <v>736</v>
      </c>
      <c r="AY844" s="300"/>
      <c r="AZ844" s="300"/>
      <c r="BA844" s="300"/>
      <c r="BB844" s="9" t="s">
        <v>735</v>
      </c>
    </row>
    <row r="845" spans="1:54" s="15" customFormat="1" ht="15" customHeight="1" x14ac:dyDescent="0.25">
      <c r="A845" s="300" t="s">
        <v>3794</v>
      </c>
      <c r="B845" s="300" t="s">
        <v>4956</v>
      </c>
      <c r="C845" s="300" t="s">
        <v>4956</v>
      </c>
      <c r="D845" s="306" t="s">
        <v>4957</v>
      </c>
      <c r="E845" s="300">
        <v>0</v>
      </c>
      <c r="F845" s="300" t="s">
        <v>557</v>
      </c>
      <c r="G845" s="300">
        <v>0</v>
      </c>
      <c r="H845" s="300" t="s">
        <v>684</v>
      </c>
      <c r="I845" s="300" t="s">
        <v>742</v>
      </c>
      <c r="J845" s="300" t="s">
        <v>3626</v>
      </c>
      <c r="K845" s="300" t="s">
        <v>2518</v>
      </c>
      <c r="L845" s="300" t="s">
        <v>4956</v>
      </c>
      <c r="M845" s="306" t="s">
        <v>4957</v>
      </c>
      <c r="N845" s="300" t="s">
        <v>4956</v>
      </c>
      <c r="O845" s="306" t="s">
        <v>4957</v>
      </c>
      <c r="P845" s="300" t="s">
        <v>737</v>
      </c>
      <c r="Q845" s="300" t="s">
        <v>737</v>
      </c>
      <c r="R845" s="300" t="s">
        <v>2396</v>
      </c>
      <c r="S845" s="300" t="s">
        <v>2396</v>
      </c>
      <c r="T845" s="300" t="s">
        <v>736</v>
      </c>
      <c r="U845" s="9" t="s">
        <v>736</v>
      </c>
      <c r="V845" s="300" t="s">
        <v>735</v>
      </c>
      <c r="W845" s="300">
        <v>1</v>
      </c>
      <c r="X845" s="300" t="s">
        <v>736</v>
      </c>
      <c r="Y845" s="300" t="s">
        <v>736</v>
      </c>
      <c r="Z845" s="300"/>
      <c r="AA845" s="300">
        <v>0</v>
      </c>
      <c r="AB845" s="300"/>
      <c r="AC845" s="300" t="s">
        <v>2396</v>
      </c>
      <c r="AD845" s="300" t="s">
        <v>114</v>
      </c>
      <c r="AE845" s="300" t="s">
        <v>961</v>
      </c>
      <c r="AF845" s="300" t="s">
        <v>736</v>
      </c>
      <c r="AG845" s="300" t="s">
        <v>736</v>
      </c>
      <c r="AH845" s="300" t="s">
        <v>3270</v>
      </c>
      <c r="AI845" s="300">
        <v>10</v>
      </c>
      <c r="AJ845" s="300" t="str">
        <f>A845</f>
        <v>RMR_DISC</v>
      </c>
      <c r="AK845" s="305" t="s">
        <v>4505</v>
      </c>
      <c r="AL845" s="300" t="s">
        <v>736</v>
      </c>
      <c r="AM845" s="300"/>
      <c r="AN845" s="300"/>
      <c r="AO845" s="300"/>
      <c r="AP845" s="300"/>
      <c r="AQ845" s="300" t="s">
        <v>4398</v>
      </c>
      <c r="AR845" s="300" t="s">
        <v>3319</v>
      </c>
      <c r="AS845" s="300" t="s">
        <v>3329</v>
      </c>
      <c r="AT845" s="300" t="s">
        <v>3319</v>
      </c>
      <c r="AU845" s="300"/>
      <c r="AV845" s="300"/>
      <c r="AW845" s="300" t="s">
        <v>4505</v>
      </c>
      <c r="AX845" s="9" t="s">
        <v>736</v>
      </c>
      <c r="AY845" s="300"/>
      <c r="AZ845" s="300"/>
      <c r="BA845" s="300"/>
      <c r="BB845" s="9" t="s">
        <v>735</v>
      </c>
    </row>
    <row r="846" spans="1:54" s="15" customFormat="1" ht="15" customHeight="1" x14ac:dyDescent="0.25">
      <c r="A846" s="300" t="s">
        <v>2364</v>
      </c>
      <c r="B846" s="300" t="s">
        <v>2095</v>
      </c>
      <c r="C846" s="300" t="s">
        <v>2095</v>
      </c>
      <c r="D846" s="306" t="s">
        <v>4958</v>
      </c>
      <c r="E846" s="300">
        <v>0</v>
      </c>
      <c r="F846" s="300" t="s">
        <v>557</v>
      </c>
      <c r="G846" s="300">
        <v>10</v>
      </c>
      <c r="H846" s="300" t="s">
        <v>742</v>
      </c>
      <c r="I846" s="300" t="s">
        <v>742</v>
      </c>
      <c r="J846" s="300" t="s">
        <v>742</v>
      </c>
      <c r="K846" s="300" t="s">
        <v>742</v>
      </c>
      <c r="L846" s="300" t="s">
        <v>2095</v>
      </c>
      <c r="M846" s="306" t="s">
        <v>4958</v>
      </c>
      <c r="N846" s="300" t="s">
        <v>2095</v>
      </c>
      <c r="O846" s="306" t="s">
        <v>4958</v>
      </c>
      <c r="P846" s="300" t="s">
        <v>3384</v>
      </c>
      <c r="Q846" s="300" t="s">
        <v>1568</v>
      </c>
      <c r="R846" s="300"/>
      <c r="S846" s="300"/>
      <c r="T846" s="300" t="s">
        <v>736</v>
      </c>
      <c r="U846" s="300" t="s">
        <v>736</v>
      </c>
      <c r="V846" s="300" t="s">
        <v>735</v>
      </c>
      <c r="W846" s="300">
        <v>1</v>
      </c>
      <c r="X846" s="300" t="s">
        <v>736</v>
      </c>
      <c r="Y846" s="300" t="s">
        <v>736</v>
      </c>
      <c r="Z846" s="300"/>
      <c r="AA846" s="300">
        <v>0</v>
      </c>
      <c r="AB846" s="300"/>
      <c r="AC846" s="300" t="s">
        <v>3327</v>
      </c>
      <c r="AD846" s="300" t="s">
        <v>114</v>
      </c>
      <c r="AE846" s="300" t="s">
        <v>741</v>
      </c>
      <c r="AF846" s="300" t="s">
        <v>736</v>
      </c>
      <c r="AG846" s="300" t="s">
        <v>736</v>
      </c>
      <c r="AH846" s="300"/>
      <c r="AI846" s="300"/>
      <c r="AJ846" s="300"/>
      <c r="AK846" s="305" t="s">
        <v>4505</v>
      </c>
      <c r="AL846" s="300"/>
      <c r="AM846" s="300"/>
      <c r="AN846" s="300"/>
      <c r="AO846" s="300"/>
      <c r="AP846" s="300"/>
      <c r="AQ846" s="300"/>
      <c r="AR846" s="300" t="s">
        <v>3319</v>
      </c>
      <c r="AS846" s="300" t="s">
        <v>3329</v>
      </c>
      <c r="AT846" s="300" t="s">
        <v>3319</v>
      </c>
      <c r="AU846" s="300"/>
      <c r="AV846" s="300"/>
      <c r="AW846" s="300" t="s">
        <v>4505</v>
      </c>
      <c r="AX846" s="300"/>
      <c r="AY846" s="300"/>
      <c r="AZ846" s="300"/>
      <c r="BA846" s="300"/>
      <c r="BB846" s="9" t="s">
        <v>736</v>
      </c>
    </row>
    <row r="847" spans="1:54" s="15" customFormat="1" ht="15" customHeight="1" x14ac:dyDescent="0.25">
      <c r="A847" s="300" t="s">
        <v>3795</v>
      </c>
      <c r="B847" s="300" t="s">
        <v>623</v>
      </c>
      <c r="C847" s="300" t="s">
        <v>623</v>
      </c>
      <c r="D847" s="300" t="s">
        <v>624</v>
      </c>
      <c r="E847" s="300">
        <v>25</v>
      </c>
      <c r="F847" s="300" t="s">
        <v>557</v>
      </c>
      <c r="G847" s="300">
        <v>0</v>
      </c>
      <c r="H847" s="300" t="s">
        <v>4526</v>
      </c>
      <c r="I847" s="300" t="s">
        <v>4534</v>
      </c>
      <c r="J847" s="300" t="s">
        <v>4526</v>
      </c>
      <c r="K847" s="300" t="s">
        <v>4526</v>
      </c>
      <c r="L847" s="300" t="s">
        <v>623</v>
      </c>
      <c r="M847" s="300" t="s">
        <v>624</v>
      </c>
      <c r="N847" s="300" t="s">
        <v>623</v>
      </c>
      <c r="O847" s="300" t="s">
        <v>624</v>
      </c>
      <c r="P847" s="300" t="s">
        <v>737</v>
      </c>
      <c r="Q847" s="300" t="s">
        <v>737</v>
      </c>
      <c r="R847" s="300" t="s">
        <v>2396</v>
      </c>
      <c r="S847" s="300"/>
      <c r="T847" s="300" t="s">
        <v>736</v>
      </c>
      <c r="U847" s="9" t="s">
        <v>736</v>
      </c>
      <c r="V847" s="300" t="s">
        <v>735</v>
      </c>
      <c r="W847" s="300">
        <v>1</v>
      </c>
      <c r="X847" s="300" t="s">
        <v>736</v>
      </c>
      <c r="Y847" s="300" t="s">
        <v>736</v>
      </c>
      <c r="Z847" s="300" t="s">
        <v>3795</v>
      </c>
      <c r="AA847" s="300">
        <v>0</v>
      </c>
      <c r="AB847" s="300"/>
      <c r="AC847" s="300" t="s">
        <v>2396</v>
      </c>
      <c r="AD847" s="300" t="s">
        <v>114</v>
      </c>
      <c r="AE847" s="300" t="s">
        <v>2396</v>
      </c>
      <c r="AF847" s="300" t="s">
        <v>736</v>
      </c>
      <c r="AG847" s="300" t="s">
        <v>736</v>
      </c>
      <c r="AH847" s="300"/>
      <c r="AI847" s="300"/>
      <c r="AJ847" s="300"/>
      <c r="AK847" s="305" t="s">
        <v>4505</v>
      </c>
      <c r="AL847" s="300"/>
      <c r="AM847" s="300"/>
      <c r="AN847" s="300"/>
      <c r="AO847" s="300"/>
      <c r="AP847" s="300"/>
      <c r="AQ847" s="300"/>
      <c r="AR847" s="300" t="s">
        <v>3319</v>
      </c>
      <c r="AS847" s="300" t="s">
        <v>3329</v>
      </c>
      <c r="AT847" s="300" t="s">
        <v>3319</v>
      </c>
      <c r="AU847" s="300"/>
      <c r="AV847" s="300"/>
      <c r="AW847" s="300" t="s">
        <v>4505</v>
      </c>
      <c r="AX847" s="300"/>
      <c r="AY847" s="300"/>
      <c r="AZ847" s="300"/>
      <c r="BA847" s="300"/>
      <c r="BB847" s="9" t="s">
        <v>736</v>
      </c>
    </row>
    <row r="848" spans="1:54" s="15" customFormat="1" ht="15" customHeight="1" x14ac:dyDescent="0.25">
      <c r="A848" s="300" t="s">
        <v>3796</v>
      </c>
      <c r="B848" s="300" t="s">
        <v>623</v>
      </c>
      <c r="C848" s="300" t="s">
        <v>623</v>
      </c>
      <c r="D848" s="300" t="s">
        <v>624</v>
      </c>
      <c r="E848" s="300">
        <v>25</v>
      </c>
      <c r="F848" s="300" t="s">
        <v>557</v>
      </c>
      <c r="G848" s="300">
        <v>0</v>
      </c>
      <c r="H848" s="300" t="s">
        <v>4526</v>
      </c>
      <c r="I848" s="300" t="s">
        <v>4534</v>
      </c>
      <c r="J848" s="300" t="s">
        <v>4526</v>
      </c>
      <c r="K848" s="300" t="s">
        <v>4526</v>
      </c>
      <c r="L848" s="300" t="s">
        <v>623</v>
      </c>
      <c r="M848" s="300" t="s">
        <v>624</v>
      </c>
      <c r="N848" s="300" t="s">
        <v>623</v>
      </c>
      <c r="O848" s="300" t="s">
        <v>624</v>
      </c>
      <c r="P848" s="300" t="s">
        <v>737</v>
      </c>
      <c r="Q848" s="300" t="s">
        <v>737</v>
      </c>
      <c r="R848" s="300" t="s">
        <v>2396</v>
      </c>
      <c r="S848" s="300"/>
      <c r="T848" s="300" t="s">
        <v>736</v>
      </c>
      <c r="U848" s="9" t="s">
        <v>736</v>
      </c>
      <c r="V848" s="300" t="s">
        <v>735</v>
      </c>
      <c r="W848" s="300">
        <v>1</v>
      </c>
      <c r="X848" s="300" t="s">
        <v>736</v>
      </c>
      <c r="Y848" s="300" t="s">
        <v>736</v>
      </c>
      <c r="Z848" s="300" t="s">
        <v>3796</v>
      </c>
      <c r="AA848" s="300">
        <v>0</v>
      </c>
      <c r="AB848" s="300"/>
      <c r="AC848" s="300" t="s">
        <v>2396</v>
      </c>
      <c r="AD848" s="300" t="s">
        <v>114</v>
      </c>
      <c r="AE848" s="300" t="s">
        <v>2396</v>
      </c>
      <c r="AF848" s="300" t="s">
        <v>736</v>
      </c>
      <c r="AG848" s="300" t="s">
        <v>736</v>
      </c>
      <c r="AH848" s="300"/>
      <c r="AI848" s="300"/>
      <c r="AJ848" s="300"/>
      <c r="AK848" s="305" t="s">
        <v>4505</v>
      </c>
      <c r="AL848" s="300"/>
      <c r="AM848" s="300"/>
      <c r="AN848" s="300"/>
      <c r="AO848" s="300"/>
      <c r="AP848" s="300"/>
      <c r="AQ848" s="300"/>
      <c r="AR848" s="300" t="s">
        <v>3319</v>
      </c>
      <c r="AS848" s="300" t="s">
        <v>3329</v>
      </c>
      <c r="AT848" s="300" t="s">
        <v>3319</v>
      </c>
      <c r="AU848" s="300"/>
      <c r="AV848" s="300"/>
      <c r="AW848" s="300" t="s">
        <v>4505</v>
      </c>
      <c r="AX848" s="300"/>
      <c r="AY848" s="300"/>
      <c r="AZ848" s="300"/>
      <c r="BA848" s="300"/>
      <c r="BB848" s="9" t="s">
        <v>736</v>
      </c>
    </row>
    <row r="849" spans="1:54" s="15" customFormat="1" ht="15" customHeight="1" x14ac:dyDescent="0.25">
      <c r="A849" s="300" t="s">
        <v>3797</v>
      </c>
      <c r="B849" s="300" t="s">
        <v>623</v>
      </c>
      <c r="C849" s="300" t="s">
        <v>623</v>
      </c>
      <c r="D849" s="300" t="s">
        <v>624</v>
      </c>
      <c r="E849" s="300">
        <v>25</v>
      </c>
      <c r="F849" s="300" t="s">
        <v>557</v>
      </c>
      <c r="G849" s="300">
        <v>0</v>
      </c>
      <c r="H849" s="300" t="s">
        <v>4526</v>
      </c>
      <c r="I849" s="300" t="s">
        <v>4534</v>
      </c>
      <c r="J849" s="300" t="s">
        <v>4526</v>
      </c>
      <c r="K849" s="300" t="s">
        <v>4526</v>
      </c>
      <c r="L849" s="300" t="s">
        <v>623</v>
      </c>
      <c r="M849" s="300" t="s">
        <v>624</v>
      </c>
      <c r="N849" s="300" t="s">
        <v>623</v>
      </c>
      <c r="O849" s="300" t="s">
        <v>624</v>
      </c>
      <c r="P849" s="300" t="s">
        <v>737</v>
      </c>
      <c r="Q849" s="300" t="s">
        <v>737</v>
      </c>
      <c r="R849" s="300" t="s">
        <v>2396</v>
      </c>
      <c r="S849" s="300"/>
      <c r="T849" s="300" t="s">
        <v>736</v>
      </c>
      <c r="U849" s="9" t="s">
        <v>736</v>
      </c>
      <c r="V849" s="300" t="s">
        <v>735</v>
      </c>
      <c r="W849" s="300">
        <v>1</v>
      </c>
      <c r="X849" s="300" t="s">
        <v>736</v>
      </c>
      <c r="Y849" s="300" t="s">
        <v>736</v>
      </c>
      <c r="Z849" s="300" t="s">
        <v>3797</v>
      </c>
      <c r="AA849" s="300">
        <v>0</v>
      </c>
      <c r="AB849" s="300"/>
      <c r="AC849" s="300" t="s">
        <v>2396</v>
      </c>
      <c r="AD849" s="300" t="s">
        <v>114</v>
      </c>
      <c r="AE849" s="300" t="s">
        <v>2396</v>
      </c>
      <c r="AF849" s="300" t="s">
        <v>736</v>
      </c>
      <c r="AG849" s="300" t="s">
        <v>736</v>
      </c>
      <c r="AH849" s="300"/>
      <c r="AI849" s="300"/>
      <c r="AJ849" s="300"/>
      <c r="AK849" s="305" t="s">
        <v>4505</v>
      </c>
      <c r="AL849" s="300"/>
      <c r="AM849" s="300"/>
      <c r="AN849" s="300"/>
      <c r="AO849" s="300"/>
      <c r="AP849" s="300"/>
      <c r="AQ849" s="300"/>
      <c r="AR849" s="300" t="s">
        <v>3319</v>
      </c>
      <c r="AS849" s="300" t="s">
        <v>3329</v>
      </c>
      <c r="AT849" s="300" t="s">
        <v>3319</v>
      </c>
      <c r="AU849" s="300"/>
      <c r="AV849" s="300"/>
      <c r="AW849" s="300" t="s">
        <v>4505</v>
      </c>
      <c r="AX849" s="300"/>
      <c r="AY849" s="300"/>
      <c r="AZ849" s="300"/>
      <c r="BA849" s="300"/>
      <c r="BB849" s="9" t="s">
        <v>736</v>
      </c>
    </row>
    <row r="850" spans="1:54" s="15" customFormat="1" ht="15" customHeight="1" x14ac:dyDescent="0.25">
      <c r="A850" s="300" t="s">
        <v>3798</v>
      </c>
      <c r="B850" s="300" t="s">
        <v>623</v>
      </c>
      <c r="C850" s="300" t="s">
        <v>623</v>
      </c>
      <c r="D850" s="300" t="s">
        <v>624</v>
      </c>
      <c r="E850" s="300">
        <v>0</v>
      </c>
      <c r="F850" s="300" t="s">
        <v>557</v>
      </c>
      <c r="G850" s="300">
        <v>0</v>
      </c>
      <c r="H850" s="300" t="s">
        <v>4526</v>
      </c>
      <c r="I850" s="300" t="s">
        <v>4534</v>
      </c>
      <c r="J850" s="300" t="s">
        <v>4526</v>
      </c>
      <c r="K850" s="300" t="s">
        <v>4526</v>
      </c>
      <c r="L850" s="300" t="s">
        <v>623</v>
      </c>
      <c r="M850" s="300" t="s">
        <v>624</v>
      </c>
      <c r="N850" s="300" t="s">
        <v>623</v>
      </c>
      <c r="O850" s="300" t="s">
        <v>624</v>
      </c>
      <c r="P850" s="300" t="s">
        <v>3384</v>
      </c>
      <c r="Q850" s="300" t="s">
        <v>855</v>
      </c>
      <c r="R850" s="300" t="s">
        <v>2396</v>
      </c>
      <c r="S850" s="300"/>
      <c r="T850" s="300" t="s">
        <v>736</v>
      </c>
      <c r="U850" s="9" t="s">
        <v>736</v>
      </c>
      <c r="V850" s="300" t="s">
        <v>735</v>
      </c>
      <c r="W850" s="300">
        <v>1</v>
      </c>
      <c r="X850" s="300" t="s">
        <v>736</v>
      </c>
      <c r="Y850" s="300" t="s">
        <v>736</v>
      </c>
      <c r="Z850" s="300" t="s">
        <v>3798</v>
      </c>
      <c r="AA850" s="300">
        <v>0</v>
      </c>
      <c r="AB850" s="300"/>
      <c r="AC850" s="300" t="s">
        <v>2396</v>
      </c>
      <c r="AD850" s="300" t="s">
        <v>114</v>
      </c>
      <c r="AE850" s="300" t="s">
        <v>2396</v>
      </c>
      <c r="AF850" s="300" t="s">
        <v>736</v>
      </c>
      <c r="AG850" s="300" t="s">
        <v>736</v>
      </c>
      <c r="AH850" s="300"/>
      <c r="AI850" s="300"/>
      <c r="AJ850" s="300"/>
      <c r="AK850" s="305" t="s">
        <v>4505</v>
      </c>
      <c r="AL850" s="300"/>
      <c r="AM850" s="300"/>
      <c r="AN850" s="300"/>
      <c r="AO850" s="300"/>
      <c r="AP850" s="300"/>
      <c r="AQ850" s="300"/>
      <c r="AR850" s="300" t="s">
        <v>3319</v>
      </c>
      <c r="AS850" s="300" t="s">
        <v>3329</v>
      </c>
      <c r="AT850" s="300" t="s">
        <v>3319</v>
      </c>
      <c r="AU850" s="300"/>
      <c r="AV850" s="300"/>
      <c r="AW850" s="300" t="s">
        <v>4505</v>
      </c>
      <c r="AX850" s="300"/>
      <c r="AY850" s="300"/>
      <c r="AZ850" s="300"/>
      <c r="BA850" s="300"/>
      <c r="BB850" s="9" t="s">
        <v>736</v>
      </c>
    </row>
    <row r="851" spans="1:54" s="15" customFormat="1" ht="15" customHeight="1" x14ac:dyDescent="0.25">
      <c r="A851" s="300" t="s">
        <v>3799</v>
      </c>
      <c r="B851" s="300" t="s">
        <v>2102</v>
      </c>
      <c r="C851" s="300" t="s">
        <v>2102</v>
      </c>
      <c r="D851" s="306" t="s">
        <v>4959</v>
      </c>
      <c r="E851" s="300">
        <v>0</v>
      </c>
      <c r="F851" s="300" t="s">
        <v>557</v>
      </c>
      <c r="G851" s="300">
        <v>0</v>
      </c>
      <c r="H851" s="300" t="s">
        <v>742</v>
      </c>
      <c r="I851" s="300" t="s">
        <v>742</v>
      </c>
      <c r="J851" s="300" t="s">
        <v>742</v>
      </c>
      <c r="K851" s="300" t="s">
        <v>742</v>
      </c>
      <c r="L851" s="300" t="s">
        <v>2102</v>
      </c>
      <c r="M851" s="306" t="s">
        <v>4959</v>
      </c>
      <c r="N851" s="300" t="s">
        <v>2102</v>
      </c>
      <c r="O851" s="306" t="s">
        <v>4959</v>
      </c>
      <c r="P851" s="300" t="s">
        <v>3384</v>
      </c>
      <c r="Q851" s="300" t="s">
        <v>854</v>
      </c>
      <c r="R851" s="300"/>
      <c r="S851" s="300" t="s">
        <v>2396</v>
      </c>
      <c r="T851" s="300" t="s">
        <v>736</v>
      </c>
      <c r="U851" s="9" t="s">
        <v>736</v>
      </c>
      <c r="V851" s="300" t="s">
        <v>735</v>
      </c>
      <c r="W851" s="300">
        <v>1</v>
      </c>
      <c r="X851" s="300" t="s">
        <v>736</v>
      </c>
      <c r="Y851" s="300" t="s">
        <v>736</v>
      </c>
      <c r="Z851" s="300"/>
      <c r="AA851" s="300">
        <v>0</v>
      </c>
      <c r="AB851" s="300"/>
      <c r="AC851" s="300" t="s">
        <v>2396</v>
      </c>
      <c r="AD851" s="300" t="s">
        <v>114</v>
      </c>
      <c r="AE851" s="300" t="s">
        <v>2396</v>
      </c>
      <c r="AF851" s="300" t="s">
        <v>736</v>
      </c>
      <c r="AG851" s="300" t="s">
        <v>736</v>
      </c>
      <c r="AH851" s="300"/>
      <c r="AI851" s="300"/>
      <c r="AJ851" s="300"/>
      <c r="AK851" s="305" t="s">
        <v>4505</v>
      </c>
      <c r="AL851" s="300"/>
      <c r="AM851" s="300"/>
      <c r="AN851" s="300"/>
      <c r="AO851" s="300"/>
      <c r="AP851" s="300"/>
      <c r="AQ851" s="300"/>
      <c r="AR851" s="300" t="s">
        <v>3319</v>
      </c>
      <c r="AS851" s="300" t="s">
        <v>3329</v>
      </c>
      <c r="AT851" s="300" t="s">
        <v>3319</v>
      </c>
      <c r="AU851" s="300"/>
      <c r="AV851" s="300"/>
      <c r="AW851" s="300" t="s">
        <v>4505</v>
      </c>
      <c r="AX851" s="300"/>
      <c r="AY851" s="300"/>
      <c r="AZ851" s="300"/>
      <c r="BA851" s="300"/>
      <c r="BB851" s="9" t="s">
        <v>736</v>
      </c>
    </row>
    <row r="852" spans="1:54" s="15" customFormat="1" ht="15" customHeight="1" x14ac:dyDescent="0.25">
      <c r="A852" s="300" t="s">
        <v>3853</v>
      </c>
      <c r="B852" s="300" t="s">
        <v>2249</v>
      </c>
      <c r="C852" s="300" t="s">
        <v>2249</v>
      </c>
      <c r="D852" s="306" t="s">
        <v>4960</v>
      </c>
      <c r="E852" s="300">
        <v>9.99</v>
      </c>
      <c r="F852" s="300" t="s">
        <v>557</v>
      </c>
      <c r="G852" s="300">
        <v>0</v>
      </c>
      <c r="H852" s="300" t="s">
        <v>684</v>
      </c>
      <c r="I852" s="300" t="s">
        <v>742</v>
      </c>
      <c r="J852" s="300" t="s">
        <v>3599</v>
      </c>
      <c r="K852" s="300" t="s">
        <v>2518</v>
      </c>
      <c r="L852" s="300" t="s">
        <v>2249</v>
      </c>
      <c r="M852" s="306" t="s">
        <v>4960</v>
      </c>
      <c r="N852" s="300" t="s">
        <v>2249</v>
      </c>
      <c r="O852" s="306" t="s">
        <v>4960</v>
      </c>
      <c r="P852" s="300" t="s">
        <v>3384</v>
      </c>
      <c r="Q852" s="300" t="s">
        <v>2250</v>
      </c>
      <c r="R852" s="300"/>
      <c r="S852" s="300" t="s">
        <v>2396</v>
      </c>
      <c r="T852" s="300" t="s">
        <v>736</v>
      </c>
      <c r="U852" s="9" t="s">
        <v>736</v>
      </c>
      <c r="V852" s="300" t="s">
        <v>735</v>
      </c>
      <c r="W852" s="300">
        <v>1</v>
      </c>
      <c r="X852" s="300" t="s">
        <v>736</v>
      </c>
      <c r="Y852" s="300" t="s">
        <v>736</v>
      </c>
      <c r="Z852" s="300"/>
      <c r="AA852" s="300">
        <v>0</v>
      </c>
      <c r="AB852" s="300"/>
      <c r="AC852" s="300" t="s">
        <v>2396</v>
      </c>
      <c r="AD852" s="300" t="s">
        <v>114</v>
      </c>
      <c r="AE852" s="300" t="s">
        <v>2396</v>
      </c>
      <c r="AF852" s="300" t="s">
        <v>736</v>
      </c>
      <c r="AG852" s="300" t="s">
        <v>736</v>
      </c>
      <c r="AH852" s="300"/>
      <c r="AI852" s="300"/>
      <c r="AJ852" s="300"/>
      <c r="AK852" s="305" t="s">
        <v>4505</v>
      </c>
      <c r="AL852" s="300"/>
      <c r="AM852" s="300"/>
      <c r="AN852" s="300"/>
      <c r="AO852" s="300"/>
      <c r="AP852" s="300"/>
      <c r="AQ852" s="300"/>
      <c r="AR852" s="300" t="s">
        <v>3319</v>
      </c>
      <c r="AS852" s="300" t="s">
        <v>3329</v>
      </c>
      <c r="AT852" s="300" t="s">
        <v>3319</v>
      </c>
      <c r="AU852" s="300"/>
      <c r="AV852" s="300"/>
      <c r="AW852" s="300" t="s">
        <v>4505</v>
      </c>
      <c r="AX852" s="300"/>
      <c r="AY852" s="300"/>
      <c r="AZ852" s="300"/>
      <c r="BA852" s="300"/>
      <c r="BB852" s="9" t="s">
        <v>736</v>
      </c>
    </row>
    <row r="853" spans="1:54" s="15" customFormat="1" ht="15" customHeight="1" x14ac:dyDescent="0.25">
      <c r="A853" s="300" t="s">
        <v>3800</v>
      </c>
      <c r="B853" s="300" t="s">
        <v>560</v>
      </c>
      <c r="C853" s="300" t="s">
        <v>560</v>
      </c>
      <c r="D853" s="300" t="s">
        <v>622</v>
      </c>
      <c r="E853" s="300">
        <v>25</v>
      </c>
      <c r="F853" s="300" t="s">
        <v>557</v>
      </c>
      <c r="G853" s="300">
        <v>0</v>
      </c>
      <c r="H853" s="300" t="s">
        <v>742</v>
      </c>
      <c r="I853" s="300" t="s">
        <v>742</v>
      </c>
      <c r="J853" s="300" t="s">
        <v>742</v>
      </c>
      <c r="K853" s="300" t="s">
        <v>742</v>
      </c>
      <c r="L853" s="300" t="s">
        <v>560</v>
      </c>
      <c r="M853" s="300" t="s">
        <v>622</v>
      </c>
      <c r="N853" s="300" t="s">
        <v>560</v>
      </c>
      <c r="O853" s="300" t="s">
        <v>622</v>
      </c>
      <c r="P853" s="300" t="s">
        <v>737</v>
      </c>
      <c r="Q853" s="300" t="s">
        <v>737</v>
      </c>
      <c r="R853" s="300" t="s">
        <v>2396</v>
      </c>
      <c r="S853" s="300"/>
      <c r="T853" s="300" t="s">
        <v>736</v>
      </c>
      <c r="U853" s="9" t="s">
        <v>736</v>
      </c>
      <c r="V853" s="300" t="s">
        <v>735</v>
      </c>
      <c r="W853" s="300">
        <v>1</v>
      </c>
      <c r="X853" s="300" t="s">
        <v>736</v>
      </c>
      <c r="Y853" s="300" t="s">
        <v>736</v>
      </c>
      <c r="Z853" s="300" t="s">
        <v>3800</v>
      </c>
      <c r="AA853" s="300">
        <v>0</v>
      </c>
      <c r="AB853" s="300"/>
      <c r="AC853" s="300" t="s">
        <v>2396</v>
      </c>
      <c r="AD853" s="300" t="s">
        <v>114</v>
      </c>
      <c r="AE853" s="300" t="s">
        <v>2396</v>
      </c>
      <c r="AF853" s="300" t="s">
        <v>736</v>
      </c>
      <c r="AG853" s="300" t="s">
        <v>736</v>
      </c>
      <c r="AH853" s="300"/>
      <c r="AI853" s="300"/>
      <c r="AJ853" s="300"/>
      <c r="AK853" s="305" t="s">
        <v>4505</v>
      </c>
      <c r="AL853" s="300"/>
      <c r="AM853" s="300"/>
      <c r="AN853" s="300"/>
      <c r="AO853" s="300"/>
      <c r="AP853" s="300"/>
      <c r="AQ853" s="300"/>
      <c r="AR853" s="300" t="s">
        <v>3319</v>
      </c>
      <c r="AS853" s="300" t="s">
        <v>3329</v>
      </c>
      <c r="AT853" s="300" t="s">
        <v>3319</v>
      </c>
      <c r="AU853" s="300"/>
      <c r="AV853" s="300"/>
      <c r="AW853" s="300" t="s">
        <v>4505</v>
      </c>
      <c r="AX853" s="300"/>
      <c r="AY853" s="300"/>
      <c r="AZ853" s="300"/>
      <c r="BA853" s="300"/>
      <c r="BB853" s="9" t="s">
        <v>736</v>
      </c>
    </row>
    <row r="854" spans="1:54" s="15" customFormat="1" ht="15" customHeight="1" x14ac:dyDescent="0.25">
      <c r="A854" s="300" t="s">
        <v>2109</v>
      </c>
      <c r="B854" s="300" t="s">
        <v>2109</v>
      </c>
      <c r="C854" s="300" t="s">
        <v>4961</v>
      </c>
      <c r="D854" s="300" t="s">
        <v>4962</v>
      </c>
      <c r="E854" s="300">
        <v>0</v>
      </c>
      <c r="F854" s="300" t="s">
        <v>557</v>
      </c>
      <c r="G854" s="300">
        <v>0</v>
      </c>
      <c r="H854" s="300" t="s">
        <v>742</v>
      </c>
      <c r="I854" s="300" t="s">
        <v>742</v>
      </c>
      <c r="J854" s="300" t="s">
        <v>742</v>
      </c>
      <c r="K854" s="300" t="s">
        <v>742</v>
      </c>
      <c r="L854" s="300" t="s">
        <v>4961</v>
      </c>
      <c r="M854" s="300" t="s">
        <v>4962</v>
      </c>
      <c r="N854" s="300" t="s">
        <v>4961</v>
      </c>
      <c r="O854" s="300" t="s">
        <v>4962</v>
      </c>
      <c r="P854" s="300" t="s">
        <v>737</v>
      </c>
      <c r="Q854" s="300" t="s">
        <v>737</v>
      </c>
      <c r="R854" s="300"/>
      <c r="S854" s="300" t="s">
        <v>2396</v>
      </c>
      <c r="T854" s="300" t="s">
        <v>736</v>
      </c>
      <c r="U854" s="9" t="s">
        <v>736</v>
      </c>
      <c r="V854" s="300" t="s">
        <v>735</v>
      </c>
      <c r="W854" s="300">
        <v>1</v>
      </c>
      <c r="X854" s="300" t="s">
        <v>736</v>
      </c>
      <c r="Y854" s="300" t="s">
        <v>736</v>
      </c>
      <c r="Z854" s="300"/>
      <c r="AA854" s="300">
        <v>0</v>
      </c>
      <c r="AB854" s="300"/>
      <c r="AC854" s="300" t="s">
        <v>2396</v>
      </c>
      <c r="AD854" s="300" t="s">
        <v>114</v>
      </c>
      <c r="AE854" s="300" t="s">
        <v>2396</v>
      </c>
      <c r="AF854" s="300" t="s">
        <v>736</v>
      </c>
      <c r="AG854" s="300" t="s">
        <v>736</v>
      </c>
      <c r="AH854" s="300"/>
      <c r="AI854" s="300"/>
      <c r="AJ854" s="300"/>
      <c r="AK854" s="305" t="s">
        <v>4505</v>
      </c>
      <c r="AL854" s="300"/>
      <c r="AM854" s="300"/>
      <c r="AN854" s="300"/>
      <c r="AO854" s="300"/>
      <c r="AP854" s="300"/>
      <c r="AQ854" s="300"/>
      <c r="AR854" s="300" t="s">
        <v>3319</v>
      </c>
      <c r="AS854" s="300" t="s">
        <v>3329</v>
      </c>
      <c r="AT854" s="300" t="s">
        <v>3319</v>
      </c>
      <c r="AU854" s="300"/>
      <c r="AV854" s="300"/>
      <c r="AW854" s="300" t="s">
        <v>4505</v>
      </c>
      <c r="AX854" s="300"/>
      <c r="AY854" s="300"/>
      <c r="AZ854" s="300"/>
      <c r="BA854" s="300"/>
      <c r="BB854" s="9" t="s">
        <v>736</v>
      </c>
    </row>
    <row r="855" spans="1:54" s="15" customFormat="1" x14ac:dyDescent="0.25">
      <c r="A855" s="300" t="s">
        <v>1633</v>
      </c>
      <c r="B855" s="300" t="s">
        <v>1632</v>
      </c>
      <c r="C855" s="300" t="s">
        <v>1632</v>
      </c>
      <c r="D855" s="306" t="s">
        <v>4963</v>
      </c>
      <c r="E855" s="300">
        <v>0</v>
      </c>
      <c r="F855" s="300" t="s">
        <v>557</v>
      </c>
      <c r="G855" s="300">
        <v>0</v>
      </c>
      <c r="H855" s="300" t="s">
        <v>742</v>
      </c>
      <c r="I855" s="300" t="s">
        <v>742</v>
      </c>
      <c r="J855" s="300" t="s">
        <v>742</v>
      </c>
      <c r="K855" s="300" t="s">
        <v>742</v>
      </c>
      <c r="L855" s="300" t="s">
        <v>1632</v>
      </c>
      <c r="M855" s="306" t="s">
        <v>4963</v>
      </c>
      <c r="N855" s="300" t="s">
        <v>1632</v>
      </c>
      <c r="O855" s="306" t="s">
        <v>4963</v>
      </c>
      <c r="P855" s="300" t="s">
        <v>3384</v>
      </c>
      <c r="Q855" s="300" t="s">
        <v>1633</v>
      </c>
      <c r="R855" s="300"/>
      <c r="S855" s="300" t="s">
        <v>2396</v>
      </c>
      <c r="T855" s="300" t="s">
        <v>736</v>
      </c>
      <c r="U855" s="9" t="s">
        <v>736</v>
      </c>
      <c r="V855" s="300" t="s">
        <v>735</v>
      </c>
      <c r="W855" s="300">
        <v>1</v>
      </c>
      <c r="X855" s="300" t="s">
        <v>736</v>
      </c>
      <c r="Y855" s="300" t="s">
        <v>736</v>
      </c>
      <c r="Z855" s="300"/>
      <c r="AA855" s="300">
        <v>0</v>
      </c>
      <c r="AB855" s="300"/>
      <c r="AC855" s="300" t="s">
        <v>2396</v>
      </c>
      <c r="AD855" s="300" t="s">
        <v>114</v>
      </c>
      <c r="AE855" s="300" t="s">
        <v>2396</v>
      </c>
      <c r="AF855" s="300" t="s">
        <v>736</v>
      </c>
      <c r="AG855" s="300" t="s">
        <v>736</v>
      </c>
      <c r="AH855" s="300"/>
      <c r="AI855" s="300"/>
      <c r="AJ855" s="300"/>
      <c r="AK855" s="305" t="s">
        <v>4505</v>
      </c>
      <c r="AL855" s="300"/>
      <c r="AM855" s="300"/>
      <c r="AN855" s="300"/>
      <c r="AO855" s="300"/>
      <c r="AP855" s="300"/>
      <c r="AQ855" s="300"/>
      <c r="AR855" s="300" t="s">
        <v>3319</v>
      </c>
      <c r="AS855" s="300" t="s">
        <v>3329</v>
      </c>
      <c r="AT855" s="300" t="s">
        <v>3319</v>
      </c>
      <c r="AU855" s="300"/>
      <c r="AV855" s="300"/>
      <c r="AW855" s="300" t="s">
        <v>4505</v>
      </c>
      <c r="AX855" s="300"/>
      <c r="AY855" s="300"/>
      <c r="AZ855" s="300"/>
      <c r="BA855" s="300"/>
      <c r="BB855" s="9" t="s">
        <v>736</v>
      </c>
    </row>
    <row r="856" spans="1:54" s="15" customFormat="1" ht="15" customHeight="1" x14ac:dyDescent="0.25">
      <c r="A856" s="300" t="s">
        <v>3854</v>
      </c>
      <c r="B856" s="300" t="s">
        <v>2252</v>
      </c>
      <c r="C856" s="300" t="s">
        <v>2252</v>
      </c>
      <c r="D856" s="306" t="s">
        <v>4964</v>
      </c>
      <c r="E856" s="300">
        <v>0</v>
      </c>
      <c r="F856" s="300" t="s">
        <v>557</v>
      </c>
      <c r="G856" s="300">
        <v>0</v>
      </c>
      <c r="H856" s="300" t="s">
        <v>4965</v>
      </c>
      <c r="I856" s="300" t="s">
        <v>742</v>
      </c>
      <c r="J856" s="300" t="s">
        <v>3626</v>
      </c>
      <c r="K856" s="300" t="s">
        <v>2518</v>
      </c>
      <c r="L856" s="300" t="s">
        <v>2252</v>
      </c>
      <c r="M856" s="306" t="s">
        <v>4964</v>
      </c>
      <c r="N856" s="300" t="s">
        <v>2252</v>
      </c>
      <c r="O856" s="306" t="s">
        <v>4964</v>
      </c>
      <c r="P856" s="300" t="s">
        <v>3384</v>
      </c>
      <c r="Q856" s="300" t="s">
        <v>1874</v>
      </c>
      <c r="R856" s="300" t="s">
        <v>2396</v>
      </c>
      <c r="S856" s="300" t="s">
        <v>2396</v>
      </c>
      <c r="T856" s="300" t="s">
        <v>736</v>
      </c>
      <c r="U856" s="9" t="s">
        <v>736</v>
      </c>
      <c r="V856" s="300" t="s">
        <v>735</v>
      </c>
      <c r="W856" s="300">
        <v>1</v>
      </c>
      <c r="X856" s="300" t="s">
        <v>736</v>
      </c>
      <c r="Y856" s="300" t="s">
        <v>736</v>
      </c>
      <c r="Z856" s="300"/>
      <c r="AA856" s="300">
        <v>0</v>
      </c>
      <c r="AB856" s="300"/>
      <c r="AC856" s="300" t="s">
        <v>2396</v>
      </c>
      <c r="AD856" s="300" t="s">
        <v>114</v>
      </c>
      <c r="AE856" s="300" t="s">
        <v>961</v>
      </c>
      <c r="AF856" s="300" t="s">
        <v>736</v>
      </c>
      <c r="AG856" s="300" t="s">
        <v>736</v>
      </c>
      <c r="AH856" s="300" t="s">
        <v>3270</v>
      </c>
      <c r="AI856" s="300">
        <v>0</v>
      </c>
      <c r="AJ856" s="300" t="str">
        <f>A856</f>
        <v>TELUS_DISC</v>
      </c>
      <c r="AK856" s="305" t="s">
        <v>4505</v>
      </c>
      <c r="AL856" s="300"/>
      <c r="AM856" s="300"/>
      <c r="AN856" s="300"/>
      <c r="AO856" s="300"/>
      <c r="AP856" s="300"/>
      <c r="AQ856" s="300" t="s">
        <v>4398</v>
      </c>
      <c r="AR856" s="300" t="s">
        <v>3319</v>
      </c>
      <c r="AS856" s="300" t="s">
        <v>3329</v>
      </c>
      <c r="AT856" s="300" t="s">
        <v>3319</v>
      </c>
      <c r="AU856" s="300"/>
      <c r="AV856" s="300"/>
      <c r="AW856" s="300" t="s">
        <v>4505</v>
      </c>
      <c r="AX856" s="9" t="s">
        <v>736</v>
      </c>
      <c r="AY856" s="300"/>
      <c r="AZ856" s="300"/>
      <c r="BA856" s="300"/>
      <c r="BB856" s="9" t="s">
        <v>736</v>
      </c>
    </row>
    <row r="857" spans="1:54" s="15" customFormat="1" ht="15" customHeight="1" x14ac:dyDescent="0.25">
      <c r="A857" s="300" t="s">
        <v>2367</v>
      </c>
      <c r="B857" s="300" t="s">
        <v>2119</v>
      </c>
      <c r="C857" s="300" t="s">
        <v>2119</v>
      </c>
      <c r="D857" s="306" t="s">
        <v>4966</v>
      </c>
      <c r="E857" s="300">
        <v>0</v>
      </c>
      <c r="F857" s="300" t="s">
        <v>557</v>
      </c>
      <c r="G857" s="300">
        <v>10</v>
      </c>
      <c r="H857" s="300" t="s">
        <v>4526</v>
      </c>
      <c r="I857" s="300" t="s">
        <v>4534</v>
      </c>
      <c r="J857" s="300" t="s">
        <v>4526</v>
      </c>
      <c r="K857" s="300" t="s">
        <v>4526</v>
      </c>
      <c r="L857" s="300" t="s">
        <v>2119</v>
      </c>
      <c r="M857" s="306" t="s">
        <v>4966</v>
      </c>
      <c r="N857" s="300" t="s">
        <v>2119</v>
      </c>
      <c r="O857" s="306" t="s">
        <v>4966</v>
      </c>
      <c r="P857" s="300" t="s">
        <v>3384</v>
      </c>
      <c r="Q857" s="300" t="s">
        <v>1347</v>
      </c>
      <c r="R857" s="300"/>
      <c r="S857" s="300"/>
      <c r="T857" s="300" t="s">
        <v>736</v>
      </c>
      <c r="U857" s="300" t="s">
        <v>736</v>
      </c>
      <c r="V857" s="300" t="s">
        <v>735</v>
      </c>
      <c r="W857" s="300">
        <v>1</v>
      </c>
      <c r="X857" s="300" t="s">
        <v>736</v>
      </c>
      <c r="Y857" s="300" t="s">
        <v>736</v>
      </c>
      <c r="Z857" s="300"/>
      <c r="AA857" s="300">
        <v>0</v>
      </c>
      <c r="AB857" s="300"/>
      <c r="AC857" s="300" t="s">
        <v>3327</v>
      </c>
      <c r="AD857" s="300" t="s">
        <v>114</v>
      </c>
      <c r="AE857" s="300" t="s">
        <v>3328</v>
      </c>
      <c r="AF857" s="300" t="s">
        <v>736</v>
      </c>
      <c r="AG857" s="300" t="s">
        <v>736</v>
      </c>
      <c r="AH857" s="300"/>
      <c r="AI857" s="300"/>
      <c r="AJ857" s="300"/>
      <c r="AK857" s="305" t="s">
        <v>4505</v>
      </c>
      <c r="AL857" s="300"/>
      <c r="AM857" s="300"/>
      <c r="AN857" s="300"/>
      <c r="AO857" s="300"/>
      <c r="AP857" s="300"/>
      <c r="AQ857" s="300"/>
      <c r="AR857" s="300" t="s">
        <v>3319</v>
      </c>
      <c r="AS857" s="300" t="s">
        <v>3329</v>
      </c>
      <c r="AT857" s="300" t="s">
        <v>3319</v>
      </c>
      <c r="AU857" s="300"/>
      <c r="AV857" s="300"/>
      <c r="AW857" s="300" t="s">
        <v>4505</v>
      </c>
      <c r="AX857" s="300"/>
      <c r="AY857" s="300"/>
      <c r="AZ857" s="300"/>
      <c r="BA857" s="300"/>
      <c r="BB857" s="9" t="s">
        <v>736</v>
      </c>
    </row>
    <row r="858" spans="1:54" s="15" customFormat="1" ht="15" customHeight="1" x14ac:dyDescent="0.25">
      <c r="A858" s="300" t="s">
        <v>3855</v>
      </c>
      <c r="B858" s="300" t="s">
        <v>2220</v>
      </c>
      <c r="C858" s="300" t="s">
        <v>2220</v>
      </c>
      <c r="D858" s="306" t="s">
        <v>4967</v>
      </c>
      <c r="E858" s="300">
        <v>0</v>
      </c>
      <c r="F858" s="300" t="s">
        <v>557</v>
      </c>
      <c r="G858" s="300">
        <v>0</v>
      </c>
      <c r="H858" s="300" t="s">
        <v>684</v>
      </c>
      <c r="I858" s="300" t="s">
        <v>742</v>
      </c>
      <c r="J858" s="300" t="s">
        <v>3599</v>
      </c>
      <c r="K858" s="300" t="s">
        <v>2518</v>
      </c>
      <c r="L858" s="300" t="s">
        <v>2220</v>
      </c>
      <c r="M858" s="306" t="s">
        <v>4967</v>
      </c>
      <c r="N858" s="300" t="s">
        <v>2220</v>
      </c>
      <c r="O858" s="306" t="s">
        <v>4967</v>
      </c>
      <c r="P858" s="300" t="s">
        <v>3384</v>
      </c>
      <c r="Q858" s="300" t="s">
        <v>4968</v>
      </c>
      <c r="R858" s="300"/>
      <c r="S858" s="300" t="s">
        <v>2396</v>
      </c>
      <c r="T858" s="300" t="s">
        <v>736</v>
      </c>
      <c r="U858" s="9" t="s">
        <v>736</v>
      </c>
      <c r="V858" s="300" t="s">
        <v>735</v>
      </c>
      <c r="W858" s="300">
        <v>1</v>
      </c>
      <c r="X858" s="300" t="s">
        <v>736</v>
      </c>
      <c r="Y858" s="300" t="s">
        <v>736</v>
      </c>
      <c r="Z858" s="300"/>
      <c r="AA858" s="300">
        <v>0</v>
      </c>
      <c r="AB858" s="300"/>
      <c r="AC858" s="300" t="s">
        <v>2396</v>
      </c>
      <c r="AD858" s="300" t="s">
        <v>114</v>
      </c>
      <c r="AE858" s="300" t="s">
        <v>961</v>
      </c>
      <c r="AF858" s="300" t="s">
        <v>736</v>
      </c>
      <c r="AG858" s="300" t="s">
        <v>736</v>
      </c>
      <c r="AH858" s="300" t="s">
        <v>3270</v>
      </c>
      <c r="AI858" s="300">
        <v>50</v>
      </c>
      <c r="AJ858" s="300" t="str">
        <f>A858</f>
        <v>USDISCHO</v>
      </c>
      <c r="AK858" s="305" t="s">
        <v>4505</v>
      </c>
      <c r="AL858" s="300"/>
      <c r="AM858" s="300"/>
      <c r="AN858" s="300"/>
      <c r="AO858" s="300"/>
      <c r="AP858" s="300"/>
      <c r="AQ858" s="300"/>
      <c r="AR858" s="300" t="s">
        <v>3319</v>
      </c>
      <c r="AS858" s="300" t="s">
        <v>3329</v>
      </c>
      <c r="AT858" s="300" t="s">
        <v>3319</v>
      </c>
      <c r="AU858" s="300"/>
      <c r="AV858" s="300"/>
      <c r="AW858" s="300" t="s">
        <v>4505</v>
      </c>
      <c r="AX858" s="300"/>
      <c r="AY858" s="300"/>
      <c r="AZ858" s="300"/>
      <c r="BA858" s="300"/>
      <c r="BB858" s="9" t="s">
        <v>736</v>
      </c>
    </row>
    <row r="859" spans="1:54" s="15" customFormat="1" ht="15" customHeight="1" x14ac:dyDescent="0.25">
      <c r="A859" s="300" t="s">
        <v>3856</v>
      </c>
      <c r="B859" s="300" t="s">
        <v>2255</v>
      </c>
      <c r="C859" s="300" t="s">
        <v>2255</v>
      </c>
      <c r="D859" s="306" t="s">
        <v>4969</v>
      </c>
      <c r="E859" s="300">
        <v>0</v>
      </c>
      <c r="F859" s="300" t="s">
        <v>557</v>
      </c>
      <c r="G859" s="300">
        <v>0</v>
      </c>
      <c r="H859" s="300" t="s">
        <v>2561</v>
      </c>
      <c r="I859" s="300" t="s">
        <v>742</v>
      </c>
      <c r="J859" s="300" t="s">
        <v>3626</v>
      </c>
      <c r="K859" s="300" t="s">
        <v>2518</v>
      </c>
      <c r="L859" s="300" t="s">
        <v>2255</v>
      </c>
      <c r="M859" s="306" t="s">
        <v>4969</v>
      </c>
      <c r="N859" s="300" t="s">
        <v>2255</v>
      </c>
      <c r="O859" s="306" t="s">
        <v>4969</v>
      </c>
      <c r="P859" s="300" t="s">
        <v>3384</v>
      </c>
      <c r="Q859" s="300" t="s">
        <v>1874</v>
      </c>
      <c r="R859" s="300" t="s">
        <v>2396</v>
      </c>
      <c r="S859" s="300" t="s">
        <v>2396</v>
      </c>
      <c r="T859" s="300" t="s">
        <v>736</v>
      </c>
      <c r="U859" s="9" t="s">
        <v>736</v>
      </c>
      <c r="V859" s="300" t="s">
        <v>735</v>
      </c>
      <c r="W859" s="300">
        <v>1</v>
      </c>
      <c r="X859" s="300" t="s">
        <v>736</v>
      </c>
      <c r="Y859" s="300" t="s">
        <v>736</v>
      </c>
      <c r="Z859" s="300"/>
      <c r="AA859" s="300">
        <v>0</v>
      </c>
      <c r="AB859" s="300"/>
      <c r="AC859" s="300" t="s">
        <v>2396</v>
      </c>
      <c r="AD859" s="300" t="s">
        <v>114</v>
      </c>
      <c r="AE859" s="300" t="s">
        <v>961</v>
      </c>
      <c r="AF859" s="300" t="s">
        <v>736</v>
      </c>
      <c r="AG859" s="300" t="s">
        <v>736</v>
      </c>
      <c r="AH859" s="300" t="s">
        <v>3270</v>
      </c>
      <c r="AI859" s="300">
        <v>50</v>
      </c>
      <c r="AJ859" s="300" t="str">
        <f>A859</f>
        <v>USDISCRETN</v>
      </c>
      <c r="AK859" s="305" t="s">
        <v>4505</v>
      </c>
      <c r="AL859" s="300"/>
      <c r="AM859" s="300"/>
      <c r="AN859" s="300"/>
      <c r="AO859" s="300"/>
      <c r="AP859" s="300"/>
      <c r="AQ859" s="300" t="s">
        <v>4398</v>
      </c>
      <c r="AR859" s="300" t="s">
        <v>3319</v>
      </c>
      <c r="AS859" s="300" t="s">
        <v>3329</v>
      </c>
      <c r="AT859" s="300" t="s">
        <v>3319</v>
      </c>
      <c r="AU859" s="300"/>
      <c r="AV859" s="300"/>
      <c r="AW859" s="300" t="s">
        <v>4505</v>
      </c>
      <c r="AX859" s="9" t="s">
        <v>736</v>
      </c>
      <c r="AY859" s="300"/>
      <c r="AZ859" s="300"/>
      <c r="BA859" s="300"/>
      <c r="BB859" s="9" t="s">
        <v>736</v>
      </c>
    </row>
    <row r="860" spans="1:54" s="15" customFormat="1" ht="15" customHeight="1" x14ac:dyDescent="0.25">
      <c r="A860" s="300" t="s">
        <v>3857</v>
      </c>
      <c r="B860" s="300" t="s">
        <v>2257</v>
      </c>
      <c r="C860" s="300" t="s">
        <v>2257</v>
      </c>
      <c r="D860" s="306" t="s">
        <v>4970</v>
      </c>
      <c r="E860" s="300">
        <v>0</v>
      </c>
      <c r="F860" s="300" t="s">
        <v>557</v>
      </c>
      <c r="G860" s="300">
        <v>0</v>
      </c>
      <c r="H860" s="300" t="s">
        <v>2633</v>
      </c>
      <c r="I860" s="300" t="s">
        <v>4526</v>
      </c>
      <c r="J860" s="300" t="s">
        <v>3626</v>
      </c>
      <c r="K860" s="300" t="s">
        <v>2518</v>
      </c>
      <c r="L860" s="300" t="s">
        <v>2257</v>
      </c>
      <c r="M860" s="306" t="s">
        <v>4970</v>
      </c>
      <c r="N860" s="300" t="s">
        <v>2257</v>
      </c>
      <c r="O860" s="306" t="s">
        <v>4970</v>
      </c>
      <c r="P860" s="300" t="s">
        <v>3384</v>
      </c>
      <c r="Q860" s="300" t="s">
        <v>2212</v>
      </c>
      <c r="R860" s="300" t="s">
        <v>2396</v>
      </c>
      <c r="S860" s="300" t="s">
        <v>2396</v>
      </c>
      <c r="T860" s="300" t="s">
        <v>736</v>
      </c>
      <c r="U860" s="9" t="s">
        <v>736</v>
      </c>
      <c r="V860" s="300" t="s">
        <v>735</v>
      </c>
      <c r="W860" s="300">
        <v>1</v>
      </c>
      <c r="X860" s="300" t="s">
        <v>736</v>
      </c>
      <c r="Y860" s="300" t="s">
        <v>736</v>
      </c>
      <c r="Z860" s="300"/>
      <c r="AA860" s="300">
        <v>0</v>
      </c>
      <c r="AB860" s="300"/>
      <c r="AC860" s="300" t="s">
        <v>2396</v>
      </c>
      <c r="AD860" s="300" t="s">
        <v>114</v>
      </c>
      <c r="AE860" s="300" t="s">
        <v>961</v>
      </c>
      <c r="AF860" s="300" t="s">
        <v>736</v>
      </c>
      <c r="AG860" s="300" t="s">
        <v>736</v>
      </c>
      <c r="AH860" s="300" t="s">
        <v>3270</v>
      </c>
      <c r="AI860" s="300">
        <v>50</v>
      </c>
      <c r="AJ860" s="300" t="str">
        <f>A860</f>
        <v>USDISCSCARE</v>
      </c>
      <c r="AK860" s="305" t="s">
        <v>4505</v>
      </c>
      <c r="AL860" s="300"/>
      <c r="AM860" s="300"/>
      <c r="AN860" s="300"/>
      <c r="AO860" s="300"/>
      <c r="AP860" s="300"/>
      <c r="AQ860" s="300" t="s">
        <v>4398</v>
      </c>
      <c r="AR860" s="300" t="s">
        <v>3319</v>
      </c>
      <c r="AS860" s="300" t="s">
        <v>3329</v>
      </c>
      <c r="AT860" s="300" t="s">
        <v>3319</v>
      </c>
      <c r="AU860" s="300"/>
      <c r="AV860" s="300"/>
      <c r="AW860" s="300" t="s">
        <v>4505</v>
      </c>
      <c r="AX860" s="9" t="s">
        <v>736</v>
      </c>
      <c r="AY860" s="300"/>
      <c r="AZ860" s="300"/>
      <c r="BA860" s="300"/>
      <c r="BB860" s="9" t="s">
        <v>736</v>
      </c>
    </row>
    <row r="861" spans="1:54" s="15" customFormat="1" ht="15" customHeight="1" x14ac:dyDescent="0.25">
      <c r="A861" s="300" t="s">
        <v>3858</v>
      </c>
      <c r="B861" s="300" t="s">
        <v>2259</v>
      </c>
      <c r="C861" s="300" t="s">
        <v>2259</v>
      </c>
      <c r="D861" s="306" t="s">
        <v>4971</v>
      </c>
      <c r="E861" s="300">
        <v>0</v>
      </c>
      <c r="F861" s="300" t="s">
        <v>557</v>
      </c>
      <c r="G861" s="300">
        <v>0</v>
      </c>
      <c r="H861" s="300" t="s">
        <v>2396</v>
      </c>
      <c r="I861" s="300" t="s">
        <v>742</v>
      </c>
      <c r="J861" s="300" t="s">
        <v>3626</v>
      </c>
      <c r="K861" s="300" t="s">
        <v>2518</v>
      </c>
      <c r="L861" s="300" t="s">
        <v>2259</v>
      </c>
      <c r="M861" s="306" t="s">
        <v>4971</v>
      </c>
      <c r="N861" s="300" t="s">
        <v>2259</v>
      </c>
      <c r="O861" s="306" t="s">
        <v>4971</v>
      </c>
      <c r="P861" s="300" t="s">
        <v>3384</v>
      </c>
      <c r="Q861" s="300" t="s">
        <v>2227</v>
      </c>
      <c r="R861" s="300" t="s">
        <v>2396</v>
      </c>
      <c r="S861" s="300" t="s">
        <v>2396</v>
      </c>
      <c r="T861" s="300" t="s">
        <v>736</v>
      </c>
      <c r="U861" s="9" t="s">
        <v>736</v>
      </c>
      <c r="V861" s="300" t="s">
        <v>735</v>
      </c>
      <c r="W861" s="300">
        <v>1</v>
      </c>
      <c r="X861" s="300" t="s">
        <v>736</v>
      </c>
      <c r="Y861" s="300" t="s">
        <v>736</v>
      </c>
      <c r="Z861" s="300"/>
      <c r="AA861" s="300">
        <v>0</v>
      </c>
      <c r="AB861" s="300"/>
      <c r="AC861" s="300" t="s">
        <v>2396</v>
      </c>
      <c r="AD861" s="300" t="s">
        <v>114</v>
      </c>
      <c r="AE861" s="300" t="s">
        <v>961</v>
      </c>
      <c r="AF861" s="300" t="s">
        <v>736</v>
      </c>
      <c r="AG861" s="300" t="s">
        <v>736</v>
      </c>
      <c r="AH861" s="300" t="s">
        <v>3270</v>
      </c>
      <c r="AI861" s="300">
        <v>50</v>
      </c>
      <c r="AJ861" s="300" t="str">
        <f>A861</f>
        <v>USDISCSRV</v>
      </c>
      <c r="AK861" s="305" t="s">
        <v>4505</v>
      </c>
      <c r="AL861" s="300"/>
      <c r="AM861" s="300"/>
      <c r="AN861" s="300"/>
      <c r="AO861" s="300"/>
      <c r="AP861" s="300"/>
      <c r="AQ861" s="300" t="s">
        <v>4398</v>
      </c>
      <c r="AR861" s="300" t="s">
        <v>3319</v>
      </c>
      <c r="AS861" s="300" t="s">
        <v>3329</v>
      </c>
      <c r="AT861" s="300" t="s">
        <v>3319</v>
      </c>
      <c r="AU861" s="300"/>
      <c r="AV861" s="300"/>
      <c r="AW861" s="300" t="s">
        <v>4505</v>
      </c>
      <c r="AX861" s="9" t="s">
        <v>736</v>
      </c>
      <c r="AY861" s="300"/>
      <c r="AZ861" s="300"/>
      <c r="BA861" s="300"/>
      <c r="BB861" s="9" t="s">
        <v>736</v>
      </c>
    </row>
    <row r="862" spans="1:54" s="15" customFormat="1" ht="15" customHeight="1" x14ac:dyDescent="0.25">
      <c r="A862" s="300" t="s">
        <v>3859</v>
      </c>
      <c r="B862" s="300" t="s">
        <v>2261</v>
      </c>
      <c r="C862" s="300" t="s">
        <v>2261</v>
      </c>
      <c r="D862" s="306" t="s">
        <v>4972</v>
      </c>
      <c r="E862" s="300">
        <v>0</v>
      </c>
      <c r="F862" s="300" t="s">
        <v>557</v>
      </c>
      <c r="G862" s="300">
        <v>0</v>
      </c>
      <c r="H862" s="300" t="s">
        <v>684</v>
      </c>
      <c r="I862" s="300" t="s">
        <v>742</v>
      </c>
      <c r="J862" s="300" t="s">
        <v>3626</v>
      </c>
      <c r="K862" s="300" t="s">
        <v>2518</v>
      </c>
      <c r="L862" s="300" t="s">
        <v>2261</v>
      </c>
      <c r="M862" s="306" t="s">
        <v>4972</v>
      </c>
      <c r="N862" s="300" t="s">
        <v>2261</v>
      </c>
      <c r="O862" s="306" t="s">
        <v>4972</v>
      </c>
      <c r="P862" s="300" t="s">
        <v>3384</v>
      </c>
      <c r="Q862" s="300" t="s">
        <v>2218</v>
      </c>
      <c r="R862" s="300" t="s">
        <v>2396</v>
      </c>
      <c r="S862" s="300" t="s">
        <v>2396</v>
      </c>
      <c r="T862" s="300" t="s">
        <v>736</v>
      </c>
      <c r="U862" s="9" t="s">
        <v>736</v>
      </c>
      <c r="V862" s="300" t="s">
        <v>735</v>
      </c>
      <c r="W862" s="300">
        <v>1</v>
      </c>
      <c r="X862" s="300" t="s">
        <v>736</v>
      </c>
      <c r="Y862" s="300" t="s">
        <v>736</v>
      </c>
      <c r="Z862" s="300"/>
      <c r="AA862" s="300">
        <v>0</v>
      </c>
      <c r="AB862" s="300"/>
      <c r="AC862" s="300" t="s">
        <v>2396</v>
      </c>
      <c r="AD862" s="300" t="s">
        <v>114</v>
      </c>
      <c r="AE862" s="300" t="s">
        <v>961</v>
      </c>
      <c r="AF862" s="300" t="s">
        <v>736</v>
      </c>
      <c r="AG862" s="300" t="s">
        <v>736</v>
      </c>
      <c r="AH862" s="300" t="s">
        <v>3270</v>
      </c>
      <c r="AI862" s="300">
        <v>50</v>
      </c>
      <c r="AJ862" s="300" t="str">
        <f>A862</f>
        <v>USDISDPKSRV</v>
      </c>
      <c r="AK862" s="305" t="s">
        <v>4505</v>
      </c>
      <c r="AL862" s="300"/>
      <c r="AM862" s="300"/>
      <c r="AN862" s="300"/>
      <c r="AO862" s="300"/>
      <c r="AP862" s="300"/>
      <c r="AQ862" s="300" t="s">
        <v>4398</v>
      </c>
      <c r="AR862" s="300" t="s">
        <v>3319</v>
      </c>
      <c r="AS862" s="300" t="s">
        <v>3329</v>
      </c>
      <c r="AT862" s="300" t="s">
        <v>3319</v>
      </c>
      <c r="AU862" s="300"/>
      <c r="AV862" s="300"/>
      <c r="AW862" s="300" t="s">
        <v>4505</v>
      </c>
      <c r="AX862" s="9" t="s">
        <v>736</v>
      </c>
      <c r="AY862" s="300"/>
      <c r="AZ862" s="300"/>
      <c r="BA862" s="300"/>
      <c r="BB862" s="9" t="s">
        <v>736</v>
      </c>
    </row>
    <row r="863" spans="1:54" s="15" customFormat="1" x14ac:dyDescent="0.25">
      <c r="A863" s="300" t="s">
        <v>3803</v>
      </c>
      <c r="B863" s="300" t="s">
        <v>1333</v>
      </c>
      <c r="C863" s="300" t="s">
        <v>1333</v>
      </c>
      <c r="D863" s="306" t="s">
        <v>4973</v>
      </c>
      <c r="E863" s="300">
        <v>0</v>
      </c>
      <c r="F863" s="300" t="s">
        <v>557</v>
      </c>
      <c r="G863" s="300">
        <v>0</v>
      </c>
      <c r="H863" s="300" t="s">
        <v>742</v>
      </c>
      <c r="I863" s="300" t="s">
        <v>742</v>
      </c>
      <c r="J863" s="300" t="s">
        <v>742</v>
      </c>
      <c r="K863" s="300" t="s">
        <v>742</v>
      </c>
      <c r="L863" s="300" t="s">
        <v>1333</v>
      </c>
      <c r="M863" s="306" t="s">
        <v>4973</v>
      </c>
      <c r="N863" s="300" t="s">
        <v>1333</v>
      </c>
      <c r="O863" s="306" t="s">
        <v>4973</v>
      </c>
      <c r="P863" s="300" t="s">
        <v>3384</v>
      </c>
      <c r="Q863" s="300" t="s">
        <v>1334</v>
      </c>
      <c r="R863" s="300"/>
      <c r="S863" s="300" t="s">
        <v>2396</v>
      </c>
      <c r="T863" s="300" t="s">
        <v>736</v>
      </c>
      <c r="U863" s="9" t="s">
        <v>736</v>
      </c>
      <c r="V863" s="300" t="s">
        <v>735</v>
      </c>
      <c r="W863" s="300">
        <v>1</v>
      </c>
      <c r="X863" s="300" t="s">
        <v>736</v>
      </c>
      <c r="Y863" s="300" t="s">
        <v>736</v>
      </c>
      <c r="Z863" s="300"/>
      <c r="AA863" s="300">
        <v>0</v>
      </c>
      <c r="AB863" s="300"/>
      <c r="AC863" s="300" t="s">
        <v>2396</v>
      </c>
      <c r="AD863" s="300" t="s">
        <v>114</v>
      </c>
      <c r="AE863" s="300" t="s">
        <v>2396</v>
      </c>
      <c r="AF863" s="300" t="s">
        <v>736</v>
      </c>
      <c r="AG863" s="300" t="s">
        <v>736</v>
      </c>
      <c r="AH863" s="300"/>
      <c r="AI863" s="300"/>
      <c r="AJ863" s="300"/>
      <c r="AK863" s="305" t="s">
        <v>4505</v>
      </c>
      <c r="AL863" s="300"/>
      <c r="AM863" s="300"/>
      <c r="AN863" s="300"/>
      <c r="AO863" s="300"/>
      <c r="AP863" s="300"/>
      <c r="AQ863" s="300"/>
      <c r="AR863" s="300" t="s">
        <v>3319</v>
      </c>
      <c r="AS863" s="300" t="s">
        <v>3329</v>
      </c>
      <c r="AT863" s="300" t="s">
        <v>3319</v>
      </c>
      <c r="AU863" s="300"/>
      <c r="AV863" s="300"/>
      <c r="AW863" s="300" t="s">
        <v>4505</v>
      </c>
      <c r="AX863" s="300"/>
      <c r="AY863" s="300"/>
      <c r="AZ863" s="300"/>
      <c r="BA863" s="300"/>
      <c r="BB863" s="9" t="s">
        <v>736</v>
      </c>
    </row>
    <row r="864" spans="1:54" s="15" customFormat="1" x14ac:dyDescent="0.25">
      <c r="A864" s="300" t="s">
        <v>3804</v>
      </c>
      <c r="B864" s="300" t="s">
        <v>1336</v>
      </c>
      <c r="C864" s="300" t="s">
        <v>1336</v>
      </c>
      <c r="D864" s="306" t="s">
        <v>4974</v>
      </c>
      <c r="E864" s="300">
        <v>0</v>
      </c>
      <c r="F864" s="300" t="s">
        <v>557</v>
      </c>
      <c r="G864" s="300">
        <v>0</v>
      </c>
      <c r="H864" s="300" t="s">
        <v>742</v>
      </c>
      <c r="I864" s="300" t="s">
        <v>742</v>
      </c>
      <c r="J864" s="300" t="s">
        <v>742</v>
      </c>
      <c r="K864" s="300" t="s">
        <v>742</v>
      </c>
      <c r="L864" s="300" t="s">
        <v>1336</v>
      </c>
      <c r="M864" s="306" t="s">
        <v>4974</v>
      </c>
      <c r="N864" s="300" t="s">
        <v>1336</v>
      </c>
      <c r="O864" s="306" t="s">
        <v>4974</v>
      </c>
      <c r="P864" s="300" t="s">
        <v>3384</v>
      </c>
      <c r="Q864" s="300" t="s">
        <v>1337</v>
      </c>
      <c r="R864" s="300"/>
      <c r="S864" s="300" t="s">
        <v>2396</v>
      </c>
      <c r="T864" s="300" t="s">
        <v>736</v>
      </c>
      <c r="U864" s="9" t="s">
        <v>736</v>
      </c>
      <c r="V864" s="300" t="s">
        <v>735</v>
      </c>
      <c r="W864" s="300">
        <v>1</v>
      </c>
      <c r="X864" s="300" t="s">
        <v>736</v>
      </c>
      <c r="Y864" s="300" t="s">
        <v>736</v>
      </c>
      <c r="Z864" s="300"/>
      <c r="AA864" s="300">
        <v>0</v>
      </c>
      <c r="AB864" s="300"/>
      <c r="AC864" s="300" t="s">
        <v>2396</v>
      </c>
      <c r="AD864" s="300" t="s">
        <v>114</v>
      </c>
      <c r="AE864" s="300" t="s">
        <v>2396</v>
      </c>
      <c r="AF864" s="300" t="s">
        <v>736</v>
      </c>
      <c r="AG864" s="300" t="s">
        <v>736</v>
      </c>
      <c r="AH864" s="300"/>
      <c r="AI864" s="300"/>
      <c r="AJ864" s="300"/>
      <c r="AK864" s="305" t="s">
        <v>4505</v>
      </c>
      <c r="AL864" s="300"/>
      <c r="AM864" s="300"/>
      <c r="AN864" s="300"/>
      <c r="AO864" s="300"/>
      <c r="AP864" s="300"/>
      <c r="AQ864" s="300"/>
      <c r="AR864" s="300" t="s">
        <v>3319</v>
      </c>
      <c r="AS864" s="300" t="s">
        <v>3329</v>
      </c>
      <c r="AT864" s="300" t="s">
        <v>3319</v>
      </c>
      <c r="AU864" s="300"/>
      <c r="AV864" s="300"/>
      <c r="AW864" s="300" t="s">
        <v>4505</v>
      </c>
      <c r="AX864" s="300"/>
      <c r="AY864" s="300"/>
      <c r="AZ864" s="300"/>
      <c r="BA864" s="300"/>
      <c r="BB864" s="9" t="s">
        <v>736</v>
      </c>
    </row>
    <row r="865" spans="1:54" s="15" customFormat="1" x14ac:dyDescent="0.25">
      <c r="A865" s="300" t="s">
        <v>3860</v>
      </c>
      <c r="B865" s="300" t="s">
        <v>1217</v>
      </c>
      <c r="C865" s="300" t="s">
        <v>1217</v>
      </c>
      <c r="D865" s="306" t="s">
        <v>4975</v>
      </c>
      <c r="E865" s="300">
        <v>0</v>
      </c>
      <c r="F865" s="300" t="s">
        <v>557</v>
      </c>
      <c r="G865" s="300">
        <v>0</v>
      </c>
      <c r="H865" s="300" t="s">
        <v>742</v>
      </c>
      <c r="I865" s="300" t="s">
        <v>742</v>
      </c>
      <c r="J865" s="300" t="s">
        <v>3599</v>
      </c>
      <c r="K865" s="300" t="s">
        <v>2518</v>
      </c>
      <c r="L865" s="300" t="s">
        <v>1217</v>
      </c>
      <c r="M865" s="306" t="s">
        <v>4975</v>
      </c>
      <c r="N865" s="300" t="s">
        <v>1217</v>
      </c>
      <c r="O865" s="306" t="s">
        <v>4975</v>
      </c>
      <c r="P865" s="300" t="s">
        <v>3384</v>
      </c>
      <c r="Q865" s="300" t="s">
        <v>855</v>
      </c>
      <c r="R865" s="300"/>
      <c r="S865" s="300" t="s">
        <v>2396</v>
      </c>
      <c r="T865" s="300" t="s">
        <v>736</v>
      </c>
      <c r="U865" s="9" t="s">
        <v>736</v>
      </c>
      <c r="V865" s="300" t="s">
        <v>735</v>
      </c>
      <c r="W865" s="300">
        <v>1</v>
      </c>
      <c r="X865" s="300" t="s">
        <v>736</v>
      </c>
      <c r="Y865" s="300" t="s">
        <v>736</v>
      </c>
      <c r="Z865" s="300"/>
      <c r="AA865" s="300">
        <v>0</v>
      </c>
      <c r="AB865" s="300"/>
      <c r="AC865" s="300" t="s">
        <v>2396</v>
      </c>
      <c r="AD865" s="300" t="s">
        <v>114</v>
      </c>
      <c r="AE865" s="300" t="s">
        <v>2396</v>
      </c>
      <c r="AF865" s="300" t="s">
        <v>736</v>
      </c>
      <c r="AG865" s="300" t="s">
        <v>736</v>
      </c>
      <c r="AH865" s="300"/>
      <c r="AI865" s="300"/>
      <c r="AJ865" s="300"/>
      <c r="AK865" s="305" t="s">
        <v>4505</v>
      </c>
      <c r="AL865" s="300"/>
      <c r="AM865" s="300"/>
      <c r="AN865" s="300"/>
      <c r="AO865" s="300"/>
      <c r="AP865" s="300"/>
      <c r="AQ865" s="300"/>
      <c r="AR865" s="300" t="s">
        <v>3319</v>
      </c>
      <c r="AS865" s="300" t="s">
        <v>3329</v>
      </c>
      <c r="AT865" s="300" t="s">
        <v>3319</v>
      </c>
      <c r="AU865" s="300"/>
      <c r="AV865" s="300"/>
      <c r="AW865" s="300" t="s">
        <v>4505</v>
      </c>
      <c r="AX865" s="300"/>
      <c r="AY865" s="300"/>
      <c r="AZ865" s="300"/>
      <c r="BA865" s="300"/>
      <c r="BB865" s="9" t="s">
        <v>736</v>
      </c>
    </row>
    <row r="866" spans="1:54" s="15" customFormat="1" ht="15" customHeight="1" x14ac:dyDescent="0.25">
      <c r="A866" s="300" t="s">
        <v>3805</v>
      </c>
      <c r="B866" s="300" t="s">
        <v>2121</v>
      </c>
      <c r="C866" s="300" t="s">
        <v>2121</v>
      </c>
      <c r="D866" s="306" t="s">
        <v>4976</v>
      </c>
      <c r="E866" s="300">
        <v>0</v>
      </c>
      <c r="F866" s="300" t="s">
        <v>557</v>
      </c>
      <c r="G866" s="300">
        <v>0</v>
      </c>
      <c r="H866" s="300" t="s">
        <v>742</v>
      </c>
      <c r="I866" s="300" t="s">
        <v>742</v>
      </c>
      <c r="J866" s="300" t="s">
        <v>742</v>
      </c>
      <c r="K866" s="300" t="s">
        <v>742</v>
      </c>
      <c r="L866" s="300" t="s">
        <v>2121</v>
      </c>
      <c r="M866" s="306" t="s">
        <v>4976</v>
      </c>
      <c r="N866" s="300" t="s">
        <v>2121</v>
      </c>
      <c r="O866" s="306" t="s">
        <v>4976</v>
      </c>
      <c r="P866" s="300" t="s">
        <v>3384</v>
      </c>
      <c r="Q866" s="300" t="s">
        <v>737</v>
      </c>
      <c r="R866" s="300" t="s">
        <v>2396</v>
      </c>
      <c r="S866" s="300" t="s">
        <v>2396</v>
      </c>
      <c r="T866" s="300" t="s">
        <v>736</v>
      </c>
      <c r="U866" s="9" t="s">
        <v>736</v>
      </c>
      <c r="V866" s="300" t="s">
        <v>735</v>
      </c>
      <c r="W866" s="300">
        <v>1</v>
      </c>
      <c r="X866" s="300" t="s">
        <v>736</v>
      </c>
      <c r="Y866" s="300" t="s">
        <v>736</v>
      </c>
      <c r="Z866" s="300"/>
      <c r="AA866" s="300">
        <v>0</v>
      </c>
      <c r="AB866" s="300"/>
      <c r="AC866" s="300" t="s">
        <v>2396</v>
      </c>
      <c r="AD866" s="300" t="s">
        <v>114</v>
      </c>
      <c r="AE866" s="300" t="s">
        <v>961</v>
      </c>
      <c r="AF866" s="300" t="s">
        <v>736</v>
      </c>
      <c r="AG866" s="300" t="s">
        <v>736</v>
      </c>
      <c r="AH866" s="300" t="s">
        <v>3270</v>
      </c>
      <c r="AI866" s="300">
        <v>0</v>
      </c>
      <c r="AJ866" s="300" t="str">
        <f>A866</f>
        <v>VALASSIS</v>
      </c>
      <c r="AK866" s="305" t="s">
        <v>4505</v>
      </c>
      <c r="AL866" s="300" t="s">
        <v>735</v>
      </c>
      <c r="AM866" s="300">
        <v>3</v>
      </c>
      <c r="AN866" s="300"/>
      <c r="AO866" s="300"/>
      <c r="AP866" s="300"/>
      <c r="AQ866" s="300" t="s">
        <v>4398</v>
      </c>
      <c r="AR866" s="300" t="s">
        <v>3319</v>
      </c>
      <c r="AS866" s="300" t="s">
        <v>3329</v>
      </c>
      <c r="AT866" s="300" t="s">
        <v>3319</v>
      </c>
      <c r="AU866" s="300"/>
      <c r="AV866" s="300"/>
      <c r="AW866" s="300" t="s">
        <v>4505</v>
      </c>
      <c r="AX866" s="9" t="s">
        <v>736</v>
      </c>
      <c r="AY866" s="300"/>
      <c r="AZ866" s="300"/>
      <c r="BA866" s="300"/>
      <c r="BB866" s="9" t="s">
        <v>736</v>
      </c>
    </row>
    <row r="867" spans="1:54" s="15" customFormat="1" ht="15" customHeight="1" x14ac:dyDescent="0.25">
      <c r="A867" s="300" t="s">
        <v>3806</v>
      </c>
      <c r="B867" s="300" t="s">
        <v>2123</v>
      </c>
      <c r="C867" s="300" t="s">
        <v>2123</v>
      </c>
      <c r="D867" s="306" t="s">
        <v>4977</v>
      </c>
      <c r="E867" s="300">
        <v>0</v>
      </c>
      <c r="F867" s="300" t="s">
        <v>557</v>
      </c>
      <c r="G867" s="300">
        <v>0</v>
      </c>
      <c r="H867" s="300" t="s">
        <v>742</v>
      </c>
      <c r="I867" s="300" t="s">
        <v>742</v>
      </c>
      <c r="J867" s="300" t="s">
        <v>742</v>
      </c>
      <c r="K867" s="300" t="s">
        <v>742</v>
      </c>
      <c r="L867" s="300" t="s">
        <v>2123</v>
      </c>
      <c r="M867" s="306" t="s">
        <v>4977</v>
      </c>
      <c r="N867" s="300" t="s">
        <v>2123</v>
      </c>
      <c r="O867" s="306" t="s">
        <v>4977</v>
      </c>
      <c r="P867" s="300" t="s">
        <v>3384</v>
      </c>
      <c r="Q867" s="300" t="s">
        <v>737</v>
      </c>
      <c r="R867" s="300" t="s">
        <v>2396</v>
      </c>
      <c r="S867" s="300" t="s">
        <v>2396</v>
      </c>
      <c r="T867" s="300" t="s">
        <v>736</v>
      </c>
      <c r="U867" s="9" t="s">
        <v>736</v>
      </c>
      <c r="V867" s="300" t="s">
        <v>735</v>
      </c>
      <c r="W867" s="300">
        <v>1</v>
      </c>
      <c r="X867" s="300" t="s">
        <v>736</v>
      </c>
      <c r="Y867" s="300" t="s">
        <v>736</v>
      </c>
      <c r="Z867" s="300"/>
      <c r="AA867" s="300">
        <v>0</v>
      </c>
      <c r="AB867" s="300"/>
      <c r="AC867" s="300" t="s">
        <v>2396</v>
      </c>
      <c r="AD867" s="300" t="s">
        <v>114</v>
      </c>
      <c r="AE867" s="300" t="s">
        <v>961</v>
      </c>
      <c r="AF867" s="300" t="s">
        <v>736</v>
      </c>
      <c r="AG867" s="300" t="s">
        <v>736</v>
      </c>
      <c r="AH867" s="300" t="s">
        <v>3270</v>
      </c>
      <c r="AI867" s="300">
        <v>0</v>
      </c>
      <c r="AJ867" s="300" t="str">
        <f>A867</f>
        <v>VALPAK</v>
      </c>
      <c r="AK867" s="305" t="s">
        <v>4505</v>
      </c>
      <c r="AL867" s="300" t="s">
        <v>735</v>
      </c>
      <c r="AM867" s="300">
        <v>2</v>
      </c>
      <c r="AN867" s="300"/>
      <c r="AO867" s="300"/>
      <c r="AP867" s="300"/>
      <c r="AQ867" s="300" t="s">
        <v>4398</v>
      </c>
      <c r="AR867" s="300" t="s">
        <v>3319</v>
      </c>
      <c r="AS867" s="300" t="s">
        <v>3329</v>
      </c>
      <c r="AT867" s="300" t="s">
        <v>3319</v>
      </c>
      <c r="AU867" s="300"/>
      <c r="AV867" s="300"/>
      <c r="AW867" s="300" t="s">
        <v>4505</v>
      </c>
      <c r="AX867" s="9" t="s">
        <v>736</v>
      </c>
      <c r="AY867" s="300"/>
      <c r="AZ867" s="300"/>
      <c r="BA867" s="300"/>
      <c r="BB867" s="9" t="s">
        <v>736</v>
      </c>
    </row>
    <row r="868" spans="1:54" s="15" customFormat="1" ht="15" customHeight="1" x14ac:dyDescent="0.25">
      <c r="A868" s="300" t="s">
        <v>3807</v>
      </c>
      <c r="B868" s="300" t="s">
        <v>2129</v>
      </c>
      <c r="C868" s="300" t="s">
        <v>2129</v>
      </c>
      <c r="D868" s="300" t="s">
        <v>4978</v>
      </c>
      <c r="E868" s="300">
        <v>3.01</v>
      </c>
      <c r="F868" s="300" t="s">
        <v>557</v>
      </c>
      <c r="G868" s="300">
        <v>0</v>
      </c>
      <c r="H868" s="300" t="s">
        <v>4526</v>
      </c>
      <c r="I868" s="300" t="s">
        <v>4534</v>
      </c>
      <c r="J868" s="300" t="s">
        <v>3626</v>
      </c>
      <c r="K868" s="300" t="s">
        <v>122</v>
      </c>
      <c r="L868" s="300" t="s">
        <v>2129</v>
      </c>
      <c r="M868" s="300" t="s">
        <v>4978</v>
      </c>
      <c r="N868" s="300" t="s">
        <v>2129</v>
      </c>
      <c r="O868" s="300" t="s">
        <v>4978</v>
      </c>
      <c r="P868" s="300" t="s">
        <v>737</v>
      </c>
      <c r="Q868" s="300" t="s">
        <v>1341</v>
      </c>
      <c r="R868" s="300" t="s">
        <v>2396</v>
      </c>
      <c r="S868" s="300" t="s">
        <v>2396</v>
      </c>
      <c r="T868" s="300" t="s">
        <v>736</v>
      </c>
      <c r="U868" s="9" t="s">
        <v>736</v>
      </c>
      <c r="V868" s="300" t="s">
        <v>735</v>
      </c>
      <c r="W868" s="300">
        <v>1</v>
      </c>
      <c r="X868" s="300" t="s">
        <v>736</v>
      </c>
      <c r="Y868" s="300" t="s">
        <v>736</v>
      </c>
      <c r="Z868" s="300" t="s">
        <v>4853</v>
      </c>
      <c r="AA868" s="300">
        <v>0</v>
      </c>
      <c r="AB868" s="300"/>
      <c r="AC868" s="300" t="s">
        <v>2396</v>
      </c>
      <c r="AD868" s="300" t="s">
        <v>114</v>
      </c>
      <c r="AE868" s="300" t="s">
        <v>2396</v>
      </c>
      <c r="AF868" s="300" t="s">
        <v>736</v>
      </c>
      <c r="AG868" s="300" t="s">
        <v>736</v>
      </c>
      <c r="AH868" s="300"/>
      <c r="AI868" s="300"/>
      <c r="AJ868" s="300"/>
      <c r="AK868" s="305" t="s">
        <v>4505</v>
      </c>
      <c r="AL868" s="300"/>
      <c r="AM868" s="300"/>
      <c r="AN868" s="300"/>
      <c r="AO868" s="300"/>
      <c r="AP868" s="300"/>
      <c r="AQ868" s="300"/>
      <c r="AR868" s="300" t="s">
        <v>3319</v>
      </c>
      <c r="AS868" s="300" t="s">
        <v>3329</v>
      </c>
      <c r="AT868" s="300" t="s">
        <v>3319</v>
      </c>
      <c r="AU868" s="300"/>
      <c r="AV868" s="300"/>
      <c r="AW868" s="300" t="s">
        <v>4505</v>
      </c>
      <c r="AX868" s="300"/>
      <c r="AY868" s="300"/>
      <c r="AZ868" s="300"/>
      <c r="BA868" s="300"/>
      <c r="BB868" s="9" t="s">
        <v>736</v>
      </c>
    </row>
    <row r="869" spans="1:54" s="15" customFormat="1" ht="15" customHeight="1" x14ac:dyDescent="0.25">
      <c r="A869" s="300" t="s">
        <v>2368</v>
      </c>
      <c r="B869" s="300" t="s">
        <v>2264</v>
      </c>
      <c r="C869" s="300" t="s">
        <v>2264</v>
      </c>
      <c r="D869" s="306" t="s">
        <v>4979</v>
      </c>
      <c r="E869" s="300">
        <v>0</v>
      </c>
      <c r="F869" s="300" t="s">
        <v>557</v>
      </c>
      <c r="G869" s="300">
        <v>10</v>
      </c>
      <c r="H869" s="300" t="s">
        <v>4526</v>
      </c>
      <c r="I869" s="300" t="s">
        <v>4534</v>
      </c>
      <c r="J869" s="300" t="s">
        <v>4526</v>
      </c>
      <c r="K869" s="300" t="s">
        <v>4526</v>
      </c>
      <c r="L869" s="300" t="s">
        <v>2264</v>
      </c>
      <c r="M869" s="306" t="s">
        <v>4979</v>
      </c>
      <c r="N869" s="300" t="s">
        <v>2264</v>
      </c>
      <c r="O869" s="306" t="s">
        <v>4979</v>
      </c>
      <c r="P869" s="300" t="s">
        <v>3384</v>
      </c>
      <c r="Q869" s="300" t="s">
        <v>855</v>
      </c>
      <c r="R869" s="300"/>
      <c r="S869" s="300"/>
      <c r="T869" s="300" t="s">
        <v>736</v>
      </c>
      <c r="U869" s="300" t="s">
        <v>735</v>
      </c>
      <c r="V869" s="300" t="s">
        <v>735</v>
      </c>
      <c r="W869" s="300">
        <v>1</v>
      </c>
      <c r="X869" s="300" t="s">
        <v>736</v>
      </c>
      <c r="Y869" s="300" t="s">
        <v>736</v>
      </c>
      <c r="Z869" s="300"/>
      <c r="AA869" s="300">
        <v>0</v>
      </c>
      <c r="AB869" s="300"/>
      <c r="AC869" s="300" t="s">
        <v>3327</v>
      </c>
      <c r="AD869" s="300" t="s">
        <v>4980</v>
      </c>
      <c r="AE869" s="300" t="s">
        <v>3328</v>
      </c>
      <c r="AF869" s="300" t="s">
        <v>736</v>
      </c>
      <c r="AG869" s="300" t="s">
        <v>736</v>
      </c>
      <c r="AH869" s="300"/>
      <c r="AI869" s="300"/>
      <c r="AJ869" s="300"/>
      <c r="AK869" s="305" t="s">
        <v>4505</v>
      </c>
      <c r="AL869" s="300"/>
      <c r="AM869" s="300"/>
      <c r="AN869" s="300"/>
      <c r="AO869" s="300"/>
      <c r="AP869" s="300"/>
      <c r="AQ869" s="300"/>
      <c r="AR869" s="300" t="s">
        <v>3319</v>
      </c>
      <c r="AS869" s="300" t="s">
        <v>3329</v>
      </c>
      <c r="AT869" s="300" t="s">
        <v>3319</v>
      </c>
      <c r="AU869" s="300"/>
      <c r="AV869" s="300"/>
      <c r="AW869" s="300"/>
      <c r="AX869" s="300"/>
      <c r="AY869" s="300"/>
      <c r="AZ869" s="300"/>
      <c r="BA869" s="300"/>
      <c r="BB869" s="9" t="s">
        <v>736</v>
      </c>
    </row>
    <row r="870" spans="1:54" s="15" customFormat="1" ht="15" customHeight="1" x14ac:dyDescent="0.25">
      <c r="A870" s="300" t="s">
        <v>2369</v>
      </c>
      <c r="B870" s="300" t="s">
        <v>1611</v>
      </c>
      <c r="C870" s="300" t="s">
        <v>1611</v>
      </c>
      <c r="D870" s="306" t="s">
        <v>4981</v>
      </c>
      <c r="E870" s="300">
        <v>0</v>
      </c>
      <c r="F870" s="300" t="s">
        <v>557</v>
      </c>
      <c r="G870" s="300">
        <v>0</v>
      </c>
      <c r="H870" s="300" t="s">
        <v>4733</v>
      </c>
      <c r="I870" s="300" t="s">
        <v>684</v>
      </c>
      <c r="J870" s="300" t="s">
        <v>742</v>
      </c>
      <c r="K870" s="300" t="s">
        <v>742</v>
      </c>
      <c r="L870" s="300" t="s">
        <v>1611</v>
      </c>
      <c r="M870" s="306" t="s">
        <v>4981</v>
      </c>
      <c r="N870" s="300" t="s">
        <v>1611</v>
      </c>
      <c r="O870" s="306" t="s">
        <v>4981</v>
      </c>
      <c r="P870" s="300" t="s">
        <v>3384</v>
      </c>
      <c r="Q870" s="300" t="s">
        <v>854</v>
      </c>
      <c r="R870" s="300" t="s">
        <v>2369</v>
      </c>
      <c r="S870" s="300"/>
      <c r="T870" s="300" t="s">
        <v>736</v>
      </c>
      <c r="U870" s="300" t="s">
        <v>736</v>
      </c>
      <c r="V870" s="300" t="s">
        <v>735</v>
      </c>
      <c r="W870" s="300">
        <v>1</v>
      </c>
      <c r="X870" s="300" t="s">
        <v>736</v>
      </c>
      <c r="Y870" s="300" t="s">
        <v>736</v>
      </c>
      <c r="Z870" s="300" t="s">
        <v>2369</v>
      </c>
      <c r="AA870" s="300">
        <v>0</v>
      </c>
      <c r="AB870" s="300"/>
      <c r="AC870" s="300" t="s">
        <v>3327</v>
      </c>
      <c r="AD870" s="300" t="s">
        <v>114</v>
      </c>
      <c r="AE870" s="300" t="s">
        <v>3328</v>
      </c>
      <c r="AF870" s="300" t="s">
        <v>736</v>
      </c>
      <c r="AG870" s="300" t="s">
        <v>736</v>
      </c>
      <c r="AH870" s="300"/>
      <c r="AI870" s="300"/>
      <c r="AJ870" s="300"/>
      <c r="AK870" s="305" t="s">
        <v>4505</v>
      </c>
      <c r="AL870" s="300"/>
      <c r="AM870" s="300"/>
      <c r="AN870" s="300"/>
      <c r="AO870" s="300"/>
      <c r="AP870" s="300"/>
      <c r="AQ870" s="300"/>
      <c r="AR870" s="300" t="s">
        <v>3319</v>
      </c>
      <c r="AS870" s="300" t="s">
        <v>3329</v>
      </c>
      <c r="AT870" s="300" t="s">
        <v>3319</v>
      </c>
      <c r="AU870" s="300"/>
      <c r="AV870" s="300"/>
      <c r="AW870" s="300" t="s">
        <v>4505</v>
      </c>
      <c r="AX870" s="300"/>
      <c r="AY870" s="300"/>
      <c r="AZ870" s="300"/>
      <c r="BA870" s="300"/>
      <c r="BB870" s="9" t="s">
        <v>736</v>
      </c>
    </row>
    <row r="871" spans="1:54" s="15" customFormat="1" ht="15" customHeight="1" x14ac:dyDescent="0.25">
      <c r="A871" s="300" t="s">
        <v>3861</v>
      </c>
      <c r="B871" s="300" t="s">
        <v>2266</v>
      </c>
      <c r="C871" s="300" t="s">
        <v>2266</v>
      </c>
      <c r="D871" s="306" t="s">
        <v>4982</v>
      </c>
      <c r="E871" s="300">
        <v>199</v>
      </c>
      <c r="F871" s="300" t="s">
        <v>557</v>
      </c>
      <c r="G871" s="300">
        <v>10</v>
      </c>
      <c r="H871" s="300" t="s">
        <v>4526</v>
      </c>
      <c r="I871" s="300" t="s">
        <v>4534</v>
      </c>
      <c r="J871" s="300" t="s">
        <v>4526</v>
      </c>
      <c r="K871" s="300" t="s">
        <v>4526</v>
      </c>
      <c r="L871" s="300" t="s">
        <v>2266</v>
      </c>
      <c r="M871" s="306" t="s">
        <v>4982</v>
      </c>
      <c r="N871" s="300" t="s">
        <v>2266</v>
      </c>
      <c r="O871" s="306" t="s">
        <v>4982</v>
      </c>
      <c r="P871" s="300" t="s">
        <v>3384</v>
      </c>
      <c r="Q871" s="300" t="s">
        <v>855</v>
      </c>
      <c r="R871" s="300"/>
      <c r="S871" s="300" t="s">
        <v>2396</v>
      </c>
      <c r="T871" s="300" t="s">
        <v>736</v>
      </c>
      <c r="U871" s="300" t="s">
        <v>735</v>
      </c>
      <c r="V871" s="300" t="s">
        <v>735</v>
      </c>
      <c r="W871" s="300">
        <v>1</v>
      </c>
      <c r="X871" s="300" t="s">
        <v>736</v>
      </c>
      <c r="Y871" s="300" t="s">
        <v>736</v>
      </c>
      <c r="Z871" s="300"/>
      <c r="AA871" s="300">
        <v>0</v>
      </c>
      <c r="AB871" s="300"/>
      <c r="AC871" s="300" t="s">
        <v>3327</v>
      </c>
      <c r="AD871" s="300" t="s">
        <v>114</v>
      </c>
      <c r="AE871" s="300" t="s">
        <v>741</v>
      </c>
      <c r="AF871" s="300" t="s">
        <v>736</v>
      </c>
      <c r="AG871" s="300" t="s">
        <v>736</v>
      </c>
      <c r="AH871" s="300"/>
      <c r="AI871" s="300"/>
      <c r="AJ871" s="300"/>
      <c r="AK871" s="305" t="s">
        <v>4505</v>
      </c>
      <c r="AL871" s="300"/>
      <c r="AM871" s="300"/>
      <c r="AN871" s="300"/>
      <c r="AO871" s="300"/>
      <c r="AP871" s="300"/>
      <c r="AQ871" s="300"/>
      <c r="AR871" s="300" t="s">
        <v>3319</v>
      </c>
      <c r="AS871" s="300" t="s">
        <v>3329</v>
      </c>
      <c r="AT871" s="300" t="s">
        <v>3319</v>
      </c>
      <c r="AU871" s="300"/>
      <c r="AV871" s="300"/>
      <c r="AW871" s="300" t="s">
        <v>4505</v>
      </c>
      <c r="AX871" s="300"/>
      <c r="AY871" s="300"/>
      <c r="AZ871" s="300"/>
      <c r="BA871" s="300"/>
      <c r="BB871" s="9" t="s">
        <v>736</v>
      </c>
    </row>
    <row r="872" spans="1:54" s="15" customFormat="1" x14ac:dyDescent="0.25">
      <c r="A872" s="300" t="s">
        <v>3714</v>
      </c>
      <c r="B872" s="300" t="s">
        <v>1340</v>
      </c>
      <c r="C872" s="300" t="s">
        <v>1340</v>
      </c>
      <c r="D872" s="306" t="s">
        <v>4983</v>
      </c>
      <c r="E872" s="300">
        <v>0</v>
      </c>
      <c r="F872" s="300" t="s">
        <v>557</v>
      </c>
      <c r="G872" s="300">
        <v>0</v>
      </c>
      <c r="H872" s="300" t="s">
        <v>4526</v>
      </c>
      <c r="I872" s="300" t="s">
        <v>4534</v>
      </c>
      <c r="J872" s="300" t="s">
        <v>3626</v>
      </c>
      <c r="K872" s="300" t="s">
        <v>2518</v>
      </c>
      <c r="L872" s="300" t="s">
        <v>1340</v>
      </c>
      <c r="M872" s="306" t="s">
        <v>4983</v>
      </c>
      <c r="N872" s="300" t="s">
        <v>1340</v>
      </c>
      <c r="O872" s="306" t="s">
        <v>4983</v>
      </c>
      <c r="P872" s="300" t="s">
        <v>3384</v>
      </c>
      <c r="Q872" s="300" t="s">
        <v>1341</v>
      </c>
      <c r="R872" s="300" t="s">
        <v>2396</v>
      </c>
      <c r="S872" s="300" t="s">
        <v>2396</v>
      </c>
      <c r="T872" s="300" t="s">
        <v>736</v>
      </c>
      <c r="U872" s="9" t="s">
        <v>736</v>
      </c>
      <c r="V872" s="300" t="s">
        <v>735</v>
      </c>
      <c r="W872" s="300">
        <v>1</v>
      </c>
      <c r="X872" s="300" t="s">
        <v>736</v>
      </c>
      <c r="Y872" s="300" t="s">
        <v>736</v>
      </c>
      <c r="Z872" s="300"/>
      <c r="AA872" s="300">
        <v>0</v>
      </c>
      <c r="AB872" s="300"/>
      <c r="AC872" s="300" t="s">
        <v>2396</v>
      </c>
      <c r="AD872" s="300" t="s">
        <v>114</v>
      </c>
      <c r="AE872" s="300" t="s">
        <v>961</v>
      </c>
      <c r="AF872" s="300" t="s">
        <v>736</v>
      </c>
      <c r="AG872" s="300" t="s">
        <v>736</v>
      </c>
      <c r="AH872" s="300" t="s">
        <v>3270</v>
      </c>
      <c r="AI872" s="300">
        <v>10</v>
      </c>
      <c r="AJ872" s="300" t="str">
        <f>A872</f>
        <v>VRADJ</v>
      </c>
      <c r="AK872" s="305" t="s">
        <v>4505</v>
      </c>
      <c r="AL872" s="300"/>
      <c r="AM872" s="300"/>
      <c r="AN872" s="300"/>
      <c r="AO872" s="300"/>
      <c r="AP872" s="300"/>
      <c r="AQ872" s="300" t="s">
        <v>4398</v>
      </c>
      <c r="AR872" s="300" t="s">
        <v>3319</v>
      </c>
      <c r="AS872" s="300" t="s">
        <v>3329</v>
      </c>
      <c r="AT872" s="300" t="s">
        <v>3319</v>
      </c>
      <c r="AU872" s="300"/>
      <c r="AV872" s="300"/>
      <c r="AW872" s="300" t="s">
        <v>4505</v>
      </c>
      <c r="AX872" s="9" t="s">
        <v>736</v>
      </c>
      <c r="AY872" s="300"/>
      <c r="AZ872" s="300"/>
      <c r="BA872" s="300"/>
      <c r="BB872" s="9" t="s">
        <v>736</v>
      </c>
    </row>
    <row r="873" spans="1:54" s="15" customFormat="1" ht="15" customHeight="1" x14ac:dyDescent="0.25">
      <c r="A873" s="300" t="s">
        <v>3809</v>
      </c>
      <c r="B873" s="300" t="s">
        <v>1842</v>
      </c>
      <c r="C873" s="300" t="s">
        <v>1842</v>
      </c>
      <c r="D873" s="300" t="s">
        <v>4826</v>
      </c>
      <c r="E873" s="300">
        <v>6.99</v>
      </c>
      <c r="F873" s="300" t="s">
        <v>557</v>
      </c>
      <c r="G873" s="300">
        <v>0</v>
      </c>
      <c r="H873" s="300" t="s">
        <v>4526</v>
      </c>
      <c r="I873" s="300" t="s">
        <v>4534</v>
      </c>
      <c r="J873" s="300" t="s">
        <v>4984</v>
      </c>
      <c r="K873" s="300" t="s">
        <v>122</v>
      </c>
      <c r="L873" s="300" t="s">
        <v>1842</v>
      </c>
      <c r="M873" s="300" t="s">
        <v>4826</v>
      </c>
      <c r="N873" s="300" t="s">
        <v>1842</v>
      </c>
      <c r="O873" s="300" t="s">
        <v>4826</v>
      </c>
      <c r="P873" s="300" t="s">
        <v>737</v>
      </c>
      <c r="Q873" s="300" t="s">
        <v>1341</v>
      </c>
      <c r="R873" s="300" t="s">
        <v>2396</v>
      </c>
      <c r="S873" s="300" t="s">
        <v>2396</v>
      </c>
      <c r="T873" s="300" t="s">
        <v>736</v>
      </c>
      <c r="U873" s="9" t="s">
        <v>736</v>
      </c>
      <c r="V873" s="300" t="s">
        <v>735</v>
      </c>
      <c r="W873" s="300">
        <v>1</v>
      </c>
      <c r="X873" s="300" t="s">
        <v>736</v>
      </c>
      <c r="Y873" s="300" t="s">
        <v>736</v>
      </c>
      <c r="Z873" s="300" t="s">
        <v>4853</v>
      </c>
      <c r="AA873" s="300">
        <v>0</v>
      </c>
      <c r="AB873" s="300"/>
      <c r="AC873" s="300" t="s">
        <v>2396</v>
      </c>
      <c r="AD873" s="300" t="s">
        <v>114</v>
      </c>
      <c r="AE873" s="300" t="s">
        <v>2396</v>
      </c>
      <c r="AF873" s="300" t="s">
        <v>736</v>
      </c>
      <c r="AG873" s="300" t="s">
        <v>736</v>
      </c>
      <c r="AH873" s="300" t="s">
        <v>3270</v>
      </c>
      <c r="AI873" s="300">
        <v>0</v>
      </c>
      <c r="AJ873" s="300"/>
      <c r="AK873" s="305" t="s">
        <v>4505</v>
      </c>
      <c r="AL873" s="300"/>
      <c r="AM873" s="300"/>
      <c r="AN873" s="300"/>
      <c r="AO873" s="300"/>
      <c r="AP873" s="300"/>
      <c r="AQ873" s="300"/>
      <c r="AR873" s="300" t="s">
        <v>3319</v>
      </c>
      <c r="AS873" s="300" t="s">
        <v>3329</v>
      </c>
      <c r="AT873" s="300" t="s">
        <v>3319</v>
      </c>
      <c r="AU873" s="300"/>
      <c r="AV873" s="300"/>
      <c r="AW873" s="300" t="s">
        <v>4505</v>
      </c>
      <c r="AX873" s="300"/>
      <c r="AY873" s="300"/>
      <c r="AZ873" s="300"/>
      <c r="BA873" s="300"/>
      <c r="BB873" s="9" t="s">
        <v>736</v>
      </c>
    </row>
    <row r="874" spans="1:54" s="15" customFormat="1" ht="15" customHeight="1" x14ac:dyDescent="0.25">
      <c r="A874" s="300" t="s">
        <v>3715</v>
      </c>
      <c r="B874" s="300" t="s">
        <v>1343</v>
      </c>
      <c r="C874" s="300" t="s">
        <v>1343</v>
      </c>
      <c r="D874" s="306" t="s">
        <v>4985</v>
      </c>
      <c r="E874" s="300">
        <v>0</v>
      </c>
      <c r="F874" s="300" t="s">
        <v>557</v>
      </c>
      <c r="G874" s="300">
        <v>0</v>
      </c>
      <c r="H874" s="300" t="s">
        <v>2633</v>
      </c>
      <c r="I874" s="300" t="s">
        <v>742</v>
      </c>
      <c r="J874" s="300" t="s">
        <v>3626</v>
      </c>
      <c r="K874" s="300" t="s">
        <v>2518</v>
      </c>
      <c r="L874" s="300" t="s">
        <v>1343</v>
      </c>
      <c r="M874" s="306" t="s">
        <v>4985</v>
      </c>
      <c r="N874" s="300" t="s">
        <v>1343</v>
      </c>
      <c r="O874" s="306" t="s">
        <v>4985</v>
      </c>
      <c r="P874" s="300" t="s">
        <v>3384</v>
      </c>
      <c r="Q874" s="300" t="s">
        <v>1344</v>
      </c>
      <c r="R874" s="300" t="s">
        <v>2396</v>
      </c>
      <c r="S874" s="300" t="s">
        <v>2396</v>
      </c>
      <c r="T874" s="300" t="s">
        <v>736</v>
      </c>
      <c r="U874" s="9" t="s">
        <v>736</v>
      </c>
      <c r="V874" s="300" t="s">
        <v>735</v>
      </c>
      <c r="W874" s="300">
        <v>1</v>
      </c>
      <c r="X874" s="300" t="s">
        <v>736</v>
      </c>
      <c r="Y874" s="300" t="s">
        <v>736</v>
      </c>
      <c r="Z874" s="300"/>
      <c r="AA874" s="300">
        <v>0</v>
      </c>
      <c r="AB874" s="300"/>
      <c r="AC874" s="300" t="s">
        <v>2396</v>
      </c>
      <c r="AD874" s="300" t="s">
        <v>114</v>
      </c>
      <c r="AE874" s="300" t="s">
        <v>961</v>
      </c>
      <c r="AF874" s="300" t="s">
        <v>736</v>
      </c>
      <c r="AG874" s="300" t="s">
        <v>736</v>
      </c>
      <c r="AH874" s="300" t="s">
        <v>3270</v>
      </c>
      <c r="AI874" s="300">
        <v>0</v>
      </c>
      <c r="AJ874" s="300" t="str">
        <f t="shared" ref="AJ874:AJ880" si="26">A874</f>
        <v>VRCRED_CC</v>
      </c>
      <c r="AK874" s="305" t="s">
        <v>4505</v>
      </c>
      <c r="AL874" s="300"/>
      <c r="AM874" s="300"/>
      <c r="AN874" s="300"/>
      <c r="AO874" s="300"/>
      <c r="AP874" s="300"/>
      <c r="AQ874" s="300" t="s">
        <v>4398</v>
      </c>
      <c r="AR874" s="300" t="s">
        <v>3319</v>
      </c>
      <c r="AS874" s="300" t="s">
        <v>3329</v>
      </c>
      <c r="AT874" s="300" t="s">
        <v>3319</v>
      </c>
      <c r="AU874" s="300"/>
      <c r="AV874" s="300"/>
      <c r="AW874" s="300" t="s">
        <v>4505</v>
      </c>
      <c r="AX874" s="9" t="s">
        <v>736</v>
      </c>
      <c r="AY874" s="300"/>
      <c r="AZ874" s="300"/>
      <c r="BA874" s="300"/>
      <c r="BB874" s="9" t="s">
        <v>736</v>
      </c>
    </row>
    <row r="875" spans="1:54" s="15" customFormat="1" ht="15" customHeight="1" x14ac:dyDescent="0.25">
      <c r="A875" s="300" t="s">
        <v>3862</v>
      </c>
      <c r="B875" s="300" t="s">
        <v>2268</v>
      </c>
      <c r="C875" s="300" t="s">
        <v>2268</v>
      </c>
      <c r="D875" s="306" t="s">
        <v>4986</v>
      </c>
      <c r="E875" s="300">
        <v>0</v>
      </c>
      <c r="F875" s="300" t="s">
        <v>557</v>
      </c>
      <c r="G875" s="300">
        <v>0</v>
      </c>
      <c r="H875" s="300" t="s">
        <v>2561</v>
      </c>
      <c r="I875" s="300" t="s">
        <v>742</v>
      </c>
      <c r="J875" s="300" t="s">
        <v>3626</v>
      </c>
      <c r="K875" s="300" t="s">
        <v>2518</v>
      </c>
      <c r="L875" s="300" t="s">
        <v>2268</v>
      </c>
      <c r="M875" s="306" t="s">
        <v>4986</v>
      </c>
      <c r="N875" s="300" t="s">
        <v>2268</v>
      </c>
      <c r="O875" s="306" t="s">
        <v>4986</v>
      </c>
      <c r="P875" s="300" t="s">
        <v>3384</v>
      </c>
      <c r="Q875" s="300" t="s">
        <v>1344</v>
      </c>
      <c r="R875" s="300" t="s">
        <v>2396</v>
      </c>
      <c r="S875" s="300" t="s">
        <v>2396</v>
      </c>
      <c r="T875" s="300" t="s">
        <v>736</v>
      </c>
      <c r="U875" s="9" t="s">
        <v>736</v>
      </c>
      <c r="V875" s="300" t="s">
        <v>735</v>
      </c>
      <c r="W875" s="300">
        <v>1</v>
      </c>
      <c r="X875" s="300" t="s">
        <v>736</v>
      </c>
      <c r="Y875" s="300" t="s">
        <v>736</v>
      </c>
      <c r="Z875" s="300"/>
      <c r="AA875" s="300">
        <v>0</v>
      </c>
      <c r="AB875" s="300"/>
      <c r="AC875" s="300" t="s">
        <v>2396</v>
      </c>
      <c r="AD875" s="300" t="s">
        <v>114</v>
      </c>
      <c r="AE875" s="300" t="s">
        <v>961</v>
      </c>
      <c r="AF875" s="300" t="s">
        <v>736</v>
      </c>
      <c r="AG875" s="300" t="s">
        <v>736</v>
      </c>
      <c r="AH875" s="300" t="s">
        <v>3270</v>
      </c>
      <c r="AI875" s="300">
        <v>0</v>
      </c>
      <c r="AJ875" s="300" t="str">
        <f t="shared" si="26"/>
        <v>VRCRED_CR</v>
      </c>
      <c r="AK875" s="305" t="s">
        <v>4505</v>
      </c>
      <c r="AL875" s="300"/>
      <c r="AM875" s="300"/>
      <c r="AN875" s="300"/>
      <c r="AO875" s="300"/>
      <c r="AP875" s="300"/>
      <c r="AQ875" s="300" t="s">
        <v>4398</v>
      </c>
      <c r="AR875" s="300" t="s">
        <v>3319</v>
      </c>
      <c r="AS875" s="300" t="s">
        <v>3329</v>
      </c>
      <c r="AT875" s="300" t="s">
        <v>3319</v>
      </c>
      <c r="AU875" s="300"/>
      <c r="AV875" s="300"/>
      <c r="AW875" s="300" t="s">
        <v>4505</v>
      </c>
      <c r="AX875" s="9" t="s">
        <v>736</v>
      </c>
      <c r="AY875" s="300"/>
      <c r="AZ875" s="300"/>
      <c r="BA875" s="300"/>
      <c r="BB875" s="9" t="s">
        <v>736</v>
      </c>
    </row>
    <row r="876" spans="1:54" s="15" customFormat="1" x14ac:dyDescent="0.25">
      <c r="A876" s="300" t="s">
        <v>3810</v>
      </c>
      <c r="B876" s="300" t="s">
        <v>2135</v>
      </c>
      <c r="C876" s="300" t="s">
        <v>2135</v>
      </c>
      <c r="D876" s="306" t="s">
        <v>4987</v>
      </c>
      <c r="E876" s="300">
        <v>0</v>
      </c>
      <c r="F876" s="300" t="s">
        <v>557</v>
      </c>
      <c r="G876" s="300">
        <v>0</v>
      </c>
      <c r="H876" s="300" t="s">
        <v>4988</v>
      </c>
      <c r="I876" s="300" t="s">
        <v>742</v>
      </c>
      <c r="J876" s="300" t="s">
        <v>3626</v>
      </c>
      <c r="K876" s="300" t="s">
        <v>2518</v>
      </c>
      <c r="L876" s="300" t="s">
        <v>2135</v>
      </c>
      <c r="M876" s="306" t="s">
        <v>4987</v>
      </c>
      <c r="N876" s="300" t="s">
        <v>2135</v>
      </c>
      <c r="O876" s="306" t="s">
        <v>4987</v>
      </c>
      <c r="P876" s="300" t="s">
        <v>3384</v>
      </c>
      <c r="Q876" s="300" t="s">
        <v>2136</v>
      </c>
      <c r="R876" s="300" t="s">
        <v>2396</v>
      </c>
      <c r="S876" s="300" t="s">
        <v>2396</v>
      </c>
      <c r="T876" s="300" t="s">
        <v>736</v>
      </c>
      <c r="U876" s="9" t="s">
        <v>736</v>
      </c>
      <c r="V876" s="300" t="s">
        <v>735</v>
      </c>
      <c r="W876" s="300">
        <v>1</v>
      </c>
      <c r="X876" s="300" t="s">
        <v>736</v>
      </c>
      <c r="Y876" s="300" t="s">
        <v>736</v>
      </c>
      <c r="Z876" s="300"/>
      <c r="AA876" s="300">
        <v>0</v>
      </c>
      <c r="AB876" s="300"/>
      <c r="AC876" s="300" t="s">
        <v>2396</v>
      </c>
      <c r="AD876" s="300" t="s">
        <v>114</v>
      </c>
      <c r="AE876" s="300" t="s">
        <v>961</v>
      </c>
      <c r="AF876" s="300" t="s">
        <v>736</v>
      </c>
      <c r="AG876" s="300" t="s">
        <v>736</v>
      </c>
      <c r="AH876" s="300" t="s">
        <v>3270</v>
      </c>
      <c r="AI876" s="300">
        <v>0</v>
      </c>
      <c r="AJ876" s="300" t="str">
        <f t="shared" si="26"/>
        <v>VRCRED_SA</v>
      </c>
      <c r="AK876" s="305" t="s">
        <v>4505</v>
      </c>
      <c r="AL876" s="300"/>
      <c r="AM876" s="300"/>
      <c r="AN876" s="300"/>
      <c r="AO876" s="300"/>
      <c r="AP876" s="300"/>
      <c r="AQ876" s="300" t="s">
        <v>4398</v>
      </c>
      <c r="AR876" s="300" t="s">
        <v>3319</v>
      </c>
      <c r="AS876" s="300" t="s">
        <v>3329</v>
      </c>
      <c r="AT876" s="300" t="s">
        <v>3319</v>
      </c>
      <c r="AU876" s="300"/>
      <c r="AV876" s="300"/>
      <c r="AW876" s="300" t="s">
        <v>4505</v>
      </c>
      <c r="AX876" s="9" t="s">
        <v>736</v>
      </c>
      <c r="AY876" s="300"/>
      <c r="AZ876" s="300"/>
      <c r="BA876" s="300"/>
      <c r="BB876" s="9" t="s">
        <v>736</v>
      </c>
    </row>
    <row r="877" spans="1:54" s="15" customFormat="1" ht="15" customHeight="1" x14ac:dyDescent="0.25">
      <c r="A877" s="300" t="s">
        <v>3863</v>
      </c>
      <c r="B877" s="300" t="s">
        <v>2270</v>
      </c>
      <c r="C877" s="300" t="s">
        <v>2270</v>
      </c>
      <c r="D877" s="306" t="s">
        <v>4989</v>
      </c>
      <c r="E877" s="300">
        <v>0</v>
      </c>
      <c r="F877" s="300" t="s">
        <v>557</v>
      </c>
      <c r="G877" s="300">
        <v>0</v>
      </c>
      <c r="H877" s="300" t="s">
        <v>2396</v>
      </c>
      <c r="I877" s="300" t="s">
        <v>742</v>
      </c>
      <c r="J877" s="300" t="s">
        <v>3626</v>
      </c>
      <c r="K877" s="300" t="s">
        <v>2518</v>
      </c>
      <c r="L877" s="300" t="s">
        <v>2270</v>
      </c>
      <c r="M877" s="306" t="s">
        <v>4989</v>
      </c>
      <c r="N877" s="300" t="s">
        <v>2270</v>
      </c>
      <c r="O877" s="306" t="s">
        <v>4989</v>
      </c>
      <c r="P877" s="300" t="s">
        <v>3384</v>
      </c>
      <c r="Q877" s="300" t="s">
        <v>2271</v>
      </c>
      <c r="R877" s="300" t="s">
        <v>2396</v>
      </c>
      <c r="S877" s="300" t="s">
        <v>2396</v>
      </c>
      <c r="T877" s="300" t="s">
        <v>736</v>
      </c>
      <c r="U877" s="9" t="s">
        <v>736</v>
      </c>
      <c r="V877" s="300" t="s">
        <v>735</v>
      </c>
      <c r="W877" s="300">
        <v>1</v>
      </c>
      <c r="X877" s="300" t="s">
        <v>736</v>
      </c>
      <c r="Y877" s="300" t="s">
        <v>736</v>
      </c>
      <c r="Z877" s="300"/>
      <c r="AA877" s="300">
        <v>0</v>
      </c>
      <c r="AB877" s="300"/>
      <c r="AC877" s="300" t="s">
        <v>2396</v>
      </c>
      <c r="AD877" s="300" t="s">
        <v>114</v>
      </c>
      <c r="AE877" s="300" t="s">
        <v>961</v>
      </c>
      <c r="AF877" s="300" t="s">
        <v>736</v>
      </c>
      <c r="AG877" s="300" t="s">
        <v>736</v>
      </c>
      <c r="AH877" s="300" t="s">
        <v>3270</v>
      </c>
      <c r="AI877" s="300">
        <v>0</v>
      </c>
      <c r="AJ877" s="300" t="str">
        <f t="shared" si="26"/>
        <v>VRCRED_SV</v>
      </c>
      <c r="AK877" s="305" t="s">
        <v>4505</v>
      </c>
      <c r="AL877" s="300"/>
      <c r="AM877" s="300"/>
      <c r="AN877" s="300"/>
      <c r="AO877" s="300"/>
      <c r="AP877" s="300"/>
      <c r="AQ877" s="300" t="s">
        <v>4398</v>
      </c>
      <c r="AR877" s="300" t="s">
        <v>3319</v>
      </c>
      <c r="AS877" s="300" t="s">
        <v>3329</v>
      </c>
      <c r="AT877" s="300" t="s">
        <v>3319</v>
      </c>
      <c r="AU877" s="300"/>
      <c r="AV877" s="300"/>
      <c r="AW877" s="300" t="s">
        <v>4505</v>
      </c>
      <c r="AX877" s="9" t="s">
        <v>736</v>
      </c>
      <c r="AY877" s="300"/>
      <c r="AZ877" s="300"/>
      <c r="BA877" s="300"/>
      <c r="BB877" s="9" t="s">
        <v>736</v>
      </c>
    </row>
    <row r="878" spans="1:54" s="15" customFormat="1" ht="15" customHeight="1" x14ac:dyDescent="0.25">
      <c r="A878" s="300" t="s">
        <v>3811</v>
      </c>
      <c r="B878" s="300" t="s">
        <v>4990</v>
      </c>
      <c r="C878" s="300" t="s">
        <v>4990</v>
      </c>
      <c r="D878" s="306" t="s">
        <v>4991</v>
      </c>
      <c r="E878" s="300">
        <v>0</v>
      </c>
      <c r="F878" s="300" t="s">
        <v>557</v>
      </c>
      <c r="G878" s="300">
        <v>0</v>
      </c>
      <c r="H878" s="300" t="s">
        <v>4526</v>
      </c>
      <c r="I878" s="300" t="s">
        <v>4526</v>
      </c>
      <c r="J878" s="300" t="s">
        <v>3626</v>
      </c>
      <c r="K878" s="300" t="s">
        <v>2518</v>
      </c>
      <c r="L878" s="300" t="s">
        <v>4990</v>
      </c>
      <c r="M878" s="306" t="s">
        <v>4991</v>
      </c>
      <c r="N878" s="300" t="s">
        <v>4990</v>
      </c>
      <c r="O878" s="306" t="s">
        <v>4991</v>
      </c>
      <c r="P878" s="300" t="s">
        <v>3384</v>
      </c>
      <c r="Q878" s="300" t="s">
        <v>2139</v>
      </c>
      <c r="R878" s="300" t="s">
        <v>2396</v>
      </c>
      <c r="S878" s="300" t="s">
        <v>2396</v>
      </c>
      <c r="T878" s="300" t="s">
        <v>736</v>
      </c>
      <c r="U878" s="9" t="s">
        <v>736</v>
      </c>
      <c r="V878" s="300" t="s">
        <v>735</v>
      </c>
      <c r="W878" s="300">
        <v>1</v>
      </c>
      <c r="X878" s="300" t="s">
        <v>736</v>
      </c>
      <c r="Y878" s="300" t="s">
        <v>736</v>
      </c>
      <c r="Z878" s="300"/>
      <c r="AA878" s="300">
        <v>0</v>
      </c>
      <c r="AB878" s="300"/>
      <c r="AC878" s="300" t="s">
        <v>2396</v>
      </c>
      <c r="AD878" s="300" t="s">
        <v>114</v>
      </c>
      <c r="AE878" s="300" t="s">
        <v>961</v>
      </c>
      <c r="AF878" s="300" t="s">
        <v>736</v>
      </c>
      <c r="AG878" s="300" t="s">
        <v>736</v>
      </c>
      <c r="AH878" s="300" t="s">
        <v>3270</v>
      </c>
      <c r="AI878" s="300">
        <v>79.989999999999995</v>
      </c>
      <c r="AJ878" s="300" t="str">
        <f t="shared" si="26"/>
        <v>VRDISC_JV</v>
      </c>
      <c r="AK878" s="305" t="s">
        <v>4505</v>
      </c>
      <c r="AL878" s="300"/>
      <c r="AM878" s="300"/>
      <c r="AN878" s="300"/>
      <c r="AO878" s="300"/>
      <c r="AP878" s="300"/>
      <c r="AQ878" s="300" t="s">
        <v>4398</v>
      </c>
      <c r="AR878" s="300" t="s">
        <v>3319</v>
      </c>
      <c r="AS878" s="300" t="s">
        <v>3329</v>
      </c>
      <c r="AT878" s="300" t="s">
        <v>3319</v>
      </c>
      <c r="AU878" s="300"/>
      <c r="AV878" s="300"/>
      <c r="AW878" s="300" t="s">
        <v>4505</v>
      </c>
      <c r="AX878" s="9" t="s">
        <v>736</v>
      </c>
      <c r="AY878" s="300"/>
      <c r="AZ878" s="300"/>
      <c r="BA878" s="300"/>
      <c r="BB878" s="9" t="s">
        <v>736</v>
      </c>
    </row>
    <row r="879" spans="1:54" s="15" customFormat="1" ht="15" customHeight="1" x14ac:dyDescent="0.25">
      <c r="A879" s="300" t="s">
        <v>3812</v>
      </c>
      <c r="B879" s="300" t="s">
        <v>4992</v>
      </c>
      <c r="C879" s="300" t="s">
        <v>4993</v>
      </c>
      <c r="D879" s="306" t="s">
        <v>4994</v>
      </c>
      <c r="E879" s="300">
        <v>0</v>
      </c>
      <c r="F879" s="300" t="s">
        <v>557</v>
      </c>
      <c r="G879" s="300">
        <v>0</v>
      </c>
      <c r="H879" s="300" t="s">
        <v>4526</v>
      </c>
      <c r="I879" s="300" t="s">
        <v>4526</v>
      </c>
      <c r="J879" s="300" t="s">
        <v>3626</v>
      </c>
      <c r="K879" s="300" t="s">
        <v>2518</v>
      </c>
      <c r="L879" s="300" t="s">
        <v>4992</v>
      </c>
      <c r="M879" s="306" t="s">
        <v>4994</v>
      </c>
      <c r="N879" s="300" t="s">
        <v>4992</v>
      </c>
      <c r="O879" s="306" t="s">
        <v>4994</v>
      </c>
      <c r="P879" s="300" t="s">
        <v>3384</v>
      </c>
      <c r="Q879" s="300" t="s">
        <v>1547</v>
      </c>
      <c r="R879" s="300" t="s">
        <v>2396</v>
      </c>
      <c r="S879" s="300" t="s">
        <v>2396</v>
      </c>
      <c r="T879" s="300" t="s">
        <v>736</v>
      </c>
      <c r="U879" s="9" t="s">
        <v>736</v>
      </c>
      <c r="V879" s="300" t="s">
        <v>735</v>
      </c>
      <c r="W879" s="300">
        <v>1</v>
      </c>
      <c r="X879" s="300" t="s">
        <v>736</v>
      </c>
      <c r="Y879" s="300" t="s">
        <v>736</v>
      </c>
      <c r="Z879" s="300"/>
      <c r="AA879" s="300">
        <v>0</v>
      </c>
      <c r="AB879" s="300"/>
      <c r="AC879" s="300" t="s">
        <v>2396</v>
      </c>
      <c r="AD879" s="300" t="s">
        <v>114</v>
      </c>
      <c r="AE879" s="300" t="s">
        <v>961</v>
      </c>
      <c r="AF879" s="300" t="s">
        <v>736</v>
      </c>
      <c r="AG879" s="300" t="s">
        <v>736</v>
      </c>
      <c r="AH879" s="300" t="s">
        <v>3270</v>
      </c>
      <c r="AI879" s="300">
        <v>100</v>
      </c>
      <c r="AJ879" s="300" t="str">
        <f t="shared" si="26"/>
        <v>VRDISC_ONT</v>
      </c>
      <c r="AK879" s="305" t="s">
        <v>4505</v>
      </c>
      <c r="AL879" s="300"/>
      <c r="AM879" s="300"/>
      <c r="AN879" s="300"/>
      <c r="AO879" s="300"/>
      <c r="AP879" s="300"/>
      <c r="AQ879" s="300" t="s">
        <v>4398</v>
      </c>
      <c r="AR879" s="300" t="s">
        <v>3319</v>
      </c>
      <c r="AS879" s="300" t="s">
        <v>3329</v>
      </c>
      <c r="AT879" s="300" t="s">
        <v>3319</v>
      </c>
      <c r="AU879" s="300"/>
      <c r="AV879" s="300"/>
      <c r="AW879" s="300" t="s">
        <v>4505</v>
      </c>
      <c r="AX879" s="9" t="s">
        <v>736</v>
      </c>
      <c r="AY879" s="300"/>
      <c r="AZ879" s="300"/>
      <c r="BA879" s="300"/>
      <c r="BB879" s="9" t="s">
        <v>736</v>
      </c>
    </row>
    <row r="880" spans="1:54" s="15" customFormat="1" ht="15" customHeight="1" x14ac:dyDescent="0.25">
      <c r="A880" s="300" t="s">
        <v>3864</v>
      </c>
      <c r="B880" s="300" t="s">
        <v>2273</v>
      </c>
      <c r="C880" s="300" t="s">
        <v>2273</v>
      </c>
      <c r="D880" s="306" t="s">
        <v>4995</v>
      </c>
      <c r="E880" s="300">
        <v>0</v>
      </c>
      <c r="F880" s="300" t="s">
        <v>557</v>
      </c>
      <c r="G880" s="300">
        <v>0</v>
      </c>
      <c r="H880" s="300" t="s">
        <v>2561</v>
      </c>
      <c r="I880" s="300" t="s">
        <v>742</v>
      </c>
      <c r="J880" s="300" t="s">
        <v>3626</v>
      </c>
      <c r="K880" s="300" t="s">
        <v>2518</v>
      </c>
      <c r="L880" s="300" t="s">
        <v>2273</v>
      </c>
      <c r="M880" s="306" t="s">
        <v>4995</v>
      </c>
      <c r="N880" s="300" t="s">
        <v>2273</v>
      </c>
      <c r="O880" s="306" t="s">
        <v>4995</v>
      </c>
      <c r="P880" s="300" t="s">
        <v>3384</v>
      </c>
      <c r="Q880" s="300" t="s">
        <v>2274</v>
      </c>
      <c r="R880" s="300" t="s">
        <v>2396</v>
      </c>
      <c r="S880" s="300" t="s">
        <v>2396</v>
      </c>
      <c r="T880" s="300" t="s">
        <v>736</v>
      </c>
      <c r="U880" s="9" t="s">
        <v>736</v>
      </c>
      <c r="V880" s="300" t="s">
        <v>735</v>
      </c>
      <c r="W880" s="300">
        <v>1</v>
      </c>
      <c r="X880" s="300" t="s">
        <v>736</v>
      </c>
      <c r="Y880" s="300" t="s">
        <v>736</v>
      </c>
      <c r="Z880" s="300"/>
      <c r="AA880" s="300">
        <v>0</v>
      </c>
      <c r="AB880" s="300"/>
      <c r="AC880" s="300" t="s">
        <v>2396</v>
      </c>
      <c r="AD880" s="300" t="s">
        <v>114</v>
      </c>
      <c r="AE880" s="300" t="s">
        <v>961</v>
      </c>
      <c r="AF880" s="300" t="s">
        <v>736</v>
      </c>
      <c r="AG880" s="300" t="s">
        <v>736</v>
      </c>
      <c r="AH880" s="300" t="s">
        <v>3270</v>
      </c>
      <c r="AI880" s="300">
        <v>0</v>
      </c>
      <c r="AJ880" s="300" t="str">
        <f t="shared" si="26"/>
        <v>VRDISCRETN</v>
      </c>
      <c r="AK880" s="305" t="s">
        <v>4505</v>
      </c>
      <c r="AL880" s="300"/>
      <c r="AM880" s="300"/>
      <c r="AN880" s="300"/>
      <c r="AO880" s="300"/>
      <c r="AP880" s="300"/>
      <c r="AQ880" s="300" t="s">
        <v>4398</v>
      </c>
      <c r="AR880" s="300" t="s">
        <v>3319</v>
      </c>
      <c r="AS880" s="300" t="s">
        <v>3329</v>
      </c>
      <c r="AT880" s="300" t="s">
        <v>3319</v>
      </c>
      <c r="AU880" s="300"/>
      <c r="AV880" s="300"/>
      <c r="AW880" s="300" t="s">
        <v>4505</v>
      </c>
      <c r="AX880" s="9" t="s">
        <v>736</v>
      </c>
      <c r="AY880" s="300"/>
      <c r="AZ880" s="300"/>
      <c r="BA880" s="300"/>
      <c r="BB880" s="9" t="s">
        <v>736</v>
      </c>
    </row>
    <row r="881" spans="1:54" s="15" customFormat="1" x14ac:dyDescent="0.25">
      <c r="A881" s="300" t="s">
        <v>3716</v>
      </c>
      <c r="B881" s="300" t="s">
        <v>1346</v>
      </c>
      <c r="C881" s="300" t="s">
        <v>1346</v>
      </c>
      <c r="D881" s="306" t="s">
        <v>4996</v>
      </c>
      <c r="E881" s="300">
        <v>0</v>
      </c>
      <c r="F881" s="300" t="s">
        <v>557</v>
      </c>
      <c r="G881" s="300">
        <v>0</v>
      </c>
      <c r="H881" s="300" t="s">
        <v>4526</v>
      </c>
      <c r="I881" s="300" t="s">
        <v>742</v>
      </c>
      <c r="J881" s="300"/>
      <c r="K881" s="300"/>
      <c r="L881" s="300" t="s">
        <v>1346</v>
      </c>
      <c r="M881" s="306" t="s">
        <v>4996</v>
      </c>
      <c r="N881" s="300" t="s">
        <v>1346</v>
      </c>
      <c r="O881" s="306" t="s">
        <v>4996</v>
      </c>
      <c r="P881" s="300" t="s">
        <v>3384</v>
      </c>
      <c r="Q881" s="300" t="s">
        <v>1347</v>
      </c>
      <c r="R881" s="300"/>
      <c r="S881" s="300" t="s">
        <v>2396</v>
      </c>
      <c r="T881" s="300" t="s">
        <v>736</v>
      </c>
      <c r="U881" s="9" t="s">
        <v>736</v>
      </c>
      <c r="V881" s="300" t="s">
        <v>735</v>
      </c>
      <c r="W881" s="300">
        <v>1</v>
      </c>
      <c r="X881" s="300" t="s">
        <v>736</v>
      </c>
      <c r="Y881" s="300" t="s">
        <v>736</v>
      </c>
      <c r="Z881" s="300"/>
      <c r="AA881" s="300">
        <v>0</v>
      </c>
      <c r="AB881" s="300"/>
      <c r="AC881" s="300" t="s">
        <v>2396</v>
      </c>
      <c r="AD881" s="300" t="s">
        <v>114</v>
      </c>
      <c r="AE881" s="300" t="s">
        <v>2396</v>
      </c>
      <c r="AF881" s="300" t="s">
        <v>736</v>
      </c>
      <c r="AG881" s="300" t="s">
        <v>736</v>
      </c>
      <c r="AH881" s="300"/>
      <c r="AI881" s="300"/>
      <c r="AJ881" s="300"/>
      <c r="AK881" s="305" t="s">
        <v>4505</v>
      </c>
      <c r="AL881" s="300"/>
      <c r="AM881" s="300"/>
      <c r="AN881" s="300"/>
      <c r="AO881" s="300"/>
      <c r="AP881" s="300"/>
      <c r="AQ881" s="300"/>
      <c r="AR881" s="300" t="s">
        <v>3319</v>
      </c>
      <c r="AS881" s="300" t="s">
        <v>3329</v>
      </c>
      <c r="AT881" s="300" t="s">
        <v>3319</v>
      </c>
      <c r="AU881" s="300"/>
      <c r="AV881" s="300"/>
      <c r="AW881" s="300" t="s">
        <v>4505</v>
      </c>
      <c r="AX881" s="300"/>
      <c r="AY881" s="300"/>
      <c r="AZ881" s="300"/>
      <c r="BA881" s="300"/>
      <c r="BB881" s="9" t="s">
        <v>736</v>
      </c>
    </row>
    <row r="882" spans="1:54" s="15" customFormat="1" ht="15" customHeight="1" x14ac:dyDescent="0.25">
      <c r="A882" s="300" t="s">
        <v>3813</v>
      </c>
      <c r="B882" s="300" t="s">
        <v>2143</v>
      </c>
      <c r="C882" s="300" t="s">
        <v>2143</v>
      </c>
      <c r="D882" s="306" t="s">
        <v>4997</v>
      </c>
      <c r="E882" s="300">
        <v>0</v>
      </c>
      <c r="F882" s="300" t="s">
        <v>557</v>
      </c>
      <c r="G882" s="300">
        <v>0</v>
      </c>
      <c r="H882" s="300" t="s">
        <v>684</v>
      </c>
      <c r="I882" s="300" t="s">
        <v>742</v>
      </c>
      <c r="J882" s="300" t="s">
        <v>3599</v>
      </c>
      <c r="K882" s="300" t="s">
        <v>2518</v>
      </c>
      <c r="L882" s="300" t="s">
        <v>2143</v>
      </c>
      <c r="M882" s="306" t="s">
        <v>4997</v>
      </c>
      <c r="N882" s="300" t="s">
        <v>2143</v>
      </c>
      <c r="O882" s="306" t="s">
        <v>4997</v>
      </c>
      <c r="P882" s="300" t="s">
        <v>3384</v>
      </c>
      <c r="Q882" s="300" t="s">
        <v>1347</v>
      </c>
      <c r="R882" s="300"/>
      <c r="S882" s="300" t="s">
        <v>2396</v>
      </c>
      <c r="T882" s="300" t="s">
        <v>736</v>
      </c>
      <c r="U882" s="9" t="s">
        <v>736</v>
      </c>
      <c r="V882" s="300" t="s">
        <v>735</v>
      </c>
      <c r="W882" s="300">
        <v>1</v>
      </c>
      <c r="X882" s="300" t="s">
        <v>736</v>
      </c>
      <c r="Y882" s="300" t="s">
        <v>736</v>
      </c>
      <c r="Z882" s="300"/>
      <c r="AA882" s="300">
        <v>0</v>
      </c>
      <c r="AB882" s="300"/>
      <c r="AC882" s="300" t="s">
        <v>2396</v>
      </c>
      <c r="AD882" s="300" t="s">
        <v>114</v>
      </c>
      <c r="AE882" s="300" t="s">
        <v>2396</v>
      </c>
      <c r="AF882" s="300" t="s">
        <v>736</v>
      </c>
      <c r="AG882" s="300" t="s">
        <v>736</v>
      </c>
      <c r="AH882" s="300"/>
      <c r="AI882" s="300"/>
      <c r="AJ882" s="300"/>
      <c r="AK882" s="305" t="s">
        <v>4505</v>
      </c>
      <c r="AL882" s="300"/>
      <c r="AM882" s="300"/>
      <c r="AN882" s="300"/>
      <c r="AO882" s="300"/>
      <c r="AP882" s="300"/>
      <c r="AQ882" s="300"/>
      <c r="AR882" s="300" t="s">
        <v>3319</v>
      </c>
      <c r="AS882" s="300" t="s">
        <v>3329</v>
      </c>
      <c r="AT882" s="300" t="s">
        <v>3319</v>
      </c>
      <c r="AU882" s="300"/>
      <c r="AV882" s="300"/>
      <c r="AW882" s="300" t="s">
        <v>4505</v>
      </c>
      <c r="AX882" s="300"/>
      <c r="AY882" s="300"/>
      <c r="AZ882" s="300"/>
      <c r="BA882" s="300"/>
      <c r="BB882" s="9" t="s">
        <v>736</v>
      </c>
    </row>
    <row r="883" spans="1:54" s="15" customFormat="1" ht="15" customHeight="1" x14ac:dyDescent="0.25">
      <c r="A883" s="300" t="s">
        <v>3814</v>
      </c>
      <c r="B883" s="300" t="s">
        <v>2145</v>
      </c>
      <c r="C883" s="300" t="s">
        <v>2145</v>
      </c>
      <c r="D883" s="306" t="s">
        <v>4998</v>
      </c>
      <c r="E883" s="300">
        <v>39.99</v>
      </c>
      <c r="F883" s="300" t="s">
        <v>557</v>
      </c>
      <c r="G883" s="300">
        <v>10</v>
      </c>
      <c r="H883" s="300" t="s">
        <v>4526</v>
      </c>
      <c r="I883" s="300" t="s">
        <v>4534</v>
      </c>
      <c r="J883" s="300" t="s">
        <v>4526</v>
      </c>
      <c r="K883" s="300" t="s">
        <v>4526</v>
      </c>
      <c r="L883" s="300" t="s">
        <v>2145</v>
      </c>
      <c r="M883" s="306" t="s">
        <v>4998</v>
      </c>
      <c r="N883" s="300" t="s">
        <v>2145</v>
      </c>
      <c r="O883" s="306" t="s">
        <v>4998</v>
      </c>
      <c r="P883" s="300" t="s">
        <v>3384</v>
      </c>
      <c r="Q883" s="300" t="s">
        <v>1347</v>
      </c>
      <c r="R883" s="300" t="s">
        <v>3814</v>
      </c>
      <c r="S883" s="300" t="s">
        <v>2396</v>
      </c>
      <c r="T883" s="300" t="s">
        <v>736</v>
      </c>
      <c r="U883" s="300" t="s">
        <v>735</v>
      </c>
      <c r="V883" s="300" t="s">
        <v>735</v>
      </c>
      <c r="W883" s="300">
        <v>1</v>
      </c>
      <c r="X883" s="300" t="s">
        <v>736</v>
      </c>
      <c r="Y883" s="300" t="s">
        <v>736</v>
      </c>
      <c r="Z883" s="300" t="s">
        <v>3814</v>
      </c>
      <c r="AA883" s="300">
        <v>0</v>
      </c>
      <c r="AB883" s="300"/>
      <c r="AC883" s="300" t="s">
        <v>3327</v>
      </c>
      <c r="AD883" s="300" t="s">
        <v>114</v>
      </c>
      <c r="AE883" s="300" t="s">
        <v>3328</v>
      </c>
      <c r="AF883" s="300" t="s">
        <v>736</v>
      </c>
      <c r="AG883" s="300" t="s">
        <v>736</v>
      </c>
      <c r="AH883" s="300"/>
      <c r="AI883" s="300"/>
      <c r="AJ883" s="300"/>
      <c r="AK883" s="305" t="s">
        <v>694</v>
      </c>
      <c r="AL883" s="300"/>
      <c r="AM883" s="300"/>
      <c r="AN883" s="300"/>
      <c r="AO883" s="300"/>
      <c r="AP883" s="300"/>
      <c r="AQ883" s="300"/>
      <c r="AR883" s="300" t="s">
        <v>3319</v>
      </c>
      <c r="AS883" s="300" t="s">
        <v>3329</v>
      </c>
      <c r="AT883" s="300" t="s">
        <v>3319</v>
      </c>
      <c r="AU883" s="300"/>
      <c r="AV883" s="300"/>
      <c r="AW883" s="300" t="s">
        <v>4505</v>
      </c>
      <c r="AX883" s="300"/>
      <c r="AY883" s="300"/>
      <c r="AZ883" s="300"/>
      <c r="BA883" s="300"/>
      <c r="BB883" s="9" t="s">
        <v>736</v>
      </c>
    </row>
    <row r="884" spans="1:54" s="15" customFormat="1" ht="15" customHeight="1" x14ac:dyDescent="0.25">
      <c r="A884" s="300" t="s">
        <v>3865</v>
      </c>
      <c r="B884" s="300" t="s">
        <v>2276</v>
      </c>
      <c r="C884" s="300" t="s">
        <v>2276</v>
      </c>
      <c r="D884" s="306" t="s">
        <v>4999</v>
      </c>
      <c r="E884" s="300">
        <v>0</v>
      </c>
      <c r="F884" s="300" t="s">
        <v>557</v>
      </c>
      <c r="G884" s="300">
        <v>0</v>
      </c>
      <c r="H884" s="300" t="s">
        <v>684</v>
      </c>
      <c r="I884" s="300" t="s">
        <v>742</v>
      </c>
      <c r="J884" s="300" t="s">
        <v>3626</v>
      </c>
      <c r="K884" s="300" t="s">
        <v>2518</v>
      </c>
      <c r="L884" s="300" t="s">
        <v>2276</v>
      </c>
      <c r="M884" s="306" t="s">
        <v>4999</v>
      </c>
      <c r="N884" s="300" t="s">
        <v>2276</v>
      </c>
      <c r="O884" s="306" t="s">
        <v>4999</v>
      </c>
      <c r="P884" s="300" t="s">
        <v>3384</v>
      </c>
      <c r="Q884" s="300" t="s">
        <v>2277</v>
      </c>
      <c r="R884" s="300" t="s">
        <v>2396</v>
      </c>
      <c r="S884" s="300" t="s">
        <v>2396</v>
      </c>
      <c r="T884" s="300" t="s">
        <v>736</v>
      </c>
      <c r="U884" s="9" t="s">
        <v>736</v>
      </c>
      <c r="V884" s="300" t="s">
        <v>735</v>
      </c>
      <c r="W884" s="300">
        <v>1</v>
      </c>
      <c r="X884" s="300" t="s">
        <v>736</v>
      </c>
      <c r="Y884" s="300" t="s">
        <v>736</v>
      </c>
      <c r="Z884" s="300"/>
      <c r="AA884" s="300">
        <v>0</v>
      </c>
      <c r="AB884" s="300"/>
      <c r="AC884" s="300" t="s">
        <v>2396</v>
      </c>
      <c r="AD884" s="300" t="s">
        <v>114</v>
      </c>
      <c r="AE884" s="300" t="s">
        <v>961</v>
      </c>
      <c r="AF884" s="300" t="s">
        <v>736</v>
      </c>
      <c r="AG884" s="300" t="s">
        <v>736</v>
      </c>
      <c r="AH884" s="300" t="s">
        <v>3270</v>
      </c>
      <c r="AI884" s="300">
        <v>0</v>
      </c>
      <c r="AJ884" s="300" t="str">
        <f>A884</f>
        <v>VRMONCRED</v>
      </c>
      <c r="AK884" s="305" t="s">
        <v>4505</v>
      </c>
      <c r="AL884" s="300"/>
      <c r="AM884" s="300"/>
      <c r="AN884" s="300"/>
      <c r="AO884" s="300"/>
      <c r="AP884" s="300"/>
      <c r="AQ884" s="300" t="s">
        <v>4398</v>
      </c>
      <c r="AR884" s="300" t="s">
        <v>3319</v>
      </c>
      <c r="AS884" s="300" t="s">
        <v>3329</v>
      </c>
      <c r="AT884" s="300" t="s">
        <v>3319</v>
      </c>
      <c r="AU884" s="300"/>
      <c r="AV884" s="300"/>
      <c r="AW884" s="300" t="s">
        <v>4505</v>
      </c>
      <c r="AX884" s="9" t="s">
        <v>736</v>
      </c>
      <c r="AY884" s="300"/>
      <c r="AZ884" s="300"/>
      <c r="BA884" s="300"/>
      <c r="BB884" s="9" t="s">
        <v>736</v>
      </c>
    </row>
    <row r="885" spans="1:54" s="15" customFormat="1" ht="15" customHeight="1" x14ac:dyDescent="0.25">
      <c r="A885" s="300" t="s">
        <v>3815</v>
      </c>
      <c r="B885" s="300" t="s">
        <v>2147</v>
      </c>
      <c r="C885" s="300" t="s">
        <v>2147</v>
      </c>
      <c r="D885" s="306" t="s">
        <v>5000</v>
      </c>
      <c r="E885" s="300">
        <v>0</v>
      </c>
      <c r="F885" s="300" t="s">
        <v>557</v>
      </c>
      <c r="G885" s="300">
        <v>0</v>
      </c>
      <c r="H885" s="300" t="s">
        <v>4526</v>
      </c>
      <c r="I885" s="300" t="s">
        <v>4534</v>
      </c>
      <c r="J885" s="300" t="s">
        <v>4526</v>
      </c>
      <c r="K885" s="300" t="s">
        <v>4526</v>
      </c>
      <c r="L885" s="300" t="s">
        <v>2147</v>
      </c>
      <c r="M885" s="306" t="s">
        <v>5000</v>
      </c>
      <c r="N885" s="300" t="s">
        <v>2147</v>
      </c>
      <c r="O885" s="306" t="s">
        <v>5000</v>
      </c>
      <c r="P885" s="300" t="s">
        <v>3384</v>
      </c>
      <c r="Q885" s="300" t="s">
        <v>1347</v>
      </c>
      <c r="R885" s="300"/>
      <c r="S885" s="300" t="s">
        <v>2396</v>
      </c>
      <c r="T885" s="300" t="s">
        <v>736</v>
      </c>
      <c r="U885" s="300" t="s">
        <v>736</v>
      </c>
      <c r="V885" s="300" t="s">
        <v>735</v>
      </c>
      <c r="W885" s="300">
        <v>2</v>
      </c>
      <c r="X885" s="300" t="s">
        <v>736</v>
      </c>
      <c r="Y885" s="300" t="s">
        <v>736</v>
      </c>
      <c r="Z885" s="300"/>
      <c r="AA885" s="300">
        <v>0</v>
      </c>
      <c r="AB885" s="300"/>
      <c r="AC885" s="300" t="s">
        <v>3327</v>
      </c>
      <c r="AD885" s="300" t="s">
        <v>114</v>
      </c>
      <c r="AE885" s="300" t="s">
        <v>3328</v>
      </c>
      <c r="AF885" s="300" t="s">
        <v>736</v>
      </c>
      <c r="AG885" s="300" t="s">
        <v>736</v>
      </c>
      <c r="AH885" s="300"/>
      <c r="AI885" s="300"/>
      <c r="AJ885" s="300"/>
      <c r="AK885" s="305" t="s">
        <v>4505</v>
      </c>
      <c r="AL885" s="300"/>
      <c r="AM885" s="300"/>
      <c r="AN885" s="300"/>
      <c r="AO885" s="300"/>
      <c r="AP885" s="300"/>
      <c r="AQ885" s="300"/>
      <c r="AR885" s="300" t="s">
        <v>3319</v>
      </c>
      <c r="AS885" s="300" t="s">
        <v>3329</v>
      </c>
      <c r="AT885" s="300" t="s">
        <v>3319</v>
      </c>
      <c r="AU885" s="300"/>
      <c r="AV885" s="300"/>
      <c r="AW885" s="300" t="s">
        <v>4505</v>
      </c>
      <c r="AX885" s="300"/>
      <c r="AY885" s="300"/>
      <c r="AZ885" s="300"/>
      <c r="BA885" s="300"/>
      <c r="BB885" s="9" t="s">
        <v>736</v>
      </c>
    </row>
    <row r="886" spans="1:54" s="15" customFormat="1" ht="15" customHeight="1" x14ac:dyDescent="0.25">
      <c r="A886" s="300" t="s">
        <v>3866</v>
      </c>
      <c r="B886" s="300" t="s">
        <v>2279</v>
      </c>
      <c r="C886" s="300" t="s">
        <v>2279</v>
      </c>
      <c r="D886" s="306" t="s">
        <v>5001</v>
      </c>
      <c r="E886" s="300">
        <v>0</v>
      </c>
      <c r="F886" s="300" t="s">
        <v>557</v>
      </c>
      <c r="G886" s="300">
        <v>0</v>
      </c>
      <c r="H886" s="300" t="s">
        <v>2396</v>
      </c>
      <c r="I886" s="300" t="s">
        <v>742</v>
      </c>
      <c r="J886" s="300" t="s">
        <v>3626</v>
      </c>
      <c r="K886" s="300" t="s">
        <v>2518</v>
      </c>
      <c r="L886" s="300" t="s">
        <v>2279</v>
      </c>
      <c r="M886" s="306" t="s">
        <v>5001</v>
      </c>
      <c r="N886" s="300" t="s">
        <v>2279</v>
      </c>
      <c r="O886" s="306" t="s">
        <v>5001</v>
      </c>
      <c r="P886" s="300" t="s">
        <v>3384</v>
      </c>
      <c r="Q886" s="300" t="s">
        <v>2280</v>
      </c>
      <c r="R886" s="300" t="s">
        <v>2396</v>
      </c>
      <c r="S886" s="300" t="s">
        <v>2396</v>
      </c>
      <c r="T886" s="300" t="s">
        <v>736</v>
      </c>
      <c r="U886" s="9" t="s">
        <v>736</v>
      </c>
      <c r="V886" s="300" t="s">
        <v>735</v>
      </c>
      <c r="W886" s="300">
        <v>1</v>
      </c>
      <c r="X886" s="300" t="s">
        <v>736</v>
      </c>
      <c r="Y886" s="300" t="s">
        <v>736</v>
      </c>
      <c r="Z886" s="300"/>
      <c r="AA886" s="300">
        <v>0</v>
      </c>
      <c r="AB886" s="300"/>
      <c r="AC886" s="300" t="s">
        <v>2396</v>
      </c>
      <c r="AD886" s="300" t="s">
        <v>114</v>
      </c>
      <c r="AE886" s="300" t="s">
        <v>961</v>
      </c>
      <c r="AF886" s="300" t="s">
        <v>736</v>
      </c>
      <c r="AG886" s="300" t="s">
        <v>736</v>
      </c>
      <c r="AH886" s="300" t="s">
        <v>3270</v>
      </c>
      <c r="AI886" s="300">
        <v>0</v>
      </c>
      <c r="AJ886" s="300" t="str">
        <f>A886</f>
        <v>VRSRVDISC</v>
      </c>
      <c r="AK886" s="305" t="s">
        <v>4505</v>
      </c>
      <c r="AL886" s="300"/>
      <c r="AM886" s="300"/>
      <c r="AN886" s="300"/>
      <c r="AO886" s="300"/>
      <c r="AP886" s="300"/>
      <c r="AQ886" s="300" t="s">
        <v>4398</v>
      </c>
      <c r="AR886" s="300" t="s">
        <v>3319</v>
      </c>
      <c r="AS886" s="300" t="s">
        <v>3329</v>
      </c>
      <c r="AT886" s="300" t="s">
        <v>3319</v>
      </c>
      <c r="AU886" s="300"/>
      <c r="AV886" s="300"/>
      <c r="AW886" s="300" t="s">
        <v>4505</v>
      </c>
      <c r="AX886" s="9" t="s">
        <v>736</v>
      </c>
      <c r="AY886" s="300"/>
      <c r="AZ886" s="300"/>
      <c r="BA886" s="300"/>
      <c r="BB886" s="9" t="s">
        <v>736</v>
      </c>
    </row>
    <row r="887" spans="1:54" s="15" customFormat="1" ht="15" customHeight="1" x14ac:dyDescent="0.25">
      <c r="A887" s="300" t="s">
        <v>3816</v>
      </c>
      <c r="B887" s="300" t="s">
        <v>2149</v>
      </c>
      <c r="C887" s="300" t="s">
        <v>2149</v>
      </c>
      <c r="D887" s="306" t="s">
        <v>5002</v>
      </c>
      <c r="E887" s="300">
        <v>75</v>
      </c>
      <c r="F887" s="300" t="s">
        <v>557</v>
      </c>
      <c r="G887" s="300">
        <v>10</v>
      </c>
      <c r="H887" s="300" t="s">
        <v>742</v>
      </c>
      <c r="I887" s="300" t="s">
        <v>742</v>
      </c>
      <c r="J887" s="300" t="s">
        <v>742</v>
      </c>
      <c r="K887" s="300" t="s">
        <v>742</v>
      </c>
      <c r="L887" s="300" t="s">
        <v>2149</v>
      </c>
      <c r="M887" s="306" t="s">
        <v>5002</v>
      </c>
      <c r="N887" s="300" t="s">
        <v>2149</v>
      </c>
      <c r="O887" s="306" t="s">
        <v>5002</v>
      </c>
      <c r="P887" s="300" t="s">
        <v>3384</v>
      </c>
      <c r="Q887" s="300" t="s">
        <v>1347</v>
      </c>
      <c r="R887" s="300"/>
      <c r="S887" s="300" t="s">
        <v>2396</v>
      </c>
      <c r="T887" s="300" t="s">
        <v>736</v>
      </c>
      <c r="U887" s="300" t="s">
        <v>735</v>
      </c>
      <c r="V887" s="300" t="s">
        <v>735</v>
      </c>
      <c r="W887" s="300">
        <v>1</v>
      </c>
      <c r="X887" s="300" t="s">
        <v>735</v>
      </c>
      <c r="Y887" s="300" t="s">
        <v>736</v>
      </c>
      <c r="Z887" s="300"/>
      <c r="AA887" s="300">
        <v>0</v>
      </c>
      <c r="AB887" s="300"/>
      <c r="AC887" s="300" t="s">
        <v>3327</v>
      </c>
      <c r="AD887" s="300" t="s">
        <v>114</v>
      </c>
      <c r="AE887" s="300" t="s">
        <v>3333</v>
      </c>
      <c r="AF887" s="300" t="s">
        <v>736</v>
      </c>
      <c r="AG887" s="300" t="s">
        <v>736</v>
      </c>
      <c r="AH887" s="300"/>
      <c r="AI887" s="300"/>
      <c r="AJ887" s="300"/>
      <c r="AK887" s="305" t="s">
        <v>694</v>
      </c>
      <c r="AL887" s="300"/>
      <c r="AM887" s="300"/>
      <c r="AN887" s="300"/>
      <c r="AO887" s="300"/>
      <c r="AP887" s="300"/>
      <c r="AQ887" s="300"/>
      <c r="AR887" s="300" t="s">
        <v>3319</v>
      </c>
      <c r="AS887" s="300" t="s">
        <v>3329</v>
      </c>
      <c r="AT887" s="300" t="s">
        <v>3319</v>
      </c>
      <c r="AU887" s="300"/>
      <c r="AV887" s="300"/>
      <c r="AW887" s="300" t="s">
        <v>4505</v>
      </c>
      <c r="AX887" s="300"/>
      <c r="AY887" s="300"/>
      <c r="AZ887" s="300"/>
      <c r="BA887" s="300"/>
      <c r="BB887" s="9" t="s">
        <v>736</v>
      </c>
    </row>
    <row r="888" spans="1:54" s="15" customFormat="1" ht="15" customHeight="1" x14ac:dyDescent="0.25">
      <c r="A888" s="300" t="s">
        <v>2371</v>
      </c>
      <c r="B888" s="300" t="s">
        <v>2154</v>
      </c>
      <c r="C888" s="300" t="s">
        <v>2154</v>
      </c>
      <c r="D888" s="300" t="s">
        <v>5003</v>
      </c>
      <c r="E888" s="300">
        <v>0</v>
      </c>
      <c r="F888" s="300" t="s">
        <v>557</v>
      </c>
      <c r="G888" s="300">
        <v>5</v>
      </c>
      <c r="H888" s="300" t="s">
        <v>4526</v>
      </c>
      <c r="I888" s="300" t="s">
        <v>4526</v>
      </c>
      <c r="J888" s="300" t="s">
        <v>134</v>
      </c>
      <c r="K888" s="300" t="s">
        <v>3328</v>
      </c>
      <c r="L888" s="300" t="s">
        <v>2154</v>
      </c>
      <c r="M888" s="300" t="s">
        <v>5003</v>
      </c>
      <c r="N888" s="300" t="s">
        <v>2154</v>
      </c>
      <c r="O888" s="300" t="s">
        <v>5003</v>
      </c>
      <c r="P888" s="300" t="s">
        <v>3384</v>
      </c>
      <c r="Q888" s="300" t="s">
        <v>1347</v>
      </c>
      <c r="R888" s="300" t="s">
        <v>2371</v>
      </c>
      <c r="S888" s="300"/>
      <c r="T888" s="300" t="s">
        <v>736</v>
      </c>
      <c r="U888" s="300" t="s">
        <v>736</v>
      </c>
      <c r="V888" s="300" t="s">
        <v>735</v>
      </c>
      <c r="W888" s="300">
        <v>8</v>
      </c>
      <c r="X888" s="300" t="s">
        <v>736</v>
      </c>
      <c r="Y888" s="300" t="s">
        <v>736</v>
      </c>
      <c r="Z888" s="300" t="s">
        <v>2371</v>
      </c>
      <c r="AA888" s="300">
        <v>0</v>
      </c>
      <c r="AB888" s="300"/>
      <c r="AC888" s="300" t="s">
        <v>3327</v>
      </c>
      <c r="AD888" s="300" t="s">
        <v>114</v>
      </c>
      <c r="AE888" s="300" t="s">
        <v>3328</v>
      </c>
      <c r="AF888" s="300" t="s">
        <v>736</v>
      </c>
      <c r="AG888" s="300" t="s">
        <v>736</v>
      </c>
      <c r="AH888" s="300"/>
      <c r="AI888" s="300"/>
      <c r="AJ888" s="300"/>
      <c r="AK888" s="305" t="s">
        <v>4505</v>
      </c>
      <c r="AL888" s="300"/>
      <c r="AM888" s="300"/>
      <c r="AN888" s="300"/>
      <c r="AO888" s="300"/>
      <c r="AP888" s="300"/>
      <c r="AQ888" s="300"/>
      <c r="AR888" s="300" t="s">
        <v>3319</v>
      </c>
      <c r="AS888" s="300" t="s">
        <v>3329</v>
      </c>
      <c r="AT888" s="300" t="s">
        <v>3319</v>
      </c>
      <c r="AU888" s="300"/>
      <c r="AV888" s="300"/>
      <c r="AW888" s="300" t="s">
        <v>4505</v>
      </c>
      <c r="AX888" s="300"/>
      <c r="AY888" s="300"/>
      <c r="AZ888" s="300"/>
      <c r="BA888" s="300"/>
      <c r="BB888" s="9" t="s">
        <v>736</v>
      </c>
    </row>
    <row r="889" spans="1:54" s="15" customFormat="1" ht="15" customHeight="1" x14ac:dyDescent="0.25">
      <c r="A889" s="300" t="s">
        <v>3817</v>
      </c>
      <c r="B889" s="300" t="s">
        <v>2158</v>
      </c>
      <c r="C889" s="300" t="s">
        <v>2158</v>
      </c>
      <c r="D889" s="300" t="s">
        <v>5004</v>
      </c>
      <c r="E889" s="300">
        <v>11.99</v>
      </c>
      <c r="F889" s="300" t="s">
        <v>557</v>
      </c>
      <c r="G889" s="300">
        <v>0</v>
      </c>
      <c r="H889" s="300" t="s">
        <v>4526</v>
      </c>
      <c r="I889" s="300" t="s">
        <v>4534</v>
      </c>
      <c r="J889" s="300" t="s">
        <v>4526</v>
      </c>
      <c r="K889" s="300" t="s">
        <v>4526</v>
      </c>
      <c r="L889" s="300" t="s">
        <v>2158</v>
      </c>
      <c r="M889" s="300" t="s">
        <v>5004</v>
      </c>
      <c r="N889" s="300" t="s">
        <v>2158</v>
      </c>
      <c r="O889" s="300" t="s">
        <v>5004</v>
      </c>
      <c r="P889" s="300" t="s">
        <v>737</v>
      </c>
      <c r="Q889" s="300" t="s">
        <v>1200</v>
      </c>
      <c r="R889" s="300"/>
      <c r="S889" s="300" t="s">
        <v>2396</v>
      </c>
      <c r="T889" s="300" t="s">
        <v>736</v>
      </c>
      <c r="U889" s="9" t="s">
        <v>736</v>
      </c>
      <c r="V889" s="300" t="s">
        <v>735</v>
      </c>
      <c r="W889" s="300">
        <v>1</v>
      </c>
      <c r="X889" s="300" t="s">
        <v>736</v>
      </c>
      <c r="Y889" s="300" t="s">
        <v>736</v>
      </c>
      <c r="Z889" s="300"/>
      <c r="AA889" s="300">
        <v>0</v>
      </c>
      <c r="AB889" s="300"/>
      <c r="AC889" s="300" t="s">
        <v>2396</v>
      </c>
      <c r="AD889" s="300" t="s">
        <v>114</v>
      </c>
      <c r="AE889" s="300" t="s">
        <v>2396</v>
      </c>
      <c r="AF889" s="300" t="s">
        <v>736</v>
      </c>
      <c r="AG889" s="300" t="s">
        <v>736</v>
      </c>
      <c r="AH889" s="300"/>
      <c r="AI889" s="300"/>
      <c r="AJ889" s="300"/>
      <c r="AK889" s="305" t="s">
        <v>694</v>
      </c>
      <c r="AL889" s="300"/>
      <c r="AM889" s="300"/>
      <c r="AN889" s="300"/>
      <c r="AO889" s="300"/>
      <c r="AP889" s="300"/>
      <c r="AQ889" s="300"/>
      <c r="AR889" s="300" t="s">
        <v>3319</v>
      </c>
      <c r="AS889" s="300" t="s">
        <v>3329</v>
      </c>
      <c r="AT889" s="300" t="s">
        <v>3319</v>
      </c>
      <c r="AU889" s="300"/>
      <c r="AV889" s="300"/>
      <c r="AW889" s="300" t="s">
        <v>4505</v>
      </c>
      <c r="AX889" s="300"/>
      <c r="AY889" s="300"/>
      <c r="AZ889" s="300"/>
      <c r="BA889" s="300"/>
      <c r="BB889" s="9" t="s">
        <v>736</v>
      </c>
    </row>
    <row r="890" spans="1:54" s="15" customFormat="1" ht="15" customHeight="1" x14ac:dyDescent="0.25">
      <c r="A890" s="300" t="s">
        <v>2155</v>
      </c>
      <c r="B890" s="300" t="s">
        <v>2156</v>
      </c>
      <c r="C890" s="300" t="s">
        <v>2156</v>
      </c>
      <c r="D890" s="300" t="s">
        <v>5005</v>
      </c>
      <c r="E890" s="300">
        <v>0</v>
      </c>
      <c r="F890" s="300" t="s">
        <v>557</v>
      </c>
      <c r="G890" s="300">
        <v>5</v>
      </c>
      <c r="H890" s="300" t="s">
        <v>4526</v>
      </c>
      <c r="I890" s="300" t="s">
        <v>4526</v>
      </c>
      <c r="J890" s="300" t="s">
        <v>134</v>
      </c>
      <c r="K890" s="300" t="s">
        <v>3328</v>
      </c>
      <c r="L890" s="300" t="s">
        <v>2156</v>
      </c>
      <c r="M890" s="300" t="s">
        <v>5005</v>
      </c>
      <c r="N890" s="300" t="s">
        <v>2156</v>
      </c>
      <c r="O890" s="300" t="s">
        <v>5005</v>
      </c>
      <c r="P890" s="300" t="s">
        <v>3384</v>
      </c>
      <c r="Q890" s="300" t="s">
        <v>1347</v>
      </c>
      <c r="R890" s="300" t="s">
        <v>2155</v>
      </c>
      <c r="S890" s="300"/>
      <c r="T890" s="300" t="s">
        <v>736</v>
      </c>
      <c r="U890" s="300" t="s">
        <v>736</v>
      </c>
      <c r="V890" s="300" t="s">
        <v>735</v>
      </c>
      <c r="W890" s="300">
        <v>8</v>
      </c>
      <c r="X890" s="300" t="s">
        <v>736</v>
      </c>
      <c r="Y890" s="300" t="s">
        <v>736</v>
      </c>
      <c r="Z890" s="300" t="s">
        <v>2155</v>
      </c>
      <c r="AA890" s="300">
        <v>0</v>
      </c>
      <c r="AB890" s="300"/>
      <c r="AC890" s="300" t="s">
        <v>3327</v>
      </c>
      <c r="AD890" s="300" t="s">
        <v>114</v>
      </c>
      <c r="AE890" s="300" t="s">
        <v>3328</v>
      </c>
      <c r="AF890" s="300" t="s">
        <v>736</v>
      </c>
      <c r="AG890" s="300" t="s">
        <v>736</v>
      </c>
      <c r="AH890" s="300"/>
      <c r="AI890" s="300"/>
      <c r="AJ890" s="300"/>
      <c r="AK890" s="305" t="s">
        <v>4505</v>
      </c>
      <c r="AL890" s="300"/>
      <c r="AM890" s="300"/>
      <c r="AN890" s="300"/>
      <c r="AO890" s="300"/>
      <c r="AP890" s="300"/>
      <c r="AQ890" s="300"/>
      <c r="AR890" s="300" t="s">
        <v>3319</v>
      </c>
      <c r="AS890" s="300" t="s">
        <v>3329</v>
      </c>
      <c r="AT890" s="300" t="s">
        <v>3319</v>
      </c>
      <c r="AU890" s="300"/>
      <c r="AV890" s="300"/>
      <c r="AW890" s="300" t="s">
        <v>4505</v>
      </c>
      <c r="AX890" s="300"/>
      <c r="AY890" s="300"/>
      <c r="AZ890" s="300"/>
      <c r="BA890" s="300"/>
      <c r="BB890" s="9" t="s">
        <v>736</v>
      </c>
    </row>
    <row r="891" spans="1:54" s="15" customFormat="1" ht="15" customHeight="1" x14ac:dyDescent="0.25">
      <c r="A891" s="300" t="s">
        <v>2165</v>
      </c>
      <c r="B891" s="300" t="s">
        <v>2166</v>
      </c>
      <c r="C891" s="300" t="s">
        <v>5006</v>
      </c>
      <c r="D891" s="300" t="s">
        <v>5007</v>
      </c>
      <c r="E891" s="300">
        <v>99</v>
      </c>
      <c r="F891" s="300" t="s">
        <v>557</v>
      </c>
      <c r="G891" s="300">
        <v>10</v>
      </c>
      <c r="H891" s="300" t="s">
        <v>4526</v>
      </c>
      <c r="I891" s="300" t="s">
        <v>4526</v>
      </c>
      <c r="J891" s="300" t="s">
        <v>684</v>
      </c>
      <c r="K891" s="300" t="s">
        <v>684</v>
      </c>
      <c r="L891" s="300" t="s">
        <v>5006</v>
      </c>
      <c r="M891" s="300" t="s">
        <v>5007</v>
      </c>
      <c r="N891" s="300" t="s">
        <v>5006</v>
      </c>
      <c r="O891" s="300" t="s">
        <v>5007</v>
      </c>
      <c r="P891" s="300" t="s">
        <v>3384</v>
      </c>
      <c r="Q891" s="300" t="s">
        <v>2167</v>
      </c>
      <c r="R891" s="300" t="s">
        <v>2374</v>
      </c>
      <c r="S891" s="300"/>
      <c r="T891" s="300" t="s">
        <v>736</v>
      </c>
      <c r="U891" s="300" t="s">
        <v>735</v>
      </c>
      <c r="V891" s="300" t="s">
        <v>735</v>
      </c>
      <c r="W891" s="300">
        <v>3</v>
      </c>
      <c r="X891" s="300" t="s">
        <v>736</v>
      </c>
      <c r="Y891" s="300" t="s">
        <v>736</v>
      </c>
      <c r="Z891" s="300" t="s">
        <v>2374</v>
      </c>
      <c r="AA891" s="300">
        <v>0</v>
      </c>
      <c r="AB891" s="300"/>
      <c r="AC891" s="300" t="s">
        <v>3327</v>
      </c>
      <c r="AD891" s="300" t="s">
        <v>114</v>
      </c>
      <c r="AE891" s="300" t="s">
        <v>3328</v>
      </c>
      <c r="AF891" s="300" t="s">
        <v>736</v>
      </c>
      <c r="AG891" s="300" t="s">
        <v>736</v>
      </c>
      <c r="AH891" s="300"/>
      <c r="AI891" s="300"/>
      <c r="AJ891" s="300"/>
      <c r="AK891" s="305" t="s">
        <v>694</v>
      </c>
      <c r="AL891" s="300"/>
      <c r="AM891" s="300"/>
      <c r="AN891" s="300"/>
      <c r="AO891" s="300"/>
      <c r="AP891" s="300"/>
      <c r="AQ891" s="300"/>
      <c r="AR891" s="300" t="s">
        <v>3319</v>
      </c>
      <c r="AS891" s="300" t="s">
        <v>3329</v>
      </c>
      <c r="AT891" s="300" t="s">
        <v>3319</v>
      </c>
      <c r="AU891" s="300"/>
      <c r="AV891" s="300"/>
      <c r="AW891" s="300" t="s">
        <v>4505</v>
      </c>
      <c r="AX891" s="300"/>
      <c r="AY891" s="300"/>
      <c r="AZ891" s="300"/>
      <c r="BA891" s="300"/>
      <c r="BB891" s="9" t="s">
        <v>736</v>
      </c>
    </row>
    <row r="892" spans="1:54" s="15" customFormat="1" ht="15" customHeight="1" x14ac:dyDescent="0.25">
      <c r="A892" s="300" t="s">
        <v>2373</v>
      </c>
      <c r="B892" s="300" t="s">
        <v>1354</v>
      </c>
      <c r="C892" s="300" t="s">
        <v>1354</v>
      </c>
      <c r="D892" s="306" t="s">
        <v>5008</v>
      </c>
      <c r="E892" s="300">
        <v>1.99</v>
      </c>
      <c r="F892" s="300" t="s">
        <v>557</v>
      </c>
      <c r="G892" s="300">
        <v>10</v>
      </c>
      <c r="H892" s="300" t="s">
        <v>4526</v>
      </c>
      <c r="I892" s="300" t="s">
        <v>4534</v>
      </c>
      <c r="J892" s="300" t="s">
        <v>4526</v>
      </c>
      <c r="K892" s="300" t="s">
        <v>4526</v>
      </c>
      <c r="L892" s="300" t="s">
        <v>1354</v>
      </c>
      <c r="M892" s="306" t="s">
        <v>5008</v>
      </c>
      <c r="N892" s="300" t="s">
        <v>1354</v>
      </c>
      <c r="O892" s="306" t="s">
        <v>5008</v>
      </c>
      <c r="P892" s="300" t="s">
        <v>737</v>
      </c>
      <c r="Q892" s="300" t="s">
        <v>1355</v>
      </c>
      <c r="R892" s="300"/>
      <c r="S892" s="300" t="s">
        <v>2396</v>
      </c>
      <c r="T892" s="300" t="s">
        <v>736</v>
      </c>
      <c r="U892" s="300" t="s">
        <v>736</v>
      </c>
      <c r="V892" s="300" t="s">
        <v>736</v>
      </c>
      <c r="W892" s="300">
        <v>1</v>
      </c>
      <c r="X892" s="300" t="s">
        <v>736</v>
      </c>
      <c r="Y892" s="300" t="s">
        <v>736</v>
      </c>
      <c r="Z892" s="300"/>
      <c r="AA892" s="300">
        <v>0</v>
      </c>
      <c r="AB892" s="300"/>
      <c r="AC892" s="300" t="s">
        <v>3317</v>
      </c>
      <c r="AD892" s="300" t="s">
        <v>114</v>
      </c>
      <c r="AE892" s="300" t="s">
        <v>2396</v>
      </c>
      <c r="AF892" s="300" t="s">
        <v>736</v>
      </c>
      <c r="AG892" s="300" t="s">
        <v>736</v>
      </c>
      <c r="AH892" s="300"/>
      <c r="AI892" s="300"/>
      <c r="AJ892" s="300"/>
      <c r="AK892" s="305" t="s">
        <v>694</v>
      </c>
      <c r="AL892" s="300"/>
      <c r="AM892" s="300"/>
      <c r="AN892" s="300"/>
      <c r="AO892" s="300"/>
      <c r="AP892" s="300"/>
      <c r="AQ892" s="300"/>
      <c r="AR892" s="300" t="s">
        <v>3319</v>
      </c>
      <c r="AS892" s="300" t="s">
        <v>3329</v>
      </c>
      <c r="AT892" s="300" t="s">
        <v>3319</v>
      </c>
      <c r="AU892" s="300"/>
      <c r="AV892" s="300"/>
      <c r="AW892" s="300" t="s">
        <v>4505</v>
      </c>
      <c r="AX892" s="300"/>
      <c r="AY892" s="300"/>
      <c r="AZ892" s="300"/>
      <c r="BA892" s="300"/>
      <c r="BB892" s="9" t="s">
        <v>736</v>
      </c>
    </row>
    <row r="893" spans="1:54" s="15" customFormat="1" ht="15" customHeight="1" x14ac:dyDescent="0.25">
      <c r="A893" s="300" t="s">
        <v>2174</v>
      </c>
      <c r="B893" s="300" t="s">
        <v>2175</v>
      </c>
      <c r="C893" s="300" t="s">
        <v>2175</v>
      </c>
      <c r="D893" s="306" t="s">
        <v>5009</v>
      </c>
      <c r="E893" s="300">
        <v>0</v>
      </c>
      <c r="F893" s="300" t="s">
        <v>557</v>
      </c>
      <c r="G893" s="300">
        <v>0</v>
      </c>
      <c r="H893" s="300" t="s">
        <v>4526</v>
      </c>
      <c r="I893" s="300" t="s">
        <v>4534</v>
      </c>
      <c r="J893" s="300" t="s">
        <v>4526</v>
      </c>
      <c r="K893" s="300" t="s">
        <v>4526</v>
      </c>
      <c r="L893" s="300" t="s">
        <v>2175</v>
      </c>
      <c r="M893" s="306" t="s">
        <v>5009</v>
      </c>
      <c r="N893" s="300" t="s">
        <v>2175</v>
      </c>
      <c r="O893" s="306" t="s">
        <v>5009</v>
      </c>
      <c r="P893" s="300" t="s">
        <v>3384</v>
      </c>
      <c r="Q893" s="300" t="s">
        <v>854</v>
      </c>
      <c r="R893" s="300" t="s">
        <v>2174</v>
      </c>
      <c r="S893" s="300"/>
      <c r="T893" s="300" t="s">
        <v>736</v>
      </c>
      <c r="U893" s="300" t="s">
        <v>736</v>
      </c>
      <c r="V893" s="300" t="s">
        <v>735</v>
      </c>
      <c r="W893" s="300">
        <v>5</v>
      </c>
      <c r="X893" s="300" t="s">
        <v>736</v>
      </c>
      <c r="Y893" s="300" t="s">
        <v>736</v>
      </c>
      <c r="Z893" s="300" t="s">
        <v>2174</v>
      </c>
      <c r="AA893" s="300">
        <v>0</v>
      </c>
      <c r="AB893" s="300"/>
      <c r="AC893" s="300" t="s">
        <v>3327</v>
      </c>
      <c r="AD893" s="300" t="s">
        <v>114</v>
      </c>
      <c r="AE893" s="300" t="s">
        <v>3328</v>
      </c>
      <c r="AF893" s="300" t="s">
        <v>736</v>
      </c>
      <c r="AG893" s="300" t="s">
        <v>736</v>
      </c>
      <c r="AH893" s="300"/>
      <c r="AI893" s="300"/>
      <c r="AJ893" s="300"/>
      <c r="AK893" s="305" t="s">
        <v>4505</v>
      </c>
      <c r="AL893" s="300"/>
      <c r="AM893" s="300"/>
      <c r="AN893" s="300"/>
      <c r="AO893" s="300"/>
      <c r="AP893" s="300"/>
      <c r="AQ893" s="300"/>
      <c r="AR893" s="300" t="s">
        <v>3319</v>
      </c>
      <c r="AS893" s="300" t="s">
        <v>3329</v>
      </c>
      <c r="AT893" s="300" t="s">
        <v>3319</v>
      </c>
      <c r="AU893" s="300"/>
      <c r="AV893" s="300"/>
      <c r="AW893" s="300" t="s">
        <v>4505</v>
      </c>
      <c r="AX893" s="300"/>
      <c r="AY893" s="300"/>
      <c r="AZ893" s="300"/>
      <c r="BA893" s="300"/>
      <c r="BB893" s="9" t="s">
        <v>736</v>
      </c>
    </row>
    <row r="894" spans="1:54" s="15" customFormat="1" ht="15" customHeight="1" x14ac:dyDescent="0.25">
      <c r="A894" s="300" t="s">
        <v>2376</v>
      </c>
      <c r="B894" s="300" t="s">
        <v>383</v>
      </c>
      <c r="C894" s="300" t="s">
        <v>383</v>
      </c>
      <c r="D894" s="300" t="s">
        <v>3132</v>
      </c>
      <c r="E894" s="300">
        <v>0</v>
      </c>
      <c r="F894" s="300" t="s">
        <v>557</v>
      </c>
      <c r="G894" s="300">
        <v>7.5</v>
      </c>
      <c r="H894" s="300" t="s">
        <v>654</v>
      </c>
      <c r="I894" s="300" t="s">
        <v>121</v>
      </c>
      <c r="J894" s="300" t="s">
        <v>134</v>
      </c>
      <c r="K894" s="300" t="s">
        <v>145</v>
      </c>
      <c r="L894" s="300" t="s">
        <v>383</v>
      </c>
      <c r="M894" s="300" t="s">
        <v>3132</v>
      </c>
      <c r="N894" s="300" t="s">
        <v>383</v>
      </c>
      <c r="O894" s="300" t="s">
        <v>3132</v>
      </c>
      <c r="P894" s="300" t="s">
        <v>3384</v>
      </c>
      <c r="Q894" s="300" t="s">
        <v>854</v>
      </c>
      <c r="R894" s="300" t="s">
        <v>2376</v>
      </c>
      <c r="S894" s="300"/>
      <c r="T894" s="300" t="s">
        <v>736</v>
      </c>
      <c r="U894" s="300" t="s">
        <v>735</v>
      </c>
      <c r="V894" s="300" t="s">
        <v>735</v>
      </c>
      <c r="W894" s="300">
        <v>15</v>
      </c>
      <c r="X894" s="300" t="s">
        <v>736</v>
      </c>
      <c r="Y894" s="300" t="s">
        <v>736</v>
      </c>
      <c r="Z894" s="300" t="s">
        <v>926</v>
      </c>
      <c r="AA894" s="300">
        <v>0</v>
      </c>
      <c r="AB894" s="300"/>
      <c r="AC894" s="300" t="s">
        <v>3327</v>
      </c>
      <c r="AD894" s="300" t="s">
        <v>114</v>
      </c>
      <c r="AE894" s="300" t="s">
        <v>870</v>
      </c>
      <c r="AF894" s="300" t="s">
        <v>736</v>
      </c>
      <c r="AG894" s="300" t="s">
        <v>736</v>
      </c>
      <c r="AH894" s="300"/>
      <c r="AI894" s="300"/>
      <c r="AJ894" s="300"/>
      <c r="AK894" s="305" t="s">
        <v>4505</v>
      </c>
      <c r="AL894" s="300"/>
      <c r="AM894" s="300"/>
      <c r="AN894" s="300"/>
      <c r="AO894" s="300"/>
      <c r="AP894" s="300"/>
      <c r="AQ894" s="300"/>
      <c r="AR894" s="300" t="s">
        <v>3319</v>
      </c>
      <c r="AS894" s="300" t="s">
        <v>3329</v>
      </c>
      <c r="AT894" s="300" t="s">
        <v>3319</v>
      </c>
      <c r="AU894" s="300"/>
      <c r="AV894" s="300"/>
      <c r="AW894" s="300" t="s">
        <v>4505</v>
      </c>
      <c r="AX894" s="300"/>
      <c r="AY894" s="300"/>
      <c r="AZ894" s="300"/>
      <c r="BA894" s="300"/>
      <c r="BB894" s="9" t="s">
        <v>736</v>
      </c>
    </row>
    <row r="895" spans="1:54" s="15" customFormat="1" ht="15" customHeight="1" x14ac:dyDescent="0.25">
      <c r="A895" s="15" t="s">
        <v>2770</v>
      </c>
      <c r="B895" s="15" t="s">
        <v>5010</v>
      </c>
      <c r="C895" s="15" t="s">
        <v>5011</v>
      </c>
      <c r="D895" s="300" t="s">
        <v>5012</v>
      </c>
      <c r="E895" s="300">
        <v>0</v>
      </c>
      <c r="F895" s="300" t="s">
        <v>557</v>
      </c>
      <c r="G895" s="300">
        <v>0</v>
      </c>
      <c r="H895" s="300" t="s">
        <v>4526</v>
      </c>
      <c r="I895" s="300" t="s">
        <v>4534</v>
      </c>
      <c r="J895" s="300" t="s">
        <v>4526</v>
      </c>
      <c r="K895" s="300" t="s">
        <v>4526</v>
      </c>
      <c r="L895" s="15" t="s">
        <v>5011</v>
      </c>
      <c r="M895" s="300" t="s">
        <v>5012</v>
      </c>
      <c r="N895" s="15" t="s">
        <v>5011</v>
      </c>
      <c r="O895" s="300" t="s">
        <v>5012</v>
      </c>
      <c r="P895" s="300" t="s">
        <v>3384</v>
      </c>
      <c r="Q895" s="300" t="s">
        <v>855</v>
      </c>
      <c r="R895" s="15" t="s">
        <v>2770</v>
      </c>
      <c r="T895" s="300" t="s">
        <v>736</v>
      </c>
      <c r="U895" s="300" t="s">
        <v>735</v>
      </c>
      <c r="V895" s="300" t="s">
        <v>735</v>
      </c>
      <c r="W895" s="300">
        <v>1</v>
      </c>
      <c r="X895" s="300" t="s">
        <v>736</v>
      </c>
      <c r="Y895" s="300" t="s">
        <v>736</v>
      </c>
      <c r="Z895" s="300" t="s">
        <v>2770</v>
      </c>
      <c r="AA895" s="300">
        <v>0</v>
      </c>
      <c r="AB895" s="300"/>
      <c r="AC895" s="300" t="s">
        <v>3327</v>
      </c>
      <c r="AD895" s="300" t="s">
        <v>114</v>
      </c>
      <c r="AE895" s="300" t="s">
        <v>3328</v>
      </c>
      <c r="AF895" s="300" t="s">
        <v>736</v>
      </c>
      <c r="AG895" s="300" t="s">
        <v>736</v>
      </c>
      <c r="AK895" s="26"/>
      <c r="AR895" s="300" t="s">
        <v>3319</v>
      </c>
      <c r="AS895" s="300" t="s">
        <v>3329</v>
      </c>
      <c r="AT895" s="300" t="s">
        <v>3319</v>
      </c>
      <c r="AW895" s="300" t="s">
        <v>4505</v>
      </c>
      <c r="AX895" s="300"/>
      <c r="AY895" s="300"/>
      <c r="AZ895" s="300"/>
      <c r="BA895" s="300"/>
      <c r="BB895" s="9" t="s">
        <v>736</v>
      </c>
    </row>
    <row r="896" spans="1:54" s="15" customFormat="1" ht="15" customHeight="1" x14ac:dyDescent="0.25">
      <c r="A896" s="15" t="s">
        <v>2772</v>
      </c>
      <c r="B896" s="15" t="s">
        <v>5013</v>
      </c>
      <c r="C896" s="15" t="s">
        <v>5014</v>
      </c>
      <c r="D896" s="300" t="s">
        <v>5015</v>
      </c>
      <c r="E896" s="300">
        <v>0</v>
      </c>
      <c r="F896" s="300" t="s">
        <v>557</v>
      </c>
      <c r="G896" s="300">
        <v>0</v>
      </c>
      <c r="H896" s="300" t="s">
        <v>4526</v>
      </c>
      <c r="I896" s="300" t="s">
        <v>4534</v>
      </c>
      <c r="J896" s="300" t="s">
        <v>4526</v>
      </c>
      <c r="K896" s="300" t="s">
        <v>4526</v>
      </c>
      <c r="L896" s="15" t="s">
        <v>5014</v>
      </c>
      <c r="M896" s="300" t="s">
        <v>5015</v>
      </c>
      <c r="N896" s="15" t="s">
        <v>5014</v>
      </c>
      <c r="O896" s="300" t="s">
        <v>5015</v>
      </c>
      <c r="P896" s="300" t="s">
        <v>3384</v>
      </c>
      <c r="Q896" s="300" t="s">
        <v>855</v>
      </c>
      <c r="R896" s="15" t="s">
        <v>2772</v>
      </c>
      <c r="T896" s="300" t="s">
        <v>736</v>
      </c>
      <c r="U896" s="300" t="s">
        <v>735</v>
      </c>
      <c r="V896" s="300" t="s">
        <v>735</v>
      </c>
      <c r="W896" s="300">
        <v>1</v>
      </c>
      <c r="X896" s="300" t="s">
        <v>736</v>
      </c>
      <c r="Y896" s="300" t="s">
        <v>736</v>
      </c>
      <c r="Z896" s="300" t="s">
        <v>2772</v>
      </c>
      <c r="AA896" s="300">
        <v>0</v>
      </c>
      <c r="AB896" s="300"/>
      <c r="AC896" s="300" t="s">
        <v>3327</v>
      </c>
      <c r="AD896" s="300" t="s">
        <v>114</v>
      </c>
      <c r="AE896" s="300" t="s">
        <v>3328</v>
      </c>
      <c r="AF896" s="300" t="s">
        <v>736</v>
      </c>
      <c r="AG896" s="300" t="s">
        <v>736</v>
      </c>
      <c r="AK896" s="26"/>
      <c r="AR896" s="300" t="s">
        <v>3319</v>
      </c>
      <c r="AS896" s="300" t="s">
        <v>3329</v>
      </c>
      <c r="AT896" s="300" t="s">
        <v>3319</v>
      </c>
      <c r="AW896" s="300" t="s">
        <v>4505</v>
      </c>
      <c r="AX896" s="300"/>
      <c r="AY896" s="300"/>
      <c r="AZ896" s="300"/>
      <c r="BA896" s="300"/>
      <c r="BB896" s="9" t="s">
        <v>736</v>
      </c>
    </row>
    <row r="897" spans="1:54" s="15" customFormat="1" ht="15" customHeight="1" x14ac:dyDescent="0.25">
      <c r="A897" s="15" t="s">
        <v>2774</v>
      </c>
      <c r="B897" s="15" t="s">
        <v>5016</v>
      </c>
      <c r="C897" s="15" t="s">
        <v>5016</v>
      </c>
      <c r="D897" s="300" t="s">
        <v>5017</v>
      </c>
      <c r="E897" s="300">
        <v>0</v>
      </c>
      <c r="F897" s="300" t="s">
        <v>557</v>
      </c>
      <c r="G897" s="300">
        <v>0</v>
      </c>
      <c r="H897" s="300" t="s">
        <v>4526</v>
      </c>
      <c r="I897" s="300" t="s">
        <v>4534</v>
      </c>
      <c r="J897" s="300" t="s">
        <v>4526</v>
      </c>
      <c r="K897" s="300" t="s">
        <v>4526</v>
      </c>
      <c r="L897" s="15" t="s">
        <v>5016</v>
      </c>
      <c r="M897" s="300" t="s">
        <v>5017</v>
      </c>
      <c r="N897" s="15" t="s">
        <v>5016</v>
      </c>
      <c r="O897" s="300" t="s">
        <v>5017</v>
      </c>
      <c r="P897" s="300" t="s">
        <v>3384</v>
      </c>
      <c r="Q897" s="300" t="s">
        <v>855</v>
      </c>
      <c r="R897" s="15" t="s">
        <v>899</v>
      </c>
      <c r="T897" s="300" t="s">
        <v>736</v>
      </c>
      <c r="U897" s="300" t="s">
        <v>735</v>
      </c>
      <c r="V897" s="300" t="s">
        <v>735</v>
      </c>
      <c r="W897" s="300">
        <v>1</v>
      </c>
      <c r="X897" s="300" t="s">
        <v>736</v>
      </c>
      <c r="Y897" s="300" t="s">
        <v>736</v>
      </c>
      <c r="Z897" s="300" t="s">
        <v>899</v>
      </c>
      <c r="AA897" s="300">
        <v>0</v>
      </c>
      <c r="AB897" s="300"/>
      <c r="AC897" s="300" t="s">
        <v>3327</v>
      </c>
      <c r="AD897" s="300" t="s">
        <v>114</v>
      </c>
      <c r="AE897" s="300" t="s">
        <v>741</v>
      </c>
      <c r="AF897" s="300" t="s">
        <v>736</v>
      </c>
      <c r="AG897" s="300" t="s">
        <v>736</v>
      </c>
      <c r="AK897" s="26"/>
      <c r="AR897" s="300" t="s">
        <v>3319</v>
      </c>
      <c r="AS897" s="300" t="s">
        <v>3329</v>
      </c>
      <c r="AT897" s="300" t="s">
        <v>3319</v>
      </c>
      <c r="AW897" s="300" t="s">
        <v>4505</v>
      </c>
      <c r="AX897" s="300"/>
      <c r="AY897" s="300"/>
      <c r="AZ897" s="300"/>
      <c r="BA897" s="300"/>
      <c r="BB897" s="9" t="s">
        <v>736</v>
      </c>
    </row>
    <row r="898" spans="1:54" s="15" customFormat="1" ht="15" customHeight="1" x14ac:dyDescent="0.25">
      <c r="A898" s="15" t="s">
        <v>2912</v>
      </c>
      <c r="B898" s="15" t="s">
        <v>2913</v>
      </c>
      <c r="C898" s="15" t="s">
        <v>2913</v>
      </c>
      <c r="D898" s="15" t="s">
        <v>5018</v>
      </c>
      <c r="E898" s="300">
        <v>0</v>
      </c>
      <c r="F898" s="300" t="s">
        <v>557</v>
      </c>
      <c r="G898" s="300">
        <v>30</v>
      </c>
      <c r="H898" s="300" t="s">
        <v>684</v>
      </c>
      <c r="I898" s="300" t="s">
        <v>684</v>
      </c>
      <c r="J898" s="300" t="s">
        <v>684</v>
      </c>
      <c r="K898" s="300" t="s">
        <v>684</v>
      </c>
      <c r="L898" s="300" t="s">
        <v>623</v>
      </c>
      <c r="M898" s="300" t="s">
        <v>624</v>
      </c>
      <c r="N898" s="300" t="s">
        <v>623</v>
      </c>
      <c r="O898" s="300" t="s">
        <v>624</v>
      </c>
      <c r="P898" s="300" t="s">
        <v>3384</v>
      </c>
      <c r="Q898" s="300" t="s">
        <v>855</v>
      </c>
      <c r="R898" s="300" t="s">
        <v>561</v>
      </c>
      <c r="S898" s="300"/>
      <c r="T898" s="300" t="s">
        <v>736</v>
      </c>
      <c r="U898" s="300" t="s">
        <v>735</v>
      </c>
      <c r="V898" s="300" t="s">
        <v>735</v>
      </c>
      <c r="W898" s="300">
        <v>1</v>
      </c>
      <c r="X898" s="300" t="s">
        <v>736</v>
      </c>
      <c r="Y898" s="300" t="s">
        <v>736</v>
      </c>
      <c r="Z898" s="300" t="s">
        <v>561</v>
      </c>
      <c r="AA898" s="300">
        <v>0</v>
      </c>
      <c r="AB898" s="300">
        <v>0</v>
      </c>
      <c r="AC898" s="300" t="s">
        <v>3327</v>
      </c>
      <c r="AD898" s="300" t="s">
        <v>114</v>
      </c>
      <c r="AE898" s="300" t="s">
        <v>741</v>
      </c>
      <c r="AF898" s="300" t="s">
        <v>736</v>
      </c>
      <c r="AG898" s="300" t="s">
        <v>736</v>
      </c>
      <c r="AH898" s="300"/>
      <c r="AI898" s="300"/>
      <c r="AJ898" s="300"/>
      <c r="AK898" s="305"/>
      <c r="AL898" s="300"/>
      <c r="AM898" s="300"/>
      <c r="AN898" s="300"/>
      <c r="AO898" s="300"/>
      <c r="AP898" s="300"/>
      <c r="AQ898" s="300"/>
      <c r="AR898" s="300" t="s">
        <v>3319</v>
      </c>
      <c r="AS898" s="300" t="s">
        <v>3319</v>
      </c>
      <c r="AT898" s="300" t="s">
        <v>3319</v>
      </c>
      <c r="AU898" s="300"/>
      <c r="AV898" s="300"/>
      <c r="AW898" s="300" t="s">
        <v>4505</v>
      </c>
      <c r="AX898" s="300"/>
      <c r="AY898" s="300"/>
      <c r="AZ898" s="300"/>
      <c r="BA898" s="300"/>
      <c r="BB898" s="9" t="s">
        <v>736</v>
      </c>
    </row>
    <row r="899" spans="1:54" s="15" customFormat="1" ht="15" customHeight="1" x14ac:dyDescent="0.25">
      <c r="A899" s="15" t="s">
        <v>2914</v>
      </c>
      <c r="B899" s="15" t="s">
        <v>2915</v>
      </c>
      <c r="C899" s="15" t="s">
        <v>2915</v>
      </c>
      <c r="D899" s="15" t="s">
        <v>5019</v>
      </c>
      <c r="E899" s="300">
        <v>0</v>
      </c>
      <c r="F899" s="300" t="s">
        <v>557</v>
      </c>
      <c r="G899" s="300">
        <v>30</v>
      </c>
      <c r="H899" s="300" t="s">
        <v>684</v>
      </c>
      <c r="I899" s="300" t="s">
        <v>684</v>
      </c>
      <c r="J899" s="300" t="s">
        <v>684</v>
      </c>
      <c r="K899" s="300" t="s">
        <v>684</v>
      </c>
      <c r="L899" s="300" t="s">
        <v>623</v>
      </c>
      <c r="M899" s="300" t="s">
        <v>624</v>
      </c>
      <c r="N899" s="300" t="s">
        <v>623</v>
      </c>
      <c r="O899" s="300" t="s">
        <v>624</v>
      </c>
      <c r="P899" s="300" t="s">
        <v>3384</v>
      </c>
      <c r="Q899" s="300" t="s">
        <v>855</v>
      </c>
      <c r="R899" s="300" t="s">
        <v>561</v>
      </c>
      <c r="S899" s="300"/>
      <c r="T899" s="300" t="s">
        <v>736</v>
      </c>
      <c r="U899" s="300" t="s">
        <v>735</v>
      </c>
      <c r="V899" s="300" t="s">
        <v>735</v>
      </c>
      <c r="W899" s="300">
        <v>1</v>
      </c>
      <c r="X899" s="300" t="s">
        <v>736</v>
      </c>
      <c r="Y899" s="300" t="s">
        <v>736</v>
      </c>
      <c r="Z899" s="300" t="s">
        <v>561</v>
      </c>
      <c r="AA899" s="300">
        <v>0</v>
      </c>
      <c r="AB899" s="300">
        <v>0</v>
      </c>
      <c r="AC899" s="300" t="s">
        <v>3327</v>
      </c>
      <c r="AD899" s="300" t="s">
        <v>114</v>
      </c>
      <c r="AE899" s="300" t="s">
        <v>741</v>
      </c>
      <c r="AF899" s="300" t="s">
        <v>736</v>
      </c>
      <c r="AG899" s="300" t="s">
        <v>736</v>
      </c>
      <c r="AH899" s="300"/>
      <c r="AI899" s="300"/>
      <c r="AJ899" s="300"/>
      <c r="AK899" s="305"/>
      <c r="AL899" s="300"/>
      <c r="AM899" s="300"/>
      <c r="AN899" s="300"/>
      <c r="AO899" s="300"/>
      <c r="AP899" s="300"/>
      <c r="AQ899" s="300"/>
      <c r="AR899" s="300" t="s">
        <v>3319</v>
      </c>
      <c r="AS899" s="300" t="s">
        <v>3319</v>
      </c>
      <c r="AT899" s="300" t="s">
        <v>3319</v>
      </c>
      <c r="AU899" s="300"/>
      <c r="AV899" s="300"/>
      <c r="AW899" s="300" t="s">
        <v>4505</v>
      </c>
      <c r="AX899" s="300"/>
      <c r="AY899" s="300"/>
      <c r="AZ899" s="300"/>
      <c r="BA899" s="300"/>
      <c r="BB899" s="9" t="s">
        <v>736</v>
      </c>
    </row>
    <row r="900" spans="1:54" s="15" customFormat="1" ht="15" customHeight="1" x14ac:dyDescent="0.25">
      <c r="A900" s="211" t="s">
        <v>2916</v>
      </c>
      <c r="B900" s="211" t="s">
        <v>2917</v>
      </c>
      <c r="C900" s="211" t="s">
        <v>2917</v>
      </c>
      <c r="D900" s="211" t="s">
        <v>5020</v>
      </c>
      <c r="E900" s="300">
        <v>0</v>
      </c>
      <c r="F900" s="300" t="s">
        <v>557</v>
      </c>
      <c r="G900" s="300">
        <v>30</v>
      </c>
      <c r="H900" s="300" t="s">
        <v>684</v>
      </c>
      <c r="I900" s="300" t="s">
        <v>684</v>
      </c>
      <c r="J900" s="300" t="s">
        <v>684</v>
      </c>
      <c r="K900" s="300" t="s">
        <v>684</v>
      </c>
      <c r="L900" s="300" t="s">
        <v>623</v>
      </c>
      <c r="M900" s="300" t="s">
        <v>624</v>
      </c>
      <c r="N900" s="300" t="s">
        <v>623</v>
      </c>
      <c r="O900" s="300" t="s">
        <v>624</v>
      </c>
      <c r="P900" s="300" t="s">
        <v>3384</v>
      </c>
      <c r="Q900" s="300" t="s">
        <v>855</v>
      </c>
      <c r="R900" s="300" t="s">
        <v>561</v>
      </c>
      <c r="S900" s="300"/>
      <c r="T900" s="300" t="s">
        <v>736</v>
      </c>
      <c r="U900" s="300" t="s">
        <v>735</v>
      </c>
      <c r="V900" s="300" t="s">
        <v>735</v>
      </c>
      <c r="W900" s="300">
        <v>1</v>
      </c>
      <c r="X900" s="300" t="s">
        <v>736</v>
      </c>
      <c r="Y900" s="300" t="s">
        <v>736</v>
      </c>
      <c r="Z900" s="300" t="s">
        <v>561</v>
      </c>
      <c r="AA900" s="300">
        <v>0</v>
      </c>
      <c r="AB900" s="300">
        <v>0</v>
      </c>
      <c r="AC900" s="300" t="s">
        <v>3327</v>
      </c>
      <c r="AD900" s="300" t="s">
        <v>114</v>
      </c>
      <c r="AE900" s="300" t="s">
        <v>741</v>
      </c>
      <c r="AF900" s="300" t="s">
        <v>736</v>
      </c>
      <c r="AG900" s="300" t="s">
        <v>736</v>
      </c>
      <c r="AH900" s="300"/>
      <c r="AI900" s="300"/>
      <c r="AJ900" s="300"/>
      <c r="AK900" s="305"/>
      <c r="AL900" s="300"/>
      <c r="AM900" s="300"/>
      <c r="AN900" s="300"/>
      <c r="AO900" s="300"/>
      <c r="AP900" s="300"/>
      <c r="AQ900" s="300"/>
      <c r="AR900" s="300" t="s">
        <v>3319</v>
      </c>
      <c r="AS900" s="300" t="s">
        <v>3319</v>
      </c>
      <c r="AT900" s="300" t="s">
        <v>3319</v>
      </c>
      <c r="AU900" s="300"/>
      <c r="AV900" s="300"/>
      <c r="AW900" s="300" t="s">
        <v>4505</v>
      </c>
      <c r="AX900" s="300"/>
      <c r="AY900" s="300"/>
      <c r="AZ900" s="300"/>
      <c r="BA900" s="300"/>
      <c r="BB900" s="9" t="s">
        <v>736</v>
      </c>
    </row>
    <row r="901" spans="1:54" s="15" customFormat="1" ht="15" customHeight="1" x14ac:dyDescent="0.25">
      <c r="A901" s="15" t="s">
        <v>2918</v>
      </c>
      <c r="B901" s="15" t="s">
        <v>2919</v>
      </c>
      <c r="C901" s="15" t="s">
        <v>2919</v>
      </c>
      <c r="D901" s="15" t="s">
        <v>5021</v>
      </c>
      <c r="E901" s="300">
        <v>0</v>
      </c>
      <c r="F901" s="300" t="s">
        <v>557</v>
      </c>
      <c r="G901" s="300">
        <v>30</v>
      </c>
      <c r="H901" s="300" t="s">
        <v>684</v>
      </c>
      <c r="I901" s="300" t="s">
        <v>684</v>
      </c>
      <c r="J901" s="300" t="s">
        <v>684</v>
      </c>
      <c r="K901" s="300" t="s">
        <v>684</v>
      </c>
      <c r="L901" s="300" t="s">
        <v>623</v>
      </c>
      <c r="M901" s="300" t="s">
        <v>624</v>
      </c>
      <c r="N901" s="300" t="s">
        <v>623</v>
      </c>
      <c r="O901" s="300" t="s">
        <v>624</v>
      </c>
      <c r="P901" s="300" t="s">
        <v>3384</v>
      </c>
      <c r="Q901" s="300" t="s">
        <v>855</v>
      </c>
      <c r="R901" s="300" t="s">
        <v>561</v>
      </c>
      <c r="S901" s="300"/>
      <c r="T901" s="300" t="s">
        <v>736</v>
      </c>
      <c r="U901" s="300" t="s">
        <v>735</v>
      </c>
      <c r="V901" s="300" t="s">
        <v>735</v>
      </c>
      <c r="W901" s="300">
        <v>1</v>
      </c>
      <c r="X901" s="300" t="s">
        <v>736</v>
      </c>
      <c r="Y901" s="300" t="s">
        <v>736</v>
      </c>
      <c r="Z901" s="300" t="s">
        <v>561</v>
      </c>
      <c r="AA901" s="300">
        <v>0</v>
      </c>
      <c r="AB901" s="300">
        <v>0</v>
      </c>
      <c r="AC901" s="300" t="s">
        <v>3327</v>
      </c>
      <c r="AD901" s="300" t="s">
        <v>114</v>
      </c>
      <c r="AE901" s="300" t="s">
        <v>741</v>
      </c>
      <c r="AF901" s="300" t="s">
        <v>736</v>
      </c>
      <c r="AG901" s="300" t="s">
        <v>736</v>
      </c>
      <c r="AH901" s="300"/>
      <c r="AI901" s="300"/>
      <c r="AJ901" s="300"/>
      <c r="AK901" s="305"/>
      <c r="AL901" s="300"/>
      <c r="AM901" s="300"/>
      <c r="AN901" s="300"/>
      <c r="AO901" s="300"/>
      <c r="AP901" s="300"/>
      <c r="AQ901" s="300"/>
      <c r="AR901" s="300" t="s">
        <v>3319</v>
      </c>
      <c r="AS901" s="300" t="s">
        <v>3319</v>
      </c>
      <c r="AT901" s="300" t="s">
        <v>3319</v>
      </c>
      <c r="AU901" s="300"/>
      <c r="AV901" s="300"/>
      <c r="AW901" s="300" t="s">
        <v>4505</v>
      </c>
      <c r="AX901" s="300"/>
      <c r="AY901" s="300"/>
      <c r="AZ901" s="300"/>
      <c r="BA901" s="300"/>
      <c r="BB901" s="9" t="s">
        <v>736</v>
      </c>
    </row>
    <row r="902" spans="1:54" s="15" customFormat="1" ht="15" customHeight="1" x14ac:dyDescent="0.25">
      <c r="A902" s="15" t="s">
        <v>2920</v>
      </c>
      <c r="B902" s="15" t="s">
        <v>2921</v>
      </c>
      <c r="C902" s="15" t="s">
        <v>2921</v>
      </c>
      <c r="D902" s="15" t="s">
        <v>5022</v>
      </c>
      <c r="E902" s="300">
        <v>0</v>
      </c>
      <c r="F902" s="300" t="s">
        <v>557</v>
      </c>
      <c r="G902" s="300">
        <v>30</v>
      </c>
      <c r="H902" s="300" t="s">
        <v>684</v>
      </c>
      <c r="I902" s="300" t="s">
        <v>684</v>
      </c>
      <c r="J902" s="300" t="s">
        <v>684</v>
      </c>
      <c r="K902" s="300" t="s">
        <v>684</v>
      </c>
      <c r="L902" s="300" t="s">
        <v>623</v>
      </c>
      <c r="M902" s="300" t="s">
        <v>624</v>
      </c>
      <c r="N902" s="300" t="s">
        <v>623</v>
      </c>
      <c r="O902" s="300" t="s">
        <v>624</v>
      </c>
      <c r="P902" s="300" t="s">
        <v>3384</v>
      </c>
      <c r="Q902" s="300" t="s">
        <v>855</v>
      </c>
      <c r="R902" s="300" t="s">
        <v>561</v>
      </c>
      <c r="S902" s="300"/>
      <c r="T902" s="300" t="s">
        <v>736</v>
      </c>
      <c r="U902" s="300" t="s">
        <v>735</v>
      </c>
      <c r="V902" s="300" t="s">
        <v>735</v>
      </c>
      <c r="W902" s="300">
        <v>1</v>
      </c>
      <c r="X902" s="300" t="s">
        <v>736</v>
      </c>
      <c r="Y902" s="300" t="s">
        <v>736</v>
      </c>
      <c r="Z902" s="300" t="s">
        <v>561</v>
      </c>
      <c r="AA902" s="300">
        <v>0</v>
      </c>
      <c r="AB902" s="300">
        <v>0</v>
      </c>
      <c r="AC902" s="300" t="s">
        <v>3327</v>
      </c>
      <c r="AD902" s="300" t="s">
        <v>114</v>
      </c>
      <c r="AE902" s="300" t="s">
        <v>741</v>
      </c>
      <c r="AF902" s="300" t="s">
        <v>736</v>
      </c>
      <c r="AG902" s="300" t="s">
        <v>736</v>
      </c>
      <c r="AH902" s="300"/>
      <c r="AI902" s="300"/>
      <c r="AJ902" s="300"/>
      <c r="AK902" s="305"/>
      <c r="AL902" s="300"/>
      <c r="AM902" s="300"/>
      <c r="AN902" s="300"/>
      <c r="AO902" s="300"/>
      <c r="AP902" s="300"/>
      <c r="AQ902" s="300"/>
      <c r="AR902" s="300" t="s">
        <v>3319</v>
      </c>
      <c r="AS902" s="300" t="s">
        <v>3319</v>
      </c>
      <c r="AT902" s="300" t="s">
        <v>3319</v>
      </c>
      <c r="AU902" s="300"/>
      <c r="AV902" s="300"/>
      <c r="AW902" s="300" t="s">
        <v>4505</v>
      </c>
      <c r="AX902" s="300"/>
      <c r="AY902" s="300"/>
      <c r="AZ902" s="300"/>
      <c r="BA902" s="300"/>
      <c r="BB902" s="9" t="s">
        <v>736</v>
      </c>
    </row>
    <row r="903" spans="1:54" s="15" customFormat="1" ht="15" customHeight="1" x14ac:dyDescent="0.25">
      <c r="A903" s="15" t="s">
        <v>2922</v>
      </c>
      <c r="B903" s="15" t="s">
        <v>2923</v>
      </c>
      <c r="C903" s="15" t="s">
        <v>2923</v>
      </c>
      <c r="D903" s="15" t="s">
        <v>5023</v>
      </c>
      <c r="E903" s="300">
        <v>0</v>
      </c>
      <c r="F903" s="300" t="s">
        <v>557</v>
      </c>
      <c r="G903" s="300">
        <v>30</v>
      </c>
      <c r="H903" s="300" t="s">
        <v>684</v>
      </c>
      <c r="I903" s="300" t="s">
        <v>684</v>
      </c>
      <c r="J903" s="300" t="s">
        <v>684</v>
      </c>
      <c r="K903" s="300" t="s">
        <v>684</v>
      </c>
      <c r="L903" s="300" t="s">
        <v>623</v>
      </c>
      <c r="M903" s="300" t="s">
        <v>624</v>
      </c>
      <c r="N903" s="300" t="s">
        <v>623</v>
      </c>
      <c r="O903" s="300" t="s">
        <v>624</v>
      </c>
      <c r="P903" s="300" t="s">
        <v>3384</v>
      </c>
      <c r="Q903" s="300" t="s">
        <v>855</v>
      </c>
      <c r="R903" s="300" t="s">
        <v>561</v>
      </c>
      <c r="S903" s="300"/>
      <c r="T903" s="300" t="s">
        <v>736</v>
      </c>
      <c r="U903" s="300" t="s">
        <v>735</v>
      </c>
      <c r="V903" s="300" t="s">
        <v>735</v>
      </c>
      <c r="W903" s="300">
        <v>1</v>
      </c>
      <c r="X903" s="300" t="s">
        <v>736</v>
      </c>
      <c r="Y903" s="300" t="s">
        <v>736</v>
      </c>
      <c r="Z903" s="300" t="s">
        <v>561</v>
      </c>
      <c r="AA903" s="300">
        <v>0</v>
      </c>
      <c r="AB903" s="300">
        <v>0</v>
      </c>
      <c r="AC903" s="300" t="s">
        <v>3327</v>
      </c>
      <c r="AD903" s="300" t="s">
        <v>114</v>
      </c>
      <c r="AE903" s="300" t="s">
        <v>741</v>
      </c>
      <c r="AF903" s="300" t="s">
        <v>736</v>
      </c>
      <c r="AG903" s="300" t="s">
        <v>736</v>
      </c>
      <c r="AH903" s="300"/>
      <c r="AI903" s="300"/>
      <c r="AJ903" s="300"/>
      <c r="AK903" s="305"/>
      <c r="AL903" s="300"/>
      <c r="AM903" s="300"/>
      <c r="AN903" s="300"/>
      <c r="AO903" s="300"/>
      <c r="AP903" s="300"/>
      <c r="AQ903" s="300"/>
      <c r="AR903" s="300" t="s">
        <v>3319</v>
      </c>
      <c r="AS903" s="300" t="s">
        <v>3319</v>
      </c>
      <c r="AT903" s="300" t="s">
        <v>3319</v>
      </c>
      <c r="AU903" s="300"/>
      <c r="AV903" s="300"/>
      <c r="AW903" s="300" t="s">
        <v>4505</v>
      </c>
      <c r="AX903" s="300"/>
      <c r="AY903" s="300"/>
      <c r="AZ903" s="300"/>
      <c r="BA903" s="300"/>
      <c r="BB903" s="9" t="s">
        <v>736</v>
      </c>
    </row>
    <row r="904" spans="1:54" s="15" customFormat="1" ht="15" customHeight="1" x14ac:dyDescent="0.25">
      <c r="A904" s="15" t="s">
        <v>2924</v>
      </c>
      <c r="B904" s="15" t="s">
        <v>2925</v>
      </c>
      <c r="C904" s="15" t="s">
        <v>2925</v>
      </c>
      <c r="D904" s="15" t="s">
        <v>5024</v>
      </c>
      <c r="E904" s="300">
        <v>0</v>
      </c>
      <c r="F904" s="300" t="s">
        <v>557</v>
      </c>
      <c r="G904" s="300">
        <v>30</v>
      </c>
      <c r="H904" s="300" t="s">
        <v>684</v>
      </c>
      <c r="I904" s="300" t="s">
        <v>684</v>
      </c>
      <c r="J904" s="300" t="s">
        <v>684</v>
      </c>
      <c r="K904" s="300" t="s">
        <v>684</v>
      </c>
      <c r="L904" s="300" t="s">
        <v>623</v>
      </c>
      <c r="M904" s="300" t="s">
        <v>624</v>
      </c>
      <c r="N904" s="300" t="s">
        <v>623</v>
      </c>
      <c r="O904" s="300" t="s">
        <v>624</v>
      </c>
      <c r="P904" s="300" t="s">
        <v>3384</v>
      </c>
      <c r="Q904" s="300" t="s">
        <v>855</v>
      </c>
      <c r="R904" s="300" t="s">
        <v>561</v>
      </c>
      <c r="S904" s="300"/>
      <c r="T904" s="300" t="s">
        <v>736</v>
      </c>
      <c r="U904" s="300" t="s">
        <v>735</v>
      </c>
      <c r="V904" s="300" t="s">
        <v>735</v>
      </c>
      <c r="W904" s="300">
        <v>1</v>
      </c>
      <c r="X904" s="300" t="s">
        <v>736</v>
      </c>
      <c r="Y904" s="300" t="s">
        <v>736</v>
      </c>
      <c r="Z904" s="300" t="s">
        <v>561</v>
      </c>
      <c r="AA904" s="300">
        <v>0</v>
      </c>
      <c r="AB904" s="300">
        <v>0</v>
      </c>
      <c r="AC904" s="300" t="s">
        <v>3327</v>
      </c>
      <c r="AD904" s="300" t="s">
        <v>114</v>
      </c>
      <c r="AE904" s="300" t="s">
        <v>741</v>
      </c>
      <c r="AF904" s="300" t="s">
        <v>736</v>
      </c>
      <c r="AG904" s="300" t="s">
        <v>736</v>
      </c>
      <c r="AH904" s="300"/>
      <c r="AI904" s="300"/>
      <c r="AJ904" s="300"/>
      <c r="AK904" s="305"/>
      <c r="AL904" s="300"/>
      <c r="AM904" s="300"/>
      <c r="AN904" s="300"/>
      <c r="AO904" s="300"/>
      <c r="AP904" s="300"/>
      <c r="AQ904" s="300"/>
      <c r="AR904" s="300" t="s">
        <v>3319</v>
      </c>
      <c r="AS904" s="300" t="s">
        <v>3319</v>
      </c>
      <c r="AT904" s="300" t="s">
        <v>3319</v>
      </c>
      <c r="AU904" s="300"/>
      <c r="AV904" s="300"/>
      <c r="AW904" s="300" t="s">
        <v>4505</v>
      </c>
      <c r="AX904" s="300"/>
      <c r="AY904" s="300"/>
      <c r="AZ904" s="300"/>
      <c r="BA904" s="300"/>
      <c r="BB904" s="9" t="s">
        <v>736</v>
      </c>
    </row>
    <row r="905" spans="1:54" s="15" customFormat="1" ht="15" customHeight="1" x14ac:dyDescent="0.25">
      <c r="A905" s="15" t="s">
        <v>2926</v>
      </c>
      <c r="B905" s="15" t="s">
        <v>2927</v>
      </c>
      <c r="C905" s="15" t="s">
        <v>2927</v>
      </c>
      <c r="D905" s="15" t="s">
        <v>5025</v>
      </c>
      <c r="E905" s="300">
        <v>0</v>
      </c>
      <c r="F905" s="300" t="s">
        <v>557</v>
      </c>
      <c r="G905" s="300">
        <v>30</v>
      </c>
      <c r="H905" s="300" t="s">
        <v>684</v>
      </c>
      <c r="I905" s="300" t="s">
        <v>684</v>
      </c>
      <c r="J905" s="300" t="s">
        <v>684</v>
      </c>
      <c r="K905" s="300" t="s">
        <v>684</v>
      </c>
      <c r="L905" s="300" t="s">
        <v>623</v>
      </c>
      <c r="M905" s="300" t="s">
        <v>624</v>
      </c>
      <c r="N905" s="300" t="s">
        <v>623</v>
      </c>
      <c r="O905" s="300" t="s">
        <v>624</v>
      </c>
      <c r="P905" s="300" t="s">
        <v>3384</v>
      </c>
      <c r="Q905" s="300" t="s">
        <v>855</v>
      </c>
      <c r="R905" s="300" t="s">
        <v>561</v>
      </c>
      <c r="S905" s="300"/>
      <c r="T905" s="300" t="s">
        <v>736</v>
      </c>
      <c r="U905" s="300" t="s">
        <v>735</v>
      </c>
      <c r="V905" s="300" t="s">
        <v>735</v>
      </c>
      <c r="W905" s="300">
        <v>1</v>
      </c>
      <c r="X905" s="300" t="s">
        <v>736</v>
      </c>
      <c r="Y905" s="300" t="s">
        <v>736</v>
      </c>
      <c r="Z905" s="300" t="s">
        <v>561</v>
      </c>
      <c r="AA905" s="300">
        <v>0</v>
      </c>
      <c r="AB905" s="300">
        <v>0</v>
      </c>
      <c r="AC905" s="300" t="s">
        <v>3327</v>
      </c>
      <c r="AD905" s="300" t="s">
        <v>114</v>
      </c>
      <c r="AE905" s="300" t="s">
        <v>741</v>
      </c>
      <c r="AF905" s="300" t="s">
        <v>736</v>
      </c>
      <c r="AG905" s="300" t="s">
        <v>736</v>
      </c>
      <c r="AH905" s="300"/>
      <c r="AI905" s="300"/>
      <c r="AJ905" s="300"/>
      <c r="AK905" s="305"/>
      <c r="AL905" s="300"/>
      <c r="AM905" s="300"/>
      <c r="AN905" s="300"/>
      <c r="AO905" s="300"/>
      <c r="AP905" s="300"/>
      <c r="AQ905" s="300"/>
      <c r="AR905" s="300" t="s">
        <v>3319</v>
      </c>
      <c r="AS905" s="300" t="s">
        <v>3319</v>
      </c>
      <c r="AT905" s="300" t="s">
        <v>3319</v>
      </c>
      <c r="AU905" s="300"/>
      <c r="AV905" s="300"/>
      <c r="AW905" s="300" t="s">
        <v>4505</v>
      </c>
      <c r="AX905" s="300"/>
      <c r="AY905" s="300"/>
      <c r="AZ905" s="300"/>
      <c r="BA905" s="300"/>
      <c r="BB905" s="9" t="s">
        <v>736</v>
      </c>
    </row>
    <row r="906" spans="1:54" s="15" customFormat="1" ht="15" customHeight="1" x14ac:dyDescent="0.25">
      <c r="A906" s="15" t="s">
        <v>2928</v>
      </c>
      <c r="B906" s="15" t="s">
        <v>2929</v>
      </c>
      <c r="C906" s="15" t="s">
        <v>2929</v>
      </c>
      <c r="D906" s="15" t="s">
        <v>5026</v>
      </c>
      <c r="E906" s="300">
        <v>0</v>
      </c>
      <c r="F906" s="300" t="s">
        <v>557</v>
      </c>
      <c r="G906" s="300">
        <v>30</v>
      </c>
      <c r="H906" s="300" t="s">
        <v>684</v>
      </c>
      <c r="I906" s="300" t="s">
        <v>684</v>
      </c>
      <c r="J906" s="300" t="s">
        <v>684</v>
      </c>
      <c r="K906" s="300" t="s">
        <v>684</v>
      </c>
      <c r="L906" s="300" t="s">
        <v>623</v>
      </c>
      <c r="M906" s="300" t="s">
        <v>624</v>
      </c>
      <c r="N906" s="300" t="s">
        <v>623</v>
      </c>
      <c r="O906" s="300" t="s">
        <v>624</v>
      </c>
      <c r="P906" s="300" t="s">
        <v>3384</v>
      </c>
      <c r="Q906" s="300" t="s">
        <v>855</v>
      </c>
      <c r="R906" s="300" t="s">
        <v>561</v>
      </c>
      <c r="S906" s="300"/>
      <c r="T906" s="300" t="s">
        <v>736</v>
      </c>
      <c r="U906" s="300" t="s">
        <v>735</v>
      </c>
      <c r="V906" s="300" t="s">
        <v>735</v>
      </c>
      <c r="W906" s="300">
        <v>1</v>
      </c>
      <c r="X906" s="300" t="s">
        <v>736</v>
      </c>
      <c r="Y906" s="300" t="s">
        <v>736</v>
      </c>
      <c r="Z906" s="300" t="s">
        <v>561</v>
      </c>
      <c r="AA906" s="300">
        <v>0</v>
      </c>
      <c r="AB906" s="300">
        <v>0</v>
      </c>
      <c r="AC906" s="300" t="s">
        <v>3327</v>
      </c>
      <c r="AD906" s="300" t="s">
        <v>114</v>
      </c>
      <c r="AE906" s="300" t="s">
        <v>741</v>
      </c>
      <c r="AF906" s="300" t="s">
        <v>736</v>
      </c>
      <c r="AG906" s="300" t="s">
        <v>736</v>
      </c>
      <c r="AH906" s="300"/>
      <c r="AI906" s="300"/>
      <c r="AJ906" s="300"/>
      <c r="AK906" s="305"/>
      <c r="AL906" s="300"/>
      <c r="AM906" s="300"/>
      <c r="AN906" s="300"/>
      <c r="AO906" s="300"/>
      <c r="AP906" s="300"/>
      <c r="AQ906" s="300"/>
      <c r="AR906" s="300" t="s">
        <v>3319</v>
      </c>
      <c r="AS906" s="300" t="s">
        <v>3319</v>
      </c>
      <c r="AT906" s="300" t="s">
        <v>3319</v>
      </c>
      <c r="AU906" s="300"/>
      <c r="AV906" s="300"/>
      <c r="AW906" s="300" t="s">
        <v>4505</v>
      </c>
      <c r="AX906" s="300"/>
      <c r="AY906" s="300"/>
      <c r="AZ906" s="300"/>
      <c r="BA906" s="300"/>
      <c r="BB906" s="9" t="s">
        <v>736</v>
      </c>
    </row>
    <row r="907" spans="1:54" s="211" customFormat="1" ht="15" customHeight="1" x14ac:dyDescent="0.25">
      <c r="A907" s="211" t="s">
        <v>2930</v>
      </c>
      <c r="B907" s="211" t="s">
        <v>2931</v>
      </c>
      <c r="C907" s="211" t="s">
        <v>2931</v>
      </c>
      <c r="D907" s="211" t="s">
        <v>5027</v>
      </c>
      <c r="E907" s="300">
        <v>0</v>
      </c>
      <c r="F907" s="300" t="s">
        <v>557</v>
      </c>
      <c r="G907" s="300">
        <v>30</v>
      </c>
      <c r="H907" s="300" t="s">
        <v>684</v>
      </c>
      <c r="I907" s="300" t="s">
        <v>684</v>
      </c>
      <c r="J907" s="300" t="s">
        <v>684</v>
      </c>
      <c r="K907" s="300" t="s">
        <v>684</v>
      </c>
      <c r="L907" s="300" t="s">
        <v>623</v>
      </c>
      <c r="M907" s="300" t="s">
        <v>624</v>
      </c>
      <c r="N907" s="300" t="s">
        <v>623</v>
      </c>
      <c r="O907" s="300" t="s">
        <v>624</v>
      </c>
      <c r="P907" s="300" t="s">
        <v>3384</v>
      </c>
      <c r="Q907" s="300" t="s">
        <v>855</v>
      </c>
      <c r="R907" s="300" t="s">
        <v>561</v>
      </c>
      <c r="S907" s="300"/>
      <c r="T907" s="300" t="s">
        <v>736</v>
      </c>
      <c r="U907" s="300" t="s">
        <v>735</v>
      </c>
      <c r="V907" s="300" t="s">
        <v>735</v>
      </c>
      <c r="W907" s="300">
        <v>1</v>
      </c>
      <c r="X907" s="300" t="s">
        <v>736</v>
      </c>
      <c r="Y907" s="300" t="s">
        <v>736</v>
      </c>
      <c r="Z907" s="300" t="s">
        <v>561</v>
      </c>
      <c r="AA907" s="300">
        <v>0</v>
      </c>
      <c r="AB907" s="300">
        <v>0</v>
      </c>
      <c r="AC907" s="300" t="s">
        <v>3327</v>
      </c>
      <c r="AD907" s="300" t="s">
        <v>114</v>
      </c>
      <c r="AE907" s="300" t="s">
        <v>741</v>
      </c>
      <c r="AF907" s="300" t="s">
        <v>736</v>
      </c>
      <c r="AG907" s="300" t="s">
        <v>736</v>
      </c>
      <c r="AH907" s="300"/>
      <c r="AI907" s="300"/>
      <c r="AJ907" s="300"/>
      <c r="AK907" s="305"/>
      <c r="AL907" s="300"/>
      <c r="AM907" s="300"/>
      <c r="AN907" s="300"/>
      <c r="AO907" s="300"/>
      <c r="AP907" s="300"/>
      <c r="AQ907" s="300"/>
      <c r="AR907" s="300" t="s">
        <v>3319</v>
      </c>
      <c r="AS907" s="300" t="s">
        <v>3319</v>
      </c>
      <c r="AT907" s="300" t="s">
        <v>3319</v>
      </c>
      <c r="AU907" s="300"/>
      <c r="AV907" s="300"/>
      <c r="AW907" s="300" t="s">
        <v>4505</v>
      </c>
      <c r="AX907" s="300"/>
      <c r="AY907" s="300"/>
      <c r="AZ907" s="300"/>
      <c r="BA907" s="300"/>
      <c r="BB907" s="9" t="s">
        <v>736</v>
      </c>
    </row>
    <row r="908" spans="1:54" s="15" customFormat="1" ht="15" customHeight="1" x14ac:dyDescent="0.25">
      <c r="A908" s="300" t="s">
        <v>2355</v>
      </c>
      <c r="B908" s="300" t="s">
        <v>1968</v>
      </c>
      <c r="C908" s="15" t="s">
        <v>1968</v>
      </c>
      <c r="D908" s="300" t="s">
        <v>5028</v>
      </c>
      <c r="E908" s="300">
        <v>25</v>
      </c>
      <c r="F908" s="300" t="s">
        <v>557</v>
      </c>
      <c r="G908" s="300">
        <v>30</v>
      </c>
      <c r="H908" s="300" t="s">
        <v>4526</v>
      </c>
      <c r="I908" s="300" t="s">
        <v>4534</v>
      </c>
      <c r="J908" s="300" t="s">
        <v>4526</v>
      </c>
      <c r="K908" s="300" t="s">
        <v>4526</v>
      </c>
      <c r="L908" s="300" t="s">
        <v>1968</v>
      </c>
      <c r="M908" s="300" t="s">
        <v>5028</v>
      </c>
      <c r="N908" s="300" t="s">
        <v>1968</v>
      </c>
      <c r="O908" s="300" t="s">
        <v>5028</v>
      </c>
      <c r="P908" s="300" t="s">
        <v>737</v>
      </c>
      <c r="Q908" s="298" t="s">
        <v>737</v>
      </c>
      <c r="R908" s="300" t="s">
        <v>2396</v>
      </c>
      <c r="S908" s="300"/>
      <c r="T908" s="300" t="s">
        <v>736</v>
      </c>
      <c r="U908" s="300" t="s">
        <v>735</v>
      </c>
      <c r="V908" s="300" t="s">
        <v>735</v>
      </c>
      <c r="W908" s="300">
        <v>1</v>
      </c>
      <c r="X908" s="300" t="s">
        <v>736</v>
      </c>
      <c r="Y908" s="300" t="s">
        <v>736</v>
      </c>
      <c r="Z908" s="300" t="s">
        <v>2355</v>
      </c>
      <c r="AA908" s="300">
        <v>0</v>
      </c>
      <c r="AB908" s="300"/>
      <c r="AC908" s="300" t="s">
        <v>3327</v>
      </c>
      <c r="AD908" s="300" t="s">
        <v>114</v>
      </c>
      <c r="AE908" s="300" t="s">
        <v>2396</v>
      </c>
      <c r="AF908" s="300" t="s">
        <v>736</v>
      </c>
      <c r="AG908" s="300" t="s">
        <v>736</v>
      </c>
      <c r="AH908" s="300"/>
      <c r="AI908" s="300"/>
      <c r="AJ908" s="300"/>
      <c r="AK908" s="305" t="s">
        <v>694</v>
      </c>
      <c r="AL908" s="300"/>
      <c r="AM908" s="300"/>
      <c r="AN908" s="300"/>
      <c r="AO908" s="300"/>
      <c r="AP908" s="300"/>
      <c r="AQ908" s="300"/>
      <c r="AR908" s="300" t="s">
        <v>3319</v>
      </c>
      <c r="AS908" s="300" t="s">
        <v>3329</v>
      </c>
      <c r="AT908" s="300" t="s">
        <v>3319</v>
      </c>
      <c r="AU908" s="300"/>
      <c r="AV908" s="300"/>
      <c r="AW908" s="300" t="s">
        <v>4505</v>
      </c>
      <c r="AX908" s="300"/>
      <c r="AY908" s="300"/>
      <c r="AZ908" s="300"/>
      <c r="BA908" s="300"/>
      <c r="BB908" s="9" t="s">
        <v>736</v>
      </c>
    </row>
    <row r="909" spans="1:54" s="15" customFormat="1" ht="15" customHeight="1" x14ac:dyDescent="0.25">
      <c r="A909" s="300" t="s">
        <v>2356</v>
      </c>
      <c r="B909" s="300" t="s">
        <v>1968</v>
      </c>
      <c r="C909" s="15" t="s">
        <v>1968</v>
      </c>
      <c r="D909" s="300" t="s">
        <v>5028</v>
      </c>
      <c r="E909" s="300">
        <v>25</v>
      </c>
      <c r="F909" s="300" t="s">
        <v>557</v>
      </c>
      <c r="G909" s="300">
        <v>30</v>
      </c>
      <c r="H909" s="300" t="s">
        <v>4526</v>
      </c>
      <c r="I909" s="300" t="s">
        <v>4534</v>
      </c>
      <c r="J909" s="300" t="s">
        <v>4526</v>
      </c>
      <c r="K909" s="300" t="s">
        <v>4526</v>
      </c>
      <c r="L909" s="300" t="s">
        <v>1968</v>
      </c>
      <c r="M909" s="300" t="s">
        <v>5028</v>
      </c>
      <c r="N909" s="300" t="s">
        <v>1968</v>
      </c>
      <c r="O909" s="300" t="s">
        <v>5028</v>
      </c>
      <c r="P909" s="300" t="s">
        <v>737</v>
      </c>
      <c r="Q909" s="298" t="s">
        <v>737</v>
      </c>
      <c r="R909" s="300" t="s">
        <v>2396</v>
      </c>
      <c r="S909" s="300"/>
      <c r="T909" s="300" t="s">
        <v>736</v>
      </c>
      <c r="U909" s="300" t="s">
        <v>735</v>
      </c>
      <c r="V909" s="300" t="s">
        <v>735</v>
      </c>
      <c r="W909" s="300">
        <v>1</v>
      </c>
      <c r="X909" s="300" t="s">
        <v>736</v>
      </c>
      <c r="Y909" s="300" t="s">
        <v>736</v>
      </c>
      <c r="Z909" s="300" t="s">
        <v>2356</v>
      </c>
      <c r="AA909" s="300">
        <v>0</v>
      </c>
      <c r="AB909" s="300"/>
      <c r="AC909" s="300" t="s">
        <v>3327</v>
      </c>
      <c r="AD909" s="300" t="s">
        <v>114</v>
      </c>
      <c r="AE909" s="300" t="s">
        <v>2396</v>
      </c>
      <c r="AF909" s="300" t="s">
        <v>736</v>
      </c>
      <c r="AG909" s="300" t="s">
        <v>736</v>
      </c>
      <c r="AH909" s="300"/>
      <c r="AI909" s="300"/>
      <c r="AJ909" s="300"/>
      <c r="AK909" s="305" t="s">
        <v>694</v>
      </c>
      <c r="AL909" s="300"/>
      <c r="AM909" s="300"/>
      <c r="AN909" s="300"/>
      <c r="AO909" s="300"/>
      <c r="AP909" s="300"/>
      <c r="AQ909" s="300"/>
      <c r="AR909" s="300" t="s">
        <v>3319</v>
      </c>
      <c r="AS909" s="300" t="s">
        <v>3329</v>
      </c>
      <c r="AT909" s="300" t="s">
        <v>3319</v>
      </c>
      <c r="AU909" s="300"/>
      <c r="AV909" s="300"/>
      <c r="AW909" s="300" t="s">
        <v>4505</v>
      </c>
      <c r="AX909" s="300"/>
      <c r="AY909" s="300"/>
      <c r="AZ909" s="300"/>
      <c r="BA909" s="300"/>
      <c r="BB909" s="9" t="s">
        <v>736</v>
      </c>
    </row>
    <row r="910" spans="1:54" s="15" customFormat="1" ht="15" customHeight="1" x14ac:dyDescent="0.25">
      <c r="A910" s="300" t="s">
        <v>2357</v>
      </c>
      <c r="B910" s="300" t="s">
        <v>1968</v>
      </c>
      <c r="C910" s="15" t="s">
        <v>1968</v>
      </c>
      <c r="D910" s="300" t="s">
        <v>5028</v>
      </c>
      <c r="E910" s="300">
        <v>25</v>
      </c>
      <c r="F910" s="300" t="s">
        <v>557</v>
      </c>
      <c r="G910" s="300">
        <v>30</v>
      </c>
      <c r="H910" s="300" t="s">
        <v>4526</v>
      </c>
      <c r="I910" s="300" t="s">
        <v>4534</v>
      </c>
      <c r="J910" s="300" t="s">
        <v>4526</v>
      </c>
      <c r="K910" s="300" t="s">
        <v>4526</v>
      </c>
      <c r="L910" s="300" t="s">
        <v>1968</v>
      </c>
      <c r="M910" s="300" t="s">
        <v>5028</v>
      </c>
      <c r="N910" s="300" t="s">
        <v>1968</v>
      </c>
      <c r="O910" s="300" t="s">
        <v>5028</v>
      </c>
      <c r="P910" s="300" t="s">
        <v>737</v>
      </c>
      <c r="Q910" s="298" t="s">
        <v>737</v>
      </c>
      <c r="R910" s="300" t="s">
        <v>2396</v>
      </c>
      <c r="S910" s="300"/>
      <c r="T910" s="300" t="s">
        <v>736</v>
      </c>
      <c r="U910" s="300" t="s">
        <v>735</v>
      </c>
      <c r="V910" s="300" t="s">
        <v>735</v>
      </c>
      <c r="W910" s="300">
        <v>1</v>
      </c>
      <c r="X910" s="300" t="s">
        <v>736</v>
      </c>
      <c r="Y910" s="300" t="s">
        <v>736</v>
      </c>
      <c r="Z910" s="300" t="s">
        <v>2357</v>
      </c>
      <c r="AA910" s="300">
        <v>0</v>
      </c>
      <c r="AB910" s="300"/>
      <c r="AC910" s="300" t="s">
        <v>3327</v>
      </c>
      <c r="AD910" s="300" t="s">
        <v>114</v>
      </c>
      <c r="AE910" s="300" t="s">
        <v>2396</v>
      </c>
      <c r="AF910" s="300" t="s">
        <v>736</v>
      </c>
      <c r="AG910" s="300" t="s">
        <v>736</v>
      </c>
      <c r="AH910" s="300"/>
      <c r="AI910" s="300"/>
      <c r="AJ910" s="300"/>
      <c r="AK910" s="305" t="s">
        <v>694</v>
      </c>
      <c r="AL910" s="300"/>
      <c r="AM910" s="300"/>
      <c r="AN910" s="300"/>
      <c r="AO910" s="300"/>
      <c r="AP910" s="300"/>
      <c r="AQ910" s="300"/>
      <c r="AR910" s="300" t="s">
        <v>3319</v>
      </c>
      <c r="AS910" s="300" t="s">
        <v>3329</v>
      </c>
      <c r="AT910" s="300" t="s">
        <v>3319</v>
      </c>
      <c r="AU910" s="300"/>
      <c r="AV910" s="300"/>
      <c r="AW910" s="300" t="s">
        <v>4505</v>
      </c>
      <c r="AX910" s="300"/>
      <c r="AY910" s="300"/>
      <c r="AZ910" s="300"/>
      <c r="BA910" s="300"/>
      <c r="BB910" s="9" t="s">
        <v>736</v>
      </c>
    </row>
    <row r="911" spans="1:54" s="15" customFormat="1" ht="15" customHeight="1" x14ac:dyDescent="0.25">
      <c r="A911" s="300" t="s">
        <v>2358</v>
      </c>
      <c r="B911" s="300" t="s">
        <v>1968</v>
      </c>
      <c r="C911" s="15" t="s">
        <v>1968</v>
      </c>
      <c r="D911" s="300" t="s">
        <v>5028</v>
      </c>
      <c r="E911" s="300">
        <v>25</v>
      </c>
      <c r="F911" s="300" t="s">
        <v>557</v>
      </c>
      <c r="G911" s="300">
        <v>30</v>
      </c>
      <c r="H911" s="300" t="s">
        <v>4526</v>
      </c>
      <c r="I911" s="300" t="s">
        <v>4534</v>
      </c>
      <c r="J911" s="300" t="s">
        <v>4526</v>
      </c>
      <c r="K911" s="300" t="s">
        <v>4526</v>
      </c>
      <c r="L911" s="300" t="s">
        <v>1968</v>
      </c>
      <c r="M911" s="300" t="s">
        <v>5028</v>
      </c>
      <c r="N911" s="300" t="s">
        <v>1968</v>
      </c>
      <c r="O911" s="300" t="s">
        <v>5028</v>
      </c>
      <c r="P911" s="300" t="s">
        <v>737</v>
      </c>
      <c r="Q911" s="298" t="s">
        <v>737</v>
      </c>
      <c r="R911" s="300" t="s">
        <v>2396</v>
      </c>
      <c r="S911" s="300"/>
      <c r="T911" s="300" t="s">
        <v>736</v>
      </c>
      <c r="U911" s="300" t="s">
        <v>735</v>
      </c>
      <c r="V911" s="300" t="s">
        <v>735</v>
      </c>
      <c r="W911" s="300">
        <v>1</v>
      </c>
      <c r="X911" s="300" t="s">
        <v>736</v>
      </c>
      <c r="Y911" s="300" t="s">
        <v>736</v>
      </c>
      <c r="Z911" s="300" t="s">
        <v>2358</v>
      </c>
      <c r="AA911" s="300">
        <v>0</v>
      </c>
      <c r="AB911" s="300"/>
      <c r="AC911" s="300" t="s">
        <v>3327</v>
      </c>
      <c r="AD911" s="300" t="s">
        <v>114</v>
      </c>
      <c r="AE911" s="300" t="s">
        <v>2396</v>
      </c>
      <c r="AF911" s="300" t="s">
        <v>736</v>
      </c>
      <c r="AG911" s="300" t="s">
        <v>736</v>
      </c>
      <c r="AH911" s="300"/>
      <c r="AI911" s="300"/>
      <c r="AJ911" s="300"/>
      <c r="AK911" s="305" t="s">
        <v>694</v>
      </c>
      <c r="AL911" s="300"/>
      <c r="AM911" s="300"/>
      <c r="AN911" s="300"/>
      <c r="AO911" s="300"/>
      <c r="AP911" s="300"/>
      <c r="AQ911" s="300"/>
      <c r="AR911" s="300" t="s">
        <v>3319</v>
      </c>
      <c r="AS911" s="300" t="s">
        <v>3329</v>
      </c>
      <c r="AT911" s="300" t="s">
        <v>3319</v>
      </c>
      <c r="AU911" s="300"/>
      <c r="AV911" s="300"/>
      <c r="AW911" s="300" t="s">
        <v>4505</v>
      </c>
      <c r="AX911" s="300"/>
      <c r="AY911" s="300"/>
      <c r="AZ911" s="300"/>
      <c r="BA911" s="300"/>
      <c r="BB911" s="9" t="s">
        <v>736</v>
      </c>
    </row>
    <row r="912" spans="1:54" s="15" customFormat="1" ht="15" customHeight="1" x14ac:dyDescent="0.25">
      <c r="A912" s="300" t="s">
        <v>2359</v>
      </c>
      <c r="B912" s="300" t="s">
        <v>1968</v>
      </c>
      <c r="C912" s="15" t="s">
        <v>1968</v>
      </c>
      <c r="D912" s="300" t="s">
        <v>5028</v>
      </c>
      <c r="E912" s="300">
        <v>25</v>
      </c>
      <c r="F912" s="300" t="s">
        <v>557</v>
      </c>
      <c r="G912" s="300">
        <v>30</v>
      </c>
      <c r="H912" s="300" t="s">
        <v>4526</v>
      </c>
      <c r="I912" s="300" t="s">
        <v>4534</v>
      </c>
      <c r="J912" s="300" t="s">
        <v>4526</v>
      </c>
      <c r="K912" s="300" t="s">
        <v>4526</v>
      </c>
      <c r="L912" s="300" t="s">
        <v>1968</v>
      </c>
      <c r="M912" s="300" t="s">
        <v>5028</v>
      </c>
      <c r="N912" s="300" t="s">
        <v>1968</v>
      </c>
      <c r="O912" s="300" t="s">
        <v>5028</v>
      </c>
      <c r="P912" s="300" t="s">
        <v>737</v>
      </c>
      <c r="Q912" s="298" t="s">
        <v>737</v>
      </c>
      <c r="R912" s="300" t="s">
        <v>2396</v>
      </c>
      <c r="S912" s="300"/>
      <c r="T912" s="300" t="s">
        <v>736</v>
      </c>
      <c r="U912" s="300" t="s">
        <v>735</v>
      </c>
      <c r="V912" s="300" t="s">
        <v>735</v>
      </c>
      <c r="W912" s="300">
        <v>1</v>
      </c>
      <c r="X912" s="300" t="s">
        <v>736</v>
      </c>
      <c r="Y912" s="300" t="s">
        <v>736</v>
      </c>
      <c r="Z912" s="300" t="s">
        <v>2359</v>
      </c>
      <c r="AA912" s="300">
        <v>0</v>
      </c>
      <c r="AB912" s="300"/>
      <c r="AC912" s="300" t="s">
        <v>3327</v>
      </c>
      <c r="AD912" s="300" t="s">
        <v>114</v>
      </c>
      <c r="AE912" s="300" t="s">
        <v>2396</v>
      </c>
      <c r="AF912" s="300" t="s">
        <v>736</v>
      </c>
      <c r="AG912" s="300" t="s">
        <v>736</v>
      </c>
      <c r="AH912" s="300"/>
      <c r="AI912" s="300"/>
      <c r="AJ912" s="300"/>
      <c r="AK912" s="305" t="s">
        <v>694</v>
      </c>
      <c r="AL912" s="300"/>
      <c r="AM912" s="300"/>
      <c r="AN912" s="300"/>
      <c r="AO912" s="300"/>
      <c r="AP912" s="300"/>
      <c r="AQ912" s="300"/>
      <c r="AR912" s="300" t="s">
        <v>3319</v>
      </c>
      <c r="AS912" s="300" t="s">
        <v>3329</v>
      </c>
      <c r="AT912" s="300" t="s">
        <v>3319</v>
      </c>
      <c r="AU912" s="300"/>
      <c r="AV912" s="300"/>
      <c r="AW912" s="300" t="s">
        <v>4505</v>
      </c>
      <c r="AX912" s="300"/>
      <c r="AY912" s="300"/>
      <c r="AZ912" s="300"/>
      <c r="BA912" s="300"/>
      <c r="BB912" s="9" t="s">
        <v>736</v>
      </c>
    </row>
    <row r="913" spans="1:54" s="15" customFormat="1" ht="15" customHeight="1" x14ac:dyDescent="0.25">
      <c r="A913" s="300" t="s">
        <v>2360</v>
      </c>
      <c r="B913" s="300" t="s">
        <v>1968</v>
      </c>
      <c r="C913" s="15" t="s">
        <v>1968</v>
      </c>
      <c r="D913" s="300" t="s">
        <v>5028</v>
      </c>
      <c r="E913" s="300">
        <v>25</v>
      </c>
      <c r="F913" s="300" t="s">
        <v>557</v>
      </c>
      <c r="G913" s="300">
        <v>30</v>
      </c>
      <c r="H913" s="300" t="s">
        <v>4526</v>
      </c>
      <c r="I913" s="300" t="s">
        <v>4534</v>
      </c>
      <c r="J913" s="300" t="s">
        <v>4526</v>
      </c>
      <c r="K913" s="300" t="s">
        <v>4526</v>
      </c>
      <c r="L913" s="300" t="s">
        <v>1968</v>
      </c>
      <c r="M913" s="300" t="s">
        <v>5028</v>
      </c>
      <c r="N913" s="300" t="s">
        <v>1968</v>
      </c>
      <c r="O913" s="300" t="s">
        <v>5028</v>
      </c>
      <c r="P913" s="300" t="s">
        <v>737</v>
      </c>
      <c r="Q913" s="298" t="s">
        <v>737</v>
      </c>
      <c r="R913" s="300" t="s">
        <v>2396</v>
      </c>
      <c r="S913" s="300"/>
      <c r="T913" s="300" t="s">
        <v>736</v>
      </c>
      <c r="U913" s="300" t="s">
        <v>735</v>
      </c>
      <c r="V913" s="300" t="s">
        <v>735</v>
      </c>
      <c r="W913" s="300">
        <v>1</v>
      </c>
      <c r="X913" s="300" t="s">
        <v>736</v>
      </c>
      <c r="Y913" s="300" t="s">
        <v>736</v>
      </c>
      <c r="Z913" s="300" t="s">
        <v>2360</v>
      </c>
      <c r="AA913" s="300">
        <v>0</v>
      </c>
      <c r="AB913" s="300"/>
      <c r="AC913" s="300" t="s">
        <v>3327</v>
      </c>
      <c r="AD913" s="300" t="s">
        <v>114</v>
      </c>
      <c r="AE913" s="300" t="s">
        <v>2396</v>
      </c>
      <c r="AF913" s="300" t="s">
        <v>736</v>
      </c>
      <c r="AG913" s="300" t="s">
        <v>736</v>
      </c>
      <c r="AH913" s="300"/>
      <c r="AI913" s="300"/>
      <c r="AJ913" s="300"/>
      <c r="AK913" s="305" t="s">
        <v>694</v>
      </c>
      <c r="AL913" s="300"/>
      <c r="AM913" s="300"/>
      <c r="AN913" s="300"/>
      <c r="AO913" s="300"/>
      <c r="AP913" s="300"/>
      <c r="AQ913" s="300"/>
      <c r="AR913" s="300" t="s">
        <v>3319</v>
      </c>
      <c r="AS913" s="300" t="s">
        <v>3329</v>
      </c>
      <c r="AT913" s="300" t="s">
        <v>3319</v>
      </c>
      <c r="AU913" s="300"/>
      <c r="AV913" s="300"/>
      <c r="AW913" s="300" t="s">
        <v>4505</v>
      </c>
      <c r="AX913" s="300"/>
      <c r="AY913" s="300"/>
      <c r="AZ913" s="300"/>
      <c r="BA913" s="300"/>
      <c r="BB913" s="9" t="s">
        <v>736</v>
      </c>
    </row>
    <row r="914" spans="1:54" s="15" customFormat="1" ht="15" customHeight="1" x14ac:dyDescent="0.25">
      <c r="A914" s="300" t="s">
        <v>2361</v>
      </c>
      <c r="B914" s="300" t="s">
        <v>1968</v>
      </c>
      <c r="C914" s="15" t="s">
        <v>1968</v>
      </c>
      <c r="D914" s="300" t="s">
        <v>5028</v>
      </c>
      <c r="E914" s="300">
        <v>25</v>
      </c>
      <c r="F914" s="300" t="s">
        <v>557</v>
      </c>
      <c r="G914" s="300">
        <v>30</v>
      </c>
      <c r="H914" s="300" t="s">
        <v>4526</v>
      </c>
      <c r="I914" s="300" t="s">
        <v>4534</v>
      </c>
      <c r="J914" s="300" t="s">
        <v>4526</v>
      </c>
      <c r="K914" s="300" t="s">
        <v>4526</v>
      </c>
      <c r="L914" s="300" t="s">
        <v>1968</v>
      </c>
      <c r="M914" s="300" t="s">
        <v>5028</v>
      </c>
      <c r="N914" s="300" t="s">
        <v>1968</v>
      </c>
      <c r="O914" s="300" t="s">
        <v>5028</v>
      </c>
      <c r="P914" s="300" t="s">
        <v>737</v>
      </c>
      <c r="Q914" s="298" t="s">
        <v>737</v>
      </c>
      <c r="R914" s="300" t="s">
        <v>2396</v>
      </c>
      <c r="S914" s="300"/>
      <c r="T914" s="300" t="s">
        <v>736</v>
      </c>
      <c r="U914" s="300" t="s">
        <v>735</v>
      </c>
      <c r="V914" s="300" t="s">
        <v>735</v>
      </c>
      <c r="W914" s="300">
        <v>1</v>
      </c>
      <c r="X914" s="300" t="s">
        <v>736</v>
      </c>
      <c r="Y914" s="300" t="s">
        <v>736</v>
      </c>
      <c r="Z914" s="300" t="s">
        <v>2361</v>
      </c>
      <c r="AA914" s="300">
        <v>0</v>
      </c>
      <c r="AB914" s="300"/>
      <c r="AC914" s="300" t="s">
        <v>3327</v>
      </c>
      <c r="AD914" s="300" t="s">
        <v>114</v>
      </c>
      <c r="AE914" s="300" t="s">
        <v>2396</v>
      </c>
      <c r="AF914" s="300" t="s">
        <v>736</v>
      </c>
      <c r="AG914" s="300" t="s">
        <v>736</v>
      </c>
      <c r="AH914" s="300"/>
      <c r="AI914" s="300"/>
      <c r="AJ914" s="300"/>
      <c r="AK914" s="305" t="s">
        <v>694</v>
      </c>
      <c r="AL914" s="300"/>
      <c r="AM914" s="300"/>
      <c r="AN914" s="300"/>
      <c r="AO914" s="300"/>
      <c r="AP914" s="300"/>
      <c r="AQ914" s="300"/>
      <c r="AR914" s="300" t="s">
        <v>3319</v>
      </c>
      <c r="AS914" s="300" t="s">
        <v>3329</v>
      </c>
      <c r="AT914" s="300" t="s">
        <v>3319</v>
      </c>
      <c r="AU914" s="300"/>
      <c r="AV914" s="300"/>
      <c r="AW914" s="300" t="s">
        <v>4505</v>
      </c>
      <c r="AX914" s="300"/>
      <c r="AY914" s="300"/>
      <c r="AZ914" s="300"/>
      <c r="BA914" s="300"/>
      <c r="BB914" s="9" t="s">
        <v>736</v>
      </c>
    </row>
    <row r="915" spans="1:54" s="15" customFormat="1" ht="15" customHeight="1" x14ac:dyDescent="0.25">
      <c r="A915" s="300" t="s">
        <v>2362</v>
      </c>
      <c r="B915" s="300" t="s">
        <v>1968</v>
      </c>
      <c r="C915" s="15" t="s">
        <v>1968</v>
      </c>
      <c r="D915" s="300" t="s">
        <v>5028</v>
      </c>
      <c r="E915" s="300">
        <v>25</v>
      </c>
      <c r="F915" s="300" t="s">
        <v>557</v>
      </c>
      <c r="G915" s="300">
        <v>30</v>
      </c>
      <c r="H915" s="300" t="s">
        <v>4526</v>
      </c>
      <c r="I915" s="300" t="s">
        <v>4534</v>
      </c>
      <c r="J915" s="300" t="s">
        <v>4526</v>
      </c>
      <c r="K915" s="300" t="s">
        <v>4526</v>
      </c>
      <c r="L915" s="300" t="s">
        <v>1968</v>
      </c>
      <c r="M915" s="300" t="s">
        <v>5028</v>
      </c>
      <c r="N915" s="300" t="s">
        <v>1968</v>
      </c>
      <c r="O915" s="300" t="s">
        <v>5028</v>
      </c>
      <c r="P915" s="300" t="s">
        <v>737</v>
      </c>
      <c r="Q915" s="298" t="s">
        <v>737</v>
      </c>
      <c r="R915" s="300" t="s">
        <v>2396</v>
      </c>
      <c r="S915" s="300"/>
      <c r="T915" s="300" t="s">
        <v>736</v>
      </c>
      <c r="U915" s="300" t="s">
        <v>735</v>
      </c>
      <c r="V915" s="300" t="s">
        <v>735</v>
      </c>
      <c r="W915" s="300">
        <v>1</v>
      </c>
      <c r="X915" s="300" t="s">
        <v>736</v>
      </c>
      <c r="Y915" s="300" t="s">
        <v>736</v>
      </c>
      <c r="Z915" s="300" t="s">
        <v>2362</v>
      </c>
      <c r="AA915" s="300">
        <v>0</v>
      </c>
      <c r="AB915" s="300"/>
      <c r="AC915" s="300" t="s">
        <v>3327</v>
      </c>
      <c r="AD915" s="300" t="s">
        <v>114</v>
      </c>
      <c r="AE915" s="300" t="s">
        <v>2396</v>
      </c>
      <c r="AF915" s="300" t="s">
        <v>736</v>
      </c>
      <c r="AG915" s="300" t="s">
        <v>736</v>
      </c>
      <c r="AH915" s="300"/>
      <c r="AI915" s="300"/>
      <c r="AJ915" s="300"/>
      <c r="AK915" s="305" t="s">
        <v>694</v>
      </c>
      <c r="AL915" s="300"/>
      <c r="AM915" s="300"/>
      <c r="AN915" s="300"/>
      <c r="AO915" s="300"/>
      <c r="AP915" s="300"/>
      <c r="AQ915" s="300"/>
      <c r="AR915" s="300" t="s">
        <v>3319</v>
      </c>
      <c r="AS915" s="300" t="s">
        <v>3329</v>
      </c>
      <c r="AT915" s="300" t="s">
        <v>3319</v>
      </c>
      <c r="AU915" s="300"/>
      <c r="AV915" s="300"/>
      <c r="AW915" s="300" t="s">
        <v>4505</v>
      </c>
      <c r="AX915" s="300"/>
      <c r="AY915" s="300"/>
      <c r="AZ915" s="300"/>
      <c r="BA915" s="300"/>
      <c r="BB915" s="9" t="s">
        <v>736</v>
      </c>
    </row>
    <row r="916" spans="1:54" s="321" customFormat="1" ht="15" customHeight="1" x14ac:dyDescent="0.25">
      <c r="A916" s="301" t="s">
        <v>2363</v>
      </c>
      <c r="B916" s="301" t="s">
        <v>1968</v>
      </c>
      <c r="C916" s="321" t="s">
        <v>1968</v>
      </c>
      <c r="D916" s="301" t="s">
        <v>5028</v>
      </c>
      <c r="E916" s="301">
        <v>0</v>
      </c>
      <c r="F916" s="301" t="s">
        <v>557</v>
      </c>
      <c r="G916" s="301">
        <v>30</v>
      </c>
      <c r="H916" s="301" t="s">
        <v>4526</v>
      </c>
      <c r="I916" s="301" t="s">
        <v>4534</v>
      </c>
      <c r="J916" s="301" t="s">
        <v>4526</v>
      </c>
      <c r="K916" s="301" t="s">
        <v>4526</v>
      </c>
      <c r="L916" s="301" t="s">
        <v>1968</v>
      </c>
      <c r="M916" s="301" t="s">
        <v>5028</v>
      </c>
      <c r="N916" s="301" t="s">
        <v>1968</v>
      </c>
      <c r="O916" s="301" t="s">
        <v>5028</v>
      </c>
      <c r="P916" s="301" t="s">
        <v>3384</v>
      </c>
      <c r="Q916" s="301" t="s">
        <v>1832</v>
      </c>
      <c r="R916" s="301" t="s">
        <v>2396</v>
      </c>
      <c r="S916" s="301"/>
      <c r="T916" s="301" t="s">
        <v>736</v>
      </c>
      <c r="U916" s="301" t="s">
        <v>735</v>
      </c>
      <c r="V916" s="301" t="s">
        <v>735</v>
      </c>
      <c r="W916" s="301">
        <v>1</v>
      </c>
      <c r="X916" s="301" t="s">
        <v>736</v>
      </c>
      <c r="Y916" s="301" t="s">
        <v>736</v>
      </c>
      <c r="Z916" s="301" t="s">
        <v>2363</v>
      </c>
      <c r="AA916" s="301">
        <v>0</v>
      </c>
      <c r="AB916" s="301"/>
      <c r="AC916" s="301" t="s">
        <v>3327</v>
      </c>
      <c r="AD916" s="301" t="s">
        <v>114</v>
      </c>
      <c r="AE916" s="301" t="s">
        <v>2396</v>
      </c>
      <c r="AF916" s="301" t="s">
        <v>736</v>
      </c>
      <c r="AG916" s="301" t="s">
        <v>736</v>
      </c>
      <c r="AH916" s="301"/>
      <c r="AI916" s="301"/>
      <c r="AJ916" s="301"/>
      <c r="AK916" s="313" t="s">
        <v>694</v>
      </c>
      <c r="AL916" s="301"/>
      <c r="AM916" s="301"/>
      <c r="AN916" s="301"/>
      <c r="AO916" s="301"/>
      <c r="AP916" s="301"/>
      <c r="AQ916" s="301"/>
      <c r="AR916" s="301" t="s">
        <v>3319</v>
      </c>
      <c r="AS916" s="301" t="s">
        <v>3329</v>
      </c>
      <c r="AT916" s="301" t="s">
        <v>3319</v>
      </c>
      <c r="AU916" s="301"/>
      <c r="AV916" s="301"/>
      <c r="AW916" s="301" t="s">
        <v>4505</v>
      </c>
      <c r="AX916" s="300"/>
      <c r="AY916" s="300"/>
      <c r="AZ916" s="300"/>
      <c r="BA916" s="300"/>
      <c r="BB916" s="9" t="s">
        <v>736</v>
      </c>
    </row>
    <row r="917" spans="1:54" s="15" customFormat="1" x14ac:dyDescent="0.25">
      <c r="A917" s="314" t="s">
        <v>1437</v>
      </c>
      <c r="B917" s="300" t="s">
        <v>5029</v>
      </c>
      <c r="C917" s="300" t="s">
        <v>5030</v>
      </c>
      <c r="D917" s="300" t="s">
        <v>5031</v>
      </c>
      <c r="E917" s="300">
        <v>249</v>
      </c>
      <c r="F917" s="300" t="s">
        <v>198</v>
      </c>
      <c r="G917" s="300">
        <v>30</v>
      </c>
      <c r="H917" s="300" t="s">
        <v>654</v>
      </c>
      <c r="I917" s="300" t="s">
        <v>121</v>
      </c>
      <c r="J917" s="300" t="s">
        <v>134</v>
      </c>
      <c r="K917" s="300" t="s">
        <v>144</v>
      </c>
      <c r="L917" s="300" t="s">
        <v>5030</v>
      </c>
      <c r="M917" s="300" t="s">
        <v>5031</v>
      </c>
      <c r="N917" s="300" t="s">
        <v>180</v>
      </c>
      <c r="O917" s="300" t="s">
        <v>174</v>
      </c>
      <c r="P917" s="300" t="s">
        <v>3384</v>
      </c>
      <c r="Q917" s="300" t="s">
        <v>854</v>
      </c>
      <c r="R917" s="314" t="s">
        <v>5032</v>
      </c>
      <c r="S917" s="300"/>
      <c r="T917" s="300" t="s">
        <v>736</v>
      </c>
      <c r="U917" s="300" t="s">
        <v>735</v>
      </c>
      <c r="V917" s="300" t="s">
        <v>735</v>
      </c>
      <c r="W917" s="300">
        <v>15</v>
      </c>
      <c r="X917" s="300" t="s">
        <v>735</v>
      </c>
      <c r="Y917" s="300" t="s">
        <v>736</v>
      </c>
      <c r="Z917" s="300" t="s">
        <v>1722</v>
      </c>
      <c r="AA917" s="300">
        <v>0</v>
      </c>
      <c r="AB917" s="300">
        <v>0</v>
      </c>
      <c r="AC917" s="300" t="s">
        <v>3327</v>
      </c>
      <c r="AD917" s="300" t="s">
        <v>114</v>
      </c>
      <c r="AE917" s="300" t="s">
        <v>3331</v>
      </c>
      <c r="AF917" s="300" t="s">
        <v>736</v>
      </c>
      <c r="AG917" s="300" t="s">
        <v>736</v>
      </c>
      <c r="AH917" s="300"/>
      <c r="AI917" s="300"/>
      <c r="AJ917" s="300"/>
      <c r="AK917" s="305" t="s">
        <v>694</v>
      </c>
      <c r="AL917" s="300"/>
      <c r="AM917" s="300"/>
      <c r="AN917" s="300"/>
      <c r="AO917" s="300"/>
      <c r="AP917" s="300"/>
      <c r="AQ917" s="300"/>
      <c r="AR917" s="300" t="s">
        <v>3329</v>
      </c>
      <c r="AS917" s="300" t="s">
        <v>3319</v>
      </c>
      <c r="AT917" s="300" t="s">
        <v>3319</v>
      </c>
      <c r="AU917" s="300"/>
      <c r="AW917" s="300" t="s">
        <v>4505</v>
      </c>
      <c r="AX917" s="300"/>
      <c r="AY917" s="300"/>
      <c r="AZ917" s="300"/>
      <c r="BA917" s="300"/>
      <c r="BB917" s="9" t="s">
        <v>736</v>
      </c>
    </row>
    <row r="918" spans="1:54" s="15" customFormat="1" x14ac:dyDescent="0.25">
      <c r="A918" s="314" t="s">
        <v>5032</v>
      </c>
      <c r="B918" s="300" t="s">
        <v>5033</v>
      </c>
      <c r="C918" s="300" t="s">
        <v>5034</v>
      </c>
      <c r="D918" s="300" t="s">
        <v>5035</v>
      </c>
      <c r="E918" s="300">
        <v>199</v>
      </c>
      <c r="F918" s="300" t="s">
        <v>198</v>
      </c>
      <c r="G918" s="300">
        <v>30</v>
      </c>
      <c r="H918" s="300" t="s">
        <v>654</v>
      </c>
      <c r="I918" s="300" t="s">
        <v>121</v>
      </c>
      <c r="J918" s="300" t="s">
        <v>134</v>
      </c>
      <c r="K918" s="300" t="s">
        <v>144</v>
      </c>
      <c r="L918" s="300" t="s">
        <v>663</v>
      </c>
      <c r="M918" s="300" t="s">
        <v>2477</v>
      </c>
      <c r="N918" s="300" t="s">
        <v>172</v>
      </c>
      <c r="O918" s="300" t="s">
        <v>173</v>
      </c>
      <c r="P918" s="300" t="s">
        <v>3384</v>
      </c>
      <c r="Q918" s="300" t="s">
        <v>854</v>
      </c>
      <c r="R918" s="300" t="s">
        <v>1716</v>
      </c>
      <c r="S918" s="300"/>
      <c r="T918" s="300" t="s">
        <v>736</v>
      </c>
      <c r="U918" s="300" t="s">
        <v>735</v>
      </c>
      <c r="V918" s="300" t="s">
        <v>735</v>
      </c>
      <c r="W918" s="300">
        <v>15</v>
      </c>
      <c r="X918" s="300" t="s">
        <v>735</v>
      </c>
      <c r="Y918" s="300" t="s">
        <v>736</v>
      </c>
      <c r="Z918" s="300" t="s">
        <v>1716</v>
      </c>
      <c r="AA918" s="300">
        <v>0</v>
      </c>
      <c r="AB918" s="300">
        <v>0</v>
      </c>
      <c r="AC918" s="300" t="s">
        <v>3327</v>
      </c>
      <c r="AD918" s="300" t="s">
        <v>114</v>
      </c>
      <c r="AE918" s="300" t="s">
        <v>3331</v>
      </c>
      <c r="AF918" s="300" t="s">
        <v>736</v>
      </c>
      <c r="AG918" s="300" t="s">
        <v>736</v>
      </c>
      <c r="AH918" s="300"/>
      <c r="AI918" s="300"/>
      <c r="AJ918" s="300"/>
      <c r="AK918" s="305" t="s">
        <v>694</v>
      </c>
      <c r="AL918" s="300"/>
      <c r="AM918" s="300"/>
      <c r="AN918" s="300"/>
      <c r="AO918" s="300"/>
      <c r="AP918" s="300"/>
      <c r="AQ918" s="300"/>
      <c r="AR918" s="300" t="s">
        <v>3329</v>
      </c>
      <c r="AS918" s="300" t="s">
        <v>3319</v>
      </c>
      <c r="AT918" s="300" t="s">
        <v>3319</v>
      </c>
      <c r="AU918" s="300"/>
      <c r="AV918" s="300"/>
      <c r="AW918" s="300" t="s">
        <v>4505</v>
      </c>
      <c r="AX918" s="300"/>
      <c r="AY918" s="300"/>
      <c r="AZ918" s="300"/>
      <c r="BA918" s="300"/>
      <c r="BB918" s="9" t="s">
        <v>736</v>
      </c>
    </row>
    <row r="919" spans="1:54" s="15" customFormat="1" x14ac:dyDescent="0.25">
      <c r="A919" s="314" t="s">
        <v>3640</v>
      </c>
      <c r="B919" s="15" t="s">
        <v>1749</v>
      </c>
      <c r="C919" s="15" t="s">
        <v>5036</v>
      </c>
      <c r="D919" s="300" t="s">
        <v>5037</v>
      </c>
      <c r="E919" s="15">
        <v>37.99</v>
      </c>
      <c r="F919" s="15" t="s">
        <v>557</v>
      </c>
      <c r="G919" s="15">
        <v>30</v>
      </c>
      <c r="H919" s="15" t="s">
        <v>4640</v>
      </c>
      <c r="I919" s="15" t="s">
        <v>4640</v>
      </c>
      <c r="J919" s="15" t="s">
        <v>4640</v>
      </c>
      <c r="K919" s="15" t="s">
        <v>4640</v>
      </c>
      <c r="L919" s="15" t="s">
        <v>5036</v>
      </c>
      <c r="M919" s="300" t="s">
        <v>5037</v>
      </c>
      <c r="N919" s="15" t="s">
        <v>5036</v>
      </c>
      <c r="O919" s="300" t="s">
        <v>5037</v>
      </c>
      <c r="P919" s="300" t="s">
        <v>3384</v>
      </c>
      <c r="Q919" s="300" t="s">
        <v>1296</v>
      </c>
      <c r="R919" s="300" t="s">
        <v>2396</v>
      </c>
      <c r="T919" s="15" t="s">
        <v>736</v>
      </c>
      <c r="U919" s="9" t="s">
        <v>736</v>
      </c>
      <c r="V919" s="15" t="s">
        <v>735</v>
      </c>
      <c r="W919" s="15">
        <v>1</v>
      </c>
      <c r="X919" s="15" t="s">
        <v>736</v>
      </c>
      <c r="Y919" s="15" t="s">
        <v>736</v>
      </c>
      <c r="Z919" s="15" t="s">
        <v>3750</v>
      </c>
      <c r="AA919" s="15">
        <v>0</v>
      </c>
      <c r="AC919" s="15" t="s">
        <v>3317</v>
      </c>
      <c r="AD919" s="15" t="s">
        <v>3318</v>
      </c>
      <c r="AE919" s="15" t="s">
        <v>1056</v>
      </c>
      <c r="AF919" s="15" t="s">
        <v>736</v>
      </c>
      <c r="AG919" s="15" t="s">
        <v>736</v>
      </c>
      <c r="AK919" s="26"/>
      <c r="AR919" s="15" t="s">
        <v>3319</v>
      </c>
      <c r="AS919" s="15" t="s">
        <v>3319</v>
      </c>
      <c r="AT919" s="15" t="s">
        <v>3329</v>
      </c>
      <c r="AU919" s="9" t="str">
        <f>CONCATENATE("DB_",A919)</f>
        <v>DB_AC CELL</v>
      </c>
      <c r="AV919" s="314" t="s">
        <v>3640</v>
      </c>
      <c r="AW919" s="300" t="s">
        <v>4505</v>
      </c>
      <c r="AX919" s="300"/>
      <c r="AY919" s="9"/>
      <c r="AZ919" s="300" t="s">
        <v>5270</v>
      </c>
      <c r="BA919" s="300" t="s">
        <v>5256</v>
      </c>
      <c r="BB919" s="9" t="s">
        <v>736</v>
      </c>
    </row>
    <row r="920" spans="1:54" s="15" customFormat="1" x14ac:dyDescent="0.25">
      <c r="A920" s="314" t="s">
        <v>2381</v>
      </c>
      <c r="B920" s="300" t="s">
        <v>5038</v>
      </c>
      <c r="C920" s="300" t="s">
        <v>3250</v>
      </c>
      <c r="D920" s="300" t="s">
        <v>3416</v>
      </c>
      <c r="E920" s="300">
        <v>0</v>
      </c>
      <c r="F920" s="300" t="s">
        <v>557</v>
      </c>
      <c r="G920" s="300">
        <v>0</v>
      </c>
      <c r="H920" s="300" t="s">
        <v>3167</v>
      </c>
      <c r="I920" s="300" t="s">
        <v>3167</v>
      </c>
      <c r="J920" s="300" t="s">
        <v>134</v>
      </c>
      <c r="K920" s="300" t="s">
        <v>122</v>
      </c>
      <c r="L920" s="300" t="s">
        <v>3250</v>
      </c>
      <c r="M920" s="300" t="s">
        <v>5039</v>
      </c>
      <c r="N920" s="300" t="s">
        <v>3250</v>
      </c>
      <c r="O920" s="300" t="s">
        <v>5039</v>
      </c>
      <c r="P920" s="300" t="s">
        <v>3384</v>
      </c>
      <c r="Q920" s="300" t="s">
        <v>854</v>
      </c>
      <c r="R920" s="300" t="s">
        <v>2381</v>
      </c>
      <c r="S920" s="300"/>
      <c r="T920" s="300" t="s">
        <v>736</v>
      </c>
      <c r="U920" s="300" t="s">
        <v>735</v>
      </c>
      <c r="V920" s="300" t="s">
        <v>735</v>
      </c>
      <c r="W920" s="300">
        <v>8</v>
      </c>
      <c r="X920" s="300" t="s">
        <v>736</v>
      </c>
      <c r="Y920" s="300" t="s">
        <v>736</v>
      </c>
      <c r="Z920" s="300" t="s">
        <v>2381</v>
      </c>
      <c r="AA920" s="300">
        <v>0</v>
      </c>
      <c r="AB920" s="300">
        <v>0</v>
      </c>
      <c r="AC920" s="300" t="s">
        <v>3327</v>
      </c>
      <c r="AD920" s="300" t="s">
        <v>114</v>
      </c>
      <c r="AE920" s="300" t="s">
        <v>3328</v>
      </c>
      <c r="AF920" s="300" t="s">
        <v>736</v>
      </c>
      <c r="AG920" s="300" t="s">
        <v>736</v>
      </c>
      <c r="AH920" s="300"/>
      <c r="AI920" s="300"/>
      <c r="AJ920" s="300"/>
      <c r="AK920" s="305" t="s">
        <v>694</v>
      </c>
      <c r="AL920" s="300"/>
      <c r="AM920" s="300"/>
      <c r="AN920" s="300"/>
      <c r="AO920" s="300"/>
      <c r="AP920" s="300"/>
      <c r="AQ920" s="300"/>
      <c r="AR920" s="300" t="s">
        <v>3319</v>
      </c>
      <c r="AS920" s="300" t="s">
        <v>3319</v>
      </c>
      <c r="AT920" s="300" t="s">
        <v>3319</v>
      </c>
      <c r="AU920" s="300"/>
      <c r="AV920" s="300"/>
      <c r="AW920" s="300" t="s">
        <v>4505</v>
      </c>
      <c r="AX920" s="300"/>
      <c r="AY920" s="300"/>
      <c r="AZ920" s="300"/>
      <c r="BA920" s="300"/>
      <c r="BB920" s="9" t="s">
        <v>736</v>
      </c>
    </row>
    <row r="921" spans="1:54" s="15" customFormat="1" x14ac:dyDescent="0.25">
      <c r="A921" s="314" t="s">
        <v>5040</v>
      </c>
      <c r="B921" s="300" t="s">
        <v>1624</v>
      </c>
      <c r="C921" s="300" t="s">
        <v>1624</v>
      </c>
      <c r="D921" s="300" t="s">
        <v>4776</v>
      </c>
      <c r="E921" s="300">
        <v>0</v>
      </c>
      <c r="F921" s="300" t="s">
        <v>557</v>
      </c>
      <c r="G921" s="300">
        <v>0</v>
      </c>
      <c r="H921" s="300" t="s">
        <v>4526</v>
      </c>
      <c r="I921" s="300" t="s">
        <v>4534</v>
      </c>
      <c r="J921" s="300" t="s">
        <v>4526</v>
      </c>
      <c r="K921" s="300" t="s">
        <v>4526</v>
      </c>
      <c r="L921" s="300" t="s">
        <v>1624</v>
      </c>
      <c r="M921" s="300" t="s">
        <v>4776</v>
      </c>
      <c r="N921" s="300" t="s">
        <v>1624</v>
      </c>
      <c r="O921" s="300" t="s">
        <v>4776</v>
      </c>
      <c r="P921" s="300" t="s">
        <v>737</v>
      </c>
      <c r="Q921" s="300" t="s">
        <v>1296</v>
      </c>
      <c r="R921" s="300" t="s">
        <v>2396</v>
      </c>
      <c r="S921" s="300" t="s">
        <v>2396</v>
      </c>
      <c r="T921" s="300" t="s">
        <v>736</v>
      </c>
      <c r="U921" s="9" t="s">
        <v>736</v>
      </c>
      <c r="V921" s="300" t="s">
        <v>735</v>
      </c>
      <c r="W921" s="300">
        <v>1</v>
      </c>
      <c r="X921" s="300" t="s">
        <v>736</v>
      </c>
      <c r="Y921" s="300" t="s">
        <v>736</v>
      </c>
      <c r="Z921" s="300" t="s">
        <v>5040</v>
      </c>
      <c r="AA921" s="300">
        <v>0</v>
      </c>
      <c r="AB921" s="300"/>
      <c r="AC921" s="300" t="s">
        <v>2396</v>
      </c>
      <c r="AD921" s="300" t="s">
        <v>114</v>
      </c>
      <c r="AE921" s="300" t="s">
        <v>2396</v>
      </c>
      <c r="AF921" s="300" t="s">
        <v>736</v>
      </c>
      <c r="AG921" s="300" t="s">
        <v>736</v>
      </c>
      <c r="AH921" s="300"/>
      <c r="AI921" s="300"/>
      <c r="AJ921" s="300"/>
      <c r="AK921" s="305" t="s">
        <v>4505</v>
      </c>
      <c r="AL921" s="300"/>
      <c r="AM921" s="300"/>
      <c r="AN921" s="300"/>
      <c r="AO921" s="300"/>
      <c r="AP921" s="300"/>
      <c r="AQ921" s="300"/>
      <c r="AR921" s="300" t="s">
        <v>3319</v>
      </c>
      <c r="AS921" s="300" t="s">
        <v>3329</v>
      </c>
      <c r="AT921" s="300" t="s">
        <v>3319</v>
      </c>
      <c r="AU921" s="300"/>
      <c r="AV921" s="300"/>
      <c r="AW921" s="300" t="s">
        <v>4505</v>
      </c>
      <c r="AX921" s="300"/>
      <c r="AY921" s="300"/>
      <c r="AZ921" s="300"/>
      <c r="BA921" s="300"/>
      <c r="BB921" s="9" t="s">
        <v>736</v>
      </c>
    </row>
    <row r="922" spans="1:54" s="15" customFormat="1" x14ac:dyDescent="0.25">
      <c r="A922" s="314" t="s">
        <v>5041</v>
      </c>
      <c r="B922" s="300" t="s">
        <v>5042</v>
      </c>
      <c r="C922" s="300" t="s">
        <v>5042</v>
      </c>
      <c r="D922" s="300" t="s">
        <v>5043</v>
      </c>
      <c r="E922" s="300">
        <v>105</v>
      </c>
      <c r="F922" s="300" t="s">
        <v>557</v>
      </c>
      <c r="G922" s="300">
        <v>6</v>
      </c>
      <c r="H922" s="300" t="s">
        <v>684</v>
      </c>
      <c r="I922" s="300" t="s">
        <v>684</v>
      </c>
      <c r="J922" s="300" t="s">
        <v>684</v>
      </c>
      <c r="K922" s="300" t="s">
        <v>684</v>
      </c>
      <c r="L922" s="300" t="s">
        <v>5042</v>
      </c>
      <c r="M922" s="300" t="s">
        <v>5043</v>
      </c>
      <c r="N922" s="300" t="s">
        <v>5042</v>
      </c>
      <c r="O922" s="300" t="s">
        <v>5043</v>
      </c>
      <c r="P922" s="300" t="s">
        <v>3384</v>
      </c>
      <c r="Q922" s="300" t="s">
        <v>855</v>
      </c>
      <c r="R922" s="314" t="s">
        <v>5041</v>
      </c>
      <c r="S922" s="300"/>
      <c r="T922" s="300" t="s">
        <v>736</v>
      </c>
      <c r="U922" s="300" t="s">
        <v>735</v>
      </c>
      <c r="V922" s="300" t="s">
        <v>735</v>
      </c>
      <c r="W922" s="300">
        <v>20</v>
      </c>
      <c r="X922" s="300" t="s">
        <v>736</v>
      </c>
      <c r="Y922" s="300" t="s">
        <v>736</v>
      </c>
      <c r="Z922" s="300" t="s">
        <v>5041</v>
      </c>
      <c r="AA922" s="300">
        <v>0</v>
      </c>
      <c r="AB922" s="300">
        <v>0</v>
      </c>
      <c r="AC922" s="300" t="s">
        <v>3327</v>
      </c>
      <c r="AD922" s="300" t="s">
        <v>114</v>
      </c>
      <c r="AE922" s="300" t="s">
        <v>870</v>
      </c>
      <c r="AF922" s="300" t="s">
        <v>736</v>
      </c>
      <c r="AG922" s="300" t="s">
        <v>736</v>
      </c>
      <c r="AH922" s="300"/>
      <c r="AI922" s="300"/>
      <c r="AJ922" s="300"/>
      <c r="AK922" s="305" t="s">
        <v>694</v>
      </c>
      <c r="AL922" s="300"/>
      <c r="AM922" s="300"/>
      <c r="AN922" s="300" t="s">
        <v>735</v>
      </c>
      <c r="AO922" s="300">
        <v>120</v>
      </c>
      <c r="AP922" s="300"/>
      <c r="AQ922" s="300"/>
      <c r="AR922" s="300" t="s">
        <v>3319</v>
      </c>
      <c r="AS922" s="300" t="s">
        <v>3319</v>
      </c>
      <c r="AT922" s="300" t="s">
        <v>3319</v>
      </c>
      <c r="AU922" s="300"/>
      <c r="AV922" s="300"/>
      <c r="AW922" s="300" t="s">
        <v>4505</v>
      </c>
      <c r="AX922" s="300"/>
      <c r="AY922" s="300"/>
      <c r="AZ922" s="300"/>
      <c r="BA922" s="300"/>
      <c r="BB922" s="9" t="s">
        <v>736</v>
      </c>
    </row>
    <row r="923" spans="1:54" s="15" customFormat="1" x14ac:dyDescent="0.25">
      <c r="A923" s="314" t="s">
        <v>5044</v>
      </c>
      <c r="B923" s="300" t="s">
        <v>5045</v>
      </c>
      <c r="C923" s="300" t="s">
        <v>5046</v>
      </c>
      <c r="D923" s="300" t="s">
        <v>5047</v>
      </c>
      <c r="E923" s="300">
        <v>99</v>
      </c>
      <c r="F923" s="300" t="s">
        <v>557</v>
      </c>
      <c r="G923" s="300">
        <v>7.5</v>
      </c>
      <c r="H923" s="300" t="s">
        <v>4526</v>
      </c>
      <c r="I923" s="300" t="s">
        <v>4526</v>
      </c>
      <c r="J923" s="300" t="s">
        <v>684</v>
      </c>
      <c r="K923" s="300" t="s">
        <v>143</v>
      </c>
      <c r="L923" s="300" t="s">
        <v>5046</v>
      </c>
      <c r="M923" s="300" t="s">
        <v>5047</v>
      </c>
      <c r="N923" s="300" t="s">
        <v>5046</v>
      </c>
      <c r="O923" s="300" t="s">
        <v>5047</v>
      </c>
      <c r="P923" s="300" t="s">
        <v>3384</v>
      </c>
      <c r="Q923" s="300" t="s">
        <v>855</v>
      </c>
      <c r="R923" s="314" t="s">
        <v>5044</v>
      </c>
      <c r="S923" s="300"/>
      <c r="T923" s="300" t="s">
        <v>736</v>
      </c>
      <c r="U923" s="300" t="s">
        <v>735</v>
      </c>
      <c r="V923" s="300" t="s">
        <v>735</v>
      </c>
      <c r="W923" s="300">
        <v>20</v>
      </c>
      <c r="X923" s="300" t="s">
        <v>736</v>
      </c>
      <c r="Y923" s="300" t="s">
        <v>736</v>
      </c>
      <c r="Z923" s="300" t="s">
        <v>5044</v>
      </c>
      <c r="AA923" s="300">
        <v>0</v>
      </c>
      <c r="AB923" s="300"/>
      <c r="AC923" s="300" t="s">
        <v>3327</v>
      </c>
      <c r="AD923" s="300" t="s">
        <v>114</v>
      </c>
      <c r="AE923" s="300" t="s">
        <v>870</v>
      </c>
      <c r="AF923" s="300" t="s">
        <v>736</v>
      </c>
      <c r="AG923" s="300" t="s">
        <v>736</v>
      </c>
      <c r="AH923" s="300"/>
      <c r="AI923" s="300"/>
      <c r="AJ923" s="300"/>
      <c r="AK923" s="357" t="s">
        <v>694</v>
      </c>
      <c r="AL923" s="300"/>
      <c r="AM923" s="300"/>
      <c r="AN923" s="300"/>
      <c r="AO923" s="300"/>
      <c r="AP923" s="300"/>
      <c r="AQ923" s="300"/>
      <c r="AR923" s="300" t="s">
        <v>3319</v>
      </c>
      <c r="AS923" s="300" t="s">
        <v>3329</v>
      </c>
      <c r="AT923" s="300" t="s">
        <v>3319</v>
      </c>
      <c r="AU923" s="300"/>
      <c r="AV923" s="300"/>
      <c r="AW923" s="300" t="s">
        <v>4505</v>
      </c>
      <c r="AX923" s="300"/>
      <c r="AY923" s="300"/>
      <c r="AZ923" s="300"/>
      <c r="BA923" s="300"/>
      <c r="BB923" s="9" t="s">
        <v>736</v>
      </c>
    </row>
    <row r="924" spans="1:54" s="15" customFormat="1" x14ac:dyDescent="0.25">
      <c r="A924" s="314" t="s">
        <v>5048</v>
      </c>
      <c r="B924" s="300" t="s">
        <v>5049</v>
      </c>
      <c r="C924" s="300" t="s">
        <v>5049</v>
      </c>
      <c r="D924" s="300" t="s">
        <v>5050</v>
      </c>
      <c r="E924" s="300">
        <v>105</v>
      </c>
      <c r="F924" s="300" t="s">
        <v>557</v>
      </c>
      <c r="G924" s="300">
        <v>6</v>
      </c>
      <c r="H924" s="300" t="s">
        <v>684</v>
      </c>
      <c r="I924" s="300" t="s">
        <v>684</v>
      </c>
      <c r="J924" s="300" t="s">
        <v>684</v>
      </c>
      <c r="K924" s="300" t="s">
        <v>684</v>
      </c>
      <c r="L924" s="300" t="s">
        <v>5049</v>
      </c>
      <c r="M924" s="300" t="s">
        <v>5050</v>
      </c>
      <c r="N924" s="300" t="s">
        <v>5049</v>
      </c>
      <c r="O924" s="300" t="s">
        <v>5050</v>
      </c>
      <c r="P924" s="300" t="s">
        <v>3384</v>
      </c>
      <c r="Q924" s="300" t="s">
        <v>855</v>
      </c>
      <c r="R924" s="314" t="s">
        <v>5048</v>
      </c>
      <c r="S924" s="300"/>
      <c r="T924" s="300" t="s">
        <v>736</v>
      </c>
      <c r="U924" s="300" t="s">
        <v>735</v>
      </c>
      <c r="V924" s="300" t="s">
        <v>735</v>
      </c>
      <c r="W924" s="300">
        <v>20</v>
      </c>
      <c r="X924" s="300" t="s">
        <v>736</v>
      </c>
      <c r="Y924" s="300" t="s">
        <v>736</v>
      </c>
      <c r="Z924" s="300" t="s">
        <v>5048</v>
      </c>
      <c r="AA924" s="300">
        <v>0</v>
      </c>
      <c r="AB924" s="300">
        <v>0</v>
      </c>
      <c r="AC924" s="300" t="s">
        <v>3327</v>
      </c>
      <c r="AD924" s="300" t="s">
        <v>114</v>
      </c>
      <c r="AE924" s="300" t="s">
        <v>870</v>
      </c>
      <c r="AF924" s="300" t="s">
        <v>736</v>
      </c>
      <c r="AG924" s="300" t="s">
        <v>736</v>
      </c>
      <c r="AH924" s="300"/>
      <c r="AI924" s="300"/>
      <c r="AJ924" s="300"/>
      <c r="AK924" s="305" t="s">
        <v>694</v>
      </c>
      <c r="AL924" s="300"/>
      <c r="AM924" s="300"/>
      <c r="AN924" s="300" t="s">
        <v>735</v>
      </c>
      <c r="AO924" s="300">
        <v>120</v>
      </c>
      <c r="AP924" s="300"/>
      <c r="AQ924" s="300"/>
      <c r="AR924" s="300" t="s">
        <v>3319</v>
      </c>
      <c r="AS924" s="300" t="s">
        <v>3319</v>
      </c>
      <c r="AT924" s="300" t="s">
        <v>3319</v>
      </c>
      <c r="AU924" s="300"/>
      <c r="AV924" s="300"/>
      <c r="AW924" s="300" t="s">
        <v>4556</v>
      </c>
      <c r="AX924" s="300"/>
      <c r="AY924" s="300"/>
      <c r="AZ924" s="300"/>
      <c r="BA924" s="300"/>
      <c r="BB924" s="9" t="s">
        <v>736</v>
      </c>
    </row>
    <row r="925" spans="1:54" s="15" customFormat="1" x14ac:dyDescent="0.25">
      <c r="A925" s="314" t="s">
        <v>4177</v>
      </c>
      <c r="B925" s="15" t="s">
        <v>1585</v>
      </c>
      <c r="C925" s="15" t="s">
        <v>1585</v>
      </c>
      <c r="D925" s="315" t="s">
        <v>5051</v>
      </c>
      <c r="E925" s="15">
        <v>25</v>
      </c>
      <c r="F925" s="317" t="s">
        <v>557</v>
      </c>
      <c r="G925" s="211">
        <v>60</v>
      </c>
      <c r="H925" s="300" t="s">
        <v>684</v>
      </c>
      <c r="I925" s="300" t="s">
        <v>684</v>
      </c>
      <c r="J925" s="300" t="s">
        <v>684</v>
      </c>
      <c r="K925" s="300" t="s">
        <v>684</v>
      </c>
      <c r="L925" s="15" t="s">
        <v>1585</v>
      </c>
      <c r="M925" s="322" t="s">
        <v>5051</v>
      </c>
      <c r="N925" s="323" t="s">
        <v>1585</v>
      </c>
      <c r="O925" s="322" t="s">
        <v>5051</v>
      </c>
      <c r="P925" s="15" t="s">
        <v>737</v>
      </c>
      <c r="Q925" s="15" t="s">
        <v>737</v>
      </c>
      <c r="R925" s="300" t="s">
        <v>2396</v>
      </c>
      <c r="S925" s="15" t="s">
        <v>2396</v>
      </c>
      <c r="T925" s="15" t="s">
        <v>736</v>
      </c>
      <c r="U925" s="15" t="s">
        <v>735</v>
      </c>
      <c r="V925" s="15" t="s">
        <v>736</v>
      </c>
      <c r="W925" s="15">
        <v>1</v>
      </c>
      <c r="X925" s="15" t="s">
        <v>736</v>
      </c>
      <c r="Y925" s="15" t="s">
        <v>736</v>
      </c>
      <c r="Z925" s="15" t="s">
        <v>4177</v>
      </c>
      <c r="AA925" s="15">
        <v>0</v>
      </c>
      <c r="AB925" s="309" t="s">
        <v>561</v>
      </c>
      <c r="AC925" s="15" t="s">
        <v>3317</v>
      </c>
      <c r="AD925" s="15" t="s">
        <v>3318</v>
      </c>
      <c r="AE925" s="15" t="s">
        <v>1056</v>
      </c>
      <c r="AF925" s="15" t="s">
        <v>736</v>
      </c>
      <c r="AG925" s="15" t="s">
        <v>736</v>
      </c>
      <c r="AK925" s="26" t="s">
        <v>4505</v>
      </c>
      <c r="AP925" s="3" t="s">
        <v>5230</v>
      </c>
      <c r="AR925" s="211" t="s">
        <v>3319</v>
      </c>
      <c r="AS925" s="211" t="s">
        <v>3329</v>
      </c>
      <c r="AT925" s="211" t="s">
        <v>3319</v>
      </c>
      <c r="AU925" s="9" t="str">
        <f t="shared" ref="AU925:AU927" si="27">CONCATENATE("DB_",A925)</f>
        <v>DB_PACKA</v>
      </c>
      <c r="AV925" s="314" t="s">
        <v>4177</v>
      </c>
      <c r="AW925" s="300"/>
      <c r="AX925" s="300"/>
      <c r="AY925" s="9"/>
      <c r="AZ925" s="300" t="s">
        <v>684</v>
      </c>
      <c r="BA925" s="300" t="s">
        <v>5256</v>
      </c>
      <c r="BB925" s="9" t="s">
        <v>736</v>
      </c>
    </row>
    <row r="926" spans="1:54" s="15" customFormat="1" x14ac:dyDescent="0.25">
      <c r="A926" s="314" t="s">
        <v>4179</v>
      </c>
      <c r="B926" s="15" t="s">
        <v>5052</v>
      </c>
      <c r="C926" s="15" t="s">
        <v>5052</v>
      </c>
      <c r="D926" s="315" t="s">
        <v>5053</v>
      </c>
      <c r="E926" s="15">
        <v>25</v>
      </c>
      <c r="F926" s="317" t="s">
        <v>557</v>
      </c>
      <c r="G926" s="211">
        <v>60</v>
      </c>
      <c r="H926" s="300" t="s">
        <v>684</v>
      </c>
      <c r="I926" s="300" t="s">
        <v>684</v>
      </c>
      <c r="J926" s="300" t="s">
        <v>684</v>
      </c>
      <c r="K926" s="300" t="s">
        <v>684</v>
      </c>
      <c r="L926" s="15" t="s">
        <v>5052</v>
      </c>
      <c r="M926" s="322" t="s">
        <v>5051</v>
      </c>
      <c r="N926" s="323" t="s">
        <v>5052</v>
      </c>
      <c r="O926" s="322" t="s">
        <v>5051</v>
      </c>
      <c r="P926" s="15" t="s">
        <v>737</v>
      </c>
      <c r="Q926" s="15" t="s">
        <v>737</v>
      </c>
      <c r="R926" s="300" t="s">
        <v>2396</v>
      </c>
      <c r="S926" s="15" t="s">
        <v>2396</v>
      </c>
      <c r="T926" s="15" t="s">
        <v>736</v>
      </c>
      <c r="U926" s="15" t="s">
        <v>735</v>
      </c>
      <c r="V926" s="15" t="s">
        <v>736</v>
      </c>
      <c r="W926" s="15">
        <v>1</v>
      </c>
      <c r="X926" s="15" t="s">
        <v>736</v>
      </c>
      <c r="Y926" s="15" t="s">
        <v>736</v>
      </c>
      <c r="Z926" s="15" t="s">
        <v>4179</v>
      </c>
      <c r="AA926" s="15">
        <v>0</v>
      </c>
      <c r="AB926" s="309" t="s">
        <v>561</v>
      </c>
      <c r="AC926" s="15" t="s">
        <v>3317</v>
      </c>
      <c r="AD926" s="15" t="s">
        <v>3318</v>
      </c>
      <c r="AE926" s="15" t="s">
        <v>1056</v>
      </c>
      <c r="AF926" s="15" t="s">
        <v>736</v>
      </c>
      <c r="AG926" s="15" t="s">
        <v>736</v>
      </c>
      <c r="AK926" s="26"/>
      <c r="AP926" s="3" t="s">
        <v>5230</v>
      </c>
      <c r="AR926" s="211" t="s">
        <v>3319</v>
      </c>
      <c r="AS926" s="211" t="s">
        <v>3329</v>
      </c>
      <c r="AT926" s="211" t="s">
        <v>3319</v>
      </c>
      <c r="AU926" s="9" t="str">
        <f t="shared" si="27"/>
        <v>DB_PACKB</v>
      </c>
      <c r="AV926" s="314" t="s">
        <v>4179</v>
      </c>
      <c r="AW926" s="300"/>
      <c r="AX926" s="300"/>
      <c r="AY926" s="9"/>
      <c r="AZ926" s="300" t="s">
        <v>684</v>
      </c>
      <c r="BA926" s="300" t="s">
        <v>5256</v>
      </c>
      <c r="BB926" s="9" t="s">
        <v>736</v>
      </c>
    </row>
    <row r="927" spans="1:54" s="15" customFormat="1" x14ac:dyDescent="0.25">
      <c r="A927" s="316" t="s">
        <v>3686</v>
      </c>
      <c r="B927" s="300" t="s">
        <v>3118</v>
      </c>
      <c r="C927" s="300" t="s">
        <v>3118</v>
      </c>
      <c r="D927" s="300" t="s">
        <v>3119</v>
      </c>
      <c r="E927" s="300">
        <v>19.989999999999998</v>
      </c>
      <c r="F927" s="300" t="s">
        <v>198</v>
      </c>
      <c r="G927" s="300">
        <v>75</v>
      </c>
      <c r="H927" s="300" t="s">
        <v>3337</v>
      </c>
      <c r="I927" s="300" t="s">
        <v>742</v>
      </c>
      <c r="J927" s="300" t="s">
        <v>3337</v>
      </c>
      <c r="K927" s="300" t="s">
        <v>110</v>
      </c>
      <c r="L927" s="300" t="s">
        <v>3118</v>
      </c>
      <c r="M927" s="300" t="s">
        <v>3119</v>
      </c>
      <c r="N927" s="300" t="s">
        <v>3134</v>
      </c>
      <c r="O927" s="300" t="s">
        <v>3135</v>
      </c>
      <c r="P927" s="300" t="s">
        <v>737</v>
      </c>
      <c r="Q927" s="300" t="s">
        <v>3686</v>
      </c>
      <c r="R927" s="300" t="s">
        <v>2396</v>
      </c>
      <c r="S927" s="300" t="s">
        <v>2396</v>
      </c>
      <c r="T927" s="300" t="s">
        <v>736</v>
      </c>
      <c r="U927" s="300" t="s">
        <v>735</v>
      </c>
      <c r="V927" s="300" t="s">
        <v>736</v>
      </c>
      <c r="W927" s="300">
        <v>1</v>
      </c>
      <c r="X927" s="300" t="s">
        <v>736</v>
      </c>
      <c r="Y927" s="300" t="s">
        <v>736</v>
      </c>
      <c r="Z927" s="300" t="s">
        <v>3686</v>
      </c>
      <c r="AA927" s="300">
        <v>0</v>
      </c>
      <c r="AB927" s="300" t="s">
        <v>3133</v>
      </c>
      <c r="AC927" s="300" t="s">
        <v>3317</v>
      </c>
      <c r="AD927" s="300" t="s">
        <v>3318</v>
      </c>
      <c r="AE927" s="300" t="s">
        <v>1056</v>
      </c>
      <c r="AF927" s="300" t="s">
        <v>736</v>
      </c>
      <c r="AG927" s="300" t="s">
        <v>736</v>
      </c>
      <c r="AH927" s="300"/>
      <c r="AI927" s="300"/>
      <c r="AJ927" s="300"/>
      <c r="AK927" s="305"/>
      <c r="AL927" s="300"/>
      <c r="AM927" s="300"/>
      <c r="AN927" s="300"/>
      <c r="AO927" s="300"/>
      <c r="AP927" s="3" t="s">
        <v>5230</v>
      </c>
      <c r="AQ927" s="300"/>
      <c r="AR927" s="300" t="s">
        <v>3319</v>
      </c>
      <c r="AS927" s="300" t="s">
        <v>3319</v>
      </c>
      <c r="AT927" s="300" t="s">
        <v>3319</v>
      </c>
      <c r="AU927" s="9" t="str">
        <f t="shared" si="27"/>
        <v>DB_VNDA_RES</v>
      </c>
      <c r="AV927" s="300" t="s">
        <v>3686</v>
      </c>
      <c r="AW927" s="300"/>
      <c r="AX927" s="300"/>
      <c r="AY927" s="9"/>
      <c r="AZ927" s="300" t="s">
        <v>5255</v>
      </c>
      <c r="BA927" s="300" t="s">
        <v>5256</v>
      </c>
      <c r="BB927" s="9" t="s">
        <v>736</v>
      </c>
    </row>
    <row r="928" spans="1:54" s="15" customFormat="1" x14ac:dyDescent="0.25">
      <c r="A928" s="325" t="s">
        <v>2284</v>
      </c>
      <c r="B928" s="300" t="s">
        <v>3065</v>
      </c>
      <c r="C928" s="300" t="s">
        <v>444</v>
      </c>
      <c r="D928" s="300" t="s">
        <v>3893</v>
      </c>
      <c r="E928" s="300">
        <v>59</v>
      </c>
      <c r="F928" s="300" t="s">
        <v>198</v>
      </c>
      <c r="G928" s="300">
        <v>7.5</v>
      </c>
      <c r="H928" s="300" t="s">
        <v>454</v>
      </c>
      <c r="I928" s="300" t="s">
        <v>455</v>
      </c>
      <c r="J928" s="300" t="s">
        <v>134</v>
      </c>
      <c r="K928" s="300" t="s">
        <v>143</v>
      </c>
      <c r="L928" s="300" t="s">
        <v>444</v>
      </c>
      <c r="M928" s="300" t="s">
        <v>3893</v>
      </c>
      <c r="N928" s="300" t="s">
        <v>150</v>
      </c>
      <c r="O928" s="300" t="s">
        <v>3887</v>
      </c>
      <c r="P928" s="300" t="s">
        <v>3384</v>
      </c>
      <c r="Q928" s="300" t="s">
        <v>854</v>
      </c>
      <c r="R928" s="300" t="s">
        <v>642</v>
      </c>
      <c r="S928" s="300"/>
      <c r="T928" s="300" t="s">
        <v>736</v>
      </c>
      <c r="U928" s="300" t="s">
        <v>735</v>
      </c>
      <c r="V928" s="300" t="s">
        <v>735</v>
      </c>
      <c r="W928" s="300">
        <v>20</v>
      </c>
      <c r="X928" s="300" t="s">
        <v>736</v>
      </c>
      <c r="Y928" s="300" t="s">
        <v>736</v>
      </c>
      <c r="Z928" s="300" t="s">
        <v>642</v>
      </c>
      <c r="AA928" s="300">
        <v>0</v>
      </c>
      <c r="AB928" s="300">
        <v>0</v>
      </c>
      <c r="AC928" s="300" t="s">
        <v>3327</v>
      </c>
      <c r="AD928" s="300" t="s">
        <v>114</v>
      </c>
      <c r="AE928" s="300" t="s">
        <v>870</v>
      </c>
      <c r="AF928" s="300" t="s">
        <v>736</v>
      </c>
      <c r="AG928" s="300" t="s">
        <v>736</v>
      </c>
      <c r="AH928" s="300"/>
      <c r="AI928" s="300"/>
      <c r="AJ928" s="300"/>
      <c r="AK928" s="305" t="s">
        <v>694</v>
      </c>
      <c r="AL928" s="300"/>
      <c r="AM928" s="300"/>
      <c r="AN928" s="300"/>
      <c r="AO928" s="300"/>
      <c r="AP928" s="300"/>
      <c r="AQ928" s="300"/>
      <c r="AR928" s="300" t="s">
        <v>3319</v>
      </c>
      <c r="AS928" s="300" t="s">
        <v>3319</v>
      </c>
      <c r="AT928" s="300" t="s">
        <v>3319</v>
      </c>
      <c r="AU928" s="300"/>
      <c r="AV928" s="300"/>
      <c r="AW928" s="300" t="s">
        <v>4505</v>
      </c>
      <c r="AX928" s="300"/>
      <c r="AY928" s="300"/>
      <c r="AZ928" s="300"/>
      <c r="BA928" s="300"/>
      <c r="BB928" s="9" t="s">
        <v>736</v>
      </c>
    </row>
    <row r="929" spans="1:54" s="15" customFormat="1" ht="15" customHeight="1" x14ac:dyDescent="0.25">
      <c r="A929" s="300" t="s">
        <v>2306</v>
      </c>
      <c r="B929" s="15" t="s">
        <v>5054</v>
      </c>
      <c r="C929" s="15" t="s">
        <v>5054</v>
      </c>
      <c r="D929" s="300" t="s">
        <v>5055</v>
      </c>
      <c r="E929" s="300">
        <v>25</v>
      </c>
      <c r="F929" s="300" t="s">
        <v>557</v>
      </c>
      <c r="G929" s="300">
        <v>0</v>
      </c>
      <c r="H929" s="300" t="s">
        <v>4526</v>
      </c>
      <c r="I929" s="300" t="s">
        <v>4534</v>
      </c>
      <c r="J929" s="300" t="s">
        <v>4526</v>
      </c>
      <c r="K929" s="300" t="s">
        <v>4526</v>
      </c>
      <c r="L929" s="15" t="s">
        <v>5054</v>
      </c>
      <c r="M929" s="300" t="s">
        <v>5055</v>
      </c>
      <c r="N929" s="15" t="s">
        <v>5054</v>
      </c>
      <c r="O929" s="300" t="s">
        <v>5055</v>
      </c>
      <c r="P929" s="300" t="s">
        <v>737</v>
      </c>
      <c r="Q929" s="300" t="s">
        <v>737</v>
      </c>
      <c r="R929" s="300" t="s">
        <v>2306</v>
      </c>
      <c r="S929" s="300"/>
      <c r="T929" s="300" t="s">
        <v>736</v>
      </c>
      <c r="U929" s="300" t="s">
        <v>735</v>
      </c>
      <c r="V929" s="300" t="s">
        <v>735</v>
      </c>
      <c r="W929" s="300">
        <v>1</v>
      </c>
      <c r="X929" s="300" t="s">
        <v>736</v>
      </c>
      <c r="Y929" s="300" t="s">
        <v>736</v>
      </c>
      <c r="Z929" s="300" t="s">
        <v>2306</v>
      </c>
      <c r="AA929" s="300">
        <v>0</v>
      </c>
      <c r="AB929" s="300"/>
      <c r="AC929" s="300" t="s">
        <v>3327</v>
      </c>
      <c r="AD929" s="300" t="s">
        <v>114</v>
      </c>
      <c r="AE929" s="300" t="s">
        <v>741</v>
      </c>
      <c r="AF929" s="300" t="s">
        <v>736</v>
      </c>
      <c r="AG929" s="300" t="s">
        <v>736</v>
      </c>
      <c r="AH929" s="300"/>
      <c r="AI929" s="300"/>
      <c r="AJ929" s="300"/>
      <c r="AK929" s="305" t="s">
        <v>4505</v>
      </c>
      <c r="AL929" s="300"/>
      <c r="AM929" s="300"/>
      <c r="AN929" s="300"/>
      <c r="AO929" s="300"/>
      <c r="AP929" s="300"/>
      <c r="AQ929" s="300"/>
      <c r="AR929" s="300" t="s">
        <v>3319</v>
      </c>
      <c r="AS929" s="300" t="s">
        <v>3329</v>
      </c>
      <c r="AT929" s="300" t="s">
        <v>3319</v>
      </c>
      <c r="AU929" s="300"/>
      <c r="AV929" s="300"/>
      <c r="AW929" s="300" t="s">
        <v>4505</v>
      </c>
      <c r="AX929" s="300"/>
      <c r="AY929" s="300"/>
      <c r="AZ929" s="300"/>
      <c r="BA929" s="300"/>
      <c r="BB929" s="9" t="s">
        <v>736</v>
      </c>
    </row>
    <row r="930" spans="1:54" s="15" customFormat="1" ht="15" customHeight="1" x14ac:dyDescent="0.25">
      <c r="A930" s="15" t="s">
        <v>2777</v>
      </c>
      <c r="B930" s="15" t="s">
        <v>5056</v>
      </c>
      <c r="C930" s="15" t="s">
        <v>5057</v>
      </c>
      <c r="D930" s="300" t="s">
        <v>5058</v>
      </c>
      <c r="E930" s="300">
        <v>0</v>
      </c>
      <c r="F930" s="300" t="s">
        <v>557</v>
      </c>
      <c r="G930" s="300">
        <v>0</v>
      </c>
      <c r="H930" s="300" t="s">
        <v>4526</v>
      </c>
      <c r="I930" s="300" t="s">
        <v>4534</v>
      </c>
      <c r="J930" s="300" t="s">
        <v>4526</v>
      </c>
      <c r="K930" s="300" t="s">
        <v>4526</v>
      </c>
      <c r="L930" s="15" t="s">
        <v>5057</v>
      </c>
      <c r="M930" s="300" t="s">
        <v>5058</v>
      </c>
      <c r="N930" s="15" t="s">
        <v>5057</v>
      </c>
      <c r="O930" s="300" t="s">
        <v>5058</v>
      </c>
      <c r="P930" s="300" t="s">
        <v>3384</v>
      </c>
      <c r="Q930" s="300" t="s">
        <v>855</v>
      </c>
      <c r="R930" s="300" t="s">
        <v>2306</v>
      </c>
      <c r="S930" s="300"/>
      <c r="T930" s="300" t="s">
        <v>736</v>
      </c>
      <c r="U930" s="300" t="s">
        <v>735</v>
      </c>
      <c r="V930" s="300" t="s">
        <v>735</v>
      </c>
      <c r="W930" s="300">
        <v>1</v>
      </c>
      <c r="X930" s="300" t="s">
        <v>736</v>
      </c>
      <c r="Y930" s="300" t="s">
        <v>736</v>
      </c>
      <c r="Z930" s="300" t="s">
        <v>2306</v>
      </c>
      <c r="AA930" s="300">
        <v>0</v>
      </c>
      <c r="AB930" s="300"/>
      <c r="AC930" s="300" t="s">
        <v>3327</v>
      </c>
      <c r="AD930" s="300" t="s">
        <v>114</v>
      </c>
      <c r="AE930" s="300" t="s">
        <v>741</v>
      </c>
      <c r="AF930" s="300" t="s">
        <v>736</v>
      </c>
      <c r="AG930" s="300" t="s">
        <v>736</v>
      </c>
      <c r="AH930" s="300"/>
      <c r="AI930" s="300"/>
      <c r="AJ930" s="300"/>
      <c r="AK930" s="305"/>
      <c r="AL930" s="300"/>
      <c r="AM930" s="300"/>
      <c r="AN930" s="300"/>
      <c r="AO930" s="300"/>
      <c r="AP930" s="300"/>
      <c r="AQ930" s="300"/>
      <c r="AR930" s="300" t="s">
        <v>3319</v>
      </c>
      <c r="AS930" s="300" t="s">
        <v>3329</v>
      </c>
      <c r="AT930" s="300" t="s">
        <v>3319</v>
      </c>
      <c r="AU930" s="300"/>
      <c r="AV930" s="300"/>
      <c r="AW930" s="300" t="s">
        <v>4505</v>
      </c>
      <c r="AX930" s="300"/>
      <c r="AY930" s="300"/>
      <c r="AZ930" s="300"/>
      <c r="BA930" s="300"/>
      <c r="BB930" s="9" t="s">
        <v>736</v>
      </c>
    </row>
    <row r="931" spans="1:54" s="15" customFormat="1" ht="15" customHeight="1" x14ac:dyDescent="0.25">
      <c r="A931" s="15" t="s">
        <v>2779</v>
      </c>
      <c r="B931" s="15" t="s">
        <v>5059</v>
      </c>
      <c r="C931" s="15" t="s">
        <v>5060</v>
      </c>
      <c r="D931" s="300" t="s">
        <v>5061</v>
      </c>
      <c r="E931" s="300">
        <v>0</v>
      </c>
      <c r="F931" s="300" t="s">
        <v>557</v>
      </c>
      <c r="G931" s="300">
        <v>0</v>
      </c>
      <c r="H931" s="300" t="s">
        <v>4526</v>
      </c>
      <c r="I931" s="300" t="s">
        <v>4534</v>
      </c>
      <c r="J931" s="300" t="s">
        <v>4526</v>
      </c>
      <c r="K931" s="300" t="s">
        <v>4526</v>
      </c>
      <c r="L931" s="15" t="s">
        <v>5060</v>
      </c>
      <c r="M931" s="300" t="s">
        <v>5061</v>
      </c>
      <c r="N931" s="15" t="s">
        <v>5060</v>
      </c>
      <c r="O931" s="300" t="s">
        <v>5061</v>
      </c>
      <c r="P931" s="300" t="s">
        <v>3384</v>
      </c>
      <c r="Q931" s="300" t="s">
        <v>855</v>
      </c>
      <c r="R931" s="300" t="s">
        <v>2306</v>
      </c>
      <c r="S931" s="300"/>
      <c r="T931" s="300" t="s">
        <v>736</v>
      </c>
      <c r="U931" s="300" t="s">
        <v>735</v>
      </c>
      <c r="V931" s="300" t="s">
        <v>735</v>
      </c>
      <c r="W931" s="300">
        <v>1</v>
      </c>
      <c r="X931" s="300" t="s">
        <v>736</v>
      </c>
      <c r="Y931" s="300" t="s">
        <v>736</v>
      </c>
      <c r="Z931" s="300" t="s">
        <v>2306</v>
      </c>
      <c r="AA931" s="300">
        <v>0</v>
      </c>
      <c r="AB931" s="300"/>
      <c r="AC931" s="300" t="s">
        <v>3327</v>
      </c>
      <c r="AD931" s="300" t="s">
        <v>114</v>
      </c>
      <c r="AE931" s="300" t="s">
        <v>741</v>
      </c>
      <c r="AF931" s="300" t="s">
        <v>736</v>
      </c>
      <c r="AG931" s="300" t="s">
        <v>736</v>
      </c>
      <c r="AH931" s="300"/>
      <c r="AI931" s="300"/>
      <c r="AJ931" s="300"/>
      <c r="AK931" s="305"/>
      <c r="AL931" s="300"/>
      <c r="AM931" s="300"/>
      <c r="AN931" s="300"/>
      <c r="AO931" s="300"/>
      <c r="AP931" s="300"/>
      <c r="AQ931" s="300"/>
      <c r="AR931" s="300" t="s">
        <v>3319</v>
      </c>
      <c r="AS931" s="300" t="s">
        <v>3329</v>
      </c>
      <c r="AT931" s="300" t="s">
        <v>3319</v>
      </c>
      <c r="AU931" s="300"/>
      <c r="AV931" s="300"/>
      <c r="AW931" s="300" t="s">
        <v>4505</v>
      </c>
      <c r="AX931" s="300"/>
      <c r="AY931" s="300"/>
      <c r="AZ931" s="300"/>
      <c r="BA931" s="300"/>
      <c r="BB931" s="9" t="s">
        <v>736</v>
      </c>
    </row>
    <row r="932" spans="1:54" s="15" customFormat="1" ht="15" customHeight="1" x14ac:dyDescent="0.25">
      <c r="A932" s="15" t="s">
        <v>2781</v>
      </c>
      <c r="B932" s="15" t="s">
        <v>5062</v>
      </c>
      <c r="C932" s="15" t="s">
        <v>5063</v>
      </c>
      <c r="D932" s="300" t="s">
        <v>5064</v>
      </c>
      <c r="E932" s="300">
        <v>0</v>
      </c>
      <c r="F932" s="300" t="s">
        <v>557</v>
      </c>
      <c r="G932" s="300">
        <v>0</v>
      </c>
      <c r="H932" s="300" t="s">
        <v>4526</v>
      </c>
      <c r="I932" s="300" t="s">
        <v>4534</v>
      </c>
      <c r="J932" s="300" t="s">
        <v>4526</v>
      </c>
      <c r="K932" s="300" t="s">
        <v>4526</v>
      </c>
      <c r="L932" s="15" t="s">
        <v>5063</v>
      </c>
      <c r="M932" s="300" t="s">
        <v>5064</v>
      </c>
      <c r="N932" s="15" t="s">
        <v>5063</v>
      </c>
      <c r="O932" s="300" t="s">
        <v>5064</v>
      </c>
      <c r="P932" s="300" t="s">
        <v>3384</v>
      </c>
      <c r="Q932" s="300" t="s">
        <v>855</v>
      </c>
      <c r="R932" s="300" t="s">
        <v>2306</v>
      </c>
      <c r="S932" s="300"/>
      <c r="T932" s="300" t="s">
        <v>736</v>
      </c>
      <c r="U932" s="300" t="s">
        <v>735</v>
      </c>
      <c r="V932" s="300" t="s">
        <v>735</v>
      </c>
      <c r="W932" s="300">
        <v>1</v>
      </c>
      <c r="X932" s="300" t="s">
        <v>736</v>
      </c>
      <c r="Y932" s="300" t="s">
        <v>736</v>
      </c>
      <c r="Z932" s="300" t="s">
        <v>2306</v>
      </c>
      <c r="AA932" s="300">
        <v>0</v>
      </c>
      <c r="AB932" s="300"/>
      <c r="AC932" s="300" t="s">
        <v>3327</v>
      </c>
      <c r="AD932" s="300" t="s">
        <v>114</v>
      </c>
      <c r="AE932" s="300" t="s">
        <v>741</v>
      </c>
      <c r="AF932" s="300" t="s">
        <v>736</v>
      </c>
      <c r="AG932" s="300" t="s">
        <v>736</v>
      </c>
      <c r="AH932" s="300"/>
      <c r="AI932" s="300"/>
      <c r="AJ932" s="300"/>
      <c r="AK932" s="305"/>
      <c r="AL932" s="300"/>
      <c r="AM932" s="300"/>
      <c r="AN932" s="300"/>
      <c r="AO932" s="300"/>
      <c r="AP932" s="300"/>
      <c r="AQ932" s="300"/>
      <c r="AR932" s="300" t="s">
        <v>3319</v>
      </c>
      <c r="AS932" s="300" t="s">
        <v>3329</v>
      </c>
      <c r="AT932" s="300" t="s">
        <v>3319</v>
      </c>
      <c r="AU932" s="300"/>
      <c r="AV932" s="300"/>
      <c r="AW932" s="300" t="s">
        <v>4505</v>
      </c>
      <c r="AX932" s="300"/>
      <c r="AY932" s="300"/>
      <c r="AZ932" s="300"/>
      <c r="BA932" s="300"/>
      <c r="BB932" s="9" t="s">
        <v>736</v>
      </c>
    </row>
    <row r="933" spans="1:54" s="15" customFormat="1" ht="15" customHeight="1" x14ac:dyDescent="0.25">
      <c r="A933" s="15" t="s">
        <v>2307</v>
      </c>
      <c r="B933" s="15" t="s">
        <v>5065</v>
      </c>
      <c r="C933" s="15" t="s">
        <v>5066</v>
      </c>
      <c r="D933" s="300" t="s">
        <v>5067</v>
      </c>
      <c r="E933" s="300">
        <v>25</v>
      </c>
      <c r="F933" s="300" t="s">
        <v>557</v>
      </c>
      <c r="G933" s="300">
        <v>0</v>
      </c>
      <c r="H933" s="300" t="s">
        <v>4526</v>
      </c>
      <c r="I933" s="300" t="s">
        <v>4534</v>
      </c>
      <c r="J933" s="300" t="s">
        <v>4526</v>
      </c>
      <c r="K933" s="300" t="s">
        <v>4526</v>
      </c>
      <c r="L933" s="300" t="s">
        <v>5068</v>
      </c>
      <c r="M933" s="300" t="s">
        <v>4533</v>
      </c>
      <c r="N933" s="300" t="s">
        <v>5068</v>
      </c>
      <c r="O933" s="300" t="s">
        <v>4533</v>
      </c>
      <c r="P933" s="300" t="s">
        <v>737</v>
      </c>
      <c r="Q933" s="300" t="s">
        <v>737</v>
      </c>
      <c r="R933" s="300" t="s">
        <v>2307</v>
      </c>
      <c r="S933" s="300"/>
      <c r="T933" s="300" t="s">
        <v>736</v>
      </c>
      <c r="U933" s="300" t="s">
        <v>735</v>
      </c>
      <c r="V933" s="300" t="s">
        <v>735</v>
      </c>
      <c r="W933" s="300">
        <v>1</v>
      </c>
      <c r="X933" s="300" t="s">
        <v>736</v>
      </c>
      <c r="Y933" s="300" t="s">
        <v>736</v>
      </c>
      <c r="Z933" s="300" t="s">
        <v>2307</v>
      </c>
      <c r="AA933" s="300">
        <v>0</v>
      </c>
      <c r="AB933" s="300"/>
      <c r="AC933" s="300" t="s">
        <v>3327</v>
      </c>
      <c r="AD933" s="300" t="s">
        <v>114</v>
      </c>
      <c r="AE933" s="300" t="s">
        <v>741</v>
      </c>
      <c r="AF933" s="300" t="s">
        <v>736</v>
      </c>
      <c r="AG933" s="300" t="s">
        <v>736</v>
      </c>
      <c r="AH933" s="300"/>
      <c r="AI933" s="300"/>
      <c r="AJ933" s="300"/>
      <c r="AK933" s="305" t="s">
        <v>4505</v>
      </c>
      <c r="AL933" s="300"/>
      <c r="AM933" s="300"/>
      <c r="AN933" s="300"/>
      <c r="AO933" s="300"/>
      <c r="AP933" s="300"/>
      <c r="AQ933" s="300"/>
      <c r="AR933" s="300" t="s">
        <v>3319</v>
      </c>
      <c r="AS933" s="300" t="s">
        <v>3329</v>
      </c>
      <c r="AT933" s="300" t="s">
        <v>3319</v>
      </c>
      <c r="AU933" s="300"/>
      <c r="AV933" s="300"/>
      <c r="AW933" s="300" t="s">
        <v>4505</v>
      </c>
      <c r="AX933" s="300"/>
      <c r="AY933" s="300"/>
      <c r="AZ933" s="300"/>
      <c r="BA933" s="300"/>
      <c r="BB933" s="9" t="s">
        <v>736</v>
      </c>
    </row>
    <row r="934" spans="1:54" s="15" customFormat="1" ht="15" customHeight="1" x14ac:dyDescent="0.25">
      <c r="A934" s="15" t="s">
        <v>2784</v>
      </c>
      <c r="B934" s="15" t="s">
        <v>5069</v>
      </c>
      <c r="C934" s="15" t="s">
        <v>5070</v>
      </c>
      <c r="D934" s="300" t="s">
        <v>5071</v>
      </c>
      <c r="E934" s="300">
        <v>0</v>
      </c>
      <c r="F934" s="300" t="s">
        <v>557</v>
      </c>
      <c r="G934" s="300">
        <v>0</v>
      </c>
      <c r="H934" s="300" t="s">
        <v>4526</v>
      </c>
      <c r="I934" s="300" t="s">
        <v>4534</v>
      </c>
      <c r="J934" s="300" t="s">
        <v>4526</v>
      </c>
      <c r="K934" s="300" t="s">
        <v>4526</v>
      </c>
      <c r="L934" s="300" t="s">
        <v>5068</v>
      </c>
      <c r="M934" s="300" t="s">
        <v>4533</v>
      </c>
      <c r="N934" s="300" t="s">
        <v>5068</v>
      </c>
      <c r="O934" s="300" t="s">
        <v>4533</v>
      </c>
      <c r="P934" s="300" t="s">
        <v>3384</v>
      </c>
      <c r="Q934" s="300" t="s">
        <v>855</v>
      </c>
      <c r="R934" s="300" t="s">
        <v>2307</v>
      </c>
      <c r="S934" s="300"/>
      <c r="T934" s="300" t="s">
        <v>736</v>
      </c>
      <c r="U934" s="300" t="s">
        <v>735</v>
      </c>
      <c r="V934" s="300" t="s">
        <v>735</v>
      </c>
      <c r="W934" s="300">
        <v>1</v>
      </c>
      <c r="X934" s="300" t="s">
        <v>736</v>
      </c>
      <c r="Y934" s="300" t="s">
        <v>736</v>
      </c>
      <c r="Z934" s="300" t="s">
        <v>2307</v>
      </c>
      <c r="AA934" s="300">
        <v>0</v>
      </c>
      <c r="AB934" s="300"/>
      <c r="AC934" s="300" t="s">
        <v>3327</v>
      </c>
      <c r="AD934" s="300" t="s">
        <v>114</v>
      </c>
      <c r="AE934" s="300" t="s">
        <v>741</v>
      </c>
      <c r="AF934" s="300" t="s">
        <v>736</v>
      </c>
      <c r="AG934" s="300" t="s">
        <v>736</v>
      </c>
      <c r="AH934" s="300"/>
      <c r="AI934" s="300"/>
      <c r="AJ934" s="300"/>
      <c r="AK934" s="305"/>
      <c r="AL934" s="300"/>
      <c r="AM934" s="300"/>
      <c r="AN934" s="300"/>
      <c r="AO934" s="300"/>
      <c r="AP934" s="300"/>
      <c r="AQ934" s="300"/>
      <c r="AR934" s="300" t="s">
        <v>3319</v>
      </c>
      <c r="AS934" s="300" t="s">
        <v>3329</v>
      </c>
      <c r="AT934" s="300" t="s">
        <v>3319</v>
      </c>
      <c r="AW934" s="300" t="s">
        <v>4505</v>
      </c>
      <c r="AX934" s="300"/>
      <c r="AY934" s="300"/>
      <c r="AZ934" s="300"/>
      <c r="BA934" s="300"/>
      <c r="BB934" s="9" t="s">
        <v>736</v>
      </c>
    </row>
    <row r="935" spans="1:54" s="15" customFormat="1" ht="15" customHeight="1" x14ac:dyDescent="0.25">
      <c r="A935" s="15" t="s">
        <v>2786</v>
      </c>
      <c r="B935" s="15" t="s">
        <v>5072</v>
      </c>
      <c r="C935" s="15" t="s">
        <v>5073</v>
      </c>
      <c r="D935" s="300" t="s">
        <v>5074</v>
      </c>
      <c r="E935" s="300">
        <v>0</v>
      </c>
      <c r="F935" s="300" t="s">
        <v>557</v>
      </c>
      <c r="G935" s="300">
        <v>0</v>
      </c>
      <c r="H935" s="300" t="s">
        <v>4526</v>
      </c>
      <c r="I935" s="300" t="s">
        <v>4534</v>
      </c>
      <c r="J935" s="300" t="s">
        <v>4526</v>
      </c>
      <c r="K935" s="300" t="s">
        <v>4526</v>
      </c>
      <c r="L935" s="300" t="s">
        <v>5068</v>
      </c>
      <c r="M935" s="300" t="s">
        <v>4533</v>
      </c>
      <c r="N935" s="300" t="s">
        <v>5068</v>
      </c>
      <c r="O935" s="300" t="s">
        <v>4533</v>
      </c>
      <c r="P935" s="300" t="s">
        <v>3384</v>
      </c>
      <c r="Q935" s="300" t="s">
        <v>855</v>
      </c>
      <c r="R935" s="300" t="s">
        <v>2307</v>
      </c>
      <c r="S935" s="300"/>
      <c r="T935" s="300" t="s">
        <v>736</v>
      </c>
      <c r="U935" s="300" t="s">
        <v>735</v>
      </c>
      <c r="V935" s="300" t="s">
        <v>735</v>
      </c>
      <c r="W935" s="300">
        <v>1</v>
      </c>
      <c r="X935" s="300" t="s">
        <v>736</v>
      </c>
      <c r="Y935" s="300" t="s">
        <v>736</v>
      </c>
      <c r="Z935" s="300" t="s">
        <v>2307</v>
      </c>
      <c r="AA935" s="300">
        <v>0</v>
      </c>
      <c r="AB935" s="300"/>
      <c r="AC935" s="300" t="s">
        <v>3327</v>
      </c>
      <c r="AD935" s="300" t="s">
        <v>114</v>
      </c>
      <c r="AE935" s="300" t="s">
        <v>741</v>
      </c>
      <c r="AF935" s="300" t="s">
        <v>736</v>
      </c>
      <c r="AG935" s="300" t="s">
        <v>736</v>
      </c>
      <c r="AH935" s="300"/>
      <c r="AI935" s="300"/>
      <c r="AJ935" s="300"/>
      <c r="AK935" s="305"/>
      <c r="AL935" s="300"/>
      <c r="AM935" s="300"/>
      <c r="AN935" s="300"/>
      <c r="AO935" s="300"/>
      <c r="AP935" s="300"/>
      <c r="AQ935" s="300"/>
      <c r="AR935" s="300" t="s">
        <v>3319</v>
      </c>
      <c r="AS935" s="300" t="s">
        <v>3329</v>
      </c>
      <c r="AT935" s="300" t="s">
        <v>3319</v>
      </c>
      <c r="AW935" s="300" t="s">
        <v>4505</v>
      </c>
      <c r="AX935" s="300"/>
      <c r="AY935" s="300"/>
      <c r="AZ935" s="300"/>
      <c r="BA935" s="300"/>
      <c r="BB935" s="9" t="s">
        <v>736</v>
      </c>
    </row>
    <row r="936" spans="1:54" s="15" customFormat="1" ht="15" customHeight="1" x14ac:dyDescent="0.25">
      <c r="A936" s="15" t="s">
        <v>2788</v>
      </c>
      <c r="B936" s="15" t="s">
        <v>5075</v>
      </c>
      <c r="C936" s="15" t="s">
        <v>5076</v>
      </c>
      <c r="D936" s="300" t="s">
        <v>5077</v>
      </c>
      <c r="E936" s="300">
        <v>0</v>
      </c>
      <c r="F936" s="300" t="s">
        <v>557</v>
      </c>
      <c r="G936" s="300">
        <v>0</v>
      </c>
      <c r="H936" s="300" t="s">
        <v>4526</v>
      </c>
      <c r="I936" s="300" t="s">
        <v>4534</v>
      </c>
      <c r="J936" s="300" t="s">
        <v>4526</v>
      </c>
      <c r="K936" s="300" t="s">
        <v>4526</v>
      </c>
      <c r="L936" s="300" t="s">
        <v>5068</v>
      </c>
      <c r="M936" s="300" t="s">
        <v>4533</v>
      </c>
      <c r="N936" s="300" t="s">
        <v>5068</v>
      </c>
      <c r="O936" s="300" t="s">
        <v>4533</v>
      </c>
      <c r="P936" s="300" t="s">
        <v>3384</v>
      </c>
      <c r="Q936" s="300" t="s">
        <v>855</v>
      </c>
      <c r="R936" s="300" t="s">
        <v>2307</v>
      </c>
      <c r="S936" s="300"/>
      <c r="T936" s="300" t="s">
        <v>736</v>
      </c>
      <c r="U936" s="300" t="s">
        <v>735</v>
      </c>
      <c r="V936" s="300" t="s">
        <v>735</v>
      </c>
      <c r="W936" s="300">
        <v>1</v>
      </c>
      <c r="X936" s="300" t="s">
        <v>736</v>
      </c>
      <c r="Y936" s="300" t="s">
        <v>736</v>
      </c>
      <c r="Z936" s="300" t="s">
        <v>2307</v>
      </c>
      <c r="AA936" s="300">
        <v>0</v>
      </c>
      <c r="AB936" s="300"/>
      <c r="AC936" s="300" t="s">
        <v>3327</v>
      </c>
      <c r="AD936" s="300" t="s">
        <v>114</v>
      </c>
      <c r="AE936" s="300" t="s">
        <v>741</v>
      </c>
      <c r="AF936" s="300" t="s">
        <v>736</v>
      </c>
      <c r="AG936" s="300" t="s">
        <v>736</v>
      </c>
      <c r="AH936" s="300"/>
      <c r="AI936" s="300"/>
      <c r="AJ936" s="300"/>
      <c r="AK936" s="305"/>
      <c r="AL936" s="300"/>
      <c r="AM936" s="300"/>
      <c r="AN936" s="300"/>
      <c r="AO936" s="300"/>
      <c r="AP936" s="300"/>
      <c r="AQ936" s="300"/>
      <c r="AR936" s="300" t="s">
        <v>3319</v>
      </c>
      <c r="AS936" s="300" t="s">
        <v>3329</v>
      </c>
      <c r="AT936" s="300" t="s">
        <v>3319</v>
      </c>
      <c r="AW936" s="300" t="s">
        <v>4505</v>
      </c>
      <c r="AX936" s="300"/>
      <c r="AY936" s="300"/>
      <c r="AZ936" s="300"/>
      <c r="BA936" s="300"/>
      <c r="BB936" s="9" t="s">
        <v>736</v>
      </c>
    </row>
    <row r="937" spans="1:54" s="15" customFormat="1" ht="15" customHeight="1" x14ac:dyDescent="0.25">
      <c r="A937" s="15" t="s">
        <v>2790</v>
      </c>
      <c r="B937" s="15" t="s">
        <v>5078</v>
      </c>
      <c r="C937" s="15" t="s">
        <v>5079</v>
      </c>
      <c r="D937" s="15" t="s">
        <v>5080</v>
      </c>
      <c r="E937" s="300">
        <v>0</v>
      </c>
      <c r="F937" s="300" t="s">
        <v>557</v>
      </c>
      <c r="G937" s="300">
        <v>0</v>
      </c>
      <c r="H937" s="300" t="s">
        <v>4526</v>
      </c>
      <c r="I937" s="300" t="s">
        <v>4534</v>
      </c>
      <c r="J937" s="300" t="s">
        <v>4526</v>
      </c>
      <c r="K937" s="300" t="s">
        <v>4526</v>
      </c>
      <c r="L937" s="300" t="s">
        <v>5068</v>
      </c>
      <c r="M937" s="300" t="s">
        <v>4533</v>
      </c>
      <c r="N937" s="300" t="s">
        <v>5068</v>
      </c>
      <c r="O937" s="300" t="s">
        <v>4533</v>
      </c>
      <c r="P937" s="300" t="s">
        <v>3384</v>
      </c>
      <c r="Q937" s="300" t="s">
        <v>855</v>
      </c>
      <c r="R937" s="300" t="s">
        <v>2396</v>
      </c>
      <c r="S937" s="300"/>
      <c r="T937" s="300" t="s">
        <v>736</v>
      </c>
      <c r="U937" s="300" t="s">
        <v>735</v>
      </c>
      <c r="V937" s="300" t="s">
        <v>735</v>
      </c>
      <c r="W937" s="300">
        <v>1</v>
      </c>
      <c r="X937" s="300" t="s">
        <v>736</v>
      </c>
      <c r="Y937" s="300" t="s">
        <v>736</v>
      </c>
      <c r="Z937" s="300" t="s">
        <v>2307</v>
      </c>
      <c r="AA937" s="300">
        <v>0</v>
      </c>
      <c r="AB937" s="300"/>
      <c r="AC937" s="300" t="s">
        <v>3327</v>
      </c>
      <c r="AD937" s="300" t="s">
        <v>114</v>
      </c>
      <c r="AE937" s="300" t="s">
        <v>3328</v>
      </c>
      <c r="AF937" s="300" t="s">
        <v>736</v>
      </c>
      <c r="AG937" s="300" t="s">
        <v>736</v>
      </c>
      <c r="AH937" s="300"/>
      <c r="AI937" s="300"/>
      <c r="AJ937" s="300"/>
      <c r="AK937" s="305"/>
      <c r="AL937" s="300"/>
      <c r="AM937" s="300"/>
      <c r="AN937" s="300"/>
      <c r="AO937" s="300"/>
      <c r="AP937" s="300"/>
      <c r="AQ937" s="300"/>
      <c r="AR937" s="300" t="s">
        <v>3319</v>
      </c>
      <c r="AS937" s="300" t="s">
        <v>3329</v>
      </c>
      <c r="AT937" s="300" t="s">
        <v>3319</v>
      </c>
      <c r="AW937" s="300" t="s">
        <v>4505</v>
      </c>
      <c r="AX937" s="300"/>
      <c r="AY937" s="300"/>
      <c r="AZ937" s="300"/>
      <c r="BA937" s="300"/>
      <c r="BB937" s="9" t="s">
        <v>736</v>
      </c>
    </row>
    <row r="938" spans="1:54" s="15" customFormat="1" ht="15" customHeight="1" x14ac:dyDescent="0.25">
      <c r="A938" s="15" t="s">
        <v>2792</v>
      </c>
      <c r="B938" s="15" t="s">
        <v>5081</v>
      </c>
      <c r="C938" s="15" t="s">
        <v>5082</v>
      </c>
      <c r="D938" s="15" t="s">
        <v>5083</v>
      </c>
      <c r="E938" s="300">
        <v>0</v>
      </c>
      <c r="F938" s="300" t="s">
        <v>557</v>
      </c>
      <c r="G938" s="300">
        <v>0</v>
      </c>
      <c r="H938" s="300" t="s">
        <v>4526</v>
      </c>
      <c r="I938" s="300" t="s">
        <v>4534</v>
      </c>
      <c r="J938" s="300" t="s">
        <v>4526</v>
      </c>
      <c r="K938" s="300" t="s">
        <v>4526</v>
      </c>
      <c r="L938" s="300" t="s">
        <v>5068</v>
      </c>
      <c r="M938" s="300" t="s">
        <v>4533</v>
      </c>
      <c r="N938" s="300" t="s">
        <v>5068</v>
      </c>
      <c r="O938" s="300" t="s">
        <v>4533</v>
      </c>
      <c r="P938" s="300" t="s">
        <v>3384</v>
      </c>
      <c r="Q938" s="300" t="s">
        <v>855</v>
      </c>
      <c r="R938" s="300" t="s">
        <v>2396</v>
      </c>
      <c r="S938" s="300"/>
      <c r="T938" s="300" t="s">
        <v>736</v>
      </c>
      <c r="U938" s="300" t="s">
        <v>735</v>
      </c>
      <c r="V938" s="300" t="s">
        <v>735</v>
      </c>
      <c r="W938" s="300">
        <v>1</v>
      </c>
      <c r="X938" s="300" t="s">
        <v>736</v>
      </c>
      <c r="Y938" s="300" t="s">
        <v>736</v>
      </c>
      <c r="Z938" s="300" t="s">
        <v>2307</v>
      </c>
      <c r="AA938" s="300">
        <v>0</v>
      </c>
      <c r="AB938" s="300"/>
      <c r="AC938" s="300" t="s">
        <v>3327</v>
      </c>
      <c r="AD938" s="300" t="s">
        <v>114</v>
      </c>
      <c r="AE938" s="300" t="s">
        <v>3328</v>
      </c>
      <c r="AF938" s="300" t="s">
        <v>736</v>
      </c>
      <c r="AG938" s="300" t="s">
        <v>736</v>
      </c>
      <c r="AH938" s="300"/>
      <c r="AI938" s="300"/>
      <c r="AJ938" s="300"/>
      <c r="AK938" s="305"/>
      <c r="AL938" s="300"/>
      <c r="AM938" s="300"/>
      <c r="AN938" s="300"/>
      <c r="AO938" s="300"/>
      <c r="AP938" s="300"/>
      <c r="AQ938" s="300"/>
      <c r="AR938" s="300" t="s">
        <v>3319</v>
      </c>
      <c r="AS938" s="300" t="s">
        <v>3329</v>
      </c>
      <c r="AT938" s="300" t="s">
        <v>3319</v>
      </c>
      <c r="AW938" s="300" t="s">
        <v>4505</v>
      </c>
      <c r="AX938" s="300"/>
      <c r="AY938" s="300"/>
      <c r="AZ938" s="300"/>
      <c r="BA938" s="300"/>
      <c r="BB938" s="9" t="s">
        <v>736</v>
      </c>
    </row>
    <row r="939" spans="1:54" s="15" customFormat="1" ht="15" customHeight="1" x14ac:dyDescent="0.25">
      <c r="A939" s="15" t="s">
        <v>2794</v>
      </c>
      <c r="B939" s="15" t="s">
        <v>5084</v>
      </c>
      <c r="C939" s="15" t="s">
        <v>5085</v>
      </c>
      <c r="D939" s="15" t="s">
        <v>5086</v>
      </c>
      <c r="E939" s="300">
        <v>0</v>
      </c>
      <c r="F939" s="300" t="s">
        <v>557</v>
      </c>
      <c r="G939" s="300">
        <v>0</v>
      </c>
      <c r="H939" s="300" t="s">
        <v>4526</v>
      </c>
      <c r="I939" s="300" t="s">
        <v>4534</v>
      </c>
      <c r="J939" s="300" t="s">
        <v>4526</v>
      </c>
      <c r="K939" s="300" t="s">
        <v>4526</v>
      </c>
      <c r="L939" s="300" t="s">
        <v>5068</v>
      </c>
      <c r="M939" s="300" t="s">
        <v>4533</v>
      </c>
      <c r="N939" s="300" t="s">
        <v>5068</v>
      </c>
      <c r="O939" s="300" t="s">
        <v>4533</v>
      </c>
      <c r="P939" s="300" t="s">
        <v>3384</v>
      </c>
      <c r="Q939" s="300" t="s">
        <v>855</v>
      </c>
      <c r="R939" s="300" t="s">
        <v>2396</v>
      </c>
      <c r="S939" s="300"/>
      <c r="T939" s="300" t="s">
        <v>736</v>
      </c>
      <c r="U939" s="300" t="s">
        <v>735</v>
      </c>
      <c r="V939" s="300" t="s">
        <v>735</v>
      </c>
      <c r="W939" s="300">
        <v>1</v>
      </c>
      <c r="X939" s="300" t="s">
        <v>736</v>
      </c>
      <c r="Y939" s="300" t="s">
        <v>736</v>
      </c>
      <c r="Z939" s="300" t="s">
        <v>2307</v>
      </c>
      <c r="AA939" s="300">
        <v>0</v>
      </c>
      <c r="AB939" s="300"/>
      <c r="AC939" s="300" t="s">
        <v>3327</v>
      </c>
      <c r="AD939" s="300" t="s">
        <v>114</v>
      </c>
      <c r="AE939" s="300" t="s">
        <v>3328</v>
      </c>
      <c r="AF939" s="300" t="s">
        <v>736</v>
      </c>
      <c r="AG939" s="300" t="s">
        <v>736</v>
      </c>
      <c r="AH939" s="300"/>
      <c r="AI939" s="300"/>
      <c r="AJ939" s="300"/>
      <c r="AK939" s="305"/>
      <c r="AL939" s="300"/>
      <c r="AM939" s="300"/>
      <c r="AN939" s="300"/>
      <c r="AO939" s="300"/>
      <c r="AP939" s="300"/>
      <c r="AQ939" s="300"/>
      <c r="AR939" s="300" t="s">
        <v>3319</v>
      </c>
      <c r="AS939" s="300" t="s">
        <v>3329</v>
      </c>
      <c r="AT939" s="300" t="s">
        <v>3319</v>
      </c>
      <c r="AW939" s="300" t="s">
        <v>4505</v>
      </c>
      <c r="AX939" s="300"/>
      <c r="AY939" s="300"/>
      <c r="AZ939" s="300"/>
      <c r="BA939" s="300"/>
      <c r="BB939" s="9" t="s">
        <v>736</v>
      </c>
    </row>
    <row r="940" spans="1:54" s="15" customFormat="1" ht="15" customHeight="1" x14ac:dyDescent="0.25">
      <c r="A940" s="15" t="s">
        <v>2796</v>
      </c>
      <c r="B940" s="15" t="s">
        <v>5087</v>
      </c>
      <c r="C940" s="15" t="s">
        <v>5088</v>
      </c>
      <c r="D940" s="15" t="s">
        <v>5089</v>
      </c>
      <c r="E940" s="300">
        <v>0</v>
      </c>
      <c r="F940" s="300" t="s">
        <v>557</v>
      </c>
      <c r="G940" s="300">
        <v>0</v>
      </c>
      <c r="H940" s="300" t="s">
        <v>4526</v>
      </c>
      <c r="I940" s="300" t="s">
        <v>4534</v>
      </c>
      <c r="J940" s="300" t="s">
        <v>4526</v>
      </c>
      <c r="K940" s="300" t="s">
        <v>4526</v>
      </c>
      <c r="L940" s="300" t="s">
        <v>5068</v>
      </c>
      <c r="M940" s="300" t="s">
        <v>4533</v>
      </c>
      <c r="N940" s="300" t="s">
        <v>5068</v>
      </c>
      <c r="O940" s="300" t="s">
        <v>4533</v>
      </c>
      <c r="P940" s="300" t="s">
        <v>3384</v>
      </c>
      <c r="Q940" s="300" t="s">
        <v>855</v>
      </c>
      <c r="R940" s="300" t="s">
        <v>2396</v>
      </c>
      <c r="S940" s="300"/>
      <c r="T940" s="300" t="s">
        <v>736</v>
      </c>
      <c r="U940" s="300" t="s">
        <v>735</v>
      </c>
      <c r="V940" s="300" t="s">
        <v>735</v>
      </c>
      <c r="W940" s="300">
        <v>1</v>
      </c>
      <c r="X940" s="300" t="s">
        <v>736</v>
      </c>
      <c r="Y940" s="300" t="s">
        <v>736</v>
      </c>
      <c r="Z940" s="300" t="s">
        <v>2307</v>
      </c>
      <c r="AA940" s="300">
        <v>0</v>
      </c>
      <c r="AB940" s="300"/>
      <c r="AC940" s="300" t="s">
        <v>3327</v>
      </c>
      <c r="AD940" s="300" t="s">
        <v>114</v>
      </c>
      <c r="AE940" s="300" t="s">
        <v>3328</v>
      </c>
      <c r="AF940" s="300" t="s">
        <v>736</v>
      </c>
      <c r="AG940" s="300" t="s">
        <v>736</v>
      </c>
      <c r="AH940" s="300"/>
      <c r="AI940" s="300"/>
      <c r="AJ940" s="300"/>
      <c r="AK940" s="305"/>
      <c r="AL940" s="300"/>
      <c r="AM940" s="300"/>
      <c r="AN940" s="300"/>
      <c r="AO940" s="300"/>
      <c r="AP940" s="300"/>
      <c r="AQ940" s="300"/>
      <c r="AR940" s="300" t="s">
        <v>3319</v>
      </c>
      <c r="AS940" s="300" t="s">
        <v>3329</v>
      </c>
      <c r="AT940" s="300" t="s">
        <v>3319</v>
      </c>
      <c r="AW940" s="300" t="s">
        <v>4505</v>
      </c>
      <c r="AX940" s="300"/>
      <c r="AY940" s="300"/>
      <c r="AZ940" s="300"/>
      <c r="BA940" s="300"/>
      <c r="BB940" s="9" t="s">
        <v>736</v>
      </c>
    </row>
    <row r="941" spans="1:54" s="15" customFormat="1" ht="15" customHeight="1" x14ac:dyDescent="0.25">
      <c r="A941" s="15" t="s">
        <v>2798</v>
      </c>
      <c r="B941" s="15" t="s">
        <v>5090</v>
      </c>
      <c r="C941" s="15" t="s">
        <v>5091</v>
      </c>
      <c r="D941" s="15" t="s">
        <v>5092</v>
      </c>
      <c r="E941" s="300">
        <v>0</v>
      </c>
      <c r="F941" s="300" t="s">
        <v>557</v>
      </c>
      <c r="G941" s="300">
        <v>0</v>
      </c>
      <c r="H941" s="300" t="s">
        <v>4526</v>
      </c>
      <c r="I941" s="300" t="s">
        <v>4534</v>
      </c>
      <c r="J941" s="300" t="s">
        <v>4526</v>
      </c>
      <c r="K941" s="300" t="s">
        <v>4526</v>
      </c>
      <c r="L941" s="300" t="s">
        <v>5068</v>
      </c>
      <c r="M941" s="300" t="s">
        <v>4533</v>
      </c>
      <c r="N941" s="300" t="s">
        <v>5068</v>
      </c>
      <c r="O941" s="300" t="s">
        <v>4533</v>
      </c>
      <c r="P941" s="300" t="s">
        <v>3384</v>
      </c>
      <c r="Q941" s="300" t="s">
        <v>855</v>
      </c>
      <c r="R941" s="300" t="s">
        <v>2396</v>
      </c>
      <c r="S941" s="300"/>
      <c r="T941" s="300" t="s">
        <v>736</v>
      </c>
      <c r="U941" s="300" t="s">
        <v>735</v>
      </c>
      <c r="V941" s="300" t="s">
        <v>735</v>
      </c>
      <c r="W941" s="300">
        <v>1</v>
      </c>
      <c r="X941" s="300" t="s">
        <v>736</v>
      </c>
      <c r="Y941" s="300" t="s">
        <v>736</v>
      </c>
      <c r="Z941" s="300" t="s">
        <v>2307</v>
      </c>
      <c r="AA941" s="300">
        <v>0</v>
      </c>
      <c r="AB941" s="300"/>
      <c r="AC941" s="300" t="s">
        <v>3327</v>
      </c>
      <c r="AD941" s="300" t="s">
        <v>114</v>
      </c>
      <c r="AE941" s="300" t="s">
        <v>3328</v>
      </c>
      <c r="AF941" s="300" t="s">
        <v>736</v>
      </c>
      <c r="AG941" s="300" t="s">
        <v>736</v>
      </c>
      <c r="AH941" s="300"/>
      <c r="AI941" s="300"/>
      <c r="AJ941" s="300"/>
      <c r="AK941" s="305"/>
      <c r="AL941" s="300"/>
      <c r="AM941" s="300"/>
      <c r="AN941" s="300"/>
      <c r="AO941" s="300"/>
      <c r="AP941" s="300"/>
      <c r="AQ941" s="300"/>
      <c r="AR941" s="300" t="s">
        <v>3319</v>
      </c>
      <c r="AS941" s="300" t="s">
        <v>3329</v>
      </c>
      <c r="AT941" s="300" t="s">
        <v>3319</v>
      </c>
      <c r="AW941" s="300" t="s">
        <v>4505</v>
      </c>
      <c r="AX941" s="300"/>
      <c r="AY941" s="300"/>
      <c r="AZ941" s="300"/>
      <c r="BA941" s="300"/>
      <c r="BB941" s="9" t="s">
        <v>736</v>
      </c>
    </row>
    <row r="942" spans="1:54" s="15" customFormat="1" ht="15" customHeight="1" x14ac:dyDescent="0.25">
      <c r="A942" s="15" t="s">
        <v>2800</v>
      </c>
      <c r="B942" s="15" t="s">
        <v>5093</v>
      </c>
      <c r="C942" s="15" t="s">
        <v>5094</v>
      </c>
      <c r="D942" s="15" t="s">
        <v>5095</v>
      </c>
      <c r="E942" s="300">
        <v>0</v>
      </c>
      <c r="F942" s="300" t="s">
        <v>557</v>
      </c>
      <c r="G942" s="300">
        <v>0</v>
      </c>
      <c r="H942" s="300" t="s">
        <v>4526</v>
      </c>
      <c r="I942" s="300" t="s">
        <v>4534</v>
      </c>
      <c r="J942" s="300" t="s">
        <v>4526</v>
      </c>
      <c r="K942" s="300" t="s">
        <v>4526</v>
      </c>
      <c r="L942" s="300" t="s">
        <v>5068</v>
      </c>
      <c r="M942" s="300" t="s">
        <v>4533</v>
      </c>
      <c r="N942" s="300" t="s">
        <v>5068</v>
      </c>
      <c r="O942" s="300" t="s">
        <v>4533</v>
      </c>
      <c r="P942" s="300" t="s">
        <v>3384</v>
      </c>
      <c r="Q942" s="300" t="s">
        <v>855</v>
      </c>
      <c r="R942" s="300" t="s">
        <v>2396</v>
      </c>
      <c r="S942" s="300"/>
      <c r="T942" s="300" t="s">
        <v>736</v>
      </c>
      <c r="U942" s="300" t="s">
        <v>735</v>
      </c>
      <c r="V942" s="300" t="s">
        <v>735</v>
      </c>
      <c r="W942" s="300">
        <v>1</v>
      </c>
      <c r="X942" s="300" t="s">
        <v>736</v>
      </c>
      <c r="Y942" s="300" t="s">
        <v>736</v>
      </c>
      <c r="Z942" s="300" t="s">
        <v>2307</v>
      </c>
      <c r="AA942" s="300">
        <v>0</v>
      </c>
      <c r="AB942" s="300"/>
      <c r="AC942" s="300" t="s">
        <v>3327</v>
      </c>
      <c r="AD942" s="300" t="s">
        <v>114</v>
      </c>
      <c r="AE942" s="300" t="s">
        <v>3328</v>
      </c>
      <c r="AF942" s="300" t="s">
        <v>736</v>
      </c>
      <c r="AG942" s="300" t="s">
        <v>736</v>
      </c>
      <c r="AH942" s="300"/>
      <c r="AI942" s="300"/>
      <c r="AJ942" s="300"/>
      <c r="AK942" s="305"/>
      <c r="AL942" s="300"/>
      <c r="AM942" s="300"/>
      <c r="AN942" s="300"/>
      <c r="AO942" s="300"/>
      <c r="AP942" s="300"/>
      <c r="AQ942" s="300"/>
      <c r="AR942" s="300" t="s">
        <v>3319</v>
      </c>
      <c r="AS942" s="300" t="s">
        <v>3329</v>
      </c>
      <c r="AT942" s="300" t="s">
        <v>3319</v>
      </c>
      <c r="AW942" s="300" t="s">
        <v>4505</v>
      </c>
      <c r="AX942" s="300"/>
      <c r="AY942" s="300"/>
      <c r="AZ942" s="300"/>
      <c r="BA942" s="300"/>
      <c r="BB942" s="9" t="s">
        <v>736</v>
      </c>
    </row>
    <row r="943" spans="1:54" s="15" customFormat="1" ht="15" customHeight="1" x14ac:dyDescent="0.25">
      <c r="A943" s="15" t="s">
        <v>2802</v>
      </c>
      <c r="B943" s="15" t="s">
        <v>5096</v>
      </c>
      <c r="C943" s="15" t="s">
        <v>5097</v>
      </c>
      <c r="D943" s="15" t="s">
        <v>5098</v>
      </c>
      <c r="E943" s="300">
        <v>0</v>
      </c>
      <c r="F943" s="300" t="s">
        <v>557</v>
      </c>
      <c r="G943" s="300">
        <v>0</v>
      </c>
      <c r="H943" s="300" t="s">
        <v>4526</v>
      </c>
      <c r="I943" s="300" t="s">
        <v>4534</v>
      </c>
      <c r="J943" s="300" t="s">
        <v>4526</v>
      </c>
      <c r="K943" s="300" t="s">
        <v>4526</v>
      </c>
      <c r="L943" s="300" t="s">
        <v>5068</v>
      </c>
      <c r="M943" s="300" t="s">
        <v>4533</v>
      </c>
      <c r="N943" s="300" t="s">
        <v>5068</v>
      </c>
      <c r="O943" s="300" t="s">
        <v>4533</v>
      </c>
      <c r="P943" s="300" t="s">
        <v>3384</v>
      </c>
      <c r="Q943" s="300" t="s">
        <v>855</v>
      </c>
      <c r="R943" s="300" t="s">
        <v>2396</v>
      </c>
      <c r="S943" s="300"/>
      <c r="T943" s="300" t="s">
        <v>736</v>
      </c>
      <c r="U943" s="300" t="s">
        <v>735</v>
      </c>
      <c r="V943" s="300" t="s">
        <v>735</v>
      </c>
      <c r="W943" s="300">
        <v>1</v>
      </c>
      <c r="X943" s="300" t="s">
        <v>736</v>
      </c>
      <c r="Y943" s="300" t="s">
        <v>736</v>
      </c>
      <c r="Z943" s="300" t="s">
        <v>2307</v>
      </c>
      <c r="AA943" s="300">
        <v>0</v>
      </c>
      <c r="AB943" s="300"/>
      <c r="AC943" s="300" t="s">
        <v>3327</v>
      </c>
      <c r="AD943" s="300" t="s">
        <v>114</v>
      </c>
      <c r="AE943" s="300" t="s">
        <v>3328</v>
      </c>
      <c r="AF943" s="300" t="s">
        <v>736</v>
      </c>
      <c r="AG943" s="300" t="s">
        <v>736</v>
      </c>
      <c r="AH943" s="300"/>
      <c r="AI943" s="300"/>
      <c r="AJ943" s="300"/>
      <c r="AK943" s="305"/>
      <c r="AL943" s="300"/>
      <c r="AM943" s="300"/>
      <c r="AN943" s="300"/>
      <c r="AO943" s="300"/>
      <c r="AP943" s="300"/>
      <c r="AQ943" s="300"/>
      <c r="AR943" s="300" t="s">
        <v>3319</v>
      </c>
      <c r="AS943" s="300" t="s">
        <v>3329</v>
      </c>
      <c r="AT943" s="300" t="s">
        <v>3319</v>
      </c>
      <c r="AW943" s="300" t="s">
        <v>4505</v>
      </c>
      <c r="AX943" s="300"/>
      <c r="AY943" s="300"/>
      <c r="AZ943" s="300"/>
      <c r="BA943" s="300"/>
      <c r="BB943" s="9" t="s">
        <v>736</v>
      </c>
    </row>
    <row r="944" spans="1:54" s="15" customFormat="1" ht="15" customHeight="1" x14ac:dyDescent="0.25">
      <c r="A944" s="15" t="s">
        <v>2804</v>
      </c>
      <c r="B944" s="15" t="s">
        <v>5099</v>
      </c>
      <c r="C944" s="15" t="s">
        <v>5100</v>
      </c>
      <c r="D944" s="15" t="s">
        <v>5101</v>
      </c>
      <c r="E944" s="300">
        <v>0</v>
      </c>
      <c r="F944" s="300" t="s">
        <v>557</v>
      </c>
      <c r="G944" s="300">
        <v>0</v>
      </c>
      <c r="H944" s="300" t="s">
        <v>4526</v>
      </c>
      <c r="I944" s="300" t="s">
        <v>4534</v>
      </c>
      <c r="J944" s="300" t="s">
        <v>4526</v>
      </c>
      <c r="K944" s="300" t="s">
        <v>4526</v>
      </c>
      <c r="L944" s="300" t="s">
        <v>5068</v>
      </c>
      <c r="M944" s="300" t="s">
        <v>4533</v>
      </c>
      <c r="N944" s="300" t="s">
        <v>5068</v>
      </c>
      <c r="O944" s="300" t="s">
        <v>4533</v>
      </c>
      <c r="P944" s="300" t="s">
        <v>3384</v>
      </c>
      <c r="Q944" s="300" t="s">
        <v>855</v>
      </c>
      <c r="R944" s="300" t="s">
        <v>2396</v>
      </c>
      <c r="S944" s="300"/>
      <c r="T944" s="300" t="s">
        <v>736</v>
      </c>
      <c r="U944" s="300" t="s">
        <v>735</v>
      </c>
      <c r="V944" s="300" t="s">
        <v>735</v>
      </c>
      <c r="W944" s="300">
        <v>1</v>
      </c>
      <c r="X944" s="300" t="s">
        <v>736</v>
      </c>
      <c r="Y944" s="300" t="s">
        <v>736</v>
      </c>
      <c r="Z944" s="300" t="s">
        <v>2307</v>
      </c>
      <c r="AA944" s="300">
        <v>0</v>
      </c>
      <c r="AB944" s="300"/>
      <c r="AC944" s="300" t="s">
        <v>3327</v>
      </c>
      <c r="AD944" s="300" t="s">
        <v>114</v>
      </c>
      <c r="AE944" s="300" t="s">
        <v>3328</v>
      </c>
      <c r="AF944" s="300" t="s">
        <v>736</v>
      </c>
      <c r="AG944" s="300" t="s">
        <v>736</v>
      </c>
      <c r="AH944" s="300"/>
      <c r="AI944" s="300"/>
      <c r="AJ944" s="300"/>
      <c r="AK944" s="305"/>
      <c r="AL944" s="300"/>
      <c r="AM944" s="300"/>
      <c r="AN944" s="300"/>
      <c r="AO944" s="300"/>
      <c r="AP944" s="300"/>
      <c r="AQ944" s="300"/>
      <c r="AR944" s="300" t="s">
        <v>3319</v>
      </c>
      <c r="AS944" s="300" t="s">
        <v>3329</v>
      </c>
      <c r="AT944" s="300" t="s">
        <v>3319</v>
      </c>
      <c r="AW944" s="300" t="s">
        <v>4505</v>
      </c>
      <c r="AX944" s="300"/>
      <c r="AY944" s="300"/>
      <c r="AZ944" s="300"/>
      <c r="BA944" s="300"/>
      <c r="BB944" s="9" t="s">
        <v>736</v>
      </c>
    </row>
    <row r="945" spans="1:54" s="15" customFormat="1" ht="15" customHeight="1" x14ac:dyDescent="0.25">
      <c r="A945" s="15" t="s">
        <v>2806</v>
      </c>
      <c r="B945" s="300" t="s">
        <v>5102</v>
      </c>
      <c r="C945" s="15" t="s">
        <v>5102</v>
      </c>
      <c r="D945" s="300" t="s">
        <v>5103</v>
      </c>
      <c r="E945" s="300">
        <v>0</v>
      </c>
      <c r="F945" s="300" t="s">
        <v>557</v>
      </c>
      <c r="G945" s="300">
        <v>0</v>
      </c>
      <c r="H945" s="300" t="s">
        <v>4526</v>
      </c>
      <c r="I945" s="300" t="s">
        <v>4526</v>
      </c>
      <c r="J945" s="300" t="s">
        <v>684</v>
      </c>
      <c r="K945" s="300" t="s">
        <v>684</v>
      </c>
      <c r="L945" s="300" t="s">
        <v>5104</v>
      </c>
      <c r="M945" s="300" t="s">
        <v>5103</v>
      </c>
      <c r="N945" s="300" t="s">
        <v>5104</v>
      </c>
      <c r="O945" s="300" t="s">
        <v>5103</v>
      </c>
      <c r="P945" s="300" t="s">
        <v>3384</v>
      </c>
      <c r="Q945" s="300" t="s">
        <v>5105</v>
      </c>
      <c r="R945" s="300" t="s">
        <v>2806</v>
      </c>
      <c r="S945" s="300" t="s">
        <v>2396</v>
      </c>
      <c r="T945" s="300" t="s">
        <v>736</v>
      </c>
      <c r="U945" s="300" t="s">
        <v>735</v>
      </c>
      <c r="V945" s="300" t="s">
        <v>735</v>
      </c>
      <c r="W945" s="300">
        <v>1</v>
      </c>
      <c r="X945" s="300" t="s">
        <v>736</v>
      </c>
      <c r="Y945" s="300" t="s">
        <v>736</v>
      </c>
      <c r="Z945" s="300" t="s">
        <v>2806</v>
      </c>
      <c r="AA945" s="300">
        <v>0</v>
      </c>
      <c r="AB945" s="300"/>
      <c r="AC945" s="300" t="s">
        <v>3327</v>
      </c>
      <c r="AD945" s="300" t="s">
        <v>114</v>
      </c>
      <c r="AE945" s="300" t="s">
        <v>3328</v>
      </c>
      <c r="AF945" s="300" t="s">
        <v>736</v>
      </c>
      <c r="AG945" s="300" t="s">
        <v>736</v>
      </c>
      <c r="AH945" s="300"/>
      <c r="AI945" s="300"/>
      <c r="AJ945" s="300"/>
      <c r="AK945" s="305" t="s">
        <v>4505</v>
      </c>
      <c r="AL945" s="300"/>
      <c r="AM945" s="300"/>
      <c r="AN945" s="300"/>
      <c r="AO945" s="300"/>
      <c r="AP945" s="300"/>
      <c r="AQ945" s="300"/>
      <c r="AR945" s="300" t="s">
        <v>3319</v>
      </c>
      <c r="AS945" s="300" t="s">
        <v>3329</v>
      </c>
      <c r="AT945" s="300" t="s">
        <v>3319</v>
      </c>
      <c r="AU945" s="300"/>
      <c r="AV945" s="300"/>
      <c r="AW945" s="300" t="s">
        <v>4505</v>
      </c>
      <c r="AX945" s="300"/>
      <c r="AY945" s="300"/>
      <c r="AZ945" s="300"/>
      <c r="BA945" s="300"/>
      <c r="BB945" s="9" t="s">
        <v>736</v>
      </c>
    </row>
    <row r="946" spans="1:54" s="15" customFormat="1" ht="15" customHeight="1" x14ac:dyDescent="0.25">
      <c r="A946" s="15" t="s">
        <v>2808</v>
      </c>
      <c r="B946" s="300" t="s">
        <v>5106</v>
      </c>
      <c r="C946" s="15" t="s">
        <v>5106</v>
      </c>
      <c r="D946" s="300" t="s">
        <v>5107</v>
      </c>
      <c r="E946" s="300">
        <v>0</v>
      </c>
      <c r="F946" s="300" t="s">
        <v>557</v>
      </c>
      <c r="G946" s="300">
        <v>0</v>
      </c>
      <c r="H946" s="300" t="s">
        <v>4526</v>
      </c>
      <c r="I946" s="300" t="s">
        <v>4526</v>
      </c>
      <c r="J946" s="300" t="s">
        <v>684</v>
      </c>
      <c r="K946" s="300" t="s">
        <v>684</v>
      </c>
      <c r="L946" s="300" t="s">
        <v>5108</v>
      </c>
      <c r="M946" s="300" t="s">
        <v>5107</v>
      </c>
      <c r="N946" s="300" t="s">
        <v>5108</v>
      </c>
      <c r="O946" s="300" t="s">
        <v>5107</v>
      </c>
      <c r="P946" s="300" t="s">
        <v>3384</v>
      </c>
      <c r="Q946" s="300" t="s">
        <v>5105</v>
      </c>
      <c r="R946" s="300" t="s">
        <v>2808</v>
      </c>
      <c r="S946" s="300" t="s">
        <v>2396</v>
      </c>
      <c r="T946" s="300" t="s">
        <v>736</v>
      </c>
      <c r="U946" s="300" t="s">
        <v>735</v>
      </c>
      <c r="V946" s="300" t="s">
        <v>735</v>
      </c>
      <c r="W946" s="300">
        <v>1</v>
      </c>
      <c r="X946" s="300" t="s">
        <v>736</v>
      </c>
      <c r="Y946" s="300" t="s">
        <v>736</v>
      </c>
      <c r="Z946" s="300" t="s">
        <v>2808</v>
      </c>
      <c r="AA946" s="300">
        <v>0</v>
      </c>
      <c r="AB946" s="300"/>
      <c r="AC946" s="300" t="s">
        <v>3327</v>
      </c>
      <c r="AD946" s="300" t="s">
        <v>114</v>
      </c>
      <c r="AE946" s="300" t="s">
        <v>3328</v>
      </c>
      <c r="AF946" s="300" t="s">
        <v>736</v>
      </c>
      <c r="AG946" s="300" t="s">
        <v>736</v>
      </c>
      <c r="AH946" s="300"/>
      <c r="AI946" s="300"/>
      <c r="AJ946" s="300"/>
      <c r="AK946" s="305" t="s">
        <v>4505</v>
      </c>
      <c r="AL946" s="300"/>
      <c r="AM946" s="300"/>
      <c r="AN946" s="300"/>
      <c r="AO946" s="300"/>
      <c r="AP946" s="300"/>
      <c r="AQ946" s="300"/>
      <c r="AR946" s="300" t="s">
        <v>3319</v>
      </c>
      <c r="AS946" s="300" t="s">
        <v>3329</v>
      </c>
      <c r="AT946" s="300" t="s">
        <v>3319</v>
      </c>
      <c r="AU946" s="300"/>
      <c r="AV946" s="300"/>
      <c r="AW946" s="300" t="s">
        <v>4505</v>
      </c>
      <c r="AX946" s="300"/>
      <c r="AY946" s="300"/>
      <c r="AZ946" s="300"/>
      <c r="BA946" s="300"/>
      <c r="BB946" s="9" t="s">
        <v>736</v>
      </c>
    </row>
    <row r="947" spans="1:54" s="15" customFormat="1" ht="15" customHeight="1" x14ac:dyDescent="0.25">
      <c r="A947" s="15" t="s">
        <v>2810</v>
      </c>
      <c r="B947" s="15" t="s">
        <v>5109</v>
      </c>
      <c r="C947" s="15" t="s">
        <v>5110</v>
      </c>
      <c r="D947" s="15" t="s">
        <v>5111</v>
      </c>
      <c r="E947" s="300">
        <v>0</v>
      </c>
      <c r="F947" s="300" t="s">
        <v>557</v>
      </c>
      <c r="G947" s="300">
        <v>0</v>
      </c>
      <c r="H947" s="300" t="s">
        <v>4526</v>
      </c>
      <c r="I947" s="300" t="s">
        <v>4534</v>
      </c>
      <c r="J947" s="300" t="s">
        <v>4526</v>
      </c>
      <c r="K947" s="300" t="s">
        <v>4526</v>
      </c>
      <c r="L947" s="300" t="s">
        <v>5068</v>
      </c>
      <c r="M947" s="300" t="s">
        <v>4533</v>
      </c>
      <c r="N947" s="300" t="s">
        <v>5068</v>
      </c>
      <c r="O947" s="300" t="s">
        <v>4533</v>
      </c>
      <c r="P947" s="300" t="s">
        <v>3384</v>
      </c>
      <c r="Q947" s="300" t="s">
        <v>855</v>
      </c>
      <c r="R947" s="300" t="s">
        <v>2396</v>
      </c>
      <c r="S947" s="300"/>
      <c r="T947" s="300" t="s">
        <v>736</v>
      </c>
      <c r="U947" s="300" t="s">
        <v>735</v>
      </c>
      <c r="V947" s="300" t="s">
        <v>735</v>
      </c>
      <c r="W947" s="300">
        <v>1</v>
      </c>
      <c r="X947" s="300" t="s">
        <v>736</v>
      </c>
      <c r="Y947" s="300" t="s">
        <v>736</v>
      </c>
      <c r="Z947" s="300" t="s">
        <v>2307</v>
      </c>
      <c r="AA947" s="300">
        <v>0</v>
      </c>
      <c r="AB947" s="300"/>
      <c r="AC947" s="300" t="s">
        <v>3327</v>
      </c>
      <c r="AD947" s="300" t="s">
        <v>114</v>
      </c>
      <c r="AE947" s="300" t="s">
        <v>3328</v>
      </c>
      <c r="AF947" s="300" t="s">
        <v>736</v>
      </c>
      <c r="AG947" s="300" t="s">
        <v>736</v>
      </c>
      <c r="AH947" s="300"/>
      <c r="AI947" s="300"/>
      <c r="AJ947" s="300"/>
      <c r="AK947" s="305"/>
      <c r="AL947" s="300"/>
      <c r="AM947" s="300"/>
      <c r="AN947" s="300"/>
      <c r="AO947" s="300"/>
      <c r="AP947" s="300"/>
      <c r="AQ947" s="300"/>
      <c r="AR947" s="300" t="s">
        <v>3319</v>
      </c>
      <c r="AS947" s="300" t="s">
        <v>3329</v>
      </c>
      <c r="AT947" s="300" t="s">
        <v>3319</v>
      </c>
      <c r="AW947" s="300" t="s">
        <v>4505</v>
      </c>
      <c r="AX947" s="300"/>
      <c r="AY947" s="300"/>
      <c r="AZ947" s="300"/>
      <c r="BA947" s="300"/>
      <c r="BB947" s="9" t="s">
        <v>736</v>
      </c>
    </row>
    <row r="948" spans="1:54" s="15" customFormat="1" ht="15" customHeight="1" x14ac:dyDescent="0.25">
      <c r="A948" s="15" t="s">
        <v>2812</v>
      </c>
      <c r="B948" s="15" t="s">
        <v>2813</v>
      </c>
      <c r="C948" s="15" t="s">
        <v>2813</v>
      </c>
      <c r="D948" s="15" t="s">
        <v>5112</v>
      </c>
      <c r="E948" s="300">
        <v>0</v>
      </c>
      <c r="F948" s="300" t="s">
        <v>557</v>
      </c>
      <c r="G948" s="300">
        <v>0</v>
      </c>
      <c r="H948" s="300" t="s">
        <v>4526</v>
      </c>
      <c r="I948" s="300" t="s">
        <v>4534</v>
      </c>
      <c r="J948" s="300" t="s">
        <v>4526</v>
      </c>
      <c r="K948" s="300" t="s">
        <v>4526</v>
      </c>
      <c r="L948" s="15" t="s">
        <v>2813</v>
      </c>
      <c r="M948" s="15" t="s">
        <v>5112</v>
      </c>
      <c r="N948" s="15" t="s">
        <v>2813</v>
      </c>
      <c r="O948" s="15" t="s">
        <v>5112</v>
      </c>
      <c r="P948" s="300" t="s">
        <v>3384</v>
      </c>
      <c r="Q948" s="300" t="s">
        <v>855</v>
      </c>
      <c r="R948" s="300" t="s">
        <v>559</v>
      </c>
      <c r="S948" s="300"/>
      <c r="T948" s="300" t="s">
        <v>736</v>
      </c>
      <c r="U948" s="300" t="s">
        <v>735</v>
      </c>
      <c r="V948" s="300" t="s">
        <v>735</v>
      </c>
      <c r="W948" s="300">
        <v>1</v>
      </c>
      <c r="X948" s="300" t="s">
        <v>736</v>
      </c>
      <c r="Y948" s="300" t="s">
        <v>736</v>
      </c>
      <c r="Z948" s="300" t="s">
        <v>2307</v>
      </c>
      <c r="AA948" s="300">
        <v>0</v>
      </c>
      <c r="AB948" s="300"/>
      <c r="AC948" s="300" t="s">
        <v>3327</v>
      </c>
      <c r="AD948" s="300" t="s">
        <v>114</v>
      </c>
      <c r="AE948" s="300" t="s">
        <v>741</v>
      </c>
      <c r="AF948" s="300" t="s">
        <v>736</v>
      </c>
      <c r="AG948" s="300" t="s">
        <v>736</v>
      </c>
      <c r="AH948" s="300"/>
      <c r="AI948" s="300"/>
      <c r="AJ948" s="300"/>
      <c r="AK948" s="305"/>
      <c r="AL948" s="300"/>
      <c r="AM948" s="300"/>
      <c r="AN948" s="300"/>
      <c r="AO948" s="300"/>
      <c r="AP948" s="300"/>
      <c r="AQ948" s="300"/>
      <c r="AR948" s="300" t="s">
        <v>3319</v>
      </c>
      <c r="AS948" s="300" t="s">
        <v>3329</v>
      </c>
      <c r="AT948" s="300" t="s">
        <v>3319</v>
      </c>
      <c r="AW948" s="300" t="s">
        <v>4505</v>
      </c>
      <c r="AX948" s="300"/>
      <c r="AY948" s="300"/>
      <c r="AZ948" s="300"/>
      <c r="BA948" s="300"/>
      <c r="BB948" s="9" t="s">
        <v>736</v>
      </c>
    </row>
    <row r="949" spans="1:54" s="15" customFormat="1" ht="15" customHeight="1" x14ac:dyDescent="0.25">
      <c r="A949" s="15" t="s">
        <v>2814</v>
      </c>
      <c r="B949" s="15" t="s">
        <v>2815</v>
      </c>
      <c r="C949" s="15" t="s">
        <v>2815</v>
      </c>
      <c r="D949" s="15" t="s">
        <v>5113</v>
      </c>
      <c r="E949" s="300">
        <v>0</v>
      </c>
      <c r="F949" s="300" t="s">
        <v>557</v>
      </c>
      <c r="G949" s="300">
        <v>0</v>
      </c>
      <c r="H949" s="300" t="s">
        <v>4526</v>
      </c>
      <c r="I949" s="300" t="s">
        <v>4534</v>
      </c>
      <c r="J949" s="300" t="s">
        <v>4526</v>
      </c>
      <c r="K949" s="300" t="s">
        <v>4526</v>
      </c>
      <c r="L949" s="15" t="s">
        <v>2815</v>
      </c>
      <c r="M949" s="15" t="s">
        <v>5113</v>
      </c>
      <c r="N949" s="15" t="s">
        <v>2815</v>
      </c>
      <c r="O949" s="15" t="s">
        <v>5113</v>
      </c>
      <c r="P949" s="300" t="s">
        <v>3384</v>
      </c>
      <c r="Q949" s="300" t="s">
        <v>855</v>
      </c>
      <c r="R949" s="300" t="s">
        <v>559</v>
      </c>
      <c r="S949" s="300"/>
      <c r="T949" s="300" t="s">
        <v>736</v>
      </c>
      <c r="U949" s="300" t="s">
        <v>735</v>
      </c>
      <c r="V949" s="300" t="s">
        <v>735</v>
      </c>
      <c r="W949" s="300">
        <v>1</v>
      </c>
      <c r="X949" s="300" t="s">
        <v>736</v>
      </c>
      <c r="Y949" s="300" t="s">
        <v>736</v>
      </c>
      <c r="Z949" s="300" t="s">
        <v>2307</v>
      </c>
      <c r="AA949" s="300">
        <v>0</v>
      </c>
      <c r="AB949" s="300"/>
      <c r="AC949" s="300" t="s">
        <v>3327</v>
      </c>
      <c r="AD949" s="300" t="s">
        <v>114</v>
      </c>
      <c r="AE949" s="300" t="s">
        <v>741</v>
      </c>
      <c r="AF949" s="300" t="s">
        <v>736</v>
      </c>
      <c r="AG949" s="300" t="s">
        <v>736</v>
      </c>
      <c r="AH949" s="300"/>
      <c r="AI949" s="300"/>
      <c r="AJ949" s="300"/>
      <c r="AK949" s="305"/>
      <c r="AL949" s="300"/>
      <c r="AM949" s="300"/>
      <c r="AN949" s="300"/>
      <c r="AO949" s="300"/>
      <c r="AP949" s="300"/>
      <c r="AQ949" s="300"/>
      <c r="AR949" s="300" t="s">
        <v>3319</v>
      </c>
      <c r="AS949" s="300" t="s">
        <v>3329</v>
      </c>
      <c r="AT949" s="300" t="s">
        <v>3319</v>
      </c>
      <c r="AW949" s="300" t="s">
        <v>4505</v>
      </c>
      <c r="AX949" s="300"/>
      <c r="AY949" s="300"/>
      <c r="AZ949" s="300"/>
      <c r="BA949" s="300"/>
      <c r="BB949" s="9" t="s">
        <v>736</v>
      </c>
    </row>
    <row r="950" spans="1:54" s="15" customFormat="1" ht="15" customHeight="1" x14ac:dyDescent="0.25">
      <c r="A950" s="15" t="s">
        <v>2816</v>
      </c>
      <c r="B950" s="15" t="s">
        <v>2817</v>
      </c>
      <c r="C950" s="15" t="s">
        <v>2817</v>
      </c>
      <c r="D950" s="15" t="s">
        <v>5114</v>
      </c>
      <c r="E950" s="300">
        <v>0</v>
      </c>
      <c r="F950" s="300" t="s">
        <v>557</v>
      </c>
      <c r="G950" s="300">
        <v>0</v>
      </c>
      <c r="H950" s="300" t="s">
        <v>4526</v>
      </c>
      <c r="I950" s="300" t="s">
        <v>4534</v>
      </c>
      <c r="J950" s="300" t="s">
        <v>4526</v>
      </c>
      <c r="K950" s="300" t="s">
        <v>4526</v>
      </c>
      <c r="L950" s="15" t="s">
        <v>2817</v>
      </c>
      <c r="M950" s="15" t="s">
        <v>5114</v>
      </c>
      <c r="N950" s="15" t="s">
        <v>2817</v>
      </c>
      <c r="O950" s="15" t="s">
        <v>5114</v>
      </c>
      <c r="P950" s="300" t="s">
        <v>3384</v>
      </c>
      <c r="Q950" s="300" t="s">
        <v>855</v>
      </c>
      <c r="R950" s="300" t="s">
        <v>559</v>
      </c>
      <c r="S950" s="300"/>
      <c r="T950" s="300" t="s">
        <v>736</v>
      </c>
      <c r="U950" s="300" t="s">
        <v>735</v>
      </c>
      <c r="V950" s="300" t="s">
        <v>735</v>
      </c>
      <c r="W950" s="300">
        <v>1</v>
      </c>
      <c r="X950" s="300" t="s">
        <v>736</v>
      </c>
      <c r="Y950" s="300" t="s">
        <v>736</v>
      </c>
      <c r="Z950" s="300" t="s">
        <v>2307</v>
      </c>
      <c r="AA950" s="300">
        <v>0</v>
      </c>
      <c r="AB950" s="300"/>
      <c r="AC950" s="300" t="s">
        <v>3327</v>
      </c>
      <c r="AD950" s="300" t="s">
        <v>114</v>
      </c>
      <c r="AE950" s="300" t="s">
        <v>741</v>
      </c>
      <c r="AF950" s="300" t="s">
        <v>736</v>
      </c>
      <c r="AG950" s="300" t="s">
        <v>736</v>
      </c>
      <c r="AH950" s="300"/>
      <c r="AI950" s="300"/>
      <c r="AJ950" s="300"/>
      <c r="AK950" s="305"/>
      <c r="AL950" s="300"/>
      <c r="AM950" s="300"/>
      <c r="AN950" s="300"/>
      <c r="AO950" s="300"/>
      <c r="AP950" s="300"/>
      <c r="AQ950" s="300"/>
      <c r="AR950" s="300" t="s">
        <v>3319</v>
      </c>
      <c r="AS950" s="300" t="s">
        <v>3329</v>
      </c>
      <c r="AT950" s="300" t="s">
        <v>3319</v>
      </c>
      <c r="AW950" s="300" t="s">
        <v>4505</v>
      </c>
      <c r="AX950" s="300"/>
      <c r="AY950" s="300"/>
      <c r="AZ950" s="300"/>
      <c r="BA950" s="300"/>
      <c r="BB950" s="9" t="s">
        <v>736</v>
      </c>
    </row>
    <row r="951" spans="1:54" s="15" customFormat="1" ht="15" customHeight="1" x14ac:dyDescent="0.25">
      <c r="A951" s="15" t="s">
        <v>2818</v>
      </c>
      <c r="B951" s="15" t="s">
        <v>2819</v>
      </c>
      <c r="C951" s="15" t="s">
        <v>2819</v>
      </c>
      <c r="D951" s="15" t="s">
        <v>5115</v>
      </c>
      <c r="E951" s="300">
        <v>0</v>
      </c>
      <c r="F951" s="300" t="s">
        <v>557</v>
      </c>
      <c r="G951" s="300">
        <v>0</v>
      </c>
      <c r="H951" s="300" t="s">
        <v>4526</v>
      </c>
      <c r="I951" s="300" t="s">
        <v>4534</v>
      </c>
      <c r="J951" s="300" t="s">
        <v>4526</v>
      </c>
      <c r="K951" s="300" t="s">
        <v>4526</v>
      </c>
      <c r="L951" s="15" t="s">
        <v>2819</v>
      </c>
      <c r="M951" s="15" t="s">
        <v>5115</v>
      </c>
      <c r="N951" s="15" t="s">
        <v>2819</v>
      </c>
      <c r="O951" s="15" t="s">
        <v>5115</v>
      </c>
      <c r="P951" s="300" t="s">
        <v>3384</v>
      </c>
      <c r="Q951" s="300" t="s">
        <v>855</v>
      </c>
      <c r="R951" s="300" t="s">
        <v>559</v>
      </c>
      <c r="S951" s="300"/>
      <c r="T951" s="300" t="s">
        <v>736</v>
      </c>
      <c r="U951" s="300" t="s">
        <v>735</v>
      </c>
      <c r="V951" s="300" t="s">
        <v>735</v>
      </c>
      <c r="W951" s="300">
        <v>1</v>
      </c>
      <c r="X951" s="300" t="s">
        <v>736</v>
      </c>
      <c r="Y951" s="300" t="s">
        <v>736</v>
      </c>
      <c r="Z951" s="300" t="s">
        <v>2307</v>
      </c>
      <c r="AA951" s="300">
        <v>0</v>
      </c>
      <c r="AB951" s="300"/>
      <c r="AC951" s="300" t="s">
        <v>3327</v>
      </c>
      <c r="AD951" s="300" t="s">
        <v>114</v>
      </c>
      <c r="AE951" s="300" t="s">
        <v>741</v>
      </c>
      <c r="AF951" s="300" t="s">
        <v>736</v>
      </c>
      <c r="AG951" s="300" t="s">
        <v>736</v>
      </c>
      <c r="AH951" s="300"/>
      <c r="AI951" s="300"/>
      <c r="AJ951" s="300"/>
      <c r="AK951" s="305"/>
      <c r="AL951" s="300"/>
      <c r="AM951" s="300"/>
      <c r="AN951" s="300"/>
      <c r="AO951" s="300"/>
      <c r="AP951" s="300"/>
      <c r="AQ951" s="300"/>
      <c r="AR951" s="300" t="s">
        <v>3319</v>
      </c>
      <c r="AS951" s="300" t="s">
        <v>3329</v>
      </c>
      <c r="AT951" s="300" t="s">
        <v>3319</v>
      </c>
      <c r="AW951" s="300" t="s">
        <v>4505</v>
      </c>
      <c r="AX951" s="300"/>
      <c r="AY951" s="300"/>
      <c r="AZ951" s="300"/>
      <c r="BA951" s="300"/>
      <c r="BB951" s="9" t="s">
        <v>736</v>
      </c>
    </row>
    <row r="952" spans="1:54" s="15" customFormat="1" ht="15" customHeight="1" x14ac:dyDescent="0.25">
      <c r="A952" s="15" t="s">
        <v>2820</v>
      </c>
      <c r="B952" s="15" t="s">
        <v>2821</v>
      </c>
      <c r="C952" s="15" t="s">
        <v>2821</v>
      </c>
      <c r="D952" s="15" t="s">
        <v>5116</v>
      </c>
      <c r="E952" s="300">
        <v>0</v>
      </c>
      <c r="F952" s="300" t="s">
        <v>557</v>
      </c>
      <c r="G952" s="300">
        <v>0</v>
      </c>
      <c r="H952" s="300" t="s">
        <v>4526</v>
      </c>
      <c r="I952" s="300" t="s">
        <v>4534</v>
      </c>
      <c r="J952" s="300" t="s">
        <v>4526</v>
      </c>
      <c r="K952" s="300" t="s">
        <v>4526</v>
      </c>
      <c r="L952" s="15" t="s">
        <v>2821</v>
      </c>
      <c r="M952" s="15" t="s">
        <v>5116</v>
      </c>
      <c r="N952" s="15" t="s">
        <v>2821</v>
      </c>
      <c r="O952" s="15" t="s">
        <v>5116</v>
      </c>
      <c r="P952" s="300" t="s">
        <v>3384</v>
      </c>
      <c r="Q952" s="300" t="s">
        <v>855</v>
      </c>
      <c r="R952" s="300" t="s">
        <v>559</v>
      </c>
      <c r="S952" s="300"/>
      <c r="T952" s="300" t="s">
        <v>736</v>
      </c>
      <c r="U952" s="300" t="s">
        <v>735</v>
      </c>
      <c r="V952" s="300" t="s">
        <v>735</v>
      </c>
      <c r="W952" s="300">
        <v>1</v>
      </c>
      <c r="X952" s="300" t="s">
        <v>736</v>
      </c>
      <c r="Y952" s="300" t="s">
        <v>736</v>
      </c>
      <c r="Z952" s="300" t="s">
        <v>2307</v>
      </c>
      <c r="AA952" s="300">
        <v>0</v>
      </c>
      <c r="AB952" s="300"/>
      <c r="AC952" s="300" t="s">
        <v>3327</v>
      </c>
      <c r="AD952" s="300" t="s">
        <v>114</v>
      </c>
      <c r="AE952" s="300" t="s">
        <v>741</v>
      </c>
      <c r="AF952" s="300" t="s">
        <v>736</v>
      </c>
      <c r="AG952" s="300" t="s">
        <v>736</v>
      </c>
      <c r="AH952" s="300"/>
      <c r="AI952" s="300"/>
      <c r="AJ952" s="300"/>
      <c r="AK952" s="305"/>
      <c r="AL952" s="300"/>
      <c r="AM952" s="300"/>
      <c r="AN952" s="300"/>
      <c r="AO952" s="300"/>
      <c r="AP952" s="300"/>
      <c r="AQ952" s="300"/>
      <c r="AR952" s="300" t="s">
        <v>3319</v>
      </c>
      <c r="AS952" s="300" t="s">
        <v>3329</v>
      </c>
      <c r="AT952" s="300" t="s">
        <v>3319</v>
      </c>
      <c r="AW952" s="300" t="s">
        <v>4505</v>
      </c>
      <c r="AX952" s="300"/>
      <c r="AY952" s="300"/>
      <c r="AZ952" s="300"/>
      <c r="BA952" s="300"/>
      <c r="BB952" s="9" t="s">
        <v>736</v>
      </c>
    </row>
    <row r="953" spans="1:54" s="15" customFormat="1" ht="15" customHeight="1" x14ac:dyDescent="0.25">
      <c r="A953" s="15" t="s">
        <v>2822</v>
      </c>
      <c r="B953" s="15" t="s">
        <v>2823</v>
      </c>
      <c r="C953" s="15" t="s">
        <v>2823</v>
      </c>
      <c r="D953" s="15" t="s">
        <v>5117</v>
      </c>
      <c r="E953" s="300">
        <v>0</v>
      </c>
      <c r="F953" s="300" t="s">
        <v>557</v>
      </c>
      <c r="G953" s="300">
        <v>0</v>
      </c>
      <c r="H953" s="300" t="s">
        <v>4526</v>
      </c>
      <c r="I953" s="300" t="s">
        <v>4534</v>
      </c>
      <c r="J953" s="300" t="s">
        <v>4526</v>
      </c>
      <c r="K953" s="300" t="s">
        <v>4526</v>
      </c>
      <c r="L953" s="15" t="s">
        <v>2823</v>
      </c>
      <c r="M953" s="15" t="s">
        <v>5117</v>
      </c>
      <c r="N953" s="15" t="s">
        <v>2823</v>
      </c>
      <c r="O953" s="15" t="s">
        <v>5117</v>
      </c>
      <c r="P953" s="300" t="s">
        <v>3384</v>
      </c>
      <c r="Q953" s="300" t="s">
        <v>855</v>
      </c>
      <c r="R953" s="300" t="s">
        <v>559</v>
      </c>
      <c r="S953" s="300"/>
      <c r="T953" s="300" t="s">
        <v>736</v>
      </c>
      <c r="U953" s="300" t="s">
        <v>735</v>
      </c>
      <c r="V953" s="300" t="s">
        <v>735</v>
      </c>
      <c r="W953" s="300">
        <v>1</v>
      </c>
      <c r="X953" s="300" t="s">
        <v>736</v>
      </c>
      <c r="Y953" s="300" t="s">
        <v>736</v>
      </c>
      <c r="Z953" s="300" t="s">
        <v>2307</v>
      </c>
      <c r="AA953" s="300">
        <v>0</v>
      </c>
      <c r="AB953" s="300"/>
      <c r="AC953" s="300" t="s">
        <v>3327</v>
      </c>
      <c r="AD953" s="300" t="s">
        <v>114</v>
      </c>
      <c r="AE953" s="300" t="s">
        <v>741</v>
      </c>
      <c r="AF953" s="300" t="s">
        <v>736</v>
      </c>
      <c r="AG953" s="300" t="s">
        <v>736</v>
      </c>
      <c r="AH953" s="300"/>
      <c r="AI953" s="300"/>
      <c r="AJ953" s="300"/>
      <c r="AK953" s="305"/>
      <c r="AL953" s="300"/>
      <c r="AM953" s="300"/>
      <c r="AN953" s="300"/>
      <c r="AO953" s="300"/>
      <c r="AP953" s="300"/>
      <c r="AQ953" s="300"/>
      <c r="AR953" s="300" t="s">
        <v>3319</v>
      </c>
      <c r="AS953" s="300" t="s">
        <v>3329</v>
      </c>
      <c r="AT953" s="300" t="s">
        <v>3319</v>
      </c>
      <c r="AW953" s="300" t="s">
        <v>4505</v>
      </c>
      <c r="AX953" s="300"/>
      <c r="AY953" s="300"/>
      <c r="AZ953" s="300"/>
      <c r="BA953" s="300"/>
      <c r="BB953" s="9" t="s">
        <v>736</v>
      </c>
    </row>
    <row r="954" spans="1:54" s="15" customFormat="1" ht="15" customHeight="1" x14ac:dyDescent="0.25">
      <c r="A954" s="15" t="s">
        <v>2824</v>
      </c>
      <c r="B954" s="15" t="s">
        <v>2825</v>
      </c>
      <c r="C954" s="15" t="s">
        <v>2825</v>
      </c>
      <c r="D954" s="15" t="s">
        <v>5118</v>
      </c>
      <c r="E954" s="300">
        <v>0</v>
      </c>
      <c r="F954" s="300" t="s">
        <v>557</v>
      </c>
      <c r="G954" s="300">
        <v>0</v>
      </c>
      <c r="H954" s="300" t="s">
        <v>4526</v>
      </c>
      <c r="I954" s="300" t="s">
        <v>4534</v>
      </c>
      <c r="J954" s="300" t="s">
        <v>4526</v>
      </c>
      <c r="K954" s="300" t="s">
        <v>4526</v>
      </c>
      <c r="L954" s="15" t="s">
        <v>2825</v>
      </c>
      <c r="M954" s="15" t="s">
        <v>5118</v>
      </c>
      <c r="N954" s="15" t="s">
        <v>2825</v>
      </c>
      <c r="O954" s="15" t="s">
        <v>5118</v>
      </c>
      <c r="P954" s="300" t="s">
        <v>3384</v>
      </c>
      <c r="Q954" s="300" t="s">
        <v>855</v>
      </c>
      <c r="R954" s="300" t="s">
        <v>559</v>
      </c>
      <c r="S954" s="300"/>
      <c r="T954" s="300" t="s">
        <v>736</v>
      </c>
      <c r="U954" s="300" t="s">
        <v>735</v>
      </c>
      <c r="V954" s="300" t="s">
        <v>735</v>
      </c>
      <c r="W954" s="300">
        <v>1</v>
      </c>
      <c r="X954" s="300" t="s">
        <v>736</v>
      </c>
      <c r="Y954" s="300" t="s">
        <v>736</v>
      </c>
      <c r="Z954" s="300" t="s">
        <v>2307</v>
      </c>
      <c r="AA954" s="300">
        <v>0</v>
      </c>
      <c r="AB954" s="300"/>
      <c r="AC954" s="300" t="s">
        <v>3327</v>
      </c>
      <c r="AD954" s="300" t="s">
        <v>114</v>
      </c>
      <c r="AE954" s="300" t="s">
        <v>741</v>
      </c>
      <c r="AF954" s="300" t="s">
        <v>736</v>
      </c>
      <c r="AG954" s="300" t="s">
        <v>736</v>
      </c>
      <c r="AH954" s="300"/>
      <c r="AI954" s="300"/>
      <c r="AJ954" s="300"/>
      <c r="AK954" s="305"/>
      <c r="AL954" s="300"/>
      <c r="AM954" s="300"/>
      <c r="AN954" s="300"/>
      <c r="AO954" s="300"/>
      <c r="AP954" s="300"/>
      <c r="AQ954" s="300"/>
      <c r="AR954" s="300" t="s">
        <v>3319</v>
      </c>
      <c r="AS954" s="300" t="s">
        <v>3329</v>
      </c>
      <c r="AT954" s="300" t="s">
        <v>3319</v>
      </c>
      <c r="AW954" s="300" t="s">
        <v>4505</v>
      </c>
      <c r="AX954" s="300"/>
      <c r="AY954" s="300"/>
      <c r="AZ954" s="300"/>
      <c r="BA954" s="300"/>
      <c r="BB954" s="9" t="s">
        <v>736</v>
      </c>
    </row>
    <row r="955" spans="1:54" s="15" customFormat="1" ht="15" customHeight="1" x14ac:dyDescent="0.25">
      <c r="A955" s="15" t="s">
        <v>2826</v>
      </c>
      <c r="B955" s="15" t="s">
        <v>2827</v>
      </c>
      <c r="C955" s="15" t="s">
        <v>2827</v>
      </c>
      <c r="D955" s="15" t="s">
        <v>5119</v>
      </c>
      <c r="E955" s="300">
        <v>0</v>
      </c>
      <c r="F955" s="300" t="s">
        <v>557</v>
      </c>
      <c r="G955" s="300">
        <v>0</v>
      </c>
      <c r="H955" s="300" t="s">
        <v>4526</v>
      </c>
      <c r="I955" s="300" t="s">
        <v>4534</v>
      </c>
      <c r="J955" s="300" t="s">
        <v>4526</v>
      </c>
      <c r="K955" s="300" t="s">
        <v>4526</v>
      </c>
      <c r="L955" s="15" t="s">
        <v>2827</v>
      </c>
      <c r="M955" s="15" t="s">
        <v>5119</v>
      </c>
      <c r="N955" s="15" t="s">
        <v>2827</v>
      </c>
      <c r="O955" s="15" t="s">
        <v>5119</v>
      </c>
      <c r="P955" s="300" t="s">
        <v>3384</v>
      </c>
      <c r="Q955" s="300" t="s">
        <v>855</v>
      </c>
      <c r="R955" s="300" t="s">
        <v>559</v>
      </c>
      <c r="S955" s="300"/>
      <c r="T955" s="300" t="s">
        <v>736</v>
      </c>
      <c r="U955" s="300" t="s">
        <v>735</v>
      </c>
      <c r="V955" s="300" t="s">
        <v>735</v>
      </c>
      <c r="W955" s="300">
        <v>1</v>
      </c>
      <c r="X955" s="300" t="s">
        <v>736</v>
      </c>
      <c r="Y955" s="300" t="s">
        <v>736</v>
      </c>
      <c r="Z955" s="300" t="s">
        <v>2307</v>
      </c>
      <c r="AA955" s="300">
        <v>0</v>
      </c>
      <c r="AB955" s="300"/>
      <c r="AC955" s="300" t="s">
        <v>3327</v>
      </c>
      <c r="AD955" s="300" t="s">
        <v>114</v>
      </c>
      <c r="AE955" s="300" t="s">
        <v>741</v>
      </c>
      <c r="AF955" s="300" t="s">
        <v>736</v>
      </c>
      <c r="AG955" s="300" t="s">
        <v>736</v>
      </c>
      <c r="AH955" s="300"/>
      <c r="AI955" s="300"/>
      <c r="AJ955" s="300"/>
      <c r="AK955" s="305"/>
      <c r="AL955" s="300"/>
      <c r="AM955" s="300"/>
      <c r="AN955" s="300"/>
      <c r="AO955" s="300"/>
      <c r="AP955" s="300"/>
      <c r="AQ955" s="300"/>
      <c r="AR955" s="300" t="s">
        <v>3319</v>
      </c>
      <c r="AS955" s="300" t="s">
        <v>3329</v>
      </c>
      <c r="AT955" s="300" t="s">
        <v>3319</v>
      </c>
      <c r="AW955" s="300" t="s">
        <v>4505</v>
      </c>
      <c r="AX955" s="300"/>
      <c r="AY955" s="300"/>
      <c r="AZ955" s="300"/>
      <c r="BA955" s="300"/>
      <c r="BB955" s="9" t="s">
        <v>736</v>
      </c>
    </row>
    <row r="956" spans="1:54" s="15" customFormat="1" ht="15" customHeight="1" x14ac:dyDescent="0.25">
      <c r="A956" s="15" t="s">
        <v>2828</v>
      </c>
      <c r="B956" s="15" t="s">
        <v>2829</v>
      </c>
      <c r="C956" s="15" t="s">
        <v>2829</v>
      </c>
      <c r="D956" s="15" t="s">
        <v>5120</v>
      </c>
      <c r="E956" s="300">
        <v>0</v>
      </c>
      <c r="F956" s="300" t="s">
        <v>557</v>
      </c>
      <c r="G956" s="300">
        <v>0</v>
      </c>
      <c r="H956" s="300" t="s">
        <v>4526</v>
      </c>
      <c r="I956" s="300" t="s">
        <v>4534</v>
      </c>
      <c r="J956" s="300" t="s">
        <v>4526</v>
      </c>
      <c r="K956" s="300" t="s">
        <v>4526</v>
      </c>
      <c r="L956" s="15" t="s">
        <v>2829</v>
      </c>
      <c r="M956" s="15" t="s">
        <v>5120</v>
      </c>
      <c r="N956" s="15" t="s">
        <v>2829</v>
      </c>
      <c r="O956" s="15" t="s">
        <v>5120</v>
      </c>
      <c r="P956" s="300" t="s">
        <v>3384</v>
      </c>
      <c r="Q956" s="300" t="s">
        <v>855</v>
      </c>
      <c r="R956" s="300" t="s">
        <v>559</v>
      </c>
      <c r="S956" s="300"/>
      <c r="T956" s="300" t="s">
        <v>736</v>
      </c>
      <c r="U956" s="300" t="s">
        <v>735</v>
      </c>
      <c r="V956" s="300" t="s">
        <v>735</v>
      </c>
      <c r="W956" s="300">
        <v>1</v>
      </c>
      <c r="X956" s="300" t="s">
        <v>736</v>
      </c>
      <c r="Y956" s="300" t="s">
        <v>736</v>
      </c>
      <c r="Z956" s="300" t="s">
        <v>2307</v>
      </c>
      <c r="AA956" s="300">
        <v>0</v>
      </c>
      <c r="AB956" s="300"/>
      <c r="AC956" s="300" t="s">
        <v>3327</v>
      </c>
      <c r="AD956" s="300" t="s">
        <v>114</v>
      </c>
      <c r="AE956" s="300" t="s">
        <v>741</v>
      </c>
      <c r="AF956" s="300" t="s">
        <v>736</v>
      </c>
      <c r="AG956" s="300" t="s">
        <v>736</v>
      </c>
      <c r="AH956" s="300"/>
      <c r="AI956" s="300"/>
      <c r="AJ956" s="300"/>
      <c r="AK956" s="305"/>
      <c r="AL956" s="300"/>
      <c r="AM956" s="300"/>
      <c r="AN956" s="300"/>
      <c r="AO956" s="300"/>
      <c r="AP956" s="300"/>
      <c r="AQ956" s="300"/>
      <c r="AR956" s="300" t="s">
        <v>3319</v>
      </c>
      <c r="AS956" s="300" t="s">
        <v>3329</v>
      </c>
      <c r="AT956" s="300" t="s">
        <v>3319</v>
      </c>
      <c r="AW956" s="300" t="s">
        <v>4505</v>
      </c>
      <c r="AX956" s="300"/>
      <c r="AY956" s="300"/>
      <c r="AZ956" s="300"/>
      <c r="BA956" s="300"/>
      <c r="BB956" s="9" t="s">
        <v>736</v>
      </c>
    </row>
    <row r="957" spans="1:54" s="15" customFormat="1" ht="15" customHeight="1" x14ac:dyDescent="0.25">
      <c r="A957" s="15" t="s">
        <v>2830</v>
      </c>
      <c r="B957" s="15" t="s">
        <v>2831</v>
      </c>
      <c r="C957" s="15" t="s">
        <v>2831</v>
      </c>
      <c r="D957" s="15" t="s">
        <v>5121</v>
      </c>
      <c r="E957" s="300">
        <v>0</v>
      </c>
      <c r="F957" s="300" t="s">
        <v>557</v>
      </c>
      <c r="G957" s="300">
        <v>0</v>
      </c>
      <c r="H957" s="300" t="s">
        <v>4526</v>
      </c>
      <c r="I957" s="300" t="s">
        <v>4534</v>
      </c>
      <c r="J957" s="300" t="s">
        <v>4526</v>
      </c>
      <c r="K957" s="300" t="s">
        <v>4526</v>
      </c>
      <c r="L957" s="15" t="s">
        <v>2831</v>
      </c>
      <c r="M957" s="15" t="s">
        <v>5121</v>
      </c>
      <c r="N957" s="15" t="s">
        <v>2831</v>
      </c>
      <c r="O957" s="15" t="s">
        <v>5121</v>
      </c>
      <c r="P957" s="300" t="s">
        <v>3384</v>
      </c>
      <c r="Q957" s="300" t="s">
        <v>855</v>
      </c>
      <c r="R957" s="300" t="s">
        <v>559</v>
      </c>
      <c r="S957" s="300"/>
      <c r="T957" s="300" t="s">
        <v>736</v>
      </c>
      <c r="U957" s="300" t="s">
        <v>735</v>
      </c>
      <c r="V957" s="300" t="s">
        <v>735</v>
      </c>
      <c r="W957" s="300">
        <v>1</v>
      </c>
      <c r="X957" s="300" t="s">
        <v>736</v>
      </c>
      <c r="Y957" s="300" t="s">
        <v>736</v>
      </c>
      <c r="Z957" s="300" t="s">
        <v>2307</v>
      </c>
      <c r="AA957" s="300">
        <v>0</v>
      </c>
      <c r="AB957" s="300"/>
      <c r="AC957" s="300" t="s">
        <v>3327</v>
      </c>
      <c r="AD957" s="300" t="s">
        <v>114</v>
      </c>
      <c r="AE957" s="300" t="s">
        <v>741</v>
      </c>
      <c r="AF957" s="300" t="s">
        <v>736</v>
      </c>
      <c r="AG957" s="300" t="s">
        <v>736</v>
      </c>
      <c r="AH957" s="300"/>
      <c r="AI957" s="300"/>
      <c r="AJ957" s="300"/>
      <c r="AK957" s="305"/>
      <c r="AL957" s="300"/>
      <c r="AM957" s="300"/>
      <c r="AN957" s="300"/>
      <c r="AO957" s="300"/>
      <c r="AP957" s="300"/>
      <c r="AQ957" s="300"/>
      <c r="AR957" s="300" t="s">
        <v>3319</v>
      </c>
      <c r="AS957" s="300" t="s">
        <v>3329</v>
      </c>
      <c r="AT957" s="300" t="s">
        <v>3319</v>
      </c>
      <c r="AW957" s="300" t="s">
        <v>4505</v>
      </c>
      <c r="AX957" s="300"/>
      <c r="AY957" s="300"/>
      <c r="AZ957" s="300"/>
      <c r="BA957" s="300"/>
      <c r="BB957" s="9" t="s">
        <v>736</v>
      </c>
    </row>
    <row r="958" spans="1:54" s="15" customFormat="1" ht="15" customHeight="1" x14ac:dyDescent="0.25">
      <c r="A958" s="15" t="s">
        <v>2832</v>
      </c>
      <c r="B958" s="15" t="s">
        <v>2833</v>
      </c>
      <c r="C958" s="15" t="s">
        <v>2833</v>
      </c>
      <c r="D958" s="15" t="s">
        <v>5122</v>
      </c>
      <c r="E958" s="300">
        <v>0</v>
      </c>
      <c r="F958" s="300" t="s">
        <v>557</v>
      </c>
      <c r="G958" s="300">
        <v>0</v>
      </c>
      <c r="H958" s="300" t="s">
        <v>4526</v>
      </c>
      <c r="I958" s="300" t="s">
        <v>4534</v>
      </c>
      <c r="J958" s="300" t="s">
        <v>4526</v>
      </c>
      <c r="K958" s="300" t="s">
        <v>4526</v>
      </c>
      <c r="L958" s="15" t="s">
        <v>2833</v>
      </c>
      <c r="M958" s="15" t="s">
        <v>5122</v>
      </c>
      <c r="N958" s="15" t="s">
        <v>2833</v>
      </c>
      <c r="O958" s="15" t="s">
        <v>5122</v>
      </c>
      <c r="P958" s="300" t="s">
        <v>3384</v>
      </c>
      <c r="Q958" s="300" t="s">
        <v>855</v>
      </c>
      <c r="R958" s="300" t="s">
        <v>559</v>
      </c>
      <c r="S958" s="300"/>
      <c r="T958" s="300" t="s">
        <v>736</v>
      </c>
      <c r="U958" s="300" t="s">
        <v>735</v>
      </c>
      <c r="V958" s="300" t="s">
        <v>735</v>
      </c>
      <c r="W958" s="300">
        <v>1</v>
      </c>
      <c r="X958" s="300" t="s">
        <v>736</v>
      </c>
      <c r="Y958" s="300" t="s">
        <v>736</v>
      </c>
      <c r="Z958" s="300" t="s">
        <v>2307</v>
      </c>
      <c r="AA958" s="300">
        <v>0</v>
      </c>
      <c r="AB958" s="300"/>
      <c r="AC958" s="300" t="s">
        <v>3327</v>
      </c>
      <c r="AD958" s="300" t="s">
        <v>114</v>
      </c>
      <c r="AE958" s="300" t="s">
        <v>741</v>
      </c>
      <c r="AF958" s="300" t="s">
        <v>736</v>
      </c>
      <c r="AG958" s="300" t="s">
        <v>736</v>
      </c>
      <c r="AH958" s="300"/>
      <c r="AI958" s="300"/>
      <c r="AJ958" s="300"/>
      <c r="AK958" s="305"/>
      <c r="AL958" s="300"/>
      <c r="AM958" s="300"/>
      <c r="AN958" s="300"/>
      <c r="AO958" s="300"/>
      <c r="AP958" s="300"/>
      <c r="AQ958" s="300"/>
      <c r="AR958" s="300" t="s">
        <v>3319</v>
      </c>
      <c r="AS958" s="300" t="s">
        <v>3329</v>
      </c>
      <c r="AT958" s="300" t="s">
        <v>3319</v>
      </c>
      <c r="AW958" s="300" t="s">
        <v>4505</v>
      </c>
      <c r="AX958" s="300"/>
      <c r="AY958" s="300"/>
      <c r="AZ958" s="300"/>
      <c r="BA958" s="300"/>
      <c r="BB958" s="9" t="s">
        <v>736</v>
      </c>
    </row>
    <row r="959" spans="1:54" s="15" customFormat="1" ht="15" customHeight="1" x14ac:dyDescent="0.25">
      <c r="A959" s="15" t="s">
        <v>2834</v>
      </c>
      <c r="B959" s="15" t="s">
        <v>2835</v>
      </c>
      <c r="C959" s="15" t="s">
        <v>2835</v>
      </c>
      <c r="D959" s="15" t="s">
        <v>5123</v>
      </c>
      <c r="E959" s="300">
        <v>0</v>
      </c>
      <c r="F959" s="300" t="s">
        <v>557</v>
      </c>
      <c r="G959" s="300">
        <v>0</v>
      </c>
      <c r="H959" s="300" t="s">
        <v>4526</v>
      </c>
      <c r="I959" s="300" t="s">
        <v>4534</v>
      </c>
      <c r="J959" s="300" t="s">
        <v>4526</v>
      </c>
      <c r="K959" s="300" t="s">
        <v>4526</v>
      </c>
      <c r="L959" s="15" t="s">
        <v>2835</v>
      </c>
      <c r="M959" s="15" t="s">
        <v>5123</v>
      </c>
      <c r="N959" s="15" t="s">
        <v>2835</v>
      </c>
      <c r="O959" s="15" t="s">
        <v>5123</v>
      </c>
      <c r="P959" s="300" t="s">
        <v>3384</v>
      </c>
      <c r="Q959" s="300" t="s">
        <v>855</v>
      </c>
      <c r="R959" s="300" t="s">
        <v>559</v>
      </c>
      <c r="S959" s="300"/>
      <c r="T959" s="300" t="s">
        <v>736</v>
      </c>
      <c r="U959" s="300" t="s">
        <v>735</v>
      </c>
      <c r="V959" s="300" t="s">
        <v>735</v>
      </c>
      <c r="W959" s="300">
        <v>1</v>
      </c>
      <c r="X959" s="300" t="s">
        <v>736</v>
      </c>
      <c r="Y959" s="300" t="s">
        <v>736</v>
      </c>
      <c r="Z959" s="300" t="s">
        <v>2307</v>
      </c>
      <c r="AA959" s="300">
        <v>0</v>
      </c>
      <c r="AB959" s="300"/>
      <c r="AC959" s="300" t="s">
        <v>3327</v>
      </c>
      <c r="AD959" s="300" t="s">
        <v>114</v>
      </c>
      <c r="AE959" s="300" t="s">
        <v>741</v>
      </c>
      <c r="AF959" s="300" t="s">
        <v>736</v>
      </c>
      <c r="AG959" s="300" t="s">
        <v>736</v>
      </c>
      <c r="AH959" s="300"/>
      <c r="AI959" s="300"/>
      <c r="AJ959" s="300"/>
      <c r="AK959" s="305"/>
      <c r="AL959" s="300"/>
      <c r="AM959" s="300"/>
      <c r="AN959" s="300"/>
      <c r="AO959" s="300"/>
      <c r="AP959" s="300"/>
      <c r="AQ959" s="300"/>
      <c r="AR959" s="300" t="s">
        <v>3319</v>
      </c>
      <c r="AS959" s="300" t="s">
        <v>3329</v>
      </c>
      <c r="AT959" s="300" t="s">
        <v>3319</v>
      </c>
      <c r="AW959" s="300" t="s">
        <v>4505</v>
      </c>
      <c r="AX959" s="300"/>
      <c r="AY959" s="300"/>
      <c r="AZ959" s="300"/>
      <c r="BA959" s="300"/>
      <c r="BB959" s="9" t="s">
        <v>736</v>
      </c>
    </row>
    <row r="960" spans="1:54" s="15" customFormat="1" ht="15" customHeight="1" x14ac:dyDescent="0.25">
      <c r="A960" s="15" t="s">
        <v>2836</v>
      </c>
      <c r="B960" s="15" t="s">
        <v>2837</v>
      </c>
      <c r="C960" s="15" t="s">
        <v>2837</v>
      </c>
      <c r="D960" s="15" t="s">
        <v>5124</v>
      </c>
      <c r="E960" s="300">
        <v>0</v>
      </c>
      <c r="F960" s="300" t="s">
        <v>557</v>
      </c>
      <c r="G960" s="300">
        <v>0</v>
      </c>
      <c r="H960" s="300" t="s">
        <v>4526</v>
      </c>
      <c r="I960" s="300" t="s">
        <v>4534</v>
      </c>
      <c r="J960" s="300" t="s">
        <v>4526</v>
      </c>
      <c r="K960" s="300" t="s">
        <v>4526</v>
      </c>
      <c r="L960" s="15" t="s">
        <v>2837</v>
      </c>
      <c r="M960" s="15" t="s">
        <v>5124</v>
      </c>
      <c r="N960" s="15" t="s">
        <v>2837</v>
      </c>
      <c r="O960" s="15" t="s">
        <v>5124</v>
      </c>
      <c r="P960" s="300" t="s">
        <v>3384</v>
      </c>
      <c r="Q960" s="300" t="s">
        <v>855</v>
      </c>
      <c r="R960" s="300" t="s">
        <v>559</v>
      </c>
      <c r="S960" s="300"/>
      <c r="T960" s="300" t="s">
        <v>736</v>
      </c>
      <c r="U960" s="300" t="s">
        <v>735</v>
      </c>
      <c r="V960" s="300" t="s">
        <v>735</v>
      </c>
      <c r="W960" s="300">
        <v>1</v>
      </c>
      <c r="X960" s="300" t="s">
        <v>736</v>
      </c>
      <c r="Y960" s="300" t="s">
        <v>736</v>
      </c>
      <c r="Z960" s="300" t="s">
        <v>2307</v>
      </c>
      <c r="AA960" s="300">
        <v>0</v>
      </c>
      <c r="AB960" s="300"/>
      <c r="AC960" s="300" t="s">
        <v>3327</v>
      </c>
      <c r="AD960" s="300" t="s">
        <v>114</v>
      </c>
      <c r="AE960" s="300" t="s">
        <v>741</v>
      </c>
      <c r="AF960" s="300" t="s">
        <v>736</v>
      </c>
      <c r="AG960" s="300" t="s">
        <v>736</v>
      </c>
      <c r="AH960" s="300"/>
      <c r="AI960" s="300"/>
      <c r="AJ960" s="300"/>
      <c r="AK960" s="305"/>
      <c r="AL960" s="300"/>
      <c r="AM960" s="300"/>
      <c r="AN960" s="300"/>
      <c r="AO960" s="300"/>
      <c r="AP960" s="300"/>
      <c r="AQ960" s="300"/>
      <c r="AR960" s="300" t="s">
        <v>3319</v>
      </c>
      <c r="AS960" s="300" t="s">
        <v>3329</v>
      </c>
      <c r="AT960" s="300" t="s">
        <v>3319</v>
      </c>
      <c r="AW960" s="300" t="s">
        <v>4505</v>
      </c>
      <c r="AX960" s="300"/>
      <c r="AY960" s="300"/>
      <c r="AZ960" s="300"/>
      <c r="BA960" s="300"/>
      <c r="BB960" s="9" t="s">
        <v>736</v>
      </c>
    </row>
    <row r="961" spans="1:54" s="15" customFormat="1" ht="15" customHeight="1" x14ac:dyDescent="0.25">
      <c r="A961" s="15" t="s">
        <v>2838</v>
      </c>
      <c r="B961" s="15" t="s">
        <v>2839</v>
      </c>
      <c r="C961" s="15" t="s">
        <v>2839</v>
      </c>
      <c r="D961" s="15" t="s">
        <v>5125</v>
      </c>
      <c r="E961" s="300">
        <v>0</v>
      </c>
      <c r="F961" s="300" t="s">
        <v>557</v>
      </c>
      <c r="G961" s="300">
        <v>0</v>
      </c>
      <c r="H961" s="300" t="s">
        <v>4526</v>
      </c>
      <c r="I961" s="300" t="s">
        <v>4534</v>
      </c>
      <c r="J961" s="300" t="s">
        <v>4526</v>
      </c>
      <c r="K961" s="300" t="s">
        <v>4526</v>
      </c>
      <c r="L961" s="15" t="s">
        <v>2839</v>
      </c>
      <c r="M961" s="15" t="s">
        <v>5125</v>
      </c>
      <c r="N961" s="15" t="s">
        <v>2839</v>
      </c>
      <c r="O961" s="15" t="s">
        <v>5125</v>
      </c>
      <c r="P961" s="300" t="s">
        <v>3384</v>
      </c>
      <c r="Q961" s="300" t="s">
        <v>855</v>
      </c>
      <c r="R961" s="300" t="s">
        <v>559</v>
      </c>
      <c r="S961" s="300"/>
      <c r="T961" s="300" t="s">
        <v>736</v>
      </c>
      <c r="U961" s="300" t="s">
        <v>735</v>
      </c>
      <c r="V961" s="300" t="s">
        <v>735</v>
      </c>
      <c r="W961" s="300">
        <v>1</v>
      </c>
      <c r="X961" s="300" t="s">
        <v>736</v>
      </c>
      <c r="Y961" s="300" t="s">
        <v>736</v>
      </c>
      <c r="Z961" s="300" t="s">
        <v>2307</v>
      </c>
      <c r="AA961" s="300">
        <v>0</v>
      </c>
      <c r="AB961" s="300"/>
      <c r="AC961" s="300" t="s">
        <v>3327</v>
      </c>
      <c r="AD961" s="300" t="s">
        <v>114</v>
      </c>
      <c r="AE961" s="300" t="s">
        <v>741</v>
      </c>
      <c r="AF961" s="300" t="s">
        <v>736</v>
      </c>
      <c r="AG961" s="300" t="s">
        <v>736</v>
      </c>
      <c r="AH961" s="300"/>
      <c r="AI961" s="300"/>
      <c r="AJ961" s="300"/>
      <c r="AK961" s="305"/>
      <c r="AL961" s="300"/>
      <c r="AM961" s="300"/>
      <c r="AN961" s="300"/>
      <c r="AO961" s="300"/>
      <c r="AP961" s="300"/>
      <c r="AQ961" s="300"/>
      <c r="AR961" s="300" t="s">
        <v>3319</v>
      </c>
      <c r="AS961" s="300" t="s">
        <v>3329</v>
      </c>
      <c r="AT961" s="300" t="s">
        <v>3319</v>
      </c>
      <c r="AW961" s="300" t="s">
        <v>4505</v>
      </c>
      <c r="AX961" s="300"/>
      <c r="AY961" s="300"/>
      <c r="AZ961" s="300"/>
      <c r="BA961" s="300"/>
      <c r="BB961" s="9" t="s">
        <v>736</v>
      </c>
    </row>
    <row r="962" spans="1:54" s="15" customFormat="1" ht="15" customHeight="1" x14ac:dyDescent="0.25">
      <c r="A962" s="15" t="s">
        <v>2840</v>
      </c>
      <c r="B962" s="15" t="s">
        <v>2841</v>
      </c>
      <c r="C962" s="15" t="s">
        <v>2841</v>
      </c>
      <c r="D962" s="15" t="s">
        <v>5126</v>
      </c>
      <c r="E962" s="300">
        <v>0</v>
      </c>
      <c r="F962" s="300" t="s">
        <v>557</v>
      </c>
      <c r="G962" s="300">
        <v>0</v>
      </c>
      <c r="H962" s="300" t="s">
        <v>4526</v>
      </c>
      <c r="I962" s="300" t="s">
        <v>4534</v>
      </c>
      <c r="J962" s="300" t="s">
        <v>4526</v>
      </c>
      <c r="K962" s="300" t="s">
        <v>4526</v>
      </c>
      <c r="L962" s="15" t="s">
        <v>2841</v>
      </c>
      <c r="M962" s="15" t="s">
        <v>5126</v>
      </c>
      <c r="N962" s="15" t="s">
        <v>2841</v>
      </c>
      <c r="O962" s="15" t="s">
        <v>5126</v>
      </c>
      <c r="P962" s="300" t="s">
        <v>3384</v>
      </c>
      <c r="Q962" s="300" t="s">
        <v>855</v>
      </c>
      <c r="R962" s="300" t="s">
        <v>559</v>
      </c>
      <c r="S962" s="300"/>
      <c r="T962" s="300" t="s">
        <v>736</v>
      </c>
      <c r="U962" s="300" t="s">
        <v>735</v>
      </c>
      <c r="V962" s="300" t="s">
        <v>735</v>
      </c>
      <c r="W962" s="300">
        <v>1</v>
      </c>
      <c r="X962" s="300" t="s">
        <v>736</v>
      </c>
      <c r="Y962" s="300" t="s">
        <v>736</v>
      </c>
      <c r="Z962" s="300" t="s">
        <v>2307</v>
      </c>
      <c r="AA962" s="300">
        <v>0</v>
      </c>
      <c r="AB962" s="300"/>
      <c r="AC962" s="300" t="s">
        <v>3327</v>
      </c>
      <c r="AD962" s="300" t="s">
        <v>114</v>
      </c>
      <c r="AE962" s="300" t="s">
        <v>741</v>
      </c>
      <c r="AF962" s="300" t="s">
        <v>736</v>
      </c>
      <c r="AG962" s="300" t="s">
        <v>736</v>
      </c>
      <c r="AH962" s="300"/>
      <c r="AI962" s="300"/>
      <c r="AJ962" s="300"/>
      <c r="AK962" s="305"/>
      <c r="AL962" s="300"/>
      <c r="AM962" s="300"/>
      <c r="AN962" s="300"/>
      <c r="AO962" s="300"/>
      <c r="AP962" s="300"/>
      <c r="AQ962" s="300"/>
      <c r="AR962" s="300" t="s">
        <v>3319</v>
      </c>
      <c r="AS962" s="300" t="s">
        <v>3329</v>
      </c>
      <c r="AT962" s="300" t="s">
        <v>3319</v>
      </c>
      <c r="AW962" s="300" t="s">
        <v>4505</v>
      </c>
      <c r="AX962" s="300"/>
      <c r="AY962" s="300"/>
      <c r="AZ962" s="300"/>
      <c r="BA962" s="300"/>
      <c r="BB962" s="9" t="s">
        <v>736</v>
      </c>
    </row>
    <row r="963" spans="1:54" s="15" customFormat="1" ht="15" customHeight="1" x14ac:dyDescent="0.25">
      <c r="A963" s="15" t="s">
        <v>2842</v>
      </c>
      <c r="B963" s="15" t="s">
        <v>2843</v>
      </c>
      <c r="C963" s="15" t="s">
        <v>2843</v>
      </c>
      <c r="D963" s="15" t="s">
        <v>5127</v>
      </c>
      <c r="E963" s="300">
        <v>0</v>
      </c>
      <c r="F963" s="300" t="s">
        <v>557</v>
      </c>
      <c r="G963" s="300">
        <v>0</v>
      </c>
      <c r="H963" s="300" t="s">
        <v>4526</v>
      </c>
      <c r="I963" s="300" t="s">
        <v>4534</v>
      </c>
      <c r="J963" s="300" t="s">
        <v>4526</v>
      </c>
      <c r="K963" s="300" t="s">
        <v>4526</v>
      </c>
      <c r="L963" s="15" t="s">
        <v>2843</v>
      </c>
      <c r="M963" s="15" t="s">
        <v>5127</v>
      </c>
      <c r="N963" s="15" t="s">
        <v>2843</v>
      </c>
      <c r="O963" s="15" t="s">
        <v>5127</v>
      </c>
      <c r="P963" s="300" t="s">
        <v>3384</v>
      </c>
      <c r="Q963" s="300" t="s">
        <v>855</v>
      </c>
      <c r="R963" s="300" t="s">
        <v>559</v>
      </c>
      <c r="S963" s="300"/>
      <c r="T963" s="300" t="s">
        <v>736</v>
      </c>
      <c r="U963" s="300" t="s">
        <v>735</v>
      </c>
      <c r="V963" s="300" t="s">
        <v>735</v>
      </c>
      <c r="W963" s="300">
        <v>1</v>
      </c>
      <c r="X963" s="300" t="s">
        <v>736</v>
      </c>
      <c r="Y963" s="300" t="s">
        <v>736</v>
      </c>
      <c r="Z963" s="300" t="s">
        <v>2307</v>
      </c>
      <c r="AA963" s="300">
        <v>0</v>
      </c>
      <c r="AB963" s="300"/>
      <c r="AC963" s="300" t="s">
        <v>3327</v>
      </c>
      <c r="AD963" s="300" t="s">
        <v>114</v>
      </c>
      <c r="AE963" s="300" t="s">
        <v>741</v>
      </c>
      <c r="AF963" s="300" t="s">
        <v>736</v>
      </c>
      <c r="AG963" s="300" t="s">
        <v>736</v>
      </c>
      <c r="AH963" s="300"/>
      <c r="AI963" s="300"/>
      <c r="AJ963" s="300"/>
      <c r="AK963" s="305"/>
      <c r="AL963" s="300"/>
      <c r="AM963" s="300"/>
      <c r="AN963" s="300"/>
      <c r="AO963" s="300"/>
      <c r="AP963" s="300"/>
      <c r="AQ963" s="300"/>
      <c r="AR963" s="300" t="s">
        <v>3319</v>
      </c>
      <c r="AS963" s="300" t="s">
        <v>3329</v>
      </c>
      <c r="AT963" s="300" t="s">
        <v>3319</v>
      </c>
      <c r="AW963" s="300" t="s">
        <v>4505</v>
      </c>
      <c r="AX963" s="300"/>
      <c r="AY963" s="300"/>
      <c r="AZ963" s="300"/>
      <c r="BA963" s="300"/>
      <c r="BB963" s="9" t="s">
        <v>736</v>
      </c>
    </row>
    <row r="964" spans="1:54" s="15" customFormat="1" ht="15" customHeight="1" x14ac:dyDescent="0.25">
      <c r="A964" s="15" t="s">
        <v>2844</v>
      </c>
      <c r="B964" s="15" t="s">
        <v>2845</v>
      </c>
      <c r="C964" s="15" t="s">
        <v>2845</v>
      </c>
      <c r="D964" s="15" t="s">
        <v>5128</v>
      </c>
      <c r="E964" s="300">
        <v>0</v>
      </c>
      <c r="F964" s="300" t="s">
        <v>557</v>
      </c>
      <c r="G964" s="300">
        <v>0</v>
      </c>
      <c r="H964" s="300" t="s">
        <v>4526</v>
      </c>
      <c r="I964" s="300" t="s">
        <v>4534</v>
      </c>
      <c r="J964" s="300" t="s">
        <v>4526</v>
      </c>
      <c r="K964" s="300" t="s">
        <v>4526</v>
      </c>
      <c r="L964" s="15" t="s">
        <v>2845</v>
      </c>
      <c r="M964" s="15" t="s">
        <v>5128</v>
      </c>
      <c r="N964" s="15" t="s">
        <v>2845</v>
      </c>
      <c r="O964" s="15" t="s">
        <v>5128</v>
      </c>
      <c r="P964" s="300" t="s">
        <v>3384</v>
      </c>
      <c r="Q964" s="300" t="s">
        <v>855</v>
      </c>
      <c r="R964" s="300" t="s">
        <v>559</v>
      </c>
      <c r="S964" s="300"/>
      <c r="T964" s="300" t="s">
        <v>736</v>
      </c>
      <c r="U964" s="300" t="s">
        <v>735</v>
      </c>
      <c r="V964" s="300" t="s">
        <v>735</v>
      </c>
      <c r="W964" s="300">
        <v>1</v>
      </c>
      <c r="X964" s="300" t="s">
        <v>736</v>
      </c>
      <c r="Y964" s="300" t="s">
        <v>736</v>
      </c>
      <c r="Z964" s="300" t="s">
        <v>2307</v>
      </c>
      <c r="AA964" s="300">
        <v>0</v>
      </c>
      <c r="AB964" s="300"/>
      <c r="AC964" s="300" t="s">
        <v>3327</v>
      </c>
      <c r="AD964" s="300" t="s">
        <v>114</v>
      </c>
      <c r="AE964" s="300" t="s">
        <v>741</v>
      </c>
      <c r="AF964" s="300" t="s">
        <v>736</v>
      </c>
      <c r="AG964" s="300" t="s">
        <v>736</v>
      </c>
      <c r="AH964" s="300"/>
      <c r="AI964" s="300"/>
      <c r="AJ964" s="300"/>
      <c r="AK964" s="305"/>
      <c r="AL964" s="300"/>
      <c r="AM964" s="300"/>
      <c r="AN964" s="300"/>
      <c r="AO964" s="300"/>
      <c r="AP964" s="300"/>
      <c r="AQ964" s="300"/>
      <c r="AR964" s="300" t="s">
        <v>3319</v>
      </c>
      <c r="AS964" s="300" t="s">
        <v>3329</v>
      </c>
      <c r="AT964" s="300" t="s">
        <v>3319</v>
      </c>
      <c r="AW964" s="300" t="s">
        <v>4505</v>
      </c>
      <c r="AX964" s="300"/>
      <c r="AY964" s="300"/>
      <c r="AZ964" s="300"/>
      <c r="BA964" s="300"/>
      <c r="BB964" s="9" t="s">
        <v>736</v>
      </c>
    </row>
    <row r="965" spans="1:54" s="15" customFormat="1" ht="15" customHeight="1" x14ac:dyDescent="0.25">
      <c r="A965" s="15" t="s">
        <v>2846</v>
      </c>
      <c r="B965" s="15" t="s">
        <v>2847</v>
      </c>
      <c r="C965" s="15" t="s">
        <v>2847</v>
      </c>
      <c r="D965" s="15" t="s">
        <v>5129</v>
      </c>
      <c r="E965" s="300">
        <v>0</v>
      </c>
      <c r="F965" s="300" t="s">
        <v>557</v>
      </c>
      <c r="G965" s="300">
        <v>0</v>
      </c>
      <c r="H965" s="300" t="s">
        <v>4526</v>
      </c>
      <c r="I965" s="300" t="s">
        <v>4534</v>
      </c>
      <c r="J965" s="300" t="s">
        <v>4526</v>
      </c>
      <c r="K965" s="300" t="s">
        <v>4526</v>
      </c>
      <c r="L965" s="15" t="s">
        <v>2847</v>
      </c>
      <c r="M965" s="15" t="s">
        <v>5129</v>
      </c>
      <c r="N965" s="15" t="s">
        <v>2847</v>
      </c>
      <c r="O965" s="15" t="s">
        <v>5129</v>
      </c>
      <c r="P965" s="300" t="s">
        <v>3384</v>
      </c>
      <c r="Q965" s="300" t="s">
        <v>855</v>
      </c>
      <c r="R965" s="300" t="s">
        <v>559</v>
      </c>
      <c r="S965" s="300"/>
      <c r="T965" s="300" t="s">
        <v>736</v>
      </c>
      <c r="U965" s="300" t="s">
        <v>735</v>
      </c>
      <c r="V965" s="300" t="s">
        <v>735</v>
      </c>
      <c r="W965" s="300">
        <v>1</v>
      </c>
      <c r="X965" s="300" t="s">
        <v>736</v>
      </c>
      <c r="Y965" s="300" t="s">
        <v>736</v>
      </c>
      <c r="Z965" s="300" t="s">
        <v>2307</v>
      </c>
      <c r="AA965" s="300">
        <v>0</v>
      </c>
      <c r="AB965" s="300"/>
      <c r="AC965" s="300" t="s">
        <v>3327</v>
      </c>
      <c r="AD965" s="300" t="s">
        <v>114</v>
      </c>
      <c r="AE965" s="300" t="s">
        <v>741</v>
      </c>
      <c r="AF965" s="300" t="s">
        <v>736</v>
      </c>
      <c r="AG965" s="300" t="s">
        <v>736</v>
      </c>
      <c r="AH965" s="300"/>
      <c r="AI965" s="300"/>
      <c r="AJ965" s="300"/>
      <c r="AK965" s="305"/>
      <c r="AL965" s="300"/>
      <c r="AM965" s="300"/>
      <c r="AN965" s="300"/>
      <c r="AO965" s="300"/>
      <c r="AP965" s="300"/>
      <c r="AQ965" s="300"/>
      <c r="AR965" s="300" t="s">
        <v>3319</v>
      </c>
      <c r="AS965" s="300" t="s">
        <v>3329</v>
      </c>
      <c r="AT965" s="300" t="s">
        <v>3319</v>
      </c>
      <c r="AW965" s="300" t="s">
        <v>4505</v>
      </c>
      <c r="AX965" s="300"/>
      <c r="AY965" s="300"/>
      <c r="AZ965" s="300"/>
      <c r="BA965" s="300"/>
      <c r="BB965" s="9" t="s">
        <v>736</v>
      </c>
    </row>
    <row r="966" spans="1:54" s="15" customFormat="1" ht="15" customHeight="1" x14ac:dyDescent="0.25">
      <c r="A966" s="15" t="s">
        <v>2848</v>
      </c>
      <c r="B966" s="15" t="s">
        <v>2849</v>
      </c>
      <c r="C966" s="15" t="s">
        <v>2849</v>
      </c>
      <c r="D966" s="15" t="s">
        <v>5130</v>
      </c>
      <c r="E966" s="300">
        <v>0</v>
      </c>
      <c r="F966" s="300" t="s">
        <v>557</v>
      </c>
      <c r="G966" s="300">
        <v>0</v>
      </c>
      <c r="H966" s="300" t="s">
        <v>4526</v>
      </c>
      <c r="I966" s="300" t="s">
        <v>4534</v>
      </c>
      <c r="J966" s="300" t="s">
        <v>4526</v>
      </c>
      <c r="K966" s="300" t="s">
        <v>4526</v>
      </c>
      <c r="L966" s="15" t="s">
        <v>2849</v>
      </c>
      <c r="M966" s="15" t="s">
        <v>5130</v>
      </c>
      <c r="N966" s="15" t="s">
        <v>2849</v>
      </c>
      <c r="O966" s="15" t="s">
        <v>5130</v>
      </c>
      <c r="P966" s="300" t="s">
        <v>3384</v>
      </c>
      <c r="Q966" s="300" t="s">
        <v>855</v>
      </c>
      <c r="R966" s="300" t="s">
        <v>559</v>
      </c>
      <c r="S966" s="300"/>
      <c r="T966" s="300" t="s">
        <v>736</v>
      </c>
      <c r="U966" s="300" t="s">
        <v>735</v>
      </c>
      <c r="V966" s="300" t="s">
        <v>735</v>
      </c>
      <c r="W966" s="300">
        <v>1</v>
      </c>
      <c r="X966" s="300" t="s">
        <v>736</v>
      </c>
      <c r="Y966" s="300" t="s">
        <v>736</v>
      </c>
      <c r="Z966" s="300" t="s">
        <v>2307</v>
      </c>
      <c r="AA966" s="300">
        <v>0</v>
      </c>
      <c r="AB966" s="300"/>
      <c r="AC966" s="300" t="s">
        <v>3327</v>
      </c>
      <c r="AD966" s="300" t="s">
        <v>114</v>
      </c>
      <c r="AE966" s="300" t="s">
        <v>741</v>
      </c>
      <c r="AF966" s="300" t="s">
        <v>736</v>
      </c>
      <c r="AG966" s="300" t="s">
        <v>736</v>
      </c>
      <c r="AH966" s="300"/>
      <c r="AI966" s="300"/>
      <c r="AJ966" s="300"/>
      <c r="AK966" s="305"/>
      <c r="AL966" s="300"/>
      <c r="AM966" s="300"/>
      <c r="AN966" s="300"/>
      <c r="AO966" s="300"/>
      <c r="AP966" s="300"/>
      <c r="AQ966" s="300"/>
      <c r="AR966" s="300" t="s">
        <v>3319</v>
      </c>
      <c r="AS966" s="300" t="s">
        <v>3329</v>
      </c>
      <c r="AT966" s="300" t="s">
        <v>3319</v>
      </c>
      <c r="AW966" s="300" t="s">
        <v>4505</v>
      </c>
      <c r="AX966" s="300"/>
      <c r="AY966" s="300"/>
      <c r="AZ966" s="300"/>
      <c r="BA966" s="300"/>
      <c r="BB966" s="9" t="s">
        <v>736</v>
      </c>
    </row>
    <row r="967" spans="1:54" s="15" customFormat="1" ht="15" customHeight="1" x14ac:dyDescent="0.25">
      <c r="A967" s="15" t="s">
        <v>2850</v>
      </c>
      <c r="B967" s="15" t="s">
        <v>2851</v>
      </c>
      <c r="C967" s="15" t="s">
        <v>2851</v>
      </c>
      <c r="D967" s="15" t="s">
        <v>5131</v>
      </c>
      <c r="E967" s="300">
        <v>0</v>
      </c>
      <c r="F967" s="300" t="s">
        <v>557</v>
      </c>
      <c r="G967" s="300">
        <v>0</v>
      </c>
      <c r="H967" s="300" t="s">
        <v>4526</v>
      </c>
      <c r="I967" s="300" t="s">
        <v>4534</v>
      </c>
      <c r="J967" s="300" t="s">
        <v>4526</v>
      </c>
      <c r="K967" s="300" t="s">
        <v>4526</v>
      </c>
      <c r="L967" s="15" t="s">
        <v>2851</v>
      </c>
      <c r="M967" s="15" t="s">
        <v>5131</v>
      </c>
      <c r="N967" s="15" t="s">
        <v>2851</v>
      </c>
      <c r="O967" s="15" t="s">
        <v>5131</v>
      </c>
      <c r="P967" s="300" t="s">
        <v>3384</v>
      </c>
      <c r="Q967" s="300" t="s">
        <v>855</v>
      </c>
      <c r="R967" s="300" t="s">
        <v>559</v>
      </c>
      <c r="S967" s="300"/>
      <c r="T967" s="300" t="s">
        <v>736</v>
      </c>
      <c r="U967" s="300" t="s">
        <v>735</v>
      </c>
      <c r="V967" s="300" t="s">
        <v>735</v>
      </c>
      <c r="W967" s="300">
        <v>1</v>
      </c>
      <c r="X967" s="300" t="s">
        <v>736</v>
      </c>
      <c r="Y967" s="300" t="s">
        <v>736</v>
      </c>
      <c r="Z967" s="300" t="s">
        <v>2307</v>
      </c>
      <c r="AA967" s="300">
        <v>0</v>
      </c>
      <c r="AB967" s="300"/>
      <c r="AC967" s="300" t="s">
        <v>3327</v>
      </c>
      <c r="AD967" s="300" t="s">
        <v>114</v>
      </c>
      <c r="AE967" s="300" t="s">
        <v>741</v>
      </c>
      <c r="AF967" s="300" t="s">
        <v>736</v>
      </c>
      <c r="AG967" s="300" t="s">
        <v>736</v>
      </c>
      <c r="AH967" s="300"/>
      <c r="AI967" s="300"/>
      <c r="AJ967" s="300"/>
      <c r="AK967" s="305"/>
      <c r="AL967" s="300"/>
      <c r="AM967" s="300"/>
      <c r="AN967" s="300"/>
      <c r="AO967" s="300"/>
      <c r="AP967" s="300"/>
      <c r="AQ967" s="300"/>
      <c r="AR967" s="300" t="s">
        <v>3319</v>
      </c>
      <c r="AS967" s="300" t="s">
        <v>3329</v>
      </c>
      <c r="AT967" s="300" t="s">
        <v>3319</v>
      </c>
      <c r="AW967" s="300" t="s">
        <v>4505</v>
      </c>
      <c r="AX967" s="300"/>
      <c r="AY967" s="300"/>
      <c r="AZ967" s="300"/>
      <c r="BA967" s="300"/>
      <c r="BB967" s="9" t="s">
        <v>736</v>
      </c>
    </row>
    <row r="968" spans="1:54" s="15" customFormat="1" ht="15" customHeight="1" x14ac:dyDescent="0.25">
      <c r="A968" s="15" t="s">
        <v>2852</v>
      </c>
      <c r="B968" s="15" t="s">
        <v>2853</v>
      </c>
      <c r="C968" s="15" t="s">
        <v>2853</v>
      </c>
      <c r="D968" s="15" t="s">
        <v>5132</v>
      </c>
      <c r="E968" s="300">
        <v>0</v>
      </c>
      <c r="F968" s="300" t="s">
        <v>557</v>
      </c>
      <c r="G968" s="300">
        <v>0</v>
      </c>
      <c r="H968" s="300" t="s">
        <v>4526</v>
      </c>
      <c r="I968" s="300" t="s">
        <v>4534</v>
      </c>
      <c r="J968" s="300" t="s">
        <v>4526</v>
      </c>
      <c r="K968" s="300" t="s">
        <v>4526</v>
      </c>
      <c r="L968" s="15" t="s">
        <v>2853</v>
      </c>
      <c r="M968" s="15" t="s">
        <v>5132</v>
      </c>
      <c r="N968" s="15" t="s">
        <v>2853</v>
      </c>
      <c r="O968" s="15" t="s">
        <v>5132</v>
      </c>
      <c r="P968" s="300" t="s">
        <v>3384</v>
      </c>
      <c r="Q968" s="300" t="s">
        <v>855</v>
      </c>
      <c r="R968" s="300" t="s">
        <v>559</v>
      </c>
      <c r="S968" s="300"/>
      <c r="T968" s="300" t="s">
        <v>736</v>
      </c>
      <c r="U968" s="300" t="s">
        <v>735</v>
      </c>
      <c r="V968" s="300" t="s">
        <v>735</v>
      </c>
      <c r="W968" s="300">
        <v>1</v>
      </c>
      <c r="X968" s="300" t="s">
        <v>736</v>
      </c>
      <c r="Y968" s="300" t="s">
        <v>736</v>
      </c>
      <c r="Z968" s="300" t="s">
        <v>2307</v>
      </c>
      <c r="AA968" s="300">
        <v>0</v>
      </c>
      <c r="AB968" s="300"/>
      <c r="AC968" s="300" t="s">
        <v>3327</v>
      </c>
      <c r="AD968" s="300" t="s">
        <v>114</v>
      </c>
      <c r="AE968" s="300" t="s">
        <v>741</v>
      </c>
      <c r="AF968" s="300" t="s">
        <v>736</v>
      </c>
      <c r="AG968" s="300" t="s">
        <v>736</v>
      </c>
      <c r="AH968" s="300"/>
      <c r="AI968" s="300"/>
      <c r="AJ968" s="300"/>
      <c r="AK968" s="305"/>
      <c r="AL968" s="300"/>
      <c r="AM968" s="300"/>
      <c r="AN968" s="300"/>
      <c r="AO968" s="300"/>
      <c r="AP968" s="300"/>
      <c r="AQ968" s="300"/>
      <c r="AR968" s="300" t="s">
        <v>3319</v>
      </c>
      <c r="AS968" s="300" t="s">
        <v>3329</v>
      </c>
      <c r="AT968" s="300" t="s">
        <v>3319</v>
      </c>
      <c r="AW968" s="300" t="s">
        <v>4505</v>
      </c>
      <c r="AX968" s="300"/>
      <c r="AY968" s="300"/>
      <c r="AZ968" s="300"/>
      <c r="BA968" s="300"/>
      <c r="BB968" s="9" t="s">
        <v>736</v>
      </c>
    </row>
    <row r="969" spans="1:54" s="15" customFormat="1" ht="15" customHeight="1" x14ac:dyDescent="0.25">
      <c r="A969" s="15" t="s">
        <v>2854</v>
      </c>
      <c r="B969" s="15" t="s">
        <v>2855</v>
      </c>
      <c r="C969" s="15" t="s">
        <v>2855</v>
      </c>
      <c r="D969" s="15" t="s">
        <v>5133</v>
      </c>
      <c r="E969" s="300">
        <v>0</v>
      </c>
      <c r="F969" s="300" t="s">
        <v>557</v>
      </c>
      <c r="G969" s="300">
        <v>0</v>
      </c>
      <c r="H969" s="300" t="s">
        <v>4526</v>
      </c>
      <c r="I969" s="300" t="s">
        <v>4534</v>
      </c>
      <c r="J969" s="300" t="s">
        <v>4526</v>
      </c>
      <c r="K969" s="300" t="s">
        <v>4526</v>
      </c>
      <c r="L969" s="15" t="s">
        <v>2855</v>
      </c>
      <c r="M969" s="15" t="s">
        <v>5133</v>
      </c>
      <c r="N969" s="15" t="s">
        <v>2855</v>
      </c>
      <c r="O969" s="15" t="s">
        <v>5133</v>
      </c>
      <c r="P969" s="300" t="s">
        <v>3384</v>
      </c>
      <c r="Q969" s="300" t="s">
        <v>855</v>
      </c>
      <c r="R969" s="300" t="s">
        <v>559</v>
      </c>
      <c r="S969" s="300"/>
      <c r="T969" s="300" t="s">
        <v>736</v>
      </c>
      <c r="U969" s="300" t="s">
        <v>735</v>
      </c>
      <c r="V969" s="300" t="s">
        <v>735</v>
      </c>
      <c r="W969" s="300">
        <v>1</v>
      </c>
      <c r="X969" s="300" t="s">
        <v>736</v>
      </c>
      <c r="Y969" s="300" t="s">
        <v>736</v>
      </c>
      <c r="Z969" s="300" t="s">
        <v>2307</v>
      </c>
      <c r="AA969" s="300">
        <v>0</v>
      </c>
      <c r="AB969" s="300"/>
      <c r="AC969" s="300" t="s">
        <v>3327</v>
      </c>
      <c r="AD969" s="300" t="s">
        <v>114</v>
      </c>
      <c r="AE969" s="300" t="s">
        <v>741</v>
      </c>
      <c r="AF969" s="300" t="s">
        <v>736</v>
      </c>
      <c r="AG969" s="300" t="s">
        <v>736</v>
      </c>
      <c r="AH969" s="300"/>
      <c r="AI969" s="300"/>
      <c r="AJ969" s="300"/>
      <c r="AK969" s="305"/>
      <c r="AL969" s="300"/>
      <c r="AM969" s="300"/>
      <c r="AN969" s="300"/>
      <c r="AO969" s="300"/>
      <c r="AP969" s="300"/>
      <c r="AQ969" s="300"/>
      <c r="AR969" s="300" t="s">
        <v>3319</v>
      </c>
      <c r="AS969" s="300" t="s">
        <v>3329</v>
      </c>
      <c r="AT969" s="300" t="s">
        <v>3319</v>
      </c>
      <c r="AW969" s="300" t="s">
        <v>4505</v>
      </c>
      <c r="AX969" s="300"/>
      <c r="AY969" s="300"/>
      <c r="AZ969" s="300"/>
      <c r="BA969" s="300"/>
      <c r="BB969" s="9" t="s">
        <v>736</v>
      </c>
    </row>
    <row r="970" spans="1:54" s="15" customFormat="1" ht="15" customHeight="1" x14ac:dyDescent="0.25">
      <c r="A970" s="15" t="s">
        <v>2856</v>
      </c>
      <c r="B970" s="15" t="s">
        <v>2857</v>
      </c>
      <c r="C970" s="15" t="s">
        <v>2857</v>
      </c>
      <c r="D970" s="15" t="s">
        <v>5134</v>
      </c>
      <c r="E970" s="300">
        <v>0</v>
      </c>
      <c r="F970" s="300" t="s">
        <v>557</v>
      </c>
      <c r="G970" s="300">
        <v>0</v>
      </c>
      <c r="H970" s="300" t="s">
        <v>4526</v>
      </c>
      <c r="I970" s="300" t="s">
        <v>4534</v>
      </c>
      <c r="J970" s="300" t="s">
        <v>4526</v>
      </c>
      <c r="K970" s="300" t="s">
        <v>4526</v>
      </c>
      <c r="L970" s="15" t="s">
        <v>2857</v>
      </c>
      <c r="M970" s="15" t="s">
        <v>5134</v>
      </c>
      <c r="N970" s="15" t="s">
        <v>2857</v>
      </c>
      <c r="O970" s="15" t="s">
        <v>5134</v>
      </c>
      <c r="P970" s="300" t="s">
        <v>3384</v>
      </c>
      <c r="Q970" s="300" t="s">
        <v>855</v>
      </c>
      <c r="R970" s="300" t="s">
        <v>559</v>
      </c>
      <c r="S970" s="300"/>
      <c r="T970" s="300" t="s">
        <v>736</v>
      </c>
      <c r="U970" s="300" t="s">
        <v>735</v>
      </c>
      <c r="V970" s="300" t="s">
        <v>735</v>
      </c>
      <c r="W970" s="300">
        <v>1</v>
      </c>
      <c r="X970" s="300" t="s">
        <v>736</v>
      </c>
      <c r="Y970" s="300" t="s">
        <v>736</v>
      </c>
      <c r="Z970" s="300" t="s">
        <v>2307</v>
      </c>
      <c r="AA970" s="300">
        <v>0</v>
      </c>
      <c r="AB970" s="300"/>
      <c r="AC970" s="300" t="s">
        <v>3327</v>
      </c>
      <c r="AD970" s="300" t="s">
        <v>114</v>
      </c>
      <c r="AE970" s="300" t="s">
        <v>741</v>
      </c>
      <c r="AF970" s="300" t="s">
        <v>736</v>
      </c>
      <c r="AG970" s="300" t="s">
        <v>736</v>
      </c>
      <c r="AH970" s="300"/>
      <c r="AI970" s="300"/>
      <c r="AJ970" s="300"/>
      <c r="AK970" s="305"/>
      <c r="AL970" s="300"/>
      <c r="AM970" s="300"/>
      <c r="AN970" s="300"/>
      <c r="AO970" s="300"/>
      <c r="AP970" s="300"/>
      <c r="AQ970" s="300"/>
      <c r="AR970" s="300" t="s">
        <v>3319</v>
      </c>
      <c r="AS970" s="300" t="s">
        <v>3329</v>
      </c>
      <c r="AT970" s="300" t="s">
        <v>3319</v>
      </c>
      <c r="AW970" s="300" t="s">
        <v>4505</v>
      </c>
      <c r="AX970" s="300"/>
      <c r="AY970" s="300"/>
      <c r="AZ970" s="300"/>
      <c r="BA970" s="300"/>
      <c r="BB970" s="9" t="s">
        <v>736</v>
      </c>
    </row>
    <row r="971" spans="1:54" s="15" customFormat="1" ht="15" customHeight="1" x14ac:dyDescent="0.25">
      <c r="A971" s="15" t="s">
        <v>2858</v>
      </c>
      <c r="B971" s="15" t="s">
        <v>2859</v>
      </c>
      <c r="C971" s="15" t="s">
        <v>2859</v>
      </c>
      <c r="D971" s="15" t="s">
        <v>5135</v>
      </c>
      <c r="E971" s="300">
        <v>0</v>
      </c>
      <c r="F971" s="300" t="s">
        <v>557</v>
      </c>
      <c r="G971" s="300">
        <v>0</v>
      </c>
      <c r="H971" s="300" t="s">
        <v>4526</v>
      </c>
      <c r="I971" s="300" t="s">
        <v>4534</v>
      </c>
      <c r="J971" s="300" t="s">
        <v>4526</v>
      </c>
      <c r="K971" s="300" t="s">
        <v>4526</v>
      </c>
      <c r="L971" s="15" t="s">
        <v>2859</v>
      </c>
      <c r="M971" s="15" t="s">
        <v>5135</v>
      </c>
      <c r="N971" s="15" t="s">
        <v>2859</v>
      </c>
      <c r="O971" s="15" t="s">
        <v>5135</v>
      </c>
      <c r="P971" s="300" t="s">
        <v>3384</v>
      </c>
      <c r="Q971" s="300" t="s">
        <v>855</v>
      </c>
      <c r="R971" s="300" t="s">
        <v>559</v>
      </c>
      <c r="S971" s="300"/>
      <c r="T971" s="300" t="s">
        <v>736</v>
      </c>
      <c r="U971" s="300" t="s">
        <v>735</v>
      </c>
      <c r="V971" s="300" t="s">
        <v>735</v>
      </c>
      <c r="W971" s="300">
        <v>1</v>
      </c>
      <c r="X971" s="300" t="s">
        <v>736</v>
      </c>
      <c r="Y971" s="300" t="s">
        <v>736</v>
      </c>
      <c r="Z971" s="300" t="s">
        <v>2307</v>
      </c>
      <c r="AA971" s="300">
        <v>0</v>
      </c>
      <c r="AB971" s="300"/>
      <c r="AC971" s="300" t="s">
        <v>3327</v>
      </c>
      <c r="AD971" s="300" t="s">
        <v>114</v>
      </c>
      <c r="AE971" s="300" t="s">
        <v>741</v>
      </c>
      <c r="AF971" s="300" t="s">
        <v>736</v>
      </c>
      <c r="AG971" s="300" t="s">
        <v>736</v>
      </c>
      <c r="AH971" s="300"/>
      <c r="AI971" s="300"/>
      <c r="AJ971" s="300"/>
      <c r="AK971" s="305"/>
      <c r="AL971" s="300"/>
      <c r="AM971" s="300"/>
      <c r="AN971" s="300"/>
      <c r="AO971" s="300"/>
      <c r="AP971" s="300"/>
      <c r="AQ971" s="300"/>
      <c r="AR971" s="300" t="s">
        <v>3319</v>
      </c>
      <c r="AS971" s="300" t="s">
        <v>3329</v>
      </c>
      <c r="AT971" s="300" t="s">
        <v>3319</v>
      </c>
      <c r="AW971" s="300" t="s">
        <v>4505</v>
      </c>
      <c r="AX971" s="300"/>
      <c r="AY971" s="300"/>
      <c r="AZ971" s="300"/>
      <c r="BA971" s="300"/>
      <c r="BB971" s="9" t="s">
        <v>736</v>
      </c>
    </row>
    <row r="972" spans="1:54" s="15" customFormat="1" ht="15" customHeight="1" x14ac:dyDescent="0.25">
      <c r="A972" s="15" t="s">
        <v>2860</v>
      </c>
      <c r="B972" s="15" t="s">
        <v>2861</v>
      </c>
      <c r="C972" s="15" t="s">
        <v>2861</v>
      </c>
      <c r="D972" s="15" t="s">
        <v>2861</v>
      </c>
      <c r="E972" s="300">
        <v>0</v>
      </c>
      <c r="F972" s="300" t="s">
        <v>557</v>
      </c>
      <c r="G972" s="300">
        <v>60</v>
      </c>
      <c r="H972" s="300" t="s">
        <v>4526</v>
      </c>
      <c r="I972" s="300" t="s">
        <v>4534</v>
      </c>
      <c r="J972" s="300" t="s">
        <v>4526</v>
      </c>
      <c r="K972" s="300" t="s">
        <v>4526</v>
      </c>
      <c r="L972" s="15" t="s">
        <v>2861</v>
      </c>
      <c r="M972" s="15" t="s">
        <v>2861</v>
      </c>
      <c r="N972" s="15" t="s">
        <v>2861</v>
      </c>
      <c r="O972" s="15" t="s">
        <v>2861</v>
      </c>
      <c r="P972" s="300" t="s">
        <v>3384</v>
      </c>
      <c r="Q972" s="300" t="s">
        <v>855</v>
      </c>
      <c r="R972" s="15" t="s">
        <v>2860</v>
      </c>
      <c r="T972" s="300" t="s">
        <v>736</v>
      </c>
      <c r="U972" s="300" t="s">
        <v>735</v>
      </c>
      <c r="V972" s="300" t="s">
        <v>735</v>
      </c>
      <c r="W972" s="300">
        <v>1</v>
      </c>
      <c r="X972" s="300" t="s">
        <v>736</v>
      </c>
      <c r="Y972" s="300" t="s">
        <v>736</v>
      </c>
      <c r="Z972" s="300"/>
      <c r="AA972" s="300">
        <v>0</v>
      </c>
      <c r="AC972" s="300" t="s">
        <v>3327</v>
      </c>
      <c r="AD972" s="300" t="s">
        <v>114</v>
      </c>
      <c r="AE972" s="300" t="s">
        <v>741</v>
      </c>
      <c r="AF972" s="300" t="s">
        <v>736</v>
      </c>
      <c r="AG972" s="300" t="s">
        <v>736</v>
      </c>
      <c r="AK972" s="305"/>
      <c r="AR972" s="300" t="s">
        <v>3319</v>
      </c>
      <c r="AS972" s="300" t="s">
        <v>3319</v>
      </c>
      <c r="AT972" s="300" t="s">
        <v>3329</v>
      </c>
      <c r="AW972" s="300" t="s">
        <v>4505</v>
      </c>
      <c r="AX972" s="300"/>
      <c r="AY972" s="300"/>
      <c r="AZ972" s="300"/>
      <c r="BA972" s="300"/>
      <c r="BB972" s="9" t="s">
        <v>736</v>
      </c>
    </row>
    <row r="973" spans="1:54" s="15" customFormat="1" ht="15" customHeight="1" x14ac:dyDescent="0.25">
      <c r="A973" s="15" t="s">
        <v>2862</v>
      </c>
      <c r="B973" s="15" t="s">
        <v>2863</v>
      </c>
      <c r="C973" s="15" t="s">
        <v>2863</v>
      </c>
      <c r="D973" s="15" t="s">
        <v>5136</v>
      </c>
      <c r="E973" s="300">
        <v>0</v>
      </c>
      <c r="F973" s="300" t="s">
        <v>557</v>
      </c>
      <c r="G973" s="300">
        <v>60</v>
      </c>
      <c r="H973" s="300" t="s">
        <v>4526</v>
      </c>
      <c r="I973" s="300" t="s">
        <v>4534</v>
      </c>
      <c r="J973" s="300" t="s">
        <v>4526</v>
      </c>
      <c r="K973" s="300" t="s">
        <v>4526</v>
      </c>
      <c r="L973" s="15" t="s">
        <v>2863</v>
      </c>
      <c r="M973" s="15" t="s">
        <v>5136</v>
      </c>
      <c r="N973" s="15" t="s">
        <v>2863</v>
      </c>
      <c r="O973" s="15" t="s">
        <v>5136</v>
      </c>
      <c r="P973" s="300" t="s">
        <v>3384</v>
      </c>
      <c r="Q973" s="300" t="s">
        <v>855</v>
      </c>
      <c r="R973" s="15" t="s">
        <v>2862</v>
      </c>
      <c r="T973" s="300" t="s">
        <v>736</v>
      </c>
      <c r="U973" s="300" t="s">
        <v>735</v>
      </c>
      <c r="V973" s="300" t="s">
        <v>735</v>
      </c>
      <c r="W973" s="300">
        <v>1</v>
      </c>
      <c r="X973" s="300" t="s">
        <v>736</v>
      </c>
      <c r="Y973" s="300" t="s">
        <v>736</v>
      </c>
      <c r="Z973" s="300"/>
      <c r="AA973" s="300">
        <v>0</v>
      </c>
      <c r="AC973" s="300" t="s">
        <v>3327</v>
      </c>
      <c r="AD973" s="300" t="s">
        <v>114</v>
      </c>
      <c r="AE973" s="300" t="s">
        <v>741</v>
      </c>
      <c r="AF973" s="300" t="s">
        <v>736</v>
      </c>
      <c r="AG973" s="300" t="s">
        <v>736</v>
      </c>
      <c r="AK973" s="305"/>
      <c r="AR973" s="300" t="s">
        <v>3319</v>
      </c>
      <c r="AS973" s="300" t="s">
        <v>3319</v>
      </c>
      <c r="AT973" s="300" t="s">
        <v>3329</v>
      </c>
      <c r="AW973" s="300" t="s">
        <v>4505</v>
      </c>
      <c r="AX973" s="300"/>
      <c r="AY973" s="300"/>
      <c r="AZ973" s="300"/>
      <c r="BA973" s="300"/>
      <c r="BB973" s="9" t="s">
        <v>736</v>
      </c>
    </row>
    <row r="974" spans="1:54" s="15" customFormat="1" ht="15" customHeight="1" x14ac:dyDescent="0.25">
      <c r="A974" s="15" t="s">
        <v>2864</v>
      </c>
      <c r="B974" s="15" t="s">
        <v>2865</v>
      </c>
      <c r="C974" s="15" t="s">
        <v>2865</v>
      </c>
      <c r="D974" s="15" t="s">
        <v>5137</v>
      </c>
      <c r="E974" s="300">
        <v>0</v>
      </c>
      <c r="F974" s="300" t="s">
        <v>557</v>
      </c>
      <c r="G974" s="15">
        <v>0</v>
      </c>
      <c r="H974" s="300" t="s">
        <v>4526</v>
      </c>
      <c r="I974" s="300" t="s">
        <v>4534</v>
      </c>
      <c r="J974" s="300" t="s">
        <v>4526</v>
      </c>
      <c r="K974" s="300" t="s">
        <v>4526</v>
      </c>
      <c r="L974" s="15" t="s">
        <v>2865</v>
      </c>
      <c r="M974" s="15" t="s">
        <v>5137</v>
      </c>
      <c r="N974" s="15" t="s">
        <v>2865</v>
      </c>
      <c r="O974" s="15" t="s">
        <v>5137</v>
      </c>
      <c r="P974" s="300" t="s">
        <v>3384</v>
      </c>
      <c r="Q974" s="300" t="s">
        <v>855</v>
      </c>
      <c r="R974" s="15" t="s">
        <v>2864</v>
      </c>
      <c r="T974" s="300" t="s">
        <v>736</v>
      </c>
      <c r="U974" s="300" t="s">
        <v>735</v>
      </c>
      <c r="V974" s="300" t="s">
        <v>735</v>
      </c>
      <c r="W974" s="300">
        <v>1</v>
      </c>
      <c r="X974" s="300" t="s">
        <v>736</v>
      </c>
      <c r="Y974" s="300" t="s">
        <v>736</v>
      </c>
      <c r="Z974" s="300"/>
      <c r="AA974" s="300">
        <v>0</v>
      </c>
      <c r="AC974" s="300" t="s">
        <v>3327</v>
      </c>
      <c r="AD974" s="300" t="s">
        <v>114</v>
      </c>
      <c r="AE974" s="300" t="s">
        <v>741</v>
      </c>
      <c r="AF974" s="300" t="s">
        <v>736</v>
      </c>
      <c r="AG974" s="300" t="s">
        <v>736</v>
      </c>
      <c r="AK974" s="305"/>
      <c r="AR974" s="300" t="s">
        <v>3319</v>
      </c>
      <c r="AS974" s="300" t="s">
        <v>3319</v>
      </c>
      <c r="AT974" s="300" t="s">
        <v>3329</v>
      </c>
      <c r="AW974" s="300" t="s">
        <v>4505</v>
      </c>
      <c r="AX974" s="300"/>
      <c r="AY974" s="300"/>
      <c r="AZ974" s="300"/>
      <c r="BA974" s="300"/>
      <c r="BB974" s="9" t="s">
        <v>736</v>
      </c>
    </row>
    <row r="975" spans="1:54" s="15" customFormat="1" ht="15" customHeight="1" x14ac:dyDescent="0.25">
      <c r="A975" s="15" t="s">
        <v>2866</v>
      </c>
      <c r="B975" s="15" t="s">
        <v>2867</v>
      </c>
      <c r="C975" s="15" t="s">
        <v>2867</v>
      </c>
      <c r="D975" s="15" t="s">
        <v>5138</v>
      </c>
      <c r="E975" s="300">
        <v>0</v>
      </c>
      <c r="F975" s="300" t="s">
        <v>557</v>
      </c>
      <c r="G975" s="15">
        <v>0</v>
      </c>
      <c r="H975" s="300" t="s">
        <v>4526</v>
      </c>
      <c r="I975" s="300" t="s">
        <v>4534</v>
      </c>
      <c r="J975" s="300" t="s">
        <v>4526</v>
      </c>
      <c r="K975" s="300" t="s">
        <v>4526</v>
      </c>
      <c r="L975" s="15" t="s">
        <v>2867</v>
      </c>
      <c r="M975" s="15" t="s">
        <v>5138</v>
      </c>
      <c r="N975" s="15" t="s">
        <v>2867</v>
      </c>
      <c r="O975" s="15" t="s">
        <v>5138</v>
      </c>
      <c r="P975" s="300" t="s">
        <v>3384</v>
      </c>
      <c r="Q975" s="300" t="s">
        <v>855</v>
      </c>
      <c r="R975" s="15" t="s">
        <v>561</v>
      </c>
      <c r="T975" s="300" t="s">
        <v>736</v>
      </c>
      <c r="U975" s="300" t="s">
        <v>735</v>
      </c>
      <c r="V975" s="300" t="s">
        <v>735</v>
      </c>
      <c r="W975" s="300">
        <v>1</v>
      </c>
      <c r="X975" s="300" t="s">
        <v>736</v>
      </c>
      <c r="Y975" s="300" t="s">
        <v>736</v>
      </c>
      <c r="Z975" s="300"/>
      <c r="AA975" s="300">
        <v>0</v>
      </c>
      <c r="AC975" s="300" t="s">
        <v>3327</v>
      </c>
      <c r="AD975" s="300" t="s">
        <v>114</v>
      </c>
      <c r="AE975" s="300" t="s">
        <v>741</v>
      </c>
      <c r="AF975" s="300" t="s">
        <v>736</v>
      </c>
      <c r="AG975" s="300" t="s">
        <v>736</v>
      </c>
      <c r="AK975" s="305"/>
      <c r="AR975" s="300" t="s">
        <v>3319</v>
      </c>
      <c r="AS975" s="300" t="s">
        <v>3319</v>
      </c>
      <c r="AT975" s="300" t="s">
        <v>3329</v>
      </c>
      <c r="AW975" s="300" t="s">
        <v>4505</v>
      </c>
      <c r="AX975" s="300"/>
      <c r="AY975" s="300"/>
      <c r="AZ975" s="300"/>
      <c r="BA975" s="300"/>
      <c r="BB975" s="9" t="s">
        <v>736</v>
      </c>
    </row>
    <row r="976" spans="1:54" s="15" customFormat="1" ht="15" customHeight="1" x14ac:dyDescent="0.25">
      <c r="A976" s="15" t="s">
        <v>2868</v>
      </c>
      <c r="B976" s="15" t="s">
        <v>2869</v>
      </c>
      <c r="C976" s="15" t="s">
        <v>2869</v>
      </c>
      <c r="D976" s="15" t="s">
        <v>5139</v>
      </c>
      <c r="E976" s="300">
        <v>0</v>
      </c>
      <c r="F976" s="300" t="s">
        <v>557</v>
      </c>
      <c r="G976" s="15">
        <v>0</v>
      </c>
      <c r="H976" s="300" t="s">
        <v>4526</v>
      </c>
      <c r="I976" s="300" t="s">
        <v>4534</v>
      </c>
      <c r="J976" s="300" t="s">
        <v>4526</v>
      </c>
      <c r="K976" s="300" t="s">
        <v>4526</v>
      </c>
      <c r="L976" s="15" t="s">
        <v>2869</v>
      </c>
      <c r="M976" s="15" t="s">
        <v>5139</v>
      </c>
      <c r="N976" s="15" t="s">
        <v>2869</v>
      </c>
      <c r="O976" s="15" t="s">
        <v>5139</v>
      </c>
      <c r="P976" s="300" t="s">
        <v>3384</v>
      </c>
      <c r="Q976" s="300" t="s">
        <v>855</v>
      </c>
      <c r="R976" s="15" t="s">
        <v>561</v>
      </c>
      <c r="T976" s="300" t="s">
        <v>736</v>
      </c>
      <c r="U976" s="300" t="s">
        <v>735</v>
      </c>
      <c r="V976" s="300" t="s">
        <v>735</v>
      </c>
      <c r="W976" s="300">
        <v>1</v>
      </c>
      <c r="X976" s="300" t="s">
        <v>736</v>
      </c>
      <c r="Y976" s="300" t="s">
        <v>736</v>
      </c>
      <c r="Z976" s="300"/>
      <c r="AA976" s="300">
        <v>0</v>
      </c>
      <c r="AC976" s="300" t="s">
        <v>3327</v>
      </c>
      <c r="AD976" s="300" t="s">
        <v>114</v>
      </c>
      <c r="AE976" s="300" t="s">
        <v>741</v>
      </c>
      <c r="AF976" s="300" t="s">
        <v>736</v>
      </c>
      <c r="AG976" s="300" t="s">
        <v>736</v>
      </c>
      <c r="AK976" s="305"/>
      <c r="AR976" s="300" t="s">
        <v>3319</v>
      </c>
      <c r="AS976" s="300" t="s">
        <v>3319</v>
      </c>
      <c r="AT976" s="300" t="s">
        <v>3329</v>
      </c>
      <c r="AW976" s="300" t="s">
        <v>4505</v>
      </c>
      <c r="AX976" s="300"/>
      <c r="AY976" s="300"/>
      <c r="AZ976" s="300"/>
      <c r="BA976" s="300"/>
      <c r="BB976" s="9" t="s">
        <v>736</v>
      </c>
    </row>
    <row r="977" spans="1:54" s="15" customFormat="1" ht="15" customHeight="1" x14ac:dyDescent="0.25">
      <c r="A977" s="15" t="s">
        <v>2870</v>
      </c>
      <c r="B977" s="15" t="s">
        <v>2871</v>
      </c>
      <c r="C977" s="15" t="s">
        <v>2871</v>
      </c>
      <c r="D977" s="15" t="s">
        <v>2871</v>
      </c>
      <c r="E977" s="300">
        <v>0</v>
      </c>
      <c r="F977" s="300" t="s">
        <v>557</v>
      </c>
      <c r="G977" s="15">
        <v>0</v>
      </c>
      <c r="H977" s="300" t="s">
        <v>4526</v>
      </c>
      <c r="I977" s="300" t="s">
        <v>4534</v>
      </c>
      <c r="J977" s="300" t="s">
        <v>4526</v>
      </c>
      <c r="K977" s="300" t="s">
        <v>4526</v>
      </c>
      <c r="L977" s="15" t="s">
        <v>2871</v>
      </c>
      <c r="M977" s="15" t="s">
        <v>2871</v>
      </c>
      <c r="N977" s="15" t="s">
        <v>2871</v>
      </c>
      <c r="O977" s="15" t="s">
        <v>2871</v>
      </c>
      <c r="P977" s="300" t="s">
        <v>3384</v>
      </c>
      <c r="Q977" s="300" t="s">
        <v>855</v>
      </c>
      <c r="R977" s="15" t="s">
        <v>2870</v>
      </c>
      <c r="T977" s="300" t="s">
        <v>736</v>
      </c>
      <c r="U977" s="300" t="s">
        <v>735</v>
      </c>
      <c r="V977" s="300" t="s">
        <v>735</v>
      </c>
      <c r="W977" s="300">
        <v>1</v>
      </c>
      <c r="X977" s="300" t="s">
        <v>736</v>
      </c>
      <c r="Y977" s="300" t="s">
        <v>736</v>
      </c>
      <c r="Z977" s="300"/>
      <c r="AA977" s="300">
        <v>0</v>
      </c>
      <c r="AC977" s="300" t="s">
        <v>3327</v>
      </c>
      <c r="AD977" s="300" t="s">
        <v>114</v>
      </c>
      <c r="AE977" s="300" t="s">
        <v>741</v>
      </c>
      <c r="AF977" s="300" t="s">
        <v>736</v>
      </c>
      <c r="AG977" s="300" t="s">
        <v>736</v>
      </c>
      <c r="AK977" s="305"/>
      <c r="AR977" s="300" t="s">
        <v>3319</v>
      </c>
      <c r="AS977" s="300" t="s">
        <v>3319</v>
      </c>
      <c r="AT977" s="300" t="s">
        <v>3329</v>
      </c>
      <c r="AW977" s="300" t="s">
        <v>4505</v>
      </c>
      <c r="AX977" s="300"/>
      <c r="AY977" s="300"/>
      <c r="AZ977" s="300"/>
      <c r="BA977" s="300"/>
      <c r="BB977" s="9" t="s">
        <v>736</v>
      </c>
    </row>
    <row r="978" spans="1:54" s="15" customFormat="1" ht="15" customHeight="1" x14ac:dyDescent="0.25">
      <c r="A978" s="15" t="s">
        <v>2872</v>
      </c>
      <c r="B978" s="15" t="s">
        <v>2873</v>
      </c>
      <c r="C978" s="15" t="s">
        <v>2873</v>
      </c>
      <c r="D978" s="15" t="s">
        <v>5140</v>
      </c>
      <c r="E978" s="300">
        <v>0</v>
      </c>
      <c r="F978" s="300" t="s">
        <v>557</v>
      </c>
      <c r="G978" s="15">
        <v>0</v>
      </c>
      <c r="H978" s="300" t="s">
        <v>4526</v>
      </c>
      <c r="I978" s="300" t="s">
        <v>4534</v>
      </c>
      <c r="J978" s="300" t="s">
        <v>4526</v>
      </c>
      <c r="K978" s="300" t="s">
        <v>4526</v>
      </c>
      <c r="L978" s="15" t="s">
        <v>2873</v>
      </c>
      <c r="M978" s="15" t="s">
        <v>5140</v>
      </c>
      <c r="N978" s="15" t="s">
        <v>2873</v>
      </c>
      <c r="O978" s="15" t="s">
        <v>5140</v>
      </c>
      <c r="P978" s="300" t="s">
        <v>3384</v>
      </c>
      <c r="Q978" s="300" t="s">
        <v>855</v>
      </c>
      <c r="R978" s="15" t="s">
        <v>2872</v>
      </c>
      <c r="T978" s="300" t="s">
        <v>736</v>
      </c>
      <c r="U978" s="300" t="s">
        <v>735</v>
      </c>
      <c r="V978" s="300" t="s">
        <v>735</v>
      </c>
      <c r="W978" s="300">
        <v>1</v>
      </c>
      <c r="X978" s="300" t="s">
        <v>736</v>
      </c>
      <c r="Y978" s="300" t="s">
        <v>736</v>
      </c>
      <c r="Z978" s="300"/>
      <c r="AA978" s="300">
        <v>0</v>
      </c>
      <c r="AC978" s="300" t="s">
        <v>3327</v>
      </c>
      <c r="AD978" s="300" t="s">
        <v>114</v>
      </c>
      <c r="AE978" s="300" t="s">
        <v>741</v>
      </c>
      <c r="AF978" s="300" t="s">
        <v>736</v>
      </c>
      <c r="AG978" s="300" t="s">
        <v>736</v>
      </c>
      <c r="AK978" s="305"/>
      <c r="AR978" s="300" t="s">
        <v>3319</v>
      </c>
      <c r="AS978" s="300" t="s">
        <v>3319</v>
      </c>
      <c r="AT978" s="300" t="s">
        <v>3329</v>
      </c>
      <c r="AW978" s="300" t="s">
        <v>4505</v>
      </c>
      <c r="AX978" s="300"/>
      <c r="AY978" s="300"/>
      <c r="AZ978" s="300"/>
      <c r="BA978" s="300"/>
      <c r="BB978" s="9" t="s">
        <v>736</v>
      </c>
    </row>
    <row r="979" spans="1:54" s="15" customFormat="1" ht="15" customHeight="1" x14ac:dyDescent="0.25">
      <c r="A979" s="15" t="s">
        <v>2874</v>
      </c>
      <c r="B979" s="15" t="s">
        <v>2875</v>
      </c>
      <c r="C979" s="15" t="s">
        <v>2875</v>
      </c>
      <c r="D979" s="15" t="s">
        <v>5141</v>
      </c>
      <c r="E979" s="300">
        <v>0</v>
      </c>
      <c r="F979" s="300" t="s">
        <v>557</v>
      </c>
      <c r="G979" s="15">
        <v>0</v>
      </c>
      <c r="H979" s="300" t="s">
        <v>4526</v>
      </c>
      <c r="I979" s="300" t="s">
        <v>4534</v>
      </c>
      <c r="J979" s="300" t="s">
        <v>4526</v>
      </c>
      <c r="K979" s="300" t="s">
        <v>4526</v>
      </c>
      <c r="L979" s="15" t="s">
        <v>2875</v>
      </c>
      <c r="M979" s="15" t="s">
        <v>5141</v>
      </c>
      <c r="N979" s="15" t="s">
        <v>2875</v>
      </c>
      <c r="O979" s="15" t="s">
        <v>5141</v>
      </c>
      <c r="P979" s="300" t="s">
        <v>3384</v>
      </c>
      <c r="Q979" s="300" t="s">
        <v>855</v>
      </c>
      <c r="R979" s="15" t="s">
        <v>2874</v>
      </c>
      <c r="T979" s="300" t="s">
        <v>736</v>
      </c>
      <c r="U979" s="300" t="s">
        <v>735</v>
      </c>
      <c r="V979" s="300" t="s">
        <v>735</v>
      </c>
      <c r="W979" s="300">
        <v>1</v>
      </c>
      <c r="X979" s="300" t="s">
        <v>736</v>
      </c>
      <c r="Y979" s="300" t="s">
        <v>736</v>
      </c>
      <c r="Z979" s="300"/>
      <c r="AA979" s="300">
        <v>0</v>
      </c>
      <c r="AC979" s="300" t="s">
        <v>3327</v>
      </c>
      <c r="AD979" s="300" t="s">
        <v>114</v>
      </c>
      <c r="AE979" s="300" t="s">
        <v>741</v>
      </c>
      <c r="AF979" s="300" t="s">
        <v>736</v>
      </c>
      <c r="AG979" s="300" t="s">
        <v>736</v>
      </c>
      <c r="AK979" s="305"/>
      <c r="AR979" s="300" t="s">
        <v>3319</v>
      </c>
      <c r="AS979" s="300" t="s">
        <v>3319</v>
      </c>
      <c r="AT979" s="300" t="s">
        <v>3329</v>
      </c>
      <c r="AW979" s="300" t="s">
        <v>4505</v>
      </c>
      <c r="AX979" s="300"/>
      <c r="AY979" s="300"/>
      <c r="AZ979" s="300"/>
      <c r="BA979" s="300"/>
      <c r="BB979" s="9" t="s">
        <v>736</v>
      </c>
    </row>
    <row r="980" spans="1:54" s="15" customFormat="1" ht="15" customHeight="1" x14ac:dyDescent="0.25">
      <c r="A980" s="15" t="s">
        <v>2876</v>
      </c>
      <c r="B980" s="15" t="s">
        <v>2877</v>
      </c>
      <c r="C980" s="15" t="s">
        <v>2877</v>
      </c>
      <c r="D980" s="15" t="s">
        <v>5142</v>
      </c>
      <c r="E980" s="300">
        <v>0</v>
      </c>
      <c r="F980" s="300" t="s">
        <v>557</v>
      </c>
      <c r="G980" s="15">
        <v>0</v>
      </c>
      <c r="H980" s="300" t="s">
        <v>4526</v>
      </c>
      <c r="I980" s="300" t="s">
        <v>4534</v>
      </c>
      <c r="J980" s="300" t="s">
        <v>4526</v>
      </c>
      <c r="K980" s="300" t="s">
        <v>4526</v>
      </c>
      <c r="L980" s="15" t="s">
        <v>2877</v>
      </c>
      <c r="M980" s="15" t="s">
        <v>5142</v>
      </c>
      <c r="N980" s="15" t="s">
        <v>2877</v>
      </c>
      <c r="O980" s="15" t="s">
        <v>5142</v>
      </c>
      <c r="P980" s="300" t="s">
        <v>3384</v>
      </c>
      <c r="Q980" s="300" t="s">
        <v>855</v>
      </c>
      <c r="R980" s="15" t="s">
        <v>2876</v>
      </c>
      <c r="T980" s="300" t="s">
        <v>736</v>
      </c>
      <c r="U980" s="300" t="s">
        <v>735</v>
      </c>
      <c r="V980" s="300" t="s">
        <v>735</v>
      </c>
      <c r="W980" s="300">
        <v>1</v>
      </c>
      <c r="X980" s="300" t="s">
        <v>736</v>
      </c>
      <c r="Y980" s="300" t="s">
        <v>736</v>
      </c>
      <c r="Z980" s="300"/>
      <c r="AA980" s="300">
        <v>0</v>
      </c>
      <c r="AC980" s="300" t="s">
        <v>3327</v>
      </c>
      <c r="AD980" s="300" t="s">
        <v>114</v>
      </c>
      <c r="AE980" s="300" t="s">
        <v>741</v>
      </c>
      <c r="AF980" s="300" t="s">
        <v>736</v>
      </c>
      <c r="AG980" s="300" t="s">
        <v>736</v>
      </c>
      <c r="AK980" s="305"/>
      <c r="AR980" s="300" t="s">
        <v>3319</v>
      </c>
      <c r="AS980" s="300" t="s">
        <v>3319</v>
      </c>
      <c r="AT980" s="300" t="s">
        <v>3329</v>
      </c>
      <c r="AW980" s="300" t="s">
        <v>4505</v>
      </c>
      <c r="AX980" s="300"/>
      <c r="AY980" s="300"/>
      <c r="AZ980" s="300"/>
      <c r="BA980" s="300"/>
      <c r="BB980" s="9" t="s">
        <v>736</v>
      </c>
    </row>
    <row r="981" spans="1:54" s="15" customFormat="1" ht="15" customHeight="1" x14ac:dyDescent="0.25">
      <c r="A981" s="15" t="s">
        <v>2878</v>
      </c>
      <c r="B981" s="15" t="s">
        <v>2879</v>
      </c>
      <c r="C981" s="15" t="s">
        <v>2879</v>
      </c>
      <c r="D981" s="15" t="s">
        <v>5143</v>
      </c>
      <c r="E981" s="300">
        <v>0</v>
      </c>
      <c r="F981" s="300" t="s">
        <v>557</v>
      </c>
      <c r="G981" s="15">
        <v>0</v>
      </c>
      <c r="H981" s="300" t="s">
        <v>4526</v>
      </c>
      <c r="I981" s="300" t="s">
        <v>4534</v>
      </c>
      <c r="J981" s="300" t="s">
        <v>4526</v>
      </c>
      <c r="K981" s="300" t="s">
        <v>4526</v>
      </c>
      <c r="L981" s="15" t="s">
        <v>2879</v>
      </c>
      <c r="M981" s="15" t="s">
        <v>5143</v>
      </c>
      <c r="N981" s="15" t="s">
        <v>2879</v>
      </c>
      <c r="O981" s="15" t="s">
        <v>5143</v>
      </c>
      <c r="P981" s="300" t="s">
        <v>3384</v>
      </c>
      <c r="Q981" s="300" t="s">
        <v>855</v>
      </c>
      <c r="R981" s="15" t="s">
        <v>2878</v>
      </c>
      <c r="T981" s="300" t="s">
        <v>736</v>
      </c>
      <c r="U981" s="300" t="s">
        <v>735</v>
      </c>
      <c r="V981" s="300" t="s">
        <v>735</v>
      </c>
      <c r="W981" s="300">
        <v>1</v>
      </c>
      <c r="X981" s="300" t="s">
        <v>736</v>
      </c>
      <c r="Y981" s="300" t="s">
        <v>736</v>
      </c>
      <c r="Z981" s="300"/>
      <c r="AA981" s="300">
        <v>0</v>
      </c>
      <c r="AC981" s="300" t="s">
        <v>3327</v>
      </c>
      <c r="AD981" s="300" t="s">
        <v>114</v>
      </c>
      <c r="AE981" s="300" t="s">
        <v>741</v>
      </c>
      <c r="AF981" s="300" t="s">
        <v>736</v>
      </c>
      <c r="AG981" s="300" t="s">
        <v>736</v>
      </c>
      <c r="AK981" s="305"/>
      <c r="AR981" s="300" t="s">
        <v>3319</v>
      </c>
      <c r="AS981" s="300" t="s">
        <v>3319</v>
      </c>
      <c r="AT981" s="300" t="s">
        <v>3329</v>
      </c>
      <c r="AW981" s="300" t="s">
        <v>4505</v>
      </c>
      <c r="AX981" s="300"/>
      <c r="AY981" s="300"/>
      <c r="AZ981" s="300"/>
      <c r="BA981" s="300"/>
      <c r="BB981" s="9" t="s">
        <v>736</v>
      </c>
    </row>
    <row r="982" spans="1:54" s="15" customFormat="1" ht="15" customHeight="1" x14ac:dyDescent="0.25">
      <c r="A982" s="15" t="s">
        <v>2880</v>
      </c>
      <c r="B982" s="15" t="s">
        <v>2881</v>
      </c>
      <c r="C982" s="15" t="s">
        <v>2881</v>
      </c>
      <c r="D982" s="15" t="s">
        <v>2881</v>
      </c>
      <c r="E982" s="300">
        <v>0</v>
      </c>
      <c r="F982" s="300" t="s">
        <v>557</v>
      </c>
      <c r="G982" s="15">
        <v>0</v>
      </c>
      <c r="H982" s="300" t="s">
        <v>4526</v>
      </c>
      <c r="I982" s="300" t="s">
        <v>4534</v>
      </c>
      <c r="J982" s="300" t="s">
        <v>4526</v>
      </c>
      <c r="K982" s="300" t="s">
        <v>4526</v>
      </c>
      <c r="L982" s="15" t="s">
        <v>2881</v>
      </c>
      <c r="M982" s="15" t="s">
        <v>2881</v>
      </c>
      <c r="N982" s="15" t="s">
        <v>2881</v>
      </c>
      <c r="O982" s="15" t="s">
        <v>2881</v>
      </c>
      <c r="P982" s="300" t="s">
        <v>3384</v>
      </c>
      <c r="Q982" s="300" t="s">
        <v>855</v>
      </c>
      <c r="R982" s="15" t="s">
        <v>2880</v>
      </c>
      <c r="T982" s="300" t="s">
        <v>736</v>
      </c>
      <c r="U982" s="300" t="s">
        <v>735</v>
      </c>
      <c r="V982" s="300" t="s">
        <v>735</v>
      </c>
      <c r="W982" s="300">
        <v>1</v>
      </c>
      <c r="X982" s="300" t="s">
        <v>736</v>
      </c>
      <c r="Y982" s="300" t="s">
        <v>736</v>
      </c>
      <c r="Z982" s="300"/>
      <c r="AA982" s="300">
        <v>0</v>
      </c>
      <c r="AC982" s="300" t="s">
        <v>3327</v>
      </c>
      <c r="AD982" s="300" t="s">
        <v>114</v>
      </c>
      <c r="AE982" s="300" t="s">
        <v>741</v>
      </c>
      <c r="AF982" s="300" t="s">
        <v>736</v>
      </c>
      <c r="AG982" s="300" t="s">
        <v>736</v>
      </c>
      <c r="AK982" s="305"/>
      <c r="AR982" s="300" t="s">
        <v>3319</v>
      </c>
      <c r="AS982" s="300" t="s">
        <v>3319</v>
      </c>
      <c r="AT982" s="300" t="s">
        <v>3329</v>
      </c>
      <c r="AW982" s="300" t="s">
        <v>4505</v>
      </c>
      <c r="AX982" s="300"/>
      <c r="AY982" s="300"/>
      <c r="AZ982" s="300"/>
      <c r="BA982" s="300"/>
      <c r="BB982" s="9" t="s">
        <v>736</v>
      </c>
    </row>
    <row r="983" spans="1:54" s="15" customFormat="1" ht="15" customHeight="1" x14ac:dyDescent="0.25">
      <c r="A983" s="15" t="s">
        <v>2882</v>
      </c>
      <c r="B983" s="15" t="s">
        <v>2883</v>
      </c>
      <c r="C983" s="15" t="s">
        <v>2883</v>
      </c>
      <c r="D983" s="15" t="s">
        <v>2883</v>
      </c>
      <c r="E983" s="300">
        <v>0</v>
      </c>
      <c r="F983" s="300" t="s">
        <v>557</v>
      </c>
      <c r="G983" s="15">
        <v>0</v>
      </c>
      <c r="H983" s="300" t="s">
        <v>4526</v>
      </c>
      <c r="I983" s="300" t="s">
        <v>4534</v>
      </c>
      <c r="J983" s="300" t="s">
        <v>4526</v>
      </c>
      <c r="K983" s="300" t="s">
        <v>4526</v>
      </c>
      <c r="L983" s="15" t="s">
        <v>2883</v>
      </c>
      <c r="M983" s="15" t="s">
        <v>2883</v>
      </c>
      <c r="N983" s="15" t="s">
        <v>2883</v>
      </c>
      <c r="O983" s="15" t="s">
        <v>2883</v>
      </c>
      <c r="P983" s="300" t="s">
        <v>3384</v>
      </c>
      <c r="Q983" s="300" t="s">
        <v>855</v>
      </c>
      <c r="R983" s="15" t="s">
        <v>2882</v>
      </c>
      <c r="T983" s="300" t="s">
        <v>736</v>
      </c>
      <c r="U983" s="300" t="s">
        <v>735</v>
      </c>
      <c r="V983" s="300" t="s">
        <v>735</v>
      </c>
      <c r="W983" s="300">
        <v>1</v>
      </c>
      <c r="X983" s="300" t="s">
        <v>736</v>
      </c>
      <c r="Y983" s="300" t="s">
        <v>736</v>
      </c>
      <c r="Z983" s="300"/>
      <c r="AA983" s="300">
        <v>0</v>
      </c>
      <c r="AC983" s="300" t="s">
        <v>3327</v>
      </c>
      <c r="AD983" s="300" t="s">
        <v>114</v>
      </c>
      <c r="AE983" s="300" t="s">
        <v>741</v>
      </c>
      <c r="AF983" s="300" t="s">
        <v>736</v>
      </c>
      <c r="AG983" s="300" t="s">
        <v>736</v>
      </c>
      <c r="AK983" s="305"/>
      <c r="AR983" s="300" t="s">
        <v>3319</v>
      </c>
      <c r="AS983" s="300" t="s">
        <v>3319</v>
      </c>
      <c r="AT983" s="300" t="s">
        <v>3329</v>
      </c>
      <c r="AW983" s="300" t="s">
        <v>4505</v>
      </c>
      <c r="AX983" s="300"/>
      <c r="AY983" s="300"/>
      <c r="AZ983" s="300"/>
      <c r="BA983" s="300"/>
      <c r="BB983" s="9" t="s">
        <v>736</v>
      </c>
    </row>
    <row r="984" spans="1:54" s="15" customFormat="1" x14ac:dyDescent="0.25">
      <c r="A984" s="15" t="s">
        <v>2884</v>
      </c>
      <c r="B984" s="15" t="s">
        <v>2885</v>
      </c>
      <c r="C984" s="15" t="s">
        <v>2885</v>
      </c>
      <c r="D984" s="15" t="s">
        <v>2885</v>
      </c>
      <c r="E984" s="300">
        <v>0</v>
      </c>
      <c r="F984" s="300" t="s">
        <v>557</v>
      </c>
      <c r="G984" s="15">
        <v>0</v>
      </c>
      <c r="H984" s="300" t="s">
        <v>4526</v>
      </c>
      <c r="I984" s="300" t="s">
        <v>4534</v>
      </c>
      <c r="J984" s="300" t="s">
        <v>4526</v>
      </c>
      <c r="K984" s="300" t="s">
        <v>4526</v>
      </c>
      <c r="L984" s="15" t="s">
        <v>2885</v>
      </c>
      <c r="M984" s="15" t="s">
        <v>2885</v>
      </c>
      <c r="N984" s="15" t="s">
        <v>2885</v>
      </c>
      <c r="O984" s="15" t="s">
        <v>2885</v>
      </c>
      <c r="P984" s="300" t="s">
        <v>3384</v>
      </c>
      <c r="Q984" s="300" t="s">
        <v>855</v>
      </c>
      <c r="R984" s="15" t="s">
        <v>2884</v>
      </c>
      <c r="T984" s="300" t="s">
        <v>736</v>
      </c>
      <c r="U984" s="300" t="s">
        <v>735</v>
      </c>
      <c r="V984" s="300" t="s">
        <v>735</v>
      </c>
      <c r="W984" s="300">
        <v>1</v>
      </c>
      <c r="X984" s="300" t="s">
        <v>736</v>
      </c>
      <c r="Y984" s="300" t="s">
        <v>736</v>
      </c>
      <c r="Z984" s="300"/>
      <c r="AA984" s="300">
        <v>0</v>
      </c>
      <c r="AC984" s="300" t="s">
        <v>3327</v>
      </c>
      <c r="AD984" s="300" t="s">
        <v>114</v>
      </c>
      <c r="AE984" s="300" t="s">
        <v>741</v>
      </c>
      <c r="AF984" s="300" t="s">
        <v>736</v>
      </c>
      <c r="AG984" s="300" t="s">
        <v>736</v>
      </c>
      <c r="AK984" s="305" t="s">
        <v>4505</v>
      </c>
      <c r="AR984" s="300" t="s">
        <v>3319</v>
      </c>
      <c r="AS984" s="300" t="s">
        <v>3329</v>
      </c>
      <c r="AT984" s="300" t="s">
        <v>3319</v>
      </c>
      <c r="AW984" s="300" t="s">
        <v>4505</v>
      </c>
      <c r="AX984" s="300"/>
      <c r="AY984" s="300"/>
      <c r="AZ984" s="300"/>
      <c r="BA984" s="300"/>
      <c r="BB984" s="9" t="s">
        <v>736</v>
      </c>
    </row>
    <row r="985" spans="1:54" s="15" customFormat="1" ht="15" customHeight="1" x14ac:dyDescent="0.25">
      <c r="A985" s="15" t="s">
        <v>2886</v>
      </c>
      <c r="B985" s="300" t="s">
        <v>623</v>
      </c>
      <c r="C985" s="15" t="s">
        <v>623</v>
      </c>
      <c r="D985" s="300" t="s">
        <v>624</v>
      </c>
      <c r="E985" s="300">
        <v>0</v>
      </c>
      <c r="F985" s="300" t="s">
        <v>557</v>
      </c>
      <c r="G985" s="15">
        <v>0</v>
      </c>
      <c r="H985" s="300" t="s">
        <v>4526</v>
      </c>
      <c r="I985" s="300" t="s">
        <v>4534</v>
      </c>
      <c r="J985" s="300" t="s">
        <v>4526</v>
      </c>
      <c r="K985" s="300" t="s">
        <v>4526</v>
      </c>
      <c r="L985" s="300" t="s">
        <v>623</v>
      </c>
      <c r="M985" s="300" t="s">
        <v>624</v>
      </c>
      <c r="N985" s="300" t="s">
        <v>623</v>
      </c>
      <c r="O985" s="300" t="s">
        <v>624</v>
      </c>
      <c r="P985" s="300" t="s">
        <v>3384</v>
      </c>
      <c r="Q985" s="300" t="s">
        <v>855</v>
      </c>
      <c r="R985" s="300" t="s">
        <v>2396</v>
      </c>
      <c r="S985" s="300" t="s">
        <v>2396</v>
      </c>
      <c r="T985" s="300" t="s">
        <v>736</v>
      </c>
      <c r="U985" s="300" t="s">
        <v>735</v>
      </c>
      <c r="V985" s="300" t="s">
        <v>735</v>
      </c>
      <c r="W985" s="300">
        <v>1</v>
      </c>
      <c r="X985" s="300" t="s">
        <v>736</v>
      </c>
      <c r="Y985" s="300" t="s">
        <v>736</v>
      </c>
      <c r="Z985" s="300" t="s">
        <v>2886</v>
      </c>
      <c r="AA985" s="300">
        <v>0</v>
      </c>
      <c r="AB985" s="300"/>
      <c r="AC985" s="300" t="s">
        <v>3327</v>
      </c>
      <c r="AD985" s="300" t="s">
        <v>114</v>
      </c>
      <c r="AE985" s="300" t="s">
        <v>741</v>
      </c>
      <c r="AF985" s="300" t="s">
        <v>736</v>
      </c>
      <c r="AG985" s="300" t="s">
        <v>736</v>
      </c>
      <c r="AH985" s="300"/>
      <c r="AI985" s="300"/>
      <c r="AJ985" s="300"/>
      <c r="AK985" s="305" t="s">
        <v>694</v>
      </c>
      <c r="AL985" s="300"/>
      <c r="AM985" s="300"/>
      <c r="AN985" s="300"/>
      <c r="AO985" s="300"/>
      <c r="AP985" s="300"/>
      <c r="AQ985" s="300"/>
      <c r="AR985" s="300" t="s">
        <v>3319</v>
      </c>
      <c r="AS985" s="300" t="s">
        <v>3329</v>
      </c>
      <c r="AT985" s="300" t="s">
        <v>3319</v>
      </c>
      <c r="AU985" s="300"/>
      <c r="AV985" s="300"/>
      <c r="AW985" s="300" t="s">
        <v>4505</v>
      </c>
      <c r="AX985" s="300"/>
      <c r="AY985" s="300"/>
      <c r="AZ985" s="300"/>
      <c r="BA985" s="300"/>
      <c r="BB985" s="9" t="s">
        <v>736</v>
      </c>
    </row>
    <row r="986" spans="1:54" s="15" customFormat="1" ht="15" customHeight="1" x14ac:dyDescent="0.25">
      <c r="A986" s="15" t="s">
        <v>2887</v>
      </c>
      <c r="B986" s="300" t="s">
        <v>623</v>
      </c>
      <c r="C986" s="15" t="s">
        <v>623</v>
      </c>
      <c r="D986" s="300" t="s">
        <v>624</v>
      </c>
      <c r="E986" s="300">
        <v>0</v>
      </c>
      <c r="F986" s="300" t="s">
        <v>557</v>
      </c>
      <c r="G986" s="15">
        <v>0</v>
      </c>
      <c r="H986" s="300" t="s">
        <v>4526</v>
      </c>
      <c r="I986" s="300" t="s">
        <v>4534</v>
      </c>
      <c r="J986" s="300" t="s">
        <v>4526</v>
      </c>
      <c r="K986" s="300" t="s">
        <v>4526</v>
      </c>
      <c r="L986" s="300" t="s">
        <v>623</v>
      </c>
      <c r="M986" s="300" t="s">
        <v>624</v>
      </c>
      <c r="N986" s="300" t="s">
        <v>623</v>
      </c>
      <c r="O986" s="300" t="s">
        <v>624</v>
      </c>
      <c r="P986" s="300" t="s">
        <v>3384</v>
      </c>
      <c r="Q986" s="300" t="s">
        <v>855</v>
      </c>
      <c r="R986" s="300" t="s">
        <v>2396</v>
      </c>
      <c r="S986" s="300" t="s">
        <v>2396</v>
      </c>
      <c r="T986" s="300" t="s">
        <v>736</v>
      </c>
      <c r="U986" s="300" t="s">
        <v>735</v>
      </c>
      <c r="V986" s="300" t="s">
        <v>735</v>
      </c>
      <c r="W986" s="300">
        <v>1</v>
      </c>
      <c r="X986" s="300" t="s">
        <v>736</v>
      </c>
      <c r="Y986" s="300" t="s">
        <v>736</v>
      </c>
      <c r="Z986" s="300" t="s">
        <v>2887</v>
      </c>
      <c r="AA986" s="300">
        <v>0</v>
      </c>
      <c r="AB986" s="300"/>
      <c r="AC986" s="300" t="s">
        <v>3327</v>
      </c>
      <c r="AD986" s="300" t="s">
        <v>114</v>
      </c>
      <c r="AE986" s="300" t="s">
        <v>741</v>
      </c>
      <c r="AF986" s="300" t="s">
        <v>736</v>
      </c>
      <c r="AG986" s="300" t="s">
        <v>736</v>
      </c>
      <c r="AH986" s="300"/>
      <c r="AI986" s="300"/>
      <c r="AJ986" s="300"/>
      <c r="AK986" s="305" t="s">
        <v>694</v>
      </c>
      <c r="AL986" s="300"/>
      <c r="AM986" s="300"/>
      <c r="AN986" s="300"/>
      <c r="AO986" s="300"/>
      <c r="AP986" s="300"/>
      <c r="AQ986" s="300"/>
      <c r="AR986" s="300" t="s">
        <v>3319</v>
      </c>
      <c r="AS986" s="300" t="s">
        <v>3329</v>
      </c>
      <c r="AT986" s="300" t="s">
        <v>3319</v>
      </c>
      <c r="AU986" s="300"/>
      <c r="AV986" s="300"/>
      <c r="AW986" s="300" t="s">
        <v>4505</v>
      </c>
      <c r="AX986" s="300"/>
      <c r="AY986" s="300"/>
      <c r="AZ986" s="300"/>
      <c r="BA986" s="300"/>
      <c r="BB986" s="9" t="s">
        <v>736</v>
      </c>
    </row>
    <row r="987" spans="1:54" s="15" customFormat="1" x14ac:dyDescent="0.25">
      <c r="A987" s="15" t="s">
        <v>2888</v>
      </c>
      <c r="B987" s="300" t="s">
        <v>1624</v>
      </c>
      <c r="C987" s="15" t="s">
        <v>1624</v>
      </c>
      <c r="D987" s="300" t="s">
        <v>4776</v>
      </c>
      <c r="E987" s="300">
        <v>0</v>
      </c>
      <c r="F987" s="300" t="s">
        <v>557</v>
      </c>
      <c r="G987" s="15">
        <v>0</v>
      </c>
      <c r="H987" s="300" t="s">
        <v>4526</v>
      </c>
      <c r="I987" s="300" t="s">
        <v>4534</v>
      </c>
      <c r="J987" s="300" t="s">
        <v>4526</v>
      </c>
      <c r="K987" s="300" t="s">
        <v>4526</v>
      </c>
      <c r="L987" s="300" t="s">
        <v>1624</v>
      </c>
      <c r="M987" s="300" t="s">
        <v>4776</v>
      </c>
      <c r="N987" s="300" t="s">
        <v>1624</v>
      </c>
      <c r="O987" s="300" t="s">
        <v>4776</v>
      </c>
      <c r="P987" s="300" t="s">
        <v>3384</v>
      </c>
      <c r="Q987" s="300" t="s">
        <v>855</v>
      </c>
      <c r="R987" s="300" t="s">
        <v>2396</v>
      </c>
      <c r="S987" s="300" t="s">
        <v>2396</v>
      </c>
      <c r="T987" s="300" t="s">
        <v>736</v>
      </c>
      <c r="U987" s="300" t="s">
        <v>735</v>
      </c>
      <c r="V987" s="300" t="s">
        <v>735</v>
      </c>
      <c r="W987" s="300">
        <v>1</v>
      </c>
      <c r="X987" s="300" t="s">
        <v>736</v>
      </c>
      <c r="Y987" s="300" t="s">
        <v>736</v>
      </c>
      <c r="Z987" s="300" t="s">
        <v>2888</v>
      </c>
      <c r="AA987" s="300">
        <v>0</v>
      </c>
      <c r="AB987" s="300"/>
      <c r="AC987" s="300" t="s">
        <v>3327</v>
      </c>
      <c r="AD987" s="300" t="s">
        <v>114</v>
      </c>
      <c r="AE987" s="300" t="s">
        <v>741</v>
      </c>
      <c r="AF987" s="300" t="s">
        <v>736</v>
      </c>
      <c r="AG987" s="300" t="s">
        <v>736</v>
      </c>
      <c r="AH987" s="300"/>
      <c r="AI987" s="300"/>
      <c r="AJ987" s="300"/>
      <c r="AK987" s="305" t="s">
        <v>4505</v>
      </c>
      <c r="AL987" s="300"/>
      <c r="AM987" s="300"/>
      <c r="AN987" s="300"/>
      <c r="AO987" s="300"/>
      <c r="AP987" s="300"/>
      <c r="AQ987" s="300"/>
      <c r="AR987" s="300" t="s">
        <v>3319</v>
      </c>
      <c r="AS987" s="300" t="s">
        <v>3329</v>
      </c>
      <c r="AT987" s="300" t="s">
        <v>3319</v>
      </c>
      <c r="AU987" s="300"/>
      <c r="AV987" s="300"/>
      <c r="AW987" s="300" t="s">
        <v>4505</v>
      </c>
      <c r="AX987" s="300"/>
      <c r="AY987" s="300"/>
      <c r="AZ987" s="300"/>
      <c r="BA987" s="300"/>
      <c r="BB987" s="9" t="s">
        <v>736</v>
      </c>
    </row>
    <row r="988" spans="1:54" s="15" customFormat="1" ht="15" customHeight="1" x14ac:dyDescent="0.25">
      <c r="A988" s="15" t="s">
        <v>2387</v>
      </c>
      <c r="B988" s="15" t="s">
        <v>623</v>
      </c>
      <c r="C988" s="15" t="s">
        <v>623</v>
      </c>
      <c r="D988" s="317" t="s">
        <v>624</v>
      </c>
      <c r="E988" s="15">
        <v>0</v>
      </c>
      <c r="F988" s="15" t="s">
        <v>557</v>
      </c>
      <c r="G988" s="15">
        <v>0</v>
      </c>
      <c r="H988" s="300" t="s">
        <v>4526</v>
      </c>
      <c r="I988" s="300" t="s">
        <v>4534</v>
      </c>
      <c r="J988" s="300" t="s">
        <v>4526</v>
      </c>
      <c r="K988" s="300" t="s">
        <v>4526</v>
      </c>
      <c r="L988" s="15" t="s">
        <v>623</v>
      </c>
      <c r="M988" s="15" t="s">
        <v>624</v>
      </c>
      <c r="N988" s="323" t="s">
        <v>623</v>
      </c>
      <c r="O988" s="323" t="s">
        <v>624</v>
      </c>
      <c r="P988" s="211" t="s">
        <v>3384</v>
      </c>
      <c r="Q988" s="211" t="s">
        <v>855</v>
      </c>
      <c r="R988" s="15" t="s">
        <v>2396</v>
      </c>
      <c r="S988" s="15" t="s">
        <v>2396</v>
      </c>
      <c r="T988" s="15" t="s">
        <v>736</v>
      </c>
      <c r="U988" s="9" t="s">
        <v>736</v>
      </c>
      <c r="V988" s="15" t="s">
        <v>735</v>
      </c>
      <c r="W988" s="15">
        <v>1</v>
      </c>
      <c r="X988" s="15" t="s">
        <v>736</v>
      </c>
      <c r="Y988" s="15" t="s">
        <v>736</v>
      </c>
      <c r="Z988" s="15" t="s">
        <v>2387</v>
      </c>
      <c r="AA988" s="15">
        <v>0</v>
      </c>
      <c r="AB988" s="15">
        <v>0</v>
      </c>
      <c r="AC988" s="15" t="s">
        <v>2396</v>
      </c>
      <c r="AD988" s="15" t="s">
        <v>114</v>
      </c>
      <c r="AE988" s="15" t="s">
        <v>2396</v>
      </c>
      <c r="AF988" s="15" t="s">
        <v>736</v>
      </c>
      <c r="AG988" s="15" t="s">
        <v>736</v>
      </c>
      <c r="AK988" s="26" t="s">
        <v>694</v>
      </c>
      <c r="AR988" s="211" t="s">
        <v>3319</v>
      </c>
      <c r="AS988" s="211" t="s">
        <v>3329</v>
      </c>
      <c r="AT988" s="211" t="s">
        <v>3319</v>
      </c>
      <c r="AU988" s="300"/>
      <c r="AV988" s="300"/>
      <c r="AW988" s="300" t="s">
        <v>4505</v>
      </c>
      <c r="AX988" s="300"/>
      <c r="AY988" s="300"/>
      <c r="AZ988" s="300"/>
      <c r="BA988" s="300"/>
      <c r="BB988" s="9" t="s">
        <v>736</v>
      </c>
    </row>
    <row r="989" spans="1:54" s="15" customFormat="1" ht="15" customHeight="1" x14ac:dyDescent="0.25">
      <c r="A989" s="15" t="s">
        <v>2390</v>
      </c>
      <c r="B989" s="15" t="s">
        <v>623</v>
      </c>
      <c r="C989" s="15" t="s">
        <v>623</v>
      </c>
      <c r="D989" s="317" t="s">
        <v>624</v>
      </c>
      <c r="E989" s="15">
        <v>0</v>
      </c>
      <c r="F989" s="15" t="s">
        <v>557</v>
      </c>
      <c r="G989" s="15">
        <v>0</v>
      </c>
      <c r="H989" s="300" t="s">
        <v>4526</v>
      </c>
      <c r="I989" s="300" t="s">
        <v>4534</v>
      </c>
      <c r="J989" s="300" t="s">
        <v>4526</v>
      </c>
      <c r="K989" s="300" t="s">
        <v>4526</v>
      </c>
      <c r="L989" s="15" t="s">
        <v>623</v>
      </c>
      <c r="M989" s="15" t="s">
        <v>624</v>
      </c>
      <c r="N989" s="323" t="s">
        <v>623</v>
      </c>
      <c r="O989" s="323" t="s">
        <v>624</v>
      </c>
      <c r="P989" s="211" t="s">
        <v>3384</v>
      </c>
      <c r="Q989" s="211" t="s">
        <v>855</v>
      </c>
      <c r="R989" s="15" t="s">
        <v>2396</v>
      </c>
      <c r="S989" s="15" t="s">
        <v>2396</v>
      </c>
      <c r="T989" s="15" t="s">
        <v>736</v>
      </c>
      <c r="U989" s="9" t="s">
        <v>736</v>
      </c>
      <c r="V989" s="15" t="s">
        <v>735</v>
      </c>
      <c r="W989" s="15">
        <v>1</v>
      </c>
      <c r="X989" s="15" t="s">
        <v>736</v>
      </c>
      <c r="Y989" s="15" t="s">
        <v>736</v>
      </c>
      <c r="Z989" s="15" t="s">
        <v>2390</v>
      </c>
      <c r="AA989" s="15">
        <v>0</v>
      </c>
      <c r="AB989" s="15">
        <v>0</v>
      </c>
      <c r="AC989" s="15" t="s">
        <v>2396</v>
      </c>
      <c r="AD989" s="15" t="s">
        <v>114</v>
      </c>
      <c r="AE989" s="15" t="s">
        <v>2396</v>
      </c>
      <c r="AF989" s="15" t="s">
        <v>736</v>
      </c>
      <c r="AG989" s="15" t="s">
        <v>736</v>
      </c>
      <c r="AK989" s="26" t="s">
        <v>694</v>
      </c>
      <c r="AR989" s="211" t="s">
        <v>3319</v>
      </c>
      <c r="AS989" s="211" t="s">
        <v>3329</v>
      </c>
      <c r="AT989" s="211" t="s">
        <v>3319</v>
      </c>
      <c r="AU989" s="300"/>
      <c r="AV989" s="300"/>
      <c r="AW989" s="300" t="s">
        <v>4505</v>
      </c>
      <c r="AX989" s="300"/>
      <c r="AY989" s="300"/>
      <c r="AZ989" s="300"/>
      <c r="BA989" s="300"/>
      <c r="BB989" s="9" t="s">
        <v>736</v>
      </c>
    </row>
    <row r="990" spans="1:54" s="15" customFormat="1" ht="15" customHeight="1" x14ac:dyDescent="0.25">
      <c r="A990" s="15" t="s">
        <v>2890</v>
      </c>
      <c r="B990" s="15" t="s">
        <v>623</v>
      </c>
      <c r="C990" s="15" t="s">
        <v>623</v>
      </c>
      <c r="D990" s="317" t="s">
        <v>624</v>
      </c>
      <c r="E990" s="15">
        <v>0</v>
      </c>
      <c r="F990" s="15" t="s">
        <v>557</v>
      </c>
      <c r="G990" s="15">
        <v>0</v>
      </c>
      <c r="H990" s="300" t="s">
        <v>4526</v>
      </c>
      <c r="I990" s="300" t="s">
        <v>4534</v>
      </c>
      <c r="J990" s="300" t="s">
        <v>4526</v>
      </c>
      <c r="K990" s="300" t="s">
        <v>4526</v>
      </c>
      <c r="L990" s="15" t="s">
        <v>623</v>
      </c>
      <c r="M990" s="15" t="s">
        <v>624</v>
      </c>
      <c r="N990" s="323" t="s">
        <v>623</v>
      </c>
      <c r="O990" s="323" t="s">
        <v>624</v>
      </c>
      <c r="P990" s="211" t="s">
        <v>3384</v>
      </c>
      <c r="Q990" s="211" t="s">
        <v>855</v>
      </c>
      <c r="R990" s="15" t="s">
        <v>2396</v>
      </c>
      <c r="S990" s="15" t="s">
        <v>2396</v>
      </c>
      <c r="T990" s="15" t="s">
        <v>736</v>
      </c>
      <c r="U990" s="9" t="s">
        <v>736</v>
      </c>
      <c r="V990" s="15" t="s">
        <v>735</v>
      </c>
      <c r="W990" s="15">
        <v>1</v>
      </c>
      <c r="X990" s="15" t="s">
        <v>736</v>
      </c>
      <c r="Y990" s="15" t="s">
        <v>736</v>
      </c>
      <c r="Z990" s="15" t="s">
        <v>2890</v>
      </c>
      <c r="AA990" s="15">
        <v>0</v>
      </c>
      <c r="AB990" s="15">
        <v>0</v>
      </c>
      <c r="AC990" s="15" t="s">
        <v>2396</v>
      </c>
      <c r="AD990" s="15" t="s">
        <v>114</v>
      </c>
      <c r="AE990" s="15" t="s">
        <v>2396</v>
      </c>
      <c r="AF990" s="15" t="s">
        <v>736</v>
      </c>
      <c r="AG990" s="15" t="s">
        <v>736</v>
      </c>
      <c r="AK990" s="26" t="s">
        <v>694</v>
      </c>
      <c r="AR990" s="211" t="s">
        <v>3319</v>
      </c>
      <c r="AS990" s="211" t="s">
        <v>3329</v>
      </c>
      <c r="AT990" s="211" t="s">
        <v>3319</v>
      </c>
      <c r="AU990" s="300"/>
      <c r="AV990" s="300"/>
      <c r="AW990" s="300" t="s">
        <v>4505</v>
      </c>
      <c r="AX990" s="300"/>
      <c r="AY990" s="300"/>
      <c r="AZ990" s="300"/>
      <c r="BA990" s="300"/>
      <c r="BB990" s="9" t="s">
        <v>736</v>
      </c>
    </row>
    <row r="991" spans="1:54" s="15" customFormat="1" ht="15" customHeight="1" x14ac:dyDescent="0.25">
      <c r="A991" s="15" t="s">
        <v>2392</v>
      </c>
      <c r="B991" s="15" t="s">
        <v>623</v>
      </c>
      <c r="C991" s="15" t="s">
        <v>623</v>
      </c>
      <c r="D991" s="317" t="s">
        <v>624</v>
      </c>
      <c r="E991" s="15">
        <v>0</v>
      </c>
      <c r="F991" s="15" t="s">
        <v>557</v>
      </c>
      <c r="G991" s="15">
        <v>0</v>
      </c>
      <c r="H991" s="300" t="s">
        <v>4526</v>
      </c>
      <c r="I991" s="300" t="s">
        <v>4534</v>
      </c>
      <c r="J991" s="300" t="s">
        <v>4526</v>
      </c>
      <c r="K991" s="300" t="s">
        <v>4526</v>
      </c>
      <c r="L991" s="15" t="s">
        <v>623</v>
      </c>
      <c r="M991" s="15" t="s">
        <v>624</v>
      </c>
      <c r="N991" s="323" t="s">
        <v>623</v>
      </c>
      <c r="O991" s="323" t="s">
        <v>624</v>
      </c>
      <c r="P991" s="211" t="s">
        <v>3384</v>
      </c>
      <c r="Q991" s="211" t="s">
        <v>855</v>
      </c>
      <c r="R991" s="15" t="s">
        <v>2396</v>
      </c>
      <c r="S991" s="15" t="s">
        <v>2396</v>
      </c>
      <c r="T991" s="15" t="s">
        <v>736</v>
      </c>
      <c r="U991" s="9" t="s">
        <v>736</v>
      </c>
      <c r="V991" s="15" t="s">
        <v>735</v>
      </c>
      <c r="W991" s="15">
        <v>1</v>
      </c>
      <c r="X991" s="15" t="s">
        <v>736</v>
      </c>
      <c r="Y991" s="15" t="s">
        <v>736</v>
      </c>
      <c r="Z991" s="15" t="s">
        <v>2392</v>
      </c>
      <c r="AA991" s="15">
        <v>0</v>
      </c>
      <c r="AB991" s="15">
        <v>0</v>
      </c>
      <c r="AC991" s="15" t="s">
        <v>2396</v>
      </c>
      <c r="AD991" s="15" t="s">
        <v>114</v>
      </c>
      <c r="AE991" s="15" t="s">
        <v>2396</v>
      </c>
      <c r="AF991" s="15" t="s">
        <v>736</v>
      </c>
      <c r="AG991" s="15" t="s">
        <v>736</v>
      </c>
      <c r="AK991" s="26" t="s">
        <v>694</v>
      </c>
      <c r="AR991" s="211" t="s">
        <v>3319</v>
      </c>
      <c r="AS991" s="211" t="s">
        <v>3329</v>
      </c>
      <c r="AT991" s="211" t="s">
        <v>3319</v>
      </c>
      <c r="AU991" s="300"/>
      <c r="AV991" s="300"/>
      <c r="AW991" s="300" t="s">
        <v>4505</v>
      </c>
      <c r="AX991" s="300"/>
      <c r="AY991" s="300"/>
      <c r="AZ991" s="300"/>
      <c r="BA991" s="300"/>
      <c r="BB991" s="9" t="s">
        <v>736</v>
      </c>
    </row>
    <row r="992" spans="1:54" s="15" customFormat="1" ht="15" customHeight="1" x14ac:dyDescent="0.25">
      <c r="A992" s="15" t="s">
        <v>2891</v>
      </c>
      <c r="B992" s="15" t="s">
        <v>623</v>
      </c>
      <c r="C992" s="15" t="s">
        <v>623</v>
      </c>
      <c r="D992" s="317" t="s">
        <v>624</v>
      </c>
      <c r="E992" s="15">
        <v>0</v>
      </c>
      <c r="F992" s="15" t="s">
        <v>557</v>
      </c>
      <c r="G992" s="15">
        <v>0</v>
      </c>
      <c r="H992" s="300" t="s">
        <v>4526</v>
      </c>
      <c r="I992" s="300" t="s">
        <v>4534</v>
      </c>
      <c r="J992" s="300" t="s">
        <v>4526</v>
      </c>
      <c r="K992" s="300" t="s">
        <v>4526</v>
      </c>
      <c r="L992" s="15" t="s">
        <v>623</v>
      </c>
      <c r="M992" s="15" t="s">
        <v>624</v>
      </c>
      <c r="N992" s="323" t="s">
        <v>623</v>
      </c>
      <c r="O992" s="323" t="s">
        <v>624</v>
      </c>
      <c r="P992" s="211" t="s">
        <v>3384</v>
      </c>
      <c r="Q992" s="211" t="s">
        <v>855</v>
      </c>
      <c r="R992" s="15" t="s">
        <v>2396</v>
      </c>
      <c r="S992" s="15" t="s">
        <v>2396</v>
      </c>
      <c r="T992" s="15" t="s">
        <v>736</v>
      </c>
      <c r="U992" s="9" t="s">
        <v>736</v>
      </c>
      <c r="V992" s="15" t="s">
        <v>735</v>
      </c>
      <c r="W992" s="15">
        <v>1</v>
      </c>
      <c r="X992" s="15" t="s">
        <v>736</v>
      </c>
      <c r="Y992" s="15" t="s">
        <v>736</v>
      </c>
      <c r="Z992" s="15" t="s">
        <v>2891</v>
      </c>
      <c r="AA992" s="15">
        <v>0</v>
      </c>
      <c r="AB992" s="15">
        <v>0</v>
      </c>
      <c r="AC992" s="15" t="s">
        <v>2396</v>
      </c>
      <c r="AD992" s="15" t="s">
        <v>114</v>
      </c>
      <c r="AE992" s="15" t="s">
        <v>2396</v>
      </c>
      <c r="AF992" s="15" t="s">
        <v>736</v>
      </c>
      <c r="AG992" s="15" t="s">
        <v>736</v>
      </c>
      <c r="AK992" s="26" t="s">
        <v>694</v>
      </c>
      <c r="AR992" s="211" t="s">
        <v>3319</v>
      </c>
      <c r="AS992" s="211" t="s">
        <v>3329</v>
      </c>
      <c r="AT992" s="211" t="s">
        <v>3319</v>
      </c>
      <c r="AU992" s="300"/>
      <c r="AV992" s="300"/>
      <c r="AW992" s="300" t="s">
        <v>4505</v>
      </c>
      <c r="AX992" s="300"/>
      <c r="AY992" s="300"/>
      <c r="AZ992" s="300"/>
      <c r="BA992" s="300"/>
      <c r="BB992" s="9" t="s">
        <v>736</v>
      </c>
    </row>
    <row r="993" spans="1:54" s="15" customFormat="1" x14ac:dyDescent="0.25">
      <c r="A993" s="15" t="s">
        <v>2892</v>
      </c>
      <c r="B993" s="15" t="s">
        <v>616</v>
      </c>
      <c r="C993" s="15" t="s">
        <v>616</v>
      </c>
      <c r="D993" s="315" t="s">
        <v>616</v>
      </c>
      <c r="E993" s="15">
        <v>0</v>
      </c>
      <c r="F993" s="317" t="s">
        <v>557</v>
      </c>
      <c r="G993" s="211">
        <v>0</v>
      </c>
      <c r="H993" s="300" t="s">
        <v>4526</v>
      </c>
      <c r="I993" s="300" t="s">
        <v>4534</v>
      </c>
      <c r="J993" s="300" t="s">
        <v>4526</v>
      </c>
      <c r="K993" s="300" t="s">
        <v>4526</v>
      </c>
      <c r="L993" s="15" t="s">
        <v>616</v>
      </c>
      <c r="M993" s="322" t="s">
        <v>616</v>
      </c>
      <c r="N993" s="323" t="s">
        <v>616</v>
      </c>
      <c r="O993" s="322" t="s">
        <v>616</v>
      </c>
      <c r="P993" s="15" t="s">
        <v>737</v>
      </c>
      <c r="Q993" s="211">
        <v>0</v>
      </c>
      <c r="S993" s="15" t="s">
        <v>2396</v>
      </c>
      <c r="T993" s="15" t="s">
        <v>736</v>
      </c>
      <c r="U993" s="9" t="s">
        <v>736</v>
      </c>
      <c r="V993" s="211" t="s">
        <v>736</v>
      </c>
      <c r="W993" s="15">
        <v>1</v>
      </c>
      <c r="X993" s="15" t="s">
        <v>736</v>
      </c>
      <c r="Y993" s="15" t="s">
        <v>736</v>
      </c>
      <c r="AA993" s="15">
        <v>0</v>
      </c>
      <c r="AB993" s="15">
        <v>0</v>
      </c>
      <c r="AC993" s="211" t="s">
        <v>2396</v>
      </c>
      <c r="AD993" s="211" t="s">
        <v>114</v>
      </c>
      <c r="AE993" s="211" t="s">
        <v>2396</v>
      </c>
      <c r="AF993" s="15" t="s">
        <v>736</v>
      </c>
      <c r="AG993" s="15" t="s">
        <v>736</v>
      </c>
      <c r="AK993" s="26" t="s">
        <v>4505</v>
      </c>
      <c r="AR993" s="211" t="s">
        <v>3319</v>
      </c>
      <c r="AS993" s="211" t="s">
        <v>3329</v>
      </c>
      <c r="AT993" s="211" t="s">
        <v>3319</v>
      </c>
      <c r="AU993" s="300"/>
      <c r="AV993" s="300"/>
      <c r="AW993" s="300" t="s">
        <v>4505</v>
      </c>
      <c r="AX993" s="300"/>
      <c r="AY993" s="300"/>
      <c r="AZ993" s="300"/>
      <c r="BA993" s="300"/>
      <c r="BB993" s="9" t="s">
        <v>736</v>
      </c>
    </row>
    <row r="994" spans="1:54" s="15" customFormat="1" x14ac:dyDescent="0.25">
      <c r="A994" s="15" t="s">
        <v>2894</v>
      </c>
      <c r="B994" s="15" t="s">
        <v>2895</v>
      </c>
      <c r="C994" s="15" t="s">
        <v>2895</v>
      </c>
      <c r="D994" s="15" t="s">
        <v>2895</v>
      </c>
      <c r="E994" s="300">
        <v>0</v>
      </c>
      <c r="F994" s="300" t="s">
        <v>557</v>
      </c>
      <c r="G994" s="15">
        <v>0</v>
      </c>
      <c r="H994" s="300" t="s">
        <v>4526</v>
      </c>
      <c r="I994" s="300" t="s">
        <v>4534</v>
      </c>
      <c r="J994" s="300" t="s">
        <v>4526</v>
      </c>
      <c r="K994" s="300" t="s">
        <v>4526</v>
      </c>
      <c r="L994" s="15" t="s">
        <v>2895</v>
      </c>
      <c r="M994" s="15" t="s">
        <v>2895</v>
      </c>
      <c r="N994" s="15" t="s">
        <v>2895</v>
      </c>
      <c r="O994" s="15" t="s">
        <v>2895</v>
      </c>
      <c r="AA994" s="15">
        <v>0</v>
      </c>
      <c r="AB994" s="15">
        <v>0</v>
      </c>
      <c r="AF994" s="15" t="s">
        <v>736</v>
      </c>
      <c r="AG994" s="15" t="s">
        <v>736</v>
      </c>
      <c r="AK994" s="305"/>
      <c r="AR994" s="211" t="s">
        <v>3319</v>
      </c>
      <c r="AS994" s="211" t="s">
        <v>3329</v>
      </c>
      <c r="AT994" s="211" t="s">
        <v>3319</v>
      </c>
      <c r="AU994" s="300"/>
      <c r="AV994" s="300"/>
      <c r="AW994" s="300" t="s">
        <v>4505</v>
      </c>
      <c r="AX994" s="300"/>
      <c r="AY994" s="300"/>
      <c r="AZ994" s="300"/>
      <c r="BA994" s="300"/>
      <c r="BB994" s="9" t="e">
        <v>#N/A</v>
      </c>
    </row>
    <row r="995" spans="1:54" s="15" customFormat="1" ht="15" customHeight="1" x14ac:dyDescent="0.25">
      <c r="A995" s="15" t="s">
        <v>2897</v>
      </c>
      <c r="B995" s="15" t="s">
        <v>2898</v>
      </c>
      <c r="C995" s="15" t="s">
        <v>2898</v>
      </c>
      <c r="D995" s="15" t="s">
        <v>2898</v>
      </c>
      <c r="E995" s="300">
        <v>0</v>
      </c>
      <c r="F995" s="300" t="s">
        <v>557</v>
      </c>
      <c r="G995" s="211">
        <v>0</v>
      </c>
      <c r="H995" s="300" t="s">
        <v>4526</v>
      </c>
      <c r="I995" s="300" t="s">
        <v>4534</v>
      </c>
      <c r="J995" s="300" t="s">
        <v>4526</v>
      </c>
      <c r="K995" s="300" t="s">
        <v>4526</v>
      </c>
      <c r="L995" s="15" t="s">
        <v>2898</v>
      </c>
      <c r="M995" s="15" t="s">
        <v>2898</v>
      </c>
      <c r="N995" s="15" t="s">
        <v>2898</v>
      </c>
      <c r="O995" s="15" t="s">
        <v>2898</v>
      </c>
      <c r="P995" s="15" t="s">
        <v>3384</v>
      </c>
      <c r="Q995" s="15" t="s">
        <v>855</v>
      </c>
      <c r="T995" s="15" t="s">
        <v>736</v>
      </c>
      <c r="U995" s="15" t="s">
        <v>735</v>
      </c>
      <c r="V995" s="15" t="s">
        <v>735</v>
      </c>
      <c r="W995" s="15">
        <v>1</v>
      </c>
      <c r="X995" s="15" t="s">
        <v>736</v>
      </c>
      <c r="Y995" s="15" t="s">
        <v>736</v>
      </c>
      <c r="AA995" s="15">
        <v>0</v>
      </c>
      <c r="AB995" s="15">
        <v>0</v>
      </c>
      <c r="AC995" s="15" t="s">
        <v>3327</v>
      </c>
      <c r="AD995" s="15" t="s">
        <v>114</v>
      </c>
      <c r="AE995" s="15" t="s">
        <v>3328</v>
      </c>
      <c r="AF995" s="15" t="s">
        <v>736</v>
      </c>
      <c r="AG995" s="15" t="s">
        <v>736</v>
      </c>
      <c r="AK995" s="305"/>
      <c r="AR995" s="211" t="s">
        <v>3319</v>
      </c>
      <c r="AS995" s="211" t="s">
        <v>3329</v>
      </c>
      <c r="AT995" s="211" t="s">
        <v>3319</v>
      </c>
      <c r="AU995" s="300"/>
      <c r="AV995" s="300"/>
      <c r="AW995" s="300" t="s">
        <v>4505</v>
      </c>
      <c r="AX995" s="300"/>
      <c r="AY995" s="300"/>
      <c r="AZ995" s="300"/>
      <c r="BA995" s="300"/>
      <c r="BB995" s="9" t="s">
        <v>736</v>
      </c>
    </row>
    <row r="996" spans="1:54" s="15" customFormat="1" ht="15" customHeight="1" x14ac:dyDescent="0.25">
      <c r="A996" s="15" t="s">
        <v>2899</v>
      </c>
      <c r="B996" s="15" t="s">
        <v>2900</v>
      </c>
      <c r="C996" s="15" t="s">
        <v>2900</v>
      </c>
      <c r="D996" s="15" t="s">
        <v>2900</v>
      </c>
      <c r="E996" s="300">
        <v>0</v>
      </c>
      <c r="F996" s="300" t="s">
        <v>557</v>
      </c>
      <c r="G996" s="15">
        <v>0</v>
      </c>
      <c r="H996" s="300" t="s">
        <v>4526</v>
      </c>
      <c r="I996" s="300" t="s">
        <v>4534</v>
      </c>
      <c r="J996" s="300" t="s">
        <v>4526</v>
      </c>
      <c r="K996" s="300" t="s">
        <v>4526</v>
      </c>
      <c r="L996" s="15" t="s">
        <v>2900</v>
      </c>
      <c r="M996" s="15" t="s">
        <v>2900</v>
      </c>
      <c r="N996" s="15" t="s">
        <v>2900</v>
      </c>
      <c r="O996" s="15" t="s">
        <v>2900</v>
      </c>
      <c r="P996" s="15" t="s">
        <v>3384</v>
      </c>
      <c r="Q996" s="15" t="s">
        <v>855</v>
      </c>
      <c r="T996" s="15" t="s">
        <v>736</v>
      </c>
      <c r="U996" s="15" t="s">
        <v>735</v>
      </c>
      <c r="V996" s="15" t="s">
        <v>735</v>
      </c>
      <c r="W996" s="15">
        <v>1</v>
      </c>
      <c r="X996" s="15" t="s">
        <v>736</v>
      </c>
      <c r="Y996" s="15" t="s">
        <v>736</v>
      </c>
      <c r="AA996" s="15">
        <v>0</v>
      </c>
      <c r="AB996" s="15">
        <v>0</v>
      </c>
      <c r="AC996" s="15" t="s">
        <v>3327</v>
      </c>
      <c r="AD996" s="15" t="s">
        <v>114</v>
      </c>
      <c r="AE996" s="15" t="s">
        <v>3328</v>
      </c>
      <c r="AF996" s="15" t="s">
        <v>736</v>
      </c>
      <c r="AG996" s="15" t="s">
        <v>736</v>
      </c>
      <c r="AK996" s="305"/>
      <c r="AR996" s="211" t="s">
        <v>3319</v>
      </c>
      <c r="AS996" s="211" t="s">
        <v>3329</v>
      </c>
      <c r="AT996" s="211" t="s">
        <v>3319</v>
      </c>
      <c r="AU996" s="300"/>
      <c r="AV996" s="300"/>
      <c r="AW996" s="300" t="s">
        <v>4505</v>
      </c>
      <c r="AX996" s="300"/>
      <c r="AY996" s="300"/>
      <c r="AZ996" s="300"/>
      <c r="BA996" s="300"/>
      <c r="BB996" s="9" t="s">
        <v>736</v>
      </c>
    </row>
    <row r="997" spans="1:54" s="15" customFormat="1" ht="15" customHeight="1" x14ac:dyDescent="0.25">
      <c r="A997" s="15" t="s">
        <v>2901</v>
      </c>
      <c r="B997" s="15" t="s">
        <v>2902</v>
      </c>
      <c r="C997" s="15" t="s">
        <v>2902</v>
      </c>
      <c r="D997" s="15" t="s">
        <v>2902</v>
      </c>
      <c r="E997" s="300">
        <v>0</v>
      </c>
      <c r="F997" s="300" t="s">
        <v>557</v>
      </c>
      <c r="G997" s="211">
        <v>0</v>
      </c>
      <c r="H997" s="300" t="s">
        <v>4526</v>
      </c>
      <c r="I997" s="300" t="s">
        <v>4534</v>
      </c>
      <c r="J997" s="300" t="s">
        <v>4526</v>
      </c>
      <c r="K997" s="300" t="s">
        <v>4526</v>
      </c>
      <c r="L997" s="15" t="s">
        <v>2902</v>
      </c>
      <c r="M997" s="15" t="s">
        <v>2902</v>
      </c>
      <c r="N997" s="15" t="s">
        <v>2902</v>
      </c>
      <c r="O997" s="15" t="s">
        <v>2902</v>
      </c>
      <c r="P997" s="15" t="s">
        <v>3384</v>
      </c>
      <c r="Q997" s="15" t="s">
        <v>855</v>
      </c>
      <c r="T997" s="15" t="s">
        <v>736</v>
      </c>
      <c r="U997" s="15" t="s">
        <v>735</v>
      </c>
      <c r="V997" s="15" t="s">
        <v>735</v>
      </c>
      <c r="W997" s="15">
        <v>1</v>
      </c>
      <c r="X997" s="15" t="s">
        <v>736</v>
      </c>
      <c r="Y997" s="15" t="s">
        <v>736</v>
      </c>
      <c r="AA997" s="15">
        <v>0</v>
      </c>
      <c r="AB997" s="15">
        <v>0</v>
      </c>
      <c r="AC997" s="15" t="s">
        <v>3327</v>
      </c>
      <c r="AD997" s="15" t="s">
        <v>114</v>
      </c>
      <c r="AE997" s="15" t="s">
        <v>3328</v>
      </c>
      <c r="AF997" s="15" t="s">
        <v>736</v>
      </c>
      <c r="AG997" s="15" t="s">
        <v>736</v>
      </c>
      <c r="AK997" s="305"/>
      <c r="AR997" s="211" t="s">
        <v>3319</v>
      </c>
      <c r="AS997" s="211" t="s">
        <v>3329</v>
      </c>
      <c r="AT997" s="211" t="s">
        <v>3319</v>
      </c>
      <c r="AU997" s="300"/>
      <c r="AV997" s="300"/>
      <c r="AW997" s="300" t="s">
        <v>4505</v>
      </c>
      <c r="AX997" s="300"/>
      <c r="AY997" s="300"/>
      <c r="AZ997" s="300"/>
      <c r="BA997" s="300"/>
      <c r="BB997" s="9" t="s">
        <v>736</v>
      </c>
    </row>
    <row r="998" spans="1:54" s="15" customFormat="1" ht="15" customHeight="1" x14ac:dyDescent="0.25">
      <c r="A998" s="15" t="s">
        <v>2903</v>
      </c>
      <c r="B998" s="15" t="s">
        <v>2904</v>
      </c>
      <c r="C998" s="15" t="s">
        <v>2904</v>
      </c>
      <c r="D998" s="15" t="s">
        <v>2904</v>
      </c>
      <c r="E998" s="300">
        <v>0</v>
      </c>
      <c r="F998" s="300" t="s">
        <v>557</v>
      </c>
      <c r="G998" s="15">
        <v>0</v>
      </c>
      <c r="H998" s="300" t="s">
        <v>4526</v>
      </c>
      <c r="I998" s="300" t="s">
        <v>4534</v>
      </c>
      <c r="J998" s="300" t="s">
        <v>4526</v>
      </c>
      <c r="K998" s="300" t="s">
        <v>4526</v>
      </c>
      <c r="L998" s="15" t="s">
        <v>2904</v>
      </c>
      <c r="M998" s="15" t="s">
        <v>2904</v>
      </c>
      <c r="N998" s="15" t="s">
        <v>2904</v>
      </c>
      <c r="O998" s="15" t="s">
        <v>2904</v>
      </c>
      <c r="P998" s="15" t="s">
        <v>3384</v>
      </c>
      <c r="Q998" s="15" t="s">
        <v>855</v>
      </c>
      <c r="T998" s="15" t="s">
        <v>736</v>
      </c>
      <c r="U998" s="15" t="s">
        <v>735</v>
      </c>
      <c r="V998" s="15" t="s">
        <v>735</v>
      </c>
      <c r="W998" s="15">
        <v>1</v>
      </c>
      <c r="X998" s="15" t="s">
        <v>736</v>
      </c>
      <c r="Y998" s="15" t="s">
        <v>736</v>
      </c>
      <c r="AA998" s="15">
        <v>0</v>
      </c>
      <c r="AB998" s="15">
        <v>0</v>
      </c>
      <c r="AC998" s="15" t="s">
        <v>3327</v>
      </c>
      <c r="AD998" s="15" t="s">
        <v>114</v>
      </c>
      <c r="AE998" s="15" t="s">
        <v>3328</v>
      </c>
      <c r="AF998" s="15" t="s">
        <v>736</v>
      </c>
      <c r="AG998" s="15" t="s">
        <v>736</v>
      </c>
      <c r="AK998" s="305"/>
      <c r="AR998" s="211" t="s">
        <v>3319</v>
      </c>
      <c r="AS998" s="211" t="s">
        <v>3329</v>
      </c>
      <c r="AT998" s="211" t="s">
        <v>3319</v>
      </c>
      <c r="AW998" s="300" t="s">
        <v>4505</v>
      </c>
      <c r="AX998" s="300"/>
      <c r="AY998" s="300"/>
      <c r="AZ998" s="300"/>
      <c r="BA998" s="300"/>
      <c r="BB998" s="9" t="s">
        <v>736</v>
      </c>
    </row>
    <row r="999" spans="1:54" s="15" customFormat="1" ht="15" customHeight="1" x14ac:dyDescent="0.25">
      <c r="A999" s="15" t="s">
        <v>2905</v>
      </c>
      <c r="B999" s="15" t="s">
        <v>2906</v>
      </c>
      <c r="C999" s="15" t="s">
        <v>2906</v>
      </c>
      <c r="D999" s="15" t="s">
        <v>2906</v>
      </c>
      <c r="E999" s="300">
        <v>0</v>
      </c>
      <c r="F999" s="300" t="s">
        <v>557</v>
      </c>
      <c r="G999" s="211">
        <v>0</v>
      </c>
      <c r="H999" s="300" t="s">
        <v>4526</v>
      </c>
      <c r="I999" s="300" t="s">
        <v>4534</v>
      </c>
      <c r="J999" s="300" t="s">
        <v>4526</v>
      </c>
      <c r="K999" s="300" t="s">
        <v>4526</v>
      </c>
      <c r="L999" s="15" t="s">
        <v>2906</v>
      </c>
      <c r="M999" s="15" t="s">
        <v>2906</v>
      </c>
      <c r="N999" s="15" t="s">
        <v>2906</v>
      </c>
      <c r="O999" s="15" t="s">
        <v>2906</v>
      </c>
      <c r="P999" s="15" t="s">
        <v>3384</v>
      </c>
      <c r="Q999" s="15" t="s">
        <v>855</v>
      </c>
      <c r="T999" s="15" t="s">
        <v>736</v>
      </c>
      <c r="U999" s="15" t="s">
        <v>735</v>
      </c>
      <c r="V999" s="15" t="s">
        <v>735</v>
      </c>
      <c r="W999" s="15">
        <v>1</v>
      </c>
      <c r="X999" s="15" t="s">
        <v>736</v>
      </c>
      <c r="Y999" s="15" t="s">
        <v>736</v>
      </c>
      <c r="AA999" s="15">
        <v>0</v>
      </c>
      <c r="AB999" s="15">
        <v>0</v>
      </c>
      <c r="AC999" s="15" t="s">
        <v>3327</v>
      </c>
      <c r="AD999" s="15" t="s">
        <v>114</v>
      </c>
      <c r="AE999" s="15" t="s">
        <v>3328</v>
      </c>
      <c r="AF999" s="15" t="s">
        <v>736</v>
      </c>
      <c r="AG999" s="15" t="s">
        <v>736</v>
      </c>
      <c r="AK999" s="305"/>
      <c r="AR999" s="211" t="s">
        <v>3319</v>
      </c>
      <c r="AS999" s="211" t="s">
        <v>3329</v>
      </c>
      <c r="AT999" s="211" t="s">
        <v>3319</v>
      </c>
      <c r="AW999" s="300" t="s">
        <v>4505</v>
      </c>
      <c r="AX999" s="300"/>
      <c r="AY999" s="300"/>
      <c r="AZ999" s="300"/>
      <c r="BA999" s="300"/>
      <c r="BB999" s="9" t="s">
        <v>736</v>
      </c>
    </row>
    <row r="1000" spans="1:54" s="15" customFormat="1" ht="15" customHeight="1" x14ac:dyDescent="0.25">
      <c r="A1000" s="15" t="s">
        <v>2907</v>
      </c>
      <c r="B1000" s="15" t="s">
        <v>2908</v>
      </c>
      <c r="C1000" s="15" t="s">
        <v>2908</v>
      </c>
      <c r="D1000" s="15" t="s">
        <v>2908</v>
      </c>
      <c r="E1000" s="300">
        <v>0</v>
      </c>
      <c r="F1000" s="300" t="s">
        <v>557</v>
      </c>
      <c r="G1000" s="15">
        <v>0</v>
      </c>
      <c r="H1000" s="300" t="s">
        <v>4526</v>
      </c>
      <c r="I1000" s="300" t="s">
        <v>4534</v>
      </c>
      <c r="J1000" s="300" t="s">
        <v>4526</v>
      </c>
      <c r="K1000" s="300" t="s">
        <v>4526</v>
      </c>
      <c r="L1000" s="15" t="s">
        <v>2908</v>
      </c>
      <c r="M1000" s="15" t="s">
        <v>2908</v>
      </c>
      <c r="N1000" s="15" t="s">
        <v>2908</v>
      </c>
      <c r="O1000" s="15" t="s">
        <v>2908</v>
      </c>
      <c r="P1000" s="15" t="s">
        <v>3384</v>
      </c>
      <c r="Q1000" s="15" t="s">
        <v>855</v>
      </c>
      <c r="T1000" s="15" t="s">
        <v>736</v>
      </c>
      <c r="U1000" s="15" t="s">
        <v>735</v>
      </c>
      <c r="V1000" s="15" t="s">
        <v>735</v>
      </c>
      <c r="W1000" s="15">
        <v>1</v>
      </c>
      <c r="X1000" s="15" t="s">
        <v>736</v>
      </c>
      <c r="Y1000" s="15" t="s">
        <v>736</v>
      </c>
      <c r="AA1000" s="15">
        <v>0</v>
      </c>
      <c r="AB1000" s="15">
        <v>0</v>
      </c>
      <c r="AC1000" s="15" t="s">
        <v>3327</v>
      </c>
      <c r="AD1000" s="15" t="s">
        <v>114</v>
      </c>
      <c r="AE1000" s="15" t="s">
        <v>3328</v>
      </c>
      <c r="AF1000" s="15" t="s">
        <v>736</v>
      </c>
      <c r="AG1000" s="15" t="s">
        <v>736</v>
      </c>
      <c r="AK1000" s="305"/>
      <c r="AR1000" s="211" t="s">
        <v>3319</v>
      </c>
      <c r="AS1000" s="211" t="s">
        <v>3329</v>
      </c>
      <c r="AT1000" s="211" t="s">
        <v>3319</v>
      </c>
      <c r="AW1000" s="300" t="s">
        <v>4505</v>
      </c>
      <c r="AX1000" s="300"/>
      <c r="AY1000" s="300"/>
      <c r="AZ1000" s="300"/>
      <c r="BA1000" s="300"/>
      <c r="BB1000" s="9" t="s">
        <v>736</v>
      </c>
    </row>
    <row r="1001" spans="1:54" s="15" customFormat="1" ht="15" customHeight="1" x14ac:dyDescent="0.25">
      <c r="A1001" s="15" t="s">
        <v>2909</v>
      </c>
      <c r="B1001" s="15" t="s">
        <v>2910</v>
      </c>
      <c r="C1001" s="15" t="s">
        <v>2910</v>
      </c>
      <c r="D1001" s="15" t="s">
        <v>2910</v>
      </c>
      <c r="E1001" s="300">
        <v>0</v>
      </c>
      <c r="F1001" s="300" t="s">
        <v>557</v>
      </c>
      <c r="G1001" s="211">
        <v>0</v>
      </c>
      <c r="H1001" s="300" t="s">
        <v>4526</v>
      </c>
      <c r="I1001" s="300" t="s">
        <v>4534</v>
      </c>
      <c r="J1001" s="300" t="s">
        <v>4526</v>
      </c>
      <c r="K1001" s="300" t="s">
        <v>4526</v>
      </c>
      <c r="L1001" s="15" t="s">
        <v>2910</v>
      </c>
      <c r="M1001" s="15" t="s">
        <v>2910</v>
      </c>
      <c r="N1001" s="15" t="s">
        <v>2910</v>
      </c>
      <c r="O1001" s="15" t="s">
        <v>2910</v>
      </c>
      <c r="P1001" s="15" t="s">
        <v>3384</v>
      </c>
      <c r="Q1001" s="15" t="s">
        <v>855</v>
      </c>
      <c r="T1001" s="15" t="s">
        <v>736</v>
      </c>
      <c r="U1001" s="15" t="s">
        <v>735</v>
      </c>
      <c r="V1001" s="15" t="s">
        <v>735</v>
      </c>
      <c r="W1001" s="15">
        <v>1</v>
      </c>
      <c r="X1001" s="15" t="s">
        <v>736</v>
      </c>
      <c r="Y1001" s="15" t="s">
        <v>736</v>
      </c>
      <c r="AA1001" s="15">
        <v>0</v>
      </c>
      <c r="AB1001" s="15">
        <v>0</v>
      </c>
      <c r="AC1001" s="15" t="s">
        <v>3327</v>
      </c>
      <c r="AD1001" s="15" t="s">
        <v>114</v>
      </c>
      <c r="AE1001" s="15" t="s">
        <v>3328</v>
      </c>
      <c r="AF1001" s="15" t="s">
        <v>736</v>
      </c>
      <c r="AG1001" s="15" t="s">
        <v>736</v>
      </c>
      <c r="AK1001" s="305"/>
      <c r="AR1001" s="211" t="s">
        <v>3319</v>
      </c>
      <c r="AS1001" s="211" t="s">
        <v>3329</v>
      </c>
      <c r="AT1001" s="211" t="s">
        <v>3319</v>
      </c>
      <c r="AW1001" s="300" t="s">
        <v>4505</v>
      </c>
      <c r="AX1001" s="300"/>
      <c r="AY1001" s="300"/>
      <c r="AZ1001" s="300"/>
      <c r="BA1001" s="300"/>
      <c r="BB1001" s="9" t="s">
        <v>736</v>
      </c>
    </row>
    <row r="1002" spans="1:54" s="15" customFormat="1" ht="15" customHeight="1" x14ac:dyDescent="0.25">
      <c r="A1002" s="15" t="s">
        <v>2932</v>
      </c>
      <c r="B1002" s="15" t="s">
        <v>2932</v>
      </c>
      <c r="C1002" s="15" t="s">
        <v>2932</v>
      </c>
      <c r="D1002" s="15" t="s">
        <v>2932</v>
      </c>
      <c r="E1002" s="300">
        <v>0</v>
      </c>
      <c r="F1002" s="300" t="s">
        <v>557</v>
      </c>
      <c r="G1002" s="15">
        <v>0</v>
      </c>
      <c r="H1002" s="300" t="s">
        <v>4526</v>
      </c>
      <c r="I1002" s="300" t="s">
        <v>4534</v>
      </c>
      <c r="J1002" s="300" t="s">
        <v>4526</v>
      </c>
      <c r="K1002" s="300" t="s">
        <v>4526</v>
      </c>
      <c r="L1002" s="15" t="s">
        <v>2932</v>
      </c>
      <c r="M1002" s="15" t="s">
        <v>2932</v>
      </c>
      <c r="N1002" s="15" t="s">
        <v>2932</v>
      </c>
      <c r="O1002" s="15" t="s">
        <v>2932</v>
      </c>
      <c r="P1002" s="15" t="s">
        <v>3384</v>
      </c>
      <c r="Q1002" s="15" t="s">
        <v>855</v>
      </c>
      <c r="R1002" s="15" t="s">
        <v>2932</v>
      </c>
      <c r="T1002" s="15" t="s">
        <v>736</v>
      </c>
      <c r="U1002" s="15" t="s">
        <v>735</v>
      </c>
      <c r="V1002" s="15" t="s">
        <v>735</v>
      </c>
      <c r="W1002" s="15">
        <v>1</v>
      </c>
      <c r="X1002" s="15" t="s">
        <v>736</v>
      </c>
      <c r="Y1002" s="15" t="s">
        <v>736</v>
      </c>
      <c r="AA1002" s="15">
        <v>0</v>
      </c>
      <c r="AB1002" s="15">
        <v>0</v>
      </c>
      <c r="AC1002" s="15" t="s">
        <v>3327</v>
      </c>
      <c r="AD1002" s="15" t="s">
        <v>114</v>
      </c>
      <c r="AE1002" s="15" t="s">
        <v>741</v>
      </c>
      <c r="AF1002" s="15" t="s">
        <v>736</v>
      </c>
      <c r="AG1002" s="15" t="s">
        <v>736</v>
      </c>
      <c r="AK1002" s="305"/>
      <c r="AR1002" s="211" t="s">
        <v>3319</v>
      </c>
      <c r="AS1002" s="211" t="s">
        <v>3329</v>
      </c>
      <c r="AT1002" s="211" t="s">
        <v>3319</v>
      </c>
      <c r="AW1002" s="300" t="s">
        <v>4505</v>
      </c>
      <c r="AX1002" s="300"/>
      <c r="AY1002" s="300"/>
      <c r="AZ1002" s="300"/>
      <c r="BA1002" s="300"/>
      <c r="BB1002" s="9" t="s">
        <v>736</v>
      </c>
    </row>
    <row r="1003" spans="1:54" s="15" customFormat="1" ht="15" customHeight="1" x14ac:dyDescent="0.25">
      <c r="A1003" s="15" t="s">
        <v>2933</v>
      </c>
      <c r="B1003" s="15" t="s">
        <v>2934</v>
      </c>
      <c r="C1003" s="15" t="s">
        <v>5144</v>
      </c>
      <c r="D1003" s="15" t="s">
        <v>5145</v>
      </c>
      <c r="E1003" s="300">
        <v>0</v>
      </c>
      <c r="F1003" s="300" t="s">
        <v>557</v>
      </c>
      <c r="G1003" s="211">
        <v>0</v>
      </c>
      <c r="H1003" s="300" t="s">
        <v>4526</v>
      </c>
      <c r="I1003" s="300" t="s">
        <v>4534</v>
      </c>
      <c r="J1003" s="300" t="s">
        <v>4526</v>
      </c>
      <c r="K1003" s="300" t="s">
        <v>4526</v>
      </c>
      <c r="L1003" s="15" t="s">
        <v>5144</v>
      </c>
      <c r="M1003" s="15" t="s">
        <v>5145</v>
      </c>
      <c r="N1003" s="15" t="s">
        <v>5144</v>
      </c>
      <c r="O1003" s="15" t="s">
        <v>5145</v>
      </c>
      <c r="P1003" s="15" t="s">
        <v>3384</v>
      </c>
      <c r="Q1003" s="15" t="s">
        <v>855</v>
      </c>
      <c r="R1003" s="15" t="s">
        <v>2932</v>
      </c>
      <c r="T1003" s="15" t="s">
        <v>736</v>
      </c>
      <c r="U1003" s="15" t="s">
        <v>735</v>
      </c>
      <c r="V1003" s="15" t="s">
        <v>735</v>
      </c>
      <c r="W1003" s="15">
        <v>1</v>
      </c>
      <c r="X1003" s="15" t="s">
        <v>736</v>
      </c>
      <c r="Y1003" s="15" t="s">
        <v>736</v>
      </c>
      <c r="AA1003" s="15">
        <v>0</v>
      </c>
      <c r="AB1003" s="15">
        <v>0</v>
      </c>
      <c r="AC1003" s="15" t="s">
        <v>3327</v>
      </c>
      <c r="AD1003" s="15" t="s">
        <v>114</v>
      </c>
      <c r="AE1003" s="15" t="s">
        <v>741</v>
      </c>
      <c r="AF1003" s="15" t="s">
        <v>736</v>
      </c>
      <c r="AG1003" s="15" t="s">
        <v>736</v>
      </c>
      <c r="AK1003" s="305"/>
      <c r="AR1003" s="211" t="s">
        <v>3319</v>
      </c>
      <c r="AS1003" s="211" t="s">
        <v>3329</v>
      </c>
      <c r="AT1003" s="211" t="s">
        <v>3319</v>
      </c>
      <c r="AW1003" s="300" t="s">
        <v>4505</v>
      </c>
      <c r="AX1003" s="300"/>
      <c r="AY1003" s="300"/>
      <c r="AZ1003" s="300"/>
      <c r="BA1003" s="300"/>
      <c r="BB1003" s="9" t="s">
        <v>736</v>
      </c>
    </row>
    <row r="1004" spans="1:54" s="15" customFormat="1" ht="15" customHeight="1" x14ac:dyDescent="0.25">
      <c r="A1004" s="15" t="s">
        <v>2935</v>
      </c>
      <c r="B1004" s="15" t="s">
        <v>2936</v>
      </c>
      <c r="C1004" s="15" t="s">
        <v>5146</v>
      </c>
      <c r="D1004" s="15" t="s">
        <v>5147</v>
      </c>
      <c r="E1004" s="300">
        <v>0</v>
      </c>
      <c r="F1004" s="300" t="s">
        <v>557</v>
      </c>
      <c r="G1004" s="15">
        <v>0</v>
      </c>
      <c r="H1004" s="300" t="s">
        <v>4526</v>
      </c>
      <c r="I1004" s="300" t="s">
        <v>4534</v>
      </c>
      <c r="J1004" s="300" t="s">
        <v>4526</v>
      </c>
      <c r="K1004" s="300" t="s">
        <v>4526</v>
      </c>
      <c r="L1004" s="15" t="s">
        <v>5146</v>
      </c>
      <c r="M1004" s="15" t="s">
        <v>5147</v>
      </c>
      <c r="N1004" s="15" t="s">
        <v>5146</v>
      </c>
      <c r="O1004" s="15" t="s">
        <v>5147</v>
      </c>
      <c r="P1004" s="15" t="s">
        <v>3384</v>
      </c>
      <c r="Q1004" s="15" t="s">
        <v>855</v>
      </c>
      <c r="R1004" s="15" t="s">
        <v>2932</v>
      </c>
      <c r="T1004" s="15" t="s">
        <v>736</v>
      </c>
      <c r="U1004" s="15" t="s">
        <v>735</v>
      </c>
      <c r="V1004" s="15" t="s">
        <v>735</v>
      </c>
      <c r="W1004" s="15">
        <v>1</v>
      </c>
      <c r="X1004" s="15" t="s">
        <v>736</v>
      </c>
      <c r="Y1004" s="15" t="s">
        <v>736</v>
      </c>
      <c r="AA1004" s="15">
        <v>0</v>
      </c>
      <c r="AB1004" s="15">
        <v>0</v>
      </c>
      <c r="AC1004" s="15" t="s">
        <v>3327</v>
      </c>
      <c r="AD1004" s="15" t="s">
        <v>114</v>
      </c>
      <c r="AE1004" s="15" t="s">
        <v>741</v>
      </c>
      <c r="AF1004" s="15" t="s">
        <v>736</v>
      </c>
      <c r="AG1004" s="15" t="s">
        <v>736</v>
      </c>
      <c r="AK1004" s="305"/>
      <c r="AR1004" s="211" t="s">
        <v>3319</v>
      </c>
      <c r="AS1004" s="211" t="s">
        <v>3329</v>
      </c>
      <c r="AT1004" s="211" t="s">
        <v>3319</v>
      </c>
      <c r="AW1004" s="300" t="s">
        <v>4505</v>
      </c>
      <c r="AX1004" s="300"/>
      <c r="AY1004" s="300"/>
      <c r="AZ1004" s="300"/>
      <c r="BA1004" s="300"/>
      <c r="BB1004" s="9" t="s">
        <v>736</v>
      </c>
    </row>
    <row r="1005" spans="1:54" s="15" customFormat="1" ht="15" customHeight="1" x14ac:dyDescent="0.25">
      <c r="A1005" s="15" t="s">
        <v>2937</v>
      </c>
      <c r="B1005" s="15" t="s">
        <v>2938</v>
      </c>
      <c r="C1005" s="15" t="s">
        <v>5148</v>
      </c>
      <c r="D1005" s="15" t="s">
        <v>5149</v>
      </c>
      <c r="E1005" s="300">
        <v>0</v>
      </c>
      <c r="F1005" s="300" t="s">
        <v>557</v>
      </c>
      <c r="G1005" s="211">
        <v>0</v>
      </c>
      <c r="H1005" s="300" t="s">
        <v>4526</v>
      </c>
      <c r="I1005" s="300" t="s">
        <v>4534</v>
      </c>
      <c r="J1005" s="300" t="s">
        <v>4526</v>
      </c>
      <c r="K1005" s="300" t="s">
        <v>4526</v>
      </c>
      <c r="L1005" s="15" t="s">
        <v>5148</v>
      </c>
      <c r="M1005" s="15" t="s">
        <v>5149</v>
      </c>
      <c r="N1005" s="15" t="s">
        <v>5148</v>
      </c>
      <c r="O1005" s="15" t="s">
        <v>5149</v>
      </c>
      <c r="P1005" s="15" t="s">
        <v>3384</v>
      </c>
      <c r="Q1005" s="15" t="s">
        <v>855</v>
      </c>
      <c r="R1005" s="15" t="s">
        <v>2932</v>
      </c>
      <c r="T1005" s="15" t="s">
        <v>736</v>
      </c>
      <c r="U1005" s="15" t="s">
        <v>735</v>
      </c>
      <c r="V1005" s="15" t="s">
        <v>735</v>
      </c>
      <c r="W1005" s="15">
        <v>1</v>
      </c>
      <c r="X1005" s="15" t="s">
        <v>736</v>
      </c>
      <c r="Y1005" s="15" t="s">
        <v>736</v>
      </c>
      <c r="AA1005" s="15">
        <v>0</v>
      </c>
      <c r="AB1005" s="15">
        <v>0</v>
      </c>
      <c r="AC1005" s="15" t="s">
        <v>3327</v>
      </c>
      <c r="AD1005" s="15" t="s">
        <v>114</v>
      </c>
      <c r="AE1005" s="15" t="s">
        <v>741</v>
      </c>
      <c r="AF1005" s="15" t="s">
        <v>736</v>
      </c>
      <c r="AG1005" s="15" t="s">
        <v>736</v>
      </c>
      <c r="AK1005" s="305"/>
      <c r="AR1005" s="211" t="s">
        <v>3319</v>
      </c>
      <c r="AS1005" s="211" t="s">
        <v>3329</v>
      </c>
      <c r="AT1005" s="211" t="s">
        <v>3319</v>
      </c>
      <c r="AW1005" s="300" t="s">
        <v>4505</v>
      </c>
      <c r="AX1005" s="300"/>
      <c r="AY1005" s="300"/>
      <c r="AZ1005" s="300"/>
      <c r="BA1005" s="300"/>
      <c r="BB1005" s="9" t="s">
        <v>736</v>
      </c>
    </row>
    <row r="1006" spans="1:54" s="15" customFormat="1" ht="15" customHeight="1" x14ac:dyDescent="0.25">
      <c r="A1006" s="15" t="s">
        <v>2939</v>
      </c>
      <c r="B1006" s="15" t="s">
        <v>2940</v>
      </c>
      <c r="C1006" s="15" t="s">
        <v>5150</v>
      </c>
      <c r="D1006" s="15" t="s">
        <v>5151</v>
      </c>
      <c r="E1006" s="300">
        <v>0</v>
      </c>
      <c r="F1006" s="300" t="s">
        <v>557</v>
      </c>
      <c r="G1006" s="15">
        <v>0</v>
      </c>
      <c r="H1006" s="300" t="s">
        <v>4526</v>
      </c>
      <c r="I1006" s="300" t="s">
        <v>4534</v>
      </c>
      <c r="J1006" s="300" t="s">
        <v>4526</v>
      </c>
      <c r="K1006" s="300" t="s">
        <v>4526</v>
      </c>
      <c r="L1006" s="15" t="s">
        <v>5150</v>
      </c>
      <c r="M1006" s="15" t="s">
        <v>5151</v>
      </c>
      <c r="N1006" s="15" t="s">
        <v>5150</v>
      </c>
      <c r="O1006" s="15" t="s">
        <v>5151</v>
      </c>
      <c r="P1006" s="15" t="s">
        <v>3384</v>
      </c>
      <c r="Q1006" s="15" t="s">
        <v>855</v>
      </c>
      <c r="R1006" s="15" t="s">
        <v>2932</v>
      </c>
      <c r="T1006" s="15" t="s">
        <v>736</v>
      </c>
      <c r="U1006" s="15" t="s">
        <v>735</v>
      </c>
      <c r="V1006" s="15" t="s">
        <v>735</v>
      </c>
      <c r="W1006" s="15">
        <v>1</v>
      </c>
      <c r="X1006" s="15" t="s">
        <v>736</v>
      </c>
      <c r="Y1006" s="15" t="s">
        <v>736</v>
      </c>
      <c r="AA1006" s="15">
        <v>0</v>
      </c>
      <c r="AB1006" s="15">
        <v>0</v>
      </c>
      <c r="AC1006" s="15" t="s">
        <v>3327</v>
      </c>
      <c r="AD1006" s="15" t="s">
        <v>114</v>
      </c>
      <c r="AE1006" s="15" t="s">
        <v>741</v>
      </c>
      <c r="AF1006" s="15" t="s">
        <v>736</v>
      </c>
      <c r="AG1006" s="15" t="s">
        <v>736</v>
      </c>
      <c r="AK1006" s="305"/>
      <c r="AR1006" s="211" t="s">
        <v>3319</v>
      </c>
      <c r="AS1006" s="211" t="s">
        <v>3329</v>
      </c>
      <c r="AT1006" s="211" t="s">
        <v>3319</v>
      </c>
      <c r="AW1006" s="300" t="s">
        <v>4505</v>
      </c>
      <c r="AX1006" s="300"/>
      <c r="AY1006" s="300"/>
      <c r="AZ1006" s="300"/>
      <c r="BA1006" s="300"/>
      <c r="BB1006" s="9" t="s">
        <v>736</v>
      </c>
    </row>
    <row r="1007" spans="1:54" s="15" customFormat="1" ht="15" customHeight="1" x14ac:dyDescent="0.25">
      <c r="A1007" s="15" t="s">
        <v>2941</v>
      </c>
      <c r="B1007" s="15" t="s">
        <v>2942</v>
      </c>
      <c r="C1007" s="15" t="s">
        <v>5152</v>
      </c>
      <c r="D1007" s="15" t="s">
        <v>5153</v>
      </c>
      <c r="E1007" s="300">
        <v>0</v>
      </c>
      <c r="F1007" s="300" t="s">
        <v>557</v>
      </c>
      <c r="G1007" s="211">
        <v>0</v>
      </c>
      <c r="H1007" s="300" t="s">
        <v>4526</v>
      </c>
      <c r="I1007" s="300" t="s">
        <v>4534</v>
      </c>
      <c r="J1007" s="300" t="s">
        <v>4526</v>
      </c>
      <c r="K1007" s="300" t="s">
        <v>4526</v>
      </c>
      <c r="L1007" s="15" t="s">
        <v>5152</v>
      </c>
      <c r="M1007" s="15" t="s">
        <v>5153</v>
      </c>
      <c r="N1007" s="15" t="s">
        <v>5152</v>
      </c>
      <c r="O1007" s="15" t="s">
        <v>5153</v>
      </c>
      <c r="P1007" s="15" t="s">
        <v>3384</v>
      </c>
      <c r="Q1007" s="15" t="s">
        <v>855</v>
      </c>
      <c r="R1007" s="15" t="s">
        <v>2932</v>
      </c>
      <c r="T1007" s="15" t="s">
        <v>736</v>
      </c>
      <c r="U1007" s="15" t="s">
        <v>735</v>
      </c>
      <c r="V1007" s="15" t="s">
        <v>735</v>
      </c>
      <c r="W1007" s="15">
        <v>1</v>
      </c>
      <c r="X1007" s="15" t="s">
        <v>736</v>
      </c>
      <c r="Y1007" s="15" t="s">
        <v>736</v>
      </c>
      <c r="AA1007" s="15">
        <v>0</v>
      </c>
      <c r="AB1007" s="15">
        <v>0</v>
      </c>
      <c r="AC1007" s="15" t="s">
        <v>3327</v>
      </c>
      <c r="AD1007" s="15" t="s">
        <v>114</v>
      </c>
      <c r="AE1007" s="15" t="s">
        <v>741</v>
      </c>
      <c r="AF1007" s="15" t="s">
        <v>736</v>
      </c>
      <c r="AG1007" s="15" t="s">
        <v>736</v>
      </c>
      <c r="AK1007" s="305"/>
      <c r="AR1007" s="211" t="s">
        <v>3319</v>
      </c>
      <c r="AS1007" s="211" t="s">
        <v>3329</v>
      </c>
      <c r="AT1007" s="211" t="s">
        <v>3319</v>
      </c>
      <c r="AW1007" s="300" t="s">
        <v>4505</v>
      </c>
      <c r="AX1007" s="300"/>
      <c r="AY1007" s="300"/>
      <c r="AZ1007" s="300"/>
      <c r="BA1007" s="300"/>
      <c r="BB1007" s="9" t="s">
        <v>736</v>
      </c>
    </row>
    <row r="1008" spans="1:54" s="15" customFormat="1" ht="15" customHeight="1" x14ac:dyDescent="0.25">
      <c r="A1008" s="15" t="s">
        <v>2943</v>
      </c>
      <c r="B1008" s="15" t="s">
        <v>2944</v>
      </c>
      <c r="C1008" s="15" t="s">
        <v>5154</v>
      </c>
      <c r="D1008" s="15" t="s">
        <v>5155</v>
      </c>
      <c r="E1008" s="300">
        <v>0</v>
      </c>
      <c r="F1008" s="300" t="s">
        <v>557</v>
      </c>
      <c r="G1008" s="15">
        <v>0</v>
      </c>
      <c r="H1008" s="300" t="s">
        <v>4526</v>
      </c>
      <c r="I1008" s="300" t="s">
        <v>4534</v>
      </c>
      <c r="J1008" s="300" t="s">
        <v>4526</v>
      </c>
      <c r="K1008" s="300" t="s">
        <v>4526</v>
      </c>
      <c r="L1008" s="15" t="s">
        <v>5154</v>
      </c>
      <c r="M1008" s="15" t="s">
        <v>5155</v>
      </c>
      <c r="N1008" s="15" t="s">
        <v>5154</v>
      </c>
      <c r="O1008" s="15" t="s">
        <v>5155</v>
      </c>
      <c r="P1008" s="15" t="s">
        <v>3384</v>
      </c>
      <c r="Q1008" s="15" t="s">
        <v>855</v>
      </c>
      <c r="R1008" s="15" t="s">
        <v>2932</v>
      </c>
      <c r="T1008" s="15" t="s">
        <v>736</v>
      </c>
      <c r="U1008" s="15" t="s">
        <v>735</v>
      </c>
      <c r="V1008" s="15" t="s">
        <v>735</v>
      </c>
      <c r="W1008" s="15">
        <v>1</v>
      </c>
      <c r="X1008" s="15" t="s">
        <v>736</v>
      </c>
      <c r="Y1008" s="15" t="s">
        <v>736</v>
      </c>
      <c r="AA1008" s="15">
        <v>0</v>
      </c>
      <c r="AB1008" s="15">
        <v>0</v>
      </c>
      <c r="AC1008" s="15" t="s">
        <v>3327</v>
      </c>
      <c r="AD1008" s="15" t="s">
        <v>114</v>
      </c>
      <c r="AE1008" s="15" t="s">
        <v>741</v>
      </c>
      <c r="AF1008" s="15" t="s">
        <v>736</v>
      </c>
      <c r="AG1008" s="15" t="s">
        <v>736</v>
      </c>
      <c r="AK1008" s="305"/>
      <c r="AR1008" s="211" t="s">
        <v>3319</v>
      </c>
      <c r="AS1008" s="211" t="s">
        <v>3329</v>
      </c>
      <c r="AT1008" s="211" t="s">
        <v>3319</v>
      </c>
      <c r="AW1008" s="300" t="s">
        <v>4505</v>
      </c>
      <c r="AX1008" s="300"/>
      <c r="AY1008" s="300"/>
      <c r="AZ1008" s="300"/>
      <c r="BA1008" s="300"/>
      <c r="BB1008" s="9" t="s">
        <v>736</v>
      </c>
    </row>
    <row r="1009" spans="1:54" s="15" customFormat="1" ht="15" customHeight="1" x14ac:dyDescent="0.25">
      <c r="A1009" s="15" t="s">
        <v>2945</v>
      </c>
      <c r="B1009" s="15" t="s">
        <v>2946</v>
      </c>
      <c r="C1009" s="15" t="s">
        <v>5156</v>
      </c>
      <c r="D1009" s="15" t="s">
        <v>5157</v>
      </c>
      <c r="E1009" s="300">
        <v>0</v>
      </c>
      <c r="F1009" s="300" t="s">
        <v>557</v>
      </c>
      <c r="G1009" s="211">
        <v>0</v>
      </c>
      <c r="H1009" s="300" t="s">
        <v>4526</v>
      </c>
      <c r="I1009" s="300" t="s">
        <v>4534</v>
      </c>
      <c r="J1009" s="300" t="s">
        <v>4526</v>
      </c>
      <c r="K1009" s="300" t="s">
        <v>4526</v>
      </c>
      <c r="L1009" s="15" t="s">
        <v>5156</v>
      </c>
      <c r="M1009" s="15" t="s">
        <v>5157</v>
      </c>
      <c r="N1009" s="15" t="s">
        <v>5156</v>
      </c>
      <c r="O1009" s="15" t="s">
        <v>5157</v>
      </c>
      <c r="P1009" s="15" t="s">
        <v>3384</v>
      </c>
      <c r="Q1009" s="15" t="s">
        <v>855</v>
      </c>
      <c r="R1009" s="15" t="s">
        <v>2932</v>
      </c>
      <c r="T1009" s="15" t="s">
        <v>736</v>
      </c>
      <c r="U1009" s="15" t="s">
        <v>735</v>
      </c>
      <c r="V1009" s="15" t="s">
        <v>735</v>
      </c>
      <c r="W1009" s="15">
        <v>1</v>
      </c>
      <c r="X1009" s="15" t="s">
        <v>736</v>
      </c>
      <c r="Y1009" s="15" t="s">
        <v>736</v>
      </c>
      <c r="AA1009" s="15">
        <v>0</v>
      </c>
      <c r="AB1009" s="15">
        <v>0</v>
      </c>
      <c r="AC1009" s="15" t="s">
        <v>3327</v>
      </c>
      <c r="AD1009" s="15" t="s">
        <v>114</v>
      </c>
      <c r="AE1009" s="15" t="s">
        <v>741</v>
      </c>
      <c r="AF1009" s="15" t="s">
        <v>736</v>
      </c>
      <c r="AG1009" s="15" t="s">
        <v>736</v>
      </c>
      <c r="AK1009" s="305"/>
      <c r="AR1009" s="211" t="s">
        <v>3319</v>
      </c>
      <c r="AS1009" s="211" t="s">
        <v>3329</v>
      </c>
      <c r="AT1009" s="211" t="s">
        <v>3319</v>
      </c>
      <c r="AW1009" s="300" t="s">
        <v>4505</v>
      </c>
      <c r="AX1009" s="300"/>
      <c r="AY1009" s="300"/>
      <c r="AZ1009" s="300"/>
      <c r="BA1009" s="300"/>
      <c r="BB1009" s="9" t="s">
        <v>736</v>
      </c>
    </row>
    <row r="1010" spans="1:54" s="15" customFormat="1" ht="15" customHeight="1" x14ac:dyDescent="0.25">
      <c r="A1010" s="15" t="s">
        <v>2947</v>
      </c>
      <c r="B1010" s="15" t="s">
        <v>2948</v>
      </c>
      <c r="C1010" s="15" t="s">
        <v>5158</v>
      </c>
      <c r="D1010" s="15" t="s">
        <v>5159</v>
      </c>
      <c r="E1010" s="300">
        <v>0</v>
      </c>
      <c r="F1010" s="300" t="s">
        <v>557</v>
      </c>
      <c r="G1010" s="15">
        <v>0</v>
      </c>
      <c r="H1010" s="300" t="s">
        <v>4526</v>
      </c>
      <c r="I1010" s="300" t="s">
        <v>4534</v>
      </c>
      <c r="J1010" s="300" t="s">
        <v>4526</v>
      </c>
      <c r="K1010" s="300" t="s">
        <v>4526</v>
      </c>
      <c r="L1010" s="15" t="s">
        <v>5158</v>
      </c>
      <c r="M1010" s="15" t="s">
        <v>5159</v>
      </c>
      <c r="N1010" s="15" t="s">
        <v>5158</v>
      </c>
      <c r="O1010" s="15" t="s">
        <v>5159</v>
      </c>
      <c r="P1010" s="15" t="s">
        <v>3384</v>
      </c>
      <c r="Q1010" s="15" t="s">
        <v>855</v>
      </c>
      <c r="R1010" s="15" t="s">
        <v>2932</v>
      </c>
      <c r="T1010" s="15" t="s">
        <v>736</v>
      </c>
      <c r="U1010" s="15" t="s">
        <v>735</v>
      </c>
      <c r="V1010" s="15" t="s">
        <v>735</v>
      </c>
      <c r="W1010" s="15">
        <v>1</v>
      </c>
      <c r="X1010" s="15" t="s">
        <v>736</v>
      </c>
      <c r="Y1010" s="15" t="s">
        <v>736</v>
      </c>
      <c r="AA1010" s="15">
        <v>0</v>
      </c>
      <c r="AB1010" s="15">
        <v>0</v>
      </c>
      <c r="AC1010" s="15" t="s">
        <v>3327</v>
      </c>
      <c r="AD1010" s="15" t="s">
        <v>114</v>
      </c>
      <c r="AE1010" s="15" t="s">
        <v>741</v>
      </c>
      <c r="AF1010" s="15" t="s">
        <v>736</v>
      </c>
      <c r="AG1010" s="15" t="s">
        <v>736</v>
      </c>
      <c r="AK1010" s="305"/>
      <c r="AR1010" s="211" t="s">
        <v>3319</v>
      </c>
      <c r="AS1010" s="211" t="s">
        <v>3329</v>
      </c>
      <c r="AT1010" s="211" t="s">
        <v>3319</v>
      </c>
      <c r="AW1010" s="300" t="s">
        <v>4505</v>
      </c>
      <c r="AX1010" s="300"/>
      <c r="AY1010" s="300"/>
      <c r="AZ1010" s="300"/>
      <c r="BA1010" s="300"/>
      <c r="BB1010" s="9" t="s">
        <v>736</v>
      </c>
    </row>
    <row r="1011" spans="1:54" s="15" customFormat="1" ht="15" customHeight="1" x14ac:dyDescent="0.25">
      <c r="A1011" s="15" t="s">
        <v>2949</v>
      </c>
      <c r="B1011" s="15" t="s">
        <v>2950</v>
      </c>
      <c r="C1011" s="15" t="s">
        <v>5160</v>
      </c>
      <c r="D1011" s="15" t="s">
        <v>5161</v>
      </c>
      <c r="E1011" s="300">
        <v>0</v>
      </c>
      <c r="F1011" s="300" t="s">
        <v>557</v>
      </c>
      <c r="G1011" s="211">
        <v>0</v>
      </c>
      <c r="H1011" s="300" t="s">
        <v>4526</v>
      </c>
      <c r="I1011" s="300" t="s">
        <v>4534</v>
      </c>
      <c r="J1011" s="300" t="s">
        <v>4526</v>
      </c>
      <c r="K1011" s="300" t="s">
        <v>4526</v>
      </c>
      <c r="L1011" s="15" t="s">
        <v>5160</v>
      </c>
      <c r="M1011" s="15" t="s">
        <v>5161</v>
      </c>
      <c r="N1011" s="15" t="s">
        <v>5160</v>
      </c>
      <c r="O1011" s="15" t="s">
        <v>5161</v>
      </c>
      <c r="P1011" s="15" t="s">
        <v>3384</v>
      </c>
      <c r="Q1011" s="15" t="s">
        <v>855</v>
      </c>
      <c r="R1011" s="15" t="s">
        <v>2932</v>
      </c>
      <c r="T1011" s="15" t="s">
        <v>736</v>
      </c>
      <c r="U1011" s="15" t="s">
        <v>735</v>
      </c>
      <c r="V1011" s="15" t="s">
        <v>735</v>
      </c>
      <c r="W1011" s="15">
        <v>1</v>
      </c>
      <c r="X1011" s="15" t="s">
        <v>736</v>
      </c>
      <c r="Y1011" s="15" t="s">
        <v>736</v>
      </c>
      <c r="AA1011" s="15">
        <v>0</v>
      </c>
      <c r="AB1011" s="15">
        <v>0</v>
      </c>
      <c r="AC1011" s="15" t="s">
        <v>3327</v>
      </c>
      <c r="AD1011" s="15" t="s">
        <v>114</v>
      </c>
      <c r="AE1011" s="15" t="s">
        <v>741</v>
      </c>
      <c r="AF1011" s="15" t="s">
        <v>736</v>
      </c>
      <c r="AG1011" s="15" t="s">
        <v>736</v>
      </c>
      <c r="AK1011" s="305"/>
      <c r="AR1011" s="211" t="s">
        <v>3319</v>
      </c>
      <c r="AS1011" s="211" t="s">
        <v>3329</v>
      </c>
      <c r="AT1011" s="211" t="s">
        <v>3319</v>
      </c>
      <c r="AW1011" s="300" t="s">
        <v>4505</v>
      </c>
      <c r="AX1011" s="300"/>
      <c r="AY1011" s="300"/>
      <c r="AZ1011" s="300"/>
      <c r="BA1011" s="300"/>
      <c r="BB1011" s="9" t="s">
        <v>736</v>
      </c>
    </row>
    <row r="1012" spans="1:54" s="15" customFormat="1" ht="15" customHeight="1" x14ac:dyDescent="0.25">
      <c r="A1012" s="15" t="s">
        <v>2951</v>
      </c>
      <c r="B1012" s="15" t="s">
        <v>2952</v>
      </c>
      <c r="C1012" s="15" t="s">
        <v>2952</v>
      </c>
      <c r="D1012" s="15" t="s">
        <v>2952</v>
      </c>
      <c r="E1012" s="300">
        <v>0</v>
      </c>
      <c r="F1012" s="300" t="s">
        <v>557</v>
      </c>
      <c r="G1012" s="15">
        <v>0</v>
      </c>
      <c r="H1012" s="300" t="s">
        <v>4526</v>
      </c>
      <c r="I1012" s="300" t="s">
        <v>4534</v>
      </c>
      <c r="J1012" s="300" t="s">
        <v>4526</v>
      </c>
      <c r="K1012" s="300" t="s">
        <v>4526</v>
      </c>
      <c r="L1012" s="15" t="s">
        <v>2952</v>
      </c>
      <c r="M1012" s="15" t="s">
        <v>2952</v>
      </c>
      <c r="N1012" s="15" t="s">
        <v>2952</v>
      </c>
      <c r="O1012" s="15" t="s">
        <v>2952</v>
      </c>
      <c r="P1012" s="15" t="s">
        <v>3384</v>
      </c>
      <c r="Q1012" s="15" t="s">
        <v>855</v>
      </c>
      <c r="R1012" s="15" t="s">
        <v>2932</v>
      </c>
      <c r="T1012" s="15" t="s">
        <v>736</v>
      </c>
      <c r="U1012" s="15" t="s">
        <v>735</v>
      </c>
      <c r="V1012" s="15" t="s">
        <v>735</v>
      </c>
      <c r="W1012" s="15">
        <v>1</v>
      </c>
      <c r="X1012" s="15" t="s">
        <v>736</v>
      </c>
      <c r="Y1012" s="15" t="s">
        <v>736</v>
      </c>
      <c r="AA1012" s="15">
        <v>0</v>
      </c>
      <c r="AB1012" s="15">
        <v>0</v>
      </c>
      <c r="AC1012" s="15" t="s">
        <v>3327</v>
      </c>
      <c r="AD1012" s="15" t="s">
        <v>114</v>
      </c>
      <c r="AE1012" s="15" t="s">
        <v>741</v>
      </c>
      <c r="AF1012" s="15" t="s">
        <v>736</v>
      </c>
      <c r="AG1012" s="15" t="s">
        <v>736</v>
      </c>
      <c r="AK1012" s="305"/>
      <c r="AR1012" s="211" t="s">
        <v>3319</v>
      </c>
      <c r="AS1012" s="211" t="s">
        <v>3329</v>
      </c>
      <c r="AT1012" s="211" t="s">
        <v>3319</v>
      </c>
      <c r="AW1012" s="300" t="s">
        <v>4505</v>
      </c>
      <c r="AX1012" s="300"/>
      <c r="AY1012" s="300"/>
      <c r="AZ1012" s="300"/>
      <c r="BA1012" s="300"/>
      <c r="BB1012" s="9" t="s">
        <v>736</v>
      </c>
    </row>
    <row r="1013" spans="1:54" s="15" customFormat="1" ht="15" customHeight="1" x14ac:dyDescent="0.25">
      <c r="A1013" s="15" t="s">
        <v>2953</v>
      </c>
      <c r="B1013" s="15" t="s">
        <v>2954</v>
      </c>
      <c r="C1013" s="15" t="s">
        <v>5162</v>
      </c>
      <c r="D1013" s="15" t="s">
        <v>5163</v>
      </c>
      <c r="E1013" s="300">
        <v>0</v>
      </c>
      <c r="F1013" s="300" t="s">
        <v>557</v>
      </c>
      <c r="G1013" s="211">
        <v>0</v>
      </c>
      <c r="H1013" s="300" t="s">
        <v>4526</v>
      </c>
      <c r="I1013" s="300" t="s">
        <v>4534</v>
      </c>
      <c r="J1013" s="300" t="s">
        <v>4526</v>
      </c>
      <c r="K1013" s="300" t="s">
        <v>4526</v>
      </c>
      <c r="L1013" s="15" t="s">
        <v>5162</v>
      </c>
      <c r="M1013" s="15" t="s">
        <v>5163</v>
      </c>
      <c r="N1013" s="15" t="s">
        <v>5162</v>
      </c>
      <c r="O1013" s="15" t="s">
        <v>5163</v>
      </c>
      <c r="P1013" s="15" t="s">
        <v>3384</v>
      </c>
      <c r="Q1013" s="15" t="s">
        <v>855</v>
      </c>
      <c r="R1013" s="15" t="s">
        <v>2932</v>
      </c>
      <c r="T1013" s="15" t="s">
        <v>736</v>
      </c>
      <c r="U1013" s="15" t="s">
        <v>735</v>
      </c>
      <c r="V1013" s="15" t="s">
        <v>735</v>
      </c>
      <c r="W1013" s="15">
        <v>1</v>
      </c>
      <c r="X1013" s="15" t="s">
        <v>736</v>
      </c>
      <c r="Y1013" s="15" t="s">
        <v>736</v>
      </c>
      <c r="AA1013" s="15">
        <v>0</v>
      </c>
      <c r="AB1013" s="15">
        <v>0</v>
      </c>
      <c r="AC1013" s="15" t="s">
        <v>3327</v>
      </c>
      <c r="AD1013" s="15" t="s">
        <v>114</v>
      </c>
      <c r="AE1013" s="15" t="s">
        <v>741</v>
      </c>
      <c r="AF1013" s="15" t="s">
        <v>736</v>
      </c>
      <c r="AG1013" s="15" t="s">
        <v>736</v>
      </c>
      <c r="AK1013" s="305"/>
      <c r="AR1013" s="211" t="s">
        <v>3319</v>
      </c>
      <c r="AS1013" s="211" t="s">
        <v>3329</v>
      </c>
      <c r="AT1013" s="211" t="s">
        <v>3319</v>
      </c>
      <c r="AW1013" s="300" t="s">
        <v>4505</v>
      </c>
      <c r="AX1013" s="300"/>
      <c r="AY1013" s="300"/>
      <c r="AZ1013" s="300"/>
      <c r="BA1013" s="300"/>
      <c r="BB1013" s="9" t="s">
        <v>736</v>
      </c>
    </row>
    <row r="1014" spans="1:54" s="15" customFormat="1" ht="15" customHeight="1" x14ac:dyDescent="0.25">
      <c r="A1014" s="15" t="s">
        <v>2955</v>
      </c>
      <c r="B1014" s="15" t="s">
        <v>2956</v>
      </c>
      <c r="C1014" s="15" t="s">
        <v>5164</v>
      </c>
      <c r="D1014" s="15" t="s">
        <v>5165</v>
      </c>
      <c r="E1014" s="300">
        <v>0</v>
      </c>
      <c r="F1014" s="300" t="s">
        <v>557</v>
      </c>
      <c r="G1014" s="15">
        <v>0</v>
      </c>
      <c r="H1014" s="300" t="s">
        <v>4526</v>
      </c>
      <c r="I1014" s="300" t="s">
        <v>4534</v>
      </c>
      <c r="J1014" s="300" t="s">
        <v>4526</v>
      </c>
      <c r="K1014" s="300" t="s">
        <v>4526</v>
      </c>
      <c r="L1014" s="15" t="s">
        <v>5164</v>
      </c>
      <c r="M1014" s="15" t="s">
        <v>5165</v>
      </c>
      <c r="N1014" s="15" t="s">
        <v>5164</v>
      </c>
      <c r="O1014" s="15" t="s">
        <v>5165</v>
      </c>
      <c r="P1014" s="15" t="s">
        <v>3384</v>
      </c>
      <c r="Q1014" s="15" t="s">
        <v>855</v>
      </c>
      <c r="R1014" s="15" t="s">
        <v>2932</v>
      </c>
      <c r="T1014" s="15" t="s">
        <v>736</v>
      </c>
      <c r="U1014" s="15" t="s">
        <v>735</v>
      </c>
      <c r="V1014" s="15" t="s">
        <v>735</v>
      </c>
      <c r="W1014" s="15">
        <v>1</v>
      </c>
      <c r="X1014" s="15" t="s">
        <v>736</v>
      </c>
      <c r="Y1014" s="15" t="s">
        <v>736</v>
      </c>
      <c r="AA1014" s="15">
        <v>0</v>
      </c>
      <c r="AB1014" s="15">
        <v>0</v>
      </c>
      <c r="AC1014" s="15" t="s">
        <v>3327</v>
      </c>
      <c r="AD1014" s="15" t="s">
        <v>114</v>
      </c>
      <c r="AE1014" s="15" t="s">
        <v>741</v>
      </c>
      <c r="AF1014" s="15" t="s">
        <v>736</v>
      </c>
      <c r="AG1014" s="15" t="s">
        <v>736</v>
      </c>
      <c r="AK1014" s="305"/>
      <c r="AR1014" s="211" t="s">
        <v>3319</v>
      </c>
      <c r="AS1014" s="211" t="s">
        <v>3329</v>
      </c>
      <c r="AT1014" s="211" t="s">
        <v>3319</v>
      </c>
      <c r="AW1014" s="300" t="s">
        <v>4505</v>
      </c>
      <c r="AX1014" s="300"/>
      <c r="AY1014" s="300"/>
      <c r="AZ1014" s="300"/>
      <c r="BA1014" s="300"/>
      <c r="BB1014" s="9" t="s">
        <v>736</v>
      </c>
    </row>
    <row r="1015" spans="1:54" s="15" customFormat="1" ht="15" customHeight="1" x14ac:dyDescent="0.25">
      <c r="A1015" s="15" t="s">
        <v>2957</v>
      </c>
      <c r="B1015" s="15" t="s">
        <v>2958</v>
      </c>
      <c r="C1015" s="15" t="s">
        <v>5166</v>
      </c>
      <c r="D1015" s="15" t="s">
        <v>5167</v>
      </c>
      <c r="E1015" s="300">
        <v>0</v>
      </c>
      <c r="F1015" s="300" t="s">
        <v>557</v>
      </c>
      <c r="G1015" s="211">
        <v>0</v>
      </c>
      <c r="H1015" s="300" t="s">
        <v>4526</v>
      </c>
      <c r="I1015" s="300" t="s">
        <v>4534</v>
      </c>
      <c r="J1015" s="300" t="s">
        <v>4526</v>
      </c>
      <c r="K1015" s="300" t="s">
        <v>4526</v>
      </c>
      <c r="L1015" s="15" t="s">
        <v>5166</v>
      </c>
      <c r="M1015" s="15" t="s">
        <v>5167</v>
      </c>
      <c r="N1015" s="15" t="s">
        <v>5166</v>
      </c>
      <c r="O1015" s="15" t="s">
        <v>5167</v>
      </c>
      <c r="P1015" s="15" t="s">
        <v>3384</v>
      </c>
      <c r="Q1015" s="15" t="s">
        <v>855</v>
      </c>
      <c r="R1015" s="15" t="s">
        <v>2932</v>
      </c>
      <c r="T1015" s="15" t="s">
        <v>736</v>
      </c>
      <c r="U1015" s="15" t="s">
        <v>735</v>
      </c>
      <c r="V1015" s="15" t="s">
        <v>735</v>
      </c>
      <c r="W1015" s="15">
        <v>1</v>
      </c>
      <c r="X1015" s="15" t="s">
        <v>736</v>
      </c>
      <c r="Y1015" s="15" t="s">
        <v>736</v>
      </c>
      <c r="AA1015" s="15">
        <v>0</v>
      </c>
      <c r="AB1015" s="15">
        <v>0</v>
      </c>
      <c r="AC1015" s="15" t="s">
        <v>3327</v>
      </c>
      <c r="AD1015" s="15" t="s">
        <v>114</v>
      </c>
      <c r="AE1015" s="15" t="s">
        <v>741</v>
      </c>
      <c r="AF1015" s="15" t="s">
        <v>736</v>
      </c>
      <c r="AG1015" s="15" t="s">
        <v>736</v>
      </c>
      <c r="AK1015" s="305"/>
      <c r="AR1015" s="211" t="s">
        <v>3319</v>
      </c>
      <c r="AS1015" s="211" t="s">
        <v>3329</v>
      </c>
      <c r="AT1015" s="211" t="s">
        <v>3319</v>
      </c>
      <c r="AW1015" s="300" t="s">
        <v>4505</v>
      </c>
      <c r="AX1015" s="300"/>
      <c r="AY1015" s="300"/>
      <c r="AZ1015" s="300"/>
      <c r="BA1015" s="300"/>
      <c r="BB1015" s="9" t="s">
        <v>736</v>
      </c>
    </row>
    <row r="1016" spans="1:54" s="15" customFormat="1" ht="15" customHeight="1" x14ac:dyDescent="0.25">
      <c r="A1016" s="15" t="s">
        <v>2959</v>
      </c>
      <c r="B1016" s="15" t="s">
        <v>2960</v>
      </c>
      <c r="C1016" s="15" t="s">
        <v>5168</v>
      </c>
      <c r="D1016" s="15" t="s">
        <v>5169</v>
      </c>
      <c r="E1016" s="300">
        <v>0</v>
      </c>
      <c r="F1016" s="300" t="s">
        <v>557</v>
      </c>
      <c r="G1016" s="15">
        <v>0</v>
      </c>
      <c r="H1016" s="300" t="s">
        <v>4526</v>
      </c>
      <c r="I1016" s="300" t="s">
        <v>4534</v>
      </c>
      <c r="J1016" s="300" t="s">
        <v>4526</v>
      </c>
      <c r="K1016" s="300" t="s">
        <v>4526</v>
      </c>
      <c r="L1016" s="15" t="s">
        <v>5168</v>
      </c>
      <c r="M1016" s="15" t="s">
        <v>5169</v>
      </c>
      <c r="N1016" s="15" t="s">
        <v>5168</v>
      </c>
      <c r="O1016" s="15" t="s">
        <v>5169</v>
      </c>
      <c r="P1016" s="15" t="s">
        <v>3384</v>
      </c>
      <c r="Q1016" s="15" t="s">
        <v>855</v>
      </c>
      <c r="R1016" s="15" t="s">
        <v>2932</v>
      </c>
      <c r="T1016" s="15" t="s">
        <v>736</v>
      </c>
      <c r="U1016" s="15" t="s">
        <v>735</v>
      </c>
      <c r="V1016" s="15" t="s">
        <v>735</v>
      </c>
      <c r="W1016" s="15">
        <v>1</v>
      </c>
      <c r="X1016" s="15" t="s">
        <v>736</v>
      </c>
      <c r="Y1016" s="15" t="s">
        <v>736</v>
      </c>
      <c r="AA1016" s="15">
        <v>0</v>
      </c>
      <c r="AB1016" s="15">
        <v>0</v>
      </c>
      <c r="AC1016" s="15" t="s">
        <v>3327</v>
      </c>
      <c r="AD1016" s="15" t="s">
        <v>114</v>
      </c>
      <c r="AE1016" s="15" t="s">
        <v>741</v>
      </c>
      <c r="AF1016" s="15" t="s">
        <v>736</v>
      </c>
      <c r="AG1016" s="15" t="s">
        <v>736</v>
      </c>
      <c r="AK1016" s="305"/>
      <c r="AR1016" s="211" t="s">
        <v>3319</v>
      </c>
      <c r="AS1016" s="211" t="s">
        <v>3329</v>
      </c>
      <c r="AT1016" s="211" t="s">
        <v>3319</v>
      </c>
      <c r="AW1016" s="300" t="s">
        <v>4505</v>
      </c>
      <c r="AX1016" s="300"/>
      <c r="AY1016" s="300"/>
      <c r="AZ1016" s="300"/>
      <c r="BA1016" s="300"/>
      <c r="BB1016" s="9" t="s">
        <v>736</v>
      </c>
    </row>
    <row r="1017" spans="1:54" s="15" customFormat="1" ht="15" customHeight="1" x14ac:dyDescent="0.25">
      <c r="A1017" s="15" t="s">
        <v>2961</v>
      </c>
      <c r="B1017" s="15" t="s">
        <v>2962</v>
      </c>
      <c r="C1017" s="15" t="s">
        <v>5170</v>
      </c>
      <c r="D1017" s="15" t="s">
        <v>5171</v>
      </c>
      <c r="E1017" s="300">
        <v>0</v>
      </c>
      <c r="F1017" s="300" t="s">
        <v>557</v>
      </c>
      <c r="G1017" s="211">
        <v>0</v>
      </c>
      <c r="H1017" s="300" t="s">
        <v>4526</v>
      </c>
      <c r="I1017" s="300" t="s">
        <v>4534</v>
      </c>
      <c r="J1017" s="300" t="s">
        <v>4526</v>
      </c>
      <c r="K1017" s="300" t="s">
        <v>4526</v>
      </c>
      <c r="L1017" s="15" t="s">
        <v>5170</v>
      </c>
      <c r="M1017" s="15" t="s">
        <v>5171</v>
      </c>
      <c r="N1017" s="15" t="s">
        <v>5170</v>
      </c>
      <c r="O1017" s="15" t="s">
        <v>5171</v>
      </c>
      <c r="P1017" s="15" t="s">
        <v>3384</v>
      </c>
      <c r="Q1017" s="15" t="s">
        <v>855</v>
      </c>
      <c r="R1017" s="15" t="s">
        <v>2932</v>
      </c>
      <c r="T1017" s="15" t="s">
        <v>736</v>
      </c>
      <c r="U1017" s="15" t="s">
        <v>735</v>
      </c>
      <c r="V1017" s="15" t="s">
        <v>735</v>
      </c>
      <c r="W1017" s="15">
        <v>1</v>
      </c>
      <c r="X1017" s="15" t="s">
        <v>736</v>
      </c>
      <c r="Y1017" s="15" t="s">
        <v>736</v>
      </c>
      <c r="AA1017" s="15">
        <v>0</v>
      </c>
      <c r="AB1017" s="15">
        <v>0</v>
      </c>
      <c r="AC1017" s="15" t="s">
        <v>3327</v>
      </c>
      <c r="AD1017" s="15" t="s">
        <v>114</v>
      </c>
      <c r="AE1017" s="15" t="s">
        <v>741</v>
      </c>
      <c r="AF1017" s="15" t="s">
        <v>736</v>
      </c>
      <c r="AG1017" s="15" t="s">
        <v>736</v>
      </c>
      <c r="AK1017" s="305"/>
      <c r="AR1017" s="211" t="s">
        <v>3319</v>
      </c>
      <c r="AS1017" s="211" t="s">
        <v>3329</v>
      </c>
      <c r="AT1017" s="211" t="s">
        <v>3319</v>
      </c>
      <c r="AW1017" s="300" t="s">
        <v>4505</v>
      </c>
      <c r="AX1017" s="300"/>
      <c r="AY1017" s="300"/>
      <c r="AZ1017" s="300"/>
      <c r="BA1017" s="300"/>
      <c r="BB1017" s="9" t="s">
        <v>736</v>
      </c>
    </row>
    <row r="1018" spans="1:54" s="15" customFormat="1" ht="15" customHeight="1" x14ac:dyDescent="0.25">
      <c r="A1018" s="15" t="s">
        <v>2963</v>
      </c>
      <c r="B1018" s="15" t="s">
        <v>2964</v>
      </c>
      <c r="C1018" s="15" t="s">
        <v>5172</v>
      </c>
      <c r="D1018" s="15" t="s">
        <v>5173</v>
      </c>
      <c r="E1018" s="300">
        <v>0</v>
      </c>
      <c r="F1018" s="300" t="s">
        <v>557</v>
      </c>
      <c r="G1018" s="15">
        <v>0</v>
      </c>
      <c r="H1018" s="300" t="s">
        <v>4526</v>
      </c>
      <c r="I1018" s="300" t="s">
        <v>4534</v>
      </c>
      <c r="J1018" s="300" t="s">
        <v>4526</v>
      </c>
      <c r="K1018" s="300" t="s">
        <v>4526</v>
      </c>
      <c r="L1018" s="15" t="s">
        <v>5172</v>
      </c>
      <c r="M1018" s="15" t="s">
        <v>5173</v>
      </c>
      <c r="N1018" s="15" t="s">
        <v>5172</v>
      </c>
      <c r="O1018" s="15" t="s">
        <v>5173</v>
      </c>
      <c r="P1018" s="15" t="s">
        <v>3384</v>
      </c>
      <c r="Q1018" s="15" t="s">
        <v>855</v>
      </c>
      <c r="R1018" s="15" t="s">
        <v>2932</v>
      </c>
      <c r="T1018" s="15" t="s">
        <v>736</v>
      </c>
      <c r="U1018" s="15" t="s">
        <v>735</v>
      </c>
      <c r="V1018" s="15" t="s">
        <v>735</v>
      </c>
      <c r="W1018" s="15">
        <v>1</v>
      </c>
      <c r="X1018" s="15" t="s">
        <v>736</v>
      </c>
      <c r="Y1018" s="15" t="s">
        <v>736</v>
      </c>
      <c r="AA1018" s="15">
        <v>0</v>
      </c>
      <c r="AB1018" s="15">
        <v>0</v>
      </c>
      <c r="AC1018" s="15" t="s">
        <v>3327</v>
      </c>
      <c r="AD1018" s="15" t="s">
        <v>114</v>
      </c>
      <c r="AE1018" s="15" t="s">
        <v>741</v>
      </c>
      <c r="AF1018" s="15" t="s">
        <v>736</v>
      </c>
      <c r="AG1018" s="15" t="s">
        <v>736</v>
      </c>
      <c r="AK1018" s="305"/>
      <c r="AR1018" s="211" t="s">
        <v>3319</v>
      </c>
      <c r="AS1018" s="211" t="s">
        <v>3329</v>
      </c>
      <c r="AT1018" s="211" t="s">
        <v>3319</v>
      </c>
      <c r="AW1018" s="300" t="s">
        <v>4505</v>
      </c>
      <c r="AX1018" s="300"/>
      <c r="AY1018" s="300"/>
      <c r="AZ1018" s="300"/>
      <c r="BA1018" s="300"/>
      <c r="BB1018" s="9" t="s">
        <v>736</v>
      </c>
    </row>
    <row r="1019" spans="1:54" s="15" customFormat="1" ht="15" customHeight="1" x14ac:dyDescent="0.25">
      <c r="A1019" s="15" t="s">
        <v>2965</v>
      </c>
      <c r="B1019" s="15" t="s">
        <v>2966</v>
      </c>
      <c r="C1019" s="15" t="s">
        <v>5174</v>
      </c>
      <c r="D1019" s="15" t="s">
        <v>5175</v>
      </c>
      <c r="E1019" s="300">
        <v>0</v>
      </c>
      <c r="F1019" s="300" t="s">
        <v>557</v>
      </c>
      <c r="G1019" s="211">
        <v>0</v>
      </c>
      <c r="H1019" s="300" t="s">
        <v>4526</v>
      </c>
      <c r="I1019" s="300" t="s">
        <v>4534</v>
      </c>
      <c r="J1019" s="300" t="s">
        <v>4526</v>
      </c>
      <c r="K1019" s="300" t="s">
        <v>4526</v>
      </c>
      <c r="L1019" s="15" t="s">
        <v>5174</v>
      </c>
      <c r="M1019" s="15" t="s">
        <v>5175</v>
      </c>
      <c r="N1019" s="15" t="s">
        <v>5174</v>
      </c>
      <c r="O1019" s="15" t="s">
        <v>5175</v>
      </c>
      <c r="P1019" s="15" t="s">
        <v>3384</v>
      </c>
      <c r="Q1019" s="15" t="s">
        <v>855</v>
      </c>
      <c r="R1019" s="15" t="s">
        <v>2932</v>
      </c>
      <c r="T1019" s="15" t="s">
        <v>736</v>
      </c>
      <c r="U1019" s="15" t="s">
        <v>735</v>
      </c>
      <c r="V1019" s="15" t="s">
        <v>735</v>
      </c>
      <c r="W1019" s="15">
        <v>1</v>
      </c>
      <c r="X1019" s="15" t="s">
        <v>736</v>
      </c>
      <c r="Y1019" s="15" t="s">
        <v>736</v>
      </c>
      <c r="AA1019" s="15">
        <v>0</v>
      </c>
      <c r="AB1019" s="15">
        <v>0</v>
      </c>
      <c r="AC1019" s="15" t="s">
        <v>3327</v>
      </c>
      <c r="AD1019" s="15" t="s">
        <v>114</v>
      </c>
      <c r="AE1019" s="15" t="s">
        <v>741</v>
      </c>
      <c r="AF1019" s="15" t="s">
        <v>736</v>
      </c>
      <c r="AG1019" s="15" t="s">
        <v>736</v>
      </c>
      <c r="AK1019" s="305"/>
      <c r="AR1019" s="211" t="s">
        <v>3319</v>
      </c>
      <c r="AS1019" s="211" t="s">
        <v>3329</v>
      </c>
      <c r="AT1019" s="211" t="s">
        <v>3319</v>
      </c>
      <c r="AW1019" s="300" t="s">
        <v>4505</v>
      </c>
      <c r="AX1019" s="300"/>
      <c r="AY1019" s="300"/>
      <c r="AZ1019" s="300"/>
      <c r="BA1019" s="300"/>
      <c r="BB1019" s="9" t="s">
        <v>736</v>
      </c>
    </row>
    <row r="1020" spans="1:54" s="15" customFormat="1" ht="15" customHeight="1" x14ac:dyDescent="0.25">
      <c r="A1020" s="15" t="s">
        <v>2967</v>
      </c>
      <c r="B1020" s="15" t="s">
        <v>2968</v>
      </c>
      <c r="C1020" s="15" t="s">
        <v>5176</v>
      </c>
      <c r="D1020" s="15" t="s">
        <v>5177</v>
      </c>
      <c r="E1020" s="300">
        <v>0</v>
      </c>
      <c r="F1020" s="300" t="s">
        <v>557</v>
      </c>
      <c r="G1020" s="15">
        <v>0</v>
      </c>
      <c r="H1020" s="300" t="s">
        <v>4526</v>
      </c>
      <c r="I1020" s="300" t="s">
        <v>4534</v>
      </c>
      <c r="J1020" s="300" t="s">
        <v>4526</v>
      </c>
      <c r="K1020" s="300" t="s">
        <v>4526</v>
      </c>
      <c r="L1020" s="15" t="s">
        <v>5176</v>
      </c>
      <c r="M1020" s="15" t="s">
        <v>5177</v>
      </c>
      <c r="N1020" s="15" t="s">
        <v>5176</v>
      </c>
      <c r="O1020" s="15" t="s">
        <v>5177</v>
      </c>
      <c r="P1020" s="15" t="s">
        <v>3384</v>
      </c>
      <c r="Q1020" s="15" t="s">
        <v>855</v>
      </c>
      <c r="R1020" s="15" t="s">
        <v>2932</v>
      </c>
      <c r="T1020" s="15" t="s">
        <v>736</v>
      </c>
      <c r="U1020" s="15" t="s">
        <v>735</v>
      </c>
      <c r="V1020" s="15" t="s">
        <v>735</v>
      </c>
      <c r="W1020" s="15">
        <v>1</v>
      </c>
      <c r="X1020" s="15" t="s">
        <v>736</v>
      </c>
      <c r="Y1020" s="15" t="s">
        <v>736</v>
      </c>
      <c r="AA1020" s="15">
        <v>0</v>
      </c>
      <c r="AB1020" s="15">
        <v>0</v>
      </c>
      <c r="AC1020" s="15" t="s">
        <v>3327</v>
      </c>
      <c r="AD1020" s="15" t="s">
        <v>114</v>
      </c>
      <c r="AE1020" s="15" t="s">
        <v>741</v>
      </c>
      <c r="AF1020" s="15" t="s">
        <v>736</v>
      </c>
      <c r="AG1020" s="15" t="s">
        <v>736</v>
      </c>
      <c r="AK1020" s="305"/>
      <c r="AR1020" s="211" t="s">
        <v>3319</v>
      </c>
      <c r="AS1020" s="211" t="s">
        <v>3329</v>
      </c>
      <c r="AT1020" s="211" t="s">
        <v>3319</v>
      </c>
      <c r="AW1020" s="300" t="s">
        <v>4505</v>
      </c>
      <c r="AX1020" s="300"/>
      <c r="AY1020" s="300"/>
      <c r="AZ1020" s="300"/>
      <c r="BA1020" s="300"/>
      <c r="BB1020" s="9" t="s">
        <v>736</v>
      </c>
    </row>
    <row r="1021" spans="1:54" s="15" customFormat="1" ht="15" customHeight="1" x14ac:dyDescent="0.25">
      <c r="A1021" s="15" t="s">
        <v>2969</v>
      </c>
      <c r="B1021" s="15" t="s">
        <v>2970</v>
      </c>
      <c r="C1021" s="15" t="s">
        <v>5178</v>
      </c>
      <c r="D1021" s="15" t="s">
        <v>5179</v>
      </c>
      <c r="E1021" s="300">
        <v>0</v>
      </c>
      <c r="F1021" s="300" t="s">
        <v>557</v>
      </c>
      <c r="G1021" s="211">
        <v>0</v>
      </c>
      <c r="H1021" s="300" t="s">
        <v>4526</v>
      </c>
      <c r="I1021" s="300" t="s">
        <v>4534</v>
      </c>
      <c r="J1021" s="300" t="s">
        <v>4526</v>
      </c>
      <c r="K1021" s="300" t="s">
        <v>4526</v>
      </c>
      <c r="L1021" s="15" t="s">
        <v>5178</v>
      </c>
      <c r="M1021" s="15" t="s">
        <v>5179</v>
      </c>
      <c r="N1021" s="15" t="s">
        <v>5178</v>
      </c>
      <c r="O1021" s="15" t="s">
        <v>5179</v>
      </c>
      <c r="P1021" s="15" t="s">
        <v>3384</v>
      </c>
      <c r="Q1021" s="15" t="s">
        <v>855</v>
      </c>
      <c r="R1021" s="15" t="s">
        <v>2932</v>
      </c>
      <c r="T1021" s="15" t="s">
        <v>736</v>
      </c>
      <c r="U1021" s="15" t="s">
        <v>735</v>
      </c>
      <c r="V1021" s="15" t="s">
        <v>735</v>
      </c>
      <c r="W1021" s="15">
        <v>1</v>
      </c>
      <c r="X1021" s="15" t="s">
        <v>736</v>
      </c>
      <c r="Y1021" s="15" t="s">
        <v>736</v>
      </c>
      <c r="AA1021" s="15">
        <v>0</v>
      </c>
      <c r="AB1021" s="15">
        <v>0</v>
      </c>
      <c r="AC1021" s="15" t="s">
        <v>3327</v>
      </c>
      <c r="AD1021" s="15" t="s">
        <v>114</v>
      </c>
      <c r="AE1021" s="15" t="s">
        <v>741</v>
      </c>
      <c r="AF1021" s="15" t="s">
        <v>736</v>
      </c>
      <c r="AG1021" s="15" t="s">
        <v>736</v>
      </c>
      <c r="AK1021" s="305"/>
      <c r="AR1021" s="211" t="s">
        <v>3319</v>
      </c>
      <c r="AS1021" s="211" t="s">
        <v>3329</v>
      </c>
      <c r="AT1021" s="211" t="s">
        <v>3319</v>
      </c>
      <c r="AW1021" s="300" t="s">
        <v>4505</v>
      </c>
      <c r="AX1021" s="300"/>
      <c r="AY1021" s="300"/>
      <c r="AZ1021" s="300"/>
      <c r="BA1021" s="300"/>
      <c r="BB1021" s="9" t="s">
        <v>736</v>
      </c>
    </row>
    <row r="1022" spans="1:54" s="15" customFormat="1" ht="15" customHeight="1" x14ac:dyDescent="0.25">
      <c r="A1022" s="15" t="s">
        <v>2971</v>
      </c>
      <c r="B1022" s="15" t="s">
        <v>2972</v>
      </c>
      <c r="C1022" s="15" t="s">
        <v>5180</v>
      </c>
      <c r="D1022" s="15" t="s">
        <v>5181</v>
      </c>
      <c r="E1022" s="300">
        <v>0</v>
      </c>
      <c r="F1022" s="300" t="s">
        <v>557</v>
      </c>
      <c r="G1022" s="15">
        <v>0</v>
      </c>
      <c r="H1022" s="300" t="s">
        <v>4526</v>
      </c>
      <c r="I1022" s="300" t="s">
        <v>4534</v>
      </c>
      <c r="J1022" s="300" t="s">
        <v>4526</v>
      </c>
      <c r="K1022" s="300" t="s">
        <v>4526</v>
      </c>
      <c r="L1022" s="15" t="s">
        <v>5180</v>
      </c>
      <c r="M1022" s="15" t="s">
        <v>5181</v>
      </c>
      <c r="N1022" s="15" t="s">
        <v>5180</v>
      </c>
      <c r="O1022" s="15" t="s">
        <v>5181</v>
      </c>
      <c r="P1022" s="15" t="s">
        <v>3384</v>
      </c>
      <c r="Q1022" s="15" t="s">
        <v>855</v>
      </c>
      <c r="R1022" s="15" t="s">
        <v>2932</v>
      </c>
      <c r="T1022" s="15" t="s">
        <v>736</v>
      </c>
      <c r="U1022" s="15" t="s">
        <v>735</v>
      </c>
      <c r="V1022" s="15" t="s">
        <v>735</v>
      </c>
      <c r="W1022" s="15">
        <v>1</v>
      </c>
      <c r="X1022" s="15" t="s">
        <v>736</v>
      </c>
      <c r="Y1022" s="15" t="s">
        <v>736</v>
      </c>
      <c r="AA1022" s="15">
        <v>0</v>
      </c>
      <c r="AB1022" s="15">
        <v>0</v>
      </c>
      <c r="AC1022" s="15" t="s">
        <v>3327</v>
      </c>
      <c r="AD1022" s="15" t="s">
        <v>114</v>
      </c>
      <c r="AE1022" s="15" t="s">
        <v>741</v>
      </c>
      <c r="AF1022" s="15" t="s">
        <v>736</v>
      </c>
      <c r="AG1022" s="15" t="s">
        <v>736</v>
      </c>
      <c r="AK1022" s="305"/>
      <c r="AR1022" s="211" t="s">
        <v>3319</v>
      </c>
      <c r="AS1022" s="211" t="s">
        <v>3329</v>
      </c>
      <c r="AT1022" s="211" t="s">
        <v>3319</v>
      </c>
      <c r="AW1022" s="300" t="s">
        <v>4505</v>
      </c>
      <c r="AX1022" s="300"/>
      <c r="AY1022" s="300"/>
      <c r="AZ1022" s="300"/>
      <c r="BA1022" s="300"/>
      <c r="BB1022" s="9" t="s">
        <v>736</v>
      </c>
    </row>
    <row r="1023" spans="1:54" s="15" customFormat="1" ht="15" customHeight="1" x14ac:dyDescent="0.25">
      <c r="A1023" s="15" t="s">
        <v>2973</v>
      </c>
      <c r="B1023" s="15" t="s">
        <v>2974</v>
      </c>
      <c r="C1023" s="15" t="s">
        <v>5182</v>
      </c>
      <c r="D1023" s="15" t="s">
        <v>5183</v>
      </c>
      <c r="E1023" s="300">
        <v>0</v>
      </c>
      <c r="F1023" s="300" t="s">
        <v>557</v>
      </c>
      <c r="G1023" s="211">
        <v>0</v>
      </c>
      <c r="H1023" s="300" t="s">
        <v>4526</v>
      </c>
      <c r="I1023" s="300" t="s">
        <v>4534</v>
      </c>
      <c r="J1023" s="300" t="s">
        <v>4526</v>
      </c>
      <c r="K1023" s="300" t="s">
        <v>4526</v>
      </c>
      <c r="L1023" s="15" t="s">
        <v>5182</v>
      </c>
      <c r="M1023" s="15" t="s">
        <v>5183</v>
      </c>
      <c r="N1023" s="15" t="s">
        <v>5182</v>
      </c>
      <c r="O1023" s="15" t="s">
        <v>5183</v>
      </c>
      <c r="P1023" s="15" t="s">
        <v>3384</v>
      </c>
      <c r="Q1023" s="15" t="s">
        <v>855</v>
      </c>
      <c r="R1023" s="15" t="s">
        <v>2932</v>
      </c>
      <c r="T1023" s="15" t="s">
        <v>736</v>
      </c>
      <c r="U1023" s="15" t="s">
        <v>735</v>
      </c>
      <c r="V1023" s="15" t="s">
        <v>735</v>
      </c>
      <c r="W1023" s="15">
        <v>1</v>
      </c>
      <c r="X1023" s="15" t="s">
        <v>736</v>
      </c>
      <c r="Y1023" s="15" t="s">
        <v>736</v>
      </c>
      <c r="AA1023" s="15">
        <v>0</v>
      </c>
      <c r="AB1023" s="15">
        <v>0</v>
      </c>
      <c r="AC1023" s="15" t="s">
        <v>3327</v>
      </c>
      <c r="AD1023" s="15" t="s">
        <v>114</v>
      </c>
      <c r="AE1023" s="15" t="s">
        <v>741</v>
      </c>
      <c r="AF1023" s="15" t="s">
        <v>736</v>
      </c>
      <c r="AG1023" s="15" t="s">
        <v>736</v>
      </c>
      <c r="AK1023" s="305"/>
      <c r="AR1023" s="211" t="s">
        <v>3319</v>
      </c>
      <c r="AS1023" s="211" t="s">
        <v>3329</v>
      </c>
      <c r="AT1023" s="211" t="s">
        <v>3319</v>
      </c>
      <c r="AW1023" s="300" t="s">
        <v>4505</v>
      </c>
      <c r="AX1023" s="300"/>
      <c r="AY1023" s="300"/>
      <c r="AZ1023" s="300"/>
      <c r="BA1023" s="300"/>
      <c r="BB1023" s="9" t="s">
        <v>736</v>
      </c>
    </row>
    <row r="1024" spans="1:54" s="15" customFormat="1" ht="15" customHeight="1" x14ac:dyDescent="0.25">
      <c r="A1024" s="15" t="s">
        <v>2975</v>
      </c>
      <c r="B1024" s="15" t="s">
        <v>2976</v>
      </c>
      <c r="C1024" s="15" t="s">
        <v>5184</v>
      </c>
      <c r="D1024" s="15" t="s">
        <v>5185</v>
      </c>
      <c r="E1024" s="300">
        <v>0</v>
      </c>
      <c r="F1024" s="300" t="s">
        <v>557</v>
      </c>
      <c r="G1024" s="15">
        <v>0</v>
      </c>
      <c r="H1024" s="300" t="s">
        <v>4526</v>
      </c>
      <c r="I1024" s="300" t="s">
        <v>4534</v>
      </c>
      <c r="J1024" s="300" t="s">
        <v>4526</v>
      </c>
      <c r="K1024" s="300" t="s">
        <v>4526</v>
      </c>
      <c r="L1024" s="15" t="s">
        <v>5184</v>
      </c>
      <c r="M1024" s="15" t="s">
        <v>5185</v>
      </c>
      <c r="N1024" s="15" t="s">
        <v>5184</v>
      </c>
      <c r="O1024" s="15" t="s">
        <v>5185</v>
      </c>
      <c r="P1024" s="15" t="s">
        <v>3384</v>
      </c>
      <c r="Q1024" s="15" t="s">
        <v>855</v>
      </c>
      <c r="R1024" s="15" t="s">
        <v>2932</v>
      </c>
      <c r="T1024" s="15" t="s">
        <v>736</v>
      </c>
      <c r="U1024" s="15" t="s">
        <v>735</v>
      </c>
      <c r="V1024" s="15" t="s">
        <v>735</v>
      </c>
      <c r="W1024" s="15">
        <v>1</v>
      </c>
      <c r="X1024" s="15" t="s">
        <v>736</v>
      </c>
      <c r="Y1024" s="15" t="s">
        <v>736</v>
      </c>
      <c r="AA1024" s="15">
        <v>0</v>
      </c>
      <c r="AB1024" s="15">
        <v>0</v>
      </c>
      <c r="AC1024" s="15" t="s">
        <v>3327</v>
      </c>
      <c r="AD1024" s="15" t="s">
        <v>114</v>
      </c>
      <c r="AE1024" s="15" t="s">
        <v>741</v>
      </c>
      <c r="AF1024" s="15" t="s">
        <v>736</v>
      </c>
      <c r="AG1024" s="15" t="s">
        <v>736</v>
      </c>
      <c r="AK1024" s="305"/>
      <c r="AR1024" s="211" t="s">
        <v>3319</v>
      </c>
      <c r="AS1024" s="211" t="s">
        <v>3329</v>
      </c>
      <c r="AT1024" s="211" t="s">
        <v>3319</v>
      </c>
      <c r="AW1024" s="300" t="s">
        <v>4505</v>
      </c>
      <c r="AX1024" s="300"/>
      <c r="AY1024" s="300"/>
      <c r="AZ1024" s="300"/>
      <c r="BA1024" s="300"/>
      <c r="BB1024" s="9" t="s">
        <v>736</v>
      </c>
    </row>
    <row r="1025" spans="1:54" s="15" customFormat="1" ht="15" customHeight="1" x14ac:dyDescent="0.25">
      <c r="A1025" s="15" t="s">
        <v>2977</v>
      </c>
      <c r="B1025" s="15" t="s">
        <v>2978</v>
      </c>
      <c r="C1025" s="15" t="s">
        <v>5186</v>
      </c>
      <c r="D1025" s="15" t="s">
        <v>5187</v>
      </c>
      <c r="E1025" s="300">
        <v>0</v>
      </c>
      <c r="F1025" s="300" t="s">
        <v>557</v>
      </c>
      <c r="G1025" s="211">
        <v>0</v>
      </c>
      <c r="H1025" s="300" t="s">
        <v>4526</v>
      </c>
      <c r="I1025" s="300" t="s">
        <v>4534</v>
      </c>
      <c r="J1025" s="300" t="s">
        <v>4526</v>
      </c>
      <c r="K1025" s="300" t="s">
        <v>4526</v>
      </c>
      <c r="L1025" s="15" t="s">
        <v>5186</v>
      </c>
      <c r="M1025" s="15" t="s">
        <v>5187</v>
      </c>
      <c r="N1025" s="15" t="s">
        <v>5186</v>
      </c>
      <c r="O1025" s="15" t="s">
        <v>5187</v>
      </c>
      <c r="P1025" s="15" t="s">
        <v>3384</v>
      </c>
      <c r="Q1025" s="15" t="s">
        <v>855</v>
      </c>
      <c r="R1025" s="15" t="s">
        <v>2932</v>
      </c>
      <c r="T1025" s="15" t="s">
        <v>736</v>
      </c>
      <c r="U1025" s="15" t="s">
        <v>735</v>
      </c>
      <c r="V1025" s="15" t="s">
        <v>735</v>
      </c>
      <c r="W1025" s="15">
        <v>1</v>
      </c>
      <c r="X1025" s="15" t="s">
        <v>736</v>
      </c>
      <c r="Y1025" s="15" t="s">
        <v>736</v>
      </c>
      <c r="AA1025" s="15">
        <v>0</v>
      </c>
      <c r="AB1025" s="15">
        <v>0</v>
      </c>
      <c r="AC1025" s="15" t="s">
        <v>3327</v>
      </c>
      <c r="AD1025" s="15" t="s">
        <v>114</v>
      </c>
      <c r="AE1025" s="15" t="s">
        <v>741</v>
      </c>
      <c r="AF1025" s="15" t="s">
        <v>736</v>
      </c>
      <c r="AG1025" s="15" t="s">
        <v>736</v>
      </c>
      <c r="AK1025" s="305"/>
      <c r="AR1025" s="211" t="s">
        <v>3319</v>
      </c>
      <c r="AS1025" s="211" t="s">
        <v>3329</v>
      </c>
      <c r="AT1025" s="211" t="s">
        <v>3319</v>
      </c>
      <c r="AW1025" s="300" t="s">
        <v>4505</v>
      </c>
      <c r="AX1025" s="300"/>
      <c r="AY1025" s="300"/>
      <c r="AZ1025" s="300"/>
      <c r="BA1025" s="300"/>
      <c r="BB1025" s="9" t="s">
        <v>736</v>
      </c>
    </row>
    <row r="1026" spans="1:54" s="15" customFormat="1" ht="15" customHeight="1" x14ac:dyDescent="0.25">
      <c r="A1026" s="15" t="s">
        <v>2979</v>
      </c>
      <c r="B1026" s="15" t="s">
        <v>2980</v>
      </c>
      <c r="C1026" s="15" t="s">
        <v>5188</v>
      </c>
      <c r="D1026" s="15" t="s">
        <v>5189</v>
      </c>
      <c r="E1026" s="300">
        <v>0</v>
      </c>
      <c r="F1026" s="300" t="s">
        <v>557</v>
      </c>
      <c r="G1026" s="15">
        <v>0</v>
      </c>
      <c r="H1026" s="300" t="s">
        <v>4526</v>
      </c>
      <c r="I1026" s="300" t="s">
        <v>4534</v>
      </c>
      <c r="J1026" s="300" t="s">
        <v>4526</v>
      </c>
      <c r="K1026" s="300" t="s">
        <v>4526</v>
      </c>
      <c r="L1026" s="15" t="s">
        <v>5188</v>
      </c>
      <c r="M1026" s="15" t="s">
        <v>5189</v>
      </c>
      <c r="N1026" s="15" t="s">
        <v>5188</v>
      </c>
      <c r="O1026" s="15" t="s">
        <v>5189</v>
      </c>
      <c r="P1026" s="15" t="s">
        <v>3384</v>
      </c>
      <c r="Q1026" s="15" t="s">
        <v>855</v>
      </c>
      <c r="R1026" s="15" t="s">
        <v>2932</v>
      </c>
      <c r="T1026" s="15" t="s">
        <v>736</v>
      </c>
      <c r="U1026" s="15" t="s">
        <v>735</v>
      </c>
      <c r="V1026" s="15" t="s">
        <v>735</v>
      </c>
      <c r="W1026" s="15">
        <v>1</v>
      </c>
      <c r="X1026" s="15" t="s">
        <v>736</v>
      </c>
      <c r="Y1026" s="15" t="s">
        <v>736</v>
      </c>
      <c r="AA1026" s="15">
        <v>0</v>
      </c>
      <c r="AB1026" s="15">
        <v>0</v>
      </c>
      <c r="AC1026" s="15" t="s">
        <v>3327</v>
      </c>
      <c r="AD1026" s="15" t="s">
        <v>114</v>
      </c>
      <c r="AE1026" s="15" t="s">
        <v>741</v>
      </c>
      <c r="AF1026" s="15" t="s">
        <v>736</v>
      </c>
      <c r="AG1026" s="15" t="s">
        <v>736</v>
      </c>
      <c r="AK1026" s="305"/>
      <c r="AR1026" s="211" t="s">
        <v>3319</v>
      </c>
      <c r="AS1026" s="211" t="s">
        <v>3329</v>
      </c>
      <c r="AT1026" s="211" t="s">
        <v>3319</v>
      </c>
      <c r="AW1026" s="300" t="s">
        <v>4505</v>
      </c>
      <c r="AX1026" s="300"/>
      <c r="AY1026" s="300"/>
      <c r="AZ1026" s="300"/>
      <c r="BA1026" s="300"/>
      <c r="BB1026" s="9" t="s">
        <v>736</v>
      </c>
    </row>
    <row r="1027" spans="1:54" s="15" customFormat="1" ht="15" customHeight="1" x14ac:dyDescent="0.25">
      <c r="A1027" s="15" t="s">
        <v>2981</v>
      </c>
      <c r="B1027" s="15" t="s">
        <v>2982</v>
      </c>
      <c r="C1027" s="15" t="s">
        <v>5190</v>
      </c>
      <c r="D1027" s="15" t="s">
        <v>5191</v>
      </c>
      <c r="E1027" s="300">
        <v>0</v>
      </c>
      <c r="F1027" s="300" t="s">
        <v>557</v>
      </c>
      <c r="G1027" s="211">
        <v>0</v>
      </c>
      <c r="H1027" s="300" t="s">
        <v>4526</v>
      </c>
      <c r="I1027" s="300" t="s">
        <v>4534</v>
      </c>
      <c r="J1027" s="300" t="s">
        <v>4526</v>
      </c>
      <c r="K1027" s="300" t="s">
        <v>4526</v>
      </c>
      <c r="L1027" s="15" t="s">
        <v>5190</v>
      </c>
      <c r="M1027" s="15" t="s">
        <v>5191</v>
      </c>
      <c r="N1027" s="15" t="s">
        <v>5190</v>
      </c>
      <c r="O1027" s="15" t="s">
        <v>5191</v>
      </c>
      <c r="P1027" s="15" t="s">
        <v>3384</v>
      </c>
      <c r="Q1027" s="15" t="s">
        <v>855</v>
      </c>
      <c r="R1027" s="15" t="s">
        <v>2932</v>
      </c>
      <c r="T1027" s="15" t="s">
        <v>736</v>
      </c>
      <c r="U1027" s="15" t="s">
        <v>735</v>
      </c>
      <c r="V1027" s="15" t="s">
        <v>735</v>
      </c>
      <c r="W1027" s="15">
        <v>1</v>
      </c>
      <c r="X1027" s="15" t="s">
        <v>736</v>
      </c>
      <c r="Y1027" s="15" t="s">
        <v>736</v>
      </c>
      <c r="AA1027" s="15">
        <v>0</v>
      </c>
      <c r="AB1027" s="15">
        <v>0</v>
      </c>
      <c r="AC1027" s="15" t="s">
        <v>3327</v>
      </c>
      <c r="AD1027" s="15" t="s">
        <v>114</v>
      </c>
      <c r="AE1027" s="15" t="s">
        <v>741</v>
      </c>
      <c r="AF1027" s="15" t="s">
        <v>736</v>
      </c>
      <c r="AG1027" s="15" t="s">
        <v>736</v>
      </c>
      <c r="AK1027" s="305"/>
      <c r="AR1027" s="211" t="s">
        <v>3319</v>
      </c>
      <c r="AS1027" s="211" t="s">
        <v>3329</v>
      </c>
      <c r="AT1027" s="211" t="s">
        <v>3319</v>
      </c>
      <c r="AW1027" s="300" t="s">
        <v>4505</v>
      </c>
      <c r="AX1027" s="300"/>
      <c r="AY1027" s="300"/>
      <c r="AZ1027" s="300"/>
      <c r="BA1027" s="300"/>
      <c r="BB1027" s="9" t="s">
        <v>736</v>
      </c>
    </row>
    <row r="1028" spans="1:54" s="15" customFormat="1" ht="15" customHeight="1" x14ac:dyDescent="0.25">
      <c r="A1028" s="15" t="s">
        <v>2394</v>
      </c>
      <c r="B1028" s="15" t="s">
        <v>1938</v>
      </c>
      <c r="C1028" s="15" t="s">
        <v>1938</v>
      </c>
      <c r="D1028" s="315" t="s">
        <v>5192</v>
      </c>
      <c r="E1028" s="15">
        <v>0</v>
      </c>
      <c r="F1028" s="317" t="s">
        <v>557</v>
      </c>
      <c r="G1028" s="15">
        <v>0</v>
      </c>
      <c r="H1028" s="300" t="s">
        <v>4526</v>
      </c>
      <c r="I1028" s="300" t="s">
        <v>4534</v>
      </c>
      <c r="J1028" s="300" t="s">
        <v>4526</v>
      </c>
      <c r="K1028" s="300" t="s">
        <v>4526</v>
      </c>
      <c r="L1028" s="15" t="s">
        <v>1938</v>
      </c>
      <c r="M1028" s="315" t="s">
        <v>5192</v>
      </c>
      <c r="N1028" s="15" t="s">
        <v>1938</v>
      </c>
      <c r="O1028" s="315" t="s">
        <v>5192</v>
      </c>
      <c r="P1028" s="15" t="s">
        <v>3384</v>
      </c>
      <c r="Q1028" s="15" t="s">
        <v>856</v>
      </c>
      <c r="S1028" s="15" t="s">
        <v>2396</v>
      </c>
      <c r="T1028" s="15" t="s">
        <v>736</v>
      </c>
      <c r="U1028" s="15" t="s">
        <v>735</v>
      </c>
      <c r="V1028" s="15" t="s">
        <v>735</v>
      </c>
      <c r="W1028" s="15">
        <v>1</v>
      </c>
      <c r="X1028" s="15" t="s">
        <v>736</v>
      </c>
      <c r="Y1028" s="15" t="s">
        <v>736</v>
      </c>
      <c r="AA1028" s="15">
        <v>0</v>
      </c>
      <c r="AB1028" s="15">
        <v>0</v>
      </c>
      <c r="AC1028" s="211" t="s">
        <v>3327</v>
      </c>
      <c r="AD1028" s="211" t="s">
        <v>114</v>
      </c>
      <c r="AE1028" s="211" t="s">
        <v>3328</v>
      </c>
      <c r="AF1028" s="15" t="s">
        <v>736</v>
      </c>
      <c r="AG1028" s="15" t="s">
        <v>736</v>
      </c>
      <c r="AK1028" s="26" t="s">
        <v>4505</v>
      </c>
      <c r="AR1028" s="211" t="s">
        <v>3319</v>
      </c>
      <c r="AS1028" s="211" t="s">
        <v>3329</v>
      </c>
      <c r="AT1028" s="211" t="s">
        <v>3319</v>
      </c>
      <c r="AW1028" s="300" t="s">
        <v>4505</v>
      </c>
      <c r="AX1028" s="300"/>
      <c r="AY1028" s="300"/>
      <c r="AZ1028" s="300"/>
      <c r="BA1028" s="300"/>
      <c r="BB1028" s="9" t="s">
        <v>736</v>
      </c>
    </row>
    <row r="1029" spans="1:54" s="15" customFormat="1" ht="15" customHeight="1" x14ac:dyDescent="0.25">
      <c r="A1029" s="15" t="s">
        <v>2983</v>
      </c>
      <c r="B1029" s="15" t="s">
        <v>623</v>
      </c>
      <c r="C1029" s="15" t="s">
        <v>623</v>
      </c>
      <c r="D1029" s="317" t="s">
        <v>624</v>
      </c>
      <c r="E1029" s="15">
        <v>25</v>
      </c>
      <c r="F1029" s="15" t="s">
        <v>557</v>
      </c>
      <c r="G1029" s="211">
        <v>0</v>
      </c>
      <c r="H1029" s="300" t="s">
        <v>4526</v>
      </c>
      <c r="I1029" s="300" t="s">
        <v>4534</v>
      </c>
      <c r="J1029" s="300" t="s">
        <v>4526</v>
      </c>
      <c r="K1029" s="300" t="s">
        <v>4526</v>
      </c>
      <c r="L1029" s="15" t="s">
        <v>623</v>
      </c>
      <c r="M1029" s="317" t="s">
        <v>624</v>
      </c>
      <c r="N1029" s="15" t="s">
        <v>623</v>
      </c>
      <c r="O1029" s="317" t="s">
        <v>624</v>
      </c>
      <c r="P1029" s="211" t="s">
        <v>737</v>
      </c>
      <c r="Q1029" s="300" t="s">
        <v>737</v>
      </c>
      <c r="R1029" s="15" t="s">
        <v>2396</v>
      </c>
      <c r="S1029" s="15" t="s">
        <v>2396</v>
      </c>
      <c r="T1029" s="15" t="s">
        <v>736</v>
      </c>
      <c r="U1029" s="9" t="s">
        <v>736</v>
      </c>
      <c r="V1029" s="15" t="s">
        <v>735</v>
      </c>
      <c r="W1029" s="15">
        <v>1</v>
      </c>
      <c r="X1029" s="15" t="s">
        <v>736</v>
      </c>
      <c r="Y1029" s="15" t="s">
        <v>736</v>
      </c>
      <c r="Z1029" s="15" t="s">
        <v>2983</v>
      </c>
      <c r="AA1029" s="15">
        <v>0</v>
      </c>
      <c r="AB1029" s="15">
        <v>0</v>
      </c>
      <c r="AC1029" s="15" t="s">
        <v>2396</v>
      </c>
      <c r="AD1029" s="15" t="s">
        <v>114</v>
      </c>
      <c r="AE1029" s="15" t="s">
        <v>2396</v>
      </c>
      <c r="AF1029" s="15" t="s">
        <v>736</v>
      </c>
      <c r="AG1029" s="15" t="s">
        <v>736</v>
      </c>
      <c r="AK1029" s="26" t="s">
        <v>4505</v>
      </c>
      <c r="AR1029" s="211" t="s">
        <v>3319</v>
      </c>
      <c r="AS1029" s="211" t="s">
        <v>3329</v>
      </c>
      <c r="AT1029" s="211" t="s">
        <v>3319</v>
      </c>
      <c r="AW1029" s="300" t="s">
        <v>4505</v>
      </c>
      <c r="AX1029" s="300"/>
      <c r="AY1029" s="300"/>
      <c r="AZ1029" s="300"/>
      <c r="BA1029" s="300"/>
      <c r="BB1029" s="9" t="s">
        <v>736</v>
      </c>
    </row>
    <row r="1030" spans="1:54" s="15" customFormat="1" ht="15" customHeight="1" x14ac:dyDescent="0.25">
      <c r="A1030" s="15" t="s">
        <v>2984</v>
      </c>
      <c r="B1030" s="15" t="s">
        <v>2985</v>
      </c>
      <c r="C1030" s="15" t="s">
        <v>2985</v>
      </c>
      <c r="D1030" s="15" t="s">
        <v>5193</v>
      </c>
      <c r="E1030" s="300">
        <v>0</v>
      </c>
      <c r="F1030" s="300" t="s">
        <v>557</v>
      </c>
      <c r="G1030" s="15">
        <v>0</v>
      </c>
      <c r="H1030" s="300" t="s">
        <v>4526</v>
      </c>
      <c r="I1030" s="300" t="s">
        <v>4534</v>
      </c>
      <c r="J1030" s="300" t="s">
        <v>4526</v>
      </c>
      <c r="K1030" s="300" t="s">
        <v>4526</v>
      </c>
      <c r="L1030" s="15" t="s">
        <v>2985</v>
      </c>
      <c r="M1030" s="15" t="s">
        <v>5193</v>
      </c>
      <c r="N1030" s="15" t="s">
        <v>2985</v>
      </c>
      <c r="O1030" s="15" t="s">
        <v>5193</v>
      </c>
      <c r="P1030" s="15" t="s">
        <v>3384</v>
      </c>
      <c r="Q1030" s="15" t="s">
        <v>855</v>
      </c>
      <c r="T1030" s="15" t="s">
        <v>736</v>
      </c>
      <c r="U1030" s="15" t="s">
        <v>735</v>
      </c>
      <c r="V1030" s="15" t="s">
        <v>735</v>
      </c>
      <c r="W1030" s="15">
        <v>1</v>
      </c>
      <c r="X1030" s="15" t="s">
        <v>736</v>
      </c>
      <c r="Y1030" s="15" t="s">
        <v>736</v>
      </c>
      <c r="AA1030" s="15">
        <v>0</v>
      </c>
      <c r="AB1030" s="15">
        <v>0</v>
      </c>
      <c r="AC1030" s="15" t="s">
        <v>3327</v>
      </c>
      <c r="AD1030" s="15" t="s">
        <v>114</v>
      </c>
      <c r="AE1030" s="15" t="s">
        <v>741</v>
      </c>
      <c r="AF1030" s="15" t="s">
        <v>736</v>
      </c>
      <c r="AG1030" s="15" t="s">
        <v>736</v>
      </c>
      <c r="AK1030" s="305"/>
      <c r="AR1030" s="211" t="s">
        <v>3319</v>
      </c>
      <c r="AS1030" s="211" t="s">
        <v>3329</v>
      </c>
      <c r="AT1030" s="211" t="s">
        <v>3319</v>
      </c>
      <c r="AW1030" s="300" t="s">
        <v>4505</v>
      </c>
      <c r="AX1030" s="300"/>
      <c r="AY1030" s="300"/>
      <c r="AZ1030" s="300"/>
      <c r="BA1030" s="300"/>
      <c r="BB1030" s="9" t="s">
        <v>736</v>
      </c>
    </row>
    <row r="1031" spans="1:54" s="15" customFormat="1" x14ac:dyDescent="0.25">
      <c r="A1031" s="15" t="s">
        <v>2986</v>
      </c>
      <c r="B1031" s="15" t="s">
        <v>2986</v>
      </c>
      <c r="C1031" s="15" t="s">
        <v>2986</v>
      </c>
      <c r="D1031" s="15" t="s">
        <v>2986</v>
      </c>
      <c r="E1031" s="300">
        <v>0</v>
      </c>
      <c r="F1031" s="300" t="s">
        <v>557</v>
      </c>
      <c r="G1031" s="211">
        <v>0</v>
      </c>
      <c r="H1031" s="300" t="s">
        <v>4526</v>
      </c>
      <c r="I1031" s="300" t="s">
        <v>4534</v>
      </c>
      <c r="J1031" s="300" t="s">
        <v>4526</v>
      </c>
      <c r="K1031" s="300" t="s">
        <v>4526</v>
      </c>
      <c r="L1031" s="15" t="s">
        <v>2986</v>
      </c>
      <c r="M1031" s="15" t="s">
        <v>2986</v>
      </c>
      <c r="N1031" s="15" t="s">
        <v>2986</v>
      </c>
      <c r="O1031" s="15" t="s">
        <v>2986</v>
      </c>
      <c r="P1031" s="15" t="s">
        <v>3384</v>
      </c>
      <c r="Q1031" s="15" t="s">
        <v>855</v>
      </c>
      <c r="T1031" s="15" t="s">
        <v>736</v>
      </c>
      <c r="U1031" s="15" t="s">
        <v>735</v>
      </c>
      <c r="V1031" s="15" t="s">
        <v>735</v>
      </c>
      <c r="W1031" s="15">
        <v>1</v>
      </c>
      <c r="X1031" s="15" t="s">
        <v>736</v>
      </c>
      <c r="Y1031" s="15" t="s">
        <v>736</v>
      </c>
      <c r="AA1031" s="15">
        <v>0</v>
      </c>
      <c r="AB1031" s="15">
        <v>0</v>
      </c>
      <c r="AC1031" s="15" t="s">
        <v>3327</v>
      </c>
      <c r="AD1031" s="15" t="s">
        <v>114</v>
      </c>
      <c r="AE1031" s="15" t="s">
        <v>741</v>
      </c>
      <c r="AF1031" s="15" t="s">
        <v>736</v>
      </c>
      <c r="AG1031" s="15" t="s">
        <v>736</v>
      </c>
      <c r="AK1031" s="305" t="s">
        <v>4505</v>
      </c>
      <c r="AR1031" s="211" t="s">
        <v>3319</v>
      </c>
      <c r="AS1031" s="211" t="s">
        <v>3329</v>
      </c>
      <c r="AT1031" s="211" t="s">
        <v>3319</v>
      </c>
      <c r="AW1031" s="300" t="s">
        <v>4505</v>
      </c>
      <c r="AX1031" s="300"/>
      <c r="AY1031" s="300"/>
      <c r="AZ1031" s="300"/>
      <c r="BA1031" s="300"/>
      <c r="BB1031" s="9" t="s">
        <v>736</v>
      </c>
    </row>
    <row r="1032" spans="1:54" s="15" customFormat="1" ht="15" customHeight="1" x14ac:dyDescent="0.25">
      <c r="A1032" s="15" t="s">
        <v>2987</v>
      </c>
      <c r="B1032" s="15" t="s">
        <v>2988</v>
      </c>
      <c r="C1032" s="15" t="s">
        <v>2988</v>
      </c>
      <c r="D1032" s="15" t="s">
        <v>5194</v>
      </c>
      <c r="E1032" s="300">
        <v>0</v>
      </c>
      <c r="F1032" s="300" t="s">
        <v>557</v>
      </c>
      <c r="G1032" s="15">
        <v>0</v>
      </c>
      <c r="H1032" s="300" t="s">
        <v>4526</v>
      </c>
      <c r="I1032" s="300" t="s">
        <v>4534</v>
      </c>
      <c r="J1032" s="300" t="s">
        <v>4526</v>
      </c>
      <c r="K1032" s="300" t="s">
        <v>4526</v>
      </c>
      <c r="L1032" s="15" t="s">
        <v>2988</v>
      </c>
      <c r="M1032" s="15" t="s">
        <v>5194</v>
      </c>
      <c r="N1032" s="15" t="s">
        <v>2988</v>
      </c>
      <c r="O1032" s="15" t="s">
        <v>5194</v>
      </c>
      <c r="P1032" s="15" t="s">
        <v>3384</v>
      </c>
      <c r="Q1032" s="15" t="s">
        <v>855</v>
      </c>
      <c r="T1032" s="15" t="s">
        <v>736</v>
      </c>
      <c r="U1032" s="15" t="s">
        <v>735</v>
      </c>
      <c r="V1032" s="15" t="s">
        <v>735</v>
      </c>
      <c r="W1032" s="15">
        <v>1</v>
      </c>
      <c r="X1032" s="15" t="s">
        <v>736</v>
      </c>
      <c r="Y1032" s="15" t="s">
        <v>736</v>
      </c>
      <c r="AA1032" s="15">
        <v>0</v>
      </c>
      <c r="AB1032" s="15">
        <v>0</v>
      </c>
      <c r="AC1032" s="15" t="s">
        <v>3327</v>
      </c>
      <c r="AD1032" s="15" t="s">
        <v>114</v>
      </c>
      <c r="AE1032" s="15" t="s">
        <v>3328</v>
      </c>
      <c r="AF1032" s="15" t="s">
        <v>736</v>
      </c>
      <c r="AG1032" s="15" t="s">
        <v>736</v>
      </c>
      <c r="AK1032" s="305"/>
      <c r="AR1032" s="211" t="s">
        <v>3319</v>
      </c>
      <c r="AS1032" s="211" t="s">
        <v>3329</v>
      </c>
      <c r="AT1032" s="211" t="s">
        <v>3319</v>
      </c>
      <c r="AW1032" s="300" t="s">
        <v>4505</v>
      </c>
      <c r="AX1032" s="300"/>
      <c r="AY1032" s="300"/>
      <c r="AZ1032" s="300"/>
      <c r="BA1032" s="300"/>
      <c r="BB1032" s="9" t="s">
        <v>736</v>
      </c>
    </row>
    <row r="1033" spans="1:54" s="15" customFormat="1" ht="15" customHeight="1" x14ac:dyDescent="0.25">
      <c r="A1033" s="15" t="s">
        <v>2989</v>
      </c>
      <c r="B1033" s="15" t="s">
        <v>2990</v>
      </c>
      <c r="C1033" s="15" t="s">
        <v>2990</v>
      </c>
      <c r="D1033" s="15" t="s">
        <v>5195</v>
      </c>
      <c r="E1033" s="300">
        <v>0</v>
      </c>
      <c r="F1033" s="300" t="s">
        <v>557</v>
      </c>
      <c r="G1033" s="211">
        <v>0</v>
      </c>
      <c r="H1033" s="300" t="s">
        <v>4526</v>
      </c>
      <c r="I1033" s="300" t="s">
        <v>4534</v>
      </c>
      <c r="J1033" s="300" t="s">
        <v>4526</v>
      </c>
      <c r="K1033" s="300" t="s">
        <v>4526</v>
      </c>
      <c r="L1033" s="15" t="s">
        <v>2990</v>
      </c>
      <c r="M1033" s="15" t="s">
        <v>5195</v>
      </c>
      <c r="N1033" s="15" t="s">
        <v>2990</v>
      </c>
      <c r="O1033" s="15" t="s">
        <v>5195</v>
      </c>
      <c r="P1033" s="15" t="s">
        <v>3384</v>
      </c>
      <c r="Q1033" s="15" t="s">
        <v>855</v>
      </c>
      <c r="T1033" s="15" t="s">
        <v>736</v>
      </c>
      <c r="U1033" s="15" t="s">
        <v>735</v>
      </c>
      <c r="V1033" s="15" t="s">
        <v>735</v>
      </c>
      <c r="W1033" s="15">
        <v>1</v>
      </c>
      <c r="X1033" s="15" t="s">
        <v>736</v>
      </c>
      <c r="Y1033" s="15" t="s">
        <v>736</v>
      </c>
      <c r="AA1033" s="15">
        <v>0</v>
      </c>
      <c r="AB1033" s="15">
        <v>0</v>
      </c>
      <c r="AC1033" s="15" t="s">
        <v>3327</v>
      </c>
      <c r="AD1033" s="15" t="s">
        <v>114</v>
      </c>
      <c r="AE1033" s="15" t="s">
        <v>741</v>
      </c>
      <c r="AF1033" s="15" t="s">
        <v>736</v>
      </c>
      <c r="AG1033" s="15" t="s">
        <v>736</v>
      </c>
      <c r="AK1033" s="305"/>
      <c r="AR1033" s="211" t="s">
        <v>3319</v>
      </c>
      <c r="AS1033" s="211" t="s">
        <v>3329</v>
      </c>
      <c r="AT1033" s="211" t="s">
        <v>3319</v>
      </c>
      <c r="AW1033" s="300" t="s">
        <v>4505</v>
      </c>
      <c r="AX1033" s="300"/>
      <c r="AY1033" s="300"/>
      <c r="AZ1033" s="300"/>
      <c r="BA1033" s="300"/>
      <c r="BB1033" s="9" t="s">
        <v>736</v>
      </c>
    </row>
    <row r="1034" spans="1:54" s="15" customFormat="1" ht="15" customHeight="1" x14ac:dyDescent="0.25">
      <c r="A1034" s="15" t="s">
        <v>2991</v>
      </c>
      <c r="B1034" s="15" t="s">
        <v>2991</v>
      </c>
      <c r="C1034" s="15" t="s">
        <v>2991</v>
      </c>
      <c r="D1034" s="15" t="s">
        <v>2991</v>
      </c>
      <c r="E1034" s="300">
        <v>0</v>
      </c>
      <c r="F1034" s="300" t="s">
        <v>557</v>
      </c>
      <c r="G1034" s="15">
        <v>0</v>
      </c>
      <c r="H1034" s="300" t="s">
        <v>4526</v>
      </c>
      <c r="I1034" s="300" t="s">
        <v>4534</v>
      </c>
      <c r="J1034" s="300" t="s">
        <v>4526</v>
      </c>
      <c r="K1034" s="300" t="s">
        <v>4526</v>
      </c>
      <c r="L1034" s="15" t="s">
        <v>2991</v>
      </c>
      <c r="M1034" s="15" t="s">
        <v>2991</v>
      </c>
      <c r="N1034" s="15" t="s">
        <v>2991</v>
      </c>
      <c r="O1034" s="15" t="s">
        <v>2991</v>
      </c>
      <c r="P1034" s="15" t="s">
        <v>3384</v>
      </c>
      <c r="Q1034" s="15" t="s">
        <v>855</v>
      </c>
      <c r="T1034" s="15" t="s">
        <v>736</v>
      </c>
      <c r="U1034" s="15" t="s">
        <v>735</v>
      </c>
      <c r="V1034" s="15" t="s">
        <v>735</v>
      </c>
      <c r="W1034" s="15">
        <v>1</v>
      </c>
      <c r="X1034" s="15" t="s">
        <v>736</v>
      </c>
      <c r="Y1034" s="15" t="s">
        <v>736</v>
      </c>
      <c r="AA1034" s="15">
        <v>0</v>
      </c>
      <c r="AB1034" s="15">
        <v>0</v>
      </c>
      <c r="AC1034" s="15" t="s">
        <v>3327</v>
      </c>
      <c r="AD1034" s="15" t="s">
        <v>114</v>
      </c>
      <c r="AE1034" s="15" t="s">
        <v>741</v>
      </c>
      <c r="AF1034" s="15" t="s">
        <v>736</v>
      </c>
      <c r="AG1034" s="15" t="s">
        <v>736</v>
      </c>
      <c r="AK1034" s="305"/>
      <c r="AR1034" s="211" t="s">
        <v>3319</v>
      </c>
      <c r="AS1034" s="211" t="s">
        <v>3329</v>
      </c>
      <c r="AT1034" s="211" t="s">
        <v>3319</v>
      </c>
      <c r="AW1034" s="300" t="s">
        <v>4505</v>
      </c>
      <c r="AX1034" s="300"/>
      <c r="AY1034" s="300"/>
      <c r="AZ1034" s="300"/>
      <c r="BA1034" s="300"/>
      <c r="BB1034" s="9" t="s">
        <v>736</v>
      </c>
    </row>
    <row r="1035" spans="1:54" s="15" customFormat="1" ht="15" customHeight="1" x14ac:dyDescent="0.25">
      <c r="A1035" s="15" t="s">
        <v>647</v>
      </c>
      <c r="B1035" s="15" t="s">
        <v>647</v>
      </c>
      <c r="C1035" s="15" t="s">
        <v>647</v>
      </c>
      <c r="D1035" s="15" t="s">
        <v>647</v>
      </c>
      <c r="E1035" s="300">
        <v>0</v>
      </c>
      <c r="F1035" s="300" t="s">
        <v>557</v>
      </c>
      <c r="G1035" s="211">
        <v>0</v>
      </c>
      <c r="H1035" s="300" t="s">
        <v>4526</v>
      </c>
      <c r="I1035" s="300" t="s">
        <v>4534</v>
      </c>
      <c r="J1035" s="300" t="s">
        <v>4526</v>
      </c>
      <c r="K1035" s="300" t="s">
        <v>4526</v>
      </c>
      <c r="L1035" s="15" t="s">
        <v>647</v>
      </c>
      <c r="M1035" s="15" t="s">
        <v>647</v>
      </c>
      <c r="N1035" s="15" t="s">
        <v>647</v>
      </c>
      <c r="O1035" s="15" t="s">
        <v>647</v>
      </c>
      <c r="P1035" s="15" t="s">
        <v>3384</v>
      </c>
      <c r="Q1035" s="15" t="s">
        <v>855</v>
      </c>
      <c r="T1035" s="15" t="s">
        <v>736</v>
      </c>
      <c r="U1035" s="15" t="s">
        <v>735</v>
      </c>
      <c r="V1035" s="15" t="s">
        <v>735</v>
      </c>
      <c r="W1035" s="15">
        <v>1</v>
      </c>
      <c r="X1035" s="15" t="s">
        <v>736</v>
      </c>
      <c r="Y1035" s="15" t="s">
        <v>736</v>
      </c>
      <c r="AA1035" s="15">
        <v>0</v>
      </c>
      <c r="AB1035" s="15">
        <v>0</v>
      </c>
      <c r="AC1035" s="15" t="s">
        <v>3327</v>
      </c>
      <c r="AD1035" s="15" t="s">
        <v>114</v>
      </c>
      <c r="AE1035" s="15" t="s">
        <v>741</v>
      </c>
      <c r="AF1035" s="15" t="s">
        <v>736</v>
      </c>
      <c r="AG1035" s="15" t="s">
        <v>736</v>
      </c>
      <c r="AK1035" s="305"/>
      <c r="AR1035" s="211" t="s">
        <v>3319</v>
      </c>
      <c r="AS1035" s="211" t="s">
        <v>3329</v>
      </c>
      <c r="AT1035" s="211" t="s">
        <v>3319</v>
      </c>
      <c r="AW1035" s="300" t="s">
        <v>4505</v>
      </c>
      <c r="AX1035" s="300"/>
      <c r="AY1035" s="300"/>
      <c r="AZ1035" s="300"/>
      <c r="BA1035" s="300"/>
      <c r="BB1035" s="9" t="s">
        <v>736</v>
      </c>
    </row>
    <row r="1036" spans="1:54" s="15" customFormat="1" ht="15" customHeight="1" x14ac:dyDescent="0.25">
      <c r="A1036" s="15" t="s">
        <v>2992</v>
      </c>
      <c r="B1036" s="15" t="s">
        <v>2992</v>
      </c>
      <c r="C1036" s="15" t="s">
        <v>2992</v>
      </c>
      <c r="D1036" s="15" t="s">
        <v>2992</v>
      </c>
      <c r="E1036" s="300">
        <v>0</v>
      </c>
      <c r="F1036" s="300" t="s">
        <v>557</v>
      </c>
      <c r="G1036" s="15">
        <v>0</v>
      </c>
      <c r="H1036" s="300" t="s">
        <v>4526</v>
      </c>
      <c r="I1036" s="300" t="s">
        <v>4534</v>
      </c>
      <c r="J1036" s="300" t="s">
        <v>4526</v>
      </c>
      <c r="K1036" s="300" t="s">
        <v>4526</v>
      </c>
      <c r="L1036" s="15" t="s">
        <v>2992</v>
      </c>
      <c r="M1036" s="15" t="s">
        <v>2992</v>
      </c>
      <c r="N1036" s="15" t="s">
        <v>2992</v>
      </c>
      <c r="O1036" s="15" t="s">
        <v>2992</v>
      </c>
      <c r="P1036" s="15" t="s">
        <v>3384</v>
      </c>
      <c r="Q1036" s="15" t="s">
        <v>855</v>
      </c>
      <c r="T1036" s="15" t="s">
        <v>736</v>
      </c>
      <c r="U1036" s="15" t="s">
        <v>735</v>
      </c>
      <c r="V1036" s="15" t="s">
        <v>735</v>
      </c>
      <c r="W1036" s="15">
        <v>1</v>
      </c>
      <c r="X1036" s="15" t="s">
        <v>736</v>
      </c>
      <c r="Y1036" s="15" t="s">
        <v>736</v>
      </c>
      <c r="AA1036" s="15">
        <v>0</v>
      </c>
      <c r="AB1036" s="15">
        <v>0</v>
      </c>
      <c r="AC1036" s="15" t="s">
        <v>3327</v>
      </c>
      <c r="AD1036" s="15" t="s">
        <v>114</v>
      </c>
      <c r="AE1036" s="15" t="s">
        <v>741</v>
      </c>
      <c r="AF1036" s="15" t="s">
        <v>736</v>
      </c>
      <c r="AG1036" s="15" t="s">
        <v>736</v>
      </c>
      <c r="AK1036" s="305"/>
      <c r="AR1036" s="211" t="s">
        <v>3319</v>
      </c>
      <c r="AS1036" s="211" t="s">
        <v>3329</v>
      </c>
      <c r="AT1036" s="211" t="s">
        <v>3319</v>
      </c>
      <c r="AW1036" s="300" t="s">
        <v>4505</v>
      </c>
      <c r="AX1036" s="300"/>
      <c r="AY1036" s="300"/>
      <c r="AZ1036" s="300"/>
      <c r="BA1036" s="300"/>
      <c r="BB1036" s="9" t="s">
        <v>736</v>
      </c>
    </row>
    <row r="1037" spans="1:54" s="15" customFormat="1" x14ac:dyDescent="0.25">
      <c r="A1037" s="15" t="s">
        <v>2993</v>
      </c>
      <c r="B1037" s="15" t="s">
        <v>2993</v>
      </c>
      <c r="C1037" s="15" t="s">
        <v>2993</v>
      </c>
      <c r="D1037" s="15" t="s">
        <v>5196</v>
      </c>
      <c r="E1037" s="300">
        <v>25</v>
      </c>
      <c r="F1037" s="300" t="s">
        <v>557</v>
      </c>
      <c r="G1037" s="211">
        <v>0</v>
      </c>
      <c r="H1037" s="300" t="s">
        <v>4526</v>
      </c>
      <c r="I1037" s="300" t="s">
        <v>4534</v>
      </c>
      <c r="J1037" s="300" t="s">
        <v>4526</v>
      </c>
      <c r="K1037" s="300" t="s">
        <v>4526</v>
      </c>
      <c r="L1037" s="15" t="s">
        <v>2993</v>
      </c>
      <c r="M1037" s="15" t="s">
        <v>5196</v>
      </c>
      <c r="N1037" s="15" t="s">
        <v>2993</v>
      </c>
      <c r="O1037" s="15" t="s">
        <v>5196</v>
      </c>
      <c r="P1037" s="15" t="s">
        <v>737</v>
      </c>
      <c r="Q1037" s="15" t="s">
        <v>855</v>
      </c>
      <c r="T1037" s="15" t="s">
        <v>736</v>
      </c>
      <c r="U1037" s="15" t="s">
        <v>735</v>
      </c>
      <c r="V1037" s="15" t="s">
        <v>735</v>
      </c>
      <c r="W1037" s="15">
        <v>1</v>
      </c>
      <c r="X1037" s="15" t="s">
        <v>736</v>
      </c>
      <c r="Y1037" s="15" t="s">
        <v>736</v>
      </c>
      <c r="AA1037" s="15">
        <v>0</v>
      </c>
      <c r="AB1037" s="15">
        <v>0</v>
      </c>
      <c r="AC1037" s="15" t="s">
        <v>3327</v>
      </c>
      <c r="AD1037" s="15" t="s">
        <v>114</v>
      </c>
      <c r="AE1037" s="15" t="s">
        <v>741</v>
      </c>
      <c r="AF1037" s="15" t="s">
        <v>736</v>
      </c>
      <c r="AG1037" s="15" t="s">
        <v>736</v>
      </c>
      <c r="AK1037" s="305" t="s">
        <v>694</v>
      </c>
      <c r="AR1037" s="211" t="s">
        <v>3319</v>
      </c>
      <c r="AS1037" s="211" t="s">
        <v>3329</v>
      </c>
      <c r="AT1037" s="211" t="s">
        <v>3319</v>
      </c>
      <c r="AW1037" s="300" t="s">
        <v>4505</v>
      </c>
      <c r="AX1037" s="300"/>
      <c r="AY1037" s="300"/>
      <c r="AZ1037" s="300"/>
      <c r="BA1037" s="300"/>
      <c r="BB1037" s="9" t="s">
        <v>736</v>
      </c>
    </row>
    <row r="1038" spans="1:54" s="15" customFormat="1" ht="15" customHeight="1" x14ac:dyDescent="0.25">
      <c r="A1038" s="15" t="s">
        <v>2994</v>
      </c>
      <c r="B1038" s="15" t="s">
        <v>2073</v>
      </c>
      <c r="C1038" s="15" t="s">
        <v>2073</v>
      </c>
      <c r="D1038" s="315" t="s">
        <v>5197</v>
      </c>
      <c r="E1038" s="15">
        <v>0</v>
      </c>
      <c r="F1038" s="317" t="s">
        <v>557</v>
      </c>
      <c r="G1038" s="211">
        <v>10</v>
      </c>
      <c r="H1038" s="211" t="s">
        <v>742</v>
      </c>
      <c r="I1038" s="211" t="s">
        <v>742</v>
      </c>
      <c r="J1038" s="211" t="s">
        <v>742</v>
      </c>
      <c r="K1038" s="211" t="s">
        <v>742</v>
      </c>
      <c r="L1038" s="15" t="s">
        <v>2073</v>
      </c>
      <c r="M1038" s="315" t="s">
        <v>5197</v>
      </c>
      <c r="N1038" s="15" t="s">
        <v>2073</v>
      </c>
      <c r="O1038" s="315" t="s">
        <v>5197</v>
      </c>
      <c r="P1038" s="15" t="s">
        <v>3384</v>
      </c>
      <c r="Q1038" s="15" t="s">
        <v>855</v>
      </c>
      <c r="S1038" s="15" t="s">
        <v>2396</v>
      </c>
      <c r="T1038" s="15" t="s">
        <v>736</v>
      </c>
      <c r="U1038" s="15" t="s">
        <v>735</v>
      </c>
      <c r="V1038" s="15" t="s">
        <v>735</v>
      </c>
      <c r="W1038" s="15">
        <v>1</v>
      </c>
      <c r="X1038" s="15" t="s">
        <v>736</v>
      </c>
      <c r="Y1038" s="15" t="s">
        <v>736</v>
      </c>
      <c r="AA1038" s="15">
        <v>0</v>
      </c>
      <c r="AB1038" s="15">
        <v>0</v>
      </c>
      <c r="AC1038" s="15" t="s">
        <v>3327</v>
      </c>
      <c r="AD1038" s="15" t="s">
        <v>114</v>
      </c>
      <c r="AE1038" s="15" t="s">
        <v>2396</v>
      </c>
      <c r="AF1038" s="15" t="s">
        <v>736</v>
      </c>
      <c r="AG1038" s="15" t="s">
        <v>736</v>
      </c>
      <c r="AK1038" s="26" t="s">
        <v>4505</v>
      </c>
      <c r="AR1038" s="211" t="s">
        <v>3319</v>
      </c>
      <c r="AS1038" s="211" t="s">
        <v>3329</v>
      </c>
      <c r="AT1038" s="211" t="s">
        <v>3319</v>
      </c>
      <c r="AW1038" s="300" t="s">
        <v>4505</v>
      </c>
      <c r="AX1038" s="300"/>
      <c r="AY1038" s="300"/>
      <c r="AZ1038" s="300"/>
      <c r="BA1038" s="300"/>
      <c r="BB1038" s="9" t="s">
        <v>736</v>
      </c>
    </row>
    <row r="1039" spans="1:54" s="15" customFormat="1" ht="15" customHeight="1" x14ac:dyDescent="0.25">
      <c r="A1039" s="15" t="s">
        <v>3098</v>
      </c>
      <c r="B1039" s="15" t="s">
        <v>3097</v>
      </c>
      <c r="C1039" s="15" t="s">
        <v>3097</v>
      </c>
      <c r="D1039" s="15" t="s">
        <v>5198</v>
      </c>
      <c r="E1039" s="300">
        <v>0</v>
      </c>
      <c r="F1039" s="300" t="s">
        <v>557</v>
      </c>
      <c r="G1039" s="211">
        <v>0</v>
      </c>
      <c r="H1039" s="300" t="s">
        <v>4526</v>
      </c>
      <c r="I1039" s="300" t="s">
        <v>4534</v>
      </c>
      <c r="J1039" s="300" t="s">
        <v>4526</v>
      </c>
      <c r="K1039" s="300" t="s">
        <v>4526</v>
      </c>
      <c r="L1039" s="15" t="s">
        <v>3097</v>
      </c>
      <c r="M1039" s="15" t="s">
        <v>5198</v>
      </c>
      <c r="N1039" s="15" t="s">
        <v>3097</v>
      </c>
      <c r="O1039" s="15" t="s">
        <v>5198</v>
      </c>
      <c r="P1039" s="15" t="s">
        <v>3384</v>
      </c>
      <c r="Q1039" s="15" t="s">
        <v>855</v>
      </c>
      <c r="R1039" s="15" t="s">
        <v>853</v>
      </c>
      <c r="T1039" s="15" t="s">
        <v>736</v>
      </c>
      <c r="U1039" s="15" t="s">
        <v>735</v>
      </c>
      <c r="V1039" s="15" t="s">
        <v>735</v>
      </c>
      <c r="W1039" s="15">
        <v>1</v>
      </c>
      <c r="X1039" s="15" t="s">
        <v>736</v>
      </c>
      <c r="Y1039" s="15" t="s">
        <v>736</v>
      </c>
      <c r="AA1039" s="15">
        <v>0</v>
      </c>
      <c r="AB1039" s="15">
        <v>0</v>
      </c>
      <c r="AC1039" s="15" t="s">
        <v>3327</v>
      </c>
      <c r="AD1039" s="15" t="s">
        <v>114</v>
      </c>
      <c r="AE1039" s="15" t="s">
        <v>741</v>
      </c>
      <c r="AF1039" s="15" t="s">
        <v>736</v>
      </c>
      <c r="AG1039" s="15" t="s">
        <v>736</v>
      </c>
      <c r="AK1039" s="305"/>
      <c r="AR1039" s="211" t="s">
        <v>3319</v>
      </c>
      <c r="AS1039" s="211" t="s">
        <v>3329</v>
      </c>
      <c r="AT1039" s="211" t="s">
        <v>3319</v>
      </c>
      <c r="AW1039" s="300" t="s">
        <v>4505</v>
      </c>
      <c r="AX1039" s="300"/>
      <c r="AY1039" s="300"/>
      <c r="AZ1039" s="300"/>
      <c r="BA1039" s="300"/>
      <c r="BB1039" s="9" t="s">
        <v>736</v>
      </c>
    </row>
    <row r="1040" spans="1:54" s="15" customFormat="1" ht="15" customHeight="1" x14ac:dyDescent="0.25">
      <c r="A1040" s="15" t="s">
        <v>2997</v>
      </c>
      <c r="B1040" s="15" t="s">
        <v>2998</v>
      </c>
      <c r="C1040" s="15" t="s">
        <v>2998</v>
      </c>
      <c r="D1040" s="15" t="s">
        <v>5199</v>
      </c>
      <c r="E1040" s="300">
        <v>0</v>
      </c>
      <c r="F1040" s="300" t="s">
        <v>557</v>
      </c>
      <c r="G1040" s="211">
        <v>0</v>
      </c>
      <c r="H1040" s="300" t="s">
        <v>4526</v>
      </c>
      <c r="I1040" s="300" t="s">
        <v>4534</v>
      </c>
      <c r="J1040" s="300" t="s">
        <v>4526</v>
      </c>
      <c r="K1040" s="300" t="s">
        <v>4526</v>
      </c>
      <c r="L1040" s="15" t="s">
        <v>2998</v>
      </c>
      <c r="M1040" s="15" t="s">
        <v>5199</v>
      </c>
      <c r="N1040" s="15" t="s">
        <v>2998</v>
      </c>
      <c r="O1040" s="15" t="s">
        <v>5199</v>
      </c>
      <c r="P1040" s="15" t="s">
        <v>3384</v>
      </c>
      <c r="Q1040" s="15" t="s">
        <v>855</v>
      </c>
      <c r="T1040" s="15" t="s">
        <v>736</v>
      </c>
      <c r="U1040" s="15" t="s">
        <v>735</v>
      </c>
      <c r="V1040" s="15" t="s">
        <v>735</v>
      </c>
      <c r="W1040" s="15">
        <v>1</v>
      </c>
      <c r="X1040" s="15" t="s">
        <v>736</v>
      </c>
      <c r="Y1040" s="15" t="s">
        <v>736</v>
      </c>
      <c r="AA1040" s="15">
        <v>0</v>
      </c>
      <c r="AB1040" s="15">
        <v>0</v>
      </c>
      <c r="AC1040" s="15" t="s">
        <v>3327</v>
      </c>
      <c r="AD1040" s="15" t="s">
        <v>114</v>
      </c>
      <c r="AE1040" s="15" t="s">
        <v>3328</v>
      </c>
      <c r="AF1040" s="15" t="s">
        <v>736</v>
      </c>
      <c r="AG1040" s="15" t="s">
        <v>736</v>
      </c>
      <c r="AK1040" s="305"/>
      <c r="AR1040" s="211" t="s">
        <v>3319</v>
      </c>
      <c r="AS1040" s="211" t="s">
        <v>3329</v>
      </c>
      <c r="AT1040" s="211" t="s">
        <v>3319</v>
      </c>
      <c r="AW1040" s="300" t="s">
        <v>4505</v>
      </c>
      <c r="AX1040" s="300"/>
      <c r="AY1040" s="300"/>
      <c r="AZ1040" s="300"/>
      <c r="BA1040" s="300"/>
      <c r="BB1040" s="9" t="s">
        <v>736</v>
      </c>
    </row>
    <row r="1041" spans="1:54" s="15" customFormat="1" ht="15" customHeight="1" x14ac:dyDescent="0.25">
      <c r="A1041" s="15" t="s">
        <v>2999</v>
      </c>
      <c r="B1041" s="300" t="s">
        <v>623</v>
      </c>
      <c r="C1041" s="15" t="s">
        <v>623</v>
      </c>
      <c r="D1041" s="300" t="s">
        <v>624</v>
      </c>
      <c r="E1041" s="300">
        <v>0</v>
      </c>
      <c r="F1041" s="300" t="s">
        <v>557</v>
      </c>
      <c r="G1041" s="211">
        <v>0</v>
      </c>
      <c r="H1041" s="300" t="s">
        <v>4526</v>
      </c>
      <c r="I1041" s="300" t="s">
        <v>4534</v>
      </c>
      <c r="J1041" s="300" t="s">
        <v>4526</v>
      </c>
      <c r="K1041" s="300" t="s">
        <v>4526</v>
      </c>
      <c r="L1041" s="15" t="s">
        <v>623</v>
      </c>
      <c r="M1041" s="300" t="s">
        <v>624</v>
      </c>
      <c r="N1041" s="15" t="s">
        <v>623</v>
      </c>
      <c r="O1041" s="300" t="s">
        <v>624</v>
      </c>
      <c r="P1041" s="15" t="s">
        <v>3384</v>
      </c>
      <c r="Q1041" s="15" t="s">
        <v>855</v>
      </c>
      <c r="R1041" s="300" t="s">
        <v>2396</v>
      </c>
      <c r="S1041" s="300"/>
      <c r="T1041" s="15" t="s">
        <v>736</v>
      </c>
      <c r="U1041" s="15" t="s">
        <v>735</v>
      </c>
      <c r="V1041" s="15" t="s">
        <v>735</v>
      </c>
      <c r="W1041" s="15">
        <v>1</v>
      </c>
      <c r="X1041" s="15" t="s">
        <v>736</v>
      </c>
      <c r="Y1041" s="15" t="s">
        <v>736</v>
      </c>
      <c r="Z1041" s="15" t="s">
        <v>2999</v>
      </c>
      <c r="AA1041" s="15">
        <v>0</v>
      </c>
      <c r="AB1041" s="15">
        <v>0</v>
      </c>
      <c r="AC1041" s="15" t="s">
        <v>3327</v>
      </c>
      <c r="AD1041" s="300" t="s">
        <v>114</v>
      </c>
      <c r="AE1041" s="300" t="s">
        <v>741</v>
      </c>
      <c r="AF1041" s="15" t="s">
        <v>736</v>
      </c>
      <c r="AG1041" s="15" t="s">
        <v>736</v>
      </c>
      <c r="AH1041" s="300"/>
      <c r="AI1041" s="300"/>
      <c r="AJ1041" s="300"/>
      <c r="AK1041" s="305" t="s">
        <v>694</v>
      </c>
      <c r="AL1041" s="300"/>
      <c r="AM1041" s="300"/>
      <c r="AN1041" s="300"/>
      <c r="AO1041" s="300"/>
      <c r="AP1041" s="300"/>
      <c r="AQ1041" s="300"/>
      <c r="AR1041" s="211" t="s">
        <v>3319</v>
      </c>
      <c r="AS1041" s="211" t="s">
        <v>3329</v>
      </c>
      <c r="AT1041" s="211" t="s">
        <v>3319</v>
      </c>
      <c r="AW1041" s="300" t="s">
        <v>4505</v>
      </c>
      <c r="AX1041" s="300"/>
      <c r="AY1041" s="300"/>
      <c r="AZ1041" s="300"/>
      <c r="BA1041" s="300"/>
      <c r="BB1041" s="9" t="s">
        <v>736</v>
      </c>
    </row>
    <row r="1042" spans="1:54" s="15" customFormat="1" ht="15" customHeight="1" x14ac:dyDescent="0.25">
      <c r="A1042" s="15" t="s">
        <v>3000</v>
      </c>
      <c r="B1042" s="15" t="s">
        <v>3001</v>
      </c>
      <c r="C1042" s="15" t="s">
        <v>3001</v>
      </c>
      <c r="D1042" s="15" t="s">
        <v>3001</v>
      </c>
      <c r="E1042" s="300">
        <v>0</v>
      </c>
      <c r="F1042" s="300" t="s">
        <v>557</v>
      </c>
      <c r="G1042" s="211">
        <v>0</v>
      </c>
      <c r="H1042" s="300" t="s">
        <v>4526</v>
      </c>
      <c r="I1042" s="300" t="s">
        <v>4534</v>
      </c>
      <c r="J1042" s="300" t="s">
        <v>4526</v>
      </c>
      <c r="K1042" s="300" t="s">
        <v>4526</v>
      </c>
      <c r="L1042" s="15" t="s">
        <v>3001</v>
      </c>
      <c r="M1042" s="15" t="s">
        <v>3001</v>
      </c>
      <c r="N1042" s="15" t="s">
        <v>3001</v>
      </c>
      <c r="O1042" s="15" t="s">
        <v>3001</v>
      </c>
      <c r="P1042" s="15" t="s">
        <v>3384</v>
      </c>
      <c r="Q1042" s="15" t="s">
        <v>855</v>
      </c>
      <c r="T1042" s="15" t="s">
        <v>736</v>
      </c>
      <c r="U1042" s="15" t="s">
        <v>735</v>
      </c>
      <c r="V1042" s="15" t="s">
        <v>735</v>
      </c>
      <c r="W1042" s="15">
        <v>1</v>
      </c>
      <c r="X1042" s="15" t="s">
        <v>736</v>
      </c>
      <c r="Y1042" s="15" t="s">
        <v>736</v>
      </c>
      <c r="AA1042" s="15">
        <v>0</v>
      </c>
      <c r="AB1042" s="15">
        <v>0</v>
      </c>
      <c r="AC1042" s="15" t="s">
        <v>3327</v>
      </c>
      <c r="AD1042" s="300" t="s">
        <v>114</v>
      </c>
      <c r="AE1042" s="300" t="s">
        <v>741</v>
      </c>
      <c r="AF1042" s="15" t="s">
        <v>736</v>
      </c>
      <c r="AG1042" s="15" t="s">
        <v>736</v>
      </c>
      <c r="AK1042" s="305"/>
      <c r="AR1042" s="211" t="s">
        <v>3319</v>
      </c>
      <c r="AS1042" s="211" t="s">
        <v>3329</v>
      </c>
      <c r="AT1042" s="211" t="s">
        <v>3319</v>
      </c>
      <c r="AW1042" s="300" t="s">
        <v>4505</v>
      </c>
      <c r="AX1042" s="300"/>
      <c r="AY1042" s="300"/>
      <c r="AZ1042" s="300"/>
      <c r="BA1042" s="300"/>
      <c r="BB1042" s="9" t="s">
        <v>736</v>
      </c>
    </row>
    <row r="1043" spans="1:54" s="15" customFormat="1" ht="15" customHeight="1" x14ac:dyDescent="0.25">
      <c r="A1043" s="15" t="s">
        <v>3002</v>
      </c>
      <c r="B1043" s="15" t="s">
        <v>3003</v>
      </c>
      <c r="C1043" s="15" t="s">
        <v>3003</v>
      </c>
      <c r="D1043" s="15" t="s">
        <v>3003</v>
      </c>
      <c r="E1043" s="300">
        <v>0</v>
      </c>
      <c r="F1043" s="300" t="s">
        <v>557</v>
      </c>
      <c r="G1043" s="211">
        <v>0</v>
      </c>
      <c r="H1043" s="300" t="s">
        <v>4526</v>
      </c>
      <c r="I1043" s="300" t="s">
        <v>4534</v>
      </c>
      <c r="J1043" s="300" t="s">
        <v>4526</v>
      </c>
      <c r="K1043" s="300" t="s">
        <v>4526</v>
      </c>
      <c r="L1043" s="15" t="s">
        <v>3003</v>
      </c>
      <c r="M1043" s="15" t="s">
        <v>3003</v>
      </c>
      <c r="N1043" s="15" t="s">
        <v>3003</v>
      </c>
      <c r="O1043" s="15" t="s">
        <v>3003</v>
      </c>
      <c r="P1043" s="15" t="s">
        <v>3384</v>
      </c>
      <c r="Q1043" s="15" t="s">
        <v>855</v>
      </c>
      <c r="T1043" s="15" t="s">
        <v>736</v>
      </c>
      <c r="U1043" s="15" t="s">
        <v>735</v>
      </c>
      <c r="V1043" s="15" t="s">
        <v>735</v>
      </c>
      <c r="W1043" s="15">
        <v>1</v>
      </c>
      <c r="X1043" s="15" t="s">
        <v>736</v>
      </c>
      <c r="Y1043" s="15" t="s">
        <v>736</v>
      </c>
      <c r="AA1043" s="15">
        <v>0</v>
      </c>
      <c r="AB1043" s="15">
        <v>0</v>
      </c>
      <c r="AC1043" s="15" t="s">
        <v>3327</v>
      </c>
      <c r="AD1043" s="300" t="s">
        <v>114</v>
      </c>
      <c r="AE1043" s="300" t="s">
        <v>741</v>
      </c>
      <c r="AF1043" s="15" t="s">
        <v>736</v>
      </c>
      <c r="AG1043" s="15" t="s">
        <v>736</v>
      </c>
      <c r="AK1043" s="305"/>
      <c r="AR1043" s="211" t="s">
        <v>3319</v>
      </c>
      <c r="AS1043" s="211" t="s">
        <v>3329</v>
      </c>
      <c r="AT1043" s="211" t="s">
        <v>3319</v>
      </c>
      <c r="AW1043" s="300" t="s">
        <v>4505</v>
      </c>
      <c r="AX1043" s="300"/>
      <c r="AY1043" s="300"/>
      <c r="AZ1043" s="300"/>
      <c r="BA1043" s="300"/>
      <c r="BB1043" s="9" t="s">
        <v>736</v>
      </c>
    </row>
    <row r="1044" spans="1:54" s="15" customFormat="1" ht="15" customHeight="1" x14ac:dyDescent="0.25">
      <c r="A1044" s="15" t="s">
        <v>3004</v>
      </c>
      <c r="B1044" s="15" t="s">
        <v>3005</v>
      </c>
      <c r="C1044" s="15" t="s">
        <v>3005</v>
      </c>
      <c r="D1044" s="15" t="s">
        <v>3005</v>
      </c>
      <c r="E1044" s="300">
        <v>0</v>
      </c>
      <c r="F1044" s="300" t="s">
        <v>557</v>
      </c>
      <c r="G1044" s="211">
        <v>0</v>
      </c>
      <c r="H1044" s="300" t="s">
        <v>4526</v>
      </c>
      <c r="I1044" s="300" t="s">
        <v>4534</v>
      </c>
      <c r="J1044" s="300" t="s">
        <v>4526</v>
      </c>
      <c r="K1044" s="300" t="s">
        <v>4526</v>
      </c>
      <c r="L1044" s="15" t="s">
        <v>3005</v>
      </c>
      <c r="M1044" s="15" t="s">
        <v>3005</v>
      </c>
      <c r="N1044" s="15" t="s">
        <v>3005</v>
      </c>
      <c r="O1044" s="15" t="s">
        <v>3005</v>
      </c>
      <c r="P1044" s="15" t="s">
        <v>3384</v>
      </c>
      <c r="Q1044" s="15" t="s">
        <v>855</v>
      </c>
      <c r="T1044" s="15" t="s">
        <v>736</v>
      </c>
      <c r="U1044" s="15" t="s">
        <v>735</v>
      </c>
      <c r="V1044" s="15" t="s">
        <v>735</v>
      </c>
      <c r="W1044" s="15">
        <v>1</v>
      </c>
      <c r="X1044" s="15" t="s">
        <v>736</v>
      </c>
      <c r="Y1044" s="15" t="s">
        <v>736</v>
      </c>
      <c r="AA1044" s="15">
        <v>0</v>
      </c>
      <c r="AB1044" s="15">
        <v>0</v>
      </c>
      <c r="AC1044" s="15" t="s">
        <v>3327</v>
      </c>
      <c r="AD1044" s="300" t="s">
        <v>114</v>
      </c>
      <c r="AE1044" s="300" t="s">
        <v>741</v>
      </c>
      <c r="AF1044" s="15" t="s">
        <v>736</v>
      </c>
      <c r="AG1044" s="15" t="s">
        <v>736</v>
      </c>
      <c r="AK1044" s="305"/>
      <c r="AR1044" s="211" t="s">
        <v>3319</v>
      </c>
      <c r="AS1044" s="211" t="s">
        <v>3329</v>
      </c>
      <c r="AT1044" s="211" t="s">
        <v>3319</v>
      </c>
      <c r="AW1044" s="300" t="s">
        <v>4505</v>
      </c>
      <c r="AX1044" s="300"/>
      <c r="AY1044" s="300"/>
      <c r="AZ1044" s="300"/>
      <c r="BA1044" s="300"/>
      <c r="BB1044" s="9" t="s">
        <v>736</v>
      </c>
    </row>
    <row r="1045" spans="1:54" s="15" customFormat="1" ht="15" customHeight="1" x14ac:dyDescent="0.25">
      <c r="A1045" s="15" t="s">
        <v>3006</v>
      </c>
      <c r="B1045" s="15" t="s">
        <v>3007</v>
      </c>
      <c r="C1045" s="15" t="s">
        <v>3007</v>
      </c>
      <c r="D1045" s="15" t="s">
        <v>3007</v>
      </c>
      <c r="E1045" s="300">
        <v>0</v>
      </c>
      <c r="F1045" s="300" t="s">
        <v>557</v>
      </c>
      <c r="G1045" s="211">
        <v>0</v>
      </c>
      <c r="H1045" s="300" t="s">
        <v>4526</v>
      </c>
      <c r="I1045" s="300" t="s">
        <v>4534</v>
      </c>
      <c r="J1045" s="300" t="s">
        <v>4526</v>
      </c>
      <c r="K1045" s="300" t="s">
        <v>4526</v>
      </c>
      <c r="L1045" s="15" t="s">
        <v>3007</v>
      </c>
      <c r="M1045" s="15" t="s">
        <v>3007</v>
      </c>
      <c r="N1045" s="15" t="s">
        <v>3007</v>
      </c>
      <c r="O1045" s="15" t="s">
        <v>3007</v>
      </c>
      <c r="P1045" s="15" t="s">
        <v>3384</v>
      </c>
      <c r="Q1045" s="15" t="s">
        <v>855</v>
      </c>
      <c r="T1045" s="15" t="s">
        <v>736</v>
      </c>
      <c r="U1045" s="15" t="s">
        <v>735</v>
      </c>
      <c r="V1045" s="15" t="s">
        <v>735</v>
      </c>
      <c r="W1045" s="15">
        <v>1</v>
      </c>
      <c r="X1045" s="15" t="s">
        <v>736</v>
      </c>
      <c r="Y1045" s="15" t="s">
        <v>736</v>
      </c>
      <c r="AA1045" s="15">
        <v>0</v>
      </c>
      <c r="AB1045" s="15">
        <v>0</v>
      </c>
      <c r="AC1045" s="15" t="s">
        <v>3327</v>
      </c>
      <c r="AD1045" s="300" t="s">
        <v>114</v>
      </c>
      <c r="AE1045" s="300" t="s">
        <v>741</v>
      </c>
      <c r="AF1045" s="15" t="s">
        <v>736</v>
      </c>
      <c r="AG1045" s="15" t="s">
        <v>736</v>
      </c>
      <c r="AK1045" s="305"/>
      <c r="AR1045" s="211" t="s">
        <v>3319</v>
      </c>
      <c r="AS1045" s="211" t="s">
        <v>3329</v>
      </c>
      <c r="AT1045" s="211" t="s">
        <v>3319</v>
      </c>
      <c r="AW1045" s="300" t="s">
        <v>4505</v>
      </c>
      <c r="AX1045" s="300"/>
      <c r="AY1045" s="300"/>
      <c r="AZ1045" s="300"/>
      <c r="BA1045" s="300"/>
      <c r="BB1045" s="9" t="s">
        <v>736</v>
      </c>
    </row>
    <row r="1046" spans="1:54" s="15" customFormat="1" ht="15" customHeight="1" x14ac:dyDescent="0.25">
      <c r="A1046" s="15" t="s">
        <v>3008</v>
      </c>
      <c r="B1046" s="15" t="s">
        <v>3009</v>
      </c>
      <c r="C1046" s="15" t="s">
        <v>3009</v>
      </c>
      <c r="D1046" s="15" t="s">
        <v>3009</v>
      </c>
      <c r="E1046" s="300">
        <v>0</v>
      </c>
      <c r="F1046" s="300" t="s">
        <v>557</v>
      </c>
      <c r="G1046" s="211">
        <v>0</v>
      </c>
      <c r="H1046" s="300" t="s">
        <v>4526</v>
      </c>
      <c r="I1046" s="300" t="s">
        <v>4534</v>
      </c>
      <c r="J1046" s="300" t="s">
        <v>4526</v>
      </c>
      <c r="K1046" s="300" t="s">
        <v>4526</v>
      </c>
      <c r="L1046" s="15" t="s">
        <v>3009</v>
      </c>
      <c r="M1046" s="15" t="s">
        <v>3009</v>
      </c>
      <c r="N1046" s="15" t="s">
        <v>3009</v>
      </c>
      <c r="O1046" s="15" t="s">
        <v>3009</v>
      </c>
      <c r="P1046" s="15" t="s">
        <v>3384</v>
      </c>
      <c r="Q1046" s="15" t="s">
        <v>855</v>
      </c>
      <c r="T1046" s="15" t="s">
        <v>736</v>
      </c>
      <c r="U1046" s="15" t="s">
        <v>735</v>
      </c>
      <c r="V1046" s="15" t="s">
        <v>735</v>
      </c>
      <c r="W1046" s="15">
        <v>1</v>
      </c>
      <c r="X1046" s="15" t="s">
        <v>736</v>
      </c>
      <c r="Y1046" s="15" t="s">
        <v>736</v>
      </c>
      <c r="AA1046" s="15">
        <v>0</v>
      </c>
      <c r="AB1046" s="15">
        <v>0</v>
      </c>
      <c r="AC1046" s="15" t="s">
        <v>3327</v>
      </c>
      <c r="AD1046" s="300" t="s">
        <v>114</v>
      </c>
      <c r="AE1046" s="300" t="s">
        <v>741</v>
      </c>
      <c r="AF1046" s="15" t="s">
        <v>736</v>
      </c>
      <c r="AG1046" s="15" t="s">
        <v>736</v>
      </c>
      <c r="AK1046" s="305"/>
      <c r="AR1046" s="211" t="s">
        <v>3319</v>
      </c>
      <c r="AS1046" s="211" t="s">
        <v>3329</v>
      </c>
      <c r="AT1046" s="211" t="s">
        <v>3319</v>
      </c>
      <c r="AW1046" s="300" t="s">
        <v>4505</v>
      </c>
      <c r="AX1046" s="300"/>
      <c r="AY1046" s="300"/>
      <c r="AZ1046" s="300"/>
      <c r="BA1046" s="300"/>
      <c r="BB1046" s="9" t="s">
        <v>736</v>
      </c>
    </row>
    <row r="1047" spans="1:54" s="15" customFormat="1" ht="15" customHeight="1" x14ac:dyDescent="0.25">
      <c r="A1047" s="15" t="s">
        <v>3010</v>
      </c>
      <c r="B1047" s="15" t="s">
        <v>3011</v>
      </c>
      <c r="C1047" s="15" t="s">
        <v>3011</v>
      </c>
      <c r="D1047" s="15" t="s">
        <v>3011</v>
      </c>
      <c r="E1047" s="300">
        <v>0</v>
      </c>
      <c r="F1047" s="300" t="s">
        <v>557</v>
      </c>
      <c r="G1047" s="211">
        <v>0</v>
      </c>
      <c r="H1047" s="300" t="s">
        <v>4526</v>
      </c>
      <c r="I1047" s="300" t="s">
        <v>4534</v>
      </c>
      <c r="J1047" s="300" t="s">
        <v>4526</v>
      </c>
      <c r="K1047" s="300" t="s">
        <v>4526</v>
      </c>
      <c r="L1047" s="15" t="s">
        <v>3011</v>
      </c>
      <c r="M1047" s="15" t="s">
        <v>3011</v>
      </c>
      <c r="N1047" s="15" t="s">
        <v>3011</v>
      </c>
      <c r="O1047" s="15" t="s">
        <v>3011</v>
      </c>
      <c r="P1047" s="15" t="s">
        <v>3384</v>
      </c>
      <c r="Q1047" s="15" t="s">
        <v>855</v>
      </c>
      <c r="T1047" s="15" t="s">
        <v>736</v>
      </c>
      <c r="U1047" s="15" t="s">
        <v>735</v>
      </c>
      <c r="V1047" s="15" t="s">
        <v>735</v>
      </c>
      <c r="W1047" s="15">
        <v>1</v>
      </c>
      <c r="X1047" s="15" t="s">
        <v>736</v>
      </c>
      <c r="Y1047" s="15" t="s">
        <v>736</v>
      </c>
      <c r="AA1047" s="15">
        <v>0</v>
      </c>
      <c r="AB1047" s="15">
        <v>0</v>
      </c>
      <c r="AC1047" s="15" t="s">
        <v>3327</v>
      </c>
      <c r="AD1047" s="300" t="s">
        <v>114</v>
      </c>
      <c r="AE1047" s="300" t="s">
        <v>741</v>
      </c>
      <c r="AF1047" s="15" t="s">
        <v>736</v>
      </c>
      <c r="AG1047" s="15" t="s">
        <v>736</v>
      </c>
      <c r="AK1047" s="305"/>
      <c r="AR1047" s="211" t="s">
        <v>3319</v>
      </c>
      <c r="AS1047" s="211" t="s">
        <v>3329</v>
      </c>
      <c r="AT1047" s="211" t="s">
        <v>3319</v>
      </c>
      <c r="AW1047" s="300" t="s">
        <v>4505</v>
      </c>
      <c r="AX1047" s="300"/>
      <c r="AY1047" s="300"/>
      <c r="AZ1047" s="300"/>
      <c r="BA1047" s="300"/>
      <c r="BB1047" s="9" t="s">
        <v>736</v>
      </c>
    </row>
    <row r="1048" spans="1:54" s="15" customFormat="1" x14ac:dyDescent="0.25">
      <c r="A1048" s="15" t="s">
        <v>3012</v>
      </c>
      <c r="B1048" s="300" t="s">
        <v>623</v>
      </c>
      <c r="C1048" s="15" t="s">
        <v>623</v>
      </c>
      <c r="D1048" s="300" t="s">
        <v>624</v>
      </c>
      <c r="E1048" s="300">
        <v>29.95</v>
      </c>
      <c r="F1048" s="300" t="s">
        <v>557</v>
      </c>
      <c r="G1048" s="211">
        <v>0</v>
      </c>
      <c r="H1048" s="300" t="s">
        <v>4526</v>
      </c>
      <c r="I1048" s="300" t="s">
        <v>4534</v>
      </c>
      <c r="J1048" s="300" t="s">
        <v>4526</v>
      </c>
      <c r="K1048" s="300" t="s">
        <v>4526</v>
      </c>
      <c r="L1048" s="15" t="s">
        <v>623</v>
      </c>
      <c r="M1048" s="300" t="s">
        <v>624</v>
      </c>
      <c r="N1048" s="15" t="s">
        <v>623</v>
      </c>
      <c r="O1048" s="300" t="s">
        <v>624</v>
      </c>
      <c r="P1048" s="15" t="s">
        <v>737</v>
      </c>
      <c r="Q1048" s="15" t="s">
        <v>855</v>
      </c>
      <c r="R1048" s="300" t="s">
        <v>2396</v>
      </c>
      <c r="S1048" s="300"/>
      <c r="T1048" s="15" t="s">
        <v>736</v>
      </c>
      <c r="U1048" s="15" t="s">
        <v>735</v>
      </c>
      <c r="V1048" s="15" t="s">
        <v>735</v>
      </c>
      <c r="W1048" s="15">
        <v>1</v>
      </c>
      <c r="X1048" s="15" t="s">
        <v>736</v>
      </c>
      <c r="Y1048" s="15" t="s">
        <v>736</v>
      </c>
      <c r="Z1048" s="15" t="s">
        <v>3012</v>
      </c>
      <c r="AA1048" s="15">
        <v>0</v>
      </c>
      <c r="AB1048" s="15">
        <v>0</v>
      </c>
      <c r="AC1048" s="15" t="s">
        <v>3327</v>
      </c>
      <c r="AD1048" s="300" t="s">
        <v>114</v>
      </c>
      <c r="AE1048" s="300" t="s">
        <v>741</v>
      </c>
      <c r="AF1048" s="15" t="s">
        <v>736</v>
      </c>
      <c r="AG1048" s="15" t="s">
        <v>736</v>
      </c>
      <c r="AH1048" s="300"/>
      <c r="AI1048" s="300"/>
      <c r="AJ1048" s="300"/>
      <c r="AK1048" s="305" t="s">
        <v>694</v>
      </c>
      <c r="AL1048" s="300"/>
      <c r="AM1048" s="300"/>
      <c r="AN1048" s="300"/>
      <c r="AO1048" s="300"/>
      <c r="AP1048" s="300"/>
      <c r="AQ1048" s="300"/>
      <c r="AR1048" s="211" t="s">
        <v>3319</v>
      </c>
      <c r="AS1048" s="211" t="s">
        <v>3329</v>
      </c>
      <c r="AT1048" s="211" t="s">
        <v>3319</v>
      </c>
      <c r="AU1048" s="300"/>
      <c r="AV1048" s="300"/>
      <c r="AW1048" s="300" t="s">
        <v>4505</v>
      </c>
      <c r="AX1048" s="300"/>
      <c r="AY1048" s="300"/>
      <c r="AZ1048" s="300"/>
      <c r="BA1048" s="300"/>
      <c r="BB1048" s="9" t="s">
        <v>736</v>
      </c>
    </row>
    <row r="1049" spans="1:54" s="15" customFormat="1" ht="15" customHeight="1" x14ac:dyDescent="0.25">
      <c r="A1049" s="15" t="s">
        <v>3013</v>
      </c>
      <c r="B1049" s="15" t="s">
        <v>3014</v>
      </c>
      <c r="C1049" s="15" t="s">
        <v>3014</v>
      </c>
      <c r="D1049" s="15" t="s">
        <v>3014</v>
      </c>
      <c r="E1049" s="300">
        <v>0</v>
      </c>
      <c r="F1049" s="300" t="s">
        <v>557</v>
      </c>
      <c r="G1049" s="211">
        <v>0</v>
      </c>
      <c r="H1049" s="300" t="s">
        <v>4526</v>
      </c>
      <c r="I1049" s="300" t="s">
        <v>4534</v>
      </c>
      <c r="J1049" s="300" t="s">
        <v>4526</v>
      </c>
      <c r="K1049" s="300" t="s">
        <v>4526</v>
      </c>
      <c r="L1049" s="15" t="s">
        <v>3014</v>
      </c>
      <c r="M1049" s="15" t="s">
        <v>3014</v>
      </c>
      <c r="N1049" s="15" t="s">
        <v>3014</v>
      </c>
      <c r="O1049" s="15" t="s">
        <v>3014</v>
      </c>
      <c r="P1049" s="15" t="s">
        <v>3384</v>
      </c>
      <c r="Q1049" s="15" t="s">
        <v>855</v>
      </c>
      <c r="T1049" s="15" t="s">
        <v>736</v>
      </c>
      <c r="U1049" s="15" t="s">
        <v>735</v>
      </c>
      <c r="V1049" s="15" t="s">
        <v>735</v>
      </c>
      <c r="W1049" s="15">
        <v>1</v>
      </c>
      <c r="X1049" s="15" t="s">
        <v>736</v>
      </c>
      <c r="Y1049" s="15" t="s">
        <v>736</v>
      </c>
      <c r="AA1049" s="15">
        <v>0</v>
      </c>
      <c r="AB1049" s="15">
        <v>0</v>
      </c>
      <c r="AC1049" s="15" t="s">
        <v>3327</v>
      </c>
      <c r="AD1049" s="300" t="s">
        <v>114</v>
      </c>
      <c r="AE1049" s="300" t="s">
        <v>741</v>
      </c>
      <c r="AF1049" s="15" t="s">
        <v>736</v>
      </c>
      <c r="AG1049" s="15" t="s">
        <v>736</v>
      </c>
      <c r="AK1049" s="305"/>
      <c r="AR1049" s="211" t="s">
        <v>3319</v>
      </c>
      <c r="AS1049" s="211" t="s">
        <v>3329</v>
      </c>
      <c r="AT1049" s="211" t="s">
        <v>3319</v>
      </c>
      <c r="AW1049" s="300" t="s">
        <v>4505</v>
      </c>
      <c r="AX1049" s="300"/>
      <c r="AY1049" s="300"/>
      <c r="AZ1049" s="300"/>
      <c r="BA1049" s="300"/>
      <c r="BB1049" s="9" t="s">
        <v>736</v>
      </c>
    </row>
    <row r="1050" spans="1:54" s="15" customFormat="1" ht="15" customHeight="1" x14ac:dyDescent="0.25">
      <c r="A1050" s="15" t="s">
        <v>3015</v>
      </c>
      <c r="B1050" s="15" t="s">
        <v>3016</v>
      </c>
      <c r="C1050" s="15" t="s">
        <v>3016</v>
      </c>
      <c r="D1050" s="15" t="s">
        <v>3016</v>
      </c>
      <c r="E1050" s="300">
        <v>0</v>
      </c>
      <c r="F1050" s="300" t="s">
        <v>557</v>
      </c>
      <c r="G1050" s="211">
        <v>0</v>
      </c>
      <c r="H1050" s="300" t="s">
        <v>4526</v>
      </c>
      <c r="I1050" s="300" t="s">
        <v>4534</v>
      </c>
      <c r="J1050" s="300" t="s">
        <v>4526</v>
      </c>
      <c r="K1050" s="300" t="s">
        <v>4526</v>
      </c>
      <c r="L1050" s="15" t="s">
        <v>3016</v>
      </c>
      <c r="M1050" s="15" t="s">
        <v>3016</v>
      </c>
      <c r="N1050" s="15" t="s">
        <v>3016</v>
      </c>
      <c r="O1050" s="15" t="s">
        <v>3016</v>
      </c>
      <c r="P1050" s="15" t="s">
        <v>3384</v>
      </c>
      <c r="Q1050" s="15" t="s">
        <v>855</v>
      </c>
      <c r="T1050" s="15" t="s">
        <v>736</v>
      </c>
      <c r="U1050" s="15" t="s">
        <v>735</v>
      </c>
      <c r="V1050" s="15" t="s">
        <v>735</v>
      </c>
      <c r="W1050" s="15">
        <v>1</v>
      </c>
      <c r="X1050" s="15" t="s">
        <v>736</v>
      </c>
      <c r="Y1050" s="15" t="s">
        <v>736</v>
      </c>
      <c r="AA1050" s="15">
        <v>0</v>
      </c>
      <c r="AB1050" s="15">
        <v>0</v>
      </c>
      <c r="AC1050" s="15" t="s">
        <v>3327</v>
      </c>
      <c r="AD1050" s="300" t="s">
        <v>114</v>
      </c>
      <c r="AE1050" s="300" t="s">
        <v>741</v>
      </c>
      <c r="AF1050" s="15" t="s">
        <v>736</v>
      </c>
      <c r="AG1050" s="15" t="s">
        <v>736</v>
      </c>
      <c r="AK1050" s="305"/>
      <c r="AR1050" s="211" t="s">
        <v>3319</v>
      </c>
      <c r="AS1050" s="211" t="s">
        <v>3329</v>
      </c>
      <c r="AT1050" s="211" t="s">
        <v>3319</v>
      </c>
      <c r="AW1050" s="300" t="s">
        <v>4505</v>
      </c>
      <c r="AX1050" s="300"/>
      <c r="AY1050" s="300"/>
      <c r="AZ1050" s="300"/>
      <c r="BA1050" s="300"/>
      <c r="BB1050" s="9" t="s">
        <v>736</v>
      </c>
    </row>
    <row r="1051" spans="1:54" s="15" customFormat="1" ht="15" customHeight="1" x14ac:dyDescent="0.25">
      <c r="A1051" s="15" t="s">
        <v>3017</v>
      </c>
      <c r="B1051" s="15" t="s">
        <v>3018</v>
      </c>
      <c r="C1051" s="15" t="s">
        <v>3018</v>
      </c>
      <c r="D1051" s="15" t="s">
        <v>3018</v>
      </c>
      <c r="E1051" s="300">
        <v>0</v>
      </c>
      <c r="F1051" s="300" t="s">
        <v>557</v>
      </c>
      <c r="G1051" s="211">
        <v>0</v>
      </c>
      <c r="H1051" s="300" t="s">
        <v>4526</v>
      </c>
      <c r="I1051" s="300" t="s">
        <v>4534</v>
      </c>
      <c r="J1051" s="300" t="s">
        <v>4526</v>
      </c>
      <c r="K1051" s="300" t="s">
        <v>4526</v>
      </c>
      <c r="L1051" s="15" t="s">
        <v>3018</v>
      </c>
      <c r="M1051" s="15" t="s">
        <v>3018</v>
      </c>
      <c r="N1051" s="15" t="s">
        <v>3018</v>
      </c>
      <c r="O1051" s="15" t="s">
        <v>3018</v>
      </c>
      <c r="P1051" s="15" t="s">
        <v>3384</v>
      </c>
      <c r="Q1051" s="15" t="s">
        <v>855</v>
      </c>
      <c r="T1051" s="15" t="s">
        <v>736</v>
      </c>
      <c r="U1051" s="15" t="s">
        <v>735</v>
      </c>
      <c r="V1051" s="15" t="s">
        <v>735</v>
      </c>
      <c r="W1051" s="15">
        <v>1</v>
      </c>
      <c r="X1051" s="15" t="s">
        <v>736</v>
      </c>
      <c r="Y1051" s="15" t="s">
        <v>736</v>
      </c>
      <c r="AA1051" s="15">
        <v>0</v>
      </c>
      <c r="AB1051" s="15">
        <v>0</v>
      </c>
      <c r="AC1051" s="15" t="s">
        <v>3327</v>
      </c>
      <c r="AD1051" s="300" t="s">
        <v>114</v>
      </c>
      <c r="AE1051" s="300" t="s">
        <v>741</v>
      </c>
      <c r="AF1051" s="15" t="s">
        <v>736</v>
      </c>
      <c r="AG1051" s="15" t="s">
        <v>736</v>
      </c>
      <c r="AK1051" s="305"/>
      <c r="AR1051" s="211" t="s">
        <v>3319</v>
      </c>
      <c r="AS1051" s="211" t="s">
        <v>3329</v>
      </c>
      <c r="AT1051" s="211" t="s">
        <v>3319</v>
      </c>
      <c r="AW1051" s="300" t="s">
        <v>4505</v>
      </c>
      <c r="AX1051" s="300"/>
      <c r="AY1051" s="300"/>
      <c r="AZ1051" s="300"/>
      <c r="BA1051" s="300"/>
      <c r="BB1051" s="9" t="s">
        <v>736</v>
      </c>
    </row>
    <row r="1052" spans="1:54" s="15" customFormat="1" ht="15" customHeight="1" x14ac:dyDescent="0.25">
      <c r="A1052" s="15" t="s">
        <v>3019</v>
      </c>
      <c r="B1052" s="15" t="s">
        <v>3020</v>
      </c>
      <c r="C1052" s="15" t="s">
        <v>3020</v>
      </c>
      <c r="D1052" s="15" t="s">
        <v>5200</v>
      </c>
      <c r="E1052" s="300">
        <v>0</v>
      </c>
      <c r="F1052" s="300" t="s">
        <v>557</v>
      </c>
      <c r="G1052" s="211">
        <v>0</v>
      </c>
      <c r="H1052" s="300" t="s">
        <v>4526</v>
      </c>
      <c r="I1052" s="300" t="s">
        <v>4534</v>
      </c>
      <c r="J1052" s="300" t="s">
        <v>4526</v>
      </c>
      <c r="K1052" s="300" t="s">
        <v>4526</v>
      </c>
      <c r="L1052" s="15" t="s">
        <v>3020</v>
      </c>
      <c r="M1052" s="15" t="s">
        <v>5200</v>
      </c>
      <c r="N1052" s="15" t="s">
        <v>3020</v>
      </c>
      <c r="O1052" s="15" t="s">
        <v>5200</v>
      </c>
      <c r="P1052" s="15" t="s">
        <v>3384</v>
      </c>
      <c r="Q1052" s="15" t="s">
        <v>855</v>
      </c>
      <c r="T1052" s="15" t="s">
        <v>736</v>
      </c>
      <c r="U1052" s="15" t="s">
        <v>735</v>
      </c>
      <c r="V1052" s="15" t="s">
        <v>735</v>
      </c>
      <c r="W1052" s="15">
        <v>1</v>
      </c>
      <c r="X1052" s="15" t="s">
        <v>736</v>
      </c>
      <c r="Y1052" s="15" t="s">
        <v>736</v>
      </c>
      <c r="AA1052" s="15">
        <v>0</v>
      </c>
      <c r="AB1052" s="15">
        <v>0</v>
      </c>
      <c r="AC1052" s="15" t="s">
        <v>3327</v>
      </c>
      <c r="AD1052" s="300" t="s">
        <v>114</v>
      </c>
      <c r="AE1052" s="300" t="s">
        <v>741</v>
      </c>
      <c r="AF1052" s="15" t="s">
        <v>736</v>
      </c>
      <c r="AG1052" s="15" t="s">
        <v>736</v>
      </c>
      <c r="AK1052" s="305"/>
      <c r="AR1052" s="211" t="s">
        <v>3319</v>
      </c>
      <c r="AS1052" s="211" t="s">
        <v>3329</v>
      </c>
      <c r="AT1052" s="211" t="s">
        <v>3319</v>
      </c>
      <c r="AW1052" s="300" t="s">
        <v>4505</v>
      </c>
      <c r="AX1052" s="300"/>
      <c r="AY1052" s="300"/>
      <c r="AZ1052" s="300"/>
      <c r="BA1052" s="300"/>
      <c r="BB1052" s="9" t="s">
        <v>736</v>
      </c>
    </row>
    <row r="1053" spans="1:54" s="15" customFormat="1" ht="15" customHeight="1" x14ac:dyDescent="0.25">
      <c r="A1053" s="15" t="s">
        <v>3021</v>
      </c>
      <c r="B1053" s="15" t="s">
        <v>691</v>
      </c>
      <c r="C1053" s="15" t="s">
        <v>691</v>
      </c>
      <c r="D1053" s="15" t="s">
        <v>5201</v>
      </c>
      <c r="E1053" s="300">
        <v>0</v>
      </c>
      <c r="F1053" s="300" t="s">
        <v>557</v>
      </c>
      <c r="G1053" s="211">
        <v>0</v>
      </c>
      <c r="H1053" s="300" t="s">
        <v>4526</v>
      </c>
      <c r="I1053" s="300" t="s">
        <v>4534</v>
      </c>
      <c r="J1053" s="300" t="s">
        <v>4526</v>
      </c>
      <c r="K1053" s="300" t="s">
        <v>4526</v>
      </c>
      <c r="L1053" s="15" t="s">
        <v>691</v>
      </c>
      <c r="M1053" s="15" t="s">
        <v>5201</v>
      </c>
      <c r="N1053" s="15" t="s">
        <v>691</v>
      </c>
      <c r="O1053" s="15" t="s">
        <v>5201</v>
      </c>
      <c r="P1053" s="15" t="s">
        <v>3384</v>
      </c>
      <c r="Q1053" s="15" t="s">
        <v>855</v>
      </c>
      <c r="T1053" s="15" t="s">
        <v>736</v>
      </c>
      <c r="U1053" s="15" t="s">
        <v>735</v>
      </c>
      <c r="V1053" s="15" t="s">
        <v>735</v>
      </c>
      <c r="W1053" s="15">
        <v>1</v>
      </c>
      <c r="X1053" s="15" t="s">
        <v>736</v>
      </c>
      <c r="Y1053" s="15" t="s">
        <v>736</v>
      </c>
      <c r="AA1053" s="15">
        <v>0</v>
      </c>
      <c r="AB1053" s="15">
        <v>0</v>
      </c>
      <c r="AC1053" s="15" t="s">
        <v>3327</v>
      </c>
      <c r="AD1053" s="300" t="s">
        <v>114</v>
      </c>
      <c r="AE1053" s="300" t="s">
        <v>741</v>
      </c>
      <c r="AF1053" s="15" t="s">
        <v>736</v>
      </c>
      <c r="AG1053" s="15" t="s">
        <v>736</v>
      </c>
      <c r="AK1053" s="305" t="s">
        <v>4505</v>
      </c>
      <c r="AR1053" s="211" t="s">
        <v>3319</v>
      </c>
      <c r="AS1053" s="211" t="s">
        <v>3329</v>
      </c>
      <c r="AT1053" s="211" t="s">
        <v>3319</v>
      </c>
      <c r="AW1053" s="300" t="s">
        <v>4505</v>
      </c>
      <c r="AX1053" s="300"/>
      <c r="AY1053" s="300"/>
      <c r="AZ1053" s="300"/>
      <c r="BA1053" s="300"/>
      <c r="BB1053" s="9" t="s">
        <v>736</v>
      </c>
    </row>
    <row r="1054" spans="1:54" s="15" customFormat="1" x14ac:dyDescent="0.25">
      <c r="A1054" s="15" t="s">
        <v>3023</v>
      </c>
      <c r="B1054" s="15" t="s">
        <v>3023</v>
      </c>
      <c r="C1054" s="15" t="s">
        <v>3023</v>
      </c>
      <c r="D1054" s="15" t="s">
        <v>3023</v>
      </c>
      <c r="E1054" s="300">
        <v>29.95</v>
      </c>
      <c r="F1054" s="300" t="s">
        <v>557</v>
      </c>
      <c r="G1054" s="211">
        <v>0</v>
      </c>
      <c r="H1054" s="300" t="s">
        <v>4526</v>
      </c>
      <c r="I1054" s="300" t="s">
        <v>4534</v>
      </c>
      <c r="J1054" s="300" t="s">
        <v>4526</v>
      </c>
      <c r="K1054" s="300" t="s">
        <v>4526</v>
      </c>
      <c r="L1054" s="15" t="s">
        <v>3023</v>
      </c>
      <c r="M1054" s="15" t="s">
        <v>3023</v>
      </c>
      <c r="N1054" s="15" t="s">
        <v>3023</v>
      </c>
      <c r="O1054" s="15" t="s">
        <v>3023</v>
      </c>
      <c r="P1054" s="15" t="s">
        <v>737</v>
      </c>
      <c r="Q1054" s="15" t="s">
        <v>855</v>
      </c>
      <c r="T1054" s="15" t="s">
        <v>736</v>
      </c>
      <c r="U1054" s="15" t="s">
        <v>735</v>
      </c>
      <c r="V1054" s="15" t="s">
        <v>735</v>
      </c>
      <c r="W1054" s="15">
        <v>1</v>
      </c>
      <c r="X1054" s="15" t="s">
        <v>736</v>
      </c>
      <c r="Y1054" s="15" t="s">
        <v>736</v>
      </c>
      <c r="AA1054" s="15">
        <v>0</v>
      </c>
      <c r="AB1054" s="15">
        <v>0</v>
      </c>
      <c r="AC1054" s="15" t="s">
        <v>3327</v>
      </c>
      <c r="AD1054" s="300" t="s">
        <v>114</v>
      </c>
      <c r="AE1054" s="300" t="s">
        <v>741</v>
      </c>
      <c r="AF1054" s="15" t="s">
        <v>736</v>
      </c>
      <c r="AG1054" s="15" t="s">
        <v>736</v>
      </c>
      <c r="AK1054" s="305" t="s">
        <v>694</v>
      </c>
      <c r="AR1054" s="211" t="s">
        <v>3319</v>
      </c>
      <c r="AS1054" s="211" t="s">
        <v>3329</v>
      </c>
      <c r="AT1054" s="211" t="s">
        <v>3319</v>
      </c>
      <c r="AW1054" s="300" t="s">
        <v>4505</v>
      </c>
      <c r="AX1054" s="300"/>
      <c r="AY1054" s="300"/>
      <c r="AZ1054" s="300"/>
      <c r="BA1054" s="300"/>
      <c r="BB1054" s="9" t="s">
        <v>736</v>
      </c>
    </row>
    <row r="1055" spans="1:54" s="15" customFormat="1" ht="15" customHeight="1" x14ac:dyDescent="0.25">
      <c r="A1055" s="15" t="s">
        <v>3024</v>
      </c>
      <c r="B1055" s="300" t="s">
        <v>623</v>
      </c>
      <c r="C1055" s="15" t="s">
        <v>623</v>
      </c>
      <c r="D1055" s="300" t="s">
        <v>624</v>
      </c>
      <c r="E1055" s="300">
        <v>0</v>
      </c>
      <c r="F1055" s="300" t="s">
        <v>557</v>
      </c>
      <c r="G1055" s="211">
        <v>0</v>
      </c>
      <c r="H1055" s="300" t="s">
        <v>4526</v>
      </c>
      <c r="I1055" s="300" t="s">
        <v>4534</v>
      </c>
      <c r="J1055" s="300" t="s">
        <v>4526</v>
      </c>
      <c r="K1055" s="300" t="s">
        <v>4526</v>
      </c>
      <c r="L1055" s="15" t="s">
        <v>623</v>
      </c>
      <c r="M1055" s="300" t="s">
        <v>624</v>
      </c>
      <c r="N1055" s="15" t="s">
        <v>623</v>
      </c>
      <c r="O1055" s="300" t="s">
        <v>624</v>
      </c>
      <c r="P1055" s="15" t="s">
        <v>3384</v>
      </c>
      <c r="Q1055" s="15" t="s">
        <v>855</v>
      </c>
      <c r="R1055" s="300" t="s">
        <v>2396</v>
      </c>
      <c r="S1055" s="300" t="s">
        <v>2396</v>
      </c>
      <c r="T1055" s="15" t="s">
        <v>736</v>
      </c>
      <c r="U1055" s="15" t="s">
        <v>735</v>
      </c>
      <c r="V1055" s="15" t="s">
        <v>735</v>
      </c>
      <c r="W1055" s="15">
        <v>1</v>
      </c>
      <c r="X1055" s="15" t="s">
        <v>736</v>
      </c>
      <c r="Y1055" s="15" t="s">
        <v>736</v>
      </c>
      <c r="Z1055" s="15" t="s">
        <v>3024</v>
      </c>
      <c r="AA1055" s="15">
        <v>0</v>
      </c>
      <c r="AB1055" s="15">
        <v>0</v>
      </c>
      <c r="AC1055" s="15" t="s">
        <v>3327</v>
      </c>
      <c r="AD1055" s="300" t="s">
        <v>114</v>
      </c>
      <c r="AE1055" s="300" t="s">
        <v>741</v>
      </c>
      <c r="AF1055" s="15" t="s">
        <v>736</v>
      </c>
      <c r="AG1055" s="15" t="s">
        <v>736</v>
      </c>
      <c r="AH1055" s="300"/>
      <c r="AI1055" s="300"/>
      <c r="AJ1055" s="300"/>
      <c r="AK1055" s="305" t="s">
        <v>694</v>
      </c>
      <c r="AL1055" s="300"/>
      <c r="AM1055" s="300"/>
      <c r="AN1055" s="300"/>
      <c r="AO1055" s="300"/>
      <c r="AP1055" s="300"/>
      <c r="AQ1055" s="300"/>
      <c r="AR1055" s="211" t="s">
        <v>3319</v>
      </c>
      <c r="AS1055" s="211" t="s">
        <v>3329</v>
      </c>
      <c r="AT1055" s="211" t="s">
        <v>3319</v>
      </c>
      <c r="AU1055" s="300"/>
      <c r="AV1055" s="300"/>
      <c r="AW1055" s="300" t="s">
        <v>4505</v>
      </c>
      <c r="AX1055" s="300"/>
      <c r="AY1055" s="300"/>
      <c r="AZ1055" s="300"/>
      <c r="BA1055" s="300"/>
      <c r="BB1055" s="9" t="s">
        <v>736</v>
      </c>
    </row>
    <row r="1056" spans="1:54" s="15" customFormat="1" ht="15" customHeight="1" x14ac:dyDescent="0.25">
      <c r="A1056" s="15" t="s">
        <v>3801</v>
      </c>
      <c r="B1056" s="300" t="s">
        <v>623</v>
      </c>
      <c r="C1056" s="15" t="s">
        <v>623</v>
      </c>
      <c r="D1056" s="300" t="s">
        <v>624</v>
      </c>
      <c r="E1056" s="300">
        <v>0</v>
      </c>
      <c r="F1056" s="300" t="s">
        <v>557</v>
      </c>
      <c r="G1056" s="211">
        <v>0</v>
      </c>
      <c r="H1056" s="300" t="s">
        <v>4526</v>
      </c>
      <c r="I1056" s="300" t="s">
        <v>4534</v>
      </c>
      <c r="J1056" s="300" t="s">
        <v>4526</v>
      </c>
      <c r="K1056" s="300" t="s">
        <v>4526</v>
      </c>
      <c r="L1056" s="15" t="s">
        <v>623</v>
      </c>
      <c r="M1056" s="300" t="s">
        <v>624</v>
      </c>
      <c r="N1056" s="15" t="s">
        <v>623</v>
      </c>
      <c r="O1056" s="300" t="s">
        <v>624</v>
      </c>
      <c r="P1056" s="15" t="s">
        <v>3384</v>
      </c>
      <c r="Q1056" s="15" t="s">
        <v>855</v>
      </c>
      <c r="R1056" s="300" t="s">
        <v>2396</v>
      </c>
      <c r="S1056" s="300" t="s">
        <v>2396</v>
      </c>
      <c r="T1056" s="15" t="s">
        <v>736</v>
      </c>
      <c r="U1056" s="15" t="s">
        <v>735</v>
      </c>
      <c r="V1056" s="15" t="s">
        <v>735</v>
      </c>
      <c r="W1056" s="15">
        <v>1</v>
      </c>
      <c r="X1056" s="15" t="s">
        <v>736</v>
      </c>
      <c r="Y1056" s="15" t="s">
        <v>736</v>
      </c>
      <c r="Z1056" s="15" t="s">
        <v>3801</v>
      </c>
      <c r="AA1056" s="15">
        <v>0</v>
      </c>
      <c r="AB1056" s="15">
        <v>0</v>
      </c>
      <c r="AC1056" s="15" t="s">
        <v>3327</v>
      </c>
      <c r="AD1056" s="300" t="s">
        <v>114</v>
      </c>
      <c r="AE1056" s="300" t="s">
        <v>741</v>
      </c>
      <c r="AF1056" s="15" t="s">
        <v>736</v>
      </c>
      <c r="AG1056" s="15" t="s">
        <v>736</v>
      </c>
      <c r="AH1056" s="300"/>
      <c r="AI1056" s="300"/>
      <c r="AJ1056" s="300"/>
      <c r="AK1056" s="305" t="s">
        <v>694</v>
      </c>
      <c r="AL1056" s="300"/>
      <c r="AM1056" s="300"/>
      <c r="AN1056" s="300"/>
      <c r="AO1056" s="300"/>
      <c r="AP1056" s="300"/>
      <c r="AQ1056" s="300"/>
      <c r="AR1056" s="211" t="s">
        <v>3319</v>
      </c>
      <c r="AS1056" s="211" t="s">
        <v>3329</v>
      </c>
      <c r="AT1056" s="211" t="s">
        <v>3319</v>
      </c>
      <c r="AU1056" s="300"/>
      <c r="AV1056" s="300"/>
      <c r="AW1056" s="300" t="s">
        <v>4505</v>
      </c>
      <c r="AX1056" s="300"/>
      <c r="AY1056" s="300"/>
      <c r="AZ1056" s="300"/>
      <c r="BA1056" s="300"/>
      <c r="BB1056" s="9" t="s">
        <v>736</v>
      </c>
    </row>
    <row r="1057" spans="1:54" s="15" customFormat="1" ht="15" customHeight="1" x14ac:dyDescent="0.25">
      <c r="A1057" s="15" t="s">
        <v>3026</v>
      </c>
      <c r="B1057" s="15" t="s">
        <v>3027</v>
      </c>
      <c r="C1057" s="15" t="s">
        <v>3027</v>
      </c>
      <c r="D1057" s="15" t="s">
        <v>3027</v>
      </c>
      <c r="E1057" s="300">
        <v>0</v>
      </c>
      <c r="F1057" s="300" t="s">
        <v>557</v>
      </c>
      <c r="G1057" s="211">
        <v>0</v>
      </c>
      <c r="H1057" s="300" t="s">
        <v>4526</v>
      </c>
      <c r="I1057" s="300" t="s">
        <v>4534</v>
      </c>
      <c r="J1057" s="300" t="s">
        <v>4526</v>
      </c>
      <c r="K1057" s="300" t="s">
        <v>4526</v>
      </c>
      <c r="L1057" s="15" t="s">
        <v>3027</v>
      </c>
      <c r="M1057" s="15" t="s">
        <v>3027</v>
      </c>
      <c r="N1057" s="15" t="s">
        <v>3027</v>
      </c>
      <c r="O1057" s="15" t="s">
        <v>3027</v>
      </c>
      <c r="P1057" s="15" t="s">
        <v>3384</v>
      </c>
      <c r="Q1057" s="15" t="s">
        <v>855</v>
      </c>
      <c r="T1057" s="15" t="s">
        <v>736</v>
      </c>
      <c r="U1057" s="15" t="s">
        <v>735</v>
      </c>
      <c r="V1057" s="15" t="s">
        <v>735</v>
      </c>
      <c r="W1057" s="15">
        <v>1</v>
      </c>
      <c r="X1057" s="15" t="s">
        <v>736</v>
      </c>
      <c r="Y1057" s="15" t="s">
        <v>736</v>
      </c>
      <c r="AA1057" s="15">
        <v>0</v>
      </c>
      <c r="AB1057" s="15">
        <v>0</v>
      </c>
      <c r="AC1057" s="15" t="s">
        <v>3327</v>
      </c>
      <c r="AD1057" s="300" t="s">
        <v>114</v>
      </c>
      <c r="AE1057" s="300" t="s">
        <v>741</v>
      </c>
      <c r="AF1057" s="15" t="s">
        <v>736</v>
      </c>
      <c r="AG1057" s="15" t="s">
        <v>736</v>
      </c>
      <c r="AK1057" s="305"/>
      <c r="AR1057" s="211" t="s">
        <v>3319</v>
      </c>
      <c r="AS1057" s="211" t="s">
        <v>3329</v>
      </c>
      <c r="AT1057" s="211" t="s">
        <v>3319</v>
      </c>
      <c r="AW1057" s="300" t="s">
        <v>4505</v>
      </c>
      <c r="AX1057" s="300"/>
      <c r="AY1057" s="300"/>
      <c r="AZ1057" s="300"/>
      <c r="BA1057" s="300"/>
      <c r="BB1057" s="9" t="s">
        <v>736</v>
      </c>
    </row>
    <row r="1058" spans="1:54" s="15" customFormat="1" ht="15" customHeight="1" x14ac:dyDescent="0.25">
      <c r="A1058" s="15" t="s">
        <v>3028</v>
      </c>
      <c r="B1058" s="15" t="s">
        <v>3029</v>
      </c>
      <c r="C1058" s="15" t="s">
        <v>3029</v>
      </c>
      <c r="D1058" s="15" t="s">
        <v>3029</v>
      </c>
      <c r="E1058" s="300">
        <v>0</v>
      </c>
      <c r="F1058" s="300" t="s">
        <v>557</v>
      </c>
      <c r="G1058" s="211">
        <v>0</v>
      </c>
      <c r="H1058" s="300" t="s">
        <v>4526</v>
      </c>
      <c r="I1058" s="300" t="s">
        <v>4534</v>
      </c>
      <c r="J1058" s="300" t="s">
        <v>4526</v>
      </c>
      <c r="K1058" s="300" t="s">
        <v>4526</v>
      </c>
      <c r="L1058" s="15" t="s">
        <v>3029</v>
      </c>
      <c r="M1058" s="15" t="s">
        <v>3029</v>
      </c>
      <c r="N1058" s="15" t="s">
        <v>3029</v>
      </c>
      <c r="O1058" s="15" t="s">
        <v>3029</v>
      </c>
      <c r="P1058" s="15" t="s">
        <v>3384</v>
      </c>
      <c r="Q1058" s="15" t="s">
        <v>855</v>
      </c>
      <c r="T1058" s="15" t="s">
        <v>736</v>
      </c>
      <c r="U1058" s="9" t="s">
        <v>736</v>
      </c>
      <c r="V1058" s="15" t="s">
        <v>735</v>
      </c>
      <c r="W1058" s="15">
        <v>1</v>
      </c>
      <c r="X1058" s="15" t="s">
        <v>736</v>
      </c>
      <c r="Y1058" s="15" t="s">
        <v>736</v>
      </c>
      <c r="AA1058" s="15">
        <v>0</v>
      </c>
      <c r="AB1058" s="15">
        <v>0</v>
      </c>
      <c r="AC1058" s="15" t="s">
        <v>2396</v>
      </c>
      <c r="AD1058" s="300" t="s">
        <v>114</v>
      </c>
      <c r="AE1058" s="300" t="s">
        <v>3328</v>
      </c>
      <c r="AF1058" s="15" t="s">
        <v>736</v>
      </c>
      <c r="AG1058" s="15" t="s">
        <v>736</v>
      </c>
      <c r="AK1058" s="305"/>
      <c r="AR1058" s="211" t="s">
        <v>3319</v>
      </c>
      <c r="AS1058" s="211" t="s">
        <v>3329</v>
      </c>
      <c r="AT1058" s="211" t="s">
        <v>3319</v>
      </c>
      <c r="AW1058" s="300" t="s">
        <v>4505</v>
      </c>
      <c r="AX1058" s="300"/>
      <c r="AY1058" s="300"/>
      <c r="AZ1058" s="300"/>
      <c r="BA1058" s="300"/>
      <c r="BB1058" s="9" t="s">
        <v>736</v>
      </c>
    </row>
    <row r="1059" spans="1:54" s="15" customFormat="1" ht="15" customHeight="1" x14ac:dyDescent="0.25">
      <c r="A1059" s="15" t="s">
        <v>3030</v>
      </c>
      <c r="B1059" s="15" t="s">
        <v>1129</v>
      </c>
      <c r="C1059" s="15" t="s">
        <v>1129</v>
      </c>
      <c r="D1059" s="15" t="s">
        <v>5202</v>
      </c>
      <c r="E1059" s="300">
        <v>0</v>
      </c>
      <c r="F1059" s="300" t="s">
        <v>557</v>
      </c>
      <c r="G1059" s="211">
        <v>0</v>
      </c>
      <c r="H1059" s="300" t="s">
        <v>4526</v>
      </c>
      <c r="I1059" s="300" t="s">
        <v>4534</v>
      </c>
      <c r="J1059" s="300" t="s">
        <v>4526</v>
      </c>
      <c r="K1059" s="300" t="s">
        <v>4526</v>
      </c>
      <c r="L1059" s="15" t="s">
        <v>1129</v>
      </c>
      <c r="M1059" s="15" t="s">
        <v>5202</v>
      </c>
      <c r="N1059" s="15" t="s">
        <v>1129</v>
      </c>
      <c r="O1059" s="15" t="s">
        <v>5202</v>
      </c>
      <c r="P1059" s="15" t="s">
        <v>3384</v>
      </c>
      <c r="Q1059" s="15" t="s">
        <v>855</v>
      </c>
      <c r="T1059" s="15" t="s">
        <v>736</v>
      </c>
      <c r="U1059" s="15" t="s">
        <v>735</v>
      </c>
      <c r="V1059" s="15" t="s">
        <v>735</v>
      </c>
      <c r="W1059" s="15">
        <v>1</v>
      </c>
      <c r="X1059" s="15" t="s">
        <v>736</v>
      </c>
      <c r="Y1059" s="15" t="s">
        <v>736</v>
      </c>
      <c r="AA1059" s="15">
        <v>0</v>
      </c>
      <c r="AB1059" s="15">
        <v>0</v>
      </c>
      <c r="AC1059" s="15" t="s">
        <v>3327</v>
      </c>
      <c r="AD1059" s="300" t="s">
        <v>114</v>
      </c>
      <c r="AE1059" s="300" t="s">
        <v>741</v>
      </c>
      <c r="AF1059" s="15" t="s">
        <v>736</v>
      </c>
      <c r="AG1059" s="15" t="s">
        <v>736</v>
      </c>
      <c r="AK1059" s="305"/>
      <c r="AR1059" s="211" t="s">
        <v>3319</v>
      </c>
      <c r="AS1059" s="211" t="s">
        <v>3329</v>
      </c>
      <c r="AT1059" s="211" t="s">
        <v>3319</v>
      </c>
      <c r="AW1059" s="300" t="s">
        <v>4505</v>
      </c>
      <c r="AX1059" s="300"/>
      <c r="AY1059" s="300"/>
      <c r="AZ1059" s="300"/>
      <c r="BA1059" s="300"/>
      <c r="BB1059" s="9" t="s">
        <v>736</v>
      </c>
    </row>
    <row r="1060" spans="1:54" s="15" customFormat="1" ht="15" customHeight="1" x14ac:dyDescent="0.25">
      <c r="A1060" s="15" t="s">
        <v>3031</v>
      </c>
      <c r="B1060" s="15" t="s">
        <v>3032</v>
      </c>
      <c r="C1060" s="15" t="s">
        <v>3032</v>
      </c>
      <c r="D1060" s="15" t="s">
        <v>5203</v>
      </c>
      <c r="E1060" s="300">
        <v>0</v>
      </c>
      <c r="F1060" s="300" t="s">
        <v>557</v>
      </c>
      <c r="G1060" s="211">
        <v>0</v>
      </c>
      <c r="H1060" s="300" t="s">
        <v>4526</v>
      </c>
      <c r="I1060" s="300" t="s">
        <v>4534</v>
      </c>
      <c r="J1060" s="300" t="s">
        <v>4526</v>
      </c>
      <c r="K1060" s="300" t="s">
        <v>4526</v>
      </c>
      <c r="L1060" s="15" t="s">
        <v>3032</v>
      </c>
      <c r="M1060" s="15" t="s">
        <v>5203</v>
      </c>
      <c r="N1060" s="15" t="s">
        <v>3032</v>
      </c>
      <c r="O1060" s="15" t="s">
        <v>5203</v>
      </c>
      <c r="P1060" s="15" t="s">
        <v>3384</v>
      </c>
      <c r="Q1060" s="15" t="s">
        <v>855</v>
      </c>
      <c r="T1060" s="15" t="s">
        <v>736</v>
      </c>
      <c r="U1060" s="9" t="s">
        <v>736</v>
      </c>
      <c r="V1060" s="15" t="s">
        <v>735</v>
      </c>
      <c r="W1060" s="15">
        <v>1</v>
      </c>
      <c r="X1060" s="15" t="s">
        <v>736</v>
      </c>
      <c r="Y1060" s="15" t="s">
        <v>736</v>
      </c>
      <c r="AA1060" s="15">
        <v>0</v>
      </c>
      <c r="AB1060" s="15">
        <v>0</v>
      </c>
      <c r="AC1060" s="15" t="s">
        <v>2396</v>
      </c>
      <c r="AD1060" s="300" t="s">
        <v>114</v>
      </c>
      <c r="AE1060" s="300" t="s">
        <v>3328</v>
      </c>
      <c r="AF1060" s="15" t="s">
        <v>736</v>
      </c>
      <c r="AG1060" s="15" t="s">
        <v>736</v>
      </c>
      <c r="AK1060" s="305"/>
      <c r="AR1060" s="211" t="s">
        <v>3319</v>
      </c>
      <c r="AS1060" s="211" t="s">
        <v>3329</v>
      </c>
      <c r="AT1060" s="211" t="s">
        <v>3319</v>
      </c>
      <c r="AW1060" s="300" t="s">
        <v>4505</v>
      </c>
      <c r="AX1060" s="300"/>
      <c r="AY1060" s="300"/>
      <c r="AZ1060" s="300"/>
      <c r="BA1060" s="300"/>
      <c r="BB1060" s="9" t="s">
        <v>736</v>
      </c>
    </row>
    <row r="1061" spans="1:54" s="9" customFormat="1" x14ac:dyDescent="0.25">
      <c r="A1061" s="9" t="s">
        <v>5292</v>
      </c>
      <c r="B1061" s="9" t="s">
        <v>5293</v>
      </c>
      <c r="C1061" s="9" t="s">
        <v>5293</v>
      </c>
      <c r="D1061" s="9" t="s">
        <v>5294</v>
      </c>
      <c r="E1061" s="9">
        <v>0</v>
      </c>
      <c r="F1061" s="9" t="s">
        <v>557</v>
      </c>
      <c r="G1061" s="9">
        <v>0</v>
      </c>
      <c r="H1061" s="9" t="s">
        <v>3624</v>
      </c>
      <c r="I1061" s="9" t="s">
        <v>3624</v>
      </c>
      <c r="J1061" s="9" t="s">
        <v>888</v>
      </c>
      <c r="K1061" s="9" t="s">
        <v>888</v>
      </c>
      <c r="L1061" s="9" t="s">
        <v>5293</v>
      </c>
      <c r="M1061" s="9" t="s">
        <v>5294</v>
      </c>
      <c r="N1061" s="9" t="s">
        <v>5293</v>
      </c>
      <c r="O1061" s="9" t="s">
        <v>5294</v>
      </c>
      <c r="P1061" s="9" t="s">
        <v>3384</v>
      </c>
      <c r="Q1061" s="9" t="s">
        <v>855</v>
      </c>
      <c r="R1061" s="9" t="s">
        <v>2396</v>
      </c>
      <c r="S1061" s="9" t="s">
        <v>2499</v>
      </c>
      <c r="T1061" s="9" t="s">
        <v>736</v>
      </c>
      <c r="U1061" s="9" t="s">
        <v>735</v>
      </c>
      <c r="V1061" s="9" t="s">
        <v>735</v>
      </c>
      <c r="W1061" s="9">
        <v>1</v>
      </c>
      <c r="X1061" s="9" t="s">
        <v>736</v>
      </c>
      <c r="Y1061" s="9" t="s">
        <v>736</v>
      </c>
      <c r="AA1061" s="300">
        <v>0</v>
      </c>
      <c r="AB1061" s="309">
        <v>0</v>
      </c>
      <c r="AC1061" s="9" t="s">
        <v>3317</v>
      </c>
      <c r="AD1061" s="9" t="s">
        <v>114</v>
      </c>
      <c r="AE1061" s="9" t="s">
        <v>2396</v>
      </c>
      <c r="AF1061" s="9" t="s">
        <v>3319</v>
      </c>
      <c r="AG1061" s="9" t="s">
        <v>3319</v>
      </c>
      <c r="AK1061" s="3"/>
      <c r="AR1061" s="9" t="s">
        <v>3319</v>
      </c>
      <c r="AS1061" s="9" t="s">
        <v>3319</v>
      </c>
      <c r="AT1061" s="9" t="s">
        <v>3319</v>
      </c>
      <c r="BB1061" s="9" t="s">
        <v>736</v>
      </c>
    </row>
    <row r="1062" spans="1:54" s="9" customFormat="1" ht="15" customHeight="1" x14ac:dyDescent="0.25">
      <c r="A1062" s="9" t="s">
        <v>5243</v>
      </c>
      <c r="B1062" s="300" t="s">
        <v>3359</v>
      </c>
      <c r="C1062" s="300" t="s">
        <v>3359</v>
      </c>
      <c r="D1062" s="300" t="s">
        <v>3354</v>
      </c>
      <c r="E1062" s="300">
        <v>44.99</v>
      </c>
      <c r="F1062" s="300" t="s">
        <v>557</v>
      </c>
      <c r="G1062" s="211">
        <v>0</v>
      </c>
      <c r="H1062" s="300" t="s">
        <v>3337</v>
      </c>
      <c r="I1062" s="300" t="s">
        <v>742</v>
      </c>
      <c r="J1062" s="300" t="s">
        <v>3337</v>
      </c>
      <c r="K1062" s="300" t="s">
        <v>110</v>
      </c>
      <c r="L1062" s="300" t="s">
        <v>109</v>
      </c>
      <c r="M1062" s="300" t="s">
        <v>194</v>
      </c>
      <c r="N1062" s="300" t="s">
        <v>109</v>
      </c>
      <c r="O1062" s="300" t="s">
        <v>194</v>
      </c>
      <c r="P1062" s="300" t="s">
        <v>737</v>
      </c>
      <c r="Q1062" s="300" t="s">
        <v>737</v>
      </c>
      <c r="R1062" s="300" t="s">
        <v>2396</v>
      </c>
      <c r="S1062" s="300" t="s">
        <v>2396</v>
      </c>
      <c r="T1062" s="300" t="s">
        <v>736</v>
      </c>
      <c r="U1062" s="300" t="s">
        <v>736</v>
      </c>
      <c r="V1062" s="300" t="s">
        <v>736</v>
      </c>
      <c r="W1062" s="300">
        <v>1</v>
      </c>
      <c r="X1062" s="300" t="s">
        <v>736</v>
      </c>
      <c r="Y1062" s="300" t="s">
        <v>736</v>
      </c>
      <c r="Z1062" s="300" t="s">
        <v>3348</v>
      </c>
      <c r="AA1062" s="300">
        <v>0</v>
      </c>
      <c r="AB1062" s="300" t="s">
        <v>290</v>
      </c>
      <c r="AC1062" s="300" t="s">
        <v>3317</v>
      </c>
      <c r="AD1062" s="300" t="s">
        <v>114</v>
      </c>
      <c r="AE1062" s="300"/>
      <c r="AF1062" s="300" t="s">
        <v>736</v>
      </c>
      <c r="AG1062" s="300" t="s">
        <v>736</v>
      </c>
      <c r="AH1062" s="300" t="s">
        <v>4505</v>
      </c>
      <c r="AI1062" s="300" t="s">
        <v>4505</v>
      </c>
      <c r="AJ1062" s="300"/>
      <c r="AK1062" s="305"/>
      <c r="AL1062" s="300"/>
      <c r="AM1062" s="300"/>
      <c r="AN1062" s="300"/>
      <c r="AO1062" s="300"/>
      <c r="AP1062" s="305" t="s">
        <v>5235</v>
      </c>
      <c r="AQ1062" s="305"/>
      <c r="AR1062" s="300" t="s">
        <v>3319</v>
      </c>
      <c r="AS1062" s="300" t="s">
        <v>3319</v>
      </c>
      <c r="AT1062" s="300" t="s">
        <v>3319</v>
      </c>
      <c r="AU1062" s="300"/>
      <c r="AV1062" s="300" t="s">
        <v>3348</v>
      </c>
      <c r="AW1062" s="300" t="s">
        <v>4505</v>
      </c>
      <c r="AX1062" s="337"/>
      <c r="AZ1062" s="9" t="s">
        <v>5255</v>
      </c>
      <c r="BA1062" s="9" t="s">
        <v>5256</v>
      </c>
      <c r="BB1062" s="9" t="s">
        <v>736</v>
      </c>
    </row>
    <row r="1063" spans="1:54" s="9" customFormat="1" ht="15" customHeight="1" x14ac:dyDescent="0.25">
      <c r="A1063" s="9" t="s">
        <v>5245</v>
      </c>
      <c r="B1063" s="300" t="s">
        <v>2428</v>
      </c>
      <c r="C1063" s="300" t="s">
        <v>2428</v>
      </c>
      <c r="D1063" s="300" t="s">
        <v>847</v>
      </c>
      <c r="E1063" s="300">
        <v>49.99</v>
      </c>
      <c r="F1063" s="300" t="s">
        <v>198</v>
      </c>
      <c r="G1063" s="211">
        <v>0</v>
      </c>
      <c r="H1063" s="300" t="s">
        <v>3337</v>
      </c>
      <c r="I1063" s="300" t="s">
        <v>742</v>
      </c>
      <c r="J1063" s="300" t="s">
        <v>3337</v>
      </c>
      <c r="K1063" s="300" t="s">
        <v>110</v>
      </c>
      <c r="L1063" s="300" t="s">
        <v>111</v>
      </c>
      <c r="M1063" s="300" t="s">
        <v>195</v>
      </c>
      <c r="N1063" s="300" t="s">
        <v>111</v>
      </c>
      <c r="O1063" s="300" t="s">
        <v>195</v>
      </c>
      <c r="P1063" s="300" t="s">
        <v>737</v>
      </c>
      <c r="Q1063" s="300" t="s">
        <v>737</v>
      </c>
      <c r="R1063" s="300" t="s">
        <v>2396</v>
      </c>
      <c r="S1063" s="300" t="s">
        <v>2396</v>
      </c>
      <c r="T1063" s="300" t="s">
        <v>736</v>
      </c>
      <c r="U1063" s="300" t="s">
        <v>736</v>
      </c>
      <c r="V1063" s="300" t="s">
        <v>736</v>
      </c>
      <c r="W1063" s="300">
        <v>1</v>
      </c>
      <c r="X1063" s="300" t="s">
        <v>736</v>
      </c>
      <c r="Y1063" s="300" t="s">
        <v>736</v>
      </c>
      <c r="Z1063" s="300" t="s">
        <v>3342</v>
      </c>
      <c r="AA1063" s="300">
        <v>0</v>
      </c>
      <c r="AB1063" s="300" t="s">
        <v>290</v>
      </c>
      <c r="AC1063" s="300" t="s">
        <v>3317</v>
      </c>
      <c r="AD1063" s="300" t="s">
        <v>114</v>
      </c>
      <c r="AE1063" s="300" t="s">
        <v>3328</v>
      </c>
      <c r="AF1063" s="300" t="s">
        <v>736</v>
      </c>
      <c r="AG1063" s="300" t="s">
        <v>736</v>
      </c>
      <c r="AH1063" s="300" t="s">
        <v>4505</v>
      </c>
      <c r="AI1063" s="300" t="s">
        <v>4505</v>
      </c>
      <c r="AJ1063" s="300"/>
      <c r="AK1063" s="305"/>
      <c r="AL1063" s="300"/>
      <c r="AM1063" s="300"/>
      <c r="AN1063" s="300"/>
      <c r="AO1063" s="300"/>
      <c r="AP1063" s="305">
        <v>4</v>
      </c>
      <c r="AQ1063" s="305"/>
      <c r="AR1063" s="300" t="s">
        <v>3319</v>
      </c>
      <c r="AS1063" s="300" t="s">
        <v>3319</v>
      </c>
      <c r="AT1063" s="300" t="s">
        <v>3319</v>
      </c>
      <c r="AU1063" s="300"/>
      <c r="AV1063" s="300" t="s">
        <v>3342</v>
      </c>
      <c r="AW1063" s="300" t="s">
        <v>4505</v>
      </c>
      <c r="AX1063" s="338"/>
      <c r="AZ1063" s="9" t="s">
        <v>5255</v>
      </c>
      <c r="BA1063" s="9" t="s">
        <v>5256</v>
      </c>
      <c r="BB1063" s="9" t="s">
        <v>736</v>
      </c>
    </row>
    <row r="1064" spans="1:54" s="9" customFormat="1" ht="15" customHeight="1" x14ac:dyDescent="0.25">
      <c r="A1064" s="9" t="s">
        <v>5244</v>
      </c>
      <c r="B1064" s="300" t="s">
        <v>3358</v>
      </c>
      <c r="C1064" s="300" t="s">
        <v>3358</v>
      </c>
      <c r="D1064" s="300" t="s">
        <v>3351</v>
      </c>
      <c r="E1064" s="300">
        <v>54.99</v>
      </c>
      <c r="F1064" s="300" t="s">
        <v>557</v>
      </c>
      <c r="G1064" s="211">
        <v>0</v>
      </c>
      <c r="H1064" s="300" t="s">
        <v>3337</v>
      </c>
      <c r="I1064" s="300" t="s">
        <v>742</v>
      </c>
      <c r="J1064" s="300" t="s">
        <v>3337</v>
      </c>
      <c r="K1064" s="300" t="s">
        <v>110</v>
      </c>
      <c r="L1064" s="300" t="s">
        <v>111</v>
      </c>
      <c r="M1064" s="300" t="s">
        <v>195</v>
      </c>
      <c r="N1064" s="300" t="s">
        <v>111</v>
      </c>
      <c r="O1064" s="300" t="s">
        <v>195</v>
      </c>
      <c r="P1064" s="300" t="s">
        <v>737</v>
      </c>
      <c r="Q1064" s="300" t="s">
        <v>737</v>
      </c>
      <c r="R1064" s="300" t="s">
        <v>2396</v>
      </c>
      <c r="S1064" s="300" t="s">
        <v>2396</v>
      </c>
      <c r="T1064" s="300" t="s">
        <v>736</v>
      </c>
      <c r="U1064" s="300" t="s">
        <v>736</v>
      </c>
      <c r="V1064" s="300" t="s">
        <v>736</v>
      </c>
      <c r="W1064" s="300">
        <v>1</v>
      </c>
      <c r="X1064" s="300" t="s">
        <v>736</v>
      </c>
      <c r="Y1064" s="300" t="s">
        <v>736</v>
      </c>
      <c r="Z1064" s="300" t="s">
        <v>3345</v>
      </c>
      <c r="AA1064" s="300">
        <v>0</v>
      </c>
      <c r="AB1064" s="300" t="s">
        <v>290</v>
      </c>
      <c r="AC1064" s="300" t="s">
        <v>3317</v>
      </c>
      <c r="AD1064" s="300" t="s">
        <v>114</v>
      </c>
      <c r="AE1064" s="300" t="s">
        <v>3328</v>
      </c>
      <c r="AF1064" s="300" t="s">
        <v>736</v>
      </c>
      <c r="AG1064" s="300" t="s">
        <v>736</v>
      </c>
      <c r="AH1064" s="300" t="s">
        <v>4505</v>
      </c>
      <c r="AI1064" s="300" t="s">
        <v>4505</v>
      </c>
      <c r="AJ1064" s="300"/>
      <c r="AK1064" s="305"/>
      <c r="AL1064" s="300"/>
      <c r="AM1064" s="300"/>
      <c r="AN1064" s="300"/>
      <c r="AO1064" s="300"/>
      <c r="AP1064" s="305" t="s">
        <v>5236</v>
      </c>
      <c r="AQ1064" s="305"/>
      <c r="AR1064" s="300" t="s">
        <v>3319</v>
      </c>
      <c r="AS1064" s="300" t="s">
        <v>3319</v>
      </c>
      <c r="AT1064" s="300" t="s">
        <v>3319</v>
      </c>
      <c r="AU1064" s="300"/>
      <c r="AV1064" s="300" t="s">
        <v>3345</v>
      </c>
      <c r="AW1064" s="300" t="s">
        <v>4505</v>
      </c>
      <c r="AX1064" s="337"/>
      <c r="AZ1064" s="9" t="s">
        <v>5255</v>
      </c>
      <c r="BA1064" s="9" t="s">
        <v>5256</v>
      </c>
      <c r="BB1064" s="9" t="s">
        <v>736</v>
      </c>
    </row>
    <row r="1065" spans="1:54" s="9" customFormat="1" ht="15" customHeight="1" x14ac:dyDescent="0.25">
      <c r="A1065" s="15" t="s">
        <v>5246</v>
      </c>
      <c r="B1065" s="15" t="s">
        <v>2441</v>
      </c>
      <c r="C1065" s="15" t="s">
        <v>2441</v>
      </c>
      <c r="D1065" s="15" t="s">
        <v>4074</v>
      </c>
      <c r="E1065" s="9">
        <v>59.99</v>
      </c>
      <c r="F1065" s="9" t="s">
        <v>198</v>
      </c>
      <c r="G1065" s="211">
        <v>0</v>
      </c>
      <c r="H1065" s="9" t="s">
        <v>3337</v>
      </c>
      <c r="I1065" s="9" t="s">
        <v>742</v>
      </c>
      <c r="J1065" s="9" t="s">
        <v>3337</v>
      </c>
      <c r="K1065" s="9" t="s">
        <v>110</v>
      </c>
      <c r="L1065" s="9" t="s">
        <v>112</v>
      </c>
      <c r="M1065" s="9" t="s">
        <v>196</v>
      </c>
      <c r="N1065" s="9" t="s">
        <v>112</v>
      </c>
      <c r="O1065" s="9" t="s">
        <v>196</v>
      </c>
      <c r="P1065" s="9" t="s">
        <v>737</v>
      </c>
      <c r="Q1065" s="9" t="s">
        <v>737</v>
      </c>
      <c r="R1065" s="9" t="s">
        <v>3362</v>
      </c>
      <c r="S1065" s="9" t="s">
        <v>3362</v>
      </c>
      <c r="T1065" s="9" t="s">
        <v>736</v>
      </c>
      <c r="U1065" s="9" t="s">
        <v>736</v>
      </c>
      <c r="V1065" s="9" t="s">
        <v>736</v>
      </c>
      <c r="W1065" s="9">
        <v>1</v>
      </c>
      <c r="X1065" s="9" t="s">
        <v>736</v>
      </c>
      <c r="Y1065" s="9" t="s">
        <v>736</v>
      </c>
      <c r="Z1065" s="9" t="s">
        <v>4057</v>
      </c>
      <c r="AA1065" s="9">
        <v>0</v>
      </c>
      <c r="AB1065" s="9" t="s">
        <v>290</v>
      </c>
      <c r="AC1065" s="9" t="s">
        <v>3317</v>
      </c>
      <c r="AD1065" s="300" t="s">
        <v>114</v>
      </c>
      <c r="AE1065" s="9" t="s">
        <v>3328</v>
      </c>
      <c r="AF1065" s="9" t="s">
        <v>3319</v>
      </c>
      <c r="AG1065" s="9" t="s">
        <v>3319</v>
      </c>
      <c r="AH1065" s="9" t="s">
        <v>4505</v>
      </c>
      <c r="AI1065" s="9" t="s">
        <v>4505</v>
      </c>
      <c r="AK1065" s="3"/>
      <c r="AP1065" s="3">
        <v>6</v>
      </c>
      <c r="AQ1065" s="305"/>
      <c r="AR1065" s="211" t="s">
        <v>3319</v>
      </c>
      <c r="AS1065" s="211" t="s">
        <v>3319</v>
      </c>
      <c r="AT1065" s="211" t="s">
        <v>3319</v>
      </c>
      <c r="AU1065" s="300"/>
      <c r="AV1065" s="300" t="s">
        <v>4057</v>
      </c>
      <c r="AW1065" s="300" t="s">
        <v>4505</v>
      </c>
      <c r="AX1065" s="8"/>
      <c r="AY1065" s="8"/>
      <c r="AZ1065" s="8" t="s">
        <v>5255</v>
      </c>
      <c r="BA1065" s="8" t="s">
        <v>5256</v>
      </c>
      <c r="BB1065" s="9" t="s">
        <v>736</v>
      </c>
    </row>
    <row r="1066" spans="1:54" s="9" customFormat="1" ht="15" customHeight="1" x14ac:dyDescent="0.25">
      <c r="A1066" s="15" t="s">
        <v>5297</v>
      </c>
      <c r="B1066" s="9" t="s">
        <v>996</v>
      </c>
      <c r="C1066" s="9" t="s">
        <v>999</v>
      </c>
      <c r="D1066" s="9" t="s">
        <v>1006</v>
      </c>
      <c r="E1066" s="300">
        <v>69</v>
      </c>
      <c r="F1066" s="9" t="s">
        <v>557</v>
      </c>
      <c r="G1066" s="9">
        <v>7.5</v>
      </c>
      <c r="H1066" s="9" t="s">
        <v>1019</v>
      </c>
      <c r="I1066" s="9" t="s">
        <v>1004</v>
      </c>
      <c r="J1066" s="9" t="s">
        <v>134</v>
      </c>
      <c r="K1066" s="9" t="s">
        <v>120</v>
      </c>
      <c r="L1066" s="9" t="s">
        <v>999</v>
      </c>
      <c r="M1066" s="9" t="s">
        <v>1006</v>
      </c>
      <c r="N1066" s="9" t="s">
        <v>999</v>
      </c>
      <c r="O1066" s="9" t="s">
        <v>1006</v>
      </c>
      <c r="P1066" s="9" t="s">
        <v>3384</v>
      </c>
      <c r="Q1066" s="9" t="s">
        <v>931</v>
      </c>
      <c r="R1066" s="9" t="s">
        <v>985</v>
      </c>
      <c r="T1066" s="9" t="s">
        <v>736</v>
      </c>
      <c r="U1066" s="9" t="s">
        <v>735</v>
      </c>
      <c r="V1066" s="9" t="s">
        <v>735</v>
      </c>
      <c r="W1066" s="9">
        <v>5</v>
      </c>
      <c r="X1066" s="9" t="s">
        <v>736</v>
      </c>
      <c r="Y1066" s="9" t="s">
        <v>736</v>
      </c>
      <c r="Z1066" s="9" t="s">
        <v>985</v>
      </c>
      <c r="AA1066" s="9">
        <v>0</v>
      </c>
      <c r="AB1066" s="9">
        <v>0</v>
      </c>
      <c r="AC1066" s="9" t="s">
        <v>3327</v>
      </c>
      <c r="AD1066" s="9" t="s">
        <v>114</v>
      </c>
      <c r="AE1066" s="9" t="s">
        <v>870</v>
      </c>
      <c r="AF1066" s="9" t="s">
        <v>3319</v>
      </c>
      <c r="AG1066" s="9" t="s">
        <v>3319</v>
      </c>
      <c r="AK1066" s="3"/>
      <c r="AR1066" s="9" t="s">
        <v>3319</v>
      </c>
      <c r="AS1066" s="15" t="s">
        <v>3329</v>
      </c>
      <c r="AT1066" s="15" t="s">
        <v>3319</v>
      </c>
      <c r="AW1066" s="9" t="s">
        <v>4619</v>
      </c>
      <c r="AZ1066" s="9" t="s">
        <v>4505</v>
      </c>
      <c r="BA1066" s="9" t="s">
        <v>4505</v>
      </c>
      <c r="BB1066" s="9" t="s">
        <v>736</v>
      </c>
    </row>
    <row r="1067" spans="1:54" s="9" customFormat="1" ht="15" customHeight="1" x14ac:dyDescent="0.25">
      <c r="A1067" s="15" t="s">
        <v>5298</v>
      </c>
      <c r="B1067" s="9" t="s">
        <v>995</v>
      </c>
      <c r="C1067" s="9" t="s">
        <v>998</v>
      </c>
      <c r="D1067" s="9" t="s">
        <v>1005</v>
      </c>
      <c r="E1067" s="300">
        <v>69</v>
      </c>
      <c r="F1067" s="9" t="s">
        <v>557</v>
      </c>
      <c r="G1067" s="9">
        <v>7.5</v>
      </c>
      <c r="H1067" s="9" t="s">
        <v>1019</v>
      </c>
      <c r="I1067" s="9" t="s">
        <v>1004</v>
      </c>
      <c r="J1067" s="9" t="s">
        <v>134</v>
      </c>
      <c r="K1067" s="9" t="s">
        <v>120</v>
      </c>
      <c r="L1067" s="9" t="s">
        <v>998</v>
      </c>
      <c r="M1067" s="9" t="s">
        <v>1005</v>
      </c>
      <c r="N1067" s="9" t="s">
        <v>998</v>
      </c>
      <c r="O1067" s="9" t="s">
        <v>1005</v>
      </c>
      <c r="P1067" s="9" t="s">
        <v>3384</v>
      </c>
      <c r="Q1067" s="9" t="s">
        <v>855</v>
      </c>
      <c r="R1067" s="9" t="s">
        <v>972</v>
      </c>
      <c r="T1067" s="9" t="s">
        <v>736</v>
      </c>
      <c r="U1067" s="9" t="s">
        <v>735</v>
      </c>
      <c r="V1067" s="9" t="s">
        <v>735</v>
      </c>
      <c r="W1067" s="9">
        <v>5</v>
      </c>
      <c r="X1067" s="9" t="s">
        <v>736</v>
      </c>
      <c r="Y1067" s="9" t="s">
        <v>736</v>
      </c>
      <c r="Z1067" s="9" t="s">
        <v>972</v>
      </c>
      <c r="AA1067" s="9">
        <v>0</v>
      </c>
      <c r="AB1067" s="9">
        <v>0</v>
      </c>
      <c r="AC1067" s="9" t="s">
        <v>3327</v>
      </c>
      <c r="AD1067" s="9" t="s">
        <v>114</v>
      </c>
      <c r="AE1067" s="9" t="s">
        <v>870</v>
      </c>
      <c r="AF1067" s="9" t="s">
        <v>3319</v>
      </c>
      <c r="AG1067" s="9" t="s">
        <v>3319</v>
      </c>
      <c r="AK1067" s="3"/>
      <c r="AR1067" s="9" t="s">
        <v>3319</v>
      </c>
      <c r="AS1067" s="15" t="s">
        <v>3329</v>
      </c>
      <c r="AT1067" s="15" t="s">
        <v>3319</v>
      </c>
      <c r="AW1067" s="9" t="s">
        <v>4619</v>
      </c>
      <c r="AZ1067" s="9" t="s">
        <v>4505</v>
      </c>
      <c r="BA1067" s="9" t="s">
        <v>4505</v>
      </c>
      <c r="BB1067" s="9" t="s">
        <v>736</v>
      </c>
    </row>
    <row r="1068" spans="1:54" s="9" customFormat="1" ht="15" customHeight="1" x14ac:dyDescent="0.25">
      <c r="A1068" s="302" t="s">
        <v>5299</v>
      </c>
      <c r="B1068" s="300" t="s">
        <v>4616</v>
      </c>
      <c r="C1068" s="300" t="s">
        <v>4617</v>
      </c>
      <c r="D1068" s="300" t="s">
        <v>4618</v>
      </c>
      <c r="E1068" s="300">
        <v>69</v>
      </c>
      <c r="F1068" s="300" t="s">
        <v>557</v>
      </c>
      <c r="G1068" s="300">
        <v>7.5</v>
      </c>
      <c r="H1068" s="300" t="s">
        <v>1019</v>
      </c>
      <c r="I1068" s="300" t="s">
        <v>1004</v>
      </c>
      <c r="J1068" s="300" t="s">
        <v>134</v>
      </c>
      <c r="K1068" s="300" t="s">
        <v>120</v>
      </c>
      <c r="L1068" s="300" t="s">
        <v>4617</v>
      </c>
      <c r="M1068" s="300" t="s">
        <v>4618</v>
      </c>
      <c r="N1068" s="300" t="s">
        <v>427</v>
      </c>
      <c r="O1068" s="300" t="s">
        <v>3877</v>
      </c>
      <c r="P1068" s="300" t="s">
        <v>3384</v>
      </c>
      <c r="Q1068" s="300" t="s">
        <v>855</v>
      </c>
      <c r="R1068" s="300" t="s">
        <v>2341</v>
      </c>
      <c r="S1068" s="300"/>
      <c r="T1068" s="300" t="s">
        <v>736</v>
      </c>
      <c r="U1068" s="300" t="s">
        <v>735</v>
      </c>
      <c r="V1068" s="300" t="s">
        <v>735</v>
      </c>
      <c r="W1068" s="300">
        <v>15</v>
      </c>
      <c r="X1068" s="300" t="s">
        <v>736</v>
      </c>
      <c r="Y1068" s="300" t="s">
        <v>736</v>
      </c>
      <c r="Z1068" s="300" t="s">
        <v>2341</v>
      </c>
      <c r="AA1068" s="300">
        <v>0</v>
      </c>
      <c r="AB1068" s="300"/>
      <c r="AC1068" s="300" t="s">
        <v>3327</v>
      </c>
      <c r="AD1068" s="300" t="s">
        <v>114</v>
      </c>
      <c r="AE1068" s="300" t="s">
        <v>870</v>
      </c>
      <c r="AF1068" s="300" t="s">
        <v>736</v>
      </c>
      <c r="AG1068" s="300" t="s">
        <v>736</v>
      </c>
      <c r="AH1068" s="300"/>
      <c r="AI1068" s="300"/>
      <c r="AJ1068" s="300"/>
      <c r="AK1068" s="357"/>
      <c r="AL1068" s="300"/>
      <c r="AM1068" s="300"/>
      <c r="AN1068" s="300"/>
      <c r="AO1068" s="300"/>
      <c r="AP1068" s="300"/>
      <c r="AQ1068" s="300"/>
      <c r="AR1068" s="300" t="s">
        <v>3319</v>
      </c>
      <c r="AS1068" s="300" t="s">
        <v>3329</v>
      </c>
      <c r="AT1068" s="300" t="s">
        <v>3319</v>
      </c>
      <c r="AU1068" s="300"/>
      <c r="AV1068" s="300"/>
      <c r="AW1068" s="300" t="s">
        <v>4619</v>
      </c>
      <c r="AX1068" s="300"/>
      <c r="AY1068" s="300"/>
      <c r="AZ1068" s="300" t="s">
        <v>4505</v>
      </c>
      <c r="BA1068" s="300" t="s">
        <v>4505</v>
      </c>
      <c r="BB1068" s="9" t="s">
        <v>736</v>
      </c>
    </row>
    <row r="1069" spans="1:54" s="9" customFormat="1" ht="15" customHeight="1" x14ac:dyDescent="0.25">
      <c r="A1069" s="302" t="s">
        <v>5300</v>
      </c>
      <c r="B1069" s="300" t="s">
        <v>1096</v>
      </c>
      <c r="C1069" s="300" t="s">
        <v>4617</v>
      </c>
      <c r="D1069" s="300" t="s">
        <v>4618</v>
      </c>
      <c r="E1069" s="300">
        <v>69</v>
      </c>
      <c r="F1069" s="300" t="s">
        <v>557</v>
      </c>
      <c r="G1069" s="300">
        <v>7.5</v>
      </c>
      <c r="H1069" s="300" t="s">
        <v>1019</v>
      </c>
      <c r="I1069" s="300" t="s">
        <v>1004</v>
      </c>
      <c r="J1069" s="300" t="s">
        <v>134</v>
      </c>
      <c r="K1069" s="300" t="s">
        <v>120</v>
      </c>
      <c r="L1069" s="300" t="s">
        <v>4617</v>
      </c>
      <c r="M1069" s="300" t="s">
        <v>4618</v>
      </c>
      <c r="N1069" s="300" t="s">
        <v>427</v>
      </c>
      <c r="O1069" s="300" t="s">
        <v>3877</v>
      </c>
      <c r="P1069" s="300" t="s">
        <v>3384</v>
      </c>
      <c r="Q1069" s="300" t="s">
        <v>855</v>
      </c>
      <c r="R1069" s="300" t="s">
        <v>2343</v>
      </c>
      <c r="S1069" s="300"/>
      <c r="T1069" s="300" t="s">
        <v>736</v>
      </c>
      <c r="U1069" s="300" t="s">
        <v>735</v>
      </c>
      <c r="V1069" s="300" t="s">
        <v>735</v>
      </c>
      <c r="W1069" s="300">
        <v>15</v>
      </c>
      <c r="X1069" s="300" t="s">
        <v>736</v>
      </c>
      <c r="Y1069" s="300" t="s">
        <v>736</v>
      </c>
      <c r="Z1069" s="300" t="s">
        <v>2343</v>
      </c>
      <c r="AA1069" s="300">
        <v>0</v>
      </c>
      <c r="AB1069" s="300"/>
      <c r="AC1069" s="300" t="s">
        <v>3327</v>
      </c>
      <c r="AD1069" s="300" t="s">
        <v>114</v>
      </c>
      <c r="AE1069" s="300" t="s">
        <v>870</v>
      </c>
      <c r="AF1069" s="300" t="s">
        <v>736</v>
      </c>
      <c r="AG1069" s="300" t="s">
        <v>736</v>
      </c>
      <c r="AH1069" s="300"/>
      <c r="AI1069" s="300"/>
      <c r="AJ1069" s="300"/>
      <c r="AK1069" s="357"/>
      <c r="AL1069" s="300"/>
      <c r="AM1069" s="300"/>
      <c r="AN1069" s="300"/>
      <c r="AO1069" s="300"/>
      <c r="AP1069" s="300"/>
      <c r="AQ1069" s="300"/>
      <c r="AR1069" s="300" t="s">
        <v>3319</v>
      </c>
      <c r="AS1069" s="300" t="s">
        <v>3329</v>
      </c>
      <c r="AT1069" s="300" t="s">
        <v>3319</v>
      </c>
      <c r="AU1069" s="300"/>
      <c r="AV1069" s="300"/>
      <c r="AW1069" s="300" t="s">
        <v>4619</v>
      </c>
      <c r="AX1069" s="300"/>
      <c r="AY1069" s="300"/>
      <c r="AZ1069" s="300" t="s">
        <v>4505</v>
      </c>
      <c r="BA1069" s="300" t="s">
        <v>4505</v>
      </c>
      <c r="BB1069" s="9" t="s">
        <v>736</v>
      </c>
    </row>
    <row r="1070" spans="1:54" ht="15" customHeight="1" x14ac:dyDescent="0.25">
      <c r="A1070" s="314" t="s">
        <v>5252</v>
      </c>
      <c r="B1070" s="9" t="s">
        <v>5285</v>
      </c>
      <c r="C1070" s="9" t="s">
        <v>5290</v>
      </c>
      <c r="D1070" s="9" t="s">
        <v>5288</v>
      </c>
      <c r="E1070" s="300">
        <v>0</v>
      </c>
      <c r="F1070" s="300" t="s">
        <v>557</v>
      </c>
      <c r="G1070" s="300">
        <v>0</v>
      </c>
      <c r="H1070" s="307" t="s">
        <v>742</v>
      </c>
      <c r="I1070" s="307" t="s">
        <v>742</v>
      </c>
      <c r="J1070" s="77" t="s">
        <v>3599</v>
      </c>
      <c r="K1070" s="340" t="s">
        <v>742</v>
      </c>
      <c r="L1070" s="9" t="s">
        <v>5290</v>
      </c>
      <c r="M1070" s="9" t="s">
        <v>5288</v>
      </c>
      <c r="N1070" s="9" t="s">
        <v>5290</v>
      </c>
      <c r="O1070" s="9" t="s">
        <v>5288</v>
      </c>
      <c r="P1070" s="309" t="s">
        <v>737</v>
      </c>
      <c r="Q1070" s="309" t="s">
        <v>1650</v>
      </c>
      <c r="R1070" s="9" t="s">
        <v>2396</v>
      </c>
      <c r="S1070" s="9" t="s">
        <v>2396</v>
      </c>
      <c r="T1070" s="9" t="s">
        <v>736</v>
      </c>
      <c r="U1070" s="9" t="s">
        <v>736</v>
      </c>
      <c r="V1070" s="9" t="s">
        <v>735</v>
      </c>
      <c r="W1070" s="9">
        <v>1</v>
      </c>
      <c r="X1070" s="9" t="s">
        <v>736</v>
      </c>
      <c r="Y1070" s="9" t="s">
        <v>736</v>
      </c>
      <c r="AA1070" s="300">
        <v>0</v>
      </c>
      <c r="AB1070" s="309">
        <v>0</v>
      </c>
      <c r="AC1070" s="9" t="s">
        <v>2396</v>
      </c>
      <c r="AD1070" s="9" t="s">
        <v>114</v>
      </c>
      <c r="AE1070" s="9" t="s">
        <v>961</v>
      </c>
      <c r="AF1070" s="9" t="s">
        <v>3319</v>
      </c>
      <c r="AG1070" s="9" t="s">
        <v>3319</v>
      </c>
      <c r="AH1070" s="9" t="s">
        <v>3270</v>
      </c>
      <c r="AI1070" s="9">
        <v>19.989999999999998</v>
      </c>
      <c r="AJ1070" s="9" t="str">
        <f>A1070</f>
        <v>6MRDR</v>
      </c>
      <c r="AK1070" s="3" t="s">
        <v>4505</v>
      </c>
      <c r="AL1070" s="9" t="s">
        <v>735</v>
      </c>
      <c r="AM1070" s="9">
        <v>6</v>
      </c>
      <c r="AN1070" s="9"/>
      <c r="AO1070" s="9"/>
      <c r="AP1070" s="9"/>
      <c r="AQ1070" s="9" t="s">
        <v>4398</v>
      </c>
      <c r="AR1070" s="9" t="s">
        <v>3319</v>
      </c>
      <c r="AS1070" s="9" t="s">
        <v>3319</v>
      </c>
      <c r="AT1070" s="9" t="s">
        <v>3319</v>
      </c>
      <c r="AU1070" s="9"/>
      <c r="AV1070" s="9"/>
      <c r="AW1070" s="9"/>
      <c r="AX1070" s="9" t="s">
        <v>736</v>
      </c>
      <c r="AY1070" s="9" t="s">
        <v>4505</v>
      </c>
      <c r="AZ1070" s="9" t="s">
        <v>4505</v>
      </c>
      <c r="BA1070" s="9" t="s">
        <v>4505</v>
      </c>
      <c r="BB1070" s="9" t="s">
        <v>735</v>
      </c>
    </row>
    <row r="1071" spans="1:54" ht="15" customHeight="1" x14ac:dyDescent="0.25">
      <c r="A1071" s="314" t="s">
        <v>5253</v>
      </c>
      <c r="B1071" s="9" t="s">
        <v>5286</v>
      </c>
      <c r="C1071" s="9" t="s">
        <v>5291</v>
      </c>
      <c r="D1071" s="9" t="s">
        <v>5289</v>
      </c>
      <c r="E1071" s="300">
        <v>0</v>
      </c>
      <c r="F1071" s="300" t="s">
        <v>557</v>
      </c>
      <c r="G1071" s="300">
        <v>0</v>
      </c>
      <c r="H1071" s="307" t="s">
        <v>742</v>
      </c>
      <c r="I1071" s="307" t="s">
        <v>742</v>
      </c>
      <c r="J1071" s="77" t="s">
        <v>3599</v>
      </c>
      <c r="K1071" s="340" t="s">
        <v>742</v>
      </c>
      <c r="L1071" s="9" t="s">
        <v>5291</v>
      </c>
      <c r="M1071" s="9" t="s">
        <v>5289</v>
      </c>
      <c r="N1071" s="9" t="s">
        <v>5291</v>
      </c>
      <c r="O1071" s="9" t="s">
        <v>5289</v>
      </c>
      <c r="P1071" s="309" t="s">
        <v>737</v>
      </c>
      <c r="Q1071" s="309" t="s">
        <v>1650</v>
      </c>
      <c r="R1071" s="300" t="s">
        <v>2396</v>
      </c>
      <c r="S1071" s="300" t="s">
        <v>2396</v>
      </c>
      <c r="T1071" s="300" t="s">
        <v>736</v>
      </c>
      <c r="U1071" s="9" t="s">
        <v>736</v>
      </c>
      <c r="V1071" s="300" t="s">
        <v>735</v>
      </c>
      <c r="W1071" s="300">
        <v>1</v>
      </c>
      <c r="X1071" s="300" t="s">
        <v>736</v>
      </c>
      <c r="Y1071" s="300" t="s">
        <v>736</v>
      </c>
      <c r="Z1071" s="300"/>
      <c r="AA1071" s="300">
        <v>0</v>
      </c>
      <c r="AB1071" s="309">
        <v>0</v>
      </c>
      <c r="AC1071" s="9" t="s">
        <v>2396</v>
      </c>
      <c r="AD1071" s="9" t="s">
        <v>114</v>
      </c>
      <c r="AE1071" s="9" t="s">
        <v>961</v>
      </c>
      <c r="AF1071" s="9" t="s">
        <v>3319</v>
      </c>
      <c r="AG1071" s="9" t="s">
        <v>3319</v>
      </c>
      <c r="AH1071" s="9" t="s">
        <v>3270</v>
      </c>
      <c r="AI1071" s="9">
        <v>29.99</v>
      </c>
      <c r="AJ1071" s="9" t="str">
        <f>A1071</f>
        <v>6MRDR2</v>
      </c>
      <c r="AK1071" s="3" t="s">
        <v>4505</v>
      </c>
      <c r="AL1071" s="9" t="s">
        <v>735</v>
      </c>
      <c r="AM1071" s="9">
        <v>6</v>
      </c>
      <c r="AN1071" s="9"/>
      <c r="AO1071" s="9"/>
      <c r="AP1071" s="9"/>
      <c r="AQ1071" s="9" t="s">
        <v>4398</v>
      </c>
      <c r="AR1071" s="9" t="s">
        <v>3319</v>
      </c>
      <c r="AS1071" s="9" t="s">
        <v>3319</v>
      </c>
      <c r="AT1071" s="9" t="s">
        <v>3319</v>
      </c>
      <c r="AU1071" s="9"/>
      <c r="AV1071" s="9"/>
      <c r="AW1071" s="9"/>
      <c r="AX1071" s="9" t="s">
        <v>736</v>
      </c>
      <c r="AY1071" s="9" t="s">
        <v>4505</v>
      </c>
      <c r="AZ1071" s="9" t="s">
        <v>4505</v>
      </c>
      <c r="BA1071" s="9" t="s">
        <v>4505</v>
      </c>
      <c r="BB1071" s="9" t="s">
        <v>735</v>
      </c>
    </row>
    <row r="1072" spans="1:54" ht="15" customHeight="1" x14ac:dyDescent="0.25">
      <c r="A1072" s="314" t="s">
        <v>5254</v>
      </c>
      <c r="B1072" s="9" t="s">
        <v>5287</v>
      </c>
      <c r="C1072" s="9" t="s">
        <v>3963</v>
      </c>
      <c r="D1072" s="9" t="s">
        <v>3979</v>
      </c>
      <c r="E1072" s="300">
        <v>0</v>
      </c>
      <c r="F1072" s="300" t="s">
        <v>557</v>
      </c>
      <c r="G1072" s="300">
        <v>0</v>
      </c>
      <c r="H1072" s="307" t="s">
        <v>742</v>
      </c>
      <c r="I1072" s="307" t="s">
        <v>742</v>
      </c>
      <c r="J1072" s="77" t="s">
        <v>3599</v>
      </c>
      <c r="K1072" s="340" t="s">
        <v>742</v>
      </c>
      <c r="L1072" s="9" t="s">
        <v>3963</v>
      </c>
      <c r="M1072" s="9" t="s">
        <v>3979</v>
      </c>
      <c r="N1072" s="9" t="s">
        <v>3963</v>
      </c>
      <c r="O1072" s="9" t="s">
        <v>3979</v>
      </c>
      <c r="P1072" s="309" t="s">
        <v>737</v>
      </c>
      <c r="Q1072" s="309" t="s">
        <v>1650</v>
      </c>
      <c r="R1072" s="9" t="s">
        <v>2396</v>
      </c>
      <c r="S1072" s="9" t="s">
        <v>2396</v>
      </c>
      <c r="T1072" s="9" t="s">
        <v>736</v>
      </c>
      <c r="U1072" s="9" t="s">
        <v>736</v>
      </c>
      <c r="V1072" s="9" t="s">
        <v>735</v>
      </c>
      <c r="W1072" s="9">
        <v>1</v>
      </c>
      <c r="X1072" s="9" t="s">
        <v>736</v>
      </c>
      <c r="Y1072" s="9" t="s">
        <v>736</v>
      </c>
      <c r="AA1072" s="300">
        <v>0</v>
      </c>
      <c r="AB1072" s="309">
        <v>0</v>
      </c>
      <c r="AC1072" s="9" t="s">
        <v>2396</v>
      </c>
      <c r="AD1072" s="9" t="s">
        <v>114</v>
      </c>
      <c r="AE1072" s="9" t="s">
        <v>961</v>
      </c>
      <c r="AF1072" s="9" t="s">
        <v>3319</v>
      </c>
      <c r="AG1072" s="9" t="s">
        <v>3319</v>
      </c>
      <c r="AH1072" s="9" t="s">
        <v>3270</v>
      </c>
      <c r="AI1072" s="9">
        <v>19.989999999999998</v>
      </c>
      <c r="AJ1072" s="9" t="str">
        <f>A1072</f>
        <v>3MRDR</v>
      </c>
      <c r="AK1072" s="3" t="s">
        <v>4505</v>
      </c>
      <c r="AL1072" s="9" t="s">
        <v>735</v>
      </c>
      <c r="AM1072" s="9">
        <v>3</v>
      </c>
      <c r="AN1072" s="9"/>
      <c r="AO1072" s="9"/>
      <c r="AP1072" s="9"/>
      <c r="AQ1072" s="9" t="s">
        <v>4398</v>
      </c>
      <c r="AR1072" s="9" t="s">
        <v>3319</v>
      </c>
      <c r="AS1072" s="9" t="s">
        <v>3319</v>
      </c>
      <c r="AT1072" s="9" t="s">
        <v>3319</v>
      </c>
      <c r="AU1072" s="9"/>
      <c r="AV1072" s="9"/>
      <c r="AW1072" s="9"/>
      <c r="AX1072" s="9" t="s">
        <v>736</v>
      </c>
      <c r="AY1072" s="9" t="s">
        <v>4505</v>
      </c>
      <c r="AZ1072" s="9" t="s">
        <v>4505</v>
      </c>
      <c r="BA1072" s="9" t="s">
        <v>4505</v>
      </c>
      <c r="BB1072" s="9" t="s">
        <v>735</v>
      </c>
    </row>
    <row r="1073" spans="1:54" s="15" customFormat="1" x14ac:dyDescent="0.25">
      <c r="A1073" s="15" t="s">
        <v>5448</v>
      </c>
      <c r="B1073" s="15" t="s">
        <v>2487</v>
      </c>
      <c r="C1073" s="15" t="s">
        <v>2487</v>
      </c>
      <c r="D1073" s="15" t="s">
        <v>839</v>
      </c>
      <c r="E1073" s="15">
        <v>29.99</v>
      </c>
      <c r="F1073" s="15" t="s">
        <v>557</v>
      </c>
      <c r="G1073" s="15">
        <v>75</v>
      </c>
      <c r="H1073" s="15" t="s">
        <v>3338</v>
      </c>
      <c r="I1073" s="15" t="s">
        <v>742</v>
      </c>
      <c r="J1073" s="15" t="s">
        <v>3338</v>
      </c>
      <c r="K1073" s="15" t="s">
        <v>110</v>
      </c>
      <c r="L1073" s="15" t="s">
        <v>108</v>
      </c>
      <c r="M1073" s="15" t="s">
        <v>193</v>
      </c>
      <c r="N1073" s="15" t="s">
        <v>139</v>
      </c>
      <c r="O1073" s="15" t="s">
        <v>189</v>
      </c>
      <c r="P1073" s="15" t="s">
        <v>737</v>
      </c>
      <c r="Q1073" s="15" t="s">
        <v>737</v>
      </c>
      <c r="R1073" s="15" t="s">
        <v>3362</v>
      </c>
      <c r="S1073" s="15" t="s">
        <v>3362</v>
      </c>
      <c r="T1073" s="15" t="s">
        <v>736</v>
      </c>
      <c r="U1073" s="15" t="s">
        <v>735</v>
      </c>
      <c r="V1073" s="15" t="s">
        <v>736</v>
      </c>
      <c r="W1073" s="15">
        <v>1</v>
      </c>
      <c r="X1073" s="15" t="s">
        <v>736</v>
      </c>
      <c r="Y1073" s="15" t="s">
        <v>736</v>
      </c>
      <c r="Z1073" s="15" t="s">
        <v>730</v>
      </c>
      <c r="AA1073" s="15">
        <v>0</v>
      </c>
      <c r="AB1073" s="15" t="s">
        <v>3021</v>
      </c>
      <c r="AC1073" s="15" t="s">
        <v>3317</v>
      </c>
      <c r="AD1073" s="300" t="s">
        <v>114</v>
      </c>
      <c r="AE1073" s="300" t="s">
        <v>3328</v>
      </c>
      <c r="AF1073" s="15" t="s">
        <v>3319</v>
      </c>
      <c r="AG1073" s="15" t="s">
        <v>3319</v>
      </c>
      <c r="AP1073" s="26" t="s">
        <v>5230</v>
      </c>
      <c r="AQ1073" s="15">
        <v>0</v>
      </c>
      <c r="AR1073" s="15" t="s">
        <v>3319</v>
      </c>
      <c r="AS1073" s="15" t="s">
        <v>3319</v>
      </c>
      <c r="AT1073" s="15" t="s">
        <v>3319</v>
      </c>
      <c r="AV1073" s="15" t="s">
        <v>730</v>
      </c>
      <c r="AZ1073" s="15" t="s">
        <v>5255</v>
      </c>
      <c r="BA1073" s="15" t="s">
        <v>5256</v>
      </c>
      <c r="BB1073" s="15" t="s">
        <v>736</v>
      </c>
    </row>
    <row r="1074" spans="1:54" s="15" customFormat="1" x14ac:dyDescent="0.25">
      <c r="A1074" s="15" t="s">
        <v>5449</v>
      </c>
      <c r="B1074" s="15" t="s">
        <v>3118</v>
      </c>
      <c r="C1074" s="15" t="s">
        <v>3118</v>
      </c>
      <c r="D1074" s="15" t="s">
        <v>3119</v>
      </c>
      <c r="E1074" s="15">
        <v>19.989999999999998</v>
      </c>
      <c r="F1074" s="15" t="s">
        <v>198</v>
      </c>
      <c r="G1074" s="15">
        <v>75</v>
      </c>
      <c r="H1074" s="15" t="s">
        <v>3337</v>
      </c>
      <c r="I1074" s="15" t="s">
        <v>742</v>
      </c>
      <c r="J1074" s="15" t="s">
        <v>3337</v>
      </c>
      <c r="K1074" s="15" t="s">
        <v>110</v>
      </c>
      <c r="L1074" s="15" t="s">
        <v>3118</v>
      </c>
      <c r="M1074" s="15" t="s">
        <v>3119</v>
      </c>
      <c r="N1074" s="15" t="s">
        <v>3134</v>
      </c>
      <c r="O1074" s="15" t="s">
        <v>3135</v>
      </c>
      <c r="P1074" s="15" t="s">
        <v>737</v>
      </c>
      <c r="Q1074" s="15" t="s">
        <v>737</v>
      </c>
      <c r="R1074" s="15" t="s">
        <v>3362</v>
      </c>
      <c r="S1074" s="15" t="s">
        <v>3362</v>
      </c>
      <c r="T1074" s="15" t="s">
        <v>736</v>
      </c>
      <c r="U1074" s="15" t="s">
        <v>735</v>
      </c>
      <c r="V1074" s="15" t="s">
        <v>736</v>
      </c>
      <c r="W1074" s="15">
        <v>1</v>
      </c>
      <c r="X1074" s="15" t="s">
        <v>736</v>
      </c>
      <c r="Y1074" s="15" t="s">
        <v>736</v>
      </c>
      <c r="Z1074" s="15" t="s">
        <v>3120</v>
      </c>
      <c r="AA1074" s="15">
        <v>0</v>
      </c>
      <c r="AB1074" s="15" t="s">
        <v>3133</v>
      </c>
      <c r="AC1074" s="15" t="s">
        <v>3317</v>
      </c>
      <c r="AD1074" s="300" t="s">
        <v>114</v>
      </c>
      <c r="AE1074" s="300" t="s">
        <v>3328</v>
      </c>
      <c r="AF1074" s="15" t="s">
        <v>3319</v>
      </c>
      <c r="AG1074" s="15" t="s">
        <v>3319</v>
      </c>
      <c r="AP1074" s="26" t="s">
        <v>5230</v>
      </c>
      <c r="AQ1074" s="15">
        <v>0</v>
      </c>
      <c r="AR1074" s="15" t="s">
        <v>3319</v>
      </c>
      <c r="AS1074" s="15" t="s">
        <v>3319</v>
      </c>
      <c r="AT1074" s="15" t="s">
        <v>3319</v>
      </c>
      <c r="AV1074" s="15" t="s">
        <v>3120</v>
      </c>
      <c r="AZ1074" s="15" t="s">
        <v>5255</v>
      </c>
      <c r="BA1074" s="15" t="s">
        <v>5256</v>
      </c>
      <c r="BB1074" s="15" t="s">
        <v>736</v>
      </c>
    </row>
    <row r="1075" spans="1:54" s="15" customFormat="1" x14ac:dyDescent="0.25">
      <c r="A1075" s="15" t="s">
        <v>5450</v>
      </c>
      <c r="B1075" s="15" t="s">
        <v>2486</v>
      </c>
      <c r="C1075" s="15" t="s">
        <v>2486</v>
      </c>
      <c r="D1075" s="15" t="s">
        <v>838</v>
      </c>
      <c r="E1075" s="15">
        <v>29.99</v>
      </c>
      <c r="F1075" s="15" t="s">
        <v>198</v>
      </c>
      <c r="G1075" s="15">
        <v>90</v>
      </c>
      <c r="H1075" s="15" t="s">
        <v>3337</v>
      </c>
      <c r="I1075" s="15" t="s">
        <v>742</v>
      </c>
      <c r="J1075" s="15" t="s">
        <v>3337</v>
      </c>
      <c r="K1075" s="15" t="s">
        <v>110</v>
      </c>
      <c r="L1075" s="15" t="s">
        <v>108</v>
      </c>
      <c r="M1075" s="15" t="s">
        <v>193</v>
      </c>
      <c r="N1075" s="15" t="s">
        <v>139</v>
      </c>
      <c r="O1075" s="15" t="s">
        <v>189</v>
      </c>
      <c r="P1075" s="15" t="s">
        <v>737</v>
      </c>
      <c r="Q1075" s="15" t="s">
        <v>737</v>
      </c>
      <c r="R1075" s="15" t="s">
        <v>3362</v>
      </c>
      <c r="S1075" s="15" t="s">
        <v>3362</v>
      </c>
      <c r="T1075" s="15" t="s">
        <v>736</v>
      </c>
      <c r="U1075" s="15" t="s">
        <v>735</v>
      </c>
      <c r="V1075" s="15" t="s">
        <v>736</v>
      </c>
      <c r="W1075" s="15">
        <v>1</v>
      </c>
      <c r="X1075" s="15" t="s">
        <v>736</v>
      </c>
      <c r="Y1075" s="15" t="s">
        <v>736</v>
      </c>
      <c r="Z1075" s="15" t="s">
        <v>3</v>
      </c>
      <c r="AA1075" s="15">
        <v>0</v>
      </c>
      <c r="AB1075" s="15" t="s">
        <v>3021</v>
      </c>
      <c r="AC1075" s="15" t="s">
        <v>3317</v>
      </c>
      <c r="AD1075" s="300" t="s">
        <v>114</v>
      </c>
      <c r="AE1075" s="300" t="s">
        <v>3328</v>
      </c>
      <c r="AF1075" s="15" t="s">
        <v>3319</v>
      </c>
      <c r="AG1075" s="15" t="s">
        <v>3319</v>
      </c>
      <c r="AP1075" s="26" t="s">
        <v>5231</v>
      </c>
      <c r="AQ1075" s="15">
        <v>0</v>
      </c>
      <c r="AR1075" s="15" t="s">
        <v>3319</v>
      </c>
      <c r="AS1075" s="15" t="s">
        <v>3319</v>
      </c>
      <c r="AT1075" s="15" t="s">
        <v>3319</v>
      </c>
      <c r="AV1075" s="15" t="s">
        <v>3</v>
      </c>
      <c r="AZ1075" s="15" t="s">
        <v>5255</v>
      </c>
      <c r="BA1075" s="15" t="s">
        <v>5256</v>
      </c>
      <c r="BB1075" s="15" t="s">
        <v>736</v>
      </c>
    </row>
    <row r="1076" spans="1:54" s="15" customFormat="1" x14ac:dyDescent="0.25">
      <c r="A1076" s="15" t="s">
        <v>5451</v>
      </c>
      <c r="B1076" s="15" t="s">
        <v>3045</v>
      </c>
      <c r="C1076" s="15" t="s">
        <v>3045</v>
      </c>
      <c r="D1076" s="15" t="s">
        <v>3055</v>
      </c>
      <c r="E1076" s="15">
        <v>39.99</v>
      </c>
      <c r="F1076" s="15" t="s">
        <v>557</v>
      </c>
      <c r="G1076" s="15">
        <v>90</v>
      </c>
      <c r="H1076" s="15" t="s">
        <v>3338</v>
      </c>
      <c r="I1076" s="15" t="s">
        <v>742</v>
      </c>
      <c r="J1076" s="15" t="s">
        <v>3338</v>
      </c>
      <c r="K1076" s="15" t="s">
        <v>3053</v>
      </c>
      <c r="L1076" s="15" t="s">
        <v>3038</v>
      </c>
      <c r="M1076" s="15" t="s">
        <v>3041</v>
      </c>
      <c r="N1076" s="15" t="s">
        <v>3038</v>
      </c>
      <c r="O1076" s="15" t="s">
        <v>3041</v>
      </c>
      <c r="P1076" s="15" t="s">
        <v>737</v>
      </c>
      <c r="Q1076" s="15" t="s">
        <v>737</v>
      </c>
      <c r="R1076" s="15" t="s">
        <v>3362</v>
      </c>
      <c r="S1076" s="15" t="s">
        <v>3362</v>
      </c>
      <c r="T1076" s="15" t="s">
        <v>736</v>
      </c>
      <c r="U1076" s="15" t="s">
        <v>735</v>
      </c>
      <c r="V1076" s="15" t="s">
        <v>736</v>
      </c>
      <c r="W1076" s="15">
        <v>1</v>
      </c>
      <c r="X1076" s="15" t="s">
        <v>736</v>
      </c>
      <c r="Y1076" s="15" t="s">
        <v>736</v>
      </c>
      <c r="Z1076" s="15" t="s">
        <v>3082</v>
      </c>
      <c r="AA1076" s="15">
        <v>0</v>
      </c>
      <c r="AB1076" s="15" t="s">
        <v>290</v>
      </c>
      <c r="AC1076" s="15" t="s">
        <v>3317</v>
      </c>
      <c r="AD1076" s="300" t="s">
        <v>114</v>
      </c>
      <c r="AE1076" s="300" t="s">
        <v>3328</v>
      </c>
      <c r="AF1076" s="15" t="s">
        <v>3319</v>
      </c>
      <c r="AG1076" s="15" t="s">
        <v>3319</v>
      </c>
      <c r="AP1076" s="26" t="s">
        <v>5232</v>
      </c>
      <c r="AQ1076" s="15">
        <v>0</v>
      </c>
      <c r="AR1076" s="15" t="s">
        <v>3319</v>
      </c>
      <c r="AS1076" s="15" t="s">
        <v>3319</v>
      </c>
      <c r="AT1076" s="15" t="s">
        <v>3319</v>
      </c>
      <c r="AV1076" s="15" t="s">
        <v>3082</v>
      </c>
      <c r="AZ1076" s="15" t="s">
        <v>5255</v>
      </c>
      <c r="BA1076" s="15" t="s">
        <v>5256</v>
      </c>
      <c r="BB1076" s="15" t="s">
        <v>736</v>
      </c>
    </row>
    <row r="1077" spans="1:54" s="15" customFormat="1" x14ac:dyDescent="0.25">
      <c r="A1077" s="15" t="s">
        <v>5452</v>
      </c>
      <c r="B1077" s="15" t="s">
        <v>3051</v>
      </c>
      <c r="C1077" s="15" t="s">
        <v>3051</v>
      </c>
      <c r="D1077" s="15" t="s">
        <v>3061</v>
      </c>
      <c r="E1077" s="15">
        <v>69.989999999999995</v>
      </c>
      <c r="F1077" s="15" t="s">
        <v>557</v>
      </c>
      <c r="G1077" s="15">
        <v>195</v>
      </c>
      <c r="H1077" s="15" t="s">
        <v>3338</v>
      </c>
      <c r="I1077" s="15" t="s">
        <v>742</v>
      </c>
      <c r="J1077" s="15" t="s">
        <v>3338</v>
      </c>
      <c r="K1077" s="15" t="s">
        <v>3053</v>
      </c>
      <c r="L1077" s="15" t="s">
        <v>3040</v>
      </c>
      <c r="M1077" s="15" t="s">
        <v>3043</v>
      </c>
      <c r="N1077" s="15" t="s">
        <v>3040</v>
      </c>
      <c r="O1077" s="15" t="s">
        <v>3043</v>
      </c>
      <c r="P1077" s="15" t="s">
        <v>737</v>
      </c>
      <c r="Q1077" s="15" t="s">
        <v>737</v>
      </c>
      <c r="R1077" s="15" t="s">
        <v>3362</v>
      </c>
      <c r="S1077" s="15" t="s">
        <v>3362</v>
      </c>
      <c r="T1077" s="15" t="s">
        <v>736</v>
      </c>
      <c r="U1077" s="15" t="s">
        <v>735</v>
      </c>
      <c r="V1077" s="15" t="s">
        <v>736</v>
      </c>
      <c r="W1077" s="15">
        <v>1</v>
      </c>
      <c r="X1077" s="15" t="s">
        <v>736</v>
      </c>
      <c r="Y1077" s="15" t="s">
        <v>736</v>
      </c>
      <c r="Z1077" s="15" t="s">
        <v>3093</v>
      </c>
      <c r="AA1077" s="15">
        <v>0</v>
      </c>
      <c r="AB1077" s="15" t="s">
        <v>290</v>
      </c>
      <c r="AC1077" s="15" t="s">
        <v>3317</v>
      </c>
      <c r="AD1077" s="300" t="s">
        <v>114</v>
      </c>
      <c r="AE1077" s="300" t="s">
        <v>3328</v>
      </c>
      <c r="AF1077" s="15" t="s">
        <v>3319</v>
      </c>
      <c r="AG1077" s="15" t="s">
        <v>3319</v>
      </c>
      <c r="AP1077" s="26">
        <v>6</v>
      </c>
      <c r="AQ1077" s="15">
        <v>0</v>
      </c>
      <c r="AR1077" s="15" t="s">
        <v>3319</v>
      </c>
      <c r="AS1077" s="15" t="s">
        <v>3319</v>
      </c>
      <c r="AT1077" s="15" t="s">
        <v>3319</v>
      </c>
      <c r="AV1077" s="15" t="s">
        <v>3093</v>
      </c>
      <c r="AZ1077" s="15" t="s">
        <v>5255</v>
      </c>
      <c r="BA1077" s="15" t="s">
        <v>5256</v>
      </c>
      <c r="BB1077" s="15" t="s">
        <v>736</v>
      </c>
    </row>
    <row r="1078" spans="1:54" s="15" customFormat="1" x14ac:dyDescent="0.25">
      <c r="A1078" s="15" t="s">
        <v>5453</v>
      </c>
      <c r="B1078" s="15" t="s">
        <v>3048</v>
      </c>
      <c r="C1078" s="15" t="s">
        <v>3048</v>
      </c>
      <c r="D1078" s="15" t="s">
        <v>3058</v>
      </c>
      <c r="E1078" s="15">
        <v>49.99</v>
      </c>
      <c r="F1078" s="15" t="s">
        <v>557</v>
      </c>
      <c r="G1078" s="15">
        <v>150</v>
      </c>
      <c r="H1078" s="15" t="s">
        <v>3338</v>
      </c>
      <c r="I1078" s="15" t="s">
        <v>742</v>
      </c>
      <c r="J1078" s="15" t="s">
        <v>3338</v>
      </c>
      <c r="K1078" s="15" t="s">
        <v>3053</v>
      </c>
      <c r="L1078" s="15" t="s">
        <v>3039</v>
      </c>
      <c r="M1078" s="15" t="s">
        <v>3042</v>
      </c>
      <c r="N1078" s="15" t="s">
        <v>3039</v>
      </c>
      <c r="O1078" s="15" t="s">
        <v>3042</v>
      </c>
      <c r="P1078" s="15" t="s">
        <v>737</v>
      </c>
      <c r="Q1078" s="15" t="s">
        <v>737</v>
      </c>
      <c r="R1078" s="15" t="s">
        <v>3362</v>
      </c>
      <c r="S1078" s="15" t="s">
        <v>3362</v>
      </c>
      <c r="T1078" s="15" t="s">
        <v>736</v>
      </c>
      <c r="U1078" s="15" t="s">
        <v>735</v>
      </c>
      <c r="V1078" s="15" t="s">
        <v>736</v>
      </c>
      <c r="W1078" s="15">
        <v>1</v>
      </c>
      <c r="X1078" s="15" t="s">
        <v>736</v>
      </c>
      <c r="Y1078" s="15" t="s">
        <v>736</v>
      </c>
      <c r="Z1078" s="15" t="s">
        <v>3086</v>
      </c>
      <c r="AA1078" s="15">
        <v>0</v>
      </c>
      <c r="AB1078" s="15" t="s">
        <v>290</v>
      </c>
      <c r="AC1078" s="15" t="s">
        <v>3317</v>
      </c>
      <c r="AD1078" s="300" t="s">
        <v>114</v>
      </c>
      <c r="AE1078" s="300" t="s">
        <v>3328</v>
      </c>
      <c r="AF1078" s="15" t="s">
        <v>3319</v>
      </c>
      <c r="AG1078" s="15" t="s">
        <v>3319</v>
      </c>
      <c r="AP1078" s="26" t="s">
        <v>5233</v>
      </c>
      <c r="AQ1078" s="15">
        <v>0</v>
      </c>
      <c r="AR1078" s="15" t="s">
        <v>3319</v>
      </c>
      <c r="AS1078" s="15" t="s">
        <v>3319</v>
      </c>
      <c r="AT1078" s="15" t="s">
        <v>3319</v>
      </c>
      <c r="AV1078" s="15" t="s">
        <v>3086</v>
      </c>
      <c r="AZ1078" s="15" t="s">
        <v>5255</v>
      </c>
      <c r="BA1078" s="15" t="s">
        <v>5256</v>
      </c>
      <c r="BB1078" s="15" t="s">
        <v>736</v>
      </c>
    </row>
    <row r="1079" spans="1:54" s="15" customFormat="1" x14ac:dyDescent="0.25">
      <c r="A1079" s="15" t="s">
        <v>5454</v>
      </c>
      <c r="B1079" s="15" t="s">
        <v>3044</v>
      </c>
      <c r="C1079" s="15" t="s">
        <v>3044</v>
      </c>
      <c r="D1079" s="15" t="s">
        <v>3054</v>
      </c>
      <c r="E1079" s="15">
        <v>39.99</v>
      </c>
      <c r="F1079" s="15" t="s">
        <v>557</v>
      </c>
      <c r="G1079" s="15">
        <v>150</v>
      </c>
      <c r="H1079" s="15" t="s">
        <v>3339</v>
      </c>
      <c r="I1079" s="15" t="s">
        <v>742</v>
      </c>
      <c r="J1079" s="15" t="s">
        <v>3339</v>
      </c>
      <c r="K1079" s="15" t="s">
        <v>3053</v>
      </c>
      <c r="L1079" s="15" t="s">
        <v>3038</v>
      </c>
      <c r="M1079" s="15" t="s">
        <v>3041</v>
      </c>
      <c r="N1079" s="15" t="s">
        <v>3038</v>
      </c>
      <c r="O1079" s="15" t="s">
        <v>3041</v>
      </c>
      <c r="P1079" s="15" t="s">
        <v>737</v>
      </c>
      <c r="Q1079" s="15" t="s">
        <v>737</v>
      </c>
      <c r="R1079" s="15" t="s">
        <v>3362</v>
      </c>
      <c r="S1079" s="15" t="s">
        <v>3362</v>
      </c>
      <c r="T1079" s="15" t="s">
        <v>736</v>
      </c>
      <c r="U1079" s="15" t="s">
        <v>735</v>
      </c>
      <c r="V1079" s="15" t="s">
        <v>736</v>
      </c>
      <c r="W1079" s="15">
        <v>1</v>
      </c>
      <c r="X1079" s="15" t="s">
        <v>736</v>
      </c>
      <c r="Y1079" s="15" t="s">
        <v>736</v>
      </c>
      <c r="Z1079" s="15" t="s">
        <v>3081</v>
      </c>
      <c r="AA1079" s="15">
        <v>0</v>
      </c>
      <c r="AB1079" s="15" t="s">
        <v>290</v>
      </c>
      <c r="AC1079" s="15" t="s">
        <v>3317</v>
      </c>
      <c r="AD1079" s="300" t="s">
        <v>114</v>
      </c>
      <c r="AE1079" s="300" t="s">
        <v>3328</v>
      </c>
      <c r="AF1079" s="15" t="s">
        <v>3319</v>
      </c>
      <c r="AG1079" s="15" t="s">
        <v>3319</v>
      </c>
      <c r="AP1079" s="26" t="s">
        <v>5232</v>
      </c>
      <c r="AQ1079" s="15">
        <v>0</v>
      </c>
      <c r="AR1079" s="15" t="s">
        <v>3319</v>
      </c>
      <c r="AS1079" s="15" t="s">
        <v>3319</v>
      </c>
      <c r="AT1079" s="15" t="s">
        <v>3319</v>
      </c>
      <c r="AV1079" s="15" t="s">
        <v>3081</v>
      </c>
      <c r="AZ1079" s="15" t="s">
        <v>5255</v>
      </c>
      <c r="BA1079" s="15" t="s">
        <v>5271</v>
      </c>
      <c r="BB1079" s="15" t="s">
        <v>736</v>
      </c>
    </row>
    <row r="1080" spans="1:54" s="15" customFormat="1" x14ac:dyDescent="0.25">
      <c r="A1080" s="15" t="s">
        <v>5455</v>
      </c>
      <c r="B1080" s="15" t="s">
        <v>3050</v>
      </c>
      <c r="C1080" s="15" t="s">
        <v>3050</v>
      </c>
      <c r="D1080" s="15" t="s">
        <v>3060</v>
      </c>
      <c r="E1080" s="15">
        <v>69.989999999999995</v>
      </c>
      <c r="F1080" s="15" t="s">
        <v>557</v>
      </c>
      <c r="G1080" s="15">
        <v>285</v>
      </c>
      <c r="H1080" s="15" t="s">
        <v>3339</v>
      </c>
      <c r="I1080" s="15" t="s">
        <v>742</v>
      </c>
      <c r="J1080" s="15" t="s">
        <v>3339</v>
      </c>
      <c r="K1080" s="15" t="s">
        <v>3053</v>
      </c>
      <c r="L1080" s="15" t="s">
        <v>3040</v>
      </c>
      <c r="M1080" s="15" t="s">
        <v>3043</v>
      </c>
      <c r="N1080" s="15" t="s">
        <v>3040</v>
      </c>
      <c r="O1080" s="15" t="s">
        <v>3043</v>
      </c>
      <c r="P1080" s="15" t="s">
        <v>737</v>
      </c>
      <c r="Q1080" s="15" t="s">
        <v>737</v>
      </c>
      <c r="R1080" s="15" t="s">
        <v>3362</v>
      </c>
      <c r="S1080" s="15" t="s">
        <v>3362</v>
      </c>
      <c r="T1080" s="15" t="s">
        <v>736</v>
      </c>
      <c r="U1080" s="15" t="s">
        <v>735</v>
      </c>
      <c r="V1080" s="15" t="s">
        <v>736</v>
      </c>
      <c r="W1080" s="15">
        <v>1</v>
      </c>
      <c r="X1080" s="15" t="s">
        <v>736</v>
      </c>
      <c r="Y1080" s="15" t="s">
        <v>736</v>
      </c>
      <c r="Z1080" s="15" t="s">
        <v>3089</v>
      </c>
      <c r="AA1080" s="15">
        <v>0</v>
      </c>
      <c r="AB1080" s="15" t="s">
        <v>290</v>
      </c>
      <c r="AC1080" s="15" t="s">
        <v>3317</v>
      </c>
      <c r="AD1080" s="300" t="s">
        <v>114</v>
      </c>
      <c r="AE1080" s="300" t="s">
        <v>3328</v>
      </c>
      <c r="AF1080" s="15" t="s">
        <v>3319</v>
      </c>
      <c r="AG1080" s="15" t="s">
        <v>3319</v>
      </c>
      <c r="AP1080" s="26" t="s">
        <v>5234</v>
      </c>
      <c r="AQ1080" s="15">
        <v>0</v>
      </c>
      <c r="AR1080" s="15" t="s">
        <v>3319</v>
      </c>
      <c r="AS1080" s="15" t="s">
        <v>3319</v>
      </c>
      <c r="AT1080" s="15" t="s">
        <v>3319</v>
      </c>
      <c r="AV1080" s="15" t="s">
        <v>3089</v>
      </c>
      <c r="AZ1080" s="15" t="s">
        <v>5255</v>
      </c>
      <c r="BA1080" s="15" t="s">
        <v>5271</v>
      </c>
      <c r="BB1080" s="15" t="s">
        <v>736</v>
      </c>
    </row>
    <row r="1081" spans="1:54" s="15" customFormat="1" x14ac:dyDescent="0.25">
      <c r="A1081" s="15" t="s">
        <v>5456</v>
      </c>
      <c r="B1081" s="15" t="s">
        <v>3047</v>
      </c>
      <c r="C1081" s="15" t="s">
        <v>3047</v>
      </c>
      <c r="D1081" s="15" t="s">
        <v>3057</v>
      </c>
      <c r="E1081" s="15">
        <v>49.99</v>
      </c>
      <c r="F1081" s="15" t="s">
        <v>557</v>
      </c>
      <c r="G1081" s="15">
        <v>195</v>
      </c>
      <c r="H1081" s="15" t="s">
        <v>3339</v>
      </c>
      <c r="I1081" s="15" t="s">
        <v>742</v>
      </c>
      <c r="J1081" s="15" t="s">
        <v>3339</v>
      </c>
      <c r="K1081" s="15" t="s">
        <v>3053</v>
      </c>
      <c r="L1081" s="15" t="s">
        <v>3039</v>
      </c>
      <c r="M1081" s="15" t="s">
        <v>3042</v>
      </c>
      <c r="N1081" s="15" t="s">
        <v>3039</v>
      </c>
      <c r="O1081" s="15" t="s">
        <v>3042</v>
      </c>
      <c r="P1081" s="15" t="s">
        <v>737</v>
      </c>
      <c r="Q1081" s="15" t="s">
        <v>737</v>
      </c>
      <c r="R1081" s="15" t="s">
        <v>3362</v>
      </c>
      <c r="S1081" s="15" t="s">
        <v>3362</v>
      </c>
      <c r="T1081" s="15" t="s">
        <v>736</v>
      </c>
      <c r="U1081" s="15" t="s">
        <v>735</v>
      </c>
      <c r="V1081" s="15" t="s">
        <v>736</v>
      </c>
      <c r="W1081" s="15">
        <v>1</v>
      </c>
      <c r="X1081" s="15" t="s">
        <v>736</v>
      </c>
      <c r="Y1081" s="15" t="s">
        <v>736</v>
      </c>
      <c r="Z1081" s="15" t="s">
        <v>3085</v>
      </c>
      <c r="AA1081" s="15">
        <v>0</v>
      </c>
      <c r="AB1081" s="15" t="s">
        <v>290</v>
      </c>
      <c r="AC1081" s="15" t="s">
        <v>3317</v>
      </c>
      <c r="AD1081" s="300" t="s">
        <v>114</v>
      </c>
      <c r="AE1081" s="300" t="s">
        <v>3328</v>
      </c>
      <c r="AF1081" s="15" t="s">
        <v>3319</v>
      </c>
      <c r="AG1081" s="15" t="s">
        <v>3319</v>
      </c>
      <c r="AP1081" s="26" t="s">
        <v>5233</v>
      </c>
      <c r="AQ1081" s="15">
        <v>0</v>
      </c>
      <c r="AR1081" s="15" t="s">
        <v>3319</v>
      </c>
      <c r="AS1081" s="15" t="s">
        <v>3319</v>
      </c>
      <c r="AT1081" s="15" t="s">
        <v>3319</v>
      </c>
      <c r="AV1081" s="15" t="s">
        <v>3085</v>
      </c>
      <c r="AZ1081" s="15" t="s">
        <v>5255</v>
      </c>
      <c r="BA1081" s="15" t="s">
        <v>5271</v>
      </c>
      <c r="BB1081" s="15" t="s">
        <v>736</v>
      </c>
    </row>
    <row r="1082" spans="1:54" s="15" customFormat="1" x14ac:dyDescent="0.25">
      <c r="A1082" s="15" t="s">
        <v>5457</v>
      </c>
      <c r="B1082" s="15" t="s">
        <v>3046</v>
      </c>
      <c r="C1082" s="15" t="s">
        <v>3046</v>
      </c>
      <c r="D1082" s="15" t="s">
        <v>3056</v>
      </c>
      <c r="E1082" s="15">
        <v>39.99</v>
      </c>
      <c r="F1082" s="15" t="s">
        <v>557</v>
      </c>
      <c r="G1082" s="15">
        <v>90</v>
      </c>
      <c r="H1082" s="15" t="s">
        <v>3337</v>
      </c>
      <c r="I1082" s="15" t="s">
        <v>742</v>
      </c>
      <c r="J1082" s="15" t="s">
        <v>3337</v>
      </c>
      <c r="K1082" s="15" t="s">
        <v>3053</v>
      </c>
      <c r="L1082" s="15" t="s">
        <v>3038</v>
      </c>
      <c r="M1082" s="15" t="s">
        <v>3041</v>
      </c>
      <c r="N1082" s="15" t="s">
        <v>3038</v>
      </c>
      <c r="O1082" s="15" t="s">
        <v>3041</v>
      </c>
      <c r="P1082" s="15" t="s">
        <v>737</v>
      </c>
      <c r="Q1082" s="15" t="s">
        <v>737</v>
      </c>
      <c r="R1082" s="15" t="s">
        <v>3362</v>
      </c>
      <c r="S1082" s="15" t="s">
        <v>3362</v>
      </c>
      <c r="T1082" s="15" t="s">
        <v>736</v>
      </c>
      <c r="U1082" s="15" t="s">
        <v>735</v>
      </c>
      <c r="V1082" s="15" t="s">
        <v>736</v>
      </c>
      <c r="W1082" s="15">
        <v>1</v>
      </c>
      <c r="X1082" s="15" t="s">
        <v>736</v>
      </c>
      <c r="Y1082" s="15" t="s">
        <v>736</v>
      </c>
      <c r="Z1082" s="15" t="s">
        <v>3083</v>
      </c>
      <c r="AA1082" s="15">
        <v>0</v>
      </c>
      <c r="AB1082" s="15" t="s">
        <v>290</v>
      </c>
      <c r="AC1082" s="15" t="s">
        <v>3317</v>
      </c>
      <c r="AD1082" s="300" t="s">
        <v>114</v>
      </c>
      <c r="AE1082" s="300" t="s">
        <v>3328</v>
      </c>
      <c r="AF1082" s="15" t="s">
        <v>3319</v>
      </c>
      <c r="AG1082" s="15" t="s">
        <v>3319</v>
      </c>
      <c r="AP1082" s="26" t="s">
        <v>5232</v>
      </c>
      <c r="AQ1082" s="15">
        <v>0</v>
      </c>
      <c r="AR1082" s="15" t="s">
        <v>3319</v>
      </c>
      <c r="AS1082" s="15" t="s">
        <v>3319</v>
      </c>
      <c r="AT1082" s="15" t="s">
        <v>3319</v>
      </c>
      <c r="AV1082" s="15" t="s">
        <v>3083</v>
      </c>
      <c r="AZ1082" s="15" t="s">
        <v>5255</v>
      </c>
      <c r="BA1082" s="15" t="s">
        <v>5256</v>
      </c>
      <c r="BB1082" s="15" t="s">
        <v>736</v>
      </c>
    </row>
    <row r="1083" spans="1:54" s="15" customFormat="1" x14ac:dyDescent="0.25">
      <c r="A1083" s="15" t="s">
        <v>5458</v>
      </c>
      <c r="B1083" s="15" t="s">
        <v>3052</v>
      </c>
      <c r="C1083" s="15" t="s">
        <v>3052</v>
      </c>
      <c r="D1083" s="15" t="s">
        <v>3062</v>
      </c>
      <c r="E1083" s="15">
        <v>69.989999999999995</v>
      </c>
      <c r="F1083" s="15" t="s">
        <v>557</v>
      </c>
      <c r="G1083" s="15">
        <v>270</v>
      </c>
      <c r="H1083" s="15" t="s">
        <v>3337</v>
      </c>
      <c r="I1083" s="15" t="s">
        <v>742</v>
      </c>
      <c r="J1083" s="15" t="s">
        <v>3337</v>
      </c>
      <c r="K1083" s="15" t="s">
        <v>3053</v>
      </c>
      <c r="L1083" s="15" t="s">
        <v>3040</v>
      </c>
      <c r="M1083" s="15" t="s">
        <v>3043</v>
      </c>
      <c r="N1083" s="15" t="s">
        <v>3040</v>
      </c>
      <c r="O1083" s="15" t="s">
        <v>3043</v>
      </c>
      <c r="P1083" s="15" t="s">
        <v>737</v>
      </c>
      <c r="Q1083" s="15" t="s">
        <v>737</v>
      </c>
      <c r="R1083" s="15" t="s">
        <v>3362</v>
      </c>
      <c r="S1083" s="15" t="s">
        <v>3362</v>
      </c>
      <c r="T1083" s="15" t="s">
        <v>736</v>
      </c>
      <c r="U1083" s="15" t="s">
        <v>735</v>
      </c>
      <c r="V1083" s="15" t="s">
        <v>736</v>
      </c>
      <c r="W1083" s="15">
        <v>1</v>
      </c>
      <c r="X1083" s="15" t="s">
        <v>736</v>
      </c>
      <c r="Y1083" s="15" t="s">
        <v>736</v>
      </c>
      <c r="Z1083" s="15" t="s">
        <v>3095</v>
      </c>
      <c r="AA1083" s="15">
        <v>0</v>
      </c>
      <c r="AB1083" s="15" t="s">
        <v>290</v>
      </c>
      <c r="AC1083" s="15" t="s">
        <v>3317</v>
      </c>
      <c r="AD1083" s="300" t="s">
        <v>114</v>
      </c>
      <c r="AE1083" s="300" t="s">
        <v>3328</v>
      </c>
      <c r="AF1083" s="15" t="s">
        <v>3319</v>
      </c>
      <c r="AG1083" s="15" t="s">
        <v>3319</v>
      </c>
      <c r="AP1083" s="26">
        <v>6</v>
      </c>
      <c r="AQ1083" s="15">
        <v>0</v>
      </c>
      <c r="AR1083" s="15" t="s">
        <v>3319</v>
      </c>
      <c r="AS1083" s="15" t="s">
        <v>3319</v>
      </c>
      <c r="AT1083" s="15" t="s">
        <v>3319</v>
      </c>
      <c r="AV1083" s="15" t="s">
        <v>3095</v>
      </c>
      <c r="AZ1083" s="15" t="s">
        <v>5255</v>
      </c>
      <c r="BA1083" s="15" t="s">
        <v>5256</v>
      </c>
      <c r="BB1083" s="15" t="s">
        <v>736</v>
      </c>
    </row>
    <row r="1084" spans="1:54" s="15" customFormat="1" x14ac:dyDescent="0.25">
      <c r="A1084" s="15" t="s">
        <v>5459</v>
      </c>
      <c r="B1084" s="15" t="s">
        <v>3049</v>
      </c>
      <c r="C1084" s="15" t="s">
        <v>3049</v>
      </c>
      <c r="D1084" s="15" t="s">
        <v>3059</v>
      </c>
      <c r="E1084" s="15">
        <v>49.99</v>
      </c>
      <c r="F1084" s="15" t="s">
        <v>557</v>
      </c>
      <c r="G1084" s="15">
        <v>150</v>
      </c>
      <c r="H1084" s="15" t="s">
        <v>3337</v>
      </c>
      <c r="I1084" s="15" t="s">
        <v>742</v>
      </c>
      <c r="J1084" s="15" t="s">
        <v>3337</v>
      </c>
      <c r="K1084" s="15" t="s">
        <v>3053</v>
      </c>
      <c r="L1084" s="15" t="s">
        <v>3039</v>
      </c>
      <c r="M1084" s="15" t="s">
        <v>3042</v>
      </c>
      <c r="N1084" s="15" t="s">
        <v>3039</v>
      </c>
      <c r="O1084" s="15" t="s">
        <v>3042</v>
      </c>
      <c r="P1084" s="15" t="s">
        <v>737</v>
      </c>
      <c r="Q1084" s="15" t="s">
        <v>737</v>
      </c>
      <c r="R1084" s="15" t="s">
        <v>3362</v>
      </c>
      <c r="S1084" s="15" t="s">
        <v>3362</v>
      </c>
      <c r="T1084" s="15" t="s">
        <v>736</v>
      </c>
      <c r="U1084" s="15" t="s">
        <v>735</v>
      </c>
      <c r="V1084" s="15" t="s">
        <v>736</v>
      </c>
      <c r="W1084" s="15">
        <v>1</v>
      </c>
      <c r="X1084" s="15" t="s">
        <v>736</v>
      </c>
      <c r="Y1084" s="15" t="s">
        <v>736</v>
      </c>
      <c r="Z1084" s="15" t="s">
        <v>3087</v>
      </c>
      <c r="AA1084" s="15">
        <v>0</v>
      </c>
      <c r="AB1084" s="15" t="s">
        <v>290</v>
      </c>
      <c r="AC1084" s="15" t="s">
        <v>3317</v>
      </c>
      <c r="AD1084" s="300" t="s">
        <v>114</v>
      </c>
      <c r="AE1084" s="300" t="s">
        <v>3328</v>
      </c>
      <c r="AF1084" s="15" t="s">
        <v>3319</v>
      </c>
      <c r="AG1084" s="15" t="s">
        <v>3319</v>
      </c>
      <c r="AP1084" s="26">
        <v>4</v>
      </c>
      <c r="AQ1084" s="15">
        <v>0</v>
      </c>
      <c r="AR1084" s="15" t="s">
        <v>3319</v>
      </c>
      <c r="AS1084" s="15" t="s">
        <v>3319</v>
      </c>
      <c r="AT1084" s="15" t="s">
        <v>3319</v>
      </c>
      <c r="AV1084" s="15" t="s">
        <v>3087</v>
      </c>
      <c r="AZ1084" s="15" t="s">
        <v>5255</v>
      </c>
      <c r="BA1084" s="15" t="s">
        <v>5256</v>
      </c>
      <c r="BB1084" s="15" t="s">
        <v>736</v>
      </c>
    </row>
    <row r="1085" spans="1:54" s="15" customFormat="1" x14ac:dyDescent="0.25">
      <c r="A1085" s="15" t="s">
        <v>5460</v>
      </c>
      <c r="B1085" s="15" t="s">
        <v>2422</v>
      </c>
      <c r="C1085" s="15" t="s">
        <v>2422</v>
      </c>
      <c r="D1085" s="15" t="s">
        <v>841</v>
      </c>
      <c r="E1085" s="15">
        <v>39.99</v>
      </c>
      <c r="F1085" s="15" t="s">
        <v>557</v>
      </c>
      <c r="G1085" s="15">
        <v>90</v>
      </c>
      <c r="H1085" s="15" t="s">
        <v>3338</v>
      </c>
      <c r="I1085" s="15" t="s">
        <v>742</v>
      </c>
      <c r="J1085" s="15" t="s">
        <v>3338</v>
      </c>
      <c r="K1085" s="15" t="s">
        <v>110</v>
      </c>
      <c r="L1085" s="15" t="s">
        <v>109</v>
      </c>
      <c r="M1085" s="15" t="s">
        <v>194</v>
      </c>
      <c r="N1085" s="15" t="s">
        <v>673</v>
      </c>
      <c r="O1085" s="15" t="s">
        <v>674</v>
      </c>
      <c r="P1085" s="15" t="s">
        <v>737</v>
      </c>
      <c r="Q1085" s="15" t="s">
        <v>737</v>
      </c>
      <c r="R1085" s="15" t="s">
        <v>3362</v>
      </c>
      <c r="S1085" s="15" t="s">
        <v>3362</v>
      </c>
      <c r="T1085" s="15" t="s">
        <v>736</v>
      </c>
      <c r="U1085" s="15" t="s">
        <v>735</v>
      </c>
      <c r="V1085" s="15" t="s">
        <v>736</v>
      </c>
      <c r="W1085" s="15">
        <v>1</v>
      </c>
      <c r="X1085" s="15" t="s">
        <v>736</v>
      </c>
      <c r="Y1085" s="15" t="s">
        <v>736</v>
      </c>
      <c r="Z1085" s="15" t="s">
        <v>725</v>
      </c>
      <c r="AA1085" s="15">
        <v>0</v>
      </c>
      <c r="AB1085" s="15" t="s">
        <v>290</v>
      </c>
      <c r="AC1085" s="15" t="s">
        <v>3317</v>
      </c>
      <c r="AD1085" s="300" t="s">
        <v>114</v>
      </c>
      <c r="AE1085" s="300" t="s">
        <v>3328</v>
      </c>
      <c r="AF1085" s="15" t="s">
        <v>3319</v>
      </c>
      <c r="AG1085" s="15" t="s">
        <v>3319</v>
      </c>
      <c r="AP1085" s="26" t="s">
        <v>5232</v>
      </c>
      <c r="AQ1085" s="15">
        <v>0</v>
      </c>
      <c r="AR1085" s="15" t="s">
        <v>3319</v>
      </c>
      <c r="AS1085" s="15" t="s">
        <v>3319</v>
      </c>
      <c r="AT1085" s="15" t="s">
        <v>3319</v>
      </c>
      <c r="AV1085" s="15" t="s">
        <v>725</v>
      </c>
      <c r="AZ1085" s="15" t="s">
        <v>5255</v>
      </c>
      <c r="BA1085" s="15" t="s">
        <v>5256</v>
      </c>
      <c r="BB1085" s="15" t="s">
        <v>736</v>
      </c>
    </row>
    <row r="1086" spans="1:54" s="15" customFormat="1" x14ac:dyDescent="0.25">
      <c r="A1086" s="15" t="s">
        <v>5461</v>
      </c>
      <c r="B1086" s="15" t="s">
        <v>3360</v>
      </c>
      <c r="C1086" s="15" t="s">
        <v>3360</v>
      </c>
      <c r="D1086" s="15" t="s">
        <v>3349</v>
      </c>
      <c r="E1086" s="15">
        <v>44.99</v>
      </c>
      <c r="F1086" s="15" t="s">
        <v>557</v>
      </c>
      <c r="G1086" s="15">
        <v>90</v>
      </c>
      <c r="H1086" s="15" t="s">
        <v>3338</v>
      </c>
      <c r="I1086" s="15" t="s">
        <v>742</v>
      </c>
      <c r="J1086" s="15" t="s">
        <v>3338</v>
      </c>
      <c r="K1086" s="15" t="s">
        <v>110</v>
      </c>
      <c r="L1086" s="15" t="s">
        <v>109</v>
      </c>
      <c r="M1086" s="15" t="s">
        <v>194</v>
      </c>
      <c r="N1086" s="15" t="s">
        <v>673</v>
      </c>
      <c r="O1086" s="15" t="s">
        <v>674</v>
      </c>
      <c r="P1086" s="15" t="s">
        <v>737</v>
      </c>
      <c r="Q1086" s="15" t="s">
        <v>737</v>
      </c>
      <c r="R1086" s="15" t="s">
        <v>3362</v>
      </c>
      <c r="S1086" s="15" t="s">
        <v>3362</v>
      </c>
      <c r="T1086" s="15" t="s">
        <v>736</v>
      </c>
      <c r="U1086" s="15" t="s">
        <v>735</v>
      </c>
      <c r="V1086" s="15" t="s">
        <v>736</v>
      </c>
      <c r="W1086" s="15">
        <v>1</v>
      </c>
      <c r="X1086" s="15" t="s">
        <v>736</v>
      </c>
      <c r="Y1086" s="15" t="s">
        <v>736</v>
      </c>
      <c r="Z1086" s="15" t="s">
        <v>3341</v>
      </c>
      <c r="AA1086" s="15">
        <v>0</v>
      </c>
      <c r="AB1086" s="15" t="s">
        <v>290</v>
      </c>
      <c r="AC1086" s="15" t="s">
        <v>3317</v>
      </c>
      <c r="AD1086" s="300" t="s">
        <v>114</v>
      </c>
      <c r="AE1086" s="300" t="s">
        <v>3328</v>
      </c>
      <c r="AF1086" s="15" t="s">
        <v>3319</v>
      </c>
      <c r="AG1086" s="15" t="s">
        <v>3319</v>
      </c>
      <c r="AP1086" s="26" t="s">
        <v>5235</v>
      </c>
      <c r="AQ1086" s="15">
        <v>0</v>
      </c>
      <c r="AR1086" s="15" t="s">
        <v>3319</v>
      </c>
      <c r="AS1086" s="15" t="s">
        <v>3319</v>
      </c>
      <c r="AT1086" s="15" t="s">
        <v>3319</v>
      </c>
      <c r="AV1086" s="15" t="s">
        <v>3341</v>
      </c>
      <c r="AZ1086" s="15" t="s">
        <v>5255</v>
      </c>
      <c r="BA1086" s="15" t="s">
        <v>5256</v>
      </c>
      <c r="BB1086" s="15" t="s">
        <v>736</v>
      </c>
    </row>
    <row r="1087" spans="1:54" s="15" customFormat="1" x14ac:dyDescent="0.25">
      <c r="A1087" s="15" t="s">
        <v>5462</v>
      </c>
      <c r="B1087" s="15" t="s">
        <v>3357</v>
      </c>
      <c r="C1087" s="15" t="s">
        <v>3357</v>
      </c>
      <c r="D1087" s="15" t="s">
        <v>3352</v>
      </c>
      <c r="E1087" s="15">
        <v>54.99</v>
      </c>
      <c r="F1087" s="15" t="s">
        <v>557</v>
      </c>
      <c r="G1087" s="15">
        <v>135</v>
      </c>
      <c r="H1087" s="15" t="s">
        <v>3338</v>
      </c>
      <c r="I1087" s="15" t="s">
        <v>742</v>
      </c>
      <c r="J1087" s="15" t="s">
        <v>3338</v>
      </c>
      <c r="K1087" s="15" t="s">
        <v>110</v>
      </c>
      <c r="L1087" s="15" t="s">
        <v>111</v>
      </c>
      <c r="M1087" s="15" t="s">
        <v>195</v>
      </c>
      <c r="N1087" s="15" t="s">
        <v>675</v>
      </c>
      <c r="O1087" s="15" t="s">
        <v>676</v>
      </c>
      <c r="P1087" s="15" t="s">
        <v>737</v>
      </c>
      <c r="Q1087" s="15" t="s">
        <v>737</v>
      </c>
      <c r="R1087" s="15" t="s">
        <v>3362</v>
      </c>
      <c r="S1087" s="15" t="s">
        <v>3362</v>
      </c>
      <c r="T1087" s="15" t="s">
        <v>736</v>
      </c>
      <c r="U1087" s="15" t="s">
        <v>735</v>
      </c>
      <c r="V1087" s="15" t="s">
        <v>736</v>
      </c>
      <c r="W1087" s="15">
        <v>1</v>
      </c>
      <c r="X1087" s="15" t="s">
        <v>736</v>
      </c>
      <c r="Y1087" s="15" t="s">
        <v>736</v>
      </c>
      <c r="Z1087" s="15" t="s">
        <v>3346</v>
      </c>
      <c r="AA1087" s="15">
        <v>0</v>
      </c>
      <c r="AB1087" s="15" t="s">
        <v>290</v>
      </c>
      <c r="AC1087" s="15" t="s">
        <v>3317</v>
      </c>
      <c r="AD1087" s="300" t="s">
        <v>114</v>
      </c>
      <c r="AE1087" s="300" t="s">
        <v>3328</v>
      </c>
      <c r="AF1087" s="15" t="s">
        <v>3319</v>
      </c>
      <c r="AG1087" s="15" t="s">
        <v>3319</v>
      </c>
      <c r="AP1087" s="26" t="s">
        <v>5236</v>
      </c>
      <c r="AQ1087" s="15">
        <v>0</v>
      </c>
      <c r="AR1087" s="15" t="s">
        <v>3319</v>
      </c>
      <c r="AS1087" s="15" t="s">
        <v>3319</v>
      </c>
      <c r="AT1087" s="15" t="s">
        <v>3319</v>
      </c>
      <c r="AV1087" s="15" t="s">
        <v>3346</v>
      </c>
      <c r="AZ1087" s="15" t="s">
        <v>5255</v>
      </c>
      <c r="BA1087" s="15" t="s">
        <v>5256</v>
      </c>
      <c r="BB1087" s="15" t="s">
        <v>736</v>
      </c>
    </row>
    <row r="1088" spans="1:54" s="15" customFormat="1" x14ac:dyDescent="0.25">
      <c r="A1088" s="15" t="s">
        <v>5463</v>
      </c>
      <c r="B1088" s="15" t="s">
        <v>2430</v>
      </c>
      <c r="C1088" s="15" t="s">
        <v>2430</v>
      </c>
      <c r="D1088" s="15" t="s">
        <v>846</v>
      </c>
      <c r="E1088" s="15">
        <v>49.99</v>
      </c>
      <c r="F1088" s="15" t="s">
        <v>557</v>
      </c>
      <c r="G1088" s="15">
        <v>135</v>
      </c>
      <c r="H1088" s="15" t="s">
        <v>3338</v>
      </c>
      <c r="I1088" s="15" t="s">
        <v>742</v>
      </c>
      <c r="J1088" s="15" t="s">
        <v>3338</v>
      </c>
      <c r="K1088" s="15" t="s">
        <v>110</v>
      </c>
      <c r="L1088" s="15" t="s">
        <v>111</v>
      </c>
      <c r="M1088" s="15" t="s">
        <v>195</v>
      </c>
      <c r="N1088" s="15" t="s">
        <v>675</v>
      </c>
      <c r="O1088" s="15" t="s">
        <v>676</v>
      </c>
      <c r="P1088" s="15" t="s">
        <v>737</v>
      </c>
      <c r="Q1088" s="15" t="s">
        <v>737</v>
      </c>
      <c r="R1088" s="15" t="s">
        <v>3362</v>
      </c>
      <c r="S1088" s="15" t="s">
        <v>3362</v>
      </c>
      <c r="T1088" s="15" t="s">
        <v>736</v>
      </c>
      <c r="U1088" s="15" t="s">
        <v>735</v>
      </c>
      <c r="V1088" s="15" t="s">
        <v>736</v>
      </c>
      <c r="W1088" s="15">
        <v>1</v>
      </c>
      <c r="X1088" s="15" t="s">
        <v>736</v>
      </c>
      <c r="Y1088" s="15" t="s">
        <v>736</v>
      </c>
      <c r="Z1088" s="15" t="s">
        <v>3340</v>
      </c>
      <c r="AA1088" s="15">
        <v>0</v>
      </c>
      <c r="AB1088" s="15" t="s">
        <v>290</v>
      </c>
      <c r="AC1088" s="15" t="s">
        <v>3317</v>
      </c>
      <c r="AD1088" s="300" t="s">
        <v>114</v>
      </c>
      <c r="AE1088" s="300" t="s">
        <v>3328</v>
      </c>
      <c r="AF1088" s="15" t="s">
        <v>3319</v>
      </c>
      <c r="AG1088" s="15" t="s">
        <v>3319</v>
      </c>
      <c r="AP1088" s="26" t="s">
        <v>5233</v>
      </c>
      <c r="AQ1088" s="15">
        <v>0</v>
      </c>
      <c r="AR1088" s="15" t="s">
        <v>3319</v>
      </c>
      <c r="AS1088" s="15" t="s">
        <v>3319</v>
      </c>
      <c r="AT1088" s="15" t="s">
        <v>3319</v>
      </c>
      <c r="AV1088" s="15" t="s">
        <v>3340</v>
      </c>
      <c r="AZ1088" s="15" t="s">
        <v>5255</v>
      </c>
      <c r="BA1088" s="15" t="s">
        <v>5256</v>
      </c>
      <c r="BB1088" s="15" t="s">
        <v>736</v>
      </c>
    </row>
    <row r="1089" spans="1:54" s="15" customFormat="1" x14ac:dyDescent="0.25">
      <c r="A1089" s="15" t="s">
        <v>5464</v>
      </c>
      <c r="B1089" s="15" t="s">
        <v>2430</v>
      </c>
      <c r="C1089" s="15" t="s">
        <v>2430</v>
      </c>
      <c r="D1089" s="15" t="s">
        <v>846</v>
      </c>
      <c r="E1089" s="15">
        <v>49.99</v>
      </c>
      <c r="F1089" s="15" t="s">
        <v>557</v>
      </c>
      <c r="G1089" s="15">
        <v>135</v>
      </c>
      <c r="H1089" s="15" t="s">
        <v>3338</v>
      </c>
      <c r="I1089" s="15" t="s">
        <v>742</v>
      </c>
      <c r="J1089" s="15" t="s">
        <v>3338</v>
      </c>
      <c r="K1089" s="15" t="s">
        <v>110</v>
      </c>
      <c r="L1089" s="15" t="s">
        <v>111</v>
      </c>
      <c r="M1089" s="15" t="s">
        <v>195</v>
      </c>
      <c r="N1089" s="15" t="s">
        <v>675</v>
      </c>
      <c r="O1089" s="15" t="s">
        <v>676</v>
      </c>
      <c r="P1089" s="15" t="s">
        <v>737</v>
      </c>
      <c r="Q1089" s="15" t="s">
        <v>737</v>
      </c>
      <c r="R1089" s="15" t="s">
        <v>3362</v>
      </c>
      <c r="S1089" s="15" t="s">
        <v>3362</v>
      </c>
      <c r="T1089" s="15" t="s">
        <v>736</v>
      </c>
      <c r="U1089" s="15" t="s">
        <v>735</v>
      </c>
      <c r="V1089" s="15" t="s">
        <v>736</v>
      </c>
      <c r="W1089" s="15">
        <v>1</v>
      </c>
      <c r="X1089" s="15" t="s">
        <v>736</v>
      </c>
      <c r="Y1089" s="15" t="s">
        <v>736</v>
      </c>
      <c r="Z1089" s="15" t="s">
        <v>729</v>
      </c>
      <c r="AA1089" s="15">
        <v>0</v>
      </c>
      <c r="AB1089" s="15" t="s">
        <v>290</v>
      </c>
      <c r="AC1089" s="15" t="s">
        <v>3317</v>
      </c>
      <c r="AD1089" s="300" t="s">
        <v>114</v>
      </c>
      <c r="AE1089" s="300" t="s">
        <v>3328</v>
      </c>
      <c r="AF1089" s="15" t="s">
        <v>3319</v>
      </c>
      <c r="AG1089" s="15" t="s">
        <v>3319</v>
      </c>
      <c r="AP1089" s="26" t="s">
        <v>5233</v>
      </c>
      <c r="AQ1089" s="15">
        <v>0</v>
      </c>
      <c r="AR1089" s="15" t="s">
        <v>3319</v>
      </c>
      <c r="AS1089" s="15" t="s">
        <v>3319</v>
      </c>
      <c r="AT1089" s="15" t="s">
        <v>3319</v>
      </c>
      <c r="AV1089" s="15" t="s">
        <v>729</v>
      </c>
      <c r="AZ1089" s="15" t="s">
        <v>5255</v>
      </c>
      <c r="BA1089" s="15" t="s">
        <v>5256</v>
      </c>
      <c r="BB1089" s="15" t="s">
        <v>736</v>
      </c>
    </row>
    <row r="1090" spans="1:54" s="15" customFormat="1" x14ac:dyDescent="0.25">
      <c r="A1090" s="15" t="s">
        <v>5465</v>
      </c>
      <c r="B1090" s="15" t="s">
        <v>2440</v>
      </c>
      <c r="C1090" s="15" t="s">
        <v>2440</v>
      </c>
      <c r="D1090" s="15" t="s">
        <v>850</v>
      </c>
      <c r="E1090" s="15">
        <v>59.99</v>
      </c>
      <c r="F1090" s="15" t="s">
        <v>557</v>
      </c>
      <c r="G1090" s="15">
        <v>180</v>
      </c>
      <c r="H1090" s="15" t="s">
        <v>3338</v>
      </c>
      <c r="I1090" s="15" t="s">
        <v>742</v>
      </c>
      <c r="J1090" s="15" t="s">
        <v>3338</v>
      </c>
      <c r="K1090" s="15" t="s">
        <v>110</v>
      </c>
      <c r="L1090" s="15" t="s">
        <v>112</v>
      </c>
      <c r="M1090" s="15" t="s">
        <v>196</v>
      </c>
      <c r="N1090" s="15" t="s">
        <v>677</v>
      </c>
      <c r="O1090" s="15" t="s">
        <v>678</v>
      </c>
      <c r="P1090" s="15" t="s">
        <v>737</v>
      </c>
      <c r="Q1090" s="15" t="s">
        <v>737</v>
      </c>
      <c r="R1090" s="15" t="s">
        <v>3362</v>
      </c>
      <c r="S1090" s="15" t="s">
        <v>3362</v>
      </c>
      <c r="T1090" s="15" t="s">
        <v>736</v>
      </c>
      <c r="U1090" s="15" t="s">
        <v>735</v>
      </c>
      <c r="V1090" s="15" t="s">
        <v>736</v>
      </c>
      <c r="W1090" s="15">
        <v>1</v>
      </c>
      <c r="X1090" s="15" t="s">
        <v>736</v>
      </c>
      <c r="Y1090" s="15" t="s">
        <v>736</v>
      </c>
      <c r="Z1090" s="15" t="s">
        <v>727</v>
      </c>
      <c r="AA1090" s="15">
        <v>0</v>
      </c>
      <c r="AB1090" s="15" t="s">
        <v>290</v>
      </c>
      <c r="AC1090" s="15" t="s">
        <v>3317</v>
      </c>
      <c r="AD1090" s="300" t="s">
        <v>114</v>
      </c>
      <c r="AE1090" s="300" t="s">
        <v>3328</v>
      </c>
      <c r="AF1090" s="15" t="s">
        <v>3319</v>
      </c>
      <c r="AG1090" s="15" t="s">
        <v>3319</v>
      </c>
      <c r="AP1090" s="26" t="s">
        <v>5234</v>
      </c>
      <c r="AQ1090" s="15">
        <v>0</v>
      </c>
      <c r="AR1090" s="15" t="s">
        <v>3319</v>
      </c>
      <c r="AS1090" s="15" t="s">
        <v>3319</v>
      </c>
      <c r="AT1090" s="15" t="s">
        <v>3319</v>
      </c>
      <c r="AV1090" s="15" t="s">
        <v>727</v>
      </c>
      <c r="AZ1090" s="15" t="s">
        <v>5255</v>
      </c>
      <c r="BA1090" s="15" t="s">
        <v>5256</v>
      </c>
      <c r="BB1090" s="15" t="s">
        <v>736</v>
      </c>
    </row>
    <row r="1091" spans="1:54" s="15" customFormat="1" x14ac:dyDescent="0.25">
      <c r="A1091" s="15" t="s">
        <v>5466</v>
      </c>
      <c r="B1091" s="15" t="s">
        <v>2421</v>
      </c>
      <c r="C1091" s="15" t="s">
        <v>2421</v>
      </c>
      <c r="D1091" s="15" t="s">
        <v>842</v>
      </c>
      <c r="E1091" s="15">
        <v>39.99</v>
      </c>
      <c r="F1091" s="15" t="s">
        <v>557</v>
      </c>
      <c r="G1091" s="15">
        <v>90</v>
      </c>
      <c r="H1091" s="15" t="s">
        <v>3339</v>
      </c>
      <c r="I1091" s="15" t="s">
        <v>742</v>
      </c>
      <c r="J1091" s="15" t="s">
        <v>3339</v>
      </c>
      <c r="K1091" s="15" t="s">
        <v>110</v>
      </c>
      <c r="L1091" s="15" t="s">
        <v>109</v>
      </c>
      <c r="M1091" s="15" t="s">
        <v>194</v>
      </c>
      <c r="N1091" s="15" t="s">
        <v>673</v>
      </c>
      <c r="O1091" s="15" t="s">
        <v>674</v>
      </c>
      <c r="P1091" s="15" t="s">
        <v>737</v>
      </c>
      <c r="Q1091" s="15" t="s">
        <v>737</v>
      </c>
      <c r="R1091" s="15" t="s">
        <v>3362</v>
      </c>
      <c r="S1091" s="15" t="s">
        <v>3362</v>
      </c>
      <c r="T1091" s="15" t="s">
        <v>736</v>
      </c>
      <c r="U1091" s="15" t="s">
        <v>735</v>
      </c>
      <c r="V1091" s="15" t="s">
        <v>736</v>
      </c>
      <c r="W1091" s="15">
        <v>1</v>
      </c>
      <c r="X1091" s="15" t="s">
        <v>736</v>
      </c>
      <c r="Y1091" s="15" t="s">
        <v>736</v>
      </c>
      <c r="Z1091" s="15" t="s">
        <v>724</v>
      </c>
      <c r="AA1091" s="15">
        <v>0</v>
      </c>
      <c r="AB1091" s="15" t="s">
        <v>290</v>
      </c>
      <c r="AC1091" s="15" t="s">
        <v>3317</v>
      </c>
      <c r="AD1091" s="300" t="s">
        <v>114</v>
      </c>
      <c r="AE1091" s="300" t="s">
        <v>3328</v>
      </c>
      <c r="AF1091" s="15" t="s">
        <v>3319</v>
      </c>
      <c r="AG1091" s="15" t="s">
        <v>3319</v>
      </c>
      <c r="AP1091" s="26" t="s">
        <v>5232</v>
      </c>
      <c r="AQ1091" s="15">
        <v>0</v>
      </c>
      <c r="AR1091" s="15" t="s">
        <v>3319</v>
      </c>
      <c r="AS1091" s="15" t="s">
        <v>3319</v>
      </c>
      <c r="AT1091" s="15" t="s">
        <v>3319</v>
      </c>
      <c r="AV1091" s="15" t="s">
        <v>724</v>
      </c>
      <c r="AZ1091" s="15" t="s">
        <v>5255</v>
      </c>
      <c r="BA1091" s="15" t="s">
        <v>5271</v>
      </c>
      <c r="BB1091" s="15" t="s">
        <v>736</v>
      </c>
    </row>
    <row r="1092" spans="1:54" s="15" customFormat="1" x14ac:dyDescent="0.25">
      <c r="A1092" s="15" t="s">
        <v>5467</v>
      </c>
      <c r="B1092" s="15" t="s">
        <v>3356</v>
      </c>
      <c r="C1092" s="15" t="s">
        <v>3356</v>
      </c>
      <c r="D1092" s="15" t="s">
        <v>3353</v>
      </c>
      <c r="E1092" s="15">
        <v>44.99</v>
      </c>
      <c r="F1092" s="15" t="s">
        <v>557</v>
      </c>
      <c r="G1092" s="15">
        <v>90</v>
      </c>
      <c r="H1092" s="15" t="s">
        <v>3339</v>
      </c>
      <c r="I1092" s="15" t="s">
        <v>742</v>
      </c>
      <c r="J1092" s="15" t="s">
        <v>3339</v>
      </c>
      <c r="K1092" s="15" t="s">
        <v>110</v>
      </c>
      <c r="L1092" s="15" t="s">
        <v>109</v>
      </c>
      <c r="M1092" s="15" t="s">
        <v>194</v>
      </c>
      <c r="N1092" s="15" t="s">
        <v>673</v>
      </c>
      <c r="O1092" s="15" t="s">
        <v>674</v>
      </c>
      <c r="P1092" s="15" t="s">
        <v>737</v>
      </c>
      <c r="Q1092" s="15" t="s">
        <v>737</v>
      </c>
      <c r="R1092" s="15" t="s">
        <v>3362</v>
      </c>
      <c r="S1092" s="15" t="s">
        <v>3362</v>
      </c>
      <c r="T1092" s="15" t="s">
        <v>736</v>
      </c>
      <c r="U1092" s="15" t="s">
        <v>735</v>
      </c>
      <c r="V1092" s="15" t="s">
        <v>736</v>
      </c>
      <c r="W1092" s="15">
        <v>1</v>
      </c>
      <c r="X1092" s="15" t="s">
        <v>736</v>
      </c>
      <c r="Y1092" s="15" t="s">
        <v>736</v>
      </c>
      <c r="Z1092" s="15" t="s">
        <v>3347</v>
      </c>
      <c r="AA1092" s="15">
        <v>0</v>
      </c>
      <c r="AB1092" s="15" t="s">
        <v>290</v>
      </c>
      <c r="AC1092" s="15" t="s">
        <v>3317</v>
      </c>
      <c r="AD1092" s="300" t="s">
        <v>114</v>
      </c>
      <c r="AE1092" s="300" t="s">
        <v>3328</v>
      </c>
      <c r="AF1092" s="15" t="s">
        <v>3319</v>
      </c>
      <c r="AG1092" s="15" t="s">
        <v>3319</v>
      </c>
      <c r="AP1092" s="26" t="s">
        <v>5235</v>
      </c>
      <c r="AQ1092" s="15">
        <v>0</v>
      </c>
      <c r="AR1092" s="15" t="s">
        <v>3319</v>
      </c>
      <c r="AS1092" s="15" t="s">
        <v>3319</v>
      </c>
      <c r="AT1092" s="15" t="s">
        <v>3319</v>
      </c>
      <c r="AV1092" s="15" t="s">
        <v>3347</v>
      </c>
      <c r="AZ1092" s="15" t="s">
        <v>5255</v>
      </c>
      <c r="BA1092" s="15" t="s">
        <v>5271</v>
      </c>
      <c r="BB1092" s="15" t="s">
        <v>736</v>
      </c>
    </row>
    <row r="1093" spans="1:54" s="15" customFormat="1" x14ac:dyDescent="0.25">
      <c r="A1093" s="15" t="s">
        <v>5468</v>
      </c>
      <c r="B1093" s="15" t="s">
        <v>3355</v>
      </c>
      <c r="C1093" s="15" t="s">
        <v>3355</v>
      </c>
      <c r="D1093" s="15" t="s">
        <v>3350</v>
      </c>
      <c r="E1093" s="15">
        <v>54.99</v>
      </c>
      <c r="F1093" s="15" t="s">
        <v>557</v>
      </c>
      <c r="G1093" s="15">
        <v>135</v>
      </c>
      <c r="H1093" s="15" t="s">
        <v>3339</v>
      </c>
      <c r="I1093" s="15" t="s">
        <v>742</v>
      </c>
      <c r="J1093" s="15" t="s">
        <v>3339</v>
      </c>
      <c r="K1093" s="15" t="s">
        <v>110</v>
      </c>
      <c r="L1093" s="15" t="s">
        <v>111</v>
      </c>
      <c r="M1093" s="15" t="s">
        <v>195</v>
      </c>
      <c r="N1093" s="15" t="s">
        <v>675</v>
      </c>
      <c r="O1093" s="15" t="s">
        <v>676</v>
      </c>
      <c r="P1093" s="15" t="s">
        <v>737</v>
      </c>
      <c r="Q1093" s="15" t="s">
        <v>737</v>
      </c>
      <c r="R1093" s="15" t="s">
        <v>3362</v>
      </c>
      <c r="S1093" s="15" t="s">
        <v>3362</v>
      </c>
      <c r="T1093" s="15" t="s">
        <v>736</v>
      </c>
      <c r="U1093" s="15" t="s">
        <v>735</v>
      </c>
      <c r="V1093" s="15" t="s">
        <v>736</v>
      </c>
      <c r="W1093" s="15">
        <v>1</v>
      </c>
      <c r="X1093" s="15" t="s">
        <v>736</v>
      </c>
      <c r="Y1093" s="15" t="s">
        <v>736</v>
      </c>
      <c r="Z1093" s="15" t="s">
        <v>3343</v>
      </c>
      <c r="AA1093" s="15">
        <v>0</v>
      </c>
      <c r="AB1093" s="15" t="s">
        <v>290</v>
      </c>
      <c r="AC1093" s="15" t="s">
        <v>3317</v>
      </c>
      <c r="AD1093" s="300" t="s">
        <v>114</v>
      </c>
      <c r="AE1093" s="300" t="s">
        <v>3328</v>
      </c>
      <c r="AF1093" s="15" t="s">
        <v>3319</v>
      </c>
      <c r="AG1093" s="15" t="s">
        <v>3319</v>
      </c>
      <c r="AP1093" s="26" t="s">
        <v>5236</v>
      </c>
      <c r="AQ1093" s="15">
        <v>0</v>
      </c>
      <c r="AR1093" s="15" t="s">
        <v>3319</v>
      </c>
      <c r="AS1093" s="15" t="s">
        <v>3319</v>
      </c>
      <c r="AT1093" s="15" t="s">
        <v>3319</v>
      </c>
      <c r="AV1093" s="15" t="s">
        <v>3343</v>
      </c>
      <c r="AZ1093" s="15" t="s">
        <v>5255</v>
      </c>
      <c r="BA1093" s="15" t="s">
        <v>5271</v>
      </c>
      <c r="BB1093" s="15" t="s">
        <v>736</v>
      </c>
    </row>
    <row r="1094" spans="1:54" s="15" customFormat="1" x14ac:dyDescent="0.25">
      <c r="A1094" s="15" t="s">
        <v>5469</v>
      </c>
      <c r="B1094" s="15" t="s">
        <v>2429</v>
      </c>
      <c r="C1094" s="15" t="s">
        <v>2429</v>
      </c>
      <c r="D1094" s="15" t="s">
        <v>845</v>
      </c>
      <c r="E1094" s="15">
        <v>49.99</v>
      </c>
      <c r="F1094" s="15" t="s">
        <v>557</v>
      </c>
      <c r="G1094" s="15">
        <v>135</v>
      </c>
      <c r="H1094" s="15" t="s">
        <v>3339</v>
      </c>
      <c r="I1094" s="15" t="s">
        <v>742</v>
      </c>
      <c r="J1094" s="15" t="s">
        <v>3339</v>
      </c>
      <c r="K1094" s="15" t="s">
        <v>110</v>
      </c>
      <c r="L1094" s="15" t="s">
        <v>111</v>
      </c>
      <c r="M1094" s="15" t="s">
        <v>195</v>
      </c>
      <c r="N1094" s="15" t="s">
        <v>675</v>
      </c>
      <c r="O1094" s="15" t="s">
        <v>676</v>
      </c>
      <c r="P1094" s="15" t="s">
        <v>737</v>
      </c>
      <c r="Q1094" s="15" t="s">
        <v>737</v>
      </c>
      <c r="R1094" s="15" t="s">
        <v>3362</v>
      </c>
      <c r="S1094" s="15" t="s">
        <v>3362</v>
      </c>
      <c r="T1094" s="15" t="s">
        <v>736</v>
      </c>
      <c r="U1094" s="15" t="s">
        <v>735</v>
      </c>
      <c r="V1094" s="15" t="s">
        <v>736</v>
      </c>
      <c r="W1094" s="15">
        <v>1</v>
      </c>
      <c r="X1094" s="15" t="s">
        <v>736</v>
      </c>
      <c r="Y1094" s="15" t="s">
        <v>736</v>
      </c>
      <c r="Z1094" s="15" t="s">
        <v>3344</v>
      </c>
      <c r="AA1094" s="15">
        <v>0</v>
      </c>
      <c r="AB1094" s="15" t="s">
        <v>290</v>
      </c>
      <c r="AC1094" s="15" t="s">
        <v>3317</v>
      </c>
      <c r="AD1094" s="300" t="s">
        <v>114</v>
      </c>
      <c r="AE1094" s="300" t="s">
        <v>3328</v>
      </c>
      <c r="AF1094" s="15" t="s">
        <v>3319</v>
      </c>
      <c r="AG1094" s="15" t="s">
        <v>3319</v>
      </c>
      <c r="AP1094" s="26" t="s">
        <v>5233</v>
      </c>
      <c r="AQ1094" s="15">
        <v>0</v>
      </c>
      <c r="AR1094" s="15" t="s">
        <v>3319</v>
      </c>
      <c r="AS1094" s="15" t="s">
        <v>3319</v>
      </c>
      <c r="AT1094" s="15" t="s">
        <v>3319</v>
      </c>
      <c r="AV1094" s="15" t="s">
        <v>3344</v>
      </c>
      <c r="AZ1094" s="15" t="s">
        <v>5255</v>
      </c>
      <c r="BA1094" s="15" t="s">
        <v>5271</v>
      </c>
      <c r="BB1094" s="15" t="s">
        <v>736</v>
      </c>
    </row>
    <row r="1095" spans="1:54" s="15" customFormat="1" x14ac:dyDescent="0.25">
      <c r="A1095" s="15" t="s">
        <v>5470</v>
      </c>
      <c r="B1095" s="15" t="s">
        <v>2429</v>
      </c>
      <c r="C1095" s="15" t="s">
        <v>2429</v>
      </c>
      <c r="D1095" s="15" t="s">
        <v>845</v>
      </c>
      <c r="E1095" s="15">
        <v>49.99</v>
      </c>
      <c r="F1095" s="15" t="s">
        <v>557</v>
      </c>
      <c r="G1095" s="15">
        <v>135</v>
      </c>
      <c r="H1095" s="15" t="s">
        <v>3339</v>
      </c>
      <c r="I1095" s="15" t="s">
        <v>742</v>
      </c>
      <c r="J1095" s="15" t="s">
        <v>3339</v>
      </c>
      <c r="K1095" s="15" t="s">
        <v>110</v>
      </c>
      <c r="L1095" s="15" t="s">
        <v>111</v>
      </c>
      <c r="M1095" s="15" t="s">
        <v>195</v>
      </c>
      <c r="N1095" s="15" t="s">
        <v>675</v>
      </c>
      <c r="O1095" s="15" t="s">
        <v>676</v>
      </c>
      <c r="P1095" s="15" t="s">
        <v>737</v>
      </c>
      <c r="Q1095" s="15" t="s">
        <v>737</v>
      </c>
      <c r="R1095" s="15" t="s">
        <v>3362</v>
      </c>
      <c r="S1095" s="15" t="s">
        <v>3362</v>
      </c>
      <c r="T1095" s="15" t="s">
        <v>736</v>
      </c>
      <c r="U1095" s="15" t="s">
        <v>735</v>
      </c>
      <c r="V1095" s="15" t="s">
        <v>736</v>
      </c>
      <c r="W1095" s="15">
        <v>1</v>
      </c>
      <c r="X1095" s="15" t="s">
        <v>736</v>
      </c>
      <c r="Y1095" s="15" t="s">
        <v>736</v>
      </c>
      <c r="Z1095" s="15" t="s">
        <v>728</v>
      </c>
      <c r="AA1095" s="15">
        <v>0</v>
      </c>
      <c r="AB1095" s="15" t="s">
        <v>290</v>
      </c>
      <c r="AC1095" s="15" t="s">
        <v>3317</v>
      </c>
      <c r="AD1095" s="300" t="s">
        <v>114</v>
      </c>
      <c r="AE1095" s="300" t="s">
        <v>3328</v>
      </c>
      <c r="AF1095" s="15" t="s">
        <v>3319</v>
      </c>
      <c r="AG1095" s="15" t="s">
        <v>3319</v>
      </c>
      <c r="AP1095" s="26" t="s">
        <v>5233</v>
      </c>
      <c r="AQ1095" s="15">
        <v>0</v>
      </c>
      <c r="AR1095" s="15" t="s">
        <v>3319</v>
      </c>
      <c r="AS1095" s="15" t="s">
        <v>3319</v>
      </c>
      <c r="AT1095" s="15" t="s">
        <v>3319</v>
      </c>
      <c r="AV1095" s="15" t="s">
        <v>728</v>
      </c>
      <c r="AZ1095" s="15" t="s">
        <v>5255</v>
      </c>
      <c r="BA1095" s="15" t="s">
        <v>5271</v>
      </c>
      <c r="BB1095" s="15" t="s">
        <v>736</v>
      </c>
    </row>
    <row r="1096" spans="1:54" s="15" customFormat="1" x14ac:dyDescent="0.25">
      <c r="A1096" s="15" t="s">
        <v>5471</v>
      </c>
      <c r="B1096" s="15" t="s">
        <v>2439</v>
      </c>
      <c r="C1096" s="15" t="s">
        <v>2439</v>
      </c>
      <c r="D1096" s="15" t="s">
        <v>849</v>
      </c>
      <c r="E1096" s="15">
        <v>59.99</v>
      </c>
      <c r="F1096" s="15" t="s">
        <v>557</v>
      </c>
      <c r="G1096" s="15">
        <v>180</v>
      </c>
      <c r="H1096" s="15" t="s">
        <v>3339</v>
      </c>
      <c r="I1096" s="15" t="s">
        <v>742</v>
      </c>
      <c r="J1096" s="15" t="s">
        <v>3339</v>
      </c>
      <c r="K1096" s="15" t="s">
        <v>110</v>
      </c>
      <c r="L1096" s="15" t="s">
        <v>112</v>
      </c>
      <c r="M1096" s="15" t="s">
        <v>196</v>
      </c>
      <c r="N1096" s="15" t="s">
        <v>677</v>
      </c>
      <c r="O1096" s="15" t="s">
        <v>678</v>
      </c>
      <c r="P1096" s="15" t="s">
        <v>737</v>
      </c>
      <c r="Q1096" s="15" t="s">
        <v>737</v>
      </c>
      <c r="R1096" s="15" t="s">
        <v>3362</v>
      </c>
      <c r="S1096" s="15" t="s">
        <v>3362</v>
      </c>
      <c r="T1096" s="15" t="s">
        <v>736</v>
      </c>
      <c r="U1096" s="15" t="s">
        <v>735</v>
      </c>
      <c r="V1096" s="15" t="s">
        <v>736</v>
      </c>
      <c r="W1096" s="15">
        <v>1</v>
      </c>
      <c r="X1096" s="15" t="s">
        <v>736</v>
      </c>
      <c r="Y1096" s="15" t="s">
        <v>736</v>
      </c>
      <c r="Z1096" s="15" t="s">
        <v>726</v>
      </c>
      <c r="AA1096" s="15">
        <v>0</v>
      </c>
      <c r="AB1096" s="15" t="s">
        <v>290</v>
      </c>
      <c r="AC1096" s="15" t="s">
        <v>3317</v>
      </c>
      <c r="AD1096" s="300" t="s">
        <v>114</v>
      </c>
      <c r="AE1096" s="300" t="s">
        <v>3328</v>
      </c>
      <c r="AF1096" s="15" t="s">
        <v>3319</v>
      </c>
      <c r="AG1096" s="15" t="s">
        <v>3319</v>
      </c>
      <c r="AP1096" s="26" t="s">
        <v>5234</v>
      </c>
      <c r="AQ1096" s="15">
        <v>0</v>
      </c>
      <c r="AR1096" s="15" t="s">
        <v>3319</v>
      </c>
      <c r="AS1096" s="15" t="s">
        <v>3319</v>
      </c>
      <c r="AT1096" s="15" t="s">
        <v>3319</v>
      </c>
      <c r="AV1096" s="15" t="s">
        <v>726</v>
      </c>
      <c r="AZ1096" s="15" t="s">
        <v>5255</v>
      </c>
      <c r="BA1096" s="15" t="s">
        <v>5271</v>
      </c>
      <c r="BB1096" s="15" t="s">
        <v>736</v>
      </c>
    </row>
    <row r="1097" spans="1:54" s="15" customFormat="1" x14ac:dyDescent="0.25">
      <c r="A1097" s="15" t="s">
        <v>5472</v>
      </c>
      <c r="B1097" s="15" t="s">
        <v>2423</v>
      </c>
      <c r="C1097" s="15" t="s">
        <v>2423</v>
      </c>
      <c r="D1097" s="15" t="s">
        <v>843</v>
      </c>
      <c r="E1097" s="15">
        <v>39.99</v>
      </c>
      <c r="F1097" s="15" t="s">
        <v>198</v>
      </c>
      <c r="G1097" s="15">
        <v>120</v>
      </c>
      <c r="H1097" s="15" t="s">
        <v>3337</v>
      </c>
      <c r="I1097" s="15" t="s">
        <v>742</v>
      </c>
      <c r="J1097" s="15" t="s">
        <v>3337</v>
      </c>
      <c r="K1097" s="15" t="s">
        <v>110</v>
      </c>
      <c r="L1097" s="15" t="s">
        <v>109</v>
      </c>
      <c r="M1097" s="15" t="s">
        <v>194</v>
      </c>
      <c r="N1097" s="15" t="s">
        <v>672</v>
      </c>
      <c r="O1097" s="15" t="s">
        <v>190</v>
      </c>
      <c r="P1097" s="15" t="s">
        <v>737</v>
      </c>
      <c r="Q1097" s="15" t="s">
        <v>737</v>
      </c>
      <c r="R1097" s="15" t="s">
        <v>3362</v>
      </c>
      <c r="S1097" s="15" t="s">
        <v>3362</v>
      </c>
      <c r="T1097" s="15" t="s">
        <v>736</v>
      </c>
      <c r="U1097" s="15" t="s">
        <v>735</v>
      </c>
      <c r="V1097" s="15" t="s">
        <v>736</v>
      </c>
      <c r="W1097" s="15">
        <v>1</v>
      </c>
      <c r="X1097" s="15" t="s">
        <v>736</v>
      </c>
      <c r="Y1097" s="15" t="s">
        <v>736</v>
      </c>
      <c r="Z1097" s="15" t="s">
        <v>293</v>
      </c>
      <c r="AA1097" s="15">
        <v>0</v>
      </c>
      <c r="AB1097" s="15" t="s">
        <v>290</v>
      </c>
      <c r="AC1097" s="15" t="s">
        <v>3317</v>
      </c>
      <c r="AD1097" s="300" t="s">
        <v>114</v>
      </c>
      <c r="AE1097" s="300" t="s">
        <v>3328</v>
      </c>
      <c r="AF1097" s="15" t="s">
        <v>3319</v>
      </c>
      <c r="AG1097" s="15" t="s">
        <v>3319</v>
      </c>
      <c r="AP1097" s="26" t="s">
        <v>5232</v>
      </c>
      <c r="AQ1097" s="15">
        <v>0</v>
      </c>
      <c r="AR1097" s="15" t="s">
        <v>3319</v>
      </c>
      <c r="AS1097" s="15" t="s">
        <v>3319</v>
      </c>
      <c r="AT1097" s="15" t="s">
        <v>3319</v>
      </c>
      <c r="AV1097" s="15" t="s">
        <v>293</v>
      </c>
      <c r="AZ1097" s="15" t="s">
        <v>5255</v>
      </c>
      <c r="BA1097" s="15" t="s">
        <v>5256</v>
      </c>
      <c r="BB1097" s="15" t="s">
        <v>736</v>
      </c>
    </row>
    <row r="1098" spans="1:54" s="15" customFormat="1" x14ac:dyDescent="0.25">
      <c r="A1098" s="15" t="s">
        <v>5473</v>
      </c>
      <c r="B1098" s="15" t="s">
        <v>2428</v>
      </c>
      <c r="C1098" s="15" t="s">
        <v>2428</v>
      </c>
      <c r="D1098" s="15" t="s">
        <v>847</v>
      </c>
      <c r="E1098" s="15">
        <v>49.99</v>
      </c>
      <c r="F1098" s="15" t="s">
        <v>557</v>
      </c>
      <c r="G1098" s="15">
        <v>150</v>
      </c>
      <c r="H1098" s="15" t="s">
        <v>3337</v>
      </c>
      <c r="I1098" s="15" t="s">
        <v>742</v>
      </c>
      <c r="J1098" s="15" t="s">
        <v>3337</v>
      </c>
      <c r="K1098" s="15" t="s">
        <v>110</v>
      </c>
      <c r="L1098" s="15" t="s">
        <v>111</v>
      </c>
      <c r="M1098" s="15" t="s">
        <v>195</v>
      </c>
      <c r="N1098" s="15" t="s">
        <v>140</v>
      </c>
      <c r="O1098" s="15" t="s">
        <v>191</v>
      </c>
      <c r="P1098" s="15" t="s">
        <v>737</v>
      </c>
      <c r="Q1098" s="15" t="s">
        <v>737</v>
      </c>
      <c r="R1098" s="15" t="s">
        <v>3362</v>
      </c>
      <c r="S1098" s="15" t="s">
        <v>3362</v>
      </c>
      <c r="T1098" s="15" t="s">
        <v>736</v>
      </c>
      <c r="U1098" s="15" t="s">
        <v>735</v>
      </c>
      <c r="V1098" s="15" t="s">
        <v>736</v>
      </c>
      <c r="W1098" s="15">
        <v>1</v>
      </c>
      <c r="X1098" s="15" t="s">
        <v>736</v>
      </c>
      <c r="Y1098" s="15" t="s">
        <v>736</v>
      </c>
      <c r="Z1098" s="15" t="s">
        <v>295</v>
      </c>
      <c r="AA1098" s="15">
        <v>0</v>
      </c>
      <c r="AB1098" s="15" t="s">
        <v>290</v>
      </c>
      <c r="AC1098" s="15" t="s">
        <v>3317</v>
      </c>
      <c r="AD1098" s="300" t="s">
        <v>114</v>
      </c>
      <c r="AE1098" s="300" t="s">
        <v>3328</v>
      </c>
      <c r="AF1098" s="15" t="s">
        <v>3319</v>
      </c>
      <c r="AG1098" s="15" t="s">
        <v>3319</v>
      </c>
      <c r="AP1098" s="26">
        <v>4</v>
      </c>
      <c r="AQ1098" s="15">
        <v>0</v>
      </c>
      <c r="AR1098" s="15" t="s">
        <v>3319</v>
      </c>
      <c r="AS1098" s="15" t="s">
        <v>3319</v>
      </c>
      <c r="AT1098" s="15" t="s">
        <v>3319</v>
      </c>
      <c r="AV1098" s="15" t="s">
        <v>295</v>
      </c>
      <c r="AZ1098" s="15" t="s">
        <v>5255</v>
      </c>
      <c r="BA1098" s="15" t="s">
        <v>5256</v>
      </c>
      <c r="BB1098" s="15" t="s">
        <v>736</v>
      </c>
    </row>
    <row r="1099" spans="1:54" s="15" customFormat="1" x14ac:dyDescent="0.25">
      <c r="A1099" s="15" t="s">
        <v>5474</v>
      </c>
      <c r="B1099" s="15" t="s">
        <v>2441</v>
      </c>
      <c r="C1099" s="15" t="s">
        <v>2441</v>
      </c>
      <c r="D1099" s="15" t="s">
        <v>848</v>
      </c>
      <c r="E1099" s="15">
        <v>59.99</v>
      </c>
      <c r="F1099" s="15" t="s">
        <v>198</v>
      </c>
      <c r="G1099" s="15">
        <v>195</v>
      </c>
      <c r="H1099" s="15" t="s">
        <v>3337</v>
      </c>
      <c r="I1099" s="15" t="s">
        <v>742</v>
      </c>
      <c r="J1099" s="15" t="s">
        <v>3337</v>
      </c>
      <c r="K1099" s="15" t="s">
        <v>110</v>
      </c>
      <c r="L1099" s="15" t="s">
        <v>112</v>
      </c>
      <c r="M1099" s="15" t="s">
        <v>196</v>
      </c>
      <c r="N1099" s="15" t="s">
        <v>299</v>
      </c>
      <c r="O1099" s="15" t="s">
        <v>300</v>
      </c>
      <c r="P1099" s="15" t="s">
        <v>737</v>
      </c>
      <c r="Q1099" s="15" t="s">
        <v>737</v>
      </c>
      <c r="R1099" s="15" t="s">
        <v>3362</v>
      </c>
      <c r="S1099" s="15" t="s">
        <v>3362</v>
      </c>
      <c r="T1099" s="15" t="s">
        <v>736</v>
      </c>
      <c r="U1099" s="15" t="s">
        <v>735</v>
      </c>
      <c r="V1099" s="15" t="s">
        <v>736</v>
      </c>
      <c r="W1099" s="15">
        <v>1</v>
      </c>
      <c r="X1099" s="15" t="s">
        <v>736</v>
      </c>
      <c r="Y1099" s="15" t="s">
        <v>736</v>
      </c>
      <c r="Z1099" s="15" t="s">
        <v>298</v>
      </c>
      <c r="AA1099" s="15">
        <v>0</v>
      </c>
      <c r="AB1099" s="15" t="s">
        <v>290</v>
      </c>
      <c r="AC1099" s="15" t="s">
        <v>3317</v>
      </c>
      <c r="AD1099" s="300" t="s">
        <v>114</v>
      </c>
      <c r="AE1099" s="300" t="s">
        <v>3328</v>
      </c>
      <c r="AF1099" s="15" t="s">
        <v>3319</v>
      </c>
      <c r="AG1099" s="15" t="s">
        <v>3319</v>
      </c>
      <c r="AP1099" s="26">
        <v>6</v>
      </c>
      <c r="AQ1099" s="15">
        <v>0</v>
      </c>
      <c r="AR1099" s="15" t="s">
        <v>3319</v>
      </c>
      <c r="AS1099" s="15" t="s">
        <v>3319</v>
      </c>
      <c r="AT1099" s="15" t="s">
        <v>3319</v>
      </c>
      <c r="AV1099" s="15" t="s">
        <v>298</v>
      </c>
      <c r="AZ1099" s="15" t="s">
        <v>5255</v>
      </c>
      <c r="BA1099" s="15" t="s">
        <v>5256</v>
      </c>
      <c r="BB1099" s="15" t="s">
        <v>736</v>
      </c>
    </row>
    <row r="1100" spans="1:54" s="15" customFormat="1" x14ac:dyDescent="0.25">
      <c r="A1100" s="15" t="s">
        <v>5475</v>
      </c>
      <c r="B1100" s="15" t="s">
        <v>2417</v>
      </c>
      <c r="C1100" s="15" t="s">
        <v>2417</v>
      </c>
      <c r="D1100" s="15" t="s">
        <v>2457</v>
      </c>
      <c r="E1100" s="15">
        <v>29.99</v>
      </c>
      <c r="F1100" s="15" t="s">
        <v>557</v>
      </c>
      <c r="G1100" s="15">
        <v>90</v>
      </c>
      <c r="H1100" s="15" t="s">
        <v>3338</v>
      </c>
      <c r="I1100" s="15" t="s">
        <v>742</v>
      </c>
      <c r="J1100" s="15" t="s">
        <v>3338</v>
      </c>
      <c r="K1100" s="15" t="s">
        <v>110</v>
      </c>
      <c r="L1100" s="15" t="s">
        <v>108</v>
      </c>
      <c r="M1100" s="15" t="s">
        <v>193</v>
      </c>
      <c r="N1100" s="15" t="s">
        <v>108</v>
      </c>
      <c r="O1100" s="15" t="s">
        <v>193</v>
      </c>
      <c r="P1100" s="15" t="s">
        <v>737</v>
      </c>
      <c r="Q1100" s="15" t="s">
        <v>737</v>
      </c>
      <c r="R1100" s="15" t="s">
        <v>3362</v>
      </c>
      <c r="S1100" s="15" t="s">
        <v>3362</v>
      </c>
      <c r="T1100" s="15" t="s">
        <v>736</v>
      </c>
      <c r="U1100" s="15" t="s">
        <v>735</v>
      </c>
      <c r="V1100" s="15" t="s">
        <v>736</v>
      </c>
      <c r="W1100" s="15">
        <v>1</v>
      </c>
      <c r="X1100" s="15" t="s">
        <v>736</v>
      </c>
      <c r="Y1100" s="15" t="s">
        <v>736</v>
      </c>
      <c r="Z1100" s="15" t="s">
        <v>269</v>
      </c>
      <c r="AA1100" s="15">
        <v>0</v>
      </c>
      <c r="AB1100" s="15" t="s">
        <v>3021</v>
      </c>
      <c r="AC1100" s="15" t="s">
        <v>3317</v>
      </c>
      <c r="AD1100" s="300" t="s">
        <v>114</v>
      </c>
      <c r="AE1100" s="300" t="s">
        <v>3328</v>
      </c>
      <c r="AF1100" s="15" t="s">
        <v>3319</v>
      </c>
      <c r="AG1100" s="15" t="s">
        <v>3319</v>
      </c>
      <c r="AP1100" s="26" t="s">
        <v>5230</v>
      </c>
      <c r="AQ1100" s="15">
        <v>0</v>
      </c>
      <c r="AR1100" s="15" t="s">
        <v>3319</v>
      </c>
      <c r="AS1100" s="15" t="s">
        <v>3319</v>
      </c>
      <c r="AT1100" s="15" t="s">
        <v>3319</v>
      </c>
      <c r="AV1100" s="15" t="s">
        <v>269</v>
      </c>
      <c r="AZ1100" s="15" t="s">
        <v>5255</v>
      </c>
      <c r="BA1100" s="15" t="s">
        <v>5256</v>
      </c>
      <c r="BB1100" s="15" t="s">
        <v>736</v>
      </c>
    </row>
    <row r="1101" spans="1:54" s="15" customFormat="1" x14ac:dyDescent="0.25">
      <c r="A1101" s="15" t="s">
        <v>5476</v>
      </c>
      <c r="B1101" s="15" t="s">
        <v>2416</v>
      </c>
      <c r="C1101" s="15" t="s">
        <v>2416</v>
      </c>
      <c r="D1101" s="15" t="s">
        <v>2456</v>
      </c>
      <c r="E1101" s="15">
        <v>24.99</v>
      </c>
      <c r="F1101" s="15" t="s">
        <v>557</v>
      </c>
      <c r="G1101" s="15">
        <v>90</v>
      </c>
      <c r="H1101" s="15" t="s">
        <v>3338</v>
      </c>
      <c r="I1101" s="15" t="s">
        <v>742</v>
      </c>
      <c r="J1101" s="15" t="s">
        <v>3338</v>
      </c>
      <c r="K1101" s="15" t="s">
        <v>110</v>
      </c>
      <c r="L1101" s="15" t="s">
        <v>108</v>
      </c>
      <c r="M1101" s="15" t="s">
        <v>193</v>
      </c>
      <c r="N1101" s="15" t="s">
        <v>108</v>
      </c>
      <c r="O1101" s="15" t="s">
        <v>193</v>
      </c>
      <c r="P1101" s="15" t="s">
        <v>737</v>
      </c>
      <c r="Q1101" s="15" t="s">
        <v>737</v>
      </c>
      <c r="R1101" s="15" t="s">
        <v>3362</v>
      </c>
      <c r="S1101" s="15" t="s">
        <v>3362</v>
      </c>
      <c r="T1101" s="15" t="s">
        <v>736</v>
      </c>
      <c r="U1101" s="15" t="s">
        <v>735</v>
      </c>
      <c r="V1101" s="15" t="s">
        <v>736</v>
      </c>
      <c r="W1101" s="15">
        <v>1</v>
      </c>
      <c r="X1101" s="15" t="s">
        <v>736</v>
      </c>
      <c r="Y1101" s="15" t="s">
        <v>736</v>
      </c>
      <c r="Z1101" s="15" t="s">
        <v>267</v>
      </c>
      <c r="AA1101" s="15">
        <v>0</v>
      </c>
      <c r="AB1101" s="15" t="s">
        <v>3021</v>
      </c>
      <c r="AC1101" s="15" t="s">
        <v>3317</v>
      </c>
      <c r="AD1101" s="300" t="s">
        <v>114</v>
      </c>
      <c r="AE1101" s="300" t="s">
        <v>3328</v>
      </c>
      <c r="AF1101" s="15" t="s">
        <v>3319</v>
      </c>
      <c r="AG1101" s="15" t="s">
        <v>3319</v>
      </c>
      <c r="AP1101" s="26" t="s">
        <v>5230</v>
      </c>
      <c r="AQ1101" s="15">
        <v>0</v>
      </c>
      <c r="AR1101" s="15" t="s">
        <v>3319</v>
      </c>
      <c r="AS1101" s="15" t="s">
        <v>3319</v>
      </c>
      <c r="AT1101" s="15" t="s">
        <v>3319</v>
      </c>
      <c r="AV1101" s="15" t="s">
        <v>267</v>
      </c>
      <c r="AZ1101" s="15" t="s">
        <v>5255</v>
      </c>
      <c r="BA1101" s="15" t="s">
        <v>5256</v>
      </c>
      <c r="BB1101" s="15" t="s">
        <v>736</v>
      </c>
    </row>
    <row r="1102" spans="1:54" s="15" customFormat="1" x14ac:dyDescent="0.25">
      <c r="A1102" s="15" t="s">
        <v>5477</v>
      </c>
      <c r="B1102" s="15" t="s">
        <v>2437</v>
      </c>
      <c r="C1102" s="15" t="s">
        <v>2437</v>
      </c>
      <c r="D1102" s="15" t="s">
        <v>2470</v>
      </c>
      <c r="E1102" s="15">
        <v>44.99</v>
      </c>
      <c r="F1102" s="15" t="s">
        <v>557</v>
      </c>
      <c r="G1102" s="15">
        <v>150</v>
      </c>
      <c r="H1102" s="15" t="s">
        <v>3338</v>
      </c>
      <c r="I1102" s="15" t="s">
        <v>742</v>
      </c>
      <c r="J1102" s="15" t="s">
        <v>3338</v>
      </c>
      <c r="K1102" s="15" t="s">
        <v>110</v>
      </c>
      <c r="L1102" s="15" t="s">
        <v>111</v>
      </c>
      <c r="M1102" s="15" t="s">
        <v>195</v>
      </c>
      <c r="N1102" s="15" t="s">
        <v>111</v>
      </c>
      <c r="O1102" s="15" t="s">
        <v>195</v>
      </c>
      <c r="P1102" s="15" t="s">
        <v>737</v>
      </c>
      <c r="Q1102" s="15" t="s">
        <v>737</v>
      </c>
      <c r="R1102" s="15" t="s">
        <v>3362</v>
      </c>
      <c r="S1102" s="15" t="s">
        <v>3362</v>
      </c>
      <c r="T1102" s="15" t="s">
        <v>736</v>
      </c>
      <c r="U1102" s="15" t="s">
        <v>735</v>
      </c>
      <c r="V1102" s="15" t="s">
        <v>736</v>
      </c>
      <c r="W1102" s="15">
        <v>1</v>
      </c>
      <c r="X1102" s="15" t="s">
        <v>736</v>
      </c>
      <c r="Y1102" s="15" t="s">
        <v>736</v>
      </c>
      <c r="Z1102" s="15" t="s">
        <v>265</v>
      </c>
      <c r="AA1102" s="15">
        <v>0</v>
      </c>
      <c r="AB1102" s="15" t="s">
        <v>3021</v>
      </c>
      <c r="AC1102" s="15" t="s">
        <v>3317</v>
      </c>
      <c r="AD1102" s="300" t="s">
        <v>114</v>
      </c>
      <c r="AE1102" s="300" t="s">
        <v>3328</v>
      </c>
      <c r="AF1102" s="15" t="s">
        <v>3319</v>
      </c>
      <c r="AG1102" s="15" t="s">
        <v>3319</v>
      </c>
      <c r="AP1102" s="26" t="s">
        <v>5230</v>
      </c>
      <c r="AQ1102" s="15">
        <v>0</v>
      </c>
      <c r="AR1102" s="15" t="s">
        <v>3319</v>
      </c>
      <c r="AS1102" s="15" t="s">
        <v>3319</v>
      </c>
      <c r="AT1102" s="15" t="s">
        <v>3319</v>
      </c>
      <c r="AV1102" s="15" t="s">
        <v>265</v>
      </c>
      <c r="AZ1102" s="15" t="s">
        <v>5255</v>
      </c>
      <c r="BA1102" s="15" t="s">
        <v>5256</v>
      </c>
      <c r="BB1102" s="15" t="s">
        <v>736</v>
      </c>
    </row>
    <row r="1103" spans="1:54" s="15" customFormat="1" x14ac:dyDescent="0.25">
      <c r="A1103" s="15" t="s">
        <v>5478</v>
      </c>
      <c r="B1103" s="15" t="s">
        <v>2427</v>
      </c>
      <c r="C1103" s="15" t="s">
        <v>2427</v>
      </c>
      <c r="D1103" s="15" t="s">
        <v>2463</v>
      </c>
      <c r="E1103" s="15">
        <v>34.99</v>
      </c>
      <c r="F1103" s="15" t="s">
        <v>557</v>
      </c>
      <c r="G1103" s="15">
        <v>90</v>
      </c>
      <c r="H1103" s="15" t="s">
        <v>3338</v>
      </c>
      <c r="I1103" s="15" t="s">
        <v>742</v>
      </c>
      <c r="J1103" s="15" t="s">
        <v>3338</v>
      </c>
      <c r="K1103" s="15" t="s">
        <v>110</v>
      </c>
      <c r="L1103" s="15" t="s">
        <v>109</v>
      </c>
      <c r="M1103" s="15" t="s">
        <v>194</v>
      </c>
      <c r="N1103" s="15" t="s">
        <v>109</v>
      </c>
      <c r="O1103" s="15" t="s">
        <v>194</v>
      </c>
      <c r="P1103" s="15" t="s">
        <v>737</v>
      </c>
      <c r="Q1103" s="15" t="s">
        <v>737</v>
      </c>
      <c r="R1103" s="15" t="s">
        <v>3362</v>
      </c>
      <c r="S1103" s="15" t="s">
        <v>3362</v>
      </c>
      <c r="T1103" s="15" t="s">
        <v>736</v>
      </c>
      <c r="U1103" s="15" t="s">
        <v>735</v>
      </c>
      <c r="V1103" s="15" t="s">
        <v>736</v>
      </c>
      <c r="W1103" s="15">
        <v>1</v>
      </c>
      <c r="X1103" s="15" t="s">
        <v>736</v>
      </c>
      <c r="Y1103" s="15" t="s">
        <v>736</v>
      </c>
      <c r="Z1103" s="15" t="s">
        <v>256</v>
      </c>
      <c r="AA1103" s="15">
        <v>0</v>
      </c>
      <c r="AB1103" s="15" t="s">
        <v>3021</v>
      </c>
      <c r="AC1103" s="15" t="s">
        <v>3317</v>
      </c>
      <c r="AD1103" s="300" t="s">
        <v>114</v>
      </c>
      <c r="AE1103" s="300" t="s">
        <v>3328</v>
      </c>
      <c r="AF1103" s="15" t="s">
        <v>3319</v>
      </c>
      <c r="AG1103" s="15" t="s">
        <v>3319</v>
      </c>
      <c r="AP1103" s="26" t="s">
        <v>5230</v>
      </c>
      <c r="AQ1103" s="15">
        <v>0</v>
      </c>
      <c r="AR1103" s="15" t="s">
        <v>3319</v>
      </c>
      <c r="AS1103" s="15" t="s">
        <v>3319</v>
      </c>
      <c r="AT1103" s="15" t="s">
        <v>3319</v>
      </c>
      <c r="AV1103" s="15" t="s">
        <v>256</v>
      </c>
      <c r="AZ1103" s="15" t="s">
        <v>5255</v>
      </c>
      <c r="BA1103" s="15" t="s">
        <v>5256</v>
      </c>
      <c r="BB1103" s="15" t="s">
        <v>736</v>
      </c>
    </row>
    <row r="1104" spans="1:54" s="15" customFormat="1" x14ac:dyDescent="0.25">
      <c r="A1104" s="15" t="s">
        <v>5479</v>
      </c>
      <c r="B1104" s="15" t="s">
        <v>2419</v>
      </c>
      <c r="C1104" s="15" t="s">
        <v>2419</v>
      </c>
      <c r="D1104" s="15" t="s">
        <v>2459</v>
      </c>
      <c r="E1104" s="15">
        <v>34.99</v>
      </c>
      <c r="F1104" s="15" t="s">
        <v>557</v>
      </c>
      <c r="G1104" s="15">
        <v>90</v>
      </c>
      <c r="H1104" s="15" t="s">
        <v>3339</v>
      </c>
      <c r="I1104" s="15" t="s">
        <v>742</v>
      </c>
      <c r="J1104" s="15" t="s">
        <v>3339</v>
      </c>
      <c r="K1104" s="15" t="s">
        <v>110</v>
      </c>
      <c r="L1104" s="15" t="s">
        <v>108</v>
      </c>
      <c r="M1104" s="15" t="s">
        <v>193</v>
      </c>
      <c r="N1104" s="15" t="s">
        <v>108</v>
      </c>
      <c r="O1104" s="15" t="s">
        <v>193</v>
      </c>
      <c r="P1104" s="15" t="s">
        <v>737</v>
      </c>
      <c r="Q1104" s="15" t="s">
        <v>737</v>
      </c>
      <c r="R1104" s="15" t="s">
        <v>3362</v>
      </c>
      <c r="S1104" s="15" t="s">
        <v>3362</v>
      </c>
      <c r="T1104" s="15" t="s">
        <v>736</v>
      </c>
      <c r="U1104" s="15" t="s">
        <v>735</v>
      </c>
      <c r="V1104" s="15" t="s">
        <v>736</v>
      </c>
      <c r="W1104" s="15">
        <v>1</v>
      </c>
      <c r="X1104" s="15" t="s">
        <v>736</v>
      </c>
      <c r="Y1104" s="15" t="s">
        <v>736</v>
      </c>
      <c r="Z1104" s="15" t="s">
        <v>237</v>
      </c>
      <c r="AA1104" s="15">
        <v>0</v>
      </c>
      <c r="AB1104" s="15" t="s">
        <v>899</v>
      </c>
      <c r="AC1104" s="15" t="s">
        <v>3317</v>
      </c>
      <c r="AD1104" s="300" t="s">
        <v>114</v>
      </c>
      <c r="AE1104" s="300" t="s">
        <v>3328</v>
      </c>
      <c r="AF1104" s="15" t="s">
        <v>3319</v>
      </c>
      <c r="AG1104" s="15" t="s">
        <v>3319</v>
      </c>
      <c r="AP1104" s="26" t="s">
        <v>5230</v>
      </c>
      <c r="AQ1104" s="15">
        <v>0</v>
      </c>
      <c r="AR1104" s="15" t="s">
        <v>3319</v>
      </c>
      <c r="AS1104" s="15" t="s">
        <v>3319</v>
      </c>
      <c r="AT1104" s="15" t="s">
        <v>3319</v>
      </c>
      <c r="AV1104" s="15" t="s">
        <v>237</v>
      </c>
      <c r="AZ1104" s="15" t="s">
        <v>5255</v>
      </c>
      <c r="BA1104" s="15" t="s">
        <v>5256</v>
      </c>
      <c r="BB1104" s="15" t="s">
        <v>736</v>
      </c>
    </row>
    <row r="1105" spans="1:54" s="15" customFormat="1" x14ac:dyDescent="0.25">
      <c r="A1105" s="15" t="s">
        <v>5480</v>
      </c>
      <c r="B1105" s="15" t="s">
        <v>2418</v>
      </c>
      <c r="C1105" s="15" t="s">
        <v>2418</v>
      </c>
      <c r="D1105" s="15" t="s">
        <v>2458</v>
      </c>
      <c r="E1105" s="15">
        <v>29.99</v>
      </c>
      <c r="F1105" s="15" t="s">
        <v>557</v>
      </c>
      <c r="G1105" s="15">
        <v>90</v>
      </c>
      <c r="H1105" s="15" t="s">
        <v>3338</v>
      </c>
      <c r="I1105" s="15" t="s">
        <v>742</v>
      </c>
      <c r="J1105" s="15" t="s">
        <v>3338</v>
      </c>
      <c r="K1105" s="15" t="s">
        <v>110</v>
      </c>
      <c r="L1105" s="15" t="s">
        <v>108</v>
      </c>
      <c r="M1105" s="15" t="s">
        <v>193</v>
      </c>
      <c r="N1105" s="15" t="s">
        <v>108</v>
      </c>
      <c r="O1105" s="15" t="s">
        <v>193</v>
      </c>
      <c r="P1105" s="15" t="s">
        <v>737</v>
      </c>
      <c r="Q1105" s="15" t="s">
        <v>737</v>
      </c>
      <c r="R1105" s="15" t="s">
        <v>3362</v>
      </c>
      <c r="S1105" s="15" t="s">
        <v>3362</v>
      </c>
      <c r="T1105" s="15" t="s">
        <v>736</v>
      </c>
      <c r="U1105" s="15" t="s">
        <v>735</v>
      </c>
      <c r="V1105" s="15" t="s">
        <v>736</v>
      </c>
      <c r="W1105" s="15">
        <v>1</v>
      </c>
      <c r="X1105" s="15" t="s">
        <v>736</v>
      </c>
      <c r="Y1105" s="15" t="s">
        <v>736</v>
      </c>
      <c r="Z1105" s="15" t="s">
        <v>236</v>
      </c>
      <c r="AA1105" s="15">
        <v>0</v>
      </c>
      <c r="AB1105" s="15" t="s">
        <v>899</v>
      </c>
      <c r="AC1105" s="15" t="s">
        <v>3317</v>
      </c>
      <c r="AD1105" s="300" t="s">
        <v>114</v>
      </c>
      <c r="AE1105" s="300" t="s">
        <v>3328</v>
      </c>
      <c r="AF1105" s="15" t="s">
        <v>3319</v>
      </c>
      <c r="AG1105" s="15" t="s">
        <v>3319</v>
      </c>
      <c r="AP1105" s="26" t="s">
        <v>5230</v>
      </c>
      <c r="AQ1105" s="15">
        <v>0</v>
      </c>
      <c r="AR1105" s="15" t="s">
        <v>3319</v>
      </c>
      <c r="AS1105" s="15" t="s">
        <v>3319</v>
      </c>
      <c r="AT1105" s="15" t="s">
        <v>3319</v>
      </c>
      <c r="AV1105" s="15" t="s">
        <v>236</v>
      </c>
      <c r="AZ1105" s="15" t="s">
        <v>5255</v>
      </c>
      <c r="BA1105" s="15" t="s">
        <v>5256</v>
      </c>
      <c r="BB1105" s="15" t="s">
        <v>736</v>
      </c>
    </row>
    <row r="1106" spans="1:54" s="15" customFormat="1" x14ac:dyDescent="0.25">
      <c r="A1106" s="15" t="s">
        <v>5481</v>
      </c>
      <c r="B1106" s="15" t="s">
        <v>2410</v>
      </c>
      <c r="C1106" s="15" t="s">
        <v>2410</v>
      </c>
      <c r="D1106" s="15" t="s">
        <v>2450</v>
      </c>
      <c r="E1106" s="15">
        <v>29.99</v>
      </c>
      <c r="F1106" s="15" t="s">
        <v>557</v>
      </c>
      <c r="G1106" s="15">
        <v>150</v>
      </c>
      <c r="H1106" s="15" t="s">
        <v>3339</v>
      </c>
      <c r="I1106" s="15" t="s">
        <v>742</v>
      </c>
      <c r="J1106" s="15" t="s">
        <v>3339</v>
      </c>
      <c r="K1106" s="15" t="s">
        <v>110</v>
      </c>
      <c r="L1106" s="15" t="s">
        <v>108</v>
      </c>
      <c r="M1106" s="15" t="s">
        <v>193</v>
      </c>
      <c r="N1106" s="15" t="s">
        <v>108</v>
      </c>
      <c r="O1106" s="15" t="s">
        <v>193</v>
      </c>
      <c r="P1106" s="15" t="s">
        <v>737</v>
      </c>
      <c r="Q1106" s="15" t="s">
        <v>737</v>
      </c>
      <c r="R1106" s="15" t="s">
        <v>3362</v>
      </c>
      <c r="S1106" s="15" t="s">
        <v>3362</v>
      </c>
      <c r="T1106" s="15" t="s">
        <v>736</v>
      </c>
      <c r="U1106" s="15" t="s">
        <v>735</v>
      </c>
      <c r="V1106" s="15" t="s">
        <v>736</v>
      </c>
      <c r="W1106" s="15">
        <v>1</v>
      </c>
      <c r="X1106" s="15" t="s">
        <v>736</v>
      </c>
      <c r="Y1106" s="15" t="s">
        <v>736</v>
      </c>
      <c r="Z1106" s="15" t="s">
        <v>241</v>
      </c>
      <c r="AA1106" s="15">
        <v>0</v>
      </c>
      <c r="AB1106" s="15" t="s">
        <v>2991</v>
      </c>
      <c r="AC1106" s="15" t="s">
        <v>3317</v>
      </c>
      <c r="AD1106" s="300" t="s">
        <v>114</v>
      </c>
      <c r="AE1106" s="300" t="s">
        <v>3328</v>
      </c>
      <c r="AF1106" s="15" t="s">
        <v>3319</v>
      </c>
      <c r="AG1106" s="15" t="s">
        <v>3319</v>
      </c>
      <c r="AP1106" s="26" t="s">
        <v>5231</v>
      </c>
      <c r="AQ1106" s="15">
        <v>0</v>
      </c>
      <c r="AR1106" s="15" t="s">
        <v>3319</v>
      </c>
      <c r="AS1106" s="15" t="s">
        <v>3319</v>
      </c>
      <c r="AT1106" s="15" t="s">
        <v>3319</v>
      </c>
      <c r="AV1106" s="15" t="s">
        <v>241</v>
      </c>
      <c r="AZ1106" s="15" t="s">
        <v>5255</v>
      </c>
      <c r="BA1106" s="15" t="s">
        <v>5271</v>
      </c>
      <c r="BB1106" s="15" t="s">
        <v>736</v>
      </c>
    </row>
    <row r="1107" spans="1:54" s="15" customFormat="1" x14ac:dyDescent="0.25">
      <c r="A1107" s="15" t="s">
        <v>5482</v>
      </c>
      <c r="B1107" s="15" t="s">
        <v>2411</v>
      </c>
      <c r="C1107" s="15" t="s">
        <v>2411</v>
      </c>
      <c r="D1107" s="15" t="s">
        <v>2451</v>
      </c>
      <c r="E1107" s="15">
        <v>34.99</v>
      </c>
      <c r="F1107" s="15" t="s">
        <v>557</v>
      </c>
      <c r="G1107" s="15">
        <v>150</v>
      </c>
      <c r="H1107" s="15" t="s">
        <v>3339</v>
      </c>
      <c r="I1107" s="15" t="s">
        <v>742</v>
      </c>
      <c r="J1107" s="15" t="s">
        <v>3339</v>
      </c>
      <c r="K1107" s="15" t="s">
        <v>110</v>
      </c>
      <c r="L1107" s="15" t="s">
        <v>108</v>
      </c>
      <c r="M1107" s="15" t="s">
        <v>193</v>
      </c>
      <c r="N1107" s="15" t="s">
        <v>108</v>
      </c>
      <c r="O1107" s="15" t="s">
        <v>193</v>
      </c>
      <c r="P1107" s="15" t="s">
        <v>737</v>
      </c>
      <c r="Q1107" s="15" t="s">
        <v>737</v>
      </c>
      <c r="R1107" s="15" t="s">
        <v>3362</v>
      </c>
      <c r="S1107" s="15" t="s">
        <v>3362</v>
      </c>
      <c r="T1107" s="15" t="s">
        <v>736</v>
      </c>
      <c r="U1107" s="15" t="s">
        <v>735</v>
      </c>
      <c r="V1107" s="15" t="s">
        <v>736</v>
      </c>
      <c r="W1107" s="15">
        <v>1</v>
      </c>
      <c r="X1107" s="15" t="s">
        <v>736</v>
      </c>
      <c r="Y1107" s="15" t="s">
        <v>736</v>
      </c>
      <c r="Z1107" s="15" t="s">
        <v>245</v>
      </c>
      <c r="AA1107" s="15">
        <v>0</v>
      </c>
      <c r="AB1107" s="15" t="s">
        <v>2991</v>
      </c>
      <c r="AC1107" s="15" t="s">
        <v>3317</v>
      </c>
      <c r="AD1107" s="300" t="s">
        <v>114</v>
      </c>
      <c r="AE1107" s="300" t="s">
        <v>3328</v>
      </c>
      <c r="AF1107" s="15" t="s">
        <v>3319</v>
      </c>
      <c r="AG1107" s="15" t="s">
        <v>3319</v>
      </c>
      <c r="AP1107" s="26" t="s">
        <v>5232</v>
      </c>
      <c r="AQ1107" s="15">
        <v>0</v>
      </c>
      <c r="AR1107" s="15" t="s">
        <v>3319</v>
      </c>
      <c r="AS1107" s="15" t="s">
        <v>3319</v>
      </c>
      <c r="AT1107" s="15" t="s">
        <v>3319</v>
      </c>
      <c r="AV1107" s="15" t="s">
        <v>245</v>
      </c>
      <c r="AZ1107" s="15" t="s">
        <v>5255</v>
      </c>
      <c r="BA1107" s="15" t="s">
        <v>5271</v>
      </c>
      <c r="BB1107" s="15" t="s">
        <v>736</v>
      </c>
    </row>
    <row r="1108" spans="1:54" s="15" customFormat="1" x14ac:dyDescent="0.25">
      <c r="A1108" s="15" t="s">
        <v>5483</v>
      </c>
      <c r="B1108" s="15" t="s">
        <v>2433</v>
      </c>
      <c r="C1108" s="15" t="s">
        <v>2433</v>
      </c>
      <c r="D1108" s="15" t="s">
        <v>2465</v>
      </c>
      <c r="E1108" s="15">
        <v>49.99</v>
      </c>
      <c r="F1108" s="15" t="s">
        <v>557</v>
      </c>
      <c r="G1108" s="15">
        <v>150</v>
      </c>
      <c r="H1108" s="15" t="s">
        <v>3339</v>
      </c>
      <c r="I1108" s="15" t="s">
        <v>742</v>
      </c>
      <c r="J1108" s="15" t="s">
        <v>3339</v>
      </c>
      <c r="K1108" s="15" t="s">
        <v>110</v>
      </c>
      <c r="L1108" s="15" t="s">
        <v>111</v>
      </c>
      <c r="M1108" s="15" t="s">
        <v>195</v>
      </c>
      <c r="N1108" s="15" t="s">
        <v>111</v>
      </c>
      <c r="O1108" s="15" t="s">
        <v>195</v>
      </c>
      <c r="P1108" s="15" t="s">
        <v>737</v>
      </c>
      <c r="Q1108" s="15" t="s">
        <v>737</v>
      </c>
      <c r="R1108" s="15" t="s">
        <v>3362</v>
      </c>
      <c r="S1108" s="15" t="s">
        <v>3362</v>
      </c>
      <c r="T1108" s="15" t="s">
        <v>736</v>
      </c>
      <c r="U1108" s="15" t="s">
        <v>735</v>
      </c>
      <c r="V1108" s="15" t="s">
        <v>736</v>
      </c>
      <c r="W1108" s="15">
        <v>1</v>
      </c>
      <c r="X1108" s="15" t="s">
        <v>736</v>
      </c>
      <c r="Y1108" s="15" t="s">
        <v>736</v>
      </c>
      <c r="Z1108" s="15" t="s">
        <v>556</v>
      </c>
      <c r="AA1108" s="15">
        <v>0</v>
      </c>
      <c r="AB1108" s="15" t="s">
        <v>2991</v>
      </c>
      <c r="AC1108" s="15" t="s">
        <v>3317</v>
      </c>
      <c r="AD1108" s="300" t="s">
        <v>114</v>
      </c>
      <c r="AE1108" s="300" t="s">
        <v>3328</v>
      </c>
      <c r="AF1108" s="15" t="s">
        <v>3319</v>
      </c>
      <c r="AG1108" s="15" t="s">
        <v>3319</v>
      </c>
      <c r="AP1108" s="26" t="s">
        <v>5233</v>
      </c>
      <c r="AQ1108" s="15">
        <v>0</v>
      </c>
      <c r="AR1108" s="15" t="s">
        <v>3319</v>
      </c>
      <c r="AS1108" s="15" t="s">
        <v>3319</v>
      </c>
      <c r="AT1108" s="15" t="s">
        <v>3319</v>
      </c>
      <c r="AV1108" s="15" t="s">
        <v>3533</v>
      </c>
      <c r="AZ1108" s="15" t="s">
        <v>5255</v>
      </c>
      <c r="BA1108" s="15" t="s">
        <v>5271</v>
      </c>
      <c r="BB1108" s="15" t="s">
        <v>736</v>
      </c>
    </row>
    <row r="1109" spans="1:54" s="15" customFormat="1" x14ac:dyDescent="0.25">
      <c r="A1109" s="15" t="s">
        <v>5484</v>
      </c>
      <c r="B1109" s="15" t="s">
        <v>2443</v>
      </c>
      <c r="C1109" s="15" t="s">
        <v>2443</v>
      </c>
      <c r="D1109" s="15" t="s">
        <v>2472</v>
      </c>
      <c r="E1109" s="15">
        <v>59.99</v>
      </c>
      <c r="F1109" s="15" t="s">
        <v>557</v>
      </c>
      <c r="G1109" s="15">
        <v>240</v>
      </c>
      <c r="H1109" s="15" t="s">
        <v>3339</v>
      </c>
      <c r="I1109" s="15" t="s">
        <v>742</v>
      </c>
      <c r="J1109" s="15" t="s">
        <v>3339</v>
      </c>
      <c r="K1109" s="15" t="s">
        <v>110</v>
      </c>
      <c r="L1109" s="15" t="s">
        <v>112</v>
      </c>
      <c r="M1109" s="15" t="s">
        <v>196</v>
      </c>
      <c r="N1109" s="15" t="s">
        <v>112</v>
      </c>
      <c r="O1109" s="15" t="s">
        <v>196</v>
      </c>
      <c r="P1109" s="15" t="s">
        <v>737</v>
      </c>
      <c r="Q1109" s="15" t="s">
        <v>737</v>
      </c>
      <c r="R1109" s="15" t="s">
        <v>3362</v>
      </c>
      <c r="S1109" s="15" t="s">
        <v>3362</v>
      </c>
      <c r="T1109" s="15" t="s">
        <v>736</v>
      </c>
      <c r="U1109" s="15" t="s">
        <v>735</v>
      </c>
      <c r="V1109" s="15" t="s">
        <v>736</v>
      </c>
      <c r="W1109" s="15">
        <v>1</v>
      </c>
      <c r="X1109" s="15" t="s">
        <v>736</v>
      </c>
      <c r="Y1109" s="15" t="s">
        <v>736</v>
      </c>
      <c r="Z1109" s="15" t="s">
        <v>288</v>
      </c>
      <c r="AA1109" s="15">
        <v>0</v>
      </c>
      <c r="AB1109" s="15" t="s">
        <v>2991</v>
      </c>
      <c r="AC1109" s="15" t="s">
        <v>3317</v>
      </c>
      <c r="AD1109" s="300" t="s">
        <v>114</v>
      </c>
      <c r="AE1109" s="300" t="s">
        <v>3328</v>
      </c>
      <c r="AF1109" s="15" t="s">
        <v>3319</v>
      </c>
      <c r="AG1109" s="15" t="s">
        <v>3319</v>
      </c>
      <c r="AP1109" s="26" t="s">
        <v>5234</v>
      </c>
      <c r="AQ1109" s="15">
        <v>0</v>
      </c>
      <c r="AR1109" s="15" t="s">
        <v>3319</v>
      </c>
      <c r="AS1109" s="15" t="s">
        <v>3319</v>
      </c>
      <c r="AT1109" s="15" t="s">
        <v>3319</v>
      </c>
      <c r="AV1109" s="15" t="s">
        <v>288</v>
      </c>
      <c r="AZ1109" s="15" t="s">
        <v>5255</v>
      </c>
      <c r="BA1109" s="15" t="s">
        <v>5271</v>
      </c>
      <c r="BB1109" s="15" t="s">
        <v>736</v>
      </c>
    </row>
    <row r="1110" spans="1:54" s="15" customFormat="1" x14ac:dyDescent="0.25">
      <c r="A1110" s="15" t="s">
        <v>5485</v>
      </c>
      <c r="B1110" s="15" t="s">
        <v>2436</v>
      </c>
      <c r="C1110" s="15" t="s">
        <v>2436</v>
      </c>
      <c r="D1110" s="15" t="s">
        <v>2469</v>
      </c>
      <c r="E1110" s="15">
        <v>49.99</v>
      </c>
      <c r="F1110" s="15" t="s">
        <v>557</v>
      </c>
      <c r="G1110" s="15">
        <v>150</v>
      </c>
      <c r="H1110" s="15" t="s">
        <v>3338</v>
      </c>
      <c r="I1110" s="15" t="s">
        <v>742</v>
      </c>
      <c r="J1110" s="15" t="s">
        <v>3338</v>
      </c>
      <c r="K1110" s="15" t="s">
        <v>110</v>
      </c>
      <c r="L1110" s="15" t="s">
        <v>111</v>
      </c>
      <c r="M1110" s="15" t="s">
        <v>195</v>
      </c>
      <c r="N1110" s="15" t="s">
        <v>111</v>
      </c>
      <c r="O1110" s="15" t="s">
        <v>195</v>
      </c>
      <c r="P1110" s="15" t="s">
        <v>737</v>
      </c>
      <c r="Q1110" s="15" t="s">
        <v>737</v>
      </c>
      <c r="R1110" s="15" t="s">
        <v>3362</v>
      </c>
      <c r="S1110" s="15" t="s">
        <v>3362</v>
      </c>
      <c r="T1110" s="15" t="s">
        <v>736</v>
      </c>
      <c r="U1110" s="15" t="s">
        <v>735</v>
      </c>
      <c r="V1110" s="15" t="s">
        <v>736</v>
      </c>
      <c r="W1110" s="15">
        <v>1</v>
      </c>
      <c r="X1110" s="15" t="s">
        <v>736</v>
      </c>
      <c r="Y1110" s="15" t="s">
        <v>736</v>
      </c>
      <c r="Z1110" s="15" t="s">
        <v>263</v>
      </c>
      <c r="AA1110" s="15">
        <v>0</v>
      </c>
      <c r="AB1110" s="15" t="s">
        <v>899</v>
      </c>
      <c r="AC1110" s="15" t="s">
        <v>3317</v>
      </c>
      <c r="AD1110" s="300" t="s">
        <v>114</v>
      </c>
      <c r="AE1110" s="300" t="s">
        <v>3328</v>
      </c>
      <c r="AF1110" s="15" t="s">
        <v>3319</v>
      </c>
      <c r="AG1110" s="15" t="s">
        <v>3319</v>
      </c>
      <c r="AP1110" s="26" t="s">
        <v>5230</v>
      </c>
      <c r="AQ1110" s="15">
        <v>0</v>
      </c>
      <c r="AR1110" s="15" t="s">
        <v>3319</v>
      </c>
      <c r="AS1110" s="15" t="s">
        <v>3319</v>
      </c>
      <c r="AT1110" s="15" t="s">
        <v>3319</v>
      </c>
      <c r="AV1110" s="15" t="s">
        <v>263</v>
      </c>
      <c r="AZ1110" s="15" t="s">
        <v>5255</v>
      </c>
      <c r="BA1110" s="15" t="s">
        <v>5256</v>
      </c>
      <c r="BB1110" s="15" t="s">
        <v>736</v>
      </c>
    </row>
    <row r="1111" spans="1:54" s="15" customFormat="1" x14ac:dyDescent="0.25">
      <c r="A1111" s="15" t="s">
        <v>5486</v>
      </c>
      <c r="B1111" s="15" t="s">
        <v>2426</v>
      </c>
      <c r="C1111" s="15" t="s">
        <v>2426</v>
      </c>
      <c r="D1111" s="15" t="s">
        <v>3464</v>
      </c>
      <c r="E1111" s="15">
        <v>39.99</v>
      </c>
      <c r="F1111" s="15" t="s">
        <v>557</v>
      </c>
      <c r="G1111" s="15">
        <v>90</v>
      </c>
      <c r="H1111" s="15" t="s">
        <v>3338</v>
      </c>
      <c r="I1111" s="15" t="s">
        <v>742</v>
      </c>
      <c r="J1111" s="15" t="s">
        <v>3338</v>
      </c>
      <c r="K1111" s="15" t="s">
        <v>110</v>
      </c>
      <c r="L1111" s="15" t="s">
        <v>109</v>
      </c>
      <c r="M1111" s="15" t="s">
        <v>194</v>
      </c>
      <c r="N1111" s="15" t="s">
        <v>109</v>
      </c>
      <c r="O1111" s="15" t="s">
        <v>194</v>
      </c>
      <c r="P1111" s="15" t="s">
        <v>737</v>
      </c>
      <c r="Q1111" s="15" t="s">
        <v>737</v>
      </c>
      <c r="R1111" s="15" t="s">
        <v>3362</v>
      </c>
      <c r="S1111" s="15" t="s">
        <v>3362</v>
      </c>
      <c r="T1111" s="15" t="s">
        <v>736</v>
      </c>
      <c r="U1111" s="15" t="s">
        <v>735</v>
      </c>
      <c r="V1111" s="15" t="s">
        <v>736</v>
      </c>
      <c r="W1111" s="15">
        <v>1</v>
      </c>
      <c r="X1111" s="15" t="s">
        <v>736</v>
      </c>
      <c r="Y1111" s="15" t="s">
        <v>736</v>
      </c>
      <c r="Z1111" s="15" t="s">
        <v>254</v>
      </c>
      <c r="AA1111" s="15">
        <v>0</v>
      </c>
      <c r="AB1111" s="15" t="s">
        <v>899</v>
      </c>
      <c r="AC1111" s="15" t="s">
        <v>3317</v>
      </c>
      <c r="AD1111" s="300" t="s">
        <v>114</v>
      </c>
      <c r="AE1111" s="300" t="s">
        <v>3328</v>
      </c>
      <c r="AF1111" s="15" t="s">
        <v>3319</v>
      </c>
      <c r="AG1111" s="15" t="s">
        <v>3319</v>
      </c>
      <c r="AP1111" s="26" t="s">
        <v>5230</v>
      </c>
      <c r="AQ1111" s="15">
        <v>0</v>
      </c>
      <c r="AR1111" s="15" t="s">
        <v>3319</v>
      </c>
      <c r="AS1111" s="15" t="s">
        <v>3319</v>
      </c>
      <c r="AT1111" s="15" t="s">
        <v>3319</v>
      </c>
      <c r="AV1111" s="15" t="s">
        <v>254</v>
      </c>
      <c r="AZ1111" s="15" t="s">
        <v>5255</v>
      </c>
      <c r="BA1111" s="15" t="s">
        <v>5256</v>
      </c>
      <c r="BB1111" s="15" t="s">
        <v>736</v>
      </c>
    </row>
    <row r="1112" spans="1:54" s="15" customFormat="1" x14ac:dyDescent="0.25">
      <c r="A1112" s="15" t="s">
        <v>5487</v>
      </c>
      <c r="B1112" s="15" t="s">
        <v>2446</v>
      </c>
      <c r="C1112" s="15" t="s">
        <v>2446</v>
      </c>
      <c r="D1112" s="15" t="s">
        <v>2475</v>
      </c>
      <c r="E1112" s="15">
        <v>59.99</v>
      </c>
      <c r="F1112" s="15" t="s">
        <v>557</v>
      </c>
      <c r="G1112" s="15">
        <v>210</v>
      </c>
      <c r="H1112" s="15" t="s">
        <v>3338</v>
      </c>
      <c r="I1112" s="15" t="s">
        <v>742</v>
      </c>
      <c r="J1112" s="15" t="s">
        <v>3338</v>
      </c>
      <c r="K1112" s="15" t="s">
        <v>110</v>
      </c>
      <c r="L1112" s="15" t="s">
        <v>112</v>
      </c>
      <c r="M1112" s="15" t="s">
        <v>196</v>
      </c>
      <c r="N1112" s="15" t="s">
        <v>112</v>
      </c>
      <c r="O1112" s="15" t="s">
        <v>196</v>
      </c>
      <c r="P1112" s="15" t="s">
        <v>737</v>
      </c>
      <c r="Q1112" s="15" t="s">
        <v>737</v>
      </c>
      <c r="R1112" s="15" t="s">
        <v>3362</v>
      </c>
      <c r="S1112" s="15" t="s">
        <v>3362</v>
      </c>
      <c r="T1112" s="15" t="s">
        <v>736</v>
      </c>
      <c r="U1112" s="15" t="s">
        <v>735</v>
      </c>
      <c r="V1112" s="15" t="s">
        <v>736</v>
      </c>
      <c r="W1112" s="15">
        <v>1</v>
      </c>
      <c r="X1112" s="15" t="s">
        <v>736</v>
      </c>
      <c r="Y1112" s="15" t="s">
        <v>736</v>
      </c>
      <c r="Z1112" s="15" t="s">
        <v>287</v>
      </c>
      <c r="AA1112" s="15">
        <v>0</v>
      </c>
      <c r="AB1112" s="15" t="s">
        <v>899</v>
      </c>
      <c r="AC1112" s="15" t="s">
        <v>3317</v>
      </c>
      <c r="AD1112" s="300" t="s">
        <v>114</v>
      </c>
      <c r="AE1112" s="300" t="s">
        <v>3328</v>
      </c>
      <c r="AF1112" s="15" t="s">
        <v>3319</v>
      </c>
      <c r="AG1112" s="15" t="s">
        <v>3319</v>
      </c>
      <c r="AP1112" s="26" t="s">
        <v>5230</v>
      </c>
      <c r="AQ1112" s="15">
        <v>0</v>
      </c>
      <c r="AR1112" s="15" t="s">
        <v>3319</v>
      </c>
      <c r="AS1112" s="15" t="s">
        <v>3319</v>
      </c>
      <c r="AT1112" s="15" t="s">
        <v>3319</v>
      </c>
      <c r="AV1112" s="15" t="s">
        <v>287</v>
      </c>
      <c r="AZ1112" s="15" t="s">
        <v>5255</v>
      </c>
      <c r="BA1112" s="15" t="s">
        <v>5256</v>
      </c>
      <c r="BB1112" s="15" t="s">
        <v>736</v>
      </c>
    </row>
    <row r="1113" spans="1:54" s="15" customFormat="1" x14ac:dyDescent="0.25">
      <c r="A1113" s="15" t="s">
        <v>5488</v>
      </c>
      <c r="B1113" s="15" t="s">
        <v>2415</v>
      </c>
      <c r="C1113" s="15" t="s">
        <v>2415</v>
      </c>
      <c r="D1113" s="15" t="s">
        <v>2455</v>
      </c>
      <c r="E1113" s="15">
        <v>29.99</v>
      </c>
      <c r="F1113" s="15" t="s">
        <v>557</v>
      </c>
      <c r="G1113" s="15">
        <v>90</v>
      </c>
      <c r="H1113" s="15" t="s">
        <v>3338</v>
      </c>
      <c r="I1113" s="15" t="s">
        <v>742</v>
      </c>
      <c r="J1113" s="15" t="s">
        <v>3338</v>
      </c>
      <c r="K1113" s="15" t="s">
        <v>110</v>
      </c>
      <c r="L1113" s="15" t="s">
        <v>108</v>
      </c>
      <c r="M1113" s="15" t="s">
        <v>193</v>
      </c>
      <c r="N1113" s="15" t="s">
        <v>108</v>
      </c>
      <c r="O1113" s="15" t="s">
        <v>193</v>
      </c>
      <c r="P1113" s="15" t="s">
        <v>737</v>
      </c>
      <c r="Q1113" s="15" t="s">
        <v>737</v>
      </c>
      <c r="R1113" s="15" t="s">
        <v>3362</v>
      </c>
      <c r="S1113" s="15" t="s">
        <v>3362</v>
      </c>
      <c r="T1113" s="15" t="s">
        <v>736</v>
      </c>
      <c r="U1113" s="15" t="s">
        <v>735</v>
      </c>
      <c r="V1113" s="15" t="s">
        <v>736</v>
      </c>
      <c r="W1113" s="15">
        <v>1</v>
      </c>
      <c r="X1113" s="15" t="s">
        <v>736</v>
      </c>
      <c r="Y1113" s="15" t="s">
        <v>736</v>
      </c>
      <c r="Z1113" s="15" t="s">
        <v>223</v>
      </c>
      <c r="AA1113" s="15">
        <v>0</v>
      </c>
      <c r="AB1113" s="15" t="s">
        <v>899</v>
      </c>
      <c r="AC1113" s="15" t="s">
        <v>3317</v>
      </c>
      <c r="AD1113" s="300" t="s">
        <v>114</v>
      </c>
      <c r="AE1113" s="300" t="s">
        <v>3328</v>
      </c>
      <c r="AF1113" s="15" t="s">
        <v>3319</v>
      </c>
      <c r="AG1113" s="15" t="s">
        <v>3319</v>
      </c>
      <c r="AP1113" s="26" t="s">
        <v>5230</v>
      </c>
      <c r="AQ1113" s="15">
        <v>0</v>
      </c>
      <c r="AR1113" s="15" t="s">
        <v>3319</v>
      </c>
      <c r="AS1113" s="15" t="s">
        <v>3319</v>
      </c>
      <c r="AT1113" s="15" t="s">
        <v>3319</v>
      </c>
      <c r="AV1113" s="15" t="s">
        <v>223</v>
      </c>
      <c r="AZ1113" s="15" t="s">
        <v>5255</v>
      </c>
      <c r="BA1113" s="15" t="s">
        <v>5256</v>
      </c>
      <c r="BB1113" s="15" t="s">
        <v>736</v>
      </c>
    </row>
    <row r="1114" spans="1:54" s="15" customFormat="1" x14ac:dyDescent="0.25">
      <c r="A1114" s="15" t="s">
        <v>5489</v>
      </c>
      <c r="B1114" s="15" t="s">
        <v>2414</v>
      </c>
      <c r="C1114" s="15" t="s">
        <v>2414</v>
      </c>
      <c r="D1114" s="15" t="s">
        <v>2454</v>
      </c>
      <c r="E1114" s="15">
        <v>24.99</v>
      </c>
      <c r="F1114" s="15" t="s">
        <v>557</v>
      </c>
      <c r="G1114" s="15">
        <v>90</v>
      </c>
      <c r="H1114" s="15" t="s">
        <v>3338</v>
      </c>
      <c r="I1114" s="15" t="s">
        <v>742</v>
      </c>
      <c r="J1114" s="15" t="s">
        <v>3338</v>
      </c>
      <c r="K1114" s="15" t="s">
        <v>110</v>
      </c>
      <c r="L1114" s="15" t="s">
        <v>108</v>
      </c>
      <c r="M1114" s="15" t="s">
        <v>193</v>
      </c>
      <c r="N1114" s="15" t="s">
        <v>108</v>
      </c>
      <c r="O1114" s="15" t="s">
        <v>193</v>
      </c>
      <c r="P1114" s="15" t="s">
        <v>737</v>
      </c>
      <c r="Q1114" s="15" t="s">
        <v>737</v>
      </c>
      <c r="R1114" s="15" t="s">
        <v>3362</v>
      </c>
      <c r="S1114" s="15" t="s">
        <v>3362</v>
      </c>
      <c r="T1114" s="15" t="s">
        <v>736</v>
      </c>
      <c r="U1114" s="15" t="s">
        <v>735</v>
      </c>
      <c r="V1114" s="15" t="s">
        <v>736</v>
      </c>
      <c r="W1114" s="15">
        <v>1</v>
      </c>
      <c r="X1114" s="15" t="s">
        <v>736</v>
      </c>
      <c r="Y1114" s="15" t="s">
        <v>736</v>
      </c>
      <c r="Z1114" s="15" t="s">
        <v>220</v>
      </c>
      <c r="AA1114" s="15">
        <v>0</v>
      </c>
      <c r="AB1114" s="15" t="s">
        <v>899</v>
      </c>
      <c r="AC1114" s="15" t="s">
        <v>3317</v>
      </c>
      <c r="AD1114" s="300" t="s">
        <v>114</v>
      </c>
      <c r="AE1114" s="300" t="s">
        <v>3328</v>
      </c>
      <c r="AF1114" s="15" t="s">
        <v>3319</v>
      </c>
      <c r="AG1114" s="15" t="s">
        <v>3319</v>
      </c>
      <c r="AP1114" s="26" t="s">
        <v>5230</v>
      </c>
      <c r="AQ1114" s="15">
        <v>0</v>
      </c>
      <c r="AR1114" s="15" t="s">
        <v>3319</v>
      </c>
      <c r="AS1114" s="15" t="s">
        <v>3319</v>
      </c>
      <c r="AT1114" s="15" t="s">
        <v>3319</v>
      </c>
      <c r="AV1114" s="15" t="s">
        <v>220</v>
      </c>
      <c r="AZ1114" s="15" t="s">
        <v>5255</v>
      </c>
      <c r="BA1114" s="15" t="s">
        <v>5256</v>
      </c>
      <c r="BB1114" s="15" t="s">
        <v>736</v>
      </c>
    </row>
    <row r="1115" spans="1:54" s="15" customFormat="1" x14ac:dyDescent="0.25">
      <c r="A1115" s="15" t="s">
        <v>5490</v>
      </c>
      <c r="B1115" s="15" t="s">
        <v>2435</v>
      </c>
      <c r="C1115" s="15" t="s">
        <v>111</v>
      </c>
      <c r="D1115" s="15" t="s">
        <v>2468</v>
      </c>
      <c r="E1115" s="15">
        <v>44.99</v>
      </c>
      <c r="F1115" s="15" t="s">
        <v>557</v>
      </c>
      <c r="G1115" s="15">
        <v>150</v>
      </c>
      <c r="H1115" s="15" t="s">
        <v>3338</v>
      </c>
      <c r="I1115" s="15" t="s">
        <v>742</v>
      </c>
      <c r="J1115" s="15" t="s">
        <v>3338</v>
      </c>
      <c r="K1115" s="15" t="s">
        <v>110</v>
      </c>
      <c r="L1115" s="15" t="s">
        <v>111</v>
      </c>
      <c r="M1115" s="15" t="s">
        <v>195</v>
      </c>
      <c r="N1115" s="15" t="s">
        <v>111</v>
      </c>
      <c r="O1115" s="15" t="s">
        <v>195</v>
      </c>
      <c r="P1115" s="15" t="s">
        <v>737</v>
      </c>
      <c r="Q1115" s="15" t="s">
        <v>737</v>
      </c>
      <c r="R1115" s="15" t="s">
        <v>3362</v>
      </c>
      <c r="S1115" s="15" t="s">
        <v>3362</v>
      </c>
      <c r="T1115" s="15" t="s">
        <v>736</v>
      </c>
      <c r="U1115" s="15" t="s">
        <v>735</v>
      </c>
      <c r="V1115" s="15" t="s">
        <v>736</v>
      </c>
      <c r="W1115" s="15">
        <v>1</v>
      </c>
      <c r="X1115" s="15" t="s">
        <v>736</v>
      </c>
      <c r="Y1115" s="15" t="s">
        <v>736</v>
      </c>
      <c r="Z1115" s="15" t="s">
        <v>261</v>
      </c>
      <c r="AA1115" s="15">
        <v>0</v>
      </c>
      <c r="AB1115" s="15" t="s">
        <v>899</v>
      </c>
      <c r="AC1115" s="15" t="s">
        <v>3317</v>
      </c>
      <c r="AD1115" s="300" t="s">
        <v>114</v>
      </c>
      <c r="AE1115" s="300" t="s">
        <v>3328</v>
      </c>
      <c r="AF1115" s="15" t="s">
        <v>3319</v>
      </c>
      <c r="AG1115" s="15" t="s">
        <v>3319</v>
      </c>
      <c r="AP1115" s="26" t="s">
        <v>5230</v>
      </c>
      <c r="AQ1115" s="15">
        <v>0</v>
      </c>
      <c r="AR1115" s="15" t="s">
        <v>3319</v>
      </c>
      <c r="AS1115" s="15" t="s">
        <v>3319</v>
      </c>
      <c r="AT1115" s="15" t="s">
        <v>3319</v>
      </c>
      <c r="AV1115" s="15" t="s">
        <v>261</v>
      </c>
      <c r="AZ1115" s="15" t="s">
        <v>5255</v>
      </c>
      <c r="BA1115" s="15" t="s">
        <v>5256</v>
      </c>
      <c r="BB1115" s="15" t="s">
        <v>736</v>
      </c>
    </row>
    <row r="1116" spans="1:54" s="15" customFormat="1" x14ac:dyDescent="0.25">
      <c r="A1116" s="15" t="s">
        <v>5491</v>
      </c>
      <c r="B1116" s="15" t="s">
        <v>2425</v>
      </c>
      <c r="C1116" s="15" t="s">
        <v>2425</v>
      </c>
      <c r="D1116" s="15" t="s">
        <v>2461</v>
      </c>
      <c r="E1116" s="15">
        <v>34.99</v>
      </c>
      <c r="F1116" s="15" t="s">
        <v>557</v>
      </c>
      <c r="G1116" s="15">
        <v>90</v>
      </c>
      <c r="H1116" s="15" t="s">
        <v>3338</v>
      </c>
      <c r="I1116" s="15" t="s">
        <v>742</v>
      </c>
      <c r="J1116" s="15" t="s">
        <v>3338</v>
      </c>
      <c r="K1116" s="15" t="s">
        <v>110</v>
      </c>
      <c r="L1116" s="15" t="s">
        <v>109</v>
      </c>
      <c r="M1116" s="15" t="s">
        <v>194</v>
      </c>
      <c r="N1116" s="15" t="s">
        <v>109</v>
      </c>
      <c r="O1116" s="15" t="s">
        <v>194</v>
      </c>
      <c r="P1116" s="15" t="s">
        <v>737</v>
      </c>
      <c r="Q1116" s="15" t="s">
        <v>737</v>
      </c>
      <c r="R1116" s="15" t="s">
        <v>3362</v>
      </c>
      <c r="S1116" s="15" t="s">
        <v>3362</v>
      </c>
      <c r="T1116" s="15" t="s">
        <v>736</v>
      </c>
      <c r="U1116" s="15" t="s">
        <v>735</v>
      </c>
      <c r="V1116" s="15" t="s">
        <v>736</v>
      </c>
      <c r="W1116" s="15">
        <v>1</v>
      </c>
      <c r="X1116" s="15" t="s">
        <v>736</v>
      </c>
      <c r="Y1116" s="15" t="s">
        <v>736</v>
      </c>
      <c r="Z1116" s="15" t="s">
        <v>253</v>
      </c>
      <c r="AA1116" s="15">
        <v>0</v>
      </c>
      <c r="AB1116" s="15" t="s">
        <v>899</v>
      </c>
      <c r="AC1116" s="15" t="s">
        <v>3317</v>
      </c>
      <c r="AD1116" s="300" t="s">
        <v>114</v>
      </c>
      <c r="AE1116" s="300" t="s">
        <v>3328</v>
      </c>
      <c r="AF1116" s="15" t="s">
        <v>3319</v>
      </c>
      <c r="AG1116" s="15" t="s">
        <v>3319</v>
      </c>
      <c r="AP1116" s="26" t="s">
        <v>5230</v>
      </c>
      <c r="AQ1116" s="15">
        <v>0</v>
      </c>
      <c r="AR1116" s="15" t="s">
        <v>3319</v>
      </c>
      <c r="AS1116" s="15" t="s">
        <v>3319</v>
      </c>
      <c r="AT1116" s="15" t="s">
        <v>3319</v>
      </c>
      <c r="AV1116" s="15" t="s">
        <v>253</v>
      </c>
      <c r="AZ1116" s="15" t="s">
        <v>5255</v>
      </c>
      <c r="BA1116" s="15" t="s">
        <v>5256</v>
      </c>
      <c r="BB1116" s="15" t="s">
        <v>736</v>
      </c>
    </row>
    <row r="1117" spans="1:54" s="15" customFormat="1" x14ac:dyDescent="0.25">
      <c r="A1117" s="15" t="s">
        <v>5492</v>
      </c>
      <c r="B1117" s="15" t="s">
        <v>2445</v>
      </c>
      <c r="C1117" s="15" t="s">
        <v>2445</v>
      </c>
      <c r="D1117" s="15" t="s">
        <v>2474</v>
      </c>
      <c r="E1117" s="15">
        <v>54.99</v>
      </c>
      <c r="F1117" s="15" t="s">
        <v>557</v>
      </c>
      <c r="G1117" s="15">
        <v>210</v>
      </c>
      <c r="H1117" s="15" t="s">
        <v>3338</v>
      </c>
      <c r="I1117" s="15" t="s">
        <v>742</v>
      </c>
      <c r="J1117" s="15" t="s">
        <v>3338</v>
      </c>
      <c r="K1117" s="15" t="s">
        <v>110</v>
      </c>
      <c r="L1117" s="15" t="s">
        <v>112</v>
      </c>
      <c r="M1117" s="15" t="s">
        <v>196</v>
      </c>
      <c r="N1117" s="15" t="s">
        <v>112</v>
      </c>
      <c r="O1117" s="15" t="s">
        <v>196</v>
      </c>
      <c r="P1117" s="15" t="s">
        <v>737</v>
      </c>
      <c r="Q1117" s="15" t="s">
        <v>737</v>
      </c>
      <c r="R1117" s="15" t="s">
        <v>3362</v>
      </c>
      <c r="S1117" s="15" t="s">
        <v>3362</v>
      </c>
      <c r="T1117" s="15" t="s">
        <v>736</v>
      </c>
      <c r="U1117" s="15" t="s">
        <v>735</v>
      </c>
      <c r="V1117" s="15" t="s">
        <v>736</v>
      </c>
      <c r="W1117" s="15">
        <v>1</v>
      </c>
      <c r="X1117" s="15" t="s">
        <v>736</v>
      </c>
      <c r="Y1117" s="15" t="s">
        <v>736</v>
      </c>
      <c r="Z1117" s="15" t="s">
        <v>274</v>
      </c>
      <c r="AA1117" s="15">
        <v>0</v>
      </c>
      <c r="AB1117" s="15" t="s">
        <v>899</v>
      </c>
      <c r="AC1117" s="15" t="s">
        <v>3317</v>
      </c>
      <c r="AD1117" s="300" t="s">
        <v>114</v>
      </c>
      <c r="AE1117" s="300" t="s">
        <v>3328</v>
      </c>
      <c r="AF1117" s="15" t="s">
        <v>3319</v>
      </c>
      <c r="AG1117" s="15" t="s">
        <v>3319</v>
      </c>
      <c r="AP1117" s="26" t="s">
        <v>5230</v>
      </c>
      <c r="AQ1117" s="15">
        <v>0</v>
      </c>
      <c r="AR1117" s="15" t="s">
        <v>3319</v>
      </c>
      <c r="AS1117" s="15" t="s">
        <v>3319</v>
      </c>
      <c r="AT1117" s="15" t="s">
        <v>3319</v>
      </c>
      <c r="AV1117" s="15" t="s">
        <v>274</v>
      </c>
      <c r="AZ1117" s="15" t="s">
        <v>5255</v>
      </c>
      <c r="BA1117" s="15" t="s">
        <v>5256</v>
      </c>
      <c r="BB1117" s="15" t="s">
        <v>736</v>
      </c>
    </row>
    <row r="1118" spans="1:54" s="15" customFormat="1" x14ac:dyDescent="0.25">
      <c r="A1118" s="15" t="s">
        <v>5493</v>
      </c>
      <c r="B1118" s="15" t="s">
        <v>3538</v>
      </c>
      <c r="C1118" s="15" t="s">
        <v>3538</v>
      </c>
      <c r="D1118" s="15" t="s">
        <v>2447</v>
      </c>
      <c r="E1118" s="15">
        <v>34.99</v>
      </c>
      <c r="F1118" s="15" t="s">
        <v>557</v>
      </c>
      <c r="G1118" s="15">
        <v>90</v>
      </c>
      <c r="H1118" s="15" t="s">
        <v>3337</v>
      </c>
      <c r="I1118" s="15" t="s">
        <v>742</v>
      </c>
      <c r="J1118" s="15" t="s">
        <v>3337</v>
      </c>
      <c r="K1118" s="15" t="s">
        <v>110</v>
      </c>
      <c r="L1118" s="15" t="s">
        <v>108</v>
      </c>
      <c r="M1118" s="15" t="s">
        <v>193</v>
      </c>
      <c r="N1118" s="15" t="s">
        <v>108</v>
      </c>
      <c r="O1118" s="15" t="s">
        <v>193</v>
      </c>
      <c r="P1118" s="15" t="s">
        <v>737</v>
      </c>
      <c r="Q1118" s="15" t="s">
        <v>737</v>
      </c>
      <c r="R1118" s="15" t="s">
        <v>3362</v>
      </c>
      <c r="S1118" s="15" t="s">
        <v>3362</v>
      </c>
      <c r="T1118" s="15" t="s">
        <v>736</v>
      </c>
      <c r="U1118" s="15" t="s">
        <v>735</v>
      </c>
      <c r="V1118" s="15" t="s">
        <v>736</v>
      </c>
      <c r="W1118" s="15">
        <v>1</v>
      </c>
      <c r="X1118" s="15" t="s">
        <v>736</v>
      </c>
      <c r="Y1118" s="15" t="s">
        <v>736</v>
      </c>
      <c r="Z1118" s="15" t="s">
        <v>217</v>
      </c>
      <c r="AA1118" s="15">
        <v>0</v>
      </c>
      <c r="AB1118" s="15" t="s">
        <v>3021</v>
      </c>
      <c r="AC1118" s="15" t="s">
        <v>3317</v>
      </c>
      <c r="AD1118" s="300" t="s">
        <v>114</v>
      </c>
      <c r="AE1118" s="300" t="s">
        <v>3328</v>
      </c>
      <c r="AF1118" s="15" t="s">
        <v>3319</v>
      </c>
      <c r="AG1118" s="15" t="s">
        <v>3319</v>
      </c>
      <c r="AP1118" s="26" t="s">
        <v>5230</v>
      </c>
      <c r="AQ1118" s="15">
        <v>0</v>
      </c>
      <c r="AR1118" s="15" t="s">
        <v>3319</v>
      </c>
      <c r="AS1118" s="15" t="s">
        <v>3319</v>
      </c>
      <c r="AT1118" s="15" t="s">
        <v>3319</v>
      </c>
      <c r="AV1118" s="15" t="s">
        <v>217</v>
      </c>
      <c r="AZ1118" s="15" t="s">
        <v>5255</v>
      </c>
      <c r="BA1118" s="15" t="s">
        <v>5256</v>
      </c>
      <c r="BB1118" s="15" t="s">
        <v>736</v>
      </c>
    </row>
    <row r="1119" spans="1:54" s="15" customFormat="1" x14ac:dyDescent="0.25">
      <c r="A1119" s="15" t="s">
        <v>5494</v>
      </c>
      <c r="B1119" s="15" t="s">
        <v>3938</v>
      </c>
      <c r="C1119" s="15" t="s">
        <v>3938</v>
      </c>
      <c r="D1119" s="15" t="s">
        <v>4209</v>
      </c>
      <c r="E1119" s="15">
        <v>34.99</v>
      </c>
      <c r="F1119" s="15" t="s">
        <v>557</v>
      </c>
      <c r="G1119" s="15">
        <v>90</v>
      </c>
      <c r="H1119" s="15" t="s">
        <v>3339</v>
      </c>
      <c r="I1119" s="15" t="s">
        <v>742</v>
      </c>
      <c r="J1119" s="15" t="s">
        <v>3339</v>
      </c>
      <c r="K1119" s="15" t="s">
        <v>110</v>
      </c>
      <c r="L1119" s="15" t="s">
        <v>108</v>
      </c>
      <c r="M1119" s="15" t="s">
        <v>193</v>
      </c>
      <c r="N1119" s="15" t="s">
        <v>108</v>
      </c>
      <c r="O1119" s="15" t="s">
        <v>193</v>
      </c>
      <c r="P1119" s="15" t="s">
        <v>737</v>
      </c>
      <c r="Q1119" s="15" t="s">
        <v>737</v>
      </c>
      <c r="R1119" s="15" t="s">
        <v>3362</v>
      </c>
      <c r="S1119" s="15" t="s">
        <v>3362</v>
      </c>
      <c r="T1119" s="15" t="s">
        <v>736</v>
      </c>
      <c r="U1119" s="15" t="s">
        <v>735</v>
      </c>
      <c r="V1119" s="15" t="s">
        <v>736</v>
      </c>
      <c r="W1119" s="15">
        <v>1</v>
      </c>
      <c r="X1119" s="15" t="s">
        <v>736</v>
      </c>
      <c r="Y1119" s="15" t="s">
        <v>736</v>
      </c>
      <c r="Z1119" s="15" t="s">
        <v>233</v>
      </c>
      <c r="AA1119" s="15">
        <v>0</v>
      </c>
      <c r="AB1119" s="15" t="s">
        <v>3030</v>
      </c>
      <c r="AC1119" s="15" t="s">
        <v>3317</v>
      </c>
      <c r="AD1119" s="300" t="s">
        <v>114</v>
      </c>
      <c r="AE1119" s="300" t="s">
        <v>3328</v>
      </c>
      <c r="AF1119" s="15" t="s">
        <v>3319</v>
      </c>
      <c r="AG1119" s="15" t="s">
        <v>3319</v>
      </c>
      <c r="AP1119" s="26" t="s">
        <v>5232</v>
      </c>
      <c r="AQ1119" s="15">
        <v>0</v>
      </c>
      <c r="AR1119" s="15" t="s">
        <v>3319</v>
      </c>
      <c r="AS1119" s="15" t="s">
        <v>3319</v>
      </c>
      <c r="AT1119" s="15" t="s">
        <v>3319</v>
      </c>
      <c r="AV1119" s="15" t="s">
        <v>233</v>
      </c>
      <c r="AZ1119" s="15" t="s">
        <v>5255</v>
      </c>
      <c r="BA1119" s="15" t="s">
        <v>5271</v>
      </c>
      <c r="BB1119" s="15" t="s">
        <v>736</v>
      </c>
    </row>
    <row r="1120" spans="1:54" s="15" customFormat="1" x14ac:dyDescent="0.25">
      <c r="A1120" s="15" t="s">
        <v>5495</v>
      </c>
      <c r="B1120" s="15" t="s">
        <v>3937</v>
      </c>
      <c r="C1120" s="15" t="s">
        <v>3937</v>
      </c>
      <c r="D1120" s="15" t="s">
        <v>4208</v>
      </c>
      <c r="E1120" s="15">
        <v>29.99</v>
      </c>
      <c r="F1120" s="15" t="s">
        <v>557</v>
      </c>
      <c r="G1120" s="15">
        <v>90</v>
      </c>
      <c r="H1120" s="15" t="s">
        <v>3339</v>
      </c>
      <c r="I1120" s="15" t="s">
        <v>742</v>
      </c>
      <c r="J1120" s="15" t="s">
        <v>3339</v>
      </c>
      <c r="K1120" s="15" t="s">
        <v>110</v>
      </c>
      <c r="L1120" s="15" t="s">
        <v>108</v>
      </c>
      <c r="M1120" s="15" t="s">
        <v>193</v>
      </c>
      <c r="N1120" s="15" t="s">
        <v>108</v>
      </c>
      <c r="O1120" s="15" t="s">
        <v>193</v>
      </c>
      <c r="P1120" s="15" t="s">
        <v>737</v>
      </c>
      <c r="Q1120" s="15" t="s">
        <v>737</v>
      </c>
      <c r="R1120" s="15" t="s">
        <v>3362</v>
      </c>
      <c r="S1120" s="15" t="s">
        <v>3362</v>
      </c>
      <c r="T1120" s="15" t="s">
        <v>736</v>
      </c>
      <c r="U1120" s="15" t="s">
        <v>735</v>
      </c>
      <c r="V1120" s="15" t="s">
        <v>736</v>
      </c>
      <c r="W1120" s="15">
        <v>1</v>
      </c>
      <c r="X1120" s="15" t="s">
        <v>736</v>
      </c>
      <c r="Y1120" s="15" t="s">
        <v>736</v>
      </c>
      <c r="Z1120" s="15" t="s">
        <v>228</v>
      </c>
      <c r="AA1120" s="15">
        <v>0</v>
      </c>
      <c r="AB1120" s="15" t="s">
        <v>3030</v>
      </c>
      <c r="AC1120" s="15" t="s">
        <v>3317</v>
      </c>
      <c r="AD1120" s="300" t="s">
        <v>114</v>
      </c>
      <c r="AE1120" s="300" t="s">
        <v>3328</v>
      </c>
      <c r="AF1120" s="15" t="s">
        <v>3319</v>
      </c>
      <c r="AG1120" s="15" t="s">
        <v>3319</v>
      </c>
      <c r="AP1120" s="26" t="s">
        <v>5231</v>
      </c>
      <c r="AQ1120" s="15">
        <v>0</v>
      </c>
      <c r="AR1120" s="15" t="s">
        <v>3319</v>
      </c>
      <c r="AS1120" s="15" t="s">
        <v>3319</v>
      </c>
      <c r="AT1120" s="15" t="s">
        <v>3319</v>
      </c>
      <c r="AV1120" s="15" t="s">
        <v>228</v>
      </c>
      <c r="AZ1120" s="15" t="s">
        <v>5255</v>
      </c>
      <c r="BA1120" s="15" t="s">
        <v>5271</v>
      </c>
      <c r="BB1120" s="15" t="s">
        <v>736</v>
      </c>
    </row>
    <row r="1121" spans="1:54" s="15" customFormat="1" x14ac:dyDescent="0.25">
      <c r="A1121" s="15" t="s">
        <v>5496</v>
      </c>
      <c r="B1121" s="15" t="s">
        <v>2432</v>
      </c>
      <c r="C1121" s="15" t="s">
        <v>2432</v>
      </c>
      <c r="D1121" s="15" t="s">
        <v>2464</v>
      </c>
      <c r="E1121" s="15">
        <v>49.99</v>
      </c>
      <c r="F1121" s="15" t="s">
        <v>557</v>
      </c>
      <c r="G1121" s="15">
        <v>210</v>
      </c>
      <c r="H1121" s="15" t="s">
        <v>3339</v>
      </c>
      <c r="I1121" s="15" t="s">
        <v>742</v>
      </c>
      <c r="J1121" s="15" t="s">
        <v>3339</v>
      </c>
      <c r="K1121" s="15" t="s">
        <v>110</v>
      </c>
      <c r="L1121" s="15" t="s">
        <v>111</v>
      </c>
      <c r="M1121" s="15" t="s">
        <v>195</v>
      </c>
      <c r="N1121" s="15" t="s">
        <v>111</v>
      </c>
      <c r="O1121" s="15" t="s">
        <v>195</v>
      </c>
      <c r="P1121" s="15" t="s">
        <v>737</v>
      </c>
      <c r="Q1121" s="15" t="s">
        <v>737</v>
      </c>
      <c r="R1121" s="15" t="s">
        <v>3362</v>
      </c>
      <c r="S1121" s="15" t="s">
        <v>3362</v>
      </c>
      <c r="T1121" s="15" t="s">
        <v>736</v>
      </c>
      <c r="U1121" s="15" t="s">
        <v>735</v>
      </c>
      <c r="V1121" s="15" t="s">
        <v>736</v>
      </c>
      <c r="W1121" s="15">
        <v>1</v>
      </c>
      <c r="X1121" s="15" t="s">
        <v>736</v>
      </c>
      <c r="Y1121" s="15" t="s">
        <v>736</v>
      </c>
      <c r="Z1121" s="15" t="s">
        <v>262</v>
      </c>
      <c r="AA1121" s="15">
        <v>0</v>
      </c>
      <c r="AB1121" s="15" t="s">
        <v>3030</v>
      </c>
      <c r="AC1121" s="15" t="s">
        <v>3317</v>
      </c>
      <c r="AD1121" s="300" t="s">
        <v>114</v>
      </c>
      <c r="AE1121" s="300" t="s">
        <v>3328</v>
      </c>
      <c r="AF1121" s="15" t="s">
        <v>3319</v>
      </c>
      <c r="AG1121" s="15" t="s">
        <v>3319</v>
      </c>
      <c r="AP1121" s="26" t="s">
        <v>5233</v>
      </c>
      <c r="AQ1121" s="15">
        <v>0</v>
      </c>
      <c r="AR1121" s="15" t="s">
        <v>3319</v>
      </c>
      <c r="AS1121" s="15" t="s">
        <v>3319</v>
      </c>
      <c r="AT1121" s="15" t="s">
        <v>3319</v>
      </c>
      <c r="AV1121" s="15" t="s">
        <v>262</v>
      </c>
      <c r="AZ1121" s="15" t="s">
        <v>5255</v>
      </c>
      <c r="BA1121" s="15" t="s">
        <v>5271</v>
      </c>
      <c r="BB1121" s="15" t="s">
        <v>736</v>
      </c>
    </row>
    <row r="1122" spans="1:54" s="15" customFormat="1" x14ac:dyDescent="0.25">
      <c r="A1122" s="15" t="s">
        <v>5497</v>
      </c>
      <c r="B1122" s="15" t="s">
        <v>2442</v>
      </c>
      <c r="C1122" s="15" t="s">
        <v>2442</v>
      </c>
      <c r="D1122" s="15" t="s">
        <v>2471</v>
      </c>
      <c r="E1122" s="15">
        <v>59.99</v>
      </c>
      <c r="F1122" s="15" t="s">
        <v>557</v>
      </c>
      <c r="G1122" s="15">
        <v>240</v>
      </c>
      <c r="H1122" s="15" t="s">
        <v>3339</v>
      </c>
      <c r="I1122" s="15" t="s">
        <v>742</v>
      </c>
      <c r="J1122" s="15" t="s">
        <v>3339</v>
      </c>
      <c r="K1122" s="15" t="s">
        <v>110</v>
      </c>
      <c r="L1122" s="15" t="s">
        <v>112</v>
      </c>
      <c r="M1122" s="15" t="s">
        <v>196</v>
      </c>
      <c r="N1122" s="15" t="s">
        <v>112</v>
      </c>
      <c r="O1122" s="15" t="s">
        <v>196</v>
      </c>
      <c r="P1122" s="15" t="s">
        <v>737</v>
      </c>
      <c r="Q1122" s="15" t="s">
        <v>737</v>
      </c>
      <c r="R1122" s="15" t="s">
        <v>3362</v>
      </c>
      <c r="S1122" s="15" t="s">
        <v>3362</v>
      </c>
      <c r="T1122" s="15" t="s">
        <v>736</v>
      </c>
      <c r="U1122" s="15" t="s">
        <v>735</v>
      </c>
      <c r="V1122" s="15" t="s">
        <v>736</v>
      </c>
      <c r="W1122" s="15">
        <v>1</v>
      </c>
      <c r="X1122" s="15" t="s">
        <v>736</v>
      </c>
      <c r="Y1122" s="15" t="s">
        <v>736</v>
      </c>
      <c r="Z1122" s="15" t="s">
        <v>275</v>
      </c>
      <c r="AA1122" s="15">
        <v>0</v>
      </c>
      <c r="AB1122" s="15" t="s">
        <v>3030</v>
      </c>
      <c r="AC1122" s="15" t="s">
        <v>3317</v>
      </c>
      <c r="AD1122" s="300" t="s">
        <v>114</v>
      </c>
      <c r="AE1122" s="300" t="s">
        <v>3328</v>
      </c>
      <c r="AF1122" s="15" t="s">
        <v>3319</v>
      </c>
      <c r="AG1122" s="15" t="s">
        <v>3319</v>
      </c>
      <c r="AP1122" s="26" t="s">
        <v>5234</v>
      </c>
      <c r="AQ1122" s="15">
        <v>0</v>
      </c>
      <c r="AR1122" s="15" t="s">
        <v>3319</v>
      </c>
      <c r="AS1122" s="15" t="s">
        <v>3319</v>
      </c>
      <c r="AT1122" s="15" t="s">
        <v>3319</v>
      </c>
      <c r="AV1122" s="15" t="s">
        <v>275</v>
      </c>
      <c r="AZ1122" s="15" t="s">
        <v>5255</v>
      </c>
      <c r="BA1122" s="15" t="s">
        <v>5271</v>
      </c>
      <c r="BB1122" s="15" t="s">
        <v>736</v>
      </c>
    </row>
    <row r="1123" spans="1:54" s="15" customFormat="1" x14ac:dyDescent="0.25">
      <c r="A1123" s="15" t="s">
        <v>5498</v>
      </c>
      <c r="B1123" s="15" t="s">
        <v>2412</v>
      </c>
      <c r="C1123" s="15" t="s">
        <v>2412</v>
      </c>
      <c r="D1123" s="15" t="s">
        <v>2452</v>
      </c>
      <c r="E1123" s="15">
        <v>29.99</v>
      </c>
      <c r="F1123" s="15" t="s">
        <v>557</v>
      </c>
      <c r="G1123" s="15">
        <v>150</v>
      </c>
      <c r="H1123" s="15" t="s">
        <v>3339</v>
      </c>
      <c r="I1123" s="15" t="s">
        <v>742</v>
      </c>
      <c r="J1123" s="15" t="s">
        <v>3339</v>
      </c>
      <c r="K1123" s="15" t="s">
        <v>110</v>
      </c>
      <c r="L1123" s="15" t="s">
        <v>108</v>
      </c>
      <c r="M1123" s="15" t="s">
        <v>193</v>
      </c>
      <c r="N1123" s="15" t="s">
        <v>108</v>
      </c>
      <c r="O1123" s="15" t="s">
        <v>193</v>
      </c>
      <c r="P1123" s="15" t="s">
        <v>737</v>
      </c>
      <c r="Q1123" s="15" t="s">
        <v>737</v>
      </c>
      <c r="R1123" s="15" t="s">
        <v>3362</v>
      </c>
      <c r="S1123" s="15" t="s">
        <v>3362</v>
      </c>
      <c r="T1123" s="15" t="s">
        <v>736</v>
      </c>
      <c r="U1123" s="15" t="s">
        <v>735</v>
      </c>
      <c r="V1123" s="15" t="s">
        <v>736</v>
      </c>
      <c r="W1123" s="15">
        <v>1</v>
      </c>
      <c r="X1123" s="15" t="s">
        <v>736</v>
      </c>
      <c r="Y1123" s="15" t="s">
        <v>736</v>
      </c>
      <c r="Z1123" s="15" t="s">
        <v>247</v>
      </c>
      <c r="AA1123" s="15">
        <v>0</v>
      </c>
      <c r="AB1123" s="15" t="s">
        <v>2774</v>
      </c>
      <c r="AC1123" s="15" t="s">
        <v>3317</v>
      </c>
      <c r="AD1123" s="300" t="s">
        <v>114</v>
      </c>
      <c r="AE1123" s="300" t="s">
        <v>3328</v>
      </c>
      <c r="AF1123" s="15" t="s">
        <v>3319</v>
      </c>
      <c r="AG1123" s="15" t="s">
        <v>3319</v>
      </c>
      <c r="AP1123" s="26" t="s">
        <v>5230</v>
      </c>
      <c r="AQ1123" s="15">
        <v>0</v>
      </c>
      <c r="AR1123" s="15" t="s">
        <v>3319</v>
      </c>
      <c r="AS1123" s="15" t="s">
        <v>3319</v>
      </c>
      <c r="AT1123" s="15" t="s">
        <v>3319</v>
      </c>
      <c r="AV1123" s="15" t="s">
        <v>247</v>
      </c>
      <c r="AZ1123" s="15" t="s">
        <v>5255</v>
      </c>
      <c r="BA1123" s="15" t="s">
        <v>5271</v>
      </c>
      <c r="BB1123" s="15" t="s">
        <v>736</v>
      </c>
    </row>
    <row r="1124" spans="1:54" s="15" customFormat="1" x14ac:dyDescent="0.25">
      <c r="A1124" s="15" t="s">
        <v>5499</v>
      </c>
      <c r="B1124" s="15" t="s">
        <v>2413</v>
      </c>
      <c r="C1124" s="15" t="s">
        <v>2413</v>
      </c>
      <c r="D1124" s="15" t="s">
        <v>2453</v>
      </c>
      <c r="E1124" s="15">
        <v>34.99</v>
      </c>
      <c r="F1124" s="15" t="s">
        <v>557</v>
      </c>
      <c r="G1124" s="15">
        <v>150</v>
      </c>
      <c r="H1124" s="15" t="s">
        <v>3339</v>
      </c>
      <c r="I1124" s="15" t="s">
        <v>742</v>
      </c>
      <c r="J1124" s="15" t="s">
        <v>3339</v>
      </c>
      <c r="K1124" s="15" t="s">
        <v>110</v>
      </c>
      <c r="L1124" s="15" t="s">
        <v>108</v>
      </c>
      <c r="M1124" s="15" t="s">
        <v>193</v>
      </c>
      <c r="N1124" s="15" t="s">
        <v>108</v>
      </c>
      <c r="O1124" s="15" t="s">
        <v>193</v>
      </c>
      <c r="P1124" s="15" t="s">
        <v>737</v>
      </c>
      <c r="Q1124" s="15" t="s">
        <v>737</v>
      </c>
      <c r="R1124" s="15" t="s">
        <v>3362</v>
      </c>
      <c r="S1124" s="15" t="s">
        <v>3362</v>
      </c>
      <c r="T1124" s="15" t="s">
        <v>736</v>
      </c>
      <c r="U1124" s="15" t="s">
        <v>735</v>
      </c>
      <c r="V1124" s="15" t="s">
        <v>736</v>
      </c>
      <c r="W1124" s="15">
        <v>1</v>
      </c>
      <c r="X1124" s="15" t="s">
        <v>736</v>
      </c>
      <c r="Y1124" s="15" t="s">
        <v>736</v>
      </c>
      <c r="Z1124" s="15" t="s">
        <v>248</v>
      </c>
      <c r="AA1124" s="15">
        <v>0</v>
      </c>
      <c r="AB1124" s="15" t="s">
        <v>2774</v>
      </c>
      <c r="AC1124" s="15" t="s">
        <v>3317</v>
      </c>
      <c r="AD1124" s="300" t="s">
        <v>114</v>
      </c>
      <c r="AE1124" s="300" t="s">
        <v>3328</v>
      </c>
      <c r="AF1124" s="15" t="s">
        <v>3319</v>
      </c>
      <c r="AG1124" s="15" t="s">
        <v>3319</v>
      </c>
      <c r="AP1124" s="26" t="s">
        <v>5230</v>
      </c>
      <c r="AQ1124" s="15">
        <v>0</v>
      </c>
      <c r="AR1124" s="15" t="s">
        <v>3319</v>
      </c>
      <c r="AS1124" s="15" t="s">
        <v>3319</v>
      </c>
      <c r="AT1124" s="15" t="s">
        <v>3319</v>
      </c>
      <c r="AV1124" s="15" t="s">
        <v>248</v>
      </c>
      <c r="AZ1124" s="15" t="s">
        <v>5255</v>
      </c>
      <c r="BA1124" s="15" t="s">
        <v>5271</v>
      </c>
      <c r="BB1124" s="15" t="s">
        <v>736</v>
      </c>
    </row>
    <row r="1125" spans="1:54" s="15" customFormat="1" x14ac:dyDescent="0.25">
      <c r="A1125" s="15" t="s">
        <v>5500</v>
      </c>
      <c r="B1125" s="15" t="s">
        <v>2420</v>
      </c>
      <c r="C1125" s="15" t="s">
        <v>2420</v>
      </c>
      <c r="D1125" s="15" t="s">
        <v>840</v>
      </c>
      <c r="E1125" s="15">
        <v>39.99</v>
      </c>
      <c r="F1125" s="15" t="s">
        <v>557</v>
      </c>
      <c r="G1125" s="15">
        <v>120</v>
      </c>
      <c r="H1125" s="15" t="s">
        <v>3337</v>
      </c>
      <c r="I1125" s="15" t="s">
        <v>742</v>
      </c>
      <c r="J1125" s="15" t="s">
        <v>3337</v>
      </c>
      <c r="K1125" s="15" t="s">
        <v>110</v>
      </c>
      <c r="L1125" s="15" t="s">
        <v>109</v>
      </c>
      <c r="M1125" s="15" t="s">
        <v>194</v>
      </c>
      <c r="N1125" s="15" t="s">
        <v>109</v>
      </c>
      <c r="O1125" s="15" t="s">
        <v>194</v>
      </c>
      <c r="P1125" s="15" t="s">
        <v>737</v>
      </c>
      <c r="Q1125" s="15" t="s">
        <v>737</v>
      </c>
      <c r="R1125" s="15" t="s">
        <v>3362</v>
      </c>
      <c r="S1125" s="15" t="s">
        <v>3362</v>
      </c>
      <c r="T1125" s="15" t="s">
        <v>736</v>
      </c>
      <c r="U1125" s="15" t="s">
        <v>735</v>
      </c>
      <c r="V1125" s="15" t="s">
        <v>736</v>
      </c>
      <c r="W1125" s="15">
        <v>1</v>
      </c>
      <c r="X1125" s="15" t="s">
        <v>736</v>
      </c>
      <c r="Y1125" s="15" t="s">
        <v>736</v>
      </c>
      <c r="Z1125" s="15" t="s">
        <v>201</v>
      </c>
      <c r="AA1125" s="15">
        <v>0</v>
      </c>
      <c r="AB1125" s="15" t="s">
        <v>899</v>
      </c>
      <c r="AC1125" s="15" t="s">
        <v>3317</v>
      </c>
      <c r="AD1125" s="300" t="s">
        <v>114</v>
      </c>
      <c r="AE1125" s="300" t="s">
        <v>3328</v>
      </c>
      <c r="AF1125" s="15" t="s">
        <v>3319</v>
      </c>
      <c r="AG1125" s="15" t="s">
        <v>3319</v>
      </c>
      <c r="AP1125" s="26" t="s">
        <v>5230</v>
      </c>
      <c r="AQ1125" s="15">
        <v>0</v>
      </c>
      <c r="AR1125" s="15" t="s">
        <v>3319</v>
      </c>
      <c r="AS1125" s="15" t="s">
        <v>3319</v>
      </c>
      <c r="AT1125" s="15" t="s">
        <v>3319</v>
      </c>
      <c r="AV1125" s="15" t="s">
        <v>4</v>
      </c>
      <c r="AZ1125" s="15" t="s">
        <v>5255</v>
      </c>
      <c r="BA1125" s="15" t="s">
        <v>5256</v>
      </c>
      <c r="BB1125" s="15" t="s">
        <v>736</v>
      </c>
    </row>
    <row r="1126" spans="1:54" s="15" customFormat="1" x14ac:dyDescent="0.25">
      <c r="A1126" s="15" t="s">
        <v>5501</v>
      </c>
      <c r="B1126" s="15" t="s">
        <v>2431</v>
      </c>
      <c r="C1126" s="15" t="s">
        <v>2431</v>
      </c>
      <c r="D1126" s="15" t="s">
        <v>844</v>
      </c>
      <c r="E1126" s="15">
        <v>49.99</v>
      </c>
      <c r="F1126" s="15" t="s">
        <v>557</v>
      </c>
      <c r="G1126" s="15">
        <v>150</v>
      </c>
      <c r="H1126" s="15" t="s">
        <v>3337</v>
      </c>
      <c r="I1126" s="15" t="s">
        <v>742</v>
      </c>
      <c r="J1126" s="15" t="s">
        <v>3337</v>
      </c>
      <c r="K1126" s="15" t="s">
        <v>110</v>
      </c>
      <c r="L1126" s="15" t="s">
        <v>111</v>
      </c>
      <c r="M1126" s="15" t="s">
        <v>195</v>
      </c>
      <c r="N1126" s="15" t="s">
        <v>111</v>
      </c>
      <c r="O1126" s="15" t="s">
        <v>195</v>
      </c>
      <c r="P1126" s="15" t="s">
        <v>737</v>
      </c>
      <c r="Q1126" s="15" t="s">
        <v>737</v>
      </c>
      <c r="R1126" s="15" t="s">
        <v>3362</v>
      </c>
      <c r="S1126" s="15" t="s">
        <v>3362</v>
      </c>
      <c r="T1126" s="15" t="s">
        <v>736</v>
      </c>
      <c r="U1126" s="15" t="s">
        <v>735</v>
      </c>
      <c r="V1126" s="15" t="s">
        <v>736</v>
      </c>
      <c r="W1126" s="15">
        <v>1</v>
      </c>
      <c r="X1126" s="15" t="s">
        <v>736</v>
      </c>
      <c r="Y1126" s="15" t="s">
        <v>736</v>
      </c>
      <c r="Z1126" s="15" t="s">
        <v>202</v>
      </c>
      <c r="AA1126" s="15">
        <v>0</v>
      </c>
      <c r="AB1126" s="15" t="s">
        <v>899</v>
      </c>
      <c r="AC1126" s="15" t="s">
        <v>3317</v>
      </c>
      <c r="AD1126" s="300" t="s">
        <v>114</v>
      </c>
      <c r="AE1126" s="300" t="s">
        <v>3328</v>
      </c>
      <c r="AF1126" s="15" t="s">
        <v>3319</v>
      </c>
      <c r="AG1126" s="15" t="s">
        <v>3319</v>
      </c>
      <c r="AP1126" s="26" t="s">
        <v>5230</v>
      </c>
      <c r="AQ1126" s="15">
        <v>0</v>
      </c>
      <c r="AR1126" s="15" t="s">
        <v>3319</v>
      </c>
      <c r="AS1126" s="15" t="s">
        <v>3319</v>
      </c>
      <c r="AT1126" s="15" t="s">
        <v>3319</v>
      </c>
      <c r="AV1126" s="15" t="s">
        <v>2</v>
      </c>
      <c r="AZ1126" s="15" t="s">
        <v>5255</v>
      </c>
      <c r="BA1126" s="15" t="s">
        <v>5256</v>
      </c>
      <c r="BB1126" s="15" t="s">
        <v>736</v>
      </c>
    </row>
    <row r="1127" spans="1:54" s="15" customFormat="1" x14ac:dyDescent="0.25">
      <c r="A1127" s="15" t="s">
        <v>5502</v>
      </c>
      <c r="B1127" s="15" t="s">
        <v>2438</v>
      </c>
      <c r="C1127" s="15" t="s">
        <v>2438</v>
      </c>
      <c r="D1127" s="15" t="s">
        <v>848</v>
      </c>
      <c r="E1127" s="15">
        <v>59.99</v>
      </c>
      <c r="F1127" s="15" t="s">
        <v>557</v>
      </c>
      <c r="G1127" s="15">
        <v>210</v>
      </c>
      <c r="H1127" s="15" t="s">
        <v>3337</v>
      </c>
      <c r="I1127" s="15" t="s">
        <v>742</v>
      </c>
      <c r="J1127" s="15" t="s">
        <v>3337</v>
      </c>
      <c r="K1127" s="15" t="s">
        <v>110</v>
      </c>
      <c r="L1127" s="15" t="s">
        <v>112</v>
      </c>
      <c r="M1127" s="15" t="s">
        <v>196</v>
      </c>
      <c r="N1127" s="15" t="s">
        <v>112</v>
      </c>
      <c r="O1127" s="15" t="s">
        <v>196</v>
      </c>
      <c r="P1127" s="15" t="s">
        <v>737</v>
      </c>
      <c r="Q1127" s="15" t="s">
        <v>737</v>
      </c>
      <c r="R1127" s="15" t="s">
        <v>3362</v>
      </c>
      <c r="S1127" s="15" t="s">
        <v>3362</v>
      </c>
      <c r="T1127" s="15" t="s">
        <v>736</v>
      </c>
      <c r="U1127" s="15" t="s">
        <v>735</v>
      </c>
      <c r="V1127" s="15" t="s">
        <v>736</v>
      </c>
      <c r="W1127" s="15">
        <v>1</v>
      </c>
      <c r="X1127" s="15" t="s">
        <v>736</v>
      </c>
      <c r="Y1127" s="15" t="s">
        <v>736</v>
      </c>
      <c r="Z1127" s="15" t="s">
        <v>203</v>
      </c>
      <c r="AA1127" s="15">
        <v>0</v>
      </c>
      <c r="AB1127" s="15" t="s">
        <v>899</v>
      </c>
      <c r="AC1127" s="15" t="s">
        <v>3317</v>
      </c>
      <c r="AD1127" s="300" t="s">
        <v>114</v>
      </c>
      <c r="AE1127" s="300" t="s">
        <v>3328</v>
      </c>
      <c r="AF1127" s="15" t="s">
        <v>3319</v>
      </c>
      <c r="AG1127" s="15" t="s">
        <v>3319</v>
      </c>
      <c r="AP1127" s="26" t="s">
        <v>5230</v>
      </c>
      <c r="AQ1127" s="15">
        <v>0</v>
      </c>
      <c r="AR1127" s="15" t="s">
        <v>3319</v>
      </c>
      <c r="AS1127" s="15" t="s">
        <v>3319</v>
      </c>
      <c r="AT1127" s="15" t="s">
        <v>3319</v>
      </c>
      <c r="AV1127" s="15" t="s">
        <v>5</v>
      </c>
      <c r="AZ1127" s="15" t="s">
        <v>5255</v>
      </c>
      <c r="BA1127" s="15" t="s">
        <v>5256</v>
      </c>
      <c r="BB1127" s="15" t="s">
        <v>736</v>
      </c>
    </row>
    <row r="1128" spans="1:54" s="15" customFormat="1" x14ac:dyDescent="0.25">
      <c r="A1128" s="15" t="s">
        <v>5503</v>
      </c>
      <c r="B1128" s="15" t="s">
        <v>2439</v>
      </c>
      <c r="C1128" s="15" t="s">
        <v>2439</v>
      </c>
      <c r="D1128" s="15" t="s">
        <v>849</v>
      </c>
      <c r="E1128" s="15">
        <v>59.99</v>
      </c>
      <c r="F1128" s="15" t="s">
        <v>557</v>
      </c>
      <c r="G1128" s="15">
        <v>180</v>
      </c>
      <c r="H1128" s="15" t="s">
        <v>3339</v>
      </c>
      <c r="I1128" s="15" t="s">
        <v>742</v>
      </c>
      <c r="J1128" s="15" t="s">
        <v>3339</v>
      </c>
      <c r="K1128" s="15" t="s">
        <v>110</v>
      </c>
      <c r="L1128" s="15" t="s">
        <v>112</v>
      </c>
      <c r="M1128" s="15" t="s">
        <v>196</v>
      </c>
      <c r="N1128" s="15" t="s">
        <v>677</v>
      </c>
      <c r="O1128" s="15" t="s">
        <v>678</v>
      </c>
      <c r="P1128" s="15" t="s">
        <v>737</v>
      </c>
      <c r="Q1128" s="15" t="s">
        <v>737</v>
      </c>
      <c r="R1128" s="15" t="s">
        <v>3362</v>
      </c>
      <c r="S1128" s="15" t="s">
        <v>3362</v>
      </c>
      <c r="T1128" s="15" t="s">
        <v>736</v>
      </c>
      <c r="U1128" s="15" t="s">
        <v>735</v>
      </c>
      <c r="V1128" s="15" t="s">
        <v>736</v>
      </c>
      <c r="W1128" s="15">
        <v>1</v>
      </c>
      <c r="X1128" s="15" t="s">
        <v>736</v>
      </c>
      <c r="Y1128" s="15" t="s">
        <v>736</v>
      </c>
      <c r="Z1128" s="15" t="s">
        <v>4058</v>
      </c>
      <c r="AA1128" s="15">
        <v>0</v>
      </c>
      <c r="AB1128" s="15" t="s">
        <v>290</v>
      </c>
      <c r="AC1128" s="15" t="s">
        <v>3317</v>
      </c>
      <c r="AD1128" s="300" t="s">
        <v>114</v>
      </c>
      <c r="AE1128" s="300" t="s">
        <v>3328</v>
      </c>
      <c r="AF1128" s="15" t="s">
        <v>3319</v>
      </c>
      <c r="AG1128" s="15" t="s">
        <v>3319</v>
      </c>
      <c r="AP1128" s="26" t="s">
        <v>5234</v>
      </c>
      <c r="AQ1128" s="15">
        <v>0</v>
      </c>
      <c r="AR1128" s="15" t="s">
        <v>3319</v>
      </c>
      <c r="AS1128" s="15" t="s">
        <v>3319</v>
      </c>
      <c r="AT1128" s="15" t="s">
        <v>3319</v>
      </c>
      <c r="AV1128" s="15" t="s">
        <v>4058</v>
      </c>
      <c r="AZ1128" s="15" t="s">
        <v>5255</v>
      </c>
      <c r="BA1128" s="15" t="s">
        <v>5271</v>
      </c>
      <c r="BB1128" s="15" t="s">
        <v>736</v>
      </c>
    </row>
    <row r="1129" spans="1:54" s="15" customFormat="1" x14ac:dyDescent="0.25">
      <c r="A1129" s="15" t="s">
        <v>5504</v>
      </c>
      <c r="B1129" s="15" t="s">
        <v>2440</v>
      </c>
      <c r="C1129" s="15" t="s">
        <v>2440</v>
      </c>
      <c r="D1129" s="15" t="s">
        <v>850</v>
      </c>
      <c r="E1129" s="15">
        <v>59.99</v>
      </c>
      <c r="F1129" s="15" t="s">
        <v>557</v>
      </c>
      <c r="G1129" s="15">
        <v>180</v>
      </c>
      <c r="H1129" s="15" t="s">
        <v>3338</v>
      </c>
      <c r="I1129" s="15" t="s">
        <v>742</v>
      </c>
      <c r="J1129" s="15" t="s">
        <v>3338</v>
      </c>
      <c r="K1129" s="15" t="s">
        <v>110</v>
      </c>
      <c r="L1129" s="15" t="s">
        <v>112</v>
      </c>
      <c r="M1129" s="15" t="s">
        <v>196</v>
      </c>
      <c r="N1129" s="15" t="s">
        <v>677</v>
      </c>
      <c r="O1129" s="15" t="s">
        <v>678</v>
      </c>
      <c r="P1129" s="15" t="s">
        <v>737</v>
      </c>
      <c r="Q1129" s="15" t="s">
        <v>737</v>
      </c>
      <c r="R1129" s="15" t="s">
        <v>3362</v>
      </c>
      <c r="S1129" s="15" t="s">
        <v>3362</v>
      </c>
      <c r="T1129" s="15" t="s">
        <v>736</v>
      </c>
      <c r="U1129" s="15" t="s">
        <v>735</v>
      </c>
      <c r="V1129" s="15" t="s">
        <v>736</v>
      </c>
      <c r="W1129" s="15">
        <v>1</v>
      </c>
      <c r="X1129" s="15" t="s">
        <v>736</v>
      </c>
      <c r="Y1129" s="15" t="s">
        <v>736</v>
      </c>
      <c r="Z1129" s="15" t="s">
        <v>4059</v>
      </c>
      <c r="AA1129" s="15">
        <v>0</v>
      </c>
      <c r="AB1129" s="15" t="s">
        <v>290</v>
      </c>
      <c r="AC1129" s="15" t="s">
        <v>3317</v>
      </c>
      <c r="AD1129" s="300" t="s">
        <v>114</v>
      </c>
      <c r="AE1129" s="300" t="s">
        <v>3328</v>
      </c>
      <c r="AF1129" s="15" t="s">
        <v>3319</v>
      </c>
      <c r="AG1129" s="15" t="s">
        <v>3319</v>
      </c>
      <c r="AP1129" s="26" t="s">
        <v>5234</v>
      </c>
      <c r="AQ1129" s="15">
        <v>0</v>
      </c>
      <c r="AR1129" s="15" t="s">
        <v>3319</v>
      </c>
      <c r="AS1129" s="15" t="s">
        <v>3319</v>
      </c>
      <c r="AT1129" s="15" t="s">
        <v>3319</v>
      </c>
      <c r="AV1129" s="15" t="s">
        <v>4059</v>
      </c>
      <c r="AZ1129" s="15" t="s">
        <v>5255</v>
      </c>
      <c r="BA1129" s="15" t="s">
        <v>5256</v>
      </c>
      <c r="BB1129" s="15" t="s">
        <v>736</v>
      </c>
    </row>
    <row r="1130" spans="1:54" s="15" customFormat="1" x14ac:dyDescent="0.25">
      <c r="A1130" s="15" t="s">
        <v>5505</v>
      </c>
      <c r="B1130" s="15" t="s">
        <v>3052</v>
      </c>
      <c r="C1130" s="15" t="s">
        <v>3052</v>
      </c>
      <c r="D1130" s="15" t="s">
        <v>4075</v>
      </c>
      <c r="E1130" s="15">
        <v>69.989999999999995</v>
      </c>
      <c r="F1130" s="15" t="s">
        <v>557</v>
      </c>
      <c r="G1130" s="15">
        <v>270</v>
      </c>
      <c r="H1130" s="15" t="s">
        <v>3337</v>
      </c>
      <c r="I1130" s="15" t="s">
        <v>742</v>
      </c>
      <c r="J1130" s="15" t="s">
        <v>3337</v>
      </c>
      <c r="K1130" s="15" t="s">
        <v>3053</v>
      </c>
      <c r="L1130" s="15" t="s">
        <v>3040</v>
      </c>
      <c r="M1130" s="15" t="s">
        <v>3043</v>
      </c>
      <c r="N1130" s="15" t="s">
        <v>3040</v>
      </c>
      <c r="O1130" s="15" t="s">
        <v>3043</v>
      </c>
      <c r="P1130" s="15" t="s">
        <v>737</v>
      </c>
      <c r="Q1130" s="15" t="s">
        <v>737</v>
      </c>
      <c r="R1130" s="15" t="s">
        <v>3362</v>
      </c>
      <c r="S1130" s="15" t="s">
        <v>3362</v>
      </c>
      <c r="T1130" s="15" t="s">
        <v>736</v>
      </c>
      <c r="U1130" s="15" t="s">
        <v>735</v>
      </c>
      <c r="V1130" s="15" t="s">
        <v>736</v>
      </c>
      <c r="W1130" s="15">
        <v>1</v>
      </c>
      <c r="X1130" s="15" t="s">
        <v>736</v>
      </c>
      <c r="Y1130" s="15" t="s">
        <v>736</v>
      </c>
      <c r="Z1130" s="15" t="s">
        <v>4056</v>
      </c>
      <c r="AA1130" s="15">
        <v>0</v>
      </c>
      <c r="AB1130" s="15" t="s">
        <v>290</v>
      </c>
      <c r="AC1130" s="15" t="s">
        <v>3317</v>
      </c>
      <c r="AD1130" s="300" t="s">
        <v>114</v>
      </c>
      <c r="AE1130" s="300" t="s">
        <v>3328</v>
      </c>
      <c r="AF1130" s="15" t="s">
        <v>3319</v>
      </c>
      <c r="AG1130" s="15" t="s">
        <v>3319</v>
      </c>
      <c r="AP1130" s="26">
        <v>6</v>
      </c>
      <c r="AQ1130" s="15">
        <v>0</v>
      </c>
      <c r="AR1130" s="15" t="s">
        <v>3319</v>
      </c>
      <c r="AS1130" s="15" t="s">
        <v>3319</v>
      </c>
      <c r="AT1130" s="15" t="s">
        <v>3319</v>
      </c>
      <c r="AV1130" s="15" t="s">
        <v>4056</v>
      </c>
      <c r="AZ1130" s="15" t="s">
        <v>5255</v>
      </c>
      <c r="BA1130" s="15" t="s">
        <v>5256</v>
      </c>
      <c r="BB1130" s="15" t="s">
        <v>736</v>
      </c>
    </row>
    <row r="1131" spans="1:54" s="15" customFormat="1" x14ac:dyDescent="0.25">
      <c r="A1131" s="15" t="s">
        <v>5506</v>
      </c>
      <c r="B1131" s="15" t="s">
        <v>3050</v>
      </c>
      <c r="C1131" s="15" t="s">
        <v>3050</v>
      </c>
      <c r="D1131" s="15" t="s">
        <v>3060</v>
      </c>
      <c r="E1131" s="15">
        <v>69.989999999999995</v>
      </c>
      <c r="F1131" s="15" t="s">
        <v>557</v>
      </c>
      <c r="G1131" s="15">
        <v>285</v>
      </c>
      <c r="H1131" s="15" t="s">
        <v>3339</v>
      </c>
      <c r="I1131" s="15" t="s">
        <v>742</v>
      </c>
      <c r="J1131" s="15" t="s">
        <v>3339</v>
      </c>
      <c r="K1131" s="15" t="s">
        <v>3053</v>
      </c>
      <c r="L1131" s="15" t="s">
        <v>3040</v>
      </c>
      <c r="M1131" s="15" t="s">
        <v>3043</v>
      </c>
      <c r="N1131" s="15" t="s">
        <v>3040</v>
      </c>
      <c r="O1131" s="15" t="s">
        <v>3043</v>
      </c>
      <c r="P1131" s="15" t="s">
        <v>737</v>
      </c>
      <c r="Q1131" s="15" t="s">
        <v>737</v>
      </c>
      <c r="R1131" s="15" t="s">
        <v>3362</v>
      </c>
      <c r="S1131" s="15" t="s">
        <v>3362</v>
      </c>
      <c r="T1131" s="15" t="s">
        <v>736</v>
      </c>
      <c r="U1131" s="15" t="s">
        <v>735</v>
      </c>
      <c r="V1131" s="15" t="s">
        <v>736</v>
      </c>
      <c r="W1131" s="15">
        <v>1</v>
      </c>
      <c r="X1131" s="15" t="s">
        <v>736</v>
      </c>
      <c r="Y1131" s="15" t="s">
        <v>736</v>
      </c>
      <c r="Z1131" s="15" t="s">
        <v>4060</v>
      </c>
      <c r="AA1131" s="15">
        <v>0</v>
      </c>
      <c r="AB1131" s="15" t="s">
        <v>290</v>
      </c>
      <c r="AC1131" s="15" t="s">
        <v>3317</v>
      </c>
      <c r="AD1131" s="300" t="s">
        <v>114</v>
      </c>
      <c r="AE1131" s="300" t="s">
        <v>3328</v>
      </c>
      <c r="AF1131" s="15" t="s">
        <v>3319</v>
      </c>
      <c r="AG1131" s="15" t="s">
        <v>3319</v>
      </c>
      <c r="AP1131" s="26" t="s">
        <v>5234</v>
      </c>
      <c r="AQ1131" s="15">
        <v>0</v>
      </c>
      <c r="AR1131" s="15" t="s">
        <v>3319</v>
      </c>
      <c r="AS1131" s="15" t="s">
        <v>3319</v>
      </c>
      <c r="AT1131" s="15" t="s">
        <v>3319</v>
      </c>
      <c r="AV1131" s="15" t="s">
        <v>4060</v>
      </c>
      <c r="AZ1131" s="15" t="s">
        <v>5255</v>
      </c>
      <c r="BA1131" s="15" t="s">
        <v>5256</v>
      </c>
      <c r="BB1131" s="15" t="s">
        <v>736</v>
      </c>
    </row>
    <row r="1132" spans="1:54" s="15" customFormat="1" x14ac:dyDescent="0.25">
      <c r="A1132" s="15" t="s">
        <v>5507</v>
      </c>
      <c r="B1132" s="15" t="s">
        <v>3051</v>
      </c>
      <c r="C1132" s="15" t="s">
        <v>3051</v>
      </c>
      <c r="D1132" s="15" t="s">
        <v>3061</v>
      </c>
      <c r="E1132" s="15">
        <v>69.989999999999995</v>
      </c>
      <c r="F1132" s="15" t="s">
        <v>557</v>
      </c>
      <c r="G1132" s="15">
        <v>195</v>
      </c>
      <c r="H1132" s="15" t="s">
        <v>3338</v>
      </c>
      <c r="I1132" s="15" t="s">
        <v>742</v>
      </c>
      <c r="J1132" s="15" t="s">
        <v>3338</v>
      </c>
      <c r="K1132" s="15" t="s">
        <v>3053</v>
      </c>
      <c r="L1132" s="15" t="s">
        <v>3040</v>
      </c>
      <c r="M1132" s="15" t="s">
        <v>3043</v>
      </c>
      <c r="N1132" s="15" t="s">
        <v>3040</v>
      </c>
      <c r="O1132" s="15" t="s">
        <v>3043</v>
      </c>
      <c r="P1132" s="15" t="s">
        <v>737</v>
      </c>
      <c r="Q1132" s="15" t="s">
        <v>737</v>
      </c>
      <c r="R1132" s="15" t="s">
        <v>3362</v>
      </c>
      <c r="S1132" s="15" t="s">
        <v>3362</v>
      </c>
      <c r="T1132" s="15" t="s">
        <v>736</v>
      </c>
      <c r="U1132" s="15" t="s">
        <v>735</v>
      </c>
      <c r="V1132" s="15" t="s">
        <v>736</v>
      </c>
      <c r="W1132" s="15">
        <v>1</v>
      </c>
      <c r="X1132" s="15" t="s">
        <v>736</v>
      </c>
      <c r="Y1132" s="15" t="s">
        <v>736</v>
      </c>
      <c r="Z1132" s="15" t="s">
        <v>4061</v>
      </c>
      <c r="AA1132" s="15">
        <v>0</v>
      </c>
      <c r="AB1132" s="15" t="s">
        <v>290</v>
      </c>
      <c r="AC1132" s="15" t="s">
        <v>3317</v>
      </c>
      <c r="AD1132" s="300" t="s">
        <v>114</v>
      </c>
      <c r="AE1132" s="300" t="s">
        <v>3328</v>
      </c>
      <c r="AF1132" s="15" t="s">
        <v>3319</v>
      </c>
      <c r="AG1132" s="15" t="s">
        <v>3319</v>
      </c>
      <c r="AP1132" s="26" t="s">
        <v>5234</v>
      </c>
      <c r="AQ1132" s="15">
        <v>0</v>
      </c>
      <c r="AR1132" s="15" t="s">
        <v>3319</v>
      </c>
      <c r="AS1132" s="15" t="s">
        <v>3319</v>
      </c>
      <c r="AT1132" s="15" t="s">
        <v>3319</v>
      </c>
      <c r="AV1132" s="15" t="s">
        <v>4061</v>
      </c>
      <c r="AZ1132" s="15" t="s">
        <v>5255</v>
      </c>
      <c r="BA1132" s="15" t="s">
        <v>5256</v>
      </c>
      <c r="BB1132" s="15" t="s">
        <v>736</v>
      </c>
    </row>
    <row r="1133" spans="1:54" s="15" customFormat="1" x14ac:dyDescent="0.25">
      <c r="A1133" s="15" t="s">
        <v>5508</v>
      </c>
      <c r="B1133" s="15" t="s">
        <v>4068</v>
      </c>
      <c r="C1133" s="15" t="s">
        <v>4068</v>
      </c>
      <c r="D1133" s="15" t="s">
        <v>4076</v>
      </c>
      <c r="E1133" s="15">
        <v>54.99</v>
      </c>
      <c r="F1133" s="15" t="s">
        <v>557</v>
      </c>
      <c r="G1133" s="15">
        <v>150</v>
      </c>
      <c r="H1133" s="15" t="s">
        <v>3337</v>
      </c>
      <c r="I1133" s="15" t="s">
        <v>742</v>
      </c>
      <c r="J1133" s="15" t="s">
        <v>3337</v>
      </c>
      <c r="K1133" s="15" t="s">
        <v>3053</v>
      </c>
      <c r="L1133" s="15" t="s">
        <v>3039</v>
      </c>
      <c r="M1133" s="15" t="s">
        <v>3042</v>
      </c>
      <c r="N1133" s="15" t="s">
        <v>3039</v>
      </c>
      <c r="O1133" s="15" t="s">
        <v>3042</v>
      </c>
      <c r="P1133" s="15" t="s">
        <v>737</v>
      </c>
      <c r="Q1133" s="15" t="s">
        <v>737</v>
      </c>
      <c r="R1133" s="15" t="s">
        <v>3362</v>
      </c>
      <c r="S1133" s="15" t="s">
        <v>3362</v>
      </c>
      <c r="T1133" s="15" t="s">
        <v>736</v>
      </c>
      <c r="U1133" s="15" t="s">
        <v>735</v>
      </c>
      <c r="V1133" s="15" t="s">
        <v>736</v>
      </c>
      <c r="W1133" s="15">
        <v>1</v>
      </c>
      <c r="X1133" s="15" t="s">
        <v>736</v>
      </c>
      <c r="Y1133" s="15" t="s">
        <v>736</v>
      </c>
      <c r="Z1133" s="15" t="s">
        <v>4062</v>
      </c>
      <c r="AA1133" s="15">
        <v>0</v>
      </c>
      <c r="AB1133" s="15" t="s">
        <v>290</v>
      </c>
      <c r="AC1133" s="15" t="s">
        <v>3317</v>
      </c>
      <c r="AD1133" s="300" t="s">
        <v>114</v>
      </c>
      <c r="AE1133" s="300" t="s">
        <v>3328</v>
      </c>
      <c r="AF1133" s="15" t="s">
        <v>3319</v>
      </c>
      <c r="AG1133" s="15" t="s">
        <v>3319</v>
      </c>
      <c r="AP1133" s="26" t="s">
        <v>5236</v>
      </c>
      <c r="AQ1133" s="15">
        <v>0</v>
      </c>
      <c r="AR1133" s="15" t="s">
        <v>3319</v>
      </c>
      <c r="AS1133" s="15" t="s">
        <v>3319</v>
      </c>
      <c r="AT1133" s="15" t="s">
        <v>3319</v>
      </c>
      <c r="AV1133" s="15" t="s">
        <v>4062</v>
      </c>
      <c r="AZ1133" s="15" t="s">
        <v>5255</v>
      </c>
      <c r="BA1133" s="15" t="s">
        <v>5256</v>
      </c>
      <c r="BB1133" s="15" t="s">
        <v>736</v>
      </c>
    </row>
    <row r="1134" spans="1:54" s="15" customFormat="1" x14ac:dyDescent="0.25">
      <c r="A1134" s="15" t="s">
        <v>5509</v>
      </c>
      <c r="B1134" s="15" t="s">
        <v>4069</v>
      </c>
      <c r="C1134" s="15" t="s">
        <v>4069</v>
      </c>
      <c r="D1134" s="15" t="s">
        <v>4077</v>
      </c>
      <c r="E1134" s="15">
        <v>54.99</v>
      </c>
      <c r="F1134" s="15" t="s">
        <v>557</v>
      </c>
      <c r="G1134" s="15">
        <v>195</v>
      </c>
      <c r="H1134" s="15" t="s">
        <v>3339</v>
      </c>
      <c r="I1134" s="15" t="s">
        <v>742</v>
      </c>
      <c r="J1134" s="15" t="s">
        <v>3339</v>
      </c>
      <c r="K1134" s="15" t="s">
        <v>3053</v>
      </c>
      <c r="L1134" s="15" t="s">
        <v>3039</v>
      </c>
      <c r="M1134" s="15" t="s">
        <v>3042</v>
      </c>
      <c r="N1134" s="15" t="s">
        <v>3039</v>
      </c>
      <c r="O1134" s="15" t="s">
        <v>3042</v>
      </c>
      <c r="P1134" s="15" t="s">
        <v>737</v>
      </c>
      <c r="Q1134" s="15" t="s">
        <v>737</v>
      </c>
      <c r="R1134" s="15" t="s">
        <v>3362</v>
      </c>
      <c r="S1134" s="15" t="s">
        <v>3362</v>
      </c>
      <c r="T1134" s="15" t="s">
        <v>736</v>
      </c>
      <c r="U1134" s="15" t="s">
        <v>735</v>
      </c>
      <c r="V1134" s="15" t="s">
        <v>736</v>
      </c>
      <c r="W1134" s="15">
        <v>1</v>
      </c>
      <c r="X1134" s="15" t="s">
        <v>736</v>
      </c>
      <c r="Y1134" s="15" t="s">
        <v>736</v>
      </c>
      <c r="Z1134" s="15" t="s">
        <v>4063</v>
      </c>
      <c r="AA1134" s="15">
        <v>0</v>
      </c>
      <c r="AB1134" s="15" t="s">
        <v>290</v>
      </c>
      <c r="AC1134" s="15" t="s">
        <v>3317</v>
      </c>
      <c r="AD1134" s="300" t="s">
        <v>114</v>
      </c>
      <c r="AE1134" s="300" t="s">
        <v>3328</v>
      </c>
      <c r="AF1134" s="15" t="s">
        <v>3319</v>
      </c>
      <c r="AG1134" s="15" t="s">
        <v>3319</v>
      </c>
      <c r="AP1134" s="26" t="s">
        <v>5236</v>
      </c>
      <c r="AQ1134" s="15">
        <v>0</v>
      </c>
      <c r="AR1134" s="15" t="s">
        <v>3319</v>
      </c>
      <c r="AS1134" s="15" t="s">
        <v>3319</v>
      </c>
      <c r="AT1134" s="15" t="s">
        <v>3319</v>
      </c>
      <c r="AV1134" s="15" t="s">
        <v>4063</v>
      </c>
      <c r="AZ1134" s="15" t="s">
        <v>5255</v>
      </c>
      <c r="BA1134" s="15" t="s">
        <v>5271</v>
      </c>
      <c r="BB1134" s="15" t="s">
        <v>736</v>
      </c>
    </row>
    <row r="1135" spans="1:54" s="15" customFormat="1" x14ac:dyDescent="0.25">
      <c r="A1135" s="15" t="s">
        <v>5510</v>
      </c>
      <c r="B1135" s="15" t="s">
        <v>4070</v>
      </c>
      <c r="C1135" s="15" t="s">
        <v>4070</v>
      </c>
      <c r="D1135" s="15" t="s">
        <v>4078</v>
      </c>
      <c r="E1135" s="15">
        <v>54.99</v>
      </c>
      <c r="F1135" s="15" t="s">
        <v>557</v>
      </c>
      <c r="G1135" s="15">
        <v>150</v>
      </c>
      <c r="H1135" s="15" t="s">
        <v>3338</v>
      </c>
      <c r="I1135" s="15" t="s">
        <v>742</v>
      </c>
      <c r="J1135" s="15" t="s">
        <v>3338</v>
      </c>
      <c r="K1135" s="15" t="s">
        <v>3053</v>
      </c>
      <c r="L1135" s="15" t="s">
        <v>3039</v>
      </c>
      <c r="M1135" s="15" t="s">
        <v>3042</v>
      </c>
      <c r="N1135" s="15" t="s">
        <v>3039</v>
      </c>
      <c r="O1135" s="15" t="s">
        <v>3042</v>
      </c>
      <c r="P1135" s="15" t="s">
        <v>737</v>
      </c>
      <c r="Q1135" s="15" t="s">
        <v>737</v>
      </c>
      <c r="R1135" s="15" t="s">
        <v>3362</v>
      </c>
      <c r="S1135" s="15" t="s">
        <v>3362</v>
      </c>
      <c r="T1135" s="15" t="s">
        <v>736</v>
      </c>
      <c r="U1135" s="15" t="s">
        <v>735</v>
      </c>
      <c r="V1135" s="15" t="s">
        <v>736</v>
      </c>
      <c r="W1135" s="15">
        <v>1</v>
      </c>
      <c r="X1135" s="15" t="s">
        <v>736</v>
      </c>
      <c r="Y1135" s="15" t="s">
        <v>736</v>
      </c>
      <c r="Z1135" s="15" t="s">
        <v>4064</v>
      </c>
      <c r="AA1135" s="15">
        <v>0</v>
      </c>
      <c r="AB1135" s="15" t="s">
        <v>290</v>
      </c>
      <c r="AC1135" s="15" t="s">
        <v>3317</v>
      </c>
      <c r="AD1135" s="300" t="s">
        <v>114</v>
      </c>
      <c r="AE1135" s="300" t="s">
        <v>3328</v>
      </c>
      <c r="AF1135" s="15" t="s">
        <v>3319</v>
      </c>
      <c r="AG1135" s="15" t="s">
        <v>3319</v>
      </c>
      <c r="AP1135" s="26" t="s">
        <v>5236</v>
      </c>
      <c r="AQ1135" s="15">
        <v>0</v>
      </c>
      <c r="AR1135" s="15" t="s">
        <v>3319</v>
      </c>
      <c r="AS1135" s="15" t="s">
        <v>3319</v>
      </c>
      <c r="AT1135" s="15" t="s">
        <v>3319</v>
      </c>
      <c r="AV1135" s="15" t="s">
        <v>4064</v>
      </c>
      <c r="AZ1135" s="15" t="s">
        <v>5255</v>
      </c>
      <c r="BA1135" s="15" t="s">
        <v>5256</v>
      </c>
      <c r="BB1135" s="15" t="s">
        <v>736</v>
      </c>
    </row>
    <row r="1136" spans="1:54" s="15" customFormat="1" x14ac:dyDescent="0.25">
      <c r="A1136" s="15" t="s">
        <v>5511</v>
      </c>
      <c r="B1136" s="15" t="s">
        <v>4071</v>
      </c>
      <c r="C1136" s="15" t="s">
        <v>4071</v>
      </c>
      <c r="D1136" s="15" t="s">
        <v>4079</v>
      </c>
      <c r="E1136" s="15">
        <v>44.99</v>
      </c>
      <c r="F1136" s="15" t="s">
        <v>557</v>
      </c>
      <c r="G1136" s="15">
        <v>90</v>
      </c>
      <c r="H1136" s="15" t="s">
        <v>3337</v>
      </c>
      <c r="I1136" s="15" t="s">
        <v>742</v>
      </c>
      <c r="J1136" s="15" t="s">
        <v>3337</v>
      </c>
      <c r="K1136" s="15" t="s">
        <v>3053</v>
      </c>
      <c r="L1136" s="15" t="s">
        <v>3038</v>
      </c>
      <c r="M1136" s="15" t="s">
        <v>3041</v>
      </c>
      <c r="N1136" s="15" t="s">
        <v>3038</v>
      </c>
      <c r="O1136" s="15" t="s">
        <v>3041</v>
      </c>
      <c r="P1136" s="15" t="s">
        <v>737</v>
      </c>
      <c r="Q1136" s="15" t="s">
        <v>737</v>
      </c>
      <c r="R1136" s="15" t="s">
        <v>3362</v>
      </c>
      <c r="S1136" s="15" t="s">
        <v>3362</v>
      </c>
      <c r="T1136" s="15" t="s">
        <v>736</v>
      </c>
      <c r="U1136" s="15" t="s">
        <v>735</v>
      </c>
      <c r="V1136" s="15" t="s">
        <v>736</v>
      </c>
      <c r="W1136" s="15">
        <v>1</v>
      </c>
      <c r="X1136" s="15" t="s">
        <v>736</v>
      </c>
      <c r="Y1136" s="15" t="s">
        <v>736</v>
      </c>
      <c r="Z1136" s="15" t="s">
        <v>4065</v>
      </c>
      <c r="AA1136" s="15">
        <v>0</v>
      </c>
      <c r="AB1136" s="15" t="s">
        <v>290</v>
      </c>
      <c r="AC1136" s="15" t="s">
        <v>3317</v>
      </c>
      <c r="AD1136" s="300" t="s">
        <v>114</v>
      </c>
      <c r="AE1136" s="300" t="s">
        <v>3328</v>
      </c>
      <c r="AF1136" s="15" t="s">
        <v>3319</v>
      </c>
      <c r="AG1136" s="15" t="s">
        <v>3319</v>
      </c>
      <c r="AP1136" s="26" t="s">
        <v>5235</v>
      </c>
      <c r="AQ1136" s="15">
        <v>0</v>
      </c>
      <c r="AR1136" s="15" t="s">
        <v>3319</v>
      </c>
      <c r="AS1136" s="15" t="s">
        <v>3319</v>
      </c>
      <c r="AT1136" s="15" t="s">
        <v>3319</v>
      </c>
      <c r="AV1136" s="15" t="s">
        <v>4065</v>
      </c>
      <c r="AZ1136" s="15" t="s">
        <v>5255</v>
      </c>
      <c r="BA1136" s="15" t="s">
        <v>5256</v>
      </c>
      <c r="BB1136" s="15" t="s">
        <v>736</v>
      </c>
    </row>
    <row r="1137" spans="1:54" s="15" customFormat="1" x14ac:dyDescent="0.25">
      <c r="A1137" s="15" t="s">
        <v>5512</v>
      </c>
      <c r="B1137" s="15" t="s">
        <v>4072</v>
      </c>
      <c r="C1137" s="15" t="s">
        <v>4072</v>
      </c>
      <c r="D1137" s="15" t="s">
        <v>4080</v>
      </c>
      <c r="E1137" s="15">
        <v>44.99</v>
      </c>
      <c r="F1137" s="15" t="s">
        <v>557</v>
      </c>
      <c r="G1137" s="15">
        <v>150</v>
      </c>
      <c r="H1137" s="15" t="s">
        <v>3339</v>
      </c>
      <c r="I1137" s="15" t="s">
        <v>742</v>
      </c>
      <c r="J1137" s="15" t="s">
        <v>3339</v>
      </c>
      <c r="K1137" s="15" t="s">
        <v>3053</v>
      </c>
      <c r="L1137" s="15" t="s">
        <v>3038</v>
      </c>
      <c r="M1137" s="15" t="s">
        <v>3041</v>
      </c>
      <c r="N1137" s="15" t="s">
        <v>3038</v>
      </c>
      <c r="O1137" s="15" t="s">
        <v>3041</v>
      </c>
      <c r="P1137" s="15" t="s">
        <v>737</v>
      </c>
      <c r="Q1137" s="15" t="s">
        <v>737</v>
      </c>
      <c r="R1137" s="15" t="s">
        <v>3362</v>
      </c>
      <c r="S1137" s="15" t="s">
        <v>3362</v>
      </c>
      <c r="T1137" s="15" t="s">
        <v>736</v>
      </c>
      <c r="U1137" s="15" t="s">
        <v>735</v>
      </c>
      <c r="V1137" s="15" t="s">
        <v>736</v>
      </c>
      <c r="W1137" s="15">
        <v>1</v>
      </c>
      <c r="X1137" s="15" t="s">
        <v>736</v>
      </c>
      <c r="Y1137" s="15" t="s">
        <v>736</v>
      </c>
      <c r="Z1137" s="15" t="s">
        <v>4066</v>
      </c>
      <c r="AA1137" s="15">
        <v>0</v>
      </c>
      <c r="AB1137" s="15" t="s">
        <v>290</v>
      </c>
      <c r="AC1137" s="15" t="s">
        <v>3317</v>
      </c>
      <c r="AD1137" s="300" t="s">
        <v>114</v>
      </c>
      <c r="AE1137" s="300" t="s">
        <v>3328</v>
      </c>
      <c r="AF1137" s="15" t="s">
        <v>3319</v>
      </c>
      <c r="AG1137" s="15" t="s">
        <v>3319</v>
      </c>
      <c r="AP1137" s="26" t="s">
        <v>5235</v>
      </c>
      <c r="AQ1137" s="15">
        <v>0</v>
      </c>
      <c r="AR1137" s="15" t="s">
        <v>3319</v>
      </c>
      <c r="AS1137" s="15" t="s">
        <v>3319</v>
      </c>
      <c r="AT1137" s="15" t="s">
        <v>3319</v>
      </c>
      <c r="AV1137" s="15" t="s">
        <v>4066</v>
      </c>
      <c r="AZ1137" s="15" t="s">
        <v>5255</v>
      </c>
      <c r="BA1137" s="15" t="s">
        <v>5271</v>
      </c>
      <c r="BB1137" s="15" t="s">
        <v>736</v>
      </c>
    </row>
    <row r="1138" spans="1:54" s="15" customFormat="1" x14ac:dyDescent="0.25">
      <c r="A1138" s="15" t="s">
        <v>5513</v>
      </c>
      <c r="B1138" s="15" t="s">
        <v>4073</v>
      </c>
      <c r="C1138" s="15" t="s">
        <v>4073</v>
      </c>
      <c r="D1138" s="15" t="s">
        <v>4081</v>
      </c>
      <c r="E1138" s="15">
        <v>44.99</v>
      </c>
      <c r="F1138" s="15" t="s">
        <v>557</v>
      </c>
      <c r="G1138" s="15">
        <v>90</v>
      </c>
      <c r="H1138" s="15" t="s">
        <v>3338</v>
      </c>
      <c r="I1138" s="15" t="s">
        <v>742</v>
      </c>
      <c r="J1138" s="15" t="s">
        <v>3338</v>
      </c>
      <c r="K1138" s="15" t="s">
        <v>3053</v>
      </c>
      <c r="L1138" s="15" t="s">
        <v>3038</v>
      </c>
      <c r="M1138" s="15" t="s">
        <v>3041</v>
      </c>
      <c r="N1138" s="15" t="s">
        <v>3038</v>
      </c>
      <c r="O1138" s="15" t="s">
        <v>3041</v>
      </c>
      <c r="P1138" s="15" t="s">
        <v>737</v>
      </c>
      <c r="Q1138" s="15" t="s">
        <v>737</v>
      </c>
      <c r="R1138" s="15" t="s">
        <v>3362</v>
      </c>
      <c r="S1138" s="15" t="s">
        <v>3362</v>
      </c>
      <c r="T1138" s="15" t="s">
        <v>736</v>
      </c>
      <c r="U1138" s="15" t="s">
        <v>735</v>
      </c>
      <c r="V1138" s="15" t="s">
        <v>736</v>
      </c>
      <c r="W1138" s="15">
        <v>1</v>
      </c>
      <c r="X1138" s="15" t="s">
        <v>736</v>
      </c>
      <c r="Y1138" s="15" t="s">
        <v>736</v>
      </c>
      <c r="Z1138" s="15" t="s">
        <v>4067</v>
      </c>
      <c r="AA1138" s="15">
        <v>0</v>
      </c>
      <c r="AB1138" s="15" t="s">
        <v>290</v>
      </c>
      <c r="AC1138" s="15" t="s">
        <v>3317</v>
      </c>
      <c r="AD1138" s="300" t="s">
        <v>114</v>
      </c>
      <c r="AE1138" s="300" t="s">
        <v>3328</v>
      </c>
      <c r="AF1138" s="15" t="s">
        <v>3319</v>
      </c>
      <c r="AG1138" s="15" t="s">
        <v>3319</v>
      </c>
      <c r="AP1138" s="26" t="s">
        <v>5235</v>
      </c>
      <c r="AQ1138" s="15">
        <v>0</v>
      </c>
      <c r="AR1138" s="15" t="s">
        <v>3319</v>
      </c>
      <c r="AS1138" s="15" t="s">
        <v>3319</v>
      </c>
      <c r="AT1138" s="15" t="s">
        <v>3319</v>
      </c>
      <c r="AV1138" s="15" t="s">
        <v>4067</v>
      </c>
      <c r="AZ1138" s="15" t="s">
        <v>5255</v>
      </c>
      <c r="BA1138" s="15" t="s">
        <v>5256</v>
      </c>
      <c r="BB1138" s="15" t="s">
        <v>736</v>
      </c>
    </row>
    <row r="1139" spans="1:54" s="15" customFormat="1" x14ac:dyDescent="0.25">
      <c r="A1139" s="15" t="s">
        <v>5514</v>
      </c>
      <c r="B1139" s="15" t="s">
        <v>4501</v>
      </c>
      <c r="C1139" s="15" t="s">
        <v>4502</v>
      </c>
      <c r="D1139" s="15" t="s">
        <v>4503</v>
      </c>
      <c r="E1139" s="15">
        <v>57.99</v>
      </c>
      <c r="F1139" s="15" t="s">
        <v>557</v>
      </c>
      <c r="G1139" s="15">
        <v>60</v>
      </c>
      <c r="H1139" s="15" t="s">
        <v>3337</v>
      </c>
      <c r="I1139" s="15" t="s">
        <v>742</v>
      </c>
      <c r="J1139" s="15" t="s">
        <v>3337</v>
      </c>
      <c r="K1139" s="15" t="s">
        <v>110</v>
      </c>
      <c r="L1139" s="15" t="s">
        <v>4502</v>
      </c>
      <c r="M1139" s="15" t="s">
        <v>4504</v>
      </c>
      <c r="N1139" s="15" t="s">
        <v>4502</v>
      </c>
      <c r="O1139" s="15" t="s">
        <v>4503</v>
      </c>
      <c r="P1139" s="15" t="s">
        <v>737</v>
      </c>
      <c r="Q1139" s="15" t="s">
        <v>737</v>
      </c>
      <c r="R1139" s="15" t="s">
        <v>2396</v>
      </c>
      <c r="S1139" s="15" t="s">
        <v>2396</v>
      </c>
      <c r="T1139" s="15" t="s">
        <v>736</v>
      </c>
      <c r="U1139" s="15" t="s">
        <v>735</v>
      </c>
      <c r="V1139" s="15" t="s">
        <v>736</v>
      </c>
      <c r="W1139" s="15">
        <v>1</v>
      </c>
      <c r="X1139" s="15" t="s">
        <v>736</v>
      </c>
      <c r="Y1139" s="15" t="s">
        <v>736</v>
      </c>
      <c r="Z1139" s="15" t="s">
        <v>977</v>
      </c>
      <c r="AA1139" s="15">
        <v>0</v>
      </c>
      <c r="AB1139" s="15" t="s">
        <v>979</v>
      </c>
      <c r="AC1139" s="15" t="s">
        <v>3317</v>
      </c>
      <c r="AD1139" s="300" t="s">
        <v>114</v>
      </c>
      <c r="AE1139" s="300" t="s">
        <v>3328</v>
      </c>
      <c r="AF1139" s="15" t="s">
        <v>736</v>
      </c>
      <c r="AG1139" s="15" t="s">
        <v>736</v>
      </c>
      <c r="AP1139" s="26" t="s">
        <v>5235</v>
      </c>
      <c r="AQ1139" s="15">
        <v>0</v>
      </c>
      <c r="AR1139" s="15" t="s">
        <v>3319</v>
      </c>
      <c r="AS1139" s="15" t="s">
        <v>3319</v>
      </c>
      <c r="AT1139" s="15" t="s">
        <v>3319</v>
      </c>
      <c r="AV1139" s="15" t="s">
        <v>977</v>
      </c>
      <c r="AZ1139" s="15" t="s">
        <v>5255</v>
      </c>
      <c r="BA1139" s="15" t="s">
        <v>5256</v>
      </c>
      <c r="BB1139" s="15" t="s">
        <v>736</v>
      </c>
    </row>
    <row r="1140" spans="1:54" s="15" customFormat="1" x14ac:dyDescent="0.25">
      <c r="A1140" s="15" t="s">
        <v>5515</v>
      </c>
      <c r="B1140" s="15" t="s">
        <v>4506</v>
      </c>
      <c r="C1140" s="15" t="s">
        <v>4507</v>
      </c>
      <c r="D1140" s="15" t="s">
        <v>967</v>
      </c>
      <c r="E1140" s="15">
        <v>27.99</v>
      </c>
      <c r="F1140" s="15" t="s">
        <v>557</v>
      </c>
      <c r="G1140" s="15">
        <v>60</v>
      </c>
      <c r="H1140" s="15" t="s">
        <v>3337</v>
      </c>
      <c r="I1140" s="15" t="s">
        <v>742</v>
      </c>
      <c r="J1140" s="15" t="s">
        <v>3337</v>
      </c>
      <c r="K1140" s="15" t="s">
        <v>110</v>
      </c>
      <c r="L1140" s="15" t="s">
        <v>4507</v>
      </c>
      <c r="M1140" s="15" t="s">
        <v>4508</v>
      </c>
      <c r="N1140" s="15" t="s">
        <v>4507</v>
      </c>
      <c r="O1140" s="15" t="s">
        <v>967</v>
      </c>
      <c r="P1140" s="15" t="s">
        <v>737</v>
      </c>
      <c r="Q1140" s="15" t="s">
        <v>737</v>
      </c>
      <c r="R1140" s="15" t="s">
        <v>2396</v>
      </c>
      <c r="S1140" s="15" t="s">
        <v>2396</v>
      </c>
      <c r="T1140" s="15" t="s">
        <v>736</v>
      </c>
      <c r="U1140" s="15" t="s">
        <v>735</v>
      </c>
      <c r="V1140" s="15" t="s">
        <v>736</v>
      </c>
      <c r="W1140" s="15">
        <v>1</v>
      </c>
      <c r="X1140" s="15" t="s">
        <v>736</v>
      </c>
      <c r="Y1140" s="15" t="s">
        <v>736</v>
      </c>
      <c r="Z1140" s="15" t="s">
        <v>969</v>
      </c>
      <c r="AA1140" s="15">
        <v>0</v>
      </c>
      <c r="AB1140" s="15" t="s">
        <v>2866</v>
      </c>
      <c r="AC1140" s="15" t="s">
        <v>3317</v>
      </c>
      <c r="AD1140" s="300" t="s">
        <v>114</v>
      </c>
      <c r="AE1140" s="300" t="s">
        <v>3328</v>
      </c>
      <c r="AF1140" s="15" t="s">
        <v>736</v>
      </c>
      <c r="AG1140" s="15" t="s">
        <v>736</v>
      </c>
      <c r="AP1140" s="26" t="s">
        <v>5231</v>
      </c>
      <c r="AQ1140" s="15">
        <v>0</v>
      </c>
      <c r="AR1140" s="15" t="s">
        <v>3319</v>
      </c>
      <c r="AS1140" s="15" t="s">
        <v>3319</v>
      </c>
      <c r="AT1140" s="15" t="s">
        <v>3319</v>
      </c>
      <c r="AV1140" s="15" t="s">
        <v>969</v>
      </c>
      <c r="AZ1140" s="15" t="s">
        <v>5255</v>
      </c>
      <c r="BA1140" s="15" t="s">
        <v>5256</v>
      </c>
      <c r="BB1140" s="15" t="s">
        <v>736</v>
      </c>
    </row>
    <row r="1141" spans="1:54" s="15" customFormat="1" x14ac:dyDescent="0.25">
      <c r="A1141" s="15" t="s">
        <v>5516</v>
      </c>
      <c r="B1141" s="15" t="s">
        <v>4509</v>
      </c>
      <c r="C1141" s="15" t="s">
        <v>4510</v>
      </c>
      <c r="D1141" s="15" t="s">
        <v>4511</v>
      </c>
      <c r="E1141" s="15">
        <v>37.99</v>
      </c>
      <c r="F1141" s="15" t="s">
        <v>557</v>
      </c>
      <c r="G1141" s="15">
        <v>60</v>
      </c>
      <c r="H1141" s="15" t="s">
        <v>3337</v>
      </c>
      <c r="I1141" s="15" t="s">
        <v>742</v>
      </c>
      <c r="J1141" s="15" t="s">
        <v>3337</v>
      </c>
      <c r="K1141" s="15" t="s">
        <v>110</v>
      </c>
      <c r="L1141" s="15" t="s">
        <v>4510</v>
      </c>
      <c r="M1141" s="15" t="s">
        <v>4511</v>
      </c>
      <c r="N1141" s="15" t="s">
        <v>4510</v>
      </c>
      <c r="O1141" s="15" t="s">
        <v>4511</v>
      </c>
      <c r="P1141" s="15" t="s">
        <v>737</v>
      </c>
      <c r="Q1141" s="15" t="s">
        <v>737</v>
      </c>
      <c r="R1141" s="15" t="s">
        <v>2396</v>
      </c>
      <c r="S1141" s="15" t="s">
        <v>2396</v>
      </c>
      <c r="T1141" s="15" t="s">
        <v>736</v>
      </c>
      <c r="U1141" s="15" t="s">
        <v>735</v>
      </c>
      <c r="V1141" s="15" t="s">
        <v>736</v>
      </c>
      <c r="W1141" s="15">
        <v>1</v>
      </c>
      <c r="X1141" s="15" t="s">
        <v>736</v>
      </c>
      <c r="Y1141" s="15" t="s">
        <v>736</v>
      </c>
      <c r="Z1141" s="15" t="s">
        <v>973</v>
      </c>
      <c r="AA1141" s="15">
        <v>0</v>
      </c>
      <c r="AB1141" s="15" t="s">
        <v>2866</v>
      </c>
      <c r="AC1141" s="15" t="s">
        <v>3317</v>
      </c>
      <c r="AD1141" s="300" t="s">
        <v>114</v>
      </c>
      <c r="AE1141" s="300" t="s">
        <v>3328</v>
      </c>
      <c r="AF1141" s="15" t="s">
        <v>736</v>
      </c>
      <c r="AG1141" s="15" t="s">
        <v>736</v>
      </c>
      <c r="AP1141" s="26" t="s">
        <v>5232</v>
      </c>
      <c r="AQ1141" s="15">
        <v>0</v>
      </c>
      <c r="AR1141" s="15" t="s">
        <v>3319</v>
      </c>
      <c r="AS1141" s="15" t="s">
        <v>3319</v>
      </c>
      <c r="AT1141" s="15" t="s">
        <v>3319</v>
      </c>
      <c r="AV1141" s="15" t="s">
        <v>973</v>
      </c>
      <c r="AZ1141" s="15" t="s">
        <v>5255</v>
      </c>
      <c r="BA1141" s="15" t="s">
        <v>5256</v>
      </c>
      <c r="BB1141" s="15" t="s">
        <v>736</v>
      </c>
    </row>
    <row r="1142" spans="1:54" s="15" customFormat="1" x14ac:dyDescent="0.25">
      <c r="A1142" s="15" t="s">
        <v>5517</v>
      </c>
      <c r="B1142" s="15" t="s">
        <v>4512</v>
      </c>
      <c r="C1142" s="15" t="s">
        <v>4513</v>
      </c>
      <c r="D1142" s="15" t="s">
        <v>4514</v>
      </c>
      <c r="E1142" s="15">
        <v>27.99</v>
      </c>
      <c r="F1142" s="15" t="s">
        <v>557</v>
      </c>
      <c r="G1142" s="15">
        <v>60</v>
      </c>
      <c r="H1142" s="15" t="s">
        <v>3337</v>
      </c>
      <c r="I1142" s="15" t="s">
        <v>742</v>
      </c>
      <c r="J1142" s="15" t="s">
        <v>3337</v>
      </c>
      <c r="K1142" s="15" t="s">
        <v>110</v>
      </c>
      <c r="L1142" s="15" t="s">
        <v>4513</v>
      </c>
      <c r="M1142" s="15" t="s">
        <v>4514</v>
      </c>
      <c r="N1142" s="15" t="s">
        <v>4513</v>
      </c>
      <c r="O1142" s="15" t="s">
        <v>4514</v>
      </c>
      <c r="P1142" s="15" t="s">
        <v>737</v>
      </c>
      <c r="Q1142" s="15" t="s">
        <v>737</v>
      </c>
      <c r="R1142" s="15" t="s">
        <v>2396</v>
      </c>
      <c r="S1142" s="15" t="s">
        <v>2396</v>
      </c>
      <c r="T1142" s="15" t="s">
        <v>736</v>
      </c>
      <c r="U1142" s="15" t="s">
        <v>735</v>
      </c>
      <c r="V1142" s="15" t="s">
        <v>736</v>
      </c>
      <c r="W1142" s="15">
        <v>1</v>
      </c>
      <c r="X1142" s="15" t="s">
        <v>736</v>
      </c>
      <c r="Y1142" s="15" t="s">
        <v>736</v>
      </c>
      <c r="Z1142" s="15" t="s">
        <v>989</v>
      </c>
      <c r="AA1142" s="15">
        <v>0</v>
      </c>
      <c r="AB1142" s="15" t="s">
        <v>990</v>
      </c>
      <c r="AC1142" s="15" t="s">
        <v>3317</v>
      </c>
      <c r="AD1142" s="300" t="s">
        <v>114</v>
      </c>
      <c r="AE1142" s="300" t="s">
        <v>3328</v>
      </c>
      <c r="AF1142" s="15" t="s">
        <v>736</v>
      </c>
      <c r="AG1142" s="15" t="s">
        <v>736</v>
      </c>
      <c r="AP1142" s="26" t="s">
        <v>5231</v>
      </c>
      <c r="AQ1142" s="15">
        <v>0</v>
      </c>
      <c r="AR1142" s="15" t="s">
        <v>3319</v>
      </c>
      <c r="AS1142" s="15" t="s">
        <v>3319</v>
      </c>
      <c r="AT1142" s="15" t="s">
        <v>3319</v>
      </c>
      <c r="AV1142" s="15" t="s">
        <v>989</v>
      </c>
      <c r="AZ1142" s="15" t="s">
        <v>5255</v>
      </c>
      <c r="BA1142" s="15" t="s">
        <v>5256</v>
      </c>
      <c r="BB1142" s="15" t="s">
        <v>736</v>
      </c>
    </row>
    <row r="1143" spans="1:54" s="15" customFormat="1" x14ac:dyDescent="0.25">
      <c r="A1143" s="15" t="s">
        <v>5518</v>
      </c>
      <c r="B1143" s="15" t="s">
        <v>4515</v>
      </c>
      <c r="C1143" s="15" t="s">
        <v>4516</v>
      </c>
      <c r="D1143" s="15" t="s">
        <v>4517</v>
      </c>
      <c r="E1143" s="15">
        <v>37.99</v>
      </c>
      <c r="F1143" s="15" t="s">
        <v>557</v>
      </c>
      <c r="G1143" s="15">
        <v>60</v>
      </c>
      <c r="H1143" s="15" t="s">
        <v>3337</v>
      </c>
      <c r="I1143" s="15" t="s">
        <v>742</v>
      </c>
      <c r="J1143" s="15" t="s">
        <v>3337</v>
      </c>
      <c r="K1143" s="15" t="s">
        <v>110</v>
      </c>
      <c r="L1143" s="15" t="s">
        <v>4516</v>
      </c>
      <c r="M1143" s="15" t="s">
        <v>4517</v>
      </c>
      <c r="N1143" s="15" t="s">
        <v>4516</v>
      </c>
      <c r="O1143" s="15" t="s">
        <v>4517</v>
      </c>
      <c r="P1143" s="15" t="s">
        <v>737</v>
      </c>
      <c r="Q1143" s="15" t="s">
        <v>737</v>
      </c>
      <c r="R1143" s="15" t="s">
        <v>2396</v>
      </c>
      <c r="S1143" s="15" t="s">
        <v>2396</v>
      </c>
      <c r="T1143" s="15" t="s">
        <v>736</v>
      </c>
      <c r="U1143" s="15" t="s">
        <v>735</v>
      </c>
      <c r="V1143" s="15" t="s">
        <v>736</v>
      </c>
      <c r="W1143" s="15">
        <v>1</v>
      </c>
      <c r="X1143" s="15" t="s">
        <v>736</v>
      </c>
      <c r="Y1143" s="15" t="s">
        <v>736</v>
      </c>
      <c r="Z1143" s="15" t="s">
        <v>991</v>
      </c>
      <c r="AA1143" s="15">
        <v>0</v>
      </c>
      <c r="AB1143" s="15" t="s">
        <v>990</v>
      </c>
      <c r="AC1143" s="15" t="s">
        <v>3317</v>
      </c>
      <c r="AD1143" s="300" t="s">
        <v>114</v>
      </c>
      <c r="AE1143" s="300" t="s">
        <v>3328</v>
      </c>
      <c r="AF1143" s="15" t="s">
        <v>736</v>
      </c>
      <c r="AG1143" s="15" t="s">
        <v>736</v>
      </c>
      <c r="AP1143" s="26" t="s">
        <v>5232</v>
      </c>
      <c r="AQ1143" s="15">
        <v>0</v>
      </c>
      <c r="AR1143" s="15" t="s">
        <v>3319</v>
      </c>
      <c r="AS1143" s="15" t="s">
        <v>3319</v>
      </c>
      <c r="AT1143" s="15" t="s">
        <v>3319</v>
      </c>
      <c r="AV1143" s="15" t="s">
        <v>991</v>
      </c>
      <c r="AZ1143" s="15" t="s">
        <v>5255</v>
      </c>
      <c r="BA1143" s="15" t="s">
        <v>5256</v>
      </c>
      <c r="BB1143" s="15" t="s">
        <v>736</v>
      </c>
    </row>
    <row r="1144" spans="1:54" s="15" customFormat="1" x14ac:dyDescent="0.25">
      <c r="A1144" s="15" t="s">
        <v>5519</v>
      </c>
      <c r="B1144" s="15" t="s">
        <v>1016</v>
      </c>
      <c r="C1144" s="15" t="s">
        <v>4518</v>
      </c>
      <c r="D1144" s="15" t="s">
        <v>4519</v>
      </c>
      <c r="E1144" s="15">
        <v>27.99</v>
      </c>
      <c r="F1144" s="15" t="s">
        <v>557</v>
      </c>
      <c r="G1144" s="15">
        <v>60</v>
      </c>
      <c r="H1144" s="15" t="s">
        <v>3337</v>
      </c>
      <c r="I1144" s="15" t="s">
        <v>742</v>
      </c>
      <c r="J1144" s="15" t="s">
        <v>3337</v>
      </c>
      <c r="K1144" s="15" t="s">
        <v>110</v>
      </c>
      <c r="L1144" s="15" t="s">
        <v>4518</v>
      </c>
      <c r="M1144" s="15" t="s">
        <v>4519</v>
      </c>
      <c r="N1144" s="15" t="s">
        <v>4518</v>
      </c>
      <c r="O1144" s="15" t="s">
        <v>4519</v>
      </c>
      <c r="P1144" s="15" t="s">
        <v>737</v>
      </c>
      <c r="Q1144" s="15" t="s">
        <v>737</v>
      </c>
      <c r="R1144" s="15" t="s">
        <v>2396</v>
      </c>
      <c r="S1144" s="15" t="s">
        <v>2396</v>
      </c>
      <c r="T1144" s="15" t="s">
        <v>736</v>
      </c>
      <c r="U1144" s="15" t="s">
        <v>735</v>
      </c>
      <c r="V1144" s="15" t="s">
        <v>736</v>
      </c>
      <c r="W1144" s="15">
        <v>1</v>
      </c>
      <c r="X1144" s="15" t="s">
        <v>736</v>
      </c>
      <c r="Y1144" s="15" t="s">
        <v>736</v>
      </c>
      <c r="Z1144" s="15" t="s">
        <v>992</v>
      </c>
      <c r="AA1144" s="15">
        <v>0</v>
      </c>
      <c r="AB1144" s="15" t="s">
        <v>994</v>
      </c>
      <c r="AC1144" s="15" t="s">
        <v>3317</v>
      </c>
      <c r="AD1144" s="300" t="s">
        <v>114</v>
      </c>
      <c r="AE1144" s="300" t="s">
        <v>3328</v>
      </c>
      <c r="AF1144" s="15" t="s">
        <v>736</v>
      </c>
      <c r="AG1144" s="15" t="s">
        <v>736</v>
      </c>
      <c r="AP1144" s="26" t="s">
        <v>5231</v>
      </c>
      <c r="AQ1144" s="15">
        <v>0</v>
      </c>
      <c r="AR1144" s="15" t="s">
        <v>3319</v>
      </c>
      <c r="AS1144" s="15" t="s">
        <v>3319</v>
      </c>
      <c r="AT1144" s="15" t="s">
        <v>3319</v>
      </c>
      <c r="AV1144" s="15" t="s">
        <v>992</v>
      </c>
      <c r="AZ1144" s="15" t="s">
        <v>5255</v>
      </c>
      <c r="BA1144" s="15" t="s">
        <v>5256</v>
      </c>
      <c r="BB1144" s="15" t="s">
        <v>736</v>
      </c>
    </row>
    <row r="1145" spans="1:54" s="15" customFormat="1" x14ac:dyDescent="0.25">
      <c r="A1145" s="15" t="s">
        <v>5520</v>
      </c>
      <c r="B1145" s="15" t="s">
        <v>4520</v>
      </c>
      <c r="C1145" s="15" t="s">
        <v>4521</v>
      </c>
      <c r="D1145" s="15" t="s">
        <v>4522</v>
      </c>
      <c r="E1145" s="15">
        <v>37.99</v>
      </c>
      <c r="F1145" s="15" t="s">
        <v>557</v>
      </c>
      <c r="G1145" s="15">
        <v>60</v>
      </c>
      <c r="H1145" s="15" t="s">
        <v>3337</v>
      </c>
      <c r="I1145" s="15" t="s">
        <v>742</v>
      </c>
      <c r="J1145" s="15" t="s">
        <v>3337</v>
      </c>
      <c r="K1145" s="15" t="s">
        <v>110</v>
      </c>
      <c r="L1145" s="15" t="s">
        <v>4521</v>
      </c>
      <c r="M1145" s="15" t="s">
        <v>4522</v>
      </c>
      <c r="N1145" s="15" t="s">
        <v>4521</v>
      </c>
      <c r="O1145" s="15" t="s">
        <v>4522</v>
      </c>
      <c r="P1145" s="15" t="s">
        <v>737</v>
      </c>
      <c r="Q1145" s="15" t="s">
        <v>737</v>
      </c>
      <c r="R1145" s="15" t="s">
        <v>2396</v>
      </c>
      <c r="S1145" s="15" t="s">
        <v>2396</v>
      </c>
      <c r="T1145" s="15" t="s">
        <v>736</v>
      </c>
      <c r="U1145" s="15" t="s">
        <v>735</v>
      </c>
      <c r="V1145" s="15" t="s">
        <v>736</v>
      </c>
      <c r="W1145" s="15">
        <v>1</v>
      </c>
      <c r="X1145" s="15" t="s">
        <v>736</v>
      </c>
      <c r="Y1145" s="15" t="s">
        <v>736</v>
      </c>
      <c r="Z1145" s="15" t="s">
        <v>993</v>
      </c>
      <c r="AA1145" s="15">
        <v>0</v>
      </c>
      <c r="AB1145" s="15" t="s">
        <v>994</v>
      </c>
      <c r="AC1145" s="15" t="s">
        <v>3317</v>
      </c>
      <c r="AD1145" s="300" t="s">
        <v>114</v>
      </c>
      <c r="AE1145" s="300" t="s">
        <v>3328</v>
      </c>
      <c r="AF1145" s="15" t="s">
        <v>736</v>
      </c>
      <c r="AG1145" s="15" t="s">
        <v>736</v>
      </c>
      <c r="AP1145" s="26" t="s">
        <v>5232</v>
      </c>
      <c r="AQ1145" s="15">
        <v>0</v>
      </c>
      <c r="AR1145" s="15" t="s">
        <v>3319</v>
      </c>
      <c r="AS1145" s="15" t="s">
        <v>3319</v>
      </c>
      <c r="AT1145" s="15" t="s">
        <v>3319</v>
      </c>
      <c r="AV1145" s="15" t="s">
        <v>993</v>
      </c>
      <c r="AZ1145" s="15" t="s">
        <v>5255</v>
      </c>
      <c r="BA1145" s="15" t="s">
        <v>5256</v>
      </c>
      <c r="BB1145" s="15" t="s">
        <v>736</v>
      </c>
    </row>
    <row r="1146" spans="1:54" s="15" customFormat="1" x14ac:dyDescent="0.25">
      <c r="A1146" s="15" t="s">
        <v>5521</v>
      </c>
      <c r="B1146" s="15" t="s">
        <v>4523</v>
      </c>
      <c r="C1146" s="15" t="s">
        <v>4524</v>
      </c>
      <c r="D1146" s="15" t="s">
        <v>4525</v>
      </c>
      <c r="E1146" s="15">
        <v>24.99</v>
      </c>
      <c r="F1146" s="15" t="s">
        <v>557</v>
      </c>
      <c r="G1146" s="15">
        <v>120</v>
      </c>
      <c r="H1146" s="15" t="s">
        <v>4526</v>
      </c>
      <c r="I1146" s="15" t="s">
        <v>742</v>
      </c>
      <c r="J1146" s="15" t="s">
        <v>4526</v>
      </c>
      <c r="K1146" s="15" t="s">
        <v>110</v>
      </c>
      <c r="L1146" s="15" t="s">
        <v>4524</v>
      </c>
      <c r="M1146" s="15" t="s">
        <v>4525</v>
      </c>
      <c r="N1146" s="15" t="s">
        <v>4524</v>
      </c>
      <c r="O1146" s="15" t="s">
        <v>4525</v>
      </c>
      <c r="P1146" s="15" t="s">
        <v>737</v>
      </c>
      <c r="Q1146" s="15" t="s">
        <v>737</v>
      </c>
      <c r="R1146" s="15" t="s">
        <v>2396</v>
      </c>
      <c r="S1146" s="15" t="s">
        <v>2396</v>
      </c>
      <c r="T1146" s="15" t="s">
        <v>736</v>
      </c>
      <c r="U1146" s="15" t="s">
        <v>735</v>
      </c>
      <c r="V1146" s="15" t="s">
        <v>736</v>
      </c>
      <c r="W1146" s="15">
        <v>1</v>
      </c>
      <c r="X1146" s="15" t="s">
        <v>736</v>
      </c>
      <c r="Y1146" s="15" t="s">
        <v>736</v>
      </c>
      <c r="Z1146" s="15" t="s">
        <v>3656</v>
      </c>
      <c r="AA1146" s="15">
        <v>0</v>
      </c>
      <c r="AB1146" s="15" t="s">
        <v>2926</v>
      </c>
      <c r="AC1146" s="15" t="s">
        <v>3317</v>
      </c>
      <c r="AD1146" s="300" t="s">
        <v>114</v>
      </c>
      <c r="AE1146" s="300" t="s">
        <v>3328</v>
      </c>
      <c r="AF1146" s="15" t="s">
        <v>736</v>
      </c>
      <c r="AG1146" s="15" t="s">
        <v>736</v>
      </c>
      <c r="AP1146" s="26" t="s">
        <v>5230</v>
      </c>
      <c r="AQ1146" s="15">
        <v>0</v>
      </c>
      <c r="AR1146" s="15" t="s">
        <v>3319</v>
      </c>
      <c r="AS1146" s="15" t="s">
        <v>3319</v>
      </c>
      <c r="AT1146" s="15" t="s">
        <v>3319</v>
      </c>
      <c r="AV1146" s="15" t="s">
        <v>3656</v>
      </c>
      <c r="AZ1146" s="15" t="s">
        <v>5255</v>
      </c>
      <c r="BA1146" s="15" t="s">
        <v>5256</v>
      </c>
      <c r="BB1146" s="15" t="s">
        <v>736</v>
      </c>
    </row>
    <row r="1147" spans="1:54" s="15" customFormat="1" x14ac:dyDescent="0.25">
      <c r="A1147" s="15" t="s">
        <v>5522</v>
      </c>
      <c r="B1147" s="15" t="s">
        <v>4523</v>
      </c>
      <c r="C1147" s="15" t="s">
        <v>4524</v>
      </c>
      <c r="D1147" s="15" t="s">
        <v>4525</v>
      </c>
      <c r="E1147" s="15">
        <v>24.99</v>
      </c>
      <c r="F1147" s="15" t="s">
        <v>557</v>
      </c>
      <c r="G1147" s="15">
        <v>120</v>
      </c>
      <c r="H1147" s="15" t="s">
        <v>4526</v>
      </c>
      <c r="I1147" s="15" t="s">
        <v>742</v>
      </c>
      <c r="J1147" s="15" t="s">
        <v>4526</v>
      </c>
      <c r="K1147" s="15" t="s">
        <v>110</v>
      </c>
      <c r="L1147" s="15" t="s">
        <v>4524</v>
      </c>
      <c r="M1147" s="15" t="s">
        <v>4525</v>
      </c>
      <c r="N1147" s="15" t="s">
        <v>4524</v>
      </c>
      <c r="O1147" s="15" t="s">
        <v>4525</v>
      </c>
      <c r="P1147" s="15" t="s">
        <v>737</v>
      </c>
      <c r="Q1147" s="15" t="s">
        <v>737</v>
      </c>
      <c r="R1147" s="15" t="s">
        <v>2396</v>
      </c>
      <c r="S1147" s="15" t="s">
        <v>2396</v>
      </c>
      <c r="T1147" s="15" t="s">
        <v>736</v>
      </c>
      <c r="U1147" s="15" t="s">
        <v>735</v>
      </c>
      <c r="V1147" s="15" t="s">
        <v>736</v>
      </c>
      <c r="W1147" s="15">
        <v>1</v>
      </c>
      <c r="X1147" s="15" t="s">
        <v>736</v>
      </c>
      <c r="Y1147" s="15" t="s">
        <v>736</v>
      </c>
      <c r="Z1147" s="15" t="s">
        <v>3848</v>
      </c>
      <c r="AA1147" s="15">
        <v>0</v>
      </c>
      <c r="AB1147" s="15" t="s">
        <v>2926</v>
      </c>
      <c r="AC1147" s="15" t="s">
        <v>3317</v>
      </c>
      <c r="AD1147" s="300" t="s">
        <v>114</v>
      </c>
      <c r="AE1147" s="300" t="s">
        <v>3328</v>
      </c>
      <c r="AF1147" s="15" t="s">
        <v>736</v>
      </c>
      <c r="AG1147" s="15" t="s">
        <v>736</v>
      </c>
      <c r="AP1147" s="26" t="s">
        <v>5230</v>
      </c>
      <c r="AQ1147" s="15">
        <v>0</v>
      </c>
      <c r="AR1147" s="15" t="s">
        <v>3319</v>
      </c>
      <c r="AS1147" s="15" t="s">
        <v>3319</v>
      </c>
      <c r="AT1147" s="15" t="s">
        <v>3319</v>
      </c>
      <c r="AV1147" s="15" t="s">
        <v>3652</v>
      </c>
      <c r="AZ1147" s="15" t="s">
        <v>5255</v>
      </c>
      <c r="BA1147" s="15" t="s">
        <v>5256</v>
      </c>
      <c r="BB1147" s="15" t="s">
        <v>736</v>
      </c>
    </row>
    <row r="1148" spans="1:54" s="15" customFormat="1" x14ac:dyDescent="0.25">
      <c r="A1148" s="15" t="s">
        <v>5523</v>
      </c>
      <c r="B1148" s="15" t="s">
        <v>4527</v>
      </c>
      <c r="C1148" s="15" t="s">
        <v>4528</v>
      </c>
      <c r="D1148" s="15" t="s">
        <v>4529</v>
      </c>
      <c r="E1148" s="15">
        <v>34.99</v>
      </c>
      <c r="F1148" s="15" t="s">
        <v>557</v>
      </c>
      <c r="G1148" s="15">
        <v>150</v>
      </c>
      <c r="H1148" s="15" t="s">
        <v>4526</v>
      </c>
      <c r="I1148" s="15" t="s">
        <v>742</v>
      </c>
      <c r="J1148" s="15" t="s">
        <v>4526</v>
      </c>
      <c r="K1148" s="15" t="s">
        <v>110</v>
      </c>
      <c r="L1148" s="15" t="s">
        <v>4528</v>
      </c>
      <c r="M1148" s="15" t="s">
        <v>4529</v>
      </c>
      <c r="N1148" s="15" t="s">
        <v>4528</v>
      </c>
      <c r="O1148" s="15" t="s">
        <v>4529</v>
      </c>
      <c r="P1148" s="15" t="s">
        <v>737</v>
      </c>
      <c r="Q1148" s="15" t="s">
        <v>737</v>
      </c>
      <c r="R1148" s="15" t="s">
        <v>2396</v>
      </c>
      <c r="S1148" s="15" t="s">
        <v>2396</v>
      </c>
      <c r="T1148" s="15" t="s">
        <v>736</v>
      </c>
      <c r="U1148" s="15" t="s">
        <v>735</v>
      </c>
      <c r="V1148" s="15" t="s">
        <v>736</v>
      </c>
      <c r="W1148" s="15">
        <v>1</v>
      </c>
      <c r="X1148" s="15" t="s">
        <v>736</v>
      </c>
      <c r="Y1148" s="15" t="s">
        <v>736</v>
      </c>
      <c r="Z1148" s="15" t="s">
        <v>3847</v>
      </c>
      <c r="AA1148" s="15">
        <v>0</v>
      </c>
      <c r="AB1148" s="15" t="s">
        <v>2826</v>
      </c>
      <c r="AC1148" s="15" t="s">
        <v>3317</v>
      </c>
      <c r="AD1148" s="300" t="s">
        <v>114</v>
      </c>
      <c r="AE1148" s="300" t="s">
        <v>3328</v>
      </c>
      <c r="AF1148" s="15" t="s">
        <v>736</v>
      </c>
      <c r="AG1148" s="15" t="s">
        <v>736</v>
      </c>
      <c r="AP1148" s="26" t="s">
        <v>5230</v>
      </c>
      <c r="AQ1148" s="15">
        <v>0</v>
      </c>
      <c r="AR1148" s="15" t="s">
        <v>3319</v>
      </c>
      <c r="AS1148" s="15" t="s">
        <v>3319</v>
      </c>
      <c r="AT1148" s="15" t="s">
        <v>3319</v>
      </c>
      <c r="AV1148" s="15" t="s">
        <v>3651</v>
      </c>
      <c r="AZ1148" s="15" t="s">
        <v>5255</v>
      </c>
      <c r="BA1148" s="15" t="s">
        <v>5256</v>
      </c>
      <c r="BB1148" s="15" t="s">
        <v>736</v>
      </c>
    </row>
    <row r="1149" spans="1:54" s="15" customFormat="1" x14ac:dyDescent="0.25">
      <c r="A1149" s="15" t="s">
        <v>5524</v>
      </c>
      <c r="B1149" s="15" t="s">
        <v>4530</v>
      </c>
      <c r="C1149" s="15" t="s">
        <v>4531</v>
      </c>
      <c r="D1149" s="15" t="s">
        <v>4532</v>
      </c>
      <c r="E1149" s="15">
        <v>49.99</v>
      </c>
      <c r="F1149" s="15" t="s">
        <v>557</v>
      </c>
      <c r="G1149" s="15">
        <v>210</v>
      </c>
      <c r="H1149" s="15" t="s">
        <v>4526</v>
      </c>
      <c r="I1149" s="15" t="s">
        <v>742</v>
      </c>
      <c r="J1149" s="15" t="s">
        <v>4526</v>
      </c>
      <c r="K1149" s="15" t="s">
        <v>110</v>
      </c>
      <c r="L1149" s="15" t="s">
        <v>4531</v>
      </c>
      <c r="M1149" s="15" t="s">
        <v>4532</v>
      </c>
      <c r="N1149" s="15" t="s">
        <v>4531</v>
      </c>
      <c r="O1149" s="15" t="s">
        <v>4532</v>
      </c>
      <c r="P1149" s="15" t="s">
        <v>737</v>
      </c>
      <c r="Q1149" s="15" t="s">
        <v>737</v>
      </c>
      <c r="R1149" s="15" t="s">
        <v>2396</v>
      </c>
      <c r="S1149" s="15" t="s">
        <v>2396</v>
      </c>
      <c r="T1149" s="15" t="s">
        <v>736</v>
      </c>
      <c r="U1149" s="15" t="s">
        <v>735</v>
      </c>
      <c r="V1149" s="15" t="s">
        <v>736</v>
      </c>
      <c r="W1149" s="15">
        <v>1</v>
      </c>
      <c r="X1149" s="15" t="s">
        <v>736</v>
      </c>
      <c r="Y1149" s="15" t="s">
        <v>736</v>
      </c>
      <c r="Z1149" s="15" t="s">
        <v>3650</v>
      </c>
      <c r="AA1149" s="15">
        <v>0</v>
      </c>
      <c r="AB1149" s="15" t="s">
        <v>2826</v>
      </c>
      <c r="AC1149" s="15" t="s">
        <v>3317</v>
      </c>
      <c r="AD1149" s="300" t="s">
        <v>114</v>
      </c>
      <c r="AE1149" s="300" t="s">
        <v>3328</v>
      </c>
      <c r="AF1149" s="15" t="s">
        <v>736</v>
      </c>
      <c r="AG1149" s="15" t="s">
        <v>736</v>
      </c>
      <c r="AP1149" s="26" t="s">
        <v>5230</v>
      </c>
      <c r="AQ1149" s="15">
        <v>0</v>
      </c>
      <c r="AR1149" s="15" t="s">
        <v>3319</v>
      </c>
      <c r="AS1149" s="15" t="s">
        <v>3319</v>
      </c>
      <c r="AT1149" s="15" t="s">
        <v>3319</v>
      </c>
      <c r="AV1149" s="15" t="s">
        <v>3650</v>
      </c>
      <c r="AZ1149" s="15" t="s">
        <v>5255</v>
      </c>
      <c r="BA1149" s="15" t="s">
        <v>5256</v>
      </c>
      <c r="BB1149" s="15" t="s">
        <v>736</v>
      </c>
    </row>
    <row r="1150" spans="1:54" s="15" customFormat="1" x14ac:dyDescent="0.25">
      <c r="A1150" s="15" t="s">
        <v>5525</v>
      </c>
      <c r="B1150" s="15" t="s">
        <v>4641</v>
      </c>
      <c r="C1150" s="15" t="s">
        <v>4642</v>
      </c>
      <c r="D1150" s="15" t="s">
        <v>4643</v>
      </c>
      <c r="E1150" s="15">
        <v>47.99</v>
      </c>
      <c r="F1150" s="15" t="s">
        <v>557</v>
      </c>
      <c r="G1150" s="15">
        <v>0</v>
      </c>
      <c r="H1150" s="15" t="s">
        <v>4640</v>
      </c>
      <c r="I1150" s="15" t="s">
        <v>4640</v>
      </c>
      <c r="J1150" s="15" t="s">
        <v>3337</v>
      </c>
      <c r="K1150" s="15" t="s">
        <v>110</v>
      </c>
      <c r="L1150" s="15" t="s">
        <v>4642</v>
      </c>
      <c r="M1150" s="15" t="s">
        <v>4643</v>
      </c>
      <c r="N1150" s="15" t="s">
        <v>4642</v>
      </c>
      <c r="O1150" s="15" t="s">
        <v>4643</v>
      </c>
      <c r="P1150" s="15" t="s">
        <v>737</v>
      </c>
      <c r="Q1150" s="15" t="s">
        <v>737</v>
      </c>
      <c r="R1150" s="15" t="s">
        <v>2396</v>
      </c>
      <c r="S1150" s="15" t="s">
        <v>2396</v>
      </c>
      <c r="T1150" s="15" t="s">
        <v>736</v>
      </c>
      <c r="U1150" s="15" t="s">
        <v>735</v>
      </c>
      <c r="V1150" s="15" t="s">
        <v>736</v>
      </c>
      <c r="W1150" s="15">
        <v>1</v>
      </c>
      <c r="X1150" s="15" t="s">
        <v>736</v>
      </c>
      <c r="Y1150" s="15" t="s">
        <v>736</v>
      </c>
      <c r="Z1150" s="15" t="s">
        <v>3641</v>
      </c>
      <c r="AA1150" s="15">
        <v>0</v>
      </c>
      <c r="AB1150" s="15" t="s">
        <v>2862</v>
      </c>
      <c r="AC1150" s="15" t="s">
        <v>3317</v>
      </c>
      <c r="AD1150" s="300" t="s">
        <v>114</v>
      </c>
      <c r="AE1150" s="300" t="s">
        <v>3328</v>
      </c>
      <c r="AF1150" s="15" t="s">
        <v>736</v>
      </c>
      <c r="AG1150" s="15" t="s">
        <v>736</v>
      </c>
      <c r="AP1150" s="26">
        <v>0</v>
      </c>
      <c r="AQ1150" s="15">
        <v>0</v>
      </c>
      <c r="AR1150" s="15" t="s">
        <v>3319</v>
      </c>
      <c r="AS1150" s="15" t="s">
        <v>3319</v>
      </c>
      <c r="AT1150" s="15" t="s">
        <v>3329</v>
      </c>
      <c r="AV1150" s="15" t="s">
        <v>3641</v>
      </c>
      <c r="AZ1150" s="15" t="s">
        <v>5270</v>
      </c>
      <c r="BA1150" s="15" t="s">
        <v>5256</v>
      </c>
      <c r="BB1150" s="15" t="s">
        <v>736</v>
      </c>
    </row>
    <row r="1151" spans="1:54" s="15" customFormat="1" x14ac:dyDescent="0.25">
      <c r="A1151" s="15" t="s">
        <v>5526</v>
      </c>
      <c r="B1151" s="15" t="s">
        <v>1856</v>
      </c>
      <c r="C1151" s="15" t="s">
        <v>1856</v>
      </c>
      <c r="D1151" s="15" t="s">
        <v>4644</v>
      </c>
      <c r="E1151" s="15">
        <v>39.99</v>
      </c>
      <c r="F1151" s="15" t="s">
        <v>557</v>
      </c>
      <c r="G1151" s="15">
        <v>120</v>
      </c>
      <c r="H1151" s="15" t="s">
        <v>4526</v>
      </c>
      <c r="I1151" s="15" t="s">
        <v>4534</v>
      </c>
      <c r="J1151" s="15" t="s">
        <v>4526</v>
      </c>
      <c r="K1151" s="15" t="s">
        <v>4526</v>
      </c>
      <c r="L1151" s="15" t="s">
        <v>1856</v>
      </c>
      <c r="M1151" s="15" t="s">
        <v>4644</v>
      </c>
      <c r="N1151" s="15" t="s">
        <v>1856</v>
      </c>
      <c r="O1151" s="15" t="s">
        <v>4644</v>
      </c>
      <c r="P1151" s="15" t="s">
        <v>737</v>
      </c>
      <c r="Q1151" s="15" t="s">
        <v>737</v>
      </c>
      <c r="R1151" s="15" t="s">
        <v>2396</v>
      </c>
      <c r="S1151" s="15" t="s">
        <v>2396</v>
      </c>
      <c r="T1151" s="15" t="s">
        <v>736</v>
      </c>
      <c r="U1151" s="15" t="s">
        <v>736</v>
      </c>
      <c r="V1151" s="15" t="s">
        <v>736</v>
      </c>
      <c r="W1151" s="15">
        <v>1</v>
      </c>
      <c r="X1151" s="15" t="s">
        <v>736</v>
      </c>
      <c r="Y1151" s="15" t="s">
        <v>736</v>
      </c>
      <c r="Z1151" s="15" t="s">
        <v>3642</v>
      </c>
      <c r="AA1151" s="15">
        <v>0</v>
      </c>
      <c r="AB1151" s="15" t="s">
        <v>899</v>
      </c>
      <c r="AC1151" s="15" t="s">
        <v>3317</v>
      </c>
      <c r="AD1151" s="300" t="s">
        <v>114</v>
      </c>
      <c r="AE1151" s="300" t="s">
        <v>3328</v>
      </c>
      <c r="AF1151" s="15" t="s">
        <v>736</v>
      </c>
      <c r="AG1151" s="15" t="s">
        <v>736</v>
      </c>
      <c r="AP1151" s="26" t="s">
        <v>5230</v>
      </c>
      <c r="AQ1151" s="15">
        <v>0</v>
      </c>
      <c r="AR1151" s="15" t="s">
        <v>3319</v>
      </c>
      <c r="AS1151" s="15" t="s">
        <v>3329</v>
      </c>
      <c r="AT1151" s="15" t="s">
        <v>3319</v>
      </c>
      <c r="AV1151" s="15" t="s">
        <v>3642</v>
      </c>
      <c r="AZ1151" s="15" t="s">
        <v>684</v>
      </c>
      <c r="BA1151" s="15" t="s">
        <v>5256</v>
      </c>
      <c r="BB1151" s="15" t="s">
        <v>736</v>
      </c>
    </row>
    <row r="1152" spans="1:54" s="15" customFormat="1" x14ac:dyDescent="0.25">
      <c r="A1152" s="15" t="s">
        <v>5527</v>
      </c>
      <c r="B1152" s="15" t="s">
        <v>1865</v>
      </c>
      <c r="C1152" s="15" t="s">
        <v>4645</v>
      </c>
      <c r="D1152" s="15" t="s">
        <v>4646</v>
      </c>
      <c r="E1152" s="15">
        <v>64.989999999999995</v>
      </c>
      <c r="F1152" s="15" t="s">
        <v>557</v>
      </c>
      <c r="G1152" s="15">
        <v>60</v>
      </c>
      <c r="H1152" s="15" t="s">
        <v>684</v>
      </c>
      <c r="I1152" s="15" t="s">
        <v>684</v>
      </c>
      <c r="J1152" s="15" t="s">
        <v>684</v>
      </c>
      <c r="K1152" s="15" t="s">
        <v>110</v>
      </c>
      <c r="L1152" s="15" t="s">
        <v>4645</v>
      </c>
      <c r="M1152" s="15" t="s">
        <v>4646</v>
      </c>
      <c r="N1152" s="15" t="s">
        <v>4645</v>
      </c>
      <c r="O1152" s="15" t="s">
        <v>4646</v>
      </c>
      <c r="P1152" s="15" t="s">
        <v>737</v>
      </c>
      <c r="Q1152" s="15" t="s">
        <v>737</v>
      </c>
      <c r="R1152" s="15" t="s">
        <v>2396</v>
      </c>
      <c r="S1152" s="15" t="s">
        <v>2396</v>
      </c>
      <c r="T1152" s="15" t="s">
        <v>736</v>
      </c>
      <c r="U1152" s="15" t="s">
        <v>735</v>
      </c>
      <c r="V1152" s="15" t="s">
        <v>735</v>
      </c>
      <c r="W1152" s="15">
        <v>1</v>
      </c>
      <c r="X1152" s="15" t="s">
        <v>736</v>
      </c>
      <c r="Y1152" s="15" t="s">
        <v>736</v>
      </c>
      <c r="Z1152" s="15" t="s">
        <v>3643</v>
      </c>
      <c r="AA1152" s="15">
        <v>0</v>
      </c>
      <c r="AB1152" s="15" t="s">
        <v>899</v>
      </c>
      <c r="AC1152" s="15" t="s">
        <v>3317</v>
      </c>
      <c r="AD1152" s="300" t="s">
        <v>114</v>
      </c>
      <c r="AE1152" s="300" t="s">
        <v>3328</v>
      </c>
      <c r="AF1152" s="15" t="s">
        <v>736</v>
      </c>
      <c r="AG1152" s="15" t="s">
        <v>736</v>
      </c>
      <c r="AP1152" s="26">
        <v>0</v>
      </c>
      <c r="AQ1152" s="15">
        <v>0</v>
      </c>
      <c r="AR1152" s="15" t="s">
        <v>3319</v>
      </c>
      <c r="AS1152" s="15" t="s">
        <v>3329</v>
      </c>
      <c r="AT1152" s="15" t="s">
        <v>3319</v>
      </c>
      <c r="AV1152" s="15" t="s">
        <v>3643</v>
      </c>
      <c r="AZ1152" s="15" t="s">
        <v>684</v>
      </c>
      <c r="BA1152" s="15" t="s">
        <v>5256</v>
      </c>
      <c r="BB1152" s="15" t="s">
        <v>736</v>
      </c>
    </row>
    <row r="1153" spans="1:54" s="15" customFormat="1" x14ac:dyDescent="0.25">
      <c r="A1153" s="15" t="s">
        <v>5528</v>
      </c>
      <c r="B1153" s="15" t="s">
        <v>1929</v>
      </c>
      <c r="C1153" s="15" t="s">
        <v>1929</v>
      </c>
      <c r="D1153" s="15" t="s">
        <v>1929</v>
      </c>
      <c r="E1153" s="15">
        <v>34.99</v>
      </c>
      <c r="F1153" s="15" t="s">
        <v>557</v>
      </c>
      <c r="G1153" s="15">
        <v>60</v>
      </c>
      <c r="H1153" s="15" t="s">
        <v>4526</v>
      </c>
      <c r="I1153" s="15" t="s">
        <v>4534</v>
      </c>
      <c r="J1153" s="15" t="s">
        <v>4526</v>
      </c>
      <c r="K1153" s="15" t="s">
        <v>4526</v>
      </c>
      <c r="L1153" s="15" t="s">
        <v>1929</v>
      </c>
      <c r="M1153" s="15" t="s">
        <v>1929</v>
      </c>
      <c r="N1153" s="15" t="s">
        <v>1929</v>
      </c>
      <c r="O1153" s="15" t="s">
        <v>1929</v>
      </c>
      <c r="P1153" s="15" t="s">
        <v>737</v>
      </c>
      <c r="Q1153" s="15" t="s">
        <v>737</v>
      </c>
      <c r="R1153" s="15" t="s">
        <v>2396</v>
      </c>
      <c r="S1153" s="15" t="s">
        <v>2396</v>
      </c>
      <c r="T1153" s="15" t="s">
        <v>736</v>
      </c>
      <c r="U1153" s="15" t="s">
        <v>735</v>
      </c>
      <c r="V1153" s="15" t="s">
        <v>736</v>
      </c>
      <c r="W1153" s="15">
        <v>1</v>
      </c>
      <c r="X1153" s="15" t="s">
        <v>736</v>
      </c>
      <c r="Y1153" s="15" t="s">
        <v>736</v>
      </c>
      <c r="Z1153" s="15" t="s">
        <v>3644</v>
      </c>
      <c r="AA1153" s="15">
        <v>0</v>
      </c>
      <c r="AB1153" s="15" t="s">
        <v>899</v>
      </c>
      <c r="AC1153" s="15" t="s">
        <v>3317</v>
      </c>
      <c r="AD1153" s="300" t="s">
        <v>114</v>
      </c>
      <c r="AE1153" s="300" t="s">
        <v>3328</v>
      </c>
      <c r="AF1153" s="15" t="s">
        <v>736</v>
      </c>
      <c r="AG1153" s="15" t="s">
        <v>736</v>
      </c>
      <c r="AP1153" s="26">
        <v>0</v>
      </c>
      <c r="AQ1153" s="15">
        <v>0</v>
      </c>
      <c r="AR1153" s="15" t="s">
        <v>3319</v>
      </c>
      <c r="AS1153" s="15" t="s">
        <v>3329</v>
      </c>
      <c r="AT1153" s="15" t="s">
        <v>3319</v>
      </c>
      <c r="AV1153" s="15" t="s">
        <v>3644</v>
      </c>
      <c r="AZ1153" s="15" t="s">
        <v>684</v>
      </c>
      <c r="BA1153" s="15" t="s">
        <v>5256</v>
      </c>
      <c r="BB1153" s="15" t="s">
        <v>736</v>
      </c>
    </row>
    <row r="1154" spans="1:54" s="15" customFormat="1" x14ac:dyDescent="0.25">
      <c r="A1154" s="15" t="s">
        <v>5529</v>
      </c>
      <c r="B1154" s="15" t="s">
        <v>4647</v>
      </c>
      <c r="C1154" s="15" t="s">
        <v>4647</v>
      </c>
      <c r="D1154" s="15" t="s">
        <v>4648</v>
      </c>
      <c r="E1154" s="15">
        <v>44.99</v>
      </c>
      <c r="F1154" s="15" t="s">
        <v>557</v>
      </c>
      <c r="G1154" s="15">
        <v>60</v>
      </c>
      <c r="H1154" s="15" t="s">
        <v>4526</v>
      </c>
      <c r="I1154" s="15" t="s">
        <v>4534</v>
      </c>
      <c r="J1154" s="15" t="s">
        <v>4526</v>
      </c>
      <c r="K1154" s="15" t="s">
        <v>4526</v>
      </c>
      <c r="L1154" s="15" t="s">
        <v>4647</v>
      </c>
      <c r="M1154" s="15" t="s">
        <v>4648</v>
      </c>
      <c r="N1154" s="15" t="s">
        <v>4647</v>
      </c>
      <c r="O1154" s="15" t="s">
        <v>4648</v>
      </c>
      <c r="P1154" s="15" t="s">
        <v>737</v>
      </c>
      <c r="Q1154" s="15" t="s">
        <v>737</v>
      </c>
      <c r="R1154" s="15" t="s">
        <v>2396</v>
      </c>
      <c r="S1154" s="15" t="s">
        <v>2396</v>
      </c>
      <c r="T1154" s="15" t="s">
        <v>736</v>
      </c>
      <c r="U1154" s="15" t="s">
        <v>735</v>
      </c>
      <c r="V1154" s="15" t="s">
        <v>736</v>
      </c>
      <c r="W1154" s="15">
        <v>1</v>
      </c>
      <c r="X1154" s="15" t="s">
        <v>736</v>
      </c>
      <c r="Y1154" s="15" t="s">
        <v>736</v>
      </c>
      <c r="Z1154" s="15" t="s">
        <v>3645</v>
      </c>
      <c r="AA1154" s="15">
        <v>0</v>
      </c>
      <c r="AB1154" s="15" t="s">
        <v>899</v>
      </c>
      <c r="AC1154" s="15" t="s">
        <v>3317</v>
      </c>
      <c r="AD1154" s="300" t="s">
        <v>114</v>
      </c>
      <c r="AE1154" s="300" t="s">
        <v>3328</v>
      </c>
      <c r="AF1154" s="15" t="s">
        <v>736</v>
      </c>
      <c r="AG1154" s="15" t="s">
        <v>736</v>
      </c>
      <c r="AP1154" s="26">
        <v>0</v>
      </c>
      <c r="AQ1154" s="15">
        <v>0</v>
      </c>
      <c r="AR1154" s="15" t="s">
        <v>3319</v>
      </c>
      <c r="AS1154" s="15" t="s">
        <v>3329</v>
      </c>
      <c r="AT1154" s="15" t="s">
        <v>3319</v>
      </c>
      <c r="AV1154" s="15" t="s">
        <v>3645</v>
      </c>
      <c r="AZ1154" s="15" t="s">
        <v>684</v>
      </c>
      <c r="BA1154" s="15" t="s">
        <v>5256</v>
      </c>
      <c r="BB1154" s="15" t="s">
        <v>736</v>
      </c>
    </row>
    <row r="1155" spans="1:54" s="15" customFormat="1" x14ac:dyDescent="0.25">
      <c r="A1155" s="15" t="s">
        <v>5530</v>
      </c>
      <c r="B1155" s="15" t="s">
        <v>4174</v>
      </c>
      <c r="C1155" s="15" t="s">
        <v>4174</v>
      </c>
      <c r="D1155" s="15" t="s">
        <v>4650</v>
      </c>
      <c r="E1155" s="15">
        <v>59.99</v>
      </c>
      <c r="F1155" s="15" t="s">
        <v>557</v>
      </c>
      <c r="G1155" s="15">
        <v>210</v>
      </c>
      <c r="H1155" s="15" t="s">
        <v>684</v>
      </c>
      <c r="I1155" s="15" t="s">
        <v>684</v>
      </c>
      <c r="J1155" s="15" t="s">
        <v>684</v>
      </c>
      <c r="K1155" s="15" t="s">
        <v>684</v>
      </c>
      <c r="L1155" s="15" t="s">
        <v>4174</v>
      </c>
      <c r="M1155" s="15" t="s">
        <v>4650</v>
      </c>
      <c r="N1155" s="15" t="s">
        <v>4174</v>
      </c>
      <c r="O1155" s="15" t="s">
        <v>4650</v>
      </c>
      <c r="P1155" s="15" t="s">
        <v>737</v>
      </c>
      <c r="Q1155" s="15" t="s">
        <v>737</v>
      </c>
      <c r="R1155" s="15" t="s">
        <v>2396</v>
      </c>
      <c r="S1155" s="15" t="s">
        <v>2396</v>
      </c>
      <c r="T1155" s="15" t="s">
        <v>736</v>
      </c>
      <c r="U1155" s="15" t="s">
        <v>735</v>
      </c>
      <c r="V1155" s="15" t="s">
        <v>736</v>
      </c>
      <c r="W1155" s="15">
        <v>1</v>
      </c>
      <c r="X1155" s="15" t="s">
        <v>736</v>
      </c>
      <c r="Y1155" s="15" t="s">
        <v>736</v>
      </c>
      <c r="Z1155" s="15" t="s">
        <v>272</v>
      </c>
      <c r="AA1155" s="15">
        <v>0</v>
      </c>
      <c r="AB1155" s="15" t="s">
        <v>2774</v>
      </c>
      <c r="AC1155" s="15" t="s">
        <v>3317</v>
      </c>
      <c r="AD1155" s="300" t="s">
        <v>114</v>
      </c>
      <c r="AE1155" s="300" t="s">
        <v>3328</v>
      </c>
      <c r="AF1155" s="15" t="s">
        <v>736</v>
      </c>
      <c r="AG1155" s="15" t="s">
        <v>736</v>
      </c>
      <c r="AP1155" s="26" t="s">
        <v>5230</v>
      </c>
      <c r="AQ1155" s="15">
        <v>0</v>
      </c>
      <c r="AR1155" s="15" t="s">
        <v>3319</v>
      </c>
      <c r="AS1155" s="15" t="s">
        <v>3329</v>
      </c>
      <c r="AT1155" s="15" t="s">
        <v>3319</v>
      </c>
      <c r="AV1155" s="15" t="s">
        <v>272</v>
      </c>
      <c r="AZ1155" s="15" t="s">
        <v>684</v>
      </c>
      <c r="BA1155" s="15" t="s">
        <v>5271</v>
      </c>
      <c r="BB1155" s="15" t="s">
        <v>736</v>
      </c>
    </row>
    <row r="1156" spans="1:54" s="15" customFormat="1" x14ac:dyDescent="0.25">
      <c r="A1156" s="15" t="s">
        <v>5531</v>
      </c>
      <c r="B1156" s="15" t="s">
        <v>4175</v>
      </c>
      <c r="C1156" s="15" t="s">
        <v>4175</v>
      </c>
      <c r="D1156" s="15" t="s">
        <v>4651</v>
      </c>
      <c r="E1156" s="15">
        <v>39.99</v>
      </c>
      <c r="F1156" s="15" t="s">
        <v>557</v>
      </c>
      <c r="G1156" s="15">
        <v>120</v>
      </c>
      <c r="H1156" s="15" t="s">
        <v>684</v>
      </c>
      <c r="I1156" s="15" t="s">
        <v>684</v>
      </c>
      <c r="J1156" s="15" t="s">
        <v>684</v>
      </c>
      <c r="K1156" s="15" t="s">
        <v>684</v>
      </c>
      <c r="L1156" s="15" t="s">
        <v>4175</v>
      </c>
      <c r="M1156" s="15" t="s">
        <v>4651</v>
      </c>
      <c r="N1156" s="15" t="s">
        <v>4175</v>
      </c>
      <c r="O1156" s="15" t="s">
        <v>4651</v>
      </c>
      <c r="P1156" s="15" t="s">
        <v>737</v>
      </c>
      <c r="Q1156" s="15" t="s">
        <v>737</v>
      </c>
      <c r="R1156" s="15" t="s">
        <v>2396</v>
      </c>
      <c r="S1156" s="15" t="s">
        <v>2396</v>
      </c>
      <c r="T1156" s="15" t="s">
        <v>736</v>
      </c>
      <c r="U1156" s="15" t="s">
        <v>735</v>
      </c>
      <c r="V1156" s="15" t="s">
        <v>736</v>
      </c>
      <c r="W1156" s="15">
        <v>1</v>
      </c>
      <c r="X1156" s="15" t="s">
        <v>736</v>
      </c>
      <c r="Y1156" s="15" t="s">
        <v>736</v>
      </c>
      <c r="Z1156" s="15" t="s">
        <v>251</v>
      </c>
      <c r="AA1156" s="15">
        <v>0</v>
      </c>
      <c r="AB1156" s="15" t="s">
        <v>2774</v>
      </c>
      <c r="AC1156" s="15" t="s">
        <v>3317</v>
      </c>
      <c r="AD1156" s="300" t="s">
        <v>114</v>
      </c>
      <c r="AE1156" s="300" t="s">
        <v>3328</v>
      </c>
      <c r="AF1156" s="15" t="s">
        <v>736</v>
      </c>
      <c r="AG1156" s="15" t="s">
        <v>736</v>
      </c>
      <c r="AP1156" s="26" t="s">
        <v>5230</v>
      </c>
      <c r="AQ1156" s="15">
        <v>0</v>
      </c>
      <c r="AR1156" s="15" t="s">
        <v>3319</v>
      </c>
      <c r="AS1156" s="15" t="s">
        <v>3329</v>
      </c>
      <c r="AT1156" s="15" t="s">
        <v>3319</v>
      </c>
      <c r="AV1156" s="15" t="s">
        <v>251</v>
      </c>
      <c r="AZ1156" s="15" t="s">
        <v>684</v>
      </c>
      <c r="BA1156" s="15" t="s">
        <v>5271</v>
      </c>
      <c r="BB1156" s="15" t="s">
        <v>736</v>
      </c>
    </row>
    <row r="1157" spans="1:54" s="15" customFormat="1" x14ac:dyDescent="0.25">
      <c r="A1157" s="15" t="s">
        <v>5532</v>
      </c>
      <c r="B1157" s="15" t="s">
        <v>4176</v>
      </c>
      <c r="C1157" s="15" t="s">
        <v>4176</v>
      </c>
      <c r="D1157" s="15" t="s">
        <v>4652</v>
      </c>
      <c r="E1157" s="15">
        <v>49.99</v>
      </c>
      <c r="F1157" s="15" t="s">
        <v>557</v>
      </c>
      <c r="G1157" s="15">
        <v>150</v>
      </c>
      <c r="H1157" s="15" t="s">
        <v>684</v>
      </c>
      <c r="I1157" s="15" t="s">
        <v>684</v>
      </c>
      <c r="J1157" s="15" t="s">
        <v>684</v>
      </c>
      <c r="K1157" s="15" t="s">
        <v>684</v>
      </c>
      <c r="L1157" s="15" t="s">
        <v>4176</v>
      </c>
      <c r="M1157" s="15" t="s">
        <v>4652</v>
      </c>
      <c r="N1157" s="15" t="s">
        <v>4176</v>
      </c>
      <c r="O1157" s="15" t="s">
        <v>4652</v>
      </c>
      <c r="P1157" s="15" t="s">
        <v>737</v>
      </c>
      <c r="Q1157" s="15" t="s">
        <v>737</v>
      </c>
      <c r="R1157" s="15" t="s">
        <v>2396</v>
      </c>
      <c r="S1157" s="15" t="s">
        <v>2396</v>
      </c>
      <c r="T1157" s="15" t="s">
        <v>736</v>
      </c>
      <c r="U1157" s="15" t="s">
        <v>735</v>
      </c>
      <c r="V1157" s="15" t="s">
        <v>736</v>
      </c>
      <c r="W1157" s="15">
        <v>1</v>
      </c>
      <c r="X1157" s="15" t="s">
        <v>736</v>
      </c>
      <c r="Y1157" s="15" t="s">
        <v>736</v>
      </c>
      <c r="Z1157" s="15" t="s">
        <v>260</v>
      </c>
      <c r="AA1157" s="15">
        <v>0</v>
      </c>
      <c r="AB1157" s="15" t="s">
        <v>2774</v>
      </c>
      <c r="AC1157" s="15" t="s">
        <v>3317</v>
      </c>
      <c r="AD1157" s="300" t="s">
        <v>114</v>
      </c>
      <c r="AE1157" s="300" t="s">
        <v>3328</v>
      </c>
      <c r="AF1157" s="15" t="s">
        <v>736</v>
      </c>
      <c r="AG1157" s="15" t="s">
        <v>736</v>
      </c>
      <c r="AP1157" s="26" t="s">
        <v>5230</v>
      </c>
      <c r="AQ1157" s="15">
        <v>0</v>
      </c>
      <c r="AR1157" s="15" t="s">
        <v>3319</v>
      </c>
      <c r="AS1157" s="15" t="s">
        <v>3329</v>
      </c>
      <c r="AT1157" s="15" t="s">
        <v>3319</v>
      </c>
      <c r="AV1157" s="15" t="s">
        <v>260</v>
      </c>
      <c r="AZ1157" s="15" t="s">
        <v>684</v>
      </c>
      <c r="BA1157" s="15" t="s">
        <v>5271</v>
      </c>
      <c r="BB1157" s="15" t="s">
        <v>736</v>
      </c>
    </row>
    <row r="1158" spans="1:54" s="15" customFormat="1" x14ac:dyDescent="0.25">
      <c r="A1158" s="15" t="s">
        <v>5533</v>
      </c>
      <c r="B1158" s="15" t="s">
        <v>4653</v>
      </c>
      <c r="C1158" s="15" t="s">
        <v>4653</v>
      </c>
      <c r="D1158" s="15" t="s">
        <v>4654</v>
      </c>
      <c r="E1158" s="15">
        <v>25</v>
      </c>
      <c r="F1158" s="15" t="s">
        <v>557</v>
      </c>
      <c r="G1158" s="15">
        <v>60</v>
      </c>
      <c r="H1158" s="15" t="s">
        <v>742</v>
      </c>
      <c r="I1158" s="15" t="s">
        <v>742</v>
      </c>
      <c r="J1158" s="15" t="s">
        <v>742</v>
      </c>
      <c r="K1158" s="15" t="s">
        <v>742</v>
      </c>
      <c r="L1158" s="15" t="s">
        <v>4653</v>
      </c>
      <c r="M1158" s="15" t="s">
        <v>4654</v>
      </c>
      <c r="N1158" s="15" t="s">
        <v>4653</v>
      </c>
      <c r="O1158" s="15" t="s">
        <v>4654</v>
      </c>
      <c r="P1158" s="15" t="s">
        <v>737</v>
      </c>
      <c r="Q1158" s="15" t="s">
        <v>737</v>
      </c>
      <c r="R1158" s="15" t="s">
        <v>2396</v>
      </c>
      <c r="S1158" s="15" t="s">
        <v>2396</v>
      </c>
      <c r="T1158" s="15" t="s">
        <v>736</v>
      </c>
      <c r="U1158" s="15" t="s">
        <v>735</v>
      </c>
      <c r="V1158" s="15" t="s">
        <v>736</v>
      </c>
      <c r="W1158" s="15">
        <v>1</v>
      </c>
      <c r="X1158" s="15" t="s">
        <v>736</v>
      </c>
      <c r="Y1158" s="15" t="s">
        <v>736</v>
      </c>
      <c r="Z1158" s="15" t="s">
        <v>3646</v>
      </c>
      <c r="AA1158" s="15">
        <v>0</v>
      </c>
      <c r="AB1158" s="15" t="s">
        <v>2933</v>
      </c>
      <c r="AC1158" s="15" t="s">
        <v>3317</v>
      </c>
      <c r="AD1158" s="300" t="s">
        <v>114</v>
      </c>
      <c r="AE1158" s="300" t="s">
        <v>3328</v>
      </c>
      <c r="AF1158" s="15" t="s">
        <v>736</v>
      </c>
      <c r="AG1158" s="15" t="s">
        <v>736</v>
      </c>
      <c r="AP1158" s="26" t="s">
        <v>5230</v>
      </c>
      <c r="AQ1158" s="15">
        <v>0</v>
      </c>
      <c r="AR1158" s="15" t="s">
        <v>3319</v>
      </c>
      <c r="AS1158" s="15" t="s">
        <v>3329</v>
      </c>
      <c r="AT1158" s="15" t="s">
        <v>3319</v>
      </c>
      <c r="AV1158" s="15" t="s">
        <v>3646</v>
      </c>
      <c r="AZ1158" s="15" t="s">
        <v>684</v>
      </c>
      <c r="BA1158" s="15" t="s">
        <v>5256</v>
      </c>
      <c r="BB1158" s="15" t="s">
        <v>736</v>
      </c>
    </row>
    <row r="1159" spans="1:54" s="15" customFormat="1" x14ac:dyDescent="0.25">
      <c r="A1159" s="15" t="s">
        <v>5534</v>
      </c>
      <c r="B1159" s="15" t="s">
        <v>4655</v>
      </c>
      <c r="C1159" s="15" t="s">
        <v>4655</v>
      </c>
      <c r="D1159" s="15" t="s">
        <v>4656</v>
      </c>
      <c r="E1159" s="15">
        <v>25</v>
      </c>
      <c r="F1159" s="15" t="s">
        <v>557</v>
      </c>
      <c r="G1159" s="15">
        <v>60</v>
      </c>
      <c r="H1159" s="15" t="s">
        <v>4526</v>
      </c>
      <c r="I1159" s="15" t="s">
        <v>4534</v>
      </c>
      <c r="J1159" s="15" t="s">
        <v>4526</v>
      </c>
      <c r="K1159" s="15" t="s">
        <v>4526</v>
      </c>
      <c r="L1159" s="15" t="s">
        <v>4655</v>
      </c>
      <c r="M1159" s="15" t="s">
        <v>4656</v>
      </c>
      <c r="N1159" s="15" t="s">
        <v>4655</v>
      </c>
      <c r="O1159" s="15" t="s">
        <v>4656</v>
      </c>
      <c r="P1159" s="15" t="s">
        <v>737</v>
      </c>
      <c r="Q1159" s="15" t="s">
        <v>737</v>
      </c>
      <c r="R1159" s="15" t="s">
        <v>2396</v>
      </c>
      <c r="S1159" s="15" t="s">
        <v>2396</v>
      </c>
      <c r="T1159" s="15" t="s">
        <v>736</v>
      </c>
      <c r="U1159" s="15" t="s">
        <v>735</v>
      </c>
      <c r="V1159" s="15" t="s">
        <v>736</v>
      </c>
      <c r="W1159" s="15">
        <v>1</v>
      </c>
      <c r="X1159" s="15" t="s">
        <v>736</v>
      </c>
      <c r="Y1159" s="15" t="s">
        <v>736</v>
      </c>
      <c r="Z1159" s="15" t="s">
        <v>3647</v>
      </c>
      <c r="AA1159" s="15">
        <v>0</v>
      </c>
      <c r="AB1159" s="15" t="s">
        <v>2933</v>
      </c>
      <c r="AC1159" s="15" t="s">
        <v>3317</v>
      </c>
      <c r="AD1159" s="300" t="s">
        <v>114</v>
      </c>
      <c r="AE1159" s="300" t="s">
        <v>3328</v>
      </c>
      <c r="AF1159" s="15" t="s">
        <v>736</v>
      </c>
      <c r="AG1159" s="15" t="s">
        <v>736</v>
      </c>
      <c r="AP1159" s="26" t="s">
        <v>5230</v>
      </c>
      <c r="AQ1159" s="15">
        <v>0</v>
      </c>
      <c r="AR1159" s="15" t="s">
        <v>3319</v>
      </c>
      <c r="AS1159" s="15" t="s">
        <v>3329</v>
      </c>
      <c r="AT1159" s="15" t="s">
        <v>3319</v>
      </c>
      <c r="AV1159" s="15" t="s">
        <v>3647</v>
      </c>
      <c r="AZ1159" s="15" t="s">
        <v>684</v>
      </c>
      <c r="BA1159" s="15" t="s">
        <v>5256</v>
      </c>
      <c r="BB1159" s="15" t="s">
        <v>736</v>
      </c>
    </row>
    <row r="1160" spans="1:54" s="15" customFormat="1" x14ac:dyDescent="0.25">
      <c r="A1160" s="15" t="s">
        <v>5535</v>
      </c>
      <c r="B1160" s="15" t="s">
        <v>4657</v>
      </c>
      <c r="C1160" s="15" t="s">
        <v>4657</v>
      </c>
      <c r="D1160" s="15" t="s">
        <v>4658</v>
      </c>
      <c r="E1160" s="15">
        <v>25</v>
      </c>
      <c r="F1160" s="15" t="s">
        <v>557</v>
      </c>
      <c r="G1160" s="15">
        <v>60</v>
      </c>
      <c r="H1160" s="15" t="s">
        <v>4526</v>
      </c>
      <c r="I1160" s="15" t="s">
        <v>4534</v>
      </c>
      <c r="J1160" s="15" t="s">
        <v>4526</v>
      </c>
      <c r="K1160" s="15" t="s">
        <v>4526</v>
      </c>
      <c r="L1160" s="15" t="s">
        <v>4657</v>
      </c>
      <c r="M1160" s="15" t="s">
        <v>4658</v>
      </c>
      <c r="N1160" s="15" t="s">
        <v>4657</v>
      </c>
      <c r="O1160" s="15" t="s">
        <v>4658</v>
      </c>
      <c r="P1160" s="15" t="s">
        <v>737</v>
      </c>
      <c r="Q1160" s="15" t="s">
        <v>737</v>
      </c>
      <c r="R1160" s="15" t="s">
        <v>2396</v>
      </c>
      <c r="S1160" s="15" t="s">
        <v>2396</v>
      </c>
      <c r="T1160" s="15" t="s">
        <v>736</v>
      </c>
      <c r="U1160" s="15" t="s">
        <v>735</v>
      </c>
      <c r="V1160" s="15" t="s">
        <v>736</v>
      </c>
      <c r="W1160" s="15">
        <v>1</v>
      </c>
      <c r="X1160" s="15" t="s">
        <v>736</v>
      </c>
      <c r="Y1160" s="15" t="s">
        <v>736</v>
      </c>
      <c r="Z1160" s="15" t="s">
        <v>3648</v>
      </c>
      <c r="AA1160" s="15">
        <v>0</v>
      </c>
      <c r="AB1160" s="15" t="s">
        <v>2999</v>
      </c>
      <c r="AC1160" s="15" t="s">
        <v>3317</v>
      </c>
      <c r="AD1160" s="300" t="s">
        <v>114</v>
      </c>
      <c r="AE1160" s="300" t="s">
        <v>3328</v>
      </c>
      <c r="AF1160" s="15" t="s">
        <v>736</v>
      </c>
      <c r="AG1160" s="15" t="s">
        <v>736</v>
      </c>
      <c r="AP1160" s="26" t="s">
        <v>5230</v>
      </c>
      <c r="AQ1160" s="15">
        <v>0</v>
      </c>
      <c r="AR1160" s="15" t="s">
        <v>3319</v>
      </c>
      <c r="AS1160" s="15" t="s">
        <v>3329</v>
      </c>
      <c r="AT1160" s="15" t="s">
        <v>3319</v>
      </c>
      <c r="AV1160" s="15" t="s">
        <v>3648</v>
      </c>
      <c r="AZ1160" s="15" t="s">
        <v>684</v>
      </c>
      <c r="BA1160" s="15" t="s">
        <v>5256</v>
      </c>
      <c r="BB1160" s="15" t="s">
        <v>736</v>
      </c>
    </row>
    <row r="1161" spans="1:54" s="15" customFormat="1" x14ac:dyDescent="0.25">
      <c r="A1161" s="15" t="s">
        <v>5536</v>
      </c>
      <c r="B1161" s="15" t="s">
        <v>4659</v>
      </c>
      <c r="C1161" s="15" t="s">
        <v>4659</v>
      </c>
      <c r="D1161" s="15" t="s">
        <v>4660</v>
      </c>
      <c r="E1161" s="15">
        <v>25</v>
      </c>
      <c r="F1161" s="15" t="s">
        <v>557</v>
      </c>
      <c r="G1161" s="15">
        <v>60</v>
      </c>
      <c r="H1161" s="15" t="s">
        <v>4526</v>
      </c>
      <c r="I1161" s="15" t="s">
        <v>4534</v>
      </c>
      <c r="J1161" s="15" t="s">
        <v>4526</v>
      </c>
      <c r="K1161" s="15" t="s">
        <v>4526</v>
      </c>
      <c r="L1161" s="15" t="s">
        <v>4659</v>
      </c>
      <c r="M1161" s="15" t="s">
        <v>4660</v>
      </c>
      <c r="N1161" s="15" t="s">
        <v>4659</v>
      </c>
      <c r="O1161" s="15" t="s">
        <v>4660</v>
      </c>
      <c r="P1161" s="15" t="s">
        <v>737</v>
      </c>
      <c r="Q1161" s="15" t="s">
        <v>737</v>
      </c>
      <c r="R1161" s="15" t="s">
        <v>2396</v>
      </c>
      <c r="S1161" s="15" t="s">
        <v>2396</v>
      </c>
      <c r="T1161" s="15" t="s">
        <v>736</v>
      </c>
      <c r="U1161" s="15" t="s">
        <v>735</v>
      </c>
      <c r="V1161" s="15" t="s">
        <v>736</v>
      </c>
      <c r="W1161" s="15">
        <v>1</v>
      </c>
      <c r="X1161" s="15" t="s">
        <v>736</v>
      </c>
      <c r="Y1161" s="15" t="s">
        <v>736</v>
      </c>
      <c r="Z1161" s="15" t="s">
        <v>3649</v>
      </c>
      <c r="AA1161" s="15">
        <v>0</v>
      </c>
      <c r="AB1161" s="15" t="s">
        <v>2999</v>
      </c>
      <c r="AC1161" s="15" t="s">
        <v>3317</v>
      </c>
      <c r="AD1161" s="300" t="s">
        <v>114</v>
      </c>
      <c r="AE1161" s="300" t="s">
        <v>3328</v>
      </c>
      <c r="AF1161" s="15" t="s">
        <v>736</v>
      </c>
      <c r="AG1161" s="15" t="s">
        <v>736</v>
      </c>
      <c r="AP1161" s="26" t="s">
        <v>5230</v>
      </c>
      <c r="AQ1161" s="15">
        <v>0</v>
      </c>
      <c r="AR1161" s="15" t="s">
        <v>3319</v>
      </c>
      <c r="AS1161" s="15" t="s">
        <v>3329</v>
      </c>
      <c r="AT1161" s="15" t="s">
        <v>3319</v>
      </c>
      <c r="AV1161" s="15" t="s">
        <v>3649</v>
      </c>
      <c r="AZ1161" s="15" t="s">
        <v>684</v>
      </c>
      <c r="BA1161" s="15" t="s">
        <v>5256</v>
      </c>
      <c r="BB1161" s="15" t="s">
        <v>736</v>
      </c>
    </row>
    <row r="1162" spans="1:54" s="15" customFormat="1" x14ac:dyDescent="0.25">
      <c r="A1162" s="15" t="s">
        <v>5537</v>
      </c>
      <c r="B1162" s="15" t="s">
        <v>1991</v>
      </c>
      <c r="C1162" s="15" t="s">
        <v>1991</v>
      </c>
      <c r="D1162" s="15" t="s">
        <v>4663</v>
      </c>
      <c r="E1162" s="15">
        <v>54.99</v>
      </c>
      <c r="F1162" s="15" t="s">
        <v>557</v>
      </c>
      <c r="G1162" s="15">
        <v>210</v>
      </c>
      <c r="H1162" s="15" t="s">
        <v>4526</v>
      </c>
      <c r="I1162" s="15" t="s">
        <v>4534</v>
      </c>
      <c r="J1162" s="15" t="s">
        <v>4526</v>
      </c>
      <c r="K1162" s="15" t="s">
        <v>4526</v>
      </c>
      <c r="L1162" s="15" t="s">
        <v>1991</v>
      </c>
      <c r="M1162" s="15" t="s">
        <v>4663</v>
      </c>
      <c r="N1162" s="15" t="s">
        <v>1991</v>
      </c>
      <c r="O1162" s="15" t="s">
        <v>4663</v>
      </c>
      <c r="P1162" s="15" t="s">
        <v>737</v>
      </c>
      <c r="Q1162" s="15" t="s">
        <v>737</v>
      </c>
      <c r="R1162" s="15" t="s">
        <v>2396</v>
      </c>
      <c r="S1162" s="15" t="s">
        <v>2396</v>
      </c>
      <c r="T1162" s="15" t="s">
        <v>736</v>
      </c>
      <c r="U1162" s="15" t="s">
        <v>735</v>
      </c>
      <c r="V1162" s="15" t="s">
        <v>736</v>
      </c>
      <c r="W1162" s="15">
        <v>1</v>
      </c>
      <c r="X1162" s="15" t="s">
        <v>736</v>
      </c>
      <c r="Y1162" s="15" t="s">
        <v>736</v>
      </c>
      <c r="Z1162" s="15" t="s">
        <v>3653</v>
      </c>
      <c r="AA1162" s="15">
        <v>0</v>
      </c>
      <c r="AB1162" s="15" t="s">
        <v>1430</v>
      </c>
      <c r="AC1162" s="15" t="s">
        <v>3317</v>
      </c>
      <c r="AD1162" s="300" t="s">
        <v>114</v>
      </c>
      <c r="AE1162" s="300" t="s">
        <v>3328</v>
      </c>
      <c r="AF1162" s="15" t="s">
        <v>736</v>
      </c>
      <c r="AG1162" s="15" t="s">
        <v>736</v>
      </c>
      <c r="AP1162" s="26" t="s">
        <v>5230</v>
      </c>
      <c r="AQ1162" s="15">
        <v>0</v>
      </c>
      <c r="AR1162" s="15" t="s">
        <v>3319</v>
      </c>
      <c r="AS1162" s="15" t="s">
        <v>3329</v>
      </c>
      <c r="AT1162" s="15" t="s">
        <v>3319</v>
      </c>
      <c r="AV1162" s="15" t="s">
        <v>3653</v>
      </c>
      <c r="AZ1162" s="15" t="s">
        <v>684</v>
      </c>
      <c r="BA1162" s="15" t="s">
        <v>5256</v>
      </c>
      <c r="BB1162" s="15" t="s">
        <v>736</v>
      </c>
    </row>
    <row r="1163" spans="1:54" s="15" customFormat="1" x14ac:dyDescent="0.25">
      <c r="A1163" s="15" t="s">
        <v>5538</v>
      </c>
      <c r="B1163" s="15" t="s">
        <v>1933</v>
      </c>
      <c r="C1163" s="15" t="s">
        <v>1933</v>
      </c>
      <c r="D1163" s="15" t="s">
        <v>4664</v>
      </c>
      <c r="E1163" s="15">
        <v>39.99</v>
      </c>
      <c r="F1163" s="15" t="s">
        <v>557</v>
      </c>
      <c r="G1163" s="15">
        <v>120</v>
      </c>
      <c r="H1163" s="15" t="s">
        <v>4526</v>
      </c>
      <c r="I1163" s="15" t="s">
        <v>4534</v>
      </c>
      <c r="J1163" s="15" t="s">
        <v>4526</v>
      </c>
      <c r="K1163" s="15" t="s">
        <v>4526</v>
      </c>
      <c r="L1163" s="15" t="s">
        <v>1933</v>
      </c>
      <c r="M1163" s="15" t="s">
        <v>4664</v>
      </c>
      <c r="N1163" s="15" t="s">
        <v>1933</v>
      </c>
      <c r="O1163" s="15" t="s">
        <v>4664</v>
      </c>
      <c r="P1163" s="15" t="s">
        <v>737</v>
      </c>
      <c r="Q1163" s="15" t="s">
        <v>737</v>
      </c>
      <c r="R1163" s="15" t="s">
        <v>2396</v>
      </c>
      <c r="S1163" s="15" t="s">
        <v>2396</v>
      </c>
      <c r="T1163" s="15" t="s">
        <v>736</v>
      </c>
      <c r="U1163" s="15" t="s">
        <v>735</v>
      </c>
      <c r="V1163" s="15" t="s">
        <v>736</v>
      </c>
      <c r="W1163" s="15">
        <v>1</v>
      </c>
      <c r="X1163" s="15" t="s">
        <v>736</v>
      </c>
      <c r="Y1163" s="15" t="s">
        <v>736</v>
      </c>
      <c r="Z1163" s="15" t="s">
        <v>3654</v>
      </c>
      <c r="AA1163" s="15">
        <v>0</v>
      </c>
      <c r="AB1163" s="15" t="s">
        <v>1430</v>
      </c>
      <c r="AC1163" s="15" t="s">
        <v>3317</v>
      </c>
      <c r="AD1163" s="300" t="s">
        <v>114</v>
      </c>
      <c r="AE1163" s="300" t="s">
        <v>3328</v>
      </c>
      <c r="AF1163" s="15" t="s">
        <v>736</v>
      </c>
      <c r="AG1163" s="15" t="s">
        <v>736</v>
      </c>
      <c r="AP1163" s="26" t="s">
        <v>5230</v>
      </c>
      <c r="AQ1163" s="15">
        <v>0</v>
      </c>
      <c r="AR1163" s="15" t="s">
        <v>3319</v>
      </c>
      <c r="AS1163" s="15" t="s">
        <v>3329</v>
      </c>
      <c r="AT1163" s="15" t="s">
        <v>3319</v>
      </c>
      <c r="AV1163" s="15" t="s">
        <v>3654</v>
      </c>
      <c r="AZ1163" s="15" t="s">
        <v>684</v>
      </c>
      <c r="BA1163" s="15" t="s">
        <v>5256</v>
      </c>
      <c r="BB1163" s="15" t="s">
        <v>736</v>
      </c>
    </row>
    <row r="1164" spans="1:54" s="15" customFormat="1" x14ac:dyDescent="0.25">
      <c r="A1164" s="15" t="s">
        <v>5539</v>
      </c>
      <c r="B1164" s="15" t="s">
        <v>1994</v>
      </c>
      <c r="C1164" s="15" t="s">
        <v>1994</v>
      </c>
      <c r="D1164" s="15" t="s">
        <v>4665</v>
      </c>
      <c r="E1164" s="15">
        <v>44.99</v>
      </c>
      <c r="F1164" s="15" t="s">
        <v>557</v>
      </c>
      <c r="G1164" s="15">
        <v>150</v>
      </c>
      <c r="H1164" s="15" t="s">
        <v>4526</v>
      </c>
      <c r="I1164" s="15" t="s">
        <v>4534</v>
      </c>
      <c r="J1164" s="15" t="s">
        <v>4526</v>
      </c>
      <c r="K1164" s="15" t="s">
        <v>4526</v>
      </c>
      <c r="L1164" s="15" t="s">
        <v>1994</v>
      </c>
      <c r="M1164" s="15" t="s">
        <v>4665</v>
      </c>
      <c r="N1164" s="15" t="s">
        <v>1994</v>
      </c>
      <c r="O1164" s="15" t="s">
        <v>4665</v>
      </c>
      <c r="P1164" s="15" t="s">
        <v>737</v>
      </c>
      <c r="Q1164" s="15" t="s">
        <v>737</v>
      </c>
      <c r="R1164" s="15" t="s">
        <v>2396</v>
      </c>
      <c r="S1164" s="15" t="s">
        <v>2396</v>
      </c>
      <c r="T1164" s="15" t="s">
        <v>736</v>
      </c>
      <c r="U1164" s="15" t="s">
        <v>735</v>
      </c>
      <c r="V1164" s="15" t="s">
        <v>736</v>
      </c>
      <c r="W1164" s="15">
        <v>1</v>
      </c>
      <c r="X1164" s="15" t="s">
        <v>736</v>
      </c>
      <c r="Y1164" s="15" t="s">
        <v>736</v>
      </c>
      <c r="Z1164" s="15" t="s">
        <v>3655</v>
      </c>
      <c r="AA1164" s="15">
        <v>0</v>
      </c>
      <c r="AB1164" s="15" t="s">
        <v>1430</v>
      </c>
      <c r="AC1164" s="15" t="s">
        <v>3317</v>
      </c>
      <c r="AD1164" s="300" t="s">
        <v>114</v>
      </c>
      <c r="AE1164" s="300" t="s">
        <v>3328</v>
      </c>
      <c r="AF1164" s="15" t="s">
        <v>736</v>
      </c>
      <c r="AG1164" s="15" t="s">
        <v>736</v>
      </c>
      <c r="AP1164" s="26" t="s">
        <v>5230</v>
      </c>
      <c r="AQ1164" s="15">
        <v>0</v>
      </c>
      <c r="AR1164" s="15" t="s">
        <v>3319</v>
      </c>
      <c r="AS1164" s="15" t="s">
        <v>3329</v>
      </c>
      <c r="AT1164" s="15" t="s">
        <v>3319</v>
      </c>
      <c r="AV1164" s="15" t="s">
        <v>3655</v>
      </c>
      <c r="AZ1164" s="15" t="s">
        <v>684</v>
      </c>
      <c r="BA1164" s="15" t="s">
        <v>5256</v>
      </c>
      <c r="BB1164" s="15" t="s">
        <v>736</v>
      </c>
    </row>
    <row r="1165" spans="1:54" s="15" customFormat="1" x14ac:dyDescent="0.25">
      <c r="A1165" s="15" t="s">
        <v>5540</v>
      </c>
      <c r="B1165" s="15" t="s">
        <v>4666</v>
      </c>
      <c r="C1165" s="15" t="s">
        <v>4666</v>
      </c>
      <c r="D1165" s="15" t="s">
        <v>4667</v>
      </c>
      <c r="E1165" s="15">
        <v>24.99</v>
      </c>
      <c r="F1165" s="15" t="s">
        <v>557</v>
      </c>
      <c r="G1165" s="15">
        <v>60</v>
      </c>
      <c r="H1165" s="15" t="s">
        <v>4526</v>
      </c>
      <c r="I1165" s="15" t="s">
        <v>4534</v>
      </c>
      <c r="J1165" s="15" t="s">
        <v>4526</v>
      </c>
      <c r="K1165" s="15" t="s">
        <v>4526</v>
      </c>
      <c r="L1165" s="15" t="s">
        <v>4666</v>
      </c>
      <c r="M1165" s="15" t="s">
        <v>4667</v>
      </c>
      <c r="N1165" s="15" t="s">
        <v>4666</v>
      </c>
      <c r="O1165" s="15" t="s">
        <v>4667</v>
      </c>
      <c r="P1165" s="15" t="s">
        <v>737</v>
      </c>
      <c r="Q1165" s="15" t="s">
        <v>737</v>
      </c>
      <c r="R1165" s="15" t="s">
        <v>2396</v>
      </c>
      <c r="S1165" s="15" t="s">
        <v>2396</v>
      </c>
      <c r="T1165" s="15" t="s">
        <v>736</v>
      </c>
      <c r="U1165" s="15" t="s">
        <v>735</v>
      </c>
      <c r="V1165" s="15" t="s">
        <v>736</v>
      </c>
      <c r="W1165" s="15">
        <v>1</v>
      </c>
      <c r="X1165" s="15" t="s">
        <v>736</v>
      </c>
      <c r="Y1165" s="15" t="s">
        <v>736</v>
      </c>
      <c r="Z1165" s="15" t="s">
        <v>3657</v>
      </c>
      <c r="AA1165" s="15">
        <v>0</v>
      </c>
      <c r="AB1165" s="15" t="s">
        <v>2912</v>
      </c>
      <c r="AC1165" s="15" t="s">
        <v>3317</v>
      </c>
      <c r="AD1165" s="300" t="s">
        <v>114</v>
      </c>
      <c r="AE1165" s="300" t="s">
        <v>3328</v>
      </c>
      <c r="AF1165" s="15" t="s">
        <v>736</v>
      </c>
      <c r="AG1165" s="15" t="s">
        <v>736</v>
      </c>
      <c r="AP1165" s="26" t="s">
        <v>5230</v>
      </c>
      <c r="AQ1165" s="15">
        <v>0</v>
      </c>
      <c r="AR1165" s="15" t="s">
        <v>3319</v>
      </c>
      <c r="AS1165" s="15" t="s">
        <v>3329</v>
      </c>
      <c r="AT1165" s="15" t="s">
        <v>3319</v>
      </c>
      <c r="AV1165" s="15" t="s">
        <v>3657</v>
      </c>
      <c r="AZ1165" s="15" t="s">
        <v>684</v>
      </c>
      <c r="BA1165" s="15" t="s">
        <v>5256</v>
      </c>
      <c r="BB1165" s="15" t="s">
        <v>736</v>
      </c>
    </row>
    <row r="1166" spans="1:54" s="15" customFormat="1" x14ac:dyDescent="0.25">
      <c r="A1166" s="15" t="s">
        <v>5541</v>
      </c>
      <c r="B1166" s="15" t="s">
        <v>4668</v>
      </c>
      <c r="C1166" s="15" t="s">
        <v>4668</v>
      </c>
      <c r="D1166" s="15" t="s">
        <v>4669</v>
      </c>
      <c r="E1166" s="15">
        <v>24.99</v>
      </c>
      <c r="F1166" s="15" t="s">
        <v>557</v>
      </c>
      <c r="G1166" s="15">
        <v>60</v>
      </c>
      <c r="H1166" s="15" t="s">
        <v>4526</v>
      </c>
      <c r="I1166" s="15" t="s">
        <v>4534</v>
      </c>
      <c r="J1166" s="15" t="s">
        <v>4526</v>
      </c>
      <c r="K1166" s="15" t="s">
        <v>4526</v>
      </c>
      <c r="L1166" s="15" t="s">
        <v>4668</v>
      </c>
      <c r="M1166" s="15" t="s">
        <v>4669</v>
      </c>
      <c r="N1166" s="15" t="s">
        <v>4668</v>
      </c>
      <c r="O1166" s="15" t="s">
        <v>4669</v>
      </c>
      <c r="P1166" s="15" t="s">
        <v>737</v>
      </c>
      <c r="Q1166" s="15" t="s">
        <v>737</v>
      </c>
      <c r="R1166" s="15" t="s">
        <v>2396</v>
      </c>
      <c r="S1166" s="15" t="s">
        <v>2396</v>
      </c>
      <c r="T1166" s="15" t="s">
        <v>736</v>
      </c>
      <c r="U1166" s="15" t="s">
        <v>735</v>
      </c>
      <c r="V1166" s="15" t="s">
        <v>736</v>
      </c>
      <c r="W1166" s="15">
        <v>1</v>
      </c>
      <c r="X1166" s="15" t="s">
        <v>736</v>
      </c>
      <c r="Y1166" s="15" t="s">
        <v>736</v>
      </c>
      <c r="Z1166" s="15" t="s">
        <v>3658</v>
      </c>
      <c r="AA1166" s="15">
        <v>0</v>
      </c>
      <c r="AB1166" s="15" t="s">
        <v>2912</v>
      </c>
      <c r="AC1166" s="15" t="s">
        <v>3317</v>
      </c>
      <c r="AD1166" s="300" t="s">
        <v>114</v>
      </c>
      <c r="AE1166" s="300" t="s">
        <v>3328</v>
      </c>
      <c r="AF1166" s="15" t="s">
        <v>736</v>
      </c>
      <c r="AG1166" s="15" t="s">
        <v>736</v>
      </c>
      <c r="AP1166" s="26" t="s">
        <v>5230</v>
      </c>
      <c r="AQ1166" s="15">
        <v>0</v>
      </c>
      <c r="AR1166" s="15" t="s">
        <v>3319</v>
      </c>
      <c r="AS1166" s="15" t="s">
        <v>3329</v>
      </c>
      <c r="AT1166" s="15" t="s">
        <v>3319</v>
      </c>
      <c r="AV1166" s="15" t="s">
        <v>3658</v>
      </c>
      <c r="AZ1166" s="15" t="s">
        <v>684</v>
      </c>
      <c r="BA1166" s="15" t="s">
        <v>5256</v>
      </c>
      <c r="BB1166" s="15" t="s">
        <v>736</v>
      </c>
    </row>
    <row r="1167" spans="1:54" s="15" customFormat="1" x14ac:dyDescent="0.25">
      <c r="A1167" s="15" t="s">
        <v>5542</v>
      </c>
      <c r="B1167" s="15" t="s">
        <v>4670</v>
      </c>
      <c r="C1167" s="15" t="s">
        <v>4670</v>
      </c>
      <c r="D1167" s="15" t="s">
        <v>4671</v>
      </c>
      <c r="E1167" s="15">
        <v>24.99</v>
      </c>
      <c r="F1167" s="15" t="s">
        <v>557</v>
      </c>
      <c r="G1167" s="15">
        <v>60</v>
      </c>
      <c r="H1167" s="15" t="s">
        <v>4526</v>
      </c>
      <c r="I1167" s="15" t="s">
        <v>4534</v>
      </c>
      <c r="J1167" s="15" t="s">
        <v>4526</v>
      </c>
      <c r="K1167" s="15" t="s">
        <v>4526</v>
      </c>
      <c r="L1167" s="15" t="s">
        <v>4670</v>
      </c>
      <c r="M1167" s="15" t="s">
        <v>4671</v>
      </c>
      <c r="N1167" s="15" t="s">
        <v>4670</v>
      </c>
      <c r="O1167" s="15" t="s">
        <v>4671</v>
      </c>
      <c r="P1167" s="15" t="s">
        <v>737</v>
      </c>
      <c r="Q1167" s="15" t="s">
        <v>737</v>
      </c>
      <c r="R1167" s="15" t="s">
        <v>2396</v>
      </c>
      <c r="S1167" s="15" t="s">
        <v>2396</v>
      </c>
      <c r="T1167" s="15" t="s">
        <v>736</v>
      </c>
      <c r="U1167" s="15" t="s">
        <v>735</v>
      </c>
      <c r="V1167" s="15" t="s">
        <v>736</v>
      </c>
      <c r="W1167" s="15">
        <v>1</v>
      </c>
      <c r="X1167" s="15" t="s">
        <v>736</v>
      </c>
      <c r="Y1167" s="15" t="s">
        <v>736</v>
      </c>
      <c r="Z1167" s="15" t="s">
        <v>3659</v>
      </c>
      <c r="AA1167" s="15">
        <v>0</v>
      </c>
      <c r="AB1167" s="15" t="s">
        <v>2912</v>
      </c>
      <c r="AC1167" s="15" t="s">
        <v>3317</v>
      </c>
      <c r="AD1167" s="300" t="s">
        <v>114</v>
      </c>
      <c r="AE1167" s="300" t="s">
        <v>3328</v>
      </c>
      <c r="AF1167" s="15" t="s">
        <v>736</v>
      </c>
      <c r="AG1167" s="15" t="s">
        <v>736</v>
      </c>
      <c r="AP1167" s="26" t="s">
        <v>5230</v>
      </c>
      <c r="AQ1167" s="15">
        <v>0</v>
      </c>
      <c r="AR1167" s="15" t="s">
        <v>3319</v>
      </c>
      <c r="AS1167" s="15" t="s">
        <v>3329</v>
      </c>
      <c r="AT1167" s="15" t="s">
        <v>3319</v>
      </c>
      <c r="AV1167" s="15" t="s">
        <v>3659</v>
      </c>
      <c r="AZ1167" s="15" t="s">
        <v>684</v>
      </c>
      <c r="BA1167" s="15" t="s">
        <v>5256</v>
      </c>
      <c r="BB1167" s="15" t="s">
        <v>736</v>
      </c>
    </row>
    <row r="1168" spans="1:54" s="15" customFormat="1" x14ac:dyDescent="0.25">
      <c r="A1168" s="15" t="s">
        <v>5543</v>
      </c>
      <c r="B1168" s="15" t="s">
        <v>4672</v>
      </c>
      <c r="C1168" s="15" t="s">
        <v>4672</v>
      </c>
      <c r="D1168" s="15" t="s">
        <v>4673</v>
      </c>
      <c r="E1168" s="15">
        <v>24.99</v>
      </c>
      <c r="F1168" s="15" t="s">
        <v>557</v>
      </c>
      <c r="G1168" s="15">
        <v>60</v>
      </c>
      <c r="H1168" s="15" t="s">
        <v>4526</v>
      </c>
      <c r="I1168" s="15" t="s">
        <v>4534</v>
      </c>
      <c r="J1168" s="15" t="s">
        <v>4526</v>
      </c>
      <c r="K1168" s="15" t="s">
        <v>4526</v>
      </c>
      <c r="L1168" s="15" t="s">
        <v>4672</v>
      </c>
      <c r="M1168" s="15" t="s">
        <v>4673</v>
      </c>
      <c r="N1168" s="15" t="s">
        <v>4672</v>
      </c>
      <c r="O1168" s="15" t="s">
        <v>4673</v>
      </c>
      <c r="P1168" s="15" t="s">
        <v>737</v>
      </c>
      <c r="Q1168" s="15" t="s">
        <v>737</v>
      </c>
      <c r="R1168" s="15" t="s">
        <v>2396</v>
      </c>
      <c r="S1168" s="15" t="s">
        <v>2396</v>
      </c>
      <c r="T1168" s="15" t="s">
        <v>736</v>
      </c>
      <c r="U1168" s="15" t="s">
        <v>735</v>
      </c>
      <c r="V1168" s="15" t="s">
        <v>736</v>
      </c>
      <c r="W1168" s="15">
        <v>1</v>
      </c>
      <c r="X1168" s="15" t="s">
        <v>736</v>
      </c>
      <c r="Y1168" s="15" t="s">
        <v>736</v>
      </c>
      <c r="Z1168" s="15" t="s">
        <v>3660</v>
      </c>
      <c r="AA1168" s="15">
        <v>0</v>
      </c>
      <c r="AB1168" s="15" t="s">
        <v>2912</v>
      </c>
      <c r="AC1168" s="15" t="s">
        <v>3317</v>
      </c>
      <c r="AD1168" s="300" t="s">
        <v>114</v>
      </c>
      <c r="AE1168" s="300" t="s">
        <v>3328</v>
      </c>
      <c r="AF1168" s="15" t="s">
        <v>736</v>
      </c>
      <c r="AG1168" s="15" t="s">
        <v>736</v>
      </c>
      <c r="AP1168" s="26" t="s">
        <v>5230</v>
      </c>
      <c r="AQ1168" s="15">
        <v>0</v>
      </c>
      <c r="AR1168" s="15" t="s">
        <v>3319</v>
      </c>
      <c r="AS1168" s="15" t="s">
        <v>3329</v>
      </c>
      <c r="AT1168" s="15" t="s">
        <v>3319</v>
      </c>
      <c r="AV1168" s="15" t="s">
        <v>3660</v>
      </c>
      <c r="AZ1168" s="15" t="s">
        <v>684</v>
      </c>
      <c r="BA1168" s="15" t="s">
        <v>5256</v>
      </c>
      <c r="BB1168" s="15" t="s">
        <v>736</v>
      </c>
    </row>
    <row r="1169" spans="1:54" s="15" customFormat="1" x14ac:dyDescent="0.25">
      <c r="A1169" s="15" t="s">
        <v>5544</v>
      </c>
      <c r="B1169" s="15" t="s">
        <v>4674</v>
      </c>
      <c r="C1169" s="15" t="s">
        <v>4674</v>
      </c>
      <c r="D1169" s="15" t="s">
        <v>4675</v>
      </c>
      <c r="E1169" s="15">
        <v>24.99</v>
      </c>
      <c r="F1169" s="15" t="s">
        <v>557</v>
      </c>
      <c r="G1169" s="15">
        <v>60</v>
      </c>
      <c r="H1169" s="15" t="s">
        <v>4526</v>
      </c>
      <c r="I1169" s="15" t="s">
        <v>4534</v>
      </c>
      <c r="J1169" s="15" t="s">
        <v>4526</v>
      </c>
      <c r="K1169" s="15" t="s">
        <v>4526</v>
      </c>
      <c r="L1169" s="15" t="s">
        <v>4674</v>
      </c>
      <c r="M1169" s="15" t="s">
        <v>4675</v>
      </c>
      <c r="N1169" s="15" t="s">
        <v>4674</v>
      </c>
      <c r="O1169" s="15" t="s">
        <v>4675</v>
      </c>
      <c r="P1169" s="15" t="s">
        <v>737</v>
      </c>
      <c r="Q1169" s="15" t="s">
        <v>737</v>
      </c>
      <c r="R1169" s="15" t="s">
        <v>2396</v>
      </c>
      <c r="S1169" s="15" t="s">
        <v>2396</v>
      </c>
      <c r="T1169" s="15" t="s">
        <v>736</v>
      </c>
      <c r="U1169" s="15" t="s">
        <v>735</v>
      </c>
      <c r="V1169" s="15" t="s">
        <v>736</v>
      </c>
      <c r="W1169" s="15">
        <v>1</v>
      </c>
      <c r="X1169" s="15" t="s">
        <v>736</v>
      </c>
      <c r="Y1169" s="15" t="s">
        <v>736</v>
      </c>
      <c r="Z1169" s="15" t="s">
        <v>3661</v>
      </c>
      <c r="AA1169" s="15">
        <v>0</v>
      </c>
      <c r="AB1169" s="15" t="s">
        <v>2912</v>
      </c>
      <c r="AC1169" s="15" t="s">
        <v>3317</v>
      </c>
      <c r="AD1169" s="300" t="s">
        <v>114</v>
      </c>
      <c r="AE1169" s="300" t="s">
        <v>3328</v>
      </c>
      <c r="AF1169" s="15" t="s">
        <v>736</v>
      </c>
      <c r="AG1169" s="15" t="s">
        <v>736</v>
      </c>
      <c r="AP1169" s="26" t="s">
        <v>5230</v>
      </c>
      <c r="AQ1169" s="15">
        <v>0</v>
      </c>
      <c r="AR1169" s="15" t="s">
        <v>3319</v>
      </c>
      <c r="AS1169" s="15" t="s">
        <v>3329</v>
      </c>
      <c r="AT1169" s="15" t="s">
        <v>3319</v>
      </c>
      <c r="AV1169" s="15" t="s">
        <v>3661</v>
      </c>
      <c r="AZ1169" s="15" t="s">
        <v>684</v>
      </c>
      <c r="BA1169" s="15" t="s">
        <v>5256</v>
      </c>
      <c r="BB1169" s="15" t="s">
        <v>736</v>
      </c>
    </row>
    <row r="1170" spans="1:54" s="15" customFormat="1" x14ac:dyDescent="0.25">
      <c r="A1170" s="15" t="s">
        <v>5545</v>
      </c>
      <c r="B1170" s="15" t="s">
        <v>623</v>
      </c>
      <c r="C1170" s="15" t="s">
        <v>623</v>
      </c>
      <c r="D1170" s="15" t="s">
        <v>624</v>
      </c>
      <c r="E1170" s="15">
        <v>24.99</v>
      </c>
      <c r="F1170" s="15" t="s">
        <v>557</v>
      </c>
      <c r="G1170" s="15">
        <v>75</v>
      </c>
      <c r="H1170" s="15" t="s">
        <v>4526</v>
      </c>
      <c r="I1170" s="15" t="s">
        <v>4534</v>
      </c>
      <c r="J1170" s="15" t="s">
        <v>4526</v>
      </c>
      <c r="K1170" s="15" t="s">
        <v>4526</v>
      </c>
      <c r="L1170" s="15" t="s">
        <v>623</v>
      </c>
      <c r="M1170" s="15" t="s">
        <v>624</v>
      </c>
      <c r="N1170" s="15" t="s">
        <v>623</v>
      </c>
      <c r="O1170" s="15" t="s">
        <v>624</v>
      </c>
      <c r="P1170" s="15" t="s">
        <v>737</v>
      </c>
      <c r="Q1170" s="15" t="s">
        <v>737</v>
      </c>
      <c r="R1170" s="15" t="s">
        <v>2396</v>
      </c>
      <c r="S1170" s="15" t="s">
        <v>2396</v>
      </c>
      <c r="T1170" s="15" t="s">
        <v>736</v>
      </c>
      <c r="U1170" s="15" t="s">
        <v>735</v>
      </c>
      <c r="V1170" s="15" t="s">
        <v>735</v>
      </c>
      <c r="W1170" s="15">
        <v>1</v>
      </c>
      <c r="X1170" s="15" t="s">
        <v>736</v>
      </c>
      <c r="Y1170" s="15" t="s">
        <v>736</v>
      </c>
      <c r="Z1170" s="15" t="s">
        <v>3662</v>
      </c>
      <c r="AA1170" s="15">
        <v>0</v>
      </c>
      <c r="AB1170" s="15" t="s">
        <v>2912</v>
      </c>
      <c r="AC1170" s="15" t="s">
        <v>3317</v>
      </c>
      <c r="AD1170" s="300" t="s">
        <v>114</v>
      </c>
      <c r="AE1170" s="300" t="s">
        <v>3328</v>
      </c>
      <c r="AF1170" s="15" t="s">
        <v>736</v>
      </c>
      <c r="AG1170" s="15" t="s">
        <v>736</v>
      </c>
      <c r="AP1170" s="26" t="s">
        <v>5230</v>
      </c>
      <c r="AQ1170" s="15">
        <v>0</v>
      </c>
      <c r="AR1170" s="15" t="s">
        <v>3319</v>
      </c>
      <c r="AS1170" s="15" t="s">
        <v>3329</v>
      </c>
      <c r="AT1170" s="15" t="s">
        <v>3319</v>
      </c>
      <c r="AV1170" s="15" t="s">
        <v>3662</v>
      </c>
      <c r="AZ1170" s="15" t="s">
        <v>684</v>
      </c>
      <c r="BA1170" s="15" t="s">
        <v>5256</v>
      </c>
      <c r="BB1170" s="15" t="s">
        <v>736</v>
      </c>
    </row>
    <row r="1171" spans="1:54" s="15" customFormat="1" x14ac:dyDescent="0.25">
      <c r="A1171" s="15" t="s">
        <v>5546</v>
      </c>
      <c r="B1171" s="15" t="s">
        <v>2006</v>
      </c>
      <c r="C1171" s="15" t="s">
        <v>2006</v>
      </c>
      <c r="D1171" s="15" t="s">
        <v>4676</v>
      </c>
      <c r="E1171" s="15">
        <v>0</v>
      </c>
      <c r="F1171" s="15" t="s">
        <v>557</v>
      </c>
      <c r="G1171" s="15">
        <v>150</v>
      </c>
      <c r="H1171" s="15" t="s">
        <v>4526</v>
      </c>
      <c r="I1171" s="15" t="s">
        <v>4534</v>
      </c>
      <c r="J1171" s="15" t="s">
        <v>4526</v>
      </c>
      <c r="K1171" s="15" t="s">
        <v>4526</v>
      </c>
      <c r="L1171" s="15" t="s">
        <v>2006</v>
      </c>
      <c r="M1171" s="15" t="s">
        <v>4676</v>
      </c>
      <c r="N1171" s="15" t="s">
        <v>2006</v>
      </c>
      <c r="O1171" s="15" t="s">
        <v>4676</v>
      </c>
      <c r="P1171" s="15" t="s">
        <v>737</v>
      </c>
      <c r="Q1171" s="15" t="s">
        <v>737</v>
      </c>
      <c r="R1171" s="15" t="s">
        <v>2396</v>
      </c>
      <c r="S1171" s="15" t="s">
        <v>2396</v>
      </c>
      <c r="T1171" s="15" t="s">
        <v>736</v>
      </c>
      <c r="U1171" s="15" t="s">
        <v>735</v>
      </c>
      <c r="V1171" s="15" t="s">
        <v>736</v>
      </c>
      <c r="W1171" s="15">
        <v>1</v>
      </c>
      <c r="X1171" s="15" t="s">
        <v>736</v>
      </c>
      <c r="Y1171" s="15" t="s">
        <v>736</v>
      </c>
      <c r="Z1171" s="15" t="s">
        <v>3663</v>
      </c>
      <c r="AA1171" s="15">
        <v>0</v>
      </c>
      <c r="AB1171" s="15" t="s">
        <v>2991</v>
      </c>
      <c r="AC1171" s="15" t="s">
        <v>3317</v>
      </c>
      <c r="AD1171" s="300" t="s">
        <v>114</v>
      </c>
      <c r="AE1171" s="300" t="s">
        <v>3328</v>
      </c>
      <c r="AF1171" s="15" t="s">
        <v>736</v>
      </c>
      <c r="AG1171" s="15" t="s">
        <v>736</v>
      </c>
      <c r="AP1171" s="26" t="s">
        <v>5230</v>
      </c>
      <c r="AQ1171" s="15">
        <v>0</v>
      </c>
      <c r="AR1171" s="15" t="s">
        <v>3319</v>
      </c>
      <c r="AS1171" s="15" t="s">
        <v>3329</v>
      </c>
      <c r="AT1171" s="15" t="s">
        <v>3319</v>
      </c>
      <c r="AV1171" s="15" t="s">
        <v>3663</v>
      </c>
      <c r="AZ1171" s="15" t="s">
        <v>684</v>
      </c>
      <c r="BA1171" s="15" t="s">
        <v>5271</v>
      </c>
      <c r="BB1171" s="15" t="s">
        <v>736</v>
      </c>
    </row>
    <row r="1172" spans="1:54" s="15" customFormat="1" x14ac:dyDescent="0.25">
      <c r="A1172" s="15" t="s">
        <v>5547</v>
      </c>
      <c r="B1172" s="15" t="s">
        <v>2008</v>
      </c>
      <c r="C1172" s="15" t="s">
        <v>2008</v>
      </c>
      <c r="D1172" s="15" t="s">
        <v>4677</v>
      </c>
      <c r="E1172" s="15">
        <v>25</v>
      </c>
      <c r="F1172" s="15" t="s">
        <v>557</v>
      </c>
      <c r="G1172" s="15">
        <v>150</v>
      </c>
      <c r="H1172" s="15" t="s">
        <v>4526</v>
      </c>
      <c r="I1172" s="15" t="s">
        <v>4534</v>
      </c>
      <c r="J1172" s="15" t="s">
        <v>4526</v>
      </c>
      <c r="K1172" s="15" t="s">
        <v>4526</v>
      </c>
      <c r="L1172" s="15" t="s">
        <v>2008</v>
      </c>
      <c r="M1172" s="15" t="s">
        <v>4677</v>
      </c>
      <c r="N1172" s="15" t="s">
        <v>2008</v>
      </c>
      <c r="O1172" s="15" t="s">
        <v>4677</v>
      </c>
      <c r="P1172" s="15" t="s">
        <v>737</v>
      </c>
      <c r="Q1172" s="15" t="s">
        <v>737</v>
      </c>
      <c r="R1172" s="15" t="s">
        <v>2396</v>
      </c>
      <c r="S1172" s="15" t="s">
        <v>2396</v>
      </c>
      <c r="T1172" s="15" t="s">
        <v>736</v>
      </c>
      <c r="U1172" s="15" t="s">
        <v>735</v>
      </c>
      <c r="V1172" s="15" t="s">
        <v>736</v>
      </c>
      <c r="W1172" s="15">
        <v>1</v>
      </c>
      <c r="X1172" s="15" t="s">
        <v>736</v>
      </c>
      <c r="Y1172" s="15" t="s">
        <v>736</v>
      </c>
      <c r="Z1172" s="15" t="s">
        <v>3664</v>
      </c>
      <c r="AA1172" s="15">
        <v>0</v>
      </c>
      <c r="AB1172" s="15" t="s">
        <v>2363</v>
      </c>
      <c r="AC1172" s="15" t="s">
        <v>3317</v>
      </c>
      <c r="AD1172" s="300" t="s">
        <v>114</v>
      </c>
      <c r="AE1172" s="300" t="s">
        <v>3328</v>
      </c>
      <c r="AF1172" s="15" t="s">
        <v>736</v>
      </c>
      <c r="AG1172" s="15" t="s">
        <v>736</v>
      </c>
      <c r="AP1172" s="26" t="s">
        <v>5230</v>
      </c>
      <c r="AQ1172" s="15">
        <v>0</v>
      </c>
      <c r="AR1172" s="15" t="s">
        <v>3319</v>
      </c>
      <c r="AS1172" s="15" t="s">
        <v>3329</v>
      </c>
      <c r="AT1172" s="15" t="s">
        <v>3319</v>
      </c>
      <c r="AV1172" s="15" t="s">
        <v>3664</v>
      </c>
      <c r="AZ1172" s="15" t="s">
        <v>684</v>
      </c>
      <c r="BA1172" s="15" t="s">
        <v>5271</v>
      </c>
      <c r="BB1172" s="15" t="s">
        <v>736</v>
      </c>
    </row>
    <row r="1173" spans="1:54" s="15" customFormat="1" x14ac:dyDescent="0.25">
      <c r="A1173" s="15" t="s">
        <v>5548</v>
      </c>
      <c r="B1173" s="15" t="s">
        <v>4678</v>
      </c>
      <c r="C1173" s="15" t="s">
        <v>4678</v>
      </c>
      <c r="D1173" s="15" t="s">
        <v>4679</v>
      </c>
      <c r="E1173" s="15">
        <v>24.99</v>
      </c>
      <c r="F1173" s="15" t="s">
        <v>557</v>
      </c>
      <c r="G1173" s="15">
        <v>60</v>
      </c>
      <c r="H1173" s="15" t="s">
        <v>4526</v>
      </c>
      <c r="I1173" s="15" t="s">
        <v>4534</v>
      </c>
      <c r="J1173" s="15" t="s">
        <v>4526</v>
      </c>
      <c r="K1173" s="15" t="s">
        <v>4526</v>
      </c>
      <c r="L1173" s="15" t="s">
        <v>4678</v>
      </c>
      <c r="M1173" s="15" t="s">
        <v>4679</v>
      </c>
      <c r="N1173" s="15" t="s">
        <v>4678</v>
      </c>
      <c r="O1173" s="15" t="s">
        <v>4679</v>
      </c>
      <c r="P1173" s="15" t="s">
        <v>737</v>
      </c>
      <c r="Q1173" s="15" t="s">
        <v>737</v>
      </c>
      <c r="R1173" s="15" t="s">
        <v>2396</v>
      </c>
      <c r="S1173" s="15" t="s">
        <v>2396</v>
      </c>
      <c r="T1173" s="15" t="s">
        <v>736</v>
      </c>
      <c r="U1173" s="15" t="s">
        <v>735</v>
      </c>
      <c r="V1173" s="15" t="s">
        <v>736</v>
      </c>
      <c r="W1173" s="15">
        <v>1</v>
      </c>
      <c r="X1173" s="15" t="s">
        <v>736</v>
      </c>
      <c r="Y1173" s="15" t="s">
        <v>736</v>
      </c>
      <c r="Z1173" s="15" t="s">
        <v>3665</v>
      </c>
      <c r="AA1173" s="15">
        <v>0</v>
      </c>
      <c r="AB1173" s="15" t="s">
        <v>2812</v>
      </c>
      <c r="AC1173" s="15" t="s">
        <v>3317</v>
      </c>
      <c r="AD1173" s="300" t="s">
        <v>114</v>
      </c>
      <c r="AE1173" s="300" t="s">
        <v>3328</v>
      </c>
      <c r="AF1173" s="15" t="s">
        <v>736</v>
      </c>
      <c r="AG1173" s="15" t="s">
        <v>736</v>
      </c>
      <c r="AP1173" s="26" t="s">
        <v>5230</v>
      </c>
      <c r="AQ1173" s="15">
        <v>0</v>
      </c>
      <c r="AR1173" s="15" t="s">
        <v>3319</v>
      </c>
      <c r="AS1173" s="15" t="s">
        <v>3329</v>
      </c>
      <c r="AT1173" s="15" t="s">
        <v>3319</v>
      </c>
      <c r="AV1173" s="15" t="s">
        <v>3665</v>
      </c>
      <c r="AZ1173" s="15" t="s">
        <v>684</v>
      </c>
      <c r="BA1173" s="15" t="s">
        <v>5256</v>
      </c>
      <c r="BB1173" s="15" t="s">
        <v>736</v>
      </c>
    </row>
    <row r="1174" spans="1:54" s="15" customFormat="1" x14ac:dyDescent="0.25">
      <c r="A1174" s="15" t="s">
        <v>5549</v>
      </c>
      <c r="B1174" s="15" t="s">
        <v>2010</v>
      </c>
      <c r="C1174" s="15" t="s">
        <v>2010</v>
      </c>
      <c r="D1174" s="15" t="s">
        <v>4680</v>
      </c>
      <c r="E1174" s="15">
        <v>99</v>
      </c>
      <c r="F1174" s="15" t="s">
        <v>557</v>
      </c>
      <c r="G1174" s="15">
        <v>60</v>
      </c>
      <c r="H1174" s="15" t="s">
        <v>4526</v>
      </c>
      <c r="I1174" s="15" t="s">
        <v>4534</v>
      </c>
      <c r="J1174" s="15" t="s">
        <v>4526</v>
      </c>
      <c r="K1174" s="15" t="s">
        <v>4526</v>
      </c>
      <c r="L1174" s="15" t="s">
        <v>2010</v>
      </c>
      <c r="M1174" s="15" t="s">
        <v>4680</v>
      </c>
      <c r="N1174" s="15" t="s">
        <v>2010</v>
      </c>
      <c r="O1174" s="15" t="s">
        <v>4680</v>
      </c>
      <c r="P1174" s="15" t="s">
        <v>3384</v>
      </c>
      <c r="Q1174" s="15" t="s">
        <v>3384</v>
      </c>
      <c r="R1174" s="15" t="s">
        <v>2396</v>
      </c>
      <c r="S1174" s="15" t="s">
        <v>2396</v>
      </c>
      <c r="T1174" s="15" t="s">
        <v>736</v>
      </c>
      <c r="U1174" s="15" t="s">
        <v>735</v>
      </c>
      <c r="V1174" s="15" t="s">
        <v>736</v>
      </c>
      <c r="W1174" s="15">
        <v>1</v>
      </c>
      <c r="X1174" s="15" t="s">
        <v>736</v>
      </c>
      <c r="Y1174" s="15" t="s">
        <v>736</v>
      </c>
      <c r="Z1174" s="15" t="s">
        <v>3666</v>
      </c>
      <c r="AA1174" s="15">
        <v>0</v>
      </c>
      <c r="AB1174" s="15" t="s">
        <v>2826</v>
      </c>
      <c r="AC1174" s="15" t="s">
        <v>3317</v>
      </c>
      <c r="AD1174" s="300" t="s">
        <v>114</v>
      </c>
      <c r="AE1174" s="300" t="s">
        <v>3328</v>
      </c>
      <c r="AF1174" s="15" t="s">
        <v>736</v>
      </c>
      <c r="AG1174" s="15" t="s">
        <v>736</v>
      </c>
      <c r="AP1174" s="26" t="s">
        <v>5230</v>
      </c>
      <c r="AQ1174" s="15">
        <v>0</v>
      </c>
      <c r="AR1174" s="15" t="s">
        <v>3319</v>
      </c>
      <c r="AS1174" s="15" t="s">
        <v>3329</v>
      </c>
      <c r="AT1174" s="15" t="s">
        <v>3319</v>
      </c>
      <c r="AV1174" s="15" t="s">
        <v>3666</v>
      </c>
      <c r="AZ1174" s="15" t="s">
        <v>684</v>
      </c>
      <c r="BA1174" s="15" t="s">
        <v>5256</v>
      </c>
      <c r="BB1174" s="15" t="s">
        <v>736</v>
      </c>
    </row>
    <row r="1175" spans="1:54" s="15" customFormat="1" x14ac:dyDescent="0.25">
      <c r="A1175" s="15" t="s">
        <v>5550</v>
      </c>
      <c r="B1175" s="15" t="s">
        <v>1738</v>
      </c>
      <c r="C1175" s="15" t="s">
        <v>1738</v>
      </c>
      <c r="D1175" s="15" t="s">
        <v>4681</v>
      </c>
      <c r="E1175" s="15">
        <v>28</v>
      </c>
      <c r="F1175" s="15" t="s">
        <v>557</v>
      </c>
      <c r="G1175" s="15">
        <v>60</v>
      </c>
      <c r="H1175" s="15" t="s">
        <v>4526</v>
      </c>
      <c r="I1175" s="15" t="s">
        <v>4534</v>
      </c>
      <c r="J1175" s="15">
        <v>0</v>
      </c>
      <c r="K1175" s="15">
        <v>0</v>
      </c>
      <c r="L1175" s="15" t="s">
        <v>1738</v>
      </c>
      <c r="M1175" s="15" t="s">
        <v>4681</v>
      </c>
      <c r="N1175" s="15" t="s">
        <v>1738</v>
      </c>
      <c r="O1175" s="15" t="s">
        <v>4681</v>
      </c>
      <c r="P1175" s="15" t="s">
        <v>737</v>
      </c>
      <c r="Q1175" s="15" t="s">
        <v>737</v>
      </c>
      <c r="R1175" s="15" t="s">
        <v>2396</v>
      </c>
      <c r="S1175" s="15" t="s">
        <v>2396</v>
      </c>
      <c r="T1175" s="15" t="s">
        <v>736</v>
      </c>
      <c r="U1175" s="15" t="s">
        <v>735</v>
      </c>
      <c r="V1175" s="15" t="s">
        <v>735</v>
      </c>
      <c r="W1175" s="15">
        <v>1</v>
      </c>
      <c r="X1175" s="15" t="s">
        <v>736</v>
      </c>
      <c r="Y1175" s="15" t="s">
        <v>736</v>
      </c>
      <c r="Z1175" s="15" t="s">
        <v>3667</v>
      </c>
      <c r="AA1175" s="15">
        <v>0</v>
      </c>
      <c r="AB1175" s="15" t="s">
        <v>2882</v>
      </c>
      <c r="AC1175" s="15" t="s">
        <v>3317</v>
      </c>
      <c r="AD1175" s="300" t="s">
        <v>114</v>
      </c>
      <c r="AE1175" s="300" t="s">
        <v>3328</v>
      </c>
      <c r="AF1175" s="15" t="s">
        <v>736</v>
      </c>
      <c r="AG1175" s="15" t="s">
        <v>736</v>
      </c>
      <c r="AP1175" s="26" t="s">
        <v>5231</v>
      </c>
      <c r="AQ1175" s="15">
        <v>0</v>
      </c>
      <c r="AR1175" s="15" t="s">
        <v>3319</v>
      </c>
      <c r="AS1175" s="15" t="s">
        <v>3319</v>
      </c>
      <c r="AT1175" s="15" t="s">
        <v>3329</v>
      </c>
      <c r="AV1175" s="15" t="s">
        <v>3667</v>
      </c>
      <c r="AZ1175" s="15" t="s">
        <v>5270</v>
      </c>
      <c r="BA1175" s="15" t="s">
        <v>5256</v>
      </c>
      <c r="BB1175" s="15" t="s">
        <v>736</v>
      </c>
    </row>
    <row r="1176" spans="1:54" s="15" customFormat="1" x14ac:dyDescent="0.25">
      <c r="A1176" s="15" t="s">
        <v>5551</v>
      </c>
      <c r="B1176" s="15" t="s">
        <v>4682</v>
      </c>
      <c r="C1176" s="15" t="s">
        <v>4682</v>
      </c>
      <c r="D1176" s="15" t="s">
        <v>4683</v>
      </c>
      <c r="E1176" s="15">
        <v>32.950000000000003</v>
      </c>
      <c r="F1176" s="15" t="s">
        <v>557</v>
      </c>
      <c r="G1176" s="15">
        <v>60</v>
      </c>
      <c r="H1176" s="15" t="s">
        <v>4526</v>
      </c>
      <c r="I1176" s="15" t="s">
        <v>4534</v>
      </c>
      <c r="J1176" s="15" t="s">
        <v>4526</v>
      </c>
      <c r="K1176" s="15" t="s">
        <v>4526</v>
      </c>
      <c r="L1176" s="15" t="s">
        <v>4682</v>
      </c>
      <c r="M1176" s="15" t="s">
        <v>4683</v>
      </c>
      <c r="N1176" s="15" t="s">
        <v>4682</v>
      </c>
      <c r="O1176" s="15" t="s">
        <v>4683</v>
      </c>
      <c r="P1176" s="15" t="s">
        <v>737</v>
      </c>
      <c r="Q1176" s="15" t="s">
        <v>737</v>
      </c>
      <c r="R1176" s="15" t="s">
        <v>2396</v>
      </c>
      <c r="S1176" s="15" t="s">
        <v>2396</v>
      </c>
      <c r="T1176" s="15" t="s">
        <v>736</v>
      </c>
      <c r="U1176" s="15" t="s">
        <v>735</v>
      </c>
      <c r="V1176" s="15" t="s">
        <v>736</v>
      </c>
      <c r="W1176" s="15">
        <v>1</v>
      </c>
      <c r="X1176" s="15" t="s">
        <v>736</v>
      </c>
      <c r="Y1176" s="15" t="s">
        <v>736</v>
      </c>
      <c r="Z1176" s="15" t="s">
        <v>3668</v>
      </c>
      <c r="AA1176" s="15">
        <v>0</v>
      </c>
      <c r="AB1176" s="15" t="s">
        <v>2866</v>
      </c>
      <c r="AC1176" s="15" t="s">
        <v>3317</v>
      </c>
      <c r="AD1176" s="300" t="s">
        <v>114</v>
      </c>
      <c r="AE1176" s="300" t="s">
        <v>3328</v>
      </c>
      <c r="AF1176" s="15" t="s">
        <v>736</v>
      </c>
      <c r="AG1176" s="15" t="s">
        <v>736</v>
      </c>
      <c r="AP1176" s="26" t="s">
        <v>5232</v>
      </c>
      <c r="AQ1176" s="15">
        <v>0</v>
      </c>
      <c r="AR1176" s="15" t="s">
        <v>3319</v>
      </c>
      <c r="AS1176" s="15" t="s">
        <v>3319</v>
      </c>
      <c r="AT1176" s="15" t="s">
        <v>3329</v>
      </c>
      <c r="AV1176" s="15" t="s">
        <v>3790</v>
      </c>
      <c r="AZ1176" s="15" t="s">
        <v>5270</v>
      </c>
      <c r="BA1176" s="15" t="s">
        <v>5256</v>
      </c>
      <c r="BB1176" s="15" t="s">
        <v>736</v>
      </c>
    </row>
    <row r="1177" spans="1:54" s="15" customFormat="1" x14ac:dyDescent="0.25">
      <c r="A1177" s="15" t="s">
        <v>5552</v>
      </c>
      <c r="B1177" s="15" t="s">
        <v>2014</v>
      </c>
      <c r="C1177" s="15" t="s">
        <v>2014</v>
      </c>
      <c r="D1177" s="15" t="s">
        <v>4684</v>
      </c>
      <c r="E1177" s="15">
        <v>0</v>
      </c>
      <c r="F1177" s="15" t="s">
        <v>557</v>
      </c>
      <c r="G1177" s="15">
        <v>60</v>
      </c>
      <c r="H1177" s="15" t="s">
        <v>4526</v>
      </c>
      <c r="I1177" s="15" t="s">
        <v>4534</v>
      </c>
      <c r="J1177" s="15" t="s">
        <v>4526</v>
      </c>
      <c r="K1177" s="15" t="s">
        <v>4526</v>
      </c>
      <c r="L1177" s="15" t="s">
        <v>2014</v>
      </c>
      <c r="M1177" s="15" t="s">
        <v>4684</v>
      </c>
      <c r="N1177" s="15" t="s">
        <v>2014</v>
      </c>
      <c r="O1177" s="15" t="s">
        <v>4684</v>
      </c>
      <c r="P1177" s="15" t="s">
        <v>737</v>
      </c>
      <c r="Q1177" s="15" t="s">
        <v>737</v>
      </c>
      <c r="R1177" s="15" t="s">
        <v>2396</v>
      </c>
      <c r="S1177" s="15" t="s">
        <v>2396</v>
      </c>
      <c r="T1177" s="15" t="s">
        <v>736</v>
      </c>
      <c r="U1177" s="15" t="s">
        <v>735</v>
      </c>
      <c r="V1177" s="15" t="s">
        <v>736</v>
      </c>
      <c r="W1177" s="15">
        <v>1</v>
      </c>
      <c r="X1177" s="15" t="s">
        <v>736</v>
      </c>
      <c r="Y1177" s="15" t="s">
        <v>736</v>
      </c>
      <c r="Z1177" s="15" t="s">
        <v>3669</v>
      </c>
      <c r="AA1177" s="15">
        <v>0</v>
      </c>
      <c r="AB1177" s="15" t="s">
        <v>3000</v>
      </c>
      <c r="AC1177" s="15" t="s">
        <v>3317</v>
      </c>
      <c r="AD1177" s="300" t="s">
        <v>114</v>
      </c>
      <c r="AE1177" s="300" t="s">
        <v>3328</v>
      </c>
      <c r="AF1177" s="15" t="s">
        <v>736</v>
      </c>
      <c r="AG1177" s="15" t="s">
        <v>736</v>
      </c>
      <c r="AP1177" s="26" t="s">
        <v>5230</v>
      </c>
      <c r="AQ1177" s="15">
        <v>0</v>
      </c>
      <c r="AR1177" s="15" t="s">
        <v>3319</v>
      </c>
      <c r="AS1177" s="15" t="s">
        <v>3329</v>
      </c>
      <c r="AT1177" s="15" t="s">
        <v>3319</v>
      </c>
      <c r="AV1177" s="15" t="s">
        <v>3669</v>
      </c>
      <c r="AZ1177" s="15" t="s">
        <v>684</v>
      </c>
      <c r="BA1177" s="15" t="s">
        <v>5256</v>
      </c>
      <c r="BB1177" s="15" t="s">
        <v>736</v>
      </c>
    </row>
    <row r="1178" spans="1:54" s="15" customFormat="1" x14ac:dyDescent="0.25">
      <c r="A1178" s="15" t="s">
        <v>5553</v>
      </c>
      <c r="B1178" s="15" t="s">
        <v>2016</v>
      </c>
      <c r="C1178" s="15" t="s">
        <v>2016</v>
      </c>
      <c r="D1178" s="15" t="s">
        <v>4685</v>
      </c>
      <c r="E1178" s="15">
        <v>0</v>
      </c>
      <c r="F1178" s="15" t="s">
        <v>557</v>
      </c>
      <c r="G1178" s="15">
        <v>60</v>
      </c>
      <c r="H1178" s="15" t="s">
        <v>4526</v>
      </c>
      <c r="I1178" s="15" t="s">
        <v>4534</v>
      </c>
      <c r="J1178" s="15" t="s">
        <v>4526</v>
      </c>
      <c r="K1178" s="15" t="s">
        <v>4526</v>
      </c>
      <c r="L1178" s="15" t="s">
        <v>2016</v>
      </c>
      <c r="M1178" s="15" t="s">
        <v>4685</v>
      </c>
      <c r="N1178" s="15" t="s">
        <v>2016</v>
      </c>
      <c r="O1178" s="15" t="s">
        <v>4685</v>
      </c>
      <c r="P1178" s="15" t="s">
        <v>737</v>
      </c>
      <c r="Q1178" s="15" t="s">
        <v>737</v>
      </c>
      <c r="R1178" s="15" t="s">
        <v>2396</v>
      </c>
      <c r="S1178" s="15" t="s">
        <v>2396</v>
      </c>
      <c r="T1178" s="15" t="s">
        <v>736</v>
      </c>
      <c r="U1178" s="15" t="s">
        <v>735</v>
      </c>
      <c r="V1178" s="15" t="s">
        <v>736</v>
      </c>
      <c r="W1178" s="15">
        <v>1</v>
      </c>
      <c r="X1178" s="15" t="s">
        <v>736</v>
      </c>
      <c r="Y1178" s="15" t="s">
        <v>736</v>
      </c>
      <c r="Z1178" s="15" t="s">
        <v>3670</v>
      </c>
      <c r="AA1178" s="15">
        <v>0</v>
      </c>
      <c r="AB1178" s="15" t="s">
        <v>899</v>
      </c>
      <c r="AC1178" s="15" t="s">
        <v>3317</v>
      </c>
      <c r="AD1178" s="300" t="s">
        <v>114</v>
      </c>
      <c r="AE1178" s="300" t="s">
        <v>3328</v>
      </c>
      <c r="AF1178" s="15" t="s">
        <v>736</v>
      </c>
      <c r="AG1178" s="15" t="s">
        <v>736</v>
      </c>
      <c r="AP1178" s="26">
        <v>0</v>
      </c>
      <c r="AQ1178" s="15">
        <v>0</v>
      </c>
      <c r="AR1178" s="15" t="s">
        <v>3319</v>
      </c>
      <c r="AS1178" s="15" t="s">
        <v>3329</v>
      </c>
      <c r="AT1178" s="15" t="s">
        <v>3319</v>
      </c>
      <c r="AV1178" s="15" t="s">
        <v>3670</v>
      </c>
      <c r="AZ1178" s="15" t="s">
        <v>684</v>
      </c>
      <c r="BA1178" s="15" t="s">
        <v>5256</v>
      </c>
      <c r="BB1178" s="15" t="s">
        <v>736</v>
      </c>
    </row>
    <row r="1179" spans="1:54" s="15" customFormat="1" x14ac:dyDescent="0.25">
      <c r="A1179" s="15" t="s">
        <v>5554</v>
      </c>
      <c r="B1179" s="15" t="s">
        <v>2018</v>
      </c>
      <c r="C1179" s="15" t="s">
        <v>2018</v>
      </c>
      <c r="D1179" s="15" t="s">
        <v>4686</v>
      </c>
      <c r="E1179" s="15">
        <v>34.99</v>
      </c>
      <c r="F1179" s="15" t="s">
        <v>557</v>
      </c>
      <c r="G1179" s="15">
        <v>90</v>
      </c>
      <c r="H1179" s="15" t="s">
        <v>4526</v>
      </c>
      <c r="I1179" s="15" t="s">
        <v>4534</v>
      </c>
      <c r="J1179" s="15" t="s">
        <v>4526</v>
      </c>
      <c r="K1179" s="15" t="s">
        <v>4526</v>
      </c>
      <c r="L1179" s="15" t="s">
        <v>2018</v>
      </c>
      <c r="M1179" s="15" t="s">
        <v>4686</v>
      </c>
      <c r="N1179" s="15" t="s">
        <v>2018</v>
      </c>
      <c r="O1179" s="15" t="s">
        <v>4686</v>
      </c>
      <c r="P1179" s="15" t="s">
        <v>737</v>
      </c>
      <c r="Q1179" s="15" t="s">
        <v>737</v>
      </c>
      <c r="R1179" s="15" t="s">
        <v>2396</v>
      </c>
      <c r="S1179" s="15" t="s">
        <v>2396</v>
      </c>
      <c r="T1179" s="15" t="s">
        <v>736</v>
      </c>
      <c r="U1179" s="15" t="s">
        <v>735</v>
      </c>
      <c r="V1179" s="15" t="s">
        <v>736</v>
      </c>
      <c r="W1179" s="15">
        <v>1</v>
      </c>
      <c r="X1179" s="15" t="s">
        <v>736</v>
      </c>
      <c r="Y1179" s="15" t="s">
        <v>736</v>
      </c>
      <c r="Z1179" s="15" t="s">
        <v>3671</v>
      </c>
      <c r="AA1179" s="15">
        <v>0</v>
      </c>
      <c r="AB1179" s="15" t="s">
        <v>899</v>
      </c>
      <c r="AC1179" s="15" t="s">
        <v>3317</v>
      </c>
      <c r="AD1179" s="300" t="s">
        <v>114</v>
      </c>
      <c r="AE1179" s="300" t="s">
        <v>3328</v>
      </c>
      <c r="AF1179" s="15" t="s">
        <v>736</v>
      </c>
      <c r="AG1179" s="15" t="s">
        <v>736</v>
      </c>
      <c r="AP1179" s="26" t="s">
        <v>5230</v>
      </c>
      <c r="AQ1179" s="15">
        <v>0</v>
      </c>
      <c r="AR1179" s="15" t="s">
        <v>3319</v>
      </c>
      <c r="AS1179" s="15" t="s">
        <v>3329</v>
      </c>
      <c r="AT1179" s="15" t="s">
        <v>3319</v>
      </c>
      <c r="AV1179" s="15" t="s">
        <v>3671</v>
      </c>
      <c r="AZ1179" s="15" t="s">
        <v>684</v>
      </c>
      <c r="BA1179" s="15" t="s">
        <v>5256</v>
      </c>
      <c r="BB1179" s="15" t="s">
        <v>736</v>
      </c>
    </row>
    <row r="1180" spans="1:54" s="15" customFormat="1" x14ac:dyDescent="0.25">
      <c r="A1180" s="15" t="s">
        <v>5555</v>
      </c>
      <c r="B1180" s="15" t="s">
        <v>4690</v>
      </c>
      <c r="C1180" s="15" t="s">
        <v>4690</v>
      </c>
      <c r="D1180" s="15" t="s">
        <v>4691</v>
      </c>
      <c r="E1180" s="15">
        <v>29.99</v>
      </c>
      <c r="F1180" s="15" t="s">
        <v>557</v>
      </c>
      <c r="G1180" s="15">
        <v>90</v>
      </c>
      <c r="H1180" s="15" t="s">
        <v>4526</v>
      </c>
      <c r="I1180" s="15" t="s">
        <v>4534</v>
      </c>
      <c r="J1180" s="15" t="s">
        <v>4526</v>
      </c>
      <c r="K1180" s="15" t="s">
        <v>4526</v>
      </c>
      <c r="L1180" s="15" t="s">
        <v>4690</v>
      </c>
      <c r="M1180" s="15" t="s">
        <v>4691</v>
      </c>
      <c r="N1180" s="15" t="s">
        <v>4690</v>
      </c>
      <c r="O1180" s="15" t="s">
        <v>4691</v>
      </c>
      <c r="P1180" s="15" t="s">
        <v>737</v>
      </c>
      <c r="Q1180" s="15" t="s">
        <v>737</v>
      </c>
      <c r="R1180" s="15" t="s">
        <v>2396</v>
      </c>
      <c r="S1180" s="15" t="s">
        <v>2396</v>
      </c>
      <c r="T1180" s="15" t="s">
        <v>736</v>
      </c>
      <c r="U1180" s="15" t="s">
        <v>735</v>
      </c>
      <c r="V1180" s="15" t="s">
        <v>736</v>
      </c>
      <c r="W1180" s="15">
        <v>1</v>
      </c>
      <c r="X1180" s="15" t="s">
        <v>736</v>
      </c>
      <c r="Y1180" s="15" t="s">
        <v>736</v>
      </c>
      <c r="Z1180" s="15" t="s">
        <v>3672</v>
      </c>
      <c r="AA1180" s="15">
        <v>0</v>
      </c>
      <c r="AB1180" s="15" t="s">
        <v>3021</v>
      </c>
      <c r="AC1180" s="15" t="s">
        <v>3317</v>
      </c>
      <c r="AD1180" s="300" t="s">
        <v>114</v>
      </c>
      <c r="AE1180" s="300" t="s">
        <v>3328</v>
      </c>
      <c r="AF1180" s="15" t="s">
        <v>736</v>
      </c>
      <c r="AG1180" s="15" t="s">
        <v>736</v>
      </c>
      <c r="AP1180" s="26" t="s">
        <v>5230</v>
      </c>
      <c r="AQ1180" s="15">
        <v>0</v>
      </c>
      <c r="AR1180" s="15" t="s">
        <v>3319</v>
      </c>
      <c r="AS1180" s="15" t="s">
        <v>3329</v>
      </c>
      <c r="AT1180" s="15" t="s">
        <v>3319</v>
      </c>
      <c r="AV1180" s="15" t="s">
        <v>3791</v>
      </c>
      <c r="AZ1180" s="15" t="s">
        <v>684</v>
      </c>
      <c r="BA1180" s="15" t="s">
        <v>5256</v>
      </c>
      <c r="BB1180" s="15" t="s">
        <v>736</v>
      </c>
    </row>
    <row r="1181" spans="1:54" s="15" customFormat="1" x14ac:dyDescent="0.25">
      <c r="A1181" s="15" t="s">
        <v>5556</v>
      </c>
      <c r="B1181" s="15" t="s">
        <v>2024</v>
      </c>
      <c r="C1181" s="15" t="s">
        <v>2024</v>
      </c>
      <c r="D1181" s="15" t="s">
        <v>4692</v>
      </c>
      <c r="E1181" s="15">
        <v>29.99</v>
      </c>
      <c r="F1181" s="15" t="s">
        <v>557</v>
      </c>
      <c r="G1181" s="15">
        <v>90</v>
      </c>
      <c r="H1181" s="15" t="s">
        <v>4526</v>
      </c>
      <c r="I1181" s="15" t="s">
        <v>4534</v>
      </c>
      <c r="J1181" s="15" t="s">
        <v>4526</v>
      </c>
      <c r="K1181" s="15" t="s">
        <v>4526</v>
      </c>
      <c r="L1181" s="15" t="s">
        <v>2024</v>
      </c>
      <c r="M1181" s="15" t="s">
        <v>4692</v>
      </c>
      <c r="N1181" s="15" t="s">
        <v>2024</v>
      </c>
      <c r="O1181" s="15" t="s">
        <v>4692</v>
      </c>
      <c r="P1181" s="15" t="s">
        <v>737</v>
      </c>
      <c r="Q1181" s="15" t="s">
        <v>737</v>
      </c>
      <c r="R1181" s="15" t="s">
        <v>2396</v>
      </c>
      <c r="S1181" s="15" t="s">
        <v>2396</v>
      </c>
      <c r="T1181" s="15" t="s">
        <v>736</v>
      </c>
      <c r="U1181" s="15" t="s">
        <v>735</v>
      </c>
      <c r="V1181" s="15" t="s">
        <v>736</v>
      </c>
      <c r="W1181" s="15">
        <v>1</v>
      </c>
      <c r="X1181" s="15" t="s">
        <v>736</v>
      </c>
      <c r="Y1181" s="15" t="s">
        <v>736</v>
      </c>
      <c r="Z1181" s="15" t="s">
        <v>3673</v>
      </c>
      <c r="AA1181" s="15">
        <v>0</v>
      </c>
      <c r="AB1181" s="15" t="s">
        <v>899</v>
      </c>
      <c r="AC1181" s="15" t="s">
        <v>3317</v>
      </c>
      <c r="AD1181" s="300" t="s">
        <v>114</v>
      </c>
      <c r="AE1181" s="300" t="s">
        <v>3328</v>
      </c>
      <c r="AF1181" s="15" t="s">
        <v>736</v>
      </c>
      <c r="AG1181" s="15" t="s">
        <v>736</v>
      </c>
      <c r="AP1181" s="26" t="s">
        <v>5230</v>
      </c>
      <c r="AQ1181" s="15">
        <v>0</v>
      </c>
      <c r="AR1181" s="15" t="s">
        <v>3319</v>
      </c>
      <c r="AS1181" s="15" t="s">
        <v>3329</v>
      </c>
      <c r="AT1181" s="15" t="s">
        <v>3319</v>
      </c>
      <c r="AV1181" s="15" t="s">
        <v>3673</v>
      </c>
      <c r="AZ1181" s="15" t="s">
        <v>684</v>
      </c>
      <c r="BA1181" s="15" t="s">
        <v>5256</v>
      </c>
      <c r="BB1181" s="15" t="s">
        <v>736</v>
      </c>
    </row>
    <row r="1182" spans="1:54" s="15" customFormat="1" x14ac:dyDescent="0.25">
      <c r="A1182" s="15" t="s">
        <v>5557</v>
      </c>
      <c r="B1182" s="15" t="s">
        <v>1811</v>
      </c>
      <c r="C1182" s="15" t="s">
        <v>1811</v>
      </c>
      <c r="D1182" s="15" t="s">
        <v>4693</v>
      </c>
      <c r="E1182" s="15">
        <v>59.99</v>
      </c>
      <c r="F1182" s="15" t="s">
        <v>557</v>
      </c>
      <c r="G1182" s="15">
        <v>210</v>
      </c>
      <c r="H1182" s="15" t="s">
        <v>4526</v>
      </c>
      <c r="I1182" s="15" t="s">
        <v>4534</v>
      </c>
      <c r="J1182" s="15" t="s">
        <v>4526</v>
      </c>
      <c r="K1182" s="15" t="s">
        <v>4526</v>
      </c>
      <c r="L1182" s="15" t="s">
        <v>1811</v>
      </c>
      <c r="M1182" s="15" t="s">
        <v>4693</v>
      </c>
      <c r="N1182" s="15" t="s">
        <v>1811</v>
      </c>
      <c r="O1182" s="15" t="s">
        <v>4693</v>
      </c>
      <c r="P1182" s="15" t="s">
        <v>737</v>
      </c>
      <c r="Q1182" s="15" t="s">
        <v>737</v>
      </c>
      <c r="R1182" s="15" t="s">
        <v>2396</v>
      </c>
      <c r="S1182" s="15" t="s">
        <v>2396</v>
      </c>
      <c r="T1182" s="15" t="s">
        <v>736</v>
      </c>
      <c r="U1182" s="15" t="s">
        <v>735</v>
      </c>
      <c r="V1182" s="15" t="s">
        <v>736</v>
      </c>
      <c r="W1182" s="15">
        <v>1</v>
      </c>
      <c r="X1182" s="15" t="s">
        <v>736</v>
      </c>
      <c r="Y1182" s="15" t="s">
        <v>736</v>
      </c>
      <c r="Z1182" s="15" t="s">
        <v>3674</v>
      </c>
      <c r="AA1182" s="15">
        <v>0</v>
      </c>
      <c r="AB1182" s="15" t="s">
        <v>899</v>
      </c>
      <c r="AC1182" s="15" t="s">
        <v>3317</v>
      </c>
      <c r="AD1182" s="300" t="s">
        <v>114</v>
      </c>
      <c r="AE1182" s="300" t="s">
        <v>3328</v>
      </c>
      <c r="AF1182" s="15" t="s">
        <v>736</v>
      </c>
      <c r="AG1182" s="15" t="s">
        <v>736</v>
      </c>
      <c r="AP1182" s="26" t="s">
        <v>5230</v>
      </c>
      <c r="AQ1182" s="15">
        <v>0</v>
      </c>
      <c r="AR1182" s="15" t="s">
        <v>3319</v>
      </c>
      <c r="AS1182" s="15" t="s">
        <v>3329</v>
      </c>
      <c r="AT1182" s="15" t="s">
        <v>3319</v>
      </c>
      <c r="AV1182" s="15" t="s">
        <v>3674</v>
      </c>
      <c r="AZ1182" s="15" t="s">
        <v>684</v>
      </c>
      <c r="BA1182" s="15" t="s">
        <v>5256</v>
      </c>
      <c r="BB1182" s="15" t="s">
        <v>736</v>
      </c>
    </row>
    <row r="1183" spans="1:54" s="15" customFormat="1" x14ac:dyDescent="0.25">
      <c r="A1183" s="15" t="s">
        <v>5558</v>
      </c>
      <c r="B1183" s="15" t="s">
        <v>4694</v>
      </c>
      <c r="C1183" s="15" t="s">
        <v>4694</v>
      </c>
      <c r="D1183" s="15" t="s">
        <v>4695</v>
      </c>
      <c r="E1183" s="15">
        <v>25</v>
      </c>
      <c r="F1183" s="15" t="s">
        <v>557</v>
      </c>
      <c r="G1183" s="15">
        <v>60</v>
      </c>
      <c r="H1183" s="15" t="s">
        <v>4526</v>
      </c>
      <c r="I1183" s="15" t="s">
        <v>4534</v>
      </c>
      <c r="J1183" s="15" t="s">
        <v>4526</v>
      </c>
      <c r="K1183" s="15" t="s">
        <v>4526</v>
      </c>
      <c r="L1183" s="15" t="s">
        <v>4694</v>
      </c>
      <c r="M1183" s="15" t="s">
        <v>4695</v>
      </c>
      <c r="N1183" s="15" t="s">
        <v>4694</v>
      </c>
      <c r="O1183" s="15" t="s">
        <v>4695</v>
      </c>
      <c r="P1183" s="15" t="s">
        <v>737</v>
      </c>
      <c r="Q1183" s="15" t="s">
        <v>737</v>
      </c>
      <c r="R1183" s="15" t="s">
        <v>2396</v>
      </c>
      <c r="S1183" s="15" t="s">
        <v>2396</v>
      </c>
      <c r="T1183" s="15" t="s">
        <v>736</v>
      </c>
      <c r="U1183" s="15" t="s">
        <v>735</v>
      </c>
      <c r="V1183" s="15" t="s">
        <v>736</v>
      </c>
      <c r="W1183" s="15">
        <v>1</v>
      </c>
      <c r="X1183" s="15" t="s">
        <v>736</v>
      </c>
      <c r="Y1183" s="15" t="s">
        <v>736</v>
      </c>
      <c r="Z1183" s="15" t="s">
        <v>3675</v>
      </c>
      <c r="AA1183" s="15">
        <v>0</v>
      </c>
      <c r="AB1183" s="15" t="s">
        <v>2933</v>
      </c>
      <c r="AC1183" s="15" t="s">
        <v>3317</v>
      </c>
      <c r="AD1183" s="300" t="s">
        <v>114</v>
      </c>
      <c r="AE1183" s="300" t="s">
        <v>3328</v>
      </c>
      <c r="AF1183" s="15" t="s">
        <v>736</v>
      </c>
      <c r="AG1183" s="15" t="s">
        <v>736</v>
      </c>
      <c r="AP1183" s="26" t="s">
        <v>5230</v>
      </c>
      <c r="AQ1183" s="15">
        <v>0</v>
      </c>
      <c r="AR1183" s="15" t="s">
        <v>3319</v>
      </c>
      <c r="AS1183" s="15" t="s">
        <v>3329</v>
      </c>
      <c r="AT1183" s="15" t="s">
        <v>3319</v>
      </c>
      <c r="AV1183" s="15" t="s">
        <v>3675</v>
      </c>
      <c r="AZ1183" s="15" t="s">
        <v>684</v>
      </c>
      <c r="BA1183" s="15" t="s">
        <v>5256</v>
      </c>
      <c r="BB1183" s="15" t="s">
        <v>736</v>
      </c>
    </row>
    <row r="1184" spans="1:54" s="15" customFormat="1" x14ac:dyDescent="0.25">
      <c r="A1184" s="15" t="s">
        <v>5559</v>
      </c>
      <c r="B1184" s="15" t="s">
        <v>4696</v>
      </c>
      <c r="C1184" s="15" t="s">
        <v>4696</v>
      </c>
      <c r="D1184" s="15" t="s">
        <v>4697</v>
      </c>
      <c r="E1184" s="15">
        <v>24.99</v>
      </c>
      <c r="F1184" s="15" t="s">
        <v>557</v>
      </c>
      <c r="G1184" s="15">
        <v>60</v>
      </c>
      <c r="H1184" s="15" t="s">
        <v>4526</v>
      </c>
      <c r="I1184" s="15" t="s">
        <v>4534</v>
      </c>
      <c r="J1184" s="15" t="s">
        <v>4526</v>
      </c>
      <c r="K1184" s="15" t="s">
        <v>4526</v>
      </c>
      <c r="L1184" s="15" t="s">
        <v>4696</v>
      </c>
      <c r="M1184" s="15" t="s">
        <v>4697</v>
      </c>
      <c r="N1184" s="15" t="s">
        <v>4696</v>
      </c>
      <c r="O1184" s="15" t="s">
        <v>4697</v>
      </c>
      <c r="P1184" s="15" t="s">
        <v>737</v>
      </c>
      <c r="Q1184" s="15" t="s">
        <v>737</v>
      </c>
      <c r="R1184" s="15" t="s">
        <v>2396</v>
      </c>
      <c r="S1184" s="15" t="s">
        <v>2396</v>
      </c>
      <c r="T1184" s="15" t="s">
        <v>736</v>
      </c>
      <c r="U1184" s="15" t="s">
        <v>735</v>
      </c>
      <c r="V1184" s="15" t="s">
        <v>736</v>
      </c>
      <c r="W1184" s="15">
        <v>1</v>
      </c>
      <c r="X1184" s="15" t="s">
        <v>736</v>
      </c>
      <c r="Y1184" s="15" t="s">
        <v>736</v>
      </c>
      <c r="Z1184" s="15" t="s">
        <v>3676</v>
      </c>
      <c r="AA1184" s="15">
        <v>0</v>
      </c>
      <c r="AB1184" s="15" t="s">
        <v>2941</v>
      </c>
      <c r="AC1184" s="15" t="s">
        <v>3317</v>
      </c>
      <c r="AD1184" s="300" t="s">
        <v>114</v>
      </c>
      <c r="AE1184" s="300" t="s">
        <v>3328</v>
      </c>
      <c r="AF1184" s="15" t="s">
        <v>736</v>
      </c>
      <c r="AG1184" s="15" t="s">
        <v>736</v>
      </c>
      <c r="AP1184" s="26" t="s">
        <v>5230</v>
      </c>
      <c r="AQ1184" s="15">
        <v>0</v>
      </c>
      <c r="AR1184" s="15" t="s">
        <v>3319</v>
      </c>
      <c r="AS1184" s="15" t="s">
        <v>3329</v>
      </c>
      <c r="AT1184" s="15" t="s">
        <v>3319</v>
      </c>
      <c r="AV1184" s="15" t="s">
        <v>4698</v>
      </c>
      <c r="AZ1184" s="15" t="s">
        <v>684</v>
      </c>
      <c r="BA1184" s="15" t="s">
        <v>5256</v>
      </c>
      <c r="BB1184" s="15" t="s">
        <v>736</v>
      </c>
    </row>
    <row r="1185" spans="1:54" s="15" customFormat="1" x14ac:dyDescent="0.25">
      <c r="A1185" s="15" t="s">
        <v>5560</v>
      </c>
      <c r="B1185" s="15" t="s">
        <v>4699</v>
      </c>
      <c r="C1185" s="15" t="s">
        <v>4699</v>
      </c>
      <c r="D1185" s="15" t="s">
        <v>4697</v>
      </c>
      <c r="E1185" s="15">
        <v>24.99</v>
      </c>
      <c r="F1185" s="15" t="s">
        <v>557</v>
      </c>
      <c r="G1185" s="15">
        <v>60</v>
      </c>
      <c r="H1185" s="15" t="s">
        <v>4526</v>
      </c>
      <c r="I1185" s="15" t="s">
        <v>4534</v>
      </c>
      <c r="J1185" s="15" t="s">
        <v>4526</v>
      </c>
      <c r="K1185" s="15" t="s">
        <v>4526</v>
      </c>
      <c r="L1185" s="15" t="s">
        <v>4699</v>
      </c>
      <c r="M1185" s="15" t="s">
        <v>4697</v>
      </c>
      <c r="N1185" s="15" t="s">
        <v>4699</v>
      </c>
      <c r="O1185" s="15" t="s">
        <v>4697</v>
      </c>
      <c r="P1185" s="15" t="s">
        <v>737</v>
      </c>
      <c r="Q1185" s="15" t="s">
        <v>737</v>
      </c>
      <c r="R1185" s="15" t="s">
        <v>2396</v>
      </c>
      <c r="S1185" s="15" t="s">
        <v>2396</v>
      </c>
      <c r="T1185" s="15" t="s">
        <v>736</v>
      </c>
      <c r="U1185" s="15" t="s">
        <v>735</v>
      </c>
      <c r="V1185" s="15" t="s">
        <v>736</v>
      </c>
      <c r="W1185" s="15">
        <v>1</v>
      </c>
      <c r="X1185" s="15" t="s">
        <v>736</v>
      </c>
      <c r="Y1185" s="15" t="s">
        <v>736</v>
      </c>
      <c r="Z1185" s="15" t="s">
        <v>3677</v>
      </c>
      <c r="AA1185" s="15">
        <v>0</v>
      </c>
      <c r="AB1185" s="15" t="s">
        <v>2939</v>
      </c>
      <c r="AC1185" s="15" t="s">
        <v>3317</v>
      </c>
      <c r="AD1185" s="300" t="s">
        <v>114</v>
      </c>
      <c r="AE1185" s="300" t="s">
        <v>3328</v>
      </c>
      <c r="AF1185" s="15" t="s">
        <v>736</v>
      </c>
      <c r="AG1185" s="15" t="s">
        <v>736</v>
      </c>
      <c r="AP1185" s="26" t="s">
        <v>5230</v>
      </c>
      <c r="AQ1185" s="15">
        <v>0</v>
      </c>
      <c r="AR1185" s="15" t="s">
        <v>3319</v>
      </c>
      <c r="AS1185" s="15" t="s">
        <v>3329</v>
      </c>
      <c r="AT1185" s="15" t="s">
        <v>3319</v>
      </c>
      <c r="AV1185" s="15" t="s">
        <v>4700</v>
      </c>
      <c r="AZ1185" s="15" t="s">
        <v>684</v>
      </c>
      <c r="BA1185" s="15" t="s">
        <v>5256</v>
      </c>
      <c r="BB1185" s="15" t="s">
        <v>736</v>
      </c>
    </row>
    <row r="1186" spans="1:54" s="15" customFormat="1" x14ac:dyDescent="0.25">
      <c r="A1186" s="15" t="s">
        <v>5561</v>
      </c>
      <c r="B1186" s="15" t="s">
        <v>4696</v>
      </c>
      <c r="C1186" s="15" t="s">
        <v>4696</v>
      </c>
      <c r="D1186" s="15" t="s">
        <v>4697</v>
      </c>
      <c r="E1186" s="15">
        <v>24.99</v>
      </c>
      <c r="F1186" s="15" t="s">
        <v>557</v>
      </c>
      <c r="G1186" s="15">
        <v>60</v>
      </c>
      <c r="H1186" s="15" t="s">
        <v>4526</v>
      </c>
      <c r="I1186" s="15" t="s">
        <v>4534</v>
      </c>
      <c r="J1186" s="15" t="s">
        <v>4526</v>
      </c>
      <c r="K1186" s="15" t="s">
        <v>4526</v>
      </c>
      <c r="L1186" s="15" t="s">
        <v>4696</v>
      </c>
      <c r="M1186" s="15" t="s">
        <v>4697</v>
      </c>
      <c r="N1186" s="15" t="s">
        <v>4696</v>
      </c>
      <c r="O1186" s="15" t="s">
        <v>4697</v>
      </c>
      <c r="P1186" s="15" t="s">
        <v>737</v>
      </c>
      <c r="Q1186" s="15" t="s">
        <v>737</v>
      </c>
      <c r="R1186" s="15" t="s">
        <v>2396</v>
      </c>
      <c r="S1186" s="15" t="s">
        <v>2396</v>
      </c>
      <c r="T1186" s="15" t="s">
        <v>736</v>
      </c>
      <c r="U1186" s="15" t="s">
        <v>735</v>
      </c>
      <c r="V1186" s="15" t="s">
        <v>736</v>
      </c>
      <c r="W1186" s="15">
        <v>1</v>
      </c>
      <c r="X1186" s="15" t="s">
        <v>736</v>
      </c>
      <c r="Y1186" s="15" t="s">
        <v>736</v>
      </c>
      <c r="Z1186" s="15" t="s">
        <v>4698</v>
      </c>
      <c r="AC1186" s="15" t="s">
        <v>3317</v>
      </c>
      <c r="AD1186" s="300" t="s">
        <v>114</v>
      </c>
      <c r="AE1186" s="300" t="s">
        <v>3328</v>
      </c>
      <c r="AF1186" s="15" t="s">
        <v>736</v>
      </c>
      <c r="AG1186" s="15" t="s">
        <v>736</v>
      </c>
      <c r="AP1186" s="26">
        <v>0</v>
      </c>
      <c r="AQ1186" s="15">
        <v>0</v>
      </c>
      <c r="AR1186" s="15" t="s">
        <v>3319</v>
      </c>
      <c r="AS1186" s="15" t="s">
        <v>3329</v>
      </c>
      <c r="AT1186" s="15" t="s">
        <v>3319</v>
      </c>
      <c r="AV1186" s="15" t="s">
        <v>4698</v>
      </c>
      <c r="AZ1186" s="15" t="s">
        <v>684</v>
      </c>
      <c r="BA1186" s="15" t="s">
        <v>5256</v>
      </c>
      <c r="BB1186" s="15" t="s">
        <v>736</v>
      </c>
    </row>
    <row r="1187" spans="1:54" s="15" customFormat="1" x14ac:dyDescent="0.25">
      <c r="A1187" s="15" t="s">
        <v>5562</v>
      </c>
      <c r="B1187" s="15" t="s">
        <v>4699</v>
      </c>
      <c r="C1187" s="15" t="s">
        <v>4699</v>
      </c>
      <c r="D1187" s="15" t="s">
        <v>4697</v>
      </c>
      <c r="E1187" s="15">
        <v>24.99</v>
      </c>
      <c r="F1187" s="15" t="s">
        <v>557</v>
      </c>
      <c r="G1187" s="15">
        <v>60</v>
      </c>
      <c r="H1187" s="15" t="s">
        <v>4526</v>
      </c>
      <c r="I1187" s="15" t="s">
        <v>4534</v>
      </c>
      <c r="J1187" s="15" t="s">
        <v>4526</v>
      </c>
      <c r="K1187" s="15" t="s">
        <v>4526</v>
      </c>
      <c r="L1187" s="15" t="s">
        <v>4699</v>
      </c>
      <c r="M1187" s="15" t="s">
        <v>4697</v>
      </c>
      <c r="N1187" s="15" t="s">
        <v>4699</v>
      </c>
      <c r="O1187" s="15" t="s">
        <v>4697</v>
      </c>
      <c r="P1187" s="15" t="s">
        <v>737</v>
      </c>
      <c r="Q1187" s="15" t="s">
        <v>737</v>
      </c>
      <c r="R1187" s="15" t="s">
        <v>2396</v>
      </c>
      <c r="S1187" s="15" t="s">
        <v>2396</v>
      </c>
      <c r="T1187" s="15" t="s">
        <v>736</v>
      </c>
      <c r="U1187" s="15" t="s">
        <v>735</v>
      </c>
      <c r="V1187" s="15" t="s">
        <v>736</v>
      </c>
      <c r="W1187" s="15">
        <v>1</v>
      </c>
      <c r="X1187" s="15" t="s">
        <v>736</v>
      </c>
      <c r="Y1187" s="15" t="s">
        <v>736</v>
      </c>
      <c r="Z1187" s="15" t="s">
        <v>4700</v>
      </c>
      <c r="AC1187" s="15" t="s">
        <v>3317</v>
      </c>
      <c r="AD1187" s="300" t="s">
        <v>114</v>
      </c>
      <c r="AE1187" s="300" t="s">
        <v>3328</v>
      </c>
      <c r="AF1187" s="15" t="s">
        <v>736</v>
      </c>
      <c r="AG1187" s="15" t="s">
        <v>736</v>
      </c>
      <c r="AP1187" s="26">
        <v>0</v>
      </c>
      <c r="AQ1187" s="15">
        <v>0</v>
      </c>
      <c r="AR1187" s="15" t="s">
        <v>3319</v>
      </c>
      <c r="AS1187" s="15" t="s">
        <v>3329</v>
      </c>
      <c r="AT1187" s="15" t="s">
        <v>3319</v>
      </c>
      <c r="AV1187" s="15" t="s">
        <v>4700</v>
      </c>
      <c r="AZ1187" s="15" t="s">
        <v>684</v>
      </c>
      <c r="BA1187" s="15" t="s">
        <v>5256</v>
      </c>
      <c r="BB1187" s="15" t="s">
        <v>736</v>
      </c>
    </row>
    <row r="1188" spans="1:54" s="15" customFormat="1" x14ac:dyDescent="0.25">
      <c r="A1188" s="15" t="s">
        <v>5563</v>
      </c>
      <c r="B1188" s="15" t="s">
        <v>2055</v>
      </c>
      <c r="C1188" s="15" t="s">
        <v>2055</v>
      </c>
      <c r="D1188" s="15" t="s">
        <v>2055</v>
      </c>
      <c r="E1188" s="15">
        <v>54.99</v>
      </c>
      <c r="F1188" s="15" t="s">
        <v>557</v>
      </c>
      <c r="G1188" s="15">
        <v>60</v>
      </c>
      <c r="H1188" s="15" t="s">
        <v>4526</v>
      </c>
      <c r="I1188" s="15" t="s">
        <v>4534</v>
      </c>
      <c r="J1188" s="15" t="s">
        <v>4526</v>
      </c>
      <c r="K1188" s="15" t="s">
        <v>4526</v>
      </c>
      <c r="L1188" s="15" t="s">
        <v>2055</v>
      </c>
      <c r="M1188" s="15" t="s">
        <v>2055</v>
      </c>
      <c r="N1188" s="15" t="s">
        <v>2055</v>
      </c>
      <c r="O1188" s="15" t="s">
        <v>2055</v>
      </c>
      <c r="P1188" s="15" t="s">
        <v>737</v>
      </c>
      <c r="Q1188" s="15" t="s">
        <v>737</v>
      </c>
      <c r="R1188" s="15" t="s">
        <v>2396</v>
      </c>
      <c r="S1188" s="15" t="s">
        <v>2396</v>
      </c>
      <c r="T1188" s="15" t="s">
        <v>736</v>
      </c>
      <c r="U1188" s="15" t="s">
        <v>735</v>
      </c>
      <c r="V1188" s="15" t="s">
        <v>736</v>
      </c>
      <c r="W1188" s="15">
        <v>1</v>
      </c>
      <c r="X1188" s="15" t="s">
        <v>736</v>
      </c>
      <c r="Y1188" s="15" t="s">
        <v>736</v>
      </c>
      <c r="Z1188" s="15" t="s">
        <v>3678</v>
      </c>
      <c r="AA1188" s="15">
        <v>0</v>
      </c>
      <c r="AB1188" s="15" t="s">
        <v>3021</v>
      </c>
      <c r="AC1188" s="15" t="s">
        <v>3317</v>
      </c>
      <c r="AD1188" s="300" t="s">
        <v>114</v>
      </c>
      <c r="AE1188" s="300" t="s">
        <v>3328</v>
      </c>
      <c r="AF1188" s="15" t="s">
        <v>736</v>
      </c>
      <c r="AG1188" s="15" t="s">
        <v>736</v>
      </c>
      <c r="AP1188" s="26" t="s">
        <v>5230</v>
      </c>
      <c r="AQ1188" s="15">
        <v>0</v>
      </c>
      <c r="AR1188" s="15" t="s">
        <v>3319</v>
      </c>
      <c r="AS1188" s="15" t="s">
        <v>3329</v>
      </c>
      <c r="AT1188" s="15" t="s">
        <v>3319</v>
      </c>
      <c r="AV1188" s="15" t="s">
        <v>3678</v>
      </c>
      <c r="AZ1188" s="15" t="s">
        <v>684</v>
      </c>
      <c r="BA1188" s="15" t="s">
        <v>5256</v>
      </c>
      <c r="BB1188" s="15" t="s">
        <v>736</v>
      </c>
    </row>
    <row r="1189" spans="1:54" s="15" customFormat="1" x14ac:dyDescent="0.25">
      <c r="A1189" s="15" t="s">
        <v>5564</v>
      </c>
      <c r="B1189" s="15" t="s">
        <v>2065</v>
      </c>
      <c r="C1189" s="15" t="s">
        <v>2065</v>
      </c>
      <c r="D1189" s="15" t="s">
        <v>4701</v>
      </c>
      <c r="E1189" s="15">
        <v>0</v>
      </c>
      <c r="F1189" s="15" t="s">
        <v>557</v>
      </c>
      <c r="G1189" s="15">
        <v>60</v>
      </c>
      <c r="H1189" s="15" t="s">
        <v>4526</v>
      </c>
      <c r="I1189" s="15" t="s">
        <v>4534</v>
      </c>
      <c r="J1189" s="15" t="s">
        <v>4526</v>
      </c>
      <c r="K1189" s="15" t="s">
        <v>4526</v>
      </c>
      <c r="L1189" s="15" t="s">
        <v>2065</v>
      </c>
      <c r="M1189" s="15" t="s">
        <v>4701</v>
      </c>
      <c r="N1189" s="15" t="s">
        <v>2065</v>
      </c>
      <c r="O1189" s="15" t="s">
        <v>4701</v>
      </c>
      <c r="P1189" s="15" t="s">
        <v>3384</v>
      </c>
      <c r="Q1189" s="15" t="s">
        <v>3384</v>
      </c>
      <c r="R1189" s="15" t="s">
        <v>2396</v>
      </c>
      <c r="S1189" s="15" t="s">
        <v>2396</v>
      </c>
      <c r="T1189" s="15" t="s">
        <v>736</v>
      </c>
      <c r="U1189" s="15" t="s">
        <v>735</v>
      </c>
      <c r="V1189" s="15" t="s">
        <v>736</v>
      </c>
      <c r="W1189" s="15">
        <v>1</v>
      </c>
      <c r="X1189" s="15" t="s">
        <v>736</v>
      </c>
      <c r="Y1189" s="15" t="s">
        <v>736</v>
      </c>
      <c r="Z1189" s="15" t="s">
        <v>3679</v>
      </c>
      <c r="AA1189" s="15">
        <v>0</v>
      </c>
      <c r="AB1189" s="15" t="s">
        <v>3028</v>
      </c>
      <c r="AC1189" s="15" t="s">
        <v>3317</v>
      </c>
      <c r="AD1189" s="300" t="s">
        <v>114</v>
      </c>
      <c r="AE1189" s="300" t="s">
        <v>3328</v>
      </c>
      <c r="AF1189" s="15" t="s">
        <v>736</v>
      </c>
      <c r="AG1189" s="15" t="s">
        <v>736</v>
      </c>
      <c r="AP1189" s="26" t="s">
        <v>5230</v>
      </c>
      <c r="AQ1189" s="15">
        <v>0</v>
      </c>
      <c r="AR1189" s="15" t="s">
        <v>3319</v>
      </c>
      <c r="AS1189" s="15" t="s">
        <v>3329</v>
      </c>
      <c r="AT1189" s="15" t="s">
        <v>3319</v>
      </c>
      <c r="AV1189" s="15" t="s">
        <v>3679</v>
      </c>
      <c r="AZ1189" s="15" t="s">
        <v>684</v>
      </c>
      <c r="BA1189" s="15" t="s">
        <v>5256</v>
      </c>
      <c r="BB1189" s="15" t="s">
        <v>736</v>
      </c>
    </row>
    <row r="1190" spans="1:54" s="15" customFormat="1" x14ac:dyDescent="0.25">
      <c r="A1190" s="15" t="s">
        <v>5565</v>
      </c>
      <c r="B1190" s="15" t="s">
        <v>4702</v>
      </c>
      <c r="C1190" s="15" t="s">
        <v>4702</v>
      </c>
      <c r="D1190" s="15" t="s">
        <v>4703</v>
      </c>
      <c r="E1190" s="15">
        <v>0</v>
      </c>
      <c r="F1190" s="15" t="s">
        <v>557</v>
      </c>
      <c r="G1190" s="15">
        <v>60</v>
      </c>
      <c r="H1190" s="15" t="s">
        <v>4526</v>
      </c>
      <c r="I1190" s="15" t="s">
        <v>4534</v>
      </c>
      <c r="J1190" s="15" t="s">
        <v>4526</v>
      </c>
      <c r="K1190" s="15" t="s">
        <v>4526</v>
      </c>
      <c r="L1190" s="15" t="s">
        <v>4702</v>
      </c>
      <c r="M1190" s="15" t="s">
        <v>4703</v>
      </c>
      <c r="N1190" s="15" t="s">
        <v>4702</v>
      </c>
      <c r="O1190" s="15" t="s">
        <v>4703</v>
      </c>
      <c r="P1190" s="15" t="s">
        <v>737</v>
      </c>
      <c r="Q1190" s="15" t="s">
        <v>737</v>
      </c>
      <c r="R1190" s="15" t="s">
        <v>2396</v>
      </c>
      <c r="S1190" s="15" t="s">
        <v>2396</v>
      </c>
      <c r="T1190" s="15" t="s">
        <v>736</v>
      </c>
      <c r="U1190" s="15" t="s">
        <v>735</v>
      </c>
      <c r="V1190" s="15" t="s">
        <v>736</v>
      </c>
      <c r="W1190" s="15">
        <v>1</v>
      </c>
      <c r="X1190" s="15" t="s">
        <v>736</v>
      </c>
      <c r="Y1190" s="15" t="s">
        <v>736</v>
      </c>
      <c r="Z1190" s="15" t="s">
        <v>3680</v>
      </c>
      <c r="AA1190" s="15">
        <v>0</v>
      </c>
      <c r="AB1190" s="15" t="s">
        <v>3028</v>
      </c>
      <c r="AC1190" s="15" t="s">
        <v>3317</v>
      </c>
      <c r="AD1190" s="300" t="s">
        <v>114</v>
      </c>
      <c r="AE1190" s="300" t="s">
        <v>3328</v>
      </c>
      <c r="AF1190" s="15" t="s">
        <v>736</v>
      </c>
      <c r="AG1190" s="15" t="s">
        <v>736</v>
      </c>
      <c r="AP1190" s="26" t="s">
        <v>5230</v>
      </c>
      <c r="AQ1190" s="15">
        <v>0</v>
      </c>
      <c r="AR1190" s="15" t="s">
        <v>3319</v>
      </c>
      <c r="AS1190" s="15" t="s">
        <v>3329</v>
      </c>
      <c r="AT1190" s="15" t="s">
        <v>3319</v>
      </c>
      <c r="AV1190" s="15" t="s">
        <v>3680</v>
      </c>
      <c r="AZ1190" s="15" t="s">
        <v>684</v>
      </c>
      <c r="BA1190" s="15" t="s">
        <v>5256</v>
      </c>
      <c r="BB1190" s="15" t="s">
        <v>736</v>
      </c>
    </row>
    <row r="1191" spans="1:54" s="15" customFormat="1" x14ac:dyDescent="0.25">
      <c r="A1191" s="15" t="s">
        <v>5566</v>
      </c>
      <c r="B1191" s="15" t="s">
        <v>1813</v>
      </c>
      <c r="C1191" s="15" t="s">
        <v>1813</v>
      </c>
      <c r="D1191" s="15" t="s">
        <v>4704</v>
      </c>
      <c r="E1191" s="15">
        <v>49.99</v>
      </c>
      <c r="F1191" s="15" t="s">
        <v>557</v>
      </c>
      <c r="G1191" s="15">
        <v>150</v>
      </c>
      <c r="H1191" s="15" t="s">
        <v>4526</v>
      </c>
      <c r="I1191" s="15" t="s">
        <v>4534</v>
      </c>
      <c r="J1191" s="15" t="s">
        <v>4526</v>
      </c>
      <c r="K1191" s="15" t="s">
        <v>4526</v>
      </c>
      <c r="L1191" s="15" t="s">
        <v>1813</v>
      </c>
      <c r="M1191" s="15" t="s">
        <v>4704</v>
      </c>
      <c r="N1191" s="15" t="s">
        <v>1813</v>
      </c>
      <c r="O1191" s="15" t="s">
        <v>4704</v>
      </c>
      <c r="P1191" s="15" t="s">
        <v>737</v>
      </c>
      <c r="Q1191" s="15" t="s">
        <v>737</v>
      </c>
      <c r="R1191" s="15" t="s">
        <v>2396</v>
      </c>
      <c r="S1191" s="15" t="s">
        <v>2396</v>
      </c>
      <c r="T1191" s="15" t="s">
        <v>736</v>
      </c>
      <c r="U1191" s="15" t="s">
        <v>735</v>
      </c>
      <c r="V1191" s="15" t="s">
        <v>736</v>
      </c>
      <c r="W1191" s="15">
        <v>1</v>
      </c>
      <c r="X1191" s="15" t="s">
        <v>736</v>
      </c>
      <c r="Y1191" s="15" t="s">
        <v>736</v>
      </c>
      <c r="Z1191" s="15" t="s">
        <v>3681</v>
      </c>
      <c r="AA1191" s="15">
        <v>0</v>
      </c>
      <c r="AB1191" s="15" t="s">
        <v>899</v>
      </c>
      <c r="AC1191" s="15" t="s">
        <v>3317</v>
      </c>
      <c r="AD1191" s="300" t="s">
        <v>114</v>
      </c>
      <c r="AE1191" s="300" t="s">
        <v>3328</v>
      </c>
      <c r="AF1191" s="15" t="s">
        <v>736</v>
      </c>
      <c r="AG1191" s="15" t="s">
        <v>736</v>
      </c>
      <c r="AP1191" s="26" t="s">
        <v>5230</v>
      </c>
      <c r="AQ1191" s="15">
        <v>0</v>
      </c>
      <c r="AR1191" s="15" t="s">
        <v>3319</v>
      </c>
      <c r="AS1191" s="15" t="s">
        <v>3329</v>
      </c>
      <c r="AT1191" s="15" t="s">
        <v>3319</v>
      </c>
      <c r="AV1191" s="15" t="s">
        <v>3681</v>
      </c>
      <c r="AZ1191" s="15" t="s">
        <v>684</v>
      </c>
      <c r="BA1191" s="15" t="s">
        <v>5256</v>
      </c>
      <c r="BB1191" s="15" t="s">
        <v>736</v>
      </c>
    </row>
    <row r="1192" spans="1:54" s="15" customFormat="1" x14ac:dyDescent="0.25">
      <c r="A1192" s="15" t="s">
        <v>5567</v>
      </c>
      <c r="B1192" s="15" t="s">
        <v>2065</v>
      </c>
      <c r="C1192" s="15" t="s">
        <v>2065</v>
      </c>
      <c r="D1192" s="15" t="s">
        <v>4701</v>
      </c>
      <c r="E1192" s="15">
        <v>79.989999999999995</v>
      </c>
      <c r="F1192" s="15" t="s">
        <v>557</v>
      </c>
      <c r="G1192" s="15">
        <v>60</v>
      </c>
      <c r="H1192" s="15" t="s">
        <v>4526</v>
      </c>
      <c r="I1192" s="15" t="s">
        <v>4534</v>
      </c>
      <c r="J1192" s="15" t="s">
        <v>4526</v>
      </c>
      <c r="K1192" s="15" t="s">
        <v>4526</v>
      </c>
      <c r="L1192" s="15" t="s">
        <v>2065</v>
      </c>
      <c r="M1192" s="15" t="s">
        <v>4701</v>
      </c>
      <c r="N1192" s="15" t="s">
        <v>2065</v>
      </c>
      <c r="O1192" s="15" t="s">
        <v>4701</v>
      </c>
      <c r="P1192" s="15" t="s">
        <v>3384</v>
      </c>
      <c r="Q1192" s="15" t="s">
        <v>3384</v>
      </c>
      <c r="R1192" s="15" t="s">
        <v>2396</v>
      </c>
      <c r="S1192" s="15" t="s">
        <v>2396</v>
      </c>
      <c r="T1192" s="15" t="s">
        <v>736</v>
      </c>
      <c r="U1192" s="15" t="s">
        <v>735</v>
      </c>
      <c r="V1192" s="15" t="s">
        <v>736</v>
      </c>
      <c r="W1192" s="15">
        <v>1</v>
      </c>
      <c r="X1192" s="15" t="s">
        <v>736</v>
      </c>
      <c r="Y1192" s="15" t="s">
        <v>736</v>
      </c>
      <c r="Z1192" s="15" t="s">
        <v>3682</v>
      </c>
      <c r="AA1192" s="15">
        <v>0</v>
      </c>
      <c r="AB1192" s="15" t="s">
        <v>3028</v>
      </c>
      <c r="AC1192" s="15" t="s">
        <v>3317</v>
      </c>
      <c r="AD1192" s="300" t="s">
        <v>114</v>
      </c>
      <c r="AE1192" s="300" t="s">
        <v>3328</v>
      </c>
      <c r="AF1192" s="15" t="s">
        <v>736</v>
      </c>
      <c r="AG1192" s="15" t="s">
        <v>736</v>
      </c>
      <c r="AP1192" s="26" t="s">
        <v>5230</v>
      </c>
      <c r="AQ1192" s="15">
        <v>0</v>
      </c>
      <c r="AR1192" s="15" t="s">
        <v>3319</v>
      </c>
      <c r="AS1192" s="15" t="s">
        <v>3329</v>
      </c>
      <c r="AT1192" s="15" t="s">
        <v>3319</v>
      </c>
      <c r="AV1192" s="15" t="s">
        <v>3682</v>
      </c>
      <c r="AZ1192" s="15" t="s">
        <v>684</v>
      </c>
      <c r="BA1192" s="15" t="s">
        <v>5256</v>
      </c>
      <c r="BB1192" s="15" t="s">
        <v>736</v>
      </c>
    </row>
    <row r="1193" spans="1:54" s="15" customFormat="1" x14ac:dyDescent="0.25">
      <c r="A1193" s="15" t="s">
        <v>5568</v>
      </c>
      <c r="B1193" s="15" t="s">
        <v>2069</v>
      </c>
      <c r="C1193" s="15" t="s">
        <v>2069</v>
      </c>
      <c r="D1193" s="15" t="s">
        <v>4705</v>
      </c>
      <c r="E1193" s="15">
        <v>129.99</v>
      </c>
      <c r="F1193" s="15" t="s">
        <v>557</v>
      </c>
      <c r="G1193" s="15">
        <v>60</v>
      </c>
      <c r="H1193" s="15" t="s">
        <v>4526</v>
      </c>
      <c r="I1193" s="15" t="s">
        <v>4534</v>
      </c>
      <c r="J1193" s="15" t="s">
        <v>4526</v>
      </c>
      <c r="K1193" s="15" t="s">
        <v>4526</v>
      </c>
      <c r="L1193" s="15" t="s">
        <v>2069</v>
      </c>
      <c r="M1193" s="15" t="s">
        <v>4705</v>
      </c>
      <c r="N1193" s="15" t="s">
        <v>2069</v>
      </c>
      <c r="O1193" s="15" t="s">
        <v>4705</v>
      </c>
      <c r="P1193" s="15" t="s">
        <v>3384</v>
      </c>
      <c r="Q1193" s="15" t="s">
        <v>3384</v>
      </c>
      <c r="R1193" s="15" t="s">
        <v>2396</v>
      </c>
      <c r="S1193" s="15" t="s">
        <v>2396</v>
      </c>
      <c r="T1193" s="15" t="s">
        <v>736</v>
      </c>
      <c r="U1193" s="15" t="s">
        <v>735</v>
      </c>
      <c r="V1193" s="15" t="s">
        <v>736</v>
      </c>
      <c r="W1193" s="15">
        <v>1</v>
      </c>
      <c r="X1193" s="15" t="s">
        <v>736</v>
      </c>
      <c r="Y1193" s="15" t="s">
        <v>736</v>
      </c>
      <c r="Z1193" s="15" t="s">
        <v>3683</v>
      </c>
      <c r="AA1193" s="15">
        <v>0</v>
      </c>
      <c r="AB1193" s="15" t="s">
        <v>3028</v>
      </c>
      <c r="AC1193" s="15" t="s">
        <v>3317</v>
      </c>
      <c r="AD1193" s="300" t="s">
        <v>114</v>
      </c>
      <c r="AE1193" s="300" t="s">
        <v>3328</v>
      </c>
      <c r="AF1193" s="15" t="s">
        <v>736</v>
      </c>
      <c r="AG1193" s="15" t="s">
        <v>736</v>
      </c>
      <c r="AP1193" s="26" t="s">
        <v>5230</v>
      </c>
      <c r="AQ1193" s="15">
        <v>0</v>
      </c>
      <c r="AR1193" s="15" t="s">
        <v>3319</v>
      </c>
      <c r="AS1193" s="15" t="s">
        <v>3329</v>
      </c>
      <c r="AT1193" s="15" t="s">
        <v>3319</v>
      </c>
      <c r="AV1193" s="15" t="s">
        <v>3683</v>
      </c>
      <c r="AZ1193" s="15" t="s">
        <v>684</v>
      </c>
      <c r="BA1193" s="15" t="s">
        <v>5256</v>
      </c>
      <c r="BB1193" s="15" t="s">
        <v>736</v>
      </c>
    </row>
    <row r="1194" spans="1:54" s="15" customFormat="1" x14ac:dyDescent="0.25">
      <c r="A1194" s="15" t="s">
        <v>5569</v>
      </c>
      <c r="B1194" s="15" t="s">
        <v>2071</v>
      </c>
      <c r="C1194" s="15" t="s">
        <v>2071</v>
      </c>
      <c r="D1194" s="15" t="s">
        <v>4706</v>
      </c>
      <c r="E1194" s="15">
        <v>54.99</v>
      </c>
      <c r="F1194" s="15" t="s">
        <v>557</v>
      </c>
      <c r="G1194" s="15">
        <v>60</v>
      </c>
      <c r="H1194" s="15" t="s">
        <v>4526</v>
      </c>
      <c r="I1194" s="15" t="s">
        <v>4534</v>
      </c>
      <c r="J1194" s="15" t="s">
        <v>4526</v>
      </c>
      <c r="K1194" s="15" t="s">
        <v>4526</v>
      </c>
      <c r="L1194" s="15" t="s">
        <v>2071</v>
      </c>
      <c r="M1194" s="15" t="s">
        <v>4706</v>
      </c>
      <c r="N1194" s="15" t="s">
        <v>2071</v>
      </c>
      <c r="O1194" s="15" t="s">
        <v>4706</v>
      </c>
      <c r="P1194" s="15" t="s">
        <v>737</v>
      </c>
      <c r="Q1194" s="15" t="s">
        <v>737</v>
      </c>
      <c r="R1194" s="15" t="s">
        <v>2396</v>
      </c>
      <c r="S1194" s="15" t="s">
        <v>2396</v>
      </c>
      <c r="T1194" s="15" t="s">
        <v>736</v>
      </c>
      <c r="U1194" s="15" t="s">
        <v>735</v>
      </c>
      <c r="V1194" s="15" t="s">
        <v>736</v>
      </c>
      <c r="W1194" s="15">
        <v>1</v>
      </c>
      <c r="X1194" s="15" t="s">
        <v>736</v>
      </c>
      <c r="Y1194" s="15" t="s">
        <v>736</v>
      </c>
      <c r="Z1194" s="15" t="s">
        <v>3684</v>
      </c>
      <c r="AA1194" s="15">
        <v>0</v>
      </c>
      <c r="AB1194" s="15" t="s">
        <v>899</v>
      </c>
      <c r="AC1194" s="15" t="s">
        <v>3317</v>
      </c>
      <c r="AD1194" s="300" t="s">
        <v>114</v>
      </c>
      <c r="AE1194" s="300" t="s">
        <v>3328</v>
      </c>
      <c r="AF1194" s="15" t="s">
        <v>736</v>
      </c>
      <c r="AG1194" s="15" t="s">
        <v>736</v>
      </c>
      <c r="AP1194" s="26">
        <v>0</v>
      </c>
      <c r="AQ1194" s="15">
        <v>0</v>
      </c>
      <c r="AR1194" s="15" t="s">
        <v>3319</v>
      </c>
      <c r="AS1194" s="15" t="s">
        <v>3329</v>
      </c>
      <c r="AT1194" s="15" t="s">
        <v>3319</v>
      </c>
      <c r="AV1194" s="15" t="s">
        <v>3684</v>
      </c>
      <c r="AZ1194" s="15" t="s">
        <v>684</v>
      </c>
      <c r="BA1194" s="15" t="s">
        <v>5256</v>
      </c>
      <c r="BB1194" s="15" t="s">
        <v>736</v>
      </c>
    </row>
    <row r="1195" spans="1:54" s="15" customFormat="1" x14ac:dyDescent="0.25">
      <c r="A1195" s="15" t="s">
        <v>5570</v>
      </c>
      <c r="B1195" s="15" t="s">
        <v>4707</v>
      </c>
      <c r="C1195" s="15" t="s">
        <v>4707</v>
      </c>
      <c r="D1195" s="15" t="s">
        <v>4708</v>
      </c>
      <c r="E1195" s="15">
        <v>5</v>
      </c>
      <c r="F1195" s="15" t="s">
        <v>557</v>
      </c>
      <c r="G1195" s="15">
        <v>60</v>
      </c>
      <c r="H1195" s="15" t="s">
        <v>742</v>
      </c>
      <c r="I1195" s="15" t="s">
        <v>742</v>
      </c>
      <c r="J1195" s="15" t="s">
        <v>742</v>
      </c>
      <c r="K1195" s="15" t="s">
        <v>742</v>
      </c>
      <c r="L1195" s="15" t="s">
        <v>4707</v>
      </c>
      <c r="M1195" s="15" t="s">
        <v>4708</v>
      </c>
      <c r="N1195" s="15" t="s">
        <v>4707</v>
      </c>
      <c r="O1195" s="15" t="s">
        <v>4708</v>
      </c>
      <c r="P1195" s="15" t="s">
        <v>737</v>
      </c>
      <c r="Q1195" s="15" t="s">
        <v>737</v>
      </c>
      <c r="R1195" s="15" t="s">
        <v>2396</v>
      </c>
      <c r="S1195" s="15" t="s">
        <v>2396</v>
      </c>
      <c r="T1195" s="15" t="s">
        <v>736</v>
      </c>
      <c r="U1195" s="15" t="s">
        <v>735</v>
      </c>
      <c r="V1195" s="15" t="s">
        <v>736</v>
      </c>
      <c r="W1195" s="15">
        <v>1</v>
      </c>
      <c r="X1195" s="15" t="s">
        <v>736</v>
      </c>
      <c r="Y1195" s="15" t="s">
        <v>736</v>
      </c>
      <c r="Z1195" s="15" t="s">
        <v>3685</v>
      </c>
      <c r="AA1195" s="15">
        <v>0</v>
      </c>
      <c r="AB1195" s="15" t="s">
        <v>853</v>
      </c>
      <c r="AC1195" s="15" t="s">
        <v>3317</v>
      </c>
      <c r="AD1195" s="300" t="s">
        <v>114</v>
      </c>
      <c r="AE1195" s="300" t="s">
        <v>3328</v>
      </c>
      <c r="AF1195" s="15" t="s">
        <v>736</v>
      </c>
      <c r="AG1195" s="15" t="s">
        <v>736</v>
      </c>
      <c r="AP1195" s="26" t="s">
        <v>5230</v>
      </c>
      <c r="AQ1195" s="15">
        <v>0</v>
      </c>
      <c r="AR1195" s="15" t="s">
        <v>3319</v>
      </c>
      <c r="AS1195" s="15" t="s">
        <v>3329</v>
      </c>
      <c r="AT1195" s="15" t="s">
        <v>3319</v>
      </c>
      <c r="AV1195" s="15" t="s">
        <v>3808</v>
      </c>
      <c r="AZ1195" s="15" t="s">
        <v>684</v>
      </c>
      <c r="BA1195" s="15" t="s">
        <v>5256</v>
      </c>
      <c r="BB1195" s="15" t="s">
        <v>736</v>
      </c>
    </row>
    <row r="1196" spans="1:54" s="15" customFormat="1" x14ac:dyDescent="0.25">
      <c r="A1196" s="15" t="s">
        <v>5571</v>
      </c>
      <c r="B1196" s="15" t="s">
        <v>4709</v>
      </c>
      <c r="C1196" s="15" t="s">
        <v>4709</v>
      </c>
      <c r="D1196" s="15" t="s">
        <v>4710</v>
      </c>
      <c r="E1196" s="15">
        <v>5</v>
      </c>
      <c r="F1196" s="15" t="s">
        <v>557</v>
      </c>
      <c r="G1196" s="15">
        <v>60</v>
      </c>
      <c r="H1196" s="15" t="s">
        <v>742</v>
      </c>
      <c r="I1196" s="15" t="s">
        <v>742</v>
      </c>
      <c r="J1196" s="15" t="s">
        <v>742</v>
      </c>
      <c r="K1196" s="15" t="s">
        <v>742</v>
      </c>
      <c r="L1196" s="15" t="s">
        <v>4709</v>
      </c>
      <c r="M1196" s="15" t="s">
        <v>4710</v>
      </c>
      <c r="N1196" s="15" t="s">
        <v>4709</v>
      </c>
      <c r="O1196" s="15" t="s">
        <v>4710</v>
      </c>
      <c r="P1196" s="15" t="s">
        <v>737</v>
      </c>
      <c r="Q1196" s="15" t="s">
        <v>737</v>
      </c>
      <c r="R1196" s="15" t="s">
        <v>2396</v>
      </c>
      <c r="S1196" s="15" t="s">
        <v>2396</v>
      </c>
      <c r="T1196" s="15" t="s">
        <v>736</v>
      </c>
      <c r="U1196" s="15" t="s">
        <v>735</v>
      </c>
      <c r="V1196" s="15" t="s">
        <v>736</v>
      </c>
      <c r="W1196" s="15">
        <v>1</v>
      </c>
      <c r="X1196" s="15" t="s">
        <v>736</v>
      </c>
      <c r="Y1196" s="15" t="s">
        <v>736</v>
      </c>
      <c r="Z1196" s="15" t="s">
        <v>3808</v>
      </c>
      <c r="AC1196" s="15" t="s">
        <v>3317</v>
      </c>
      <c r="AD1196" s="300" t="s">
        <v>114</v>
      </c>
      <c r="AE1196" s="300" t="s">
        <v>3328</v>
      </c>
      <c r="AF1196" s="15" t="s">
        <v>736</v>
      </c>
      <c r="AG1196" s="15" t="s">
        <v>736</v>
      </c>
      <c r="AP1196" s="26">
        <v>0</v>
      </c>
      <c r="AQ1196" s="15">
        <v>0</v>
      </c>
      <c r="AR1196" s="15" t="s">
        <v>3319</v>
      </c>
      <c r="AS1196" s="15" t="s">
        <v>3329</v>
      </c>
      <c r="AT1196" s="15" t="s">
        <v>3319</v>
      </c>
      <c r="AV1196" s="15" t="s">
        <v>3808</v>
      </c>
      <c r="AZ1196" s="15" t="s">
        <v>684</v>
      </c>
      <c r="BA1196" s="15" t="s">
        <v>5256</v>
      </c>
      <c r="BB1196" s="15" t="s">
        <v>736</v>
      </c>
    </row>
    <row r="1197" spans="1:54" s="15" customFormat="1" x14ac:dyDescent="0.25">
      <c r="A1197" s="15" t="s">
        <v>5572</v>
      </c>
      <c r="B1197" s="15" t="s">
        <v>4690</v>
      </c>
      <c r="C1197" s="15" t="s">
        <v>4690</v>
      </c>
      <c r="D1197" s="15" t="s">
        <v>4691</v>
      </c>
      <c r="E1197" s="15">
        <v>0</v>
      </c>
      <c r="F1197" s="15" t="s">
        <v>557</v>
      </c>
      <c r="G1197" s="15">
        <v>90</v>
      </c>
      <c r="H1197" s="15" t="s">
        <v>742</v>
      </c>
      <c r="I1197" s="15" t="s">
        <v>742</v>
      </c>
      <c r="J1197" s="15" t="s">
        <v>742</v>
      </c>
      <c r="K1197" s="15" t="s">
        <v>742</v>
      </c>
      <c r="L1197" s="15" t="s">
        <v>4690</v>
      </c>
      <c r="M1197" s="15" t="s">
        <v>4691</v>
      </c>
      <c r="N1197" s="15" t="s">
        <v>4690</v>
      </c>
      <c r="O1197" s="15" t="s">
        <v>4691</v>
      </c>
      <c r="P1197" s="15" t="s">
        <v>737</v>
      </c>
      <c r="Q1197" s="15" t="s">
        <v>737</v>
      </c>
      <c r="R1197" s="15" t="s">
        <v>2396</v>
      </c>
      <c r="S1197" s="15" t="s">
        <v>2396</v>
      </c>
      <c r="T1197" s="15" t="s">
        <v>736</v>
      </c>
      <c r="U1197" s="15" t="s">
        <v>735</v>
      </c>
      <c r="V1197" s="15" t="s">
        <v>736</v>
      </c>
      <c r="W1197" s="15">
        <v>1</v>
      </c>
      <c r="X1197" s="15" t="s">
        <v>736</v>
      </c>
      <c r="Y1197" s="15" t="s">
        <v>736</v>
      </c>
      <c r="Z1197" s="15" t="s">
        <v>3687</v>
      </c>
      <c r="AA1197" s="15">
        <v>0</v>
      </c>
      <c r="AB1197" s="15" t="s">
        <v>3021</v>
      </c>
      <c r="AC1197" s="15" t="s">
        <v>3317</v>
      </c>
      <c r="AD1197" s="300" t="s">
        <v>114</v>
      </c>
      <c r="AE1197" s="300" t="s">
        <v>3328</v>
      </c>
      <c r="AF1197" s="15" t="s">
        <v>736</v>
      </c>
      <c r="AG1197" s="15" t="s">
        <v>736</v>
      </c>
      <c r="AP1197" s="26" t="s">
        <v>5230</v>
      </c>
      <c r="AQ1197" s="15">
        <v>0</v>
      </c>
      <c r="AR1197" s="15" t="s">
        <v>3319</v>
      </c>
      <c r="AS1197" s="15" t="s">
        <v>3329</v>
      </c>
      <c r="AT1197" s="15" t="s">
        <v>3319</v>
      </c>
      <c r="AV1197" s="15" t="s">
        <v>3</v>
      </c>
      <c r="AZ1197" s="15" t="s">
        <v>684</v>
      </c>
      <c r="BA1197" s="15" t="s">
        <v>5256</v>
      </c>
      <c r="BB1197" s="15" t="s">
        <v>736</v>
      </c>
    </row>
    <row r="1198" spans="1:54" s="15" customFormat="1" x14ac:dyDescent="0.25">
      <c r="A1198" s="15" t="s">
        <v>5573</v>
      </c>
      <c r="B1198" s="15" t="s">
        <v>1749</v>
      </c>
      <c r="C1198" s="15" t="s">
        <v>5036</v>
      </c>
      <c r="D1198" s="15" t="s">
        <v>5037</v>
      </c>
      <c r="E1198" s="15">
        <v>37.99</v>
      </c>
      <c r="F1198" s="15" t="s">
        <v>557</v>
      </c>
      <c r="G1198" s="15">
        <v>30</v>
      </c>
      <c r="H1198" s="15" t="s">
        <v>4640</v>
      </c>
      <c r="I1198" s="15" t="s">
        <v>4640</v>
      </c>
      <c r="J1198" s="15" t="s">
        <v>4640</v>
      </c>
      <c r="K1198" s="15" t="s">
        <v>4640</v>
      </c>
      <c r="L1198" s="15" t="s">
        <v>5036</v>
      </c>
      <c r="M1198" s="15" t="s">
        <v>5037</v>
      </c>
      <c r="N1198" s="15" t="s">
        <v>5036</v>
      </c>
      <c r="O1198" s="15" t="s">
        <v>5037</v>
      </c>
      <c r="P1198" s="15" t="s">
        <v>3384</v>
      </c>
      <c r="Q1198" s="15" t="s">
        <v>3384</v>
      </c>
      <c r="R1198" s="15" t="s">
        <v>2396</v>
      </c>
      <c r="S1198" s="15">
        <v>0</v>
      </c>
      <c r="T1198" s="15" t="s">
        <v>736</v>
      </c>
      <c r="U1198" s="15" t="s">
        <v>736</v>
      </c>
      <c r="V1198" s="15" t="s">
        <v>735</v>
      </c>
      <c r="W1198" s="15">
        <v>1</v>
      </c>
      <c r="X1198" s="15" t="s">
        <v>736</v>
      </c>
      <c r="Y1198" s="15" t="s">
        <v>736</v>
      </c>
      <c r="Z1198" s="15" t="s">
        <v>3750</v>
      </c>
      <c r="AC1198" s="15" t="s">
        <v>3317</v>
      </c>
      <c r="AD1198" s="300" t="s">
        <v>114</v>
      </c>
      <c r="AE1198" s="300" t="s">
        <v>3328</v>
      </c>
      <c r="AF1198" s="15" t="s">
        <v>736</v>
      </c>
      <c r="AG1198" s="15" t="s">
        <v>736</v>
      </c>
      <c r="AP1198" s="26">
        <v>0</v>
      </c>
      <c r="AQ1198" s="15">
        <v>0</v>
      </c>
      <c r="AR1198" s="15" t="s">
        <v>3319</v>
      </c>
      <c r="AS1198" s="15" t="s">
        <v>3319</v>
      </c>
      <c r="AT1198" s="15" t="s">
        <v>3329</v>
      </c>
      <c r="AV1198" s="15" t="s">
        <v>3640</v>
      </c>
      <c r="AZ1198" s="15" t="s">
        <v>5270</v>
      </c>
      <c r="BA1198" s="15" t="s">
        <v>5256</v>
      </c>
      <c r="BB1198" s="15" t="s">
        <v>736</v>
      </c>
    </row>
    <row r="1199" spans="1:54" s="15" customFormat="1" x14ac:dyDescent="0.25">
      <c r="A1199" s="15" t="s">
        <v>5574</v>
      </c>
      <c r="B1199" s="15" t="s">
        <v>1585</v>
      </c>
      <c r="C1199" s="15" t="s">
        <v>1585</v>
      </c>
      <c r="D1199" s="15" t="s">
        <v>5051</v>
      </c>
      <c r="E1199" s="15">
        <v>25</v>
      </c>
      <c r="F1199" s="15" t="s">
        <v>557</v>
      </c>
      <c r="G1199" s="15">
        <v>60</v>
      </c>
      <c r="H1199" s="15" t="s">
        <v>684</v>
      </c>
      <c r="I1199" s="15" t="s">
        <v>684</v>
      </c>
      <c r="J1199" s="15" t="s">
        <v>684</v>
      </c>
      <c r="K1199" s="15" t="s">
        <v>684</v>
      </c>
      <c r="L1199" s="15" t="s">
        <v>1585</v>
      </c>
      <c r="M1199" s="15" t="s">
        <v>5051</v>
      </c>
      <c r="N1199" s="15" t="s">
        <v>1585</v>
      </c>
      <c r="O1199" s="15" t="s">
        <v>5051</v>
      </c>
      <c r="P1199" s="15" t="s">
        <v>737</v>
      </c>
      <c r="Q1199" s="15" t="s">
        <v>737</v>
      </c>
      <c r="R1199" s="15" t="s">
        <v>2396</v>
      </c>
      <c r="S1199" s="15" t="s">
        <v>2396</v>
      </c>
      <c r="T1199" s="15" t="s">
        <v>736</v>
      </c>
      <c r="U1199" s="15" t="s">
        <v>735</v>
      </c>
      <c r="V1199" s="15" t="s">
        <v>736</v>
      </c>
      <c r="W1199" s="15">
        <v>1</v>
      </c>
      <c r="X1199" s="15" t="s">
        <v>736</v>
      </c>
      <c r="Y1199" s="15" t="s">
        <v>736</v>
      </c>
      <c r="Z1199" s="15" t="s">
        <v>4177</v>
      </c>
      <c r="AA1199" s="15">
        <v>0</v>
      </c>
      <c r="AB1199" s="15" t="s">
        <v>561</v>
      </c>
      <c r="AC1199" s="15" t="s">
        <v>3317</v>
      </c>
      <c r="AD1199" s="300" t="s">
        <v>114</v>
      </c>
      <c r="AE1199" s="300" t="s">
        <v>3328</v>
      </c>
      <c r="AF1199" s="15" t="s">
        <v>736</v>
      </c>
      <c r="AG1199" s="15" t="s">
        <v>736</v>
      </c>
      <c r="AP1199" s="26" t="s">
        <v>5230</v>
      </c>
      <c r="AQ1199" s="15">
        <v>0</v>
      </c>
      <c r="AR1199" s="15" t="s">
        <v>3319</v>
      </c>
      <c r="AS1199" s="15" t="s">
        <v>3329</v>
      </c>
      <c r="AT1199" s="15" t="s">
        <v>3319</v>
      </c>
      <c r="AV1199" s="15" t="s">
        <v>4177</v>
      </c>
      <c r="AZ1199" s="15" t="s">
        <v>684</v>
      </c>
      <c r="BA1199" s="15" t="s">
        <v>5256</v>
      </c>
      <c r="BB1199" s="15" t="s">
        <v>736</v>
      </c>
    </row>
    <row r="1200" spans="1:54" s="15" customFormat="1" x14ac:dyDescent="0.25">
      <c r="A1200" s="15" t="s">
        <v>5575</v>
      </c>
      <c r="B1200" s="15" t="s">
        <v>5052</v>
      </c>
      <c r="C1200" s="15" t="s">
        <v>5052</v>
      </c>
      <c r="D1200" s="15" t="s">
        <v>5053</v>
      </c>
      <c r="E1200" s="15">
        <v>25</v>
      </c>
      <c r="F1200" s="15" t="s">
        <v>557</v>
      </c>
      <c r="G1200" s="15">
        <v>60</v>
      </c>
      <c r="H1200" s="15" t="s">
        <v>684</v>
      </c>
      <c r="I1200" s="15" t="s">
        <v>684</v>
      </c>
      <c r="J1200" s="15" t="s">
        <v>684</v>
      </c>
      <c r="K1200" s="15" t="s">
        <v>684</v>
      </c>
      <c r="L1200" s="15" t="s">
        <v>5052</v>
      </c>
      <c r="M1200" s="15" t="s">
        <v>5051</v>
      </c>
      <c r="N1200" s="15" t="s">
        <v>5052</v>
      </c>
      <c r="O1200" s="15" t="s">
        <v>5051</v>
      </c>
      <c r="P1200" s="15" t="s">
        <v>737</v>
      </c>
      <c r="Q1200" s="15" t="s">
        <v>737</v>
      </c>
      <c r="R1200" s="15" t="s">
        <v>2396</v>
      </c>
      <c r="S1200" s="15" t="s">
        <v>2396</v>
      </c>
      <c r="T1200" s="15" t="s">
        <v>736</v>
      </c>
      <c r="U1200" s="15" t="s">
        <v>735</v>
      </c>
      <c r="V1200" s="15" t="s">
        <v>736</v>
      </c>
      <c r="W1200" s="15">
        <v>1</v>
      </c>
      <c r="X1200" s="15" t="s">
        <v>736</v>
      </c>
      <c r="Y1200" s="15" t="s">
        <v>736</v>
      </c>
      <c r="Z1200" s="15" t="s">
        <v>4179</v>
      </c>
      <c r="AA1200" s="15">
        <v>0</v>
      </c>
      <c r="AB1200" s="15" t="s">
        <v>561</v>
      </c>
      <c r="AC1200" s="15" t="s">
        <v>3317</v>
      </c>
      <c r="AD1200" s="300" t="s">
        <v>114</v>
      </c>
      <c r="AE1200" s="300" t="s">
        <v>3328</v>
      </c>
      <c r="AF1200" s="15" t="s">
        <v>736</v>
      </c>
      <c r="AG1200" s="15" t="s">
        <v>736</v>
      </c>
      <c r="AP1200" s="26" t="s">
        <v>5230</v>
      </c>
      <c r="AQ1200" s="15">
        <v>0</v>
      </c>
      <c r="AR1200" s="15" t="s">
        <v>3319</v>
      </c>
      <c r="AS1200" s="15" t="s">
        <v>3329</v>
      </c>
      <c r="AT1200" s="15" t="s">
        <v>3319</v>
      </c>
      <c r="AV1200" s="15" t="s">
        <v>4179</v>
      </c>
      <c r="AZ1200" s="15" t="s">
        <v>684</v>
      </c>
      <c r="BA1200" s="15" t="s">
        <v>5256</v>
      </c>
      <c r="BB1200" s="15" t="s">
        <v>736</v>
      </c>
    </row>
    <row r="1201" spans="1:54" s="15" customFormat="1" x14ac:dyDescent="0.25">
      <c r="A1201" s="15" t="s">
        <v>5576</v>
      </c>
      <c r="B1201" s="15" t="s">
        <v>3118</v>
      </c>
      <c r="C1201" s="15" t="s">
        <v>3118</v>
      </c>
      <c r="D1201" s="15" t="s">
        <v>3119</v>
      </c>
      <c r="E1201" s="15">
        <v>19.989999999999998</v>
      </c>
      <c r="F1201" s="15" t="s">
        <v>198</v>
      </c>
      <c r="G1201" s="15">
        <v>75</v>
      </c>
      <c r="H1201" s="15" t="s">
        <v>3337</v>
      </c>
      <c r="I1201" s="15" t="s">
        <v>742</v>
      </c>
      <c r="J1201" s="15" t="s">
        <v>3337</v>
      </c>
      <c r="K1201" s="15" t="s">
        <v>110</v>
      </c>
      <c r="L1201" s="15" t="s">
        <v>3118</v>
      </c>
      <c r="M1201" s="15" t="s">
        <v>3119</v>
      </c>
      <c r="N1201" s="15" t="s">
        <v>3134</v>
      </c>
      <c r="O1201" s="15" t="s">
        <v>3135</v>
      </c>
      <c r="P1201" s="15" t="s">
        <v>737</v>
      </c>
      <c r="Q1201" s="15" t="s">
        <v>737</v>
      </c>
      <c r="R1201" s="15" t="s">
        <v>2396</v>
      </c>
      <c r="S1201" s="15" t="s">
        <v>2396</v>
      </c>
      <c r="T1201" s="15" t="s">
        <v>736</v>
      </c>
      <c r="U1201" s="15" t="s">
        <v>735</v>
      </c>
      <c r="V1201" s="15" t="s">
        <v>736</v>
      </c>
      <c r="W1201" s="15">
        <v>1</v>
      </c>
      <c r="X1201" s="15" t="s">
        <v>736</v>
      </c>
      <c r="Y1201" s="15" t="s">
        <v>736</v>
      </c>
      <c r="Z1201" s="15" t="s">
        <v>3686</v>
      </c>
      <c r="AA1201" s="15">
        <v>0</v>
      </c>
      <c r="AB1201" s="15" t="s">
        <v>3133</v>
      </c>
      <c r="AC1201" s="15" t="s">
        <v>3317</v>
      </c>
      <c r="AD1201" s="300" t="s">
        <v>114</v>
      </c>
      <c r="AE1201" s="300" t="s">
        <v>3328</v>
      </c>
      <c r="AF1201" s="15" t="s">
        <v>736</v>
      </c>
      <c r="AG1201" s="15" t="s">
        <v>736</v>
      </c>
      <c r="AP1201" s="26" t="s">
        <v>5230</v>
      </c>
      <c r="AQ1201" s="15">
        <v>0</v>
      </c>
      <c r="AR1201" s="15" t="s">
        <v>3319</v>
      </c>
      <c r="AS1201" s="15" t="s">
        <v>3319</v>
      </c>
      <c r="AT1201" s="15" t="s">
        <v>3319</v>
      </c>
      <c r="AV1201" s="15" t="s">
        <v>3686</v>
      </c>
      <c r="AZ1201" s="15" t="s">
        <v>5255</v>
      </c>
      <c r="BA1201" s="15" t="s">
        <v>5256</v>
      </c>
      <c r="BB1201" s="15" t="s">
        <v>736</v>
      </c>
    </row>
    <row r="1202" spans="1:54" x14ac:dyDescent="0.25">
      <c r="A1202" s="309" t="s">
        <v>5591</v>
      </c>
      <c r="B1202" s="15" t="s">
        <v>5595</v>
      </c>
      <c r="C1202" s="15" t="s">
        <v>5595</v>
      </c>
      <c r="D1202" s="315" t="s">
        <v>5597</v>
      </c>
      <c r="E1202" s="15">
        <v>25</v>
      </c>
      <c r="F1202" s="15" t="s">
        <v>557</v>
      </c>
      <c r="G1202" s="15">
        <v>0</v>
      </c>
      <c r="H1202" s="15" t="s">
        <v>5589</v>
      </c>
      <c r="I1202" s="15" t="s">
        <v>5589</v>
      </c>
      <c r="J1202" s="15" t="s">
        <v>4526</v>
      </c>
      <c r="K1202" s="15" t="s">
        <v>110</v>
      </c>
      <c r="L1202" s="15" t="s">
        <v>5595</v>
      </c>
      <c r="M1202" s="315" t="s">
        <v>5597</v>
      </c>
      <c r="N1202" s="15" t="s">
        <v>5595</v>
      </c>
      <c r="O1202" s="315" t="s">
        <v>5597</v>
      </c>
      <c r="P1202" s="15" t="s">
        <v>737</v>
      </c>
      <c r="Q1202" s="15" t="s">
        <v>737</v>
      </c>
      <c r="R1202" s="15" t="s">
        <v>2396</v>
      </c>
      <c r="S1202" s="15" t="s">
        <v>2396</v>
      </c>
      <c r="T1202" s="15" t="s">
        <v>736</v>
      </c>
      <c r="U1202" s="309" t="s">
        <v>735</v>
      </c>
      <c r="V1202" s="309" t="s">
        <v>736</v>
      </c>
      <c r="W1202" s="300">
        <v>1</v>
      </c>
      <c r="X1202" s="300" t="s">
        <v>736</v>
      </c>
      <c r="Y1202" s="300" t="s">
        <v>736</v>
      </c>
      <c r="Z1202" s="309" t="s">
        <v>5590</v>
      </c>
      <c r="AA1202" s="300">
        <v>0</v>
      </c>
      <c r="AC1202" s="15" t="s">
        <v>3317</v>
      </c>
      <c r="AD1202" s="300" t="s">
        <v>3318</v>
      </c>
      <c r="AE1202" s="300" t="s">
        <v>1056</v>
      </c>
      <c r="AF1202" s="300" t="s">
        <v>736</v>
      </c>
      <c r="AG1202" s="300" t="s">
        <v>736</v>
      </c>
      <c r="AP1202" s="3">
        <v>0</v>
      </c>
      <c r="AR1202" s="300" t="s">
        <v>3319</v>
      </c>
      <c r="AS1202" s="300" t="s">
        <v>3329</v>
      </c>
      <c r="AT1202" s="300" t="s">
        <v>3319</v>
      </c>
      <c r="AU1202" s="300" t="s">
        <v>5593</v>
      </c>
      <c r="AZ1202" s="300" t="s">
        <v>684</v>
      </c>
      <c r="BA1202" s="300" t="s">
        <v>5256</v>
      </c>
      <c r="BB1202" t="s">
        <v>736</v>
      </c>
    </row>
    <row r="1203" spans="1:54" s="9" customFormat="1" x14ac:dyDescent="0.25">
      <c r="A1203" s="309" t="s">
        <v>5592</v>
      </c>
      <c r="B1203" s="15" t="s">
        <v>5596</v>
      </c>
      <c r="C1203" s="15" t="s">
        <v>5596</v>
      </c>
      <c r="D1203" s="315" t="s">
        <v>5598</v>
      </c>
      <c r="E1203" s="15">
        <v>25</v>
      </c>
      <c r="F1203" s="15" t="s">
        <v>557</v>
      </c>
      <c r="G1203" s="15">
        <v>0</v>
      </c>
      <c r="H1203" s="15" t="s">
        <v>5589</v>
      </c>
      <c r="I1203" s="15" t="s">
        <v>5589</v>
      </c>
      <c r="J1203" s="15" t="s">
        <v>4526</v>
      </c>
      <c r="K1203" s="15" t="s">
        <v>110</v>
      </c>
      <c r="L1203" s="15" t="s">
        <v>5596</v>
      </c>
      <c r="M1203" s="315" t="s">
        <v>5598</v>
      </c>
      <c r="N1203" s="15" t="s">
        <v>5596</v>
      </c>
      <c r="O1203" s="315" t="s">
        <v>5598</v>
      </c>
      <c r="P1203" s="15" t="s">
        <v>737</v>
      </c>
      <c r="Q1203" s="15" t="s">
        <v>737</v>
      </c>
      <c r="R1203" s="15" t="s">
        <v>2396</v>
      </c>
      <c r="S1203" s="15" t="s">
        <v>2396</v>
      </c>
      <c r="T1203" s="15" t="s">
        <v>736</v>
      </c>
      <c r="U1203" s="309" t="s">
        <v>735</v>
      </c>
      <c r="V1203" s="309" t="s">
        <v>736</v>
      </c>
      <c r="W1203" s="300">
        <v>1</v>
      </c>
      <c r="X1203" s="300" t="s">
        <v>736</v>
      </c>
      <c r="Y1203" s="300" t="s">
        <v>736</v>
      </c>
      <c r="Z1203" s="309" t="s">
        <v>5590</v>
      </c>
      <c r="AA1203" s="300">
        <v>0</v>
      </c>
      <c r="AC1203" s="15" t="s">
        <v>3317</v>
      </c>
      <c r="AD1203" s="300" t="s">
        <v>3318</v>
      </c>
      <c r="AE1203" s="300" t="s">
        <v>1056</v>
      </c>
      <c r="AF1203" s="300" t="s">
        <v>736</v>
      </c>
      <c r="AG1203" s="300" t="s">
        <v>736</v>
      </c>
      <c r="AP1203" s="3">
        <v>0</v>
      </c>
      <c r="AR1203" s="300" t="s">
        <v>3319</v>
      </c>
      <c r="AS1203" s="300" t="s">
        <v>3329</v>
      </c>
      <c r="AT1203" s="300" t="s">
        <v>3319</v>
      </c>
      <c r="AU1203" s="300" t="s">
        <v>5594</v>
      </c>
      <c r="AZ1203" s="300" t="s">
        <v>684</v>
      </c>
      <c r="BA1203" s="300" t="s">
        <v>5271</v>
      </c>
      <c r="BB1203" s="9" t="s">
        <v>736</v>
      </c>
    </row>
    <row r="1204" spans="1:54" x14ac:dyDescent="0.25">
      <c r="A1204" s="300" t="s">
        <v>5593</v>
      </c>
      <c r="B1204" s="15" t="s">
        <v>5595</v>
      </c>
      <c r="C1204" s="15" t="s">
        <v>5595</v>
      </c>
      <c r="D1204" s="315" t="s">
        <v>5597</v>
      </c>
      <c r="E1204" s="15">
        <v>25</v>
      </c>
      <c r="F1204" s="15" t="s">
        <v>557</v>
      </c>
      <c r="G1204" s="15">
        <v>0</v>
      </c>
      <c r="H1204" s="15" t="s">
        <v>5589</v>
      </c>
      <c r="I1204" s="15" t="s">
        <v>5589</v>
      </c>
      <c r="J1204" s="15" t="s">
        <v>4526</v>
      </c>
      <c r="K1204" s="15" t="s">
        <v>110</v>
      </c>
      <c r="L1204" s="15" t="s">
        <v>5595</v>
      </c>
      <c r="M1204" s="315" t="s">
        <v>5597</v>
      </c>
      <c r="N1204" s="15" t="s">
        <v>5595</v>
      </c>
      <c r="O1204" s="315" t="s">
        <v>5597</v>
      </c>
      <c r="P1204" s="15" t="s">
        <v>737</v>
      </c>
      <c r="Q1204" s="15" t="s">
        <v>737</v>
      </c>
      <c r="R1204" s="15" t="s">
        <v>2396</v>
      </c>
      <c r="S1204" s="15" t="s">
        <v>2396</v>
      </c>
      <c r="T1204" s="15" t="s">
        <v>736</v>
      </c>
      <c r="U1204" s="309" t="s">
        <v>735</v>
      </c>
      <c r="V1204" s="309" t="s">
        <v>736</v>
      </c>
      <c r="W1204" s="300">
        <v>1</v>
      </c>
      <c r="X1204" s="300" t="s">
        <v>736</v>
      </c>
      <c r="Y1204" s="300" t="s">
        <v>736</v>
      </c>
      <c r="Z1204" s="309" t="s">
        <v>5590</v>
      </c>
      <c r="AA1204" s="300">
        <v>0</v>
      </c>
      <c r="AB1204" s="9"/>
      <c r="AC1204" s="15" t="s">
        <v>3317</v>
      </c>
      <c r="AD1204" s="300" t="s">
        <v>3318</v>
      </c>
      <c r="AE1204" s="300" t="s">
        <v>1056</v>
      </c>
      <c r="AF1204" s="300" t="s">
        <v>736</v>
      </c>
      <c r="AG1204" s="300" t="s">
        <v>736</v>
      </c>
      <c r="AH1204" s="9"/>
      <c r="AI1204" s="9"/>
      <c r="AK1204" s="9"/>
      <c r="AL1204" s="9"/>
      <c r="AM1204" s="9"/>
      <c r="AN1204" s="9"/>
      <c r="AO1204" s="9"/>
      <c r="AP1204" s="3">
        <v>0</v>
      </c>
      <c r="AQ1204" s="9"/>
      <c r="AR1204" s="300" t="s">
        <v>3319</v>
      </c>
      <c r="AS1204" s="300" t="s">
        <v>3329</v>
      </c>
      <c r="AT1204" s="300" t="s">
        <v>3319</v>
      </c>
      <c r="AU1204" s="300" t="s">
        <v>5593</v>
      </c>
      <c r="AV1204" s="9"/>
      <c r="AW1204" s="9"/>
      <c r="AZ1204" s="300" t="s">
        <v>684</v>
      </c>
      <c r="BA1204" s="300" t="s">
        <v>5256</v>
      </c>
      <c r="BB1204" s="9" t="s">
        <v>736</v>
      </c>
    </row>
    <row r="1205" spans="1:54" x14ac:dyDescent="0.25">
      <c r="A1205" s="300" t="s">
        <v>5594</v>
      </c>
      <c r="B1205" s="15" t="s">
        <v>5596</v>
      </c>
      <c r="C1205" s="15" t="s">
        <v>5596</v>
      </c>
      <c r="D1205" s="315" t="s">
        <v>5598</v>
      </c>
      <c r="E1205" s="15">
        <v>25</v>
      </c>
      <c r="F1205" s="15" t="s">
        <v>557</v>
      </c>
      <c r="G1205" s="15">
        <v>0</v>
      </c>
      <c r="H1205" s="15" t="s">
        <v>5589</v>
      </c>
      <c r="I1205" s="15" t="s">
        <v>5589</v>
      </c>
      <c r="J1205" s="15" t="s">
        <v>4526</v>
      </c>
      <c r="K1205" s="15" t="s">
        <v>110</v>
      </c>
      <c r="L1205" s="15" t="s">
        <v>5596</v>
      </c>
      <c r="M1205" s="315" t="s">
        <v>5598</v>
      </c>
      <c r="N1205" s="15" t="s">
        <v>5596</v>
      </c>
      <c r="O1205" s="315" t="s">
        <v>5598</v>
      </c>
      <c r="P1205" s="15" t="s">
        <v>737</v>
      </c>
      <c r="Q1205" s="15" t="s">
        <v>737</v>
      </c>
      <c r="R1205" s="15" t="s">
        <v>2396</v>
      </c>
      <c r="S1205" s="15" t="s">
        <v>2396</v>
      </c>
      <c r="T1205" s="15" t="s">
        <v>736</v>
      </c>
      <c r="U1205" s="309" t="s">
        <v>735</v>
      </c>
      <c r="V1205" s="309" t="s">
        <v>736</v>
      </c>
      <c r="W1205" s="300">
        <v>1</v>
      </c>
      <c r="X1205" s="300" t="s">
        <v>736</v>
      </c>
      <c r="Y1205" s="300" t="s">
        <v>736</v>
      </c>
      <c r="Z1205" s="309" t="s">
        <v>5590</v>
      </c>
      <c r="AA1205" s="300">
        <v>0</v>
      </c>
      <c r="AB1205" s="9"/>
      <c r="AC1205" s="15" t="s">
        <v>3317</v>
      </c>
      <c r="AD1205" s="300" t="s">
        <v>3318</v>
      </c>
      <c r="AE1205" s="300" t="s">
        <v>1056</v>
      </c>
      <c r="AF1205" s="300" t="s">
        <v>736</v>
      </c>
      <c r="AG1205" s="300" t="s">
        <v>736</v>
      </c>
      <c r="AH1205" s="9"/>
      <c r="AI1205" s="9"/>
      <c r="AK1205" s="9"/>
      <c r="AL1205" s="9"/>
      <c r="AM1205" s="9"/>
      <c r="AN1205" s="9"/>
      <c r="AO1205" s="9"/>
      <c r="AP1205" s="3">
        <v>0</v>
      </c>
      <c r="AQ1205" s="9"/>
      <c r="AR1205" s="300" t="s">
        <v>3319</v>
      </c>
      <c r="AS1205" s="300" t="s">
        <v>3329</v>
      </c>
      <c r="AT1205" s="300" t="s">
        <v>3319</v>
      </c>
      <c r="AU1205" s="300" t="s">
        <v>5594</v>
      </c>
      <c r="AV1205" s="9"/>
      <c r="AW1205" s="9"/>
      <c r="AZ1205" s="300" t="s">
        <v>684</v>
      </c>
      <c r="BA1205" s="300" t="s">
        <v>5271</v>
      </c>
      <c r="BB1205" s="9" t="s">
        <v>736</v>
      </c>
    </row>
  </sheetData>
  <autoFilter ref="A1:BB1205"/>
  <conditionalFormatting sqref="A929">
    <cfRule type="duplicateValues" dxfId="1073" priority="526"/>
  </conditionalFormatting>
  <conditionalFormatting sqref="A754:A755">
    <cfRule type="duplicateValues" dxfId="1072" priority="517"/>
  </conditionalFormatting>
  <conditionalFormatting sqref="A754:A755">
    <cfRule type="duplicateValues" dxfId="1071" priority="516"/>
  </conditionalFormatting>
  <conditionalFormatting sqref="A754:A755">
    <cfRule type="duplicateValues" dxfId="1070" priority="515"/>
  </conditionalFormatting>
  <conditionalFormatting sqref="A754:A755">
    <cfRule type="duplicateValues" dxfId="1069" priority="513"/>
    <cfRule type="duplicateValues" dxfId="1068" priority="514"/>
  </conditionalFormatting>
  <conditionalFormatting sqref="A754:A755">
    <cfRule type="duplicateValues" dxfId="1067" priority="512"/>
  </conditionalFormatting>
  <conditionalFormatting sqref="A754:A755">
    <cfRule type="duplicateValues" dxfId="1066" priority="509"/>
    <cfRule type="duplicateValues" dxfId="1065" priority="510"/>
    <cfRule type="duplicateValues" dxfId="1064" priority="511"/>
    <cfRule type="duplicateValues" dxfId="1063" priority="518"/>
  </conditionalFormatting>
  <conditionalFormatting sqref="A698">
    <cfRule type="duplicateValues" dxfId="1062" priority="507"/>
  </conditionalFormatting>
  <conditionalFormatting sqref="A698">
    <cfRule type="duplicateValues" dxfId="1061" priority="506"/>
  </conditionalFormatting>
  <conditionalFormatting sqref="A698">
    <cfRule type="duplicateValues" dxfId="1060" priority="505"/>
  </conditionalFormatting>
  <conditionalFormatting sqref="A698">
    <cfRule type="duplicateValues" dxfId="1059" priority="503"/>
    <cfRule type="duplicateValues" dxfId="1058" priority="504"/>
  </conditionalFormatting>
  <conditionalFormatting sqref="A698">
    <cfRule type="duplicateValues" dxfId="1057" priority="502"/>
  </conditionalFormatting>
  <conditionalFormatting sqref="A698">
    <cfRule type="duplicateValues" dxfId="1056" priority="499"/>
    <cfRule type="duplicateValues" dxfId="1055" priority="500"/>
    <cfRule type="duplicateValues" dxfId="1054" priority="501"/>
    <cfRule type="duplicateValues" dxfId="1053" priority="508"/>
  </conditionalFormatting>
  <conditionalFormatting sqref="A772:A774">
    <cfRule type="duplicateValues" dxfId="1052" priority="497"/>
  </conditionalFormatting>
  <conditionalFormatting sqref="A772:A774">
    <cfRule type="duplicateValues" dxfId="1051" priority="496"/>
  </conditionalFormatting>
  <conditionalFormatting sqref="A772:A774">
    <cfRule type="duplicateValues" dxfId="1050" priority="495"/>
  </conditionalFormatting>
  <conditionalFormatting sqref="A772:A774">
    <cfRule type="duplicateValues" dxfId="1049" priority="493"/>
    <cfRule type="duplicateValues" dxfId="1048" priority="494"/>
  </conditionalFormatting>
  <conditionalFormatting sqref="A772:A774">
    <cfRule type="duplicateValues" dxfId="1047" priority="492"/>
  </conditionalFormatting>
  <conditionalFormatting sqref="A772:A774">
    <cfRule type="duplicateValues" dxfId="1046" priority="489"/>
    <cfRule type="duplicateValues" dxfId="1045" priority="490"/>
    <cfRule type="duplicateValues" dxfId="1044" priority="491"/>
    <cfRule type="duplicateValues" dxfId="1043" priority="498"/>
  </conditionalFormatting>
  <conditionalFormatting sqref="A772:A774">
    <cfRule type="duplicateValues" dxfId="1042" priority="488"/>
  </conditionalFormatting>
  <conditionalFormatting sqref="R897">
    <cfRule type="duplicateValues" dxfId="1041" priority="519"/>
  </conditionalFormatting>
  <conditionalFormatting sqref="R897">
    <cfRule type="duplicateValues" dxfId="1040" priority="520"/>
    <cfRule type="duplicateValues" dxfId="1039" priority="521"/>
  </conditionalFormatting>
  <conditionalFormatting sqref="R897">
    <cfRule type="duplicateValues" dxfId="1038" priority="522"/>
    <cfRule type="duplicateValues" dxfId="1037" priority="523"/>
    <cfRule type="duplicateValues" dxfId="1036" priority="524"/>
    <cfRule type="duplicateValues" dxfId="1035" priority="525"/>
  </conditionalFormatting>
  <conditionalFormatting sqref="A555:A556">
    <cfRule type="duplicateValues" dxfId="1034" priority="486"/>
  </conditionalFormatting>
  <conditionalFormatting sqref="A555:A556">
    <cfRule type="duplicateValues" dxfId="1033" priority="485"/>
  </conditionalFormatting>
  <conditionalFormatting sqref="A555:A556">
    <cfRule type="duplicateValues" dxfId="1032" priority="484"/>
  </conditionalFormatting>
  <conditionalFormatting sqref="A555:A556">
    <cfRule type="duplicateValues" dxfId="1031" priority="482"/>
    <cfRule type="duplicateValues" dxfId="1030" priority="483"/>
  </conditionalFormatting>
  <conditionalFormatting sqref="A555:A556">
    <cfRule type="duplicateValues" dxfId="1029" priority="481"/>
  </conditionalFormatting>
  <conditionalFormatting sqref="A555:A556">
    <cfRule type="duplicateValues" dxfId="1028" priority="478"/>
    <cfRule type="duplicateValues" dxfId="1027" priority="479"/>
    <cfRule type="duplicateValues" dxfId="1026" priority="480"/>
    <cfRule type="duplicateValues" dxfId="1025" priority="487"/>
  </conditionalFormatting>
  <conditionalFormatting sqref="A555:A556">
    <cfRule type="duplicateValues" dxfId="1024" priority="477"/>
  </conditionalFormatting>
  <conditionalFormatting sqref="A555:A556">
    <cfRule type="duplicateValues" dxfId="1023" priority="476"/>
  </conditionalFormatting>
  <conditionalFormatting sqref="A908:A916">
    <cfRule type="duplicateValues" dxfId="1022" priority="474"/>
  </conditionalFormatting>
  <conditionalFormatting sqref="A908:A916">
    <cfRule type="duplicateValues" dxfId="1021" priority="473"/>
  </conditionalFormatting>
  <conditionalFormatting sqref="A908:A916">
    <cfRule type="duplicateValues" dxfId="1020" priority="471"/>
    <cfRule type="duplicateValues" dxfId="1019" priority="472"/>
  </conditionalFormatting>
  <conditionalFormatting sqref="A908:A916">
    <cfRule type="duplicateValues" dxfId="1018" priority="470"/>
  </conditionalFormatting>
  <conditionalFormatting sqref="A908:A916">
    <cfRule type="duplicateValues" dxfId="1017" priority="467"/>
    <cfRule type="duplicateValues" dxfId="1016" priority="468"/>
    <cfRule type="duplicateValues" dxfId="1015" priority="469"/>
    <cfRule type="duplicateValues" dxfId="1014" priority="475"/>
  </conditionalFormatting>
  <conditionalFormatting sqref="A908:A916">
    <cfRule type="duplicateValues" dxfId="1013" priority="466"/>
  </conditionalFormatting>
  <conditionalFormatting sqref="A908:A916">
    <cfRule type="duplicateValues" dxfId="1012" priority="465"/>
  </conditionalFormatting>
  <conditionalFormatting sqref="A929:A971">
    <cfRule type="duplicateValues" dxfId="1011" priority="527"/>
  </conditionalFormatting>
  <conditionalFormatting sqref="A988:A1001">
    <cfRule type="duplicateValues" dxfId="1010" priority="464"/>
  </conditionalFormatting>
  <conditionalFormatting sqref="A985:A987">
    <cfRule type="duplicateValues" dxfId="1009" priority="463"/>
  </conditionalFormatting>
  <conditionalFormatting sqref="A985:A987">
    <cfRule type="duplicateValues" dxfId="1008" priority="462"/>
  </conditionalFormatting>
  <conditionalFormatting sqref="A985:A987">
    <cfRule type="duplicateValues" dxfId="1007" priority="461"/>
  </conditionalFormatting>
  <conditionalFormatting sqref="A985:A987">
    <cfRule type="duplicateValues" dxfId="1006" priority="459"/>
    <cfRule type="duplicateValues" dxfId="1005" priority="460"/>
  </conditionalFormatting>
  <conditionalFormatting sqref="A985:A987">
    <cfRule type="duplicateValues" dxfId="1004" priority="458"/>
  </conditionalFormatting>
  <conditionalFormatting sqref="A930:A971 A544:A550">
    <cfRule type="duplicateValues" dxfId="1003" priority="528"/>
  </conditionalFormatting>
  <conditionalFormatting sqref="A929:A971 A544:A550">
    <cfRule type="duplicateValues" dxfId="1002" priority="529"/>
  </conditionalFormatting>
  <conditionalFormatting sqref="A929:A971 A544:A550">
    <cfRule type="duplicateValues" dxfId="1001" priority="530"/>
    <cfRule type="duplicateValues" dxfId="1000" priority="531"/>
  </conditionalFormatting>
  <conditionalFormatting sqref="A929:A971 A544:A916">
    <cfRule type="duplicateValues" dxfId="999" priority="532"/>
  </conditionalFormatting>
  <conditionalFormatting sqref="A929:A971 A544:A550">
    <cfRule type="duplicateValues" dxfId="998" priority="533"/>
    <cfRule type="duplicateValues" dxfId="997" priority="534"/>
    <cfRule type="duplicateValues" dxfId="996" priority="535"/>
    <cfRule type="duplicateValues" dxfId="995" priority="536"/>
  </conditionalFormatting>
  <conditionalFormatting sqref="R917">
    <cfRule type="duplicateValues" dxfId="994" priority="544"/>
  </conditionalFormatting>
  <conditionalFormatting sqref="R917">
    <cfRule type="duplicateValues" dxfId="993" priority="545"/>
    <cfRule type="duplicateValues" dxfId="992" priority="546"/>
  </conditionalFormatting>
  <conditionalFormatting sqref="R917">
    <cfRule type="duplicateValues" dxfId="991" priority="547"/>
    <cfRule type="duplicateValues" dxfId="990" priority="548"/>
    <cfRule type="duplicateValues" dxfId="989" priority="549"/>
    <cfRule type="duplicateValues" dxfId="988" priority="550"/>
  </conditionalFormatting>
  <conditionalFormatting sqref="R922:R924">
    <cfRule type="duplicateValues" dxfId="987" priority="444"/>
  </conditionalFormatting>
  <conditionalFormatting sqref="R922:R924">
    <cfRule type="duplicateValues" dxfId="986" priority="445"/>
    <cfRule type="duplicateValues" dxfId="985" priority="446"/>
  </conditionalFormatting>
  <conditionalFormatting sqref="R922:R924">
    <cfRule type="duplicateValues" dxfId="984" priority="447"/>
    <cfRule type="duplicateValues" dxfId="983" priority="448"/>
    <cfRule type="duplicateValues" dxfId="982" priority="449"/>
    <cfRule type="duplicateValues" dxfId="981" priority="450"/>
  </conditionalFormatting>
  <conditionalFormatting sqref="R895:R896">
    <cfRule type="duplicateValues" dxfId="980" priority="427"/>
  </conditionalFormatting>
  <conditionalFormatting sqref="R895:R896">
    <cfRule type="duplicateValues" dxfId="979" priority="428"/>
    <cfRule type="duplicateValues" dxfId="978" priority="429"/>
  </conditionalFormatting>
  <conditionalFormatting sqref="R895:R896">
    <cfRule type="duplicateValues" dxfId="977" priority="430"/>
    <cfRule type="duplicateValues" dxfId="976" priority="431"/>
    <cfRule type="duplicateValues" dxfId="975" priority="432"/>
    <cfRule type="duplicateValues" dxfId="974" priority="433"/>
  </conditionalFormatting>
  <conditionalFormatting sqref="R895:R896">
    <cfRule type="duplicateValues" dxfId="973" priority="434"/>
  </conditionalFormatting>
  <conditionalFormatting sqref="R895:R896">
    <cfRule type="duplicateValues" dxfId="972" priority="435"/>
  </conditionalFormatting>
  <conditionalFormatting sqref="R895:R896">
    <cfRule type="duplicateValues" dxfId="971" priority="436"/>
  </conditionalFormatting>
  <conditionalFormatting sqref="R893">
    <cfRule type="duplicateValues" dxfId="970" priority="400"/>
  </conditionalFormatting>
  <conditionalFormatting sqref="R893">
    <cfRule type="duplicateValues" dxfId="969" priority="401"/>
    <cfRule type="duplicateValues" dxfId="968" priority="402"/>
  </conditionalFormatting>
  <conditionalFormatting sqref="R893">
    <cfRule type="duplicateValues" dxfId="967" priority="403"/>
    <cfRule type="duplicateValues" dxfId="966" priority="404"/>
    <cfRule type="duplicateValues" dxfId="965" priority="405"/>
    <cfRule type="duplicateValues" dxfId="964" priority="406"/>
  </conditionalFormatting>
  <conditionalFormatting sqref="R893">
    <cfRule type="duplicateValues" dxfId="963" priority="407"/>
  </conditionalFormatting>
  <conditionalFormatting sqref="R893">
    <cfRule type="duplicateValues" dxfId="962" priority="408"/>
  </conditionalFormatting>
  <conditionalFormatting sqref="R893">
    <cfRule type="duplicateValues" dxfId="961" priority="409"/>
  </conditionalFormatting>
  <conditionalFormatting sqref="R883">
    <cfRule type="duplicateValues" dxfId="960" priority="380"/>
  </conditionalFormatting>
  <conditionalFormatting sqref="R883">
    <cfRule type="duplicateValues" dxfId="959" priority="381"/>
    <cfRule type="duplicateValues" dxfId="958" priority="382"/>
  </conditionalFormatting>
  <conditionalFormatting sqref="R883">
    <cfRule type="duplicateValues" dxfId="957" priority="383"/>
    <cfRule type="duplicateValues" dxfId="956" priority="384"/>
    <cfRule type="duplicateValues" dxfId="955" priority="385"/>
    <cfRule type="duplicateValues" dxfId="954" priority="386"/>
  </conditionalFormatting>
  <conditionalFormatting sqref="R883">
    <cfRule type="duplicateValues" dxfId="953" priority="387"/>
  </conditionalFormatting>
  <conditionalFormatting sqref="R883">
    <cfRule type="duplicateValues" dxfId="952" priority="388"/>
  </conditionalFormatting>
  <conditionalFormatting sqref="R883">
    <cfRule type="duplicateValues" dxfId="951" priority="389"/>
  </conditionalFormatting>
  <conditionalFormatting sqref="R972">
    <cfRule type="duplicateValues" dxfId="950" priority="363"/>
  </conditionalFormatting>
  <conditionalFormatting sqref="R972">
    <cfRule type="duplicateValues" dxfId="949" priority="364"/>
    <cfRule type="duplicateValues" dxfId="948" priority="365"/>
  </conditionalFormatting>
  <conditionalFormatting sqref="R972">
    <cfRule type="duplicateValues" dxfId="947" priority="366"/>
    <cfRule type="duplicateValues" dxfId="946" priority="367"/>
    <cfRule type="duplicateValues" dxfId="945" priority="368"/>
    <cfRule type="duplicateValues" dxfId="944" priority="369"/>
  </conditionalFormatting>
  <conditionalFormatting sqref="R973">
    <cfRule type="duplicateValues" dxfId="943" priority="356"/>
  </conditionalFormatting>
  <conditionalFormatting sqref="R973">
    <cfRule type="duplicateValues" dxfId="942" priority="357"/>
    <cfRule type="duplicateValues" dxfId="941" priority="358"/>
  </conditionalFormatting>
  <conditionalFormatting sqref="R973">
    <cfRule type="duplicateValues" dxfId="940" priority="359"/>
    <cfRule type="duplicateValues" dxfId="939" priority="360"/>
    <cfRule type="duplicateValues" dxfId="938" priority="361"/>
    <cfRule type="duplicateValues" dxfId="937" priority="362"/>
  </conditionalFormatting>
  <conditionalFormatting sqref="R974:R976">
    <cfRule type="duplicateValues" dxfId="936" priority="349"/>
  </conditionalFormatting>
  <conditionalFormatting sqref="R974:R976">
    <cfRule type="duplicateValues" dxfId="935" priority="350"/>
    <cfRule type="duplicateValues" dxfId="934" priority="351"/>
  </conditionalFormatting>
  <conditionalFormatting sqref="R974:R976">
    <cfRule type="duplicateValues" dxfId="933" priority="352"/>
    <cfRule type="duplicateValues" dxfId="932" priority="353"/>
    <cfRule type="duplicateValues" dxfId="931" priority="354"/>
    <cfRule type="duplicateValues" dxfId="930" priority="355"/>
  </conditionalFormatting>
  <conditionalFormatting sqref="R977">
    <cfRule type="duplicateValues" dxfId="929" priority="342"/>
  </conditionalFormatting>
  <conditionalFormatting sqref="R977">
    <cfRule type="duplicateValues" dxfId="928" priority="343"/>
    <cfRule type="duplicateValues" dxfId="927" priority="344"/>
  </conditionalFormatting>
  <conditionalFormatting sqref="R977">
    <cfRule type="duplicateValues" dxfId="926" priority="345"/>
    <cfRule type="duplicateValues" dxfId="925" priority="346"/>
    <cfRule type="duplicateValues" dxfId="924" priority="347"/>
    <cfRule type="duplicateValues" dxfId="923" priority="348"/>
  </conditionalFormatting>
  <conditionalFormatting sqref="R1002:R1027">
    <cfRule type="duplicateValues" dxfId="922" priority="335"/>
  </conditionalFormatting>
  <conditionalFormatting sqref="R1002:R1027">
    <cfRule type="duplicateValues" dxfId="921" priority="336"/>
    <cfRule type="duplicateValues" dxfId="920" priority="337"/>
  </conditionalFormatting>
  <conditionalFormatting sqref="R1002:R1027">
    <cfRule type="duplicateValues" dxfId="919" priority="338"/>
    <cfRule type="duplicateValues" dxfId="918" priority="339"/>
    <cfRule type="duplicateValues" dxfId="917" priority="340"/>
    <cfRule type="duplicateValues" dxfId="916" priority="341"/>
  </conditionalFormatting>
  <conditionalFormatting sqref="R978:R984">
    <cfRule type="duplicateValues" dxfId="915" priority="328"/>
  </conditionalFormatting>
  <conditionalFormatting sqref="R978:R984">
    <cfRule type="duplicateValues" dxfId="914" priority="329"/>
    <cfRule type="duplicateValues" dxfId="913" priority="330"/>
  </conditionalFormatting>
  <conditionalFormatting sqref="R978:R984">
    <cfRule type="duplicateValues" dxfId="912" priority="331"/>
    <cfRule type="duplicateValues" dxfId="911" priority="332"/>
    <cfRule type="duplicateValues" dxfId="910" priority="333"/>
    <cfRule type="duplicateValues" dxfId="909" priority="334"/>
  </conditionalFormatting>
  <conditionalFormatting sqref="A972:A1060 A917:A928">
    <cfRule type="duplicateValues" dxfId="908" priority="611"/>
  </conditionalFormatting>
  <conditionalFormatting sqref="A972:A1060 A917:A928">
    <cfRule type="duplicateValues" dxfId="907" priority="614"/>
    <cfRule type="duplicateValues" dxfId="906" priority="615"/>
  </conditionalFormatting>
  <conditionalFormatting sqref="A972:A1060 A917:A928">
    <cfRule type="duplicateValues" dxfId="905" priority="620"/>
    <cfRule type="duplicateValues" dxfId="904" priority="621"/>
    <cfRule type="duplicateValues" dxfId="903" priority="622"/>
    <cfRule type="duplicateValues" dxfId="902" priority="623"/>
  </conditionalFormatting>
  <conditionalFormatting sqref="A32">
    <cfRule type="duplicateValues" dxfId="901" priority="317"/>
  </conditionalFormatting>
  <conditionalFormatting sqref="A32">
    <cfRule type="duplicateValues" dxfId="900" priority="318"/>
  </conditionalFormatting>
  <conditionalFormatting sqref="A32">
    <cfRule type="duplicateValues" dxfId="899" priority="319"/>
    <cfRule type="duplicateValues" dxfId="898" priority="320"/>
  </conditionalFormatting>
  <conditionalFormatting sqref="A32">
    <cfRule type="duplicateValues" dxfId="897" priority="321"/>
  </conditionalFormatting>
  <conditionalFormatting sqref="A32">
    <cfRule type="duplicateValues" dxfId="896" priority="322"/>
    <cfRule type="duplicateValues" dxfId="895" priority="323"/>
    <cfRule type="duplicateValues" dxfId="894" priority="324"/>
    <cfRule type="duplicateValues" dxfId="893" priority="325"/>
  </conditionalFormatting>
  <conditionalFormatting sqref="A32">
    <cfRule type="duplicateValues" dxfId="892" priority="316"/>
  </conditionalFormatting>
  <conditionalFormatting sqref="A54:A55">
    <cfRule type="duplicateValues" dxfId="891" priority="287"/>
  </conditionalFormatting>
  <conditionalFormatting sqref="A54:A55">
    <cfRule type="duplicateValues" dxfId="890" priority="288"/>
  </conditionalFormatting>
  <conditionalFormatting sqref="A54:A55">
    <cfRule type="duplicateValues" dxfId="889" priority="289"/>
    <cfRule type="duplicateValues" dxfId="888" priority="290"/>
  </conditionalFormatting>
  <conditionalFormatting sqref="A54:A55">
    <cfRule type="duplicateValues" dxfId="887" priority="291"/>
  </conditionalFormatting>
  <conditionalFormatting sqref="A54:A55">
    <cfRule type="duplicateValues" dxfId="886" priority="292"/>
    <cfRule type="duplicateValues" dxfId="885" priority="293"/>
    <cfRule type="duplicateValues" dxfId="884" priority="294"/>
    <cfRule type="duplicateValues" dxfId="883" priority="295"/>
  </conditionalFormatting>
  <conditionalFormatting sqref="A54:A55">
    <cfRule type="duplicateValues" dxfId="882" priority="286"/>
  </conditionalFormatting>
  <conditionalFormatting sqref="A143">
    <cfRule type="duplicateValues" dxfId="881" priority="277"/>
  </conditionalFormatting>
  <conditionalFormatting sqref="A143">
    <cfRule type="duplicateValues" dxfId="880" priority="278"/>
  </conditionalFormatting>
  <conditionalFormatting sqref="A143">
    <cfRule type="duplicateValues" dxfId="879" priority="279"/>
    <cfRule type="duplicateValues" dxfId="878" priority="280"/>
  </conditionalFormatting>
  <conditionalFormatting sqref="A143">
    <cfRule type="duplicateValues" dxfId="877" priority="281"/>
  </conditionalFormatting>
  <conditionalFormatting sqref="A143">
    <cfRule type="duplicateValues" dxfId="876" priority="282"/>
    <cfRule type="duplicateValues" dxfId="875" priority="283"/>
    <cfRule type="duplicateValues" dxfId="874" priority="284"/>
    <cfRule type="duplicateValues" dxfId="873" priority="285"/>
  </conditionalFormatting>
  <conditionalFormatting sqref="A143">
    <cfRule type="duplicateValues" dxfId="872" priority="276"/>
  </conditionalFormatting>
  <conditionalFormatting sqref="A150">
    <cfRule type="duplicateValues" dxfId="871" priority="267"/>
  </conditionalFormatting>
  <conditionalFormatting sqref="A150">
    <cfRule type="duplicateValues" dxfId="870" priority="268"/>
  </conditionalFormatting>
  <conditionalFormatting sqref="A150">
    <cfRule type="duplicateValues" dxfId="869" priority="269"/>
    <cfRule type="duplicateValues" dxfId="868" priority="270"/>
  </conditionalFormatting>
  <conditionalFormatting sqref="A150">
    <cfRule type="duplicateValues" dxfId="867" priority="271"/>
  </conditionalFormatting>
  <conditionalFormatting sqref="A150">
    <cfRule type="duplicateValues" dxfId="866" priority="272"/>
    <cfRule type="duplicateValues" dxfId="865" priority="273"/>
    <cfRule type="duplicateValues" dxfId="864" priority="274"/>
    <cfRule type="duplicateValues" dxfId="863" priority="275"/>
  </conditionalFormatting>
  <conditionalFormatting sqref="A150">
    <cfRule type="duplicateValues" dxfId="862" priority="266"/>
  </conditionalFormatting>
  <conditionalFormatting sqref="A179:A183">
    <cfRule type="duplicateValues" dxfId="861" priority="257"/>
  </conditionalFormatting>
  <conditionalFormatting sqref="A179:A183">
    <cfRule type="duplicateValues" dxfId="860" priority="258"/>
  </conditionalFormatting>
  <conditionalFormatting sqref="A179:A183">
    <cfRule type="duplicateValues" dxfId="859" priority="259"/>
    <cfRule type="duplicateValues" dxfId="858" priority="260"/>
  </conditionalFormatting>
  <conditionalFormatting sqref="A179:A183">
    <cfRule type="duplicateValues" dxfId="857" priority="261"/>
  </conditionalFormatting>
  <conditionalFormatting sqref="A179:A183">
    <cfRule type="duplicateValues" dxfId="856" priority="262"/>
    <cfRule type="duplicateValues" dxfId="855" priority="263"/>
    <cfRule type="duplicateValues" dxfId="854" priority="264"/>
    <cfRule type="duplicateValues" dxfId="853" priority="265"/>
  </conditionalFormatting>
  <conditionalFormatting sqref="A179:A183">
    <cfRule type="duplicateValues" dxfId="852" priority="256"/>
  </conditionalFormatting>
  <conditionalFormatting sqref="A269:A271">
    <cfRule type="duplicateValues" dxfId="851" priority="247"/>
  </conditionalFormatting>
  <conditionalFormatting sqref="A269:A271">
    <cfRule type="duplicateValues" dxfId="850" priority="248"/>
  </conditionalFormatting>
  <conditionalFormatting sqref="A269:A271">
    <cfRule type="duplicateValues" dxfId="849" priority="249"/>
    <cfRule type="duplicateValues" dxfId="848" priority="250"/>
  </conditionalFormatting>
  <conditionalFormatting sqref="A269:A271">
    <cfRule type="duplicateValues" dxfId="847" priority="251"/>
  </conditionalFormatting>
  <conditionalFormatting sqref="A269:A271">
    <cfRule type="duplicateValues" dxfId="846" priority="252"/>
    <cfRule type="duplicateValues" dxfId="845" priority="253"/>
    <cfRule type="duplicateValues" dxfId="844" priority="254"/>
    <cfRule type="duplicateValues" dxfId="843" priority="255"/>
  </conditionalFormatting>
  <conditionalFormatting sqref="A269:A271">
    <cfRule type="duplicateValues" dxfId="842" priority="246"/>
  </conditionalFormatting>
  <conditionalFormatting sqref="A1066:A1067">
    <cfRule type="duplicateValues" dxfId="841" priority="234"/>
  </conditionalFormatting>
  <conditionalFormatting sqref="A1066:A1067">
    <cfRule type="duplicateValues" dxfId="840" priority="233"/>
  </conditionalFormatting>
  <conditionalFormatting sqref="A1068:A1069">
    <cfRule type="duplicateValues" dxfId="839" priority="222"/>
  </conditionalFormatting>
  <conditionalFormatting sqref="A1068:A1069">
    <cfRule type="duplicateValues" dxfId="838" priority="223"/>
  </conditionalFormatting>
  <conditionalFormatting sqref="A1068:A1069">
    <cfRule type="duplicateValues" dxfId="837" priority="224"/>
    <cfRule type="duplicateValues" dxfId="836" priority="225"/>
  </conditionalFormatting>
  <conditionalFormatting sqref="A1068:A1069">
    <cfRule type="duplicateValues" dxfId="835" priority="226"/>
    <cfRule type="duplicateValues" dxfId="834" priority="227"/>
    <cfRule type="duplicateValues" dxfId="833" priority="228"/>
    <cfRule type="duplicateValues" dxfId="832" priority="229"/>
  </conditionalFormatting>
  <conditionalFormatting sqref="A1068:A1069">
    <cfRule type="duplicateValues" dxfId="831" priority="230"/>
  </conditionalFormatting>
  <conditionalFormatting sqref="A1068:A1069">
    <cfRule type="duplicateValues" dxfId="830" priority="231"/>
  </conditionalFormatting>
  <conditionalFormatting sqref="A1068:A1069">
    <cfRule type="duplicateValues" dxfId="829" priority="221"/>
  </conditionalFormatting>
  <conditionalFormatting sqref="A1068:A1069">
    <cfRule type="duplicateValues" dxfId="828" priority="232"/>
  </conditionalFormatting>
  <conditionalFormatting sqref="A1068:A1069">
    <cfRule type="duplicateValues" dxfId="827" priority="220"/>
  </conditionalFormatting>
  <conditionalFormatting sqref="A1062:A1065">
    <cfRule type="duplicateValues" dxfId="826" priority="219"/>
  </conditionalFormatting>
  <conditionalFormatting sqref="AV456:AV467">
    <cfRule type="duplicateValues" dxfId="825" priority="218"/>
  </conditionalFormatting>
  <conditionalFormatting sqref="AV456:AV467">
    <cfRule type="duplicateValues" dxfId="824" priority="217"/>
  </conditionalFormatting>
  <conditionalFormatting sqref="AV168:AV170">
    <cfRule type="duplicateValues" dxfId="823" priority="206"/>
  </conditionalFormatting>
  <conditionalFormatting sqref="AV168:AV170">
    <cfRule type="duplicateValues" dxfId="822" priority="207"/>
  </conditionalFormatting>
  <conditionalFormatting sqref="AV168:AV170">
    <cfRule type="duplicateValues" dxfId="821" priority="208"/>
    <cfRule type="duplicateValues" dxfId="820" priority="209"/>
  </conditionalFormatting>
  <conditionalFormatting sqref="AV168:AV170">
    <cfRule type="duplicateValues" dxfId="819" priority="210"/>
    <cfRule type="duplicateValues" dxfId="818" priority="211"/>
    <cfRule type="duplicateValues" dxfId="817" priority="212"/>
    <cfRule type="duplicateValues" dxfId="816" priority="213"/>
  </conditionalFormatting>
  <conditionalFormatting sqref="AV168:AV170">
    <cfRule type="duplicateValues" dxfId="815" priority="214"/>
  </conditionalFormatting>
  <conditionalFormatting sqref="AV168:AV170">
    <cfRule type="duplicateValues" dxfId="814" priority="215"/>
  </conditionalFormatting>
  <conditionalFormatting sqref="AV168:AV170">
    <cfRule type="duplicateValues" dxfId="813" priority="205"/>
  </conditionalFormatting>
  <conditionalFormatting sqref="AV168:AV170">
    <cfRule type="duplicateValues" dxfId="812" priority="216"/>
  </conditionalFormatting>
  <conditionalFormatting sqref="AV168:AV170">
    <cfRule type="duplicateValues" dxfId="811" priority="204"/>
  </conditionalFormatting>
  <conditionalFormatting sqref="AV603:AV605">
    <cfRule type="duplicateValues" dxfId="810" priority="193"/>
  </conditionalFormatting>
  <conditionalFormatting sqref="AV603:AV605">
    <cfRule type="duplicateValues" dxfId="809" priority="194"/>
  </conditionalFormatting>
  <conditionalFormatting sqref="AV603:AV605">
    <cfRule type="duplicateValues" dxfId="808" priority="195"/>
    <cfRule type="duplicateValues" dxfId="807" priority="196"/>
  </conditionalFormatting>
  <conditionalFormatting sqref="AV603:AV605">
    <cfRule type="duplicateValues" dxfId="806" priority="197"/>
    <cfRule type="duplicateValues" dxfId="805" priority="198"/>
    <cfRule type="duplicateValues" dxfId="804" priority="199"/>
    <cfRule type="duplicateValues" dxfId="803" priority="200"/>
  </conditionalFormatting>
  <conditionalFormatting sqref="AV603:AV605">
    <cfRule type="duplicateValues" dxfId="802" priority="201"/>
  </conditionalFormatting>
  <conditionalFormatting sqref="AV603:AV605">
    <cfRule type="duplicateValues" dxfId="801" priority="202"/>
  </conditionalFormatting>
  <conditionalFormatting sqref="AV603:AV605">
    <cfRule type="duplicateValues" dxfId="800" priority="192"/>
  </conditionalFormatting>
  <conditionalFormatting sqref="AV603:AV605">
    <cfRule type="duplicateValues" dxfId="799" priority="203"/>
  </conditionalFormatting>
  <conditionalFormatting sqref="AV603:AV605">
    <cfRule type="duplicateValues" dxfId="798" priority="191"/>
  </conditionalFormatting>
  <conditionalFormatting sqref="AV775">
    <cfRule type="duplicateValues" dxfId="797" priority="167"/>
  </conditionalFormatting>
  <conditionalFormatting sqref="AV775">
    <cfRule type="duplicateValues" dxfId="796" priority="168"/>
  </conditionalFormatting>
  <conditionalFormatting sqref="AV775">
    <cfRule type="duplicateValues" dxfId="795" priority="169"/>
    <cfRule type="duplicateValues" dxfId="794" priority="170"/>
  </conditionalFormatting>
  <conditionalFormatting sqref="AV775">
    <cfRule type="duplicateValues" dxfId="793" priority="171"/>
    <cfRule type="duplicateValues" dxfId="792" priority="172"/>
    <cfRule type="duplicateValues" dxfId="791" priority="173"/>
    <cfRule type="duplicateValues" dxfId="790" priority="174"/>
  </conditionalFormatting>
  <conditionalFormatting sqref="AV775">
    <cfRule type="duplicateValues" dxfId="789" priority="175"/>
  </conditionalFormatting>
  <conditionalFormatting sqref="AV775">
    <cfRule type="duplicateValues" dxfId="788" priority="176"/>
  </conditionalFormatting>
  <conditionalFormatting sqref="AV775">
    <cfRule type="duplicateValues" dxfId="787" priority="166"/>
  </conditionalFormatting>
  <conditionalFormatting sqref="AV775">
    <cfRule type="duplicateValues" dxfId="786" priority="177"/>
  </conditionalFormatting>
  <conditionalFormatting sqref="AV775">
    <cfRule type="duplicateValues" dxfId="785" priority="165"/>
  </conditionalFormatting>
  <conditionalFormatting sqref="AV779">
    <cfRule type="duplicateValues" dxfId="784" priority="154"/>
  </conditionalFormatting>
  <conditionalFormatting sqref="AV779">
    <cfRule type="duplicateValues" dxfId="783" priority="155"/>
  </conditionalFormatting>
  <conditionalFormatting sqref="AV779">
    <cfRule type="duplicateValues" dxfId="782" priority="156"/>
    <cfRule type="duplicateValues" dxfId="781" priority="157"/>
  </conditionalFormatting>
  <conditionalFormatting sqref="AV779">
    <cfRule type="duplicateValues" dxfId="780" priority="158"/>
    <cfRule type="duplicateValues" dxfId="779" priority="159"/>
    <cfRule type="duplicateValues" dxfId="778" priority="160"/>
    <cfRule type="duplicateValues" dxfId="777" priority="161"/>
  </conditionalFormatting>
  <conditionalFormatting sqref="AV779">
    <cfRule type="duplicateValues" dxfId="776" priority="162"/>
  </conditionalFormatting>
  <conditionalFormatting sqref="AV779">
    <cfRule type="duplicateValues" dxfId="775" priority="163"/>
  </conditionalFormatting>
  <conditionalFormatting sqref="AV779">
    <cfRule type="duplicateValues" dxfId="774" priority="153"/>
  </conditionalFormatting>
  <conditionalFormatting sqref="AV779">
    <cfRule type="duplicateValues" dxfId="773" priority="164"/>
  </conditionalFormatting>
  <conditionalFormatting sqref="AV779">
    <cfRule type="duplicateValues" dxfId="772" priority="152"/>
  </conditionalFormatting>
  <conditionalFormatting sqref="AV925:AV926">
    <cfRule type="duplicateValues" dxfId="771" priority="143"/>
  </conditionalFormatting>
  <conditionalFormatting sqref="AV925:AV926">
    <cfRule type="duplicateValues" dxfId="770" priority="144"/>
  </conditionalFormatting>
  <conditionalFormatting sqref="AV925:AV926">
    <cfRule type="duplicateValues" dxfId="769" priority="145"/>
    <cfRule type="duplicateValues" dxfId="768" priority="146"/>
  </conditionalFormatting>
  <conditionalFormatting sqref="AV925:AV926">
    <cfRule type="duplicateValues" dxfId="767" priority="147"/>
    <cfRule type="duplicateValues" dxfId="766" priority="148"/>
    <cfRule type="duplicateValues" dxfId="765" priority="149"/>
    <cfRule type="duplicateValues" dxfId="764" priority="150"/>
  </conditionalFormatting>
  <conditionalFormatting sqref="AV925:AV926">
    <cfRule type="duplicateValues" dxfId="763" priority="151"/>
  </conditionalFormatting>
  <conditionalFormatting sqref="AV925:AV926">
    <cfRule type="duplicateValues" dxfId="762" priority="142"/>
  </conditionalFormatting>
  <conditionalFormatting sqref="AV645">
    <cfRule type="duplicateValues" dxfId="761" priority="138"/>
  </conditionalFormatting>
  <conditionalFormatting sqref="AV645">
    <cfRule type="duplicateValues" dxfId="760" priority="139"/>
  </conditionalFormatting>
  <conditionalFormatting sqref="AV645">
    <cfRule type="duplicateValues" dxfId="759" priority="140"/>
  </conditionalFormatting>
  <conditionalFormatting sqref="AV645">
    <cfRule type="duplicateValues" dxfId="758" priority="137"/>
  </conditionalFormatting>
  <conditionalFormatting sqref="AV645">
    <cfRule type="duplicateValues" dxfId="757" priority="141"/>
  </conditionalFormatting>
  <conditionalFormatting sqref="AV645">
    <cfRule type="duplicateValues" dxfId="756" priority="136"/>
  </conditionalFormatting>
  <conditionalFormatting sqref="A551:A554 A756:A771 A699:A753 A646:A697 A597:A643 A775:A907 A557:A595">
    <cfRule type="duplicateValues" dxfId="755" priority="772"/>
  </conditionalFormatting>
  <conditionalFormatting sqref="A551:A554 A756:A771 A699:A753 A646:A697 A597:A643 A775:A907 A557:A595">
    <cfRule type="duplicateValues" dxfId="754" priority="780"/>
    <cfRule type="duplicateValues" dxfId="753" priority="781"/>
  </conditionalFormatting>
  <conditionalFormatting sqref="A756:A771 A551:A554 A699:A753 A646:A697 A597:A643 A775:A907 A557:A595">
    <cfRule type="duplicateValues" dxfId="752" priority="796"/>
    <cfRule type="duplicateValues" dxfId="751" priority="797"/>
    <cfRule type="duplicateValues" dxfId="750" priority="798"/>
    <cfRule type="duplicateValues" dxfId="749" priority="799"/>
  </conditionalFormatting>
  <conditionalFormatting sqref="A551:A554 A597:A771 A775:A907 A557:A595">
    <cfRule type="duplicateValues" dxfId="748" priority="828"/>
  </conditionalFormatting>
  <conditionalFormatting sqref="A551:A554 A557:A907">
    <cfRule type="duplicateValues" dxfId="747" priority="833"/>
  </conditionalFormatting>
  <conditionalFormatting sqref="A544:A1060">
    <cfRule type="duplicateValues" dxfId="746" priority="852"/>
  </conditionalFormatting>
  <conditionalFormatting sqref="AV777">
    <cfRule type="duplicateValues" dxfId="745" priority="857"/>
  </conditionalFormatting>
  <conditionalFormatting sqref="AV777">
    <cfRule type="duplicateValues" dxfId="744" priority="859"/>
    <cfRule type="duplicateValues" dxfId="743" priority="860"/>
  </conditionalFormatting>
  <conditionalFormatting sqref="AV777">
    <cfRule type="duplicateValues" dxfId="742" priority="861"/>
    <cfRule type="duplicateValues" dxfId="741" priority="862"/>
    <cfRule type="duplicateValues" dxfId="740" priority="863"/>
    <cfRule type="duplicateValues" dxfId="739" priority="864"/>
  </conditionalFormatting>
  <conditionalFormatting sqref="A1336:A1048576 A1070:A1072 A33:A53 A56:A142 A144:A149 A151:A178 A184:A268 A272:A1060 A1:A31">
    <cfRule type="duplicateValues" dxfId="738" priority="962"/>
  </conditionalFormatting>
  <conditionalFormatting sqref="A1336:A1048576 A1070:A1072 A1:A1060">
    <cfRule type="duplicateValues" dxfId="737" priority="973"/>
  </conditionalFormatting>
  <conditionalFormatting sqref="A1061">
    <cfRule type="duplicateValues" dxfId="736" priority="107"/>
  </conditionalFormatting>
  <conditionalFormatting sqref="A1061">
    <cfRule type="duplicateValues" dxfId="735" priority="108"/>
  </conditionalFormatting>
  <conditionalFormatting sqref="AV919">
    <cfRule type="duplicateValues" dxfId="734" priority="97"/>
  </conditionalFormatting>
  <conditionalFormatting sqref="AV919">
    <cfRule type="duplicateValues" dxfId="733" priority="98"/>
    <cfRule type="duplicateValues" dxfId="732" priority="99"/>
  </conditionalFormatting>
  <conditionalFormatting sqref="AV919">
    <cfRule type="duplicateValues" dxfId="731" priority="100"/>
    <cfRule type="duplicateValues" dxfId="730" priority="101"/>
    <cfRule type="duplicateValues" dxfId="729" priority="102"/>
    <cfRule type="duplicateValues" dxfId="728" priority="103"/>
  </conditionalFormatting>
  <conditionalFormatting sqref="AV919">
    <cfRule type="duplicateValues" dxfId="727" priority="104"/>
  </conditionalFormatting>
  <conditionalFormatting sqref="AV919">
    <cfRule type="duplicateValues" dxfId="726" priority="105"/>
  </conditionalFormatting>
  <conditionalFormatting sqref="AV919">
    <cfRule type="duplicateValues" dxfId="725" priority="106"/>
  </conditionalFormatting>
  <conditionalFormatting sqref="AJ775">
    <cfRule type="duplicateValues" dxfId="724" priority="84"/>
  </conditionalFormatting>
  <conditionalFormatting sqref="AJ775">
    <cfRule type="duplicateValues" dxfId="723" priority="85"/>
  </conditionalFormatting>
  <conditionalFormatting sqref="AJ775">
    <cfRule type="duplicateValues" dxfId="722" priority="86"/>
    <cfRule type="duplicateValues" dxfId="721" priority="87"/>
  </conditionalFormatting>
  <conditionalFormatting sqref="AJ775">
    <cfRule type="duplicateValues" dxfId="720" priority="88"/>
    <cfRule type="duplicateValues" dxfId="719" priority="89"/>
    <cfRule type="duplicateValues" dxfId="718" priority="90"/>
    <cfRule type="duplicateValues" dxfId="717" priority="91"/>
  </conditionalFormatting>
  <conditionalFormatting sqref="AJ775">
    <cfRule type="duplicateValues" dxfId="716" priority="92"/>
  </conditionalFormatting>
  <conditionalFormatting sqref="AJ775">
    <cfRule type="duplicateValues" dxfId="715" priority="93"/>
  </conditionalFormatting>
  <conditionalFormatting sqref="AJ775">
    <cfRule type="duplicateValues" dxfId="714" priority="94"/>
  </conditionalFormatting>
  <conditionalFormatting sqref="AJ775">
    <cfRule type="duplicateValues" dxfId="713" priority="95"/>
  </conditionalFormatting>
  <conditionalFormatting sqref="AJ775">
    <cfRule type="duplicateValues" dxfId="712" priority="96"/>
  </conditionalFormatting>
  <conditionalFormatting sqref="A1202">
    <cfRule type="duplicateValues" dxfId="711" priority="67"/>
  </conditionalFormatting>
  <conditionalFormatting sqref="A1202">
    <cfRule type="duplicateValues" dxfId="710" priority="68"/>
  </conditionalFormatting>
  <conditionalFormatting sqref="A1202">
    <cfRule type="duplicateValues" dxfId="709" priority="69"/>
    <cfRule type="duplicateValues" dxfId="708" priority="70"/>
  </conditionalFormatting>
  <conditionalFormatting sqref="A1202">
    <cfRule type="duplicateValues" dxfId="707" priority="71"/>
    <cfRule type="duplicateValues" dxfId="706" priority="72"/>
    <cfRule type="duplicateValues" dxfId="705" priority="73"/>
    <cfRule type="duplicateValues" dxfId="704" priority="74"/>
  </conditionalFormatting>
  <conditionalFormatting sqref="A1202">
    <cfRule type="duplicateValues" dxfId="703" priority="75"/>
  </conditionalFormatting>
  <conditionalFormatting sqref="A1202">
    <cfRule type="duplicateValues" dxfId="702" priority="76"/>
  </conditionalFormatting>
  <conditionalFormatting sqref="A1202">
    <cfRule type="duplicateValues" dxfId="701" priority="77"/>
  </conditionalFormatting>
  <conditionalFormatting sqref="A1202">
    <cfRule type="duplicateValues" dxfId="700" priority="78"/>
  </conditionalFormatting>
  <conditionalFormatting sqref="A1202">
    <cfRule type="duplicateValues" dxfId="699" priority="79"/>
  </conditionalFormatting>
  <conditionalFormatting sqref="Z1202">
    <cfRule type="duplicateValues" dxfId="698" priority="54"/>
  </conditionalFormatting>
  <conditionalFormatting sqref="Z1202">
    <cfRule type="duplicateValues" dxfId="697" priority="55"/>
  </conditionalFormatting>
  <conditionalFormatting sqref="Z1202">
    <cfRule type="duplicateValues" dxfId="696" priority="56"/>
    <cfRule type="duplicateValues" dxfId="695" priority="57"/>
  </conditionalFormatting>
  <conditionalFormatting sqref="Z1202">
    <cfRule type="duplicateValues" dxfId="694" priority="58"/>
    <cfRule type="duplicateValues" dxfId="693" priority="59"/>
    <cfRule type="duplicateValues" dxfId="692" priority="60"/>
    <cfRule type="duplicateValues" dxfId="691" priority="61"/>
  </conditionalFormatting>
  <conditionalFormatting sqref="Z1202">
    <cfRule type="duplicateValues" dxfId="690" priority="62"/>
  </conditionalFormatting>
  <conditionalFormatting sqref="Z1202">
    <cfRule type="duplicateValues" dxfId="689" priority="63"/>
  </conditionalFormatting>
  <conditionalFormatting sqref="Z1202">
    <cfRule type="duplicateValues" dxfId="688" priority="64"/>
  </conditionalFormatting>
  <conditionalFormatting sqref="Z1202">
    <cfRule type="duplicateValues" dxfId="687" priority="65"/>
  </conditionalFormatting>
  <conditionalFormatting sqref="Z1202">
    <cfRule type="duplicateValues" dxfId="686" priority="66"/>
  </conditionalFormatting>
  <conditionalFormatting sqref="A1203">
    <cfRule type="duplicateValues" dxfId="685" priority="41"/>
  </conditionalFormatting>
  <conditionalFormatting sqref="A1203">
    <cfRule type="duplicateValues" dxfId="684" priority="42"/>
  </conditionalFormatting>
  <conditionalFormatting sqref="A1203">
    <cfRule type="duplicateValues" dxfId="683" priority="43"/>
    <cfRule type="duplicateValues" dxfId="682" priority="44"/>
  </conditionalFormatting>
  <conditionalFormatting sqref="A1203">
    <cfRule type="duplicateValues" dxfId="681" priority="45"/>
    <cfRule type="duplicateValues" dxfId="680" priority="46"/>
    <cfRule type="duplicateValues" dxfId="679" priority="47"/>
    <cfRule type="duplicateValues" dxfId="678" priority="48"/>
  </conditionalFormatting>
  <conditionalFormatting sqref="A1203">
    <cfRule type="duplicateValues" dxfId="677" priority="49"/>
  </conditionalFormatting>
  <conditionalFormatting sqref="A1203">
    <cfRule type="duplicateValues" dxfId="676" priority="50"/>
  </conditionalFormatting>
  <conditionalFormatting sqref="A1203">
    <cfRule type="duplicateValues" dxfId="675" priority="51"/>
  </conditionalFormatting>
  <conditionalFormatting sqref="A1203">
    <cfRule type="duplicateValues" dxfId="674" priority="52"/>
  </conditionalFormatting>
  <conditionalFormatting sqref="A1203">
    <cfRule type="duplicateValues" dxfId="673" priority="53"/>
  </conditionalFormatting>
  <conditionalFormatting sqref="Z1203">
    <cfRule type="duplicateValues" dxfId="672" priority="28"/>
  </conditionalFormatting>
  <conditionalFormatting sqref="Z1203">
    <cfRule type="duplicateValues" dxfId="671" priority="29"/>
  </conditionalFormatting>
  <conditionalFormatting sqref="Z1203">
    <cfRule type="duplicateValues" dxfId="670" priority="30"/>
    <cfRule type="duplicateValues" dxfId="669" priority="31"/>
  </conditionalFormatting>
  <conditionalFormatting sqref="Z1203">
    <cfRule type="duplicateValues" dxfId="668" priority="32"/>
    <cfRule type="duplicateValues" dxfId="667" priority="33"/>
    <cfRule type="duplicateValues" dxfId="666" priority="34"/>
    <cfRule type="duplicateValues" dxfId="665" priority="35"/>
  </conditionalFormatting>
  <conditionalFormatting sqref="Z1203">
    <cfRule type="duplicateValues" dxfId="664" priority="36"/>
  </conditionalFormatting>
  <conditionalFormatting sqref="Z1203">
    <cfRule type="duplicateValues" dxfId="663" priority="37"/>
  </conditionalFormatting>
  <conditionalFormatting sqref="Z1203">
    <cfRule type="duplicateValues" dxfId="662" priority="38"/>
  </conditionalFormatting>
  <conditionalFormatting sqref="Z1203">
    <cfRule type="duplicateValues" dxfId="661" priority="39"/>
  </conditionalFormatting>
  <conditionalFormatting sqref="Z1203">
    <cfRule type="duplicateValues" dxfId="660" priority="40"/>
  </conditionalFormatting>
  <conditionalFormatting sqref="Z1204">
    <cfRule type="duplicateValues" dxfId="659" priority="15"/>
  </conditionalFormatting>
  <conditionalFormatting sqref="Z1204">
    <cfRule type="duplicateValues" dxfId="658" priority="16"/>
  </conditionalFormatting>
  <conditionalFormatting sqref="Z1204">
    <cfRule type="duplicateValues" dxfId="657" priority="17"/>
    <cfRule type="duplicateValues" dxfId="656" priority="18"/>
  </conditionalFormatting>
  <conditionalFormatting sqref="Z1204">
    <cfRule type="duplicateValues" dxfId="655" priority="19"/>
    <cfRule type="duplicateValues" dxfId="654" priority="20"/>
    <cfRule type="duplicateValues" dxfId="653" priority="21"/>
    <cfRule type="duplicateValues" dxfId="652" priority="22"/>
  </conditionalFormatting>
  <conditionalFormatting sqref="Z1204">
    <cfRule type="duplicateValues" dxfId="651" priority="23"/>
  </conditionalFormatting>
  <conditionalFormatting sqref="Z1204">
    <cfRule type="duplicateValues" dxfId="650" priority="24"/>
  </conditionalFormatting>
  <conditionalFormatting sqref="Z1204">
    <cfRule type="duplicateValues" dxfId="649" priority="25"/>
  </conditionalFormatting>
  <conditionalFormatting sqref="Z1204">
    <cfRule type="duplicateValues" dxfId="648" priority="26"/>
  </conditionalFormatting>
  <conditionalFormatting sqref="Z1204">
    <cfRule type="duplicateValues" dxfId="647" priority="27"/>
  </conditionalFormatting>
  <conditionalFormatting sqref="Z1205">
    <cfRule type="duplicateValues" dxfId="646" priority="2"/>
  </conditionalFormatting>
  <conditionalFormatting sqref="Z1205">
    <cfRule type="duplicateValues" dxfId="645" priority="3"/>
  </conditionalFormatting>
  <conditionalFormatting sqref="Z1205">
    <cfRule type="duplicateValues" dxfId="644" priority="4"/>
    <cfRule type="duplicateValues" dxfId="643" priority="5"/>
  </conditionalFormatting>
  <conditionalFormatting sqref="Z1205">
    <cfRule type="duplicateValues" dxfId="642" priority="6"/>
    <cfRule type="duplicateValues" dxfId="641" priority="7"/>
    <cfRule type="duplicateValues" dxfId="640" priority="8"/>
    <cfRule type="duplicateValues" dxfId="639" priority="9"/>
  </conditionalFormatting>
  <conditionalFormatting sqref="Z1205">
    <cfRule type="duplicateValues" dxfId="638" priority="10"/>
  </conditionalFormatting>
  <conditionalFormatting sqref="Z1205">
    <cfRule type="duplicateValues" dxfId="637" priority="11"/>
  </conditionalFormatting>
  <conditionalFormatting sqref="Z1205">
    <cfRule type="duplicateValues" dxfId="636" priority="12"/>
  </conditionalFormatting>
  <conditionalFormatting sqref="Z1205">
    <cfRule type="duplicateValues" dxfId="635" priority="13"/>
  </conditionalFormatting>
  <conditionalFormatting sqref="Z1205">
    <cfRule type="duplicateValues" dxfId="634" priority="14"/>
  </conditionalFormatting>
  <conditionalFormatting sqref="A1:A1048576">
    <cfRule type="duplicateValues" dxfId="633" priority="1"/>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F1076"/>
  <sheetViews>
    <sheetView zoomScale="90" zoomScaleNormal="90" workbookViewId="0">
      <pane ySplit="1" topLeftCell="A627" activePane="bottomLeft" state="frozen"/>
      <selection pane="bottomLeft" activeCell="A635" sqref="A635"/>
    </sheetView>
  </sheetViews>
  <sheetFormatPr defaultRowHeight="15" x14ac:dyDescent="0.25"/>
  <cols>
    <col min="1" max="1" width="19.28515625" bestFit="1" customWidth="1"/>
    <col min="3" max="3" width="10.5703125" customWidth="1"/>
    <col min="4" max="4" width="18.42578125" bestFit="1" customWidth="1"/>
    <col min="5" max="5" width="14.28515625" bestFit="1" customWidth="1"/>
  </cols>
  <sheetData>
    <row r="1" spans="1:4" ht="63" x14ac:dyDescent="0.25">
      <c r="A1" s="2" t="s">
        <v>2292</v>
      </c>
      <c r="B1" s="174" t="s">
        <v>3147</v>
      </c>
      <c r="C1" s="4" t="s">
        <v>732</v>
      </c>
      <c r="D1" s="174" t="s">
        <v>3148</v>
      </c>
    </row>
    <row r="2" spans="1:4" x14ac:dyDescent="0.25">
      <c r="A2" t="s">
        <v>926</v>
      </c>
      <c r="B2" t="str">
        <f t="shared" ref="B2:B65" si="0">VLOOKUP($A2,masterdata,25,0)</f>
        <v>NO</v>
      </c>
      <c r="C2" s="9" t="str">
        <f t="shared" ref="C2:C65" si="1">VLOOKUP($A2,masterdata,20,0)</f>
        <v>NO</v>
      </c>
      <c r="D2" s="9" t="str">
        <f t="shared" ref="D2:D65" si="2">IF(VLOOKUP($A2,masterdata,26,0)="","",VLOOKUP($A2,masterdata,26,0))</f>
        <v>Z_DSD37_ZWUS</v>
      </c>
    </row>
    <row r="3" spans="1:4" x14ac:dyDescent="0.25">
      <c r="A3" t="s">
        <v>2377</v>
      </c>
      <c r="B3" s="9" t="str">
        <f t="shared" si="0"/>
        <v>NO</v>
      </c>
      <c r="C3" s="9" t="str">
        <f t="shared" si="1"/>
        <v>NO</v>
      </c>
      <c r="D3" s="9" t="str">
        <f t="shared" si="2"/>
        <v>WST- 302</v>
      </c>
    </row>
    <row r="4" spans="1:4" x14ac:dyDescent="0.25">
      <c r="A4" t="s">
        <v>601</v>
      </c>
      <c r="B4" s="9" t="str">
        <f t="shared" si="0"/>
        <v>NO</v>
      </c>
      <c r="C4" s="9" t="str">
        <f t="shared" si="1"/>
        <v>NO</v>
      </c>
      <c r="D4" s="9" t="str">
        <f t="shared" si="2"/>
        <v>WS7</v>
      </c>
    </row>
    <row r="5" spans="1:4" x14ac:dyDescent="0.25">
      <c r="A5" t="s">
        <v>730</v>
      </c>
      <c r="B5" s="9" t="str">
        <f t="shared" si="0"/>
        <v>NO</v>
      </c>
      <c r="C5" s="9" t="str">
        <f t="shared" si="1"/>
        <v>NO</v>
      </c>
      <c r="D5" s="9" t="str">
        <f t="shared" si="2"/>
        <v>WLSTART</v>
      </c>
    </row>
    <row r="6" spans="1:4" x14ac:dyDescent="0.25">
      <c r="A6" t="s">
        <v>3170</v>
      </c>
      <c r="B6" s="9" t="str">
        <f t="shared" si="0"/>
        <v>NO</v>
      </c>
      <c r="C6" s="9" t="str">
        <f t="shared" si="1"/>
        <v>NO</v>
      </c>
      <c r="D6" s="9" t="str">
        <f t="shared" si="2"/>
        <v>WLS922L-433</v>
      </c>
    </row>
    <row r="7" spans="1:4" x14ac:dyDescent="0.25">
      <c r="A7" t="s">
        <v>344</v>
      </c>
      <c r="B7" s="9" t="str">
        <f t="shared" si="0"/>
        <v>NO</v>
      </c>
      <c r="C7" s="9" t="str">
        <f t="shared" si="1"/>
        <v>NO</v>
      </c>
      <c r="D7" s="9" t="str">
        <f t="shared" si="2"/>
        <v>WLS914-433</v>
      </c>
    </row>
    <row r="8" spans="1:4" x14ac:dyDescent="0.25">
      <c r="A8" t="s">
        <v>208</v>
      </c>
      <c r="B8" s="9" t="str">
        <f t="shared" si="0"/>
        <v>YES</v>
      </c>
      <c r="C8" s="9" t="str">
        <f t="shared" si="1"/>
        <v>YES</v>
      </c>
      <c r="D8" s="9" t="str">
        <f t="shared" si="2"/>
        <v>790069371134</v>
      </c>
    </row>
    <row r="9" spans="1:4" x14ac:dyDescent="0.25">
      <c r="A9" t="s">
        <v>209</v>
      </c>
      <c r="B9" s="9" t="str">
        <f t="shared" si="0"/>
        <v>YES</v>
      </c>
      <c r="C9" s="9" t="str">
        <f t="shared" si="1"/>
        <v>YES</v>
      </c>
      <c r="D9" s="9" t="str">
        <f t="shared" si="2"/>
        <v>790069434105</v>
      </c>
    </row>
    <row r="10" spans="1:4" x14ac:dyDescent="0.25">
      <c r="A10" t="s">
        <v>210</v>
      </c>
      <c r="B10" s="9" t="str">
        <f t="shared" si="0"/>
        <v>NO</v>
      </c>
      <c r="C10" s="9" t="str">
        <f t="shared" si="1"/>
        <v>NO</v>
      </c>
      <c r="D10" s="9" t="str">
        <f t="shared" si="2"/>
        <v>WEATHER2PNL</v>
      </c>
    </row>
    <row r="11" spans="1:4" x14ac:dyDescent="0.25">
      <c r="A11" t="s">
        <v>583</v>
      </c>
      <c r="B11" s="9" t="str">
        <f t="shared" si="0"/>
        <v>NO</v>
      </c>
      <c r="C11" s="9" t="str">
        <f t="shared" si="1"/>
        <v>NO</v>
      </c>
      <c r="D11" s="9" t="str">
        <f t="shared" si="2"/>
        <v>WB-350</v>
      </c>
    </row>
    <row r="12" spans="1:4" x14ac:dyDescent="0.25">
      <c r="A12" t="s">
        <v>3196</v>
      </c>
      <c r="B12" s="9" t="str">
        <f t="shared" si="0"/>
        <v>NO</v>
      </c>
      <c r="C12" s="9" t="str">
        <f t="shared" si="1"/>
        <v>NO</v>
      </c>
      <c r="D12" s="9" t="str">
        <f t="shared" si="2"/>
        <v>WALL_PLATE</v>
      </c>
    </row>
    <row r="13" spans="1:4" x14ac:dyDescent="0.25">
      <c r="A13" t="s">
        <v>2370</v>
      </c>
      <c r="B13" s="9" t="str">
        <f t="shared" si="0"/>
        <v>NO</v>
      </c>
      <c r="C13" s="9" t="str">
        <f t="shared" si="1"/>
        <v>NO</v>
      </c>
      <c r="D13" s="9" t="str">
        <f t="shared" si="2"/>
        <v>WA105DBZ</v>
      </c>
    </row>
    <row r="14" spans="1:4" x14ac:dyDescent="0.25">
      <c r="A14" t="s">
        <v>2131</v>
      </c>
      <c r="B14" s="9" t="str">
        <f t="shared" si="0"/>
        <v>NO</v>
      </c>
      <c r="C14" s="9" t="str">
        <f t="shared" si="1"/>
        <v>NO</v>
      </c>
      <c r="D14" s="9" t="str">
        <f t="shared" si="2"/>
        <v/>
      </c>
    </row>
    <row r="15" spans="1:4" x14ac:dyDescent="0.25">
      <c r="A15" t="s">
        <v>234</v>
      </c>
      <c r="B15" s="9" t="str">
        <f t="shared" si="0"/>
        <v>NO</v>
      </c>
      <c r="C15" s="9" t="str">
        <f t="shared" si="1"/>
        <v>NO</v>
      </c>
      <c r="D15" s="9" t="str">
        <f t="shared" si="2"/>
        <v>VISTA-20PCN</v>
      </c>
    </row>
    <row r="16" spans="1:4" x14ac:dyDescent="0.25">
      <c r="A16" t="s">
        <v>3120</v>
      </c>
      <c r="B16" s="9" t="str">
        <f t="shared" si="0"/>
        <v>NO</v>
      </c>
      <c r="C16" s="9" t="str">
        <f t="shared" si="1"/>
        <v>NO</v>
      </c>
      <c r="D16" s="9" t="str">
        <f t="shared" si="2"/>
        <v>VIDAUTO</v>
      </c>
    </row>
    <row r="17" spans="1:5" x14ac:dyDescent="0.25">
      <c r="A17" t="s">
        <v>3539</v>
      </c>
      <c r="B17" s="9" t="str">
        <f t="shared" si="0"/>
        <v>NO</v>
      </c>
      <c r="C17" s="9" t="str">
        <f t="shared" si="1"/>
        <v>NO</v>
      </c>
      <c r="D17" s="9" t="str">
        <f t="shared" si="2"/>
        <v>VID_EXPANS</v>
      </c>
    </row>
    <row r="18" spans="1:5" x14ac:dyDescent="0.25">
      <c r="A18" t="s">
        <v>87</v>
      </c>
      <c r="B18" s="9" t="str">
        <f t="shared" si="0"/>
        <v>NO</v>
      </c>
      <c r="C18" s="9" t="str">
        <f t="shared" si="1"/>
        <v>NO</v>
      </c>
      <c r="D18" s="9" t="str">
        <f t="shared" si="2"/>
        <v>VID_EXPANS</v>
      </c>
    </row>
    <row r="19" spans="1:5" x14ac:dyDescent="0.25">
      <c r="A19" t="s">
        <v>2283</v>
      </c>
      <c r="B19" s="9" t="str">
        <f t="shared" si="0"/>
        <v>YES</v>
      </c>
      <c r="C19" s="9" t="str">
        <f t="shared" si="1"/>
        <v>YES</v>
      </c>
      <c r="D19" s="9" t="str">
        <f t="shared" si="2"/>
        <v>ADC-VC826</v>
      </c>
    </row>
    <row r="20" spans="1:5" x14ac:dyDescent="0.25">
      <c r="A20" t="s">
        <v>2282</v>
      </c>
      <c r="B20" s="9" t="str">
        <f t="shared" si="0"/>
        <v>YES</v>
      </c>
      <c r="C20" s="9" t="str">
        <f t="shared" si="1"/>
        <v>YES</v>
      </c>
      <c r="D20" s="9" t="str">
        <f t="shared" si="2"/>
        <v>ADC-VC726</v>
      </c>
    </row>
    <row r="21" spans="1:5" x14ac:dyDescent="0.25">
      <c r="A21" t="s">
        <v>3212</v>
      </c>
      <c r="B21" s="9" t="str">
        <f t="shared" si="0"/>
        <v>NO</v>
      </c>
      <c r="C21" s="9" t="str">
        <f t="shared" si="1"/>
        <v>NO</v>
      </c>
      <c r="D21" s="9" t="str">
        <f t="shared" si="2"/>
        <v/>
      </c>
    </row>
    <row r="22" spans="1:5" x14ac:dyDescent="0.25">
      <c r="A22" t="s">
        <v>2380</v>
      </c>
      <c r="B22" s="9" t="str">
        <f t="shared" si="0"/>
        <v>NO</v>
      </c>
      <c r="C22" s="9" t="str">
        <f t="shared" si="1"/>
        <v>NO</v>
      </c>
      <c r="D22" s="9" t="str">
        <f t="shared" si="2"/>
        <v>TX-E721</v>
      </c>
    </row>
    <row r="23" spans="1:5" x14ac:dyDescent="0.25">
      <c r="A23" t="s">
        <v>51</v>
      </c>
      <c r="B23" s="9" t="str">
        <f t="shared" si="0"/>
        <v>NO</v>
      </c>
      <c r="C23" s="9" t="str">
        <f t="shared" si="1"/>
        <v>NO</v>
      </c>
      <c r="D23" s="9" t="str">
        <f t="shared" si="2"/>
        <v>TX-E611</v>
      </c>
    </row>
    <row r="24" spans="1:5" x14ac:dyDescent="0.25">
      <c r="A24" t="s">
        <v>50</v>
      </c>
      <c r="B24" s="9" t="str">
        <f t="shared" si="0"/>
        <v>NO</v>
      </c>
      <c r="C24" s="9" t="str">
        <f t="shared" si="1"/>
        <v>NO</v>
      </c>
      <c r="D24" s="9" t="str">
        <f t="shared" si="2"/>
        <v>TX-E401</v>
      </c>
    </row>
    <row r="25" spans="1:5" x14ac:dyDescent="0.25">
      <c r="A25" t="s">
        <v>2293</v>
      </c>
      <c r="B25" s="9" t="str">
        <f t="shared" si="0"/>
        <v>NO</v>
      </c>
      <c r="C25" s="9" t="str">
        <f t="shared" si="1"/>
        <v>NO</v>
      </c>
      <c r="D25" s="9" t="str">
        <f t="shared" si="2"/>
        <v>TX-E231</v>
      </c>
    </row>
    <row r="26" spans="1:5" x14ac:dyDescent="0.25">
      <c r="A26" t="s">
        <v>49</v>
      </c>
      <c r="B26" s="9" t="str">
        <f t="shared" si="0"/>
        <v>NO</v>
      </c>
      <c r="C26" s="9" t="str">
        <f t="shared" si="1"/>
        <v>NO</v>
      </c>
      <c r="D26" s="9" t="str">
        <f t="shared" si="2"/>
        <v>TX-E201</v>
      </c>
    </row>
    <row r="27" spans="1:5" x14ac:dyDescent="0.25">
      <c r="A27" t="s">
        <v>48</v>
      </c>
      <c r="B27" s="9" t="str">
        <f t="shared" si="0"/>
        <v>NO</v>
      </c>
      <c r="C27" s="9" t="str">
        <f t="shared" si="1"/>
        <v>NO</v>
      </c>
      <c r="D27" s="9" t="str">
        <f t="shared" si="2"/>
        <v>TX-E101</v>
      </c>
    </row>
    <row r="28" spans="1:5" x14ac:dyDescent="0.25">
      <c r="A28" t="s">
        <v>47</v>
      </c>
      <c r="B28" s="9" t="str">
        <f t="shared" si="0"/>
        <v>YES</v>
      </c>
      <c r="C28" s="9" t="str">
        <f t="shared" si="1"/>
        <v>NO</v>
      </c>
      <c r="D28" s="9" t="str">
        <f t="shared" si="2"/>
        <v>782136721645</v>
      </c>
    </row>
    <row r="29" spans="1:5" x14ac:dyDescent="0.25">
      <c r="A29" t="s">
        <v>46</v>
      </c>
      <c r="B29" s="9" t="str">
        <f t="shared" si="0"/>
        <v>YES</v>
      </c>
      <c r="C29" s="9" t="str">
        <f t="shared" si="1"/>
        <v>NO</v>
      </c>
      <c r="D29" s="9" t="str">
        <f t="shared" si="2"/>
        <v>046188145416</v>
      </c>
      <c r="E29" s="35"/>
    </row>
    <row r="30" spans="1:5" x14ac:dyDescent="0.25">
      <c r="A30" t="s">
        <v>45</v>
      </c>
      <c r="B30" s="9" t="str">
        <f t="shared" si="0"/>
        <v>NO</v>
      </c>
      <c r="C30" s="9" t="str">
        <f t="shared" si="1"/>
        <v>NO</v>
      </c>
      <c r="D30" s="9" t="str">
        <f t="shared" si="2"/>
        <v>TX-4200-01-2</v>
      </c>
    </row>
    <row r="31" spans="1:5" x14ac:dyDescent="0.25">
      <c r="A31" t="s">
        <v>44</v>
      </c>
      <c r="B31" s="9" t="str">
        <f t="shared" si="0"/>
        <v>NO</v>
      </c>
      <c r="C31" s="9" t="str">
        <f t="shared" si="1"/>
        <v>NO</v>
      </c>
      <c r="D31" s="9" t="str">
        <f t="shared" si="2"/>
        <v>TX-4200-01-1</v>
      </c>
    </row>
    <row r="32" spans="1:5" x14ac:dyDescent="0.25">
      <c r="A32" t="s">
        <v>3802</v>
      </c>
      <c r="B32" s="9" t="str">
        <f t="shared" si="0"/>
        <v>NO</v>
      </c>
      <c r="C32" s="9" t="str">
        <f t="shared" si="1"/>
        <v>NO</v>
      </c>
      <c r="D32" s="9" t="str">
        <f t="shared" si="2"/>
        <v>TANSTB38TCWH</v>
      </c>
    </row>
    <row r="33" spans="1:4" x14ac:dyDescent="0.25">
      <c r="A33" t="s">
        <v>3172</v>
      </c>
      <c r="B33" s="9" t="str">
        <f t="shared" si="0"/>
        <v>NO</v>
      </c>
      <c r="C33" s="9" t="str">
        <f t="shared" si="1"/>
        <v>NO</v>
      </c>
      <c r="D33" s="9" t="str">
        <f t="shared" si="2"/>
        <v>TAN-FM106WH</v>
      </c>
    </row>
    <row r="34" spans="1:4" x14ac:dyDescent="0.25">
      <c r="A34" t="s">
        <v>340</v>
      </c>
      <c r="B34" s="9" t="str">
        <f t="shared" si="0"/>
        <v>NO</v>
      </c>
      <c r="C34" s="9" t="str">
        <f t="shared" si="1"/>
        <v>NO</v>
      </c>
      <c r="D34" s="9" t="str">
        <f t="shared" si="2"/>
        <v>TAN-60QCWH</v>
      </c>
    </row>
    <row r="35" spans="1:4" x14ac:dyDescent="0.25">
      <c r="A35" t="s">
        <v>3</v>
      </c>
      <c r="B35" s="9" t="str">
        <f t="shared" si="0"/>
        <v>NO</v>
      </c>
      <c r="C35" s="9" t="str">
        <f t="shared" si="1"/>
        <v>NO</v>
      </c>
      <c r="D35" s="9" t="str">
        <f t="shared" si="2"/>
        <v>STARTER</v>
      </c>
    </row>
    <row r="36" spans="1:4" x14ac:dyDescent="0.25">
      <c r="A36" t="s">
        <v>2527</v>
      </c>
      <c r="B36" s="9" t="str">
        <f t="shared" si="0"/>
        <v>NO</v>
      </c>
      <c r="C36" s="9" t="str">
        <f t="shared" si="1"/>
        <v>NO</v>
      </c>
      <c r="D36" s="9" t="str">
        <f t="shared" si="2"/>
        <v/>
      </c>
    </row>
    <row r="37" spans="1:4" x14ac:dyDescent="0.25">
      <c r="A37" t="s">
        <v>2533</v>
      </c>
      <c r="B37" s="9" t="str">
        <f t="shared" si="0"/>
        <v>NO</v>
      </c>
      <c r="C37" s="9" t="str">
        <f t="shared" si="1"/>
        <v>NO</v>
      </c>
      <c r="D37" s="9" t="str">
        <f t="shared" si="2"/>
        <v/>
      </c>
    </row>
    <row r="38" spans="1:4" x14ac:dyDescent="0.25">
      <c r="A38" t="s">
        <v>3082</v>
      </c>
      <c r="B38" s="9" t="str">
        <f t="shared" si="0"/>
        <v>NO</v>
      </c>
      <c r="C38" s="9" t="str">
        <f t="shared" si="1"/>
        <v>NO</v>
      </c>
      <c r="D38" s="9" t="str">
        <f t="shared" si="2"/>
        <v>SMBQWLGD</v>
      </c>
    </row>
    <row r="39" spans="1:4" x14ac:dyDescent="0.25">
      <c r="A39" t="s">
        <v>3093</v>
      </c>
      <c r="B39" s="9" t="str">
        <f t="shared" si="0"/>
        <v>NO</v>
      </c>
      <c r="C39" s="9" t="str">
        <f t="shared" si="1"/>
        <v>NO</v>
      </c>
      <c r="D39" s="9" t="str">
        <f t="shared" si="2"/>
        <v>SMBQWLBT</v>
      </c>
    </row>
    <row r="40" spans="1:4" x14ac:dyDescent="0.25">
      <c r="A40" t="s">
        <v>3086</v>
      </c>
      <c r="B40" s="9" t="str">
        <f t="shared" si="0"/>
        <v>NO</v>
      </c>
      <c r="C40" s="9" t="str">
        <f t="shared" si="1"/>
        <v>NO</v>
      </c>
      <c r="D40" s="9" t="str">
        <f t="shared" si="2"/>
        <v>SMBQWLBR</v>
      </c>
    </row>
    <row r="41" spans="1:4" x14ac:dyDescent="0.25">
      <c r="A41" t="s">
        <v>3081</v>
      </c>
      <c r="B41" s="9" t="str">
        <f t="shared" si="0"/>
        <v>NO</v>
      </c>
      <c r="C41" s="9" t="str">
        <f t="shared" si="1"/>
        <v>NO</v>
      </c>
      <c r="D41" s="9" t="str">
        <f t="shared" si="2"/>
        <v>SMBQHWGD</v>
      </c>
    </row>
    <row r="42" spans="1:4" x14ac:dyDescent="0.25">
      <c r="A42" t="s">
        <v>3089</v>
      </c>
      <c r="B42" s="9" t="str">
        <f t="shared" si="0"/>
        <v>NO</v>
      </c>
      <c r="C42" s="9" t="str">
        <f t="shared" si="1"/>
        <v>NO</v>
      </c>
      <c r="D42" s="9" t="str">
        <f t="shared" si="2"/>
        <v>SMBQHWBT</v>
      </c>
    </row>
    <row r="43" spans="1:4" x14ac:dyDescent="0.25">
      <c r="A43" t="s">
        <v>3085</v>
      </c>
      <c r="B43" s="9" t="str">
        <f t="shared" si="0"/>
        <v>NO</v>
      </c>
      <c r="C43" s="9" t="str">
        <f t="shared" si="1"/>
        <v>NO</v>
      </c>
      <c r="D43" s="9" t="str">
        <f t="shared" si="2"/>
        <v>SMBQHWBR</v>
      </c>
    </row>
    <row r="44" spans="1:4" x14ac:dyDescent="0.25">
      <c r="A44" t="s">
        <v>3083</v>
      </c>
      <c r="B44" s="9" t="str">
        <f t="shared" si="0"/>
        <v>NO</v>
      </c>
      <c r="C44" s="9" t="str">
        <f t="shared" si="1"/>
        <v>NO</v>
      </c>
      <c r="D44" s="9" t="str">
        <f t="shared" si="2"/>
        <v>SMBQGD</v>
      </c>
    </row>
    <row r="45" spans="1:4" x14ac:dyDescent="0.25">
      <c r="A45" t="s">
        <v>3095</v>
      </c>
      <c r="B45" s="9" t="str">
        <f t="shared" si="0"/>
        <v>NO</v>
      </c>
      <c r="C45" s="9" t="str">
        <f t="shared" si="1"/>
        <v>NO</v>
      </c>
      <c r="D45" s="9" t="str">
        <f t="shared" si="2"/>
        <v>SMBQBT</v>
      </c>
    </row>
    <row r="46" spans="1:4" x14ac:dyDescent="0.25">
      <c r="A46" t="s">
        <v>3087</v>
      </c>
      <c r="B46" s="9" t="str">
        <f t="shared" si="0"/>
        <v>NO</v>
      </c>
      <c r="C46" s="9" t="str">
        <f t="shared" si="1"/>
        <v>NO</v>
      </c>
      <c r="D46" s="9" t="str">
        <f t="shared" si="2"/>
        <v>SMBQBR</v>
      </c>
    </row>
    <row r="47" spans="1:4" x14ac:dyDescent="0.25">
      <c r="A47" t="s">
        <v>3169</v>
      </c>
      <c r="B47" s="9" t="str">
        <f t="shared" si="0"/>
        <v>NO</v>
      </c>
      <c r="C47" s="9" t="str">
        <f t="shared" si="1"/>
        <v>NO</v>
      </c>
      <c r="D47" s="9" t="str">
        <f t="shared" si="2"/>
        <v>SLIM_WD_MNT</v>
      </c>
    </row>
    <row r="48" spans="1:4" x14ac:dyDescent="0.25">
      <c r="A48" t="s">
        <v>3194</v>
      </c>
      <c r="B48" s="9" t="str">
        <f t="shared" si="0"/>
        <v>NO</v>
      </c>
      <c r="C48" s="9" t="str">
        <f t="shared" si="1"/>
        <v>NO</v>
      </c>
      <c r="D48" s="9" t="str">
        <f t="shared" si="2"/>
        <v>SKY_WEDG_MNT</v>
      </c>
    </row>
    <row r="49" spans="1:6" x14ac:dyDescent="0.25">
      <c r="A49" t="s">
        <v>898</v>
      </c>
      <c r="B49" s="9" t="str">
        <f t="shared" si="0"/>
        <v>NO</v>
      </c>
      <c r="C49" s="9" t="str">
        <f t="shared" si="1"/>
        <v>NO</v>
      </c>
      <c r="D49" s="9" t="str">
        <f t="shared" si="2"/>
        <v>SIMON_XTF</v>
      </c>
    </row>
    <row r="50" spans="1:6" x14ac:dyDescent="0.25">
      <c r="A50" t="s">
        <v>896</v>
      </c>
      <c r="B50" s="9" t="str">
        <f t="shared" si="0"/>
        <v>NO</v>
      </c>
      <c r="C50" s="9" t="str">
        <f t="shared" si="1"/>
        <v>NO</v>
      </c>
      <c r="D50" s="9" t="str">
        <f t="shared" si="2"/>
        <v>SIMON_XTE</v>
      </c>
    </row>
    <row r="51" spans="1:6" x14ac:dyDescent="0.25">
      <c r="A51" t="s">
        <v>212</v>
      </c>
      <c r="B51" s="9" t="str">
        <f t="shared" si="0"/>
        <v>NO</v>
      </c>
      <c r="C51" s="9" t="str">
        <f t="shared" si="1"/>
        <v>NO</v>
      </c>
      <c r="D51" s="9" t="str">
        <f t="shared" si="2"/>
        <v>SIMON_XT</v>
      </c>
    </row>
    <row r="52" spans="1:6" x14ac:dyDescent="0.25">
      <c r="A52" t="s">
        <v>2104</v>
      </c>
      <c r="B52" s="9" t="str">
        <f t="shared" si="0"/>
        <v>NO</v>
      </c>
      <c r="C52" s="9" t="str">
        <f t="shared" si="1"/>
        <v>NO</v>
      </c>
      <c r="D52" s="9" t="str">
        <f t="shared" si="2"/>
        <v>SHOCK SENSOR</v>
      </c>
    </row>
    <row r="53" spans="1:6" x14ac:dyDescent="0.25">
      <c r="A53" t="s">
        <v>258</v>
      </c>
      <c r="B53" s="9" t="str">
        <f t="shared" si="0"/>
        <v>NO</v>
      </c>
      <c r="C53" s="9" t="str">
        <f t="shared" si="1"/>
        <v>NO</v>
      </c>
      <c r="D53" s="9" t="str">
        <f t="shared" si="2"/>
        <v>SEV_WEATHER</v>
      </c>
    </row>
    <row r="54" spans="1:6" x14ac:dyDescent="0.25">
      <c r="A54" t="s">
        <v>2570</v>
      </c>
      <c r="B54" s="9" t="str">
        <f t="shared" si="0"/>
        <v>NO</v>
      </c>
      <c r="C54" s="9" t="str">
        <f t="shared" si="1"/>
        <v>NO</v>
      </c>
      <c r="D54" s="9" t="str">
        <f t="shared" si="2"/>
        <v/>
      </c>
    </row>
    <row r="55" spans="1:6" x14ac:dyDescent="0.25">
      <c r="A55" t="s">
        <v>2565</v>
      </c>
      <c r="B55" s="9" t="str">
        <f t="shared" si="0"/>
        <v>NO</v>
      </c>
      <c r="C55" s="9" t="str">
        <f t="shared" si="1"/>
        <v>NO</v>
      </c>
      <c r="D55" s="9" t="str">
        <f t="shared" si="2"/>
        <v/>
      </c>
    </row>
    <row r="56" spans="1:6" x14ac:dyDescent="0.25">
      <c r="A56" t="s">
        <v>923</v>
      </c>
      <c r="B56" s="9" t="str">
        <f t="shared" si="0"/>
        <v>YES</v>
      </c>
      <c r="C56" s="9" t="str">
        <f t="shared" si="1"/>
        <v>NO</v>
      </c>
      <c r="D56" s="9" t="str">
        <f t="shared" si="2"/>
        <v>782136725322</v>
      </c>
    </row>
    <row r="57" spans="1:6" x14ac:dyDescent="0.25">
      <c r="A57" t="s">
        <v>3210</v>
      </c>
      <c r="B57" s="9" t="str">
        <f t="shared" si="0"/>
        <v>NO</v>
      </c>
      <c r="C57" s="9" t="str">
        <f t="shared" si="1"/>
        <v>NO</v>
      </c>
      <c r="D57" s="9" t="str">
        <f t="shared" si="2"/>
        <v/>
      </c>
    </row>
    <row r="58" spans="1:6" x14ac:dyDescent="0.25">
      <c r="A58" t="s">
        <v>3208</v>
      </c>
      <c r="B58" s="9" t="str">
        <f t="shared" si="0"/>
        <v>NO</v>
      </c>
      <c r="C58" s="9" t="str">
        <f t="shared" si="1"/>
        <v>NO</v>
      </c>
      <c r="D58" s="9" t="str">
        <f t="shared" si="2"/>
        <v/>
      </c>
    </row>
    <row r="59" spans="1:6" x14ac:dyDescent="0.25">
      <c r="A59" t="s">
        <v>3206</v>
      </c>
      <c r="B59" s="9" t="str">
        <f t="shared" si="0"/>
        <v>NO</v>
      </c>
      <c r="C59" s="9" t="str">
        <f t="shared" si="1"/>
        <v>NO</v>
      </c>
      <c r="D59" s="9" t="str">
        <f t="shared" si="2"/>
        <v/>
      </c>
    </row>
    <row r="60" spans="1:6" x14ac:dyDescent="0.25">
      <c r="A60" t="s">
        <v>3202</v>
      </c>
      <c r="B60" s="9" t="str">
        <f t="shared" si="0"/>
        <v>NO</v>
      </c>
      <c r="C60" s="9" t="str">
        <f t="shared" si="1"/>
        <v>NO</v>
      </c>
      <c r="D60" s="9" t="str">
        <f t="shared" si="2"/>
        <v/>
      </c>
    </row>
    <row r="61" spans="1:6" x14ac:dyDescent="0.25">
      <c r="A61" t="s">
        <v>979</v>
      </c>
      <c r="B61" s="9" t="str">
        <f t="shared" si="0"/>
        <v>YES</v>
      </c>
      <c r="C61" s="9" t="str">
        <f t="shared" si="1"/>
        <v>NO</v>
      </c>
      <c r="D61" s="9" t="str">
        <f t="shared" si="2"/>
        <v>093863136481</v>
      </c>
    </row>
    <row r="62" spans="1:6" x14ac:dyDescent="0.25">
      <c r="A62" t="s">
        <v>2585</v>
      </c>
      <c r="B62" s="9" t="str">
        <f t="shared" si="0"/>
        <v>NO</v>
      </c>
      <c r="C62" s="9" t="str">
        <f t="shared" si="1"/>
        <v>NO</v>
      </c>
      <c r="D62" s="9" t="str">
        <f t="shared" si="2"/>
        <v/>
      </c>
      <c r="E62" s="35"/>
      <c r="F62" s="9"/>
    </row>
    <row r="63" spans="1:6" x14ac:dyDescent="0.25">
      <c r="A63" t="s">
        <v>614</v>
      </c>
      <c r="B63" s="9" t="str">
        <f t="shared" si="0"/>
        <v>NO</v>
      </c>
      <c r="C63" s="9" t="str">
        <f t="shared" si="1"/>
        <v>NO</v>
      </c>
      <c r="D63" s="9" t="str">
        <f t="shared" si="2"/>
        <v>RC7N</v>
      </c>
    </row>
    <row r="64" spans="1:6" x14ac:dyDescent="0.25">
      <c r="A64" t="s">
        <v>725</v>
      </c>
      <c r="B64" s="9" t="str">
        <f t="shared" si="0"/>
        <v>NO</v>
      </c>
      <c r="C64" s="9" t="str">
        <f t="shared" si="1"/>
        <v>NO</v>
      </c>
      <c r="D64" s="9" t="str">
        <f t="shared" si="2"/>
        <v>QWLGOOD</v>
      </c>
    </row>
    <row r="65" spans="1:4" x14ac:dyDescent="0.25">
      <c r="A65" t="s">
        <v>3341</v>
      </c>
      <c r="B65" s="9" t="str">
        <f t="shared" si="0"/>
        <v>NO</v>
      </c>
      <c r="C65" s="9" t="str">
        <f t="shared" si="1"/>
        <v>NO</v>
      </c>
      <c r="D65" s="9" t="str">
        <f t="shared" si="2"/>
        <v>QWLGDAU</v>
      </c>
    </row>
    <row r="66" spans="1:4" x14ac:dyDescent="0.25">
      <c r="A66" t="s">
        <v>3346</v>
      </c>
      <c r="B66" s="9" t="str">
        <f t="shared" ref="B66:B129" si="3">VLOOKUP($A66,masterdata,25,0)</f>
        <v>NO</v>
      </c>
      <c r="C66" s="9" t="str">
        <f t="shared" ref="C66:C129" si="4">VLOOKUP($A66,masterdata,20,0)</f>
        <v>NO</v>
      </c>
      <c r="D66" s="9" t="str">
        <f t="shared" ref="D66:D129" si="5">IF(VLOOKUP($A66,masterdata,26,0)="","",VLOOKUP($A66,masterdata,26,0))</f>
        <v>QWLBTRAU</v>
      </c>
    </row>
    <row r="67" spans="1:4" x14ac:dyDescent="0.25">
      <c r="A67" t="s">
        <v>3340</v>
      </c>
      <c r="B67" s="9" t="str">
        <f t="shared" si="3"/>
        <v>NO</v>
      </c>
      <c r="C67" s="9" t="str">
        <f t="shared" si="4"/>
        <v>NO</v>
      </c>
      <c r="D67" s="9" t="str">
        <f t="shared" si="5"/>
        <v>QWLBTR2</v>
      </c>
    </row>
    <row r="68" spans="1:4" x14ac:dyDescent="0.25">
      <c r="A68" t="s">
        <v>729</v>
      </c>
      <c r="B68" s="9" t="str">
        <f t="shared" si="3"/>
        <v>NO</v>
      </c>
      <c r="C68" s="9" t="str">
        <f t="shared" si="4"/>
        <v>NO</v>
      </c>
      <c r="D68" s="9" t="str">
        <f t="shared" si="5"/>
        <v>QWLBTR</v>
      </c>
    </row>
    <row r="69" spans="1:4" x14ac:dyDescent="0.25">
      <c r="A69" t="s">
        <v>727</v>
      </c>
      <c r="B69" s="9" t="str">
        <f t="shared" si="3"/>
        <v>NO</v>
      </c>
      <c r="C69" s="9" t="str">
        <f t="shared" si="4"/>
        <v>NO</v>
      </c>
      <c r="D69" s="9" t="str">
        <f t="shared" si="5"/>
        <v>QWLBEST</v>
      </c>
    </row>
    <row r="70" spans="1:4" x14ac:dyDescent="0.25">
      <c r="A70" t="s">
        <v>403</v>
      </c>
      <c r="B70" s="9" t="str">
        <f t="shared" si="3"/>
        <v>YES</v>
      </c>
      <c r="C70" s="9" t="str">
        <f t="shared" si="4"/>
        <v>YES</v>
      </c>
      <c r="D70" s="9" t="str">
        <f t="shared" si="5"/>
        <v>857497008145</v>
      </c>
    </row>
    <row r="71" spans="1:4" x14ac:dyDescent="0.25">
      <c r="A71" t="s">
        <v>853</v>
      </c>
      <c r="B71" s="9" t="str">
        <f t="shared" si="3"/>
        <v>YES</v>
      </c>
      <c r="C71" s="9" t="str">
        <f t="shared" si="4"/>
        <v>YES</v>
      </c>
      <c r="D71" s="9" t="str">
        <f t="shared" si="5"/>
        <v>QS9208-0208-124</v>
      </c>
    </row>
    <row r="72" spans="1:4" x14ac:dyDescent="0.25">
      <c r="A72" t="s">
        <v>290</v>
      </c>
      <c r="B72" s="9" t="str">
        <f t="shared" si="3"/>
        <v>YES</v>
      </c>
      <c r="C72" s="9" t="str">
        <f t="shared" si="4"/>
        <v>YES</v>
      </c>
      <c r="D72" s="9" t="str">
        <f t="shared" si="5"/>
        <v>QS9208-5208-124</v>
      </c>
    </row>
    <row r="73" spans="1:4" x14ac:dyDescent="0.25">
      <c r="A73" t="s">
        <v>3792</v>
      </c>
      <c r="B73" s="9" t="str">
        <f t="shared" si="3"/>
        <v>YES</v>
      </c>
      <c r="C73" s="9" t="str">
        <f t="shared" si="4"/>
        <v>YES</v>
      </c>
      <c r="D73" s="9" t="str">
        <f t="shared" si="5"/>
        <v>QS9202-5208-840</v>
      </c>
    </row>
    <row r="74" spans="1:4" x14ac:dyDescent="0.25">
      <c r="A74" t="s">
        <v>852</v>
      </c>
      <c r="B74" s="9" t="str">
        <f t="shared" si="3"/>
        <v>YES</v>
      </c>
      <c r="C74" s="9" t="str">
        <f t="shared" si="4"/>
        <v>YES</v>
      </c>
      <c r="D74" s="9" t="str">
        <f t="shared" si="5"/>
        <v>QS9208-4208-124</v>
      </c>
    </row>
    <row r="75" spans="1:4" x14ac:dyDescent="0.25">
      <c r="A75" t="s">
        <v>851</v>
      </c>
      <c r="B75" s="9" t="str">
        <f t="shared" si="3"/>
        <v>YES</v>
      </c>
      <c r="C75" s="9" t="str">
        <f t="shared" si="4"/>
        <v>YES</v>
      </c>
      <c r="D75" s="9" t="str">
        <f t="shared" si="5"/>
        <v>QS9208-1208-124</v>
      </c>
    </row>
    <row r="76" spans="1:4" x14ac:dyDescent="0.25">
      <c r="A76" t="s">
        <v>724</v>
      </c>
      <c r="B76" s="9" t="str">
        <f t="shared" si="3"/>
        <v>NO</v>
      </c>
      <c r="C76" s="9" t="str">
        <f t="shared" si="4"/>
        <v>NO</v>
      </c>
      <c r="D76" s="9" t="str">
        <f t="shared" si="5"/>
        <v>QHWGOOD</v>
      </c>
    </row>
    <row r="77" spans="1:4" x14ac:dyDescent="0.25">
      <c r="A77" t="s">
        <v>3347</v>
      </c>
      <c r="B77" s="9" t="str">
        <f t="shared" si="3"/>
        <v>NO</v>
      </c>
      <c r="C77" s="9" t="str">
        <f t="shared" si="4"/>
        <v>NO</v>
      </c>
      <c r="D77" s="9" t="str">
        <f t="shared" si="5"/>
        <v>QHWGDAU</v>
      </c>
    </row>
    <row r="78" spans="1:4" x14ac:dyDescent="0.25">
      <c r="A78" t="s">
        <v>3343</v>
      </c>
      <c r="B78" s="9" t="str">
        <f t="shared" si="3"/>
        <v>NO</v>
      </c>
      <c r="C78" s="9" t="str">
        <f t="shared" si="4"/>
        <v>NO</v>
      </c>
      <c r="D78" s="9" t="str">
        <f t="shared" si="5"/>
        <v>QHWBTRAU</v>
      </c>
    </row>
    <row r="79" spans="1:4" x14ac:dyDescent="0.25">
      <c r="A79" t="s">
        <v>3344</v>
      </c>
      <c r="B79" s="9" t="str">
        <f t="shared" si="3"/>
        <v>NO</v>
      </c>
      <c r="C79" s="9" t="str">
        <f t="shared" si="4"/>
        <v>NO</v>
      </c>
      <c r="D79" s="9" t="str">
        <f t="shared" si="5"/>
        <v>QHWBTR2</v>
      </c>
    </row>
    <row r="80" spans="1:4" x14ac:dyDescent="0.25">
      <c r="A80" t="s">
        <v>728</v>
      </c>
      <c r="B80" s="9" t="str">
        <f t="shared" si="3"/>
        <v>NO</v>
      </c>
      <c r="C80" s="9" t="str">
        <f t="shared" si="4"/>
        <v>NO</v>
      </c>
      <c r="D80" s="9" t="str">
        <f t="shared" si="5"/>
        <v>QHWBTR</v>
      </c>
    </row>
    <row r="81" spans="1:4" x14ac:dyDescent="0.25">
      <c r="A81" t="s">
        <v>726</v>
      </c>
      <c r="B81" s="9" t="str">
        <f t="shared" si="3"/>
        <v>NO</v>
      </c>
      <c r="C81" s="9" t="str">
        <f t="shared" si="4"/>
        <v>NO</v>
      </c>
      <c r="D81" s="9" t="str">
        <f t="shared" si="5"/>
        <v>QHWBEST</v>
      </c>
    </row>
    <row r="82" spans="1:4" x14ac:dyDescent="0.25">
      <c r="A82" t="s">
        <v>293</v>
      </c>
      <c r="B82" s="9" t="str">
        <f t="shared" si="3"/>
        <v>NO</v>
      </c>
      <c r="C82" s="9" t="str">
        <f t="shared" si="4"/>
        <v>NO</v>
      </c>
      <c r="D82" s="9" t="str">
        <f t="shared" si="5"/>
        <v>Q-GOOD</v>
      </c>
    </row>
    <row r="83" spans="1:4" x14ac:dyDescent="0.25">
      <c r="A83" t="s">
        <v>3348</v>
      </c>
      <c r="B83" s="9" t="str">
        <f t="shared" si="3"/>
        <v>NO</v>
      </c>
      <c r="C83" s="9" t="str">
        <f t="shared" si="4"/>
        <v>NO</v>
      </c>
      <c r="D83" s="9" t="str">
        <f t="shared" si="5"/>
        <v>QGDAUTO</v>
      </c>
    </row>
    <row r="84" spans="1:4" x14ac:dyDescent="0.25">
      <c r="A84" t="s">
        <v>2756</v>
      </c>
      <c r="B84" s="9" t="str">
        <f t="shared" si="3"/>
        <v>NO</v>
      </c>
      <c r="C84" s="9" t="str">
        <f t="shared" si="4"/>
        <v>NO</v>
      </c>
      <c r="D84" s="9" t="str">
        <f t="shared" si="5"/>
        <v/>
      </c>
    </row>
    <row r="85" spans="1:4" x14ac:dyDescent="0.25">
      <c r="A85" t="s">
        <v>3345</v>
      </c>
      <c r="B85" s="9" t="str">
        <f t="shared" si="3"/>
        <v>NO</v>
      </c>
      <c r="C85" s="9" t="str">
        <f t="shared" si="4"/>
        <v>NO</v>
      </c>
      <c r="D85" s="9" t="str">
        <f t="shared" si="5"/>
        <v>QBTRAUTO</v>
      </c>
    </row>
    <row r="86" spans="1:4" x14ac:dyDescent="0.25">
      <c r="A86" t="s">
        <v>3342</v>
      </c>
      <c r="B86" s="9" t="str">
        <f t="shared" si="3"/>
        <v>NO</v>
      </c>
      <c r="C86" s="9" t="str">
        <f t="shared" si="4"/>
        <v>NO</v>
      </c>
      <c r="D86" s="9" t="str">
        <f t="shared" si="5"/>
        <v>QBETTER2</v>
      </c>
    </row>
    <row r="87" spans="1:4" x14ac:dyDescent="0.25">
      <c r="A87" t="s">
        <v>295</v>
      </c>
      <c r="B87" s="9" t="str">
        <f t="shared" si="3"/>
        <v>NO</v>
      </c>
      <c r="C87" s="9" t="str">
        <f t="shared" si="4"/>
        <v>NO</v>
      </c>
      <c r="D87" s="9" t="str">
        <f t="shared" si="5"/>
        <v>Q-BETTER</v>
      </c>
    </row>
    <row r="88" spans="1:4" x14ac:dyDescent="0.25">
      <c r="A88" t="s">
        <v>298</v>
      </c>
      <c r="B88" s="9" t="str">
        <f t="shared" si="3"/>
        <v>NO</v>
      </c>
      <c r="C88" s="9" t="str">
        <f t="shared" si="4"/>
        <v>NO</v>
      </c>
      <c r="D88" s="9" t="str">
        <f t="shared" si="5"/>
        <v>Q-BEST</v>
      </c>
    </row>
    <row r="89" spans="1:4" x14ac:dyDescent="0.25">
      <c r="A89" t="s">
        <v>2612</v>
      </c>
      <c r="B89" s="9" t="str">
        <f t="shared" si="3"/>
        <v>NO</v>
      </c>
      <c r="C89" s="9" t="str">
        <f t="shared" si="4"/>
        <v>NO</v>
      </c>
      <c r="D89" s="9" t="str">
        <f t="shared" si="5"/>
        <v/>
      </c>
    </row>
    <row r="90" spans="1:4" x14ac:dyDescent="0.25">
      <c r="A90" t="s">
        <v>128</v>
      </c>
      <c r="B90" s="9" t="str">
        <f t="shared" si="3"/>
        <v>NO</v>
      </c>
      <c r="C90" s="9" t="str">
        <f t="shared" si="4"/>
        <v>NO</v>
      </c>
      <c r="D90" s="9" t="str">
        <f t="shared" si="5"/>
        <v/>
      </c>
    </row>
    <row r="91" spans="1:4" x14ac:dyDescent="0.25">
      <c r="A91" t="s">
        <v>3549</v>
      </c>
      <c r="B91" s="9" t="str">
        <f t="shared" si="3"/>
        <v>NO</v>
      </c>
      <c r="C91" s="9" t="str">
        <f t="shared" si="4"/>
        <v>NO</v>
      </c>
      <c r="D91" s="9" t="str">
        <f t="shared" si="5"/>
        <v/>
      </c>
    </row>
    <row r="92" spans="1:4" x14ac:dyDescent="0.25">
      <c r="A92" t="s">
        <v>269</v>
      </c>
      <c r="B92" s="9" t="str">
        <f t="shared" si="3"/>
        <v>NO</v>
      </c>
      <c r="C92" s="9" t="str">
        <f t="shared" si="4"/>
        <v>NO</v>
      </c>
      <c r="D92" s="9" t="str">
        <f t="shared" si="5"/>
        <v>PKTSSECA</v>
      </c>
    </row>
    <row r="93" spans="1:4" x14ac:dyDescent="0.25">
      <c r="A93" t="s">
        <v>267</v>
      </c>
      <c r="B93" s="9" t="str">
        <f t="shared" si="3"/>
        <v>NO</v>
      </c>
      <c r="C93" s="9" t="str">
        <f t="shared" si="4"/>
        <v>NO</v>
      </c>
      <c r="D93" s="9" t="str">
        <f t="shared" si="5"/>
        <v>PKTSSEC</v>
      </c>
    </row>
    <row r="94" spans="1:4" x14ac:dyDescent="0.25">
      <c r="A94" t="s">
        <v>265</v>
      </c>
      <c r="B94" s="9" t="str">
        <f t="shared" si="3"/>
        <v>NO</v>
      </c>
      <c r="C94" s="9" t="str">
        <f t="shared" si="4"/>
        <v>NO</v>
      </c>
      <c r="D94" s="9" t="str">
        <f t="shared" si="5"/>
        <v>PKTSCONT</v>
      </c>
    </row>
    <row r="95" spans="1:4" x14ac:dyDescent="0.25">
      <c r="A95" t="s">
        <v>256</v>
      </c>
      <c r="B95" s="9" t="str">
        <f t="shared" si="3"/>
        <v>NO</v>
      </c>
      <c r="C95" s="9" t="str">
        <f t="shared" si="4"/>
        <v>NO</v>
      </c>
      <c r="D95" s="9" t="str">
        <f t="shared" si="5"/>
        <v>PKTSCONN</v>
      </c>
    </row>
    <row r="96" spans="1:4" x14ac:dyDescent="0.25">
      <c r="A96" t="s">
        <v>237</v>
      </c>
      <c r="B96" s="9" t="str">
        <f t="shared" si="3"/>
        <v>NO</v>
      </c>
      <c r="C96" s="9" t="str">
        <f t="shared" si="4"/>
        <v>NO</v>
      </c>
      <c r="D96" s="9" t="str">
        <f t="shared" si="5"/>
        <v>PKTHSECA</v>
      </c>
    </row>
    <row r="97" spans="1:4" x14ac:dyDescent="0.25">
      <c r="A97" t="s">
        <v>236</v>
      </c>
      <c r="B97" s="9" t="str">
        <f t="shared" si="3"/>
        <v>NO</v>
      </c>
      <c r="C97" s="9" t="str">
        <f t="shared" si="4"/>
        <v>NO</v>
      </c>
      <c r="D97" s="9" t="str">
        <f t="shared" si="5"/>
        <v>PKTHSEC</v>
      </c>
    </row>
    <row r="98" spans="1:4" x14ac:dyDescent="0.25">
      <c r="A98" t="s">
        <v>241</v>
      </c>
      <c r="B98" s="9" t="str">
        <f t="shared" si="3"/>
        <v>NO</v>
      </c>
      <c r="C98" s="9" t="str">
        <f t="shared" si="4"/>
        <v>NO</v>
      </c>
      <c r="D98" s="9" t="str">
        <f t="shared" si="5"/>
        <v>PKTHDSEC</v>
      </c>
    </row>
    <row r="99" spans="1:4" x14ac:dyDescent="0.25">
      <c r="A99" t="s">
        <v>245</v>
      </c>
      <c r="B99" s="9" t="str">
        <f t="shared" si="3"/>
        <v>NO</v>
      </c>
      <c r="C99" s="9" t="str">
        <f t="shared" si="4"/>
        <v>NO</v>
      </c>
      <c r="D99" s="9" t="str">
        <f t="shared" si="5"/>
        <v>PKTHDSEA</v>
      </c>
    </row>
    <row r="100" spans="1:4" x14ac:dyDescent="0.25">
      <c r="A100" t="s">
        <v>3533</v>
      </c>
      <c r="B100" s="9" t="str">
        <f t="shared" si="3"/>
        <v>NO</v>
      </c>
      <c r="C100" s="9" t="str">
        <f t="shared" si="4"/>
        <v>NO</v>
      </c>
      <c r="D100" s="9" t="str">
        <f t="shared" si="5"/>
        <v>PKTHDCONN</v>
      </c>
    </row>
    <row r="101" spans="1:4" x14ac:dyDescent="0.25">
      <c r="A101" t="s">
        <v>288</v>
      </c>
      <c r="B101" s="9" t="str">
        <f t="shared" si="3"/>
        <v>NO</v>
      </c>
      <c r="C101" s="9" t="str">
        <f t="shared" si="4"/>
        <v>NO</v>
      </c>
      <c r="D101" s="9" t="str">
        <f t="shared" si="5"/>
        <v>PKTHDCOM</v>
      </c>
    </row>
    <row r="102" spans="1:4" x14ac:dyDescent="0.25">
      <c r="A102" t="s">
        <v>263</v>
      </c>
      <c r="B102" s="9" t="str">
        <f t="shared" si="3"/>
        <v>NO</v>
      </c>
      <c r="C102" s="9" t="str">
        <f t="shared" si="4"/>
        <v>NO</v>
      </c>
      <c r="D102" s="9" t="str">
        <f t="shared" si="5"/>
        <v>PKTHCONT</v>
      </c>
    </row>
    <row r="103" spans="1:4" x14ac:dyDescent="0.25">
      <c r="A103" t="s">
        <v>254</v>
      </c>
      <c r="B103" s="9" t="str">
        <f t="shared" si="3"/>
        <v>NO</v>
      </c>
      <c r="C103" s="9" t="str">
        <f t="shared" si="4"/>
        <v>NO</v>
      </c>
      <c r="D103" s="9" t="str">
        <f t="shared" si="5"/>
        <v>PKTHCONN</v>
      </c>
    </row>
    <row r="104" spans="1:4" x14ac:dyDescent="0.25">
      <c r="A104" t="s">
        <v>287</v>
      </c>
      <c r="B104" s="9" t="str">
        <f t="shared" si="3"/>
        <v>NO</v>
      </c>
      <c r="C104" s="9" t="str">
        <f t="shared" si="4"/>
        <v>NO</v>
      </c>
      <c r="D104" s="9" t="str">
        <f t="shared" si="5"/>
        <v>PKTHCOMM</v>
      </c>
    </row>
    <row r="105" spans="1:4" x14ac:dyDescent="0.25">
      <c r="A105" t="s">
        <v>223</v>
      </c>
      <c r="B105" s="9" t="str">
        <f t="shared" si="3"/>
        <v>NO</v>
      </c>
      <c r="C105" s="9" t="str">
        <f t="shared" si="4"/>
        <v>NO</v>
      </c>
      <c r="D105" s="9" t="str">
        <f t="shared" si="5"/>
        <v>PKT2SECA</v>
      </c>
    </row>
    <row r="106" spans="1:4" x14ac:dyDescent="0.25">
      <c r="A106" t="s">
        <v>220</v>
      </c>
      <c r="B106" s="9" t="str">
        <f t="shared" si="3"/>
        <v>NO</v>
      </c>
      <c r="C106" s="9" t="str">
        <f t="shared" si="4"/>
        <v>NO</v>
      </c>
      <c r="D106" s="9" t="str">
        <f t="shared" si="5"/>
        <v>PKT2SEC</v>
      </c>
    </row>
    <row r="107" spans="1:4" x14ac:dyDescent="0.25">
      <c r="A107" t="s">
        <v>261</v>
      </c>
      <c r="B107" s="9" t="str">
        <f t="shared" si="3"/>
        <v>NO</v>
      </c>
      <c r="C107" s="9" t="str">
        <f t="shared" si="4"/>
        <v>NO</v>
      </c>
      <c r="D107" s="9" t="str">
        <f t="shared" si="5"/>
        <v>PKT2CONT</v>
      </c>
    </row>
    <row r="108" spans="1:4" x14ac:dyDescent="0.25">
      <c r="A108" t="s">
        <v>253</v>
      </c>
      <c r="B108" s="9" t="str">
        <f t="shared" si="3"/>
        <v>NO</v>
      </c>
      <c r="C108" s="9" t="str">
        <f t="shared" si="4"/>
        <v>NO</v>
      </c>
      <c r="D108" s="9" t="str">
        <f t="shared" si="5"/>
        <v>PKT2CONN</v>
      </c>
    </row>
    <row r="109" spans="1:4" x14ac:dyDescent="0.25">
      <c r="A109" t="s">
        <v>274</v>
      </c>
      <c r="B109" s="9" t="str">
        <f t="shared" si="3"/>
        <v>NO</v>
      </c>
      <c r="C109" s="9" t="str">
        <f t="shared" si="4"/>
        <v>NO</v>
      </c>
      <c r="D109" s="9" t="str">
        <f t="shared" si="5"/>
        <v>PKT2COMM</v>
      </c>
    </row>
    <row r="110" spans="1:4" x14ac:dyDescent="0.25">
      <c r="A110" t="s">
        <v>217</v>
      </c>
      <c r="B110" s="9" t="str">
        <f t="shared" si="3"/>
        <v>NO</v>
      </c>
      <c r="C110" s="9" t="str">
        <f t="shared" si="4"/>
        <v>NO</v>
      </c>
      <c r="D110" s="9" t="str">
        <f t="shared" si="5"/>
        <v>PKSEC_SA</v>
      </c>
    </row>
    <row r="111" spans="1:4" x14ac:dyDescent="0.25">
      <c r="A111" t="s">
        <v>233</v>
      </c>
      <c r="B111" s="9" t="str">
        <f t="shared" si="3"/>
        <v>NO</v>
      </c>
      <c r="C111" s="9" t="str">
        <f t="shared" si="4"/>
        <v>NO</v>
      </c>
      <c r="D111" s="9" t="str">
        <f t="shared" si="5"/>
        <v>PKHHSECA</v>
      </c>
    </row>
    <row r="112" spans="1:4" x14ac:dyDescent="0.25">
      <c r="A112" t="s">
        <v>228</v>
      </c>
      <c r="B112" s="9" t="str">
        <f t="shared" si="3"/>
        <v>NO</v>
      </c>
      <c r="C112" s="9" t="str">
        <f t="shared" si="4"/>
        <v>NO</v>
      </c>
      <c r="D112" s="9" t="str">
        <f t="shared" si="5"/>
        <v>PKHHSEC</v>
      </c>
    </row>
    <row r="113" spans="1:4" x14ac:dyDescent="0.25">
      <c r="A113" t="s">
        <v>262</v>
      </c>
      <c r="B113" s="9" t="str">
        <f t="shared" si="3"/>
        <v>NO</v>
      </c>
      <c r="C113" s="9" t="str">
        <f t="shared" si="4"/>
        <v>NO</v>
      </c>
      <c r="D113" s="9" t="str">
        <f t="shared" si="5"/>
        <v>PKHHCONN</v>
      </c>
    </row>
    <row r="114" spans="1:4" x14ac:dyDescent="0.25">
      <c r="A114" t="s">
        <v>275</v>
      </c>
      <c r="B114" s="9" t="str">
        <f t="shared" si="3"/>
        <v>NO</v>
      </c>
      <c r="C114" s="9" t="str">
        <f t="shared" si="4"/>
        <v>NO</v>
      </c>
      <c r="D114" s="9" t="str">
        <f t="shared" si="5"/>
        <v>PKHHCOMM</v>
      </c>
    </row>
    <row r="115" spans="1:4" x14ac:dyDescent="0.25">
      <c r="A115" t="s">
        <v>3532</v>
      </c>
      <c r="B115" s="9" t="str">
        <f t="shared" si="3"/>
        <v>NO</v>
      </c>
      <c r="C115" s="9" t="str">
        <f t="shared" si="4"/>
        <v>NO</v>
      </c>
      <c r="D115" s="9" t="str">
        <f t="shared" si="5"/>
        <v>PGX312</v>
      </c>
    </row>
    <row r="116" spans="1:4" x14ac:dyDescent="0.25">
      <c r="A116" t="s">
        <v>3071</v>
      </c>
      <c r="B116" s="9" t="str">
        <f t="shared" si="3"/>
        <v>NO</v>
      </c>
      <c r="C116" s="9" t="str">
        <f t="shared" si="4"/>
        <v>NO</v>
      </c>
      <c r="D116" s="9" t="str">
        <f t="shared" si="5"/>
        <v/>
      </c>
    </row>
    <row r="117" spans="1:4" x14ac:dyDescent="0.25">
      <c r="A117" t="s">
        <v>3072</v>
      </c>
      <c r="B117" s="9" t="str">
        <f t="shared" si="3"/>
        <v>NO</v>
      </c>
      <c r="C117" s="9" t="str">
        <f t="shared" si="4"/>
        <v>NO</v>
      </c>
      <c r="D117" s="9" t="str">
        <f t="shared" si="5"/>
        <v/>
      </c>
    </row>
    <row r="118" spans="1:4" x14ac:dyDescent="0.25">
      <c r="A118" t="s">
        <v>1041</v>
      </c>
      <c r="B118" s="9" t="str">
        <f t="shared" si="3"/>
        <v>NO</v>
      </c>
      <c r="C118" s="9" t="str">
        <f t="shared" si="4"/>
        <v>NO</v>
      </c>
      <c r="D118" s="9" t="str">
        <f t="shared" si="5"/>
        <v>PG9994</v>
      </c>
    </row>
    <row r="119" spans="1:4" x14ac:dyDescent="0.25">
      <c r="A119" t="s">
        <v>1044</v>
      </c>
      <c r="B119" s="9" t="str">
        <f t="shared" si="3"/>
        <v>NO</v>
      </c>
      <c r="C119" s="9" t="str">
        <f t="shared" si="4"/>
        <v>NO</v>
      </c>
      <c r="D119" s="9" t="str">
        <f t="shared" si="5"/>
        <v>PG9944</v>
      </c>
    </row>
    <row r="120" spans="1:4" x14ac:dyDescent="0.25">
      <c r="A120" t="s">
        <v>1048</v>
      </c>
      <c r="B120" s="9" t="str">
        <f t="shared" si="3"/>
        <v>NO</v>
      </c>
      <c r="C120" s="9" t="str">
        <f t="shared" si="4"/>
        <v>NO</v>
      </c>
      <c r="D120" s="9" t="str">
        <f t="shared" si="5"/>
        <v>PG9935</v>
      </c>
    </row>
    <row r="121" spans="1:4" x14ac:dyDescent="0.25">
      <c r="A121" t="s">
        <v>1043</v>
      </c>
      <c r="B121" s="9" t="str">
        <f t="shared" si="3"/>
        <v>NO</v>
      </c>
      <c r="C121" s="9" t="str">
        <f t="shared" si="4"/>
        <v>NO</v>
      </c>
      <c r="D121" s="9" t="str">
        <f t="shared" si="5"/>
        <v>PG9920</v>
      </c>
    </row>
    <row r="122" spans="1:4" x14ac:dyDescent="0.25">
      <c r="A122" t="s">
        <v>1050</v>
      </c>
      <c r="B122" s="9" t="str">
        <f t="shared" si="3"/>
        <v>NO</v>
      </c>
      <c r="C122" s="9" t="str">
        <f t="shared" si="4"/>
        <v>NO</v>
      </c>
      <c r="D122" s="9" t="str">
        <f t="shared" si="5"/>
        <v>PG9911</v>
      </c>
    </row>
    <row r="123" spans="1:4" x14ac:dyDescent="0.25">
      <c r="A123" t="s">
        <v>1045</v>
      </c>
      <c r="B123" s="9" t="str">
        <f t="shared" si="3"/>
        <v>NO</v>
      </c>
      <c r="C123" s="9" t="str">
        <f t="shared" si="4"/>
        <v>NO</v>
      </c>
      <c r="D123" s="9" t="str">
        <f t="shared" si="5"/>
        <v>PG9905</v>
      </c>
    </row>
    <row r="124" spans="1:4" x14ac:dyDescent="0.25">
      <c r="A124" t="s">
        <v>1042</v>
      </c>
      <c r="B124" s="9" t="str">
        <f t="shared" si="3"/>
        <v>NO</v>
      </c>
      <c r="C124" s="9" t="str">
        <f t="shared" si="4"/>
        <v>NO</v>
      </c>
      <c r="D124" s="9" t="str">
        <f t="shared" si="5"/>
        <v>PG9901</v>
      </c>
    </row>
    <row r="125" spans="1:4" x14ac:dyDescent="0.25">
      <c r="A125" t="s">
        <v>3077</v>
      </c>
      <c r="B125" s="9" t="str">
        <f t="shared" si="3"/>
        <v>NO</v>
      </c>
      <c r="C125" s="9" t="str">
        <f t="shared" si="4"/>
        <v>NO</v>
      </c>
      <c r="D125" s="9" t="str">
        <f t="shared" si="5"/>
        <v/>
      </c>
    </row>
    <row r="126" spans="1:4" x14ac:dyDescent="0.25">
      <c r="A126" t="s">
        <v>3076</v>
      </c>
      <c r="B126" s="9" t="str">
        <f t="shared" si="3"/>
        <v>NO</v>
      </c>
      <c r="C126" s="9" t="str">
        <f t="shared" si="4"/>
        <v>NO</v>
      </c>
      <c r="D126" s="9" t="str">
        <f t="shared" si="5"/>
        <v/>
      </c>
    </row>
    <row r="127" spans="1:4" x14ac:dyDescent="0.25">
      <c r="A127" t="s">
        <v>3843</v>
      </c>
      <c r="B127" s="9" t="str">
        <f t="shared" si="3"/>
        <v>NO</v>
      </c>
      <c r="C127" s="9" t="str">
        <f t="shared" si="4"/>
        <v>NO</v>
      </c>
      <c r="D127" s="9" t="str">
        <f t="shared" si="5"/>
        <v/>
      </c>
    </row>
    <row r="128" spans="1:4" x14ac:dyDescent="0.25">
      <c r="A128" t="s">
        <v>933</v>
      </c>
      <c r="B128" s="9" t="str">
        <f t="shared" si="3"/>
        <v>NO</v>
      </c>
      <c r="C128" s="9" t="str">
        <f t="shared" si="4"/>
        <v>NO</v>
      </c>
      <c r="D128" s="9" t="str">
        <f t="shared" si="5"/>
        <v>PG_SMOKE2</v>
      </c>
    </row>
    <row r="129" spans="1:4" x14ac:dyDescent="0.25">
      <c r="A129" t="s">
        <v>296</v>
      </c>
      <c r="B129" s="9" t="str">
        <f t="shared" si="3"/>
        <v>NO</v>
      </c>
      <c r="C129" s="9" t="str">
        <f t="shared" si="4"/>
        <v>NO</v>
      </c>
      <c r="D129" s="9" t="str">
        <f t="shared" si="5"/>
        <v>PG_SMOKE1</v>
      </c>
    </row>
    <row r="130" spans="1:4" x14ac:dyDescent="0.25">
      <c r="A130" t="s">
        <v>400</v>
      </c>
      <c r="B130" s="9" t="str">
        <f t="shared" ref="B130:B193" si="6">VLOOKUP($A130,masterdata,25,0)</f>
        <v>NO</v>
      </c>
      <c r="C130" s="9" t="str">
        <f t="shared" ref="C130:C193" si="7">VLOOKUP($A130,masterdata,20,0)</f>
        <v>NO</v>
      </c>
      <c r="D130" s="9" t="str">
        <f t="shared" ref="D130:D193" si="8">IF(VLOOKUP($A130,masterdata,26,0)="","",VLOOKUP($A130,masterdata,26,0))</f>
        <v>PG_PANIC1</v>
      </c>
    </row>
    <row r="131" spans="1:4" x14ac:dyDescent="0.25">
      <c r="A131" t="s">
        <v>292</v>
      </c>
      <c r="B131" s="9" t="str">
        <f t="shared" si="6"/>
        <v>NO</v>
      </c>
      <c r="C131" s="9" t="str">
        <f t="shared" si="7"/>
        <v>NO</v>
      </c>
      <c r="D131" s="9" t="str">
        <f t="shared" si="8"/>
        <v>PG_MOTION1</v>
      </c>
    </row>
    <row r="132" spans="1:4" x14ac:dyDescent="0.25">
      <c r="A132" t="s">
        <v>397</v>
      </c>
      <c r="B132" s="9" t="str">
        <f t="shared" si="6"/>
        <v>NO</v>
      </c>
      <c r="C132" s="9" t="str">
        <f t="shared" si="7"/>
        <v>NO</v>
      </c>
      <c r="D132" s="9" t="str">
        <f t="shared" si="8"/>
        <v>PG_GB_9922</v>
      </c>
    </row>
    <row r="133" spans="1:4" x14ac:dyDescent="0.25">
      <c r="A133" t="s">
        <v>395</v>
      </c>
      <c r="B133" s="9" t="str">
        <f t="shared" si="6"/>
        <v>NO</v>
      </c>
      <c r="C133" s="9" t="str">
        <f t="shared" si="7"/>
        <v>NO</v>
      </c>
      <c r="D133" s="9" t="str">
        <f t="shared" si="8"/>
        <v>PG_FOB_9939</v>
      </c>
    </row>
    <row r="134" spans="1:4" x14ac:dyDescent="0.25">
      <c r="A134" t="s">
        <v>642</v>
      </c>
      <c r="B134" s="9" t="str">
        <f t="shared" si="6"/>
        <v>NO</v>
      </c>
      <c r="C134" s="9" t="str">
        <f t="shared" si="7"/>
        <v>NO</v>
      </c>
      <c r="D134" s="9" t="str">
        <f t="shared" si="8"/>
        <v>PG_FLD_9985</v>
      </c>
    </row>
    <row r="135" spans="1:4" x14ac:dyDescent="0.25">
      <c r="A135" t="s">
        <v>291</v>
      </c>
      <c r="B135" s="9" t="str">
        <f t="shared" si="6"/>
        <v>NO</v>
      </c>
      <c r="C135" s="9" t="str">
        <f t="shared" si="7"/>
        <v>NO</v>
      </c>
      <c r="D135" s="9" t="str">
        <f t="shared" si="8"/>
        <v>PG_DW_9975</v>
      </c>
    </row>
    <row r="136" spans="1:4" x14ac:dyDescent="0.25">
      <c r="A136" t="s">
        <v>1040</v>
      </c>
      <c r="B136" s="9" t="str">
        <f t="shared" si="6"/>
        <v>NO</v>
      </c>
      <c r="C136" s="9" t="str">
        <f t="shared" si="7"/>
        <v>NO</v>
      </c>
      <c r="D136" s="9" t="str">
        <f t="shared" si="8"/>
        <v>PG_DW_9945</v>
      </c>
    </row>
    <row r="137" spans="1:4" x14ac:dyDescent="0.25">
      <c r="A137" t="s">
        <v>932</v>
      </c>
      <c r="B137" s="9" t="str">
        <f t="shared" si="6"/>
        <v>NO</v>
      </c>
      <c r="C137" s="9" t="str">
        <f t="shared" si="7"/>
        <v>NO</v>
      </c>
      <c r="D137" s="9" t="str">
        <f t="shared" si="8"/>
        <v>PG_DW_9303</v>
      </c>
    </row>
    <row r="138" spans="1:4" x14ac:dyDescent="0.25">
      <c r="A138" t="s">
        <v>392</v>
      </c>
      <c r="B138" s="9" t="str">
        <f t="shared" si="6"/>
        <v>NO</v>
      </c>
      <c r="C138" s="9" t="str">
        <f t="shared" si="7"/>
        <v>NO</v>
      </c>
      <c r="D138" s="9" t="str">
        <f t="shared" si="8"/>
        <v>PG_CO_9933</v>
      </c>
    </row>
    <row r="139" spans="1:4" x14ac:dyDescent="0.25">
      <c r="A139" t="s">
        <v>390</v>
      </c>
      <c r="B139" s="9" t="str">
        <f t="shared" si="6"/>
        <v>NO</v>
      </c>
      <c r="C139" s="9" t="str">
        <f t="shared" si="7"/>
        <v>NO</v>
      </c>
      <c r="D139" s="9" t="str">
        <f t="shared" si="8"/>
        <v>PG_2ND_KYPAD</v>
      </c>
    </row>
    <row r="140" spans="1:4" x14ac:dyDescent="0.25">
      <c r="A140" t="s">
        <v>2705</v>
      </c>
      <c r="B140" s="9" t="str">
        <f t="shared" si="6"/>
        <v>NO</v>
      </c>
      <c r="C140" s="9" t="str">
        <f t="shared" si="7"/>
        <v>NO</v>
      </c>
      <c r="D140" s="9" t="str">
        <f t="shared" si="8"/>
        <v/>
      </c>
    </row>
    <row r="141" spans="1:4" x14ac:dyDescent="0.25">
      <c r="A141" t="s">
        <v>2700</v>
      </c>
      <c r="B141" s="9" t="str">
        <f t="shared" si="6"/>
        <v>NO</v>
      </c>
      <c r="C141" s="9" t="str">
        <f t="shared" si="7"/>
        <v>NO</v>
      </c>
      <c r="D141" s="9" t="str">
        <f t="shared" si="8"/>
        <v/>
      </c>
    </row>
    <row r="142" spans="1:4" x14ac:dyDescent="0.25">
      <c r="A142" t="s">
        <v>2763</v>
      </c>
      <c r="B142" s="9" t="str">
        <f t="shared" si="6"/>
        <v>NO</v>
      </c>
      <c r="C142" s="9" t="str">
        <f t="shared" si="7"/>
        <v>NO</v>
      </c>
      <c r="D142" s="9" t="str">
        <f t="shared" si="8"/>
        <v/>
      </c>
    </row>
    <row r="143" spans="1:4" x14ac:dyDescent="0.25">
      <c r="A143" t="s">
        <v>2695</v>
      </c>
      <c r="B143" s="9" t="str">
        <f t="shared" si="6"/>
        <v>NO</v>
      </c>
      <c r="C143" s="9" t="str">
        <f t="shared" si="7"/>
        <v>NO</v>
      </c>
      <c r="D143" s="9" t="str">
        <f t="shared" si="8"/>
        <v/>
      </c>
    </row>
    <row r="144" spans="1:4" x14ac:dyDescent="0.25">
      <c r="A144" t="s">
        <v>607</v>
      </c>
      <c r="B144" s="9" t="str">
        <f t="shared" si="6"/>
        <v>NO</v>
      </c>
      <c r="C144" s="9" t="str">
        <f t="shared" si="7"/>
        <v>NO</v>
      </c>
      <c r="D144" s="9" t="str">
        <f t="shared" si="8"/>
        <v>NLPHONE</v>
      </c>
    </row>
    <row r="145" spans="1:6" x14ac:dyDescent="0.25">
      <c r="A145" t="s">
        <v>5214</v>
      </c>
      <c r="B145" s="9" t="str">
        <f t="shared" si="6"/>
        <v>NO</v>
      </c>
      <c r="C145" s="9" t="str">
        <f t="shared" si="7"/>
        <v>NO</v>
      </c>
      <c r="D145" s="9" t="str">
        <f t="shared" si="8"/>
        <v/>
      </c>
    </row>
    <row r="146" spans="1:6" x14ac:dyDescent="0.25">
      <c r="A146" t="s">
        <v>5215</v>
      </c>
      <c r="B146" s="9" t="str">
        <f t="shared" si="6"/>
        <v>NO</v>
      </c>
      <c r="C146" s="9" t="str">
        <f t="shared" si="7"/>
        <v>NO</v>
      </c>
      <c r="D146" s="9" t="str">
        <f t="shared" si="8"/>
        <v/>
      </c>
    </row>
    <row r="147" spans="1:6" x14ac:dyDescent="0.25">
      <c r="A147" t="s">
        <v>5216</v>
      </c>
      <c r="B147" s="9" t="str">
        <f t="shared" si="6"/>
        <v>NO</v>
      </c>
      <c r="C147" s="9" t="str">
        <f t="shared" si="7"/>
        <v>NO</v>
      </c>
      <c r="D147" s="9" t="str">
        <f t="shared" si="8"/>
        <v/>
      </c>
    </row>
    <row r="148" spans="1:6" x14ac:dyDescent="0.25">
      <c r="A148" t="s">
        <v>5217</v>
      </c>
      <c r="B148" s="9" t="str">
        <f t="shared" si="6"/>
        <v>NO</v>
      </c>
      <c r="C148" s="9" t="str">
        <f t="shared" si="7"/>
        <v>NO</v>
      </c>
      <c r="D148" s="9" t="str">
        <f t="shared" si="8"/>
        <v/>
      </c>
    </row>
    <row r="149" spans="1:6" x14ac:dyDescent="0.25">
      <c r="A149" t="s">
        <v>5218</v>
      </c>
      <c r="B149" s="9" t="str">
        <f t="shared" si="6"/>
        <v>NO</v>
      </c>
      <c r="C149" s="9" t="str">
        <f t="shared" si="7"/>
        <v>NO</v>
      </c>
      <c r="D149" s="9" t="str">
        <f t="shared" si="8"/>
        <v/>
      </c>
    </row>
    <row r="150" spans="1:6" x14ac:dyDescent="0.25">
      <c r="A150" t="s">
        <v>2681</v>
      </c>
      <c r="B150" s="9" t="str">
        <f t="shared" si="6"/>
        <v>NO</v>
      </c>
      <c r="C150" s="9" t="str">
        <f t="shared" si="7"/>
        <v>NO</v>
      </c>
      <c r="D150" s="9" t="str">
        <f t="shared" si="8"/>
        <v/>
      </c>
    </row>
    <row r="151" spans="1:6" x14ac:dyDescent="0.25">
      <c r="A151" t="s">
        <v>5219</v>
      </c>
      <c r="B151" s="9" t="str">
        <f t="shared" si="6"/>
        <v>NO</v>
      </c>
      <c r="C151" s="9" t="str">
        <f t="shared" si="7"/>
        <v>NO</v>
      </c>
      <c r="D151" s="9" t="str">
        <f t="shared" si="8"/>
        <v/>
      </c>
    </row>
    <row r="152" spans="1:6" x14ac:dyDescent="0.25">
      <c r="A152" t="s">
        <v>2690</v>
      </c>
      <c r="B152" s="9" t="str">
        <f t="shared" si="6"/>
        <v>NO</v>
      </c>
      <c r="C152" s="9" t="str">
        <f t="shared" si="7"/>
        <v>NO</v>
      </c>
      <c r="D152" s="9" t="str">
        <f t="shared" si="8"/>
        <v/>
      </c>
    </row>
    <row r="153" spans="1:6" x14ac:dyDescent="0.25">
      <c r="A153" t="s">
        <v>2685</v>
      </c>
      <c r="B153" s="9" t="str">
        <f t="shared" si="6"/>
        <v>NO</v>
      </c>
      <c r="C153" s="9" t="str">
        <f t="shared" si="7"/>
        <v>NO</v>
      </c>
      <c r="D153" s="9" t="str">
        <f t="shared" si="8"/>
        <v/>
      </c>
    </row>
    <row r="154" spans="1:6" x14ac:dyDescent="0.25">
      <c r="A154" t="s">
        <v>2675</v>
      </c>
      <c r="B154" s="9" t="str">
        <f t="shared" si="6"/>
        <v>NO</v>
      </c>
      <c r="C154" s="9" t="str">
        <f t="shared" si="7"/>
        <v>NO</v>
      </c>
      <c r="D154" s="9" t="str">
        <f t="shared" si="8"/>
        <v/>
      </c>
    </row>
    <row r="155" spans="1:6" x14ac:dyDescent="0.25">
      <c r="A155" t="s">
        <v>605</v>
      </c>
      <c r="B155" s="9" t="str">
        <f t="shared" si="6"/>
        <v>NO</v>
      </c>
      <c r="C155" s="9" t="str">
        <f t="shared" si="7"/>
        <v>NO</v>
      </c>
      <c r="D155" s="9" t="str">
        <f t="shared" si="8"/>
        <v>MKA315</v>
      </c>
    </row>
    <row r="156" spans="1:6" x14ac:dyDescent="0.25">
      <c r="A156" t="s">
        <v>3192</v>
      </c>
      <c r="B156" s="9" t="str">
        <f t="shared" si="6"/>
        <v>YES</v>
      </c>
      <c r="C156" s="9" t="str">
        <f t="shared" si="7"/>
        <v>NO</v>
      </c>
      <c r="D156" s="9" t="str">
        <f t="shared" si="8"/>
        <v>012381998289</v>
      </c>
    </row>
    <row r="157" spans="1:6" x14ac:dyDescent="0.25">
      <c r="A157" t="s">
        <v>3190</v>
      </c>
      <c r="B157" s="9" t="str">
        <f t="shared" si="6"/>
        <v>NO</v>
      </c>
      <c r="C157" s="9" t="str">
        <f t="shared" si="7"/>
        <v>NO</v>
      </c>
      <c r="D157" s="9" t="str">
        <f t="shared" si="8"/>
        <v>KT-81248002</v>
      </c>
    </row>
    <row r="158" spans="1:6" x14ac:dyDescent="0.25">
      <c r="A158" t="s">
        <v>371</v>
      </c>
      <c r="B158" s="9" t="str">
        <f t="shared" si="6"/>
        <v>NO</v>
      </c>
      <c r="C158" s="9" t="str">
        <f t="shared" si="7"/>
        <v>NO</v>
      </c>
      <c r="D158" s="9" t="str">
        <f t="shared" si="8"/>
        <v>K0991</v>
      </c>
    </row>
    <row r="159" spans="1:6" x14ac:dyDescent="0.25">
      <c r="A159" t="s">
        <v>3534</v>
      </c>
      <c r="B159" s="9" t="str">
        <f t="shared" si="6"/>
        <v>YES</v>
      </c>
      <c r="C159" s="9" t="str">
        <f t="shared" si="7"/>
        <v>NO</v>
      </c>
      <c r="D159" s="9" t="str">
        <f t="shared" si="8"/>
        <v>030878397230</v>
      </c>
    </row>
    <row r="160" spans="1:6" x14ac:dyDescent="0.25">
      <c r="A160" t="s">
        <v>3536</v>
      </c>
      <c r="B160" s="9" t="str">
        <f t="shared" si="6"/>
        <v>YES</v>
      </c>
      <c r="C160" s="9" t="str">
        <f t="shared" si="7"/>
        <v>NO</v>
      </c>
      <c r="D160" s="9" t="str">
        <f t="shared" si="8"/>
        <v>030878281720</v>
      </c>
      <c r="F160" s="9"/>
    </row>
    <row r="161" spans="1:6" x14ac:dyDescent="0.25">
      <c r="A161" t="s">
        <v>3535</v>
      </c>
      <c r="B161" s="9" t="str">
        <f t="shared" si="6"/>
        <v>YES</v>
      </c>
      <c r="C161" s="9" t="str">
        <f t="shared" si="7"/>
        <v>NO</v>
      </c>
      <c r="D161" s="9" t="str">
        <f t="shared" si="8"/>
        <v>030878281706</v>
      </c>
      <c r="F161" s="9"/>
    </row>
    <row r="162" spans="1:6" x14ac:dyDescent="0.25">
      <c r="A162" t="s">
        <v>603</v>
      </c>
      <c r="B162" s="9" t="str">
        <f t="shared" si="6"/>
        <v>NO</v>
      </c>
      <c r="C162" s="9" t="str">
        <f t="shared" si="7"/>
        <v>NO</v>
      </c>
      <c r="D162" s="9" t="str">
        <f t="shared" si="8"/>
        <v>IRP9</v>
      </c>
      <c r="F162" s="9"/>
    </row>
    <row r="163" spans="1:6" x14ac:dyDescent="0.25">
      <c r="A163" t="s">
        <v>3201</v>
      </c>
      <c r="B163" s="9" t="str">
        <f t="shared" si="6"/>
        <v>NO</v>
      </c>
      <c r="C163" s="9" t="str">
        <f t="shared" si="7"/>
        <v>NO</v>
      </c>
      <c r="D163" s="9" t="str">
        <f t="shared" si="8"/>
        <v/>
      </c>
    </row>
    <row r="164" spans="1:6" x14ac:dyDescent="0.25">
      <c r="A164" t="s">
        <v>3200</v>
      </c>
      <c r="B164" s="9" t="str">
        <f t="shared" si="6"/>
        <v>NO</v>
      </c>
      <c r="C164" s="9" t="str">
        <f t="shared" si="7"/>
        <v>NO</v>
      </c>
      <c r="D164" s="9" t="str">
        <f t="shared" si="8"/>
        <v/>
      </c>
    </row>
    <row r="165" spans="1:6" x14ac:dyDescent="0.25">
      <c r="A165" t="s">
        <v>3199</v>
      </c>
      <c r="B165" s="9" t="str">
        <f t="shared" si="6"/>
        <v>NO</v>
      </c>
      <c r="C165" s="9" t="str">
        <f t="shared" si="7"/>
        <v>NO</v>
      </c>
      <c r="D165" s="9" t="str">
        <f t="shared" si="8"/>
        <v/>
      </c>
    </row>
    <row r="166" spans="1:6" x14ac:dyDescent="0.25">
      <c r="A166" t="s">
        <v>247</v>
      </c>
      <c r="B166" s="9" t="str">
        <f t="shared" si="6"/>
        <v>NO</v>
      </c>
      <c r="C166" s="9" t="str">
        <f t="shared" si="7"/>
        <v>NO</v>
      </c>
      <c r="D166" s="9" t="str">
        <f t="shared" si="8"/>
        <v>HWSECURE</v>
      </c>
    </row>
    <row r="167" spans="1:6" x14ac:dyDescent="0.25">
      <c r="A167" t="s">
        <v>248</v>
      </c>
      <c r="B167" s="9" t="str">
        <f t="shared" si="6"/>
        <v>NO</v>
      </c>
      <c r="C167" s="9" t="str">
        <f t="shared" si="7"/>
        <v>NO</v>
      </c>
      <c r="D167" s="9" t="str">
        <f t="shared" si="8"/>
        <v>HWSEC_AC</v>
      </c>
    </row>
    <row r="168" spans="1:6" x14ac:dyDescent="0.25">
      <c r="A168" t="s">
        <v>2501</v>
      </c>
      <c r="B168" s="9" t="str">
        <f t="shared" si="6"/>
        <v>NO</v>
      </c>
      <c r="C168" s="9" t="str">
        <f t="shared" si="7"/>
        <v>NO</v>
      </c>
      <c r="D168" s="9" t="str">
        <f t="shared" si="8"/>
        <v>HWCONTROL</v>
      </c>
    </row>
    <row r="169" spans="1:6" x14ac:dyDescent="0.25">
      <c r="A169" t="s">
        <v>2490</v>
      </c>
      <c r="B169" s="9" t="str">
        <f t="shared" si="6"/>
        <v>NO</v>
      </c>
      <c r="C169" s="9" t="str">
        <f t="shared" si="7"/>
        <v>NO</v>
      </c>
      <c r="D169" s="9" t="str">
        <f t="shared" si="8"/>
        <v>HWCONNECT</v>
      </c>
    </row>
    <row r="170" spans="1:6" x14ac:dyDescent="0.25">
      <c r="A170" t="s">
        <v>2502</v>
      </c>
      <c r="B170" s="9" t="str">
        <f t="shared" si="6"/>
        <v>NO</v>
      </c>
      <c r="C170" s="9" t="str">
        <f t="shared" si="7"/>
        <v>NO</v>
      </c>
      <c r="D170" s="9" t="str">
        <f t="shared" si="8"/>
        <v>HWCOMMAND</v>
      </c>
    </row>
    <row r="171" spans="1:6" x14ac:dyDescent="0.25">
      <c r="A171" t="s">
        <v>491</v>
      </c>
      <c r="B171" s="9" t="str">
        <f t="shared" si="6"/>
        <v>NO</v>
      </c>
      <c r="C171" s="9" t="str">
        <f t="shared" si="7"/>
        <v>NO</v>
      </c>
      <c r="D171" s="9" t="str">
        <f t="shared" si="8"/>
        <v>HWB</v>
      </c>
    </row>
    <row r="172" spans="1:6" x14ac:dyDescent="0.25">
      <c r="A172" t="s">
        <v>2346</v>
      </c>
      <c r="B172" s="9" t="str">
        <f t="shared" si="6"/>
        <v>NO</v>
      </c>
      <c r="C172" s="9" t="str">
        <f t="shared" si="7"/>
        <v>NO</v>
      </c>
      <c r="D172" s="9" t="str">
        <f t="shared" si="8"/>
        <v>HMPLUG</v>
      </c>
    </row>
    <row r="173" spans="1:6" x14ac:dyDescent="0.25">
      <c r="A173" t="s">
        <v>78</v>
      </c>
      <c r="B173" s="9" t="str">
        <f t="shared" si="6"/>
        <v>NO</v>
      </c>
      <c r="C173" s="9" t="str">
        <f t="shared" si="7"/>
        <v>NO</v>
      </c>
      <c r="D173" s="9" t="str">
        <f t="shared" si="8"/>
        <v>GOOGLE HOME</v>
      </c>
    </row>
    <row r="174" spans="1:6" x14ac:dyDescent="0.25">
      <c r="A174" t="s">
        <v>4</v>
      </c>
      <c r="B174" s="9" t="str">
        <f t="shared" si="6"/>
        <v>NO</v>
      </c>
      <c r="C174" s="9" t="str">
        <f t="shared" si="7"/>
        <v>NO</v>
      </c>
      <c r="D174" s="9" t="str">
        <f t="shared" si="8"/>
        <v>_GOOD</v>
      </c>
    </row>
    <row r="175" spans="1:6" x14ac:dyDescent="0.25">
      <c r="A175" t="s">
        <v>479</v>
      </c>
      <c r="B175" s="9" t="str">
        <f t="shared" si="6"/>
        <v>NO</v>
      </c>
      <c r="C175" s="9" t="str">
        <f t="shared" si="7"/>
        <v>NO</v>
      </c>
      <c r="D175" s="9" t="str">
        <f t="shared" si="8"/>
        <v>GFXGFNP512</v>
      </c>
    </row>
    <row r="176" spans="1:6" x14ac:dyDescent="0.25">
      <c r="A176" t="s">
        <v>2759</v>
      </c>
      <c r="B176" s="9" t="str">
        <f t="shared" si="6"/>
        <v>NO</v>
      </c>
      <c r="C176" s="9" t="str">
        <f t="shared" si="7"/>
        <v>NO</v>
      </c>
      <c r="D176" s="9" t="str">
        <f t="shared" si="8"/>
        <v/>
      </c>
    </row>
    <row r="177" spans="1:4" x14ac:dyDescent="0.25">
      <c r="A177" t="s">
        <v>974</v>
      </c>
      <c r="B177" s="9" t="str">
        <f t="shared" si="6"/>
        <v>NO</v>
      </c>
      <c r="C177" s="9" t="str">
        <f t="shared" si="7"/>
        <v>NO</v>
      </c>
      <c r="D177" s="9" t="str">
        <f t="shared" si="8"/>
        <v>FS-130</v>
      </c>
    </row>
    <row r="178" spans="1:4" x14ac:dyDescent="0.25">
      <c r="A178" t="s">
        <v>2482</v>
      </c>
      <c r="B178" s="9" t="str">
        <f t="shared" si="6"/>
        <v>NO</v>
      </c>
      <c r="C178" s="9" t="str">
        <f t="shared" si="7"/>
        <v>NO</v>
      </c>
      <c r="D178" s="9" t="str">
        <f t="shared" si="8"/>
        <v/>
      </c>
    </row>
    <row r="179" spans="1:4" x14ac:dyDescent="0.25">
      <c r="A179" t="s">
        <v>2671</v>
      </c>
      <c r="B179" s="9" t="str">
        <f t="shared" si="6"/>
        <v>NO</v>
      </c>
      <c r="C179" s="9" t="str">
        <f t="shared" si="7"/>
        <v>NO</v>
      </c>
      <c r="D179" s="9" t="str">
        <f t="shared" si="8"/>
        <v/>
      </c>
    </row>
    <row r="180" spans="1:4" x14ac:dyDescent="0.25">
      <c r="A180" t="s">
        <v>2665</v>
      </c>
      <c r="B180" s="9" t="str">
        <f t="shared" si="6"/>
        <v>NO</v>
      </c>
      <c r="C180" s="9" t="str">
        <f t="shared" si="7"/>
        <v>NO</v>
      </c>
      <c r="D180" s="9" t="str">
        <f t="shared" si="8"/>
        <v/>
      </c>
    </row>
    <row r="181" spans="1:4" x14ac:dyDescent="0.25">
      <c r="A181" t="s">
        <v>2661</v>
      </c>
      <c r="B181" s="9" t="str">
        <f t="shared" si="6"/>
        <v>NO</v>
      </c>
      <c r="C181" s="9" t="str">
        <f t="shared" si="7"/>
        <v>NO</v>
      </c>
      <c r="D181" s="9" t="str">
        <f t="shared" si="8"/>
        <v/>
      </c>
    </row>
    <row r="182" spans="1:4" x14ac:dyDescent="0.25">
      <c r="A182" t="s">
        <v>2656</v>
      </c>
      <c r="B182" s="9" t="str">
        <f t="shared" si="6"/>
        <v>NO</v>
      </c>
      <c r="C182" s="9" t="str">
        <f t="shared" si="7"/>
        <v>NO</v>
      </c>
      <c r="D182" s="9" t="str">
        <f t="shared" si="8"/>
        <v/>
      </c>
    </row>
    <row r="183" spans="1:4" x14ac:dyDescent="0.25">
      <c r="A183" t="s">
        <v>2651</v>
      </c>
      <c r="B183" s="9" t="str">
        <f t="shared" si="6"/>
        <v>NO</v>
      </c>
      <c r="C183" s="9" t="str">
        <f t="shared" si="7"/>
        <v>NO</v>
      </c>
      <c r="D183" s="9" t="str">
        <f t="shared" si="8"/>
        <v/>
      </c>
    </row>
    <row r="184" spans="1:4" x14ac:dyDescent="0.25">
      <c r="A184" t="s">
        <v>561</v>
      </c>
      <c r="B184" s="9" t="str">
        <f t="shared" si="6"/>
        <v>NO</v>
      </c>
      <c r="C184" s="9" t="str">
        <f t="shared" si="7"/>
        <v>NO</v>
      </c>
      <c r="D184" s="9" t="str">
        <f t="shared" si="8"/>
        <v>EVS</v>
      </c>
    </row>
    <row r="185" spans="1:4" x14ac:dyDescent="0.25">
      <c r="A185" t="s">
        <v>2647</v>
      </c>
      <c r="B185" s="9" t="str">
        <f t="shared" si="6"/>
        <v>NO</v>
      </c>
      <c r="C185" s="9" t="str">
        <f t="shared" si="7"/>
        <v>NO</v>
      </c>
      <c r="D185" s="9" t="str">
        <f t="shared" si="8"/>
        <v/>
      </c>
    </row>
    <row r="186" spans="1:4" x14ac:dyDescent="0.25">
      <c r="A186" t="s">
        <v>5435</v>
      </c>
      <c r="B186" s="9" t="str">
        <f t="shared" si="6"/>
        <v>NO</v>
      </c>
      <c r="C186" s="9" t="str">
        <f t="shared" si="7"/>
        <v>NO</v>
      </c>
      <c r="D186" s="9" t="str">
        <f t="shared" si="8"/>
        <v/>
      </c>
    </row>
    <row r="187" spans="1:4" x14ac:dyDescent="0.25">
      <c r="A187" t="s">
        <v>3079</v>
      </c>
      <c r="B187" s="9" t="str">
        <f t="shared" si="6"/>
        <v>NO</v>
      </c>
      <c r="C187" s="9" t="str">
        <f t="shared" si="7"/>
        <v>NO</v>
      </c>
      <c r="D187" s="9" t="str">
        <f t="shared" si="8"/>
        <v/>
      </c>
    </row>
    <row r="188" spans="1:4" x14ac:dyDescent="0.25">
      <c r="A188" t="s">
        <v>3078</v>
      </c>
      <c r="B188" s="9" t="str">
        <f t="shared" si="6"/>
        <v>NO</v>
      </c>
      <c r="C188" s="9" t="str">
        <f t="shared" si="7"/>
        <v>NO</v>
      </c>
      <c r="D188" s="9" t="str">
        <f t="shared" si="8"/>
        <v/>
      </c>
    </row>
    <row r="189" spans="1:4" x14ac:dyDescent="0.25">
      <c r="A189" t="s">
        <v>3080</v>
      </c>
      <c r="B189" s="9" t="str">
        <f t="shared" si="6"/>
        <v>NO</v>
      </c>
      <c r="C189" s="9" t="str">
        <f t="shared" si="7"/>
        <v>NO</v>
      </c>
      <c r="D189" s="9" t="str">
        <f t="shared" si="8"/>
        <v/>
      </c>
    </row>
    <row r="190" spans="1:4" x14ac:dyDescent="0.25">
      <c r="A190" t="s">
        <v>600</v>
      </c>
      <c r="B190" s="9" t="str">
        <f t="shared" si="6"/>
        <v>NO</v>
      </c>
      <c r="C190" s="9" t="str">
        <f t="shared" si="7"/>
        <v>NO</v>
      </c>
      <c r="D190" s="9" t="str">
        <f t="shared" si="8"/>
        <v>DXT72/K</v>
      </c>
    </row>
    <row r="191" spans="1:4" x14ac:dyDescent="0.25">
      <c r="A191" t="s">
        <v>599</v>
      </c>
      <c r="B191" s="9" t="str">
        <f t="shared" si="6"/>
        <v>NO</v>
      </c>
      <c r="C191" s="9" t="str">
        <f t="shared" si="7"/>
        <v>NO</v>
      </c>
      <c r="D191" s="9" t="str">
        <f t="shared" si="8"/>
        <v>DXT-72</v>
      </c>
    </row>
    <row r="192" spans="1:4" x14ac:dyDescent="0.25">
      <c r="A192" t="s">
        <v>597</v>
      </c>
      <c r="B192" s="9" t="str">
        <f t="shared" si="6"/>
        <v>NO</v>
      </c>
      <c r="C192" s="9" t="str">
        <f t="shared" si="7"/>
        <v>NO</v>
      </c>
      <c r="D192" s="9" t="str">
        <f t="shared" si="8"/>
        <v>DXT-71</v>
      </c>
    </row>
    <row r="193" spans="1:4" x14ac:dyDescent="0.25">
      <c r="A193" t="s">
        <v>985</v>
      </c>
      <c r="B193" s="9" t="str">
        <f t="shared" si="6"/>
        <v>NO</v>
      </c>
      <c r="C193" s="9" t="str">
        <f t="shared" si="7"/>
        <v>NO</v>
      </c>
      <c r="D193" s="9" t="str">
        <f t="shared" si="8"/>
        <v>DXS-LRW</v>
      </c>
    </row>
    <row r="194" spans="1:4" x14ac:dyDescent="0.25">
      <c r="A194" t="s">
        <v>972</v>
      </c>
      <c r="B194" s="9" t="str">
        <f t="shared" ref="B194:B257" si="9">VLOOKUP($A194,masterdata,25,0)</f>
        <v>NO</v>
      </c>
      <c r="C194" s="9" t="str">
        <f t="shared" ref="C194:C257" si="10">VLOOKUP($A194,masterdata,20,0)</f>
        <v>NO</v>
      </c>
      <c r="D194" s="9" t="str">
        <f t="shared" ref="D194:D257" si="11">IF(VLOOKUP($A194,masterdata,26,0)="","",VLOOKUP($A194,masterdata,26,0))</f>
        <v>DXS-LRP</v>
      </c>
    </row>
    <row r="195" spans="1:4" x14ac:dyDescent="0.25">
      <c r="A195" t="s">
        <v>337</v>
      </c>
      <c r="B195" s="9" t="str">
        <f t="shared" si="9"/>
        <v>NO</v>
      </c>
      <c r="C195" s="9" t="str">
        <f t="shared" si="10"/>
        <v>NO</v>
      </c>
      <c r="D195" s="9" t="str">
        <f t="shared" si="11"/>
        <v>DSC-WT5500</v>
      </c>
    </row>
    <row r="196" spans="1:4" x14ac:dyDescent="0.25">
      <c r="A196" t="s">
        <v>336</v>
      </c>
      <c r="B196" s="9" t="str">
        <f t="shared" si="9"/>
        <v>NO</v>
      </c>
      <c r="C196" s="9" t="str">
        <f t="shared" si="10"/>
        <v>NO</v>
      </c>
      <c r="D196" s="9" t="str">
        <f t="shared" si="11"/>
        <v>DSC-WS4985</v>
      </c>
    </row>
    <row r="197" spans="1:4" x14ac:dyDescent="0.25">
      <c r="A197" t="s">
        <v>335</v>
      </c>
      <c r="B197" s="9" t="str">
        <f t="shared" si="9"/>
        <v>NO</v>
      </c>
      <c r="C197" s="9" t="str">
        <f t="shared" si="10"/>
        <v>NO</v>
      </c>
      <c r="D197" s="9" t="str">
        <f t="shared" si="11"/>
        <v>DSC-WS4945</v>
      </c>
    </row>
    <row r="198" spans="1:4" x14ac:dyDescent="0.25">
      <c r="A198" t="s">
        <v>333</v>
      </c>
      <c r="B198" s="9" t="str">
        <f t="shared" si="9"/>
        <v>NO</v>
      </c>
      <c r="C198" s="9" t="str">
        <f t="shared" si="10"/>
        <v>NO</v>
      </c>
      <c r="D198" s="9" t="str">
        <f t="shared" si="11"/>
        <v>DSC-WS4939</v>
      </c>
    </row>
    <row r="199" spans="1:4" x14ac:dyDescent="0.25">
      <c r="A199" t="s">
        <v>332</v>
      </c>
      <c r="B199" s="9" t="str">
        <f t="shared" si="9"/>
        <v>NO</v>
      </c>
      <c r="C199" s="9" t="str">
        <f t="shared" si="10"/>
        <v>NO</v>
      </c>
      <c r="D199" s="9" t="str">
        <f t="shared" si="11"/>
        <v>DSC-WS4936</v>
      </c>
    </row>
    <row r="200" spans="1:4" x14ac:dyDescent="0.25">
      <c r="A200" t="s">
        <v>307</v>
      </c>
      <c r="B200" s="9" t="str">
        <f t="shared" si="9"/>
        <v>NO</v>
      </c>
      <c r="C200" s="9" t="str">
        <f t="shared" si="10"/>
        <v>NO</v>
      </c>
      <c r="D200" s="9" t="str">
        <f t="shared" si="11"/>
        <v>DSC-WS4928</v>
      </c>
    </row>
    <row r="201" spans="1:4" x14ac:dyDescent="0.25">
      <c r="A201" t="s">
        <v>305</v>
      </c>
      <c r="B201" s="9" t="str">
        <f t="shared" si="9"/>
        <v>NO</v>
      </c>
      <c r="C201" s="9" t="str">
        <f t="shared" si="10"/>
        <v>NO</v>
      </c>
      <c r="D201" s="9" t="str">
        <f t="shared" si="11"/>
        <v>DSC-WS4920</v>
      </c>
    </row>
    <row r="202" spans="1:4" x14ac:dyDescent="0.25">
      <c r="A202" t="s">
        <v>331</v>
      </c>
      <c r="B202" s="9" t="str">
        <f t="shared" si="9"/>
        <v>NO</v>
      </c>
      <c r="C202" s="9" t="str">
        <f t="shared" si="10"/>
        <v>NO</v>
      </c>
      <c r="D202" s="9" t="str">
        <f t="shared" si="11"/>
        <v>DSC-WS4913</v>
      </c>
    </row>
    <row r="203" spans="1:4" x14ac:dyDescent="0.25">
      <c r="A203" t="s">
        <v>330</v>
      </c>
      <c r="B203" s="9" t="str">
        <f t="shared" si="9"/>
        <v>NO</v>
      </c>
      <c r="C203" s="9" t="str">
        <f t="shared" si="10"/>
        <v>NO</v>
      </c>
      <c r="D203" s="9" t="str">
        <f t="shared" si="11"/>
        <v>DSC-WS4904P</v>
      </c>
    </row>
    <row r="204" spans="1:4" x14ac:dyDescent="0.25">
      <c r="A204" t="s">
        <v>329</v>
      </c>
      <c r="B204" s="9" t="str">
        <f t="shared" si="9"/>
        <v>NO</v>
      </c>
      <c r="C204" s="9" t="str">
        <f t="shared" si="10"/>
        <v>NO</v>
      </c>
      <c r="D204" s="9" t="str">
        <f t="shared" si="11"/>
        <v>DSC-WLS912L</v>
      </c>
    </row>
    <row r="205" spans="1:4" x14ac:dyDescent="0.25">
      <c r="A205" t="s">
        <v>327</v>
      </c>
      <c r="B205" s="9" t="str">
        <f t="shared" si="9"/>
        <v>NO</v>
      </c>
      <c r="C205" s="9" t="str">
        <f t="shared" si="10"/>
        <v>NO</v>
      </c>
      <c r="D205" s="9" t="str">
        <f t="shared" si="11"/>
        <v>DSC-RFK5501</v>
      </c>
    </row>
    <row r="206" spans="1:4" x14ac:dyDescent="0.25">
      <c r="A206" t="s">
        <v>325</v>
      </c>
      <c r="B206" s="9" t="str">
        <f t="shared" si="9"/>
        <v>NO</v>
      </c>
      <c r="C206" s="9" t="str">
        <f t="shared" si="10"/>
        <v>NO</v>
      </c>
      <c r="D206" s="9" t="str">
        <f t="shared" si="11"/>
        <v>DSC-RFK5500</v>
      </c>
    </row>
    <row r="207" spans="1:4" x14ac:dyDescent="0.25">
      <c r="A207" t="s">
        <v>323</v>
      </c>
      <c r="B207" s="9" t="str">
        <f t="shared" si="9"/>
        <v>NO</v>
      </c>
      <c r="C207" s="9" t="str">
        <f t="shared" si="10"/>
        <v>NO</v>
      </c>
      <c r="D207" s="9" t="str">
        <f t="shared" si="11"/>
        <v>DSC-PK5501</v>
      </c>
    </row>
    <row r="208" spans="1:4" x14ac:dyDescent="0.25">
      <c r="A208" t="s">
        <v>321</v>
      </c>
      <c r="B208" s="9" t="str">
        <f t="shared" si="9"/>
        <v>NO</v>
      </c>
      <c r="C208" s="9" t="str">
        <f t="shared" si="10"/>
        <v>NO</v>
      </c>
      <c r="D208" s="9" t="str">
        <f t="shared" si="11"/>
        <v>DSC-PK5500</v>
      </c>
    </row>
    <row r="209" spans="1:4" x14ac:dyDescent="0.25">
      <c r="A209" t="s">
        <v>276</v>
      </c>
      <c r="B209" s="9" t="str">
        <f t="shared" si="9"/>
        <v>NO</v>
      </c>
      <c r="C209" s="9" t="str">
        <f t="shared" si="10"/>
        <v>NO</v>
      </c>
      <c r="D209" s="9" t="str">
        <f t="shared" si="11"/>
        <v>DSC-PC5108</v>
      </c>
    </row>
    <row r="210" spans="1:4" x14ac:dyDescent="0.25">
      <c r="A210" t="s">
        <v>303</v>
      </c>
      <c r="B210" s="9" t="str">
        <f t="shared" si="9"/>
        <v>NO</v>
      </c>
      <c r="C210" s="9" t="str">
        <f t="shared" si="10"/>
        <v>NO</v>
      </c>
      <c r="D210" s="9" t="str">
        <f t="shared" si="11"/>
        <v>DSC-PC1864</v>
      </c>
    </row>
    <row r="211" spans="1:4" x14ac:dyDescent="0.25">
      <c r="A211" t="s">
        <v>319</v>
      </c>
      <c r="B211" s="9" t="str">
        <f t="shared" si="9"/>
        <v>NO</v>
      </c>
      <c r="C211" s="9" t="str">
        <f t="shared" si="10"/>
        <v>NO</v>
      </c>
      <c r="D211" s="9" t="str">
        <f t="shared" si="11"/>
        <v>DSC-LC100PI</v>
      </c>
    </row>
    <row r="212" spans="1:4" x14ac:dyDescent="0.25">
      <c r="A212" t="s">
        <v>317</v>
      </c>
      <c r="B212" s="9" t="str">
        <f t="shared" si="9"/>
        <v>NO</v>
      </c>
      <c r="C212" s="9" t="str">
        <f t="shared" si="10"/>
        <v>NO</v>
      </c>
      <c r="D212" s="9" t="str">
        <f t="shared" si="11"/>
        <v>DSC-FSA410AS</v>
      </c>
    </row>
    <row r="213" spans="1:4" x14ac:dyDescent="0.25">
      <c r="A213" t="s">
        <v>316</v>
      </c>
      <c r="B213" s="9" t="str">
        <f t="shared" si="9"/>
        <v>NO</v>
      </c>
      <c r="C213" s="9" t="str">
        <f t="shared" si="10"/>
        <v>NO</v>
      </c>
      <c r="D213" s="9" t="str">
        <f t="shared" si="11"/>
        <v>DSC-FSA210AS</v>
      </c>
    </row>
    <row r="214" spans="1:4" x14ac:dyDescent="0.25">
      <c r="A214" t="s">
        <v>315</v>
      </c>
      <c r="B214" s="9" t="str">
        <f t="shared" si="9"/>
        <v>NO</v>
      </c>
      <c r="C214" s="9" t="str">
        <f t="shared" si="10"/>
        <v>NO</v>
      </c>
      <c r="D214" s="9" t="str">
        <f t="shared" si="11"/>
        <v>DSC-EVDW4975</v>
      </c>
    </row>
    <row r="215" spans="1:4" x14ac:dyDescent="0.25">
      <c r="A215" t="s">
        <v>302</v>
      </c>
      <c r="B215" s="9" t="str">
        <f t="shared" si="9"/>
        <v>NO</v>
      </c>
      <c r="C215" s="9" t="str">
        <f t="shared" si="10"/>
        <v>NO</v>
      </c>
      <c r="D215" s="9" t="str">
        <f t="shared" si="11"/>
        <v>DSC-AC500</v>
      </c>
    </row>
    <row r="216" spans="1:4" x14ac:dyDescent="0.25">
      <c r="A216" t="s">
        <v>314</v>
      </c>
      <c r="B216" s="9" t="str">
        <f t="shared" si="9"/>
        <v>NO</v>
      </c>
      <c r="C216" s="9" t="str">
        <f t="shared" si="10"/>
        <v>NO</v>
      </c>
      <c r="D216" s="9" t="str">
        <f t="shared" si="11"/>
        <v>DSC-AC100ULC</v>
      </c>
    </row>
    <row r="217" spans="1:4" x14ac:dyDescent="0.25">
      <c r="A217" t="s">
        <v>312</v>
      </c>
      <c r="B217" s="9" t="str">
        <f t="shared" si="9"/>
        <v>NO</v>
      </c>
      <c r="C217" s="9" t="str">
        <f t="shared" si="10"/>
        <v>NO</v>
      </c>
      <c r="D217" s="9" t="str">
        <f t="shared" si="11"/>
        <v>DSC-1832</v>
      </c>
    </row>
    <row r="218" spans="1:4" x14ac:dyDescent="0.25">
      <c r="A218" t="s">
        <v>2286</v>
      </c>
      <c r="B218" s="9" t="str">
        <f t="shared" si="9"/>
        <v>NO</v>
      </c>
      <c r="C218" s="9" t="str">
        <f t="shared" si="10"/>
        <v>NO</v>
      </c>
      <c r="D218" s="9" t="str">
        <f t="shared" si="11"/>
        <v>DSC-1616</v>
      </c>
    </row>
    <row r="219" spans="1:4" x14ac:dyDescent="0.25">
      <c r="A219" t="s">
        <v>5241</v>
      </c>
      <c r="B219" s="9" t="str">
        <f t="shared" si="9"/>
        <v>NO</v>
      </c>
      <c r="C219" s="9" t="str">
        <f t="shared" si="10"/>
        <v>NO</v>
      </c>
      <c r="D219" s="9" t="str">
        <f t="shared" si="11"/>
        <v/>
      </c>
    </row>
    <row r="220" spans="1:4" x14ac:dyDescent="0.25">
      <c r="A220" t="s">
        <v>565</v>
      </c>
      <c r="B220" s="9" t="str">
        <f t="shared" si="9"/>
        <v>NO</v>
      </c>
      <c r="C220" s="9" t="str">
        <f t="shared" si="10"/>
        <v>NO</v>
      </c>
      <c r="D220" s="9" t="str">
        <f t="shared" si="11"/>
        <v>DPK_BELL</v>
      </c>
    </row>
    <row r="221" spans="1:4" x14ac:dyDescent="0.25">
      <c r="A221" t="s">
        <v>563</v>
      </c>
      <c r="B221" s="9" t="str">
        <f t="shared" si="9"/>
        <v>NO</v>
      </c>
      <c r="C221" s="9" t="str">
        <f t="shared" si="10"/>
        <v>NO</v>
      </c>
      <c r="D221" s="9" t="str">
        <f t="shared" si="11"/>
        <v>DPK</v>
      </c>
    </row>
    <row r="222" spans="1:4" x14ac:dyDescent="0.25">
      <c r="A222" t="s">
        <v>3239</v>
      </c>
      <c r="B222" s="9" t="str">
        <f t="shared" si="9"/>
        <v>NO</v>
      </c>
      <c r="C222" s="9" t="str">
        <f t="shared" si="10"/>
        <v>NO</v>
      </c>
      <c r="D222" s="9" t="str">
        <f t="shared" si="11"/>
        <v/>
      </c>
    </row>
    <row r="223" spans="1:4" x14ac:dyDescent="0.25">
      <c r="A223" t="s">
        <v>2546</v>
      </c>
      <c r="B223" s="9" t="str">
        <f t="shared" si="9"/>
        <v>NO</v>
      </c>
      <c r="C223" s="9" t="str">
        <f t="shared" si="10"/>
        <v>NO</v>
      </c>
      <c r="D223" s="9" t="str">
        <f t="shared" si="11"/>
        <v/>
      </c>
    </row>
    <row r="224" spans="1:4" x14ac:dyDescent="0.25">
      <c r="A224" t="s">
        <v>5436</v>
      </c>
      <c r="B224" s="9" t="str">
        <f t="shared" si="9"/>
        <v>NO</v>
      </c>
      <c r="C224" s="9" t="str">
        <f t="shared" si="10"/>
        <v>NO</v>
      </c>
      <c r="D224" s="9" t="str">
        <f t="shared" si="11"/>
        <v/>
      </c>
    </row>
    <row r="225" spans="1:4" x14ac:dyDescent="0.25">
      <c r="A225" t="s">
        <v>5437</v>
      </c>
      <c r="B225" s="9" t="str">
        <f t="shared" si="9"/>
        <v>NO</v>
      </c>
      <c r="C225" s="9" t="str">
        <f t="shared" si="10"/>
        <v>NO</v>
      </c>
      <c r="D225" s="9" t="str">
        <f t="shared" si="11"/>
        <v/>
      </c>
    </row>
    <row r="226" spans="1:4" x14ac:dyDescent="0.25">
      <c r="A226" t="s">
        <v>5438</v>
      </c>
      <c r="B226" s="9" t="str">
        <f t="shared" si="9"/>
        <v>NO</v>
      </c>
      <c r="C226" s="9" t="str">
        <f t="shared" si="10"/>
        <v>NO</v>
      </c>
      <c r="D226" s="9" t="str">
        <f t="shared" si="11"/>
        <v/>
      </c>
    </row>
    <row r="227" spans="1:4" x14ac:dyDescent="0.25">
      <c r="A227" t="s">
        <v>2538</v>
      </c>
      <c r="B227" s="9" t="str">
        <f t="shared" si="9"/>
        <v>NO</v>
      </c>
      <c r="C227" s="9" t="str">
        <f t="shared" si="10"/>
        <v>NO</v>
      </c>
      <c r="D227" s="9" t="str">
        <f t="shared" si="11"/>
        <v/>
      </c>
    </row>
    <row r="228" spans="1:4" x14ac:dyDescent="0.25">
      <c r="A228" t="s">
        <v>3237</v>
      </c>
      <c r="B228" s="9" t="str">
        <f t="shared" si="9"/>
        <v>NO</v>
      </c>
      <c r="C228" s="9" t="str">
        <f t="shared" si="10"/>
        <v>NO</v>
      </c>
      <c r="D228" s="9" t="str">
        <f t="shared" si="11"/>
        <v/>
      </c>
    </row>
    <row r="229" spans="1:4" x14ac:dyDescent="0.25">
      <c r="A229" t="s">
        <v>2560</v>
      </c>
      <c r="B229" s="9" t="str">
        <f t="shared" si="9"/>
        <v>NO</v>
      </c>
      <c r="C229" s="9" t="str">
        <f t="shared" si="10"/>
        <v>NO</v>
      </c>
      <c r="D229" s="9" t="str">
        <f t="shared" si="11"/>
        <v/>
      </c>
    </row>
    <row r="230" spans="1:4" x14ac:dyDescent="0.25">
      <c r="A230" t="s">
        <v>1869</v>
      </c>
      <c r="B230" s="9" t="str">
        <f t="shared" si="9"/>
        <v>NO</v>
      </c>
      <c r="C230" s="9" t="str">
        <f t="shared" si="10"/>
        <v>NO</v>
      </c>
      <c r="D230" s="9" t="str">
        <f t="shared" si="11"/>
        <v/>
      </c>
    </row>
    <row r="231" spans="1:4" x14ac:dyDescent="0.25">
      <c r="A231" t="s">
        <v>5439</v>
      </c>
      <c r="B231" s="9" t="str">
        <f t="shared" si="9"/>
        <v>NO</v>
      </c>
      <c r="C231" s="9" t="str">
        <f t="shared" si="10"/>
        <v>NO</v>
      </c>
      <c r="D231" s="9" t="str">
        <f t="shared" si="11"/>
        <v/>
      </c>
    </row>
    <row r="232" spans="1:4" x14ac:dyDescent="0.25">
      <c r="A232" t="s">
        <v>2551</v>
      </c>
      <c r="B232" s="9" t="str">
        <f t="shared" si="9"/>
        <v>NO</v>
      </c>
      <c r="C232" s="9" t="str">
        <f t="shared" si="10"/>
        <v>NO</v>
      </c>
      <c r="D232" s="9" t="str">
        <f t="shared" si="11"/>
        <v/>
      </c>
    </row>
    <row r="233" spans="1:4" x14ac:dyDescent="0.25">
      <c r="A233" t="s">
        <v>2750</v>
      </c>
      <c r="B233" s="9" t="str">
        <f t="shared" si="9"/>
        <v>NO</v>
      </c>
      <c r="C233" s="9" t="str">
        <f t="shared" si="10"/>
        <v>NO</v>
      </c>
      <c r="D233" s="9" t="str">
        <f t="shared" si="11"/>
        <v/>
      </c>
    </row>
    <row r="234" spans="1:4" x14ac:dyDescent="0.25">
      <c r="A234" t="s">
        <v>3235</v>
      </c>
      <c r="B234" s="9" t="str">
        <f t="shared" si="9"/>
        <v>NO</v>
      </c>
      <c r="C234" s="9" t="str">
        <f t="shared" si="10"/>
        <v>NO</v>
      </c>
      <c r="D234" s="9" t="str">
        <f t="shared" si="11"/>
        <v/>
      </c>
    </row>
    <row r="235" spans="1:4" x14ac:dyDescent="0.25">
      <c r="A235" t="s">
        <v>2642</v>
      </c>
      <c r="B235" s="9" t="str">
        <f t="shared" si="9"/>
        <v>NO</v>
      </c>
      <c r="C235" s="9" t="str">
        <f t="shared" si="10"/>
        <v>NO</v>
      </c>
      <c r="D235" s="9" t="str">
        <f t="shared" si="11"/>
        <v/>
      </c>
    </row>
    <row r="236" spans="1:4" x14ac:dyDescent="0.25">
      <c r="A236" t="s">
        <v>3233</v>
      </c>
      <c r="B236" s="9" t="str">
        <f t="shared" si="9"/>
        <v>NO</v>
      </c>
      <c r="C236" s="9" t="str">
        <f t="shared" si="10"/>
        <v>NO</v>
      </c>
      <c r="D236" s="9" t="str">
        <f t="shared" si="11"/>
        <v/>
      </c>
    </row>
    <row r="237" spans="1:4" x14ac:dyDescent="0.25">
      <c r="A237" t="s">
        <v>2637</v>
      </c>
      <c r="B237" s="9" t="str">
        <f t="shared" si="9"/>
        <v>NO</v>
      </c>
      <c r="C237" s="9" t="str">
        <f t="shared" si="10"/>
        <v>NO</v>
      </c>
      <c r="D237" s="9" t="str">
        <f t="shared" si="11"/>
        <v/>
      </c>
    </row>
    <row r="238" spans="1:4" x14ac:dyDescent="0.25">
      <c r="A238" t="s">
        <v>3231</v>
      </c>
      <c r="B238" s="9" t="str">
        <f t="shared" si="9"/>
        <v>NO</v>
      </c>
      <c r="C238" s="9" t="str">
        <f t="shared" si="10"/>
        <v>NO</v>
      </c>
      <c r="D238" s="9" t="str">
        <f t="shared" si="11"/>
        <v/>
      </c>
    </row>
    <row r="239" spans="1:4" x14ac:dyDescent="0.25">
      <c r="A239" t="s">
        <v>1222</v>
      </c>
      <c r="B239" s="9" t="str">
        <f t="shared" si="9"/>
        <v>NO</v>
      </c>
      <c r="C239" s="9" t="str">
        <f t="shared" si="10"/>
        <v>NO</v>
      </c>
      <c r="D239" s="9" t="str">
        <f t="shared" si="11"/>
        <v/>
      </c>
    </row>
    <row r="240" spans="1:4" x14ac:dyDescent="0.25">
      <c r="A240" t="s">
        <v>1219</v>
      </c>
      <c r="B240" s="9" t="str">
        <f t="shared" si="9"/>
        <v>NO</v>
      </c>
      <c r="C240" s="9" t="str">
        <f t="shared" si="10"/>
        <v>NO</v>
      </c>
      <c r="D240" s="9" t="str">
        <f t="shared" si="11"/>
        <v/>
      </c>
    </row>
    <row r="241" spans="1:4" x14ac:dyDescent="0.25">
      <c r="A241" t="s">
        <v>5242</v>
      </c>
      <c r="B241" s="9" t="str">
        <f t="shared" si="9"/>
        <v>NO</v>
      </c>
      <c r="C241" s="9" t="str">
        <f t="shared" si="10"/>
        <v>NO</v>
      </c>
      <c r="D241" s="9" t="str">
        <f t="shared" si="11"/>
        <v/>
      </c>
    </row>
    <row r="242" spans="1:4" x14ac:dyDescent="0.25">
      <c r="A242" t="s">
        <v>579</v>
      </c>
      <c r="B242" s="9" t="str">
        <f t="shared" si="9"/>
        <v>NO</v>
      </c>
      <c r="C242" s="9" t="str">
        <f t="shared" si="10"/>
        <v>NO</v>
      </c>
      <c r="D242" s="9" t="str">
        <f t="shared" si="11"/>
        <v>CX74</v>
      </c>
    </row>
    <row r="243" spans="1:4" x14ac:dyDescent="0.25">
      <c r="A243" t="s">
        <v>595</v>
      </c>
      <c r="B243" s="9" t="str">
        <f t="shared" si="9"/>
        <v>NO</v>
      </c>
      <c r="C243" s="9" t="str">
        <f t="shared" si="10"/>
        <v>NO</v>
      </c>
      <c r="D243" s="9" t="str">
        <f t="shared" si="11"/>
        <v>CX45-NO 31P</v>
      </c>
    </row>
    <row r="244" spans="1:4" x14ac:dyDescent="0.25">
      <c r="A244" t="s">
        <v>593</v>
      </c>
      <c r="B244" s="9" t="str">
        <f t="shared" si="9"/>
        <v>NO</v>
      </c>
      <c r="C244" s="9" t="str">
        <f t="shared" si="10"/>
        <v>NO</v>
      </c>
      <c r="D244" s="9" t="str">
        <f t="shared" si="11"/>
        <v>CX45</v>
      </c>
    </row>
    <row r="245" spans="1:4" x14ac:dyDescent="0.25">
      <c r="A245" t="s">
        <v>591</v>
      </c>
      <c r="B245" s="9" t="str">
        <f t="shared" si="9"/>
        <v>NO</v>
      </c>
      <c r="C245" s="9" t="str">
        <f t="shared" si="10"/>
        <v>NO</v>
      </c>
      <c r="D245" s="9" t="str">
        <f t="shared" si="11"/>
        <v>CX40-NO 31P</v>
      </c>
    </row>
    <row r="246" spans="1:4" x14ac:dyDescent="0.25">
      <c r="A246" t="s">
        <v>589</v>
      </c>
      <c r="B246" s="9" t="str">
        <f t="shared" si="9"/>
        <v>NO</v>
      </c>
      <c r="C246" s="9" t="str">
        <f t="shared" si="10"/>
        <v>NO</v>
      </c>
      <c r="D246" s="9" t="str">
        <f t="shared" si="11"/>
        <v>CX40</v>
      </c>
    </row>
    <row r="247" spans="1:4" x14ac:dyDescent="0.25">
      <c r="A247" t="s">
        <v>489</v>
      </c>
      <c r="B247" s="9" t="str">
        <f t="shared" si="9"/>
        <v>NO</v>
      </c>
      <c r="C247" s="9" t="str">
        <f t="shared" si="10"/>
        <v>NO</v>
      </c>
      <c r="D247" s="9" t="str">
        <f t="shared" si="11"/>
        <v>CX16</v>
      </c>
    </row>
    <row r="248" spans="1:4" x14ac:dyDescent="0.25">
      <c r="A248" t="s">
        <v>587</v>
      </c>
      <c r="B248" s="9" t="str">
        <f t="shared" si="9"/>
        <v>NO</v>
      </c>
      <c r="C248" s="9" t="str">
        <f t="shared" si="10"/>
        <v>NO</v>
      </c>
      <c r="D248" s="9" t="str">
        <f t="shared" si="11"/>
        <v>CX11</v>
      </c>
    </row>
    <row r="249" spans="1:4" x14ac:dyDescent="0.25">
      <c r="A249" t="s">
        <v>585</v>
      </c>
      <c r="B249" s="9" t="str">
        <f t="shared" si="9"/>
        <v>NO</v>
      </c>
      <c r="C249" s="9" t="str">
        <f t="shared" si="10"/>
        <v>NO</v>
      </c>
      <c r="D249" s="9" t="str">
        <f t="shared" si="11"/>
        <v>CX10</v>
      </c>
    </row>
    <row r="250" spans="1:4" x14ac:dyDescent="0.25">
      <c r="A250" t="s">
        <v>3075</v>
      </c>
      <c r="B250" s="9" t="str">
        <f t="shared" si="9"/>
        <v>NO</v>
      </c>
      <c r="C250" s="9" t="str">
        <f t="shared" si="10"/>
        <v>NO</v>
      </c>
      <c r="D250" s="9" t="str">
        <f t="shared" si="11"/>
        <v/>
      </c>
    </row>
    <row r="251" spans="1:4" x14ac:dyDescent="0.25">
      <c r="A251" t="s">
        <v>3074</v>
      </c>
      <c r="B251" s="9" t="str">
        <f t="shared" si="9"/>
        <v>NO</v>
      </c>
      <c r="C251" s="9" t="str">
        <f t="shared" si="10"/>
        <v>NO</v>
      </c>
      <c r="D251" s="9" t="str">
        <f t="shared" si="11"/>
        <v/>
      </c>
    </row>
    <row r="252" spans="1:4" x14ac:dyDescent="0.25">
      <c r="A252" t="s">
        <v>487</v>
      </c>
      <c r="B252" s="9" t="str">
        <f t="shared" si="9"/>
        <v>NO</v>
      </c>
      <c r="C252" s="9" t="str">
        <f t="shared" si="10"/>
        <v>NO</v>
      </c>
      <c r="D252" s="9" t="str">
        <f t="shared" si="11"/>
        <v>CS32</v>
      </c>
    </row>
    <row r="253" spans="1:4" x14ac:dyDescent="0.25">
      <c r="A253" t="s">
        <v>485</v>
      </c>
      <c r="B253" s="9" t="str">
        <f t="shared" si="9"/>
        <v>NO</v>
      </c>
      <c r="C253" s="9" t="str">
        <f t="shared" si="10"/>
        <v>NO</v>
      </c>
      <c r="D253" s="9" t="str">
        <f t="shared" si="11"/>
        <v>CR2477</v>
      </c>
    </row>
    <row r="254" spans="1:4" x14ac:dyDescent="0.25">
      <c r="A254" t="s">
        <v>483</v>
      </c>
      <c r="B254" s="9" t="str">
        <f t="shared" si="9"/>
        <v>NO</v>
      </c>
      <c r="C254" s="9" t="str">
        <f t="shared" si="10"/>
        <v>NO</v>
      </c>
      <c r="D254" s="9" t="str">
        <f t="shared" si="11"/>
        <v>CR2450</v>
      </c>
    </row>
    <row r="255" spans="1:4" x14ac:dyDescent="0.25">
      <c r="A255" t="s">
        <v>462</v>
      </c>
      <c r="B255" s="9" t="str">
        <f t="shared" si="9"/>
        <v>NO</v>
      </c>
      <c r="C255" s="9" t="str">
        <f t="shared" si="10"/>
        <v>NO</v>
      </c>
      <c r="D255" s="9" t="str">
        <f t="shared" si="11"/>
        <v>CR2025</v>
      </c>
    </row>
    <row r="256" spans="1:4" x14ac:dyDescent="0.25">
      <c r="A256" t="s">
        <v>3188</v>
      </c>
      <c r="B256" s="9" t="str">
        <f t="shared" si="9"/>
        <v>NO</v>
      </c>
      <c r="C256" s="9" t="str">
        <f t="shared" si="10"/>
        <v>NO</v>
      </c>
      <c r="D256" s="9" t="str">
        <f t="shared" si="11"/>
        <v>CR1632</v>
      </c>
    </row>
    <row r="257" spans="1:4" x14ac:dyDescent="0.25">
      <c r="A257" t="s">
        <v>481</v>
      </c>
      <c r="B257" s="9" t="str">
        <f t="shared" si="9"/>
        <v>NO</v>
      </c>
      <c r="C257" s="9" t="str">
        <f t="shared" si="10"/>
        <v>NO</v>
      </c>
      <c r="D257" s="9" t="str">
        <f t="shared" si="11"/>
        <v>CR123A</v>
      </c>
    </row>
    <row r="258" spans="1:4" x14ac:dyDescent="0.25">
      <c r="A258" t="s">
        <v>3381</v>
      </c>
      <c r="B258" s="9" t="str">
        <f t="shared" ref="B258:B321" si="12">VLOOKUP($A258,masterdata,25,0)</f>
        <v>NO</v>
      </c>
      <c r="C258" s="9" t="str">
        <f t="shared" ref="C258:C321" si="13">VLOOKUP($A258,masterdata,20,0)</f>
        <v>NO</v>
      </c>
      <c r="D258" s="9" t="str">
        <f t="shared" ref="D258:D321" si="14">IF(VLOOKUP($A258,masterdata,26,0)="","",VLOOKUP($A258,masterdata,26,0))</f>
        <v>CPETEMP</v>
      </c>
    </row>
    <row r="259" spans="1:4" x14ac:dyDescent="0.25">
      <c r="A259" t="s">
        <v>3367</v>
      </c>
      <c r="B259" s="9" t="str">
        <f t="shared" si="12"/>
        <v>NO</v>
      </c>
      <c r="C259" s="9" t="str">
        <f t="shared" si="13"/>
        <v>NO</v>
      </c>
      <c r="D259" s="9" t="str">
        <f t="shared" si="14"/>
        <v>CPESMK</v>
      </c>
    </row>
    <row r="260" spans="1:4" x14ac:dyDescent="0.25">
      <c r="A260" t="s">
        <v>3371</v>
      </c>
      <c r="B260" s="9" t="str">
        <f t="shared" si="12"/>
        <v>NO</v>
      </c>
      <c r="C260" s="9" t="str">
        <f t="shared" si="13"/>
        <v>NO</v>
      </c>
      <c r="D260" s="9" t="str">
        <f t="shared" si="14"/>
        <v>CPEPANIC</v>
      </c>
    </row>
    <row r="261" spans="1:4" x14ac:dyDescent="0.25">
      <c r="A261" t="s">
        <v>3366</v>
      </c>
      <c r="B261" s="9" t="str">
        <f t="shared" si="12"/>
        <v>NO</v>
      </c>
      <c r="C261" s="9" t="str">
        <f t="shared" si="13"/>
        <v>NO</v>
      </c>
      <c r="D261" s="9" t="str">
        <f t="shared" si="14"/>
        <v>CPEMOTN</v>
      </c>
    </row>
    <row r="262" spans="1:4" x14ac:dyDescent="0.25">
      <c r="A262" t="s">
        <v>3370</v>
      </c>
      <c r="B262" s="9" t="str">
        <f t="shared" si="12"/>
        <v>NO</v>
      </c>
      <c r="C262" s="9" t="str">
        <f t="shared" si="13"/>
        <v>NO</v>
      </c>
      <c r="D262" s="9" t="str">
        <f t="shared" si="14"/>
        <v>CPEH20</v>
      </c>
    </row>
    <row r="263" spans="1:4" x14ac:dyDescent="0.25">
      <c r="A263" t="s">
        <v>3369</v>
      </c>
      <c r="B263" s="9" t="str">
        <f t="shared" si="12"/>
        <v>NO</v>
      </c>
      <c r="C263" s="9" t="str">
        <f t="shared" si="13"/>
        <v>NO</v>
      </c>
      <c r="D263" s="9" t="str">
        <f t="shared" si="14"/>
        <v>CPEGB</v>
      </c>
    </row>
    <row r="264" spans="1:4" x14ac:dyDescent="0.25">
      <c r="A264" t="s">
        <v>3372</v>
      </c>
      <c r="B264" s="9" t="str">
        <f t="shared" si="12"/>
        <v>NO</v>
      </c>
      <c r="C264" s="9" t="str">
        <f t="shared" si="13"/>
        <v>NO</v>
      </c>
      <c r="D264" s="9" t="str">
        <f t="shared" si="14"/>
        <v>CPEFOB</v>
      </c>
    </row>
    <row r="265" spans="1:4" x14ac:dyDescent="0.25">
      <c r="A265" t="s">
        <v>3365</v>
      </c>
      <c r="B265" s="9" t="str">
        <f t="shared" si="12"/>
        <v>NO</v>
      </c>
      <c r="C265" s="9" t="str">
        <f t="shared" si="13"/>
        <v>NO</v>
      </c>
      <c r="D265" s="9" t="str">
        <f t="shared" si="14"/>
        <v>CPEDOOR</v>
      </c>
    </row>
    <row r="266" spans="1:4" x14ac:dyDescent="0.25">
      <c r="A266" t="s">
        <v>3368</v>
      </c>
      <c r="B266" s="9" t="str">
        <f t="shared" si="12"/>
        <v>NO</v>
      </c>
      <c r="C266" s="9" t="str">
        <f t="shared" si="13"/>
        <v>NO</v>
      </c>
      <c r="D266" s="9" t="str">
        <f t="shared" si="14"/>
        <v>CPECO</v>
      </c>
    </row>
    <row r="267" spans="1:4" x14ac:dyDescent="0.25">
      <c r="A267" t="s">
        <v>3382</v>
      </c>
      <c r="B267" s="9" t="str">
        <f t="shared" si="12"/>
        <v>NO</v>
      </c>
      <c r="C267" s="9" t="str">
        <f t="shared" si="13"/>
        <v>NO</v>
      </c>
      <c r="D267" s="9" t="str">
        <f t="shared" si="14"/>
        <v>CPEBRR</v>
      </c>
    </row>
    <row r="268" spans="1:4" x14ac:dyDescent="0.25">
      <c r="A268" t="s">
        <v>3223</v>
      </c>
      <c r="B268" s="9" t="str">
        <f t="shared" si="12"/>
        <v>NO</v>
      </c>
      <c r="C268" s="9" t="str">
        <f t="shared" si="13"/>
        <v>NO</v>
      </c>
      <c r="D268" s="9" t="str">
        <f t="shared" si="14"/>
        <v/>
      </c>
    </row>
    <row r="269" spans="1:4" x14ac:dyDescent="0.25">
      <c r="A269" t="s">
        <v>2578</v>
      </c>
      <c r="B269" s="9" t="str">
        <f t="shared" si="12"/>
        <v>NO</v>
      </c>
      <c r="C269" s="9" t="str">
        <f t="shared" si="13"/>
        <v>NO</v>
      </c>
      <c r="D269" s="9" t="str">
        <f t="shared" si="14"/>
        <v/>
      </c>
    </row>
    <row r="270" spans="1:4" x14ac:dyDescent="0.25">
      <c r="A270" t="s">
        <v>2574</v>
      </c>
      <c r="B270" s="9" t="str">
        <f t="shared" si="12"/>
        <v>NO</v>
      </c>
      <c r="C270" s="9" t="str">
        <f t="shared" si="13"/>
        <v>NO</v>
      </c>
      <c r="D270" s="9" t="str">
        <f t="shared" si="14"/>
        <v/>
      </c>
    </row>
    <row r="271" spans="1:4" x14ac:dyDescent="0.25">
      <c r="A271" t="s">
        <v>5283</v>
      </c>
      <c r="B271" s="9" t="str">
        <f t="shared" si="12"/>
        <v>NO</v>
      </c>
      <c r="C271" s="9" t="str">
        <f t="shared" si="13"/>
        <v>NO</v>
      </c>
      <c r="D271" s="9" t="str">
        <f t="shared" si="14"/>
        <v/>
      </c>
    </row>
    <row r="272" spans="1:4" x14ac:dyDescent="0.25">
      <c r="A272" t="s">
        <v>612</v>
      </c>
      <c r="B272" s="9" t="str">
        <f t="shared" si="12"/>
        <v>NO</v>
      </c>
      <c r="C272" s="9" t="str">
        <f t="shared" si="13"/>
        <v>NO</v>
      </c>
      <c r="D272" s="9" t="str">
        <f t="shared" si="14"/>
        <v>CMD481508</v>
      </c>
    </row>
    <row r="273" spans="1:4" x14ac:dyDescent="0.25">
      <c r="A273" t="s">
        <v>243</v>
      </c>
      <c r="B273" s="9" t="str">
        <f t="shared" si="12"/>
        <v>NO</v>
      </c>
      <c r="C273" s="9" t="str">
        <f t="shared" si="13"/>
        <v>NO</v>
      </c>
      <c r="D273" s="9" t="str">
        <f t="shared" si="14"/>
        <v>CHWB</v>
      </c>
    </row>
    <row r="274" spans="1:4" x14ac:dyDescent="0.25">
      <c r="A274" t="s">
        <v>581</v>
      </c>
      <c r="B274" s="9" t="str">
        <f t="shared" si="12"/>
        <v>NO</v>
      </c>
      <c r="C274" s="9" t="str">
        <f t="shared" si="13"/>
        <v>NO</v>
      </c>
      <c r="D274" s="9" t="str">
        <f t="shared" si="14"/>
        <v>CDXS-80</v>
      </c>
    </row>
    <row r="275" spans="1:4" x14ac:dyDescent="0.25">
      <c r="A275" t="s">
        <v>3461</v>
      </c>
      <c r="B275" s="9" t="str">
        <f t="shared" si="12"/>
        <v>YES</v>
      </c>
      <c r="C275" s="9" t="str">
        <f t="shared" si="13"/>
        <v>YES</v>
      </c>
      <c r="D275" s="9" t="str">
        <f t="shared" si="14"/>
        <v/>
      </c>
    </row>
    <row r="276" spans="1:4" x14ac:dyDescent="0.25">
      <c r="A276" t="s">
        <v>3462</v>
      </c>
      <c r="B276" s="9" t="str">
        <f t="shared" si="12"/>
        <v>NO</v>
      </c>
      <c r="C276" s="9" t="str">
        <f t="shared" si="13"/>
        <v>NO</v>
      </c>
      <c r="D276" s="9" t="str">
        <f t="shared" si="14"/>
        <v/>
      </c>
    </row>
    <row r="277" spans="1:4" x14ac:dyDescent="0.25">
      <c r="A277" t="s">
        <v>3458</v>
      </c>
      <c r="B277" s="9" t="str">
        <f t="shared" si="12"/>
        <v>NO</v>
      </c>
      <c r="C277" s="9" t="str">
        <f t="shared" si="13"/>
        <v>NO</v>
      </c>
      <c r="D277" s="9" t="str">
        <f t="shared" si="14"/>
        <v/>
      </c>
    </row>
    <row r="278" spans="1:4" x14ac:dyDescent="0.25">
      <c r="A278" t="s">
        <v>3459</v>
      </c>
      <c r="B278" s="9" t="str">
        <f t="shared" si="12"/>
        <v>YES</v>
      </c>
      <c r="C278" s="9" t="str">
        <f t="shared" si="13"/>
        <v>YES</v>
      </c>
      <c r="D278" s="9" t="str">
        <f t="shared" si="14"/>
        <v/>
      </c>
    </row>
    <row r="279" spans="1:4" x14ac:dyDescent="0.25">
      <c r="A279" t="s">
        <v>3562</v>
      </c>
      <c r="B279" s="9" t="str">
        <f t="shared" si="12"/>
        <v>YES</v>
      </c>
      <c r="C279" s="9" t="str">
        <f t="shared" si="13"/>
        <v>YES</v>
      </c>
      <c r="D279" s="9" t="str">
        <f t="shared" si="14"/>
        <v/>
      </c>
    </row>
    <row r="280" spans="1:4" x14ac:dyDescent="0.25">
      <c r="A280" t="s">
        <v>3457</v>
      </c>
      <c r="B280" s="9" t="str">
        <f t="shared" si="12"/>
        <v>YES</v>
      </c>
      <c r="C280" s="9" t="str">
        <f t="shared" si="13"/>
        <v>YES</v>
      </c>
      <c r="D280" s="9" t="str">
        <f t="shared" si="14"/>
        <v/>
      </c>
    </row>
    <row r="281" spans="1:4" x14ac:dyDescent="0.25">
      <c r="A281" t="s">
        <v>3186</v>
      </c>
      <c r="B281" s="9" t="str">
        <f t="shared" si="12"/>
        <v>NO</v>
      </c>
      <c r="C281" s="9" t="str">
        <f t="shared" si="13"/>
        <v>NO</v>
      </c>
      <c r="D281" s="9" t="str">
        <f t="shared" si="14"/>
        <v>CB110</v>
      </c>
    </row>
    <row r="282" spans="1:4" x14ac:dyDescent="0.25">
      <c r="A282" t="s">
        <v>476</v>
      </c>
      <c r="B282" s="9" t="str">
        <f t="shared" si="12"/>
        <v>NO</v>
      </c>
      <c r="C282" s="9" t="str">
        <f t="shared" si="13"/>
        <v>NO</v>
      </c>
      <c r="D282" s="9" t="str">
        <f t="shared" si="14"/>
        <v>CAAA</v>
      </c>
    </row>
    <row r="283" spans="1:4" x14ac:dyDescent="0.25">
      <c r="A283" t="s">
        <v>474</v>
      </c>
      <c r="B283" s="9" t="str">
        <f t="shared" si="12"/>
        <v>NO</v>
      </c>
      <c r="C283" s="9" t="str">
        <f t="shared" si="13"/>
        <v>NO</v>
      </c>
      <c r="D283" s="9" t="str">
        <f t="shared" si="14"/>
        <v>C9VL</v>
      </c>
    </row>
    <row r="284" spans="1:4" x14ac:dyDescent="0.25">
      <c r="A284" t="s">
        <v>472</v>
      </c>
      <c r="B284" s="9" t="str">
        <f t="shared" si="12"/>
        <v>NO</v>
      </c>
      <c r="C284" s="9" t="str">
        <f t="shared" si="13"/>
        <v>NO</v>
      </c>
      <c r="D284" s="9" t="str">
        <f t="shared" si="14"/>
        <v>C9VA</v>
      </c>
    </row>
    <row r="285" spans="1:4" x14ac:dyDescent="0.25">
      <c r="A285" t="s">
        <v>577</v>
      </c>
      <c r="B285" s="9" t="str">
        <f t="shared" si="12"/>
        <v>NO</v>
      </c>
      <c r="C285" s="9" t="str">
        <f t="shared" si="13"/>
        <v>NO</v>
      </c>
      <c r="D285" s="9" t="str">
        <f t="shared" si="14"/>
        <v>C72P</v>
      </c>
    </row>
    <row r="286" spans="1:4" x14ac:dyDescent="0.25">
      <c r="A286" t="s">
        <v>575</v>
      </c>
      <c r="B286" s="9" t="str">
        <f t="shared" si="12"/>
        <v>NO</v>
      </c>
      <c r="C286" s="9" t="str">
        <f t="shared" si="13"/>
        <v>NO</v>
      </c>
      <c r="D286" s="9" t="str">
        <f t="shared" si="14"/>
        <v>C54P</v>
      </c>
    </row>
    <row r="287" spans="1:4" x14ac:dyDescent="0.25">
      <c r="A287" t="s">
        <v>569</v>
      </c>
      <c r="B287" s="9" t="str">
        <f t="shared" si="12"/>
        <v>NO</v>
      </c>
      <c r="C287" s="9" t="str">
        <f t="shared" si="13"/>
        <v>NO</v>
      </c>
      <c r="D287" s="9" t="str">
        <f t="shared" si="14"/>
        <v>C42P</v>
      </c>
    </row>
    <row r="288" spans="1:4" x14ac:dyDescent="0.25">
      <c r="A288" t="s">
        <v>928</v>
      </c>
      <c r="B288" s="9" t="str">
        <f t="shared" si="12"/>
        <v>NO</v>
      </c>
      <c r="C288" s="9" t="str">
        <f t="shared" si="13"/>
        <v>NO</v>
      </c>
      <c r="D288" s="9" t="str">
        <f t="shared" si="14"/>
        <v>C419</v>
      </c>
    </row>
    <row r="289" spans="1:4" x14ac:dyDescent="0.25">
      <c r="A289" t="s">
        <v>573</v>
      </c>
      <c r="B289" s="9" t="str">
        <f t="shared" si="12"/>
        <v>NO</v>
      </c>
      <c r="C289" s="9" t="str">
        <f t="shared" si="13"/>
        <v>NO</v>
      </c>
      <c r="D289" s="9" t="str">
        <f t="shared" si="14"/>
        <v>C31P</v>
      </c>
    </row>
    <row r="290" spans="1:4" x14ac:dyDescent="0.25">
      <c r="A290" t="s">
        <v>470</v>
      </c>
      <c r="B290" s="9" t="str">
        <f t="shared" si="12"/>
        <v>NO</v>
      </c>
      <c r="C290" s="9" t="str">
        <f t="shared" si="13"/>
        <v>NO</v>
      </c>
      <c r="D290" s="9" t="str">
        <f t="shared" si="14"/>
        <v>C3.6VAAL</v>
      </c>
    </row>
    <row r="291" spans="1:4" x14ac:dyDescent="0.25">
      <c r="A291" t="s">
        <v>468</v>
      </c>
      <c r="B291" s="9" t="str">
        <f t="shared" si="12"/>
        <v>NO</v>
      </c>
      <c r="C291" s="9" t="str">
        <f t="shared" si="13"/>
        <v>NO</v>
      </c>
      <c r="D291" s="9" t="str">
        <f t="shared" si="14"/>
        <v>C128</v>
      </c>
    </row>
    <row r="292" spans="1:4" x14ac:dyDescent="0.25">
      <c r="A292" t="s">
        <v>571</v>
      </c>
      <c r="B292" s="9" t="str">
        <f t="shared" si="12"/>
        <v>NO</v>
      </c>
      <c r="C292" s="9" t="str">
        <f t="shared" si="13"/>
        <v>NO</v>
      </c>
      <c r="D292" s="9" t="str">
        <f t="shared" si="14"/>
        <v>C10P</v>
      </c>
    </row>
    <row r="293" spans="1:4" x14ac:dyDescent="0.25">
      <c r="A293" t="s">
        <v>466</v>
      </c>
      <c r="B293" s="9" t="str">
        <f t="shared" si="12"/>
        <v>NO</v>
      </c>
      <c r="C293" s="9" t="str">
        <f t="shared" si="13"/>
        <v>NO</v>
      </c>
      <c r="D293" s="9" t="str">
        <f t="shared" si="14"/>
        <v>C1/2AA</v>
      </c>
    </row>
    <row r="294" spans="1:4" x14ac:dyDescent="0.25">
      <c r="A294" t="s">
        <v>3391</v>
      </c>
      <c r="B294" s="9" t="str">
        <f t="shared" si="12"/>
        <v>YES</v>
      </c>
      <c r="C294" s="9" t="str">
        <f t="shared" si="13"/>
        <v>YES</v>
      </c>
      <c r="D294" s="9" t="str">
        <f t="shared" si="14"/>
        <v/>
      </c>
    </row>
    <row r="295" spans="1:4" x14ac:dyDescent="0.25">
      <c r="A295" t="s">
        <v>3392</v>
      </c>
      <c r="B295" s="9" t="str">
        <f t="shared" si="12"/>
        <v>NO</v>
      </c>
      <c r="C295" s="9" t="str">
        <f t="shared" si="13"/>
        <v>NO</v>
      </c>
      <c r="D295" s="9" t="str">
        <f t="shared" si="14"/>
        <v/>
      </c>
    </row>
    <row r="296" spans="1:4" x14ac:dyDescent="0.25">
      <c r="A296" t="s">
        <v>3388</v>
      </c>
      <c r="B296" s="9" t="str">
        <f t="shared" si="12"/>
        <v>NO</v>
      </c>
      <c r="C296" s="9" t="str">
        <f t="shared" si="13"/>
        <v>NO</v>
      </c>
      <c r="D296" s="9" t="str">
        <f t="shared" si="14"/>
        <v/>
      </c>
    </row>
    <row r="297" spans="1:4" x14ac:dyDescent="0.25">
      <c r="A297" t="s">
        <v>3389</v>
      </c>
      <c r="B297" s="9" t="str">
        <f t="shared" si="12"/>
        <v>YES</v>
      </c>
      <c r="C297" s="9" t="str">
        <f t="shared" si="13"/>
        <v>YES</v>
      </c>
      <c r="D297" s="9" t="str">
        <f t="shared" si="14"/>
        <v/>
      </c>
    </row>
    <row r="298" spans="1:4" x14ac:dyDescent="0.25">
      <c r="A298" t="s">
        <v>3386</v>
      </c>
      <c r="B298" s="9" t="str">
        <f t="shared" si="12"/>
        <v>NO</v>
      </c>
      <c r="C298" s="9" t="str">
        <f t="shared" si="13"/>
        <v>NO</v>
      </c>
      <c r="D298" s="9" t="str">
        <f t="shared" si="14"/>
        <v/>
      </c>
    </row>
    <row r="299" spans="1:4" x14ac:dyDescent="0.25">
      <c r="A299" t="s">
        <v>3563</v>
      </c>
      <c r="B299" s="9" t="str">
        <f t="shared" si="12"/>
        <v>YES</v>
      </c>
      <c r="C299" s="9" t="str">
        <f t="shared" si="13"/>
        <v>YES</v>
      </c>
      <c r="D299" s="9" t="str">
        <f t="shared" si="14"/>
        <v/>
      </c>
    </row>
    <row r="300" spans="1:4" x14ac:dyDescent="0.25">
      <c r="A300" t="s">
        <v>3387</v>
      </c>
      <c r="B300" s="9" t="str">
        <f t="shared" si="12"/>
        <v>YES</v>
      </c>
      <c r="C300" s="9" t="str">
        <f t="shared" si="13"/>
        <v>YES</v>
      </c>
      <c r="D300" s="9" t="str">
        <f t="shared" si="14"/>
        <v/>
      </c>
    </row>
    <row r="301" spans="1:4" x14ac:dyDescent="0.25">
      <c r="A301" t="s">
        <v>301</v>
      </c>
      <c r="B301" s="9" t="str">
        <f t="shared" si="12"/>
        <v>NO</v>
      </c>
      <c r="C301" s="9" t="str">
        <f t="shared" si="13"/>
        <v>NO</v>
      </c>
      <c r="D301" s="9" t="str">
        <f t="shared" si="14"/>
        <v>BV-300</v>
      </c>
    </row>
    <row r="302" spans="1:4" x14ac:dyDescent="0.25">
      <c r="A302" t="s">
        <v>505</v>
      </c>
      <c r="B302" s="9" t="str">
        <f t="shared" si="12"/>
        <v>NO</v>
      </c>
      <c r="C302" s="9" t="str">
        <f t="shared" si="13"/>
        <v>NO</v>
      </c>
      <c r="D302" s="9" t="str">
        <f t="shared" si="14"/>
        <v>BSHS-FR-WD</v>
      </c>
    </row>
    <row r="303" spans="1:4" x14ac:dyDescent="0.25">
      <c r="A303" t="s">
        <v>3244</v>
      </c>
      <c r="B303" s="9" t="str">
        <f t="shared" si="12"/>
        <v>NO</v>
      </c>
      <c r="C303" s="9" t="str">
        <f t="shared" si="13"/>
        <v>NO</v>
      </c>
      <c r="D303" s="9" t="str">
        <f t="shared" si="14"/>
        <v>BSHS-FR-LS</v>
      </c>
    </row>
    <row r="304" spans="1:4" x14ac:dyDescent="0.25">
      <c r="A304" t="s">
        <v>503</v>
      </c>
      <c r="B304" s="9" t="str">
        <f t="shared" si="12"/>
        <v>NO</v>
      </c>
      <c r="C304" s="9" t="str">
        <f t="shared" si="13"/>
        <v>NO</v>
      </c>
      <c r="D304" s="9" t="str">
        <f t="shared" si="14"/>
        <v>BSHS-FR-LS</v>
      </c>
    </row>
    <row r="305" spans="1:4" x14ac:dyDescent="0.25">
      <c r="A305" t="s">
        <v>501</v>
      </c>
      <c r="B305" s="9" t="str">
        <f t="shared" si="12"/>
        <v>NO</v>
      </c>
      <c r="C305" s="9" t="str">
        <f t="shared" si="13"/>
        <v>NO</v>
      </c>
      <c r="D305" s="9" t="str">
        <f t="shared" si="14"/>
        <v>BSHS-ENG-WD</v>
      </c>
    </row>
    <row r="306" spans="1:4" x14ac:dyDescent="0.25">
      <c r="A306" t="s">
        <v>3243</v>
      </c>
      <c r="B306" s="9" t="str">
        <f t="shared" si="12"/>
        <v>NO</v>
      </c>
      <c r="C306" s="9" t="str">
        <f t="shared" si="13"/>
        <v>NO</v>
      </c>
      <c r="D306" s="9" t="str">
        <f t="shared" si="14"/>
        <v>BSHS-ENG-LS</v>
      </c>
    </row>
    <row r="307" spans="1:4" x14ac:dyDescent="0.25">
      <c r="A307" t="s">
        <v>499</v>
      </c>
      <c r="B307" s="9" t="str">
        <f t="shared" si="12"/>
        <v>NO</v>
      </c>
      <c r="C307" s="9" t="str">
        <f t="shared" si="13"/>
        <v>NO</v>
      </c>
      <c r="D307" s="9" t="str">
        <f t="shared" si="14"/>
        <v>BSHS-ENG-LS</v>
      </c>
    </row>
    <row r="308" spans="1:4" x14ac:dyDescent="0.25">
      <c r="A308" t="s">
        <v>2</v>
      </c>
      <c r="B308" s="9" t="str">
        <f t="shared" si="12"/>
        <v>NO</v>
      </c>
      <c r="C308" s="9" t="str">
        <f t="shared" si="13"/>
        <v>NO</v>
      </c>
      <c r="D308" s="9" t="str">
        <f t="shared" si="14"/>
        <v>_BETTER</v>
      </c>
    </row>
    <row r="309" spans="1:4" x14ac:dyDescent="0.25">
      <c r="A309" t="s">
        <v>5</v>
      </c>
      <c r="B309" s="9" t="str">
        <f t="shared" si="12"/>
        <v>NO</v>
      </c>
      <c r="C309" s="9" t="str">
        <f t="shared" si="13"/>
        <v>NO</v>
      </c>
      <c r="D309" s="9" t="str">
        <f t="shared" si="14"/>
        <v>_BEST</v>
      </c>
    </row>
    <row r="310" spans="1:4" x14ac:dyDescent="0.25">
      <c r="A310" t="s">
        <v>497</v>
      </c>
      <c r="B310" s="9" t="str">
        <f t="shared" si="12"/>
        <v>NO</v>
      </c>
      <c r="C310" s="9" t="str">
        <f t="shared" si="13"/>
        <v>NO</v>
      </c>
      <c r="D310" s="9" t="str">
        <f t="shared" si="14"/>
        <v>BBS-FR-WD</v>
      </c>
    </row>
    <row r="311" spans="1:4" x14ac:dyDescent="0.25">
      <c r="A311" t="s">
        <v>495</v>
      </c>
      <c r="B311" s="9" t="str">
        <f t="shared" si="12"/>
        <v>NO</v>
      </c>
      <c r="C311" s="9" t="str">
        <f t="shared" si="13"/>
        <v>NO</v>
      </c>
      <c r="D311" s="9" t="str">
        <f t="shared" si="14"/>
        <v>BBS-ENG-WD</v>
      </c>
    </row>
    <row r="312" spans="1:4" x14ac:dyDescent="0.25">
      <c r="A312" t="s">
        <v>2624</v>
      </c>
      <c r="B312" s="9" t="str">
        <f t="shared" si="12"/>
        <v>NO</v>
      </c>
      <c r="C312" s="9" t="str">
        <f t="shared" si="13"/>
        <v>NO</v>
      </c>
      <c r="D312" s="9" t="str">
        <f t="shared" si="14"/>
        <v/>
      </c>
    </row>
    <row r="313" spans="1:4" x14ac:dyDescent="0.25">
      <c r="A313" t="s">
        <v>2618</v>
      </c>
      <c r="B313" s="9" t="str">
        <f t="shared" si="12"/>
        <v>NO</v>
      </c>
      <c r="C313" s="9" t="str">
        <f t="shared" si="13"/>
        <v>NO</v>
      </c>
      <c r="D313" s="9" t="str">
        <f t="shared" si="14"/>
        <v/>
      </c>
    </row>
    <row r="314" spans="1:4" x14ac:dyDescent="0.25">
      <c r="A314" t="s">
        <v>2754</v>
      </c>
      <c r="B314" s="9" t="str">
        <f t="shared" si="12"/>
        <v>NO</v>
      </c>
      <c r="C314" s="9" t="str">
        <f t="shared" si="13"/>
        <v>NO</v>
      </c>
      <c r="D314" s="9" t="str">
        <f t="shared" si="14"/>
        <v/>
      </c>
    </row>
    <row r="315" spans="1:4" x14ac:dyDescent="0.25">
      <c r="A315" t="s">
        <v>610</v>
      </c>
      <c r="B315" s="9" t="str">
        <f t="shared" si="12"/>
        <v>NO</v>
      </c>
      <c r="C315" s="9" t="str">
        <f t="shared" si="13"/>
        <v>NO</v>
      </c>
      <c r="D315" s="9" t="str">
        <f t="shared" si="14"/>
        <v>AF_CONNECT</v>
      </c>
    </row>
    <row r="316" spans="1:4" x14ac:dyDescent="0.25">
      <c r="A316" t="s">
        <v>129</v>
      </c>
      <c r="B316" s="9" t="str">
        <f t="shared" si="12"/>
        <v>NO</v>
      </c>
      <c r="C316" s="9" t="str">
        <f t="shared" si="13"/>
        <v>NO</v>
      </c>
      <c r="D316" s="9" t="str">
        <f t="shared" si="14"/>
        <v>AF ACCESS</v>
      </c>
    </row>
    <row r="317" spans="1:4" x14ac:dyDescent="0.25">
      <c r="A317" t="s">
        <v>230</v>
      </c>
      <c r="B317" s="9" t="str">
        <f t="shared" si="12"/>
        <v>NO</v>
      </c>
      <c r="C317" s="9" t="str">
        <f t="shared" si="13"/>
        <v>NO</v>
      </c>
      <c r="D317" s="9" t="str">
        <f t="shared" si="14"/>
        <v>ADI-467</v>
      </c>
    </row>
    <row r="318" spans="1:4" x14ac:dyDescent="0.25">
      <c r="A318" t="s">
        <v>62</v>
      </c>
      <c r="B318" s="9" t="str">
        <f t="shared" si="12"/>
        <v>NO</v>
      </c>
      <c r="C318" s="9" t="str">
        <f t="shared" si="13"/>
        <v>NO</v>
      </c>
      <c r="D318" s="9" t="str">
        <f t="shared" si="14"/>
        <v>ADI_SMOKE</v>
      </c>
    </row>
    <row r="319" spans="1:4" x14ac:dyDescent="0.25">
      <c r="A319" t="s">
        <v>61</v>
      </c>
      <c r="B319" s="9" t="str">
        <f t="shared" si="12"/>
        <v>NO</v>
      </c>
      <c r="C319" s="9" t="str">
        <f t="shared" si="13"/>
        <v>NO</v>
      </c>
      <c r="D319" s="9" t="str">
        <f t="shared" si="14"/>
        <v>ADI_MOTION</v>
      </c>
    </row>
    <row r="320" spans="1:4" x14ac:dyDescent="0.25">
      <c r="A320" t="s">
        <v>3166</v>
      </c>
      <c r="B320" s="9" t="str">
        <f t="shared" si="12"/>
        <v>NO</v>
      </c>
      <c r="C320" s="9" t="str">
        <f t="shared" si="13"/>
        <v>NO</v>
      </c>
      <c r="D320" s="9" t="str">
        <f t="shared" si="14"/>
        <v>ADC-W110</v>
      </c>
    </row>
    <row r="321" spans="1:4" x14ac:dyDescent="0.25">
      <c r="A321" t="s">
        <v>385</v>
      </c>
      <c r="B321" s="9" t="str">
        <f t="shared" si="12"/>
        <v>YES</v>
      </c>
      <c r="C321" s="9" t="str">
        <f t="shared" si="13"/>
        <v>YES</v>
      </c>
      <c r="D321" s="9" t="str">
        <f t="shared" si="14"/>
        <v>ADC-VDB106</v>
      </c>
    </row>
    <row r="322" spans="1:4" x14ac:dyDescent="0.25">
      <c r="A322" t="s">
        <v>384</v>
      </c>
      <c r="B322" s="9" t="str">
        <f t="shared" ref="B322:B385" si="15">VLOOKUP($A322,masterdata,25,0)</f>
        <v>NO</v>
      </c>
      <c r="C322" s="9" t="str">
        <f t="shared" ref="C322:C385" si="16">VLOOKUP($A322,masterdata,20,0)</f>
        <v>NO</v>
      </c>
      <c r="D322" s="9" t="str">
        <f t="shared" ref="D322:D385" si="17">IF(VLOOKUP($A322,masterdata,26,0)="","",VLOOKUP($A322,masterdata,26,0))</f>
        <v>ADC-VACC-W</v>
      </c>
    </row>
    <row r="323" spans="1:4" x14ac:dyDescent="0.25">
      <c r="A323" t="s">
        <v>3162</v>
      </c>
      <c r="B323" s="9" t="str">
        <f t="shared" si="15"/>
        <v>YES</v>
      </c>
      <c r="C323" s="9" t="str">
        <f t="shared" si="16"/>
        <v>YES</v>
      </c>
      <c r="D323" s="9" t="str">
        <f t="shared" si="17"/>
        <v>ADC-V723</v>
      </c>
    </row>
    <row r="324" spans="1:4" x14ac:dyDescent="0.25">
      <c r="A324" t="s">
        <v>72</v>
      </c>
      <c r="B324" s="9" t="str">
        <f t="shared" si="15"/>
        <v>NO</v>
      </c>
      <c r="C324" s="9" t="str">
        <f t="shared" si="16"/>
        <v>NO</v>
      </c>
      <c r="D324" s="9" t="str">
        <f t="shared" si="17"/>
        <v>ADC-T2000</v>
      </c>
    </row>
    <row r="325" spans="1:4" x14ac:dyDescent="0.25">
      <c r="A325" t="s">
        <v>3133</v>
      </c>
      <c r="B325" s="9" t="str">
        <f t="shared" si="15"/>
        <v>YES</v>
      </c>
      <c r="C325" s="9" t="str">
        <f t="shared" si="16"/>
        <v>YES</v>
      </c>
      <c r="D325" s="9" t="str">
        <f t="shared" si="17"/>
        <v>ADC-SG130Z</v>
      </c>
    </row>
    <row r="326" spans="1:4" x14ac:dyDescent="0.25">
      <c r="A326" t="s">
        <v>1767</v>
      </c>
      <c r="B326" s="9" t="str">
        <f t="shared" si="15"/>
        <v>YES</v>
      </c>
      <c r="C326" s="9" t="str">
        <f t="shared" si="16"/>
        <v>NO</v>
      </c>
      <c r="D326" s="9" t="str">
        <f t="shared" si="17"/>
        <v>ADC-SEM210-VT-TL</v>
      </c>
    </row>
    <row r="327" spans="1:4" x14ac:dyDescent="0.25">
      <c r="A327" t="s">
        <v>345</v>
      </c>
      <c r="B327" s="9" t="str">
        <f t="shared" si="15"/>
        <v>NO</v>
      </c>
      <c r="C327" s="9" t="str">
        <f t="shared" si="16"/>
        <v>NO</v>
      </c>
      <c r="D327" s="9" t="str">
        <f t="shared" si="17"/>
        <v>ADC-SEM210PS</v>
      </c>
    </row>
    <row r="328" spans="1:4" x14ac:dyDescent="0.25">
      <c r="A328" t="s">
        <v>229</v>
      </c>
      <c r="B328" s="9" t="str">
        <f t="shared" si="15"/>
        <v>NO</v>
      </c>
      <c r="C328" s="9" t="str">
        <f t="shared" si="16"/>
        <v>NO</v>
      </c>
      <c r="D328" s="9" t="str">
        <f t="shared" si="17"/>
        <v>ADC-SEM100VT</v>
      </c>
    </row>
    <row r="329" spans="1:4" x14ac:dyDescent="0.25">
      <c r="A329" t="s">
        <v>242</v>
      </c>
      <c r="B329" s="9" t="str">
        <f t="shared" si="15"/>
        <v>NO</v>
      </c>
      <c r="C329" s="9" t="str">
        <f t="shared" si="16"/>
        <v>NO</v>
      </c>
      <c r="D329" s="9" t="str">
        <f t="shared" si="17"/>
        <v>ADC-SEM100PS</v>
      </c>
    </row>
    <row r="330" spans="1:4" x14ac:dyDescent="0.25">
      <c r="A330" t="s">
        <v>3404</v>
      </c>
      <c r="B330" s="9" t="str">
        <f t="shared" si="15"/>
        <v>NO</v>
      </c>
      <c r="C330" s="9" t="str">
        <f t="shared" si="16"/>
        <v>NO</v>
      </c>
      <c r="D330" s="9" t="str">
        <f t="shared" si="17"/>
        <v>ADC_VIDEO_S</v>
      </c>
    </row>
    <row r="331" spans="1:4" x14ac:dyDescent="0.25">
      <c r="A331" t="s">
        <v>1783</v>
      </c>
      <c r="B331" s="9" t="str">
        <f t="shared" si="15"/>
        <v>NO</v>
      </c>
      <c r="C331" s="9" t="str">
        <f t="shared" si="16"/>
        <v>NO</v>
      </c>
      <c r="D331" s="9" t="str">
        <f t="shared" si="17"/>
        <v>ADC_VAC_DBWI</v>
      </c>
    </row>
    <row r="332" spans="1:4" x14ac:dyDescent="0.25">
      <c r="A332" t="s">
        <v>86</v>
      </c>
      <c r="B332" s="9" t="str">
        <f t="shared" si="15"/>
        <v>NO</v>
      </c>
      <c r="C332" s="9" t="str">
        <f t="shared" si="16"/>
        <v>NO</v>
      </c>
      <c r="D332" s="9" t="str">
        <f t="shared" si="17"/>
        <v>ADC_V721W</v>
      </c>
    </row>
    <row r="333" spans="1:4" x14ac:dyDescent="0.25">
      <c r="A333" t="s">
        <v>709</v>
      </c>
      <c r="B333" s="9" t="str">
        <f t="shared" si="15"/>
        <v>NO</v>
      </c>
      <c r="C333" s="9" t="str">
        <f t="shared" si="16"/>
        <v>NO</v>
      </c>
      <c r="D333" s="9" t="str">
        <f t="shared" si="17"/>
        <v>ADC_V620PT</v>
      </c>
    </row>
    <row r="334" spans="1:4" x14ac:dyDescent="0.25">
      <c r="A334" t="s">
        <v>85</v>
      </c>
      <c r="B334" s="9" t="str">
        <f t="shared" si="15"/>
        <v>NO</v>
      </c>
      <c r="C334" s="9" t="str">
        <f t="shared" si="16"/>
        <v>NO</v>
      </c>
      <c r="D334" s="9" t="str">
        <f t="shared" si="17"/>
        <v>ADC-V522IR-US</v>
      </c>
    </row>
    <row r="335" spans="1:4" x14ac:dyDescent="0.25">
      <c r="A335" t="s">
        <v>767</v>
      </c>
      <c r="B335" s="9" t="str">
        <f t="shared" si="15"/>
        <v>NO</v>
      </c>
      <c r="C335" s="9" t="str">
        <f t="shared" si="16"/>
        <v>NO</v>
      </c>
      <c r="D335" s="9" t="str">
        <f t="shared" si="17"/>
        <v>ADC_SVRRMR</v>
      </c>
    </row>
    <row r="336" spans="1:4" x14ac:dyDescent="0.25">
      <c r="A336" t="s">
        <v>381</v>
      </c>
      <c r="B336" s="9" t="str">
        <f t="shared" si="15"/>
        <v>YES</v>
      </c>
      <c r="C336" s="9" t="str">
        <f t="shared" si="16"/>
        <v>YES</v>
      </c>
      <c r="D336" s="9" t="str">
        <f t="shared" si="17"/>
        <v>ADC-SVR122-1T</v>
      </c>
    </row>
    <row r="337" spans="1:4" x14ac:dyDescent="0.25">
      <c r="A337" t="s">
        <v>380</v>
      </c>
      <c r="B337" s="9" t="str">
        <f t="shared" si="15"/>
        <v>NO</v>
      </c>
      <c r="C337" s="9" t="str">
        <f t="shared" si="16"/>
        <v>NO</v>
      </c>
      <c r="D337" s="9" t="str">
        <f t="shared" si="17"/>
        <v>ADC_SVR1002</v>
      </c>
    </row>
    <row r="338" spans="1:4" x14ac:dyDescent="0.25">
      <c r="A338" t="s">
        <v>2323</v>
      </c>
      <c r="B338" s="9" t="str">
        <f t="shared" si="15"/>
        <v>NO</v>
      </c>
      <c r="C338" s="9" t="str">
        <f t="shared" si="16"/>
        <v>NO</v>
      </c>
      <c r="D338" s="9" t="str">
        <f t="shared" si="17"/>
        <v>ADC_SVR1001</v>
      </c>
    </row>
    <row r="339" spans="1:4" x14ac:dyDescent="0.25">
      <c r="A339" t="s">
        <v>3546</v>
      </c>
      <c r="B339" s="9" t="str">
        <f t="shared" si="15"/>
        <v>NO</v>
      </c>
      <c r="C339" s="9" t="str">
        <f t="shared" si="16"/>
        <v>NO</v>
      </c>
      <c r="D339" s="9" t="str">
        <f t="shared" si="17"/>
        <v>ADC_SVRRMR</v>
      </c>
    </row>
    <row r="340" spans="1:4" x14ac:dyDescent="0.25">
      <c r="A340" t="s">
        <v>379</v>
      </c>
      <c r="B340" s="9" t="str">
        <f t="shared" si="15"/>
        <v>YES</v>
      </c>
      <c r="C340" s="9" t="str">
        <f t="shared" si="16"/>
        <v>YES</v>
      </c>
      <c r="D340" s="9" t="str">
        <f t="shared" si="17"/>
        <v>ADC-VDB105</v>
      </c>
    </row>
    <row r="341" spans="1:4" x14ac:dyDescent="0.25">
      <c r="A341" t="s">
        <v>84</v>
      </c>
      <c r="B341" s="9" t="str">
        <f t="shared" si="15"/>
        <v>YES</v>
      </c>
      <c r="C341" s="9" t="str">
        <f t="shared" si="16"/>
        <v>YES</v>
      </c>
      <c r="D341" s="9" t="str">
        <f t="shared" si="17"/>
        <v>ADC-VDB101</v>
      </c>
    </row>
    <row r="342" spans="1:4" x14ac:dyDescent="0.25">
      <c r="A342" t="s">
        <v>1068</v>
      </c>
      <c r="B342" s="9" t="str">
        <f t="shared" si="15"/>
        <v>NO</v>
      </c>
      <c r="C342" s="9" t="str">
        <f t="shared" si="16"/>
        <v>NO</v>
      </c>
      <c r="D342" s="9" t="str">
        <f t="shared" si="17"/>
        <v>ACCEVSS4H2</v>
      </c>
    </row>
    <row r="343" spans="1:4" x14ac:dyDescent="0.25">
      <c r="A343" t="s">
        <v>994</v>
      </c>
      <c r="B343" s="9" t="str">
        <f t="shared" si="15"/>
        <v>NO</v>
      </c>
      <c r="C343" s="9" t="str">
        <f t="shared" si="16"/>
        <v>NO</v>
      </c>
      <c r="D343" s="9" t="str">
        <f t="shared" si="17"/>
        <v>ACCEVSS3H3</v>
      </c>
    </row>
    <row r="344" spans="1:4" x14ac:dyDescent="0.25">
      <c r="A344" t="s">
        <v>990</v>
      </c>
      <c r="B344" s="9" t="str">
        <f t="shared" si="15"/>
        <v>NO</v>
      </c>
      <c r="C344" s="9" t="str">
        <f t="shared" si="16"/>
        <v>NO</v>
      </c>
      <c r="D344" s="9" t="str">
        <f t="shared" si="17"/>
        <v>ACCEVSS3H2</v>
      </c>
    </row>
    <row r="345" spans="1:4" x14ac:dyDescent="0.25">
      <c r="A345" t="s">
        <v>1744</v>
      </c>
      <c r="B345" s="9" t="str">
        <f t="shared" si="15"/>
        <v>NO</v>
      </c>
      <c r="C345" s="9" t="str">
        <f t="shared" si="16"/>
        <v>NO</v>
      </c>
      <c r="D345" s="9" t="str">
        <f t="shared" si="17"/>
        <v>ACC_SSC00101</v>
      </c>
    </row>
    <row r="346" spans="1:4" x14ac:dyDescent="0.25">
      <c r="A346" t="s">
        <v>971</v>
      </c>
      <c r="B346" s="9" t="str">
        <f t="shared" si="15"/>
        <v>NO</v>
      </c>
      <c r="C346" s="9" t="str">
        <f t="shared" si="16"/>
        <v>NO</v>
      </c>
      <c r="D346" s="9" t="str">
        <f t="shared" si="17"/>
        <v>ACC</v>
      </c>
    </row>
    <row r="347" spans="1:4" x14ac:dyDescent="0.25">
      <c r="A347" t="s">
        <v>2320</v>
      </c>
      <c r="B347" s="9" t="str">
        <f t="shared" si="15"/>
        <v>NO</v>
      </c>
      <c r="C347" s="9" t="str">
        <f t="shared" si="16"/>
        <v>NO</v>
      </c>
      <c r="D347" s="9" t="str">
        <f t="shared" si="17"/>
        <v>AAE00464</v>
      </c>
    </row>
    <row r="348" spans="1:4" x14ac:dyDescent="0.25">
      <c r="A348" t="s">
        <v>2379</v>
      </c>
      <c r="B348" s="9" t="str">
        <f t="shared" si="15"/>
        <v>NO</v>
      </c>
      <c r="C348" s="9" t="str">
        <f t="shared" si="16"/>
        <v>NO</v>
      </c>
      <c r="D348" s="9" t="str">
        <f t="shared" si="17"/>
        <v>9GED21500-9</v>
      </c>
    </row>
    <row r="349" spans="1:4" x14ac:dyDescent="0.25">
      <c r="A349" t="s">
        <v>71</v>
      </c>
      <c r="B349" s="9" t="str">
        <f t="shared" si="15"/>
        <v>NO</v>
      </c>
      <c r="C349" s="9" t="str">
        <f t="shared" si="16"/>
        <v>NO</v>
      </c>
      <c r="D349" s="9" t="str">
        <f t="shared" si="17"/>
        <v>59184346053</v>
      </c>
    </row>
    <row r="350" spans="1:4" x14ac:dyDescent="0.25">
      <c r="A350" t="s">
        <v>70</v>
      </c>
      <c r="B350" s="9" t="str">
        <f t="shared" si="15"/>
        <v>NO</v>
      </c>
      <c r="C350" s="9" t="str">
        <f t="shared" si="16"/>
        <v>NO</v>
      </c>
      <c r="D350" s="9" t="str">
        <f t="shared" si="17"/>
        <v>58184346039</v>
      </c>
    </row>
    <row r="351" spans="1:4" x14ac:dyDescent="0.25">
      <c r="A351" t="s">
        <v>69</v>
      </c>
      <c r="B351" s="9" t="str">
        <f t="shared" si="15"/>
        <v>NO</v>
      </c>
      <c r="C351" s="9" t="str">
        <f t="shared" si="16"/>
        <v>NO</v>
      </c>
      <c r="D351" s="9" t="str">
        <f t="shared" si="17"/>
        <v>9GED21500-4</v>
      </c>
    </row>
    <row r="352" spans="1:4" x14ac:dyDescent="0.25">
      <c r="A352" t="s">
        <v>1724</v>
      </c>
      <c r="B352" s="9" t="str">
        <f t="shared" si="15"/>
        <v>NO</v>
      </c>
      <c r="C352" s="9" t="str">
        <f t="shared" si="16"/>
        <v>NO</v>
      </c>
      <c r="D352" s="9" t="str">
        <f t="shared" si="17"/>
        <v>9GED21500-11</v>
      </c>
    </row>
    <row r="353" spans="1:4" x14ac:dyDescent="0.25">
      <c r="A353" t="s">
        <v>1722</v>
      </c>
      <c r="B353" s="9" t="str">
        <f t="shared" si="15"/>
        <v>NO</v>
      </c>
      <c r="C353" s="9" t="str">
        <f t="shared" si="16"/>
        <v>NO</v>
      </c>
      <c r="D353" s="9" t="str">
        <f t="shared" si="17"/>
        <v>9GED21500-10</v>
      </c>
    </row>
    <row r="354" spans="1:4" x14ac:dyDescent="0.25">
      <c r="A354" t="s">
        <v>68</v>
      </c>
      <c r="B354" s="9" t="str">
        <f t="shared" si="15"/>
        <v>NO</v>
      </c>
      <c r="C354" s="9" t="str">
        <f t="shared" si="16"/>
        <v>NO</v>
      </c>
      <c r="D354" s="9" t="str">
        <f t="shared" si="17"/>
        <v>9GED18000-3</v>
      </c>
    </row>
    <row r="355" spans="1:4" x14ac:dyDescent="0.25">
      <c r="A355" t="s">
        <v>67</v>
      </c>
      <c r="B355" s="9" t="str">
        <f t="shared" si="15"/>
        <v>NO</v>
      </c>
      <c r="C355" s="9" t="str">
        <f t="shared" si="16"/>
        <v>NO</v>
      </c>
      <c r="D355" s="9" t="str">
        <f t="shared" si="17"/>
        <v>59184328042</v>
      </c>
    </row>
    <row r="356" spans="1:4" x14ac:dyDescent="0.25">
      <c r="A356" t="s">
        <v>1718</v>
      </c>
      <c r="B356" s="9" t="str">
        <f t="shared" si="15"/>
        <v>NO</v>
      </c>
      <c r="C356" s="9" t="str">
        <f t="shared" si="16"/>
        <v>NO</v>
      </c>
      <c r="D356" s="9" t="str">
        <f t="shared" si="17"/>
        <v>9GED18000-17</v>
      </c>
    </row>
    <row r="357" spans="1:4" x14ac:dyDescent="0.25">
      <c r="A357" t="s">
        <v>1716</v>
      </c>
      <c r="B357" s="9" t="str">
        <f t="shared" si="15"/>
        <v>NO</v>
      </c>
      <c r="C357" s="9" t="str">
        <f t="shared" si="16"/>
        <v>NO</v>
      </c>
      <c r="D357" s="9" t="str">
        <f t="shared" si="17"/>
        <v>9GED18000-16</v>
      </c>
    </row>
    <row r="358" spans="1:4" x14ac:dyDescent="0.25">
      <c r="A358" t="s">
        <v>1714</v>
      </c>
      <c r="B358" s="9" t="str">
        <f t="shared" si="15"/>
        <v>NO</v>
      </c>
      <c r="C358" s="9" t="str">
        <f t="shared" si="16"/>
        <v>NO</v>
      </c>
      <c r="D358" s="9" t="str">
        <f t="shared" si="17"/>
        <v>9GED18000-15</v>
      </c>
    </row>
    <row r="359" spans="1:4" x14ac:dyDescent="0.25">
      <c r="A359" t="s">
        <v>66</v>
      </c>
      <c r="B359" s="9" t="str">
        <f t="shared" si="15"/>
        <v>NO</v>
      </c>
      <c r="C359" s="9" t="str">
        <f t="shared" si="16"/>
        <v>NO</v>
      </c>
      <c r="D359" s="9" t="str">
        <f t="shared" si="17"/>
        <v>59184328035</v>
      </c>
    </row>
    <row r="360" spans="1:4" x14ac:dyDescent="0.25">
      <c r="A360" t="s">
        <v>3220</v>
      </c>
      <c r="B360" s="9" t="str">
        <f t="shared" si="15"/>
        <v>NO</v>
      </c>
      <c r="C360" s="9" t="str">
        <f t="shared" si="16"/>
        <v>NO</v>
      </c>
      <c r="D360" s="9" t="str">
        <f t="shared" si="17"/>
        <v/>
      </c>
    </row>
    <row r="361" spans="1:4" x14ac:dyDescent="0.25">
      <c r="A361">
        <v>6160</v>
      </c>
      <c r="B361" s="9" t="str">
        <f t="shared" si="15"/>
        <v>NO</v>
      </c>
      <c r="C361" s="9" t="str">
        <f t="shared" si="16"/>
        <v>NO</v>
      </c>
      <c r="D361" s="9" t="str">
        <f t="shared" si="17"/>
        <v>6160</v>
      </c>
    </row>
    <row r="362" spans="1:4" x14ac:dyDescent="0.25">
      <c r="A362" t="s">
        <v>2287</v>
      </c>
      <c r="B362" s="9" t="str">
        <f t="shared" si="15"/>
        <v>NO</v>
      </c>
      <c r="C362" s="9" t="str">
        <f t="shared" si="16"/>
        <v>NO</v>
      </c>
      <c r="D362" s="9" t="str">
        <f t="shared" si="17"/>
        <v>6151 (FR)</v>
      </c>
    </row>
    <row r="363" spans="1:4" x14ac:dyDescent="0.25">
      <c r="A363">
        <v>6151</v>
      </c>
      <c r="B363" s="9" t="str">
        <f t="shared" si="15"/>
        <v>NO</v>
      </c>
      <c r="C363" s="9" t="str">
        <f t="shared" si="16"/>
        <v>NO</v>
      </c>
      <c r="D363" s="9" t="str">
        <f t="shared" si="17"/>
        <v>6151</v>
      </c>
    </row>
    <row r="364" spans="1:4" x14ac:dyDescent="0.25">
      <c r="A364" t="s">
        <v>2285</v>
      </c>
      <c r="B364" s="9" t="str">
        <f t="shared" si="15"/>
        <v>NO</v>
      </c>
      <c r="C364" s="9" t="str">
        <f t="shared" si="16"/>
        <v>NO</v>
      </c>
      <c r="D364" s="9" t="str">
        <f t="shared" si="17"/>
        <v>6150RF (FR)</v>
      </c>
    </row>
    <row r="365" spans="1:4" x14ac:dyDescent="0.25">
      <c r="A365" t="s">
        <v>360</v>
      </c>
      <c r="B365" s="9" t="str">
        <f t="shared" si="15"/>
        <v>NO</v>
      </c>
      <c r="C365" s="9" t="str">
        <f t="shared" si="16"/>
        <v>NO</v>
      </c>
      <c r="D365" s="9" t="str">
        <f t="shared" si="17"/>
        <v>6150RF</v>
      </c>
    </row>
    <row r="366" spans="1:4" x14ac:dyDescent="0.25">
      <c r="A366" t="s">
        <v>2310</v>
      </c>
      <c r="B366" s="9" t="str">
        <f t="shared" si="15"/>
        <v>NO</v>
      </c>
      <c r="C366" s="9" t="str">
        <f t="shared" si="16"/>
        <v>NO</v>
      </c>
      <c r="D366" s="9" t="str">
        <f t="shared" si="17"/>
        <v>60924RFTS</v>
      </c>
    </row>
    <row r="367" spans="1:4" x14ac:dyDescent="0.25">
      <c r="A367">
        <v>60914</v>
      </c>
      <c r="B367" s="9" t="str">
        <f t="shared" si="15"/>
        <v>NO</v>
      </c>
      <c r="C367" s="9" t="str">
        <f t="shared" si="16"/>
        <v>NO</v>
      </c>
      <c r="D367" s="9" t="str">
        <f t="shared" si="17"/>
        <v>60914</v>
      </c>
    </row>
    <row r="368" spans="1:4" x14ac:dyDescent="0.25">
      <c r="A368" t="s">
        <v>43</v>
      </c>
      <c r="B368" s="9" t="str">
        <f t="shared" si="15"/>
        <v>NO</v>
      </c>
      <c r="C368" s="9" t="str">
        <f t="shared" si="16"/>
        <v>NO</v>
      </c>
      <c r="D368" s="9" t="str">
        <f t="shared" si="17"/>
        <v>60-873-95</v>
      </c>
    </row>
    <row r="369" spans="1:4" x14ac:dyDescent="0.25">
      <c r="A369" t="s">
        <v>42</v>
      </c>
      <c r="B369" s="9" t="str">
        <f t="shared" si="15"/>
        <v>NO</v>
      </c>
      <c r="C369" s="9" t="str">
        <f t="shared" si="16"/>
        <v>NO</v>
      </c>
      <c r="D369" s="9" t="str">
        <f t="shared" si="17"/>
        <v>60-807-95R</v>
      </c>
    </row>
    <row r="370" spans="1:4" x14ac:dyDescent="0.25">
      <c r="A370" t="s">
        <v>1698</v>
      </c>
      <c r="B370" s="9" t="str">
        <f t="shared" si="15"/>
        <v>NO</v>
      </c>
      <c r="C370" s="9" t="str">
        <f t="shared" si="16"/>
        <v>NO</v>
      </c>
      <c r="D370" s="9" t="str">
        <f t="shared" si="17"/>
        <v>600-1048-XTZ</v>
      </c>
    </row>
    <row r="371" spans="1:4" x14ac:dyDescent="0.25">
      <c r="A371" t="s">
        <v>866</v>
      </c>
      <c r="B371" s="9" t="str">
        <f t="shared" si="15"/>
        <v>NO</v>
      </c>
      <c r="C371" s="9" t="str">
        <f t="shared" si="16"/>
        <v>NO</v>
      </c>
      <c r="D371" s="9" t="str">
        <f t="shared" si="17"/>
        <v>600-1048-XT-LTE-BC</v>
      </c>
    </row>
    <row r="372" spans="1:4" x14ac:dyDescent="0.25">
      <c r="A372" t="s">
        <v>5227</v>
      </c>
      <c r="B372" s="9" t="str">
        <f t="shared" si="15"/>
        <v>NO</v>
      </c>
      <c r="C372" s="9" t="str">
        <f t="shared" si="16"/>
        <v>NO</v>
      </c>
      <c r="D372" s="9" t="str">
        <f t="shared" si="17"/>
        <v/>
      </c>
    </row>
    <row r="373" spans="1:4" x14ac:dyDescent="0.25">
      <c r="A373" t="s">
        <v>130</v>
      </c>
      <c r="B373" s="9" t="str">
        <f t="shared" si="15"/>
        <v>NO</v>
      </c>
      <c r="C373" s="9" t="str">
        <f t="shared" si="16"/>
        <v>NO</v>
      </c>
      <c r="D373" s="9" t="str">
        <f t="shared" si="17"/>
        <v/>
      </c>
    </row>
    <row r="374" spans="1:4" x14ac:dyDescent="0.25">
      <c r="A374" t="s">
        <v>358</v>
      </c>
      <c r="B374" s="9" t="str">
        <f t="shared" si="15"/>
        <v>NO</v>
      </c>
      <c r="C374" s="9" t="str">
        <f t="shared" si="16"/>
        <v>NO</v>
      </c>
      <c r="D374" s="9" t="str">
        <f t="shared" si="17"/>
        <v>5834-4</v>
      </c>
    </row>
    <row r="375" spans="1:4" x14ac:dyDescent="0.25">
      <c r="A375">
        <v>5828</v>
      </c>
      <c r="B375" s="9" t="str">
        <f t="shared" si="15"/>
        <v>NO</v>
      </c>
      <c r="C375" s="9" t="str">
        <f t="shared" si="16"/>
        <v>NO</v>
      </c>
      <c r="D375" s="9" t="str">
        <f t="shared" si="17"/>
        <v>5828</v>
      </c>
    </row>
    <row r="376" spans="1:4" x14ac:dyDescent="0.25">
      <c r="A376">
        <v>5821</v>
      </c>
      <c r="B376" s="9" t="str">
        <f t="shared" si="15"/>
        <v>NO</v>
      </c>
      <c r="C376" s="9" t="str">
        <f t="shared" si="16"/>
        <v>NO</v>
      </c>
      <c r="D376" s="9" t="str">
        <f t="shared" si="17"/>
        <v>5821</v>
      </c>
    </row>
    <row r="377" spans="1:4" x14ac:dyDescent="0.25">
      <c r="A377" t="s">
        <v>355</v>
      </c>
      <c r="B377" s="9" t="str">
        <f t="shared" si="15"/>
        <v>NO</v>
      </c>
      <c r="C377" s="9" t="str">
        <f t="shared" si="16"/>
        <v>NO</v>
      </c>
      <c r="D377" s="9" t="str">
        <f t="shared" si="17"/>
        <v>5802WXT</v>
      </c>
    </row>
    <row r="378" spans="1:4" x14ac:dyDescent="0.25">
      <c r="A378" t="s">
        <v>353</v>
      </c>
      <c r="B378" s="9" t="str">
        <f t="shared" si="15"/>
        <v>NO</v>
      </c>
      <c r="C378" s="9" t="str">
        <f t="shared" si="16"/>
        <v>NO</v>
      </c>
      <c r="D378" s="9" t="str">
        <f t="shared" si="17"/>
        <v>5800MINI</v>
      </c>
    </row>
    <row r="379" spans="1:4" x14ac:dyDescent="0.25">
      <c r="A379" t="s">
        <v>352</v>
      </c>
      <c r="B379" s="9" t="str">
        <f t="shared" si="15"/>
        <v>NO</v>
      </c>
      <c r="C379" s="9" t="str">
        <f t="shared" si="16"/>
        <v>NO</v>
      </c>
      <c r="D379" s="9" t="str">
        <f t="shared" si="17"/>
        <v>5800COMBO-CN</v>
      </c>
    </row>
    <row r="380" spans="1:4" x14ac:dyDescent="0.25">
      <c r="A380" t="s">
        <v>351</v>
      </c>
      <c r="B380" s="9" t="str">
        <f t="shared" si="15"/>
        <v>NO</v>
      </c>
      <c r="C380" s="9" t="str">
        <f t="shared" si="16"/>
        <v>NO</v>
      </c>
      <c r="D380" s="9" t="str">
        <f t="shared" si="17"/>
        <v>5800COA</v>
      </c>
    </row>
    <row r="381" spans="1:4" x14ac:dyDescent="0.25">
      <c r="A381">
        <v>4219</v>
      </c>
      <c r="B381" s="9" t="str">
        <f t="shared" si="15"/>
        <v>NO</v>
      </c>
      <c r="C381" s="9" t="str">
        <f t="shared" si="16"/>
        <v>NO</v>
      </c>
      <c r="D381" s="9" t="str">
        <f t="shared" si="17"/>
        <v>4219</v>
      </c>
    </row>
    <row r="382" spans="1:4" x14ac:dyDescent="0.25">
      <c r="A382" t="s">
        <v>3218</v>
      </c>
      <c r="B382" s="9" t="str">
        <f t="shared" si="15"/>
        <v>NO</v>
      </c>
      <c r="C382" s="9" t="str">
        <f t="shared" si="16"/>
        <v>NO</v>
      </c>
      <c r="D382" s="9" t="str">
        <f t="shared" si="17"/>
        <v/>
      </c>
    </row>
    <row r="383" spans="1:4" x14ac:dyDescent="0.25">
      <c r="A383" t="s">
        <v>3214</v>
      </c>
      <c r="B383" s="9" t="str">
        <f t="shared" si="15"/>
        <v>NO</v>
      </c>
      <c r="C383" s="9" t="str">
        <f t="shared" si="16"/>
        <v>NO</v>
      </c>
      <c r="D383" s="9" t="str">
        <f t="shared" si="17"/>
        <v/>
      </c>
    </row>
    <row r="384" spans="1:4" x14ac:dyDescent="0.25">
      <c r="A384" t="s">
        <v>559</v>
      </c>
      <c r="B384" s="9" t="str">
        <f t="shared" si="15"/>
        <v>NO</v>
      </c>
      <c r="C384" s="9" t="str">
        <f t="shared" si="16"/>
        <v>NO</v>
      </c>
      <c r="D384" s="9" t="str">
        <f t="shared" si="17"/>
        <v>3GNL</v>
      </c>
    </row>
    <row r="385" spans="1:4" x14ac:dyDescent="0.25">
      <c r="A385" t="s">
        <v>206</v>
      </c>
      <c r="B385" s="9" t="str">
        <f t="shared" si="15"/>
        <v>NO</v>
      </c>
      <c r="C385" s="9" t="str">
        <f t="shared" si="16"/>
        <v>NO</v>
      </c>
      <c r="D385" s="9" t="str">
        <f t="shared" si="17"/>
        <v>2WAYVOICE</v>
      </c>
    </row>
    <row r="386" spans="1:4" x14ac:dyDescent="0.25">
      <c r="A386" t="s">
        <v>2305</v>
      </c>
      <c r="B386" s="9" t="str">
        <f t="shared" ref="B386:B449" si="18">VLOOKUP($A386,masterdata,25,0)</f>
        <v>NO</v>
      </c>
      <c r="C386" s="9" t="str">
        <f t="shared" ref="C386:C449" si="19">VLOOKUP($A386,masterdata,20,0)</f>
        <v>NO</v>
      </c>
      <c r="D386" s="9" t="str">
        <f t="shared" ref="D386:D449" si="20">IF(VLOOKUP($A386,masterdata,26,0)="","",VLOOKUP($A386,masterdata,26,0))</f>
        <v>2GIG-RPTR</v>
      </c>
    </row>
    <row r="387" spans="1:4" x14ac:dyDescent="0.25">
      <c r="A387" t="s">
        <v>1011</v>
      </c>
      <c r="B387" s="9" t="str">
        <f t="shared" si="18"/>
        <v>NO</v>
      </c>
      <c r="C387" s="9" t="str">
        <f t="shared" si="19"/>
        <v>NO</v>
      </c>
      <c r="D387" s="9" t="str">
        <f t="shared" si="20"/>
        <v>2GIG-PHB-CF</v>
      </c>
    </row>
    <row r="388" spans="1:4" x14ac:dyDescent="0.25">
      <c r="A388" t="s">
        <v>137</v>
      </c>
      <c r="B388" s="9" t="str">
        <f t="shared" si="18"/>
        <v>NO</v>
      </c>
      <c r="C388" s="9" t="str">
        <f t="shared" si="19"/>
        <v>NO</v>
      </c>
      <c r="D388" s="9" t="str">
        <f t="shared" si="20"/>
        <v>2GIGHOMEAUTO</v>
      </c>
    </row>
    <row r="389" spans="1:4" x14ac:dyDescent="0.25">
      <c r="A389" t="s">
        <v>1655</v>
      </c>
      <c r="B389" s="9" t="str">
        <f t="shared" si="18"/>
        <v>NO</v>
      </c>
      <c r="C389" s="9" t="str">
        <f t="shared" si="19"/>
        <v>NO</v>
      </c>
      <c r="D389" s="9" t="str">
        <f t="shared" si="20"/>
        <v>2GIG-GC3GRXA</v>
      </c>
    </row>
    <row r="390" spans="1:4" x14ac:dyDescent="0.25">
      <c r="A390" t="s">
        <v>2304</v>
      </c>
      <c r="B390" s="9" t="str">
        <f t="shared" si="18"/>
        <v>NO</v>
      </c>
      <c r="C390" s="9" t="str">
        <f t="shared" si="19"/>
        <v>NO</v>
      </c>
      <c r="D390" s="9" t="str">
        <f t="shared" si="20"/>
        <v>2GIG-GC3GRA</v>
      </c>
    </row>
    <row r="391" spans="1:4" x14ac:dyDescent="0.25">
      <c r="A391" t="s">
        <v>900</v>
      </c>
      <c r="B391" s="9" t="str">
        <f t="shared" si="18"/>
        <v>NO</v>
      </c>
      <c r="C391" s="9" t="str">
        <f t="shared" si="19"/>
        <v>NO</v>
      </c>
      <c r="D391" s="9" t="str">
        <f t="shared" si="20"/>
        <v>2GIG-GC2F</v>
      </c>
    </row>
    <row r="392" spans="1:4" x14ac:dyDescent="0.25">
      <c r="A392" t="s">
        <v>899</v>
      </c>
      <c r="B392" s="9" t="str">
        <f t="shared" si="18"/>
        <v>NO</v>
      </c>
      <c r="C392" s="9" t="str">
        <f t="shared" si="19"/>
        <v>NO</v>
      </c>
      <c r="D392" s="9" t="str">
        <f t="shared" si="20"/>
        <v>2GIG-GC2</v>
      </c>
    </row>
    <row r="393" spans="1:4" x14ac:dyDescent="0.25">
      <c r="A393" t="s">
        <v>1010</v>
      </c>
      <c r="B393" s="9" t="str">
        <f t="shared" si="18"/>
        <v>NO</v>
      </c>
      <c r="C393" s="9" t="str">
        <f t="shared" si="19"/>
        <v>NO</v>
      </c>
      <c r="D393" s="9" t="str">
        <f t="shared" si="20"/>
        <v>2GIG-F1-CF</v>
      </c>
    </row>
    <row r="394" spans="1:4" x14ac:dyDescent="0.25">
      <c r="A394" t="s">
        <v>980</v>
      </c>
      <c r="B394" s="9" t="str">
        <f t="shared" si="18"/>
        <v>NO</v>
      </c>
      <c r="C394" s="9" t="str">
        <f t="shared" si="19"/>
        <v>NO</v>
      </c>
      <c r="D394" s="9" t="str">
        <f t="shared" si="20"/>
        <v>2GIG-F1-345</v>
      </c>
    </row>
    <row r="395" spans="1:4" x14ac:dyDescent="0.25">
      <c r="A395" t="s">
        <v>1426</v>
      </c>
      <c r="B395" s="9" t="str">
        <f t="shared" si="18"/>
        <v>NO</v>
      </c>
      <c r="C395" s="9" t="str">
        <f t="shared" si="19"/>
        <v>NO</v>
      </c>
      <c r="D395" s="9" t="str">
        <f t="shared" si="20"/>
        <v>2GIG-CP-DESK</v>
      </c>
    </row>
    <row r="396" spans="1:4" x14ac:dyDescent="0.25">
      <c r="A396" t="s">
        <v>3174</v>
      </c>
      <c r="B396" s="9" t="str">
        <f t="shared" si="18"/>
        <v>NO</v>
      </c>
      <c r="C396" s="9" t="str">
        <f t="shared" si="19"/>
        <v>NO</v>
      </c>
      <c r="D396" s="9" t="str">
        <f t="shared" si="20"/>
        <v>2GIG-BATT2X</v>
      </c>
    </row>
    <row r="397" spans="1:4" x14ac:dyDescent="0.25">
      <c r="A397" t="s">
        <v>205</v>
      </c>
      <c r="B397" s="9" t="str">
        <f t="shared" si="18"/>
        <v>NO</v>
      </c>
      <c r="C397" s="9" t="str">
        <f t="shared" si="19"/>
        <v>NO</v>
      </c>
      <c r="D397" s="9" t="str">
        <f t="shared" si="20"/>
        <v>2GIG-3GBX-A</v>
      </c>
    </row>
    <row r="398" spans="1:4" x14ac:dyDescent="0.25">
      <c r="A398" t="s">
        <v>1463</v>
      </c>
      <c r="B398" s="9" t="str">
        <f t="shared" si="18"/>
        <v>NO</v>
      </c>
      <c r="C398" s="9" t="str">
        <f t="shared" si="19"/>
        <v>NO</v>
      </c>
      <c r="D398" s="9" t="str">
        <f t="shared" si="20"/>
        <v>2GIG_Z_CT100</v>
      </c>
    </row>
    <row r="399" spans="1:4" x14ac:dyDescent="0.25">
      <c r="A399" t="s">
        <v>922</v>
      </c>
      <c r="B399" s="9" t="str">
        <f t="shared" si="18"/>
        <v>NO</v>
      </c>
      <c r="C399" s="9" t="str">
        <f t="shared" si="19"/>
        <v>NO</v>
      </c>
      <c r="D399" s="9" t="str">
        <f t="shared" si="20"/>
        <v>2GIG_XCVR2</v>
      </c>
    </row>
    <row r="400" spans="1:4" x14ac:dyDescent="0.25">
      <c r="A400" t="s">
        <v>65</v>
      </c>
      <c r="B400" s="9" t="str">
        <f t="shared" si="18"/>
        <v>NO</v>
      </c>
      <c r="C400" s="9" t="str">
        <f t="shared" si="19"/>
        <v>NO</v>
      </c>
      <c r="D400" s="9" t="str">
        <f t="shared" si="20"/>
        <v>2GIG_TS1_E</v>
      </c>
    </row>
    <row r="401" spans="1:6" x14ac:dyDescent="0.25">
      <c r="A401" t="s">
        <v>64</v>
      </c>
      <c r="B401" s="9" t="str">
        <f t="shared" si="18"/>
        <v>NO</v>
      </c>
      <c r="C401" s="9" t="str">
        <f t="shared" si="19"/>
        <v>NO</v>
      </c>
      <c r="D401" s="9" t="str">
        <f t="shared" si="20"/>
        <v>2GIG_TILT345</v>
      </c>
    </row>
    <row r="402" spans="1:6" x14ac:dyDescent="0.25">
      <c r="A402" t="s">
        <v>63</v>
      </c>
      <c r="B402" s="9" t="str">
        <f t="shared" si="18"/>
        <v>YES</v>
      </c>
      <c r="C402" s="9" t="str">
        <f t="shared" si="19"/>
        <v>YES</v>
      </c>
      <c r="D402" s="9" t="str">
        <f t="shared" si="20"/>
        <v>093863118388</v>
      </c>
    </row>
    <row r="403" spans="1:6" x14ac:dyDescent="0.25">
      <c r="A403" t="s">
        <v>1457</v>
      </c>
      <c r="B403" s="9" t="str">
        <f t="shared" si="18"/>
        <v>NO</v>
      </c>
      <c r="C403" s="9" t="str">
        <f t="shared" si="19"/>
        <v>NO</v>
      </c>
      <c r="D403" s="9" t="str">
        <f t="shared" si="20"/>
        <v>2GIG_TAKE_KI</v>
      </c>
    </row>
    <row r="404" spans="1:6" x14ac:dyDescent="0.25">
      <c r="A404" t="s">
        <v>2302</v>
      </c>
      <c r="B404" s="9" t="str">
        <f t="shared" si="18"/>
        <v>NO</v>
      </c>
      <c r="C404" s="9" t="str">
        <f t="shared" si="19"/>
        <v>NO</v>
      </c>
      <c r="D404" s="9" t="str">
        <f t="shared" si="20"/>
        <v>2GIG_SMKT3</v>
      </c>
      <c r="E404" s="35"/>
      <c r="F404" s="9"/>
    </row>
    <row r="405" spans="1:6" x14ac:dyDescent="0.25">
      <c r="A405" t="s">
        <v>77</v>
      </c>
      <c r="B405" s="9" t="str">
        <f t="shared" si="18"/>
        <v>NO</v>
      </c>
      <c r="C405" s="9" t="str">
        <f t="shared" si="19"/>
        <v>NO</v>
      </c>
      <c r="D405" s="9" t="str">
        <f t="shared" si="20"/>
        <v>2GIG_PS15Z-2</v>
      </c>
    </row>
    <row r="406" spans="1:6" x14ac:dyDescent="0.25">
      <c r="A406" t="s">
        <v>921</v>
      </c>
      <c r="B406" s="9" t="str">
        <f t="shared" si="18"/>
        <v>NO</v>
      </c>
      <c r="C406" s="9" t="str">
        <f t="shared" si="19"/>
        <v>NO</v>
      </c>
      <c r="D406" s="9" t="str">
        <f t="shared" si="20"/>
        <v>2GIG_PS15EMZ</v>
      </c>
    </row>
    <row r="407" spans="1:6" x14ac:dyDescent="0.25">
      <c r="A407" t="s">
        <v>2301</v>
      </c>
      <c r="B407" s="9" t="str">
        <f t="shared" si="18"/>
        <v>NO</v>
      </c>
      <c r="C407" s="9" t="str">
        <f t="shared" si="19"/>
        <v>NO</v>
      </c>
      <c r="D407" s="9" t="str">
        <f t="shared" si="20"/>
        <v>2GIG_PIRI</v>
      </c>
    </row>
    <row r="408" spans="1:6" x14ac:dyDescent="0.25">
      <c r="A408" t="s">
        <v>76</v>
      </c>
      <c r="B408" s="9" t="str">
        <f t="shared" si="18"/>
        <v>NO</v>
      </c>
      <c r="C408" s="9" t="str">
        <f t="shared" si="19"/>
        <v>NO</v>
      </c>
      <c r="D408" s="9" t="str">
        <f t="shared" si="20"/>
        <v>2GIG_PD300Z2</v>
      </c>
    </row>
    <row r="409" spans="1:6" x14ac:dyDescent="0.25">
      <c r="A409" t="s">
        <v>920</v>
      </c>
      <c r="B409" s="9" t="str">
        <f t="shared" si="18"/>
        <v>NO</v>
      </c>
      <c r="C409" s="9" t="str">
        <f t="shared" si="19"/>
        <v>NO</v>
      </c>
      <c r="D409" s="9" t="str">
        <f t="shared" si="20"/>
        <v>2GIG_PD300EM</v>
      </c>
    </row>
    <row r="410" spans="1:6" x14ac:dyDescent="0.25">
      <c r="A410" t="s">
        <v>60</v>
      </c>
      <c r="B410" s="9" t="str">
        <f t="shared" si="18"/>
        <v>NO</v>
      </c>
      <c r="C410" s="9" t="str">
        <f t="shared" si="19"/>
        <v>NO</v>
      </c>
      <c r="D410" s="9" t="str">
        <f t="shared" si="20"/>
        <v>2GIG_PANIC1</v>
      </c>
    </row>
    <row r="411" spans="1:6" x14ac:dyDescent="0.25">
      <c r="A411" t="s">
        <v>59</v>
      </c>
      <c r="B411" s="9" t="str">
        <f t="shared" si="18"/>
        <v>NO</v>
      </c>
      <c r="C411" s="9" t="str">
        <f t="shared" si="19"/>
        <v>NO</v>
      </c>
      <c r="D411" s="9" t="str">
        <f t="shared" si="20"/>
        <v>2GIG_PAD1</v>
      </c>
    </row>
    <row r="412" spans="1:6" x14ac:dyDescent="0.25">
      <c r="A412" t="s">
        <v>1671</v>
      </c>
      <c r="B412" s="9" t="str">
        <f t="shared" si="18"/>
        <v>NO</v>
      </c>
      <c r="C412" s="9" t="str">
        <f t="shared" si="19"/>
        <v>NO</v>
      </c>
      <c r="D412" s="9" t="str">
        <f t="shared" si="20"/>
        <v>2GIG_LINECFF</v>
      </c>
    </row>
    <row r="413" spans="1:6" x14ac:dyDescent="0.25">
      <c r="A413" t="s">
        <v>919</v>
      </c>
      <c r="B413" s="9" t="str">
        <f t="shared" si="18"/>
        <v>NO</v>
      </c>
      <c r="C413" s="9" t="str">
        <f t="shared" si="19"/>
        <v>NO</v>
      </c>
      <c r="D413" s="9" t="str">
        <f t="shared" si="20"/>
        <v>2GIG_LBR30Z</v>
      </c>
    </row>
    <row r="414" spans="1:6" x14ac:dyDescent="0.25">
      <c r="A414" t="s">
        <v>918</v>
      </c>
      <c r="B414" s="9" t="str">
        <f t="shared" si="18"/>
        <v>NO</v>
      </c>
      <c r="C414" s="9" t="str">
        <f t="shared" si="19"/>
        <v>NO</v>
      </c>
      <c r="D414" s="9" t="str">
        <f t="shared" si="20"/>
        <v>2GIG_LB65R6Z</v>
      </c>
    </row>
    <row r="415" spans="1:6" x14ac:dyDescent="0.25">
      <c r="A415" t="s">
        <v>75</v>
      </c>
      <c r="B415" s="9" t="str">
        <f t="shared" si="18"/>
        <v>NO</v>
      </c>
      <c r="C415" s="9" t="str">
        <f t="shared" si="19"/>
        <v>NO</v>
      </c>
      <c r="D415" s="9" t="str">
        <f t="shared" si="20"/>
        <v>2GIG_LB60Z</v>
      </c>
    </row>
    <row r="416" spans="1:6" x14ac:dyDescent="0.25">
      <c r="A416" t="s">
        <v>58</v>
      </c>
      <c r="B416" s="9" t="str">
        <f t="shared" si="18"/>
        <v>NO</v>
      </c>
      <c r="C416" s="9" t="str">
        <f t="shared" si="19"/>
        <v>NO</v>
      </c>
      <c r="D416" s="9" t="str">
        <f t="shared" si="20"/>
        <v>2GIG_KEY2</v>
      </c>
    </row>
    <row r="417" spans="1:4" x14ac:dyDescent="0.25">
      <c r="A417" t="s">
        <v>74</v>
      </c>
      <c r="B417" s="9" t="str">
        <f t="shared" si="18"/>
        <v>NO</v>
      </c>
      <c r="C417" s="9" t="str">
        <f t="shared" si="19"/>
        <v>NO</v>
      </c>
      <c r="D417" s="9" t="str">
        <f t="shared" si="20"/>
        <v>2GIG_IMAGE1</v>
      </c>
    </row>
    <row r="418" spans="1:4" x14ac:dyDescent="0.25">
      <c r="A418" t="s">
        <v>73</v>
      </c>
      <c r="B418" s="9" t="str">
        <f t="shared" si="18"/>
        <v>NO</v>
      </c>
      <c r="C418" s="9" t="str">
        <f t="shared" si="19"/>
        <v>NO</v>
      </c>
      <c r="D418" s="9" t="str">
        <f t="shared" si="20"/>
        <v>2GIG_GD00Z_5</v>
      </c>
    </row>
    <row r="419" spans="1:4" x14ac:dyDescent="0.25">
      <c r="A419" t="s">
        <v>1446</v>
      </c>
      <c r="B419" s="9" t="str">
        <f t="shared" si="18"/>
        <v>NO</v>
      </c>
      <c r="C419" s="9" t="str">
        <f t="shared" si="19"/>
        <v>NO</v>
      </c>
      <c r="D419" s="9" t="str">
        <f t="shared" si="20"/>
        <v>2GIG_GCTBZ48</v>
      </c>
    </row>
    <row r="420" spans="1:4" x14ac:dyDescent="0.25">
      <c r="A420" t="s">
        <v>57</v>
      </c>
      <c r="B420" s="9" t="str">
        <f t="shared" si="18"/>
        <v>NO</v>
      </c>
      <c r="C420" s="9" t="str">
        <f t="shared" si="19"/>
        <v>NO</v>
      </c>
      <c r="D420" s="9" t="str">
        <f t="shared" si="20"/>
        <v>2GIG_GB1_345</v>
      </c>
    </row>
    <row r="421" spans="1:4" x14ac:dyDescent="0.25">
      <c r="A421" t="s">
        <v>56</v>
      </c>
      <c r="B421" s="9" t="str">
        <f t="shared" si="18"/>
        <v>NO</v>
      </c>
      <c r="C421" s="9" t="str">
        <f t="shared" si="19"/>
        <v>NO</v>
      </c>
      <c r="D421" s="9" t="str">
        <f t="shared" si="20"/>
        <v>2GIG_FT1345</v>
      </c>
    </row>
    <row r="422" spans="1:4" x14ac:dyDescent="0.25">
      <c r="A422" t="s">
        <v>55</v>
      </c>
      <c r="B422" s="9" t="str">
        <f t="shared" si="18"/>
        <v>NO</v>
      </c>
      <c r="C422" s="9" t="str">
        <f t="shared" si="19"/>
        <v>NO</v>
      </c>
      <c r="D422" s="9" t="str">
        <f t="shared" si="20"/>
        <v>2GIG_DW40</v>
      </c>
    </row>
    <row r="423" spans="1:4" x14ac:dyDescent="0.25">
      <c r="A423" t="s">
        <v>136</v>
      </c>
      <c r="B423" s="9" t="str">
        <f t="shared" si="18"/>
        <v>NO</v>
      </c>
      <c r="C423" s="9" t="str">
        <f t="shared" si="19"/>
        <v>NO</v>
      </c>
      <c r="D423" s="9" t="str">
        <f t="shared" si="20"/>
        <v>2GIG_DW20R</v>
      </c>
    </row>
    <row r="424" spans="1:4" x14ac:dyDescent="0.25">
      <c r="A424" t="s">
        <v>54</v>
      </c>
      <c r="B424" s="9" t="str">
        <f t="shared" si="18"/>
        <v>NO</v>
      </c>
      <c r="C424" s="9" t="str">
        <f t="shared" si="19"/>
        <v>NO</v>
      </c>
      <c r="D424" s="9" t="str">
        <f t="shared" si="20"/>
        <v>2GIG_DW10_34</v>
      </c>
    </row>
    <row r="425" spans="1:4" x14ac:dyDescent="0.25">
      <c r="A425" t="s">
        <v>53</v>
      </c>
      <c r="B425" s="9" t="str">
        <f t="shared" si="18"/>
        <v>NO</v>
      </c>
      <c r="C425" s="9" t="str">
        <f t="shared" si="19"/>
        <v>NO</v>
      </c>
      <c r="D425" s="9" t="str">
        <f t="shared" si="20"/>
        <v>2GIG_DBELL</v>
      </c>
    </row>
    <row r="426" spans="1:4" x14ac:dyDescent="0.25">
      <c r="A426" t="s">
        <v>52</v>
      </c>
      <c r="B426" s="9" t="str">
        <f t="shared" si="18"/>
        <v>NO</v>
      </c>
      <c r="C426" s="9" t="str">
        <f t="shared" si="19"/>
        <v>NO</v>
      </c>
      <c r="D426" s="9" t="str">
        <f t="shared" si="20"/>
        <v>2GIG_CO3_345</v>
      </c>
    </row>
    <row r="427" spans="1:4" x14ac:dyDescent="0.25">
      <c r="A427" t="s">
        <v>2300</v>
      </c>
      <c r="B427" s="9" t="str">
        <f t="shared" si="18"/>
        <v>NO</v>
      </c>
      <c r="C427" s="9" t="str">
        <f t="shared" si="19"/>
        <v>NO</v>
      </c>
      <c r="D427" s="9" t="str">
        <f t="shared" si="20"/>
        <v>2GIG_ANT3X</v>
      </c>
    </row>
    <row r="428" spans="1:4" x14ac:dyDescent="0.25">
      <c r="A428" t="s">
        <v>3179</v>
      </c>
      <c r="B428" s="9" t="str">
        <f t="shared" si="18"/>
        <v>NO</v>
      </c>
      <c r="C428" s="9" t="str">
        <f t="shared" si="19"/>
        <v>NO</v>
      </c>
      <c r="D428" s="9" t="str">
        <f t="shared" si="20"/>
        <v>2GIG_ANT2X</v>
      </c>
    </row>
    <row r="429" spans="1:4" x14ac:dyDescent="0.25">
      <c r="A429" t="s">
        <v>94</v>
      </c>
      <c r="B429" s="9" t="str">
        <f t="shared" si="18"/>
        <v>NO</v>
      </c>
      <c r="C429" s="9" t="str">
        <f t="shared" si="19"/>
        <v>NO</v>
      </c>
      <c r="D429" s="9" t="str">
        <f t="shared" si="20"/>
        <v>2GIG_5816OD</v>
      </c>
    </row>
    <row r="430" spans="1:4" x14ac:dyDescent="0.25">
      <c r="A430" t="s">
        <v>93</v>
      </c>
      <c r="B430" s="9" t="str">
        <f t="shared" si="18"/>
        <v>NO</v>
      </c>
      <c r="C430" s="9" t="str">
        <f t="shared" si="19"/>
        <v>NO</v>
      </c>
      <c r="D430" s="9" t="str">
        <f t="shared" si="20"/>
        <v>2GIG_5800PIR</v>
      </c>
    </row>
    <row r="431" spans="1:4" x14ac:dyDescent="0.25">
      <c r="A431" t="s">
        <v>2299</v>
      </c>
      <c r="B431" s="9" t="str">
        <f t="shared" si="18"/>
        <v>NO</v>
      </c>
      <c r="C431" s="9" t="str">
        <f t="shared" si="19"/>
        <v>NO</v>
      </c>
      <c r="D431" s="9" t="str">
        <f t="shared" si="20"/>
        <v>2GIG_3GTLXA</v>
      </c>
    </row>
    <row r="432" spans="1:4" x14ac:dyDescent="0.25">
      <c r="A432" t="s">
        <v>740</v>
      </c>
      <c r="B432" s="9" t="str">
        <f t="shared" si="18"/>
        <v>NO</v>
      </c>
      <c r="C432" s="9" t="str">
        <f t="shared" si="19"/>
        <v>NO</v>
      </c>
      <c r="D432" s="9" t="str">
        <f t="shared" si="20"/>
        <v/>
      </c>
    </row>
    <row r="433" spans="1:4" x14ac:dyDescent="0.25">
      <c r="A433" t="s">
        <v>346</v>
      </c>
      <c r="B433" s="9" t="str">
        <f t="shared" si="18"/>
        <v>NO</v>
      </c>
      <c r="C433" s="9" t="str">
        <f t="shared" si="19"/>
        <v>NO</v>
      </c>
      <c r="D433" s="9" t="str">
        <f t="shared" si="20"/>
        <v>1321CN-GT</v>
      </c>
    </row>
    <row r="434" spans="1:4" x14ac:dyDescent="0.25">
      <c r="A434" t="s">
        <v>3155</v>
      </c>
      <c r="B434" s="9" t="str">
        <f t="shared" si="18"/>
        <v>NO</v>
      </c>
      <c r="C434" s="9" t="str">
        <f t="shared" si="19"/>
        <v>NO</v>
      </c>
      <c r="D434" s="9" t="str">
        <f t="shared" si="20"/>
        <v/>
      </c>
    </row>
    <row r="435" spans="1:4" x14ac:dyDescent="0.25">
      <c r="A435" t="s">
        <v>2555</v>
      </c>
      <c r="B435" s="9" t="str">
        <f t="shared" si="18"/>
        <v>NO</v>
      </c>
      <c r="C435" s="9" t="str">
        <f t="shared" si="19"/>
        <v>NO</v>
      </c>
      <c r="D435" s="9" t="str">
        <f t="shared" si="20"/>
        <v/>
      </c>
    </row>
    <row r="436" spans="1:4" x14ac:dyDescent="0.25">
      <c r="A436" t="s">
        <v>3745</v>
      </c>
      <c r="B436" s="9" t="str">
        <f t="shared" si="18"/>
        <v>NO</v>
      </c>
      <c r="C436" s="9" t="str">
        <f t="shared" si="19"/>
        <v>NO</v>
      </c>
      <c r="D436" s="9" t="str">
        <f t="shared" si="20"/>
        <v/>
      </c>
    </row>
    <row r="437" spans="1:4" x14ac:dyDescent="0.25">
      <c r="A437" t="s">
        <v>3247</v>
      </c>
      <c r="B437" s="9" t="str">
        <f t="shared" si="18"/>
        <v>YES</v>
      </c>
      <c r="C437" s="9" t="str">
        <f t="shared" si="19"/>
        <v>YES</v>
      </c>
      <c r="D437" s="9" t="str">
        <f t="shared" si="20"/>
        <v>ADC-V522IR-US</v>
      </c>
    </row>
    <row r="438" spans="1:4" x14ac:dyDescent="0.25">
      <c r="A438" t="s">
        <v>3246</v>
      </c>
      <c r="B438" s="9" t="str">
        <f t="shared" si="18"/>
        <v>NO</v>
      </c>
      <c r="C438" s="9" t="str">
        <f t="shared" si="19"/>
        <v>NO</v>
      </c>
      <c r="D438" s="9" t="str">
        <f t="shared" si="20"/>
        <v>ADC_V722W</v>
      </c>
    </row>
    <row r="439" spans="1:4" x14ac:dyDescent="0.25">
      <c r="A439" t="s">
        <v>3565</v>
      </c>
      <c r="B439" s="9" t="str">
        <f t="shared" si="18"/>
        <v>NO</v>
      </c>
      <c r="C439" s="9" t="str">
        <f t="shared" si="19"/>
        <v>NO</v>
      </c>
      <c r="D439" s="9" t="str">
        <f t="shared" si="20"/>
        <v/>
      </c>
    </row>
    <row r="440" spans="1:4" x14ac:dyDescent="0.25">
      <c r="A440" t="s">
        <v>3568</v>
      </c>
      <c r="B440" s="9" t="str">
        <f t="shared" si="18"/>
        <v>NO</v>
      </c>
      <c r="C440" s="9" t="str">
        <f t="shared" si="19"/>
        <v>NO</v>
      </c>
      <c r="D440" s="9" t="str">
        <f t="shared" si="20"/>
        <v/>
      </c>
    </row>
    <row r="441" spans="1:4" x14ac:dyDescent="0.25">
      <c r="A441" t="s">
        <v>3572</v>
      </c>
      <c r="B441" s="9" t="str">
        <f t="shared" si="18"/>
        <v>NO</v>
      </c>
      <c r="C441" s="9" t="str">
        <f t="shared" si="19"/>
        <v>NO</v>
      </c>
      <c r="D441" s="9" t="str">
        <f t="shared" si="20"/>
        <v/>
      </c>
    </row>
    <row r="442" spans="1:4" x14ac:dyDescent="0.25">
      <c r="A442" t="s">
        <v>3575</v>
      </c>
      <c r="B442" s="9" t="str">
        <f t="shared" si="18"/>
        <v>NO</v>
      </c>
      <c r="C442" s="9" t="str">
        <f t="shared" si="19"/>
        <v>NO</v>
      </c>
      <c r="D442" s="9" t="str">
        <f t="shared" si="20"/>
        <v/>
      </c>
    </row>
    <row r="443" spans="1:4" x14ac:dyDescent="0.25">
      <c r="A443" t="s">
        <v>3584</v>
      </c>
      <c r="B443" s="9" t="str">
        <f t="shared" si="18"/>
        <v>NO</v>
      </c>
      <c r="C443" s="9" t="str">
        <f t="shared" si="19"/>
        <v>NO</v>
      </c>
      <c r="D443" s="9" t="str">
        <f t="shared" si="20"/>
        <v>PGTEMP-PROBE</v>
      </c>
    </row>
    <row r="444" spans="1:4" x14ac:dyDescent="0.25">
      <c r="A444" t="s">
        <v>3634</v>
      </c>
      <c r="B444" s="9" t="str">
        <f t="shared" si="18"/>
        <v>NO</v>
      </c>
      <c r="C444" s="9" t="str">
        <f t="shared" si="19"/>
        <v>NO</v>
      </c>
      <c r="D444" s="9" t="str">
        <f t="shared" si="20"/>
        <v>AU610-ZW2626</v>
      </c>
    </row>
    <row r="445" spans="1:4" x14ac:dyDescent="0.25">
      <c r="A445" t="s">
        <v>3943</v>
      </c>
      <c r="B445" s="9" t="str">
        <f t="shared" si="18"/>
        <v>NO</v>
      </c>
      <c r="C445" s="9" t="str">
        <f t="shared" si="19"/>
        <v>NO</v>
      </c>
      <c r="D445" s="9" t="str">
        <f t="shared" si="20"/>
        <v>HOMEAUTO</v>
      </c>
    </row>
    <row r="446" spans="1:4" x14ac:dyDescent="0.25">
      <c r="A446" t="s">
        <v>3945</v>
      </c>
      <c r="B446" s="9" t="str">
        <f t="shared" si="18"/>
        <v>NO</v>
      </c>
      <c r="C446" s="9" t="str">
        <f t="shared" si="19"/>
        <v>NO</v>
      </c>
      <c r="D446" s="9" t="str">
        <f t="shared" si="20"/>
        <v/>
      </c>
    </row>
    <row r="447" spans="1:4" x14ac:dyDescent="0.25">
      <c r="A447" t="s">
        <v>3946</v>
      </c>
      <c r="B447" s="9" t="str">
        <f t="shared" si="18"/>
        <v>NO</v>
      </c>
      <c r="C447" s="9" t="str">
        <f t="shared" si="19"/>
        <v>NO</v>
      </c>
      <c r="D447" s="9" t="str">
        <f t="shared" si="20"/>
        <v/>
      </c>
    </row>
    <row r="448" spans="1:4" x14ac:dyDescent="0.25">
      <c r="A448" t="s">
        <v>3947</v>
      </c>
      <c r="B448" s="9" t="str">
        <f t="shared" si="18"/>
        <v>NO</v>
      </c>
      <c r="C448" s="9" t="str">
        <f t="shared" si="19"/>
        <v>NO</v>
      </c>
      <c r="D448" s="9" t="str">
        <f t="shared" si="20"/>
        <v/>
      </c>
    </row>
    <row r="449" spans="1:4" x14ac:dyDescent="0.25">
      <c r="A449" t="s">
        <v>3948</v>
      </c>
      <c r="B449" s="9" t="str">
        <f t="shared" si="18"/>
        <v>NO</v>
      </c>
      <c r="C449" s="9" t="str">
        <f t="shared" si="19"/>
        <v>NO</v>
      </c>
      <c r="D449" s="9" t="str">
        <f t="shared" si="20"/>
        <v/>
      </c>
    </row>
    <row r="450" spans="1:4" x14ac:dyDescent="0.25">
      <c r="A450" t="s">
        <v>3949</v>
      </c>
      <c r="B450" s="9" t="str">
        <f t="shared" ref="B450:B513" si="21">VLOOKUP($A450,masterdata,25,0)</f>
        <v>NO</v>
      </c>
      <c r="C450" s="9" t="str">
        <f t="shared" ref="C450:C513" si="22">VLOOKUP($A450,masterdata,20,0)</f>
        <v>NO</v>
      </c>
      <c r="D450" s="9" t="str">
        <f t="shared" ref="D450:D513" si="23">IF(VLOOKUP($A450,masterdata,26,0)="","",VLOOKUP($A450,masterdata,26,0))</f>
        <v/>
      </c>
    </row>
    <row r="451" spans="1:4" x14ac:dyDescent="0.25">
      <c r="A451" t="s">
        <v>3950</v>
      </c>
      <c r="B451" s="9" t="str">
        <f t="shared" si="21"/>
        <v>NO</v>
      </c>
      <c r="C451" s="9" t="str">
        <f t="shared" si="22"/>
        <v>NO</v>
      </c>
      <c r="D451" s="9" t="str">
        <f t="shared" si="23"/>
        <v/>
      </c>
    </row>
    <row r="452" spans="1:4" x14ac:dyDescent="0.25">
      <c r="A452" t="s">
        <v>3959</v>
      </c>
      <c r="B452" s="9" t="str">
        <f t="shared" si="21"/>
        <v>NO</v>
      </c>
      <c r="C452" s="9" t="str">
        <f t="shared" si="22"/>
        <v>NO</v>
      </c>
      <c r="D452" s="9" t="str">
        <f t="shared" si="23"/>
        <v/>
      </c>
    </row>
    <row r="453" spans="1:4" x14ac:dyDescent="0.25">
      <c r="A453" t="s">
        <v>3960</v>
      </c>
      <c r="B453" s="9" t="str">
        <f t="shared" si="21"/>
        <v>NO</v>
      </c>
      <c r="C453" s="9" t="str">
        <f t="shared" si="22"/>
        <v>NO</v>
      </c>
      <c r="D453" s="9" t="str">
        <f t="shared" si="23"/>
        <v/>
      </c>
    </row>
    <row r="454" spans="1:4" x14ac:dyDescent="0.25">
      <c r="A454" t="s">
        <v>3993</v>
      </c>
      <c r="B454" s="9" t="str">
        <f t="shared" si="21"/>
        <v>NO</v>
      </c>
      <c r="C454" s="9" t="str">
        <f t="shared" si="22"/>
        <v>NO</v>
      </c>
      <c r="D454" s="9" t="str">
        <f t="shared" si="23"/>
        <v/>
      </c>
    </row>
    <row r="455" spans="1:4" x14ac:dyDescent="0.25">
      <c r="A455" t="s">
        <v>4012</v>
      </c>
      <c r="B455" s="9" t="str">
        <f t="shared" si="21"/>
        <v>NO</v>
      </c>
      <c r="C455" s="9" t="str">
        <f t="shared" si="22"/>
        <v>NO</v>
      </c>
      <c r="D455" s="9" t="str">
        <f t="shared" si="23"/>
        <v/>
      </c>
    </row>
    <row r="456" spans="1:4" x14ac:dyDescent="0.25">
      <c r="A456" t="s">
        <v>4057</v>
      </c>
      <c r="B456" s="9" t="str">
        <f t="shared" si="21"/>
        <v>NO</v>
      </c>
      <c r="C456" s="9" t="str">
        <f t="shared" si="22"/>
        <v>NO</v>
      </c>
      <c r="D456" s="9" t="str">
        <f t="shared" si="23"/>
        <v>QBEST2</v>
      </c>
    </row>
    <row r="457" spans="1:4" x14ac:dyDescent="0.25">
      <c r="A457" t="s">
        <v>4058</v>
      </c>
      <c r="B457" s="9" t="str">
        <f t="shared" si="21"/>
        <v>NO</v>
      </c>
      <c r="C457" s="9" t="str">
        <f t="shared" si="22"/>
        <v>NO</v>
      </c>
      <c r="D457" s="9" t="str">
        <f t="shared" si="23"/>
        <v>QHWBEST2</v>
      </c>
    </row>
    <row r="458" spans="1:4" x14ac:dyDescent="0.25">
      <c r="A458" t="s">
        <v>4059</v>
      </c>
      <c r="B458" s="9" t="str">
        <f t="shared" si="21"/>
        <v>NO</v>
      </c>
      <c r="C458" s="9" t="str">
        <f t="shared" si="22"/>
        <v>NO</v>
      </c>
      <c r="D458" s="9" t="str">
        <f t="shared" si="23"/>
        <v>QWLBEST2</v>
      </c>
    </row>
    <row r="459" spans="1:4" x14ac:dyDescent="0.25">
      <c r="A459" t="s">
        <v>4056</v>
      </c>
      <c r="B459" s="9" t="str">
        <f t="shared" si="21"/>
        <v>NO</v>
      </c>
      <c r="C459" s="9" t="str">
        <f t="shared" si="22"/>
        <v>NO</v>
      </c>
      <c r="D459" s="9" t="str">
        <f t="shared" si="23"/>
        <v>SMBQBT2</v>
      </c>
    </row>
    <row r="460" spans="1:4" x14ac:dyDescent="0.25">
      <c r="A460" t="s">
        <v>4060</v>
      </c>
      <c r="B460" s="9" t="str">
        <f t="shared" si="21"/>
        <v>NO</v>
      </c>
      <c r="C460" s="9" t="str">
        <f t="shared" si="22"/>
        <v>NO</v>
      </c>
      <c r="D460" s="9" t="str">
        <f t="shared" si="23"/>
        <v>SMBHWBT2</v>
      </c>
    </row>
    <row r="461" spans="1:4" x14ac:dyDescent="0.25">
      <c r="A461" t="s">
        <v>4061</v>
      </c>
      <c r="B461" s="9" t="str">
        <f t="shared" si="21"/>
        <v>NO</v>
      </c>
      <c r="C461" s="9" t="str">
        <f t="shared" si="22"/>
        <v>NO</v>
      </c>
      <c r="D461" s="9" t="str">
        <f t="shared" si="23"/>
        <v>SMBWLBT2</v>
      </c>
    </row>
    <row r="462" spans="1:4" x14ac:dyDescent="0.25">
      <c r="A462" t="s">
        <v>4062</v>
      </c>
      <c r="B462" s="9" t="str">
        <f t="shared" si="21"/>
        <v>NO</v>
      </c>
      <c r="C462" s="9" t="str">
        <f t="shared" si="22"/>
        <v>NO</v>
      </c>
      <c r="D462" s="9" t="str">
        <f t="shared" si="23"/>
        <v>SMBBRAU</v>
      </c>
    </row>
    <row r="463" spans="1:4" x14ac:dyDescent="0.25">
      <c r="A463" t="s">
        <v>4063</v>
      </c>
      <c r="B463" s="9" t="str">
        <f t="shared" si="21"/>
        <v>NO</v>
      </c>
      <c r="C463" s="9" t="str">
        <f t="shared" si="22"/>
        <v>NO</v>
      </c>
      <c r="D463" s="9" t="str">
        <f t="shared" si="23"/>
        <v>SMBHBRAU</v>
      </c>
    </row>
    <row r="464" spans="1:4" x14ac:dyDescent="0.25">
      <c r="A464" t="s">
        <v>4064</v>
      </c>
      <c r="B464" s="9" t="str">
        <f t="shared" si="21"/>
        <v>NO</v>
      </c>
      <c r="C464" s="9" t="str">
        <f t="shared" si="22"/>
        <v>NO</v>
      </c>
      <c r="D464" s="9" t="str">
        <f t="shared" si="23"/>
        <v>SMBWBRAU</v>
      </c>
    </row>
    <row r="465" spans="1:4" x14ac:dyDescent="0.25">
      <c r="A465" t="s">
        <v>4065</v>
      </c>
      <c r="B465" s="9" t="str">
        <f t="shared" si="21"/>
        <v>NO</v>
      </c>
      <c r="C465" s="9" t="str">
        <f t="shared" si="22"/>
        <v>NO</v>
      </c>
      <c r="D465" s="9" t="str">
        <f t="shared" si="23"/>
        <v>SMBGDAU</v>
      </c>
    </row>
    <row r="466" spans="1:4" x14ac:dyDescent="0.25">
      <c r="A466" t="s">
        <v>4066</v>
      </c>
      <c r="B466" s="9" t="str">
        <f t="shared" si="21"/>
        <v>NO</v>
      </c>
      <c r="C466" s="9" t="str">
        <f t="shared" si="22"/>
        <v>NO</v>
      </c>
      <c r="D466" s="9" t="str">
        <f t="shared" si="23"/>
        <v>SMBHGDAU</v>
      </c>
    </row>
    <row r="467" spans="1:4" x14ac:dyDescent="0.25">
      <c r="A467" t="s">
        <v>4067</v>
      </c>
      <c r="B467" s="9" t="str">
        <f t="shared" si="21"/>
        <v>NO</v>
      </c>
      <c r="C467" s="9" t="str">
        <f t="shared" si="22"/>
        <v>NO</v>
      </c>
      <c r="D467" s="9" t="str">
        <f t="shared" si="23"/>
        <v>SMBWGDAU</v>
      </c>
    </row>
    <row r="468" spans="1:4" x14ac:dyDescent="0.25">
      <c r="A468" t="s">
        <v>3691</v>
      </c>
      <c r="B468" s="9" t="str">
        <f t="shared" si="21"/>
        <v>NO</v>
      </c>
      <c r="C468" s="9" t="str">
        <f t="shared" si="22"/>
        <v>NO</v>
      </c>
      <c r="D468" s="9" t="str">
        <f t="shared" si="23"/>
        <v>VID_ANALYTCS</v>
      </c>
    </row>
    <row r="469" spans="1:4" x14ac:dyDescent="0.25">
      <c r="A469" t="s">
        <v>4101</v>
      </c>
      <c r="B469" s="9" t="str">
        <f t="shared" si="21"/>
        <v>NO</v>
      </c>
      <c r="C469" s="9" t="str">
        <f t="shared" si="22"/>
        <v>NO</v>
      </c>
      <c r="D469" s="9" t="str">
        <f t="shared" si="23"/>
        <v>ADC_DB_S</v>
      </c>
    </row>
    <row r="470" spans="1:4" x14ac:dyDescent="0.25">
      <c r="A470" t="s">
        <v>4106</v>
      </c>
      <c r="B470" s="9" t="str">
        <f t="shared" si="21"/>
        <v>NO</v>
      </c>
      <c r="C470" s="9" t="str">
        <f t="shared" si="22"/>
        <v>NO</v>
      </c>
      <c r="D470" s="9" t="str">
        <f t="shared" si="23"/>
        <v/>
      </c>
    </row>
    <row r="471" spans="1:4" x14ac:dyDescent="0.25">
      <c r="A471" t="s">
        <v>4195</v>
      </c>
      <c r="B471" s="9" t="str">
        <f t="shared" si="21"/>
        <v>NO</v>
      </c>
      <c r="C471" s="9" t="str">
        <f t="shared" si="22"/>
        <v>NO</v>
      </c>
      <c r="D471" s="9" t="str">
        <f t="shared" si="23"/>
        <v/>
      </c>
    </row>
    <row r="472" spans="1:4" x14ac:dyDescent="0.25">
      <c r="A472" t="s">
        <v>4213</v>
      </c>
      <c r="B472" s="9" t="str">
        <f t="shared" si="21"/>
        <v>NO</v>
      </c>
      <c r="C472" s="9" t="str">
        <f t="shared" si="22"/>
        <v>NO</v>
      </c>
      <c r="D472" s="9" t="str">
        <f t="shared" si="23"/>
        <v/>
      </c>
    </row>
    <row r="473" spans="1:4" x14ac:dyDescent="0.25">
      <c r="A473" t="s">
        <v>4214</v>
      </c>
      <c r="B473" s="9" t="str">
        <f t="shared" si="21"/>
        <v>NO</v>
      </c>
      <c r="C473" s="9" t="str">
        <f t="shared" si="22"/>
        <v>NO</v>
      </c>
      <c r="D473" s="9" t="str">
        <f t="shared" si="23"/>
        <v/>
      </c>
    </row>
    <row r="474" spans="1:4" x14ac:dyDescent="0.25">
      <c r="A474" s="288" t="s">
        <v>4215</v>
      </c>
      <c r="B474" s="9" t="str">
        <f t="shared" si="21"/>
        <v>NO</v>
      </c>
      <c r="C474" s="9" t="str">
        <f t="shared" si="22"/>
        <v>NO</v>
      </c>
      <c r="D474" s="9" t="str">
        <f t="shared" si="23"/>
        <v/>
      </c>
    </row>
    <row r="475" spans="1:4" x14ac:dyDescent="0.25">
      <c r="A475" s="9" t="s">
        <v>4216</v>
      </c>
      <c r="B475" s="9" t="str">
        <f t="shared" si="21"/>
        <v>NO</v>
      </c>
      <c r="C475" s="9" t="str">
        <f t="shared" si="22"/>
        <v>NO</v>
      </c>
      <c r="D475" s="9" t="str">
        <f t="shared" si="23"/>
        <v/>
      </c>
    </row>
    <row r="476" spans="1:4" x14ac:dyDescent="0.25">
      <c r="A476" s="9" t="s">
        <v>4217</v>
      </c>
      <c r="B476" s="9" t="str">
        <f t="shared" si="21"/>
        <v>NO</v>
      </c>
      <c r="C476" s="9" t="str">
        <f t="shared" si="22"/>
        <v>NO</v>
      </c>
      <c r="D476" s="9" t="str">
        <f t="shared" si="23"/>
        <v/>
      </c>
    </row>
    <row r="477" spans="1:4" x14ac:dyDescent="0.25">
      <c r="A477" s="9" t="s">
        <v>4218</v>
      </c>
      <c r="B477" s="9" t="str">
        <f t="shared" si="21"/>
        <v>NO</v>
      </c>
      <c r="C477" s="9" t="str">
        <f t="shared" si="22"/>
        <v>NO</v>
      </c>
      <c r="D477" s="9" t="str">
        <f t="shared" si="23"/>
        <v/>
      </c>
    </row>
    <row r="478" spans="1:4" x14ac:dyDescent="0.25">
      <c r="A478" s="15" t="s">
        <v>4219</v>
      </c>
      <c r="B478" s="9" t="str">
        <f t="shared" si="21"/>
        <v>NO</v>
      </c>
      <c r="C478" s="9" t="str">
        <f t="shared" si="22"/>
        <v>NO</v>
      </c>
      <c r="D478" s="9" t="str">
        <f t="shared" si="23"/>
        <v/>
      </c>
    </row>
    <row r="479" spans="1:4" x14ac:dyDescent="0.25">
      <c r="A479" s="9" t="s">
        <v>4220</v>
      </c>
      <c r="B479" s="9" t="str">
        <f t="shared" si="21"/>
        <v>NO</v>
      </c>
      <c r="C479" s="9" t="str">
        <f t="shared" si="22"/>
        <v>NO</v>
      </c>
      <c r="D479" s="9" t="str">
        <f t="shared" si="23"/>
        <v/>
      </c>
    </row>
    <row r="480" spans="1:4" x14ac:dyDescent="0.25">
      <c r="A480" s="9" t="s">
        <v>4221</v>
      </c>
      <c r="B480" s="9" t="str">
        <f t="shared" si="21"/>
        <v>NO</v>
      </c>
      <c r="C480" s="9" t="str">
        <f t="shared" si="22"/>
        <v>NO</v>
      </c>
      <c r="D480" s="9" t="str">
        <f t="shared" si="23"/>
        <v/>
      </c>
    </row>
    <row r="481" spans="1:4" x14ac:dyDescent="0.25">
      <c r="A481" s="9" t="s">
        <v>4222</v>
      </c>
      <c r="B481" s="9" t="str">
        <f t="shared" si="21"/>
        <v>NO</v>
      </c>
      <c r="C481" s="9" t="str">
        <f t="shared" si="22"/>
        <v>NO</v>
      </c>
      <c r="D481" s="9" t="str">
        <f t="shared" si="23"/>
        <v/>
      </c>
    </row>
    <row r="482" spans="1:4" x14ac:dyDescent="0.25">
      <c r="A482" s="9" t="s">
        <v>4223</v>
      </c>
      <c r="B482" s="9" t="str">
        <f t="shared" si="21"/>
        <v>NO</v>
      </c>
      <c r="C482" s="9" t="str">
        <f t="shared" si="22"/>
        <v>NO</v>
      </c>
      <c r="D482" s="9" t="str">
        <f t="shared" si="23"/>
        <v/>
      </c>
    </row>
    <row r="483" spans="1:4" x14ac:dyDescent="0.25">
      <c r="A483" t="s">
        <v>4259</v>
      </c>
      <c r="B483" s="9" t="str">
        <f t="shared" si="21"/>
        <v>NO</v>
      </c>
      <c r="C483" s="9" t="str">
        <f t="shared" si="22"/>
        <v>NO</v>
      </c>
      <c r="D483" s="9" t="str">
        <f t="shared" si="23"/>
        <v/>
      </c>
    </row>
    <row r="484" spans="1:4" x14ac:dyDescent="0.25">
      <c r="A484" t="s">
        <v>4260</v>
      </c>
      <c r="B484" s="9" t="str">
        <f t="shared" si="21"/>
        <v>NO</v>
      </c>
      <c r="C484" s="9" t="str">
        <f t="shared" si="22"/>
        <v>NO</v>
      </c>
      <c r="D484" s="9" t="str">
        <f t="shared" si="23"/>
        <v/>
      </c>
    </row>
    <row r="485" spans="1:4" x14ac:dyDescent="0.25">
      <c r="A485" t="s">
        <v>4273</v>
      </c>
      <c r="B485" s="9" t="str">
        <f t="shared" si="21"/>
        <v>NO</v>
      </c>
      <c r="C485" s="9" t="str">
        <f t="shared" si="22"/>
        <v>NO</v>
      </c>
      <c r="D485" s="9" t="str">
        <f t="shared" si="23"/>
        <v/>
      </c>
    </row>
    <row r="486" spans="1:4" x14ac:dyDescent="0.25">
      <c r="A486" t="s">
        <v>4274</v>
      </c>
      <c r="B486" s="9" t="str">
        <f t="shared" si="21"/>
        <v>NO</v>
      </c>
      <c r="C486" s="9" t="str">
        <f t="shared" si="22"/>
        <v>NO</v>
      </c>
      <c r="D486" s="9" t="str">
        <f t="shared" si="23"/>
        <v/>
      </c>
    </row>
    <row r="487" spans="1:4" x14ac:dyDescent="0.25">
      <c r="A487" t="s">
        <v>4275</v>
      </c>
      <c r="B487" s="9" t="str">
        <f t="shared" si="21"/>
        <v>NO</v>
      </c>
      <c r="C487" s="9" t="str">
        <f t="shared" si="22"/>
        <v>NO</v>
      </c>
      <c r="D487" s="9" t="str">
        <f t="shared" si="23"/>
        <v/>
      </c>
    </row>
    <row r="488" spans="1:4" x14ac:dyDescent="0.25">
      <c r="A488" t="s">
        <v>4286</v>
      </c>
      <c r="B488" s="9" t="str">
        <f t="shared" si="21"/>
        <v>NO</v>
      </c>
      <c r="C488" s="9" t="str">
        <f t="shared" si="22"/>
        <v>NO</v>
      </c>
      <c r="D488" s="9" t="str">
        <f t="shared" si="23"/>
        <v/>
      </c>
    </row>
    <row r="489" spans="1:4" x14ac:dyDescent="0.25">
      <c r="A489" t="s">
        <v>4287</v>
      </c>
      <c r="B489" s="9" t="str">
        <f t="shared" si="21"/>
        <v>NO</v>
      </c>
      <c r="C489" s="9" t="str">
        <f t="shared" si="22"/>
        <v>NO</v>
      </c>
      <c r="D489" s="9" t="str">
        <f t="shared" si="23"/>
        <v/>
      </c>
    </row>
    <row r="490" spans="1:4" x14ac:dyDescent="0.25">
      <c r="A490" t="s">
        <v>4301</v>
      </c>
      <c r="B490" s="9" t="str">
        <f t="shared" si="21"/>
        <v>NO</v>
      </c>
      <c r="C490" s="9" t="str">
        <f t="shared" si="22"/>
        <v>NO</v>
      </c>
      <c r="D490" s="9" t="str">
        <f t="shared" si="23"/>
        <v/>
      </c>
    </row>
    <row r="491" spans="1:4" x14ac:dyDescent="0.25">
      <c r="A491" t="s">
        <v>4302</v>
      </c>
      <c r="B491" s="9" t="str">
        <f t="shared" si="21"/>
        <v>NO</v>
      </c>
      <c r="C491" s="9" t="str">
        <f t="shared" si="22"/>
        <v>NO</v>
      </c>
      <c r="D491" s="9" t="str">
        <f t="shared" si="23"/>
        <v/>
      </c>
    </row>
    <row r="492" spans="1:4" x14ac:dyDescent="0.25">
      <c r="A492" t="s">
        <v>4303</v>
      </c>
      <c r="B492" s="9" t="str">
        <f t="shared" si="21"/>
        <v>NO</v>
      </c>
      <c r="C492" s="9" t="str">
        <f t="shared" si="22"/>
        <v>NO</v>
      </c>
      <c r="D492" s="9" t="str">
        <f t="shared" si="23"/>
        <v/>
      </c>
    </row>
    <row r="493" spans="1:4" x14ac:dyDescent="0.25">
      <c r="A493" t="s">
        <v>4304</v>
      </c>
      <c r="B493" s="9" t="str">
        <f t="shared" si="21"/>
        <v>NO</v>
      </c>
      <c r="C493" s="9" t="str">
        <f t="shared" si="22"/>
        <v>NO</v>
      </c>
      <c r="D493" s="9" t="str">
        <f t="shared" si="23"/>
        <v/>
      </c>
    </row>
    <row r="494" spans="1:4" x14ac:dyDescent="0.25">
      <c r="A494" t="s">
        <v>4305</v>
      </c>
      <c r="B494" s="9" t="str">
        <f t="shared" si="21"/>
        <v>NO</v>
      </c>
      <c r="C494" s="9" t="str">
        <f t="shared" si="22"/>
        <v>NO</v>
      </c>
      <c r="D494" s="9" t="str">
        <f t="shared" si="23"/>
        <v/>
      </c>
    </row>
    <row r="495" spans="1:4" x14ac:dyDescent="0.25">
      <c r="A495" t="s">
        <v>4306</v>
      </c>
      <c r="B495" s="9" t="str">
        <f t="shared" si="21"/>
        <v>NO</v>
      </c>
      <c r="C495" s="9" t="str">
        <f t="shared" si="22"/>
        <v>NO</v>
      </c>
      <c r="D495" s="9" t="str">
        <f t="shared" si="23"/>
        <v/>
      </c>
    </row>
    <row r="496" spans="1:4" x14ac:dyDescent="0.25">
      <c r="A496" t="s">
        <v>4307</v>
      </c>
      <c r="B496" s="9" t="str">
        <f t="shared" si="21"/>
        <v>NO</v>
      </c>
      <c r="C496" s="9" t="str">
        <f t="shared" si="22"/>
        <v>NO</v>
      </c>
      <c r="D496" s="9" t="str">
        <f t="shared" si="23"/>
        <v/>
      </c>
    </row>
    <row r="497" spans="1:4" x14ac:dyDescent="0.25">
      <c r="A497" t="s">
        <v>4308</v>
      </c>
      <c r="B497" s="9" t="str">
        <f t="shared" si="21"/>
        <v>NO</v>
      </c>
      <c r="C497" s="9" t="str">
        <f t="shared" si="22"/>
        <v>NO</v>
      </c>
      <c r="D497" s="9" t="str">
        <f t="shared" si="23"/>
        <v/>
      </c>
    </row>
    <row r="498" spans="1:4" x14ac:dyDescent="0.25">
      <c r="A498" t="s">
        <v>4309</v>
      </c>
      <c r="B498" s="9" t="str">
        <f t="shared" si="21"/>
        <v>NO</v>
      </c>
      <c r="C498" s="9" t="str">
        <f t="shared" si="22"/>
        <v>NO</v>
      </c>
      <c r="D498" s="9" t="str">
        <f t="shared" si="23"/>
        <v/>
      </c>
    </row>
    <row r="499" spans="1:4" x14ac:dyDescent="0.25">
      <c r="A499" t="s">
        <v>4310</v>
      </c>
      <c r="B499" s="9" t="str">
        <f t="shared" si="21"/>
        <v>NO</v>
      </c>
      <c r="C499" s="9" t="str">
        <f t="shared" si="22"/>
        <v>NO</v>
      </c>
      <c r="D499" s="9" t="str">
        <f t="shared" si="23"/>
        <v/>
      </c>
    </row>
    <row r="500" spans="1:4" x14ac:dyDescent="0.25">
      <c r="A500" t="s">
        <v>4311</v>
      </c>
      <c r="B500" s="9" t="str">
        <f t="shared" si="21"/>
        <v>NO</v>
      </c>
      <c r="C500" s="9" t="str">
        <f t="shared" si="22"/>
        <v>NO</v>
      </c>
      <c r="D500" s="9" t="str">
        <f t="shared" si="23"/>
        <v/>
      </c>
    </row>
    <row r="501" spans="1:4" x14ac:dyDescent="0.25">
      <c r="A501" t="s">
        <v>4312</v>
      </c>
      <c r="B501" s="9" t="str">
        <f t="shared" si="21"/>
        <v>NO</v>
      </c>
      <c r="C501" s="9" t="str">
        <f t="shared" si="22"/>
        <v>NO</v>
      </c>
      <c r="D501" s="9" t="str">
        <f t="shared" si="23"/>
        <v/>
      </c>
    </row>
    <row r="502" spans="1:4" x14ac:dyDescent="0.25">
      <c r="A502" t="s">
        <v>4355</v>
      </c>
      <c r="B502" s="9" t="str">
        <f t="shared" si="21"/>
        <v>YES</v>
      </c>
      <c r="C502" s="9" t="str">
        <f t="shared" si="22"/>
        <v>YES</v>
      </c>
      <c r="D502" s="9" t="str">
        <f t="shared" si="23"/>
        <v>856478006224</v>
      </c>
    </row>
    <row r="503" spans="1:4" x14ac:dyDescent="0.25">
      <c r="A503" t="s">
        <v>4356</v>
      </c>
      <c r="B503" s="9" t="str">
        <f t="shared" si="21"/>
        <v>YES</v>
      </c>
      <c r="C503" s="9" t="str">
        <f t="shared" si="22"/>
        <v>YES</v>
      </c>
      <c r="D503" s="9" t="str">
        <f t="shared" si="23"/>
        <v/>
      </c>
    </row>
    <row r="504" spans="1:4" x14ac:dyDescent="0.25">
      <c r="A504" t="s">
        <v>4357</v>
      </c>
      <c r="B504" s="9" t="str">
        <f t="shared" si="21"/>
        <v>YES</v>
      </c>
      <c r="C504" s="9" t="str">
        <f t="shared" si="22"/>
        <v>YES</v>
      </c>
      <c r="D504" s="9" t="str">
        <f t="shared" si="23"/>
        <v/>
      </c>
    </row>
    <row r="505" spans="1:4" x14ac:dyDescent="0.25">
      <c r="A505" t="s">
        <v>4359</v>
      </c>
      <c r="B505" s="9" t="str">
        <f t="shared" si="21"/>
        <v>YES</v>
      </c>
      <c r="C505" s="9" t="str">
        <f t="shared" si="22"/>
        <v>YES</v>
      </c>
      <c r="D505" s="9" t="str">
        <f t="shared" si="23"/>
        <v>856478006231</v>
      </c>
    </row>
    <row r="506" spans="1:4" x14ac:dyDescent="0.25">
      <c r="A506" t="s">
        <v>4360</v>
      </c>
      <c r="B506" s="9" t="str">
        <f t="shared" si="21"/>
        <v>YES</v>
      </c>
      <c r="C506" s="9" t="str">
        <f t="shared" si="22"/>
        <v>YES</v>
      </c>
      <c r="D506" s="9" t="str">
        <f t="shared" si="23"/>
        <v/>
      </c>
    </row>
    <row r="507" spans="1:4" x14ac:dyDescent="0.25">
      <c r="A507" t="s">
        <v>4361</v>
      </c>
      <c r="B507" s="9" t="str">
        <f t="shared" si="21"/>
        <v>YES</v>
      </c>
      <c r="C507" s="9" t="str">
        <f t="shared" si="22"/>
        <v>YES</v>
      </c>
      <c r="D507" s="9" t="str">
        <f t="shared" si="23"/>
        <v/>
      </c>
    </row>
    <row r="508" spans="1:4" x14ac:dyDescent="0.25">
      <c r="A508" t="s">
        <v>4363</v>
      </c>
      <c r="B508" s="9" t="str">
        <f t="shared" si="21"/>
        <v>NO</v>
      </c>
      <c r="C508" s="9" t="str">
        <f t="shared" si="22"/>
        <v>NO</v>
      </c>
      <c r="D508" s="9" t="str">
        <f t="shared" si="23"/>
        <v/>
      </c>
    </row>
    <row r="509" spans="1:4" x14ac:dyDescent="0.25">
      <c r="A509" t="s">
        <v>4366</v>
      </c>
      <c r="B509" s="9" t="str">
        <f t="shared" si="21"/>
        <v>NO</v>
      </c>
      <c r="C509" s="9" t="str">
        <f t="shared" si="22"/>
        <v>NO</v>
      </c>
      <c r="D509" s="9" t="str">
        <f t="shared" si="23"/>
        <v/>
      </c>
    </row>
    <row r="510" spans="1:4" x14ac:dyDescent="0.25">
      <c r="A510" t="s">
        <v>4369</v>
      </c>
      <c r="B510" s="9" t="str">
        <f t="shared" si="21"/>
        <v>YES</v>
      </c>
      <c r="C510" s="9" t="str">
        <f t="shared" si="22"/>
        <v>YES</v>
      </c>
      <c r="D510" s="9" t="str">
        <f t="shared" si="23"/>
        <v>ADC-V515-US</v>
      </c>
    </row>
    <row r="511" spans="1:4" x14ac:dyDescent="0.25">
      <c r="A511" t="s">
        <v>4367</v>
      </c>
      <c r="B511" s="9" t="str">
        <f t="shared" si="21"/>
        <v>YES</v>
      </c>
      <c r="C511" s="9" t="str">
        <f t="shared" si="22"/>
        <v>YES</v>
      </c>
      <c r="D511" s="9" t="str">
        <f t="shared" si="23"/>
        <v/>
      </c>
    </row>
    <row r="512" spans="1:4" x14ac:dyDescent="0.25">
      <c r="A512" t="s">
        <v>4368</v>
      </c>
      <c r="B512" s="9" t="str">
        <f t="shared" si="21"/>
        <v>YES</v>
      </c>
      <c r="C512" s="9" t="str">
        <f t="shared" si="22"/>
        <v>YES</v>
      </c>
      <c r="D512" s="9" t="str">
        <f t="shared" si="23"/>
        <v/>
      </c>
    </row>
    <row r="513" spans="1:4" x14ac:dyDescent="0.25">
      <c r="A513" t="s">
        <v>4370</v>
      </c>
      <c r="B513" s="9" t="str">
        <f t="shared" si="21"/>
        <v>YES</v>
      </c>
      <c r="C513" s="9" t="str">
        <f t="shared" si="22"/>
        <v>YES</v>
      </c>
      <c r="D513" s="9" t="str">
        <f t="shared" si="23"/>
        <v>ADC-VDB770</v>
      </c>
    </row>
    <row r="514" spans="1:4" x14ac:dyDescent="0.25">
      <c r="A514" t="s">
        <v>4371</v>
      </c>
      <c r="B514" s="9" t="str">
        <f t="shared" ref="B514:B577" si="24">VLOOKUP($A514,masterdata,25,0)</f>
        <v>YES</v>
      </c>
      <c r="C514" s="9" t="str">
        <f t="shared" ref="C514:C577" si="25">VLOOKUP($A514,masterdata,20,0)</f>
        <v>YES</v>
      </c>
      <c r="D514" s="9" t="str">
        <f t="shared" ref="D514:D577" si="26">IF(VLOOKUP($A514,masterdata,26,0)="","",VLOOKUP($A514,masterdata,26,0))</f>
        <v/>
      </c>
    </row>
    <row r="515" spans="1:4" x14ac:dyDescent="0.25">
      <c r="A515" t="s">
        <v>4372</v>
      </c>
      <c r="B515" s="9" t="str">
        <f t="shared" si="24"/>
        <v>YES</v>
      </c>
      <c r="C515" s="9" t="str">
        <f t="shared" si="25"/>
        <v>YES</v>
      </c>
      <c r="D515" s="9" t="str">
        <f t="shared" si="26"/>
        <v/>
      </c>
    </row>
    <row r="516" spans="1:4" x14ac:dyDescent="0.25">
      <c r="A516" t="s">
        <v>4373</v>
      </c>
      <c r="B516" s="9" t="str">
        <f t="shared" si="24"/>
        <v>YES</v>
      </c>
      <c r="C516" s="9" t="str">
        <f t="shared" si="25"/>
        <v>NO</v>
      </c>
      <c r="D516" s="9" t="str">
        <f t="shared" si="26"/>
        <v>JASCO_52190</v>
      </c>
    </row>
    <row r="517" spans="1:4" x14ac:dyDescent="0.25">
      <c r="A517" t="s">
        <v>4374</v>
      </c>
      <c r="B517" s="9" t="str">
        <f t="shared" si="24"/>
        <v>YES</v>
      </c>
      <c r="C517" s="9" t="str">
        <f t="shared" si="25"/>
        <v>NO</v>
      </c>
      <c r="D517" s="9" t="str">
        <f t="shared" si="26"/>
        <v>JASCO_55250</v>
      </c>
    </row>
    <row r="518" spans="1:4" x14ac:dyDescent="0.25">
      <c r="A518" t="s">
        <v>4375</v>
      </c>
      <c r="B518" s="9" t="str">
        <f t="shared" si="24"/>
        <v>YES</v>
      </c>
      <c r="C518" s="9" t="str">
        <f t="shared" si="25"/>
        <v>NO</v>
      </c>
      <c r="D518" s="9" t="str">
        <f t="shared" si="26"/>
        <v>JASCO_55252</v>
      </c>
    </row>
    <row r="519" spans="1:4" x14ac:dyDescent="0.25">
      <c r="A519" t="s">
        <v>3784</v>
      </c>
      <c r="B519" s="9" t="str">
        <f t="shared" si="24"/>
        <v>NO</v>
      </c>
      <c r="C519" s="9" t="str">
        <f t="shared" si="25"/>
        <v>NO</v>
      </c>
      <c r="D519" s="9" t="str">
        <f t="shared" si="26"/>
        <v/>
      </c>
    </row>
    <row r="520" spans="1:4" x14ac:dyDescent="0.25">
      <c r="A520" t="s">
        <v>4401</v>
      </c>
      <c r="B520" s="9" t="str">
        <f t="shared" si="24"/>
        <v>NO</v>
      </c>
      <c r="C520" s="9" t="str">
        <f t="shared" si="25"/>
        <v>NO</v>
      </c>
      <c r="D520" s="9" t="str">
        <f t="shared" si="26"/>
        <v/>
      </c>
    </row>
    <row r="521" spans="1:4" x14ac:dyDescent="0.25">
      <c r="A521" t="s">
        <v>4402</v>
      </c>
      <c r="B521" s="9" t="str">
        <f t="shared" si="24"/>
        <v>NO</v>
      </c>
      <c r="C521" s="9" t="str">
        <f t="shared" si="25"/>
        <v>NO</v>
      </c>
      <c r="D521" s="9" t="str">
        <f t="shared" si="26"/>
        <v/>
      </c>
    </row>
    <row r="522" spans="1:4" x14ac:dyDescent="0.25">
      <c r="A522" t="s">
        <v>4403</v>
      </c>
      <c r="B522" s="9" t="str">
        <f t="shared" si="24"/>
        <v>NO</v>
      </c>
      <c r="C522" s="9" t="str">
        <f t="shared" si="25"/>
        <v>NO</v>
      </c>
      <c r="D522" s="9" t="str">
        <f t="shared" si="26"/>
        <v/>
      </c>
    </row>
    <row r="523" spans="1:4" x14ac:dyDescent="0.25">
      <c r="A523" t="s">
        <v>4404</v>
      </c>
      <c r="B523" s="9" t="str">
        <f t="shared" si="24"/>
        <v>NO</v>
      </c>
      <c r="C523" s="9" t="str">
        <f t="shared" si="25"/>
        <v>NO</v>
      </c>
      <c r="D523" s="9" t="str">
        <f t="shared" si="26"/>
        <v/>
      </c>
    </row>
    <row r="524" spans="1:4" x14ac:dyDescent="0.25">
      <c r="A524" t="s">
        <v>4415</v>
      </c>
      <c r="B524" s="9" t="str">
        <f t="shared" si="24"/>
        <v>NO</v>
      </c>
      <c r="C524" s="9" t="str">
        <f t="shared" si="25"/>
        <v>NO</v>
      </c>
      <c r="D524" s="9" t="str">
        <f t="shared" si="26"/>
        <v/>
      </c>
    </row>
    <row r="525" spans="1:4" x14ac:dyDescent="0.25">
      <c r="A525" t="s">
        <v>4416</v>
      </c>
      <c r="B525" s="9" t="str">
        <f t="shared" si="24"/>
        <v>NO</v>
      </c>
      <c r="C525" s="9" t="str">
        <f t="shared" si="25"/>
        <v>NO</v>
      </c>
      <c r="D525" s="9" t="str">
        <f t="shared" si="26"/>
        <v/>
      </c>
    </row>
    <row r="526" spans="1:4" x14ac:dyDescent="0.25">
      <c r="A526" t="s">
        <v>4417</v>
      </c>
      <c r="B526" s="9" t="str">
        <f t="shared" si="24"/>
        <v>NO</v>
      </c>
      <c r="C526" s="9" t="str">
        <f t="shared" si="25"/>
        <v>NO</v>
      </c>
      <c r="D526" s="9" t="str">
        <f t="shared" si="26"/>
        <v/>
      </c>
    </row>
    <row r="527" spans="1:4" x14ac:dyDescent="0.25">
      <c r="A527" t="s">
        <v>4419</v>
      </c>
      <c r="B527" s="9" t="str">
        <f t="shared" si="24"/>
        <v>NO</v>
      </c>
      <c r="C527" s="9" t="str">
        <f t="shared" si="25"/>
        <v>NO</v>
      </c>
      <c r="D527" s="9" t="str">
        <f t="shared" si="26"/>
        <v/>
      </c>
    </row>
    <row r="528" spans="1:4" x14ac:dyDescent="0.25">
      <c r="A528" t="s">
        <v>4420</v>
      </c>
      <c r="B528" s="9" t="str">
        <f t="shared" si="24"/>
        <v>NO</v>
      </c>
      <c r="C528" s="9" t="str">
        <f t="shared" si="25"/>
        <v>NO</v>
      </c>
      <c r="D528" s="9" t="str">
        <f t="shared" si="26"/>
        <v/>
      </c>
    </row>
    <row r="529" spans="1:4" x14ac:dyDescent="0.25">
      <c r="A529" t="s">
        <v>4421</v>
      </c>
      <c r="B529" s="9" t="str">
        <f t="shared" si="24"/>
        <v>NO</v>
      </c>
      <c r="C529" s="9" t="str">
        <f t="shared" si="25"/>
        <v>NO</v>
      </c>
      <c r="D529" s="9" t="str">
        <f t="shared" si="26"/>
        <v/>
      </c>
    </row>
    <row r="530" spans="1:4" x14ac:dyDescent="0.25">
      <c r="A530" t="s">
        <v>4422</v>
      </c>
      <c r="B530" s="9" t="str">
        <f t="shared" si="24"/>
        <v>NO</v>
      </c>
      <c r="C530" s="9" t="str">
        <f t="shared" si="25"/>
        <v>NO</v>
      </c>
      <c r="D530" s="9" t="str">
        <f t="shared" si="26"/>
        <v/>
      </c>
    </row>
    <row r="531" spans="1:4" x14ac:dyDescent="0.25">
      <c r="A531" t="s">
        <v>4418</v>
      </c>
      <c r="B531" s="9" t="str">
        <f t="shared" si="24"/>
        <v>NO</v>
      </c>
      <c r="C531" s="9" t="str">
        <f t="shared" si="25"/>
        <v>NO</v>
      </c>
      <c r="D531" s="9" t="str">
        <f t="shared" si="26"/>
        <v/>
      </c>
    </row>
    <row r="532" spans="1:4" x14ac:dyDescent="0.25">
      <c r="A532" t="s">
        <v>4423</v>
      </c>
      <c r="B532" s="9" t="str">
        <f t="shared" si="24"/>
        <v>NO</v>
      </c>
      <c r="C532" s="9" t="str">
        <f t="shared" si="25"/>
        <v>NO</v>
      </c>
      <c r="D532" s="9" t="str">
        <f t="shared" si="26"/>
        <v/>
      </c>
    </row>
    <row r="533" spans="1:4" x14ac:dyDescent="0.25">
      <c r="A533" t="s">
        <v>4424</v>
      </c>
      <c r="B533" s="9" t="str">
        <f t="shared" si="24"/>
        <v>NO</v>
      </c>
      <c r="C533" s="9" t="str">
        <f t="shared" si="25"/>
        <v>NO</v>
      </c>
      <c r="D533" s="9" t="str">
        <f t="shared" si="26"/>
        <v/>
      </c>
    </row>
    <row r="534" spans="1:4" x14ac:dyDescent="0.25">
      <c r="A534" t="s">
        <v>4439</v>
      </c>
      <c r="B534" s="9" t="str">
        <f t="shared" si="24"/>
        <v>NO</v>
      </c>
      <c r="C534" s="9" t="str">
        <f t="shared" si="25"/>
        <v>NO</v>
      </c>
      <c r="D534" s="9" t="str">
        <f t="shared" si="26"/>
        <v/>
      </c>
    </row>
    <row r="535" spans="1:4" x14ac:dyDescent="0.25">
      <c r="A535" t="s">
        <v>4440</v>
      </c>
      <c r="B535" s="9" t="str">
        <f t="shared" si="24"/>
        <v>NO</v>
      </c>
      <c r="C535" s="9" t="str">
        <f t="shared" si="25"/>
        <v>NO</v>
      </c>
      <c r="D535" s="9" t="str">
        <f t="shared" si="26"/>
        <v/>
      </c>
    </row>
    <row r="536" spans="1:4" x14ac:dyDescent="0.25">
      <c r="A536" t="s">
        <v>4441</v>
      </c>
      <c r="B536" s="9" t="str">
        <f t="shared" si="24"/>
        <v>NO</v>
      </c>
      <c r="C536" s="9" t="str">
        <f t="shared" si="25"/>
        <v>NO</v>
      </c>
      <c r="D536" s="9" t="str">
        <f t="shared" si="26"/>
        <v/>
      </c>
    </row>
    <row r="537" spans="1:4" x14ac:dyDescent="0.25">
      <c r="A537" t="s">
        <v>4442</v>
      </c>
      <c r="B537" s="9" t="str">
        <f t="shared" si="24"/>
        <v>NO</v>
      </c>
      <c r="C537" s="9" t="str">
        <f t="shared" si="25"/>
        <v>NO</v>
      </c>
      <c r="D537" s="9" t="str">
        <f t="shared" si="26"/>
        <v/>
      </c>
    </row>
    <row r="538" spans="1:4" x14ac:dyDescent="0.25">
      <c r="A538" t="s">
        <v>4443</v>
      </c>
      <c r="B538" s="9" t="str">
        <f t="shared" si="24"/>
        <v>NO</v>
      </c>
      <c r="C538" s="9" t="str">
        <f t="shared" si="25"/>
        <v>NO</v>
      </c>
      <c r="D538" s="9" t="str">
        <f t="shared" si="26"/>
        <v/>
      </c>
    </row>
    <row r="539" spans="1:4" x14ac:dyDescent="0.25">
      <c r="A539" t="s">
        <v>4444</v>
      </c>
      <c r="B539" s="9" t="str">
        <f t="shared" si="24"/>
        <v>NO</v>
      </c>
      <c r="C539" s="9" t="str">
        <f t="shared" si="25"/>
        <v>NO</v>
      </c>
      <c r="D539" s="9" t="str">
        <f t="shared" si="26"/>
        <v/>
      </c>
    </row>
    <row r="540" spans="1:4" x14ac:dyDescent="0.25">
      <c r="A540" t="s">
        <v>4445</v>
      </c>
      <c r="B540" s="9" t="str">
        <f t="shared" si="24"/>
        <v>NO</v>
      </c>
      <c r="C540" s="9" t="str">
        <f t="shared" si="25"/>
        <v>NO</v>
      </c>
      <c r="D540" s="9" t="str">
        <f t="shared" si="26"/>
        <v/>
      </c>
    </row>
    <row r="541" spans="1:4" x14ac:dyDescent="0.25">
      <c r="A541" t="s">
        <v>4446</v>
      </c>
      <c r="B541" s="9" t="str">
        <f t="shared" si="24"/>
        <v>NO</v>
      </c>
      <c r="C541" s="9" t="str">
        <f t="shared" si="25"/>
        <v>NO</v>
      </c>
      <c r="D541" s="9" t="str">
        <f t="shared" si="26"/>
        <v/>
      </c>
    </row>
    <row r="542" spans="1:4" x14ac:dyDescent="0.25">
      <c r="A542" t="s">
        <v>4447</v>
      </c>
      <c r="B542" s="9" t="str">
        <f t="shared" si="24"/>
        <v>NO</v>
      </c>
      <c r="C542" s="9" t="str">
        <f t="shared" si="25"/>
        <v>NO</v>
      </c>
      <c r="D542" s="9" t="str">
        <f t="shared" si="26"/>
        <v/>
      </c>
    </row>
    <row r="543" spans="1:4" x14ac:dyDescent="0.25">
      <c r="A543" t="s">
        <v>4448</v>
      </c>
      <c r="B543" s="9" t="str">
        <f t="shared" si="24"/>
        <v>NO</v>
      </c>
      <c r="C543" s="9" t="str">
        <f t="shared" si="25"/>
        <v>NO</v>
      </c>
      <c r="D543" s="9" t="str">
        <f t="shared" si="26"/>
        <v/>
      </c>
    </row>
    <row r="544" spans="1:4" x14ac:dyDescent="0.25">
      <c r="A544" t="s">
        <v>977</v>
      </c>
      <c r="B544" s="9" t="str">
        <f t="shared" si="24"/>
        <v>NO</v>
      </c>
      <c r="C544" s="9" t="str">
        <f t="shared" si="25"/>
        <v>NO</v>
      </c>
      <c r="D544" s="9" t="str">
        <f t="shared" si="26"/>
        <v>ACGO</v>
      </c>
    </row>
    <row r="545" spans="1:4" x14ac:dyDescent="0.25">
      <c r="A545" t="s">
        <v>969</v>
      </c>
      <c r="B545" s="9" t="str">
        <f t="shared" si="24"/>
        <v>NO</v>
      </c>
      <c r="C545" s="9" t="str">
        <f t="shared" si="25"/>
        <v>NO</v>
      </c>
      <c r="D545" s="9" t="str">
        <f t="shared" si="26"/>
        <v>AC</v>
      </c>
    </row>
    <row r="546" spans="1:4" x14ac:dyDescent="0.25">
      <c r="A546" t="s">
        <v>973</v>
      </c>
      <c r="B546" s="9" t="str">
        <f t="shared" si="24"/>
        <v>NO</v>
      </c>
      <c r="C546" s="9" t="str">
        <f t="shared" si="25"/>
        <v>NO</v>
      </c>
      <c r="D546" s="9" t="str">
        <f t="shared" si="26"/>
        <v>ACFD</v>
      </c>
    </row>
    <row r="547" spans="1:4" x14ac:dyDescent="0.25">
      <c r="A547" t="s">
        <v>989</v>
      </c>
      <c r="B547" s="9" t="str">
        <f t="shared" si="24"/>
        <v>NO</v>
      </c>
      <c r="C547" s="9" t="str">
        <f t="shared" si="25"/>
        <v>NO</v>
      </c>
      <c r="D547" s="9" t="str">
        <f t="shared" si="26"/>
        <v>ACQCEN</v>
      </c>
    </row>
    <row r="548" spans="1:4" x14ac:dyDescent="0.25">
      <c r="A548" t="s">
        <v>991</v>
      </c>
      <c r="B548" s="9" t="str">
        <f t="shared" si="24"/>
        <v>NO</v>
      </c>
      <c r="C548" s="9" t="str">
        <f t="shared" si="25"/>
        <v>NO</v>
      </c>
      <c r="D548" s="9" t="str">
        <f t="shared" si="26"/>
        <v>ACQCENFD</v>
      </c>
    </row>
    <row r="549" spans="1:4" x14ac:dyDescent="0.25">
      <c r="A549" t="s">
        <v>992</v>
      </c>
      <c r="B549" s="9" t="str">
        <f t="shared" si="24"/>
        <v>NO</v>
      </c>
      <c r="C549" s="9" t="str">
        <f t="shared" si="25"/>
        <v>NO</v>
      </c>
      <c r="D549" s="9" t="str">
        <f t="shared" si="26"/>
        <v>ACQCF</v>
      </c>
    </row>
    <row r="550" spans="1:4" x14ac:dyDescent="0.25">
      <c r="A550" t="s">
        <v>993</v>
      </c>
      <c r="B550" s="9" t="str">
        <f t="shared" si="24"/>
        <v>NO</v>
      </c>
      <c r="C550" s="9" t="str">
        <f t="shared" si="25"/>
        <v>NO</v>
      </c>
      <c r="D550" s="9" t="str">
        <f t="shared" si="26"/>
        <v>ACQCFD</v>
      </c>
    </row>
    <row r="551" spans="1:4" x14ac:dyDescent="0.25">
      <c r="A551" t="s">
        <v>3656</v>
      </c>
      <c r="B551" s="9" t="str">
        <f t="shared" si="24"/>
        <v>NO</v>
      </c>
      <c r="C551" s="9" t="str">
        <f t="shared" si="25"/>
        <v>NO</v>
      </c>
      <c r="D551" s="9" t="str">
        <f t="shared" si="26"/>
        <v>PKE2DMK</v>
      </c>
    </row>
    <row r="552" spans="1:4" x14ac:dyDescent="0.25">
      <c r="A552" t="s">
        <v>3652</v>
      </c>
      <c r="B552" s="9" t="str">
        <f t="shared" si="24"/>
        <v>NO</v>
      </c>
      <c r="C552" s="9" t="str">
        <f t="shared" si="25"/>
        <v>NO</v>
      </c>
      <c r="D552" s="9" t="str">
        <f t="shared" si="26"/>
        <v>PKAFSECURE</v>
      </c>
    </row>
    <row r="553" spans="1:4" x14ac:dyDescent="0.25">
      <c r="A553" t="s">
        <v>3651</v>
      </c>
      <c r="B553" s="9" t="str">
        <f t="shared" si="24"/>
        <v>NO</v>
      </c>
      <c r="C553" s="9" t="str">
        <f t="shared" si="25"/>
        <v>NO</v>
      </c>
      <c r="D553" s="9" t="str">
        <f t="shared" si="26"/>
        <v>PKAFCONTROL</v>
      </c>
    </row>
    <row r="554" spans="1:4" x14ac:dyDescent="0.25">
      <c r="A554" t="s">
        <v>3650</v>
      </c>
      <c r="B554" s="9" t="str">
        <f t="shared" si="24"/>
        <v>NO</v>
      </c>
      <c r="C554" s="9" t="str">
        <f t="shared" si="25"/>
        <v>NO</v>
      </c>
      <c r="D554" s="9" t="str">
        <f t="shared" si="26"/>
        <v>PKAFCOMM</v>
      </c>
    </row>
    <row r="555" spans="1:4" x14ac:dyDescent="0.25">
      <c r="A555" t="s">
        <v>2308</v>
      </c>
      <c r="B555" s="9" t="str">
        <f t="shared" si="24"/>
        <v>NO</v>
      </c>
      <c r="C555" s="9" t="str">
        <f t="shared" si="25"/>
        <v>NO</v>
      </c>
      <c r="D555" s="9" t="str">
        <f t="shared" si="26"/>
        <v>3GNLTW_NEW</v>
      </c>
    </row>
    <row r="556" spans="1:4" x14ac:dyDescent="0.25">
      <c r="A556" t="s">
        <v>3746</v>
      </c>
      <c r="B556" s="9" t="str">
        <f t="shared" si="24"/>
        <v>NO</v>
      </c>
      <c r="C556" s="9" t="str">
        <f t="shared" si="25"/>
        <v>NO</v>
      </c>
      <c r="D556" s="9" t="str">
        <f t="shared" si="26"/>
        <v>3GNLTW_NEW</v>
      </c>
    </row>
    <row r="557" spans="1:4" x14ac:dyDescent="0.25">
      <c r="A557" t="s">
        <v>4535</v>
      </c>
      <c r="B557" s="9" t="str">
        <f t="shared" si="24"/>
        <v>NO</v>
      </c>
      <c r="C557" s="9" t="str">
        <f t="shared" si="25"/>
        <v>NO</v>
      </c>
      <c r="D557" s="9" t="str">
        <f t="shared" si="26"/>
        <v>DXS-36AF</v>
      </c>
    </row>
    <row r="558" spans="1:4" x14ac:dyDescent="0.25">
      <c r="A558" t="s">
        <v>2344</v>
      </c>
      <c r="B558" s="9" t="str">
        <f t="shared" si="24"/>
        <v>NO</v>
      </c>
      <c r="C558" s="9" t="str">
        <f t="shared" si="25"/>
        <v>NO</v>
      </c>
      <c r="D558" s="9" t="str">
        <f t="shared" si="26"/>
        <v>EVS2DMK</v>
      </c>
    </row>
    <row r="559" spans="1:4" x14ac:dyDescent="0.25">
      <c r="A559" t="s">
        <v>3777</v>
      </c>
      <c r="B559" s="9" t="str">
        <f t="shared" si="24"/>
        <v>NO</v>
      </c>
      <c r="C559" s="9" t="str">
        <f t="shared" si="25"/>
        <v>NO</v>
      </c>
      <c r="D559" s="9" t="str">
        <f t="shared" si="26"/>
        <v>EVS2DMK_NEW</v>
      </c>
    </row>
    <row r="560" spans="1:4" x14ac:dyDescent="0.25">
      <c r="A560" t="s">
        <v>2338</v>
      </c>
      <c r="B560" s="9" t="str">
        <f t="shared" si="24"/>
        <v>NO</v>
      </c>
      <c r="C560" s="9" t="str">
        <f t="shared" si="25"/>
        <v>NO</v>
      </c>
      <c r="D560" s="9" t="str">
        <f t="shared" si="26"/>
        <v>DPKTW_B</v>
      </c>
    </row>
    <row r="561" spans="1:4" x14ac:dyDescent="0.25">
      <c r="A561" t="s">
        <v>2337</v>
      </c>
      <c r="B561" s="9" t="str">
        <f t="shared" si="24"/>
        <v>NO</v>
      </c>
      <c r="C561" s="9" t="str">
        <f t="shared" si="25"/>
        <v>NO</v>
      </c>
      <c r="D561" s="9" t="str">
        <f t="shared" si="26"/>
        <v>DPKTW</v>
      </c>
    </row>
    <row r="562" spans="1:4" x14ac:dyDescent="0.25">
      <c r="A562" t="s">
        <v>1621</v>
      </c>
      <c r="B562" s="9" t="str">
        <f t="shared" si="24"/>
        <v>NO</v>
      </c>
      <c r="C562" s="9" t="str">
        <f t="shared" si="25"/>
        <v>NO</v>
      </c>
      <c r="D562" s="9" t="str">
        <f t="shared" si="26"/>
        <v>AFCONNECT_N</v>
      </c>
    </row>
    <row r="563" spans="1:4" x14ac:dyDescent="0.25">
      <c r="A563" t="s">
        <v>3755</v>
      </c>
      <c r="B563" s="9" t="str">
        <f t="shared" si="24"/>
        <v>NO</v>
      </c>
      <c r="C563" s="9" t="str">
        <f t="shared" si="25"/>
        <v>NO</v>
      </c>
      <c r="D563" s="9" t="str">
        <f t="shared" si="26"/>
        <v>AF_ADDON_PE</v>
      </c>
    </row>
    <row r="564" spans="1:4" x14ac:dyDescent="0.25">
      <c r="A564" t="s">
        <v>4552</v>
      </c>
      <c r="B564" s="9" t="str">
        <f t="shared" si="24"/>
        <v>NO</v>
      </c>
      <c r="C564" s="9" t="str">
        <f t="shared" si="25"/>
        <v>NO</v>
      </c>
      <c r="D564" s="9" t="str">
        <f t="shared" si="26"/>
        <v>DXS-73K</v>
      </c>
    </row>
    <row r="565" spans="1:4" x14ac:dyDescent="0.25">
      <c r="A565" t="s">
        <v>3775</v>
      </c>
      <c r="B565" s="9" t="str">
        <f t="shared" si="24"/>
        <v>NO</v>
      </c>
      <c r="C565" s="9" t="str">
        <f t="shared" si="25"/>
        <v>NO</v>
      </c>
      <c r="D565" s="9" t="str">
        <f t="shared" si="26"/>
        <v>DXS-80AF</v>
      </c>
    </row>
    <row r="566" spans="1:4" x14ac:dyDescent="0.25">
      <c r="A566" t="s">
        <v>2372</v>
      </c>
      <c r="B566" s="9" t="str">
        <f t="shared" si="24"/>
        <v>NO</v>
      </c>
      <c r="C566" s="9" t="str">
        <f t="shared" si="25"/>
        <v>NO</v>
      </c>
      <c r="D566" s="9" t="str">
        <f t="shared" si="26"/>
        <v>WIFIDRLK</v>
      </c>
    </row>
    <row r="567" spans="1:4" x14ac:dyDescent="0.25">
      <c r="A567" t="s">
        <v>3818</v>
      </c>
      <c r="B567" s="9" t="str">
        <f t="shared" si="24"/>
        <v>NO</v>
      </c>
      <c r="C567" s="9" t="str">
        <f t="shared" si="25"/>
        <v>NO</v>
      </c>
      <c r="D567" s="9" t="str">
        <f t="shared" si="26"/>
        <v>WIFIDRLK_B</v>
      </c>
    </row>
    <row r="568" spans="1:4" x14ac:dyDescent="0.25">
      <c r="A568" t="s">
        <v>3764</v>
      </c>
      <c r="B568" s="9" t="str">
        <f t="shared" si="24"/>
        <v>NO</v>
      </c>
      <c r="C568" s="9" t="str">
        <f t="shared" si="25"/>
        <v>NO</v>
      </c>
      <c r="D568" s="9" t="str">
        <f t="shared" si="26"/>
        <v>CAMERA</v>
      </c>
    </row>
    <row r="569" spans="1:4" x14ac:dyDescent="0.25">
      <c r="A569" t="s">
        <v>4566</v>
      </c>
      <c r="B569" s="9" t="str">
        <f t="shared" si="24"/>
        <v>NO</v>
      </c>
      <c r="C569" s="9" t="str">
        <f t="shared" si="25"/>
        <v>NO</v>
      </c>
      <c r="D569" s="9" t="str">
        <f t="shared" si="26"/>
        <v>RC8061</v>
      </c>
    </row>
    <row r="570" spans="1:4" x14ac:dyDescent="0.25">
      <c r="A570" t="s">
        <v>2375</v>
      </c>
      <c r="B570" s="9" t="str">
        <f t="shared" si="24"/>
        <v>NO</v>
      </c>
      <c r="C570" s="9" t="str">
        <f t="shared" si="25"/>
        <v>NO</v>
      </c>
      <c r="D570" s="9" t="str">
        <f t="shared" si="26"/>
        <v>WIFITSTAT</v>
      </c>
    </row>
    <row r="571" spans="1:4" x14ac:dyDescent="0.25">
      <c r="A571" t="s">
        <v>3820</v>
      </c>
      <c r="B571" s="9" t="str">
        <f t="shared" si="24"/>
        <v>NO</v>
      </c>
      <c r="C571" s="9" t="str">
        <f t="shared" si="25"/>
        <v>NO</v>
      </c>
      <c r="D571" s="9" t="str">
        <f t="shared" si="26"/>
        <v>WIFITSTAT_B</v>
      </c>
    </row>
    <row r="572" spans="1:4" x14ac:dyDescent="0.25">
      <c r="A572" t="s">
        <v>3819</v>
      </c>
      <c r="B572" s="9" t="str">
        <f t="shared" si="24"/>
        <v>NO</v>
      </c>
      <c r="C572" s="9" t="str">
        <f t="shared" si="25"/>
        <v>NO</v>
      </c>
      <c r="D572" s="9" t="str">
        <f t="shared" si="26"/>
        <v>WIFIHOME_B</v>
      </c>
    </row>
    <row r="573" spans="1:4" x14ac:dyDescent="0.25">
      <c r="A573" t="s">
        <v>2374</v>
      </c>
      <c r="B573" s="9" t="str">
        <f t="shared" si="24"/>
        <v>NO</v>
      </c>
      <c r="C573" s="9" t="str">
        <f t="shared" si="25"/>
        <v>NO</v>
      </c>
      <c r="D573" s="9" t="str">
        <f t="shared" si="26"/>
        <v>WIFISKEYPAD</v>
      </c>
    </row>
    <row r="574" spans="1:4" x14ac:dyDescent="0.25">
      <c r="A574" t="s">
        <v>2317</v>
      </c>
      <c r="B574" s="9" t="str">
        <f t="shared" si="24"/>
        <v>NO</v>
      </c>
      <c r="C574" s="9" t="str">
        <f t="shared" si="25"/>
        <v>NO</v>
      </c>
      <c r="D574" s="9" t="str">
        <f t="shared" si="26"/>
        <v>A241</v>
      </c>
    </row>
    <row r="575" spans="1:4" x14ac:dyDescent="0.25">
      <c r="A575" t="s">
        <v>4585</v>
      </c>
      <c r="B575" s="9" t="str">
        <f t="shared" si="24"/>
        <v>NO</v>
      </c>
      <c r="C575" s="9" t="str">
        <f t="shared" si="25"/>
        <v>NO</v>
      </c>
      <c r="D575" s="9" t="str">
        <f t="shared" si="26"/>
        <v>WIFIDRLK_B</v>
      </c>
    </row>
    <row r="576" spans="1:4" x14ac:dyDescent="0.25">
      <c r="A576" t="s">
        <v>4586</v>
      </c>
      <c r="B576" s="9" t="str">
        <f t="shared" si="24"/>
        <v>NO</v>
      </c>
      <c r="C576" s="9" t="str">
        <f t="shared" si="25"/>
        <v>NO</v>
      </c>
      <c r="D576" s="9" t="str">
        <f t="shared" si="26"/>
        <v>WIFITSTAT_B</v>
      </c>
    </row>
    <row r="577" spans="1:4" x14ac:dyDescent="0.25">
      <c r="A577" t="s">
        <v>4587</v>
      </c>
      <c r="B577" s="9" t="str">
        <f t="shared" si="24"/>
        <v>NO</v>
      </c>
      <c r="C577" s="9" t="str">
        <f t="shared" si="25"/>
        <v>NO</v>
      </c>
      <c r="D577" s="9" t="str">
        <f t="shared" si="26"/>
        <v>DXS-73</v>
      </c>
    </row>
    <row r="578" spans="1:4" x14ac:dyDescent="0.25">
      <c r="A578" t="s">
        <v>4588</v>
      </c>
      <c r="B578" s="9" t="str">
        <f t="shared" ref="B578:B641" si="27">VLOOKUP($A578,masterdata,25,0)</f>
        <v>NO</v>
      </c>
      <c r="C578" s="9" t="str">
        <f t="shared" ref="C578:C641" si="28">VLOOKUP($A578,masterdata,20,0)</f>
        <v>NO</v>
      </c>
      <c r="D578" s="9" t="str">
        <f t="shared" ref="D578:D641" si="29">IF(VLOOKUP($A578,masterdata,26,0)="","",VLOOKUP($A578,masterdata,26,0))</f>
        <v>DXS-72AF</v>
      </c>
    </row>
    <row r="579" spans="1:4" x14ac:dyDescent="0.25">
      <c r="A579" t="s">
        <v>4589</v>
      </c>
      <c r="B579" s="9" t="str">
        <f t="shared" si="27"/>
        <v>NO</v>
      </c>
      <c r="C579" s="9" t="str">
        <f t="shared" si="28"/>
        <v>NO</v>
      </c>
      <c r="D579" s="9" t="str">
        <f t="shared" si="29"/>
        <v>ESL240-CO2</v>
      </c>
    </row>
    <row r="580" spans="1:4" x14ac:dyDescent="0.25">
      <c r="A580" t="s">
        <v>4590</v>
      </c>
      <c r="B580" s="9" t="str">
        <f t="shared" si="27"/>
        <v>NO</v>
      </c>
      <c r="C580" s="9" t="str">
        <f t="shared" si="28"/>
        <v>NO</v>
      </c>
      <c r="D580" s="9" t="str">
        <f t="shared" si="29"/>
        <v>DF-10</v>
      </c>
    </row>
    <row r="581" spans="1:4" x14ac:dyDescent="0.25">
      <c r="A581" t="s">
        <v>4595</v>
      </c>
      <c r="B581" s="9" t="str">
        <f t="shared" si="27"/>
        <v>NO</v>
      </c>
      <c r="C581" s="9" t="str">
        <f t="shared" si="28"/>
        <v>NO</v>
      </c>
      <c r="D581" s="9" t="str">
        <f t="shared" si="29"/>
        <v>DXS-10AF</v>
      </c>
    </row>
    <row r="582" spans="1:4" x14ac:dyDescent="0.25">
      <c r="A582" t="s">
        <v>4599</v>
      </c>
      <c r="B582" s="9" t="str">
        <f t="shared" si="27"/>
        <v>NO</v>
      </c>
      <c r="C582" s="9" t="str">
        <f t="shared" si="28"/>
        <v>NO</v>
      </c>
      <c r="D582" s="9" t="str">
        <f t="shared" si="29"/>
        <v>KP7</v>
      </c>
    </row>
    <row r="583" spans="1:4" x14ac:dyDescent="0.25">
      <c r="A583" t="s">
        <v>4603</v>
      </c>
      <c r="B583" s="9" t="str">
        <f t="shared" si="27"/>
        <v>NO</v>
      </c>
      <c r="C583" s="9" t="str">
        <f t="shared" si="28"/>
        <v>NO</v>
      </c>
      <c r="D583" s="9" t="str">
        <f t="shared" si="29"/>
        <v>DXT-42AF</v>
      </c>
    </row>
    <row r="584" spans="1:4" x14ac:dyDescent="0.25">
      <c r="A584" t="s">
        <v>4607</v>
      </c>
      <c r="B584" s="9" t="str">
        <f t="shared" si="27"/>
        <v>NO</v>
      </c>
      <c r="C584" s="9" t="str">
        <f t="shared" si="28"/>
        <v>NO</v>
      </c>
      <c r="D584" s="9" t="str">
        <f t="shared" si="29"/>
        <v>DC9</v>
      </c>
    </row>
    <row r="585" spans="1:4" x14ac:dyDescent="0.25">
      <c r="A585" t="s">
        <v>4608</v>
      </c>
      <c r="B585" s="9" t="str">
        <f t="shared" si="27"/>
        <v>NO</v>
      </c>
      <c r="C585" s="9" t="str">
        <f t="shared" si="28"/>
        <v>NO</v>
      </c>
      <c r="D585" s="9" t="str">
        <f t="shared" si="29"/>
        <v>DXS-31AF</v>
      </c>
    </row>
    <row r="586" spans="1:4" x14ac:dyDescent="0.25">
      <c r="A586" t="s">
        <v>4611</v>
      </c>
      <c r="B586" s="9" t="str">
        <f t="shared" si="27"/>
        <v>NO</v>
      </c>
      <c r="C586" s="9" t="str">
        <f t="shared" si="28"/>
        <v>NO</v>
      </c>
      <c r="D586" s="9" t="str">
        <f t="shared" si="29"/>
        <v>DXS31AF-2450</v>
      </c>
    </row>
    <row r="587" spans="1:4" x14ac:dyDescent="0.25">
      <c r="A587" t="s">
        <v>4615</v>
      </c>
      <c r="B587" s="9" t="str">
        <f t="shared" si="27"/>
        <v>NO</v>
      </c>
      <c r="C587" s="9" t="str">
        <f t="shared" si="28"/>
        <v>NO</v>
      </c>
      <c r="D587" s="9" t="str">
        <f t="shared" si="29"/>
        <v>DXT-31</v>
      </c>
    </row>
    <row r="588" spans="1:4" x14ac:dyDescent="0.25">
      <c r="A588" t="s">
        <v>2341</v>
      </c>
      <c r="B588" s="9" t="str">
        <f t="shared" si="27"/>
        <v>NO</v>
      </c>
      <c r="C588" s="9" t="str">
        <f t="shared" si="28"/>
        <v>NO</v>
      </c>
      <c r="D588" s="9" t="str">
        <f t="shared" si="29"/>
        <v>DXS-62</v>
      </c>
    </row>
    <row r="589" spans="1:4" x14ac:dyDescent="0.25">
      <c r="A589" t="s">
        <v>2343</v>
      </c>
      <c r="B589" s="9" t="str">
        <f t="shared" si="27"/>
        <v>NO</v>
      </c>
      <c r="C589" s="9" t="str">
        <f t="shared" si="28"/>
        <v>NO</v>
      </c>
      <c r="D589" s="9" t="str">
        <f t="shared" si="29"/>
        <v>DXS-64</v>
      </c>
    </row>
    <row r="590" spans="1:4" x14ac:dyDescent="0.25">
      <c r="A590" t="s">
        <v>4620</v>
      </c>
      <c r="B590" s="9" t="str">
        <f t="shared" si="27"/>
        <v>NO</v>
      </c>
      <c r="C590" s="9" t="str">
        <f t="shared" si="28"/>
        <v>NO</v>
      </c>
      <c r="D590" s="9" t="str">
        <f t="shared" si="29"/>
        <v>CIR-9</v>
      </c>
    </row>
    <row r="591" spans="1:4" x14ac:dyDescent="0.25">
      <c r="A591" t="s">
        <v>4625</v>
      </c>
      <c r="B591" s="9" t="str">
        <f t="shared" si="27"/>
        <v>NO</v>
      </c>
      <c r="C591" s="9" t="str">
        <f t="shared" si="28"/>
        <v>NO</v>
      </c>
      <c r="D591" s="9" t="str">
        <f t="shared" si="29"/>
        <v>DXS-54AF</v>
      </c>
    </row>
    <row r="592" spans="1:4" x14ac:dyDescent="0.25">
      <c r="A592" t="s">
        <v>4630</v>
      </c>
      <c r="B592" s="9" t="str">
        <f t="shared" si="27"/>
        <v>NO</v>
      </c>
      <c r="C592" s="9" t="str">
        <f t="shared" si="28"/>
        <v>NO</v>
      </c>
      <c r="D592" s="9" t="str">
        <f t="shared" si="29"/>
        <v>DXS-55AF</v>
      </c>
    </row>
    <row r="593" spans="1:4" x14ac:dyDescent="0.25">
      <c r="A593" t="s">
        <v>3839</v>
      </c>
      <c r="B593" s="9" t="str">
        <f t="shared" si="27"/>
        <v>NO</v>
      </c>
      <c r="C593" s="9" t="str">
        <f t="shared" si="28"/>
        <v>NO</v>
      </c>
      <c r="D593" s="9" t="str">
        <f t="shared" si="29"/>
        <v>DXS-91AF</v>
      </c>
    </row>
    <row r="594" spans="1:4" x14ac:dyDescent="0.25">
      <c r="A594" t="s">
        <v>3750</v>
      </c>
      <c r="B594" s="9" t="str">
        <f t="shared" si="27"/>
        <v>NO</v>
      </c>
      <c r="C594" s="9" t="str">
        <f t="shared" si="28"/>
        <v>NO</v>
      </c>
      <c r="D594" s="9" t="str">
        <f t="shared" si="29"/>
        <v>AC CELL</v>
      </c>
    </row>
    <row r="595" spans="1:4" x14ac:dyDescent="0.25">
      <c r="A595" t="s">
        <v>3641</v>
      </c>
      <c r="B595" s="9" t="str">
        <f t="shared" si="27"/>
        <v>NO</v>
      </c>
      <c r="C595" s="9" t="str">
        <f t="shared" si="28"/>
        <v>NO</v>
      </c>
      <c r="D595" s="9" t="str">
        <f t="shared" si="29"/>
        <v>ACCELLFD</v>
      </c>
    </row>
    <row r="596" spans="1:4" x14ac:dyDescent="0.25">
      <c r="A596" t="s">
        <v>3749</v>
      </c>
      <c r="B596" s="9" t="str">
        <f t="shared" si="27"/>
        <v>NO</v>
      </c>
      <c r="C596" s="9" t="str">
        <f t="shared" si="28"/>
        <v>NO</v>
      </c>
      <c r="D596" s="9" t="str">
        <f t="shared" si="29"/>
        <v>ACCELLFD</v>
      </c>
    </row>
    <row r="597" spans="1:4" x14ac:dyDescent="0.25">
      <c r="A597" t="s">
        <v>3642</v>
      </c>
      <c r="B597" s="9" t="str">
        <f t="shared" si="27"/>
        <v>NO</v>
      </c>
      <c r="C597" s="9" t="str">
        <f t="shared" si="28"/>
        <v>NO</v>
      </c>
      <c r="D597" s="9" t="str">
        <f t="shared" si="29"/>
        <v>COMM</v>
      </c>
    </row>
    <row r="598" spans="1:4" x14ac:dyDescent="0.25">
      <c r="A598" t="s">
        <v>3770</v>
      </c>
      <c r="B598" s="9" t="str">
        <f t="shared" si="27"/>
        <v>NO</v>
      </c>
      <c r="C598" s="9" t="str">
        <f t="shared" si="28"/>
        <v>NO</v>
      </c>
      <c r="D598" s="9" t="str">
        <f t="shared" si="29"/>
        <v/>
      </c>
    </row>
    <row r="599" spans="1:4" x14ac:dyDescent="0.25">
      <c r="A599" t="s">
        <v>3643</v>
      </c>
      <c r="B599" s="9" t="str">
        <f t="shared" si="27"/>
        <v>NO</v>
      </c>
      <c r="C599" s="9" t="str">
        <f t="shared" si="28"/>
        <v>NO</v>
      </c>
      <c r="D599" s="9" t="str">
        <f t="shared" si="29"/>
        <v>DIAMOND</v>
      </c>
    </row>
    <row r="600" spans="1:4" x14ac:dyDescent="0.25">
      <c r="A600" t="s">
        <v>3644</v>
      </c>
      <c r="B600" s="9" t="str">
        <f t="shared" si="27"/>
        <v>NO</v>
      </c>
      <c r="C600" s="9" t="str">
        <f t="shared" si="28"/>
        <v>NO</v>
      </c>
      <c r="D600" s="9" t="str">
        <f t="shared" si="29"/>
        <v>GOLD</v>
      </c>
    </row>
    <row r="601" spans="1:4" x14ac:dyDescent="0.25">
      <c r="A601" t="s">
        <v>3645</v>
      </c>
      <c r="B601" s="9" t="str">
        <f t="shared" si="27"/>
        <v>NO</v>
      </c>
      <c r="C601" s="9" t="str">
        <f t="shared" si="28"/>
        <v>NO</v>
      </c>
      <c r="D601" s="9" t="str">
        <f t="shared" si="29"/>
        <v>GOLD_ACC</v>
      </c>
    </row>
    <row r="602" spans="1:4" x14ac:dyDescent="0.25">
      <c r="A602" t="s">
        <v>3780</v>
      </c>
      <c r="B602" s="9" t="str">
        <f t="shared" si="27"/>
        <v>NO</v>
      </c>
      <c r="C602" s="9" t="str">
        <f t="shared" si="28"/>
        <v>NO</v>
      </c>
      <c r="D602" s="9" t="str">
        <f t="shared" si="29"/>
        <v/>
      </c>
    </row>
    <row r="603" spans="1:4" x14ac:dyDescent="0.25">
      <c r="A603" t="s">
        <v>272</v>
      </c>
      <c r="B603" s="9" t="str">
        <f t="shared" si="27"/>
        <v>NO</v>
      </c>
      <c r="C603" s="9" t="str">
        <f t="shared" si="28"/>
        <v>NO</v>
      </c>
      <c r="D603" s="9" t="str">
        <f t="shared" si="29"/>
        <v>HWCOMMAN</v>
      </c>
    </row>
    <row r="604" spans="1:4" x14ac:dyDescent="0.25">
      <c r="A604" t="s">
        <v>251</v>
      </c>
      <c r="B604" s="9" t="str">
        <f t="shared" si="27"/>
        <v>NO</v>
      </c>
      <c r="C604" s="9" t="str">
        <f t="shared" si="28"/>
        <v>NO</v>
      </c>
      <c r="D604" s="9" t="str">
        <f t="shared" si="29"/>
        <v>HWCONNEC</v>
      </c>
    </row>
    <row r="605" spans="1:4" x14ac:dyDescent="0.25">
      <c r="A605" t="s">
        <v>260</v>
      </c>
      <c r="B605" s="9" t="str">
        <f t="shared" si="27"/>
        <v>NO</v>
      </c>
      <c r="C605" s="9" t="str">
        <f t="shared" si="28"/>
        <v>NO</v>
      </c>
      <c r="D605" s="9" t="str">
        <f t="shared" si="29"/>
        <v>HWCONTRO</v>
      </c>
    </row>
    <row r="606" spans="1:4" x14ac:dyDescent="0.25">
      <c r="A606" t="s">
        <v>3646</v>
      </c>
      <c r="B606" s="9" t="str">
        <f t="shared" si="27"/>
        <v>NO</v>
      </c>
      <c r="C606" s="9" t="str">
        <f t="shared" si="28"/>
        <v>NO</v>
      </c>
      <c r="D606" s="9" t="str">
        <f t="shared" si="29"/>
        <v>PACKSNL</v>
      </c>
    </row>
    <row r="607" spans="1:4" x14ac:dyDescent="0.25">
      <c r="A607" t="s">
        <v>3647</v>
      </c>
      <c r="B607" s="9" t="str">
        <f t="shared" si="27"/>
        <v>NO</v>
      </c>
      <c r="C607" s="9" t="str">
        <f t="shared" si="28"/>
        <v>NO</v>
      </c>
      <c r="D607" s="9" t="str">
        <f t="shared" si="29"/>
        <v>PACKSNL2</v>
      </c>
    </row>
    <row r="608" spans="1:4" x14ac:dyDescent="0.25">
      <c r="A608" t="s">
        <v>3648</v>
      </c>
      <c r="B608" s="9" t="str">
        <f t="shared" si="27"/>
        <v>NO</v>
      </c>
      <c r="C608" s="9" t="str">
        <f t="shared" si="28"/>
        <v>NO</v>
      </c>
      <c r="D608" s="9" t="str">
        <f t="shared" si="29"/>
        <v>PACKSPD</v>
      </c>
    </row>
    <row r="609" spans="1:4" x14ac:dyDescent="0.25">
      <c r="A609" t="s">
        <v>3649</v>
      </c>
      <c r="B609" s="9" t="str">
        <f t="shared" si="27"/>
        <v>NO</v>
      </c>
      <c r="C609" s="9" t="str">
        <f t="shared" si="28"/>
        <v>NO</v>
      </c>
      <c r="D609" s="9" t="str">
        <f t="shared" si="29"/>
        <v>PACKSPK</v>
      </c>
    </row>
    <row r="610" spans="1:4" x14ac:dyDescent="0.25">
      <c r="A610" t="s">
        <v>3846</v>
      </c>
      <c r="B610" s="9" t="str">
        <f t="shared" si="27"/>
        <v>NO</v>
      </c>
      <c r="C610" s="9" t="str">
        <f t="shared" si="28"/>
        <v>NO</v>
      </c>
      <c r="D610" s="9" t="str">
        <f t="shared" si="29"/>
        <v>PKAFCOMM</v>
      </c>
    </row>
    <row r="611" spans="1:4" x14ac:dyDescent="0.25">
      <c r="A611" t="s">
        <v>3847</v>
      </c>
      <c r="B611" s="9" t="str">
        <f t="shared" si="27"/>
        <v>NO</v>
      </c>
      <c r="C611" s="9" t="str">
        <f t="shared" si="28"/>
        <v>NO</v>
      </c>
      <c r="D611" s="9" t="str">
        <f t="shared" si="29"/>
        <v>PKAFCONT</v>
      </c>
    </row>
    <row r="612" spans="1:4" x14ac:dyDescent="0.25">
      <c r="A612" t="s">
        <v>3848</v>
      </c>
      <c r="B612" s="9" t="str">
        <f t="shared" si="27"/>
        <v>NO</v>
      </c>
      <c r="C612" s="9" t="str">
        <f t="shared" si="28"/>
        <v>NO</v>
      </c>
      <c r="D612" s="9" t="str">
        <f t="shared" si="29"/>
        <v>PKAFSECU</v>
      </c>
    </row>
    <row r="613" spans="1:4" x14ac:dyDescent="0.25">
      <c r="A613" t="s">
        <v>3653</v>
      </c>
      <c r="B613" s="9" t="str">
        <f t="shared" si="27"/>
        <v>NO</v>
      </c>
      <c r="C613" s="9" t="str">
        <f t="shared" si="28"/>
        <v>NO</v>
      </c>
      <c r="D613" s="9" t="str">
        <f t="shared" si="29"/>
        <v>PKCOMMAN</v>
      </c>
    </row>
    <row r="614" spans="1:4" x14ac:dyDescent="0.25">
      <c r="A614" t="s">
        <v>3787</v>
      </c>
      <c r="B614" s="9" t="str">
        <f t="shared" si="27"/>
        <v>NO</v>
      </c>
      <c r="C614" s="9" t="str">
        <f t="shared" si="28"/>
        <v>NO</v>
      </c>
      <c r="D614" s="9" t="str">
        <f t="shared" si="29"/>
        <v>PKCOMM</v>
      </c>
    </row>
    <row r="615" spans="1:4" x14ac:dyDescent="0.25">
      <c r="A615" t="s">
        <v>3654</v>
      </c>
      <c r="B615" s="9" t="str">
        <f t="shared" si="27"/>
        <v>NO</v>
      </c>
      <c r="C615" s="9" t="str">
        <f t="shared" si="28"/>
        <v>NO</v>
      </c>
      <c r="D615" s="9" t="str">
        <f t="shared" si="29"/>
        <v>PKCONNEC</v>
      </c>
    </row>
    <row r="616" spans="1:4" x14ac:dyDescent="0.25">
      <c r="A616" t="s">
        <v>3788</v>
      </c>
      <c r="B616" s="9" t="str">
        <f t="shared" si="27"/>
        <v>NO</v>
      </c>
      <c r="C616" s="9" t="str">
        <f t="shared" si="28"/>
        <v>NO</v>
      </c>
      <c r="D616" s="9" t="str">
        <f t="shared" si="29"/>
        <v>PKCONNEC</v>
      </c>
    </row>
    <row r="617" spans="1:4" x14ac:dyDescent="0.25">
      <c r="A617" t="s">
        <v>3655</v>
      </c>
      <c r="B617" s="9" t="str">
        <f t="shared" si="27"/>
        <v>NO</v>
      </c>
      <c r="C617" s="9" t="str">
        <f t="shared" si="28"/>
        <v>NO</v>
      </c>
      <c r="D617" s="9" t="str">
        <f t="shared" si="29"/>
        <v>PKCONTRO</v>
      </c>
    </row>
    <row r="618" spans="1:4" x14ac:dyDescent="0.25">
      <c r="A618" t="s">
        <v>3789</v>
      </c>
      <c r="B618" s="9" t="str">
        <f t="shared" si="27"/>
        <v>NO</v>
      </c>
      <c r="C618" s="9" t="str">
        <f t="shared" si="28"/>
        <v>NO</v>
      </c>
      <c r="D618" s="9" t="str">
        <f t="shared" si="29"/>
        <v>PKCONTROL</v>
      </c>
    </row>
    <row r="619" spans="1:4" x14ac:dyDescent="0.25">
      <c r="A619" t="s">
        <v>3657</v>
      </c>
      <c r="B619" s="9" t="str">
        <f t="shared" si="27"/>
        <v>NO</v>
      </c>
      <c r="C619" s="9" t="str">
        <f t="shared" si="28"/>
        <v>NO</v>
      </c>
      <c r="D619" s="9" t="str">
        <f t="shared" si="29"/>
        <v>PKEVS</v>
      </c>
    </row>
    <row r="620" spans="1:4" x14ac:dyDescent="0.25">
      <c r="A620" t="s">
        <v>3658</v>
      </c>
      <c r="B620" s="9" t="str">
        <f t="shared" si="27"/>
        <v>NO</v>
      </c>
      <c r="C620" s="9" t="str">
        <f t="shared" si="28"/>
        <v>NO</v>
      </c>
      <c r="D620" s="9" t="str">
        <f t="shared" si="29"/>
        <v>PKEVSD</v>
      </c>
    </row>
    <row r="621" spans="1:4" x14ac:dyDescent="0.25">
      <c r="A621" t="s">
        <v>3659</v>
      </c>
      <c r="B621" s="9" t="str">
        <f t="shared" si="27"/>
        <v>NO</v>
      </c>
      <c r="C621" s="9" t="str">
        <f t="shared" si="28"/>
        <v>NO</v>
      </c>
      <c r="D621" s="9" t="str">
        <f t="shared" si="29"/>
        <v>PKEVSD2</v>
      </c>
    </row>
    <row r="622" spans="1:4" x14ac:dyDescent="0.25">
      <c r="A622" t="s">
        <v>3660</v>
      </c>
      <c r="B622" s="9" t="str">
        <f t="shared" si="27"/>
        <v>NO</v>
      </c>
      <c r="C622" s="9" t="str">
        <f t="shared" si="28"/>
        <v>NO</v>
      </c>
      <c r="D622" s="9" t="str">
        <f t="shared" si="29"/>
        <v>PKEVSK</v>
      </c>
    </row>
    <row r="623" spans="1:4" x14ac:dyDescent="0.25">
      <c r="A623" t="s">
        <v>3661</v>
      </c>
      <c r="B623" s="9" t="str">
        <f t="shared" si="27"/>
        <v>NO</v>
      </c>
      <c r="C623" s="9" t="str">
        <f t="shared" si="28"/>
        <v>NO</v>
      </c>
      <c r="D623" s="9" t="str">
        <f t="shared" si="29"/>
        <v>PKEVSK2</v>
      </c>
    </row>
    <row r="624" spans="1:4" x14ac:dyDescent="0.25">
      <c r="A624" t="s">
        <v>3662</v>
      </c>
      <c r="B624" s="9" t="str">
        <f t="shared" si="27"/>
        <v>NO</v>
      </c>
      <c r="C624" s="9" t="str">
        <f t="shared" si="28"/>
        <v>NO</v>
      </c>
      <c r="D624" s="9" t="str">
        <f t="shared" si="29"/>
        <v>PKEVSKB</v>
      </c>
    </row>
    <row r="625" spans="1:4" x14ac:dyDescent="0.25">
      <c r="A625" t="s">
        <v>3663</v>
      </c>
      <c r="B625" s="9" t="str">
        <f t="shared" si="27"/>
        <v>NO</v>
      </c>
      <c r="C625" s="9" t="str">
        <f t="shared" si="28"/>
        <v>NO</v>
      </c>
      <c r="D625" s="9" t="str">
        <f t="shared" si="29"/>
        <v>PKHW</v>
      </c>
    </row>
    <row r="626" spans="1:4" x14ac:dyDescent="0.25">
      <c r="A626" t="s">
        <v>3664</v>
      </c>
      <c r="B626" s="9" t="str">
        <f t="shared" si="27"/>
        <v>NO</v>
      </c>
      <c r="C626" s="9" t="str">
        <f t="shared" si="28"/>
        <v>NO</v>
      </c>
      <c r="D626" s="9" t="str">
        <f t="shared" si="29"/>
        <v>PKHWOLD</v>
      </c>
    </row>
    <row r="627" spans="1:4" x14ac:dyDescent="0.25">
      <c r="A627" t="s">
        <v>3665</v>
      </c>
      <c r="B627" s="9" t="str">
        <f t="shared" si="27"/>
        <v>NO</v>
      </c>
      <c r="C627" s="9" t="str">
        <f t="shared" si="28"/>
        <v>NO</v>
      </c>
      <c r="D627" s="9" t="str">
        <f t="shared" si="29"/>
        <v>PKNL</v>
      </c>
    </row>
    <row r="628" spans="1:4" x14ac:dyDescent="0.25">
      <c r="A628" t="s">
        <v>3666</v>
      </c>
      <c r="B628" s="9" t="str">
        <f t="shared" si="27"/>
        <v>NO</v>
      </c>
      <c r="C628" s="9" t="str">
        <f t="shared" si="28"/>
        <v>NO</v>
      </c>
      <c r="D628" s="9" t="str">
        <f t="shared" si="29"/>
        <v>PKNLTW</v>
      </c>
    </row>
    <row r="629" spans="1:4" x14ac:dyDescent="0.25">
      <c r="A629" t="s">
        <v>3667</v>
      </c>
      <c r="B629" s="9" t="str">
        <f t="shared" si="27"/>
        <v>NO</v>
      </c>
      <c r="C629" s="9" t="str">
        <f t="shared" si="28"/>
        <v>NO</v>
      </c>
      <c r="D629" s="9" t="str">
        <f t="shared" si="29"/>
        <v>PKPERS</v>
      </c>
    </row>
    <row r="630" spans="1:4" x14ac:dyDescent="0.25">
      <c r="A630" t="s">
        <v>3790</v>
      </c>
      <c r="B630" s="9" t="str">
        <f t="shared" si="27"/>
        <v>NO</v>
      </c>
      <c r="C630" s="9" t="str">
        <f t="shared" si="28"/>
        <v>NO</v>
      </c>
      <c r="D630" s="9" t="str">
        <f t="shared" si="29"/>
        <v>PKPERSFS</v>
      </c>
    </row>
    <row r="631" spans="1:4" x14ac:dyDescent="0.25">
      <c r="A631" t="s">
        <v>3668</v>
      </c>
      <c r="B631" s="9" t="str">
        <f t="shared" si="27"/>
        <v>NO</v>
      </c>
      <c r="C631" s="9" t="str">
        <f t="shared" si="28"/>
        <v>NO</v>
      </c>
      <c r="D631" s="9" t="str">
        <f t="shared" si="29"/>
        <v>PKPERSFS</v>
      </c>
    </row>
    <row r="632" spans="1:4" x14ac:dyDescent="0.25">
      <c r="A632" t="s">
        <v>3669</v>
      </c>
      <c r="B632" s="9" t="str">
        <f t="shared" si="27"/>
        <v>NO</v>
      </c>
      <c r="C632" s="9" t="str">
        <f t="shared" si="28"/>
        <v>NO</v>
      </c>
      <c r="D632" s="9" t="str">
        <f t="shared" si="29"/>
        <v>PKS2DMK</v>
      </c>
    </row>
    <row r="633" spans="1:4" x14ac:dyDescent="0.25">
      <c r="A633" t="s">
        <v>3670</v>
      </c>
      <c r="B633" s="9" t="str">
        <f t="shared" si="27"/>
        <v>NO</v>
      </c>
      <c r="C633" s="9" t="str">
        <f t="shared" si="28"/>
        <v>NO</v>
      </c>
      <c r="D633" s="9" t="str">
        <f t="shared" si="29"/>
        <v>PKSALEQU</v>
      </c>
    </row>
    <row r="634" spans="1:4" x14ac:dyDescent="0.25">
      <c r="A634" t="s">
        <v>3671</v>
      </c>
      <c r="B634" s="9" t="str">
        <f t="shared" si="27"/>
        <v>NO</v>
      </c>
      <c r="C634" s="9" t="str">
        <f t="shared" si="28"/>
        <v>NO</v>
      </c>
      <c r="D634" s="9" t="str">
        <f t="shared" si="29"/>
        <v>PKSEC_AC</v>
      </c>
    </row>
    <row r="635" spans="1:4" x14ac:dyDescent="0.25">
      <c r="A635" t="s">
        <v>2017</v>
      </c>
      <c r="B635" s="9" t="str">
        <f t="shared" si="27"/>
        <v>NO</v>
      </c>
      <c r="C635" s="9" t="str">
        <f t="shared" si="28"/>
        <v>NO</v>
      </c>
      <c r="D635" s="9" t="str">
        <f t="shared" si="29"/>
        <v/>
      </c>
    </row>
    <row r="636" spans="1:4" x14ac:dyDescent="0.25">
      <c r="A636" t="s">
        <v>3791</v>
      </c>
      <c r="B636" s="9" t="str">
        <f t="shared" si="27"/>
        <v>NO</v>
      </c>
      <c r="C636" s="9" t="str">
        <f t="shared" si="28"/>
        <v>NO</v>
      </c>
      <c r="D636" s="9" t="str">
        <f t="shared" si="29"/>
        <v/>
      </c>
    </row>
    <row r="637" spans="1:4" x14ac:dyDescent="0.25">
      <c r="A637" t="s">
        <v>2021</v>
      </c>
      <c r="B637" s="9" t="str">
        <f t="shared" si="27"/>
        <v>NO</v>
      </c>
      <c r="C637" s="9" t="str">
        <f t="shared" si="28"/>
        <v>NO</v>
      </c>
      <c r="D637" s="9" t="str">
        <f t="shared" si="29"/>
        <v/>
      </c>
    </row>
    <row r="638" spans="1:4" x14ac:dyDescent="0.25">
      <c r="A638" t="s">
        <v>3672</v>
      </c>
      <c r="B638" s="9" t="str">
        <f t="shared" si="27"/>
        <v>NO</v>
      </c>
      <c r="C638" s="9" t="str">
        <f t="shared" si="28"/>
        <v>NO</v>
      </c>
      <c r="D638" s="9" t="str">
        <f t="shared" si="29"/>
        <v>PKSEC_X</v>
      </c>
    </row>
    <row r="639" spans="1:4" x14ac:dyDescent="0.25">
      <c r="A639" t="s">
        <v>3673</v>
      </c>
      <c r="B639" s="9" t="str">
        <f t="shared" si="27"/>
        <v>NO</v>
      </c>
      <c r="C639" s="9" t="str">
        <f t="shared" si="28"/>
        <v>NO</v>
      </c>
      <c r="D639" s="9" t="str">
        <f t="shared" si="29"/>
        <v>PKSECURE</v>
      </c>
    </row>
    <row r="640" spans="1:4" x14ac:dyDescent="0.25">
      <c r="A640" t="s">
        <v>3674</v>
      </c>
      <c r="B640" s="9" t="str">
        <f t="shared" si="27"/>
        <v>NO</v>
      </c>
      <c r="C640" s="9" t="str">
        <f t="shared" si="28"/>
        <v>NO</v>
      </c>
      <c r="D640" s="9" t="str">
        <f t="shared" si="29"/>
        <v>PKSMART</v>
      </c>
    </row>
    <row r="641" spans="1:4" x14ac:dyDescent="0.25">
      <c r="A641" t="s">
        <v>3675</v>
      </c>
      <c r="B641" s="9" t="str">
        <f t="shared" si="27"/>
        <v>NO</v>
      </c>
      <c r="C641" s="9" t="str">
        <f t="shared" si="28"/>
        <v>NO</v>
      </c>
      <c r="D641" s="9" t="str">
        <f t="shared" si="29"/>
        <v>PKSNL_P</v>
      </c>
    </row>
    <row r="642" spans="1:4" x14ac:dyDescent="0.25">
      <c r="A642" t="s">
        <v>3676</v>
      </c>
      <c r="B642" s="9" t="str">
        <f t="shared" ref="B642:B705" si="30">VLOOKUP($A642,masterdata,25,0)</f>
        <v>NO</v>
      </c>
      <c r="C642" s="9" t="str">
        <f t="shared" ref="C642:C705" si="31">VLOOKUP($A642,masterdata,20,0)</f>
        <v>NO</v>
      </c>
      <c r="D642" s="9" t="str">
        <f t="shared" ref="D642:D705" si="32">IF(VLOOKUP($A642,masterdata,26,0)="","",VLOOKUP($A642,masterdata,26,0))</f>
        <v>PKSNLDMK</v>
      </c>
    </row>
    <row r="643" spans="1:4" x14ac:dyDescent="0.25">
      <c r="A643" t="s">
        <v>3677</v>
      </c>
      <c r="B643" s="9" t="str">
        <f t="shared" si="30"/>
        <v>NO</v>
      </c>
      <c r="C643" s="9" t="str">
        <f t="shared" si="31"/>
        <v>NO</v>
      </c>
      <c r="D643" s="9" t="str">
        <f t="shared" si="32"/>
        <v>PKSNLR</v>
      </c>
    </row>
    <row r="644" spans="1:4" x14ac:dyDescent="0.25">
      <c r="A644" t="s">
        <v>4698</v>
      </c>
      <c r="B644" s="9" t="str">
        <f t="shared" si="30"/>
        <v>NO</v>
      </c>
      <c r="C644" s="9" t="str">
        <f t="shared" si="31"/>
        <v>NO</v>
      </c>
      <c r="D644" s="9" t="str">
        <f t="shared" si="32"/>
        <v/>
      </c>
    </row>
    <row r="645" spans="1:4" x14ac:dyDescent="0.25">
      <c r="A645" t="s">
        <v>4700</v>
      </c>
      <c r="B645" s="9" t="str">
        <f t="shared" si="30"/>
        <v>NO</v>
      </c>
      <c r="C645" s="9" t="str">
        <f t="shared" si="31"/>
        <v>NO</v>
      </c>
      <c r="D645" s="9" t="str">
        <f t="shared" si="32"/>
        <v/>
      </c>
    </row>
    <row r="646" spans="1:4" x14ac:dyDescent="0.25">
      <c r="A646" t="s">
        <v>3678</v>
      </c>
      <c r="B646" s="9" t="str">
        <f t="shared" si="30"/>
        <v>NO</v>
      </c>
      <c r="C646" s="9" t="str">
        <f t="shared" si="31"/>
        <v>NO</v>
      </c>
      <c r="D646" s="9" t="str">
        <f t="shared" si="32"/>
        <v>PKTSCOMD</v>
      </c>
    </row>
    <row r="647" spans="1:4" x14ac:dyDescent="0.25">
      <c r="A647" t="s">
        <v>3679</v>
      </c>
      <c r="B647" s="9" t="str">
        <f t="shared" si="30"/>
        <v>NO</v>
      </c>
      <c r="C647" s="9" t="str">
        <f t="shared" si="31"/>
        <v>NO</v>
      </c>
      <c r="D647" s="9" t="str">
        <f t="shared" si="32"/>
        <v>PKVID1</v>
      </c>
    </row>
    <row r="648" spans="1:4" x14ac:dyDescent="0.25">
      <c r="A648" t="s">
        <v>3680</v>
      </c>
      <c r="B648" s="9" t="str">
        <f t="shared" si="30"/>
        <v>NO</v>
      </c>
      <c r="C648" s="9" t="str">
        <f t="shared" si="31"/>
        <v>NO</v>
      </c>
      <c r="D648" s="9" t="str">
        <f t="shared" si="32"/>
        <v>PKVID2</v>
      </c>
    </row>
    <row r="649" spans="1:4" x14ac:dyDescent="0.25">
      <c r="A649" t="s">
        <v>3681</v>
      </c>
      <c r="B649" s="9" t="str">
        <f t="shared" si="30"/>
        <v>NO</v>
      </c>
      <c r="C649" s="9" t="str">
        <f t="shared" si="31"/>
        <v>NO</v>
      </c>
      <c r="D649" s="9" t="str">
        <f t="shared" si="32"/>
        <v>PKVIDEO</v>
      </c>
    </row>
    <row r="650" spans="1:4" x14ac:dyDescent="0.25">
      <c r="A650" t="s">
        <v>3682</v>
      </c>
      <c r="B650" s="9" t="str">
        <f t="shared" si="30"/>
        <v>NO</v>
      </c>
      <c r="C650" s="9" t="str">
        <f t="shared" si="31"/>
        <v>NO</v>
      </c>
      <c r="D650" s="9" t="str">
        <f t="shared" si="32"/>
        <v>PKVR1</v>
      </c>
    </row>
    <row r="651" spans="1:4" x14ac:dyDescent="0.25">
      <c r="A651" t="s">
        <v>3683</v>
      </c>
      <c r="B651" s="9" t="str">
        <f t="shared" si="30"/>
        <v>NO</v>
      </c>
      <c r="C651" s="9" t="str">
        <f t="shared" si="31"/>
        <v>NO</v>
      </c>
      <c r="D651" s="9" t="str">
        <f t="shared" si="32"/>
        <v>PKVR2</v>
      </c>
    </row>
    <row r="652" spans="1:4" x14ac:dyDescent="0.25">
      <c r="A652" t="s">
        <v>3684</v>
      </c>
      <c r="B652" s="9" t="str">
        <f t="shared" si="30"/>
        <v>NO</v>
      </c>
      <c r="C652" s="9" t="str">
        <f t="shared" si="31"/>
        <v>NO</v>
      </c>
      <c r="D652" s="9" t="str">
        <f t="shared" si="32"/>
        <v>PLATINUM</v>
      </c>
    </row>
    <row r="653" spans="1:4" x14ac:dyDescent="0.25">
      <c r="A653" t="s">
        <v>3685</v>
      </c>
      <c r="B653" s="9" t="str">
        <f t="shared" si="30"/>
        <v>NO</v>
      </c>
      <c r="C653" s="9" t="str">
        <f t="shared" si="31"/>
        <v>NO</v>
      </c>
      <c r="D653" s="9" t="str">
        <f t="shared" si="32"/>
        <v>VEXPAN</v>
      </c>
    </row>
    <row r="654" spans="1:4" x14ac:dyDescent="0.25">
      <c r="A654" t="s">
        <v>3808</v>
      </c>
      <c r="B654" s="9" t="str">
        <f t="shared" si="30"/>
        <v>NO</v>
      </c>
      <c r="C654" s="9" t="str">
        <f t="shared" si="31"/>
        <v>NO</v>
      </c>
      <c r="D654" s="9" t="str">
        <f t="shared" si="32"/>
        <v/>
      </c>
    </row>
    <row r="655" spans="1:4" x14ac:dyDescent="0.25">
      <c r="A655" t="s">
        <v>3687</v>
      </c>
      <c r="B655" s="9" t="str">
        <f t="shared" si="30"/>
        <v>NO</v>
      </c>
      <c r="C655" s="9" t="str">
        <f t="shared" si="31"/>
        <v>NO</v>
      </c>
      <c r="D655" s="9" t="str">
        <f t="shared" si="32"/>
        <v>XSTARTER</v>
      </c>
    </row>
    <row r="656" spans="1:4" x14ac:dyDescent="0.25">
      <c r="A656" t="s">
        <v>4711</v>
      </c>
      <c r="B656" s="9" t="str">
        <f t="shared" si="30"/>
        <v>NO</v>
      </c>
      <c r="C656" s="9" t="str">
        <f t="shared" si="31"/>
        <v>NO</v>
      </c>
      <c r="D656" s="9" t="str">
        <f t="shared" si="32"/>
        <v/>
      </c>
    </row>
    <row r="657" spans="1:4" x14ac:dyDescent="0.25">
      <c r="A657" t="s">
        <v>1637</v>
      </c>
      <c r="B657" s="9" t="str">
        <f t="shared" si="30"/>
        <v>NO</v>
      </c>
      <c r="C657" s="9" t="str">
        <f t="shared" si="31"/>
        <v>NO</v>
      </c>
      <c r="D657" s="9" t="str">
        <f t="shared" si="32"/>
        <v/>
      </c>
    </row>
    <row r="658" spans="1:4" x14ac:dyDescent="0.25">
      <c r="A658" t="s">
        <v>1642</v>
      </c>
      <c r="B658" s="9" t="str">
        <f t="shared" si="30"/>
        <v>NO</v>
      </c>
      <c r="C658" s="9" t="str">
        <f t="shared" si="31"/>
        <v>NO</v>
      </c>
      <c r="D658" s="9" t="str">
        <f t="shared" si="32"/>
        <v/>
      </c>
    </row>
    <row r="659" spans="1:4" x14ac:dyDescent="0.25">
      <c r="A659" t="s">
        <v>3744</v>
      </c>
      <c r="B659" s="9" t="str">
        <f t="shared" si="30"/>
        <v>NO</v>
      </c>
      <c r="C659" s="9" t="str">
        <f t="shared" si="31"/>
        <v>NO</v>
      </c>
      <c r="D659" s="9" t="str">
        <f t="shared" si="32"/>
        <v/>
      </c>
    </row>
    <row r="660" spans="1:4" x14ac:dyDescent="0.25">
      <c r="A660" t="s">
        <v>2297</v>
      </c>
      <c r="B660" s="9" t="str">
        <f t="shared" si="30"/>
        <v>NO</v>
      </c>
      <c r="C660" s="9" t="str">
        <f t="shared" si="31"/>
        <v>NO</v>
      </c>
      <c r="D660" s="9" t="str">
        <f t="shared" si="32"/>
        <v>122WP05</v>
      </c>
    </row>
    <row r="661" spans="1:4" x14ac:dyDescent="0.25">
      <c r="A661" t="s">
        <v>2298</v>
      </c>
      <c r="B661" s="9" t="str">
        <f t="shared" si="30"/>
        <v>NO</v>
      </c>
      <c r="C661" s="9" t="str">
        <f t="shared" si="31"/>
        <v>NO</v>
      </c>
      <c r="D661" s="9" t="str">
        <f t="shared" si="32"/>
        <v>14A-2S2</v>
      </c>
    </row>
    <row r="662" spans="1:4" x14ac:dyDescent="0.25">
      <c r="A662" t="s">
        <v>3821</v>
      </c>
      <c r="B662" s="9" t="str">
        <f t="shared" si="30"/>
        <v>NO</v>
      </c>
      <c r="C662" s="9" t="str">
        <f t="shared" si="31"/>
        <v>NO</v>
      </c>
      <c r="D662" s="9" t="str">
        <f t="shared" si="32"/>
        <v/>
      </c>
    </row>
    <row r="663" spans="1:4" x14ac:dyDescent="0.25">
      <c r="A663" t="s">
        <v>4724</v>
      </c>
      <c r="B663" s="9" t="str">
        <f t="shared" si="30"/>
        <v>NO</v>
      </c>
      <c r="C663" s="9" t="str">
        <f t="shared" si="31"/>
        <v>NO</v>
      </c>
      <c r="D663" s="9" t="str">
        <f t="shared" si="32"/>
        <v>2GIG_GC3AXA</v>
      </c>
    </row>
    <row r="664" spans="1:4" x14ac:dyDescent="0.25">
      <c r="A664" t="s">
        <v>1444</v>
      </c>
      <c r="B664" s="9" t="str">
        <f t="shared" si="30"/>
        <v>NO</v>
      </c>
      <c r="C664" s="9" t="str">
        <f t="shared" si="31"/>
        <v>NO</v>
      </c>
      <c r="D664" s="9" t="str">
        <f t="shared" si="32"/>
        <v>2GIG_GCCDMVA</v>
      </c>
    </row>
    <row r="665" spans="1:4" x14ac:dyDescent="0.25">
      <c r="A665" t="s">
        <v>1666</v>
      </c>
      <c r="B665" s="9" t="str">
        <f t="shared" si="30"/>
        <v>NO</v>
      </c>
      <c r="C665" s="9" t="str">
        <f t="shared" si="31"/>
        <v>NO</v>
      </c>
      <c r="D665" s="9" t="str">
        <f t="shared" si="32"/>
        <v>2GIG_GDR1345</v>
      </c>
    </row>
    <row r="666" spans="1:4" x14ac:dyDescent="0.25">
      <c r="A666" t="s">
        <v>1668</v>
      </c>
      <c r="B666" s="9" t="str">
        <f t="shared" si="30"/>
        <v>NO</v>
      </c>
      <c r="C666" s="9" t="str">
        <f t="shared" si="31"/>
        <v>NO</v>
      </c>
      <c r="D666" s="9" t="str">
        <f t="shared" si="32"/>
        <v>2GIG_GD00Z_4</v>
      </c>
    </row>
    <row r="667" spans="1:4" x14ac:dyDescent="0.25">
      <c r="A667" t="s">
        <v>2303</v>
      </c>
      <c r="B667" s="9" t="str">
        <f t="shared" si="30"/>
        <v>NO</v>
      </c>
      <c r="C667" s="9" t="str">
        <f t="shared" si="31"/>
        <v>NO</v>
      </c>
      <c r="D667" s="9" t="str">
        <f t="shared" si="32"/>
        <v>2GIG_UPDV</v>
      </c>
    </row>
    <row r="668" spans="1:4" x14ac:dyDescent="0.25">
      <c r="A668" t="s">
        <v>1674</v>
      </c>
      <c r="B668" s="9" t="str">
        <f t="shared" si="30"/>
        <v>NO</v>
      </c>
      <c r="C668" s="9" t="str">
        <f t="shared" si="31"/>
        <v>NO</v>
      </c>
      <c r="D668" s="9" t="str">
        <f t="shared" si="32"/>
        <v>2GIG_WD1000Z</v>
      </c>
    </row>
    <row r="669" spans="1:4" x14ac:dyDescent="0.25">
      <c r="A669" t="s">
        <v>1676</v>
      </c>
      <c r="B669" s="9" t="str">
        <f t="shared" si="30"/>
        <v>NO</v>
      </c>
      <c r="C669" s="9" t="str">
        <f t="shared" si="31"/>
        <v>NO</v>
      </c>
      <c r="D669" s="9" t="str">
        <f t="shared" si="32"/>
        <v>2GIG_WD500Z1</v>
      </c>
    </row>
    <row r="670" spans="1:4" x14ac:dyDescent="0.25">
      <c r="A670" t="s">
        <v>3688</v>
      </c>
      <c r="B670" s="9" t="str">
        <f t="shared" si="30"/>
        <v>NO</v>
      </c>
      <c r="C670" s="9" t="str">
        <f t="shared" si="31"/>
        <v>YES</v>
      </c>
      <c r="D670" s="9" t="str">
        <f t="shared" si="32"/>
        <v>2GIG-GC2E345</v>
      </c>
    </row>
    <row r="671" spans="1:4" x14ac:dyDescent="0.25">
      <c r="A671" t="s">
        <v>1657</v>
      </c>
      <c r="B671" s="9" t="str">
        <f t="shared" si="30"/>
        <v>NO</v>
      </c>
      <c r="C671" s="9" t="str">
        <f t="shared" si="31"/>
        <v>NO</v>
      </c>
      <c r="D671" s="9" t="str">
        <f t="shared" si="32"/>
        <v>2GIG-GCCDMVX</v>
      </c>
    </row>
    <row r="672" spans="1:4" x14ac:dyDescent="0.25">
      <c r="A672" t="s">
        <v>3689</v>
      </c>
      <c r="B672" s="9" t="str">
        <f t="shared" si="30"/>
        <v>NO</v>
      </c>
      <c r="C672" s="9" t="str">
        <f t="shared" si="31"/>
        <v>NO</v>
      </c>
      <c r="D672" s="9" t="str">
        <f t="shared" si="32"/>
        <v>2GIG-LTEAGC2</v>
      </c>
    </row>
    <row r="673" spans="1:4" x14ac:dyDescent="0.25">
      <c r="A673" t="s">
        <v>1433</v>
      </c>
      <c r="B673" s="9" t="str">
        <f t="shared" si="30"/>
        <v>NO</v>
      </c>
      <c r="C673" s="9" t="str">
        <f t="shared" si="31"/>
        <v>NO</v>
      </c>
      <c r="D673" s="9" t="str">
        <f t="shared" si="32"/>
        <v>2GIG-PHB-345</v>
      </c>
    </row>
    <row r="674" spans="1:4" x14ac:dyDescent="0.25">
      <c r="A674" t="s">
        <v>3747</v>
      </c>
      <c r="B674" s="9" t="str">
        <f t="shared" si="30"/>
        <v>NO</v>
      </c>
      <c r="C674" s="9" t="str">
        <f t="shared" si="31"/>
        <v>NO</v>
      </c>
      <c r="D674" s="9" t="str">
        <f t="shared" si="32"/>
        <v/>
      </c>
    </row>
    <row r="675" spans="1:4" x14ac:dyDescent="0.25">
      <c r="A675" t="s">
        <v>2312</v>
      </c>
      <c r="B675" s="9" t="str">
        <f t="shared" si="30"/>
        <v>NO</v>
      </c>
      <c r="C675" s="9" t="str">
        <f t="shared" si="31"/>
        <v>NO</v>
      </c>
      <c r="D675" s="9" t="str">
        <f t="shared" si="32"/>
        <v/>
      </c>
    </row>
    <row r="676" spans="1:4" x14ac:dyDescent="0.25">
      <c r="A676" t="s">
        <v>2319</v>
      </c>
      <c r="B676" s="9" t="str">
        <f t="shared" si="30"/>
        <v>NO</v>
      </c>
      <c r="C676" s="9" t="str">
        <f t="shared" si="31"/>
        <v>NO</v>
      </c>
      <c r="D676" s="9" t="str">
        <f t="shared" si="32"/>
        <v/>
      </c>
    </row>
    <row r="677" spans="1:4" x14ac:dyDescent="0.25">
      <c r="A677" t="s">
        <v>3748</v>
      </c>
      <c r="B677" s="9" t="str">
        <f t="shared" si="30"/>
        <v>NO</v>
      </c>
      <c r="C677" s="9" t="str">
        <f t="shared" si="31"/>
        <v>NO</v>
      </c>
      <c r="D677" s="9" t="str">
        <f t="shared" si="32"/>
        <v>CAA</v>
      </c>
    </row>
    <row r="678" spans="1:4" x14ac:dyDescent="0.25">
      <c r="A678" t="s">
        <v>2322</v>
      </c>
      <c r="B678" s="9" t="str">
        <f t="shared" si="30"/>
        <v>NO</v>
      </c>
      <c r="C678" s="9" t="str">
        <f t="shared" si="31"/>
        <v>NO</v>
      </c>
      <c r="D678" s="9" t="str">
        <f t="shared" si="32"/>
        <v>ACC-QC-F</v>
      </c>
    </row>
    <row r="679" spans="1:4" x14ac:dyDescent="0.25">
      <c r="A679" t="s">
        <v>2321</v>
      </c>
      <c r="B679" s="9" t="str">
        <f t="shared" si="30"/>
        <v>NO</v>
      </c>
      <c r="C679" s="9" t="str">
        <f t="shared" si="31"/>
        <v>NO</v>
      </c>
      <c r="D679" s="9" t="str">
        <f t="shared" si="32"/>
        <v>AC-QC-EN</v>
      </c>
    </row>
    <row r="680" spans="1:4" x14ac:dyDescent="0.25">
      <c r="A680" t="s">
        <v>3753</v>
      </c>
      <c r="B680" s="9" t="str">
        <f t="shared" si="30"/>
        <v>NO</v>
      </c>
      <c r="C680" s="9" t="str">
        <f t="shared" si="31"/>
        <v>NO</v>
      </c>
      <c r="D680" s="9" t="str">
        <f t="shared" si="32"/>
        <v>ADC_CAMERA</v>
      </c>
    </row>
    <row r="681" spans="1:4" x14ac:dyDescent="0.25">
      <c r="A681" t="s">
        <v>3754</v>
      </c>
      <c r="B681" s="9" t="str">
        <f t="shared" si="30"/>
        <v>NO</v>
      </c>
      <c r="C681" s="9" t="str">
        <f t="shared" si="31"/>
        <v>NO</v>
      </c>
      <c r="D681" s="9" t="str">
        <f t="shared" si="32"/>
        <v/>
      </c>
    </row>
    <row r="682" spans="1:4" x14ac:dyDescent="0.25">
      <c r="A682" t="s">
        <v>2324</v>
      </c>
      <c r="B682" s="9" t="str">
        <f t="shared" si="30"/>
        <v>NO</v>
      </c>
      <c r="C682" s="9" t="str">
        <f t="shared" si="31"/>
        <v>NO</v>
      </c>
      <c r="D682" s="9" t="str">
        <f t="shared" si="32"/>
        <v>ADC_VPE_9FT</v>
      </c>
    </row>
    <row r="683" spans="1:4" x14ac:dyDescent="0.25">
      <c r="A683" t="s">
        <v>3751</v>
      </c>
      <c r="B683" s="9" t="str">
        <f t="shared" si="30"/>
        <v>NO</v>
      </c>
      <c r="C683" s="9" t="str">
        <f t="shared" si="31"/>
        <v>NO</v>
      </c>
      <c r="D683" s="9" t="str">
        <f t="shared" si="32"/>
        <v>ADC-CONCORD</v>
      </c>
    </row>
    <row r="684" spans="1:4" x14ac:dyDescent="0.25">
      <c r="A684" t="s">
        <v>3752</v>
      </c>
      <c r="B684" s="9" t="str">
        <f t="shared" si="30"/>
        <v>NO</v>
      </c>
      <c r="C684" s="9" t="str">
        <f t="shared" si="31"/>
        <v>NO</v>
      </c>
      <c r="D684" s="9" t="str">
        <f t="shared" si="32"/>
        <v>ADC-RME101</v>
      </c>
    </row>
    <row r="685" spans="1:4" x14ac:dyDescent="0.25">
      <c r="A685" t="s">
        <v>3692</v>
      </c>
      <c r="B685" s="9" t="str">
        <f t="shared" si="30"/>
        <v>NO</v>
      </c>
      <c r="C685" s="9" t="str">
        <f t="shared" si="31"/>
        <v>NO</v>
      </c>
      <c r="D685" s="9" t="str">
        <f t="shared" si="32"/>
        <v>ADJ</v>
      </c>
    </row>
    <row r="686" spans="1:4" x14ac:dyDescent="0.25">
      <c r="A686" t="s">
        <v>1198</v>
      </c>
      <c r="B686" s="9" t="str">
        <f t="shared" si="30"/>
        <v>NO</v>
      </c>
      <c r="C686" s="9" t="str">
        <f t="shared" si="31"/>
        <v>NO</v>
      </c>
      <c r="D686" s="9" t="str">
        <f t="shared" si="32"/>
        <v>ADMIN</v>
      </c>
    </row>
    <row r="687" spans="1:4" x14ac:dyDescent="0.25">
      <c r="A687" t="s">
        <v>1796</v>
      </c>
      <c r="B687" s="9" t="str">
        <f t="shared" si="30"/>
        <v>NO</v>
      </c>
      <c r="C687" s="9" t="str">
        <f t="shared" si="31"/>
        <v>NO</v>
      </c>
      <c r="D687" s="9" t="str">
        <f t="shared" si="32"/>
        <v>AFI-BRKT.SH.</v>
      </c>
    </row>
    <row r="688" spans="1:4" x14ac:dyDescent="0.25">
      <c r="A688" t="s">
        <v>1798</v>
      </c>
      <c r="B688" s="9" t="str">
        <f t="shared" si="30"/>
        <v>NO</v>
      </c>
      <c r="C688" s="9" t="str">
        <f t="shared" si="31"/>
        <v>NO</v>
      </c>
      <c r="D688" s="9" t="str">
        <f t="shared" si="32"/>
        <v>AFI-BRKT.W/P</v>
      </c>
    </row>
    <row r="689" spans="1:4" x14ac:dyDescent="0.25">
      <c r="A689" t="s">
        <v>3756</v>
      </c>
      <c r="B689" s="9" t="str">
        <f t="shared" si="30"/>
        <v>NO</v>
      </c>
      <c r="C689" s="9" t="str">
        <f t="shared" si="31"/>
        <v>NO</v>
      </c>
      <c r="D689" s="9" t="str">
        <f t="shared" si="32"/>
        <v/>
      </c>
    </row>
    <row r="690" spans="1:4" x14ac:dyDescent="0.25">
      <c r="A690" t="s">
        <v>2325</v>
      </c>
      <c r="B690" s="9" t="str">
        <f t="shared" si="30"/>
        <v>NO</v>
      </c>
      <c r="C690" s="9" t="str">
        <f t="shared" si="31"/>
        <v>NO</v>
      </c>
      <c r="D690" s="9" t="str">
        <f t="shared" si="32"/>
        <v>ANTENNA</v>
      </c>
    </row>
    <row r="691" spans="1:4" x14ac:dyDescent="0.25">
      <c r="A691" t="s">
        <v>4775</v>
      </c>
      <c r="B691" s="9" t="str">
        <f t="shared" si="30"/>
        <v>NO</v>
      </c>
      <c r="C691" s="9" t="str">
        <f t="shared" si="31"/>
        <v>NO</v>
      </c>
      <c r="D691" s="9" t="str">
        <f t="shared" si="32"/>
        <v>APK2</v>
      </c>
    </row>
    <row r="692" spans="1:4" x14ac:dyDescent="0.25">
      <c r="A692" t="s">
        <v>4777</v>
      </c>
      <c r="B692" s="9" t="str">
        <f t="shared" si="30"/>
        <v>NO</v>
      </c>
      <c r="C692" s="9" t="str">
        <f t="shared" si="31"/>
        <v>NO</v>
      </c>
      <c r="D692" s="9" t="str">
        <f t="shared" si="32"/>
        <v>APKTAKE</v>
      </c>
    </row>
    <row r="693" spans="1:4" x14ac:dyDescent="0.25">
      <c r="A693" t="s">
        <v>3740</v>
      </c>
      <c r="B693" s="9" t="str">
        <f t="shared" si="30"/>
        <v>NO</v>
      </c>
      <c r="C693" s="9" t="str">
        <f t="shared" si="31"/>
        <v>NO</v>
      </c>
      <c r="D693" s="9" t="str">
        <f t="shared" si="32"/>
        <v>APLUS</v>
      </c>
    </row>
    <row r="694" spans="1:4" x14ac:dyDescent="0.25">
      <c r="A694" t="s">
        <v>1210</v>
      </c>
      <c r="B694" s="9" t="str">
        <f t="shared" si="30"/>
        <v>NO</v>
      </c>
      <c r="C694" s="9" t="str">
        <f t="shared" si="31"/>
        <v>NO</v>
      </c>
      <c r="D694" s="9" t="str">
        <f t="shared" si="32"/>
        <v/>
      </c>
    </row>
    <row r="695" spans="1:4" x14ac:dyDescent="0.25">
      <c r="A695" t="s">
        <v>3757</v>
      </c>
      <c r="B695" s="9" t="str">
        <f t="shared" si="30"/>
        <v>NO</v>
      </c>
      <c r="C695" s="9" t="str">
        <f t="shared" si="31"/>
        <v>NO</v>
      </c>
      <c r="D695" s="9" t="str">
        <f t="shared" si="32"/>
        <v/>
      </c>
    </row>
    <row r="696" spans="1:4" x14ac:dyDescent="0.25">
      <c r="A696" t="s">
        <v>4780</v>
      </c>
      <c r="B696" s="9" t="str">
        <f t="shared" si="30"/>
        <v>NO</v>
      </c>
      <c r="C696" s="9" t="str">
        <f t="shared" si="31"/>
        <v>NO</v>
      </c>
      <c r="D696" s="9" t="str">
        <f t="shared" si="32"/>
        <v/>
      </c>
    </row>
    <row r="697" spans="1:4" x14ac:dyDescent="0.25">
      <c r="A697" t="s">
        <v>4783</v>
      </c>
      <c r="B697" s="9" t="str">
        <f t="shared" si="30"/>
        <v>NO</v>
      </c>
      <c r="C697" s="9" t="str">
        <f t="shared" si="31"/>
        <v>NO</v>
      </c>
      <c r="D697" s="9" t="str">
        <f t="shared" si="32"/>
        <v/>
      </c>
    </row>
    <row r="698" spans="1:4" x14ac:dyDescent="0.25">
      <c r="A698" t="s">
        <v>4786</v>
      </c>
      <c r="B698" s="9" t="str">
        <f t="shared" si="30"/>
        <v>NO</v>
      </c>
      <c r="C698" s="9" t="str">
        <f t="shared" si="31"/>
        <v>NO</v>
      </c>
      <c r="D698" s="9" t="str">
        <f t="shared" si="32"/>
        <v/>
      </c>
    </row>
    <row r="699" spans="1:4" x14ac:dyDescent="0.25">
      <c r="A699" t="s">
        <v>4789</v>
      </c>
      <c r="B699" s="9" t="str">
        <f t="shared" si="30"/>
        <v>NO</v>
      </c>
      <c r="C699" s="9" t="str">
        <f t="shared" si="31"/>
        <v>NO</v>
      </c>
      <c r="D699" s="9" t="str">
        <f t="shared" si="32"/>
        <v/>
      </c>
    </row>
    <row r="700" spans="1:4" x14ac:dyDescent="0.25">
      <c r="A700" t="s">
        <v>2388</v>
      </c>
      <c r="B700" s="9" t="str">
        <f t="shared" si="30"/>
        <v>NO</v>
      </c>
      <c r="C700" s="9" t="str">
        <f t="shared" si="31"/>
        <v>NO</v>
      </c>
      <c r="D700" s="9" t="str">
        <f t="shared" si="32"/>
        <v>AVBD</v>
      </c>
    </row>
    <row r="701" spans="1:4" x14ac:dyDescent="0.25">
      <c r="A701" t="s">
        <v>2389</v>
      </c>
      <c r="B701" s="9" t="str">
        <f t="shared" si="30"/>
        <v>NO</v>
      </c>
      <c r="C701" s="9" t="str">
        <f t="shared" si="31"/>
        <v>NO</v>
      </c>
      <c r="D701" s="9" t="str">
        <f t="shared" si="32"/>
        <v>AVBK</v>
      </c>
    </row>
    <row r="702" spans="1:4" x14ac:dyDescent="0.25">
      <c r="A702" t="s">
        <v>3822</v>
      </c>
      <c r="B702" s="9" t="str">
        <f t="shared" si="30"/>
        <v>NO</v>
      </c>
      <c r="C702" s="9" t="str">
        <f t="shared" si="31"/>
        <v>NO</v>
      </c>
      <c r="D702" s="9" t="str">
        <f t="shared" si="32"/>
        <v>AVR2SX</v>
      </c>
    </row>
    <row r="703" spans="1:4" x14ac:dyDescent="0.25">
      <c r="A703" t="s">
        <v>2391</v>
      </c>
      <c r="B703" s="9" t="str">
        <f t="shared" si="30"/>
        <v>NO</v>
      </c>
      <c r="C703" s="9" t="str">
        <f t="shared" si="31"/>
        <v>NO</v>
      </c>
      <c r="D703" s="9" t="str">
        <f t="shared" si="32"/>
        <v>AVRDX</v>
      </c>
    </row>
    <row r="704" spans="1:4" x14ac:dyDescent="0.25">
      <c r="A704" t="s">
        <v>1391</v>
      </c>
      <c r="B704" s="9" t="str">
        <f t="shared" si="30"/>
        <v>NO</v>
      </c>
      <c r="C704" s="9" t="str">
        <f t="shared" si="31"/>
        <v>NO</v>
      </c>
      <c r="D704" s="9" t="str">
        <f t="shared" si="32"/>
        <v/>
      </c>
    </row>
    <row r="705" spans="1:4" x14ac:dyDescent="0.25">
      <c r="A705" t="s">
        <v>3726</v>
      </c>
      <c r="B705" s="9" t="str">
        <f t="shared" si="30"/>
        <v>NO</v>
      </c>
      <c r="C705" s="9" t="str">
        <f t="shared" si="31"/>
        <v>NO</v>
      </c>
      <c r="D705" s="9" t="str">
        <f t="shared" si="32"/>
        <v/>
      </c>
    </row>
    <row r="706" spans="1:4" x14ac:dyDescent="0.25">
      <c r="A706" t="s">
        <v>3727</v>
      </c>
      <c r="B706" s="9" t="str">
        <f t="shared" ref="B706:B769" si="33">VLOOKUP($A706,masterdata,25,0)</f>
        <v>NO</v>
      </c>
      <c r="C706" s="9" t="str">
        <f t="shared" ref="C706:C769" si="34">VLOOKUP($A706,masterdata,20,0)</f>
        <v>NO</v>
      </c>
      <c r="D706" s="9" t="str">
        <f t="shared" ref="D706:D769" si="35">IF(VLOOKUP($A706,masterdata,26,0)="","",VLOOKUP($A706,masterdata,26,0))</f>
        <v/>
      </c>
    </row>
    <row r="707" spans="1:4" x14ac:dyDescent="0.25">
      <c r="A707" t="s">
        <v>3728</v>
      </c>
      <c r="B707" s="9" t="str">
        <f t="shared" si="33"/>
        <v>NO</v>
      </c>
      <c r="C707" s="9" t="str">
        <f t="shared" si="34"/>
        <v>NO</v>
      </c>
      <c r="D707" s="9" t="str">
        <f t="shared" si="35"/>
        <v/>
      </c>
    </row>
    <row r="708" spans="1:4" x14ac:dyDescent="0.25">
      <c r="A708" t="s">
        <v>3729</v>
      </c>
      <c r="B708" s="9" t="str">
        <f t="shared" si="33"/>
        <v>NO</v>
      </c>
      <c r="C708" s="9" t="str">
        <f t="shared" si="34"/>
        <v>NO</v>
      </c>
      <c r="D708" s="9" t="str">
        <f t="shared" si="35"/>
        <v/>
      </c>
    </row>
    <row r="709" spans="1:4" x14ac:dyDescent="0.25">
      <c r="A709" t="s">
        <v>3730</v>
      </c>
      <c r="B709" s="9" t="str">
        <f t="shared" si="33"/>
        <v>NO</v>
      </c>
      <c r="C709" s="9" t="str">
        <f t="shared" si="34"/>
        <v>NO</v>
      </c>
      <c r="D709" s="9" t="str">
        <f t="shared" si="35"/>
        <v/>
      </c>
    </row>
    <row r="710" spans="1:4" x14ac:dyDescent="0.25">
      <c r="A710" t="s">
        <v>3731</v>
      </c>
      <c r="B710" s="9" t="str">
        <f t="shared" si="33"/>
        <v>NO</v>
      </c>
      <c r="C710" s="9" t="str">
        <f t="shared" si="34"/>
        <v>NO</v>
      </c>
      <c r="D710" s="9" t="str">
        <f t="shared" si="35"/>
        <v/>
      </c>
    </row>
    <row r="711" spans="1:4" x14ac:dyDescent="0.25">
      <c r="A711" t="s">
        <v>3732</v>
      </c>
      <c r="B711" s="9" t="str">
        <f t="shared" si="33"/>
        <v>NO</v>
      </c>
      <c r="C711" s="9" t="str">
        <f t="shared" si="34"/>
        <v>NO</v>
      </c>
      <c r="D711" s="9" t="str">
        <f t="shared" si="35"/>
        <v/>
      </c>
    </row>
    <row r="712" spans="1:4" x14ac:dyDescent="0.25">
      <c r="A712" t="s">
        <v>3733</v>
      </c>
      <c r="B712" s="9" t="str">
        <f t="shared" si="33"/>
        <v>NO</v>
      </c>
      <c r="C712" s="9" t="str">
        <f t="shared" si="34"/>
        <v>NO</v>
      </c>
      <c r="D712" s="9" t="str">
        <f t="shared" si="35"/>
        <v/>
      </c>
    </row>
    <row r="713" spans="1:4" x14ac:dyDescent="0.25">
      <c r="A713" t="s">
        <v>3734</v>
      </c>
      <c r="B713" s="9" t="str">
        <f t="shared" si="33"/>
        <v>NO</v>
      </c>
      <c r="C713" s="9" t="str">
        <f t="shared" si="34"/>
        <v>NO</v>
      </c>
      <c r="D713" s="9" t="str">
        <f t="shared" si="35"/>
        <v/>
      </c>
    </row>
    <row r="714" spans="1:4" x14ac:dyDescent="0.25">
      <c r="A714" t="s">
        <v>3735</v>
      </c>
      <c r="B714" s="9" t="str">
        <f t="shared" si="33"/>
        <v>NO</v>
      </c>
      <c r="C714" s="9" t="str">
        <f t="shared" si="34"/>
        <v>NO</v>
      </c>
      <c r="D714" s="9" t="str">
        <f t="shared" si="35"/>
        <v/>
      </c>
    </row>
    <row r="715" spans="1:4" x14ac:dyDescent="0.25">
      <c r="A715" t="s">
        <v>3736</v>
      </c>
      <c r="B715" s="9" t="str">
        <f t="shared" si="33"/>
        <v>NO</v>
      </c>
      <c r="C715" s="9" t="str">
        <f t="shared" si="34"/>
        <v>NO</v>
      </c>
      <c r="D715" s="9" t="str">
        <f t="shared" si="35"/>
        <v/>
      </c>
    </row>
    <row r="716" spans="1:4" x14ac:dyDescent="0.25">
      <c r="A716" t="s">
        <v>3737</v>
      </c>
      <c r="B716" s="9" t="str">
        <f t="shared" si="33"/>
        <v>NO</v>
      </c>
      <c r="C716" s="9" t="str">
        <f t="shared" si="34"/>
        <v>NO</v>
      </c>
      <c r="D716" s="9" t="str">
        <f t="shared" si="35"/>
        <v/>
      </c>
    </row>
    <row r="717" spans="1:4" x14ac:dyDescent="0.25">
      <c r="A717" t="s">
        <v>3738</v>
      </c>
      <c r="B717" s="9" t="str">
        <f t="shared" si="33"/>
        <v>NO</v>
      </c>
      <c r="C717" s="9" t="str">
        <f t="shared" si="34"/>
        <v>NO</v>
      </c>
      <c r="D717" s="9" t="str">
        <f t="shared" si="35"/>
        <v/>
      </c>
    </row>
    <row r="718" spans="1:4" x14ac:dyDescent="0.25">
      <c r="A718" t="s">
        <v>1213</v>
      </c>
      <c r="B718" s="9" t="str">
        <f t="shared" si="33"/>
        <v>NO</v>
      </c>
      <c r="C718" s="9" t="str">
        <f t="shared" si="34"/>
        <v>NO</v>
      </c>
      <c r="D718" s="9" t="str">
        <f t="shared" si="35"/>
        <v/>
      </c>
    </row>
    <row r="719" spans="1:4" x14ac:dyDescent="0.25">
      <c r="A719" t="s">
        <v>3758</v>
      </c>
      <c r="B719" s="9" t="str">
        <f t="shared" si="33"/>
        <v>NO</v>
      </c>
      <c r="C719" s="9" t="str">
        <f t="shared" si="34"/>
        <v>NO</v>
      </c>
      <c r="D719" s="9" t="str">
        <f t="shared" si="35"/>
        <v/>
      </c>
    </row>
    <row r="720" spans="1:4" x14ac:dyDescent="0.25">
      <c r="A720" t="s">
        <v>3759</v>
      </c>
      <c r="B720" s="9" t="str">
        <f t="shared" si="33"/>
        <v>NO</v>
      </c>
      <c r="C720" s="9" t="str">
        <f t="shared" si="34"/>
        <v>NO</v>
      </c>
      <c r="D720" s="9" t="str">
        <f t="shared" si="35"/>
        <v/>
      </c>
    </row>
    <row r="721" spans="1:4" x14ac:dyDescent="0.25">
      <c r="A721" t="s">
        <v>1816</v>
      </c>
      <c r="B721" s="9" t="str">
        <f t="shared" si="33"/>
        <v>NO</v>
      </c>
      <c r="C721" s="9" t="str">
        <f t="shared" si="34"/>
        <v>NO</v>
      </c>
      <c r="D721" s="9" t="str">
        <f t="shared" si="35"/>
        <v/>
      </c>
    </row>
    <row r="722" spans="1:4" x14ac:dyDescent="0.25">
      <c r="A722" t="s">
        <v>1818</v>
      </c>
      <c r="B722" s="9" t="str">
        <f t="shared" si="33"/>
        <v>NO</v>
      </c>
      <c r="C722" s="9" t="str">
        <f t="shared" si="34"/>
        <v>NO</v>
      </c>
      <c r="D722" s="9" t="str">
        <f t="shared" si="35"/>
        <v>C_LIFTMASTER</v>
      </c>
    </row>
    <row r="723" spans="1:4" x14ac:dyDescent="0.25">
      <c r="A723" t="s">
        <v>3760</v>
      </c>
      <c r="B723" s="9" t="str">
        <f t="shared" si="33"/>
        <v>NO</v>
      </c>
      <c r="C723" s="9" t="str">
        <f t="shared" si="34"/>
        <v>NO</v>
      </c>
      <c r="D723" s="9" t="str">
        <f t="shared" si="35"/>
        <v>C_ZWDRLOCKS</v>
      </c>
    </row>
    <row r="724" spans="1:4" x14ac:dyDescent="0.25">
      <c r="A724" t="s">
        <v>3761</v>
      </c>
      <c r="B724" s="9" t="str">
        <f t="shared" si="33"/>
        <v>NO</v>
      </c>
      <c r="C724" s="9" t="str">
        <f t="shared" si="34"/>
        <v>NO</v>
      </c>
      <c r="D724" s="9" t="str">
        <f t="shared" si="35"/>
        <v>C_ZWGRDOOR</v>
      </c>
    </row>
    <row r="725" spans="1:4" x14ac:dyDescent="0.25">
      <c r="A725" t="s">
        <v>3762</v>
      </c>
      <c r="B725" s="9" t="str">
        <f t="shared" si="33"/>
        <v>NO</v>
      </c>
      <c r="C725" s="9" t="str">
        <f t="shared" si="34"/>
        <v>NO</v>
      </c>
      <c r="D725" s="9" t="str">
        <f t="shared" si="35"/>
        <v>C_ZWLIGHTS</v>
      </c>
    </row>
    <row r="726" spans="1:4" x14ac:dyDescent="0.25">
      <c r="A726" t="s">
        <v>3763</v>
      </c>
      <c r="B726" s="9" t="str">
        <f t="shared" si="33"/>
        <v>NO</v>
      </c>
      <c r="C726" s="9" t="str">
        <f t="shared" si="34"/>
        <v>NO</v>
      </c>
      <c r="D726" s="9" t="str">
        <f t="shared" si="35"/>
        <v>C_ZWNEST</v>
      </c>
    </row>
    <row r="727" spans="1:4" x14ac:dyDescent="0.25">
      <c r="A727" t="s">
        <v>1828</v>
      </c>
      <c r="B727" s="9" t="str">
        <f t="shared" si="33"/>
        <v>NO</v>
      </c>
      <c r="C727" s="9" t="str">
        <f t="shared" si="34"/>
        <v>NO</v>
      </c>
      <c r="D727" s="9" t="str">
        <f t="shared" si="35"/>
        <v>C_ZWTHERMOST</v>
      </c>
    </row>
    <row r="728" spans="1:4" x14ac:dyDescent="0.25">
      <c r="A728" t="s">
        <v>2326</v>
      </c>
      <c r="B728" s="9" t="str">
        <f t="shared" si="33"/>
        <v>NO</v>
      </c>
      <c r="C728" s="9" t="str">
        <f t="shared" si="34"/>
        <v>NO</v>
      </c>
      <c r="D728" s="9" t="str">
        <f t="shared" si="35"/>
        <v>C001WG</v>
      </c>
    </row>
    <row r="729" spans="1:4" x14ac:dyDescent="0.25">
      <c r="A729" t="s">
        <v>2327</v>
      </c>
      <c r="B729" s="9" t="str">
        <f t="shared" si="33"/>
        <v>NO</v>
      </c>
      <c r="C729" s="9" t="str">
        <f t="shared" si="34"/>
        <v>NO</v>
      </c>
      <c r="D729" s="9" t="str">
        <f t="shared" si="35"/>
        <v>C1012B</v>
      </c>
    </row>
    <row r="730" spans="1:4" x14ac:dyDescent="0.25">
      <c r="A730" t="s">
        <v>3823</v>
      </c>
      <c r="B730" s="9" t="str">
        <f t="shared" si="33"/>
        <v>NO</v>
      </c>
      <c r="C730" s="9" t="str">
        <f t="shared" si="34"/>
        <v>NO</v>
      </c>
      <c r="D730" s="9" t="str">
        <f t="shared" si="35"/>
        <v>C150PC</v>
      </c>
    </row>
    <row r="731" spans="1:4" x14ac:dyDescent="0.25">
      <c r="A731" t="s">
        <v>2328</v>
      </c>
      <c r="B731" s="9" t="str">
        <f t="shared" si="33"/>
        <v>NO</v>
      </c>
      <c r="C731" s="9" t="str">
        <f t="shared" si="34"/>
        <v>NO</v>
      </c>
      <c r="D731" s="9" t="str">
        <f t="shared" si="35"/>
        <v>C150RK</v>
      </c>
    </row>
    <row r="732" spans="1:4" x14ac:dyDescent="0.25">
      <c r="A732" t="s">
        <v>2329</v>
      </c>
      <c r="B732" s="9" t="str">
        <f t="shared" si="33"/>
        <v>NO</v>
      </c>
      <c r="C732" s="9" t="str">
        <f t="shared" si="34"/>
        <v>NO</v>
      </c>
      <c r="D732" s="9" t="str">
        <f t="shared" si="35"/>
        <v>C50F</v>
      </c>
    </row>
    <row r="733" spans="1:4" x14ac:dyDescent="0.25">
      <c r="A733" t="s">
        <v>1835</v>
      </c>
      <c r="B733" s="9" t="str">
        <f t="shared" si="33"/>
        <v>NO</v>
      </c>
      <c r="C733" s="9" t="str">
        <f t="shared" si="34"/>
        <v>NO</v>
      </c>
      <c r="D733" s="9" t="str">
        <f t="shared" si="35"/>
        <v/>
      </c>
    </row>
    <row r="734" spans="1:4" x14ac:dyDescent="0.25">
      <c r="A734" t="s">
        <v>3765</v>
      </c>
      <c r="B734" s="9" t="str">
        <f t="shared" si="33"/>
        <v>NO</v>
      </c>
      <c r="C734" s="9" t="str">
        <f t="shared" si="34"/>
        <v>NO</v>
      </c>
      <c r="D734" s="9" t="str">
        <f t="shared" si="35"/>
        <v>CAMERA</v>
      </c>
    </row>
    <row r="735" spans="1:4" x14ac:dyDescent="0.25">
      <c r="A735" t="s">
        <v>3766</v>
      </c>
      <c r="B735" s="9" t="str">
        <f t="shared" si="33"/>
        <v>NO</v>
      </c>
      <c r="C735" s="9" t="str">
        <f t="shared" si="34"/>
        <v>NO</v>
      </c>
      <c r="D735" s="9" t="str">
        <f t="shared" si="35"/>
        <v>CAMERA</v>
      </c>
    </row>
    <row r="736" spans="1:4" x14ac:dyDescent="0.25">
      <c r="A736" t="s">
        <v>3824</v>
      </c>
      <c r="B736" s="9" t="str">
        <f t="shared" si="33"/>
        <v>NO</v>
      </c>
      <c r="C736" s="9" t="str">
        <f t="shared" si="34"/>
        <v>NO</v>
      </c>
      <c r="D736" s="9" t="str">
        <f t="shared" si="35"/>
        <v>CAMERA</v>
      </c>
    </row>
    <row r="737" spans="1:4" x14ac:dyDescent="0.25">
      <c r="A737" t="s">
        <v>3767</v>
      </c>
      <c r="B737" s="9" t="str">
        <f t="shared" si="33"/>
        <v>NO</v>
      </c>
      <c r="C737" s="9" t="str">
        <f t="shared" si="34"/>
        <v>NO</v>
      </c>
      <c r="D737" s="9" t="str">
        <f t="shared" si="35"/>
        <v>CAMRELOC</v>
      </c>
    </row>
    <row r="738" spans="1:4" x14ac:dyDescent="0.25">
      <c r="A738" t="s">
        <v>3768</v>
      </c>
      <c r="B738" s="9" t="str">
        <f t="shared" si="33"/>
        <v>NO</v>
      </c>
      <c r="C738" s="9" t="str">
        <f t="shared" si="34"/>
        <v>NO</v>
      </c>
      <c r="D738" s="9" t="str">
        <f t="shared" si="35"/>
        <v/>
      </c>
    </row>
    <row r="739" spans="1:4" x14ac:dyDescent="0.25">
      <c r="A739" t="s">
        <v>3717</v>
      </c>
      <c r="B739" s="9" t="str">
        <f t="shared" si="33"/>
        <v>NO</v>
      </c>
      <c r="C739" s="9" t="str">
        <f t="shared" si="34"/>
        <v>NO</v>
      </c>
      <c r="D739" s="9" t="str">
        <f t="shared" si="35"/>
        <v>CANCAPLUS</v>
      </c>
    </row>
    <row r="740" spans="1:4" x14ac:dyDescent="0.25">
      <c r="A740" t="s">
        <v>3718</v>
      </c>
      <c r="B740" s="9" t="str">
        <f t="shared" si="33"/>
        <v>NO</v>
      </c>
      <c r="C740" s="9" t="str">
        <f t="shared" si="34"/>
        <v>NO</v>
      </c>
      <c r="D740" s="9" t="str">
        <f t="shared" si="35"/>
        <v>CANCHWM</v>
      </c>
    </row>
    <row r="741" spans="1:4" x14ac:dyDescent="0.25">
      <c r="A741" t="s">
        <v>3719</v>
      </c>
      <c r="B741" s="9" t="str">
        <f t="shared" si="33"/>
        <v>NO</v>
      </c>
      <c r="C741" s="9" t="str">
        <f t="shared" si="34"/>
        <v>NO</v>
      </c>
      <c r="D741" s="9" t="str">
        <f t="shared" si="35"/>
        <v>CANCM</v>
      </c>
    </row>
    <row r="742" spans="1:4" x14ac:dyDescent="0.25">
      <c r="A742" t="s">
        <v>3720</v>
      </c>
      <c r="B742" s="9" t="str">
        <f t="shared" si="33"/>
        <v>NO</v>
      </c>
      <c r="C742" s="9" t="str">
        <f t="shared" si="34"/>
        <v>NO</v>
      </c>
      <c r="D742" s="9" t="str">
        <f t="shared" si="35"/>
        <v>CANCPRS</v>
      </c>
    </row>
    <row r="743" spans="1:4" x14ac:dyDescent="0.25">
      <c r="A743" t="s">
        <v>3721</v>
      </c>
      <c r="B743" s="9" t="str">
        <f t="shared" si="33"/>
        <v>NO</v>
      </c>
      <c r="C743" s="9" t="str">
        <f t="shared" si="34"/>
        <v>NO</v>
      </c>
      <c r="D743" s="9" t="str">
        <f t="shared" si="35"/>
        <v>CANCVID</v>
      </c>
    </row>
    <row r="744" spans="1:4" x14ac:dyDescent="0.25">
      <c r="A744" t="s">
        <v>3769</v>
      </c>
      <c r="B744" s="9" t="str">
        <f t="shared" si="33"/>
        <v>NO</v>
      </c>
      <c r="C744" s="9" t="str">
        <f t="shared" si="34"/>
        <v>NO</v>
      </c>
      <c r="D744" s="9" t="str">
        <f t="shared" si="35"/>
        <v/>
      </c>
    </row>
    <row r="745" spans="1:4" x14ac:dyDescent="0.25">
      <c r="A745" t="s">
        <v>2330</v>
      </c>
      <c r="B745" s="9" t="str">
        <f t="shared" si="33"/>
        <v>NO</v>
      </c>
      <c r="C745" s="9" t="str">
        <f t="shared" si="34"/>
        <v>NO</v>
      </c>
      <c r="D745" s="9" t="str">
        <f t="shared" si="35"/>
        <v>CCTA</v>
      </c>
    </row>
    <row r="746" spans="1:4" x14ac:dyDescent="0.25">
      <c r="A746" t="s">
        <v>2332</v>
      </c>
      <c r="B746" s="9" t="str">
        <f t="shared" si="33"/>
        <v>NO</v>
      </c>
      <c r="C746" s="9" t="str">
        <f t="shared" si="34"/>
        <v>NO</v>
      </c>
      <c r="D746" s="9" t="str">
        <f t="shared" si="35"/>
        <v>CE373</v>
      </c>
    </row>
    <row r="747" spans="1:4" x14ac:dyDescent="0.25">
      <c r="A747" t="s">
        <v>3825</v>
      </c>
      <c r="B747" s="9" t="str">
        <f t="shared" si="33"/>
        <v>NO</v>
      </c>
      <c r="C747" s="9" t="str">
        <f t="shared" si="34"/>
        <v>NO</v>
      </c>
      <c r="D747" s="9" t="str">
        <f t="shared" si="35"/>
        <v>CGS314</v>
      </c>
    </row>
    <row r="748" spans="1:4" x14ac:dyDescent="0.25">
      <c r="A748" t="s">
        <v>2382</v>
      </c>
      <c r="B748" s="9" t="str">
        <f t="shared" si="33"/>
        <v>NO</v>
      </c>
      <c r="C748" s="9" t="str">
        <f t="shared" si="34"/>
        <v>NO</v>
      </c>
      <c r="D748" s="9" t="str">
        <f t="shared" si="35"/>
        <v>CHIMEBTN</v>
      </c>
    </row>
    <row r="749" spans="1:4" x14ac:dyDescent="0.25">
      <c r="A749" t="s">
        <v>2383</v>
      </c>
      <c r="B749" s="9" t="str">
        <f t="shared" si="33"/>
        <v>NO</v>
      </c>
      <c r="C749" s="9" t="str">
        <f t="shared" si="34"/>
        <v>NO</v>
      </c>
      <c r="D749" s="9" t="str">
        <f t="shared" si="35"/>
        <v>CHIMERX</v>
      </c>
    </row>
    <row r="750" spans="1:4" x14ac:dyDescent="0.25">
      <c r="A750" t="s">
        <v>3826</v>
      </c>
      <c r="B750" s="9" t="str">
        <f t="shared" si="33"/>
        <v>NO</v>
      </c>
      <c r="C750" s="9" t="str">
        <f t="shared" si="34"/>
        <v>NO</v>
      </c>
      <c r="D750" s="9" t="str">
        <f t="shared" si="35"/>
        <v>CLMT</v>
      </c>
    </row>
    <row r="751" spans="1:4" x14ac:dyDescent="0.25">
      <c r="A751" t="s">
        <v>3722</v>
      </c>
      <c r="B751" s="9" t="str">
        <f t="shared" si="33"/>
        <v>NO</v>
      </c>
      <c r="C751" s="9" t="str">
        <f t="shared" si="34"/>
        <v>NO</v>
      </c>
      <c r="D751" s="9" t="str">
        <f t="shared" si="35"/>
        <v/>
      </c>
    </row>
    <row r="752" spans="1:4" x14ac:dyDescent="0.25">
      <c r="A752" t="s">
        <v>2333</v>
      </c>
      <c r="B752" s="9" t="str">
        <f t="shared" si="33"/>
        <v>NO</v>
      </c>
      <c r="C752" s="9" t="str">
        <f t="shared" si="34"/>
        <v>NO</v>
      </c>
      <c r="D752" s="9" t="str">
        <f t="shared" si="35"/>
        <v>CPE</v>
      </c>
    </row>
    <row r="753" spans="1:4" x14ac:dyDescent="0.25">
      <c r="A753" t="s">
        <v>2334</v>
      </c>
      <c r="B753" s="9" t="str">
        <f t="shared" si="33"/>
        <v>NO</v>
      </c>
      <c r="C753" s="9" t="str">
        <f t="shared" si="34"/>
        <v>NO</v>
      </c>
      <c r="D753" s="9" t="str">
        <f t="shared" si="35"/>
        <v>CPE</v>
      </c>
    </row>
    <row r="754" spans="1:4" x14ac:dyDescent="0.25">
      <c r="A754" t="s">
        <v>4844</v>
      </c>
      <c r="B754" s="9" t="str">
        <f t="shared" si="33"/>
        <v>NO</v>
      </c>
      <c r="C754" s="9" t="str">
        <f t="shared" si="34"/>
        <v>NO</v>
      </c>
      <c r="D754" s="9" t="str">
        <f t="shared" si="35"/>
        <v/>
      </c>
    </row>
    <row r="755" spans="1:4" x14ac:dyDescent="0.25">
      <c r="A755" t="s">
        <v>4845</v>
      </c>
      <c r="B755" s="9" t="str">
        <f t="shared" si="33"/>
        <v>NO</v>
      </c>
      <c r="C755" s="9" t="str">
        <f t="shared" si="34"/>
        <v>NO</v>
      </c>
      <c r="D755" s="9" t="str">
        <f t="shared" si="35"/>
        <v/>
      </c>
    </row>
    <row r="756" spans="1:4" x14ac:dyDescent="0.25">
      <c r="A756" t="s">
        <v>4848</v>
      </c>
      <c r="B756" s="9" t="str">
        <f t="shared" si="33"/>
        <v>NO</v>
      </c>
      <c r="C756" s="9" t="str">
        <f t="shared" si="34"/>
        <v>NO</v>
      </c>
      <c r="D756" s="9" t="str">
        <f t="shared" si="35"/>
        <v>CPRS</v>
      </c>
    </row>
    <row r="757" spans="1:4" x14ac:dyDescent="0.25">
      <c r="A757" t="s">
        <v>3245</v>
      </c>
      <c r="B757" s="9" t="str">
        <f t="shared" si="33"/>
        <v>NO</v>
      </c>
      <c r="C757" s="9" t="str">
        <f t="shared" si="34"/>
        <v>NO</v>
      </c>
      <c r="D757" s="9" t="str">
        <f t="shared" si="35"/>
        <v/>
      </c>
    </row>
    <row r="758" spans="1:4" x14ac:dyDescent="0.25">
      <c r="A758" t="s">
        <v>4853</v>
      </c>
      <c r="B758" s="9" t="str">
        <f t="shared" si="33"/>
        <v>NO</v>
      </c>
      <c r="C758" s="9" t="str">
        <f t="shared" si="34"/>
        <v>NO</v>
      </c>
      <c r="D758" s="9" t="str">
        <f t="shared" si="35"/>
        <v>CRMR</v>
      </c>
    </row>
    <row r="759" spans="1:4" x14ac:dyDescent="0.25">
      <c r="A759" t="s">
        <v>4854</v>
      </c>
      <c r="B759" s="9" t="str">
        <f t="shared" si="33"/>
        <v>NO</v>
      </c>
      <c r="C759" s="9" t="str">
        <f t="shared" si="34"/>
        <v>NO</v>
      </c>
      <c r="D759" s="9" t="str">
        <f t="shared" si="35"/>
        <v>CRMRGST</v>
      </c>
    </row>
    <row r="760" spans="1:4" x14ac:dyDescent="0.25">
      <c r="A760" t="s">
        <v>4855</v>
      </c>
      <c r="B760" s="9" t="str">
        <f t="shared" si="33"/>
        <v>NO</v>
      </c>
      <c r="C760" s="9" t="str">
        <f t="shared" si="34"/>
        <v>NO</v>
      </c>
      <c r="D760" s="9" t="str">
        <f t="shared" si="35"/>
        <v>CRPLS</v>
      </c>
    </row>
    <row r="761" spans="1:4" x14ac:dyDescent="0.25">
      <c r="A761" t="s">
        <v>3830</v>
      </c>
      <c r="B761" s="9" t="str">
        <f t="shared" si="33"/>
        <v>NO</v>
      </c>
      <c r="C761" s="9" t="str">
        <f t="shared" si="34"/>
        <v>NO</v>
      </c>
      <c r="D761" s="9" t="str">
        <f t="shared" si="35"/>
        <v>CS74</v>
      </c>
    </row>
    <row r="762" spans="1:4" x14ac:dyDescent="0.25">
      <c r="A762" t="s">
        <v>3831</v>
      </c>
      <c r="B762" s="9" t="str">
        <f t="shared" si="33"/>
        <v>NO</v>
      </c>
      <c r="C762" s="9" t="str">
        <f t="shared" si="34"/>
        <v>NO</v>
      </c>
      <c r="D762" s="9" t="str">
        <f t="shared" si="35"/>
        <v>CSTK</v>
      </c>
    </row>
    <row r="763" spans="1:4" x14ac:dyDescent="0.25">
      <c r="A763" t="s">
        <v>3772</v>
      </c>
      <c r="B763" s="9" t="str">
        <f t="shared" si="33"/>
        <v>NO</v>
      </c>
      <c r="C763" s="9" t="str">
        <f t="shared" si="34"/>
        <v>NO</v>
      </c>
      <c r="D763" s="9" t="str">
        <f t="shared" si="35"/>
        <v>CSVR126_2T</v>
      </c>
    </row>
    <row r="764" spans="1:4" x14ac:dyDescent="0.25">
      <c r="A764" t="s">
        <v>3773</v>
      </c>
      <c r="B764" s="9" t="str">
        <f t="shared" si="33"/>
        <v>NO</v>
      </c>
      <c r="C764" s="9" t="str">
        <f t="shared" si="34"/>
        <v>NO</v>
      </c>
      <c r="D764" s="9" t="str">
        <f t="shared" si="35"/>
        <v>CSVR126_6T</v>
      </c>
    </row>
    <row r="765" spans="1:4" x14ac:dyDescent="0.25">
      <c r="A765" t="s">
        <v>3771</v>
      </c>
      <c r="B765" s="9" t="str">
        <f t="shared" si="33"/>
        <v>NO</v>
      </c>
      <c r="C765" s="9" t="str">
        <f t="shared" si="34"/>
        <v>NO</v>
      </c>
      <c r="D765" s="9" t="str">
        <f t="shared" si="35"/>
        <v>CSVR126-12T</v>
      </c>
    </row>
    <row r="766" spans="1:4" x14ac:dyDescent="0.25">
      <c r="A766" t="s">
        <v>3832</v>
      </c>
      <c r="B766" s="9" t="str">
        <f t="shared" si="33"/>
        <v>NO</v>
      </c>
      <c r="C766" s="9" t="str">
        <f t="shared" si="34"/>
        <v>NO</v>
      </c>
      <c r="D766" s="9" t="str">
        <f t="shared" si="35"/>
        <v/>
      </c>
    </row>
    <row r="767" spans="1:4" x14ac:dyDescent="0.25">
      <c r="A767" t="s">
        <v>2335</v>
      </c>
      <c r="B767" s="9" t="str">
        <f t="shared" si="33"/>
        <v>NO</v>
      </c>
      <c r="C767" s="9" t="str">
        <f t="shared" si="34"/>
        <v>NO</v>
      </c>
      <c r="D767" s="9" t="str">
        <f t="shared" si="35"/>
        <v/>
      </c>
    </row>
    <row r="768" spans="1:4" x14ac:dyDescent="0.25">
      <c r="A768" t="s">
        <v>3833</v>
      </c>
      <c r="B768" s="9" t="str">
        <f t="shared" si="33"/>
        <v>NO</v>
      </c>
      <c r="C768" s="9" t="str">
        <f t="shared" si="34"/>
        <v>NO</v>
      </c>
      <c r="D768" s="9" t="str">
        <f t="shared" si="35"/>
        <v/>
      </c>
    </row>
    <row r="769" spans="1:4" x14ac:dyDescent="0.25">
      <c r="A769" t="s">
        <v>2336</v>
      </c>
      <c r="B769" s="9" t="str">
        <f t="shared" si="33"/>
        <v>NO</v>
      </c>
      <c r="C769" s="9" t="str">
        <f t="shared" si="34"/>
        <v>NO</v>
      </c>
      <c r="D769" s="9" t="str">
        <f t="shared" si="35"/>
        <v/>
      </c>
    </row>
    <row r="770" spans="1:4" x14ac:dyDescent="0.25">
      <c r="A770" t="s">
        <v>3834</v>
      </c>
      <c r="B770" s="9" t="str">
        <f t="shared" ref="B770:B833" si="36">VLOOKUP($A770,masterdata,25,0)</f>
        <v>NO</v>
      </c>
      <c r="C770" s="9" t="str">
        <f t="shared" ref="C770:C833" si="37">VLOOKUP($A770,masterdata,20,0)</f>
        <v>NO</v>
      </c>
      <c r="D770" s="9" t="str">
        <f t="shared" ref="D770:D833" si="38">IF(VLOOKUP($A770,masterdata,26,0)="","",VLOOKUP($A770,masterdata,26,0))</f>
        <v/>
      </c>
    </row>
    <row r="771" spans="1:4" x14ac:dyDescent="0.25">
      <c r="A771" t="s">
        <v>3835</v>
      </c>
      <c r="B771" s="9" t="str">
        <f t="shared" si="36"/>
        <v>NO</v>
      </c>
      <c r="C771" s="9" t="str">
        <f t="shared" si="37"/>
        <v>NO</v>
      </c>
      <c r="D771" s="9" t="str">
        <f t="shared" si="38"/>
        <v/>
      </c>
    </row>
    <row r="772" spans="1:4" x14ac:dyDescent="0.25">
      <c r="A772" t="s">
        <v>3836</v>
      </c>
      <c r="B772" s="9" t="str">
        <f t="shared" si="36"/>
        <v>NO</v>
      </c>
      <c r="C772" s="9" t="str">
        <f t="shared" si="37"/>
        <v>NO</v>
      </c>
      <c r="D772" s="9" t="str">
        <f t="shared" si="38"/>
        <v/>
      </c>
    </row>
    <row r="773" spans="1:4" x14ac:dyDescent="0.25">
      <c r="A773" t="s">
        <v>4871</v>
      </c>
      <c r="B773" s="9" t="str">
        <f t="shared" si="36"/>
        <v>NO</v>
      </c>
      <c r="C773" s="9" t="str">
        <f t="shared" si="37"/>
        <v>NO</v>
      </c>
      <c r="D773" s="9" t="str">
        <f t="shared" si="38"/>
        <v/>
      </c>
    </row>
    <row r="774" spans="1:4" x14ac:dyDescent="0.25">
      <c r="A774" t="s">
        <v>4874</v>
      </c>
      <c r="B774" s="9" t="str">
        <f t="shared" si="36"/>
        <v>NO</v>
      </c>
      <c r="C774" s="9" t="str">
        <f t="shared" si="37"/>
        <v>NO</v>
      </c>
      <c r="D774" s="9" t="str">
        <f t="shared" si="38"/>
        <v/>
      </c>
    </row>
    <row r="775" spans="1:4" x14ac:dyDescent="0.25">
      <c r="A775" t="s">
        <v>3693</v>
      </c>
      <c r="B775" s="9" t="str">
        <f t="shared" si="36"/>
        <v>NO</v>
      </c>
      <c r="C775" s="9" t="str">
        <f t="shared" si="37"/>
        <v>NO</v>
      </c>
      <c r="D775" s="9" t="str">
        <f t="shared" si="38"/>
        <v/>
      </c>
    </row>
    <row r="776" spans="1:4" x14ac:dyDescent="0.25">
      <c r="A776" t="s">
        <v>3694</v>
      </c>
      <c r="B776" s="9" t="str">
        <f t="shared" si="36"/>
        <v>NO</v>
      </c>
      <c r="C776" s="9" t="str">
        <f t="shared" si="37"/>
        <v>NO</v>
      </c>
      <c r="D776" s="9" t="str">
        <f t="shared" si="38"/>
        <v/>
      </c>
    </row>
    <row r="777" spans="1:4" x14ac:dyDescent="0.25">
      <c r="A777" t="s">
        <v>3774</v>
      </c>
      <c r="B777" s="9" t="str">
        <f t="shared" si="36"/>
        <v>NO</v>
      </c>
      <c r="C777" s="9" t="str">
        <f t="shared" si="37"/>
        <v>NO</v>
      </c>
      <c r="D777" s="9" t="str">
        <f t="shared" si="38"/>
        <v/>
      </c>
    </row>
    <row r="778" spans="1:4" x14ac:dyDescent="0.25">
      <c r="A778" t="s">
        <v>3837</v>
      </c>
      <c r="B778" s="9" t="str">
        <f t="shared" si="36"/>
        <v>NO</v>
      </c>
      <c r="C778" s="9" t="str">
        <f t="shared" si="37"/>
        <v>NO</v>
      </c>
      <c r="D778" s="9" t="str">
        <f t="shared" si="38"/>
        <v/>
      </c>
    </row>
    <row r="779" spans="1:4" x14ac:dyDescent="0.25">
      <c r="A779" t="s">
        <v>3838</v>
      </c>
      <c r="B779" s="9" t="str">
        <f t="shared" si="36"/>
        <v>NO</v>
      </c>
      <c r="C779" s="9" t="str">
        <f t="shared" si="37"/>
        <v>NO</v>
      </c>
      <c r="D779" s="9" t="str">
        <f t="shared" si="38"/>
        <v/>
      </c>
    </row>
    <row r="780" spans="1:4" x14ac:dyDescent="0.25">
      <c r="A780" t="s">
        <v>2339</v>
      </c>
      <c r="B780" s="9" t="str">
        <f t="shared" si="36"/>
        <v>NO</v>
      </c>
      <c r="C780" s="9" t="str">
        <f t="shared" si="37"/>
        <v>NO</v>
      </c>
      <c r="D780" s="9" t="str">
        <f t="shared" si="38"/>
        <v>DRBRKT</v>
      </c>
    </row>
    <row r="781" spans="1:4" x14ac:dyDescent="0.25">
      <c r="A781" t="s">
        <v>2393</v>
      </c>
      <c r="B781" s="9" t="str">
        <f t="shared" si="36"/>
        <v>NO</v>
      </c>
      <c r="C781" s="9" t="str">
        <f t="shared" si="37"/>
        <v>NO</v>
      </c>
      <c r="D781" s="9" t="str">
        <f t="shared" si="38"/>
        <v/>
      </c>
    </row>
    <row r="782" spans="1:4" x14ac:dyDescent="0.25">
      <c r="A782" t="s">
        <v>3690</v>
      </c>
      <c r="B782" s="9" t="str">
        <f t="shared" si="36"/>
        <v>NO</v>
      </c>
      <c r="C782" s="9" t="str">
        <f t="shared" si="37"/>
        <v>NO</v>
      </c>
      <c r="D782" s="9" t="str">
        <f t="shared" si="38"/>
        <v/>
      </c>
    </row>
    <row r="783" spans="1:4" x14ac:dyDescent="0.25">
      <c r="A783" t="s">
        <v>2340</v>
      </c>
      <c r="B783" s="9" t="str">
        <f t="shared" si="36"/>
        <v>NO</v>
      </c>
      <c r="C783" s="9" t="str">
        <f t="shared" si="37"/>
        <v>NO</v>
      </c>
      <c r="D783" s="9" t="str">
        <f t="shared" si="38"/>
        <v/>
      </c>
    </row>
    <row r="784" spans="1:4" x14ac:dyDescent="0.25">
      <c r="A784" t="s">
        <v>2342</v>
      </c>
      <c r="B784" s="9" t="str">
        <f t="shared" si="36"/>
        <v>NO</v>
      </c>
      <c r="C784" s="9" t="str">
        <f t="shared" si="37"/>
        <v>NO</v>
      </c>
      <c r="D784" s="9" t="str">
        <f t="shared" si="38"/>
        <v/>
      </c>
    </row>
    <row r="785" spans="1:4" x14ac:dyDescent="0.25">
      <c r="A785" t="s">
        <v>3776</v>
      </c>
      <c r="B785" s="9" t="str">
        <f t="shared" si="36"/>
        <v>NO</v>
      </c>
      <c r="C785" s="9" t="str">
        <f t="shared" si="37"/>
        <v>NO</v>
      </c>
      <c r="D785" s="9" t="str">
        <f t="shared" si="38"/>
        <v/>
      </c>
    </row>
    <row r="786" spans="1:4" x14ac:dyDescent="0.25">
      <c r="A786" t="s">
        <v>3741</v>
      </c>
      <c r="B786" s="9" t="str">
        <f t="shared" si="36"/>
        <v>NO</v>
      </c>
      <c r="C786" s="9" t="str">
        <f t="shared" si="37"/>
        <v>NO</v>
      </c>
      <c r="D786" s="9" t="str">
        <f t="shared" si="38"/>
        <v/>
      </c>
    </row>
    <row r="787" spans="1:4" x14ac:dyDescent="0.25">
      <c r="A787" t="s">
        <v>2385</v>
      </c>
      <c r="B787" s="9" t="str">
        <f t="shared" si="36"/>
        <v>NO</v>
      </c>
      <c r="C787" s="9" t="str">
        <f t="shared" si="37"/>
        <v>NO</v>
      </c>
      <c r="D787" s="9" t="str">
        <f t="shared" si="38"/>
        <v>EVSD</v>
      </c>
    </row>
    <row r="788" spans="1:4" x14ac:dyDescent="0.25">
      <c r="A788" t="s">
        <v>2386</v>
      </c>
      <c r="B788" s="9" t="str">
        <f t="shared" si="36"/>
        <v>NO</v>
      </c>
      <c r="C788" s="9" t="str">
        <f t="shared" si="37"/>
        <v>NO</v>
      </c>
      <c r="D788" s="9" t="str">
        <f t="shared" si="38"/>
        <v>EVSK</v>
      </c>
    </row>
    <row r="789" spans="1:4" x14ac:dyDescent="0.25">
      <c r="A789" t="s">
        <v>2345</v>
      </c>
      <c r="B789" s="9" t="str">
        <f t="shared" si="36"/>
        <v>NO</v>
      </c>
      <c r="C789" s="9" t="str">
        <f t="shared" si="37"/>
        <v>NO</v>
      </c>
      <c r="D789" s="9" t="str">
        <f t="shared" si="38"/>
        <v/>
      </c>
    </row>
    <row r="790" spans="1:4" x14ac:dyDescent="0.25">
      <c r="A790" t="b">
        <v>0</v>
      </c>
      <c r="B790" s="9" t="str">
        <f t="shared" si="36"/>
        <v>NO</v>
      </c>
      <c r="C790" s="9" t="str">
        <f t="shared" si="37"/>
        <v>NO</v>
      </c>
      <c r="D790" s="9" t="str">
        <f t="shared" si="38"/>
        <v/>
      </c>
    </row>
    <row r="791" spans="1:4" x14ac:dyDescent="0.25">
      <c r="A791" t="s">
        <v>3778</v>
      </c>
      <c r="B791" s="9" t="str">
        <f t="shared" si="36"/>
        <v>NO</v>
      </c>
      <c r="C791" s="9" t="str">
        <f t="shared" si="37"/>
        <v>NO</v>
      </c>
      <c r="D791" s="9" t="str">
        <f t="shared" si="38"/>
        <v>FS-130-CF</v>
      </c>
    </row>
    <row r="792" spans="1:4" x14ac:dyDescent="0.25">
      <c r="A792" t="s">
        <v>3779</v>
      </c>
      <c r="B792" s="9" t="str">
        <f t="shared" si="36"/>
        <v>NO</v>
      </c>
      <c r="C792" s="9" t="str">
        <f t="shared" si="37"/>
        <v>NO</v>
      </c>
      <c r="D792" s="9" t="str">
        <f t="shared" si="38"/>
        <v>GARAGEDR</v>
      </c>
    </row>
    <row r="793" spans="1:4" x14ac:dyDescent="0.25">
      <c r="A793" t="s">
        <v>3700</v>
      </c>
      <c r="B793" s="9" t="str">
        <f t="shared" si="36"/>
        <v>NO</v>
      </c>
      <c r="C793" s="9" t="str">
        <f t="shared" si="37"/>
        <v>NO</v>
      </c>
      <c r="D793" s="9" t="str">
        <f t="shared" si="38"/>
        <v/>
      </c>
    </row>
    <row r="794" spans="1:4" x14ac:dyDescent="0.25">
      <c r="A794" t="s">
        <v>1253</v>
      </c>
      <c r="B794" s="9" t="str">
        <f t="shared" si="36"/>
        <v>NO</v>
      </c>
      <c r="C794" s="9" t="str">
        <f t="shared" si="37"/>
        <v>NO</v>
      </c>
      <c r="D794" s="9" t="str">
        <f t="shared" si="38"/>
        <v/>
      </c>
    </row>
    <row r="795" spans="1:4" x14ac:dyDescent="0.25">
      <c r="A795" t="s">
        <v>3840</v>
      </c>
      <c r="B795" s="9" t="str">
        <f t="shared" si="36"/>
        <v>NO</v>
      </c>
      <c r="C795" s="9" t="str">
        <f t="shared" si="37"/>
        <v>NO</v>
      </c>
      <c r="D795" s="9" t="str">
        <f t="shared" si="38"/>
        <v/>
      </c>
    </row>
    <row r="796" spans="1:4" x14ac:dyDescent="0.25">
      <c r="A796" t="s">
        <v>1256</v>
      </c>
      <c r="B796" s="9" t="str">
        <f t="shared" si="36"/>
        <v>NO</v>
      </c>
      <c r="C796" s="9" t="str">
        <f t="shared" si="37"/>
        <v>NO</v>
      </c>
      <c r="D796" s="9" t="str">
        <f t="shared" si="38"/>
        <v/>
      </c>
    </row>
    <row r="797" spans="1:4" x14ac:dyDescent="0.25">
      <c r="A797" t="s">
        <v>1259</v>
      </c>
      <c r="B797" s="9" t="str">
        <f t="shared" si="36"/>
        <v>NO</v>
      </c>
      <c r="C797" s="9" t="str">
        <f t="shared" si="37"/>
        <v>NO</v>
      </c>
      <c r="D797" s="9" t="str">
        <f t="shared" si="38"/>
        <v/>
      </c>
    </row>
    <row r="798" spans="1:4" x14ac:dyDescent="0.25">
      <c r="A798" t="s">
        <v>3841</v>
      </c>
      <c r="B798" s="9" t="str">
        <f t="shared" si="36"/>
        <v>NO</v>
      </c>
      <c r="C798" s="9" t="str">
        <f t="shared" si="37"/>
        <v>NO</v>
      </c>
      <c r="D798" s="9" t="str">
        <f t="shared" si="38"/>
        <v/>
      </c>
    </row>
    <row r="799" spans="1:4" x14ac:dyDescent="0.25">
      <c r="A799" t="s">
        <v>2347</v>
      </c>
      <c r="B799" s="9" t="str">
        <f t="shared" si="36"/>
        <v>NO</v>
      </c>
      <c r="C799" s="9" t="str">
        <f t="shared" si="37"/>
        <v>NO</v>
      </c>
      <c r="D799" s="9" t="str">
        <f t="shared" si="38"/>
        <v/>
      </c>
    </row>
    <row r="800" spans="1:4" x14ac:dyDescent="0.25">
      <c r="A800" t="s">
        <v>2348</v>
      </c>
      <c r="B800" s="9" t="str">
        <f t="shared" si="36"/>
        <v>NO</v>
      </c>
      <c r="C800" s="9" t="str">
        <f t="shared" si="37"/>
        <v>NO</v>
      </c>
      <c r="D800" s="9" t="str">
        <f t="shared" si="38"/>
        <v/>
      </c>
    </row>
    <row r="801" spans="1:4" x14ac:dyDescent="0.25">
      <c r="A801" t="s">
        <v>2349</v>
      </c>
      <c r="B801" s="9" t="str">
        <f t="shared" si="36"/>
        <v>NO</v>
      </c>
      <c r="C801" s="9" t="str">
        <f t="shared" si="37"/>
        <v>NO</v>
      </c>
      <c r="D801" s="9" t="str">
        <f t="shared" si="38"/>
        <v/>
      </c>
    </row>
    <row r="802" spans="1:4" x14ac:dyDescent="0.25">
      <c r="A802" t="s">
        <v>2350</v>
      </c>
      <c r="B802" s="9" t="str">
        <f t="shared" si="36"/>
        <v>NO</v>
      </c>
      <c r="C802" s="9" t="str">
        <f t="shared" si="37"/>
        <v>NO</v>
      </c>
      <c r="D802" s="9" t="str">
        <f t="shared" si="38"/>
        <v/>
      </c>
    </row>
    <row r="803" spans="1:4" x14ac:dyDescent="0.25">
      <c r="A803" t="s">
        <v>2395</v>
      </c>
      <c r="B803" s="9" t="str">
        <f t="shared" si="36"/>
        <v>NO</v>
      </c>
      <c r="C803" s="9" t="str">
        <f t="shared" si="37"/>
        <v>NO</v>
      </c>
      <c r="D803" s="9" t="str">
        <f t="shared" si="38"/>
        <v/>
      </c>
    </row>
    <row r="804" spans="1:4" x14ac:dyDescent="0.25">
      <c r="A804" t="s">
        <v>2351</v>
      </c>
      <c r="B804" s="9" t="str">
        <f t="shared" si="36"/>
        <v>NO</v>
      </c>
      <c r="C804" s="9" t="str">
        <f t="shared" si="37"/>
        <v>NO</v>
      </c>
      <c r="D804" s="9" t="str">
        <f t="shared" si="38"/>
        <v>HWP</v>
      </c>
    </row>
    <row r="805" spans="1:4" x14ac:dyDescent="0.25">
      <c r="A805" t="s">
        <v>2352</v>
      </c>
      <c r="B805" s="9" t="str">
        <f t="shared" si="36"/>
        <v>NO</v>
      </c>
      <c r="C805" s="9" t="str">
        <f t="shared" si="37"/>
        <v>NO</v>
      </c>
      <c r="D805" s="9" t="str">
        <f t="shared" si="38"/>
        <v>HWS</v>
      </c>
    </row>
    <row r="806" spans="1:4" x14ac:dyDescent="0.25">
      <c r="A806" t="s">
        <v>3781</v>
      </c>
      <c r="B806" s="9" t="str">
        <f t="shared" si="36"/>
        <v>NO</v>
      </c>
      <c r="C806" s="9" t="str">
        <f t="shared" si="37"/>
        <v>NO</v>
      </c>
      <c r="D806" s="9" t="str">
        <f t="shared" si="38"/>
        <v/>
      </c>
    </row>
    <row r="807" spans="1:4" x14ac:dyDescent="0.25">
      <c r="A807" t="s">
        <v>2353</v>
      </c>
      <c r="B807" s="9" t="str">
        <f t="shared" si="36"/>
        <v>NO</v>
      </c>
      <c r="C807" s="9" t="str">
        <f t="shared" si="37"/>
        <v>NO</v>
      </c>
      <c r="D807" s="9" t="str">
        <f t="shared" si="38"/>
        <v/>
      </c>
    </row>
    <row r="808" spans="1:4" x14ac:dyDescent="0.25">
      <c r="A808" t="s">
        <v>2354</v>
      </c>
      <c r="B808" s="9" t="str">
        <f t="shared" si="36"/>
        <v>NO</v>
      </c>
      <c r="C808" s="9" t="str">
        <f t="shared" si="37"/>
        <v>NO</v>
      </c>
      <c r="D808" s="9" t="str">
        <f t="shared" si="38"/>
        <v/>
      </c>
    </row>
    <row r="809" spans="1:4" x14ac:dyDescent="0.25">
      <c r="A809" t="s">
        <v>3782</v>
      </c>
      <c r="B809" s="9" t="str">
        <f t="shared" si="36"/>
        <v>NO</v>
      </c>
      <c r="C809" s="9" t="str">
        <f t="shared" si="37"/>
        <v>NO</v>
      </c>
      <c r="D809" s="9" t="str">
        <f t="shared" si="38"/>
        <v/>
      </c>
    </row>
    <row r="810" spans="1:4" x14ac:dyDescent="0.25">
      <c r="A810" t="s">
        <v>3783</v>
      </c>
      <c r="B810" s="9" t="str">
        <f t="shared" si="36"/>
        <v>NO</v>
      </c>
      <c r="C810" s="9" t="str">
        <f t="shared" si="37"/>
        <v>NO</v>
      </c>
      <c r="D810" s="9" t="str">
        <f t="shared" si="38"/>
        <v/>
      </c>
    </row>
    <row r="811" spans="1:4" x14ac:dyDescent="0.25">
      <c r="A811" t="s">
        <v>3701</v>
      </c>
      <c r="B811" s="9" t="str">
        <f t="shared" si="36"/>
        <v>NO</v>
      </c>
      <c r="C811" s="9" t="str">
        <f t="shared" si="37"/>
        <v>NO</v>
      </c>
      <c r="D811" s="9" t="str">
        <f t="shared" si="38"/>
        <v/>
      </c>
    </row>
    <row r="812" spans="1:4" x14ac:dyDescent="0.25">
      <c r="A812" t="s">
        <v>3702</v>
      </c>
      <c r="B812" s="9" t="str">
        <f t="shared" si="36"/>
        <v>NO</v>
      </c>
      <c r="C812" s="9" t="str">
        <f t="shared" si="37"/>
        <v>NO</v>
      </c>
      <c r="D812" s="9" t="str">
        <f t="shared" si="38"/>
        <v/>
      </c>
    </row>
    <row r="813" spans="1:4" x14ac:dyDescent="0.25">
      <c r="A813" t="s">
        <v>3703</v>
      </c>
      <c r="B813" s="9" t="str">
        <f t="shared" si="36"/>
        <v>NO</v>
      </c>
      <c r="C813" s="9" t="str">
        <f t="shared" si="37"/>
        <v>NO</v>
      </c>
      <c r="D813" s="9" t="str">
        <f t="shared" si="38"/>
        <v/>
      </c>
    </row>
    <row r="814" spans="1:4" x14ac:dyDescent="0.25">
      <c r="A814" t="s">
        <v>3785</v>
      </c>
      <c r="B814" s="9" t="str">
        <f t="shared" si="36"/>
        <v>NO</v>
      </c>
      <c r="C814" s="9" t="str">
        <f t="shared" si="37"/>
        <v>NO</v>
      </c>
      <c r="D814" s="9" t="str">
        <f t="shared" si="38"/>
        <v/>
      </c>
    </row>
    <row r="815" spans="1:4" x14ac:dyDescent="0.25">
      <c r="A815" t="s">
        <v>3723</v>
      </c>
      <c r="B815" s="9" t="str">
        <f t="shared" si="36"/>
        <v>NO</v>
      </c>
      <c r="C815" s="9" t="str">
        <f t="shared" si="37"/>
        <v>NO</v>
      </c>
      <c r="D815" s="9" t="str">
        <f t="shared" si="38"/>
        <v/>
      </c>
    </row>
    <row r="816" spans="1:4" x14ac:dyDescent="0.25">
      <c r="A816" t="s">
        <v>1289</v>
      </c>
      <c r="B816" s="9" t="str">
        <f t="shared" si="36"/>
        <v>NO</v>
      </c>
      <c r="C816" s="9" t="str">
        <f t="shared" si="37"/>
        <v>NO</v>
      </c>
      <c r="D816" s="9" t="str">
        <f t="shared" si="38"/>
        <v/>
      </c>
    </row>
    <row r="817" spans="1:4" x14ac:dyDescent="0.25">
      <c r="A817" t="s">
        <v>3705</v>
      </c>
      <c r="B817" s="9" t="str">
        <f t="shared" si="36"/>
        <v>NO</v>
      </c>
      <c r="C817" s="9" t="str">
        <f t="shared" si="37"/>
        <v>NO</v>
      </c>
      <c r="D817" s="9" t="str">
        <f t="shared" si="38"/>
        <v/>
      </c>
    </row>
    <row r="818" spans="1:4" x14ac:dyDescent="0.25">
      <c r="A818" t="s">
        <v>3742</v>
      </c>
      <c r="B818" s="9" t="str">
        <f t="shared" si="36"/>
        <v>NO</v>
      </c>
      <c r="C818" s="9" t="str">
        <f t="shared" si="37"/>
        <v>NO</v>
      </c>
      <c r="D818" s="9" t="str">
        <f t="shared" si="38"/>
        <v>PANEL</v>
      </c>
    </row>
    <row r="819" spans="1:4" x14ac:dyDescent="0.25">
      <c r="A819" t="s">
        <v>3842</v>
      </c>
      <c r="B819" s="9" t="str">
        <f t="shared" si="36"/>
        <v>NO</v>
      </c>
      <c r="C819" s="9" t="str">
        <f t="shared" si="37"/>
        <v>NO</v>
      </c>
      <c r="D819" s="9" t="str">
        <f t="shared" si="38"/>
        <v/>
      </c>
    </row>
    <row r="820" spans="1:4" x14ac:dyDescent="0.25">
      <c r="A820" t="s">
        <v>3706</v>
      </c>
      <c r="B820" s="9" t="str">
        <f t="shared" si="36"/>
        <v>NO</v>
      </c>
      <c r="C820" s="9" t="str">
        <f t="shared" si="37"/>
        <v>NO</v>
      </c>
      <c r="D820" s="9" t="str">
        <f t="shared" si="38"/>
        <v/>
      </c>
    </row>
    <row r="821" spans="1:4" x14ac:dyDescent="0.25">
      <c r="A821" t="s">
        <v>1977</v>
      </c>
      <c r="B821" s="9" t="str">
        <f t="shared" si="36"/>
        <v>NO</v>
      </c>
      <c r="C821" s="9" t="str">
        <f t="shared" si="37"/>
        <v>NO</v>
      </c>
      <c r="D821" s="9" t="str">
        <f t="shared" si="38"/>
        <v/>
      </c>
    </row>
    <row r="822" spans="1:4" x14ac:dyDescent="0.25">
      <c r="A822" t="s">
        <v>3786</v>
      </c>
      <c r="B822" s="9" t="str">
        <f t="shared" si="36"/>
        <v>NO</v>
      </c>
      <c r="C822" s="9" t="str">
        <f t="shared" si="37"/>
        <v>NO</v>
      </c>
      <c r="D822" s="9" t="str">
        <f t="shared" si="38"/>
        <v/>
      </c>
    </row>
    <row r="823" spans="1:4" x14ac:dyDescent="0.25">
      <c r="A823" t="s">
        <v>3743</v>
      </c>
      <c r="B823" s="9" t="str">
        <f t="shared" si="36"/>
        <v>NO</v>
      </c>
      <c r="C823" s="9" t="str">
        <f t="shared" si="37"/>
        <v>NO</v>
      </c>
      <c r="D823" s="9" t="str">
        <f t="shared" si="38"/>
        <v/>
      </c>
    </row>
    <row r="824" spans="1:4" x14ac:dyDescent="0.25">
      <c r="A824" t="s">
        <v>3844</v>
      </c>
      <c r="B824" s="9" t="str">
        <f t="shared" si="36"/>
        <v>NO</v>
      </c>
      <c r="C824" s="9" t="str">
        <f t="shared" si="37"/>
        <v>NO</v>
      </c>
      <c r="D824" s="9" t="str">
        <f t="shared" si="38"/>
        <v/>
      </c>
    </row>
    <row r="825" spans="1:4" x14ac:dyDescent="0.25">
      <c r="A825" t="s">
        <v>3845</v>
      </c>
      <c r="B825" s="9" t="str">
        <f t="shared" si="36"/>
        <v>NO</v>
      </c>
      <c r="C825" s="9" t="str">
        <f t="shared" si="37"/>
        <v>NO</v>
      </c>
      <c r="D825" s="9" t="str">
        <f t="shared" si="38"/>
        <v/>
      </c>
    </row>
    <row r="826" spans="1:4" x14ac:dyDescent="0.25">
      <c r="A826" t="s">
        <v>1627</v>
      </c>
      <c r="B826" s="9" t="str">
        <f t="shared" si="36"/>
        <v>NO</v>
      </c>
      <c r="C826" s="9" t="str">
        <f t="shared" si="37"/>
        <v>NO</v>
      </c>
      <c r="D826" s="9" t="str">
        <f t="shared" si="38"/>
        <v/>
      </c>
    </row>
    <row r="827" spans="1:4" x14ac:dyDescent="0.25">
      <c r="A827" t="s">
        <v>1630</v>
      </c>
      <c r="B827" s="9" t="str">
        <f t="shared" si="36"/>
        <v>NO</v>
      </c>
      <c r="C827" s="9" t="str">
        <f t="shared" si="37"/>
        <v>NO</v>
      </c>
      <c r="D827" s="9" t="str">
        <f t="shared" si="38"/>
        <v/>
      </c>
    </row>
    <row r="828" spans="1:4" x14ac:dyDescent="0.25">
      <c r="A828" t="s">
        <v>3724</v>
      </c>
      <c r="B828" s="9" t="str">
        <f t="shared" si="36"/>
        <v>NO</v>
      </c>
      <c r="C828" s="9" t="str">
        <f t="shared" si="37"/>
        <v>NO</v>
      </c>
      <c r="D828" s="9" t="str">
        <f t="shared" si="38"/>
        <v/>
      </c>
    </row>
    <row r="829" spans="1:4" x14ac:dyDescent="0.25">
      <c r="A829" t="s">
        <v>1301</v>
      </c>
      <c r="B829" s="9" t="str">
        <f t="shared" si="36"/>
        <v>NO</v>
      </c>
      <c r="C829" s="9" t="str">
        <f t="shared" si="37"/>
        <v>NO</v>
      </c>
      <c r="D829" s="9" t="str">
        <f t="shared" si="38"/>
        <v>PRS</v>
      </c>
    </row>
    <row r="830" spans="1:4" x14ac:dyDescent="0.25">
      <c r="A830" t="s">
        <v>3707</v>
      </c>
      <c r="B830" s="9" t="str">
        <f t="shared" si="36"/>
        <v>NO</v>
      </c>
      <c r="C830" s="9" t="str">
        <f t="shared" si="37"/>
        <v>NO</v>
      </c>
      <c r="D830" s="9" t="str">
        <f t="shared" si="38"/>
        <v/>
      </c>
    </row>
    <row r="831" spans="1:4" x14ac:dyDescent="0.25">
      <c r="A831" t="s">
        <v>3849</v>
      </c>
      <c r="B831" s="9" t="str">
        <f t="shared" si="36"/>
        <v>NO</v>
      </c>
      <c r="C831" s="9" t="str">
        <f t="shared" si="37"/>
        <v>NO</v>
      </c>
      <c r="D831" s="9" t="str">
        <f t="shared" si="38"/>
        <v/>
      </c>
    </row>
    <row r="832" spans="1:4" x14ac:dyDescent="0.25">
      <c r="A832" t="s">
        <v>3708</v>
      </c>
      <c r="B832" s="9" t="str">
        <f t="shared" si="36"/>
        <v>NO</v>
      </c>
      <c r="C832" s="9" t="str">
        <f t="shared" si="37"/>
        <v>NO</v>
      </c>
      <c r="D832" s="9" t="str">
        <f t="shared" si="38"/>
        <v/>
      </c>
    </row>
    <row r="833" spans="1:4" x14ac:dyDescent="0.25">
      <c r="A833" t="s">
        <v>3709</v>
      </c>
      <c r="B833" s="9" t="str">
        <f t="shared" si="36"/>
        <v>NO</v>
      </c>
      <c r="C833" s="9" t="str">
        <f t="shared" si="37"/>
        <v>NO</v>
      </c>
      <c r="D833" s="9" t="str">
        <f t="shared" si="38"/>
        <v/>
      </c>
    </row>
    <row r="834" spans="1:4" x14ac:dyDescent="0.25">
      <c r="A834" t="s">
        <v>3710</v>
      </c>
      <c r="B834" s="9" t="str">
        <f t="shared" ref="B834:B897" si="39">VLOOKUP($A834,masterdata,25,0)</f>
        <v>NO</v>
      </c>
      <c r="C834" s="9" t="str">
        <f t="shared" ref="C834:C897" si="40">VLOOKUP($A834,masterdata,20,0)</f>
        <v>NO</v>
      </c>
      <c r="D834" s="9" t="str">
        <f t="shared" ref="D834:D897" si="41">IF(VLOOKUP($A834,masterdata,26,0)="","",VLOOKUP($A834,masterdata,26,0))</f>
        <v/>
      </c>
    </row>
    <row r="835" spans="1:4" x14ac:dyDescent="0.25">
      <c r="A835" t="s">
        <v>1313</v>
      </c>
      <c r="B835" s="9" t="str">
        <f t="shared" si="39"/>
        <v>NO</v>
      </c>
      <c r="C835" s="9" t="str">
        <f t="shared" si="40"/>
        <v>NO</v>
      </c>
      <c r="D835" s="9" t="str">
        <f t="shared" si="41"/>
        <v/>
      </c>
    </row>
    <row r="836" spans="1:4" x14ac:dyDescent="0.25">
      <c r="A836" t="s">
        <v>3711</v>
      </c>
      <c r="B836" s="9" t="str">
        <f t="shared" si="39"/>
        <v>NO</v>
      </c>
      <c r="C836" s="9" t="str">
        <f t="shared" si="40"/>
        <v>NO</v>
      </c>
      <c r="D836" s="9" t="str">
        <f t="shared" si="41"/>
        <v/>
      </c>
    </row>
    <row r="837" spans="1:4" x14ac:dyDescent="0.25">
      <c r="A837" t="s">
        <v>3712</v>
      </c>
      <c r="B837" s="9" t="str">
        <f t="shared" si="39"/>
        <v>NO</v>
      </c>
      <c r="C837" s="9" t="str">
        <f t="shared" si="40"/>
        <v>NO</v>
      </c>
      <c r="D837" s="9" t="str">
        <f t="shared" si="41"/>
        <v/>
      </c>
    </row>
    <row r="838" spans="1:4" x14ac:dyDescent="0.25">
      <c r="A838" t="s">
        <v>3713</v>
      </c>
      <c r="B838" s="9" t="str">
        <f t="shared" si="39"/>
        <v>NO</v>
      </c>
      <c r="C838" s="9" t="str">
        <f t="shared" si="40"/>
        <v>NO</v>
      </c>
      <c r="D838" s="9" t="str">
        <f t="shared" si="41"/>
        <v/>
      </c>
    </row>
    <row r="839" spans="1:4" x14ac:dyDescent="0.25">
      <c r="A839" t="s">
        <v>3850</v>
      </c>
      <c r="B839" s="9" t="str">
        <f t="shared" si="39"/>
        <v>NO</v>
      </c>
      <c r="C839" s="9" t="str">
        <f t="shared" si="40"/>
        <v>NO</v>
      </c>
      <c r="D839" s="9" t="str">
        <f t="shared" si="41"/>
        <v/>
      </c>
    </row>
    <row r="840" spans="1:4" x14ac:dyDescent="0.25">
      <c r="A840" t="s">
        <v>3739</v>
      </c>
      <c r="B840" s="9" t="str">
        <f t="shared" si="39"/>
        <v>NO</v>
      </c>
      <c r="C840" s="9" t="str">
        <f t="shared" si="40"/>
        <v>NO</v>
      </c>
      <c r="D840" s="9" t="str">
        <f t="shared" si="41"/>
        <v/>
      </c>
    </row>
    <row r="841" spans="1:4" x14ac:dyDescent="0.25">
      <c r="A841" t="s">
        <v>1323</v>
      </c>
      <c r="B841" s="9" t="str">
        <f t="shared" si="39"/>
        <v>NO</v>
      </c>
      <c r="C841" s="9" t="str">
        <f t="shared" si="40"/>
        <v>NO</v>
      </c>
      <c r="D841" s="9" t="str">
        <f t="shared" si="41"/>
        <v/>
      </c>
    </row>
    <row r="842" spans="1:4" x14ac:dyDescent="0.25">
      <c r="A842" t="s">
        <v>3793</v>
      </c>
      <c r="B842" s="9" t="str">
        <f t="shared" si="39"/>
        <v>NO</v>
      </c>
      <c r="C842" s="9" t="str">
        <f t="shared" si="40"/>
        <v>NO</v>
      </c>
      <c r="D842" s="9" t="str">
        <f t="shared" si="41"/>
        <v/>
      </c>
    </row>
    <row r="843" spans="1:4" x14ac:dyDescent="0.25">
      <c r="A843" t="s">
        <v>3725</v>
      </c>
      <c r="B843" s="9" t="str">
        <f t="shared" si="39"/>
        <v>NO</v>
      </c>
      <c r="C843" s="9" t="str">
        <f t="shared" si="40"/>
        <v>NO</v>
      </c>
      <c r="D843" s="9" t="str">
        <f t="shared" si="41"/>
        <v/>
      </c>
    </row>
    <row r="844" spans="1:4" x14ac:dyDescent="0.25">
      <c r="A844" t="s">
        <v>1595</v>
      </c>
      <c r="B844" s="9" t="str">
        <f t="shared" si="39"/>
        <v>NO</v>
      </c>
      <c r="C844" s="9" t="str">
        <f t="shared" si="40"/>
        <v>NO</v>
      </c>
      <c r="D844" s="9" t="str">
        <f t="shared" si="41"/>
        <v/>
      </c>
    </row>
    <row r="845" spans="1:4" x14ac:dyDescent="0.25">
      <c r="A845" t="s">
        <v>3794</v>
      </c>
      <c r="B845" s="9" t="str">
        <f t="shared" si="39"/>
        <v>NO</v>
      </c>
      <c r="C845" s="9" t="str">
        <f t="shared" si="40"/>
        <v>NO</v>
      </c>
      <c r="D845" s="9" t="str">
        <f t="shared" si="41"/>
        <v/>
      </c>
    </row>
    <row r="846" spans="1:4" x14ac:dyDescent="0.25">
      <c r="A846" t="s">
        <v>2364</v>
      </c>
      <c r="B846" s="9" t="str">
        <f t="shared" si="39"/>
        <v>NO</v>
      </c>
      <c r="C846" s="9" t="str">
        <f t="shared" si="40"/>
        <v>NO</v>
      </c>
      <c r="D846" s="9" t="str">
        <f t="shared" si="41"/>
        <v/>
      </c>
    </row>
    <row r="847" spans="1:4" x14ac:dyDescent="0.25">
      <c r="A847" t="s">
        <v>3795</v>
      </c>
      <c r="B847" s="9" t="str">
        <f t="shared" si="39"/>
        <v>NO</v>
      </c>
      <c r="C847" s="9" t="str">
        <f t="shared" si="40"/>
        <v>NO</v>
      </c>
      <c r="D847" s="9" t="str">
        <f t="shared" si="41"/>
        <v>SBC2DMK</v>
      </c>
    </row>
    <row r="848" spans="1:4" x14ac:dyDescent="0.25">
      <c r="A848" t="s">
        <v>3796</v>
      </c>
      <c r="B848" s="9" t="str">
        <f t="shared" si="39"/>
        <v>NO</v>
      </c>
      <c r="C848" s="9" t="str">
        <f t="shared" si="40"/>
        <v>NO</v>
      </c>
      <c r="D848" s="9" t="str">
        <f t="shared" si="41"/>
        <v>SBCD</v>
      </c>
    </row>
    <row r="849" spans="1:4" x14ac:dyDescent="0.25">
      <c r="A849" t="s">
        <v>3797</v>
      </c>
      <c r="B849" s="9" t="str">
        <f t="shared" si="39"/>
        <v>NO</v>
      </c>
      <c r="C849" s="9" t="str">
        <f t="shared" si="40"/>
        <v>NO</v>
      </c>
      <c r="D849" s="9" t="str">
        <f t="shared" si="41"/>
        <v>SBCK</v>
      </c>
    </row>
    <row r="850" spans="1:4" x14ac:dyDescent="0.25">
      <c r="A850" t="s">
        <v>3798</v>
      </c>
      <c r="B850" s="9" t="str">
        <f t="shared" si="39"/>
        <v>NO</v>
      </c>
      <c r="C850" s="9" t="str">
        <f t="shared" si="40"/>
        <v>NO</v>
      </c>
      <c r="D850" s="9" t="str">
        <f t="shared" si="41"/>
        <v>SBCM</v>
      </c>
    </row>
    <row r="851" spans="1:4" x14ac:dyDescent="0.25">
      <c r="A851" t="s">
        <v>3799</v>
      </c>
      <c r="B851" s="9" t="str">
        <f t="shared" si="39"/>
        <v>NO</v>
      </c>
      <c r="C851" s="9" t="str">
        <f t="shared" si="40"/>
        <v>NO</v>
      </c>
      <c r="D851" s="9" t="str">
        <f t="shared" si="41"/>
        <v/>
      </c>
    </row>
    <row r="852" spans="1:4" x14ac:dyDescent="0.25">
      <c r="A852" t="s">
        <v>3853</v>
      </c>
      <c r="B852" s="9" t="str">
        <f t="shared" si="39"/>
        <v>NO</v>
      </c>
      <c r="C852" s="9" t="str">
        <f t="shared" si="40"/>
        <v>NO</v>
      </c>
      <c r="D852" s="9" t="str">
        <f t="shared" si="41"/>
        <v/>
      </c>
    </row>
    <row r="853" spans="1:4" x14ac:dyDescent="0.25">
      <c r="A853" t="s">
        <v>3800</v>
      </c>
      <c r="B853" s="9" t="str">
        <f t="shared" si="39"/>
        <v>NO</v>
      </c>
      <c r="C853" s="9" t="str">
        <f t="shared" si="40"/>
        <v>NO</v>
      </c>
      <c r="D853" s="9" t="str">
        <f t="shared" si="41"/>
        <v>SNL2DMK</v>
      </c>
    </row>
    <row r="854" spans="1:4" x14ac:dyDescent="0.25">
      <c r="A854" t="s">
        <v>2109</v>
      </c>
      <c r="B854" s="9" t="str">
        <f t="shared" si="39"/>
        <v>NO</v>
      </c>
      <c r="C854" s="9" t="str">
        <f t="shared" si="40"/>
        <v>NO</v>
      </c>
      <c r="D854" s="9" t="str">
        <f t="shared" si="41"/>
        <v/>
      </c>
    </row>
    <row r="855" spans="1:4" x14ac:dyDescent="0.25">
      <c r="A855" t="s">
        <v>1633</v>
      </c>
      <c r="B855" s="9" t="str">
        <f t="shared" si="39"/>
        <v>NO</v>
      </c>
      <c r="C855" s="9" t="str">
        <f t="shared" si="40"/>
        <v>NO</v>
      </c>
      <c r="D855" s="9" t="str">
        <f t="shared" si="41"/>
        <v/>
      </c>
    </row>
    <row r="856" spans="1:4" x14ac:dyDescent="0.25">
      <c r="A856" t="s">
        <v>3854</v>
      </c>
      <c r="B856" s="9" t="str">
        <f t="shared" si="39"/>
        <v>NO</v>
      </c>
      <c r="C856" s="9" t="str">
        <f t="shared" si="40"/>
        <v>NO</v>
      </c>
      <c r="D856" s="9" t="str">
        <f t="shared" si="41"/>
        <v/>
      </c>
    </row>
    <row r="857" spans="1:4" x14ac:dyDescent="0.25">
      <c r="A857" t="s">
        <v>2367</v>
      </c>
      <c r="B857" s="9" t="str">
        <f t="shared" si="39"/>
        <v>NO</v>
      </c>
      <c r="C857" s="9" t="str">
        <f t="shared" si="40"/>
        <v>NO</v>
      </c>
      <c r="D857" s="9" t="str">
        <f t="shared" si="41"/>
        <v/>
      </c>
    </row>
    <row r="858" spans="1:4" x14ac:dyDescent="0.25">
      <c r="A858" t="s">
        <v>3855</v>
      </c>
      <c r="B858" s="9" t="str">
        <f t="shared" si="39"/>
        <v>NO</v>
      </c>
      <c r="C858" s="9" t="str">
        <f t="shared" si="40"/>
        <v>NO</v>
      </c>
      <c r="D858" s="9" t="str">
        <f t="shared" si="41"/>
        <v/>
      </c>
    </row>
    <row r="859" spans="1:4" x14ac:dyDescent="0.25">
      <c r="A859" t="s">
        <v>3856</v>
      </c>
      <c r="B859" s="9" t="str">
        <f t="shared" si="39"/>
        <v>NO</v>
      </c>
      <c r="C859" s="9" t="str">
        <f t="shared" si="40"/>
        <v>NO</v>
      </c>
      <c r="D859" s="9" t="str">
        <f t="shared" si="41"/>
        <v/>
      </c>
    </row>
    <row r="860" spans="1:4" x14ac:dyDescent="0.25">
      <c r="A860" t="s">
        <v>3857</v>
      </c>
      <c r="B860" s="9" t="str">
        <f t="shared" si="39"/>
        <v>NO</v>
      </c>
      <c r="C860" s="9" t="str">
        <f t="shared" si="40"/>
        <v>NO</v>
      </c>
      <c r="D860" s="9" t="str">
        <f t="shared" si="41"/>
        <v/>
      </c>
    </row>
    <row r="861" spans="1:4" x14ac:dyDescent="0.25">
      <c r="A861" t="s">
        <v>3858</v>
      </c>
      <c r="B861" s="9" t="str">
        <f t="shared" si="39"/>
        <v>NO</v>
      </c>
      <c r="C861" s="9" t="str">
        <f t="shared" si="40"/>
        <v>NO</v>
      </c>
      <c r="D861" s="9" t="str">
        <f t="shared" si="41"/>
        <v/>
      </c>
    </row>
    <row r="862" spans="1:4" x14ac:dyDescent="0.25">
      <c r="A862" t="s">
        <v>3859</v>
      </c>
      <c r="B862" s="9" t="str">
        <f t="shared" si="39"/>
        <v>NO</v>
      </c>
      <c r="C862" s="9" t="str">
        <f t="shared" si="40"/>
        <v>NO</v>
      </c>
      <c r="D862" s="9" t="str">
        <f t="shared" si="41"/>
        <v/>
      </c>
    </row>
    <row r="863" spans="1:4" x14ac:dyDescent="0.25">
      <c r="A863" t="s">
        <v>3803</v>
      </c>
      <c r="B863" s="9" t="str">
        <f t="shared" si="39"/>
        <v>NO</v>
      </c>
      <c r="C863" s="9" t="str">
        <f t="shared" si="40"/>
        <v>NO</v>
      </c>
      <c r="D863" s="9" t="str">
        <f t="shared" si="41"/>
        <v/>
      </c>
    </row>
    <row r="864" spans="1:4" x14ac:dyDescent="0.25">
      <c r="A864" t="s">
        <v>3804</v>
      </c>
      <c r="B864" s="9" t="str">
        <f t="shared" si="39"/>
        <v>NO</v>
      </c>
      <c r="C864" s="9" t="str">
        <f t="shared" si="40"/>
        <v>NO</v>
      </c>
      <c r="D864" s="9" t="str">
        <f t="shared" si="41"/>
        <v/>
      </c>
    </row>
    <row r="865" spans="1:4" x14ac:dyDescent="0.25">
      <c r="A865" t="s">
        <v>3860</v>
      </c>
      <c r="B865" s="9" t="str">
        <f t="shared" si="39"/>
        <v>NO</v>
      </c>
      <c r="C865" s="9" t="str">
        <f t="shared" si="40"/>
        <v>NO</v>
      </c>
      <c r="D865" s="9" t="str">
        <f t="shared" si="41"/>
        <v/>
      </c>
    </row>
    <row r="866" spans="1:4" x14ac:dyDescent="0.25">
      <c r="A866" t="s">
        <v>3805</v>
      </c>
      <c r="B866" s="9" t="str">
        <f t="shared" si="39"/>
        <v>NO</v>
      </c>
      <c r="C866" s="9" t="str">
        <f t="shared" si="40"/>
        <v>NO</v>
      </c>
      <c r="D866" s="9" t="str">
        <f t="shared" si="41"/>
        <v/>
      </c>
    </row>
    <row r="867" spans="1:4" x14ac:dyDescent="0.25">
      <c r="A867" t="s">
        <v>3806</v>
      </c>
      <c r="B867" s="9" t="str">
        <f t="shared" si="39"/>
        <v>NO</v>
      </c>
      <c r="C867" s="9" t="str">
        <f t="shared" si="40"/>
        <v>NO</v>
      </c>
      <c r="D867" s="9" t="str">
        <f t="shared" si="41"/>
        <v/>
      </c>
    </row>
    <row r="868" spans="1:4" x14ac:dyDescent="0.25">
      <c r="A868" t="s">
        <v>3807</v>
      </c>
      <c r="B868" s="9" t="str">
        <f t="shared" si="39"/>
        <v>NO</v>
      </c>
      <c r="C868" s="9" t="str">
        <f t="shared" si="40"/>
        <v>NO</v>
      </c>
      <c r="D868" s="9" t="str">
        <f t="shared" si="41"/>
        <v>CRMR</v>
      </c>
    </row>
    <row r="869" spans="1:4" x14ac:dyDescent="0.25">
      <c r="A869" t="s">
        <v>2368</v>
      </c>
      <c r="B869" s="9" t="str">
        <f t="shared" si="39"/>
        <v>NO</v>
      </c>
      <c r="C869" s="9" t="str">
        <f t="shared" si="40"/>
        <v>NO</v>
      </c>
      <c r="D869" s="9" t="str">
        <f t="shared" si="41"/>
        <v/>
      </c>
    </row>
    <row r="870" spans="1:4" x14ac:dyDescent="0.25">
      <c r="A870" t="s">
        <v>2369</v>
      </c>
      <c r="B870" s="9" t="str">
        <f t="shared" si="39"/>
        <v>NO</v>
      </c>
      <c r="C870" s="9" t="str">
        <f t="shared" si="40"/>
        <v>NO</v>
      </c>
      <c r="D870" s="9" t="str">
        <f t="shared" si="41"/>
        <v>VELCRO</v>
      </c>
    </row>
    <row r="871" spans="1:4" x14ac:dyDescent="0.25">
      <c r="A871" t="s">
        <v>3861</v>
      </c>
      <c r="B871" s="9" t="str">
        <f t="shared" si="39"/>
        <v>NO</v>
      </c>
      <c r="C871" s="9" t="str">
        <f t="shared" si="40"/>
        <v>NO</v>
      </c>
      <c r="D871" s="9" t="str">
        <f t="shared" si="41"/>
        <v/>
      </c>
    </row>
    <row r="872" spans="1:4" x14ac:dyDescent="0.25">
      <c r="A872" t="s">
        <v>3714</v>
      </c>
      <c r="B872" s="9" t="str">
        <f t="shared" si="39"/>
        <v>NO</v>
      </c>
      <c r="C872" s="9" t="str">
        <f t="shared" si="40"/>
        <v>NO</v>
      </c>
      <c r="D872" s="9" t="str">
        <f t="shared" si="41"/>
        <v/>
      </c>
    </row>
    <row r="873" spans="1:4" x14ac:dyDescent="0.25">
      <c r="A873" t="s">
        <v>3809</v>
      </c>
      <c r="B873" s="9" t="str">
        <f t="shared" si="39"/>
        <v>NO</v>
      </c>
      <c r="C873" s="9" t="str">
        <f t="shared" si="40"/>
        <v>NO</v>
      </c>
      <c r="D873" s="9" t="str">
        <f t="shared" si="41"/>
        <v>CRMR</v>
      </c>
    </row>
    <row r="874" spans="1:4" x14ac:dyDescent="0.25">
      <c r="A874" t="s">
        <v>3715</v>
      </c>
      <c r="B874" s="9" t="str">
        <f t="shared" si="39"/>
        <v>NO</v>
      </c>
      <c r="C874" s="9" t="str">
        <f t="shared" si="40"/>
        <v>NO</v>
      </c>
      <c r="D874" s="9" t="str">
        <f t="shared" si="41"/>
        <v/>
      </c>
    </row>
    <row r="875" spans="1:4" x14ac:dyDescent="0.25">
      <c r="A875" t="s">
        <v>3862</v>
      </c>
      <c r="B875" s="9" t="str">
        <f t="shared" si="39"/>
        <v>NO</v>
      </c>
      <c r="C875" s="9" t="str">
        <f t="shared" si="40"/>
        <v>NO</v>
      </c>
      <c r="D875" s="9" t="str">
        <f t="shared" si="41"/>
        <v/>
      </c>
    </row>
    <row r="876" spans="1:4" x14ac:dyDescent="0.25">
      <c r="A876" t="s">
        <v>3810</v>
      </c>
      <c r="B876" s="9" t="str">
        <f t="shared" si="39"/>
        <v>NO</v>
      </c>
      <c r="C876" s="9" t="str">
        <f t="shared" si="40"/>
        <v>NO</v>
      </c>
      <c r="D876" s="9" t="str">
        <f t="shared" si="41"/>
        <v/>
      </c>
    </row>
    <row r="877" spans="1:4" x14ac:dyDescent="0.25">
      <c r="A877" t="s">
        <v>3863</v>
      </c>
      <c r="B877" s="9" t="str">
        <f t="shared" si="39"/>
        <v>NO</v>
      </c>
      <c r="C877" s="9" t="str">
        <f t="shared" si="40"/>
        <v>NO</v>
      </c>
      <c r="D877" s="9" t="str">
        <f t="shared" si="41"/>
        <v/>
      </c>
    </row>
    <row r="878" spans="1:4" x14ac:dyDescent="0.25">
      <c r="A878" t="s">
        <v>3811</v>
      </c>
      <c r="B878" s="9" t="str">
        <f t="shared" si="39"/>
        <v>NO</v>
      </c>
      <c r="C878" s="9" t="str">
        <f t="shared" si="40"/>
        <v>NO</v>
      </c>
      <c r="D878" s="9" t="str">
        <f t="shared" si="41"/>
        <v/>
      </c>
    </row>
    <row r="879" spans="1:4" x14ac:dyDescent="0.25">
      <c r="A879" t="s">
        <v>3812</v>
      </c>
      <c r="B879" s="9" t="str">
        <f t="shared" si="39"/>
        <v>NO</v>
      </c>
      <c r="C879" s="9" t="str">
        <f t="shared" si="40"/>
        <v>NO</v>
      </c>
      <c r="D879" s="9" t="str">
        <f t="shared" si="41"/>
        <v/>
      </c>
    </row>
    <row r="880" spans="1:4" x14ac:dyDescent="0.25">
      <c r="A880" t="s">
        <v>3864</v>
      </c>
      <c r="B880" s="9" t="str">
        <f t="shared" si="39"/>
        <v>NO</v>
      </c>
      <c r="C880" s="9" t="str">
        <f t="shared" si="40"/>
        <v>NO</v>
      </c>
      <c r="D880" s="9" t="str">
        <f t="shared" si="41"/>
        <v/>
      </c>
    </row>
    <row r="881" spans="1:4" x14ac:dyDescent="0.25">
      <c r="A881" t="s">
        <v>3716</v>
      </c>
      <c r="B881" s="9" t="str">
        <f t="shared" si="39"/>
        <v>NO</v>
      </c>
      <c r="C881" s="9" t="str">
        <f t="shared" si="40"/>
        <v>NO</v>
      </c>
      <c r="D881" s="9" t="str">
        <f t="shared" si="41"/>
        <v/>
      </c>
    </row>
    <row r="882" spans="1:4" x14ac:dyDescent="0.25">
      <c r="A882" t="s">
        <v>3813</v>
      </c>
      <c r="B882" s="9" t="str">
        <f t="shared" si="39"/>
        <v>NO</v>
      </c>
      <c r="C882" s="9" t="str">
        <f t="shared" si="40"/>
        <v>NO</v>
      </c>
      <c r="D882" s="9" t="str">
        <f t="shared" si="41"/>
        <v/>
      </c>
    </row>
    <row r="883" spans="1:4" x14ac:dyDescent="0.25">
      <c r="A883" t="s">
        <v>3814</v>
      </c>
      <c r="B883" s="9" t="str">
        <f t="shared" si="39"/>
        <v>NO</v>
      </c>
      <c r="C883" s="9" t="str">
        <f t="shared" si="40"/>
        <v>NO</v>
      </c>
      <c r="D883" s="9" t="str">
        <f t="shared" si="41"/>
        <v>VRLIGHT</v>
      </c>
    </row>
    <row r="884" spans="1:4" x14ac:dyDescent="0.25">
      <c r="A884" t="s">
        <v>3865</v>
      </c>
      <c r="B884" s="9" t="str">
        <f t="shared" si="39"/>
        <v>NO</v>
      </c>
      <c r="C884" s="9" t="str">
        <f t="shared" si="40"/>
        <v>NO</v>
      </c>
      <c r="D884" s="9" t="str">
        <f t="shared" si="41"/>
        <v/>
      </c>
    </row>
    <row r="885" spans="1:4" x14ac:dyDescent="0.25">
      <c r="A885" t="s">
        <v>3815</v>
      </c>
      <c r="B885" s="9" t="str">
        <f t="shared" si="39"/>
        <v>NO</v>
      </c>
      <c r="C885" s="9" t="str">
        <f t="shared" si="40"/>
        <v>NO</v>
      </c>
      <c r="D885" s="9" t="str">
        <f t="shared" si="41"/>
        <v/>
      </c>
    </row>
    <row r="886" spans="1:4" x14ac:dyDescent="0.25">
      <c r="A886" t="s">
        <v>3866</v>
      </c>
      <c r="B886" s="9" t="str">
        <f t="shared" si="39"/>
        <v>NO</v>
      </c>
      <c r="C886" s="9" t="str">
        <f t="shared" si="40"/>
        <v>NO</v>
      </c>
      <c r="D886" s="9" t="str">
        <f t="shared" si="41"/>
        <v/>
      </c>
    </row>
    <row r="887" spans="1:4" x14ac:dyDescent="0.25">
      <c r="A887" t="s">
        <v>3816</v>
      </c>
      <c r="B887" s="9" t="str">
        <f t="shared" si="39"/>
        <v>NO</v>
      </c>
      <c r="C887" s="9" t="str">
        <f t="shared" si="40"/>
        <v>NO</v>
      </c>
      <c r="D887" s="9" t="str">
        <f t="shared" si="41"/>
        <v/>
      </c>
    </row>
    <row r="888" spans="1:4" x14ac:dyDescent="0.25">
      <c r="A888" t="s">
        <v>2371</v>
      </c>
      <c r="B888" s="9" t="str">
        <f t="shared" si="39"/>
        <v>NO</v>
      </c>
      <c r="C888" s="9" t="str">
        <f t="shared" si="40"/>
        <v>NO</v>
      </c>
      <c r="D888" s="9" t="str">
        <f t="shared" si="41"/>
        <v>WIFI-AP-ANT</v>
      </c>
    </row>
    <row r="889" spans="1:4" x14ac:dyDescent="0.25">
      <c r="A889" t="s">
        <v>3817</v>
      </c>
      <c r="B889" s="9" t="str">
        <f t="shared" si="39"/>
        <v>NO</v>
      </c>
      <c r="C889" s="9" t="str">
        <f t="shared" si="40"/>
        <v>NO</v>
      </c>
      <c r="D889" s="9" t="str">
        <f t="shared" si="41"/>
        <v/>
      </c>
    </row>
    <row r="890" spans="1:4" x14ac:dyDescent="0.25">
      <c r="A890" t="s">
        <v>2155</v>
      </c>
      <c r="B890" s="9" t="str">
        <f t="shared" si="39"/>
        <v>NO</v>
      </c>
      <c r="C890" s="9" t="str">
        <f t="shared" si="40"/>
        <v>NO</v>
      </c>
      <c r="D890" s="9" t="str">
        <f t="shared" si="41"/>
        <v>WIFI-CAM-ANT</v>
      </c>
    </row>
    <row r="891" spans="1:4" x14ac:dyDescent="0.25">
      <c r="A891" t="s">
        <v>2165</v>
      </c>
      <c r="B891" s="9" t="str">
        <f t="shared" si="39"/>
        <v>NO</v>
      </c>
      <c r="C891" s="9" t="str">
        <f t="shared" si="40"/>
        <v>NO</v>
      </c>
      <c r="D891" s="9" t="str">
        <f t="shared" si="41"/>
        <v>WIFISKEYPAD</v>
      </c>
    </row>
    <row r="892" spans="1:4" x14ac:dyDescent="0.25">
      <c r="A892" t="s">
        <v>2373</v>
      </c>
      <c r="B892" s="9" t="str">
        <f t="shared" si="39"/>
        <v>NO</v>
      </c>
      <c r="C892" s="9" t="str">
        <f t="shared" si="40"/>
        <v>NO</v>
      </c>
      <c r="D892" s="9" t="str">
        <f t="shared" si="41"/>
        <v/>
      </c>
    </row>
    <row r="893" spans="1:4" x14ac:dyDescent="0.25">
      <c r="A893" t="s">
        <v>2174</v>
      </c>
      <c r="B893" s="9" t="str">
        <f t="shared" si="39"/>
        <v>NO</v>
      </c>
      <c r="C893" s="9" t="str">
        <f t="shared" si="40"/>
        <v>NO</v>
      </c>
      <c r="D893" s="9" t="str">
        <f t="shared" si="41"/>
        <v>WW-TRANSLATR</v>
      </c>
    </row>
    <row r="894" spans="1:4" x14ac:dyDescent="0.25">
      <c r="A894" t="s">
        <v>2376</v>
      </c>
      <c r="B894" s="9" t="str">
        <f t="shared" si="39"/>
        <v>NO</v>
      </c>
      <c r="C894" s="9" t="str">
        <f t="shared" si="40"/>
        <v>NO</v>
      </c>
      <c r="D894" s="9" t="str">
        <f t="shared" si="41"/>
        <v>Z_DSD37_ZWUS</v>
      </c>
    </row>
    <row r="895" spans="1:4" x14ac:dyDescent="0.25">
      <c r="A895" t="s">
        <v>2770</v>
      </c>
      <c r="B895" s="9" t="str">
        <f t="shared" si="39"/>
        <v>NO</v>
      </c>
      <c r="C895" s="9" t="str">
        <f t="shared" si="40"/>
        <v>NO</v>
      </c>
      <c r="D895" s="9" t="str">
        <f t="shared" si="41"/>
        <v>2G_S2H1</v>
      </c>
    </row>
    <row r="896" spans="1:4" x14ac:dyDescent="0.25">
      <c r="A896" t="s">
        <v>2772</v>
      </c>
      <c r="B896" s="9" t="str">
        <f t="shared" si="39"/>
        <v>NO</v>
      </c>
      <c r="C896" s="9" t="str">
        <f t="shared" si="40"/>
        <v>NO</v>
      </c>
      <c r="D896" s="9" t="str">
        <f t="shared" si="41"/>
        <v>2G_S3H1</v>
      </c>
    </row>
    <row r="897" spans="1:4" x14ac:dyDescent="0.25">
      <c r="A897" t="s">
        <v>2774</v>
      </c>
      <c r="B897" s="9" t="str">
        <f t="shared" si="39"/>
        <v>NO</v>
      </c>
      <c r="C897" s="9" t="str">
        <f t="shared" si="40"/>
        <v>NO</v>
      </c>
      <c r="D897" s="9" t="str">
        <f t="shared" si="41"/>
        <v>2GIG-GC2</v>
      </c>
    </row>
    <row r="898" spans="1:4" x14ac:dyDescent="0.25">
      <c r="A898" t="s">
        <v>2912</v>
      </c>
      <c r="B898" s="9" t="str">
        <f t="shared" ref="B898:B961" si="42">VLOOKUP($A898,masterdata,25,0)</f>
        <v>NO</v>
      </c>
      <c r="C898" s="9" t="str">
        <f t="shared" ref="C898:C961" si="43">VLOOKUP($A898,masterdata,20,0)</f>
        <v>NO</v>
      </c>
      <c r="D898" s="9" t="str">
        <f t="shared" ref="D898:D961" si="44">IF(VLOOKUP($A898,masterdata,26,0)="","",VLOOKUP($A898,masterdata,26,0))</f>
        <v>EVS</v>
      </c>
    </row>
    <row r="899" spans="1:4" x14ac:dyDescent="0.25">
      <c r="A899" t="s">
        <v>2914</v>
      </c>
      <c r="B899" s="9" t="str">
        <f t="shared" si="42"/>
        <v>NO</v>
      </c>
      <c r="C899" s="9" t="str">
        <f t="shared" si="43"/>
        <v>NO</v>
      </c>
      <c r="D899" s="9" t="str">
        <f t="shared" si="44"/>
        <v>EVS</v>
      </c>
    </row>
    <row r="900" spans="1:4" x14ac:dyDescent="0.25">
      <c r="A900" t="s">
        <v>2916</v>
      </c>
      <c r="B900" s="9" t="str">
        <f t="shared" si="42"/>
        <v>NO</v>
      </c>
      <c r="C900" s="9" t="str">
        <f t="shared" si="43"/>
        <v>NO</v>
      </c>
      <c r="D900" s="9" t="str">
        <f t="shared" si="44"/>
        <v>EVS</v>
      </c>
    </row>
    <row r="901" spans="1:4" x14ac:dyDescent="0.25">
      <c r="A901" t="s">
        <v>2918</v>
      </c>
      <c r="B901" s="9" t="str">
        <f t="shared" si="42"/>
        <v>NO</v>
      </c>
      <c r="C901" s="9" t="str">
        <f t="shared" si="43"/>
        <v>NO</v>
      </c>
      <c r="D901" s="9" t="str">
        <f t="shared" si="44"/>
        <v>EVS</v>
      </c>
    </row>
    <row r="902" spans="1:4" x14ac:dyDescent="0.25">
      <c r="A902" t="s">
        <v>2920</v>
      </c>
      <c r="B902" s="9" t="str">
        <f t="shared" si="42"/>
        <v>NO</v>
      </c>
      <c r="C902" s="9" t="str">
        <f t="shared" si="43"/>
        <v>NO</v>
      </c>
      <c r="D902" s="9" t="str">
        <f t="shared" si="44"/>
        <v>EVS</v>
      </c>
    </row>
    <row r="903" spans="1:4" x14ac:dyDescent="0.25">
      <c r="A903" t="s">
        <v>2922</v>
      </c>
      <c r="B903" s="9" t="str">
        <f t="shared" si="42"/>
        <v>NO</v>
      </c>
      <c r="C903" s="9" t="str">
        <f t="shared" si="43"/>
        <v>NO</v>
      </c>
      <c r="D903" s="9" t="str">
        <f t="shared" si="44"/>
        <v>EVS</v>
      </c>
    </row>
    <row r="904" spans="1:4" x14ac:dyDescent="0.25">
      <c r="A904" t="s">
        <v>2924</v>
      </c>
      <c r="B904" s="9" t="str">
        <f t="shared" si="42"/>
        <v>NO</v>
      </c>
      <c r="C904" s="9" t="str">
        <f t="shared" si="43"/>
        <v>NO</v>
      </c>
      <c r="D904" s="9" t="str">
        <f t="shared" si="44"/>
        <v>EVS</v>
      </c>
    </row>
    <row r="905" spans="1:4" x14ac:dyDescent="0.25">
      <c r="A905" t="s">
        <v>2926</v>
      </c>
      <c r="B905" s="9" t="str">
        <f t="shared" si="42"/>
        <v>NO</v>
      </c>
      <c r="C905" s="9" t="str">
        <f t="shared" si="43"/>
        <v>NO</v>
      </c>
      <c r="D905" s="9" t="str">
        <f t="shared" si="44"/>
        <v>EVS</v>
      </c>
    </row>
    <row r="906" spans="1:4" x14ac:dyDescent="0.25">
      <c r="A906" t="s">
        <v>2928</v>
      </c>
      <c r="B906" s="9" t="str">
        <f t="shared" si="42"/>
        <v>NO</v>
      </c>
      <c r="C906" s="9" t="str">
        <f t="shared" si="43"/>
        <v>NO</v>
      </c>
      <c r="D906" s="9" t="str">
        <f t="shared" si="44"/>
        <v>EVS</v>
      </c>
    </row>
    <row r="907" spans="1:4" x14ac:dyDescent="0.25">
      <c r="A907" t="s">
        <v>2930</v>
      </c>
      <c r="B907" s="9" t="str">
        <f t="shared" si="42"/>
        <v>NO</v>
      </c>
      <c r="C907" s="9" t="str">
        <f t="shared" si="43"/>
        <v>NO</v>
      </c>
      <c r="D907" s="9" t="str">
        <f t="shared" si="44"/>
        <v>EVS</v>
      </c>
    </row>
    <row r="908" spans="1:4" x14ac:dyDescent="0.25">
      <c r="A908" t="s">
        <v>2355</v>
      </c>
      <c r="B908" s="9" t="str">
        <f t="shared" si="42"/>
        <v>NO</v>
      </c>
      <c r="C908" s="9" t="str">
        <f t="shared" si="43"/>
        <v>NO</v>
      </c>
      <c r="D908" s="9" t="str">
        <f t="shared" si="44"/>
        <v>PC1000</v>
      </c>
    </row>
    <row r="909" spans="1:4" x14ac:dyDescent="0.25">
      <c r="A909" t="s">
        <v>2356</v>
      </c>
      <c r="B909" s="9" t="str">
        <f t="shared" si="42"/>
        <v>NO</v>
      </c>
      <c r="C909" s="9" t="str">
        <f t="shared" si="43"/>
        <v>NO</v>
      </c>
      <c r="D909" s="9" t="str">
        <f t="shared" si="44"/>
        <v>PC1500</v>
      </c>
    </row>
    <row r="910" spans="1:4" x14ac:dyDescent="0.25">
      <c r="A910" t="s">
        <v>2357</v>
      </c>
      <c r="B910" s="9" t="str">
        <f t="shared" si="42"/>
        <v>NO</v>
      </c>
      <c r="C910" s="9" t="str">
        <f t="shared" si="43"/>
        <v>NO</v>
      </c>
      <c r="D910" s="9" t="str">
        <f t="shared" si="44"/>
        <v>PC1550</v>
      </c>
    </row>
    <row r="911" spans="1:4" x14ac:dyDescent="0.25">
      <c r="A911" t="s">
        <v>2358</v>
      </c>
      <c r="B911" s="9" t="str">
        <f t="shared" si="42"/>
        <v>NO</v>
      </c>
      <c r="C911" s="9" t="str">
        <f t="shared" si="43"/>
        <v>NO</v>
      </c>
      <c r="D911" s="9" t="str">
        <f t="shared" si="44"/>
        <v>PC1555</v>
      </c>
    </row>
    <row r="912" spans="1:4" x14ac:dyDescent="0.25">
      <c r="A912" t="s">
        <v>2359</v>
      </c>
      <c r="B912" s="9" t="str">
        <f t="shared" si="42"/>
        <v>NO</v>
      </c>
      <c r="C912" s="9" t="str">
        <f t="shared" si="43"/>
        <v>NO</v>
      </c>
      <c r="D912" s="9" t="str">
        <f t="shared" si="44"/>
        <v>PC2500</v>
      </c>
    </row>
    <row r="913" spans="1:4" x14ac:dyDescent="0.25">
      <c r="A913" t="s">
        <v>2360</v>
      </c>
      <c r="B913" s="9" t="str">
        <f t="shared" si="42"/>
        <v>NO</v>
      </c>
      <c r="C913" s="9" t="str">
        <f t="shared" si="43"/>
        <v>NO</v>
      </c>
      <c r="D913" s="9" t="str">
        <f t="shared" si="44"/>
        <v>PC2550</v>
      </c>
    </row>
    <row r="914" spans="1:4" x14ac:dyDescent="0.25">
      <c r="A914" t="s">
        <v>2361</v>
      </c>
      <c r="B914" s="9" t="str">
        <f t="shared" si="42"/>
        <v>NO</v>
      </c>
      <c r="C914" s="9" t="str">
        <f t="shared" si="43"/>
        <v>NO</v>
      </c>
      <c r="D914" s="9" t="str">
        <f t="shared" si="44"/>
        <v>PC3000</v>
      </c>
    </row>
    <row r="915" spans="1:4" x14ac:dyDescent="0.25">
      <c r="A915" t="s">
        <v>2362</v>
      </c>
      <c r="B915" s="9" t="str">
        <f t="shared" si="42"/>
        <v>NO</v>
      </c>
      <c r="C915" s="9" t="str">
        <f t="shared" si="43"/>
        <v>NO</v>
      </c>
      <c r="D915" s="9" t="str">
        <f t="shared" si="44"/>
        <v>PC5010</v>
      </c>
    </row>
    <row r="916" spans="1:4" x14ac:dyDescent="0.25">
      <c r="A916" t="s">
        <v>2363</v>
      </c>
      <c r="B916" s="9" t="str">
        <f t="shared" si="42"/>
        <v>NO</v>
      </c>
      <c r="C916" s="9" t="str">
        <f t="shared" si="43"/>
        <v>NO</v>
      </c>
      <c r="D916" s="9" t="str">
        <f t="shared" si="44"/>
        <v>PC832</v>
      </c>
    </row>
    <row r="917" spans="1:4" x14ac:dyDescent="0.25">
      <c r="A917" t="s">
        <v>1437</v>
      </c>
      <c r="B917" s="9" t="str">
        <f t="shared" si="42"/>
        <v>NO</v>
      </c>
      <c r="C917" s="9" t="str">
        <f t="shared" si="43"/>
        <v>NO</v>
      </c>
      <c r="D917" s="9" t="str">
        <f t="shared" si="44"/>
        <v>9GED21500-10</v>
      </c>
    </row>
    <row r="918" spans="1:4" x14ac:dyDescent="0.25">
      <c r="A918" t="s">
        <v>5032</v>
      </c>
      <c r="B918" s="9" t="str">
        <f t="shared" si="42"/>
        <v>NO</v>
      </c>
      <c r="C918" s="9" t="str">
        <f t="shared" si="43"/>
        <v>NO</v>
      </c>
      <c r="D918" s="9" t="str">
        <f t="shared" si="44"/>
        <v>9GED18000-16</v>
      </c>
    </row>
    <row r="919" spans="1:4" x14ac:dyDescent="0.25">
      <c r="A919" t="s">
        <v>3640</v>
      </c>
      <c r="B919" s="9" t="str">
        <f t="shared" si="42"/>
        <v>NO</v>
      </c>
      <c r="C919" s="9" t="str">
        <f t="shared" si="43"/>
        <v>NO</v>
      </c>
      <c r="D919" s="9" t="str">
        <f t="shared" si="44"/>
        <v>ACCELL</v>
      </c>
    </row>
    <row r="920" spans="1:4" x14ac:dyDescent="0.25">
      <c r="A920" t="s">
        <v>2381</v>
      </c>
      <c r="B920" s="9" t="str">
        <f t="shared" si="42"/>
        <v>NO</v>
      </c>
      <c r="C920" s="9" t="str">
        <f t="shared" si="43"/>
        <v>NO</v>
      </c>
      <c r="D920" s="9" t="str">
        <f t="shared" si="44"/>
        <v>ADC-W100</v>
      </c>
    </row>
    <row r="921" spans="1:4" x14ac:dyDescent="0.25">
      <c r="A921" t="s">
        <v>5040</v>
      </c>
      <c r="B921" s="9" t="str">
        <f t="shared" si="42"/>
        <v>NO</v>
      </c>
      <c r="C921" s="9" t="str">
        <f t="shared" si="43"/>
        <v>NO</v>
      </c>
      <c r="D921" s="9" t="str">
        <f t="shared" si="44"/>
        <v>APLUS2</v>
      </c>
    </row>
    <row r="922" spans="1:4" x14ac:dyDescent="0.25">
      <c r="A922" t="s">
        <v>5041</v>
      </c>
      <c r="B922" s="9" t="str">
        <f t="shared" si="42"/>
        <v>NO</v>
      </c>
      <c r="C922" s="9" t="str">
        <f t="shared" si="43"/>
        <v>NO</v>
      </c>
      <c r="D922" s="9" t="str">
        <f t="shared" si="44"/>
        <v>CESL</v>
      </c>
    </row>
    <row r="923" spans="1:4" x14ac:dyDescent="0.25">
      <c r="A923" t="s">
        <v>5044</v>
      </c>
      <c r="B923" s="9" t="str">
        <f t="shared" si="42"/>
        <v>NO</v>
      </c>
      <c r="C923" s="9" t="str">
        <f t="shared" si="43"/>
        <v>NO</v>
      </c>
      <c r="D923" s="9" t="str">
        <f t="shared" si="44"/>
        <v>CS40</v>
      </c>
    </row>
    <row r="924" spans="1:4" x14ac:dyDescent="0.25">
      <c r="A924" t="s">
        <v>5048</v>
      </c>
      <c r="B924" s="9" t="str">
        <f t="shared" si="42"/>
        <v>NO</v>
      </c>
      <c r="C924" s="9" t="str">
        <f t="shared" si="43"/>
        <v>NO</v>
      </c>
      <c r="D924" s="9" t="str">
        <f t="shared" si="44"/>
        <v>SD7</v>
      </c>
    </row>
    <row r="925" spans="1:4" x14ac:dyDescent="0.25">
      <c r="A925" t="s">
        <v>4177</v>
      </c>
      <c r="B925" s="9" t="str">
        <f t="shared" si="42"/>
        <v>NO</v>
      </c>
      <c r="C925" s="9" t="str">
        <f t="shared" si="43"/>
        <v>NO</v>
      </c>
      <c r="D925" s="9" t="str">
        <f t="shared" si="44"/>
        <v>PACKA</v>
      </c>
    </row>
    <row r="926" spans="1:4" x14ac:dyDescent="0.25">
      <c r="A926" t="s">
        <v>4179</v>
      </c>
      <c r="B926" s="9" t="str">
        <f t="shared" si="42"/>
        <v>NO</v>
      </c>
      <c r="C926" s="9" t="str">
        <f t="shared" si="43"/>
        <v>NO</v>
      </c>
      <c r="D926" s="9" t="str">
        <f t="shared" si="44"/>
        <v>PACKB</v>
      </c>
    </row>
    <row r="927" spans="1:4" x14ac:dyDescent="0.25">
      <c r="A927" t="s">
        <v>3686</v>
      </c>
      <c r="B927" s="9" t="str">
        <f t="shared" si="42"/>
        <v>NO</v>
      </c>
      <c r="C927" s="9" t="str">
        <f t="shared" si="43"/>
        <v>NO</v>
      </c>
      <c r="D927" s="9" t="str">
        <f t="shared" si="44"/>
        <v>VNDA_RES</v>
      </c>
    </row>
    <row r="928" spans="1:4" x14ac:dyDescent="0.25">
      <c r="A928" t="s">
        <v>2284</v>
      </c>
      <c r="B928" s="9" t="str">
        <f t="shared" si="42"/>
        <v>NO</v>
      </c>
      <c r="C928" s="9" t="str">
        <f t="shared" si="43"/>
        <v>NO</v>
      </c>
      <c r="D928" s="9" t="str">
        <f t="shared" si="44"/>
        <v>PG_FLD_9985</v>
      </c>
    </row>
    <row r="929" spans="1:4" x14ac:dyDescent="0.25">
      <c r="A929" t="s">
        <v>2306</v>
      </c>
      <c r="B929" s="9" t="str">
        <f t="shared" si="42"/>
        <v>NO</v>
      </c>
      <c r="C929" s="9" t="str">
        <f t="shared" si="43"/>
        <v>NO</v>
      </c>
      <c r="D929" s="9" t="str">
        <f t="shared" si="44"/>
        <v>2GNL</v>
      </c>
    </row>
    <row r="930" spans="1:4" x14ac:dyDescent="0.25">
      <c r="A930" t="s">
        <v>2777</v>
      </c>
      <c r="B930" s="9" t="str">
        <f t="shared" si="42"/>
        <v>NO</v>
      </c>
      <c r="C930" s="9" t="str">
        <f t="shared" si="43"/>
        <v>NO</v>
      </c>
      <c r="D930" s="9" t="str">
        <f t="shared" si="44"/>
        <v>2GNL</v>
      </c>
    </row>
    <row r="931" spans="1:4" x14ac:dyDescent="0.25">
      <c r="A931" t="s">
        <v>2779</v>
      </c>
      <c r="B931" s="9" t="str">
        <f t="shared" si="42"/>
        <v>NO</v>
      </c>
      <c r="C931" s="9" t="str">
        <f t="shared" si="43"/>
        <v>NO</v>
      </c>
      <c r="D931" s="9" t="str">
        <f t="shared" si="44"/>
        <v>2GNL</v>
      </c>
    </row>
    <row r="932" spans="1:4" x14ac:dyDescent="0.25">
      <c r="A932" t="s">
        <v>2781</v>
      </c>
      <c r="B932" s="9" t="str">
        <f t="shared" si="42"/>
        <v>NO</v>
      </c>
      <c r="C932" s="9" t="str">
        <f t="shared" si="43"/>
        <v>NO</v>
      </c>
      <c r="D932" s="9" t="str">
        <f t="shared" si="44"/>
        <v>2GNL</v>
      </c>
    </row>
    <row r="933" spans="1:4" x14ac:dyDescent="0.25">
      <c r="A933" t="s">
        <v>2307</v>
      </c>
      <c r="B933" s="9" t="str">
        <f t="shared" si="42"/>
        <v>NO</v>
      </c>
      <c r="C933" s="9" t="str">
        <f t="shared" si="43"/>
        <v>NO</v>
      </c>
      <c r="D933" s="9" t="str">
        <f t="shared" si="44"/>
        <v>2GNLTW</v>
      </c>
    </row>
    <row r="934" spans="1:4" x14ac:dyDescent="0.25">
      <c r="A934" t="s">
        <v>2784</v>
      </c>
      <c r="B934" s="9" t="str">
        <f t="shared" si="42"/>
        <v>NO</v>
      </c>
      <c r="C934" s="9" t="str">
        <f t="shared" si="43"/>
        <v>NO</v>
      </c>
      <c r="D934" s="9" t="str">
        <f t="shared" si="44"/>
        <v>2GNLTW</v>
      </c>
    </row>
    <row r="935" spans="1:4" x14ac:dyDescent="0.25">
      <c r="A935" t="s">
        <v>2786</v>
      </c>
      <c r="B935" s="9" t="str">
        <f t="shared" si="42"/>
        <v>NO</v>
      </c>
      <c r="C935" s="9" t="str">
        <f t="shared" si="43"/>
        <v>NO</v>
      </c>
      <c r="D935" s="9" t="str">
        <f t="shared" si="44"/>
        <v>2GNLTW</v>
      </c>
    </row>
    <row r="936" spans="1:4" x14ac:dyDescent="0.25">
      <c r="A936" t="s">
        <v>2788</v>
      </c>
      <c r="B936" s="9" t="str">
        <f t="shared" si="42"/>
        <v>NO</v>
      </c>
      <c r="C936" s="9" t="str">
        <f t="shared" si="43"/>
        <v>NO</v>
      </c>
      <c r="D936" s="9" t="str">
        <f t="shared" si="44"/>
        <v>2GNLTW</v>
      </c>
    </row>
    <row r="937" spans="1:4" x14ac:dyDescent="0.25">
      <c r="A937" t="s">
        <v>2790</v>
      </c>
      <c r="B937" s="9" t="str">
        <f t="shared" si="42"/>
        <v>NO</v>
      </c>
      <c r="C937" s="9" t="str">
        <f t="shared" si="43"/>
        <v>NO</v>
      </c>
      <c r="D937" s="9" t="str">
        <f t="shared" si="44"/>
        <v>2GNLTW</v>
      </c>
    </row>
    <row r="938" spans="1:4" x14ac:dyDescent="0.25">
      <c r="A938" t="s">
        <v>2792</v>
      </c>
      <c r="B938" s="9" t="str">
        <f t="shared" si="42"/>
        <v>NO</v>
      </c>
      <c r="C938" s="9" t="str">
        <f t="shared" si="43"/>
        <v>NO</v>
      </c>
      <c r="D938" s="9" t="str">
        <f t="shared" si="44"/>
        <v>2GNLTW</v>
      </c>
    </row>
    <row r="939" spans="1:4" x14ac:dyDescent="0.25">
      <c r="A939" t="s">
        <v>2794</v>
      </c>
      <c r="B939" s="9" t="str">
        <f t="shared" si="42"/>
        <v>NO</v>
      </c>
      <c r="C939" s="9" t="str">
        <f t="shared" si="43"/>
        <v>NO</v>
      </c>
      <c r="D939" s="9" t="str">
        <f t="shared" si="44"/>
        <v>2GNLTW</v>
      </c>
    </row>
    <row r="940" spans="1:4" x14ac:dyDescent="0.25">
      <c r="A940" t="s">
        <v>2796</v>
      </c>
      <c r="B940" s="9" t="str">
        <f t="shared" si="42"/>
        <v>NO</v>
      </c>
      <c r="C940" s="9" t="str">
        <f t="shared" si="43"/>
        <v>NO</v>
      </c>
      <c r="D940" s="9" t="str">
        <f t="shared" si="44"/>
        <v>2GNLTW</v>
      </c>
    </row>
    <row r="941" spans="1:4" x14ac:dyDescent="0.25">
      <c r="A941" t="s">
        <v>2798</v>
      </c>
      <c r="B941" s="9" t="str">
        <f t="shared" si="42"/>
        <v>NO</v>
      </c>
      <c r="C941" s="9" t="str">
        <f t="shared" si="43"/>
        <v>NO</v>
      </c>
      <c r="D941" s="9" t="str">
        <f t="shared" si="44"/>
        <v>2GNLTW</v>
      </c>
    </row>
    <row r="942" spans="1:4" x14ac:dyDescent="0.25">
      <c r="A942" t="s">
        <v>2800</v>
      </c>
      <c r="B942" s="9" t="str">
        <f t="shared" si="42"/>
        <v>NO</v>
      </c>
      <c r="C942" s="9" t="str">
        <f t="shared" si="43"/>
        <v>NO</v>
      </c>
      <c r="D942" s="9" t="str">
        <f t="shared" si="44"/>
        <v>2GNLTW</v>
      </c>
    </row>
    <row r="943" spans="1:4" x14ac:dyDescent="0.25">
      <c r="A943" t="s">
        <v>2802</v>
      </c>
      <c r="B943" s="9" t="str">
        <f t="shared" si="42"/>
        <v>NO</v>
      </c>
      <c r="C943" s="9" t="str">
        <f t="shared" si="43"/>
        <v>NO</v>
      </c>
      <c r="D943" s="9" t="str">
        <f t="shared" si="44"/>
        <v>2GNLTW</v>
      </c>
    </row>
    <row r="944" spans="1:4" x14ac:dyDescent="0.25">
      <c r="A944" t="s">
        <v>2804</v>
      </c>
      <c r="B944" s="9" t="str">
        <f t="shared" si="42"/>
        <v>NO</v>
      </c>
      <c r="C944" s="9" t="str">
        <f t="shared" si="43"/>
        <v>NO</v>
      </c>
      <c r="D944" s="9" t="str">
        <f t="shared" si="44"/>
        <v>2GNLTW</v>
      </c>
    </row>
    <row r="945" spans="1:4" x14ac:dyDescent="0.25">
      <c r="A945" t="s">
        <v>2806</v>
      </c>
      <c r="B945" s="9" t="str">
        <f t="shared" si="42"/>
        <v>NO</v>
      </c>
      <c r="C945" s="9" t="str">
        <f t="shared" si="43"/>
        <v>NO</v>
      </c>
      <c r="D945" s="9" t="str">
        <f t="shared" si="44"/>
        <v>3G_SBH3</v>
      </c>
    </row>
    <row r="946" spans="1:4" x14ac:dyDescent="0.25">
      <c r="A946" t="s">
        <v>2808</v>
      </c>
      <c r="B946" s="9" t="str">
        <f t="shared" si="42"/>
        <v>NO</v>
      </c>
      <c r="C946" s="9" t="str">
        <f t="shared" si="43"/>
        <v>NO</v>
      </c>
      <c r="D946" s="9" t="str">
        <f t="shared" si="44"/>
        <v>3G_SCH3</v>
      </c>
    </row>
    <row r="947" spans="1:4" x14ac:dyDescent="0.25">
      <c r="A947" t="s">
        <v>2810</v>
      </c>
      <c r="B947" s="9" t="str">
        <f t="shared" si="42"/>
        <v>NO</v>
      </c>
      <c r="C947" s="9" t="str">
        <f t="shared" si="43"/>
        <v>NO</v>
      </c>
      <c r="D947" s="9" t="str">
        <f t="shared" si="44"/>
        <v>2GNLTW</v>
      </c>
    </row>
    <row r="948" spans="1:4" x14ac:dyDescent="0.25">
      <c r="A948" t="s">
        <v>2812</v>
      </c>
      <c r="B948" s="9" t="str">
        <f t="shared" si="42"/>
        <v>NO</v>
      </c>
      <c r="C948" s="9" t="str">
        <f t="shared" si="43"/>
        <v>NO</v>
      </c>
      <c r="D948" s="9" t="str">
        <f t="shared" si="44"/>
        <v>2GNLTW</v>
      </c>
    </row>
    <row r="949" spans="1:4" x14ac:dyDescent="0.25">
      <c r="A949" t="s">
        <v>2814</v>
      </c>
      <c r="B949" s="9" t="str">
        <f t="shared" si="42"/>
        <v>NO</v>
      </c>
      <c r="C949" s="9" t="str">
        <f t="shared" si="43"/>
        <v>NO</v>
      </c>
      <c r="D949" s="9" t="str">
        <f t="shared" si="44"/>
        <v>2GNLTW</v>
      </c>
    </row>
    <row r="950" spans="1:4" x14ac:dyDescent="0.25">
      <c r="A950" t="s">
        <v>2816</v>
      </c>
      <c r="B950" s="9" t="str">
        <f t="shared" si="42"/>
        <v>NO</v>
      </c>
      <c r="C950" s="9" t="str">
        <f t="shared" si="43"/>
        <v>NO</v>
      </c>
      <c r="D950" s="9" t="str">
        <f t="shared" si="44"/>
        <v>2GNLTW</v>
      </c>
    </row>
    <row r="951" spans="1:4" x14ac:dyDescent="0.25">
      <c r="A951" t="s">
        <v>2818</v>
      </c>
      <c r="B951" s="9" t="str">
        <f t="shared" si="42"/>
        <v>NO</v>
      </c>
      <c r="C951" s="9" t="str">
        <f t="shared" si="43"/>
        <v>NO</v>
      </c>
      <c r="D951" s="9" t="str">
        <f t="shared" si="44"/>
        <v>2GNLTW</v>
      </c>
    </row>
    <row r="952" spans="1:4" x14ac:dyDescent="0.25">
      <c r="A952" t="s">
        <v>2820</v>
      </c>
      <c r="B952" s="9" t="str">
        <f t="shared" si="42"/>
        <v>NO</v>
      </c>
      <c r="C952" s="9" t="str">
        <f t="shared" si="43"/>
        <v>NO</v>
      </c>
      <c r="D952" s="9" t="str">
        <f t="shared" si="44"/>
        <v>2GNLTW</v>
      </c>
    </row>
    <row r="953" spans="1:4" x14ac:dyDescent="0.25">
      <c r="A953" t="s">
        <v>2822</v>
      </c>
      <c r="B953" s="9" t="str">
        <f t="shared" si="42"/>
        <v>NO</v>
      </c>
      <c r="C953" s="9" t="str">
        <f t="shared" si="43"/>
        <v>NO</v>
      </c>
      <c r="D953" s="9" t="str">
        <f t="shared" si="44"/>
        <v>2GNLTW</v>
      </c>
    </row>
    <row r="954" spans="1:4" x14ac:dyDescent="0.25">
      <c r="A954" t="s">
        <v>2824</v>
      </c>
      <c r="B954" s="9" t="str">
        <f t="shared" si="42"/>
        <v>NO</v>
      </c>
      <c r="C954" s="9" t="str">
        <f t="shared" si="43"/>
        <v>NO</v>
      </c>
      <c r="D954" s="9" t="str">
        <f t="shared" si="44"/>
        <v>2GNLTW</v>
      </c>
    </row>
    <row r="955" spans="1:4" x14ac:dyDescent="0.25">
      <c r="A955" t="s">
        <v>2826</v>
      </c>
      <c r="B955" s="9" t="str">
        <f t="shared" si="42"/>
        <v>NO</v>
      </c>
      <c r="C955" s="9" t="str">
        <f t="shared" si="43"/>
        <v>NO</v>
      </c>
      <c r="D955" s="9" t="str">
        <f t="shared" si="44"/>
        <v>2GNLTW</v>
      </c>
    </row>
    <row r="956" spans="1:4" x14ac:dyDescent="0.25">
      <c r="A956" t="s">
        <v>2828</v>
      </c>
      <c r="B956" s="9" t="str">
        <f t="shared" si="42"/>
        <v>NO</v>
      </c>
      <c r="C956" s="9" t="str">
        <f t="shared" si="43"/>
        <v>NO</v>
      </c>
      <c r="D956" s="9" t="str">
        <f t="shared" si="44"/>
        <v>2GNLTW</v>
      </c>
    </row>
    <row r="957" spans="1:4" x14ac:dyDescent="0.25">
      <c r="A957" t="s">
        <v>2830</v>
      </c>
      <c r="B957" s="9" t="str">
        <f t="shared" si="42"/>
        <v>NO</v>
      </c>
      <c r="C957" s="9" t="str">
        <f t="shared" si="43"/>
        <v>NO</v>
      </c>
      <c r="D957" s="9" t="str">
        <f t="shared" si="44"/>
        <v>2GNLTW</v>
      </c>
    </row>
    <row r="958" spans="1:4" x14ac:dyDescent="0.25">
      <c r="A958" t="s">
        <v>2832</v>
      </c>
      <c r="B958" s="9" t="str">
        <f t="shared" si="42"/>
        <v>NO</v>
      </c>
      <c r="C958" s="9" t="str">
        <f t="shared" si="43"/>
        <v>NO</v>
      </c>
      <c r="D958" s="9" t="str">
        <f t="shared" si="44"/>
        <v>2GNLTW</v>
      </c>
    </row>
    <row r="959" spans="1:4" x14ac:dyDescent="0.25">
      <c r="A959" t="s">
        <v>2834</v>
      </c>
      <c r="B959" s="9" t="str">
        <f t="shared" si="42"/>
        <v>NO</v>
      </c>
      <c r="C959" s="9" t="str">
        <f t="shared" si="43"/>
        <v>NO</v>
      </c>
      <c r="D959" s="9" t="str">
        <f t="shared" si="44"/>
        <v>2GNLTW</v>
      </c>
    </row>
    <row r="960" spans="1:4" x14ac:dyDescent="0.25">
      <c r="A960" t="s">
        <v>2836</v>
      </c>
      <c r="B960" s="9" t="str">
        <f t="shared" si="42"/>
        <v>NO</v>
      </c>
      <c r="C960" s="9" t="str">
        <f t="shared" si="43"/>
        <v>NO</v>
      </c>
      <c r="D960" s="9" t="str">
        <f t="shared" si="44"/>
        <v>2GNLTW</v>
      </c>
    </row>
    <row r="961" spans="1:4" x14ac:dyDescent="0.25">
      <c r="A961" t="s">
        <v>2838</v>
      </c>
      <c r="B961" s="9" t="str">
        <f t="shared" si="42"/>
        <v>NO</v>
      </c>
      <c r="C961" s="9" t="str">
        <f t="shared" si="43"/>
        <v>NO</v>
      </c>
      <c r="D961" s="9" t="str">
        <f t="shared" si="44"/>
        <v>2GNLTW</v>
      </c>
    </row>
    <row r="962" spans="1:4" x14ac:dyDescent="0.25">
      <c r="A962" t="s">
        <v>2840</v>
      </c>
      <c r="B962" s="9" t="str">
        <f t="shared" ref="B962:B1025" si="45">VLOOKUP($A962,masterdata,25,0)</f>
        <v>NO</v>
      </c>
      <c r="C962" s="9" t="str">
        <f t="shared" ref="C962:C1025" si="46">VLOOKUP($A962,masterdata,20,0)</f>
        <v>NO</v>
      </c>
      <c r="D962" s="9" t="str">
        <f t="shared" ref="D962:D1025" si="47">IF(VLOOKUP($A962,masterdata,26,0)="","",VLOOKUP($A962,masterdata,26,0))</f>
        <v>2GNLTW</v>
      </c>
    </row>
    <row r="963" spans="1:4" x14ac:dyDescent="0.25">
      <c r="A963" t="s">
        <v>2842</v>
      </c>
      <c r="B963" s="9" t="str">
        <f t="shared" si="45"/>
        <v>NO</v>
      </c>
      <c r="C963" s="9" t="str">
        <f t="shared" si="46"/>
        <v>NO</v>
      </c>
      <c r="D963" s="9" t="str">
        <f t="shared" si="47"/>
        <v>2GNLTW</v>
      </c>
    </row>
    <row r="964" spans="1:4" x14ac:dyDescent="0.25">
      <c r="A964" t="s">
        <v>2844</v>
      </c>
      <c r="B964" s="9" t="str">
        <f t="shared" si="45"/>
        <v>NO</v>
      </c>
      <c r="C964" s="9" t="str">
        <f t="shared" si="46"/>
        <v>NO</v>
      </c>
      <c r="D964" s="9" t="str">
        <f t="shared" si="47"/>
        <v>2GNLTW</v>
      </c>
    </row>
    <row r="965" spans="1:4" x14ac:dyDescent="0.25">
      <c r="A965" t="s">
        <v>2846</v>
      </c>
      <c r="B965" s="9" t="str">
        <f t="shared" si="45"/>
        <v>NO</v>
      </c>
      <c r="C965" s="9" t="str">
        <f t="shared" si="46"/>
        <v>NO</v>
      </c>
      <c r="D965" s="9" t="str">
        <f t="shared" si="47"/>
        <v>2GNLTW</v>
      </c>
    </row>
    <row r="966" spans="1:4" x14ac:dyDescent="0.25">
      <c r="A966" t="s">
        <v>2848</v>
      </c>
      <c r="B966" s="9" t="str">
        <f t="shared" si="45"/>
        <v>NO</v>
      </c>
      <c r="C966" s="9" t="str">
        <f t="shared" si="46"/>
        <v>NO</v>
      </c>
      <c r="D966" s="9" t="str">
        <f t="shared" si="47"/>
        <v>2GNLTW</v>
      </c>
    </row>
    <row r="967" spans="1:4" x14ac:dyDescent="0.25">
      <c r="A967" t="s">
        <v>2850</v>
      </c>
      <c r="B967" s="9" t="str">
        <f t="shared" si="45"/>
        <v>NO</v>
      </c>
      <c r="C967" s="9" t="str">
        <f t="shared" si="46"/>
        <v>NO</v>
      </c>
      <c r="D967" s="9" t="str">
        <f t="shared" si="47"/>
        <v>2GNLTW</v>
      </c>
    </row>
    <row r="968" spans="1:4" x14ac:dyDescent="0.25">
      <c r="A968" t="s">
        <v>2852</v>
      </c>
      <c r="B968" s="9" t="str">
        <f t="shared" si="45"/>
        <v>NO</v>
      </c>
      <c r="C968" s="9" t="str">
        <f t="shared" si="46"/>
        <v>NO</v>
      </c>
      <c r="D968" s="9" t="str">
        <f t="shared" si="47"/>
        <v>2GNLTW</v>
      </c>
    </row>
    <row r="969" spans="1:4" x14ac:dyDescent="0.25">
      <c r="A969" t="s">
        <v>2854</v>
      </c>
      <c r="B969" s="9" t="str">
        <f t="shared" si="45"/>
        <v>NO</v>
      </c>
      <c r="C969" s="9" t="str">
        <f t="shared" si="46"/>
        <v>NO</v>
      </c>
      <c r="D969" s="9" t="str">
        <f t="shared" si="47"/>
        <v>2GNLTW</v>
      </c>
    </row>
    <row r="970" spans="1:4" x14ac:dyDescent="0.25">
      <c r="A970" t="s">
        <v>2856</v>
      </c>
      <c r="B970" s="9" t="str">
        <f t="shared" si="45"/>
        <v>NO</v>
      </c>
      <c r="C970" s="9" t="str">
        <f t="shared" si="46"/>
        <v>NO</v>
      </c>
      <c r="D970" s="9" t="str">
        <f t="shared" si="47"/>
        <v>2GNLTW</v>
      </c>
    </row>
    <row r="971" spans="1:4" x14ac:dyDescent="0.25">
      <c r="A971" t="s">
        <v>2858</v>
      </c>
      <c r="B971" s="9" t="str">
        <f t="shared" si="45"/>
        <v>NO</v>
      </c>
      <c r="C971" s="9" t="str">
        <f t="shared" si="46"/>
        <v>NO</v>
      </c>
      <c r="D971" s="9" t="str">
        <f t="shared" si="47"/>
        <v>2GNLTW</v>
      </c>
    </row>
    <row r="972" spans="1:4" x14ac:dyDescent="0.25">
      <c r="A972" t="s">
        <v>2860</v>
      </c>
      <c r="B972" s="9" t="str">
        <f t="shared" si="45"/>
        <v>NO</v>
      </c>
      <c r="C972" s="9" t="str">
        <f t="shared" si="46"/>
        <v>NO</v>
      </c>
      <c r="D972" s="9" t="str">
        <f t="shared" si="47"/>
        <v/>
      </c>
    </row>
    <row r="973" spans="1:4" x14ac:dyDescent="0.25">
      <c r="A973" t="s">
        <v>2862</v>
      </c>
      <c r="B973" s="9" t="str">
        <f t="shared" si="45"/>
        <v>NO</v>
      </c>
      <c r="C973" s="9" t="str">
        <f t="shared" si="46"/>
        <v>NO</v>
      </c>
      <c r="D973" s="9" t="str">
        <f t="shared" si="47"/>
        <v/>
      </c>
    </row>
    <row r="974" spans="1:4" x14ac:dyDescent="0.25">
      <c r="A974" t="s">
        <v>2864</v>
      </c>
      <c r="B974" s="9" t="str">
        <f t="shared" si="45"/>
        <v>NO</v>
      </c>
      <c r="C974" s="9" t="str">
        <f t="shared" si="46"/>
        <v>NO</v>
      </c>
      <c r="D974" s="9" t="str">
        <f t="shared" si="47"/>
        <v/>
      </c>
    </row>
    <row r="975" spans="1:4" x14ac:dyDescent="0.25">
      <c r="A975" t="s">
        <v>2866</v>
      </c>
      <c r="B975" s="9" t="str">
        <f t="shared" si="45"/>
        <v>NO</v>
      </c>
      <c r="C975" s="9" t="str">
        <f t="shared" si="46"/>
        <v>NO</v>
      </c>
      <c r="D975" s="9" t="str">
        <f t="shared" si="47"/>
        <v/>
      </c>
    </row>
    <row r="976" spans="1:4" x14ac:dyDescent="0.25">
      <c r="A976" t="s">
        <v>2868</v>
      </c>
      <c r="B976" s="9" t="str">
        <f t="shared" si="45"/>
        <v>NO</v>
      </c>
      <c r="C976" s="9" t="str">
        <f t="shared" si="46"/>
        <v>NO</v>
      </c>
      <c r="D976" s="9" t="str">
        <f t="shared" si="47"/>
        <v/>
      </c>
    </row>
    <row r="977" spans="1:4" x14ac:dyDescent="0.25">
      <c r="A977" t="s">
        <v>2870</v>
      </c>
      <c r="B977" s="9" t="str">
        <f t="shared" si="45"/>
        <v>NO</v>
      </c>
      <c r="C977" s="9" t="str">
        <f t="shared" si="46"/>
        <v>NO</v>
      </c>
      <c r="D977" s="9" t="str">
        <f t="shared" si="47"/>
        <v/>
      </c>
    </row>
    <row r="978" spans="1:4" x14ac:dyDescent="0.25">
      <c r="A978" t="s">
        <v>2872</v>
      </c>
      <c r="B978" s="9" t="str">
        <f t="shared" si="45"/>
        <v>NO</v>
      </c>
      <c r="C978" s="9" t="str">
        <f t="shared" si="46"/>
        <v>NO</v>
      </c>
      <c r="D978" s="9" t="str">
        <f t="shared" si="47"/>
        <v/>
      </c>
    </row>
    <row r="979" spans="1:4" x14ac:dyDescent="0.25">
      <c r="A979" t="s">
        <v>2874</v>
      </c>
      <c r="B979" s="9" t="str">
        <f t="shared" si="45"/>
        <v>NO</v>
      </c>
      <c r="C979" s="9" t="str">
        <f t="shared" si="46"/>
        <v>NO</v>
      </c>
      <c r="D979" s="9" t="str">
        <f t="shared" si="47"/>
        <v/>
      </c>
    </row>
    <row r="980" spans="1:4" x14ac:dyDescent="0.25">
      <c r="A980" t="s">
        <v>2876</v>
      </c>
      <c r="B980" s="9" t="str">
        <f t="shared" si="45"/>
        <v>NO</v>
      </c>
      <c r="C980" s="9" t="str">
        <f t="shared" si="46"/>
        <v>NO</v>
      </c>
      <c r="D980" s="9" t="str">
        <f t="shared" si="47"/>
        <v/>
      </c>
    </row>
    <row r="981" spans="1:4" x14ac:dyDescent="0.25">
      <c r="A981" t="s">
        <v>2878</v>
      </c>
      <c r="B981" s="9" t="str">
        <f t="shared" si="45"/>
        <v>NO</v>
      </c>
      <c r="C981" s="9" t="str">
        <f t="shared" si="46"/>
        <v>NO</v>
      </c>
      <c r="D981" s="9" t="str">
        <f t="shared" si="47"/>
        <v/>
      </c>
    </row>
    <row r="982" spans="1:4" x14ac:dyDescent="0.25">
      <c r="A982" t="s">
        <v>2880</v>
      </c>
      <c r="B982" s="9" t="str">
        <f t="shared" si="45"/>
        <v>NO</v>
      </c>
      <c r="C982" s="9" t="str">
        <f t="shared" si="46"/>
        <v>NO</v>
      </c>
      <c r="D982" s="9" t="str">
        <f t="shared" si="47"/>
        <v/>
      </c>
    </row>
    <row r="983" spans="1:4" x14ac:dyDescent="0.25">
      <c r="A983" t="s">
        <v>2882</v>
      </c>
      <c r="B983" s="9" t="str">
        <f t="shared" si="45"/>
        <v>NO</v>
      </c>
      <c r="C983" s="9" t="str">
        <f t="shared" si="46"/>
        <v>NO</v>
      </c>
      <c r="D983" s="9" t="str">
        <f t="shared" si="47"/>
        <v/>
      </c>
    </row>
    <row r="984" spans="1:4" x14ac:dyDescent="0.25">
      <c r="A984" t="s">
        <v>2884</v>
      </c>
      <c r="B984" s="9" t="str">
        <f t="shared" si="45"/>
        <v>NO</v>
      </c>
      <c r="C984" s="9" t="str">
        <f t="shared" si="46"/>
        <v>NO</v>
      </c>
      <c r="D984" s="9" t="str">
        <f t="shared" si="47"/>
        <v/>
      </c>
    </row>
    <row r="985" spans="1:4" x14ac:dyDescent="0.25">
      <c r="A985" t="s">
        <v>2886</v>
      </c>
      <c r="B985" s="9" t="str">
        <f t="shared" si="45"/>
        <v>NO</v>
      </c>
      <c r="C985" s="9" t="str">
        <f t="shared" si="46"/>
        <v>NO</v>
      </c>
      <c r="D985" s="9" t="str">
        <f t="shared" si="47"/>
        <v>AP9500DX</v>
      </c>
    </row>
    <row r="986" spans="1:4" x14ac:dyDescent="0.25">
      <c r="A986" t="s">
        <v>2887</v>
      </c>
      <c r="B986" s="9" t="str">
        <f t="shared" si="45"/>
        <v>NO</v>
      </c>
      <c r="C986" s="9" t="str">
        <f t="shared" si="46"/>
        <v>NO</v>
      </c>
      <c r="D986" s="9" t="str">
        <f t="shared" si="47"/>
        <v>AP9500SX</v>
      </c>
    </row>
    <row r="987" spans="1:4" x14ac:dyDescent="0.25">
      <c r="A987" t="s">
        <v>2888</v>
      </c>
      <c r="B987" s="9" t="str">
        <f t="shared" si="45"/>
        <v>NO</v>
      </c>
      <c r="C987" s="9" t="str">
        <f t="shared" si="46"/>
        <v>NO</v>
      </c>
      <c r="D987" s="9" t="str">
        <f t="shared" si="47"/>
        <v>APK</v>
      </c>
    </row>
    <row r="988" spans="1:4" x14ac:dyDescent="0.25">
      <c r="A988" t="s">
        <v>2387</v>
      </c>
      <c r="B988" s="9" t="str">
        <f t="shared" si="45"/>
        <v>NO</v>
      </c>
      <c r="C988" s="9" t="str">
        <f t="shared" si="46"/>
        <v>NO</v>
      </c>
      <c r="D988" s="9" t="str">
        <f t="shared" si="47"/>
        <v>AVB</v>
      </c>
    </row>
    <row r="989" spans="1:4" x14ac:dyDescent="0.25">
      <c r="A989" t="s">
        <v>2390</v>
      </c>
      <c r="B989" s="9" t="str">
        <f t="shared" si="45"/>
        <v>NO</v>
      </c>
      <c r="C989" s="9" t="str">
        <f t="shared" si="46"/>
        <v>NO</v>
      </c>
      <c r="D989" s="9" t="str">
        <f t="shared" si="47"/>
        <v>AVR2DX</v>
      </c>
    </row>
    <row r="990" spans="1:4" x14ac:dyDescent="0.25">
      <c r="A990" t="s">
        <v>2890</v>
      </c>
      <c r="B990" s="9" t="str">
        <f t="shared" si="45"/>
        <v>NO</v>
      </c>
      <c r="C990" s="9" t="str">
        <f t="shared" si="46"/>
        <v>NO</v>
      </c>
      <c r="D990" s="9" t="str">
        <f t="shared" si="47"/>
        <v>AVRSX</v>
      </c>
    </row>
    <row r="991" spans="1:4" x14ac:dyDescent="0.25">
      <c r="A991" t="s">
        <v>2392</v>
      </c>
      <c r="B991" s="9" t="str">
        <f t="shared" si="45"/>
        <v>NO</v>
      </c>
      <c r="C991" s="9" t="str">
        <f t="shared" si="46"/>
        <v>NO</v>
      </c>
      <c r="D991" s="9" t="str">
        <f t="shared" si="47"/>
        <v>AVSDX</v>
      </c>
    </row>
    <row r="992" spans="1:4" x14ac:dyDescent="0.25">
      <c r="A992" t="s">
        <v>2891</v>
      </c>
      <c r="B992" s="9" t="str">
        <f t="shared" si="45"/>
        <v>NO</v>
      </c>
      <c r="C992" s="9" t="str">
        <f t="shared" si="46"/>
        <v>NO</v>
      </c>
      <c r="D992" s="9" t="str">
        <f t="shared" si="47"/>
        <v>AVSSX</v>
      </c>
    </row>
    <row r="993" spans="1:4" x14ac:dyDescent="0.25">
      <c r="A993" t="s">
        <v>2892</v>
      </c>
      <c r="B993" s="9" t="str">
        <f t="shared" si="45"/>
        <v>NO</v>
      </c>
      <c r="C993" s="9" t="str">
        <f t="shared" si="46"/>
        <v>NO</v>
      </c>
      <c r="D993" s="9" t="str">
        <f t="shared" si="47"/>
        <v/>
      </c>
    </row>
    <row r="994" spans="1:4" x14ac:dyDescent="0.25">
      <c r="A994" t="s">
        <v>2894</v>
      </c>
      <c r="B994" s="9">
        <f t="shared" si="45"/>
        <v>0</v>
      </c>
      <c r="C994" s="9">
        <f t="shared" si="46"/>
        <v>0</v>
      </c>
      <c r="D994" s="9" t="str">
        <f t="shared" si="47"/>
        <v/>
      </c>
    </row>
    <row r="995" spans="1:4" x14ac:dyDescent="0.25">
      <c r="A995" t="s">
        <v>2897</v>
      </c>
      <c r="B995" s="9" t="str">
        <f t="shared" si="45"/>
        <v>NO</v>
      </c>
      <c r="C995" s="9" t="str">
        <f t="shared" si="46"/>
        <v>NO</v>
      </c>
      <c r="D995" s="9" t="str">
        <f t="shared" si="47"/>
        <v/>
      </c>
    </row>
    <row r="996" spans="1:4" x14ac:dyDescent="0.25">
      <c r="A996" t="s">
        <v>2899</v>
      </c>
      <c r="B996" s="9" t="str">
        <f t="shared" si="45"/>
        <v>NO</v>
      </c>
      <c r="C996" s="9" t="str">
        <f t="shared" si="46"/>
        <v>NO</v>
      </c>
      <c r="D996" s="9" t="str">
        <f t="shared" si="47"/>
        <v/>
      </c>
    </row>
    <row r="997" spans="1:4" x14ac:dyDescent="0.25">
      <c r="A997" t="s">
        <v>2901</v>
      </c>
      <c r="B997" s="9" t="str">
        <f t="shared" si="45"/>
        <v>NO</v>
      </c>
      <c r="C997" s="9" t="str">
        <f t="shared" si="46"/>
        <v>NO</v>
      </c>
      <c r="D997" s="9" t="str">
        <f t="shared" si="47"/>
        <v/>
      </c>
    </row>
    <row r="998" spans="1:4" x14ac:dyDescent="0.25">
      <c r="A998" t="s">
        <v>2903</v>
      </c>
      <c r="B998" s="9" t="str">
        <f t="shared" si="45"/>
        <v>NO</v>
      </c>
      <c r="C998" s="9" t="str">
        <f t="shared" si="46"/>
        <v>NO</v>
      </c>
      <c r="D998" s="9" t="str">
        <f t="shared" si="47"/>
        <v/>
      </c>
    </row>
    <row r="999" spans="1:4" x14ac:dyDescent="0.25">
      <c r="A999" t="s">
        <v>2905</v>
      </c>
      <c r="B999" s="9" t="str">
        <f t="shared" si="45"/>
        <v>NO</v>
      </c>
      <c r="C999" s="9" t="str">
        <f t="shared" si="46"/>
        <v>NO</v>
      </c>
      <c r="D999" s="9" t="str">
        <f t="shared" si="47"/>
        <v/>
      </c>
    </row>
    <row r="1000" spans="1:4" x14ac:dyDescent="0.25">
      <c r="A1000" t="s">
        <v>2907</v>
      </c>
      <c r="B1000" s="9" t="str">
        <f t="shared" si="45"/>
        <v>NO</v>
      </c>
      <c r="C1000" s="9" t="str">
        <f t="shared" si="46"/>
        <v>NO</v>
      </c>
      <c r="D1000" s="9" t="str">
        <f t="shared" si="47"/>
        <v/>
      </c>
    </row>
    <row r="1001" spans="1:4" x14ac:dyDescent="0.25">
      <c r="A1001" t="s">
        <v>2909</v>
      </c>
      <c r="B1001" s="9" t="str">
        <f t="shared" si="45"/>
        <v>NO</v>
      </c>
      <c r="C1001" s="9" t="str">
        <f t="shared" si="46"/>
        <v>NO</v>
      </c>
      <c r="D1001" s="9" t="str">
        <f t="shared" si="47"/>
        <v/>
      </c>
    </row>
    <row r="1002" spans="1:4" x14ac:dyDescent="0.25">
      <c r="A1002" t="s">
        <v>2932</v>
      </c>
      <c r="B1002" s="9" t="str">
        <f t="shared" si="45"/>
        <v>NO</v>
      </c>
      <c r="C1002" s="9" t="str">
        <f t="shared" si="46"/>
        <v>NO</v>
      </c>
      <c r="D1002" s="9" t="str">
        <f t="shared" si="47"/>
        <v/>
      </c>
    </row>
    <row r="1003" spans="1:4" x14ac:dyDescent="0.25">
      <c r="A1003" t="s">
        <v>2933</v>
      </c>
      <c r="B1003" s="9" t="str">
        <f t="shared" si="45"/>
        <v>NO</v>
      </c>
      <c r="C1003" s="9" t="str">
        <f t="shared" si="46"/>
        <v>NO</v>
      </c>
      <c r="D1003" s="9" t="str">
        <f t="shared" si="47"/>
        <v/>
      </c>
    </row>
    <row r="1004" spans="1:4" x14ac:dyDescent="0.25">
      <c r="A1004" t="s">
        <v>2935</v>
      </c>
      <c r="B1004" s="9" t="str">
        <f t="shared" si="45"/>
        <v>NO</v>
      </c>
      <c r="C1004" s="9" t="str">
        <f t="shared" si="46"/>
        <v>NO</v>
      </c>
      <c r="D1004" s="9" t="str">
        <f t="shared" si="47"/>
        <v/>
      </c>
    </row>
    <row r="1005" spans="1:4" x14ac:dyDescent="0.25">
      <c r="A1005" t="s">
        <v>2937</v>
      </c>
      <c r="B1005" s="9" t="str">
        <f t="shared" si="45"/>
        <v>NO</v>
      </c>
      <c r="C1005" s="9" t="str">
        <f t="shared" si="46"/>
        <v>NO</v>
      </c>
      <c r="D1005" s="9" t="str">
        <f t="shared" si="47"/>
        <v/>
      </c>
    </row>
    <row r="1006" spans="1:4" x14ac:dyDescent="0.25">
      <c r="A1006" t="s">
        <v>2939</v>
      </c>
      <c r="B1006" s="9" t="str">
        <f t="shared" si="45"/>
        <v>NO</v>
      </c>
      <c r="C1006" s="9" t="str">
        <f t="shared" si="46"/>
        <v>NO</v>
      </c>
      <c r="D1006" s="9" t="str">
        <f t="shared" si="47"/>
        <v/>
      </c>
    </row>
    <row r="1007" spans="1:4" x14ac:dyDescent="0.25">
      <c r="A1007" t="s">
        <v>2941</v>
      </c>
      <c r="B1007" s="9" t="str">
        <f t="shared" si="45"/>
        <v>NO</v>
      </c>
      <c r="C1007" s="9" t="str">
        <f t="shared" si="46"/>
        <v>NO</v>
      </c>
      <c r="D1007" s="9" t="str">
        <f t="shared" si="47"/>
        <v/>
      </c>
    </row>
    <row r="1008" spans="1:4" x14ac:dyDescent="0.25">
      <c r="A1008" t="s">
        <v>2943</v>
      </c>
      <c r="B1008" s="9" t="str">
        <f t="shared" si="45"/>
        <v>NO</v>
      </c>
      <c r="C1008" s="9" t="str">
        <f t="shared" si="46"/>
        <v>NO</v>
      </c>
      <c r="D1008" s="9" t="str">
        <f t="shared" si="47"/>
        <v/>
      </c>
    </row>
    <row r="1009" spans="1:4" x14ac:dyDescent="0.25">
      <c r="A1009" t="s">
        <v>2945</v>
      </c>
      <c r="B1009" s="9" t="str">
        <f t="shared" si="45"/>
        <v>NO</v>
      </c>
      <c r="C1009" s="9" t="str">
        <f t="shared" si="46"/>
        <v>NO</v>
      </c>
      <c r="D1009" s="9" t="str">
        <f t="shared" si="47"/>
        <v/>
      </c>
    </row>
    <row r="1010" spans="1:4" x14ac:dyDescent="0.25">
      <c r="A1010" t="s">
        <v>2947</v>
      </c>
      <c r="B1010" s="9" t="str">
        <f t="shared" si="45"/>
        <v>NO</v>
      </c>
      <c r="C1010" s="9" t="str">
        <f t="shared" si="46"/>
        <v>NO</v>
      </c>
      <c r="D1010" s="9" t="str">
        <f t="shared" si="47"/>
        <v/>
      </c>
    </row>
    <row r="1011" spans="1:4" x14ac:dyDescent="0.25">
      <c r="A1011" t="s">
        <v>2949</v>
      </c>
      <c r="B1011" s="9" t="str">
        <f t="shared" si="45"/>
        <v>NO</v>
      </c>
      <c r="C1011" s="9" t="str">
        <f t="shared" si="46"/>
        <v>NO</v>
      </c>
      <c r="D1011" s="9" t="str">
        <f t="shared" si="47"/>
        <v/>
      </c>
    </row>
    <row r="1012" spans="1:4" x14ac:dyDescent="0.25">
      <c r="A1012" t="s">
        <v>2951</v>
      </c>
      <c r="B1012" s="9" t="str">
        <f t="shared" si="45"/>
        <v>NO</v>
      </c>
      <c r="C1012" s="9" t="str">
        <f t="shared" si="46"/>
        <v>NO</v>
      </c>
      <c r="D1012" s="9" t="str">
        <f t="shared" si="47"/>
        <v/>
      </c>
    </row>
    <row r="1013" spans="1:4" x14ac:dyDescent="0.25">
      <c r="A1013" t="s">
        <v>2953</v>
      </c>
      <c r="B1013" s="9" t="str">
        <f t="shared" si="45"/>
        <v>NO</v>
      </c>
      <c r="C1013" s="9" t="str">
        <f t="shared" si="46"/>
        <v>NO</v>
      </c>
      <c r="D1013" s="9" t="str">
        <f t="shared" si="47"/>
        <v/>
      </c>
    </row>
    <row r="1014" spans="1:4" x14ac:dyDescent="0.25">
      <c r="A1014" t="s">
        <v>2955</v>
      </c>
      <c r="B1014" s="9" t="str">
        <f t="shared" si="45"/>
        <v>NO</v>
      </c>
      <c r="C1014" s="9" t="str">
        <f t="shared" si="46"/>
        <v>NO</v>
      </c>
      <c r="D1014" s="9" t="str">
        <f t="shared" si="47"/>
        <v/>
      </c>
    </row>
    <row r="1015" spans="1:4" x14ac:dyDescent="0.25">
      <c r="A1015" t="s">
        <v>2957</v>
      </c>
      <c r="B1015" s="9" t="str">
        <f t="shared" si="45"/>
        <v>NO</v>
      </c>
      <c r="C1015" s="9" t="str">
        <f t="shared" si="46"/>
        <v>NO</v>
      </c>
      <c r="D1015" s="9" t="str">
        <f t="shared" si="47"/>
        <v/>
      </c>
    </row>
    <row r="1016" spans="1:4" x14ac:dyDescent="0.25">
      <c r="A1016" t="s">
        <v>2959</v>
      </c>
      <c r="B1016" s="9" t="str">
        <f t="shared" si="45"/>
        <v>NO</v>
      </c>
      <c r="C1016" s="9" t="str">
        <f t="shared" si="46"/>
        <v>NO</v>
      </c>
      <c r="D1016" s="9" t="str">
        <f t="shared" si="47"/>
        <v/>
      </c>
    </row>
    <row r="1017" spans="1:4" x14ac:dyDescent="0.25">
      <c r="A1017" t="s">
        <v>2961</v>
      </c>
      <c r="B1017" s="9" t="str">
        <f t="shared" si="45"/>
        <v>NO</v>
      </c>
      <c r="C1017" s="9" t="str">
        <f t="shared" si="46"/>
        <v>NO</v>
      </c>
      <c r="D1017" s="9" t="str">
        <f t="shared" si="47"/>
        <v/>
      </c>
    </row>
    <row r="1018" spans="1:4" x14ac:dyDescent="0.25">
      <c r="A1018" t="s">
        <v>2963</v>
      </c>
      <c r="B1018" s="9" t="str">
        <f t="shared" si="45"/>
        <v>NO</v>
      </c>
      <c r="C1018" s="9" t="str">
        <f t="shared" si="46"/>
        <v>NO</v>
      </c>
      <c r="D1018" s="9" t="str">
        <f t="shared" si="47"/>
        <v/>
      </c>
    </row>
    <row r="1019" spans="1:4" x14ac:dyDescent="0.25">
      <c r="A1019" t="s">
        <v>2965</v>
      </c>
      <c r="B1019" s="9" t="str">
        <f t="shared" si="45"/>
        <v>NO</v>
      </c>
      <c r="C1019" s="9" t="str">
        <f t="shared" si="46"/>
        <v>NO</v>
      </c>
      <c r="D1019" s="9" t="str">
        <f t="shared" si="47"/>
        <v/>
      </c>
    </row>
    <row r="1020" spans="1:4" x14ac:dyDescent="0.25">
      <c r="A1020" t="s">
        <v>2967</v>
      </c>
      <c r="B1020" s="9" t="str">
        <f t="shared" si="45"/>
        <v>NO</v>
      </c>
      <c r="C1020" s="9" t="str">
        <f t="shared" si="46"/>
        <v>NO</v>
      </c>
      <c r="D1020" s="9" t="str">
        <f t="shared" si="47"/>
        <v/>
      </c>
    </row>
    <row r="1021" spans="1:4" x14ac:dyDescent="0.25">
      <c r="A1021" t="s">
        <v>2969</v>
      </c>
      <c r="B1021" s="9" t="str">
        <f t="shared" si="45"/>
        <v>NO</v>
      </c>
      <c r="C1021" s="9" t="str">
        <f t="shared" si="46"/>
        <v>NO</v>
      </c>
      <c r="D1021" s="9" t="str">
        <f t="shared" si="47"/>
        <v/>
      </c>
    </row>
    <row r="1022" spans="1:4" x14ac:dyDescent="0.25">
      <c r="A1022" t="s">
        <v>2971</v>
      </c>
      <c r="B1022" s="9" t="str">
        <f t="shared" si="45"/>
        <v>NO</v>
      </c>
      <c r="C1022" s="9" t="str">
        <f t="shared" si="46"/>
        <v>NO</v>
      </c>
      <c r="D1022" s="9" t="str">
        <f t="shared" si="47"/>
        <v/>
      </c>
    </row>
    <row r="1023" spans="1:4" x14ac:dyDescent="0.25">
      <c r="A1023" t="s">
        <v>2973</v>
      </c>
      <c r="B1023" s="9" t="str">
        <f t="shared" si="45"/>
        <v>NO</v>
      </c>
      <c r="C1023" s="9" t="str">
        <f t="shared" si="46"/>
        <v>NO</v>
      </c>
      <c r="D1023" s="9" t="str">
        <f t="shared" si="47"/>
        <v/>
      </c>
    </row>
    <row r="1024" spans="1:4" x14ac:dyDescent="0.25">
      <c r="A1024" t="s">
        <v>2975</v>
      </c>
      <c r="B1024" s="9" t="str">
        <f t="shared" si="45"/>
        <v>NO</v>
      </c>
      <c r="C1024" s="9" t="str">
        <f t="shared" si="46"/>
        <v>NO</v>
      </c>
      <c r="D1024" s="9" t="str">
        <f t="shared" si="47"/>
        <v/>
      </c>
    </row>
    <row r="1025" spans="1:4" x14ac:dyDescent="0.25">
      <c r="A1025" t="s">
        <v>2977</v>
      </c>
      <c r="B1025" s="9" t="str">
        <f t="shared" si="45"/>
        <v>NO</v>
      </c>
      <c r="C1025" s="9" t="str">
        <f t="shared" si="46"/>
        <v>NO</v>
      </c>
      <c r="D1025" s="9" t="str">
        <f t="shared" si="47"/>
        <v/>
      </c>
    </row>
    <row r="1026" spans="1:4" x14ac:dyDescent="0.25">
      <c r="A1026" t="s">
        <v>2979</v>
      </c>
      <c r="B1026" s="9" t="str">
        <f t="shared" ref="B1026:B1072" si="48">VLOOKUP($A1026,masterdata,25,0)</f>
        <v>NO</v>
      </c>
      <c r="C1026" s="9" t="str">
        <f t="shared" ref="C1026:C1072" si="49">VLOOKUP($A1026,masterdata,20,0)</f>
        <v>NO</v>
      </c>
      <c r="D1026" s="9" t="str">
        <f t="shared" ref="D1026:D1076" si="50">IF(VLOOKUP($A1026,masterdata,26,0)="","",VLOOKUP($A1026,masterdata,26,0))</f>
        <v/>
      </c>
    </row>
    <row r="1027" spans="1:4" x14ac:dyDescent="0.25">
      <c r="A1027" t="s">
        <v>2981</v>
      </c>
      <c r="B1027" s="9" t="str">
        <f t="shared" si="48"/>
        <v>NO</v>
      </c>
      <c r="C1027" s="9" t="str">
        <f t="shared" si="49"/>
        <v>NO</v>
      </c>
      <c r="D1027" s="9" t="str">
        <f t="shared" si="50"/>
        <v/>
      </c>
    </row>
    <row r="1028" spans="1:4" x14ac:dyDescent="0.25">
      <c r="A1028" t="s">
        <v>2394</v>
      </c>
      <c r="B1028" s="9" t="str">
        <f t="shared" si="48"/>
        <v>NO</v>
      </c>
      <c r="C1028" s="9" t="str">
        <f t="shared" si="49"/>
        <v>NO</v>
      </c>
      <c r="D1028" s="9" t="str">
        <f t="shared" si="50"/>
        <v/>
      </c>
    </row>
    <row r="1029" spans="1:4" x14ac:dyDescent="0.25">
      <c r="A1029" t="s">
        <v>2983</v>
      </c>
      <c r="B1029" s="9" t="str">
        <f t="shared" si="48"/>
        <v>NO</v>
      </c>
      <c r="C1029" s="9" t="str">
        <f t="shared" si="49"/>
        <v>NO</v>
      </c>
      <c r="D1029" s="9" t="str">
        <f t="shared" si="50"/>
        <v>HWAV</v>
      </c>
    </row>
    <row r="1030" spans="1:4" x14ac:dyDescent="0.25">
      <c r="A1030" t="s">
        <v>2984</v>
      </c>
      <c r="B1030" s="9" t="str">
        <f t="shared" si="48"/>
        <v>NO</v>
      </c>
      <c r="C1030" s="9" t="str">
        <f t="shared" si="49"/>
        <v>NO</v>
      </c>
      <c r="D1030" s="9" t="str">
        <f t="shared" si="50"/>
        <v/>
      </c>
    </row>
    <row r="1031" spans="1:4" x14ac:dyDescent="0.25">
      <c r="A1031" t="s">
        <v>2986</v>
      </c>
      <c r="B1031" s="9" t="str">
        <f t="shared" si="48"/>
        <v>NO</v>
      </c>
      <c r="C1031" s="9" t="str">
        <f t="shared" si="49"/>
        <v>NO</v>
      </c>
      <c r="D1031" s="9" t="str">
        <f t="shared" si="50"/>
        <v/>
      </c>
    </row>
    <row r="1032" spans="1:4" x14ac:dyDescent="0.25">
      <c r="A1032" t="s">
        <v>2987</v>
      </c>
      <c r="B1032" s="9" t="str">
        <f t="shared" si="48"/>
        <v>NO</v>
      </c>
      <c r="C1032" s="9" t="str">
        <f t="shared" si="49"/>
        <v>NO</v>
      </c>
      <c r="D1032" s="9" t="str">
        <f t="shared" si="50"/>
        <v/>
      </c>
    </row>
    <row r="1033" spans="1:4" x14ac:dyDescent="0.25">
      <c r="A1033" t="s">
        <v>2989</v>
      </c>
      <c r="B1033" s="9" t="str">
        <f t="shared" si="48"/>
        <v>NO</v>
      </c>
      <c r="C1033" s="9" t="str">
        <f t="shared" si="49"/>
        <v>NO</v>
      </c>
      <c r="D1033" s="9" t="str">
        <f t="shared" si="50"/>
        <v/>
      </c>
    </row>
    <row r="1034" spans="1:4" x14ac:dyDescent="0.25">
      <c r="A1034" t="s">
        <v>2991</v>
      </c>
      <c r="B1034" s="9" t="str">
        <f t="shared" si="48"/>
        <v>NO</v>
      </c>
      <c r="C1034" s="9" t="str">
        <f t="shared" si="49"/>
        <v>NO</v>
      </c>
      <c r="D1034" s="9" t="str">
        <f t="shared" si="50"/>
        <v/>
      </c>
    </row>
    <row r="1035" spans="1:4" x14ac:dyDescent="0.25">
      <c r="A1035" t="s">
        <v>647</v>
      </c>
      <c r="B1035" s="9" t="str">
        <f t="shared" si="48"/>
        <v>NO</v>
      </c>
      <c r="C1035" s="9" t="str">
        <f t="shared" si="49"/>
        <v>NO</v>
      </c>
      <c r="D1035" s="9" t="str">
        <f t="shared" si="50"/>
        <v/>
      </c>
    </row>
    <row r="1036" spans="1:4" x14ac:dyDescent="0.25">
      <c r="A1036" t="s">
        <v>2992</v>
      </c>
      <c r="B1036" s="9" t="str">
        <f t="shared" si="48"/>
        <v>NO</v>
      </c>
      <c r="C1036" s="9" t="str">
        <f t="shared" si="49"/>
        <v>NO</v>
      </c>
      <c r="D1036" s="9" t="str">
        <f t="shared" si="50"/>
        <v/>
      </c>
    </row>
    <row r="1037" spans="1:4" x14ac:dyDescent="0.25">
      <c r="A1037" t="s">
        <v>2993</v>
      </c>
      <c r="B1037" s="9" t="str">
        <f t="shared" si="48"/>
        <v>NO</v>
      </c>
      <c r="C1037" s="9" t="str">
        <f t="shared" si="49"/>
        <v>NO</v>
      </c>
      <c r="D1037" s="9" t="str">
        <f t="shared" si="50"/>
        <v/>
      </c>
    </row>
    <row r="1038" spans="1:4" x14ac:dyDescent="0.25">
      <c r="A1038" t="s">
        <v>2994</v>
      </c>
      <c r="B1038" s="9" t="str">
        <f t="shared" si="48"/>
        <v>NO</v>
      </c>
      <c r="C1038" s="9" t="str">
        <f t="shared" si="49"/>
        <v>NO</v>
      </c>
      <c r="D1038" s="9" t="str">
        <f t="shared" si="50"/>
        <v/>
      </c>
    </row>
    <row r="1039" spans="1:4" x14ac:dyDescent="0.25">
      <c r="A1039" t="s">
        <v>3098</v>
      </c>
      <c r="B1039" s="9" t="str">
        <f t="shared" si="48"/>
        <v>NO</v>
      </c>
      <c r="C1039" s="9" t="str">
        <f t="shared" si="49"/>
        <v>NO</v>
      </c>
      <c r="D1039" s="9" t="str">
        <f t="shared" si="50"/>
        <v/>
      </c>
    </row>
    <row r="1040" spans="1:4" x14ac:dyDescent="0.25">
      <c r="A1040" t="s">
        <v>2997</v>
      </c>
      <c r="B1040" s="9" t="str">
        <f t="shared" si="48"/>
        <v>NO</v>
      </c>
      <c r="C1040" s="9" t="str">
        <f t="shared" si="49"/>
        <v>NO</v>
      </c>
      <c r="D1040" s="9" t="str">
        <f t="shared" si="50"/>
        <v/>
      </c>
    </row>
    <row r="1041" spans="1:4" x14ac:dyDescent="0.25">
      <c r="A1041" t="s">
        <v>2999</v>
      </c>
      <c r="B1041" s="9" t="str">
        <f t="shared" si="48"/>
        <v>NO</v>
      </c>
      <c r="C1041" s="9" t="str">
        <f t="shared" si="49"/>
        <v>NO</v>
      </c>
      <c r="D1041" s="9" t="str">
        <f t="shared" si="50"/>
        <v>SBC</v>
      </c>
    </row>
    <row r="1042" spans="1:4" x14ac:dyDescent="0.25">
      <c r="A1042" t="s">
        <v>3000</v>
      </c>
      <c r="B1042" s="9" t="str">
        <f t="shared" si="48"/>
        <v>NO</v>
      </c>
      <c r="C1042" s="9" t="str">
        <f t="shared" si="49"/>
        <v>NO</v>
      </c>
      <c r="D1042" s="9" t="str">
        <f t="shared" si="50"/>
        <v/>
      </c>
    </row>
    <row r="1043" spans="1:4" x14ac:dyDescent="0.25">
      <c r="A1043" t="s">
        <v>3002</v>
      </c>
      <c r="B1043" s="9" t="str">
        <f t="shared" si="48"/>
        <v>NO</v>
      </c>
      <c r="C1043" s="9" t="str">
        <f t="shared" si="49"/>
        <v>NO</v>
      </c>
      <c r="D1043" s="9" t="str">
        <f t="shared" si="50"/>
        <v/>
      </c>
    </row>
    <row r="1044" spans="1:4" x14ac:dyDescent="0.25">
      <c r="A1044" t="s">
        <v>3004</v>
      </c>
      <c r="B1044" s="9" t="str">
        <f t="shared" si="48"/>
        <v>NO</v>
      </c>
      <c r="C1044" s="9" t="str">
        <f t="shared" si="49"/>
        <v>NO</v>
      </c>
      <c r="D1044" s="9" t="str">
        <f t="shared" si="50"/>
        <v/>
      </c>
    </row>
    <row r="1045" spans="1:4" x14ac:dyDescent="0.25">
      <c r="A1045" t="s">
        <v>3006</v>
      </c>
      <c r="B1045" s="9" t="str">
        <f t="shared" si="48"/>
        <v>NO</v>
      </c>
      <c r="C1045" s="9" t="str">
        <f t="shared" si="49"/>
        <v>NO</v>
      </c>
      <c r="D1045" s="9" t="str">
        <f t="shared" si="50"/>
        <v/>
      </c>
    </row>
    <row r="1046" spans="1:4" x14ac:dyDescent="0.25">
      <c r="A1046" t="s">
        <v>3008</v>
      </c>
      <c r="B1046" s="9" t="str">
        <f t="shared" si="48"/>
        <v>NO</v>
      </c>
      <c r="C1046" s="9" t="str">
        <f t="shared" si="49"/>
        <v>NO</v>
      </c>
      <c r="D1046" s="9" t="str">
        <f t="shared" si="50"/>
        <v/>
      </c>
    </row>
    <row r="1047" spans="1:4" x14ac:dyDescent="0.25">
      <c r="A1047" t="s">
        <v>3010</v>
      </c>
      <c r="B1047" s="9" t="str">
        <f t="shared" si="48"/>
        <v>NO</v>
      </c>
      <c r="C1047" s="9" t="str">
        <f t="shared" si="49"/>
        <v>NO</v>
      </c>
      <c r="D1047" s="9" t="str">
        <f t="shared" si="50"/>
        <v/>
      </c>
    </row>
    <row r="1048" spans="1:4" x14ac:dyDescent="0.25">
      <c r="A1048" t="s">
        <v>3012</v>
      </c>
      <c r="B1048" s="9" t="str">
        <f t="shared" si="48"/>
        <v>NO</v>
      </c>
      <c r="C1048" s="9" t="str">
        <f t="shared" si="49"/>
        <v>NO</v>
      </c>
      <c r="D1048" s="9" t="str">
        <f t="shared" si="50"/>
        <v>SBCPLUS</v>
      </c>
    </row>
    <row r="1049" spans="1:4" x14ac:dyDescent="0.25">
      <c r="A1049" t="s">
        <v>3013</v>
      </c>
      <c r="B1049" s="9" t="str">
        <f t="shared" si="48"/>
        <v>NO</v>
      </c>
      <c r="C1049" s="9" t="str">
        <f t="shared" si="49"/>
        <v>NO</v>
      </c>
      <c r="D1049" s="9" t="str">
        <f t="shared" si="50"/>
        <v/>
      </c>
    </row>
    <row r="1050" spans="1:4" x14ac:dyDescent="0.25">
      <c r="A1050" t="s">
        <v>3015</v>
      </c>
      <c r="B1050" s="9" t="str">
        <f t="shared" si="48"/>
        <v>NO</v>
      </c>
      <c r="C1050" s="9" t="str">
        <f t="shared" si="49"/>
        <v>NO</v>
      </c>
      <c r="D1050" s="9" t="str">
        <f t="shared" si="50"/>
        <v/>
      </c>
    </row>
    <row r="1051" spans="1:4" x14ac:dyDescent="0.25">
      <c r="A1051" t="s">
        <v>3017</v>
      </c>
      <c r="B1051" s="9" t="str">
        <f t="shared" si="48"/>
        <v>NO</v>
      </c>
      <c r="C1051" s="9" t="str">
        <f t="shared" si="49"/>
        <v>NO</v>
      </c>
      <c r="D1051" s="9" t="str">
        <f t="shared" si="50"/>
        <v/>
      </c>
    </row>
    <row r="1052" spans="1:4" x14ac:dyDescent="0.25">
      <c r="A1052" t="s">
        <v>3019</v>
      </c>
      <c r="B1052" s="9" t="str">
        <f t="shared" si="48"/>
        <v>NO</v>
      </c>
      <c r="C1052" s="9" t="str">
        <f t="shared" si="49"/>
        <v>NO</v>
      </c>
      <c r="D1052" s="9" t="str">
        <f t="shared" si="50"/>
        <v/>
      </c>
    </row>
    <row r="1053" spans="1:4" x14ac:dyDescent="0.25">
      <c r="A1053" t="s">
        <v>3021</v>
      </c>
      <c r="B1053" s="9" t="str">
        <f t="shared" si="48"/>
        <v>NO</v>
      </c>
      <c r="C1053" s="9" t="str">
        <f t="shared" si="49"/>
        <v>NO</v>
      </c>
      <c r="D1053" s="9" t="str">
        <f t="shared" si="50"/>
        <v/>
      </c>
    </row>
    <row r="1054" spans="1:4" x14ac:dyDescent="0.25">
      <c r="A1054" t="s">
        <v>3023</v>
      </c>
      <c r="B1054" s="9" t="str">
        <f t="shared" si="48"/>
        <v>NO</v>
      </c>
      <c r="C1054" s="9" t="str">
        <f t="shared" si="49"/>
        <v>NO</v>
      </c>
      <c r="D1054" s="9" t="str">
        <f t="shared" si="50"/>
        <v/>
      </c>
    </row>
    <row r="1055" spans="1:4" x14ac:dyDescent="0.25">
      <c r="A1055" t="s">
        <v>3024</v>
      </c>
      <c r="B1055" s="9" t="str">
        <f t="shared" si="48"/>
        <v>NO</v>
      </c>
      <c r="C1055" s="9" t="str">
        <f t="shared" si="49"/>
        <v>NO</v>
      </c>
      <c r="D1055" s="9" t="str">
        <f t="shared" si="50"/>
        <v>SUPERAVS</v>
      </c>
    </row>
    <row r="1056" spans="1:4" x14ac:dyDescent="0.25">
      <c r="A1056" t="s">
        <v>3801</v>
      </c>
      <c r="B1056" s="9" t="str">
        <f t="shared" si="48"/>
        <v>NO</v>
      </c>
      <c r="C1056" s="9" t="str">
        <f t="shared" si="49"/>
        <v>NO</v>
      </c>
      <c r="D1056" s="9" t="str">
        <f t="shared" si="50"/>
        <v>SUPERAVPLUS</v>
      </c>
    </row>
    <row r="1057" spans="1:4" x14ac:dyDescent="0.25">
      <c r="A1057" t="s">
        <v>3026</v>
      </c>
      <c r="B1057" s="9" t="str">
        <f t="shared" si="48"/>
        <v>NO</v>
      </c>
      <c r="C1057" s="9" t="str">
        <f t="shared" si="49"/>
        <v>NO</v>
      </c>
      <c r="D1057" s="9" t="str">
        <f t="shared" si="50"/>
        <v/>
      </c>
    </row>
    <row r="1058" spans="1:4" x14ac:dyDescent="0.25">
      <c r="A1058" t="s">
        <v>3028</v>
      </c>
      <c r="B1058" s="9" t="str">
        <f t="shared" si="48"/>
        <v>NO</v>
      </c>
      <c r="C1058" s="9" t="str">
        <f t="shared" si="49"/>
        <v>NO</v>
      </c>
      <c r="D1058" s="9" t="str">
        <f t="shared" si="50"/>
        <v/>
      </c>
    </row>
    <row r="1059" spans="1:4" x14ac:dyDescent="0.25">
      <c r="A1059" t="s">
        <v>3030</v>
      </c>
      <c r="B1059" s="9" t="str">
        <f t="shared" si="48"/>
        <v>NO</v>
      </c>
      <c r="C1059" s="9" t="str">
        <f t="shared" si="49"/>
        <v>NO</v>
      </c>
      <c r="D1059" s="9" t="str">
        <f t="shared" si="50"/>
        <v/>
      </c>
    </row>
    <row r="1060" spans="1:4" x14ac:dyDescent="0.25">
      <c r="A1060" t="s">
        <v>3031</v>
      </c>
      <c r="B1060" s="9" t="str">
        <f t="shared" si="48"/>
        <v>NO</v>
      </c>
      <c r="C1060" s="9" t="str">
        <f t="shared" si="49"/>
        <v>NO</v>
      </c>
      <c r="D1060" s="9" t="str">
        <f t="shared" si="50"/>
        <v/>
      </c>
    </row>
    <row r="1061" spans="1:4" x14ac:dyDescent="0.25">
      <c r="A1061" t="s">
        <v>5292</v>
      </c>
      <c r="B1061" s="9" t="str">
        <f t="shared" si="48"/>
        <v>NO</v>
      </c>
      <c r="C1061" s="9" t="str">
        <f t="shared" si="49"/>
        <v>NO</v>
      </c>
      <c r="D1061" s="9" t="str">
        <f t="shared" si="50"/>
        <v/>
      </c>
    </row>
    <row r="1062" spans="1:4" x14ac:dyDescent="0.25">
      <c r="A1062" t="s">
        <v>5243</v>
      </c>
      <c r="B1062" s="9" t="str">
        <f t="shared" si="48"/>
        <v>NO</v>
      </c>
      <c r="C1062" s="9" t="str">
        <f t="shared" si="49"/>
        <v>NO</v>
      </c>
      <c r="D1062" s="9" t="str">
        <f t="shared" si="50"/>
        <v>QGDAUTO</v>
      </c>
    </row>
    <row r="1063" spans="1:4" x14ac:dyDescent="0.25">
      <c r="A1063" t="s">
        <v>5245</v>
      </c>
      <c r="B1063" s="9" t="str">
        <f t="shared" si="48"/>
        <v>NO</v>
      </c>
      <c r="C1063" s="9" t="str">
        <f t="shared" si="49"/>
        <v>NO</v>
      </c>
      <c r="D1063" s="9" t="str">
        <f t="shared" si="50"/>
        <v>QBETTER2</v>
      </c>
    </row>
    <row r="1064" spans="1:4" x14ac:dyDescent="0.25">
      <c r="A1064" t="s">
        <v>5244</v>
      </c>
      <c r="B1064" s="9" t="str">
        <f t="shared" si="48"/>
        <v>NO</v>
      </c>
      <c r="C1064" s="9" t="str">
        <f t="shared" si="49"/>
        <v>NO</v>
      </c>
      <c r="D1064" s="9" t="str">
        <f t="shared" si="50"/>
        <v>QBTRAUTO</v>
      </c>
    </row>
    <row r="1065" spans="1:4" x14ac:dyDescent="0.25">
      <c r="A1065" t="s">
        <v>5246</v>
      </c>
      <c r="B1065" s="9" t="str">
        <f t="shared" si="48"/>
        <v>NO</v>
      </c>
      <c r="C1065" s="9" t="str">
        <f t="shared" si="49"/>
        <v>NO</v>
      </c>
      <c r="D1065" s="9" t="str">
        <f t="shared" si="50"/>
        <v>QBEST2</v>
      </c>
    </row>
    <row r="1066" spans="1:4" x14ac:dyDescent="0.25">
      <c r="A1066" t="s">
        <v>5297</v>
      </c>
      <c r="B1066" s="9" t="str">
        <f t="shared" si="48"/>
        <v>NO</v>
      </c>
      <c r="C1066" s="9" t="str">
        <f t="shared" si="49"/>
        <v>NO</v>
      </c>
      <c r="D1066" s="9" t="str">
        <f t="shared" si="50"/>
        <v>DXS-LRW</v>
      </c>
    </row>
    <row r="1067" spans="1:4" x14ac:dyDescent="0.25">
      <c r="A1067" t="s">
        <v>5298</v>
      </c>
      <c r="B1067" s="9" t="str">
        <f t="shared" si="48"/>
        <v>NO</v>
      </c>
      <c r="C1067" s="9" t="str">
        <f t="shared" si="49"/>
        <v>NO</v>
      </c>
      <c r="D1067" s="9" t="str">
        <f t="shared" si="50"/>
        <v>DXS-LRP</v>
      </c>
    </row>
    <row r="1068" spans="1:4" x14ac:dyDescent="0.25">
      <c r="A1068" t="s">
        <v>5299</v>
      </c>
      <c r="B1068" s="9" t="str">
        <f t="shared" si="48"/>
        <v>NO</v>
      </c>
      <c r="C1068" s="9" t="str">
        <f t="shared" si="49"/>
        <v>NO</v>
      </c>
      <c r="D1068" s="9" t="str">
        <f t="shared" si="50"/>
        <v>DXS-62</v>
      </c>
    </row>
    <row r="1069" spans="1:4" x14ac:dyDescent="0.25">
      <c r="A1069" t="s">
        <v>5300</v>
      </c>
      <c r="B1069" s="9" t="str">
        <f t="shared" si="48"/>
        <v>NO</v>
      </c>
      <c r="C1069" s="9" t="str">
        <f t="shared" si="49"/>
        <v>NO</v>
      </c>
      <c r="D1069" s="9" t="str">
        <f t="shared" si="50"/>
        <v>DXS-64</v>
      </c>
    </row>
    <row r="1070" spans="1:4" x14ac:dyDescent="0.25">
      <c r="A1070" t="s">
        <v>5252</v>
      </c>
      <c r="B1070" s="9" t="str">
        <f t="shared" si="48"/>
        <v>NO</v>
      </c>
      <c r="C1070" s="9" t="str">
        <f t="shared" si="49"/>
        <v>NO</v>
      </c>
      <c r="D1070" s="9" t="str">
        <f t="shared" si="50"/>
        <v/>
      </c>
    </row>
    <row r="1071" spans="1:4" x14ac:dyDescent="0.25">
      <c r="A1071" t="s">
        <v>5253</v>
      </c>
      <c r="B1071" s="9" t="str">
        <f t="shared" si="48"/>
        <v>NO</v>
      </c>
      <c r="C1071" s="9" t="str">
        <f t="shared" si="49"/>
        <v>NO</v>
      </c>
      <c r="D1071" s="9" t="str">
        <f t="shared" si="50"/>
        <v/>
      </c>
    </row>
    <row r="1072" spans="1:4" x14ac:dyDescent="0.25">
      <c r="A1072" t="s">
        <v>5254</v>
      </c>
      <c r="B1072" s="9" t="str">
        <f t="shared" si="48"/>
        <v>NO</v>
      </c>
      <c r="C1072" s="9" t="str">
        <f t="shared" si="49"/>
        <v>NO</v>
      </c>
      <c r="D1072" s="9" t="str">
        <f t="shared" si="50"/>
        <v/>
      </c>
    </row>
    <row r="1073" spans="1:4" x14ac:dyDescent="0.25">
      <c r="A1073" t="s">
        <v>5243</v>
      </c>
      <c r="B1073" s="9" t="str">
        <f t="shared" ref="B1073:B1076" si="51">VLOOKUP($A1073,masterdata,25,0)</f>
        <v>NO</v>
      </c>
      <c r="C1073" s="9" t="str">
        <f t="shared" ref="C1073:C1076" si="52">VLOOKUP($A1073,masterdata,20,0)</f>
        <v>NO</v>
      </c>
      <c r="D1073" s="9" t="str">
        <f t="shared" si="50"/>
        <v>QGDAUTO</v>
      </c>
    </row>
    <row r="1074" spans="1:4" x14ac:dyDescent="0.25">
      <c r="A1074" t="s">
        <v>5244</v>
      </c>
      <c r="B1074" s="9" t="str">
        <f t="shared" si="51"/>
        <v>NO</v>
      </c>
      <c r="C1074" s="9" t="str">
        <f t="shared" si="52"/>
        <v>NO</v>
      </c>
      <c r="D1074" s="9" t="str">
        <f t="shared" si="50"/>
        <v>QBTRAUTO</v>
      </c>
    </row>
    <row r="1075" spans="1:4" x14ac:dyDescent="0.25">
      <c r="A1075" t="s">
        <v>5245</v>
      </c>
      <c r="B1075" s="9" t="str">
        <f t="shared" si="51"/>
        <v>NO</v>
      </c>
      <c r="C1075" s="9" t="str">
        <f t="shared" si="52"/>
        <v>NO</v>
      </c>
      <c r="D1075" s="9" t="str">
        <f t="shared" si="50"/>
        <v>QBETTER2</v>
      </c>
    </row>
    <row r="1076" spans="1:4" x14ac:dyDescent="0.25">
      <c r="A1076" t="s">
        <v>5246</v>
      </c>
      <c r="B1076" s="9" t="str">
        <f t="shared" si="51"/>
        <v>NO</v>
      </c>
      <c r="C1076" s="9" t="str">
        <f t="shared" si="52"/>
        <v>NO</v>
      </c>
      <c r="D1076" s="9" t="str">
        <f t="shared" si="50"/>
        <v>QBEST2</v>
      </c>
    </row>
  </sheetData>
  <autoFilter ref="A1:D1076"/>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K136"/>
  <sheetViews>
    <sheetView tabSelected="1" zoomScale="90" zoomScaleNormal="90" workbookViewId="0">
      <pane xSplit="8" ySplit="2" topLeftCell="I90" activePane="bottomRight" state="frozen"/>
      <selection pane="topRight" activeCell="I1" sqref="I1"/>
      <selection pane="bottomLeft" activeCell="A3" sqref="A3"/>
      <selection pane="bottomRight" activeCell="F91" sqref="F91"/>
    </sheetView>
  </sheetViews>
  <sheetFormatPr defaultRowHeight="15" x14ac:dyDescent="0.25"/>
  <cols>
    <col min="1" max="1" width="13.5703125" customWidth="1"/>
    <col min="2" max="2" width="18" bestFit="1" customWidth="1"/>
    <col min="3" max="3" width="7.5703125" bestFit="1" customWidth="1"/>
    <col min="4" max="4" width="71.42578125" customWidth="1"/>
    <col min="5" max="5" width="13.85546875" customWidth="1"/>
    <col min="6" max="6" width="17.42578125" customWidth="1"/>
    <col min="7" max="7" width="11.7109375" customWidth="1"/>
  </cols>
  <sheetData>
    <row r="1" spans="1:11" x14ac:dyDescent="0.25">
      <c r="A1" s="403" t="s">
        <v>4143</v>
      </c>
      <c r="B1" s="403"/>
      <c r="C1" s="403"/>
      <c r="D1" s="403"/>
      <c r="E1" s="403"/>
      <c r="F1" s="403"/>
      <c r="G1" s="403"/>
      <c r="H1" s="403"/>
    </row>
    <row r="2" spans="1:11" ht="30" x14ac:dyDescent="0.25">
      <c r="A2" s="263" t="s">
        <v>4034</v>
      </c>
      <c r="B2" s="263" t="s">
        <v>4035</v>
      </c>
      <c r="C2" s="263" t="s">
        <v>4001</v>
      </c>
      <c r="D2" s="263" t="s">
        <v>4036</v>
      </c>
      <c r="E2" s="263" t="s">
        <v>4043</v>
      </c>
      <c r="F2" s="263" t="s">
        <v>4032</v>
      </c>
      <c r="G2" s="263" t="s">
        <v>4033</v>
      </c>
      <c r="H2" s="269" t="s">
        <v>4105</v>
      </c>
    </row>
    <row r="3" spans="1:11" s="9" customFormat="1" ht="30" x14ac:dyDescent="0.25">
      <c r="A3" s="264">
        <v>44085</v>
      </c>
      <c r="B3" s="265">
        <v>1</v>
      </c>
      <c r="C3" s="266" t="s">
        <v>609</v>
      </c>
      <c r="D3" s="266" t="s">
        <v>4041</v>
      </c>
      <c r="E3" s="266" t="s">
        <v>4040</v>
      </c>
      <c r="F3" s="266" t="s">
        <v>557</v>
      </c>
      <c r="G3" s="266" t="s">
        <v>557</v>
      </c>
      <c r="H3" s="270" t="s">
        <v>198</v>
      </c>
    </row>
    <row r="4" spans="1:11" s="9" customFormat="1" x14ac:dyDescent="0.25">
      <c r="A4" s="278">
        <v>44085</v>
      </c>
      <c r="B4" s="279">
        <v>1</v>
      </c>
      <c r="C4" s="280" t="s">
        <v>609</v>
      </c>
      <c r="D4" s="280" t="s">
        <v>4042</v>
      </c>
      <c r="E4" s="280" t="s">
        <v>4040</v>
      </c>
      <c r="F4" s="280" t="s">
        <v>557</v>
      </c>
      <c r="G4" s="280" t="s">
        <v>557</v>
      </c>
      <c r="H4" s="270" t="s">
        <v>198</v>
      </c>
    </row>
    <row r="5" spans="1:11" ht="30" x14ac:dyDescent="0.25">
      <c r="A5" s="264">
        <v>44085</v>
      </c>
      <c r="B5" s="265">
        <v>1</v>
      </c>
      <c r="C5" s="5" t="s">
        <v>4002</v>
      </c>
      <c r="D5" s="267" t="s">
        <v>4051</v>
      </c>
      <c r="E5" s="266" t="s">
        <v>4040</v>
      </c>
      <c r="F5" s="5" t="s">
        <v>557</v>
      </c>
      <c r="G5" s="5" t="s">
        <v>557</v>
      </c>
      <c r="H5" s="59" t="s">
        <v>198</v>
      </c>
    </row>
    <row r="6" spans="1:11" x14ac:dyDescent="0.25">
      <c r="A6" s="264">
        <v>44085</v>
      </c>
      <c r="B6" s="265">
        <v>1</v>
      </c>
      <c r="C6" s="5" t="s">
        <v>4002</v>
      </c>
      <c r="D6" s="267" t="s">
        <v>4050</v>
      </c>
      <c r="E6" s="266" t="s">
        <v>4040</v>
      </c>
      <c r="F6" s="5" t="s">
        <v>557</v>
      </c>
      <c r="G6" s="5" t="s">
        <v>557</v>
      </c>
      <c r="H6" s="276"/>
      <c r="K6" s="9"/>
    </row>
    <row r="7" spans="1:11" ht="30" x14ac:dyDescent="0.25">
      <c r="A7" s="264">
        <v>44085</v>
      </c>
      <c r="B7" s="265">
        <v>1</v>
      </c>
      <c r="C7" s="5" t="s">
        <v>4002</v>
      </c>
      <c r="D7" s="267" t="s">
        <v>4049</v>
      </c>
      <c r="E7" s="266" t="s">
        <v>4040</v>
      </c>
      <c r="F7" s="268" t="s">
        <v>198</v>
      </c>
      <c r="G7" s="5" t="s">
        <v>557</v>
      </c>
      <c r="H7" s="276" t="s">
        <v>198</v>
      </c>
    </row>
    <row r="8" spans="1:11" s="9" customFormat="1" ht="45" x14ac:dyDescent="0.25">
      <c r="A8" s="281">
        <v>44099</v>
      </c>
      <c r="B8" s="265">
        <v>1.01</v>
      </c>
      <c r="C8" s="5" t="s">
        <v>142</v>
      </c>
      <c r="D8" s="267" t="s">
        <v>4113</v>
      </c>
      <c r="E8" s="266" t="s">
        <v>4040</v>
      </c>
      <c r="F8" s="5" t="s">
        <v>557</v>
      </c>
      <c r="G8" s="5" t="s">
        <v>557</v>
      </c>
      <c r="H8" s="276" t="s">
        <v>198</v>
      </c>
    </row>
    <row r="9" spans="1:11" ht="45" x14ac:dyDescent="0.25">
      <c r="A9" s="273">
        <v>44097</v>
      </c>
      <c r="B9" s="274">
        <v>1.1000000000000001</v>
      </c>
      <c r="C9" s="59" t="s">
        <v>4052</v>
      </c>
      <c r="D9" s="275" t="s">
        <v>4053</v>
      </c>
      <c r="E9" s="276" t="s">
        <v>4040</v>
      </c>
      <c r="F9" s="59" t="s">
        <v>557</v>
      </c>
      <c r="G9" s="158" t="s">
        <v>198</v>
      </c>
      <c r="H9" s="276" t="s">
        <v>198</v>
      </c>
    </row>
    <row r="10" spans="1:11" x14ac:dyDescent="0.25">
      <c r="A10" s="273">
        <v>44097</v>
      </c>
      <c r="B10" s="274">
        <v>1.1000000000000001</v>
      </c>
      <c r="C10" s="59" t="s">
        <v>4052</v>
      </c>
      <c r="D10" s="275" t="s">
        <v>4054</v>
      </c>
      <c r="E10" s="276" t="s">
        <v>4040</v>
      </c>
      <c r="F10" s="59" t="s">
        <v>557</v>
      </c>
      <c r="G10" s="158" t="s">
        <v>198</v>
      </c>
      <c r="H10" s="276" t="s">
        <v>198</v>
      </c>
    </row>
    <row r="11" spans="1:11" ht="45" x14ac:dyDescent="0.25">
      <c r="A11" s="273">
        <v>44097</v>
      </c>
      <c r="B11" s="274">
        <v>1.1000000000000001</v>
      </c>
      <c r="C11" s="59" t="s">
        <v>4052</v>
      </c>
      <c r="D11" s="275" t="s">
        <v>4055</v>
      </c>
      <c r="E11" s="276" t="s">
        <v>4040</v>
      </c>
      <c r="F11" s="59" t="s">
        <v>557</v>
      </c>
      <c r="G11" s="158" t="s">
        <v>198</v>
      </c>
      <c r="H11" s="276" t="s">
        <v>198</v>
      </c>
    </row>
    <row r="12" spans="1:11" ht="30" x14ac:dyDescent="0.25">
      <c r="A12" s="273">
        <v>44097</v>
      </c>
      <c r="B12" s="274">
        <v>1.1000000000000001</v>
      </c>
      <c r="C12" s="59" t="s">
        <v>4052</v>
      </c>
      <c r="D12" s="275" t="s">
        <v>4084</v>
      </c>
      <c r="E12" s="276" t="s">
        <v>4083</v>
      </c>
      <c r="F12" s="158" t="s">
        <v>198</v>
      </c>
      <c r="G12" s="158" t="s">
        <v>198</v>
      </c>
      <c r="H12" s="276" t="s">
        <v>198</v>
      </c>
    </row>
    <row r="13" spans="1:11" ht="30" x14ac:dyDescent="0.25">
      <c r="A13" s="273">
        <v>44097</v>
      </c>
      <c r="B13" s="274">
        <v>1.1000000000000001</v>
      </c>
      <c r="C13" s="59" t="s">
        <v>4052</v>
      </c>
      <c r="D13" s="275" t="s">
        <v>4247</v>
      </c>
      <c r="E13" s="276" t="s">
        <v>4083</v>
      </c>
      <c r="F13" s="158" t="s">
        <v>198</v>
      </c>
      <c r="G13" s="158" t="s">
        <v>198</v>
      </c>
      <c r="H13" s="276" t="s">
        <v>198</v>
      </c>
    </row>
    <row r="14" spans="1:11" ht="30" customHeight="1" x14ac:dyDescent="0.25">
      <c r="A14" s="273">
        <v>44097</v>
      </c>
      <c r="B14" s="274">
        <v>1.1000000000000001</v>
      </c>
      <c r="C14" s="59" t="s">
        <v>4052</v>
      </c>
      <c r="D14" s="275" t="s">
        <v>4248</v>
      </c>
      <c r="E14" s="276" t="s">
        <v>4083</v>
      </c>
      <c r="F14" s="158" t="s">
        <v>198</v>
      </c>
      <c r="G14" s="158" t="s">
        <v>198</v>
      </c>
      <c r="H14" s="98" t="s">
        <v>198</v>
      </c>
    </row>
    <row r="15" spans="1:11" x14ac:dyDescent="0.25">
      <c r="A15" s="273">
        <v>44104</v>
      </c>
      <c r="B15" s="274">
        <v>1.1000000000000001</v>
      </c>
      <c r="C15" s="59" t="s">
        <v>4192</v>
      </c>
      <c r="D15" s="275" t="s">
        <v>4111</v>
      </c>
      <c r="E15" s="276" t="s">
        <v>4040</v>
      </c>
      <c r="F15" s="158" t="s">
        <v>198</v>
      </c>
      <c r="G15" s="5" t="s">
        <v>557</v>
      </c>
      <c r="H15" s="98" t="s">
        <v>198</v>
      </c>
    </row>
    <row r="16" spans="1:11" x14ac:dyDescent="0.25">
      <c r="A16" s="273">
        <v>44106</v>
      </c>
      <c r="B16" s="274">
        <v>1.1000000000000001</v>
      </c>
      <c r="C16" s="59" t="s">
        <v>4211</v>
      </c>
      <c r="D16" s="275" t="s">
        <v>4116</v>
      </c>
      <c r="E16" s="276" t="s">
        <v>4040</v>
      </c>
      <c r="F16" s="98" t="s">
        <v>557</v>
      </c>
      <c r="G16" s="5" t="s">
        <v>557</v>
      </c>
      <c r="H16" s="98" t="s">
        <v>198</v>
      </c>
    </row>
    <row r="17" spans="1:8" x14ac:dyDescent="0.25">
      <c r="A17" s="281">
        <v>44114</v>
      </c>
      <c r="B17" s="274">
        <v>1.1000000000000001</v>
      </c>
      <c r="C17" s="59" t="s">
        <v>4211</v>
      </c>
      <c r="D17" s="267" t="s">
        <v>4114</v>
      </c>
      <c r="E17" s="5" t="s">
        <v>4040</v>
      </c>
      <c r="F17" s="98" t="s">
        <v>557</v>
      </c>
      <c r="G17" s="282" t="s">
        <v>557</v>
      </c>
      <c r="H17" s="98" t="s">
        <v>198</v>
      </c>
    </row>
    <row r="18" spans="1:8" x14ac:dyDescent="0.25">
      <c r="A18" s="281">
        <v>44123</v>
      </c>
      <c r="B18" s="274">
        <v>1.1000000000000001</v>
      </c>
      <c r="C18" s="59" t="s">
        <v>4211</v>
      </c>
      <c r="D18" s="267" t="s">
        <v>4122</v>
      </c>
      <c r="E18" s="5" t="s">
        <v>4040</v>
      </c>
      <c r="F18" s="98" t="s">
        <v>557</v>
      </c>
      <c r="G18" s="282" t="s">
        <v>557</v>
      </c>
      <c r="H18" s="98" t="s">
        <v>198</v>
      </c>
    </row>
    <row r="19" spans="1:8" x14ac:dyDescent="0.25">
      <c r="A19" s="281">
        <v>44124</v>
      </c>
      <c r="B19" s="274">
        <v>1.1000000000000001</v>
      </c>
      <c r="C19" s="59" t="s">
        <v>4211</v>
      </c>
      <c r="D19" s="267" t="s">
        <v>4125</v>
      </c>
      <c r="E19" s="5" t="s">
        <v>4040</v>
      </c>
      <c r="F19" s="98" t="s">
        <v>557</v>
      </c>
      <c r="G19" s="282" t="s">
        <v>557</v>
      </c>
      <c r="H19" s="98" t="s">
        <v>198</v>
      </c>
    </row>
    <row r="20" spans="1:8" s="9" customFormat="1" ht="30" x14ac:dyDescent="0.25">
      <c r="A20" s="281">
        <v>44124</v>
      </c>
      <c r="B20" s="274">
        <v>1.1000000000000001</v>
      </c>
      <c r="C20" s="59" t="s">
        <v>4211</v>
      </c>
      <c r="D20" s="267" t="s">
        <v>4124</v>
      </c>
      <c r="E20" s="5" t="s">
        <v>4040</v>
      </c>
      <c r="F20" s="98" t="s">
        <v>557</v>
      </c>
      <c r="G20" s="158" t="s">
        <v>198</v>
      </c>
      <c r="H20" s="98" t="s">
        <v>198</v>
      </c>
    </row>
    <row r="21" spans="1:8" s="9" customFormat="1" ht="30" x14ac:dyDescent="0.25">
      <c r="A21" s="281">
        <v>44130</v>
      </c>
      <c r="B21" s="274">
        <v>1.1000000000000001</v>
      </c>
      <c r="C21" s="59" t="s">
        <v>4211</v>
      </c>
      <c r="D21" s="267" t="s">
        <v>4126</v>
      </c>
      <c r="E21" s="5" t="s">
        <v>4040</v>
      </c>
      <c r="F21" s="98" t="s">
        <v>557</v>
      </c>
      <c r="G21" s="282" t="s">
        <v>557</v>
      </c>
      <c r="H21" s="98" t="s">
        <v>198</v>
      </c>
    </row>
    <row r="22" spans="1:8" ht="45" x14ac:dyDescent="0.25">
      <c r="A22" s="281">
        <v>44131</v>
      </c>
      <c r="B22" s="274">
        <v>1.1000000000000001</v>
      </c>
      <c r="C22" s="59" t="s">
        <v>4211</v>
      </c>
      <c r="D22" s="267" t="s">
        <v>4249</v>
      </c>
      <c r="E22" s="5" t="s">
        <v>4040</v>
      </c>
      <c r="F22" s="98" t="s">
        <v>557</v>
      </c>
      <c r="G22" s="282" t="s">
        <v>557</v>
      </c>
      <c r="H22" s="98" t="s">
        <v>198</v>
      </c>
    </row>
    <row r="23" spans="1:8" s="9" customFormat="1" ht="30" x14ac:dyDescent="0.25">
      <c r="A23" s="281">
        <v>44131</v>
      </c>
      <c r="B23" s="274">
        <v>1.1000000000000001</v>
      </c>
      <c r="C23" s="59" t="s">
        <v>4211</v>
      </c>
      <c r="D23" s="267" t="s">
        <v>4212</v>
      </c>
      <c r="E23" s="5" t="s">
        <v>4040</v>
      </c>
      <c r="F23" s="98" t="s">
        <v>557</v>
      </c>
      <c r="G23" s="282" t="s">
        <v>557</v>
      </c>
      <c r="H23" s="98" t="s">
        <v>198</v>
      </c>
    </row>
    <row r="24" spans="1:8" s="9" customFormat="1" x14ac:dyDescent="0.25">
      <c r="A24" s="281">
        <v>44147</v>
      </c>
      <c r="B24" s="274" t="s">
        <v>4193</v>
      </c>
      <c r="C24" s="59" t="s">
        <v>4211</v>
      </c>
      <c r="D24" s="266" t="s">
        <v>4194</v>
      </c>
      <c r="E24" s="5" t="s">
        <v>4040</v>
      </c>
      <c r="F24" s="98" t="s">
        <v>557</v>
      </c>
      <c r="G24" s="282" t="s">
        <v>557</v>
      </c>
      <c r="H24" s="98" t="s">
        <v>198</v>
      </c>
    </row>
    <row r="25" spans="1:8" s="9" customFormat="1" ht="30" x14ac:dyDescent="0.25">
      <c r="A25" s="281">
        <v>44147</v>
      </c>
      <c r="B25" s="274" t="s">
        <v>4193</v>
      </c>
      <c r="C25" s="59" t="s">
        <v>4129</v>
      </c>
      <c r="D25" s="267" t="s">
        <v>4128</v>
      </c>
      <c r="E25" s="5" t="s">
        <v>4040</v>
      </c>
      <c r="F25" s="158" t="s">
        <v>198</v>
      </c>
      <c r="G25" s="282" t="s">
        <v>557</v>
      </c>
      <c r="H25" s="98" t="s">
        <v>198</v>
      </c>
    </row>
    <row r="26" spans="1:8" s="9" customFormat="1" x14ac:dyDescent="0.25">
      <c r="A26" s="281">
        <v>44147</v>
      </c>
      <c r="B26" s="274" t="s">
        <v>4193</v>
      </c>
      <c r="C26" s="59" t="s">
        <v>4211</v>
      </c>
      <c r="D26" s="266" t="s">
        <v>4202</v>
      </c>
      <c r="E26" s="5" t="s">
        <v>4040</v>
      </c>
      <c r="F26" s="98" t="s">
        <v>557</v>
      </c>
      <c r="G26" s="158" t="s">
        <v>198</v>
      </c>
      <c r="H26" s="98" t="s">
        <v>198</v>
      </c>
    </row>
    <row r="27" spans="1:8" s="9" customFormat="1" x14ac:dyDescent="0.25">
      <c r="A27" s="281">
        <v>44147</v>
      </c>
      <c r="B27" s="274" t="s">
        <v>4193</v>
      </c>
      <c r="C27" s="59" t="s">
        <v>4211</v>
      </c>
      <c r="D27" s="266" t="s">
        <v>4200</v>
      </c>
      <c r="E27" s="5" t="s">
        <v>4040</v>
      </c>
      <c r="F27" s="98" t="s">
        <v>557</v>
      </c>
      <c r="G27" s="158" t="s">
        <v>198</v>
      </c>
      <c r="H27" s="98" t="s">
        <v>198</v>
      </c>
    </row>
    <row r="28" spans="1:8" s="9" customFormat="1" x14ac:dyDescent="0.25">
      <c r="A28" s="281">
        <v>44147</v>
      </c>
      <c r="B28" s="274" t="s">
        <v>4193</v>
      </c>
      <c r="C28" s="59" t="s">
        <v>4211</v>
      </c>
      <c r="D28" s="266" t="s">
        <v>4201</v>
      </c>
      <c r="E28" s="5" t="s">
        <v>4040</v>
      </c>
      <c r="F28" s="98" t="s">
        <v>557</v>
      </c>
      <c r="G28" s="158" t="s">
        <v>198</v>
      </c>
      <c r="H28" s="98" t="s">
        <v>198</v>
      </c>
    </row>
    <row r="29" spans="1:8" s="9" customFormat="1" x14ac:dyDescent="0.25">
      <c r="A29" s="281">
        <v>44147</v>
      </c>
      <c r="B29" s="274" t="s">
        <v>4193</v>
      </c>
      <c r="C29" s="59" t="s">
        <v>4211</v>
      </c>
      <c r="D29" s="266" t="s">
        <v>4203</v>
      </c>
      <c r="E29" s="5" t="s">
        <v>4040</v>
      </c>
      <c r="F29" s="98" t="s">
        <v>557</v>
      </c>
      <c r="G29" s="282" t="s">
        <v>557</v>
      </c>
      <c r="H29" s="98" t="s">
        <v>198</v>
      </c>
    </row>
    <row r="30" spans="1:8" s="9" customFormat="1" x14ac:dyDescent="0.25">
      <c r="A30" s="281">
        <v>44147</v>
      </c>
      <c r="B30" s="274" t="s">
        <v>4193</v>
      </c>
      <c r="C30" s="59" t="s">
        <v>4211</v>
      </c>
      <c r="D30" s="266" t="s">
        <v>4204</v>
      </c>
      <c r="E30" s="5" t="s">
        <v>4040</v>
      </c>
      <c r="F30" s="158" t="s">
        <v>198</v>
      </c>
      <c r="G30" s="282" t="s">
        <v>557</v>
      </c>
      <c r="H30" s="98" t="s">
        <v>198</v>
      </c>
    </row>
    <row r="31" spans="1:8" s="9" customFormat="1" x14ac:dyDescent="0.25">
      <c r="A31" s="281">
        <v>44147</v>
      </c>
      <c r="B31" s="274" t="s">
        <v>4193</v>
      </c>
      <c r="C31" s="59" t="s">
        <v>4211</v>
      </c>
      <c r="D31" s="266" t="s">
        <v>4205</v>
      </c>
      <c r="E31" s="5" t="s">
        <v>4040</v>
      </c>
      <c r="F31" s="158" t="s">
        <v>198</v>
      </c>
      <c r="G31" s="282" t="s">
        <v>557</v>
      </c>
      <c r="H31" s="98" t="s">
        <v>198</v>
      </c>
    </row>
    <row r="32" spans="1:8" s="9" customFormat="1" x14ac:dyDescent="0.25">
      <c r="A32" s="281">
        <v>44147</v>
      </c>
      <c r="B32" s="274" t="s">
        <v>4193</v>
      </c>
      <c r="C32" s="59" t="s">
        <v>4211</v>
      </c>
      <c r="D32" s="266" t="s">
        <v>4206</v>
      </c>
      <c r="E32" s="5" t="s">
        <v>4040</v>
      </c>
      <c r="F32" s="158" t="s">
        <v>198</v>
      </c>
      <c r="G32" s="282" t="s">
        <v>557</v>
      </c>
      <c r="H32" s="98" t="s">
        <v>198</v>
      </c>
    </row>
    <row r="33" spans="1:8" s="9" customFormat="1" x14ac:dyDescent="0.25">
      <c r="A33" s="281">
        <v>44147</v>
      </c>
      <c r="B33" s="274" t="s">
        <v>4193</v>
      </c>
      <c r="C33" s="59" t="s">
        <v>4211</v>
      </c>
      <c r="D33" s="266" t="s">
        <v>4207</v>
      </c>
      <c r="E33" s="5" t="s">
        <v>4040</v>
      </c>
      <c r="F33" s="158" t="s">
        <v>198</v>
      </c>
      <c r="G33" s="282" t="s">
        <v>557</v>
      </c>
      <c r="H33" s="98" t="s">
        <v>198</v>
      </c>
    </row>
    <row r="34" spans="1:8" s="9" customFormat="1" x14ac:dyDescent="0.25">
      <c r="A34" s="281">
        <v>44147</v>
      </c>
      <c r="B34" s="274" t="s">
        <v>4193</v>
      </c>
      <c r="C34" s="59" t="s">
        <v>4211</v>
      </c>
      <c r="D34" s="266" t="s">
        <v>4210</v>
      </c>
      <c r="E34" s="5" t="s">
        <v>4040</v>
      </c>
      <c r="F34" s="158" t="s">
        <v>198</v>
      </c>
      <c r="G34" s="282" t="s">
        <v>557</v>
      </c>
      <c r="H34" s="98" t="s">
        <v>198</v>
      </c>
    </row>
    <row r="35" spans="1:8" s="9" customFormat="1" x14ac:dyDescent="0.25">
      <c r="A35" s="281">
        <v>44147</v>
      </c>
      <c r="B35" s="274" t="s">
        <v>4251</v>
      </c>
      <c r="C35" s="59" t="s">
        <v>4211</v>
      </c>
      <c r="D35" s="266" t="s">
        <v>4252</v>
      </c>
      <c r="E35" s="5" t="s">
        <v>4040</v>
      </c>
      <c r="F35" s="282" t="s">
        <v>557</v>
      </c>
      <c r="G35" s="282" t="s">
        <v>557</v>
      </c>
      <c r="H35" s="98" t="s">
        <v>198</v>
      </c>
    </row>
    <row r="36" spans="1:8" s="9" customFormat="1" x14ac:dyDescent="0.25">
      <c r="A36" s="281">
        <v>44148</v>
      </c>
      <c r="B36" s="274" t="s">
        <v>4251</v>
      </c>
      <c r="C36" s="59" t="s">
        <v>4211</v>
      </c>
      <c r="D36" s="266" t="s">
        <v>4253</v>
      </c>
      <c r="E36" s="5" t="s">
        <v>4040</v>
      </c>
      <c r="F36" s="158" t="s">
        <v>198</v>
      </c>
      <c r="G36" s="282" t="s">
        <v>557</v>
      </c>
      <c r="H36" s="98" t="s">
        <v>198</v>
      </c>
    </row>
    <row r="37" spans="1:8" s="9" customFormat="1" x14ac:dyDescent="0.25">
      <c r="A37" s="281">
        <v>44151</v>
      </c>
      <c r="B37" s="274" t="s">
        <v>4254</v>
      </c>
      <c r="C37" s="59" t="s">
        <v>4255</v>
      </c>
      <c r="D37" s="266" t="s">
        <v>4256</v>
      </c>
      <c r="E37" s="5" t="s">
        <v>4040</v>
      </c>
      <c r="F37" s="158" t="s">
        <v>198</v>
      </c>
      <c r="G37" s="282" t="s">
        <v>557</v>
      </c>
      <c r="H37" s="98" t="s">
        <v>198</v>
      </c>
    </row>
    <row r="38" spans="1:8" s="9" customFormat="1" x14ac:dyDescent="0.25">
      <c r="A38" s="281">
        <v>44151</v>
      </c>
      <c r="B38" s="274" t="s">
        <v>4254</v>
      </c>
      <c r="C38" s="59" t="s">
        <v>4257</v>
      </c>
      <c r="D38" s="266" t="s">
        <v>4258</v>
      </c>
      <c r="E38" s="5" t="s">
        <v>4040</v>
      </c>
      <c r="F38" s="158" t="s">
        <v>198</v>
      </c>
      <c r="G38" s="282" t="s">
        <v>557</v>
      </c>
      <c r="H38" s="98" t="s">
        <v>198</v>
      </c>
    </row>
    <row r="39" spans="1:8" s="9" customFormat="1" x14ac:dyDescent="0.25">
      <c r="A39" s="281">
        <v>44151</v>
      </c>
      <c r="B39" s="274" t="s">
        <v>4268</v>
      </c>
      <c r="C39" s="59" t="s">
        <v>4257</v>
      </c>
      <c r="D39" s="266" t="s">
        <v>4269</v>
      </c>
      <c r="E39" s="5" t="s">
        <v>4040</v>
      </c>
      <c r="F39" s="282" t="s">
        <v>557</v>
      </c>
      <c r="G39" s="282" t="s">
        <v>557</v>
      </c>
      <c r="H39" s="98" t="s">
        <v>198</v>
      </c>
    </row>
    <row r="40" spans="1:8" s="9" customFormat="1" x14ac:dyDescent="0.25">
      <c r="A40" s="281">
        <v>44161</v>
      </c>
      <c r="B40" s="274" t="s">
        <v>4294</v>
      </c>
      <c r="C40" s="59" t="s">
        <v>4211</v>
      </c>
      <c r="D40" s="266" t="s">
        <v>4295</v>
      </c>
      <c r="E40" s="5" t="s">
        <v>4040</v>
      </c>
      <c r="F40" s="282" t="s">
        <v>557</v>
      </c>
      <c r="G40" s="282" t="s">
        <v>557</v>
      </c>
      <c r="H40" s="98" t="s">
        <v>198</v>
      </c>
    </row>
    <row r="41" spans="1:8" s="9" customFormat="1" x14ac:dyDescent="0.25">
      <c r="A41" s="281">
        <v>44158</v>
      </c>
      <c r="B41" s="274" t="s">
        <v>4296</v>
      </c>
      <c r="C41" s="59" t="s">
        <v>4271</v>
      </c>
      <c r="D41" s="266" t="s">
        <v>4272</v>
      </c>
      <c r="E41" s="5" t="s">
        <v>4040</v>
      </c>
      <c r="F41" s="158" t="s">
        <v>198</v>
      </c>
      <c r="G41" s="282" t="s">
        <v>557</v>
      </c>
      <c r="H41" s="98" t="s">
        <v>198</v>
      </c>
    </row>
    <row r="42" spans="1:8" s="9" customFormat="1" x14ac:dyDescent="0.25">
      <c r="A42" s="281">
        <v>44158</v>
      </c>
      <c r="B42" s="274" t="s">
        <v>4296</v>
      </c>
      <c r="C42" s="59" t="s">
        <v>4211</v>
      </c>
      <c r="D42" s="266" t="s">
        <v>4297</v>
      </c>
      <c r="E42" s="5" t="s">
        <v>4040</v>
      </c>
      <c r="F42" s="282" t="s">
        <v>557</v>
      </c>
      <c r="G42" s="282" t="s">
        <v>557</v>
      </c>
      <c r="H42" s="98" t="s">
        <v>198</v>
      </c>
    </row>
    <row r="43" spans="1:8" s="9" customFormat="1" x14ac:dyDescent="0.25">
      <c r="A43" s="281">
        <v>44158</v>
      </c>
      <c r="B43" s="274" t="s">
        <v>4296</v>
      </c>
      <c r="C43" s="59" t="s">
        <v>4211</v>
      </c>
      <c r="D43" s="266" t="s">
        <v>4288</v>
      </c>
      <c r="E43" s="5" t="s">
        <v>4040</v>
      </c>
      <c r="F43" s="158" t="s">
        <v>198</v>
      </c>
      <c r="G43" s="282" t="s">
        <v>557</v>
      </c>
      <c r="H43" s="98" t="s">
        <v>198</v>
      </c>
    </row>
    <row r="44" spans="1:8" s="9" customFormat="1" x14ac:dyDescent="0.25">
      <c r="A44" s="281">
        <v>44158</v>
      </c>
      <c r="B44" s="274" t="s">
        <v>4296</v>
      </c>
      <c r="C44" s="59" t="s">
        <v>4211</v>
      </c>
      <c r="D44" s="266" t="s">
        <v>4289</v>
      </c>
      <c r="E44" s="5" t="s">
        <v>4040</v>
      </c>
      <c r="F44" s="158" t="s">
        <v>198</v>
      </c>
      <c r="G44" s="282" t="s">
        <v>557</v>
      </c>
      <c r="H44" s="98" t="s">
        <v>198</v>
      </c>
    </row>
    <row r="45" spans="1:8" s="9" customFormat="1" ht="30" x14ac:dyDescent="0.25">
      <c r="A45" s="281">
        <v>44158</v>
      </c>
      <c r="B45" s="274" t="s">
        <v>4296</v>
      </c>
      <c r="C45" s="59" t="s">
        <v>4211</v>
      </c>
      <c r="D45" s="266" t="s">
        <v>4290</v>
      </c>
      <c r="E45" s="5" t="s">
        <v>4040</v>
      </c>
      <c r="F45" s="158" t="s">
        <v>198</v>
      </c>
      <c r="G45" s="282" t="s">
        <v>557</v>
      </c>
      <c r="H45" s="98" t="s">
        <v>198</v>
      </c>
    </row>
    <row r="46" spans="1:8" s="9" customFormat="1" ht="30" x14ac:dyDescent="0.25">
      <c r="A46" s="281">
        <v>44158</v>
      </c>
      <c r="B46" s="274" t="s">
        <v>4296</v>
      </c>
      <c r="C46" s="59" t="s">
        <v>4211</v>
      </c>
      <c r="D46" s="266" t="s">
        <v>4291</v>
      </c>
      <c r="E46" s="5" t="s">
        <v>4040</v>
      </c>
      <c r="F46" s="282" t="s">
        <v>557</v>
      </c>
      <c r="G46" s="282" t="s">
        <v>557</v>
      </c>
      <c r="H46" s="98" t="s">
        <v>198</v>
      </c>
    </row>
    <row r="47" spans="1:8" s="9" customFormat="1" x14ac:dyDescent="0.25">
      <c r="A47" s="281">
        <v>44158</v>
      </c>
      <c r="B47" s="274" t="s">
        <v>4296</v>
      </c>
      <c r="C47" s="59" t="s">
        <v>4211</v>
      </c>
      <c r="D47" s="266" t="s">
        <v>4292</v>
      </c>
      <c r="E47" s="5" t="s">
        <v>4040</v>
      </c>
      <c r="F47" s="282" t="s">
        <v>557</v>
      </c>
      <c r="G47" s="282" t="s">
        <v>557</v>
      </c>
      <c r="H47" s="98" t="s">
        <v>198</v>
      </c>
    </row>
    <row r="48" spans="1:8" s="9" customFormat="1" x14ac:dyDescent="0.25">
      <c r="A48" s="281">
        <v>44158</v>
      </c>
      <c r="B48" s="274" t="s">
        <v>4296</v>
      </c>
      <c r="C48" s="59" t="s">
        <v>4211</v>
      </c>
      <c r="D48" s="266" t="s">
        <v>4293</v>
      </c>
      <c r="E48" s="5" t="s">
        <v>4040</v>
      </c>
      <c r="F48" s="282" t="s">
        <v>557</v>
      </c>
      <c r="G48" s="282" t="s">
        <v>557</v>
      </c>
      <c r="H48" s="98" t="s">
        <v>198</v>
      </c>
    </row>
    <row r="49" spans="1:8" s="9" customFormat="1" x14ac:dyDescent="0.25">
      <c r="A49" s="281">
        <v>44161</v>
      </c>
      <c r="B49" s="274" t="s">
        <v>5301</v>
      </c>
      <c r="C49" s="59" t="s">
        <v>5302</v>
      </c>
      <c r="D49" s="266" t="s">
        <v>5303</v>
      </c>
      <c r="E49" s="5" t="s">
        <v>4040</v>
      </c>
      <c r="F49" s="282" t="s">
        <v>198</v>
      </c>
      <c r="G49" s="282" t="s">
        <v>198</v>
      </c>
      <c r="H49" s="98" t="s">
        <v>198</v>
      </c>
    </row>
    <row r="50" spans="1:8" s="9" customFormat="1" x14ac:dyDescent="0.25">
      <c r="A50" s="281">
        <v>44172</v>
      </c>
      <c r="B50" s="274" t="s">
        <v>4298</v>
      </c>
      <c r="C50" s="59" t="s">
        <v>4211</v>
      </c>
      <c r="D50" s="266" t="s">
        <v>4299</v>
      </c>
      <c r="E50" s="5" t="s">
        <v>4040</v>
      </c>
      <c r="F50" s="158" t="s">
        <v>198</v>
      </c>
      <c r="G50" s="282" t="s">
        <v>557</v>
      </c>
      <c r="H50" s="98" t="s">
        <v>198</v>
      </c>
    </row>
    <row r="51" spans="1:8" s="9" customFormat="1" x14ac:dyDescent="0.25">
      <c r="A51" s="281">
        <v>44172</v>
      </c>
      <c r="B51" s="274" t="s">
        <v>4298</v>
      </c>
      <c r="C51" s="59" t="s">
        <v>4211</v>
      </c>
      <c r="D51" s="266" t="s">
        <v>4300</v>
      </c>
      <c r="E51" s="5" t="s">
        <v>4040</v>
      </c>
      <c r="F51" s="158" t="s">
        <v>198</v>
      </c>
      <c r="G51" s="282" t="s">
        <v>557</v>
      </c>
      <c r="H51" s="98" t="s">
        <v>198</v>
      </c>
    </row>
    <row r="52" spans="1:8" s="9" customFormat="1" ht="30" x14ac:dyDescent="0.25">
      <c r="A52" s="264">
        <v>44182</v>
      </c>
      <c r="B52" s="274" t="s">
        <v>5304</v>
      </c>
      <c r="C52" s="59" t="s">
        <v>5302</v>
      </c>
      <c r="D52" s="266" t="s">
        <v>5305</v>
      </c>
      <c r="E52" s="5" t="s">
        <v>4040</v>
      </c>
      <c r="F52" s="282" t="s">
        <v>198</v>
      </c>
      <c r="G52" s="282" t="s">
        <v>198</v>
      </c>
      <c r="H52" s="98" t="s">
        <v>198</v>
      </c>
    </row>
    <row r="53" spans="1:8" s="9" customFormat="1" x14ac:dyDescent="0.25">
      <c r="A53" s="264">
        <v>44184</v>
      </c>
      <c r="B53" s="274" t="s">
        <v>5306</v>
      </c>
      <c r="C53" s="59" t="s">
        <v>5302</v>
      </c>
      <c r="D53" s="266" t="s">
        <v>5307</v>
      </c>
      <c r="E53" s="5" t="s">
        <v>4040</v>
      </c>
      <c r="F53" s="282" t="s">
        <v>198</v>
      </c>
      <c r="G53" s="282" t="s">
        <v>198</v>
      </c>
      <c r="H53" s="98" t="s">
        <v>198</v>
      </c>
    </row>
    <row r="54" spans="1:8" s="9" customFormat="1" x14ac:dyDescent="0.25">
      <c r="A54" s="264">
        <v>44203</v>
      </c>
      <c r="B54" s="274" t="s">
        <v>5308</v>
      </c>
      <c r="C54" s="59" t="s">
        <v>5302</v>
      </c>
      <c r="D54" s="266" t="s">
        <v>5309</v>
      </c>
      <c r="E54" s="5" t="s">
        <v>4384</v>
      </c>
      <c r="F54" s="282" t="s">
        <v>198</v>
      </c>
      <c r="G54" s="282" t="s">
        <v>198</v>
      </c>
      <c r="H54" s="98" t="s">
        <v>198</v>
      </c>
    </row>
    <row r="55" spans="1:8" s="9" customFormat="1" x14ac:dyDescent="0.25">
      <c r="A55" s="292">
        <v>44209</v>
      </c>
      <c r="B55" s="293" t="s">
        <v>4352</v>
      </c>
      <c r="C55" s="294" t="s">
        <v>4211</v>
      </c>
      <c r="D55" s="297" t="s">
        <v>4353</v>
      </c>
      <c r="E55" s="295" t="s">
        <v>4040</v>
      </c>
      <c r="F55" s="295" t="s">
        <v>557</v>
      </c>
      <c r="G55" s="295" t="s">
        <v>557</v>
      </c>
      <c r="H55" s="294" t="s">
        <v>198</v>
      </c>
    </row>
    <row r="56" spans="1:8" s="9" customFormat="1" x14ac:dyDescent="0.25">
      <c r="A56" s="281">
        <v>44209</v>
      </c>
      <c r="B56" s="274" t="s">
        <v>4352</v>
      </c>
      <c r="C56" s="59" t="s">
        <v>4211</v>
      </c>
      <c r="D56" s="276" t="s">
        <v>4354</v>
      </c>
      <c r="E56" s="5" t="s">
        <v>4040</v>
      </c>
      <c r="F56" s="282" t="s">
        <v>557</v>
      </c>
      <c r="G56" s="158" t="s">
        <v>198</v>
      </c>
      <c r="H56" s="98" t="s">
        <v>198</v>
      </c>
    </row>
    <row r="57" spans="1:8" s="9" customFormat="1" ht="45" x14ac:dyDescent="0.25">
      <c r="A57" s="281">
        <v>44209</v>
      </c>
      <c r="B57" s="274" t="s">
        <v>4352</v>
      </c>
      <c r="C57" s="59" t="s">
        <v>4211</v>
      </c>
      <c r="D57" s="276" t="s">
        <v>4358</v>
      </c>
      <c r="E57" s="5" t="s">
        <v>4040</v>
      </c>
      <c r="F57" s="282" t="s">
        <v>557</v>
      </c>
      <c r="G57" s="282" t="s">
        <v>557</v>
      </c>
      <c r="H57" s="98" t="s">
        <v>198</v>
      </c>
    </row>
    <row r="58" spans="1:8" s="9" customFormat="1" ht="155.25" customHeight="1" x14ac:dyDescent="0.25">
      <c r="A58" s="281">
        <v>44211</v>
      </c>
      <c r="B58" s="274" t="s">
        <v>4376</v>
      </c>
      <c r="C58" s="59" t="s">
        <v>4211</v>
      </c>
      <c r="D58" s="276" t="s">
        <v>4387</v>
      </c>
      <c r="E58" s="5" t="s">
        <v>4384</v>
      </c>
      <c r="F58" s="282" t="s">
        <v>557</v>
      </c>
      <c r="G58" s="282" t="s">
        <v>557</v>
      </c>
      <c r="H58" s="98" t="s">
        <v>198</v>
      </c>
    </row>
    <row r="59" spans="1:8" s="9" customFormat="1" ht="27" customHeight="1" x14ac:dyDescent="0.25">
      <c r="A59" s="281">
        <v>44214</v>
      </c>
      <c r="B59" s="274" t="s">
        <v>4385</v>
      </c>
      <c r="C59" s="59" t="s">
        <v>4211</v>
      </c>
      <c r="D59" s="276" t="s">
        <v>4386</v>
      </c>
      <c r="E59" s="5" t="s">
        <v>4040</v>
      </c>
      <c r="F59" s="282" t="s">
        <v>557</v>
      </c>
      <c r="G59" s="282" t="s">
        <v>557</v>
      </c>
      <c r="H59" s="98" t="s">
        <v>198</v>
      </c>
    </row>
    <row r="60" spans="1:8" s="9" customFormat="1" ht="27" customHeight="1" x14ac:dyDescent="0.25">
      <c r="A60" s="281">
        <v>44214</v>
      </c>
      <c r="B60" s="274" t="s">
        <v>4388</v>
      </c>
      <c r="C60" s="59" t="s">
        <v>4211</v>
      </c>
      <c r="D60" s="276" t="s">
        <v>4389</v>
      </c>
      <c r="E60" s="5" t="s">
        <v>4040</v>
      </c>
      <c r="F60" s="282" t="s">
        <v>557</v>
      </c>
      <c r="G60" s="282" t="s">
        <v>557</v>
      </c>
      <c r="H60" s="98" t="s">
        <v>198</v>
      </c>
    </row>
    <row r="61" spans="1:8" s="9" customFormat="1" x14ac:dyDescent="0.25">
      <c r="A61" s="281">
        <v>44214</v>
      </c>
      <c r="B61" s="274" t="s">
        <v>4388</v>
      </c>
      <c r="C61" s="59" t="s">
        <v>4211</v>
      </c>
      <c r="D61" s="276" t="s">
        <v>4390</v>
      </c>
      <c r="E61" s="5" t="s">
        <v>4040</v>
      </c>
      <c r="F61" s="282" t="s">
        <v>557</v>
      </c>
      <c r="G61" s="282" t="s">
        <v>557</v>
      </c>
      <c r="H61" s="98" t="s">
        <v>198</v>
      </c>
    </row>
    <row r="62" spans="1:8" s="9" customFormat="1" x14ac:dyDescent="0.25">
      <c r="A62" s="281">
        <v>44214</v>
      </c>
      <c r="B62" s="274" t="s">
        <v>4394</v>
      </c>
      <c r="C62" s="59" t="s">
        <v>4211</v>
      </c>
      <c r="D62" s="276" t="s">
        <v>4393</v>
      </c>
      <c r="E62" s="5" t="s">
        <v>4040</v>
      </c>
      <c r="F62" s="282" t="s">
        <v>557</v>
      </c>
      <c r="G62" s="282" t="s">
        <v>557</v>
      </c>
      <c r="H62" s="98" t="s">
        <v>198</v>
      </c>
    </row>
    <row r="63" spans="1:8" s="9" customFormat="1" ht="45" x14ac:dyDescent="0.25">
      <c r="A63" s="281">
        <v>44228</v>
      </c>
      <c r="B63" s="274" t="s">
        <v>4396</v>
      </c>
      <c r="C63" s="59" t="s">
        <v>4211</v>
      </c>
      <c r="D63" s="276" t="s">
        <v>4397</v>
      </c>
      <c r="E63" s="5" t="s">
        <v>4040</v>
      </c>
      <c r="F63" s="158" t="s">
        <v>198</v>
      </c>
      <c r="G63" s="282" t="s">
        <v>557</v>
      </c>
      <c r="H63" s="98" t="s">
        <v>198</v>
      </c>
    </row>
    <row r="64" spans="1:8" s="9" customFormat="1" ht="45" x14ac:dyDescent="0.25">
      <c r="A64" s="281">
        <v>44228</v>
      </c>
      <c r="B64" s="274" t="s">
        <v>4396</v>
      </c>
      <c r="C64" s="59" t="s">
        <v>4211</v>
      </c>
      <c r="D64" s="276" t="s">
        <v>4400</v>
      </c>
      <c r="E64" s="5" t="s">
        <v>4040</v>
      </c>
      <c r="F64" s="282" t="s">
        <v>557</v>
      </c>
      <c r="G64" s="282" t="s">
        <v>557</v>
      </c>
      <c r="H64" s="98" t="s">
        <v>198</v>
      </c>
    </row>
    <row r="65" spans="1:10" s="9" customFormat="1" ht="255" x14ac:dyDescent="0.25">
      <c r="A65" s="341">
        <v>44235</v>
      </c>
      <c r="B65" s="342" t="s">
        <v>5310</v>
      </c>
      <c r="C65" s="342"/>
      <c r="D65" s="343" t="s">
        <v>5311</v>
      </c>
      <c r="E65" s="342" t="s">
        <v>4384</v>
      </c>
      <c r="F65" s="342" t="s">
        <v>198</v>
      </c>
      <c r="G65" s="342" t="s">
        <v>198</v>
      </c>
      <c r="H65" s="344" t="s">
        <v>198</v>
      </c>
    </row>
    <row r="66" spans="1:10" s="9" customFormat="1" ht="45" x14ac:dyDescent="0.25">
      <c r="A66" s="281">
        <v>44251</v>
      </c>
      <c r="B66" s="274" t="s">
        <v>4413</v>
      </c>
      <c r="C66" s="59" t="s">
        <v>4437</v>
      </c>
      <c r="D66" s="276" t="s">
        <v>4491</v>
      </c>
      <c r="E66" s="5" t="s">
        <v>4040</v>
      </c>
      <c r="F66" s="158" t="s">
        <v>198</v>
      </c>
      <c r="G66" s="282" t="s">
        <v>557</v>
      </c>
      <c r="H66" s="98" t="s">
        <v>198</v>
      </c>
    </row>
    <row r="67" spans="1:10" s="9" customFormat="1" ht="30" x14ac:dyDescent="0.25">
      <c r="A67" s="281">
        <v>44256</v>
      </c>
      <c r="B67" s="274" t="s">
        <v>4413</v>
      </c>
      <c r="C67" s="59" t="s">
        <v>4438</v>
      </c>
      <c r="D67" s="276" t="s">
        <v>4485</v>
      </c>
      <c r="E67" s="5" t="s">
        <v>4040</v>
      </c>
      <c r="F67" s="158" t="s">
        <v>198</v>
      </c>
      <c r="G67" s="282" t="s">
        <v>557</v>
      </c>
      <c r="H67" s="98" t="s">
        <v>198</v>
      </c>
    </row>
    <row r="68" spans="1:10" s="9" customFormat="1" x14ac:dyDescent="0.25">
      <c r="A68" s="281">
        <v>44256</v>
      </c>
      <c r="B68" s="274" t="s">
        <v>4413</v>
      </c>
      <c r="C68" s="59" t="s">
        <v>4436</v>
      </c>
      <c r="D68" s="276" t="s">
        <v>4414</v>
      </c>
      <c r="E68" s="5" t="s">
        <v>4040</v>
      </c>
      <c r="F68" s="158" t="s">
        <v>198</v>
      </c>
      <c r="G68" s="282" t="s">
        <v>557</v>
      </c>
      <c r="H68" s="98" t="s">
        <v>198</v>
      </c>
    </row>
    <row r="69" spans="1:10" s="9" customFormat="1" x14ac:dyDescent="0.25">
      <c r="A69" s="281">
        <v>44259</v>
      </c>
      <c r="B69" s="274" t="s">
        <v>4413</v>
      </c>
      <c r="C69" s="59" t="s">
        <v>4112</v>
      </c>
      <c r="D69" s="276" t="s">
        <v>4490</v>
      </c>
      <c r="E69" s="5" t="s">
        <v>4040</v>
      </c>
      <c r="F69" s="158" t="s">
        <v>198</v>
      </c>
      <c r="G69" s="282" t="s">
        <v>557</v>
      </c>
      <c r="H69" s="98" t="s">
        <v>198</v>
      </c>
    </row>
    <row r="70" spans="1:10" s="9" customFormat="1" ht="63.75" customHeight="1" x14ac:dyDescent="0.25">
      <c r="A70" s="264">
        <v>44259</v>
      </c>
      <c r="B70" s="274" t="s">
        <v>5312</v>
      </c>
      <c r="C70" s="59" t="s">
        <v>5302</v>
      </c>
      <c r="D70" s="276"/>
      <c r="E70" s="5" t="s">
        <v>4384</v>
      </c>
      <c r="F70" s="5" t="s">
        <v>198</v>
      </c>
      <c r="G70" s="5" t="s">
        <v>198</v>
      </c>
      <c r="H70" s="98" t="s">
        <v>5313</v>
      </c>
    </row>
    <row r="71" spans="1:10" s="9" customFormat="1" x14ac:dyDescent="0.25">
      <c r="A71" s="281">
        <v>44265</v>
      </c>
      <c r="B71" s="274" t="s">
        <v>4413</v>
      </c>
      <c r="C71" s="59" t="s">
        <v>4211</v>
      </c>
      <c r="D71" s="276" t="s">
        <v>4470</v>
      </c>
      <c r="E71" s="5" t="s">
        <v>4040</v>
      </c>
      <c r="F71" s="282" t="s">
        <v>557</v>
      </c>
      <c r="G71" s="282" t="s">
        <v>557</v>
      </c>
      <c r="H71" s="98" t="s">
        <v>198</v>
      </c>
    </row>
    <row r="72" spans="1:10" s="9" customFormat="1" x14ac:dyDescent="0.25">
      <c r="A72" s="281">
        <v>44265</v>
      </c>
      <c r="B72" s="274" t="s">
        <v>4413</v>
      </c>
      <c r="C72" s="59" t="s">
        <v>4211</v>
      </c>
      <c r="D72" s="276" t="s">
        <v>4471</v>
      </c>
      <c r="E72" s="5" t="s">
        <v>4040</v>
      </c>
      <c r="F72" s="282" t="s">
        <v>557</v>
      </c>
      <c r="G72" s="282" t="s">
        <v>557</v>
      </c>
      <c r="H72" s="98" t="s">
        <v>198</v>
      </c>
    </row>
    <row r="73" spans="1:10" s="9" customFormat="1" x14ac:dyDescent="0.25">
      <c r="A73" s="281">
        <v>44265</v>
      </c>
      <c r="B73" s="274" t="s">
        <v>4413</v>
      </c>
      <c r="C73" s="59" t="s">
        <v>4211</v>
      </c>
      <c r="D73" s="276" t="s">
        <v>4472</v>
      </c>
      <c r="E73" s="5" t="s">
        <v>4040</v>
      </c>
      <c r="F73" s="282" t="s">
        <v>557</v>
      </c>
      <c r="G73" s="282" t="s">
        <v>557</v>
      </c>
      <c r="H73" s="98" t="s">
        <v>198</v>
      </c>
    </row>
    <row r="74" spans="1:10" s="9" customFormat="1" ht="30" x14ac:dyDescent="0.25">
      <c r="A74" s="281">
        <v>44265</v>
      </c>
      <c r="B74" s="274" t="s">
        <v>4413</v>
      </c>
      <c r="C74" s="59" t="s">
        <v>4211</v>
      </c>
      <c r="D74" s="276" t="s">
        <v>4482</v>
      </c>
      <c r="E74" s="5" t="s">
        <v>4040</v>
      </c>
      <c r="F74" s="282" t="s">
        <v>557</v>
      </c>
      <c r="G74" s="282" t="s">
        <v>557</v>
      </c>
      <c r="H74" s="98" t="s">
        <v>198</v>
      </c>
    </row>
    <row r="75" spans="1:10" s="9" customFormat="1" x14ac:dyDescent="0.25">
      <c r="A75" s="281">
        <v>44265</v>
      </c>
      <c r="B75" s="274" t="s">
        <v>4413</v>
      </c>
      <c r="C75" s="59" t="s">
        <v>4437</v>
      </c>
      <c r="D75" s="297" t="s">
        <v>4478</v>
      </c>
      <c r="E75" s="5" t="s">
        <v>4040</v>
      </c>
      <c r="F75" s="158" t="s">
        <v>198</v>
      </c>
      <c r="G75" s="282" t="s">
        <v>557</v>
      </c>
      <c r="H75" s="98" t="s">
        <v>198</v>
      </c>
      <c r="I75" s="15"/>
      <c r="J75" s="15"/>
    </row>
    <row r="76" spans="1:10" s="9" customFormat="1" ht="30" x14ac:dyDescent="0.25">
      <c r="A76" s="281">
        <v>44265</v>
      </c>
      <c r="B76" s="274" t="s">
        <v>4413</v>
      </c>
      <c r="C76" s="59" t="s">
        <v>4481</v>
      </c>
      <c r="D76" s="276" t="s">
        <v>4493</v>
      </c>
      <c r="E76" s="5" t="s">
        <v>4040</v>
      </c>
      <c r="F76" s="158" t="s">
        <v>198</v>
      </c>
      <c r="G76" s="282" t="s">
        <v>557</v>
      </c>
      <c r="H76" s="98" t="s">
        <v>198</v>
      </c>
      <c r="I76" s="15"/>
      <c r="J76" s="15"/>
    </row>
    <row r="77" spans="1:10" s="9" customFormat="1" ht="30" x14ac:dyDescent="0.25">
      <c r="A77" s="281">
        <v>44265</v>
      </c>
      <c r="B77" s="274" t="s">
        <v>4413</v>
      </c>
      <c r="C77" s="59" t="s">
        <v>4211</v>
      </c>
      <c r="D77" s="276" t="s">
        <v>4480</v>
      </c>
      <c r="E77" s="5" t="s">
        <v>4040</v>
      </c>
      <c r="F77" s="158" t="s">
        <v>198</v>
      </c>
      <c r="G77" s="282" t="s">
        <v>557</v>
      </c>
      <c r="H77" s="98" t="s">
        <v>198</v>
      </c>
      <c r="I77" s="15"/>
      <c r="J77" s="15"/>
    </row>
    <row r="78" spans="1:10" s="9" customFormat="1" ht="45" x14ac:dyDescent="0.25">
      <c r="A78" s="281">
        <v>44265</v>
      </c>
      <c r="B78" s="274" t="s">
        <v>4413</v>
      </c>
      <c r="C78" s="59" t="s">
        <v>4437</v>
      </c>
      <c r="D78" s="276" t="s">
        <v>4483</v>
      </c>
      <c r="E78" s="5" t="s">
        <v>4040</v>
      </c>
      <c r="F78" s="158" t="s">
        <v>198</v>
      </c>
      <c r="G78" s="282" t="s">
        <v>557</v>
      </c>
      <c r="H78" s="98" t="s">
        <v>198</v>
      </c>
      <c r="I78" s="15"/>
      <c r="J78" s="15"/>
    </row>
    <row r="79" spans="1:10" s="9" customFormat="1" x14ac:dyDescent="0.25">
      <c r="A79" s="281">
        <v>44266</v>
      </c>
      <c r="B79" s="274" t="s">
        <v>4413</v>
      </c>
      <c r="C79" s="59" t="s">
        <v>4479</v>
      </c>
      <c r="D79" s="276" t="s">
        <v>4486</v>
      </c>
      <c r="E79" s="5" t="s">
        <v>4040</v>
      </c>
      <c r="F79" s="158" t="s">
        <v>198</v>
      </c>
      <c r="G79" s="282" t="s">
        <v>557</v>
      </c>
      <c r="H79" s="98" t="s">
        <v>198</v>
      </c>
      <c r="I79" s="15"/>
      <c r="J79" s="15"/>
    </row>
    <row r="80" spans="1:10" s="9" customFormat="1" x14ac:dyDescent="0.25">
      <c r="A80" s="281">
        <v>44270</v>
      </c>
      <c r="B80" s="274" t="s">
        <v>4492</v>
      </c>
      <c r="C80" s="59" t="s">
        <v>4479</v>
      </c>
      <c r="D80" s="276" t="s">
        <v>4494</v>
      </c>
      <c r="E80" s="5" t="s">
        <v>4040</v>
      </c>
      <c r="F80" s="158" t="s">
        <v>198</v>
      </c>
      <c r="G80" s="282" t="s">
        <v>557</v>
      </c>
      <c r="H80" s="98" t="s">
        <v>198</v>
      </c>
      <c r="I80" s="15"/>
      <c r="J80" s="15"/>
    </row>
    <row r="81" spans="1:10" s="9" customFormat="1" x14ac:dyDescent="0.25">
      <c r="A81" s="281">
        <v>44270</v>
      </c>
      <c r="B81" s="274" t="s">
        <v>4495</v>
      </c>
      <c r="C81" s="59" t="s">
        <v>4479</v>
      </c>
      <c r="D81" s="276" t="s">
        <v>4496</v>
      </c>
      <c r="E81" s="5" t="s">
        <v>4040</v>
      </c>
      <c r="F81" s="158" t="s">
        <v>198</v>
      </c>
      <c r="G81" s="282" t="s">
        <v>557</v>
      </c>
      <c r="H81" s="98" t="s">
        <v>198</v>
      </c>
      <c r="I81" s="15"/>
      <c r="J81" s="15"/>
    </row>
    <row r="82" spans="1:10" s="9" customFormat="1" ht="68.25" customHeight="1" x14ac:dyDescent="0.25">
      <c r="A82" s="264">
        <v>44270</v>
      </c>
      <c r="B82" s="274" t="s">
        <v>5314</v>
      </c>
      <c r="C82" s="59" t="s">
        <v>5302</v>
      </c>
      <c r="D82" s="276"/>
      <c r="E82" s="5" t="s">
        <v>4384</v>
      </c>
      <c r="F82" s="5" t="s">
        <v>198</v>
      </c>
      <c r="G82" s="5" t="s">
        <v>198</v>
      </c>
      <c r="H82" s="98" t="s">
        <v>5313</v>
      </c>
      <c r="I82" s="15"/>
      <c r="J82" s="15"/>
    </row>
    <row r="83" spans="1:10" s="9" customFormat="1" ht="30" x14ac:dyDescent="0.25">
      <c r="A83" s="264">
        <v>44280</v>
      </c>
      <c r="B83" s="274" t="s">
        <v>5315</v>
      </c>
      <c r="C83" s="59" t="s">
        <v>5302</v>
      </c>
      <c r="D83" s="276" t="s">
        <v>5316</v>
      </c>
      <c r="E83" s="5" t="s">
        <v>4384</v>
      </c>
      <c r="F83" s="5" t="s">
        <v>198</v>
      </c>
      <c r="G83" s="5" t="s">
        <v>198</v>
      </c>
      <c r="H83" s="98" t="s">
        <v>5313</v>
      </c>
      <c r="I83" s="15"/>
      <c r="J83" s="15"/>
    </row>
    <row r="84" spans="1:10" s="9" customFormat="1" ht="30" x14ac:dyDescent="0.25">
      <c r="A84" s="264">
        <v>44280</v>
      </c>
      <c r="B84" s="274" t="s">
        <v>5315</v>
      </c>
      <c r="C84" s="59" t="s">
        <v>5302</v>
      </c>
      <c r="D84" s="276" t="s">
        <v>5316</v>
      </c>
      <c r="E84" s="5" t="s">
        <v>4384</v>
      </c>
      <c r="F84" s="5" t="s">
        <v>198</v>
      </c>
      <c r="G84" s="5" t="s">
        <v>198</v>
      </c>
      <c r="H84" s="98" t="s">
        <v>5313</v>
      </c>
      <c r="I84" s="15"/>
      <c r="J84" s="15"/>
    </row>
    <row r="85" spans="1:10" s="9" customFormat="1" ht="75" x14ac:dyDescent="0.25">
      <c r="A85" s="264">
        <v>44286</v>
      </c>
      <c r="B85" s="274" t="s">
        <v>5317</v>
      </c>
      <c r="C85" s="59" t="s">
        <v>5302</v>
      </c>
      <c r="D85" s="345" t="s">
        <v>5318</v>
      </c>
      <c r="E85" s="5" t="s">
        <v>4384</v>
      </c>
      <c r="F85" s="5" t="s">
        <v>198</v>
      </c>
      <c r="G85" s="5" t="s">
        <v>198</v>
      </c>
      <c r="H85" s="98" t="s">
        <v>5313</v>
      </c>
      <c r="I85" s="15"/>
      <c r="J85" s="15"/>
    </row>
    <row r="86" spans="1:10" s="9" customFormat="1" ht="105" x14ac:dyDescent="0.25">
      <c r="A86" s="264">
        <v>44287</v>
      </c>
      <c r="B86" s="274" t="s">
        <v>5319</v>
      </c>
      <c r="C86" s="59" t="s">
        <v>5302</v>
      </c>
      <c r="D86" s="345" t="s">
        <v>5320</v>
      </c>
      <c r="E86" s="5" t="s">
        <v>4384</v>
      </c>
      <c r="F86" s="5" t="s">
        <v>198</v>
      </c>
      <c r="G86" s="5" t="s">
        <v>198</v>
      </c>
      <c r="H86" s="98" t="s">
        <v>5313</v>
      </c>
      <c r="I86" s="15"/>
      <c r="J86" s="15"/>
    </row>
    <row r="87" spans="1:10" s="9" customFormat="1" ht="73.5" customHeight="1" x14ac:dyDescent="0.25">
      <c r="A87" s="264">
        <v>44291</v>
      </c>
      <c r="B87" s="274" t="s">
        <v>5321</v>
      </c>
      <c r="C87" s="59" t="s">
        <v>5302</v>
      </c>
      <c r="D87" s="276"/>
      <c r="E87" s="5" t="s">
        <v>4384</v>
      </c>
      <c r="F87" s="5" t="s">
        <v>198</v>
      </c>
      <c r="G87" s="5" t="s">
        <v>198</v>
      </c>
      <c r="H87" s="98" t="s">
        <v>5313</v>
      </c>
      <c r="I87" s="15"/>
      <c r="J87" s="15"/>
    </row>
    <row r="88" spans="1:10" s="9" customFormat="1" ht="73.5" customHeight="1" x14ac:dyDescent="0.25">
      <c r="A88" s="264">
        <v>44291</v>
      </c>
      <c r="B88" s="274" t="s">
        <v>5587</v>
      </c>
      <c r="C88" s="59" t="s">
        <v>5302</v>
      </c>
      <c r="D88" s="276" t="s">
        <v>5324</v>
      </c>
      <c r="E88" s="5" t="s">
        <v>4384</v>
      </c>
      <c r="F88" s="5" t="s">
        <v>198</v>
      </c>
      <c r="G88" s="5" t="s">
        <v>198</v>
      </c>
      <c r="H88" s="98" t="s">
        <v>5313</v>
      </c>
      <c r="I88" s="15"/>
      <c r="J88" s="15"/>
    </row>
    <row r="89" spans="1:10" s="9" customFormat="1" ht="251.25" customHeight="1" x14ac:dyDescent="0.25">
      <c r="A89" s="264">
        <v>44298</v>
      </c>
      <c r="B89" s="274" t="s">
        <v>5588</v>
      </c>
      <c r="C89" s="59" t="s">
        <v>5302</v>
      </c>
      <c r="D89" s="276" t="s">
        <v>5599</v>
      </c>
      <c r="E89" s="5" t="s">
        <v>4384</v>
      </c>
      <c r="F89" s="5" t="s">
        <v>198</v>
      </c>
      <c r="G89" s="5" t="s">
        <v>198</v>
      </c>
      <c r="H89" s="98" t="s">
        <v>5313</v>
      </c>
      <c r="I89" s="15"/>
      <c r="J89" s="15"/>
    </row>
    <row r="90" spans="1:10" s="9" customFormat="1" ht="30" x14ac:dyDescent="0.25">
      <c r="A90" s="264">
        <v>44305</v>
      </c>
      <c r="B90" s="274" t="s">
        <v>5600</v>
      </c>
      <c r="C90" s="59" t="s">
        <v>5302</v>
      </c>
      <c r="D90" s="276" t="s">
        <v>5601</v>
      </c>
      <c r="E90" s="5" t="s">
        <v>4384</v>
      </c>
      <c r="F90" s="5" t="s">
        <v>198</v>
      </c>
      <c r="G90" s="5" t="s">
        <v>198</v>
      </c>
      <c r="H90" s="98" t="s">
        <v>5313</v>
      </c>
      <c r="I90" s="15"/>
      <c r="J90" s="15"/>
    </row>
    <row r="91" spans="1:10" s="9" customFormat="1" ht="135" x14ac:dyDescent="0.25">
      <c r="A91" s="278">
        <v>44307</v>
      </c>
      <c r="B91" s="371" t="s">
        <v>5602</v>
      </c>
      <c r="C91" s="372" t="s">
        <v>5302</v>
      </c>
      <c r="D91" s="284" t="s">
        <v>5604</v>
      </c>
      <c r="E91" s="373" t="s">
        <v>4384</v>
      </c>
      <c r="F91" s="373" t="s">
        <v>198</v>
      </c>
      <c r="G91" s="373" t="s">
        <v>198</v>
      </c>
      <c r="H91" s="374" t="s">
        <v>5313</v>
      </c>
      <c r="I91" s="15"/>
      <c r="J91" s="15"/>
    </row>
    <row r="92" spans="1:10" s="9" customFormat="1" ht="52.5" customHeight="1" x14ac:dyDescent="0.25">
      <c r="A92" s="264">
        <v>44308</v>
      </c>
      <c r="B92" s="274" t="s">
        <v>5605</v>
      </c>
      <c r="C92" s="59" t="s">
        <v>5302</v>
      </c>
      <c r="D92" s="375" t="s">
        <v>5606</v>
      </c>
      <c r="E92" s="5" t="s">
        <v>4384</v>
      </c>
      <c r="F92" s="5" t="s">
        <v>198</v>
      </c>
      <c r="G92" s="5" t="s">
        <v>198</v>
      </c>
      <c r="H92" s="98" t="s">
        <v>5313</v>
      </c>
      <c r="I92" s="15"/>
      <c r="J92" s="15"/>
    </row>
    <row r="93" spans="1:10" s="9" customFormat="1" x14ac:dyDescent="0.25">
      <c r="A93" s="264">
        <v>44322</v>
      </c>
      <c r="B93" s="274" t="s">
        <v>5608</v>
      </c>
      <c r="C93" s="59" t="s">
        <v>4211</v>
      </c>
      <c r="D93" s="375" t="s">
        <v>5609</v>
      </c>
      <c r="E93" s="5" t="s">
        <v>4040</v>
      </c>
      <c r="F93" s="5" t="s">
        <v>198</v>
      </c>
      <c r="G93" s="5" t="s">
        <v>557</v>
      </c>
      <c r="H93" s="98" t="s">
        <v>5313</v>
      </c>
      <c r="I93" s="15"/>
      <c r="J93" s="15"/>
    </row>
    <row r="94" spans="1:10" s="9" customFormat="1" ht="30" x14ac:dyDescent="0.25">
      <c r="A94" s="264">
        <v>44323</v>
      </c>
      <c r="B94" s="274" t="s">
        <v>5613</v>
      </c>
      <c r="C94" s="59" t="s">
        <v>4211</v>
      </c>
      <c r="D94" s="375" t="s">
        <v>5614</v>
      </c>
      <c r="E94" s="5" t="s">
        <v>4040</v>
      </c>
      <c r="F94" s="5" t="s">
        <v>557</v>
      </c>
      <c r="G94" s="5" t="s">
        <v>557</v>
      </c>
      <c r="H94" s="98" t="s">
        <v>5313</v>
      </c>
      <c r="I94" s="15"/>
      <c r="J94" s="15"/>
    </row>
    <row r="95" spans="1:10" s="9" customFormat="1" x14ac:dyDescent="0.25">
      <c r="A95" s="286"/>
      <c r="B95" s="287"/>
      <c r="C95" s="211"/>
      <c r="D95" s="296"/>
      <c r="E95" s="211"/>
      <c r="F95" s="291"/>
      <c r="G95" s="291"/>
      <c r="H95" s="291"/>
      <c r="I95" s="15"/>
      <c r="J95" s="15"/>
    </row>
    <row r="96" spans="1:10" s="9" customFormat="1" x14ac:dyDescent="0.25">
      <c r="A96" s="286"/>
      <c r="B96" s="287"/>
      <c r="C96" s="211"/>
      <c r="D96" s="296"/>
      <c r="E96" s="211"/>
      <c r="F96" s="291"/>
      <c r="G96" s="291"/>
      <c r="H96" s="291"/>
      <c r="I96" s="15"/>
      <c r="J96" s="15"/>
    </row>
    <row r="97" spans="1:10" s="9" customFormat="1" x14ac:dyDescent="0.25">
      <c r="A97" s="286"/>
      <c r="B97" s="287"/>
      <c r="C97" s="211"/>
      <c r="D97" s="296"/>
      <c r="E97" s="211"/>
      <c r="F97" s="291"/>
      <c r="G97" s="291"/>
      <c r="H97" s="291"/>
      <c r="I97" s="15"/>
      <c r="J97" s="15"/>
    </row>
    <row r="98" spans="1:10" s="9" customFormat="1" x14ac:dyDescent="0.25">
      <c r="A98" s="286"/>
      <c r="B98" s="287"/>
      <c r="C98" s="211"/>
      <c r="D98" s="296"/>
      <c r="E98" s="211"/>
      <c r="F98" s="291"/>
      <c r="G98" s="291"/>
      <c r="H98" s="291"/>
      <c r="I98" s="15"/>
      <c r="J98" s="15"/>
    </row>
    <row r="99" spans="1:10" s="9" customFormat="1" x14ac:dyDescent="0.25">
      <c r="A99" s="286"/>
      <c r="B99" s="287"/>
      <c r="C99" s="211"/>
      <c r="D99" s="296"/>
      <c r="E99" s="211"/>
      <c r="F99" s="291"/>
      <c r="G99" s="291"/>
      <c r="H99" s="291"/>
      <c r="I99" s="15"/>
      <c r="J99" s="15"/>
    </row>
    <row r="100" spans="1:10" s="9" customFormat="1" x14ac:dyDescent="0.25">
      <c r="A100" s="286"/>
      <c r="B100" s="287"/>
      <c r="C100" s="211"/>
      <c r="D100" s="296"/>
      <c r="E100" s="211"/>
      <c r="F100" s="291"/>
      <c r="G100" s="291"/>
      <c r="H100" s="291"/>
      <c r="I100" s="15"/>
      <c r="J100" s="15"/>
    </row>
    <row r="101" spans="1:10" s="9" customFormat="1" x14ac:dyDescent="0.25">
      <c r="A101" s="286"/>
      <c r="B101" s="287"/>
      <c r="C101" s="211"/>
      <c r="D101" s="296"/>
      <c r="E101" s="211"/>
      <c r="F101" s="291"/>
      <c r="G101" s="291"/>
      <c r="H101" s="291"/>
      <c r="I101" s="15"/>
      <c r="J101" s="15"/>
    </row>
    <row r="102" spans="1:10" s="9" customFormat="1" x14ac:dyDescent="0.25">
      <c r="A102" s="286"/>
      <c r="B102" s="287"/>
      <c r="C102" s="211"/>
      <c r="D102" s="296"/>
      <c r="E102" s="211"/>
      <c r="F102" s="291"/>
      <c r="G102" s="291"/>
      <c r="H102" s="291"/>
      <c r="I102" s="15"/>
      <c r="J102" s="15"/>
    </row>
    <row r="103" spans="1:10" s="9" customFormat="1" x14ac:dyDescent="0.25">
      <c r="A103" s="286"/>
      <c r="B103" s="287"/>
      <c r="C103" s="211"/>
      <c r="D103" s="296"/>
      <c r="E103" s="211"/>
      <c r="F103" s="291"/>
      <c r="G103" s="291"/>
      <c r="H103" s="291"/>
      <c r="I103" s="15"/>
      <c r="J103" s="15"/>
    </row>
    <row r="104" spans="1:10" s="9" customFormat="1" x14ac:dyDescent="0.25">
      <c r="A104" s="286"/>
      <c r="B104" s="287"/>
      <c r="C104" s="211"/>
      <c r="D104" s="296"/>
      <c r="E104" s="211"/>
      <c r="F104" s="291"/>
      <c r="G104" s="291"/>
      <c r="H104" s="291"/>
      <c r="I104" s="15"/>
      <c r="J104" s="15"/>
    </row>
    <row r="105" spans="1:10" s="9" customFormat="1" x14ac:dyDescent="0.25">
      <c r="A105" s="286"/>
      <c r="B105" s="287"/>
      <c r="C105" s="211"/>
      <c r="D105" s="296"/>
      <c r="E105" s="211"/>
      <c r="F105" s="291"/>
      <c r="G105" s="291"/>
      <c r="H105" s="291"/>
      <c r="I105" s="15"/>
      <c r="J105" s="15"/>
    </row>
    <row r="106" spans="1:10" s="9" customFormat="1" x14ac:dyDescent="0.25">
      <c r="A106" s="286"/>
      <c r="B106" s="287"/>
      <c r="C106" s="211"/>
      <c r="D106" s="296"/>
      <c r="E106" s="211"/>
      <c r="F106" s="291"/>
      <c r="G106" s="291"/>
      <c r="H106" s="291"/>
      <c r="I106" s="15"/>
      <c r="J106" s="15"/>
    </row>
    <row r="107" spans="1:10" s="9" customFormat="1" x14ac:dyDescent="0.25">
      <c r="A107" s="286"/>
      <c r="B107" s="287"/>
      <c r="C107" s="211"/>
      <c r="D107" s="296"/>
      <c r="E107" s="211"/>
      <c r="F107" s="291"/>
      <c r="G107" s="291"/>
      <c r="H107" s="291"/>
      <c r="I107" s="15"/>
      <c r="J107" s="15"/>
    </row>
    <row r="108" spans="1:10" s="9" customFormat="1" x14ac:dyDescent="0.25">
      <c r="A108" s="286"/>
      <c r="B108" s="287"/>
      <c r="C108" s="211"/>
      <c r="D108" s="296"/>
      <c r="E108" s="211"/>
      <c r="F108" s="291"/>
      <c r="G108" s="291"/>
      <c r="H108" s="291"/>
      <c r="I108" s="15"/>
      <c r="J108" s="15"/>
    </row>
    <row r="109" spans="1:10" s="9" customFormat="1" x14ac:dyDescent="0.25">
      <c r="A109" s="286"/>
      <c r="B109" s="287"/>
      <c r="C109" s="211"/>
      <c r="D109" s="296"/>
      <c r="E109" s="211"/>
      <c r="F109" s="291"/>
      <c r="G109" s="291"/>
      <c r="H109" s="291"/>
      <c r="I109" s="15"/>
      <c r="J109" s="15"/>
    </row>
    <row r="110" spans="1:10" s="9" customFormat="1" x14ac:dyDescent="0.25">
      <c r="A110" s="286"/>
      <c r="B110" s="287"/>
      <c r="C110" s="211"/>
      <c r="D110" s="296"/>
      <c r="E110" s="211"/>
      <c r="F110" s="291"/>
      <c r="G110" s="291"/>
      <c r="H110" s="291"/>
      <c r="I110" s="15"/>
      <c r="J110" s="15"/>
    </row>
    <row r="111" spans="1:10" s="9" customFormat="1" x14ac:dyDescent="0.25">
      <c r="A111" s="286"/>
      <c r="B111" s="287"/>
      <c r="C111" s="211"/>
      <c r="D111" s="296"/>
      <c r="E111" s="211"/>
      <c r="F111" s="291"/>
      <c r="G111" s="291"/>
      <c r="H111" s="291"/>
      <c r="I111" s="15"/>
      <c r="J111" s="15"/>
    </row>
    <row r="112" spans="1:10" s="9" customFormat="1" x14ac:dyDescent="0.25">
      <c r="A112" s="286"/>
      <c r="B112" s="287"/>
      <c r="C112" s="211"/>
      <c r="D112" s="296"/>
      <c r="E112" s="211"/>
      <c r="F112" s="291"/>
      <c r="G112" s="291"/>
      <c r="H112" s="291"/>
      <c r="I112" s="15"/>
      <c r="J112" s="15"/>
    </row>
    <row r="113" spans="1:10" s="9" customFormat="1" x14ac:dyDescent="0.25">
      <c r="A113" s="286"/>
      <c r="B113" s="287"/>
      <c r="C113" s="211"/>
      <c r="D113" s="296"/>
      <c r="E113" s="211"/>
      <c r="F113" s="291"/>
      <c r="G113" s="291"/>
      <c r="H113" s="291"/>
      <c r="I113" s="15"/>
      <c r="J113" s="15"/>
    </row>
    <row r="114" spans="1:10" s="9" customFormat="1" x14ac:dyDescent="0.25">
      <c r="A114" s="286"/>
      <c r="B114" s="287"/>
      <c r="C114" s="211"/>
      <c r="D114" s="296"/>
      <c r="E114" s="211"/>
      <c r="F114" s="291"/>
      <c r="G114" s="291"/>
      <c r="H114" s="291"/>
      <c r="I114" s="15"/>
      <c r="J114" s="15"/>
    </row>
    <row r="115" spans="1:10" s="9" customFormat="1" x14ac:dyDescent="0.25">
      <c r="A115" s="286"/>
      <c r="B115" s="287"/>
      <c r="C115" s="211"/>
      <c r="D115" s="296"/>
      <c r="E115" s="211"/>
      <c r="F115" s="291"/>
      <c r="G115" s="291"/>
      <c r="H115" s="291"/>
      <c r="I115" s="15"/>
      <c r="J115" s="15"/>
    </row>
    <row r="116" spans="1:10" s="9" customFormat="1" x14ac:dyDescent="0.25">
      <c r="A116" s="286"/>
      <c r="B116" s="287"/>
      <c r="C116" s="211"/>
      <c r="D116" s="296"/>
      <c r="E116" s="211"/>
      <c r="F116" s="291"/>
      <c r="G116" s="291"/>
      <c r="H116" s="291"/>
      <c r="I116" s="15"/>
      <c r="J116" s="15"/>
    </row>
    <row r="117" spans="1:10" s="9" customFormat="1" x14ac:dyDescent="0.25">
      <c r="A117" s="286"/>
      <c r="B117" s="287"/>
      <c r="C117" s="211"/>
      <c r="D117" s="296"/>
      <c r="E117" s="211"/>
      <c r="F117" s="291"/>
      <c r="G117" s="291"/>
      <c r="H117" s="291"/>
      <c r="I117" s="15"/>
      <c r="J117" s="15"/>
    </row>
    <row r="118" spans="1:10" s="9" customFormat="1" x14ac:dyDescent="0.25">
      <c r="A118" s="286"/>
      <c r="B118" s="287"/>
      <c r="C118" s="211"/>
      <c r="D118" s="296"/>
      <c r="E118" s="211"/>
      <c r="F118" s="291"/>
      <c r="G118" s="291"/>
      <c r="H118" s="291"/>
      <c r="I118" s="15"/>
      <c r="J118" s="15"/>
    </row>
    <row r="119" spans="1:10" s="9" customFormat="1" x14ac:dyDescent="0.25">
      <c r="A119" s="286"/>
      <c r="B119" s="287"/>
      <c r="C119" s="211"/>
      <c r="D119" s="296"/>
      <c r="E119" s="211"/>
      <c r="F119" s="291"/>
      <c r="G119" s="291"/>
      <c r="H119" s="291"/>
      <c r="I119" s="15"/>
      <c r="J119" s="15"/>
    </row>
    <row r="120" spans="1:10" s="9" customFormat="1" x14ac:dyDescent="0.25">
      <c r="D120" s="284"/>
    </row>
    <row r="121" spans="1:10" x14ac:dyDescent="0.25">
      <c r="A121" s="403" t="s">
        <v>4144</v>
      </c>
      <c r="B121" s="403"/>
      <c r="C121" s="403"/>
      <c r="D121" s="403"/>
      <c r="E121" s="403"/>
      <c r="F121" s="403"/>
      <c r="G121" s="403"/>
      <c r="H121" s="403"/>
    </row>
    <row r="122" spans="1:10" s="9" customFormat="1" ht="30" x14ac:dyDescent="0.25">
      <c r="A122" s="263" t="s">
        <v>4034</v>
      </c>
      <c r="B122" s="263" t="s">
        <v>4035</v>
      </c>
      <c r="C122" s="263" t="s">
        <v>4001</v>
      </c>
      <c r="D122" s="263" t="s">
        <v>4036</v>
      </c>
      <c r="E122" s="263" t="s">
        <v>4043</v>
      </c>
      <c r="F122" s="263" t="s">
        <v>4032</v>
      </c>
      <c r="G122" s="263" t="s">
        <v>4033</v>
      </c>
      <c r="H122" s="269" t="s">
        <v>4105</v>
      </c>
    </row>
    <row r="123" spans="1:10" x14ac:dyDescent="0.25">
      <c r="A123" s="281" t="s">
        <v>4118</v>
      </c>
      <c r="B123" s="274" t="s">
        <v>4112</v>
      </c>
      <c r="C123" s="59" t="s">
        <v>4112</v>
      </c>
      <c r="D123" s="267" t="s">
        <v>4119</v>
      </c>
      <c r="E123" s="5" t="s">
        <v>4040</v>
      </c>
      <c r="F123" s="98" t="s">
        <v>4112</v>
      </c>
      <c r="G123" s="282" t="s">
        <v>4112</v>
      </c>
      <c r="H123" s="98"/>
    </row>
    <row r="124" spans="1:10" x14ac:dyDescent="0.25">
      <c r="A124" s="281" t="s">
        <v>4118</v>
      </c>
      <c r="B124" s="274">
        <v>1.3</v>
      </c>
      <c r="C124" s="59" t="s">
        <v>4112</v>
      </c>
      <c r="D124" s="267" t="s">
        <v>4127</v>
      </c>
      <c r="E124" s="5" t="s">
        <v>4040</v>
      </c>
      <c r="F124" s="98" t="s">
        <v>557</v>
      </c>
      <c r="G124" s="282" t="s">
        <v>557</v>
      </c>
      <c r="H124" s="98"/>
    </row>
    <row r="125" spans="1:10" ht="30" x14ac:dyDescent="0.25">
      <c r="A125" s="281" t="s">
        <v>4118</v>
      </c>
      <c r="B125" s="274" t="s">
        <v>4351</v>
      </c>
      <c r="C125" s="59" t="s">
        <v>4112</v>
      </c>
      <c r="D125" s="267" t="s">
        <v>4142</v>
      </c>
      <c r="E125" s="5" t="s">
        <v>4040</v>
      </c>
      <c r="F125" s="98" t="s">
        <v>4112</v>
      </c>
      <c r="G125" s="282" t="s">
        <v>4112</v>
      </c>
      <c r="H125" s="98"/>
    </row>
    <row r="126" spans="1:10" ht="30" x14ac:dyDescent="0.25">
      <c r="A126" s="281" t="s">
        <v>4118</v>
      </c>
      <c r="B126" s="274" t="s">
        <v>4351</v>
      </c>
      <c r="C126" s="59" t="s">
        <v>4112</v>
      </c>
      <c r="D126" s="267" t="s">
        <v>4145</v>
      </c>
      <c r="E126" s="5" t="s">
        <v>4040</v>
      </c>
      <c r="F126" s="98" t="s">
        <v>4112</v>
      </c>
      <c r="G126" s="282" t="s">
        <v>4112</v>
      </c>
      <c r="H126" s="98"/>
    </row>
    <row r="127" spans="1:10" ht="30" x14ac:dyDescent="0.25">
      <c r="A127" s="281" t="s">
        <v>4118</v>
      </c>
      <c r="B127" s="274" t="s">
        <v>4112</v>
      </c>
      <c r="C127" s="59" t="s">
        <v>4112</v>
      </c>
      <c r="D127" s="267" t="s">
        <v>4191</v>
      </c>
      <c r="E127" s="5" t="s">
        <v>4040</v>
      </c>
      <c r="F127" s="98" t="s">
        <v>4112</v>
      </c>
      <c r="G127" s="282" t="s">
        <v>4112</v>
      </c>
      <c r="H127" s="98"/>
    </row>
    <row r="128" spans="1:10" x14ac:dyDescent="0.25">
      <c r="A128" s="281" t="s">
        <v>4118</v>
      </c>
      <c r="B128" s="274" t="s">
        <v>4112</v>
      </c>
      <c r="C128" s="59" t="s">
        <v>4112</v>
      </c>
      <c r="D128" s="267" t="s">
        <v>4250</v>
      </c>
      <c r="E128" s="5" t="s">
        <v>4040</v>
      </c>
      <c r="F128" s="98" t="s">
        <v>4112</v>
      </c>
      <c r="G128" s="282" t="s">
        <v>4112</v>
      </c>
      <c r="H128" s="98"/>
    </row>
    <row r="129" spans="1:8" x14ac:dyDescent="0.25">
      <c r="A129" s="281" t="s">
        <v>4118</v>
      </c>
      <c r="B129" s="274" t="s">
        <v>4112</v>
      </c>
      <c r="C129" s="59" t="s">
        <v>4112</v>
      </c>
      <c r="D129" s="267" t="s">
        <v>4270</v>
      </c>
      <c r="E129" s="5" t="s">
        <v>4040</v>
      </c>
      <c r="F129" s="98" t="s">
        <v>4112</v>
      </c>
      <c r="G129" s="282" t="s">
        <v>4112</v>
      </c>
      <c r="H129" s="98"/>
    </row>
    <row r="130" spans="1:8" x14ac:dyDescent="0.25">
      <c r="A130" s="281" t="s">
        <v>4118</v>
      </c>
      <c r="B130" s="274" t="s">
        <v>4351</v>
      </c>
      <c r="C130" s="59" t="s">
        <v>4112</v>
      </c>
      <c r="D130" s="267" t="s">
        <v>4349</v>
      </c>
      <c r="E130" s="5" t="s">
        <v>4040</v>
      </c>
      <c r="F130" s="98" t="s">
        <v>4112</v>
      </c>
      <c r="G130" s="282" t="s">
        <v>4112</v>
      </c>
      <c r="H130" s="98"/>
    </row>
    <row r="131" spans="1:8" x14ac:dyDescent="0.25">
      <c r="A131" s="281" t="s">
        <v>4118</v>
      </c>
      <c r="B131" s="274" t="s">
        <v>4351</v>
      </c>
      <c r="C131" s="59" t="s">
        <v>4112</v>
      </c>
      <c r="D131" s="267" t="s">
        <v>4350</v>
      </c>
      <c r="E131" s="5" t="s">
        <v>4040</v>
      </c>
      <c r="F131" s="98" t="s">
        <v>4112</v>
      </c>
      <c r="G131" s="282" t="s">
        <v>4112</v>
      </c>
      <c r="H131" s="98"/>
    </row>
    <row r="132" spans="1:8" x14ac:dyDescent="0.25">
      <c r="A132" s="281" t="s">
        <v>4118</v>
      </c>
      <c r="B132" s="274" t="s">
        <v>4351</v>
      </c>
      <c r="C132" s="59" t="s">
        <v>4112</v>
      </c>
      <c r="D132" s="267" t="s">
        <v>4395</v>
      </c>
      <c r="E132" s="5" t="s">
        <v>4040</v>
      </c>
      <c r="F132" s="98" t="s">
        <v>4112</v>
      </c>
      <c r="G132" s="282" t="s">
        <v>4112</v>
      </c>
      <c r="H132" s="98"/>
    </row>
    <row r="133" spans="1:8" ht="30" x14ac:dyDescent="0.25">
      <c r="A133" s="281" t="s">
        <v>4118</v>
      </c>
      <c r="B133" s="274" t="s">
        <v>4112</v>
      </c>
      <c r="C133" s="59" t="s">
        <v>4437</v>
      </c>
      <c r="D133" s="267" t="s">
        <v>4484</v>
      </c>
      <c r="E133" s="5" t="s">
        <v>4040</v>
      </c>
      <c r="F133" s="98" t="s">
        <v>198</v>
      </c>
      <c r="G133" s="282" t="s">
        <v>557</v>
      </c>
      <c r="H133" s="98"/>
    </row>
    <row r="134" spans="1:8" x14ac:dyDescent="0.25">
      <c r="A134" s="281" t="s">
        <v>4118</v>
      </c>
      <c r="B134" s="274" t="s">
        <v>4112</v>
      </c>
      <c r="C134" s="59" t="s">
        <v>4497</v>
      </c>
      <c r="D134" s="267" t="s">
        <v>4498</v>
      </c>
      <c r="E134" s="5" t="s">
        <v>4040</v>
      </c>
      <c r="F134" s="98" t="s">
        <v>198</v>
      </c>
      <c r="G134" s="282" t="s">
        <v>557</v>
      </c>
      <c r="H134" s="98"/>
    </row>
    <row r="135" spans="1:8" x14ac:dyDescent="0.25">
      <c r="A135" s="281" t="s">
        <v>4118</v>
      </c>
      <c r="B135" s="274" t="s">
        <v>4112</v>
      </c>
      <c r="C135" s="59" t="s">
        <v>4497</v>
      </c>
      <c r="D135" s="267" t="s">
        <v>4499</v>
      </c>
      <c r="E135" s="5" t="s">
        <v>4040</v>
      </c>
      <c r="F135" s="98" t="s">
        <v>198</v>
      </c>
      <c r="G135" s="282" t="s">
        <v>557</v>
      </c>
      <c r="H135" s="98"/>
    </row>
    <row r="136" spans="1:8" x14ac:dyDescent="0.25">
      <c r="A136" s="281" t="s">
        <v>4118</v>
      </c>
      <c r="B136" s="274" t="s">
        <v>4112</v>
      </c>
      <c r="C136" s="59" t="s">
        <v>4497</v>
      </c>
      <c r="D136" s="267" t="s">
        <v>4500</v>
      </c>
      <c r="E136" s="5" t="s">
        <v>4040</v>
      </c>
      <c r="F136" s="98" t="s">
        <v>198</v>
      </c>
      <c r="G136" s="282" t="s">
        <v>557</v>
      </c>
    </row>
  </sheetData>
  <autoFilter ref="A2:K81"/>
  <mergeCells count="2">
    <mergeCell ref="A1:H1"/>
    <mergeCell ref="A121:H12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2817" r:id="rId4">
          <objectPr defaultSize="0" r:id="rId5">
            <anchor moveWithCells="1" sizeWithCells="1">
              <from>
                <xdr:col>3</xdr:col>
                <xdr:colOff>371475</xdr:colOff>
                <xdr:row>69</xdr:row>
                <xdr:rowOff>76200</xdr:rowOff>
              </from>
              <to>
                <xdr:col>3</xdr:col>
                <xdr:colOff>1285875</xdr:colOff>
                <xdr:row>69</xdr:row>
                <xdr:rowOff>762000</xdr:rowOff>
              </to>
            </anchor>
          </objectPr>
        </oleObject>
      </mc:Choice>
      <mc:Fallback>
        <oleObject progId="Document" dvAspect="DVASPECT_ICON" shapeId="162817" r:id="rId4"/>
      </mc:Fallback>
    </mc:AlternateContent>
    <mc:AlternateContent xmlns:mc="http://schemas.openxmlformats.org/markup-compatibility/2006">
      <mc:Choice Requires="x14">
        <oleObject progId="Document" dvAspect="DVASPECT_ICON" shapeId="162818" r:id="rId6">
          <objectPr defaultSize="0" r:id="rId7">
            <anchor moveWithCells="1" sizeWithCells="1">
              <from>
                <xdr:col>3</xdr:col>
                <xdr:colOff>228600</xdr:colOff>
                <xdr:row>81</xdr:row>
                <xdr:rowOff>95250</xdr:rowOff>
              </from>
              <to>
                <xdr:col>3</xdr:col>
                <xdr:colOff>1143000</xdr:colOff>
                <xdr:row>81</xdr:row>
                <xdr:rowOff>790575</xdr:rowOff>
              </to>
            </anchor>
          </objectPr>
        </oleObject>
      </mc:Choice>
      <mc:Fallback>
        <oleObject progId="Document" dvAspect="DVASPECT_ICON" shapeId="162818" r:id="rId6"/>
      </mc:Fallback>
    </mc:AlternateContent>
    <mc:AlternateContent xmlns:mc="http://schemas.openxmlformats.org/markup-compatibility/2006">
      <mc:Choice Requires="x14">
        <oleObject progId="Document" dvAspect="DVASPECT_ICON" shapeId="162820" r:id="rId8">
          <objectPr defaultSize="0" r:id="rId9">
            <anchor moveWithCells="1" sizeWithCells="1">
              <from>
                <xdr:col>3</xdr:col>
                <xdr:colOff>228600</xdr:colOff>
                <xdr:row>86</xdr:row>
                <xdr:rowOff>104775</xdr:rowOff>
              </from>
              <to>
                <xdr:col>3</xdr:col>
                <xdr:colOff>1143000</xdr:colOff>
                <xdr:row>86</xdr:row>
                <xdr:rowOff>790575</xdr:rowOff>
              </to>
            </anchor>
          </objectPr>
        </oleObject>
      </mc:Choice>
      <mc:Fallback>
        <oleObject progId="Document" dvAspect="DVASPECT_ICON" shapeId="162820"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8"/>
  <sheetViews>
    <sheetView workbookViewId="0">
      <selection activeCell="A2" sqref="A2"/>
    </sheetView>
  </sheetViews>
  <sheetFormatPr defaultRowHeight="15" x14ac:dyDescent="0.25"/>
  <cols>
    <col min="1" max="1" width="60.140625" bestFit="1" customWidth="1"/>
    <col min="9" max="9" width="16" bestFit="1" customWidth="1"/>
  </cols>
  <sheetData>
    <row r="1" spans="1:13" x14ac:dyDescent="0.25">
      <c r="A1" t="s">
        <v>3399</v>
      </c>
    </row>
    <row r="3" spans="1:13" x14ac:dyDescent="0.25">
      <c r="M3" s="9"/>
    </row>
    <row r="4" spans="1:13" x14ac:dyDescent="0.25">
      <c r="M4" s="9"/>
    </row>
    <row r="5" spans="1:13" x14ac:dyDescent="0.25">
      <c r="M5" s="9"/>
    </row>
    <row r="6" spans="1:13" x14ac:dyDescent="0.25">
      <c r="M6" s="9"/>
    </row>
    <row r="7" spans="1:13" x14ac:dyDescent="0.25">
      <c r="M7" s="9"/>
    </row>
    <row r="8" spans="1:13" x14ac:dyDescent="0.25">
      <c r="M8" s="9"/>
    </row>
  </sheetData>
  <dataConsolidate/>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Z1249"/>
  <sheetViews>
    <sheetView zoomScaleNormal="100" workbookViewId="0">
      <pane xSplit="1" ySplit="1" topLeftCell="E479" activePane="bottomRight" state="frozen"/>
      <selection pane="topRight" activeCell="B1" sqref="B1"/>
      <selection pane="bottomLeft" activeCell="A2" sqref="A2"/>
      <selection pane="bottomRight" activeCell="K510" sqref="K510"/>
    </sheetView>
  </sheetViews>
  <sheetFormatPr defaultRowHeight="15" x14ac:dyDescent="0.25"/>
  <cols>
    <col min="1" max="1" width="28.7109375" bestFit="1" customWidth="1"/>
    <col min="2" max="2" width="22" bestFit="1" customWidth="1"/>
    <col min="3" max="3" width="31.140625" customWidth="1"/>
    <col min="4" max="4" width="88.5703125" bestFit="1" customWidth="1"/>
    <col min="5" max="5" width="16.5703125" bestFit="1" customWidth="1"/>
    <col min="6" max="6" width="26.140625" customWidth="1"/>
    <col min="7" max="7" width="15.28515625" bestFit="1" customWidth="1"/>
    <col min="8" max="8" width="20.140625" bestFit="1" customWidth="1"/>
    <col min="9" max="9" width="24.42578125" customWidth="1"/>
    <col min="10" max="10" width="9.28515625" bestFit="1" customWidth="1"/>
    <col min="11" max="11" width="18.42578125" bestFit="1" customWidth="1"/>
    <col min="12" max="12" width="24.7109375" bestFit="1" customWidth="1"/>
    <col min="13" max="13" width="24.7109375" style="9" customWidth="1"/>
    <col min="14" max="14" width="16.5703125" bestFit="1" customWidth="1"/>
    <col min="15" max="15" width="16.28515625" bestFit="1" customWidth="1"/>
    <col min="16" max="16" width="13.7109375" bestFit="1" customWidth="1"/>
    <col min="17" max="17" width="10.5703125" bestFit="1" customWidth="1"/>
    <col min="18" max="18" width="11.140625" customWidth="1"/>
    <col min="19" max="19" width="25" bestFit="1" customWidth="1"/>
    <col min="20" max="20" width="6.85546875" customWidth="1"/>
    <col min="21" max="21" width="15.28515625" bestFit="1" customWidth="1"/>
    <col min="22" max="22" width="15.28515625" style="9" customWidth="1"/>
    <col min="23" max="23" width="17.28515625" bestFit="1" customWidth="1"/>
    <col min="24" max="24" width="19" bestFit="1" customWidth="1"/>
    <col min="25" max="25" width="16" bestFit="1" customWidth="1"/>
    <col min="26" max="26" width="11.7109375" bestFit="1" customWidth="1"/>
    <col min="27" max="27" width="11.42578125" bestFit="1" customWidth="1"/>
    <col min="28" max="28" width="6.5703125" bestFit="1" customWidth="1"/>
    <col min="29" max="29" width="13.42578125" bestFit="1" customWidth="1"/>
    <col min="30" max="30" width="17.85546875" bestFit="1" customWidth="1"/>
    <col min="31" max="31" width="20.7109375" bestFit="1" customWidth="1"/>
    <col min="32" max="32" width="17.28515625" bestFit="1" customWidth="1"/>
    <col min="33" max="33" width="14.5703125" bestFit="1" customWidth="1"/>
    <col min="34" max="34" width="22" bestFit="1" customWidth="1"/>
    <col min="35" max="35" width="27.5703125" bestFit="1" customWidth="1"/>
    <col min="36" max="36" width="22.140625" bestFit="1" customWidth="1"/>
    <col min="37" max="37" width="16" bestFit="1" customWidth="1"/>
    <col min="38" max="38" width="19.140625" bestFit="1" customWidth="1"/>
    <col min="39" max="39" width="24.85546875" bestFit="1" customWidth="1"/>
    <col min="43" max="43" width="9.140625" style="9"/>
    <col min="45" max="45" width="14.85546875" customWidth="1"/>
    <col min="47" max="47" width="12.42578125" bestFit="1" customWidth="1"/>
  </cols>
  <sheetData>
    <row r="1" spans="1:51" x14ac:dyDescent="0.25">
      <c r="A1" s="9" t="s">
        <v>3295</v>
      </c>
      <c r="B1" s="9" t="s">
        <v>3363</v>
      </c>
      <c r="C1" s="9" t="s">
        <v>3296</v>
      </c>
      <c r="D1" s="9" t="s">
        <v>3297</v>
      </c>
      <c r="E1" s="347" t="s">
        <v>3298</v>
      </c>
      <c r="F1" s="224" t="s">
        <v>461</v>
      </c>
      <c r="G1" s="224" t="s">
        <v>3299</v>
      </c>
      <c r="H1" s="9" t="s">
        <v>3300</v>
      </c>
      <c r="I1" s="9" t="s">
        <v>3301</v>
      </c>
      <c r="J1" s="9" t="s">
        <v>3302</v>
      </c>
      <c r="K1" s="9" t="s">
        <v>3303</v>
      </c>
      <c r="L1" s="9" t="s">
        <v>3304</v>
      </c>
      <c r="M1" s="9" t="s">
        <v>3992</v>
      </c>
      <c r="N1" s="9" t="s">
        <v>3305</v>
      </c>
      <c r="O1" s="224" t="s">
        <v>3306</v>
      </c>
      <c r="P1" s="9" t="s">
        <v>3307</v>
      </c>
      <c r="Q1" s="9" t="s">
        <v>3308</v>
      </c>
      <c r="R1" s="9" t="s">
        <v>3309</v>
      </c>
      <c r="S1" s="224" t="s">
        <v>733</v>
      </c>
      <c r="T1" s="9" t="s">
        <v>2333</v>
      </c>
      <c r="U1" s="224" t="s">
        <v>3310</v>
      </c>
      <c r="V1" s="224" t="s">
        <v>3583</v>
      </c>
      <c r="W1" s="9" t="s">
        <v>3311</v>
      </c>
      <c r="X1" s="224" t="s">
        <v>3312</v>
      </c>
      <c r="Y1" s="224" t="s">
        <v>3313</v>
      </c>
      <c r="Z1" s="224" t="s">
        <v>3314</v>
      </c>
      <c r="AA1" s="348" t="s">
        <v>3315</v>
      </c>
      <c r="AB1" s="9" t="s">
        <v>719</v>
      </c>
      <c r="AC1" s="9" t="s">
        <v>3284</v>
      </c>
      <c r="AD1" s="224" t="s">
        <v>3316</v>
      </c>
      <c r="AE1" t="s">
        <v>2497</v>
      </c>
      <c r="AF1" t="s">
        <v>2498</v>
      </c>
      <c r="AG1" t="s">
        <v>3537</v>
      </c>
      <c r="AH1" t="s">
        <v>3564</v>
      </c>
      <c r="AI1" t="s">
        <v>3581</v>
      </c>
      <c r="AJ1" t="s">
        <v>3582</v>
      </c>
      <c r="AK1" t="s">
        <v>3632</v>
      </c>
      <c r="AL1" t="s">
        <v>3633</v>
      </c>
      <c r="AM1" t="s">
        <v>4399</v>
      </c>
      <c r="AN1" s="9" t="s">
        <v>5204</v>
      </c>
      <c r="AO1" s="9" t="s">
        <v>5205</v>
      </c>
      <c r="AP1" s="9" t="s">
        <v>5206</v>
      </c>
      <c r="AQ1" s="9" t="s">
        <v>5207</v>
      </c>
      <c r="AR1" s="9" t="s">
        <v>5208</v>
      </c>
      <c r="AS1" s="9" t="s">
        <v>5209</v>
      </c>
      <c r="AT1" s="9" t="s">
        <v>5224</v>
      </c>
      <c r="AU1" s="9" t="s">
        <v>5225</v>
      </c>
      <c r="AV1" s="9" t="s">
        <v>5267</v>
      </c>
      <c r="AW1" s="9" t="s">
        <v>5268</v>
      </c>
      <c r="AX1" t="s">
        <v>3146</v>
      </c>
      <c r="AY1" t="s">
        <v>5229</v>
      </c>
    </row>
    <row r="2" spans="1:51" s="211" customFormat="1" x14ac:dyDescent="0.25">
      <c r="A2" s="211" t="s">
        <v>926</v>
      </c>
      <c r="B2" s="211" t="s">
        <v>926</v>
      </c>
      <c r="C2" s="211" t="str">
        <f t="shared" ref="C2:C65" si="0">VLOOKUP($A2,masterdata,3,0)</f>
        <v>Z-Wave signal extender</v>
      </c>
      <c r="D2" s="211" t="str">
        <f t="shared" ref="D2:D65" si="1">VLOOKUP($A2,masterdata,4,0)</f>
        <v>Prolongateur de signal z-wave</v>
      </c>
      <c r="E2" s="211" t="str">
        <f t="shared" ref="E2:E65" si="2">IF(VLOOKUP($A2,masterdata,27,0)=0,"",VLOOKUP($A2,masterdata,27,0))</f>
        <v/>
      </c>
      <c r="F2" s="211" t="str">
        <f t="shared" ref="F2:F65" si="3">VLOOKUP($A2,masterdata,12,0)</f>
        <v>Z-Wave signal extender</v>
      </c>
      <c r="G2" s="211" t="str">
        <f t="shared" ref="G2:G65" si="4">VLOOKUP($A2,masterdata,13,0)</f>
        <v>Prolongateur de signal z-wave</v>
      </c>
      <c r="H2" s="211" t="str">
        <f t="shared" ref="H2:H65" si="5">VLOOKUP($A2,masterdata,3,0)</f>
        <v>Z-Wave signal extender</v>
      </c>
      <c r="I2" s="211" t="str">
        <f t="shared" ref="I2:I65" si="6">VLOOKUP($A2,masterdata,4,0)</f>
        <v>Prolongateur de signal z-wave</v>
      </c>
      <c r="J2" s="211" t="str">
        <f t="shared" ref="J2:J65" si="7">IF(VLOOKUP($A2,masterdata,28,0)=0,"",VLOOKUP($A2,masterdata,28,0))</f>
        <v/>
      </c>
      <c r="K2" s="211" t="str">
        <f t="shared" ref="K2:K65" si="8">IF(VLOOKUP($A2,masterdata,26,0)=0,"",VLOOKUP($A2,masterdata,26,0))</f>
        <v>Z_DSD37_ZWUS</v>
      </c>
      <c r="L2" s="211" t="str">
        <f>VLOOKUP($A2,masterdata,29,0)</f>
        <v>Inventory</v>
      </c>
      <c r="M2" s="211" t="str">
        <f t="shared" ref="M2:M65" si="9">VLOOKUP($A2,masterdata,54,0)</f>
        <v>NO</v>
      </c>
      <c r="N2" s="211" t="str">
        <f t="shared" ref="N2:N65" si="10">VLOOKUP($A2,masterdata,30,0)</f>
        <v>Product</v>
      </c>
      <c r="O2" s="211" t="str">
        <f t="shared" ref="O2:O65" si="11">VLOOKUP($A2,masterdata,31,0)</f>
        <v>Sensor</v>
      </c>
      <c r="P2" s="211" t="str">
        <f t="shared" ref="P2:P65" si="12">VLOOKUP($A2,masterdata,16,0)</f>
        <v>One Time</v>
      </c>
      <c r="Q2" s="349">
        <v>43930</v>
      </c>
      <c r="R2" s="349"/>
      <c r="S2" s="211" t="str">
        <f t="shared" ref="S2:S65" si="13">VLOOKUP($A2,masterdata,21,0)</f>
        <v>YES</v>
      </c>
      <c r="T2" s="211" t="str">
        <f t="shared" ref="T2:T65" si="14">VLOOKUP($A2,masterdata,32,0)</f>
        <v>No</v>
      </c>
      <c r="U2" s="211" t="str">
        <f t="shared" ref="U2:U65" si="15">VLOOKUP($A2,masterdata,33,0)</f>
        <v>No</v>
      </c>
      <c r="V2" s="211" t="str">
        <f t="shared" ref="V2:V65" si="16">VLOOKUP($A2,masterdata,25,0)</f>
        <v>NO</v>
      </c>
      <c r="W2" s="211" t="str">
        <f t="shared" ref="W2:W65" si="17">VLOOKUP($A2,masterdata,20,0)</f>
        <v>NO</v>
      </c>
      <c r="X2" s="211">
        <v>0</v>
      </c>
      <c r="Y2" s="211" t="s">
        <v>3277</v>
      </c>
      <c r="Z2" s="211" t="s">
        <v>3275</v>
      </c>
      <c r="AA2" s="211" t="s">
        <v>3319</v>
      </c>
      <c r="AB2" s="211" t="s">
        <v>3286</v>
      </c>
      <c r="AC2" s="211" t="s">
        <v>3286</v>
      </c>
      <c r="AD2" s="211" t="s">
        <v>3320</v>
      </c>
      <c r="AE2" s="211" t="str">
        <f t="shared" ref="AE2:AE65" si="18">VLOOKUP($A2,masterdata,18,0)</f>
        <v>Z-DSD37-ZWUS</v>
      </c>
      <c r="AF2" s="211" t="str">
        <f t="shared" ref="AF2:AF65" si="19">IF(VLOOKUP($A2,masterdata,19,0)="","",VLOOKUP($A2,masterdata,19,0))</f>
        <v/>
      </c>
      <c r="AG2" s="211" t="str">
        <f t="shared" ref="AG2:AG65" si="20">IF(VLOOKUP($A2,masterdata,36,0)="","",VLOOKUP($A2,masterdata,36,0))</f>
        <v/>
      </c>
      <c r="AH2" s="211" t="str">
        <f t="shared" ref="AH2" si="21">IF(VLOOKUP(A2,masterdata,37,0)="","",VLOOKUP(A2,masterdata,37,0))</f>
        <v/>
      </c>
      <c r="AI2" s="211" t="str">
        <f t="shared" ref="AI2:AI65" si="22">IF(VLOOKUP($A2,masterdata,38,0)="","",VLOOKUP($A2,masterdata,38,0))</f>
        <v/>
      </c>
      <c r="AJ2" s="211" t="str">
        <f t="shared" ref="AJ2:AJ65" si="23">IF(VLOOKUP($A2,masterdata,39,0)="","",VLOOKUP($A2,masterdata,39,0))</f>
        <v/>
      </c>
      <c r="AK2" s="211" t="str">
        <f t="shared" ref="AK2:AK65" si="24">IF(VLOOKUP($A2,masterdata,40,0)="","",VLOOKUP($A2,masterdata,40,0))</f>
        <v/>
      </c>
      <c r="AL2" s="211" t="str">
        <f t="shared" ref="AL2:AL65" si="25">IF(VLOOKUP($A2,masterdata,41,0)="","",VLOOKUP($A2,masterdata,41,0))</f>
        <v/>
      </c>
      <c r="AM2" s="211" t="str">
        <f t="shared" ref="AM2:AM65" si="26">IF(VLOOKUP($A2,masterdata,43,0)="","",VLOOKUP($A2,masterdata,43,0))</f>
        <v/>
      </c>
      <c r="AN2" s="211" t="str">
        <f t="shared" ref="AN2:AN65" si="27">VLOOKUP($A2,masterdata,44,0)</f>
        <v>No</v>
      </c>
      <c r="AO2" s="211" t="str">
        <f t="shared" ref="AO2:AO65" si="28">VLOOKUP($A2,masterdata,45,0)</f>
        <v>No</v>
      </c>
      <c r="AP2" s="211" t="str">
        <f t="shared" ref="AP2:AP65" si="29">VLOOKUP($A2,masterdata,46,0)</f>
        <v>No</v>
      </c>
      <c r="AQ2" s="211" t="str">
        <f t="shared" ref="AQ2:AQ65" si="30">IF(VLOOKUP($A2,masterdata,47,0)="","",VLOOKUP($A2,masterdata,47,0))</f>
        <v/>
      </c>
      <c r="AR2" s="211" t="str">
        <f t="shared" ref="AR2:AR65" si="31">IF(VLOOKUP($A2,masterdata,48,0)="","",VLOOKUP($A2,masterdata,48,0))</f>
        <v/>
      </c>
      <c r="AS2" s="211" t="str">
        <f t="shared" ref="AS2:AS65" si="32">IF(VLOOKUP($A2,masterdata,49,0)="","",VLOOKUP($A2,masterdata,49,0))</f>
        <v/>
      </c>
      <c r="AT2" s="211" t="str">
        <f t="shared" ref="AT2:AT65" si="33">IF(VLOOKUP($A2,masterdata,50,0)="","",VLOOKUP($A2,masterdata,50,0))</f>
        <v/>
      </c>
      <c r="AU2" s="211" t="str">
        <f t="shared" ref="AU2:AU65" si="34">IF(VLOOKUP($A2,masterdata,51,0)="","",VLOOKUP($A2,masterdata,51,0))</f>
        <v/>
      </c>
      <c r="AV2" s="211" t="str">
        <f t="shared" ref="AV2:AV65" si="35">IF(VLOOKUP($A2,masterdata,52,0)="","",VLOOKUP($A2,masterdata,52,0))</f>
        <v/>
      </c>
      <c r="AW2" s="211" t="str">
        <f t="shared" ref="AW2:AW65" si="36">IF(VLOOKUP($A2,masterdata,53,0)="","",VLOOKUP($A2,masterdata,53,0))</f>
        <v/>
      </c>
      <c r="AX2" s="211" t="str">
        <f t="shared" ref="AX2:AX65" si="37">IF(VLOOKUP($A2,masterdata,24,0)="","",VLOOKUP($A2,masterdata,24,0))</f>
        <v>NO</v>
      </c>
      <c r="AY2" s="125" t="str">
        <f t="shared" ref="AY2:AY65" si="38">IF(VLOOKUP($A2,masterdata,42,0)="","",VLOOKUP($A2,masterdata,42,0))</f>
        <v/>
      </c>
    </row>
    <row r="3" spans="1:51" s="211" customFormat="1" x14ac:dyDescent="0.25">
      <c r="A3" s="211" t="s">
        <v>2377</v>
      </c>
      <c r="B3" s="211" t="s">
        <v>2377</v>
      </c>
      <c r="C3" s="211" t="str">
        <f t="shared" si="0"/>
        <v>Ecolink Wireless Door Window and Shock Sensor for Honeywell</v>
      </c>
      <c r="D3" s="211" t="str">
        <f t="shared" si="1"/>
        <v>Détecteur d'impact Ecolink pour Honeywell</v>
      </c>
      <c r="E3" s="211" t="str">
        <f t="shared" si="2"/>
        <v/>
      </c>
      <c r="F3" s="211" t="str">
        <f t="shared" si="3"/>
        <v>Ecolink Wireless Door Window and Shock Sensor for Honeywell</v>
      </c>
      <c r="G3" s="211" t="str">
        <f t="shared" si="4"/>
        <v>Détecteur d'impact Ecolink pour Honeywell</v>
      </c>
      <c r="H3" s="211" t="str">
        <f t="shared" si="5"/>
        <v>Ecolink Wireless Door Window and Shock Sensor for Honeywell</v>
      </c>
      <c r="I3" s="211" t="str">
        <f t="shared" si="6"/>
        <v>Détecteur d'impact Ecolink pour Honeywell</v>
      </c>
      <c r="J3" s="211" t="str">
        <f t="shared" si="7"/>
        <v/>
      </c>
      <c r="K3" s="211" t="str">
        <f t="shared" si="8"/>
        <v>WST- 302</v>
      </c>
      <c r="L3" s="211" t="str">
        <f t="shared" ref="L3:L66" si="39">VLOOKUP($A3,masterdata,29,0)</f>
        <v>Inventory</v>
      </c>
      <c r="M3" s="211" t="str">
        <f t="shared" si="9"/>
        <v>NO</v>
      </c>
      <c r="N3" s="211" t="str">
        <f t="shared" si="10"/>
        <v>Product</v>
      </c>
      <c r="O3" s="211" t="str">
        <f t="shared" si="11"/>
        <v>Automation</v>
      </c>
      <c r="P3" s="211" t="str">
        <f t="shared" si="12"/>
        <v>One Time</v>
      </c>
      <c r="Q3" s="349">
        <v>43930</v>
      </c>
      <c r="R3" s="349"/>
      <c r="S3" s="211" t="str">
        <f t="shared" si="13"/>
        <v>YES</v>
      </c>
      <c r="T3" s="211" t="str">
        <f t="shared" si="14"/>
        <v>No</v>
      </c>
      <c r="U3" s="211" t="str">
        <f t="shared" si="15"/>
        <v>No</v>
      </c>
      <c r="V3" s="211" t="str">
        <f t="shared" si="16"/>
        <v>NO</v>
      </c>
      <c r="W3" s="211" t="str">
        <f t="shared" si="17"/>
        <v>NO</v>
      </c>
      <c r="X3" s="211">
        <v>0</v>
      </c>
      <c r="Y3" s="211" t="s">
        <v>3277</v>
      </c>
      <c r="Z3" s="211" t="s">
        <v>3275</v>
      </c>
      <c r="AA3" s="211" t="s">
        <v>3319</v>
      </c>
      <c r="AB3" s="211" t="s">
        <v>3286</v>
      </c>
      <c r="AC3" s="211" t="s">
        <v>3286</v>
      </c>
      <c r="AD3" s="211" t="s">
        <v>3320</v>
      </c>
      <c r="AE3" s="211" t="str">
        <f t="shared" si="18"/>
        <v>WST- 302</v>
      </c>
      <c r="AF3" s="211" t="str">
        <f t="shared" si="19"/>
        <v/>
      </c>
      <c r="AG3" s="211" t="str">
        <f t="shared" si="20"/>
        <v/>
      </c>
      <c r="AH3" s="211" t="str">
        <f t="shared" ref="AH3:AH10" si="40">IF(VLOOKUP(A3,masterdata,37,0)="","",VLOOKUP(A3,masterdata,37,0))</f>
        <v>X</v>
      </c>
      <c r="AI3" s="211" t="str">
        <f t="shared" si="22"/>
        <v/>
      </c>
      <c r="AJ3" s="211" t="str">
        <f t="shared" si="23"/>
        <v/>
      </c>
      <c r="AK3" s="211" t="str">
        <f t="shared" si="24"/>
        <v/>
      </c>
      <c r="AL3" s="211" t="str">
        <f t="shared" si="25"/>
        <v/>
      </c>
      <c r="AM3" s="211" t="str">
        <f t="shared" si="26"/>
        <v/>
      </c>
      <c r="AN3" s="211" t="str">
        <f t="shared" si="27"/>
        <v>No</v>
      </c>
      <c r="AO3" s="211" t="str">
        <f t="shared" si="28"/>
        <v>No</v>
      </c>
      <c r="AP3" s="211" t="str">
        <f t="shared" si="29"/>
        <v>No</v>
      </c>
      <c r="AQ3" s="211" t="str">
        <f t="shared" si="30"/>
        <v/>
      </c>
      <c r="AR3" s="211" t="str">
        <f t="shared" si="31"/>
        <v/>
      </c>
      <c r="AS3" s="211" t="str">
        <f t="shared" si="32"/>
        <v/>
      </c>
      <c r="AT3" s="211" t="str">
        <f t="shared" si="33"/>
        <v/>
      </c>
      <c r="AU3" s="211" t="str">
        <f t="shared" si="34"/>
        <v/>
      </c>
      <c r="AV3" s="211" t="str">
        <f t="shared" si="35"/>
        <v/>
      </c>
      <c r="AW3" s="211" t="str">
        <f t="shared" si="36"/>
        <v/>
      </c>
      <c r="AX3" s="211" t="str">
        <f t="shared" si="37"/>
        <v>NO</v>
      </c>
      <c r="AY3" s="125" t="str">
        <f t="shared" si="38"/>
        <v/>
      </c>
    </row>
    <row r="4" spans="1:51" s="211" customFormat="1" x14ac:dyDescent="0.25">
      <c r="A4" s="211" t="s">
        <v>601</v>
      </c>
      <c r="B4" s="211" t="s">
        <v>601</v>
      </c>
      <c r="C4" s="211" t="str">
        <f t="shared" si="0"/>
        <v>Water Sensor</v>
      </c>
      <c r="D4" s="211" t="str">
        <f t="shared" si="1"/>
        <v>Détecteur d'eau</v>
      </c>
      <c r="E4" s="211" t="str">
        <f t="shared" si="2"/>
        <v/>
      </c>
      <c r="F4" s="211" t="str">
        <f t="shared" si="3"/>
        <v>Water Sensor</v>
      </c>
      <c r="G4" s="211" t="str">
        <f t="shared" si="4"/>
        <v>Détecteur d'eau</v>
      </c>
      <c r="H4" s="211" t="str">
        <f t="shared" si="5"/>
        <v>Water Sensor</v>
      </c>
      <c r="I4" s="211" t="str">
        <f t="shared" si="6"/>
        <v>Détecteur d'eau</v>
      </c>
      <c r="J4" s="211" t="str">
        <f t="shared" si="7"/>
        <v/>
      </c>
      <c r="K4" s="211" t="str">
        <f t="shared" si="8"/>
        <v>WS7</v>
      </c>
      <c r="L4" s="211" t="str">
        <f t="shared" si="39"/>
        <v>Inventory</v>
      </c>
      <c r="M4" s="211" t="str">
        <f t="shared" si="9"/>
        <v>NO</v>
      </c>
      <c r="N4" s="211" t="str">
        <f t="shared" si="10"/>
        <v>Product</v>
      </c>
      <c r="O4" s="211" t="str">
        <f t="shared" si="11"/>
        <v>Sensor</v>
      </c>
      <c r="P4" s="211" t="str">
        <f t="shared" si="12"/>
        <v>One Time</v>
      </c>
      <c r="Q4" s="349">
        <v>43930</v>
      </c>
      <c r="R4" s="349"/>
      <c r="S4" s="211" t="str">
        <f t="shared" si="13"/>
        <v>YES</v>
      </c>
      <c r="T4" s="211" t="str">
        <f t="shared" si="14"/>
        <v>No</v>
      </c>
      <c r="U4" s="211" t="str">
        <f t="shared" si="15"/>
        <v>No</v>
      </c>
      <c r="V4" s="211" t="str">
        <f t="shared" si="16"/>
        <v>NO</v>
      </c>
      <c r="W4" s="211" t="str">
        <f t="shared" si="17"/>
        <v>NO</v>
      </c>
      <c r="X4" s="211">
        <v>0</v>
      </c>
      <c r="Y4" s="211" t="s">
        <v>3277</v>
      </c>
      <c r="Z4" s="211" t="s">
        <v>3275</v>
      </c>
      <c r="AA4" s="211" t="s">
        <v>3319</v>
      </c>
      <c r="AB4" s="211" t="s">
        <v>3286</v>
      </c>
      <c r="AC4" s="211" t="s">
        <v>3286</v>
      </c>
      <c r="AD4" s="211" t="s">
        <v>3320</v>
      </c>
      <c r="AE4" s="211" t="str">
        <f t="shared" si="18"/>
        <v>WS7</v>
      </c>
      <c r="AF4" s="211" t="str">
        <f t="shared" si="19"/>
        <v/>
      </c>
      <c r="AG4" s="211" t="str">
        <f t="shared" si="20"/>
        <v/>
      </c>
      <c r="AH4" s="211" t="str">
        <f t="shared" si="40"/>
        <v>X</v>
      </c>
      <c r="AI4" s="211" t="str">
        <f t="shared" si="22"/>
        <v/>
      </c>
      <c r="AJ4" s="211" t="str">
        <f t="shared" si="23"/>
        <v/>
      </c>
      <c r="AK4" s="211" t="str">
        <f t="shared" si="24"/>
        <v/>
      </c>
      <c r="AL4" s="211" t="str">
        <f t="shared" si="25"/>
        <v/>
      </c>
      <c r="AM4" s="211" t="str">
        <f t="shared" si="26"/>
        <v/>
      </c>
      <c r="AN4" s="211" t="str">
        <f t="shared" si="27"/>
        <v>No</v>
      </c>
      <c r="AO4" s="211" t="str">
        <f t="shared" si="28"/>
        <v>Yes</v>
      </c>
      <c r="AP4" s="211" t="str">
        <f t="shared" si="29"/>
        <v>No</v>
      </c>
      <c r="AQ4" s="211" t="str">
        <f t="shared" si="30"/>
        <v/>
      </c>
      <c r="AR4" s="211" t="str">
        <f t="shared" si="31"/>
        <v/>
      </c>
      <c r="AS4" s="211" t="str">
        <f t="shared" si="32"/>
        <v>WATER BUG</v>
      </c>
      <c r="AT4" s="211" t="str">
        <f t="shared" si="33"/>
        <v/>
      </c>
      <c r="AU4" s="211" t="str">
        <f t="shared" si="34"/>
        <v/>
      </c>
      <c r="AV4" s="211" t="str">
        <f t="shared" si="35"/>
        <v/>
      </c>
      <c r="AW4" s="211" t="str">
        <f t="shared" si="36"/>
        <v/>
      </c>
      <c r="AX4" s="211" t="str">
        <f t="shared" si="37"/>
        <v>NO</v>
      </c>
      <c r="AY4" s="125" t="str">
        <f t="shared" si="38"/>
        <v/>
      </c>
    </row>
    <row r="5" spans="1:51" s="211" customFormat="1" x14ac:dyDescent="0.25">
      <c r="A5" s="211" t="s">
        <v>730</v>
      </c>
      <c r="B5" s="211" t="s">
        <v>730</v>
      </c>
      <c r="C5" s="211" t="str">
        <f>VLOOKUP($A5,masterdata,3,0)</f>
        <v>SimonXT Starter Package - Wireless Takeover</v>
      </c>
      <c r="D5" s="211" t="str">
        <f t="shared" si="1"/>
        <v>Module de prise en charge sans fil - Départ</v>
      </c>
      <c r="E5" s="211" t="str">
        <f t="shared" si="2"/>
        <v/>
      </c>
      <c r="F5" s="211" t="str">
        <f t="shared" si="3"/>
        <v>Starter</v>
      </c>
      <c r="G5" s="211" t="str">
        <f t="shared" si="4"/>
        <v>Départ</v>
      </c>
      <c r="H5" s="211" t="str">
        <f t="shared" si="5"/>
        <v>SimonXT Starter Package - Wireless Takeover</v>
      </c>
      <c r="I5" s="211" t="str">
        <f t="shared" si="6"/>
        <v>Module de prise en charge sans fil - Départ</v>
      </c>
      <c r="J5" s="211" t="str">
        <f t="shared" si="7"/>
        <v>SIMON XT</v>
      </c>
      <c r="K5" s="211" t="str">
        <f t="shared" si="8"/>
        <v>WLSTART</v>
      </c>
      <c r="L5" s="211" t="str">
        <f t="shared" si="39"/>
        <v>Non-Inventory</v>
      </c>
      <c r="M5" s="211" t="str">
        <f t="shared" si="9"/>
        <v>NO</v>
      </c>
      <c r="N5" s="211" t="str">
        <f t="shared" si="10"/>
        <v>Product Bundle</v>
      </c>
      <c r="O5" s="211" t="str">
        <f t="shared" si="11"/>
        <v>Bundle</v>
      </c>
      <c r="P5" s="211" t="str">
        <f t="shared" si="12"/>
        <v>RMR</v>
      </c>
      <c r="Q5" s="349">
        <v>43930</v>
      </c>
      <c r="R5" s="349"/>
      <c r="S5" s="211" t="str">
        <f t="shared" si="13"/>
        <v>YES</v>
      </c>
      <c r="T5" s="211" t="str">
        <f t="shared" si="14"/>
        <v>No</v>
      </c>
      <c r="U5" s="211" t="str">
        <f t="shared" si="15"/>
        <v>No</v>
      </c>
      <c r="V5" s="211" t="str">
        <f t="shared" si="16"/>
        <v>NO</v>
      </c>
      <c r="W5" s="211" t="str">
        <f t="shared" si="17"/>
        <v>NO</v>
      </c>
      <c r="X5" s="211">
        <v>0</v>
      </c>
      <c r="Y5" s="211" t="s">
        <v>3277</v>
      </c>
      <c r="Z5" s="211" t="s">
        <v>3275</v>
      </c>
      <c r="AA5" s="211" t="s">
        <v>3319</v>
      </c>
      <c r="AB5" s="211" t="s">
        <v>3286</v>
      </c>
      <c r="AC5" s="211" t="s">
        <v>3286</v>
      </c>
      <c r="AD5" s="211" t="s">
        <v>3320</v>
      </c>
      <c r="AE5" s="211" t="str">
        <f t="shared" si="18"/>
        <v>SERVICE</v>
      </c>
      <c r="AF5" s="211" t="str">
        <f t="shared" si="19"/>
        <v>SERVICE</v>
      </c>
      <c r="AG5" s="211" t="str">
        <f t="shared" si="20"/>
        <v/>
      </c>
      <c r="AH5" s="211" t="str">
        <f t="shared" si="40"/>
        <v/>
      </c>
      <c r="AI5" s="211" t="str">
        <f t="shared" si="22"/>
        <v/>
      </c>
      <c r="AJ5" s="211" t="str">
        <f t="shared" si="23"/>
        <v/>
      </c>
      <c r="AK5" s="211" t="str">
        <f t="shared" si="24"/>
        <v/>
      </c>
      <c r="AL5" s="211" t="str">
        <f t="shared" si="25"/>
        <v/>
      </c>
      <c r="AM5" s="211" t="str">
        <f t="shared" si="26"/>
        <v/>
      </c>
      <c r="AN5" s="211" t="str">
        <f t="shared" si="27"/>
        <v>No</v>
      </c>
      <c r="AO5" s="211" t="str">
        <f t="shared" si="28"/>
        <v>No</v>
      </c>
      <c r="AP5" s="211" t="str">
        <f t="shared" si="29"/>
        <v>No</v>
      </c>
      <c r="AQ5" s="211" t="str">
        <f t="shared" si="30"/>
        <v/>
      </c>
      <c r="AR5" s="211" t="str">
        <f t="shared" si="31"/>
        <v>WLSTART</v>
      </c>
      <c r="AS5" s="211" t="str">
        <f t="shared" si="32"/>
        <v/>
      </c>
      <c r="AT5" s="211" t="str">
        <f t="shared" si="33"/>
        <v/>
      </c>
      <c r="AU5" s="211" t="str">
        <f t="shared" si="34"/>
        <v/>
      </c>
      <c r="AV5" s="211" t="str">
        <f t="shared" si="35"/>
        <v>ADC</v>
      </c>
      <c r="AW5" s="211" t="str">
        <f t="shared" si="36"/>
        <v>Wireless</v>
      </c>
      <c r="AX5" s="211" t="str">
        <f t="shared" si="37"/>
        <v>NO</v>
      </c>
      <c r="AY5" s="125" t="str">
        <f t="shared" si="38"/>
        <v>0</v>
      </c>
    </row>
    <row r="6" spans="1:51" s="211" customFormat="1" x14ac:dyDescent="0.25">
      <c r="A6" s="211" t="s">
        <v>3170</v>
      </c>
      <c r="B6" s="211" t="s">
        <v>3170</v>
      </c>
      <c r="C6" s="211" t="str">
        <f t="shared" si="0"/>
        <v>Wireless Acuity Glass Break Detector</v>
      </c>
      <c r="D6" s="211" t="str">
        <f t="shared" si="1"/>
        <v>Détecteur de bris de verre sans fil Acuity</v>
      </c>
      <c r="E6" s="211" t="str">
        <f t="shared" si="2"/>
        <v/>
      </c>
      <c r="F6" s="211" t="str">
        <f t="shared" si="3"/>
        <v>Wireless Acuity Glass Break Detector</v>
      </c>
      <c r="G6" s="211" t="str">
        <f t="shared" si="4"/>
        <v>Détecteur de bris de verre sans fil Acuity</v>
      </c>
      <c r="H6" s="211" t="str">
        <f t="shared" si="5"/>
        <v>Wireless Acuity Glass Break Detector</v>
      </c>
      <c r="I6" s="211" t="str">
        <f t="shared" si="6"/>
        <v>Détecteur de bris de verre sans fil Acuity</v>
      </c>
      <c r="J6" s="211" t="str">
        <f t="shared" si="7"/>
        <v/>
      </c>
      <c r="K6" s="211" t="str">
        <f t="shared" si="8"/>
        <v>WLS922L-433</v>
      </c>
      <c r="L6" s="211" t="str">
        <f t="shared" si="39"/>
        <v>Inventory</v>
      </c>
      <c r="M6" s="211" t="str">
        <f t="shared" si="9"/>
        <v>NO</v>
      </c>
      <c r="N6" s="211" t="str">
        <f t="shared" si="10"/>
        <v>Product</v>
      </c>
      <c r="O6" s="211" t="str">
        <f t="shared" si="11"/>
        <v>Misc</v>
      </c>
      <c r="P6" s="211" t="str">
        <f t="shared" si="12"/>
        <v>One Time</v>
      </c>
      <c r="Q6" s="349">
        <v>43930</v>
      </c>
      <c r="R6" s="349"/>
      <c r="S6" s="211" t="str">
        <f t="shared" si="13"/>
        <v>YES</v>
      </c>
      <c r="T6" s="211" t="str">
        <f t="shared" si="14"/>
        <v>No</v>
      </c>
      <c r="U6" s="211" t="str">
        <f t="shared" si="15"/>
        <v>No</v>
      </c>
      <c r="V6" s="211" t="str">
        <f t="shared" si="16"/>
        <v>NO</v>
      </c>
      <c r="W6" s="211" t="str">
        <f t="shared" si="17"/>
        <v>NO</v>
      </c>
      <c r="X6" s="211">
        <v>0</v>
      </c>
      <c r="Y6" s="211" t="s">
        <v>3277</v>
      </c>
      <c r="Z6" s="211" t="s">
        <v>3275</v>
      </c>
      <c r="AA6" s="211" t="s">
        <v>3319</v>
      </c>
      <c r="AB6" s="211" t="s">
        <v>3286</v>
      </c>
      <c r="AC6" s="211" t="s">
        <v>3286</v>
      </c>
      <c r="AD6" s="211" t="s">
        <v>3320</v>
      </c>
      <c r="AE6" s="211" t="str">
        <f t="shared" si="18"/>
        <v>WLS922L-433</v>
      </c>
      <c r="AF6" s="211" t="str">
        <f t="shared" si="19"/>
        <v/>
      </c>
      <c r="AG6" s="211" t="str">
        <f t="shared" si="20"/>
        <v/>
      </c>
      <c r="AH6" s="211" t="str">
        <f t="shared" si="40"/>
        <v>X</v>
      </c>
      <c r="AI6" s="211" t="str">
        <f t="shared" si="22"/>
        <v/>
      </c>
      <c r="AJ6" s="211" t="str">
        <f t="shared" si="23"/>
        <v/>
      </c>
      <c r="AK6" s="211" t="str">
        <f t="shared" si="24"/>
        <v/>
      </c>
      <c r="AL6" s="211" t="str">
        <f t="shared" si="25"/>
        <v/>
      </c>
      <c r="AM6" s="211" t="str">
        <f t="shared" si="26"/>
        <v/>
      </c>
      <c r="AN6" s="211" t="str">
        <f t="shared" si="27"/>
        <v>No</v>
      </c>
      <c r="AO6" s="211" t="str">
        <f t="shared" si="28"/>
        <v>No</v>
      </c>
      <c r="AP6" s="211" t="str">
        <f t="shared" si="29"/>
        <v>No</v>
      </c>
      <c r="AQ6" s="211" t="str">
        <f t="shared" si="30"/>
        <v/>
      </c>
      <c r="AR6" s="211" t="str">
        <f t="shared" si="31"/>
        <v/>
      </c>
      <c r="AS6" s="211" t="str">
        <f t="shared" si="32"/>
        <v/>
      </c>
      <c r="AT6" s="211" t="str">
        <f t="shared" si="33"/>
        <v/>
      </c>
      <c r="AU6" s="211" t="str">
        <f t="shared" si="34"/>
        <v/>
      </c>
      <c r="AV6" s="211" t="str">
        <f t="shared" si="35"/>
        <v/>
      </c>
      <c r="AW6" s="211" t="str">
        <f t="shared" si="36"/>
        <v/>
      </c>
      <c r="AX6" s="211" t="str">
        <f t="shared" si="37"/>
        <v>NO</v>
      </c>
      <c r="AY6" s="125" t="str">
        <f t="shared" si="38"/>
        <v/>
      </c>
    </row>
    <row r="7" spans="1:51" s="211" customFormat="1" x14ac:dyDescent="0.25">
      <c r="A7" s="211" t="s">
        <v>344</v>
      </c>
      <c r="B7" s="211" t="s">
        <v>344</v>
      </c>
      <c r="C7" s="211" t="str">
        <f t="shared" si="0"/>
        <v>wireless motion</v>
      </c>
      <c r="D7" s="211" t="str">
        <f t="shared" si="1"/>
        <v>Détecteur de mouvement sans fil</v>
      </c>
      <c r="E7" s="211" t="str">
        <f t="shared" si="2"/>
        <v/>
      </c>
      <c r="F7" s="211" t="str">
        <f t="shared" si="3"/>
        <v>wireless motion</v>
      </c>
      <c r="G7" s="211" t="str">
        <f t="shared" si="4"/>
        <v>Détecteur de mouvement sans fil</v>
      </c>
      <c r="H7" s="211" t="str">
        <f t="shared" si="5"/>
        <v>wireless motion</v>
      </c>
      <c r="I7" s="211" t="str">
        <f t="shared" si="6"/>
        <v>Détecteur de mouvement sans fil</v>
      </c>
      <c r="J7" s="211" t="str">
        <f t="shared" si="7"/>
        <v/>
      </c>
      <c r="K7" s="211" t="str">
        <f t="shared" si="8"/>
        <v>WLS914-433</v>
      </c>
      <c r="L7" s="211" t="str">
        <f t="shared" si="39"/>
        <v>Inventory</v>
      </c>
      <c r="M7" s="211" t="str">
        <f t="shared" si="9"/>
        <v>NO</v>
      </c>
      <c r="N7" s="211" t="str">
        <f t="shared" si="10"/>
        <v>Product</v>
      </c>
      <c r="O7" s="211" t="str">
        <f t="shared" si="11"/>
        <v>Sensor</v>
      </c>
      <c r="P7" s="211" t="str">
        <f t="shared" si="12"/>
        <v>One Time</v>
      </c>
      <c r="Q7" s="349">
        <v>43930</v>
      </c>
      <c r="R7" s="349"/>
      <c r="S7" s="211" t="str">
        <f t="shared" si="13"/>
        <v>YES</v>
      </c>
      <c r="T7" s="211" t="str">
        <f t="shared" si="14"/>
        <v>No</v>
      </c>
      <c r="U7" s="211" t="str">
        <f t="shared" si="15"/>
        <v>No</v>
      </c>
      <c r="V7" s="211" t="str">
        <f t="shared" si="16"/>
        <v>NO</v>
      </c>
      <c r="W7" s="211" t="str">
        <f t="shared" si="17"/>
        <v>NO</v>
      </c>
      <c r="X7" s="211">
        <v>0</v>
      </c>
      <c r="Y7" s="211" t="s">
        <v>3277</v>
      </c>
      <c r="Z7" s="211" t="s">
        <v>3275</v>
      </c>
      <c r="AA7" s="211" t="s">
        <v>3319</v>
      </c>
      <c r="AB7" s="211" t="s">
        <v>3286</v>
      </c>
      <c r="AC7" s="211" t="s">
        <v>3286</v>
      </c>
      <c r="AD7" s="211" t="s">
        <v>3320</v>
      </c>
      <c r="AE7" s="211" t="str">
        <f t="shared" si="18"/>
        <v>WLS914-433</v>
      </c>
      <c r="AF7" s="211" t="str">
        <f t="shared" si="19"/>
        <v/>
      </c>
      <c r="AG7" s="211" t="str">
        <f t="shared" si="20"/>
        <v/>
      </c>
      <c r="AH7" s="211" t="str">
        <f t="shared" si="40"/>
        <v>X</v>
      </c>
      <c r="AI7" s="211" t="str">
        <f t="shared" si="22"/>
        <v/>
      </c>
      <c r="AJ7" s="211" t="str">
        <f t="shared" si="23"/>
        <v/>
      </c>
      <c r="AK7" s="211" t="str">
        <f t="shared" si="24"/>
        <v/>
      </c>
      <c r="AL7" s="211" t="str">
        <f t="shared" si="25"/>
        <v/>
      </c>
      <c r="AM7" s="211" t="str">
        <f t="shared" si="26"/>
        <v/>
      </c>
      <c r="AN7" s="211" t="str">
        <f t="shared" si="27"/>
        <v>No</v>
      </c>
      <c r="AO7" s="211" t="str">
        <f t="shared" si="28"/>
        <v>No</v>
      </c>
      <c r="AP7" s="211" t="str">
        <f t="shared" si="29"/>
        <v>No</v>
      </c>
      <c r="AQ7" s="211" t="str">
        <f t="shared" si="30"/>
        <v/>
      </c>
      <c r="AR7" s="211" t="str">
        <f t="shared" si="31"/>
        <v/>
      </c>
      <c r="AS7" s="211" t="str">
        <f t="shared" si="32"/>
        <v/>
      </c>
      <c r="AT7" s="211" t="str">
        <f t="shared" si="33"/>
        <v/>
      </c>
      <c r="AU7" s="211" t="str">
        <f t="shared" si="34"/>
        <v/>
      </c>
      <c r="AV7" s="211" t="str">
        <f t="shared" si="35"/>
        <v/>
      </c>
      <c r="AW7" s="211" t="str">
        <f t="shared" si="36"/>
        <v/>
      </c>
      <c r="AX7" s="211" t="str">
        <f t="shared" si="37"/>
        <v>NO</v>
      </c>
      <c r="AY7" s="125" t="str">
        <f t="shared" si="38"/>
        <v/>
      </c>
    </row>
    <row r="8" spans="1:51" s="211" customFormat="1" x14ac:dyDescent="0.25">
      <c r="A8" s="211" t="s">
        <v>208</v>
      </c>
      <c r="B8" s="211" t="s">
        <v>208</v>
      </c>
      <c r="C8" s="211" t="str">
        <f t="shared" si="0"/>
        <v>WIFI D-LINK N 300 Router</v>
      </c>
      <c r="D8" s="211" t="str">
        <f t="shared" si="1"/>
        <v>Routeur D-Link N300</v>
      </c>
      <c r="E8" s="211" t="str">
        <f t="shared" si="2"/>
        <v/>
      </c>
      <c r="F8" s="211" t="str">
        <f t="shared" si="3"/>
        <v>WIFI D-LINK N 300 Router</v>
      </c>
      <c r="G8" s="211" t="str">
        <f t="shared" si="4"/>
        <v>Routeur D-Link N300</v>
      </c>
      <c r="H8" s="211" t="str">
        <f t="shared" si="5"/>
        <v>WIFI D-LINK N 300 Router</v>
      </c>
      <c r="I8" s="211" t="str">
        <f t="shared" si="6"/>
        <v>Routeur D-Link N300</v>
      </c>
      <c r="J8" s="211" t="str">
        <f t="shared" si="7"/>
        <v/>
      </c>
      <c r="K8" s="211" t="str">
        <f t="shared" si="8"/>
        <v>790069371134</v>
      </c>
      <c r="L8" s="211" t="str">
        <f t="shared" si="39"/>
        <v>Inventory</v>
      </c>
      <c r="M8" s="211" t="str">
        <f t="shared" si="9"/>
        <v>NO</v>
      </c>
      <c r="N8" s="211" t="str">
        <f t="shared" si="10"/>
        <v>Product</v>
      </c>
      <c r="O8" s="211" t="str">
        <f t="shared" si="11"/>
        <v>Router</v>
      </c>
      <c r="P8" s="211" t="str">
        <f t="shared" si="12"/>
        <v>One Time</v>
      </c>
      <c r="Q8" s="349">
        <v>43930</v>
      </c>
      <c r="R8" s="349"/>
      <c r="S8" s="211" t="str">
        <f t="shared" si="13"/>
        <v>YES</v>
      </c>
      <c r="T8" s="211" t="str">
        <f t="shared" si="14"/>
        <v>No</v>
      </c>
      <c r="U8" s="211" t="str">
        <f t="shared" si="15"/>
        <v>No</v>
      </c>
      <c r="V8" s="211" t="str">
        <f t="shared" si="16"/>
        <v>YES</v>
      </c>
      <c r="W8" s="211" t="str">
        <f t="shared" si="17"/>
        <v>YES</v>
      </c>
      <c r="X8" s="211">
        <v>0</v>
      </c>
      <c r="Y8" s="211" t="s">
        <v>3277</v>
      </c>
      <c r="Z8" s="211" t="s">
        <v>3275</v>
      </c>
      <c r="AA8" s="211" t="s">
        <v>3319</v>
      </c>
      <c r="AB8" s="211" t="s">
        <v>3286</v>
      </c>
      <c r="AC8" s="211" t="s">
        <v>3286</v>
      </c>
      <c r="AD8" s="211" t="s">
        <v>3320</v>
      </c>
      <c r="AE8" s="211" t="str">
        <f t="shared" si="18"/>
        <v>WIFIDLINK</v>
      </c>
      <c r="AF8" s="211" t="str">
        <f t="shared" si="19"/>
        <v/>
      </c>
      <c r="AG8" s="211" t="str">
        <f t="shared" si="20"/>
        <v/>
      </c>
      <c r="AH8" s="211" t="str">
        <f t="shared" si="40"/>
        <v>X</v>
      </c>
      <c r="AI8" s="211" t="str">
        <f t="shared" si="22"/>
        <v/>
      </c>
      <c r="AJ8" s="211" t="str">
        <f t="shared" si="23"/>
        <v/>
      </c>
      <c r="AK8" s="211" t="str">
        <f t="shared" si="24"/>
        <v/>
      </c>
      <c r="AL8" s="211" t="str">
        <f t="shared" si="25"/>
        <v/>
      </c>
      <c r="AM8" s="211" t="str">
        <f t="shared" si="26"/>
        <v/>
      </c>
      <c r="AN8" s="211" t="str">
        <f t="shared" si="27"/>
        <v>No</v>
      </c>
      <c r="AO8" s="211" t="str">
        <f t="shared" si="28"/>
        <v>No</v>
      </c>
      <c r="AP8" s="211" t="str">
        <f t="shared" si="29"/>
        <v>No</v>
      </c>
      <c r="AQ8" s="211" t="str">
        <f t="shared" si="30"/>
        <v/>
      </c>
      <c r="AR8" s="211" t="str">
        <f t="shared" si="31"/>
        <v/>
      </c>
      <c r="AS8" s="211" t="str">
        <f t="shared" si="32"/>
        <v/>
      </c>
      <c r="AT8" s="211" t="str">
        <f t="shared" si="33"/>
        <v/>
      </c>
      <c r="AU8" s="211" t="str">
        <f t="shared" si="34"/>
        <v/>
      </c>
      <c r="AV8" s="211" t="str">
        <f t="shared" si="35"/>
        <v/>
      </c>
      <c r="AW8" s="211" t="str">
        <f t="shared" si="36"/>
        <v/>
      </c>
      <c r="AX8" s="211" t="str">
        <f t="shared" si="37"/>
        <v>NO</v>
      </c>
      <c r="AY8" s="125" t="str">
        <f t="shared" si="38"/>
        <v/>
      </c>
    </row>
    <row r="9" spans="1:51" s="211" customFormat="1" x14ac:dyDescent="0.25">
      <c r="A9" s="211" t="s">
        <v>209</v>
      </c>
      <c r="B9" s="211" t="s">
        <v>209</v>
      </c>
      <c r="C9" s="211" t="str">
        <f t="shared" si="0"/>
        <v>D-Link WI-FI Range Extender</v>
      </c>
      <c r="D9" s="211" t="str">
        <f t="shared" si="1"/>
        <v>D-Link WI-FI Prolongateur de signal</v>
      </c>
      <c r="E9" s="211" t="str">
        <f t="shared" si="2"/>
        <v/>
      </c>
      <c r="F9" s="211" t="str">
        <f t="shared" si="3"/>
        <v>D-Link WI-FI Range Extender</v>
      </c>
      <c r="G9" s="211" t="str">
        <f t="shared" si="4"/>
        <v>D-Link WI-FI Prolongateur de signal</v>
      </c>
      <c r="H9" s="211" t="str">
        <f t="shared" si="5"/>
        <v>D-Link WI-FI Range Extender</v>
      </c>
      <c r="I9" s="211" t="str">
        <f t="shared" si="6"/>
        <v>D-Link WI-FI Prolongateur de signal</v>
      </c>
      <c r="J9" s="211" t="str">
        <f t="shared" si="7"/>
        <v/>
      </c>
      <c r="K9" s="211" t="str">
        <f t="shared" si="8"/>
        <v>790069434105</v>
      </c>
      <c r="L9" s="211" t="str">
        <f t="shared" si="39"/>
        <v>Inventory</v>
      </c>
      <c r="M9" s="211" t="str">
        <f t="shared" si="9"/>
        <v>NO</v>
      </c>
      <c r="N9" s="211" t="str">
        <f t="shared" si="10"/>
        <v>Product</v>
      </c>
      <c r="O9" s="211" t="str">
        <f t="shared" si="11"/>
        <v>Router</v>
      </c>
      <c r="P9" s="211" t="str">
        <f t="shared" si="12"/>
        <v>One Time</v>
      </c>
      <c r="Q9" s="349">
        <v>43930</v>
      </c>
      <c r="R9" s="349"/>
      <c r="S9" s="211" t="str">
        <f t="shared" si="13"/>
        <v>YES</v>
      </c>
      <c r="T9" s="211" t="str">
        <f t="shared" si="14"/>
        <v>No</v>
      </c>
      <c r="U9" s="211" t="str">
        <f t="shared" si="15"/>
        <v>No</v>
      </c>
      <c r="V9" s="211" t="str">
        <f t="shared" si="16"/>
        <v>YES</v>
      </c>
      <c r="W9" s="211" t="str">
        <f t="shared" si="17"/>
        <v>YES</v>
      </c>
      <c r="X9" s="211">
        <v>0</v>
      </c>
      <c r="Y9" s="211" t="s">
        <v>3277</v>
      </c>
      <c r="Z9" s="211" t="s">
        <v>3275</v>
      </c>
      <c r="AA9" s="211" t="s">
        <v>3319</v>
      </c>
      <c r="AB9" s="211" t="s">
        <v>3286</v>
      </c>
      <c r="AC9" s="211" t="s">
        <v>3286</v>
      </c>
      <c r="AD9" s="211" t="s">
        <v>3320</v>
      </c>
      <c r="AE9" s="211" t="str">
        <f t="shared" si="18"/>
        <v>WIFI_EXTEND</v>
      </c>
      <c r="AF9" s="211" t="str">
        <f t="shared" si="19"/>
        <v/>
      </c>
      <c r="AG9" s="211" t="str">
        <f t="shared" si="20"/>
        <v/>
      </c>
      <c r="AH9" s="211" t="str">
        <f t="shared" si="40"/>
        <v/>
      </c>
      <c r="AI9" s="211" t="str">
        <f t="shared" si="22"/>
        <v/>
      </c>
      <c r="AJ9" s="211" t="str">
        <f t="shared" si="23"/>
        <v/>
      </c>
      <c r="AK9" s="211" t="str">
        <f t="shared" si="24"/>
        <v/>
      </c>
      <c r="AL9" s="211" t="str">
        <f t="shared" si="25"/>
        <v/>
      </c>
      <c r="AM9" s="211" t="str">
        <f t="shared" si="26"/>
        <v/>
      </c>
      <c r="AN9" s="211" t="str">
        <f t="shared" si="27"/>
        <v>No</v>
      </c>
      <c r="AO9" s="211" t="str">
        <f t="shared" si="28"/>
        <v>No</v>
      </c>
      <c r="AP9" s="211" t="str">
        <f t="shared" si="29"/>
        <v>No</v>
      </c>
      <c r="AQ9" s="211" t="str">
        <f t="shared" si="30"/>
        <v/>
      </c>
      <c r="AR9" s="211" t="str">
        <f t="shared" si="31"/>
        <v/>
      </c>
      <c r="AS9" s="211" t="str">
        <f t="shared" si="32"/>
        <v/>
      </c>
      <c r="AT9" s="211" t="str">
        <f t="shared" si="33"/>
        <v/>
      </c>
      <c r="AU9" s="211" t="str">
        <f t="shared" si="34"/>
        <v/>
      </c>
      <c r="AV9" s="211" t="str">
        <f t="shared" si="35"/>
        <v/>
      </c>
      <c r="AW9" s="211" t="str">
        <f t="shared" si="36"/>
        <v/>
      </c>
      <c r="AX9" s="211" t="str">
        <f t="shared" si="37"/>
        <v>NO</v>
      </c>
      <c r="AY9" s="125" t="str">
        <f t="shared" si="38"/>
        <v/>
      </c>
    </row>
    <row r="10" spans="1:51" s="211" customFormat="1" x14ac:dyDescent="0.25">
      <c r="A10" s="211" t="s">
        <v>210</v>
      </c>
      <c r="B10" s="211" t="s">
        <v>210</v>
      </c>
      <c r="C10" s="211" t="str">
        <f t="shared" si="0"/>
        <v>Weather to Panel</v>
      </c>
      <c r="D10" s="211" t="str">
        <f t="shared" si="1"/>
        <v>Météo pour panneau</v>
      </c>
      <c r="E10" s="211" t="str">
        <f t="shared" si="2"/>
        <v/>
      </c>
      <c r="F10" s="211" t="str">
        <f t="shared" si="3"/>
        <v>Weather to Panel</v>
      </c>
      <c r="G10" s="211" t="str">
        <f t="shared" si="4"/>
        <v>Météo pour panneau</v>
      </c>
      <c r="H10" s="211" t="str">
        <f t="shared" si="5"/>
        <v>Weather to Panel</v>
      </c>
      <c r="I10" s="211" t="str">
        <f t="shared" si="6"/>
        <v>Météo pour panneau</v>
      </c>
      <c r="J10" s="211" t="str">
        <f t="shared" si="7"/>
        <v/>
      </c>
      <c r="K10" s="211" t="str">
        <f t="shared" si="8"/>
        <v>WEATHER2PNL</v>
      </c>
      <c r="L10" s="211" t="str">
        <f t="shared" si="39"/>
        <v>Non-Inventory</v>
      </c>
      <c r="M10" s="211" t="str">
        <f t="shared" si="9"/>
        <v>NO</v>
      </c>
      <c r="N10" s="211" t="str">
        <f t="shared" si="10"/>
        <v>Product</v>
      </c>
      <c r="O10" s="211" t="str">
        <f t="shared" si="11"/>
        <v>Service</v>
      </c>
      <c r="P10" s="211" t="str">
        <f t="shared" si="12"/>
        <v>One Time</v>
      </c>
      <c r="Q10" s="349">
        <v>43930</v>
      </c>
      <c r="R10" s="349"/>
      <c r="S10" s="211" t="str">
        <f t="shared" si="13"/>
        <v>YES</v>
      </c>
      <c r="T10" s="211" t="str">
        <f t="shared" si="14"/>
        <v>No</v>
      </c>
      <c r="U10" s="211" t="str">
        <f t="shared" si="15"/>
        <v>No</v>
      </c>
      <c r="V10" s="211" t="str">
        <f t="shared" si="16"/>
        <v>NO</v>
      </c>
      <c r="W10" s="211" t="str">
        <f t="shared" si="17"/>
        <v>NO</v>
      </c>
      <c r="X10" s="211">
        <v>0</v>
      </c>
      <c r="Y10" s="211" t="s">
        <v>3277</v>
      </c>
      <c r="Z10" s="211" t="s">
        <v>3275</v>
      </c>
      <c r="AA10" s="211" t="s">
        <v>3319</v>
      </c>
      <c r="AB10" s="211" t="s">
        <v>3286</v>
      </c>
      <c r="AC10" s="211" t="s">
        <v>3286</v>
      </c>
      <c r="AD10" s="211" t="s">
        <v>3320</v>
      </c>
      <c r="AE10" s="211" t="str">
        <f t="shared" si="18"/>
        <v>Service</v>
      </c>
      <c r="AF10" s="211" t="str">
        <f t="shared" si="19"/>
        <v>Service</v>
      </c>
      <c r="AG10" s="211" t="str">
        <f t="shared" si="20"/>
        <v/>
      </c>
      <c r="AH10" s="211" t="str">
        <f t="shared" si="40"/>
        <v>X</v>
      </c>
      <c r="AI10" s="211" t="str">
        <f t="shared" si="22"/>
        <v/>
      </c>
      <c r="AJ10" s="211" t="str">
        <f t="shared" si="23"/>
        <v/>
      </c>
      <c r="AK10" s="211" t="str">
        <f t="shared" si="24"/>
        <v/>
      </c>
      <c r="AL10" s="211" t="str">
        <f t="shared" si="25"/>
        <v/>
      </c>
      <c r="AM10" s="211" t="str">
        <f t="shared" si="26"/>
        <v/>
      </c>
      <c r="AN10" s="211" t="str">
        <f t="shared" si="27"/>
        <v>No</v>
      </c>
      <c r="AO10" s="211" t="str">
        <f t="shared" si="28"/>
        <v>No</v>
      </c>
      <c r="AP10" s="211" t="str">
        <f t="shared" si="29"/>
        <v>No</v>
      </c>
      <c r="AQ10" s="211" t="str">
        <f t="shared" si="30"/>
        <v/>
      </c>
      <c r="AR10" s="211" t="str">
        <f t="shared" si="31"/>
        <v/>
      </c>
      <c r="AS10" s="211" t="str">
        <f t="shared" si="32"/>
        <v/>
      </c>
      <c r="AT10" s="211" t="str">
        <f t="shared" si="33"/>
        <v/>
      </c>
      <c r="AU10" s="211" t="str">
        <f t="shared" si="34"/>
        <v/>
      </c>
      <c r="AV10" s="211" t="str">
        <f t="shared" si="35"/>
        <v/>
      </c>
      <c r="AW10" s="211" t="str">
        <f t="shared" si="36"/>
        <v/>
      </c>
      <c r="AX10" s="211" t="str">
        <f t="shared" si="37"/>
        <v>NO</v>
      </c>
      <c r="AY10" s="125" t="str">
        <f t="shared" si="38"/>
        <v/>
      </c>
    </row>
    <row r="11" spans="1:51" s="211" customFormat="1" x14ac:dyDescent="0.25">
      <c r="A11" s="211" t="s">
        <v>583</v>
      </c>
      <c r="B11" s="211" t="s">
        <v>583</v>
      </c>
      <c r="C11" s="211" t="str">
        <f t="shared" si="0"/>
        <v>Water Bug</v>
      </c>
      <c r="D11" s="211" t="str">
        <f t="shared" si="1"/>
        <v>Détecteur d'eau WaterBug</v>
      </c>
      <c r="E11" s="211" t="str">
        <f t="shared" si="2"/>
        <v/>
      </c>
      <c r="F11" s="211" t="str">
        <f t="shared" si="3"/>
        <v>Water Bug</v>
      </c>
      <c r="G11" s="211" t="str">
        <f t="shared" si="4"/>
        <v>Détecteur d'eau WaterBug</v>
      </c>
      <c r="H11" s="211" t="str">
        <f t="shared" si="5"/>
        <v>Water Bug</v>
      </c>
      <c r="I11" s="211" t="str">
        <f t="shared" si="6"/>
        <v>Détecteur d'eau WaterBug</v>
      </c>
      <c r="J11" s="211" t="str">
        <f t="shared" si="7"/>
        <v/>
      </c>
      <c r="K11" s="211" t="str">
        <f t="shared" si="8"/>
        <v>WB-350</v>
      </c>
      <c r="L11" s="211" t="str">
        <f t="shared" si="39"/>
        <v>Inventory</v>
      </c>
      <c r="M11" s="211" t="str">
        <f t="shared" si="9"/>
        <v>NO</v>
      </c>
      <c r="N11" s="211" t="str">
        <f t="shared" si="10"/>
        <v>Product</v>
      </c>
      <c r="O11" s="211" t="str">
        <f t="shared" si="11"/>
        <v>Sensor</v>
      </c>
      <c r="P11" s="211" t="str">
        <f t="shared" si="12"/>
        <v>One Time</v>
      </c>
      <c r="Q11" s="349">
        <v>43930</v>
      </c>
      <c r="R11" s="349"/>
      <c r="S11" s="211" t="str">
        <f t="shared" si="13"/>
        <v>YES</v>
      </c>
      <c r="T11" s="211" t="str">
        <f t="shared" si="14"/>
        <v>No</v>
      </c>
      <c r="U11" s="211" t="str">
        <f t="shared" si="15"/>
        <v>No</v>
      </c>
      <c r="V11" s="211" t="str">
        <f t="shared" si="16"/>
        <v>NO</v>
      </c>
      <c r="W11" s="211" t="str">
        <f t="shared" si="17"/>
        <v>NO</v>
      </c>
      <c r="X11" s="211">
        <v>0</v>
      </c>
      <c r="Y11" s="211" t="s">
        <v>3277</v>
      </c>
      <c r="Z11" s="211" t="s">
        <v>3275</v>
      </c>
      <c r="AA11" s="211" t="s">
        <v>3319</v>
      </c>
      <c r="AB11" s="211" t="s">
        <v>3286</v>
      </c>
      <c r="AC11" s="211" t="s">
        <v>3286</v>
      </c>
      <c r="AD11" s="211" t="s">
        <v>3320</v>
      </c>
      <c r="AE11" s="211" t="str">
        <f t="shared" si="18"/>
        <v>WB-350</v>
      </c>
      <c r="AF11" s="211" t="str">
        <f t="shared" si="19"/>
        <v/>
      </c>
      <c r="AG11" s="211" t="str">
        <f t="shared" si="20"/>
        <v/>
      </c>
      <c r="AH11" s="211" t="str">
        <f t="shared" ref="AH11:AH74" si="41">IF(VLOOKUP(A11,masterdata,37,0)="","",VLOOKUP(A11,masterdata,37,0))</f>
        <v>X</v>
      </c>
      <c r="AI11" s="211" t="str">
        <f t="shared" si="22"/>
        <v/>
      </c>
      <c r="AJ11" s="211" t="str">
        <f t="shared" si="23"/>
        <v/>
      </c>
      <c r="AK11" s="211" t="str">
        <f t="shared" si="24"/>
        <v/>
      </c>
      <c r="AL11" s="211" t="str">
        <f t="shared" si="25"/>
        <v/>
      </c>
      <c r="AM11" s="211" t="str">
        <f t="shared" si="26"/>
        <v/>
      </c>
      <c r="AN11" s="211" t="str">
        <f t="shared" si="27"/>
        <v>No</v>
      </c>
      <c r="AO11" s="211" t="str">
        <f t="shared" si="28"/>
        <v>No</v>
      </c>
      <c r="AP11" s="211" t="str">
        <f t="shared" si="29"/>
        <v>No</v>
      </c>
      <c r="AQ11" s="211" t="str">
        <f t="shared" si="30"/>
        <v/>
      </c>
      <c r="AR11" s="211" t="str">
        <f t="shared" si="31"/>
        <v/>
      </c>
      <c r="AS11" s="211" t="str">
        <f t="shared" si="32"/>
        <v>WATER BUG</v>
      </c>
      <c r="AT11" s="211" t="str">
        <f t="shared" si="33"/>
        <v/>
      </c>
      <c r="AU11" s="211" t="str">
        <f t="shared" si="34"/>
        <v/>
      </c>
      <c r="AV11" s="211" t="str">
        <f t="shared" si="35"/>
        <v/>
      </c>
      <c r="AW11" s="211" t="str">
        <f t="shared" si="36"/>
        <v/>
      </c>
      <c r="AX11" s="211" t="str">
        <f t="shared" si="37"/>
        <v>NO</v>
      </c>
      <c r="AY11" s="125" t="str">
        <f t="shared" si="38"/>
        <v/>
      </c>
    </row>
    <row r="12" spans="1:51" s="211" customFormat="1" x14ac:dyDescent="0.25">
      <c r="A12" s="211" t="s">
        <v>3196</v>
      </c>
      <c r="B12" s="211" t="s">
        <v>3196</v>
      </c>
      <c r="C12" s="211" t="str">
        <f t="shared" si="0"/>
        <v>Wall Plate for Camera</v>
      </c>
      <c r="D12" s="211" t="str">
        <f t="shared" si="1"/>
        <v>Plaque murale pour caméra</v>
      </c>
      <c r="E12" s="211" t="str">
        <f t="shared" si="2"/>
        <v/>
      </c>
      <c r="F12" s="211" t="str">
        <f t="shared" si="3"/>
        <v>Wall Plate for Camera</v>
      </c>
      <c r="G12" s="211" t="str">
        <f t="shared" si="4"/>
        <v>Plaque murale pour caméra</v>
      </c>
      <c r="H12" s="211" t="str">
        <f t="shared" si="5"/>
        <v>Wall Plate for Camera</v>
      </c>
      <c r="I12" s="211" t="str">
        <f t="shared" si="6"/>
        <v>Plaque murale pour caméra</v>
      </c>
      <c r="J12" s="211" t="str">
        <f t="shared" si="7"/>
        <v/>
      </c>
      <c r="K12" s="211" t="str">
        <f t="shared" si="8"/>
        <v>WALL_PLATE</v>
      </c>
      <c r="L12" s="211" t="str">
        <f t="shared" si="39"/>
        <v>Inventory</v>
      </c>
      <c r="M12" s="211" t="str">
        <f t="shared" si="9"/>
        <v>NO</v>
      </c>
      <c r="N12" s="211" t="str">
        <f t="shared" si="10"/>
        <v>Product</v>
      </c>
      <c r="O12" s="211" t="str">
        <f t="shared" si="11"/>
        <v>Misc</v>
      </c>
      <c r="P12" s="211" t="str">
        <f t="shared" si="12"/>
        <v>One Time</v>
      </c>
      <c r="Q12" s="349">
        <v>43930</v>
      </c>
      <c r="R12" s="349"/>
      <c r="S12" s="211" t="str">
        <f t="shared" si="13"/>
        <v>YES</v>
      </c>
      <c r="T12" s="211" t="str">
        <f t="shared" si="14"/>
        <v>No</v>
      </c>
      <c r="U12" s="211" t="str">
        <f t="shared" si="15"/>
        <v>No</v>
      </c>
      <c r="V12" s="211" t="str">
        <f t="shared" si="16"/>
        <v>NO</v>
      </c>
      <c r="W12" s="211" t="str">
        <f t="shared" si="17"/>
        <v>NO</v>
      </c>
      <c r="X12" s="211">
        <v>0</v>
      </c>
      <c r="Y12" s="211" t="s">
        <v>3277</v>
      </c>
      <c r="Z12" s="211" t="s">
        <v>3275</v>
      </c>
      <c r="AA12" s="211" t="s">
        <v>3319</v>
      </c>
      <c r="AB12" s="211" t="s">
        <v>3286</v>
      </c>
      <c r="AC12" s="211" t="s">
        <v>3286</v>
      </c>
      <c r="AD12" s="211" t="s">
        <v>3320</v>
      </c>
      <c r="AE12" s="211" t="str">
        <f t="shared" si="18"/>
        <v>WALL_PLATE</v>
      </c>
      <c r="AF12" s="211" t="str">
        <f t="shared" si="19"/>
        <v/>
      </c>
      <c r="AG12" s="211" t="str">
        <f t="shared" si="20"/>
        <v/>
      </c>
      <c r="AH12" s="211" t="str">
        <f t="shared" si="41"/>
        <v/>
      </c>
      <c r="AI12" s="211" t="str">
        <f t="shared" si="22"/>
        <v/>
      </c>
      <c r="AJ12" s="211" t="str">
        <f t="shared" si="23"/>
        <v/>
      </c>
      <c r="AK12" s="211" t="str">
        <f t="shared" si="24"/>
        <v/>
      </c>
      <c r="AL12" s="211" t="str">
        <f t="shared" si="25"/>
        <v/>
      </c>
      <c r="AM12" s="211" t="str">
        <f t="shared" si="26"/>
        <v/>
      </c>
      <c r="AN12" s="211" t="str">
        <f t="shared" si="27"/>
        <v>No</v>
      </c>
      <c r="AO12" s="211" t="str">
        <f t="shared" si="28"/>
        <v>No</v>
      </c>
      <c r="AP12" s="211" t="str">
        <f t="shared" si="29"/>
        <v>No</v>
      </c>
      <c r="AQ12" s="211" t="str">
        <f t="shared" si="30"/>
        <v/>
      </c>
      <c r="AR12" s="211" t="str">
        <f t="shared" si="31"/>
        <v/>
      </c>
      <c r="AS12" s="211" t="str">
        <f t="shared" si="32"/>
        <v/>
      </c>
      <c r="AT12" s="211" t="str">
        <f t="shared" si="33"/>
        <v/>
      </c>
      <c r="AU12" s="211" t="str">
        <f t="shared" si="34"/>
        <v/>
      </c>
      <c r="AV12" s="211" t="str">
        <f t="shared" si="35"/>
        <v/>
      </c>
      <c r="AW12" s="211" t="str">
        <f t="shared" si="36"/>
        <v/>
      </c>
      <c r="AX12" s="211" t="str">
        <f t="shared" si="37"/>
        <v>NO</v>
      </c>
      <c r="AY12" s="125" t="str">
        <f t="shared" si="38"/>
        <v/>
      </c>
    </row>
    <row r="13" spans="1:51" s="211" customFormat="1" x14ac:dyDescent="0.25">
      <c r="A13" s="211" t="s">
        <v>2370</v>
      </c>
      <c r="B13" s="211" t="s">
        <v>2370</v>
      </c>
      <c r="C13" s="211" t="str">
        <f t="shared" si="0"/>
        <v>Z-Wave 105 dB Siren</v>
      </c>
      <c r="D13" s="211" t="str">
        <f t="shared" si="1"/>
        <v>Sirène de 105 dB de Z-Wave</v>
      </c>
      <c r="E13" s="211" t="str">
        <f t="shared" si="2"/>
        <v/>
      </c>
      <c r="F13" s="211" t="str">
        <f t="shared" si="3"/>
        <v>Z-Wave 105 dB Siren</v>
      </c>
      <c r="G13" s="211" t="str">
        <f t="shared" si="4"/>
        <v>Sirène de 105 dB de Z-Wave</v>
      </c>
      <c r="H13" s="211" t="str">
        <f t="shared" si="5"/>
        <v>Z-Wave 105 dB Siren</v>
      </c>
      <c r="I13" s="211" t="str">
        <f t="shared" si="6"/>
        <v>Sirène de 105 dB de Z-Wave</v>
      </c>
      <c r="J13" s="211" t="str">
        <f t="shared" si="7"/>
        <v/>
      </c>
      <c r="K13" s="211" t="str">
        <f t="shared" si="8"/>
        <v>WA105DBZ</v>
      </c>
      <c r="L13" s="211" t="str">
        <f t="shared" si="39"/>
        <v>Inventory</v>
      </c>
      <c r="M13" s="211" t="str">
        <f t="shared" si="9"/>
        <v>NO</v>
      </c>
      <c r="N13" s="211" t="str">
        <f t="shared" si="10"/>
        <v>Product</v>
      </c>
      <c r="O13" s="211" t="str">
        <f t="shared" si="11"/>
        <v>Automation</v>
      </c>
      <c r="P13" s="211" t="str">
        <f t="shared" si="12"/>
        <v>One Time</v>
      </c>
      <c r="Q13" s="349">
        <v>43930</v>
      </c>
      <c r="R13" s="349"/>
      <c r="S13" s="211" t="str">
        <f t="shared" si="13"/>
        <v>YES</v>
      </c>
      <c r="T13" s="211" t="str">
        <f t="shared" si="14"/>
        <v>No</v>
      </c>
      <c r="U13" s="211" t="str">
        <f t="shared" si="15"/>
        <v>No</v>
      </c>
      <c r="V13" s="211" t="str">
        <f t="shared" si="16"/>
        <v>NO</v>
      </c>
      <c r="W13" s="211" t="str">
        <f t="shared" si="17"/>
        <v>NO</v>
      </c>
      <c r="X13" s="211">
        <v>0</v>
      </c>
      <c r="Y13" s="211" t="s">
        <v>3277</v>
      </c>
      <c r="Z13" s="211" t="s">
        <v>3275</v>
      </c>
      <c r="AA13" s="211" t="s">
        <v>3319</v>
      </c>
      <c r="AB13" s="211" t="s">
        <v>3286</v>
      </c>
      <c r="AC13" s="211" t="s">
        <v>3286</v>
      </c>
      <c r="AD13" s="211" t="s">
        <v>3320</v>
      </c>
      <c r="AE13" s="211" t="str">
        <f t="shared" si="18"/>
        <v>WA105DBZ</v>
      </c>
      <c r="AF13" s="211" t="str">
        <f t="shared" si="19"/>
        <v/>
      </c>
      <c r="AG13" s="211" t="str">
        <f t="shared" si="20"/>
        <v/>
      </c>
      <c r="AH13" s="211" t="str">
        <f t="shared" si="41"/>
        <v>X</v>
      </c>
      <c r="AI13" s="211" t="str">
        <f t="shared" si="22"/>
        <v/>
      </c>
      <c r="AJ13" s="211" t="str">
        <f t="shared" si="23"/>
        <v/>
      </c>
      <c r="AK13" s="211" t="str">
        <f t="shared" si="24"/>
        <v/>
      </c>
      <c r="AL13" s="211" t="str">
        <f t="shared" si="25"/>
        <v/>
      </c>
      <c r="AM13" s="211" t="str">
        <f t="shared" si="26"/>
        <v/>
      </c>
      <c r="AN13" s="211" t="str">
        <f t="shared" si="27"/>
        <v>No</v>
      </c>
      <c r="AO13" s="211" t="str">
        <f t="shared" si="28"/>
        <v>No</v>
      </c>
      <c r="AP13" s="211" t="str">
        <f t="shared" si="29"/>
        <v>No</v>
      </c>
      <c r="AQ13" s="211" t="str">
        <f t="shared" si="30"/>
        <v/>
      </c>
      <c r="AR13" s="211" t="str">
        <f t="shared" si="31"/>
        <v/>
      </c>
      <c r="AS13" s="211" t="str">
        <f t="shared" si="32"/>
        <v/>
      </c>
      <c r="AT13" s="211" t="str">
        <f t="shared" si="33"/>
        <v/>
      </c>
      <c r="AU13" s="211" t="str">
        <f t="shared" si="34"/>
        <v/>
      </c>
      <c r="AV13" s="211" t="str">
        <f t="shared" si="35"/>
        <v/>
      </c>
      <c r="AW13" s="211" t="str">
        <f t="shared" si="36"/>
        <v/>
      </c>
      <c r="AX13" s="211" t="str">
        <f t="shared" si="37"/>
        <v>NO</v>
      </c>
      <c r="AY13" s="125" t="str">
        <f t="shared" si="38"/>
        <v/>
      </c>
    </row>
    <row r="14" spans="1:51" s="211" customFormat="1" x14ac:dyDescent="0.25">
      <c r="A14" s="211" t="s">
        <v>2131</v>
      </c>
      <c r="B14" s="211" t="s">
        <v>2131</v>
      </c>
      <c r="C14" s="211" t="str">
        <f t="shared" si="0"/>
        <v>Legacy Promotion</v>
      </c>
      <c r="D14" s="211" t="str">
        <f t="shared" si="1"/>
        <v>Promotion de l'héritage</v>
      </c>
      <c r="E14" s="211" t="str">
        <f t="shared" si="2"/>
        <v/>
      </c>
      <c r="F14" s="211" t="str">
        <f t="shared" si="3"/>
        <v>Legacy Promotion</v>
      </c>
      <c r="G14" s="211" t="str">
        <f t="shared" si="4"/>
        <v>Promotion de l'héritage</v>
      </c>
      <c r="H14" s="211" t="str">
        <f t="shared" si="5"/>
        <v>Legacy Promotion</v>
      </c>
      <c r="I14" s="211" t="str">
        <f t="shared" si="6"/>
        <v>Promotion de l'héritage</v>
      </c>
      <c r="J14" s="211" t="str">
        <f t="shared" si="7"/>
        <v/>
      </c>
      <c r="K14" s="211" t="str">
        <f t="shared" si="8"/>
        <v/>
      </c>
      <c r="L14" s="211" t="str">
        <f t="shared" si="39"/>
        <v>Service</v>
      </c>
      <c r="M14" s="211" t="str">
        <f t="shared" si="9"/>
        <v>NO</v>
      </c>
      <c r="N14" s="211" t="str">
        <f t="shared" si="10"/>
        <v>Product</v>
      </c>
      <c r="O14" s="211" t="str">
        <f t="shared" si="11"/>
        <v>Promotion</v>
      </c>
      <c r="P14" s="211" t="str">
        <f t="shared" si="12"/>
        <v>One time</v>
      </c>
      <c r="Q14" s="349">
        <v>43930</v>
      </c>
      <c r="R14" s="349"/>
      <c r="S14" s="211" t="str">
        <f t="shared" si="13"/>
        <v>NO</v>
      </c>
      <c r="T14" s="211" t="str">
        <f t="shared" si="14"/>
        <v>No</v>
      </c>
      <c r="U14" s="211" t="str">
        <f t="shared" si="15"/>
        <v>No</v>
      </c>
      <c r="V14" s="211" t="str">
        <f t="shared" si="16"/>
        <v>NO</v>
      </c>
      <c r="W14" s="211" t="str">
        <f t="shared" si="17"/>
        <v>NO</v>
      </c>
      <c r="X14" s="211">
        <v>0</v>
      </c>
      <c r="Y14" s="211" t="s">
        <v>3277</v>
      </c>
      <c r="Z14" s="211" t="s">
        <v>3275</v>
      </c>
      <c r="AA14" s="211" t="s">
        <v>3319</v>
      </c>
      <c r="AB14" s="211" t="s">
        <v>3286</v>
      </c>
      <c r="AC14" s="211" t="s">
        <v>3286</v>
      </c>
      <c r="AD14" s="211" t="s">
        <v>3320</v>
      </c>
      <c r="AE14" s="211" t="str">
        <f t="shared" si="18"/>
        <v>Service</v>
      </c>
      <c r="AF14" s="211" t="str">
        <f t="shared" si="19"/>
        <v>Service</v>
      </c>
      <c r="AG14" s="211" t="str">
        <f t="shared" si="20"/>
        <v>VR_PKVID1_NC</v>
      </c>
      <c r="AH14" s="211" t="str">
        <f t="shared" si="41"/>
        <v/>
      </c>
      <c r="AI14" s="211" t="str">
        <f t="shared" si="22"/>
        <v/>
      </c>
      <c r="AJ14" s="211" t="str">
        <f t="shared" si="23"/>
        <v/>
      </c>
      <c r="AK14" s="211" t="str">
        <f t="shared" si="24"/>
        <v/>
      </c>
      <c r="AL14" s="211" t="str">
        <f t="shared" si="25"/>
        <v/>
      </c>
      <c r="AM14" s="211" t="str">
        <f t="shared" si="26"/>
        <v>Offer</v>
      </c>
      <c r="AN14" s="211" t="str">
        <f t="shared" si="27"/>
        <v>No</v>
      </c>
      <c r="AO14" s="211" t="str">
        <f t="shared" si="28"/>
        <v>No</v>
      </c>
      <c r="AP14" s="211" t="str">
        <f t="shared" si="29"/>
        <v>No</v>
      </c>
      <c r="AQ14" s="211" t="str">
        <f t="shared" si="30"/>
        <v/>
      </c>
      <c r="AR14" s="211" t="str">
        <f t="shared" si="31"/>
        <v/>
      </c>
      <c r="AS14" s="211" t="str">
        <f t="shared" si="32"/>
        <v/>
      </c>
      <c r="AT14" s="211" t="str">
        <f t="shared" si="33"/>
        <v>NO</v>
      </c>
      <c r="AU14" s="211" t="str">
        <f t="shared" si="34"/>
        <v/>
      </c>
      <c r="AV14" s="211" t="str">
        <f t="shared" si="35"/>
        <v/>
      </c>
      <c r="AW14" s="211" t="str">
        <f t="shared" si="36"/>
        <v/>
      </c>
      <c r="AX14" s="211" t="str">
        <f t="shared" si="37"/>
        <v>NO</v>
      </c>
      <c r="AY14" s="125" t="str">
        <f t="shared" si="38"/>
        <v/>
      </c>
    </row>
    <row r="15" spans="1:51" s="211" customFormat="1" x14ac:dyDescent="0.25">
      <c r="A15" s="211" t="s">
        <v>234</v>
      </c>
      <c r="B15" s="211" t="s">
        <v>234</v>
      </c>
      <c r="C15" s="211" t="str">
        <f t="shared" si="0"/>
        <v>8-48 Zone Controler</v>
      </c>
      <c r="D15" s="211" t="str">
        <f t="shared" si="1"/>
        <v>Panneau de contrôle pour 8 à 48 zones</v>
      </c>
      <c r="E15" s="211" t="str">
        <f t="shared" si="2"/>
        <v/>
      </c>
      <c r="F15" s="211" t="str">
        <f t="shared" si="3"/>
        <v>8-48 Zone Controler</v>
      </c>
      <c r="G15" s="211" t="str">
        <f t="shared" si="4"/>
        <v>Panneau de contrôle pour 8 à 48 zones</v>
      </c>
      <c r="H15" s="211" t="str">
        <f t="shared" si="5"/>
        <v>8-48 Zone Controler</v>
      </c>
      <c r="I15" s="211" t="str">
        <f t="shared" si="6"/>
        <v>Panneau de contrôle pour 8 à 48 zones</v>
      </c>
      <c r="J15" s="211" t="str">
        <f t="shared" si="7"/>
        <v/>
      </c>
      <c r="K15" s="211" t="str">
        <f t="shared" si="8"/>
        <v>VISTA-20PCN</v>
      </c>
      <c r="L15" s="211" t="str">
        <f t="shared" si="39"/>
        <v>Inventory</v>
      </c>
      <c r="M15" s="211" t="str">
        <f t="shared" si="9"/>
        <v>NO</v>
      </c>
      <c r="N15" s="211" t="str">
        <f t="shared" si="10"/>
        <v>Product</v>
      </c>
      <c r="O15" s="211" t="str">
        <f t="shared" si="11"/>
        <v>Misc</v>
      </c>
      <c r="P15" s="211" t="str">
        <f t="shared" si="12"/>
        <v>One Time</v>
      </c>
      <c r="Q15" s="349">
        <v>43930</v>
      </c>
      <c r="R15" s="349"/>
      <c r="S15" s="211" t="str">
        <f t="shared" si="13"/>
        <v>YES</v>
      </c>
      <c r="T15" s="211" t="str">
        <f t="shared" si="14"/>
        <v>No</v>
      </c>
      <c r="U15" s="211" t="str">
        <f t="shared" si="15"/>
        <v>No</v>
      </c>
      <c r="V15" s="211" t="str">
        <f t="shared" si="16"/>
        <v>NO</v>
      </c>
      <c r="W15" s="211" t="str">
        <f t="shared" si="17"/>
        <v>NO</v>
      </c>
      <c r="X15" s="211">
        <v>0</v>
      </c>
      <c r="Y15" s="211" t="s">
        <v>3277</v>
      </c>
      <c r="Z15" s="211" t="s">
        <v>3275</v>
      </c>
      <c r="AA15" s="211" t="s">
        <v>3319</v>
      </c>
      <c r="AB15" s="211" t="s">
        <v>3286</v>
      </c>
      <c r="AC15" s="211" t="s">
        <v>3286</v>
      </c>
      <c r="AD15" s="211" t="s">
        <v>3320</v>
      </c>
      <c r="AE15" s="211" t="str">
        <f t="shared" si="18"/>
        <v>VISTA-20PCN</v>
      </c>
      <c r="AF15" s="211" t="str">
        <f t="shared" si="19"/>
        <v/>
      </c>
      <c r="AG15" s="211" t="str">
        <f t="shared" si="20"/>
        <v/>
      </c>
      <c r="AH15" s="211" t="str">
        <f t="shared" si="41"/>
        <v>X</v>
      </c>
      <c r="AI15" s="211" t="str">
        <f t="shared" si="22"/>
        <v/>
      </c>
      <c r="AJ15" s="211" t="str">
        <f t="shared" si="23"/>
        <v/>
      </c>
      <c r="AK15" s="211" t="str">
        <f t="shared" si="24"/>
        <v/>
      </c>
      <c r="AL15" s="211" t="str">
        <f t="shared" si="25"/>
        <v/>
      </c>
      <c r="AM15" s="211" t="str">
        <f t="shared" si="26"/>
        <v/>
      </c>
      <c r="AN15" s="211" t="str">
        <f t="shared" si="27"/>
        <v>No</v>
      </c>
      <c r="AO15" s="211" t="str">
        <f t="shared" si="28"/>
        <v>No</v>
      </c>
      <c r="AP15" s="211" t="str">
        <f t="shared" si="29"/>
        <v>No</v>
      </c>
      <c r="AQ15" s="211" t="str">
        <f t="shared" si="30"/>
        <v/>
      </c>
      <c r="AR15" s="211" t="str">
        <f t="shared" si="31"/>
        <v/>
      </c>
      <c r="AS15" s="211" t="str">
        <f t="shared" si="32"/>
        <v/>
      </c>
      <c r="AT15" s="211" t="str">
        <f t="shared" si="33"/>
        <v/>
      </c>
      <c r="AU15" s="211" t="str">
        <f t="shared" si="34"/>
        <v/>
      </c>
      <c r="AV15" s="211" t="str">
        <f t="shared" si="35"/>
        <v/>
      </c>
      <c r="AW15" s="211" t="str">
        <f t="shared" si="36"/>
        <v/>
      </c>
      <c r="AX15" s="211" t="str">
        <f t="shared" si="37"/>
        <v>NO</v>
      </c>
      <c r="AY15" s="125" t="str">
        <f t="shared" si="38"/>
        <v/>
      </c>
    </row>
    <row r="16" spans="1:51" s="211" customFormat="1" x14ac:dyDescent="0.25">
      <c r="A16" s="211" t="s">
        <v>3120</v>
      </c>
      <c r="B16" s="211" t="s">
        <v>3120</v>
      </c>
      <c r="C16" s="211" t="str">
        <f t="shared" si="0"/>
        <v>Video and Automation</v>
      </c>
      <c r="D16" s="211" t="str">
        <f t="shared" si="1"/>
        <v>Vidéo et domotique</v>
      </c>
      <c r="E16" s="211" t="str">
        <f t="shared" si="2"/>
        <v/>
      </c>
      <c r="F16" s="211" t="str">
        <f t="shared" si="3"/>
        <v>Video and Automation</v>
      </c>
      <c r="G16" s="211" t="str">
        <f t="shared" si="4"/>
        <v>Vidéo et domotique</v>
      </c>
      <c r="H16" s="211" t="str">
        <f t="shared" si="5"/>
        <v>Video and Automation</v>
      </c>
      <c r="I16" s="211" t="str">
        <f t="shared" si="6"/>
        <v>Vidéo et domotique</v>
      </c>
      <c r="J16" s="211" t="str">
        <f t="shared" si="7"/>
        <v>ADC-SG130Z</v>
      </c>
      <c r="K16" s="211" t="str">
        <f t="shared" si="8"/>
        <v>VIDAUTO</v>
      </c>
      <c r="L16" s="211" t="str">
        <f t="shared" si="39"/>
        <v>Non-Inventory</v>
      </c>
      <c r="M16" s="211" t="str">
        <f t="shared" si="9"/>
        <v>NO</v>
      </c>
      <c r="N16" s="211" t="str">
        <f t="shared" si="10"/>
        <v>Product Bundle</v>
      </c>
      <c r="O16" s="211" t="str">
        <f t="shared" si="11"/>
        <v>Bundle</v>
      </c>
      <c r="P16" s="211" t="str">
        <f t="shared" si="12"/>
        <v>RMR</v>
      </c>
      <c r="Q16" s="349">
        <v>43930</v>
      </c>
      <c r="R16" s="349"/>
      <c r="S16" s="211" t="str">
        <f t="shared" si="13"/>
        <v>YES</v>
      </c>
      <c r="T16" s="211" t="str">
        <f t="shared" si="14"/>
        <v>No</v>
      </c>
      <c r="U16" s="211" t="str">
        <f t="shared" si="15"/>
        <v>No</v>
      </c>
      <c r="V16" s="211" t="str">
        <f t="shared" si="16"/>
        <v>NO</v>
      </c>
      <c r="W16" s="211" t="str">
        <f t="shared" si="17"/>
        <v>NO</v>
      </c>
      <c r="X16" s="211">
        <v>0</v>
      </c>
      <c r="Y16" s="211" t="s">
        <v>3277</v>
      </c>
      <c r="Z16" s="211" t="s">
        <v>3275</v>
      </c>
      <c r="AA16" s="211" t="s">
        <v>3319</v>
      </c>
      <c r="AB16" s="211" t="s">
        <v>3286</v>
      </c>
      <c r="AC16" s="211" t="s">
        <v>3286</v>
      </c>
      <c r="AD16" s="211" t="s">
        <v>3320</v>
      </c>
      <c r="AE16" s="211" t="str">
        <f t="shared" si="18"/>
        <v>SERVICE</v>
      </c>
      <c r="AF16" s="211" t="str">
        <f t="shared" si="19"/>
        <v>SERVICE</v>
      </c>
      <c r="AG16" s="211" t="str">
        <f t="shared" si="20"/>
        <v/>
      </c>
      <c r="AH16" s="211" t="str">
        <f t="shared" si="41"/>
        <v/>
      </c>
      <c r="AI16" s="211" t="str">
        <f t="shared" si="22"/>
        <v/>
      </c>
      <c r="AJ16" s="211" t="str">
        <f t="shared" si="23"/>
        <v/>
      </c>
      <c r="AK16" s="211" t="str">
        <f t="shared" si="24"/>
        <v/>
      </c>
      <c r="AL16" s="211" t="str">
        <f t="shared" si="25"/>
        <v/>
      </c>
      <c r="AM16" s="211" t="str">
        <f t="shared" si="26"/>
        <v/>
      </c>
      <c r="AN16" s="211" t="str">
        <f t="shared" si="27"/>
        <v>No</v>
      </c>
      <c r="AO16" s="211" t="str">
        <f t="shared" si="28"/>
        <v>No</v>
      </c>
      <c r="AP16" s="211" t="str">
        <f t="shared" si="29"/>
        <v>No</v>
      </c>
      <c r="AQ16" s="211" t="str">
        <f t="shared" si="30"/>
        <v/>
      </c>
      <c r="AR16" s="211" t="str">
        <f t="shared" si="31"/>
        <v>VIDAUTO</v>
      </c>
      <c r="AS16" s="211" t="str">
        <f t="shared" si="32"/>
        <v/>
      </c>
      <c r="AT16" s="211" t="str">
        <f t="shared" si="33"/>
        <v/>
      </c>
      <c r="AU16" s="211" t="str">
        <f t="shared" si="34"/>
        <v/>
      </c>
      <c r="AV16" s="211" t="str">
        <f t="shared" si="35"/>
        <v>ADC</v>
      </c>
      <c r="AW16" s="211" t="str">
        <f t="shared" si="36"/>
        <v>Wireless</v>
      </c>
      <c r="AX16" s="211" t="str">
        <f t="shared" si="37"/>
        <v>NO</v>
      </c>
      <c r="AY16" s="125" t="str">
        <f t="shared" si="38"/>
        <v>0</v>
      </c>
    </row>
    <row r="17" spans="1:51" s="211" customFormat="1" x14ac:dyDescent="0.25">
      <c r="A17" s="211" t="s">
        <v>3539</v>
      </c>
      <c r="B17" s="211" t="s">
        <v>3539</v>
      </c>
      <c r="C17" s="211" t="str">
        <f t="shared" si="0"/>
        <v xml:space="preserve">Additional Monthly Clips (5+ Cameras) </v>
      </c>
      <c r="D17" s="211" t="str">
        <f t="shared" si="1"/>
        <v xml:space="preserve">Vidéoclips supplémentaires par mois (5 caméras ou plus) </v>
      </c>
      <c r="E17" s="211" t="str">
        <f t="shared" si="2"/>
        <v/>
      </c>
      <c r="F17" s="211" t="str">
        <f t="shared" si="3"/>
        <v>Provides increased monthly video clip allowance.</v>
      </c>
      <c r="G17" s="211" t="str">
        <f t="shared" si="4"/>
        <v xml:space="preserve">
Fournit une allocation mensuelle accrue de clips vidéo.</v>
      </c>
      <c r="H17" s="211" t="str">
        <f t="shared" si="5"/>
        <v xml:space="preserve">Additional Monthly Clips (5+ Cameras) </v>
      </c>
      <c r="I17" s="211" t="str">
        <f t="shared" si="6"/>
        <v xml:space="preserve">Vidéoclips supplémentaires par mois (5 caméras ou plus) </v>
      </c>
      <c r="J17" s="211" t="str">
        <f t="shared" si="7"/>
        <v/>
      </c>
      <c r="K17" s="211" t="str">
        <f t="shared" si="8"/>
        <v>VID_EXPANS</v>
      </c>
      <c r="L17" s="211" t="str">
        <f t="shared" si="39"/>
        <v>Non-Inventory</v>
      </c>
      <c r="M17" s="211" t="str">
        <f t="shared" si="9"/>
        <v>NO</v>
      </c>
      <c r="N17" s="211" t="str">
        <f t="shared" si="10"/>
        <v>Product</v>
      </c>
      <c r="O17" s="211" t="str">
        <f t="shared" si="11"/>
        <v>Service</v>
      </c>
      <c r="P17" s="211" t="str">
        <f t="shared" si="12"/>
        <v>RMR</v>
      </c>
      <c r="Q17" s="349">
        <v>43930</v>
      </c>
      <c r="R17" s="349"/>
      <c r="S17" s="211" t="str">
        <f t="shared" si="13"/>
        <v>YES</v>
      </c>
      <c r="T17" s="211" t="str">
        <f t="shared" si="14"/>
        <v>No</v>
      </c>
      <c r="U17" s="211" t="str">
        <f t="shared" si="15"/>
        <v>No</v>
      </c>
      <c r="V17" s="211" t="str">
        <f t="shared" si="16"/>
        <v>NO</v>
      </c>
      <c r="W17" s="211" t="str">
        <f t="shared" si="17"/>
        <v>NO</v>
      </c>
      <c r="X17" s="211">
        <v>0</v>
      </c>
      <c r="Y17" s="211" t="s">
        <v>3277</v>
      </c>
      <c r="Z17" s="211" t="s">
        <v>3275</v>
      </c>
      <c r="AA17" s="211" t="s">
        <v>3319</v>
      </c>
      <c r="AB17" s="211" t="s">
        <v>3286</v>
      </c>
      <c r="AC17" s="211" t="s">
        <v>3286</v>
      </c>
      <c r="AD17" s="211" t="s">
        <v>3320</v>
      </c>
      <c r="AE17" s="211" t="str">
        <f t="shared" si="18"/>
        <v>Service</v>
      </c>
      <c r="AF17" s="211" t="str">
        <f t="shared" si="19"/>
        <v>Service</v>
      </c>
      <c r="AG17" s="211" t="str">
        <f t="shared" si="20"/>
        <v/>
      </c>
      <c r="AH17" s="211" t="str">
        <f t="shared" si="41"/>
        <v>X</v>
      </c>
      <c r="AI17" s="211" t="str">
        <f t="shared" si="22"/>
        <v/>
      </c>
      <c r="AJ17" s="211" t="str">
        <f t="shared" si="23"/>
        <v/>
      </c>
      <c r="AK17" s="211" t="str">
        <f t="shared" si="24"/>
        <v/>
      </c>
      <c r="AL17" s="211" t="str">
        <f t="shared" si="25"/>
        <v/>
      </c>
      <c r="AM17" s="211" t="str">
        <f t="shared" si="26"/>
        <v/>
      </c>
      <c r="AN17" s="211" t="str">
        <f t="shared" si="27"/>
        <v>No</v>
      </c>
      <c r="AO17" s="211" t="str">
        <f t="shared" si="28"/>
        <v>No</v>
      </c>
      <c r="AP17" s="211" t="str">
        <f t="shared" si="29"/>
        <v>No</v>
      </c>
      <c r="AQ17" s="211" t="str">
        <f t="shared" si="30"/>
        <v/>
      </c>
      <c r="AR17" s="211" t="str">
        <f t="shared" si="31"/>
        <v/>
      </c>
      <c r="AS17" s="211" t="str">
        <f t="shared" si="32"/>
        <v/>
      </c>
      <c r="AT17" s="211" t="str">
        <f t="shared" si="33"/>
        <v/>
      </c>
      <c r="AU17" s="211" t="str">
        <f t="shared" si="34"/>
        <v/>
      </c>
      <c r="AV17" s="211" t="str">
        <f t="shared" si="35"/>
        <v/>
      </c>
      <c r="AW17" s="211" t="str">
        <f t="shared" si="36"/>
        <v/>
      </c>
      <c r="AX17" s="211" t="str">
        <f t="shared" si="37"/>
        <v>NO</v>
      </c>
      <c r="AY17" s="125" t="str">
        <f t="shared" si="38"/>
        <v/>
      </c>
    </row>
    <row r="18" spans="1:51" s="211" customFormat="1" x14ac:dyDescent="0.25">
      <c r="A18" s="211" t="s">
        <v>87</v>
      </c>
      <c r="B18" s="211" t="s">
        <v>87</v>
      </c>
      <c r="C18" s="211" t="str">
        <f t="shared" si="0"/>
        <v xml:space="preserve">Additional Monthly Clips (5+ Cameras) </v>
      </c>
      <c r="D18" s="211" t="str">
        <f t="shared" si="1"/>
        <v xml:space="preserve">Vidéoclips supplémentaires par mois (5 caméras ou plus) </v>
      </c>
      <c r="E18" s="211" t="str">
        <f t="shared" si="2"/>
        <v/>
      </c>
      <c r="F18" s="211" t="str">
        <f t="shared" si="3"/>
        <v>Provides increased monthly video clip allowance.</v>
      </c>
      <c r="G18" s="211" t="str">
        <f t="shared" si="4"/>
        <v xml:space="preserve">
Fournit une allocation mensuelle accrue de clips vidéo.</v>
      </c>
      <c r="H18" s="211" t="str">
        <f t="shared" si="5"/>
        <v xml:space="preserve">Additional Monthly Clips (5+ Cameras) </v>
      </c>
      <c r="I18" s="211" t="str">
        <f t="shared" si="6"/>
        <v xml:space="preserve">Vidéoclips supplémentaires par mois (5 caméras ou plus) </v>
      </c>
      <c r="J18" s="211" t="str">
        <f t="shared" si="7"/>
        <v/>
      </c>
      <c r="K18" s="211" t="str">
        <f t="shared" si="8"/>
        <v>VID_EXPANS</v>
      </c>
      <c r="L18" s="211" t="str">
        <f t="shared" si="39"/>
        <v>Non-Inventory</v>
      </c>
      <c r="M18" s="211" t="str">
        <f t="shared" si="9"/>
        <v>NO</v>
      </c>
      <c r="N18" s="211" t="str">
        <f t="shared" si="10"/>
        <v>Product</v>
      </c>
      <c r="O18" s="211" t="str">
        <f t="shared" si="11"/>
        <v>Service</v>
      </c>
      <c r="P18" s="211" t="str">
        <f t="shared" si="12"/>
        <v>RMR</v>
      </c>
      <c r="Q18" s="349">
        <v>43930</v>
      </c>
      <c r="R18" s="349"/>
      <c r="S18" s="211" t="str">
        <f t="shared" si="13"/>
        <v>YES</v>
      </c>
      <c r="T18" s="211" t="str">
        <f t="shared" si="14"/>
        <v>No</v>
      </c>
      <c r="U18" s="211" t="str">
        <f t="shared" si="15"/>
        <v>No</v>
      </c>
      <c r="V18" s="211" t="str">
        <f t="shared" si="16"/>
        <v>NO</v>
      </c>
      <c r="W18" s="211" t="str">
        <f t="shared" si="17"/>
        <v>NO</v>
      </c>
      <c r="X18" s="211">
        <v>0</v>
      </c>
      <c r="Y18" s="211" t="s">
        <v>3277</v>
      </c>
      <c r="Z18" s="211" t="s">
        <v>3275</v>
      </c>
      <c r="AA18" s="211" t="s">
        <v>3319</v>
      </c>
      <c r="AB18" s="211" t="s">
        <v>3286</v>
      </c>
      <c r="AC18" s="211" t="s">
        <v>3286</v>
      </c>
      <c r="AD18" s="211" t="s">
        <v>3320</v>
      </c>
      <c r="AE18" s="211" t="str">
        <f t="shared" si="18"/>
        <v>Service</v>
      </c>
      <c r="AF18" s="211" t="str">
        <f t="shared" si="19"/>
        <v>Service</v>
      </c>
      <c r="AG18" s="211" t="str">
        <f t="shared" si="20"/>
        <v/>
      </c>
      <c r="AH18" s="211" t="str">
        <f t="shared" si="41"/>
        <v>X</v>
      </c>
      <c r="AI18" s="211" t="str">
        <f t="shared" si="22"/>
        <v/>
      </c>
      <c r="AJ18" s="211" t="str">
        <f t="shared" si="23"/>
        <v/>
      </c>
      <c r="AK18" s="211" t="str">
        <f t="shared" si="24"/>
        <v/>
      </c>
      <c r="AL18" s="211" t="str">
        <f t="shared" si="25"/>
        <v/>
      </c>
      <c r="AM18" s="211" t="str">
        <f t="shared" si="26"/>
        <v/>
      </c>
      <c r="AN18" s="211" t="str">
        <f t="shared" si="27"/>
        <v>No</v>
      </c>
      <c r="AO18" s="211" t="str">
        <f t="shared" si="28"/>
        <v>No</v>
      </c>
      <c r="AP18" s="211" t="str">
        <f t="shared" si="29"/>
        <v>No</v>
      </c>
      <c r="AQ18" s="211" t="str">
        <f t="shared" si="30"/>
        <v/>
      </c>
      <c r="AR18" s="211" t="str">
        <f t="shared" si="31"/>
        <v/>
      </c>
      <c r="AS18" s="211" t="str">
        <f t="shared" si="32"/>
        <v/>
      </c>
      <c r="AT18" s="211" t="str">
        <f t="shared" si="33"/>
        <v/>
      </c>
      <c r="AU18" s="211" t="str">
        <f t="shared" si="34"/>
        <v/>
      </c>
      <c r="AV18" s="211" t="str">
        <f t="shared" si="35"/>
        <v/>
      </c>
      <c r="AW18" s="211" t="str">
        <f t="shared" si="36"/>
        <v/>
      </c>
      <c r="AX18" s="211" t="str">
        <f t="shared" si="37"/>
        <v>NO</v>
      </c>
      <c r="AY18" s="125" t="str">
        <f t="shared" si="38"/>
        <v/>
      </c>
    </row>
    <row r="19" spans="1:51" s="211" customFormat="1" x14ac:dyDescent="0.25">
      <c r="A19" s="211" t="s">
        <v>2283</v>
      </c>
      <c r="B19" s="211" t="s">
        <v>2283</v>
      </c>
      <c r="C19" s="211" t="str">
        <f t="shared" si="0"/>
        <v>Indoor/Outdoor Video Camera (Dome)</v>
      </c>
      <c r="D19" s="211" t="str">
        <f t="shared" si="1"/>
        <v>Caméra intérieure/extérieure (dôme)</v>
      </c>
      <c r="E19" s="211" t="str">
        <f t="shared" si="2"/>
        <v/>
      </c>
      <c r="F19" s="211" t="str">
        <f t="shared" si="3"/>
        <v>Indoor/Outdoor Video Camera (Dome)</v>
      </c>
      <c r="G19" s="211" t="str">
        <f t="shared" si="4"/>
        <v>Caméra intérieure/extérieure (dôme)</v>
      </c>
      <c r="H19" s="211" t="str">
        <f t="shared" si="5"/>
        <v>Indoor/Outdoor Video Camera (Dome)</v>
      </c>
      <c r="I19" s="211" t="str">
        <f t="shared" si="6"/>
        <v>Caméra intérieure/extérieure (dôme)</v>
      </c>
      <c r="J19" s="211" t="str">
        <f t="shared" si="7"/>
        <v/>
      </c>
      <c r="K19" s="211" t="str">
        <f t="shared" si="8"/>
        <v>ADC-VC826</v>
      </c>
      <c r="L19" s="211" t="str">
        <f t="shared" si="39"/>
        <v>Inventory</v>
      </c>
      <c r="M19" s="211" t="str">
        <f t="shared" si="9"/>
        <v>NO</v>
      </c>
      <c r="N19" s="211" t="str">
        <f t="shared" si="10"/>
        <v>Product</v>
      </c>
      <c r="O19" s="211" t="str">
        <f t="shared" si="11"/>
        <v>Camera</v>
      </c>
      <c r="P19" s="211" t="str">
        <f t="shared" si="12"/>
        <v>One Time</v>
      </c>
      <c r="Q19" s="349">
        <v>43930</v>
      </c>
      <c r="R19" s="349"/>
      <c r="S19" s="211" t="str">
        <f t="shared" si="13"/>
        <v>YES</v>
      </c>
      <c r="T19" s="211" t="str">
        <f t="shared" si="14"/>
        <v>No</v>
      </c>
      <c r="U19" s="211" t="str">
        <f t="shared" si="15"/>
        <v>Yes</v>
      </c>
      <c r="V19" s="211" t="str">
        <f t="shared" si="16"/>
        <v>YES</v>
      </c>
      <c r="W19" s="211" t="str">
        <f t="shared" si="17"/>
        <v>YES</v>
      </c>
      <c r="X19" s="211">
        <v>0</v>
      </c>
      <c r="Y19" s="211" t="s">
        <v>3277</v>
      </c>
      <c r="Z19" s="211" t="s">
        <v>3275</v>
      </c>
      <c r="AA19" s="211" t="s">
        <v>3319</v>
      </c>
      <c r="AB19" s="211" t="s">
        <v>3286</v>
      </c>
      <c r="AC19" s="211" t="s">
        <v>3286</v>
      </c>
      <c r="AD19" s="211" t="s">
        <v>3320</v>
      </c>
      <c r="AE19" s="211" t="str">
        <f t="shared" si="18"/>
        <v>VC826</v>
      </c>
      <c r="AF19" s="211" t="str">
        <f t="shared" si="19"/>
        <v/>
      </c>
      <c r="AG19" s="211" t="str">
        <f t="shared" si="20"/>
        <v/>
      </c>
      <c r="AH19" s="211" t="str">
        <f t="shared" si="41"/>
        <v>X</v>
      </c>
      <c r="AI19" s="211" t="str">
        <f t="shared" si="22"/>
        <v/>
      </c>
      <c r="AJ19" s="211" t="str">
        <f t="shared" si="23"/>
        <v/>
      </c>
      <c r="AK19" s="211" t="str">
        <f t="shared" si="24"/>
        <v/>
      </c>
      <c r="AL19" s="211" t="str">
        <f t="shared" si="25"/>
        <v/>
      </c>
      <c r="AM19" s="211" t="str">
        <f t="shared" si="26"/>
        <v/>
      </c>
      <c r="AN19" s="211" t="str">
        <f t="shared" si="27"/>
        <v>No</v>
      </c>
      <c r="AO19" s="211" t="str">
        <f t="shared" si="28"/>
        <v>No</v>
      </c>
      <c r="AP19" s="211" t="str">
        <f t="shared" si="29"/>
        <v>No</v>
      </c>
      <c r="AQ19" s="211" t="str">
        <f t="shared" si="30"/>
        <v/>
      </c>
      <c r="AR19" s="211" t="str">
        <f t="shared" si="31"/>
        <v/>
      </c>
      <c r="AS19" s="211" t="str">
        <f t="shared" si="32"/>
        <v/>
      </c>
      <c r="AT19" s="211" t="str">
        <f t="shared" si="33"/>
        <v/>
      </c>
      <c r="AU19" s="211" t="str">
        <f t="shared" si="34"/>
        <v/>
      </c>
      <c r="AV19" s="211" t="str">
        <f t="shared" si="35"/>
        <v/>
      </c>
      <c r="AW19" s="211" t="str">
        <f t="shared" si="36"/>
        <v/>
      </c>
      <c r="AX19" s="211" t="str">
        <f t="shared" si="37"/>
        <v>NO</v>
      </c>
      <c r="AY19" s="125" t="str">
        <f t="shared" si="38"/>
        <v/>
      </c>
    </row>
    <row r="20" spans="1:51" s="211" customFormat="1" x14ac:dyDescent="0.25">
      <c r="A20" s="211" t="s">
        <v>2282</v>
      </c>
      <c r="B20" s="211" t="s">
        <v>2282</v>
      </c>
      <c r="C20" s="211" t="str">
        <f t="shared" si="0"/>
        <v>Indoor/Outdoor Video Camera (Mini Bullet)</v>
      </c>
      <c r="D20" s="211" t="str">
        <f t="shared" si="1"/>
        <v>Caméra intérieure/extérieure (mini bullet)</v>
      </c>
      <c r="E20" s="211" t="str">
        <f t="shared" si="2"/>
        <v/>
      </c>
      <c r="F20" s="211" t="str">
        <f t="shared" si="3"/>
        <v>Indoor/Outdoor Video Camera</v>
      </c>
      <c r="G20" s="211" t="str">
        <f t="shared" si="4"/>
        <v>Caméra intérieure/extérieure</v>
      </c>
      <c r="H20" s="211" t="str">
        <f t="shared" si="5"/>
        <v>Indoor/Outdoor Video Camera (Mini Bullet)</v>
      </c>
      <c r="I20" s="211" t="str">
        <f t="shared" si="6"/>
        <v>Caméra intérieure/extérieure (mini bullet)</v>
      </c>
      <c r="J20" s="211" t="str">
        <f t="shared" si="7"/>
        <v/>
      </c>
      <c r="K20" s="211" t="str">
        <f t="shared" si="8"/>
        <v>ADC-VC726</v>
      </c>
      <c r="L20" s="211" t="str">
        <f t="shared" si="39"/>
        <v>Inventory</v>
      </c>
      <c r="M20" s="211" t="str">
        <f t="shared" si="9"/>
        <v>NO</v>
      </c>
      <c r="N20" s="211" t="str">
        <f t="shared" si="10"/>
        <v>Product</v>
      </c>
      <c r="O20" s="211" t="str">
        <f t="shared" si="11"/>
        <v>Camera</v>
      </c>
      <c r="P20" s="211" t="str">
        <f t="shared" si="12"/>
        <v>One Time</v>
      </c>
      <c r="Q20" s="349">
        <v>43930</v>
      </c>
      <c r="R20" s="349"/>
      <c r="S20" s="211" t="str">
        <f t="shared" si="13"/>
        <v>YES</v>
      </c>
      <c r="T20" s="211" t="str">
        <f t="shared" si="14"/>
        <v>No</v>
      </c>
      <c r="U20" s="211" t="str">
        <f t="shared" si="15"/>
        <v>Yes</v>
      </c>
      <c r="V20" s="211" t="str">
        <f t="shared" si="16"/>
        <v>YES</v>
      </c>
      <c r="W20" s="211" t="str">
        <f t="shared" si="17"/>
        <v>YES</v>
      </c>
      <c r="X20" s="211">
        <v>0</v>
      </c>
      <c r="Y20" s="211" t="s">
        <v>3277</v>
      </c>
      <c r="Z20" s="211" t="s">
        <v>3275</v>
      </c>
      <c r="AA20" s="211" t="s">
        <v>3319</v>
      </c>
      <c r="AB20" s="211" t="s">
        <v>3286</v>
      </c>
      <c r="AC20" s="211" t="s">
        <v>3286</v>
      </c>
      <c r="AD20" s="211" t="s">
        <v>3320</v>
      </c>
      <c r="AE20" s="211" t="str">
        <f t="shared" si="18"/>
        <v>VC726</v>
      </c>
      <c r="AF20" s="211" t="str">
        <f t="shared" si="19"/>
        <v/>
      </c>
      <c r="AG20" s="211" t="str">
        <f t="shared" si="20"/>
        <v/>
      </c>
      <c r="AH20" s="211" t="str">
        <f t="shared" si="41"/>
        <v>X</v>
      </c>
      <c r="AI20" s="211" t="str">
        <f t="shared" si="22"/>
        <v/>
      </c>
      <c r="AJ20" s="211" t="str">
        <f t="shared" si="23"/>
        <v/>
      </c>
      <c r="AK20" s="211" t="str">
        <f t="shared" si="24"/>
        <v/>
      </c>
      <c r="AL20" s="211" t="str">
        <f t="shared" si="25"/>
        <v/>
      </c>
      <c r="AM20" s="211" t="str">
        <f t="shared" si="26"/>
        <v/>
      </c>
      <c r="AN20" s="211" t="str">
        <f t="shared" si="27"/>
        <v>No</v>
      </c>
      <c r="AO20" s="211" t="str">
        <f t="shared" si="28"/>
        <v>No</v>
      </c>
      <c r="AP20" s="211" t="str">
        <f t="shared" si="29"/>
        <v>No</v>
      </c>
      <c r="AQ20" s="211" t="str">
        <f t="shared" si="30"/>
        <v/>
      </c>
      <c r="AR20" s="211" t="str">
        <f t="shared" si="31"/>
        <v/>
      </c>
      <c r="AS20" s="211" t="str">
        <f t="shared" si="32"/>
        <v/>
      </c>
      <c r="AT20" s="211" t="str">
        <f t="shared" si="33"/>
        <v/>
      </c>
      <c r="AU20" s="211" t="str">
        <f t="shared" si="34"/>
        <v/>
      </c>
      <c r="AV20" s="211" t="str">
        <f t="shared" si="35"/>
        <v/>
      </c>
      <c r="AW20" s="211" t="str">
        <f t="shared" si="36"/>
        <v/>
      </c>
      <c r="AX20" s="211" t="str">
        <f t="shared" si="37"/>
        <v>NO</v>
      </c>
      <c r="AY20" s="125" t="str">
        <f t="shared" si="38"/>
        <v/>
      </c>
    </row>
    <row r="21" spans="1:51" s="211" customFormat="1" x14ac:dyDescent="0.25">
      <c r="A21" s="211" t="s">
        <v>3212</v>
      </c>
      <c r="B21" s="211" t="s">
        <v>3212</v>
      </c>
      <c r="C21" s="211" t="str">
        <f t="shared" si="0"/>
        <v>Installation Fee Credit for Video and Automation Bundle</v>
      </c>
      <c r="D21" s="211" t="str">
        <f t="shared" si="1"/>
        <v>Crédit pour frais d'installation du forfait groupé Vidéo et domotique</v>
      </c>
      <c r="E21" s="211" t="str">
        <f t="shared" si="2"/>
        <v/>
      </c>
      <c r="F21" s="211" t="str">
        <f t="shared" si="3"/>
        <v>Installation Fee Credit for Video and Automation Bundle</v>
      </c>
      <c r="G21" s="211" t="str">
        <f t="shared" si="4"/>
        <v>Crédit pour frais d'installation du forfait groupé Vidéo et domotique</v>
      </c>
      <c r="H21" s="211" t="str">
        <f t="shared" si="5"/>
        <v>Installation Fee Credit for Video and Automation Bundle</v>
      </c>
      <c r="I21" s="211" t="str">
        <f t="shared" si="6"/>
        <v>Crédit pour frais d'installation du forfait groupé Vidéo et domotique</v>
      </c>
      <c r="J21" s="211" t="str">
        <f t="shared" si="7"/>
        <v/>
      </c>
      <c r="K21" s="211" t="str">
        <f t="shared" si="8"/>
        <v/>
      </c>
      <c r="L21" s="211" t="str">
        <f t="shared" si="39"/>
        <v>Service</v>
      </c>
      <c r="M21" s="211" t="str">
        <f t="shared" si="9"/>
        <v>NO</v>
      </c>
      <c r="N21" s="211" t="str">
        <f t="shared" si="10"/>
        <v>Product</v>
      </c>
      <c r="O21" s="211" t="str">
        <f t="shared" si="11"/>
        <v>Promotion</v>
      </c>
      <c r="P21" s="211" t="str">
        <f t="shared" si="12"/>
        <v>One time</v>
      </c>
      <c r="Q21" s="349">
        <v>43930</v>
      </c>
      <c r="R21" s="349"/>
      <c r="S21" s="211" t="str">
        <f t="shared" si="13"/>
        <v>NO</v>
      </c>
      <c r="T21" s="211" t="str">
        <f t="shared" si="14"/>
        <v>No</v>
      </c>
      <c r="U21" s="211" t="str">
        <f t="shared" si="15"/>
        <v>No</v>
      </c>
      <c r="V21" s="211" t="str">
        <f t="shared" si="16"/>
        <v>NO</v>
      </c>
      <c r="W21" s="211" t="str">
        <f t="shared" si="17"/>
        <v>NO</v>
      </c>
      <c r="X21" s="211">
        <v>0</v>
      </c>
      <c r="Y21" s="211" t="s">
        <v>3277</v>
      </c>
      <c r="Z21" s="211" t="s">
        <v>3275</v>
      </c>
      <c r="AA21" s="211" t="s">
        <v>3319</v>
      </c>
      <c r="AB21" s="211" t="s">
        <v>3286</v>
      </c>
      <c r="AC21" s="211" t="s">
        <v>3286</v>
      </c>
      <c r="AD21" s="211" t="s">
        <v>3320</v>
      </c>
      <c r="AE21" s="211" t="str">
        <f t="shared" si="18"/>
        <v>Service</v>
      </c>
      <c r="AF21" s="211" t="str">
        <f t="shared" si="19"/>
        <v>Service</v>
      </c>
      <c r="AG21" s="211" t="str">
        <f t="shared" si="20"/>
        <v>VAFEE_CR</v>
      </c>
      <c r="AH21" s="211" t="str">
        <f t="shared" si="41"/>
        <v/>
      </c>
      <c r="AI21" s="211" t="str">
        <f t="shared" si="22"/>
        <v/>
      </c>
      <c r="AJ21" s="211" t="str">
        <f t="shared" si="23"/>
        <v/>
      </c>
      <c r="AK21" s="211" t="str">
        <f t="shared" si="24"/>
        <v/>
      </c>
      <c r="AL21" s="211" t="str">
        <f t="shared" si="25"/>
        <v/>
      </c>
      <c r="AM21" s="211" t="str">
        <f t="shared" si="26"/>
        <v>Offer</v>
      </c>
      <c r="AN21" s="211" t="str">
        <f t="shared" si="27"/>
        <v>No</v>
      </c>
      <c r="AO21" s="211" t="str">
        <f t="shared" si="28"/>
        <v>No</v>
      </c>
      <c r="AP21" s="211" t="str">
        <f t="shared" si="29"/>
        <v>No</v>
      </c>
      <c r="AQ21" s="211" t="str">
        <f t="shared" si="30"/>
        <v/>
      </c>
      <c r="AR21" s="211" t="str">
        <f t="shared" si="31"/>
        <v/>
      </c>
      <c r="AS21" s="211" t="str">
        <f t="shared" si="32"/>
        <v/>
      </c>
      <c r="AT21" s="211" t="str">
        <f t="shared" si="33"/>
        <v>NO</v>
      </c>
      <c r="AU21" s="211" t="str">
        <f t="shared" si="34"/>
        <v/>
      </c>
      <c r="AV21" s="211" t="str">
        <f t="shared" si="35"/>
        <v/>
      </c>
      <c r="AW21" s="211" t="str">
        <f t="shared" si="36"/>
        <v/>
      </c>
      <c r="AX21" s="211" t="str">
        <f t="shared" si="37"/>
        <v>NO</v>
      </c>
      <c r="AY21" s="125" t="str">
        <f t="shared" si="38"/>
        <v/>
      </c>
    </row>
    <row r="22" spans="1:51" s="211" customFormat="1" x14ac:dyDescent="0.25">
      <c r="A22" s="211" t="s">
        <v>2380</v>
      </c>
      <c r="B22" s="211" t="s">
        <v>2380</v>
      </c>
      <c r="C22" s="211" t="str">
        <f t="shared" si="0"/>
        <v>Pet immune motion detector, 319.5MHz (Interlogix)</v>
      </c>
      <c r="D22" s="211" t="str">
        <f t="shared" si="1"/>
        <v>Détecteur de mouvement Interlogix (319,5MHz)</v>
      </c>
      <c r="E22" s="211" t="str">
        <f t="shared" si="2"/>
        <v/>
      </c>
      <c r="F22" s="211" t="str">
        <f t="shared" si="3"/>
        <v>Pet immune motion detector, 319.5MHz (Interlogix)</v>
      </c>
      <c r="G22" s="211" t="str">
        <f t="shared" si="4"/>
        <v>Détecteur de mouvement Interlogix (319,5MHz)</v>
      </c>
      <c r="H22" s="211" t="str">
        <f t="shared" si="5"/>
        <v>Pet immune motion detector, 319.5MHz (Interlogix)</v>
      </c>
      <c r="I22" s="211" t="str">
        <f t="shared" si="6"/>
        <v>Détecteur de mouvement Interlogix (319,5MHz)</v>
      </c>
      <c r="J22" s="211" t="str">
        <f t="shared" si="7"/>
        <v/>
      </c>
      <c r="K22" s="211" t="str">
        <f t="shared" si="8"/>
        <v>TX-E721</v>
      </c>
      <c r="L22" s="211" t="str">
        <f t="shared" si="39"/>
        <v>Inventory</v>
      </c>
      <c r="M22" s="211" t="str">
        <f t="shared" si="9"/>
        <v>NO</v>
      </c>
      <c r="N22" s="211" t="str">
        <f t="shared" si="10"/>
        <v>Product</v>
      </c>
      <c r="O22" s="211" t="str">
        <f t="shared" si="11"/>
        <v>Sensor</v>
      </c>
      <c r="P22" s="211" t="str">
        <f t="shared" si="12"/>
        <v>One Time</v>
      </c>
      <c r="Q22" s="349">
        <v>43930</v>
      </c>
      <c r="R22" s="349"/>
      <c r="S22" s="211" t="str">
        <f t="shared" si="13"/>
        <v>YES</v>
      </c>
      <c r="T22" s="211" t="str">
        <f t="shared" si="14"/>
        <v>No</v>
      </c>
      <c r="U22" s="211" t="str">
        <f t="shared" si="15"/>
        <v>No</v>
      </c>
      <c r="V22" s="211" t="str">
        <f t="shared" si="16"/>
        <v>NO</v>
      </c>
      <c r="W22" s="211" t="str">
        <f t="shared" si="17"/>
        <v>NO</v>
      </c>
      <c r="X22" s="211">
        <v>0</v>
      </c>
      <c r="Y22" s="211" t="s">
        <v>3277</v>
      </c>
      <c r="Z22" s="211" t="s">
        <v>3275</v>
      </c>
      <c r="AA22" s="211" t="s">
        <v>3319</v>
      </c>
      <c r="AB22" s="211" t="s">
        <v>3286</v>
      </c>
      <c r="AC22" s="211" t="s">
        <v>3286</v>
      </c>
      <c r="AD22" s="211" t="s">
        <v>3320</v>
      </c>
      <c r="AE22" s="211" t="str">
        <f t="shared" si="18"/>
        <v>TX-E721</v>
      </c>
      <c r="AF22" s="211" t="str">
        <f t="shared" si="19"/>
        <v/>
      </c>
      <c r="AG22" s="211" t="str">
        <f t="shared" si="20"/>
        <v/>
      </c>
      <c r="AH22" s="211" t="str">
        <f t="shared" si="41"/>
        <v>X</v>
      </c>
      <c r="AI22" s="211" t="str">
        <f t="shared" si="22"/>
        <v/>
      </c>
      <c r="AJ22" s="211" t="str">
        <f t="shared" si="23"/>
        <v/>
      </c>
      <c r="AK22" s="211" t="str">
        <f t="shared" si="24"/>
        <v/>
      </c>
      <c r="AL22" s="211" t="str">
        <f t="shared" si="25"/>
        <v/>
      </c>
      <c r="AM22" s="211" t="str">
        <f t="shared" si="26"/>
        <v/>
      </c>
      <c r="AN22" s="211" t="str">
        <f t="shared" si="27"/>
        <v>No</v>
      </c>
      <c r="AO22" s="211" t="str">
        <f t="shared" si="28"/>
        <v>No</v>
      </c>
      <c r="AP22" s="211" t="str">
        <f t="shared" si="29"/>
        <v>No</v>
      </c>
      <c r="AQ22" s="211" t="str">
        <f t="shared" si="30"/>
        <v/>
      </c>
      <c r="AR22" s="211" t="str">
        <f t="shared" si="31"/>
        <v/>
      </c>
      <c r="AS22" s="211" t="str">
        <f t="shared" si="32"/>
        <v/>
      </c>
      <c r="AT22" s="211" t="str">
        <f t="shared" si="33"/>
        <v/>
      </c>
      <c r="AU22" s="211" t="str">
        <f t="shared" si="34"/>
        <v/>
      </c>
      <c r="AV22" s="211" t="str">
        <f t="shared" si="35"/>
        <v/>
      </c>
      <c r="AW22" s="211" t="str">
        <f t="shared" si="36"/>
        <v/>
      </c>
      <c r="AX22" s="211" t="str">
        <f t="shared" si="37"/>
        <v>NO</v>
      </c>
      <c r="AY22" s="125" t="str">
        <f t="shared" si="38"/>
        <v/>
      </c>
    </row>
    <row r="23" spans="1:51" s="211" customFormat="1" x14ac:dyDescent="0.25">
      <c r="A23" s="211" t="s">
        <v>51</v>
      </c>
      <c r="B23" s="211" t="s">
        <v>51</v>
      </c>
      <c r="C23" s="211" t="str">
        <f t="shared" si="0"/>
        <v>Monitored Flood and Freeze Detector</v>
      </c>
      <c r="D23" s="211" t="str">
        <f t="shared" si="1"/>
        <v>Détect. inondation/gel relié à centrale</v>
      </c>
      <c r="E23" s="211" t="str">
        <f t="shared" si="2"/>
        <v/>
      </c>
      <c r="F23" s="211" t="str">
        <f t="shared" si="3"/>
        <v>Monitored Flood and Freeze Detector</v>
      </c>
      <c r="G23" s="211" t="str">
        <f t="shared" si="4"/>
        <v>Détect. inondation/gel relié à centrale</v>
      </c>
      <c r="H23" s="211" t="str">
        <f t="shared" si="5"/>
        <v>Monitored Flood and Freeze Detector</v>
      </c>
      <c r="I23" s="211" t="str">
        <f t="shared" si="6"/>
        <v>Détect. inondation/gel relié à centrale</v>
      </c>
      <c r="J23" s="211" t="str">
        <f t="shared" si="7"/>
        <v/>
      </c>
      <c r="K23" s="211" t="str">
        <f t="shared" si="8"/>
        <v>TX-E611</v>
      </c>
      <c r="L23" s="211" t="str">
        <f t="shared" si="39"/>
        <v>Inventory</v>
      </c>
      <c r="M23" s="211" t="str">
        <f t="shared" si="9"/>
        <v>NO</v>
      </c>
      <c r="N23" s="211" t="str">
        <f t="shared" si="10"/>
        <v>Product</v>
      </c>
      <c r="O23" s="211" t="str">
        <f t="shared" si="11"/>
        <v>Sensor</v>
      </c>
      <c r="P23" s="211" t="str">
        <f t="shared" si="12"/>
        <v>One Time</v>
      </c>
      <c r="Q23" s="349">
        <v>43930</v>
      </c>
      <c r="R23" s="349"/>
      <c r="S23" s="211" t="str">
        <f t="shared" si="13"/>
        <v>YES</v>
      </c>
      <c r="T23" s="211" t="str">
        <f t="shared" si="14"/>
        <v>No</v>
      </c>
      <c r="U23" s="211" t="str">
        <f t="shared" si="15"/>
        <v>No</v>
      </c>
      <c r="V23" s="211" t="str">
        <f t="shared" si="16"/>
        <v>NO</v>
      </c>
      <c r="W23" s="211" t="str">
        <f t="shared" si="17"/>
        <v>NO</v>
      </c>
      <c r="X23" s="211">
        <v>0</v>
      </c>
      <c r="Y23" s="211" t="s">
        <v>3277</v>
      </c>
      <c r="Z23" s="211" t="s">
        <v>3275</v>
      </c>
      <c r="AA23" s="211" t="s">
        <v>3319</v>
      </c>
      <c r="AB23" s="211" t="s">
        <v>3286</v>
      </c>
      <c r="AC23" s="211" t="s">
        <v>3286</v>
      </c>
      <c r="AD23" s="211" t="s">
        <v>3320</v>
      </c>
      <c r="AE23" s="211" t="str">
        <f t="shared" si="18"/>
        <v>TX-E611</v>
      </c>
      <c r="AF23" s="211" t="str">
        <f t="shared" si="19"/>
        <v/>
      </c>
      <c r="AG23" s="211" t="str">
        <f t="shared" si="20"/>
        <v/>
      </c>
      <c r="AH23" s="211" t="str">
        <f t="shared" si="41"/>
        <v>X</v>
      </c>
      <c r="AI23" s="211" t="str">
        <f t="shared" si="22"/>
        <v/>
      </c>
      <c r="AJ23" s="211" t="str">
        <f t="shared" si="23"/>
        <v/>
      </c>
      <c r="AK23" s="211" t="str">
        <f t="shared" si="24"/>
        <v/>
      </c>
      <c r="AL23" s="211" t="str">
        <f t="shared" si="25"/>
        <v/>
      </c>
      <c r="AM23" s="211" t="str">
        <f t="shared" si="26"/>
        <v/>
      </c>
      <c r="AN23" s="211" t="str">
        <f t="shared" si="27"/>
        <v>No</v>
      </c>
      <c r="AO23" s="211" t="str">
        <f t="shared" si="28"/>
        <v>No</v>
      </c>
      <c r="AP23" s="211" t="str">
        <f t="shared" si="29"/>
        <v>No</v>
      </c>
      <c r="AQ23" s="211" t="str">
        <f t="shared" si="30"/>
        <v/>
      </c>
      <c r="AR23" s="211" t="str">
        <f t="shared" si="31"/>
        <v/>
      </c>
      <c r="AS23" s="211" t="str">
        <f t="shared" si="32"/>
        <v/>
      </c>
      <c r="AT23" s="211" t="str">
        <f t="shared" si="33"/>
        <v/>
      </c>
      <c r="AU23" s="211" t="str">
        <f t="shared" si="34"/>
        <v/>
      </c>
      <c r="AV23" s="211" t="str">
        <f t="shared" si="35"/>
        <v/>
      </c>
      <c r="AW23" s="211" t="str">
        <f t="shared" si="36"/>
        <v/>
      </c>
      <c r="AX23" s="211" t="str">
        <f t="shared" si="37"/>
        <v>NO</v>
      </c>
      <c r="AY23" s="125" t="str">
        <f t="shared" si="38"/>
        <v/>
      </c>
    </row>
    <row r="24" spans="1:51" s="211" customFormat="1" x14ac:dyDescent="0.25">
      <c r="A24" s="211" t="s">
        <v>50</v>
      </c>
      <c r="B24" s="211" t="s">
        <v>50</v>
      </c>
      <c r="C24" s="211" t="str">
        <f t="shared" si="0"/>
        <v>Garage Door Tilt Sensor</v>
      </c>
      <c r="D24" s="211" t="str">
        <f t="shared" si="1"/>
        <v>Capteur de mouvement de porte de garage</v>
      </c>
      <c r="E24" s="211" t="str">
        <f t="shared" si="2"/>
        <v/>
      </c>
      <c r="F24" s="211" t="str">
        <f t="shared" si="3"/>
        <v>Garage Door Tilt Sensor</v>
      </c>
      <c r="G24" s="211" t="str">
        <f t="shared" si="4"/>
        <v>Capteur de mouvement de porte de garage</v>
      </c>
      <c r="H24" s="211" t="str">
        <f t="shared" si="5"/>
        <v>Garage Door Tilt Sensor</v>
      </c>
      <c r="I24" s="211" t="str">
        <f t="shared" si="6"/>
        <v>Capteur de mouvement de porte de garage</v>
      </c>
      <c r="J24" s="211" t="str">
        <f t="shared" si="7"/>
        <v/>
      </c>
      <c r="K24" s="211" t="str">
        <f t="shared" si="8"/>
        <v>TX-E401</v>
      </c>
      <c r="L24" s="211" t="str">
        <f t="shared" si="39"/>
        <v>Inventory</v>
      </c>
      <c r="M24" s="211" t="str">
        <f t="shared" si="9"/>
        <v>NO</v>
      </c>
      <c r="N24" s="211" t="str">
        <f t="shared" si="10"/>
        <v>Product</v>
      </c>
      <c r="O24" s="211" t="str">
        <f t="shared" si="11"/>
        <v>Sensor</v>
      </c>
      <c r="P24" s="211" t="str">
        <f t="shared" si="12"/>
        <v>One Time</v>
      </c>
      <c r="Q24" s="349">
        <v>43930</v>
      </c>
      <c r="R24" s="349"/>
      <c r="S24" s="211" t="str">
        <f t="shared" si="13"/>
        <v>YES</v>
      </c>
      <c r="T24" s="211" t="str">
        <f t="shared" si="14"/>
        <v>No</v>
      </c>
      <c r="U24" s="211" t="str">
        <f t="shared" si="15"/>
        <v>No</v>
      </c>
      <c r="V24" s="211" t="str">
        <f t="shared" si="16"/>
        <v>NO</v>
      </c>
      <c r="W24" s="211" t="str">
        <f t="shared" si="17"/>
        <v>NO</v>
      </c>
      <c r="X24" s="211">
        <v>0</v>
      </c>
      <c r="Y24" s="211" t="s">
        <v>3277</v>
      </c>
      <c r="Z24" s="211" t="s">
        <v>3275</v>
      </c>
      <c r="AA24" s="211" t="s">
        <v>3319</v>
      </c>
      <c r="AB24" s="211" t="s">
        <v>3286</v>
      </c>
      <c r="AC24" s="211" t="s">
        <v>3286</v>
      </c>
      <c r="AD24" s="211" t="s">
        <v>3320</v>
      </c>
      <c r="AE24" s="211" t="str">
        <f t="shared" si="18"/>
        <v>TX-E401</v>
      </c>
      <c r="AF24" s="211" t="str">
        <f t="shared" si="19"/>
        <v/>
      </c>
      <c r="AG24" s="211" t="str">
        <f t="shared" si="20"/>
        <v/>
      </c>
      <c r="AH24" s="211" t="str">
        <f t="shared" si="41"/>
        <v>X</v>
      </c>
      <c r="AI24" s="211" t="str">
        <f t="shared" si="22"/>
        <v/>
      </c>
      <c r="AJ24" s="211" t="str">
        <f t="shared" si="23"/>
        <v/>
      </c>
      <c r="AK24" s="211" t="str">
        <f t="shared" si="24"/>
        <v/>
      </c>
      <c r="AL24" s="211" t="str">
        <f t="shared" si="25"/>
        <v/>
      </c>
      <c r="AM24" s="211" t="str">
        <f t="shared" si="26"/>
        <v/>
      </c>
      <c r="AN24" s="211" t="str">
        <f t="shared" si="27"/>
        <v>No</v>
      </c>
      <c r="AO24" s="211" t="str">
        <f t="shared" si="28"/>
        <v>No</v>
      </c>
      <c r="AP24" s="211" t="str">
        <f t="shared" si="29"/>
        <v>No</v>
      </c>
      <c r="AQ24" s="211" t="str">
        <f t="shared" si="30"/>
        <v/>
      </c>
      <c r="AR24" s="211" t="str">
        <f t="shared" si="31"/>
        <v/>
      </c>
      <c r="AS24" s="211" t="str">
        <f t="shared" si="32"/>
        <v/>
      </c>
      <c r="AT24" s="211" t="str">
        <f t="shared" si="33"/>
        <v/>
      </c>
      <c r="AU24" s="211" t="str">
        <f t="shared" si="34"/>
        <v/>
      </c>
      <c r="AV24" s="211" t="str">
        <f t="shared" si="35"/>
        <v/>
      </c>
      <c r="AW24" s="211" t="str">
        <f t="shared" si="36"/>
        <v/>
      </c>
      <c r="AX24" s="211" t="str">
        <f t="shared" si="37"/>
        <v>NO</v>
      </c>
      <c r="AY24" s="125" t="str">
        <f t="shared" si="38"/>
        <v/>
      </c>
    </row>
    <row r="25" spans="1:51" s="211" customFormat="1" x14ac:dyDescent="0.25">
      <c r="A25" s="211" t="s">
        <v>2293</v>
      </c>
      <c r="B25" s="211" t="s">
        <v>2293</v>
      </c>
      <c r="C25" s="211" t="str">
        <f t="shared" si="0"/>
        <v>Door Contact</v>
      </c>
      <c r="D25" s="211" t="str">
        <f t="shared" si="1"/>
        <v>Contact de porte et fenêtre</v>
      </c>
      <c r="E25" s="211" t="str">
        <f t="shared" si="2"/>
        <v/>
      </c>
      <c r="F25" s="211" t="str">
        <f t="shared" si="3"/>
        <v>Door Contact</v>
      </c>
      <c r="G25" s="211" t="str">
        <f t="shared" si="4"/>
        <v>Contact de porte et fenêtre</v>
      </c>
      <c r="H25" s="211" t="str">
        <f t="shared" si="5"/>
        <v>Door Contact</v>
      </c>
      <c r="I25" s="211" t="str">
        <f t="shared" si="6"/>
        <v>Contact de porte et fenêtre</v>
      </c>
      <c r="J25" s="211" t="str">
        <f t="shared" si="7"/>
        <v/>
      </c>
      <c r="K25" s="211" t="str">
        <f t="shared" si="8"/>
        <v>TX-E231</v>
      </c>
      <c r="L25" s="211" t="str">
        <f t="shared" si="39"/>
        <v>Inventory</v>
      </c>
      <c r="M25" s="211" t="str">
        <f t="shared" si="9"/>
        <v>NO</v>
      </c>
      <c r="N25" s="211" t="str">
        <f t="shared" si="10"/>
        <v>Product</v>
      </c>
      <c r="O25" s="211" t="str">
        <f t="shared" si="11"/>
        <v>Sensor</v>
      </c>
      <c r="P25" s="211" t="str">
        <f t="shared" si="12"/>
        <v>One Time</v>
      </c>
      <c r="Q25" s="349">
        <v>43930</v>
      </c>
      <c r="R25" s="349"/>
      <c r="S25" s="211" t="str">
        <f t="shared" si="13"/>
        <v>YES</v>
      </c>
      <c r="T25" s="211" t="str">
        <f t="shared" si="14"/>
        <v>No</v>
      </c>
      <c r="U25" s="211" t="str">
        <f t="shared" si="15"/>
        <v>No</v>
      </c>
      <c r="V25" s="211" t="str">
        <f t="shared" si="16"/>
        <v>NO</v>
      </c>
      <c r="W25" s="211" t="str">
        <f t="shared" si="17"/>
        <v>NO</v>
      </c>
      <c r="X25" s="211">
        <v>0</v>
      </c>
      <c r="Y25" s="211" t="s">
        <v>3277</v>
      </c>
      <c r="Z25" s="211" t="s">
        <v>3275</v>
      </c>
      <c r="AA25" s="211" t="s">
        <v>3319</v>
      </c>
      <c r="AB25" s="211" t="s">
        <v>3286</v>
      </c>
      <c r="AC25" s="211" t="s">
        <v>3286</v>
      </c>
      <c r="AD25" s="211" t="s">
        <v>3320</v>
      </c>
      <c r="AE25" s="211" t="str">
        <f t="shared" si="18"/>
        <v>TX-E231</v>
      </c>
      <c r="AF25" s="211" t="str">
        <f t="shared" si="19"/>
        <v/>
      </c>
      <c r="AG25" s="211" t="str">
        <f t="shared" si="20"/>
        <v/>
      </c>
      <c r="AH25" s="211" t="str">
        <f t="shared" si="41"/>
        <v>X</v>
      </c>
      <c r="AI25" s="211" t="str">
        <f t="shared" si="22"/>
        <v/>
      </c>
      <c r="AJ25" s="211" t="str">
        <f t="shared" si="23"/>
        <v/>
      </c>
      <c r="AK25" s="211" t="str">
        <f t="shared" si="24"/>
        <v/>
      </c>
      <c r="AL25" s="211" t="str">
        <f t="shared" si="25"/>
        <v/>
      </c>
      <c r="AM25" s="211" t="str">
        <f t="shared" si="26"/>
        <v/>
      </c>
      <c r="AN25" s="211" t="str">
        <f t="shared" si="27"/>
        <v>No</v>
      </c>
      <c r="AO25" s="211" t="str">
        <f t="shared" si="28"/>
        <v>No</v>
      </c>
      <c r="AP25" s="211" t="str">
        <f t="shared" si="29"/>
        <v>No</v>
      </c>
      <c r="AQ25" s="211" t="str">
        <f t="shared" si="30"/>
        <v/>
      </c>
      <c r="AR25" s="211" t="str">
        <f t="shared" si="31"/>
        <v/>
      </c>
      <c r="AS25" s="211" t="str">
        <f t="shared" si="32"/>
        <v/>
      </c>
      <c r="AT25" s="211" t="str">
        <f t="shared" si="33"/>
        <v/>
      </c>
      <c r="AU25" s="211" t="str">
        <f t="shared" si="34"/>
        <v/>
      </c>
      <c r="AV25" s="211" t="str">
        <f t="shared" si="35"/>
        <v/>
      </c>
      <c r="AW25" s="211" t="str">
        <f t="shared" si="36"/>
        <v/>
      </c>
      <c r="AX25" s="211" t="str">
        <f t="shared" si="37"/>
        <v>NO</v>
      </c>
      <c r="AY25" s="125" t="str">
        <f t="shared" si="38"/>
        <v/>
      </c>
    </row>
    <row r="26" spans="1:51" s="211" customFormat="1" x14ac:dyDescent="0.25">
      <c r="A26" s="211" t="s">
        <v>49</v>
      </c>
      <c r="B26" s="211" t="s">
        <v>49</v>
      </c>
      <c r="C26" s="211" t="str">
        <f t="shared" si="0"/>
        <v>Door Contact</v>
      </c>
      <c r="D26" s="211" t="str">
        <f t="shared" si="1"/>
        <v>Contact de porte et fenêtre</v>
      </c>
      <c r="E26" s="211" t="str">
        <f t="shared" si="2"/>
        <v/>
      </c>
      <c r="F26" s="211" t="str">
        <f t="shared" si="3"/>
        <v>Door Contact</v>
      </c>
      <c r="G26" s="211" t="str">
        <f t="shared" si="4"/>
        <v>Contact de porte et fenêtre</v>
      </c>
      <c r="H26" s="211" t="str">
        <f t="shared" si="5"/>
        <v>Door Contact</v>
      </c>
      <c r="I26" s="211" t="str">
        <f t="shared" si="6"/>
        <v>Contact de porte et fenêtre</v>
      </c>
      <c r="J26" s="211" t="str">
        <f t="shared" si="7"/>
        <v/>
      </c>
      <c r="K26" s="211" t="str">
        <f t="shared" si="8"/>
        <v>TX-E201</v>
      </c>
      <c r="L26" s="211" t="str">
        <f t="shared" si="39"/>
        <v>Inventory</v>
      </c>
      <c r="M26" s="211" t="str">
        <f t="shared" si="9"/>
        <v>NO</v>
      </c>
      <c r="N26" s="211" t="str">
        <f t="shared" si="10"/>
        <v>Product</v>
      </c>
      <c r="O26" s="211" t="str">
        <f t="shared" si="11"/>
        <v>Sensor</v>
      </c>
      <c r="P26" s="211" t="str">
        <f t="shared" si="12"/>
        <v>One Time</v>
      </c>
      <c r="Q26" s="349">
        <v>43930</v>
      </c>
      <c r="R26" s="349"/>
      <c r="S26" s="211" t="str">
        <f t="shared" si="13"/>
        <v>YES</v>
      </c>
      <c r="T26" s="211" t="str">
        <f t="shared" si="14"/>
        <v>No</v>
      </c>
      <c r="U26" s="211" t="str">
        <f t="shared" si="15"/>
        <v>No</v>
      </c>
      <c r="V26" s="211" t="str">
        <f t="shared" si="16"/>
        <v>NO</v>
      </c>
      <c r="W26" s="211" t="str">
        <f t="shared" si="17"/>
        <v>NO</v>
      </c>
      <c r="X26" s="211">
        <v>0</v>
      </c>
      <c r="Y26" s="211" t="s">
        <v>3277</v>
      </c>
      <c r="Z26" s="211" t="s">
        <v>3275</v>
      </c>
      <c r="AA26" s="211" t="s">
        <v>3319</v>
      </c>
      <c r="AB26" s="211" t="s">
        <v>3286</v>
      </c>
      <c r="AC26" s="211" t="s">
        <v>3286</v>
      </c>
      <c r="AD26" s="211" t="s">
        <v>3320</v>
      </c>
      <c r="AE26" s="211" t="str">
        <f t="shared" si="18"/>
        <v>TX-E201</v>
      </c>
      <c r="AF26" s="211" t="str">
        <f t="shared" si="19"/>
        <v/>
      </c>
      <c r="AG26" s="211" t="str">
        <f t="shared" si="20"/>
        <v/>
      </c>
      <c r="AH26" s="211" t="str">
        <f t="shared" si="41"/>
        <v>X</v>
      </c>
      <c r="AI26" s="211" t="str">
        <f t="shared" si="22"/>
        <v/>
      </c>
      <c r="AJ26" s="211" t="str">
        <f t="shared" si="23"/>
        <v/>
      </c>
      <c r="AK26" s="211" t="str">
        <f t="shared" si="24"/>
        <v/>
      </c>
      <c r="AL26" s="211" t="str">
        <f t="shared" si="25"/>
        <v/>
      </c>
      <c r="AM26" s="211" t="str">
        <f t="shared" si="26"/>
        <v/>
      </c>
      <c r="AN26" s="211" t="str">
        <f t="shared" si="27"/>
        <v>No</v>
      </c>
      <c r="AO26" s="211" t="str">
        <f t="shared" si="28"/>
        <v>No</v>
      </c>
      <c r="AP26" s="211" t="str">
        <f t="shared" si="29"/>
        <v>No</v>
      </c>
      <c r="AQ26" s="211" t="str">
        <f t="shared" si="30"/>
        <v/>
      </c>
      <c r="AR26" s="211" t="str">
        <f t="shared" si="31"/>
        <v/>
      </c>
      <c r="AS26" s="211" t="str">
        <f t="shared" si="32"/>
        <v/>
      </c>
      <c r="AT26" s="211" t="str">
        <f t="shared" si="33"/>
        <v/>
      </c>
      <c r="AU26" s="211" t="str">
        <f t="shared" si="34"/>
        <v/>
      </c>
      <c r="AV26" s="211" t="str">
        <f t="shared" si="35"/>
        <v/>
      </c>
      <c r="AW26" s="211" t="str">
        <f t="shared" si="36"/>
        <v/>
      </c>
      <c r="AX26" s="211" t="str">
        <f t="shared" si="37"/>
        <v>NO</v>
      </c>
      <c r="AY26" s="125" t="str">
        <f t="shared" si="38"/>
        <v/>
      </c>
    </row>
    <row r="27" spans="1:51" s="211" customFormat="1" x14ac:dyDescent="0.25">
      <c r="A27" s="211" t="s">
        <v>48</v>
      </c>
      <c r="B27" s="211" t="s">
        <v>48</v>
      </c>
      <c r="C27" s="211" t="str">
        <f t="shared" si="0"/>
        <v>Keyfob</v>
      </c>
      <c r="D27" s="211" t="str">
        <f t="shared" si="1"/>
        <v>Porte-clés</v>
      </c>
      <c r="E27" s="211" t="str">
        <f t="shared" si="2"/>
        <v/>
      </c>
      <c r="F27" s="211" t="str">
        <f t="shared" si="3"/>
        <v>Keyfob</v>
      </c>
      <c r="G27" s="211" t="str">
        <f t="shared" si="4"/>
        <v>Porte-clés</v>
      </c>
      <c r="H27" s="211" t="str">
        <f t="shared" si="5"/>
        <v>Keyfob</v>
      </c>
      <c r="I27" s="211" t="str">
        <f t="shared" si="6"/>
        <v>Porte-clés</v>
      </c>
      <c r="J27" s="211" t="str">
        <f t="shared" si="7"/>
        <v/>
      </c>
      <c r="K27" s="211" t="str">
        <f t="shared" si="8"/>
        <v>TX-E101</v>
      </c>
      <c r="L27" s="211" t="str">
        <f t="shared" si="39"/>
        <v>Inventory</v>
      </c>
      <c r="M27" s="211" t="str">
        <f t="shared" si="9"/>
        <v>NO</v>
      </c>
      <c r="N27" s="211" t="str">
        <f t="shared" si="10"/>
        <v>Product</v>
      </c>
      <c r="O27" s="211" t="str">
        <f t="shared" si="11"/>
        <v>Sensor</v>
      </c>
      <c r="P27" s="211" t="str">
        <f t="shared" si="12"/>
        <v>One Time</v>
      </c>
      <c r="Q27" s="349">
        <v>43930</v>
      </c>
      <c r="R27" s="349"/>
      <c r="S27" s="211" t="str">
        <f t="shared" si="13"/>
        <v>YES</v>
      </c>
      <c r="T27" s="211" t="str">
        <f t="shared" si="14"/>
        <v>No</v>
      </c>
      <c r="U27" s="211" t="str">
        <f t="shared" si="15"/>
        <v>No</v>
      </c>
      <c r="V27" s="211" t="str">
        <f t="shared" si="16"/>
        <v>NO</v>
      </c>
      <c r="W27" s="211" t="str">
        <f t="shared" si="17"/>
        <v>NO</v>
      </c>
      <c r="X27" s="211">
        <v>0</v>
      </c>
      <c r="Y27" s="211" t="s">
        <v>3277</v>
      </c>
      <c r="Z27" s="211" t="s">
        <v>3275</v>
      </c>
      <c r="AA27" s="211" t="s">
        <v>3319</v>
      </c>
      <c r="AB27" s="211" t="s">
        <v>3286</v>
      </c>
      <c r="AC27" s="211" t="s">
        <v>3286</v>
      </c>
      <c r="AD27" s="211" t="s">
        <v>3320</v>
      </c>
      <c r="AE27" s="211" t="str">
        <f t="shared" si="18"/>
        <v>TX-E101</v>
      </c>
      <c r="AF27" s="211" t="str">
        <f t="shared" si="19"/>
        <v/>
      </c>
      <c r="AG27" s="211" t="str">
        <f t="shared" si="20"/>
        <v/>
      </c>
      <c r="AH27" s="211" t="str">
        <f t="shared" si="41"/>
        <v>X</v>
      </c>
      <c r="AI27" s="211" t="str">
        <f t="shared" si="22"/>
        <v/>
      </c>
      <c r="AJ27" s="211" t="str">
        <f t="shared" si="23"/>
        <v/>
      </c>
      <c r="AK27" s="211" t="str">
        <f t="shared" si="24"/>
        <v/>
      </c>
      <c r="AL27" s="211" t="str">
        <f t="shared" si="25"/>
        <v/>
      </c>
      <c r="AM27" s="211" t="str">
        <f t="shared" si="26"/>
        <v/>
      </c>
      <c r="AN27" s="211" t="str">
        <f t="shared" si="27"/>
        <v>No</v>
      </c>
      <c r="AO27" s="211" t="str">
        <f t="shared" si="28"/>
        <v>No</v>
      </c>
      <c r="AP27" s="211" t="str">
        <f t="shared" si="29"/>
        <v>No</v>
      </c>
      <c r="AQ27" s="211" t="str">
        <f t="shared" si="30"/>
        <v/>
      </c>
      <c r="AR27" s="211" t="str">
        <f t="shared" si="31"/>
        <v/>
      </c>
      <c r="AS27" s="211" t="str">
        <f t="shared" si="32"/>
        <v/>
      </c>
      <c r="AT27" s="211" t="str">
        <f t="shared" si="33"/>
        <v/>
      </c>
      <c r="AU27" s="211" t="str">
        <f t="shared" si="34"/>
        <v/>
      </c>
      <c r="AV27" s="211" t="str">
        <f t="shared" si="35"/>
        <v/>
      </c>
      <c r="AW27" s="211" t="str">
        <f t="shared" si="36"/>
        <v/>
      </c>
      <c r="AX27" s="211" t="str">
        <f t="shared" si="37"/>
        <v>NO</v>
      </c>
      <c r="AY27" s="125" t="str">
        <f t="shared" si="38"/>
        <v/>
      </c>
    </row>
    <row r="28" spans="1:51" s="211" customFormat="1" x14ac:dyDescent="0.25">
      <c r="A28" s="211" t="s">
        <v>47</v>
      </c>
      <c r="B28" s="211" t="s">
        <v>47</v>
      </c>
      <c r="C28" s="211" t="str">
        <f t="shared" si="0"/>
        <v>Carbon monoxide detector</v>
      </c>
      <c r="D28" s="211" t="str">
        <f t="shared" si="1"/>
        <v>Détecteur de monoxyde de carbone</v>
      </c>
      <c r="E28" s="211" t="str">
        <f t="shared" si="2"/>
        <v/>
      </c>
      <c r="F28" s="211" t="str">
        <f t="shared" si="3"/>
        <v>Carbon monoxide detector</v>
      </c>
      <c r="G28" s="211" t="str">
        <f t="shared" si="4"/>
        <v>Détecteur de monoxyde de carbone</v>
      </c>
      <c r="H28" s="211" t="str">
        <f t="shared" si="5"/>
        <v>Carbon monoxide detector</v>
      </c>
      <c r="I28" s="211" t="str">
        <f t="shared" si="6"/>
        <v>Détecteur de monoxyde de carbone</v>
      </c>
      <c r="J28" s="211" t="str">
        <f t="shared" si="7"/>
        <v/>
      </c>
      <c r="K28" s="211" t="str">
        <f t="shared" si="8"/>
        <v>782136721645</v>
      </c>
      <c r="L28" s="211" t="str">
        <f t="shared" si="39"/>
        <v>Inventory</v>
      </c>
      <c r="M28" s="211" t="str">
        <f t="shared" si="9"/>
        <v>NO</v>
      </c>
      <c r="N28" s="211" t="str">
        <f t="shared" si="10"/>
        <v>Product</v>
      </c>
      <c r="O28" s="211" t="str">
        <f t="shared" si="11"/>
        <v>Sensor</v>
      </c>
      <c r="P28" s="211" t="str">
        <f t="shared" si="12"/>
        <v>One Time</v>
      </c>
      <c r="Q28" s="349">
        <v>43930</v>
      </c>
      <c r="R28" s="349"/>
      <c r="S28" s="211" t="str">
        <f t="shared" si="13"/>
        <v>YES</v>
      </c>
      <c r="T28" s="211" t="str">
        <f t="shared" si="14"/>
        <v>No</v>
      </c>
      <c r="U28" s="211" t="str">
        <f t="shared" si="15"/>
        <v>No</v>
      </c>
      <c r="V28" s="211" t="str">
        <f t="shared" si="16"/>
        <v>YES</v>
      </c>
      <c r="W28" s="211" t="str">
        <f t="shared" si="17"/>
        <v>NO</v>
      </c>
      <c r="X28" s="211">
        <v>0</v>
      </c>
      <c r="Y28" s="211" t="s">
        <v>3277</v>
      </c>
      <c r="Z28" s="211" t="s">
        <v>3275</v>
      </c>
      <c r="AA28" s="211" t="s">
        <v>3319</v>
      </c>
      <c r="AB28" s="211" t="s">
        <v>3286</v>
      </c>
      <c r="AC28" s="211" t="s">
        <v>3286</v>
      </c>
      <c r="AD28" s="211" t="s">
        <v>3320</v>
      </c>
      <c r="AE28" s="211" t="str">
        <f t="shared" si="18"/>
        <v>TX-6310-01-1</v>
      </c>
      <c r="AF28" s="211" t="str">
        <f t="shared" si="19"/>
        <v/>
      </c>
      <c r="AG28" s="211" t="str">
        <f t="shared" si="20"/>
        <v/>
      </c>
      <c r="AH28" s="211" t="str">
        <f t="shared" si="41"/>
        <v>X</v>
      </c>
      <c r="AI28" s="211" t="str">
        <f t="shared" si="22"/>
        <v/>
      </c>
      <c r="AJ28" s="211" t="str">
        <f t="shared" si="23"/>
        <v/>
      </c>
      <c r="AK28" s="211" t="str">
        <f t="shared" si="24"/>
        <v>YES</v>
      </c>
      <c r="AL28" s="211">
        <f t="shared" si="25"/>
        <v>72</v>
      </c>
      <c r="AM28" s="211" t="str">
        <f t="shared" si="26"/>
        <v/>
      </c>
      <c r="AN28" s="211" t="str">
        <f t="shared" si="27"/>
        <v>No</v>
      </c>
      <c r="AO28" s="211" t="str">
        <f t="shared" si="28"/>
        <v>No</v>
      </c>
      <c r="AP28" s="211" t="str">
        <f t="shared" si="29"/>
        <v>No</v>
      </c>
      <c r="AQ28" s="211" t="str">
        <f t="shared" si="30"/>
        <v/>
      </c>
      <c r="AR28" s="211" t="str">
        <f t="shared" si="31"/>
        <v/>
      </c>
      <c r="AS28" s="211" t="str">
        <f t="shared" si="32"/>
        <v/>
      </c>
      <c r="AT28" s="211" t="str">
        <f t="shared" si="33"/>
        <v/>
      </c>
      <c r="AU28" s="211" t="str">
        <f t="shared" si="34"/>
        <v/>
      </c>
      <c r="AV28" s="211" t="str">
        <f t="shared" si="35"/>
        <v/>
      </c>
      <c r="AW28" s="211" t="str">
        <f t="shared" si="36"/>
        <v/>
      </c>
      <c r="AX28" s="211" t="str">
        <f t="shared" si="37"/>
        <v>NO</v>
      </c>
      <c r="AY28" s="125" t="str">
        <f t="shared" si="38"/>
        <v/>
      </c>
    </row>
    <row r="29" spans="1:51" s="211" customFormat="1" x14ac:dyDescent="0.25">
      <c r="A29" s="211" t="s">
        <v>46</v>
      </c>
      <c r="B29" s="211" t="s">
        <v>46</v>
      </c>
      <c r="C29" s="211" t="str">
        <f t="shared" si="0"/>
        <v>Monitored Smoke Detector</v>
      </c>
      <c r="D29" s="211" t="str">
        <f t="shared" si="1"/>
        <v>Détecteur de fumée relié à une centrale</v>
      </c>
      <c r="E29" s="211" t="str">
        <f t="shared" si="2"/>
        <v/>
      </c>
      <c r="F29" s="211" t="str">
        <f t="shared" si="3"/>
        <v>Monitored Smoke Detector</v>
      </c>
      <c r="G29" s="211" t="str">
        <f t="shared" si="4"/>
        <v>Détecteur de fumée relié à une centrale</v>
      </c>
      <c r="H29" s="211" t="str">
        <f t="shared" si="5"/>
        <v>Monitored Smoke Detector</v>
      </c>
      <c r="I29" s="211" t="str">
        <f t="shared" si="6"/>
        <v>Détecteur de fumée relié à une centrale</v>
      </c>
      <c r="J29" s="211" t="str">
        <f t="shared" si="7"/>
        <v/>
      </c>
      <c r="K29" s="211" t="str">
        <f t="shared" si="8"/>
        <v>046188145416</v>
      </c>
      <c r="L29" s="211" t="str">
        <f t="shared" si="39"/>
        <v>Inventory</v>
      </c>
      <c r="M29" s="211" t="str">
        <f t="shared" si="9"/>
        <v>NO</v>
      </c>
      <c r="N29" s="211" t="str">
        <f t="shared" si="10"/>
        <v>Product</v>
      </c>
      <c r="O29" s="211" t="str">
        <f t="shared" si="11"/>
        <v>Sensor</v>
      </c>
      <c r="P29" s="211" t="str">
        <f t="shared" si="12"/>
        <v>One Time</v>
      </c>
      <c r="Q29" s="349">
        <v>43930</v>
      </c>
      <c r="R29" s="349"/>
      <c r="S29" s="211" t="str">
        <f t="shared" si="13"/>
        <v>YES</v>
      </c>
      <c r="T29" s="211" t="str">
        <f t="shared" si="14"/>
        <v>No</v>
      </c>
      <c r="U29" s="211" t="str">
        <f t="shared" si="15"/>
        <v>No</v>
      </c>
      <c r="V29" s="211" t="str">
        <f t="shared" si="16"/>
        <v>YES</v>
      </c>
      <c r="W29" s="211" t="str">
        <f t="shared" si="17"/>
        <v>NO</v>
      </c>
      <c r="X29" s="211">
        <v>0</v>
      </c>
      <c r="Y29" s="211" t="s">
        <v>3277</v>
      </c>
      <c r="Z29" s="211" t="s">
        <v>3275</v>
      </c>
      <c r="AA29" s="211" t="s">
        <v>3319</v>
      </c>
      <c r="AB29" s="211" t="s">
        <v>3286</v>
      </c>
      <c r="AC29" s="211" t="s">
        <v>3286</v>
      </c>
      <c r="AD29" s="211" t="s">
        <v>3320</v>
      </c>
      <c r="AE29" s="211" t="str">
        <f t="shared" si="18"/>
        <v>TX-6010-01-1</v>
      </c>
      <c r="AF29" s="211" t="str">
        <f t="shared" si="19"/>
        <v/>
      </c>
      <c r="AG29" s="211" t="str">
        <f t="shared" si="20"/>
        <v/>
      </c>
      <c r="AH29" s="211" t="str">
        <f t="shared" si="41"/>
        <v>X</v>
      </c>
      <c r="AI29" s="211" t="str">
        <f t="shared" si="22"/>
        <v/>
      </c>
      <c r="AJ29" s="211" t="str">
        <f t="shared" si="23"/>
        <v/>
      </c>
      <c r="AK29" s="211" t="str">
        <f t="shared" si="24"/>
        <v>YES</v>
      </c>
      <c r="AL29" s="211">
        <f t="shared" si="25"/>
        <v>120</v>
      </c>
      <c r="AM29" s="211" t="str">
        <f t="shared" si="26"/>
        <v/>
      </c>
      <c r="AN29" s="211" t="str">
        <f t="shared" si="27"/>
        <v>No</v>
      </c>
      <c r="AO29" s="211" t="str">
        <f t="shared" si="28"/>
        <v>No</v>
      </c>
      <c r="AP29" s="211" t="str">
        <f t="shared" si="29"/>
        <v>No</v>
      </c>
      <c r="AQ29" s="211" t="str">
        <f t="shared" si="30"/>
        <v/>
      </c>
      <c r="AR29" s="211" t="str">
        <f t="shared" si="31"/>
        <v/>
      </c>
      <c r="AS29" s="211" t="str">
        <f t="shared" si="32"/>
        <v/>
      </c>
      <c r="AT29" s="211" t="str">
        <f t="shared" si="33"/>
        <v/>
      </c>
      <c r="AU29" s="211" t="str">
        <f t="shared" si="34"/>
        <v/>
      </c>
      <c r="AV29" s="211" t="str">
        <f t="shared" si="35"/>
        <v/>
      </c>
      <c r="AW29" s="211" t="str">
        <f t="shared" si="36"/>
        <v/>
      </c>
      <c r="AX29" s="211" t="str">
        <f t="shared" si="37"/>
        <v>NO</v>
      </c>
      <c r="AY29" s="125" t="str">
        <f t="shared" si="38"/>
        <v/>
      </c>
    </row>
    <row r="30" spans="1:51" s="211" customFormat="1" x14ac:dyDescent="0.25">
      <c r="A30" s="211" t="s">
        <v>45</v>
      </c>
      <c r="B30" s="211" t="s">
        <v>45</v>
      </c>
      <c r="C30" s="211" t="str">
        <f t="shared" si="0"/>
        <v>Remote Panic Button (Black)</v>
      </c>
      <c r="D30" s="211" t="str">
        <f t="shared" si="1"/>
        <v>Télécommande à bouton d'alarme (noir)</v>
      </c>
      <c r="E30" s="211" t="str">
        <f t="shared" si="2"/>
        <v/>
      </c>
      <c r="F30" s="211" t="str">
        <f t="shared" si="3"/>
        <v>Remote Panic Button (Black)</v>
      </c>
      <c r="G30" s="211" t="str">
        <f t="shared" si="4"/>
        <v>Télécommande à bouton d'alarme (noir)</v>
      </c>
      <c r="H30" s="211" t="str">
        <f t="shared" si="5"/>
        <v>Remote Panic Button (Black)</v>
      </c>
      <c r="I30" s="211" t="str">
        <f t="shared" si="6"/>
        <v>Télécommande à bouton d'alarme (noir)</v>
      </c>
      <c r="J30" s="211" t="str">
        <f t="shared" si="7"/>
        <v/>
      </c>
      <c r="K30" s="211" t="str">
        <f t="shared" si="8"/>
        <v>TX-4200-01-2</v>
      </c>
      <c r="L30" s="211" t="str">
        <f t="shared" si="39"/>
        <v>Inventory</v>
      </c>
      <c r="M30" s="211" t="str">
        <f t="shared" si="9"/>
        <v>NO</v>
      </c>
      <c r="N30" s="211" t="str">
        <f t="shared" si="10"/>
        <v>Product</v>
      </c>
      <c r="O30" s="211" t="str">
        <f t="shared" si="11"/>
        <v>Sensor</v>
      </c>
      <c r="P30" s="211" t="str">
        <f t="shared" si="12"/>
        <v>One Time</v>
      </c>
      <c r="Q30" s="349">
        <v>43930</v>
      </c>
      <c r="R30" s="349"/>
      <c r="S30" s="211" t="str">
        <f t="shared" si="13"/>
        <v>YES</v>
      </c>
      <c r="T30" s="211" t="str">
        <f t="shared" si="14"/>
        <v>No</v>
      </c>
      <c r="U30" s="211" t="str">
        <f t="shared" si="15"/>
        <v>No</v>
      </c>
      <c r="V30" s="211" t="str">
        <f t="shared" si="16"/>
        <v>NO</v>
      </c>
      <c r="W30" s="211" t="str">
        <f t="shared" si="17"/>
        <v>NO</v>
      </c>
      <c r="X30" s="211">
        <v>0</v>
      </c>
      <c r="Y30" s="211" t="s">
        <v>3277</v>
      </c>
      <c r="Z30" s="211" t="s">
        <v>3275</v>
      </c>
      <c r="AA30" s="211" t="s">
        <v>3319</v>
      </c>
      <c r="AB30" s="211" t="s">
        <v>3286</v>
      </c>
      <c r="AC30" s="211" t="s">
        <v>3286</v>
      </c>
      <c r="AD30" s="211" t="s">
        <v>3320</v>
      </c>
      <c r="AE30" s="211" t="str">
        <f t="shared" si="18"/>
        <v>TX-4200-01-2</v>
      </c>
      <c r="AF30" s="211" t="str">
        <f t="shared" si="19"/>
        <v/>
      </c>
      <c r="AG30" s="211" t="str">
        <f t="shared" si="20"/>
        <v/>
      </c>
      <c r="AH30" s="211" t="str">
        <f t="shared" si="41"/>
        <v>X</v>
      </c>
      <c r="AI30" s="211" t="str">
        <f t="shared" si="22"/>
        <v/>
      </c>
      <c r="AJ30" s="211" t="str">
        <f t="shared" si="23"/>
        <v/>
      </c>
      <c r="AK30" s="211" t="str">
        <f t="shared" si="24"/>
        <v/>
      </c>
      <c r="AL30" s="211" t="str">
        <f t="shared" si="25"/>
        <v/>
      </c>
      <c r="AM30" s="211" t="str">
        <f t="shared" si="26"/>
        <v/>
      </c>
      <c r="AN30" s="211" t="str">
        <f t="shared" si="27"/>
        <v>No</v>
      </c>
      <c r="AO30" s="211" t="str">
        <f t="shared" si="28"/>
        <v>No</v>
      </c>
      <c r="AP30" s="211" t="str">
        <f t="shared" si="29"/>
        <v>No</v>
      </c>
      <c r="AQ30" s="211" t="str">
        <f t="shared" si="30"/>
        <v/>
      </c>
      <c r="AR30" s="211" t="str">
        <f t="shared" si="31"/>
        <v/>
      </c>
      <c r="AS30" s="211" t="str">
        <f t="shared" si="32"/>
        <v/>
      </c>
      <c r="AT30" s="211" t="str">
        <f t="shared" si="33"/>
        <v/>
      </c>
      <c r="AU30" s="211" t="str">
        <f t="shared" si="34"/>
        <v/>
      </c>
      <c r="AV30" s="211" t="str">
        <f t="shared" si="35"/>
        <v/>
      </c>
      <c r="AW30" s="211" t="str">
        <f t="shared" si="36"/>
        <v/>
      </c>
      <c r="AX30" s="211" t="str">
        <f t="shared" si="37"/>
        <v>NO</v>
      </c>
      <c r="AY30" s="125" t="str">
        <f t="shared" si="38"/>
        <v/>
      </c>
    </row>
    <row r="31" spans="1:51" s="211" customFormat="1" x14ac:dyDescent="0.25">
      <c r="A31" s="211" t="s">
        <v>44</v>
      </c>
      <c r="B31" s="211" t="s">
        <v>44</v>
      </c>
      <c r="C31" s="211" t="str">
        <f t="shared" si="0"/>
        <v>Remote Panic Button (White)</v>
      </c>
      <c r="D31" s="211" t="str">
        <f t="shared" si="1"/>
        <v>Télécommande à bouton d'alarme (blanc)</v>
      </c>
      <c r="E31" s="211" t="str">
        <f t="shared" si="2"/>
        <v/>
      </c>
      <c r="F31" s="211" t="str">
        <f t="shared" si="3"/>
        <v>Remote Panic Button (White)</v>
      </c>
      <c r="G31" s="211" t="str">
        <f t="shared" si="4"/>
        <v>Télécommande à bouton d'alarme (blanc)</v>
      </c>
      <c r="H31" s="211" t="str">
        <f t="shared" si="5"/>
        <v>Remote Panic Button (White)</v>
      </c>
      <c r="I31" s="211" t="str">
        <f t="shared" si="6"/>
        <v>Télécommande à bouton d'alarme (blanc)</v>
      </c>
      <c r="J31" s="211" t="str">
        <f t="shared" si="7"/>
        <v/>
      </c>
      <c r="K31" s="211" t="str">
        <f t="shared" si="8"/>
        <v>TX-4200-01-1</v>
      </c>
      <c r="L31" s="211" t="str">
        <f t="shared" si="39"/>
        <v>Inventory</v>
      </c>
      <c r="M31" s="211" t="str">
        <f t="shared" si="9"/>
        <v>NO</v>
      </c>
      <c r="N31" s="211" t="str">
        <f t="shared" si="10"/>
        <v>Product</v>
      </c>
      <c r="O31" s="211" t="str">
        <f t="shared" si="11"/>
        <v>Sensor</v>
      </c>
      <c r="P31" s="211" t="str">
        <f t="shared" si="12"/>
        <v>One Time</v>
      </c>
      <c r="Q31" s="349">
        <v>43930</v>
      </c>
      <c r="R31" s="349"/>
      <c r="S31" s="211" t="str">
        <f t="shared" si="13"/>
        <v>YES</v>
      </c>
      <c r="T31" s="211" t="str">
        <f t="shared" si="14"/>
        <v>No</v>
      </c>
      <c r="U31" s="211" t="str">
        <f t="shared" si="15"/>
        <v>No</v>
      </c>
      <c r="V31" s="211" t="str">
        <f t="shared" si="16"/>
        <v>NO</v>
      </c>
      <c r="W31" s="211" t="str">
        <f t="shared" si="17"/>
        <v>NO</v>
      </c>
      <c r="X31" s="211">
        <v>0</v>
      </c>
      <c r="Y31" s="211" t="s">
        <v>3277</v>
      </c>
      <c r="Z31" s="211" t="s">
        <v>3275</v>
      </c>
      <c r="AA31" s="211" t="s">
        <v>3319</v>
      </c>
      <c r="AB31" s="211" t="s">
        <v>3286</v>
      </c>
      <c r="AC31" s="211" t="s">
        <v>3286</v>
      </c>
      <c r="AD31" s="211" t="s">
        <v>3320</v>
      </c>
      <c r="AE31" s="211" t="str">
        <f t="shared" si="18"/>
        <v>TX-4200-01-1</v>
      </c>
      <c r="AF31" s="211" t="str">
        <f t="shared" si="19"/>
        <v/>
      </c>
      <c r="AG31" s="211" t="str">
        <f t="shared" si="20"/>
        <v/>
      </c>
      <c r="AH31" s="211" t="str">
        <f t="shared" si="41"/>
        <v>X</v>
      </c>
      <c r="AI31" s="211" t="str">
        <f t="shared" si="22"/>
        <v/>
      </c>
      <c r="AJ31" s="211" t="str">
        <f t="shared" si="23"/>
        <v/>
      </c>
      <c r="AK31" s="211" t="str">
        <f t="shared" si="24"/>
        <v/>
      </c>
      <c r="AL31" s="211" t="str">
        <f t="shared" si="25"/>
        <v/>
      </c>
      <c r="AM31" s="211" t="str">
        <f t="shared" si="26"/>
        <v/>
      </c>
      <c r="AN31" s="211" t="str">
        <f t="shared" si="27"/>
        <v>No</v>
      </c>
      <c r="AO31" s="211" t="str">
        <f t="shared" si="28"/>
        <v>No</v>
      </c>
      <c r="AP31" s="211" t="str">
        <f t="shared" si="29"/>
        <v>No</v>
      </c>
      <c r="AQ31" s="211" t="str">
        <f t="shared" si="30"/>
        <v/>
      </c>
      <c r="AR31" s="211" t="str">
        <f t="shared" si="31"/>
        <v/>
      </c>
      <c r="AS31" s="211" t="str">
        <f t="shared" si="32"/>
        <v/>
      </c>
      <c r="AT31" s="211" t="str">
        <f t="shared" si="33"/>
        <v/>
      </c>
      <c r="AU31" s="211" t="str">
        <f t="shared" si="34"/>
        <v/>
      </c>
      <c r="AV31" s="211" t="str">
        <f t="shared" si="35"/>
        <v/>
      </c>
      <c r="AW31" s="211" t="str">
        <f t="shared" si="36"/>
        <v/>
      </c>
      <c r="AX31" s="211" t="str">
        <f t="shared" si="37"/>
        <v>NO</v>
      </c>
      <c r="AY31" s="125" t="str">
        <f t="shared" si="38"/>
        <v/>
      </c>
    </row>
    <row r="32" spans="1:51" s="211" customFormat="1" x14ac:dyDescent="0.25">
      <c r="A32" s="211" t="s">
        <v>3802</v>
      </c>
      <c r="B32" s="211" t="s">
        <v>3802</v>
      </c>
      <c r="C32" s="211" t="str">
        <f t="shared" si="0"/>
        <v>HW contact-recessed-stubby-(10 pack)</v>
      </c>
      <c r="D32" s="211" t="str">
        <f t="shared" si="1"/>
        <v>Contact d’antenne courte encastrée de Honeywell (paquet de 10)</v>
      </c>
      <c r="E32" s="211" t="str">
        <f t="shared" si="2"/>
        <v/>
      </c>
      <c r="F32" s="211" t="str">
        <f t="shared" si="3"/>
        <v>HW contact-recessed-stubby-(10 pack)</v>
      </c>
      <c r="G32" s="211" t="str">
        <f t="shared" si="4"/>
        <v>Contact d’antenne courte encastrée de Honeywell (paquet de 10)</v>
      </c>
      <c r="H32" s="211" t="str">
        <f t="shared" si="5"/>
        <v>HW contact-recessed-stubby-(10 pack)</v>
      </c>
      <c r="I32" s="211" t="str">
        <f t="shared" si="6"/>
        <v>Contact d’antenne courte encastrée de Honeywell (paquet de 10)</v>
      </c>
      <c r="J32" s="211" t="str">
        <f t="shared" si="7"/>
        <v/>
      </c>
      <c r="K32" s="211" t="str">
        <f t="shared" si="8"/>
        <v>TANSTB38TCWH</v>
      </c>
      <c r="L32" s="211" t="str">
        <f t="shared" si="39"/>
        <v>Inventory</v>
      </c>
      <c r="M32" s="211" t="str">
        <f t="shared" si="9"/>
        <v>NO</v>
      </c>
      <c r="N32" s="211" t="str">
        <f t="shared" si="10"/>
        <v>Product</v>
      </c>
      <c r="O32" s="211" t="str">
        <f t="shared" si="11"/>
        <v>Misc</v>
      </c>
      <c r="P32" s="211" t="str">
        <f t="shared" si="12"/>
        <v>One Time</v>
      </c>
      <c r="Q32" s="349">
        <v>43930</v>
      </c>
      <c r="R32" s="349"/>
      <c r="S32" s="211" t="str">
        <f t="shared" si="13"/>
        <v>YES</v>
      </c>
      <c r="T32" s="211" t="str">
        <f t="shared" si="14"/>
        <v>No</v>
      </c>
      <c r="U32" s="211" t="str">
        <f t="shared" si="15"/>
        <v>No</v>
      </c>
      <c r="V32" s="211" t="str">
        <f t="shared" si="16"/>
        <v>NO</v>
      </c>
      <c r="W32" s="211" t="str">
        <f t="shared" si="17"/>
        <v>NO</v>
      </c>
      <c r="X32" s="211">
        <v>0</v>
      </c>
      <c r="Y32" s="211" t="s">
        <v>3277</v>
      </c>
      <c r="Z32" s="211" t="s">
        <v>3275</v>
      </c>
      <c r="AA32" s="211" t="s">
        <v>3319</v>
      </c>
      <c r="AB32" s="211" t="s">
        <v>3286</v>
      </c>
      <c r="AC32" s="211" t="s">
        <v>3286</v>
      </c>
      <c r="AD32" s="211" t="s">
        <v>3320</v>
      </c>
      <c r="AE32" s="211" t="str">
        <f t="shared" si="18"/>
        <v>TAN-STB38TCWH</v>
      </c>
      <c r="AF32" s="211" t="str">
        <f t="shared" si="19"/>
        <v/>
      </c>
      <c r="AG32" s="211" t="str">
        <f t="shared" si="20"/>
        <v/>
      </c>
      <c r="AH32" s="211" t="str">
        <f t="shared" si="41"/>
        <v/>
      </c>
      <c r="AI32" s="211" t="str">
        <f t="shared" si="22"/>
        <v/>
      </c>
      <c r="AJ32" s="211" t="str">
        <f t="shared" si="23"/>
        <v/>
      </c>
      <c r="AK32" s="211" t="str">
        <f t="shared" si="24"/>
        <v/>
      </c>
      <c r="AL32" s="211" t="str">
        <f t="shared" si="25"/>
        <v/>
      </c>
      <c r="AM32" s="211" t="str">
        <f t="shared" si="26"/>
        <v/>
      </c>
      <c r="AN32" s="211" t="str">
        <f t="shared" si="27"/>
        <v>No</v>
      </c>
      <c r="AO32" s="211" t="str">
        <f t="shared" si="28"/>
        <v>No</v>
      </c>
      <c r="AP32" s="211" t="str">
        <f t="shared" si="29"/>
        <v>No</v>
      </c>
      <c r="AQ32" s="211" t="str">
        <f t="shared" si="30"/>
        <v/>
      </c>
      <c r="AR32" s="211" t="str">
        <f t="shared" si="31"/>
        <v/>
      </c>
      <c r="AS32" s="211" t="str">
        <f t="shared" si="32"/>
        <v/>
      </c>
      <c r="AT32" s="211" t="str">
        <f t="shared" si="33"/>
        <v/>
      </c>
      <c r="AU32" s="211" t="str">
        <f t="shared" si="34"/>
        <v/>
      </c>
      <c r="AV32" s="211" t="str">
        <f t="shared" si="35"/>
        <v/>
      </c>
      <c r="AW32" s="211" t="str">
        <f t="shared" si="36"/>
        <v/>
      </c>
      <c r="AX32" s="211" t="str">
        <f t="shared" si="37"/>
        <v>NO</v>
      </c>
      <c r="AY32" s="125" t="str">
        <f t="shared" si="38"/>
        <v/>
      </c>
    </row>
    <row r="33" spans="1:51" s="211" customFormat="1" x14ac:dyDescent="0.25">
      <c r="A33" s="211" t="s">
        <v>3172</v>
      </c>
      <c r="B33" s="211" t="s">
        <v>3172</v>
      </c>
      <c r="C33" s="211" t="str">
        <f t="shared" si="0"/>
        <v>External door contacts</v>
      </c>
      <c r="D33" s="211" t="str">
        <f t="shared" si="1"/>
        <v>Contacts externes pour porte</v>
      </c>
      <c r="E33" s="211" t="str">
        <f t="shared" si="2"/>
        <v/>
      </c>
      <c r="F33" s="211" t="str">
        <f t="shared" si="3"/>
        <v>External door contacts</v>
      </c>
      <c r="G33" s="211" t="str">
        <f t="shared" si="4"/>
        <v>Contacts externes pour porte</v>
      </c>
      <c r="H33" s="211" t="str">
        <f t="shared" si="5"/>
        <v>External door contacts</v>
      </c>
      <c r="I33" s="211" t="str">
        <f t="shared" si="6"/>
        <v>Contacts externes pour porte</v>
      </c>
      <c r="J33" s="211" t="str">
        <f t="shared" si="7"/>
        <v/>
      </c>
      <c r="K33" s="211" t="str">
        <f t="shared" si="8"/>
        <v>TAN-FM106WH</v>
      </c>
      <c r="L33" s="211" t="str">
        <f t="shared" si="39"/>
        <v>Inventory</v>
      </c>
      <c r="M33" s="211" t="str">
        <f t="shared" si="9"/>
        <v>NO</v>
      </c>
      <c r="N33" s="211" t="str">
        <f t="shared" si="10"/>
        <v>Product</v>
      </c>
      <c r="O33" s="211" t="str">
        <f t="shared" si="11"/>
        <v>Sensor</v>
      </c>
      <c r="P33" s="211" t="str">
        <f t="shared" si="12"/>
        <v>One Time</v>
      </c>
      <c r="Q33" s="349">
        <v>43930</v>
      </c>
      <c r="R33" s="349"/>
      <c r="S33" s="211" t="str">
        <f t="shared" si="13"/>
        <v>YES</v>
      </c>
      <c r="T33" s="211" t="str">
        <f t="shared" si="14"/>
        <v>No</v>
      </c>
      <c r="U33" s="211" t="str">
        <f t="shared" si="15"/>
        <v>No</v>
      </c>
      <c r="V33" s="211" t="str">
        <f t="shared" si="16"/>
        <v>NO</v>
      </c>
      <c r="W33" s="211" t="str">
        <f t="shared" si="17"/>
        <v>NO</v>
      </c>
      <c r="X33" s="211">
        <v>0</v>
      </c>
      <c r="Y33" s="211" t="s">
        <v>3277</v>
      </c>
      <c r="Z33" s="211" t="s">
        <v>3275</v>
      </c>
      <c r="AA33" s="211" t="s">
        <v>3319</v>
      </c>
      <c r="AB33" s="211" t="s">
        <v>3286</v>
      </c>
      <c r="AC33" s="211" t="s">
        <v>3286</v>
      </c>
      <c r="AD33" s="211" t="s">
        <v>3320</v>
      </c>
      <c r="AE33" s="211" t="str">
        <f t="shared" si="18"/>
        <v>TAN-FM106WH</v>
      </c>
      <c r="AF33" s="211" t="str">
        <f t="shared" si="19"/>
        <v/>
      </c>
      <c r="AG33" s="211" t="str">
        <f t="shared" si="20"/>
        <v/>
      </c>
      <c r="AH33" s="211" t="str">
        <f t="shared" si="41"/>
        <v/>
      </c>
      <c r="AI33" s="211" t="str">
        <f t="shared" si="22"/>
        <v/>
      </c>
      <c r="AJ33" s="211" t="str">
        <f t="shared" si="23"/>
        <v/>
      </c>
      <c r="AK33" s="211" t="str">
        <f t="shared" si="24"/>
        <v/>
      </c>
      <c r="AL33" s="211" t="str">
        <f t="shared" si="25"/>
        <v/>
      </c>
      <c r="AM33" s="211" t="str">
        <f t="shared" si="26"/>
        <v/>
      </c>
      <c r="AN33" s="211" t="str">
        <f t="shared" si="27"/>
        <v>No</v>
      </c>
      <c r="AO33" s="211" t="str">
        <f t="shared" si="28"/>
        <v>No</v>
      </c>
      <c r="AP33" s="211" t="str">
        <f t="shared" si="29"/>
        <v>No</v>
      </c>
      <c r="AQ33" s="211" t="str">
        <f t="shared" si="30"/>
        <v/>
      </c>
      <c r="AR33" s="211" t="str">
        <f t="shared" si="31"/>
        <v/>
      </c>
      <c r="AS33" s="211" t="str">
        <f t="shared" si="32"/>
        <v/>
      </c>
      <c r="AT33" s="211" t="str">
        <f t="shared" si="33"/>
        <v/>
      </c>
      <c r="AU33" s="211" t="str">
        <f t="shared" si="34"/>
        <v/>
      </c>
      <c r="AV33" s="211" t="str">
        <f t="shared" si="35"/>
        <v/>
      </c>
      <c r="AW33" s="211" t="str">
        <f t="shared" si="36"/>
        <v/>
      </c>
      <c r="AX33" s="211" t="str">
        <f t="shared" si="37"/>
        <v>NO</v>
      </c>
      <c r="AY33" s="125" t="str">
        <f t="shared" si="38"/>
        <v/>
      </c>
    </row>
    <row r="34" spans="1:51" s="211" customFormat="1" x14ac:dyDescent="0.25">
      <c r="A34" s="211" t="s">
        <v>340</v>
      </c>
      <c r="B34" s="211" t="s">
        <v>340</v>
      </c>
      <c r="C34" s="211" t="str">
        <f t="shared" si="0"/>
        <v>HW contact-surface mount with magnet(10 pack)</v>
      </c>
      <c r="D34" s="211" t="str">
        <f t="shared" si="1"/>
        <v>Prise de contact magnétique de Honeywell (paquet de 10)</v>
      </c>
      <c r="E34" s="211" t="str">
        <f t="shared" si="2"/>
        <v/>
      </c>
      <c r="F34" s="211" t="str">
        <f t="shared" si="3"/>
        <v>HW contact-surface mount with magnet(10 pack)</v>
      </c>
      <c r="G34" s="211" t="str">
        <f t="shared" si="4"/>
        <v>Prise de contact magnétique de Honeywell (paquet de 10)</v>
      </c>
      <c r="H34" s="211" t="str">
        <f t="shared" si="5"/>
        <v>HW contact-surface mount with magnet(10 pack)</v>
      </c>
      <c r="I34" s="211" t="str">
        <f t="shared" si="6"/>
        <v>Prise de contact magnétique de Honeywell (paquet de 10)</v>
      </c>
      <c r="J34" s="211" t="str">
        <f t="shared" si="7"/>
        <v/>
      </c>
      <c r="K34" s="211" t="str">
        <f t="shared" si="8"/>
        <v>TAN-60QCWH</v>
      </c>
      <c r="L34" s="211" t="str">
        <f t="shared" si="39"/>
        <v>Inventory</v>
      </c>
      <c r="M34" s="211" t="str">
        <f t="shared" si="9"/>
        <v>NO</v>
      </c>
      <c r="N34" s="211" t="str">
        <f t="shared" si="10"/>
        <v>Product</v>
      </c>
      <c r="O34" s="211" t="str">
        <f t="shared" si="11"/>
        <v>Misc</v>
      </c>
      <c r="P34" s="211" t="str">
        <f t="shared" si="12"/>
        <v>One Time</v>
      </c>
      <c r="Q34" s="349">
        <v>43930</v>
      </c>
      <c r="R34" s="349"/>
      <c r="S34" s="211" t="str">
        <f t="shared" si="13"/>
        <v>YES</v>
      </c>
      <c r="T34" s="211" t="str">
        <f t="shared" si="14"/>
        <v>No</v>
      </c>
      <c r="U34" s="211" t="str">
        <f t="shared" si="15"/>
        <v>No</v>
      </c>
      <c r="V34" s="211" t="str">
        <f t="shared" si="16"/>
        <v>NO</v>
      </c>
      <c r="W34" s="211" t="str">
        <f t="shared" si="17"/>
        <v>NO</v>
      </c>
      <c r="X34" s="211">
        <v>0</v>
      </c>
      <c r="Y34" s="211" t="s">
        <v>3277</v>
      </c>
      <c r="Z34" s="211" t="s">
        <v>3275</v>
      </c>
      <c r="AA34" s="211" t="s">
        <v>3319</v>
      </c>
      <c r="AB34" s="211" t="s">
        <v>3286</v>
      </c>
      <c r="AC34" s="211" t="s">
        <v>3286</v>
      </c>
      <c r="AD34" s="211" t="s">
        <v>3320</v>
      </c>
      <c r="AE34" s="211" t="str">
        <f t="shared" si="18"/>
        <v>TAN-60QCWH</v>
      </c>
      <c r="AF34" s="211" t="str">
        <f t="shared" si="19"/>
        <v/>
      </c>
      <c r="AG34" s="211" t="str">
        <f t="shared" si="20"/>
        <v/>
      </c>
      <c r="AH34" s="211" t="str">
        <f t="shared" si="41"/>
        <v/>
      </c>
      <c r="AI34" s="211" t="str">
        <f t="shared" si="22"/>
        <v/>
      </c>
      <c r="AJ34" s="211" t="str">
        <f t="shared" si="23"/>
        <v/>
      </c>
      <c r="AK34" s="211" t="str">
        <f t="shared" si="24"/>
        <v/>
      </c>
      <c r="AL34" s="211" t="str">
        <f t="shared" si="25"/>
        <v/>
      </c>
      <c r="AM34" s="211" t="str">
        <f t="shared" si="26"/>
        <v/>
      </c>
      <c r="AN34" s="211" t="str">
        <f t="shared" si="27"/>
        <v>No</v>
      </c>
      <c r="AO34" s="211" t="str">
        <f t="shared" si="28"/>
        <v>No</v>
      </c>
      <c r="AP34" s="211" t="str">
        <f t="shared" si="29"/>
        <v>No</v>
      </c>
      <c r="AQ34" s="211" t="str">
        <f t="shared" si="30"/>
        <v/>
      </c>
      <c r="AR34" s="211" t="str">
        <f t="shared" si="31"/>
        <v/>
      </c>
      <c r="AS34" s="211" t="str">
        <f t="shared" si="32"/>
        <v/>
      </c>
      <c r="AT34" s="211" t="str">
        <f t="shared" si="33"/>
        <v/>
      </c>
      <c r="AU34" s="211" t="str">
        <f t="shared" si="34"/>
        <v/>
      </c>
      <c r="AV34" s="211" t="str">
        <f t="shared" si="35"/>
        <v/>
      </c>
      <c r="AW34" s="211" t="str">
        <f t="shared" si="36"/>
        <v/>
      </c>
      <c r="AX34" s="211" t="str">
        <f t="shared" si="37"/>
        <v>NO</v>
      </c>
      <c r="AY34" s="125" t="str">
        <f t="shared" si="38"/>
        <v/>
      </c>
    </row>
    <row r="35" spans="1:51" s="211" customFormat="1" x14ac:dyDescent="0.25">
      <c r="A35" s="211" t="s">
        <v>3</v>
      </c>
      <c r="B35" s="211" t="s">
        <v>3</v>
      </c>
      <c r="C35" s="211" t="str">
        <f t="shared" si="0"/>
        <v>SimonXT Starter Package</v>
      </c>
      <c r="D35" s="211" t="str">
        <f t="shared" si="1"/>
        <v>Forfait de base - Départ</v>
      </c>
      <c r="E35" s="211" t="str">
        <f t="shared" si="2"/>
        <v/>
      </c>
      <c r="F35" s="211" t="str">
        <f t="shared" si="3"/>
        <v>Starter</v>
      </c>
      <c r="G35" s="211" t="str">
        <f t="shared" si="4"/>
        <v>Départ</v>
      </c>
      <c r="H35" s="211" t="str">
        <f t="shared" si="5"/>
        <v>SimonXT Starter Package</v>
      </c>
      <c r="I35" s="211" t="str">
        <f t="shared" si="6"/>
        <v>Forfait de base - Départ</v>
      </c>
      <c r="J35" s="211" t="str">
        <f t="shared" si="7"/>
        <v>SIMON XT</v>
      </c>
      <c r="K35" s="211" t="str">
        <f t="shared" si="8"/>
        <v>STARTER</v>
      </c>
      <c r="L35" s="211" t="str">
        <f t="shared" si="39"/>
        <v>Non-Inventory</v>
      </c>
      <c r="M35" s="211" t="str">
        <f t="shared" si="9"/>
        <v>NO</v>
      </c>
      <c r="N35" s="211" t="str">
        <f t="shared" si="10"/>
        <v>Product Bundle</v>
      </c>
      <c r="O35" s="211" t="str">
        <f t="shared" si="11"/>
        <v>Bundle</v>
      </c>
      <c r="P35" s="211" t="str">
        <f t="shared" si="12"/>
        <v>RMR</v>
      </c>
      <c r="Q35" s="349">
        <v>43930</v>
      </c>
      <c r="R35" s="349"/>
      <c r="S35" s="211" t="str">
        <f t="shared" si="13"/>
        <v>YES</v>
      </c>
      <c r="T35" s="211" t="str">
        <f t="shared" si="14"/>
        <v>No</v>
      </c>
      <c r="U35" s="211" t="str">
        <f t="shared" si="15"/>
        <v>No</v>
      </c>
      <c r="V35" s="211" t="str">
        <f t="shared" si="16"/>
        <v>NO</v>
      </c>
      <c r="W35" s="211" t="str">
        <f t="shared" si="17"/>
        <v>NO</v>
      </c>
      <c r="X35" s="211">
        <v>0</v>
      </c>
      <c r="Y35" s="211" t="s">
        <v>3277</v>
      </c>
      <c r="Z35" s="211" t="s">
        <v>3275</v>
      </c>
      <c r="AA35" s="211" t="s">
        <v>3319</v>
      </c>
      <c r="AB35" s="211" t="s">
        <v>3286</v>
      </c>
      <c r="AC35" s="211" t="s">
        <v>3286</v>
      </c>
      <c r="AD35" s="211" t="s">
        <v>3320</v>
      </c>
      <c r="AE35" s="211" t="str">
        <f t="shared" si="18"/>
        <v>SERVICE</v>
      </c>
      <c r="AF35" s="211" t="str">
        <f t="shared" si="19"/>
        <v>SERVICE</v>
      </c>
      <c r="AG35" s="211" t="str">
        <f t="shared" si="20"/>
        <v/>
      </c>
      <c r="AH35" s="211" t="str">
        <f t="shared" si="41"/>
        <v/>
      </c>
      <c r="AI35" s="211" t="str">
        <f t="shared" si="22"/>
        <v/>
      </c>
      <c r="AJ35" s="211" t="str">
        <f t="shared" si="23"/>
        <v/>
      </c>
      <c r="AK35" s="211" t="str">
        <f t="shared" si="24"/>
        <v/>
      </c>
      <c r="AL35" s="211" t="str">
        <f t="shared" si="25"/>
        <v/>
      </c>
      <c r="AM35" s="211" t="str">
        <f t="shared" si="26"/>
        <v/>
      </c>
      <c r="AN35" s="211" t="str">
        <f t="shared" si="27"/>
        <v>No</v>
      </c>
      <c r="AO35" s="211" t="str">
        <f t="shared" si="28"/>
        <v>No</v>
      </c>
      <c r="AP35" s="211" t="str">
        <f t="shared" si="29"/>
        <v>No</v>
      </c>
      <c r="AQ35" s="211" t="str">
        <f t="shared" si="30"/>
        <v/>
      </c>
      <c r="AR35" s="211" t="str">
        <f t="shared" si="31"/>
        <v>STARTER</v>
      </c>
      <c r="AS35" s="211" t="str">
        <f t="shared" si="32"/>
        <v/>
      </c>
      <c r="AT35" s="211" t="str">
        <f t="shared" si="33"/>
        <v/>
      </c>
      <c r="AU35" s="211" t="str">
        <f t="shared" si="34"/>
        <v/>
      </c>
      <c r="AV35" s="211" t="str">
        <f t="shared" si="35"/>
        <v>ADC</v>
      </c>
      <c r="AW35" s="211" t="str">
        <f t="shared" si="36"/>
        <v>Wireless</v>
      </c>
      <c r="AX35" s="211" t="str">
        <f t="shared" si="37"/>
        <v>NO</v>
      </c>
      <c r="AY35" s="125" t="str">
        <f t="shared" si="38"/>
        <v>1</v>
      </c>
    </row>
    <row r="36" spans="1:51" s="211" customFormat="1" x14ac:dyDescent="0.25">
      <c r="A36" s="211" t="s">
        <v>2527</v>
      </c>
      <c r="B36" s="211" t="s">
        <v>2527</v>
      </c>
      <c r="C36" s="211" t="str">
        <f t="shared" si="0"/>
        <v>Bell Employee/ Retiree Discount - 35%</v>
      </c>
      <c r="D36" s="211" t="str">
        <f t="shared" si="1"/>
        <v>Réduction de 35 % aux employés ou retraités de Bell</v>
      </c>
      <c r="E36" s="211" t="str">
        <f t="shared" si="2"/>
        <v/>
      </c>
      <c r="F36" s="211" t="str">
        <f t="shared" si="3"/>
        <v xml:space="preserve">35% discount on RMR for employees and retirees from Bell on home security and automation bundles </v>
      </c>
      <c r="G36" s="211" t="str">
        <f t="shared" si="4"/>
        <v>Réduction de 35 % aux employés ou retraités de Bell</v>
      </c>
      <c r="H36" s="211" t="str">
        <f t="shared" si="5"/>
        <v>Bell Employee/ Retiree Discount - 35%</v>
      </c>
      <c r="I36" s="211" t="str">
        <f t="shared" si="6"/>
        <v>Réduction de 35 % aux employés ou retraités de Bell</v>
      </c>
      <c r="J36" s="211" t="str">
        <f t="shared" si="7"/>
        <v/>
      </c>
      <c r="K36" s="211" t="str">
        <f t="shared" si="8"/>
        <v/>
      </c>
      <c r="L36" s="211" t="str">
        <f t="shared" si="39"/>
        <v>Service</v>
      </c>
      <c r="M36" s="211" t="str">
        <f t="shared" si="9"/>
        <v>YES</v>
      </c>
      <c r="N36" s="211" t="str">
        <f t="shared" si="10"/>
        <v>Product</v>
      </c>
      <c r="O36" s="211" t="str">
        <f t="shared" si="11"/>
        <v>Promotion</v>
      </c>
      <c r="P36" s="211" t="str">
        <f t="shared" si="12"/>
        <v>RMR</v>
      </c>
      <c r="Q36" s="349">
        <v>43930</v>
      </c>
      <c r="R36" s="349"/>
      <c r="S36" s="211" t="str">
        <f t="shared" si="13"/>
        <v>NO</v>
      </c>
      <c r="T36" s="211" t="str">
        <f t="shared" si="14"/>
        <v>No</v>
      </c>
      <c r="U36" s="211" t="str">
        <f t="shared" si="15"/>
        <v>No</v>
      </c>
      <c r="V36" s="211" t="str">
        <f t="shared" si="16"/>
        <v>NO</v>
      </c>
      <c r="W36" s="211" t="str">
        <f t="shared" si="17"/>
        <v>NO</v>
      </c>
      <c r="X36" s="211">
        <v>0</v>
      </c>
      <c r="Y36" s="211" t="s">
        <v>3277</v>
      </c>
      <c r="Z36" s="211" t="s">
        <v>3275</v>
      </c>
      <c r="AA36" s="211" t="s">
        <v>3319</v>
      </c>
      <c r="AB36" s="211" t="s">
        <v>3286</v>
      </c>
      <c r="AC36" s="211" t="s">
        <v>3286</v>
      </c>
      <c r="AD36" s="211" t="s">
        <v>3320</v>
      </c>
      <c r="AE36" s="211" t="str">
        <f t="shared" si="18"/>
        <v>Service</v>
      </c>
      <c r="AF36" s="211" t="str">
        <f t="shared" si="19"/>
        <v>Service</v>
      </c>
      <c r="AG36" s="211" t="str">
        <f t="shared" si="20"/>
        <v>STAFF_DISC</v>
      </c>
      <c r="AH36" s="211" t="str">
        <f t="shared" si="41"/>
        <v/>
      </c>
      <c r="AI36" s="211" t="str">
        <f t="shared" si="22"/>
        <v>NO</v>
      </c>
      <c r="AJ36" s="211" t="str">
        <f t="shared" si="23"/>
        <v/>
      </c>
      <c r="AK36" s="211" t="str">
        <f t="shared" si="24"/>
        <v/>
      </c>
      <c r="AL36" s="211" t="str">
        <f t="shared" si="25"/>
        <v/>
      </c>
      <c r="AM36" s="211" t="str">
        <f t="shared" si="26"/>
        <v>Offer</v>
      </c>
      <c r="AN36" s="211" t="str">
        <f t="shared" si="27"/>
        <v>No</v>
      </c>
      <c r="AO36" s="211" t="str">
        <f t="shared" si="28"/>
        <v>No</v>
      </c>
      <c r="AP36" s="211" t="str">
        <f t="shared" si="29"/>
        <v>No</v>
      </c>
      <c r="AQ36" s="211" t="str">
        <f t="shared" si="30"/>
        <v/>
      </c>
      <c r="AR36" s="211" t="str">
        <f t="shared" si="31"/>
        <v/>
      </c>
      <c r="AS36" s="211" t="str">
        <f t="shared" si="32"/>
        <v/>
      </c>
      <c r="AT36" s="211" t="str">
        <f t="shared" si="33"/>
        <v>NO</v>
      </c>
      <c r="AU36" s="211" t="str">
        <f t="shared" si="34"/>
        <v/>
      </c>
      <c r="AV36" s="211" t="str">
        <f t="shared" si="35"/>
        <v/>
      </c>
      <c r="AW36" s="211" t="str">
        <f t="shared" si="36"/>
        <v/>
      </c>
      <c r="AX36" s="211" t="str">
        <f t="shared" si="37"/>
        <v>NO</v>
      </c>
      <c r="AY36" s="125" t="str">
        <f t="shared" si="38"/>
        <v/>
      </c>
    </row>
    <row r="37" spans="1:51" s="211" customFormat="1" x14ac:dyDescent="0.25">
      <c r="A37" s="211" t="s">
        <v>2533</v>
      </c>
      <c r="B37" s="211" t="s">
        <v>2533</v>
      </c>
      <c r="C37" s="211" t="str">
        <f t="shared" si="0"/>
        <v xml:space="preserve">Bell Employee/Retiree Discount - 15% </v>
      </c>
      <c r="D37" s="211" t="str">
        <f t="shared" si="1"/>
        <v>Réduction de 15 % aux employés ou retraités de Bell</v>
      </c>
      <c r="E37" s="211" t="str">
        <f t="shared" si="2"/>
        <v/>
      </c>
      <c r="F37" s="211" t="str">
        <f t="shared" si="3"/>
        <v xml:space="preserve">15% discount on RMR for employees and retirees from Bell on Medical Alert bundles </v>
      </c>
      <c r="G37" s="211" t="str">
        <f t="shared" si="4"/>
        <v>Réduction de 15 % aux employés ou retraités de Bell</v>
      </c>
      <c r="H37" s="211" t="str">
        <f t="shared" si="5"/>
        <v xml:space="preserve">Bell Employee/Retiree Discount - 15% </v>
      </c>
      <c r="I37" s="211" t="str">
        <f t="shared" si="6"/>
        <v>Réduction de 15 % aux employés ou retraités de Bell</v>
      </c>
      <c r="J37" s="211" t="str">
        <f t="shared" si="7"/>
        <v/>
      </c>
      <c r="K37" s="211" t="str">
        <f t="shared" si="8"/>
        <v/>
      </c>
      <c r="L37" s="211" t="str">
        <f t="shared" si="39"/>
        <v>Service</v>
      </c>
      <c r="M37" s="211" t="str">
        <f t="shared" si="9"/>
        <v>YES</v>
      </c>
      <c r="N37" s="211" t="str">
        <f t="shared" si="10"/>
        <v>Product</v>
      </c>
      <c r="O37" s="211" t="str">
        <f t="shared" si="11"/>
        <v>Promotion</v>
      </c>
      <c r="P37" s="211" t="str">
        <f t="shared" si="12"/>
        <v>RMR</v>
      </c>
      <c r="Q37" s="349">
        <v>43930</v>
      </c>
      <c r="R37" s="349"/>
      <c r="S37" s="211" t="str">
        <f t="shared" si="13"/>
        <v>NO</v>
      </c>
      <c r="T37" s="211" t="str">
        <f t="shared" si="14"/>
        <v>No</v>
      </c>
      <c r="U37" s="211" t="str">
        <f t="shared" si="15"/>
        <v>No</v>
      </c>
      <c r="V37" s="211" t="str">
        <f t="shared" si="16"/>
        <v>NO</v>
      </c>
      <c r="W37" s="211" t="str">
        <f t="shared" si="17"/>
        <v>NO</v>
      </c>
      <c r="X37" s="211">
        <v>0</v>
      </c>
      <c r="Y37" s="211" t="s">
        <v>3277</v>
      </c>
      <c r="Z37" s="211" t="s">
        <v>3275</v>
      </c>
      <c r="AA37" s="211" t="s">
        <v>3319</v>
      </c>
      <c r="AB37" s="211" t="s">
        <v>3286</v>
      </c>
      <c r="AC37" s="211" t="s">
        <v>3286</v>
      </c>
      <c r="AD37" s="211" t="s">
        <v>3320</v>
      </c>
      <c r="AE37" s="211" t="str">
        <f t="shared" si="18"/>
        <v>EQUIP</v>
      </c>
      <c r="AF37" s="211" t="str">
        <f t="shared" si="19"/>
        <v>EQUIP</v>
      </c>
      <c r="AG37" s="211" t="str">
        <f t="shared" si="20"/>
        <v>STAFF_BEAC</v>
      </c>
      <c r="AH37" s="211" t="str">
        <f t="shared" si="41"/>
        <v/>
      </c>
      <c r="AI37" s="211" t="str">
        <f t="shared" si="22"/>
        <v>NO</v>
      </c>
      <c r="AJ37" s="211" t="str">
        <f t="shared" si="23"/>
        <v/>
      </c>
      <c r="AK37" s="211" t="str">
        <f t="shared" si="24"/>
        <v/>
      </c>
      <c r="AL37" s="211" t="str">
        <f t="shared" si="25"/>
        <v/>
      </c>
      <c r="AM37" s="211" t="str">
        <f t="shared" si="26"/>
        <v>Offer</v>
      </c>
      <c r="AN37" s="211" t="str">
        <f t="shared" si="27"/>
        <v>No</v>
      </c>
      <c r="AO37" s="211" t="str">
        <f t="shared" si="28"/>
        <v>No</v>
      </c>
      <c r="AP37" s="211" t="str">
        <f t="shared" si="29"/>
        <v>No</v>
      </c>
      <c r="AQ37" s="211" t="str">
        <f t="shared" si="30"/>
        <v/>
      </c>
      <c r="AR37" s="211" t="str">
        <f t="shared" si="31"/>
        <v/>
      </c>
      <c r="AS37" s="211" t="str">
        <f t="shared" si="32"/>
        <v/>
      </c>
      <c r="AT37" s="211" t="str">
        <f t="shared" si="33"/>
        <v>NO</v>
      </c>
      <c r="AU37" s="211" t="str">
        <f t="shared" si="34"/>
        <v/>
      </c>
      <c r="AV37" s="211" t="str">
        <f t="shared" si="35"/>
        <v/>
      </c>
      <c r="AW37" s="211" t="str">
        <f t="shared" si="36"/>
        <v/>
      </c>
      <c r="AX37" s="211" t="str">
        <f t="shared" si="37"/>
        <v>NO</v>
      </c>
      <c r="AY37" s="125" t="str">
        <f t="shared" si="38"/>
        <v/>
      </c>
    </row>
    <row r="38" spans="1:51" s="211" customFormat="1" x14ac:dyDescent="0.25">
      <c r="A38" s="211" t="s">
        <v>3082</v>
      </c>
      <c r="B38" s="211" t="s">
        <v>3082</v>
      </c>
      <c r="C38" s="211" t="str">
        <f t="shared" si="0"/>
        <v>SMB Qolsys Good Package - Wireless Takeover</v>
      </c>
      <c r="D38" s="211" t="str">
        <f t="shared" si="1"/>
        <v>Module de prise en charge sans fil - PME Bon (Qolsys)</v>
      </c>
      <c r="E38" s="211" t="str">
        <f t="shared" si="2"/>
        <v/>
      </c>
      <c r="F38" s="211" t="str">
        <f t="shared" si="3"/>
        <v>SMB Good</v>
      </c>
      <c r="G38" s="211" t="str">
        <f t="shared" si="4"/>
        <v>PME Bon</v>
      </c>
      <c r="H38" s="211" t="str">
        <f t="shared" si="5"/>
        <v>SMB Qolsys Good Package - Wireless Takeover</v>
      </c>
      <c r="I38" s="211" t="str">
        <f t="shared" si="6"/>
        <v>Module de prise en charge sans fil - PME Bon (Qolsys)</v>
      </c>
      <c r="J38" s="211" t="str">
        <f t="shared" si="7"/>
        <v>QOLSYS_IQ2</v>
      </c>
      <c r="K38" s="211" t="str">
        <f t="shared" si="8"/>
        <v>SMBQWLGD</v>
      </c>
      <c r="L38" s="211" t="str">
        <f t="shared" si="39"/>
        <v>Non-Inventory</v>
      </c>
      <c r="M38" s="211" t="str">
        <f t="shared" si="9"/>
        <v>NO</v>
      </c>
      <c r="N38" s="211" t="str">
        <f t="shared" si="10"/>
        <v>Product Bundle</v>
      </c>
      <c r="O38" s="211" t="str">
        <f t="shared" si="11"/>
        <v>Bundle</v>
      </c>
      <c r="P38" s="211" t="str">
        <f t="shared" si="12"/>
        <v>RMR</v>
      </c>
      <c r="Q38" s="349">
        <v>43930</v>
      </c>
      <c r="R38" s="349"/>
      <c r="S38" s="211" t="str">
        <f t="shared" si="13"/>
        <v>YES</v>
      </c>
      <c r="T38" s="211" t="str">
        <f t="shared" si="14"/>
        <v>No</v>
      </c>
      <c r="U38" s="211" t="str">
        <f t="shared" si="15"/>
        <v>No</v>
      </c>
      <c r="V38" s="211" t="str">
        <f t="shared" si="16"/>
        <v>NO</v>
      </c>
      <c r="W38" s="211" t="str">
        <f t="shared" si="17"/>
        <v>NO</v>
      </c>
      <c r="X38" s="211">
        <v>0</v>
      </c>
      <c r="Y38" s="211" t="s">
        <v>3277</v>
      </c>
      <c r="Z38" s="211" t="s">
        <v>3275</v>
      </c>
      <c r="AA38" s="211" t="s">
        <v>3319</v>
      </c>
      <c r="AB38" s="211" t="s">
        <v>3286</v>
      </c>
      <c r="AC38" s="211" t="s">
        <v>3286</v>
      </c>
      <c r="AD38" s="211" t="s">
        <v>3320</v>
      </c>
      <c r="AE38" s="211" t="str">
        <f t="shared" si="18"/>
        <v>SERVICE</v>
      </c>
      <c r="AF38" s="211" t="str">
        <f t="shared" si="19"/>
        <v>SERVICE</v>
      </c>
      <c r="AG38" s="211" t="str">
        <f t="shared" si="20"/>
        <v/>
      </c>
      <c r="AH38" s="211" t="str">
        <f t="shared" si="41"/>
        <v/>
      </c>
      <c r="AI38" s="211" t="str">
        <f t="shared" si="22"/>
        <v/>
      </c>
      <c r="AJ38" s="211" t="str">
        <f t="shared" si="23"/>
        <v/>
      </c>
      <c r="AK38" s="211" t="str">
        <f t="shared" si="24"/>
        <v/>
      </c>
      <c r="AL38" s="211" t="str">
        <f t="shared" si="25"/>
        <v/>
      </c>
      <c r="AM38" s="211" t="str">
        <f t="shared" si="26"/>
        <v/>
      </c>
      <c r="AN38" s="211" t="str">
        <f t="shared" si="27"/>
        <v>No</v>
      </c>
      <c r="AO38" s="211" t="str">
        <f t="shared" si="28"/>
        <v>No</v>
      </c>
      <c r="AP38" s="211" t="str">
        <f t="shared" si="29"/>
        <v>No</v>
      </c>
      <c r="AQ38" s="211" t="str">
        <f t="shared" si="30"/>
        <v/>
      </c>
      <c r="AR38" s="211" t="str">
        <f t="shared" si="31"/>
        <v>SMBQWLGD</v>
      </c>
      <c r="AS38" s="211" t="str">
        <f t="shared" si="32"/>
        <v/>
      </c>
      <c r="AT38" s="211" t="str">
        <f t="shared" si="33"/>
        <v/>
      </c>
      <c r="AU38" s="211" t="str">
        <f t="shared" si="34"/>
        <v/>
      </c>
      <c r="AV38" s="211" t="str">
        <f t="shared" si="35"/>
        <v>ADC</v>
      </c>
      <c r="AW38" s="211" t="str">
        <f t="shared" si="36"/>
        <v>Wireless</v>
      </c>
      <c r="AX38" s="211" t="str">
        <f t="shared" si="37"/>
        <v>NO</v>
      </c>
      <c r="AY38" s="125" t="str">
        <f t="shared" si="38"/>
        <v>2</v>
      </c>
    </row>
    <row r="39" spans="1:51" s="211" customFormat="1" x14ac:dyDescent="0.25">
      <c r="A39" s="211" t="s">
        <v>3093</v>
      </c>
      <c r="B39" s="211" t="s">
        <v>3093</v>
      </c>
      <c r="C39" s="211" t="str">
        <f t="shared" si="0"/>
        <v>SMB Qolsys Best Package - Wireless Takeover</v>
      </c>
      <c r="D39" s="211" t="str">
        <f t="shared" si="1"/>
        <v>Module de prise en charge sans fil - PME Meilleur (Qolsys)</v>
      </c>
      <c r="E39" s="211" t="str">
        <f t="shared" si="2"/>
        <v/>
      </c>
      <c r="F39" s="211" t="str">
        <f t="shared" si="3"/>
        <v>SMB Best</v>
      </c>
      <c r="G39" s="211" t="str">
        <f t="shared" si="4"/>
        <v>PME Meilleur</v>
      </c>
      <c r="H39" s="211" t="str">
        <f t="shared" si="5"/>
        <v>SMB Qolsys Best Package - Wireless Takeover</v>
      </c>
      <c r="I39" s="211" t="str">
        <f t="shared" si="6"/>
        <v>Module de prise en charge sans fil - PME Meilleur (Qolsys)</v>
      </c>
      <c r="J39" s="211" t="str">
        <f t="shared" si="7"/>
        <v>QOLSYS_IQ2</v>
      </c>
      <c r="K39" s="211" t="str">
        <f t="shared" si="8"/>
        <v>SMBQWLBT</v>
      </c>
      <c r="L39" s="211" t="str">
        <f t="shared" si="39"/>
        <v>Non-Inventory</v>
      </c>
      <c r="M39" s="211" t="str">
        <f t="shared" si="9"/>
        <v>NO</v>
      </c>
      <c r="N39" s="211" t="str">
        <f t="shared" si="10"/>
        <v>Product Bundle</v>
      </c>
      <c r="O39" s="211" t="str">
        <f t="shared" si="11"/>
        <v>Bundle</v>
      </c>
      <c r="P39" s="211" t="str">
        <f t="shared" si="12"/>
        <v>RMR</v>
      </c>
      <c r="Q39" s="349">
        <v>43930</v>
      </c>
      <c r="R39" s="349"/>
      <c r="S39" s="211" t="str">
        <f t="shared" si="13"/>
        <v>YES</v>
      </c>
      <c r="T39" s="211" t="str">
        <f t="shared" si="14"/>
        <v>No</v>
      </c>
      <c r="U39" s="211" t="str">
        <f t="shared" si="15"/>
        <v>No</v>
      </c>
      <c r="V39" s="211" t="str">
        <f t="shared" si="16"/>
        <v>NO</v>
      </c>
      <c r="W39" s="211" t="str">
        <f t="shared" si="17"/>
        <v>NO</v>
      </c>
      <c r="X39" s="211">
        <v>0</v>
      </c>
      <c r="Y39" s="211" t="s">
        <v>3277</v>
      </c>
      <c r="Z39" s="211" t="s">
        <v>3275</v>
      </c>
      <c r="AA39" s="211" t="s">
        <v>3319</v>
      </c>
      <c r="AB39" s="211" t="s">
        <v>3286</v>
      </c>
      <c r="AC39" s="211" t="s">
        <v>3286</v>
      </c>
      <c r="AD39" s="211" t="s">
        <v>3320</v>
      </c>
      <c r="AE39" s="211" t="str">
        <f t="shared" si="18"/>
        <v>SERVICE</v>
      </c>
      <c r="AF39" s="211" t="str">
        <f t="shared" si="19"/>
        <v>SERVICE</v>
      </c>
      <c r="AG39" s="211" t="str">
        <f t="shared" si="20"/>
        <v/>
      </c>
      <c r="AH39" s="211" t="str">
        <f t="shared" si="41"/>
        <v/>
      </c>
      <c r="AI39" s="211" t="str">
        <f t="shared" si="22"/>
        <v/>
      </c>
      <c r="AJ39" s="211" t="str">
        <f t="shared" si="23"/>
        <v/>
      </c>
      <c r="AK39" s="211" t="str">
        <f t="shared" si="24"/>
        <v/>
      </c>
      <c r="AL39" s="211" t="str">
        <f t="shared" si="25"/>
        <v/>
      </c>
      <c r="AM39" s="211" t="str">
        <f t="shared" si="26"/>
        <v/>
      </c>
      <c r="AN39" s="211" t="str">
        <f t="shared" si="27"/>
        <v>No</v>
      </c>
      <c r="AO39" s="211" t="str">
        <f t="shared" si="28"/>
        <v>No</v>
      </c>
      <c r="AP39" s="211" t="str">
        <f t="shared" si="29"/>
        <v>No</v>
      </c>
      <c r="AQ39" s="211" t="str">
        <f t="shared" si="30"/>
        <v/>
      </c>
      <c r="AR39" s="211" t="str">
        <f t="shared" si="31"/>
        <v>SMBQWLBT</v>
      </c>
      <c r="AS39" s="211" t="str">
        <f t="shared" si="32"/>
        <v/>
      </c>
      <c r="AT39" s="211" t="str">
        <f t="shared" si="33"/>
        <v/>
      </c>
      <c r="AU39" s="211" t="str">
        <f t="shared" si="34"/>
        <v/>
      </c>
      <c r="AV39" s="211" t="str">
        <f t="shared" si="35"/>
        <v>ADC</v>
      </c>
      <c r="AW39" s="211" t="str">
        <f t="shared" si="36"/>
        <v>Wireless</v>
      </c>
      <c r="AX39" s="211" t="str">
        <f t="shared" si="37"/>
        <v>NO</v>
      </c>
      <c r="AY39" s="125">
        <f t="shared" si="38"/>
        <v>6</v>
      </c>
    </row>
    <row r="40" spans="1:51" s="211" customFormat="1" x14ac:dyDescent="0.25">
      <c r="A40" s="211" t="s">
        <v>3086</v>
      </c>
      <c r="B40" s="211" t="s">
        <v>3086</v>
      </c>
      <c r="C40" s="211" t="str">
        <f t="shared" si="0"/>
        <v>SMB Qolsys Better Package - Wireless Takeover</v>
      </c>
      <c r="D40" s="211" t="str">
        <f t="shared" si="1"/>
        <v>Module de prise en charge sans fil - PME Mieux (Qolsys)</v>
      </c>
      <c r="E40" s="211" t="str">
        <f t="shared" si="2"/>
        <v/>
      </c>
      <c r="F40" s="211" t="str">
        <f t="shared" si="3"/>
        <v>SMB Better</v>
      </c>
      <c r="G40" s="211" t="str">
        <f t="shared" si="4"/>
        <v>PME Mieux</v>
      </c>
      <c r="H40" s="211" t="str">
        <f t="shared" si="5"/>
        <v>SMB Qolsys Better Package - Wireless Takeover</v>
      </c>
      <c r="I40" s="211" t="str">
        <f t="shared" si="6"/>
        <v>Module de prise en charge sans fil - PME Mieux (Qolsys)</v>
      </c>
      <c r="J40" s="211" t="str">
        <f t="shared" si="7"/>
        <v>QOLSYS_IQ2</v>
      </c>
      <c r="K40" s="211" t="str">
        <f t="shared" si="8"/>
        <v>SMBQWLBR</v>
      </c>
      <c r="L40" s="211" t="str">
        <f t="shared" si="39"/>
        <v>Non-Inventory</v>
      </c>
      <c r="M40" s="211" t="str">
        <f t="shared" si="9"/>
        <v>NO</v>
      </c>
      <c r="N40" s="211" t="str">
        <f t="shared" si="10"/>
        <v>Product Bundle</v>
      </c>
      <c r="O40" s="211" t="str">
        <f t="shared" si="11"/>
        <v>Bundle</v>
      </c>
      <c r="P40" s="211" t="str">
        <f t="shared" si="12"/>
        <v>RMR</v>
      </c>
      <c r="Q40" s="349">
        <v>43930</v>
      </c>
      <c r="R40" s="349"/>
      <c r="S40" s="211" t="str">
        <f t="shared" si="13"/>
        <v>YES</v>
      </c>
      <c r="T40" s="211" t="str">
        <f t="shared" si="14"/>
        <v>No</v>
      </c>
      <c r="U40" s="211" t="str">
        <f t="shared" si="15"/>
        <v>No</v>
      </c>
      <c r="V40" s="211" t="str">
        <f t="shared" si="16"/>
        <v>NO</v>
      </c>
      <c r="W40" s="211" t="str">
        <f t="shared" si="17"/>
        <v>NO</v>
      </c>
      <c r="X40" s="211">
        <v>0</v>
      </c>
      <c r="Y40" s="211" t="s">
        <v>3277</v>
      </c>
      <c r="Z40" s="211" t="s">
        <v>3275</v>
      </c>
      <c r="AA40" s="211" t="s">
        <v>3319</v>
      </c>
      <c r="AB40" s="211" t="s">
        <v>3286</v>
      </c>
      <c r="AC40" s="211" t="s">
        <v>3286</v>
      </c>
      <c r="AD40" s="211" t="s">
        <v>3320</v>
      </c>
      <c r="AE40" s="211" t="str">
        <f t="shared" si="18"/>
        <v>SERVICE</v>
      </c>
      <c r="AF40" s="211" t="str">
        <f t="shared" si="19"/>
        <v>SERVICE</v>
      </c>
      <c r="AG40" s="211" t="str">
        <f t="shared" si="20"/>
        <v/>
      </c>
      <c r="AH40" s="211" t="str">
        <f t="shared" si="41"/>
        <v/>
      </c>
      <c r="AI40" s="211" t="str">
        <f t="shared" si="22"/>
        <v/>
      </c>
      <c r="AJ40" s="211" t="str">
        <f t="shared" si="23"/>
        <v/>
      </c>
      <c r="AK40" s="211" t="str">
        <f t="shared" si="24"/>
        <v/>
      </c>
      <c r="AL40" s="211" t="str">
        <f t="shared" si="25"/>
        <v/>
      </c>
      <c r="AM40" s="211" t="str">
        <f t="shared" si="26"/>
        <v/>
      </c>
      <c r="AN40" s="211" t="str">
        <f t="shared" si="27"/>
        <v>No</v>
      </c>
      <c r="AO40" s="211" t="str">
        <f t="shared" si="28"/>
        <v>No</v>
      </c>
      <c r="AP40" s="211" t="str">
        <f t="shared" si="29"/>
        <v>No</v>
      </c>
      <c r="AQ40" s="211" t="str">
        <f t="shared" si="30"/>
        <v/>
      </c>
      <c r="AR40" s="211" t="str">
        <f t="shared" si="31"/>
        <v>SMBQWLBR</v>
      </c>
      <c r="AS40" s="211" t="str">
        <f t="shared" si="32"/>
        <v/>
      </c>
      <c r="AT40" s="211" t="str">
        <f t="shared" si="33"/>
        <v/>
      </c>
      <c r="AU40" s="211" t="str">
        <f t="shared" si="34"/>
        <v/>
      </c>
      <c r="AV40" s="211" t="str">
        <f t="shared" si="35"/>
        <v>ADC</v>
      </c>
      <c r="AW40" s="211" t="str">
        <f t="shared" si="36"/>
        <v>Wireless</v>
      </c>
      <c r="AX40" s="211" t="str">
        <f t="shared" si="37"/>
        <v>NO</v>
      </c>
      <c r="AY40" s="125" t="str">
        <f t="shared" si="38"/>
        <v>4</v>
      </c>
    </row>
    <row r="41" spans="1:51" s="211" customFormat="1" x14ac:dyDescent="0.25">
      <c r="A41" s="211" t="s">
        <v>3081</v>
      </c>
      <c r="B41" s="211" t="s">
        <v>3081</v>
      </c>
      <c r="C41" s="211" t="str">
        <f t="shared" si="0"/>
        <v>SMB Qolsys Good Package - Wired Takeover</v>
      </c>
      <c r="D41" s="211" t="str">
        <f t="shared" si="1"/>
        <v>Module de prise en charge câblé - PME Bon (Qolsys)</v>
      </c>
      <c r="E41" s="211" t="str">
        <f t="shared" si="2"/>
        <v/>
      </c>
      <c r="F41" s="211" t="str">
        <f t="shared" si="3"/>
        <v>SMB Good</v>
      </c>
      <c r="G41" s="211" t="str">
        <f t="shared" si="4"/>
        <v>PME Bon</v>
      </c>
      <c r="H41" s="211" t="str">
        <f t="shared" si="5"/>
        <v>SMB Qolsys Good Package - Wired Takeover</v>
      </c>
      <c r="I41" s="211" t="str">
        <f t="shared" si="6"/>
        <v>Module de prise en charge câblé - PME Bon (Qolsys)</v>
      </c>
      <c r="J41" s="211" t="str">
        <f t="shared" si="7"/>
        <v>QOLSYS_IQ2</v>
      </c>
      <c r="K41" s="211" t="str">
        <f t="shared" si="8"/>
        <v>SMBQHWGD</v>
      </c>
      <c r="L41" s="211" t="str">
        <f t="shared" si="39"/>
        <v>Non-Inventory</v>
      </c>
      <c r="M41" s="211" t="str">
        <f t="shared" si="9"/>
        <v>NO</v>
      </c>
      <c r="N41" s="211" t="str">
        <f t="shared" si="10"/>
        <v>Product Bundle</v>
      </c>
      <c r="O41" s="211" t="str">
        <f t="shared" si="11"/>
        <v>Bundle</v>
      </c>
      <c r="P41" s="211" t="str">
        <f t="shared" si="12"/>
        <v>RMR</v>
      </c>
      <c r="Q41" s="349">
        <v>43930</v>
      </c>
      <c r="R41" s="349"/>
      <c r="S41" s="211" t="str">
        <f t="shared" si="13"/>
        <v>YES</v>
      </c>
      <c r="T41" s="211" t="str">
        <f t="shared" si="14"/>
        <v>No</v>
      </c>
      <c r="U41" s="211" t="str">
        <f t="shared" si="15"/>
        <v>No</v>
      </c>
      <c r="V41" s="211" t="str">
        <f t="shared" si="16"/>
        <v>NO</v>
      </c>
      <c r="W41" s="211" t="str">
        <f t="shared" si="17"/>
        <v>NO</v>
      </c>
      <c r="X41" s="211">
        <v>0</v>
      </c>
      <c r="Y41" s="211" t="s">
        <v>3277</v>
      </c>
      <c r="Z41" s="211" t="s">
        <v>3275</v>
      </c>
      <c r="AA41" s="211" t="s">
        <v>3319</v>
      </c>
      <c r="AB41" s="211" t="s">
        <v>3286</v>
      </c>
      <c r="AC41" s="211" t="s">
        <v>3286</v>
      </c>
      <c r="AD41" s="211" t="s">
        <v>3320</v>
      </c>
      <c r="AE41" s="211" t="str">
        <f t="shared" si="18"/>
        <v>SERVICE</v>
      </c>
      <c r="AF41" s="211" t="str">
        <f t="shared" si="19"/>
        <v>SERVICE</v>
      </c>
      <c r="AG41" s="211" t="str">
        <f t="shared" si="20"/>
        <v/>
      </c>
      <c r="AH41" s="211" t="str">
        <f t="shared" si="41"/>
        <v/>
      </c>
      <c r="AI41" s="211" t="str">
        <f t="shared" si="22"/>
        <v/>
      </c>
      <c r="AJ41" s="211" t="str">
        <f t="shared" si="23"/>
        <v/>
      </c>
      <c r="AK41" s="211" t="str">
        <f t="shared" si="24"/>
        <v/>
      </c>
      <c r="AL41" s="211" t="str">
        <f t="shared" si="25"/>
        <v/>
      </c>
      <c r="AM41" s="211" t="str">
        <f t="shared" si="26"/>
        <v/>
      </c>
      <c r="AN41" s="211" t="str">
        <f t="shared" si="27"/>
        <v>No</v>
      </c>
      <c r="AO41" s="211" t="str">
        <f t="shared" si="28"/>
        <v>No</v>
      </c>
      <c r="AP41" s="211" t="str">
        <f t="shared" si="29"/>
        <v>No</v>
      </c>
      <c r="AQ41" s="211" t="str">
        <f t="shared" si="30"/>
        <v/>
      </c>
      <c r="AR41" s="211" t="str">
        <f t="shared" si="31"/>
        <v>SMBQHWGD</v>
      </c>
      <c r="AS41" s="211" t="str">
        <f t="shared" si="32"/>
        <v/>
      </c>
      <c r="AT41" s="211" t="str">
        <f t="shared" si="33"/>
        <v/>
      </c>
      <c r="AU41" s="211" t="str">
        <f t="shared" si="34"/>
        <v/>
      </c>
      <c r="AV41" s="211" t="str">
        <f t="shared" si="35"/>
        <v>ADC</v>
      </c>
      <c r="AW41" s="211" t="str">
        <f t="shared" si="36"/>
        <v>Wired</v>
      </c>
      <c r="AX41" s="211" t="str">
        <f t="shared" si="37"/>
        <v>NO</v>
      </c>
      <c r="AY41" s="125" t="str">
        <f t="shared" si="38"/>
        <v>2</v>
      </c>
    </row>
    <row r="42" spans="1:51" s="211" customFormat="1" x14ac:dyDescent="0.25">
      <c r="A42" s="211" t="s">
        <v>3089</v>
      </c>
      <c r="B42" s="211" t="s">
        <v>3089</v>
      </c>
      <c r="C42" s="211" t="str">
        <f t="shared" si="0"/>
        <v>SMB Qolsys Best Package - Wired Takeover</v>
      </c>
      <c r="D42" s="211" t="str">
        <f t="shared" si="1"/>
        <v>Module de prise en charge câblé - PME Meilleur (Qolsys)</v>
      </c>
      <c r="E42" s="211" t="str">
        <f t="shared" si="2"/>
        <v/>
      </c>
      <c r="F42" s="211" t="str">
        <f t="shared" si="3"/>
        <v>SMB Best</v>
      </c>
      <c r="G42" s="211" t="str">
        <f t="shared" si="4"/>
        <v>PME Meilleur</v>
      </c>
      <c r="H42" s="211" t="str">
        <f t="shared" si="5"/>
        <v>SMB Qolsys Best Package - Wired Takeover</v>
      </c>
      <c r="I42" s="211" t="str">
        <f t="shared" si="6"/>
        <v>Module de prise en charge câblé - PME Meilleur (Qolsys)</v>
      </c>
      <c r="J42" s="211" t="str">
        <f t="shared" si="7"/>
        <v>QOLSYS_IQ2</v>
      </c>
      <c r="K42" s="211" t="str">
        <f t="shared" si="8"/>
        <v>SMBQHWBT</v>
      </c>
      <c r="L42" s="211" t="str">
        <f t="shared" si="39"/>
        <v>Non-Inventory</v>
      </c>
      <c r="M42" s="211" t="str">
        <f t="shared" si="9"/>
        <v>NO</v>
      </c>
      <c r="N42" s="211" t="str">
        <f t="shared" si="10"/>
        <v>Product Bundle</v>
      </c>
      <c r="O42" s="211" t="str">
        <f t="shared" si="11"/>
        <v>Bundle</v>
      </c>
      <c r="P42" s="211" t="str">
        <f t="shared" si="12"/>
        <v>RMR</v>
      </c>
      <c r="Q42" s="349">
        <v>43930</v>
      </c>
      <c r="R42" s="349"/>
      <c r="S42" s="211" t="str">
        <f t="shared" si="13"/>
        <v>YES</v>
      </c>
      <c r="T42" s="211" t="str">
        <f t="shared" si="14"/>
        <v>No</v>
      </c>
      <c r="U42" s="211" t="str">
        <f t="shared" si="15"/>
        <v>No</v>
      </c>
      <c r="V42" s="211" t="str">
        <f t="shared" si="16"/>
        <v>NO</v>
      </c>
      <c r="W42" s="211" t="str">
        <f t="shared" si="17"/>
        <v>NO</v>
      </c>
      <c r="X42" s="211">
        <v>0</v>
      </c>
      <c r="Y42" s="211" t="s">
        <v>3277</v>
      </c>
      <c r="Z42" s="211" t="s">
        <v>3275</v>
      </c>
      <c r="AA42" s="211" t="s">
        <v>3319</v>
      </c>
      <c r="AB42" s="211" t="s">
        <v>3286</v>
      </c>
      <c r="AC42" s="211" t="s">
        <v>3286</v>
      </c>
      <c r="AD42" s="211" t="s">
        <v>3320</v>
      </c>
      <c r="AE42" s="211" t="str">
        <f t="shared" si="18"/>
        <v>SERVICE</v>
      </c>
      <c r="AF42" s="211" t="str">
        <f t="shared" si="19"/>
        <v>SERVICE</v>
      </c>
      <c r="AG42" s="211" t="str">
        <f t="shared" si="20"/>
        <v/>
      </c>
      <c r="AH42" s="211" t="str">
        <f t="shared" si="41"/>
        <v/>
      </c>
      <c r="AI42" s="211" t="str">
        <f t="shared" si="22"/>
        <v/>
      </c>
      <c r="AJ42" s="211" t="str">
        <f t="shared" si="23"/>
        <v/>
      </c>
      <c r="AK42" s="211" t="str">
        <f t="shared" si="24"/>
        <v/>
      </c>
      <c r="AL42" s="211" t="str">
        <f t="shared" si="25"/>
        <v/>
      </c>
      <c r="AM42" s="211" t="str">
        <f t="shared" si="26"/>
        <v/>
      </c>
      <c r="AN42" s="211" t="str">
        <f t="shared" si="27"/>
        <v>No</v>
      </c>
      <c r="AO42" s="211" t="str">
        <f t="shared" si="28"/>
        <v>No</v>
      </c>
      <c r="AP42" s="211" t="str">
        <f t="shared" si="29"/>
        <v>No</v>
      </c>
      <c r="AQ42" s="211" t="str">
        <f t="shared" si="30"/>
        <v/>
      </c>
      <c r="AR42" s="211" t="str">
        <f t="shared" si="31"/>
        <v>SMBQHWBT</v>
      </c>
      <c r="AS42" s="211" t="str">
        <f t="shared" si="32"/>
        <v/>
      </c>
      <c r="AT42" s="211" t="str">
        <f t="shared" si="33"/>
        <v/>
      </c>
      <c r="AU42" s="211" t="str">
        <f t="shared" si="34"/>
        <v/>
      </c>
      <c r="AV42" s="211" t="str">
        <f t="shared" si="35"/>
        <v>ADC</v>
      </c>
      <c r="AW42" s="211" t="str">
        <f t="shared" si="36"/>
        <v>Wired</v>
      </c>
      <c r="AX42" s="211" t="str">
        <f t="shared" si="37"/>
        <v>NO</v>
      </c>
      <c r="AY42" s="125" t="str">
        <f t="shared" si="38"/>
        <v>6</v>
      </c>
    </row>
    <row r="43" spans="1:51" s="211" customFormat="1" x14ac:dyDescent="0.25">
      <c r="A43" s="211" t="s">
        <v>3085</v>
      </c>
      <c r="B43" s="211" t="s">
        <v>3085</v>
      </c>
      <c r="C43" s="211" t="str">
        <f t="shared" si="0"/>
        <v>SMB Qolsys Better Package - Wired Takeover</v>
      </c>
      <c r="D43" s="211" t="str">
        <f t="shared" si="1"/>
        <v>Module de prise en charge câblé - PME Mieux (Qolsys)</v>
      </c>
      <c r="E43" s="211" t="str">
        <f t="shared" si="2"/>
        <v/>
      </c>
      <c r="F43" s="211" t="str">
        <f t="shared" si="3"/>
        <v>SMB Better</v>
      </c>
      <c r="G43" s="211" t="str">
        <f t="shared" si="4"/>
        <v>PME Mieux</v>
      </c>
      <c r="H43" s="211" t="str">
        <f t="shared" si="5"/>
        <v>SMB Qolsys Better Package - Wired Takeover</v>
      </c>
      <c r="I43" s="211" t="str">
        <f t="shared" si="6"/>
        <v>Module de prise en charge câblé - PME Mieux (Qolsys)</v>
      </c>
      <c r="J43" s="211" t="str">
        <f t="shared" si="7"/>
        <v>QOLSYS_IQ2</v>
      </c>
      <c r="K43" s="211" t="str">
        <f t="shared" si="8"/>
        <v>SMBQHWBR</v>
      </c>
      <c r="L43" s="211" t="str">
        <f t="shared" si="39"/>
        <v>Non-Inventory</v>
      </c>
      <c r="M43" s="211" t="str">
        <f t="shared" si="9"/>
        <v>NO</v>
      </c>
      <c r="N43" s="211" t="str">
        <f t="shared" si="10"/>
        <v>Product Bundle</v>
      </c>
      <c r="O43" s="211" t="str">
        <f t="shared" si="11"/>
        <v>Bundle</v>
      </c>
      <c r="P43" s="211" t="str">
        <f t="shared" si="12"/>
        <v>RMR</v>
      </c>
      <c r="Q43" s="349">
        <v>43930</v>
      </c>
      <c r="R43" s="349"/>
      <c r="S43" s="211" t="str">
        <f t="shared" si="13"/>
        <v>YES</v>
      </c>
      <c r="T43" s="211" t="str">
        <f t="shared" si="14"/>
        <v>No</v>
      </c>
      <c r="U43" s="211" t="str">
        <f t="shared" si="15"/>
        <v>No</v>
      </c>
      <c r="V43" s="211" t="str">
        <f t="shared" si="16"/>
        <v>NO</v>
      </c>
      <c r="W43" s="211" t="str">
        <f t="shared" si="17"/>
        <v>NO</v>
      </c>
      <c r="X43" s="211">
        <v>0</v>
      </c>
      <c r="Y43" s="211" t="s">
        <v>3277</v>
      </c>
      <c r="Z43" s="211" t="s">
        <v>3275</v>
      </c>
      <c r="AA43" s="211" t="s">
        <v>3319</v>
      </c>
      <c r="AB43" s="211" t="s">
        <v>3286</v>
      </c>
      <c r="AC43" s="211" t="s">
        <v>3286</v>
      </c>
      <c r="AD43" s="211" t="s">
        <v>3320</v>
      </c>
      <c r="AE43" s="211" t="str">
        <f t="shared" si="18"/>
        <v>SERVICE</v>
      </c>
      <c r="AF43" s="211" t="str">
        <f t="shared" si="19"/>
        <v>SERVICE</v>
      </c>
      <c r="AG43" s="211" t="str">
        <f t="shared" si="20"/>
        <v/>
      </c>
      <c r="AH43" s="211" t="str">
        <f t="shared" si="41"/>
        <v/>
      </c>
      <c r="AI43" s="211" t="str">
        <f t="shared" si="22"/>
        <v/>
      </c>
      <c r="AJ43" s="211" t="str">
        <f t="shared" si="23"/>
        <v/>
      </c>
      <c r="AK43" s="211" t="str">
        <f t="shared" si="24"/>
        <v/>
      </c>
      <c r="AL43" s="211" t="str">
        <f t="shared" si="25"/>
        <v/>
      </c>
      <c r="AM43" s="211" t="str">
        <f t="shared" si="26"/>
        <v/>
      </c>
      <c r="AN43" s="211" t="str">
        <f t="shared" si="27"/>
        <v>No</v>
      </c>
      <c r="AO43" s="211" t="str">
        <f t="shared" si="28"/>
        <v>No</v>
      </c>
      <c r="AP43" s="211" t="str">
        <f t="shared" si="29"/>
        <v>No</v>
      </c>
      <c r="AQ43" s="211" t="str">
        <f t="shared" si="30"/>
        <v/>
      </c>
      <c r="AR43" s="211" t="str">
        <f t="shared" si="31"/>
        <v>SMBQHWBR</v>
      </c>
      <c r="AS43" s="211" t="str">
        <f t="shared" si="32"/>
        <v/>
      </c>
      <c r="AT43" s="211" t="str">
        <f t="shared" si="33"/>
        <v/>
      </c>
      <c r="AU43" s="211" t="str">
        <f t="shared" si="34"/>
        <v/>
      </c>
      <c r="AV43" s="211" t="str">
        <f t="shared" si="35"/>
        <v>ADC</v>
      </c>
      <c r="AW43" s="211" t="str">
        <f t="shared" si="36"/>
        <v>Wired</v>
      </c>
      <c r="AX43" s="211" t="str">
        <f t="shared" si="37"/>
        <v>NO</v>
      </c>
      <c r="AY43" s="125" t="str">
        <f t="shared" si="38"/>
        <v>4</v>
      </c>
    </row>
    <row r="44" spans="1:51" s="211" customFormat="1" x14ac:dyDescent="0.25">
      <c r="A44" s="211" t="s">
        <v>3083</v>
      </c>
      <c r="B44" s="211" t="s">
        <v>3083</v>
      </c>
      <c r="C44" s="211" t="str">
        <f t="shared" si="0"/>
        <v>SMB Qolsys Good Package</v>
      </c>
      <c r="D44" s="211" t="str">
        <f t="shared" si="1"/>
        <v>Forfait de base - PME Bon (Qolsys)</v>
      </c>
      <c r="E44" s="211" t="str">
        <f t="shared" si="2"/>
        <v/>
      </c>
      <c r="F44" s="211" t="str">
        <f t="shared" si="3"/>
        <v>SMB Good</v>
      </c>
      <c r="G44" s="211" t="str">
        <f t="shared" si="4"/>
        <v>PME Bon</v>
      </c>
      <c r="H44" s="211" t="str">
        <f t="shared" si="5"/>
        <v>SMB Qolsys Good Package</v>
      </c>
      <c r="I44" s="211" t="str">
        <f t="shared" si="6"/>
        <v>Forfait de base - PME Bon (Qolsys)</v>
      </c>
      <c r="J44" s="211" t="str">
        <f t="shared" si="7"/>
        <v>QOLSYS_IQ2</v>
      </c>
      <c r="K44" s="211" t="str">
        <f t="shared" si="8"/>
        <v>SMBQGD</v>
      </c>
      <c r="L44" s="211" t="str">
        <f t="shared" si="39"/>
        <v>Non-Inventory</v>
      </c>
      <c r="M44" s="211" t="str">
        <f t="shared" si="9"/>
        <v>NO</v>
      </c>
      <c r="N44" s="211" t="str">
        <f t="shared" si="10"/>
        <v>Product Bundle</v>
      </c>
      <c r="O44" s="211" t="str">
        <f t="shared" si="11"/>
        <v>Bundle</v>
      </c>
      <c r="P44" s="211" t="str">
        <f t="shared" si="12"/>
        <v>RMR</v>
      </c>
      <c r="Q44" s="349">
        <v>43930</v>
      </c>
      <c r="R44" s="349"/>
      <c r="S44" s="211" t="str">
        <f t="shared" si="13"/>
        <v>YES</v>
      </c>
      <c r="T44" s="211" t="str">
        <f t="shared" si="14"/>
        <v>No</v>
      </c>
      <c r="U44" s="211" t="str">
        <f t="shared" si="15"/>
        <v>No</v>
      </c>
      <c r="V44" s="211" t="str">
        <f t="shared" si="16"/>
        <v>NO</v>
      </c>
      <c r="W44" s="211" t="str">
        <f t="shared" si="17"/>
        <v>NO</v>
      </c>
      <c r="X44" s="211">
        <v>0</v>
      </c>
      <c r="Y44" s="211" t="s">
        <v>3277</v>
      </c>
      <c r="Z44" s="211" t="s">
        <v>3275</v>
      </c>
      <c r="AA44" s="211" t="s">
        <v>3319</v>
      </c>
      <c r="AB44" s="211" t="s">
        <v>3286</v>
      </c>
      <c r="AC44" s="211" t="s">
        <v>3286</v>
      </c>
      <c r="AD44" s="211" t="s">
        <v>3320</v>
      </c>
      <c r="AE44" s="211" t="str">
        <f t="shared" si="18"/>
        <v>SERVICE</v>
      </c>
      <c r="AF44" s="211" t="str">
        <f t="shared" si="19"/>
        <v>SERVICE</v>
      </c>
      <c r="AG44" s="211" t="str">
        <f t="shared" si="20"/>
        <v/>
      </c>
      <c r="AH44" s="211" t="str">
        <f t="shared" si="41"/>
        <v/>
      </c>
      <c r="AI44" s="211" t="str">
        <f t="shared" si="22"/>
        <v/>
      </c>
      <c r="AJ44" s="211" t="str">
        <f t="shared" si="23"/>
        <v/>
      </c>
      <c r="AK44" s="211" t="str">
        <f t="shared" si="24"/>
        <v/>
      </c>
      <c r="AL44" s="211" t="str">
        <f t="shared" si="25"/>
        <v/>
      </c>
      <c r="AM44" s="211" t="str">
        <f t="shared" si="26"/>
        <v/>
      </c>
      <c r="AN44" s="211" t="str">
        <f t="shared" si="27"/>
        <v>No</v>
      </c>
      <c r="AO44" s="211" t="str">
        <f t="shared" si="28"/>
        <v>No</v>
      </c>
      <c r="AP44" s="211" t="str">
        <f t="shared" si="29"/>
        <v>No</v>
      </c>
      <c r="AQ44" s="211" t="str">
        <f t="shared" si="30"/>
        <v/>
      </c>
      <c r="AR44" s="211" t="str">
        <f t="shared" si="31"/>
        <v>SMBQGD</v>
      </c>
      <c r="AS44" s="211" t="str">
        <f t="shared" si="32"/>
        <v/>
      </c>
      <c r="AT44" s="211" t="str">
        <f t="shared" si="33"/>
        <v/>
      </c>
      <c r="AU44" s="211" t="str">
        <f t="shared" si="34"/>
        <v/>
      </c>
      <c r="AV44" s="211" t="str">
        <f t="shared" si="35"/>
        <v>ADC</v>
      </c>
      <c r="AW44" s="211" t="str">
        <f t="shared" si="36"/>
        <v>Wireless</v>
      </c>
      <c r="AX44" s="211" t="str">
        <f t="shared" si="37"/>
        <v>NO</v>
      </c>
      <c r="AY44" s="125" t="str">
        <f t="shared" si="38"/>
        <v>2</v>
      </c>
    </row>
    <row r="45" spans="1:51" s="211" customFormat="1" x14ac:dyDescent="0.25">
      <c r="A45" s="211" t="s">
        <v>3095</v>
      </c>
      <c r="B45" s="211" t="s">
        <v>3095</v>
      </c>
      <c r="C45" s="211" t="str">
        <f t="shared" si="0"/>
        <v>SMB Qolsys Best Package</v>
      </c>
      <c r="D45" s="211" t="str">
        <f t="shared" si="1"/>
        <v>Forfait de base - PME Meilleur</v>
      </c>
      <c r="E45" s="211" t="str">
        <f t="shared" si="2"/>
        <v/>
      </c>
      <c r="F45" s="211" t="str">
        <f t="shared" si="3"/>
        <v>SMB Best</v>
      </c>
      <c r="G45" s="211" t="str">
        <f t="shared" si="4"/>
        <v>PME Meilleur</v>
      </c>
      <c r="H45" s="211" t="str">
        <f t="shared" si="5"/>
        <v>SMB Qolsys Best Package</v>
      </c>
      <c r="I45" s="211" t="str">
        <f t="shared" si="6"/>
        <v>Forfait de base - PME Meilleur</v>
      </c>
      <c r="J45" s="211" t="str">
        <f t="shared" si="7"/>
        <v>QOLSYS_IQ2</v>
      </c>
      <c r="K45" s="211" t="str">
        <f t="shared" si="8"/>
        <v>SMBQBT</v>
      </c>
      <c r="L45" s="211" t="str">
        <f t="shared" si="39"/>
        <v>Non-Inventory</v>
      </c>
      <c r="M45" s="211" t="str">
        <f t="shared" si="9"/>
        <v>NO</v>
      </c>
      <c r="N45" s="211" t="str">
        <f t="shared" si="10"/>
        <v>Product Bundle</v>
      </c>
      <c r="O45" s="211" t="str">
        <f t="shared" si="11"/>
        <v>Bundle</v>
      </c>
      <c r="P45" s="211" t="str">
        <f t="shared" si="12"/>
        <v>RMR</v>
      </c>
      <c r="Q45" s="349">
        <v>43930</v>
      </c>
      <c r="R45" s="349"/>
      <c r="S45" s="211" t="str">
        <f t="shared" si="13"/>
        <v>YES</v>
      </c>
      <c r="T45" s="211" t="str">
        <f t="shared" si="14"/>
        <v>No</v>
      </c>
      <c r="U45" s="211" t="str">
        <f t="shared" si="15"/>
        <v>No</v>
      </c>
      <c r="V45" s="211" t="str">
        <f t="shared" si="16"/>
        <v>NO</v>
      </c>
      <c r="W45" s="211" t="str">
        <f t="shared" si="17"/>
        <v>NO</v>
      </c>
      <c r="X45" s="211">
        <v>0</v>
      </c>
      <c r="Y45" s="211" t="s">
        <v>3277</v>
      </c>
      <c r="Z45" s="211" t="s">
        <v>3275</v>
      </c>
      <c r="AA45" s="211" t="s">
        <v>3319</v>
      </c>
      <c r="AB45" s="211" t="s">
        <v>3286</v>
      </c>
      <c r="AC45" s="211" t="s">
        <v>3286</v>
      </c>
      <c r="AD45" s="211" t="s">
        <v>3320</v>
      </c>
      <c r="AE45" s="211" t="str">
        <f t="shared" si="18"/>
        <v>SERVICE</v>
      </c>
      <c r="AF45" s="211" t="str">
        <f t="shared" si="19"/>
        <v>SERVICE</v>
      </c>
      <c r="AG45" s="211" t="str">
        <f t="shared" si="20"/>
        <v/>
      </c>
      <c r="AH45" s="211" t="str">
        <f t="shared" si="41"/>
        <v/>
      </c>
      <c r="AI45" s="211" t="str">
        <f t="shared" si="22"/>
        <v/>
      </c>
      <c r="AJ45" s="211" t="str">
        <f t="shared" si="23"/>
        <v/>
      </c>
      <c r="AK45" s="211" t="str">
        <f t="shared" si="24"/>
        <v/>
      </c>
      <c r="AL45" s="211" t="str">
        <f t="shared" si="25"/>
        <v/>
      </c>
      <c r="AM45" s="211" t="str">
        <f t="shared" si="26"/>
        <v/>
      </c>
      <c r="AN45" s="211" t="str">
        <f t="shared" si="27"/>
        <v>No</v>
      </c>
      <c r="AO45" s="211" t="str">
        <f t="shared" si="28"/>
        <v>No</v>
      </c>
      <c r="AP45" s="211" t="str">
        <f t="shared" si="29"/>
        <v>No</v>
      </c>
      <c r="AQ45" s="211" t="str">
        <f t="shared" si="30"/>
        <v/>
      </c>
      <c r="AR45" s="211" t="str">
        <f t="shared" si="31"/>
        <v>SMBQBT</v>
      </c>
      <c r="AS45" s="211" t="str">
        <f t="shared" si="32"/>
        <v/>
      </c>
      <c r="AT45" s="211" t="str">
        <f t="shared" si="33"/>
        <v/>
      </c>
      <c r="AU45" s="211" t="str">
        <f t="shared" si="34"/>
        <v/>
      </c>
      <c r="AV45" s="211" t="str">
        <f t="shared" si="35"/>
        <v>ADC</v>
      </c>
      <c r="AW45" s="211" t="str">
        <f t="shared" si="36"/>
        <v>Wireless</v>
      </c>
      <c r="AX45" s="211" t="str">
        <f t="shared" si="37"/>
        <v>NO</v>
      </c>
      <c r="AY45" s="125">
        <f t="shared" si="38"/>
        <v>6</v>
      </c>
    </row>
    <row r="46" spans="1:51" s="211" customFormat="1" x14ac:dyDescent="0.25">
      <c r="A46" s="211" t="s">
        <v>3087</v>
      </c>
      <c r="B46" s="211" t="s">
        <v>3087</v>
      </c>
      <c r="C46" s="211" t="str">
        <f t="shared" si="0"/>
        <v>SMB Qolsys Better Package</v>
      </c>
      <c r="D46" s="211" t="str">
        <f t="shared" si="1"/>
        <v>Forfait de base - PME Mieux (Qolsys)</v>
      </c>
      <c r="E46" s="211" t="str">
        <f t="shared" si="2"/>
        <v/>
      </c>
      <c r="F46" s="211" t="str">
        <f t="shared" si="3"/>
        <v>SMB Better</v>
      </c>
      <c r="G46" s="211" t="str">
        <f t="shared" si="4"/>
        <v>PME Mieux</v>
      </c>
      <c r="H46" s="211" t="str">
        <f t="shared" si="5"/>
        <v>SMB Qolsys Better Package</v>
      </c>
      <c r="I46" s="211" t="str">
        <f t="shared" si="6"/>
        <v>Forfait de base - PME Mieux (Qolsys)</v>
      </c>
      <c r="J46" s="211" t="str">
        <f t="shared" si="7"/>
        <v>QOLSYS_IQ2</v>
      </c>
      <c r="K46" s="211" t="str">
        <f t="shared" si="8"/>
        <v>SMBQBR</v>
      </c>
      <c r="L46" s="211" t="str">
        <f t="shared" si="39"/>
        <v>Non-Inventory</v>
      </c>
      <c r="M46" s="211" t="str">
        <f t="shared" si="9"/>
        <v>NO</v>
      </c>
      <c r="N46" s="211" t="str">
        <f t="shared" si="10"/>
        <v>Product Bundle</v>
      </c>
      <c r="O46" s="211" t="str">
        <f t="shared" si="11"/>
        <v>Bundle</v>
      </c>
      <c r="P46" s="211" t="str">
        <f t="shared" si="12"/>
        <v>RMR</v>
      </c>
      <c r="Q46" s="349">
        <v>43930</v>
      </c>
      <c r="R46" s="349"/>
      <c r="S46" s="211" t="str">
        <f t="shared" si="13"/>
        <v>YES</v>
      </c>
      <c r="T46" s="211" t="str">
        <f t="shared" si="14"/>
        <v>No</v>
      </c>
      <c r="U46" s="211" t="str">
        <f t="shared" si="15"/>
        <v>No</v>
      </c>
      <c r="V46" s="211" t="str">
        <f t="shared" si="16"/>
        <v>NO</v>
      </c>
      <c r="W46" s="211" t="str">
        <f t="shared" si="17"/>
        <v>NO</v>
      </c>
      <c r="X46" s="211">
        <v>0</v>
      </c>
      <c r="Y46" s="211" t="s">
        <v>3277</v>
      </c>
      <c r="Z46" s="211" t="s">
        <v>3275</v>
      </c>
      <c r="AA46" s="211" t="s">
        <v>3319</v>
      </c>
      <c r="AB46" s="211" t="s">
        <v>3286</v>
      </c>
      <c r="AC46" s="211" t="s">
        <v>3286</v>
      </c>
      <c r="AD46" s="211" t="s">
        <v>3320</v>
      </c>
      <c r="AE46" s="211" t="str">
        <f t="shared" si="18"/>
        <v>SERVICE</v>
      </c>
      <c r="AF46" s="211" t="str">
        <f t="shared" si="19"/>
        <v>SERVICE</v>
      </c>
      <c r="AG46" s="211" t="str">
        <f t="shared" si="20"/>
        <v/>
      </c>
      <c r="AH46" s="211" t="str">
        <f t="shared" si="41"/>
        <v/>
      </c>
      <c r="AI46" s="211" t="str">
        <f t="shared" si="22"/>
        <v/>
      </c>
      <c r="AJ46" s="211" t="str">
        <f t="shared" si="23"/>
        <v/>
      </c>
      <c r="AK46" s="211" t="str">
        <f t="shared" si="24"/>
        <v/>
      </c>
      <c r="AL46" s="211" t="str">
        <f t="shared" si="25"/>
        <v/>
      </c>
      <c r="AM46" s="211" t="str">
        <f t="shared" si="26"/>
        <v/>
      </c>
      <c r="AN46" s="211" t="str">
        <f t="shared" si="27"/>
        <v>No</v>
      </c>
      <c r="AO46" s="211" t="str">
        <f t="shared" si="28"/>
        <v>No</v>
      </c>
      <c r="AP46" s="211" t="str">
        <f t="shared" si="29"/>
        <v>No</v>
      </c>
      <c r="AQ46" s="211" t="str">
        <f t="shared" si="30"/>
        <v/>
      </c>
      <c r="AR46" s="211" t="str">
        <f t="shared" si="31"/>
        <v>SMBQBR</v>
      </c>
      <c r="AS46" s="211" t="str">
        <f t="shared" si="32"/>
        <v/>
      </c>
      <c r="AT46" s="211" t="str">
        <f t="shared" si="33"/>
        <v/>
      </c>
      <c r="AU46" s="211" t="str">
        <f t="shared" si="34"/>
        <v/>
      </c>
      <c r="AV46" s="211" t="str">
        <f t="shared" si="35"/>
        <v>ADC</v>
      </c>
      <c r="AW46" s="211" t="str">
        <f t="shared" si="36"/>
        <v>Wireless</v>
      </c>
      <c r="AX46" s="211" t="str">
        <f t="shared" si="37"/>
        <v>NO</v>
      </c>
      <c r="AY46" s="125">
        <f t="shared" si="38"/>
        <v>4</v>
      </c>
    </row>
    <row r="47" spans="1:51" s="211" customFormat="1" x14ac:dyDescent="0.25">
      <c r="A47" s="211" t="s">
        <v>3169</v>
      </c>
      <c r="B47" s="211" t="s">
        <v>3169</v>
      </c>
      <c r="C47" s="211" t="str">
        <f t="shared" si="0"/>
        <v>Wedge Mount for Slim Video Doorbell</v>
      </c>
      <c r="D47" s="211" t="str">
        <f t="shared" si="1"/>
        <v>Cale de montage pour sonnette vidéo profilée</v>
      </c>
      <c r="E47" s="211" t="str">
        <f t="shared" si="2"/>
        <v/>
      </c>
      <c r="F47" s="211" t="str">
        <f t="shared" si="3"/>
        <v>Wedge Mount for Slim Video Doorbell</v>
      </c>
      <c r="G47" s="211" t="str">
        <f t="shared" si="4"/>
        <v>Cale de montage pour sonnette vidéo profilée</v>
      </c>
      <c r="H47" s="211" t="str">
        <f t="shared" si="5"/>
        <v>Wedge Mount for Slim Video Doorbell</v>
      </c>
      <c r="I47" s="211" t="str">
        <f t="shared" si="6"/>
        <v>Cale de montage pour sonnette vidéo profilée</v>
      </c>
      <c r="J47" s="211" t="str">
        <f t="shared" si="7"/>
        <v/>
      </c>
      <c r="K47" s="211" t="str">
        <f t="shared" si="8"/>
        <v>SLIM_WD_MNT</v>
      </c>
      <c r="L47" s="211" t="str">
        <f t="shared" si="39"/>
        <v>Inventory</v>
      </c>
      <c r="M47" s="211" t="str">
        <f t="shared" si="9"/>
        <v>NO</v>
      </c>
      <c r="N47" s="211" t="str">
        <f t="shared" si="10"/>
        <v>Product</v>
      </c>
      <c r="O47" s="211" t="str">
        <f t="shared" si="11"/>
        <v>Misc</v>
      </c>
      <c r="P47" s="211" t="str">
        <f t="shared" si="12"/>
        <v>One Time</v>
      </c>
      <c r="Q47" s="349">
        <v>43930</v>
      </c>
      <c r="R47" s="349"/>
      <c r="S47" s="211" t="str">
        <f t="shared" si="13"/>
        <v>YES</v>
      </c>
      <c r="T47" s="211" t="str">
        <f t="shared" si="14"/>
        <v>No</v>
      </c>
      <c r="U47" s="211" t="str">
        <f t="shared" si="15"/>
        <v>No</v>
      </c>
      <c r="V47" s="211" t="str">
        <f t="shared" si="16"/>
        <v>NO</v>
      </c>
      <c r="W47" s="211" t="str">
        <f t="shared" si="17"/>
        <v>NO</v>
      </c>
      <c r="X47" s="211">
        <v>0</v>
      </c>
      <c r="Y47" s="211" t="s">
        <v>3277</v>
      </c>
      <c r="Z47" s="211" t="s">
        <v>3275</v>
      </c>
      <c r="AA47" s="211" t="s">
        <v>3319</v>
      </c>
      <c r="AB47" s="211" t="s">
        <v>3286</v>
      </c>
      <c r="AC47" s="211" t="s">
        <v>3286</v>
      </c>
      <c r="AD47" s="211" t="s">
        <v>3320</v>
      </c>
      <c r="AE47" s="211" t="str">
        <f t="shared" si="18"/>
        <v>SLIM_WD_MNT</v>
      </c>
      <c r="AF47" s="211" t="str">
        <f t="shared" si="19"/>
        <v/>
      </c>
      <c r="AG47" s="211" t="str">
        <f t="shared" si="20"/>
        <v/>
      </c>
      <c r="AH47" s="211" t="str">
        <f t="shared" si="41"/>
        <v/>
      </c>
      <c r="AI47" s="211" t="str">
        <f t="shared" si="22"/>
        <v/>
      </c>
      <c r="AJ47" s="211" t="str">
        <f t="shared" si="23"/>
        <v/>
      </c>
      <c r="AK47" s="211" t="str">
        <f t="shared" si="24"/>
        <v/>
      </c>
      <c r="AL47" s="211" t="str">
        <f t="shared" si="25"/>
        <v/>
      </c>
      <c r="AM47" s="211" t="str">
        <f t="shared" si="26"/>
        <v/>
      </c>
      <c r="AN47" s="211" t="str">
        <f t="shared" si="27"/>
        <v>No</v>
      </c>
      <c r="AO47" s="211" t="str">
        <f t="shared" si="28"/>
        <v>No</v>
      </c>
      <c r="AP47" s="211" t="str">
        <f t="shared" si="29"/>
        <v>No</v>
      </c>
      <c r="AQ47" s="211" t="str">
        <f t="shared" si="30"/>
        <v/>
      </c>
      <c r="AR47" s="211" t="str">
        <f t="shared" si="31"/>
        <v/>
      </c>
      <c r="AS47" s="211" t="str">
        <f t="shared" si="32"/>
        <v/>
      </c>
      <c r="AT47" s="211" t="str">
        <f t="shared" si="33"/>
        <v/>
      </c>
      <c r="AU47" s="211" t="str">
        <f t="shared" si="34"/>
        <v/>
      </c>
      <c r="AV47" s="211" t="str">
        <f t="shared" si="35"/>
        <v/>
      </c>
      <c r="AW47" s="211" t="str">
        <f t="shared" si="36"/>
        <v/>
      </c>
      <c r="AX47" s="211" t="str">
        <f t="shared" si="37"/>
        <v>NO</v>
      </c>
      <c r="AY47" s="125" t="str">
        <f t="shared" si="38"/>
        <v/>
      </c>
    </row>
    <row r="48" spans="1:51" s="211" customFormat="1" x14ac:dyDescent="0.25">
      <c r="A48" s="211" t="s">
        <v>3194</v>
      </c>
      <c r="B48" s="211" t="s">
        <v>3194</v>
      </c>
      <c r="C48" s="211" t="str">
        <f t="shared" si="0"/>
        <v>Wedge Mount for Video Doorbell</v>
      </c>
      <c r="D48" s="211" t="str">
        <f t="shared" si="1"/>
        <v>Cale de montage pour sonnette vidéo</v>
      </c>
      <c r="E48" s="211" t="str">
        <f t="shared" si="2"/>
        <v/>
      </c>
      <c r="F48" s="211" t="str">
        <f t="shared" si="3"/>
        <v>Wedge Mount for Video Doorbell</v>
      </c>
      <c r="G48" s="211" t="str">
        <f t="shared" si="4"/>
        <v>Cale de montage pour sonnette vidéo</v>
      </c>
      <c r="H48" s="211" t="str">
        <f t="shared" si="5"/>
        <v>Wedge Mount for Video Doorbell</v>
      </c>
      <c r="I48" s="211" t="str">
        <f t="shared" si="6"/>
        <v>Cale de montage pour sonnette vidéo</v>
      </c>
      <c r="J48" s="211" t="str">
        <f t="shared" si="7"/>
        <v/>
      </c>
      <c r="K48" s="211" t="str">
        <f t="shared" si="8"/>
        <v>SKY_WEDG_MNT</v>
      </c>
      <c r="L48" s="211" t="str">
        <f t="shared" si="39"/>
        <v>Inventory</v>
      </c>
      <c r="M48" s="211" t="str">
        <f t="shared" si="9"/>
        <v>NO</v>
      </c>
      <c r="N48" s="211" t="str">
        <f t="shared" si="10"/>
        <v>Product</v>
      </c>
      <c r="O48" s="211" t="str">
        <f t="shared" si="11"/>
        <v>Misc</v>
      </c>
      <c r="P48" s="211" t="str">
        <f t="shared" si="12"/>
        <v>One Time</v>
      </c>
      <c r="Q48" s="349">
        <v>43930</v>
      </c>
      <c r="R48" s="349"/>
      <c r="S48" s="211" t="str">
        <f t="shared" si="13"/>
        <v>YES</v>
      </c>
      <c r="T48" s="211" t="str">
        <f t="shared" si="14"/>
        <v>No</v>
      </c>
      <c r="U48" s="211" t="str">
        <f t="shared" si="15"/>
        <v>No</v>
      </c>
      <c r="V48" s="211" t="str">
        <f t="shared" si="16"/>
        <v>NO</v>
      </c>
      <c r="W48" s="211" t="str">
        <f t="shared" si="17"/>
        <v>NO</v>
      </c>
      <c r="X48" s="211">
        <v>0</v>
      </c>
      <c r="Y48" s="211" t="s">
        <v>3277</v>
      </c>
      <c r="Z48" s="211" t="s">
        <v>3275</v>
      </c>
      <c r="AA48" s="211" t="s">
        <v>3319</v>
      </c>
      <c r="AB48" s="211" t="s">
        <v>3286</v>
      </c>
      <c r="AC48" s="211" t="s">
        <v>3286</v>
      </c>
      <c r="AD48" s="211" t="s">
        <v>3320</v>
      </c>
      <c r="AE48" s="211" t="str">
        <f t="shared" si="18"/>
        <v>SKY_WEDG_MNT</v>
      </c>
      <c r="AF48" s="211" t="str">
        <f t="shared" si="19"/>
        <v/>
      </c>
      <c r="AG48" s="211" t="str">
        <f t="shared" si="20"/>
        <v/>
      </c>
      <c r="AH48" s="211" t="str">
        <f t="shared" si="41"/>
        <v/>
      </c>
      <c r="AI48" s="211" t="str">
        <f t="shared" si="22"/>
        <v/>
      </c>
      <c r="AJ48" s="211" t="str">
        <f t="shared" si="23"/>
        <v/>
      </c>
      <c r="AK48" s="211" t="str">
        <f t="shared" si="24"/>
        <v/>
      </c>
      <c r="AL48" s="211" t="str">
        <f t="shared" si="25"/>
        <v/>
      </c>
      <c r="AM48" s="211" t="str">
        <f t="shared" si="26"/>
        <v/>
      </c>
      <c r="AN48" s="211" t="str">
        <f t="shared" si="27"/>
        <v>No</v>
      </c>
      <c r="AO48" s="211" t="str">
        <f t="shared" si="28"/>
        <v>No</v>
      </c>
      <c r="AP48" s="211" t="str">
        <f t="shared" si="29"/>
        <v>No</v>
      </c>
      <c r="AQ48" s="211" t="str">
        <f t="shared" si="30"/>
        <v/>
      </c>
      <c r="AR48" s="211" t="str">
        <f t="shared" si="31"/>
        <v/>
      </c>
      <c r="AS48" s="211" t="str">
        <f t="shared" si="32"/>
        <v/>
      </c>
      <c r="AT48" s="211" t="str">
        <f t="shared" si="33"/>
        <v/>
      </c>
      <c r="AU48" s="211" t="str">
        <f t="shared" si="34"/>
        <v/>
      </c>
      <c r="AV48" s="211" t="str">
        <f t="shared" si="35"/>
        <v/>
      </c>
      <c r="AW48" s="211" t="str">
        <f t="shared" si="36"/>
        <v/>
      </c>
      <c r="AX48" s="211" t="str">
        <f t="shared" si="37"/>
        <v>NO</v>
      </c>
      <c r="AY48" s="125" t="str">
        <f t="shared" si="38"/>
        <v/>
      </c>
    </row>
    <row r="49" spans="1:51" s="211" customFormat="1" x14ac:dyDescent="0.25">
      <c r="A49" s="211" t="s">
        <v>898</v>
      </c>
      <c r="B49" s="211" t="s">
        <v>898</v>
      </c>
      <c r="C49" s="211" t="str">
        <f t="shared" si="0"/>
        <v>Simon XT Panel (French)</v>
      </c>
      <c r="D49" s="211" t="str">
        <f t="shared" si="1"/>
        <v>Panneau SimonXT (Français)</v>
      </c>
      <c r="E49" s="211" t="str">
        <f t="shared" si="2"/>
        <v/>
      </c>
      <c r="F49" s="211" t="str">
        <f t="shared" si="3"/>
        <v>Simon XT Panel (French)</v>
      </c>
      <c r="G49" s="211" t="str">
        <f t="shared" si="4"/>
        <v>Panneau SimonXT (Français)</v>
      </c>
      <c r="H49" s="211" t="str">
        <f t="shared" si="5"/>
        <v>Simon XT Panel (French)</v>
      </c>
      <c r="I49" s="211" t="str">
        <f t="shared" si="6"/>
        <v>Panneau SimonXT (Français)</v>
      </c>
      <c r="J49" s="211" t="str">
        <f t="shared" si="7"/>
        <v/>
      </c>
      <c r="K49" s="211" t="str">
        <f t="shared" si="8"/>
        <v>SIMON_XTF</v>
      </c>
      <c r="L49" s="211" t="str">
        <f t="shared" si="39"/>
        <v>Inventory</v>
      </c>
      <c r="M49" s="211" t="str">
        <f t="shared" si="9"/>
        <v>NO</v>
      </c>
      <c r="N49" s="211" t="str">
        <f t="shared" si="10"/>
        <v>Product</v>
      </c>
      <c r="O49" s="211" t="str">
        <f t="shared" si="11"/>
        <v>Panel</v>
      </c>
      <c r="P49" s="211" t="str">
        <f t="shared" si="12"/>
        <v>One Time</v>
      </c>
      <c r="Q49" s="349">
        <v>43930</v>
      </c>
      <c r="R49" s="349"/>
      <c r="S49" s="211" t="str">
        <f t="shared" si="13"/>
        <v>YES</v>
      </c>
      <c r="T49" s="211" t="str">
        <f t="shared" si="14"/>
        <v>No</v>
      </c>
      <c r="U49" s="211" t="str">
        <f t="shared" si="15"/>
        <v>No</v>
      </c>
      <c r="V49" s="211" t="str">
        <f t="shared" si="16"/>
        <v>NO</v>
      </c>
      <c r="W49" s="211" t="str">
        <f t="shared" si="17"/>
        <v>NO</v>
      </c>
      <c r="X49" s="211">
        <v>0</v>
      </c>
      <c r="Y49" s="211" t="s">
        <v>3277</v>
      </c>
      <c r="Z49" s="211" t="s">
        <v>3275</v>
      </c>
      <c r="AA49" s="211" t="s">
        <v>3319</v>
      </c>
      <c r="AB49" s="211" t="s">
        <v>3286</v>
      </c>
      <c r="AC49" s="211" t="s">
        <v>3286</v>
      </c>
      <c r="AD49" s="211" t="s">
        <v>3320</v>
      </c>
      <c r="AE49" s="211" t="str">
        <f t="shared" si="18"/>
        <v>SIMON PANELF</v>
      </c>
      <c r="AF49" s="211" t="str">
        <f t="shared" si="19"/>
        <v/>
      </c>
      <c r="AG49" s="211" t="str">
        <f t="shared" si="20"/>
        <v/>
      </c>
      <c r="AH49" s="211" t="str">
        <f t="shared" si="41"/>
        <v>X</v>
      </c>
      <c r="AI49" s="211" t="str">
        <f t="shared" si="22"/>
        <v/>
      </c>
      <c r="AJ49" s="211" t="str">
        <f t="shared" si="23"/>
        <v/>
      </c>
      <c r="AK49" s="211" t="str">
        <f t="shared" si="24"/>
        <v/>
      </c>
      <c r="AL49" s="211" t="str">
        <f t="shared" si="25"/>
        <v/>
      </c>
      <c r="AM49" s="211" t="str">
        <f t="shared" si="26"/>
        <v/>
      </c>
      <c r="AN49" s="211" t="str">
        <f t="shared" si="27"/>
        <v>No</v>
      </c>
      <c r="AO49" s="211" t="str">
        <f t="shared" si="28"/>
        <v>No</v>
      </c>
      <c r="AP49" s="211" t="str">
        <f t="shared" si="29"/>
        <v>No</v>
      </c>
      <c r="AQ49" s="211" t="str">
        <f t="shared" si="30"/>
        <v/>
      </c>
      <c r="AR49" s="211" t="str">
        <f t="shared" si="31"/>
        <v/>
      </c>
      <c r="AS49" s="211" t="str">
        <f t="shared" si="32"/>
        <v/>
      </c>
      <c r="AT49" s="211" t="str">
        <f t="shared" si="33"/>
        <v/>
      </c>
      <c r="AU49" s="211" t="str">
        <f t="shared" si="34"/>
        <v/>
      </c>
      <c r="AV49" s="211" t="str">
        <f t="shared" si="35"/>
        <v/>
      </c>
      <c r="AW49" s="211" t="str">
        <f t="shared" si="36"/>
        <v/>
      </c>
      <c r="AX49" s="211" t="str">
        <f t="shared" si="37"/>
        <v>NO</v>
      </c>
      <c r="AY49" s="125" t="str">
        <f t="shared" si="38"/>
        <v/>
      </c>
    </row>
    <row r="50" spans="1:51" s="211" customFormat="1" x14ac:dyDescent="0.25">
      <c r="A50" s="211" t="s">
        <v>896</v>
      </c>
      <c r="B50" s="211" t="s">
        <v>896</v>
      </c>
      <c r="C50" s="211" t="str">
        <f t="shared" si="0"/>
        <v>Simon XT Panel (English)</v>
      </c>
      <c r="D50" s="211" t="str">
        <f t="shared" si="1"/>
        <v>Panneau SimonXT (Anglais)</v>
      </c>
      <c r="E50" s="211" t="str">
        <f t="shared" si="2"/>
        <v/>
      </c>
      <c r="F50" s="211" t="str">
        <f t="shared" si="3"/>
        <v>Simon XT Panel (English)</v>
      </c>
      <c r="G50" s="211" t="str">
        <f t="shared" si="4"/>
        <v>Panneau SimonXT (Anglais)</v>
      </c>
      <c r="H50" s="211" t="str">
        <f t="shared" si="5"/>
        <v>Simon XT Panel (English)</v>
      </c>
      <c r="I50" s="211" t="str">
        <f t="shared" si="6"/>
        <v>Panneau SimonXT (Anglais)</v>
      </c>
      <c r="J50" s="211" t="str">
        <f t="shared" si="7"/>
        <v/>
      </c>
      <c r="K50" s="211" t="str">
        <f t="shared" si="8"/>
        <v>SIMON_XTE</v>
      </c>
      <c r="L50" s="211" t="str">
        <f t="shared" si="39"/>
        <v>Inventory</v>
      </c>
      <c r="M50" s="211" t="str">
        <f t="shared" si="9"/>
        <v>NO</v>
      </c>
      <c r="N50" s="211" t="str">
        <f t="shared" si="10"/>
        <v>Product</v>
      </c>
      <c r="O50" s="211" t="str">
        <f t="shared" si="11"/>
        <v>Panel</v>
      </c>
      <c r="P50" s="211" t="str">
        <f t="shared" si="12"/>
        <v>One Time</v>
      </c>
      <c r="Q50" s="349">
        <v>43930</v>
      </c>
      <c r="R50" s="349"/>
      <c r="S50" s="211" t="str">
        <f t="shared" si="13"/>
        <v>YES</v>
      </c>
      <c r="T50" s="211" t="str">
        <f t="shared" si="14"/>
        <v>No</v>
      </c>
      <c r="U50" s="211" t="str">
        <f t="shared" si="15"/>
        <v>No</v>
      </c>
      <c r="V50" s="211" t="str">
        <f t="shared" si="16"/>
        <v>NO</v>
      </c>
      <c r="W50" s="211" t="str">
        <f t="shared" si="17"/>
        <v>NO</v>
      </c>
      <c r="X50" s="211">
        <v>0</v>
      </c>
      <c r="Y50" s="211" t="s">
        <v>3277</v>
      </c>
      <c r="Z50" s="211" t="s">
        <v>3275</v>
      </c>
      <c r="AA50" s="211" t="s">
        <v>3319</v>
      </c>
      <c r="AB50" s="211" t="s">
        <v>3286</v>
      </c>
      <c r="AC50" s="211" t="s">
        <v>3286</v>
      </c>
      <c r="AD50" s="211" t="s">
        <v>3320</v>
      </c>
      <c r="AE50" s="211" t="str">
        <f t="shared" si="18"/>
        <v>SIMON PANEL</v>
      </c>
      <c r="AF50" s="211" t="str">
        <f t="shared" si="19"/>
        <v/>
      </c>
      <c r="AG50" s="211" t="str">
        <f t="shared" si="20"/>
        <v/>
      </c>
      <c r="AH50" s="211" t="str">
        <f t="shared" si="41"/>
        <v/>
      </c>
      <c r="AI50" s="211" t="str">
        <f t="shared" si="22"/>
        <v/>
      </c>
      <c r="AJ50" s="211" t="str">
        <f t="shared" si="23"/>
        <v/>
      </c>
      <c r="AK50" s="211" t="str">
        <f t="shared" si="24"/>
        <v/>
      </c>
      <c r="AL50" s="211" t="str">
        <f t="shared" si="25"/>
        <v/>
      </c>
      <c r="AM50" s="211" t="str">
        <f t="shared" si="26"/>
        <v/>
      </c>
      <c r="AN50" s="211" t="str">
        <f t="shared" si="27"/>
        <v>No</v>
      </c>
      <c r="AO50" s="211" t="str">
        <f t="shared" si="28"/>
        <v>No</v>
      </c>
      <c r="AP50" s="211" t="str">
        <f t="shared" si="29"/>
        <v>No</v>
      </c>
      <c r="AQ50" s="211" t="str">
        <f t="shared" si="30"/>
        <v/>
      </c>
      <c r="AR50" s="211" t="str">
        <f t="shared" si="31"/>
        <v/>
      </c>
      <c r="AS50" s="211" t="str">
        <f t="shared" si="32"/>
        <v/>
      </c>
      <c r="AT50" s="211" t="str">
        <f t="shared" si="33"/>
        <v/>
      </c>
      <c r="AU50" s="211" t="str">
        <f t="shared" si="34"/>
        <v/>
      </c>
      <c r="AV50" s="211" t="str">
        <f t="shared" si="35"/>
        <v/>
      </c>
      <c r="AW50" s="211" t="str">
        <f t="shared" si="36"/>
        <v/>
      </c>
      <c r="AX50" s="211" t="str">
        <f t="shared" si="37"/>
        <v>NO</v>
      </c>
      <c r="AY50" s="125" t="str">
        <f t="shared" si="38"/>
        <v/>
      </c>
    </row>
    <row r="51" spans="1:51" s="211" customFormat="1" x14ac:dyDescent="0.25">
      <c r="A51" s="211" t="s">
        <v>212</v>
      </c>
      <c r="B51" s="211" t="s">
        <v>212</v>
      </c>
      <c r="C51" s="211" t="str">
        <f t="shared" si="0"/>
        <v>Simon XT Panel</v>
      </c>
      <c r="D51" s="211" t="str">
        <f t="shared" si="1"/>
        <v>Panneau SimonXT</v>
      </c>
      <c r="E51" s="211" t="str">
        <f t="shared" si="2"/>
        <v/>
      </c>
      <c r="F51" s="211" t="str">
        <f t="shared" si="3"/>
        <v>Simon XT Panel</v>
      </c>
      <c r="G51" s="211" t="str">
        <f t="shared" si="4"/>
        <v>Panneau SimonXT</v>
      </c>
      <c r="H51" s="211" t="str">
        <f t="shared" si="5"/>
        <v>Simon XT Panel</v>
      </c>
      <c r="I51" s="211" t="str">
        <f t="shared" si="6"/>
        <v>Panneau SimonXT</v>
      </c>
      <c r="J51" s="211" t="str">
        <f t="shared" si="7"/>
        <v/>
      </c>
      <c r="K51" s="211" t="str">
        <f t="shared" si="8"/>
        <v>SIMON_XT</v>
      </c>
      <c r="L51" s="211" t="str">
        <f t="shared" si="39"/>
        <v>Inventory</v>
      </c>
      <c r="M51" s="211" t="str">
        <f t="shared" si="9"/>
        <v>NO</v>
      </c>
      <c r="N51" s="211" t="str">
        <f t="shared" si="10"/>
        <v>Product</v>
      </c>
      <c r="O51" s="211" t="str">
        <f t="shared" si="11"/>
        <v>Panel</v>
      </c>
      <c r="P51" s="211" t="str">
        <f t="shared" si="12"/>
        <v>One Time</v>
      </c>
      <c r="Q51" s="349">
        <v>43930</v>
      </c>
      <c r="R51" s="349"/>
      <c r="S51" s="211" t="str">
        <f t="shared" si="13"/>
        <v>YES</v>
      </c>
      <c r="T51" s="211" t="str">
        <f t="shared" si="14"/>
        <v>No</v>
      </c>
      <c r="U51" s="211" t="str">
        <f t="shared" si="15"/>
        <v>No</v>
      </c>
      <c r="V51" s="211" t="str">
        <f t="shared" si="16"/>
        <v>NO</v>
      </c>
      <c r="W51" s="211" t="str">
        <f t="shared" si="17"/>
        <v>NO</v>
      </c>
      <c r="X51" s="211">
        <v>0</v>
      </c>
      <c r="Y51" s="211" t="s">
        <v>3277</v>
      </c>
      <c r="Z51" s="211" t="s">
        <v>3275</v>
      </c>
      <c r="AA51" s="211" t="s">
        <v>3319</v>
      </c>
      <c r="AB51" s="211" t="s">
        <v>3286</v>
      </c>
      <c r="AC51" s="211" t="s">
        <v>3286</v>
      </c>
      <c r="AD51" s="211" t="s">
        <v>3320</v>
      </c>
      <c r="AE51" s="211" t="str">
        <f t="shared" si="18"/>
        <v>SIMON PANEL</v>
      </c>
      <c r="AF51" s="211" t="str">
        <f t="shared" si="19"/>
        <v/>
      </c>
      <c r="AG51" s="211" t="str">
        <f t="shared" si="20"/>
        <v/>
      </c>
      <c r="AH51" s="211" t="str">
        <f t="shared" si="41"/>
        <v>X</v>
      </c>
      <c r="AI51" s="211" t="str">
        <f t="shared" si="22"/>
        <v/>
      </c>
      <c r="AJ51" s="211" t="str">
        <f t="shared" si="23"/>
        <v/>
      </c>
      <c r="AK51" s="211" t="str">
        <f t="shared" si="24"/>
        <v/>
      </c>
      <c r="AL51" s="211" t="str">
        <f t="shared" si="25"/>
        <v/>
      </c>
      <c r="AM51" s="211" t="str">
        <f t="shared" si="26"/>
        <v/>
      </c>
      <c r="AN51" s="211" t="str">
        <f t="shared" si="27"/>
        <v>No</v>
      </c>
      <c r="AO51" s="211" t="str">
        <f t="shared" si="28"/>
        <v>No</v>
      </c>
      <c r="AP51" s="211" t="str">
        <f t="shared" si="29"/>
        <v>No</v>
      </c>
      <c r="AQ51" s="211" t="str">
        <f t="shared" si="30"/>
        <v/>
      </c>
      <c r="AR51" s="211" t="str">
        <f t="shared" si="31"/>
        <v/>
      </c>
      <c r="AS51" s="211" t="str">
        <f t="shared" si="32"/>
        <v/>
      </c>
      <c r="AT51" s="211" t="str">
        <f t="shared" si="33"/>
        <v/>
      </c>
      <c r="AU51" s="211" t="str">
        <f t="shared" si="34"/>
        <v/>
      </c>
      <c r="AV51" s="211" t="str">
        <f t="shared" si="35"/>
        <v/>
      </c>
      <c r="AW51" s="211" t="str">
        <f t="shared" si="36"/>
        <v/>
      </c>
      <c r="AX51" s="211" t="str">
        <f t="shared" si="37"/>
        <v>NO</v>
      </c>
      <c r="AY51" s="125" t="str">
        <f t="shared" si="38"/>
        <v/>
      </c>
    </row>
    <row r="52" spans="1:51" s="211" customFormat="1" x14ac:dyDescent="0.25">
      <c r="A52" s="211" t="s">
        <v>2104</v>
      </c>
      <c r="B52" s="211" t="s">
        <v>2104</v>
      </c>
      <c r="C52" s="211" t="str">
        <f t="shared" si="0"/>
        <v>INTERLOGIX 60-886-95 LEARN MODE SHOCK SENSOR</v>
      </c>
      <c r="D52" s="211" t="str">
        <f t="shared" si="1"/>
        <v>Détecteur d'impact Interlogix</v>
      </c>
      <c r="E52" s="211" t="str">
        <f t="shared" si="2"/>
        <v/>
      </c>
      <c r="F52" s="211" t="str">
        <f t="shared" si="3"/>
        <v>INTERLOGIX 60-886-95 LEARN MODE SHOCK SENSOR</v>
      </c>
      <c r="G52" s="211" t="str">
        <f t="shared" si="4"/>
        <v>Détecteur d'impact Interlogix</v>
      </c>
      <c r="H52" s="211" t="str">
        <f t="shared" si="5"/>
        <v>INTERLOGIX 60-886-95 LEARN MODE SHOCK SENSOR</v>
      </c>
      <c r="I52" s="211" t="str">
        <f t="shared" si="6"/>
        <v>Détecteur d'impact Interlogix</v>
      </c>
      <c r="J52" s="211" t="str">
        <f t="shared" si="7"/>
        <v/>
      </c>
      <c r="K52" s="211" t="str">
        <f t="shared" si="8"/>
        <v>SHOCK SENSOR</v>
      </c>
      <c r="L52" s="211" t="str">
        <f t="shared" si="39"/>
        <v>Inventory</v>
      </c>
      <c r="M52" s="211" t="str">
        <f t="shared" si="9"/>
        <v>NO</v>
      </c>
      <c r="N52" s="211" t="str">
        <f t="shared" si="10"/>
        <v>Product</v>
      </c>
      <c r="O52" s="211" t="str">
        <f t="shared" si="11"/>
        <v>Sensor</v>
      </c>
      <c r="P52" s="211" t="str">
        <f t="shared" si="12"/>
        <v>One Time</v>
      </c>
      <c r="Q52" s="349">
        <v>43930</v>
      </c>
      <c r="R52" s="349"/>
      <c r="S52" s="211" t="str">
        <f t="shared" si="13"/>
        <v>YES</v>
      </c>
      <c r="T52" s="211" t="str">
        <f t="shared" si="14"/>
        <v>No</v>
      </c>
      <c r="U52" s="211" t="str">
        <f t="shared" si="15"/>
        <v>No</v>
      </c>
      <c r="V52" s="211" t="str">
        <f t="shared" si="16"/>
        <v>NO</v>
      </c>
      <c r="W52" s="211" t="str">
        <f t="shared" si="17"/>
        <v>NO</v>
      </c>
      <c r="X52" s="211">
        <v>0</v>
      </c>
      <c r="Y52" s="211" t="s">
        <v>3277</v>
      </c>
      <c r="Z52" s="211" t="s">
        <v>3275</v>
      </c>
      <c r="AA52" s="211" t="s">
        <v>3319</v>
      </c>
      <c r="AB52" s="211" t="s">
        <v>3286</v>
      </c>
      <c r="AC52" s="211" t="s">
        <v>3286</v>
      </c>
      <c r="AD52" s="211" t="s">
        <v>3320</v>
      </c>
      <c r="AE52" s="211" t="str">
        <f t="shared" si="18"/>
        <v>SHOCK SENSOR</v>
      </c>
      <c r="AF52" s="211" t="str">
        <f t="shared" si="19"/>
        <v/>
      </c>
      <c r="AG52" s="211" t="str">
        <f t="shared" si="20"/>
        <v/>
      </c>
      <c r="AH52" s="211" t="str">
        <f t="shared" si="41"/>
        <v>X</v>
      </c>
      <c r="AI52" s="211" t="str">
        <f t="shared" si="22"/>
        <v/>
      </c>
      <c r="AJ52" s="211" t="str">
        <f t="shared" si="23"/>
        <v/>
      </c>
      <c r="AK52" s="211" t="str">
        <f t="shared" si="24"/>
        <v/>
      </c>
      <c r="AL52" s="211" t="str">
        <f t="shared" si="25"/>
        <v/>
      </c>
      <c r="AM52" s="211" t="str">
        <f t="shared" si="26"/>
        <v/>
      </c>
      <c r="AN52" s="211" t="str">
        <f t="shared" si="27"/>
        <v>No</v>
      </c>
      <c r="AO52" s="211" t="str">
        <f t="shared" si="28"/>
        <v>No</v>
      </c>
      <c r="AP52" s="211" t="str">
        <f t="shared" si="29"/>
        <v>No</v>
      </c>
      <c r="AQ52" s="211" t="str">
        <f t="shared" si="30"/>
        <v/>
      </c>
      <c r="AR52" s="211" t="str">
        <f t="shared" si="31"/>
        <v/>
      </c>
      <c r="AS52" s="211" t="str">
        <f t="shared" si="32"/>
        <v/>
      </c>
      <c r="AT52" s="211" t="str">
        <f t="shared" si="33"/>
        <v/>
      </c>
      <c r="AU52" s="211" t="str">
        <f t="shared" si="34"/>
        <v/>
      </c>
      <c r="AV52" s="211" t="str">
        <f t="shared" si="35"/>
        <v/>
      </c>
      <c r="AW52" s="211" t="str">
        <f t="shared" si="36"/>
        <v/>
      </c>
      <c r="AX52" s="211" t="str">
        <f t="shared" si="37"/>
        <v>NO</v>
      </c>
      <c r="AY52" s="125" t="str">
        <f t="shared" si="38"/>
        <v/>
      </c>
    </row>
    <row r="53" spans="1:51" s="211" customFormat="1" x14ac:dyDescent="0.25">
      <c r="A53" s="211" t="s">
        <v>258</v>
      </c>
      <c r="B53" s="211" t="s">
        <v>258</v>
      </c>
      <c r="C53" s="211" t="str">
        <f t="shared" si="0"/>
        <v>Severe Weather notification</v>
      </c>
      <c r="D53" s="211" t="str">
        <f t="shared" si="1"/>
        <v>Alerte météo</v>
      </c>
      <c r="E53" s="211" t="str">
        <f t="shared" si="2"/>
        <v/>
      </c>
      <c r="F53" s="211" t="str">
        <f t="shared" si="3"/>
        <v>Severe Weather notification</v>
      </c>
      <c r="G53" s="211" t="str">
        <f t="shared" si="4"/>
        <v>Alerte météo</v>
      </c>
      <c r="H53" s="211" t="str">
        <f t="shared" si="5"/>
        <v>Severe Weather notification</v>
      </c>
      <c r="I53" s="211" t="str">
        <f t="shared" si="6"/>
        <v>Alerte météo</v>
      </c>
      <c r="J53" s="211" t="str">
        <f t="shared" si="7"/>
        <v/>
      </c>
      <c r="K53" s="211" t="str">
        <f t="shared" si="8"/>
        <v>SEV_WEATHER</v>
      </c>
      <c r="L53" s="211" t="str">
        <f t="shared" si="39"/>
        <v>Non-Inventory</v>
      </c>
      <c r="M53" s="211" t="str">
        <f t="shared" si="9"/>
        <v>NO</v>
      </c>
      <c r="N53" s="211" t="str">
        <f t="shared" si="10"/>
        <v>Product</v>
      </c>
      <c r="O53" s="211" t="str">
        <f t="shared" si="11"/>
        <v>Service</v>
      </c>
      <c r="P53" s="211" t="str">
        <f t="shared" si="12"/>
        <v>One Time</v>
      </c>
      <c r="Q53" s="349">
        <v>43930</v>
      </c>
      <c r="R53" s="349"/>
      <c r="S53" s="211" t="str">
        <f t="shared" si="13"/>
        <v>YES</v>
      </c>
      <c r="T53" s="211" t="str">
        <f t="shared" si="14"/>
        <v>No</v>
      </c>
      <c r="U53" s="211" t="str">
        <f t="shared" si="15"/>
        <v>No</v>
      </c>
      <c r="V53" s="211" t="str">
        <f t="shared" si="16"/>
        <v>NO</v>
      </c>
      <c r="W53" s="211" t="str">
        <f t="shared" si="17"/>
        <v>NO</v>
      </c>
      <c r="X53" s="211">
        <v>0</v>
      </c>
      <c r="Y53" s="211" t="s">
        <v>3277</v>
      </c>
      <c r="Z53" s="211" t="s">
        <v>3275</v>
      </c>
      <c r="AA53" s="211" t="s">
        <v>3319</v>
      </c>
      <c r="AB53" s="211" t="s">
        <v>3286</v>
      </c>
      <c r="AC53" s="211" t="s">
        <v>3286</v>
      </c>
      <c r="AD53" s="211" t="s">
        <v>3320</v>
      </c>
      <c r="AE53" s="211" t="str">
        <f t="shared" si="18"/>
        <v>Service</v>
      </c>
      <c r="AF53" s="211" t="str">
        <f t="shared" si="19"/>
        <v>Service</v>
      </c>
      <c r="AG53" s="211" t="str">
        <f t="shared" si="20"/>
        <v/>
      </c>
      <c r="AH53" s="211" t="str">
        <f t="shared" si="41"/>
        <v>X</v>
      </c>
      <c r="AI53" s="211" t="str">
        <f t="shared" si="22"/>
        <v/>
      </c>
      <c r="AJ53" s="211" t="str">
        <f t="shared" si="23"/>
        <v/>
      </c>
      <c r="AK53" s="211" t="str">
        <f t="shared" si="24"/>
        <v/>
      </c>
      <c r="AL53" s="211" t="str">
        <f t="shared" si="25"/>
        <v/>
      </c>
      <c r="AM53" s="211" t="str">
        <f t="shared" si="26"/>
        <v/>
      </c>
      <c r="AN53" s="211" t="str">
        <f t="shared" si="27"/>
        <v>No</v>
      </c>
      <c r="AO53" s="211" t="str">
        <f t="shared" si="28"/>
        <v>No</v>
      </c>
      <c r="AP53" s="211" t="str">
        <f t="shared" si="29"/>
        <v>No</v>
      </c>
      <c r="AQ53" s="211" t="str">
        <f t="shared" si="30"/>
        <v/>
      </c>
      <c r="AR53" s="211" t="str">
        <f t="shared" si="31"/>
        <v/>
      </c>
      <c r="AS53" s="211" t="str">
        <f t="shared" si="32"/>
        <v/>
      </c>
      <c r="AT53" s="211" t="str">
        <f t="shared" si="33"/>
        <v/>
      </c>
      <c r="AU53" s="211" t="str">
        <f t="shared" si="34"/>
        <v/>
      </c>
      <c r="AV53" s="211" t="str">
        <f t="shared" si="35"/>
        <v/>
      </c>
      <c r="AW53" s="211" t="str">
        <f t="shared" si="36"/>
        <v/>
      </c>
      <c r="AX53" s="211" t="str">
        <f t="shared" si="37"/>
        <v>NO</v>
      </c>
      <c r="AY53" s="125" t="str">
        <f t="shared" si="38"/>
        <v/>
      </c>
    </row>
    <row r="54" spans="1:51" s="211" customFormat="1" x14ac:dyDescent="0.25">
      <c r="A54" s="211" t="s">
        <v>2570</v>
      </c>
      <c r="B54" s="211" t="s">
        <v>3852</v>
      </c>
      <c r="C54" s="211" t="str">
        <f t="shared" si="0"/>
        <v>Starter Bundle Plus App Discount - 10%</v>
      </c>
      <c r="D54" s="211" t="str">
        <f t="shared" si="1"/>
        <v>Réduction de 10 % - forfait Départ (avec application)</v>
      </c>
      <c r="E54" s="211" t="str">
        <f t="shared" si="2"/>
        <v/>
      </c>
      <c r="F54" s="211" t="str">
        <f t="shared" si="3"/>
        <v xml:space="preserve">10% discount offered on Starter bundle plus app RMR by Retention and Loyalty </v>
      </c>
      <c r="G54" s="211" t="str">
        <f t="shared" si="4"/>
        <v>Réduction de 10 % - forfait Départ (avec application)</v>
      </c>
      <c r="H54" s="211" t="str">
        <f t="shared" si="5"/>
        <v>Starter Bundle Plus App Discount - 10%</v>
      </c>
      <c r="I54" s="211" t="str">
        <f t="shared" si="6"/>
        <v>Réduction de 10 % - forfait Départ (avec application)</v>
      </c>
      <c r="J54" s="211" t="str">
        <f t="shared" si="7"/>
        <v/>
      </c>
      <c r="K54" s="211" t="str">
        <f t="shared" si="8"/>
        <v/>
      </c>
      <c r="L54" s="211" t="str">
        <f t="shared" si="39"/>
        <v>Service</v>
      </c>
      <c r="M54" s="211" t="str">
        <f t="shared" si="9"/>
        <v>YES</v>
      </c>
      <c r="N54" s="211" t="str">
        <f t="shared" si="10"/>
        <v>Product</v>
      </c>
      <c r="O54" s="211" t="str">
        <f t="shared" si="11"/>
        <v>Promotion</v>
      </c>
      <c r="P54" s="211" t="str">
        <f t="shared" si="12"/>
        <v>RMR</v>
      </c>
      <c r="Q54" s="349">
        <v>43930</v>
      </c>
      <c r="R54" s="349"/>
      <c r="S54" s="211" t="str">
        <f t="shared" si="13"/>
        <v>NO</v>
      </c>
      <c r="T54" s="211" t="str">
        <f t="shared" si="14"/>
        <v>No</v>
      </c>
      <c r="U54" s="211" t="str">
        <f t="shared" si="15"/>
        <v>No</v>
      </c>
      <c r="V54" s="211" t="str">
        <f t="shared" si="16"/>
        <v>NO</v>
      </c>
      <c r="W54" s="211" t="str">
        <f t="shared" si="17"/>
        <v>NO</v>
      </c>
      <c r="X54" s="211">
        <v>0</v>
      </c>
      <c r="Y54" s="211" t="s">
        <v>3277</v>
      </c>
      <c r="Z54" s="211" t="s">
        <v>3275</v>
      </c>
      <c r="AA54" s="211" t="s">
        <v>3319</v>
      </c>
      <c r="AB54" s="211" t="s">
        <v>3286</v>
      </c>
      <c r="AC54" s="211" t="s">
        <v>3286</v>
      </c>
      <c r="AD54" s="211" t="s">
        <v>3320</v>
      </c>
      <c r="AE54" s="211" t="str">
        <f t="shared" si="18"/>
        <v>RMR_CR</v>
      </c>
      <c r="AF54" s="211" t="str">
        <f t="shared" si="19"/>
        <v>RMR_CR</v>
      </c>
      <c r="AG54" s="211" t="str">
        <f t="shared" si="20"/>
        <v>SECA DISC</v>
      </c>
      <c r="AH54" s="211" t="str">
        <f t="shared" si="41"/>
        <v/>
      </c>
      <c r="AI54" s="211" t="str">
        <f t="shared" si="22"/>
        <v>NO</v>
      </c>
      <c r="AJ54" s="211" t="str">
        <f t="shared" si="23"/>
        <v/>
      </c>
      <c r="AK54" s="211" t="str">
        <f t="shared" si="24"/>
        <v/>
      </c>
      <c r="AL54" s="211" t="str">
        <f t="shared" si="25"/>
        <v/>
      </c>
      <c r="AM54" s="211" t="str">
        <f t="shared" si="26"/>
        <v>Offer</v>
      </c>
      <c r="AN54" s="211" t="str">
        <f t="shared" si="27"/>
        <v>No</v>
      </c>
      <c r="AO54" s="211" t="str">
        <f t="shared" si="28"/>
        <v>No</v>
      </c>
      <c r="AP54" s="211" t="str">
        <f t="shared" si="29"/>
        <v>No</v>
      </c>
      <c r="AQ54" s="211" t="str">
        <f t="shared" si="30"/>
        <v/>
      </c>
      <c r="AR54" s="211" t="str">
        <f t="shared" si="31"/>
        <v/>
      </c>
      <c r="AS54" s="211" t="str">
        <f t="shared" si="32"/>
        <v/>
      </c>
      <c r="AT54" s="211" t="str">
        <f t="shared" si="33"/>
        <v>NO</v>
      </c>
      <c r="AU54" s="211" t="str">
        <f t="shared" si="34"/>
        <v/>
      </c>
      <c r="AV54" s="211" t="str">
        <f t="shared" si="35"/>
        <v/>
      </c>
      <c r="AW54" s="211" t="str">
        <f t="shared" si="36"/>
        <v/>
      </c>
      <c r="AX54" s="211" t="str">
        <f t="shared" si="37"/>
        <v>NO</v>
      </c>
      <c r="AY54" s="125" t="str">
        <f t="shared" si="38"/>
        <v/>
      </c>
    </row>
    <row r="55" spans="1:51" s="211" customFormat="1" x14ac:dyDescent="0.25">
      <c r="A55" s="211" t="s">
        <v>2565</v>
      </c>
      <c r="B55" s="211" t="s">
        <v>3851</v>
      </c>
      <c r="C55" s="211" t="str">
        <f t="shared" si="0"/>
        <v>Starter Bundle Discount - 10%</v>
      </c>
      <c r="D55" s="211" t="str">
        <f t="shared" si="1"/>
        <v>Réduction de 10 % - forfait Départ</v>
      </c>
      <c r="E55" s="211" t="str">
        <f t="shared" si="2"/>
        <v/>
      </c>
      <c r="F55" s="211" t="str">
        <f t="shared" si="3"/>
        <v xml:space="preserve">10% discount offered on Starter bundle RMR by Retention and Loyalty </v>
      </c>
      <c r="G55" s="211" t="str">
        <f t="shared" si="4"/>
        <v>Réduction de 10 % - forfait Départ</v>
      </c>
      <c r="H55" s="211" t="str">
        <f t="shared" si="5"/>
        <v>Starter Bundle Discount - 10%</v>
      </c>
      <c r="I55" s="211" t="str">
        <f t="shared" si="6"/>
        <v>Réduction de 10 % - forfait Départ</v>
      </c>
      <c r="J55" s="211" t="str">
        <f t="shared" si="7"/>
        <v/>
      </c>
      <c r="K55" s="211" t="str">
        <f t="shared" si="8"/>
        <v/>
      </c>
      <c r="L55" s="211" t="str">
        <f t="shared" si="39"/>
        <v>Service</v>
      </c>
      <c r="M55" s="211" t="str">
        <f t="shared" si="9"/>
        <v>YES</v>
      </c>
      <c r="N55" s="211" t="str">
        <f t="shared" si="10"/>
        <v>Product</v>
      </c>
      <c r="O55" s="211" t="str">
        <f t="shared" si="11"/>
        <v>Promotion</v>
      </c>
      <c r="P55" s="211" t="str">
        <f t="shared" si="12"/>
        <v>RMR</v>
      </c>
      <c r="Q55" s="349">
        <v>43930</v>
      </c>
      <c r="R55" s="349"/>
      <c r="S55" s="211" t="str">
        <f t="shared" si="13"/>
        <v>NO</v>
      </c>
      <c r="T55" s="211" t="str">
        <f t="shared" si="14"/>
        <v>No</v>
      </c>
      <c r="U55" s="211" t="str">
        <f t="shared" si="15"/>
        <v>No</v>
      </c>
      <c r="V55" s="211" t="str">
        <f t="shared" si="16"/>
        <v>NO</v>
      </c>
      <c r="W55" s="211" t="str">
        <f t="shared" si="17"/>
        <v>NO</v>
      </c>
      <c r="X55" s="211">
        <v>0</v>
      </c>
      <c r="Y55" s="211" t="s">
        <v>3277</v>
      </c>
      <c r="Z55" s="211" t="s">
        <v>3275</v>
      </c>
      <c r="AA55" s="211" t="s">
        <v>3319</v>
      </c>
      <c r="AB55" s="211" t="s">
        <v>3286</v>
      </c>
      <c r="AC55" s="211" t="s">
        <v>3286</v>
      </c>
      <c r="AD55" s="211" t="s">
        <v>3320</v>
      </c>
      <c r="AE55" s="211" t="str">
        <f t="shared" si="18"/>
        <v>RMR_CR</v>
      </c>
      <c r="AF55" s="211" t="str">
        <f t="shared" si="19"/>
        <v>RMR_CR</v>
      </c>
      <c r="AG55" s="211" t="str">
        <f t="shared" si="20"/>
        <v>SEC DISC</v>
      </c>
      <c r="AH55" s="211" t="str">
        <f t="shared" si="41"/>
        <v/>
      </c>
      <c r="AI55" s="211" t="str">
        <f t="shared" si="22"/>
        <v>NO</v>
      </c>
      <c r="AJ55" s="211" t="str">
        <f t="shared" si="23"/>
        <v/>
      </c>
      <c r="AK55" s="211" t="str">
        <f t="shared" si="24"/>
        <v/>
      </c>
      <c r="AL55" s="211" t="str">
        <f t="shared" si="25"/>
        <v/>
      </c>
      <c r="AM55" s="211" t="str">
        <f t="shared" si="26"/>
        <v>Offer</v>
      </c>
      <c r="AN55" s="211" t="str">
        <f t="shared" si="27"/>
        <v>No</v>
      </c>
      <c r="AO55" s="211" t="str">
        <f t="shared" si="28"/>
        <v>No</v>
      </c>
      <c r="AP55" s="211" t="str">
        <f t="shared" si="29"/>
        <v>No</v>
      </c>
      <c r="AQ55" s="211" t="str">
        <f t="shared" si="30"/>
        <v/>
      </c>
      <c r="AR55" s="211" t="str">
        <f t="shared" si="31"/>
        <v/>
      </c>
      <c r="AS55" s="211" t="str">
        <f t="shared" si="32"/>
        <v/>
      </c>
      <c r="AT55" s="211" t="str">
        <f t="shared" si="33"/>
        <v>NO</v>
      </c>
      <c r="AU55" s="211" t="str">
        <f t="shared" si="34"/>
        <v/>
      </c>
      <c r="AV55" s="211" t="str">
        <f t="shared" si="35"/>
        <v/>
      </c>
      <c r="AW55" s="211" t="str">
        <f t="shared" si="36"/>
        <v/>
      </c>
      <c r="AX55" s="211" t="str">
        <f t="shared" si="37"/>
        <v>NO</v>
      </c>
      <c r="AY55" s="125" t="str">
        <f t="shared" si="38"/>
        <v/>
      </c>
    </row>
    <row r="56" spans="1:51" s="211" customFormat="1" x14ac:dyDescent="0.25">
      <c r="A56" s="211" t="s">
        <v>923</v>
      </c>
      <c r="B56" s="211" t="s">
        <v>923</v>
      </c>
      <c r="C56" s="211" t="str">
        <f t="shared" si="0"/>
        <v>Interlogix Wireless Smoke Detector with Heat and F</v>
      </c>
      <c r="D56" s="211" t="str">
        <f t="shared" si="1"/>
        <v>Détecteur de fumée sans fil Interlogix avec capteurs de chaleur et de gel</v>
      </c>
      <c r="E56" s="211" t="str">
        <f t="shared" si="2"/>
        <v/>
      </c>
      <c r="F56" s="211" t="str">
        <f t="shared" si="3"/>
        <v>Interlogix Wireless Smoke Detector with Heat and F</v>
      </c>
      <c r="G56" s="211" t="str">
        <f t="shared" si="4"/>
        <v>Détecteur de fumée sans fil Interlogix avec capteurs de chaleur et de gel</v>
      </c>
      <c r="H56" s="211" t="str">
        <f t="shared" si="5"/>
        <v>Interlogix Wireless Smoke Detector with Heat and F</v>
      </c>
      <c r="I56" s="211" t="str">
        <f t="shared" si="6"/>
        <v>Détecteur de fumée sans fil Interlogix avec capteurs de chaleur et de gel</v>
      </c>
      <c r="J56" s="211" t="str">
        <f t="shared" si="7"/>
        <v/>
      </c>
      <c r="K56" s="211" t="str">
        <f t="shared" si="8"/>
        <v>782136725322</v>
      </c>
      <c r="L56" s="211" t="str">
        <f t="shared" si="39"/>
        <v>Inventory</v>
      </c>
      <c r="M56" s="211" t="str">
        <f t="shared" si="9"/>
        <v>NO</v>
      </c>
      <c r="N56" s="211" t="str">
        <f t="shared" si="10"/>
        <v>Product</v>
      </c>
      <c r="O56" s="211" t="str">
        <f t="shared" si="11"/>
        <v>Sensor</v>
      </c>
      <c r="P56" s="211" t="str">
        <f t="shared" si="12"/>
        <v>One Time</v>
      </c>
      <c r="Q56" s="349">
        <v>43930</v>
      </c>
      <c r="R56" s="349"/>
      <c r="S56" s="211" t="str">
        <f t="shared" si="13"/>
        <v>YES</v>
      </c>
      <c r="T56" s="211" t="str">
        <f t="shared" si="14"/>
        <v>No</v>
      </c>
      <c r="U56" s="211" t="str">
        <f t="shared" si="15"/>
        <v>No</v>
      </c>
      <c r="V56" s="211" t="str">
        <f t="shared" si="16"/>
        <v>YES</v>
      </c>
      <c r="W56" s="211" t="str">
        <f t="shared" si="17"/>
        <v>NO</v>
      </c>
      <c r="X56" s="211">
        <v>0</v>
      </c>
      <c r="Y56" s="211" t="s">
        <v>3277</v>
      </c>
      <c r="Z56" s="211" t="s">
        <v>3275</v>
      </c>
      <c r="AA56" s="211" t="s">
        <v>3319</v>
      </c>
      <c r="AB56" s="211" t="s">
        <v>3286</v>
      </c>
      <c r="AC56" s="211" t="s">
        <v>3286</v>
      </c>
      <c r="AD56" s="211" t="s">
        <v>3320</v>
      </c>
      <c r="AE56" s="211" t="str">
        <f t="shared" si="18"/>
        <v>SDX-135Z</v>
      </c>
      <c r="AF56" s="211" t="str">
        <f t="shared" si="19"/>
        <v/>
      </c>
      <c r="AG56" s="211" t="str">
        <f t="shared" si="20"/>
        <v/>
      </c>
      <c r="AH56" s="211" t="str">
        <f t="shared" si="41"/>
        <v>X</v>
      </c>
      <c r="AI56" s="211" t="str">
        <f t="shared" si="22"/>
        <v/>
      </c>
      <c r="AJ56" s="211" t="str">
        <f t="shared" si="23"/>
        <v/>
      </c>
      <c r="AK56" s="211" t="str">
        <f t="shared" si="24"/>
        <v>YES</v>
      </c>
      <c r="AL56" s="211">
        <f t="shared" si="25"/>
        <v>120</v>
      </c>
      <c r="AM56" s="211" t="str">
        <f t="shared" si="26"/>
        <v/>
      </c>
      <c r="AN56" s="211" t="str">
        <f t="shared" si="27"/>
        <v>No</v>
      </c>
      <c r="AO56" s="211" t="str">
        <f t="shared" si="28"/>
        <v>No</v>
      </c>
      <c r="AP56" s="211" t="str">
        <f t="shared" si="29"/>
        <v>No</v>
      </c>
      <c r="AQ56" s="211" t="str">
        <f t="shared" si="30"/>
        <v/>
      </c>
      <c r="AR56" s="211" t="str">
        <f t="shared" si="31"/>
        <v/>
      </c>
      <c r="AS56" s="211" t="str">
        <f t="shared" si="32"/>
        <v/>
      </c>
      <c r="AT56" s="211" t="str">
        <f t="shared" si="33"/>
        <v/>
      </c>
      <c r="AU56" s="211" t="str">
        <f t="shared" si="34"/>
        <v/>
      </c>
      <c r="AV56" s="211" t="str">
        <f t="shared" si="35"/>
        <v/>
      </c>
      <c r="AW56" s="211" t="str">
        <f t="shared" si="36"/>
        <v/>
      </c>
      <c r="AX56" s="211" t="str">
        <f t="shared" si="37"/>
        <v>NO</v>
      </c>
      <c r="AY56" s="125" t="str">
        <f t="shared" si="38"/>
        <v/>
      </c>
    </row>
    <row r="57" spans="1:51" s="211" customFormat="1" x14ac:dyDescent="0.25">
      <c r="A57" s="211" t="s">
        <v>3210</v>
      </c>
      <c r="B57" s="211" t="s">
        <v>3210</v>
      </c>
      <c r="C57" s="211" t="str">
        <f t="shared" si="0"/>
        <v>Equipment Discount</v>
      </c>
      <c r="D57" s="211" t="str">
        <f t="shared" si="1"/>
        <v>Rabais sur le matériel</v>
      </c>
      <c r="E57" s="211" t="str">
        <f t="shared" si="2"/>
        <v/>
      </c>
      <c r="F57" s="211" t="str">
        <f t="shared" si="3"/>
        <v>Equipment Discount</v>
      </c>
      <c r="G57" s="211" t="str">
        <f t="shared" si="4"/>
        <v>Rabais sur le matériel</v>
      </c>
      <c r="H57" s="211" t="str">
        <f t="shared" si="5"/>
        <v>Equipment Discount</v>
      </c>
      <c r="I57" s="211" t="str">
        <f t="shared" si="6"/>
        <v>Rabais sur le matériel</v>
      </c>
      <c r="J57" s="211" t="str">
        <f t="shared" si="7"/>
        <v/>
      </c>
      <c r="K57" s="211" t="str">
        <f t="shared" si="8"/>
        <v/>
      </c>
      <c r="L57" s="211" t="str">
        <f t="shared" si="39"/>
        <v>Service</v>
      </c>
      <c r="M57" s="211" t="str">
        <f t="shared" si="9"/>
        <v>NO</v>
      </c>
      <c r="N57" s="211" t="str">
        <f t="shared" si="10"/>
        <v>Product</v>
      </c>
      <c r="O57" s="211" t="str">
        <f t="shared" si="11"/>
        <v>Promotion</v>
      </c>
      <c r="P57" s="211" t="str">
        <f t="shared" si="12"/>
        <v>One time</v>
      </c>
      <c r="Q57" s="349">
        <v>43930</v>
      </c>
      <c r="R57" s="349"/>
      <c r="S57" s="211" t="str">
        <f t="shared" si="13"/>
        <v>NO</v>
      </c>
      <c r="T57" s="211" t="str">
        <f t="shared" si="14"/>
        <v>No</v>
      </c>
      <c r="U57" s="211" t="str">
        <f t="shared" si="15"/>
        <v>No</v>
      </c>
      <c r="V57" s="211" t="str">
        <f t="shared" si="16"/>
        <v>NO</v>
      </c>
      <c r="W57" s="211" t="str">
        <f t="shared" si="17"/>
        <v>NO</v>
      </c>
      <c r="X57" s="211">
        <v>0</v>
      </c>
      <c r="Y57" s="211" t="s">
        <v>3277</v>
      </c>
      <c r="Z57" s="211" t="s">
        <v>3275</v>
      </c>
      <c r="AA57" s="211" t="s">
        <v>3319</v>
      </c>
      <c r="AB57" s="211" t="s">
        <v>3286</v>
      </c>
      <c r="AC57" s="211" t="s">
        <v>3286</v>
      </c>
      <c r="AD57" s="211" t="s">
        <v>3320</v>
      </c>
      <c r="AE57" s="211" t="str">
        <f t="shared" si="18"/>
        <v>Service</v>
      </c>
      <c r="AF57" s="211" t="str">
        <f t="shared" si="19"/>
        <v>Service</v>
      </c>
      <c r="AG57" s="211" t="str">
        <f t="shared" si="20"/>
        <v>SAVEEQDIS</v>
      </c>
      <c r="AH57" s="211" t="str">
        <f t="shared" si="41"/>
        <v/>
      </c>
      <c r="AI57" s="211" t="str">
        <f t="shared" si="22"/>
        <v/>
      </c>
      <c r="AJ57" s="211" t="str">
        <f t="shared" si="23"/>
        <v/>
      </c>
      <c r="AK57" s="211" t="str">
        <f t="shared" si="24"/>
        <v/>
      </c>
      <c r="AL57" s="211" t="str">
        <f t="shared" si="25"/>
        <v/>
      </c>
      <c r="AM57" s="211" t="str">
        <f t="shared" si="26"/>
        <v>Offer</v>
      </c>
      <c r="AN57" s="211" t="str">
        <f t="shared" si="27"/>
        <v>No</v>
      </c>
      <c r="AO57" s="211" t="str">
        <f t="shared" si="28"/>
        <v>No</v>
      </c>
      <c r="AP57" s="211" t="str">
        <f t="shared" si="29"/>
        <v>No</v>
      </c>
      <c r="AQ57" s="211" t="str">
        <f t="shared" si="30"/>
        <v/>
      </c>
      <c r="AR57" s="211" t="str">
        <f t="shared" si="31"/>
        <v/>
      </c>
      <c r="AS57" s="211" t="str">
        <f t="shared" si="32"/>
        <v/>
      </c>
      <c r="AT57" s="211" t="str">
        <f t="shared" si="33"/>
        <v>NO</v>
      </c>
      <c r="AU57" s="211" t="str">
        <f t="shared" si="34"/>
        <v/>
      </c>
      <c r="AV57" s="211" t="str">
        <f t="shared" si="35"/>
        <v/>
      </c>
      <c r="AW57" s="211" t="str">
        <f t="shared" si="36"/>
        <v/>
      </c>
      <c r="AX57" s="211" t="str">
        <f t="shared" si="37"/>
        <v>NO</v>
      </c>
      <c r="AY57" s="125" t="str">
        <f t="shared" si="38"/>
        <v/>
      </c>
    </row>
    <row r="58" spans="1:51" s="211" customFormat="1" x14ac:dyDescent="0.25">
      <c r="A58" s="211" t="s">
        <v>3208</v>
      </c>
      <c r="B58" s="211" t="s">
        <v>3208</v>
      </c>
      <c r="C58" s="211" t="str">
        <f t="shared" si="0"/>
        <v>Activation Fee Waived</v>
      </c>
      <c r="D58" s="211" t="str">
        <f t="shared" si="1"/>
        <v>Frais d'activation annulés</v>
      </c>
      <c r="E58" s="211" t="str">
        <f t="shared" si="2"/>
        <v/>
      </c>
      <c r="F58" s="211" t="str">
        <f t="shared" si="3"/>
        <v>Activation Fee Waived</v>
      </c>
      <c r="G58" s="211" t="str">
        <f t="shared" si="4"/>
        <v>Frais d'activation annulés</v>
      </c>
      <c r="H58" s="211" t="str">
        <f t="shared" si="5"/>
        <v>Activation Fee Waived</v>
      </c>
      <c r="I58" s="211" t="str">
        <f t="shared" si="6"/>
        <v>Frais d'activation annulés</v>
      </c>
      <c r="J58" s="211" t="str">
        <f t="shared" si="7"/>
        <v/>
      </c>
      <c r="K58" s="211" t="str">
        <f t="shared" si="8"/>
        <v/>
      </c>
      <c r="L58" s="211" t="str">
        <f t="shared" si="39"/>
        <v>Service</v>
      </c>
      <c r="M58" s="211" t="str">
        <f t="shared" si="9"/>
        <v>NO</v>
      </c>
      <c r="N58" s="211" t="str">
        <f t="shared" si="10"/>
        <v>Product</v>
      </c>
      <c r="O58" s="211" t="str">
        <f t="shared" si="11"/>
        <v>Promotion</v>
      </c>
      <c r="P58" s="211" t="str">
        <f t="shared" si="12"/>
        <v>One time</v>
      </c>
      <c r="Q58" s="349">
        <v>43930</v>
      </c>
      <c r="R58" s="349"/>
      <c r="S58" s="211" t="str">
        <f t="shared" si="13"/>
        <v>NO</v>
      </c>
      <c r="T58" s="211" t="str">
        <f t="shared" si="14"/>
        <v>No</v>
      </c>
      <c r="U58" s="211" t="str">
        <f t="shared" si="15"/>
        <v>No</v>
      </c>
      <c r="V58" s="211" t="str">
        <f t="shared" si="16"/>
        <v>NO</v>
      </c>
      <c r="W58" s="211" t="str">
        <f t="shared" si="17"/>
        <v>NO</v>
      </c>
      <c r="X58" s="211">
        <v>0</v>
      </c>
      <c r="Y58" s="211" t="s">
        <v>3277</v>
      </c>
      <c r="Z58" s="211" t="s">
        <v>3275</v>
      </c>
      <c r="AA58" s="211" t="s">
        <v>3319</v>
      </c>
      <c r="AB58" s="211" t="s">
        <v>3286</v>
      </c>
      <c r="AC58" s="211" t="s">
        <v>3286</v>
      </c>
      <c r="AD58" s="211" t="s">
        <v>3320</v>
      </c>
      <c r="AE58" s="211" t="str">
        <f t="shared" si="18"/>
        <v>Service</v>
      </c>
      <c r="AF58" s="211" t="str">
        <f t="shared" si="19"/>
        <v>Service</v>
      </c>
      <c r="AG58" s="211" t="str">
        <f t="shared" si="20"/>
        <v>SAVEACTFEE</v>
      </c>
      <c r="AH58" s="211" t="str">
        <f t="shared" si="41"/>
        <v/>
      </c>
      <c r="AI58" s="211" t="str">
        <f t="shared" si="22"/>
        <v/>
      </c>
      <c r="AJ58" s="211" t="str">
        <f t="shared" si="23"/>
        <v/>
      </c>
      <c r="AK58" s="211" t="str">
        <f t="shared" si="24"/>
        <v/>
      </c>
      <c r="AL58" s="211" t="str">
        <f t="shared" si="25"/>
        <v/>
      </c>
      <c r="AM58" s="211" t="str">
        <f t="shared" si="26"/>
        <v>Offer</v>
      </c>
      <c r="AN58" s="211" t="str">
        <f t="shared" si="27"/>
        <v>No</v>
      </c>
      <c r="AO58" s="211" t="str">
        <f t="shared" si="28"/>
        <v>No</v>
      </c>
      <c r="AP58" s="211" t="str">
        <f t="shared" si="29"/>
        <v>No</v>
      </c>
      <c r="AQ58" s="211" t="str">
        <f t="shared" si="30"/>
        <v/>
      </c>
      <c r="AR58" s="211" t="str">
        <f t="shared" si="31"/>
        <v/>
      </c>
      <c r="AS58" s="211" t="str">
        <f t="shared" si="32"/>
        <v/>
      </c>
      <c r="AT58" s="211" t="str">
        <f t="shared" si="33"/>
        <v>NO</v>
      </c>
      <c r="AU58" s="211" t="str">
        <f t="shared" si="34"/>
        <v/>
      </c>
      <c r="AV58" s="211" t="str">
        <f t="shared" si="35"/>
        <v/>
      </c>
      <c r="AW58" s="211" t="str">
        <f t="shared" si="36"/>
        <v/>
      </c>
      <c r="AX58" s="211" t="str">
        <f t="shared" si="37"/>
        <v>NO</v>
      </c>
      <c r="AY58" s="125" t="str">
        <f t="shared" si="38"/>
        <v/>
      </c>
    </row>
    <row r="59" spans="1:51" s="211" customFormat="1" x14ac:dyDescent="0.25">
      <c r="A59" s="211" t="s">
        <v>3206</v>
      </c>
      <c r="B59" s="211" t="s">
        <v>3206</v>
      </c>
      <c r="C59" s="211" t="str">
        <f t="shared" si="0"/>
        <v>6 months Free</v>
      </c>
      <c r="D59" s="211" t="str">
        <f t="shared" si="1"/>
        <v>Six mois gratuits</v>
      </c>
      <c r="E59" s="211" t="str">
        <f t="shared" si="2"/>
        <v/>
      </c>
      <c r="F59" s="211" t="str">
        <f t="shared" si="3"/>
        <v>6 months Free</v>
      </c>
      <c r="G59" s="211" t="str">
        <f t="shared" si="4"/>
        <v>Six mois gratuits</v>
      </c>
      <c r="H59" s="211" t="str">
        <f t="shared" si="5"/>
        <v>6 months Free</v>
      </c>
      <c r="I59" s="211" t="str">
        <f t="shared" si="6"/>
        <v>Six mois gratuits</v>
      </c>
      <c r="J59" s="211" t="str">
        <f t="shared" si="7"/>
        <v/>
      </c>
      <c r="K59" s="211" t="str">
        <f t="shared" si="8"/>
        <v/>
      </c>
      <c r="L59" s="211" t="str">
        <f t="shared" si="39"/>
        <v>Service</v>
      </c>
      <c r="M59" s="211" t="str">
        <f t="shared" si="9"/>
        <v>YES</v>
      </c>
      <c r="N59" s="211" t="str">
        <f t="shared" si="10"/>
        <v>Product</v>
      </c>
      <c r="O59" s="211" t="str">
        <f t="shared" si="11"/>
        <v>Promotion</v>
      </c>
      <c r="P59" s="211" t="str">
        <f t="shared" si="12"/>
        <v>RMR</v>
      </c>
      <c r="Q59" s="349">
        <v>43930</v>
      </c>
      <c r="R59" s="349"/>
      <c r="S59" s="211" t="str">
        <f t="shared" si="13"/>
        <v>NO</v>
      </c>
      <c r="T59" s="211" t="str">
        <f t="shared" si="14"/>
        <v>No</v>
      </c>
      <c r="U59" s="211" t="str">
        <f t="shared" si="15"/>
        <v>No</v>
      </c>
      <c r="V59" s="211" t="str">
        <f t="shared" si="16"/>
        <v>NO</v>
      </c>
      <c r="W59" s="211" t="str">
        <f t="shared" si="17"/>
        <v>NO</v>
      </c>
      <c r="X59" s="211">
        <v>0</v>
      </c>
      <c r="Y59" s="211" t="s">
        <v>3277</v>
      </c>
      <c r="Z59" s="211" t="s">
        <v>3275</v>
      </c>
      <c r="AA59" s="211" t="s">
        <v>3319</v>
      </c>
      <c r="AB59" s="211" t="s">
        <v>3286</v>
      </c>
      <c r="AC59" s="211" t="s">
        <v>3286</v>
      </c>
      <c r="AD59" s="211" t="s">
        <v>3320</v>
      </c>
      <c r="AE59" s="211" t="str">
        <f t="shared" si="18"/>
        <v>Service</v>
      </c>
      <c r="AF59" s="211" t="str">
        <f t="shared" si="19"/>
        <v>Service</v>
      </c>
      <c r="AG59" s="211" t="str">
        <f t="shared" si="20"/>
        <v>SAVE6MF</v>
      </c>
      <c r="AH59" s="211" t="str">
        <f t="shared" si="41"/>
        <v/>
      </c>
      <c r="AI59" s="211" t="str">
        <f t="shared" si="22"/>
        <v>YES</v>
      </c>
      <c r="AJ59" s="211">
        <f t="shared" si="23"/>
        <v>6</v>
      </c>
      <c r="AK59" s="211" t="str">
        <f t="shared" si="24"/>
        <v/>
      </c>
      <c r="AL59" s="211" t="str">
        <f t="shared" si="25"/>
        <v/>
      </c>
      <c r="AM59" s="211" t="str">
        <f t="shared" si="26"/>
        <v>Offer</v>
      </c>
      <c r="AN59" s="211" t="str">
        <f t="shared" si="27"/>
        <v>No</v>
      </c>
      <c r="AO59" s="211" t="str">
        <f t="shared" si="28"/>
        <v>No</v>
      </c>
      <c r="AP59" s="211" t="str">
        <f t="shared" si="29"/>
        <v>No</v>
      </c>
      <c r="AQ59" s="211" t="str">
        <f t="shared" si="30"/>
        <v/>
      </c>
      <c r="AR59" s="211" t="str">
        <f t="shared" si="31"/>
        <v/>
      </c>
      <c r="AS59" s="211" t="str">
        <f t="shared" si="32"/>
        <v/>
      </c>
      <c r="AT59" s="211" t="str">
        <f t="shared" si="33"/>
        <v>NO</v>
      </c>
      <c r="AU59" s="211" t="str">
        <f t="shared" si="34"/>
        <v/>
      </c>
      <c r="AV59" s="211" t="str">
        <f t="shared" si="35"/>
        <v/>
      </c>
      <c r="AW59" s="211" t="str">
        <f t="shared" si="36"/>
        <v/>
      </c>
      <c r="AX59" s="211" t="str">
        <f t="shared" si="37"/>
        <v>NO</v>
      </c>
      <c r="AY59" s="125" t="str">
        <f t="shared" si="38"/>
        <v/>
      </c>
    </row>
    <row r="60" spans="1:51" s="211" customFormat="1" x14ac:dyDescent="0.25">
      <c r="A60" s="211" t="s">
        <v>3202</v>
      </c>
      <c r="B60" s="211" t="s">
        <v>3202</v>
      </c>
      <c r="C60" s="211" t="str">
        <f t="shared" si="0"/>
        <v>3 months Free</v>
      </c>
      <c r="D60" s="211" t="str">
        <f t="shared" si="1"/>
        <v>Trois mois gratuits</v>
      </c>
      <c r="E60" s="211" t="str">
        <f t="shared" si="2"/>
        <v/>
      </c>
      <c r="F60" s="211" t="str">
        <f t="shared" si="3"/>
        <v>3 months Free</v>
      </c>
      <c r="G60" s="211" t="str">
        <f t="shared" si="4"/>
        <v>Trois mois gratuits</v>
      </c>
      <c r="H60" s="211" t="str">
        <f t="shared" si="5"/>
        <v>3 months Free</v>
      </c>
      <c r="I60" s="211" t="str">
        <f t="shared" si="6"/>
        <v>Trois mois gratuits</v>
      </c>
      <c r="J60" s="211" t="str">
        <f t="shared" si="7"/>
        <v/>
      </c>
      <c r="K60" s="211" t="str">
        <f t="shared" si="8"/>
        <v/>
      </c>
      <c r="L60" s="211" t="str">
        <f t="shared" si="39"/>
        <v>Service</v>
      </c>
      <c r="M60" s="211" t="str">
        <f t="shared" si="9"/>
        <v>YES</v>
      </c>
      <c r="N60" s="211" t="str">
        <f t="shared" si="10"/>
        <v>Product</v>
      </c>
      <c r="O60" s="211" t="str">
        <f t="shared" si="11"/>
        <v>Promotion</v>
      </c>
      <c r="P60" s="211" t="str">
        <f t="shared" si="12"/>
        <v>RMR</v>
      </c>
      <c r="Q60" s="349">
        <v>43930</v>
      </c>
      <c r="R60" s="349"/>
      <c r="S60" s="211" t="str">
        <f t="shared" si="13"/>
        <v>NO</v>
      </c>
      <c r="T60" s="211" t="str">
        <f t="shared" si="14"/>
        <v>No</v>
      </c>
      <c r="U60" s="211" t="str">
        <f t="shared" si="15"/>
        <v>No</v>
      </c>
      <c r="V60" s="211" t="str">
        <f t="shared" si="16"/>
        <v>NO</v>
      </c>
      <c r="W60" s="211" t="str">
        <f t="shared" si="17"/>
        <v>NO</v>
      </c>
      <c r="X60" s="211">
        <v>0</v>
      </c>
      <c r="Y60" s="211" t="s">
        <v>3277</v>
      </c>
      <c r="Z60" s="211" t="s">
        <v>3275</v>
      </c>
      <c r="AA60" s="211" t="s">
        <v>3319</v>
      </c>
      <c r="AB60" s="211" t="s">
        <v>3286</v>
      </c>
      <c r="AC60" s="211" t="s">
        <v>3286</v>
      </c>
      <c r="AD60" s="211" t="s">
        <v>3320</v>
      </c>
      <c r="AE60" s="211" t="str">
        <f t="shared" si="18"/>
        <v>Service</v>
      </c>
      <c r="AF60" s="211" t="str">
        <f t="shared" si="19"/>
        <v>Service</v>
      </c>
      <c r="AG60" s="211" t="str">
        <f t="shared" si="20"/>
        <v>SAVE3MF</v>
      </c>
      <c r="AH60" s="211" t="str">
        <f t="shared" si="41"/>
        <v/>
      </c>
      <c r="AI60" s="211" t="str">
        <f t="shared" si="22"/>
        <v>YES</v>
      </c>
      <c r="AJ60" s="211">
        <f t="shared" si="23"/>
        <v>3</v>
      </c>
      <c r="AK60" s="211" t="str">
        <f t="shared" si="24"/>
        <v/>
      </c>
      <c r="AL60" s="211" t="str">
        <f t="shared" si="25"/>
        <v/>
      </c>
      <c r="AM60" s="211" t="str">
        <f t="shared" si="26"/>
        <v>Offer</v>
      </c>
      <c r="AN60" s="211" t="str">
        <f t="shared" si="27"/>
        <v>No</v>
      </c>
      <c r="AO60" s="211" t="str">
        <f t="shared" si="28"/>
        <v>No</v>
      </c>
      <c r="AP60" s="211" t="str">
        <f t="shared" si="29"/>
        <v>No</v>
      </c>
      <c r="AQ60" s="211" t="str">
        <f t="shared" si="30"/>
        <v/>
      </c>
      <c r="AR60" s="211" t="str">
        <f t="shared" si="31"/>
        <v/>
      </c>
      <c r="AS60" s="211" t="str">
        <f t="shared" si="32"/>
        <v/>
      </c>
      <c r="AT60" s="211" t="str">
        <f t="shared" si="33"/>
        <v>NO</v>
      </c>
      <c r="AU60" s="211" t="str">
        <f t="shared" si="34"/>
        <v/>
      </c>
      <c r="AV60" s="211" t="str">
        <f t="shared" si="35"/>
        <v/>
      </c>
      <c r="AW60" s="211" t="str">
        <f t="shared" si="36"/>
        <v/>
      </c>
      <c r="AX60" s="211" t="str">
        <f t="shared" si="37"/>
        <v>NO</v>
      </c>
      <c r="AY60" s="125" t="str">
        <f t="shared" si="38"/>
        <v/>
      </c>
    </row>
    <row r="61" spans="1:51" s="211" customFormat="1" x14ac:dyDescent="0.25">
      <c r="A61" s="211" t="s">
        <v>979</v>
      </c>
      <c r="B61" s="211" t="s">
        <v>979</v>
      </c>
      <c r="C61" s="211" t="str">
        <f t="shared" si="0"/>
        <v>LIbris Kit - Base kit for Medical Alert On the Go</v>
      </c>
      <c r="D61" s="211" t="str">
        <f t="shared" si="1"/>
        <v>Trousse Libris (Alerte médicale mobile)</v>
      </c>
      <c r="E61" s="211" t="str">
        <f t="shared" si="2"/>
        <v/>
      </c>
      <c r="F61" s="211" t="str">
        <f t="shared" si="3"/>
        <v>LIbris Kit - Base kit for Medical Alert On the Go</v>
      </c>
      <c r="G61" s="211" t="str">
        <f t="shared" si="4"/>
        <v>Trousse Libris (Alerte médicale mobile)</v>
      </c>
      <c r="H61" s="211" t="str">
        <f t="shared" si="5"/>
        <v>LIbris Kit - Base kit for Medical Alert On the Go</v>
      </c>
      <c r="I61" s="211" t="str">
        <f t="shared" si="6"/>
        <v>Trousse Libris (Alerte médicale mobile)</v>
      </c>
      <c r="J61" s="211" t="str">
        <f t="shared" si="7"/>
        <v/>
      </c>
      <c r="K61" s="211" t="str">
        <f t="shared" si="8"/>
        <v>093863136481</v>
      </c>
      <c r="L61" s="211" t="str">
        <f t="shared" si="39"/>
        <v>Inventory</v>
      </c>
      <c r="M61" s="211" t="str">
        <f t="shared" si="9"/>
        <v>NO</v>
      </c>
      <c r="N61" s="211" t="str">
        <f t="shared" si="10"/>
        <v>Product</v>
      </c>
      <c r="O61" s="211" t="str">
        <f t="shared" si="11"/>
        <v>Panel</v>
      </c>
      <c r="P61" s="211" t="str">
        <f t="shared" si="12"/>
        <v>One Time</v>
      </c>
      <c r="Q61" s="349">
        <v>43930</v>
      </c>
      <c r="R61" s="349"/>
      <c r="S61" s="211" t="str">
        <f t="shared" si="13"/>
        <v>YES</v>
      </c>
      <c r="T61" s="211" t="str">
        <f t="shared" si="14"/>
        <v>No</v>
      </c>
      <c r="U61" s="211" t="str">
        <f t="shared" si="15"/>
        <v>No</v>
      </c>
      <c r="V61" s="211" t="str">
        <f t="shared" si="16"/>
        <v>YES</v>
      </c>
      <c r="W61" s="211" t="str">
        <f t="shared" si="17"/>
        <v>NO</v>
      </c>
      <c r="X61" s="211">
        <v>0</v>
      </c>
      <c r="Y61" s="211" t="s">
        <v>3277</v>
      </c>
      <c r="Z61" s="211" t="s">
        <v>3275</v>
      </c>
      <c r="AA61" s="211" t="s">
        <v>3319</v>
      </c>
      <c r="AB61" s="211" t="s">
        <v>3286</v>
      </c>
      <c r="AC61" s="211" t="s">
        <v>3286</v>
      </c>
      <c r="AD61" s="211" t="s">
        <v>3320</v>
      </c>
      <c r="AE61" s="211" t="str">
        <f t="shared" si="18"/>
        <v>S10-2114</v>
      </c>
      <c r="AF61" s="211" t="str">
        <f t="shared" si="19"/>
        <v/>
      </c>
      <c r="AG61" s="211" t="str">
        <f t="shared" si="20"/>
        <v/>
      </c>
      <c r="AH61" s="211" t="str">
        <f t="shared" si="41"/>
        <v>X</v>
      </c>
      <c r="AI61" s="211" t="str">
        <f t="shared" si="22"/>
        <v/>
      </c>
      <c r="AJ61" s="211" t="str">
        <f t="shared" si="23"/>
        <v/>
      </c>
      <c r="AK61" s="211" t="str">
        <f t="shared" si="24"/>
        <v/>
      </c>
      <c r="AL61" s="211" t="str">
        <f t="shared" si="25"/>
        <v/>
      </c>
      <c r="AM61" s="211" t="str">
        <f t="shared" si="26"/>
        <v/>
      </c>
      <c r="AN61" s="211" t="str">
        <f t="shared" si="27"/>
        <v>No</v>
      </c>
      <c r="AO61" s="211" t="str">
        <f t="shared" si="28"/>
        <v>No</v>
      </c>
      <c r="AP61" s="211" t="str">
        <f t="shared" si="29"/>
        <v>Yes</v>
      </c>
      <c r="AQ61" s="211" t="str">
        <f t="shared" si="30"/>
        <v/>
      </c>
      <c r="AR61" s="211" t="str">
        <f t="shared" si="31"/>
        <v/>
      </c>
      <c r="AS61" s="211" t="str">
        <f t="shared" si="32"/>
        <v/>
      </c>
      <c r="AT61" s="211" t="str">
        <f t="shared" si="33"/>
        <v/>
      </c>
      <c r="AU61" s="211" t="str">
        <f t="shared" si="34"/>
        <v/>
      </c>
      <c r="AV61" s="211" t="str">
        <f t="shared" si="35"/>
        <v/>
      </c>
      <c r="AW61" s="211" t="str">
        <f t="shared" si="36"/>
        <v/>
      </c>
      <c r="AX61" s="211" t="str">
        <f t="shared" si="37"/>
        <v>NO</v>
      </c>
      <c r="AY61" s="125" t="str">
        <f t="shared" si="38"/>
        <v/>
      </c>
    </row>
    <row r="62" spans="1:51" s="211" customFormat="1" x14ac:dyDescent="0.25">
      <c r="A62" s="211" t="s">
        <v>2585</v>
      </c>
      <c r="B62" s="211" t="s">
        <v>2585</v>
      </c>
      <c r="C62" s="211" t="str">
        <f t="shared" si="0"/>
        <v xml:space="preserve">Loyalty Discount  - $19.99 Ongoing </v>
      </c>
      <c r="D62" s="211" t="str">
        <f t="shared" si="1"/>
        <v>Offre de loyauté continue - 19,99 $</v>
      </c>
      <c r="E62" s="211" t="str">
        <f t="shared" si="2"/>
        <v/>
      </c>
      <c r="F62" s="211" t="str">
        <f t="shared" si="3"/>
        <v>Promotional price of $19.99 (all inclusive) offered by Retention and Loyalty for legacy customers only</v>
      </c>
      <c r="G62" s="211" t="str">
        <f t="shared" si="4"/>
        <v>Offre de loyauté continue - 19,99 $</v>
      </c>
      <c r="H62" s="211" t="str">
        <f t="shared" si="5"/>
        <v xml:space="preserve">Loyalty Discount  - $19.99 Ongoing </v>
      </c>
      <c r="I62" s="211" t="str">
        <f t="shared" si="6"/>
        <v>Offre de loyauté continue - 19,99 $</v>
      </c>
      <c r="J62" s="211" t="str">
        <f t="shared" si="7"/>
        <v/>
      </c>
      <c r="K62" s="211" t="str">
        <f t="shared" si="8"/>
        <v/>
      </c>
      <c r="L62" s="211" t="str">
        <f t="shared" si="39"/>
        <v>Service</v>
      </c>
      <c r="M62" s="211" t="str">
        <f t="shared" si="9"/>
        <v>YES</v>
      </c>
      <c r="N62" s="211" t="str">
        <f t="shared" si="10"/>
        <v>Product</v>
      </c>
      <c r="O62" s="211" t="str">
        <f t="shared" si="11"/>
        <v>Promotion</v>
      </c>
      <c r="P62" s="211" t="str">
        <f t="shared" si="12"/>
        <v>RMR</v>
      </c>
      <c r="Q62" s="349">
        <v>43930</v>
      </c>
      <c r="R62" s="349"/>
      <c r="S62" s="211" t="str">
        <f t="shared" si="13"/>
        <v>NO</v>
      </c>
      <c r="T62" s="211" t="str">
        <f t="shared" si="14"/>
        <v>No</v>
      </c>
      <c r="U62" s="211" t="str">
        <f t="shared" si="15"/>
        <v>No</v>
      </c>
      <c r="V62" s="211" t="str">
        <f t="shared" si="16"/>
        <v>NO</v>
      </c>
      <c r="W62" s="211" t="str">
        <f t="shared" si="17"/>
        <v>NO</v>
      </c>
      <c r="X62" s="211">
        <v>0</v>
      </c>
      <c r="Y62" s="211" t="s">
        <v>3277</v>
      </c>
      <c r="Z62" s="211" t="s">
        <v>3275</v>
      </c>
      <c r="AA62" s="211" t="s">
        <v>3319</v>
      </c>
      <c r="AB62" s="211" t="s">
        <v>3286</v>
      </c>
      <c r="AC62" s="211" t="s">
        <v>3286</v>
      </c>
      <c r="AD62" s="211" t="s">
        <v>3320</v>
      </c>
      <c r="AE62" s="211" t="str">
        <f t="shared" si="18"/>
        <v>RMR_CR</v>
      </c>
      <c r="AF62" s="211" t="str">
        <f t="shared" si="19"/>
        <v>RMR_CR</v>
      </c>
      <c r="AG62" s="211" t="str">
        <f t="shared" si="20"/>
        <v>RETN_OFFER</v>
      </c>
      <c r="AH62" s="211" t="str">
        <f t="shared" si="41"/>
        <v/>
      </c>
      <c r="AI62" s="211" t="str">
        <f t="shared" si="22"/>
        <v>NO</v>
      </c>
      <c r="AJ62" s="211" t="str">
        <f t="shared" si="23"/>
        <v/>
      </c>
      <c r="AK62" s="211" t="str">
        <f t="shared" si="24"/>
        <v/>
      </c>
      <c r="AL62" s="211" t="str">
        <f t="shared" si="25"/>
        <v/>
      </c>
      <c r="AM62" s="211" t="str">
        <f t="shared" si="26"/>
        <v>Offer</v>
      </c>
      <c r="AN62" s="211" t="str">
        <f t="shared" si="27"/>
        <v>No</v>
      </c>
      <c r="AO62" s="211" t="str">
        <f t="shared" si="28"/>
        <v>No</v>
      </c>
      <c r="AP62" s="211" t="str">
        <f t="shared" si="29"/>
        <v>No</v>
      </c>
      <c r="AQ62" s="211" t="str">
        <f t="shared" si="30"/>
        <v/>
      </c>
      <c r="AR62" s="211" t="str">
        <f t="shared" si="31"/>
        <v/>
      </c>
      <c r="AS62" s="211" t="str">
        <f t="shared" si="32"/>
        <v/>
      </c>
      <c r="AT62" s="211" t="str">
        <f t="shared" si="33"/>
        <v>NO</v>
      </c>
      <c r="AU62" s="211" t="str">
        <f t="shared" si="34"/>
        <v/>
      </c>
      <c r="AV62" s="211" t="str">
        <f t="shared" si="35"/>
        <v/>
      </c>
      <c r="AW62" s="211" t="str">
        <f t="shared" si="36"/>
        <v/>
      </c>
      <c r="AX62" s="211" t="str">
        <f t="shared" si="37"/>
        <v>NO</v>
      </c>
      <c r="AY62" s="125" t="str">
        <f t="shared" si="38"/>
        <v/>
      </c>
    </row>
    <row r="63" spans="1:51" s="211" customFormat="1" x14ac:dyDescent="0.25">
      <c r="A63" s="211" t="s">
        <v>614</v>
      </c>
      <c r="B63" s="211" t="s">
        <v>614</v>
      </c>
      <c r="C63" s="211" t="str">
        <f t="shared" si="0"/>
        <v>Key Fob</v>
      </c>
      <c r="D63" s="211" t="str">
        <f t="shared" si="1"/>
        <v>Porte-clés</v>
      </c>
      <c r="E63" s="211" t="str">
        <f t="shared" si="2"/>
        <v/>
      </c>
      <c r="F63" s="211" t="str">
        <f t="shared" si="3"/>
        <v>Key Fob</v>
      </c>
      <c r="G63" s="211" t="str">
        <f t="shared" si="4"/>
        <v>Porte-clés</v>
      </c>
      <c r="H63" s="211" t="str">
        <f t="shared" si="5"/>
        <v>Key Fob</v>
      </c>
      <c r="I63" s="211" t="str">
        <f t="shared" si="6"/>
        <v>Porte-clés</v>
      </c>
      <c r="J63" s="211" t="str">
        <f t="shared" si="7"/>
        <v/>
      </c>
      <c r="K63" s="211" t="str">
        <f t="shared" si="8"/>
        <v>RC7N</v>
      </c>
      <c r="L63" s="211" t="str">
        <f t="shared" si="39"/>
        <v>Inventory</v>
      </c>
      <c r="M63" s="211" t="str">
        <f t="shared" si="9"/>
        <v>NO</v>
      </c>
      <c r="N63" s="211" t="str">
        <f t="shared" si="10"/>
        <v>Product</v>
      </c>
      <c r="O63" s="211" t="str">
        <f t="shared" si="11"/>
        <v>Sensor</v>
      </c>
      <c r="P63" s="211" t="str">
        <f t="shared" si="12"/>
        <v>One Time</v>
      </c>
      <c r="Q63" s="349">
        <v>43930</v>
      </c>
      <c r="R63" s="349"/>
      <c r="S63" s="211" t="str">
        <f t="shared" si="13"/>
        <v>YES</v>
      </c>
      <c r="T63" s="211" t="str">
        <f t="shared" si="14"/>
        <v>No</v>
      </c>
      <c r="U63" s="211" t="str">
        <f t="shared" si="15"/>
        <v>No</v>
      </c>
      <c r="V63" s="211" t="str">
        <f t="shared" si="16"/>
        <v>NO</v>
      </c>
      <c r="W63" s="211" t="str">
        <f t="shared" si="17"/>
        <v>NO</v>
      </c>
      <c r="X63" s="211">
        <v>0</v>
      </c>
      <c r="Y63" s="211" t="s">
        <v>3277</v>
      </c>
      <c r="Z63" s="211" t="s">
        <v>3275</v>
      </c>
      <c r="AA63" s="211" t="s">
        <v>3319</v>
      </c>
      <c r="AB63" s="211" t="s">
        <v>3286</v>
      </c>
      <c r="AC63" s="211" t="s">
        <v>3286</v>
      </c>
      <c r="AD63" s="211" t="s">
        <v>3320</v>
      </c>
      <c r="AE63" s="211" t="str">
        <f t="shared" si="18"/>
        <v>RC7N</v>
      </c>
      <c r="AF63" s="211" t="str">
        <f t="shared" si="19"/>
        <v/>
      </c>
      <c r="AG63" s="211" t="str">
        <f t="shared" si="20"/>
        <v/>
      </c>
      <c r="AH63" s="211" t="str">
        <f t="shared" si="41"/>
        <v>X</v>
      </c>
      <c r="AI63" s="211" t="str">
        <f t="shared" si="22"/>
        <v/>
      </c>
      <c r="AJ63" s="211" t="str">
        <f t="shared" si="23"/>
        <v/>
      </c>
      <c r="AK63" s="211" t="str">
        <f t="shared" si="24"/>
        <v/>
      </c>
      <c r="AL63" s="211" t="str">
        <f t="shared" si="25"/>
        <v/>
      </c>
      <c r="AM63" s="211" t="str">
        <f t="shared" si="26"/>
        <v/>
      </c>
      <c r="AN63" s="211" t="str">
        <f t="shared" si="27"/>
        <v>No</v>
      </c>
      <c r="AO63" s="211" t="str">
        <f t="shared" si="28"/>
        <v>Yes</v>
      </c>
      <c r="AP63" s="211" t="str">
        <f t="shared" si="29"/>
        <v>No</v>
      </c>
      <c r="AQ63" s="211" t="str">
        <f t="shared" si="30"/>
        <v/>
      </c>
      <c r="AR63" s="211" t="str">
        <f t="shared" si="31"/>
        <v/>
      </c>
      <c r="AS63" s="211" t="str">
        <f t="shared" si="32"/>
        <v>KEYFOB</v>
      </c>
      <c r="AT63" s="211" t="str">
        <f t="shared" si="33"/>
        <v/>
      </c>
      <c r="AU63" s="211" t="str">
        <f t="shared" si="34"/>
        <v/>
      </c>
      <c r="AV63" s="211" t="str">
        <f t="shared" si="35"/>
        <v/>
      </c>
      <c r="AW63" s="211" t="str">
        <f t="shared" si="36"/>
        <v/>
      </c>
      <c r="AX63" s="211" t="str">
        <f t="shared" si="37"/>
        <v>NO</v>
      </c>
      <c r="AY63" s="125" t="str">
        <f t="shared" si="38"/>
        <v/>
      </c>
    </row>
    <row r="64" spans="1:51" s="211" customFormat="1" x14ac:dyDescent="0.25">
      <c r="A64" s="211" t="s">
        <v>725</v>
      </c>
      <c r="B64" s="211" t="s">
        <v>725</v>
      </c>
      <c r="C64" s="211" t="str">
        <f t="shared" si="0"/>
        <v>Qolsys Good Package - Wireless Takeover</v>
      </c>
      <c r="D64" s="211" t="str">
        <f t="shared" si="1"/>
        <v>Module de prise en charge sans fil - Bon (Qolsys)</v>
      </c>
      <c r="E64" s="211" t="str">
        <f t="shared" si="2"/>
        <v/>
      </c>
      <c r="F64" s="211" t="str">
        <f t="shared" si="3"/>
        <v>Good</v>
      </c>
      <c r="G64" s="211" t="str">
        <f t="shared" si="4"/>
        <v>Bon</v>
      </c>
      <c r="H64" s="211" t="str">
        <f t="shared" si="5"/>
        <v>Qolsys Good Package - Wireless Takeover</v>
      </c>
      <c r="I64" s="211" t="str">
        <f t="shared" si="6"/>
        <v>Module de prise en charge sans fil - Bon (Qolsys)</v>
      </c>
      <c r="J64" s="211" t="str">
        <f t="shared" si="7"/>
        <v>QOLSYS_IQ2</v>
      </c>
      <c r="K64" s="211" t="str">
        <f t="shared" si="8"/>
        <v>QWLGOOD</v>
      </c>
      <c r="L64" s="211" t="str">
        <f t="shared" si="39"/>
        <v>Non-Inventory</v>
      </c>
      <c r="M64" s="211" t="str">
        <f t="shared" si="9"/>
        <v>NO</v>
      </c>
      <c r="N64" s="211" t="str">
        <f t="shared" si="10"/>
        <v>Product Bundle</v>
      </c>
      <c r="O64" s="211" t="str">
        <f t="shared" si="11"/>
        <v>Bundle</v>
      </c>
      <c r="P64" s="211" t="str">
        <f t="shared" si="12"/>
        <v>RMR</v>
      </c>
      <c r="Q64" s="349">
        <v>43930</v>
      </c>
      <c r="R64" s="349"/>
      <c r="S64" s="211" t="str">
        <f t="shared" si="13"/>
        <v>YES</v>
      </c>
      <c r="T64" s="211" t="str">
        <f t="shared" si="14"/>
        <v>No</v>
      </c>
      <c r="U64" s="211" t="str">
        <f t="shared" si="15"/>
        <v>No</v>
      </c>
      <c r="V64" s="211" t="str">
        <f t="shared" si="16"/>
        <v>NO</v>
      </c>
      <c r="W64" s="211" t="str">
        <f t="shared" si="17"/>
        <v>NO</v>
      </c>
      <c r="X64" s="211">
        <v>0</v>
      </c>
      <c r="Y64" s="211" t="s">
        <v>3277</v>
      </c>
      <c r="Z64" s="211" t="s">
        <v>3275</v>
      </c>
      <c r="AA64" s="211" t="s">
        <v>3319</v>
      </c>
      <c r="AB64" s="211" t="s">
        <v>3286</v>
      </c>
      <c r="AC64" s="211" t="s">
        <v>3286</v>
      </c>
      <c r="AD64" s="211" t="s">
        <v>3320</v>
      </c>
      <c r="AE64" s="211" t="str">
        <f t="shared" si="18"/>
        <v>SERVICE</v>
      </c>
      <c r="AF64" s="211" t="str">
        <f t="shared" si="19"/>
        <v>SERVICE</v>
      </c>
      <c r="AG64" s="211" t="str">
        <f t="shared" si="20"/>
        <v/>
      </c>
      <c r="AH64" s="211" t="str">
        <f t="shared" si="41"/>
        <v/>
      </c>
      <c r="AI64" s="211" t="str">
        <f t="shared" si="22"/>
        <v/>
      </c>
      <c r="AJ64" s="211" t="str">
        <f t="shared" si="23"/>
        <v/>
      </c>
      <c r="AK64" s="211" t="str">
        <f t="shared" si="24"/>
        <v/>
      </c>
      <c r="AL64" s="211" t="str">
        <f t="shared" si="25"/>
        <v/>
      </c>
      <c r="AM64" s="211" t="str">
        <f t="shared" si="26"/>
        <v/>
      </c>
      <c r="AN64" s="211" t="str">
        <f t="shared" si="27"/>
        <v>No</v>
      </c>
      <c r="AO64" s="211" t="str">
        <f t="shared" si="28"/>
        <v>No</v>
      </c>
      <c r="AP64" s="211" t="str">
        <f t="shared" si="29"/>
        <v>No</v>
      </c>
      <c r="AQ64" s="211" t="str">
        <f t="shared" si="30"/>
        <v/>
      </c>
      <c r="AR64" s="211" t="str">
        <f t="shared" si="31"/>
        <v>QWLGOOD</v>
      </c>
      <c r="AS64" s="211" t="str">
        <f t="shared" si="32"/>
        <v/>
      </c>
      <c r="AT64" s="211" t="str">
        <f t="shared" si="33"/>
        <v/>
      </c>
      <c r="AU64" s="211" t="str">
        <f t="shared" si="34"/>
        <v/>
      </c>
      <c r="AV64" s="211" t="str">
        <f t="shared" si="35"/>
        <v>ADC</v>
      </c>
      <c r="AW64" s="211" t="str">
        <f t="shared" si="36"/>
        <v>Wireless</v>
      </c>
      <c r="AX64" s="211" t="str">
        <f t="shared" si="37"/>
        <v>NO</v>
      </c>
      <c r="AY64" s="125" t="str">
        <f t="shared" si="38"/>
        <v>2</v>
      </c>
    </row>
    <row r="65" spans="1:51" s="211" customFormat="1" x14ac:dyDescent="0.25">
      <c r="A65" s="211" t="s">
        <v>3341</v>
      </c>
      <c r="B65" s="211" t="s">
        <v>3341</v>
      </c>
      <c r="C65" s="211" t="str">
        <f t="shared" si="0"/>
        <v>Qolsys Good Package with Automation - Wireless Takeover</v>
      </c>
      <c r="D65" s="211" t="str">
        <f t="shared" si="1"/>
        <v>Module de prise en charge sans fil - Bon avec domotique (Qolsys)</v>
      </c>
      <c r="E65" s="211" t="str">
        <f t="shared" si="2"/>
        <v/>
      </c>
      <c r="F65" s="211" t="str">
        <f t="shared" si="3"/>
        <v>Good</v>
      </c>
      <c r="G65" s="211" t="str">
        <f t="shared" si="4"/>
        <v>Bon</v>
      </c>
      <c r="H65" s="211" t="str">
        <f t="shared" si="5"/>
        <v>Qolsys Good Package with Automation - Wireless Takeover</v>
      </c>
      <c r="I65" s="211" t="str">
        <f t="shared" si="6"/>
        <v>Module de prise en charge sans fil - Bon avec domotique (Qolsys)</v>
      </c>
      <c r="J65" s="211" t="str">
        <f t="shared" si="7"/>
        <v>QOLSYS_IQ2</v>
      </c>
      <c r="K65" s="211" t="str">
        <f t="shared" si="8"/>
        <v>QWLGDAU</v>
      </c>
      <c r="L65" s="211" t="str">
        <f t="shared" si="39"/>
        <v>Non-Inventory</v>
      </c>
      <c r="M65" s="211" t="str">
        <f t="shared" si="9"/>
        <v>NO</v>
      </c>
      <c r="N65" s="211" t="str">
        <f t="shared" si="10"/>
        <v>Product Bundle</v>
      </c>
      <c r="O65" s="211" t="str">
        <f t="shared" si="11"/>
        <v>Bundle</v>
      </c>
      <c r="P65" s="211" t="str">
        <f t="shared" si="12"/>
        <v>RMR</v>
      </c>
      <c r="Q65" s="349">
        <v>43930</v>
      </c>
      <c r="R65" s="349"/>
      <c r="S65" s="211" t="str">
        <f t="shared" si="13"/>
        <v>YES</v>
      </c>
      <c r="T65" s="211" t="str">
        <f t="shared" si="14"/>
        <v>No</v>
      </c>
      <c r="U65" s="211" t="str">
        <f t="shared" si="15"/>
        <v>No</v>
      </c>
      <c r="V65" s="211" t="str">
        <f t="shared" si="16"/>
        <v>NO</v>
      </c>
      <c r="W65" s="211" t="str">
        <f t="shared" si="17"/>
        <v>NO</v>
      </c>
      <c r="X65" s="211">
        <v>0</v>
      </c>
      <c r="Y65" s="211" t="s">
        <v>3277</v>
      </c>
      <c r="Z65" s="211" t="s">
        <v>3275</v>
      </c>
      <c r="AA65" s="211" t="s">
        <v>3319</v>
      </c>
      <c r="AB65" s="211" t="s">
        <v>3286</v>
      </c>
      <c r="AC65" s="211" t="s">
        <v>3286</v>
      </c>
      <c r="AD65" s="211" t="s">
        <v>3320</v>
      </c>
      <c r="AE65" s="211" t="str">
        <f t="shared" si="18"/>
        <v>SERVICE</v>
      </c>
      <c r="AF65" s="211" t="str">
        <f t="shared" si="19"/>
        <v>SERVICE</v>
      </c>
      <c r="AG65" s="211" t="str">
        <f t="shared" si="20"/>
        <v/>
      </c>
      <c r="AH65" s="211" t="str">
        <f t="shared" si="41"/>
        <v/>
      </c>
      <c r="AI65" s="211" t="str">
        <f t="shared" si="22"/>
        <v/>
      </c>
      <c r="AJ65" s="211" t="str">
        <f t="shared" si="23"/>
        <v/>
      </c>
      <c r="AK65" s="211" t="str">
        <f t="shared" si="24"/>
        <v/>
      </c>
      <c r="AL65" s="211" t="str">
        <f t="shared" si="25"/>
        <v/>
      </c>
      <c r="AM65" s="211" t="str">
        <f t="shared" si="26"/>
        <v/>
      </c>
      <c r="AN65" s="211" t="str">
        <f t="shared" si="27"/>
        <v>No</v>
      </c>
      <c r="AO65" s="211" t="str">
        <f t="shared" si="28"/>
        <v>No</v>
      </c>
      <c r="AP65" s="211" t="str">
        <f t="shared" si="29"/>
        <v>No</v>
      </c>
      <c r="AQ65" s="211" t="str">
        <f t="shared" si="30"/>
        <v/>
      </c>
      <c r="AR65" s="211" t="str">
        <f t="shared" si="31"/>
        <v>QWLGDAU</v>
      </c>
      <c r="AS65" s="211" t="str">
        <f t="shared" si="32"/>
        <v/>
      </c>
      <c r="AT65" s="211" t="str">
        <f t="shared" si="33"/>
        <v/>
      </c>
      <c r="AU65" s="211" t="str">
        <f t="shared" si="34"/>
        <v/>
      </c>
      <c r="AV65" s="211" t="str">
        <f t="shared" si="35"/>
        <v>ADC</v>
      </c>
      <c r="AW65" s="211" t="str">
        <f t="shared" si="36"/>
        <v>Wireless</v>
      </c>
      <c r="AX65" s="211" t="str">
        <f t="shared" si="37"/>
        <v>NO</v>
      </c>
      <c r="AY65" s="125" t="str">
        <f t="shared" si="38"/>
        <v>3</v>
      </c>
    </row>
    <row r="66" spans="1:51" s="211" customFormat="1" x14ac:dyDescent="0.25">
      <c r="A66" s="211" t="s">
        <v>3346</v>
      </c>
      <c r="B66" s="211" t="s">
        <v>3346</v>
      </c>
      <c r="C66" s="211" t="str">
        <f t="shared" ref="C66:C129" si="42">VLOOKUP($A66,masterdata,3,0)</f>
        <v>Qolsys Better Package with Automation - Wireless Takeover</v>
      </c>
      <c r="D66" s="211" t="str">
        <f t="shared" ref="D66:D129" si="43">VLOOKUP($A66,masterdata,4,0)</f>
        <v>Module de prise en charge sans fil - Mieux avec domotique (Qolsys)</v>
      </c>
      <c r="E66" s="211" t="str">
        <f t="shared" ref="E66:E129" si="44">IF(VLOOKUP($A66,masterdata,27,0)=0,"",VLOOKUP($A66,masterdata,27,0))</f>
        <v/>
      </c>
      <c r="F66" s="211" t="str">
        <f t="shared" ref="F66:F129" si="45">VLOOKUP($A66,masterdata,12,0)</f>
        <v>Better</v>
      </c>
      <c r="G66" s="211" t="str">
        <f t="shared" ref="G66:G129" si="46">VLOOKUP($A66,masterdata,13,0)</f>
        <v>Mieux</v>
      </c>
      <c r="H66" s="211" t="str">
        <f t="shared" ref="H66:H129" si="47">VLOOKUP($A66,masterdata,3,0)</f>
        <v>Qolsys Better Package with Automation - Wireless Takeover</v>
      </c>
      <c r="I66" s="211" t="str">
        <f t="shared" ref="I66:I129" si="48">VLOOKUP($A66,masterdata,4,0)</f>
        <v>Module de prise en charge sans fil - Mieux avec domotique (Qolsys)</v>
      </c>
      <c r="J66" s="211" t="str">
        <f t="shared" ref="J66:J129" si="49">IF(VLOOKUP($A66,masterdata,28,0)=0,"",VLOOKUP($A66,masterdata,28,0))</f>
        <v>QOLSYS_IQ2</v>
      </c>
      <c r="K66" s="211" t="str">
        <f t="shared" ref="K66:K129" si="50">IF(VLOOKUP($A66,masterdata,26,0)=0,"",VLOOKUP($A66,masterdata,26,0))</f>
        <v>QWLBTRAU</v>
      </c>
      <c r="L66" s="211" t="str">
        <f t="shared" si="39"/>
        <v>Non-Inventory</v>
      </c>
      <c r="M66" s="211" t="str">
        <f t="shared" ref="M66:M129" si="51">VLOOKUP($A66,masterdata,54,0)</f>
        <v>NO</v>
      </c>
      <c r="N66" s="211" t="str">
        <f t="shared" ref="N66:N129" si="52">VLOOKUP($A66,masterdata,30,0)</f>
        <v>Product Bundle</v>
      </c>
      <c r="O66" s="211" t="str">
        <f t="shared" ref="O66:O129" si="53">VLOOKUP($A66,masterdata,31,0)</f>
        <v>Bundle</v>
      </c>
      <c r="P66" s="211" t="str">
        <f t="shared" ref="P66:P129" si="54">VLOOKUP($A66,masterdata,16,0)</f>
        <v>RMR</v>
      </c>
      <c r="Q66" s="349">
        <v>43930</v>
      </c>
      <c r="R66" s="349"/>
      <c r="S66" s="211" t="str">
        <f t="shared" ref="S66:S129" si="55">VLOOKUP($A66,masterdata,21,0)</f>
        <v>YES</v>
      </c>
      <c r="T66" s="211" t="str">
        <f t="shared" ref="T66:T129" si="56">VLOOKUP($A66,masterdata,32,0)</f>
        <v>No</v>
      </c>
      <c r="U66" s="211" t="str">
        <f t="shared" ref="U66:U129" si="57">VLOOKUP($A66,masterdata,33,0)</f>
        <v>No</v>
      </c>
      <c r="V66" s="211" t="str">
        <f t="shared" ref="V66:V129" si="58">VLOOKUP($A66,masterdata,25,0)</f>
        <v>NO</v>
      </c>
      <c r="W66" s="211" t="str">
        <f t="shared" ref="W66:W129" si="59">VLOOKUP($A66,masterdata,20,0)</f>
        <v>NO</v>
      </c>
      <c r="X66" s="211">
        <v>0</v>
      </c>
      <c r="Y66" s="211" t="s">
        <v>3277</v>
      </c>
      <c r="Z66" s="211" t="s">
        <v>3275</v>
      </c>
      <c r="AA66" s="211" t="s">
        <v>3319</v>
      </c>
      <c r="AB66" s="211" t="s">
        <v>3286</v>
      </c>
      <c r="AC66" s="211" t="s">
        <v>3286</v>
      </c>
      <c r="AD66" s="211" t="s">
        <v>3320</v>
      </c>
      <c r="AE66" s="211" t="str">
        <f t="shared" ref="AE66:AE129" si="60">VLOOKUP($A66,masterdata,18,0)</f>
        <v>SERVICE</v>
      </c>
      <c r="AF66" s="211" t="str">
        <f t="shared" ref="AF66:AF129" si="61">IF(VLOOKUP($A66,masterdata,19,0)="","",VLOOKUP($A66,masterdata,19,0))</f>
        <v>SERVICE</v>
      </c>
      <c r="AG66" s="211" t="str">
        <f t="shared" ref="AG66:AG129" si="62">IF(VLOOKUP($A66,masterdata,36,0)="","",VLOOKUP($A66,masterdata,36,0))</f>
        <v/>
      </c>
      <c r="AH66" s="211" t="str">
        <f t="shared" si="41"/>
        <v/>
      </c>
      <c r="AI66" s="211" t="str">
        <f t="shared" ref="AI66:AI129" si="63">IF(VLOOKUP($A66,masterdata,38,0)="","",VLOOKUP($A66,masterdata,38,0))</f>
        <v/>
      </c>
      <c r="AJ66" s="211" t="str">
        <f t="shared" ref="AJ66:AJ129" si="64">IF(VLOOKUP($A66,masterdata,39,0)="","",VLOOKUP($A66,masterdata,39,0))</f>
        <v/>
      </c>
      <c r="AK66" s="211" t="str">
        <f t="shared" ref="AK66:AK129" si="65">IF(VLOOKUP($A66,masterdata,40,0)="","",VLOOKUP($A66,masterdata,40,0))</f>
        <v/>
      </c>
      <c r="AL66" s="211" t="str">
        <f t="shared" ref="AL66:AL129" si="66">IF(VLOOKUP($A66,masterdata,41,0)="","",VLOOKUP($A66,masterdata,41,0))</f>
        <v/>
      </c>
      <c r="AM66" s="211" t="str">
        <f t="shared" ref="AM66:AM129" si="67">IF(VLOOKUP($A66,masterdata,43,0)="","",VLOOKUP($A66,masterdata,43,0))</f>
        <v/>
      </c>
      <c r="AN66" s="211" t="str">
        <f t="shared" ref="AN66:AN129" si="68">VLOOKUP($A66,masterdata,44,0)</f>
        <v>No</v>
      </c>
      <c r="AO66" s="211" t="str">
        <f t="shared" ref="AO66:AO129" si="69">VLOOKUP($A66,masterdata,45,0)</f>
        <v>No</v>
      </c>
      <c r="AP66" s="211" t="str">
        <f t="shared" ref="AP66:AP129" si="70">VLOOKUP($A66,masterdata,46,0)</f>
        <v>No</v>
      </c>
      <c r="AQ66" s="211" t="str">
        <f t="shared" ref="AQ66:AQ129" si="71">IF(VLOOKUP($A66,masterdata,47,0)="","",VLOOKUP($A66,masterdata,47,0))</f>
        <v/>
      </c>
      <c r="AR66" s="211" t="str">
        <f t="shared" ref="AR66:AR129" si="72">IF(VLOOKUP($A66,masterdata,48,0)="","",VLOOKUP($A66,masterdata,48,0))</f>
        <v>QWLBTRAU</v>
      </c>
      <c r="AS66" s="211" t="str">
        <f t="shared" ref="AS66:AS129" si="73">IF(VLOOKUP($A66,masterdata,49,0)="","",VLOOKUP($A66,masterdata,49,0))</f>
        <v/>
      </c>
      <c r="AT66" s="211" t="str">
        <f t="shared" ref="AT66:AT129" si="74">IF(VLOOKUP($A66,masterdata,50,0)="","",VLOOKUP($A66,masterdata,50,0))</f>
        <v/>
      </c>
      <c r="AU66" s="211" t="str">
        <f t="shared" ref="AU66:AU129" si="75">IF(VLOOKUP($A66,masterdata,51,0)="","",VLOOKUP($A66,masterdata,51,0))</f>
        <v/>
      </c>
      <c r="AV66" s="211" t="str">
        <f t="shared" ref="AV66:AV129" si="76">IF(VLOOKUP($A66,masterdata,52,0)="","",VLOOKUP($A66,masterdata,52,0))</f>
        <v>ADC</v>
      </c>
      <c r="AW66" s="211" t="str">
        <f t="shared" ref="AW66:AW129" si="77">IF(VLOOKUP($A66,masterdata,53,0)="","",VLOOKUP($A66,masterdata,53,0))</f>
        <v>Wireless</v>
      </c>
      <c r="AX66" s="211" t="str">
        <f t="shared" ref="AX66:AX129" si="78">IF(VLOOKUP($A66,masterdata,24,0)="","",VLOOKUP($A66,masterdata,24,0))</f>
        <v>NO</v>
      </c>
      <c r="AY66" s="125" t="str">
        <f t="shared" ref="AY66:AY129" si="79">IF(VLOOKUP($A66,masterdata,42,0)="","",VLOOKUP($A66,masterdata,42,0))</f>
        <v>5</v>
      </c>
    </row>
    <row r="67" spans="1:51" s="211" customFormat="1" x14ac:dyDescent="0.25">
      <c r="A67" s="211" t="s">
        <v>3340</v>
      </c>
      <c r="B67" s="211" t="s">
        <v>3340</v>
      </c>
      <c r="C67" s="211" t="str">
        <f t="shared" si="42"/>
        <v>Qolsys Better Package - Wireless Takeover</v>
      </c>
      <c r="D67" s="211" t="str">
        <f t="shared" si="43"/>
        <v>Module de prise en charge sans fil - Mieux (Qolsys)</v>
      </c>
      <c r="E67" s="211" t="str">
        <f t="shared" si="44"/>
        <v/>
      </c>
      <c r="F67" s="211" t="str">
        <f t="shared" si="45"/>
        <v>Better</v>
      </c>
      <c r="G67" s="211" t="str">
        <f t="shared" si="46"/>
        <v>Mieux</v>
      </c>
      <c r="H67" s="211" t="str">
        <f t="shared" si="47"/>
        <v>Qolsys Better Package - Wireless Takeover</v>
      </c>
      <c r="I67" s="211" t="str">
        <f t="shared" si="48"/>
        <v>Module de prise en charge sans fil - Mieux (Qolsys)</v>
      </c>
      <c r="J67" s="211" t="str">
        <f t="shared" si="49"/>
        <v>QOLSYS_IQ2</v>
      </c>
      <c r="K67" s="211" t="str">
        <f t="shared" si="50"/>
        <v>QWLBTR2</v>
      </c>
      <c r="L67" s="211" t="str">
        <f t="shared" ref="L67:L130" si="80">VLOOKUP($A67,masterdata,29,0)</f>
        <v>Non-Inventory</v>
      </c>
      <c r="M67" s="211" t="str">
        <f t="shared" si="51"/>
        <v>NO</v>
      </c>
      <c r="N67" s="211" t="str">
        <f t="shared" si="52"/>
        <v>Product Bundle</v>
      </c>
      <c r="O67" s="211" t="str">
        <f t="shared" si="53"/>
        <v>Bundle</v>
      </c>
      <c r="P67" s="211" t="str">
        <f t="shared" si="54"/>
        <v>RMR</v>
      </c>
      <c r="Q67" s="349">
        <v>43930</v>
      </c>
      <c r="R67" s="349"/>
      <c r="S67" s="211" t="str">
        <f t="shared" si="55"/>
        <v>YES</v>
      </c>
      <c r="T67" s="211" t="str">
        <f t="shared" si="56"/>
        <v>No</v>
      </c>
      <c r="U67" s="211" t="str">
        <f t="shared" si="57"/>
        <v>No</v>
      </c>
      <c r="V67" s="211" t="str">
        <f t="shared" si="58"/>
        <v>NO</v>
      </c>
      <c r="W67" s="211" t="str">
        <f t="shared" si="59"/>
        <v>NO</v>
      </c>
      <c r="X67" s="211">
        <v>0</v>
      </c>
      <c r="Y67" s="211" t="s">
        <v>3277</v>
      </c>
      <c r="Z67" s="211" t="s">
        <v>3275</v>
      </c>
      <c r="AA67" s="211" t="s">
        <v>3319</v>
      </c>
      <c r="AB67" s="211" t="s">
        <v>3286</v>
      </c>
      <c r="AC67" s="211" t="s">
        <v>3286</v>
      </c>
      <c r="AD67" s="211" t="s">
        <v>3320</v>
      </c>
      <c r="AE67" s="211" t="str">
        <f t="shared" si="60"/>
        <v>SERVICE</v>
      </c>
      <c r="AF67" s="211" t="str">
        <f t="shared" si="61"/>
        <v>SERVICE</v>
      </c>
      <c r="AG67" s="211" t="str">
        <f t="shared" si="62"/>
        <v/>
      </c>
      <c r="AH67" s="211" t="str">
        <f t="shared" si="41"/>
        <v/>
      </c>
      <c r="AI67" s="211" t="str">
        <f t="shared" si="63"/>
        <v/>
      </c>
      <c r="AJ67" s="211" t="str">
        <f t="shared" si="64"/>
        <v/>
      </c>
      <c r="AK67" s="211" t="str">
        <f t="shared" si="65"/>
        <v/>
      </c>
      <c r="AL67" s="211" t="str">
        <f t="shared" si="66"/>
        <v/>
      </c>
      <c r="AM67" s="211" t="str">
        <f t="shared" si="67"/>
        <v/>
      </c>
      <c r="AN67" s="211" t="str">
        <f t="shared" si="68"/>
        <v>No</v>
      </c>
      <c r="AO67" s="211" t="str">
        <f t="shared" si="69"/>
        <v>No</v>
      </c>
      <c r="AP67" s="211" t="str">
        <f t="shared" si="70"/>
        <v>No</v>
      </c>
      <c r="AQ67" s="211" t="str">
        <f t="shared" si="71"/>
        <v/>
      </c>
      <c r="AR67" s="211" t="str">
        <f t="shared" si="72"/>
        <v>QWLBTR2</v>
      </c>
      <c r="AS67" s="211" t="str">
        <f t="shared" si="73"/>
        <v/>
      </c>
      <c r="AT67" s="211" t="str">
        <f t="shared" si="74"/>
        <v/>
      </c>
      <c r="AU67" s="211" t="str">
        <f t="shared" si="75"/>
        <v/>
      </c>
      <c r="AV67" s="211" t="str">
        <f t="shared" si="76"/>
        <v>ADC</v>
      </c>
      <c r="AW67" s="211" t="str">
        <f t="shared" si="77"/>
        <v>Wireless</v>
      </c>
      <c r="AX67" s="211" t="str">
        <f t="shared" si="78"/>
        <v>NO</v>
      </c>
      <c r="AY67" s="125" t="str">
        <f t="shared" si="79"/>
        <v>4</v>
      </c>
    </row>
    <row r="68" spans="1:51" s="211" customFormat="1" x14ac:dyDescent="0.25">
      <c r="A68" s="211" t="s">
        <v>729</v>
      </c>
      <c r="B68" s="211" t="s">
        <v>729</v>
      </c>
      <c r="C68" s="211" t="str">
        <f t="shared" si="42"/>
        <v>Qolsys Better Package - Wireless Takeover</v>
      </c>
      <c r="D68" s="211" t="str">
        <f t="shared" si="43"/>
        <v>Module de prise en charge sans fil - Mieux (Qolsys)</v>
      </c>
      <c r="E68" s="211" t="str">
        <f t="shared" si="44"/>
        <v/>
      </c>
      <c r="F68" s="211" t="str">
        <f t="shared" si="45"/>
        <v>Better</v>
      </c>
      <c r="G68" s="211" t="str">
        <f t="shared" si="46"/>
        <v>Mieux</v>
      </c>
      <c r="H68" s="211" t="str">
        <f t="shared" si="47"/>
        <v>Qolsys Better Package - Wireless Takeover</v>
      </c>
      <c r="I68" s="211" t="str">
        <f t="shared" si="48"/>
        <v>Module de prise en charge sans fil - Mieux (Qolsys)</v>
      </c>
      <c r="J68" s="211" t="str">
        <f t="shared" si="49"/>
        <v>QOLSYS_IQ2</v>
      </c>
      <c r="K68" s="211" t="str">
        <f t="shared" si="50"/>
        <v>QWLBTR</v>
      </c>
      <c r="L68" s="211" t="str">
        <f t="shared" si="80"/>
        <v>Non-Inventory</v>
      </c>
      <c r="M68" s="211" t="str">
        <f t="shared" si="51"/>
        <v>NO</v>
      </c>
      <c r="N68" s="211" t="str">
        <f t="shared" si="52"/>
        <v>Product Bundle</v>
      </c>
      <c r="O68" s="211" t="str">
        <f t="shared" si="53"/>
        <v>Bundle</v>
      </c>
      <c r="P68" s="211" t="str">
        <f t="shared" si="54"/>
        <v>RMR</v>
      </c>
      <c r="Q68" s="349">
        <v>43930</v>
      </c>
      <c r="R68" s="349"/>
      <c r="S68" s="211" t="str">
        <f t="shared" si="55"/>
        <v>YES</v>
      </c>
      <c r="T68" s="211" t="str">
        <f t="shared" si="56"/>
        <v>No</v>
      </c>
      <c r="U68" s="211" t="str">
        <f t="shared" si="57"/>
        <v>No</v>
      </c>
      <c r="V68" s="211" t="str">
        <f t="shared" si="58"/>
        <v>NO</v>
      </c>
      <c r="W68" s="211" t="str">
        <f t="shared" si="59"/>
        <v>NO</v>
      </c>
      <c r="X68" s="211">
        <v>0</v>
      </c>
      <c r="Y68" s="211" t="s">
        <v>3277</v>
      </c>
      <c r="Z68" s="211" t="s">
        <v>3275</v>
      </c>
      <c r="AA68" s="211" t="s">
        <v>3319</v>
      </c>
      <c r="AB68" s="211" t="s">
        <v>3286</v>
      </c>
      <c r="AC68" s="211" t="s">
        <v>3286</v>
      </c>
      <c r="AD68" s="211" t="s">
        <v>3320</v>
      </c>
      <c r="AE68" s="211" t="str">
        <f t="shared" si="60"/>
        <v>SERVICE</v>
      </c>
      <c r="AF68" s="211" t="str">
        <f t="shared" si="61"/>
        <v>SERVICE</v>
      </c>
      <c r="AG68" s="211" t="str">
        <f t="shared" si="62"/>
        <v/>
      </c>
      <c r="AH68" s="211" t="str">
        <f t="shared" si="41"/>
        <v/>
      </c>
      <c r="AI68" s="211" t="str">
        <f t="shared" si="63"/>
        <v/>
      </c>
      <c r="AJ68" s="211" t="str">
        <f t="shared" si="64"/>
        <v/>
      </c>
      <c r="AK68" s="211" t="str">
        <f t="shared" si="65"/>
        <v/>
      </c>
      <c r="AL68" s="211" t="str">
        <f t="shared" si="66"/>
        <v/>
      </c>
      <c r="AM68" s="211" t="str">
        <f t="shared" si="67"/>
        <v/>
      </c>
      <c r="AN68" s="211" t="str">
        <f t="shared" si="68"/>
        <v>No</v>
      </c>
      <c r="AO68" s="211" t="str">
        <f t="shared" si="69"/>
        <v>No</v>
      </c>
      <c r="AP68" s="211" t="str">
        <f t="shared" si="70"/>
        <v>No</v>
      </c>
      <c r="AQ68" s="211" t="str">
        <f t="shared" si="71"/>
        <v/>
      </c>
      <c r="AR68" s="211" t="str">
        <f t="shared" si="72"/>
        <v>QWLBTR</v>
      </c>
      <c r="AS68" s="211" t="str">
        <f t="shared" si="73"/>
        <v/>
      </c>
      <c r="AT68" s="211" t="str">
        <f t="shared" si="74"/>
        <v/>
      </c>
      <c r="AU68" s="211" t="str">
        <f t="shared" si="75"/>
        <v/>
      </c>
      <c r="AV68" s="211" t="str">
        <f t="shared" si="76"/>
        <v>ADC</v>
      </c>
      <c r="AW68" s="211" t="str">
        <f t="shared" si="77"/>
        <v>Wireless</v>
      </c>
      <c r="AX68" s="211" t="str">
        <f t="shared" si="78"/>
        <v>NO</v>
      </c>
      <c r="AY68" s="125" t="str">
        <f t="shared" si="79"/>
        <v>4</v>
      </c>
    </row>
    <row r="69" spans="1:51" s="211" customFormat="1" x14ac:dyDescent="0.25">
      <c r="A69" s="211" t="s">
        <v>727</v>
      </c>
      <c r="B69" s="211" t="s">
        <v>727</v>
      </c>
      <c r="C69" s="211" t="str">
        <f t="shared" si="42"/>
        <v>Qolsys Best Package - Wireless Takeover</v>
      </c>
      <c r="D69" s="211" t="str">
        <f t="shared" si="43"/>
        <v>Module de prise en charge sans fil - Meilleur (Qolsys)</v>
      </c>
      <c r="E69" s="211" t="str">
        <f t="shared" si="44"/>
        <v/>
      </c>
      <c r="F69" s="211" t="str">
        <f t="shared" si="45"/>
        <v>Best</v>
      </c>
      <c r="G69" s="211" t="str">
        <f t="shared" si="46"/>
        <v>Meilleur</v>
      </c>
      <c r="H69" s="211" t="str">
        <f t="shared" si="47"/>
        <v>Qolsys Best Package - Wireless Takeover</v>
      </c>
      <c r="I69" s="211" t="str">
        <f t="shared" si="48"/>
        <v>Module de prise en charge sans fil - Meilleur (Qolsys)</v>
      </c>
      <c r="J69" s="211" t="str">
        <f t="shared" si="49"/>
        <v>QOLSYS_IQ2</v>
      </c>
      <c r="K69" s="211" t="str">
        <f t="shared" si="50"/>
        <v>QWLBEST</v>
      </c>
      <c r="L69" s="211" t="str">
        <f t="shared" si="80"/>
        <v>Non-Inventory</v>
      </c>
      <c r="M69" s="211" t="str">
        <f t="shared" si="51"/>
        <v>NO</v>
      </c>
      <c r="N69" s="211" t="str">
        <f t="shared" si="52"/>
        <v>Product Bundle</v>
      </c>
      <c r="O69" s="211" t="str">
        <f t="shared" si="53"/>
        <v>Bundle</v>
      </c>
      <c r="P69" s="211" t="str">
        <f t="shared" si="54"/>
        <v>RMR</v>
      </c>
      <c r="Q69" s="349">
        <v>43930</v>
      </c>
      <c r="R69" s="349"/>
      <c r="S69" s="211" t="str">
        <f t="shared" si="55"/>
        <v>YES</v>
      </c>
      <c r="T69" s="211" t="str">
        <f t="shared" si="56"/>
        <v>No</v>
      </c>
      <c r="U69" s="211" t="str">
        <f t="shared" si="57"/>
        <v>No</v>
      </c>
      <c r="V69" s="211" t="str">
        <f t="shared" si="58"/>
        <v>NO</v>
      </c>
      <c r="W69" s="211" t="str">
        <f t="shared" si="59"/>
        <v>NO</v>
      </c>
      <c r="X69" s="211">
        <v>0</v>
      </c>
      <c r="Y69" s="211" t="s">
        <v>3277</v>
      </c>
      <c r="Z69" s="211" t="s">
        <v>3275</v>
      </c>
      <c r="AA69" s="211" t="s">
        <v>3319</v>
      </c>
      <c r="AB69" s="211" t="s">
        <v>3286</v>
      </c>
      <c r="AC69" s="211" t="s">
        <v>3286</v>
      </c>
      <c r="AD69" s="211" t="s">
        <v>3320</v>
      </c>
      <c r="AE69" s="211" t="str">
        <f t="shared" si="60"/>
        <v>SERVICE</v>
      </c>
      <c r="AF69" s="211" t="str">
        <f t="shared" si="61"/>
        <v>SERVICE</v>
      </c>
      <c r="AG69" s="211" t="str">
        <f t="shared" si="62"/>
        <v/>
      </c>
      <c r="AH69" s="211" t="str">
        <f t="shared" si="41"/>
        <v/>
      </c>
      <c r="AI69" s="211" t="str">
        <f t="shared" si="63"/>
        <v/>
      </c>
      <c r="AJ69" s="211" t="str">
        <f t="shared" si="64"/>
        <v/>
      </c>
      <c r="AK69" s="211" t="str">
        <f t="shared" si="65"/>
        <v/>
      </c>
      <c r="AL69" s="211" t="str">
        <f t="shared" si="66"/>
        <v/>
      </c>
      <c r="AM69" s="211" t="str">
        <f t="shared" si="67"/>
        <v/>
      </c>
      <c r="AN69" s="211" t="str">
        <f t="shared" si="68"/>
        <v>No</v>
      </c>
      <c r="AO69" s="211" t="str">
        <f t="shared" si="69"/>
        <v>No</v>
      </c>
      <c r="AP69" s="211" t="str">
        <f t="shared" si="70"/>
        <v>No</v>
      </c>
      <c r="AQ69" s="211" t="str">
        <f t="shared" si="71"/>
        <v/>
      </c>
      <c r="AR69" s="211" t="str">
        <f t="shared" si="72"/>
        <v>QWLBEST</v>
      </c>
      <c r="AS69" s="211" t="str">
        <f t="shared" si="73"/>
        <v/>
      </c>
      <c r="AT69" s="211" t="str">
        <f t="shared" si="74"/>
        <v/>
      </c>
      <c r="AU69" s="211" t="str">
        <f t="shared" si="75"/>
        <v/>
      </c>
      <c r="AV69" s="211" t="str">
        <f t="shared" si="76"/>
        <v>ADC</v>
      </c>
      <c r="AW69" s="211" t="str">
        <f t="shared" si="77"/>
        <v>Wireless</v>
      </c>
      <c r="AX69" s="211" t="str">
        <f t="shared" si="78"/>
        <v>NO</v>
      </c>
      <c r="AY69" s="125" t="str">
        <f t="shared" si="79"/>
        <v>6</v>
      </c>
    </row>
    <row r="70" spans="1:51" s="211" customFormat="1" x14ac:dyDescent="0.25">
      <c r="A70" s="211" t="s">
        <v>403</v>
      </c>
      <c r="B70" s="211" t="s">
        <v>403</v>
      </c>
      <c r="C70" s="211" t="str">
        <f t="shared" si="42"/>
        <v>Qolsys Secondary Touchscreen Keypad</v>
      </c>
      <c r="D70" s="211" t="str">
        <f t="shared" si="43"/>
        <v>Clavier tactile secondaire Qolsys IQ Remote</v>
      </c>
      <c r="E70" s="211" t="str">
        <f t="shared" si="44"/>
        <v/>
      </c>
      <c r="F70" s="211" t="str">
        <f t="shared" si="45"/>
        <v>Qolsys Secondary Touchscreen Keypad</v>
      </c>
      <c r="G70" s="211" t="str">
        <f t="shared" si="46"/>
        <v>Clavier tactile secondaire Qolsys IQ Remote</v>
      </c>
      <c r="H70" s="211" t="str">
        <f t="shared" si="47"/>
        <v>Qolsys Secondary Touchscreen Keypad</v>
      </c>
      <c r="I70" s="211" t="str">
        <f t="shared" si="48"/>
        <v>Clavier tactile secondaire Qolsys IQ Remote</v>
      </c>
      <c r="J70" s="211" t="str">
        <f t="shared" si="49"/>
        <v/>
      </c>
      <c r="K70" s="211" t="str">
        <f t="shared" si="50"/>
        <v>857497008145</v>
      </c>
      <c r="L70" s="211" t="str">
        <f t="shared" si="80"/>
        <v>Inventory</v>
      </c>
      <c r="M70" s="211" t="str">
        <f t="shared" si="51"/>
        <v>NO</v>
      </c>
      <c r="N70" s="211" t="str">
        <f t="shared" si="52"/>
        <v>Product</v>
      </c>
      <c r="O70" s="211" t="str">
        <f t="shared" si="53"/>
        <v>Panel</v>
      </c>
      <c r="P70" s="211" t="str">
        <f t="shared" si="54"/>
        <v>One Time</v>
      </c>
      <c r="Q70" s="349">
        <v>43930</v>
      </c>
      <c r="R70" s="349"/>
      <c r="S70" s="211" t="str">
        <f t="shared" si="55"/>
        <v>YES</v>
      </c>
      <c r="T70" s="211" t="str">
        <f t="shared" si="56"/>
        <v>No</v>
      </c>
      <c r="U70" s="211" t="str">
        <f t="shared" si="57"/>
        <v>No</v>
      </c>
      <c r="V70" s="211" t="str">
        <f t="shared" si="58"/>
        <v>YES</v>
      </c>
      <c r="W70" s="211" t="str">
        <f t="shared" si="59"/>
        <v>YES</v>
      </c>
      <c r="X70" s="211">
        <v>0</v>
      </c>
      <c r="Y70" s="211" t="s">
        <v>3277</v>
      </c>
      <c r="Z70" s="211" t="s">
        <v>3275</v>
      </c>
      <c r="AA70" s="211" t="s">
        <v>3319</v>
      </c>
      <c r="AB70" s="211" t="s">
        <v>3286</v>
      </c>
      <c r="AC70" s="211" t="s">
        <v>3286</v>
      </c>
      <c r="AD70" s="211" t="s">
        <v>3320</v>
      </c>
      <c r="AE70" s="211" t="str">
        <f t="shared" si="60"/>
        <v>QS_PAD_TOUCH</v>
      </c>
      <c r="AF70" s="211" t="str">
        <f t="shared" si="61"/>
        <v/>
      </c>
      <c r="AG70" s="211" t="str">
        <f t="shared" si="62"/>
        <v/>
      </c>
      <c r="AH70" s="211" t="str">
        <f t="shared" si="41"/>
        <v>X</v>
      </c>
      <c r="AI70" s="211" t="str">
        <f t="shared" si="63"/>
        <v/>
      </c>
      <c r="AJ70" s="211" t="str">
        <f t="shared" si="64"/>
        <v/>
      </c>
      <c r="AK70" s="211" t="str">
        <f t="shared" si="65"/>
        <v/>
      </c>
      <c r="AL70" s="211" t="str">
        <f t="shared" si="66"/>
        <v/>
      </c>
      <c r="AM70" s="211" t="str">
        <f t="shared" si="67"/>
        <v/>
      </c>
      <c r="AN70" s="211" t="str">
        <f t="shared" si="68"/>
        <v>No</v>
      </c>
      <c r="AO70" s="211" t="str">
        <f t="shared" si="69"/>
        <v>No</v>
      </c>
      <c r="AP70" s="211" t="str">
        <f t="shared" si="70"/>
        <v>No</v>
      </c>
      <c r="AQ70" s="211" t="str">
        <f t="shared" si="71"/>
        <v/>
      </c>
      <c r="AR70" s="211" t="str">
        <f t="shared" si="72"/>
        <v/>
      </c>
      <c r="AS70" s="211" t="str">
        <f t="shared" si="73"/>
        <v/>
      </c>
      <c r="AT70" s="211" t="str">
        <f t="shared" si="74"/>
        <v/>
      </c>
      <c r="AU70" s="211" t="str">
        <f t="shared" si="75"/>
        <v/>
      </c>
      <c r="AV70" s="211" t="str">
        <f t="shared" si="76"/>
        <v/>
      </c>
      <c r="AW70" s="211" t="str">
        <f t="shared" si="77"/>
        <v/>
      </c>
      <c r="AX70" s="211" t="str">
        <f t="shared" si="78"/>
        <v>NO</v>
      </c>
      <c r="AY70" s="125" t="str">
        <f t="shared" si="79"/>
        <v/>
      </c>
    </row>
    <row r="71" spans="1:51" s="211" customFormat="1" x14ac:dyDescent="0.25">
      <c r="A71" s="211" t="s">
        <v>853</v>
      </c>
      <c r="B71" s="211" t="s">
        <v>853</v>
      </c>
      <c r="C71" s="211" t="str">
        <f t="shared" si="42"/>
        <v>Qolsys IQ2 Panel - PowerG (White Box)</v>
      </c>
      <c r="D71" s="211" t="str">
        <f t="shared" si="43"/>
        <v>Panneau Qolsys IQ2 - PowerG (boîte blanche)</v>
      </c>
      <c r="E71" s="211" t="str">
        <f t="shared" si="44"/>
        <v/>
      </c>
      <c r="F71" s="211" t="str">
        <f t="shared" si="45"/>
        <v>Qolsys IQ2 Panel - PowerG (White Box)</v>
      </c>
      <c r="G71" s="211" t="str">
        <f t="shared" si="46"/>
        <v>Panneau Qolsys IQ2 - PowerG (boîte blanche)</v>
      </c>
      <c r="H71" s="211" t="str">
        <f t="shared" si="47"/>
        <v>Qolsys IQ2 Panel - PowerG (White Box)</v>
      </c>
      <c r="I71" s="211" t="str">
        <f t="shared" si="48"/>
        <v>Panneau Qolsys IQ2 - PowerG (boîte blanche)</v>
      </c>
      <c r="J71" s="211" t="str">
        <f t="shared" si="49"/>
        <v/>
      </c>
      <c r="K71" s="211" t="str">
        <f t="shared" si="50"/>
        <v>QS9208-0208-124</v>
      </c>
      <c r="L71" s="211" t="str">
        <f t="shared" si="80"/>
        <v>Inventory</v>
      </c>
      <c r="M71" s="211" t="str">
        <f t="shared" si="51"/>
        <v>NO</v>
      </c>
      <c r="N71" s="211" t="str">
        <f t="shared" si="52"/>
        <v>Product</v>
      </c>
      <c r="O71" s="211" t="str">
        <f t="shared" si="53"/>
        <v>Panel</v>
      </c>
      <c r="P71" s="211" t="str">
        <f t="shared" si="54"/>
        <v>One Time</v>
      </c>
      <c r="Q71" s="349">
        <v>43930</v>
      </c>
      <c r="R71" s="349"/>
      <c r="S71" s="211" t="str">
        <f t="shared" si="55"/>
        <v>YES</v>
      </c>
      <c r="T71" s="211" t="str">
        <f t="shared" si="56"/>
        <v>No</v>
      </c>
      <c r="U71" s="211" t="str">
        <f t="shared" si="57"/>
        <v>No</v>
      </c>
      <c r="V71" s="211" t="str">
        <f t="shared" si="58"/>
        <v>YES</v>
      </c>
      <c r="W71" s="211" t="str">
        <f t="shared" si="59"/>
        <v>YES</v>
      </c>
      <c r="X71" s="211">
        <v>0</v>
      </c>
      <c r="Y71" s="211" t="s">
        <v>3277</v>
      </c>
      <c r="Z71" s="211" t="s">
        <v>3275</v>
      </c>
      <c r="AA71" s="211" t="s">
        <v>3319</v>
      </c>
      <c r="AB71" s="211" t="s">
        <v>3286</v>
      </c>
      <c r="AC71" s="211" t="s">
        <v>3286</v>
      </c>
      <c r="AD71" s="211" t="s">
        <v>3320</v>
      </c>
      <c r="AE71" s="211" t="str">
        <f t="shared" si="60"/>
        <v>QOLSYS_PG</v>
      </c>
      <c r="AF71" s="211" t="str">
        <f t="shared" si="61"/>
        <v/>
      </c>
      <c r="AG71" s="211" t="str">
        <f t="shared" si="62"/>
        <v/>
      </c>
      <c r="AH71" s="211" t="str">
        <f t="shared" si="41"/>
        <v>X</v>
      </c>
      <c r="AI71" s="211" t="str">
        <f t="shared" si="63"/>
        <v/>
      </c>
      <c r="AJ71" s="211" t="str">
        <f t="shared" si="64"/>
        <v/>
      </c>
      <c r="AK71" s="211" t="str">
        <f t="shared" si="65"/>
        <v/>
      </c>
      <c r="AL71" s="211" t="str">
        <f t="shared" si="66"/>
        <v/>
      </c>
      <c r="AM71" s="211" t="str">
        <f t="shared" si="67"/>
        <v/>
      </c>
      <c r="AN71" s="211" t="str">
        <f t="shared" si="68"/>
        <v>No</v>
      </c>
      <c r="AO71" s="211" t="str">
        <f t="shared" si="69"/>
        <v>No</v>
      </c>
      <c r="AP71" s="211" t="str">
        <f t="shared" si="70"/>
        <v>No</v>
      </c>
      <c r="AQ71" s="211" t="str">
        <f t="shared" si="71"/>
        <v/>
      </c>
      <c r="AR71" s="211" t="str">
        <f t="shared" si="72"/>
        <v/>
      </c>
      <c r="AS71" s="211" t="str">
        <f t="shared" si="73"/>
        <v/>
      </c>
      <c r="AT71" s="211" t="str">
        <f t="shared" si="74"/>
        <v/>
      </c>
      <c r="AU71" s="211" t="str">
        <f t="shared" si="75"/>
        <v/>
      </c>
      <c r="AV71" s="211" t="str">
        <f t="shared" si="76"/>
        <v/>
      </c>
      <c r="AW71" s="211" t="str">
        <f t="shared" si="77"/>
        <v/>
      </c>
      <c r="AX71" s="211" t="str">
        <f t="shared" si="78"/>
        <v>NO</v>
      </c>
      <c r="AY71" s="125" t="str">
        <f t="shared" si="79"/>
        <v/>
      </c>
    </row>
    <row r="72" spans="1:51" s="211" customFormat="1" x14ac:dyDescent="0.25">
      <c r="A72" s="211" t="s">
        <v>290</v>
      </c>
      <c r="B72" s="211" t="s">
        <v>290</v>
      </c>
      <c r="C72" s="211" t="str">
        <f t="shared" si="42"/>
        <v>Qolsys IQ2 Panel - PowerG + 345 (Grey Box)</v>
      </c>
      <c r="D72" s="211" t="str">
        <f t="shared" si="43"/>
        <v>Panneau Qolsys IQ2  - PowerG + 345 (boîte grise)</v>
      </c>
      <c r="E72" s="211" t="str">
        <f t="shared" si="44"/>
        <v/>
      </c>
      <c r="F72" s="211" t="str">
        <f t="shared" si="45"/>
        <v>Qolsys IQ2 Panel - PowerG + 345 (Grey Box)</v>
      </c>
      <c r="G72" s="211" t="str">
        <f t="shared" si="46"/>
        <v>Panneau Qolsys IQ2  - PowerG + 345 (boîte grise)</v>
      </c>
      <c r="H72" s="211" t="str">
        <f t="shared" si="47"/>
        <v>Qolsys IQ2 Panel - PowerG + 345 (Grey Box)</v>
      </c>
      <c r="I72" s="211" t="str">
        <f t="shared" si="48"/>
        <v>Panneau Qolsys IQ2  - PowerG + 345 (boîte grise)</v>
      </c>
      <c r="J72" s="211" t="str">
        <f t="shared" si="49"/>
        <v/>
      </c>
      <c r="K72" s="211" t="str">
        <f t="shared" si="50"/>
        <v>QS9208-5208-124</v>
      </c>
      <c r="L72" s="211" t="str">
        <f t="shared" si="80"/>
        <v>Inventory</v>
      </c>
      <c r="M72" s="211" t="str">
        <f t="shared" si="51"/>
        <v>NO</v>
      </c>
      <c r="N72" s="211" t="str">
        <f t="shared" si="52"/>
        <v>Product</v>
      </c>
      <c r="O72" s="211" t="str">
        <f t="shared" si="53"/>
        <v>Panel</v>
      </c>
      <c r="P72" s="211" t="str">
        <f t="shared" si="54"/>
        <v>One Time</v>
      </c>
      <c r="Q72" s="349">
        <v>43930</v>
      </c>
      <c r="R72" s="349"/>
      <c r="S72" s="211" t="str">
        <f t="shared" si="55"/>
        <v>YES</v>
      </c>
      <c r="T72" s="211" t="str">
        <f t="shared" si="56"/>
        <v>No</v>
      </c>
      <c r="U72" s="211" t="str">
        <f t="shared" si="57"/>
        <v>No</v>
      </c>
      <c r="V72" s="211" t="str">
        <f t="shared" si="58"/>
        <v>YES</v>
      </c>
      <c r="W72" s="211" t="str">
        <f t="shared" si="59"/>
        <v>YES</v>
      </c>
      <c r="X72" s="211">
        <v>0</v>
      </c>
      <c r="Y72" s="211" t="s">
        <v>3277</v>
      </c>
      <c r="Z72" s="211" t="s">
        <v>3275</v>
      </c>
      <c r="AA72" s="211" t="s">
        <v>3319</v>
      </c>
      <c r="AB72" s="211" t="s">
        <v>3286</v>
      </c>
      <c r="AC72" s="211" t="s">
        <v>3286</v>
      </c>
      <c r="AD72" s="211" t="s">
        <v>3320</v>
      </c>
      <c r="AE72" s="211" t="str">
        <f t="shared" si="60"/>
        <v>QOLSYS_IQ2</v>
      </c>
      <c r="AF72" s="211" t="str">
        <f t="shared" si="61"/>
        <v/>
      </c>
      <c r="AG72" s="211" t="str">
        <f t="shared" si="62"/>
        <v/>
      </c>
      <c r="AH72" s="211" t="str">
        <f t="shared" si="41"/>
        <v>X</v>
      </c>
      <c r="AI72" s="211" t="str">
        <f t="shared" si="63"/>
        <v/>
      </c>
      <c r="AJ72" s="211" t="str">
        <f t="shared" si="64"/>
        <v/>
      </c>
      <c r="AK72" s="211" t="str">
        <f t="shared" si="65"/>
        <v/>
      </c>
      <c r="AL72" s="211" t="str">
        <f t="shared" si="66"/>
        <v/>
      </c>
      <c r="AM72" s="211" t="str">
        <f t="shared" si="67"/>
        <v/>
      </c>
      <c r="AN72" s="211" t="str">
        <f t="shared" si="68"/>
        <v>No</v>
      </c>
      <c r="AO72" s="211" t="str">
        <f t="shared" si="69"/>
        <v>No</v>
      </c>
      <c r="AP72" s="211" t="str">
        <f t="shared" si="70"/>
        <v>No</v>
      </c>
      <c r="AQ72" s="211" t="str">
        <f t="shared" si="71"/>
        <v/>
      </c>
      <c r="AR72" s="211" t="str">
        <f t="shared" si="72"/>
        <v/>
      </c>
      <c r="AS72" s="211" t="str">
        <f t="shared" si="73"/>
        <v/>
      </c>
      <c r="AT72" s="211" t="str">
        <f t="shared" si="74"/>
        <v/>
      </c>
      <c r="AU72" s="211" t="str">
        <f t="shared" si="75"/>
        <v/>
      </c>
      <c r="AV72" s="211" t="str">
        <f t="shared" si="76"/>
        <v/>
      </c>
      <c r="AW72" s="211" t="str">
        <f t="shared" si="77"/>
        <v/>
      </c>
      <c r="AX72" s="211" t="str">
        <f t="shared" si="78"/>
        <v>NO</v>
      </c>
      <c r="AY72" s="125" t="str">
        <f t="shared" si="79"/>
        <v/>
      </c>
    </row>
    <row r="73" spans="1:51" s="211" customFormat="1" x14ac:dyDescent="0.25">
      <c r="A73" s="211" t="s">
        <v>3792</v>
      </c>
      <c r="B73" s="211" t="s">
        <v>3792</v>
      </c>
      <c r="C73" s="211" t="str">
        <f t="shared" si="42"/>
        <v>Qolsys IQ2 Panel - PowerG + 345 (ATT SIM)</v>
      </c>
      <c r="D73" s="211" t="str">
        <f t="shared" si="43"/>
        <v>Panneau Qolsys IQ2  - PowerG + 345 (ATT SIM)</v>
      </c>
      <c r="E73" s="211" t="str">
        <f t="shared" si="44"/>
        <v/>
      </c>
      <c r="F73" s="211" t="str">
        <f t="shared" si="45"/>
        <v>Qolsys IQ2 Panel - PowerG + 345 (ATT SIM)</v>
      </c>
      <c r="G73" s="211" t="str">
        <f t="shared" si="46"/>
        <v>Panneau Qolsys IQ2  - PowerG + 345 (ATT SIM)</v>
      </c>
      <c r="H73" s="211" t="str">
        <f t="shared" si="47"/>
        <v>Qolsys IQ2 Panel - PowerG + 345 (ATT SIM)</v>
      </c>
      <c r="I73" s="211" t="str">
        <f t="shared" si="48"/>
        <v>Panneau Qolsys IQ2  - PowerG + 345 (ATT SIM)</v>
      </c>
      <c r="J73" s="211" t="str">
        <f t="shared" si="49"/>
        <v/>
      </c>
      <c r="K73" s="211" t="str">
        <f t="shared" si="50"/>
        <v>QS9202-5208-840</v>
      </c>
      <c r="L73" s="211" t="str">
        <f t="shared" si="80"/>
        <v>Inventory</v>
      </c>
      <c r="M73" s="211" t="str">
        <f t="shared" si="51"/>
        <v>NO</v>
      </c>
      <c r="N73" s="211" t="str">
        <f t="shared" si="52"/>
        <v>Product</v>
      </c>
      <c r="O73" s="211" t="str">
        <f t="shared" si="53"/>
        <v>Panel</v>
      </c>
      <c r="P73" s="211" t="str">
        <f t="shared" si="54"/>
        <v>One Time</v>
      </c>
      <c r="Q73" s="349">
        <v>43930</v>
      </c>
      <c r="R73" s="349"/>
      <c r="S73" s="211" t="str">
        <f t="shared" si="55"/>
        <v>YES</v>
      </c>
      <c r="T73" s="211" t="str">
        <f t="shared" si="56"/>
        <v>No</v>
      </c>
      <c r="U73" s="211" t="str">
        <f t="shared" si="57"/>
        <v>No</v>
      </c>
      <c r="V73" s="211" t="str">
        <f t="shared" si="58"/>
        <v>YES</v>
      </c>
      <c r="W73" s="211" t="str">
        <f t="shared" si="59"/>
        <v>YES</v>
      </c>
      <c r="X73" s="211">
        <v>0</v>
      </c>
      <c r="Y73" s="211" t="s">
        <v>3277</v>
      </c>
      <c r="Z73" s="211" t="s">
        <v>3275</v>
      </c>
      <c r="AA73" s="211" t="s">
        <v>3319</v>
      </c>
      <c r="AB73" s="211" t="s">
        <v>3286</v>
      </c>
      <c r="AC73" s="211" t="s">
        <v>3286</v>
      </c>
      <c r="AD73" s="211" t="s">
        <v>3320</v>
      </c>
      <c r="AE73" s="211" t="str">
        <f t="shared" si="60"/>
        <v>QOLSYS_AT&amp;T</v>
      </c>
      <c r="AF73" s="211" t="str">
        <f t="shared" si="61"/>
        <v/>
      </c>
      <c r="AG73" s="211" t="str">
        <f t="shared" si="62"/>
        <v/>
      </c>
      <c r="AH73" s="211" t="str">
        <f t="shared" si="41"/>
        <v/>
      </c>
      <c r="AI73" s="211" t="str">
        <f t="shared" si="63"/>
        <v/>
      </c>
      <c r="AJ73" s="211" t="str">
        <f t="shared" si="64"/>
        <v/>
      </c>
      <c r="AK73" s="211" t="str">
        <f t="shared" si="65"/>
        <v/>
      </c>
      <c r="AL73" s="211" t="str">
        <f t="shared" si="66"/>
        <v/>
      </c>
      <c r="AM73" s="211" t="str">
        <f t="shared" si="67"/>
        <v/>
      </c>
      <c r="AN73" s="211" t="str">
        <f t="shared" si="68"/>
        <v>No</v>
      </c>
      <c r="AO73" s="211" t="str">
        <f t="shared" si="69"/>
        <v>No</v>
      </c>
      <c r="AP73" s="211" t="str">
        <f t="shared" si="70"/>
        <v>No</v>
      </c>
      <c r="AQ73" s="211" t="str">
        <f t="shared" si="71"/>
        <v/>
      </c>
      <c r="AR73" s="211" t="str">
        <f t="shared" si="72"/>
        <v/>
      </c>
      <c r="AS73" s="211" t="str">
        <f t="shared" si="73"/>
        <v/>
      </c>
      <c r="AT73" s="211" t="str">
        <f t="shared" si="74"/>
        <v/>
      </c>
      <c r="AU73" s="211" t="str">
        <f t="shared" si="75"/>
        <v/>
      </c>
      <c r="AV73" s="211" t="str">
        <f t="shared" si="76"/>
        <v/>
      </c>
      <c r="AW73" s="211" t="str">
        <f t="shared" si="77"/>
        <v/>
      </c>
      <c r="AX73" s="211" t="str">
        <f t="shared" si="78"/>
        <v>NO</v>
      </c>
      <c r="AY73" s="125" t="str">
        <f t="shared" si="79"/>
        <v/>
      </c>
    </row>
    <row r="74" spans="1:51" s="211" customFormat="1" x14ac:dyDescent="0.25">
      <c r="A74" s="211" t="s">
        <v>852</v>
      </c>
      <c r="B74" s="211" t="s">
        <v>852</v>
      </c>
      <c r="C74" s="211" t="str">
        <f t="shared" si="42"/>
        <v>Qolsys IQ2 Panel - PowerG + 433 (Red Box)</v>
      </c>
      <c r="D74" s="211" t="str">
        <f t="shared" si="43"/>
        <v>Panneau Qolsys IQ2  - PowerG + 433 (boîte rouge)</v>
      </c>
      <c r="E74" s="211" t="str">
        <f t="shared" si="44"/>
        <v/>
      </c>
      <c r="F74" s="211" t="str">
        <f t="shared" si="45"/>
        <v>Qolsys IQ2 Panel - PowerG + 433 (Red Box)</v>
      </c>
      <c r="G74" s="211" t="str">
        <f t="shared" si="46"/>
        <v>Panneau Qolsys IQ2  - PowerG + 433 (boîte rouge)</v>
      </c>
      <c r="H74" s="211" t="str">
        <f t="shared" si="47"/>
        <v>Qolsys IQ2 Panel - PowerG + 433 (Red Box)</v>
      </c>
      <c r="I74" s="211" t="str">
        <f t="shared" si="48"/>
        <v>Panneau Qolsys IQ2  - PowerG + 433 (boîte rouge)</v>
      </c>
      <c r="J74" s="211" t="str">
        <f t="shared" si="49"/>
        <v/>
      </c>
      <c r="K74" s="211" t="str">
        <f t="shared" si="50"/>
        <v>QS9208-4208-124</v>
      </c>
      <c r="L74" s="211" t="str">
        <f t="shared" si="80"/>
        <v>Inventory</v>
      </c>
      <c r="M74" s="211" t="str">
        <f t="shared" si="51"/>
        <v>NO</v>
      </c>
      <c r="N74" s="211" t="str">
        <f t="shared" si="52"/>
        <v>Product</v>
      </c>
      <c r="O74" s="211" t="str">
        <f t="shared" si="53"/>
        <v>Panel</v>
      </c>
      <c r="P74" s="211" t="str">
        <f t="shared" si="54"/>
        <v>One Time</v>
      </c>
      <c r="Q74" s="349">
        <v>43930</v>
      </c>
      <c r="R74" s="349"/>
      <c r="S74" s="211" t="str">
        <f t="shared" si="55"/>
        <v>YES</v>
      </c>
      <c r="T74" s="211" t="str">
        <f t="shared" si="56"/>
        <v>No</v>
      </c>
      <c r="U74" s="211" t="str">
        <f t="shared" si="57"/>
        <v>No</v>
      </c>
      <c r="V74" s="211" t="str">
        <f t="shared" si="58"/>
        <v>YES</v>
      </c>
      <c r="W74" s="211" t="str">
        <f t="shared" si="59"/>
        <v>YES</v>
      </c>
      <c r="X74" s="211">
        <v>0</v>
      </c>
      <c r="Y74" s="211" t="s">
        <v>3277</v>
      </c>
      <c r="Z74" s="211" t="s">
        <v>3275</v>
      </c>
      <c r="AA74" s="211" t="s">
        <v>3319</v>
      </c>
      <c r="AB74" s="211" t="s">
        <v>3286</v>
      </c>
      <c r="AC74" s="211" t="s">
        <v>3286</v>
      </c>
      <c r="AD74" s="211" t="s">
        <v>3320</v>
      </c>
      <c r="AE74" s="211" t="str">
        <f t="shared" si="60"/>
        <v>QOLSYS_433</v>
      </c>
      <c r="AF74" s="211" t="str">
        <f t="shared" si="61"/>
        <v/>
      </c>
      <c r="AG74" s="211" t="str">
        <f t="shared" si="62"/>
        <v/>
      </c>
      <c r="AH74" s="211" t="str">
        <f t="shared" si="41"/>
        <v>X</v>
      </c>
      <c r="AI74" s="211" t="str">
        <f t="shared" si="63"/>
        <v/>
      </c>
      <c r="AJ74" s="211" t="str">
        <f t="shared" si="64"/>
        <v/>
      </c>
      <c r="AK74" s="211" t="str">
        <f t="shared" si="65"/>
        <v/>
      </c>
      <c r="AL74" s="211" t="str">
        <f t="shared" si="66"/>
        <v/>
      </c>
      <c r="AM74" s="211" t="str">
        <f t="shared" si="67"/>
        <v/>
      </c>
      <c r="AN74" s="211" t="str">
        <f t="shared" si="68"/>
        <v>No</v>
      </c>
      <c r="AO74" s="211" t="str">
        <f t="shared" si="69"/>
        <v>No</v>
      </c>
      <c r="AP74" s="211" t="str">
        <f t="shared" si="70"/>
        <v>No</v>
      </c>
      <c r="AQ74" s="211" t="str">
        <f t="shared" si="71"/>
        <v/>
      </c>
      <c r="AR74" s="211" t="str">
        <f t="shared" si="72"/>
        <v/>
      </c>
      <c r="AS74" s="211" t="str">
        <f t="shared" si="73"/>
        <v/>
      </c>
      <c r="AT74" s="211" t="str">
        <f t="shared" si="74"/>
        <v/>
      </c>
      <c r="AU74" s="211" t="str">
        <f t="shared" si="75"/>
        <v/>
      </c>
      <c r="AV74" s="211" t="str">
        <f t="shared" si="76"/>
        <v/>
      </c>
      <c r="AW74" s="211" t="str">
        <f t="shared" si="77"/>
        <v/>
      </c>
      <c r="AX74" s="211" t="str">
        <f t="shared" si="78"/>
        <v>NO</v>
      </c>
      <c r="AY74" s="125" t="str">
        <f t="shared" si="79"/>
        <v/>
      </c>
    </row>
    <row r="75" spans="1:51" s="211" customFormat="1" x14ac:dyDescent="0.25">
      <c r="A75" s="211" t="s">
        <v>851</v>
      </c>
      <c r="B75" s="211" t="s">
        <v>851</v>
      </c>
      <c r="C75" s="211" t="str">
        <f t="shared" si="42"/>
        <v>Qolsys IQ2 Panel - PowerG + 319 (Gold Box)</v>
      </c>
      <c r="D75" s="211" t="str">
        <f t="shared" si="43"/>
        <v>Panneau Qolsys IQ2  - PowerG + 319 (boîte d'or)</v>
      </c>
      <c r="E75" s="211" t="str">
        <f t="shared" si="44"/>
        <v/>
      </c>
      <c r="F75" s="211" t="str">
        <f t="shared" si="45"/>
        <v>Qolsys IQ2 Panel - PowerG + 319 (Gold Box)</v>
      </c>
      <c r="G75" s="211" t="str">
        <f t="shared" si="46"/>
        <v>Panneau Qolsys IQ2  - PowerG + 319 (boîte d'or)</v>
      </c>
      <c r="H75" s="211" t="str">
        <f t="shared" si="47"/>
        <v>Qolsys IQ2 Panel - PowerG + 319 (Gold Box)</v>
      </c>
      <c r="I75" s="211" t="str">
        <f t="shared" si="48"/>
        <v>Panneau Qolsys IQ2  - PowerG + 319 (boîte d'or)</v>
      </c>
      <c r="J75" s="211" t="str">
        <f t="shared" si="49"/>
        <v/>
      </c>
      <c r="K75" s="211" t="str">
        <f t="shared" si="50"/>
        <v>QS9208-1208-124</v>
      </c>
      <c r="L75" s="211" t="str">
        <f t="shared" si="80"/>
        <v>Inventory</v>
      </c>
      <c r="M75" s="211" t="str">
        <f t="shared" si="51"/>
        <v>NO</v>
      </c>
      <c r="N75" s="211" t="str">
        <f t="shared" si="52"/>
        <v>Product</v>
      </c>
      <c r="O75" s="211" t="str">
        <f t="shared" si="53"/>
        <v>Panel</v>
      </c>
      <c r="P75" s="211" t="str">
        <f t="shared" si="54"/>
        <v>One Time</v>
      </c>
      <c r="Q75" s="349">
        <v>43930</v>
      </c>
      <c r="R75" s="349"/>
      <c r="S75" s="211" t="str">
        <f t="shared" si="55"/>
        <v>YES</v>
      </c>
      <c r="T75" s="211" t="str">
        <f t="shared" si="56"/>
        <v>No</v>
      </c>
      <c r="U75" s="211" t="str">
        <f t="shared" si="57"/>
        <v>No</v>
      </c>
      <c r="V75" s="211" t="str">
        <f t="shared" si="58"/>
        <v>YES</v>
      </c>
      <c r="W75" s="211" t="str">
        <f t="shared" si="59"/>
        <v>YES</v>
      </c>
      <c r="X75" s="211">
        <v>0</v>
      </c>
      <c r="Y75" s="211" t="s">
        <v>3277</v>
      </c>
      <c r="Z75" s="211" t="s">
        <v>3275</v>
      </c>
      <c r="AA75" s="211" t="s">
        <v>3319</v>
      </c>
      <c r="AB75" s="211" t="s">
        <v>3286</v>
      </c>
      <c r="AC75" s="211" t="s">
        <v>3286</v>
      </c>
      <c r="AD75" s="211" t="s">
        <v>3320</v>
      </c>
      <c r="AE75" s="211" t="str">
        <f t="shared" si="60"/>
        <v>QOLSYS_319</v>
      </c>
      <c r="AF75" s="211" t="str">
        <f t="shared" si="61"/>
        <v/>
      </c>
      <c r="AG75" s="211" t="str">
        <f t="shared" si="62"/>
        <v/>
      </c>
      <c r="AH75" s="211" t="str">
        <f t="shared" ref="AH75:AH138" si="81">IF(VLOOKUP(A75,masterdata,37,0)="","",VLOOKUP(A75,masterdata,37,0))</f>
        <v>X</v>
      </c>
      <c r="AI75" s="211" t="str">
        <f t="shared" si="63"/>
        <v/>
      </c>
      <c r="AJ75" s="211" t="str">
        <f t="shared" si="64"/>
        <v/>
      </c>
      <c r="AK75" s="211" t="str">
        <f t="shared" si="65"/>
        <v/>
      </c>
      <c r="AL75" s="211" t="str">
        <f t="shared" si="66"/>
        <v/>
      </c>
      <c r="AM75" s="211" t="str">
        <f t="shared" si="67"/>
        <v/>
      </c>
      <c r="AN75" s="211" t="str">
        <f t="shared" si="68"/>
        <v>No</v>
      </c>
      <c r="AO75" s="211" t="str">
        <f t="shared" si="69"/>
        <v>No</v>
      </c>
      <c r="AP75" s="211" t="str">
        <f t="shared" si="70"/>
        <v>No</v>
      </c>
      <c r="AQ75" s="211" t="str">
        <f t="shared" si="71"/>
        <v/>
      </c>
      <c r="AR75" s="211" t="str">
        <f t="shared" si="72"/>
        <v/>
      </c>
      <c r="AS75" s="211" t="str">
        <f t="shared" si="73"/>
        <v/>
      </c>
      <c r="AT75" s="211" t="str">
        <f t="shared" si="74"/>
        <v/>
      </c>
      <c r="AU75" s="211" t="str">
        <f t="shared" si="75"/>
        <v/>
      </c>
      <c r="AV75" s="211" t="str">
        <f t="shared" si="76"/>
        <v/>
      </c>
      <c r="AW75" s="211" t="str">
        <f t="shared" si="77"/>
        <v/>
      </c>
      <c r="AX75" s="211" t="str">
        <f t="shared" si="78"/>
        <v>NO</v>
      </c>
      <c r="AY75" s="125" t="str">
        <f t="shared" si="79"/>
        <v/>
      </c>
    </row>
    <row r="76" spans="1:51" s="211" customFormat="1" x14ac:dyDescent="0.25">
      <c r="A76" s="211" t="s">
        <v>724</v>
      </c>
      <c r="B76" s="211" t="s">
        <v>724</v>
      </c>
      <c r="C76" s="211" t="str">
        <f t="shared" si="42"/>
        <v>Qolsys Good Package - Wired Takeover</v>
      </c>
      <c r="D76" s="211" t="str">
        <f t="shared" si="43"/>
        <v>Module de prise en charge câblé - Bon (Qolsys)</v>
      </c>
      <c r="E76" s="211" t="str">
        <f t="shared" si="44"/>
        <v/>
      </c>
      <c r="F76" s="211" t="str">
        <f t="shared" si="45"/>
        <v>Good</v>
      </c>
      <c r="G76" s="211" t="str">
        <f t="shared" si="46"/>
        <v>Bon</v>
      </c>
      <c r="H76" s="211" t="str">
        <f t="shared" si="47"/>
        <v>Qolsys Good Package - Wired Takeover</v>
      </c>
      <c r="I76" s="211" t="str">
        <f t="shared" si="48"/>
        <v>Module de prise en charge câblé - Bon (Qolsys)</v>
      </c>
      <c r="J76" s="211" t="str">
        <f t="shared" si="49"/>
        <v>QOLSYS_IQ2</v>
      </c>
      <c r="K76" s="211" t="str">
        <f t="shared" si="50"/>
        <v>QHWGOOD</v>
      </c>
      <c r="L76" s="211" t="str">
        <f t="shared" si="80"/>
        <v>Non-Inventory</v>
      </c>
      <c r="M76" s="211" t="str">
        <f t="shared" si="51"/>
        <v>NO</v>
      </c>
      <c r="N76" s="211" t="str">
        <f t="shared" si="52"/>
        <v>Product Bundle</v>
      </c>
      <c r="O76" s="211" t="str">
        <f t="shared" si="53"/>
        <v>Bundle</v>
      </c>
      <c r="P76" s="211" t="str">
        <f t="shared" si="54"/>
        <v>RMR</v>
      </c>
      <c r="Q76" s="349">
        <v>43930</v>
      </c>
      <c r="R76" s="349"/>
      <c r="S76" s="211" t="str">
        <f t="shared" si="55"/>
        <v>YES</v>
      </c>
      <c r="T76" s="211" t="str">
        <f t="shared" si="56"/>
        <v>No</v>
      </c>
      <c r="U76" s="211" t="str">
        <f t="shared" si="57"/>
        <v>No</v>
      </c>
      <c r="V76" s="211" t="str">
        <f t="shared" si="58"/>
        <v>NO</v>
      </c>
      <c r="W76" s="211" t="str">
        <f t="shared" si="59"/>
        <v>NO</v>
      </c>
      <c r="X76" s="211">
        <v>0</v>
      </c>
      <c r="Y76" s="211" t="s">
        <v>3277</v>
      </c>
      <c r="Z76" s="211" t="s">
        <v>3275</v>
      </c>
      <c r="AA76" s="211" t="s">
        <v>3319</v>
      </c>
      <c r="AB76" s="211" t="s">
        <v>3286</v>
      </c>
      <c r="AC76" s="211" t="s">
        <v>3286</v>
      </c>
      <c r="AD76" s="211" t="s">
        <v>3320</v>
      </c>
      <c r="AE76" s="211" t="str">
        <f t="shared" si="60"/>
        <v>SERVICE</v>
      </c>
      <c r="AF76" s="211" t="str">
        <f t="shared" si="61"/>
        <v>SERVICE</v>
      </c>
      <c r="AG76" s="211" t="str">
        <f t="shared" si="62"/>
        <v/>
      </c>
      <c r="AH76" s="211" t="str">
        <f t="shared" si="81"/>
        <v/>
      </c>
      <c r="AI76" s="211" t="str">
        <f t="shared" si="63"/>
        <v/>
      </c>
      <c r="AJ76" s="211" t="str">
        <f t="shared" si="64"/>
        <v/>
      </c>
      <c r="AK76" s="211" t="str">
        <f t="shared" si="65"/>
        <v/>
      </c>
      <c r="AL76" s="211" t="str">
        <f t="shared" si="66"/>
        <v/>
      </c>
      <c r="AM76" s="211" t="str">
        <f t="shared" si="67"/>
        <v/>
      </c>
      <c r="AN76" s="211" t="str">
        <f t="shared" si="68"/>
        <v>No</v>
      </c>
      <c r="AO76" s="211" t="str">
        <f t="shared" si="69"/>
        <v>No</v>
      </c>
      <c r="AP76" s="211" t="str">
        <f t="shared" si="70"/>
        <v>No</v>
      </c>
      <c r="AQ76" s="211" t="str">
        <f t="shared" si="71"/>
        <v/>
      </c>
      <c r="AR76" s="211" t="str">
        <f t="shared" si="72"/>
        <v>QHWGOOD</v>
      </c>
      <c r="AS76" s="211" t="str">
        <f t="shared" si="73"/>
        <v/>
      </c>
      <c r="AT76" s="211" t="str">
        <f t="shared" si="74"/>
        <v/>
      </c>
      <c r="AU76" s="211" t="str">
        <f t="shared" si="75"/>
        <v/>
      </c>
      <c r="AV76" s="211" t="str">
        <f t="shared" si="76"/>
        <v>ADC</v>
      </c>
      <c r="AW76" s="211" t="str">
        <f t="shared" si="77"/>
        <v>Wired</v>
      </c>
      <c r="AX76" s="211" t="str">
        <f t="shared" si="78"/>
        <v>NO</v>
      </c>
      <c r="AY76" s="125" t="str">
        <f t="shared" si="79"/>
        <v>2</v>
      </c>
    </row>
    <row r="77" spans="1:51" s="211" customFormat="1" x14ac:dyDescent="0.25">
      <c r="A77" s="211" t="s">
        <v>3347</v>
      </c>
      <c r="B77" s="211" t="s">
        <v>3347</v>
      </c>
      <c r="C77" s="211" t="str">
        <f t="shared" si="42"/>
        <v>Qolsys Good Package with Automation - Wired Takeover</v>
      </c>
      <c r="D77" s="211" t="str">
        <f t="shared" si="43"/>
        <v>Module de prise en charge câblé - Bon avec domotique (Qolsys)</v>
      </c>
      <c r="E77" s="211" t="str">
        <f t="shared" si="44"/>
        <v/>
      </c>
      <c r="F77" s="211" t="str">
        <f t="shared" si="45"/>
        <v>Good</v>
      </c>
      <c r="G77" s="211" t="str">
        <f t="shared" si="46"/>
        <v>Bon</v>
      </c>
      <c r="H77" s="211" t="str">
        <f t="shared" si="47"/>
        <v>Qolsys Good Package with Automation - Wired Takeover</v>
      </c>
      <c r="I77" s="211" t="str">
        <f t="shared" si="48"/>
        <v>Module de prise en charge câblé - Bon avec domotique (Qolsys)</v>
      </c>
      <c r="J77" s="211" t="str">
        <f t="shared" si="49"/>
        <v>QOLSYS_IQ2</v>
      </c>
      <c r="K77" s="211" t="str">
        <f t="shared" si="50"/>
        <v>QHWGDAU</v>
      </c>
      <c r="L77" s="211" t="str">
        <f t="shared" si="80"/>
        <v>Non-Inventory</v>
      </c>
      <c r="M77" s="211" t="str">
        <f t="shared" si="51"/>
        <v>NO</v>
      </c>
      <c r="N77" s="211" t="str">
        <f t="shared" si="52"/>
        <v>Product Bundle</v>
      </c>
      <c r="O77" s="211" t="str">
        <f t="shared" si="53"/>
        <v>Bundle</v>
      </c>
      <c r="P77" s="211" t="str">
        <f t="shared" si="54"/>
        <v>RMR</v>
      </c>
      <c r="Q77" s="349">
        <v>43930</v>
      </c>
      <c r="R77" s="349"/>
      <c r="S77" s="211" t="str">
        <f t="shared" si="55"/>
        <v>YES</v>
      </c>
      <c r="T77" s="211" t="str">
        <f t="shared" si="56"/>
        <v>No</v>
      </c>
      <c r="U77" s="211" t="str">
        <f t="shared" si="57"/>
        <v>No</v>
      </c>
      <c r="V77" s="211" t="str">
        <f t="shared" si="58"/>
        <v>NO</v>
      </c>
      <c r="W77" s="211" t="str">
        <f t="shared" si="59"/>
        <v>NO</v>
      </c>
      <c r="X77" s="211">
        <v>0</v>
      </c>
      <c r="Y77" s="211" t="s">
        <v>3277</v>
      </c>
      <c r="Z77" s="211" t="s">
        <v>3275</v>
      </c>
      <c r="AA77" s="211" t="s">
        <v>3319</v>
      </c>
      <c r="AB77" s="211" t="s">
        <v>3286</v>
      </c>
      <c r="AC77" s="211" t="s">
        <v>3286</v>
      </c>
      <c r="AD77" s="211" t="s">
        <v>3320</v>
      </c>
      <c r="AE77" s="211" t="str">
        <f t="shared" si="60"/>
        <v>SERVICE</v>
      </c>
      <c r="AF77" s="211" t="str">
        <f t="shared" si="61"/>
        <v>SERVICE</v>
      </c>
      <c r="AG77" s="211" t="str">
        <f t="shared" si="62"/>
        <v/>
      </c>
      <c r="AH77" s="211" t="str">
        <f t="shared" si="81"/>
        <v/>
      </c>
      <c r="AI77" s="211" t="str">
        <f t="shared" si="63"/>
        <v/>
      </c>
      <c r="AJ77" s="211" t="str">
        <f t="shared" si="64"/>
        <v/>
      </c>
      <c r="AK77" s="211" t="str">
        <f t="shared" si="65"/>
        <v/>
      </c>
      <c r="AL77" s="211" t="str">
        <f t="shared" si="66"/>
        <v/>
      </c>
      <c r="AM77" s="211" t="str">
        <f t="shared" si="67"/>
        <v/>
      </c>
      <c r="AN77" s="211" t="str">
        <f t="shared" si="68"/>
        <v>No</v>
      </c>
      <c r="AO77" s="211" t="str">
        <f t="shared" si="69"/>
        <v>No</v>
      </c>
      <c r="AP77" s="211" t="str">
        <f t="shared" si="70"/>
        <v>No</v>
      </c>
      <c r="AQ77" s="211" t="str">
        <f t="shared" si="71"/>
        <v/>
      </c>
      <c r="AR77" s="211" t="str">
        <f t="shared" si="72"/>
        <v>QHWGDAU</v>
      </c>
      <c r="AS77" s="211" t="str">
        <f t="shared" si="73"/>
        <v/>
      </c>
      <c r="AT77" s="211" t="str">
        <f t="shared" si="74"/>
        <v/>
      </c>
      <c r="AU77" s="211" t="str">
        <f t="shared" si="75"/>
        <v/>
      </c>
      <c r="AV77" s="211" t="str">
        <f t="shared" si="76"/>
        <v>ADC</v>
      </c>
      <c r="AW77" s="211" t="str">
        <f t="shared" si="77"/>
        <v>Wired</v>
      </c>
      <c r="AX77" s="211" t="str">
        <f t="shared" si="78"/>
        <v>NO</v>
      </c>
      <c r="AY77" s="125" t="str">
        <f t="shared" si="79"/>
        <v>3</v>
      </c>
    </row>
    <row r="78" spans="1:51" s="211" customFormat="1" x14ac:dyDescent="0.25">
      <c r="A78" s="211" t="s">
        <v>3343</v>
      </c>
      <c r="B78" s="211" t="s">
        <v>3343</v>
      </c>
      <c r="C78" s="211" t="str">
        <f t="shared" si="42"/>
        <v>Qolsys Better Package with Automation - Wired Takeover</v>
      </c>
      <c r="D78" s="211" t="str">
        <f t="shared" si="43"/>
        <v>Module de prise en charge câblé - Mieux avec domotique (Qolsys)</v>
      </c>
      <c r="E78" s="211" t="str">
        <f t="shared" si="44"/>
        <v/>
      </c>
      <c r="F78" s="211" t="str">
        <f t="shared" si="45"/>
        <v>Better</v>
      </c>
      <c r="G78" s="211" t="str">
        <f t="shared" si="46"/>
        <v>Mieux</v>
      </c>
      <c r="H78" s="211" t="str">
        <f t="shared" si="47"/>
        <v>Qolsys Better Package with Automation - Wired Takeover</v>
      </c>
      <c r="I78" s="211" t="str">
        <f t="shared" si="48"/>
        <v>Module de prise en charge câblé - Mieux avec domotique (Qolsys)</v>
      </c>
      <c r="J78" s="211" t="str">
        <f t="shared" si="49"/>
        <v>QOLSYS_IQ2</v>
      </c>
      <c r="K78" s="211" t="str">
        <f t="shared" si="50"/>
        <v>QHWBTRAU</v>
      </c>
      <c r="L78" s="211" t="str">
        <f t="shared" si="80"/>
        <v>Non-Inventory</v>
      </c>
      <c r="M78" s="211" t="str">
        <f t="shared" si="51"/>
        <v>NO</v>
      </c>
      <c r="N78" s="211" t="str">
        <f t="shared" si="52"/>
        <v>Product Bundle</v>
      </c>
      <c r="O78" s="211" t="str">
        <f t="shared" si="53"/>
        <v>Bundle</v>
      </c>
      <c r="P78" s="211" t="str">
        <f t="shared" si="54"/>
        <v>RMR</v>
      </c>
      <c r="Q78" s="349">
        <v>43930</v>
      </c>
      <c r="R78" s="349"/>
      <c r="S78" s="211" t="str">
        <f t="shared" si="55"/>
        <v>YES</v>
      </c>
      <c r="T78" s="211" t="str">
        <f t="shared" si="56"/>
        <v>No</v>
      </c>
      <c r="U78" s="211" t="str">
        <f t="shared" si="57"/>
        <v>No</v>
      </c>
      <c r="V78" s="211" t="str">
        <f t="shared" si="58"/>
        <v>NO</v>
      </c>
      <c r="W78" s="211" t="str">
        <f t="shared" si="59"/>
        <v>NO</v>
      </c>
      <c r="X78" s="211">
        <v>0</v>
      </c>
      <c r="Y78" s="211" t="s">
        <v>3277</v>
      </c>
      <c r="Z78" s="211" t="s">
        <v>3275</v>
      </c>
      <c r="AA78" s="211" t="s">
        <v>3319</v>
      </c>
      <c r="AB78" s="211" t="s">
        <v>3286</v>
      </c>
      <c r="AC78" s="211" t="s">
        <v>3286</v>
      </c>
      <c r="AD78" s="211" t="s">
        <v>3320</v>
      </c>
      <c r="AE78" s="211" t="str">
        <f t="shared" si="60"/>
        <v>SERVICE</v>
      </c>
      <c r="AF78" s="211" t="str">
        <f t="shared" si="61"/>
        <v>SERVICE</v>
      </c>
      <c r="AG78" s="211" t="str">
        <f t="shared" si="62"/>
        <v/>
      </c>
      <c r="AH78" s="211" t="str">
        <f t="shared" si="81"/>
        <v/>
      </c>
      <c r="AI78" s="211" t="str">
        <f t="shared" si="63"/>
        <v/>
      </c>
      <c r="AJ78" s="211" t="str">
        <f t="shared" si="64"/>
        <v/>
      </c>
      <c r="AK78" s="211" t="str">
        <f t="shared" si="65"/>
        <v/>
      </c>
      <c r="AL78" s="211" t="str">
        <f t="shared" si="66"/>
        <v/>
      </c>
      <c r="AM78" s="211" t="str">
        <f t="shared" si="67"/>
        <v/>
      </c>
      <c r="AN78" s="211" t="str">
        <f t="shared" si="68"/>
        <v>No</v>
      </c>
      <c r="AO78" s="211" t="str">
        <f t="shared" si="69"/>
        <v>No</v>
      </c>
      <c r="AP78" s="211" t="str">
        <f t="shared" si="70"/>
        <v>No</v>
      </c>
      <c r="AQ78" s="211" t="str">
        <f t="shared" si="71"/>
        <v/>
      </c>
      <c r="AR78" s="211" t="str">
        <f t="shared" si="72"/>
        <v>QHWBTRAU</v>
      </c>
      <c r="AS78" s="211" t="str">
        <f t="shared" si="73"/>
        <v/>
      </c>
      <c r="AT78" s="211" t="str">
        <f t="shared" si="74"/>
        <v/>
      </c>
      <c r="AU78" s="211" t="str">
        <f t="shared" si="75"/>
        <v/>
      </c>
      <c r="AV78" s="211" t="str">
        <f t="shared" si="76"/>
        <v>ADC</v>
      </c>
      <c r="AW78" s="211" t="str">
        <f t="shared" si="77"/>
        <v>Wired</v>
      </c>
      <c r="AX78" s="211" t="str">
        <f t="shared" si="78"/>
        <v>NO</v>
      </c>
      <c r="AY78" s="125" t="str">
        <f t="shared" si="79"/>
        <v>5</v>
      </c>
    </row>
    <row r="79" spans="1:51" s="211" customFormat="1" x14ac:dyDescent="0.25">
      <c r="A79" s="211" t="s">
        <v>3344</v>
      </c>
      <c r="B79" s="211" t="s">
        <v>3344</v>
      </c>
      <c r="C79" s="211" t="str">
        <f t="shared" si="42"/>
        <v>Qolsys Better Package - Wired Takeover</v>
      </c>
      <c r="D79" s="211" t="str">
        <f t="shared" si="43"/>
        <v>Module de prise en charge câblé - Mieux (Qolsys)</v>
      </c>
      <c r="E79" s="211" t="str">
        <f t="shared" si="44"/>
        <v/>
      </c>
      <c r="F79" s="211" t="str">
        <f t="shared" si="45"/>
        <v>Better</v>
      </c>
      <c r="G79" s="211" t="str">
        <f t="shared" si="46"/>
        <v>Mieux</v>
      </c>
      <c r="H79" s="211" t="str">
        <f t="shared" si="47"/>
        <v>Qolsys Better Package - Wired Takeover</v>
      </c>
      <c r="I79" s="211" t="str">
        <f t="shared" si="48"/>
        <v>Module de prise en charge câblé - Mieux (Qolsys)</v>
      </c>
      <c r="J79" s="211" t="str">
        <f t="shared" si="49"/>
        <v>QOLSYS_IQ2</v>
      </c>
      <c r="K79" s="211" t="str">
        <f t="shared" si="50"/>
        <v>QHWBTR2</v>
      </c>
      <c r="L79" s="211" t="str">
        <f t="shared" si="80"/>
        <v>Non-Inventory</v>
      </c>
      <c r="M79" s="211" t="str">
        <f t="shared" si="51"/>
        <v>NO</v>
      </c>
      <c r="N79" s="211" t="str">
        <f t="shared" si="52"/>
        <v>Product Bundle</v>
      </c>
      <c r="O79" s="211" t="str">
        <f t="shared" si="53"/>
        <v>Bundle</v>
      </c>
      <c r="P79" s="211" t="str">
        <f t="shared" si="54"/>
        <v>RMR</v>
      </c>
      <c r="Q79" s="349">
        <v>43930</v>
      </c>
      <c r="R79" s="349"/>
      <c r="S79" s="211" t="str">
        <f t="shared" si="55"/>
        <v>YES</v>
      </c>
      <c r="T79" s="211" t="str">
        <f t="shared" si="56"/>
        <v>No</v>
      </c>
      <c r="U79" s="211" t="str">
        <f t="shared" si="57"/>
        <v>No</v>
      </c>
      <c r="V79" s="211" t="str">
        <f t="shared" si="58"/>
        <v>NO</v>
      </c>
      <c r="W79" s="211" t="str">
        <f t="shared" si="59"/>
        <v>NO</v>
      </c>
      <c r="X79" s="211">
        <v>0</v>
      </c>
      <c r="Y79" s="211" t="s">
        <v>3277</v>
      </c>
      <c r="Z79" s="211" t="s">
        <v>3275</v>
      </c>
      <c r="AA79" s="211" t="s">
        <v>3319</v>
      </c>
      <c r="AB79" s="211" t="s">
        <v>3286</v>
      </c>
      <c r="AC79" s="211" t="s">
        <v>3286</v>
      </c>
      <c r="AD79" s="211" t="s">
        <v>3320</v>
      </c>
      <c r="AE79" s="211" t="str">
        <f t="shared" si="60"/>
        <v>SERVICE</v>
      </c>
      <c r="AF79" s="211" t="str">
        <f t="shared" si="61"/>
        <v>SERVICE</v>
      </c>
      <c r="AG79" s="211" t="str">
        <f t="shared" si="62"/>
        <v/>
      </c>
      <c r="AH79" s="211" t="str">
        <f t="shared" si="81"/>
        <v/>
      </c>
      <c r="AI79" s="211" t="str">
        <f t="shared" si="63"/>
        <v/>
      </c>
      <c r="AJ79" s="211" t="str">
        <f t="shared" si="64"/>
        <v/>
      </c>
      <c r="AK79" s="211" t="str">
        <f t="shared" si="65"/>
        <v/>
      </c>
      <c r="AL79" s="211" t="str">
        <f t="shared" si="66"/>
        <v/>
      </c>
      <c r="AM79" s="211" t="str">
        <f t="shared" si="67"/>
        <v/>
      </c>
      <c r="AN79" s="211" t="str">
        <f t="shared" si="68"/>
        <v>No</v>
      </c>
      <c r="AO79" s="211" t="str">
        <f t="shared" si="69"/>
        <v>No</v>
      </c>
      <c r="AP79" s="211" t="str">
        <f t="shared" si="70"/>
        <v>No</v>
      </c>
      <c r="AQ79" s="211" t="str">
        <f t="shared" si="71"/>
        <v/>
      </c>
      <c r="AR79" s="211" t="str">
        <f t="shared" si="72"/>
        <v>QHWBTR2</v>
      </c>
      <c r="AS79" s="211" t="str">
        <f t="shared" si="73"/>
        <v/>
      </c>
      <c r="AT79" s="211" t="str">
        <f t="shared" si="74"/>
        <v/>
      </c>
      <c r="AU79" s="211" t="str">
        <f t="shared" si="75"/>
        <v/>
      </c>
      <c r="AV79" s="211" t="str">
        <f t="shared" si="76"/>
        <v>ADC</v>
      </c>
      <c r="AW79" s="211" t="str">
        <f t="shared" si="77"/>
        <v>Wired</v>
      </c>
      <c r="AX79" s="211" t="str">
        <f t="shared" si="78"/>
        <v>NO</v>
      </c>
      <c r="AY79" s="125" t="str">
        <f t="shared" si="79"/>
        <v>4</v>
      </c>
    </row>
    <row r="80" spans="1:51" s="211" customFormat="1" x14ac:dyDescent="0.25">
      <c r="A80" s="211" t="s">
        <v>728</v>
      </c>
      <c r="B80" s="211" t="s">
        <v>728</v>
      </c>
      <c r="C80" s="211" t="str">
        <f t="shared" si="42"/>
        <v>Qolsys Better Package - Wired Takeover</v>
      </c>
      <c r="D80" s="211" t="str">
        <f t="shared" si="43"/>
        <v>Module de prise en charge câblé - Mieux (Qolsys)</v>
      </c>
      <c r="E80" s="211" t="str">
        <f t="shared" si="44"/>
        <v/>
      </c>
      <c r="F80" s="211" t="str">
        <f t="shared" si="45"/>
        <v>Better</v>
      </c>
      <c r="G80" s="211" t="str">
        <f t="shared" si="46"/>
        <v>Mieux</v>
      </c>
      <c r="H80" s="211" t="str">
        <f t="shared" si="47"/>
        <v>Qolsys Better Package - Wired Takeover</v>
      </c>
      <c r="I80" s="211" t="str">
        <f t="shared" si="48"/>
        <v>Module de prise en charge câblé - Mieux (Qolsys)</v>
      </c>
      <c r="J80" s="211" t="str">
        <f t="shared" si="49"/>
        <v>QOLSYS_IQ2</v>
      </c>
      <c r="K80" s="211" t="str">
        <f t="shared" si="50"/>
        <v>QHWBTR</v>
      </c>
      <c r="L80" s="211" t="str">
        <f t="shared" si="80"/>
        <v>Non-Inventory</v>
      </c>
      <c r="M80" s="211" t="str">
        <f t="shared" si="51"/>
        <v>NO</v>
      </c>
      <c r="N80" s="211" t="str">
        <f t="shared" si="52"/>
        <v>Product Bundle</v>
      </c>
      <c r="O80" s="211" t="str">
        <f t="shared" si="53"/>
        <v>Bundle</v>
      </c>
      <c r="P80" s="211" t="str">
        <f t="shared" si="54"/>
        <v>RMR</v>
      </c>
      <c r="Q80" s="349">
        <v>43930</v>
      </c>
      <c r="R80" s="349"/>
      <c r="S80" s="211" t="str">
        <f t="shared" si="55"/>
        <v>YES</v>
      </c>
      <c r="T80" s="211" t="str">
        <f t="shared" si="56"/>
        <v>No</v>
      </c>
      <c r="U80" s="211" t="str">
        <f t="shared" si="57"/>
        <v>No</v>
      </c>
      <c r="V80" s="211" t="str">
        <f t="shared" si="58"/>
        <v>NO</v>
      </c>
      <c r="W80" s="211" t="str">
        <f t="shared" si="59"/>
        <v>NO</v>
      </c>
      <c r="X80" s="211">
        <v>0</v>
      </c>
      <c r="Y80" s="211" t="s">
        <v>3277</v>
      </c>
      <c r="Z80" s="211" t="s">
        <v>3275</v>
      </c>
      <c r="AA80" s="211" t="s">
        <v>3319</v>
      </c>
      <c r="AB80" s="211" t="s">
        <v>3286</v>
      </c>
      <c r="AC80" s="211" t="s">
        <v>3286</v>
      </c>
      <c r="AD80" s="211" t="s">
        <v>3320</v>
      </c>
      <c r="AE80" s="211" t="str">
        <f t="shared" si="60"/>
        <v>SERVICE</v>
      </c>
      <c r="AF80" s="211" t="str">
        <f t="shared" si="61"/>
        <v>SERVICE</v>
      </c>
      <c r="AG80" s="211" t="str">
        <f t="shared" si="62"/>
        <v/>
      </c>
      <c r="AH80" s="211" t="str">
        <f t="shared" si="81"/>
        <v/>
      </c>
      <c r="AI80" s="211" t="str">
        <f t="shared" si="63"/>
        <v/>
      </c>
      <c r="AJ80" s="211" t="str">
        <f t="shared" si="64"/>
        <v/>
      </c>
      <c r="AK80" s="211" t="str">
        <f t="shared" si="65"/>
        <v/>
      </c>
      <c r="AL80" s="211" t="str">
        <f t="shared" si="66"/>
        <v/>
      </c>
      <c r="AM80" s="211" t="str">
        <f t="shared" si="67"/>
        <v/>
      </c>
      <c r="AN80" s="211" t="str">
        <f t="shared" si="68"/>
        <v>No</v>
      </c>
      <c r="AO80" s="211" t="str">
        <f t="shared" si="69"/>
        <v>No</v>
      </c>
      <c r="AP80" s="211" t="str">
        <f t="shared" si="70"/>
        <v>No</v>
      </c>
      <c r="AQ80" s="211" t="str">
        <f t="shared" si="71"/>
        <v/>
      </c>
      <c r="AR80" s="211" t="str">
        <f t="shared" si="72"/>
        <v>QHWBTR</v>
      </c>
      <c r="AS80" s="211" t="str">
        <f t="shared" si="73"/>
        <v/>
      </c>
      <c r="AT80" s="211" t="str">
        <f t="shared" si="74"/>
        <v/>
      </c>
      <c r="AU80" s="211" t="str">
        <f t="shared" si="75"/>
        <v/>
      </c>
      <c r="AV80" s="211" t="str">
        <f t="shared" si="76"/>
        <v>ADC</v>
      </c>
      <c r="AW80" s="211" t="str">
        <f t="shared" si="77"/>
        <v>Wired</v>
      </c>
      <c r="AX80" s="211" t="str">
        <f t="shared" si="78"/>
        <v>NO</v>
      </c>
      <c r="AY80" s="125" t="str">
        <f t="shared" si="79"/>
        <v>4</v>
      </c>
    </row>
    <row r="81" spans="1:51" s="211" customFormat="1" x14ac:dyDescent="0.25">
      <c r="A81" s="211" t="s">
        <v>726</v>
      </c>
      <c r="B81" s="211" t="s">
        <v>726</v>
      </c>
      <c r="C81" s="211" t="str">
        <f t="shared" si="42"/>
        <v>Qolsys Best Package - Wired Takeover</v>
      </c>
      <c r="D81" s="211" t="str">
        <f t="shared" si="43"/>
        <v>Module de prise en charge câblé - Meilleur (Qolsys)</v>
      </c>
      <c r="E81" s="211" t="str">
        <f t="shared" si="44"/>
        <v/>
      </c>
      <c r="F81" s="211" t="str">
        <f t="shared" si="45"/>
        <v>Best</v>
      </c>
      <c r="G81" s="211" t="str">
        <f t="shared" si="46"/>
        <v>Meilleur</v>
      </c>
      <c r="H81" s="211" t="str">
        <f t="shared" si="47"/>
        <v>Qolsys Best Package - Wired Takeover</v>
      </c>
      <c r="I81" s="211" t="str">
        <f t="shared" si="48"/>
        <v>Module de prise en charge câblé - Meilleur (Qolsys)</v>
      </c>
      <c r="J81" s="211" t="str">
        <f t="shared" si="49"/>
        <v>QOLSYS_IQ2</v>
      </c>
      <c r="K81" s="211" t="str">
        <f t="shared" si="50"/>
        <v>QHWBEST</v>
      </c>
      <c r="L81" s="211" t="str">
        <f t="shared" si="80"/>
        <v>Non-Inventory</v>
      </c>
      <c r="M81" s="211" t="str">
        <f t="shared" si="51"/>
        <v>NO</v>
      </c>
      <c r="N81" s="211" t="str">
        <f t="shared" si="52"/>
        <v>Product Bundle</v>
      </c>
      <c r="O81" s="211" t="str">
        <f t="shared" si="53"/>
        <v>Bundle</v>
      </c>
      <c r="P81" s="211" t="str">
        <f t="shared" si="54"/>
        <v>RMR</v>
      </c>
      <c r="Q81" s="349">
        <v>43930</v>
      </c>
      <c r="R81" s="349"/>
      <c r="S81" s="211" t="str">
        <f t="shared" si="55"/>
        <v>YES</v>
      </c>
      <c r="T81" s="211" t="str">
        <f t="shared" si="56"/>
        <v>No</v>
      </c>
      <c r="U81" s="211" t="str">
        <f t="shared" si="57"/>
        <v>No</v>
      </c>
      <c r="V81" s="211" t="str">
        <f t="shared" si="58"/>
        <v>NO</v>
      </c>
      <c r="W81" s="211" t="str">
        <f t="shared" si="59"/>
        <v>NO</v>
      </c>
      <c r="X81" s="211">
        <v>0</v>
      </c>
      <c r="Y81" s="211" t="s">
        <v>3277</v>
      </c>
      <c r="Z81" s="211" t="s">
        <v>3275</v>
      </c>
      <c r="AA81" s="211" t="s">
        <v>3319</v>
      </c>
      <c r="AB81" s="211" t="s">
        <v>3286</v>
      </c>
      <c r="AC81" s="211" t="s">
        <v>3286</v>
      </c>
      <c r="AD81" s="211" t="s">
        <v>3320</v>
      </c>
      <c r="AE81" s="211" t="str">
        <f t="shared" si="60"/>
        <v>SERVICE</v>
      </c>
      <c r="AF81" s="211" t="str">
        <f t="shared" si="61"/>
        <v>SERVICE</v>
      </c>
      <c r="AG81" s="211" t="str">
        <f t="shared" si="62"/>
        <v/>
      </c>
      <c r="AH81" s="211" t="str">
        <f t="shared" si="81"/>
        <v/>
      </c>
      <c r="AI81" s="211" t="str">
        <f t="shared" si="63"/>
        <v/>
      </c>
      <c r="AJ81" s="211" t="str">
        <f t="shared" si="64"/>
        <v/>
      </c>
      <c r="AK81" s="211" t="str">
        <f t="shared" si="65"/>
        <v/>
      </c>
      <c r="AL81" s="211" t="str">
        <f t="shared" si="66"/>
        <v/>
      </c>
      <c r="AM81" s="211" t="str">
        <f t="shared" si="67"/>
        <v/>
      </c>
      <c r="AN81" s="211" t="str">
        <f t="shared" si="68"/>
        <v>No</v>
      </c>
      <c r="AO81" s="211" t="str">
        <f t="shared" si="69"/>
        <v>No</v>
      </c>
      <c r="AP81" s="211" t="str">
        <f t="shared" si="70"/>
        <v>No</v>
      </c>
      <c r="AQ81" s="211" t="str">
        <f t="shared" si="71"/>
        <v/>
      </c>
      <c r="AR81" s="211" t="str">
        <f t="shared" si="72"/>
        <v>QHWBEST</v>
      </c>
      <c r="AS81" s="211" t="str">
        <f t="shared" si="73"/>
        <v/>
      </c>
      <c r="AT81" s="211" t="str">
        <f t="shared" si="74"/>
        <v/>
      </c>
      <c r="AU81" s="211" t="str">
        <f t="shared" si="75"/>
        <v/>
      </c>
      <c r="AV81" s="211" t="str">
        <f t="shared" si="76"/>
        <v>ADC</v>
      </c>
      <c r="AW81" s="211" t="str">
        <f t="shared" si="77"/>
        <v>Wired</v>
      </c>
      <c r="AX81" s="211" t="str">
        <f t="shared" si="78"/>
        <v>NO</v>
      </c>
      <c r="AY81" s="125" t="str">
        <f t="shared" si="79"/>
        <v>6</v>
      </c>
    </row>
    <row r="82" spans="1:51" s="211" customFormat="1" x14ac:dyDescent="0.25">
      <c r="A82" s="211" t="s">
        <v>293</v>
      </c>
      <c r="B82" s="211" t="s">
        <v>293</v>
      </c>
      <c r="C82" s="211" t="str">
        <f t="shared" si="42"/>
        <v>Qolsys Good Package</v>
      </c>
      <c r="D82" s="211" t="str">
        <f t="shared" si="43"/>
        <v>Forfait de base - Bon (Qolsys)</v>
      </c>
      <c r="E82" s="211" t="str">
        <f t="shared" si="44"/>
        <v/>
      </c>
      <c r="F82" s="211" t="str">
        <f t="shared" si="45"/>
        <v>Good</v>
      </c>
      <c r="G82" s="211" t="str">
        <f t="shared" si="46"/>
        <v>Bon</v>
      </c>
      <c r="H82" s="211" t="str">
        <f t="shared" si="47"/>
        <v>Qolsys Good Package</v>
      </c>
      <c r="I82" s="211" t="str">
        <f t="shared" si="48"/>
        <v>Forfait de base - Bon (Qolsys)</v>
      </c>
      <c r="J82" s="211" t="str">
        <f t="shared" si="49"/>
        <v>QOLSYS_IQ2</v>
      </c>
      <c r="K82" s="211" t="str">
        <f t="shared" si="50"/>
        <v>Q-GOOD</v>
      </c>
      <c r="L82" s="211" t="str">
        <f t="shared" si="80"/>
        <v>Non-Inventory</v>
      </c>
      <c r="M82" s="211" t="str">
        <f t="shared" si="51"/>
        <v>NO</v>
      </c>
      <c r="N82" s="211" t="str">
        <f t="shared" si="52"/>
        <v>Product Bundle</v>
      </c>
      <c r="O82" s="211" t="str">
        <f t="shared" si="53"/>
        <v>Bundle</v>
      </c>
      <c r="P82" s="211" t="str">
        <f t="shared" si="54"/>
        <v>RMR</v>
      </c>
      <c r="Q82" s="349">
        <v>43930</v>
      </c>
      <c r="R82" s="349"/>
      <c r="S82" s="211" t="str">
        <f t="shared" si="55"/>
        <v>YES</v>
      </c>
      <c r="T82" s="211" t="str">
        <f t="shared" si="56"/>
        <v>No</v>
      </c>
      <c r="U82" s="211" t="str">
        <f t="shared" si="57"/>
        <v>No</v>
      </c>
      <c r="V82" s="211" t="str">
        <f t="shared" si="58"/>
        <v>NO</v>
      </c>
      <c r="W82" s="211" t="str">
        <f t="shared" si="59"/>
        <v>NO</v>
      </c>
      <c r="X82" s="211">
        <v>0</v>
      </c>
      <c r="Y82" s="211" t="s">
        <v>3277</v>
      </c>
      <c r="Z82" s="211" t="s">
        <v>3275</v>
      </c>
      <c r="AA82" s="211" t="s">
        <v>3319</v>
      </c>
      <c r="AB82" s="211" t="s">
        <v>3286</v>
      </c>
      <c r="AC82" s="211" t="s">
        <v>3286</v>
      </c>
      <c r="AD82" s="211" t="s">
        <v>3320</v>
      </c>
      <c r="AE82" s="211" t="str">
        <f t="shared" si="60"/>
        <v>SERVICE</v>
      </c>
      <c r="AF82" s="211" t="str">
        <f t="shared" si="61"/>
        <v>SERVICE</v>
      </c>
      <c r="AG82" s="211" t="str">
        <f t="shared" si="62"/>
        <v/>
      </c>
      <c r="AH82" s="211" t="str">
        <f t="shared" si="81"/>
        <v/>
      </c>
      <c r="AI82" s="211" t="str">
        <f t="shared" si="63"/>
        <v/>
      </c>
      <c r="AJ82" s="211" t="str">
        <f t="shared" si="64"/>
        <v/>
      </c>
      <c r="AK82" s="211" t="str">
        <f t="shared" si="65"/>
        <v/>
      </c>
      <c r="AL82" s="211" t="str">
        <f t="shared" si="66"/>
        <v/>
      </c>
      <c r="AM82" s="211" t="str">
        <f t="shared" si="67"/>
        <v/>
      </c>
      <c r="AN82" s="211" t="str">
        <f t="shared" si="68"/>
        <v>No</v>
      </c>
      <c r="AO82" s="211" t="str">
        <f t="shared" si="69"/>
        <v>No</v>
      </c>
      <c r="AP82" s="211" t="str">
        <f t="shared" si="70"/>
        <v>No</v>
      </c>
      <c r="AQ82" s="211" t="str">
        <f t="shared" si="71"/>
        <v/>
      </c>
      <c r="AR82" s="211" t="str">
        <f t="shared" si="72"/>
        <v>Q-GOOD</v>
      </c>
      <c r="AS82" s="211" t="str">
        <f t="shared" si="73"/>
        <v/>
      </c>
      <c r="AT82" s="211" t="str">
        <f t="shared" si="74"/>
        <v/>
      </c>
      <c r="AU82" s="211" t="str">
        <f t="shared" si="75"/>
        <v/>
      </c>
      <c r="AV82" s="211" t="str">
        <f t="shared" si="76"/>
        <v>ADC</v>
      </c>
      <c r="AW82" s="211" t="str">
        <f t="shared" si="77"/>
        <v>Wireless</v>
      </c>
      <c r="AX82" s="211" t="str">
        <f t="shared" si="78"/>
        <v>NO</v>
      </c>
      <c r="AY82" s="125" t="str">
        <f t="shared" si="79"/>
        <v>2</v>
      </c>
    </row>
    <row r="83" spans="1:51" s="211" customFormat="1" x14ac:dyDescent="0.25">
      <c r="A83" s="211" t="s">
        <v>3348</v>
      </c>
      <c r="B83" s="211" t="s">
        <v>3348</v>
      </c>
      <c r="C83" s="211" t="str">
        <f t="shared" si="42"/>
        <v>Qolsys Good Package with Automation</v>
      </c>
      <c r="D83" s="211" t="str">
        <f t="shared" si="43"/>
        <v>Forfait de base - Bon avec domotique (Qolsys)</v>
      </c>
      <c r="E83" s="211" t="str">
        <f t="shared" si="44"/>
        <v/>
      </c>
      <c r="F83" s="211" t="str">
        <f t="shared" si="45"/>
        <v>Good</v>
      </c>
      <c r="G83" s="211" t="str">
        <f t="shared" si="46"/>
        <v>Bon</v>
      </c>
      <c r="H83" s="211" t="str">
        <f t="shared" si="47"/>
        <v>Qolsys Good Package with Automation</v>
      </c>
      <c r="I83" s="211" t="str">
        <f t="shared" si="48"/>
        <v>Forfait de base - Bon avec domotique (Qolsys)</v>
      </c>
      <c r="J83" s="211" t="str">
        <f t="shared" si="49"/>
        <v>QOLSYS_IQ2</v>
      </c>
      <c r="K83" s="211" t="str">
        <f t="shared" si="50"/>
        <v>QGDAUTO</v>
      </c>
      <c r="L83" s="211" t="str">
        <f t="shared" si="80"/>
        <v>Non-Inventory</v>
      </c>
      <c r="M83" s="211" t="str">
        <f t="shared" si="51"/>
        <v>NO</v>
      </c>
      <c r="N83" s="211" t="str">
        <f t="shared" si="52"/>
        <v>Product Bundle</v>
      </c>
      <c r="O83" s="211" t="str">
        <f t="shared" si="53"/>
        <v>Bundle</v>
      </c>
      <c r="P83" s="211" t="str">
        <f t="shared" si="54"/>
        <v>RMR</v>
      </c>
      <c r="Q83" s="349">
        <v>43930</v>
      </c>
      <c r="R83" s="349"/>
      <c r="S83" s="211" t="str">
        <f t="shared" si="55"/>
        <v>YES</v>
      </c>
      <c r="T83" s="211" t="str">
        <f t="shared" si="56"/>
        <v>No</v>
      </c>
      <c r="U83" s="211" t="str">
        <f t="shared" si="57"/>
        <v>No</v>
      </c>
      <c r="V83" s="211" t="str">
        <f t="shared" si="58"/>
        <v>NO</v>
      </c>
      <c r="W83" s="211" t="str">
        <f t="shared" si="59"/>
        <v>NO</v>
      </c>
      <c r="X83" s="211">
        <v>0</v>
      </c>
      <c r="Y83" s="211" t="s">
        <v>3277</v>
      </c>
      <c r="Z83" s="211" t="s">
        <v>3275</v>
      </c>
      <c r="AA83" s="211" t="s">
        <v>3319</v>
      </c>
      <c r="AB83" s="211" t="s">
        <v>3286</v>
      </c>
      <c r="AC83" s="211" t="s">
        <v>3286</v>
      </c>
      <c r="AD83" s="211" t="s">
        <v>3320</v>
      </c>
      <c r="AE83" s="211" t="str">
        <f t="shared" si="60"/>
        <v>SERVICE</v>
      </c>
      <c r="AF83" s="211" t="str">
        <f t="shared" si="61"/>
        <v>SERVICE</v>
      </c>
      <c r="AG83" s="211" t="str">
        <f t="shared" si="62"/>
        <v/>
      </c>
      <c r="AH83" s="211" t="str">
        <f t="shared" si="81"/>
        <v/>
      </c>
      <c r="AI83" s="211" t="str">
        <f t="shared" si="63"/>
        <v/>
      </c>
      <c r="AJ83" s="211" t="str">
        <f t="shared" si="64"/>
        <v/>
      </c>
      <c r="AK83" s="211" t="str">
        <f t="shared" si="65"/>
        <v/>
      </c>
      <c r="AL83" s="211" t="str">
        <f t="shared" si="66"/>
        <v/>
      </c>
      <c r="AM83" s="211" t="str">
        <f t="shared" si="67"/>
        <v/>
      </c>
      <c r="AN83" s="211" t="str">
        <f t="shared" si="68"/>
        <v>No</v>
      </c>
      <c r="AO83" s="211" t="str">
        <f t="shared" si="69"/>
        <v>No</v>
      </c>
      <c r="AP83" s="211" t="str">
        <f t="shared" si="70"/>
        <v>No</v>
      </c>
      <c r="AQ83" s="211" t="str">
        <f t="shared" si="71"/>
        <v>DB_QGDAUTO</v>
      </c>
      <c r="AR83" s="211" t="str">
        <f t="shared" si="72"/>
        <v>QGDAUTO</v>
      </c>
      <c r="AS83" s="211" t="str">
        <f t="shared" si="73"/>
        <v/>
      </c>
      <c r="AT83" s="211" t="str">
        <f t="shared" si="74"/>
        <v/>
      </c>
      <c r="AU83" s="211" t="str">
        <f t="shared" si="75"/>
        <v/>
      </c>
      <c r="AV83" s="211" t="str">
        <f t="shared" si="76"/>
        <v>ADC</v>
      </c>
      <c r="AW83" s="211" t="str">
        <f t="shared" si="77"/>
        <v>Wireless</v>
      </c>
      <c r="AX83" s="211" t="str">
        <f t="shared" si="78"/>
        <v>NO</v>
      </c>
      <c r="AY83" s="125" t="str">
        <f t="shared" si="79"/>
        <v>3</v>
      </c>
    </row>
    <row r="84" spans="1:51" s="211" customFormat="1" x14ac:dyDescent="0.25">
      <c r="A84" s="211" t="s">
        <v>2756</v>
      </c>
      <c r="B84" s="211" t="s">
        <v>2756</v>
      </c>
      <c r="C84" s="211" t="str">
        <f t="shared" si="42"/>
        <v xml:space="preserve"> Alarmcare Discount to QCC Members</v>
      </c>
      <c r="D84" s="211" t="str">
        <f t="shared" si="43"/>
        <v>Remise Alarmcare aux membres du QCC</v>
      </c>
      <c r="E84" s="211" t="str">
        <f t="shared" si="44"/>
        <v/>
      </c>
      <c r="F84" s="211" t="str">
        <f t="shared" si="45"/>
        <v xml:space="preserve"> Alarmcare Discount to QCC Members</v>
      </c>
      <c r="G84" s="211" t="str">
        <f t="shared" si="46"/>
        <v>Remise Alarmcare aux membres du QCC</v>
      </c>
      <c r="H84" s="211" t="str">
        <f t="shared" si="47"/>
        <v xml:space="preserve"> Alarmcare Discount to QCC Members</v>
      </c>
      <c r="I84" s="211" t="str">
        <f t="shared" si="48"/>
        <v>Remise Alarmcare aux membres du QCC</v>
      </c>
      <c r="J84" s="211" t="str">
        <f t="shared" si="49"/>
        <v/>
      </c>
      <c r="K84" s="211" t="str">
        <f t="shared" si="50"/>
        <v/>
      </c>
      <c r="L84" s="211" t="str">
        <f t="shared" si="80"/>
        <v>Service</v>
      </c>
      <c r="M84" s="211" t="str">
        <f t="shared" si="51"/>
        <v>NO</v>
      </c>
      <c r="N84" s="211" t="str">
        <f t="shared" si="52"/>
        <v>Product</v>
      </c>
      <c r="O84" s="211" t="str">
        <f t="shared" si="53"/>
        <v>Promotion</v>
      </c>
      <c r="P84" s="211" t="str">
        <f t="shared" si="54"/>
        <v>One time</v>
      </c>
      <c r="Q84" s="349">
        <v>43930</v>
      </c>
      <c r="R84" s="349"/>
      <c r="S84" s="211" t="str">
        <f t="shared" si="55"/>
        <v>NO</v>
      </c>
      <c r="T84" s="211" t="str">
        <f t="shared" si="56"/>
        <v>No</v>
      </c>
      <c r="U84" s="211" t="str">
        <f t="shared" si="57"/>
        <v>No</v>
      </c>
      <c r="V84" s="211" t="str">
        <f t="shared" si="58"/>
        <v>NO</v>
      </c>
      <c r="W84" s="211" t="str">
        <f t="shared" si="59"/>
        <v>NO</v>
      </c>
      <c r="X84" s="211">
        <v>0</v>
      </c>
      <c r="Y84" s="211" t="s">
        <v>3277</v>
      </c>
      <c r="Z84" s="211" t="s">
        <v>3275</v>
      </c>
      <c r="AA84" s="211" t="s">
        <v>3319</v>
      </c>
      <c r="AB84" s="211" t="s">
        <v>3286</v>
      </c>
      <c r="AC84" s="211" t="s">
        <v>3286</v>
      </c>
      <c r="AD84" s="211" t="s">
        <v>3320</v>
      </c>
      <c r="AE84" s="211" t="str">
        <f t="shared" si="60"/>
        <v>Service</v>
      </c>
      <c r="AF84" s="211" t="str">
        <f t="shared" si="61"/>
        <v>Service</v>
      </c>
      <c r="AG84" s="211" t="str">
        <f t="shared" si="62"/>
        <v>QCC</v>
      </c>
      <c r="AH84" s="211" t="str">
        <f t="shared" si="81"/>
        <v/>
      </c>
      <c r="AI84" s="211" t="str">
        <f t="shared" si="63"/>
        <v/>
      </c>
      <c r="AJ84" s="211" t="str">
        <f t="shared" si="64"/>
        <v/>
      </c>
      <c r="AK84" s="211" t="str">
        <f t="shared" si="65"/>
        <v/>
      </c>
      <c r="AL84" s="211" t="str">
        <f t="shared" si="66"/>
        <v/>
      </c>
      <c r="AM84" s="211" t="str">
        <f t="shared" si="67"/>
        <v>Offer</v>
      </c>
      <c r="AN84" s="211" t="str">
        <f t="shared" si="68"/>
        <v>No</v>
      </c>
      <c r="AO84" s="211" t="str">
        <f t="shared" si="69"/>
        <v>No</v>
      </c>
      <c r="AP84" s="211" t="str">
        <f t="shared" si="70"/>
        <v>No</v>
      </c>
      <c r="AQ84" s="211" t="str">
        <f t="shared" si="71"/>
        <v/>
      </c>
      <c r="AR84" s="211" t="str">
        <f t="shared" si="72"/>
        <v/>
      </c>
      <c r="AS84" s="211" t="str">
        <f t="shared" si="73"/>
        <v/>
      </c>
      <c r="AT84" s="211" t="str">
        <f t="shared" si="74"/>
        <v>NO</v>
      </c>
      <c r="AU84" s="211" t="str">
        <f t="shared" si="75"/>
        <v/>
      </c>
      <c r="AV84" s="211" t="str">
        <f t="shared" si="76"/>
        <v/>
      </c>
      <c r="AW84" s="211" t="str">
        <f t="shared" si="77"/>
        <v/>
      </c>
      <c r="AX84" s="211" t="str">
        <f t="shared" si="78"/>
        <v>NO</v>
      </c>
      <c r="AY84" s="125" t="str">
        <f t="shared" si="79"/>
        <v/>
      </c>
    </row>
    <row r="85" spans="1:51" s="211" customFormat="1" x14ac:dyDescent="0.25">
      <c r="A85" s="211" t="s">
        <v>3345</v>
      </c>
      <c r="B85" s="211" t="s">
        <v>3345</v>
      </c>
      <c r="C85" s="211" t="str">
        <f t="shared" si="42"/>
        <v>Qolsys Better Package with Automation</v>
      </c>
      <c r="D85" s="211" t="str">
        <f t="shared" si="43"/>
        <v>Forfait de base - Mieux avec domotique (Qolsys)</v>
      </c>
      <c r="E85" s="211" t="str">
        <f t="shared" si="44"/>
        <v/>
      </c>
      <c r="F85" s="211" t="str">
        <f t="shared" si="45"/>
        <v>Better</v>
      </c>
      <c r="G85" s="211" t="str">
        <f t="shared" si="46"/>
        <v>Mieux</v>
      </c>
      <c r="H85" s="211" t="str">
        <f t="shared" si="47"/>
        <v>Qolsys Better Package with Automation</v>
      </c>
      <c r="I85" s="211" t="str">
        <f t="shared" si="48"/>
        <v>Forfait de base - Mieux avec domotique (Qolsys)</v>
      </c>
      <c r="J85" s="211" t="str">
        <f t="shared" si="49"/>
        <v>QOLSYS_IQ2</v>
      </c>
      <c r="K85" s="211" t="str">
        <f t="shared" si="50"/>
        <v>QBTRAUTO</v>
      </c>
      <c r="L85" s="211" t="str">
        <f t="shared" si="80"/>
        <v>Non-Inventory</v>
      </c>
      <c r="M85" s="211" t="str">
        <f t="shared" si="51"/>
        <v>NO</v>
      </c>
      <c r="N85" s="211" t="str">
        <f t="shared" si="52"/>
        <v>Product Bundle</v>
      </c>
      <c r="O85" s="211" t="str">
        <f t="shared" si="53"/>
        <v>Bundle</v>
      </c>
      <c r="P85" s="211" t="str">
        <f t="shared" si="54"/>
        <v>RMR</v>
      </c>
      <c r="Q85" s="349">
        <v>43930</v>
      </c>
      <c r="R85" s="349"/>
      <c r="S85" s="211" t="str">
        <f t="shared" si="55"/>
        <v>YES</v>
      </c>
      <c r="T85" s="211" t="str">
        <f t="shared" si="56"/>
        <v>No</v>
      </c>
      <c r="U85" s="211" t="str">
        <f t="shared" si="57"/>
        <v>No</v>
      </c>
      <c r="V85" s="211" t="str">
        <f t="shared" si="58"/>
        <v>NO</v>
      </c>
      <c r="W85" s="211" t="str">
        <f t="shared" si="59"/>
        <v>NO</v>
      </c>
      <c r="X85" s="211">
        <v>0</v>
      </c>
      <c r="Y85" s="211" t="s">
        <v>3277</v>
      </c>
      <c r="Z85" s="211" t="s">
        <v>3275</v>
      </c>
      <c r="AA85" s="211" t="s">
        <v>3319</v>
      </c>
      <c r="AB85" s="211" t="s">
        <v>3286</v>
      </c>
      <c r="AC85" s="211" t="s">
        <v>3286</v>
      </c>
      <c r="AD85" s="211" t="s">
        <v>3320</v>
      </c>
      <c r="AE85" s="211" t="str">
        <f t="shared" si="60"/>
        <v>SERVICE</v>
      </c>
      <c r="AF85" s="211" t="str">
        <f t="shared" si="61"/>
        <v>SERVICE</v>
      </c>
      <c r="AG85" s="211" t="str">
        <f t="shared" si="62"/>
        <v/>
      </c>
      <c r="AH85" s="211" t="str">
        <f t="shared" si="81"/>
        <v/>
      </c>
      <c r="AI85" s="211" t="str">
        <f t="shared" si="63"/>
        <v/>
      </c>
      <c r="AJ85" s="211" t="str">
        <f t="shared" si="64"/>
        <v/>
      </c>
      <c r="AK85" s="211" t="str">
        <f t="shared" si="65"/>
        <v/>
      </c>
      <c r="AL85" s="211" t="str">
        <f t="shared" si="66"/>
        <v/>
      </c>
      <c r="AM85" s="211" t="str">
        <f t="shared" si="67"/>
        <v/>
      </c>
      <c r="AN85" s="211" t="str">
        <f t="shared" si="68"/>
        <v>No</v>
      </c>
      <c r="AO85" s="211" t="str">
        <f t="shared" si="69"/>
        <v>No</v>
      </c>
      <c r="AP85" s="211" t="str">
        <f t="shared" si="70"/>
        <v>No</v>
      </c>
      <c r="AQ85" s="211" t="str">
        <f t="shared" si="71"/>
        <v>DB_QBTRAUTO</v>
      </c>
      <c r="AR85" s="211" t="str">
        <f t="shared" si="72"/>
        <v>QBTRAUTO</v>
      </c>
      <c r="AS85" s="211" t="str">
        <f t="shared" si="73"/>
        <v/>
      </c>
      <c r="AT85" s="211" t="str">
        <f t="shared" si="74"/>
        <v/>
      </c>
      <c r="AU85" s="211" t="str">
        <f t="shared" si="75"/>
        <v/>
      </c>
      <c r="AV85" s="211" t="str">
        <f t="shared" si="76"/>
        <v>ADC</v>
      </c>
      <c r="AW85" s="211" t="str">
        <f t="shared" si="77"/>
        <v>Wireless</v>
      </c>
      <c r="AX85" s="211" t="str">
        <f t="shared" si="78"/>
        <v>NO</v>
      </c>
      <c r="AY85" s="125" t="str">
        <f t="shared" si="79"/>
        <v>5</v>
      </c>
    </row>
    <row r="86" spans="1:51" s="211" customFormat="1" x14ac:dyDescent="0.25">
      <c r="A86" s="211" t="s">
        <v>3342</v>
      </c>
      <c r="B86" s="211" t="s">
        <v>3342</v>
      </c>
      <c r="C86" s="211" t="str">
        <f t="shared" si="42"/>
        <v>Qolsys Better Package</v>
      </c>
      <c r="D86" s="211" t="str">
        <f t="shared" si="43"/>
        <v>Forfait de base - Mieux (Qolsys)</v>
      </c>
      <c r="E86" s="211" t="str">
        <f t="shared" si="44"/>
        <v/>
      </c>
      <c r="F86" s="211" t="str">
        <f t="shared" si="45"/>
        <v>Better</v>
      </c>
      <c r="G86" s="211" t="str">
        <f t="shared" si="46"/>
        <v>Mieux</v>
      </c>
      <c r="H86" s="211" t="str">
        <f t="shared" si="47"/>
        <v>Qolsys Better Package</v>
      </c>
      <c r="I86" s="211" t="str">
        <f t="shared" si="48"/>
        <v>Forfait de base - Mieux (Qolsys)</v>
      </c>
      <c r="J86" s="211" t="str">
        <f t="shared" si="49"/>
        <v>QOLSYS_IQ2</v>
      </c>
      <c r="K86" s="211" t="str">
        <f t="shared" si="50"/>
        <v>QBETTER2</v>
      </c>
      <c r="L86" s="211" t="str">
        <f t="shared" si="80"/>
        <v>Non-Inventory</v>
      </c>
      <c r="M86" s="211" t="str">
        <f t="shared" si="51"/>
        <v>NO</v>
      </c>
      <c r="N86" s="211" t="str">
        <f t="shared" si="52"/>
        <v>Product Bundle</v>
      </c>
      <c r="O86" s="211" t="str">
        <f t="shared" si="53"/>
        <v>Bundle</v>
      </c>
      <c r="P86" s="211" t="str">
        <f t="shared" si="54"/>
        <v>RMR</v>
      </c>
      <c r="Q86" s="349">
        <v>43930</v>
      </c>
      <c r="R86" s="349"/>
      <c r="S86" s="211" t="str">
        <f t="shared" si="55"/>
        <v>YES</v>
      </c>
      <c r="T86" s="211" t="str">
        <f t="shared" si="56"/>
        <v>No</v>
      </c>
      <c r="U86" s="211" t="str">
        <f t="shared" si="57"/>
        <v>No</v>
      </c>
      <c r="V86" s="211" t="str">
        <f t="shared" si="58"/>
        <v>NO</v>
      </c>
      <c r="W86" s="211" t="str">
        <f t="shared" si="59"/>
        <v>NO</v>
      </c>
      <c r="X86" s="211">
        <v>0</v>
      </c>
      <c r="Y86" s="211" t="s">
        <v>3277</v>
      </c>
      <c r="Z86" s="211" t="s">
        <v>3275</v>
      </c>
      <c r="AA86" s="211" t="s">
        <v>3319</v>
      </c>
      <c r="AB86" s="211" t="s">
        <v>3286</v>
      </c>
      <c r="AC86" s="211" t="s">
        <v>3286</v>
      </c>
      <c r="AD86" s="211" t="s">
        <v>3320</v>
      </c>
      <c r="AE86" s="211" t="str">
        <f t="shared" si="60"/>
        <v>SERVICE</v>
      </c>
      <c r="AF86" s="211" t="str">
        <f t="shared" si="61"/>
        <v>SERVICE</v>
      </c>
      <c r="AG86" s="211" t="str">
        <f t="shared" si="62"/>
        <v/>
      </c>
      <c r="AH86" s="211" t="str">
        <f t="shared" si="81"/>
        <v/>
      </c>
      <c r="AI86" s="211" t="str">
        <f t="shared" si="63"/>
        <v/>
      </c>
      <c r="AJ86" s="211" t="str">
        <f t="shared" si="64"/>
        <v/>
      </c>
      <c r="AK86" s="211" t="str">
        <f t="shared" si="65"/>
        <v/>
      </c>
      <c r="AL86" s="211" t="str">
        <f t="shared" si="66"/>
        <v/>
      </c>
      <c r="AM86" s="211" t="str">
        <f t="shared" si="67"/>
        <v/>
      </c>
      <c r="AN86" s="211" t="str">
        <f t="shared" si="68"/>
        <v>No</v>
      </c>
      <c r="AO86" s="211" t="str">
        <f t="shared" si="69"/>
        <v>No</v>
      </c>
      <c r="AP86" s="211" t="str">
        <f t="shared" si="70"/>
        <v>No</v>
      </c>
      <c r="AQ86" s="211" t="str">
        <f t="shared" si="71"/>
        <v>DB_QBETTER2</v>
      </c>
      <c r="AR86" s="211" t="str">
        <f t="shared" si="72"/>
        <v>QBETTER2</v>
      </c>
      <c r="AS86" s="211" t="str">
        <f t="shared" si="73"/>
        <v/>
      </c>
      <c r="AT86" s="211" t="str">
        <f t="shared" si="74"/>
        <v/>
      </c>
      <c r="AU86" s="211" t="str">
        <f t="shared" si="75"/>
        <v/>
      </c>
      <c r="AV86" s="211" t="str">
        <f t="shared" si="76"/>
        <v>ADC</v>
      </c>
      <c r="AW86" s="211" t="str">
        <f t="shared" si="77"/>
        <v>Wireless</v>
      </c>
      <c r="AX86" s="211" t="str">
        <f t="shared" si="78"/>
        <v>NO</v>
      </c>
      <c r="AY86" s="125">
        <f t="shared" si="79"/>
        <v>4</v>
      </c>
    </row>
    <row r="87" spans="1:51" s="211" customFormat="1" x14ac:dyDescent="0.25">
      <c r="A87" s="211" t="s">
        <v>295</v>
      </c>
      <c r="B87" s="211" t="s">
        <v>295</v>
      </c>
      <c r="C87" s="211" t="str">
        <f t="shared" si="42"/>
        <v>Qolsys Better Package</v>
      </c>
      <c r="D87" s="211" t="str">
        <f t="shared" si="43"/>
        <v>Forfait de base - Mieux (Qolsys)</v>
      </c>
      <c r="E87" s="211" t="str">
        <f t="shared" si="44"/>
        <v/>
      </c>
      <c r="F87" s="211" t="str">
        <f t="shared" si="45"/>
        <v>Better</v>
      </c>
      <c r="G87" s="211" t="str">
        <f t="shared" si="46"/>
        <v>Mieux</v>
      </c>
      <c r="H87" s="211" t="str">
        <f t="shared" si="47"/>
        <v>Qolsys Better Package</v>
      </c>
      <c r="I87" s="211" t="str">
        <f t="shared" si="48"/>
        <v>Forfait de base - Mieux (Qolsys)</v>
      </c>
      <c r="J87" s="211" t="str">
        <f t="shared" si="49"/>
        <v>QOLSYS_IQ2</v>
      </c>
      <c r="K87" s="211" t="str">
        <f t="shared" si="50"/>
        <v>Q-BETTER</v>
      </c>
      <c r="L87" s="211" t="str">
        <f t="shared" si="80"/>
        <v>Non-Inventory</v>
      </c>
      <c r="M87" s="211" t="str">
        <f t="shared" si="51"/>
        <v>NO</v>
      </c>
      <c r="N87" s="211" t="str">
        <f t="shared" si="52"/>
        <v>Product Bundle</v>
      </c>
      <c r="O87" s="211" t="str">
        <f t="shared" si="53"/>
        <v>Bundle</v>
      </c>
      <c r="P87" s="211" t="str">
        <f t="shared" si="54"/>
        <v>RMR</v>
      </c>
      <c r="Q87" s="349">
        <v>43930</v>
      </c>
      <c r="R87" s="349"/>
      <c r="S87" s="211" t="str">
        <f t="shared" si="55"/>
        <v>YES</v>
      </c>
      <c r="T87" s="211" t="str">
        <f t="shared" si="56"/>
        <v>No</v>
      </c>
      <c r="U87" s="211" t="str">
        <f t="shared" si="57"/>
        <v>No</v>
      </c>
      <c r="V87" s="211" t="str">
        <f t="shared" si="58"/>
        <v>NO</v>
      </c>
      <c r="W87" s="211" t="str">
        <f t="shared" si="59"/>
        <v>NO</v>
      </c>
      <c r="X87" s="211">
        <v>0</v>
      </c>
      <c r="Y87" s="211" t="s">
        <v>3277</v>
      </c>
      <c r="Z87" s="211" t="s">
        <v>3275</v>
      </c>
      <c r="AA87" s="211" t="s">
        <v>3319</v>
      </c>
      <c r="AB87" s="211" t="s">
        <v>3286</v>
      </c>
      <c r="AC87" s="211" t="s">
        <v>3286</v>
      </c>
      <c r="AD87" s="211" t="s">
        <v>3320</v>
      </c>
      <c r="AE87" s="211" t="str">
        <f t="shared" si="60"/>
        <v>SERVICE</v>
      </c>
      <c r="AF87" s="211" t="str">
        <f t="shared" si="61"/>
        <v>SERVICE</v>
      </c>
      <c r="AG87" s="211" t="str">
        <f t="shared" si="62"/>
        <v/>
      </c>
      <c r="AH87" s="211" t="str">
        <f t="shared" si="81"/>
        <v/>
      </c>
      <c r="AI87" s="211" t="str">
        <f t="shared" si="63"/>
        <v/>
      </c>
      <c r="AJ87" s="211" t="str">
        <f t="shared" si="64"/>
        <v/>
      </c>
      <c r="AK87" s="211" t="str">
        <f t="shared" si="65"/>
        <v/>
      </c>
      <c r="AL87" s="211" t="str">
        <f t="shared" si="66"/>
        <v/>
      </c>
      <c r="AM87" s="211" t="str">
        <f t="shared" si="67"/>
        <v/>
      </c>
      <c r="AN87" s="211" t="str">
        <f t="shared" si="68"/>
        <v>No</v>
      </c>
      <c r="AO87" s="211" t="str">
        <f t="shared" si="69"/>
        <v>No</v>
      </c>
      <c r="AP87" s="211" t="str">
        <f t="shared" si="70"/>
        <v>No</v>
      </c>
      <c r="AQ87" s="211" t="str">
        <f t="shared" si="71"/>
        <v/>
      </c>
      <c r="AR87" s="211" t="str">
        <f t="shared" si="72"/>
        <v>Q-BETTER</v>
      </c>
      <c r="AS87" s="211" t="str">
        <f t="shared" si="73"/>
        <v/>
      </c>
      <c r="AT87" s="211" t="str">
        <f t="shared" si="74"/>
        <v/>
      </c>
      <c r="AU87" s="211" t="str">
        <f t="shared" si="75"/>
        <v/>
      </c>
      <c r="AV87" s="211" t="str">
        <f t="shared" si="76"/>
        <v>ADC</v>
      </c>
      <c r="AW87" s="211" t="str">
        <f t="shared" si="77"/>
        <v>Wireless</v>
      </c>
      <c r="AX87" s="211" t="str">
        <f t="shared" si="78"/>
        <v>NO</v>
      </c>
      <c r="AY87" s="125">
        <f t="shared" si="79"/>
        <v>4</v>
      </c>
    </row>
    <row r="88" spans="1:51" s="211" customFormat="1" x14ac:dyDescent="0.25">
      <c r="A88" s="211" t="s">
        <v>298</v>
      </c>
      <c r="B88" s="211" t="s">
        <v>298</v>
      </c>
      <c r="C88" s="211" t="str">
        <f t="shared" si="42"/>
        <v>Qolsys Best Package</v>
      </c>
      <c r="D88" s="211" t="str">
        <f t="shared" si="43"/>
        <v>Forfait de base - Meilleur</v>
      </c>
      <c r="E88" s="211" t="str">
        <f t="shared" si="44"/>
        <v/>
      </c>
      <c r="F88" s="211" t="str">
        <f t="shared" si="45"/>
        <v>Best</v>
      </c>
      <c r="G88" s="211" t="str">
        <f t="shared" si="46"/>
        <v>Meilleur</v>
      </c>
      <c r="H88" s="211" t="str">
        <f t="shared" si="47"/>
        <v>Qolsys Best Package</v>
      </c>
      <c r="I88" s="211" t="str">
        <f t="shared" si="48"/>
        <v>Forfait de base - Meilleur</v>
      </c>
      <c r="J88" s="211" t="str">
        <f t="shared" si="49"/>
        <v>QOLSYS_IQ2</v>
      </c>
      <c r="K88" s="211" t="str">
        <f t="shared" si="50"/>
        <v>Q-BEST</v>
      </c>
      <c r="L88" s="211" t="str">
        <f t="shared" si="80"/>
        <v>Non-Inventory</v>
      </c>
      <c r="M88" s="211" t="str">
        <f t="shared" si="51"/>
        <v>NO</v>
      </c>
      <c r="N88" s="211" t="str">
        <f t="shared" si="52"/>
        <v>Product Bundle</v>
      </c>
      <c r="O88" s="211" t="str">
        <f t="shared" si="53"/>
        <v>Bundle</v>
      </c>
      <c r="P88" s="211" t="str">
        <f t="shared" si="54"/>
        <v>RMR</v>
      </c>
      <c r="Q88" s="349">
        <v>43930</v>
      </c>
      <c r="R88" s="349"/>
      <c r="S88" s="211" t="str">
        <f t="shared" si="55"/>
        <v>YES</v>
      </c>
      <c r="T88" s="211" t="str">
        <f t="shared" si="56"/>
        <v>No</v>
      </c>
      <c r="U88" s="211" t="str">
        <f t="shared" si="57"/>
        <v>No</v>
      </c>
      <c r="V88" s="211" t="str">
        <f t="shared" si="58"/>
        <v>NO</v>
      </c>
      <c r="W88" s="211" t="str">
        <f t="shared" si="59"/>
        <v>NO</v>
      </c>
      <c r="X88" s="211">
        <v>0</v>
      </c>
      <c r="Y88" s="211" t="s">
        <v>3277</v>
      </c>
      <c r="Z88" s="211" t="s">
        <v>3275</v>
      </c>
      <c r="AA88" s="211" t="s">
        <v>3319</v>
      </c>
      <c r="AB88" s="211" t="s">
        <v>3286</v>
      </c>
      <c r="AC88" s="211" t="s">
        <v>3286</v>
      </c>
      <c r="AD88" s="211" t="s">
        <v>3320</v>
      </c>
      <c r="AE88" s="211" t="str">
        <f t="shared" si="60"/>
        <v>SERVICE</v>
      </c>
      <c r="AF88" s="211" t="str">
        <f t="shared" si="61"/>
        <v>SERVICE</v>
      </c>
      <c r="AG88" s="211" t="str">
        <f t="shared" si="62"/>
        <v/>
      </c>
      <c r="AH88" s="211" t="str">
        <f t="shared" si="81"/>
        <v/>
      </c>
      <c r="AI88" s="211" t="str">
        <f t="shared" si="63"/>
        <v/>
      </c>
      <c r="AJ88" s="211" t="str">
        <f t="shared" si="64"/>
        <v/>
      </c>
      <c r="AK88" s="211" t="str">
        <f t="shared" si="65"/>
        <v/>
      </c>
      <c r="AL88" s="211" t="str">
        <f t="shared" si="66"/>
        <v/>
      </c>
      <c r="AM88" s="211" t="str">
        <f t="shared" si="67"/>
        <v/>
      </c>
      <c r="AN88" s="211" t="str">
        <f t="shared" si="68"/>
        <v>No</v>
      </c>
      <c r="AO88" s="211" t="str">
        <f t="shared" si="69"/>
        <v>No</v>
      </c>
      <c r="AP88" s="211" t="str">
        <f t="shared" si="70"/>
        <v>No</v>
      </c>
      <c r="AQ88" s="211" t="str">
        <f t="shared" si="71"/>
        <v/>
      </c>
      <c r="AR88" s="211" t="str">
        <f t="shared" si="72"/>
        <v>Q-BEST</v>
      </c>
      <c r="AS88" s="211" t="str">
        <f t="shared" si="73"/>
        <v/>
      </c>
      <c r="AT88" s="211" t="str">
        <f t="shared" si="74"/>
        <v/>
      </c>
      <c r="AU88" s="211" t="str">
        <f t="shared" si="75"/>
        <v/>
      </c>
      <c r="AV88" s="211" t="str">
        <f t="shared" si="76"/>
        <v>ADC</v>
      </c>
      <c r="AW88" s="211" t="str">
        <f t="shared" si="77"/>
        <v>Wireless</v>
      </c>
      <c r="AX88" s="211" t="str">
        <f t="shared" si="78"/>
        <v>NO</v>
      </c>
      <c r="AY88" s="125">
        <f t="shared" si="79"/>
        <v>6</v>
      </c>
    </row>
    <row r="89" spans="1:51" s="211" customFormat="1" x14ac:dyDescent="0.25">
      <c r="A89" s="211" t="s">
        <v>2612</v>
      </c>
      <c r="B89" s="211" t="s">
        <v>2612</v>
      </c>
      <c r="C89" s="211" t="str">
        <f t="shared" si="42"/>
        <v>Private Guard Response Fee Discount - $3.25</v>
      </c>
      <c r="D89" s="211" t="str">
        <f t="shared" si="43"/>
        <v xml:space="preserve">Réduction sur les frais de service d'intervention d'un agent de sécurité privé </v>
      </c>
      <c r="E89" s="211" t="str">
        <f t="shared" si="44"/>
        <v/>
      </c>
      <c r="F89" s="211" t="str">
        <f t="shared" si="45"/>
        <v>Discount on legacy pricing of Private Guard response fee</v>
      </c>
      <c r="G89" s="211" t="str">
        <f t="shared" si="46"/>
        <v xml:space="preserve">Réduction sur les frais de service d'intervention d'un agent de sécurité privé </v>
      </c>
      <c r="H89" s="211" t="str">
        <f t="shared" si="47"/>
        <v>Private Guard Response Fee Discount - $3.25</v>
      </c>
      <c r="I89" s="211" t="str">
        <f t="shared" si="48"/>
        <v xml:space="preserve">Réduction sur les frais de service d'intervention d'un agent de sécurité privé </v>
      </c>
      <c r="J89" s="211" t="str">
        <f t="shared" si="49"/>
        <v/>
      </c>
      <c r="K89" s="211" t="str">
        <f t="shared" si="50"/>
        <v/>
      </c>
      <c r="L89" s="211" t="str">
        <f t="shared" si="80"/>
        <v>Service</v>
      </c>
      <c r="M89" s="211" t="str">
        <f t="shared" si="51"/>
        <v>NO</v>
      </c>
      <c r="N89" s="211" t="str">
        <f t="shared" si="52"/>
        <v>Product</v>
      </c>
      <c r="O89" s="211" t="str">
        <f t="shared" si="53"/>
        <v>Promotion</v>
      </c>
      <c r="P89" s="211" t="str">
        <f t="shared" si="54"/>
        <v>One Time</v>
      </c>
      <c r="Q89" s="349">
        <v>43930</v>
      </c>
      <c r="R89" s="349"/>
      <c r="S89" s="211" t="str">
        <f t="shared" si="55"/>
        <v>NO</v>
      </c>
      <c r="T89" s="211" t="str">
        <f t="shared" si="56"/>
        <v>No</v>
      </c>
      <c r="U89" s="211" t="str">
        <f t="shared" si="57"/>
        <v>No</v>
      </c>
      <c r="V89" s="211" t="str">
        <f t="shared" si="58"/>
        <v>NO</v>
      </c>
      <c r="W89" s="211" t="str">
        <f t="shared" si="59"/>
        <v>NO</v>
      </c>
      <c r="X89" s="211">
        <v>0</v>
      </c>
      <c r="Y89" s="211" t="s">
        <v>3277</v>
      </c>
      <c r="Z89" s="211" t="s">
        <v>3275</v>
      </c>
      <c r="AA89" s="211" t="s">
        <v>3319</v>
      </c>
      <c r="AB89" s="211" t="s">
        <v>3286</v>
      </c>
      <c r="AC89" s="211" t="s">
        <v>3286</v>
      </c>
      <c r="AD89" s="211" t="s">
        <v>3320</v>
      </c>
      <c r="AE89" s="211" t="str">
        <f t="shared" si="60"/>
        <v>PRS</v>
      </c>
      <c r="AF89" s="211" t="str">
        <f t="shared" si="61"/>
        <v>PRS</v>
      </c>
      <c r="AG89" s="211" t="str">
        <f t="shared" si="62"/>
        <v>PRSCRED</v>
      </c>
      <c r="AH89" s="211" t="str">
        <f t="shared" si="81"/>
        <v/>
      </c>
      <c r="AI89" s="211" t="str">
        <f t="shared" si="63"/>
        <v/>
      </c>
      <c r="AJ89" s="211" t="str">
        <f t="shared" si="64"/>
        <v/>
      </c>
      <c r="AK89" s="211" t="str">
        <f t="shared" si="65"/>
        <v/>
      </c>
      <c r="AL89" s="211" t="str">
        <f t="shared" si="66"/>
        <v/>
      </c>
      <c r="AM89" s="211" t="str">
        <f t="shared" si="67"/>
        <v>Offer</v>
      </c>
      <c r="AN89" s="211" t="str">
        <f t="shared" si="68"/>
        <v>No</v>
      </c>
      <c r="AO89" s="211" t="str">
        <f t="shared" si="69"/>
        <v>No</v>
      </c>
      <c r="AP89" s="211" t="str">
        <f t="shared" si="70"/>
        <v>No</v>
      </c>
      <c r="AQ89" s="211" t="str">
        <f t="shared" si="71"/>
        <v/>
      </c>
      <c r="AR89" s="211" t="str">
        <f t="shared" si="72"/>
        <v/>
      </c>
      <c r="AS89" s="211" t="str">
        <f t="shared" si="73"/>
        <v/>
      </c>
      <c r="AT89" s="211" t="str">
        <f t="shared" si="74"/>
        <v>NO</v>
      </c>
      <c r="AU89" s="211" t="str">
        <f t="shared" si="75"/>
        <v/>
      </c>
      <c r="AV89" s="211" t="str">
        <f t="shared" si="76"/>
        <v/>
      </c>
      <c r="AW89" s="211" t="str">
        <f t="shared" si="77"/>
        <v/>
      </c>
      <c r="AX89" s="211" t="str">
        <f t="shared" si="78"/>
        <v>NO</v>
      </c>
      <c r="AY89" s="125" t="str">
        <f t="shared" si="79"/>
        <v/>
      </c>
    </row>
    <row r="90" spans="1:51" s="211" customFormat="1" x14ac:dyDescent="0.25">
      <c r="A90" s="211" t="s">
        <v>128</v>
      </c>
      <c r="B90" s="211" t="s">
        <v>128</v>
      </c>
      <c r="C90" s="211" t="str">
        <f t="shared" si="42"/>
        <v>Private Guard response</v>
      </c>
      <c r="D90" s="211" t="str">
        <f t="shared" si="43"/>
        <v>Service de sécurité privé</v>
      </c>
      <c r="E90" s="211" t="str">
        <f t="shared" si="44"/>
        <v/>
      </c>
      <c r="F90" s="211" t="str">
        <f t="shared" si="45"/>
        <v>Private security response to any non-verified alarm events.</v>
      </c>
      <c r="G90" s="211" t="str">
        <f t="shared" si="46"/>
        <v>Réponse de sécurité privée à tout événement d'alarme non vérifié.</v>
      </c>
      <c r="H90" s="211" t="str">
        <f t="shared" si="47"/>
        <v>Private Guard response</v>
      </c>
      <c r="I90" s="211" t="str">
        <f t="shared" si="48"/>
        <v>Service de sécurité privé</v>
      </c>
      <c r="J90" s="211" t="str">
        <f t="shared" si="49"/>
        <v/>
      </c>
      <c r="K90" s="211" t="str">
        <f t="shared" si="50"/>
        <v/>
      </c>
      <c r="L90" s="211" t="str">
        <f t="shared" si="80"/>
        <v>Service</v>
      </c>
      <c r="M90" s="211" t="str">
        <f t="shared" si="51"/>
        <v>NO</v>
      </c>
      <c r="N90" s="211" t="str">
        <f t="shared" si="52"/>
        <v>Product</v>
      </c>
      <c r="O90" s="211" t="str">
        <f t="shared" si="53"/>
        <v>Service</v>
      </c>
      <c r="P90" s="211" t="str">
        <f t="shared" si="54"/>
        <v>RMR</v>
      </c>
      <c r="Q90" s="349">
        <v>43930</v>
      </c>
      <c r="R90" s="349"/>
      <c r="S90" s="211" t="str">
        <f t="shared" si="55"/>
        <v>NO</v>
      </c>
      <c r="T90" s="211" t="str">
        <f t="shared" si="56"/>
        <v>No</v>
      </c>
      <c r="U90" s="211" t="str">
        <f t="shared" si="57"/>
        <v>No</v>
      </c>
      <c r="V90" s="211" t="str">
        <f t="shared" si="58"/>
        <v>NO</v>
      </c>
      <c r="W90" s="211" t="str">
        <f t="shared" si="59"/>
        <v>NO</v>
      </c>
      <c r="X90" s="211">
        <v>0</v>
      </c>
      <c r="Y90" s="211" t="s">
        <v>3277</v>
      </c>
      <c r="Z90" s="211" t="s">
        <v>3275</v>
      </c>
      <c r="AA90" s="211" t="s">
        <v>3319</v>
      </c>
      <c r="AB90" s="211" t="s">
        <v>3286</v>
      </c>
      <c r="AC90" s="211" t="s">
        <v>3286</v>
      </c>
      <c r="AD90" s="211" t="s">
        <v>3320</v>
      </c>
      <c r="AE90" s="211" t="str">
        <f t="shared" si="60"/>
        <v>Service</v>
      </c>
      <c r="AF90" s="211" t="str">
        <f t="shared" si="61"/>
        <v>Service</v>
      </c>
      <c r="AG90" s="211" t="str">
        <f t="shared" si="62"/>
        <v>PRS_BUNDLE</v>
      </c>
      <c r="AH90" s="211" t="str">
        <f t="shared" si="81"/>
        <v/>
      </c>
      <c r="AI90" s="211" t="str">
        <f t="shared" si="63"/>
        <v/>
      </c>
      <c r="AJ90" s="211" t="str">
        <f t="shared" si="64"/>
        <v/>
      </c>
      <c r="AK90" s="211" t="str">
        <f t="shared" si="65"/>
        <v/>
      </c>
      <c r="AL90" s="211" t="str">
        <f t="shared" si="66"/>
        <v/>
      </c>
      <c r="AM90" s="211" t="str">
        <f t="shared" si="67"/>
        <v/>
      </c>
      <c r="AN90" s="211" t="str">
        <f t="shared" si="68"/>
        <v>No</v>
      </c>
      <c r="AO90" s="211" t="str">
        <f t="shared" si="69"/>
        <v>No</v>
      </c>
      <c r="AP90" s="211" t="str">
        <f t="shared" si="70"/>
        <v>No</v>
      </c>
      <c r="AQ90" s="211" t="str">
        <f t="shared" si="71"/>
        <v/>
      </c>
      <c r="AR90" s="211" t="str">
        <f t="shared" si="72"/>
        <v/>
      </c>
      <c r="AS90" s="211" t="str">
        <f t="shared" si="73"/>
        <v/>
      </c>
      <c r="AT90" s="211" t="str">
        <f t="shared" si="74"/>
        <v/>
      </c>
      <c r="AU90" s="211" t="str">
        <f t="shared" si="75"/>
        <v/>
      </c>
      <c r="AV90" s="211" t="str">
        <f t="shared" si="76"/>
        <v/>
      </c>
      <c r="AW90" s="211" t="str">
        <f t="shared" si="77"/>
        <v/>
      </c>
      <c r="AX90" s="211" t="str">
        <f t="shared" si="78"/>
        <v>NO</v>
      </c>
      <c r="AY90" s="125" t="str">
        <f t="shared" si="79"/>
        <v/>
      </c>
    </row>
    <row r="91" spans="1:51" s="211" customFormat="1" x14ac:dyDescent="0.25">
      <c r="A91" s="211" t="s">
        <v>3549</v>
      </c>
      <c r="B91" s="211" t="s">
        <v>3549</v>
      </c>
      <c r="C91" s="211" t="str">
        <f t="shared" si="42"/>
        <v>Private Guard response</v>
      </c>
      <c r="D91" s="211" t="str">
        <f t="shared" si="43"/>
        <v>Service de sécurité privé</v>
      </c>
      <c r="E91" s="211" t="str">
        <f t="shared" si="44"/>
        <v/>
      </c>
      <c r="F91" s="211" t="str">
        <f t="shared" si="45"/>
        <v>Private security response to any non-verified alarm events.</v>
      </c>
      <c r="G91" s="211" t="str">
        <f t="shared" si="46"/>
        <v>Réponse de sécurité privée à tout événement d'alarme non vérifié.</v>
      </c>
      <c r="H91" s="211" t="str">
        <f t="shared" si="47"/>
        <v>Private Guard response</v>
      </c>
      <c r="I91" s="211" t="str">
        <f t="shared" si="48"/>
        <v>Service de sécurité privé</v>
      </c>
      <c r="J91" s="211" t="str">
        <f t="shared" si="49"/>
        <v/>
      </c>
      <c r="K91" s="211" t="str">
        <f t="shared" si="50"/>
        <v/>
      </c>
      <c r="L91" s="211" t="str">
        <f t="shared" si="80"/>
        <v>Service</v>
      </c>
      <c r="M91" s="211" t="str">
        <f t="shared" si="51"/>
        <v>NO</v>
      </c>
      <c r="N91" s="211" t="str">
        <f t="shared" si="52"/>
        <v>Product</v>
      </c>
      <c r="O91" s="211" t="str">
        <f t="shared" si="53"/>
        <v>Service</v>
      </c>
      <c r="P91" s="211" t="str">
        <f t="shared" si="54"/>
        <v>RMR</v>
      </c>
      <c r="Q91" s="349">
        <v>43930</v>
      </c>
      <c r="R91" s="349"/>
      <c r="S91" s="211" t="str">
        <f t="shared" si="55"/>
        <v>NO</v>
      </c>
      <c r="T91" s="211" t="str">
        <f t="shared" si="56"/>
        <v>No</v>
      </c>
      <c r="U91" s="211" t="str">
        <f t="shared" si="57"/>
        <v>No</v>
      </c>
      <c r="V91" s="211" t="str">
        <f t="shared" si="58"/>
        <v>NO</v>
      </c>
      <c r="W91" s="211" t="str">
        <f t="shared" si="59"/>
        <v>NO</v>
      </c>
      <c r="X91" s="211">
        <v>0</v>
      </c>
      <c r="Y91" s="211" t="s">
        <v>3277</v>
      </c>
      <c r="Z91" s="211" t="s">
        <v>3275</v>
      </c>
      <c r="AA91" s="211" t="s">
        <v>3319</v>
      </c>
      <c r="AB91" s="211" t="s">
        <v>3286</v>
      </c>
      <c r="AC91" s="211" t="s">
        <v>3286</v>
      </c>
      <c r="AD91" s="211" t="s">
        <v>3320</v>
      </c>
      <c r="AE91" s="211" t="str">
        <f t="shared" si="60"/>
        <v>Service</v>
      </c>
      <c r="AF91" s="211" t="str">
        <f t="shared" si="61"/>
        <v>Service</v>
      </c>
      <c r="AG91" s="211" t="str">
        <f t="shared" si="62"/>
        <v>PRS_BUNDLE</v>
      </c>
      <c r="AH91" s="211" t="str">
        <f t="shared" si="81"/>
        <v/>
      </c>
      <c r="AI91" s="211" t="str">
        <f t="shared" si="63"/>
        <v/>
      </c>
      <c r="AJ91" s="211" t="str">
        <f t="shared" si="64"/>
        <v/>
      </c>
      <c r="AK91" s="211" t="str">
        <f t="shared" si="65"/>
        <v/>
      </c>
      <c r="AL91" s="211" t="str">
        <f t="shared" si="66"/>
        <v/>
      </c>
      <c r="AM91" s="211" t="str">
        <f t="shared" si="67"/>
        <v/>
      </c>
      <c r="AN91" s="211" t="str">
        <f t="shared" si="68"/>
        <v>No</v>
      </c>
      <c r="AO91" s="211" t="str">
        <f t="shared" si="69"/>
        <v>No</v>
      </c>
      <c r="AP91" s="211" t="str">
        <f t="shared" si="70"/>
        <v>No</v>
      </c>
      <c r="AQ91" s="211" t="str">
        <f t="shared" si="71"/>
        <v/>
      </c>
      <c r="AR91" s="211" t="str">
        <f t="shared" si="72"/>
        <v/>
      </c>
      <c r="AS91" s="211" t="str">
        <f t="shared" si="73"/>
        <v/>
      </c>
      <c r="AT91" s="211" t="str">
        <f t="shared" si="74"/>
        <v/>
      </c>
      <c r="AU91" s="211" t="str">
        <f t="shared" si="75"/>
        <v/>
      </c>
      <c r="AV91" s="211" t="str">
        <f t="shared" si="76"/>
        <v/>
      </c>
      <c r="AW91" s="211" t="str">
        <f t="shared" si="77"/>
        <v/>
      </c>
      <c r="AX91" s="211" t="str">
        <f t="shared" si="78"/>
        <v>NO</v>
      </c>
      <c r="AY91" s="125" t="str">
        <f t="shared" si="79"/>
        <v/>
      </c>
    </row>
    <row r="92" spans="1:51" s="211" customFormat="1" x14ac:dyDescent="0.25">
      <c r="A92" s="211" t="s">
        <v>269</v>
      </c>
      <c r="B92" s="211" t="s">
        <v>269</v>
      </c>
      <c r="C92" s="211" t="str">
        <f t="shared" si="42"/>
        <v>Starter SIMON XT to SIMON XT with Remote Access</v>
      </c>
      <c r="D92" s="211" t="str">
        <f t="shared" si="43"/>
        <v>Module de prise en charge sans fil: Simon XT à Simon XT avec accès à distance (Départ)</v>
      </c>
      <c r="E92" s="211" t="str">
        <f t="shared" si="44"/>
        <v/>
      </c>
      <c r="F92" s="211" t="str">
        <f t="shared" si="45"/>
        <v>Starter</v>
      </c>
      <c r="G92" s="211" t="str">
        <f t="shared" si="46"/>
        <v>Départ</v>
      </c>
      <c r="H92" s="211" t="str">
        <f t="shared" si="47"/>
        <v>Starter SIMON XT to SIMON XT with Remote Access</v>
      </c>
      <c r="I92" s="211" t="str">
        <f t="shared" si="48"/>
        <v>Module de prise en charge sans fil: Simon XT à Simon XT avec accès à distance (Départ)</v>
      </c>
      <c r="J92" s="211" t="str">
        <f t="shared" si="49"/>
        <v>SIMON XT</v>
      </c>
      <c r="K92" s="211" t="str">
        <f t="shared" si="50"/>
        <v>PKTSSECA</v>
      </c>
      <c r="L92" s="211" t="str">
        <f t="shared" si="80"/>
        <v>Non-Inventory</v>
      </c>
      <c r="M92" s="211" t="str">
        <f t="shared" si="51"/>
        <v>NO</v>
      </c>
      <c r="N92" s="211" t="str">
        <f t="shared" si="52"/>
        <v>Product Bundle</v>
      </c>
      <c r="O92" s="211" t="str">
        <f t="shared" si="53"/>
        <v>Bundle</v>
      </c>
      <c r="P92" s="211" t="str">
        <f t="shared" si="54"/>
        <v>RMR</v>
      </c>
      <c r="Q92" s="349">
        <v>43930</v>
      </c>
      <c r="R92" s="349"/>
      <c r="S92" s="211" t="str">
        <f t="shared" si="55"/>
        <v>YES</v>
      </c>
      <c r="T92" s="211" t="str">
        <f t="shared" si="56"/>
        <v>No</v>
      </c>
      <c r="U92" s="211" t="str">
        <f t="shared" si="57"/>
        <v>No</v>
      </c>
      <c r="V92" s="211" t="str">
        <f t="shared" si="58"/>
        <v>NO</v>
      </c>
      <c r="W92" s="211" t="str">
        <f t="shared" si="59"/>
        <v>NO</v>
      </c>
      <c r="X92" s="211">
        <v>0</v>
      </c>
      <c r="Y92" s="211" t="s">
        <v>3277</v>
      </c>
      <c r="Z92" s="211" t="s">
        <v>3275</v>
      </c>
      <c r="AA92" s="211" t="s">
        <v>3319</v>
      </c>
      <c r="AB92" s="211" t="s">
        <v>3286</v>
      </c>
      <c r="AC92" s="211" t="s">
        <v>3286</v>
      </c>
      <c r="AD92" s="211" t="s">
        <v>3320</v>
      </c>
      <c r="AE92" s="211" t="str">
        <f t="shared" si="60"/>
        <v>SERVICE</v>
      </c>
      <c r="AF92" s="211" t="str">
        <f t="shared" si="61"/>
        <v>SERVICE</v>
      </c>
      <c r="AG92" s="211" t="str">
        <f t="shared" si="62"/>
        <v/>
      </c>
      <c r="AH92" s="211" t="str">
        <f t="shared" si="81"/>
        <v/>
      </c>
      <c r="AI92" s="211" t="str">
        <f t="shared" si="63"/>
        <v/>
      </c>
      <c r="AJ92" s="211" t="str">
        <f t="shared" si="64"/>
        <v/>
      </c>
      <c r="AK92" s="211" t="str">
        <f t="shared" si="65"/>
        <v/>
      </c>
      <c r="AL92" s="211" t="str">
        <f t="shared" si="66"/>
        <v/>
      </c>
      <c r="AM92" s="211" t="str">
        <f t="shared" si="67"/>
        <v/>
      </c>
      <c r="AN92" s="211" t="str">
        <f t="shared" si="68"/>
        <v>No</v>
      </c>
      <c r="AO92" s="211" t="str">
        <f t="shared" si="69"/>
        <v>No</v>
      </c>
      <c r="AP92" s="211" t="str">
        <f t="shared" si="70"/>
        <v>No</v>
      </c>
      <c r="AQ92" s="211" t="str">
        <f t="shared" si="71"/>
        <v/>
      </c>
      <c r="AR92" s="211" t="str">
        <f t="shared" si="72"/>
        <v>PKTSSECA</v>
      </c>
      <c r="AS92" s="211" t="str">
        <f t="shared" si="73"/>
        <v/>
      </c>
      <c r="AT92" s="211" t="str">
        <f t="shared" si="74"/>
        <v/>
      </c>
      <c r="AU92" s="211" t="str">
        <f t="shared" si="75"/>
        <v/>
      </c>
      <c r="AV92" s="211" t="str">
        <f t="shared" si="76"/>
        <v>ADC</v>
      </c>
      <c r="AW92" s="211" t="str">
        <f t="shared" si="77"/>
        <v>Wireless</v>
      </c>
      <c r="AX92" s="211" t="str">
        <f t="shared" si="78"/>
        <v>NO</v>
      </c>
      <c r="AY92" s="125" t="str">
        <f t="shared" si="79"/>
        <v>0</v>
      </c>
    </row>
    <row r="93" spans="1:51" s="211" customFormat="1" x14ac:dyDescent="0.25">
      <c r="A93" s="211" t="s">
        <v>267</v>
      </c>
      <c r="B93" s="211" t="s">
        <v>267</v>
      </c>
      <c r="C93" s="211" t="str">
        <f t="shared" si="42"/>
        <v>Starter SIMON XT to SIMON XT Wireless Takeover</v>
      </c>
      <c r="D93" s="211" t="str">
        <f t="shared" si="43"/>
        <v>Module de prise en charge sans fil: Simon XT à Simon XT (Départ)</v>
      </c>
      <c r="E93" s="211" t="str">
        <f t="shared" si="44"/>
        <v/>
      </c>
      <c r="F93" s="211" t="str">
        <f t="shared" si="45"/>
        <v>Starter</v>
      </c>
      <c r="G93" s="211" t="str">
        <f t="shared" si="46"/>
        <v>Départ</v>
      </c>
      <c r="H93" s="211" t="str">
        <f t="shared" si="47"/>
        <v>Starter SIMON XT to SIMON XT Wireless Takeover</v>
      </c>
      <c r="I93" s="211" t="str">
        <f t="shared" si="48"/>
        <v>Module de prise en charge sans fil: Simon XT à Simon XT (Départ)</v>
      </c>
      <c r="J93" s="211" t="str">
        <f t="shared" si="49"/>
        <v>SIMON XT</v>
      </c>
      <c r="K93" s="211" t="str">
        <f t="shared" si="50"/>
        <v>PKTSSEC</v>
      </c>
      <c r="L93" s="211" t="str">
        <f t="shared" si="80"/>
        <v>Non-Inventory</v>
      </c>
      <c r="M93" s="211" t="str">
        <f t="shared" si="51"/>
        <v>NO</v>
      </c>
      <c r="N93" s="211" t="str">
        <f t="shared" si="52"/>
        <v>Product Bundle</v>
      </c>
      <c r="O93" s="211" t="str">
        <f t="shared" si="53"/>
        <v>Bundle</v>
      </c>
      <c r="P93" s="211" t="str">
        <f t="shared" si="54"/>
        <v>RMR</v>
      </c>
      <c r="Q93" s="349">
        <v>43930</v>
      </c>
      <c r="R93" s="349"/>
      <c r="S93" s="211" t="str">
        <f t="shared" si="55"/>
        <v>YES</v>
      </c>
      <c r="T93" s="211" t="str">
        <f t="shared" si="56"/>
        <v>No</v>
      </c>
      <c r="U93" s="211" t="str">
        <f t="shared" si="57"/>
        <v>No</v>
      </c>
      <c r="V93" s="211" t="str">
        <f t="shared" si="58"/>
        <v>NO</v>
      </c>
      <c r="W93" s="211" t="str">
        <f t="shared" si="59"/>
        <v>NO</v>
      </c>
      <c r="X93" s="211">
        <v>0</v>
      </c>
      <c r="Y93" s="211" t="s">
        <v>3277</v>
      </c>
      <c r="Z93" s="211" t="s">
        <v>3275</v>
      </c>
      <c r="AA93" s="211" t="s">
        <v>3319</v>
      </c>
      <c r="AB93" s="211" t="s">
        <v>3286</v>
      </c>
      <c r="AC93" s="211" t="s">
        <v>3286</v>
      </c>
      <c r="AD93" s="211" t="s">
        <v>3320</v>
      </c>
      <c r="AE93" s="211" t="str">
        <f t="shared" si="60"/>
        <v>SERVICE</v>
      </c>
      <c r="AF93" s="211" t="str">
        <f t="shared" si="61"/>
        <v>SERVICE</v>
      </c>
      <c r="AG93" s="211" t="str">
        <f t="shared" si="62"/>
        <v/>
      </c>
      <c r="AH93" s="211" t="str">
        <f t="shared" si="81"/>
        <v/>
      </c>
      <c r="AI93" s="211" t="str">
        <f t="shared" si="63"/>
        <v/>
      </c>
      <c r="AJ93" s="211" t="str">
        <f t="shared" si="64"/>
        <v/>
      </c>
      <c r="AK93" s="211" t="str">
        <f t="shared" si="65"/>
        <v/>
      </c>
      <c r="AL93" s="211" t="str">
        <f t="shared" si="66"/>
        <v/>
      </c>
      <c r="AM93" s="211" t="str">
        <f t="shared" si="67"/>
        <v/>
      </c>
      <c r="AN93" s="211" t="str">
        <f t="shared" si="68"/>
        <v>No</v>
      </c>
      <c r="AO93" s="211" t="str">
        <f t="shared" si="69"/>
        <v>No</v>
      </c>
      <c r="AP93" s="211" t="str">
        <f t="shared" si="70"/>
        <v>No</v>
      </c>
      <c r="AQ93" s="211" t="str">
        <f t="shared" si="71"/>
        <v/>
      </c>
      <c r="AR93" s="211" t="str">
        <f t="shared" si="72"/>
        <v>PKTSSEC</v>
      </c>
      <c r="AS93" s="211" t="str">
        <f t="shared" si="73"/>
        <v/>
      </c>
      <c r="AT93" s="211" t="str">
        <f t="shared" si="74"/>
        <v/>
      </c>
      <c r="AU93" s="211" t="str">
        <f t="shared" si="75"/>
        <v/>
      </c>
      <c r="AV93" s="211" t="str">
        <f t="shared" si="76"/>
        <v>ADC</v>
      </c>
      <c r="AW93" s="211" t="str">
        <f t="shared" si="77"/>
        <v>Wireless</v>
      </c>
      <c r="AX93" s="211" t="str">
        <f t="shared" si="78"/>
        <v>NO</v>
      </c>
      <c r="AY93" s="125" t="str">
        <f t="shared" si="79"/>
        <v>0</v>
      </c>
    </row>
    <row r="94" spans="1:51" s="211" customFormat="1" x14ac:dyDescent="0.25">
      <c r="A94" s="211" t="s">
        <v>265</v>
      </c>
      <c r="B94" s="211" t="s">
        <v>265</v>
      </c>
      <c r="C94" s="211" t="str">
        <f t="shared" si="42"/>
        <v>Better Simon XT to Simon XT Takeover</v>
      </c>
      <c r="D94" s="211" t="str">
        <f t="shared" si="43"/>
        <v>Module de prise en charge sans fil: Simon XT à Simon XT (Mieux)</v>
      </c>
      <c r="E94" s="211" t="str">
        <f t="shared" si="44"/>
        <v/>
      </c>
      <c r="F94" s="211" t="str">
        <f t="shared" si="45"/>
        <v>Better</v>
      </c>
      <c r="G94" s="211" t="str">
        <f t="shared" si="46"/>
        <v>Mieux</v>
      </c>
      <c r="H94" s="211" t="str">
        <f t="shared" si="47"/>
        <v>Better Simon XT to Simon XT Takeover</v>
      </c>
      <c r="I94" s="211" t="str">
        <f t="shared" si="48"/>
        <v>Module de prise en charge sans fil: Simon XT à Simon XT (Mieux)</v>
      </c>
      <c r="J94" s="211" t="str">
        <f t="shared" si="49"/>
        <v>SIMON XT</v>
      </c>
      <c r="K94" s="211" t="str">
        <f t="shared" si="50"/>
        <v>PKTSCONT</v>
      </c>
      <c r="L94" s="211" t="str">
        <f t="shared" si="80"/>
        <v>Non-Inventory</v>
      </c>
      <c r="M94" s="211" t="str">
        <f t="shared" si="51"/>
        <v>NO</v>
      </c>
      <c r="N94" s="211" t="str">
        <f t="shared" si="52"/>
        <v>Product Bundle</v>
      </c>
      <c r="O94" s="211" t="str">
        <f t="shared" si="53"/>
        <v>Bundle</v>
      </c>
      <c r="P94" s="211" t="str">
        <f t="shared" si="54"/>
        <v>RMR</v>
      </c>
      <c r="Q94" s="349">
        <v>43930</v>
      </c>
      <c r="R94" s="349"/>
      <c r="S94" s="211" t="str">
        <f t="shared" si="55"/>
        <v>YES</v>
      </c>
      <c r="T94" s="211" t="str">
        <f t="shared" si="56"/>
        <v>No</v>
      </c>
      <c r="U94" s="211" t="str">
        <f t="shared" si="57"/>
        <v>No</v>
      </c>
      <c r="V94" s="211" t="str">
        <f t="shared" si="58"/>
        <v>NO</v>
      </c>
      <c r="W94" s="211" t="str">
        <f t="shared" si="59"/>
        <v>NO</v>
      </c>
      <c r="X94" s="211">
        <v>0</v>
      </c>
      <c r="Y94" s="211" t="s">
        <v>3277</v>
      </c>
      <c r="Z94" s="211" t="s">
        <v>3275</v>
      </c>
      <c r="AA94" s="211" t="s">
        <v>3319</v>
      </c>
      <c r="AB94" s="211" t="s">
        <v>3286</v>
      </c>
      <c r="AC94" s="211" t="s">
        <v>3286</v>
      </c>
      <c r="AD94" s="211" t="s">
        <v>3320</v>
      </c>
      <c r="AE94" s="211" t="str">
        <f t="shared" si="60"/>
        <v>SERVICE</v>
      </c>
      <c r="AF94" s="211" t="str">
        <f t="shared" si="61"/>
        <v>SERVICE</v>
      </c>
      <c r="AG94" s="211" t="str">
        <f t="shared" si="62"/>
        <v/>
      </c>
      <c r="AH94" s="211" t="str">
        <f t="shared" si="81"/>
        <v/>
      </c>
      <c r="AI94" s="211" t="str">
        <f t="shared" si="63"/>
        <v/>
      </c>
      <c r="AJ94" s="211" t="str">
        <f t="shared" si="64"/>
        <v/>
      </c>
      <c r="AK94" s="211" t="str">
        <f t="shared" si="65"/>
        <v/>
      </c>
      <c r="AL94" s="211" t="str">
        <f t="shared" si="66"/>
        <v/>
      </c>
      <c r="AM94" s="211" t="str">
        <f t="shared" si="67"/>
        <v/>
      </c>
      <c r="AN94" s="211" t="str">
        <f t="shared" si="68"/>
        <v>No</v>
      </c>
      <c r="AO94" s="211" t="str">
        <f t="shared" si="69"/>
        <v>No</v>
      </c>
      <c r="AP94" s="211" t="str">
        <f t="shared" si="70"/>
        <v>No</v>
      </c>
      <c r="AQ94" s="211" t="str">
        <f t="shared" si="71"/>
        <v/>
      </c>
      <c r="AR94" s="211" t="str">
        <f t="shared" si="72"/>
        <v>PKTSCONT</v>
      </c>
      <c r="AS94" s="211" t="str">
        <f t="shared" si="73"/>
        <v/>
      </c>
      <c r="AT94" s="211" t="str">
        <f t="shared" si="74"/>
        <v/>
      </c>
      <c r="AU94" s="211" t="str">
        <f t="shared" si="75"/>
        <v/>
      </c>
      <c r="AV94" s="211" t="str">
        <f t="shared" si="76"/>
        <v>ADC</v>
      </c>
      <c r="AW94" s="211" t="str">
        <f t="shared" si="77"/>
        <v>Wireless</v>
      </c>
      <c r="AX94" s="211" t="str">
        <f t="shared" si="78"/>
        <v>NO</v>
      </c>
      <c r="AY94" s="125" t="str">
        <f t="shared" si="79"/>
        <v>0</v>
      </c>
    </row>
    <row r="95" spans="1:51" s="211" customFormat="1" x14ac:dyDescent="0.25">
      <c r="A95" s="211" t="s">
        <v>256</v>
      </c>
      <c r="B95" s="211" t="s">
        <v>256</v>
      </c>
      <c r="C95" s="211" t="str">
        <f t="shared" si="42"/>
        <v>Good Simon XT to Simon XT Takeover</v>
      </c>
      <c r="D95" s="211" t="str">
        <f t="shared" si="43"/>
        <v>Module de prise en charge sans fil: Simon XT à Simon XT (Bon)</v>
      </c>
      <c r="E95" s="211" t="str">
        <f t="shared" si="44"/>
        <v/>
      </c>
      <c r="F95" s="211" t="str">
        <f t="shared" si="45"/>
        <v>Good</v>
      </c>
      <c r="G95" s="211" t="str">
        <f t="shared" si="46"/>
        <v>Bon</v>
      </c>
      <c r="H95" s="211" t="str">
        <f t="shared" si="47"/>
        <v>Good Simon XT to Simon XT Takeover</v>
      </c>
      <c r="I95" s="211" t="str">
        <f t="shared" si="48"/>
        <v>Module de prise en charge sans fil: Simon XT à Simon XT (Bon)</v>
      </c>
      <c r="J95" s="211" t="str">
        <f t="shared" si="49"/>
        <v>SIMON XT</v>
      </c>
      <c r="K95" s="211" t="str">
        <f t="shared" si="50"/>
        <v>PKTSCONN</v>
      </c>
      <c r="L95" s="211" t="str">
        <f t="shared" si="80"/>
        <v>Non-Inventory</v>
      </c>
      <c r="M95" s="211" t="str">
        <f t="shared" si="51"/>
        <v>NO</v>
      </c>
      <c r="N95" s="211" t="str">
        <f t="shared" si="52"/>
        <v>Product Bundle</v>
      </c>
      <c r="O95" s="211" t="str">
        <f t="shared" si="53"/>
        <v>Bundle</v>
      </c>
      <c r="P95" s="211" t="str">
        <f t="shared" si="54"/>
        <v>RMR</v>
      </c>
      <c r="Q95" s="349">
        <v>43930</v>
      </c>
      <c r="R95" s="349"/>
      <c r="S95" s="211" t="str">
        <f t="shared" si="55"/>
        <v>YES</v>
      </c>
      <c r="T95" s="211" t="str">
        <f t="shared" si="56"/>
        <v>No</v>
      </c>
      <c r="U95" s="211" t="str">
        <f t="shared" si="57"/>
        <v>No</v>
      </c>
      <c r="V95" s="211" t="str">
        <f t="shared" si="58"/>
        <v>NO</v>
      </c>
      <c r="W95" s="211" t="str">
        <f t="shared" si="59"/>
        <v>NO</v>
      </c>
      <c r="X95" s="211">
        <v>0</v>
      </c>
      <c r="Y95" s="211" t="s">
        <v>3277</v>
      </c>
      <c r="Z95" s="211" t="s">
        <v>3275</v>
      </c>
      <c r="AA95" s="211" t="s">
        <v>3319</v>
      </c>
      <c r="AB95" s="211" t="s">
        <v>3286</v>
      </c>
      <c r="AC95" s="211" t="s">
        <v>3286</v>
      </c>
      <c r="AD95" s="211" t="s">
        <v>3320</v>
      </c>
      <c r="AE95" s="211" t="str">
        <f t="shared" si="60"/>
        <v>SERVICE</v>
      </c>
      <c r="AF95" s="211" t="str">
        <f t="shared" si="61"/>
        <v>SERVICE</v>
      </c>
      <c r="AG95" s="211" t="str">
        <f t="shared" si="62"/>
        <v/>
      </c>
      <c r="AH95" s="211" t="str">
        <f t="shared" si="81"/>
        <v/>
      </c>
      <c r="AI95" s="211" t="str">
        <f t="shared" si="63"/>
        <v/>
      </c>
      <c r="AJ95" s="211" t="str">
        <f t="shared" si="64"/>
        <v/>
      </c>
      <c r="AK95" s="211" t="str">
        <f t="shared" si="65"/>
        <v/>
      </c>
      <c r="AL95" s="211" t="str">
        <f t="shared" si="66"/>
        <v/>
      </c>
      <c r="AM95" s="211" t="str">
        <f t="shared" si="67"/>
        <v/>
      </c>
      <c r="AN95" s="211" t="str">
        <f t="shared" si="68"/>
        <v>No</v>
      </c>
      <c r="AO95" s="211" t="str">
        <f t="shared" si="69"/>
        <v>No</v>
      </c>
      <c r="AP95" s="211" t="str">
        <f t="shared" si="70"/>
        <v>No</v>
      </c>
      <c r="AQ95" s="211" t="str">
        <f t="shared" si="71"/>
        <v/>
      </c>
      <c r="AR95" s="211" t="str">
        <f t="shared" si="72"/>
        <v>PKTSCONN</v>
      </c>
      <c r="AS95" s="211" t="str">
        <f t="shared" si="73"/>
        <v/>
      </c>
      <c r="AT95" s="211" t="str">
        <f t="shared" si="74"/>
        <v/>
      </c>
      <c r="AU95" s="211" t="str">
        <f t="shared" si="75"/>
        <v/>
      </c>
      <c r="AV95" s="211" t="str">
        <f t="shared" si="76"/>
        <v>ADC</v>
      </c>
      <c r="AW95" s="211" t="str">
        <f t="shared" si="77"/>
        <v>Wireless</v>
      </c>
      <c r="AX95" s="211" t="str">
        <f t="shared" si="78"/>
        <v>NO</v>
      </c>
      <c r="AY95" s="125" t="str">
        <f t="shared" si="79"/>
        <v>0</v>
      </c>
    </row>
    <row r="96" spans="1:51" s="211" customFormat="1" x14ac:dyDescent="0.25">
      <c r="A96" s="211" t="s">
        <v>237</v>
      </c>
      <c r="B96" s="211" t="s">
        <v>237</v>
      </c>
      <c r="C96" s="211" t="str">
        <f t="shared" si="42"/>
        <v>Starter Honeywell Wirelesss to 2GIG takeover with Remote Access</v>
      </c>
      <c r="D96" s="211" t="str">
        <f t="shared" si="43"/>
        <v>Module de prise en charge sans fil: Honeywell à 2GIG avec accès à distance (Départ)</v>
      </c>
      <c r="E96" s="211" t="str">
        <f t="shared" si="44"/>
        <v/>
      </c>
      <c r="F96" s="211" t="str">
        <f t="shared" si="45"/>
        <v>Starter</v>
      </c>
      <c r="G96" s="211" t="str">
        <f t="shared" si="46"/>
        <v>Départ</v>
      </c>
      <c r="H96" s="211" t="str">
        <f t="shared" si="47"/>
        <v>Starter Honeywell Wirelesss to 2GIG takeover with Remote Access</v>
      </c>
      <c r="I96" s="211" t="str">
        <f t="shared" si="48"/>
        <v>Module de prise en charge sans fil: Honeywell à 2GIG avec accès à distance (Départ)</v>
      </c>
      <c r="J96" s="211" t="str">
        <f t="shared" si="49"/>
        <v>2GIG-GC2</v>
      </c>
      <c r="K96" s="211" t="str">
        <f t="shared" si="50"/>
        <v>PKTHSECA</v>
      </c>
      <c r="L96" s="211" t="str">
        <f t="shared" si="80"/>
        <v>Non-Inventory</v>
      </c>
      <c r="M96" s="211" t="str">
        <f t="shared" si="51"/>
        <v>NO</v>
      </c>
      <c r="N96" s="211" t="str">
        <f t="shared" si="52"/>
        <v>Product Bundle</v>
      </c>
      <c r="O96" s="211" t="str">
        <f t="shared" si="53"/>
        <v>Bundle</v>
      </c>
      <c r="P96" s="211" t="str">
        <f t="shared" si="54"/>
        <v>RMR</v>
      </c>
      <c r="Q96" s="349">
        <v>43930</v>
      </c>
      <c r="R96" s="349"/>
      <c r="S96" s="211" t="str">
        <f t="shared" si="55"/>
        <v>YES</v>
      </c>
      <c r="T96" s="211" t="str">
        <f t="shared" si="56"/>
        <v>No</v>
      </c>
      <c r="U96" s="211" t="str">
        <f t="shared" si="57"/>
        <v>No</v>
      </c>
      <c r="V96" s="211" t="str">
        <f t="shared" si="58"/>
        <v>NO</v>
      </c>
      <c r="W96" s="211" t="str">
        <f t="shared" si="59"/>
        <v>NO</v>
      </c>
      <c r="X96" s="211">
        <v>0</v>
      </c>
      <c r="Y96" s="211" t="s">
        <v>3277</v>
      </c>
      <c r="Z96" s="211" t="s">
        <v>3275</v>
      </c>
      <c r="AA96" s="211" t="s">
        <v>3319</v>
      </c>
      <c r="AB96" s="211" t="s">
        <v>3286</v>
      </c>
      <c r="AC96" s="211" t="s">
        <v>3286</v>
      </c>
      <c r="AD96" s="211" t="s">
        <v>3320</v>
      </c>
      <c r="AE96" s="211" t="str">
        <f t="shared" si="60"/>
        <v>SERVICE</v>
      </c>
      <c r="AF96" s="211" t="str">
        <f t="shared" si="61"/>
        <v>SERVICE</v>
      </c>
      <c r="AG96" s="211" t="str">
        <f t="shared" si="62"/>
        <v/>
      </c>
      <c r="AH96" s="211" t="str">
        <f t="shared" si="81"/>
        <v/>
      </c>
      <c r="AI96" s="211" t="str">
        <f t="shared" si="63"/>
        <v/>
      </c>
      <c r="AJ96" s="211" t="str">
        <f t="shared" si="64"/>
        <v/>
      </c>
      <c r="AK96" s="211" t="str">
        <f t="shared" si="65"/>
        <v/>
      </c>
      <c r="AL96" s="211" t="str">
        <f t="shared" si="66"/>
        <v/>
      </c>
      <c r="AM96" s="211" t="str">
        <f t="shared" si="67"/>
        <v/>
      </c>
      <c r="AN96" s="211" t="str">
        <f t="shared" si="68"/>
        <v>No</v>
      </c>
      <c r="AO96" s="211" t="str">
        <f t="shared" si="69"/>
        <v>No</v>
      </c>
      <c r="AP96" s="211" t="str">
        <f t="shared" si="70"/>
        <v>No</v>
      </c>
      <c r="AQ96" s="211" t="str">
        <f t="shared" si="71"/>
        <v/>
      </c>
      <c r="AR96" s="211" t="str">
        <f t="shared" si="72"/>
        <v>PKTHSECA</v>
      </c>
      <c r="AS96" s="211" t="str">
        <f t="shared" si="73"/>
        <v/>
      </c>
      <c r="AT96" s="211" t="str">
        <f t="shared" si="74"/>
        <v/>
      </c>
      <c r="AU96" s="211" t="str">
        <f t="shared" si="75"/>
        <v/>
      </c>
      <c r="AV96" s="211" t="str">
        <f t="shared" si="76"/>
        <v>ADC</v>
      </c>
      <c r="AW96" s="211" t="str">
        <f t="shared" si="77"/>
        <v>Wireless</v>
      </c>
      <c r="AX96" s="211" t="str">
        <f t="shared" si="78"/>
        <v>NO</v>
      </c>
      <c r="AY96" s="125" t="str">
        <f t="shared" si="79"/>
        <v>0</v>
      </c>
    </row>
    <row r="97" spans="1:51" s="211" customFormat="1" x14ac:dyDescent="0.25">
      <c r="A97" s="211" t="s">
        <v>236</v>
      </c>
      <c r="B97" s="211" t="s">
        <v>236</v>
      </c>
      <c r="C97" s="211" t="str">
        <f t="shared" si="42"/>
        <v>Starter Honeywell Wirelesss to 2GIG takeover</v>
      </c>
      <c r="D97" s="211" t="str">
        <f t="shared" si="43"/>
        <v>Module de prise en charge sans fil: Honeywell à 2GIG (Départ)</v>
      </c>
      <c r="E97" s="211" t="str">
        <f t="shared" si="44"/>
        <v/>
      </c>
      <c r="F97" s="211" t="str">
        <f t="shared" si="45"/>
        <v>Starter</v>
      </c>
      <c r="G97" s="211" t="str">
        <f t="shared" si="46"/>
        <v>Départ</v>
      </c>
      <c r="H97" s="211" t="str">
        <f t="shared" si="47"/>
        <v>Starter Honeywell Wirelesss to 2GIG takeover</v>
      </c>
      <c r="I97" s="211" t="str">
        <f t="shared" si="48"/>
        <v>Module de prise en charge sans fil: Honeywell à 2GIG (Départ)</v>
      </c>
      <c r="J97" s="211" t="str">
        <f t="shared" si="49"/>
        <v>2GIG-GC2</v>
      </c>
      <c r="K97" s="211" t="str">
        <f t="shared" si="50"/>
        <v>PKTHSEC</v>
      </c>
      <c r="L97" s="211" t="str">
        <f t="shared" si="80"/>
        <v>Non-Inventory</v>
      </c>
      <c r="M97" s="211" t="str">
        <f t="shared" si="51"/>
        <v>NO</v>
      </c>
      <c r="N97" s="211" t="str">
        <f t="shared" si="52"/>
        <v>Product Bundle</v>
      </c>
      <c r="O97" s="211" t="str">
        <f t="shared" si="53"/>
        <v>Bundle</v>
      </c>
      <c r="P97" s="211" t="str">
        <f t="shared" si="54"/>
        <v>RMR</v>
      </c>
      <c r="Q97" s="349">
        <v>43930</v>
      </c>
      <c r="R97" s="349"/>
      <c r="S97" s="211" t="str">
        <f t="shared" si="55"/>
        <v>YES</v>
      </c>
      <c r="T97" s="211" t="str">
        <f t="shared" si="56"/>
        <v>No</v>
      </c>
      <c r="U97" s="211" t="str">
        <f t="shared" si="57"/>
        <v>No</v>
      </c>
      <c r="V97" s="211" t="str">
        <f t="shared" si="58"/>
        <v>NO</v>
      </c>
      <c r="W97" s="211" t="str">
        <f t="shared" si="59"/>
        <v>NO</v>
      </c>
      <c r="X97" s="211">
        <v>0</v>
      </c>
      <c r="Y97" s="211" t="s">
        <v>3277</v>
      </c>
      <c r="Z97" s="211" t="s">
        <v>3275</v>
      </c>
      <c r="AA97" s="211" t="s">
        <v>3319</v>
      </c>
      <c r="AB97" s="211" t="s">
        <v>3286</v>
      </c>
      <c r="AC97" s="211" t="s">
        <v>3286</v>
      </c>
      <c r="AD97" s="211" t="s">
        <v>3320</v>
      </c>
      <c r="AE97" s="211" t="str">
        <f t="shared" si="60"/>
        <v>SERVICE</v>
      </c>
      <c r="AF97" s="211" t="str">
        <f t="shared" si="61"/>
        <v>SERVICE</v>
      </c>
      <c r="AG97" s="211" t="str">
        <f t="shared" si="62"/>
        <v/>
      </c>
      <c r="AH97" s="211" t="str">
        <f t="shared" si="81"/>
        <v/>
      </c>
      <c r="AI97" s="211" t="str">
        <f t="shared" si="63"/>
        <v/>
      </c>
      <c r="AJ97" s="211" t="str">
        <f t="shared" si="64"/>
        <v/>
      </c>
      <c r="AK97" s="211" t="str">
        <f t="shared" si="65"/>
        <v/>
      </c>
      <c r="AL97" s="211" t="str">
        <f t="shared" si="66"/>
        <v/>
      </c>
      <c r="AM97" s="211" t="str">
        <f t="shared" si="67"/>
        <v/>
      </c>
      <c r="AN97" s="211" t="str">
        <f t="shared" si="68"/>
        <v>No</v>
      </c>
      <c r="AO97" s="211" t="str">
        <f t="shared" si="69"/>
        <v>No</v>
      </c>
      <c r="AP97" s="211" t="str">
        <f t="shared" si="70"/>
        <v>No</v>
      </c>
      <c r="AQ97" s="211" t="str">
        <f t="shared" si="71"/>
        <v/>
      </c>
      <c r="AR97" s="211" t="str">
        <f t="shared" si="72"/>
        <v>PKTHSEC</v>
      </c>
      <c r="AS97" s="211" t="str">
        <f t="shared" si="73"/>
        <v/>
      </c>
      <c r="AT97" s="211" t="str">
        <f t="shared" si="74"/>
        <v/>
      </c>
      <c r="AU97" s="211" t="str">
        <f t="shared" si="75"/>
        <v/>
      </c>
      <c r="AV97" s="211" t="str">
        <f t="shared" si="76"/>
        <v>ADC</v>
      </c>
      <c r="AW97" s="211" t="str">
        <f t="shared" si="77"/>
        <v>Wireless</v>
      </c>
      <c r="AX97" s="211" t="str">
        <f t="shared" si="78"/>
        <v>NO</v>
      </c>
      <c r="AY97" s="125" t="str">
        <f t="shared" si="79"/>
        <v>0</v>
      </c>
    </row>
    <row r="98" spans="1:51" s="211" customFormat="1" x14ac:dyDescent="0.25">
      <c r="A98" s="211" t="s">
        <v>241</v>
      </c>
      <c r="B98" s="211" t="s">
        <v>241</v>
      </c>
      <c r="C98" s="211" t="str">
        <f t="shared" si="42"/>
        <v>Starter Hardwire DSC SEM Takeover</v>
      </c>
      <c r="D98" s="211" t="str">
        <f t="shared" si="43"/>
        <v>Module de prise en charge câblé - DSC SEM (Départ)</v>
      </c>
      <c r="E98" s="211" t="str">
        <f t="shared" si="44"/>
        <v/>
      </c>
      <c r="F98" s="211" t="str">
        <f t="shared" si="45"/>
        <v>Starter</v>
      </c>
      <c r="G98" s="211" t="str">
        <f t="shared" si="46"/>
        <v>Départ</v>
      </c>
      <c r="H98" s="211" t="str">
        <f t="shared" si="47"/>
        <v>Starter Hardwire DSC SEM Takeover</v>
      </c>
      <c r="I98" s="211" t="str">
        <f t="shared" si="48"/>
        <v>Module de prise en charge câblé - DSC SEM (Départ)</v>
      </c>
      <c r="J98" s="211" t="str">
        <f t="shared" si="49"/>
        <v>PC1616</v>
      </c>
      <c r="K98" s="211" t="str">
        <f t="shared" si="50"/>
        <v>PKTHDSEC</v>
      </c>
      <c r="L98" s="211" t="str">
        <f t="shared" si="80"/>
        <v>Non-Inventory</v>
      </c>
      <c r="M98" s="211" t="str">
        <f t="shared" si="51"/>
        <v>NO</v>
      </c>
      <c r="N98" s="211" t="str">
        <f t="shared" si="52"/>
        <v>Product Bundle</v>
      </c>
      <c r="O98" s="211" t="str">
        <f t="shared" si="53"/>
        <v>Bundle</v>
      </c>
      <c r="P98" s="211" t="str">
        <f t="shared" si="54"/>
        <v>RMR</v>
      </c>
      <c r="Q98" s="349">
        <v>43930</v>
      </c>
      <c r="R98" s="349"/>
      <c r="S98" s="211" t="str">
        <f t="shared" si="55"/>
        <v>YES</v>
      </c>
      <c r="T98" s="211" t="str">
        <f t="shared" si="56"/>
        <v>No</v>
      </c>
      <c r="U98" s="211" t="str">
        <f t="shared" si="57"/>
        <v>No</v>
      </c>
      <c r="V98" s="211" t="str">
        <f t="shared" si="58"/>
        <v>NO</v>
      </c>
      <c r="W98" s="211" t="str">
        <f t="shared" si="59"/>
        <v>NO</v>
      </c>
      <c r="X98" s="211">
        <v>0</v>
      </c>
      <c r="Y98" s="211" t="s">
        <v>3277</v>
      </c>
      <c r="Z98" s="211" t="s">
        <v>3275</v>
      </c>
      <c r="AA98" s="211" t="s">
        <v>3319</v>
      </c>
      <c r="AB98" s="211" t="s">
        <v>3286</v>
      </c>
      <c r="AC98" s="211" t="s">
        <v>3286</v>
      </c>
      <c r="AD98" s="211" t="s">
        <v>3320</v>
      </c>
      <c r="AE98" s="211" t="str">
        <f t="shared" si="60"/>
        <v>SERVICE</v>
      </c>
      <c r="AF98" s="211" t="str">
        <f t="shared" si="61"/>
        <v>SERVICE</v>
      </c>
      <c r="AG98" s="211" t="str">
        <f t="shared" si="62"/>
        <v/>
      </c>
      <c r="AH98" s="211" t="str">
        <f t="shared" si="81"/>
        <v/>
      </c>
      <c r="AI98" s="211" t="str">
        <f t="shared" si="63"/>
        <v/>
      </c>
      <c r="AJ98" s="211" t="str">
        <f t="shared" si="64"/>
        <v/>
      </c>
      <c r="AK98" s="211" t="str">
        <f t="shared" si="65"/>
        <v/>
      </c>
      <c r="AL98" s="211" t="str">
        <f t="shared" si="66"/>
        <v/>
      </c>
      <c r="AM98" s="211" t="str">
        <f t="shared" si="67"/>
        <v/>
      </c>
      <c r="AN98" s="211" t="str">
        <f t="shared" si="68"/>
        <v>No</v>
      </c>
      <c r="AO98" s="211" t="str">
        <f t="shared" si="69"/>
        <v>No</v>
      </c>
      <c r="AP98" s="211" t="str">
        <f t="shared" si="70"/>
        <v>No</v>
      </c>
      <c r="AQ98" s="211" t="str">
        <f t="shared" si="71"/>
        <v/>
      </c>
      <c r="AR98" s="211" t="str">
        <f t="shared" si="72"/>
        <v>PKTHDSEC</v>
      </c>
      <c r="AS98" s="211" t="str">
        <f t="shared" si="73"/>
        <v/>
      </c>
      <c r="AT98" s="211" t="str">
        <f t="shared" si="74"/>
        <v/>
      </c>
      <c r="AU98" s="211" t="str">
        <f t="shared" si="75"/>
        <v/>
      </c>
      <c r="AV98" s="211" t="str">
        <f t="shared" si="76"/>
        <v>ADC</v>
      </c>
      <c r="AW98" s="211" t="str">
        <f t="shared" si="77"/>
        <v>Wired</v>
      </c>
      <c r="AX98" s="211" t="str">
        <f t="shared" si="78"/>
        <v>NO</v>
      </c>
      <c r="AY98" s="125" t="str">
        <f t="shared" si="79"/>
        <v>1</v>
      </c>
    </row>
    <row r="99" spans="1:51" s="211" customFormat="1" x14ac:dyDescent="0.25">
      <c r="A99" s="211" t="s">
        <v>245</v>
      </c>
      <c r="B99" s="211" t="s">
        <v>245</v>
      </c>
      <c r="C99" s="211" t="str">
        <f t="shared" si="42"/>
        <v>Starter Hardwire DSC SEM Takeover with Remote Access</v>
      </c>
      <c r="D99" s="211" t="str">
        <f t="shared" si="43"/>
        <v>Module de prise en charge câblé - DSC SEM avec accès à distance (Départ)</v>
      </c>
      <c r="E99" s="211" t="str">
        <f t="shared" si="44"/>
        <v/>
      </c>
      <c r="F99" s="211" t="str">
        <f t="shared" si="45"/>
        <v>Starter</v>
      </c>
      <c r="G99" s="211" t="str">
        <f t="shared" si="46"/>
        <v>Départ</v>
      </c>
      <c r="H99" s="211" t="str">
        <f t="shared" si="47"/>
        <v>Starter Hardwire DSC SEM Takeover with Remote Access</v>
      </c>
      <c r="I99" s="211" t="str">
        <f t="shared" si="48"/>
        <v>Module de prise en charge câblé - DSC SEM avec accès à distance (Départ)</v>
      </c>
      <c r="J99" s="211" t="str">
        <f t="shared" si="49"/>
        <v>PC1616</v>
      </c>
      <c r="K99" s="211" t="str">
        <f t="shared" si="50"/>
        <v>PKTHDSEA</v>
      </c>
      <c r="L99" s="211" t="str">
        <f t="shared" si="80"/>
        <v>Non-Inventory</v>
      </c>
      <c r="M99" s="211" t="str">
        <f t="shared" si="51"/>
        <v>NO</v>
      </c>
      <c r="N99" s="211" t="str">
        <f t="shared" si="52"/>
        <v>Product Bundle</v>
      </c>
      <c r="O99" s="211" t="str">
        <f t="shared" si="53"/>
        <v>Bundle</v>
      </c>
      <c r="P99" s="211" t="str">
        <f t="shared" si="54"/>
        <v>RMR</v>
      </c>
      <c r="Q99" s="349">
        <v>43930</v>
      </c>
      <c r="R99" s="349"/>
      <c r="S99" s="211" t="str">
        <f t="shared" si="55"/>
        <v>YES</v>
      </c>
      <c r="T99" s="211" t="str">
        <f t="shared" si="56"/>
        <v>No</v>
      </c>
      <c r="U99" s="211" t="str">
        <f t="shared" si="57"/>
        <v>No</v>
      </c>
      <c r="V99" s="211" t="str">
        <f t="shared" si="58"/>
        <v>NO</v>
      </c>
      <c r="W99" s="211" t="str">
        <f t="shared" si="59"/>
        <v>NO</v>
      </c>
      <c r="X99" s="211">
        <v>0</v>
      </c>
      <c r="Y99" s="211" t="s">
        <v>3277</v>
      </c>
      <c r="Z99" s="211" t="s">
        <v>3275</v>
      </c>
      <c r="AA99" s="211" t="s">
        <v>3319</v>
      </c>
      <c r="AB99" s="211" t="s">
        <v>3286</v>
      </c>
      <c r="AC99" s="211" t="s">
        <v>3286</v>
      </c>
      <c r="AD99" s="211" t="s">
        <v>3320</v>
      </c>
      <c r="AE99" s="211" t="str">
        <f t="shared" si="60"/>
        <v>SERVICE</v>
      </c>
      <c r="AF99" s="211" t="str">
        <f t="shared" si="61"/>
        <v>SERVICE</v>
      </c>
      <c r="AG99" s="211" t="str">
        <f t="shared" si="62"/>
        <v/>
      </c>
      <c r="AH99" s="211" t="str">
        <f t="shared" si="81"/>
        <v/>
      </c>
      <c r="AI99" s="211" t="str">
        <f t="shared" si="63"/>
        <v/>
      </c>
      <c r="AJ99" s="211" t="str">
        <f t="shared" si="64"/>
        <v/>
      </c>
      <c r="AK99" s="211" t="str">
        <f t="shared" si="65"/>
        <v/>
      </c>
      <c r="AL99" s="211" t="str">
        <f t="shared" si="66"/>
        <v/>
      </c>
      <c r="AM99" s="211" t="str">
        <f t="shared" si="67"/>
        <v/>
      </c>
      <c r="AN99" s="211" t="str">
        <f t="shared" si="68"/>
        <v>No</v>
      </c>
      <c r="AO99" s="211" t="str">
        <f t="shared" si="69"/>
        <v>No</v>
      </c>
      <c r="AP99" s="211" t="str">
        <f t="shared" si="70"/>
        <v>No</v>
      </c>
      <c r="AQ99" s="211" t="str">
        <f t="shared" si="71"/>
        <v/>
      </c>
      <c r="AR99" s="211" t="str">
        <f t="shared" si="72"/>
        <v>PKTHDSEA</v>
      </c>
      <c r="AS99" s="211" t="str">
        <f t="shared" si="73"/>
        <v/>
      </c>
      <c r="AT99" s="211" t="str">
        <f t="shared" si="74"/>
        <v/>
      </c>
      <c r="AU99" s="211" t="str">
        <f t="shared" si="75"/>
        <v/>
      </c>
      <c r="AV99" s="211" t="str">
        <f t="shared" si="76"/>
        <v>ADC</v>
      </c>
      <c r="AW99" s="211" t="str">
        <f t="shared" si="77"/>
        <v>Wired</v>
      </c>
      <c r="AX99" s="211" t="str">
        <f t="shared" si="78"/>
        <v>NO</v>
      </c>
      <c r="AY99" s="125" t="str">
        <f t="shared" si="79"/>
        <v>2</v>
      </c>
    </row>
    <row r="100" spans="1:51" s="211" customFormat="1" x14ac:dyDescent="0.25">
      <c r="A100" s="211" t="s">
        <v>3533</v>
      </c>
      <c r="B100" s="211" t="s">
        <v>3533</v>
      </c>
      <c r="C100" s="211" t="str">
        <f t="shared" si="42"/>
        <v>Better Hardwire DSC SEM Takeover</v>
      </c>
      <c r="D100" s="211" t="str">
        <f t="shared" si="43"/>
        <v>Module de prise en charge câblé - DSC SEM (Mieux)</v>
      </c>
      <c r="E100" s="211" t="str">
        <f t="shared" si="44"/>
        <v/>
      </c>
      <c r="F100" s="211" t="str">
        <f t="shared" si="45"/>
        <v>Better</v>
      </c>
      <c r="G100" s="211" t="str">
        <f t="shared" si="46"/>
        <v>Mieux</v>
      </c>
      <c r="H100" s="211" t="str">
        <f t="shared" si="47"/>
        <v>Better Hardwire DSC SEM Takeover</v>
      </c>
      <c r="I100" s="211" t="str">
        <f t="shared" si="48"/>
        <v>Module de prise en charge câblé - DSC SEM (Mieux)</v>
      </c>
      <c r="J100" s="211" t="str">
        <f t="shared" si="49"/>
        <v>PC1616</v>
      </c>
      <c r="K100" s="211" t="str">
        <f t="shared" si="50"/>
        <v>PKTHDCONN</v>
      </c>
      <c r="L100" s="211" t="str">
        <f t="shared" si="80"/>
        <v>Non-Inventory</v>
      </c>
      <c r="M100" s="211" t="str">
        <f t="shared" si="51"/>
        <v>NO</v>
      </c>
      <c r="N100" s="211" t="str">
        <f t="shared" si="52"/>
        <v>Product Bundle</v>
      </c>
      <c r="O100" s="211" t="str">
        <f t="shared" si="53"/>
        <v>Bundle</v>
      </c>
      <c r="P100" s="211" t="str">
        <f t="shared" si="54"/>
        <v>RMR</v>
      </c>
      <c r="Q100" s="349">
        <v>43930</v>
      </c>
      <c r="R100" s="349"/>
      <c r="S100" s="211" t="str">
        <f t="shared" si="55"/>
        <v>YES</v>
      </c>
      <c r="T100" s="211" t="str">
        <f t="shared" si="56"/>
        <v>No</v>
      </c>
      <c r="U100" s="211" t="str">
        <f t="shared" si="57"/>
        <v>No</v>
      </c>
      <c r="V100" s="211" t="str">
        <f t="shared" si="58"/>
        <v>NO</v>
      </c>
      <c r="W100" s="211" t="str">
        <f t="shared" si="59"/>
        <v>NO</v>
      </c>
      <c r="X100" s="211">
        <v>0</v>
      </c>
      <c r="Y100" s="211" t="s">
        <v>3277</v>
      </c>
      <c r="Z100" s="211" t="s">
        <v>3275</v>
      </c>
      <c r="AA100" s="211" t="s">
        <v>3319</v>
      </c>
      <c r="AB100" s="211" t="s">
        <v>3286</v>
      </c>
      <c r="AC100" s="211" t="s">
        <v>3286</v>
      </c>
      <c r="AD100" s="211" t="s">
        <v>3320</v>
      </c>
      <c r="AE100" s="211" t="str">
        <f t="shared" si="60"/>
        <v>SERVICE</v>
      </c>
      <c r="AF100" s="211" t="str">
        <f t="shared" si="61"/>
        <v>SERVICE</v>
      </c>
      <c r="AG100" s="211" t="str">
        <f t="shared" si="62"/>
        <v/>
      </c>
      <c r="AH100" s="211" t="str">
        <f t="shared" si="81"/>
        <v/>
      </c>
      <c r="AI100" s="211" t="str">
        <f t="shared" si="63"/>
        <v/>
      </c>
      <c r="AJ100" s="211" t="str">
        <f t="shared" si="64"/>
        <v/>
      </c>
      <c r="AK100" s="211" t="str">
        <f t="shared" si="65"/>
        <v/>
      </c>
      <c r="AL100" s="211" t="str">
        <f t="shared" si="66"/>
        <v/>
      </c>
      <c r="AM100" s="211" t="str">
        <f t="shared" si="67"/>
        <v/>
      </c>
      <c r="AN100" s="211" t="str">
        <f t="shared" si="68"/>
        <v>No</v>
      </c>
      <c r="AO100" s="211" t="str">
        <f t="shared" si="69"/>
        <v>No</v>
      </c>
      <c r="AP100" s="211" t="str">
        <f t="shared" si="70"/>
        <v>No</v>
      </c>
      <c r="AQ100" s="211" t="str">
        <f t="shared" si="71"/>
        <v/>
      </c>
      <c r="AR100" s="211" t="str">
        <f t="shared" si="72"/>
        <v>PKTHDCON</v>
      </c>
      <c r="AS100" s="211" t="str">
        <f t="shared" si="73"/>
        <v/>
      </c>
      <c r="AT100" s="211" t="str">
        <f t="shared" si="74"/>
        <v/>
      </c>
      <c r="AU100" s="211" t="str">
        <f t="shared" si="75"/>
        <v/>
      </c>
      <c r="AV100" s="211" t="str">
        <f t="shared" si="76"/>
        <v>ADC</v>
      </c>
      <c r="AW100" s="211" t="str">
        <f t="shared" si="77"/>
        <v>Wired</v>
      </c>
      <c r="AX100" s="211" t="str">
        <f t="shared" si="78"/>
        <v>NO</v>
      </c>
      <c r="AY100" s="125" t="str">
        <f t="shared" si="79"/>
        <v>4</v>
      </c>
    </row>
    <row r="101" spans="1:51" s="211" customFormat="1" x14ac:dyDescent="0.25">
      <c r="A101" s="211" t="s">
        <v>288</v>
      </c>
      <c r="B101" s="211" t="s">
        <v>288</v>
      </c>
      <c r="C101" s="211" t="str">
        <f t="shared" si="42"/>
        <v>Best Hardwire DSC SEM Takeover</v>
      </c>
      <c r="D101" s="211" t="str">
        <f t="shared" si="43"/>
        <v>Module de prise en charge câblé - DSC SEM (Meilleur)</v>
      </c>
      <c r="E101" s="211" t="str">
        <f t="shared" si="44"/>
        <v/>
      </c>
      <c r="F101" s="211" t="str">
        <f t="shared" si="45"/>
        <v>Best</v>
      </c>
      <c r="G101" s="211" t="str">
        <f t="shared" si="46"/>
        <v>Meilleur</v>
      </c>
      <c r="H101" s="211" t="str">
        <f t="shared" si="47"/>
        <v>Best Hardwire DSC SEM Takeover</v>
      </c>
      <c r="I101" s="211" t="str">
        <f t="shared" si="48"/>
        <v>Module de prise en charge câblé - DSC SEM (Meilleur)</v>
      </c>
      <c r="J101" s="211" t="str">
        <f t="shared" si="49"/>
        <v>PC1616</v>
      </c>
      <c r="K101" s="211" t="str">
        <f t="shared" si="50"/>
        <v>PKTHDCOM</v>
      </c>
      <c r="L101" s="211" t="str">
        <f t="shared" si="80"/>
        <v>Non-Inventory</v>
      </c>
      <c r="M101" s="211" t="str">
        <f t="shared" si="51"/>
        <v>NO</v>
      </c>
      <c r="N101" s="211" t="str">
        <f t="shared" si="52"/>
        <v>Product Bundle</v>
      </c>
      <c r="O101" s="211" t="str">
        <f t="shared" si="53"/>
        <v>Bundle</v>
      </c>
      <c r="P101" s="211" t="str">
        <f t="shared" si="54"/>
        <v>RMR</v>
      </c>
      <c r="Q101" s="349">
        <v>43930</v>
      </c>
      <c r="R101" s="349"/>
      <c r="S101" s="211" t="str">
        <f t="shared" si="55"/>
        <v>YES</v>
      </c>
      <c r="T101" s="211" t="str">
        <f t="shared" si="56"/>
        <v>No</v>
      </c>
      <c r="U101" s="211" t="str">
        <f t="shared" si="57"/>
        <v>No</v>
      </c>
      <c r="V101" s="211" t="str">
        <f t="shared" si="58"/>
        <v>NO</v>
      </c>
      <c r="W101" s="211" t="str">
        <f t="shared" si="59"/>
        <v>NO</v>
      </c>
      <c r="X101" s="211">
        <v>0</v>
      </c>
      <c r="Y101" s="211" t="s">
        <v>3277</v>
      </c>
      <c r="Z101" s="211" t="s">
        <v>3275</v>
      </c>
      <c r="AA101" s="211" t="s">
        <v>3319</v>
      </c>
      <c r="AB101" s="211" t="s">
        <v>3286</v>
      </c>
      <c r="AC101" s="211" t="s">
        <v>3286</v>
      </c>
      <c r="AD101" s="211" t="s">
        <v>3320</v>
      </c>
      <c r="AE101" s="211" t="str">
        <f t="shared" si="60"/>
        <v>SERVICE</v>
      </c>
      <c r="AF101" s="211" t="str">
        <f t="shared" si="61"/>
        <v>SERVICE</v>
      </c>
      <c r="AG101" s="211" t="str">
        <f t="shared" si="62"/>
        <v/>
      </c>
      <c r="AH101" s="211" t="str">
        <f t="shared" si="81"/>
        <v/>
      </c>
      <c r="AI101" s="211" t="str">
        <f t="shared" si="63"/>
        <v/>
      </c>
      <c r="AJ101" s="211" t="str">
        <f t="shared" si="64"/>
        <v/>
      </c>
      <c r="AK101" s="211" t="str">
        <f t="shared" si="65"/>
        <v/>
      </c>
      <c r="AL101" s="211" t="str">
        <f t="shared" si="66"/>
        <v/>
      </c>
      <c r="AM101" s="211" t="str">
        <f t="shared" si="67"/>
        <v/>
      </c>
      <c r="AN101" s="211" t="str">
        <f t="shared" si="68"/>
        <v>No</v>
      </c>
      <c r="AO101" s="211" t="str">
        <f t="shared" si="69"/>
        <v>No</v>
      </c>
      <c r="AP101" s="211" t="str">
        <f t="shared" si="70"/>
        <v>No</v>
      </c>
      <c r="AQ101" s="211" t="str">
        <f t="shared" si="71"/>
        <v/>
      </c>
      <c r="AR101" s="211" t="str">
        <f t="shared" si="72"/>
        <v>PKTHDCOM</v>
      </c>
      <c r="AS101" s="211" t="str">
        <f t="shared" si="73"/>
        <v/>
      </c>
      <c r="AT101" s="211" t="str">
        <f t="shared" si="74"/>
        <v/>
      </c>
      <c r="AU101" s="211" t="str">
        <f t="shared" si="75"/>
        <v/>
      </c>
      <c r="AV101" s="211" t="str">
        <f t="shared" si="76"/>
        <v>ADC</v>
      </c>
      <c r="AW101" s="211" t="str">
        <f t="shared" si="77"/>
        <v>Wired</v>
      </c>
      <c r="AX101" s="211" t="str">
        <f t="shared" si="78"/>
        <v>NO</v>
      </c>
      <c r="AY101" s="125" t="str">
        <f t="shared" si="79"/>
        <v>6</v>
      </c>
    </row>
    <row r="102" spans="1:51" s="211" customFormat="1" x14ac:dyDescent="0.25">
      <c r="A102" s="211" t="s">
        <v>263</v>
      </c>
      <c r="B102" s="211" t="s">
        <v>263</v>
      </c>
      <c r="C102" s="211" t="str">
        <f t="shared" si="42"/>
        <v>Better Honeywell Wirelesss to 2GIG takeover</v>
      </c>
      <c r="D102" s="211" t="str">
        <f t="shared" si="43"/>
        <v>Module de prise en charge sans fil: Honeywell à 2GIG (Mieux)</v>
      </c>
      <c r="E102" s="211" t="str">
        <f t="shared" si="44"/>
        <v/>
      </c>
      <c r="F102" s="211" t="str">
        <f t="shared" si="45"/>
        <v>Better</v>
      </c>
      <c r="G102" s="211" t="str">
        <f t="shared" si="46"/>
        <v>Mieux</v>
      </c>
      <c r="H102" s="211" t="str">
        <f t="shared" si="47"/>
        <v>Better Honeywell Wirelesss to 2GIG takeover</v>
      </c>
      <c r="I102" s="211" t="str">
        <f t="shared" si="48"/>
        <v>Module de prise en charge sans fil: Honeywell à 2GIG (Mieux)</v>
      </c>
      <c r="J102" s="211" t="str">
        <f t="shared" si="49"/>
        <v>2GIG-GC2</v>
      </c>
      <c r="K102" s="211" t="str">
        <f t="shared" si="50"/>
        <v>PKTHCONT</v>
      </c>
      <c r="L102" s="211" t="str">
        <f t="shared" si="80"/>
        <v>Non-Inventory</v>
      </c>
      <c r="M102" s="211" t="str">
        <f t="shared" si="51"/>
        <v>NO</v>
      </c>
      <c r="N102" s="211" t="str">
        <f t="shared" si="52"/>
        <v>Product Bundle</v>
      </c>
      <c r="O102" s="211" t="str">
        <f t="shared" si="53"/>
        <v>Bundle</v>
      </c>
      <c r="P102" s="211" t="str">
        <f t="shared" si="54"/>
        <v>RMR</v>
      </c>
      <c r="Q102" s="349">
        <v>43930</v>
      </c>
      <c r="R102" s="349"/>
      <c r="S102" s="211" t="str">
        <f t="shared" si="55"/>
        <v>YES</v>
      </c>
      <c r="T102" s="211" t="str">
        <f t="shared" si="56"/>
        <v>No</v>
      </c>
      <c r="U102" s="211" t="str">
        <f t="shared" si="57"/>
        <v>No</v>
      </c>
      <c r="V102" s="211" t="str">
        <f t="shared" si="58"/>
        <v>NO</v>
      </c>
      <c r="W102" s="211" t="str">
        <f t="shared" si="59"/>
        <v>NO</v>
      </c>
      <c r="X102" s="211">
        <v>0</v>
      </c>
      <c r="Y102" s="211" t="s">
        <v>3277</v>
      </c>
      <c r="Z102" s="211" t="s">
        <v>3275</v>
      </c>
      <c r="AA102" s="211" t="s">
        <v>3319</v>
      </c>
      <c r="AB102" s="211" t="s">
        <v>3286</v>
      </c>
      <c r="AC102" s="211" t="s">
        <v>3286</v>
      </c>
      <c r="AD102" s="211" t="s">
        <v>3320</v>
      </c>
      <c r="AE102" s="211" t="str">
        <f t="shared" si="60"/>
        <v>SERVICE</v>
      </c>
      <c r="AF102" s="211" t="str">
        <f t="shared" si="61"/>
        <v>SERVICE</v>
      </c>
      <c r="AG102" s="211" t="str">
        <f t="shared" si="62"/>
        <v/>
      </c>
      <c r="AH102" s="211" t="str">
        <f t="shared" si="81"/>
        <v/>
      </c>
      <c r="AI102" s="211" t="str">
        <f t="shared" si="63"/>
        <v/>
      </c>
      <c r="AJ102" s="211" t="str">
        <f t="shared" si="64"/>
        <v/>
      </c>
      <c r="AK102" s="211" t="str">
        <f t="shared" si="65"/>
        <v/>
      </c>
      <c r="AL102" s="211" t="str">
        <f t="shared" si="66"/>
        <v/>
      </c>
      <c r="AM102" s="211" t="str">
        <f t="shared" si="67"/>
        <v/>
      </c>
      <c r="AN102" s="211" t="str">
        <f t="shared" si="68"/>
        <v>No</v>
      </c>
      <c r="AO102" s="211" t="str">
        <f t="shared" si="69"/>
        <v>No</v>
      </c>
      <c r="AP102" s="211" t="str">
        <f t="shared" si="70"/>
        <v>No</v>
      </c>
      <c r="AQ102" s="211" t="str">
        <f t="shared" si="71"/>
        <v/>
      </c>
      <c r="AR102" s="211" t="str">
        <f t="shared" si="72"/>
        <v>PKTHCONT</v>
      </c>
      <c r="AS102" s="211" t="str">
        <f t="shared" si="73"/>
        <v/>
      </c>
      <c r="AT102" s="211" t="str">
        <f t="shared" si="74"/>
        <v/>
      </c>
      <c r="AU102" s="211" t="str">
        <f t="shared" si="75"/>
        <v/>
      </c>
      <c r="AV102" s="211" t="str">
        <f t="shared" si="76"/>
        <v>ADC</v>
      </c>
      <c r="AW102" s="211" t="str">
        <f t="shared" si="77"/>
        <v>Wireless</v>
      </c>
      <c r="AX102" s="211" t="str">
        <f t="shared" si="78"/>
        <v>NO</v>
      </c>
      <c r="AY102" s="125" t="str">
        <f t="shared" si="79"/>
        <v>0</v>
      </c>
    </row>
    <row r="103" spans="1:51" s="211" customFormat="1" x14ac:dyDescent="0.25">
      <c r="A103" s="211" t="s">
        <v>254</v>
      </c>
      <c r="B103" s="211" t="s">
        <v>254</v>
      </c>
      <c r="C103" s="211" t="str">
        <f t="shared" si="42"/>
        <v>Good Honeywell Wirelesss to 2GIG takeover</v>
      </c>
      <c r="D103" s="211" t="str">
        <f t="shared" si="43"/>
        <v>Module de prise en charge sans fil: Honeywell à 2GIG (Bon)</v>
      </c>
      <c r="E103" s="211" t="str">
        <f t="shared" si="44"/>
        <v/>
      </c>
      <c r="F103" s="211" t="str">
        <f t="shared" si="45"/>
        <v>Good</v>
      </c>
      <c r="G103" s="211" t="str">
        <f t="shared" si="46"/>
        <v>Bon</v>
      </c>
      <c r="H103" s="211" t="str">
        <f t="shared" si="47"/>
        <v>Good Honeywell Wirelesss to 2GIG takeover</v>
      </c>
      <c r="I103" s="211" t="str">
        <f t="shared" si="48"/>
        <v>Module de prise en charge sans fil: Honeywell à 2GIG (Bon)</v>
      </c>
      <c r="J103" s="211" t="str">
        <f t="shared" si="49"/>
        <v>2GIG-GC2</v>
      </c>
      <c r="K103" s="211" t="str">
        <f t="shared" si="50"/>
        <v>PKTHCONN</v>
      </c>
      <c r="L103" s="211" t="str">
        <f t="shared" si="80"/>
        <v>Non-Inventory</v>
      </c>
      <c r="M103" s="211" t="str">
        <f t="shared" si="51"/>
        <v>NO</v>
      </c>
      <c r="N103" s="211" t="str">
        <f t="shared" si="52"/>
        <v>Product Bundle</v>
      </c>
      <c r="O103" s="211" t="str">
        <f t="shared" si="53"/>
        <v>Bundle</v>
      </c>
      <c r="P103" s="211" t="str">
        <f t="shared" si="54"/>
        <v>RMR</v>
      </c>
      <c r="Q103" s="349">
        <v>43930</v>
      </c>
      <c r="R103" s="349"/>
      <c r="S103" s="211" t="str">
        <f t="shared" si="55"/>
        <v>YES</v>
      </c>
      <c r="T103" s="211" t="str">
        <f t="shared" si="56"/>
        <v>No</v>
      </c>
      <c r="U103" s="211" t="str">
        <f t="shared" si="57"/>
        <v>No</v>
      </c>
      <c r="V103" s="211" t="str">
        <f t="shared" si="58"/>
        <v>NO</v>
      </c>
      <c r="W103" s="211" t="str">
        <f t="shared" si="59"/>
        <v>NO</v>
      </c>
      <c r="X103" s="211">
        <v>0</v>
      </c>
      <c r="Y103" s="211" t="s">
        <v>3277</v>
      </c>
      <c r="Z103" s="211" t="s">
        <v>3275</v>
      </c>
      <c r="AA103" s="211" t="s">
        <v>3319</v>
      </c>
      <c r="AB103" s="211" t="s">
        <v>3286</v>
      </c>
      <c r="AC103" s="211" t="s">
        <v>3286</v>
      </c>
      <c r="AD103" s="211" t="s">
        <v>3320</v>
      </c>
      <c r="AE103" s="211" t="str">
        <f t="shared" si="60"/>
        <v>SERVICE</v>
      </c>
      <c r="AF103" s="211" t="str">
        <f t="shared" si="61"/>
        <v>SERVICE</v>
      </c>
      <c r="AG103" s="211" t="str">
        <f t="shared" si="62"/>
        <v/>
      </c>
      <c r="AH103" s="211" t="str">
        <f t="shared" si="81"/>
        <v/>
      </c>
      <c r="AI103" s="211" t="str">
        <f t="shared" si="63"/>
        <v/>
      </c>
      <c r="AJ103" s="211" t="str">
        <f t="shared" si="64"/>
        <v/>
      </c>
      <c r="AK103" s="211" t="str">
        <f t="shared" si="65"/>
        <v/>
      </c>
      <c r="AL103" s="211" t="str">
        <f t="shared" si="66"/>
        <v/>
      </c>
      <c r="AM103" s="211" t="str">
        <f t="shared" si="67"/>
        <v/>
      </c>
      <c r="AN103" s="211" t="str">
        <f t="shared" si="68"/>
        <v>No</v>
      </c>
      <c r="AO103" s="211" t="str">
        <f t="shared" si="69"/>
        <v>No</v>
      </c>
      <c r="AP103" s="211" t="str">
        <f t="shared" si="70"/>
        <v>No</v>
      </c>
      <c r="AQ103" s="211" t="str">
        <f t="shared" si="71"/>
        <v/>
      </c>
      <c r="AR103" s="211" t="str">
        <f t="shared" si="72"/>
        <v>PKTHCONN</v>
      </c>
      <c r="AS103" s="211" t="str">
        <f t="shared" si="73"/>
        <v/>
      </c>
      <c r="AT103" s="211" t="str">
        <f t="shared" si="74"/>
        <v/>
      </c>
      <c r="AU103" s="211" t="str">
        <f t="shared" si="75"/>
        <v/>
      </c>
      <c r="AV103" s="211" t="str">
        <f t="shared" si="76"/>
        <v>ADC</v>
      </c>
      <c r="AW103" s="211" t="str">
        <f t="shared" si="77"/>
        <v>Wireless</v>
      </c>
      <c r="AX103" s="211" t="str">
        <f t="shared" si="78"/>
        <v>NO</v>
      </c>
      <c r="AY103" s="125" t="str">
        <f t="shared" si="79"/>
        <v>0</v>
      </c>
    </row>
    <row r="104" spans="1:51" s="211" customFormat="1" x14ac:dyDescent="0.25">
      <c r="A104" s="211" t="s">
        <v>287</v>
      </c>
      <c r="B104" s="211" t="s">
        <v>287</v>
      </c>
      <c r="C104" s="211" t="str">
        <f t="shared" si="42"/>
        <v>Best Honeywell Wirelesss to 2GIG takeover</v>
      </c>
      <c r="D104" s="211" t="str">
        <f t="shared" si="43"/>
        <v>Module de prise en charge sans fil: Honeywell à 2GIG (Meilleur)</v>
      </c>
      <c r="E104" s="211" t="str">
        <f t="shared" si="44"/>
        <v/>
      </c>
      <c r="F104" s="211" t="str">
        <f t="shared" si="45"/>
        <v>Best</v>
      </c>
      <c r="G104" s="211" t="str">
        <f t="shared" si="46"/>
        <v>Meilleur</v>
      </c>
      <c r="H104" s="211" t="str">
        <f t="shared" si="47"/>
        <v>Best Honeywell Wirelesss to 2GIG takeover</v>
      </c>
      <c r="I104" s="211" t="str">
        <f t="shared" si="48"/>
        <v>Module de prise en charge sans fil: Honeywell à 2GIG (Meilleur)</v>
      </c>
      <c r="J104" s="211" t="str">
        <f t="shared" si="49"/>
        <v>2GIG-GC2</v>
      </c>
      <c r="K104" s="211" t="str">
        <f t="shared" si="50"/>
        <v>PKTHCOMM</v>
      </c>
      <c r="L104" s="211" t="str">
        <f t="shared" si="80"/>
        <v>Non-Inventory</v>
      </c>
      <c r="M104" s="211" t="str">
        <f t="shared" si="51"/>
        <v>NO</v>
      </c>
      <c r="N104" s="211" t="str">
        <f t="shared" si="52"/>
        <v>Product Bundle</v>
      </c>
      <c r="O104" s="211" t="str">
        <f t="shared" si="53"/>
        <v>Bundle</v>
      </c>
      <c r="P104" s="211" t="str">
        <f t="shared" si="54"/>
        <v>RMR</v>
      </c>
      <c r="Q104" s="349">
        <v>43930</v>
      </c>
      <c r="R104" s="349"/>
      <c r="S104" s="211" t="str">
        <f t="shared" si="55"/>
        <v>YES</v>
      </c>
      <c r="T104" s="211" t="str">
        <f t="shared" si="56"/>
        <v>No</v>
      </c>
      <c r="U104" s="211" t="str">
        <f t="shared" si="57"/>
        <v>No</v>
      </c>
      <c r="V104" s="211" t="str">
        <f t="shared" si="58"/>
        <v>NO</v>
      </c>
      <c r="W104" s="211" t="str">
        <f t="shared" si="59"/>
        <v>NO</v>
      </c>
      <c r="X104" s="211">
        <v>0</v>
      </c>
      <c r="Y104" s="211" t="s">
        <v>3277</v>
      </c>
      <c r="Z104" s="211" t="s">
        <v>3275</v>
      </c>
      <c r="AA104" s="211" t="s">
        <v>3319</v>
      </c>
      <c r="AB104" s="211" t="s">
        <v>3286</v>
      </c>
      <c r="AC104" s="211" t="s">
        <v>3286</v>
      </c>
      <c r="AD104" s="211" t="s">
        <v>3320</v>
      </c>
      <c r="AE104" s="211" t="str">
        <f t="shared" si="60"/>
        <v>SERVICE</v>
      </c>
      <c r="AF104" s="211" t="str">
        <f t="shared" si="61"/>
        <v>SERVICE</v>
      </c>
      <c r="AG104" s="211" t="str">
        <f t="shared" si="62"/>
        <v/>
      </c>
      <c r="AH104" s="211" t="str">
        <f t="shared" si="81"/>
        <v/>
      </c>
      <c r="AI104" s="211" t="str">
        <f t="shared" si="63"/>
        <v/>
      </c>
      <c r="AJ104" s="211" t="str">
        <f t="shared" si="64"/>
        <v/>
      </c>
      <c r="AK104" s="211" t="str">
        <f t="shared" si="65"/>
        <v/>
      </c>
      <c r="AL104" s="211" t="str">
        <f t="shared" si="66"/>
        <v/>
      </c>
      <c r="AM104" s="211" t="str">
        <f t="shared" si="67"/>
        <v/>
      </c>
      <c r="AN104" s="211" t="str">
        <f t="shared" si="68"/>
        <v>No</v>
      </c>
      <c r="AO104" s="211" t="str">
        <f t="shared" si="69"/>
        <v>No</v>
      </c>
      <c r="AP104" s="211" t="str">
        <f t="shared" si="70"/>
        <v>No</v>
      </c>
      <c r="AQ104" s="211" t="str">
        <f t="shared" si="71"/>
        <v/>
      </c>
      <c r="AR104" s="211" t="str">
        <f t="shared" si="72"/>
        <v>PKTHCOMM</v>
      </c>
      <c r="AS104" s="211" t="str">
        <f t="shared" si="73"/>
        <v/>
      </c>
      <c r="AT104" s="211" t="str">
        <f t="shared" si="74"/>
        <v/>
      </c>
      <c r="AU104" s="211" t="str">
        <f t="shared" si="75"/>
        <v/>
      </c>
      <c r="AV104" s="211" t="str">
        <f t="shared" si="76"/>
        <v>ADC</v>
      </c>
      <c r="AW104" s="211" t="str">
        <f t="shared" si="77"/>
        <v>Wireless</v>
      </c>
      <c r="AX104" s="211" t="str">
        <f t="shared" si="78"/>
        <v>NO</v>
      </c>
      <c r="AY104" s="125" t="str">
        <f t="shared" si="79"/>
        <v>0</v>
      </c>
    </row>
    <row r="105" spans="1:51" s="211" customFormat="1" x14ac:dyDescent="0.25">
      <c r="A105" s="211" t="s">
        <v>223</v>
      </c>
      <c r="B105" s="211" t="s">
        <v>223</v>
      </c>
      <c r="C105" s="211" t="str">
        <f t="shared" si="42"/>
        <v>Starter 2GIG Wireless Takeover with Remote Access</v>
      </c>
      <c r="D105" s="211" t="str">
        <f t="shared" si="43"/>
        <v>Module de prise en charge sans fil: 2GIG à 2GIG avec accès à distance (Départ)</v>
      </c>
      <c r="E105" s="211" t="str">
        <f t="shared" si="44"/>
        <v/>
      </c>
      <c r="F105" s="211" t="str">
        <f t="shared" si="45"/>
        <v>Starter</v>
      </c>
      <c r="G105" s="211" t="str">
        <f t="shared" si="46"/>
        <v>Départ</v>
      </c>
      <c r="H105" s="211" t="str">
        <f t="shared" si="47"/>
        <v>Starter 2GIG Wireless Takeover with Remote Access</v>
      </c>
      <c r="I105" s="211" t="str">
        <f t="shared" si="48"/>
        <v>Module de prise en charge sans fil: 2GIG à 2GIG avec accès à distance (Départ)</v>
      </c>
      <c r="J105" s="211" t="str">
        <f t="shared" si="49"/>
        <v>2GIG-GC2</v>
      </c>
      <c r="K105" s="211" t="str">
        <f t="shared" si="50"/>
        <v>PKT2SECA</v>
      </c>
      <c r="L105" s="211" t="str">
        <f t="shared" si="80"/>
        <v>Non-Inventory</v>
      </c>
      <c r="M105" s="211" t="str">
        <f t="shared" si="51"/>
        <v>NO</v>
      </c>
      <c r="N105" s="211" t="str">
        <f t="shared" si="52"/>
        <v>Product Bundle</v>
      </c>
      <c r="O105" s="211" t="str">
        <f t="shared" si="53"/>
        <v>Bundle</v>
      </c>
      <c r="P105" s="211" t="str">
        <f t="shared" si="54"/>
        <v>RMR</v>
      </c>
      <c r="Q105" s="349">
        <v>43930</v>
      </c>
      <c r="R105" s="349"/>
      <c r="S105" s="211" t="str">
        <f t="shared" si="55"/>
        <v>YES</v>
      </c>
      <c r="T105" s="211" t="str">
        <f t="shared" si="56"/>
        <v>No</v>
      </c>
      <c r="U105" s="211" t="str">
        <f t="shared" si="57"/>
        <v>No</v>
      </c>
      <c r="V105" s="211" t="str">
        <f t="shared" si="58"/>
        <v>NO</v>
      </c>
      <c r="W105" s="211" t="str">
        <f t="shared" si="59"/>
        <v>NO</v>
      </c>
      <c r="X105" s="211">
        <v>0</v>
      </c>
      <c r="Y105" s="211" t="s">
        <v>3277</v>
      </c>
      <c r="Z105" s="211" t="s">
        <v>3275</v>
      </c>
      <c r="AA105" s="211" t="s">
        <v>3319</v>
      </c>
      <c r="AB105" s="211" t="s">
        <v>3286</v>
      </c>
      <c r="AC105" s="211" t="s">
        <v>3286</v>
      </c>
      <c r="AD105" s="211" t="s">
        <v>3320</v>
      </c>
      <c r="AE105" s="211" t="str">
        <f t="shared" si="60"/>
        <v>SERVICE</v>
      </c>
      <c r="AF105" s="211" t="str">
        <f t="shared" si="61"/>
        <v>SERVICE</v>
      </c>
      <c r="AG105" s="211" t="str">
        <f t="shared" si="62"/>
        <v/>
      </c>
      <c r="AH105" s="211" t="str">
        <f t="shared" si="81"/>
        <v/>
      </c>
      <c r="AI105" s="211" t="str">
        <f t="shared" si="63"/>
        <v/>
      </c>
      <c r="AJ105" s="211" t="str">
        <f t="shared" si="64"/>
        <v/>
      </c>
      <c r="AK105" s="211" t="str">
        <f t="shared" si="65"/>
        <v/>
      </c>
      <c r="AL105" s="211" t="str">
        <f t="shared" si="66"/>
        <v/>
      </c>
      <c r="AM105" s="211" t="str">
        <f t="shared" si="67"/>
        <v/>
      </c>
      <c r="AN105" s="211" t="str">
        <f t="shared" si="68"/>
        <v>No</v>
      </c>
      <c r="AO105" s="211" t="str">
        <f t="shared" si="69"/>
        <v>No</v>
      </c>
      <c r="AP105" s="211" t="str">
        <f t="shared" si="70"/>
        <v>No</v>
      </c>
      <c r="AQ105" s="211" t="str">
        <f t="shared" si="71"/>
        <v/>
      </c>
      <c r="AR105" s="211" t="str">
        <f t="shared" si="72"/>
        <v>PKT2SECA</v>
      </c>
      <c r="AS105" s="211" t="str">
        <f t="shared" si="73"/>
        <v/>
      </c>
      <c r="AT105" s="211" t="str">
        <f t="shared" si="74"/>
        <v/>
      </c>
      <c r="AU105" s="211" t="str">
        <f t="shared" si="75"/>
        <v/>
      </c>
      <c r="AV105" s="211" t="str">
        <f t="shared" si="76"/>
        <v>ADC</v>
      </c>
      <c r="AW105" s="211" t="str">
        <f t="shared" si="77"/>
        <v>Wireless</v>
      </c>
      <c r="AX105" s="211" t="str">
        <f t="shared" si="78"/>
        <v>NO</v>
      </c>
      <c r="AY105" s="125" t="str">
        <f t="shared" si="79"/>
        <v>0</v>
      </c>
    </row>
    <row r="106" spans="1:51" s="211" customFormat="1" x14ac:dyDescent="0.25">
      <c r="A106" s="211" t="s">
        <v>220</v>
      </c>
      <c r="B106" s="211" t="s">
        <v>220</v>
      </c>
      <c r="C106" s="211" t="str">
        <f t="shared" si="42"/>
        <v>Starter 2GIG to 2GIG Wireless Takeover</v>
      </c>
      <c r="D106" s="211" t="str">
        <f t="shared" si="43"/>
        <v>Module de prise en charge sans fil: 2GIG à 2GIG (Départ)</v>
      </c>
      <c r="E106" s="211" t="str">
        <f t="shared" si="44"/>
        <v/>
      </c>
      <c r="F106" s="211" t="str">
        <f t="shared" si="45"/>
        <v>Starter</v>
      </c>
      <c r="G106" s="211" t="str">
        <f t="shared" si="46"/>
        <v>Départ</v>
      </c>
      <c r="H106" s="211" t="str">
        <f t="shared" si="47"/>
        <v>Starter 2GIG to 2GIG Wireless Takeover</v>
      </c>
      <c r="I106" s="211" t="str">
        <f t="shared" si="48"/>
        <v>Module de prise en charge sans fil: 2GIG à 2GIG (Départ)</v>
      </c>
      <c r="J106" s="211" t="str">
        <f t="shared" si="49"/>
        <v>2GIG-GC2</v>
      </c>
      <c r="K106" s="211" t="str">
        <f t="shared" si="50"/>
        <v>PKT2SEC</v>
      </c>
      <c r="L106" s="211" t="str">
        <f t="shared" si="80"/>
        <v>Non-Inventory</v>
      </c>
      <c r="M106" s="211" t="str">
        <f t="shared" si="51"/>
        <v>NO</v>
      </c>
      <c r="N106" s="211" t="str">
        <f t="shared" si="52"/>
        <v>Product Bundle</v>
      </c>
      <c r="O106" s="211" t="str">
        <f t="shared" si="53"/>
        <v>Bundle</v>
      </c>
      <c r="P106" s="211" t="str">
        <f t="shared" si="54"/>
        <v>RMR</v>
      </c>
      <c r="Q106" s="349">
        <v>43930</v>
      </c>
      <c r="R106" s="349"/>
      <c r="S106" s="211" t="str">
        <f t="shared" si="55"/>
        <v>YES</v>
      </c>
      <c r="T106" s="211" t="str">
        <f t="shared" si="56"/>
        <v>No</v>
      </c>
      <c r="U106" s="211" t="str">
        <f t="shared" si="57"/>
        <v>No</v>
      </c>
      <c r="V106" s="211" t="str">
        <f t="shared" si="58"/>
        <v>NO</v>
      </c>
      <c r="W106" s="211" t="str">
        <f t="shared" si="59"/>
        <v>NO</v>
      </c>
      <c r="X106" s="211">
        <v>0</v>
      </c>
      <c r="Y106" s="211" t="s">
        <v>3277</v>
      </c>
      <c r="Z106" s="211" t="s">
        <v>3275</v>
      </c>
      <c r="AA106" s="211" t="s">
        <v>3319</v>
      </c>
      <c r="AB106" s="211" t="s">
        <v>3286</v>
      </c>
      <c r="AC106" s="211" t="s">
        <v>3286</v>
      </c>
      <c r="AD106" s="211" t="s">
        <v>3320</v>
      </c>
      <c r="AE106" s="211" t="str">
        <f t="shared" si="60"/>
        <v>SERVICE</v>
      </c>
      <c r="AF106" s="211" t="str">
        <f t="shared" si="61"/>
        <v>SERVICE</v>
      </c>
      <c r="AG106" s="211" t="str">
        <f t="shared" si="62"/>
        <v/>
      </c>
      <c r="AH106" s="211" t="str">
        <f t="shared" si="81"/>
        <v/>
      </c>
      <c r="AI106" s="211" t="str">
        <f t="shared" si="63"/>
        <v/>
      </c>
      <c r="AJ106" s="211" t="str">
        <f t="shared" si="64"/>
        <v/>
      </c>
      <c r="AK106" s="211" t="str">
        <f t="shared" si="65"/>
        <v/>
      </c>
      <c r="AL106" s="211" t="str">
        <f t="shared" si="66"/>
        <v/>
      </c>
      <c r="AM106" s="211" t="str">
        <f t="shared" si="67"/>
        <v/>
      </c>
      <c r="AN106" s="211" t="str">
        <f t="shared" si="68"/>
        <v>No</v>
      </c>
      <c r="AO106" s="211" t="str">
        <f t="shared" si="69"/>
        <v>No</v>
      </c>
      <c r="AP106" s="211" t="str">
        <f t="shared" si="70"/>
        <v>No</v>
      </c>
      <c r="AQ106" s="211" t="str">
        <f t="shared" si="71"/>
        <v/>
      </c>
      <c r="AR106" s="211" t="str">
        <f t="shared" si="72"/>
        <v>PKT2SEC</v>
      </c>
      <c r="AS106" s="211" t="str">
        <f t="shared" si="73"/>
        <v/>
      </c>
      <c r="AT106" s="211" t="str">
        <f t="shared" si="74"/>
        <v/>
      </c>
      <c r="AU106" s="211" t="str">
        <f t="shared" si="75"/>
        <v/>
      </c>
      <c r="AV106" s="211" t="str">
        <f t="shared" si="76"/>
        <v>ADC</v>
      </c>
      <c r="AW106" s="211" t="str">
        <f t="shared" si="77"/>
        <v>Wireless</v>
      </c>
      <c r="AX106" s="211" t="str">
        <f t="shared" si="78"/>
        <v>NO</v>
      </c>
      <c r="AY106" s="125" t="str">
        <f t="shared" si="79"/>
        <v>0</v>
      </c>
    </row>
    <row r="107" spans="1:51" s="211" customFormat="1" x14ac:dyDescent="0.25">
      <c r="A107" s="211" t="s">
        <v>261</v>
      </c>
      <c r="B107" s="211" t="s">
        <v>261</v>
      </c>
      <c r="C107" s="211" t="str">
        <f t="shared" si="42"/>
        <v>Better</v>
      </c>
      <c r="D107" s="211" t="str">
        <f t="shared" si="43"/>
        <v>Module de prise en charge sans fil: 2GIG à 2GIG (Mieux)</v>
      </c>
      <c r="E107" s="211" t="str">
        <f t="shared" si="44"/>
        <v/>
      </c>
      <c r="F107" s="211" t="str">
        <f t="shared" si="45"/>
        <v>Better</v>
      </c>
      <c r="G107" s="211" t="str">
        <f t="shared" si="46"/>
        <v>Mieux</v>
      </c>
      <c r="H107" s="211" t="str">
        <f t="shared" si="47"/>
        <v>Better</v>
      </c>
      <c r="I107" s="211" t="str">
        <f t="shared" si="48"/>
        <v>Module de prise en charge sans fil: 2GIG à 2GIG (Mieux)</v>
      </c>
      <c r="J107" s="211" t="str">
        <f t="shared" si="49"/>
        <v>2GIG-GC2</v>
      </c>
      <c r="K107" s="211" t="str">
        <f t="shared" si="50"/>
        <v>PKT2CONT</v>
      </c>
      <c r="L107" s="211" t="str">
        <f t="shared" si="80"/>
        <v>Non-Inventory</v>
      </c>
      <c r="M107" s="211" t="str">
        <f t="shared" si="51"/>
        <v>NO</v>
      </c>
      <c r="N107" s="211" t="str">
        <f t="shared" si="52"/>
        <v>Product Bundle</v>
      </c>
      <c r="O107" s="211" t="str">
        <f t="shared" si="53"/>
        <v>Bundle</v>
      </c>
      <c r="P107" s="211" t="str">
        <f t="shared" si="54"/>
        <v>RMR</v>
      </c>
      <c r="Q107" s="349">
        <v>43930</v>
      </c>
      <c r="R107" s="349"/>
      <c r="S107" s="211" t="str">
        <f t="shared" si="55"/>
        <v>YES</v>
      </c>
      <c r="T107" s="211" t="str">
        <f t="shared" si="56"/>
        <v>No</v>
      </c>
      <c r="U107" s="211" t="str">
        <f t="shared" si="57"/>
        <v>No</v>
      </c>
      <c r="V107" s="211" t="str">
        <f t="shared" si="58"/>
        <v>NO</v>
      </c>
      <c r="W107" s="211" t="str">
        <f t="shared" si="59"/>
        <v>NO</v>
      </c>
      <c r="X107" s="211">
        <v>0</v>
      </c>
      <c r="Y107" s="211" t="s">
        <v>3277</v>
      </c>
      <c r="Z107" s="211" t="s">
        <v>3275</v>
      </c>
      <c r="AA107" s="211" t="s">
        <v>3319</v>
      </c>
      <c r="AB107" s="211" t="s">
        <v>3286</v>
      </c>
      <c r="AC107" s="211" t="s">
        <v>3286</v>
      </c>
      <c r="AD107" s="211" t="s">
        <v>3320</v>
      </c>
      <c r="AE107" s="211" t="str">
        <f t="shared" si="60"/>
        <v>SERVICE</v>
      </c>
      <c r="AF107" s="211" t="str">
        <f t="shared" si="61"/>
        <v>SERVICE</v>
      </c>
      <c r="AG107" s="211" t="str">
        <f t="shared" si="62"/>
        <v/>
      </c>
      <c r="AH107" s="211" t="str">
        <f t="shared" si="81"/>
        <v/>
      </c>
      <c r="AI107" s="211" t="str">
        <f t="shared" si="63"/>
        <v/>
      </c>
      <c r="AJ107" s="211" t="str">
        <f t="shared" si="64"/>
        <v/>
      </c>
      <c r="AK107" s="211" t="str">
        <f t="shared" si="65"/>
        <v/>
      </c>
      <c r="AL107" s="211" t="str">
        <f t="shared" si="66"/>
        <v/>
      </c>
      <c r="AM107" s="211" t="str">
        <f t="shared" si="67"/>
        <v/>
      </c>
      <c r="AN107" s="211" t="str">
        <f t="shared" si="68"/>
        <v>No</v>
      </c>
      <c r="AO107" s="211" t="str">
        <f t="shared" si="69"/>
        <v>No</v>
      </c>
      <c r="AP107" s="211" t="str">
        <f t="shared" si="70"/>
        <v>No</v>
      </c>
      <c r="AQ107" s="211" t="str">
        <f t="shared" si="71"/>
        <v/>
      </c>
      <c r="AR107" s="211" t="str">
        <f t="shared" si="72"/>
        <v>PKT2CONT</v>
      </c>
      <c r="AS107" s="211" t="str">
        <f t="shared" si="73"/>
        <v/>
      </c>
      <c r="AT107" s="211" t="str">
        <f t="shared" si="74"/>
        <v/>
      </c>
      <c r="AU107" s="211" t="str">
        <f t="shared" si="75"/>
        <v/>
      </c>
      <c r="AV107" s="211" t="str">
        <f t="shared" si="76"/>
        <v>ADC</v>
      </c>
      <c r="AW107" s="211" t="str">
        <f t="shared" si="77"/>
        <v>Wireless</v>
      </c>
      <c r="AX107" s="211" t="str">
        <f t="shared" si="78"/>
        <v>NO</v>
      </c>
      <c r="AY107" s="125" t="str">
        <f t="shared" si="79"/>
        <v>0</v>
      </c>
    </row>
    <row r="108" spans="1:51" s="211" customFormat="1" x14ac:dyDescent="0.25">
      <c r="A108" s="211" t="s">
        <v>253</v>
      </c>
      <c r="B108" s="211" t="s">
        <v>253</v>
      </c>
      <c r="C108" s="211" t="str">
        <f t="shared" si="42"/>
        <v>Good 2GIG to 2GIG Wireless Takeover</v>
      </c>
      <c r="D108" s="211" t="str">
        <f t="shared" si="43"/>
        <v>Module de prise en charge sans fil: 2GIG à 2GIG (Bon)</v>
      </c>
      <c r="E108" s="211" t="str">
        <f t="shared" si="44"/>
        <v/>
      </c>
      <c r="F108" s="211" t="str">
        <f t="shared" si="45"/>
        <v>Good</v>
      </c>
      <c r="G108" s="211" t="str">
        <f t="shared" si="46"/>
        <v>Bon</v>
      </c>
      <c r="H108" s="211" t="str">
        <f t="shared" si="47"/>
        <v>Good 2GIG to 2GIG Wireless Takeover</v>
      </c>
      <c r="I108" s="211" t="str">
        <f t="shared" si="48"/>
        <v>Module de prise en charge sans fil: 2GIG à 2GIG (Bon)</v>
      </c>
      <c r="J108" s="211" t="str">
        <f t="shared" si="49"/>
        <v>2GIG-GC2</v>
      </c>
      <c r="K108" s="211" t="str">
        <f t="shared" si="50"/>
        <v>PKT2CONN</v>
      </c>
      <c r="L108" s="211" t="str">
        <f t="shared" si="80"/>
        <v>Non-Inventory</v>
      </c>
      <c r="M108" s="211" t="str">
        <f t="shared" si="51"/>
        <v>NO</v>
      </c>
      <c r="N108" s="211" t="str">
        <f t="shared" si="52"/>
        <v>Product Bundle</v>
      </c>
      <c r="O108" s="211" t="str">
        <f t="shared" si="53"/>
        <v>Bundle</v>
      </c>
      <c r="P108" s="211" t="str">
        <f t="shared" si="54"/>
        <v>RMR</v>
      </c>
      <c r="Q108" s="349">
        <v>43930</v>
      </c>
      <c r="R108" s="349"/>
      <c r="S108" s="211" t="str">
        <f t="shared" si="55"/>
        <v>YES</v>
      </c>
      <c r="T108" s="211" t="str">
        <f t="shared" si="56"/>
        <v>No</v>
      </c>
      <c r="U108" s="211" t="str">
        <f t="shared" si="57"/>
        <v>No</v>
      </c>
      <c r="V108" s="211" t="str">
        <f t="shared" si="58"/>
        <v>NO</v>
      </c>
      <c r="W108" s="211" t="str">
        <f t="shared" si="59"/>
        <v>NO</v>
      </c>
      <c r="X108" s="211">
        <v>0</v>
      </c>
      <c r="Y108" s="211" t="s">
        <v>3277</v>
      </c>
      <c r="Z108" s="211" t="s">
        <v>3275</v>
      </c>
      <c r="AA108" s="211" t="s">
        <v>3319</v>
      </c>
      <c r="AB108" s="211" t="s">
        <v>3286</v>
      </c>
      <c r="AC108" s="211" t="s">
        <v>3286</v>
      </c>
      <c r="AD108" s="211" t="s">
        <v>3320</v>
      </c>
      <c r="AE108" s="211" t="str">
        <f t="shared" si="60"/>
        <v>SERVICE</v>
      </c>
      <c r="AF108" s="211" t="str">
        <f t="shared" si="61"/>
        <v>SERVICE</v>
      </c>
      <c r="AG108" s="211" t="str">
        <f t="shared" si="62"/>
        <v/>
      </c>
      <c r="AH108" s="211" t="str">
        <f t="shared" si="81"/>
        <v/>
      </c>
      <c r="AI108" s="211" t="str">
        <f t="shared" si="63"/>
        <v/>
      </c>
      <c r="AJ108" s="211" t="str">
        <f t="shared" si="64"/>
        <v/>
      </c>
      <c r="AK108" s="211" t="str">
        <f t="shared" si="65"/>
        <v/>
      </c>
      <c r="AL108" s="211" t="str">
        <f t="shared" si="66"/>
        <v/>
      </c>
      <c r="AM108" s="211" t="str">
        <f t="shared" si="67"/>
        <v/>
      </c>
      <c r="AN108" s="211" t="str">
        <f t="shared" si="68"/>
        <v>No</v>
      </c>
      <c r="AO108" s="211" t="str">
        <f t="shared" si="69"/>
        <v>No</v>
      </c>
      <c r="AP108" s="211" t="str">
        <f t="shared" si="70"/>
        <v>No</v>
      </c>
      <c r="AQ108" s="211" t="str">
        <f t="shared" si="71"/>
        <v/>
      </c>
      <c r="AR108" s="211" t="str">
        <f t="shared" si="72"/>
        <v>PKT2CONN</v>
      </c>
      <c r="AS108" s="211" t="str">
        <f t="shared" si="73"/>
        <v/>
      </c>
      <c r="AT108" s="211" t="str">
        <f t="shared" si="74"/>
        <v/>
      </c>
      <c r="AU108" s="211" t="str">
        <f t="shared" si="75"/>
        <v/>
      </c>
      <c r="AV108" s="211" t="str">
        <f t="shared" si="76"/>
        <v>ADC</v>
      </c>
      <c r="AW108" s="211" t="str">
        <f t="shared" si="77"/>
        <v>Wireless</v>
      </c>
      <c r="AX108" s="211" t="str">
        <f t="shared" si="78"/>
        <v>NO</v>
      </c>
      <c r="AY108" s="125" t="str">
        <f t="shared" si="79"/>
        <v>0</v>
      </c>
    </row>
    <row r="109" spans="1:51" s="211" customFormat="1" x14ac:dyDescent="0.25">
      <c r="A109" s="211" t="s">
        <v>274</v>
      </c>
      <c r="B109" s="211" t="s">
        <v>274</v>
      </c>
      <c r="C109" s="211" t="str">
        <f t="shared" si="42"/>
        <v>Best 2GIG to 2GIG Wireless Takeover</v>
      </c>
      <c r="D109" s="211" t="str">
        <f t="shared" si="43"/>
        <v>Module de prise en charge sans fil: 2GIG à 2GIG (Meilleur)</v>
      </c>
      <c r="E109" s="211" t="str">
        <f t="shared" si="44"/>
        <v/>
      </c>
      <c r="F109" s="211" t="str">
        <f t="shared" si="45"/>
        <v>Best</v>
      </c>
      <c r="G109" s="211" t="str">
        <f t="shared" si="46"/>
        <v>Meilleur</v>
      </c>
      <c r="H109" s="211" t="str">
        <f t="shared" si="47"/>
        <v>Best 2GIG to 2GIG Wireless Takeover</v>
      </c>
      <c r="I109" s="211" t="str">
        <f t="shared" si="48"/>
        <v>Module de prise en charge sans fil: 2GIG à 2GIG (Meilleur)</v>
      </c>
      <c r="J109" s="211" t="str">
        <f t="shared" si="49"/>
        <v>2GIG-GC2</v>
      </c>
      <c r="K109" s="211" t="str">
        <f t="shared" si="50"/>
        <v>PKT2COMM</v>
      </c>
      <c r="L109" s="211" t="str">
        <f t="shared" si="80"/>
        <v>Non-Inventory</v>
      </c>
      <c r="M109" s="211" t="str">
        <f t="shared" si="51"/>
        <v>NO</v>
      </c>
      <c r="N109" s="211" t="str">
        <f t="shared" si="52"/>
        <v>Product Bundle</v>
      </c>
      <c r="O109" s="211" t="str">
        <f t="shared" si="53"/>
        <v>Bundle</v>
      </c>
      <c r="P109" s="211" t="str">
        <f t="shared" si="54"/>
        <v>RMR</v>
      </c>
      <c r="Q109" s="349">
        <v>43930</v>
      </c>
      <c r="R109" s="349"/>
      <c r="S109" s="211" t="str">
        <f t="shared" si="55"/>
        <v>YES</v>
      </c>
      <c r="T109" s="211" t="str">
        <f t="shared" si="56"/>
        <v>No</v>
      </c>
      <c r="U109" s="211" t="str">
        <f t="shared" si="57"/>
        <v>No</v>
      </c>
      <c r="V109" s="211" t="str">
        <f t="shared" si="58"/>
        <v>NO</v>
      </c>
      <c r="W109" s="211" t="str">
        <f t="shared" si="59"/>
        <v>NO</v>
      </c>
      <c r="X109" s="211">
        <v>0</v>
      </c>
      <c r="Y109" s="211" t="s">
        <v>3277</v>
      </c>
      <c r="Z109" s="211" t="s">
        <v>3275</v>
      </c>
      <c r="AA109" s="211" t="s">
        <v>3319</v>
      </c>
      <c r="AB109" s="211" t="s">
        <v>3286</v>
      </c>
      <c r="AC109" s="211" t="s">
        <v>3286</v>
      </c>
      <c r="AD109" s="211" t="s">
        <v>3320</v>
      </c>
      <c r="AE109" s="211" t="str">
        <f t="shared" si="60"/>
        <v>SERVICE</v>
      </c>
      <c r="AF109" s="211" t="str">
        <f t="shared" si="61"/>
        <v>SERVICE</v>
      </c>
      <c r="AG109" s="211" t="str">
        <f t="shared" si="62"/>
        <v/>
      </c>
      <c r="AH109" s="211" t="str">
        <f t="shared" si="81"/>
        <v/>
      </c>
      <c r="AI109" s="211" t="str">
        <f t="shared" si="63"/>
        <v/>
      </c>
      <c r="AJ109" s="211" t="str">
        <f t="shared" si="64"/>
        <v/>
      </c>
      <c r="AK109" s="211" t="str">
        <f t="shared" si="65"/>
        <v/>
      </c>
      <c r="AL109" s="211" t="str">
        <f t="shared" si="66"/>
        <v/>
      </c>
      <c r="AM109" s="211" t="str">
        <f t="shared" si="67"/>
        <v/>
      </c>
      <c r="AN109" s="211" t="str">
        <f t="shared" si="68"/>
        <v>No</v>
      </c>
      <c r="AO109" s="211" t="str">
        <f t="shared" si="69"/>
        <v>No</v>
      </c>
      <c r="AP109" s="211" t="str">
        <f t="shared" si="70"/>
        <v>No</v>
      </c>
      <c r="AQ109" s="211" t="str">
        <f t="shared" si="71"/>
        <v/>
      </c>
      <c r="AR109" s="211" t="str">
        <f t="shared" si="72"/>
        <v>PKT2COMM</v>
      </c>
      <c r="AS109" s="211" t="str">
        <f t="shared" si="73"/>
        <v/>
      </c>
      <c r="AT109" s="211" t="str">
        <f t="shared" si="74"/>
        <v/>
      </c>
      <c r="AU109" s="211" t="str">
        <f t="shared" si="75"/>
        <v/>
      </c>
      <c r="AV109" s="211" t="str">
        <f t="shared" si="76"/>
        <v>ADC</v>
      </c>
      <c r="AW109" s="211" t="str">
        <f t="shared" si="77"/>
        <v>Wireless</v>
      </c>
      <c r="AX109" s="211" t="str">
        <f t="shared" si="78"/>
        <v>NO</v>
      </c>
      <c r="AY109" s="125" t="str">
        <f t="shared" si="79"/>
        <v>0</v>
      </c>
    </row>
    <row r="110" spans="1:51" s="211" customFormat="1" x14ac:dyDescent="0.25">
      <c r="A110" s="211" t="s">
        <v>217</v>
      </c>
      <c r="B110" s="211" t="s">
        <v>217</v>
      </c>
      <c r="C110" s="211" t="str">
        <f t="shared" si="42"/>
        <v>Starter with Remote Access</v>
      </c>
      <c r="D110" s="211" t="str">
        <f t="shared" si="43"/>
        <v xml:space="preserve">Départ avec accès à distance </v>
      </c>
      <c r="E110" s="211" t="str">
        <f t="shared" si="44"/>
        <v/>
      </c>
      <c r="F110" s="211" t="str">
        <f t="shared" si="45"/>
        <v>Starter</v>
      </c>
      <c r="G110" s="211" t="str">
        <f t="shared" si="46"/>
        <v>Départ</v>
      </c>
      <c r="H110" s="211" t="str">
        <f t="shared" si="47"/>
        <v>Starter with Remote Access</v>
      </c>
      <c r="I110" s="211" t="str">
        <f t="shared" si="48"/>
        <v xml:space="preserve">Départ avec accès à distance </v>
      </c>
      <c r="J110" s="211" t="str">
        <f t="shared" si="49"/>
        <v>SIMON XT</v>
      </c>
      <c r="K110" s="211" t="str">
        <f t="shared" si="50"/>
        <v>PKSEC_SA</v>
      </c>
      <c r="L110" s="211" t="str">
        <f t="shared" si="80"/>
        <v>Non-Inventory</v>
      </c>
      <c r="M110" s="211" t="str">
        <f t="shared" si="51"/>
        <v>NO</v>
      </c>
      <c r="N110" s="211" t="str">
        <f t="shared" si="52"/>
        <v>Product Bundle</v>
      </c>
      <c r="O110" s="211" t="str">
        <f t="shared" si="53"/>
        <v>Bundle</v>
      </c>
      <c r="P110" s="211" t="str">
        <f t="shared" si="54"/>
        <v>RMR</v>
      </c>
      <c r="Q110" s="349">
        <v>43930</v>
      </c>
      <c r="R110" s="349"/>
      <c r="S110" s="211" t="str">
        <f t="shared" si="55"/>
        <v>YES</v>
      </c>
      <c r="T110" s="211" t="str">
        <f t="shared" si="56"/>
        <v>No</v>
      </c>
      <c r="U110" s="211" t="str">
        <f t="shared" si="57"/>
        <v>No</v>
      </c>
      <c r="V110" s="211" t="str">
        <f t="shared" si="58"/>
        <v>NO</v>
      </c>
      <c r="W110" s="211" t="str">
        <f t="shared" si="59"/>
        <v>NO</v>
      </c>
      <c r="X110" s="211">
        <v>0</v>
      </c>
      <c r="Y110" s="211" t="s">
        <v>3277</v>
      </c>
      <c r="Z110" s="211" t="s">
        <v>3275</v>
      </c>
      <c r="AA110" s="211" t="s">
        <v>3319</v>
      </c>
      <c r="AB110" s="211" t="s">
        <v>3286</v>
      </c>
      <c r="AC110" s="211" t="s">
        <v>3286</v>
      </c>
      <c r="AD110" s="211" t="s">
        <v>3320</v>
      </c>
      <c r="AE110" s="211" t="str">
        <f t="shared" si="60"/>
        <v>SERVICE</v>
      </c>
      <c r="AF110" s="211" t="str">
        <f t="shared" si="61"/>
        <v>SERVICE</v>
      </c>
      <c r="AG110" s="211" t="str">
        <f t="shared" si="62"/>
        <v/>
      </c>
      <c r="AH110" s="211" t="str">
        <f t="shared" si="81"/>
        <v/>
      </c>
      <c r="AI110" s="211" t="str">
        <f t="shared" si="63"/>
        <v/>
      </c>
      <c r="AJ110" s="211" t="str">
        <f t="shared" si="64"/>
        <v/>
      </c>
      <c r="AK110" s="211" t="str">
        <f t="shared" si="65"/>
        <v/>
      </c>
      <c r="AL110" s="211" t="str">
        <f t="shared" si="66"/>
        <v/>
      </c>
      <c r="AM110" s="211" t="str">
        <f t="shared" si="67"/>
        <v/>
      </c>
      <c r="AN110" s="211" t="str">
        <f t="shared" si="68"/>
        <v>No</v>
      </c>
      <c r="AO110" s="211" t="str">
        <f t="shared" si="69"/>
        <v>No</v>
      </c>
      <c r="AP110" s="211" t="str">
        <f t="shared" si="70"/>
        <v>No</v>
      </c>
      <c r="AQ110" s="211" t="str">
        <f t="shared" si="71"/>
        <v/>
      </c>
      <c r="AR110" s="211" t="str">
        <f t="shared" si="72"/>
        <v>PKSEC_SA</v>
      </c>
      <c r="AS110" s="211" t="str">
        <f t="shared" si="73"/>
        <v/>
      </c>
      <c r="AT110" s="211" t="str">
        <f t="shared" si="74"/>
        <v/>
      </c>
      <c r="AU110" s="211" t="str">
        <f t="shared" si="75"/>
        <v/>
      </c>
      <c r="AV110" s="211" t="str">
        <f t="shared" si="76"/>
        <v>ADC</v>
      </c>
      <c r="AW110" s="211" t="str">
        <f t="shared" si="77"/>
        <v>Wireless</v>
      </c>
      <c r="AX110" s="211" t="str">
        <f t="shared" si="78"/>
        <v>NO</v>
      </c>
      <c r="AY110" s="125" t="str">
        <f t="shared" si="79"/>
        <v>0</v>
      </c>
    </row>
    <row r="111" spans="1:51" s="211" customFormat="1" x14ac:dyDescent="0.25">
      <c r="A111" s="211" t="s">
        <v>233</v>
      </c>
      <c r="B111" s="211" t="s">
        <v>233</v>
      </c>
      <c r="C111" s="211" t="str">
        <f t="shared" si="42"/>
        <v>Starter Package with Remote Access - Wired Takeover</v>
      </c>
      <c r="D111" s="211" t="str">
        <f t="shared" si="43"/>
        <v>Module de prise en charge câblé avec accès à distance - Départ</v>
      </c>
      <c r="E111" s="211" t="str">
        <f t="shared" si="44"/>
        <v/>
      </c>
      <c r="F111" s="211" t="str">
        <f t="shared" si="45"/>
        <v>Starter</v>
      </c>
      <c r="G111" s="211" t="str">
        <f t="shared" si="46"/>
        <v>Départ</v>
      </c>
      <c r="H111" s="211" t="str">
        <f t="shared" si="47"/>
        <v>Starter Package with Remote Access - Wired Takeover</v>
      </c>
      <c r="I111" s="211" t="str">
        <f t="shared" si="48"/>
        <v>Module de prise en charge câblé avec accès à distance - Départ</v>
      </c>
      <c r="J111" s="211" t="str">
        <f t="shared" si="49"/>
        <v>VISTA20</v>
      </c>
      <c r="K111" s="211" t="str">
        <f t="shared" si="50"/>
        <v>PKHHSECA</v>
      </c>
      <c r="L111" s="211" t="str">
        <f t="shared" si="80"/>
        <v>Non-Inventory</v>
      </c>
      <c r="M111" s="211" t="str">
        <f t="shared" si="51"/>
        <v>NO</v>
      </c>
      <c r="N111" s="211" t="str">
        <f t="shared" si="52"/>
        <v>Product Bundle</v>
      </c>
      <c r="O111" s="211" t="str">
        <f t="shared" si="53"/>
        <v>Bundle</v>
      </c>
      <c r="P111" s="211" t="str">
        <f t="shared" si="54"/>
        <v>RMR</v>
      </c>
      <c r="Q111" s="349">
        <v>43930</v>
      </c>
      <c r="R111" s="349"/>
      <c r="S111" s="211" t="str">
        <f t="shared" si="55"/>
        <v>YES</v>
      </c>
      <c r="T111" s="211" t="str">
        <f t="shared" si="56"/>
        <v>No</v>
      </c>
      <c r="U111" s="211" t="str">
        <f t="shared" si="57"/>
        <v>No</v>
      </c>
      <c r="V111" s="211" t="str">
        <f t="shared" si="58"/>
        <v>NO</v>
      </c>
      <c r="W111" s="211" t="str">
        <f t="shared" si="59"/>
        <v>NO</v>
      </c>
      <c r="X111" s="211">
        <v>0</v>
      </c>
      <c r="Y111" s="211" t="s">
        <v>3277</v>
      </c>
      <c r="Z111" s="211" t="s">
        <v>3275</v>
      </c>
      <c r="AA111" s="211" t="s">
        <v>3319</v>
      </c>
      <c r="AB111" s="211" t="s">
        <v>3286</v>
      </c>
      <c r="AC111" s="211" t="s">
        <v>3286</v>
      </c>
      <c r="AD111" s="211" t="s">
        <v>3320</v>
      </c>
      <c r="AE111" s="211" t="str">
        <f t="shared" si="60"/>
        <v>SERVICE</v>
      </c>
      <c r="AF111" s="211" t="str">
        <f t="shared" si="61"/>
        <v>SERVICE</v>
      </c>
      <c r="AG111" s="211" t="str">
        <f t="shared" si="62"/>
        <v/>
      </c>
      <c r="AH111" s="211" t="str">
        <f t="shared" si="81"/>
        <v/>
      </c>
      <c r="AI111" s="211" t="str">
        <f t="shared" si="63"/>
        <v/>
      </c>
      <c r="AJ111" s="211" t="str">
        <f t="shared" si="64"/>
        <v/>
      </c>
      <c r="AK111" s="211" t="str">
        <f t="shared" si="65"/>
        <v/>
      </c>
      <c r="AL111" s="211" t="str">
        <f t="shared" si="66"/>
        <v/>
      </c>
      <c r="AM111" s="211" t="str">
        <f t="shared" si="67"/>
        <v/>
      </c>
      <c r="AN111" s="211" t="str">
        <f t="shared" si="68"/>
        <v>No</v>
      </c>
      <c r="AO111" s="211" t="str">
        <f t="shared" si="69"/>
        <v>No</v>
      </c>
      <c r="AP111" s="211" t="str">
        <f t="shared" si="70"/>
        <v>No</v>
      </c>
      <c r="AQ111" s="211" t="str">
        <f t="shared" si="71"/>
        <v/>
      </c>
      <c r="AR111" s="211" t="str">
        <f t="shared" si="72"/>
        <v>PKHHSECA</v>
      </c>
      <c r="AS111" s="211" t="str">
        <f t="shared" si="73"/>
        <v/>
      </c>
      <c r="AT111" s="211" t="str">
        <f t="shared" si="74"/>
        <v/>
      </c>
      <c r="AU111" s="211" t="str">
        <f t="shared" si="75"/>
        <v/>
      </c>
      <c r="AV111" s="211" t="str">
        <f t="shared" si="76"/>
        <v>ADC</v>
      </c>
      <c r="AW111" s="211" t="str">
        <f t="shared" si="77"/>
        <v>Wired</v>
      </c>
      <c r="AX111" s="211" t="str">
        <f t="shared" si="78"/>
        <v>NO</v>
      </c>
      <c r="AY111" s="125" t="str">
        <f t="shared" si="79"/>
        <v>2</v>
      </c>
    </row>
    <row r="112" spans="1:51" s="211" customFormat="1" x14ac:dyDescent="0.25">
      <c r="A112" s="211" t="s">
        <v>228</v>
      </c>
      <c r="B112" s="211" t="s">
        <v>228</v>
      </c>
      <c r="C112" s="211" t="str">
        <f t="shared" si="42"/>
        <v>Starter Package - Wired Takeover</v>
      </c>
      <c r="D112" s="211" t="str">
        <f t="shared" si="43"/>
        <v>Module de prise en charge câblé - Départ</v>
      </c>
      <c r="E112" s="211" t="str">
        <f t="shared" si="44"/>
        <v/>
      </c>
      <c r="F112" s="211" t="str">
        <f t="shared" si="45"/>
        <v>Starter</v>
      </c>
      <c r="G112" s="211" t="str">
        <f t="shared" si="46"/>
        <v>Départ</v>
      </c>
      <c r="H112" s="211" t="str">
        <f t="shared" si="47"/>
        <v>Starter Package - Wired Takeover</v>
      </c>
      <c r="I112" s="211" t="str">
        <f t="shared" si="48"/>
        <v>Module de prise en charge câblé - Départ</v>
      </c>
      <c r="J112" s="211" t="str">
        <f t="shared" si="49"/>
        <v>VISTA20</v>
      </c>
      <c r="K112" s="211" t="str">
        <f t="shared" si="50"/>
        <v>PKHHSEC</v>
      </c>
      <c r="L112" s="211" t="str">
        <f t="shared" si="80"/>
        <v>Non-Inventory</v>
      </c>
      <c r="M112" s="211" t="str">
        <f t="shared" si="51"/>
        <v>NO</v>
      </c>
      <c r="N112" s="211" t="str">
        <f t="shared" si="52"/>
        <v>Product Bundle</v>
      </c>
      <c r="O112" s="211" t="str">
        <f t="shared" si="53"/>
        <v>Bundle</v>
      </c>
      <c r="P112" s="211" t="str">
        <f t="shared" si="54"/>
        <v>RMR</v>
      </c>
      <c r="Q112" s="349">
        <v>43930</v>
      </c>
      <c r="R112" s="349"/>
      <c r="S112" s="211" t="str">
        <f t="shared" si="55"/>
        <v>YES</v>
      </c>
      <c r="T112" s="211" t="str">
        <f t="shared" si="56"/>
        <v>No</v>
      </c>
      <c r="U112" s="211" t="str">
        <f t="shared" si="57"/>
        <v>No</v>
      </c>
      <c r="V112" s="211" t="str">
        <f t="shared" si="58"/>
        <v>NO</v>
      </c>
      <c r="W112" s="211" t="str">
        <f t="shared" si="59"/>
        <v>NO</v>
      </c>
      <c r="X112" s="211">
        <v>0</v>
      </c>
      <c r="Y112" s="211" t="s">
        <v>3277</v>
      </c>
      <c r="Z112" s="211" t="s">
        <v>3275</v>
      </c>
      <c r="AA112" s="211" t="s">
        <v>3319</v>
      </c>
      <c r="AB112" s="211" t="s">
        <v>3286</v>
      </c>
      <c r="AC112" s="211" t="s">
        <v>3286</v>
      </c>
      <c r="AD112" s="211" t="s">
        <v>3320</v>
      </c>
      <c r="AE112" s="211" t="str">
        <f t="shared" si="60"/>
        <v>SERVICE</v>
      </c>
      <c r="AF112" s="211" t="str">
        <f t="shared" si="61"/>
        <v>SERVICE</v>
      </c>
      <c r="AG112" s="211" t="str">
        <f t="shared" si="62"/>
        <v/>
      </c>
      <c r="AH112" s="211" t="str">
        <f t="shared" si="81"/>
        <v/>
      </c>
      <c r="AI112" s="211" t="str">
        <f t="shared" si="63"/>
        <v/>
      </c>
      <c r="AJ112" s="211" t="str">
        <f t="shared" si="64"/>
        <v/>
      </c>
      <c r="AK112" s="211" t="str">
        <f t="shared" si="65"/>
        <v/>
      </c>
      <c r="AL112" s="211" t="str">
        <f t="shared" si="66"/>
        <v/>
      </c>
      <c r="AM112" s="211" t="str">
        <f t="shared" si="67"/>
        <v/>
      </c>
      <c r="AN112" s="211" t="str">
        <f t="shared" si="68"/>
        <v>No</v>
      </c>
      <c r="AO112" s="211" t="str">
        <f t="shared" si="69"/>
        <v>No</v>
      </c>
      <c r="AP112" s="211" t="str">
        <f t="shared" si="70"/>
        <v>No</v>
      </c>
      <c r="AQ112" s="211" t="str">
        <f t="shared" si="71"/>
        <v/>
      </c>
      <c r="AR112" s="211" t="str">
        <f t="shared" si="72"/>
        <v>PKHHSEC</v>
      </c>
      <c r="AS112" s="211" t="str">
        <f t="shared" si="73"/>
        <v/>
      </c>
      <c r="AT112" s="211" t="str">
        <f t="shared" si="74"/>
        <v/>
      </c>
      <c r="AU112" s="211" t="str">
        <f t="shared" si="75"/>
        <v/>
      </c>
      <c r="AV112" s="211" t="str">
        <f t="shared" si="76"/>
        <v>ADC</v>
      </c>
      <c r="AW112" s="211" t="str">
        <f t="shared" si="77"/>
        <v>Wired</v>
      </c>
      <c r="AX112" s="211" t="str">
        <f t="shared" si="78"/>
        <v>NO</v>
      </c>
      <c r="AY112" s="125" t="str">
        <f t="shared" si="79"/>
        <v>1</v>
      </c>
    </row>
    <row r="113" spans="1:51" s="211" customFormat="1" x14ac:dyDescent="0.25">
      <c r="A113" s="211" t="s">
        <v>262</v>
      </c>
      <c r="B113" s="211" t="s">
        <v>262</v>
      </c>
      <c r="C113" s="211" t="str">
        <f t="shared" si="42"/>
        <v>Better Hardwire Honeywell SEM Takeover</v>
      </c>
      <c r="D113" s="211" t="str">
        <f t="shared" si="43"/>
        <v>Module de prise en charge câblé - Honeywell SEM (Mieux)</v>
      </c>
      <c r="E113" s="211" t="str">
        <f t="shared" si="44"/>
        <v/>
      </c>
      <c r="F113" s="211" t="str">
        <f t="shared" si="45"/>
        <v>Better</v>
      </c>
      <c r="G113" s="211" t="str">
        <f t="shared" si="46"/>
        <v>Mieux</v>
      </c>
      <c r="H113" s="211" t="str">
        <f t="shared" si="47"/>
        <v>Better Hardwire Honeywell SEM Takeover</v>
      </c>
      <c r="I113" s="211" t="str">
        <f t="shared" si="48"/>
        <v>Module de prise en charge câblé - Honeywell SEM (Mieux)</v>
      </c>
      <c r="J113" s="211" t="str">
        <f t="shared" si="49"/>
        <v>VISTA20</v>
      </c>
      <c r="K113" s="211" t="str">
        <f t="shared" si="50"/>
        <v>PKHHCONN</v>
      </c>
      <c r="L113" s="211" t="str">
        <f t="shared" si="80"/>
        <v>Non-Inventory</v>
      </c>
      <c r="M113" s="211" t="str">
        <f t="shared" si="51"/>
        <v>NO</v>
      </c>
      <c r="N113" s="211" t="str">
        <f t="shared" si="52"/>
        <v>Product Bundle</v>
      </c>
      <c r="O113" s="211" t="str">
        <f t="shared" si="53"/>
        <v>Bundle</v>
      </c>
      <c r="P113" s="211" t="str">
        <f t="shared" si="54"/>
        <v>RMR</v>
      </c>
      <c r="Q113" s="349">
        <v>43930</v>
      </c>
      <c r="R113" s="349"/>
      <c r="S113" s="211" t="str">
        <f t="shared" si="55"/>
        <v>YES</v>
      </c>
      <c r="T113" s="211" t="str">
        <f t="shared" si="56"/>
        <v>No</v>
      </c>
      <c r="U113" s="211" t="str">
        <f t="shared" si="57"/>
        <v>No</v>
      </c>
      <c r="V113" s="211" t="str">
        <f t="shared" si="58"/>
        <v>NO</v>
      </c>
      <c r="W113" s="211" t="str">
        <f t="shared" si="59"/>
        <v>NO</v>
      </c>
      <c r="X113" s="211">
        <v>0</v>
      </c>
      <c r="Y113" s="211" t="s">
        <v>3277</v>
      </c>
      <c r="Z113" s="211" t="s">
        <v>3275</v>
      </c>
      <c r="AA113" s="211" t="s">
        <v>3319</v>
      </c>
      <c r="AB113" s="211" t="s">
        <v>3286</v>
      </c>
      <c r="AC113" s="211" t="s">
        <v>3286</v>
      </c>
      <c r="AD113" s="211" t="s">
        <v>3320</v>
      </c>
      <c r="AE113" s="211" t="str">
        <f t="shared" si="60"/>
        <v>SERVICE</v>
      </c>
      <c r="AF113" s="211" t="str">
        <f t="shared" si="61"/>
        <v>SERVICE</v>
      </c>
      <c r="AG113" s="211" t="str">
        <f t="shared" si="62"/>
        <v/>
      </c>
      <c r="AH113" s="211" t="str">
        <f t="shared" si="81"/>
        <v/>
      </c>
      <c r="AI113" s="211" t="str">
        <f t="shared" si="63"/>
        <v/>
      </c>
      <c r="AJ113" s="211" t="str">
        <f t="shared" si="64"/>
        <v/>
      </c>
      <c r="AK113" s="211" t="str">
        <f t="shared" si="65"/>
        <v/>
      </c>
      <c r="AL113" s="211" t="str">
        <f t="shared" si="66"/>
        <v/>
      </c>
      <c r="AM113" s="211" t="str">
        <f t="shared" si="67"/>
        <v/>
      </c>
      <c r="AN113" s="211" t="str">
        <f t="shared" si="68"/>
        <v>No</v>
      </c>
      <c r="AO113" s="211" t="str">
        <f t="shared" si="69"/>
        <v>No</v>
      </c>
      <c r="AP113" s="211" t="str">
        <f t="shared" si="70"/>
        <v>No</v>
      </c>
      <c r="AQ113" s="211" t="str">
        <f t="shared" si="71"/>
        <v/>
      </c>
      <c r="AR113" s="211" t="str">
        <f t="shared" si="72"/>
        <v>PKHHCONN</v>
      </c>
      <c r="AS113" s="211" t="str">
        <f t="shared" si="73"/>
        <v/>
      </c>
      <c r="AT113" s="211" t="str">
        <f t="shared" si="74"/>
        <v/>
      </c>
      <c r="AU113" s="211" t="str">
        <f t="shared" si="75"/>
        <v/>
      </c>
      <c r="AV113" s="211" t="str">
        <f t="shared" si="76"/>
        <v>ADC</v>
      </c>
      <c r="AW113" s="211" t="str">
        <f t="shared" si="77"/>
        <v>Wired</v>
      </c>
      <c r="AX113" s="211" t="str">
        <f t="shared" si="78"/>
        <v>NO</v>
      </c>
      <c r="AY113" s="125" t="str">
        <f t="shared" si="79"/>
        <v>4</v>
      </c>
    </row>
    <row r="114" spans="1:51" s="211" customFormat="1" x14ac:dyDescent="0.25">
      <c r="A114" s="211" t="s">
        <v>275</v>
      </c>
      <c r="B114" s="211" t="s">
        <v>275</v>
      </c>
      <c r="C114" s="211" t="str">
        <f t="shared" si="42"/>
        <v>Best Hardwire Honeywell SEM Takeover</v>
      </c>
      <c r="D114" s="211" t="str">
        <f t="shared" si="43"/>
        <v>Module de prise en charge câblé - Honeywell SEM (Meilleur)</v>
      </c>
      <c r="E114" s="211" t="str">
        <f t="shared" si="44"/>
        <v/>
      </c>
      <c r="F114" s="211" t="str">
        <f t="shared" si="45"/>
        <v>Best</v>
      </c>
      <c r="G114" s="211" t="str">
        <f t="shared" si="46"/>
        <v>Meilleur</v>
      </c>
      <c r="H114" s="211" t="str">
        <f t="shared" si="47"/>
        <v>Best Hardwire Honeywell SEM Takeover</v>
      </c>
      <c r="I114" s="211" t="str">
        <f t="shared" si="48"/>
        <v>Module de prise en charge câblé - Honeywell SEM (Meilleur)</v>
      </c>
      <c r="J114" s="211" t="str">
        <f t="shared" si="49"/>
        <v>VISTA20</v>
      </c>
      <c r="K114" s="211" t="str">
        <f t="shared" si="50"/>
        <v>PKHHCOMM</v>
      </c>
      <c r="L114" s="211" t="str">
        <f t="shared" si="80"/>
        <v>Non-Inventory</v>
      </c>
      <c r="M114" s="211" t="str">
        <f t="shared" si="51"/>
        <v>NO</v>
      </c>
      <c r="N114" s="211" t="str">
        <f t="shared" si="52"/>
        <v>Product Bundle</v>
      </c>
      <c r="O114" s="211" t="str">
        <f t="shared" si="53"/>
        <v>Bundle</v>
      </c>
      <c r="P114" s="211" t="str">
        <f t="shared" si="54"/>
        <v>RMR</v>
      </c>
      <c r="Q114" s="349">
        <v>43930</v>
      </c>
      <c r="R114" s="349"/>
      <c r="S114" s="211" t="str">
        <f t="shared" si="55"/>
        <v>YES</v>
      </c>
      <c r="T114" s="211" t="str">
        <f t="shared" si="56"/>
        <v>No</v>
      </c>
      <c r="U114" s="211" t="str">
        <f t="shared" si="57"/>
        <v>No</v>
      </c>
      <c r="V114" s="211" t="str">
        <f t="shared" si="58"/>
        <v>NO</v>
      </c>
      <c r="W114" s="211" t="str">
        <f t="shared" si="59"/>
        <v>NO</v>
      </c>
      <c r="X114" s="211">
        <v>0</v>
      </c>
      <c r="Y114" s="211" t="s">
        <v>3277</v>
      </c>
      <c r="Z114" s="211" t="s">
        <v>3275</v>
      </c>
      <c r="AA114" s="211" t="s">
        <v>3319</v>
      </c>
      <c r="AB114" s="211" t="s">
        <v>3286</v>
      </c>
      <c r="AC114" s="211" t="s">
        <v>3286</v>
      </c>
      <c r="AD114" s="211" t="s">
        <v>3320</v>
      </c>
      <c r="AE114" s="211" t="str">
        <f t="shared" si="60"/>
        <v>SERVICE</v>
      </c>
      <c r="AF114" s="211" t="str">
        <f t="shared" si="61"/>
        <v>SERVICE</v>
      </c>
      <c r="AG114" s="211" t="str">
        <f t="shared" si="62"/>
        <v/>
      </c>
      <c r="AH114" s="211" t="str">
        <f t="shared" si="81"/>
        <v/>
      </c>
      <c r="AI114" s="211" t="str">
        <f t="shared" si="63"/>
        <v/>
      </c>
      <c r="AJ114" s="211" t="str">
        <f t="shared" si="64"/>
        <v/>
      </c>
      <c r="AK114" s="211" t="str">
        <f t="shared" si="65"/>
        <v/>
      </c>
      <c r="AL114" s="211" t="str">
        <f t="shared" si="66"/>
        <v/>
      </c>
      <c r="AM114" s="211" t="str">
        <f t="shared" si="67"/>
        <v/>
      </c>
      <c r="AN114" s="211" t="str">
        <f t="shared" si="68"/>
        <v>No</v>
      </c>
      <c r="AO114" s="211" t="str">
        <f t="shared" si="69"/>
        <v>No</v>
      </c>
      <c r="AP114" s="211" t="str">
        <f t="shared" si="70"/>
        <v>No</v>
      </c>
      <c r="AQ114" s="211" t="str">
        <f t="shared" si="71"/>
        <v/>
      </c>
      <c r="AR114" s="211" t="str">
        <f t="shared" si="72"/>
        <v>PKHHCOMM</v>
      </c>
      <c r="AS114" s="211" t="str">
        <f t="shared" si="73"/>
        <v/>
      </c>
      <c r="AT114" s="211" t="str">
        <f t="shared" si="74"/>
        <v/>
      </c>
      <c r="AU114" s="211" t="str">
        <f t="shared" si="75"/>
        <v/>
      </c>
      <c r="AV114" s="211" t="str">
        <f t="shared" si="76"/>
        <v>ADC</v>
      </c>
      <c r="AW114" s="211" t="str">
        <f t="shared" si="77"/>
        <v>Wired</v>
      </c>
      <c r="AX114" s="211" t="str">
        <f t="shared" si="78"/>
        <v>NO</v>
      </c>
      <c r="AY114" s="125" t="str">
        <f t="shared" si="79"/>
        <v>6</v>
      </c>
    </row>
    <row r="115" spans="1:51" s="211" customFormat="1" x14ac:dyDescent="0.25">
      <c r="A115" s="211" t="s">
        <v>3532</v>
      </c>
      <c r="B115" s="211" t="s">
        <v>3532</v>
      </c>
      <c r="C115" s="211" t="str">
        <f t="shared" si="42"/>
        <v>PowerG Outdoor Door/Window Sensor</v>
      </c>
      <c r="D115" s="211" t="str">
        <f t="shared" si="43"/>
        <v>Contact de porte/fenêtre sans fil PowerG extérieure</v>
      </c>
      <c r="E115" s="211" t="str">
        <f t="shared" si="44"/>
        <v/>
      </c>
      <c r="F115" s="211" t="str">
        <f t="shared" si="45"/>
        <v>PowerG Outdoor Door/Window Sensor</v>
      </c>
      <c r="G115" s="211" t="str">
        <f t="shared" si="46"/>
        <v>Contact de porte/fenêtre sans fil PowerG extérieure</v>
      </c>
      <c r="H115" s="211" t="str">
        <f t="shared" si="47"/>
        <v>PowerG Outdoor Door/Window Sensor</v>
      </c>
      <c r="I115" s="211" t="str">
        <f t="shared" si="48"/>
        <v>Contact de porte/fenêtre sans fil PowerG extérieure</v>
      </c>
      <c r="J115" s="211" t="str">
        <f t="shared" si="49"/>
        <v/>
      </c>
      <c r="K115" s="211" t="str">
        <f t="shared" si="50"/>
        <v>PGX312</v>
      </c>
      <c r="L115" s="211" t="str">
        <f t="shared" si="80"/>
        <v>Inventory</v>
      </c>
      <c r="M115" s="211" t="str">
        <f t="shared" si="51"/>
        <v>NO</v>
      </c>
      <c r="N115" s="211" t="str">
        <f t="shared" si="52"/>
        <v>Product</v>
      </c>
      <c r="O115" s="211" t="str">
        <f t="shared" si="53"/>
        <v>Sensor</v>
      </c>
      <c r="P115" s="211" t="str">
        <f t="shared" si="54"/>
        <v>One Time</v>
      </c>
      <c r="Q115" s="349">
        <v>43930</v>
      </c>
      <c r="R115" s="349"/>
      <c r="S115" s="211" t="str">
        <f t="shared" si="55"/>
        <v>YES</v>
      </c>
      <c r="T115" s="211" t="str">
        <f t="shared" si="56"/>
        <v>No</v>
      </c>
      <c r="U115" s="211" t="str">
        <f t="shared" si="57"/>
        <v>No</v>
      </c>
      <c r="V115" s="211" t="str">
        <f t="shared" si="58"/>
        <v>NO</v>
      </c>
      <c r="W115" s="211" t="str">
        <f t="shared" si="59"/>
        <v>NO</v>
      </c>
      <c r="X115" s="211">
        <v>0</v>
      </c>
      <c r="Y115" s="211" t="s">
        <v>3277</v>
      </c>
      <c r="Z115" s="211" t="s">
        <v>3275</v>
      </c>
      <c r="AA115" s="211" t="s">
        <v>3319</v>
      </c>
      <c r="AB115" s="211" t="s">
        <v>3286</v>
      </c>
      <c r="AC115" s="211" t="s">
        <v>3286</v>
      </c>
      <c r="AD115" s="211" t="s">
        <v>3320</v>
      </c>
      <c r="AE115" s="211" t="str">
        <f t="shared" si="60"/>
        <v>PGx312</v>
      </c>
      <c r="AF115" s="211" t="str">
        <f t="shared" si="61"/>
        <v/>
      </c>
      <c r="AG115" s="211" t="str">
        <f t="shared" si="62"/>
        <v/>
      </c>
      <c r="AH115" s="211" t="str">
        <f t="shared" si="81"/>
        <v>X</v>
      </c>
      <c r="AI115" s="211" t="str">
        <f t="shared" si="63"/>
        <v/>
      </c>
      <c r="AJ115" s="211" t="str">
        <f t="shared" si="64"/>
        <v/>
      </c>
      <c r="AK115" s="211" t="str">
        <f t="shared" si="65"/>
        <v/>
      </c>
      <c r="AL115" s="211" t="str">
        <f t="shared" si="66"/>
        <v/>
      </c>
      <c r="AM115" s="211" t="str">
        <f t="shared" si="67"/>
        <v/>
      </c>
      <c r="AN115" s="211" t="str">
        <f t="shared" si="68"/>
        <v>No</v>
      </c>
      <c r="AO115" s="211" t="str">
        <f t="shared" si="69"/>
        <v>No</v>
      </c>
      <c r="AP115" s="211" t="str">
        <f t="shared" si="70"/>
        <v>No</v>
      </c>
      <c r="AQ115" s="211" t="str">
        <f t="shared" si="71"/>
        <v/>
      </c>
      <c r="AR115" s="211" t="str">
        <f t="shared" si="72"/>
        <v/>
      </c>
      <c r="AS115" s="211" t="str">
        <f t="shared" si="73"/>
        <v/>
      </c>
      <c r="AT115" s="211" t="str">
        <f t="shared" si="74"/>
        <v/>
      </c>
      <c r="AU115" s="211" t="str">
        <f t="shared" si="75"/>
        <v/>
      </c>
      <c r="AV115" s="211" t="str">
        <f t="shared" si="76"/>
        <v/>
      </c>
      <c r="AW115" s="211" t="str">
        <f t="shared" si="77"/>
        <v/>
      </c>
      <c r="AX115" s="211" t="str">
        <f t="shared" si="78"/>
        <v>NO</v>
      </c>
      <c r="AY115" s="125" t="str">
        <f t="shared" si="79"/>
        <v/>
      </c>
    </row>
    <row r="116" spans="1:51" s="211" customFormat="1" x14ac:dyDescent="0.25">
      <c r="A116" s="211" t="s">
        <v>3071</v>
      </c>
      <c r="B116" s="211" t="s">
        <v>3071</v>
      </c>
      <c r="C116" s="211" t="str">
        <f t="shared" si="42"/>
        <v>Private Guard Response One Time Adjustment - $5</v>
      </c>
      <c r="D116" s="211" t="str">
        <f t="shared" si="43"/>
        <v>Rectification unique de 5 $ des frais de service d'intervention d'un agent de sécurité privé</v>
      </c>
      <c r="E116" s="211" t="str">
        <f t="shared" si="44"/>
        <v/>
      </c>
      <c r="F116" s="211" t="str">
        <f t="shared" si="45"/>
        <v xml:space="preserve">One time Credit for customers complaining about Private Guard Price Increase </v>
      </c>
      <c r="G116" s="211" t="str">
        <f t="shared" si="46"/>
        <v>Rectification unique de 5 $ des frais de service d'intervention d'un agent de sécurité privé</v>
      </c>
      <c r="H116" s="211" t="str">
        <f t="shared" si="47"/>
        <v>Private Guard Response One Time Adjustment - $5</v>
      </c>
      <c r="I116" s="211" t="str">
        <f t="shared" si="48"/>
        <v>Rectification unique de 5 $ des frais de service d'intervention d'un agent de sécurité privé</v>
      </c>
      <c r="J116" s="211" t="str">
        <f t="shared" si="49"/>
        <v/>
      </c>
      <c r="K116" s="211" t="str">
        <f t="shared" si="50"/>
        <v/>
      </c>
      <c r="L116" s="211" t="str">
        <f t="shared" si="80"/>
        <v>Service</v>
      </c>
      <c r="M116" s="211" t="str">
        <f t="shared" si="51"/>
        <v>NO</v>
      </c>
      <c r="N116" s="211" t="str">
        <f t="shared" si="52"/>
        <v>Product</v>
      </c>
      <c r="O116" s="211" t="str">
        <f t="shared" si="53"/>
        <v>Promotion</v>
      </c>
      <c r="P116" s="211" t="str">
        <f t="shared" si="54"/>
        <v>One time</v>
      </c>
      <c r="Q116" s="349">
        <v>43930</v>
      </c>
      <c r="R116" s="349"/>
      <c r="S116" s="211" t="str">
        <f t="shared" si="55"/>
        <v>NO</v>
      </c>
      <c r="T116" s="211" t="str">
        <f t="shared" si="56"/>
        <v>No</v>
      </c>
      <c r="U116" s="211" t="str">
        <f t="shared" si="57"/>
        <v>No</v>
      </c>
      <c r="V116" s="211" t="str">
        <f t="shared" si="58"/>
        <v>NO</v>
      </c>
      <c r="W116" s="211" t="str">
        <f t="shared" si="59"/>
        <v>NO</v>
      </c>
      <c r="X116" s="211">
        <v>0</v>
      </c>
      <c r="Y116" s="211" t="s">
        <v>3277</v>
      </c>
      <c r="Z116" s="211" t="s">
        <v>3275</v>
      </c>
      <c r="AA116" s="211" t="s">
        <v>3319</v>
      </c>
      <c r="AB116" s="211" t="s">
        <v>3286</v>
      </c>
      <c r="AC116" s="211" t="s">
        <v>3286</v>
      </c>
      <c r="AD116" s="211" t="s">
        <v>3320</v>
      </c>
      <c r="AE116" s="211" t="str">
        <f t="shared" si="60"/>
        <v>PRS</v>
      </c>
      <c r="AF116" s="211" t="str">
        <f t="shared" si="61"/>
        <v>PRS</v>
      </c>
      <c r="AG116" s="211" t="str">
        <f t="shared" si="62"/>
        <v>PGADJ5</v>
      </c>
      <c r="AH116" s="211" t="str">
        <f t="shared" si="81"/>
        <v/>
      </c>
      <c r="AI116" s="211" t="str">
        <f t="shared" si="63"/>
        <v/>
      </c>
      <c r="AJ116" s="211" t="str">
        <f t="shared" si="64"/>
        <v/>
      </c>
      <c r="AK116" s="211" t="str">
        <f t="shared" si="65"/>
        <v/>
      </c>
      <c r="AL116" s="211" t="str">
        <f t="shared" si="66"/>
        <v/>
      </c>
      <c r="AM116" s="211" t="str">
        <f t="shared" si="67"/>
        <v>Offer</v>
      </c>
      <c r="AN116" s="211" t="str">
        <f t="shared" si="68"/>
        <v>No</v>
      </c>
      <c r="AO116" s="211" t="str">
        <f t="shared" si="69"/>
        <v>No</v>
      </c>
      <c r="AP116" s="211" t="str">
        <f t="shared" si="70"/>
        <v>No</v>
      </c>
      <c r="AQ116" s="211" t="str">
        <f t="shared" si="71"/>
        <v/>
      </c>
      <c r="AR116" s="211" t="str">
        <f t="shared" si="72"/>
        <v/>
      </c>
      <c r="AS116" s="211" t="str">
        <f t="shared" si="73"/>
        <v/>
      </c>
      <c r="AT116" s="211" t="str">
        <f t="shared" si="74"/>
        <v>NO</v>
      </c>
      <c r="AU116" s="211" t="str">
        <f t="shared" si="75"/>
        <v/>
      </c>
      <c r="AV116" s="211" t="str">
        <f t="shared" si="76"/>
        <v/>
      </c>
      <c r="AW116" s="211" t="str">
        <f t="shared" si="77"/>
        <v/>
      </c>
      <c r="AX116" s="211" t="str">
        <f t="shared" si="78"/>
        <v>NO</v>
      </c>
      <c r="AY116" s="125" t="str">
        <f t="shared" si="79"/>
        <v/>
      </c>
    </row>
    <row r="117" spans="1:51" s="211" customFormat="1" x14ac:dyDescent="0.25">
      <c r="A117" s="211" t="s">
        <v>3072</v>
      </c>
      <c r="B117" s="211" t="s">
        <v>3072</v>
      </c>
      <c r="C117" s="211" t="str">
        <f t="shared" si="42"/>
        <v>Private Guard Response One Time Adjustment - $10</v>
      </c>
      <c r="D117" s="211" t="str">
        <f t="shared" si="43"/>
        <v>Rectification unique de 10 $ des frais de service d'intervention d'un agent de sécurité privé</v>
      </c>
      <c r="E117" s="211" t="str">
        <f t="shared" si="44"/>
        <v/>
      </c>
      <c r="F117" s="211" t="str">
        <f t="shared" si="45"/>
        <v xml:space="preserve">One time Credit for customers complaining about Private Guard Price Increase </v>
      </c>
      <c r="G117" s="211" t="str">
        <f t="shared" si="46"/>
        <v>Rectification unique de 10 $ des frais de service d'intervention d'un agent de sécurité privé</v>
      </c>
      <c r="H117" s="211" t="str">
        <f t="shared" si="47"/>
        <v>Private Guard Response One Time Adjustment - $10</v>
      </c>
      <c r="I117" s="211" t="str">
        <f t="shared" si="48"/>
        <v>Rectification unique de 10 $ des frais de service d'intervention d'un agent de sécurité privé</v>
      </c>
      <c r="J117" s="211" t="str">
        <f t="shared" si="49"/>
        <v/>
      </c>
      <c r="K117" s="211" t="str">
        <f t="shared" si="50"/>
        <v/>
      </c>
      <c r="L117" s="211" t="str">
        <f t="shared" si="80"/>
        <v>Service</v>
      </c>
      <c r="M117" s="211" t="str">
        <f t="shared" si="51"/>
        <v>NO</v>
      </c>
      <c r="N117" s="211" t="str">
        <f t="shared" si="52"/>
        <v>Product</v>
      </c>
      <c r="O117" s="211" t="str">
        <f t="shared" si="53"/>
        <v>Promotion</v>
      </c>
      <c r="P117" s="211" t="str">
        <f t="shared" si="54"/>
        <v>One time</v>
      </c>
      <c r="Q117" s="349">
        <v>43930</v>
      </c>
      <c r="R117" s="349"/>
      <c r="S117" s="211" t="str">
        <f t="shared" si="55"/>
        <v>NO</v>
      </c>
      <c r="T117" s="211" t="str">
        <f t="shared" si="56"/>
        <v>No</v>
      </c>
      <c r="U117" s="211" t="str">
        <f t="shared" si="57"/>
        <v>No</v>
      </c>
      <c r="V117" s="211" t="str">
        <f t="shared" si="58"/>
        <v>NO</v>
      </c>
      <c r="W117" s="211" t="str">
        <f t="shared" si="59"/>
        <v>NO</v>
      </c>
      <c r="X117" s="211">
        <v>0</v>
      </c>
      <c r="Y117" s="211" t="s">
        <v>3277</v>
      </c>
      <c r="Z117" s="211" t="s">
        <v>3275</v>
      </c>
      <c r="AA117" s="211" t="s">
        <v>3319</v>
      </c>
      <c r="AB117" s="211" t="s">
        <v>3286</v>
      </c>
      <c r="AC117" s="211" t="s">
        <v>3286</v>
      </c>
      <c r="AD117" s="211" t="s">
        <v>3320</v>
      </c>
      <c r="AE117" s="211" t="str">
        <f t="shared" si="60"/>
        <v>PRS</v>
      </c>
      <c r="AF117" s="211" t="str">
        <f t="shared" si="61"/>
        <v>PRS</v>
      </c>
      <c r="AG117" s="211" t="str">
        <f t="shared" si="62"/>
        <v>PGADJ10</v>
      </c>
      <c r="AH117" s="211" t="str">
        <f t="shared" si="81"/>
        <v/>
      </c>
      <c r="AI117" s="211" t="str">
        <f t="shared" si="63"/>
        <v/>
      </c>
      <c r="AJ117" s="211" t="str">
        <f t="shared" si="64"/>
        <v/>
      </c>
      <c r="AK117" s="211" t="str">
        <f t="shared" si="65"/>
        <v/>
      </c>
      <c r="AL117" s="211" t="str">
        <f t="shared" si="66"/>
        <v/>
      </c>
      <c r="AM117" s="211" t="str">
        <f t="shared" si="67"/>
        <v>Offer</v>
      </c>
      <c r="AN117" s="211" t="str">
        <f t="shared" si="68"/>
        <v>No</v>
      </c>
      <c r="AO117" s="211" t="str">
        <f t="shared" si="69"/>
        <v>No</v>
      </c>
      <c r="AP117" s="211" t="str">
        <f t="shared" si="70"/>
        <v>No</v>
      </c>
      <c r="AQ117" s="211" t="str">
        <f t="shared" si="71"/>
        <v/>
      </c>
      <c r="AR117" s="211" t="str">
        <f t="shared" si="72"/>
        <v/>
      </c>
      <c r="AS117" s="211" t="str">
        <f t="shared" si="73"/>
        <v/>
      </c>
      <c r="AT117" s="211" t="str">
        <f t="shared" si="74"/>
        <v>NO</v>
      </c>
      <c r="AU117" s="211" t="str">
        <f t="shared" si="75"/>
        <v/>
      </c>
      <c r="AV117" s="211" t="str">
        <f t="shared" si="76"/>
        <v/>
      </c>
      <c r="AW117" s="211" t="str">
        <f t="shared" si="77"/>
        <v/>
      </c>
      <c r="AX117" s="211" t="str">
        <f t="shared" si="78"/>
        <v>NO</v>
      </c>
      <c r="AY117" s="125" t="str">
        <f t="shared" si="79"/>
        <v/>
      </c>
    </row>
    <row r="118" spans="1:51" s="211" customFormat="1" x14ac:dyDescent="0.25">
      <c r="A118" s="211" t="s">
        <v>1041</v>
      </c>
      <c r="B118" s="211" t="s">
        <v>1041</v>
      </c>
      <c r="C118" s="211" t="str">
        <f t="shared" si="42"/>
        <v>PowerG Outdoor Motion Detector 9994</v>
      </c>
      <c r="D118" s="211" t="str">
        <f t="shared" si="43"/>
        <v xml:space="preserve">Détecteur de mouvement extérieure sans fil PowerG </v>
      </c>
      <c r="E118" s="211" t="str">
        <f t="shared" si="44"/>
        <v/>
      </c>
      <c r="F118" s="211" t="str">
        <f t="shared" si="45"/>
        <v>PowerG Outdoor Motion Detector 9994</v>
      </c>
      <c r="G118" s="211" t="str">
        <f t="shared" si="46"/>
        <v xml:space="preserve">Détecteur de mouvement extérieure sans fil PowerG </v>
      </c>
      <c r="H118" s="211" t="str">
        <f t="shared" si="47"/>
        <v>PowerG Outdoor Motion Detector 9994</v>
      </c>
      <c r="I118" s="211" t="str">
        <f t="shared" si="48"/>
        <v xml:space="preserve">Détecteur de mouvement extérieure sans fil PowerG </v>
      </c>
      <c r="J118" s="211" t="str">
        <f t="shared" si="49"/>
        <v/>
      </c>
      <c r="K118" s="211" t="str">
        <f t="shared" si="50"/>
        <v>PG9994</v>
      </c>
      <c r="L118" s="211" t="str">
        <f t="shared" si="80"/>
        <v>Inventory</v>
      </c>
      <c r="M118" s="211" t="str">
        <f t="shared" si="51"/>
        <v>NO</v>
      </c>
      <c r="N118" s="211" t="str">
        <f t="shared" si="52"/>
        <v>Product</v>
      </c>
      <c r="O118" s="211" t="str">
        <f t="shared" si="53"/>
        <v>Sensor</v>
      </c>
      <c r="P118" s="211" t="str">
        <f t="shared" si="54"/>
        <v>One Time</v>
      </c>
      <c r="Q118" s="349">
        <v>43930</v>
      </c>
      <c r="R118" s="349"/>
      <c r="S118" s="211" t="str">
        <f t="shared" si="55"/>
        <v>YES</v>
      </c>
      <c r="T118" s="211" t="str">
        <f t="shared" si="56"/>
        <v>No</v>
      </c>
      <c r="U118" s="211" t="str">
        <f t="shared" si="57"/>
        <v>No</v>
      </c>
      <c r="V118" s="211" t="str">
        <f t="shared" si="58"/>
        <v>NO</v>
      </c>
      <c r="W118" s="211" t="str">
        <f t="shared" si="59"/>
        <v>NO</v>
      </c>
      <c r="X118" s="211">
        <v>0</v>
      </c>
      <c r="Y118" s="211" t="s">
        <v>3277</v>
      </c>
      <c r="Z118" s="211" t="s">
        <v>3275</v>
      </c>
      <c r="AA118" s="211" t="s">
        <v>3319</v>
      </c>
      <c r="AB118" s="211" t="s">
        <v>3286</v>
      </c>
      <c r="AC118" s="211" t="s">
        <v>3286</v>
      </c>
      <c r="AD118" s="211" t="s">
        <v>3320</v>
      </c>
      <c r="AE118" s="211" t="str">
        <f t="shared" si="60"/>
        <v>PG9994</v>
      </c>
      <c r="AF118" s="211" t="str">
        <f t="shared" si="61"/>
        <v/>
      </c>
      <c r="AG118" s="211" t="str">
        <f t="shared" si="62"/>
        <v/>
      </c>
      <c r="AH118" s="211" t="str">
        <f t="shared" si="81"/>
        <v>X</v>
      </c>
      <c r="AI118" s="211" t="str">
        <f t="shared" si="63"/>
        <v/>
      </c>
      <c r="AJ118" s="211" t="str">
        <f t="shared" si="64"/>
        <v/>
      </c>
      <c r="AK118" s="211" t="str">
        <f t="shared" si="65"/>
        <v/>
      </c>
      <c r="AL118" s="211" t="str">
        <f t="shared" si="66"/>
        <v/>
      </c>
      <c r="AM118" s="211" t="str">
        <f t="shared" si="67"/>
        <v/>
      </c>
      <c r="AN118" s="211" t="str">
        <f t="shared" si="68"/>
        <v>No</v>
      </c>
      <c r="AO118" s="211" t="str">
        <f t="shared" si="69"/>
        <v>No</v>
      </c>
      <c r="AP118" s="211" t="str">
        <f t="shared" si="70"/>
        <v>No</v>
      </c>
      <c r="AQ118" s="211" t="str">
        <f t="shared" si="71"/>
        <v/>
      </c>
      <c r="AR118" s="211" t="str">
        <f t="shared" si="72"/>
        <v/>
      </c>
      <c r="AS118" s="211" t="str">
        <f t="shared" si="73"/>
        <v/>
      </c>
      <c r="AT118" s="211" t="str">
        <f t="shared" si="74"/>
        <v/>
      </c>
      <c r="AU118" s="211" t="str">
        <f t="shared" si="75"/>
        <v/>
      </c>
      <c r="AV118" s="211" t="str">
        <f t="shared" si="76"/>
        <v/>
      </c>
      <c r="AW118" s="211" t="str">
        <f t="shared" si="77"/>
        <v/>
      </c>
      <c r="AX118" s="211" t="str">
        <f t="shared" si="78"/>
        <v>NO</v>
      </c>
      <c r="AY118" s="125" t="str">
        <f t="shared" si="79"/>
        <v/>
      </c>
    </row>
    <row r="119" spans="1:51" s="211" customFormat="1" x14ac:dyDescent="0.25">
      <c r="A119" s="211" t="s">
        <v>1044</v>
      </c>
      <c r="B119" s="211" t="s">
        <v>1044</v>
      </c>
      <c r="C119" s="211" t="str">
        <f t="shared" si="42"/>
        <v>PowerG Outdoor Motion w/ Camera 9944</v>
      </c>
      <c r="D119" s="211" t="str">
        <f t="shared" si="43"/>
        <v xml:space="preserve">Détecteur de mouvement extérieure avec caméra sans fil PowerG </v>
      </c>
      <c r="E119" s="211" t="str">
        <f t="shared" si="44"/>
        <v/>
      </c>
      <c r="F119" s="211" t="str">
        <f t="shared" si="45"/>
        <v>PowerG Outdoor Motion w/ Camera 9944</v>
      </c>
      <c r="G119" s="211" t="str">
        <f t="shared" si="46"/>
        <v xml:space="preserve">Détecteur de mouvement extérieure avec caméra sans fil PowerG </v>
      </c>
      <c r="H119" s="211" t="str">
        <f t="shared" si="47"/>
        <v>PowerG Outdoor Motion w/ Camera 9944</v>
      </c>
      <c r="I119" s="211" t="str">
        <f t="shared" si="48"/>
        <v xml:space="preserve">Détecteur de mouvement extérieure avec caméra sans fil PowerG </v>
      </c>
      <c r="J119" s="211" t="str">
        <f t="shared" si="49"/>
        <v/>
      </c>
      <c r="K119" s="211" t="str">
        <f t="shared" si="50"/>
        <v>PG9944</v>
      </c>
      <c r="L119" s="211" t="str">
        <f t="shared" si="80"/>
        <v>Inventory</v>
      </c>
      <c r="M119" s="211" t="str">
        <f t="shared" si="51"/>
        <v>NO</v>
      </c>
      <c r="N119" s="211" t="str">
        <f t="shared" si="52"/>
        <v>Product</v>
      </c>
      <c r="O119" s="211" t="str">
        <f t="shared" si="53"/>
        <v>Sensor</v>
      </c>
      <c r="P119" s="211" t="str">
        <f t="shared" si="54"/>
        <v>One Time</v>
      </c>
      <c r="Q119" s="349">
        <v>43930</v>
      </c>
      <c r="R119" s="349"/>
      <c r="S119" s="211" t="str">
        <f t="shared" si="55"/>
        <v>YES</v>
      </c>
      <c r="T119" s="211" t="str">
        <f t="shared" si="56"/>
        <v>No</v>
      </c>
      <c r="U119" s="211" t="str">
        <f t="shared" si="57"/>
        <v>No</v>
      </c>
      <c r="V119" s="211" t="str">
        <f t="shared" si="58"/>
        <v>NO</v>
      </c>
      <c r="W119" s="211" t="str">
        <f t="shared" si="59"/>
        <v>NO</v>
      </c>
      <c r="X119" s="211">
        <v>0</v>
      </c>
      <c r="Y119" s="211" t="s">
        <v>3277</v>
      </c>
      <c r="Z119" s="211" t="s">
        <v>3275</v>
      </c>
      <c r="AA119" s="211" t="s">
        <v>3319</v>
      </c>
      <c r="AB119" s="211" t="s">
        <v>3286</v>
      </c>
      <c r="AC119" s="211" t="s">
        <v>3286</v>
      </c>
      <c r="AD119" s="211" t="s">
        <v>3320</v>
      </c>
      <c r="AE119" s="211" t="str">
        <f t="shared" si="60"/>
        <v>PG9944</v>
      </c>
      <c r="AF119" s="211" t="str">
        <f t="shared" si="61"/>
        <v/>
      </c>
      <c r="AG119" s="211" t="str">
        <f t="shared" si="62"/>
        <v/>
      </c>
      <c r="AH119" s="211" t="str">
        <f t="shared" si="81"/>
        <v/>
      </c>
      <c r="AI119" s="211" t="str">
        <f t="shared" si="63"/>
        <v/>
      </c>
      <c r="AJ119" s="211" t="str">
        <f t="shared" si="64"/>
        <v/>
      </c>
      <c r="AK119" s="211" t="str">
        <f t="shared" si="65"/>
        <v/>
      </c>
      <c r="AL119" s="211" t="str">
        <f t="shared" si="66"/>
        <v/>
      </c>
      <c r="AM119" s="211" t="str">
        <f t="shared" si="67"/>
        <v/>
      </c>
      <c r="AN119" s="211" t="str">
        <f t="shared" si="68"/>
        <v>No</v>
      </c>
      <c r="AO119" s="211" t="str">
        <f t="shared" si="69"/>
        <v>No</v>
      </c>
      <c r="AP119" s="211" t="str">
        <f t="shared" si="70"/>
        <v>No</v>
      </c>
      <c r="AQ119" s="211" t="str">
        <f t="shared" si="71"/>
        <v/>
      </c>
      <c r="AR119" s="211" t="str">
        <f t="shared" si="72"/>
        <v/>
      </c>
      <c r="AS119" s="211" t="str">
        <f t="shared" si="73"/>
        <v/>
      </c>
      <c r="AT119" s="211" t="str">
        <f t="shared" si="74"/>
        <v/>
      </c>
      <c r="AU119" s="211" t="str">
        <f t="shared" si="75"/>
        <v/>
      </c>
      <c r="AV119" s="211" t="str">
        <f t="shared" si="76"/>
        <v/>
      </c>
      <c r="AW119" s="211" t="str">
        <f t="shared" si="77"/>
        <v/>
      </c>
      <c r="AX119" s="211" t="str">
        <f t="shared" si="78"/>
        <v>NO</v>
      </c>
      <c r="AY119" s="125" t="str">
        <f t="shared" si="79"/>
        <v/>
      </c>
    </row>
    <row r="120" spans="1:51" s="211" customFormat="1" x14ac:dyDescent="0.25">
      <c r="A120" s="211" t="s">
        <v>1048</v>
      </c>
      <c r="B120" s="211" t="s">
        <v>1048</v>
      </c>
      <c r="C120" s="211" t="str">
        <f t="shared" si="42"/>
        <v>PowerG Shock Sensor 9935</v>
      </c>
      <c r="D120" s="211" t="str">
        <f t="shared" si="43"/>
        <v>Détecteur d'impact PowerG</v>
      </c>
      <c r="E120" s="211" t="str">
        <f t="shared" si="44"/>
        <v/>
      </c>
      <c r="F120" s="211" t="str">
        <f t="shared" si="45"/>
        <v>PowerG Shock Sensor 9935</v>
      </c>
      <c r="G120" s="211" t="str">
        <f t="shared" si="46"/>
        <v>Détecteur d'impact PowerG</v>
      </c>
      <c r="H120" s="211" t="str">
        <f t="shared" si="47"/>
        <v>PowerG Shock Sensor 9935</v>
      </c>
      <c r="I120" s="211" t="str">
        <f t="shared" si="48"/>
        <v>Détecteur d'impact PowerG</v>
      </c>
      <c r="J120" s="211" t="str">
        <f t="shared" si="49"/>
        <v/>
      </c>
      <c r="K120" s="211" t="str">
        <f t="shared" si="50"/>
        <v>PG9935</v>
      </c>
      <c r="L120" s="211" t="str">
        <f t="shared" si="80"/>
        <v>Inventory</v>
      </c>
      <c r="M120" s="211" t="str">
        <f t="shared" si="51"/>
        <v>NO</v>
      </c>
      <c r="N120" s="211" t="str">
        <f t="shared" si="52"/>
        <v>Product</v>
      </c>
      <c r="O120" s="211" t="str">
        <f t="shared" si="53"/>
        <v>Sensor</v>
      </c>
      <c r="P120" s="211" t="str">
        <f t="shared" si="54"/>
        <v>One Time</v>
      </c>
      <c r="Q120" s="349">
        <v>43930</v>
      </c>
      <c r="R120" s="349"/>
      <c r="S120" s="211" t="str">
        <f t="shared" si="55"/>
        <v>YES</v>
      </c>
      <c r="T120" s="211" t="str">
        <f t="shared" si="56"/>
        <v>No</v>
      </c>
      <c r="U120" s="211" t="str">
        <f t="shared" si="57"/>
        <v>No</v>
      </c>
      <c r="V120" s="211" t="str">
        <f t="shared" si="58"/>
        <v>NO</v>
      </c>
      <c r="W120" s="211" t="str">
        <f t="shared" si="59"/>
        <v>NO</v>
      </c>
      <c r="X120" s="211">
        <v>0</v>
      </c>
      <c r="Y120" s="211" t="s">
        <v>3277</v>
      </c>
      <c r="Z120" s="211" t="s">
        <v>3275</v>
      </c>
      <c r="AA120" s="211" t="s">
        <v>3319</v>
      </c>
      <c r="AB120" s="211" t="s">
        <v>3286</v>
      </c>
      <c r="AC120" s="211" t="s">
        <v>3286</v>
      </c>
      <c r="AD120" s="211" t="s">
        <v>3320</v>
      </c>
      <c r="AE120" s="211" t="str">
        <f t="shared" si="60"/>
        <v>PG9935</v>
      </c>
      <c r="AF120" s="211" t="str">
        <f t="shared" si="61"/>
        <v/>
      </c>
      <c r="AG120" s="211" t="str">
        <f t="shared" si="62"/>
        <v/>
      </c>
      <c r="AH120" s="211" t="str">
        <f t="shared" si="81"/>
        <v>X</v>
      </c>
      <c r="AI120" s="211" t="str">
        <f t="shared" si="63"/>
        <v/>
      </c>
      <c r="AJ120" s="211" t="str">
        <f t="shared" si="64"/>
        <v/>
      </c>
      <c r="AK120" s="211" t="str">
        <f t="shared" si="65"/>
        <v/>
      </c>
      <c r="AL120" s="211" t="str">
        <f t="shared" si="66"/>
        <v/>
      </c>
      <c r="AM120" s="211" t="str">
        <f t="shared" si="67"/>
        <v/>
      </c>
      <c r="AN120" s="211" t="str">
        <f t="shared" si="68"/>
        <v>No</v>
      </c>
      <c r="AO120" s="211" t="str">
        <f t="shared" si="69"/>
        <v>No</v>
      </c>
      <c r="AP120" s="211" t="str">
        <f t="shared" si="70"/>
        <v>No</v>
      </c>
      <c r="AQ120" s="211" t="str">
        <f t="shared" si="71"/>
        <v/>
      </c>
      <c r="AR120" s="211" t="str">
        <f t="shared" si="72"/>
        <v/>
      </c>
      <c r="AS120" s="211" t="str">
        <f t="shared" si="73"/>
        <v/>
      </c>
      <c r="AT120" s="211" t="str">
        <f t="shared" si="74"/>
        <v/>
      </c>
      <c r="AU120" s="211" t="str">
        <f t="shared" si="75"/>
        <v/>
      </c>
      <c r="AV120" s="211" t="str">
        <f t="shared" si="76"/>
        <v/>
      </c>
      <c r="AW120" s="211" t="str">
        <f t="shared" si="77"/>
        <v/>
      </c>
      <c r="AX120" s="211" t="str">
        <f t="shared" si="78"/>
        <v>NO</v>
      </c>
      <c r="AY120" s="125" t="str">
        <f t="shared" si="79"/>
        <v/>
      </c>
    </row>
    <row r="121" spans="1:51" s="211" customFormat="1" x14ac:dyDescent="0.25">
      <c r="A121" s="211" t="s">
        <v>1043</v>
      </c>
      <c r="B121" s="211" t="s">
        <v>1043</v>
      </c>
      <c r="C121" s="211" t="str">
        <f t="shared" si="42"/>
        <v>PowerG Repeater 9920</v>
      </c>
      <c r="D121" s="211" t="str">
        <f t="shared" si="43"/>
        <v xml:space="preserve">Répétiteur PowerG </v>
      </c>
      <c r="E121" s="211" t="str">
        <f t="shared" si="44"/>
        <v/>
      </c>
      <c r="F121" s="211" t="str">
        <f t="shared" si="45"/>
        <v>PowerG Repeater 9920</v>
      </c>
      <c r="G121" s="211" t="str">
        <f t="shared" si="46"/>
        <v xml:space="preserve">Répétiteur PowerG </v>
      </c>
      <c r="H121" s="211" t="str">
        <f t="shared" si="47"/>
        <v>PowerG Repeater 9920</v>
      </c>
      <c r="I121" s="211" t="str">
        <f t="shared" si="48"/>
        <v xml:space="preserve">Répétiteur PowerG </v>
      </c>
      <c r="J121" s="211" t="str">
        <f t="shared" si="49"/>
        <v/>
      </c>
      <c r="K121" s="211" t="str">
        <f t="shared" si="50"/>
        <v>PG9920</v>
      </c>
      <c r="L121" s="211" t="str">
        <f t="shared" si="80"/>
        <v>Inventory</v>
      </c>
      <c r="M121" s="211" t="str">
        <f t="shared" si="51"/>
        <v>NO</v>
      </c>
      <c r="N121" s="211" t="str">
        <f t="shared" si="52"/>
        <v>Product</v>
      </c>
      <c r="O121" s="211" t="str">
        <f t="shared" si="53"/>
        <v>Sensor</v>
      </c>
      <c r="P121" s="211" t="str">
        <f t="shared" si="54"/>
        <v>One Time</v>
      </c>
      <c r="Q121" s="349">
        <v>43930</v>
      </c>
      <c r="R121" s="349"/>
      <c r="S121" s="211" t="str">
        <f t="shared" si="55"/>
        <v>YES</v>
      </c>
      <c r="T121" s="211" t="str">
        <f t="shared" si="56"/>
        <v>No</v>
      </c>
      <c r="U121" s="211" t="str">
        <f t="shared" si="57"/>
        <v>No</v>
      </c>
      <c r="V121" s="211" t="str">
        <f t="shared" si="58"/>
        <v>NO</v>
      </c>
      <c r="W121" s="211" t="str">
        <f t="shared" si="59"/>
        <v>NO</v>
      </c>
      <c r="X121" s="211">
        <v>0</v>
      </c>
      <c r="Y121" s="211" t="s">
        <v>3277</v>
      </c>
      <c r="Z121" s="211" t="s">
        <v>3275</v>
      </c>
      <c r="AA121" s="211" t="s">
        <v>3319</v>
      </c>
      <c r="AB121" s="211" t="s">
        <v>3286</v>
      </c>
      <c r="AC121" s="211" t="s">
        <v>3286</v>
      </c>
      <c r="AD121" s="211" t="s">
        <v>3320</v>
      </c>
      <c r="AE121" s="211" t="str">
        <f t="shared" si="60"/>
        <v>PG9920</v>
      </c>
      <c r="AF121" s="211" t="str">
        <f t="shared" si="61"/>
        <v/>
      </c>
      <c r="AG121" s="211" t="str">
        <f t="shared" si="62"/>
        <v/>
      </c>
      <c r="AH121" s="211" t="str">
        <f t="shared" si="81"/>
        <v>X</v>
      </c>
      <c r="AI121" s="211" t="str">
        <f t="shared" si="63"/>
        <v/>
      </c>
      <c r="AJ121" s="211" t="str">
        <f t="shared" si="64"/>
        <v/>
      </c>
      <c r="AK121" s="211" t="str">
        <f t="shared" si="65"/>
        <v/>
      </c>
      <c r="AL121" s="211" t="str">
        <f t="shared" si="66"/>
        <v/>
      </c>
      <c r="AM121" s="211" t="str">
        <f t="shared" si="67"/>
        <v/>
      </c>
      <c r="AN121" s="211" t="str">
        <f t="shared" si="68"/>
        <v>No</v>
      </c>
      <c r="AO121" s="211" t="str">
        <f t="shared" si="69"/>
        <v>No</v>
      </c>
      <c r="AP121" s="211" t="str">
        <f t="shared" si="70"/>
        <v>No</v>
      </c>
      <c r="AQ121" s="211" t="str">
        <f t="shared" si="71"/>
        <v/>
      </c>
      <c r="AR121" s="211" t="str">
        <f t="shared" si="72"/>
        <v/>
      </c>
      <c r="AS121" s="211" t="str">
        <f t="shared" si="73"/>
        <v/>
      </c>
      <c r="AT121" s="211" t="str">
        <f t="shared" si="74"/>
        <v/>
      </c>
      <c r="AU121" s="211" t="str">
        <f t="shared" si="75"/>
        <v/>
      </c>
      <c r="AV121" s="211" t="str">
        <f t="shared" si="76"/>
        <v/>
      </c>
      <c r="AW121" s="211" t="str">
        <f t="shared" si="77"/>
        <v/>
      </c>
      <c r="AX121" s="211" t="str">
        <f t="shared" si="78"/>
        <v>NO</v>
      </c>
      <c r="AY121" s="125" t="str">
        <f t="shared" si="79"/>
        <v/>
      </c>
    </row>
    <row r="122" spans="1:51" s="211" customFormat="1" x14ac:dyDescent="0.25">
      <c r="A122" s="211" t="s">
        <v>1050</v>
      </c>
      <c r="B122" s="211" t="s">
        <v>1050</v>
      </c>
      <c r="C122" s="211" t="str">
        <f t="shared" si="42"/>
        <v>PowerG Outdoor Siren 9911</v>
      </c>
      <c r="D122" s="211" t="str">
        <f t="shared" si="43"/>
        <v>Sirène extérieure PowerG</v>
      </c>
      <c r="E122" s="211" t="str">
        <f t="shared" si="44"/>
        <v/>
      </c>
      <c r="F122" s="211" t="str">
        <f t="shared" si="45"/>
        <v>PowerG Outdoor Siren 9911</v>
      </c>
      <c r="G122" s="211" t="str">
        <f t="shared" si="46"/>
        <v>Sirène extérieure PowerG</v>
      </c>
      <c r="H122" s="211" t="str">
        <f t="shared" si="47"/>
        <v>PowerG Outdoor Siren 9911</v>
      </c>
      <c r="I122" s="211" t="str">
        <f t="shared" si="48"/>
        <v>Sirène extérieure PowerG</v>
      </c>
      <c r="J122" s="211" t="str">
        <f t="shared" si="49"/>
        <v/>
      </c>
      <c r="K122" s="211" t="str">
        <f t="shared" si="50"/>
        <v>PG9911</v>
      </c>
      <c r="L122" s="211" t="str">
        <f t="shared" si="80"/>
        <v>Inventory</v>
      </c>
      <c r="M122" s="211" t="str">
        <f t="shared" si="51"/>
        <v>NO</v>
      </c>
      <c r="N122" s="211" t="str">
        <f t="shared" si="52"/>
        <v>Product</v>
      </c>
      <c r="O122" s="211" t="str">
        <f t="shared" si="53"/>
        <v>Sensor</v>
      </c>
      <c r="P122" s="211" t="str">
        <f t="shared" si="54"/>
        <v>One Time</v>
      </c>
      <c r="Q122" s="349">
        <v>43930</v>
      </c>
      <c r="R122" s="349"/>
      <c r="S122" s="211" t="str">
        <f t="shared" si="55"/>
        <v>YES</v>
      </c>
      <c r="T122" s="211" t="str">
        <f t="shared" si="56"/>
        <v>No</v>
      </c>
      <c r="U122" s="211" t="str">
        <f t="shared" si="57"/>
        <v>No</v>
      </c>
      <c r="V122" s="211" t="str">
        <f t="shared" si="58"/>
        <v>NO</v>
      </c>
      <c r="W122" s="211" t="str">
        <f t="shared" si="59"/>
        <v>NO</v>
      </c>
      <c r="X122" s="211">
        <v>0</v>
      </c>
      <c r="Y122" s="211" t="s">
        <v>3277</v>
      </c>
      <c r="Z122" s="211" t="s">
        <v>3275</v>
      </c>
      <c r="AA122" s="211" t="s">
        <v>3319</v>
      </c>
      <c r="AB122" s="211" t="s">
        <v>3286</v>
      </c>
      <c r="AC122" s="211" t="s">
        <v>3286</v>
      </c>
      <c r="AD122" s="211" t="s">
        <v>3320</v>
      </c>
      <c r="AE122" s="211" t="str">
        <f t="shared" si="60"/>
        <v>PG9911</v>
      </c>
      <c r="AF122" s="211" t="str">
        <f t="shared" si="61"/>
        <v/>
      </c>
      <c r="AG122" s="211" t="str">
        <f t="shared" si="62"/>
        <v/>
      </c>
      <c r="AH122" s="211" t="str">
        <f t="shared" si="81"/>
        <v>X</v>
      </c>
      <c r="AI122" s="211" t="str">
        <f t="shared" si="63"/>
        <v/>
      </c>
      <c r="AJ122" s="211" t="str">
        <f t="shared" si="64"/>
        <v/>
      </c>
      <c r="AK122" s="211" t="str">
        <f t="shared" si="65"/>
        <v/>
      </c>
      <c r="AL122" s="211" t="str">
        <f t="shared" si="66"/>
        <v/>
      </c>
      <c r="AM122" s="211" t="str">
        <f t="shared" si="67"/>
        <v/>
      </c>
      <c r="AN122" s="211" t="str">
        <f t="shared" si="68"/>
        <v>No</v>
      </c>
      <c r="AO122" s="211" t="str">
        <f t="shared" si="69"/>
        <v>No</v>
      </c>
      <c r="AP122" s="211" t="str">
        <f t="shared" si="70"/>
        <v>No</v>
      </c>
      <c r="AQ122" s="211" t="str">
        <f t="shared" si="71"/>
        <v/>
      </c>
      <c r="AR122" s="211" t="str">
        <f t="shared" si="72"/>
        <v/>
      </c>
      <c r="AS122" s="211" t="str">
        <f t="shared" si="73"/>
        <v/>
      </c>
      <c r="AT122" s="211" t="str">
        <f t="shared" si="74"/>
        <v/>
      </c>
      <c r="AU122" s="211" t="str">
        <f t="shared" si="75"/>
        <v/>
      </c>
      <c r="AV122" s="211" t="str">
        <f t="shared" si="76"/>
        <v/>
      </c>
      <c r="AW122" s="211" t="str">
        <f t="shared" si="77"/>
        <v/>
      </c>
      <c r="AX122" s="211" t="str">
        <f t="shared" si="78"/>
        <v>NO</v>
      </c>
      <c r="AY122" s="125" t="str">
        <f t="shared" si="79"/>
        <v/>
      </c>
    </row>
    <row r="123" spans="1:51" s="211" customFormat="1" x14ac:dyDescent="0.25">
      <c r="A123" s="211" t="s">
        <v>1045</v>
      </c>
      <c r="B123" s="211" t="s">
        <v>1045</v>
      </c>
      <c r="C123" s="211" t="str">
        <f t="shared" si="42"/>
        <v>PowerG Temperature Sensor 9905</v>
      </c>
      <c r="D123" s="211" t="str">
        <f t="shared" si="43"/>
        <v>Détecteur température PowerG</v>
      </c>
      <c r="E123" s="211" t="str">
        <f t="shared" si="44"/>
        <v/>
      </c>
      <c r="F123" s="211" t="str">
        <f t="shared" si="45"/>
        <v>PowerG Temperature Sensor 9905</v>
      </c>
      <c r="G123" s="211" t="str">
        <f t="shared" si="46"/>
        <v>Détecteur température PowerG</v>
      </c>
      <c r="H123" s="211" t="str">
        <f t="shared" si="47"/>
        <v>PowerG Temperature Sensor 9905</v>
      </c>
      <c r="I123" s="211" t="str">
        <f t="shared" si="48"/>
        <v>Détecteur température PowerG</v>
      </c>
      <c r="J123" s="211" t="str">
        <f t="shared" si="49"/>
        <v/>
      </c>
      <c r="K123" s="211" t="str">
        <f t="shared" si="50"/>
        <v>PG9905</v>
      </c>
      <c r="L123" s="211" t="str">
        <f t="shared" si="80"/>
        <v>Inventory</v>
      </c>
      <c r="M123" s="211" t="str">
        <f t="shared" si="51"/>
        <v>NO</v>
      </c>
      <c r="N123" s="211" t="str">
        <f t="shared" si="52"/>
        <v>Product</v>
      </c>
      <c r="O123" s="211" t="str">
        <f t="shared" si="53"/>
        <v>Sensor</v>
      </c>
      <c r="P123" s="211" t="str">
        <f t="shared" si="54"/>
        <v>One Time</v>
      </c>
      <c r="Q123" s="349">
        <v>43930</v>
      </c>
      <c r="R123" s="349"/>
      <c r="S123" s="211" t="str">
        <f t="shared" si="55"/>
        <v>YES</v>
      </c>
      <c r="T123" s="211" t="str">
        <f t="shared" si="56"/>
        <v>No</v>
      </c>
      <c r="U123" s="211" t="str">
        <f t="shared" si="57"/>
        <v>No</v>
      </c>
      <c r="V123" s="211" t="str">
        <f t="shared" si="58"/>
        <v>NO</v>
      </c>
      <c r="W123" s="211" t="str">
        <f t="shared" si="59"/>
        <v>NO</v>
      </c>
      <c r="X123" s="211">
        <v>0</v>
      </c>
      <c r="Y123" s="211" t="s">
        <v>3277</v>
      </c>
      <c r="Z123" s="211" t="s">
        <v>3275</v>
      </c>
      <c r="AA123" s="211" t="s">
        <v>3319</v>
      </c>
      <c r="AB123" s="211" t="s">
        <v>3286</v>
      </c>
      <c r="AC123" s="211" t="s">
        <v>3286</v>
      </c>
      <c r="AD123" s="211" t="s">
        <v>3320</v>
      </c>
      <c r="AE123" s="211" t="str">
        <f t="shared" si="60"/>
        <v>PG9905</v>
      </c>
      <c r="AF123" s="211" t="str">
        <f t="shared" si="61"/>
        <v/>
      </c>
      <c r="AG123" s="211" t="str">
        <f t="shared" si="62"/>
        <v/>
      </c>
      <c r="AH123" s="211" t="str">
        <f t="shared" si="81"/>
        <v>X</v>
      </c>
      <c r="AI123" s="211" t="str">
        <f t="shared" si="63"/>
        <v/>
      </c>
      <c r="AJ123" s="211" t="str">
        <f t="shared" si="64"/>
        <v/>
      </c>
      <c r="AK123" s="211" t="str">
        <f t="shared" si="65"/>
        <v/>
      </c>
      <c r="AL123" s="211" t="str">
        <f t="shared" si="66"/>
        <v/>
      </c>
      <c r="AM123" s="211" t="str">
        <f t="shared" si="67"/>
        <v/>
      </c>
      <c r="AN123" s="211" t="str">
        <f t="shared" si="68"/>
        <v>No</v>
      </c>
      <c r="AO123" s="211" t="str">
        <f t="shared" si="69"/>
        <v>No</v>
      </c>
      <c r="AP123" s="211" t="str">
        <f t="shared" si="70"/>
        <v>No</v>
      </c>
      <c r="AQ123" s="211" t="str">
        <f t="shared" si="71"/>
        <v/>
      </c>
      <c r="AR123" s="211" t="str">
        <f t="shared" si="72"/>
        <v/>
      </c>
      <c r="AS123" s="211" t="str">
        <f t="shared" si="73"/>
        <v/>
      </c>
      <c r="AT123" s="211" t="str">
        <f t="shared" si="74"/>
        <v/>
      </c>
      <c r="AU123" s="211" t="str">
        <f t="shared" si="75"/>
        <v/>
      </c>
      <c r="AV123" s="211" t="str">
        <f t="shared" si="76"/>
        <v/>
      </c>
      <c r="AW123" s="211" t="str">
        <f t="shared" si="77"/>
        <v/>
      </c>
      <c r="AX123" s="211" t="str">
        <f t="shared" si="78"/>
        <v>NO</v>
      </c>
      <c r="AY123" s="125" t="str">
        <f t="shared" si="79"/>
        <v/>
      </c>
    </row>
    <row r="124" spans="1:51" s="211" customFormat="1" x14ac:dyDescent="0.25">
      <c r="A124" s="211" t="s">
        <v>1042</v>
      </c>
      <c r="B124" s="211" t="s">
        <v>1042</v>
      </c>
      <c r="C124" s="211" t="str">
        <f t="shared" si="42"/>
        <v>PowerG Indoor Siren 9901</v>
      </c>
      <c r="D124" s="211" t="str">
        <f t="shared" si="43"/>
        <v>Sirène intérieure PowerG</v>
      </c>
      <c r="E124" s="211" t="str">
        <f t="shared" si="44"/>
        <v/>
      </c>
      <c r="F124" s="211" t="str">
        <f t="shared" si="45"/>
        <v>PowerG Indoor Siren 9901</v>
      </c>
      <c r="G124" s="211" t="str">
        <f t="shared" si="46"/>
        <v>Sirène intérieure PowerG</v>
      </c>
      <c r="H124" s="211" t="str">
        <f t="shared" si="47"/>
        <v>PowerG Indoor Siren 9901</v>
      </c>
      <c r="I124" s="211" t="str">
        <f t="shared" si="48"/>
        <v>Sirène intérieure PowerG</v>
      </c>
      <c r="J124" s="211" t="str">
        <f t="shared" si="49"/>
        <v/>
      </c>
      <c r="K124" s="211" t="str">
        <f t="shared" si="50"/>
        <v>PG9901</v>
      </c>
      <c r="L124" s="211" t="str">
        <f t="shared" si="80"/>
        <v>Inventory</v>
      </c>
      <c r="M124" s="211" t="str">
        <f t="shared" si="51"/>
        <v>NO</v>
      </c>
      <c r="N124" s="211" t="str">
        <f t="shared" si="52"/>
        <v>Product</v>
      </c>
      <c r="O124" s="211" t="str">
        <f t="shared" si="53"/>
        <v>Sensor</v>
      </c>
      <c r="P124" s="211" t="str">
        <f t="shared" si="54"/>
        <v>One Time</v>
      </c>
      <c r="Q124" s="349">
        <v>43930</v>
      </c>
      <c r="R124" s="349"/>
      <c r="S124" s="211" t="str">
        <f t="shared" si="55"/>
        <v>YES</v>
      </c>
      <c r="T124" s="211" t="str">
        <f t="shared" si="56"/>
        <v>No</v>
      </c>
      <c r="U124" s="211" t="str">
        <f t="shared" si="57"/>
        <v>No</v>
      </c>
      <c r="V124" s="211" t="str">
        <f t="shared" si="58"/>
        <v>NO</v>
      </c>
      <c r="W124" s="211" t="str">
        <f t="shared" si="59"/>
        <v>NO</v>
      </c>
      <c r="X124" s="211">
        <v>0</v>
      </c>
      <c r="Y124" s="211" t="s">
        <v>3277</v>
      </c>
      <c r="Z124" s="211" t="s">
        <v>3275</v>
      </c>
      <c r="AA124" s="211" t="s">
        <v>3319</v>
      </c>
      <c r="AB124" s="211" t="s">
        <v>3286</v>
      </c>
      <c r="AC124" s="211" t="s">
        <v>3286</v>
      </c>
      <c r="AD124" s="211" t="s">
        <v>3320</v>
      </c>
      <c r="AE124" s="211" t="str">
        <f t="shared" si="60"/>
        <v>PG9901</v>
      </c>
      <c r="AF124" s="211" t="str">
        <f t="shared" si="61"/>
        <v/>
      </c>
      <c r="AG124" s="211" t="str">
        <f t="shared" si="62"/>
        <v/>
      </c>
      <c r="AH124" s="211" t="str">
        <f t="shared" si="81"/>
        <v>X</v>
      </c>
      <c r="AI124" s="211" t="str">
        <f t="shared" si="63"/>
        <v/>
      </c>
      <c r="AJ124" s="211" t="str">
        <f t="shared" si="64"/>
        <v/>
      </c>
      <c r="AK124" s="211" t="str">
        <f t="shared" si="65"/>
        <v/>
      </c>
      <c r="AL124" s="211" t="str">
        <f t="shared" si="66"/>
        <v/>
      </c>
      <c r="AM124" s="211" t="str">
        <f t="shared" si="67"/>
        <v/>
      </c>
      <c r="AN124" s="211" t="str">
        <f t="shared" si="68"/>
        <v>No</v>
      </c>
      <c r="AO124" s="211" t="str">
        <f t="shared" si="69"/>
        <v>No</v>
      </c>
      <c r="AP124" s="211" t="str">
        <f t="shared" si="70"/>
        <v>No</v>
      </c>
      <c r="AQ124" s="211" t="str">
        <f t="shared" si="71"/>
        <v/>
      </c>
      <c r="AR124" s="211" t="str">
        <f t="shared" si="72"/>
        <v/>
      </c>
      <c r="AS124" s="211" t="str">
        <f t="shared" si="73"/>
        <v/>
      </c>
      <c r="AT124" s="211" t="str">
        <f t="shared" si="74"/>
        <v/>
      </c>
      <c r="AU124" s="211" t="str">
        <f t="shared" si="75"/>
        <v/>
      </c>
      <c r="AV124" s="211" t="str">
        <f t="shared" si="76"/>
        <v/>
      </c>
      <c r="AW124" s="211" t="str">
        <f t="shared" si="77"/>
        <v/>
      </c>
      <c r="AX124" s="211" t="str">
        <f t="shared" si="78"/>
        <v>NO</v>
      </c>
      <c r="AY124" s="125" t="str">
        <f t="shared" si="79"/>
        <v/>
      </c>
    </row>
    <row r="125" spans="1:51" s="211" customFormat="1" x14ac:dyDescent="0.25">
      <c r="A125" s="211" t="s">
        <v>3077</v>
      </c>
      <c r="B125" s="211" t="s">
        <v>3077</v>
      </c>
      <c r="C125" s="211" t="str">
        <f t="shared" si="42"/>
        <v xml:space="preserve">Private Guard Response Fee - $5 Off For 6 Months </v>
      </c>
      <c r="D125" s="211" t="str">
        <f t="shared" si="43"/>
        <v>Frais de service d'intervention d'un agent de sécurité privé (pendant 6 mois)</v>
      </c>
      <c r="E125" s="211" t="str">
        <f t="shared" si="44"/>
        <v/>
      </c>
      <c r="F125" s="211" t="str">
        <f t="shared" si="45"/>
        <v xml:space="preserve">Limited Time credit for customers complaining about Private Guard Price Increase </v>
      </c>
      <c r="G125" s="211" t="str">
        <f t="shared" si="46"/>
        <v>Frais de service d'intervention d'un agent de sécurité privé (pendant 6 mois)</v>
      </c>
      <c r="H125" s="211" t="str">
        <f t="shared" si="47"/>
        <v xml:space="preserve">Private Guard Response Fee - $5 Off For 6 Months </v>
      </c>
      <c r="I125" s="211" t="str">
        <f t="shared" si="48"/>
        <v>Frais de service d'intervention d'un agent de sécurité privé (pendant 6 mois)</v>
      </c>
      <c r="J125" s="211" t="str">
        <f t="shared" si="49"/>
        <v/>
      </c>
      <c r="K125" s="211" t="str">
        <f t="shared" si="50"/>
        <v/>
      </c>
      <c r="L125" s="211" t="str">
        <f t="shared" si="80"/>
        <v>Service</v>
      </c>
      <c r="M125" s="211" t="str">
        <f t="shared" si="51"/>
        <v>YES</v>
      </c>
      <c r="N125" s="211" t="str">
        <f t="shared" si="52"/>
        <v>Product</v>
      </c>
      <c r="O125" s="211" t="str">
        <f t="shared" si="53"/>
        <v>Promotion</v>
      </c>
      <c r="P125" s="211" t="str">
        <f t="shared" si="54"/>
        <v>RMR</v>
      </c>
      <c r="Q125" s="349">
        <v>43930</v>
      </c>
      <c r="R125" s="349"/>
      <c r="S125" s="211" t="str">
        <f t="shared" si="55"/>
        <v>NO</v>
      </c>
      <c r="T125" s="211" t="str">
        <f t="shared" si="56"/>
        <v>No</v>
      </c>
      <c r="U125" s="211" t="str">
        <f t="shared" si="57"/>
        <v>No</v>
      </c>
      <c r="V125" s="211" t="str">
        <f t="shared" si="58"/>
        <v>NO</v>
      </c>
      <c r="W125" s="211" t="str">
        <f t="shared" si="59"/>
        <v>NO</v>
      </c>
      <c r="X125" s="211">
        <v>0</v>
      </c>
      <c r="Y125" s="211" t="s">
        <v>3277</v>
      </c>
      <c r="Z125" s="211" t="s">
        <v>3275</v>
      </c>
      <c r="AA125" s="211" t="s">
        <v>3319</v>
      </c>
      <c r="AB125" s="211" t="s">
        <v>3286</v>
      </c>
      <c r="AC125" s="211" t="s">
        <v>3286</v>
      </c>
      <c r="AD125" s="211" t="s">
        <v>3320</v>
      </c>
      <c r="AE125" s="211" t="str">
        <f t="shared" si="60"/>
        <v>PRS</v>
      </c>
      <c r="AF125" s="211" t="str">
        <f t="shared" si="61"/>
        <v>PRS</v>
      </c>
      <c r="AG125" s="211" t="str">
        <f t="shared" si="62"/>
        <v>PG5X6M</v>
      </c>
      <c r="AH125" s="211" t="str">
        <f t="shared" si="81"/>
        <v/>
      </c>
      <c r="AI125" s="211" t="str">
        <f t="shared" si="63"/>
        <v>YES</v>
      </c>
      <c r="AJ125" s="211">
        <f t="shared" si="64"/>
        <v>6</v>
      </c>
      <c r="AK125" s="211" t="str">
        <f t="shared" si="65"/>
        <v/>
      </c>
      <c r="AL125" s="211" t="str">
        <f t="shared" si="66"/>
        <v/>
      </c>
      <c r="AM125" s="211" t="str">
        <f t="shared" si="67"/>
        <v>Offer</v>
      </c>
      <c r="AN125" s="211" t="str">
        <f t="shared" si="68"/>
        <v>No</v>
      </c>
      <c r="AO125" s="211" t="str">
        <f t="shared" si="69"/>
        <v>No</v>
      </c>
      <c r="AP125" s="211" t="str">
        <f t="shared" si="70"/>
        <v>No</v>
      </c>
      <c r="AQ125" s="211" t="str">
        <f t="shared" si="71"/>
        <v/>
      </c>
      <c r="AR125" s="211" t="str">
        <f t="shared" si="72"/>
        <v/>
      </c>
      <c r="AS125" s="211" t="str">
        <f t="shared" si="73"/>
        <v/>
      </c>
      <c r="AT125" s="211" t="str">
        <f t="shared" si="74"/>
        <v>NO</v>
      </c>
      <c r="AU125" s="211" t="str">
        <f t="shared" si="75"/>
        <v/>
      </c>
      <c r="AV125" s="211" t="str">
        <f t="shared" si="76"/>
        <v/>
      </c>
      <c r="AW125" s="211" t="str">
        <f t="shared" si="77"/>
        <v/>
      </c>
      <c r="AX125" s="211" t="str">
        <f t="shared" si="78"/>
        <v>NO</v>
      </c>
      <c r="AY125" s="125" t="str">
        <f t="shared" si="79"/>
        <v/>
      </c>
    </row>
    <row r="126" spans="1:51" s="211" customFormat="1" x14ac:dyDescent="0.25">
      <c r="A126" s="211" t="s">
        <v>3076</v>
      </c>
      <c r="B126" s="211" t="s">
        <v>3076</v>
      </c>
      <c r="C126" s="211" t="str">
        <f t="shared" si="42"/>
        <v xml:space="preserve">Private Guard Response Fee - $5 Off for 12 Months </v>
      </c>
      <c r="D126" s="211" t="str">
        <f t="shared" si="43"/>
        <v>Frais de service d'intervention d'un agent de sécurité privé (pendant 12 mois)</v>
      </c>
      <c r="E126" s="211" t="str">
        <f t="shared" si="44"/>
        <v/>
      </c>
      <c r="F126" s="211" t="str">
        <f t="shared" si="45"/>
        <v xml:space="preserve">Limited Time credit for customers complaining about Private Guard Price Increase </v>
      </c>
      <c r="G126" s="211" t="str">
        <f t="shared" si="46"/>
        <v>Frais de service d'intervention d'un agent de sécurité privé (pendant 12 mois)</v>
      </c>
      <c r="H126" s="211" t="str">
        <f t="shared" si="47"/>
        <v xml:space="preserve">Private Guard Response Fee - $5 Off for 12 Months </v>
      </c>
      <c r="I126" s="211" t="str">
        <f t="shared" si="48"/>
        <v>Frais de service d'intervention d'un agent de sécurité privé (pendant 12 mois)</v>
      </c>
      <c r="J126" s="211" t="str">
        <f t="shared" si="49"/>
        <v/>
      </c>
      <c r="K126" s="211" t="str">
        <f t="shared" si="50"/>
        <v/>
      </c>
      <c r="L126" s="211" t="str">
        <f t="shared" si="80"/>
        <v>Service</v>
      </c>
      <c r="M126" s="211" t="str">
        <f t="shared" si="51"/>
        <v>YES</v>
      </c>
      <c r="N126" s="211" t="str">
        <f t="shared" si="52"/>
        <v>Product</v>
      </c>
      <c r="O126" s="211" t="str">
        <f t="shared" si="53"/>
        <v>Promotion</v>
      </c>
      <c r="P126" s="211" t="str">
        <f t="shared" si="54"/>
        <v>RMR</v>
      </c>
      <c r="Q126" s="349">
        <v>43930</v>
      </c>
      <c r="R126" s="349"/>
      <c r="S126" s="211" t="str">
        <f t="shared" si="55"/>
        <v>NO</v>
      </c>
      <c r="T126" s="211" t="str">
        <f t="shared" si="56"/>
        <v>No</v>
      </c>
      <c r="U126" s="211" t="str">
        <f t="shared" si="57"/>
        <v>No</v>
      </c>
      <c r="V126" s="211" t="str">
        <f t="shared" si="58"/>
        <v>NO</v>
      </c>
      <c r="W126" s="211" t="str">
        <f t="shared" si="59"/>
        <v>NO</v>
      </c>
      <c r="X126" s="211">
        <v>0</v>
      </c>
      <c r="Y126" s="211" t="s">
        <v>3277</v>
      </c>
      <c r="Z126" s="211" t="s">
        <v>3275</v>
      </c>
      <c r="AA126" s="211" t="s">
        <v>3319</v>
      </c>
      <c r="AB126" s="211" t="s">
        <v>3286</v>
      </c>
      <c r="AC126" s="211" t="s">
        <v>3286</v>
      </c>
      <c r="AD126" s="211" t="s">
        <v>3320</v>
      </c>
      <c r="AE126" s="211" t="str">
        <f t="shared" si="60"/>
        <v>PRS</v>
      </c>
      <c r="AF126" s="211" t="str">
        <f t="shared" si="61"/>
        <v>PRS</v>
      </c>
      <c r="AG126" s="211" t="str">
        <f t="shared" si="62"/>
        <v>PG5X12M</v>
      </c>
      <c r="AH126" s="211" t="str">
        <f t="shared" si="81"/>
        <v/>
      </c>
      <c r="AI126" s="211" t="str">
        <f t="shared" si="63"/>
        <v>YES</v>
      </c>
      <c r="AJ126" s="211">
        <f t="shared" si="64"/>
        <v>12</v>
      </c>
      <c r="AK126" s="211" t="str">
        <f t="shared" si="65"/>
        <v/>
      </c>
      <c r="AL126" s="211" t="str">
        <f t="shared" si="66"/>
        <v/>
      </c>
      <c r="AM126" s="211" t="str">
        <f t="shared" si="67"/>
        <v>Offer</v>
      </c>
      <c r="AN126" s="211" t="str">
        <f t="shared" si="68"/>
        <v>No</v>
      </c>
      <c r="AO126" s="211" t="str">
        <f t="shared" si="69"/>
        <v>No</v>
      </c>
      <c r="AP126" s="211" t="str">
        <f t="shared" si="70"/>
        <v>No</v>
      </c>
      <c r="AQ126" s="211" t="str">
        <f t="shared" si="71"/>
        <v/>
      </c>
      <c r="AR126" s="211" t="str">
        <f t="shared" si="72"/>
        <v/>
      </c>
      <c r="AS126" s="211" t="str">
        <f t="shared" si="73"/>
        <v/>
      </c>
      <c r="AT126" s="211" t="str">
        <f t="shared" si="74"/>
        <v>NO</v>
      </c>
      <c r="AU126" s="211" t="str">
        <f t="shared" si="75"/>
        <v/>
      </c>
      <c r="AV126" s="211" t="str">
        <f t="shared" si="76"/>
        <v/>
      </c>
      <c r="AW126" s="211" t="str">
        <f t="shared" si="77"/>
        <v/>
      </c>
      <c r="AX126" s="211" t="str">
        <f t="shared" si="78"/>
        <v>NO</v>
      </c>
      <c r="AY126" s="125" t="str">
        <f t="shared" si="79"/>
        <v/>
      </c>
    </row>
    <row r="127" spans="1:51" s="211" customFormat="1" x14ac:dyDescent="0.25">
      <c r="A127" s="211" t="s">
        <v>3843</v>
      </c>
      <c r="B127" s="211" t="s">
        <v>3843</v>
      </c>
      <c r="C127" s="211" t="str">
        <f t="shared" si="42"/>
        <v xml:space="preserve">Private Guard Response Fee - 50% Off For 12 Months </v>
      </c>
      <c r="D127" s="211" t="str">
        <f t="shared" si="43"/>
        <v xml:space="preserve">Frais de service d'intervention d'un agent de sécurité privé (réduction de 50 % pendant 12 mois) </v>
      </c>
      <c r="E127" s="211" t="str">
        <f t="shared" si="44"/>
        <v/>
      </c>
      <c r="F127" s="211" t="str">
        <f t="shared" si="45"/>
        <v xml:space="preserve">Limited Time credit for customers complaining about Private Guard Price Increase </v>
      </c>
      <c r="G127" s="211" t="str">
        <f t="shared" si="46"/>
        <v xml:space="preserve">Frais de service d'intervention d'un agent de sécurité privé (réduction de 50 % pendant 12 mois) </v>
      </c>
      <c r="H127" s="211" t="str">
        <f t="shared" si="47"/>
        <v xml:space="preserve">Private Guard Response Fee - 50% Off For 12 Months </v>
      </c>
      <c r="I127" s="211" t="str">
        <f t="shared" si="48"/>
        <v xml:space="preserve">Frais de service d'intervention d'un agent de sécurité privé (réduction de 50 % pendant 12 mois) </v>
      </c>
      <c r="J127" s="211" t="str">
        <f t="shared" si="49"/>
        <v/>
      </c>
      <c r="K127" s="211" t="str">
        <f t="shared" si="50"/>
        <v/>
      </c>
      <c r="L127" s="211" t="str">
        <f t="shared" si="80"/>
        <v>Service</v>
      </c>
      <c r="M127" s="211" t="str">
        <f t="shared" si="51"/>
        <v>YES</v>
      </c>
      <c r="N127" s="211" t="str">
        <f t="shared" si="52"/>
        <v>Product</v>
      </c>
      <c r="O127" s="211" t="str">
        <f t="shared" si="53"/>
        <v>Promotion</v>
      </c>
      <c r="P127" s="211" t="str">
        <f t="shared" si="54"/>
        <v>RMR</v>
      </c>
      <c r="Q127" s="349">
        <v>43930</v>
      </c>
      <c r="R127" s="349"/>
      <c r="S127" s="211" t="str">
        <f t="shared" si="55"/>
        <v>NO</v>
      </c>
      <c r="T127" s="211" t="str">
        <f t="shared" si="56"/>
        <v>No</v>
      </c>
      <c r="U127" s="211" t="str">
        <f t="shared" si="57"/>
        <v>No</v>
      </c>
      <c r="V127" s="211" t="str">
        <f t="shared" si="58"/>
        <v>NO</v>
      </c>
      <c r="W127" s="211" t="str">
        <f t="shared" si="59"/>
        <v>NO</v>
      </c>
      <c r="X127" s="211">
        <v>0</v>
      </c>
      <c r="Y127" s="211" t="s">
        <v>3277</v>
      </c>
      <c r="Z127" s="211" t="s">
        <v>3275</v>
      </c>
      <c r="AA127" s="211" t="s">
        <v>3319</v>
      </c>
      <c r="AB127" s="211" t="s">
        <v>3286</v>
      </c>
      <c r="AC127" s="211" t="s">
        <v>3286</v>
      </c>
      <c r="AD127" s="211" t="s">
        <v>3320</v>
      </c>
      <c r="AE127" s="211" t="str">
        <f t="shared" si="60"/>
        <v>PRS</v>
      </c>
      <c r="AF127" s="211" t="str">
        <f t="shared" si="61"/>
        <v>PRS</v>
      </c>
      <c r="AG127" s="211" t="str">
        <f t="shared" si="62"/>
        <v>PG50X12MO</v>
      </c>
      <c r="AH127" s="211" t="str">
        <f t="shared" si="81"/>
        <v/>
      </c>
      <c r="AI127" s="211" t="str">
        <f t="shared" si="63"/>
        <v>YES</v>
      </c>
      <c r="AJ127" s="211">
        <f t="shared" si="64"/>
        <v>12</v>
      </c>
      <c r="AK127" s="211" t="str">
        <f t="shared" si="65"/>
        <v/>
      </c>
      <c r="AL127" s="211" t="str">
        <f t="shared" si="66"/>
        <v/>
      </c>
      <c r="AM127" s="211" t="str">
        <f t="shared" si="67"/>
        <v>Offer</v>
      </c>
      <c r="AN127" s="211" t="str">
        <f t="shared" si="68"/>
        <v>No</v>
      </c>
      <c r="AO127" s="211" t="str">
        <f t="shared" si="69"/>
        <v>No</v>
      </c>
      <c r="AP127" s="211" t="str">
        <f t="shared" si="70"/>
        <v>No</v>
      </c>
      <c r="AQ127" s="211" t="str">
        <f t="shared" si="71"/>
        <v/>
      </c>
      <c r="AR127" s="211" t="str">
        <f t="shared" si="72"/>
        <v/>
      </c>
      <c r="AS127" s="211" t="str">
        <f t="shared" si="73"/>
        <v/>
      </c>
      <c r="AT127" s="211" t="str">
        <f t="shared" si="74"/>
        <v>NO</v>
      </c>
      <c r="AU127" s="211" t="str">
        <f t="shared" si="75"/>
        <v/>
      </c>
      <c r="AV127" s="211" t="str">
        <f t="shared" si="76"/>
        <v/>
      </c>
      <c r="AW127" s="211" t="str">
        <f t="shared" si="77"/>
        <v/>
      </c>
      <c r="AX127" s="211" t="str">
        <f t="shared" si="78"/>
        <v>NO</v>
      </c>
      <c r="AY127" s="125" t="str">
        <f t="shared" si="79"/>
        <v/>
      </c>
    </row>
    <row r="128" spans="1:51" s="211" customFormat="1" x14ac:dyDescent="0.25">
      <c r="A128" s="211" t="s">
        <v>933</v>
      </c>
      <c r="B128" s="211" t="s">
        <v>933</v>
      </c>
      <c r="C128" s="211" t="str">
        <f t="shared" si="42"/>
        <v>PowerG Smoke and Heat Detector</v>
      </c>
      <c r="D128" s="211" t="str">
        <f t="shared" si="43"/>
        <v>Détecteur de fumée et de chaleur sans fil PowerG</v>
      </c>
      <c r="E128" s="211" t="str">
        <f t="shared" si="44"/>
        <v/>
      </c>
      <c r="F128" s="211" t="str">
        <f t="shared" si="45"/>
        <v>PowerG Smoke and Heat Detector</v>
      </c>
      <c r="G128" s="211" t="str">
        <f t="shared" si="46"/>
        <v>Détecteur de fumée et de chaleur sans fil PowerG</v>
      </c>
      <c r="H128" s="211" t="str">
        <f t="shared" si="47"/>
        <v>PowerG Smoke and Heat Detector</v>
      </c>
      <c r="I128" s="211" t="str">
        <f t="shared" si="48"/>
        <v>Détecteur de fumée et de chaleur sans fil PowerG</v>
      </c>
      <c r="J128" s="211" t="str">
        <f t="shared" si="49"/>
        <v/>
      </c>
      <c r="K128" s="211" t="str">
        <f t="shared" si="50"/>
        <v>PG_SMOKE2</v>
      </c>
      <c r="L128" s="211" t="str">
        <f t="shared" si="80"/>
        <v>Inventory</v>
      </c>
      <c r="M128" s="211" t="str">
        <f t="shared" si="51"/>
        <v>NO</v>
      </c>
      <c r="N128" s="211" t="str">
        <f t="shared" si="52"/>
        <v>Product</v>
      </c>
      <c r="O128" s="211" t="str">
        <f t="shared" si="53"/>
        <v>Sensor</v>
      </c>
      <c r="P128" s="211" t="str">
        <f t="shared" si="54"/>
        <v>One Time</v>
      </c>
      <c r="Q128" s="349">
        <v>43930</v>
      </c>
      <c r="R128" s="349"/>
      <c r="S128" s="211" t="str">
        <f t="shared" si="55"/>
        <v>YES</v>
      </c>
      <c r="T128" s="211" t="str">
        <f t="shared" si="56"/>
        <v>No</v>
      </c>
      <c r="U128" s="211" t="str">
        <f t="shared" si="57"/>
        <v>No</v>
      </c>
      <c r="V128" s="211" t="str">
        <f t="shared" si="58"/>
        <v>NO</v>
      </c>
      <c r="W128" s="211" t="str">
        <f t="shared" si="59"/>
        <v>NO</v>
      </c>
      <c r="X128" s="211">
        <v>0</v>
      </c>
      <c r="Y128" s="211" t="s">
        <v>3277</v>
      </c>
      <c r="Z128" s="211" t="s">
        <v>3275</v>
      </c>
      <c r="AA128" s="211" t="s">
        <v>3319</v>
      </c>
      <c r="AB128" s="211" t="s">
        <v>3286</v>
      </c>
      <c r="AC128" s="211" t="s">
        <v>3286</v>
      </c>
      <c r="AD128" s="211" t="s">
        <v>3320</v>
      </c>
      <c r="AE128" s="211" t="str">
        <f t="shared" si="60"/>
        <v>PG_SMOKE2</v>
      </c>
      <c r="AF128" s="211" t="str">
        <f t="shared" si="61"/>
        <v/>
      </c>
      <c r="AG128" s="211" t="str">
        <f t="shared" si="62"/>
        <v/>
      </c>
      <c r="AH128" s="211" t="str">
        <f t="shared" si="81"/>
        <v>X</v>
      </c>
      <c r="AI128" s="211" t="str">
        <f t="shared" si="63"/>
        <v/>
      </c>
      <c r="AJ128" s="211" t="str">
        <f t="shared" si="64"/>
        <v/>
      </c>
      <c r="AK128" s="211" t="str">
        <f t="shared" si="65"/>
        <v>YES</v>
      </c>
      <c r="AL128" s="211">
        <f t="shared" si="66"/>
        <v>120</v>
      </c>
      <c r="AM128" s="211" t="str">
        <f t="shared" si="67"/>
        <v/>
      </c>
      <c r="AN128" s="211" t="str">
        <f t="shared" si="68"/>
        <v>No</v>
      </c>
      <c r="AO128" s="211" t="str">
        <f t="shared" si="69"/>
        <v>No</v>
      </c>
      <c r="AP128" s="211" t="str">
        <f t="shared" si="70"/>
        <v>No</v>
      </c>
      <c r="AQ128" s="211" t="str">
        <f t="shared" si="71"/>
        <v/>
      </c>
      <c r="AR128" s="211" t="str">
        <f t="shared" si="72"/>
        <v/>
      </c>
      <c r="AS128" s="211" t="str">
        <f t="shared" si="73"/>
        <v/>
      </c>
      <c r="AT128" s="211" t="str">
        <f t="shared" si="74"/>
        <v/>
      </c>
      <c r="AU128" s="211" t="str">
        <f t="shared" si="75"/>
        <v/>
      </c>
      <c r="AV128" s="211" t="str">
        <f t="shared" si="76"/>
        <v/>
      </c>
      <c r="AW128" s="211" t="str">
        <f t="shared" si="77"/>
        <v/>
      </c>
      <c r="AX128" s="211" t="str">
        <f t="shared" si="78"/>
        <v>NO</v>
      </c>
      <c r="AY128" s="125" t="str">
        <f t="shared" si="79"/>
        <v/>
      </c>
    </row>
    <row r="129" spans="1:51" s="211" customFormat="1" x14ac:dyDescent="0.25">
      <c r="A129" s="211" t="s">
        <v>296</v>
      </c>
      <c r="B129" s="211" t="s">
        <v>296</v>
      </c>
      <c r="C129" s="211" t="str">
        <f t="shared" si="42"/>
        <v>PowerG Smoke and Heat Detector</v>
      </c>
      <c r="D129" s="211" t="str">
        <f t="shared" si="43"/>
        <v>Détecteur de fumée et dechaleur sans fil PowerG</v>
      </c>
      <c r="E129" s="211" t="str">
        <f t="shared" si="44"/>
        <v/>
      </c>
      <c r="F129" s="211" t="str">
        <f t="shared" si="45"/>
        <v>PowerG Smoke and Heat Detector</v>
      </c>
      <c r="G129" s="211" t="str">
        <f t="shared" si="46"/>
        <v>Détecteur de fumée et dechaleur sans fil PowerG</v>
      </c>
      <c r="H129" s="211" t="str">
        <f t="shared" si="47"/>
        <v>PowerG Smoke and Heat Detector</v>
      </c>
      <c r="I129" s="211" t="str">
        <f t="shared" si="48"/>
        <v>Détecteur de fumée et dechaleur sans fil PowerG</v>
      </c>
      <c r="J129" s="211" t="str">
        <f t="shared" si="49"/>
        <v/>
      </c>
      <c r="K129" s="211" t="str">
        <f t="shared" si="50"/>
        <v>PG_SMOKE1</v>
      </c>
      <c r="L129" s="211" t="str">
        <f t="shared" si="80"/>
        <v>Inventory</v>
      </c>
      <c r="M129" s="211" t="str">
        <f t="shared" si="51"/>
        <v>NO</v>
      </c>
      <c r="N129" s="211" t="str">
        <f t="shared" si="52"/>
        <v>Product</v>
      </c>
      <c r="O129" s="211" t="str">
        <f t="shared" si="53"/>
        <v>Sensor</v>
      </c>
      <c r="P129" s="211" t="str">
        <f t="shared" si="54"/>
        <v>One Time</v>
      </c>
      <c r="Q129" s="349">
        <v>43930</v>
      </c>
      <c r="R129" s="349"/>
      <c r="S129" s="211" t="str">
        <f t="shared" si="55"/>
        <v>YES</v>
      </c>
      <c r="T129" s="211" t="str">
        <f t="shared" si="56"/>
        <v>No</v>
      </c>
      <c r="U129" s="211" t="str">
        <f t="shared" si="57"/>
        <v>No</v>
      </c>
      <c r="V129" s="211" t="str">
        <f t="shared" si="58"/>
        <v>NO</v>
      </c>
      <c r="W129" s="211" t="str">
        <f t="shared" si="59"/>
        <v>NO</v>
      </c>
      <c r="X129" s="211">
        <v>0</v>
      </c>
      <c r="Y129" s="211" t="s">
        <v>3277</v>
      </c>
      <c r="Z129" s="211" t="s">
        <v>3275</v>
      </c>
      <c r="AA129" s="211" t="s">
        <v>3319</v>
      </c>
      <c r="AB129" s="211" t="s">
        <v>3286</v>
      </c>
      <c r="AC129" s="211" t="s">
        <v>3286</v>
      </c>
      <c r="AD129" s="211" t="s">
        <v>3320</v>
      </c>
      <c r="AE129" s="211" t="str">
        <f t="shared" si="60"/>
        <v>PG_SMOKE2</v>
      </c>
      <c r="AF129" s="211" t="str">
        <f t="shared" si="61"/>
        <v/>
      </c>
      <c r="AG129" s="211" t="str">
        <f t="shared" si="62"/>
        <v/>
      </c>
      <c r="AH129" s="211" t="str">
        <f t="shared" si="81"/>
        <v>X</v>
      </c>
      <c r="AI129" s="211" t="str">
        <f t="shared" si="63"/>
        <v/>
      </c>
      <c r="AJ129" s="211" t="str">
        <f t="shared" si="64"/>
        <v/>
      </c>
      <c r="AK129" s="211" t="str">
        <f t="shared" si="65"/>
        <v>YES</v>
      </c>
      <c r="AL129" s="211">
        <f t="shared" si="66"/>
        <v>120</v>
      </c>
      <c r="AM129" s="211" t="str">
        <f t="shared" si="67"/>
        <v/>
      </c>
      <c r="AN129" s="211" t="str">
        <f t="shared" si="68"/>
        <v>No</v>
      </c>
      <c r="AO129" s="211" t="str">
        <f t="shared" si="69"/>
        <v>No</v>
      </c>
      <c r="AP129" s="211" t="str">
        <f t="shared" si="70"/>
        <v>No</v>
      </c>
      <c r="AQ129" s="211" t="str">
        <f t="shared" si="71"/>
        <v/>
      </c>
      <c r="AR129" s="211" t="str">
        <f t="shared" si="72"/>
        <v/>
      </c>
      <c r="AS129" s="211" t="str">
        <f t="shared" si="73"/>
        <v/>
      </c>
      <c r="AT129" s="211" t="str">
        <f t="shared" si="74"/>
        <v/>
      </c>
      <c r="AU129" s="211" t="str">
        <f t="shared" si="75"/>
        <v/>
      </c>
      <c r="AV129" s="211" t="str">
        <f t="shared" si="76"/>
        <v/>
      </c>
      <c r="AW129" s="211" t="str">
        <f t="shared" si="77"/>
        <v/>
      </c>
      <c r="AX129" s="211" t="str">
        <f t="shared" si="78"/>
        <v>NO</v>
      </c>
      <c r="AY129" s="125" t="str">
        <f t="shared" si="79"/>
        <v/>
      </c>
    </row>
    <row r="130" spans="1:51" s="211" customFormat="1" x14ac:dyDescent="0.25">
      <c r="A130" s="211" t="s">
        <v>400</v>
      </c>
      <c r="B130" s="211" t="s">
        <v>400</v>
      </c>
      <c r="C130" s="211" t="str">
        <f t="shared" ref="C130:C193" si="82">VLOOKUP($A130,masterdata,3,0)</f>
        <v>PowerG Panic Button Remote</v>
      </c>
      <c r="D130" s="211" t="str">
        <f t="shared" ref="D130:D193" si="83">VLOOKUP($A130,masterdata,4,0)</f>
        <v>Bouton d'urgence sans fil PowerG</v>
      </c>
      <c r="E130" s="211" t="str">
        <f t="shared" ref="E130:E193" si="84">IF(VLOOKUP($A130,masterdata,27,0)=0,"",VLOOKUP($A130,masterdata,27,0))</f>
        <v/>
      </c>
      <c r="F130" s="211" t="str">
        <f t="shared" ref="F130:F193" si="85">VLOOKUP($A130,masterdata,12,0)</f>
        <v>PowerG Panic Button Remote</v>
      </c>
      <c r="G130" s="211" t="str">
        <f t="shared" ref="G130:G193" si="86">VLOOKUP($A130,masterdata,13,0)</f>
        <v>Bouton d'urgence sans fil PowerG</v>
      </c>
      <c r="H130" s="211" t="str">
        <f t="shared" ref="H130:H193" si="87">VLOOKUP($A130,masterdata,3,0)</f>
        <v>PowerG Panic Button Remote</v>
      </c>
      <c r="I130" s="211" t="str">
        <f t="shared" ref="I130:I193" si="88">VLOOKUP($A130,masterdata,4,0)</f>
        <v>Bouton d'urgence sans fil PowerG</v>
      </c>
      <c r="J130" s="211" t="str">
        <f t="shared" ref="J130:J193" si="89">IF(VLOOKUP($A130,masterdata,28,0)=0,"",VLOOKUP($A130,masterdata,28,0))</f>
        <v/>
      </c>
      <c r="K130" s="211" t="str">
        <f t="shared" ref="K130:K193" si="90">IF(VLOOKUP($A130,masterdata,26,0)=0,"",VLOOKUP($A130,masterdata,26,0))</f>
        <v>PG_PANIC1</v>
      </c>
      <c r="L130" s="211" t="str">
        <f t="shared" si="80"/>
        <v>Inventory</v>
      </c>
      <c r="M130" s="211" t="str">
        <f t="shared" ref="M130:M193" si="91">VLOOKUP($A130,masterdata,54,0)</f>
        <v>NO</v>
      </c>
      <c r="N130" s="211" t="str">
        <f t="shared" ref="N130:N193" si="92">VLOOKUP($A130,masterdata,30,0)</f>
        <v>Product</v>
      </c>
      <c r="O130" s="211" t="str">
        <f t="shared" ref="O130:O193" si="93">VLOOKUP($A130,masterdata,31,0)</f>
        <v>Sensor</v>
      </c>
      <c r="P130" s="211" t="str">
        <f t="shared" ref="P130:P193" si="94">VLOOKUP($A130,masterdata,16,0)</f>
        <v>One Time</v>
      </c>
      <c r="Q130" s="349">
        <v>43930</v>
      </c>
      <c r="R130" s="349"/>
      <c r="S130" s="211" t="str">
        <f t="shared" ref="S130:S193" si="95">VLOOKUP($A130,masterdata,21,0)</f>
        <v>YES</v>
      </c>
      <c r="T130" s="211" t="str">
        <f t="shared" ref="T130:T193" si="96">VLOOKUP($A130,masterdata,32,0)</f>
        <v>No</v>
      </c>
      <c r="U130" s="211" t="str">
        <f t="shared" ref="U130:U193" si="97">VLOOKUP($A130,masterdata,33,0)</f>
        <v>No</v>
      </c>
      <c r="V130" s="211" t="str">
        <f t="shared" ref="V130:V193" si="98">VLOOKUP($A130,masterdata,25,0)</f>
        <v>NO</v>
      </c>
      <c r="W130" s="211" t="str">
        <f t="shared" ref="W130:W193" si="99">VLOOKUP($A130,masterdata,20,0)</f>
        <v>NO</v>
      </c>
      <c r="X130" s="211">
        <v>0</v>
      </c>
      <c r="Y130" s="211" t="s">
        <v>3277</v>
      </c>
      <c r="Z130" s="211" t="s">
        <v>3275</v>
      </c>
      <c r="AA130" s="211" t="s">
        <v>3319</v>
      </c>
      <c r="AB130" s="211" t="s">
        <v>3286</v>
      </c>
      <c r="AC130" s="211" t="s">
        <v>3286</v>
      </c>
      <c r="AD130" s="211" t="s">
        <v>3320</v>
      </c>
      <c r="AE130" s="211" t="str">
        <f t="shared" ref="AE130:AE193" si="100">VLOOKUP($A130,masterdata,18,0)</f>
        <v>PG_PANIC1</v>
      </c>
      <c r="AF130" s="211" t="str">
        <f t="shared" ref="AF130:AF193" si="101">IF(VLOOKUP($A130,masterdata,19,0)="","",VLOOKUP($A130,masterdata,19,0))</f>
        <v/>
      </c>
      <c r="AG130" s="211" t="str">
        <f t="shared" ref="AG130:AG193" si="102">IF(VLOOKUP($A130,masterdata,36,0)="","",VLOOKUP($A130,masterdata,36,0))</f>
        <v/>
      </c>
      <c r="AH130" s="211" t="str">
        <f t="shared" si="81"/>
        <v>X</v>
      </c>
      <c r="AI130" s="211" t="str">
        <f t="shared" ref="AI130:AI193" si="103">IF(VLOOKUP($A130,masterdata,38,0)="","",VLOOKUP($A130,masterdata,38,0))</f>
        <v/>
      </c>
      <c r="AJ130" s="211" t="str">
        <f t="shared" ref="AJ130:AJ193" si="104">IF(VLOOKUP($A130,masterdata,39,0)="","",VLOOKUP($A130,masterdata,39,0))</f>
        <v/>
      </c>
      <c r="AK130" s="211" t="str">
        <f t="shared" ref="AK130:AK193" si="105">IF(VLOOKUP($A130,masterdata,40,0)="","",VLOOKUP($A130,masterdata,40,0))</f>
        <v/>
      </c>
      <c r="AL130" s="211" t="str">
        <f t="shared" ref="AL130:AL193" si="106">IF(VLOOKUP($A130,masterdata,41,0)="","",VLOOKUP($A130,masterdata,41,0))</f>
        <v/>
      </c>
      <c r="AM130" s="211" t="str">
        <f t="shared" ref="AM130:AM193" si="107">IF(VLOOKUP($A130,masterdata,43,0)="","",VLOOKUP($A130,masterdata,43,0))</f>
        <v/>
      </c>
      <c r="AN130" s="211" t="str">
        <f t="shared" ref="AN130:AN193" si="108">VLOOKUP($A130,masterdata,44,0)</f>
        <v>No</v>
      </c>
      <c r="AO130" s="211" t="str">
        <f t="shared" ref="AO130:AO193" si="109">VLOOKUP($A130,masterdata,45,0)</f>
        <v>No</v>
      </c>
      <c r="AP130" s="211" t="str">
        <f t="shared" ref="AP130:AP193" si="110">VLOOKUP($A130,masterdata,46,0)</f>
        <v>No</v>
      </c>
      <c r="AQ130" s="211" t="str">
        <f t="shared" ref="AQ130:AQ193" si="111">IF(VLOOKUP($A130,masterdata,47,0)="","",VLOOKUP($A130,masterdata,47,0))</f>
        <v/>
      </c>
      <c r="AR130" s="211" t="str">
        <f t="shared" ref="AR130:AR193" si="112">IF(VLOOKUP($A130,masterdata,48,0)="","",VLOOKUP($A130,masterdata,48,0))</f>
        <v/>
      </c>
      <c r="AS130" s="211" t="str">
        <f t="shared" ref="AS130:AS193" si="113">IF(VLOOKUP($A130,masterdata,49,0)="","",VLOOKUP($A130,masterdata,49,0))</f>
        <v/>
      </c>
      <c r="AT130" s="211" t="str">
        <f t="shared" ref="AT130:AT193" si="114">IF(VLOOKUP($A130,masterdata,50,0)="","",VLOOKUP($A130,masterdata,50,0))</f>
        <v/>
      </c>
      <c r="AU130" s="211" t="str">
        <f t="shared" ref="AU130:AU193" si="115">IF(VLOOKUP($A130,masterdata,51,0)="","",VLOOKUP($A130,masterdata,51,0))</f>
        <v/>
      </c>
      <c r="AV130" s="211" t="str">
        <f t="shared" ref="AV130:AV193" si="116">IF(VLOOKUP($A130,masterdata,52,0)="","",VLOOKUP($A130,masterdata,52,0))</f>
        <v/>
      </c>
      <c r="AW130" s="211" t="str">
        <f t="shared" ref="AW130:AW193" si="117">IF(VLOOKUP($A130,masterdata,53,0)="","",VLOOKUP($A130,masterdata,53,0))</f>
        <v/>
      </c>
      <c r="AX130" s="211" t="str">
        <f t="shared" ref="AX130:AX193" si="118">IF(VLOOKUP($A130,masterdata,24,0)="","",VLOOKUP($A130,masterdata,24,0))</f>
        <v>NO</v>
      </c>
      <c r="AY130" s="125" t="str">
        <f t="shared" ref="AY130:AY193" si="119">IF(VLOOKUP($A130,masterdata,42,0)="","",VLOOKUP($A130,masterdata,42,0))</f>
        <v/>
      </c>
    </row>
    <row r="131" spans="1:51" s="211" customFormat="1" x14ac:dyDescent="0.25">
      <c r="A131" s="211" t="s">
        <v>292</v>
      </c>
      <c r="B131" s="211" t="s">
        <v>292</v>
      </c>
      <c r="C131" s="211" t="str">
        <f t="shared" si="82"/>
        <v>PowerG Motion Detector</v>
      </c>
      <c r="D131" s="211" t="str">
        <f t="shared" si="83"/>
        <v>Détecteur de mouvement sans fil PowerG</v>
      </c>
      <c r="E131" s="211" t="str">
        <f t="shared" si="84"/>
        <v/>
      </c>
      <c r="F131" s="211" t="str">
        <f t="shared" si="85"/>
        <v>PowerG Motion Detector</v>
      </c>
      <c r="G131" s="211" t="str">
        <f t="shared" si="86"/>
        <v>Détecteur de mouvement sans fil PowerG</v>
      </c>
      <c r="H131" s="211" t="str">
        <f t="shared" si="87"/>
        <v>PowerG Motion Detector</v>
      </c>
      <c r="I131" s="211" t="str">
        <f t="shared" si="88"/>
        <v>Détecteur de mouvement sans fil PowerG</v>
      </c>
      <c r="J131" s="211" t="str">
        <f t="shared" si="89"/>
        <v/>
      </c>
      <c r="K131" s="211" t="str">
        <f t="shared" si="90"/>
        <v>PG_MOTION1</v>
      </c>
      <c r="L131" s="211" t="str">
        <f t="shared" ref="L131:L194" si="120">VLOOKUP($A131,masterdata,29,0)</f>
        <v>Inventory</v>
      </c>
      <c r="M131" s="211" t="str">
        <f t="shared" si="91"/>
        <v>NO</v>
      </c>
      <c r="N131" s="211" t="str">
        <f t="shared" si="92"/>
        <v>Product</v>
      </c>
      <c r="O131" s="211" t="str">
        <f t="shared" si="93"/>
        <v>Sensor</v>
      </c>
      <c r="P131" s="211" t="str">
        <f t="shared" si="94"/>
        <v>One Time</v>
      </c>
      <c r="Q131" s="349">
        <v>43930</v>
      </c>
      <c r="R131" s="349"/>
      <c r="S131" s="211" t="str">
        <f t="shared" si="95"/>
        <v>YES</v>
      </c>
      <c r="T131" s="211" t="str">
        <f t="shared" si="96"/>
        <v>No</v>
      </c>
      <c r="U131" s="211" t="str">
        <f t="shared" si="97"/>
        <v>No</v>
      </c>
      <c r="V131" s="211" t="str">
        <f t="shared" si="98"/>
        <v>NO</v>
      </c>
      <c r="W131" s="211" t="str">
        <f t="shared" si="99"/>
        <v>NO</v>
      </c>
      <c r="X131" s="211">
        <v>0</v>
      </c>
      <c r="Y131" s="211" t="s">
        <v>3277</v>
      </c>
      <c r="Z131" s="211" t="s">
        <v>3275</v>
      </c>
      <c r="AA131" s="211" t="s">
        <v>3319</v>
      </c>
      <c r="AB131" s="211" t="s">
        <v>3286</v>
      </c>
      <c r="AC131" s="211" t="s">
        <v>3286</v>
      </c>
      <c r="AD131" s="211" t="s">
        <v>3320</v>
      </c>
      <c r="AE131" s="211" t="str">
        <f t="shared" si="100"/>
        <v>PG_MOTION1</v>
      </c>
      <c r="AF131" s="211" t="str">
        <f t="shared" si="101"/>
        <v/>
      </c>
      <c r="AG131" s="211" t="str">
        <f t="shared" si="102"/>
        <v/>
      </c>
      <c r="AH131" s="211" t="str">
        <f t="shared" si="81"/>
        <v>X</v>
      </c>
      <c r="AI131" s="211" t="str">
        <f t="shared" si="103"/>
        <v/>
      </c>
      <c r="AJ131" s="211" t="str">
        <f t="shared" si="104"/>
        <v/>
      </c>
      <c r="AK131" s="211" t="str">
        <f t="shared" si="105"/>
        <v/>
      </c>
      <c r="AL131" s="211" t="str">
        <f t="shared" si="106"/>
        <v/>
      </c>
      <c r="AM131" s="211" t="str">
        <f t="shared" si="107"/>
        <v/>
      </c>
      <c r="AN131" s="211" t="str">
        <f t="shared" si="108"/>
        <v>No</v>
      </c>
      <c r="AO131" s="211" t="str">
        <f t="shared" si="109"/>
        <v>No</v>
      </c>
      <c r="AP131" s="211" t="str">
        <f t="shared" si="110"/>
        <v>No</v>
      </c>
      <c r="AQ131" s="211" t="str">
        <f t="shared" si="111"/>
        <v/>
      </c>
      <c r="AR131" s="211" t="str">
        <f t="shared" si="112"/>
        <v/>
      </c>
      <c r="AS131" s="211" t="str">
        <f t="shared" si="113"/>
        <v/>
      </c>
      <c r="AT131" s="211" t="str">
        <f t="shared" si="114"/>
        <v/>
      </c>
      <c r="AU131" s="211" t="str">
        <f t="shared" si="115"/>
        <v/>
      </c>
      <c r="AV131" s="211" t="str">
        <f t="shared" si="116"/>
        <v/>
      </c>
      <c r="AW131" s="211" t="str">
        <f t="shared" si="117"/>
        <v/>
      </c>
      <c r="AX131" s="211" t="str">
        <f t="shared" si="118"/>
        <v>NO</v>
      </c>
      <c r="AY131" s="125" t="str">
        <f t="shared" si="119"/>
        <v/>
      </c>
    </row>
    <row r="132" spans="1:51" s="211" customFormat="1" x14ac:dyDescent="0.25">
      <c r="A132" s="211" t="s">
        <v>397</v>
      </c>
      <c r="B132" s="211" t="s">
        <v>397</v>
      </c>
      <c r="C132" s="211" t="str">
        <f t="shared" si="82"/>
        <v>PowerG Glass Break Detector</v>
      </c>
      <c r="D132" s="211" t="str">
        <f t="shared" si="83"/>
        <v>Détecteur de bris de verre sans fil PowerG</v>
      </c>
      <c r="E132" s="211" t="str">
        <f t="shared" si="84"/>
        <v/>
      </c>
      <c r="F132" s="211" t="str">
        <f t="shared" si="85"/>
        <v>PowerG Glass Break Detector</v>
      </c>
      <c r="G132" s="211" t="str">
        <f t="shared" si="86"/>
        <v>Détecteur de bris de verre sans fil PowerG</v>
      </c>
      <c r="H132" s="211" t="str">
        <f t="shared" si="87"/>
        <v>PowerG Glass Break Detector</v>
      </c>
      <c r="I132" s="211" t="str">
        <f t="shared" si="88"/>
        <v>Détecteur de bris de verre sans fil PowerG</v>
      </c>
      <c r="J132" s="211" t="str">
        <f t="shared" si="89"/>
        <v/>
      </c>
      <c r="K132" s="211" t="str">
        <f t="shared" si="90"/>
        <v>PG_GB_9922</v>
      </c>
      <c r="L132" s="211" t="str">
        <f t="shared" si="120"/>
        <v>Inventory</v>
      </c>
      <c r="M132" s="211" t="str">
        <f t="shared" si="91"/>
        <v>NO</v>
      </c>
      <c r="N132" s="211" t="str">
        <f t="shared" si="92"/>
        <v>Product</v>
      </c>
      <c r="O132" s="211" t="str">
        <f t="shared" si="93"/>
        <v>Sensor</v>
      </c>
      <c r="P132" s="211" t="str">
        <f t="shared" si="94"/>
        <v>One Time</v>
      </c>
      <c r="Q132" s="349">
        <v>43930</v>
      </c>
      <c r="R132" s="349"/>
      <c r="S132" s="211" t="str">
        <f t="shared" si="95"/>
        <v>YES</v>
      </c>
      <c r="T132" s="211" t="str">
        <f t="shared" si="96"/>
        <v>No</v>
      </c>
      <c r="U132" s="211" t="str">
        <f t="shared" si="97"/>
        <v>No</v>
      </c>
      <c r="V132" s="211" t="str">
        <f t="shared" si="98"/>
        <v>NO</v>
      </c>
      <c r="W132" s="211" t="str">
        <f t="shared" si="99"/>
        <v>NO</v>
      </c>
      <c r="X132" s="211">
        <v>0</v>
      </c>
      <c r="Y132" s="211" t="s">
        <v>3277</v>
      </c>
      <c r="Z132" s="211" t="s">
        <v>3275</v>
      </c>
      <c r="AA132" s="211" t="s">
        <v>3319</v>
      </c>
      <c r="AB132" s="211" t="s">
        <v>3286</v>
      </c>
      <c r="AC132" s="211" t="s">
        <v>3286</v>
      </c>
      <c r="AD132" s="211" t="s">
        <v>3320</v>
      </c>
      <c r="AE132" s="211" t="str">
        <f t="shared" si="100"/>
        <v>PG_GB_9922</v>
      </c>
      <c r="AF132" s="211" t="str">
        <f t="shared" si="101"/>
        <v/>
      </c>
      <c r="AG132" s="211" t="str">
        <f t="shared" si="102"/>
        <v/>
      </c>
      <c r="AH132" s="211" t="str">
        <f t="shared" si="81"/>
        <v>X</v>
      </c>
      <c r="AI132" s="211" t="str">
        <f t="shared" si="103"/>
        <v/>
      </c>
      <c r="AJ132" s="211" t="str">
        <f t="shared" si="104"/>
        <v/>
      </c>
      <c r="AK132" s="211" t="str">
        <f t="shared" si="105"/>
        <v/>
      </c>
      <c r="AL132" s="211" t="str">
        <f t="shared" si="106"/>
        <v/>
      </c>
      <c r="AM132" s="211" t="str">
        <f t="shared" si="107"/>
        <v/>
      </c>
      <c r="AN132" s="211" t="str">
        <f t="shared" si="108"/>
        <v>No</v>
      </c>
      <c r="AO132" s="211" t="str">
        <f t="shared" si="109"/>
        <v>No</v>
      </c>
      <c r="AP132" s="211" t="str">
        <f t="shared" si="110"/>
        <v>No</v>
      </c>
      <c r="AQ132" s="211" t="str">
        <f t="shared" si="111"/>
        <v/>
      </c>
      <c r="AR132" s="211" t="str">
        <f t="shared" si="112"/>
        <v/>
      </c>
      <c r="AS132" s="211" t="str">
        <f t="shared" si="113"/>
        <v/>
      </c>
      <c r="AT132" s="211" t="str">
        <f t="shared" si="114"/>
        <v/>
      </c>
      <c r="AU132" s="211" t="str">
        <f t="shared" si="115"/>
        <v/>
      </c>
      <c r="AV132" s="211" t="str">
        <f t="shared" si="116"/>
        <v/>
      </c>
      <c r="AW132" s="211" t="str">
        <f t="shared" si="117"/>
        <v/>
      </c>
      <c r="AX132" s="211" t="str">
        <f t="shared" si="118"/>
        <v>NO</v>
      </c>
      <c r="AY132" s="125" t="str">
        <f t="shared" si="119"/>
        <v/>
      </c>
    </row>
    <row r="133" spans="1:51" s="211" customFormat="1" x14ac:dyDescent="0.25">
      <c r="A133" s="211" t="s">
        <v>395</v>
      </c>
      <c r="B133" s="211" t="s">
        <v>395</v>
      </c>
      <c r="C133" s="211" t="str">
        <f t="shared" si="82"/>
        <v>PowerG Keyfob</v>
      </c>
      <c r="D133" s="211" t="str">
        <f t="shared" si="83"/>
        <v>Télécommande à 4 boutons sans fil PowerG</v>
      </c>
      <c r="E133" s="211" t="str">
        <f t="shared" si="84"/>
        <v/>
      </c>
      <c r="F133" s="211" t="str">
        <f t="shared" si="85"/>
        <v>PowerG Keyfob</v>
      </c>
      <c r="G133" s="211" t="str">
        <f t="shared" si="86"/>
        <v>Télécommande à 4 boutons sans fil PowerG</v>
      </c>
      <c r="H133" s="211" t="str">
        <f t="shared" si="87"/>
        <v>PowerG Keyfob</v>
      </c>
      <c r="I133" s="211" t="str">
        <f t="shared" si="88"/>
        <v>Télécommande à 4 boutons sans fil PowerG</v>
      </c>
      <c r="J133" s="211" t="str">
        <f t="shared" si="89"/>
        <v/>
      </c>
      <c r="K133" s="211" t="str">
        <f t="shared" si="90"/>
        <v>PG_FOB_9939</v>
      </c>
      <c r="L133" s="211" t="str">
        <f t="shared" si="120"/>
        <v>Inventory</v>
      </c>
      <c r="M133" s="211" t="str">
        <f t="shared" si="91"/>
        <v>NO</v>
      </c>
      <c r="N133" s="211" t="str">
        <f t="shared" si="92"/>
        <v>Product</v>
      </c>
      <c r="O133" s="211" t="str">
        <f t="shared" si="93"/>
        <v>Sensor</v>
      </c>
      <c r="P133" s="211" t="str">
        <f t="shared" si="94"/>
        <v>One Time</v>
      </c>
      <c r="Q133" s="349">
        <v>43930</v>
      </c>
      <c r="R133" s="349"/>
      <c r="S133" s="211" t="str">
        <f t="shared" si="95"/>
        <v>YES</v>
      </c>
      <c r="T133" s="211" t="str">
        <f t="shared" si="96"/>
        <v>No</v>
      </c>
      <c r="U133" s="211" t="str">
        <f t="shared" si="97"/>
        <v>No</v>
      </c>
      <c r="V133" s="211" t="str">
        <f t="shared" si="98"/>
        <v>NO</v>
      </c>
      <c r="W133" s="211" t="str">
        <f t="shared" si="99"/>
        <v>NO</v>
      </c>
      <c r="X133" s="211">
        <v>0</v>
      </c>
      <c r="Y133" s="211" t="s">
        <v>3277</v>
      </c>
      <c r="Z133" s="211" t="s">
        <v>3275</v>
      </c>
      <c r="AA133" s="211" t="s">
        <v>3319</v>
      </c>
      <c r="AB133" s="211" t="s">
        <v>3286</v>
      </c>
      <c r="AC133" s="211" t="s">
        <v>3286</v>
      </c>
      <c r="AD133" s="211" t="s">
        <v>3320</v>
      </c>
      <c r="AE133" s="211" t="str">
        <f t="shared" si="100"/>
        <v>PG_FOB_9939</v>
      </c>
      <c r="AF133" s="211" t="str">
        <f t="shared" si="101"/>
        <v/>
      </c>
      <c r="AG133" s="211" t="str">
        <f t="shared" si="102"/>
        <v/>
      </c>
      <c r="AH133" s="211" t="str">
        <f t="shared" si="81"/>
        <v>X</v>
      </c>
      <c r="AI133" s="211" t="str">
        <f t="shared" si="103"/>
        <v/>
      </c>
      <c r="AJ133" s="211" t="str">
        <f t="shared" si="104"/>
        <v/>
      </c>
      <c r="AK133" s="211" t="str">
        <f t="shared" si="105"/>
        <v/>
      </c>
      <c r="AL133" s="211" t="str">
        <f t="shared" si="106"/>
        <v/>
      </c>
      <c r="AM133" s="211" t="str">
        <f t="shared" si="107"/>
        <v/>
      </c>
      <c r="AN133" s="211" t="str">
        <f t="shared" si="108"/>
        <v>No</v>
      </c>
      <c r="AO133" s="211" t="str">
        <f t="shared" si="109"/>
        <v>No</v>
      </c>
      <c r="AP133" s="211" t="str">
        <f t="shared" si="110"/>
        <v>No</v>
      </c>
      <c r="AQ133" s="211" t="str">
        <f t="shared" si="111"/>
        <v/>
      </c>
      <c r="AR133" s="211" t="str">
        <f t="shared" si="112"/>
        <v/>
      </c>
      <c r="AS133" s="211" t="str">
        <f t="shared" si="113"/>
        <v/>
      </c>
      <c r="AT133" s="211" t="str">
        <f t="shared" si="114"/>
        <v/>
      </c>
      <c r="AU133" s="211" t="str">
        <f t="shared" si="115"/>
        <v/>
      </c>
      <c r="AV133" s="211" t="str">
        <f t="shared" si="116"/>
        <v/>
      </c>
      <c r="AW133" s="211" t="str">
        <f t="shared" si="117"/>
        <v/>
      </c>
      <c r="AX133" s="211" t="str">
        <f t="shared" si="118"/>
        <v>NO</v>
      </c>
      <c r="AY133" s="125" t="str">
        <f t="shared" si="119"/>
        <v/>
      </c>
    </row>
    <row r="134" spans="1:51" s="211" customFormat="1" x14ac:dyDescent="0.25">
      <c r="A134" s="211" t="s">
        <v>642</v>
      </c>
      <c r="B134" s="211" t="s">
        <v>642</v>
      </c>
      <c r="C134" s="211" t="str">
        <f t="shared" si="82"/>
        <v>PowerG Flood Detector</v>
      </c>
      <c r="D134" s="211" t="str">
        <f t="shared" si="83"/>
        <v>Détecteur d'inondation sans fil PowerG</v>
      </c>
      <c r="E134" s="211" t="str">
        <f t="shared" si="84"/>
        <v/>
      </c>
      <c r="F134" s="211" t="str">
        <f t="shared" si="85"/>
        <v>PowerG Flood Detector</v>
      </c>
      <c r="G134" s="211" t="str">
        <f t="shared" si="86"/>
        <v>Détecteur d'inondation sans fil PowerG</v>
      </c>
      <c r="H134" s="211" t="str">
        <f t="shared" si="87"/>
        <v>PowerG Flood Detector</v>
      </c>
      <c r="I134" s="211" t="str">
        <f t="shared" si="88"/>
        <v>Détecteur d'inondation sans fil PowerG</v>
      </c>
      <c r="J134" s="211" t="str">
        <f t="shared" si="89"/>
        <v/>
      </c>
      <c r="K134" s="211" t="str">
        <f t="shared" si="90"/>
        <v>PG_FLD_9985</v>
      </c>
      <c r="L134" s="211" t="str">
        <f t="shared" si="120"/>
        <v>Inventory</v>
      </c>
      <c r="M134" s="211" t="str">
        <f t="shared" si="91"/>
        <v>NO</v>
      </c>
      <c r="N134" s="211" t="str">
        <f t="shared" si="92"/>
        <v>Product</v>
      </c>
      <c r="O134" s="211" t="str">
        <f t="shared" si="93"/>
        <v>Sensor</v>
      </c>
      <c r="P134" s="211" t="str">
        <f t="shared" si="94"/>
        <v>One Time</v>
      </c>
      <c r="Q134" s="349">
        <v>43930</v>
      </c>
      <c r="R134" s="349"/>
      <c r="S134" s="211" t="str">
        <f t="shared" si="95"/>
        <v>YES</v>
      </c>
      <c r="T134" s="211" t="str">
        <f t="shared" si="96"/>
        <v>No</v>
      </c>
      <c r="U134" s="211" t="str">
        <f t="shared" si="97"/>
        <v>No</v>
      </c>
      <c r="V134" s="211" t="str">
        <f t="shared" si="98"/>
        <v>NO</v>
      </c>
      <c r="W134" s="211" t="str">
        <f t="shared" si="99"/>
        <v>NO</v>
      </c>
      <c r="X134" s="211">
        <v>0</v>
      </c>
      <c r="Y134" s="211" t="s">
        <v>3277</v>
      </c>
      <c r="Z134" s="211" t="s">
        <v>3275</v>
      </c>
      <c r="AA134" s="211" t="s">
        <v>3319</v>
      </c>
      <c r="AB134" s="211" t="s">
        <v>3286</v>
      </c>
      <c r="AC134" s="211" t="s">
        <v>3286</v>
      </c>
      <c r="AD134" s="211" t="s">
        <v>3320</v>
      </c>
      <c r="AE134" s="211" t="str">
        <f t="shared" si="100"/>
        <v>PG_FLD_9985</v>
      </c>
      <c r="AF134" s="211" t="str">
        <f t="shared" si="101"/>
        <v/>
      </c>
      <c r="AG134" s="211" t="str">
        <f t="shared" si="102"/>
        <v/>
      </c>
      <c r="AH134" s="211" t="str">
        <f t="shared" si="81"/>
        <v>X</v>
      </c>
      <c r="AI134" s="211" t="str">
        <f t="shared" si="103"/>
        <v/>
      </c>
      <c r="AJ134" s="211" t="str">
        <f t="shared" si="104"/>
        <v/>
      </c>
      <c r="AK134" s="211" t="str">
        <f t="shared" si="105"/>
        <v/>
      </c>
      <c r="AL134" s="211" t="str">
        <f t="shared" si="106"/>
        <v/>
      </c>
      <c r="AM134" s="211" t="str">
        <f t="shared" si="107"/>
        <v/>
      </c>
      <c r="AN134" s="211" t="str">
        <f t="shared" si="108"/>
        <v>No</v>
      </c>
      <c r="AO134" s="211" t="str">
        <f t="shared" si="109"/>
        <v>No</v>
      </c>
      <c r="AP134" s="211" t="str">
        <f t="shared" si="110"/>
        <v>No</v>
      </c>
      <c r="AQ134" s="211" t="str">
        <f t="shared" si="111"/>
        <v/>
      </c>
      <c r="AR134" s="211" t="str">
        <f t="shared" si="112"/>
        <v/>
      </c>
      <c r="AS134" s="211" t="str">
        <f t="shared" si="113"/>
        <v/>
      </c>
      <c r="AT134" s="211" t="str">
        <f t="shared" si="114"/>
        <v/>
      </c>
      <c r="AU134" s="211" t="str">
        <f t="shared" si="115"/>
        <v/>
      </c>
      <c r="AV134" s="211" t="str">
        <f t="shared" si="116"/>
        <v/>
      </c>
      <c r="AW134" s="211" t="str">
        <f t="shared" si="117"/>
        <v/>
      </c>
      <c r="AX134" s="211" t="str">
        <f t="shared" si="118"/>
        <v>NO</v>
      </c>
      <c r="AY134" s="125" t="str">
        <f t="shared" si="119"/>
        <v/>
      </c>
    </row>
    <row r="135" spans="1:51" s="211" customFormat="1" x14ac:dyDescent="0.25">
      <c r="A135" s="211" t="s">
        <v>291</v>
      </c>
      <c r="B135" s="211" t="s">
        <v>291</v>
      </c>
      <c r="C135" s="211" t="str">
        <f t="shared" si="82"/>
        <v>PowerG Door / Window Vanishing Sensor</v>
      </c>
      <c r="D135" s="211" t="str">
        <f t="shared" si="83"/>
        <v>Contact de porte/fenêtre sans fil PowerG</v>
      </c>
      <c r="E135" s="211" t="str">
        <f t="shared" si="84"/>
        <v/>
      </c>
      <c r="F135" s="211" t="str">
        <f t="shared" si="85"/>
        <v>PowerG Door / Window Vanishing Sensor</v>
      </c>
      <c r="G135" s="211" t="str">
        <f t="shared" si="86"/>
        <v>Contact de porte/fenêtre sans fil PowerG</v>
      </c>
      <c r="H135" s="211" t="str">
        <f t="shared" si="87"/>
        <v>PowerG Door / Window Vanishing Sensor</v>
      </c>
      <c r="I135" s="211" t="str">
        <f t="shared" si="88"/>
        <v>Contact de porte/fenêtre sans fil PowerG</v>
      </c>
      <c r="J135" s="211" t="str">
        <f t="shared" si="89"/>
        <v/>
      </c>
      <c r="K135" s="211" t="str">
        <f t="shared" si="90"/>
        <v>PG_DW_9975</v>
      </c>
      <c r="L135" s="211" t="str">
        <f t="shared" si="120"/>
        <v>Inventory</v>
      </c>
      <c r="M135" s="211" t="str">
        <f t="shared" si="91"/>
        <v>NO</v>
      </c>
      <c r="N135" s="211" t="str">
        <f t="shared" si="92"/>
        <v>Product</v>
      </c>
      <c r="O135" s="211" t="str">
        <f t="shared" si="93"/>
        <v>Sensor</v>
      </c>
      <c r="P135" s="211" t="str">
        <f t="shared" si="94"/>
        <v>One Time</v>
      </c>
      <c r="Q135" s="349">
        <v>43930</v>
      </c>
      <c r="R135" s="349"/>
      <c r="S135" s="211" t="str">
        <f t="shared" si="95"/>
        <v>YES</v>
      </c>
      <c r="T135" s="211" t="str">
        <f t="shared" si="96"/>
        <v>No</v>
      </c>
      <c r="U135" s="211" t="str">
        <f t="shared" si="97"/>
        <v>No</v>
      </c>
      <c r="V135" s="211" t="str">
        <f t="shared" si="98"/>
        <v>NO</v>
      </c>
      <c r="W135" s="211" t="str">
        <f t="shared" si="99"/>
        <v>NO</v>
      </c>
      <c r="X135" s="211">
        <v>0</v>
      </c>
      <c r="Y135" s="211" t="s">
        <v>3277</v>
      </c>
      <c r="Z135" s="211" t="s">
        <v>3275</v>
      </c>
      <c r="AA135" s="211" t="s">
        <v>3319</v>
      </c>
      <c r="AB135" s="211" t="s">
        <v>3286</v>
      </c>
      <c r="AC135" s="211" t="s">
        <v>3286</v>
      </c>
      <c r="AD135" s="211" t="s">
        <v>3320</v>
      </c>
      <c r="AE135" s="211" t="str">
        <f t="shared" si="100"/>
        <v>PG_DW_9303</v>
      </c>
      <c r="AF135" s="211" t="str">
        <f t="shared" si="101"/>
        <v/>
      </c>
      <c r="AG135" s="211" t="str">
        <f t="shared" si="102"/>
        <v/>
      </c>
      <c r="AH135" s="211" t="str">
        <f t="shared" si="81"/>
        <v>X</v>
      </c>
      <c r="AI135" s="211" t="str">
        <f t="shared" si="103"/>
        <v/>
      </c>
      <c r="AJ135" s="211" t="str">
        <f t="shared" si="104"/>
        <v/>
      </c>
      <c r="AK135" s="211" t="str">
        <f t="shared" si="105"/>
        <v/>
      </c>
      <c r="AL135" s="211" t="str">
        <f t="shared" si="106"/>
        <v/>
      </c>
      <c r="AM135" s="211" t="str">
        <f t="shared" si="107"/>
        <v/>
      </c>
      <c r="AN135" s="211" t="str">
        <f t="shared" si="108"/>
        <v>No</v>
      </c>
      <c r="AO135" s="211" t="str">
        <f t="shared" si="109"/>
        <v>No</v>
      </c>
      <c r="AP135" s="211" t="str">
        <f t="shared" si="110"/>
        <v>No</v>
      </c>
      <c r="AQ135" s="211" t="str">
        <f t="shared" si="111"/>
        <v/>
      </c>
      <c r="AR135" s="211" t="str">
        <f t="shared" si="112"/>
        <v/>
      </c>
      <c r="AS135" s="211" t="str">
        <f t="shared" si="113"/>
        <v/>
      </c>
      <c r="AT135" s="211" t="str">
        <f t="shared" si="114"/>
        <v/>
      </c>
      <c r="AU135" s="211" t="str">
        <f t="shared" si="115"/>
        <v/>
      </c>
      <c r="AV135" s="211" t="str">
        <f t="shared" si="116"/>
        <v/>
      </c>
      <c r="AW135" s="211" t="str">
        <f t="shared" si="117"/>
        <v/>
      </c>
      <c r="AX135" s="211" t="str">
        <f t="shared" si="118"/>
        <v>NO</v>
      </c>
      <c r="AY135" s="125" t="str">
        <f t="shared" si="119"/>
        <v/>
      </c>
    </row>
    <row r="136" spans="1:51" s="211" customFormat="1" x14ac:dyDescent="0.25">
      <c r="A136" s="211" t="s">
        <v>1040</v>
      </c>
      <c r="B136" s="211" t="s">
        <v>1040</v>
      </c>
      <c r="C136" s="211" t="str">
        <f t="shared" si="82"/>
        <v>PowerG Door / Window Aux Sensor 9945</v>
      </c>
      <c r="D136" s="211" t="str">
        <f t="shared" si="83"/>
        <v>Contact de porte/fenêtre sans fil PowerG</v>
      </c>
      <c r="E136" s="211" t="str">
        <f t="shared" si="84"/>
        <v/>
      </c>
      <c r="F136" s="211" t="str">
        <f t="shared" si="85"/>
        <v>PowerG Door / Window Aux Sensor 9945</v>
      </c>
      <c r="G136" s="211" t="str">
        <f t="shared" si="86"/>
        <v>Contact de porte/fenêtre sans fil PowerG</v>
      </c>
      <c r="H136" s="211" t="str">
        <f t="shared" si="87"/>
        <v>PowerG Door / Window Aux Sensor 9945</v>
      </c>
      <c r="I136" s="211" t="str">
        <f t="shared" si="88"/>
        <v>Contact de porte/fenêtre sans fil PowerG</v>
      </c>
      <c r="J136" s="211" t="str">
        <f t="shared" si="89"/>
        <v/>
      </c>
      <c r="K136" s="211" t="str">
        <f t="shared" si="90"/>
        <v>PG_DW_9945</v>
      </c>
      <c r="L136" s="211" t="str">
        <f t="shared" si="120"/>
        <v>Inventory</v>
      </c>
      <c r="M136" s="211" t="str">
        <f t="shared" si="91"/>
        <v>NO</v>
      </c>
      <c r="N136" s="211" t="str">
        <f t="shared" si="92"/>
        <v>Product</v>
      </c>
      <c r="O136" s="211" t="str">
        <f t="shared" si="93"/>
        <v>Sensor</v>
      </c>
      <c r="P136" s="211" t="str">
        <f t="shared" si="94"/>
        <v>One Time</v>
      </c>
      <c r="Q136" s="349">
        <v>43930</v>
      </c>
      <c r="R136" s="349"/>
      <c r="S136" s="211" t="str">
        <f t="shared" si="95"/>
        <v>YES</v>
      </c>
      <c r="T136" s="211" t="str">
        <f t="shared" si="96"/>
        <v>No</v>
      </c>
      <c r="U136" s="211" t="str">
        <f t="shared" si="97"/>
        <v>No</v>
      </c>
      <c r="V136" s="211" t="str">
        <f t="shared" si="98"/>
        <v>NO</v>
      </c>
      <c r="W136" s="211" t="str">
        <f t="shared" si="99"/>
        <v>NO</v>
      </c>
      <c r="X136" s="211">
        <v>0</v>
      </c>
      <c r="Y136" s="211" t="s">
        <v>3277</v>
      </c>
      <c r="Z136" s="211" t="s">
        <v>3275</v>
      </c>
      <c r="AA136" s="211" t="s">
        <v>3319</v>
      </c>
      <c r="AB136" s="211" t="s">
        <v>3286</v>
      </c>
      <c r="AC136" s="211" t="s">
        <v>3286</v>
      </c>
      <c r="AD136" s="211" t="s">
        <v>3320</v>
      </c>
      <c r="AE136" s="211" t="str">
        <f t="shared" si="100"/>
        <v>PG_DW_9945</v>
      </c>
      <c r="AF136" s="211" t="str">
        <f t="shared" si="101"/>
        <v/>
      </c>
      <c r="AG136" s="211" t="str">
        <f t="shared" si="102"/>
        <v/>
      </c>
      <c r="AH136" s="211" t="str">
        <f t="shared" si="81"/>
        <v>X</v>
      </c>
      <c r="AI136" s="211" t="str">
        <f t="shared" si="103"/>
        <v/>
      </c>
      <c r="AJ136" s="211" t="str">
        <f t="shared" si="104"/>
        <v/>
      </c>
      <c r="AK136" s="211" t="str">
        <f t="shared" si="105"/>
        <v/>
      </c>
      <c r="AL136" s="211" t="str">
        <f t="shared" si="106"/>
        <v/>
      </c>
      <c r="AM136" s="211" t="str">
        <f t="shared" si="107"/>
        <v/>
      </c>
      <c r="AN136" s="211" t="str">
        <f t="shared" si="108"/>
        <v>No</v>
      </c>
      <c r="AO136" s="211" t="str">
        <f t="shared" si="109"/>
        <v>No</v>
      </c>
      <c r="AP136" s="211" t="str">
        <f t="shared" si="110"/>
        <v>No</v>
      </c>
      <c r="AQ136" s="211" t="str">
        <f t="shared" si="111"/>
        <v/>
      </c>
      <c r="AR136" s="211" t="str">
        <f t="shared" si="112"/>
        <v/>
      </c>
      <c r="AS136" s="211" t="str">
        <f t="shared" si="113"/>
        <v/>
      </c>
      <c r="AT136" s="211" t="str">
        <f t="shared" si="114"/>
        <v/>
      </c>
      <c r="AU136" s="211" t="str">
        <f t="shared" si="115"/>
        <v/>
      </c>
      <c r="AV136" s="211" t="str">
        <f t="shared" si="116"/>
        <v/>
      </c>
      <c r="AW136" s="211" t="str">
        <f t="shared" si="117"/>
        <v/>
      </c>
      <c r="AX136" s="211" t="str">
        <f t="shared" si="118"/>
        <v>NO</v>
      </c>
      <c r="AY136" s="125" t="str">
        <f t="shared" si="119"/>
        <v/>
      </c>
    </row>
    <row r="137" spans="1:51" s="211" customFormat="1" x14ac:dyDescent="0.25">
      <c r="A137" s="211" t="s">
        <v>932</v>
      </c>
      <c r="B137" s="211" t="s">
        <v>932</v>
      </c>
      <c r="C137" s="211" t="str">
        <f t="shared" si="82"/>
        <v>PowerG Door / Window Vanishing Sensor</v>
      </c>
      <c r="D137" s="211" t="str">
        <f t="shared" si="83"/>
        <v>Contact de porte/fenêtre sans fil PowerG</v>
      </c>
      <c r="E137" s="211" t="str">
        <f t="shared" si="84"/>
        <v/>
      </c>
      <c r="F137" s="211" t="str">
        <f t="shared" si="85"/>
        <v>PowerG Door / Window Vanishing Sensor</v>
      </c>
      <c r="G137" s="211" t="str">
        <f t="shared" si="86"/>
        <v>Contact de porte/fenêtre sans fil PowerG</v>
      </c>
      <c r="H137" s="211" t="str">
        <f t="shared" si="87"/>
        <v>PowerG Door / Window Vanishing Sensor</v>
      </c>
      <c r="I137" s="211" t="str">
        <f t="shared" si="88"/>
        <v>Contact de porte/fenêtre sans fil PowerG</v>
      </c>
      <c r="J137" s="211" t="str">
        <f t="shared" si="89"/>
        <v/>
      </c>
      <c r="K137" s="211" t="str">
        <f t="shared" si="90"/>
        <v>PG_DW_9303</v>
      </c>
      <c r="L137" s="211" t="str">
        <f t="shared" si="120"/>
        <v>Inventory</v>
      </c>
      <c r="M137" s="211" t="str">
        <f t="shared" si="91"/>
        <v>NO</v>
      </c>
      <c r="N137" s="211" t="str">
        <f t="shared" si="92"/>
        <v>Product</v>
      </c>
      <c r="O137" s="211" t="str">
        <f t="shared" si="93"/>
        <v>Sensor</v>
      </c>
      <c r="P137" s="211" t="str">
        <f t="shared" si="94"/>
        <v>One Time</v>
      </c>
      <c r="Q137" s="349">
        <v>43930</v>
      </c>
      <c r="R137" s="349"/>
      <c r="S137" s="211" t="str">
        <f t="shared" si="95"/>
        <v>YES</v>
      </c>
      <c r="T137" s="211" t="str">
        <f t="shared" si="96"/>
        <v>No</v>
      </c>
      <c r="U137" s="211" t="str">
        <f t="shared" si="97"/>
        <v>No</v>
      </c>
      <c r="V137" s="211" t="str">
        <f t="shared" si="98"/>
        <v>NO</v>
      </c>
      <c r="W137" s="211" t="str">
        <f t="shared" si="99"/>
        <v>NO</v>
      </c>
      <c r="X137" s="211">
        <v>0</v>
      </c>
      <c r="Y137" s="211" t="s">
        <v>3277</v>
      </c>
      <c r="Z137" s="211" t="s">
        <v>3275</v>
      </c>
      <c r="AA137" s="211" t="s">
        <v>3319</v>
      </c>
      <c r="AB137" s="211" t="s">
        <v>3286</v>
      </c>
      <c r="AC137" s="211" t="s">
        <v>3286</v>
      </c>
      <c r="AD137" s="211" t="s">
        <v>3320</v>
      </c>
      <c r="AE137" s="211" t="str">
        <f t="shared" si="100"/>
        <v>PG_DW_9303</v>
      </c>
      <c r="AF137" s="211" t="str">
        <f t="shared" si="101"/>
        <v/>
      </c>
      <c r="AG137" s="211" t="str">
        <f t="shared" si="102"/>
        <v/>
      </c>
      <c r="AH137" s="211" t="str">
        <f t="shared" si="81"/>
        <v>X</v>
      </c>
      <c r="AI137" s="211" t="str">
        <f t="shared" si="103"/>
        <v/>
      </c>
      <c r="AJ137" s="211" t="str">
        <f t="shared" si="104"/>
        <v/>
      </c>
      <c r="AK137" s="211" t="str">
        <f t="shared" si="105"/>
        <v/>
      </c>
      <c r="AL137" s="211" t="str">
        <f t="shared" si="106"/>
        <v/>
      </c>
      <c r="AM137" s="211" t="str">
        <f t="shared" si="107"/>
        <v/>
      </c>
      <c r="AN137" s="211" t="str">
        <f t="shared" si="108"/>
        <v>No</v>
      </c>
      <c r="AO137" s="211" t="str">
        <f t="shared" si="109"/>
        <v>No</v>
      </c>
      <c r="AP137" s="211" t="str">
        <f t="shared" si="110"/>
        <v>No</v>
      </c>
      <c r="AQ137" s="211" t="str">
        <f t="shared" si="111"/>
        <v/>
      </c>
      <c r="AR137" s="211" t="str">
        <f t="shared" si="112"/>
        <v/>
      </c>
      <c r="AS137" s="211" t="str">
        <f t="shared" si="113"/>
        <v/>
      </c>
      <c r="AT137" s="211" t="str">
        <f t="shared" si="114"/>
        <v/>
      </c>
      <c r="AU137" s="211" t="str">
        <f t="shared" si="115"/>
        <v/>
      </c>
      <c r="AV137" s="211" t="str">
        <f t="shared" si="116"/>
        <v/>
      </c>
      <c r="AW137" s="211" t="str">
        <f t="shared" si="117"/>
        <v/>
      </c>
      <c r="AX137" s="211" t="str">
        <f t="shared" si="118"/>
        <v>NO</v>
      </c>
      <c r="AY137" s="125" t="str">
        <f t="shared" si="119"/>
        <v/>
      </c>
    </row>
    <row r="138" spans="1:51" s="211" customFormat="1" x14ac:dyDescent="0.25">
      <c r="A138" s="211" t="s">
        <v>392</v>
      </c>
      <c r="B138" s="211" t="s">
        <v>392</v>
      </c>
      <c r="C138" s="211" t="str">
        <f t="shared" si="82"/>
        <v>PowerG Carbon Monoxide Detector</v>
      </c>
      <c r="D138" s="211" t="str">
        <f t="shared" si="83"/>
        <v>Détecteur de monoxyde de carbone sans fil DSC PowerG</v>
      </c>
      <c r="E138" s="211" t="str">
        <f t="shared" si="84"/>
        <v/>
      </c>
      <c r="F138" s="211" t="str">
        <f t="shared" si="85"/>
        <v>PowerG Carbon Monoxide Detector</v>
      </c>
      <c r="G138" s="211" t="str">
        <f t="shared" si="86"/>
        <v>Détecteur de monoxyde de carbone sans fil DSC PowerG</v>
      </c>
      <c r="H138" s="211" t="str">
        <f t="shared" si="87"/>
        <v>PowerG Carbon Monoxide Detector</v>
      </c>
      <c r="I138" s="211" t="str">
        <f t="shared" si="88"/>
        <v>Détecteur de monoxyde de carbone sans fil DSC PowerG</v>
      </c>
      <c r="J138" s="211" t="str">
        <f t="shared" si="89"/>
        <v/>
      </c>
      <c r="K138" s="211" t="str">
        <f t="shared" si="90"/>
        <v>PG_CO_9933</v>
      </c>
      <c r="L138" s="211" t="str">
        <f t="shared" si="120"/>
        <v>Inventory</v>
      </c>
      <c r="M138" s="211" t="str">
        <f t="shared" si="91"/>
        <v>NO</v>
      </c>
      <c r="N138" s="211" t="str">
        <f t="shared" si="92"/>
        <v>Product</v>
      </c>
      <c r="O138" s="211" t="str">
        <f t="shared" si="93"/>
        <v>Sensor</v>
      </c>
      <c r="P138" s="211" t="str">
        <f t="shared" si="94"/>
        <v>One Time</v>
      </c>
      <c r="Q138" s="349">
        <v>43930</v>
      </c>
      <c r="R138" s="349"/>
      <c r="S138" s="211" t="str">
        <f t="shared" si="95"/>
        <v>YES</v>
      </c>
      <c r="T138" s="211" t="str">
        <f t="shared" si="96"/>
        <v>No</v>
      </c>
      <c r="U138" s="211" t="str">
        <f t="shared" si="97"/>
        <v>No</v>
      </c>
      <c r="V138" s="211" t="str">
        <f t="shared" si="98"/>
        <v>NO</v>
      </c>
      <c r="W138" s="211" t="str">
        <f t="shared" si="99"/>
        <v>NO</v>
      </c>
      <c r="X138" s="211">
        <v>0</v>
      </c>
      <c r="Y138" s="211" t="s">
        <v>3277</v>
      </c>
      <c r="Z138" s="211" t="s">
        <v>3275</v>
      </c>
      <c r="AA138" s="211" t="s">
        <v>3319</v>
      </c>
      <c r="AB138" s="211" t="s">
        <v>3286</v>
      </c>
      <c r="AC138" s="211" t="s">
        <v>3286</v>
      </c>
      <c r="AD138" s="211" t="s">
        <v>3320</v>
      </c>
      <c r="AE138" s="211" t="str">
        <f t="shared" si="100"/>
        <v>PG_CO_9933</v>
      </c>
      <c r="AF138" s="211" t="str">
        <f t="shared" si="101"/>
        <v/>
      </c>
      <c r="AG138" s="211" t="str">
        <f t="shared" si="102"/>
        <v/>
      </c>
      <c r="AH138" s="211" t="str">
        <f t="shared" si="81"/>
        <v>X</v>
      </c>
      <c r="AI138" s="211" t="str">
        <f t="shared" si="103"/>
        <v/>
      </c>
      <c r="AJ138" s="211" t="str">
        <f t="shared" si="104"/>
        <v/>
      </c>
      <c r="AK138" s="211" t="str">
        <f t="shared" si="105"/>
        <v>YES</v>
      </c>
      <c r="AL138" s="211">
        <f t="shared" si="106"/>
        <v>72</v>
      </c>
      <c r="AM138" s="211" t="str">
        <f t="shared" si="107"/>
        <v/>
      </c>
      <c r="AN138" s="211" t="str">
        <f t="shared" si="108"/>
        <v>No</v>
      </c>
      <c r="AO138" s="211" t="str">
        <f t="shared" si="109"/>
        <v>No</v>
      </c>
      <c r="AP138" s="211" t="str">
        <f t="shared" si="110"/>
        <v>No</v>
      </c>
      <c r="AQ138" s="211" t="str">
        <f t="shared" si="111"/>
        <v/>
      </c>
      <c r="AR138" s="211" t="str">
        <f t="shared" si="112"/>
        <v/>
      </c>
      <c r="AS138" s="211" t="str">
        <f t="shared" si="113"/>
        <v/>
      </c>
      <c r="AT138" s="211" t="str">
        <f t="shared" si="114"/>
        <v/>
      </c>
      <c r="AU138" s="211" t="str">
        <f t="shared" si="115"/>
        <v/>
      </c>
      <c r="AV138" s="211" t="str">
        <f t="shared" si="116"/>
        <v/>
      </c>
      <c r="AW138" s="211" t="str">
        <f t="shared" si="117"/>
        <v/>
      </c>
      <c r="AX138" s="211" t="str">
        <f t="shared" si="118"/>
        <v>NO</v>
      </c>
      <c r="AY138" s="125" t="str">
        <f t="shared" si="119"/>
        <v/>
      </c>
    </row>
    <row r="139" spans="1:51" s="211" customFormat="1" x14ac:dyDescent="0.25">
      <c r="A139" s="211" t="s">
        <v>390</v>
      </c>
      <c r="B139" s="211" t="s">
        <v>390</v>
      </c>
      <c r="C139" s="211" t="str">
        <f t="shared" si="82"/>
        <v>DSC PowerG  Keypad</v>
      </c>
      <c r="D139" s="211" t="str">
        <f t="shared" si="83"/>
        <v>Poste d'armement bidirectionnel sans fil DSC PowerG</v>
      </c>
      <c r="E139" s="211" t="str">
        <f t="shared" si="84"/>
        <v/>
      </c>
      <c r="F139" s="211" t="str">
        <f t="shared" si="85"/>
        <v>DSC PowerG  Keypad</v>
      </c>
      <c r="G139" s="211" t="str">
        <f t="shared" si="86"/>
        <v>Poste d'armement bidirectionnel sans fil DSC PowerG</v>
      </c>
      <c r="H139" s="211" t="str">
        <f t="shared" si="87"/>
        <v>DSC PowerG  Keypad</v>
      </c>
      <c r="I139" s="211" t="str">
        <f t="shared" si="88"/>
        <v>Poste d'armement bidirectionnel sans fil DSC PowerG</v>
      </c>
      <c r="J139" s="211" t="str">
        <f t="shared" si="89"/>
        <v/>
      </c>
      <c r="K139" s="211" t="str">
        <f t="shared" si="90"/>
        <v>PG_2ND_KYPAD</v>
      </c>
      <c r="L139" s="211" t="str">
        <f t="shared" si="120"/>
        <v>Inventory</v>
      </c>
      <c r="M139" s="211" t="str">
        <f t="shared" si="91"/>
        <v>NO</v>
      </c>
      <c r="N139" s="211" t="str">
        <f t="shared" si="92"/>
        <v>Product</v>
      </c>
      <c r="O139" s="211" t="str">
        <f t="shared" si="93"/>
        <v>Panel</v>
      </c>
      <c r="P139" s="211" t="str">
        <f t="shared" si="94"/>
        <v>One Time</v>
      </c>
      <c r="Q139" s="349">
        <v>43930</v>
      </c>
      <c r="R139" s="349"/>
      <c r="S139" s="211" t="str">
        <f t="shared" si="95"/>
        <v>YES</v>
      </c>
      <c r="T139" s="211" t="str">
        <f t="shared" si="96"/>
        <v>No</v>
      </c>
      <c r="U139" s="211" t="str">
        <f t="shared" si="97"/>
        <v>No</v>
      </c>
      <c r="V139" s="211" t="str">
        <f t="shared" si="98"/>
        <v>NO</v>
      </c>
      <c r="W139" s="211" t="str">
        <f t="shared" si="99"/>
        <v>NO</v>
      </c>
      <c r="X139" s="211">
        <v>0</v>
      </c>
      <c r="Y139" s="211" t="s">
        <v>3277</v>
      </c>
      <c r="Z139" s="211" t="s">
        <v>3275</v>
      </c>
      <c r="AA139" s="211" t="s">
        <v>3319</v>
      </c>
      <c r="AB139" s="211" t="s">
        <v>3286</v>
      </c>
      <c r="AC139" s="211" t="s">
        <v>3286</v>
      </c>
      <c r="AD139" s="211" t="s">
        <v>3320</v>
      </c>
      <c r="AE139" s="211" t="str">
        <f t="shared" si="100"/>
        <v>PG_2ND_KYPAD</v>
      </c>
      <c r="AF139" s="211" t="str">
        <f t="shared" si="101"/>
        <v/>
      </c>
      <c r="AG139" s="211" t="str">
        <f t="shared" si="102"/>
        <v/>
      </c>
      <c r="AH139" s="211" t="str">
        <f t="shared" ref="AH139:AH202" si="121">IF(VLOOKUP(A139,masterdata,37,0)="","",VLOOKUP(A139,masterdata,37,0))</f>
        <v>X</v>
      </c>
      <c r="AI139" s="211" t="str">
        <f t="shared" si="103"/>
        <v/>
      </c>
      <c r="AJ139" s="211" t="str">
        <f t="shared" si="104"/>
        <v/>
      </c>
      <c r="AK139" s="211" t="str">
        <f t="shared" si="105"/>
        <v/>
      </c>
      <c r="AL139" s="211" t="str">
        <f t="shared" si="106"/>
        <v/>
      </c>
      <c r="AM139" s="211" t="str">
        <f t="shared" si="107"/>
        <v/>
      </c>
      <c r="AN139" s="211" t="str">
        <f t="shared" si="108"/>
        <v>No</v>
      </c>
      <c r="AO139" s="211" t="str">
        <f t="shared" si="109"/>
        <v>No</v>
      </c>
      <c r="AP139" s="211" t="str">
        <f t="shared" si="110"/>
        <v>No</v>
      </c>
      <c r="AQ139" s="211" t="str">
        <f t="shared" si="111"/>
        <v/>
      </c>
      <c r="AR139" s="211" t="str">
        <f t="shared" si="112"/>
        <v/>
      </c>
      <c r="AS139" s="211" t="str">
        <f t="shared" si="113"/>
        <v/>
      </c>
      <c r="AT139" s="211" t="str">
        <f t="shared" si="114"/>
        <v/>
      </c>
      <c r="AU139" s="211" t="str">
        <f t="shared" si="115"/>
        <v/>
      </c>
      <c r="AV139" s="211" t="str">
        <f t="shared" si="116"/>
        <v/>
      </c>
      <c r="AW139" s="211" t="str">
        <f t="shared" si="117"/>
        <v/>
      </c>
      <c r="AX139" s="211" t="str">
        <f t="shared" si="118"/>
        <v>NO</v>
      </c>
      <c r="AY139" s="125" t="str">
        <f t="shared" si="119"/>
        <v/>
      </c>
    </row>
    <row r="140" spans="1:51" s="211" customFormat="1" x14ac:dyDescent="0.25">
      <c r="A140" s="211" t="s">
        <v>2705</v>
      </c>
      <c r="B140" s="211" t="s">
        <v>2705</v>
      </c>
      <c r="C140" s="211" t="str">
        <f t="shared" si="82"/>
        <v>Medical Alert One Time Adjustment - Customer Care</v>
      </c>
      <c r="D140" s="211" t="str">
        <f t="shared" si="83"/>
        <v>Rectification unique des frais de service Bell Alerte médicale (Service à la clientèle)</v>
      </c>
      <c r="E140" s="211" t="str">
        <f t="shared" si="84"/>
        <v/>
      </c>
      <c r="F140" s="211" t="str">
        <f t="shared" si="85"/>
        <v>One time Discount on Medical Alert by Customer Care</v>
      </c>
      <c r="G140" s="211" t="str">
        <f t="shared" si="86"/>
        <v>Rectification unique des frais de service Bell Alerte médicale (Service à la clientèle)</v>
      </c>
      <c r="H140" s="211" t="str">
        <f t="shared" si="87"/>
        <v>Medical Alert One Time Adjustment - Customer Care</v>
      </c>
      <c r="I140" s="211" t="str">
        <f t="shared" si="88"/>
        <v>Rectification unique des frais de service Bell Alerte médicale (Service à la clientèle)</v>
      </c>
      <c r="J140" s="211" t="str">
        <f t="shared" si="89"/>
        <v/>
      </c>
      <c r="K140" s="211" t="str">
        <f t="shared" si="90"/>
        <v/>
      </c>
      <c r="L140" s="211" t="str">
        <f t="shared" si="120"/>
        <v>Service</v>
      </c>
      <c r="M140" s="211" t="str">
        <f t="shared" si="91"/>
        <v>NO</v>
      </c>
      <c r="N140" s="211" t="str">
        <f t="shared" si="92"/>
        <v>Product</v>
      </c>
      <c r="O140" s="211" t="str">
        <f t="shared" si="93"/>
        <v>Promotion</v>
      </c>
      <c r="P140" s="211" t="str">
        <f t="shared" si="94"/>
        <v>One time</v>
      </c>
      <c r="Q140" s="349">
        <v>43930</v>
      </c>
      <c r="R140" s="349"/>
      <c r="S140" s="211" t="str">
        <f t="shared" si="95"/>
        <v>NO</v>
      </c>
      <c r="T140" s="211" t="str">
        <f t="shared" si="96"/>
        <v>No</v>
      </c>
      <c r="U140" s="211" t="str">
        <f t="shared" si="97"/>
        <v>No</v>
      </c>
      <c r="V140" s="211" t="str">
        <f t="shared" si="98"/>
        <v>NO</v>
      </c>
      <c r="W140" s="211" t="str">
        <f t="shared" si="99"/>
        <v>NO</v>
      </c>
      <c r="X140" s="211">
        <v>0</v>
      </c>
      <c r="Y140" s="211" t="s">
        <v>3277</v>
      </c>
      <c r="Z140" s="211" t="s">
        <v>3275</v>
      </c>
      <c r="AA140" s="211" t="s">
        <v>3319</v>
      </c>
      <c r="AB140" s="211" t="s">
        <v>3286</v>
      </c>
      <c r="AC140" s="211" t="s">
        <v>3286</v>
      </c>
      <c r="AD140" s="211" t="s">
        <v>3320</v>
      </c>
      <c r="AE140" s="211" t="str">
        <f t="shared" si="100"/>
        <v>RCR_CC</v>
      </c>
      <c r="AF140" s="211" t="str">
        <f t="shared" si="101"/>
        <v>RCR_CC</v>
      </c>
      <c r="AG140" s="211" t="str">
        <f t="shared" si="102"/>
        <v>PERSCRED</v>
      </c>
      <c r="AH140" s="211" t="str">
        <f t="shared" si="121"/>
        <v/>
      </c>
      <c r="AI140" s="211" t="str">
        <f t="shared" si="103"/>
        <v/>
      </c>
      <c r="AJ140" s="211" t="str">
        <f t="shared" si="104"/>
        <v/>
      </c>
      <c r="AK140" s="211" t="str">
        <f t="shared" si="105"/>
        <v/>
      </c>
      <c r="AL140" s="211" t="str">
        <f t="shared" si="106"/>
        <v/>
      </c>
      <c r="AM140" s="211" t="str">
        <f t="shared" si="107"/>
        <v>Offer</v>
      </c>
      <c r="AN140" s="211" t="str">
        <f t="shared" si="108"/>
        <v>No</v>
      </c>
      <c r="AO140" s="211" t="str">
        <f t="shared" si="109"/>
        <v>No</v>
      </c>
      <c r="AP140" s="211" t="str">
        <f t="shared" si="110"/>
        <v>No</v>
      </c>
      <c r="AQ140" s="211" t="str">
        <f t="shared" si="111"/>
        <v/>
      </c>
      <c r="AR140" s="211" t="str">
        <f t="shared" si="112"/>
        <v/>
      </c>
      <c r="AS140" s="211" t="str">
        <f t="shared" si="113"/>
        <v/>
      </c>
      <c r="AT140" s="211" t="str">
        <f t="shared" si="114"/>
        <v>NO</v>
      </c>
      <c r="AU140" s="211" t="str">
        <f t="shared" si="115"/>
        <v/>
      </c>
      <c r="AV140" s="211" t="str">
        <f t="shared" si="116"/>
        <v/>
      </c>
      <c r="AW140" s="211" t="str">
        <f t="shared" si="117"/>
        <v/>
      </c>
      <c r="AX140" s="211" t="str">
        <f t="shared" si="118"/>
        <v>NO</v>
      </c>
      <c r="AY140" s="125" t="str">
        <f t="shared" si="119"/>
        <v/>
      </c>
    </row>
    <row r="141" spans="1:51" s="211" customFormat="1" x14ac:dyDescent="0.25">
      <c r="A141" s="211" t="s">
        <v>2700</v>
      </c>
      <c r="B141" s="211" t="s">
        <v>2700</v>
      </c>
      <c r="C141" s="211" t="str">
        <f t="shared" si="82"/>
        <v xml:space="preserve">Medical Alert One Time Adjustment </v>
      </c>
      <c r="D141" s="211" t="str">
        <f t="shared" si="83"/>
        <v>Rectification unique des frais de service Bell Alerte médicale</v>
      </c>
      <c r="E141" s="211" t="str">
        <f t="shared" si="84"/>
        <v/>
      </c>
      <c r="F141" s="211" t="str">
        <f t="shared" si="85"/>
        <v xml:space="preserve">One time Discount on Medical Alert by Processing </v>
      </c>
      <c r="G141" s="211" t="str">
        <f t="shared" si="86"/>
        <v>Rectification unique des frais de service Bell Alerte médicale</v>
      </c>
      <c r="H141" s="211" t="str">
        <f t="shared" si="87"/>
        <v xml:space="preserve">Medical Alert One Time Adjustment </v>
      </c>
      <c r="I141" s="211" t="str">
        <f t="shared" si="88"/>
        <v>Rectification unique des frais de service Bell Alerte médicale</v>
      </c>
      <c r="J141" s="211" t="str">
        <f t="shared" si="89"/>
        <v/>
      </c>
      <c r="K141" s="211" t="str">
        <f t="shared" si="90"/>
        <v/>
      </c>
      <c r="L141" s="211" t="str">
        <f t="shared" si="120"/>
        <v>Service</v>
      </c>
      <c r="M141" s="211" t="str">
        <f t="shared" si="91"/>
        <v>NO</v>
      </c>
      <c r="N141" s="211" t="str">
        <f t="shared" si="92"/>
        <v>Product</v>
      </c>
      <c r="O141" s="211" t="str">
        <f t="shared" si="93"/>
        <v>Promotion</v>
      </c>
      <c r="P141" s="211" t="str">
        <f t="shared" si="94"/>
        <v>One time</v>
      </c>
      <c r="Q141" s="349">
        <v>43930</v>
      </c>
      <c r="R141" s="349"/>
      <c r="S141" s="211" t="str">
        <f t="shared" si="95"/>
        <v>NO</v>
      </c>
      <c r="T141" s="211" t="str">
        <f t="shared" si="96"/>
        <v>No</v>
      </c>
      <c r="U141" s="211" t="str">
        <f t="shared" si="97"/>
        <v>No</v>
      </c>
      <c r="V141" s="211" t="str">
        <f t="shared" si="98"/>
        <v>NO</v>
      </c>
      <c r="W141" s="211" t="str">
        <f t="shared" si="99"/>
        <v>NO</v>
      </c>
      <c r="X141" s="211">
        <v>0</v>
      </c>
      <c r="Y141" s="211" t="s">
        <v>3277</v>
      </c>
      <c r="Z141" s="211" t="s">
        <v>3275</v>
      </c>
      <c r="AA141" s="211" t="s">
        <v>3319</v>
      </c>
      <c r="AB141" s="211" t="s">
        <v>3286</v>
      </c>
      <c r="AC141" s="211" t="s">
        <v>3286</v>
      </c>
      <c r="AD141" s="211" t="s">
        <v>3320</v>
      </c>
      <c r="AE141" s="211" t="str">
        <f t="shared" si="100"/>
        <v>RCARE</v>
      </c>
      <c r="AF141" s="211" t="str">
        <f t="shared" si="101"/>
        <v>RCARE</v>
      </c>
      <c r="AG141" s="211" t="str">
        <f t="shared" si="102"/>
        <v>PERSADJ</v>
      </c>
      <c r="AH141" s="211" t="str">
        <f t="shared" si="121"/>
        <v/>
      </c>
      <c r="AI141" s="211" t="str">
        <f t="shared" si="103"/>
        <v/>
      </c>
      <c r="AJ141" s="211" t="str">
        <f t="shared" si="104"/>
        <v/>
      </c>
      <c r="AK141" s="211" t="str">
        <f t="shared" si="105"/>
        <v/>
      </c>
      <c r="AL141" s="211" t="str">
        <f t="shared" si="106"/>
        <v/>
      </c>
      <c r="AM141" s="211" t="str">
        <f t="shared" si="107"/>
        <v>Offer</v>
      </c>
      <c r="AN141" s="211" t="str">
        <f t="shared" si="108"/>
        <v>No</v>
      </c>
      <c r="AO141" s="211" t="str">
        <f t="shared" si="109"/>
        <v>No</v>
      </c>
      <c r="AP141" s="211" t="str">
        <f t="shared" si="110"/>
        <v>No</v>
      </c>
      <c r="AQ141" s="211" t="str">
        <f t="shared" si="111"/>
        <v/>
      </c>
      <c r="AR141" s="211" t="str">
        <f t="shared" si="112"/>
        <v/>
      </c>
      <c r="AS141" s="211" t="str">
        <f t="shared" si="113"/>
        <v/>
      </c>
      <c r="AT141" s="211" t="str">
        <f t="shared" si="114"/>
        <v>NO</v>
      </c>
      <c r="AU141" s="211" t="str">
        <f t="shared" si="115"/>
        <v/>
      </c>
      <c r="AV141" s="211" t="str">
        <f t="shared" si="116"/>
        <v/>
      </c>
      <c r="AW141" s="211" t="str">
        <f t="shared" si="117"/>
        <v/>
      </c>
      <c r="AX141" s="211" t="str">
        <f t="shared" si="118"/>
        <v>NO</v>
      </c>
      <c r="AY141" s="125" t="str">
        <f t="shared" si="119"/>
        <v/>
      </c>
    </row>
    <row r="142" spans="1:51" s="211" customFormat="1" x14ac:dyDescent="0.25">
      <c r="A142" s="211" t="s">
        <v>2763</v>
      </c>
      <c r="B142" s="9" t="s">
        <v>1977</v>
      </c>
      <c r="C142" s="211" t="str">
        <f t="shared" si="82"/>
        <v xml:space="preserve">Medical Alert Condo Discount </v>
      </c>
      <c r="D142" s="211" t="str">
        <f t="shared" si="83"/>
        <v xml:space="preserve">
Remise Condo Medical Alert</v>
      </c>
      <c r="E142" s="211" t="str">
        <f t="shared" si="84"/>
        <v/>
      </c>
      <c r="F142" s="211" t="str">
        <f t="shared" si="85"/>
        <v xml:space="preserve">Medical Alert Condo Discount </v>
      </c>
      <c r="G142" s="211" t="str">
        <f t="shared" si="86"/>
        <v xml:space="preserve">
Remise Condo Medical Alert</v>
      </c>
      <c r="H142" s="211" t="str">
        <f t="shared" si="87"/>
        <v xml:space="preserve">Medical Alert Condo Discount </v>
      </c>
      <c r="I142" s="211" t="str">
        <f t="shared" si="88"/>
        <v xml:space="preserve">
Remise Condo Medical Alert</v>
      </c>
      <c r="J142" s="211" t="str">
        <f t="shared" si="89"/>
        <v/>
      </c>
      <c r="K142" s="211" t="str">
        <f t="shared" si="90"/>
        <v/>
      </c>
      <c r="L142" s="211" t="str">
        <f t="shared" si="120"/>
        <v>Service</v>
      </c>
      <c r="M142" s="211" t="str">
        <f t="shared" si="91"/>
        <v>NO</v>
      </c>
      <c r="N142" s="211" t="str">
        <f t="shared" si="92"/>
        <v>Product</v>
      </c>
      <c r="O142" s="211" t="str">
        <f t="shared" si="93"/>
        <v>Promotion</v>
      </c>
      <c r="P142" s="211" t="str">
        <f t="shared" si="94"/>
        <v>One time</v>
      </c>
      <c r="Q142" s="349">
        <v>43930</v>
      </c>
      <c r="R142" s="349"/>
      <c r="S142" s="211" t="str">
        <f t="shared" si="95"/>
        <v>NO</v>
      </c>
      <c r="T142" s="211" t="str">
        <f t="shared" si="96"/>
        <v>No</v>
      </c>
      <c r="U142" s="211" t="str">
        <f t="shared" si="97"/>
        <v>No</v>
      </c>
      <c r="V142" s="211" t="str">
        <f t="shared" si="98"/>
        <v>NO</v>
      </c>
      <c r="W142" s="211" t="str">
        <f t="shared" si="99"/>
        <v>NO</v>
      </c>
      <c r="X142" s="211">
        <v>0</v>
      </c>
      <c r="Y142" s="211" t="s">
        <v>3277</v>
      </c>
      <c r="Z142" s="211" t="s">
        <v>3275</v>
      </c>
      <c r="AA142" s="211" t="s">
        <v>3319</v>
      </c>
      <c r="AB142" s="211" t="s">
        <v>3286</v>
      </c>
      <c r="AC142" s="211" t="s">
        <v>3286</v>
      </c>
      <c r="AD142" s="211" t="s">
        <v>3320</v>
      </c>
      <c r="AE142" s="211" t="str">
        <f t="shared" si="100"/>
        <v>Service</v>
      </c>
      <c r="AF142" s="211" t="str">
        <f t="shared" si="101"/>
        <v>Service</v>
      </c>
      <c r="AG142" s="211" t="str">
        <f t="shared" si="102"/>
        <v>PER DISC SP</v>
      </c>
      <c r="AH142" s="211" t="str">
        <f t="shared" si="121"/>
        <v/>
      </c>
      <c r="AI142" s="211" t="str">
        <f t="shared" si="103"/>
        <v/>
      </c>
      <c r="AJ142" s="211" t="str">
        <f t="shared" si="104"/>
        <v/>
      </c>
      <c r="AK142" s="211" t="str">
        <f t="shared" si="105"/>
        <v/>
      </c>
      <c r="AL142" s="211" t="str">
        <f t="shared" si="106"/>
        <v/>
      </c>
      <c r="AM142" s="211" t="str">
        <f t="shared" si="107"/>
        <v>Offer</v>
      </c>
      <c r="AN142" s="211" t="str">
        <f t="shared" si="108"/>
        <v>No</v>
      </c>
      <c r="AO142" s="211" t="str">
        <f t="shared" si="109"/>
        <v>No</v>
      </c>
      <c r="AP142" s="211" t="str">
        <f t="shared" si="110"/>
        <v>No</v>
      </c>
      <c r="AQ142" s="211" t="str">
        <f t="shared" si="111"/>
        <v/>
      </c>
      <c r="AR142" s="211" t="str">
        <f t="shared" si="112"/>
        <v/>
      </c>
      <c r="AS142" s="211" t="str">
        <f t="shared" si="113"/>
        <v/>
      </c>
      <c r="AT142" s="211" t="str">
        <f t="shared" si="114"/>
        <v>NO</v>
      </c>
      <c r="AU142" s="211" t="str">
        <f t="shared" si="115"/>
        <v/>
      </c>
      <c r="AV142" s="211" t="str">
        <f t="shared" si="116"/>
        <v/>
      </c>
      <c r="AW142" s="211" t="str">
        <f t="shared" si="117"/>
        <v/>
      </c>
      <c r="AX142" s="211" t="str">
        <f t="shared" si="118"/>
        <v>NO</v>
      </c>
      <c r="AY142" s="125" t="str">
        <f t="shared" si="119"/>
        <v/>
      </c>
    </row>
    <row r="143" spans="1:51" s="211" customFormat="1" x14ac:dyDescent="0.25">
      <c r="A143" s="211" t="s">
        <v>2695</v>
      </c>
      <c r="B143" s="211" t="s">
        <v>3704</v>
      </c>
      <c r="C143" s="211" t="str">
        <f t="shared" si="82"/>
        <v xml:space="preserve">NSF waiver </v>
      </c>
      <c r="D143" s="211" t="str">
        <f t="shared" si="83"/>
        <v>Annulation de frais de chèque sans provision</v>
      </c>
      <c r="E143" s="211" t="str">
        <f t="shared" si="84"/>
        <v/>
      </c>
      <c r="F143" s="211" t="str">
        <f t="shared" si="85"/>
        <v xml:space="preserve">Fee charged for non sufficient funds in bank </v>
      </c>
      <c r="G143" s="211" t="str">
        <f t="shared" si="86"/>
        <v>Annulation de frais de chèque sans provision</v>
      </c>
      <c r="H143" s="211" t="str">
        <f t="shared" si="87"/>
        <v xml:space="preserve">NSF waiver </v>
      </c>
      <c r="I143" s="211" t="str">
        <f t="shared" si="88"/>
        <v>Annulation de frais de chèque sans provision</v>
      </c>
      <c r="J143" s="211" t="str">
        <f t="shared" si="89"/>
        <v/>
      </c>
      <c r="K143" s="211" t="str">
        <f t="shared" si="90"/>
        <v/>
      </c>
      <c r="L143" s="211" t="str">
        <f t="shared" si="120"/>
        <v>Service</v>
      </c>
      <c r="M143" s="211" t="str">
        <f t="shared" si="91"/>
        <v>NO</v>
      </c>
      <c r="N143" s="211" t="str">
        <f t="shared" si="92"/>
        <v>Product</v>
      </c>
      <c r="O143" s="211" t="str">
        <f t="shared" si="93"/>
        <v>Promotion</v>
      </c>
      <c r="P143" s="211" t="str">
        <f t="shared" si="94"/>
        <v>One time</v>
      </c>
      <c r="Q143" s="349">
        <v>43930</v>
      </c>
      <c r="R143" s="349"/>
      <c r="S143" s="211" t="str">
        <f t="shared" si="95"/>
        <v>NO</v>
      </c>
      <c r="T143" s="211" t="str">
        <f t="shared" si="96"/>
        <v>No</v>
      </c>
      <c r="U143" s="211" t="str">
        <f t="shared" si="97"/>
        <v>No</v>
      </c>
      <c r="V143" s="211" t="str">
        <f t="shared" si="98"/>
        <v>NO</v>
      </c>
      <c r="W143" s="211" t="str">
        <f t="shared" si="99"/>
        <v>NO</v>
      </c>
      <c r="X143" s="211">
        <v>0</v>
      </c>
      <c r="Y143" s="211" t="s">
        <v>3277</v>
      </c>
      <c r="Z143" s="211" t="s">
        <v>3275</v>
      </c>
      <c r="AA143" s="211" t="s">
        <v>3319</v>
      </c>
      <c r="AB143" s="211" t="s">
        <v>3286</v>
      </c>
      <c r="AC143" s="211" t="s">
        <v>3286</v>
      </c>
      <c r="AD143" s="211" t="s">
        <v>3320</v>
      </c>
      <c r="AE143" s="211" t="str">
        <f t="shared" si="100"/>
        <v>ADM_CC</v>
      </c>
      <c r="AF143" s="211" t="str">
        <f t="shared" si="101"/>
        <v>ADM_CC</v>
      </c>
      <c r="AG143" s="211" t="str">
        <f t="shared" si="102"/>
        <v>NSF CC</v>
      </c>
      <c r="AH143" s="211" t="str">
        <f t="shared" si="121"/>
        <v/>
      </c>
      <c r="AI143" s="211" t="str">
        <f t="shared" si="103"/>
        <v/>
      </c>
      <c r="AJ143" s="211" t="str">
        <f t="shared" si="104"/>
        <v/>
      </c>
      <c r="AK143" s="211" t="str">
        <f t="shared" si="105"/>
        <v/>
      </c>
      <c r="AL143" s="211" t="str">
        <f t="shared" si="106"/>
        <v/>
      </c>
      <c r="AM143" s="211" t="str">
        <f t="shared" si="107"/>
        <v>Offer</v>
      </c>
      <c r="AN143" s="211" t="str">
        <f t="shared" si="108"/>
        <v>No</v>
      </c>
      <c r="AO143" s="211" t="str">
        <f t="shared" si="109"/>
        <v>No</v>
      </c>
      <c r="AP143" s="211" t="str">
        <f t="shared" si="110"/>
        <v>No</v>
      </c>
      <c r="AQ143" s="211" t="str">
        <f t="shared" si="111"/>
        <v/>
      </c>
      <c r="AR143" s="211" t="str">
        <f t="shared" si="112"/>
        <v/>
      </c>
      <c r="AS143" s="211" t="str">
        <f t="shared" si="113"/>
        <v/>
      </c>
      <c r="AT143" s="211" t="str">
        <f t="shared" si="114"/>
        <v>NO</v>
      </c>
      <c r="AU143" s="211" t="str">
        <f t="shared" si="115"/>
        <v/>
      </c>
      <c r="AV143" s="211" t="str">
        <f t="shared" si="116"/>
        <v/>
      </c>
      <c r="AW143" s="211" t="str">
        <f t="shared" si="117"/>
        <v/>
      </c>
      <c r="AX143" s="211" t="str">
        <f t="shared" si="118"/>
        <v>NO</v>
      </c>
      <c r="AY143" s="125" t="str">
        <f t="shared" si="119"/>
        <v/>
      </c>
    </row>
    <row r="144" spans="1:51" s="211" customFormat="1" x14ac:dyDescent="0.25">
      <c r="A144" s="211" t="s">
        <v>607</v>
      </c>
      <c r="B144" s="211" t="s">
        <v>607</v>
      </c>
      <c r="C144" s="211" t="str">
        <f t="shared" si="82"/>
        <v>Phone for Programming NL System</v>
      </c>
      <c r="D144" s="211" t="str">
        <f t="shared" si="83"/>
        <v>Téléphone pour la programmation du système NL</v>
      </c>
      <c r="E144" s="211" t="str">
        <f t="shared" si="84"/>
        <v/>
      </c>
      <c r="F144" s="211" t="str">
        <f t="shared" si="85"/>
        <v>Phone for Programming NL System</v>
      </c>
      <c r="G144" s="211" t="str">
        <f t="shared" si="86"/>
        <v>Téléphone pour la programmation du système NL</v>
      </c>
      <c r="H144" s="211" t="str">
        <f t="shared" si="87"/>
        <v>Phone for Programming NL System</v>
      </c>
      <c r="I144" s="211" t="str">
        <f t="shared" si="88"/>
        <v>Téléphone pour la programmation du système NL</v>
      </c>
      <c r="J144" s="211" t="str">
        <f t="shared" si="89"/>
        <v/>
      </c>
      <c r="K144" s="211" t="str">
        <f t="shared" si="90"/>
        <v>NLPHONE</v>
      </c>
      <c r="L144" s="211" t="str">
        <f t="shared" si="120"/>
        <v>Inventory</v>
      </c>
      <c r="M144" s="211" t="str">
        <f t="shared" si="91"/>
        <v>NO</v>
      </c>
      <c r="N144" s="211" t="str">
        <f t="shared" si="92"/>
        <v>Product</v>
      </c>
      <c r="O144" s="211" t="str">
        <f t="shared" si="93"/>
        <v>Misc</v>
      </c>
      <c r="P144" s="211" t="str">
        <f t="shared" si="94"/>
        <v>One Time</v>
      </c>
      <c r="Q144" s="349">
        <v>43930</v>
      </c>
      <c r="R144" s="349"/>
      <c r="S144" s="211" t="str">
        <f t="shared" si="95"/>
        <v>YES</v>
      </c>
      <c r="T144" s="211" t="str">
        <f t="shared" si="96"/>
        <v>No</v>
      </c>
      <c r="U144" s="211" t="str">
        <f t="shared" si="97"/>
        <v>No</v>
      </c>
      <c r="V144" s="211" t="str">
        <f t="shared" si="98"/>
        <v>NO</v>
      </c>
      <c r="W144" s="211" t="str">
        <f t="shared" si="99"/>
        <v>NO</v>
      </c>
      <c r="X144" s="211">
        <v>0</v>
      </c>
      <c r="Y144" s="211" t="s">
        <v>3277</v>
      </c>
      <c r="Z144" s="211" t="s">
        <v>3275</v>
      </c>
      <c r="AA144" s="211" t="s">
        <v>3319</v>
      </c>
      <c r="AB144" s="211" t="s">
        <v>3286</v>
      </c>
      <c r="AC144" s="211" t="s">
        <v>3286</v>
      </c>
      <c r="AD144" s="211" t="s">
        <v>3320</v>
      </c>
      <c r="AE144" s="211" t="str">
        <f t="shared" si="100"/>
        <v>NLPHONE</v>
      </c>
      <c r="AF144" s="211" t="str">
        <f t="shared" si="101"/>
        <v/>
      </c>
      <c r="AG144" s="211" t="str">
        <f t="shared" si="102"/>
        <v/>
      </c>
      <c r="AH144" s="211" t="str">
        <f t="shared" si="121"/>
        <v/>
      </c>
      <c r="AI144" s="211" t="str">
        <f t="shared" si="103"/>
        <v/>
      </c>
      <c r="AJ144" s="211" t="str">
        <f t="shared" si="104"/>
        <v/>
      </c>
      <c r="AK144" s="211" t="str">
        <f t="shared" si="105"/>
        <v/>
      </c>
      <c r="AL144" s="211" t="str">
        <f t="shared" si="106"/>
        <v/>
      </c>
      <c r="AM144" s="211" t="str">
        <f t="shared" si="107"/>
        <v/>
      </c>
      <c r="AN144" s="211" t="str">
        <f t="shared" si="108"/>
        <v>No</v>
      </c>
      <c r="AO144" s="211" t="str">
        <f t="shared" si="109"/>
        <v>No</v>
      </c>
      <c r="AP144" s="211" t="str">
        <f t="shared" si="110"/>
        <v>No</v>
      </c>
      <c r="AQ144" s="211" t="str">
        <f t="shared" si="111"/>
        <v/>
      </c>
      <c r="AR144" s="211" t="str">
        <f t="shared" si="112"/>
        <v/>
      </c>
      <c r="AS144" s="211" t="str">
        <f t="shared" si="113"/>
        <v/>
      </c>
      <c r="AT144" s="211" t="str">
        <f t="shared" si="114"/>
        <v/>
      </c>
      <c r="AU144" s="211" t="str">
        <f t="shared" si="115"/>
        <v/>
      </c>
      <c r="AV144" s="211" t="str">
        <f t="shared" si="116"/>
        <v/>
      </c>
      <c r="AW144" s="211" t="str">
        <f t="shared" si="117"/>
        <v/>
      </c>
      <c r="AX144" s="211" t="str">
        <f t="shared" si="118"/>
        <v>NO</v>
      </c>
      <c r="AY144" s="125" t="str">
        <f t="shared" si="119"/>
        <v/>
      </c>
    </row>
    <row r="145" spans="1:51" s="211" customFormat="1" x14ac:dyDescent="0.25">
      <c r="A145" s="211" t="s">
        <v>5214</v>
      </c>
      <c r="B145" s="211" t="s">
        <v>5214</v>
      </c>
      <c r="C145" s="211" t="str">
        <f t="shared" si="82"/>
        <v>Monitoring Credit by TechSupport</v>
      </c>
      <c r="D145" s="211" t="str">
        <f t="shared" si="83"/>
        <v>Surveillance des crédits offerts par le soutien technique</v>
      </c>
      <c r="E145" s="211" t="str">
        <f t="shared" si="84"/>
        <v/>
      </c>
      <c r="F145" s="211" t="str">
        <f t="shared" si="85"/>
        <v>Monitoring Credit by TechSupport</v>
      </c>
      <c r="G145" s="211" t="str">
        <f t="shared" si="86"/>
        <v>Surveillance des crédits offerts par le soutien technique</v>
      </c>
      <c r="H145" s="211" t="str">
        <f t="shared" si="87"/>
        <v>Monitoring Credit by TechSupport</v>
      </c>
      <c r="I145" s="211" t="str">
        <f t="shared" si="88"/>
        <v>Surveillance des crédits offerts par le soutien technique</v>
      </c>
      <c r="J145" s="211" t="str">
        <f t="shared" si="89"/>
        <v/>
      </c>
      <c r="K145" s="211" t="str">
        <f t="shared" si="90"/>
        <v/>
      </c>
      <c r="L145" s="211" t="str">
        <f t="shared" si="120"/>
        <v>Service</v>
      </c>
      <c r="M145" s="211" t="str">
        <f t="shared" si="91"/>
        <v>YES</v>
      </c>
      <c r="N145" s="211" t="str">
        <f t="shared" si="92"/>
        <v>Product</v>
      </c>
      <c r="O145" s="211" t="str">
        <f t="shared" si="93"/>
        <v>Promotion</v>
      </c>
      <c r="P145" s="211" t="str">
        <f t="shared" si="94"/>
        <v>RMR</v>
      </c>
      <c r="Q145" s="349">
        <v>43930</v>
      </c>
      <c r="R145" s="349"/>
      <c r="S145" s="211" t="str">
        <f t="shared" si="95"/>
        <v>NO</v>
      </c>
      <c r="T145" s="211" t="str">
        <f t="shared" si="96"/>
        <v>No</v>
      </c>
      <c r="U145" s="211" t="str">
        <f t="shared" si="97"/>
        <v>No</v>
      </c>
      <c r="V145" s="211" t="str">
        <f t="shared" si="98"/>
        <v>NO</v>
      </c>
      <c r="W145" s="211" t="str">
        <f t="shared" si="99"/>
        <v>NO</v>
      </c>
      <c r="X145" s="211">
        <v>0</v>
      </c>
      <c r="Y145" s="211" t="s">
        <v>3277</v>
      </c>
      <c r="Z145" s="211" t="s">
        <v>3275</v>
      </c>
      <c r="AA145" s="211" t="s">
        <v>3319</v>
      </c>
      <c r="AB145" s="211" t="s">
        <v>3286</v>
      </c>
      <c r="AC145" s="211" t="s">
        <v>3286</v>
      </c>
      <c r="AD145" s="211" t="s">
        <v>3320</v>
      </c>
      <c r="AE145" s="211" t="str">
        <f t="shared" si="100"/>
        <v>Service</v>
      </c>
      <c r="AF145" s="211" t="str">
        <f t="shared" si="101"/>
        <v>Service</v>
      </c>
      <c r="AG145" s="211" t="str">
        <f t="shared" si="102"/>
        <v>MONTSR</v>
      </c>
      <c r="AH145" s="211" t="str">
        <f t="shared" si="121"/>
        <v/>
      </c>
      <c r="AI145" s="211" t="str">
        <f t="shared" si="103"/>
        <v>NO</v>
      </c>
      <c r="AJ145" s="211" t="str">
        <f t="shared" si="104"/>
        <v/>
      </c>
      <c r="AK145" s="211" t="str">
        <f t="shared" si="105"/>
        <v/>
      </c>
      <c r="AL145" s="211" t="str">
        <f t="shared" si="106"/>
        <v/>
      </c>
      <c r="AM145" s="211" t="str">
        <f t="shared" si="107"/>
        <v>Offer</v>
      </c>
      <c r="AN145" s="211" t="str">
        <f t="shared" si="108"/>
        <v>No</v>
      </c>
      <c r="AO145" s="211" t="str">
        <f t="shared" si="109"/>
        <v>No</v>
      </c>
      <c r="AP145" s="211" t="str">
        <f t="shared" si="110"/>
        <v>No</v>
      </c>
      <c r="AQ145" s="211" t="str">
        <f t="shared" si="111"/>
        <v/>
      </c>
      <c r="AR145" s="211" t="str">
        <f t="shared" si="112"/>
        <v/>
      </c>
      <c r="AS145" s="211" t="str">
        <f t="shared" si="113"/>
        <v/>
      </c>
      <c r="AT145" s="211" t="str">
        <f t="shared" si="114"/>
        <v>NO</v>
      </c>
      <c r="AU145" s="211" t="str">
        <f t="shared" si="115"/>
        <v/>
      </c>
      <c r="AV145" s="211" t="str">
        <f t="shared" si="116"/>
        <v/>
      </c>
      <c r="AW145" s="211" t="str">
        <f t="shared" si="117"/>
        <v/>
      </c>
      <c r="AX145" s="211" t="str">
        <f t="shared" si="118"/>
        <v>NO</v>
      </c>
      <c r="AY145" s="125" t="str">
        <f t="shared" si="119"/>
        <v/>
      </c>
    </row>
    <row r="146" spans="1:51" s="211" customFormat="1" x14ac:dyDescent="0.25">
      <c r="A146" s="211" t="s">
        <v>5215</v>
      </c>
      <c r="B146" s="211" t="s">
        <v>5215</v>
      </c>
      <c r="C146" s="211" t="str">
        <f t="shared" si="82"/>
        <v>HW Monitoring Credits</v>
      </c>
      <c r="D146" s="211" t="str">
        <f t="shared" si="83"/>
        <v>Surveillance des crédits pour Honeywell</v>
      </c>
      <c r="E146" s="211" t="str">
        <f t="shared" si="84"/>
        <v/>
      </c>
      <c r="F146" s="211" t="str">
        <f t="shared" si="85"/>
        <v>HW Monitoring Credits</v>
      </c>
      <c r="G146" s="211" t="str">
        <f t="shared" si="86"/>
        <v>Surveillance des crédits pour Honeywell</v>
      </c>
      <c r="H146" s="211" t="str">
        <f t="shared" si="87"/>
        <v>HW Monitoring Credits</v>
      </c>
      <c r="I146" s="211" t="str">
        <f t="shared" si="88"/>
        <v>Surveillance des crédits pour Honeywell</v>
      </c>
      <c r="J146" s="211" t="str">
        <f t="shared" si="89"/>
        <v/>
      </c>
      <c r="K146" s="211" t="str">
        <f t="shared" si="90"/>
        <v/>
      </c>
      <c r="L146" s="211" t="str">
        <f t="shared" si="120"/>
        <v>Service</v>
      </c>
      <c r="M146" s="211" t="str">
        <f t="shared" si="91"/>
        <v>NO</v>
      </c>
      <c r="N146" s="211" t="str">
        <f t="shared" si="92"/>
        <v>Product</v>
      </c>
      <c r="O146" s="211" t="str">
        <f t="shared" si="93"/>
        <v>Promotion</v>
      </c>
      <c r="P146" s="211" t="str">
        <f t="shared" si="94"/>
        <v>One Time</v>
      </c>
      <c r="Q146" s="349">
        <v>43930</v>
      </c>
      <c r="R146" s="349"/>
      <c r="S146" s="211" t="str">
        <f t="shared" si="95"/>
        <v>NO</v>
      </c>
      <c r="T146" s="211" t="str">
        <f t="shared" si="96"/>
        <v>No</v>
      </c>
      <c r="U146" s="211" t="str">
        <f t="shared" si="97"/>
        <v>No</v>
      </c>
      <c r="V146" s="211" t="str">
        <f t="shared" si="98"/>
        <v>NO</v>
      </c>
      <c r="W146" s="211" t="str">
        <f t="shared" si="99"/>
        <v>NO</v>
      </c>
      <c r="X146" s="211">
        <v>0</v>
      </c>
      <c r="Y146" s="211" t="s">
        <v>3277</v>
      </c>
      <c r="Z146" s="211" t="s">
        <v>3275</v>
      </c>
      <c r="AA146" s="211" t="s">
        <v>3319</v>
      </c>
      <c r="AB146" s="211" t="s">
        <v>3286</v>
      </c>
      <c r="AC146" s="211" t="s">
        <v>3286</v>
      </c>
      <c r="AD146" s="211" t="s">
        <v>3320</v>
      </c>
      <c r="AE146" s="211" t="str">
        <f t="shared" si="100"/>
        <v>Service</v>
      </c>
      <c r="AF146" s="211" t="str">
        <f t="shared" si="101"/>
        <v>Service</v>
      </c>
      <c r="AG146" s="211" t="str">
        <f t="shared" si="102"/>
        <v>MONIHWCRED</v>
      </c>
      <c r="AH146" s="211" t="str">
        <f t="shared" si="121"/>
        <v/>
      </c>
      <c r="AI146" s="211" t="str">
        <f t="shared" si="103"/>
        <v/>
      </c>
      <c r="AJ146" s="211" t="str">
        <f t="shared" si="104"/>
        <v/>
      </c>
      <c r="AK146" s="211" t="str">
        <f t="shared" si="105"/>
        <v/>
      </c>
      <c r="AL146" s="211" t="str">
        <f t="shared" si="106"/>
        <v/>
      </c>
      <c r="AM146" s="211" t="str">
        <f t="shared" si="107"/>
        <v>Offer</v>
      </c>
      <c r="AN146" s="211" t="str">
        <f t="shared" si="108"/>
        <v>No</v>
      </c>
      <c r="AO146" s="211" t="str">
        <f t="shared" si="109"/>
        <v>No</v>
      </c>
      <c r="AP146" s="211" t="str">
        <f t="shared" si="110"/>
        <v>No</v>
      </c>
      <c r="AQ146" s="211" t="str">
        <f t="shared" si="111"/>
        <v/>
      </c>
      <c r="AR146" s="211" t="str">
        <f t="shared" si="112"/>
        <v/>
      </c>
      <c r="AS146" s="211" t="str">
        <f t="shared" si="113"/>
        <v/>
      </c>
      <c r="AT146" s="211" t="str">
        <f t="shared" si="114"/>
        <v>NO</v>
      </c>
      <c r="AU146" s="211" t="str">
        <f t="shared" si="115"/>
        <v/>
      </c>
      <c r="AV146" s="211" t="str">
        <f t="shared" si="116"/>
        <v/>
      </c>
      <c r="AW146" s="211" t="str">
        <f t="shared" si="117"/>
        <v/>
      </c>
      <c r="AX146" s="211" t="str">
        <f t="shared" si="118"/>
        <v>NO</v>
      </c>
      <c r="AY146" s="125" t="str">
        <f t="shared" si="119"/>
        <v/>
      </c>
    </row>
    <row r="147" spans="1:51" s="211" customFormat="1" x14ac:dyDescent="0.25">
      <c r="A147" s="211" t="s">
        <v>5216</v>
      </c>
      <c r="B147" s="211" t="s">
        <v>5216</v>
      </c>
      <c r="C147" s="211" t="str">
        <f t="shared" si="82"/>
        <v>Alarm Service Fees Adjustment</v>
      </c>
      <c r="D147" s="211" t="str">
        <f t="shared" si="83"/>
        <v>Rectification des frais du service d'alarme</v>
      </c>
      <c r="E147" s="211" t="str">
        <f t="shared" si="84"/>
        <v/>
      </c>
      <c r="F147" s="211" t="str">
        <f t="shared" si="85"/>
        <v>Alarm Service Fees Adjustment</v>
      </c>
      <c r="G147" s="211" t="str">
        <f t="shared" si="86"/>
        <v>Rectification des frais du service d'alarme</v>
      </c>
      <c r="H147" s="211" t="str">
        <f t="shared" si="87"/>
        <v>Alarm Service Fees Adjustment</v>
      </c>
      <c r="I147" s="211" t="str">
        <f t="shared" si="88"/>
        <v>Rectification des frais du service d'alarme</v>
      </c>
      <c r="J147" s="211" t="str">
        <f t="shared" si="89"/>
        <v/>
      </c>
      <c r="K147" s="211" t="str">
        <f t="shared" si="90"/>
        <v/>
      </c>
      <c r="L147" s="211" t="str">
        <f t="shared" si="120"/>
        <v>Service</v>
      </c>
      <c r="M147" s="211" t="str">
        <f t="shared" si="91"/>
        <v>YES</v>
      </c>
      <c r="N147" s="211" t="str">
        <f t="shared" si="92"/>
        <v>Product</v>
      </c>
      <c r="O147" s="211" t="str">
        <f t="shared" si="93"/>
        <v>Promotion</v>
      </c>
      <c r="P147" s="211" t="str">
        <f t="shared" si="94"/>
        <v>RMR</v>
      </c>
      <c r="Q147" s="349">
        <v>43930</v>
      </c>
      <c r="R147" s="349"/>
      <c r="S147" s="211" t="str">
        <f t="shared" si="95"/>
        <v>NO</v>
      </c>
      <c r="T147" s="211" t="str">
        <f t="shared" si="96"/>
        <v>No</v>
      </c>
      <c r="U147" s="211" t="str">
        <f t="shared" si="97"/>
        <v>No</v>
      </c>
      <c r="V147" s="211" t="str">
        <f t="shared" si="98"/>
        <v>NO</v>
      </c>
      <c r="W147" s="211" t="str">
        <f t="shared" si="99"/>
        <v>NO</v>
      </c>
      <c r="X147" s="211">
        <v>0</v>
      </c>
      <c r="Y147" s="211" t="s">
        <v>3277</v>
      </c>
      <c r="Z147" s="211" t="s">
        <v>3275</v>
      </c>
      <c r="AA147" s="211" t="s">
        <v>3319</v>
      </c>
      <c r="AB147" s="211" t="s">
        <v>3286</v>
      </c>
      <c r="AC147" s="211" t="s">
        <v>3286</v>
      </c>
      <c r="AD147" s="211" t="s">
        <v>3320</v>
      </c>
      <c r="AE147" s="211" t="str">
        <f t="shared" si="100"/>
        <v>Service</v>
      </c>
      <c r="AF147" s="211" t="str">
        <f t="shared" si="101"/>
        <v>Service</v>
      </c>
      <c r="AG147" s="211" t="str">
        <f t="shared" si="102"/>
        <v>MONIHWADJ</v>
      </c>
      <c r="AH147" s="211" t="str">
        <f t="shared" si="121"/>
        <v/>
      </c>
      <c r="AI147" s="211" t="str">
        <f t="shared" si="103"/>
        <v>NO</v>
      </c>
      <c r="AJ147" s="211" t="str">
        <f t="shared" si="104"/>
        <v/>
      </c>
      <c r="AK147" s="211" t="str">
        <f t="shared" si="105"/>
        <v/>
      </c>
      <c r="AL147" s="211" t="str">
        <f t="shared" si="106"/>
        <v/>
      </c>
      <c r="AM147" s="211" t="str">
        <f t="shared" si="107"/>
        <v>Offer</v>
      </c>
      <c r="AN147" s="211" t="str">
        <f t="shared" si="108"/>
        <v>No</v>
      </c>
      <c r="AO147" s="211" t="str">
        <f t="shared" si="109"/>
        <v>No</v>
      </c>
      <c r="AP147" s="211" t="str">
        <f t="shared" si="110"/>
        <v>No</v>
      </c>
      <c r="AQ147" s="211" t="str">
        <f t="shared" si="111"/>
        <v/>
      </c>
      <c r="AR147" s="211" t="str">
        <f t="shared" si="112"/>
        <v/>
      </c>
      <c r="AS147" s="211" t="str">
        <f t="shared" si="113"/>
        <v/>
      </c>
      <c r="AT147" s="211" t="str">
        <f t="shared" si="114"/>
        <v>NO</v>
      </c>
      <c r="AU147" s="211" t="str">
        <f t="shared" si="115"/>
        <v/>
      </c>
      <c r="AV147" s="211" t="str">
        <f t="shared" si="116"/>
        <v/>
      </c>
      <c r="AW147" s="211" t="str">
        <f t="shared" si="117"/>
        <v/>
      </c>
      <c r="AX147" s="211" t="str">
        <f t="shared" si="118"/>
        <v>NO</v>
      </c>
      <c r="AY147" s="125" t="str">
        <f t="shared" si="119"/>
        <v/>
      </c>
    </row>
    <row r="148" spans="1:51" s="211" customFormat="1" x14ac:dyDescent="0.25">
      <c r="A148" s="211" t="s">
        <v>5217</v>
      </c>
      <c r="B148" s="211" t="s">
        <v>5217</v>
      </c>
      <c r="C148" s="211" t="str">
        <f t="shared" si="82"/>
        <v>HW Alarm Service Fees</v>
      </c>
      <c r="D148" s="211" t="str">
        <f t="shared" si="83"/>
        <v>Frais de service du service d'alarme de Honeywell</v>
      </c>
      <c r="E148" s="211" t="str">
        <f t="shared" si="84"/>
        <v/>
      </c>
      <c r="F148" s="211" t="str">
        <f t="shared" si="85"/>
        <v>HW Alarm Service Fees</v>
      </c>
      <c r="G148" s="211" t="str">
        <f t="shared" si="86"/>
        <v>Frais de service du service d'alarme de Honeywell</v>
      </c>
      <c r="H148" s="211" t="str">
        <f t="shared" si="87"/>
        <v>HW Alarm Service Fees</v>
      </c>
      <c r="I148" s="211" t="str">
        <f t="shared" si="88"/>
        <v>Frais de service du service d'alarme de Honeywell</v>
      </c>
      <c r="J148" s="211" t="str">
        <f t="shared" si="89"/>
        <v/>
      </c>
      <c r="K148" s="211" t="str">
        <f t="shared" si="90"/>
        <v/>
      </c>
      <c r="L148" s="211" t="str">
        <f t="shared" si="120"/>
        <v>Service</v>
      </c>
      <c r="M148" s="211" t="str">
        <f t="shared" si="91"/>
        <v>YES</v>
      </c>
      <c r="N148" s="211" t="str">
        <f t="shared" si="92"/>
        <v>Product</v>
      </c>
      <c r="O148" s="211" t="str">
        <f t="shared" si="93"/>
        <v>Promotion</v>
      </c>
      <c r="P148" s="211" t="str">
        <f t="shared" si="94"/>
        <v>RMR</v>
      </c>
      <c r="Q148" s="349">
        <v>43930</v>
      </c>
      <c r="R148" s="349"/>
      <c r="S148" s="211" t="str">
        <f t="shared" si="95"/>
        <v>NO</v>
      </c>
      <c r="T148" s="211" t="str">
        <f t="shared" si="96"/>
        <v>No</v>
      </c>
      <c r="U148" s="211" t="str">
        <f t="shared" si="97"/>
        <v>No</v>
      </c>
      <c r="V148" s="211" t="str">
        <f t="shared" si="98"/>
        <v>NO</v>
      </c>
      <c r="W148" s="211" t="str">
        <f t="shared" si="99"/>
        <v>NO</v>
      </c>
      <c r="X148" s="211">
        <v>0</v>
      </c>
      <c r="Y148" s="211" t="s">
        <v>3277</v>
      </c>
      <c r="Z148" s="211" t="s">
        <v>3275</v>
      </c>
      <c r="AA148" s="211" t="s">
        <v>3319</v>
      </c>
      <c r="AB148" s="211" t="s">
        <v>3286</v>
      </c>
      <c r="AC148" s="211" t="s">
        <v>3286</v>
      </c>
      <c r="AD148" s="211" t="s">
        <v>3320</v>
      </c>
      <c r="AE148" s="211" t="str">
        <f t="shared" si="100"/>
        <v>Service</v>
      </c>
      <c r="AF148" s="211" t="str">
        <f t="shared" si="101"/>
        <v>Service</v>
      </c>
      <c r="AG148" s="211" t="str">
        <f t="shared" si="102"/>
        <v>MONIHW</v>
      </c>
      <c r="AH148" s="211" t="str">
        <f t="shared" si="121"/>
        <v/>
      </c>
      <c r="AI148" s="211" t="str">
        <f t="shared" si="103"/>
        <v>NO</v>
      </c>
      <c r="AJ148" s="211" t="str">
        <f t="shared" si="104"/>
        <v/>
      </c>
      <c r="AK148" s="211" t="str">
        <f t="shared" si="105"/>
        <v/>
      </c>
      <c r="AL148" s="211" t="str">
        <f t="shared" si="106"/>
        <v/>
      </c>
      <c r="AM148" s="211" t="str">
        <f t="shared" si="107"/>
        <v>Offer</v>
      </c>
      <c r="AN148" s="211" t="str">
        <f t="shared" si="108"/>
        <v>No</v>
      </c>
      <c r="AO148" s="211" t="str">
        <f t="shared" si="109"/>
        <v>No</v>
      </c>
      <c r="AP148" s="211" t="str">
        <f t="shared" si="110"/>
        <v>No</v>
      </c>
      <c r="AQ148" s="211" t="str">
        <f t="shared" si="111"/>
        <v/>
      </c>
      <c r="AR148" s="211" t="str">
        <f t="shared" si="112"/>
        <v/>
      </c>
      <c r="AS148" s="211" t="str">
        <f t="shared" si="113"/>
        <v/>
      </c>
      <c r="AT148" s="211" t="str">
        <f t="shared" si="114"/>
        <v>NO</v>
      </c>
      <c r="AU148" s="211" t="str">
        <f t="shared" si="115"/>
        <v/>
      </c>
      <c r="AV148" s="211" t="str">
        <f t="shared" si="116"/>
        <v/>
      </c>
      <c r="AW148" s="211" t="str">
        <f t="shared" si="117"/>
        <v/>
      </c>
      <c r="AX148" s="211" t="str">
        <f t="shared" si="118"/>
        <v>NO</v>
      </c>
      <c r="AY148" s="125" t="str">
        <f t="shared" si="119"/>
        <v/>
      </c>
    </row>
    <row r="149" spans="1:51" s="211" customFormat="1" x14ac:dyDescent="0.25">
      <c r="A149" s="211" t="s">
        <v>5218</v>
      </c>
      <c r="B149" s="211" t="s">
        <v>5218</v>
      </c>
      <c r="C149" s="211" t="str">
        <f t="shared" si="82"/>
        <v>Monitoring Credits offered by CMS</v>
      </c>
      <c r="D149" s="211" t="str">
        <f t="shared" si="83"/>
        <v>Surveillance des crédits offerts par les gestionnaires de contrats</v>
      </c>
      <c r="E149" s="211" t="str">
        <f t="shared" si="84"/>
        <v/>
      </c>
      <c r="F149" s="211" t="str">
        <f t="shared" si="85"/>
        <v>Monitoring Credits offered by CMS</v>
      </c>
      <c r="G149" s="211" t="str">
        <f t="shared" si="86"/>
        <v>Surveillance des crédits offerts par les gestionnaires de contrats</v>
      </c>
      <c r="H149" s="211" t="str">
        <f t="shared" si="87"/>
        <v>Monitoring Credits offered by CMS</v>
      </c>
      <c r="I149" s="211" t="str">
        <f t="shared" si="88"/>
        <v>Surveillance des crédits offerts par les gestionnaires de contrats</v>
      </c>
      <c r="J149" s="211" t="str">
        <f t="shared" si="89"/>
        <v/>
      </c>
      <c r="K149" s="211" t="str">
        <f t="shared" si="90"/>
        <v/>
      </c>
      <c r="L149" s="211" t="str">
        <f t="shared" si="120"/>
        <v>Service</v>
      </c>
      <c r="M149" s="211" t="str">
        <f t="shared" si="91"/>
        <v>YES</v>
      </c>
      <c r="N149" s="211" t="str">
        <f t="shared" si="92"/>
        <v>Product</v>
      </c>
      <c r="O149" s="211" t="str">
        <f t="shared" si="93"/>
        <v>Promotion</v>
      </c>
      <c r="P149" s="211" t="str">
        <f t="shared" si="94"/>
        <v>RMR</v>
      </c>
      <c r="Q149" s="349">
        <v>43930</v>
      </c>
      <c r="R149" s="349"/>
      <c r="S149" s="211" t="str">
        <f t="shared" si="95"/>
        <v>NO</v>
      </c>
      <c r="T149" s="211" t="str">
        <f t="shared" si="96"/>
        <v>No</v>
      </c>
      <c r="U149" s="211" t="str">
        <f t="shared" si="97"/>
        <v>No</v>
      </c>
      <c r="V149" s="211" t="str">
        <f t="shared" si="98"/>
        <v>NO</v>
      </c>
      <c r="W149" s="211" t="str">
        <f t="shared" si="99"/>
        <v>NO</v>
      </c>
      <c r="X149" s="211">
        <v>0</v>
      </c>
      <c r="Y149" s="211" t="s">
        <v>3277</v>
      </c>
      <c r="Z149" s="211" t="s">
        <v>3275</v>
      </c>
      <c r="AA149" s="211" t="s">
        <v>3319</v>
      </c>
      <c r="AB149" s="211" t="s">
        <v>3286</v>
      </c>
      <c r="AC149" s="211" t="s">
        <v>3286</v>
      </c>
      <c r="AD149" s="211" t="s">
        <v>3320</v>
      </c>
      <c r="AE149" s="211" t="str">
        <f t="shared" si="100"/>
        <v>Service</v>
      </c>
      <c r="AF149" s="211" t="str">
        <f t="shared" si="101"/>
        <v>Service</v>
      </c>
      <c r="AG149" s="211" t="str">
        <f t="shared" si="102"/>
        <v>MONICRED_CS</v>
      </c>
      <c r="AH149" s="211" t="str">
        <f t="shared" si="121"/>
        <v/>
      </c>
      <c r="AI149" s="211" t="str">
        <f t="shared" si="103"/>
        <v>NO</v>
      </c>
      <c r="AJ149" s="211" t="str">
        <f t="shared" si="104"/>
        <v/>
      </c>
      <c r="AK149" s="211" t="str">
        <f t="shared" si="105"/>
        <v/>
      </c>
      <c r="AL149" s="211" t="str">
        <f t="shared" si="106"/>
        <v/>
      </c>
      <c r="AM149" s="211" t="str">
        <f t="shared" si="107"/>
        <v>Offer</v>
      </c>
      <c r="AN149" s="211" t="str">
        <f t="shared" si="108"/>
        <v>No</v>
      </c>
      <c r="AO149" s="211" t="str">
        <f t="shared" si="109"/>
        <v>No</v>
      </c>
      <c r="AP149" s="211" t="str">
        <f t="shared" si="110"/>
        <v>No</v>
      </c>
      <c r="AQ149" s="211" t="str">
        <f t="shared" si="111"/>
        <v/>
      </c>
      <c r="AR149" s="211" t="str">
        <f t="shared" si="112"/>
        <v/>
      </c>
      <c r="AS149" s="211" t="str">
        <f t="shared" si="113"/>
        <v/>
      </c>
      <c r="AT149" s="211" t="str">
        <f t="shared" si="114"/>
        <v>NO</v>
      </c>
      <c r="AU149" s="211" t="str">
        <f t="shared" si="115"/>
        <v/>
      </c>
      <c r="AV149" s="211" t="str">
        <f t="shared" si="116"/>
        <v/>
      </c>
      <c r="AW149" s="211" t="str">
        <f t="shared" si="117"/>
        <v/>
      </c>
      <c r="AX149" s="211" t="str">
        <f t="shared" si="118"/>
        <v>NO</v>
      </c>
      <c r="AY149" s="125" t="str">
        <f t="shared" si="119"/>
        <v/>
      </c>
    </row>
    <row r="150" spans="1:51" s="211" customFormat="1" x14ac:dyDescent="0.25">
      <c r="A150" s="211" t="s">
        <v>2681</v>
      </c>
      <c r="B150" s="211" t="s">
        <v>1273</v>
      </c>
      <c r="C150" s="211" t="str">
        <f t="shared" si="82"/>
        <v xml:space="preserve">Montioring Fee Adjustment - Loyalty </v>
      </c>
      <c r="D150" s="211" t="str">
        <f t="shared" si="83"/>
        <v>Rectification des frais de surveillance (équipe Loyauté)</v>
      </c>
      <c r="E150" s="211" t="str">
        <f t="shared" si="84"/>
        <v/>
      </c>
      <c r="F150" s="211" t="str">
        <f t="shared" si="85"/>
        <v xml:space="preserve">Adjustment to monitoring fee by Retention and Loyalty </v>
      </c>
      <c r="G150" s="211" t="str">
        <f t="shared" si="86"/>
        <v>Rectification des frais de surveillance (équipe Loyauté)</v>
      </c>
      <c r="H150" s="211" t="str">
        <f t="shared" si="87"/>
        <v xml:space="preserve">Montioring Fee Adjustment - Loyalty </v>
      </c>
      <c r="I150" s="211" t="str">
        <f t="shared" si="88"/>
        <v>Rectification des frais de surveillance (équipe Loyauté)</v>
      </c>
      <c r="J150" s="211" t="str">
        <f t="shared" si="89"/>
        <v/>
      </c>
      <c r="K150" s="211" t="str">
        <f t="shared" si="90"/>
        <v/>
      </c>
      <c r="L150" s="211" t="str">
        <f t="shared" si="120"/>
        <v>Service</v>
      </c>
      <c r="M150" s="211" t="str">
        <f t="shared" si="91"/>
        <v>NO</v>
      </c>
      <c r="N150" s="211" t="str">
        <f t="shared" si="92"/>
        <v>Product</v>
      </c>
      <c r="O150" s="211" t="str">
        <f t="shared" si="93"/>
        <v>Promotion</v>
      </c>
      <c r="P150" s="211" t="str">
        <f t="shared" si="94"/>
        <v>One time</v>
      </c>
      <c r="Q150" s="349">
        <v>43930</v>
      </c>
      <c r="R150" s="349"/>
      <c r="S150" s="211" t="str">
        <f t="shared" si="95"/>
        <v>NO</v>
      </c>
      <c r="T150" s="211" t="str">
        <f t="shared" si="96"/>
        <v>No</v>
      </c>
      <c r="U150" s="211" t="str">
        <f t="shared" si="97"/>
        <v>No</v>
      </c>
      <c r="V150" s="211" t="str">
        <f t="shared" si="98"/>
        <v>NO</v>
      </c>
      <c r="W150" s="211" t="str">
        <f t="shared" si="99"/>
        <v>NO</v>
      </c>
      <c r="X150" s="211">
        <v>0</v>
      </c>
      <c r="Y150" s="211" t="s">
        <v>3277</v>
      </c>
      <c r="Z150" s="211" t="s">
        <v>3275</v>
      </c>
      <c r="AA150" s="211" t="s">
        <v>3319</v>
      </c>
      <c r="AB150" s="211" t="s">
        <v>3286</v>
      </c>
      <c r="AC150" s="211" t="s">
        <v>3286</v>
      </c>
      <c r="AD150" s="211" t="s">
        <v>3320</v>
      </c>
      <c r="AE150" s="211" t="str">
        <f t="shared" si="100"/>
        <v>RMR_CR</v>
      </c>
      <c r="AF150" s="211" t="str">
        <f t="shared" si="101"/>
        <v>RMR_CR</v>
      </c>
      <c r="AG150" s="211" t="str">
        <f t="shared" si="102"/>
        <v>MONICRED CCR</v>
      </c>
      <c r="AH150" s="211" t="str">
        <f t="shared" si="121"/>
        <v/>
      </c>
      <c r="AI150" s="211" t="str">
        <f t="shared" si="103"/>
        <v/>
      </c>
      <c r="AJ150" s="211" t="str">
        <f t="shared" si="104"/>
        <v/>
      </c>
      <c r="AK150" s="211" t="str">
        <f t="shared" si="105"/>
        <v/>
      </c>
      <c r="AL150" s="211" t="str">
        <f t="shared" si="106"/>
        <v/>
      </c>
      <c r="AM150" s="211" t="str">
        <f t="shared" si="107"/>
        <v>Offer</v>
      </c>
      <c r="AN150" s="211" t="str">
        <f t="shared" si="108"/>
        <v>No</v>
      </c>
      <c r="AO150" s="211" t="str">
        <f t="shared" si="109"/>
        <v>No</v>
      </c>
      <c r="AP150" s="211" t="str">
        <f t="shared" si="110"/>
        <v>No</v>
      </c>
      <c r="AQ150" s="211" t="str">
        <f t="shared" si="111"/>
        <v/>
      </c>
      <c r="AR150" s="211" t="str">
        <f t="shared" si="112"/>
        <v/>
      </c>
      <c r="AS150" s="211" t="str">
        <f t="shared" si="113"/>
        <v/>
      </c>
      <c r="AT150" s="211" t="str">
        <f t="shared" si="114"/>
        <v>NO</v>
      </c>
      <c r="AU150" s="211" t="str">
        <f t="shared" si="115"/>
        <v/>
      </c>
      <c r="AV150" s="211" t="str">
        <f t="shared" si="116"/>
        <v/>
      </c>
      <c r="AW150" s="211" t="str">
        <f t="shared" si="117"/>
        <v/>
      </c>
      <c r="AX150" s="211" t="str">
        <f t="shared" si="118"/>
        <v>NO</v>
      </c>
      <c r="AY150" s="125" t="str">
        <f t="shared" si="119"/>
        <v/>
      </c>
    </row>
    <row r="151" spans="1:51" s="211" customFormat="1" x14ac:dyDescent="0.25">
      <c r="A151" s="211" t="s">
        <v>5219</v>
      </c>
      <c r="B151" s="211" t="s">
        <v>5219</v>
      </c>
      <c r="C151" s="211" t="str">
        <f t="shared" si="82"/>
        <v>Monitoring Credit by Sales Support</v>
      </c>
      <c r="D151" s="211" t="str">
        <f t="shared" si="83"/>
        <v>Surveillance des crédits offerts par le soutien aux ventes</v>
      </c>
      <c r="E151" s="211" t="str">
        <f t="shared" si="84"/>
        <v/>
      </c>
      <c r="F151" s="211" t="str">
        <f t="shared" si="85"/>
        <v>Monitoring Credit by Sales Support</v>
      </c>
      <c r="G151" s="211" t="str">
        <f t="shared" si="86"/>
        <v>Surveillance des crédits offerts par le soutien aux ventes</v>
      </c>
      <c r="H151" s="211" t="str">
        <f t="shared" si="87"/>
        <v>Monitoring Credit by Sales Support</v>
      </c>
      <c r="I151" s="211" t="str">
        <f t="shared" si="88"/>
        <v>Surveillance des crédits offerts par le soutien aux ventes</v>
      </c>
      <c r="J151" s="211" t="str">
        <f t="shared" si="89"/>
        <v/>
      </c>
      <c r="K151" s="211" t="str">
        <f t="shared" si="90"/>
        <v/>
      </c>
      <c r="L151" s="211" t="str">
        <f t="shared" si="120"/>
        <v>Service</v>
      </c>
      <c r="M151" s="211" t="str">
        <f t="shared" si="91"/>
        <v>NO</v>
      </c>
      <c r="N151" s="211" t="str">
        <f t="shared" si="92"/>
        <v>Product</v>
      </c>
      <c r="O151" s="211" t="str">
        <f t="shared" si="93"/>
        <v>Promotion</v>
      </c>
      <c r="P151" s="211" t="str">
        <f t="shared" si="94"/>
        <v>One Time</v>
      </c>
      <c r="Q151" s="349">
        <v>43930</v>
      </c>
      <c r="R151" s="349"/>
      <c r="S151" s="211" t="str">
        <f t="shared" si="95"/>
        <v>NO</v>
      </c>
      <c r="T151" s="211" t="str">
        <f t="shared" si="96"/>
        <v>No</v>
      </c>
      <c r="U151" s="211" t="str">
        <f t="shared" si="97"/>
        <v>No</v>
      </c>
      <c r="V151" s="211" t="str">
        <f t="shared" si="98"/>
        <v>NO</v>
      </c>
      <c r="W151" s="211" t="str">
        <f t="shared" si="99"/>
        <v>NO</v>
      </c>
      <c r="X151" s="211">
        <v>0</v>
      </c>
      <c r="Y151" s="211" t="s">
        <v>3277</v>
      </c>
      <c r="Z151" s="211" t="s">
        <v>3275</v>
      </c>
      <c r="AA151" s="211" t="s">
        <v>3319</v>
      </c>
      <c r="AB151" s="211" t="s">
        <v>3286</v>
      </c>
      <c r="AC151" s="211" t="s">
        <v>3286</v>
      </c>
      <c r="AD151" s="211" t="s">
        <v>3320</v>
      </c>
      <c r="AE151" s="211" t="str">
        <f t="shared" si="100"/>
        <v>Service</v>
      </c>
      <c r="AF151" s="211" t="str">
        <f t="shared" si="101"/>
        <v>Service</v>
      </c>
      <c r="AG151" s="211" t="str">
        <f t="shared" si="102"/>
        <v>MONCRED_SS</v>
      </c>
      <c r="AH151" s="211" t="str">
        <f t="shared" si="121"/>
        <v/>
      </c>
      <c r="AI151" s="211" t="str">
        <f t="shared" si="103"/>
        <v/>
      </c>
      <c r="AJ151" s="211" t="str">
        <f t="shared" si="104"/>
        <v/>
      </c>
      <c r="AK151" s="211" t="str">
        <f t="shared" si="105"/>
        <v/>
      </c>
      <c r="AL151" s="211" t="str">
        <f t="shared" si="106"/>
        <v/>
      </c>
      <c r="AM151" s="211" t="str">
        <f t="shared" si="107"/>
        <v>Offer</v>
      </c>
      <c r="AN151" s="211" t="str">
        <f t="shared" si="108"/>
        <v>No</v>
      </c>
      <c r="AO151" s="211" t="str">
        <f t="shared" si="109"/>
        <v>No</v>
      </c>
      <c r="AP151" s="211" t="str">
        <f t="shared" si="110"/>
        <v>No</v>
      </c>
      <c r="AQ151" s="211" t="str">
        <f t="shared" si="111"/>
        <v/>
      </c>
      <c r="AR151" s="211" t="str">
        <f t="shared" si="112"/>
        <v/>
      </c>
      <c r="AS151" s="211" t="str">
        <f t="shared" si="113"/>
        <v/>
      </c>
      <c r="AT151" s="211" t="str">
        <f t="shared" si="114"/>
        <v>NO</v>
      </c>
      <c r="AU151" s="211" t="str">
        <f t="shared" si="115"/>
        <v/>
      </c>
      <c r="AV151" s="211" t="str">
        <f t="shared" si="116"/>
        <v/>
      </c>
      <c r="AW151" s="211" t="str">
        <f t="shared" si="117"/>
        <v/>
      </c>
      <c r="AX151" s="211" t="str">
        <f t="shared" si="118"/>
        <v>NO</v>
      </c>
      <c r="AY151" s="125" t="str">
        <f t="shared" si="119"/>
        <v/>
      </c>
    </row>
    <row r="152" spans="1:51" s="211" customFormat="1" x14ac:dyDescent="0.25">
      <c r="A152" s="211" t="s">
        <v>2690</v>
      </c>
      <c r="B152" s="211" t="s">
        <v>2690</v>
      </c>
      <c r="C152" s="211" t="str">
        <f t="shared" si="82"/>
        <v xml:space="preserve">Montioring Fee Adjustment - Collections </v>
      </c>
      <c r="D152" s="211" t="str">
        <f t="shared" si="83"/>
        <v>Rectification des frais de surveillance (Service de recouvrement)</v>
      </c>
      <c r="E152" s="211" t="str">
        <f t="shared" si="84"/>
        <v/>
      </c>
      <c r="F152" s="211" t="str">
        <f t="shared" si="85"/>
        <v xml:space="preserve">Adjustment to monitoring fee by Collections </v>
      </c>
      <c r="G152" s="211" t="str">
        <f t="shared" si="86"/>
        <v>Rectification des frais de surveillance (Service de recouvrement)</v>
      </c>
      <c r="H152" s="211" t="str">
        <f t="shared" si="87"/>
        <v xml:space="preserve">Montioring Fee Adjustment - Collections </v>
      </c>
      <c r="I152" s="211" t="str">
        <f t="shared" si="88"/>
        <v>Rectification des frais de surveillance (Service de recouvrement)</v>
      </c>
      <c r="J152" s="211" t="str">
        <f t="shared" si="89"/>
        <v/>
      </c>
      <c r="K152" s="211" t="str">
        <f t="shared" si="90"/>
        <v/>
      </c>
      <c r="L152" s="211" t="str">
        <f t="shared" si="120"/>
        <v>Service</v>
      </c>
      <c r="M152" s="211" t="str">
        <f t="shared" si="91"/>
        <v>NO</v>
      </c>
      <c r="N152" s="211" t="str">
        <f t="shared" si="92"/>
        <v>Product</v>
      </c>
      <c r="O152" s="211" t="str">
        <f t="shared" si="93"/>
        <v>Promotion</v>
      </c>
      <c r="P152" s="211" t="str">
        <f t="shared" si="94"/>
        <v>One time</v>
      </c>
      <c r="Q152" s="349">
        <v>43930</v>
      </c>
      <c r="R152" s="349"/>
      <c r="S152" s="211" t="str">
        <f t="shared" si="95"/>
        <v>NO</v>
      </c>
      <c r="T152" s="211" t="str">
        <f t="shared" si="96"/>
        <v>No</v>
      </c>
      <c r="U152" s="211" t="str">
        <f t="shared" si="97"/>
        <v>No</v>
      </c>
      <c r="V152" s="211" t="str">
        <f t="shared" si="98"/>
        <v>NO</v>
      </c>
      <c r="W152" s="211" t="str">
        <f t="shared" si="99"/>
        <v>NO</v>
      </c>
      <c r="X152" s="211">
        <v>0</v>
      </c>
      <c r="Y152" s="211" t="s">
        <v>3277</v>
      </c>
      <c r="Z152" s="211" t="s">
        <v>3275</v>
      </c>
      <c r="AA152" s="211" t="s">
        <v>3319</v>
      </c>
      <c r="AB152" s="211" t="s">
        <v>3286</v>
      </c>
      <c r="AC152" s="211" t="s">
        <v>3286</v>
      </c>
      <c r="AD152" s="211" t="s">
        <v>3320</v>
      </c>
      <c r="AE152" s="211" t="str">
        <f t="shared" si="100"/>
        <v>RMR_CO</v>
      </c>
      <c r="AF152" s="211" t="str">
        <f t="shared" si="101"/>
        <v>RMR_CO</v>
      </c>
      <c r="AG152" s="211" t="str">
        <f t="shared" si="102"/>
        <v>MONCOLL</v>
      </c>
      <c r="AH152" s="211" t="str">
        <f t="shared" si="121"/>
        <v/>
      </c>
      <c r="AI152" s="211" t="str">
        <f t="shared" si="103"/>
        <v/>
      </c>
      <c r="AJ152" s="211" t="str">
        <f t="shared" si="104"/>
        <v/>
      </c>
      <c r="AK152" s="211" t="str">
        <f t="shared" si="105"/>
        <v/>
      </c>
      <c r="AL152" s="211" t="str">
        <f t="shared" si="106"/>
        <v/>
      </c>
      <c r="AM152" s="211" t="str">
        <f t="shared" si="107"/>
        <v>Offer</v>
      </c>
      <c r="AN152" s="211" t="str">
        <f t="shared" si="108"/>
        <v>No</v>
      </c>
      <c r="AO152" s="211" t="str">
        <f t="shared" si="109"/>
        <v>No</v>
      </c>
      <c r="AP152" s="211" t="str">
        <f t="shared" si="110"/>
        <v>No</v>
      </c>
      <c r="AQ152" s="211" t="str">
        <f t="shared" si="111"/>
        <v/>
      </c>
      <c r="AR152" s="211" t="str">
        <f t="shared" si="112"/>
        <v/>
      </c>
      <c r="AS152" s="211" t="str">
        <f t="shared" si="113"/>
        <v/>
      </c>
      <c r="AT152" s="211" t="str">
        <f t="shared" si="114"/>
        <v>NO</v>
      </c>
      <c r="AU152" s="211" t="str">
        <f t="shared" si="115"/>
        <v/>
      </c>
      <c r="AV152" s="211" t="str">
        <f t="shared" si="116"/>
        <v/>
      </c>
      <c r="AW152" s="211" t="str">
        <f t="shared" si="117"/>
        <v/>
      </c>
      <c r="AX152" s="211" t="str">
        <f t="shared" si="118"/>
        <v>NO</v>
      </c>
      <c r="AY152" s="125" t="str">
        <f t="shared" si="119"/>
        <v/>
      </c>
    </row>
    <row r="153" spans="1:51" s="211" customFormat="1" x14ac:dyDescent="0.25">
      <c r="A153" s="211" t="s">
        <v>2685</v>
      </c>
      <c r="B153" s="211" t="s">
        <v>2685</v>
      </c>
      <c r="C153" s="211" t="str">
        <f t="shared" si="82"/>
        <v xml:space="preserve">Montioring Fee Adjustment - Customer Care </v>
      </c>
      <c r="D153" s="211" t="str">
        <f t="shared" si="83"/>
        <v>Rectification des frais de surveillance (Service à la clientèle)</v>
      </c>
      <c r="E153" s="211" t="str">
        <f t="shared" si="84"/>
        <v/>
      </c>
      <c r="F153" s="211" t="str">
        <f t="shared" si="85"/>
        <v>Adjustment to monitoring fee by Customer Care</v>
      </c>
      <c r="G153" s="211" t="str">
        <f t="shared" si="86"/>
        <v>Rectification des frais de surveillance (Service à la clientèle)</v>
      </c>
      <c r="H153" s="211" t="str">
        <f t="shared" si="87"/>
        <v xml:space="preserve">Montioring Fee Adjustment - Customer Care </v>
      </c>
      <c r="I153" s="211" t="str">
        <f t="shared" si="88"/>
        <v>Rectification des frais de surveillance (Service à la clientèle)</v>
      </c>
      <c r="J153" s="211" t="str">
        <f t="shared" si="89"/>
        <v/>
      </c>
      <c r="K153" s="211" t="str">
        <f t="shared" si="90"/>
        <v/>
      </c>
      <c r="L153" s="211" t="str">
        <f t="shared" si="120"/>
        <v>Service</v>
      </c>
      <c r="M153" s="211" t="str">
        <f t="shared" si="91"/>
        <v>NO</v>
      </c>
      <c r="N153" s="211" t="str">
        <f t="shared" si="92"/>
        <v>Product</v>
      </c>
      <c r="O153" s="211" t="str">
        <f t="shared" si="93"/>
        <v>Promotion</v>
      </c>
      <c r="P153" s="211" t="str">
        <f t="shared" si="94"/>
        <v>One time</v>
      </c>
      <c r="Q153" s="349">
        <v>43930</v>
      </c>
      <c r="R153" s="349"/>
      <c r="S153" s="211" t="str">
        <f t="shared" si="95"/>
        <v>NO</v>
      </c>
      <c r="T153" s="211" t="str">
        <f t="shared" si="96"/>
        <v>No</v>
      </c>
      <c r="U153" s="211" t="str">
        <f t="shared" si="97"/>
        <v>No</v>
      </c>
      <c r="V153" s="211" t="str">
        <f t="shared" si="98"/>
        <v>NO</v>
      </c>
      <c r="W153" s="211" t="str">
        <f t="shared" si="99"/>
        <v>NO</v>
      </c>
      <c r="X153" s="211">
        <v>0</v>
      </c>
      <c r="Y153" s="211" t="s">
        <v>3277</v>
      </c>
      <c r="Z153" s="211" t="s">
        <v>3275</v>
      </c>
      <c r="AA153" s="211" t="s">
        <v>3319</v>
      </c>
      <c r="AB153" s="211" t="s">
        <v>3286</v>
      </c>
      <c r="AC153" s="211" t="s">
        <v>3286</v>
      </c>
      <c r="AD153" s="211" t="s">
        <v>3320</v>
      </c>
      <c r="AE153" s="211" t="str">
        <f t="shared" si="100"/>
        <v>RMR_CC</v>
      </c>
      <c r="AF153" s="211" t="str">
        <f t="shared" si="101"/>
        <v>RMR_CC</v>
      </c>
      <c r="AG153" s="211" t="str">
        <f t="shared" si="102"/>
        <v>MONCCR</v>
      </c>
      <c r="AH153" s="211" t="str">
        <f t="shared" si="121"/>
        <v/>
      </c>
      <c r="AI153" s="211" t="str">
        <f t="shared" si="103"/>
        <v/>
      </c>
      <c r="AJ153" s="211" t="str">
        <f t="shared" si="104"/>
        <v/>
      </c>
      <c r="AK153" s="211" t="str">
        <f t="shared" si="105"/>
        <v/>
      </c>
      <c r="AL153" s="211" t="str">
        <f t="shared" si="106"/>
        <v/>
      </c>
      <c r="AM153" s="211" t="str">
        <f t="shared" si="107"/>
        <v>Offer</v>
      </c>
      <c r="AN153" s="211" t="str">
        <f t="shared" si="108"/>
        <v>No</v>
      </c>
      <c r="AO153" s="211" t="str">
        <f t="shared" si="109"/>
        <v>No</v>
      </c>
      <c r="AP153" s="211" t="str">
        <f t="shared" si="110"/>
        <v>No</v>
      </c>
      <c r="AQ153" s="211" t="str">
        <f t="shared" si="111"/>
        <v/>
      </c>
      <c r="AR153" s="211" t="str">
        <f t="shared" si="112"/>
        <v/>
      </c>
      <c r="AS153" s="211" t="str">
        <f t="shared" si="113"/>
        <v/>
      </c>
      <c r="AT153" s="211" t="str">
        <f t="shared" si="114"/>
        <v>NO</v>
      </c>
      <c r="AU153" s="211" t="str">
        <f t="shared" si="115"/>
        <v/>
      </c>
      <c r="AV153" s="211" t="str">
        <f t="shared" si="116"/>
        <v/>
      </c>
      <c r="AW153" s="211" t="str">
        <f t="shared" si="117"/>
        <v/>
      </c>
      <c r="AX153" s="211" t="str">
        <f t="shared" si="118"/>
        <v>NO</v>
      </c>
      <c r="AY153" s="125" t="str">
        <f t="shared" si="119"/>
        <v/>
      </c>
    </row>
    <row r="154" spans="1:51" s="211" customFormat="1" x14ac:dyDescent="0.25">
      <c r="A154" s="211" t="s">
        <v>2675</v>
      </c>
      <c r="B154" s="211" t="s">
        <v>2675</v>
      </c>
      <c r="C154" s="211" t="str">
        <f t="shared" si="82"/>
        <v xml:space="preserve">Montioring Fee Adjustment </v>
      </c>
      <c r="D154" s="211" t="str">
        <f t="shared" si="83"/>
        <v>Rectification des frais de surveillance</v>
      </c>
      <c r="E154" s="211" t="str">
        <f t="shared" si="84"/>
        <v/>
      </c>
      <c r="F154" s="211" t="str">
        <f t="shared" si="85"/>
        <v xml:space="preserve">Adjustment to monitoring fee by processing </v>
      </c>
      <c r="G154" s="211" t="str">
        <f t="shared" si="86"/>
        <v>Rectification des frais de surveillance</v>
      </c>
      <c r="H154" s="211" t="str">
        <f t="shared" si="87"/>
        <v xml:space="preserve">Montioring Fee Adjustment </v>
      </c>
      <c r="I154" s="211" t="str">
        <f t="shared" si="88"/>
        <v>Rectification des frais de surveillance</v>
      </c>
      <c r="J154" s="211" t="str">
        <f t="shared" si="89"/>
        <v/>
      </c>
      <c r="K154" s="211" t="str">
        <f t="shared" si="90"/>
        <v/>
      </c>
      <c r="L154" s="211" t="str">
        <f t="shared" si="120"/>
        <v>Service</v>
      </c>
      <c r="M154" s="211" t="str">
        <f t="shared" si="91"/>
        <v>NO</v>
      </c>
      <c r="N154" s="211" t="str">
        <f t="shared" si="92"/>
        <v>Product</v>
      </c>
      <c r="O154" s="211" t="str">
        <f t="shared" si="93"/>
        <v>Promotion</v>
      </c>
      <c r="P154" s="211" t="str">
        <f t="shared" si="94"/>
        <v>One time</v>
      </c>
      <c r="Q154" s="349">
        <v>43930</v>
      </c>
      <c r="R154" s="349"/>
      <c r="S154" s="211" t="str">
        <f t="shared" si="95"/>
        <v>NO</v>
      </c>
      <c r="T154" s="211" t="str">
        <f t="shared" si="96"/>
        <v>No</v>
      </c>
      <c r="U154" s="211" t="str">
        <f t="shared" si="97"/>
        <v>No</v>
      </c>
      <c r="V154" s="211" t="str">
        <f t="shared" si="98"/>
        <v>NO</v>
      </c>
      <c r="W154" s="211" t="str">
        <f t="shared" si="99"/>
        <v>NO</v>
      </c>
      <c r="X154" s="211">
        <v>0</v>
      </c>
      <c r="Y154" s="211" t="s">
        <v>3277</v>
      </c>
      <c r="Z154" s="211" t="s">
        <v>3275</v>
      </c>
      <c r="AA154" s="211" t="s">
        <v>3319</v>
      </c>
      <c r="AB154" s="211" t="s">
        <v>3286</v>
      </c>
      <c r="AC154" s="211" t="s">
        <v>3286</v>
      </c>
      <c r="AD154" s="211" t="s">
        <v>3320</v>
      </c>
      <c r="AE154" s="211" t="str">
        <f t="shared" si="100"/>
        <v>RMR</v>
      </c>
      <c r="AF154" s="211" t="str">
        <f t="shared" si="101"/>
        <v>RMR</v>
      </c>
      <c r="AG154" s="211" t="str">
        <f t="shared" si="102"/>
        <v>MONADJ</v>
      </c>
      <c r="AH154" s="211" t="str">
        <f t="shared" si="121"/>
        <v/>
      </c>
      <c r="AI154" s="211" t="str">
        <f t="shared" si="103"/>
        <v/>
      </c>
      <c r="AJ154" s="211" t="str">
        <f t="shared" si="104"/>
        <v/>
      </c>
      <c r="AK154" s="211" t="str">
        <f t="shared" si="105"/>
        <v/>
      </c>
      <c r="AL154" s="211" t="str">
        <f t="shared" si="106"/>
        <v/>
      </c>
      <c r="AM154" s="211" t="str">
        <f t="shared" si="107"/>
        <v>Offer</v>
      </c>
      <c r="AN154" s="211" t="str">
        <f t="shared" si="108"/>
        <v>No</v>
      </c>
      <c r="AO154" s="211" t="str">
        <f t="shared" si="109"/>
        <v>No</v>
      </c>
      <c r="AP154" s="211" t="str">
        <f t="shared" si="110"/>
        <v>No</v>
      </c>
      <c r="AQ154" s="211" t="str">
        <f t="shared" si="111"/>
        <v/>
      </c>
      <c r="AR154" s="211" t="str">
        <f t="shared" si="112"/>
        <v/>
      </c>
      <c r="AS154" s="211" t="str">
        <f t="shared" si="113"/>
        <v/>
      </c>
      <c r="AT154" s="211" t="str">
        <f t="shared" si="114"/>
        <v>NO</v>
      </c>
      <c r="AU154" s="211" t="str">
        <f t="shared" si="115"/>
        <v/>
      </c>
      <c r="AV154" s="211" t="str">
        <f t="shared" si="116"/>
        <v/>
      </c>
      <c r="AW154" s="211" t="str">
        <f t="shared" si="117"/>
        <v/>
      </c>
      <c r="AX154" s="211" t="str">
        <f t="shared" si="118"/>
        <v>NO</v>
      </c>
      <c r="AY154" s="125" t="str">
        <f t="shared" si="119"/>
        <v/>
      </c>
    </row>
    <row r="155" spans="1:51" s="211" customFormat="1" x14ac:dyDescent="0.25">
      <c r="A155" s="211" t="s">
        <v>605</v>
      </c>
      <c r="B155" s="211" t="s">
        <v>605</v>
      </c>
      <c r="C155" s="211" t="str">
        <f t="shared" si="82"/>
        <v>MKA315 Keyfob</v>
      </c>
      <c r="D155" s="211" t="str">
        <f t="shared" si="83"/>
        <v>Porte-clés MKA315</v>
      </c>
      <c r="E155" s="211" t="str">
        <f t="shared" si="84"/>
        <v/>
      </c>
      <c r="F155" s="211" t="str">
        <f t="shared" si="85"/>
        <v>MKA315 Keyfob</v>
      </c>
      <c r="G155" s="211" t="str">
        <f t="shared" si="86"/>
        <v>Porte-clés MKA315</v>
      </c>
      <c r="H155" s="211" t="str">
        <f t="shared" si="87"/>
        <v>MKA315 Keyfob</v>
      </c>
      <c r="I155" s="211" t="str">
        <f t="shared" si="88"/>
        <v>Porte-clés MKA315</v>
      </c>
      <c r="J155" s="211" t="str">
        <f t="shared" si="89"/>
        <v/>
      </c>
      <c r="K155" s="211" t="str">
        <f t="shared" si="90"/>
        <v>MKA315</v>
      </c>
      <c r="L155" s="211" t="str">
        <f t="shared" si="120"/>
        <v>Inventory</v>
      </c>
      <c r="M155" s="211" t="str">
        <f t="shared" si="91"/>
        <v>NO</v>
      </c>
      <c r="N155" s="211" t="str">
        <f t="shared" si="92"/>
        <v>Product</v>
      </c>
      <c r="O155" s="211" t="str">
        <f t="shared" si="93"/>
        <v>Sensor</v>
      </c>
      <c r="P155" s="211" t="str">
        <f t="shared" si="94"/>
        <v>One Time</v>
      </c>
      <c r="Q155" s="349">
        <v>43930</v>
      </c>
      <c r="R155" s="349"/>
      <c r="S155" s="211" t="str">
        <f t="shared" si="95"/>
        <v>YES</v>
      </c>
      <c r="T155" s="211" t="str">
        <f t="shared" si="96"/>
        <v>No</v>
      </c>
      <c r="U155" s="211" t="str">
        <f t="shared" si="97"/>
        <v>No</v>
      </c>
      <c r="V155" s="211" t="str">
        <f t="shared" si="98"/>
        <v>NO</v>
      </c>
      <c r="W155" s="211" t="str">
        <f t="shared" si="99"/>
        <v>NO</v>
      </c>
      <c r="X155" s="211">
        <v>0</v>
      </c>
      <c r="Y155" s="211" t="s">
        <v>3277</v>
      </c>
      <c r="Z155" s="211" t="s">
        <v>3275</v>
      </c>
      <c r="AA155" s="211" t="s">
        <v>3319</v>
      </c>
      <c r="AB155" s="211" t="s">
        <v>3286</v>
      </c>
      <c r="AC155" s="211" t="s">
        <v>3286</v>
      </c>
      <c r="AD155" s="211" t="s">
        <v>3320</v>
      </c>
      <c r="AE155" s="211" t="str">
        <f t="shared" si="100"/>
        <v>MKA315</v>
      </c>
      <c r="AF155" s="211" t="str">
        <f t="shared" si="101"/>
        <v/>
      </c>
      <c r="AG155" s="211" t="str">
        <f t="shared" si="102"/>
        <v/>
      </c>
      <c r="AH155" s="211" t="str">
        <f t="shared" si="121"/>
        <v>X</v>
      </c>
      <c r="AI155" s="211" t="str">
        <f t="shared" si="103"/>
        <v/>
      </c>
      <c r="AJ155" s="211" t="str">
        <f t="shared" si="104"/>
        <v/>
      </c>
      <c r="AK155" s="211" t="str">
        <f t="shared" si="105"/>
        <v/>
      </c>
      <c r="AL155" s="211" t="str">
        <f t="shared" si="106"/>
        <v/>
      </c>
      <c r="AM155" s="211" t="str">
        <f t="shared" si="107"/>
        <v/>
      </c>
      <c r="AN155" s="211" t="str">
        <f t="shared" si="108"/>
        <v>No</v>
      </c>
      <c r="AO155" s="211" t="str">
        <f t="shared" si="109"/>
        <v>Yes</v>
      </c>
      <c r="AP155" s="211" t="str">
        <f t="shared" si="110"/>
        <v>No</v>
      </c>
      <c r="AQ155" s="211" t="str">
        <f t="shared" si="111"/>
        <v/>
      </c>
      <c r="AR155" s="211" t="str">
        <f t="shared" si="112"/>
        <v/>
      </c>
      <c r="AS155" s="211" t="str">
        <f t="shared" si="113"/>
        <v>KEYFOB</v>
      </c>
      <c r="AT155" s="211" t="str">
        <f t="shared" si="114"/>
        <v/>
      </c>
      <c r="AU155" s="211" t="str">
        <f t="shared" si="115"/>
        <v/>
      </c>
      <c r="AV155" s="211" t="str">
        <f t="shared" si="116"/>
        <v/>
      </c>
      <c r="AW155" s="211" t="str">
        <f t="shared" si="117"/>
        <v/>
      </c>
      <c r="AX155" s="211" t="str">
        <f t="shared" si="118"/>
        <v>NO</v>
      </c>
      <c r="AY155" s="125" t="str">
        <f t="shared" si="119"/>
        <v/>
      </c>
    </row>
    <row r="156" spans="1:51" s="211" customFormat="1" x14ac:dyDescent="0.25">
      <c r="A156" s="211" t="s">
        <v>3192</v>
      </c>
      <c r="B156" s="211" t="s">
        <v>3192</v>
      </c>
      <c r="C156" s="211" t="str">
        <f t="shared" si="82"/>
        <v>Liftmaster Garage Door Internet Gateway</v>
      </c>
      <c r="D156" s="211" t="str">
        <f t="shared" si="83"/>
        <v>Passerelle Internet LiftMaster pour porte de garage</v>
      </c>
      <c r="E156" s="211" t="str">
        <f t="shared" si="84"/>
        <v/>
      </c>
      <c r="F156" s="211" t="str">
        <f t="shared" si="85"/>
        <v>Liftmaster Garage Door Internet Gateway</v>
      </c>
      <c r="G156" s="211" t="str">
        <f t="shared" si="86"/>
        <v>Passerelle Internet LiftMaster pour porte de garage</v>
      </c>
      <c r="H156" s="211" t="str">
        <f t="shared" si="87"/>
        <v>Liftmaster Garage Door Internet Gateway</v>
      </c>
      <c r="I156" s="211" t="str">
        <f t="shared" si="88"/>
        <v>Passerelle Internet LiftMaster pour porte de garage</v>
      </c>
      <c r="J156" s="211" t="str">
        <f t="shared" si="89"/>
        <v/>
      </c>
      <c r="K156" s="211" t="str">
        <f t="shared" si="90"/>
        <v>012381998289</v>
      </c>
      <c r="L156" s="211" t="str">
        <f t="shared" si="120"/>
        <v>Inventory</v>
      </c>
      <c r="M156" s="211" t="str">
        <f t="shared" si="91"/>
        <v>NO</v>
      </c>
      <c r="N156" s="211" t="str">
        <f t="shared" si="92"/>
        <v>Product</v>
      </c>
      <c r="O156" s="211" t="str">
        <f t="shared" si="93"/>
        <v>Automation</v>
      </c>
      <c r="P156" s="211" t="str">
        <f t="shared" si="94"/>
        <v>One Time</v>
      </c>
      <c r="Q156" s="349">
        <v>43930</v>
      </c>
      <c r="R156" s="349"/>
      <c r="S156" s="211" t="str">
        <f t="shared" si="95"/>
        <v>YES</v>
      </c>
      <c r="T156" s="211" t="str">
        <f t="shared" si="96"/>
        <v>No</v>
      </c>
      <c r="U156" s="211" t="str">
        <f t="shared" si="97"/>
        <v>No</v>
      </c>
      <c r="V156" s="211" t="str">
        <f t="shared" si="98"/>
        <v>YES</v>
      </c>
      <c r="W156" s="211" t="str">
        <f t="shared" si="99"/>
        <v>NO</v>
      </c>
      <c r="X156" s="211">
        <v>0</v>
      </c>
      <c r="Y156" s="211" t="s">
        <v>3277</v>
      </c>
      <c r="Z156" s="211" t="s">
        <v>3275</v>
      </c>
      <c r="AA156" s="211" t="s">
        <v>3319</v>
      </c>
      <c r="AB156" s="211" t="s">
        <v>3286</v>
      </c>
      <c r="AC156" s="211" t="s">
        <v>3286</v>
      </c>
      <c r="AD156" s="211" t="s">
        <v>3320</v>
      </c>
      <c r="AE156" s="211" t="str">
        <f t="shared" si="100"/>
        <v>LIF828LM</v>
      </c>
      <c r="AF156" s="211" t="str">
        <f t="shared" si="101"/>
        <v/>
      </c>
      <c r="AG156" s="211" t="str">
        <f t="shared" si="102"/>
        <v/>
      </c>
      <c r="AH156" s="211" t="str">
        <f t="shared" si="121"/>
        <v>X</v>
      </c>
      <c r="AI156" s="211" t="str">
        <f t="shared" si="103"/>
        <v/>
      </c>
      <c r="AJ156" s="211" t="str">
        <f t="shared" si="104"/>
        <v/>
      </c>
      <c r="AK156" s="211" t="str">
        <f t="shared" si="105"/>
        <v/>
      </c>
      <c r="AL156" s="211" t="str">
        <f t="shared" si="106"/>
        <v/>
      </c>
      <c r="AM156" s="211" t="str">
        <f t="shared" si="107"/>
        <v/>
      </c>
      <c r="AN156" s="211" t="str">
        <f t="shared" si="108"/>
        <v>No</v>
      </c>
      <c r="AO156" s="211" t="str">
        <f t="shared" si="109"/>
        <v>No</v>
      </c>
      <c r="AP156" s="211" t="str">
        <f t="shared" si="110"/>
        <v>No</v>
      </c>
      <c r="AQ156" s="211" t="str">
        <f t="shared" si="111"/>
        <v/>
      </c>
      <c r="AR156" s="211" t="str">
        <f t="shared" si="112"/>
        <v/>
      </c>
      <c r="AS156" s="211" t="str">
        <f t="shared" si="113"/>
        <v/>
      </c>
      <c r="AT156" s="211" t="str">
        <f t="shared" si="114"/>
        <v/>
      </c>
      <c r="AU156" s="211" t="str">
        <f t="shared" si="115"/>
        <v/>
      </c>
      <c r="AV156" s="211" t="str">
        <f t="shared" si="116"/>
        <v/>
      </c>
      <c r="AW156" s="211" t="str">
        <f t="shared" si="117"/>
        <v/>
      </c>
      <c r="AX156" s="211" t="str">
        <f t="shared" si="118"/>
        <v>NO</v>
      </c>
      <c r="AY156" s="125" t="str">
        <f t="shared" si="119"/>
        <v/>
      </c>
    </row>
    <row r="157" spans="1:51" s="211" customFormat="1" x14ac:dyDescent="0.25">
      <c r="A157" s="211" t="s">
        <v>3190</v>
      </c>
      <c r="B157" s="211" t="s">
        <v>3190</v>
      </c>
      <c r="C157" s="211" t="str">
        <f t="shared" si="82"/>
        <v>Thick Door Deadbolt Kit</v>
      </c>
      <c r="D157" s="211" t="str">
        <f t="shared" si="83"/>
        <v>Ensemble de verrous pour porte épaisse</v>
      </c>
      <c r="E157" s="211" t="str">
        <f t="shared" si="84"/>
        <v/>
      </c>
      <c r="F157" s="211" t="str">
        <f t="shared" si="85"/>
        <v>Thick Door Deadbolt Kit</v>
      </c>
      <c r="G157" s="211" t="str">
        <f t="shared" si="86"/>
        <v>Ensemble de verrous pour porte épaisse</v>
      </c>
      <c r="H157" s="211" t="str">
        <f t="shared" si="87"/>
        <v>Thick Door Deadbolt Kit</v>
      </c>
      <c r="I157" s="211" t="str">
        <f t="shared" si="88"/>
        <v>Ensemble de verrous pour porte épaisse</v>
      </c>
      <c r="J157" s="211" t="str">
        <f t="shared" si="89"/>
        <v/>
      </c>
      <c r="K157" s="211" t="str">
        <f t="shared" si="90"/>
        <v>KT-81248002</v>
      </c>
      <c r="L157" s="211" t="str">
        <f t="shared" si="120"/>
        <v>Inventory</v>
      </c>
      <c r="M157" s="211" t="str">
        <f t="shared" si="91"/>
        <v>NO</v>
      </c>
      <c r="N157" s="211" t="str">
        <f t="shared" si="92"/>
        <v>Product</v>
      </c>
      <c r="O157" s="211" t="str">
        <f t="shared" si="93"/>
        <v>Misc</v>
      </c>
      <c r="P157" s="211" t="str">
        <f t="shared" si="94"/>
        <v>One Time</v>
      </c>
      <c r="Q157" s="349">
        <v>43930</v>
      </c>
      <c r="R157" s="349"/>
      <c r="S157" s="211" t="str">
        <f t="shared" si="95"/>
        <v>YES</v>
      </c>
      <c r="T157" s="211" t="str">
        <f t="shared" si="96"/>
        <v>No</v>
      </c>
      <c r="U157" s="211" t="str">
        <f t="shared" si="97"/>
        <v>No</v>
      </c>
      <c r="V157" s="211" t="str">
        <f t="shared" si="98"/>
        <v>NO</v>
      </c>
      <c r="W157" s="211" t="str">
        <f t="shared" si="99"/>
        <v>NO</v>
      </c>
      <c r="X157" s="211">
        <v>0</v>
      </c>
      <c r="Y157" s="211" t="s">
        <v>3277</v>
      </c>
      <c r="Z157" s="211" t="s">
        <v>3275</v>
      </c>
      <c r="AA157" s="211" t="s">
        <v>3319</v>
      </c>
      <c r="AB157" s="211" t="s">
        <v>3286</v>
      </c>
      <c r="AC157" s="211" t="s">
        <v>3286</v>
      </c>
      <c r="AD157" s="211" t="s">
        <v>3320</v>
      </c>
      <c r="AE157" s="211" t="str">
        <f t="shared" si="100"/>
        <v>KT-81248002</v>
      </c>
      <c r="AF157" s="211" t="str">
        <f t="shared" si="101"/>
        <v/>
      </c>
      <c r="AG157" s="211" t="str">
        <f t="shared" si="102"/>
        <v/>
      </c>
      <c r="AH157" s="211" t="str">
        <f t="shared" si="121"/>
        <v/>
      </c>
      <c r="AI157" s="211" t="str">
        <f t="shared" si="103"/>
        <v/>
      </c>
      <c r="AJ157" s="211" t="str">
        <f t="shared" si="104"/>
        <v/>
      </c>
      <c r="AK157" s="211" t="str">
        <f t="shared" si="105"/>
        <v/>
      </c>
      <c r="AL157" s="211" t="str">
        <f t="shared" si="106"/>
        <v/>
      </c>
      <c r="AM157" s="211" t="str">
        <f t="shared" si="107"/>
        <v/>
      </c>
      <c r="AN157" s="211" t="str">
        <f t="shared" si="108"/>
        <v>No</v>
      </c>
      <c r="AO157" s="211" t="str">
        <f t="shared" si="109"/>
        <v>No</v>
      </c>
      <c r="AP157" s="211" t="str">
        <f t="shared" si="110"/>
        <v>No</v>
      </c>
      <c r="AQ157" s="211" t="str">
        <f t="shared" si="111"/>
        <v/>
      </c>
      <c r="AR157" s="211" t="str">
        <f t="shared" si="112"/>
        <v/>
      </c>
      <c r="AS157" s="211" t="str">
        <f t="shared" si="113"/>
        <v/>
      </c>
      <c r="AT157" s="211" t="str">
        <f t="shared" si="114"/>
        <v/>
      </c>
      <c r="AU157" s="211" t="str">
        <f t="shared" si="115"/>
        <v/>
      </c>
      <c r="AV157" s="211" t="str">
        <f t="shared" si="116"/>
        <v/>
      </c>
      <c r="AW157" s="211" t="str">
        <f t="shared" si="117"/>
        <v/>
      </c>
      <c r="AX157" s="211" t="str">
        <f t="shared" si="118"/>
        <v>NO</v>
      </c>
      <c r="AY157" s="125" t="str">
        <f t="shared" si="119"/>
        <v/>
      </c>
    </row>
    <row r="158" spans="1:51" s="211" customFormat="1" x14ac:dyDescent="0.25">
      <c r="A158" s="211" t="s">
        <v>371</v>
      </c>
      <c r="B158" s="211" t="s">
        <v>371</v>
      </c>
      <c r="C158" s="211" t="str">
        <f t="shared" si="82"/>
        <v>5VDC plug-in for 5828 keypad</v>
      </c>
      <c r="D158" s="211" t="str">
        <f t="shared" si="83"/>
        <v>Bloc d'alimentation enfichable 5 V c.c. pour clavier 5828</v>
      </c>
      <c r="E158" s="211" t="str">
        <f t="shared" si="84"/>
        <v/>
      </c>
      <c r="F158" s="211" t="str">
        <f t="shared" si="85"/>
        <v>5VDC plug-in for 5828 keypad</v>
      </c>
      <c r="G158" s="211" t="str">
        <f t="shared" si="86"/>
        <v>Bloc d'alimentation enfichable 5 V c.c. pour clavier 5828</v>
      </c>
      <c r="H158" s="211" t="str">
        <f t="shared" si="87"/>
        <v>5VDC plug-in for 5828 keypad</v>
      </c>
      <c r="I158" s="211" t="str">
        <f t="shared" si="88"/>
        <v>Bloc d'alimentation enfichable 5 V c.c. pour clavier 5828</v>
      </c>
      <c r="J158" s="211" t="str">
        <f t="shared" si="89"/>
        <v/>
      </c>
      <c r="K158" s="211" t="str">
        <f t="shared" si="90"/>
        <v>K0991</v>
      </c>
      <c r="L158" s="211" t="str">
        <f t="shared" si="120"/>
        <v>Inventory</v>
      </c>
      <c r="M158" s="211" t="str">
        <f t="shared" si="91"/>
        <v>NO</v>
      </c>
      <c r="N158" s="211" t="str">
        <f t="shared" si="92"/>
        <v>Product</v>
      </c>
      <c r="O158" s="211" t="str">
        <f t="shared" si="93"/>
        <v>Misc</v>
      </c>
      <c r="P158" s="211" t="str">
        <f t="shared" si="94"/>
        <v>One Time</v>
      </c>
      <c r="Q158" s="349">
        <v>43930</v>
      </c>
      <c r="R158" s="349"/>
      <c r="S158" s="211" t="str">
        <f t="shared" si="95"/>
        <v>YES</v>
      </c>
      <c r="T158" s="211" t="str">
        <f t="shared" si="96"/>
        <v>No</v>
      </c>
      <c r="U158" s="211" t="str">
        <f t="shared" si="97"/>
        <v>No</v>
      </c>
      <c r="V158" s="211" t="str">
        <f t="shared" si="98"/>
        <v>NO</v>
      </c>
      <c r="W158" s="211" t="str">
        <f t="shared" si="99"/>
        <v>NO</v>
      </c>
      <c r="X158" s="211">
        <v>0</v>
      </c>
      <c r="Y158" s="211" t="s">
        <v>3277</v>
      </c>
      <c r="Z158" s="211" t="s">
        <v>3275</v>
      </c>
      <c r="AA158" s="211" t="s">
        <v>3319</v>
      </c>
      <c r="AB158" s="211" t="s">
        <v>3286</v>
      </c>
      <c r="AC158" s="211" t="s">
        <v>3286</v>
      </c>
      <c r="AD158" s="211" t="s">
        <v>3320</v>
      </c>
      <c r="AE158" s="211" t="str">
        <f t="shared" si="100"/>
        <v>K0991</v>
      </c>
      <c r="AF158" s="211" t="str">
        <f t="shared" si="101"/>
        <v/>
      </c>
      <c r="AG158" s="211" t="str">
        <f t="shared" si="102"/>
        <v/>
      </c>
      <c r="AH158" s="211" t="str">
        <f t="shared" si="121"/>
        <v/>
      </c>
      <c r="AI158" s="211" t="str">
        <f t="shared" si="103"/>
        <v/>
      </c>
      <c r="AJ158" s="211" t="str">
        <f t="shared" si="104"/>
        <v/>
      </c>
      <c r="AK158" s="211" t="str">
        <f t="shared" si="105"/>
        <v/>
      </c>
      <c r="AL158" s="211" t="str">
        <f t="shared" si="106"/>
        <v/>
      </c>
      <c r="AM158" s="211" t="str">
        <f t="shared" si="107"/>
        <v/>
      </c>
      <c r="AN158" s="211" t="str">
        <f t="shared" si="108"/>
        <v>No</v>
      </c>
      <c r="AO158" s="211" t="str">
        <f t="shared" si="109"/>
        <v>No</v>
      </c>
      <c r="AP158" s="211" t="str">
        <f t="shared" si="110"/>
        <v>No</v>
      </c>
      <c r="AQ158" s="211" t="str">
        <f t="shared" si="111"/>
        <v/>
      </c>
      <c r="AR158" s="211" t="str">
        <f t="shared" si="112"/>
        <v/>
      </c>
      <c r="AS158" s="211" t="str">
        <f t="shared" si="113"/>
        <v/>
      </c>
      <c r="AT158" s="211" t="str">
        <f t="shared" si="114"/>
        <v/>
      </c>
      <c r="AU158" s="211" t="str">
        <f t="shared" si="115"/>
        <v/>
      </c>
      <c r="AV158" s="211" t="str">
        <f t="shared" si="116"/>
        <v/>
      </c>
      <c r="AW158" s="211" t="str">
        <f t="shared" si="117"/>
        <v/>
      </c>
      <c r="AX158" s="211" t="str">
        <f t="shared" si="118"/>
        <v>NO</v>
      </c>
      <c r="AY158" s="125" t="str">
        <f t="shared" si="119"/>
        <v/>
      </c>
    </row>
    <row r="159" spans="1:51" s="211" customFormat="1" x14ac:dyDescent="0.25">
      <c r="A159" s="211" t="s">
        <v>3534</v>
      </c>
      <c r="B159" s="211" t="s">
        <v>3534</v>
      </c>
      <c r="C159" s="211" t="str">
        <f t="shared" si="82"/>
        <v>Smart Light Bulb</v>
      </c>
      <c r="D159" s="211" t="str">
        <f t="shared" si="83"/>
        <v>Ampoule intelligente</v>
      </c>
      <c r="E159" s="211" t="str">
        <f t="shared" si="84"/>
        <v/>
      </c>
      <c r="F159" s="211" t="str">
        <f t="shared" si="85"/>
        <v>Smart Light Bulb</v>
      </c>
      <c r="G159" s="211" t="str">
        <f t="shared" si="86"/>
        <v>Ampoule intelligente</v>
      </c>
      <c r="H159" s="211" t="str">
        <f t="shared" si="87"/>
        <v>Smart Light Bulb</v>
      </c>
      <c r="I159" s="211" t="str">
        <f t="shared" si="88"/>
        <v>Ampoule intelligente</v>
      </c>
      <c r="J159" s="211" t="str">
        <f t="shared" si="89"/>
        <v/>
      </c>
      <c r="K159" s="211" t="str">
        <f t="shared" si="90"/>
        <v>030878397230</v>
      </c>
      <c r="L159" s="211" t="str">
        <f t="shared" si="120"/>
        <v>Inventory</v>
      </c>
      <c r="M159" s="211" t="str">
        <f t="shared" si="91"/>
        <v>NO</v>
      </c>
      <c r="N159" s="211" t="str">
        <f t="shared" si="92"/>
        <v>Product</v>
      </c>
      <c r="O159" s="211" t="str">
        <f t="shared" si="93"/>
        <v>Automation</v>
      </c>
      <c r="P159" s="211" t="str">
        <f t="shared" si="94"/>
        <v>One Time</v>
      </c>
      <c r="Q159" s="349">
        <v>43930</v>
      </c>
      <c r="R159" s="349"/>
      <c r="S159" s="211" t="str">
        <f t="shared" si="95"/>
        <v>YES</v>
      </c>
      <c r="T159" s="211" t="str">
        <f t="shared" si="96"/>
        <v>No</v>
      </c>
      <c r="U159" s="211" t="str">
        <f t="shared" si="97"/>
        <v>No</v>
      </c>
      <c r="V159" s="211" t="str">
        <f t="shared" si="98"/>
        <v>YES</v>
      </c>
      <c r="W159" s="211" t="str">
        <f t="shared" si="99"/>
        <v>NO</v>
      </c>
      <c r="X159" s="211">
        <v>0</v>
      </c>
      <c r="Y159" s="211" t="s">
        <v>3277</v>
      </c>
      <c r="Z159" s="211" t="s">
        <v>3275</v>
      </c>
      <c r="AA159" s="211" t="s">
        <v>3319</v>
      </c>
      <c r="AB159" s="211" t="s">
        <v>3286</v>
      </c>
      <c r="AC159" s="211" t="s">
        <v>3286</v>
      </c>
      <c r="AD159" s="211" t="s">
        <v>3320</v>
      </c>
      <c r="AE159" s="211" t="str">
        <f t="shared" si="100"/>
        <v>Jasco_39723</v>
      </c>
      <c r="AF159" s="211" t="str">
        <f t="shared" si="101"/>
        <v/>
      </c>
      <c r="AG159" s="211" t="str">
        <f t="shared" si="102"/>
        <v/>
      </c>
      <c r="AH159" s="211" t="str">
        <f t="shared" si="121"/>
        <v>X</v>
      </c>
      <c r="AI159" s="211" t="str">
        <f t="shared" si="103"/>
        <v/>
      </c>
      <c r="AJ159" s="211" t="str">
        <f t="shared" si="104"/>
        <v/>
      </c>
      <c r="AK159" s="211" t="str">
        <f t="shared" si="105"/>
        <v/>
      </c>
      <c r="AL159" s="211" t="str">
        <f t="shared" si="106"/>
        <v/>
      </c>
      <c r="AM159" s="211" t="str">
        <f t="shared" si="107"/>
        <v/>
      </c>
      <c r="AN159" s="211" t="str">
        <f t="shared" si="108"/>
        <v>Yes</v>
      </c>
      <c r="AO159" s="211" t="str">
        <f t="shared" si="109"/>
        <v>No</v>
      </c>
      <c r="AP159" s="211" t="str">
        <f t="shared" si="110"/>
        <v>No</v>
      </c>
      <c r="AQ159" s="211" t="str">
        <f t="shared" si="111"/>
        <v/>
      </c>
      <c r="AR159" s="211" t="str">
        <f t="shared" si="112"/>
        <v/>
      </c>
      <c r="AS159" s="211" t="str">
        <f t="shared" si="113"/>
        <v/>
      </c>
      <c r="AT159" s="211" t="str">
        <f t="shared" si="114"/>
        <v/>
      </c>
      <c r="AU159" s="211" t="str">
        <f t="shared" si="115"/>
        <v/>
      </c>
      <c r="AV159" s="211" t="str">
        <f t="shared" si="116"/>
        <v/>
      </c>
      <c r="AW159" s="211" t="str">
        <f t="shared" si="117"/>
        <v/>
      </c>
      <c r="AX159" s="211" t="str">
        <f t="shared" si="118"/>
        <v>YES</v>
      </c>
      <c r="AY159" s="125" t="str">
        <f t="shared" si="119"/>
        <v/>
      </c>
    </row>
    <row r="160" spans="1:51" s="211" customFormat="1" x14ac:dyDescent="0.25">
      <c r="A160" s="211" t="s">
        <v>3536</v>
      </c>
      <c r="B160" s="211" t="s">
        <v>3536</v>
      </c>
      <c r="C160" s="211" t="str">
        <f t="shared" si="82"/>
        <v>Smart Plug</v>
      </c>
      <c r="D160" s="211" t="str">
        <f t="shared" si="83"/>
        <v>Prise intelligente</v>
      </c>
      <c r="E160" s="211" t="str">
        <f t="shared" si="84"/>
        <v/>
      </c>
      <c r="F160" s="211" t="str">
        <f t="shared" si="85"/>
        <v>Smart Plug</v>
      </c>
      <c r="G160" s="211" t="str">
        <f t="shared" si="86"/>
        <v>Prise intelligente</v>
      </c>
      <c r="H160" s="211" t="str">
        <f t="shared" si="87"/>
        <v>Smart Plug</v>
      </c>
      <c r="I160" s="211" t="str">
        <f t="shared" si="88"/>
        <v>Prise intelligente</v>
      </c>
      <c r="J160" s="211" t="str">
        <f t="shared" si="89"/>
        <v/>
      </c>
      <c r="K160" s="211" t="str">
        <f t="shared" si="90"/>
        <v>030878281720</v>
      </c>
      <c r="L160" s="211" t="str">
        <f t="shared" si="120"/>
        <v>Inventory</v>
      </c>
      <c r="M160" s="211" t="str">
        <f t="shared" si="91"/>
        <v>NO</v>
      </c>
      <c r="N160" s="211" t="str">
        <f t="shared" si="92"/>
        <v>Product</v>
      </c>
      <c r="O160" s="211" t="str">
        <f t="shared" si="93"/>
        <v>Automation</v>
      </c>
      <c r="P160" s="211" t="str">
        <f t="shared" si="94"/>
        <v>One Time</v>
      </c>
      <c r="Q160" s="349">
        <v>43930</v>
      </c>
      <c r="R160" s="349"/>
      <c r="S160" s="211" t="str">
        <f t="shared" si="95"/>
        <v>YES</v>
      </c>
      <c r="T160" s="211" t="str">
        <f t="shared" si="96"/>
        <v>No</v>
      </c>
      <c r="U160" s="211" t="str">
        <f t="shared" si="97"/>
        <v>No</v>
      </c>
      <c r="V160" s="211" t="str">
        <f t="shared" si="98"/>
        <v>YES</v>
      </c>
      <c r="W160" s="211" t="str">
        <f t="shared" si="99"/>
        <v>NO</v>
      </c>
      <c r="X160" s="211">
        <v>0</v>
      </c>
      <c r="Y160" s="211" t="s">
        <v>3277</v>
      </c>
      <c r="Z160" s="211" t="s">
        <v>3275</v>
      </c>
      <c r="AA160" s="211" t="s">
        <v>3319</v>
      </c>
      <c r="AB160" s="211" t="s">
        <v>3286</v>
      </c>
      <c r="AC160" s="211" t="s">
        <v>3286</v>
      </c>
      <c r="AD160" s="211" t="s">
        <v>3320</v>
      </c>
      <c r="AE160" s="211" t="str">
        <f t="shared" si="100"/>
        <v>Jasco_28172</v>
      </c>
      <c r="AF160" s="211" t="str">
        <f t="shared" si="101"/>
        <v/>
      </c>
      <c r="AG160" s="211" t="str">
        <f t="shared" si="102"/>
        <v/>
      </c>
      <c r="AH160" s="211" t="str">
        <f t="shared" si="121"/>
        <v>X</v>
      </c>
      <c r="AI160" s="211" t="str">
        <f t="shared" si="103"/>
        <v/>
      </c>
      <c r="AJ160" s="211" t="str">
        <f t="shared" si="104"/>
        <v/>
      </c>
      <c r="AK160" s="211" t="str">
        <f t="shared" si="105"/>
        <v/>
      </c>
      <c r="AL160" s="211" t="str">
        <f t="shared" si="106"/>
        <v/>
      </c>
      <c r="AM160" s="211" t="str">
        <f t="shared" si="107"/>
        <v/>
      </c>
      <c r="AN160" s="211" t="str">
        <f t="shared" si="108"/>
        <v>Yes</v>
      </c>
      <c r="AO160" s="211" t="str">
        <f t="shared" si="109"/>
        <v>No</v>
      </c>
      <c r="AP160" s="211" t="str">
        <f t="shared" si="110"/>
        <v>No</v>
      </c>
      <c r="AQ160" s="211" t="str">
        <f t="shared" si="111"/>
        <v/>
      </c>
      <c r="AR160" s="211" t="str">
        <f t="shared" si="112"/>
        <v/>
      </c>
      <c r="AS160" s="211" t="str">
        <f t="shared" si="113"/>
        <v/>
      </c>
      <c r="AT160" s="211" t="str">
        <f t="shared" si="114"/>
        <v/>
      </c>
      <c r="AU160" s="211" t="str">
        <f t="shared" si="115"/>
        <v/>
      </c>
      <c r="AV160" s="211" t="str">
        <f t="shared" si="116"/>
        <v/>
      </c>
      <c r="AW160" s="211" t="str">
        <f t="shared" si="117"/>
        <v/>
      </c>
      <c r="AX160" s="211" t="str">
        <f t="shared" si="118"/>
        <v>YES</v>
      </c>
      <c r="AY160" s="125" t="str">
        <f t="shared" si="119"/>
        <v/>
      </c>
    </row>
    <row r="161" spans="1:51" s="211" customFormat="1" x14ac:dyDescent="0.25">
      <c r="A161" s="211" t="s">
        <v>3535</v>
      </c>
      <c r="B161" s="211" t="s">
        <v>3535</v>
      </c>
      <c r="C161" s="211" t="str">
        <f t="shared" si="82"/>
        <v>Smart Dimmer</v>
      </c>
      <c r="D161" s="211" t="str">
        <f t="shared" si="83"/>
        <v>Gradateur d’éclairage</v>
      </c>
      <c r="E161" s="211" t="str">
        <f t="shared" si="84"/>
        <v/>
      </c>
      <c r="F161" s="211" t="str">
        <f t="shared" si="85"/>
        <v>Smart Dimmer</v>
      </c>
      <c r="G161" s="211" t="str">
        <f t="shared" si="86"/>
        <v>Gradateur d’éclairage</v>
      </c>
      <c r="H161" s="211" t="str">
        <f t="shared" si="87"/>
        <v>Smart Dimmer</v>
      </c>
      <c r="I161" s="211" t="str">
        <f t="shared" si="88"/>
        <v>Gradateur d’éclairage</v>
      </c>
      <c r="J161" s="211" t="str">
        <f t="shared" si="89"/>
        <v/>
      </c>
      <c r="K161" s="211" t="str">
        <f t="shared" si="90"/>
        <v>030878281706</v>
      </c>
      <c r="L161" s="211" t="str">
        <f t="shared" si="120"/>
        <v>Inventory</v>
      </c>
      <c r="M161" s="211" t="str">
        <f t="shared" si="91"/>
        <v>NO</v>
      </c>
      <c r="N161" s="211" t="str">
        <f t="shared" si="92"/>
        <v>Product</v>
      </c>
      <c r="O161" s="211" t="str">
        <f t="shared" si="93"/>
        <v>Automation</v>
      </c>
      <c r="P161" s="211" t="str">
        <f t="shared" si="94"/>
        <v>One Time</v>
      </c>
      <c r="Q161" s="349">
        <v>43930</v>
      </c>
      <c r="R161" s="349"/>
      <c r="S161" s="211" t="str">
        <f t="shared" si="95"/>
        <v>YES</v>
      </c>
      <c r="T161" s="211" t="str">
        <f t="shared" si="96"/>
        <v>No</v>
      </c>
      <c r="U161" s="211" t="str">
        <f t="shared" si="97"/>
        <v>No</v>
      </c>
      <c r="V161" s="211" t="str">
        <f t="shared" si="98"/>
        <v>YES</v>
      </c>
      <c r="W161" s="211" t="str">
        <f t="shared" si="99"/>
        <v>NO</v>
      </c>
      <c r="X161" s="211">
        <v>0</v>
      </c>
      <c r="Y161" s="211" t="s">
        <v>3277</v>
      </c>
      <c r="Z161" s="211" t="s">
        <v>3275</v>
      </c>
      <c r="AA161" s="211" t="s">
        <v>3319</v>
      </c>
      <c r="AB161" s="211" t="s">
        <v>3286</v>
      </c>
      <c r="AC161" s="211" t="s">
        <v>3286</v>
      </c>
      <c r="AD161" s="211" t="s">
        <v>3320</v>
      </c>
      <c r="AE161" s="211" t="str">
        <f t="shared" si="100"/>
        <v>Jasco_28170</v>
      </c>
      <c r="AF161" s="211" t="str">
        <f t="shared" si="101"/>
        <v/>
      </c>
      <c r="AG161" s="211" t="str">
        <f t="shared" si="102"/>
        <v/>
      </c>
      <c r="AH161" s="211" t="str">
        <f t="shared" si="121"/>
        <v>X</v>
      </c>
      <c r="AI161" s="211" t="str">
        <f t="shared" si="103"/>
        <v/>
      </c>
      <c r="AJ161" s="211" t="str">
        <f t="shared" si="104"/>
        <v/>
      </c>
      <c r="AK161" s="211" t="str">
        <f t="shared" si="105"/>
        <v/>
      </c>
      <c r="AL161" s="211" t="str">
        <f t="shared" si="106"/>
        <v/>
      </c>
      <c r="AM161" s="211" t="str">
        <f t="shared" si="107"/>
        <v/>
      </c>
      <c r="AN161" s="211" t="str">
        <f t="shared" si="108"/>
        <v>Yes</v>
      </c>
      <c r="AO161" s="211" t="str">
        <f t="shared" si="109"/>
        <v>No</v>
      </c>
      <c r="AP161" s="211" t="str">
        <f t="shared" si="110"/>
        <v>No</v>
      </c>
      <c r="AQ161" s="211" t="str">
        <f t="shared" si="111"/>
        <v/>
      </c>
      <c r="AR161" s="211" t="str">
        <f t="shared" si="112"/>
        <v/>
      </c>
      <c r="AS161" s="211" t="str">
        <f t="shared" si="113"/>
        <v/>
      </c>
      <c r="AT161" s="211" t="str">
        <f t="shared" si="114"/>
        <v/>
      </c>
      <c r="AU161" s="211" t="str">
        <f t="shared" si="115"/>
        <v/>
      </c>
      <c r="AV161" s="211" t="str">
        <f t="shared" si="116"/>
        <v/>
      </c>
      <c r="AW161" s="211" t="str">
        <f t="shared" si="117"/>
        <v/>
      </c>
      <c r="AX161" s="211" t="str">
        <f t="shared" si="118"/>
        <v>YES</v>
      </c>
      <c r="AY161" s="125" t="str">
        <f t="shared" si="119"/>
        <v/>
      </c>
    </row>
    <row r="162" spans="1:51" s="211" customFormat="1" x14ac:dyDescent="0.25">
      <c r="A162" s="211" t="s">
        <v>603</v>
      </c>
      <c r="B162" s="211" t="s">
        <v>603</v>
      </c>
      <c r="C162" s="211" t="str">
        <f t="shared" si="82"/>
        <v>Pet-Friendly Motion Sensor</v>
      </c>
      <c r="D162" s="211" t="str">
        <f t="shared" si="83"/>
        <v>Détecteur de mouvement insensible aux animaux</v>
      </c>
      <c r="E162" s="211" t="str">
        <f t="shared" si="84"/>
        <v/>
      </c>
      <c r="F162" s="211" t="str">
        <f t="shared" si="85"/>
        <v>Pet-Friendly Motion Sensor</v>
      </c>
      <c r="G162" s="211" t="str">
        <f t="shared" si="86"/>
        <v>Détecteur de mouvement insensible aux animaux</v>
      </c>
      <c r="H162" s="211" t="str">
        <f t="shared" si="87"/>
        <v>Pet-Friendly Motion Sensor</v>
      </c>
      <c r="I162" s="211" t="str">
        <f t="shared" si="88"/>
        <v>Détecteur de mouvement insensible aux animaux</v>
      </c>
      <c r="J162" s="211" t="str">
        <f t="shared" si="89"/>
        <v/>
      </c>
      <c r="K162" s="211" t="str">
        <f t="shared" si="90"/>
        <v>IRP9</v>
      </c>
      <c r="L162" s="211" t="str">
        <f t="shared" si="120"/>
        <v>Inventory</v>
      </c>
      <c r="M162" s="211" t="str">
        <f t="shared" si="91"/>
        <v>NO</v>
      </c>
      <c r="N162" s="211" t="str">
        <f t="shared" si="92"/>
        <v>Product</v>
      </c>
      <c r="O162" s="211" t="str">
        <f t="shared" si="93"/>
        <v>Sensor</v>
      </c>
      <c r="P162" s="211" t="str">
        <f t="shared" si="94"/>
        <v>One Time</v>
      </c>
      <c r="Q162" s="349">
        <v>43930</v>
      </c>
      <c r="R162" s="349"/>
      <c r="S162" s="211" t="str">
        <f t="shared" si="95"/>
        <v>YES</v>
      </c>
      <c r="T162" s="211" t="str">
        <f t="shared" si="96"/>
        <v>No</v>
      </c>
      <c r="U162" s="211" t="str">
        <f t="shared" si="97"/>
        <v>No</v>
      </c>
      <c r="V162" s="211" t="str">
        <f t="shared" si="98"/>
        <v>NO</v>
      </c>
      <c r="W162" s="211" t="str">
        <f t="shared" si="99"/>
        <v>NO</v>
      </c>
      <c r="X162" s="211">
        <v>0</v>
      </c>
      <c r="Y162" s="211" t="s">
        <v>3277</v>
      </c>
      <c r="Z162" s="211" t="s">
        <v>3275</v>
      </c>
      <c r="AA162" s="211" t="s">
        <v>3319</v>
      </c>
      <c r="AB162" s="211" t="s">
        <v>3286</v>
      </c>
      <c r="AC162" s="211" t="s">
        <v>3286</v>
      </c>
      <c r="AD162" s="211" t="s">
        <v>3320</v>
      </c>
      <c r="AE162" s="211" t="str">
        <f t="shared" si="100"/>
        <v>IRP9</v>
      </c>
      <c r="AF162" s="211" t="str">
        <f t="shared" si="101"/>
        <v/>
      </c>
      <c r="AG162" s="211" t="str">
        <f t="shared" si="102"/>
        <v/>
      </c>
      <c r="AH162" s="211" t="str">
        <f t="shared" si="121"/>
        <v>X</v>
      </c>
      <c r="AI162" s="211" t="str">
        <f t="shared" si="103"/>
        <v/>
      </c>
      <c r="AJ162" s="211" t="str">
        <f t="shared" si="104"/>
        <v/>
      </c>
      <c r="AK162" s="211" t="str">
        <f t="shared" si="105"/>
        <v/>
      </c>
      <c r="AL162" s="211" t="str">
        <f t="shared" si="106"/>
        <v/>
      </c>
      <c r="AM162" s="211" t="str">
        <f t="shared" si="107"/>
        <v/>
      </c>
      <c r="AN162" s="211" t="str">
        <f t="shared" si="108"/>
        <v>No</v>
      </c>
      <c r="AO162" s="211" t="str">
        <f t="shared" si="109"/>
        <v>No</v>
      </c>
      <c r="AP162" s="211" t="str">
        <f t="shared" si="110"/>
        <v>No</v>
      </c>
      <c r="AQ162" s="211" t="str">
        <f t="shared" si="111"/>
        <v/>
      </c>
      <c r="AR162" s="211" t="str">
        <f t="shared" si="112"/>
        <v/>
      </c>
      <c r="AS162" s="211" t="str">
        <f t="shared" si="113"/>
        <v>MOTION DETECTOR</v>
      </c>
      <c r="AT162" s="211" t="str">
        <f t="shared" si="114"/>
        <v/>
      </c>
      <c r="AU162" s="211" t="str">
        <f t="shared" si="115"/>
        <v/>
      </c>
      <c r="AV162" s="211" t="str">
        <f t="shared" si="116"/>
        <v/>
      </c>
      <c r="AW162" s="211" t="str">
        <f t="shared" si="117"/>
        <v/>
      </c>
      <c r="AX162" s="211" t="str">
        <f t="shared" si="118"/>
        <v>NO</v>
      </c>
      <c r="AY162" s="125" t="str">
        <f t="shared" si="119"/>
        <v/>
      </c>
    </row>
    <row r="163" spans="1:51" s="211" customFormat="1" x14ac:dyDescent="0.25">
      <c r="A163" s="211" t="s">
        <v>3201</v>
      </c>
      <c r="B163" s="211" t="s">
        <v>3201</v>
      </c>
      <c r="C163" s="211" t="str">
        <f t="shared" si="82"/>
        <v>Installation Fee Credit - 50%</v>
      </c>
      <c r="D163" s="211" t="str">
        <f t="shared" si="83"/>
        <v>Crédit d'installation  (50 %)</v>
      </c>
      <c r="E163" s="211" t="str">
        <f t="shared" si="84"/>
        <v/>
      </c>
      <c r="F163" s="211" t="str">
        <f t="shared" si="85"/>
        <v>Installation Fee Waived at 50%</v>
      </c>
      <c r="G163" s="211" t="str">
        <f t="shared" si="86"/>
        <v>Crédit d'installation  (50 %)</v>
      </c>
      <c r="H163" s="211" t="str">
        <f t="shared" si="87"/>
        <v>Installation Fee Credit - 50%</v>
      </c>
      <c r="I163" s="211" t="str">
        <f t="shared" si="88"/>
        <v>Crédit d'installation  (50 %)</v>
      </c>
      <c r="J163" s="211" t="str">
        <f t="shared" si="89"/>
        <v/>
      </c>
      <c r="K163" s="211" t="str">
        <f t="shared" si="90"/>
        <v/>
      </c>
      <c r="L163" s="211" t="str">
        <f t="shared" si="120"/>
        <v>Service</v>
      </c>
      <c r="M163" s="211" t="str">
        <f t="shared" si="91"/>
        <v>NO</v>
      </c>
      <c r="N163" s="211" t="str">
        <f t="shared" si="92"/>
        <v>Product</v>
      </c>
      <c r="O163" s="211" t="str">
        <f t="shared" si="93"/>
        <v>Promotion</v>
      </c>
      <c r="P163" s="211" t="str">
        <f t="shared" si="94"/>
        <v>One time</v>
      </c>
      <c r="Q163" s="349">
        <v>43930</v>
      </c>
      <c r="R163" s="349"/>
      <c r="S163" s="211" t="str">
        <f t="shared" si="95"/>
        <v>NO</v>
      </c>
      <c r="T163" s="211" t="str">
        <f t="shared" si="96"/>
        <v>No</v>
      </c>
      <c r="U163" s="211" t="str">
        <f t="shared" si="97"/>
        <v>No</v>
      </c>
      <c r="V163" s="211" t="str">
        <f t="shared" si="98"/>
        <v>NO</v>
      </c>
      <c r="W163" s="211" t="str">
        <f t="shared" si="99"/>
        <v>NO</v>
      </c>
      <c r="X163" s="211">
        <v>0</v>
      </c>
      <c r="Y163" s="211" t="s">
        <v>3277</v>
      </c>
      <c r="Z163" s="211" t="s">
        <v>3275</v>
      </c>
      <c r="AA163" s="211" t="s">
        <v>3319</v>
      </c>
      <c r="AB163" s="211" t="s">
        <v>3286</v>
      </c>
      <c r="AC163" s="211" t="s">
        <v>3286</v>
      </c>
      <c r="AD163" s="211" t="s">
        <v>3320</v>
      </c>
      <c r="AE163" s="211" t="str">
        <f t="shared" si="100"/>
        <v>INS_FE</v>
      </c>
      <c r="AF163" s="211" t="str">
        <f t="shared" si="101"/>
        <v>INS_FE</v>
      </c>
      <c r="AG163" s="211" t="str">
        <f t="shared" si="102"/>
        <v>INST_FEE_CR5</v>
      </c>
      <c r="AH163" s="211" t="str">
        <f t="shared" si="121"/>
        <v/>
      </c>
      <c r="AI163" s="211" t="str">
        <f t="shared" si="103"/>
        <v/>
      </c>
      <c r="AJ163" s="211" t="str">
        <f t="shared" si="104"/>
        <v/>
      </c>
      <c r="AK163" s="211" t="str">
        <f t="shared" si="105"/>
        <v/>
      </c>
      <c r="AL163" s="211" t="str">
        <f t="shared" si="106"/>
        <v/>
      </c>
      <c r="AM163" s="211" t="str">
        <f t="shared" si="107"/>
        <v>Offer</v>
      </c>
      <c r="AN163" s="211" t="str">
        <f t="shared" si="108"/>
        <v>No</v>
      </c>
      <c r="AO163" s="211" t="str">
        <f t="shared" si="109"/>
        <v>No</v>
      </c>
      <c r="AP163" s="211" t="str">
        <f t="shared" si="110"/>
        <v>No</v>
      </c>
      <c r="AQ163" s="211" t="str">
        <f t="shared" si="111"/>
        <v/>
      </c>
      <c r="AR163" s="211" t="str">
        <f t="shared" si="112"/>
        <v/>
      </c>
      <c r="AS163" s="211" t="str">
        <f t="shared" si="113"/>
        <v/>
      </c>
      <c r="AT163" s="211" t="str">
        <f t="shared" si="114"/>
        <v>NO</v>
      </c>
      <c r="AU163" s="211" t="str">
        <f t="shared" si="115"/>
        <v/>
      </c>
      <c r="AV163" s="211" t="str">
        <f t="shared" si="116"/>
        <v/>
      </c>
      <c r="AW163" s="211" t="str">
        <f t="shared" si="117"/>
        <v/>
      </c>
      <c r="AX163" s="211" t="str">
        <f t="shared" si="118"/>
        <v>NO</v>
      </c>
      <c r="AY163" s="125" t="str">
        <f t="shared" si="119"/>
        <v/>
      </c>
    </row>
    <row r="164" spans="1:51" s="211" customFormat="1" x14ac:dyDescent="0.25">
      <c r="A164" s="211" t="s">
        <v>3200</v>
      </c>
      <c r="B164" s="211" t="s">
        <v>3200</v>
      </c>
      <c r="C164" s="211" t="str">
        <f t="shared" si="82"/>
        <v xml:space="preserve">Installation Fee Credit </v>
      </c>
      <c r="D164" s="211" t="str">
        <f t="shared" si="83"/>
        <v xml:space="preserve">Crédit d'installation </v>
      </c>
      <c r="E164" s="211" t="str">
        <f t="shared" si="84"/>
        <v/>
      </c>
      <c r="F164" s="211" t="str">
        <f t="shared" si="85"/>
        <v xml:space="preserve">Installation Fee Waived for new Smart Home service when customer has new or existing Bell Internet </v>
      </c>
      <c r="G164" s="211" t="str">
        <f t="shared" si="86"/>
        <v xml:space="preserve">Crédit d'installation </v>
      </c>
      <c r="H164" s="211" t="str">
        <f t="shared" si="87"/>
        <v xml:space="preserve">Installation Fee Credit </v>
      </c>
      <c r="I164" s="211" t="str">
        <f t="shared" si="88"/>
        <v xml:space="preserve">Crédit d'installation </v>
      </c>
      <c r="J164" s="211" t="str">
        <f t="shared" si="89"/>
        <v/>
      </c>
      <c r="K164" s="211" t="str">
        <f t="shared" si="90"/>
        <v/>
      </c>
      <c r="L164" s="211" t="str">
        <f t="shared" si="120"/>
        <v>Service</v>
      </c>
      <c r="M164" s="211" t="str">
        <f t="shared" si="91"/>
        <v>NO</v>
      </c>
      <c r="N164" s="211" t="str">
        <f t="shared" si="92"/>
        <v>Product</v>
      </c>
      <c r="O164" s="211" t="str">
        <f t="shared" si="93"/>
        <v>Promotion</v>
      </c>
      <c r="P164" s="211" t="str">
        <f t="shared" si="94"/>
        <v>One time</v>
      </c>
      <c r="Q164" s="349">
        <v>43930</v>
      </c>
      <c r="R164" s="349"/>
      <c r="S164" s="211" t="str">
        <f t="shared" si="95"/>
        <v>NO</v>
      </c>
      <c r="T164" s="211" t="str">
        <f t="shared" si="96"/>
        <v>No</v>
      </c>
      <c r="U164" s="211" t="str">
        <f t="shared" si="97"/>
        <v>No</v>
      </c>
      <c r="V164" s="211" t="str">
        <f t="shared" si="98"/>
        <v>NO</v>
      </c>
      <c r="W164" s="211" t="str">
        <f t="shared" si="99"/>
        <v>NO</v>
      </c>
      <c r="X164" s="211">
        <v>0</v>
      </c>
      <c r="Y164" s="211" t="s">
        <v>3277</v>
      </c>
      <c r="Z164" s="211" t="s">
        <v>3275</v>
      </c>
      <c r="AA164" s="211" t="s">
        <v>3319</v>
      </c>
      <c r="AB164" s="211" t="s">
        <v>3286</v>
      </c>
      <c r="AC164" s="211" t="s">
        <v>3286</v>
      </c>
      <c r="AD164" s="211" t="s">
        <v>3320</v>
      </c>
      <c r="AE164" s="211" t="str">
        <f t="shared" si="100"/>
        <v>INS_FE</v>
      </c>
      <c r="AF164" s="211" t="str">
        <f t="shared" si="101"/>
        <v>INS_FE</v>
      </c>
      <c r="AG164" s="211" t="str">
        <f t="shared" si="102"/>
        <v>INST_FEE_CR</v>
      </c>
      <c r="AH164" s="211" t="str">
        <f t="shared" si="121"/>
        <v/>
      </c>
      <c r="AI164" s="211" t="str">
        <f t="shared" si="103"/>
        <v>NO</v>
      </c>
      <c r="AJ164" s="211" t="str">
        <f t="shared" si="104"/>
        <v/>
      </c>
      <c r="AK164" s="211" t="str">
        <f t="shared" si="105"/>
        <v/>
      </c>
      <c r="AL164" s="211" t="str">
        <f t="shared" si="106"/>
        <v/>
      </c>
      <c r="AM164" s="211" t="str">
        <f t="shared" si="107"/>
        <v>Offer</v>
      </c>
      <c r="AN164" s="211" t="str">
        <f t="shared" si="108"/>
        <v>No</v>
      </c>
      <c r="AO164" s="211" t="str">
        <f t="shared" si="109"/>
        <v>No</v>
      </c>
      <c r="AP164" s="211" t="str">
        <f t="shared" si="110"/>
        <v>No</v>
      </c>
      <c r="AQ164" s="211" t="str">
        <f t="shared" si="111"/>
        <v/>
      </c>
      <c r="AR164" s="211" t="str">
        <f t="shared" si="112"/>
        <v/>
      </c>
      <c r="AS164" s="211" t="str">
        <f t="shared" si="113"/>
        <v/>
      </c>
      <c r="AT164" s="211" t="str">
        <f t="shared" si="114"/>
        <v>NO</v>
      </c>
      <c r="AU164" s="211" t="str">
        <f t="shared" si="115"/>
        <v/>
      </c>
      <c r="AV164" s="211" t="str">
        <f t="shared" si="116"/>
        <v/>
      </c>
      <c r="AW164" s="211" t="str">
        <f t="shared" si="117"/>
        <v/>
      </c>
      <c r="AX164" s="211" t="str">
        <f t="shared" si="118"/>
        <v>NO</v>
      </c>
      <c r="AY164" s="125" t="str">
        <f t="shared" si="119"/>
        <v/>
      </c>
    </row>
    <row r="165" spans="1:51" s="211" customFormat="1" x14ac:dyDescent="0.25">
      <c r="A165" s="211" t="s">
        <v>3199</v>
      </c>
      <c r="B165" s="211" t="s">
        <v>3199</v>
      </c>
      <c r="C165" s="211" t="str">
        <f t="shared" si="82"/>
        <v xml:space="preserve">Installation Fee </v>
      </c>
      <c r="D165" s="211" t="str">
        <f t="shared" si="83"/>
        <v>Frais d'installation</v>
      </c>
      <c r="E165" s="211" t="str">
        <f t="shared" si="84"/>
        <v/>
      </c>
      <c r="F165" s="211" t="str">
        <f t="shared" si="85"/>
        <v xml:space="preserve">Installation Fee for new Smart Home service </v>
      </c>
      <c r="G165" s="211" t="str">
        <f t="shared" si="86"/>
        <v>Frais d'installation</v>
      </c>
      <c r="H165" s="211" t="str">
        <f t="shared" si="87"/>
        <v xml:space="preserve">Installation Fee </v>
      </c>
      <c r="I165" s="211" t="str">
        <f t="shared" si="88"/>
        <v>Frais d'installation</v>
      </c>
      <c r="J165" s="211" t="str">
        <f t="shared" si="89"/>
        <v/>
      </c>
      <c r="K165" s="211" t="str">
        <f t="shared" si="90"/>
        <v/>
      </c>
      <c r="L165" s="211" t="str">
        <f t="shared" si="120"/>
        <v>Service</v>
      </c>
      <c r="M165" s="211" t="str">
        <f t="shared" si="91"/>
        <v>NO</v>
      </c>
      <c r="N165" s="211" t="str">
        <f t="shared" si="92"/>
        <v>Product</v>
      </c>
      <c r="O165" s="211" t="str">
        <f t="shared" si="93"/>
        <v>Service</v>
      </c>
      <c r="P165" s="211" t="str">
        <f t="shared" si="94"/>
        <v>One time</v>
      </c>
      <c r="Q165" s="349">
        <v>43930</v>
      </c>
      <c r="R165" s="349"/>
      <c r="S165" s="211" t="str">
        <f t="shared" si="95"/>
        <v>NO</v>
      </c>
      <c r="T165" s="211" t="str">
        <f t="shared" si="96"/>
        <v>No</v>
      </c>
      <c r="U165" s="211" t="str">
        <f t="shared" si="97"/>
        <v>No</v>
      </c>
      <c r="V165" s="211" t="str">
        <f t="shared" si="98"/>
        <v>NO</v>
      </c>
      <c r="W165" s="211" t="str">
        <f t="shared" si="99"/>
        <v>NO</v>
      </c>
      <c r="X165" s="211">
        <v>0</v>
      </c>
      <c r="Y165" s="211" t="s">
        <v>3277</v>
      </c>
      <c r="Z165" s="211" t="s">
        <v>3275</v>
      </c>
      <c r="AA165" s="211" t="s">
        <v>3319</v>
      </c>
      <c r="AB165" s="211" t="s">
        <v>3286</v>
      </c>
      <c r="AC165" s="211" t="s">
        <v>3286</v>
      </c>
      <c r="AD165" s="211" t="s">
        <v>3320</v>
      </c>
      <c r="AE165" s="211" t="str">
        <f t="shared" si="100"/>
        <v>INS_FE</v>
      </c>
      <c r="AF165" s="211" t="str">
        <f t="shared" si="101"/>
        <v>INS_FE</v>
      </c>
      <c r="AG165" s="211" t="str">
        <f t="shared" si="102"/>
        <v/>
      </c>
      <c r="AH165" s="211" t="str">
        <f t="shared" si="121"/>
        <v/>
      </c>
      <c r="AI165" s="211" t="str">
        <f t="shared" si="103"/>
        <v/>
      </c>
      <c r="AJ165" s="211" t="str">
        <f t="shared" si="104"/>
        <v/>
      </c>
      <c r="AK165" s="211" t="str">
        <f t="shared" si="105"/>
        <v/>
      </c>
      <c r="AL165" s="211" t="str">
        <f t="shared" si="106"/>
        <v/>
      </c>
      <c r="AM165" s="211" t="str">
        <f t="shared" si="107"/>
        <v/>
      </c>
      <c r="AN165" s="211" t="str">
        <f t="shared" si="108"/>
        <v>No</v>
      </c>
      <c r="AO165" s="211" t="str">
        <f t="shared" si="109"/>
        <v>No</v>
      </c>
      <c r="AP165" s="211" t="str">
        <f t="shared" si="110"/>
        <v>No</v>
      </c>
      <c r="AQ165" s="211" t="str">
        <f t="shared" si="111"/>
        <v/>
      </c>
      <c r="AR165" s="211" t="str">
        <f t="shared" si="112"/>
        <v/>
      </c>
      <c r="AS165" s="211" t="str">
        <f t="shared" si="113"/>
        <v/>
      </c>
      <c r="AT165" s="211" t="str">
        <f t="shared" si="114"/>
        <v/>
      </c>
      <c r="AU165" s="211" t="str">
        <f t="shared" si="115"/>
        <v/>
      </c>
      <c r="AV165" s="211" t="str">
        <f t="shared" si="116"/>
        <v/>
      </c>
      <c r="AW165" s="211" t="str">
        <f t="shared" si="117"/>
        <v/>
      </c>
      <c r="AX165" s="211" t="str">
        <f t="shared" si="118"/>
        <v>NO</v>
      </c>
      <c r="AY165" s="125" t="str">
        <f t="shared" si="119"/>
        <v/>
      </c>
    </row>
    <row r="166" spans="1:51" s="211" customFormat="1" x14ac:dyDescent="0.25">
      <c r="A166" s="211" t="s">
        <v>247</v>
      </c>
      <c r="B166" s="211" t="s">
        <v>247</v>
      </c>
      <c r="C166" s="211" t="str">
        <f t="shared" si="82"/>
        <v xml:space="preserve">Starter Hardwire Super Switch Takeover </v>
      </c>
      <c r="D166" s="211" t="str">
        <f t="shared" si="83"/>
        <v>Module de prise en charge câblé - Super Switch (Départ)</v>
      </c>
      <c r="E166" s="211" t="str">
        <f t="shared" si="84"/>
        <v/>
      </c>
      <c r="F166" s="211" t="str">
        <f t="shared" si="85"/>
        <v>Starter</v>
      </c>
      <c r="G166" s="211" t="str">
        <f t="shared" si="86"/>
        <v>Départ</v>
      </c>
      <c r="H166" s="211" t="str">
        <f t="shared" si="87"/>
        <v xml:space="preserve">Starter Hardwire Super Switch Takeover </v>
      </c>
      <c r="I166" s="211" t="str">
        <f t="shared" si="88"/>
        <v>Module de prise en charge câblé - Super Switch (Départ)</v>
      </c>
      <c r="J166" s="211" t="str">
        <f t="shared" si="89"/>
        <v>2GIG-GC2HW</v>
      </c>
      <c r="K166" s="211" t="str">
        <f t="shared" si="90"/>
        <v>HWSECURE</v>
      </c>
      <c r="L166" s="211" t="str">
        <f t="shared" si="120"/>
        <v>Non-Inventory</v>
      </c>
      <c r="M166" s="211" t="str">
        <f t="shared" si="91"/>
        <v>NO</v>
      </c>
      <c r="N166" s="211" t="str">
        <f t="shared" si="92"/>
        <v>Product Bundle</v>
      </c>
      <c r="O166" s="211" t="str">
        <f t="shared" si="93"/>
        <v>Bundle</v>
      </c>
      <c r="P166" s="211" t="str">
        <f t="shared" si="94"/>
        <v>RMR</v>
      </c>
      <c r="Q166" s="349">
        <v>43930</v>
      </c>
      <c r="R166" s="349"/>
      <c r="S166" s="211" t="str">
        <f t="shared" si="95"/>
        <v>YES</v>
      </c>
      <c r="T166" s="211" t="str">
        <f t="shared" si="96"/>
        <v>No</v>
      </c>
      <c r="U166" s="211" t="str">
        <f t="shared" si="97"/>
        <v>No</v>
      </c>
      <c r="V166" s="211" t="str">
        <f t="shared" si="98"/>
        <v>NO</v>
      </c>
      <c r="W166" s="211" t="str">
        <f t="shared" si="99"/>
        <v>NO</v>
      </c>
      <c r="X166" s="211">
        <v>0</v>
      </c>
      <c r="Y166" s="211" t="s">
        <v>3277</v>
      </c>
      <c r="Z166" s="211" t="s">
        <v>3275</v>
      </c>
      <c r="AA166" s="211" t="s">
        <v>3319</v>
      </c>
      <c r="AB166" s="211" t="s">
        <v>3286</v>
      </c>
      <c r="AC166" s="211" t="s">
        <v>3286</v>
      </c>
      <c r="AD166" s="211" t="s">
        <v>3320</v>
      </c>
      <c r="AE166" s="211" t="str">
        <f t="shared" si="100"/>
        <v>SERVICE</v>
      </c>
      <c r="AF166" s="211" t="str">
        <f t="shared" si="101"/>
        <v>SERVICE</v>
      </c>
      <c r="AG166" s="211" t="str">
        <f t="shared" si="102"/>
        <v/>
      </c>
      <c r="AH166" s="211" t="str">
        <f t="shared" si="121"/>
        <v/>
      </c>
      <c r="AI166" s="211" t="str">
        <f t="shared" si="103"/>
        <v/>
      </c>
      <c r="AJ166" s="211" t="str">
        <f t="shared" si="104"/>
        <v/>
      </c>
      <c r="AK166" s="211" t="str">
        <f t="shared" si="105"/>
        <v/>
      </c>
      <c r="AL166" s="211" t="str">
        <f t="shared" si="106"/>
        <v/>
      </c>
      <c r="AM166" s="211" t="str">
        <f t="shared" si="107"/>
        <v/>
      </c>
      <c r="AN166" s="211" t="str">
        <f t="shared" si="108"/>
        <v>No</v>
      </c>
      <c r="AO166" s="211" t="str">
        <f t="shared" si="109"/>
        <v>No</v>
      </c>
      <c r="AP166" s="211" t="str">
        <f t="shared" si="110"/>
        <v>No</v>
      </c>
      <c r="AQ166" s="211" t="str">
        <f t="shared" si="111"/>
        <v/>
      </c>
      <c r="AR166" s="211" t="str">
        <f t="shared" si="112"/>
        <v>HWSECURE</v>
      </c>
      <c r="AS166" s="211" t="str">
        <f t="shared" si="113"/>
        <v/>
      </c>
      <c r="AT166" s="211" t="str">
        <f t="shared" si="114"/>
        <v/>
      </c>
      <c r="AU166" s="211" t="str">
        <f t="shared" si="115"/>
        <v/>
      </c>
      <c r="AV166" s="211" t="str">
        <f t="shared" si="116"/>
        <v>ADC</v>
      </c>
      <c r="AW166" s="211" t="str">
        <f t="shared" si="117"/>
        <v>Wired</v>
      </c>
      <c r="AX166" s="211" t="str">
        <f t="shared" si="118"/>
        <v>NO</v>
      </c>
      <c r="AY166" s="125" t="str">
        <f t="shared" si="119"/>
        <v>0</v>
      </c>
    </row>
    <row r="167" spans="1:51" s="211" customFormat="1" x14ac:dyDescent="0.25">
      <c r="A167" s="211" t="s">
        <v>248</v>
      </c>
      <c r="B167" s="211" t="s">
        <v>248</v>
      </c>
      <c r="C167" s="211" t="str">
        <f t="shared" si="82"/>
        <v>Starter Hardwire Super Switch Takeover with Remote Access</v>
      </c>
      <c r="D167" s="211" t="str">
        <f t="shared" si="83"/>
        <v>Module de prise en charge câblé - Super Switch avec accès à distance (Départ)</v>
      </c>
      <c r="E167" s="211" t="str">
        <f t="shared" si="84"/>
        <v/>
      </c>
      <c r="F167" s="211" t="str">
        <f t="shared" si="85"/>
        <v>Starter</v>
      </c>
      <c r="G167" s="211" t="str">
        <f t="shared" si="86"/>
        <v>Départ</v>
      </c>
      <c r="H167" s="211" t="str">
        <f t="shared" si="87"/>
        <v>Starter Hardwire Super Switch Takeover with Remote Access</v>
      </c>
      <c r="I167" s="211" t="str">
        <f t="shared" si="88"/>
        <v>Module de prise en charge câblé - Super Switch avec accès à distance (Départ)</v>
      </c>
      <c r="J167" s="211" t="str">
        <f t="shared" si="89"/>
        <v>2GIG-GC2HW</v>
      </c>
      <c r="K167" s="211" t="str">
        <f t="shared" si="90"/>
        <v>HWSEC_AC</v>
      </c>
      <c r="L167" s="211" t="str">
        <f t="shared" si="120"/>
        <v>Non-Inventory</v>
      </c>
      <c r="M167" s="211" t="str">
        <f t="shared" si="91"/>
        <v>NO</v>
      </c>
      <c r="N167" s="211" t="str">
        <f t="shared" si="92"/>
        <v>Product Bundle</v>
      </c>
      <c r="O167" s="211" t="str">
        <f t="shared" si="93"/>
        <v>Bundle</v>
      </c>
      <c r="P167" s="211" t="str">
        <f t="shared" si="94"/>
        <v>RMR</v>
      </c>
      <c r="Q167" s="349">
        <v>43930</v>
      </c>
      <c r="R167" s="349"/>
      <c r="S167" s="211" t="str">
        <f t="shared" si="95"/>
        <v>YES</v>
      </c>
      <c r="T167" s="211" t="str">
        <f t="shared" si="96"/>
        <v>No</v>
      </c>
      <c r="U167" s="211" t="str">
        <f t="shared" si="97"/>
        <v>No</v>
      </c>
      <c r="V167" s="211" t="str">
        <f t="shared" si="98"/>
        <v>NO</v>
      </c>
      <c r="W167" s="211" t="str">
        <f t="shared" si="99"/>
        <v>NO</v>
      </c>
      <c r="X167" s="211">
        <v>0</v>
      </c>
      <c r="Y167" s="211" t="s">
        <v>3277</v>
      </c>
      <c r="Z167" s="211" t="s">
        <v>3275</v>
      </c>
      <c r="AA167" s="211" t="s">
        <v>3319</v>
      </c>
      <c r="AB167" s="211" t="s">
        <v>3286</v>
      </c>
      <c r="AC167" s="211" t="s">
        <v>3286</v>
      </c>
      <c r="AD167" s="211" t="s">
        <v>3320</v>
      </c>
      <c r="AE167" s="211" t="str">
        <f t="shared" si="100"/>
        <v>SERVICE</v>
      </c>
      <c r="AF167" s="211" t="str">
        <f t="shared" si="101"/>
        <v>SERVICE</v>
      </c>
      <c r="AG167" s="211" t="str">
        <f t="shared" si="102"/>
        <v/>
      </c>
      <c r="AH167" s="211" t="str">
        <f t="shared" si="121"/>
        <v/>
      </c>
      <c r="AI167" s="211" t="str">
        <f t="shared" si="103"/>
        <v/>
      </c>
      <c r="AJ167" s="211" t="str">
        <f t="shared" si="104"/>
        <v/>
      </c>
      <c r="AK167" s="211" t="str">
        <f t="shared" si="105"/>
        <v/>
      </c>
      <c r="AL167" s="211" t="str">
        <f t="shared" si="106"/>
        <v/>
      </c>
      <c r="AM167" s="211" t="str">
        <f t="shared" si="107"/>
        <v/>
      </c>
      <c r="AN167" s="211" t="str">
        <f t="shared" si="108"/>
        <v>No</v>
      </c>
      <c r="AO167" s="211" t="str">
        <f t="shared" si="109"/>
        <v>No</v>
      </c>
      <c r="AP167" s="211" t="str">
        <f t="shared" si="110"/>
        <v>No</v>
      </c>
      <c r="AQ167" s="211" t="str">
        <f t="shared" si="111"/>
        <v/>
      </c>
      <c r="AR167" s="211" t="str">
        <f t="shared" si="112"/>
        <v>HWSEC_AC</v>
      </c>
      <c r="AS167" s="211" t="str">
        <f t="shared" si="113"/>
        <v/>
      </c>
      <c r="AT167" s="211" t="str">
        <f t="shared" si="114"/>
        <v/>
      </c>
      <c r="AU167" s="211" t="str">
        <f t="shared" si="115"/>
        <v/>
      </c>
      <c r="AV167" s="211" t="str">
        <f t="shared" si="116"/>
        <v>ADC</v>
      </c>
      <c r="AW167" s="211" t="str">
        <f t="shared" si="117"/>
        <v>Wired</v>
      </c>
      <c r="AX167" s="211" t="str">
        <f t="shared" si="118"/>
        <v>NO</v>
      </c>
      <c r="AY167" s="125" t="str">
        <f t="shared" si="119"/>
        <v>0</v>
      </c>
    </row>
    <row r="168" spans="1:51" s="211" customFormat="1" x14ac:dyDescent="0.25">
      <c r="A168" s="211" t="s">
        <v>2501</v>
      </c>
      <c r="B168" s="211" t="s">
        <v>2501</v>
      </c>
      <c r="C168" s="211" t="str">
        <f t="shared" si="82"/>
        <v xml:space="preserve">Better Hardwire Super Switch Takeover </v>
      </c>
      <c r="D168" s="211" t="str">
        <f t="shared" si="83"/>
        <v>Module de prise en charge câblé - Super Switch (Mieux)</v>
      </c>
      <c r="E168" s="211" t="str">
        <f t="shared" si="84"/>
        <v/>
      </c>
      <c r="F168" s="211" t="str">
        <f t="shared" si="85"/>
        <v>Better</v>
      </c>
      <c r="G168" s="211" t="str">
        <f t="shared" si="86"/>
        <v>Mieux</v>
      </c>
      <c r="H168" s="211" t="str">
        <f t="shared" si="87"/>
        <v xml:space="preserve">Better Hardwire Super Switch Takeover </v>
      </c>
      <c r="I168" s="211" t="str">
        <f t="shared" si="88"/>
        <v>Module de prise en charge câblé - Super Switch (Mieux)</v>
      </c>
      <c r="J168" s="211" t="str">
        <f t="shared" si="89"/>
        <v>2GIG-GC2HW</v>
      </c>
      <c r="K168" s="211" t="str">
        <f t="shared" si="90"/>
        <v>HWCONTROL</v>
      </c>
      <c r="L168" s="211" t="str">
        <f t="shared" si="120"/>
        <v>Non-Inventory</v>
      </c>
      <c r="M168" s="211" t="str">
        <f t="shared" si="91"/>
        <v>NO</v>
      </c>
      <c r="N168" s="211" t="str">
        <f t="shared" si="92"/>
        <v>Product</v>
      </c>
      <c r="O168" s="211" t="str">
        <f t="shared" si="93"/>
        <v>Misc</v>
      </c>
      <c r="P168" s="211" t="str">
        <f t="shared" si="94"/>
        <v>RMR</v>
      </c>
      <c r="Q168" s="349">
        <v>43930</v>
      </c>
      <c r="R168" s="349"/>
      <c r="S168" s="211" t="str">
        <f t="shared" si="95"/>
        <v>YES</v>
      </c>
      <c r="T168" s="211" t="str">
        <f t="shared" si="96"/>
        <v>No</v>
      </c>
      <c r="U168" s="211" t="str">
        <f t="shared" si="97"/>
        <v>No</v>
      </c>
      <c r="V168" s="211" t="str">
        <f t="shared" si="98"/>
        <v>NO</v>
      </c>
      <c r="W168" s="211" t="str">
        <f t="shared" si="99"/>
        <v>NO</v>
      </c>
      <c r="X168" s="211">
        <v>0</v>
      </c>
      <c r="Y168" s="211" t="s">
        <v>3277</v>
      </c>
      <c r="Z168" s="211" t="s">
        <v>3275</v>
      </c>
      <c r="AA168" s="211" t="s">
        <v>3319</v>
      </c>
      <c r="AB168" s="211" t="s">
        <v>3286</v>
      </c>
      <c r="AC168" s="211" t="s">
        <v>3286</v>
      </c>
      <c r="AD168" s="211" t="s">
        <v>3320</v>
      </c>
      <c r="AE168" s="211" t="str">
        <f t="shared" si="100"/>
        <v>SERVICE</v>
      </c>
      <c r="AF168" s="211" t="str">
        <f t="shared" si="101"/>
        <v>SERVICE</v>
      </c>
      <c r="AG168" s="211" t="str">
        <f t="shared" si="102"/>
        <v/>
      </c>
      <c r="AH168" s="211" t="str">
        <f t="shared" si="121"/>
        <v/>
      </c>
      <c r="AI168" s="211" t="str">
        <f t="shared" si="103"/>
        <v/>
      </c>
      <c r="AJ168" s="211" t="str">
        <f t="shared" si="104"/>
        <v/>
      </c>
      <c r="AK168" s="211" t="str">
        <f t="shared" si="105"/>
        <v/>
      </c>
      <c r="AL168" s="211" t="str">
        <f t="shared" si="106"/>
        <v/>
      </c>
      <c r="AM168" s="211" t="str">
        <f t="shared" si="107"/>
        <v/>
      </c>
      <c r="AN168" s="211" t="str">
        <f t="shared" si="108"/>
        <v>No</v>
      </c>
      <c r="AO168" s="211" t="str">
        <f t="shared" si="109"/>
        <v>No</v>
      </c>
      <c r="AP168" s="211" t="str">
        <f t="shared" si="110"/>
        <v>No</v>
      </c>
      <c r="AQ168" s="211" t="str">
        <f t="shared" si="111"/>
        <v/>
      </c>
      <c r="AR168" s="211" t="str">
        <f t="shared" si="112"/>
        <v>HWCOMMAN</v>
      </c>
      <c r="AS168" s="211" t="str">
        <f t="shared" si="113"/>
        <v/>
      </c>
      <c r="AT168" s="211" t="str">
        <f t="shared" si="114"/>
        <v/>
      </c>
      <c r="AU168" s="211" t="str">
        <f t="shared" si="115"/>
        <v/>
      </c>
      <c r="AV168" s="211" t="str">
        <f t="shared" si="116"/>
        <v>ADC</v>
      </c>
      <c r="AW168" s="211" t="str">
        <f t="shared" si="117"/>
        <v>Wired</v>
      </c>
      <c r="AX168" s="211" t="str">
        <f t="shared" si="118"/>
        <v>NO</v>
      </c>
      <c r="AY168" s="125">
        <f t="shared" si="119"/>
        <v>0</v>
      </c>
    </row>
    <row r="169" spans="1:51" s="211" customFormat="1" x14ac:dyDescent="0.25">
      <c r="A169" s="211" t="s">
        <v>2490</v>
      </c>
      <c r="B169" s="211" t="s">
        <v>2490</v>
      </c>
      <c r="C169" s="211" t="str">
        <f t="shared" si="82"/>
        <v xml:space="preserve">Good Hardwire Super Switch Takeover </v>
      </c>
      <c r="D169" s="211" t="str">
        <f t="shared" si="83"/>
        <v>Module de prise en charge câblé - Super Switch (Bon)</v>
      </c>
      <c r="E169" s="211" t="str">
        <f t="shared" si="84"/>
        <v/>
      </c>
      <c r="F169" s="211" t="str">
        <f t="shared" si="85"/>
        <v>Good</v>
      </c>
      <c r="G169" s="211" t="str">
        <f t="shared" si="86"/>
        <v>Bon</v>
      </c>
      <c r="H169" s="211" t="str">
        <f t="shared" si="87"/>
        <v xml:space="preserve">Good Hardwire Super Switch Takeover </v>
      </c>
      <c r="I169" s="211" t="str">
        <f t="shared" si="88"/>
        <v>Module de prise en charge câblé - Super Switch (Bon)</v>
      </c>
      <c r="J169" s="211" t="str">
        <f t="shared" si="89"/>
        <v>2GIG-GC2HW</v>
      </c>
      <c r="K169" s="211" t="str">
        <f t="shared" si="90"/>
        <v>HWCONNECT</v>
      </c>
      <c r="L169" s="211" t="str">
        <f t="shared" si="120"/>
        <v>Non-Inventory</v>
      </c>
      <c r="M169" s="211" t="str">
        <f t="shared" si="91"/>
        <v>NO</v>
      </c>
      <c r="N169" s="211" t="str">
        <f t="shared" si="92"/>
        <v>Product</v>
      </c>
      <c r="O169" s="211" t="str">
        <f t="shared" si="93"/>
        <v>Misc</v>
      </c>
      <c r="P169" s="211" t="str">
        <f t="shared" si="94"/>
        <v>RMR</v>
      </c>
      <c r="Q169" s="349">
        <v>43930</v>
      </c>
      <c r="R169" s="349"/>
      <c r="S169" s="211" t="str">
        <f t="shared" si="95"/>
        <v>YES</v>
      </c>
      <c r="T169" s="211" t="str">
        <f t="shared" si="96"/>
        <v>No</v>
      </c>
      <c r="U169" s="211" t="str">
        <f t="shared" si="97"/>
        <v>No</v>
      </c>
      <c r="V169" s="211" t="str">
        <f t="shared" si="98"/>
        <v>NO</v>
      </c>
      <c r="W169" s="211" t="str">
        <f t="shared" si="99"/>
        <v>NO</v>
      </c>
      <c r="X169" s="211">
        <v>0</v>
      </c>
      <c r="Y169" s="211" t="s">
        <v>3277</v>
      </c>
      <c r="Z169" s="211" t="s">
        <v>3275</v>
      </c>
      <c r="AA169" s="211" t="s">
        <v>3319</v>
      </c>
      <c r="AB169" s="211" t="s">
        <v>3286</v>
      </c>
      <c r="AC169" s="211" t="s">
        <v>3286</v>
      </c>
      <c r="AD169" s="211" t="s">
        <v>3320</v>
      </c>
      <c r="AE169" s="211" t="str">
        <f t="shared" si="100"/>
        <v>SERVICE</v>
      </c>
      <c r="AF169" s="211" t="str">
        <f t="shared" si="101"/>
        <v>SERVICE</v>
      </c>
      <c r="AG169" s="211" t="str">
        <f t="shared" si="102"/>
        <v/>
      </c>
      <c r="AH169" s="211" t="str">
        <f t="shared" si="121"/>
        <v/>
      </c>
      <c r="AI169" s="211" t="str">
        <f t="shared" si="103"/>
        <v/>
      </c>
      <c r="AJ169" s="211" t="str">
        <f t="shared" si="104"/>
        <v/>
      </c>
      <c r="AK169" s="211" t="str">
        <f t="shared" si="105"/>
        <v/>
      </c>
      <c r="AL169" s="211" t="str">
        <f t="shared" si="106"/>
        <v/>
      </c>
      <c r="AM169" s="211" t="str">
        <f t="shared" si="107"/>
        <v/>
      </c>
      <c r="AN169" s="211" t="str">
        <f t="shared" si="108"/>
        <v>No</v>
      </c>
      <c r="AO169" s="211" t="str">
        <f t="shared" si="109"/>
        <v>No</v>
      </c>
      <c r="AP169" s="211" t="str">
        <f t="shared" si="110"/>
        <v>No</v>
      </c>
      <c r="AQ169" s="211" t="str">
        <f t="shared" si="111"/>
        <v/>
      </c>
      <c r="AR169" s="211" t="str">
        <f t="shared" si="112"/>
        <v>HWCONNEC</v>
      </c>
      <c r="AS169" s="211" t="str">
        <f t="shared" si="113"/>
        <v/>
      </c>
      <c r="AT169" s="211" t="str">
        <f t="shared" si="114"/>
        <v/>
      </c>
      <c r="AU169" s="211" t="str">
        <f t="shared" si="115"/>
        <v/>
      </c>
      <c r="AV169" s="211" t="str">
        <f t="shared" si="116"/>
        <v>ADC</v>
      </c>
      <c r="AW169" s="211" t="str">
        <f t="shared" si="117"/>
        <v>Wired</v>
      </c>
      <c r="AX169" s="211" t="str">
        <f t="shared" si="118"/>
        <v>NO</v>
      </c>
      <c r="AY169" s="125">
        <f t="shared" si="119"/>
        <v>0</v>
      </c>
    </row>
    <row r="170" spans="1:51" s="211" customFormat="1" x14ac:dyDescent="0.25">
      <c r="A170" s="211" t="s">
        <v>2502</v>
      </c>
      <c r="B170" s="211" t="s">
        <v>2502</v>
      </c>
      <c r="C170" s="211" t="str">
        <f t="shared" si="82"/>
        <v xml:space="preserve">Best Hardwire Super Switch Takeover </v>
      </c>
      <c r="D170" s="211" t="str">
        <f t="shared" si="83"/>
        <v>Module de prise en charge câblé - Super Switch (Meilleur)</v>
      </c>
      <c r="E170" s="211" t="str">
        <f t="shared" si="84"/>
        <v/>
      </c>
      <c r="F170" s="211" t="str">
        <f t="shared" si="85"/>
        <v>Best</v>
      </c>
      <c r="G170" s="211" t="str">
        <f t="shared" si="86"/>
        <v>Meilleur</v>
      </c>
      <c r="H170" s="211" t="str">
        <f t="shared" si="87"/>
        <v xml:space="preserve">Best Hardwire Super Switch Takeover </v>
      </c>
      <c r="I170" s="211" t="str">
        <f t="shared" si="88"/>
        <v>Module de prise en charge câblé - Super Switch (Meilleur)</v>
      </c>
      <c r="J170" s="211" t="str">
        <f t="shared" si="89"/>
        <v>2GIG-GC2HW</v>
      </c>
      <c r="K170" s="211" t="str">
        <f t="shared" si="90"/>
        <v>HWCOMMAND</v>
      </c>
      <c r="L170" s="211" t="str">
        <f t="shared" si="120"/>
        <v>Non-Inventory</v>
      </c>
      <c r="M170" s="211" t="str">
        <f t="shared" si="91"/>
        <v>NO</v>
      </c>
      <c r="N170" s="211" t="str">
        <f t="shared" si="92"/>
        <v>Product</v>
      </c>
      <c r="O170" s="211" t="str">
        <f t="shared" si="93"/>
        <v>Misc</v>
      </c>
      <c r="P170" s="211" t="str">
        <f t="shared" si="94"/>
        <v>RMR</v>
      </c>
      <c r="Q170" s="349">
        <v>43930</v>
      </c>
      <c r="R170" s="349"/>
      <c r="S170" s="211" t="str">
        <f t="shared" si="95"/>
        <v>YES</v>
      </c>
      <c r="T170" s="211" t="str">
        <f t="shared" si="96"/>
        <v>No</v>
      </c>
      <c r="U170" s="211" t="str">
        <f t="shared" si="97"/>
        <v>No</v>
      </c>
      <c r="V170" s="211" t="str">
        <f t="shared" si="98"/>
        <v>NO</v>
      </c>
      <c r="W170" s="211" t="str">
        <f t="shared" si="99"/>
        <v>NO</v>
      </c>
      <c r="X170" s="211">
        <v>0</v>
      </c>
      <c r="Y170" s="211" t="s">
        <v>3277</v>
      </c>
      <c r="Z170" s="211" t="s">
        <v>3275</v>
      </c>
      <c r="AA170" s="211" t="s">
        <v>3319</v>
      </c>
      <c r="AB170" s="211" t="s">
        <v>3286</v>
      </c>
      <c r="AC170" s="211" t="s">
        <v>3286</v>
      </c>
      <c r="AD170" s="211" t="s">
        <v>3320</v>
      </c>
      <c r="AE170" s="211" t="str">
        <f t="shared" si="100"/>
        <v>SERVICE</v>
      </c>
      <c r="AF170" s="211" t="str">
        <f t="shared" si="101"/>
        <v>SERVICE</v>
      </c>
      <c r="AG170" s="211" t="str">
        <f t="shared" si="102"/>
        <v/>
      </c>
      <c r="AH170" s="211" t="str">
        <f t="shared" si="121"/>
        <v/>
      </c>
      <c r="AI170" s="211" t="str">
        <f t="shared" si="103"/>
        <v/>
      </c>
      <c r="AJ170" s="211" t="str">
        <f t="shared" si="104"/>
        <v/>
      </c>
      <c r="AK170" s="211" t="str">
        <f t="shared" si="105"/>
        <v/>
      </c>
      <c r="AL170" s="211" t="str">
        <f t="shared" si="106"/>
        <v/>
      </c>
      <c r="AM170" s="211" t="str">
        <f t="shared" si="107"/>
        <v/>
      </c>
      <c r="AN170" s="211" t="str">
        <f t="shared" si="108"/>
        <v>No</v>
      </c>
      <c r="AO170" s="211" t="str">
        <f t="shared" si="109"/>
        <v>No</v>
      </c>
      <c r="AP170" s="211" t="str">
        <f t="shared" si="110"/>
        <v>No</v>
      </c>
      <c r="AQ170" s="211" t="str">
        <f t="shared" si="111"/>
        <v/>
      </c>
      <c r="AR170" s="211" t="str">
        <f t="shared" si="112"/>
        <v>HWCONTRO</v>
      </c>
      <c r="AS170" s="211" t="str">
        <f t="shared" si="113"/>
        <v/>
      </c>
      <c r="AT170" s="211" t="str">
        <f t="shared" si="114"/>
        <v/>
      </c>
      <c r="AU170" s="211" t="str">
        <f t="shared" si="115"/>
        <v/>
      </c>
      <c r="AV170" s="211" t="str">
        <f t="shared" si="116"/>
        <v>ADC</v>
      </c>
      <c r="AW170" s="211" t="str">
        <f t="shared" si="117"/>
        <v>Wired</v>
      </c>
      <c r="AX170" s="211" t="str">
        <f t="shared" si="118"/>
        <v>NO</v>
      </c>
      <c r="AY170" s="125">
        <f t="shared" si="119"/>
        <v>0</v>
      </c>
    </row>
    <row r="171" spans="1:51" s="211" customFormat="1" x14ac:dyDescent="0.25">
      <c r="A171" s="211" t="s">
        <v>491</v>
      </c>
      <c r="B171" s="211" t="s">
        <v>491</v>
      </c>
      <c r="C171" s="211" t="str">
        <f t="shared" si="82"/>
        <v>Hardwire B/U Battery</v>
      </c>
      <c r="D171" s="211" t="str">
        <f t="shared" si="83"/>
        <v>Pile de secours pour système câblé</v>
      </c>
      <c r="E171" s="211" t="str">
        <f t="shared" si="84"/>
        <v/>
      </c>
      <c r="F171" s="211" t="str">
        <f t="shared" si="85"/>
        <v>Hardwire B/U Battery</v>
      </c>
      <c r="G171" s="211" t="str">
        <f t="shared" si="86"/>
        <v>Pile de secours pour système câblé</v>
      </c>
      <c r="H171" s="211" t="str">
        <f t="shared" si="87"/>
        <v>Hardwire B/U Battery</v>
      </c>
      <c r="I171" s="211" t="str">
        <f t="shared" si="88"/>
        <v>Pile de secours pour système câblé</v>
      </c>
      <c r="J171" s="211" t="str">
        <f t="shared" si="89"/>
        <v/>
      </c>
      <c r="K171" s="211" t="str">
        <f t="shared" si="90"/>
        <v>HWB</v>
      </c>
      <c r="L171" s="211" t="str">
        <f t="shared" si="120"/>
        <v>Inventory</v>
      </c>
      <c r="M171" s="211" t="str">
        <f t="shared" si="91"/>
        <v>NO</v>
      </c>
      <c r="N171" s="211" t="str">
        <f t="shared" si="92"/>
        <v>Product</v>
      </c>
      <c r="O171" s="211" t="str">
        <f t="shared" si="93"/>
        <v>Misc</v>
      </c>
      <c r="P171" s="211" t="str">
        <f t="shared" si="94"/>
        <v>One Time</v>
      </c>
      <c r="Q171" s="349">
        <v>43930</v>
      </c>
      <c r="R171" s="349"/>
      <c r="S171" s="211" t="str">
        <f t="shared" si="95"/>
        <v>YES</v>
      </c>
      <c r="T171" s="211" t="str">
        <f t="shared" si="96"/>
        <v>No</v>
      </c>
      <c r="U171" s="211" t="str">
        <f t="shared" si="97"/>
        <v>No</v>
      </c>
      <c r="V171" s="211" t="str">
        <f t="shared" si="98"/>
        <v>NO</v>
      </c>
      <c r="W171" s="211" t="str">
        <f t="shared" si="99"/>
        <v>NO</v>
      </c>
      <c r="X171" s="211">
        <v>0</v>
      </c>
      <c r="Y171" s="211" t="s">
        <v>3277</v>
      </c>
      <c r="Z171" s="211" t="s">
        <v>3275</v>
      </c>
      <c r="AA171" s="211" t="s">
        <v>3319</v>
      </c>
      <c r="AB171" s="211" t="s">
        <v>3286</v>
      </c>
      <c r="AC171" s="211" t="s">
        <v>3286</v>
      </c>
      <c r="AD171" s="211" t="s">
        <v>3320</v>
      </c>
      <c r="AE171" s="211" t="str">
        <f t="shared" si="100"/>
        <v>GFXGFNP512</v>
      </c>
      <c r="AF171" s="211" t="str">
        <f t="shared" si="101"/>
        <v/>
      </c>
      <c r="AG171" s="211" t="str">
        <f t="shared" si="102"/>
        <v/>
      </c>
      <c r="AH171" s="211" t="str">
        <f t="shared" si="121"/>
        <v/>
      </c>
      <c r="AI171" s="211" t="str">
        <f t="shared" si="103"/>
        <v/>
      </c>
      <c r="AJ171" s="211" t="str">
        <f t="shared" si="104"/>
        <v/>
      </c>
      <c r="AK171" s="211" t="str">
        <f t="shared" si="105"/>
        <v/>
      </c>
      <c r="AL171" s="211" t="str">
        <f t="shared" si="106"/>
        <v/>
      </c>
      <c r="AM171" s="211" t="str">
        <f t="shared" si="107"/>
        <v/>
      </c>
      <c r="AN171" s="211" t="str">
        <f t="shared" si="108"/>
        <v>Yes</v>
      </c>
      <c r="AO171" s="211" t="str">
        <f t="shared" si="109"/>
        <v>No</v>
      </c>
      <c r="AP171" s="211" t="str">
        <f t="shared" si="110"/>
        <v>No</v>
      </c>
      <c r="AQ171" s="211" t="str">
        <f t="shared" si="111"/>
        <v/>
      </c>
      <c r="AR171" s="211" t="str">
        <f t="shared" si="112"/>
        <v/>
      </c>
      <c r="AS171" s="211" t="str">
        <f t="shared" si="113"/>
        <v/>
      </c>
      <c r="AT171" s="211" t="str">
        <f t="shared" si="114"/>
        <v/>
      </c>
      <c r="AU171" s="211" t="str">
        <f t="shared" si="115"/>
        <v/>
      </c>
      <c r="AV171" s="211" t="str">
        <f t="shared" si="116"/>
        <v/>
      </c>
      <c r="AW171" s="211" t="str">
        <f t="shared" si="117"/>
        <v/>
      </c>
      <c r="AX171" s="211" t="str">
        <f t="shared" si="118"/>
        <v>YES</v>
      </c>
      <c r="AY171" s="125" t="str">
        <f t="shared" si="119"/>
        <v/>
      </c>
    </row>
    <row r="172" spans="1:51" s="211" customFormat="1" x14ac:dyDescent="0.25">
      <c r="A172" s="211" t="s">
        <v>2346</v>
      </c>
      <c r="B172" s="211" t="s">
        <v>2346</v>
      </c>
      <c r="C172" s="211" t="str">
        <f t="shared" si="82"/>
        <v>VideoRelay HomePlug Set</v>
      </c>
      <c r="D172" s="211" t="str">
        <f t="shared" si="83"/>
        <v>Ensemble VideoRelay avec désignation HomePlug</v>
      </c>
      <c r="E172" s="211" t="str">
        <f t="shared" si="84"/>
        <v/>
      </c>
      <c r="F172" s="211" t="str">
        <f t="shared" si="85"/>
        <v>VideoRelay HomePlug Set</v>
      </c>
      <c r="G172" s="211" t="str">
        <f t="shared" si="86"/>
        <v>Ensemble VideoRelay avec désignation HomePlug</v>
      </c>
      <c r="H172" s="211" t="str">
        <f t="shared" si="87"/>
        <v>VideoRelay HomePlug Set</v>
      </c>
      <c r="I172" s="211" t="str">
        <f t="shared" si="88"/>
        <v>Ensemble VideoRelay avec désignation HomePlug</v>
      </c>
      <c r="J172" s="211" t="str">
        <f t="shared" si="89"/>
        <v/>
      </c>
      <c r="K172" s="211" t="str">
        <f t="shared" si="90"/>
        <v>HMPLUG</v>
      </c>
      <c r="L172" s="211" t="str">
        <f t="shared" si="120"/>
        <v>Inventory</v>
      </c>
      <c r="M172" s="211" t="str">
        <f t="shared" si="91"/>
        <v>NO</v>
      </c>
      <c r="N172" s="211" t="str">
        <f t="shared" si="92"/>
        <v>Product</v>
      </c>
      <c r="O172" s="211" t="str">
        <f t="shared" si="93"/>
        <v>Misc</v>
      </c>
      <c r="P172" s="211" t="str">
        <f t="shared" si="94"/>
        <v>One Time</v>
      </c>
      <c r="Q172" s="349">
        <v>43930</v>
      </c>
      <c r="R172" s="349"/>
      <c r="S172" s="211" t="str">
        <f t="shared" si="95"/>
        <v>YES</v>
      </c>
      <c r="T172" s="211" t="str">
        <f t="shared" si="96"/>
        <v>No</v>
      </c>
      <c r="U172" s="211" t="str">
        <f t="shared" si="97"/>
        <v>No</v>
      </c>
      <c r="V172" s="211" t="str">
        <f t="shared" si="98"/>
        <v>NO</v>
      </c>
      <c r="W172" s="211" t="str">
        <f t="shared" si="99"/>
        <v>NO</v>
      </c>
      <c r="X172" s="211">
        <v>0</v>
      </c>
      <c r="Y172" s="211" t="s">
        <v>3277</v>
      </c>
      <c r="Z172" s="211" t="s">
        <v>3275</v>
      </c>
      <c r="AA172" s="211" t="s">
        <v>3319</v>
      </c>
      <c r="AB172" s="211" t="s">
        <v>3286</v>
      </c>
      <c r="AC172" s="211" t="s">
        <v>3286</v>
      </c>
      <c r="AD172" s="211" t="s">
        <v>3320</v>
      </c>
      <c r="AE172" s="211" t="str">
        <f t="shared" si="100"/>
        <v>HMPLUG</v>
      </c>
      <c r="AF172" s="211" t="str">
        <f t="shared" si="101"/>
        <v/>
      </c>
      <c r="AG172" s="211" t="str">
        <f t="shared" si="102"/>
        <v/>
      </c>
      <c r="AH172" s="211" t="str">
        <f t="shared" si="121"/>
        <v>X</v>
      </c>
      <c r="AI172" s="211" t="str">
        <f t="shared" si="103"/>
        <v/>
      </c>
      <c r="AJ172" s="211" t="str">
        <f t="shared" si="104"/>
        <v/>
      </c>
      <c r="AK172" s="211" t="str">
        <f t="shared" si="105"/>
        <v/>
      </c>
      <c r="AL172" s="211" t="str">
        <f t="shared" si="106"/>
        <v/>
      </c>
      <c r="AM172" s="211" t="str">
        <f t="shared" si="107"/>
        <v/>
      </c>
      <c r="AN172" s="211" t="str">
        <f t="shared" si="108"/>
        <v>No</v>
      </c>
      <c r="AO172" s="211" t="str">
        <f t="shared" si="109"/>
        <v>No</v>
      </c>
      <c r="AP172" s="211" t="str">
        <f t="shared" si="110"/>
        <v>No</v>
      </c>
      <c r="AQ172" s="211" t="str">
        <f t="shared" si="111"/>
        <v/>
      </c>
      <c r="AR172" s="211" t="str">
        <f t="shared" si="112"/>
        <v/>
      </c>
      <c r="AS172" s="211" t="str">
        <f t="shared" si="113"/>
        <v/>
      </c>
      <c r="AT172" s="211" t="str">
        <f t="shared" si="114"/>
        <v/>
      </c>
      <c r="AU172" s="211" t="str">
        <f t="shared" si="115"/>
        <v/>
      </c>
      <c r="AV172" s="211" t="str">
        <f t="shared" si="116"/>
        <v/>
      </c>
      <c r="AW172" s="211" t="str">
        <f t="shared" si="117"/>
        <v/>
      </c>
      <c r="AX172" s="211" t="str">
        <f t="shared" si="118"/>
        <v>NO</v>
      </c>
      <c r="AY172" s="125" t="str">
        <f t="shared" si="119"/>
        <v/>
      </c>
    </row>
    <row r="173" spans="1:51" s="211" customFormat="1" x14ac:dyDescent="0.25">
      <c r="A173" s="211" t="s">
        <v>78</v>
      </c>
      <c r="B173" s="211" t="s">
        <v>78</v>
      </c>
      <c r="C173" s="211" t="str">
        <f t="shared" si="82"/>
        <v xml:space="preserve">Google Home </v>
      </c>
      <c r="D173" s="211" t="str">
        <f t="shared" si="83"/>
        <v>Google Home</v>
      </c>
      <c r="E173" s="211" t="str">
        <f t="shared" si="84"/>
        <v/>
      </c>
      <c r="F173" s="211" t="str">
        <f t="shared" si="85"/>
        <v xml:space="preserve">Google Home </v>
      </c>
      <c r="G173" s="211" t="str">
        <f t="shared" si="86"/>
        <v>Google Home</v>
      </c>
      <c r="H173" s="211" t="str">
        <f t="shared" si="87"/>
        <v xml:space="preserve">Google Home </v>
      </c>
      <c r="I173" s="211" t="str">
        <f t="shared" si="88"/>
        <v>Google Home</v>
      </c>
      <c r="J173" s="211" t="str">
        <f t="shared" si="89"/>
        <v/>
      </c>
      <c r="K173" s="211" t="str">
        <f t="shared" si="90"/>
        <v>GOOGLE HOME</v>
      </c>
      <c r="L173" s="211" t="str">
        <f t="shared" si="120"/>
        <v>Inventory</v>
      </c>
      <c r="M173" s="211" t="str">
        <f t="shared" si="91"/>
        <v>NO</v>
      </c>
      <c r="N173" s="211" t="str">
        <f t="shared" si="92"/>
        <v>Product</v>
      </c>
      <c r="O173" s="211" t="str">
        <f t="shared" si="93"/>
        <v>Automation</v>
      </c>
      <c r="P173" s="211" t="str">
        <f t="shared" si="94"/>
        <v>One Time</v>
      </c>
      <c r="Q173" s="349">
        <v>43930</v>
      </c>
      <c r="R173" s="349"/>
      <c r="S173" s="211" t="str">
        <f t="shared" si="95"/>
        <v>YES</v>
      </c>
      <c r="T173" s="211" t="str">
        <f t="shared" si="96"/>
        <v>No</v>
      </c>
      <c r="U173" s="211" t="str">
        <f t="shared" si="97"/>
        <v>No</v>
      </c>
      <c r="V173" s="211" t="str">
        <f t="shared" si="98"/>
        <v>NO</v>
      </c>
      <c r="W173" s="211" t="str">
        <f t="shared" si="99"/>
        <v>NO</v>
      </c>
      <c r="X173" s="211">
        <v>0</v>
      </c>
      <c r="Y173" s="211" t="s">
        <v>3277</v>
      </c>
      <c r="Z173" s="211" t="s">
        <v>3275</v>
      </c>
      <c r="AA173" s="211" t="s">
        <v>3319</v>
      </c>
      <c r="AB173" s="211" t="s">
        <v>3286</v>
      </c>
      <c r="AC173" s="211" t="s">
        <v>3286</v>
      </c>
      <c r="AD173" s="211" t="s">
        <v>3320</v>
      </c>
      <c r="AE173" s="211" t="str">
        <f t="shared" si="100"/>
        <v>GOOGLE HOME</v>
      </c>
      <c r="AF173" s="211" t="str">
        <f t="shared" si="101"/>
        <v/>
      </c>
      <c r="AG173" s="211" t="str">
        <f t="shared" si="102"/>
        <v/>
      </c>
      <c r="AH173" s="211" t="str">
        <f t="shared" si="121"/>
        <v/>
      </c>
      <c r="AI173" s="211" t="str">
        <f t="shared" si="103"/>
        <v/>
      </c>
      <c r="AJ173" s="211" t="str">
        <f t="shared" si="104"/>
        <v/>
      </c>
      <c r="AK173" s="211" t="str">
        <f t="shared" si="105"/>
        <v/>
      </c>
      <c r="AL173" s="211" t="str">
        <f t="shared" si="106"/>
        <v/>
      </c>
      <c r="AM173" s="211" t="str">
        <f t="shared" si="107"/>
        <v/>
      </c>
      <c r="AN173" s="211" t="str">
        <f t="shared" si="108"/>
        <v>No</v>
      </c>
      <c r="AO173" s="211" t="str">
        <f t="shared" si="109"/>
        <v>No</v>
      </c>
      <c r="AP173" s="211" t="str">
        <f t="shared" si="110"/>
        <v>No</v>
      </c>
      <c r="AQ173" s="211" t="str">
        <f t="shared" si="111"/>
        <v/>
      </c>
      <c r="AR173" s="211" t="str">
        <f t="shared" si="112"/>
        <v/>
      </c>
      <c r="AS173" s="211" t="str">
        <f t="shared" si="113"/>
        <v/>
      </c>
      <c r="AT173" s="211" t="str">
        <f t="shared" si="114"/>
        <v/>
      </c>
      <c r="AU173" s="211" t="str">
        <f t="shared" si="115"/>
        <v/>
      </c>
      <c r="AV173" s="211" t="str">
        <f t="shared" si="116"/>
        <v/>
      </c>
      <c r="AW173" s="211" t="str">
        <f t="shared" si="117"/>
        <v/>
      </c>
      <c r="AX173" s="211" t="str">
        <f t="shared" si="118"/>
        <v>NO</v>
      </c>
      <c r="AY173" s="125" t="str">
        <f t="shared" si="119"/>
        <v/>
      </c>
    </row>
    <row r="174" spans="1:51" s="211" customFormat="1" x14ac:dyDescent="0.25">
      <c r="A174" s="211" t="s">
        <v>4</v>
      </c>
      <c r="B174" s="211" t="s">
        <v>4</v>
      </c>
      <c r="C174" s="211" t="str">
        <f t="shared" si="82"/>
        <v>2GIG Good Package</v>
      </c>
      <c r="D174" s="211" t="str">
        <f t="shared" si="83"/>
        <v>Forfait de base - Bon</v>
      </c>
      <c r="E174" s="211" t="str">
        <f t="shared" si="84"/>
        <v/>
      </c>
      <c r="F174" s="211" t="str">
        <f t="shared" si="85"/>
        <v>Good</v>
      </c>
      <c r="G174" s="211" t="str">
        <f t="shared" si="86"/>
        <v>Bon</v>
      </c>
      <c r="H174" s="211" t="str">
        <f t="shared" si="87"/>
        <v>2GIG Good Package</v>
      </c>
      <c r="I174" s="211" t="str">
        <f t="shared" si="88"/>
        <v>Forfait de base - Bon</v>
      </c>
      <c r="J174" s="211" t="str">
        <f t="shared" si="89"/>
        <v>2GIG-GC2</v>
      </c>
      <c r="K174" s="211" t="str">
        <f t="shared" si="90"/>
        <v>_GOOD</v>
      </c>
      <c r="L174" s="211" t="str">
        <f t="shared" si="120"/>
        <v>Non-Inventory</v>
      </c>
      <c r="M174" s="211" t="str">
        <f t="shared" si="91"/>
        <v>NO</v>
      </c>
      <c r="N174" s="211" t="str">
        <f t="shared" si="92"/>
        <v>Product Bundle</v>
      </c>
      <c r="O174" s="211" t="str">
        <f t="shared" si="93"/>
        <v>Bundle</v>
      </c>
      <c r="P174" s="211" t="str">
        <f t="shared" si="94"/>
        <v>RMR</v>
      </c>
      <c r="Q174" s="349">
        <v>43930</v>
      </c>
      <c r="R174" s="349"/>
      <c r="S174" s="211" t="str">
        <f t="shared" si="95"/>
        <v>YES</v>
      </c>
      <c r="T174" s="211" t="str">
        <f t="shared" si="96"/>
        <v>No</v>
      </c>
      <c r="U174" s="211" t="str">
        <f t="shared" si="97"/>
        <v>No</v>
      </c>
      <c r="V174" s="211" t="str">
        <f t="shared" si="98"/>
        <v>NO</v>
      </c>
      <c r="W174" s="211" t="str">
        <f t="shared" si="99"/>
        <v>NO</v>
      </c>
      <c r="X174" s="211">
        <v>0</v>
      </c>
      <c r="Y174" s="211" t="s">
        <v>3277</v>
      </c>
      <c r="Z174" s="211" t="s">
        <v>3275</v>
      </c>
      <c r="AA174" s="211" t="s">
        <v>3319</v>
      </c>
      <c r="AB174" s="211" t="s">
        <v>3286</v>
      </c>
      <c r="AC174" s="211" t="s">
        <v>3286</v>
      </c>
      <c r="AD174" s="211" t="s">
        <v>3320</v>
      </c>
      <c r="AE174" s="211" t="str">
        <f t="shared" si="100"/>
        <v>SERVICE</v>
      </c>
      <c r="AF174" s="211" t="str">
        <f t="shared" si="101"/>
        <v>SERVICE</v>
      </c>
      <c r="AG174" s="211" t="str">
        <f t="shared" si="102"/>
        <v/>
      </c>
      <c r="AH174" s="211" t="str">
        <f t="shared" si="121"/>
        <v/>
      </c>
      <c r="AI174" s="211" t="str">
        <f t="shared" si="103"/>
        <v/>
      </c>
      <c r="AJ174" s="211" t="str">
        <f t="shared" si="104"/>
        <v/>
      </c>
      <c r="AK174" s="211" t="str">
        <f t="shared" si="105"/>
        <v/>
      </c>
      <c r="AL174" s="211" t="str">
        <f t="shared" si="106"/>
        <v/>
      </c>
      <c r="AM174" s="211" t="str">
        <f t="shared" si="107"/>
        <v/>
      </c>
      <c r="AN174" s="211" t="str">
        <f t="shared" si="108"/>
        <v>No</v>
      </c>
      <c r="AO174" s="211" t="str">
        <f t="shared" si="109"/>
        <v>No</v>
      </c>
      <c r="AP174" s="211" t="str">
        <f t="shared" si="110"/>
        <v>No</v>
      </c>
      <c r="AQ174" s="211" t="str">
        <f t="shared" si="111"/>
        <v/>
      </c>
      <c r="AR174" s="211" t="str">
        <f t="shared" si="112"/>
        <v>GOOD</v>
      </c>
      <c r="AS174" s="211" t="str">
        <f t="shared" si="113"/>
        <v/>
      </c>
      <c r="AT174" s="211" t="str">
        <f t="shared" si="114"/>
        <v/>
      </c>
      <c r="AU174" s="211" t="str">
        <f t="shared" si="115"/>
        <v/>
      </c>
      <c r="AV174" s="211" t="str">
        <f t="shared" si="116"/>
        <v>ADC</v>
      </c>
      <c r="AW174" s="211" t="str">
        <f t="shared" si="117"/>
        <v>Wireless</v>
      </c>
      <c r="AX174" s="211" t="str">
        <f t="shared" si="118"/>
        <v>NO</v>
      </c>
      <c r="AY174" s="125" t="str">
        <f t="shared" si="119"/>
        <v>0</v>
      </c>
    </row>
    <row r="175" spans="1:51" s="211" customFormat="1" x14ac:dyDescent="0.25">
      <c r="A175" s="211" t="s">
        <v>479</v>
      </c>
      <c r="B175" s="211" t="s">
        <v>479</v>
      </c>
      <c r="C175" s="211" t="str">
        <f t="shared" si="82"/>
        <v>Hardwire Battery 12 Volt/ 5Ah Battery</v>
      </c>
      <c r="D175" s="211" t="str">
        <f t="shared" si="83"/>
        <v>Pile de 12 V et 5 Ah pour système câblé</v>
      </c>
      <c r="E175" s="211" t="str">
        <f t="shared" si="84"/>
        <v/>
      </c>
      <c r="F175" s="211" t="str">
        <f t="shared" si="85"/>
        <v>Hardwire Battery 12 Volt/ 5Ah Battery</v>
      </c>
      <c r="G175" s="211" t="str">
        <f t="shared" si="86"/>
        <v>Pile de 12 V et 5 Ah pour système câblé</v>
      </c>
      <c r="H175" s="211" t="str">
        <f t="shared" si="87"/>
        <v>Hardwire Battery 12 Volt/ 5Ah Battery</v>
      </c>
      <c r="I175" s="211" t="str">
        <f t="shared" si="88"/>
        <v>Pile de 12 V et 5 Ah pour système câblé</v>
      </c>
      <c r="J175" s="211" t="str">
        <f t="shared" si="89"/>
        <v/>
      </c>
      <c r="K175" s="211" t="str">
        <f t="shared" si="90"/>
        <v>GFXGFNP512</v>
      </c>
      <c r="L175" s="211" t="str">
        <f t="shared" si="120"/>
        <v>Inventory</v>
      </c>
      <c r="M175" s="211" t="str">
        <f t="shared" si="91"/>
        <v>NO</v>
      </c>
      <c r="N175" s="211" t="str">
        <f t="shared" si="92"/>
        <v>Product</v>
      </c>
      <c r="O175" s="211" t="str">
        <f t="shared" si="93"/>
        <v>Misc</v>
      </c>
      <c r="P175" s="211" t="str">
        <f t="shared" si="94"/>
        <v>One Time</v>
      </c>
      <c r="Q175" s="349">
        <v>43930</v>
      </c>
      <c r="R175" s="349"/>
      <c r="S175" s="211" t="str">
        <f t="shared" si="95"/>
        <v>YES</v>
      </c>
      <c r="T175" s="211" t="str">
        <f t="shared" si="96"/>
        <v>No</v>
      </c>
      <c r="U175" s="211" t="str">
        <f t="shared" si="97"/>
        <v>No</v>
      </c>
      <c r="V175" s="211" t="str">
        <f t="shared" si="98"/>
        <v>NO</v>
      </c>
      <c r="W175" s="211" t="str">
        <f t="shared" si="99"/>
        <v>NO</v>
      </c>
      <c r="X175" s="211">
        <v>0</v>
      </c>
      <c r="Y175" s="211" t="s">
        <v>3277</v>
      </c>
      <c r="Z175" s="211" t="s">
        <v>3275</v>
      </c>
      <c r="AA175" s="211" t="s">
        <v>3319</v>
      </c>
      <c r="AB175" s="211" t="s">
        <v>3286</v>
      </c>
      <c r="AC175" s="211" t="s">
        <v>3286</v>
      </c>
      <c r="AD175" s="211" t="s">
        <v>3320</v>
      </c>
      <c r="AE175" s="211" t="str">
        <f t="shared" si="100"/>
        <v>GFXGFNP512</v>
      </c>
      <c r="AF175" s="211" t="str">
        <f t="shared" si="101"/>
        <v/>
      </c>
      <c r="AG175" s="211" t="str">
        <f t="shared" si="102"/>
        <v/>
      </c>
      <c r="AH175" s="211" t="str">
        <f t="shared" si="121"/>
        <v/>
      </c>
      <c r="AI175" s="211" t="str">
        <f t="shared" si="103"/>
        <v/>
      </c>
      <c r="AJ175" s="211" t="str">
        <f t="shared" si="104"/>
        <v/>
      </c>
      <c r="AK175" s="211" t="str">
        <f t="shared" si="105"/>
        <v/>
      </c>
      <c r="AL175" s="211" t="str">
        <f t="shared" si="106"/>
        <v/>
      </c>
      <c r="AM175" s="211" t="str">
        <f t="shared" si="107"/>
        <v/>
      </c>
      <c r="AN175" s="211" t="str">
        <f t="shared" si="108"/>
        <v>Yes</v>
      </c>
      <c r="AO175" s="211" t="str">
        <f t="shared" si="109"/>
        <v>No</v>
      </c>
      <c r="AP175" s="211" t="str">
        <f t="shared" si="110"/>
        <v>No</v>
      </c>
      <c r="AQ175" s="211" t="str">
        <f t="shared" si="111"/>
        <v/>
      </c>
      <c r="AR175" s="211" t="str">
        <f t="shared" si="112"/>
        <v/>
      </c>
      <c r="AS175" s="211" t="str">
        <f t="shared" si="113"/>
        <v/>
      </c>
      <c r="AT175" s="211" t="str">
        <f t="shared" si="114"/>
        <v/>
      </c>
      <c r="AU175" s="211" t="str">
        <f t="shared" si="115"/>
        <v/>
      </c>
      <c r="AV175" s="211" t="str">
        <f t="shared" si="116"/>
        <v/>
      </c>
      <c r="AW175" s="211" t="str">
        <f t="shared" si="117"/>
        <v/>
      </c>
      <c r="AX175" s="211" t="str">
        <f t="shared" si="118"/>
        <v>YES</v>
      </c>
      <c r="AY175" s="125" t="str">
        <f t="shared" si="119"/>
        <v/>
      </c>
    </row>
    <row r="176" spans="1:51" s="211" customFormat="1" x14ac:dyDescent="0.25">
      <c r="A176" s="211" t="s">
        <v>2759</v>
      </c>
      <c r="B176" s="211" t="s">
        <v>2759</v>
      </c>
      <c r="C176" s="211" t="str">
        <f t="shared" si="82"/>
        <v>Medical Alert FSNA Discount</v>
      </c>
      <c r="D176" s="211" t="str">
        <f t="shared" si="83"/>
        <v>Remise sur l'alerte médicale de l'ANRF</v>
      </c>
      <c r="E176" s="211" t="str">
        <f t="shared" si="84"/>
        <v/>
      </c>
      <c r="F176" s="211" t="str">
        <f t="shared" si="85"/>
        <v>Medical Alert FSNA Discount</v>
      </c>
      <c r="G176" s="211" t="str">
        <f t="shared" si="86"/>
        <v>Remise sur l'alerte médicale de l'ANRF</v>
      </c>
      <c r="H176" s="211" t="str">
        <f t="shared" si="87"/>
        <v>Medical Alert FSNA Discount</v>
      </c>
      <c r="I176" s="211" t="str">
        <f t="shared" si="88"/>
        <v>Remise sur l'alerte médicale de l'ANRF</v>
      </c>
      <c r="J176" s="211" t="str">
        <f t="shared" si="89"/>
        <v/>
      </c>
      <c r="K176" s="211" t="str">
        <f t="shared" si="90"/>
        <v/>
      </c>
      <c r="L176" s="211" t="str">
        <f t="shared" si="120"/>
        <v>Service</v>
      </c>
      <c r="M176" s="211" t="str">
        <f t="shared" si="91"/>
        <v>NO</v>
      </c>
      <c r="N176" s="211" t="str">
        <f t="shared" si="92"/>
        <v>Product</v>
      </c>
      <c r="O176" s="211" t="str">
        <f t="shared" si="93"/>
        <v>Promotion</v>
      </c>
      <c r="P176" s="211" t="str">
        <f t="shared" si="94"/>
        <v>One time</v>
      </c>
      <c r="Q176" s="349">
        <v>43930</v>
      </c>
      <c r="R176" s="349"/>
      <c r="S176" s="211" t="str">
        <f t="shared" si="95"/>
        <v>NO</v>
      </c>
      <c r="T176" s="211" t="str">
        <f t="shared" si="96"/>
        <v>No</v>
      </c>
      <c r="U176" s="211" t="str">
        <f t="shared" si="97"/>
        <v>No</v>
      </c>
      <c r="V176" s="211" t="str">
        <f t="shared" si="98"/>
        <v>NO</v>
      </c>
      <c r="W176" s="211" t="str">
        <f t="shared" si="99"/>
        <v>NO</v>
      </c>
      <c r="X176" s="211">
        <v>0</v>
      </c>
      <c r="Y176" s="211" t="s">
        <v>3277</v>
      </c>
      <c r="Z176" s="211" t="s">
        <v>3275</v>
      </c>
      <c r="AA176" s="211" t="s">
        <v>3319</v>
      </c>
      <c r="AB176" s="211" t="s">
        <v>3286</v>
      </c>
      <c r="AC176" s="211" t="s">
        <v>3286</v>
      </c>
      <c r="AD176" s="211" t="s">
        <v>3320</v>
      </c>
      <c r="AE176" s="211" t="str">
        <f t="shared" si="100"/>
        <v>Service</v>
      </c>
      <c r="AF176" s="211" t="str">
        <f t="shared" si="101"/>
        <v>Service</v>
      </c>
      <c r="AG176" s="211" t="str">
        <f t="shared" si="102"/>
        <v>FSNA</v>
      </c>
      <c r="AH176" s="211" t="str">
        <f t="shared" si="121"/>
        <v/>
      </c>
      <c r="AI176" s="211" t="str">
        <f t="shared" si="103"/>
        <v/>
      </c>
      <c r="AJ176" s="211" t="str">
        <f t="shared" si="104"/>
        <v/>
      </c>
      <c r="AK176" s="211" t="str">
        <f t="shared" si="105"/>
        <v/>
      </c>
      <c r="AL176" s="211" t="str">
        <f t="shared" si="106"/>
        <v/>
      </c>
      <c r="AM176" s="211" t="str">
        <f t="shared" si="107"/>
        <v>Offer</v>
      </c>
      <c r="AN176" s="211" t="str">
        <f t="shared" si="108"/>
        <v>No</v>
      </c>
      <c r="AO176" s="211" t="str">
        <f t="shared" si="109"/>
        <v>No</v>
      </c>
      <c r="AP176" s="211" t="str">
        <f t="shared" si="110"/>
        <v>No</v>
      </c>
      <c r="AQ176" s="211" t="str">
        <f t="shared" si="111"/>
        <v/>
      </c>
      <c r="AR176" s="211" t="str">
        <f t="shared" si="112"/>
        <v/>
      </c>
      <c r="AS176" s="211" t="str">
        <f t="shared" si="113"/>
        <v/>
      </c>
      <c r="AT176" s="211" t="str">
        <f t="shared" si="114"/>
        <v>NO</v>
      </c>
      <c r="AU176" s="211" t="str">
        <f t="shared" si="115"/>
        <v/>
      </c>
      <c r="AV176" s="211" t="str">
        <f t="shared" si="116"/>
        <v/>
      </c>
      <c r="AW176" s="211" t="str">
        <f t="shared" si="117"/>
        <v/>
      </c>
      <c r="AX176" s="211" t="str">
        <f t="shared" si="118"/>
        <v>NO</v>
      </c>
      <c r="AY176" s="125" t="str">
        <f t="shared" si="119"/>
        <v/>
      </c>
    </row>
    <row r="177" spans="1:51" s="211" customFormat="1" x14ac:dyDescent="0.25">
      <c r="A177" s="211" t="s">
        <v>974</v>
      </c>
      <c r="B177" s="211" t="s">
        <v>974</v>
      </c>
      <c r="C177" s="211" t="str">
        <f t="shared" si="82"/>
        <v>Fall Sensor Pendant (Medical Alert at Home)</v>
      </c>
      <c r="D177" s="211" t="str">
        <f t="shared" si="83"/>
        <v>Pendentif avec capteur de chute (Alerte médicale À la maison)</v>
      </c>
      <c r="E177" s="211" t="str">
        <f t="shared" si="84"/>
        <v/>
      </c>
      <c r="F177" s="211" t="str">
        <f t="shared" si="85"/>
        <v>Fall Sensor Pendant (Medical Alert at Home)</v>
      </c>
      <c r="G177" s="211" t="str">
        <f t="shared" si="86"/>
        <v>Pendentif avec capteur de chute (Alerte médicale À la maison)</v>
      </c>
      <c r="H177" s="211" t="str">
        <f t="shared" si="87"/>
        <v>Fall Sensor Pendant (Medical Alert at Home)</v>
      </c>
      <c r="I177" s="211" t="str">
        <f t="shared" si="88"/>
        <v>Pendentif avec capteur de chute (Alerte médicale À la maison)</v>
      </c>
      <c r="J177" s="211" t="str">
        <f t="shared" si="89"/>
        <v/>
      </c>
      <c r="K177" s="211" t="str">
        <f t="shared" si="90"/>
        <v>FS-130</v>
      </c>
      <c r="L177" s="211" t="str">
        <f t="shared" si="120"/>
        <v>Inventory</v>
      </c>
      <c r="M177" s="211" t="str">
        <f t="shared" si="91"/>
        <v>NO</v>
      </c>
      <c r="N177" s="211" t="str">
        <f t="shared" si="92"/>
        <v>Product</v>
      </c>
      <c r="O177" s="211" t="str">
        <f t="shared" si="93"/>
        <v>Sensor</v>
      </c>
      <c r="P177" s="211" t="str">
        <f t="shared" si="94"/>
        <v>One Time</v>
      </c>
      <c r="Q177" s="349">
        <v>43930</v>
      </c>
      <c r="R177" s="349"/>
      <c r="S177" s="211" t="str">
        <f t="shared" si="95"/>
        <v>YES</v>
      </c>
      <c r="T177" s="211" t="str">
        <f t="shared" si="96"/>
        <v>No</v>
      </c>
      <c r="U177" s="211" t="str">
        <f t="shared" si="97"/>
        <v>No</v>
      </c>
      <c r="V177" s="211" t="str">
        <f t="shared" si="98"/>
        <v>NO</v>
      </c>
      <c r="W177" s="211" t="str">
        <f t="shared" si="99"/>
        <v>NO</v>
      </c>
      <c r="X177" s="211">
        <v>0</v>
      </c>
      <c r="Y177" s="211" t="s">
        <v>3277</v>
      </c>
      <c r="Z177" s="211" t="s">
        <v>3275</v>
      </c>
      <c r="AA177" s="211" t="s">
        <v>3319</v>
      </c>
      <c r="AB177" s="211" t="s">
        <v>3286</v>
      </c>
      <c r="AC177" s="211" t="s">
        <v>3286</v>
      </c>
      <c r="AD177" s="211" t="s">
        <v>3320</v>
      </c>
      <c r="AE177" s="211" t="str">
        <f t="shared" si="100"/>
        <v>FS-130</v>
      </c>
      <c r="AF177" s="211" t="str">
        <f t="shared" si="101"/>
        <v/>
      </c>
      <c r="AG177" s="211" t="str">
        <f t="shared" si="102"/>
        <v/>
      </c>
      <c r="AH177" s="211" t="str">
        <f t="shared" si="121"/>
        <v>X</v>
      </c>
      <c r="AI177" s="211" t="str">
        <f t="shared" si="103"/>
        <v/>
      </c>
      <c r="AJ177" s="211" t="str">
        <f t="shared" si="104"/>
        <v/>
      </c>
      <c r="AK177" s="211" t="str">
        <f t="shared" si="105"/>
        <v/>
      </c>
      <c r="AL177" s="211" t="str">
        <f t="shared" si="106"/>
        <v/>
      </c>
      <c r="AM177" s="211" t="str">
        <f t="shared" si="107"/>
        <v/>
      </c>
      <c r="AN177" s="211" t="str">
        <f t="shared" si="108"/>
        <v>No</v>
      </c>
      <c r="AO177" s="211" t="str">
        <f t="shared" si="109"/>
        <v>No</v>
      </c>
      <c r="AP177" s="211" t="str">
        <f t="shared" si="110"/>
        <v>Yes</v>
      </c>
      <c r="AQ177" s="211" t="str">
        <f t="shared" si="111"/>
        <v/>
      </c>
      <c r="AR177" s="211" t="str">
        <f t="shared" si="112"/>
        <v/>
      </c>
      <c r="AS177" s="211" t="str">
        <f t="shared" si="113"/>
        <v>PANIC BUTTON - PERS</v>
      </c>
      <c r="AT177" s="211" t="str">
        <f t="shared" si="114"/>
        <v/>
      </c>
      <c r="AU177" s="211" t="str">
        <f t="shared" si="115"/>
        <v/>
      </c>
      <c r="AV177" s="211" t="str">
        <f t="shared" si="116"/>
        <v/>
      </c>
      <c r="AW177" s="211" t="str">
        <f t="shared" si="117"/>
        <v/>
      </c>
      <c r="AX177" s="211" t="str">
        <f t="shared" si="118"/>
        <v>NO</v>
      </c>
      <c r="AY177" s="125" t="str">
        <f t="shared" si="119"/>
        <v/>
      </c>
    </row>
    <row r="178" spans="1:51" s="211" customFormat="1" x14ac:dyDescent="0.25">
      <c r="A178" s="211" t="s">
        <v>2482</v>
      </c>
      <c r="B178" s="211" t="s">
        <v>2482</v>
      </c>
      <c r="C178" s="211" t="str">
        <f t="shared" si="82"/>
        <v>Fee Credit</v>
      </c>
      <c r="D178" s="211" t="str">
        <f t="shared" si="83"/>
        <v>Crédit</v>
      </c>
      <c r="E178" s="211" t="str">
        <f t="shared" si="84"/>
        <v/>
      </c>
      <c r="F178" s="211" t="str">
        <f t="shared" si="85"/>
        <v>Fee Credit</v>
      </c>
      <c r="G178" s="211" t="str">
        <f t="shared" si="86"/>
        <v>Crédit</v>
      </c>
      <c r="H178" s="211" t="str">
        <f t="shared" si="87"/>
        <v>Fee Credit</v>
      </c>
      <c r="I178" s="211" t="str">
        <f t="shared" si="88"/>
        <v>Crédit</v>
      </c>
      <c r="J178" s="211" t="str">
        <f t="shared" si="89"/>
        <v/>
      </c>
      <c r="K178" s="211" t="str">
        <f t="shared" si="90"/>
        <v/>
      </c>
      <c r="L178" s="211" t="str">
        <f t="shared" si="120"/>
        <v>Service</v>
      </c>
      <c r="M178" s="211" t="str">
        <f t="shared" si="91"/>
        <v>NO</v>
      </c>
      <c r="N178" s="211" t="str">
        <f t="shared" si="92"/>
        <v>Product</v>
      </c>
      <c r="O178" s="211" t="str">
        <f t="shared" si="93"/>
        <v>Service</v>
      </c>
      <c r="P178" s="211" t="str">
        <f t="shared" si="94"/>
        <v>One Time</v>
      </c>
      <c r="Q178" s="349">
        <v>43930</v>
      </c>
      <c r="R178" s="349"/>
      <c r="S178" s="211" t="str">
        <f t="shared" si="95"/>
        <v>NO</v>
      </c>
      <c r="T178" s="211" t="str">
        <f t="shared" si="96"/>
        <v>No</v>
      </c>
      <c r="U178" s="211" t="str">
        <f t="shared" si="97"/>
        <v>No</v>
      </c>
      <c r="V178" s="211" t="str">
        <f t="shared" si="98"/>
        <v>NO</v>
      </c>
      <c r="W178" s="211" t="str">
        <f t="shared" si="99"/>
        <v>NO</v>
      </c>
      <c r="X178" s="211">
        <v>0</v>
      </c>
      <c r="Y178" s="211" t="s">
        <v>3277</v>
      </c>
      <c r="Z178" s="211" t="s">
        <v>3275</v>
      </c>
      <c r="AA178" s="211" t="s">
        <v>3319</v>
      </c>
      <c r="AB178" s="211" t="s">
        <v>3286</v>
      </c>
      <c r="AC178" s="211" t="s">
        <v>3286</v>
      </c>
      <c r="AD178" s="211" t="s">
        <v>3320</v>
      </c>
      <c r="AE178" s="211" t="str">
        <f t="shared" si="100"/>
        <v>FEECREDIT</v>
      </c>
      <c r="AF178" s="211" t="str">
        <f t="shared" si="101"/>
        <v>FEECREDIT</v>
      </c>
      <c r="AG178" s="211" t="str">
        <f t="shared" si="102"/>
        <v/>
      </c>
      <c r="AH178" s="211" t="str">
        <f t="shared" si="121"/>
        <v/>
      </c>
      <c r="AI178" s="211" t="str">
        <f t="shared" si="103"/>
        <v/>
      </c>
      <c r="AJ178" s="211" t="str">
        <f t="shared" si="104"/>
        <v/>
      </c>
      <c r="AK178" s="211" t="str">
        <f t="shared" si="105"/>
        <v/>
      </c>
      <c r="AL178" s="211" t="str">
        <f t="shared" si="106"/>
        <v/>
      </c>
      <c r="AM178" s="211" t="str">
        <f t="shared" si="107"/>
        <v/>
      </c>
      <c r="AN178" s="211" t="str">
        <f t="shared" si="108"/>
        <v>No</v>
      </c>
      <c r="AO178" s="211" t="str">
        <f t="shared" si="109"/>
        <v>No</v>
      </c>
      <c r="AP178" s="211" t="str">
        <f t="shared" si="110"/>
        <v>No</v>
      </c>
      <c r="AQ178" s="211" t="str">
        <f t="shared" si="111"/>
        <v/>
      </c>
      <c r="AR178" s="211" t="str">
        <f t="shared" si="112"/>
        <v/>
      </c>
      <c r="AS178" s="211" t="str">
        <f t="shared" si="113"/>
        <v/>
      </c>
      <c r="AT178" s="211" t="str">
        <f t="shared" si="114"/>
        <v/>
      </c>
      <c r="AU178" s="211" t="str">
        <f t="shared" si="115"/>
        <v/>
      </c>
      <c r="AV178" s="211" t="str">
        <f t="shared" si="116"/>
        <v/>
      </c>
      <c r="AW178" s="211" t="str">
        <f t="shared" si="117"/>
        <v/>
      </c>
      <c r="AX178" s="211" t="str">
        <f t="shared" si="118"/>
        <v>NO</v>
      </c>
      <c r="AY178" s="125" t="str">
        <f t="shared" si="119"/>
        <v/>
      </c>
    </row>
    <row r="179" spans="1:51" s="211" customFormat="1" x14ac:dyDescent="0.25">
      <c r="A179" s="211" t="s">
        <v>2671</v>
      </c>
      <c r="B179" s="211" t="s">
        <v>3699</v>
      </c>
      <c r="C179" s="211" t="str">
        <f t="shared" si="82"/>
        <v xml:space="preserve">False Alarm Fee Waiver - Other </v>
      </c>
      <c r="D179" s="211" t="str">
        <f t="shared" si="83"/>
        <v>Annulation de frais de fausse alarme (autre)</v>
      </c>
      <c r="E179" s="211" t="str">
        <f t="shared" si="84"/>
        <v/>
      </c>
      <c r="F179" s="211" t="str">
        <f t="shared" si="85"/>
        <v xml:space="preserve">False Alarm Fee Waiver - Other </v>
      </c>
      <c r="G179" s="211" t="str">
        <f t="shared" si="86"/>
        <v>Annulation de frais de fausse alarme (autre)</v>
      </c>
      <c r="H179" s="211" t="str">
        <f t="shared" si="87"/>
        <v xml:space="preserve">False Alarm Fee Waiver - Other </v>
      </c>
      <c r="I179" s="211" t="str">
        <f t="shared" si="88"/>
        <v>Annulation de frais de fausse alarme (autre)</v>
      </c>
      <c r="J179" s="211" t="str">
        <f t="shared" si="89"/>
        <v/>
      </c>
      <c r="K179" s="211" t="str">
        <f t="shared" si="90"/>
        <v/>
      </c>
      <c r="L179" s="211" t="str">
        <f t="shared" si="120"/>
        <v>Service</v>
      </c>
      <c r="M179" s="211" t="str">
        <f t="shared" si="91"/>
        <v>NO</v>
      </c>
      <c r="N179" s="211" t="str">
        <f t="shared" si="92"/>
        <v>Product</v>
      </c>
      <c r="O179" s="211" t="str">
        <f t="shared" si="93"/>
        <v>Promotion</v>
      </c>
      <c r="P179" s="211" t="str">
        <f t="shared" si="94"/>
        <v>One time</v>
      </c>
      <c r="Q179" s="349">
        <v>43930</v>
      </c>
      <c r="R179" s="349"/>
      <c r="S179" s="211" t="str">
        <f t="shared" si="95"/>
        <v>NO</v>
      </c>
      <c r="T179" s="211" t="str">
        <f t="shared" si="96"/>
        <v>No</v>
      </c>
      <c r="U179" s="211" t="str">
        <f t="shared" si="97"/>
        <v>No</v>
      </c>
      <c r="V179" s="211" t="str">
        <f t="shared" si="98"/>
        <v>NO</v>
      </c>
      <c r="W179" s="211" t="str">
        <f t="shared" si="99"/>
        <v>NO</v>
      </c>
      <c r="X179" s="211">
        <v>0</v>
      </c>
      <c r="Y179" s="211" t="s">
        <v>3277</v>
      </c>
      <c r="Z179" s="211" t="s">
        <v>3275</v>
      </c>
      <c r="AA179" s="211" t="s">
        <v>3319</v>
      </c>
      <c r="AB179" s="211" t="s">
        <v>3286</v>
      </c>
      <c r="AC179" s="211" t="s">
        <v>3286</v>
      </c>
      <c r="AD179" s="211" t="s">
        <v>3320</v>
      </c>
      <c r="AE179" s="211" t="str">
        <f t="shared" si="100"/>
        <v>FAL_CR</v>
      </c>
      <c r="AF179" s="211" t="str">
        <f t="shared" si="101"/>
        <v>FAL_CR</v>
      </c>
      <c r="AG179" s="211" t="str">
        <f t="shared" si="102"/>
        <v>FALS SR</v>
      </c>
      <c r="AH179" s="211" t="str">
        <f t="shared" si="121"/>
        <v/>
      </c>
      <c r="AI179" s="211" t="str">
        <f t="shared" si="103"/>
        <v/>
      </c>
      <c r="AJ179" s="211" t="str">
        <f t="shared" si="104"/>
        <v/>
      </c>
      <c r="AK179" s="211" t="str">
        <f t="shared" si="105"/>
        <v/>
      </c>
      <c r="AL179" s="211" t="str">
        <f t="shared" si="106"/>
        <v/>
      </c>
      <c r="AM179" s="211" t="str">
        <f t="shared" si="107"/>
        <v>Offer</v>
      </c>
      <c r="AN179" s="211" t="str">
        <f t="shared" si="108"/>
        <v>No</v>
      </c>
      <c r="AO179" s="211" t="str">
        <f t="shared" si="109"/>
        <v>No</v>
      </c>
      <c r="AP179" s="211" t="str">
        <f t="shared" si="110"/>
        <v>No</v>
      </c>
      <c r="AQ179" s="211" t="str">
        <f t="shared" si="111"/>
        <v/>
      </c>
      <c r="AR179" s="211" t="str">
        <f t="shared" si="112"/>
        <v/>
      </c>
      <c r="AS179" s="211" t="str">
        <f t="shared" si="113"/>
        <v/>
      </c>
      <c r="AT179" s="211" t="str">
        <f t="shared" si="114"/>
        <v>NO</v>
      </c>
      <c r="AU179" s="211" t="str">
        <f t="shared" si="115"/>
        <v/>
      </c>
      <c r="AV179" s="211" t="str">
        <f t="shared" si="116"/>
        <v/>
      </c>
      <c r="AW179" s="211" t="str">
        <f t="shared" si="117"/>
        <v/>
      </c>
      <c r="AX179" s="211" t="str">
        <f t="shared" si="118"/>
        <v>NO</v>
      </c>
      <c r="AY179" s="125" t="str">
        <f t="shared" si="119"/>
        <v/>
      </c>
    </row>
    <row r="180" spans="1:51" s="211" customFormat="1" x14ac:dyDescent="0.25">
      <c r="A180" s="211" t="s">
        <v>2665</v>
      </c>
      <c r="B180" s="211" t="s">
        <v>3698</v>
      </c>
      <c r="C180" s="211" t="str">
        <f t="shared" si="82"/>
        <v xml:space="preserve">False Alarm Fee Waiver - Central Monitoring Station </v>
      </c>
      <c r="D180" s="211" t="str">
        <f t="shared" si="83"/>
        <v>Annulation de frais de fausse alarme (centrale de surveillance)</v>
      </c>
      <c r="E180" s="211" t="str">
        <f t="shared" si="84"/>
        <v/>
      </c>
      <c r="F180" s="211" t="str">
        <f t="shared" si="85"/>
        <v xml:space="preserve">False alarm fee waived by Central Monitoring Station </v>
      </c>
      <c r="G180" s="211" t="str">
        <f t="shared" si="86"/>
        <v>Annulation de frais de fausse alarme (centrale de surveillance)</v>
      </c>
      <c r="H180" s="211" t="str">
        <f t="shared" si="87"/>
        <v xml:space="preserve">False Alarm Fee Waiver - Central Monitoring Station </v>
      </c>
      <c r="I180" s="211" t="str">
        <f t="shared" si="88"/>
        <v>Annulation de frais de fausse alarme (centrale de surveillance)</v>
      </c>
      <c r="J180" s="211" t="str">
        <f t="shared" si="89"/>
        <v/>
      </c>
      <c r="K180" s="211" t="str">
        <f t="shared" si="90"/>
        <v/>
      </c>
      <c r="L180" s="211" t="str">
        <f t="shared" si="120"/>
        <v>Service</v>
      </c>
      <c r="M180" s="211" t="str">
        <f t="shared" si="91"/>
        <v>NO</v>
      </c>
      <c r="N180" s="211" t="str">
        <f t="shared" si="92"/>
        <v>Product</v>
      </c>
      <c r="O180" s="211" t="str">
        <f t="shared" si="93"/>
        <v>Promotion</v>
      </c>
      <c r="P180" s="211" t="str">
        <f t="shared" si="94"/>
        <v>One time</v>
      </c>
      <c r="Q180" s="349">
        <v>43930</v>
      </c>
      <c r="R180" s="349"/>
      <c r="S180" s="211" t="str">
        <f t="shared" si="95"/>
        <v>NO</v>
      </c>
      <c r="T180" s="211" t="str">
        <f t="shared" si="96"/>
        <v>No</v>
      </c>
      <c r="U180" s="211" t="str">
        <f t="shared" si="97"/>
        <v>No</v>
      </c>
      <c r="V180" s="211" t="str">
        <f t="shared" si="98"/>
        <v>NO</v>
      </c>
      <c r="W180" s="211" t="str">
        <f t="shared" si="99"/>
        <v>NO</v>
      </c>
      <c r="X180" s="211">
        <v>0</v>
      </c>
      <c r="Y180" s="211" t="s">
        <v>3277</v>
      </c>
      <c r="Z180" s="211" t="s">
        <v>3275</v>
      </c>
      <c r="AA180" s="211" t="s">
        <v>3319</v>
      </c>
      <c r="AB180" s="211" t="s">
        <v>3286</v>
      </c>
      <c r="AC180" s="211" t="s">
        <v>3286</v>
      </c>
      <c r="AD180" s="211" t="s">
        <v>3320</v>
      </c>
      <c r="AE180" s="211" t="str">
        <f t="shared" si="100"/>
        <v>FAL_CR</v>
      </c>
      <c r="AF180" s="211" t="str">
        <f t="shared" si="101"/>
        <v>FAL_CR</v>
      </c>
      <c r="AG180" s="211" t="str">
        <f t="shared" si="102"/>
        <v>FALS CS</v>
      </c>
      <c r="AH180" s="211" t="str">
        <f t="shared" si="121"/>
        <v/>
      </c>
      <c r="AI180" s="211" t="str">
        <f t="shared" si="103"/>
        <v/>
      </c>
      <c r="AJ180" s="211" t="str">
        <f t="shared" si="104"/>
        <v/>
      </c>
      <c r="AK180" s="211" t="str">
        <f t="shared" si="105"/>
        <v/>
      </c>
      <c r="AL180" s="211" t="str">
        <f t="shared" si="106"/>
        <v/>
      </c>
      <c r="AM180" s="211" t="str">
        <f t="shared" si="107"/>
        <v>Offer</v>
      </c>
      <c r="AN180" s="211" t="str">
        <f t="shared" si="108"/>
        <v>No</v>
      </c>
      <c r="AO180" s="211" t="str">
        <f t="shared" si="109"/>
        <v>No</v>
      </c>
      <c r="AP180" s="211" t="str">
        <f t="shared" si="110"/>
        <v>No</v>
      </c>
      <c r="AQ180" s="211" t="str">
        <f t="shared" si="111"/>
        <v/>
      </c>
      <c r="AR180" s="211" t="str">
        <f t="shared" si="112"/>
        <v/>
      </c>
      <c r="AS180" s="211" t="str">
        <f t="shared" si="113"/>
        <v/>
      </c>
      <c r="AT180" s="211" t="str">
        <f t="shared" si="114"/>
        <v>NO</v>
      </c>
      <c r="AU180" s="211" t="str">
        <f t="shared" si="115"/>
        <v/>
      </c>
      <c r="AV180" s="211" t="str">
        <f t="shared" si="116"/>
        <v/>
      </c>
      <c r="AW180" s="211" t="str">
        <f t="shared" si="117"/>
        <v/>
      </c>
      <c r="AX180" s="211" t="str">
        <f t="shared" si="118"/>
        <v>NO</v>
      </c>
      <c r="AY180" s="125" t="str">
        <f t="shared" si="119"/>
        <v/>
      </c>
    </row>
    <row r="181" spans="1:51" s="211" customFormat="1" x14ac:dyDescent="0.25">
      <c r="A181" s="211" t="s">
        <v>2661</v>
      </c>
      <c r="B181" s="211" t="s">
        <v>3697</v>
      </c>
      <c r="C181" s="211" t="str">
        <f t="shared" si="82"/>
        <v xml:space="preserve">False Alarm Fee Waiver - Loyalty </v>
      </c>
      <c r="D181" s="211" t="str">
        <f t="shared" si="83"/>
        <v>Annulation de frais de fausse alarme (équipe Loyauté)</v>
      </c>
      <c r="E181" s="211" t="str">
        <f t="shared" si="84"/>
        <v/>
      </c>
      <c r="F181" s="211" t="str">
        <f t="shared" si="85"/>
        <v xml:space="preserve">False alarm fee waived by Loyalty and Retention </v>
      </c>
      <c r="G181" s="211" t="str">
        <f t="shared" si="86"/>
        <v>Annulation de frais de fausse alarme (équipe Loyauté)</v>
      </c>
      <c r="H181" s="211" t="str">
        <f t="shared" si="87"/>
        <v xml:space="preserve">False Alarm Fee Waiver - Loyalty </v>
      </c>
      <c r="I181" s="211" t="str">
        <f t="shared" si="88"/>
        <v>Annulation de frais de fausse alarme (équipe Loyauté)</v>
      </c>
      <c r="J181" s="211" t="str">
        <f t="shared" si="89"/>
        <v/>
      </c>
      <c r="K181" s="211" t="str">
        <f t="shared" si="90"/>
        <v/>
      </c>
      <c r="L181" s="211" t="str">
        <f t="shared" si="120"/>
        <v>Service</v>
      </c>
      <c r="M181" s="211" t="str">
        <f t="shared" si="91"/>
        <v>NO</v>
      </c>
      <c r="N181" s="211" t="str">
        <f t="shared" si="92"/>
        <v>Product</v>
      </c>
      <c r="O181" s="211" t="str">
        <f t="shared" si="93"/>
        <v>Promotion</v>
      </c>
      <c r="P181" s="211" t="str">
        <f t="shared" si="94"/>
        <v>One time</v>
      </c>
      <c r="Q181" s="349">
        <v>43930</v>
      </c>
      <c r="R181" s="349"/>
      <c r="S181" s="211" t="str">
        <f t="shared" si="95"/>
        <v>NO</v>
      </c>
      <c r="T181" s="211" t="str">
        <f t="shared" si="96"/>
        <v>No</v>
      </c>
      <c r="U181" s="211" t="str">
        <f t="shared" si="97"/>
        <v>No</v>
      </c>
      <c r="V181" s="211" t="str">
        <f t="shared" si="98"/>
        <v>NO</v>
      </c>
      <c r="W181" s="211" t="str">
        <f t="shared" si="99"/>
        <v>NO</v>
      </c>
      <c r="X181" s="211">
        <v>0</v>
      </c>
      <c r="Y181" s="211" t="s">
        <v>3277</v>
      </c>
      <c r="Z181" s="211" t="s">
        <v>3275</v>
      </c>
      <c r="AA181" s="211" t="s">
        <v>3319</v>
      </c>
      <c r="AB181" s="211" t="s">
        <v>3286</v>
      </c>
      <c r="AC181" s="211" t="s">
        <v>3286</v>
      </c>
      <c r="AD181" s="211" t="s">
        <v>3320</v>
      </c>
      <c r="AE181" s="211" t="str">
        <f t="shared" si="100"/>
        <v>FAL_CR</v>
      </c>
      <c r="AF181" s="211" t="str">
        <f t="shared" si="101"/>
        <v>FAL_CR</v>
      </c>
      <c r="AG181" s="211" t="str">
        <f t="shared" si="102"/>
        <v>FALS CR</v>
      </c>
      <c r="AH181" s="211" t="str">
        <f t="shared" si="121"/>
        <v/>
      </c>
      <c r="AI181" s="211" t="str">
        <f t="shared" si="103"/>
        <v/>
      </c>
      <c r="AJ181" s="211" t="str">
        <f t="shared" si="104"/>
        <v/>
      </c>
      <c r="AK181" s="211" t="str">
        <f t="shared" si="105"/>
        <v/>
      </c>
      <c r="AL181" s="211" t="str">
        <f t="shared" si="106"/>
        <v/>
      </c>
      <c r="AM181" s="211" t="str">
        <f t="shared" si="107"/>
        <v>Offer</v>
      </c>
      <c r="AN181" s="211" t="str">
        <f t="shared" si="108"/>
        <v>No</v>
      </c>
      <c r="AO181" s="211" t="str">
        <f t="shared" si="109"/>
        <v>No</v>
      </c>
      <c r="AP181" s="211" t="str">
        <f t="shared" si="110"/>
        <v>No</v>
      </c>
      <c r="AQ181" s="211" t="str">
        <f t="shared" si="111"/>
        <v/>
      </c>
      <c r="AR181" s="211" t="str">
        <f t="shared" si="112"/>
        <v/>
      </c>
      <c r="AS181" s="211" t="str">
        <f t="shared" si="113"/>
        <v/>
      </c>
      <c r="AT181" s="211" t="str">
        <f t="shared" si="114"/>
        <v>NO</v>
      </c>
      <c r="AU181" s="211" t="str">
        <f t="shared" si="115"/>
        <v/>
      </c>
      <c r="AV181" s="211" t="str">
        <f t="shared" si="116"/>
        <v/>
      </c>
      <c r="AW181" s="211" t="str">
        <f t="shared" si="117"/>
        <v/>
      </c>
      <c r="AX181" s="211" t="str">
        <f t="shared" si="118"/>
        <v>NO</v>
      </c>
      <c r="AY181" s="125" t="str">
        <f t="shared" si="119"/>
        <v/>
      </c>
    </row>
    <row r="182" spans="1:51" s="211" customFormat="1" x14ac:dyDescent="0.25">
      <c r="A182" s="211" t="s">
        <v>2656</v>
      </c>
      <c r="B182" s="211" t="s">
        <v>3696</v>
      </c>
      <c r="C182" s="211" t="str">
        <f t="shared" si="82"/>
        <v xml:space="preserve">False Alarm Fee Waiver - Collections </v>
      </c>
      <c r="D182" s="211" t="str">
        <f t="shared" si="83"/>
        <v>Annulation de frais de fausse alarme (Service de recouvrement)</v>
      </c>
      <c r="E182" s="211" t="str">
        <f t="shared" si="84"/>
        <v/>
      </c>
      <c r="F182" s="211" t="str">
        <f t="shared" si="85"/>
        <v>False alarm fee waived by Collections</v>
      </c>
      <c r="G182" s="211" t="str">
        <f t="shared" si="86"/>
        <v>Annulation de frais de fausse alarme (Service de recouvrement)</v>
      </c>
      <c r="H182" s="211" t="str">
        <f t="shared" si="87"/>
        <v xml:space="preserve">False Alarm Fee Waiver - Collections </v>
      </c>
      <c r="I182" s="211" t="str">
        <f t="shared" si="88"/>
        <v>Annulation de frais de fausse alarme (Service de recouvrement)</v>
      </c>
      <c r="J182" s="211" t="str">
        <f t="shared" si="89"/>
        <v/>
      </c>
      <c r="K182" s="211" t="str">
        <f t="shared" si="90"/>
        <v/>
      </c>
      <c r="L182" s="211" t="str">
        <f t="shared" si="120"/>
        <v>Service</v>
      </c>
      <c r="M182" s="211" t="str">
        <f t="shared" si="91"/>
        <v>NO</v>
      </c>
      <c r="N182" s="211" t="str">
        <f t="shared" si="92"/>
        <v>Product</v>
      </c>
      <c r="O182" s="211" t="str">
        <f t="shared" si="93"/>
        <v>Promotion</v>
      </c>
      <c r="P182" s="211" t="str">
        <f t="shared" si="94"/>
        <v>One time</v>
      </c>
      <c r="Q182" s="349">
        <v>43930</v>
      </c>
      <c r="R182" s="349"/>
      <c r="S182" s="211" t="str">
        <f t="shared" si="95"/>
        <v>NO</v>
      </c>
      <c r="T182" s="211" t="str">
        <f t="shared" si="96"/>
        <v>No</v>
      </c>
      <c r="U182" s="211" t="str">
        <f t="shared" si="97"/>
        <v>No</v>
      </c>
      <c r="V182" s="211" t="str">
        <f t="shared" si="98"/>
        <v>NO</v>
      </c>
      <c r="W182" s="211" t="str">
        <f t="shared" si="99"/>
        <v>NO</v>
      </c>
      <c r="X182" s="211">
        <v>0</v>
      </c>
      <c r="Y182" s="211" t="s">
        <v>3277</v>
      </c>
      <c r="Z182" s="211" t="s">
        <v>3275</v>
      </c>
      <c r="AA182" s="211" t="s">
        <v>3319</v>
      </c>
      <c r="AB182" s="211" t="s">
        <v>3286</v>
      </c>
      <c r="AC182" s="211" t="s">
        <v>3286</v>
      </c>
      <c r="AD182" s="211" t="s">
        <v>3320</v>
      </c>
      <c r="AE182" s="211" t="str">
        <f t="shared" si="100"/>
        <v>FALS</v>
      </c>
      <c r="AF182" s="211" t="str">
        <f t="shared" si="101"/>
        <v>FALS</v>
      </c>
      <c r="AG182" s="211" t="str">
        <f t="shared" si="102"/>
        <v>FALS COL</v>
      </c>
      <c r="AH182" s="211" t="str">
        <f t="shared" si="121"/>
        <v/>
      </c>
      <c r="AI182" s="211" t="str">
        <f t="shared" si="103"/>
        <v/>
      </c>
      <c r="AJ182" s="211" t="str">
        <f t="shared" si="104"/>
        <v/>
      </c>
      <c r="AK182" s="211" t="str">
        <f t="shared" si="105"/>
        <v/>
      </c>
      <c r="AL182" s="211" t="str">
        <f t="shared" si="106"/>
        <v/>
      </c>
      <c r="AM182" s="211" t="str">
        <f t="shared" si="107"/>
        <v>Offer</v>
      </c>
      <c r="AN182" s="211" t="str">
        <f t="shared" si="108"/>
        <v>No</v>
      </c>
      <c r="AO182" s="211" t="str">
        <f t="shared" si="109"/>
        <v>No</v>
      </c>
      <c r="AP182" s="211" t="str">
        <f t="shared" si="110"/>
        <v>No</v>
      </c>
      <c r="AQ182" s="211" t="str">
        <f t="shared" si="111"/>
        <v/>
      </c>
      <c r="AR182" s="211" t="str">
        <f t="shared" si="112"/>
        <v/>
      </c>
      <c r="AS182" s="211" t="str">
        <f t="shared" si="113"/>
        <v/>
      </c>
      <c r="AT182" s="211" t="str">
        <f t="shared" si="114"/>
        <v>NO</v>
      </c>
      <c r="AU182" s="211" t="str">
        <f t="shared" si="115"/>
        <v/>
      </c>
      <c r="AV182" s="211" t="str">
        <f t="shared" si="116"/>
        <v/>
      </c>
      <c r="AW182" s="211" t="str">
        <f t="shared" si="117"/>
        <v/>
      </c>
      <c r="AX182" s="211" t="str">
        <f t="shared" si="118"/>
        <v>NO</v>
      </c>
      <c r="AY182" s="125" t="str">
        <f t="shared" si="119"/>
        <v/>
      </c>
    </row>
    <row r="183" spans="1:51" s="211" customFormat="1" x14ac:dyDescent="0.25">
      <c r="A183" s="211" t="s">
        <v>2651</v>
      </c>
      <c r="B183" s="211" t="s">
        <v>3695</v>
      </c>
      <c r="C183" s="211" t="str">
        <f t="shared" si="82"/>
        <v>False Alarm Fee Waiver - Customer Care</v>
      </c>
      <c r="D183" s="211" t="str">
        <f t="shared" si="83"/>
        <v>Annulation de frais de fausse alarme (Service à la clientèle)</v>
      </c>
      <c r="E183" s="211" t="str">
        <f t="shared" si="84"/>
        <v/>
      </c>
      <c r="F183" s="211" t="str">
        <f t="shared" si="85"/>
        <v>False alarm fee waived by Customer Care</v>
      </c>
      <c r="G183" s="211" t="str">
        <f t="shared" si="86"/>
        <v>Annulation de frais de fausse alarme (Service à la clientèle)</v>
      </c>
      <c r="H183" s="211" t="str">
        <f t="shared" si="87"/>
        <v>False Alarm Fee Waiver - Customer Care</v>
      </c>
      <c r="I183" s="211" t="str">
        <f t="shared" si="88"/>
        <v>Annulation de frais de fausse alarme (Service à la clientèle)</v>
      </c>
      <c r="J183" s="211" t="str">
        <f t="shared" si="89"/>
        <v/>
      </c>
      <c r="K183" s="211" t="str">
        <f t="shared" si="90"/>
        <v/>
      </c>
      <c r="L183" s="211" t="str">
        <f t="shared" si="120"/>
        <v>Service</v>
      </c>
      <c r="M183" s="211" t="str">
        <f t="shared" si="91"/>
        <v>NO</v>
      </c>
      <c r="N183" s="211" t="str">
        <f t="shared" si="92"/>
        <v>Product</v>
      </c>
      <c r="O183" s="211" t="str">
        <f t="shared" si="93"/>
        <v>Promotion</v>
      </c>
      <c r="P183" s="211" t="str">
        <f t="shared" si="94"/>
        <v>One time</v>
      </c>
      <c r="Q183" s="349">
        <v>43930</v>
      </c>
      <c r="R183" s="349"/>
      <c r="S183" s="211" t="str">
        <f t="shared" si="95"/>
        <v>NO</v>
      </c>
      <c r="T183" s="211" t="str">
        <f t="shared" si="96"/>
        <v>No</v>
      </c>
      <c r="U183" s="211" t="str">
        <f t="shared" si="97"/>
        <v>No</v>
      </c>
      <c r="V183" s="211" t="str">
        <f t="shared" si="98"/>
        <v>NO</v>
      </c>
      <c r="W183" s="211" t="str">
        <f t="shared" si="99"/>
        <v>NO</v>
      </c>
      <c r="X183" s="211">
        <v>0</v>
      </c>
      <c r="Y183" s="211" t="s">
        <v>3277</v>
      </c>
      <c r="Z183" s="211" t="s">
        <v>3275</v>
      </c>
      <c r="AA183" s="211" t="s">
        <v>3319</v>
      </c>
      <c r="AB183" s="211" t="s">
        <v>3286</v>
      </c>
      <c r="AC183" s="211" t="s">
        <v>3286</v>
      </c>
      <c r="AD183" s="211" t="s">
        <v>3320</v>
      </c>
      <c r="AE183" s="211" t="str">
        <f t="shared" si="100"/>
        <v>FAL_CC</v>
      </c>
      <c r="AF183" s="211" t="str">
        <f t="shared" si="101"/>
        <v>FAL_CC</v>
      </c>
      <c r="AG183" s="211" t="str">
        <f t="shared" si="102"/>
        <v>FALS CC</v>
      </c>
      <c r="AH183" s="211" t="str">
        <f t="shared" si="121"/>
        <v/>
      </c>
      <c r="AI183" s="211" t="str">
        <f t="shared" si="103"/>
        <v/>
      </c>
      <c r="AJ183" s="211" t="str">
        <f t="shared" si="104"/>
        <v/>
      </c>
      <c r="AK183" s="211" t="str">
        <f t="shared" si="105"/>
        <v/>
      </c>
      <c r="AL183" s="211" t="str">
        <f t="shared" si="106"/>
        <v/>
      </c>
      <c r="AM183" s="211" t="str">
        <f t="shared" si="107"/>
        <v>Offer</v>
      </c>
      <c r="AN183" s="211" t="str">
        <f t="shared" si="108"/>
        <v>No</v>
      </c>
      <c r="AO183" s="211" t="str">
        <f t="shared" si="109"/>
        <v>No</v>
      </c>
      <c r="AP183" s="211" t="str">
        <f t="shared" si="110"/>
        <v>No</v>
      </c>
      <c r="AQ183" s="211" t="str">
        <f t="shared" si="111"/>
        <v/>
      </c>
      <c r="AR183" s="211" t="str">
        <f t="shared" si="112"/>
        <v/>
      </c>
      <c r="AS183" s="211" t="str">
        <f t="shared" si="113"/>
        <v/>
      </c>
      <c r="AT183" s="211" t="str">
        <f t="shared" si="114"/>
        <v>NO</v>
      </c>
      <c r="AU183" s="211" t="str">
        <f t="shared" si="115"/>
        <v/>
      </c>
      <c r="AV183" s="211" t="str">
        <f t="shared" si="116"/>
        <v/>
      </c>
      <c r="AW183" s="211" t="str">
        <f t="shared" si="117"/>
        <v/>
      </c>
      <c r="AX183" s="211" t="str">
        <f t="shared" si="118"/>
        <v>NO</v>
      </c>
      <c r="AY183" s="125" t="str">
        <f t="shared" si="119"/>
        <v/>
      </c>
    </row>
    <row r="184" spans="1:51" s="211" customFormat="1" x14ac:dyDescent="0.25">
      <c r="A184" s="211" t="s">
        <v>561</v>
      </c>
      <c r="B184" s="211" t="s">
        <v>561</v>
      </c>
      <c r="C184" s="211" t="str">
        <f t="shared" si="82"/>
        <v>AlarmVoice Services</v>
      </c>
      <c r="D184" s="211" t="str">
        <f t="shared" si="83"/>
        <v>Services AlarmVoice</v>
      </c>
      <c r="E184" s="211" t="str">
        <f t="shared" si="84"/>
        <v/>
      </c>
      <c r="F184" s="211" t="str">
        <f t="shared" si="85"/>
        <v>AlarmVoice Services</v>
      </c>
      <c r="G184" s="211" t="str">
        <f t="shared" si="86"/>
        <v>Services AlarmVoice</v>
      </c>
      <c r="H184" s="211" t="str">
        <f t="shared" si="87"/>
        <v>AlarmVoice Services</v>
      </c>
      <c r="I184" s="211" t="str">
        <f t="shared" si="88"/>
        <v>Services AlarmVoice</v>
      </c>
      <c r="J184" s="211" t="str">
        <f t="shared" si="89"/>
        <v/>
      </c>
      <c r="K184" s="211" t="str">
        <f t="shared" si="90"/>
        <v>EVS</v>
      </c>
      <c r="L184" s="211" t="str">
        <f t="shared" si="120"/>
        <v>Inventory</v>
      </c>
      <c r="M184" s="211" t="str">
        <f t="shared" si="91"/>
        <v>NO</v>
      </c>
      <c r="N184" s="211" t="str">
        <f t="shared" si="92"/>
        <v>Product</v>
      </c>
      <c r="O184" s="211" t="str">
        <f t="shared" si="93"/>
        <v>Panel</v>
      </c>
      <c r="P184" s="211" t="str">
        <f t="shared" si="94"/>
        <v>RMR</v>
      </c>
      <c r="Q184" s="349">
        <v>43930</v>
      </c>
      <c r="R184" s="349"/>
      <c r="S184" s="211" t="str">
        <f t="shared" si="95"/>
        <v>YES</v>
      </c>
      <c r="T184" s="211" t="str">
        <f t="shared" si="96"/>
        <v>No</v>
      </c>
      <c r="U184" s="211" t="str">
        <f t="shared" si="97"/>
        <v>No</v>
      </c>
      <c r="V184" s="211" t="str">
        <f t="shared" si="98"/>
        <v>NO</v>
      </c>
      <c r="W184" s="211" t="str">
        <f t="shared" si="99"/>
        <v>NO</v>
      </c>
      <c r="X184" s="211">
        <v>0</v>
      </c>
      <c r="Y184" s="211" t="s">
        <v>3277</v>
      </c>
      <c r="Z184" s="211" t="s">
        <v>3275</v>
      </c>
      <c r="AA184" s="211" t="s">
        <v>3319</v>
      </c>
      <c r="AB184" s="211" t="s">
        <v>3286</v>
      </c>
      <c r="AC184" s="211" t="s">
        <v>3286</v>
      </c>
      <c r="AD184" s="211" t="s">
        <v>3320</v>
      </c>
      <c r="AE184" s="211" t="str">
        <f t="shared" si="100"/>
        <v>EVS</v>
      </c>
      <c r="AF184" s="211" t="str">
        <f t="shared" si="101"/>
        <v/>
      </c>
      <c r="AG184" s="211" t="str">
        <f t="shared" si="102"/>
        <v/>
      </c>
      <c r="AH184" s="211" t="str">
        <f t="shared" si="121"/>
        <v>X</v>
      </c>
      <c r="AI184" s="211" t="str">
        <f t="shared" si="103"/>
        <v/>
      </c>
      <c r="AJ184" s="211" t="str">
        <f t="shared" si="104"/>
        <v/>
      </c>
      <c r="AK184" s="211" t="str">
        <f t="shared" si="105"/>
        <v/>
      </c>
      <c r="AL184" s="211" t="str">
        <f t="shared" si="106"/>
        <v/>
      </c>
      <c r="AM184" s="211" t="str">
        <f t="shared" si="107"/>
        <v/>
      </c>
      <c r="AN184" s="211" t="str">
        <f t="shared" si="108"/>
        <v>No</v>
      </c>
      <c r="AO184" s="211" t="str">
        <f t="shared" si="109"/>
        <v>No</v>
      </c>
      <c r="AP184" s="211" t="str">
        <f t="shared" si="110"/>
        <v>No</v>
      </c>
      <c r="AQ184" s="211" t="str">
        <f t="shared" si="111"/>
        <v/>
      </c>
      <c r="AR184" s="211" t="str">
        <f t="shared" si="112"/>
        <v/>
      </c>
      <c r="AS184" s="211" t="str">
        <f t="shared" si="113"/>
        <v/>
      </c>
      <c r="AT184" s="211" t="str">
        <f t="shared" si="114"/>
        <v/>
      </c>
      <c r="AU184" s="211" t="str">
        <f t="shared" si="115"/>
        <v/>
      </c>
      <c r="AV184" s="211" t="str">
        <f t="shared" si="116"/>
        <v/>
      </c>
      <c r="AW184" s="211" t="str">
        <f t="shared" si="117"/>
        <v/>
      </c>
      <c r="AX184" s="211" t="str">
        <f t="shared" si="118"/>
        <v>NO</v>
      </c>
      <c r="AY184" s="125" t="str">
        <f t="shared" si="119"/>
        <v/>
      </c>
    </row>
    <row r="185" spans="1:51" s="211" customFormat="1" x14ac:dyDescent="0.25">
      <c r="A185" s="211" t="s">
        <v>2647</v>
      </c>
      <c r="B185" s="211" t="s">
        <v>2647</v>
      </c>
      <c r="C185" s="211" t="str">
        <f t="shared" si="82"/>
        <v>Equipment Discount (With Tax)</v>
      </c>
      <c r="D185" s="211" t="str">
        <f t="shared" si="83"/>
        <v>Réduction sur l'équipement (avec taxes)</v>
      </c>
      <c r="E185" s="211" t="str">
        <f t="shared" si="84"/>
        <v/>
      </c>
      <c r="F185" s="211" t="str">
        <f t="shared" si="85"/>
        <v>Equipment Discount (With Tax)</v>
      </c>
      <c r="G185" s="211" t="str">
        <f t="shared" si="86"/>
        <v>Réduction sur l'équipement (avec taxes)</v>
      </c>
      <c r="H185" s="211" t="str">
        <f t="shared" si="87"/>
        <v>Equipment Discount (With Tax)</v>
      </c>
      <c r="I185" s="211" t="str">
        <f t="shared" si="88"/>
        <v>Réduction sur l'équipement (avec taxes)</v>
      </c>
      <c r="J185" s="211" t="str">
        <f t="shared" si="89"/>
        <v/>
      </c>
      <c r="K185" s="211" t="str">
        <f t="shared" si="90"/>
        <v/>
      </c>
      <c r="L185" s="211" t="str">
        <f t="shared" si="120"/>
        <v>Service</v>
      </c>
      <c r="M185" s="211" t="str">
        <f t="shared" si="91"/>
        <v>NO</v>
      </c>
      <c r="N185" s="211" t="str">
        <f t="shared" si="92"/>
        <v>Product</v>
      </c>
      <c r="O185" s="211" t="str">
        <f t="shared" si="93"/>
        <v>Promotion</v>
      </c>
      <c r="P185" s="211" t="str">
        <f t="shared" si="94"/>
        <v>One time</v>
      </c>
      <c r="Q185" s="349">
        <v>43930</v>
      </c>
      <c r="R185" s="349"/>
      <c r="S185" s="211" t="str">
        <f t="shared" si="95"/>
        <v>NO</v>
      </c>
      <c r="T185" s="211" t="str">
        <f t="shared" si="96"/>
        <v>No</v>
      </c>
      <c r="U185" s="211" t="str">
        <f t="shared" si="97"/>
        <v>No</v>
      </c>
      <c r="V185" s="211" t="str">
        <f t="shared" si="98"/>
        <v>NO</v>
      </c>
      <c r="W185" s="211" t="str">
        <f t="shared" si="99"/>
        <v>NO</v>
      </c>
      <c r="X185" s="211">
        <v>0</v>
      </c>
      <c r="Y185" s="211" t="s">
        <v>3277</v>
      </c>
      <c r="Z185" s="211" t="s">
        <v>3275</v>
      </c>
      <c r="AA185" s="211" t="s">
        <v>3319</v>
      </c>
      <c r="AB185" s="211" t="s">
        <v>3286</v>
      </c>
      <c r="AC185" s="211" t="s">
        <v>3286</v>
      </c>
      <c r="AD185" s="211" t="s">
        <v>3320</v>
      </c>
      <c r="AE185" s="211" t="str">
        <f t="shared" si="100"/>
        <v>EQUIP</v>
      </c>
      <c r="AF185" s="211" t="str">
        <f t="shared" si="101"/>
        <v>EQUIP</v>
      </c>
      <c r="AG185" s="211" t="str">
        <f t="shared" si="102"/>
        <v>EQUIADJTAX</v>
      </c>
      <c r="AH185" s="211" t="str">
        <f t="shared" si="121"/>
        <v/>
      </c>
      <c r="AI185" s="211" t="str">
        <f t="shared" si="103"/>
        <v/>
      </c>
      <c r="AJ185" s="211" t="str">
        <f t="shared" si="104"/>
        <v/>
      </c>
      <c r="AK185" s="211" t="str">
        <f t="shared" si="105"/>
        <v/>
      </c>
      <c r="AL185" s="211" t="str">
        <f t="shared" si="106"/>
        <v/>
      </c>
      <c r="AM185" s="211" t="str">
        <f t="shared" si="107"/>
        <v>Offer</v>
      </c>
      <c r="AN185" s="211" t="str">
        <f t="shared" si="108"/>
        <v>No</v>
      </c>
      <c r="AO185" s="211" t="str">
        <f t="shared" si="109"/>
        <v>No</v>
      </c>
      <c r="AP185" s="211" t="str">
        <f t="shared" si="110"/>
        <v>No</v>
      </c>
      <c r="AQ185" s="211" t="str">
        <f t="shared" si="111"/>
        <v/>
      </c>
      <c r="AR185" s="211" t="str">
        <f t="shared" si="112"/>
        <v/>
      </c>
      <c r="AS185" s="211" t="str">
        <f t="shared" si="113"/>
        <v/>
      </c>
      <c r="AT185" s="211" t="str">
        <f t="shared" si="114"/>
        <v>NO</v>
      </c>
      <c r="AU185" s="211" t="str">
        <f t="shared" si="115"/>
        <v/>
      </c>
      <c r="AV185" s="211" t="str">
        <f t="shared" si="116"/>
        <v/>
      </c>
      <c r="AW185" s="211" t="str">
        <f t="shared" si="117"/>
        <v/>
      </c>
      <c r="AX185" s="211" t="str">
        <f t="shared" si="118"/>
        <v>NO</v>
      </c>
      <c r="AY185" s="125" t="str">
        <f t="shared" si="119"/>
        <v/>
      </c>
    </row>
    <row r="186" spans="1:51" s="211" customFormat="1" x14ac:dyDescent="0.25">
      <c r="A186" s="211" t="s">
        <v>5435</v>
      </c>
      <c r="B186" s="211" t="s">
        <v>5435</v>
      </c>
      <c r="C186" s="211" t="str">
        <f t="shared" si="82"/>
        <v>Credit Equipment w/o Tax</v>
      </c>
      <c r="D186" s="211" t="str">
        <f t="shared" si="83"/>
        <v>Crédit sur le matériel avant taxes</v>
      </c>
      <c r="E186" s="211" t="str">
        <f t="shared" si="84"/>
        <v/>
      </c>
      <c r="F186" s="211" t="str">
        <f t="shared" si="85"/>
        <v>Credit Equipment w/o Tax</v>
      </c>
      <c r="G186" s="211" t="str">
        <f t="shared" si="86"/>
        <v>Crédit sur le matériel avant taxes</v>
      </c>
      <c r="H186" s="211" t="str">
        <f t="shared" si="87"/>
        <v>Credit Equipment w/o Tax</v>
      </c>
      <c r="I186" s="211" t="str">
        <f t="shared" si="88"/>
        <v>Crédit sur le matériel avant taxes</v>
      </c>
      <c r="J186" s="211" t="str">
        <f t="shared" si="89"/>
        <v/>
      </c>
      <c r="K186" s="211" t="str">
        <f t="shared" si="90"/>
        <v/>
      </c>
      <c r="L186" s="211" t="str">
        <f t="shared" si="120"/>
        <v>Service</v>
      </c>
      <c r="M186" s="211" t="str">
        <f t="shared" si="91"/>
        <v>NO</v>
      </c>
      <c r="N186" s="211" t="str">
        <f t="shared" si="92"/>
        <v>Product</v>
      </c>
      <c r="O186" s="211" t="str">
        <f t="shared" si="93"/>
        <v>Promotion</v>
      </c>
      <c r="P186" s="211" t="str">
        <f t="shared" si="94"/>
        <v>One time</v>
      </c>
      <c r="Q186" s="349">
        <v>43930</v>
      </c>
      <c r="R186" s="349"/>
      <c r="S186" s="211" t="str">
        <f t="shared" si="95"/>
        <v>NO</v>
      </c>
      <c r="T186" s="211" t="str">
        <f t="shared" si="96"/>
        <v>No</v>
      </c>
      <c r="U186" s="211" t="str">
        <f t="shared" si="97"/>
        <v>No</v>
      </c>
      <c r="V186" s="211" t="str">
        <f t="shared" si="98"/>
        <v>NO</v>
      </c>
      <c r="W186" s="211" t="str">
        <f t="shared" si="99"/>
        <v>NO</v>
      </c>
      <c r="X186" s="211">
        <v>0</v>
      </c>
      <c r="Y186" s="211" t="s">
        <v>3277</v>
      </c>
      <c r="Z186" s="211" t="s">
        <v>3275</v>
      </c>
      <c r="AA186" s="211" t="s">
        <v>3319</v>
      </c>
      <c r="AB186" s="211" t="s">
        <v>3286</v>
      </c>
      <c r="AC186" s="211" t="s">
        <v>3286</v>
      </c>
      <c r="AD186" s="211" t="s">
        <v>3320</v>
      </c>
      <c r="AE186" s="211" t="str">
        <f t="shared" si="100"/>
        <v>Service</v>
      </c>
      <c r="AF186" s="211" t="str">
        <f t="shared" si="101"/>
        <v>Service</v>
      </c>
      <c r="AG186" s="211" t="str">
        <f t="shared" si="102"/>
        <v>EQUIADJ</v>
      </c>
      <c r="AH186" s="211" t="str">
        <f t="shared" si="121"/>
        <v/>
      </c>
      <c r="AI186" s="211" t="str">
        <f t="shared" si="103"/>
        <v/>
      </c>
      <c r="AJ186" s="211" t="str">
        <f t="shared" si="104"/>
        <v/>
      </c>
      <c r="AK186" s="211" t="str">
        <f t="shared" si="105"/>
        <v/>
      </c>
      <c r="AL186" s="211" t="str">
        <f t="shared" si="106"/>
        <v/>
      </c>
      <c r="AM186" s="211" t="str">
        <f t="shared" si="107"/>
        <v>Offer</v>
      </c>
      <c r="AN186" s="211" t="str">
        <f t="shared" si="108"/>
        <v>No</v>
      </c>
      <c r="AO186" s="211" t="str">
        <f t="shared" si="109"/>
        <v>No</v>
      </c>
      <c r="AP186" s="211" t="str">
        <f t="shared" si="110"/>
        <v>No</v>
      </c>
      <c r="AQ186" s="211" t="str">
        <f t="shared" si="111"/>
        <v/>
      </c>
      <c r="AR186" s="211" t="str">
        <f t="shared" si="112"/>
        <v/>
      </c>
      <c r="AS186" s="211" t="str">
        <f t="shared" si="113"/>
        <v/>
      </c>
      <c r="AT186" s="211" t="str">
        <f t="shared" si="114"/>
        <v>NO</v>
      </c>
      <c r="AU186" s="211" t="str">
        <f t="shared" si="115"/>
        <v/>
      </c>
      <c r="AV186" s="211" t="str">
        <f t="shared" si="116"/>
        <v/>
      </c>
      <c r="AW186" s="211" t="str">
        <f t="shared" si="117"/>
        <v/>
      </c>
      <c r="AX186" s="211" t="str">
        <f t="shared" si="118"/>
        <v>NO</v>
      </c>
      <c r="AY186" s="125" t="str">
        <f t="shared" si="119"/>
        <v/>
      </c>
    </row>
    <row r="187" spans="1:51" s="211" customFormat="1" x14ac:dyDescent="0.25">
      <c r="A187" s="211" t="s">
        <v>3079</v>
      </c>
      <c r="B187" s="211" t="s">
        <v>3079</v>
      </c>
      <c r="C187" s="211" t="str">
        <f t="shared" si="82"/>
        <v xml:space="preserve">Equipment Fee Credit </v>
      </c>
      <c r="D187" s="211" t="str">
        <f t="shared" si="83"/>
        <v xml:space="preserve">Crédit sur les frais d'équipement </v>
      </c>
      <c r="E187" s="211" t="str">
        <f t="shared" si="84"/>
        <v/>
      </c>
      <c r="F187" s="211" t="str">
        <f t="shared" si="85"/>
        <v xml:space="preserve">Equipment Fee Waived for new Security and Automation customers when he has new Bell Internet </v>
      </c>
      <c r="G187" s="211" t="str">
        <f t="shared" si="86"/>
        <v xml:space="preserve">Crédit sur les frais d'équipement </v>
      </c>
      <c r="H187" s="211" t="str">
        <f t="shared" si="87"/>
        <v xml:space="preserve">Equipment Fee Credit </v>
      </c>
      <c r="I187" s="211" t="str">
        <f t="shared" si="88"/>
        <v xml:space="preserve">Crédit sur les frais d'équipement </v>
      </c>
      <c r="J187" s="211" t="str">
        <f t="shared" si="89"/>
        <v/>
      </c>
      <c r="K187" s="211" t="str">
        <f t="shared" si="90"/>
        <v/>
      </c>
      <c r="L187" s="211" t="str">
        <f t="shared" si="120"/>
        <v>Service</v>
      </c>
      <c r="M187" s="211" t="str">
        <f t="shared" si="91"/>
        <v>NO</v>
      </c>
      <c r="N187" s="211" t="str">
        <f t="shared" si="92"/>
        <v>Product</v>
      </c>
      <c r="O187" s="211" t="str">
        <f t="shared" si="93"/>
        <v>Promotion</v>
      </c>
      <c r="P187" s="211" t="str">
        <f t="shared" si="94"/>
        <v>One time</v>
      </c>
      <c r="Q187" s="349">
        <v>43930</v>
      </c>
      <c r="R187" s="349"/>
      <c r="S187" s="211" t="str">
        <f t="shared" si="95"/>
        <v>NO</v>
      </c>
      <c r="T187" s="211" t="str">
        <f t="shared" si="96"/>
        <v>No</v>
      </c>
      <c r="U187" s="211" t="str">
        <f t="shared" si="97"/>
        <v>No</v>
      </c>
      <c r="V187" s="211" t="str">
        <f t="shared" si="98"/>
        <v>NO</v>
      </c>
      <c r="W187" s="211" t="str">
        <f t="shared" si="99"/>
        <v>NO</v>
      </c>
      <c r="X187" s="211">
        <v>0</v>
      </c>
      <c r="Y187" s="211" t="s">
        <v>3277</v>
      </c>
      <c r="Z187" s="211" t="s">
        <v>3275</v>
      </c>
      <c r="AA187" s="211" t="s">
        <v>3319</v>
      </c>
      <c r="AB187" s="211" t="s">
        <v>3286</v>
      </c>
      <c r="AC187" s="211" t="s">
        <v>3286</v>
      </c>
      <c r="AD187" s="211" t="s">
        <v>3320</v>
      </c>
      <c r="AE187" s="211" t="str">
        <f t="shared" si="100"/>
        <v>2EQUIP</v>
      </c>
      <c r="AF187" s="211" t="str">
        <f t="shared" si="101"/>
        <v>2EQUIP</v>
      </c>
      <c r="AG187" s="211" t="str">
        <f t="shared" si="102"/>
        <v>EQPFEECR</v>
      </c>
      <c r="AH187" s="211" t="str">
        <f t="shared" si="121"/>
        <v/>
      </c>
      <c r="AI187" s="211" t="str">
        <f t="shared" si="103"/>
        <v/>
      </c>
      <c r="AJ187" s="211" t="str">
        <f t="shared" si="104"/>
        <v/>
      </c>
      <c r="AK187" s="211" t="str">
        <f t="shared" si="105"/>
        <v/>
      </c>
      <c r="AL187" s="211" t="str">
        <f t="shared" si="106"/>
        <v/>
      </c>
      <c r="AM187" s="211" t="str">
        <f t="shared" si="107"/>
        <v>Offer</v>
      </c>
      <c r="AN187" s="211" t="str">
        <f t="shared" si="108"/>
        <v>No</v>
      </c>
      <c r="AO187" s="211" t="str">
        <f t="shared" si="109"/>
        <v>No</v>
      </c>
      <c r="AP187" s="211" t="str">
        <f t="shared" si="110"/>
        <v>No</v>
      </c>
      <c r="AQ187" s="211" t="str">
        <f t="shared" si="111"/>
        <v/>
      </c>
      <c r="AR187" s="211" t="str">
        <f t="shared" si="112"/>
        <v/>
      </c>
      <c r="AS187" s="211" t="str">
        <f t="shared" si="113"/>
        <v/>
      </c>
      <c r="AT187" s="211" t="str">
        <f t="shared" si="114"/>
        <v>NO</v>
      </c>
      <c r="AU187" s="211" t="str">
        <f t="shared" si="115"/>
        <v/>
      </c>
      <c r="AV187" s="211" t="str">
        <f t="shared" si="116"/>
        <v/>
      </c>
      <c r="AW187" s="211" t="str">
        <f t="shared" si="117"/>
        <v/>
      </c>
      <c r="AX187" s="211" t="str">
        <f t="shared" si="118"/>
        <v>NO</v>
      </c>
      <c r="AY187" s="125" t="str">
        <f t="shared" si="119"/>
        <v/>
      </c>
    </row>
    <row r="188" spans="1:51" s="211" customFormat="1" x14ac:dyDescent="0.25">
      <c r="A188" s="211" t="s">
        <v>3078</v>
      </c>
      <c r="B188" s="211" t="s">
        <v>3078</v>
      </c>
      <c r="C188" s="211" t="str">
        <f t="shared" si="82"/>
        <v>Equipment Fee Credit - 50%</v>
      </c>
      <c r="D188" s="211" t="str">
        <f t="shared" si="83"/>
        <v>Crédit sur les frais d'équipement (50%)</v>
      </c>
      <c r="E188" s="211" t="str">
        <f t="shared" si="84"/>
        <v/>
      </c>
      <c r="F188" s="211" t="str">
        <f t="shared" si="85"/>
        <v xml:space="preserve">Equipment Fee Waived at 50% </v>
      </c>
      <c r="G188" s="211" t="str">
        <f t="shared" si="86"/>
        <v>Crédit sur les frais d'équipement (50%)</v>
      </c>
      <c r="H188" s="211" t="str">
        <f t="shared" si="87"/>
        <v>Equipment Fee Credit - 50%</v>
      </c>
      <c r="I188" s="211" t="str">
        <f t="shared" si="88"/>
        <v>Crédit sur les frais d'équipement (50%)</v>
      </c>
      <c r="J188" s="211" t="str">
        <f t="shared" si="89"/>
        <v/>
      </c>
      <c r="K188" s="211" t="str">
        <f t="shared" si="90"/>
        <v/>
      </c>
      <c r="L188" s="211" t="str">
        <f t="shared" si="120"/>
        <v>Service</v>
      </c>
      <c r="M188" s="211" t="str">
        <f t="shared" si="91"/>
        <v>NO</v>
      </c>
      <c r="N188" s="211" t="str">
        <f t="shared" si="92"/>
        <v>Product</v>
      </c>
      <c r="O188" s="211" t="str">
        <f t="shared" si="93"/>
        <v>Promotion</v>
      </c>
      <c r="P188" s="211" t="str">
        <f t="shared" si="94"/>
        <v>One time</v>
      </c>
      <c r="Q188" s="349">
        <v>43930</v>
      </c>
      <c r="R188" s="349"/>
      <c r="S188" s="211" t="str">
        <f t="shared" si="95"/>
        <v>NO</v>
      </c>
      <c r="T188" s="211" t="str">
        <f t="shared" si="96"/>
        <v>No</v>
      </c>
      <c r="U188" s="211" t="str">
        <f t="shared" si="97"/>
        <v>No</v>
      </c>
      <c r="V188" s="211" t="str">
        <f t="shared" si="98"/>
        <v>NO</v>
      </c>
      <c r="W188" s="211" t="str">
        <f t="shared" si="99"/>
        <v>NO</v>
      </c>
      <c r="X188" s="211">
        <v>0</v>
      </c>
      <c r="Y188" s="211" t="s">
        <v>3277</v>
      </c>
      <c r="Z188" s="211" t="s">
        <v>3275</v>
      </c>
      <c r="AA188" s="211" t="s">
        <v>3319</v>
      </c>
      <c r="AB188" s="211" t="s">
        <v>3286</v>
      </c>
      <c r="AC188" s="211" t="s">
        <v>3286</v>
      </c>
      <c r="AD188" s="211" t="s">
        <v>3320</v>
      </c>
      <c r="AE188" s="211" t="str">
        <f t="shared" si="100"/>
        <v>2EQUIP</v>
      </c>
      <c r="AF188" s="211" t="str">
        <f t="shared" si="101"/>
        <v>2EQUIP</v>
      </c>
      <c r="AG188" s="211" t="str">
        <f t="shared" si="102"/>
        <v>EQPFEE50</v>
      </c>
      <c r="AH188" s="211" t="str">
        <f t="shared" si="121"/>
        <v/>
      </c>
      <c r="AI188" s="211" t="str">
        <f t="shared" si="103"/>
        <v/>
      </c>
      <c r="AJ188" s="211" t="str">
        <f t="shared" si="104"/>
        <v/>
      </c>
      <c r="AK188" s="211" t="str">
        <f t="shared" si="105"/>
        <v/>
      </c>
      <c r="AL188" s="211" t="str">
        <f t="shared" si="106"/>
        <v/>
      </c>
      <c r="AM188" s="211" t="str">
        <f t="shared" si="107"/>
        <v>Offer</v>
      </c>
      <c r="AN188" s="211" t="str">
        <f t="shared" si="108"/>
        <v>No</v>
      </c>
      <c r="AO188" s="211" t="str">
        <f t="shared" si="109"/>
        <v>No</v>
      </c>
      <c r="AP188" s="211" t="str">
        <f t="shared" si="110"/>
        <v>No</v>
      </c>
      <c r="AQ188" s="211" t="str">
        <f t="shared" si="111"/>
        <v/>
      </c>
      <c r="AR188" s="211" t="str">
        <f t="shared" si="112"/>
        <v/>
      </c>
      <c r="AS188" s="211" t="str">
        <f t="shared" si="113"/>
        <v/>
      </c>
      <c r="AT188" s="211" t="str">
        <f t="shared" si="114"/>
        <v>NO</v>
      </c>
      <c r="AU188" s="211" t="str">
        <f t="shared" si="115"/>
        <v/>
      </c>
      <c r="AV188" s="211" t="str">
        <f t="shared" si="116"/>
        <v/>
      </c>
      <c r="AW188" s="211" t="str">
        <f t="shared" si="117"/>
        <v/>
      </c>
      <c r="AX188" s="211" t="str">
        <f t="shared" si="118"/>
        <v>NO</v>
      </c>
      <c r="AY188" s="125" t="str">
        <f t="shared" si="119"/>
        <v/>
      </c>
    </row>
    <row r="189" spans="1:51" s="211" customFormat="1" x14ac:dyDescent="0.25">
      <c r="A189" s="211" t="s">
        <v>3080</v>
      </c>
      <c r="B189" s="211" t="s">
        <v>3080</v>
      </c>
      <c r="C189" s="211" t="str">
        <f t="shared" si="82"/>
        <v xml:space="preserve">Equipment Fee </v>
      </c>
      <c r="D189" s="211" t="str">
        <f t="shared" si="83"/>
        <v xml:space="preserve">Frais d'équipement </v>
      </c>
      <c r="E189" s="211" t="str">
        <f t="shared" si="84"/>
        <v/>
      </c>
      <c r="F189" s="211" t="str">
        <f t="shared" si="85"/>
        <v xml:space="preserve">Equipment Fee for new Security and Automation bundles </v>
      </c>
      <c r="G189" s="211" t="str">
        <f t="shared" si="86"/>
        <v xml:space="preserve">Frais d'équipement </v>
      </c>
      <c r="H189" s="211" t="str">
        <f t="shared" si="87"/>
        <v xml:space="preserve">Equipment Fee </v>
      </c>
      <c r="I189" s="211" t="str">
        <f t="shared" si="88"/>
        <v xml:space="preserve">Frais d'équipement </v>
      </c>
      <c r="J189" s="211" t="str">
        <f t="shared" si="89"/>
        <v/>
      </c>
      <c r="K189" s="211" t="str">
        <f t="shared" si="90"/>
        <v/>
      </c>
      <c r="L189" s="211" t="str">
        <f t="shared" si="120"/>
        <v>Service</v>
      </c>
      <c r="M189" s="211" t="str">
        <f t="shared" si="91"/>
        <v>NO</v>
      </c>
      <c r="N189" s="211" t="str">
        <f t="shared" si="92"/>
        <v>Product</v>
      </c>
      <c r="O189" s="211" t="str">
        <f t="shared" si="93"/>
        <v>Service</v>
      </c>
      <c r="P189" s="211" t="str">
        <f t="shared" si="94"/>
        <v>One time</v>
      </c>
      <c r="Q189" s="349">
        <v>43930</v>
      </c>
      <c r="R189" s="349"/>
      <c r="S189" s="211" t="str">
        <f t="shared" si="95"/>
        <v>NO</v>
      </c>
      <c r="T189" s="211" t="str">
        <f t="shared" si="96"/>
        <v>No</v>
      </c>
      <c r="U189" s="211" t="str">
        <f t="shared" si="97"/>
        <v>No</v>
      </c>
      <c r="V189" s="211" t="str">
        <f t="shared" si="98"/>
        <v>NO</v>
      </c>
      <c r="W189" s="211" t="str">
        <f t="shared" si="99"/>
        <v>NO</v>
      </c>
      <c r="X189" s="211">
        <v>0</v>
      </c>
      <c r="Y189" s="211" t="s">
        <v>3277</v>
      </c>
      <c r="Z189" s="211" t="s">
        <v>3275</v>
      </c>
      <c r="AA189" s="211" t="s">
        <v>3319</v>
      </c>
      <c r="AB189" s="211" t="s">
        <v>3286</v>
      </c>
      <c r="AC189" s="211" t="s">
        <v>3286</v>
      </c>
      <c r="AD189" s="211" t="s">
        <v>3320</v>
      </c>
      <c r="AE189" s="211" t="str">
        <f t="shared" si="100"/>
        <v>2EQUIP</v>
      </c>
      <c r="AF189" s="211" t="str">
        <f t="shared" si="101"/>
        <v>2EQUIP</v>
      </c>
      <c r="AG189" s="211" t="str">
        <f t="shared" si="102"/>
        <v/>
      </c>
      <c r="AH189" s="211" t="str">
        <f t="shared" si="121"/>
        <v/>
      </c>
      <c r="AI189" s="211" t="str">
        <f t="shared" si="103"/>
        <v/>
      </c>
      <c r="AJ189" s="211" t="str">
        <f t="shared" si="104"/>
        <v/>
      </c>
      <c r="AK189" s="211" t="str">
        <f t="shared" si="105"/>
        <v/>
      </c>
      <c r="AL189" s="211" t="str">
        <f t="shared" si="106"/>
        <v/>
      </c>
      <c r="AM189" s="211" t="str">
        <f t="shared" si="107"/>
        <v/>
      </c>
      <c r="AN189" s="211" t="str">
        <f t="shared" si="108"/>
        <v>No</v>
      </c>
      <c r="AO189" s="211" t="str">
        <f t="shared" si="109"/>
        <v>No</v>
      </c>
      <c r="AP189" s="211" t="str">
        <f t="shared" si="110"/>
        <v>No</v>
      </c>
      <c r="AQ189" s="211" t="str">
        <f t="shared" si="111"/>
        <v/>
      </c>
      <c r="AR189" s="211" t="str">
        <f t="shared" si="112"/>
        <v/>
      </c>
      <c r="AS189" s="211" t="str">
        <f t="shared" si="113"/>
        <v/>
      </c>
      <c r="AT189" s="211" t="str">
        <f t="shared" si="114"/>
        <v/>
      </c>
      <c r="AU189" s="211" t="str">
        <f t="shared" si="115"/>
        <v/>
      </c>
      <c r="AV189" s="211" t="str">
        <f t="shared" si="116"/>
        <v/>
      </c>
      <c r="AW189" s="211" t="str">
        <f t="shared" si="117"/>
        <v/>
      </c>
      <c r="AX189" s="211" t="str">
        <f t="shared" si="118"/>
        <v>NO</v>
      </c>
      <c r="AY189" s="125" t="str">
        <f t="shared" si="119"/>
        <v/>
      </c>
    </row>
    <row r="190" spans="1:51" s="211" customFormat="1" x14ac:dyDescent="0.25">
      <c r="A190" s="211" t="s">
        <v>600</v>
      </c>
      <c r="B190" s="211" t="s">
        <v>600</v>
      </c>
      <c r="C190" s="211" t="str">
        <f t="shared" si="82"/>
        <v>DX Smoke Detector</v>
      </c>
      <c r="D190" s="211" t="str">
        <f t="shared" si="83"/>
        <v>Détecteur de fumée DX</v>
      </c>
      <c r="E190" s="211" t="str">
        <f t="shared" si="84"/>
        <v/>
      </c>
      <c r="F190" s="211" t="str">
        <f t="shared" si="85"/>
        <v>DX Smoke Detector</v>
      </c>
      <c r="G190" s="211" t="str">
        <f t="shared" si="86"/>
        <v>Détecteur de fumée DX</v>
      </c>
      <c r="H190" s="211" t="str">
        <f t="shared" si="87"/>
        <v>DX Smoke Detector</v>
      </c>
      <c r="I190" s="211" t="str">
        <f t="shared" si="88"/>
        <v>Détecteur de fumée DX</v>
      </c>
      <c r="J190" s="211" t="str">
        <f t="shared" si="89"/>
        <v/>
      </c>
      <c r="K190" s="211" t="str">
        <f t="shared" si="90"/>
        <v>DXT72/K</v>
      </c>
      <c r="L190" s="211" t="str">
        <f t="shared" si="120"/>
        <v>Inventory</v>
      </c>
      <c r="M190" s="211" t="str">
        <f t="shared" si="91"/>
        <v>NO</v>
      </c>
      <c r="N190" s="211" t="str">
        <f t="shared" si="92"/>
        <v>Product</v>
      </c>
      <c r="O190" s="211" t="str">
        <f t="shared" si="93"/>
        <v>Sensor</v>
      </c>
      <c r="P190" s="211" t="str">
        <f t="shared" si="94"/>
        <v>One Time</v>
      </c>
      <c r="Q190" s="349">
        <v>43930</v>
      </c>
      <c r="R190" s="349"/>
      <c r="S190" s="211" t="str">
        <f t="shared" si="95"/>
        <v>YES</v>
      </c>
      <c r="T190" s="211" t="str">
        <f t="shared" si="96"/>
        <v>No</v>
      </c>
      <c r="U190" s="211" t="str">
        <f t="shared" si="97"/>
        <v>No</v>
      </c>
      <c r="V190" s="211" t="str">
        <f t="shared" si="98"/>
        <v>NO</v>
      </c>
      <c r="W190" s="211" t="str">
        <f t="shared" si="99"/>
        <v>NO</v>
      </c>
      <c r="X190" s="211">
        <v>0</v>
      </c>
      <c r="Y190" s="211" t="s">
        <v>3277</v>
      </c>
      <c r="Z190" s="211" t="s">
        <v>3275</v>
      </c>
      <c r="AA190" s="211" t="s">
        <v>3319</v>
      </c>
      <c r="AB190" s="211" t="s">
        <v>3286</v>
      </c>
      <c r="AC190" s="211" t="s">
        <v>3286</v>
      </c>
      <c r="AD190" s="211" t="s">
        <v>3320</v>
      </c>
      <c r="AE190" s="211" t="str">
        <f t="shared" si="100"/>
        <v>DXT72/K</v>
      </c>
      <c r="AF190" s="211" t="str">
        <f t="shared" si="101"/>
        <v/>
      </c>
      <c r="AG190" s="211" t="str">
        <f t="shared" si="102"/>
        <v/>
      </c>
      <c r="AH190" s="211" t="str">
        <f t="shared" si="121"/>
        <v>X</v>
      </c>
      <c r="AI190" s="211" t="str">
        <f t="shared" si="103"/>
        <v/>
      </c>
      <c r="AJ190" s="211" t="str">
        <f t="shared" si="104"/>
        <v/>
      </c>
      <c r="AK190" s="211" t="str">
        <f t="shared" si="105"/>
        <v>YES</v>
      </c>
      <c r="AL190" s="211">
        <f t="shared" si="106"/>
        <v>120</v>
      </c>
      <c r="AM190" s="211" t="str">
        <f t="shared" si="107"/>
        <v/>
      </c>
      <c r="AN190" s="211" t="str">
        <f t="shared" si="108"/>
        <v>No</v>
      </c>
      <c r="AO190" s="211" t="str">
        <f t="shared" si="109"/>
        <v>No</v>
      </c>
      <c r="AP190" s="211" t="str">
        <f t="shared" si="110"/>
        <v>No</v>
      </c>
      <c r="AQ190" s="211" t="str">
        <f t="shared" si="111"/>
        <v/>
      </c>
      <c r="AR190" s="211" t="str">
        <f t="shared" si="112"/>
        <v/>
      </c>
      <c r="AS190" s="211" t="str">
        <f t="shared" si="113"/>
        <v/>
      </c>
      <c r="AT190" s="211" t="str">
        <f t="shared" si="114"/>
        <v/>
      </c>
      <c r="AU190" s="211" t="str">
        <f t="shared" si="115"/>
        <v/>
      </c>
      <c r="AV190" s="211" t="str">
        <f t="shared" si="116"/>
        <v/>
      </c>
      <c r="AW190" s="211" t="str">
        <f t="shared" si="117"/>
        <v/>
      </c>
      <c r="AX190" s="211" t="str">
        <f t="shared" si="118"/>
        <v>NO</v>
      </c>
      <c r="AY190" s="125" t="str">
        <f t="shared" si="119"/>
        <v/>
      </c>
    </row>
    <row r="191" spans="1:51" s="211" customFormat="1" x14ac:dyDescent="0.25">
      <c r="A191" s="211" t="s">
        <v>599</v>
      </c>
      <c r="B191" s="211" t="s">
        <v>599</v>
      </c>
      <c r="C191" s="211" t="str">
        <f t="shared" si="82"/>
        <v>DX Smoke Detector</v>
      </c>
      <c r="D191" s="211" t="str">
        <f t="shared" si="83"/>
        <v>Détecteur de fumée DX</v>
      </c>
      <c r="E191" s="211" t="str">
        <f t="shared" si="84"/>
        <v/>
      </c>
      <c r="F191" s="211" t="str">
        <f t="shared" si="85"/>
        <v>DX Smoke Detector</v>
      </c>
      <c r="G191" s="211" t="str">
        <f t="shared" si="86"/>
        <v>Détecteur de fumée DX</v>
      </c>
      <c r="H191" s="211" t="str">
        <f t="shared" si="87"/>
        <v>DX Smoke Detector</v>
      </c>
      <c r="I191" s="211" t="str">
        <f t="shared" si="88"/>
        <v>Détecteur de fumée DX</v>
      </c>
      <c r="J191" s="211" t="str">
        <f t="shared" si="89"/>
        <v/>
      </c>
      <c r="K191" s="211" t="str">
        <f t="shared" si="90"/>
        <v>DXT-72</v>
      </c>
      <c r="L191" s="211" t="str">
        <f t="shared" si="120"/>
        <v>Inventory</v>
      </c>
      <c r="M191" s="211" t="str">
        <f t="shared" si="91"/>
        <v>NO</v>
      </c>
      <c r="N191" s="211" t="str">
        <f t="shared" si="92"/>
        <v>Product</v>
      </c>
      <c r="O191" s="211" t="str">
        <f t="shared" si="93"/>
        <v>Sensor</v>
      </c>
      <c r="P191" s="211" t="str">
        <f t="shared" si="94"/>
        <v>One Time</v>
      </c>
      <c r="Q191" s="349">
        <v>43930</v>
      </c>
      <c r="R191" s="349"/>
      <c r="S191" s="211" t="str">
        <f t="shared" si="95"/>
        <v>YES</v>
      </c>
      <c r="T191" s="211" t="str">
        <f t="shared" si="96"/>
        <v>No</v>
      </c>
      <c r="U191" s="211" t="str">
        <f t="shared" si="97"/>
        <v>No</v>
      </c>
      <c r="V191" s="211" t="str">
        <f t="shared" si="98"/>
        <v>NO</v>
      </c>
      <c r="W191" s="211" t="str">
        <f t="shared" si="99"/>
        <v>NO</v>
      </c>
      <c r="X191" s="211">
        <v>0</v>
      </c>
      <c r="Y191" s="211" t="s">
        <v>3277</v>
      </c>
      <c r="Z191" s="211" t="s">
        <v>3275</v>
      </c>
      <c r="AA191" s="211" t="s">
        <v>3319</v>
      </c>
      <c r="AB191" s="211" t="s">
        <v>3286</v>
      </c>
      <c r="AC191" s="211" t="s">
        <v>3286</v>
      </c>
      <c r="AD191" s="211" t="s">
        <v>3320</v>
      </c>
      <c r="AE191" s="211" t="str">
        <f t="shared" si="100"/>
        <v>DXT-72</v>
      </c>
      <c r="AF191" s="211" t="str">
        <f t="shared" si="101"/>
        <v/>
      </c>
      <c r="AG191" s="211" t="str">
        <f t="shared" si="102"/>
        <v/>
      </c>
      <c r="AH191" s="211" t="str">
        <f t="shared" si="121"/>
        <v>X</v>
      </c>
      <c r="AI191" s="211" t="str">
        <f t="shared" si="103"/>
        <v/>
      </c>
      <c r="AJ191" s="211" t="str">
        <f t="shared" si="104"/>
        <v/>
      </c>
      <c r="AK191" s="211" t="str">
        <f t="shared" si="105"/>
        <v>YES</v>
      </c>
      <c r="AL191" s="211">
        <f t="shared" si="106"/>
        <v>120</v>
      </c>
      <c r="AM191" s="211" t="str">
        <f t="shared" si="107"/>
        <v/>
      </c>
      <c r="AN191" s="211" t="str">
        <f t="shared" si="108"/>
        <v>No</v>
      </c>
      <c r="AO191" s="211" t="str">
        <f t="shared" si="109"/>
        <v>No</v>
      </c>
      <c r="AP191" s="211" t="str">
        <f t="shared" si="110"/>
        <v>No</v>
      </c>
      <c r="AQ191" s="211" t="str">
        <f t="shared" si="111"/>
        <v/>
      </c>
      <c r="AR191" s="211" t="str">
        <f t="shared" si="112"/>
        <v/>
      </c>
      <c r="AS191" s="211" t="str">
        <f t="shared" si="113"/>
        <v/>
      </c>
      <c r="AT191" s="211" t="str">
        <f t="shared" si="114"/>
        <v/>
      </c>
      <c r="AU191" s="211" t="str">
        <f t="shared" si="115"/>
        <v/>
      </c>
      <c r="AV191" s="211" t="str">
        <f t="shared" si="116"/>
        <v/>
      </c>
      <c r="AW191" s="211" t="str">
        <f t="shared" si="117"/>
        <v/>
      </c>
      <c r="AX191" s="211" t="str">
        <f t="shared" si="118"/>
        <v>NO</v>
      </c>
      <c r="AY191" s="125" t="str">
        <f t="shared" si="119"/>
        <v/>
      </c>
    </row>
    <row r="192" spans="1:51" s="211" customFormat="1" x14ac:dyDescent="0.25">
      <c r="A192" s="211" t="s">
        <v>597</v>
      </c>
      <c r="B192" s="211" t="s">
        <v>597</v>
      </c>
      <c r="C192" s="211" t="str">
        <f t="shared" si="82"/>
        <v>DX Smoke Detector</v>
      </c>
      <c r="D192" s="211" t="str">
        <f t="shared" si="83"/>
        <v>Détecteur de fumée DX</v>
      </c>
      <c r="E192" s="211" t="str">
        <f t="shared" si="84"/>
        <v/>
      </c>
      <c r="F192" s="211" t="str">
        <f t="shared" si="85"/>
        <v>DX Smoke Detector</v>
      </c>
      <c r="G192" s="211" t="str">
        <f t="shared" si="86"/>
        <v>Détecteur de fumée DX</v>
      </c>
      <c r="H192" s="211" t="str">
        <f t="shared" si="87"/>
        <v>DX Smoke Detector</v>
      </c>
      <c r="I192" s="211" t="str">
        <f t="shared" si="88"/>
        <v>Détecteur de fumée DX</v>
      </c>
      <c r="J192" s="211" t="str">
        <f t="shared" si="89"/>
        <v/>
      </c>
      <c r="K192" s="211" t="str">
        <f t="shared" si="90"/>
        <v>DXT-71</v>
      </c>
      <c r="L192" s="211" t="str">
        <f t="shared" si="120"/>
        <v>Inventory</v>
      </c>
      <c r="M192" s="211" t="str">
        <f t="shared" si="91"/>
        <v>NO</v>
      </c>
      <c r="N192" s="211" t="str">
        <f t="shared" si="92"/>
        <v>Product</v>
      </c>
      <c r="O192" s="211" t="str">
        <f t="shared" si="93"/>
        <v>Sensor</v>
      </c>
      <c r="P192" s="211" t="str">
        <f t="shared" si="94"/>
        <v>One Time</v>
      </c>
      <c r="Q192" s="349">
        <v>43930</v>
      </c>
      <c r="R192" s="349"/>
      <c r="S192" s="211" t="str">
        <f t="shared" si="95"/>
        <v>YES</v>
      </c>
      <c r="T192" s="211" t="str">
        <f t="shared" si="96"/>
        <v>No</v>
      </c>
      <c r="U192" s="211" t="str">
        <f t="shared" si="97"/>
        <v>No</v>
      </c>
      <c r="V192" s="211" t="str">
        <f t="shared" si="98"/>
        <v>NO</v>
      </c>
      <c r="W192" s="211" t="str">
        <f t="shared" si="99"/>
        <v>NO</v>
      </c>
      <c r="X192" s="211">
        <v>0</v>
      </c>
      <c r="Y192" s="211" t="s">
        <v>3277</v>
      </c>
      <c r="Z192" s="211" t="s">
        <v>3275</v>
      </c>
      <c r="AA192" s="211" t="s">
        <v>3319</v>
      </c>
      <c r="AB192" s="211" t="s">
        <v>3286</v>
      </c>
      <c r="AC192" s="211" t="s">
        <v>3286</v>
      </c>
      <c r="AD192" s="211" t="s">
        <v>3320</v>
      </c>
      <c r="AE192" s="211" t="str">
        <f t="shared" si="100"/>
        <v>DXT-71</v>
      </c>
      <c r="AF192" s="211" t="str">
        <f t="shared" si="101"/>
        <v/>
      </c>
      <c r="AG192" s="211" t="str">
        <f t="shared" si="102"/>
        <v/>
      </c>
      <c r="AH192" s="211" t="str">
        <f t="shared" si="121"/>
        <v>X</v>
      </c>
      <c r="AI192" s="211" t="str">
        <f t="shared" si="103"/>
        <v/>
      </c>
      <c r="AJ192" s="211" t="str">
        <f t="shared" si="104"/>
        <v/>
      </c>
      <c r="AK192" s="211" t="str">
        <f t="shared" si="105"/>
        <v>YES</v>
      </c>
      <c r="AL192" s="211">
        <f t="shared" si="106"/>
        <v>120</v>
      </c>
      <c r="AM192" s="211" t="str">
        <f t="shared" si="107"/>
        <v/>
      </c>
      <c r="AN192" s="211" t="str">
        <f t="shared" si="108"/>
        <v>No</v>
      </c>
      <c r="AO192" s="211" t="str">
        <f t="shared" si="109"/>
        <v>No</v>
      </c>
      <c r="AP192" s="211" t="str">
        <f t="shared" si="110"/>
        <v>No</v>
      </c>
      <c r="AQ192" s="211" t="str">
        <f t="shared" si="111"/>
        <v/>
      </c>
      <c r="AR192" s="211" t="str">
        <f t="shared" si="112"/>
        <v/>
      </c>
      <c r="AS192" s="211" t="str">
        <f t="shared" si="113"/>
        <v/>
      </c>
      <c r="AT192" s="211" t="str">
        <f t="shared" si="114"/>
        <v/>
      </c>
      <c r="AU192" s="211" t="str">
        <f t="shared" si="115"/>
        <v/>
      </c>
      <c r="AV192" s="211" t="str">
        <f t="shared" si="116"/>
        <v/>
      </c>
      <c r="AW192" s="211" t="str">
        <f t="shared" si="117"/>
        <v/>
      </c>
      <c r="AX192" s="211" t="str">
        <f t="shared" si="118"/>
        <v>NO</v>
      </c>
      <c r="AY192" s="125" t="str">
        <f t="shared" si="119"/>
        <v/>
      </c>
    </row>
    <row r="193" spans="1:51" s="211" customFormat="1" x14ac:dyDescent="0.25">
      <c r="A193" s="211" t="s">
        <v>985</v>
      </c>
      <c r="B193" s="211" t="s">
        <v>985</v>
      </c>
      <c r="C193" s="211" t="str">
        <f t="shared" si="82"/>
        <v>Panic Pendant - Wristband (Medical Alert at Home)</v>
      </c>
      <c r="D193" s="211" t="str">
        <f t="shared" si="83"/>
        <v>Pendentif Panique - Bracelet (Alerte médicale À la maison)</v>
      </c>
      <c r="E193" s="211" t="str">
        <f t="shared" si="84"/>
        <v/>
      </c>
      <c r="F193" s="211" t="str">
        <f t="shared" si="85"/>
        <v>Panic Pendant - Wristband (Medical Alert at Home)</v>
      </c>
      <c r="G193" s="211" t="str">
        <f t="shared" si="86"/>
        <v>Pendentif Panique - Bracelet (Alerte médicale À la maison)</v>
      </c>
      <c r="H193" s="211" t="str">
        <f t="shared" si="87"/>
        <v>Panic Pendant - Wristband (Medical Alert at Home)</v>
      </c>
      <c r="I193" s="211" t="str">
        <f t="shared" si="88"/>
        <v>Pendentif Panique - Bracelet (Alerte médicale À la maison)</v>
      </c>
      <c r="J193" s="211" t="str">
        <f t="shared" si="89"/>
        <v/>
      </c>
      <c r="K193" s="211" t="str">
        <f t="shared" si="90"/>
        <v>DXS-LRW</v>
      </c>
      <c r="L193" s="211" t="str">
        <f t="shared" si="120"/>
        <v>Inventory</v>
      </c>
      <c r="M193" s="211" t="str">
        <f t="shared" si="91"/>
        <v>NO</v>
      </c>
      <c r="N193" s="211" t="str">
        <f t="shared" si="92"/>
        <v>Product</v>
      </c>
      <c r="O193" s="211" t="str">
        <f t="shared" si="93"/>
        <v>Sensor</v>
      </c>
      <c r="P193" s="211" t="str">
        <f t="shared" si="94"/>
        <v>One time</v>
      </c>
      <c r="Q193" s="349">
        <v>43930</v>
      </c>
      <c r="R193" s="349"/>
      <c r="S193" s="211" t="str">
        <f t="shared" si="95"/>
        <v>YES</v>
      </c>
      <c r="T193" s="211" t="str">
        <f t="shared" si="96"/>
        <v>No</v>
      </c>
      <c r="U193" s="211" t="str">
        <f t="shared" si="97"/>
        <v>No</v>
      </c>
      <c r="V193" s="211" t="str">
        <f t="shared" si="98"/>
        <v>NO</v>
      </c>
      <c r="W193" s="211" t="str">
        <f t="shared" si="99"/>
        <v>NO</v>
      </c>
      <c r="X193" s="211">
        <v>0</v>
      </c>
      <c r="Y193" s="211" t="s">
        <v>3277</v>
      </c>
      <c r="Z193" s="211" t="s">
        <v>3275</v>
      </c>
      <c r="AA193" s="211" t="s">
        <v>3319</v>
      </c>
      <c r="AB193" s="211" t="s">
        <v>3286</v>
      </c>
      <c r="AC193" s="211" t="s">
        <v>3286</v>
      </c>
      <c r="AD193" s="211" t="s">
        <v>3320</v>
      </c>
      <c r="AE193" s="211" t="str">
        <f t="shared" si="100"/>
        <v>EQCARE</v>
      </c>
      <c r="AF193" s="211" t="str">
        <f t="shared" si="101"/>
        <v/>
      </c>
      <c r="AG193" s="211" t="str">
        <f t="shared" si="102"/>
        <v/>
      </c>
      <c r="AH193" s="211" t="str">
        <f t="shared" si="121"/>
        <v>X</v>
      </c>
      <c r="AI193" s="211" t="str">
        <f t="shared" si="103"/>
        <v/>
      </c>
      <c r="AJ193" s="211" t="str">
        <f t="shared" si="104"/>
        <v/>
      </c>
      <c r="AK193" s="211" t="str">
        <f t="shared" si="105"/>
        <v/>
      </c>
      <c r="AL193" s="211" t="str">
        <f t="shared" si="106"/>
        <v/>
      </c>
      <c r="AM193" s="211" t="str">
        <f t="shared" si="107"/>
        <v/>
      </c>
      <c r="AN193" s="211" t="str">
        <f t="shared" si="108"/>
        <v>No</v>
      </c>
      <c r="AO193" s="211" t="str">
        <f t="shared" si="109"/>
        <v>No</v>
      </c>
      <c r="AP193" s="211" t="str">
        <f t="shared" si="110"/>
        <v>Yes</v>
      </c>
      <c r="AQ193" s="211" t="str">
        <f t="shared" si="111"/>
        <v/>
      </c>
      <c r="AR193" s="211" t="str">
        <f t="shared" si="112"/>
        <v/>
      </c>
      <c r="AS193" s="211" t="str">
        <f t="shared" si="113"/>
        <v>MEDICAL PANIC</v>
      </c>
      <c r="AT193" s="211" t="str">
        <f t="shared" si="114"/>
        <v/>
      </c>
      <c r="AU193" s="211" t="str">
        <f t="shared" si="115"/>
        <v/>
      </c>
      <c r="AV193" s="211" t="str">
        <f t="shared" si="116"/>
        <v/>
      </c>
      <c r="AW193" s="211" t="str">
        <f t="shared" si="117"/>
        <v/>
      </c>
      <c r="AX193" s="211" t="str">
        <f t="shared" si="118"/>
        <v>NO</v>
      </c>
      <c r="AY193" s="125" t="str">
        <f t="shared" si="119"/>
        <v/>
      </c>
    </row>
    <row r="194" spans="1:51" s="211" customFormat="1" x14ac:dyDescent="0.25">
      <c r="A194" s="211" t="s">
        <v>972</v>
      </c>
      <c r="B194" s="211" t="s">
        <v>972</v>
      </c>
      <c r="C194" s="211" t="str">
        <f t="shared" ref="C194:C256" si="122">VLOOKUP($A194,masterdata,3,0)</f>
        <v>Panic Pendant - Necklace (Medical Alert at Home)</v>
      </c>
      <c r="D194" s="211" t="str">
        <f t="shared" ref="D194:D256" si="123">VLOOKUP($A194,masterdata,4,0)</f>
        <v>Pendentif Panique - Collier (Alerte médicale À la maison)</v>
      </c>
      <c r="E194" s="211" t="str">
        <f t="shared" ref="E194:E256" si="124">IF(VLOOKUP($A194,masterdata,27,0)=0,"",VLOOKUP($A194,masterdata,27,0))</f>
        <v/>
      </c>
      <c r="F194" s="211" t="str">
        <f t="shared" ref="F194:F256" si="125">VLOOKUP($A194,masterdata,12,0)</f>
        <v>Panic Pendant - Necklace (Medical Alert at Home)</v>
      </c>
      <c r="G194" s="211" t="str">
        <f t="shared" ref="G194:G256" si="126">VLOOKUP($A194,masterdata,13,0)</f>
        <v>Pendentif Panique - Collier (Alerte médicale À la maison)</v>
      </c>
      <c r="H194" s="211" t="str">
        <f t="shared" ref="H194:H256" si="127">VLOOKUP($A194,masterdata,3,0)</f>
        <v>Panic Pendant - Necklace (Medical Alert at Home)</v>
      </c>
      <c r="I194" s="211" t="str">
        <f t="shared" ref="I194:I257" si="128">VLOOKUP($A194,masterdata,4,0)</f>
        <v>Pendentif Panique - Collier (Alerte médicale À la maison)</v>
      </c>
      <c r="J194" s="211" t="str">
        <f t="shared" ref="J194:J256" si="129">IF(VLOOKUP($A194,masterdata,28,0)=0,"",VLOOKUP($A194,masterdata,28,0))</f>
        <v/>
      </c>
      <c r="K194" s="211" t="str">
        <f t="shared" ref="K194:K256" si="130">IF(VLOOKUP($A194,masterdata,26,0)=0,"",VLOOKUP($A194,masterdata,26,0))</f>
        <v>DXS-LRP</v>
      </c>
      <c r="L194" s="211" t="str">
        <f t="shared" si="120"/>
        <v>Inventory</v>
      </c>
      <c r="M194" s="211" t="str">
        <f t="shared" ref="M194:M256" si="131">VLOOKUP($A194,masterdata,54,0)</f>
        <v>NO</v>
      </c>
      <c r="N194" s="211" t="str">
        <f t="shared" ref="N194:N256" si="132">VLOOKUP($A194,masterdata,30,0)</f>
        <v>Product</v>
      </c>
      <c r="O194" s="211" t="str">
        <f t="shared" ref="O194:O256" si="133">VLOOKUP($A194,masterdata,31,0)</f>
        <v>Sensor</v>
      </c>
      <c r="P194" s="211" t="str">
        <f t="shared" ref="P194:P256" si="134">VLOOKUP($A194,masterdata,16,0)</f>
        <v>One Time</v>
      </c>
      <c r="Q194" s="349">
        <v>43930</v>
      </c>
      <c r="R194" s="349"/>
      <c r="S194" s="211" t="str">
        <f t="shared" ref="S194:S256" si="135">VLOOKUP($A194,masterdata,21,0)</f>
        <v>YES</v>
      </c>
      <c r="T194" s="211" t="str">
        <f t="shared" ref="T194:T256" si="136">VLOOKUP($A194,masterdata,32,0)</f>
        <v>No</v>
      </c>
      <c r="U194" s="211" t="str">
        <f t="shared" ref="U194:U256" si="137">VLOOKUP($A194,masterdata,33,0)</f>
        <v>No</v>
      </c>
      <c r="V194" s="211" t="str">
        <f t="shared" ref="V194:V256" si="138">VLOOKUP($A194,masterdata,25,0)</f>
        <v>NO</v>
      </c>
      <c r="W194" s="211" t="str">
        <f t="shared" ref="W194:W256" si="139">VLOOKUP($A194,masterdata,20,0)</f>
        <v>NO</v>
      </c>
      <c r="X194" s="211">
        <v>0</v>
      </c>
      <c r="Y194" s="211" t="s">
        <v>3277</v>
      </c>
      <c r="Z194" s="211" t="s">
        <v>3275</v>
      </c>
      <c r="AA194" s="211" t="s">
        <v>3319</v>
      </c>
      <c r="AB194" s="211" t="s">
        <v>3286</v>
      </c>
      <c r="AC194" s="211" t="s">
        <v>3286</v>
      </c>
      <c r="AD194" s="211" t="s">
        <v>3320</v>
      </c>
      <c r="AE194" s="211" t="str">
        <f t="shared" ref="AE194:AE256" si="140">VLOOKUP($A194,masterdata,18,0)</f>
        <v>EQCARE</v>
      </c>
      <c r="AF194" s="211" t="str">
        <f t="shared" ref="AF194:AF256" si="141">IF(VLOOKUP($A194,masterdata,19,0)="","",VLOOKUP($A194,masterdata,19,0))</f>
        <v/>
      </c>
      <c r="AG194" s="211" t="str">
        <f t="shared" ref="AG194:AG256" si="142">IF(VLOOKUP($A194,masterdata,36,0)="","",VLOOKUP($A194,masterdata,36,0))</f>
        <v/>
      </c>
      <c r="AH194" s="211" t="str">
        <f t="shared" si="121"/>
        <v>X</v>
      </c>
      <c r="AI194" s="211" t="str">
        <f t="shared" ref="AI194:AI256" si="143">IF(VLOOKUP($A194,masterdata,38,0)="","",VLOOKUP($A194,masterdata,38,0))</f>
        <v/>
      </c>
      <c r="AJ194" s="211" t="str">
        <f t="shared" ref="AJ194:AJ256" si="144">IF(VLOOKUP($A194,masterdata,39,0)="","",VLOOKUP($A194,masterdata,39,0))</f>
        <v/>
      </c>
      <c r="AK194" s="211" t="str">
        <f t="shared" ref="AK194:AK256" si="145">IF(VLOOKUP($A194,masterdata,40,0)="","",VLOOKUP($A194,masterdata,40,0))</f>
        <v/>
      </c>
      <c r="AL194" s="211" t="str">
        <f t="shared" ref="AL194:AL256" si="146">IF(VLOOKUP($A194,masterdata,41,0)="","",VLOOKUP($A194,masterdata,41,0))</f>
        <v/>
      </c>
      <c r="AM194" s="211" t="str">
        <f t="shared" ref="AM194:AM256" si="147">IF(VLOOKUP($A194,masterdata,43,0)="","",VLOOKUP($A194,masterdata,43,0))</f>
        <v/>
      </c>
      <c r="AN194" s="211" t="str">
        <f t="shared" ref="AN194:AN256" si="148">VLOOKUP($A194,masterdata,44,0)</f>
        <v>No</v>
      </c>
      <c r="AO194" s="211" t="str">
        <f t="shared" ref="AO194:AO256" si="149">VLOOKUP($A194,masterdata,45,0)</f>
        <v>No</v>
      </c>
      <c r="AP194" s="211" t="str">
        <f t="shared" ref="AP194:AP256" si="150">VLOOKUP($A194,masterdata,46,0)</f>
        <v>Yes</v>
      </c>
      <c r="AQ194" s="211" t="str">
        <f t="shared" ref="AQ194:AQ256" si="151">IF(VLOOKUP($A194,masterdata,47,0)="","",VLOOKUP($A194,masterdata,47,0))</f>
        <v/>
      </c>
      <c r="AR194" s="211" t="str">
        <f t="shared" ref="AR194:AR256" si="152">IF(VLOOKUP($A194,masterdata,48,0)="","",VLOOKUP($A194,masterdata,48,0))</f>
        <v/>
      </c>
      <c r="AS194" s="211" t="str">
        <f t="shared" ref="AS194:AS256" si="153">IF(VLOOKUP($A194,masterdata,49,0)="","",VLOOKUP($A194,masterdata,49,0))</f>
        <v>MEDICAL PANIC</v>
      </c>
      <c r="AT194" s="211" t="str">
        <f t="shared" ref="AT194:AT256" si="154">IF(VLOOKUP($A194,masterdata,50,0)="","",VLOOKUP($A194,masterdata,50,0))</f>
        <v/>
      </c>
      <c r="AU194" s="211" t="str">
        <f t="shared" ref="AU194:AU256" si="155">IF(VLOOKUP($A194,masterdata,51,0)="","",VLOOKUP($A194,masterdata,51,0))</f>
        <v/>
      </c>
      <c r="AV194" s="211" t="str">
        <f t="shared" ref="AV194:AV256" si="156">IF(VLOOKUP($A194,masterdata,52,0)="","",VLOOKUP($A194,masterdata,52,0))</f>
        <v/>
      </c>
      <c r="AW194" s="211" t="str">
        <f t="shared" ref="AW194:AW256" si="157">IF(VLOOKUP($A194,masterdata,53,0)="","",VLOOKUP($A194,masterdata,53,0))</f>
        <v/>
      </c>
      <c r="AX194" s="211" t="str">
        <f t="shared" ref="AX194:AX257" si="158">IF(VLOOKUP($A194,masterdata,24,0)="","",VLOOKUP($A194,masterdata,24,0))</f>
        <v>NO</v>
      </c>
      <c r="AY194" s="125" t="str">
        <f t="shared" ref="AY194:AY257" si="159">IF(VLOOKUP($A194,masterdata,42,0)="","",VLOOKUP($A194,masterdata,42,0))</f>
        <v/>
      </c>
    </row>
    <row r="195" spans="1:51" s="211" customFormat="1" x14ac:dyDescent="0.25">
      <c r="A195" s="211" t="s">
        <v>337</v>
      </c>
      <c r="B195" s="211" t="s">
        <v>337</v>
      </c>
      <c r="C195" s="211" t="str">
        <f t="shared" si="122"/>
        <v>2 way wireless keypad-requires  TR5164-433 transceiver</v>
      </c>
      <c r="D195" s="211" t="str">
        <f t="shared" si="123"/>
        <v>Clavier sans fil bidirectionnel - nécessite un émetteur-récepteur TR5164-433</v>
      </c>
      <c r="E195" s="211" t="str">
        <f t="shared" si="124"/>
        <v/>
      </c>
      <c r="F195" s="211" t="str">
        <f t="shared" si="125"/>
        <v>2 way wireless keypad-requires  TR5164-433 transceiver</v>
      </c>
      <c r="G195" s="211" t="str">
        <f t="shared" si="126"/>
        <v>Clavier sans fil bidirectionnel - nécessite un émetteur-récepteur TR5164-433</v>
      </c>
      <c r="H195" s="211" t="str">
        <f t="shared" si="127"/>
        <v>2 way wireless keypad-requires  TR5164-433 transceiver</v>
      </c>
      <c r="I195" s="211" t="str">
        <f t="shared" si="128"/>
        <v>Clavier sans fil bidirectionnel - nécessite un émetteur-récepteur TR5164-433</v>
      </c>
      <c r="J195" s="211" t="str">
        <f t="shared" si="129"/>
        <v/>
      </c>
      <c r="K195" s="211" t="str">
        <f t="shared" si="130"/>
        <v>DSC-WT5500</v>
      </c>
      <c r="L195" s="211" t="str">
        <f t="shared" ref="L195:L257" si="160">VLOOKUP($A195,masterdata,29,0)</f>
        <v>Inventory</v>
      </c>
      <c r="M195" s="211" t="str">
        <f t="shared" si="131"/>
        <v>NO</v>
      </c>
      <c r="N195" s="211" t="str">
        <f t="shared" si="132"/>
        <v>Product</v>
      </c>
      <c r="O195" s="211" t="str">
        <f t="shared" si="133"/>
        <v>Sensor</v>
      </c>
      <c r="P195" s="211" t="str">
        <f t="shared" si="134"/>
        <v>One Time</v>
      </c>
      <c r="Q195" s="349">
        <v>43930</v>
      </c>
      <c r="R195" s="349"/>
      <c r="S195" s="211" t="str">
        <f t="shared" si="135"/>
        <v>YES</v>
      </c>
      <c r="T195" s="211" t="str">
        <f t="shared" si="136"/>
        <v>No</v>
      </c>
      <c r="U195" s="211" t="str">
        <f t="shared" si="137"/>
        <v>No</v>
      </c>
      <c r="V195" s="211" t="str">
        <f t="shared" si="138"/>
        <v>NO</v>
      </c>
      <c r="W195" s="211" t="str">
        <f t="shared" si="139"/>
        <v>NO</v>
      </c>
      <c r="X195" s="211">
        <v>0</v>
      </c>
      <c r="Y195" s="211" t="s">
        <v>3277</v>
      </c>
      <c r="Z195" s="211" t="s">
        <v>3275</v>
      </c>
      <c r="AA195" s="211" t="s">
        <v>3319</v>
      </c>
      <c r="AB195" s="211" t="s">
        <v>3286</v>
      </c>
      <c r="AC195" s="211" t="s">
        <v>3286</v>
      </c>
      <c r="AD195" s="211" t="s">
        <v>3320</v>
      </c>
      <c r="AE195" s="211" t="str">
        <f t="shared" si="140"/>
        <v>DSC-WT5500</v>
      </c>
      <c r="AF195" s="211" t="str">
        <f t="shared" si="141"/>
        <v/>
      </c>
      <c r="AG195" s="211" t="str">
        <f t="shared" si="142"/>
        <v/>
      </c>
      <c r="AH195" s="211" t="str">
        <f t="shared" si="121"/>
        <v>X</v>
      </c>
      <c r="AI195" s="211" t="str">
        <f t="shared" si="143"/>
        <v/>
      </c>
      <c r="AJ195" s="211" t="str">
        <f t="shared" si="144"/>
        <v/>
      </c>
      <c r="AK195" s="211" t="str">
        <f t="shared" si="145"/>
        <v/>
      </c>
      <c r="AL195" s="211" t="str">
        <f t="shared" si="146"/>
        <v/>
      </c>
      <c r="AM195" s="211" t="str">
        <f t="shared" si="147"/>
        <v/>
      </c>
      <c r="AN195" s="211" t="str">
        <f t="shared" si="148"/>
        <v>No</v>
      </c>
      <c r="AO195" s="211" t="str">
        <f t="shared" si="149"/>
        <v>No</v>
      </c>
      <c r="AP195" s="211" t="str">
        <f t="shared" si="150"/>
        <v>No</v>
      </c>
      <c r="AQ195" s="211" t="str">
        <f t="shared" si="151"/>
        <v/>
      </c>
      <c r="AR195" s="211" t="str">
        <f t="shared" si="152"/>
        <v/>
      </c>
      <c r="AS195" s="211" t="str">
        <f t="shared" si="153"/>
        <v/>
      </c>
      <c r="AT195" s="211" t="str">
        <f t="shared" si="154"/>
        <v/>
      </c>
      <c r="AU195" s="211" t="str">
        <f t="shared" si="155"/>
        <v/>
      </c>
      <c r="AV195" s="211" t="str">
        <f t="shared" si="156"/>
        <v/>
      </c>
      <c r="AW195" s="211" t="str">
        <f t="shared" si="157"/>
        <v/>
      </c>
      <c r="AX195" s="211" t="str">
        <f t="shared" si="158"/>
        <v>NO</v>
      </c>
      <c r="AY195" s="125" t="str">
        <f t="shared" si="159"/>
        <v/>
      </c>
    </row>
    <row r="196" spans="1:51" s="211" customFormat="1" x14ac:dyDescent="0.25">
      <c r="A196" s="211" t="s">
        <v>336</v>
      </c>
      <c r="B196" s="211" t="s">
        <v>336</v>
      </c>
      <c r="C196" s="211" t="str">
        <f t="shared" si="122"/>
        <v>WS4985-wireless flood</v>
      </c>
      <c r="D196" s="211" t="str">
        <f t="shared" si="123"/>
        <v>Détecteur d'inondation sans fil WS4985</v>
      </c>
      <c r="E196" s="211" t="str">
        <f t="shared" si="124"/>
        <v/>
      </c>
      <c r="F196" s="211" t="str">
        <f t="shared" si="125"/>
        <v>WS4985-wireless flood</v>
      </c>
      <c r="G196" s="211" t="str">
        <f t="shared" si="126"/>
        <v>Détecteur d'inondation sans fil WS4985</v>
      </c>
      <c r="H196" s="211" t="str">
        <f t="shared" si="127"/>
        <v>WS4985-wireless flood</v>
      </c>
      <c r="I196" s="211" t="str">
        <f t="shared" si="128"/>
        <v>Détecteur d'inondation sans fil WS4985</v>
      </c>
      <c r="J196" s="211" t="str">
        <f t="shared" si="129"/>
        <v/>
      </c>
      <c r="K196" s="211" t="str">
        <f t="shared" si="130"/>
        <v>DSC-WS4985</v>
      </c>
      <c r="L196" s="211" t="str">
        <f t="shared" si="160"/>
        <v>Inventory</v>
      </c>
      <c r="M196" s="211" t="str">
        <f t="shared" si="131"/>
        <v>NO</v>
      </c>
      <c r="N196" s="211" t="str">
        <f t="shared" si="132"/>
        <v>Product</v>
      </c>
      <c r="O196" s="211" t="str">
        <f t="shared" si="133"/>
        <v>Sensor</v>
      </c>
      <c r="P196" s="211" t="str">
        <f t="shared" si="134"/>
        <v>One Time</v>
      </c>
      <c r="Q196" s="349">
        <v>43930</v>
      </c>
      <c r="R196" s="349"/>
      <c r="S196" s="211" t="str">
        <f t="shared" si="135"/>
        <v>YES</v>
      </c>
      <c r="T196" s="211" t="str">
        <f t="shared" si="136"/>
        <v>No</v>
      </c>
      <c r="U196" s="211" t="str">
        <f t="shared" si="137"/>
        <v>No</v>
      </c>
      <c r="V196" s="211" t="str">
        <f t="shared" si="138"/>
        <v>NO</v>
      </c>
      <c r="W196" s="211" t="str">
        <f t="shared" si="139"/>
        <v>NO</v>
      </c>
      <c r="X196" s="211">
        <v>0</v>
      </c>
      <c r="Y196" s="211" t="s">
        <v>3277</v>
      </c>
      <c r="Z196" s="211" t="s">
        <v>3275</v>
      </c>
      <c r="AA196" s="211" t="s">
        <v>3319</v>
      </c>
      <c r="AB196" s="211" t="s">
        <v>3286</v>
      </c>
      <c r="AC196" s="211" t="s">
        <v>3286</v>
      </c>
      <c r="AD196" s="211" t="s">
        <v>3320</v>
      </c>
      <c r="AE196" s="211" t="str">
        <f t="shared" si="140"/>
        <v>DSC-WS4985</v>
      </c>
      <c r="AF196" s="211" t="str">
        <f t="shared" si="141"/>
        <v/>
      </c>
      <c r="AG196" s="211" t="str">
        <f t="shared" si="142"/>
        <v/>
      </c>
      <c r="AH196" s="211" t="str">
        <f t="shared" si="121"/>
        <v>X</v>
      </c>
      <c r="AI196" s="211" t="str">
        <f t="shared" si="143"/>
        <v/>
      </c>
      <c r="AJ196" s="211" t="str">
        <f t="shared" si="144"/>
        <v/>
      </c>
      <c r="AK196" s="211" t="str">
        <f t="shared" si="145"/>
        <v/>
      </c>
      <c r="AL196" s="211" t="str">
        <f t="shared" si="146"/>
        <v/>
      </c>
      <c r="AM196" s="211" t="str">
        <f t="shared" si="147"/>
        <v/>
      </c>
      <c r="AN196" s="211" t="str">
        <f t="shared" si="148"/>
        <v>No</v>
      </c>
      <c r="AO196" s="211" t="str">
        <f t="shared" si="149"/>
        <v>No</v>
      </c>
      <c r="AP196" s="211" t="str">
        <f t="shared" si="150"/>
        <v>No</v>
      </c>
      <c r="AQ196" s="211" t="str">
        <f t="shared" si="151"/>
        <v/>
      </c>
      <c r="AR196" s="211" t="str">
        <f t="shared" si="152"/>
        <v/>
      </c>
      <c r="AS196" s="211" t="str">
        <f t="shared" si="153"/>
        <v/>
      </c>
      <c r="AT196" s="211" t="str">
        <f t="shared" si="154"/>
        <v/>
      </c>
      <c r="AU196" s="211" t="str">
        <f t="shared" si="155"/>
        <v/>
      </c>
      <c r="AV196" s="211" t="str">
        <f t="shared" si="156"/>
        <v/>
      </c>
      <c r="AW196" s="211" t="str">
        <f t="shared" si="157"/>
        <v/>
      </c>
      <c r="AX196" s="211" t="str">
        <f t="shared" si="158"/>
        <v>NO</v>
      </c>
      <c r="AY196" s="125" t="str">
        <f t="shared" si="159"/>
        <v/>
      </c>
    </row>
    <row r="197" spans="1:51" s="211" customFormat="1" x14ac:dyDescent="0.25">
      <c r="A197" s="211" t="s">
        <v>335</v>
      </c>
      <c r="B197" s="211" t="s">
        <v>335</v>
      </c>
      <c r="C197" s="211" t="str">
        <f t="shared" si="122"/>
        <v>DSC wireless contact</v>
      </c>
      <c r="D197" s="211" t="str">
        <f t="shared" si="123"/>
        <v>Contact sans fil de DSC</v>
      </c>
      <c r="E197" s="211" t="str">
        <f t="shared" si="124"/>
        <v/>
      </c>
      <c r="F197" s="211" t="str">
        <f t="shared" si="125"/>
        <v>DSC wireless contact</v>
      </c>
      <c r="G197" s="211" t="str">
        <f t="shared" si="126"/>
        <v>Contact sans fil de DSC</v>
      </c>
      <c r="H197" s="211" t="str">
        <f t="shared" si="127"/>
        <v>DSC wireless contact</v>
      </c>
      <c r="I197" s="211" t="str">
        <f t="shared" si="128"/>
        <v>Contact sans fil de DSC</v>
      </c>
      <c r="J197" s="211" t="str">
        <f t="shared" si="129"/>
        <v/>
      </c>
      <c r="K197" s="211" t="str">
        <f t="shared" si="130"/>
        <v>DSC-WS4945</v>
      </c>
      <c r="L197" s="211" t="str">
        <f t="shared" si="160"/>
        <v>Inventory</v>
      </c>
      <c r="M197" s="211" t="str">
        <f t="shared" si="131"/>
        <v>NO</v>
      </c>
      <c r="N197" s="211" t="str">
        <f t="shared" si="132"/>
        <v>Product</v>
      </c>
      <c r="O197" s="211" t="str">
        <f t="shared" si="133"/>
        <v>Sensor</v>
      </c>
      <c r="P197" s="211" t="str">
        <f t="shared" si="134"/>
        <v>One Time</v>
      </c>
      <c r="Q197" s="349">
        <v>43930</v>
      </c>
      <c r="R197" s="349"/>
      <c r="S197" s="211" t="str">
        <f t="shared" si="135"/>
        <v>YES</v>
      </c>
      <c r="T197" s="211" t="str">
        <f t="shared" si="136"/>
        <v>No</v>
      </c>
      <c r="U197" s="211" t="str">
        <f t="shared" si="137"/>
        <v>No</v>
      </c>
      <c r="V197" s="211" t="str">
        <f t="shared" si="138"/>
        <v>NO</v>
      </c>
      <c r="W197" s="211" t="str">
        <f t="shared" si="139"/>
        <v>NO</v>
      </c>
      <c r="X197" s="211">
        <v>0</v>
      </c>
      <c r="Y197" s="211" t="s">
        <v>3277</v>
      </c>
      <c r="Z197" s="211" t="s">
        <v>3275</v>
      </c>
      <c r="AA197" s="211" t="s">
        <v>3319</v>
      </c>
      <c r="AB197" s="211" t="s">
        <v>3286</v>
      </c>
      <c r="AC197" s="211" t="s">
        <v>3286</v>
      </c>
      <c r="AD197" s="211" t="s">
        <v>3320</v>
      </c>
      <c r="AE197" s="211" t="str">
        <f t="shared" si="140"/>
        <v>DSC-WS4945</v>
      </c>
      <c r="AF197" s="211" t="str">
        <f t="shared" si="141"/>
        <v/>
      </c>
      <c r="AG197" s="211" t="str">
        <f t="shared" si="142"/>
        <v/>
      </c>
      <c r="AH197" s="211" t="str">
        <f t="shared" si="121"/>
        <v>X</v>
      </c>
      <c r="AI197" s="211" t="str">
        <f t="shared" si="143"/>
        <v/>
      </c>
      <c r="AJ197" s="211" t="str">
        <f t="shared" si="144"/>
        <v/>
      </c>
      <c r="AK197" s="211" t="str">
        <f t="shared" si="145"/>
        <v/>
      </c>
      <c r="AL197" s="211" t="str">
        <f t="shared" si="146"/>
        <v/>
      </c>
      <c r="AM197" s="211" t="str">
        <f t="shared" si="147"/>
        <v/>
      </c>
      <c r="AN197" s="211" t="str">
        <f t="shared" si="148"/>
        <v>No</v>
      </c>
      <c r="AO197" s="211" t="str">
        <f t="shared" si="149"/>
        <v>No</v>
      </c>
      <c r="AP197" s="211" t="str">
        <f t="shared" si="150"/>
        <v>No</v>
      </c>
      <c r="AQ197" s="211" t="str">
        <f t="shared" si="151"/>
        <v/>
      </c>
      <c r="AR197" s="211" t="str">
        <f t="shared" si="152"/>
        <v/>
      </c>
      <c r="AS197" s="211" t="str">
        <f t="shared" si="153"/>
        <v/>
      </c>
      <c r="AT197" s="211" t="str">
        <f t="shared" si="154"/>
        <v/>
      </c>
      <c r="AU197" s="211" t="str">
        <f t="shared" si="155"/>
        <v/>
      </c>
      <c r="AV197" s="211" t="str">
        <f t="shared" si="156"/>
        <v/>
      </c>
      <c r="AW197" s="211" t="str">
        <f t="shared" si="157"/>
        <v/>
      </c>
      <c r="AX197" s="211" t="str">
        <f t="shared" si="158"/>
        <v>NO</v>
      </c>
      <c r="AY197" s="125" t="str">
        <f t="shared" si="159"/>
        <v/>
      </c>
    </row>
    <row r="198" spans="1:51" s="211" customFormat="1" x14ac:dyDescent="0.25">
      <c r="A198" s="211" t="s">
        <v>333</v>
      </c>
      <c r="B198" s="211" t="s">
        <v>333</v>
      </c>
      <c r="C198" s="211" t="str">
        <f t="shared" si="122"/>
        <v>Wireless 4 button keyfob</v>
      </c>
      <c r="D198" s="211" t="str">
        <f t="shared" si="123"/>
        <v>Porte-clés à 4 boutons sans fil</v>
      </c>
      <c r="E198" s="211" t="str">
        <f t="shared" si="124"/>
        <v/>
      </c>
      <c r="F198" s="211" t="str">
        <f t="shared" si="125"/>
        <v>Wireless 4 button keyfob</v>
      </c>
      <c r="G198" s="211" t="str">
        <f t="shared" si="126"/>
        <v>Porte-clés à 4 boutons sans fil</v>
      </c>
      <c r="H198" s="211" t="str">
        <f t="shared" si="127"/>
        <v>Wireless 4 button keyfob</v>
      </c>
      <c r="I198" s="211" t="str">
        <f t="shared" si="128"/>
        <v>Porte-clés à 4 boutons sans fil</v>
      </c>
      <c r="J198" s="211" t="str">
        <f t="shared" si="129"/>
        <v/>
      </c>
      <c r="K198" s="211" t="str">
        <f t="shared" si="130"/>
        <v>DSC-WS4939</v>
      </c>
      <c r="L198" s="211" t="str">
        <f t="shared" si="160"/>
        <v>Inventory</v>
      </c>
      <c r="M198" s="211" t="str">
        <f t="shared" si="131"/>
        <v>NO</v>
      </c>
      <c r="N198" s="211" t="str">
        <f t="shared" si="132"/>
        <v>Product</v>
      </c>
      <c r="O198" s="211" t="str">
        <f t="shared" si="133"/>
        <v>Sensor</v>
      </c>
      <c r="P198" s="211" t="str">
        <f t="shared" si="134"/>
        <v>One Time</v>
      </c>
      <c r="Q198" s="349">
        <v>43930</v>
      </c>
      <c r="R198" s="349"/>
      <c r="S198" s="211" t="str">
        <f t="shared" si="135"/>
        <v>YES</v>
      </c>
      <c r="T198" s="211" t="str">
        <f t="shared" si="136"/>
        <v>No</v>
      </c>
      <c r="U198" s="211" t="str">
        <f t="shared" si="137"/>
        <v>No</v>
      </c>
      <c r="V198" s="211" t="str">
        <f t="shared" si="138"/>
        <v>NO</v>
      </c>
      <c r="W198" s="211" t="str">
        <f t="shared" si="139"/>
        <v>NO</v>
      </c>
      <c r="X198" s="211">
        <v>0</v>
      </c>
      <c r="Y198" s="211" t="s">
        <v>3277</v>
      </c>
      <c r="Z198" s="211" t="s">
        <v>3275</v>
      </c>
      <c r="AA198" s="211" t="s">
        <v>3319</v>
      </c>
      <c r="AB198" s="211" t="s">
        <v>3286</v>
      </c>
      <c r="AC198" s="211" t="s">
        <v>3286</v>
      </c>
      <c r="AD198" s="211" t="s">
        <v>3320</v>
      </c>
      <c r="AE198" s="211" t="str">
        <f t="shared" si="140"/>
        <v>DSC-WS4939</v>
      </c>
      <c r="AF198" s="211" t="str">
        <f t="shared" si="141"/>
        <v/>
      </c>
      <c r="AG198" s="211" t="str">
        <f t="shared" si="142"/>
        <v/>
      </c>
      <c r="AH198" s="211" t="str">
        <f t="shared" si="121"/>
        <v>X</v>
      </c>
      <c r="AI198" s="211" t="str">
        <f t="shared" si="143"/>
        <v/>
      </c>
      <c r="AJ198" s="211" t="str">
        <f t="shared" si="144"/>
        <v/>
      </c>
      <c r="AK198" s="211" t="str">
        <f t="shared" si="145"/>
        <v/>
      </c>
      <c r="AL198" s="211" t="str">
        <f t="shared" si="146"/>
        <v/>
      </c>
      <c r="AM198" s="211" t="str">
        <f t="shared" si="147"/>
        <v/>
      </c>
      <c r="AN198" s="211" t="str">
        <f t="shared" si="148"/>
        <v>No</v>
      </c>
      <c r="AO198" s="211" t="str">
        <f t="shared" si="149"/>
        <v>No</v>
      </c>
      <c r="AP198" s="211" t="str">
        <f t="shared" si="150"/>
        <v>No</v>
      </c>
      <c r="AQ198" s="211" t="str">
        <f t="shared" si="151"/>
        <v/>
      </c>
      <c r="AR198" s="211" t="str">
        <f t="shared" si="152"/>
        <v/>
      </c>
      <c r="AS198" s="211" t="str">
        <f t="shared" si="153"/>
        <v/>
      </c>
      <c r="AT198" s="211" t="str">
        <f t="shared" si="154"/>
        <v/>
      </c>
      <c r="AU198" s="211" t="str">
        <f t="shared" si="155"/>
        <v/>
      </c>
      <c r="AV198" s="211" t="str">
        <f t="shared" si="156"/>
        <v/>
      </c>
      <c r="AW198" s="211" t="str">
        <f t="shared" si="157"/>
        <v/>
      </c>
      <c r="AX198" s="211" t="str">
        <f t="shared" si="158"/>
        <v>NO</v>
      </c>
      <c r="AY198" s="125" t="str">
        <f t="shared" si="159"/>
        <v/>
      </c>
    </row>
    <row r="199" spans="1:51" s="211" customFormat="1" x14ac:dyDescent="0.25">
      <c r="A199" s="211" t="s">
        <v>332</v>
      </c>
      <c r="B199" s="211" t="s">
        <v>332</v>
      </c>
      <c r="C199" s="211" t="str">
        <f t="shared" si="122"/>
        <v>wireless smoke</v>
      </c>
      <c r="D199" s="211" t="str">
        <f t="shared" si="123"/>
        <v>Détecteur de fumée sans fil</v>
      </c>
      <c r="E199" s="211" t="str">
        <f t="shared" si="124"/>
        <v/>
      </c>
      <c r="F199" s="211" t="str">
        <f t="shared" si="125"/>
        <v>wireless smoke</v>
      </c>
      <c r="G199" s="211" t="str">
        <f t="shared" si="126"/>
        <v>Détecteur de fumée sans fil</v>
      </c>
      <c r="H199" s="211" t="str">
        <f t="shared" si="127"/>
        <v>wireless smoke</v>
      </c>
      <c r="I199" s="211" t="str">
        <f t="shared" si="128"/>
        <v>Détecteur de fumée sans fil</v>
      </c>
      <c r="J199" s="211" t="str">
        <f t="shared" si="129"/>
        <v/>
      </c>
      <c r="K199" s="211" t="str">
        <f t="shared" si="130"/>
        <v>DSC-WS4936</v>
      </c>
      <c r="L199" s="211" t="str">
        <f t="shared" si="160"/>
        <v>Inventory</v>
      </c>
      <c r="M199" s="211" t="str">
        <f t="shared" si="131"/>
        <v>NO</v>
      </c>
      <c r="N199" s="211" t="str">
        <f t="shared" si="132"/>
        <v>Product</v>
      </c>
      <c r="O199" s="211" t="str">
        <f t="shared" si="133"/>
        <v>Sensor</v>
      </c>
      <c r="P199" s="211" t="str">
        <f t="shared" si="134"/>
        <v>One Time</v>
      </c>
      <c r="Q199" s="349">
        <v>43930</v>
      </c>
      <c r="R199" s="349"/>
      <c r="S199" s="211" t="str">
        <f t="shared" si="135"/>
        <v>YES</v>
      </c>
      <c r="T199" s="211" t="str">
        <f t="shared" si="136"/>
        <v>No</v>
      </c>
      <c r="U199" s="211" t="str">
        <f t="shared" si="137"/>
        <v>No</v>
      </c>
      <c r="V199" s="211" t="str">
        <f t="shared" si="138"/>
        <v>NO</v>
      </c>
      <c r="W199" s="211" t="str">
        <f t="shared" si="139"/>
        <v>NO</v>
      </c>
      <c r="X199" s="211">
        <v>0</v>
      </c>
      <c r="Y199" s="211" t="s">
        <v>3277</v>
      </c>
      <c r="Z199" s="211" t="s">
        <v>3275</v>
      </c>
      <c r="AA199" s="211" t="s">
        <v>3319</v>
      </c>
      <c r="AB199" s="211" t="s">
        <v>3286</v>
      </c>
      <c r="AC199" s="211" t="s">
        <v>3286</v>
      </c>
      <c r="AD199" s="211" t="s">
        <v>3320</v>
      </c>
      <c r="AE199" s="211" t="str">
        <f t="shared" si="140"/>
        <v>DSC-WS4936</v>
      </c>
      <c r="AF199" s="211" t="str">
        <f t="shared" si="141"/>
        <v/>
      </c>
      <c r="AG199" s="211" t="str">
        <f t="shared" si="142"/>
        <v/>
      </c>
      <c r="AH199" s="211" t="str">
        <f t="shared" si="121"/>
        <v>X</v>
      </c>
      <c r="AI199" s="211" t="str">
        <f t="shared" si="143"/>
        <v/>
      </c>
      <c r="AJ199" s="211" t="str">
        <f t="shared" si="144"/>
        <v/>
      </c>
      <c r="AK199" s="211" t="str">
        <f t="shared" si="145"/>
        <v>YES</v>
      </c>
      <c r="AL199" s="211">
        <f t="shared" si="146"/>
        <v>120</v>
      </c>
      <c r="AM199" s="211" t="str">
        <f t="shared" si="147"/>
        <v/>
      </c>
      <c r="AN199" s="211" t="str">
        <f t="shared" si="148"/>
        <v>No</v>
      </c>
      <c r="AO199" s="211" t="str">
        <f t="shared" si="149"/>
        <v>No</v>
      </c>
      <c r="AP199" s="211" t="str">
        <f t="shared" si="150"/>
        <v>No</v>
      </c>
      <c r="AQ199" s="211" t="str">
        <f t="shared" si="151"/>
        <v/>
      </c>
      <c r="AR199" s="211" t="str">
        <f t="shared" si="152"/>
        <v/>
      </c>
      <c r="AS199" s="211" t="str">
        <f t="shared" si="153"/>
        <v/>
      </c>
      <c r="AT199" s="211" t="str">
        <f t="shared" si="154"/>
        <v/>
      </c>
      <c r="AU199" s="211" t="str">
        <f t="shared" si="155"/>
        <v/>
      </c>
      <c r="AV199" s="211" t="str">
        <f t="shared" si="156"/>
        <v/>
      </c>
      <c r="AW199" s="211" t="str">
        <f t="shared" si="157"/>
        <v/>
      </c>
      <c r="AX199" s="211" t="str">
        <f t="shared" si="158"/>
        <v>NO</v>
      </c>
      <c r="AY199" s="125" t="str">
        <f t="shared" si="159"/>
        <v/>
      </c>
    </row>
    <row r="200" spans="1:51" s="211" customFormat="1" x14ac:dyDescent="0.25">
      <c r="A200" s="211" t="s">
        <v>307</v>
      </c>
      <c r="B200" s="211" t="s">
        <v>307</v>
      </c>
      <c r="C200" s="211" t="str">
        <f t="shared" si="122"/>
        <v>Wireless Panic Button</v>
      </c>
      <c r="D200" s="211" t="str">
        <f t="shared" si="123"/>
        <v>Bouton d'urgence ou d'alarme de vol à main armée</v>
      </c>
      <c r="E200" s="211" t="str">
        <f t="shared" si="124"/>
        <v/>
      </c>
      <c r="F200" s="211" t="str">
        <f t="shared" si="125"/>
        <v>wireless panic/hold-up</v>
      </c>
      <c r="G200" s="211" t="str">
        <f t="shared" si="126"/>
        <v>Bouton d'urgence ou d'alarme de vol à main armée</v>
      </c>
      <c r="H200" s="211" t="str">
        <f t="shared" si="127"/>
        <v>Wireless Panic Button</v>
      </c>
      <c r="I200" s="211" t="str">
        <f t="shared" si="128"/>
        <v>Bouton d'urgence ou d'alarme de vol à main armée</v>
      </c>
      <c r="J200" s="211" t="str">
        <f t="shared" si="129"/>
        <v/>
      </c>
      <c r="K200" s="211" t="str">
        <f t="shared" si="130"/>
        <v>DSC-WS4928</v>
      </c>
      <c r="L200" s="211" t="str">
        <f t="shared" si="160"/>
        <v>Inventory</v>
      </c>
      <c r="M200" s="211" t="str">
        <f t="shared" si="131"/>
        <v>NO</v>
      </c>
      <c r="N200" s="211" t="str">
        <f t="shared" si="132"/>
        <v>Product</v>
      </c>
      <c r="O200" s="211" t="str">
        <f t="shared" si="133"/>
        <v>Sensor</v>
      </c>
      <c r="P200" s="211" t="str">
        <f t="shared" si="134"/>
        <v>One Time</v>
      </c>
      <c r="Q200" s="349">
        <v>43930</v>
      </c>
      <c r="R200" s="349"/>
      <c r="S200" s="211" t="str">
        <f t="shared" si="135"/>
        <v>YES</v>
      </c>
      <c r="T200" s="211" t="str">
        <f t="shared" si="136"/>
        <v>No</v>
      </c>
      <c r="U200" s="211" t="str">
        <f t="shared" si="137"/>
        <v>No</v>
      </c>
      <c r="V200" s="211" t="str">
        <f t="shared" si="138"/>
        <v>NO</v>
      </c>
      <c r="W200" s="211" t="str">
        <f t="shared" si="139"/>
        <v>NO</v>
      </c>
      <c r="X200" s="211">
        <v>0</v>
      </c>
      <c r="Y200" s="211" t="s">
        <v>3277</v>
      </c>
      <c r="Z200" s="211" t="s">
        <v>3275</v>
      </c>
      <c r="AA200" s="211" t="s">
        <v>3319</v>
      </c>
      <c r="AB200" s="211" t="s">
        <v>3286</v>
      </c>
      <c r="AC200" s="211" t="s">
        <v>3286</v>
      </c>
      <c r="AD200" s="211" t="s">
        <v>3320</v>
      </c>
      <c r="AE200" s="211" t="str">
        <f t="shared" si="140"/>
        <v>DSC-WS4928</v>
      </c>
      <c r="AF200" s="211" t="str">
        <f t="shared" si="141"/>
        <v/>
      </c>
      <c r="AG200" s="211" t="str">
        <f t="shared" si="142"/>
        <v/>
      </c>
      <c r="AH200" s="211" t="str">
        <f t="shared" si="121"/>
        <v>X</v>
      </c>
      <c r="AI200" s="211" t="str">
        <f t="shared" si="143"/>
        <v/>
      </c>
      <c r="AJ200" s="211" t="str">
        <f t="shared" si="144"/>
        <v/>
      </c>
      <c r="AK200" s="211" t="str">
        <f t="shared" si="145"/>
        <v/>
      </c>
      <c r="AL200" s="211" t="str">
        <f t="shared" si="146"/>
        <v/>
      </c>
      <c r="AM200" s="211" t="str">
        <f t="shared" si="147"/>
        <v/>
      </c>
      <c r="AN200" s="211" t="str">
        <f t="shared" si="148"/>
        <v>No</v>
      </c>
      <c r="AO200" s="211" t="str">
        <f t="shared" si="149"/>
        <v>No</v>
      </c>
      <c r="AP200" s="211" t="str">
        <f t="shared" si="150"/>
        <v>No</v>
      </c>
      <c r="AQ200" s="211" t="str">
        <f t="shared" si="151"/>
        <v/>
      </c>
      <c r="AR200" s="211" t="str">
        <f t="shared" si="152"/>
        <v/>
      </c>
      <c r="AS200" s="211" t="str">
        <f t="shared" si="153"/>
        <v/>
      </c>
      <c r="AT200" s="211" t="str">
        <f t="shared" si="154"/>
        <v/>
      </c>
      <c r="AU200" s="211" t="str">
        <f t="shared" si="155"/>
        <v/>
      </c>
      <c r="AV200" s="211" t="str">
        <f t="shared" si="156"/>
        <v/>
      </c>
      <c r="AW200" s="211" t="str">
        <f t="shared" si="157"/>
        <v/>
      </c>
      <c r="AX200" s="211" t="str">
        <f t="shared" si="158"/>
        <v>NO</v>
      </c>
      <c r="AY200" s="125" t="str">
        <f t="shared" si="159"/>
        <v/>
      </c>
    </row>
    <row r="201" spans="1:51" s="211" customFormat="1" x14ac:dyDescent="0.25">
      <c r="A201" s="211" t="s">
        <v>305</v>
      </c>
      <c r="B201" s="211" t="s">
        <v>305</v>
      </c>
      <c r="C201" s="211" t="str">
        <f t="shared" si="122"/>
        <v>wireless repeater</v>
      </c>
      <c r="D201" s="211" t="str">
        <f t="shared" si="123"/>
        <v>Répéteur sans fil</v>
      </c>
      <c r="E201" s="211" t="str">
        <f t="shared" si="124"/>
        <v/>
      </c>
      <c r="F201" s="211" t="str">
        <f t="shared" si="125"/>
        <v>wireless repeater</v>
      </c>
      <c r="G201" s="211" t="str">
        <f t="shared" si="126"/>
        <v>Répéteur sans fil</v>
      </c>
      <c r="H201" s="211" t="str">
        <f t="shared" si="127"/>
        <v>wireless repeater</v>
      </c>
      <c r="I201" s="211" t="str">
        <f t="shared" si="128"/>
        <v>Répéteur sans fil</v>
      </c>
      <c r="J201" s="211" t="str">
        <f t="shared" si="129"/>
        <v/>
      </c>
      <c r="K201" s="211" t="str">
        <f t="shared" si="130"/>
        <v>DSC-WS4920</v>
      </c>
      <c r="L201" s="211" t="str">
        <f t="shared" si="160"/>
        <v>Inventory</v>
      </c>
      <c r="M201" s="211" t="str">
        <f t="shared" si="131"/>
        <v>NO</v>
      </c>
      <c r="N201" s="211" t="str">
        <f t="shared" si="132"/>
        <v>Product</v>
      </c>
      <c r="O201" s="211" t="str">
        <f t="shared" si="133"/>
        <v>Sensor</v>
      </c>
      <c r="P201" s="211" t="str">
        <f t="shared" si="134"/>
        <v>One Time</v>
      </c>
      <c r="Q201" s="349">
        <v>43930</v>
      </c>
      <c r="R201" s="349"/>
      <c r="S201" s="211" t="str">
        <f t="shared" si="135"/>
        <v>YES</v>
      </c>
      <c r="T201" s="211" t="str">
        <f t="shared" si="136"/>
        <v>No</v>
      </c>
      <c r="U201" s="211" t="str">
        <f t="shared" si="137"/>
        <v>No</v>
      </c>
      <c r="V201" s="211" t="str">
        <f t="shared" si="138"/>
        <v>NO</v>
      </c>
      <c r="W201" s="211" t="str">
        <f t="shared" si="139"/>
        <v>NO</v>
      </c>
      <c r="X201" s="211">
        <v>0</v>
      </c>
      <c r="Y201" s="211" t="s">
        <v>3277</v>
      </c>
      <c r="Z201" s="211" t="s">
        <v>3275</v>
      </c>
      <c r="AA201" s="211" t="s">
        <v>3319</v>
      </c>
      <c r="AB201" s="211" t="s">
        <v>3286</v>
      </c>
      <c r="AC201" s="211" t="s">
        <v>3286</v>
      </c>
      <c r="AD201" s="211" t="s">
        <v>3320</v>
      </c>
      <c r="AE201" s="211" t="str">
        <f t="shared" si="140"/>
        <v>DSC-WS4920</v>
      </c>
      <c r="AF201" s="211" t="str">
        <f t="shared" si="141"/>
        <v/>
      </c>
      <c r="AG201" s="211" t="str">
        <f t="shared" si="142"/>
        <v/>
      </c>
      <c r="AH201" s="211" t="str">
        <f t="shared" si="121"/>
        <v>X</v>
      </c>
      <c r="AI201" s="211" t="str">
        <f t="shared" si="143"/>
        <v/>
      </c>
      <c r="AJ201" s="211" t="str">
        <f t="shared" si="144"/>
        <v/>
      </c>
      <c r="AK201" s="211" t="str">
        <f t="shared" si="145"/>
        <v/>
      </c>
      <c r="AL201" s="211" t="str">
        <f t="shared" si="146"/>
        <v/>
      </c>
      <c r="AM201" s="211" t="str">
        <f t="shared" si="147"/>
        <v/>
      </c>
      <c r="AN201" s="211" t="str">
        <f t="shared" si="148"/>
        <v>No</v>
      </c>
      <c r="AO201" s="211" t="str">
        <f t="shared" si="149"/>
        <v>No</v>
      </c>
      <c r="AP201" s="211" t="str">
        <f t="shared" si="150"/>
        <v>No</v>
      </c>
      <c r="AQ201" s="211" t="str">
        <f t="shared" si="151"/>
        <v/>
      </c>
      <c r="AR201" s="211" t="str">
        <f t="shared" si="152"/>
        <v/>
      </c>
      <c r="AS201" s="211" t="str">
        <f t="shared" si="153"/>
        <v/>
      </c>
      <c r="AT201" s="211" t="str">
        <f t="shared" si="154"/>
        <v/>
      </c>
      <c r="AU201" s="211" t="str">
        <f t="shared" si="155"/>
        <v/>
      </c>
      <c r="AV201" s="211" t="str">
        <f t="shared" si="156"/>
        <v/>
      </c>
      <c r="AW201" s="211" t="str">
        <f t="shared" si="157"/>
        <v/>
      </c>
      <c r="AX201" s="211" t="str">
        <f t="shared" si="158"/>
        <v>NO</v>
      </c>
      <c r="AY201" s="125" t="str">
        <f t="shared" si="159"/>
        <v/>
      </c>
    </row>
    <row r="202" spans="1:51" s="211" customFormat="1" x14ac:dyDescent="0.25">
      <c r="A202" s="211" t="s">
        <v>331</v>
      </c>
      <c r="B202" s="211" t="s">
        <v>331</v>
      </c>
      <c r="C202" s="211" t="str">
        <f t="shared" si="122"/>
        <v>WS4913-wireless CO</v>
      </c>
      <c r="D202" s="211" t="str">
        <f t="shared" si="123"/>
        <v>Détecteur de monoxyde de carbone sans fil WS4913</v>
      </c>
      <c r="E202" s="211" t="str">
        <f t="shared" si="124"/>
        <v/>
      </c>
      <c r="F202" s="211" t="str">
        <f t="shared" si="125"/>
        <v>WS4913-wireless CO</v>
      </c>
      <c r="G202" s="211" t="str">
        <f t="shared" si="126"/>
        <v>Détecteur de monoxyde de carbone sans fil WS4913</v>
      </c>
      <c r="H202" s="211" t="str">
        <f t="shared" si="127"/>
        <v>WS4913-wireless CO</v>
      </c>
      <c r="I202" s="211" t="str">
        <f t="shared" si="128"/>
        <v>Détecteur de monoxyde de carbone sans fil WS4913</v>
      </c>
      <c r="J202" s="211" t="str">
        <f t="shared" si="129"/>
        <v/>
      </c>
      <c r="K202" s="211" t="str">
        <f t="shared" si="130"/>
        <v>DSC-WS4913</v>
      </c>
      <c r="L202" s="211" t="str">
        <f t="shared" si="160"/>
        <v>Inventory</v>
      </c>
      <c r="M202" s="211" t="str">
        <f t="shared" si="131"/>
        <v>NO</v>
      </c>
      <c r="N202" s="211" t="str">
        <f t="shared" si="132"/>
        <v>Product</v>
      </c>
      <c r="O202" s="211" t="str">
        <f t="shared" si="133"/>
        <v>Sensor</v>
      </c>
      <c r="P202" s="211" t="str">
        <f t="shared" si="134"/>
        <v>One Time</v>
      </c>
      <c r="Q202" s="349">
        <v>43930</v>
      </c>
      <c r="R202" s="349"/>
      <c r="S202" s="211" t="str">
        <f t="shared" si="135"/>
        <v>YES</v>
      </c>
      <c r="T202" s="211" t="str">
        <f t="shared" si="136"/>
        <v>No</v>
      </c>
      <c r="U202" s="211" t="str">
        <f t="shared" si="137"/>
        <v>No</v>
      </c>
      <c r="V202" s="211" t="str">
        <f t="shared" si="138"/>
        <v>NO</v>
      </c>
      <c r="W202" s="211" t="str">
        <f t="shared" si="139"/>
        <v>NO</v>
      </c>
      <c r="X202" s="211">
        <v>0</v>
      </c>
      <c r="Y202" s="211" t="s">
        <v>3277</v>
      </c>
      <c r="Z202" s="211" t="s">
        <v>3275</v>
      </c>
      <c r="AA202" s="211" t="s">
        <v>3319</v>
      </c>
      <c r="AB202" s="211" t="s">
        <v>3286</v>
      </c>
      <c r="AC202" s="211" t="s">
        <v>3286</v>
      </c>
      <c r="AD202" s="211" t="s">
        <v>3320</v>
      </c>
      <c r="AE202" s="211" t="str">
        <f t="shared" si="140"/>
        <v>DSC-WS4913</v>
      </c>
      <c r="AF202" s="211" t="str">
        <f t="shared" si="141"/>
        <v/>
      </c>
      <c r="AG202" s="211" t="str">
        <f t="shared" si="142"/>
        <v/>
      </c>
      <c r="AH202" s="211" t="str">
        <f t="shared" si="121"/>
        <v>X</v>
      </c>
      <c r="AI202" s="211" t="str">
        <f t="shared" si="143"/>
        <v/>
      </c>
      <c r="AJ202" s="211" t="str">
        <f t="shared" si="144"/>
        <v/>
      </c>
      <c r="AK202" s="211" t="str">
        <f t="shared" si="145"/>
        <v/>
      </c>
      <c r="AL202" s="211" t="str">
        <f t="shared" si="146"/>
        <v/>
      </c>
      <c r="AM202" s="211" t="str">
        <f t="shared" si="147"/>
        <v/>
      </c>
      <c r="AN202" s="211" t="str">
        <f t="shared" si="148"/>
        <v>No</v>
      </c>
      <c r="AO202" s="211" t="str">
        <f t="shared" si="149"/>
        <v>No</v>
      </c>
      <c r="AP202" s="211" t="str">
        <f t="shared" si="150"/>
        <v>No</v>
      </c>
      <c r="AQ202" s="211" t="str">
        <f t="shared" si="151"/>
        <v/>
      </c>
      <c r="AR202" s="211" t="str">
        <f t="shared" si="152"/>
        <v/>
      </c>
      <c r="AS202" s="211" t="str">
        <f t="shared" si="153"/>
        <v/>
      </c>
      <c r="AT202" s="211" t="str">
        <f t="shared" si="154"/>
        <v/>
      </c>
      <c r="AU202" s="211" t="str">
        <f t="shared" si="155"/>
        <v/>
      </c>
      <c r="AV202" s="211" t="str">
        <f t="shared" si="156"/>
        <v/>
      </c>
      <c r="AW202" s="211" t="str">
        <f t="shared" si="157"/>
        <v/>
      </c>
      <c r="AX202" s="211" t="str">
        <f t="shared" si="158"/>
        <v>NO</v>
      </c>
      <c r="AY202" s="125" t="str">
        <f t="shared" si="159"/>
        <v/>
      </c>
    </row>
    <row r="203" spans="1:51" s="211" customFormat="1" x14ac:dyDescent="0.25">
      <c r="A203" s="211" t="s">
        <v>330</v>
      </c>
      <c r="B203" s="211" t="s">
        <v>330</v>
      </c>
      <c r="C203" s="211" t="str">
        <f t="shared" si="122"/>
        <v>DSC HW Wireless Motion</v>
      </c>
      <c r="D203" s="211" t="str">
        <f t="shared" si="123"/>
        <v>Détecteur de mouvement sans fil DSC pour système câblé</v>
      </c>
      <c r="E203" s="211" t="str">
        <f t="shared" si="124"/>
        <v/>
      </c>
      <c r="F203" s="211" t="str">
        <f t="shared" si="125"/>
        <v>DSC HW Wireless Motion</v>
      </c>
      <c r="G203" s="211" t="str">
        <f t="shared" si="126"/>
        <v>Détecteur de mouvement sans fil DSC pour système câblé</v>
      </c>
      <c r="H203" s="211" t="str">
        <f t="shared" si="127"/>
        <v>DSC HW Wireless Motion</v>
      </c>
      <c r="I203" s="211" t="str">
        <f t="shared" si="128"/>
        <v>Détecteur de mouvement sans fil DSC pour système câblé</v>
      </c>
      <c r="J203" s="211" t="str">
        <f t="shared" si="129"/>
        <v/>
      </c>
      <c r="K203" s="211" t="str">
        <f t="shared" si="130"/>
        <v>DSC-WS4904P</v>
      </c>
      <c r="L203" s="211" t="str">
        <f t="shared" si="160"/>
        <v>Inventory</v>
      </c>
      <c r="M203" s="211" t="str">
        <f t="shared" si="131"/>
        <v>NO</v>
      </c>
      <c r="N203" s="211" t="str">
        <f t="shared" si="132"/>
        <v>Product</v>
      </c>
      <c r="O203" s="211" t="str">
        <f t="shared" si="133"/>
        <v>Sensor</v>
      </c>
      <c r="P203" s="211" t="str">
        <f t="shared" si="134"/>
        <v>One Time</v>
      </c>
      <c r="Q203" s="349">
        <v>43930</v>
      </c>
      <c r="R203" s="349"/>
      <c r="S203" s="211" t="str">
        <f t="shared" si="135"/>
        <v>YES</v>
      </c>
      <c r="T203" s="211" t="str">
        <f t="shared" si="136"/>
        <v>No</v>
      </c>
      <c r="U203" s="211" t="str">
        <f t="shared" si="137"/>
        <v>No</v>
      </c>
      <c r="V203" s="211" t="str">
        <f t="shared" si="138"/>
        <v>NO</v>
      </c>
      <c r="W203" s="211" t="str">
        <f t="shared" si="139"/>
        <v>NO</v>
      </c>
      <c r="X203" s="211">
        <v>0</v>
      </c>
      <c r="Y203" s="211" t="s">
        <v>3277</v>
      </c>
      <c r="Z203" s="211" t="s">
        <v>3275</v>
      </c>
      <c r="AA203" s="211" t="s">
        <v>3319</v>
      </c>
      <c r="AB203" s="211" t="s">
        <v>3286</v>
      </c>
      <c r="AC203" s="211" t="s">
        <v>3286</v>
      </c>
      <c r="AD203" s="211" t="s">
        <v>3320</v>
      </c>
      <c r="AE203" s="211" t="str">
        <f t="shared" si="140"/>
        <v>DSC-WS4904P</v>
      </c>
      <c r="AF203" s="211" t="str">
        <f t="shared" si="141"/>
        <v/>
      </c>
      <c r="AG203" s="211" t="str">
        <f t="shared" si="142"/>
        <v/>
      </c>
      <c r="AH203" s="211" t="str">
        <f t="shared" ref="AH203:AH265" si="161">IF(VLOOKUP(A203,masterdata,37,0)="","",VLOOKUP(A203,masterdata,37,0))</f>
        <v>X</v>
      </c>
      <c r="AI203" s="211" t="str">
        <f t="shared" si="143"/>
        <v/>
      </c>
      <c r="AJ203" s="211" t="str">
        <f t="shared" si="144"/>
        <v/>
      </c>
      <c r="AK203" s="211" t="str">
        <f t="shared" si="145"/>
        <v/>
      </c>
      <c r="AL203" s="211" t="str">
        <f t="shared" si="146"/>
        <v/>
      </c>
      <c r="AM203" s="211" t="str">
        <f t="shared" si="147"/>
        <v/>
      </c>
      <c r="AN203" s="211" t="str">
        <f t="shared" si="148"/>
        <v>No</v>
      </c>
      <c r="AO203" s="211" t="str">
        <f t="shared" si="149"/>
        <v>No</v>
      </c>
      <c r="AP203" s="211" t="str">
        <f t="shared" si="150"/>
        <v>No</v>
      </c>
      <c r="AQ203" s="211" t="str">
        <f t="shared" si="151"/>
        <v/>
      </c>
      <c r="AR203" s="211" t="str">
        <f t="shared" si="152"/>
        <v/>
      </c>
      <c r="AS203" s="211" t="str">
        <f t="shared" si="153"/>
        <v/>
      </c>
      <c r="AT203" s="211" t="str">
        <f t="shared" si="154"/>
        <v/>
      </c>
      <c r="AU203" s="211" t="str">
        <f t="shared" si="155"/>
        <v/>
      </c>
      <c r="AV203" s="211" t="str">
        <f t="shared" si="156"/>
        <v/>
      </c>
      <c r="AW203" s="211" t="str">
        <f t="shared" si="157"/>
        <v/>
      </c>
      <c r="AX203" s="211" t="str">
        <f t="shared" si="158"/>
        <v>NO</v>
      </c>
      <c r="AY203" s="125" t="str">
        <f t="shared" si="159"/>
        <v/>
      </c>
    </row>
    <row r="204" spans="1:51" s="211" customFormat="1" x14ac:dyDescent="0.25">
      <c r="A204" s="211" t="s">
        <v>329</v>
      </c>
      <c r="B204" s="211" t="s">
        <v>329</v>
      </c>
      <c r="C204" s="211" t="str">
        <f t="shared" si="122"/>
        <v>wireless Acuity GB</v>
      </c>
      <c r="D204" s="211" t="str">
        <f t="shared" si="123"/>
        <v>Détecteur de bris de verre sans fil Acuity</v>
      </c>
      <c r="E204" s="211" t="str">
        <f t="shared" si="124"/>
        <v/>
      </c>
      <c r="F204" s="211" t="str">
        <f t="shared" si="125"/>
        <v>wireless Acuity GB</v>
      </c>
      <c r="G204" s="211" t="str">
        <f t="shared" si="126"/>
        <v>Détecteur de bris de verre sans fil Acuity</v>
      </c>
      <c r="H204" s="211" t="str">
        <f t="shared" si="127"/>
        <v>wireless Acuity GB</v>
      </c>
      <c r="I204" s="211" t="str">
        <f t="shared" si="128"/>
        <v>Détecteur de bris de verre sans fil Acuity</v>
      </c>
      <c r="J204" s="211" t="str">
        <f t="shared" si="129"/>
        <v/>
      </c>
      <c r="K204" s="211" t="str">
        <f t="shared" si="130"/>
        <v>DSC-WLS912L</v>
      </c>
      <c r="L204" s="211" t="str">
        <f t="shared" si="160"/>
        <v>Inventory</v>
      </c>
      <c r="M204" s="211" t="str">
        <f t="shared" si="131"/>
        <v>NO</v>
      </c>
      <c r="N204" s="211" t="str">
        <f t="shared" si="132"/>
        <v>Product</v>
      </c>
      <c r="O204" s="211" t="str">
        <f t="shared" si="133"/>
        <v>Sensor</v>
      </c>
      <c r="P204" s="211" t="str">
        <f t="shared" si="134"/>
        <v>One Time</v>
      </c>
      <c r="Q204" s="349">
        <v>43930</v>
      </c>
      <c r="R204" s="349"/>
      <c r="S204" s="211" t="str">
        <f t="shared" si="135"/>
        <v>YES</v>
      </c>
      <c r="T204" s="211" t="str">
        <f t="shared" si="136"/>
        <v>No</v>
      </c>
      <c r="U204" s="211" t="str">
        <f t="shared" si="137"/>
        <v>No</v>
      </c>
      <c r="V204" s="211" t="str">
        <f t="shared" si="138"/>
        <v>NO</v>
      </c>
      <c r="W204" s="211" t="str">
        <f t="shared" si="139"/>
        <v>NO</v>
      </c>
      <c r="X204" s="211">
        <v>0</v>
      </c>
      <c r="Y204" s="211" t="s">
        <v>3277</v>
      </c>
      <c r="Z204" s="211" t="s">
        <v>3275</v>
      </c>
      <c r="AA204" s="211" t="s">
        <v>3319</v>
      </c>
      <c r="AB204" s="211" t="s">
        <v>3286</v>
      </c>
      <c r="AC204" s="211" t="s">
        <v>3286</v>
      </c>
      <c r="AD204" s="211" t="s">
        <v>3320</v>
      </c>
      <c r="AE204" s="211" t="str">
        <f t="shared" si="140"/>
        <v>DSC-WLS912L</v>
      </c>
      <c r="AF204" s="211" t="str">
        <f t="shared" si="141"/>
        <v/>
      </c>
      <c r="AG204" s="211" t="str">
        <f t="shared" si="142"/>
        <v/>
      </c>
      <c r="AH204" s="211" t="str">
        <f t="shared" si="161"/>
        <v>X</v>
      </c>
      <c r="AI204" s="211" t="str">
        <f t="shared" si="143"/>
        <v/>
      </c>
      <c r="AJ204" s="211" t="str">
        <f t="shared" si="144"/>
        <v/>
      </c>
      <c r="AK204" s="211" t="str">
        <f t="shared" si="145"/>
        <v/>
      </c>
      <c r="AL204" s="211" t="str">
        <f t="shared" si="146"/>
        <v/>
      </c>
      <c r="AM204" s="211" t="str">
        <f t="shared" si="147"/>
        <v/>
      </c>
      <c r="AN204" s="211" t="str">
        <f t="shared" si="148"/>
        <v>No</v>
      </c>
      <c r="AO204" s="211" t="str">
        <f t="shared" si="149"/>
        <v>No</v>
      </c>
      <c r="AP204" s="211" t="str">
        <f t="shared" si="150"/>
        <v>No</v>
      </c>
      <c r="AQ204" s="211" t="str">
        <f t="shared" si="151"/>
        <v/>
      </c>
      <c r="AR204" s="211" t="str">
        <f t="shared" si="152"/>
        <v/>
      </c>
      <c r="AS204" s="211" t="str">
        <f t="shared" si="153"/>
        <v/>
      </c>
      <c r="AT204" s="211" t="str">
        <f t="shared" si="154"/>
        <v/>
      </c>
      <c r="AU204" s="211" t="str">
        <f t="shared" si="155"/>
        <v/>
      </c>
      <c r="AV204" s="211" t="str">
        <f t="shared" si="156"/>
        <v/>
      </c>
      <c r="AW204" s="211" t="str">
        <f t="shared" si="157"/>
        <v/>
      </c>
      <c r="AX204" s="211" t="str">
        <f t="shared" si="158"/>
        <v>NO</v>
      </c>
      <c r="AY204" s="125" t="str">
        <f t="shared" si="159"/>
        <v/>
      </c>
    </row>
    <row r="205" spans="1:51" s="211" customFormat="1" x14ac:dyDescent="0.25">
      <c r="A205" s="211" t="s">
        <v>327</v>
      </c>
      <c r="B205" s="211" t="s">
        <v>327</v>
      </c>
      <c r="C205" s="211" t="str">
        <f t="shared" si="122"/>
        <v>DSC RFK5501 LCD Keypad with 433RF Receiver</v>
      </c>
      <c r="D205" s="211" t="str">
        <f t="shared" si="123"/>
        <v>Clavier DSC RFK5501 433RF</v>
      </c>
      <c r="E205" s="211" t="str">
        <f t="shared" si="124"/>
        <v/>
      </c>
      <c r="F205" s="211" t="str">
        <f t="shared" si="125"/>
        <v>DSC RFK5501 LCD Keypad with 433RF Receiver</v>
      </c>
      <c r="G205" s="211" t="str">
        <f t="shared" si="126"/>
        <v>Clavier DSC RFK5501 433RF</v>
      </c>
      <c r="H205" s="211" t="str">
        <f t="shared" si="127"/>
        <v>DSC RFK5501 LCD Keypad with 433RF Receiver</v>
      </c>
      <c r="I205" s="211" t="str">
        <f t="shared" si="128"/>
        <v>Clavier DSC RFK5501 433RF</v>
      </c>
      <c r="J205" s="211" t="str">
        <f t="shared" si="129"/>
        <v/>
      </c>
      <c r="K205" s="211" t="str">
        <f t="shared" si="130"/>
        <v>DSC-RFK5501</v>
      </c>
      <c r="L205" s="211" t="str">
        <f t="shared" si="160"/>
        <v>Inventory</v>
      </c>
      <c r="M205" s="211" t="str">
        <f t="shared" si="131"/>
        <v>NO</v>
      </c>
      <c r="N205" s="211" t="str">
        <f t="shared" si="132"/>
        <v>Product</v>
      </c>
      <c r="O205" s="211" t="str">
        <f t="shared" si="133"/>
        <v>Panel</v>
      </c>
      <c r="P205" s="211" t="str">
        <f t="shared" si="134"/>
        <v>One Time</v>
      </c>
      <c r="Q205" s="349">
        <v>43930</v>
      </c>
      <c r="R205" s="349"/>
      <c r="S205" s="211" t="str">
        <f t="shared" si="135"/>
        <v>YES</v>
      </c>
      <c r="T205" s="211" t="str">
        <f t="shared" si="136"/>
        <v>No</v>
      </c>
      <c r="U205" s="211" t="str">
        <f t="shared" si="137"/>
        <v>No</v>
      </c>
      <c r="V205" s="211" t="str">
        <f t="shared" si="138"/>
        <v>NO</v>
      </c>
      <c r="W205" s="211" t="str">
        <f t="shared" si="139"/>
        <v>NO</v>
      </c>
      <c r="X205" s="211">
        <v>0</v>
      </c>
      <c r="Y205" s="211" t="s">
        <v>3277</v>
      </c>
      <c r="Z205" s="211" t="s">
        <v>3275</v>
      </c>
      <c r="AA205" s="211" t="s">
        <v>3319</v>
      </c>
      <c r="AB205" s="211" t="s">
        <v>3286</v>
      </c>
      <c r="AC205" s="211" t="s">
        <v>3286</v>
      </c>
      <c r="AD205" s="211" t="s">
        <v>3320</v>
      </c>
      <c r="AE205" s="211" t="str">
        <f t="shared" si="140"/>
        <v>DSC-RFK5501</v>
      </c>
      <c r="AF205" s="211" t="str">
        <f t="shared" si="141"/>
        <v/>
      </c>
      <c r="AG205" s="211" t="str">
        <f t="shared" si="142"/>
        <v/>
      </c>
      <c r="AH205" s="211" t="str">
        <f t="shared" si="161"/>
        <v>X</v>
      </c>
      <c r="AI205" s="211" t="str">
        <f t="shared" si="143"/>
        <v/>
      </c>
      <c r="AJ205" s="211" t="str">
        <f t="shared" si="144"/>
        <v/>
      </c>
      <c r="AK205" s="211" t="str">
        <f t="shared" si="145"/>
        <v/>
      </c>
      <c r="AL205" s="211" t="str">
        <f t="shared" si="146"/>
        <v/>
      </c>
      <c r="AM205" s="211" t="str">
        <f t="shared" si="147"/>
        <v/>
      </c>
      <c r="AN205" s="211" t="str">
        <f t="shared" si="148"/>
        <v>No</v>
      </c>
      <c r="AO205" s="211" t="str">
        <f t="shared" si="149"/>
        <v>No</v>
      </c>
      <c r="AP205" s="211" t="str">
        <f t="shared" si="150"/>
        <v>No</v>
      </c>
      <c r="AQ205" s="211" t="str">
        <f t="shared" si="151"/>
        <v/>
      </c>
      <c r="AR205" s="211" t="str">
        <f t="shared" si="152"/>
        <v/>
      </c>
      <c r="AS205" s="211" t="str">
        <f t="shared" si="153"/>
        <v/>
      </c>
      <c r="AT205" s="211" t="str">
        <f t="shared" si="154"/>
        <v/>
      </c>
      <c r="AU205" s="211" t="str">
        <f t="shared" si="155"/>
        <v/>
      </c>
      <c r="AV205" s="211" t="str">
        <f t="shared" si="156"/>
        <v/>
      </c>
      <c r="AW205" s="211" t="str">
        <f t="shared" si="157"/>
        <v/>
      </c>
      <c r="AX205" s="211" t="str">
        <f t="shared" si="158"/>
        <v>NO</v>
      </c>
      <c r="AY205" s="125" t="str">
        <f t="shared" si="159"/>
        <v/>
      </c>
    </row>
    <row r="206" spans="1:51" s="211" customFormat="1" x14ac:dyDescent="0.25">
      <c r="A206" s="211" t="s">
        <v>325</v>
      </c>
      <c r="B206" s="211" t="s">
        <v>325</v>
      </c>
      <c r="C206" s="211" t="str">
        <f t="shared" si="122"/>
        <v>64Z ALPA wireless keypad</v>
      </c>
      <c r="D206" s="211" t="str">
        <f t="shared" si="123"/>
        <v>Clavier alphanumérique sans fil avec 64 zones</v>
      </c>
      <c r="E206" s="211" t="str">
        <f t="shared" si="124"/>
        <v/>
      </c>
      <c r="F206" s="211" t="str">
        <f t="shared" si="125"/>
        <v>64Z ALPA wireless keypad</v>
      </c>
      <c r="G206" s="211" t="str">
        <f t="shared" si="126"/>
        <v>Clavier alphanumérique sans fil avec 64 zones</v>
      </c>
      <c r="H206" s="211" t="str">
        <f t="shared" si="127"/>
        <v>64Z ALPA wireless keypad</v>
      </c>
      <c r="I206" s="211" t="str">
        <f t="shared" si="128"/>
        <v>Clavier alphanumérique sans fil avec 64 zones</v>
      </c>
      <c r="J206" s="211" t="str">
        <f t="shared" si="129"/>
        <v/>
      </c>
      <c r="K206" s="211" t="str">
        <f t="shared" si="130"/>
        <v>DSC-RFK5500</v>
      </c>
      <c r="L206" s="211" t="str">
        <f t="shared" si="160"/>
        <v>Inventory</v>
      </c>
      <c r="M206" s="211" t="str">
        <f t="shared" si="131"/>
        <v>NO</v>
      </c>
      <c r="N206" s="211" t="str">
        <f t="shared" si="132"/>
        <v>Product</v>
      </c>
      <c r="O206" s="211" t="str">
        <f t="shared" si="133"/>
        <v>Misc</v>
      </c>
      <c r="P206" s="211" t="str">
        <f t="shared" si="134"/>
        <v>One Time</v>
      </c>
      <c r="Q206" s="349">
        <v>43930</v>
      </c>
      <c r="R206" s="349"/>
      <c r="S206" s="211" t="str">
        <f t="shared" si="135"/>
        <v>YES</v>
      </c>
      <c r="T206" s="211" t="str">
        <f t="shared" si="136"/>
        <v>No</v>
      </c>
      <c r="U206" s="211" t="str">
        <f t="shared" si="137"/>
        <v>No</v>
      </c>
      <c r="V206" s="211" t="str">
        <f t="shared" si="138"/>
        <v>NO</v>
      </c>
      <c r="W206" s="211" t="str">
        <f t="shared" si="139"/>
        <v>NO</v>
      </c>
      <c r="X206" s="211">
        <v>0</v>
      </c>
      <c r="Y206" s="211" t="s">
        <v>3277</v>
      </c>
      <c r="Z206" s="211" t="s">
        <v>3275</v>
      </c>
      <c r="AA206" s="211" t="s">
        <v>3319</v>
      </c>
      <c r="AB206" s="211" t="s">
        <v>3286</v>
      </c>
      <c r="AC206" s="211" t="s">
        <v>3286</v>
      </c>
      <c r="AD206" s="211" t="s">
        <v>3320</v>
      </c>
      <c r="AE206" s="211" t="str">
        <f t="shared" si="140"/>
        <v>DSC-RFK5500</v>
      </c>
      <c r="AF206" s="211" t="str">
        <f t="shared" si="141"/>
        <v/>
      </c>
      <c r="AG206" s="211" t="str">
        <f t="shared" si="142"/>
        <v/>
      </c>
      <c r="AH206" s="211" t="str">
        <f t="shared" si="161"/>
        <v>X</v>
      </c>
      <c r="AI206" s="211" t="str">
        <f t="shared" si="143"/>
        <v/>
      </c>
      <c r="AJ206" s="211" t="str">
        <f t="shared" si="144"/>
        <v/>
      </c>
      <c r="AK206" s="211" t="str">
        <f t="shared" si="145"/>
        <v/>
      </c>
      <c r="AL206" s="211" t="str">
        <f t="shared" si="146"/>
        <v/>
      </c>
      <c r="AM206" s="211" t="str">
        <f t="shared" si="147"/>
        <v/>
      </c>
      <c r="AN206" s="211" t="str">
        <f t="shared" si="148"/>
        <v>No</v>
      </c>
      <c r="AO206" s="211" t="str">
        <f t="shared" si="149"/>
        <v>No</v>
      </c>
      <c r="AP206" s="211" t="str">
        <f t="shared" si="150"/>
        <v>No</v>
      </c>
      <c r="AQ206" s="211" t="str">
        <f t="shared" si="151"/>
        <v/>
      </c>
      <c r="AR206" s="211" t="str">
        <f t="shared" si="152"/>
        <v/>
      </c>
      <c r="AS206" s="211" t="str">
        <f t="shared" si="153"/>
        <v/>
      </c>
      <c r="AT206" s="211" t="str">
        <f t="shared" si="154"/>
        <v/>
      </c>
      <c r="AU206" s="211" t="str">
        <f t="shared" si="155"/>
        <v/>
      </c>
      <c r="AV206" s="211" t="str">
        <f t="shared" si="156"/>
        <v/>
      </c>
      <c r="AW206" s="211" t="str">
        <f t="shared" si="157"/>
        <v/>
      </c>
      <c r="AX206" s="211" t="str">
        <f t="shared" si="158"/>
        <v>NO</v>
      </c>
      <c r="AY206" s="125" t="str">
        <f t="shared" si="159"/>
        <v/>
      </c>
    </row>
    <row r="207" spans="1:51" s="211" customFormat="1" x14ac:dyDescent="0.25">
      <c r="A207" s="211" t="s">
        <v>323</v>
      </c>
      <c r="B207" s="211" t="s">
        <v>323</v>
      </c>
      <c r="C207" s="211" t="str">
        <f t="shared" si="122"/>
        <v>PK5501 picture Icon</v>
      </c>
      <c r="D207" s="211" t="str">
        <f t="shared" si="123"/>
        <v>Clavier avec icônes PK5501</v>
      </c>
      <c r="E207" s="211" t="str">
        <f t="shared" si="124"/>
        <v/>
      </c>
      <c r="F207" s="211" t="str">
        <f t="shared" si="125"/>
        <v>PK5501 picture Icon</v>
      </c>
      <c r="G207" s="211" t="str">
        <f t="shared" si="126"/>
        <v>Clavier avec icônes PK5501</v>
      </c>
      <c r="H207" s="211" t="str">
        <f t="shared" si="127"/>
        <v>PK5501 picture Icon</v>
      </c>
      <c r="I207" s="211" t="str">
        <f t="shared" si="128"/>
        <v>Clavier avec icônes PK5501</v>
      </c>
      <c r="J207" s="211" t="str">
        <f t="shared" si="129"/>
        <v/>
      </c>
      <c r="K207" s="211" t="str">
        <f t="shared" si="130"/>
        <v>DSC-PK5501</v>
      </c>
      <c r="L207" s="211" t="str">
        <f t="shared" si="160"/>
        <v>Inventory</v>
      </c>
      <c r="M207" s="211" t="str">
        <f t="shared" si="131"/>
        <v>NO</v>
      </c>
      <c r="N207" s="211" t="str">
        <f t="shared" si="132"/>
        <v>Product</v>
      </c>
      <c r="O207" s="211" t="str">
        <f t="shared" si="133"/>
        <v>Misc</v>
      </c>
      <c r="P207" s="211" t="str">
        <f t="shared" si="134"/>
        <v>One Time</v>
      </c>
      <c r="Q207" s="349">
        <v>43930</v>
      </c>
      <c r="R207" s="349"/>
      <c r="S207" s="211" t="str">
        <f t="shared" si="135"/>
        <v>YES</v>
      </c>
      <c r="T207" s="211" t="str">
        <f t="shared" si="136"/>
        <v>No</v>
      </c>
      <c r="U207" s="211" t="str">
        <f t="shared" si="137"/>
        <v>No</v>
      </c>
      <c r="V207" s="211" t="str">
        <f t="shared" si="138"/>
        <v>NO</v>
      </c>
      <c r="W207" s="211" t="str">
        <f t="shared" si="139"/>
        <v>NO</v>
      </c>
      <c r="X207" s="211">
        <v>0</v>
      </c>
      <c r="Y207" s="211" t="s">
        <v>3277</v>
      </c>
      <c r="Z207" s="211" t="s">
        <v>3275</v>
      </c>
      <c r="AA207" s="211" t="s">
        <v>3319</v>
      </c>
      <c r="AB207" s="211" t="s">
        <v>3286</v>
      </c>
      <c r="AC207" s="211" t="s">
        <v>3286</v>
      </c>
      <c r="AD207" s="211" t="s">
        <v>3320</v>
      </c>
      <c r="AE207" s="211" t="str">
        <f t="shared" si="140"/>
        <v>DSC-PK5501</v>
      </c>
      <c r="AF207" s="211" t="str">
        <f t="shared" si="141"/>
        <v/>
      </c>
      <c r="AG207" s="211" t="str">
        <f t="shared" si="142"/>
        <v/>
      </c>
      <c r="AH207" s="211" t="str">
        <f t="shared" si="161"/>
        <v>X</v>
      </c>
      <c r="AI207" s="211" t="str">
        <f t="shared" si="143"/>
        <v/>
      </c>
      <c r="AJ207" s="211" t="str">
        <f t="shared" si="144"/>
        <v/>
      </c>
      <c r="AK207" s="211" t="str">
        <f t="shared" si="145"/>
        <v/>
      </c>
      <c r="AL207" s="211" t="str">
        <f t="shared" si="146"/>
        <v/>
      </c>
      <c r="AM207" s="211" t="str">
        <f t="shared" si="147"/>
        <v/>
      </c>
      <c r="AN207" s="211" t="str">
        <f t="shared" si="148"/>
        <v>No</v>
      </c>
      <c r="AO207" s="211" t="str">
        <f t="shared" si="149"/>
        <v>No</v>
      </c>
      <c r="AP207" s="211" t="str">
        <f t="shared" si="150"/>
        <v>No</v>
      </c>
      <c r="AQ207" s="211" t="str">
        <f t="shared" si="151"/>
        <v/>
      </c>
      <c r="AR207" s="211" t="str">
        <f t="shared" si="152"/>
        <v/>
      </c>
      <c r="AS207" s="211" t="str">
        <f t="shared" si="153"/>
        <v/>
      </c>
      <c r="AT207" s="211" t="str">
        <f t="shared" si="154"/>
        <v/>
      </c>
      <c r="AU207" s="211" t="str">
        <f t="shared" si="155"/>
        <v/>
      </c>
      <c r="AV207" s="211" t="str">
        <f t="shared" si="156"/>
        <v/>
      </c>
      <c r="AW207" s="211" t="str">
        <f t="shared" si="157"/>
        <v/>
      </c>
      <c r="AX207" s="211" t="str">
        <f t="shared" si="158"/>
        <v>NO</v>
      </c>
      <c r="AY207" s="125" t="str">
        <f t="shared" si="159"/>
        <v/>
      </c>
    </row>
    <row r="208" spans="1:51" s="211" customFormat="1" x14ac:dyDescent="0.25">
      <c r="A208" s="211" t="s">
        <v>321</v>
      </c>
      <c r="B208" s="211" t="s">
        <v>321</v>
      </c>
      <c r="C208" s="211" t="str">
        <f t="shared" si="122"/>
        <v>64 z alpha keypad</v>
      </c>
      <c r="D208" s="211" t="str">
        <f t="shared" si="123"/>
        <v>Clavier alphanumérique avec 64 zones</v>
      </c>
      <c r="E208" s="211" t="str">
        <f t="shared" si="124"/>
        <v/>
      </c>
      <c r="F208" s="211" t="str">
        <f t="shared" si="125"/>
        <v>64 z alpha keypad</v>
      </c>
      <c r="G208" s="211" t="str">
        <f t="shared" si="126"/>
        <v>Clavier alphanumérique avec 64 zones</v>
      </c>
      <c r="H208" s="211" t="str">
        <f t="shared" si="127"/>
        <v>64 z alpha keypad</v>
      </c>
      <c r="I208" s="211" t="str">
        <f t="shared" si="128"/>
        <v>Clavier alphanumérique avec 64 zones</v>
      </c>
      <c r="J208" s="211" t="str">
        <f t="shared" si="129"/>
        <v/>
      </c>
      <c r="K208" s="211" t="str">
        <f t="shared" si="130"/>
        <v>DSC-PK5500</v>
      </c>
      <c r="L208" s="211" t="str">
        <f t="shared" si="160"/>
        <v>Inventory</v>
      </c>
      <c r="M208" s="211" t="str">
        <f t="shared" si="131"/>
        <v>NO</v>
      </c>
      <c r="N208" s="211" t="str">
        <f t="shared" si="132"/>
        <v>Product</v>
      </c>
      <c r="O208" s="211" t="str">
        <f t="shared" si="133"/>
        <v>Misc</v>
      </c>
      <c r="P208" s="211" t="str">
        <f t="shared" si="134"/>
        <v>One Time</v>
      </c>
      <c r="Q208" s="349">
        <v>43930</v>
      </c>
      <c r="R208" s="349"/>
      <c r="S208" s="211" t="str">
        <f t="shared" si="135"/>
        <v>YES</v>
      </c>
      <c r="T208" s="211" t="str">
        <f t="shared" si="136"/>
        <v>No</v>
      </c>
      <c r="U208" s="211" t="str">
        <f t="shared" si="137"/>
        <v>No</v>
      </c>
      <c r="V208" s="211" t="str">
        <f t="shared" si="138"/>
        <v>NO</v>
      </c>
      <c r="W208" s="211" t="str">
        <f t="shared" si="139"/>
        <v>NO</v>
      </c>
      <c r="X208" s="211">
        <v>0</v>
      </c>
      <c r="Y208" s="211" t="s">
        <v>3277</v>
      </c>
      <c r="Z208" s="211" t="s">
        <v>3275</v>
      </c>
      <c r="AA208" s="211" t="s">
        <v>3319</v>
      </c>
      <c r="AB208" s="211" t="s">
        <v>3286</v>
      </c>
      <c r="AC208" s="211" t="s">
        <v>3286</v>
      </c>
      <c r="AD208" s="211" t="s">
        <v>3320</v>
      </c>
      <c r="AE208" s="211" t="str">
        <f t="shared" si="140"/>
        <v>DSC-PK5500</v>
      </c>
      <c r="AF208" s="211" t="str">
        <f t="shared" si="141"/>
        <v/>
      </c>
      <c r="AG208" s="211" t="str">
        <f t="shared" si="142"/>
        <v/>
      </c>
      <c r="AH208" s="211" t="str">
        <f t="shared" si="161"/>
        <v>X</v>
      </c>
      <c r="AI208" s="211" t="str">
        <f t="shared" si="143"/>
        <v/>
      </c>
      <c r="AJ208" s="211" t="str">
        <f t="shared" si="144"/>
        <v/>
      </c>
      <c r="AK208" s="211" t="str">
        <f t="shared" si="145"/>
        <v/>
      </c>
      <c r="AL208" s="211" t="str">
        <f t="shared" si="146"/>
        <v/>
      </c>
      <c r="AM208" s="211" t="str">
        <f t="shared" si="147"/>
        <v/>
      </c>
      <c r="AN208" s="211" t="str">
        <f t="shared" si="148"/>
        <v>No</v>
      </c>
      <c r="AO208" s="211" t="str">
        <f t="shared" si="149"/>
        <v>No</v>
      </c>
      <c r="AP208" s="211" t="str">
        <f t="shared" si="150"/>
        <v>No</v>
      </c>
      <c r="AQ208" s="211" t="str">
        <f t="shared" si="151"/>
        <v/>
      </c>
      <c r="AR208" s="211" t="str">
        <f t="shared" si="152"/>
        <v/>
      </c>
      <c r="AS208" s="211" t="str">
        <f t="shared" si="153"/>
        <v/>
      </c>
      <c r="AT208" s="211" t="str">
        <f t="shared" si="154"/>
        <v/>
      </c>
      <c r="AU208" s="211" t="str">
        <f t="shared" si="155"/>
        <v/>
      </c>
      <c r="AV208" s="211" t="str">
        <f t="shared" si="156"/>
        <v/>
      </c>
      <c r="AW208" s="211" t="str">
        <f t="shared" si="157"/>
        <v/>
      </c>
      <c r="AX208" s="211" t="str">
        <f t="shared" si="158"/>
        <v>NO</v>
      </c>
      <c r="AY208" s="125" t="str">
        <f t="shared" si="159"/>
        <v/>
      </c>
    </row>
    <row r="209" spans="1:51" s="211" customFormat="1" x14ac:dyDescent="0.25">
      <c r="A209" s="211" t="s">
        <v>276</v>
      </c>
      <c r="B209" s="211" t="s">
        <v>276</v>
      </c>
      <c r="C209" s="211" t="str">
        <f t="shared" si="122"/>
        <v>DSC 8 Hardwire zone expander</v>
      </c>
      <c r="D209" s="211" t="str">
        <f t="shared" si="123"/>
        <v>Module d'extension jusqu'à 8 zones DSC</v>
      </c>
      <c r="E209" s="211" t="str">
        <f t="shared" si="124"/>
        <v/>
      </c>
      <c r="F209" s="211" t="str">
        <f t="shared" si="125"/>
        <v>DSC 8 Hardwire zone expander</v>
      </c>
      <c r="G209" s="211" t="str">
        <f t="shared" si="126"/>
        <v>Module d'extension jusqu'à 8 zones DSC</v>
      </c>
      <c r="H209" s="211" t="str">
        <f t="shared" si="127"/>
        <v>DSC 8 Hardwire zone expander</v>
      </c>
      <c r="I209" s="211" t="str">
        <f t="shared" si="128"/>
        <v>Module d'extension jusqu'à 8 zones DSC</v>
      </c>
      <c r="J209" s="211" t="str">
        <f t="shared" si="129"/>
        <v/>
      </c>
      <c r="K209" s="211" t="str">
        <f t="shared" si="130"/>
        <v>DSC-PC5108</v>
      </c>
      <c r="L209" s="211" t="str">
        <f t="shared" si="160"/>
        <v>Inventory</v>
      </c>
      <c r="M209" s="211" t="str">
        <f t="shared" si="131"/>
        <v>NO</v>
      </c>
      <c r="N209" s="211" t="str">
        <f t="shared" si="132"/>
        <v>Product</v>
      </c>
      <c r="O209" s="211" t="str">
        <f t="shared" si="133"/>
        <v>Panel</v>
      </c>
      <c r="P209" s="211" t="str">
        <f t="shared" si="134"/>
        <v>One Time</v>
      </c>
      <c r="Q209" s="349">
        <v>43930</v>
      </c>
      <c r="R209" s="349"/>
      <c r="S209" s="211" t="str">
        <f t="shared" si="135"/>
        <v>YES</v>
      </c>
      <c r="T209" s="211" t="str">
        <f t="shared" si="136"/>
        <v>No</v>
      </c>
      <c r="U209" s="211" t="str">
        <f t="shared" si="137"/>
        <v>No</v>
      </c>
      <c r="V209" s="211" t="str">
        <f t="shared" si="138"/>
        <v>NO</v>
      </c>
      <c r="W209" s="211" t="str">
        <f t="shared" si="139"/>
        <v>NO</v>
      </c>
      <c r="X209" s="211">
        <v>0</v>
      </c>
      <c r="Y209" s="211" t="s">
        <v>3277</v>
      </c>
      <c r="Z209" s="211" t="s">
        <v>3275</v>
      </c>
      <c r="AA209" s="211" t="s">
        <v>3319</v>
      </c>
      <c r="AB209" s="211" t="s">
        <v>3286</v>
      </c>
      <c r="AC209" s="211" t="s">
        <v>3286</v>
      </c>
      <c r="AD209" s="211" t="s">
        <v>3320</v>
      </c>
      <c r="AE209" s="211" t="str">
        <f t="shared" si="140"/>
        <v>DSC-PC5108</v>
      </c>
      <c r="AF209" s="211" t="str">
        <f t="shared" si="141"/>
        <v/>
      </c>
      <c r="AG209" s="211" t="str">
        <f t="shared" si="142"/>
        <v/>
      </c>
      <c r="AH209" s="211" t="str">
        <f t="shared" si="161"/>
        <v>X</v>
      </c>
      <c r="AI209" s="211" t="str">
        <f t="shared" si="143"/>
        <v/>
      </c>
      <c r="AJ209" s="211" t="str">
        <f t="shared" si="144"/>
        <v/>
      </c>
      <c r="AK209" s="211" t="str">
        <f t="shared" si="145"/>
        <v/>
      </c>
      <c r="AL209" s="211" t="str">
        <f t="shared" si="146"/>
        <v/>
      </c>
      <c r="AM209" s="211" t="str">
        <f t="shared" si="147"/>
        <v/>
      </c>
      <c r="AN209" s="211" t="str">
        <f t="shared" si="148"/>
        <v>No</v>
      </c>
      <c r="AO209" s="211" t="str">
        <f t="shared" si="149"/>
        <v>No</v>
      </c>
      <c r="AP209" s="211" t="str">
        <f t="shared" si="150"/>
        <v>No</v>
      </c>
      <c r="AQ209" s="211" t="str">
        <f t="shared" si="151"/>
        <v/>
      </c>
      <c r="AR209" s="211" t="str">
        <f t="shared" si="152"/>
        <v/>
      </c>
      <c r="AS209" s="211" t="str">
        <f t="shared" si="153"/>
        <v/>
      </c>
      <c r="AT209" s="211" t="str">
        <f t="shared" si="154"/>
        <v/>
      </c>
      <c r="AU209" s="211" t="str">
        <f t="shared" si="155"/>
        <v/>
      </c>
      <c r="AV209" s="211" t="str">
        <f t="shared" si="156"/>
        <v/>
      </c>
      <c r="AW209" s="211" t="str">
        <f t="shared" si="157"/>
        <v/>
      </c>
      <c r="AX209" s="211" t="str">
        <f t="shared" si="158"/>
        <v>NO</v>
      </c>
      <c r="AY209" s="125" t="str">
        <f t="shared" si="159"/>
        <v/>
      </c>
    </row>
    <row r="210" spans="1:51" s="211" customFormat="1" x14ac:dyDescent="0.25">
      <c r="A210" s="211" t="s">
        <v>303</v>
      </c>
      <c r="B210" s="211" t="s">
        <v>303</v>
      </c>
      <c r="C210" s="211" t="str">
        <f t="shared" si="122"/>
        <v>8-64 ZONE CONTROL panel</v>
      </c>
      <c r="D210" s="211" t="str">
        <f t="shared" si="123"/>
        <v>Panneau de contrôle pour 8 à 64 zones</v>
      </c>
      <c r="E210" s="211" t="str">
        <f t="shared" si="124"/>
        <v/>
      </c>
      <c r="F210" s="211" t="str">
        <f t="shared" si="125"/>
        <v>8-64 ZONE CONTROL panel</v>
      </c>
      <c r="G210" s="211" t="str">
        <f t="shared" si="126"/>
        <v>Panneau de contrôle pour 8 à 64 zones</v>
      </c>
      <c r="H210" s="211" t="str">
        <f t="shared" si="127"/>
        <v>8-64 ZONE CONTROL panel</v>
      </c>
      <c r="I210" s="211" t="str">
        <f t="shared" si="128"/>
        <v>Panneau de contrôle pour 8 à 64 zones</v>
      </c>
      <c r="J210" s="211" t="str">
        <f t="shared" si="129"/>
        <v/>
      </c>
      <c r="K210" s="211" t="str">
        <f t="shared" si="130"/>
        <v>DSC-PC1864</v>
      </c>
      <c r="L210" s="211" t="str">
        <f t="shared" si="160"/>
        <v>Inventory</v>
      </c>
      <c r="M210" s="211" t="str">
        <f t="shared" si="131"/>
        <v>NO</v>
      </c>
      <c r="N210" s="211" t="str">
        <f t="shared" si="132"/>
        <v>Product</v>
      </c>
      <c r="O210" s="211" t="str">
        <f t="shared" si="133"/>
        <v>Panel</v>
      </c>
      <c r="P210" s="211" t="str">
        <f t="shared" si="134"/>
        <v>One Time</v>
      </c>
      <c r="Q210" s="349">
        <v>43930</v>
      </c>
      <c r="R210" s="349"/>
      <c r="S210" s="211" t="str">
        <f t="shared" si="135"/>
        <v>YES</v>
      </c>
      <c r="T210" s="211" t="str">
        <f t="shared" si="136"/>
        <v>No</v>
      </c>
      <c r="U210" s="211" t="str">
        <f t="shared" si="137"/>
        <v>No</v>
      </c>
      <c r="V210" s="211" t="str">
        <f t="shared" si="138"/>
        <v>NO</v>
      </c>
      <c r="W210" s="211" t="str">
        <f t="shared" si="139"/>
        <v>NO</v>
      </c>
      <c r="X210" s="211">
        <v>0</v>
      </c>
      <c r="Y210" s="211" t="s">
        <v>3277</v>
      </c>
      <c r="Z210" s="211" t="s">
        <v>3275</v>
      </c>
      <c r="AA210" s="211" t="s">
        <v>3319</v>
      </c>
      <c r="AB210" s="211" t="s">
        <v>3286</v>
      </c>
      <c r="AC210" s="211" t="s">
        <v>3286</v>
      </c>
      <c r="AD210" s="211" t="s">
        <v>3320</v>
      </c>
      <c r="AE210" s="211" t="str">
        <f t="shared" si="140"/>
        <v>DSC-PC1864</v>
      </c>
      <c r="AF210" s="211" t="str">
        <f t="shared" si="141"/>
        <v/>
      </c>
      <c r="AG210" s="211" t="str">
        <f t="shared" si="142"/>
        <v/>
      </c>
      <c r="AH210" s="211" t="str">
        <f t="shared" si="161"/>
        <v>X</v>
      </c>
      <c r="AI210" s="211" t="str">
        <f t="shared" si="143"/>
        <v/>
      </c>
      <c r="AJ210" s="211" t="str">
        <f t="shared" si="144"/>
        <v/>
      </c>
      <c r="AK210" s="211" t="str">
        <f t="shared" si="145"/>
        <v/>
      </c>
      <c r="AL210" s="211" t="str">
        <f t="shared" si="146"/>
        <v/>
      </c>
      <c r="AM210" s="211" t="str">
        <f t="shared" si="147"/>
        <v/>
      </c>
      <c r="AN210" s="211" t="str">
        <f t="shared" si="148"/>
        <v>No</v>
      </c>
      <c r="AO210" s="211" t="str">
        <f t="shared" si="149"/>
        <v>No</v>
      </c>
      <c r="AP210" s="211" t="str">
        <f t="shared" si="150"/>
        <v>No</v>
      </c>
      <c r="AQ210" s="211" t="str">
        <f t="shared" si="151"/>
        <v/>
      </c>
      <c r="AR210" s="211" t="str">
        <f t="shared" si="152"/>
        <v/>
      </c>
      <c r="AS210" s="211" t="str">
        <f t="shared" si="153"/>
        <v/>
      </c>
      <c r="AT210" s="211" t="str">
        <f t="shared" si="154"/>
        <v/>
      </c>
      <c r="AU210" s="211" t="str">
        <f t="shared" si="155"/>
        <v/>
      </c>
      <c r="AV210" s="211" t="str">
        <f t="shared" si="156"/>
        <v/>
      </c>
      <c r="AW210" s="211" t="str">
        <f t="shared" si="157"/>
        <v/>
      </c>
      <c r="AX210" s="211" t="str">
        <f t="shared" si="158"/>
        <v>NO</v>
      </c>
      <c r="AY210" s="125" t="str">
        <f t="shared" si="159"/>
        <v/>
      </c>
    </row>
    <row r="211" spans="1:51" s="211" customFormat="1" x14ac:dyDescent="0.25">
      <c r="A211" s="211" t="s">
        <v>319</v>
      </c>
      <c r="B211" s="211" t="s">
        <v>319</v>
      </c>
      <c r="C211" s="211" t="str">
        <f t="shared" si="122"/>
        <v>LC100-HW motion-pet immune-55lbs</v>
      </c>
      <c r="D211" s="211" t="str">
        <f t="shared" si="123"/>
        <v>Détecteur de mouvement LC100-HW insensible aux animaux jusqu'à 55 lb pour système câblé</v>
      </c>
      <c r="E211" s="211" t="str">
        <f t="shared" si="124"/>
        <v/>
      </c>
      <c r="F211" s="211" t="str">
        <f t="shared" si="125"/>
        <v>LC100-HW motion-pet immune-55lbs</v>
      </c>
      <c r="G211" s="211" t="str">
        <f t="shared" si="126"/>
        <v>Détecteur de mouvement LC100-HW insensible aux animaux jusqu'à 55 lb pour système câblé</v>
      </c>
      <c r="H211" s="211" t="str">
        <f t="shared" si="127"/>
        <v>LC100-HW motion-pet immune-55lbs</v>
      </c>
      <c r="I211" s="211" t="str">
        <f t="shared" si="128"/>
        <v>Détecteur de mouvement LC100-HW insensible aux animaux jusqu'à 55 lb pour système câblé</v>
      </c>
      <c r="J211" s="211" t="str">
        <f t="shared" si="129"/>
        <v/>
      </c>
      <c r="K211" s="211" t="str">
        <f t="shared" si="130"/>
        <v>DSC-LC100PI</v>
      </c>
      <c r="L211" s="211" t="str">
        <f t="shared" si="160"/>
        <v>Inventory</v>
      </c>
      <c r="M211" s="211" t="str">
        <f t="shared" si="131"/>
        <v>NO</v>
      </c>
      <c r="N211" s="211" t="str">
        <f t="shared" si="132"/>
        <v>Product</v>
      </c>
      <c r="O211" s="211" t="str">
        <f t="shared" si="133"/>
        <v>Sensor</v>
      </c>
      <c r="P211" s="211" t="str">
        <f t="shared" si="134"/>
        <v>One Time</v>
      </c>
      <c r="Q211" s="349">
        <v>43930</v>
      </c>
      <c r="R211" s="349"/>
      <c r="S211" s="211" t="str">
        <f t="shared" si="135"/>
        <v>YES</v>
      </c>
      <c r="T211" s="211" t="str">
        <f t="shared" si="136"/>
        <v>No</v>
      </c>
      <c r="U211" s="211" t="str">
        <f t="shared" si="137"/>
        <v>No</v>
      </c>
      <c r="V211" s="211" t="str">
        <f t="shared" si="138"/>
        <v>NO</v>
      </c>
      <c r="W211" s="211" t="str">
        <f t="shared" si="139"/>
        <v>NO</v>
      </c>
      <c r="X211" s="211">
        <v>0</v>
      </c>
      <c r="Y211" s="211" t="s">
        <v>3277</v>
      </c>
      <c r="Z211" s="211" t="s">
        <v>3275</v>
      </c>
      <c r="AA211" s="211" t="s">
        <v>3319</v>
      </c>
      <c r="AB211" s="211" t="s">
        <v>3286</v>
      </c>
      <c r="AC211" s="211" t="s">
        <v>3286</v>
      </c>
      <c r="AD211" s="211" t="s">
        <v>3320</v>
      </c>
      <c r="AE211" s="211" t="str">
        <f t="shared" si="140"/>
        <v>DSC-LC100PI</v>
      </c>
      <c r="AF211" s="211" t="str">
        <f t="shared" si="141"/>
        <v/>
      </c>
      <c r="AG211" s="211" t="str">
        <f t="shared" si="142"/>
        <v/>
      </c>
      <c r="AH211" s="211" t="str">
        <f t="shared" si="161"/>
        <v>X</v>
      </c>
      <c r="AI211" s="211" t="str">
        <f t="shared" si="143"/>
        <v/>
      </c>
      <c r="AJ211" s="211" t="str">
        <f t="shared" si="144"/>
        <v/>
      </c>
      <c r="AK211" s="211" t="str">
        <f t="shared" si="145"/>
        <v/>
      </c>
      <c r="AL211" s="211" t="str">
        <f t="shared" si="146"/>
        <v/>
      </c>
      <c r="AM211" s="211" t="str">
        <f t="shared" si="147"/>
        <v/>
      </c>
      <c r="AN211" s="211" t="str">
        <f t="shared" si="148"/>
        <v>No</v>
      </c>
      <c r="AO211" s="211" t="str">
        <f t="shared" si="149"/>
        <v>No</v>
      </c>
      <c r="AP211" s="211" t="str">
        <f t="shared" si="150"/>
        <v>No</v>
      </c>
      <c r="AQ211" s="211" t="str">
        <f t="shared" si="151"/>
        <v/>
      </c>
      <c r="AR211" s="211" t="str">
        <f t="shared" si="152"/>
        <v/>
      </c>
      <c r="AS211" s="211" t="str">
        <f t="shared" si="153"/>
        <v/>
      </c>
      <c r="AT211" s="211" t="str">
        <f t="shared" si="154"/>
        <v/>
      </c>
      <c r="AU211" s="211" t="str">
        <f t="shared" si="155"/>
        <v/>
      </c>
      <c r="AV211" s="211" t="str">
        <f t="shared" si="156"/>
        <v/>
      </c>
      <c r="AW211" s="211" t="str">
        <f t="shared" si="157"/>
        <v/>
      </c>
      <c r="AX211" s="211" t="str">
        <f t="shared" si="158"/>
        <v>NO</v>
      </c>
      <c r="AY211" s="125" t="str">
        <f t="shared" si="159"/>
        <v/>
      </c>
    </row>
    <row r="212" spans="1:51" s="211" customFormat="1" x14ac:dyDescent="0.25">
      <c r="A212" s="211" t="s">
        <v>317</v>
      </c>
      <c r="B212" s="211" t="s">
        <v>317</v>
      </c>
      <c r="C212" s="211" t="str">
        <f t="shared" si="122"/>
        <v>HW smoke-4 wire</v>
      </c>
      <c r="D212" s="211" t="str">
        <f t="shared" si="123"/>
        <v>Détecteur de fumée câblé à 4 fils</v>
      </c>
      <c r="E212" s="211" t="str">
        <f t="shared" si="124"/>
        <v/>
      </c>
      <c r="F212" s="211" t="str">
        <f t="shared" si="125"/>
        <v>HW smoke-4 wire</v>
      </c>
      <c r="G212" s="211" t="str">
        <f t="shared" si="126"/>
        <v>Détecteur de fumée câblé à 4 fils</v>
      </c>
      <c r="H212" s="211" t="str">
        <f t="shared" si="127"/>
        <v>HW smoke-4 wire</v>
      </c>
      <c r="I212" s="211" t="str">
        <f t="shared" si="128"/>
        <v>Détecteur de fumée câblé à 4 fils</v>
      </c>
      <c r="J212" s="211" t="str">
        <f t="shared" si="129"/>
        <v/>
      </c>
      <c r="K212" s="211" t="str">
        <f t="shared" si="130"/>
        <v>DSC-FSA410AS</v>
      </c>
      <c r="L212" s="211" t="str">
        <f t="shared" si="160"/>
        <v>Inventory</v>
      </c>
      <c r="M212" s="211" t="str">
        <f t="shared" si="131"/>
        <v>NO</v>
      </c>
      <c r="N212" s="211" t="str">
        <f t="shared" si="132"/>
        <v>Product</v>
      </c>
      <c r="O212" s="211" t="str">
        <f t="shared" si="133"/>
        <v>Sensor</v>
      </c>
      <c r="P212" s="211" t="str">
        <f t="shared" si="134"/>
        <v>One Time</v>
      </c>
      <c r="Q212" s="349">
        <v>43930</v>
      </c>
      <c r="R212" s="349"/>
      <c r="S212" s="211" t="str">
        <f t="shared" si="135"/>
        <v>YES</v>
      </c>
      <c r="T212" s="211" t="str">
        <f t="shared" si="136"/>
        <v>No</v>
      </c>
      <c r="U212" s="211" t="str">
        <f t="shared" si="137"/>
        <v>No</v>
      </c>
      <c r="V212" s="211" t="str">
        <f t="shared" si="138"/>
        <v>NO</v>
      </c>
      <c r="W212" s="211" t="str">
        <f t="shared" si="139"/>
        <v>NO</v>
      </c>
      <c r="X212" s="211">
        <v>0</v>
      </c>
      <c r="Y212" s="211" t="s">
        <v>3277</v>
      </c>
      <c r="Z212" s="211" t="s">
        <v>3275</v>
      </c>
      <c r="AA212" s="211" t="s">
        <v>3319</v>
      </c>
      <c r="AB212" s="211" t="s">
        <v>3286</v>
      </c>
      <c r="AC212" s="211" t="s">
        <v>3286</v>
      </c>
      <c r="AD212" s="211" t="s">
        <v>3320</v>
      </c>
      <c r="AE212" s="211" t="str">
        <f t="shared" si="140"/>
        <v>DSC-FSA410AS</v>
      </c>
      <c r="AF212" s="211" t="str">
        <f t="shared" si="141"/>
        <v/>
      </c>
      <c r="AG212" s="211" t="str">
        <f t="shared" si="142"/>
        <v/>
      </c>
      <c r="AH212" s="211" t="str">
        <f t="shared" si="161"/>
        <v>X</v>
      </c>
      <c r="AI212" s="211" t="str">
        <f t="shared" si="143"/>
        <v/>
      </c>
      <c r="AJ212" s="211" t="str">
        <f t="shared" si="144"/>
        <v/>
      </c>
      <c r="AK212" s="211" t="str">
        <f t="shared" si="145"/>
        <v>YES</v>
      </c>
      <c r="AL212" s="211">
        <f t="shared" si="146"/>
        <v>120</v>
      </c>
      <c r="AM212" s="211" t="str">
        <f t="shared" si="147"/>
        <v/>
      </c>
      <c r="AN212" s="211" t="str">
        <f t="shared" si="148"/>
        <v>No</v>
      </c>
      <c r="AO212" s="211" t="str">
        <f t="shared" si="149"/>
        <v>No</v>
      </c>
      <c r="AP212" s="211" t="str">
        <f t="shared" si="150"/>
        <v>No</v>
      </c>
      <c r="AQ212" s="211" t="str">
        <f t="shared" si="151"/>
        <v/>
      </c>
      <c r="AR212" s="211" t="str">
        <f t="shared" si="152"/>
        <v/>
      </c>
      <c r="AS212" s="211" t="str">
        <f t="shared" si="153"/>
        <v/>
      </c>
      <c r="AT212" s="211" t="str">
        <f t="shared" si="154"/>
        <v/>
      </c>
      <c r="AU212" s="211" t="str">
        <f t="shared" si="155"/>
        <v/>
      </c>
      <c r="AV212" s="211" t="str">
        <f t="shared" si="156"/>
        <v/>
      </c>
      <c r="AW212" s="211" t="str">
        <f t="shared" si="157"/>
        <v/>
      </c>
      <c r="AX212" s="211" t="str">
        <f t="shared" si="158"/>
        <v>NO</v>
      </c>
      <c r="AY212" s="125" t="str">
        <f t="shared" si="159"/>
        <v/>
      </c>
    </row>
    <row r="213" spans="1:51" s="211" customFormat="1" x14ac:dyDescent="0.25">
      <c r="A213" s="211" t="s">
        <v>316</v>
      </c>
      <c r="B213" s="211" t="s">
        <v>316</v>
      </c>
      <c r="C213" s="211" t="str">
        <f t="shared" si="122"/>
        <v>2 wire smoke</v>
      </c>
      <c r="D213" s="211" t="str">
        <f t="shared" si="123"/>
        <v>Détecteur de fumée à 2 fils</v>
      </c>
      <c r="E213" s="211" t="str">
        <f t="shared" si="124"/>
        <v/>
      </c>
      <c r="F213" s="211" t="str">
        <f t="shared" si="125"/>
        <v>2 wire smoke</v>
      </c>
      <c r="G213" s="211" t="str">
        <f t="shared" si="126"/>
        <v>Détecteur de fumée à 2 fils</v>
      </c>
      <c r="H213" s="211" t="str">
        <f t="shared" si="127"/>
        <v>2 wire smoke</v>
      </c>
      <c r="I213" s="211" t="str">
        <f t="shared" si="128"/>
        <v>Détecteur de fumée à 2 fils</v>
      </c>
      <c r="J213" s="211" t="str">
        <f t="shared" si="129"/>
        <v/>
      </c>
      <c r="K213" s="211" t="str">
        <f t="shared" si="130"/>
        <v>DSC-FSA210AS</v>
      </c>
      <c r="L213" s="211" t="str">
        <f t="shared" si="160"/>
        <v>Inventory</v>
      </c>
      <c r="M213" s="211" t="str">
        <f t="shared" si="131"/>
        <v>NO</v>
      </c>
      <c r="N213" s="211" t="str">
        <f t="shared" si="132"/>
        <v>Product</v>
      </c>
      <c r="O213" s="211" t="str">
        <f t="shared" si="133"/>
        <v>Sensor</v>
      </c>
      <c r="P213" s="211" t="str">
        <f t="shared" si="134"/>
        <v>One Time</v>
      </c>
      <c r="Q213" s="349">
        <v>43930</v>
      </c>
      <c r="R213" s="349"/>
      <c r="S213" s="211" t="str">
        <f t="shared" si="135"/>
        <v>YES</v>
      </c>
      <c r="T213" s="211" t="str">
        <f t="shared" si="136"/>
        <v>No</v>
      </c>
      <c r="U213" s="211" t="str">
        <f t="shared" si="137"/>
        <v>No</v>
      </c>
      <c r="V213" s="211" t="str">
        <f t="shared" si="138"/>
        <v>NO</v>
      </c>
      <c r="W213" s="211" t="str">
        <f t="shared" si="139"/>
        <v>NO</v>
      </c>
      <c r="X213" s="211">
        <v>0</v>
      </c>
      <c r="Y213" s="211" t="s">
        <v>3277</v>
      </c>
      <c r="Z213" s="211" t="s">
        <v>3275</v>
      </c>
      <c r="AA213" s="211" t="s">
        <v>3319</v>
      </c>
      <c r="AB213" s="211" t="s">
        <v>3286</v>
      </c>
      <c r="AC213" s="211" t="s">
        <v>3286</v>
      </c>
      <c r="AD213" s="211" t="s">
        <v>3320</v>
      </c>
      <c r="AE213" s="211" t="str">
        <f t="shared" si="140"/>
        <v>DSC-FSA210AS</v>
      </c>
      <c r="AF213" s="211" t="str">
        <f t="shared" si="141"/>
        <v/>
      </c>
      <c r="AG213" s="211" t="str">
        <f t="shared" si="142"/>
        <v/>
      </c>
      <c r="AH213" s="211" t="str">
        <f t="shared" si="161"/>
        <v>X</v>
      </c>
      <c r="AI213" s="211" t="str">
        <f t="shared" si="143"/>
        <v/>
      </c>
      <c r="AJ213" s="211" t="str">
        <f t="shared" si="144"/>
        <v/>
      </c>
      <c r="AK213" s="211" t="str">
        <f t="shared" si="145"/>
        <v>YES</v>
      </c>
      <c r="AL213" s="211">
        <f t="shared" si="146"/>
        <v>120</v>
      </c>
      <c r="AM213" s="211" t="str">
        <f t="shared" si="147"/>
        <v/>
      </c>
      <c r="AN213" s="211" t="str">
        <f t="shared" si="148"/>
        <v>No</v>
      </c>
      <c r="AO213" s="211" t="str">
        <f t="shared" si="149"/>
        <v>No</v>
      </c>
      <c r="AP213" s="211" t="str">
        <f t="shared" si="150"/>
        <v>No</v>
      </c>
      <c r="AQ213" s="211" t="str">
        <f t="shared" si="151"/>
        <v/>
      </c>
      <c r="AR213" s="211" t="str">
        <f t="shared" si="152"/>
        <v/>
      </c>
      <c r="AS213" s="211" t="str">
        <f t="shared" si="153"/>
        <v/>
      </c>
      <c r="AT213" s="211" t="str">
        <f t="shared" si="154"/>
        <v/>
      </c>
      <c r="AU213" s="211" t="str">
        <f t="shared" si="155"/>
        <v/>
      </c>
      <c r="AV213" s="211" t="str">
        <f t="shared" si="156"/>
        <v/>
      </c>
      <c r="AW213" s="211" t="str">
        <f t="shared" si="157"/>
        <v/>
      </c>
      <c r="AX213" s="211" t="str">
        <f t="shared" si="158"/>
        <v>NO</v>
      </c>
      <c r="AY213" s="125" t="str">
        <f t="shared" si="159"/>
        <v/>
      </c>
    </row>
    <row r="214" spans="1:51" s="211" customFormat="1" x14ac:dyDescent="0.25">
      <c r="A214" s="211" t="s">
        <v>315</v>
      </c>
      <c r="B214" s="211" t="s">
        <v>315</v>
      </c>
      <c r="C214" s="211" t="str">
        <f t="shared" si="122"/>
        <v>slim line wireless contact</v>
      </c>
      <c r="D214" s="211" t="str">
        <f t="shared" si="123"/>
        <v>Contact sans fil étroit pour système sans fil</v>
      </c>
      <c r="E214" s="211" t="str">
        <f t="shared" si="124"/>
        <v/>
      </c>
      <c r="F214" s="211" t="str">
        <f t="shared" si="125"/>
        <v>slim line wireless contact</v>
      </c>
      <c r="G214" s="211" t="str">
        <f t="shared" si="126"/>
        <v>Contact sans fil étroit pour système sans fil</v>
      </c>
      <c r="H214" s="211" t="str">
        <f t="shared" si="127"/>
        <v>slim line wireless contact</v>
      </c>
      <c r="I214" s="211" t="str">
        <f t="shared" si="128"/>
        <v>Contact sans fil étroit pour système sans fil</v>
      </c>
      <c r="J214" s="211" t="str">
        <f t="shared" si="129"/>
        <v/>
      </c>
      <c r="K214" s="211" t="str">
        <f t="shared" si="130"/>
        <v>DSC-EVDW4975</v>
      </c>
      <c r="L214" s="211" t="str">
        <f t="shared" si="160"/>
        <v>Inventory</v>
      </c>
      <c r="M214" s="211" t="str">
        <f t="shared" si="131"/>
        <v>NO</v>
      </c>
      <c r="N214" s="211" t="str">
        <f t="shared" si="132"/>
        <v>Product</v>
      </c>
      <c r="O214" s="211" t="str">
        <f t="shared" si="133"/>
        <v>Sensor</v>
      </c>
      <c r="P214" s="211" t="str">
        <f t="shared" si="134"/>
        <v>One Time</v>
      </c>
      <c r="Q214" s="349">
        <v>43930</v>
      </c>
      <c r="R214" s="349"/>
      <c r="S214" s="211" t="str">
        <f t="shared" si="135"/>
        <v>YES</v>
      </c>
      <c r="T214" s="211" t="str">
        <f t="shared" si="136"/>
        <v>No</v>
      </c>
      <c r="U214" s="211" t="str">
        <f t="shared" si="137"/>
        <v>No</v>
      </c>
      <c r="V214" s="211" t="str">
        <f t="shared" si="138"/>
        <v>NO</v>
      </c>
      <c r="W214" s="211" t="str">
        <f t="shared" si="139"/>
        <v>NO</v>
      </c>
      <c r="X214" s="211">
        <v>0</v>
      </c>
      <c r="Y214" s="211" t="s">
        <v>3277</v>
      </c>
      <c r="Z214" s="211" t="s">
        <v>3275</v>
      </c>
      <c r="AA214" s="211" t="s">
        <v>3319</v>
      </c>
      <c r="AB214" s="211" t="s">
        <v>3286</v>
      </c>
      <c r="AC214" s="211" t="s">
        <v>3286</v>
      </c>
      <c r="AD214" s="211" t="s">
        <v>3320</v>
      </c>
      <c r="AE214" s="211" t="str">
        <f t="shared" si="140"/>
        <v>DSC-EVDW4975</v>
      </c>
      <c r="AF214" s="211" t="str">
        <f t="shared" si="141"/>
        <v/>
      </c>
      <c r="AG214" s="211" t="str">
        <f t="shared" si="142"/>
        <v/>
      </c>
      <c r="AH214" s="211" t="str">
        <f t="shared" si="161"/>
        <v>X</v>
      </c>
      <c r="AI214" s="211" t="str">
        <f t="shared" si="143"/>
        <v/>
      </c>
      <c r="AJ214" s="211" t="str">
        <f t="shared" si="144"/>
        <v/>
      </c>
      <c r="AK214" s="211" t="str">
        <f t="shared" si="145"/>
        <v/>
      </c>
      <c r="AL214" s="211" t="str">
        <f t="shared" si="146"/>
        <v/>
      </c>
      <c r="AM214" s="211" t="str">
        <f t="shared" si="147"/>
        <v/>
      </c>
      <c r="AN214" s="211" t="str">
        <f t="shared" si="148"/>
        <v>No</v>
      </c>
      <c r="AO214" s="211" t="str">
        <f t="shared" si="149"/>
        <v>No</v>
      </c>
      <c r="AP214" s="211" t="str">
        <f t="shared" si="150"/>
        <v>No</v>
      </c>
      <c r="AQ214" s="211" t="str">
        <f t="shared" si="151"/>
        <v/>
      </c>
      <c r="AR214" s="211" t="str">
        <f t="shared" si="152"/>
        <v/>
      </c>
      <c r="AS214" s="211" t="str">
        <f t="shared" si="153"/>
        <v/>
      </c>
      <c r="AT214" s="211" t="str">
        <f t="shared" si="154"/>
        <v/>
      </c>
      <c r="AU214" s="211" t="str">
        <f t="shared" si="155"/>
        <v/>
      </c>
      <c r="AV214" s="211" t="str">
        <f t="shared" si="156"/>
        <v/>
      </c>
      <c r="AW214" s="211" t="str">
        <f t="shared" si="157"/>
        <v/>
      </c>
      <c r="AX214" s="211" t="str">
        <f t="shared" si="158"/>
        <v>NO</v>
      </c>
      <c r="AY214" s="125" t="str">
        <f t="shared" si="159"/>
        <v/>
      </c>
    </row>
    <row r="215" spans="1:51" s="211" customFormat="1" x14ac:dyDescent="0.25">
      <c r="A215" s="211" t="s">
        <v>302</v>
      </c>
      <c r="B215" s="211" t="s">
        <v>302</v>
      </c>
      <c r="C215" s="211" t="str">
        <f t="shared" si="122"/>
        <v>Ceiling mount HW GB</v>
      </c>
      <c r="D215" s="211" t="str">
        <f t="shared" si="123"/>
        <v>Détecteur de bris de verre à installer au plafond</v>
      </c>
      <c r="E215" s="211" t="str">
        <f t="shared" si="124"/>
        <v/>
      </c>
      <c r="F215" s="211" t="str">
        <f t="shared" si="125"/>
        <v>Ceiling mount HW GB</v>
      </c>
      <c r="G215" s="211" t="str">
        <f t="shared" si="126"/>
        <v>Détecteur de bris de verre à installer au plafond</v>
      </c>
      <c r="H215" s="211" t="str">
        <f t="shared" si="127"/>
        <v>Ceiling mount HW GB</v>
      </c>
      <c r="I215" s="211" t="str">
        <f t="shared" si="128"/>
        <v>Détecteur de bris de verre à installer au plafond</v>
      </c>
      <c r="J215" s="211" t="str">
        <f t="shared" si="129"/>
        <v/>
      </c>
      <c r="K215" s="211" t="str">
        <f t="shared" si="130"/>
        <v>DSC-AC500</v>
      </c>
      <c r="L215" s="211" t="str">
        <f t="shared" si="160"/>
        <v>Inventory</v>
      </c>
      <c r="M215" s="211" t="str">
        <f t="shared" si="131"/>
        <v>NO</v>
      </c>
      <c r="N215" s="211" t="str">
        <f t="shared" si="132"/>
        <v>Product</v>
      </c>
      <c r="O215" s="211" t="str">
        <f t="shared" si="133"/>
        <v>Sensor</v>
      </c>
      <c r="P215" s="211" t="str">
        <f t="shared" si="134"/>
        <v>One Time</v>
      </c>
      <c r="Q215" s="349">
        <v>43930</v>
      </c>
      <c r="R215" s="349"/>
      <c r="S215" s="211" t="str">
        <f t="shared" si="135"/>
        <v>YES</v>
      </c>
      <c r="T215" s="211" t="str">
        <f t="shared" si="136"/>
        <v>No</v>
      </c>
      <c r="U215" s="211" t="str">
        <f t="shared" si="137"/>
        <v>No</v>
      </c>
      <c r="V215" s="211" t="str">
        <f t="shared" si="138"/>
        <v>NO</v>
      </c>
      <c r="W215" s="211" t="str">
        <f t="shared" si="139"/>
        <v>NO</v>
      </c>
      <c r="X215" s="211">
        <v>0</v>
      </c>
      <c r="Y215" s="211" t="s">
        <v>3277</v>
      </c>
      <c r="Z215" s="211" t="s">
        <v>3275</v>
      </c>
      <c r="AA215" s="211" t="s">
        <v>3319</v>
      </c>
      <c r="AB215" s="211" t="s">
        <v>3286</v>
      </c>
      <c r="AC215" s="211" t="s">
        <v>3286</v>
      </c>
      <c r="AD215" s="211" t="s">
        <v>3320</v>
      </c>
      <c r="AE215" s="211" t="str">
        <f t="shared" si="140"/>
        <v>DSC-AC500</v>
      </c>
      <c r="AF215" s="211" t="str">
        <f t="shared" si="141"/>
        <v/>
      </c>
      <c r="AG215" s="211" t="str">
        <f t="shared" si="142"/>
        <v/>
      </c>
      <c r="AH215" s="211" t="str">
        <f t="shared" si="161"/>
        <v>X</v>
      </c>
      <c r="AI215" s="211" t="str">
        <f t="shared" si="143"/>
        <v/>
      </c>
      <c r="AJ215" s="211" t="str">
        <f t="shared" si="144"/>
        <v/>
      </c>
      <c r="AK215" s="211" t="str">
        <f t="shared" si="145"/>
        <v/>
      </c>
      <c r="AL215" s="211" t="str">
        <f t="shared" si="146"/>
        <v/>
      </c>
      <c r="AM215" s="211" t="str">
        <f t="shared" si="147"/>
        <v/>
      </c>
      <c r="AN215" s="211" t="str">
        <f t="shared" si="148"/>
        <v>No</v>
      </c>
      <c r="AO215" s="211" t="str">
        <f t="shared" si="149"/>
        <v>No</v>
      </c>
      <c r="AP215" s="211" t="str">
        <f t="shared" si="150"/>
        <v>No</v>
      </c>
      <c r="AQ215" s="211" t="str">
        <f t="shared" si="151"/>
        <v/>
      </c>
      <c r="AR215" s="211" t="str">
        <f t="shared" si="152"/>
        <v/>
      </c>
      <c r="AS215" s="211" t="str">
        <f t="shared" si="153"/>
        <v/>
      </c>
      <c r="AT215" s="211" t="str">
        <f t="shared" si="154"/>
        <v/>
      </c>
      <c r="AU215" s="211" t="str">
        <f t="shared" si="155"/>
        <v/>
      </c>
      <c r="AV215" s="211" t="str">
        <f t="shared" si="156"/>
        <v/>
      </c>
      <c r="AW215" s="211" t="str">
        <f t="shared" si="157"/>
        <v/>
      </c>
      <c r="AX215" s="211" t="str">
        <f t="shared" si="158"/>
        <v>NO</v>
      </c>
      <c r="AY215" s="125" t="str">
        <f t="shared" si="159"/>
        <v/>
      </c>
    </row>
    <row r="216" spans="1:51" s="211" customFormat="1" x14ac:dyDescent="0.25">
      <c r="A216" s="211" t="s">
        <v>314</v>
      </c>
      <c r="B216" s="211" t="s">
        <v>314</v>
      </c>
      <c r="C216" s="211" t="str">
        <f t="shared" si="122"/>
        <v>ACUITY  HW GB</v>
      </c>
      <c r="D216" s="211" t="str">
        <f t="shared" si="123"/>
        <v>Détecteur de bris de verre câblé Acuity</v>
      </c>
      <c r="E216" s="211" t="str">
        <f t="shared" si="124"/>
        <v/>
      </c>
      <c r="F216" s="211" t="str">
        <f t="shared" si="125"/>
        <v>ACUITY  HW GB</v>
      </c>
      <c r="G216" s="211" t="str">
        <f t="shared" si="126"/>
        <v>Détecteur de bris de verre câblé Acuity</v>
      </c>
      <c r="H216" s="211" t="str">
        <f t="shared" si="127"/>
        <v>ACUITY  HW GB</v>
      </c>
      <c r="I216" s="211" t="str">
        <f t="shared" si="128"/>
        <v>Détecteur de bris de verre câblé Acuity</v>
      </c>
      <c r="J216" s="211" t="str">
        <f t="shared" si="129"/>
        <v/>
      </c>
      <c r="K216" s="211" t="str">
        <f t="shared" si="130"/>
        <v>DSC-AC100ULC</v>
      </c>
      <c r="L216" s="211" t="str">
        <f t="shared" si="160"/>
        <v>Inventory</v>
      </c>
      <c r="M216" s="211" t="str">
        <f t="shared" si="131"/>
        <v>NO</v>
      </c>
      <c r="N216" s="211" t="str">
        <f t="shared" si="132"/>
        <v>Product</v>
      </c>
      <c r="O216" s="211" t="str">
        <f t="shared" si="133"/>
        <v>Sensor</v>
      </c>
      <c r="P216" s="211" t="str">
        <f t="shared" si="134"/>
        <v>One Time</v>
      </c>
      <c r="Q216" s="349">
        <v>43930</v>
      </c>
      <c r="R216" s="349"/>
      <c r="S216" s="211" t="str">
        <f t="shared" si="135"/>
        <v>YES</v>
      </c>
      <c r="T216" s="211" t="str">
        <f t="shared" si="136"/>
        <v>No</v>
      </c>
      <c r="U216" s="211" t="str">
        <f t="shared" si="137"/>
        <v>No</v>
      </c>
      <c r="V216" s="211" t="str">
        <f t="shared" si="138"/>
        <v>NO</v>
      </c>
      <c r="W216" s="211" t="str">
        <f t="shared" si="139"/>
        <v>NO</v>
      </c>
      <c r="X216" s="211">
        <v>0</v>
      </c>
      <c r="Y216" s="211" t="s">
        <v>3277</v>
      </c>
      <c r="Z216" s="211" t="s">
        <v>3275</v>
      </c>
      <c r="AA216" s="211" t="s">
        <v>3319</v>
      </c>
      <c r="AB216" s="211" t="s">
        <v>3286</v>
      </c>
      <c r="AC216" s="211" t="s">
        <v>3286</v>
      </c>
      <c r="AD216" s="211" t="s">
        <v>3320</v>
      </c>
      <c r="AE216" s="211" t="str">
        <f t="shared" si="140"/>
        <v>DSC-AC100ULC</v>
      </c>
      <c r="AF216" s="211" t="str">
        <f t="shared" si="141"/>
        <v/>
      </c>
      <c r="AG216" s="211" t="str">
        <f t="shared" si="142"/>
        <v/>
      </c>
      <c r="AH216" s="211" t="str">
        <f t="shared" si="161"/>
        <v>X</v>
      </c>
      <c r="AI216" s="211" t="str">
        <f t="shared" si="143"/>
        <v/>
      </c>
      <c r="AJ216" s="211" t="str">
        <f t="shared" si="144"/>
        <v/>
      </c>
      <c r="AK216" s="211" t="str">
        <f t="shared" si="145"/>
        <v/>
      </c>
      <c r="AL216" s="211" t="str">
        <f t="shared" si="146"/>
        <v/>
      </c>
      <c r="AM216" s="211" t="str">
        <f t="shared" si="147"/>
        <v/>
      </c>
      <c r="AN216" s="211" t="str">
        <f t="shared" si="148"/>
        <v>No</v>
      </c>
      <c r="AO216" s="211" t="str">
        <f t="shared" si="149"/>
        <v>No</v>
      </c>
      <c r="AP216" s="211" t="str">
        <f t="shared" si="150"/>
        <v>No</v>
      </c>
      <c r="AQ216" s="211" t="str">
        <f t="shared" si="151"/>
        <v/>
      </c>
      <c r="AR216" s="211" t="str">
        <f t="shared" si="152"/>
        <v/>
      </c>
      <c r="AS216" s="211" t="str">
        <f t="shared" si="153"/>
        <v/>
      </c>
      <c r="AT216" s="211" t="str">
        <f t="shared" si="154"/>
        <v/>
      </c>
      <c r="AU216" s="211" t="str">
        <f t="shared" si="155"/>
        <v/>
      </c>
      <c r="AV216" s="211" t="str">
        <f t="shared" si="156"/>
        <v/>
      </c>
      <c r="AW216" s="211" t="str">
        <f t="shared" si="157"/>
        <v/>
      </c>
      <c r="AX216" s="211" t="str">
        <f t="shared" si="158"/>
        <v>NO</v>
      </c>
      <c r="AY216" s="125" t="str">
        <f t="shared" si="159"/>
        <v/>
      </c>
    </row>
    <row r="217" spans="1:51" s="211" customFormat="1" x14ac:dyDescent="0.25">
      <c r="A217" s="211" t="s">
        <v>312</v>
      </c>
      <c r="B217" s="211" t="s">
        <v>312</v>
      </c>
      <c r="C217" s="211" t="str">
        <f t="shared" si="122"/>
        <v>DSC PowerSeries Control Panel - Large Panel</v>
      </c>
      <c r="D217" s="211" t="str">
        <f t="shared" si="123"/>
        <v>Panneau grande DSC PowerSeries</v>
      </c>
      <c r="E217" s="211" t="str">
        <f t="shared" si="124"/>
        <v/>
      </c>
      <c r="F217" s="211" t="str">
        <f t="shared" si="125"/>
        <v>DSC PowerSeries Control Panel - Large Panel</v>
      </c>
      <c r="G217" s="211" t="str">
        <f t="shared" si="126"/>
        <v>Panneau grande DSC PowerSeries</v>
      </c>
      <c r="H217" s="211" t="str">
        <f t="shared" si="127"/>
        <v>DSC PowerSeries Control Panel - Large Panel</v>
      </c>
      <c r="I217" s="211" t="str">
        <f t="shared" si="128"/>
        <v>Panneau grande DSC PowerSeries</v>
      </c>
      <c r="J217" s="211" t="str">
        <f t="shared" si="129"/>
        <v/>
      </c>
      <c r="K217" s="211" t="str">
        <f t="shared" si="130"/>
        <v>DSC-1832</v>
      </c>
      <c r="L217" s="211" t="str">
        <f t="shared" si="160"/>
        <v>Inventory</v>
      </c>
      <c r="M217" s="211" t="str">
        <f t="shared" si="131"/>
        <v>NO</v>
      </c>
      <c r="N217" s="211" t="str">
        <f t="shared" si="132"/>
        <v>Product</v>
      </c>
      <c r="O217" s="211" t="str">
        <f t="shared" si="133"/>
        <v>Panel</v>
      </c>
      <c r="P217" s="211" t="str">
        <f t="shared" si="134"/>
        <v>One Time</v>
      </c>
      <c r="Q217" s="349">
        <v>43930</v>
      </c>
      <c r="R217" s="349"/>
      <c r="S217" s="211" t="str">
        <f t="shared" si="135"/>
        <v>YES</v>
      </c>
      <c r="T217" s="211" t="str">
        <f t="shared" si="136"/>
        <v>No</v>
      </c>
      <c r="U217" s="211" t="str">
        <f t="shared" si="137"/>
        <v>No</v>
      </c>
      <c r="V217" s="211" t="str">
        <f t="shared" si="138"/>
        <v>NO</v>
      </c>
      <c r="W217" s="211" t="str">
        <f t="shared" si="139"/>
        <v>NO</v>
      </c>
      <c r="X217" s="211">
        <v>0</v>
      </c>
      <c r="Y217" s="211" t="s">
        <v>3277</v>
      </c>
      <c r="Z217" s="211" t="s">
        <v>3275</v>
      </c>
      <c r="AA217" s="211" t="s">
        <v>3319</v>
      </c>
      <c r="AB217" s="211" t="s">
        <v>3286</v>
      </c>
      <c r="AC217" s="211" t="s">
        <v>3286</v>
      </c>
      <c r="AD217" s="211" t="s">
        <v>3320</v>
      </c>
      <c r="AE217" s="211" t="str">
        <f t="shared" si="140"/>
        <v>DSC-1832</v>
      </c>
      <c r="AF217" s="211" t="str">
        <f t="shared" si="141"/>
        <v/>
      </c>
      <c r="AG217" s="211" t="str">
        <f t="shared" si="142"/>
        <v/>
      </c>
      <c r="AH217" s="211" t="str">
        <f t="shared" si="161"/>
        <v>X</v>
      </c>
      <c r="AI217" s="211" t="str">
        <f t="shared" si="143"/>
        <v/>
      </c>
      <c r="AJ217" s="211" t="str">
        <f t="shared" si="144"/>
        <v/>
      </c>
      <c r="AK217" s="211" t="str">
        <f t="shared" si="145"/>
        <v/>
      </c>
      <c r="AL217" s="211" t="str">
        <f t="shared" si="146"/>
        <v/>
      </c>
      <c r="AM217" s="211" t="str">
        <f t="shared" si="147"/>
        <v/>
      </c>
      <c r="AN217" s="211" t="str">
        <f t="shared" si="148"/>
        <v>No</v>
      </c>
      <c r="AO217" s="211" t="str">
        <f t="shared" si="149"/>
        <v>No</v>
      </c>
      <c r="AP217" s="211" t="str">
        <f t="shared" si="150"/>
        <v>No</v>
      </c>
      <c r="AQ217" s="211" t="str">
        <f t="shared" si="151"/>
        <v/>
      </c>
      <c r="AR217" s="211" t="str">
        <f t="shared" si="152"/>
        <v/>
      </c>
      <c r="AS217" s="211" t="str">
        <f t="shared" si="153"/>
        <v/>
      </c>
      <c r="AT217" s="211" t="str">
        <f t="shared" si="154"/>
        <v/>
      </c>
      <c r="AU217" s="211" t="str">
        <f t="shared" si="155"/>
        <v/>
      </c>
      <c r="AV217" s="211" t="str">
        <f t="shared" si="156"/>
        <v/>
      </c>
      <c r="AW217" s="211" t="str">
        <f t="shared" si="157"/>
        <v/>
      </c>
      <c r="AX217" s="211" t="str">
        <f t="shared" si="158"/>
        <v>NO</v>
      </c>
      <c r="AY217" s="125" t="str">
        <f t="shared" si="159"/>
        <v/>
      </c>
    </row>
    <row r="218" spans="1:51" s="211" customFormat="1" x14ac:dyDescent="0.25">
      <c r="A218" s="211" t="s">
        <v>2286</v>
      </c>
      <c r="B218" s="211" t="s">
        <v>2286</v>
      </c>
      <c r="C218" s="211" t="str">
        <f t="shared" si="122"/>
        <v>6 zone control panel</v>
      </c>
      <c r="D218" s="211" t="str">
        <f t="shared" si="123"/>
        <v>Panneau de contrôle pour 6 zones</v>
      </c>
      <c r="E218" s="211" t="str">
        <f t="shared" si="124"/>
        <v/>
      </c>
      <c r="F218" s="211" t="str">
        <f t="shared" si="125"/>
        <v>6 zone control panel</v>
      </c>
      <c r="G218" s="211" t="str">
        <f t="shared" si="126"/>
        <v>Panneau de contrôle pour 6 zones</v>
      </c>
      <c r="H218" s="211" t="str">
        <f t="shared" si="127"/>
        <v>6 zone control panel</v>
      </c>
      <c r="I218" s="211" t="str">
        <f t="shared" si="128"/>
        <v>Panneau de contrôle pour 6 zones</v>
      </c>
      <c r="J218" s="211" t="str">
        <f t="shared" si="129"/>
        <v/>
      </c>
      <c r="K218" s="211" t="str">
        <f t="shared" si="130"/>
        <v>DSC-1616</v>
      </c>
      <c r="L218" s="211" t="str">
        <f t="shared" si="160"/>
        <v>Inventory</v>
      </c>
      <c r="M218" s="211" t="str">
        <f t="shared" si="131"/>
        <v>NO</v>
      </c>
      <c r="N218" s="211" t="str">
        <f t="shared" si="132"/>
        <v>Product</v>
      </c>
      <c r="O218" s="211" t="str">
        <f t="shared" si="133"/>
        <v>Panel</v>
      </c>
      <c r="P218" s="211" t="str">
        <f t="shared" si="134"/>
        <v>One Time</v>
      </c>
      <c r="Q218" s="349">
        <v>43930</v>
      </c>
      <c r="R218" s="349"/>
      <c r="S218" s="211" t="str">
        <f t="shared" si="135"/>
        <v>YES</v>
      </c>
      <c r="T218" s="211" t="str">
        <f t="shared" si="136"/>
        <v>No</v>
      </c>
      <c r="U218" s="211" t="str">
        <f t="shared" si="137"/>
        <v>No</v>
      </c>
      <c r="V218" s="211" t="str">
        <f t="shared" si="138"/>
        <v>NO</v>
      </c>
      <c r="W218" s="211" t="str">
        <f t="shared" si="139"/>
        <v>NO</v>
      </c>
      <c r="X218" s="211">
        <v>0</v>
      </c>
      <c r="Y218" s="211" t="s">
        <v>3277</v>
      </c>
      <c r="Z218" s="211" t="s">
        <v>3275</v>
      </c>
      <c r="AA218" s="211" t="s">
        <v>3319</v>
      </c>
      <c r="AB218" s="211" t="s">
        <v>3286</v>
      </c>
      <c r="AC218" s="211" t="s">
        <v>3286</v>
      </c>
      <c r="AD218" s="211" t="s">
        <v>3320</v>
      </c>
      <c r="AE218" s="211" t="str">
        <f t="shared" si="140"/>
        <v>DSC-1616</v>
      </c>
      <c r="AF218" s="211" t="str">
        <f t="shared" si="141"/>
        <v/>
      </c>
      <c r="AG218" s="211" t="str">
        <f t="shared" si="142"/>
        <v/>
      </c>
      <c r="AH218" s="211" t="str">
        <f t="shared" si="161"/>
        <v>X</v>
      </c>
      <c r="AI218" s="211" t="str">
        <f t="shared" si="143"/>
        <v/>
      </c>
      <c r="AJ218" s="211" t="str">
        <f t="shared" si="144"/>
        <v/>
      </c>
      <c r="AK218" s="211" t="str">
        <f t="shared" si="145"/>
        <v/>
      </c>
      <c r="AL218" s="211" t="str">
        <f t="shared" si="146"/>
        <v/>
      </c>
      <c r="AM218" s="211" t="str">
        <f t="shared" si="147"/>
        <v/>
      </c>
      <c r="AN218" s="211" t="str">
        <f t="shared" si="148"/>
        <v>No</v>
      </c>
      <c r="AO218" s="211" t="str">
        <f t="shared" si="149"/>
        <v>No</v>
      </c>
      <c r="AP218" s="211" t="str">
        <f t="shared" si="150"/>
        <v>No</v>
      </c>
      <c r="AQ218" s="211" t="str">
        <f t="shared" si="151"/>
        <v/>
      </c>
      <c r="AR218" s="211" t="str">
        <f t="shared" si="152"/>
        <v/>
      </c>
      <c r="AS218" s="211" t="str">
        <f t="shared" si="153"/>
        <v/>
      </c>
      <c r="AT218" s="211" t="str">
        <f t="shared" si="154"/>
        <v/>
      </c>
      <c r="AU218" s="211" t="str">
        <f t="shared" si="155"/>
        <v/>
      </c>
      <c r="AV218" s="211" t="str">
        <f t="shared" si="156"/>
        <v/>
      </c>
      <c r="AW218" s="211" t="str">
        <f t="shared" si="157"/>
        <v/>
      </c>
      <c r="AX218" s="211" t="str">
        <f t="shared" si="158"/>
        <v>NO</v>
      </c>
      <c r="AY218" s="125" t="str">
        <f t="shared" si="159"/>
        <v/>
      </c>
    </row>
    <row r="219" spans="1:51" s="211" customFormat="1" x14ac:dyDescent="0.25">
      <c r="A219" s="211" t="s">
        <v>5241</v>
      </c>
      <c r="B219" s="211" t="s">
        <v>5241</v>
      </c>
      <c r="C219" s="211" t="str">
        <f t="shared" si="122"/>
        <v>DigiPlus Service Credit Offered by Retention Dept.</v>
      </c>
      <c r="D219" s="211" t="str">
        <f t="shared" si="123"/>
        <v>Crédit sur le service DigiPlus offert par l'équipe Fidélisation</v>
      </c>
      <c r="E219" s="211" t="str">
        <f t="shared" si="124"/>
        <v/>
      </c>
      <c r="F219" s="211" t="str">
        <f t="shared" si="125"/>
        <v>DigiPlus Service Credit Offered by Retention Dept.</v>
      </c>
      <c r="G219" s="211" t="str">
        <f t="shared" si="126"/>
        <v>Crédit sur le service DigiPlus offert par l'équipe Fidélisation</v>
      </c>
      <c r="H219" s="211" t="str">
        <f t="shared" si="127"/>
        <v>DigiPlus Service Credit Offered by Retention Dept.</v>
      </c>
      <c r="I219" s="211" t="str">
        <f t="shared" si="128"/>
        <v>Crédit sur le service DigiPlus offert par l'équipe Fidélisation</v>
      </c>
      <c r="J219" s="211" t="str">
        <f t="shared" si="129"/>
        <v/>
      </c>
      <c r="K219" s="211" t="str">
        <f t="shared" si="130"/>
        <v/>
      </c>
      <c r="L219" s="211" t="str">
        <f t="shared" si="160"/>
        <v>Service</v>
      </c>
      <c r="M219" s="211" t="str">
        <f t="shared" si="131"/>
        <v>YES</v>
      </c>
      <c r="N219" s="211" t="str">
        <f t="shared" si="132"/>
        <v>Product</v>
      </c>
      <c r="O219" s="211" t="str">
        <f t="shared" si="133"/>
        <v>Promotion</v>
      </c>
      <c r="P219" s="211" t="str">
        <f t="shared" si="134"/>
        <v>RMR</v>
      </c>
      <c r="Q219" s="349">
        <v>43930</v>
      </c>
      <c r="R219" s="349"/>
      <c r="S219" s="211" t="str">
        <f t="shared" si="135"/>
        <v>NO</v>
      </c>
      <c r="T219" s="211" t="str">
        <f t="shared" si="136"/>
        <v>No</v>
      </c>
      <c r="U219" s="211" t="str">
        <f t="shared" si="137"/>
        <v>No</v>
      </c>
      <c r="V219" s="211" t="str">
        <f t="shared" si="138"/>
        <v>NO</v>
      </c>
      <c r="W219" s="211" t="str">
        <f t="shared" si="139"/>
        <v>NO</v>
      </c>
      <c r="X219" s="211">
        <v>0</v>
      </c>
      <c r="Y219" s="211" t="s">
        <v>3277</v>
      </c>
      <c r="Z219" s="211" t="s">
        <v>3275</v>
      </c>
      <c r="AA219" s="211" t="s">
        <v>3319</v>
      </c>
      <c r="AB219" s="211" t="s">
        <v>3286</v>
      </c>
      <c r="AC219" s="211" t="s">
        <v>3286</v>
      </c>
      <c r="AD219" s="211" t="s">
        <v>3320</v>
      </c>
      <c r="AE219" s="211" t="str">
        <f t="shared" si="140"/>
        <v>Service</v>
      </c>
      <c r="AF219" s="211" t="str">
        <f t="shared" si="141"/>
        <v>Service</v>
      </c>
      <c r="AG219" s="211" t="str">
        <f t="shared" si="142"/>
        <v>DPKCRED_CCR</v>
      </c>
      <c r="AH219" s="211" t="str">
        <f t="shared" si="161"/>
        <v/>
      </c>
      <c r="AI219" s="211" t="str">
        <f t="shared" si="143"/>
        <v>NO</v>
      </c>
      <c r="AJ219" s="211" t="str">
        <f t="shared" si="144"/>
        <v/>
      </c>
      <c r="AK219" s="211" t="str">
        <f t="shared" si="145"/>
        <v/>
      </c>
      <c r="AL219" s="211" t="str">
        <f t="shared" si="146"/>
        <v/>
      </c>
      <c r="AM219" s="211" t="str">
        <f t="shared" si="147"/>
        <v>Offer</v>
      </c>
      <c r="AN219" s="211" t="str">
        <f t="shared" si="148"/>
        <v>No</v>
      </c>
      <c r="AO219" s="211" t="str">
        <f t="shared" si="149"/>
        <v>No</v>
      </c>
      <c r="AP219" s="211" t="str">
        <f t="shared" si="150"/>
        <v>No</v>
      </c>
      <c r="AQ219" s="211" t="str">
        <f t="shared" si="151"/>
        <v/>
      </c>
      <c r="AR219" s="211" t="str">
        <f t="shared" si="152"/>
        <v/>
      </c>
      <c r="AS219" s="211" t="str">
        <f t="shared" si="153"/>
        <v/>
      </c>
      <c r="AT219" s="211" t="str">
        <f t="shared" si="154"/>
        <v>NO</v>
      </c>
      <c r="AU219" s="211" t="str">
        <f t="shared" si="155"/>
        <v/>
      </c>
      <c r="AV219" s="211" t="str">
        <f t="shared" si="156"/>
        <v/>
      </c>
      <c r="AW219" s="211" t="str">
        <f t="shared" si="157"/>
        <v/>
      </c>
      <c r="AX219" s="211" t="str">
        <f t="shared" si="158"/>
        <v>NO</v>
      </c>
      <c r="AY219" s="125" t="str">
        <f t="shared" si="159"/>
        <v/>
      </c>
    </row>
    <row r="220" spans="1:51" s="211" customFormat="1" x14ac:dyDescent="0.25">
      <c r="A220" s="211" t="s">
        <v>565</v>
      </c>
      <c r="B220" s="211" t="s">
        <v>565</v>
      </c>
      <c r="C220" s="211" t="str">
        <f t="shared" si="122"/>
        <v>DigiPlus Service</v>
      </c>
      <c r="D220" s="211" t="str">
        <f t="shared" si="123"/>
        <v>Service DigiPlus</v>
      </c>
      <c r="E220" s="211" t="str">
        <f t="shared" si="124"/>
        <v/>
      </c>
      <c r="F220" s="211" t="str">
        <f t="shared" si="125"/>
        <v>DigiPlus Service</v>
      </c>
      <c r="G220" s="211" t="str">
        <f t="shared" si="126"/>
        <v>Service DigiPlus</v>
      </c>
      <c r="H220" s="211" t="str">
        <f t="shared" si="127"/>
        <v>DigiPlus Service</v>
      </c>
      <c r="I220" s="211" t="str">
        <f t="shared" si="128"/>
        <v>Service DigiPlus</v>
      </c>
      <c r="J220" s="211" t="str">
        <f t="shared" si="129"/>
        <v/>
      </c>
      <c r="K220" s="211" t="str">
        <f t="shared" si="130"/>
        <v>DPK_BELL</v>
      </c>
      <c r="L220" s="211" t="str">
        <f t="shared" si="160"/>
        <v>Inventory</v>
      </c>
      <c r="M220" s="211" t="str">
        <f t="shared" si="131"/>
        <v>NO</v>
      </c>
      <c r="N220" s="211" t="str">
        <f t="shared" si="132"/>
        <v>Product</v>
      </c>
      <c r="O220" s="211" t="str">
        <f t="shared" si="133"/>
        <v>Panel</v>
      </c>
      <c r="P220" s="211" t="str">
        <f t="shared" si="134"/>
        <v>RMR</v>
      </c>
      <c r="Q220" s="349">
        <v>43930</v>
      </c>
      <c r="R220" s="349"/>
      <c r="S220" s="211" t="str">
        <f t="shared" si="135"/>
        <v>YES</v>
      </c>
      <c r="T220" s="211" t="str">
        <f t="shared" si="136"/>
        <v>No</v>
      </c>
      <c r="U220" s="211" t="str">
        <f t="shared" si="137"/>
        <v>No</v>
      </c>
      <c r="V220" s="211" t="str">
        <f t="shared" si="138"/>
        <v>NO</v>
      </c>
      <c r="W220" s="211" t="str">
        <f t="shared" si="139"/>
        <v>NO</v>
      </c>
      <c r="X220" s="211">
        <v>0</v>
      </c>
      <c r="Y220" s="211" t="s">
        <v>3277</v>
      </c>
      <c r="Z220" s="211" t="s">
        <v>3275</v>
      </c>
      <c r="AA220" s="211" t="s">
        <v>3319</v>
      </c>
      <c r="AB220" s="211" t="s">
        <v>3286</v>
      </c>
      <c r="AC220" s="211" t="s">
        <v>3286</v>
      </c>
      <c r="AD220" s="211" t="s">
        <v>3320</v>
      </c>
      <c r="AE220" s="211" t="str">
        <f t="shared" si="140"/>
        <v>DPK_BELL</v>
      </c>
      <c r="AF220" s="211" t="str">
        <f t="shared" si="141"/>
        <v/>
      </c>
      <c r="AG220" s="211" t="str">
        <f t="shared" si="142"/>
        <v/>
      </c>
      <c r="AH220" s="211" t="str">
        <f t="shared" si="161"/>
        <v/>
      </c>
      <c r="AI220" s="211" t="str">
        <f t="shared" si="143"/>
        <v/>
      </c>
      <c r="AJ220" s="211" t="str">
        <f t="shared" si="144"/>
        <v/>
      </c>
      <c r="AK220" s="211" t="str">
        <f t="shared" si="145"/>
        <v/>
      </c>
      <c r="AL220" s="211" t="str">
        <f t="shared" si="146"/>
        <v/>
      </c>
      <c r="AM220" s="211" t="str">
        <f t="shared" si="147"/>
        <v/>
      </c>
      <c r="AN220" s="211" t="str">
        <f t="shared" si="148"/>
        <v>No</v>
      </c>
      <c r="AO220" s="211" t="str">
        <f t="shared" si="149"/>
        <v>No</v>
      </c>
      <c r="AP220" s="211" t="str">
        <f t="shared" si="150"/>
        <v>No</v>
      </c>
      <c r="AQ220" s="211" t="str">
        <f t="shared" si="151"/>
        <v/>
      </c>
      <c r="AR220" s="211" t="str">
        <f t="shared" si="152"/>
        <v/>
      </c>
      <c r="AS220" s="211" t="str">
        <f t="shared" si="153"/>
        <v/>
      </c>
      <c r="AT220" s="211" t="str">
        <f t="shared" si="154"/>
        <v/>
      </c>
      <c r="AU220" s="211" t="str">
        <f t="shared" si="155"/>
        <v/>
      </c>
      <c r="AV220" s="211" t="str">
        <f t="shared" si="156"/>
        <v/>
      </c>
      <c r="AW220" s="211" t="str">
        <f t="shared" si="157"/>
        <v/>
      </c>
      <c r="AX220" s="211" t="str">
        <f t="shared" si="158"/>
        <v>NO</v>
      </c>
      <c r="AY220" s="125" t="str">
        <f t="shared" si="159"/>
        <v/>
      </c>
    </row>
    <row r="221" spans="1:51" s="211" customFormat="1" x14ac:dyDescent="0.25">
      <c r="A221" s="211" t="s">
        <v>563</v>
      </c>
      <c r="B221" s="211" t="s">
        <v>563</v>
      </c>
      <c r="C221" s="211" t="str">
        <f t="shared" si="122"/>
        <v>DigiPlus Service</v>
      </c>
      <c r="D221" s="211" t="str">
        <f t="shared" si="123"/>
        <v>Service DigiPlus</v>
      </c>
      <c r="E221" s="211" t="str">
        <f t="shared" si="124"/>
        <v/>
      </c>
      <c r="F221" s="211" t="str">
        <f t="shared" si="125"/>
        <v>DigiPlus Service</v>
      </c>
      <c r="G221" s="211" t="str">
        <f t="shared" si="126"/>
        <v>Service DigiPlus</v>
      </c>
      <c r="H221" s="211" t="str">
        <f t="shared" si="127"/>
        <v>DigiPlus Service</v>
      </c>
      <c r="I221" s="211" t="str">
        <f t="shared" si="128"/>
        <v>Service DigiPlus</v>
      </c>
      <c r="J221" s="211" t="str">
        <f t="shared" si="129"/>
        <v/>
      </c>
      <c r="K221" s="211" t="str">
        <f t="shared" si="130"/>
        <v>DPK</v>
      </c>
      <c r="L221" s="211" t="str">
        <f t="shared" si="160"/>
        <v>Inventory</v>
      </c>
      <c r="M221" s="211" t="str">
        <f t="shared" si="131"/>
        <v>NO</v>
      </c>
      <c r="N221" s="211" t="str">
        <f t="shared" si="132"/>
        <v>Product</v>
      </c>
      <c r="O221" s="211" t="str">
        <f t="shared" si="133"/>
        <v>Panel</v>
      </c>
      <c r="P221" s="211" t="str">
        <f t="shared" si="134"/>
        <v>One Time</v>
      </c>
      <c r="Q221" s="349">
        <v>43930</v>
      </c>
      <c r="R221" s="349"/>
      <c r="S221" s="211" t="str">
        <f t="shared" si="135"/>
        <v>YES</v>
      </c>
      <c r="T221" s="211" t="str">
        <f t="shared" si="136"/>
        <v>No</v>
      </c>
      <c r="U221" s="211" t="str">
        <f t="shared" si="137"/>
        <v>No</v>
      </c>
      <c r="V221" s="211" t="str">
        <f t="shared" si="138"/>
        <v>NO</v>
      </c>
      <c r="W221" s="211" t="str">
        <f t="shared" si="139"/>
        <v>NO</v>
      </c>
      <c r="X221" s="211">
        <v>0</v>
      </c>
      <c r="Y221" s="211" t="s">
        <v>3277</v>
      </c>
      <c r="Z221" s="211" t="s">
        <v>3275</v>
      </c>
      <c r="AA221" s="211" t="s">
        <v>3319</v>
      </c>
      <c r="AB221" s="211" t="s">
        <v>3286</v>
      </c>
      <c r="AC221" s="211" t="s">
        <v>3286</v>
      </c>
      <c r="AD221" s="211" t="s">
        <v>3320</v>
      </c>
      <c r="AE221" s="211" t="str">
        <f t="shared" si="140"/>
        <v>DPK</v>
      </c>
      <c r="AF221" s="211" t="str">
        <f t="shared" si="141"/>
        <v/>
      </c>
      <c r="AG221" s="211" t="str">
        <f t="shared" si="142"/>
        <v/>
      </c>
      <c r="AH221" s="211" t="str">
        <f t="shared" si="161"/>
        <v/>
      </c>
      <c r="AI221" s="211" t="str">
        <f t="shared" si="143"/>
        <v/>
      </c>
      <c r="AJ221" s="211" t="str">
        <f t="shared" si="144"/>
        <v/>
      </c>
      <c r="AK221" s="211" t="str">
        <f t="shared" si="145"/>
        <v/>
      </c>
      <c r="AL221" s="211" t="str">
        <f t="shared" si="146"/>
        <v/>
      </c>
      <c r="AM221" s="211" t="str">
        <f t="shared" si="147"/>
        <v/>
      </c>
      <c r="AN221" s="211" t="str">
        <f t="shared" si="148"/>
        <v>No</v>
      </c>
      <c r="AO221" s="211" t="str">
        <f t="shared" si="149"/>
        <v>No</v>
      </c>
      <c r="AP221" s="211" t="str">
        <f t="shared" si="150"/>
        <v>No</v>
      </c>
      <c r="AQ221" s="211" t="str">
        <f t="shared" si="151"/>
        <v/>
      </c>
      <c r="AR221" s="211" t="str">
        <f t="shared" si="152"/>
        <v/>
      </c>
      <c r="AS221" s="211" t="str">
        <f t="shared" si="153"/>
        <v/>
      </c>
      <c r="AT221" s="211" t="str">
        <f t="shared" si="154"/>
        <v/>
      </c>
      <c r="AU221" s="211" t="str">
        <f t="shared" si="155"/>
        <v/>
      </c>
      <c r="AV221" s="211" t="str">
        <f t="shared" si="156"/>
        <v/>
      </c>
      <c r="AW221" s="211" t="str">
        <f t="shared" si="157"/>
        <v/>
      </c>
      <c r="AX221" s="211" t="str">
        <f t="shared" si="158"/>
        <v>NO</v>
      </c>
      <c r="AY221" s="125" t="str">
        <f t="shared" si="159"/>
        <v/>
      </c>
    </row>
    <row r="222" spans="1:51" s="211" customFormat="1" x14ac:dyDescent="0.25">
      <c r="A222" s="211" t="s">
        <v>3239</v>
      </c>
      <c r="B222" s="211" t="s">
        <v>3239</v>
      </c>
      <c r="C222" s="211" t="str">
        <f t="shared" si="122"/>
        <v>Install Fee Credit Offered by Tech Support</v>
      </c>
      <c r="D222" s="211" t="str">
        <f t="shared" si="123"/>
        <v>Crédit sur les frais d'installation offert par l'équipe Soutien technique</v>
      </c>
      <c r="E222" s="211" t="str">
        <f t="shared" si="124"/>
        <v/>
      </c>
      <c r="F222" s="211" t="str">
        <f t="shared" si="125"/>
        <v>Install Fee Credit Offered by Tech Support</v>
      </c>
      <c r="G222" s="211" t="str">
        <f t="shared" si="126"/>
        <v>Crédit sur les frais d'installation offert par l'équipe Soutien technique</v>
      </c>
      <c r="H222" s="211" t="str">
        <f t="shared" si="127"/>
        <v>Install Fee Credit Offered by Tech Support</v>
      </c>
      <c r="I222" s="211" t="str">
        <f t="shared" si="128"/>
        <v>Crédit sur les frais d'installation offert par l'équipe Soutien technique</v>
      </c>
      <c r="J222" s="211" t="str">
        <f t="shared" si="129"/>
        <v/>
      </c>
      <c r="K222" s="211" t="str">
        <f t="shared" si="130"/>
        <v/>
      </c>
      <c r="L222" s="211" t="str">
        <f t="shared" si="160"/>
        <v>Service</v>
      </c>
      <c r="M222" s="211" t="str">
        <f t="shared" si="131"/>
        <v>NO</v>
      </c>
      <c r="N222" s="211" t="str">
        <f t="shared" si="132"/>
        <v>Product</v>
      </c>
      <c r="O222" s="211" t="str">
        <f t="shared" si="133"/>
        <v>Promotion</v>
      </c>
      <c r="P222" s="211" t="str">
        <f t="shared" si="134"/>
        <v>One time</v>
      </c>
      <c r="Q222" s="349">
        <v>43930</v>
      </c>
      <c r="R222" s="349"/>
      <c r="S222" s="211" t="str">
        <f t="shared" si="135"/>
        <v>NO</v>
      </c>
      <c r="T222" s="211" t="str">
        <f t="shared" si="136"/>
        <v>No</v>
      </c>
      <c r="U222" s="211" t="str">
        <f t="shared" si="137"/>
        <v>No</v>
      </c>
      <c r="V222" s="211" t="str">
        <f t="shared" si="138"/>
        <v>NO</v>
      </c>
      <c r="W222" s="211" t="str">
        <f t="shared" si="139"/>
        <v>NO</v>
      </c>
      <c r="X222" s="211">
        <v>0</v>
      </c>
      <c r="Y222" s="211" t="s">
        <v>3277</v>
      </c>
      <c r="Z222" s="211" t="s">
        <v>3275</v>
      </c>
      <c r="AA222" s="211" t="s">
        <v>3319</v>
      </c>
      <c r="AB222" s="211" t="s">
        <v>3286</v>
      </c>
      <c r="AC222" s="211" t="s">
        <v>3286</v>
      </c>
      <c r="AD222" s="211" t="s">
        <v>3320</v>
      </c>
      <c r="AE222" s="211" t="str">
        <f t="shared" si="140"/>
        <v>Service</v>
      </c>
      <c r="AF222" s="211" t="str">
        <f t="shared" si="141"/>
        <v>Service</v>
      </c>
      <c r="AG222" s="211" t="str">
        <f t="shared" si="142"/>
        <v>DISC-TS-INST</v>
      </c>
      <c r="AH222" s="211" t="str">
        <f t="shared" si="161"/>
        <v/>
      </c>
      <c r="AI222" s="211" t="str">
        <f t="shared" si="143"/>
        <v/>
      </c>
      <c r="AJ222" s="211" t="str">
        <f t="shared" si="144"/>
        <v/>
      </c>
      <c r="AK222" s="211" t="str">
        <f t="shared" si="145"/>
        <v/>
      </c>
      <c r="AL222" s="211" t="str">
        <f t="shared" si="146"/>
        <v/>
      </c>
      <c r="AM222" s="211" t="str">
        <f t="shared" si="147"/>
        <v>Offer</v>
      </c>
      <c r="AN222" s="211" t="str">
        <f t="shared" si="148"/>
        <v>No</v>
      </c>
      <c r="AO222" s="211" t="str">
        <f t="shared" si="149"/>
        <v>No</v>
      </c>
      <c r="AP222" s="211" t="str">
        <f t="shared" si="150"/>
        <v>No</v>
      </c>
      <c r="AQ222" s="211" t="str">
        <f t="shared" si="151"/>
        <v/>
      </c>
      <c r="AR222" s="211" t="str">
        <f t="shared" si="152"/>
        <v/>
      </c>
      <c r="AS222" s="211" t="str">
        <f t="shared" si="153"/>
        <v/>
      </c>
      <c r="AT222" s="211" t="str">
        <f t="shared" si="154"/>
        <v>NO</v>
      </c>
      <c r="AU222" s="211" t="str">
        <f t="shared" si="155"/>
        <v/>
      </c>
      <c r="AV222" s="211" t="str">
        <f t="shared" si="156"/>
        <v/>
      </c>
      <c r="AW222" s="211" t="str">
        <f t="shared" si="157"/>
        <v/>
      </c>
      <c r="AX222" s="211" t="str">
        <f t="shared" si="158"/>
        <v>NO</v>
      </c>
      <c r="AY222" s="125" t="str">
        <f t="shared" si="159"/>
        <v/>
      </c>
    </row>
    <row r="223" spans="1:51" s="211" customFormat="1" x14ac:dyDescent="0.25">
      <c r="A223" s="211" t="s">
        <v>2546</v>
      </c>
      <c r="B223" s="211" t="s">
        <v>2546</v>
      </c>
      <c r="C223" s="211" t="str">
        <f t="shared" si="122"/>
        <v>Equipment Discount - Installer</v>
      </c>
      <c r="D223" s="211" t="str">
        <f t="shared" si="123"/>
        <v>Réduction sur l'équipement (installateur)</v>
      </c>
      <c r="E223" s="211" t="str">
        <f t="shared" si="124"/>
        <v/>
      </c>
      <c r="F223" s="211" t="str">
        <f t="shared" si="125"/>
        <v xml:space="preserve">Discounts offered on additional equipment by installer subject to approval </v>
      </c>
      <c r="G223" s="211" t="str">
        <f t="shared" si="126"/>
        <v>Réduction sur l'équipement (installateur)</v>
      </c>
      <c r="H223" s="211" t="str">
        <f t="shared" si="127"/>
        <v>Equipment Discount - Installer</v>
      </c>
      <c r="I223" s="211" t="str">
        <f t="shared" si="128"/>
        <v>Réduction sur l'équipement (installateur)</v>
      </c>
      <c r="J223" s="211" t="str">
        <f t="shared" si="129"/>
        <v/>
      </c>
      <c r="K223" s="211" t="str">
        <f t="shared" si="130"/>
        <v/>
      </c>
      <c r="L223" s="211" t="str">
        <f t="shared" si="160"/>
        <v>Service</v>
      </c>
      <c r="M223" s="211" t="str">
        <f t="shared" si="131"/>
        <v>NO</v>
      </c>
      <c r="N223" s="211" t="str">
        <f t="shared" si="132"/>
        <v>Product</v>
      </c>
      <c r="O223" s="211" t="str">
        <f t="shared" si="133"/>
        <v>Promotion</v>
      </c>
      <c r="P223" s="211" t="str">
        <f t="shared" si="134"/>
        <v>One time</v>
      </c>
      <c r="Q223" s="349">
        <v>43930</v>
      </c>
      <c r="R223" s="349"/>
      <c r="S223" s="211" t="str">
        <f t="shared" si="135"/>
        <v>NO</v>
      </c>
      <c r="T223" s="211" t="str">
        <f t="shared" si="136"/>
        <v>No</v>
      </c>
      <c r="U223" s="211" t="str">
        <f t="shared" si="137"/>
        <v>No</v>
      </c>
      <c r="V223" s="211" t="str">
        <f t="shared" si="138"/>
        <v>NO</v>
      </c>
      <c r="W223" s="211" t="str">
        <f t="shared" si="139"/>
        <v>NO</v>
      </c>
      <c r="X223" s="211">
        <v>0</v>
      </c>
      <c r="Y223" s="211" t="s">
        <v>3277</v>
      </c>
      <c r="Z223" s="211" t="s">
        <v>3275</v>
      </c>
      <c r="AA223" s="211" t="s">
        <v>3319</v>
      </c>
      <c r="AB223" s="211" t="s">
        <v>3286</v>
      </c>
      <c r="AC223" s="211" t="s">
        <v>3286</v>
      </c>
      <c r="AD223" s="211" t="s">
        <v>3320</v>
      </c>
      <c r="AE223" s="211" t="str">
        <f t="shared" si="140"/>
        <v>EQDIST</v>
      </c>
      <c r="AF223" s="211" t="str">
        <f t="shared" si="141"/>
        <v>EQDIST</v>
      </c>
      <c r="AG223" s="211" t="str">
        <f t="shared" si="142"/>
        <v>DISCTECH</v>
      </c>
      <c r="AH223" s="211" t="str">
        <f t="shared" si="161"/>
        <v/>
      </c>
      <c r="AI223" s="211" t="str">
        <f t="shared" si="143"/>
        <v/>
      </c>
      <c r="AJ223" s="211" t="str">
        <f t="shared" si="144"/>
        <v/>
      </c>
      <c r="AK223" s="211" t="str">
        <f t="shared" si="145"/>
        <v/>
      </c>
      <c r="AL223" s="211" t="str">
        <f t="shared" si="146"/>
        <v/>
      </c>
      <c r="AM223" s="211" t="str">
        <f t="shared" si="147"/>
        <v>Offer</v>
      </c>
      <c r="AN223" s="211" t="str">
        <f t="shared" si="148"/>
        <v>No</v>
      </c>
      <c r="AO223" s="211" t="str">
        <f t="shared" si="149"/>
        <v>No</v>
      </c>
      <c r="AP223" s="211" t="str">
        <f t="shared" si="150"/>
        <v>No</v>
      </c>
      <c r="AQ223" s="211" t="str">
        <f t="shared" si="151"/>
        <v/>
      </c>
      <c r="AR223" s="211" t="str">
        <f t="shared" si="152"/>
        <v/>
      </c>
      <c r="AS223" s="211" t="str">
        <f t="shared" si="153"/>
        <v/>
      </c>
      <c r="AT223" s="211" t="str">
        <f t="shared" si="154"/>
        <v>NO</v>
      </c>
      <c r="AU223" s="211" t="str">
        <f t="shared" si="155"/>
        <v/>
      </c>
      <c r="AV223" s="211" t="str">
        <f t="shared" si="156"/>
        <v/>
      </c>
      <c r="AW223" s="211" t="str">
        <f t="shared" si="157"/>
        <v/>
      </c>
      <c r="AX223" s="211" t="str">
        <f t="shared" si="158"/>
        <v>NO</v>
      </c>
      <c r="AY223" s="125" t="str">
        <f t="shared" si="159"/>
        <v/>
      </c>
    </row>
    <row r="224" spans="1:51" s="211" customFormat="1" x14ac:dyDescent="0.25">
      <c r="A224" s="211" t="s">
        <v>5436</v>
      </c>
      <c r="B224" s="211" t="s">
        <v>5436</v>
      </c>
      <c r="C224" s="211" t="str">
        <f t="shared" si="122"/>
        <v>Equip Discount by Sales Support</v>
      </c>
      <c r="D224" s="211" t="str">
        <f t="shared" si="123"/>
        <v>Rabais sur l'équipement offert par le soutien aux ventes</v>
      </c>
      <c r="E224" s="211" t="str">
        <f t="shared" si="124"/>
        <v/>
      </c>
      <c r="F224" s="211" t="str">
        <f t="shared" si="125"/>
        <v>Equip Discount by Sales Support</v>
      </c>
      <c r="G224" s="211" t="str">
        <f t="shared" si="126"/>
        <v>Rabais sur l'équipement offert par le soutien aux ventes</v>
      </c>
      <c r="H224" s="211" t="str">
        <f t="shared" si="127"/>
        <v>Equip Discount by Sales Support</v>
      </c>
      <c r="I224" s="211" t="str">
        <f t="shared" si="128"/>
        <v>Rabais sur l'équipement offert par le soutien aux ventes</v>
      </c>
      <c r="J224" s="211" t="str">
        <f t="shared" si="129"/>
        <v/>
      </c>
      <c r="K224" s="211" t="str">
        <f t="shared" si="130"/>
        <v/>
      </c>
      <c r="L224" s="211" t="str">
        <f t="shared" si="160"/>
        <v>Service</v>
      </c>
      <c r="M224" s="211" t="str">
        <f t="shared" si="131"/>
        <v>NO</v>
      </c>
      <c r="N224" s="211" t="str">
        <f t="shared" si="132"/>
        <v>Product</v>
      </c>
      <c r="O224" s="211" t="str">
        <f t="shared" si="133"/>
        <v>Promotion</v>
      </c>
      <c r="P224" s="211" t="str">
        <f t="shared" si="134"/>
        <v>One time</v>
      </c>
      <c r="Q224" s="349">
        <v>43930</v>
      </c>
      <c r="R224" s="349"/>
      <c r="S224" s="211" t="str">
        <f t="shared" si="135"/>
        <v>NO</v>
      </c>
      <c r="T224" s="211" t="str">
        <f t="shared" si="136"/>
        <v>No</v>
      </c>
      <c r="U224" s="211" t="str">
        <f t="shared" si="137"/>
        <v>No</v>
      </c>
      <c r="V224" s="211" t="str">
        <f t="shared" si="138"/>
        <v>NO</v>
      </c>
      <c r="W224" s="211" t="str">
        <f t="shared" si="139"/>
        <v>NO</v>
      </c>
      <c r="X224" s="211">
        <v>0</v>
      </c>
      <c r="Y224" s="211" t="s">
        <v>3277</v>
      </c>
      <c r="Z224" s="211" t="s">
        <v>3275</v>
      </c>
      <c r="AA224" s="211" t="s">
        <v>3319</v>
      </c>
      <c r="AB224" s="211" t="s">
        <v>3286</v>
      </c>
      <c r="AC224" s="211" t="s">
        <v>3286</v>
      </c>
      <c r="AD224" s="211" t="s">
        <v>3320</v>
      </c>
      <c r="AE224" s="211" t="str">
        <f t="shared" si="140"/>
        <v>Service</v>
      </c>
      <c r="AF224" s="211" t="str">
        <f t="shared" si="141"/>
        <v>Service</v>
      </c>
      <c r="AG224" s="211" t="str">
        <f t="shared" si="142"/>
        <v>DISCSS</v>
      </c>
      <c r="AH224" s="211" t="str">
        <f t="shared" si="161"/>
        <v/>
      </c>
      <c r="AI224" s="211" t="str">
        <f t="shared" si="143"/>
        <v/>
      </c>
      <c r="AJ224" s="211" t="str">
        <f t="shared" si="144"/>
        <v/>
      </c>
      <c r="AK224" s="211" t="str">
        <f t="shared" si="145"/>
        <v/>
      </c>
      <c r="AL224" s="211" t="str">
        <f t="shared" si="146"/>
        <v/>
      </c>
      <c r="AM224" s="211" t="str">
        <f t="shared" si="147"/>
        <v>Offer</v>
      </c>
      <c r="AN224" s="211" t="str">
        <f t="shared" si="148"/>
        <v>No</v>
      </c>
      <c r="AO224" s="211" t="str">
        <f t="shared" si="149"/>
        <v>No</v>
      </c>
      <c r="AP224" s="211" t="str">
        <f t="shared" si="150"/>
        <v>No</v>
      </c>
      <c r="AQ224" s="211" t="str">
        <f t="shared" si="151"/>
        <v/>
      </c>
      <c r="AR224" s="211" t="str">
        <f t="shared" si="152"/>
        <v/>
      </c>
      <c r="AS224" s="211" t="str">
        <f t="shared" si="153"/>
        <v/>
      </c>
      <c r="AT224" s="211" t="str">
        <f t="shared" si="154"/>
        <v>NO</v>
      </c>
      <c r="AU224" s="211" t="str">
        <f t="shared" si="155"/>
        <v/>
      </c>
      <c r="AV224" s="211" t="str">
        <f t="shared" si="156"/>
        <v/>
      </c>
      <c r="AW224" s="211" t="str">
        <f t="shared" si="157"/>
        <v/>
      </c>
      <c r="AX224" s="211" t="str">
        <f t="shared" si="158"/>
        <v>NO</v>
      </c>
      <c r="AY224" s="125" t="str">
        <f t="shared" si="159"/>
        <v/>
      </c>
    </row>
    <row r="225" spans="1:51" s="211" customFormat="1" x14ac:dyDescent="0.25">
      <c r="A225" s="211" t="s">
        <v>5437</v>
      </c>
      <c r="B225" s="211" t="s">
        <v>5437</v>
      </c>
      <c r="C225" s="211" t="str">
        <f t="shared" si="122"/>
        <v>Service Charge Discounted by Retention Dept</v>
      </c>
      <c r="D225" s="211" t="str">
        <f t="shared" si="123"/>
        <v>Rabais sur les frais de service offert par l'équipe Fidélisation</v>
      </c>
      <c r="E225" s="211" t="str">
        <f t="shared" si="124"/>
        <v/>
      </c>
      <c r="F225" s="211" t="str">
        <f t="shared" si="125"/>
        <v>Service Charge Discounted by Retention Dept</v>
      </c>
      <c r="G225" s="211" t="str">
        <f t="shared" si="126"/>
        <v>Rabais sur les frais de service offert par l'équipe Fidélisation</v>
      </c>
      <c r="H225" s="211" t="str">
        <f t="shared" si="127"/>
        <v>Service Charge Discounted by Retention Dept</v>
      </c>
      <c r="I225" s="211" t="str">
        <f t="shared" si="128"/>
        <v>Rabais sur les frais de service offert par l'équipe Fidélisation</v>
      </c>
      <c r="J225" s="211" t="str">
        <f t="shared" si="129"/>
        <v/>
      </c>
      <c r="K225" s="211" t="str">
        <f t="shared" si="130"/>
        <v/>
      </c>
      <c r="L225" s="211" t="str">
        <f t="shared" si="160"/>
        <v>Service</v>
      </c>
      <c r="M225" s="211" t="str">
        <f t="shared" si="131"/>
        <v>NO</v>
      </c>
      <c r="N225" s="211" t="str">
        <f t="shared" si="132"/>
        <v>Product</v>
      </c>
      <c r="O225" s="211" t="str">
        <f t="shared" si="133"/>
        <v>Promotion</v>
      </c>
      <c r="P225" s="211" t="str">
        <f t="shared" si="134"/>
        <v>One time</v>
      </c>
      <c r="Q225" s="349">
        <v>43930</v>
      </c>
      <c r="R225" s="349"/>
      <c r="S225" s="211" t="str">
        <f t="shared" si="135"/>
        <v>NO</v>
      </c>
      <c r="T225" s="211" t="str">
        <f t="shared" si="136"/>
        <v>No</v>
      </c>
      <c r="U225" s="211" t="str">
        <f t="shared" si="137"/>
        <v>No</v>
      </c>
      <c r="V225" s="211" t="str">
        <f t="shared" si="138"/>
        <v>NO</v>
      </c>
      <c r="W225" s="211" t="str">
        <f t="shared" si="139"/>
        <v>NO</v>
      </c>
      <c r="X225" s="211">
        <v>0</v>
      </c>
      <c r="Y225" s="211" t="s">
        <v>3277</v>
      </c>
      <c r="Z225" s="211" t="s">
        <v>3275</v>
      </c>
      <c r="AA225" s="211" t="s">
        <v>3319</v>
      </c>
      <c r="AB225" s="211" t="s">
        <v>3286</v>
      </c>
      <c r="AC225" s="211" t="s">
        <v>3286</v>
      </c>
      <c r="AD225" s="211" t="s">
        <v>3320</v>
      </c>
      <c r="AE225" s="211" t="str">
        <f t="shared" si="140"/>
        <v>Service</v>
      </c>
      <c r="AF225" s="211" t="str">
        <f t="shared" si="141"/>
        <v>Service</v>
      </c>
      <c r="AG225" s="211" t="str">
        <f t="shared" si="142"/>
        <v>DISCSRETN</v>
      </c>
      <c r="AH225" s="211" t="str">
        <f t="shared" si="161"/>
        <v/>
      </c>
      <c r="AI225" s="211" t="str">
        <f t="shared" si="143"/>
        <v/>
      </c>
      <c r="AJ225" s="211" t="str">
        <f t="shared" si="144"/>
        <v/>
      </c>
      <c r="AK225" s="211" t="str">
        <f t="shared" si="145"/>
        <v/>
      </c>
      <c r="AL225" s="211" t="str">
        <f t="shared" si="146"/>
        <v/>
      </c>
      <c r="AM225" s="211" t="str">
        <f t="shared" si="147"/>
        <v>Offer</v>
      </c>
      <c r="AN225" s="211" t="str">
        <f t="shared" si="148"/>
        <v>No</v>
      </c>
      <c r="AO225" s="211" t="str">
        <f t="shared" si="149"/>
        <v>No</v>
      </c>
      <c r="AP225" s="211" t="str">
        <f t="shared" si="150"/>
        <v>No</v>
      </c>
      <c r="AQ225" s="211" t="str">
        <f t="shared" si="151"/>
        <v/>
      </c>
      <c r="AR225" s="211" t="str">
        <f t="shared" si="152"/>
        <v/>
      </c>
      <c r="AS225" s="211" t="str">
        <f t="shared" si="153"/>
        <v/>
      </c>
      <c r="AT225" s="211" t="str">
        <f t="shared" si="154"/>
        <v>NO</v>
      </c>
      <c r="AU225" s="211" t="str">
        <f t="shared" si="155"/>
        <v/>
      </c>
      <c r="AV225" s="211" t="str">
        <f t="shared" si="156"/>
        <v/>
      </c>
      <c r="AW225" s="211" t="str">
        <f t="shared" si="157"/>
        <v/>
      </c>
      <c r="AX225" s="211" t="str">
        <f t="shared" si="158"/>
        <v>NO</v>
      </c>
      <c r="AY225" s="125" t="str">
        <f t="shared" si="159"/>
        <v/>
      </c>
    </row>
    <row r="226" spans="1:51" s="211" customFormat="1" x14ac:dyDescent="0.25">
      <c r="A226" s="211" t="s">
        <v>5438</v>
      </c>
      <c r="B226" s="211" t="s">
        <v>5438</v>
      </c>
      <c r="C226" s="211" t="str">
        <f t="shared" si="122"/>
        <v>Service Charge Discount by Customer Care</v>
      </c>
      <c r="D226" s="211" t="str">
        <f t="shared" si="123"/>
        <v>Rabais sur les frais de service offert par le service à la clientèle</v>
      </c>
      <c r="E226" s="211" t="str">
        <f t="shared" si="124"/>
        <v/>
      </c>
      <c r="F226" s="211" t="str">
        <f t="shared" si="125"/>
        <v>Service Charge Discount by Customer Care</v>
      </c>
      <c r="G226" s="211" t="str">
        <f t="shared" si="126"/>
        <v>Rabais sur les frais de service offert par le service à la clientèle</v>
      </c>
      <c r="H226" s="211" t="str">
        <f t="shared" si="127"/>
        <v>Service Charge Discount by Customer Care</v>
      </c>
      <c r="I226" s="211" t="str">
        <f t="shared" si="128"/>
        <v>Rabais sur les frais de service offert par le service à la clientèle</v>
      </c>
      <c r="J226" s="211" t="str">
        <f t="shared" si="129"/>
        <v/>
      </c>
      <c r="K226" s="211" t="str">
        <f t="shared" si="130"/>
        <v/>
      </c>
      <c r="L226" s="211" t="str">
        <f t="shared" si="160"/>
        <v>Service</v>
      </c>
      <c r="M226" s="211" t="str">
        <f t="shared" si="131"/>
        <v>NO</v>
      </c>
      <c r="N226" s="211" t="str">
        <f t="shared" si="132"/>
        <v>Product</v>
      </c>
      <c r="O226" s="211" t="str">
        <f t="shared" si="133"/>
        <v>Promotion</v>
      </c>
      <c r="P226" s="211" t="str">
        <f t="shared" si="134"/>
        <v>One time</v>
      </c>
      <c r="Q226" s="349">
        <v>43930</v>
      </c>
      <c r="R226" s="349"/>
      <c r="S226" s="211" t="str">
        <f t="shared" si="135"/>
        <v>NO</v>
      </c>
      <c r="T226" s="211" t="str">
        <f t="shared" si="136"/>
        <v>No</v>
      </c>
      <c r="U226" s="211" t="str">
        <f t="shared" si="137"/>
        <v>No</v>
      </c>
      <c r="V226" s="211" t="str">
        <f t="shared" si="138"/>
        <v>NO</v>
      </c>
      <c r="W226" s="211" t="str">
        <f t="shared" si="139"/>
        <v>NO</v>
      </c>
      <c r="X226" s="211">
        <v>0</v>
      </c>
      <c r="Y226" s="211" t="s">
        <v>3277</v>
      </c>
      <c r="Z226" s="211" t="s">
        <v>3275</v>
      </c>
      <c r="AA226" s="211" t="s">
        <v>3319</v>
      </c>
      <c r="AB226" s="211" t="s">
        <v>3286</v>
      </c>
      <c r="AC226" s="211" t="s">
        <v>3286</v>
      </c>
      <c r="AD226" s="211" t="s">
        <v>3320</v>
      </c>
      <c r="AE226" s="211" t="str">
        <f t="shared" si="140"/>
        <v>Service</v>
      </c>
      <c r="AF226" s="211" t="str">
        <f t="shared" si="141"/>
        <v>Service</v>
      </c>
      <c r="AG226" s="211" t="str">
        <f t="shared" si="142"/>
        <v>DISCSCARE</v>
      </c>
      <c r="AH226" s="211" t="str">
        <f t="shared" si="161"/>
        <v/>
      </c>
      <c r="AI226" s="211" t="str">
        <f t="shared" si="143"/>
        <v/>
      </c>
      <c r="AJ226" s="211" t="str">
        <f t="shared" si="144"/>
        <v/>
      </c>
      <c r="AK226" s="211" t="str">
        <f t="shared" si="145"/>
        <v/>
      </c>
      <c r="AL226" s="211" t="str">
        <f t="shared" si="146"/>
        <v/>
      </c>
      <c r="AM226" s="211" t="str">
        <f t="shared" si="147"/>
        <v>Offer</v>
      </c>
      <c r="AN226" s="211" t="str">
        <f t="shared" si="148"/>
        <v>No</v>
      </c>
      <c r="AO226" s="211" t="str">
        <f t="shared" si="149"/>
        <v>No</v>
      </c>
      <c r="AP226" s="211" t="str">
        <f t="shared" si="150"/>
        <v>No</v>
      </c>
      <c r="AQ226" s="211" t="str">
        <f t="shared" si="151"/>
        <v/>
      </c>
      <c r="AR226" s="211" t="str">
        <f t="shared" si="152"/>
        <v/>
      </c>
      <c r="AS226" s="211" t="str">
        <f t="shared" si="153"/>
        <v/>
      </c>
      <c r="AT226" s="211" t="str">
        <f t="shared" si="154"/>
        <v>NO</v>
      </c>
      <c r="AU226" s="211" t="str">
        <f t="shared" si="155"/>
        <v/>
      </c>
      <c r="AV226" s="211" t="str">
        <f t="shared" si="156"/>
        <v/>
      </c>
      <c r="AW226" s="211" t="str">
        <f t="shared" si="157"/>
        <v/>
      </c>
      <c r="AX226" s="211" t="str">
        <f t="shared" si="158"/>
        <v>NO</v>
      </c>
      <c r="AY226" s="125" t="str">
        <f t="shared" si="159"/>
        <v/>
      </c>
    </row>
    <row r="227" spans="1:51" s="211" customFormat="1" x14ac:dyDescent="0.25">
      <c r="A227" s="211" t="s">
        <v>2538</v>
      </c>
      <c r="B227" s="211" t="s">
        <v>2538</v>
      </c>
      <c r="C227" s="211" t="str">
        <f t="shared" si="122"/>
        <v>Equipment Discount  - Sales</v>
      </c>
      <c r="D227" s="211" t="str">
        <f t="shared" si="123"/>
        <v>Réduction sur l'équipement (équipe Ventes)</v>
      </c>
      <c r="E227" s="211" t="str">
        <f t="shared" si="124"/>
        <v/>
      </c>
      <c r="F227" s="211" t="str">
        <f t="shared" si="125"/>
        <v>Discounts offered on additional equipment by Sales subject to a per rep threshold and an overall budget, or when equipment is swapped (e.g. Motion for smoke detector)</v>
      </c>
      <c r="G227" s="211" t="str">
        <f t="shared" si="126"/>
        <v>Réduction sur l'équipement (équipe Ventes)</v>
      </c>
      <c r="H227" s="211" t="str">
        <f t="shared" si="127"/>
        <v>Equipment Discount  - Sales</v>
      </c>
      <c r="I227" s="211" t="str">
        <f t="shared" si="128"/>
        <v>Réduction sur l'équipement (équipe Ventes)</v>
      </c>
      <c r="J227" s="211" t="str">
        <f t="shared" si="129"/>
        <v/>
      </c>
      <c r="K227" s="211" t="str">
        <f t="shared" si="130"/>
        <v/>
      </c>
      <c r="L227" s="211" t="str">
        <f t="shared" si="160"/>
        <v>Service</v>
      </c>
      <c r="M227" s="211" t="str">
        <f t="shared" si="131"/>
        <v>NO</v>
      </c>
      <c r="N227" s="211" t="str">
        <f t="shared" si="132"/>
        <v>Product</v>
      </c>
      <c r="O227" s="211" t="str">
        <f t="shared" si="133"/>
        <v>Promotion</v>
      </c>
      <c r="P227" s="211" t="str">
        <f t="shared" si="134"/>
        <v>One time</v>
      </c>
      <c r="Q227" s="349">
        <v>43930</v>
      </c>
      <c r="R227" s="349"/>
      <c r="S227" s="211" t="str">
        <f t="shared" si="135"/>
        <v>NO</v>
      </c>
      <c r="T227" s="211" t="str">
        <f t="shared" si="136"/>
        <v>No</v>
      </c>
      <c r="U227" s="211" t="str">
        <f t="shared" si="137"/>
        <v>No</v>
      </c>
      <c r="V227" s="211" t="str">
        <f t="shared" si="138"/>
        <v>NO</v>
      </c>
      <c r="W227" s="211" t="str">
        <f t="shared" si="139"/>
        <v>NO</v>
      </c>
      <c r="X227" s="211">
        <v>0</v>
      </c>
      <c r="Y227" s="211" t="s">
        <v>3277</v>
      </c>
      <c r="Z227" s="211" t="s">
        <v>3275</v>
      </c>
      <c r="AA227" s="211" t="s">
        <v>3319</v>
      </c>
      <c r="AB227" s="211" t="s">
        <v>3286</v>
      </c>
      <c r="AC227" s="211" t="s">
        <v>3286</v>
      </c>
      <c r="AD227" s="211" t="s">
        <v>3320</v>
      </c>
      <c r="AE227" s="211" t="str">
        <f t="shared" si="140"/>
        <v>EQDSS</v>
      </c>
      <c r="AF227" s="211" t="str">
        <f t="shared" si="141"/>
        <v>EQDSS</v>
      </c>
      <c r="AG227" s="211" t="str">
        <f t="shared" si="142"/>
        <v>DISCSALES</v>
      </c>
      <c r="AH227" s="211" t="str">
        <f t="shared" si="161"/>
        <v/>
      </c>
      <c r="AI227" s="211" t="str">
        <f t="shared" si="143"/>
        <v/>
      </c>
      <c r="AJ227" s="211" t="str">
        <f t="shared" si="144"/>
        <v/>
      </c>
      <c r="AK227" s="211" t="str">
        <f t="shared" si="145"/>
        <v/>
      </c>
      <c r="AL227" s="211" t="str">
        <f t="shared" si="146"/>
        <v/>
      </c>
      <c r="AM227" s="211" t="str">
        <f t="shared" si="147"/>
        <v>Offer</v>
      </c>
      <c r="AN227" s="211" t="str">
        <f t="shared" si="148"/>
        <v>No</v>
      </c>
      <c r="AO227" s="211" t="str">
        <f t="shared" si="149"/>
        <v>No</v>
      </c>
      <c r="AP227" s="211" t="str">
        <f t="shared" si="150"/>
        <v>No</v>
      </c>
      <c r="AQ227" s="211" t="str">
        <f t="shared" si="151"/>
        <v/>
      </c>
      <c r="AR227" s="211" t="str">
        <f t="shared" si="152"/>
        <v/>
      </c>
      <c r="AS227" s="211" t="str">
        <f t="shared" si="153"/>
        <v/>
      </c>
      <c r="AT227" s="211" t="str">
        <f t="shared" si="154"/>
        <v>NO</v>
      </c>
      <c r="AU227" s="211" t="str">
        <f t="shared" si="155"/>
        <v/>
      </c>
      <c r="AV227" s="211" t="str">
        <f t="shared" si="156"/>
        <v/>
      </c>
      <c r="AW227" s="211" t="str">
        <f t="shared" si="157"/>
        <v/>
      </c>
      <c r="AX227" s="211" t="str">
        <f t="shared" si="158"/>
        <v>NO</v>
      </c>
      <c r="AY227" s="125" t="str">
        <f t="shared" si="159"/>
        <v/>
      </c>
    </row>
    <row r="228" spans="1:51" s="211" customFormat="1" x14ac:dyDescent="0.25">
      <c r="A228" s="211" t="s">
        <v>3237</v>
      </c>
      <c r="B228" s="211" t="s">
        <v>3237</v>
      </c>
      <c r="C228" s="211" t="str">
        <f t="shared" si="122"/>
        <v>Install Fee Credit Offered by Sales Dept.</v>
      </c>
      <c r="D228" s="211" t="str">
        <f t="shared" si="123"/>
        <v>Crédit sur les frais d'installation offert par l'équipe Ventes</v>
      </c>
      <c r="E228" s="211" t="str">
        <f t="shared" si="124"/>
        <v/>
      </c>
      <c r="F228" s="211" t="str">
        <f t="shared" si="125"/>
        <v>Install Fee Credit Offered by Sales Dept.</v>
      </c>
      <c r="G228" s="211" t="str">
        <f t="shared" si="126"/>
        <v>Crédit sur les frais d'installation offert par l'équipe Ventes</v>
      </c>
      <c r="H228" s="211" t="str">
        <f t="shared" si="127"/>
        <v>Install Fee Credit Offered by Sales Dept.</v>
      </c>
      <c r="I228" s="211" t="str">
        <f t="shared" si="128"/>
        <v>Crédit sur les frais d'installation offert par l'équipe Ventes</v>
      </c>
      <c r="J228" s="211" t="str">
        <f t="shared" si="129"/>
        <v/>
      </c>
      <c r="K228" s="211" t="str">
        <f t="shared" si="130"/>
        <v/>
      </c>
      <c r="L228" s="211" t="str">
        <f t="shared" si="160"/>
        <v>Service</v>
      </c>
      <c r="M228" s="211" t="str">
        <f t="shared" si="131"/>
        <v>NO</v>
      </c>
      <c r="N228" s="211" t="str">
        <f t="shared" si="132"/>
        <v>Product</v>
      </c>
      <c r="O228" s="211" t="str">
        <f t="shared" si="133"/>
        <v>Promotion</v>
      </c>
      <c r="P228" s="211" t="str">
        <f t="shared" si="134"/>
        <v>One time</v>
      </c>
      <c r="Q228" s="349">
        <v>43930</v>
      </c>
      <c r="R228" s="349"/>
      <c r="S228" s="211" t="str">
        <f t="shared" si="135"/>
        <v>NO</v>
      </c>
      <c r="T228" s="211" t="str">
        <f t="shared" si="136"/>
        <v>No</v>
      </c>
      <c r="U228" s="211" t="str">
        <f t="shared" si="137"/>
        <v>No</v>
      </c>
      <c r="V228" s="211" t="str">
        <f t="shared" si="138"/>
        <v>NO</v>
      </c>
      <c r="W228" s="211" t="str">
        <f t="shared" si="139"/>
        <v>NO</v>
      </c>
      <c r="X228" s="211">
        <v>0</v>
      </c>
      <c r="Y228" s="211" t="s">
        <v>3277</v>
      </c>
      <c r="Z228" s="211" t="s">
        <v>3275</v>
      </c>
      <c r="AA228" s="211" t="s">
        <v>3319</v>
      </c>
      <c r="AB228" s="211" t="s">
        <v>3286</v>
      </c>
      <c r="AC228" s="211" t="s">
        <v>3286</v>
      </c>
      <c r="AD228" s="211" t="s">
        <v>3320</v>
      </c>
      <c r="AE228" s="211" t="str">
        <f t="shared" si="140"/>
        <v>Service</v>
      </c>
      <c r="AF228" s="211" t="str">
        <f t="shared" si="141"/>
        <v>Service</v>
      </c>
      <c r="AG228" s="211" t="str">
        <f t="shared" si="142"/>
        <v>DISC-SA-INST</v>
      </c>
      <c r="AH228" s="211" t="str">
        <f t="shared" si="161"/>
        <v/>
      </c>
      <c r="AI228" s="211" t="str">
        <f t="shared" si="143"/>
        <v/>
      </c>
      <c r="AJ228" s="211" t="str">
        <f t="shared" si="144"/>
        <v/>
      </c>
      <c r="AK228" s="211" t="str">
        <f t="shared" si="145"/>
        <v/>
      </c>
      <c r="AL228" s="211" t="str">
        <f t="shared" si="146"/>
        <v/>
      </c>
      <c r="AM228" s="211" t="str">
        <f t="shared" si="147"/>
        <v>Offer</v>
      </c>
      <c r="AN228" s="211" t="str">
        <f t="shared" si="148"/>
        <v>No</v>
      </c>
      <c r="AO228" s="211" t="str">
        <f t="shared" si="149"/>
        <v>No</v>
      </c>
      <c r="AP228" s="211" t="str">
        <f t="shared" si="150"/>
        <v>No</v>
      </c>
      <c r="AQ228" s="211" t="str">
        <f t="shared" si="151"/>
        <v/>
      </c>
      <c r="AR228" s="211" t="str">
        <f t="shared" si="152"/>
        <v/>
      </c>
      <c r="AS228" s="211" t="str">
        <f t="shared" si="153"/>
        <v/>
      </c>
      <c r="AT228" s="211" t="str">
        <f t="shared" si="154"/>
        <v>NO</v>
      </c>
      <c r="AU228" s="211" t="str">
        <f t="shared" si="155"/>
        <v/>
      </c>
      <c r="AV228" s="211" t="str">
        <f t="shared" si="156"/>
        <v/>
      </c>
      <c r="AW228" s="211" t="str">
        <f t="shared" si="157"/>
        <v/>
      </c>
      <c r="AX228" s="211" t="str">
        <f t="shared" si="158"/>
        <v>NO</v>
      </c>
      <c r="AY228" s="125" t="str">
        <f t="shared" si="159"/>
        <v/>
      </c>
    </row>
    <row r="229" spans="1:51" s="211" customFormat="1" x14ac:dyDescent="0.25">
      <c r="A229" s="211" t="s">
        <v>2560</v>
      </c>
      <c r="B229" s="211" t="s">
        <v>2560</v>
      </c>
      <c r="C229" s="211" t="str">
        <f t="shared" si="122"/>
        <v>Equipment Discount - Loyalty</v>
      </c>
      <c r="D229" s="211" t="str">
        <f t="shared" si="123"/>
        <v xml:space="preserve">Réduction sur l'équipement (équipe Loyauté) </v>
      </c>
      <c r="E229" s="211" t="str">
        <f t="shared" si="124"/>
        <v/>
      </c>
      <c r="F229" s="211" t="str">
        <f t="shared" si="125"/>
        <v xml:space="preserve">Discounts offered on equipment by Retention and Loyalty </v>
      </c>
      <c r="G229" s="211" t="str">
        <f t="shared" si="126"/>
        <v xml:space="preserve">Réduction sur l'équipement (équipe Loyauté) </v>
      </c>
      <c r="H229" s="211" t="str">
        <f t="shared" si="127"/>
        <v>Equipment Discount - Loyalty</v>
      </c>
      <c r="I229" s="211" t="str">
        <f t="shared" si="128"/>
        <v xml:space="preserve">Réduction sur l'équipement (équipe Loyauté) </v>
      </c>
      <c r="J229" s="211" t="str">
        <f t="shared" si="129"/>
        <v/>
      </c>
      <c r="K229" s="211" t="str">
        <f t="shared" si="130"/>
        <v/>
      </c>
      <c r="L229" s="211" t="str">
        <f t="shared" si="160"/>
        <v>Service</v>
      </c>
      <c r="M229" s="211" t="str">
        <f t="shared" si="131"/>
        <v>NO</v>
      </c>
      <c r="N229" s="211" t="str">
        <f t="shared" si="132"/>
        <v>Product</v>
      </c>
      <c r="O229" s="211" t="str">
        <f t="shared" si="133"/>
        <v>Promotion</v>
      </c>
      <c r="P229" s="211" t="str">
        <f t="shared" si="134"/>
        <v>One time</v>
      </c>
      <c r="Q229" s="349">
        <v>43930</v>
      </c>
      <c r="R229" s="349"/>
      <c r="S229" s="211" t="str">
        <f t="shared" si="135"/>
        <v>NO</v>
      </c>
      <c r="T229" s="211" t="str">
        <f t="shared" si="136"/>
        <v>No</v>
      </c>
      <c r="U229" s="211" t="str">
        <f t="shared" si="137"/>
        <v>No</v>
      </c>
      <c r="V229" s="211" t="str">
        <f t="shared" si="138"/>
        <v>NO</v>
      </c>
      <c r="W229" s="211" t="str">
        <f t="shared" si="139"/>
        <v>NO</v>
      </c>
      <c r="X229" s="211">
        <v>0</v>
      </c>
      <c r="Y229" s="211" t="s">
        <v>3277</v>
      </c>
      <c r="Z229" s="211" t="s">
        <v>3275</v>
      </c>
      <c r="AA229" s="211" t="s">
        <v>3319</v>
      </c>
      <c r="AB229" s="211" t="s">
        <v>3286</v>
      </c>
      <c r="AC229" s="211" t="s">
        <v>3286</v>
      </c>
      <c r="AD229" s="211" t="s">
        <v>3320</v>
      </c>
      <c r="AE229" s="211" t="str">
        <f t="shared" si="140"/>
        <v>EQDISR</v>
      </c>
      <c r="AF229" s="211" t="str">
        <f t="shared" si="141"/>
        <v>EQDISR</v>
      </c>
      <c r="AG229" s="211" t="str">
        <f t="shared" si="142"/>
        <v>DISCRETN</v>
      </c>
      <c r="AH229" s="211" t="str">
        <f t="shared" si="161"/>
        <v/>
      </c>
      <c r="AI229" s="211" t="str">
        <f t="shared" si="143"/>
        <v/>
      </c>
      <c r="AJ229" s="211" t="str">
        <f t="shared" si="144"/>
        <v/>
      </c>
      <c r="AK229" s="211" t="str">
        <f t="shared" si="145"/>
        <v/>
      </c>
      <c r="AL229" s="211" t="str">
        <f t="shared" si="146"/>
        <v/>
      </c>
      <c r="AM229" s="211" t="str">
        <f t="shared" si="147"/>
        <v>Offer</v>
      </c>
      <c r="AN229" s="211" t="str">
        <f t="shared" si="148"/>
        <v>No</v>
      </c>
      <c r="AO229" s="211" t="str">
        <f t="shared" si="149"/>
        <v>No</v>
      </c>
      <c r="AP229" s="211" t="str">
        <f t="shared" si="150"/>
        <v>No</v>
      </c>
      <c r="AQ229" s="211" t="str">
        <f t="shared" si="151"/>
        <v/>
      </c>
      <c r="AR229" s="211" t="str">
        <f t="shared" si="152"/>
        <v/>
      </c>
      <c r="AS229" s="211" t="str">
        <f t="shared" si="153"/>
        <v/>
      </c>
      <c r="AT229" s="211" t="str">
        <f t="shared" si="154"/>
        <v>NO</v>
      </c>
      <c r="AU229" s="211" t="str">
        <f t="shared" si="155"/>
        <v/>
      </c>
      <c r="AV229" s="211" t="str">
        <f t="shared" si="156"/>
        <v/>
      </c>
      <c r="AW229" s="211" t="str">
        <f t="shared" si="157"/>
        <v/>
      </c>
      <c r="AX229" s="211" t="str">
        <f t="shared" si="158"/>
        <v>NO</v>
      </c>
      <c r="AY229" s="125" t="str">
        <f t="shared" si="159"/>
        <v/>
      </c>
    </row>
    <row r="230" spans="1:51" s="211" customFormat="1" x14ac:dyDescent="0.25">
      <c r="A230" s="211" t="s">
        <v>1869</v>
      </c>
      <c r="B230" s="211" t="s">
        <v>1869</v>
      </c>
      <c r="C230" s="211" t="str">
        <f t="shared" si="122"/>
        <v xml:space="preserve">Equipment Discount Due To Installer error </v>
      </c>
      <c r="D230" s="211" t="str">
        <f t="shared" si="123"/>
        <v>Remise sur l'équipement en raison d'une erreur de l'installateur</v>
      </c>
      <c r="E230" s="211" t="str">
        <f t="shared" si="124"/>
        <v/>
      </c>
      <c r="F230" s="211" t="str">
        <f t="shared" si="125"/>
        <v xml:space="preserve">Equipment Discount Due To Installer error </v>
      </c>
      <c r="G230" s="211" t="str">
        <f t="shared" si="126"/>
        <v>Remise sur l'équipement en raison d'une erreur de l'installateur</v>
      </c>
      <c r="H230" s="211" t="str">
        <f t="shared" si="127"/>
        <v xml:space="preserve">Equipment Discount Due To Installer error </v>
      </c>
      <c r="I230" s="211" t="str">
        <f t="shared" si="128"/>
        <v>Remise sur l'équipement en raison d'une erreur de l'installateur</v>
      </c>
      <c r="J230" s="211" t="str">
        <f t="shared" si="129"/>
        <v/>
      </c>
      <c r="K230" s="211" t="str">
        <f t="shared" si="130"/>
        <v/>
      </c>
      <c r="L230" s="211" t="str">
        <f t="shared" si="160"/>
        <v>Service</v>
      </c>
      <c r="M230" s="211" t="str">
        <f t="shared" si="131"/>
        <v>NO</v>
      </c>
      <c r="N230" s="211" t="str">
        <f t="shared" si="132"/>
        <v>Product</v>
      </c>
      <c r="O230" s="211" t="str">
        <f t="shared" si="133"/>
        <v>Promotion</v>
      </c>
      <c r="P230" s="211" t="str">
        <f t="shared" si="134"/>
        <v>One time</v>
      </c>
      <c r="Q230" s="349">
        <v>43930</v>
      </c>
      <c r="R230" s="349"/>
      <c r="S230" s="211" t="str">
        <f t="shared" si="135"/>
        <v>NO</v>
      </c>
      <c r="T230" s="211" t="str">
        <f t="shared" si="136"/>
        <v>No</v>
      </c>
      <c r="U230" s="211" t="str">
        <f t="shared" si="137"/>
        <v>No</v>
      </c>
      <c r="V230" s="211" t="str">
        <f t="shared" si="138"/>
        <v>NO</v>
      </c>
      <c r="W230" s="211" t="str">
        <f t="shared" si="139"/>
        <v>NO</v>
      </c>
      <c r="X230" s="211">
        <v>0</v>
      </c>
      <c r="Y230" s="211" t="s">
        <v>3277</v>
      </c>
      <c r="Z230" s="211" t="s">
        <v>3275</v>
      </c>
      <c r="AA230" s="211" t="s">
        <v>3319</v>
      </c>
      <c r="AB230" s="211" t="s">
        <v>3286</v>
      </c>
      <c r="AC230" s="211" t="s">
        <v>3286</v>
      </c>
      <c r="AD230" s="211" t="s">
        <v>3320</v>
      </c>
      <c r="AE230" s="211" t="str">
        <f t="shared" si="140"/>
        <v>Service</v>
      </c>
      <c r="AF230" s="211" t="str">
        <f t="shared" si="141"/>
        <v>Service</v>
      </c>
      <c r="AG230" s="211" t="str">
        <f t="shared" si="142"/>
        <v>DISCINTERROR</v>
      </c>
      <c r="AH230" s="211" t="str">
        <f t="shared" si="161"/>
        <v/>
      </c>
      <c r="AI230" s="211" t="str">
        <f t="shared" si="143"/>
        <v/>
      </c>
      <c r="AJ230" s="211" t="str">
        <f t="shared" si="144"/>
        <v/>
      </c>
      <c r="AK230" s="211" t="str">
        <f t="shared" si="145"/>
        <v/>
      </c>
      <c r="AL230" s="211" t="str">
        <f t="shared" si="146"/>
        <v/>
      </c>
      <c r="AM230" s="211" t="str">
        <f t="shared" si="147"/>
        <v>Offer</v>
      </c>
      <c r="AN230" s="211" t="str">
        <f t="shared" si="148"/>
        <v>No</v>
      </c>
      <c r="AO230" s="211" t="str">
        <f t="shared" si="149"/>
        <v>No</v>
      </c>
      <c r="AP230" s="211" t="str">
        <f t="shared" si="150"/>
        <v>No</v>
      </c>
      <c r="AQ230" s="211" t="str">
        <f t="shared" si="151"/>
        <v/>
      </c>
      <c r="AR230" s="211" t="str">
        <f t="shared" si="152"/>
        <v/>
      </c>
      <c r="AS230" s="211" t="str">
        <f t="shared" si="153"/>
        <v/>
      </c>
      <c r="AT230" s="211" t="str">
        <f t="shared" si="154"/>
        <v>NO</v>
      </c>
      <c r="AU230" s="211" t="str">
        <f t="shared" si="155"/>
        <v/>
      </c>
      <c r="AV230" s="211" t="str">
        <f t="shared" si="156"/>
        <v/>
      </c>
      <c r="AW230" s="211" t="str">
        <f t="shared" si="157"/>
        <v/>
      </c>
      <c r="AX230" s="211" t="str">
        <f t="shared" si="158"/>
        <v>NO</v>
      </c>
      <c r="AY230" s="125" t="str">
        <f t="shared" si="159"/>
        <v/>
      </c>
    </row>
    <row r="231" spans="1:51" s="211" customFormat="1" x14ac:dyDescent="0.25">
      <c r="A231" s="211" t="s">
        <v>5439</v>
      </c>
      <c r="B231" s="211" t="s">
        <v>5439</v>
      </c>
      <c r="C231" s="211" t="str">
        <f t="shared" si="122"/>
        <v>Service Charge Waived by Head Office</v>
      </c>
      <c r="D231" s="211" t="str">
        <f t="shared" si="123"/>
        <v>Frais de service supprimés par le siège social</v>
      </c>
      <c r="E231" s="211" t="str">
        <f t="shared" si="124"/>
        <v/>
      </c>
      <c r="F231" s="211" t="str">
        <f t="shared" si="125"/>
        <v>Service Charge Waived by Head Office</v>
      </c>
      <c r="G231" s="211" t="str">
        <f t="shared" si="126"/>
        <v>Frais de service supprimés par le siège social</v>
      </c>
      <c r="H231" s="211" t="str">
        <f t="shared" si="127"/>
        <v>Service Charge Waived by Head Office</v>
      </c>
      <c r="I231" s="211" t="str">
        <f t="shared" si="128"/>
        <v>Frais de service supprimés par le siège social</v>
      </c>
      <c r="J231" s="211" t="str">
        <f t="shared" si="129"/>
        <v/>
      </c>
      <c r="K231" s="211" t="str">
        <f t="shared" si="130"/>
        <v/>
      </c>
      <c r="L231" s="211" t="str">
        <f t="shared" si="160"/>
        <v>Service</v>
      </c>
      <c r="M231" s="211" t="str">
        <f t="shared" si="131"/>
        <v>NO</v>
      </c>
      <c r="N231" s="211" t="str">
        <f t="shared" si="132"/>
        <v>Product</v>
      </c>
      <c r="O231" s="211" t="str">
        <f t="shared" si="133"/>
        <v>Promotion</v>
      </c>
      <c r="P231" s="211" t="str">
        <f t="shared" si="134"/>
        <v>One time</v>
      </c>
      <c r="Q231" s="349">
        <v>43930</v>
      </c>
      <c r="R231" s="349"/>
      <c r="S231" s="211" t="str">
        <f t="shared" si="135"/>
        <v>NO</v>
      </c>
      <c r="T231" s="211" t="str">
        <f t="shared" si="136"/>
        <v>No</v>
      </c>
      <c r="U231" s="211" t="str">
        <f t="shared" si="137"/>
        <v>No</v>
      </c>
      <c r="V231" s="211" t="str">
        <f t="shared" si="138"/>
        <v>NO</v>
      </c>
      <c r="W231" s="211" t="str">
        <f t="shared" si="139"/>
        <v>NO</v>
      </c>
      <c r="X231" s="211">
        <v>0</v>
      </c>
      <c r="Y231" s="211" t="s">
        <v>3277</v>
      </c>
      <c r="Z231" s="211" t="s">
        <v>3275</v>
      </c>
      <c r="AA231" s="211" t="s">
        <v>3319</v>
      </c>
      <c r="AB231" s="211" t="s">
        <v>3286</v>
      </c>
      <c r="AC231" s="211" t="s">
        <v>3286</v>
      </c>
      <c r="AD231" s="211" t="s">
        <v>3320</v>
      </c>
      <c r="AE231" s="211" t="str">
        <f t="shared" si="140"/>
        <v>Service</v>
      </c>
      <c r="AF231" s="211" t="str">
        <f t="shared" si="141"/>
        <v>Service</v>
      </c>
      <c r="AG231" s="211" t="str">
        <f t="shared" si="142"/>
        <v>DISCHO2</v>
      </c>
      <c r="AH231" s="211" t="str">
        <f t="shared" si="161"/>
        <v/>
      </c>
      <c r="AI231" s="211" t="str">
        <f t="shared" si="143"/>
        <v/>
      </c>
      <c r="AJ231" s="211" t="str">
        <f t="shared" si="144"/>
        <v/>
      </c>
      <c r="AK231" s="211" t="str">
        <f t="shared" si="145"/>
        <v/>
      </c>
      <c r="AL231" s="211" t="str">
        <f t="shared" si="146"/>
        <v/>
      </c>
      <c r="AM231" s="211" t="str">
        <f t="shared" si="147"/>
        <v>Offer</v>
      </c>
      <c r="AN231" s="211" t="str">
        <f t="shared" si="148"/>
        <v>No</v>
      </c>
      <c r="AO231" s="211" t="str">
        <f t="shared" si="149"/>
        <v>No</v>
      </c>
      <c r="AP231" s="211" t="str">
        <f t="shared" si="150"/>
        <v>No</v>
      </c>
      <c r="AQ231" s="211" t="str">
        <f t="shared" si="151"/>
        <v/>
      </c>
      <c r="AR231" s="211" t="str">
        <f t="shared" si="152"/>
        <v/>
      </c>
      <c r="AS231" s="211" t="str">
        <f t="shared" si="153"/>
        <v/>
      </c>
      <c r="AT231" s="211" t="str">
        <f t="shared" si="154"/>
        <v>NO</v>
      </c>
      <c r="AU231" s="211" t="str">
        <f t="shared" si="155"/>
        <v/>
      </c>
      <c r="AV231" s="211" t="str">
        <f t="shared" si="156"/>
        <v/>
      </c>
      <c r="AW231" s="211" t="str">
        <f t="shared" si="157"/>
        <v/>
      </c>
      <c r="AX231" s="211" t="str">
        <f t="shared" si="158"/>
        <v>NO</v>
      </c>
      <c r="AY231" s="125" t="str">
        <f t="shared" si="159"/>
        <v/>
      </c>
    </row>
    <row r="232" spans="1:51" s="211" customFormat="1" x14ac:dyDescent="0.25">
      <c r="A232" s="211" t="s">
        <v>2551</v>
      </c>
      <c r="B232" s="211" t="s">
        <v>2551</v>
      </c>
      <c r="C232" s="211" t="str">
        <f t="shared" si="122"/>
        <v xml:space="preserve">Equipment Discount Offer </v>
      </c>
      <c r="D232" s="211" t="str">
        <f t="shared" si="123"/>
        <v>Offre de réduction sur l'équipement</v>
      </c>
      <c r="E232" s="211" t="str">
        <f t="shared" si="124"/>
        <v/>
      </c>
      <c r="F232" s="211" t="str">
        <f t="shared" si="125"/>
        <v>Available when an offer is in the market (e.g. $0 flood/smoke/CO offer for Home Show)</v>
      </c>
      <c r="G232" s="211" t="str">
        <f t="shared" si="126"/>
        <v>Offre de réduction sur l'équipement</v>
      </c>
      <c r="H232" s="211" t="str">
        <f t="shared" si="127"/>
        <v xml:space="preserve">Equipment Discount Offer </v>
      </c>
      <c r="I232" s="211" t="str">
        <f t="shared" si="128"/>
        <v>Offre de réduction sur l'équipement</v>
      </c>
      <c r="J232" s="211" t="str">
        <f t="shared" si="129"/>
        <v/>
      </c>
      <c r="K232" s="211" t="str">
        <f t="shared" si="130"/>
        <v/>
      </c>
      <c r="L232" s="211" t="str">
        <f t="shared" si="160"/>
        <v>Service</v>
      </c>
      <c r="M232" s="211" t="str">
        <f t="shared" si="131"/>
        <v>NO</v>
      </c>
      <c r="N232" s="211" t="str">
        <f t="shared" si="132"/>
        <v>Product</v>
      </c>
      <c r="O232" s="211" t="str">
        <f t="shared" si="133"/>
        <v>Promotion</v>
      </c>
      <c r="P232" s="211" t="str">
        <f t="shared" si="134"/>
        <v>One time</v>
      </c>
      <c r="Q232" s="349">
        <v>43930</v>
      </c>
      <c r="R232" s="349"/>
      <c r="S232" s="211" t="str">
        <f t="shared" si="135"/>
        <v>NO</v>
      </c>
      <c r="T232" s="211" t="str">
        <f t="shared" si="136"/>
        <v>No</v>
      </c>
      <c r="U232" s="211" t="str">
        <f t="shared" si="137"/>
        <v>No</v>
      </c>
      <c r="V232" s="211" t="str">
        <f t="shared" si="138"/>
        <v>NO</v>
      </c>
      <c r="W232" s="211" t="str">
        <f t="shared" si="139"/>
        <v>NO</v>
      </c>
      <c r="X232" s="211">
        <v>0</v>
      </c>
      <c r="Y232" s="211" t="s">
        <v>3277</v>
      </c>
      <c r="Z232" s="211" t="s">
        <v>3275</v>
      </c>
      <c r="AA232" s="211" t="s">
        <v>3319</v>
      </c>
      <c r="AB232" s="211" t="s">
        <v>3286</v>
      </c>
      <c r="AC232" s="211" t="s">
        <v>3286</v>
      </c>
      <c r="AD232" s="211" t="s">
        <v>3320</v>
      </c>
      <c r="AE232" s="211" t="str">
        <f t="shared" si="140"/>
        <v>EQDISH</v>
      </c>
      <c r="AF232" s="211" t="str">
        <f t="shared" si="141"/>
        <v>EQDISH</v>
      </c>
      <c r="AG232" s="211" t="str">
        <f t="shared" si="142"/>
        <v>DISCHO</v>
      </c>
      <c r="AH232" s="211" t="str">
        <f t="shared" si="161"/>
        <v/>
      </c>
      <c r="AI232" s="211" t="str">
        <f t="shared" si="143"/>
        <v/>
      </c>
      <c r="AJ232" s="211" t="str">
        <f t="shared" si="144"/>
        <v/>
      </c>
      <c r="AK232" s="211" t="str">
        <f t="shared" si="145"/>
        <v/>
      </c>
      <c r="AL232" s="211" t="str">
        <f t="shared" si="146"/>
        <v/>
      </c>
      <c r="AM232" s="211" t="str">
        <f t="shared" si="147"/>
        <v>Offer</v>
      </c>
      <c r="AN232" s="211" t="str">
        <f t="shared" si="148"/>
        <v>No</v>
      </c>
      <c r="AO232" s="211" t="str">
        <f t="shared" si="149"/>
        <v>No</v>
      </c>
      <c r="AP232" s="211" t="str">
        <f t="shared" si="150"/>
        <v>No</v>
      </c>
      <c r="AQ232" s="211" t="str">
        <f t="shared" si="151"/>
        <v/>
      </c>
      <c r="AR232" s="211" t="str">
        <f t="shared" si="152"/>
        <v/>
      </c>
      <c r="AS232" s="211" t="str">
        <f t="shared" si="153"/>
        <v/>
      </c>
      <c r="AT232" s="211" t="str">
        <f t="shared" si="154"/>
        <v>NO</v>
      </c>
      <c r="AU232" s="211" t="str">
        <f t="shared" si="155"/>
        <v/>
      </c>
      <c r="AV232" s="211" t="str">
        <f t="shared" si="156"/>
        <v/>
      </c>
      <c r="AW232" s="211" t="str">
        <f t="shared" si="157"/>
        <v/>
      </c>
      <c r="AX232" s="211" t="str">
        <f t="shared" si="158"/>
        <v>NO</v>
      </c>
      <c r="AY232" s="125" t="str">
        <f t="shared" si="159"/>
        <v/>
      </c>
    </row>
    <row r="233" spans="1:51" s="211" customFormat="1" x14ac:dyDescent="0.25">
      <c r="A233" s="211" t="s">
        <v>2750</v>
      </c>
      <c r="B233" s="211" t="s">
        <v>2750</v>
      </c>
      <c r="C233" s="211" t="str">
        <f t="shared" si="122"/>
        <v>Service Charge Credit - Upgrade</v>
      </c>
      <c r="D233" s="211" t="str">
        <f t="shared" si="123"/>
        <v>Crédit sur les frais de service (passage à un service supérieur)</v>
      </c>
      <c r="E233" s="211" t="str">
        <f t="shared" si="124"/>
        <v/>
      </c>
      <c r="F233" s="211" t="str">
        <f t="shared" si="125"/>
        <v>Discount on Service Charge when legacy customer upgrades</v>
      </c>
      <c r="G233" s="211" t="str">
        <f t="shared" si="126"/>
        <v>Crédit sur les frais de service (passage à un service supérieur)</v>
      </c>
      <c r="H233" s="211" t="str">
        <f t="shared" si="127"/>
        <v>Service Charge Credit - Upgrade</v>
      </c>
      <c r="I233" s="211" t="str">
        <f t="shared" si="128"/>
        <v>Crédit sur les frais de service (passage à un service supérieur)</v>
      </c>
      <c r="J233" s="211" t="str">
        <f t="shared" si="129"/>
        <v/>
      </c>
      <c r="K233" s="211" t="str">
        <f t="shared" si="130"/>
        <v/>
      </c>
      <c r="L233" s="211" t="str">
        <f t="shared" si="160"/>
        <v>Service</v>
      </c>
      <c r="M233" s="211" t="str">
        <f t="shared" si="131"/>
        <v>NO</v>
      </c>
      <c r="N233" s="211" t="str">
        <f t="shared" si="132"/>
        <v>Product</v>
      </c>
      <c r="O233" s="211" t="str">
        <f t="shared" si="133"/>
        <v>Promotion</v>
      </c>
      <c r="P233" s="211" t="str">
        <f t="shared" si="134"/>
        <v>One time</v>
      </c>
      <c r="Q233" s="349">
        <v>43930</v>
      </c>
      <c r="R233" s="349"/>
      <c r="S233" s="211" t="str">
        <f t="shared" si="135"/>
        <v>NO</v>
      </c>
      <c r="T233" s="211" t="str">
        <f t="shared" si="136"/>
        <v>No</v>
      </c>
      <c r="U233" s="211" t="str">
        <f t="shared" si="137"/>
        <v>No</v>
      </c>
      <c r="V233" s="211" t="str">
        <f t="shared" si="138"/>
        <v>NO</v>
      </c>
      <c r="W233" s="211" t="str">
        <f t="shared" si="139"/>
        <v>NO</v>
      </c>
      <c r="X233" s="211">
        <v>0</v>
      </c>
      <c r="Y233" s="211" t="s">
        <v>3277</v>
      </c>
      <c r="Z233" s="211" t="s">
        <v>3275</v>
      </c>
      <c r="AA233" s="211" t="s">
        <v>3319</v>
      </c>
      <c r="AB233" s="211" t="s">
        <v>3286</v>
      </c>
      <c r="AC233" s="211" t="s">
        <v>3286</v>
      </c>
      <c r="AD233" s="211" t="s">
        <v>3320</v>
      </c>
      <c r="AE233" s="211" t="str">
        <f t="shared" si="140"/>
        <v>Service</v>
      </c>
      <c r="AF233" s="211" t="str">
        <f t="shared" si="141"/>
        <v>Service</v>
      </c>
      <c r="AG233" s="211" t="str">
        <f t="shared" si="142"/>
        <v>DISCDPKSR</v>
      </c>
      <c r="AH233" s="211" t="str">
        <f t="shared" si="161"/>
        <v/>
      </c>
      <c r="AI233" s="211" t="str">
        <f t="shared" si="143"/>
        <v/>
      </c>
      <c r="AJ233" s="211" t="str">
        <f t="shared" si="144"/>
        <v/>
      </c>
      <c r="AK233" s="211" t="str">
        <f t="shared" si="145"/>
        <v/>
      </c>
      <c r="AL233" s="211" t="str">
        <f t="shared" si="146"/>
        <v/>
      </c>
      <c r="AM233" s="211" t="str">
        <f t="shared" si="147"/>
        <v>Offer</v>
      </c>
      <c r="AN233" s="211" t="str">
        <f t="shared" si="148"/>
        <v>No</v>
      </c>
      <c r="AO233" s="211" t="str">
        <f t="shared" si="149"/>
        <v>No</v>
      </c>
      <c r="AP233" s="211" t="str">
        <f t="shared" si="150"/>
        <v>No</v>
      </c>
      <c r="AQ233" s="211" t="str">
        <f t="shared" si="151"/>
        <v/>
      </c>
      <c r="AR233" s="211" t="str">
        <f t="shared" si="152"/>
        <v/>
      </c>
      <c r="AS233" s="211" t="str">
        <f t="shared" si="153"/>
        <v/>
      </c>
      <c r="AT233" s="211" t="str">
        <f t="shared" si="154"/>
        <v>NO</v>
      </c>
      <c r="AU233" s="211" t="str">
        <f t="shared" si="155"/>
        <v/>
      </c>
      <c r="AV233" s="211" t="str">
        <f t="shared" si="156"/>
        <v/>
      </c>
      <c r="AW233" s="211" t="str">
        <f t="shared" si="157"/>
        <v/>
      </c>
      <c r="AX233" s="211" t="str">
        <f t="shared" si="158"/>
        <v>NO</v>
      </c>
      <c r="AY233" s="125" t="str">
        <f t="shared" si="159"/>
        <v/>
      </c>
    </row>
    <row r="234" spans="1:51" s="211" customFormat="1" x14ac:dyDescent="0.25">
      <c r="A234" s="211" t="s">
        <v>3235</v>
      </c>
      <c r="B234" s="211" t="s">
        <v>3235</v>
      </c>
      <c r="C234" s="211" t="str">
        <f t="shared" si="122"/>
        <v>Install Fee Credit Offered by Loyalty Department</v>
      </c>
      <c r="D234" s="211" t="str">
        <f t="shared" si="123"/>
        <v>Crédit sur les frais d'installation offert par l'équipe Fidélisation</v>
      </c>
      <c r="E234" s="211" t="str">
        <f t="shared" si="124"/>
        <v/>
      </c>
      <c r="F234" s="211" t="str">
        <f t="shared" si="125"/>
        <v>Install Fee Credit Offered by Loyalty Department</v>
      </c>
      <c r="G234" s="211" t="str">
        <f t="shared" si="126"/>
        <v>Crédit sur les frais d'installation offert par l'équipe Fidélisation</v>
      </c>
      <c r="H234" s="211" t="str">
        <f t="shared" si="127"/>
        <v>Install Fee Credit Offered by Loyalty Department</v>
      </c>
      <c r="I234" s="211" t="str">
        <f t="shared" si="128"/>
        <v>Crédit sur les frais d'installation offert par l'équipe Fidélisation</v>
      </c>
      <c r="J234" s="211" t="str">
        <f t="shared" si="129"/>
        <v/>
      </c>
      <c r="K234" s="211" t="str">
        <f t="shared" si="130"/>
        <v/>
      </c>
      <c r="L234" s="211" t="str">
        <f t="shared" si="160"/>
        <v>Service</v>
      </c>
      <c r="M234" s="211" t="str">
        <f t="shared" si="131"/>
        <v>NO</v>
      </c>
      <c r="N234" s="211" t="str">
        <f t="shared" si="132"/>
        <v>Product</v>
      </c>
      <c r="O234" s="211" t="str">
        <f t="shared" si="133"/>
        <v>Promotion</v>
      </c>
      <c r="P234" s="211" t="str">
        <f t="shared" si="134"/>
        <v>One time</v>
      </c>
      <c r="Q234" s="349">
        <v>43930</v>
      </c>
      <c r="R234" s="349"/>
      <c r="S234" s="211" t="str">
        <f t="shared" si="135"/>
        <v>NO</v>
      </c>
      <c r="T234" s="211" t="str">
        <f t="shared" si="136"/>
        <v>No</v>
      </c>
      <c r="U234" s="211" t="str">
        <f t="shared" si="137"/>
        <v>No</v>
      </c>
      <c r="V234" s="211" t="str">
        <f t="shared" si="138"/>
        <v>NO</v>
      </c>
      <c r="W234" s="211" t="str">
        <f t="shared" si="139"/>
        <v>NO</v>
      </c>
      <c r="X234" s="211">
        <v>0</v>
      </c>
      <c r="Y234" s="211" t="s">
        <v>3277</v>
      </c>
      <c r="Z234" s="211" t="s">
        <v>3275</v>
      </c>
      <c r="AA234" s="211" t="s">
        <v>3319</v>
      </c>
      <c r="AB234" s="211" t="s">
        <v>3286</v>
      </c>
      <c r="AC234" s="211" t="s">
        <v>3286</v>
      </c>
      <c r="AD234" s="211" t="s">
        <v>3320</v>
      </c>
      <c r="AE234" s="211" t="str">
        <f t="shared" si="140"/>
        <v>Service</v>
      </c>
      <c r="AF234" s="211" t="str">
        <f t="shared" si="141"/>
        <v>Service</v>
      </c>
      <c r="AG234" s="211" t="str">
        <f t="shared" si="142"/>
        <v>DISC-CR-INST</v>
      </c>
      <c r="AH234" s="211" t="str">
        <f t="shared" si="161"/>
        <v/>
      </c>
      <c r="AI234" s="211" t="str">
        <f t="shared" si="143"/>
        <v/>
      </c>
      <c r="AJ234" s="211" t="str">
        <f t="shared" si="144"/>
        <v/>
      </c>
      <c r="AK234" s="211" t="str">
        <f t="shared" si="145"/>
        <v/>
      </c>
      <c r="AL234" s="211" t="str">
        <f t="shared" si="146"/>
        <v/>
      </c>
      <c r="AM234" s="211" t="str">
        <f t="shared" si="147"/>
        <v>Offer</v>
      </c>
      <c r="AN234" s="211" t="str">
        <f t="shared" si="148"/>
        <v>No</v>
      </c>
      <c r="AO234" s="211" t="str">
        <f t="shared" si="149"/>
        <v>No</v>
      </c>
      <c r="AP234" s="211" t="str">
        <f t="shared" si="150"/>
        <v>No</v>
      </c>
      <c r="AQ234" s="211" t="str">
        <f t="shared" si="151"/>
        <v/>
      </c>
      <c r="AR234" s="211" t="str">
        <f t="shared" si="152"/>
        <v/>
      </c>
      <c r="AS234" s="211" t="str">
        <f t="shared" si="153"/>
        <v/>
      </c>
      <c r="AT234" s="211" t="str">
        <f t="shared" si="154"/>
        <v>NO</v>
      </c>
      <c r="AU234" s="211" t="str">
        <f t="shared" si="155"/>
        <v/>
      </c>
      <c r="AV234" s="211" t="str">
        <f t="shared" si="156"/>
        <v/>
      </c>
      <c r="AW234" s="211" t="str">
        <f t="shared" si="157"/>
        <v/>
      </c>
      <c r="AX234" s="211" t="str">
        <f t="shared" si="158"/>
        <v>NO</v>
      </c>
      <c r="AY234" s="125" t="str">
        <f t="shared" si="159"/>
        <v/>
      </c>
    </row>
    <row r="235" spans="1:51" s="211" customFormat="1" x14ac:dyDescent="0.25">
      <c r="A235" s="211" t="s">
        <v>2642</v>
      </c>
      <c r="B235" s="211" t="s">
        <v>2642</v>
      </c>
      <c r="C235" s="211" t="str">
        <f t="shared" si="122"/>
        <v>Equipment Discount - Collections</v>
      </c>
      <c r="D235" s="211" t="str">
        <f t="shared" si="123"/>
        <v>Réduction sur l'équipement (Service de recouvrement)</v>
      </c>
      <c r="E235" s="211" t="str">
        <f t="shared" si="124"/>
        <v/>
      </c>
      <c r="F235" s="211" t="str">
        <f t="shared" si="125"/>
        <v xml:space="preserve">Discounts offered on equipment by Collections </v>
      </c>
      <c r="G235" s="211" t="str">
        <f t="shared" si="126"/>
        <v>Réduction sur l'équipement (Service de recouvrement)</v>
      </c>
      <c r="H235" s="211" t="str">
        <f t="shared" si="127"/>
        <v>Equipment Discount - Collections</v>
      </c>
      <c r="I235" s="211" t="str">
        <f t="shared" si="128"/>
        <v>Réduction sur l'équipement (Service de recouvrement)</v>
      </c>
      <c r="J235" s="211" t="str">
        <f t="shared" si="129"/>
        <v/>
      </c>
      <c r="K235" s="211" t="str">
        <f t="shared" si="130"/>
        <v/>
      </c>
      <c r="L235" s="211" t="str">
        <f t="shared" si="160"/>
        <v>Service</v>
      </c>
      <c r="M235" s="211" t="str">
        <f t="shared" si="131"/>
        <v>NO</v>
      </c>
      <c r="N235" s="211" t="str">
        <f t="shared" si="132"/>
        <v>Product</v>
      </c>
      <c r="O235" s="211" t="str">
        <f t="shared" si="133"/>
        <v>Promotion</v>
      </c>
      <c r="P235" s="211" t="str">
        <f t="shared" si="134"/>
        <v>One time</v>
      </c>
      <c r="Q235" s="349">
        <v>43930</v>
      </c>
      <c r="R235" s="349"/>
      <c r="S235" s="211" t="str">
        <f t="shared" si="135"/>
        <v>NO</v>
      </c>
      <c r="T235" s="211" t="str">
        <f t="shared" si="136"/>
        <v>No</v>
      </c>
      <c r="U235" s="211" t="str">
        <f t="shared" si="137"/>
        <v>No</v>
      </c>
      <c r="V235" s="211" t="str">
        <f t="shared" si="138"/>
        <v>NO</v>
      </c>
      <c r="W235" s="211" t="str">
        <f t="shared" si="139"/>
        <v>NO</v>
      </c>
      <c r="X235" s="211">
        <v>0</v>
      </c>
      <c r="Y235" s="211" t="s">
        <v>3277</v>
      </c>
      <c r="Z235" s="211" t="s">
        <v>3275</v>
      </c>
      <c r="AA235" s="211" t="s">
        <v>3319</v>
      </c>
      <c r="AB235" s="211" t="s">
        <v>3286</v>
      </c>
      <c r="AC235" s="211" t="s">
        <v>3286</v>
      </c>
      <c r="AD235" s="211" t="s">
        <v>3320</v>
      </c>
      <c r="AE235" s="211" t="str">
        <f t="shared" si="140"/>
        <v>EQDISO</v>
      </c>
      <c r="AF235" s="211" t="str">
        <f t="shared" si="141"/>
        <v>EQDISO</v>
      </c>
      <c r="AG235" s="211" t="str">
        <f t="shared" si="142"/>
        <v>DISCCOLL</v>
      </c>
      <c r="AH235" s="211" t="str">
        <f t="shared" si="161"/>
        <v/>
      </c>
      <c r="AI235" s="211" t="str">
        <f t="shared" si="143"/>
        <v/>
      </c>
      <c r="AJ235" s="211" t="str">
        <f t="shared" si="144"/>
        <v/>
      </c>
      <c r="AK235" s="211" t="str">
        <f t="shared" si="145"/>
        <v/>
      </c>
      <c r="AL235" s="211" t="str">
        <f t="shared" si="146"/>
        <v/>
      </c>
      <c r="AM235" s="211" t="str">
        <f t="shared" si="147"/>
        <v>Offer</v>
      </c>
      <c r="AN235" s="211" t="str">
        <f t="shared" si="148"/>
        <v>No</v>
      </c>
      <c r="AO235" s="211" t="str">
        <f t="shared" si="149"/>
        <v>No</v>
      </c>
      <c r="AP235" s="211" t="str">
        <f t="shared" si="150"/>
        <v>No</v>
      </c>
      <c r="AQ235" s="211" t="str">
        <f t="shared" si="151"/>
        <v/>
      </c>
      <c r="AR235" s="211" t="str">
        <f t="shared" si="152"/>
        <v/>
      </c>
      <c r="AS235" s="211" t="str">
        <f t="shared" si="153"/>
        <v/>
      </c>
      <c r="AT235" s="211" t="str">
        <f t="shared" si="154"/>
        <v>NO</v>
      </c>
      <c r="AU235" s="211" t="str">
        <f t="shared" si="155"/>
        <v/>
      </c>
      <c r="AV235" s="211" t="str">
        <f t="shared" si="156"/>
        <v/>
      </c>
      <c r="AW235" s="211" t="str">
        <f t="shared" si="157"/>
        <v/>
      </c>
      <c r="AX235" s="211" t="str">
        <f t="shared" si="158"/>
        <v>NO</v>
      </c>
      <c r="AY235" s="125" t="str">
        <f t="shared" si="159"/>
        <v/>
      </c>
    </row>
    <row r="236" spans="1:51" s="211" customFormat="1" x14ac:dyDescent="0.25">
      <c r="A236" s="211" t="s">
        <v>3233</v>
      </c>
      <c r="B236" s="211" t="s">
        <v>3233</v>
      </c>
      <c r="C236" s="211" t="str">
        <f t="shared" si="122"/>
        <v>Install Fee Credit Offered by Customer Care</v>
      </c>
      <c r="D236" s="211" t="str">
        <f t="shared" si="123"/>
        <v>Crédit sur les frais d'installation offert par l'équipe Service à la clientèle</v>
      </c>
      <c r="E236" s="211" t="str">
        <f t="shared" si="124"/>
        <v/>
      </c>
      <c r="F236" s="211" t="str">
        <f t="shared" si="125"/>
        <v>Install Fee Credit Offered by Customer Care</v>
      </c>
      <c r="G236" s="211" t="str">
        <f t="shared" si="126"/>
        <v>Crédit sur les frais d'installation offert par l'équipe Service à la clientèle</v>
      </c>
      <c r="H236" s="211" t="str">
        <f t="shared" si="127"/>
        <v>Install Fee Credit Offered by Customer Care</v>
      </c>
      <c r="I236" s="211" t="str">
        <f t="shared" si="128"/>
        <v>Crédit sur les frais d'installation offert par l'équipe Service à la clientèle</v>
      </c>
      <c r="J236" s="211" t="str">
        <f t="shared" si="129"/>
        <v/>
      </c>
      <c r="K236" s="211" t="str">
        <f t="shared" si="130"/>
        <v/>
      </c>
      <c r="L236" s="211" t="str">
        <f t="shared" si="160"/>
        <v>Service</v>
      </c>
      <c r="M236" s="211" t="str">
        <f t="shared" si="131"/>
        <v>NO</v>
      </c>
      <c r="N236" s="211" t="str">
        <f t="shared" si="132"/>
        <v>Product</v>
      </c>
      <c r="O236" s="211" t="str">
        <f t="shared" si="133"/>
        <v>Promotion</v>
      </c>
      <c r="P236" s="211" t="str">
        <f t="shared" si="134"/>
        <v>One time</v>
      </c>
      <c r="Q236" s="349">
        <v>43930</v>
      </c>
      <c r="R236" s="349"/>
      <c r="S236" s="211" t="str">
        <f t="shared" si="135"/>
        <v>NO</v>
      </c>
      <c r="T236" s="211" t="str">
        <f t="shared" si="136"/>
        <v>No</v>
      </c>
      <c r="U236" s="211" t="str">
        <f t="shared" si="137"/>
        <v>No</v>
      </c>
      <c r="V236" s="211" t="str">
        <f t="shared" si="138"/>
        <v>NO</v>
      </c>
      <c r="W236" s="211" t="str">
        <f t="shared" si="139"/>
        <v>NO</v>
      </c>
      <c r="X236" s="211">
        <v>0</v>
      </c>
      <c r="Y236" s="211" t="s">
        <v>3277</v>
      </c>
      <c r="Z236" s="211" t="s">
        <v>3275</v>
      </c>
      <c r="AA236" s="211" t="s">
        <v>3319</v>
      </c>
      <c r="AB236" s="211" t="s">
        <v>3286</v>
      </c>
      <c r="AC236" s="211" t="s">
        <v>3286</v>
      </c>
      <c r="AD236" s="211" t="s">
        <v>3320</v>
      </c>
      <c r="AE236" s="211" t="str">
        <f t="shared" si="140"/>
        <v>Service</v>
      </c>
      <c r="AF236" s="211" t="str">
        <f t="shared" si="141"/>
        <v>Service</v>
      </c>
      <c r="AG236" s="211" t="str">
        <f t="shared" si="142"/>
        <v>DISC-CC-INST</v>
      </c>
      <c r="AH236" s="211" t="str">
        <f t="shared" si="161"/>
        <v/>
      </c>
      <c r="AI236" s="211" t="str">
        <f t="shared" si="143"/>
        <v/>
      </c>
      <c r="AJ236" s="211" t="str">
        <f t="shared" si="144"/>
        <v/>
      </c>
      <c r="AK236" s="211" t="str">
        <f t="shared" si="145"/>
        <v/>
      </c>
      <c r="AL236" s="211" t="str">
        <f t="shared" si="146"/>
        <v/>
      </c>
      <c r="AM236" s="211" t="str">
        <f t="shared" si="147"/>
        <v>Offer</v>
      </c>
      <c r="AN236" s="211" t="str">
        <f t="shared" si="148"/>
        <v>No</v>
      </c>
      <c r="AO236" s="211" t="str">
        <f t="shared" si="149"/>
        <v>No</v>
      </c>
      <c r="AP236" s="211" t="str">
        <f t="shared" si="150"/>
        <v>No</v>
      </c>
      <c r="AQ236" s="211" t="str">
        <f t="shared" si="151"/>
        <v/>
      </c>
      <c r="AR236" s="211" t="str">
        <f t="shared" si="152"/>
        <v/>
      </c>
      <c r="AS236" s="211" t="str">
        <f t="shared" si="153"/>
        <v/>
      </c>
      <c r="AT236" s="211" t="str">
        <f t="shared" si="154"/>
        <v>NO</v>
      </c>
      <c r="AU236" s="211" t="str">
        <f t="shared" si="155"/>
        <v/>
      </c>
      <c r="AV236" s="211" t="str">
        <f t="shared" si="156"/>
        <v/>
      </c>
      <c r="AW236" s="211" t="str">
        <f t="shared" si="157"/>
        <v/>
      </c>
      <c r="AX236" s="211" t="str">
        <f t="shared" si="158"/>
        <v>NO</v>
      </c>
      <c r="AY236" s="125" t="str">
        <f t="shared" si="159"/>
        <v/>
      </c>
    </row>
    <row r="237" spans="1:51" s="211" customFormat="1" x14ac:dyDescent="0.25">
      <c r="A237" s="211" t="s">
        <v>2637</v>
      </c>
      <c r="B237" s="211" t="s">
        <v>2637</v>
      </c>
      <c r="C237" s="211" t="str">
        <f t="shared" si="122"/>
        <v>Equipment Discount - Customer Care</v>
      </c>
      <c r="D237" s="211" t="str">
        <f t="shared" si="123"/>
        <v>Réduction sur l'équipement (Service à la clientèle)</v>
      </c>
      <c r="E237" s="211" t="str">
        <f t="shared" si="124"/>
        <v/>
      </c>
      <c r="F237" s="211" t="str">
        <f t="shared" si="125"/>
        <v>Discounts offered on equipment by Customer Care</v>
      </c>
      <c r="G237" s="211" t="str">
        <f t="shared" si="126"/>
        <v>Réduction sur l'équipement (Service à la clientèle)</v>
      </c>
      <c r="H237" s="211" t="str">
        <f t="shared" si="127"/>
        <v>Equipment Discount - Customer Care</v>
      </c>
      <c r="I237" s="211" t="str">
        <f t="shared" si="128"/>
        <v>Réduction sur l'équipement (Service à la clientèle)</v>
      </c>
      <c r="J237" s="211" t="str">
        <f t="shared" si="129"/>
        <v/>
      </c>
      <c r="K237" s="211" t="str">
        <f t="shared" si="130"/>
        <v/>
      </c>
      <c r="L237" s="211" t="str">
        <f t="shared" si="160"/>
        <v>Service</v>
      </c>
      <c r="M237" s="211" t="str">
        <f t="shared" si="131"/>
        <v>NO</v>
      </c>
      <c r="N237" s="211" t="str">
        <f t="shared" si="132"/>
        <v>Product</v>
      </c>
      <c r="O237" s="211" t="str">
        <f t="shared" si="133"/>
        <v>Promotion</v>
      </c>
      <c r="P237" s="211" t="str">
        <f t="shared" si="134"/>
        <v>One time</v>
      </c>
      <c r="Q237" s="349">
        <v>43930</v>
      </c>
      <c r="R237" s="349"/>
      <c r="S237" s="211" t="str">
        <f t="shared" si="135"/>
        <v>NO</v>
      </c>
      <c r="T237" s="211" t="str">
        <f t="shared" si="136"/>
        <v>No</v>
      </c>
      <c r="U237" s="211" t="str">
        <f t="shared" si="137"/>
        <v>No</v>
      </c>
      <c r="V237" s="211" t="str">
        <f t="shared" si="138"/>
        <v>NO</v>
      </c>
      <c r="W237" s="211" t="str">
        <f t="shared" si="139"/>
        <v>NO</v>
      </c>
      <c r="X237" s="211">
        <v>0</v>
      </c>
      <c r="Y237" s="211" t="s">
        <v>3277</v>
      </c>
      <c r="Z237" s="211" t="s">
        <v>3275</v>
      </c>
      <c r="AA237" s="211" t="s">
        <v>3319</v>
      </c>
      <c r="AB237" s="211" t="s">
        <v>3286</v>
      </c>
      <c r="AC237" s="211" t="s">
        <v>3286</v>
      </c>
      <c r="AD237" s="211" t="s">
        <v>3320</v>
      </c>
      <c r="AE237" s="211" t="str">
        <f t="shared" si="140"/>
        <v>EQDISC</v>
      </c>
      <c r="AF237" s="211" t="str">
        <f t="shared" si="141"/>
        <v>EQDISC</v>
      </c>
      <c r="AG237" s="211" t="str">
        <f t="shared" si="142"/>
        <v>DISCCARE</v>
      </c>
      <c r="AH237" s="211" t="str">
        <f t="shared" si="161"/>
        <v/>
      </c>
      <c r="AI237" s="211" t="str">
        <f t="shared" si="143"/>
        <v/>
      </c>
      <c r="AJ237" s="211" t="str">
        <f t="shared" si="144"/>
        <v/>
      </c>
      <c r="AK237" s="211" t="str">
        <f t="shared" si="145"/>
        <v/>
      </c>
      <c r="AL237" s="211" t="str">
        <f t="shared" si="146"/>
        <v/>
      </c>
      <c r="AM237" s="211" t="str">
        <f t="shared" si="147"/>
        <v>Offer</v>
      </c>
      <c r="AN237" s="211" t="str">
        <f t="shared" si="148"/>
        <v>No</v>
      </c>
      <c r="AO237" s="211" t="str">
        <f t="shared" si="149"/>
        <v>No</v>
      </c>
      <c r="AP237" s="211" t="str">
        <f t="shared" si="150"/>
        <v>No</v>
      </c>
      <c r="AQ237" s="211" t="str">
        <f t="shared" si="151"/>
        <v/>
      </c>
      <c r="AR237" s="211" t="str">
        <f t="shared" si="152"/>
        <v/>
      </c>
      <c r="AS237" s="211" t="str">
        <f t="shared" si="153"/>
        <v/>
      </c>
      <c r="AT237" s="211" t="str">
        <f t="shared" si="154"/>
        <v>NO</v>
      </c>
      <c r="AU237" s="211" t="str">
        <f t="shared" si="155"/>
        <v/>
      </c>
      <c r="AV237" s="211" t="str">
        <f t="shared" si="156"/>
        <v/>
      </c>
      <c r="AW237" s="211" t="str">
        <f t="shared" si="157"/>
        <v/>
      </c>
      <c r="AX237" s="211" t="str">
        <f t="shared" si="158"/>
        <v>NO</v>
      </c>
      <c r="AY237" s="125" t="str">
        <f t="shared" si="159"/>
        <v/>
      </c>
    </row>
    <row r="238" spans="1:51" s="211" customFormat="1" x14ac:dyDescent="0.25">
      <c r="A238" s="211" t="s">
        <v>3231</v>
      </c>
      <c r="B238" s="211" t="s">
        <v>3231</v>
      </c>
      <c r="C238" s="211" t="str">
        <f t="shared" si="122"/>
        <v>Install Fee Credit Offered by Collection Dept.</v>
      </c>
      <c r="D238" s="211" t="str">
        <f t="shared" si="123"/>
        <v>Crédit sur les frais d'installation offert par l'équipe Recouvrement</v>
      </c>
      <c r="E238" s="211" t="str">
        <f t="shared" si="124"/>
        <v/>
      </c>
      <c r="F238" s="211" t="str">
        <f t="shared" si="125"/>
        <v>Install Fee Credit Offered by Collection Dept.</v>
      </c>
      <c r="G238" s="211" t="str">
        <f t="shared" si="126"/>
        <v>Crédit sur les frais d'installation offert par l'équipe Recouvrement</v>
      </c>
      <c r="H238" s="211" t="str">
        <f t="shared" si="127"/>
        <v>Install Fee Credit Offered by Collection Dept.</v>
      </c>
      <c r="I238" s="211" t="str">
        <f t="shared" si="128"/>
        <v>Crédit sur les frais d'installation offert par l'équipe Recouvrement</v>
      </c>
      <c r="J238" s="211" t="str">
        <f t="shared" si="129"/>
        <v/>
      </c>
      <c r="K238" s="211" t="str">
        <f t="shared" si="130"/>
        <v/>
      </c>
      <c r="L238" s="211" t="str">
        <f t="shared" si="160"/>
        <v>Service</v>
      </c>
      <c r="M238" s="211" t="str">
        <f t="shared" si="131"/>
        <v>NO</v>
      </c>
      <c r="N238" s="211" t="str">
        <f t="shared" si="132"/>
        <v>Product</v>
      </c>
      <c r="O238" s="211" t="str">
        <f t="shared" si="133"/>
        <v>Promotion</v>
      </c>
      <c r="P238" s="211" t="str">
        <f t="shared" si="134"/>
        <v>One time</v>
      </c>
      <c r="Q238" s="349">
        <v>43930</v>
      </c>
      <c r="R238" s="349"/>
      <c r="S238" s="211" t="str">
        <f t="shared" si="135"/>
        <v>NO</v>
      </c>
      <c r="T238" s="211" t="str">
        <f t="shared" si="136"/>
        <v>No</v>
      </c>
      <c r="U238" s="211" t="str">
        <f t="shared" si="137"/>
        <v>No</v>
      </c>
      <c r="V238" s="211" t="str">
        <f t="shared" si="138"/>
        <v>NO</v>
      </c>
      <c r="W238" s="211" t="str">
        <f t="shared" si="139"/>
        <v>NO</v>
      </c>
      <c r="X238" s="211">
        <v>0</v>
      </c>
      <c r="Y238" s="211" t="s">
        <v>3277</v>
      </c>
      <c r="Z238" s="211" t="s">
        <v>3275</v>
      </c>
      <c r="AA238" s="211" t="s">
        <v>3319</v>
      </c>
      <c r="AB238" s="211" t="s">
        <v>3286</v>
      </c>
      <c r="AC238" s="211" t="s">
        <v>3286</v>
      </c>
      <c r="AD238" s="211" t="s">
        <v>3320</v>
      </c>
      <c r="AE238" s="211" t="str">
        <f t="shared" si="140"/>
        <v>Service</v>
      </c>
      <c r="AF238" s="211" t="str">
        <f t="shared" si="141"/>
        <v>Service</v>
      </c>
      <c r="AG238" s="211" t="str">
        <f t="shared" si="142"/>
        <v>DISC-AR-INST</v>
      </c>
      <c r="AH238" s="211" t="str">
        <f t="shared" si="161"/>
        <v/>
      </c>
      <c r="AI238" s="211" t="str">
        <f t="shared" si="143"/>
        <v/>
      </c>
      <c r="AJ238" s="211" t="str">
        <f t="shared" si="144"/>
        <v/>
      </c>
      <c r="AK238" s="211" t="str">
        <f t="shared" si="145"/>
        <v/>
      </c>
      <c r="AL238" s="211" t="str">
        <f t="shared" si="146"/>
        <v/>
      </c>
      <c r="AM238" s="211" t="str">
        <f t="shared" si="147"/>
        <v>Offer</v>
      </c>
      <c r="AN238" s="211" t="str">
        <f t="shared" si="148"/>
        <v>No</v>
      </c>
      <c r="AO238" s="211" t="str">
        <f t="shared" si="149"/>
        <v>No</v>
      </c>
      <c r="AP238" s="211" t="str">
        <f t="shared" si="150"/>
        <v>No</v>
      </c>
      <c r="AQ238" s="211" t="str">
        <f t="shared" si="151"/>
        <v/>
      </c>
      <c r="AR238" s="211" t="str">
        <f t="shared" si="152"/>
        <v/>
      </c>
      <c r="AS238" s="211" t="str">
        <f t="shared" si="153"/>
        <v/>
      </c>
      <c r="AT238" s="211" t="str">
        <f t="shared" si="154"/>
        <v>NO</v>
      </c>
      <c r="AU238" s="211" t="str">
        <f t="shared" si="155"/>
        <v/>
      </c>
      <c r="AV238" s="211" t="str">
        <f t="shared" si="156"/>
        <v/>
      </c>
      <c r="AW238" s="211" t="str">
        <f t="shared" si="157"/>
        <v/>
      </c>
      <c r="AX238" s="211" t="str">
        <f t="shared" si="158"/>
        <v>NO</v>
      </c>
      <c r="AY238" s="125" t="str">
        <f t="shared" si="159"/>
        <v/>
      </c>
    </row>
    <row r="239" spans="1:51" s="211" customFormat="1" x14ac:dyDescent="0.25">
      <c r="A239" s="211" t="s">
        <v>1222</v>
      </c>
      <c r="B239" s="211" t="s">
        <v>1222</v>
      </c>
      <c r="C239" s="211" t="str">
        <f t="shared" si="122"/>
        <v xml:space="preserve">Reinstatement Fee Credit - Customer Care </v>
      </c>
      <c r="D239" s="211" t="str">
        <f t="shared" si="123"/>
        <v>Crédit sur les frais de rétablissement</v>
      </c>
      <c r="E239" s="211" t="str">
        <f t="shared" si="124"/>
        <v/>
      </c>
      <c r="F239" s="211" t="str">
        <f t="shared" si="125"/>
        <v xml:space="preserve">Reinstatement Fee Credit - Customer Care </v>
      </c>
      <c r="G239" s="211" t="str">
        <f t="shared" si="126"/>
        <v>Crédit sur les frais de rétablissement</v>
      </c>
      <c r="H239" s="211" t="str">
        <f t="shared" si="127"/>
        <v xml:space="preserve">Reinstatement Fee Credit - Customer Care </v>
      </c>
      <c r="I239" s="211" t="str">
        <f t="shared" si="128"/>
        <v>Crédit sur les frais de rétablissement</v>
      </c>
      <c r="J239" s="211" t="str">
        <f t="shared" si="129"/>
        <v/>
      </c>
      <c r="K239" s="211" t="str">
        <f t="shared" si="130"/>
        <v/>
      </c>
      <c r="L239" s="211" t="str">
        <f t="shared" si="160"/>
        <v>Service</v>
      </c>
      <c r="M239" s="211" t="str">
        <f t="shared" si="131"/>
        <v>NO</v>
      </c>
      <c r="N239" s="211" t="str">
        <f t="shared" si="132"/>
        <v>Product</v>
      </c>
      <c r="O239" s="211" t="str">
        <f t="shared" si="133"/>
        <v>Promotion</v>
      </c>
      <c r="P239" s="211" t="str">
        <f t="shared" si="134"/>
        <v>One time</v>
      </c>
      <c r="Q239" s="349">
        <v>43930</v>
      </c>
      <c r="R239" s="349"/>
      <c r="S239" s="211" t="str">
        <f t="shared" si="135"/>
        <v>NO</v>
      </c>
      <c r="T239" s="211" t="str">
        <f t="shared" si="136"/>
        <v>No</v>
      </c>
      <c r="U239" s="211" t="str">
        <f t="shared" si="137"/>
        <v>No</v>
      </c>
      <c r="V239" s="211" t="str">
        <f t="shared" si="138"/>
        <v>NO</v>
      </c>
      <c r="W239" s="211" t="str">
        <f t="shared" si="139"/>
        <v>NO</v>
      </c>
      <c r="X239" s="211">
        <v>0</v>
      </c>
      <c r="Y239" s="211" t="s">
        <v>3277</v>
      </c>
      <c r="Z239" s="211" t="s">
        <v>3275</v>
      </c>
      <c r="AA239" s="211" t="s">
        <v>3319</v>
      </c>
      <c r="AB239" s="211" t="s">
        <v>3286</v>
      </c>
      <c r="AC239" s="211" t="s">
        <v>3286</v>
      </c>
      <c r="AD239" s="211" t="s">
        <v>3320</v>
      </c>
      <c r="AE239" s="211" t="str">
        <f t="shared" si="140"/>
        <v>ADM_CC</v>
      </c>
      <c r="AF239" s="211" t="str">
        <f t="shared" si="141"/>
        <v>ADM_CC</v>
      </c>
      <c r="AG239" s="211" t="str">
        <f t="shared" si="142"/>
        <v>DISC_RETN_CC</v>
      </c>
      <c r="AH239" s="211" t="str">
        <f t="shared" si="161"/>
        <v/>
      </c>
      <c r="AI239" s="211" t="str">
        <f t="shared" si="143"/>
        <v/>
      </c>
      <c r="AJ239" s="211" t="str">
        <f t="shared" si="144"/>
        <v/>
      </c>
      <c r="AK239" s="211" t="str">
        <f t="shared" si="145"/>
        <v/>
      </c>
      <c r="AL239" s="211" t="str">
        <f t="shared" si="146"/>
        <v/>
      </c>
      <c r="AM239" s="211" t="str">
        <f t="shared" si="147"/>
        <v>Offer</v>
      </c>
      <c r="AN239" s="211" t="str">
        <f t="shared" si="148"/>
        <v>No</v>
      </c>
      <c r="AO239" s="211" t="str">
        <f t="shared" si="149"/>
        <v>No</v>
      </c>
      <c r="AP239" s="211" t="str">
        <f t="shared" si="150"/>
        <v>No</v>
      </c>
      <c r="AQ239" s="211" t="str">
        <f t="shared" si="151"/>
        <v/>
      </c>
      <c r="AR239" s="211" t="str">
        <f t="shared" si="152"/>
        <v/>
      </c>
      <c r="AS239" s="211" t="str">
        <f t="shared" si="153"/>
        <v/>
      </c>
      <c r="AT239" s="211" t="str">
        <f t="shared" si="154"/>
        <v>NO</v>
      </c>
      <c r="AU239" s="211" t="str">
        <f t="shared" si="155"/>
        <v/>
      </c>
      <c r="AV239" s="211" t="str">
        <f t="shared" si="156"/>
        <v/>
      </c>
      <c r="AW239" s="211" t="str">
        <f t="shared" si="157"/>
        <v/>
      </c>
      <c r="AX239" s="211" t="str">
        <f t="shared" si="158"/>
        <v>NO</v>
      </c>
      <c r="AY239" s="125" t="str">
        <f t="shared" si="159"/>
        <v/>
      </c>
    </row>
    <row r="240" spans="1:51" s="211" customFormat="1" x14ac:dyDescent="0.25">
      <c r="A240" s="211" t="s">
        <v>1219</v>
      </c>
      <c r="B240" s="211" t="s">
        <v>1219</v>
      </c>
      <c r="C240" s="211" t="str">
        <f t="shared" si="122"/>
        <v xml:space="preserve">Reinstatement Fee Credit - Loyalty </v>
      </c>
      <c r="D240" s="211" t="str">
        <f t="shared" si="123"/>
        <v>Crédit sur les frais de rétablissement (équipe Loyauté)</v>
      </c>
      <c r="E240" s="211" t="str">
        <f t="shared" si="124"/>
        <v/>
      </c>
      <c r="F240" s="211" t="str">
        <f t="shared" si="125"/>
        <v xml:space="preserve">Reinstatement Fee Credit - Loyalty </v>
      </c>
      <c r="G240" s="211" t="str">
        <f t="shared" si="126"/>
        <v>Crédit sur les frais de rétablissement (équipe Loyauté)</v>
      </c>
      <c r="H240" s="211" t="str">
        <f t="shared" si="127"/>
        <v xml:space="preserve">Reinstatement Fee Credit - Loyalty </v>
      </c>
      <c r="I240" s="211" t="str">
        <f t="shared" si="128"/>
        <v>Crédit sur les frais de rétablissement (équipe Loyauté)</v>
      </c>
      <c r="J240" s="211" t="str">
        <f t="shared" si="129"/>
        <v/>
      </c>
      <c r="K240" s="211" t="str">
        <f t="shared" si="130"/>
        <v/>
      </c>
      <c r="L240" s="211" t="str">
        <f t="shared" si="160"/>
        <v>Service</v>
      </c>
      <c r="M240" s="211" t="str">
        <f t="shared" si="131"/>
        <v>NO</v>
      </c>
      <c r="N240" s="211" t="str">
        <f t="shared" si="132"/>
        <v>Product</v>
      </c>
      <c r="O240" s="211" t="str">
        <f t="shared" si="133"/>
        <v>Promotion</v>
      </c>
      <c r="P240" s="211" t="str">
        <f t="shared" si="134"/>
        <v>One time</v>
      </c>
      <c r="Q240" s="349">
        <v>43930</v>
      </c>
      <c r="R240" s="349"/>
      <c r="S240" s="211" t="str">
        <f t="shared" si="135"/>
        <v>NO</v>
      </c>
      <c r="T240" s="211" t="str">
        <f t="shared" si="136"/>
        <v>No</v>
      </c>
      <c r="U240" s="211" t="str">
        <f t="shared" si="137"/>
        <v>No</v>
      </c>
      <c r="V240" s="211" t="str">
        <f t="shared" si="138"/>
        <v>NO</v>
      </c>
      <c r="W240" s="211" t="str">
        <f t="shared" si="139"/>
        <v>NO</v>
      </c>
      <c r="X240" s="211">
        <v>0</v>
      </c>
      <c r="Y240" s="211" t="s">
        <v>3277</v>
      </c>
      <c r="Z240" s="211" t="s">
        <v>3275</v>
      </c>
      <c r="AA240" s="211" t="s">
        <v>3319</v>
      </c>
      <c r="AB240" s="211" t="s">
        <v>3286</v>
      </c>
      <c r="AC240" s="211" t="s">
        <v>3286</v>
      </c>
      <c r="AD240" s="211" t="s">
        <v>3320</v>
      </c>
      <c r="AE240" s="211" t="str">
        <f t="shared" si="140"/>
        <v>ADM_CC</v>
      </c>
      <c r="AF240" s="211" t="str">
        <f t="shared" si="141"/>
        <v>ADM_CC</v>
      </c>
      <c r="AG240" s="211" t="str">
        <f t="shared" si="142"/>
        <v>DISC_REIN_CR</v>
      </c>
      <c r="AH240" s="211" t="str">
        <f t="shared" si="161"/>
        <v/>
      </c>
      <c r="AI240" s="211" t="str">
        <f t="shared" si="143"/>
        <v/>
      </c>
      <c r="AJ240" s="211" t="str">
        <f t="shared" si="144"/>
        <v/>
      </c>
      <c r="AK240" s="211" t="str">
        <f t="shared" si="145"/>
        <v/>
      </c>
      <c r="AL240" s="211" t="str">
        <f t="shared" si="146"/>
        <v/>
      </c>
      <c r="AM240" s="211" t="str">
        <f t="shared" si="147"/>
        <v>Offer</v>
      </c>
      <c r="AN240" s="211" t="str">
        <f t="shared" si="148"/>
        <v>No</v>
      </c>
      <c r="AO240" s="211" t="str">
        <f t="shared" si="149"/>
        <v>No</v>
      </c>
      <c r="AP240" s="211" t="str">
        <f t="shared" si="150"/>
        <v>No</v>
      </c>
      <c r="AQ240" s="211" t="str">
        <f t="shared" si="151"/>
        <v/>
      </c>
      <c r="AR240" s="211" t="str">
        <f t="shared" si="152"/>
        <v/>
      </c>
      <c r="AS240" s="211" t="str">
        <f t="shared" si="153"/>
        <v/>
      </c>
      <c r="AT240" s="211" t="str">
        <f t="shared" si="154"/>
        <v>NO</v>
      </c>
      <c r="AU240" s="211" t="str">
        <f t="shared" si="155"/>
        <v/>
      </c>
      <c r="AV240" s="211" t="str">
        <f t="shared" si="156"/>
        <v/>
      </c>
      <c r="AW240" s="211" t="str">
        <f t="shared" si="157"/>
        <v/>
      </c>
      <c r="AX240" s="211" t="str">
        <f t="shared" si="158"/>
        <v>NO</v>
      </c>
      <c r="AY240" s="125" t="str">
        <f t="shared" si="159"/>
        <v/>
      </c>
    </row>
    <row r="241" spans="1:51" s="211" customFormat="1" x14ac:dyDescent="0.25">
      <c r="A241" s="211" t="s">
        <v>5242</v>
      </c>
      <c r="B241" s="211" t="s">
        <v>5242</v>
      </c>
      <c r="C241" s="211" t="str">
        <f t="shared" si="122"/>
        <v>RMR Discount for Contract Dealer - 25%</v>
      </c>
      <c r="D241" s="211" t="str">
        <f t="shared" si="123"/>
        <v>Rabais de 25 % sur les frais mensuels offert par les vendeurs de contrats</v>
      </c>
      <c r="E241" s="211" t="str">
        <f t="shared" si="124"/>
        <v/>
      </c>
      <c r="F241" s="211" t="str">
        <f t="shared" si="125"/>
        <v>RMR Discount for Contract Dealer - 25%</v>
      </c>
      <c r="G241" s="211" t="str">
        <f t="shared" si="126"/>
        <v>Rabais de 25 % sur les frais mensuels offert par les vendeurs de contrats</v>
      </c>
      <c r="H241" s="211" t="str">
        <f t="shared" si="127"/>
        <v>RMR Discount for Contract Dealer - 25%</v>
      </c>
      <c r="I241" s="211" t="str">
        <f t="shared" si="128"/>
        <v>Rabais de 25 % sur les frais mensuels offert par les vendeurs de contrats</v>
      </c>
      <c r="J241" s="211" t="str">
        <f t="shared" si="129"/>
        <v/>
      </c>
      <c r="K241" s="211" t="str">
        <f t="shared" si="130"/>
        <v/>
      </c>
      <c r="L241" s="211" t="str">
        <f t="shared" si="160"/>
        <v>Service</v>
      </c>
      <c r="M241" s="211" t="str">
        <f t="shared" si="131"/>
        <v>YES</v>
      </c>
      <c r="N241" s="211" t="str">
        <f t="shared" si="132"/>
        <v>Product</v>
      </c>
      <c r="O241" s="211" t="str">
        <f t="shared" si="133"/>
        <v>Promotion</v>
      </c>
      <c r="P241" s="211" t="str">
        <f t="shared" si="134"/>
        <v>RMR</v>
      </c>
      <c r="Q241" s="349">
        <v>43930</v>
      </c>
      <c r="R241" s="349"/>
      <c r="S241" s="211" t="str">
        <f t="shared" si="135"/>
        <v>NO</v>
      </c>
      <c r="T241" s="211" t="str">
        <f t="shared" si="136"/>
        <v>No</v>
      </c>
      <c r="U241" s="211" t="str">
        <f t="shared" si="137"/>
        <v>No</v>
      </c>
      <c r="V241" s="211" t="str">
        <f t="shared" si="138"/>
        <v>NO</v>
      </c>
      <c r="W241" s="211" t="str">
        <f t="shared" si="139"/>
        <v>NO</v>
      </c>
      <c r="X241" s="211">
        <v>0</v>
      </c>
      <c r="Y241" s="211" t="s">
        <v>3277</v>
      </c>
      <c r="Z241" s="211" t="s">
        <v>3275</v>
      </c>
      <c r="AA241" s="211" t="s">
        <v>3319</v>
      </c>
      <c r="AB241" s="211" t="s">
        <v>3286</v>
      </c>
      <c r="AC241" s="211" t="s">
        <v>3286</v>
      </c>
      <c r="AD241" s="211" t="s">
        <v>3320</v>
      </c>
      <c r="AE241" s="211" t="str">
        <f t="shared" si="140"/>
        <v>Service</v>
      </c>
      <c r="AF241" s="211" t="str">
        <f t="shared" si="141"/>
        <v>Service</v>
      </c>
      <c r="AG241" s="211" t="str">
        <f t="shared" si="142"/>
        <v>DEALER_DISC</v>
      </c>
      <c r="AH241" s="211" t="str">
        <f t="shared" si="161"/>
        <v/>
      </c>
      <c r="AI241" s="211" t="str">
        <f t="shared" si="143"/>
        <v>NO</v>
      </c>
      <c r="AJ241" s="211" t="str">
        <f t="shared" si="144"/>
        <v/>
      </c>
      <c r="AK241" s="211" t="str">
        <f t="shared" si="145"/>
        <v/>
      </c>
      <c r="AL241" s="211" t="str">
        <f t="shared" si="146"/>
        <v/>
      </c>
      <c r="AM241" s="211" t="str">
        <f t="shared" si="147"/>
        <v>Offer</v>
      </c>
      <c r="AN241" s="211" t="str">
        <f t="shared" si="148"/>
        <v>No</v>
      </c>
      <c r="AO241" s="211" t="str">
        <f t="shared" si="149"/>
        <v>No</v>
      </c>
      <c r="AP241" s="211" t="str">
        <f t="shared" si="150"/>
        <v>No</v>
      </c>
      <c r="AQ241" s="211" t="str">
        <f t="shared" si="151"/>
        <v/>
      </c>
      <c r="AR241" s="211" t="str">
        <f t="shared" si="152"/>
        <v/>
      </c>
      <c r="AS241" s="211" t="str">
        <f t="shared" si="153"/>
        <v/>
      </c>
      <c r="AT241" s="211" t="str">
        <f t="shared" si="154"/>
        <v>NO</v>
      </c>
      <c r="AU241" s="211" t="str">
        <f t="shared" si="155"/>
        <v/>
      </c>
      <c r="AV241" s="211" t="str">
        <f t="shared" si="156"/>
        <v/>
      </c>
      <c r="AW241" s="211" t="str">
        <f t="shared" si="157"/>
        <v/>
      </c>
      <c r="AX241" s="211" t="str">
        <f t="shared" si="158"/>
        <v>NO</v>
      </c>
      <c r="AY241" s="125" t="str">
        <f t="shared" si="159"/>
        <v/>
      </c>
    </row>
    <row r="242" spans="1:51" s="211" customFormat="1" x14ac:dyDescent="0.25">
      <c r="A242" s="211" t="s">
        <v>579</v>
      </c>
      <c r="B242" s="211" t="s">
        <v>579</v>
      </c>
      <c r="C242" s="211" t="str">
        <f t="shared" si="122"/>
        <v>DX Glassbreak</v>
      </c>
      <c r="D242" s="211" t="str">
        <f t="shared" si="123"/>
        <v>Détecteur de bris de verre DX</v>
      </c>
      <c r="E242" s="211" t="str">
        <f t="shared" si="124"/>
        <v/>
      </c>
      <c r="F242" s="211" t="str">
        <f t="shared" si="125"/>
        <v>DX Glassbreak</v>
      </c>
      <c r="G242" s="211" t="str">
        <f t="shared" si="126"/>
        <v>Détecteur de bris de verre DX</v>
      </c>
      <c r="H242" s="211" t="str">
        <f t="shared" si="127"/>
        <v>DX Glassbreak</v>
      </c>
      <c r="I242" s="211" t="str">
        <f t="shared" si="128"/>
        <v>Détecteur de bris de verre DX</v>
      </c>
      <c r="J242" s="211" t="str">
        <f t="shared" si="129"/>
        <v/>
      </c>
      <c r="K242" s="211" t="str">
        <f t="shared" si="130"/>
        <v>CX74</v>
      </c>
      <c r="L242" s="211" t="str">
        <f t="shared" si="160"/>
        <v>Inventory</v>
      </c>
      <c r="M242" s="211" t="str">
        <f t="shared" si="131"/>
        <v>NO</v>
      </c>
      <c r="N242" s="211" t="str">
        <f t="shared" si="132"/>
        <v>Product</v>
      </c>
      <c r="O242" s="211" t="str">
        <f t="shared" si="133"/>
        <v>Sensor</v>
      </c>
      <c r="P242" s="211" t="str">
        <f t="shared" si="134"/>
        <v>One Time</v>
      </c>
      <c r="Q242" s="349">
        <v>43930</v>
      </c>
      <c r="R242" s="349"/>
      <c r="S242" s="211" t="str">
        <f t="shared" si="135"/>
        <v>YES</v>
      </c>
      <c r="T242" s="211" t="str">
        <f t="shared" si="136"/>
        <v>No</v>
      </c>
      <c r="U242" s="211" t="str">
        <f t="shared" si="137"/>
        <v>No</v>
      </c>
      <c r="V242" s="211" t="str">
        <f t="shared" si="138"/>
        <v>NO</v>
      </c>
      <c r="W242" s="211" t="str">
        <f t="shared" si="139"/>
        <v>NO</v>
      </c>
      <c r="X242" s="211">
        <v>0</v>
      </c>
      <c r="Y242" s="211" t="s">
        <v>3277</v>
      </c>
      <c r="Z242" s="211" t="s">
        <v>3275</v>
      </c>
      <c r="AA242" s="211" t="s">
        <v>3319</v>
      </c>
      <c r="AB242" s="211" t="s">
        <v>3286</v>
      </c>
      <c r="AC242" s="211" t="s">
        <v>3286</v>
      </c>
      <c r="AD242" s="211" t="s">
        <v>3320</v>
      </c>
      <c r="AE242" s="211" t="str">
        <f t="shared" si="140"/>
        <v>CX74</v>
      </c>
      <c r="AF242" s="211" t="str">
        <f t="shared" si="141"/>
        <v/>
      </c>
      <c r="AG242" s="211" t="str">
        <f t="shared" si="142"/>
        <v/>
      </c>
      <c r="AH242" s="211" t="str">
        <f t="shared" si="161"/>
        <v>X</v>
      </c>
      <c r="AI242" s="211" t="str">
        <f t="shared" si="143"/>
        <v/>
      </c>
      <c r="AJ242" s="211" t="str">
        <f t="shared" si="144"/>
        <v/>
      </c>
      <c r="AK242" s="211" t="str">
        <f t="shared" si="145"/>
        <v/>
      </c>
      <c r="AL242" s="211" t="str">
        <f t="shared" si="146"/>
        <v/>
      </c>
      <c r="AM242" s="211" t="str">
        <f t="shared" si="147"/>
        <v/>
      </c>
      <c r="AN242" s="211" t="str">
        <f t="shared" si="148"/>
        <v>No</v>
      </c>
      <c r="AO242" s="211" t="str">
        <f t="shared" si="149"/>
        <v>No</v>
      </c>
      <c r="AP242" s="211" t="str">
        <f t="shared" si="150"/>
        <v>No</v>
      </c>
      <c r="AQ242" s="211" t="str">
        <f t="shared" si="151"/>
        <v/>
      </c>
      <c r="AR242" s="211" t="str">
        <f t="shared" si="152"/>
        <v/>
      </c>
      <c r="AS242" s="211" t="str">
        <f t="shared" si="153"/>
        <v/>
      </c>
      <c r="AT242" s="211" t="str">
        <f t="shared" si="154"/>
        <v/>
      </c>
      <c r="AU242" s="211" t="str">
        <f t="shared" si="155"/>
        <v/>
      </c>
      <c r="AV242" s="211" t="str">
        <f t="shared" si="156"/>
        <v/>
      </c>
      <c r="AW242" s="211" t="str">
        <f t="shared" si="157"/>
        <v/>
      </c>
      <c r="AX242" s="211" t="str">
        <f t="shared" si="158"/>
        <v>NO</v>
      </c>
      <c r="AY242" s="125" t="str">
        <f t="shared" si="159"/>
        <v/>
      </c>
    </row>
    <row r="243" spans="1:51" s="211" customFormat="1" x14ac:dyDescent="0.25">
      <c r="A243" s="211" t="s">
        <v>595</v>
      </c>
      <c r="B243" s="211" t="s">
        <v>595</v>
      </c>
      <c r="C243" s="211" t="str">
        <f t="shared" si="122"/>
        <v>Heat Rise Sensor w/FX-31P</v>
      </c>
      <c r="D243" s="211" t="str">
        <f t="shared" si="123"/>
        <v>Détecteur d'augmentation de température avec FX-31P</v>
      </c>
      <c r="E243" s="211" t="str">
        <f t="shared" si="124"/>
        <v/>
      </c>
      <c r="F243" s="211" t="str">
        <f t="shared" si="125"/>
        <v>Heat Rise Sensor w/FX-31P</v>
      </c>
      <c r="G243" s="211" t="str">
        <f t="shared" si="126"/>
        <v>Détecteur d'augmentation de température avec FX-31P</v>
      </c>
      <c r="H243" s="211" t="str">
        <f t="shared" si="127"/>
        <v>Heat Rise Sensor w/FX-31P</v>
      </c>
      <c r="I243" s="211" t="str">
        <f t="shared" si="128"/>
        <v>Détecteur d'augmentation de température avec FX-31P</v>
      </c>
      <c r="J243" s="211" t="str">
        <f t="shared" si="129"/>
        <v/>
      </c>
      <c r="K243" s="211" t="str">
        <f t="shared" si="130"/>
        <v>CX45-NO 31P</v>
      </c>
      <c r="L243" s="211" t="str">
        <f t="shared" si="160"/>
        <v>Inventory</v>
      </c>
      <c r="M243" s="211" t="str">
        <f t="shared" si="131"/>
        <v>NO</v>
      </c>
      <c r="N243" s="211" t="str">
        <f t="shared" si="132"/>
        <v>Product</v>
      </c>
      <c r="O243" s="211" t="str">
        <f t="shared" si="133"/>
        <v>Sensor</v>
      </c>
      <c r="P243" s="211" t="str">
        <f t="shared" si="134"/>
        <v>One Time</v>
      </c>
      <c r="Q243" s="349">
        <v>43930</v>
      </c>
      <c r="R243" s="349"/>
      <c r="S243" s="211" t="str">
        <f t="shared" si="135"/>
        <v>YES</v>
      </c>
      <c r="T243" s="211" t="str">
        <f t="shared" si="136"/>
        <v>No</v>
      </c>
      <c r="U243" s="211" t="str">
        <f t="shared" si="137"/>
        <v>No</v>
      </c>
      <c r="V243" s="211" t="str">
        <f t="shared" si="138"/>
        <v>NO</v>
      </c>
      <c r="W243" s="211" t="str">
        <f t="shared" si="139"/>
        <v>NO</v>
      </c>
      <c r="X243" s="211">
        <v>0</v>
      </c>
      <c r="Y243" s="211" t="s">
        <v>3277</v>
      </c>
      <c r="Z243" s="211" t="s">
        <v>3275</v>
      </c>
      <c r="AA243" s="211" t="s">
        <v>3319</v>
      </c>
      <c r="AB243" s="211" t="s">
        <v>3286</v>
      </c>
      <c r="AC243" s="211" t="s">
        <v>3286</v>
      </c>
      <c r="AD243" s="211" t="s">
        <v>3320</v>
      </c>
      <c r="AE243" s="211" t="str">
        <f t="shared" si="140"/>
        <v>CX45</v>
      </c>
      <c r="AF243" s="211" t="str">
        <f t="shared" si="141"/>
        <v/>
      </c>
      <c r="AG243" s="211" t="str">
        <f t="shared" si="142"/>
        <v/>
      </c>
      <c r="AH243" s="211" t="str">
        <f t="shared" si="161"/>
        <v/>
      </c>
      <c r="AI243" s="211" t="str">
        <f t="shared" si="143"/>
        <v/>
      </c>
      <c r="AJ243" s="211" t="str">
        <f t="shared" si="144"/>
        <v/>
      </c>
      <c r="AK243" s="211" t="str">
        <f t="shared" si="145"/>
        <v/>
      </c>
      <c r="AL243" s="211" t="str">
        <f t="shared" si="146"/>
        <v/>
      </c>
      <c r="AM243" s="211" t="str">
        <f t="shared" si="147"/>
        <v/>
      </c>
      <c r="AN243" s="211" t="str">
        <f t="shared" si="148"/>
        <v>No</v>
      </c>
      <c r="AO243" s="211" t="str">
        <f t="shared" si="149"/>
        <v>No</v>
      </c>
      <c r="AP243" s="211" t="str">
        <f t="shared" si="150"/>
        <v>No</v>
      </c>
      <c r="AQ243" s="211" t="str">
        <f t="shared" si="151"/>
        <v/>
      </c>
      <c r="AR243" s="211" t="str">
        <f t="shared" si="152"/>
        <v/>
      </c>
      <c r="AS243" s="211" t="str">
        <f t="shared" si="153"/>
        <v/>
      </c>
      <c r="AT243" s="211" t="str">
        <f t="shared" si="154"/>
        <v/>
      </c>
      <c r="AU243" s="211" t="str">
        <f t="shared" si="155"/>
        <v/>
      </c>
      <c r="AV243" s="211" t="str">
        <f t="shared" si="156"/>
        <v/>
      </c>
      <c r="AW243" s="211" t="str">
        <f t="shared" si="157"/>
        <v/>
      </c>
      <c r="AX243" s="211" t="str">
        <f t="shared" si="158"/>
        <v>NO</v>
      </c>
      <c r="AY243" s="125" t="str">
        <f t="shared" si="159"/>
        <v/>
      </c>
    </row>
    <row r="244" spans="1:51" s="211" customFormat="1" x14ac:dyDescent="0.25">
      <c r="A244" s="211" t="s">
        <v>593</v>
      </c>
      <c r="B244" s="211" t="s">
        <v>593</v>
      </c>
      <c r="C244" s="211" t="str">
        <f t="shared" si="122"/>
        <v>Heat Rise Sensor w/FX-31P</v>
      </c>
      <c r="D244" s="211" t="str">
        <f t="shared" si="123"/>
        <v>Détecteur d'augmentation de température avec FX-31P</v>
      </c>
      <c r="E244" s="211" t="str">
        <f t="shared" si="124"/>
        <v/>
      </c>
      <c r="F244" s="211" t="str">
        <f t="shared" si="125"/>
        <v>Heat Rise Sensor w/FX-31P</v>
      </c>
      <c r="G244" s="211" t="str">
        <f t="shared" si="126"/>
        <v>Détecteur d'augmentation de température avec FX-31P</v>
      </c>
      <c r="H244" s="211" t="str">
        <f t="shared" si="127"/>
        <v>Heat Rise Sensor w/FX-31P</v>
      </c>
      <c r="I244" s="211" t="str">
        <f t="shared" si="128"/>
        <v>Détecteur d'augmentation de température avec FX-31P</v>
      </c>
      <c r="J244" s="211" t="str">
        <f t="shared" si="129"/>
        <v/>
      </c>
      <c r="K244" s="211" t="str">
        <f t="shared" si="130"/>
        <v>CX45</v>
      </c>
      <c r="L244" s="211" t="str">
        <f t="shared" si="160"/>
        <v>Inventory</v>
      </c>
      <c r="M244" s="211" t="str">
        <f t="shared" si="131"/>
        <v>NO</v>
      </c>
      <c r="N244" s="211" t="str">
        <f t="shared" si="132"/>
        <v>Product</v>
      </c>
      <c r="O244" s="211" t="str">
        <f t="shared" si="133"/>
        <v>Sensor</v>
      </c>
      <c r="P244" s="211" t="str">
        <f t="shared" si="134"/>
        <v>One Time</v>
      </c>
      <c r="Q244" s="349">
        <v>43930</v>
      </c>
      <c r="R244" s="349"/>
      <c r="S244" s="211" t="str">
        <f t="shared" si="135"/>
        <v>YES</v>
      </c>
      <c r="T244" s="211" t="str">
        <f t="shared" si="136"/>
        <v>No</v>
      </c>
      <c r="U244" s="211" t="str">
        <f t="shared" si="137"/>
        <v>No</v>
      </c>
      <c r="V244" s="211" t="str">
        <f t="shared" si="138"/>
        <v>NO</v>
      </c>
      <c r="W244" s="211" t="str">
        <f t="shared" si="139"/>
        <v>NO</v>
      </c>
      <c r="X244" s="211">
        <v>0</v>
      </c>
      <c r="Y244" s="211" t="s">
        <v>3277</v>
      </c>
      <c r="Z244" s="211" t="s">
        <v>3275</v>
      </c>
      <c r="AA244" s="211" t="s">
        <v>3319</v>
      </c>
      <c r="AB244" s="211" t="s">
        <v>3286</v>
      </c>
      <c r="AC244" s="211" t="s">
        <v>3286</v>
      </c>
      <c r="AD244" s="211" t="s">
        <v>3320</v>
      </c>
      <c r="AE244" s="211" t="str">
        <f t="shared" si="140"/>
        <v>CX45</v>
      </c>
      <c r="AF244" s="211" t="str">
        <f t="shared" si="141"/>
        <v/>
      </c>
      <c r="AG244" s="211" t="str">
        <f t="shared" si="142"/>
        <v/>
      </c>
      <c r="AH244" s="211" t="str">
        <f t="shared" si="161"/>
        <v>X</v>
      </c>
      <c r="AI244" s="211" t="str">
        <f t="shared" si="143"/>
        <v/>
      </c>
      <c r="AJ244" s="211" t="str">
        <f t="shared" si="144"/>
        <v/>
      </c>
      <c r="AK244" s="211" t="str">
        <f t="shared" si="145"/>
        <v/>
      </c>
      <c r="AL244" s="211" t="str">
        <f t="shared" si="146"/>
        <v/>
      </c>
      <c r="AM244" s="211" t="str">
        <f t="shared" si="147"/>
        <v/>
      </c>
      <c r="AN244" s="211" t="str">
        <f t="shared" si="148"/>
        <v>No</v>
      </c>
      <c r="AO244" s="211" t="str">
        <f t="shared" si="149"/>
        <v>Yes</v>
      </c>
      <c r="AP244" s="211" t="str">
        <f t="shared" si="150"/>
        <v>No</v>
      </c>
      <c r="AQ244" s="211" t="str">
        <f t="shared" si="151"/>
        <v/>
      </c>
      <c r="AR244" s="211" t="str">
        <f t="shared" si="152"/>
        <v/>
      </c>
      <c r="AS244" s="211" t="str">
        <f t="shared" si="153"/>
        <v>HEAT RISE</v>
      </c>
      <c r="AT244" s="211" t="str">
        <f t="shared" si="154"/>
        <v/>
      </c>
      <c r="AU244" s="211" t="str">
        <f t="shared" si="155"/>
        <v/>
      </c>
      <c r="AV244" s="211" t="str">
        <f t="shared" si="156"/>
        <v/>
      </c>
      <c r="AW244" s="211" t="str">
        <f t="shared" si="157"/>
        <v/>
      </c>
      <c r="AX244" s="211" t="str">
        <f t="shared" si="158"/>
        <v>NO</v>
      </c>
      <c r="AY244" s="125" t="str">
        <f t="shared" si="159"/>
        <v/>
      </c>
    </row>
    <row r="245" spans="1:51" s="211" customFormat="1" x14ac:dyDescent="0.25">
      <c r="A245" s="211" t="s">
        <v>591</v>
      </c>
      <c r="B245" s="211" t="s">
        <v>591</v>
      </c>
      <c r="C245" s="211" t="str">
        <f t="shared" si="122"/>
        <v>Low Temp Sensor w/FX-31P</v>
      </c>
      <c r="D245" s="211" t="str">
        <f t="shared" si="123"/>
        <v>Détecteur de température basse avec FX-31P</v>
      </c>
      <c r="E245" s="211" t="str">
        <f t="shared" si="124"/>
        <v/>
      </c>
      <c r="F245" s="211" t="str">
        <f t="shared" si="125"/>
        <v>Low Temp Sensor w/FX-31P</v>
      </c>
      <c r="G245" s="211" t="str">
        <f t="shared" si="126"/>
        <v>Détecteur de température basse avec FX-31P</v>
      </c>
      <c r="H245" s="211" t="str">
        <f t="shared" si="127"/>
        <v>Low Temp Sensor w/FX-31P</v>
      </c>
      <c r="I245" s="211" t="str">
        <f t="shared" si="128"/>
        <v>Détecteur de température basse avec FX-31P</v>
      </c>
      <c r="J245" s="211" t="str">
        <f t="shared" si="129"/>
        <v/>
      </c>
      <c r="K245" s="211" t="str">
        <f t="shared" si="130"/>
        <v>CX40-NO 31P</v>
      </c>
      <c r="L245" s="211" t="str">
        <f t="shared" si="160"/>
        <v>Inventory</v>
      </c>
      <c r="M245" s="211" t="str">
        <f t="shared" si="131"/>
        <v>NO</v>
      </c>
      <c r="N245" s="211" t="str">
        <f t="shared" si="132"/>
        <v>Product</v>
      </c>
      <c r="O245" s="211" t="str">
        <f t="shared" si="133"/>
        <v>Sensor</v>
      </c>
      <c r="P245" s="211" t="str">
        <f t="shared" si="134"/>
        <v>One Time</v>
      </c>
      <c r="Q245" s="349">
        <v>43930</v>
      </c>
      <c r="R245" s="349"/>
      <c r="S245" s="211" t="str">
        <f t="shared" si="135"/>
        <v>YES</v>
      </c>
      <c r="T245" s="211" t="str">
        <f t="shared" si="136"/>
        <v>No</v>
      </c>
      <c r="U245" s="211" t="str">
        <f t="shared" si="137"/>
        <v>No</v>
      </c>
      <c r="V245" s="211" t="str">
        <f t="shared" si="138"/>
        <v>NO</v>
      </c>
      <c r="W245" s="211" t="str">
        <f t="shared" si="139"/>
        <v>NO</v>
      </c>
      <c r="X245" s="211">
        <v>0</v>
      </c>
      <c r="Y245" s="211" t="s">
        <v>3277</v>
      </c>
      <c r="Z245" s="211" t="s">
        <v>3275</v>
      </c>
      <c r="AA245" s="211" t="s">
        <v>3319</v>
      </c>
      <c r="AB245" s="211" t="s">
        <v>3286</v>
      </c>
      <c r="AC245" s="211" t="s">
        <v>3286</v>
      </c>
      <c r="AD245" s="211" t="s">
        <v>3320</v>
      </c>
      <c r="AE245" s="211" t="str">
        <f t="shared" si="140"/>
        <v>CX45</v>
      </c>
      <c r="AF245" s="211" t="str">
        <f t="shared" si="141"/>
        <v/>
      </c>
      <c r="AG245" s="211" t="str">
        <f t="shared" si="142"/>
        <v/>
      </c>
      <c r="AH245" s="211" t="str">
        <f t="shared" si="161"/>
        <v/>
      </c>
      <c r="AI245" s="211" t="str">
        <f t="shared" si="143"/>
        <v/>
      </c>
      <c r="AJ245" s="211" t="str">
        <f t="shared" si="144"/>
        <v/>
      </c>
      <c r="AK245" s="211" t="str">
        <f t="shared" si="145"/>
        <v/>
      </c>
      <c r="AL245" s="211" t="str">
        <f t="shared" si="146"/>
        <v/>
      </c>
      <c r="AM245" s="211" t="str">
        <f t="shared" si="147"/>
        <v/>
      </c>
      <c r="AN245" s="211" t="str">
        <f t="shared" si="148"/>
        <v>No</v>
      </c>
      <c r="AO245" s="211" t="str">
        <f t="shared" si="149"/>
        <v>No</v>
      </c>
      <c r="AP245" s="211" t="str">
        <f t="shared" si="150"/>
        <v>No</v>
      </c>
      <c r="AQ245" s="211" t="str">
        <f t="shared" si="151"/>
        <v/>
      </c>
      <c r="AR245" s="211" t="str">
        <f t="shared" si="152"/>
        <v/>
      </c>
      <c r="AS245" s="211" t="str">
        <f t="shared" si="153"/>
        <v/>
      </c>
      <c r="AT245" s="211" t="str">
        <f t="shared" si="154"/>
        <v/>
      </c>
      <c r="AU245" s="211" t="str">
        <f t="shared" si="155"/>
        <v/>
      </c>
      <c r="AV245" s="211" t="str">
        <f t="shared" si="156"/>
        <v/>
      </c>
      <c r="AW245" s="211" t="str">
        <f t="shared" si="157"/>
        <v/>
      </c>
      <c r="AX245" s="211" t="str">
        <f t="shared" si="158"/>
        <v>NO</v>
      </c>
      <c r="AY245" s="125" t="str">
        <f t="shared" si="159"/>
        <v/>
      </c>
    </row>
    <row r="246" spans="1:51" s="211" customFormat="1" x14ac:dyDescent="0.25">
      <c r="A246" s="211" t="s">
        <v>589</v>
      </c>
      <c r="B246" s="211" t="s">
        <v>589</v>
      </c>
      <c r="C246" s="211" t="str">
        <f t="shared" si="122"/>
        <v>Low Temp Sensor w/FX-31P</v>
      </c>
      <c r="D246" s="211" t="str">
        <f t="shared" si="123"/>
        <v>Détecteur de température basse avec FX-31P</v>
      </c>
      <c r="E246" s="211" t="str">
        <f t="shared" si="124"/>
        <v/>
      </c>
      <c r="F246" s="211" t="str">
        <f t="shared" si="125"/>
        <v>Low Temp Sensor w/FX-31P</v>
      </c>
      <c r="G246" s="211" t="str">
        <f t="shared" si="126"/>
        <v>Détecteur de température basse avec FX-31P</v>
      </c>
      <c r="H246" s="211" t="str">
        <f t="shared" si="127"/>
        <v>Low Temp Sensor w/FX-31P</v>
      </c>
      <c r="I246" s="211" t="str">
        <f t="shared" si="128"/>
        <v>Détecteur de température basse avec FX-31P</v>
      </c>
      <c r="J246" s="211" t="str">
        <f t="shared" si="129"/>
        <v/>
      </c>
      <c r="K246" s="211" t="str">
        <f t="shared" si="130"/>
        <v>CX40</v>
      </c>
      <c r="L246" s="211" t="str">
        <f t="shared" si="160"/>
        <v>Inventory</v>
      </c>
      <c r="M246" s="211" t="str">
        <f t="shared" si="131"/>
        <v>NO</v>
      </c>
      <c r="N246" s="211" t="str">
        <f t="shared" si="132"/>
        <v>Product</v>
      </c>
      <c r="O246" s="211" t="str">
        <f t="shared" si="133"/>
        <v>Sensor</v>
      </c>
      <c r="P246" s="211" t="str">
        <f t="shared" si="134"/>
        <v>One Time</v>
      </c>
      <c r="Q246" s="349">
        <v>43930</v>
      </c>
      <c r="R246" s="349"/>
      <c r="S246" s="211" t="str">
        <f t="shared" si="135"/>
        <v>YES</v>
      </c>
      <c r="T246" s="211" t="str">
        <f t="shared" si="136"/>
        <v>No</v>
      </c>
      <c r="U246" s="211" t="str">
        <f t="shared" si="137"/>
        <v>No</v>
      </c>
      <c r="V246" s="211" t="str">
        <f t="shared" si="138"/>
        <v>NO</v>
      </c>
      <c r="W246" s="211" t="str">
        <f t="shared" si="139"/>
        <v>NO</v>
      </c>
      <c r="X246" s="211">
        <v>0</v>
      </c>
      <c r="Y246" s="211" t="s">
        <v>3277</v>
      </c>
      <c r="Z246" s="211" t="s">
        <v>3275</v>
      </c>
      <c r="AA246" s="211" t="s">
        <v>3319</v>
      </c>
      <c r="AB246" s="211" t="s">
        <v>3286</v>
      </c>
      <c r="AC246" s="211" t="s">
        <v>3286</v>
      </c>
      <c r="AD246" s="211" t="s">
        <v>3320</v>
      </c>
      <c r="AE246" s="211" t="str">
        <f t="shared" si="140"/>
        <v>CX40</v>
      </c>
      <c r="AF246" s="211" t="str">
        <f t="shared" si="141"/>
        <v/>
      </c>
      <c r="AG246" s="211" t="str">
        <f t="shared" si="142"/>
        <v/>
      </c>
      <c r="AH246" s="211" t="str">
        <f t="shared" si="161"/>
        <v>X</v>
      </c>
      <c r="AI246" s="211" t="str">
        <f t="shared" si="143"/>
        <v/>
      </c>
      <c r="AJ246" s="211" t="str">
        <f t="shared" si="144"/>
        <v/>
      </c>
      <c r="AK246" s="211" t="str">
        <f t="shared" si="145"/>
        <v/>
      </c>
      <c r="AL246" s="211" t="str">
        <f t="shared" si="146"/>
        <v/>
      </c>
      <c r="AM246" s="211" t="str">
        <f t="shared" si="147"/>
        <v/>
      </c>
      <c r="AN246" s="211" t="str">
        <f t="shared" si="148"/>
        <v>No</v>
      </c>
      <c r="AO246" s="211" t="str">
        <f t="shared" si="149"/>
        <v>Yes</v>
      </c>
      <c r="AP246" s="211" t="str">
        <f t="shared" si="150"/>
        <v>No</v>
      </c>
      <c r="AQ246" s="211" t="str">
        <f t="shared" si="151"/>
        <v/>
      </c>
      <c r="AR246" s="211" t="str">
        <f t="shared" si="152"/>
        <v/>
      </c>
      <c r="AS246" s="211" t="str">
        <f t="shared" si="153"/>
        <v>LOW TEMP</v>
      </c>
      <c r="AT246" s="211" t="str">
        <f t="shared" si="154"/>
        <v/>
      </c>
      <c r="AU246" s="211" t="str">
        <f t="shared" si="155"/>
        <v/>
      </c>
      <c r="AV246" s="211" t="str">
        <f t="shared" si="156"/>
        <v/>
      </c>
      <c r="AW246" s="211" t="str">
        <f t="shared" si="157"/>
        <v/>
      </c>
      <c r="AX246" s="211" t="str">
        <f t="shared" si="158"/>
        <v>NO</v>
      </c>
      <c r="AY246" s="125" t="str">
        <f t="shared" si="159"/>
        <v/>
      </c>
    </row>
    <row r="247" spans="1:51" s="211" customFormat="1" x14ac:dyDescent="0.25">
      <c r="A247" s="211" t="s">
        <v>489</v>
      </c>
      <c r="B247" s="211" t="s">
        <v>489</v>
      </c>
      <c r="C247" s="211" t="str">
        <f t="shared" si="122"/>
        <v>Pendant (button cell) Battery</v>
      </c>
      <c r="D247" s="211" t="str">
        <f t="shared" si="123"/>
        <v>Pile bouton pour pendentif</v>
      </c>
      <c r="E247" s="211" t="str">
        <f t="shared" si="124"/>
        <v/>
      </c>
      <c r="F247" s="211" t="str">
        <f t="shared" si="125"/>
        <v>Pendant (button cell) Battery</v>
      </c>
      <c r="G247" s="211" t="str">
        <f t="shared" si="126"/>
        <v>Pile bouton pour pendentif</v>
      </c>
      <c r="H247" s="211" t="str">
        <f t="shared" si="127"/>
        <v>Pendant (button cell) Battery</v>
      </c>
      <c r="I247" s="211" t="str">
        <f t="shared" si="128"/>
        <v>Pile bouton pour pendentif</v>
      </c>
      <c r="J247" s="211" t="str">
        <f t="shared" si="129"/>
        <v/>
      </c>
      <c r="K247" s="211" t="str">
        <f t="shared" si="130"/>
        <v>CX16</v>
      </c>
      <c r="L247" s="211" t="str">
        <f t="shared" si="160"/>
        <v>Inventory</v>
      </c>
      <c r="M247" s="211" t="str">
        <f t="shared" si="131"/>
        <v>NO</v>
      </c>
      <c r="N247" s="211" t="str">
        <f t="shared" si="132"/>
        <v>Product</v>
      </c>
      <c r="O247" s="211" t="str">
        <f t="shared" si="133"/>
        <v>Misc</v>
      </c>
      <c r="P247" s="211" t="str">
        <f t="shared" si="134"/>
        <v>One Time</v>
      </c>
      <c r="Q247" s="349">
        <v>43930</v>
      </c>
      <c r="R247" s="349"/>
      <c r="S247" s="211" t="str">
        <f t="shared" si="135"/>
        <v>YES</v>
      </c>
      <c r="T247" s="211" t="str">
        <f t="shared" si="136"/>
        <v>No</v>
      </c>
      <c r="U247" s="211" t="str">
        <f t="shared" si="137"/>
        <v>No</v>
      </c>
      <c r="V247" s="211" t="str">
        <f t="shared" si="138"/>
        <v>NO</v>
      </c>
      <c r="W247" s="211" t="str">
        <f t="shared" si="139"/>
        <v>NO</v>
      </c>
      <c r="X247" s="211">
        <v>0</v>
      </c>
      <c r="Y247" s="211" t="s">
        <v>3277</v>
      </c>
      <c r="Z247" s="211" t="s">
        <v>3275</v>
      </c>
      <c r="AA247" s="211" t="s">
        <v>3319</v>
      </c>
      <c r="AB247" s="211" t="s">
        <v>3286</v>
      </c>
      <c r="AC247" s="211" t="s">
        <v>3286</v>
      </c>
      <c r="AD247" s="211" t="s">
        <v>3320</v>
      </c>
      <c r="AE247" s="211" t="str">
        <f t="shared" si="140"/>
        <v>CX16</v>
      </c>
      <c r="AF247" s="211" t="str">
        <f t="shared" si="141"/>
        <v/>
      </c>
      <c r="AG247" s="211" t="str">
        <f t="shared" si="142"/>
        <v/>
      </c>
      <c r="AH247" s="211" t="str">
        <f t="shared" si="161"/>
        <v/>
      </c>
      <c r="AI247" s="211" t="str">
        <f t="shared" si="143"/>
        <v/>
      </c>
      <c r="AJ247" s="211" t="str">
        <f t="shared" si="144"/>
        <v/>
      </c>
      <c r="AK247" s="211" t="str">
        <f t="shared" si="145"/>
        <v/>
      </c>
      <c r="AL247" s="211" t="str">
        <f t="shared" si="146"/>
        <v/>
      </c>
      <c r="AM247" s="211" t="str">
        <f t="shared" si="147"/>
        <v/>
      </c>
      <c r="AN247" s="211" t="str">
        <f t="shared" si="148"/>
        <v>Yes</v>
      </c>
      <c r="AO247" s="211" t="str">
        <f t="shared" si="149"/>
        <v>No</v>
      </c>
      <c r="AP247" s="211" t="str">
        <f t="shared" si="150"/>
        <v>No</v>
      </c>
      <c r="AQ247" s="211" t="str">
        <f t="shared" si="151"/>
        <v/>
      </c>
      <c r="AR247" s="211" t="str">
        <f t="shared" si="152"/>
        <v/>
      </c>
      <c r="AS247" s="211" t="str">
        <f t="shared" si="153"/>
        <v/>
      </c>
      <c r="AT247" s="211" t="str">
        <f t="shared" si="154"/>
        <v/>
      </c>
      <c r="AU247" s="211" t="str">
        <f t="shared" si="155"/>
        <v/>
      </c>
      <c r="AV247" s="211" t="str">
        <f t="shared" si="156"/>
        <v/>
      </c>
      <c r="AW247" s="211" t="str">
        <f t="shared" si="157"/>
        <v/>
      </c>
      <c r="AX247" s="211" t="str">
        <f t="shared" si="158"/>
        <v>YES</v>
      </c>
      <c r="AY247" s="125" t="str">
        <f t="shared" si="159"/>
        <v/>
      </c>
    </row>
    <row r="248" spans="1:51" s="211" customFormat="1" x14ac:dyDescent="0.25">
      <c r="A248" s="211" t="s">
        <v>587</v>
      </c>
      <c r="B248" s="211" t="s">
        <v>587</v>
      </c>
      <c r="C248" s="211" t="str">
        <f t="shared" si="122"/>
        <v>Water Detector w/FX-31P</v>
      </c>
      <c r="D248" s="211" t="str">
        <f t="shared" si="123"/>
        <v>Détecteur d'eau avec FX-31P</v>
      </c>
      <c r="E248" s="211" t="str">
        <f t="shared" si="124"/>
        <v/>
      </c>
      <c r="F248" s="211" t="str">
        <f t="shared" si="125"/>
        <v>Water Detector w/FX-31P</v>
      </c>
      <c r="G248" s="211" t="str">
        <f t="shared" si="126"/>
        <v>Détecteur d'eau avec FX-31P</v>
      </c>
      <c r="H248" s="211" t="str">
        <f t="shared" si="127"/>
        <v>Water Detector w/FX-31P</v>
      </c>
      <c r="I248" s="211" t="str">
        <f t="shared" si="128"/>
        <v>Détecteur d'eau avec FX-31P</v>
      </c>
      <c r="J248" s="211" t="str">
        <f t="shared" si="129"/>
        <v/>
      </c>
      <c r="K248" s="211" t="str">
        <f t="shared" si="130"/>
        <v>CX11</v>
      </c>
      <c r="L248" s="211" t="str">
        <f t="shared" si="160"/>
        <v>Inventory</v>
      </c>
      <c r="M248" s="211" t="str">
        <f t="shared" si="131"/>
        <v>NO</v>
      </c>
      <c r="N248" s="211" t="str">
        <f t="shared" si="132"/>
        <v>Product</v>
      </c>
      <c r="O248" s="211" t="str">
        <f t="shared" si="133"/>
        <v>Sensor</v>
      </c>
      <c r="P248" s="211" t="str">
        <f t="shared" si="134"/>
        <v>One Time</v>
      </c>
      <c r="Q248" s="349">
        <v>43930</v>
      </c>
      <c r="R248" s="349"/>
      <c r="S248" s="211" t="str">
        <f t="shared" si="135"/>
        <v>YES</v>
      </c>
      <c r="T248" s="211" t="str">
        <f t="shared" si="136"/>
        <v>No</v>
      </c>
      <c r="U248" s="211" t="str">
        <f t="shared" si="137"/>
        <v>No</v>
      </c>
      <c r="V248" s="211" t="str">
        <f t="shared" si="138"/>
        <v>NO</v>
      </c>
      <c r="W248" s="211" t="str">
        <f t="shared" si="139"/>
        <v>NO</v>
      </c>
      <c r="X248" s="211">
        <v>0</v>
      </c>
      <c r="Y248" s="211" t="s">
        <v>3277</v>
      </c>
      <c r="Z248" s="211" t="s">
        <v>3275</v>
      </c>
      <c r="AA248" s="211" t="s">
        <v>3319</v>
      </c>
      <c r="AB248" s="211" t="s">
        <v>3286</v>
      </c>
      <c r="AC248" s="211" t="s">
        <v>3286</v>
      </c>
      <c r="AD248" s="211" t="s">
        <v>3320</v>
      </c>
      <c r="AE248" s="211" t="str">
        <f t="shared" si="140"/>
        <v>CX11</v>
      </c>
      <c r="AF248" s="211" t="str">
        <f t="shared" si="141"/>
        <v/>
      </c>
      <c r="AG248" s="211" t="str">
        <f t="shared" si="142"/>
        <v/>
      </c>
      <c r="AH248" s="211" t="str">
        <f t="shared" si="161"/>
        <v>X</v>
      </c>
      <c r="AI248" s="211" t="str">
        <f t="shared" si="143"/>
        <v/>
      </c>
      <c r="AJ248" s="211" t="str">
        <f t="shared" si="144"/>
        <v/>
      </c>
      <c r="AK248" s="211" t="str">
        <f t="shared" si="145"/>
        <v/>
      </c>
      <c r="AL248" s="211" t="str">
        <f t="shared" si="146"/>
        <v/>
      </c>
      <c r="AM248" s="211" t="str">
        <f t="shared" si="147"/>
        <v/>
      </c>
      <c r="AN248" s="211" t="str">
        <f t="shared" si="148"/>
        <v>No</v>
      </c>
      <c r="AO248" s="211" t="str">
        <f t="shared" si="149"/>
        <v>Yes</v>
      </c>
      <c r="AP248" s="211" t="str">
        <f t="shared" si="150"/>
        <v>No</v>
      </c>
      <c r="AQ248" s="211" t="str">
        <f t="shared" si="151"/>
        <v/>
      </c>
      <c r="AR248" s="211" t="str">
        <f t="shared" si="152"/>
        <v/>
      </c>
      <c r="AS248" s="211" t="str">
        <f t="shared" si="153"/>
        <v>WATER BUG</v>
      </c>
      <c r="AT248" s="211" t="str">
        <f t="shared" si="154"/>
        <v/>
      </c>
      <c r="AU248" s="211" t="str">
        <f t="shared" si="155"/>
        <v/>
      </c>
      <c r="AV248" s="211" t="str">
        <f t="shared" si="156"/>
        <v/>
      </c>
      <c r="AW248" s="211" t="str">
        <f t="shared" si="157"/>
        <v/>
      </c>
      <c r="AX248" s="211" t="str">
        <f t="shared" si="158"/>
        <v>NO</v>
      </c>
      <c r="AY248" s="125" t="str">
        <f t="shared" si="159"/>
        <v/>
      </c>
    </row>
    <row r="249" spans="1:51" s="211" customFormat="1" x14ac:dyDescent="0.25">
      <c r="A249" s="211" t="s">
        <v>585</v>
      </c>
      <c r="B249" s="211" t="s">
        <v>585</v>
      </c>
      <c r="C249" s="211" t="str">
        <f t="shared" si="122"/>
        <v>CO Detector w/FX-31P</v>
      </c>
      <c r="D249" s="211" t="str">
        <f t="shared" si="123"/>
        <v>Détecteur de monoxyde de carbone avec FX-31P</v>
      </c>
      <c r="E249" s="211" t="str">
        <f t="shared" si="124"/>
        <v/>
      </c>
      <c r="F249" s="211" t="str">
        <f t="shared" si="125"/>
        <v>CO Detector w/FX-31P</v>
      </c>
      <c r="G249" s="211" t="str">
        <f t="shared" si="126"/>
        <v>Détecteur de monoxyde de carbone avec FX-31P</v>
      </c>
      <c r="H249" s="211" t="str">
        <f t="shared" si="127"/>
        <v>CO Detector w/FX-31P</v>
      </c>
      <c r="I249" s="211" t="str">
        <f t="shared" si="128"/>
        <v>Détecteur de monoxyde de carbone avec FX-31P</v>
      </c>
      <c r="J249" s="211" t="str">
        <f t="shared" si="129"/>
        <v/>
      </c>
      <c r="K249" s="211" t="str">
        <f t="shared" si="130"/>
        <v>CX10</v>
      </c>
      <c r="L249" s="211" t="str">
        <f t="shared" si="160"/>
        <v>Inventory</v>
      </c>
      <c r="M249" s="211" t="str">
        <f t="shared" si="131"/>
        <v>NO</v>
      </c>
      <c r="N249" s="211" t="str">
        <f t="shared" si="132"/>
        <v>Product</v>
      </c>
      <c r="O249" s="211" t="str">
        <f t="shared" si="133"/>
        <v>Sensor</v>
      </c>
      <c r="P249" s="211" t="str">
        <f t="shared" si="134"/>
        <v>One Time</v>
      </c>
      <c r="Q249" s="349">
        <v>43930</v>
      </c>
      <c r="R249" s="349"/>
      <c r="S249" s="211" t="str">
        <f t="shared" si="135"/>
        <v>YES</v>
      </c>
      <c r="T249" s="211" t="str">
        <f t="shared" si="136"/>
        <v>No</v>
      </c>
      <c r="U249" s="211" t="str">
        <f t="shared" si="137"/>
        <v>No</v>
      </c>
      <c r="V249" s="211" t="str">
        <f t="shared" si="138"/>
        <v>NO</v>
      </c>
      <c r="W249" s="211" t="str">
        <f t="shared" si="139"/>
        <v>NO</v>
      </c>
      <c r="X249" s="211">
        <v>0</v>
      </c>
      <c r="Y249" s="211" t="s">
        <v>3277</v>
      </c>
      <c r="Z249" s="211" t="s">
        <v>3275</v>
      </c>
      <c r="AA249" s="211" t="s">
        <v>3319</v>
      </c>
      <c r="AB249" s="211" t="s">
        <v>3286</v>
      </c>
      <c r="AC249" s="211" t="s">
        <v>3286</v>
      </c>
      <c r="AD249" s="211" t="s">
        <v>3320</v>
      </c>
      <c r="AE249" s="211" t="str">
        <f t="shared" si="140"/>
        <v>CX10</v>
      </c>
      <c r="AF249" s="211" t="str">
        <f t="shared" si="141"/>
        <v/>
      </c>
      <c r="AG249" s="211" t="str">
        <f t="shared" si="142"/>
        <v/>
      </c>
      <c r="AH249" s="211" t="str">
        <f t="shared" si="161"/>
        <v>X</v>
      </c>
      <c r="AI249" s="211" t="str">
        <f t="shared" si="143"/>
        <v/>
      </c>
      <c r="AJ249" s="211" t="str">
        <f t="shared" si="144"/>
        <v/>
      </c>
      <c r="AK249" s="211" t="str">
        <f t="shared" si="145"/>
        <v/>
      </c>
      <c r="AL249" s="211" t="str">
        <f t="shared" si="146"/>
        <v/>
      </c>
      <c r="AM249" s="211" t="str">
        <f t="shared" si="147"/>
        <v/>
      </c>
      <c r="AN249" s="211" t="str">
        <f t="shared" si="148"/>
        <v>No</v>
      </c>
      <c r="AO249" s="211" t="str">
        <f t="shared" si="149"/>
        <v>Yes</v>
      </c>
      <c r="AP249" s="211" t="str">
        <f t="shared" si="150"/>
        <v>No</v>
      </c>
      <c r="AQ249" s="211" t="str">
        <f t="shared" si="151"/>
        <v/>
      </c>
      <c r="AR249" s="211" t="str">
        <f t="shared" si="152"/>
        <v/>
      </c>
      <c r="AS249" s="211" t="str">
        <f t="shared" si="153"/>
        <v>CO DETECTOR</v>
      </c>
      <c r="AT249" s="211" t="str">
        <f t="shared" si="154"/>
        <v/>
      </c>
      <c r="AU249" s="211" t="str">
        <f t="shared" si="155"/>
        <v/>
      </c>
      <c r="AV249" s="211" t="str">
        <f t="shared" si="156"/>
        <v/>
      </c>
      <c r="AW249" s="211" t="str">
        <f t="shared" si="157"/>
        <v/>
      </c>
      <c r="AX249" s="211" t="str">
        <f t="shared" si="158"/>
        <v>NO</v>
      </c>
      <c r="AY249" s="125" t="str">
        <f t="shared" si="159"/>
        <v/>
      </c>
    </row>
    <row r="250" spans="1:51" s="211" customFormat="1" x14ac:dyDescent="0.25">
      <c r="A250" s="211" t="s">
        <v>3075</v>
      </c>
      <c r="B250" s="211" t="s">
        <v>3075</v>
      </c>
      <c r="C250" s="211" t="str">
        <f t="shared" si="122"/>
        <v xml:space="preserve">Service Charge Discount </v>
      </c>
      <c r="D250" s="211" t="str">
        <f t="shared" si="123"/>
        <v>Réduction des frais de service</v>
      </c>
      <c r="E250" s="211" t="str">
        <f t="shared" si="124"/>
        <v/>
      </c>
      <c r="F250" s="211" t="str">
        <f t="shared" si="125"/>
        <v>Service Charge Credit (in certain circumstances TBC)</v>
      </c>
      <c r="G250" s="211" t="str">
        <f t="shared" si="126"/>
        <v>Réduction des frais de service</v>
      </c>
      <c r="H250" s="211" t="str">
        <f t="shared" si="127"/>
        <v xml:space="preserve">Service Charge Discount </v>
      </c>
      <c r="I250" s="211" t="str">
        <f t="shared" si="128"/>
        <v>Réduction des frais de service</v>
      </c>
      <c r="J250" s="211" t="str">
        <f t="shared" si="129"/>
        <v/>
      </c>
      <c r="K250" s="211" t="str">
        <f t="shared" si="130"/>
        <v/>
      </c>
      <c r="L250" s="211" t="str">
        <f t="shared" si="160"/>
        <v>Service</v>
      </c>
      <c r="M250" s="211" t="str">
        <f t="shared" si="131"/>
        <v>NO</v>
      </c>
      <c r="N250" s="211" t="str">
        <f t="shared" si="132"/>
        <v>Product</v>
      </c>
      <c r="O250" s="211" t="str">
        <f t="shared" si="133"/>
        <v>Promotion</v>
      </c>
      <c r="P250" s="211" t="str">
        <f t="shared" si="134"/>
        <v>One time</v>
      </c>
      <c r="Q250" s="349">
        <v>43930</v>
      </c>
      <c r="R250" s="349"/>
      <c r="S250" s="211" t="str">
        <f t="shared" si="135"/>
        <v>NO</v>
      </c>
      <c r="T250" s="211" t="str">
        <f t="shared" si="136"/>
        <v>No</v>
      </c>
      <c r="U250" s="211" t="str">
        <f t="shared" si="137"/>
        <v>No</v>
      </c>
      <c r="V250" s="211" t="str">
        <f t="shared" si="138"/>
        <v>NO</v>
      </c>
      <c r="W250" s="211" t="str">
        <f t="shared" si="139"/>
        <v>NO</v>
      </c>
      <c r="X250" s="211">
        <v>0</v>
      </c>
      <c r="Y250" s="211" t="s">
        <v>3277</v>
      </c>
      <c r="Z250" s="211" t="s">
        <v>3275</v>
      </c>
      <c r="AA250" s="211" t="s">
        <v>3319</v>
      </c>
      <c r="AB250" s="211" t="s">
        <v>3286</v>
      </c>
      <c r="AC250" s="211" t="s">
        <v>3286</v>
      </c>
      <c r="AD250" s="211" t="s">
        <v>3320</v>
      </c>
      <c r="AE250" s="211" t="str">
        <f t="shared" si="140"/>
        <v>NOSHOW</v>
      </c>
      <c r="AF250" s="211" t="str">
        <f t="shared" si="141"/>
        <v>NOSHOW</v>
      </c>
      <c r="AG250" s="211" t="str">
        <f t="shared" si="142"/>
        <v>CSERV_CR</v>
      </c>
      <c r="AH250" s="211" t="str">
        <f t="shared" si="161"/>
        <v/>
      </c>
      <c r="AI250" s="211" t="str">
        <f t="shared" si="143"/>
        <v/>
      </c>
      <c r="AJ250" s="211" t="str">
        <f t="shared" si="144"/>
        <v/>
      </c>
      <c r="AK250" s="211" t="str">
        <f t="shared" si="145"/>
        <v/>
      </c>
      <c r="AL250" s="211" t="str">
        <f t="shared" si="146"/>
        <v/>
      </c>
      <c r="AM250" s="211" t="str">
        <f t="shared" si="147"/>
        <v>Offer</v>
      </c>
      <c r="AN250" s="211" t="str">
        <f t="shared" si="148"/>
        <v>No</v>
      </c>
      <c r="AO250" s="211" t="str">
        <f t="shared" si="149"/>
        <v>No</v>
      </c>
      <c r="AP250" s="211" t="str">
        <f t="shared" si="150"/>
        <v>No</v>
      </c>
      <c r="AQ250" s="211" t="str">
        <f t="shared" si="151"/>
        <v/>
      </c>
      <c r="AR250" s="211" t="str">
        <f t="shared" si="152"/>
        <v/>
      </c>
      <c r="AS250" s="211" t="str">
        <f t="shared" si="153"/>
        <v/>
      </c>
      <c r="AT250" s="211" t="str">
        <f t="shared" si="154"/>
        <v>NO</v>
      </c>
      <c r="AU250" s="211" t="str">
        <f t="shared" si="155"/>
        <v/>
      </c>
      <c r="AV250" s="211" t="str">
        <f t="shared" si="156"/>
        <v/>
      </c>
      <c r="AW250" s="211" t="str">
        <f t="shared" si="157"/>
        <v/>
      </c>
      <c r="AX250" s="211" t="str">
        <f t="shared" si="158"/>
        <v>NO</v>
      </c>
      <c r="AY250" s="125" t="str">
        <f t="shared" si="159"/>
        <v/>
      </c>
    </row>
    <row r="251" spans="1:51" s="211" customFormat="1" x14ac:dyDescent="0.25">
      <c r="A251" s="211" t="s">
        <v>3074</v>
      </c>
      <c r="B251" s="211" t="s">
        <v>3074</v>
      </c>
      <c r="C251" s="211" t="str">
        <f t="shared" si="122"/>
        <v xml:space="preserve">Service Charge </v>
      </c>
      <c r="D251" s="211" t="str">
        <f t="shared" si="123"/>
        <v xml:space="preserve"> frais de service </v>
      </c>
      <c r="E251" s="211" t="str">
        <f t="shared" si="124"/>
        <v/>
      </c>
      <c r="F251" s="211" t="str">
        <f t="shared" si="125"/>
        <v xml:space="preserve">Service Charge </v>
      </c>
      <c r="G251" s="211" t="str">
        <f t="shared" si="126"/>
        <v xml:space="preserve"> frais de service </v>
      </c>
      <c r="H251" s="211" t="str">
        <f t="shared" si="127"/>
        <v xml:space="preserve">Service Charge </v>
      </c>
      <c r="I251" s="211" t="str">
        <f t="shared" si="128"/>
        <v xml:space="preserve"> frais de service </v>
      </c>
      <c r="J251" s="211" t="str">
        <f t="shared" si="129"/>
        <v/>
      </c>
      <c r="K251" s="211" t="str">
        <f t="shared" si="130"/>
        <v/>
      </c>
      <c r="L251" s="211" t="str">
        <f t="shared" si="160"/>
        <v>Service</v>
      </c>
      <c r="M251" s="211" t="str">
        <f t="shared" si="131"/>
        <v>NO</v>
      </c>
      <c r="N251" s="211" t="str">
        <f t="shared" si="132"/>
        <v>Product</v>
      </c>
      <c r="O251" s="211" t="str">
        <f t="shared" si="133"/>
        <v>Promotion</v>
      </c>
      <c r="P251" s="211" t="str">
        <f t="shared" si="134"/>
        <v>One time</v>
      </c>
      <c r="Q251" s="349">
        <v>43930</v>
      </c>
      <c r="R251" s="349"/>
      <c r="S251" s="211" t="str">
        <f t="shared" si="135"/>
        <v>NO</v>
      </c>
      <c r="T251" s="211" t="str">
        <f t="shared" si="136"/>
        <v>No</v>
      </c>
      <c r="U251" s="211" t="str">
        <f t="shared" si="137"/>
        <v>No</v>
      </c>
      <c r="V251" s="211" t="str">
        <f t="shared" si="138"/>
        <v>NO</v>
      </c>
      <c r="W251" s="211" t="str">
        <f t="shared" si="139"/>
        <v>NO</v>
      </c>
      <c r="X251" s="211">
        <v>0</v>
      </c>
      <c r="Y251" s="211" t="s">
        <v>3277</v>
      </c>
      <c r="Z251" s="211" t="s">
        <v>3275</v>
      </c>
      <c r="AA251" s="211" t="s">
        <v>3319</v>
      </c>
      <c r="AB251" s="211" t="s">
        <v>3286</v>
      </c>
      <c r="AC251" s="211" t="s">
        <v>3286</v>
      </c>
      <c r="AD251" s="211" t="s">
        <v>3320</v>
      </c>
      <c r="AE251" s="211" t="str">
        <f t="shared" si="140"/>
        <v>NOSHOW</v>
      </c>
      <c r="AF251" s="211" t="str">
        <f t="shared" si="141"/>
        <v>NOSHOW</v>
      </c>
      <c r="AG251" s="211" t="str">
        <f t="shared" si="142"/>
        <v>CSERV</v>
      </c>
      <c r="AH251" s="211" t="str">
        <f t="shared" si="161"/>
        <v/>
      </c>
      <c r="AI251" s="211" t="str">
        <f t="shared" si="143"/>
        <v/>
      </c>
      <c r="AJ251" s="211" t="str">
        <f t="shared" si="144"/>
        <v/>
      </c>
      <c r="AK251" s="211" t="str">
        <f t="shared" si="145"/>
        <v/>
      </c>
      <c r="AL251" s="211" t="str">
        <f t="shared" si="146"/>
        <v/>
      </c>
      <c r="AM251" s="211" t="str">
        <f t="shared" si="147"/>
        <v>Offer</v>
      </c>
      <c r="AN251" s="211" t="str">
        <f t="shared" si="148"/>
        <v>No</v>
      </c>
      <c r="AO251" s="211" t="str">
        <f t="shared" si="149"/>
        <v>No</v>
      </c>
      <c r="AP251" s="211" t="str">
        <f t="shared" si="150"/>
        <v>No</v>
      </c>
      <c r="AQ251" s="211" t="str">
        <f t="shared" si="151"/>
        <v/>
      </c>
      <c r="AR251" s="211" t="str">
        <f t="shared" si="152"/>
        <v/>
      </c>
      <c r="AS251" s="211" t="str">
        <f t="shared" si="153"/>
        <v/>
      </c>
      <c r="AT251" s="211" t="str">
        <f t="shared" si="154"/>
        <v>NO</v>
      </c>
      <c r="AU251" s="211" t="str">
        <f t="shared" si="155"/>
        <v/>
      </c>
      <c r="AV251" s="211" t="str">
        <f t="shared" si="156"/>
        <v/>
      </c>
      <c r="AW251" s="211" t="str">
        <f t="shared" si="157"/>
        <v/>
      </c>
      <c r="AX251" s="211" t="str">
        <f t="shared" si="158"/>
        <v>NO</v>
      </c>
      <c r="AY251" s="125" t="str">
        <f t="shared" si="159"/>
        <v/>
      </c>
    </row>
    <row r="252" spans="1:51" s="211" customFormat="1" x14ac:dyDescent="0.25">
      <c r="A252" s="211" t="s">
        <v>487</v>
      </c>
      <c r="B252" s="211" t="s">
        <v>487</v>
      </c>
      <c r="C252" s="211" t="str">
        <f t="shared" si="122"/>
        <v>3V Lithium Button Battery</v>
      </c>
      <c r="D252" s="211" t="str">
        <f t="shared" si="123"/>
        <v>Pile bouton au lithium de 3 V</v>
      </c>
      <c r="E252" s="211" t="str">
        <f t="shared" si="124"/>
        <v/>
      </c>
      <c r="F252" s="211" t="str">
        <f t="shared" si="125"/>
        <v>3V Lithium Button Battery</v>
      </c>
      <c r="G252" s="211" t="str">
        <f t="shared" si="126"/>
        <v>Pile bouton au lithium de 3 V</v>
      </c>
      <c r="H252" s="211" t="str">
        <f t="shared" si="127"/>
        <v>3V Lithium Button Battery</v>
      </c>
      <c r="I252" s="211" t="str">
        <f t="shared" si="128"/>
        <v>Pile bouton au lithium de 3 V</v>
      </c>
      <c r="J252" s="211" t="str">
        <f t="shared" si="129"/>
        <v/>
      </c>
      <c r="K252" s="211" t="str">
        <f t="shared" si="130"/>
        <v>CS32</v>
      </c>
      <c r="L252" s="211" t="str">
        <f t="shared" si="160"/>
        <v>Inventory</v>
      </c>
      <c r="M252" s="211" t="str">
        <f t="shared" si="131"/>
        <v>NO</v>
      </c>
      <c r="N252" s="211" t="str">
        <f t="shared" si="132"/>
        <v>Product</v>
      </c>
      <c r="O252" s="211" t="str">
        <f t="shared" si="133"/>
        <v>Misc</v>
      </c>
      <c r="P252" s="211" t="str">
        <f t="shared" si="134"/>
        <v>One Time</v>
      </c>
      <c r="Q252" s="349">
        <v>43930</v>
      </c>
      <c r="R252" s="349"/>
      <c r="S252" s="211" t="str">
        <f t="shared" si="135"/>
        <v>YES</v>
      </c>
      <c r="T252" s="211" t="str">
        <f t="shared" si="136"/>
        <v>No</v>
      </c>
      <c r="U252" s="211" t="str">
        <f t="shared" si="137"/>
        <v>No</v>
      </c>
      <c r="V252" s="211" t="str">
        <f t="shared" si="138"/>
        <v>NO</v>
      </c>
      <c r="W252" s="211" t="str">
        <f t="shared" si="139"/>
        <v>NO</v>
      </c>
      <c r="X252" s="211">
        <v>0</v>
      </c>
      <c r="Y252" s="211" t="s">
        <v>3277</v>
      </c>
      <c r="Z252" s="211" t="s">
        <v>3275</v>
      </c>
      <c r="AA252" s="211" t="s">
        <v>3319</v>
      </c>
      <c r="AB252" s="211" t="s">
        <v>3286</v>
      </c>
      <c r="AC252" s="211" t="s">
        <v>3286</v>
      </c>
      <c r="AD252" s="211" t="s">
        <v>3320</v>
      </c>
      <c r="AE252" s="211" t="str">
        <f t="shared" si="140"/>
        <v>CS32</v>
      </c>
      <c r="AF252" s="211" t="str">
        <f t="shared" si="141"/>
        <v/>
      </c>
      <c r="AG252" s="211" t="str">
        <f t="shared" si="142"/>
        <v/>
      </c>
      <c r="AH252" s="211" t="str">
        <f t="shared" si="161"/>
        <v/>
      </c>
      <c r="AI252" s="211" t="str">
        <f t="shared" si="143"/>
        <v/>
      </c>
      <c r="AJ252" s="211" t="str">
        <f t="shared" si="144"/>
        <v/>
      </c>
      <c r="AK252" s="211" t="str">
        <f t="shared" si="145"/>
        <v/>
      </c>
      <c r="AL252" s="211" t="str">
        <f t="shared" si="146"/>
        <v/>
      </c>
      <c r="AM252" s="211" t="str">
        <f t="shared" si="147"/>
        <v/>
      </c>
      <c r="AN252" s="211" t="str">
        <f t="shared" si="148"/>
        <v>Yes</v>
      </c>
      <c r="AO252" s="211" t="str">
        <f t="shared" si="149"/>
        <v>No</v>
      </c>
      <c r="AP252" s="211" t="str">
        <f t="shared" si="150"/>
        <v>No</v>
      </c>
      <c r="AQ252" s="211" t="str">
        <f t="shared" si="151"/>
        <v/>
      </c>
      <c r="AR252" s="211" t="str">
        <f t="shared" si="152"/>
        <v/>
      </c>
      <c r="AS252" s="211" t="str">
        <f t="shared" si="153"/>
        <v/>
      </c>
      <c r="AT252" s="211" t="str">
        <f t="shared" si="154"/>
        <v/>
      </c>
      <c r="AU252" s="211" t="str">
        <f t="shared" si="155"/>
        <v/>
      </c>
      <c r="AV252" s="211" t="str">
        <f t="shared" si="156"/>
        <v/>
      </c>
      <c r="AW252" s="211" t="str">
        <f t="shared" si="157"/>
        <v/>
      </c>
      <c r="AX252" s="211" t="str">
        <f t="shared" si="158"/>
        <v>YES</v>
      </c>
      <c r="AY252" s="125" t="str">
        <f t="shared" si="159"/>
        <v/>
      </c>
    </row>
    <row r="253" spans="1:51" s="211" customFormat="1" x14ac:dyDescent="0.25">
      <c r="A253" s="211" t="s">
        <v>485</v>
      </c>
      <c r="B253" s="211" t="s">
        <v>485</v>
      </c>
      <c r="C253" s="211" t="str">
        <f t="shared" si="122"/>
        <v>3V Lithium Battery for fall sensor</v>
      </c>
      <c r="D253" s="211" t="str">
        <f t="shared" si="123"/>
        <v>Pile au lithium de 3 V pour détecteur de chute</v>
      </c>
      <c r="E253" s="211" t="str">
        <f t="shared" si="124"/>
        <v/>
      </c>
      <c r="F253" s="211" t="str">
        <f t="shared" si="125"/>
        <v>3V Lithium Battery for fall sensor</v>
      </c>
      <c r="G253" s="211" t="str">
        <f t="shared" si="126"/>
        <v>Pile au lithium de 3 V pour détecteur de chute</v>
      </c>
      <c r="H253" s="211" t="str">
        <f t="shared" si="127"/>
        <v>3V Lithium Battery for fall sensor</v>
      </c>
      <c r="I253" s="211" t="str">
        <f t="shared" si="128"/>
        <v>Pile au lithium de 3 V pour détecteur de chute</v>
      </c>
      <c r="J253" s="211" t="str">
        <f t="shared" si="129"/>
        <v/>
      </c>
      <c r="K253" s="211" t="str">
        <f t="shared" si="130"/>
        <v>CR2477</v>
      </c>
      <c r="L253" s="211" t="str">
        <f t="shared" si="160"/>
        <v>Inventory</v>
      </c>
      <c r="M253" s="211" t="str">
        <f t="shared" si="131"/>
        <v>NO</v>
      </c>
      <c r="N253" s="211" t="str">
        <f t="shared" si="132"/>
        <v>Product</v>
      </c>
      <c r="O253" s="211" t="str">
        <f t="shared" si="133"/>
        <v>Misc</v>
      </c>
      <c r="P253" s="211" t="str">
        <f t="shared" si="134"/>
        <v>One Time</v>
      </c>
      <c r="Q253" s="349">
        <v>43930</v>
      </c>
      <c r="R253" s="349"/>
      <c r="S253" s="211" t="str">
        <f t="shared" si="135"/>
        <v>YES</v>
      </c>
      <c r="T253" s="211" t="str">
        <f t="shared" si="136"/>
        <v>No</v>
      </c>
      <c r="U253" s="211" t="str">
        <f t="shared" si="137"/>
        <v>No</v>
      </c>
      <c r="V253" s="211" t="str">
        <f t="shared" si="138"/>
        <v>NO</v>
      </c>
      <c r="W253" s="211" t="str">
        <f t="shared" si="139"/>
        <v>NO</v>
      </c>
      <c r="X253" s="211">
        <v>0</v>
      </c>
      <c r="Y253" s="211" t="s">
        <v>3277</v>
      </c>
      <c r="Z253" s="211" t="s">
        <v>3275</v>
      </c>
      <c r="AA253" s="211" t="s">
        <v>3319</v>
      </c>
      <c r="AB253" s="211" t="s">
        <v>3286</v>
      </c>
      <c r="AC253" s="211" t="s">
        <v>3286</v>
      </c>
      <c r="AD253" s="211" t="s">
        <v>3320</v>
      </c>
      <c r="AE253" s="211" t="str">
        <f t="shared" si="140"/>
        <v>CR2477</v>
      </c>
      <c r="AF253" s="211" t="str">
        <f t="shared" si="141"/>
        <v/>
      </c>
      <c r="AG253" s="211" t="str">
        <f t="shared" si="142"/>
        <v/>
      </c>
      <c r="AH253" s="211" t="str">
        <f t="shared" si="161"/>
        <v/>
      </c>
      <c r="AI253" s="211" t="str">
        <f t="shared" si="143"/>
        <v/>
      </c>
      <c r="AJ253" s="211" t="str">
        <f t="shared" si="144"/>
        <v/>
      </c>
      <c r="AK253" s="211" t="str">
        <f t="shared" si="145"/>
        <v/>
      </c>
      <c r="AL253" s="211" t="str">
        <f t="shared" si="146"/>
        <v/>
      </c>
      <c r="AM253" s="211" t="str">
        <f t="shared" si="147"/>
        <v/>
      </c>
      <c r="AN253" s="211" t="str">
        <f t="shared" si="148"/>
        <v>Yes</v>
      </c>
      <c r="AO253" s="211" t="str">
        <f t="shared" si="149"/>
        <v>No</v>
      </c>
      <c r="AP253" s="211" t="str">
        <f t="shared" si="150"/>
        <v>No</v>
      </c>
      <c r="AQ253" s="211" t="str">
        <f t="shared" si="151"/>
        <v/>
      </c>
      <c r="AR253" s="211" t="str">
        <f t="shared" si="152"/>
        <v/>
      </c>
      <c r="AS253" s="211" t="str">
        <f t="shared" si="153"/>
        <v/>
      </c>
      <c r="AT253" s="211" t="str">
        <f t="shared" si="154"/>
        <v/>
      </c>
      <c r="AU253" s="211" t="str">
        <f t="shared" si="155"/>
        <v/>
      </c>
      <c r="AV253" s="211" t="str">
        <f t="shared" si="156"/>
        <v/>
      </c>
      <c r="AW253" s="211" t="str">
        <f t="shared" si="157"/>
        <v/>
      </c>
      <c r="AX253" s="211" t="str">
        <f t="shared" si="158"/>
        <v>YES</v>
      </c>
      <c r="AY253" s="125" t="str">
        <f t="shared" si="159"/>
        <v/>
      </c>
    </row>
    <row r="254" spans="1:51" s="211" customFormat="1" x14ac:dyDescent="0.25">
      <c r="A254" s="211" t="s">
        <v>483</v>
      </c>
      <c r="B254" s="211" t="s">
        <v>483</v>
      </c>
      <c r="C254" s="211" t="str">
        <f t="shared" si="122"/>
        <v>Glass Break Battery</v>
      </c>
      <c r="D254" s="211" t="str">
        <f t="shared" si="123"/>
        <v>Pile pour détecteur de bris de verre</v>
      </c>
      <c r="E254" s="211" t="str">
        <f t="shared" si="124"/>
        <v/>
      </c>
      <c r="F254" s="211" t="str">
        <f t="shared" si="125"/>
        <v>Glass Break Battery</v>
      </c>
      <c r="G254" s="211" t="str">
        <f t="shared" si="126"/>
        <v>Pile pour détecteur de bris de verre</v>
      </c>
      <c r="H254" s="211" t="str">
        <f t="shared" si="127"/>
        <v>Glass Break Battery</v>
      </c>
      <c r="I254" s="211" t="str">
        <f t="shared" si="128"/>
        <v>Pile pour détecteur de bris de verre</v>
      </c>
      <c r="J254" s="211" t="str">
        <f t="shared" si="129"/>
        <v/>
      </c>
      <c r="K254" s="211" t="str">
        <f t="shared" si="130"/>
        <v>CR2450</v>
      </c>
      <c r="L254" s="211" t="str">
        <f t="shared" si="160"/>
        <v>Inventory</v>
      </c>
      <c r="M254" s="211" t="str">
        <f t="shared" si="131"/>
        <v>NO</v>
      </c>
      <c r="N254" s="211" t="str">
        <f t="shared" si="132"/>
        <v>Product</v>
      </c>
      <c r="O254" s="211" t="str">
        <f t="shared" si="133"/>
        <v>Misc</v>
      </c>
      <c r="P254" s="211" t="str">
        <f t="shared" si="134"/>
        <v>One Time</v>
      </c>
      <c r="Q254" s="349">
        <v>43930</v>
      </c>
      <c r="R254" s="349"/>
      <c r="S254" s="211" t="str">
        <f t="shared" si="135"/>
        <v>YES</v>
      </c>
      <c r="T254" s="211" t="str">
        <f t="shared" si="136"/>
        <v>No</v>
      </c>
      <c r="U254" s="211" t="str">
        <f t="shared" si="137"/>
        <v>No</v>
      </c>
      <c r="V254" s="211" t="str">
        <f t="shared" si="138"/>
        <v>NO</v>
      </c>
      <c r="W254" s="211" t="str">
        <f t="shared" si="139"/>
        <v>NO</v>
      </c>
      <c r="X254" s="211">
        <v>0</v>
      </c>
      <c r="Y254" s="211" t="s">
        <v>3277</v>
      </c>
      <c r="Z254" s="211" t="s">
        <v>3275</v>
      </c>
      <c r="AA254" s="211" t="s">
        <v>3319</v>
      </c>
      <c r="AB254" s="211" t="s">
        <v>3286</v>
      </c>
      <c r="AC254" s="211" t="s">
        <v>3286</v>
      </c>
      <c r="AD254" s="211" t="s">
        <v>3320</v>
      </c>
      <c r="AE254" s="211" t="str">
        <f t="shared" si="140"/>
        <v>CR2450</v>
      </c>
      <c r="AF254" s="211" t="str">
        <f t="shared" si="141"/>
        <v/>
      </c>
      <c r="AG254" s="211" t="str">
        <f t="shared" si="142"/>
        <v/>
      </c>
      <c r="AH254" s="211" t="str">
        <f t="shared" si="161"/>
        <v/>
      </c>
      <c r="AI254" s="211" t="str">
        <f t="shared" si="143"/>
        <v/>
      </c>
      <c r="AJ254" s="211" t="str">
        <f t="shared" si="144"/>
        <v/>
      </c>
      <c r="AK254" s="211" t="str">
        <f t="shared" si="145"/>
        <v/>
      </c>
      <c r="AL254" s="211" t="str">
        <f t="shared" si="146"/>
        <v/>
      </c>
      <c r="AM254" s="211" t="str">
        <f t="shared" si="147"/>
        <v/>
      </c>
      <c r="AN254" s="211" t="str">
        <f t="shared" si="148"/>
        <v>Yes</v>
      </c>
      <c r="AO254" s="211" t="str">
        <f t="shared" si="149"/>
        <v>No</v>
      </c>
      <c r="AP254" s="211" t="str">
        <f t="shared" si="150"/>
        <v>No</v>
      </c>
      <c r="AQ254" s="211" t="str">
        <f t="shared" si="151"/>
        <v/>
      </c>
      <c r="AR254" s="211" t="str">
        <f t="shared" si="152"/>
        <v/>
      </c>
      <c r="AS254" s="211" t="str">
        <f t="shared" si="153"/>
        <v/>
      </c>
      <c r="AT254" s="211" t="str">
        <f t="shared" si="154"/>
        <v/>
      </c>
      <c r="AU254" s="211" t="str">
        <f t="shared" si="155"/>
        <v/>
      </c>
      <c r="AV254" s="211" t="str">
        <f t="shared" si="156"/>
        <v/>
      </c>
      <c r="AW254" s="211" t="str">
        <f t="shared" si="157"/>
        <v/>
      </c>
      <c r="AX254" s="211" t="str">
        <f t="shared" si="158"/>
        <v>YES</v>
      </c>
      <c r="AY254" s="125" t="str">
        <f t="shared" si="159"/>
        <v/>
      </c>
    </row>
    <row r="255" spans="1:51" s="211" customFormat="1" x14ac:dyDescent="0.25">
      <c r="A255" s="211" t="s">
        <v>462</v>
      </c>
      <c r="B255" s="211" t="s">
        <v>462</v>
      </c>
      <c r="C255" s="211" t="str">
        <f t="shared" si="122"/>
        <v>CR2025 Lithium 3V battery</v>
      </c>
      <c r="D255" s="211" t="str">
        <f t="shared" si="123"/>
        <v>Pile au lithium 3 V CR2025</v>
      </c>
      <c r="E255" s="211" t="str">
        <f t="shared" si="124"/>
        <v/>
      </c>
      <c r="F255" s="211" t="str">
        <f t="shared" si="125"/>
        <v>CR2025 Lithium 3V battery</v>
      </c>
      <c r="G255" s="211" t="str">
        <f t="shared" si="126"/>
        <v>Pile au lithium 3 V CR2025</v>
      </c>
      <c r="H255" s="211" t="str">
        <f t="shared" si="127"/>
        <v>CR2025 Lithium 3V battery</v>
      </c>
      <c r="I255" s="211" t="str">
        <f t="shared" si="128"/>
        <v>Pile au lithium 3 V CR2025</v>
      </c>
      <c r="J255" s="211" t="str">
        <f t="shared" si="129"/>
        <v/>
      </c>
      <c r="K255" s="211" t="str">
        <f t="shared" si="130"/>
        <v>CR2025</v>
      </c>
      <c r="L255" s="211" t="str">
        <f t="shared" si="160"/>
        <v>Inventory</v>
      </c>
      <c r="M255" s="211" t="str">
        <f t="shared" si="131"/>
        <v>NO</v>
      </c>
      <c r="N255" s="211" t="str">
        <f t="shared" si="132"/>
        <v>Product</v>
      </c>
      <c r="O255" s="211" t="str">
        <f t="shared" si="133"/>
        <v>Misc</v>
      </c>
      <c r="P255" s="211" t="str">
        <f t="shared" si="134"/>
        <v>One Time</v>
      </c>
      <c r="Q255" s="349">
        <v>43930</v>
      </c>
      <c r="R255" s="349"/>
      <c r="S255" s="211" t="str">
        <f t="shared" si="135"/>
        <v>YES</v>
      </c>
      <c r="T255" s="211" t="str">
        <f t="shared" si="136"/>
        <v>No</v>
      </c>
      <c r="U255" s="211" t="str">
        <f t="shared" si="137"/>
        <v>No</v>
      </c>
      <c r="V255" s="211" t="str">
        <f t="shared" si="138"/>
        <v>NO</v>
      </c>
      <c r="W255" s="211" t="str">
        <f t="shared" si="139"/>
        <v>NO</v>
      </c>
      <c r="X255" s="211">
        <v>0</v>
      </c>
      <c r="Y255" s="211" t="s">
        <v>3277</v>
      </c>
      <c r="Z255" s="211" t="s">
        <v>3275</v>
      </c>
      <c r="AA255" s="211" t="s">
        <v>3319</v>
      </c>
      <c r="AB255" s="211" t="s">
        <v>3286</v>
      </c>
      <c r="AC255" s="211" t="s">
        <v>3286</v>
      </c>
      <c r="AD255" s="211" t="s">
        <v>3320</v>
      </c>
      <c r="AE255" s="211" t="str">
        <f t="shared" si="140"/>
        <v>CR2025</v>
      </c>
      <c r="AF255" s="211" t="str">
        <f t="shared" si="141"/>
        <v/>
      </c>
      <c r="AG255" s="211" t="str">
        <f t="shared" si="142"/>
        <v/>
      </c>
      <c r="AH255" s="211" t="str">
        <f t="shared" si="161"/>
        <v/>
      </c>
      <c r="AI255" s="211" t="str">
        <f t="shared" si="143"/>
        <v/>
      </c>
      <c r="AJ255" s="211" t="str">
        <f t="shared" si="144"/>
        <v/>
      </c>
      <c r="AK255" s="211" t="str">
        <f t="shared" si="145"/>
        <v/>
      </c>
      <c r="AL255" s="211" t="str">
        <f t="shared" si="146"/>
        <v/>
      </c>
      <c r="AM255" s="211" t="str">
        <f t="shared" si="147"/>
        <v/>
      </c>
      <c r="AN255" s="211" t="str">
        <f t="shared" si="148"/>
        <v>Yes</v>
      </c>
      <c r="AO255" s="211" t="str">
        <f t="shared" si="149"/>
        <v>No</v>
      </c>
      <c r="AP255" s="211" t="str">
        <f t="shared" si="150"/>
        <v>No</v>
      </c>
      <c r="AQ255" s="211" t="str">
        <f t="shared" si="151"/>
        <v/>
      </c>
      <c r="AR255" s="211" t="str">
        <f t="shared" si="152"/>
        <v/>
      </c>
      <c r="AS255" s="211" t="str">
        <f t="shared" si="153"/>
        <v/>
      </c>
      <c r="AT255" s="211" t="str">
        <f t="shared" si="154"/>
        <v/>
      </c>
      <c r="AU255" s="211" t="str">
        <f t="shared" si="155"/>
        <v/>
      </c>
      <c r="AV255" s="211" t="str">
        <f t="shared" si="156"/>
        <v/>
      </c>
      <c r="AW255" s="211" t="str">
        <f t="shared" si="157"/>
        <v/>
      </c>
      <c r="AX255" s="211" t="str">
        <f t="shared" si="158"/>
        <v>YES</v>
      </c>
      <c r="AY255" s="125" t="str">
        <f t="shared" si="159"/>
        <v/>
      </c>
    </row>
    <row r="256" spans="1:51" s="211" customFormat="1" x14ac:dyDescent="0.25">
      <c r="A256" s="211" t="s">
        <v>3188</v>
      </c>
      <c r="B256" s="211" t="s">
        <v>3188</v>
      </c>
      <c r="C256" s="211" t="str">
        <f t="shared" si="122"/>
        <v>Panic Button</v>
      </c>
      <c r="D256" s="211" t="str">
        <f t="shared" si="123"/>
        <v>Bouton d’urgence</v>
      </c>
      <c r="E256" s="211" t="str">
        <f t="shared" si="124"/>
        <v/>
      </c>
      <c r="F256" s="211" t="str">
        <f t="shared" si="125"/>
        <v>Panic Button</v>
      </c>
      <c r="G256" s="211" t="str">
        <f t="shared" si="126"/>
        <v>Bouton d’urgence</v>
      </c>
      <c r="H256" s="211" t="str">
        <f t="shared" si="127"/>
        <v>Panic Button</v>
      </c>
      <c r="I256" s="211" t="str">
        <f t="shared" si="128"/>
        <v>Bouton d’urgence</v>
      </c>
      <c r="J256" s="211" t="str">
        <f t="shared" si="129"/>
        <v/>
      </c>
      <c r="K256" s="211" t="str">
        <f t="shared" si="130"/>
        <v>CR1632</v>
      </c>
      <c r="L256" s="211" t="str">
        <f t="shared" si="160"/>
        <v>Inventory</v>
      </c>
      <c r="M256" s="211" t="str">
        <f t="shared" si="131"/>
        <v>NO</v>
      </c>
      <c r="N256" s="211" t="str">
        <f t="shared" si="132"/>
        <v>Product</v>
      </c>
      <c r="O256" s="211" t="str">
        <f t="shared" si="133"/>
        <v>Sensor</v>
      </c>
      <c r="P256" s="211" t="str">
        <f t="shared" si="134"/>
        <v>One Time</v>
      </c>
      <c r="Q256" s="349">
        <v>43930</v>
      </c>
      <c r="R256" s="349"/>
      <c r="S256" s="211" t="str">
        <f t="shared" si="135"/>
        <v>YES</v>
      </c>
      <c r="T256" s="211" t="str">
        <f t="shared" si="136"/>
        <v>No</v>
      </c>
      <c r="U256" s="211" t="str">
        <f t="shared" si="137"/>
        <v>No</v>
      </c>
      <c r="V256" s="211" t="str">
        <f t="shared" si="138"/>
        <v>NO</v>
      </c>
      <c r="W256" s="211" t="str">
        <f t="shared" si="139"/>
        <v>NO</v>
      </c>
      <c r="X256" s="211">
        <v>0</v>
      </c>
      <c r="Y256" s="211" t="s">
        <v>3277</v>
      </c>
      <c r="Z256" s="211" t="s">
        <v>3275</v>
      </c>
      <c r="AA256" s="211" t="s">
        <v>3319</v>
      </c>
      <c r="AB256" s="211" t="s">
        <v>3286</v>
      </c>
      <c r="AC256" s="211" t="s">
        <v>3286</v>
      </c>
      <c r="AD256" s="211" t="s">
        <v>3320</v>
      </c>
      <c r="AE256" s="211" t="str">
        <f t="shared" si="140"/>
        <v>CR1632</v>
      </c>
      <c r="AF256" s="211" t="str">
        <f t="shared" si="141"/>
        <v/>
      </c>
      <c r="AG256" s="211" t="str">
        <f t="shared" si="142"/>
        <v/>
      </c>
      <c r="AH256" s="211" t="str">
        <f t="shared" si="161"/>
        <v/>
      </c>
      <c r="AI256" s="211" t="str">
        <f t="shared" si="143"/>
        <v/>
      </c>
      <c r="AJ256" s="211" t="str">
        <f t="shared" si="144"/>
        <v/>
      </c>
      <c r="AK256" s="211" t="str">
        <f t="shared" si="145"/>
        <v/>
      </c>
      <c r="AL256" s="211" t="str">
        <f t="shared" si="146"/>
        <v/>
      </c>
      <c r="AM256" s="211" t="str">
        <f t="shared" si="147"/>
        <v/>
      </c>
      <c r="AN256" s="211" t="str">
        <f t="shared" si="148"/>
        <v>No</v>
      </c>
      <c r="AO256" s="211" t="str">
        <f t="shared" si="149"/>
        <v>No</v>
      </c>
      <c r="AP256" s="211" t="str">
        <f t="shared" si="150"/>
        <v>No</v>
      </c>
      <c r="AQ256" s="211" t="str">
        <f t="shared" si="151"/>
        <v/>
      </c>
      <c r="AR256" s="211" t="str">
        <f t="shared" si="152"/>
        <v/>
      </c>
      <c r="AS256" s="211" t="str">
        <f t="shared" si="153"/>
        <v/>
      </c>
      <c r="AT256" s="211" t="str">
        <f t="shared" si="154"/>
        <v/>
      </c>
      <c r="AU256" s="211" t="str">
        <f t="shared" si="155"/>
        <v/>
      </c>
      <c r="AV256" s="211" t="str">
        <f t="shared" si="156"/>
        <v/>
      </c>
      <c r="AW256" s="211" t="str">
        <f t="shared" si="157"/>
        <v/>
      </c>
      <c r="AX256" s="211" t="str">
        <f t="shared" si="158"/>
        <v>NO</v>
      </c>
      <c r="AY256" s="125" t="str">
        <f t="shared" si="159"/>
        <v/>
      </c>
    </row>
    <row r="257" spans="1:51" s="211" customFormat="1" x14ac:dyDescent="0.25">
      <c r="A257" s="211" t="s">
        <v>481</v>
      </c>
      <c r="B257" s="211" t="s">
        <v>481</v>
      </c>
      <c r="C257" s="211" t="str">
        <f t="shared" ref="C257:C320" si="162">VLOOKUP($A257,masterdata,3,0)</f>
        <v>Lithium Smoke Detector Battery</v>
      </c>
      <c r="D257" s="211" t="str">
        <f t="shared" ref="D257:D320" si="163">VLOOKUP($A257,masterdata,4,0)</f>
        <v>Pile au lithium pour détecteur de fumée</v>
      </c>
      <c r="E257" s="211" t="str">
        <f t="shared" ref="E257:E320" si="164">IF(VLOOKUP($A257,masterdata,27,0)=0,"",VLOOKUP($A257,masterdata,27,0))</f>
        <v/>
      </c>
      <c r="F257" s="211" t="str">
        <f t="shared" ref="F257:F320" si="165">VLOOKUP($A257,masterdata,12,0)</f>
        <v>Lithium Smoke Detector Battery</v>
      </c>
      <c r="G257" s="211" t="str">
        <f t="shared" ref="G257:G320" si="166">VLOOKUP($A257,masterdata,13,0)</f>
        <v>Pile au lithium pour détecteur de fumée</v>
      </c>
      <c r="H257" s="211" t="str">
        <f t="shared" ref="H257:H320" si="167">VLOOKUP($A257,masterdata,3,0)</f>
        <v>Lithium Smoke Detector Battery</v>
      </c>
      <c r="I257" s="211" t="str">
        <f t="shared" si="128"/>
        <v>Pile au lithium pour détecteur de fumée</v>
      </c>
      <c r="J257" s="211" t="str">
        <f t="shared" ref="J257:J320" si="168">IF(VLOOKUP($A257,masterdata,28,0)=0,"",VLOOKUP($A257,masterdata,28,0))</f>
        <v/>
      </c>
      <c r="K257" s="211" t="str">
        <f t="shared" ref="K257:K320" si="169">IF(VLOOKUP($A257,masterdata,26,0)=0,"",VLOOKUP($A257,masterdata,26,0))</f>
        <v>CR123A</v>
      </c>
      <c r="L257" s="211" t="str">
        <f t="shared" si="160"/>
        <v>Inventory</v>
      </c>
      <c r="M257" s="211" t="str">
        <f t="shared" ref="M257:M320" si="170">VLOOKUP($A257,masterdata,54,0)</f>
        <v>NO</v>
      </c>
      <c r="N257" s="211" t="str">
        <f t="shared" ref="N257:N320" si="171">VLOOKUP($A257,masterdata,30,0)</f>
        <v>Product</v>
      </c>
      <c r="O257" s="211" t="str">
        <f t="shared" ref="O257:O320" si="172">VLOOKUP($A257,masterdata,31,0)</f>
        <v>Misc</v>
      </c>
      <c r="P257" s="211" t="str">
        <f t="shared" ref="P257:P320" si="173">VLOOKUP($A257,masterdata,16,0)</f>
        <v>One Time</v>
      </c>
      <c r="Q257" s="349">
        <v>43930</v>
      </c>
      <c r="R257" s="349"/>
      <c r="S257" s="211" t="str">
        <f t="shared" ref="S257:S320" si="174">VLOOKUP($A257,masterdata,21,0)</f>
        <v>YES</v>
      </c>
      <c r="T257" s="211" t="str">
        <f t="shared" ref="T257:T320" si="175">VLOOKUP($A257,masterdata,32,0)</f>
        <v>No</v>
      </c>
      <c r="U257" s="211" t="str">
        <f t="shared" ref="U257:U320" si="176">VLOOKUP($A257,masterdata,33,0)</f>
        <v>No</v>
      </c>
      <c r="V257" s="211" t="str">
        <f t="shared" ref="V257:V320" si="177">VLOOKUP($A257,masterdata,25,0)</f>
        <v>NO</v>
      </c>
      <c r="W257" s="211" t="str">
        <f t="shared" ref="W257:W320" si="178">VLOOKUP($A257,masterdata,20,0)</f>
        <v>NO</v>
      </c>
      <c r="X257" s="211">
        <v>0</v>
      </c>
      <c r="Y257" s="211" t="s">
        <v>3277</v>
      </c>
      <c r="Z257" s="211" t="s">
        <v>3275</v>
      </c>
      <c r="AA257" s="211" t="s">
        <v>3319</v>
      </c>
      <c r="AB257" s="211" t="s">
        <v>3286</v>
      </c>
      <c r="AC257" s="211" t="s">
        <v>3286</v>
      </c>
      <c r="AD257" s="211" t="s">
        <v>3320</v>
      </c>
      <c r="AE257" s="211" t="str">
        <f t="shared" ref="AE257:AE320" si="179">VLOOKUP($A257,masterdata,18,0)</f>
        <v>CR123A</v>
      </c>
      <c r="AF257" s="211" t="str">
        <f t="shared" ref="AF257:AF320" si="180">IF(VLOOKUP($A257,masterdata,19,0)="","",VLOOKUP($A257,masterdata,19,0))</f>
        <v/>
      </c>
      <c r="AG257" s="211" t="str">
        <f t="shared" ref="AG257:AG320" si="181">IF(VLOOKUP($A257,masterdata,36,0)="","",VLOOKUP($A257,masterdata,36,0))</f>
        <v/>
      </c>
      <c r="AH257" s="211" t="str">
        <f t="shared" si="161"/>
        <v/>
      </c>
      <c r="AI257" s="211" t="str">
        <f t="shared" ref="AI257:AI320" si="182">IF(VLOOKUP($A257,masterdata,38,0)="","",VLOOKUP($A257,masterdata,38,0))</f>
        <v/>
      </c>
      <c r="AJ257" s="211" t="str">
        <f t="shared" ref="AJ257:AJ320" si="183">IF(VLOOKUP($A257,masterdata,39,0)="","",VLOOKUP($A257,masterdata,39,0))</f>
        <v/>
      </c>
      <c r="AK257" s="211" t="str">
        <f t="shared" ref="AK257:AK320" si="184">IF(VLOOKUP($A257,masterdata,40,0)="","",VLOOKUP($A257,masterdata,40,0))</f>
        <v/>
      </c>
      <c r="AL257" s="211" t="str">
        <f t="shared" ref="AL257:AL320" si="185">IF(VLOOKUP($A257,masterdata,41,0)="","",VLOOKUP($A257,masterdata,41,0))</f>
        <v/>
      </c>
      <c r="AM257" s="211" t="str">
        <f t="shared" ref="AM257:AM320" si="186">IF(VLOOKUP($A257,masterdata,43,0)="","",VLOOKUP($A257,masterdata,43,0))</f>
        <v/>
      </c>
      <c r="AN257" s="211" t="str">
        <f t="shared" ref="AN257:AN320" si="187">VLOOKUP($A257,masterdata,44,0)</f>
        <v>Yes</v>
      </c>
      <c r="AO257" s="211" t="str">
        <f t="shared" ref="AO257:AO320" si="188">VLOOKUP($A257,masterdata,45,0)</f>
        <v>No</v>
      </c>
      <c r="AP257" s="211" t="str">
        <f t="shared" ref="AP257:AP320" si="189">VLOOKUP($A257,masterdata,46,0)</f>
        <v>No</v>
      </c>
      <c r="AQ257" s="211" t="str">
        <f t="shared" ref="AQ257:AQ320" si="190">IF(VLOOKUP($A257,masterdata,47,0)="","",VLOOKUP($A257,masterdata,47,0))</f>
        <v/>
      </c>
      <c r="AR257" s="211" t="str">
        <f t="shared" ref="AR257:AR320" si="191">IF(VLOOKUP($A257,masterdata,48,0)="","",VLOOKUP($A257,masterdata,48,0))</f>
        <v/>
      </c>
      <c r="AS257" s="211" t="str">
        <f t="shared" ref="AS257:AS320" si="192">IF(VLOOKUP($A257,masterdata,49,0)="","",VLOOKUP($A257,masterdata,49,0))</f>
        <v/>
      </c>
      <c r="AT257" s="211" t="str">
        <f t="shared" ref="AT257:AT320" si="193">IF(VLOOKUP($A257,masterdata,50,0)="","",VLOOKUP($A257,masterdata,50,0))</f>
        <v/>
      </c>
      <c r="AU257" s="211" t="str">
        <f t="shared" ref="AU257:AU320" si="194">IF(VLOOKUP($A257,masterdata,51,0)="","",VLOOKUP($A257,masterdata,51,0))</f>
        <v/>
      </c>
      <c r="AV257" s="211" t="str">
        <f t="shared" ref="AV257:AV320" si="195">IF(VLOOKUP($A257,masterdata,52,0)="","",VLOOKUP($A257,masterdata,52,0))</f>
        <v/>
      </c>
      <c r="AW257" s="211" t="str">
        <f t="shared" ref="AW257:AW320" si="196">IF(VLOOKUP($A257,masterdata,53,0)="","",VLOOKUP($A257,masterdata,53,0))</f>
        <v/>
      </c>
      <c r="AX257" s="211" t="str">
        <f t="shared" si="158"/>
        <v>YES</v>
      </c>
      <c r="AY257" s="125" t="str">
        <f t="shared" si="159"/>
        <v/>
      </c>
    </row>
    <row r="258" spans="1:51" s="211" customFormat="1" x14ac:dyDescent="0.25">
      <c r="A258" s="211" t="s">
        <v>3381</v>
      </c>
      <c r="B258" s="211" t="s">
        <v>3381</v>
      </c>
      <c r="C258" s="211" t="str">
        <f t="shared" si="162"/>
        <v>Customer-Provided Temperature Sensor</v>
      </c>
      <c r="D258" s="211" t="str">
        <f t="shared" si="163"/>
        <v>Capteur de température fourni par le client</v>
      </c>
      <c r="E258" s="211" t="str">
        <f t="shared" si="164"/>
        <v/>
      </c>
      <c r="F258" s="211" t="str">
        <f t="shared" si="165"/>
        <v>Customer-Provided Temperature Sensor</v>
      </c>
      <c r="G258" s="211" t="str">
        <f t="shared" si="166"/>
        <v>Capteur de température fourni par le client</v>
      </c>
      <c r="H258" s="211" t="str">
        <f t="shared" si="167"/>
        <v>Customer-Provided Temperature Sensor</v>
      </c>
      <c r="I258" s="211" t="str">
        <f t="shared" ref="I258:I321" si="197">VLOOKUP($A258,masterdata,4,0)</f>
        <v>Capteur de température fourni par le client</v>
      </c>
      <c r="J258" s="211" t="str">
        <f t="shared" si="168"/>
        <v/>
      </c>
      <c r="K258" s="211" t="str">
        <f t="shared" si="169"/>
        <v>CPETEMP</v>
      </c>
      <c r="L258" s="211" t="str">
        <f t="shared" ref="L258:L321" si="198">VLOOKUP($A258,masterdata,29,0)</f>
        <v>Inventory</v>
      </c>
      <c r="M258" s="211" t="str">
        <f t="shared" si="170"/>
        <v>NO</v>
      </c>
      <c r="N258" s="211" t="str">
        <f t="shared" si="171"/>
        <v>Product</v>
      </c>
      <c r="O258" s="211" t="str">
        <f t="shared" si="172"/>
        <v>Sensor</v>
      </c>
      <c r="P258" s="211" t="str">
        <f t="shared" si="173"/>
        <v>One Time</v>
      </c>
      <c r="Q258" s="349">
        <v>43930</v>
      </c>
      <c r="R258" s="349"/>
      <c r="S258" s="211" t="str">
        <f t="shared" si="174"/>
        <v>YES</v>
      </c>
      <c r="T258" s="211" t="str">
        <f t="shared" si="175"/>
        <v>YES</v>
      </c>
      <c r="U258" s="211" t="str">
        <f t="shared" si="176"/>
        <v>NO</v>
      </c>
      <c r="V258" s="211" t="str">
        <f t="shared" si="177"/>
        <v>NO</v>
      </c>
      <c r="W258" s="211" t="str">
        <f t="shared" si="178"/>
        <v>NO</v>
      </c>
      <c r="X258" s="211">
        <v>0</v>
      </c>
      <c r="Y258" s="211" t="s">
        <v>3277</v>
      </c>
      <c r="Z258" s="211" t="s">
        <v>3275</v>
      </c>
      <c r="AA258" s="211" t="s">
        <v>3319</v>
      </c>
      <c r="AB258" s="211" t="s">
        <v>3286</v>
      </c>
      <c r="AC258" s="211" t="s">
        <v>3286</v>
      </c>
      <c r="AD258" s="211" t="s">
        <v>3320</v>
      </c>
      <c r="AE258" s="211">
        <f t="shared" si="179"/>
        <v>0</v>
      </c>
      <c r="AF258" s="211" t="str">
        <f t="shared" si="180"/>
        <v/>
      </c>
      <c r="AG258" s="211" t="str">
        <f t="shared" si="181"/>
        <v/>
      </c>
      <c r="AH258" s="211" t="str">
        <f t="shared" si="161"/>
        <v>X</v>
      </c>
      <c r="AI258" s="211" t="str">
        <f t="shared" si="182"/>
        <v/>
      </c>
      <c r="AJ258" s="211" t="str">
        <f t="shared" si="183"/>
        <v/>
      </c>
      <c r="AK258" s="211" t="str">
        <f t="shared" si="184"/>
        <v/>
      </c>
      <c r="AL258" s="211" t="str">
        <f t="shared" si="185"/>
        <v/>
      </c>
      <c r="AM258" s="211" t="str">
        <f t="shared" si="186"/>
        <v/>
      </c>
      <c r="AN258" s="211" t="str">
        <f t="shared" si="187"/>
        <v>No</v>
      </c>
      <c r="AO258" s="211" t="str">
        <f t="shared" si="188"/>
        <v>No</v>
      </c>
      <c r="AP258" s="211" t="str">
        <f t="shared" si="189"/>
        <v>No</v>
      </c>
      <c r="AQ258" s="211" t="str">
        <f t="shared" si="190"/>
        <v/>
      </c>
      <c r="AR258" s="211" t="str">
        <f t="shared" si="191"/>
        <v/>
      </c>
      <c r="AS258" s="211" t="str">
        <f t="shared" si="192"/>
        <v/>
      </c>
      <c r="AT258" s="211" t="str">
        <f t="shared" si="193"/>
        <v/>
      </c>
      <c r="AU258" s="211" t="str">
        <f t="shared" si="194"/>
        <v/>
      </c>
      <c r="AV258" s="211" t="str">
        <f t="shared" si="195"/>
        <v/>
      </c>
      <c r="AW258" s="211" t="str">
        <f t="shared" si="196"/>
        <v/>
      </c>
      <c r="AX258" s="211" t="str">
        <f t="shared" ref="AX258:AX321" si="199">IF(VLOOKUP($A258,masterdata,24,0)="","",VLOOKUP($A258,masterdata,24,0))</f>
        <v>NO</v>
      </c>
      <c r="AY258" s="125" t="str">
        <f t="shared" ref="AY258:AY321" si="200">IF(VLOOKUP($A258,masterdata,42,0)="","",VLOOKUP($A258,masterdata,42,0))</f>
        <v/>
      </c>
    </row>
    <row r="259" spans="1:51" s="211" customFormat="1" x14ac:dyDescent="0.25">
      <c r="A259" s="211" t="s">
        <v>3367</v>
      </c>
      <c r="B259" s="211" t="s">
        <v>3367</v>
      </c>
      <c r="C259" s="211" t="str">
        <f t="shared" si="162"/>
        <v>Customer-Provided Smoke Detector</v>
      </c>
      <c r="D259" s="211" t="str">
        <f t="shared" si="163"/>
        <v>Détecteur de fumée fourni par le client</v>
      </c>
      <c r="E259" s="211" t="str">
        <f t="shared" si="164"/>
        <v/>
      </c>
      <c r="F259" s="211" t="str">
        <f t="shared" si="165"/>
        <v>Customer-Provided Smoke Detector</v>
      </c>
      <c r="G259" s="211" t="str">
        <f t="shared" si="166"/>
        <v>Détecteur de fumée fourni par le client</v>
      </c>
      <c r="H259" s="211" t="str">
        <f t="shared" si="167"/>
        <v>Customer-Provided Smoke Detector</v>
      </c>
      <c r="I259" s="211" t="str">
        <f t="shared" si="197"/>
        <v>Détecteur de fumée fourni par le client</v>
      </c>
      <c r="J259" s="211" t="str">
        <f t="shared" si="168"/>
        <v/>
      </c>
      <c r="K259" s="211" t="str">
        <f t="shared" si="169"/>
        <v>CPESMK</v>
      </c>
      <c r="L259" s="211" t="str">
        <f t="shared" si="198"/>
        <v>Inventory</v>
      </c>
      <c r="M259" s="211" t="str">
        <f t="shared" si="170"/>
        <v>NO</v>
      </c>
      <c r="N259" s="211" t="str">
        <f t="shared" si="171"/>
        <v>Product</v>
      </c>
      <c r="O259" s="211" t="str">
        <f t="shared" si="172"/>
        <v>Sensor</v>
      </c>
      <c r="P259" s="211" t="str">
        <f t="shared" si="173"/>
        <v>One Time</v>
      </c>
      <c r="Q259" s="349">
        <v>43930</v>
      </c>
      <c r="R259" s="349"/>
      <c r="S259" s="211" t="str">
        <f t="shared" si="174"/>
        <v>YES</v>
      </c>
      <c r="T259" s="211" t="str">
        <f t="shared" si="175"/>
        <v>YES</v>
      </c>
      <c r="U259" s="211" t="str">
        <f t="shared" si="176"/>
        <v>NO</v>
      </c>
      <c r="V259" s="211" t="str">
        <f t="shared" si="177"/>
        <v>NO</v>
      </c>
      <c r="W259" s="211" t="str">
        <f t="shared" si="178"/>
        <v>NO</v>
      </c>
      <c r="X259" s="211">
        <v>0</v>
      </c>
      <c r="Y259" s="211" t="s">
        <v>3277</v>
      </c>
      <c r="Z259" s="211" t="s">
        <v>3275</v>
      </c>
      <c r="AA259" s="211" t="s">
        <v>3319</v>
      </c>
      <c r="AB259" s="211" t="s">
        <v>3286</v>
      </c>
      <c r="AC259" s="211" t="s">
        <v>3286</v>
      </c>
      <c r="AD259" s="211" t="s">
        <v>3320</v>
      </c>
      <c r="AE259" s="211">
        <f t="shared" si="179"/>
        <v>0</v>
      </c>
      <c r="AF259" s="211" t="str">
        <f t="shared" si="180"/>
        <v/>
      </c>
      <c r="AG259" s="211" t="str">
        <f t="shared" si="181"/>
        <v/>
      </c>
      <c r="AH259" s="211" t="str">
        <f t="shared" si="161"/>
        <v>X</v>
      </c>
      <c r="AI259" s="211" t="str">
        <f t="shared" si="182"/>
        <v/>
      </c>
      <c r="AJ259" s="211" t="str">
        <f t="shared" si="183"/>
        <v/>
      </c>
      <c r="AK259" s="211" t="str">
        <f t="shared" si="184"/>
        <v>YES</v>
      </c>
      <c r="AL259" s="211">
        <f t="shared" si="185"/>
        <v>120</v>
      </c>
      <c r="AM259" s="211" t="str">
        <f t="shared" si="186"/>
        <v/>
      </c>
      <c r="AN259" s="211" t="str">
        <f t="shared" si="187"/>
        <v>No</v>
      </c>
      <c r="AO259" s="211" t="str">
        <f t="shared" si="188"/>
        <v>No</v>
      </c>
      <c r="AP259" s="211" t="str">
        <f t="shared" si="189"/>
        <v>No</v>
      </c>
      <c r="AQ259" s="211" t="str">
        <f t="shared" si="190"/>
        <v/>
      </c>
      <c r="AR259" s="211" t="str">
        <f t="shared" si="191"/>
        <v/>
      </c>
      <c r="AS259" s="211" t="str">
        <f t="shared" si="192"/>
        <v/>
      </c>
      <c r="AT259" s="211" t="str">
        <f t="shared" si="193"/>
        <v/>
      </c>
      <c r="AU259" s="211" t="str">
        <f t="shared" si="194"/>
        <v/>
      </c>
      <c r="AV259" s="211" t="str">
        <f t="shared" si="195"/>
        <v/>
      </c>
      <c r="AW259" s="211" t="str">
        <f t="shared" si="196"/>
        <v/>
      </c>
      <c r="AX259" s="211" t="str">
        <f t="shared" si="199"/>
        <v>NO</v>
      </c>
      <c r="AY259" s="125" t="str">
        <f t="shared" si="200"/>
        <v/>
      </c>
    </row>
    <row r="260" spans="1:51" s="211" customFormat="1" x14ac:dyDescent="0.25">
      <c r="A260" s="211" t="s">
        <v>3371</v>
      </c>
      <c r="B260" s="211" t="s">
        <v>3371</v>
      </c>
      <c r="C260" s="211" t="str">
        <f t="shared" si="162"/>
        <v>Customer-Provided Panic Button</v>
      </c>
      <c r="D260" s="211" t="str">
        <f t="shared" si="163"/>
        <v>Bouton d'urgence fourni par le client</v>
      </c>
      <c r="E260" s="211" t="str">
        <f t="shared" si="164"/>
        <v/>
      </c>
      <c r="F260" s="211" t="str">
        <f t="shared" si="165"/>
        <v>Customer-Provided Panic Button</v>
      </c>
      <c r="G260" s="211" t="str">
        <f t="shared" si="166"/>
        <v>Bouton d'urgence fourni par le client</v>
      </c>
      <c r="H260" s="211" t="str">
        <f t="shared" si="167"/>
        <v>Customer-Provided Panic Button</v>
      </c>
      <c r="I260" s="211" t="str">
        <f t="shared" si="197"/>
        <v>Bouton d'urgence fourni par le client</v>
      </c>
      <c r="J260" s="211" t="str">
        <f t="shared" si="168"/>
        <v/>
      </c>
      <c r="K260" s="211" t="str">
        <f t="shared" si="169"/>
        <v>CPEPANIC</v>
      </c>
      <c r="L260" s="211" t="str">
        <f t="shared" si="198"/>
        <v>Inventory</v>
      </c>
      <c r="M260" s="211" t="str">
        <f t="shared" si="170"/>
        <v>NO</v>
      </c>
      <c r="N260" s="211" t="str">
        <f t="shared" si="171"/>
        <v>Product</v>
      </c>
      <c r="O260" s="211" t="str">
        <f t="shared" si="172"/>
        <v>Sensor</v>
      </c>
      <c r="P260" s="211" t="str">
        <f t="shared" si="173"/>
        <v>One Time</v>
      </c>
      <c r="Q260" s="349">
        <v>43930</v>
      </c>
      <c r="R260" s="349"/>
      <c r="S260" s="211" t="str">
        <f t="shared" si="174"/>
        <v>YES</v>
      </c>
      <c r="T260" s="211" t="str">
        <f t="shared" si="175"/>
        <v>YES</v>
      </c>
      <c r="U260" s="211" t="str">
        <f t="shared" si="176"/>
        <v>NO</v>
      </c>
      <c r="V260" s="211" t="str">
        <f t="shared" si="177"/>
        <v>NO</v>
      </c>
      <c r="W260" s="211" t="str">
        <f t="shared" si="178"/>
        <v>NO</v>
      </c>
      <c r="X260" s="211">
        <v>0</v>
      </c>
      <c r="Y260" s="211" t="s">
        <v>3277</v>
      </c>
      <c r="Z260" s="211" t="s">
        <v>3275</v>
      </c>
      <c r="AA260" s="211" t="s">
        <v>3319</v>
      </c>
      <c r="AB260" s="211" t="s">
        <v>3286</v>
      </c>
      <c r="AC260" s="211" t="s">
        <v>3286</v>
      </c>
      <c r="AD260" s="211" t="s">
        <v>3320</v>
      </c>
      <c r="AE260" s="211">
        <f t="shared" si="179"/>
        <v>0</v>
      </c>
      <c r="AF260" s="211" t="str">
        <f t="shared" si="180"/>
        <v/>
      </c>
      <c r="AG260" s="211" t="str">
        <f t="shared" si="181"/>
        <v/>
      </c>
      <c r="AH260" s="211" t="str">
        <f t="shared" si="161"/>
        <v>X</v>
      </c>
      <c r="AI260" s="211" t="str">
        <f t="shared" si="182"/>
        <v/>
      </c>
      <c r="AJ260" s="211" t="str">
        <f t="shared" si="183"/>
        <v/>
      </c>
      <c r="AK260" s="211" t="str">
        <f t="shared" si="184"/>
        <v/>
      </c>
      <c r="AL260" s="211" t="str">
        <f t="shared" si="185"/>
        <v/>
      </c>
      <c r="AM260" s="211" t="str">
        <f t="shared" si="186"/>
        <v/>
      </c>
      <c r="AN260" s="211" t="str">
        <f t="shared" si="187"/>
        <v>No</v>
      </c>
      <c r="AO260" s="211" t="str">
        <f t="shared" si="188"/>
        <v>No</v>
      </c>
      <c r="AP260" s="211" t="str">
        <f t="shared" si="189"/>
        <v>No</v>
      </c>
      <c r="AQ260" s="211" t="str">
        <f t="shared" si="190"/>
        <v/>
      </c>
      <c r="AR260" s="211" t="str">
        <f t="shared" si="191"/>
        <v/>
      </c>
      <c r="AS260" s="211" t="str">
        <f t="shared" si="192"/>
        <v/>
      </c>
      <c r="AT260" s="211" t="str">
        <f t="shared" si="193"/>
        <v/>
      </c>
      <c r="AU260" s="211" t="str">
        <f t="shared" si="194"/>
        <v/>
      </c>
      <c r="AV260" s="211" t="str">
        <f t="shared" si="195"/>
        <v/>
      </c>
      <c r="AW260" s="211" t="str">
        <f t="shared" si="196"/>
        <v/>
      </c>
      <c r="AX260" s="211" t="str">
        <f t="shared" si="199"/>
        <v>NO</v>
      </c>
      <c r="AY260" s="125" t="str">
        <f t="shared" si="200"/>
        <v/>
      </c>
    </row>
    <row r="261" spans="1:51" s="211" customFormat="1" x14ac:dyDescent="0.25">
      <c r="A261" s="211" t="s">
        <v>3366</v>
      </c>
      <c r="B261" s="211" t="s">
        <v>3366</v>
      </c>
      <c r="C261" s="211" t="str">
        <f t="shared" si="162"/>
        <v>Customer-Provided Motion Sensor</v>
      </c>
      <c r="D261" s="211" t="str">
        <f t="shared" si="163"/>
        <v>Détecteur de mouvement fourni par le client</v>
      </c>
      <c r="E261" s="211" t="str">
        <f t="shared" si="164"/>
        <v/>
      </c>
      <c r="F261" s="211" t="str">
        <f t="shared" si="165"/>
        <v>Customer-Provided Motion Sensor</v>
      </c>
      <c r="G261" s="211" t="str">
        <f t="shared" si="166"/>
        <v>Détecteur de mouvement fourni par le client</v>
      </c>
      <c r="H261" s="211" t="str">
        <f t="shared" si="167"/>
        <v>Customer-Provided Motion Sensor</v>
      </c>
      <c r="I261" s="211" t="str">
        <f t="shared" si="197"/>
        <v>Détecteur de mouvement fourni par le client</v>
      </c>
      <c r="J261" s="211" t="str">
        <f t="shared" si="168"/>
        <v/>
      </c>
      <c r="K261" s="211" t="str">
        <f t="shared" si="169"/>
        <v>CPEMOTN</v>
      </c>
      <c r="L261" s="211" t="str">
        <f t="shared" si="198"/>
        <v>Inventory</v>
      </c>
      <c r="M261" s="211" t="str">
        <f t="shared" si="170"/>
        <v>NO</v>
      </c>
      <c r="N261" s="211" t="str">
        <f t="shared" si="171"/>
        <v>Product</v>
      </c>
      <c r="O261" s="211" t="str">
        <f t="shared" si="172"/>
        <v>Sensor</v>
      </c>
      <c r="P261" s="211" t="str">
        <f t="shared" si="173"/>
        <v>One Time</v>
      </c>
      <c r="Q261" s="349">
        <v>43930</v>
      </c>
      <c r="R261" s="349"/>
      <c r="S261" s="211" t="str">
        <f t="shared" si="174"/>
        <v>YES</v>
      </c>
      <c r="T261" s="211" t="str">
        <f t="shared" si="175"/>
        <v>YES</v>
      </c>
      <c r="U261" s="211" t="str">
        <f t="shared" si="176"/>
        <v>NO</v>
      </c>
      <c r="V261" s="211" t="str">
        <f t="shared" si="177"/>
        <v>NO</v>
      </c>
      <c r="W261" s="211" t="str">
        <f t="shared" si="178"/>
        <v>NO</v>
      </c>
      <c r="X261" s="211">
        <v>0</v>
      </c>
      <c r="Y261" s="211" t="s">
        <v>3277</v>
      </c>
      <c r="Z261" s="211" t="s">
        <v>3275</v>
      </c>
      <c r="AA261" s="211" t="s">
        <v>3319</v>
      </c>
      <c r="AB261" s="211" t="s">
        <v>3286</v>
      </c>
      <c r="AC261" s="211" t="s">
        <v>3286</v>
      </c>
      <c r="AD261" s="211" t="s">
        <v>3320</v>
      </c>
      <c r="AE261" s="211">
        <f t="shared" si="179"/>
        <v>0</v>
      </c>
      <c r="AF261" s="211" t="str">
        <f t="shared" si="180"/>
        <v/>
      </c>
      <c r="AG261" s="211" t="str">
        <f t="shared" si="181"/>
        <v/>
      </c>
      <c r="AH261" s="211" t="str">
        <f t="shared" si="161"/>
        <v>X</v>
      </c>
      <c r="AI261" s="211" t="str">
        <f t="shared" si="182"/>
        <v/>
      </c>
      <c r="AJ261" s="211" t="str">
        <f t="shared" si="183"/>
        <v/>
      </c>
      <c r="AK261" s="211" t="str">
        <f t="shared" si="184"/>
        <v/>
      </c>
      <c r="AL261" s="211" t="str">
        <f t="shared" si="185"/>
        <v/>
      </c>
      <c r="AM261" s="211" t="str">
        <f t="shared" si="186"/>
        <v/>
      </c>
      <c r="AN261" s="211" t="str">
        <f t="shared" si="187"/>
        <v>No</v>
      </c>
      <c r="AO261" s="211" t="str">
        <f t="shared" si="188"/>
        <v>No</v>
      </c>
      <c r="AP261" s="211" t="str">
        <f t="shared" si="189"/>
        <v>No</v>
      </c>
      <c r="AQ261" s="211" t="str">
        <f t="shared" si="190"/>
        <v/>
      </c>
      <c r="AR261" s="211" t="str">
        <f t="shared" si="191"/>
        <v/>
      </c>
      <c r="AS261" s="211" t="str">
        <f t="shared" si="192"/>
        <v/>
      </c>
      <c r="AT261" s="211" t="str">
        <f t="shared" si="193"/>
        <v/>
      </c>
      <c r="AU261" s="211" t="str">
        <f t="shared" si="194"/>
        <v/>
      </c>
      <c r="AV261" s="211" t="str">
        <f t="shared" si="195"/>
        <v/>
      </c>
      <c r="AW261" s="211" t="str">
        <f t="shared" si="196"/>
        <v/>
      </c>
      <c r="AX261" s="211" t="str">
        <f t="shared" si="199"/>
        <v>NO</v>
      </c>
      <c r="AY261" s="125" t="str">
        <f t="shared" si="200"/>
        <v/>
      </c>
    </row>
    <row r="262" spans="1:51" s="211" customFormat="1" x14ac:dyDescent="0.25">
      <c r="A262" s="211" t="s">
        <v>3370</v>
      </c>
      <c r="B262" s="211" t="s">
        <v>3370</v>
      </c>
      <c r="C262" s="211" t="str">
        <f t="shared" si="162"/>
        <v>Customer-Provided Flood Sensor</v>
      </c>
      <c r="D262" s="211" t="str">
        <f t="shared" si="163"/>
        <v>Détecteur d'inondation fourni par le client</v>
      </c>
      <c r="E262" s="211" t="str">
        <f t="shared" si="164"/>
        <v/>
      </c>
      <c r="F262" s="211" t="str">
        <f t="shared" si="165"/>
        <v>Customer-Provided Flood Sensor</v>
      </c>
      <c r="G262" s="211" t="str">
        <f t="shared" si="166"/>
        <v>Détecteur d'inondation fourni par le client</v>
      </c>
      <c r="H262" s="211" t="str">
        <f t="shared" si="167"/>
        <v>Customer-Provided Flood Sensor</v>
      </c>
      <c r="I262" s="211" t="str">
        <f t="shared" si="197"/>
        <v>Détecteur d'inondation fourni par le client</v>
      </c>
      <c r="J262" s="211" t="str">
        <f t="shared" si="168"/>
        <v/>
      </c>
      <c r="K262" s="211" t="str">
        <f t="shared" si="169"/>
        <v>CPEH20</v>
      </c>
      <c r="L262" s="211" t="str">
        <f t="shared" si="198"/>
        <v>Inventory</v>
      </c>
      <c r="M262" s="211" t="str">
        <f t="shared" si="170"/>
        <v>NO</v>
      </c>
      <c r="N262" s="211" t="str">
        <f t="shared" si="171"/>
        <v>Product</v>
      </c>
      <c r="O262" s="211" t="str">
        <f t="shared" si="172"/>
        <v>Sensor</v>
      </c>
      <c r="P262" s="211" t="str">
        <f t="shared" si="173"/>
        <v>One Time</v>
      </c>
      <c r="Q262" s="349">
        <v>43930</v>
      </c>
      <c r="R262" s="349"/>
      <c r="S262" s="211" t="str">
        <f t="shared" si="174"/>
        <v>YES</v>
      </c>
      <c r="T262" s="211" t="str">
        <f t="shared" si="175"/>
        <v>YES</v>
      </c>
      <c r="U262" s="211" t="str">
        <f t="shared" si="176"/>
        <v>NO</v>
      </c>
      <c r="V262" s="211" t="str">
        <f t="shared" si="177"/>
        <v>NO</v>
      </c>
      <c r="W262" s="211" t="str">
        <f t="shared" si="178"/>
        <v>NO</v>
      </c>
      <c r="X262" s="211">
        <v>0</v>
      </c>
      <c r="Y262" s="211" t="s">
        <v>3277</v>
      </c>
      <c r="Z262" s="211" t="s">
        <v>3275</v>
      </c>
      <c r="AA262" s="211" t="s">
        <v>3319</v>
      </c>
      <c r="AB262" s="211" t="s">
        <v>3286</v>
      </c>
      <c r="AC262" s="211" t="s">
        <v>3286</v>
      </c>
      <c r="AD262" s="211" t="s">
        <v>3320</v>
      </c>
      <c r="AE262" s="211">
        <f t="shared" si="179"/>
        <v>0</v>
      </c>
      <c r="AF262" s="211" t="str">
        <f t="shared" si="180"/>
        <v/>
      </c>
      <c r="AG262" s="211" t="str">
        <f t="shared" si="181"/>
        <v/>
      </c>
      <c r="AH262" s="211" t="str">
        <f t="shared" si="161"/>
        <v>X</v>
      </c>
      <c r="AI262" s="211" t="str">
        <f t="shared" si="182"/>
        <v/>
      </c>
      <c r="AJ262" s="211" t="str">
        <f t="shared" si="183"/>
        <v/>
      </c>
      <c r="AK262" s="211" t="str">
        <f t="shared" si="184"/>
        <v/>
      </c>
      <c r="AL262" s="211" t="str">
        <f t="shared" si="185"/>
        <v/>
      </c>
      <c r="AM262" s="211" t="str">
        <f t="shared" si="186"/>
        <v/>
      </c>
      <c r="AN262" s="211" t="str">
        <f t="shared" si="187"/>
        <v>No</v>
      </c>
      <c r="AO262" s="211" t="str">
        <f t="shared" si="188"/>
        <v>No</v>
      </c>
      <c r="AP262" s="211" t="str">
        <f t="shared" si="189"/>
        <v>No</v>
      </c>
      <c r="AQ262" s="211" t="str">
        <f t="shared" si="190"/>
        <v/>
      </c>
      <c r="AR262" s="211" t="str">
        <f t="shared" si="191"/>
        <v/>
      </c>
      <c r="AS262" s="211" t="str">
        <f t="shared" si="192"/>
        <v/>
      </c>
      <c r="AT262" s="211" t="str">
        <f t="shared" si="193"/>
        <v/>
      </c>
      <c r="AU262" s="211" t="str">
        <f t="shared" si="194"/>
        <v/>
      </c>
      <c r="AV262" s="211" t="str">
        <f t="shared" si="195"/>
        <v/>
      </c>
      <c r="AW262" s="211" t="str">
        <f t="shared" si="196"/>
        <v/>
      </c>
      <c r="AX262" s="211" t="str">
        <f t="shared" si="199"/>
        <v>NO</v>
      </c>
      <c r="AY262" s="125" t="str">
        <f t="shared" si="200"/>
        <v/>
      </c>
    </row>
    <row r="263" spans="1:51" s="211" customFormat="1" x14ac:dyDescent="0.25">
      <c r="A263" s="211" t="s">
        <v>3369</v>
      </c>
      <c r="B263" s="211" t="s">
        <v>3369</v>
      </c>
      <c r="C263" s="211" t="str">
        <f t="shared" si="162"/>
        <v>Customer-Provided Glass Break Sensor</v>
      </c>
      <c r="D263" s="211" t="str">
        <f t="shared" si="163"/>
        <v>Détecteur de bris de vitre fourni par le client</v>
      </c>
      <c r="E263" s="211" t="str">
        <f t="shared" si="164"/>
        <v/>
      </c>
      <c r="F263" s="211" t="str">
        <f t="shared" si="165"/>
        <v>Customer-Provided Glass Break Sensor</v>
      </c>
      <c r="G263" s="211" t="str">
        <f t="shared" si="166"/>
        <v>Détecteur de bris de vitre fourni par le client</v>
      </c>
      <c r="H263" s="211" t="str">
        <f t="shared" si="167"/>
        <v>Customer-Provided Glass Break Sensor</v>
      </c>
      <c r="I263" s="211" t="str">
        <f t="shared" si="197"/>
        <v>Détecteur de bris de vitre fourni par le client</v>
      </c>
      <c r="J263" s="211" t="str">
        <f t="shared" si="168"/>
        <v/>
      </c>
      <c r="K263" s="211" t="str">
        <f t="shared" si="169"/>
        <v>CPEGB</v>
      </c>
      <c r="L263" s="211" t="str">
        <f t="shared" si="198"/>
        <v>Inventory</v>
      </c>
      <c r="M263" s="211" t="str">
        <f t="shared" si="170"/>
        <v>NO</v>
      </c>
      <c r="N263" s="211" t="str">
        <f t="shared" si="171"/>
        <v>Product</v>
      </c>
      <c r="O263" s="211" t="str">
        <f t="shared" si="172"/>
        <v>Sensor</v>
      </c>
      <c r="P263" s="211" t="str">
        <f t="shared" si="173"/>
        <v>One Time</v>
      </c>
      <c r="Q263" s="349">
        <v>43930</v>
      </c>
      <c r="R263" s="349"/>
      <c r="S263" s="211" t="str">
        <f t="shared" si="174"/>
        <v>YES</v>
      </c>
      <c r="T263" s="211" t="str">
        <f t="shared" si="175"/>
        <v>YES</v>
      </c>
      <c r="U263" s="211" t="str">
        <f t="shared" si="176"/>
        <v>NO</v>
      </c>
      <c r="V263" s="211" t="str">
        <f t="shared" si="177"/>
        <v>NO</v>
      </c>
      <c r="W263" s="211" t="str">
        <f t="shared" si="178"/>
        <v>NO</v>
      </c>
      <c r="X263" s="211">
        <v>0</v>
      </c>
      <c r="Y263" s="211" t="s">
        <v>3277</v>
      </c>
      <c r="Z263" s="211" t="s">
        <v>3275</v>
      </c>
      <c r="AA263" s="211" t="s">
        <v>3319</v>
      </c>
      <c r="AB263" s="211" t="s">
        <v>3286</v>
      </c>
      <c r="AC263" s="211" t="s">
        <v>3286</v>
      </c>
      <c r="AD263" s="211" t="s">
        <v>3320</v>
      </c>
      <c r="AE263" s="211">
        <f t="shared" si="179"/>
        <v>0</v>
      </c>
      <c r="AF263" s="211" t="str">
        <f t="shared" si="180"/>
        <v/>
      </c>
      <c r="AG263" s="211" t="str">
        <f t="shared" si="181"/>
        <v/>
      </c>
      <c r="AH263" s="211" t="str">
        <f t="shared" si="161"/>
        <v>X</v>
      </c>
      <c r="AI263" s="211" t="str">
        <f t="shared" si="182"/>
        <v/>
      </c>
      <c r="AJ263" s="211" t="str">
        <f t="shared" si="183"/>
        <v/>
      </c>
      <c r="AK263" s="211" t="str">
        <f t="shared" si="184"/>
        <v/>
      </c>
      <c r="AL263" s="211" t="str">
        <f t="shared" si="185"/>
        <v/>
      </c>
      <c r="AM263" s="211" t="str">
        <f t="shared" si="186"/>
        <v/>
      </c>
      <c r="AN263" s="211" t="str">
        <f t="shared" si="187"/>
        <v>No</v>
      </c>
      <c r="AO263" s="211" t="str">
        <f t="shared" si="188"/>
        <v>No</v>
      </c>
      <c r="AP263" s="211" t="str">
        <f t="shared" si="189"/>
        <v>No</v>
      </c>
      <c r="AQ263" s="211" t="str">
        <f t="shared" si="190"/>
        <v/>
      </c>
      <c r="AR263" s="211" t="str">
        <f t="shared" si="191"/>
        <v/>
      </c>
      <c r="AS263" s="211" t="str">
        <f t="shared" si="192"/>
        <v/>
      </c>
      <c r="AT263" s="211" t="str">
        <f t="shared" si="193"/>
        <v/>
      </c>
      <c r="AU263" s="211" t="str">
        <f t="shared" si="194"/>
        <v/>
      </c>
      <c r="AV263" s="211" t="str">
        <f t="shared" si="195"/>
        <v/>
      </c>
      <c r="AW263" s="211" t="str">
        <f t="shared" si="196"/>
        <v/>
      </c>
      <c r="AX263" s="211" t="str">
        <f t="shared" si="199"/>
        <v>NO</v>
      </c>
      <c r="AY263" s="125" t="str">
        <f t="shared" si="200"/>
        <v/>
      </c>
    </row>
    <row r="264" spans="1:51" s="211" customFormat="1" x14ac:dyDescent="0.25">
      <c r="A264" s="211" t="s">
        <v>3372</v>
      </c>
      <c r="B264" s="211" t="s">
        <v>3372</v>
      </c>
      <c r="C264" s="211" t="str">
        <f t="shared" si="162"/>
        <v>Customer-Provided Keyfob</v>
      </c>
      <c r="D264" s="211" t="str">
        <f t="shared" si="163"/>
        <v>Porte-clés fourni par le client</v>
      </c>
      <c r="E264" s="211" t="str">
        <f t="shared" si="164"/>
        <v/>
      </c>
      <c r="F264" s="211" t="str">
        <f t="shared" si="165"/>
        <v>Customer-Provided Keyfob</v>
      </c>
      <c r="G264" s="211" t="str">
        <f t="shared" si="166"/>
        <v>Porte-clés fourni par le client</v>
      </c>
      <c r="H264" s="211" t="str">
        <f t="shared" si="167"/>
        <v>Customer-Provided Keyfob</v>
      </c>
      <c r="I264" s="211" t="str">
        <f t="shared" si="197"/>
        <v>Porte-clés fourni par le client</v>
      </c>
      <c r="J264" s="211" t="str">
        <f t="shared" si="168"/>
        <v/>
      </c>
      <c r="K264" s="211" t="str">
        <f t="shared" si="169"/>
        <v>CPEFOB</v>
      </c>
      <c r="L264" s="211" t="str">
        <f t="shared" si="198"/>
        <v>Inventory</v>
      </c>
      <c r="M264" s="211" t="str">
        <f t="shared" si="170"/>
        <v>NO</v>
      </c>
      <c r="N264" s="211" t="str">
        <f t="shared" si="171"/>
        <v>Product</v>
      </c>
      <c r="O264" s="211" t="str">
        <f t="shared" si="172"/>
        <v>Sensor</v>
      </c>
      <c r="P264" s="211" t="str">
        <f t="shared" si="173"/>
        <v>One Time</v>
      </c>
      <c r="Q264" s="349">
        <v>43930</v>
      </c>
      <c r="R264" s="349"/>
      <c r="S264" s="211" t="str">
        <f t="shared" si="174"/>
        <v>YES</v>
      </c>
      <c r="T264" s="211" t="str">
        <f t="shared" si="175"/>
        <v>YES</v>
      </c>
      <c r="U264" s="211" t="str">
        <f t="shared" si="176"/>
        <v>NO</v>
      </c>
      <c r="V264" s="211" t="str">
        <f t="shared" si="177"/>
        <v>NO</v>
      </c>
      <c r="W264" s="211" t="str">
        <f t="shared" si="178"/>
        <v>NO</v>
      </c>
      <c r="X264" s="211">
        <v>0</v>
      </c>
      <c r="Y264" s="211" t="s">
        <v>3277</v>
      </c>
      <c r="Z264" s="211" t="s">
        <v>3275</v>
      </c>
      <c r="AA264" s="211" t="s">
        <v>3319</v>
      </c>
      <c r="AB264" s="211" t="s">
        <v>3286</v>
      </c>
      <c r="AC264" s="211" t="s">
        <v>3286</v>
      </c>
      <c r="AD264" s="211" t="s">
        <v>3320</v>
      </c>
      <c r="AE264" s="211">
        <f t="shared" si="179"/>
        <v>0</v>
      </c>
      <c r="AF264" s="211" t="str">
        <f t="shared" si="180"/>
        <v/>
      </c>
      <c r="AG264" s="211" t="str">
        <f t="shared" si="181"/>
        <v/>
      </c>
      <c r="AH264" s="211" t="str">
        <f t="shared" si="161"/>
        <v>X</v>
      </c>
      <c r="AI264" s="211" t="str">
        <f t="shared" si="182"/>
        <v/>
      </c>
      <c r="AJ264" s="211" t="str">
        <f t="shared" si="183"/>
        <v/>
      </c>
      <c r="AK264" s="211" t="str">
        <f t="shared" si="184"/>
        <v/>
      </c>
      <c r="AL264" s="211" t="str">
        <f t="shared" si="185"/>
        <v/>
      </c>
      <c r="AM264" s="211" t="str">
        <f t="shared" si="186"/>
        <v/>
      </c>
      <c r="AN264" s="211" t="str">
        <f t="shared" si="187"/>
        <v>No</v>
      </c>
      <c r="AO264" s="211" t="str">
        <f t="shared" si="188"/>
        <v>No</v>
      </c>
      <c r="AP264" s="211" t="str">
        <f t="shared" si="189"/>
        <v>No</v>
      </c>
      <c r="AQ264" s="211" t="str">
        <f t="shared" si="190"/>
        <v/>
      </c>
      <c r="AR264" s="211" t="str">
        <f t="shared" si="191"/>
        <v/>
      </c>
      <c r="AS264" s="211" t="str">
        <f t="shared" si="192"/>
        <v/>
      </c>
      <c r="AT264" s="211" t="str">
        <f t="shared" si="193"/>
        <v/>
      </c>
      <c r="AU264" s="211" t="str">
        <f t="shared" si="194"/>
        <v/>
      </c>
      <c r="AV264" s="211" t="str">
        <f t="shared" si="195"/>
        <v/>
      </c>
      <c r="AW264" s="211" t="str">
        <f t="shared" si="196"/>
        <v/>
      </c>
      <c r="AX264" s="211" t="str">
        <f t="shared" si="199"/>
        <v>NO</v>
      </c>
      <c r="AY264" s="125" t="str">
        <f t="shared" si="200"/>
        <v/>
      </c>
    </row>
    <row r="265" spans="1:51" s="211" customFormat="1" x14ac:dyDescent="0.25">
      <c r="A265" s="211" t="s">
        <v>3365</v>
      </c>
      <c r="B265" s="211" t="s">
        <v>3365</v>
      </c>
      <c r="C265" s="211" t="str">
        <f t="shared" si="162"/>
        <v>Customer-Provided Door/Window Contact</v>
      </c>
      <c r="D265" s="211" t="str">
        <f t="shared" si="163"/>
        <v>Contact de porte ou fenêtre fourni par le client</v>
      </c>
      <c r="E265" s="211" t="str">
        <f t="shared" si="164"/>
        <v/>
      </c>
      <c r="F265" s="211" t="str">
        <f t="shared" si="165"/>
        <v>Customer-Provided Door/Window Contact</v>
      </c>
      <c r="G265" s="211" t="str">
        <f t="shared" si="166"/>
        <v>Contact de porte ou fenêtre fourni par le client</v>
      </c>
      <c r="H265" s="211" t="str">
        <f t="shared" si="167"/>
        <v>Customer-Provided Door/Window Contact</v>
      </c>
      <c r="I265" s="211" t="str">
        <f t="shared" si="197"/>
        <v>Contact de porte ou fenêtre fourni par le client</v>
      </c>
      <c r="J265" s="211" t="str">
        <f t="shared" si="168"/>
        <v/>
      </c>
      <c r="K265" s="211" t="str">
        <f t="shared" si="169"/>
        <v>CPEDOOR</v>
      </c>
      <c r="L265" s="211" t="str">
        <f t="shared" si="198"/>
        <v>Inventory</v>
      </c>
      <c r="M265" s="211" t="str">
        <f t="shared" si="170"/>
        <v>NO</v>
      </c>
      <c r="N265" s="211" t="str">
        <f t="shared" si="171"/>
        <v>Product</v>
      </c>
      <c r="O265" s="211" t="str">
        <f t="shared" si="172"/>
        <v>Sensor</v>
      </c>
      <c r="P265" s="211" t="str">
        <f t="shared" si="173"/>
        <v>One Time</v>
      </c>
      <c r="Q265" s="349">
        <v>43930</v>
      </c>
      <c r="R265" s="349"/>
      <c r="S265" s="211" t="str">
        <f t="shared" si="174"/>
        <v>YES</v>
      </c>
      <c r="T265" s="211" t="str">
        <f t="shared" si="175"/>
        <v>YES</v>
      </c>
      <c r="U265" s="211" t="str">
        <f t="shared" si="176"/>
        <v>NO</v>
      </c>
      <c r="V265" s="211" t="str">
        <f t="shared" si="177"/>
        <v>NO</v>
      </c>
      <c r="W265" s="211" t="str">
        <f t="shared" si="178"/>
        <v>NO</v>
      </c>
      <c r="X265" s="211">
        <v>0</v>
      </c>
      <c r="Y265" s="211" t="s">
        <v>3277</v>
      </c>
      <c r="Z265" s="211" t="s">
        <v>3275</v>
      </c>
      <c r="AA265" s="211" t="s">
        <v>3319</v>
      </c>
      <c r="AB265" s="211" t="s">
        <v>3286</v>
      </c>
      <c r="AC265" s="211" t="s">
        <v>3286</v>
      </c>
      <c r="AD265" s="211" t="s">
        <v>3320</v>
      </c>
      <c r="AE265" s="211">
        <f t="shared" si="179"/>
        <v>0</v>
      </c>
      <c r="AF265" s="211" t="str">
        <f t="shared" si="180"/>
        <v/>
      </c>
      <c r="AG265" s="211" t="str">
        <f t="shared" si="181"/>
        <v/>
      </c>
      <c r="AH265" s="211" t="str">
        <f t="shared" si="161"/>
        <v>X</v>
      </c>
      <c r="AI265" s="211" t="str">
        <f t="shared" si="182"/>
        <v/>
      </c>
      <c r="AJ265" s="211" t="str">
        <f t="shared" si="183"/>
        <v/>
      </c>
      <c r="AK265" s="211" t="str">
        <f t="shared" si="184"/>
        <v/>
      </c>
      <c r="AL265" s="211" t="str">
        <f t="shared" si="185"/>
        <v/>
      </c>
      <c r="AM265" s="211" t="str">
        <f t="shared" si="186"/>
        <v/>
      </c>
      <c r="AN265" s="211" t="str">
        <f t="shared" si="187"/>
        <v>No</v>
      </c>
      <c r="AO265" s="211" t="str">
        <f t="shared" si="188"/>
        <v>No</v>
      </c>
      <c r="AP265" s="211" t="str">
        <f t="shared" si="189"/>
        <v>No</v>
      </c>
      <c r="AQ265" s="211" t="str">
        <f t="shared" si="190"/>
        <v/>
      </c>
      <c r="AR265" s="211" t="str">
        <f t="shared" si="191"/>
        <v/>
      </c>
      <c r="AS265" s="211" t="str">
        <f t="shared" si="192"/>
        <v/>
      </c>
      <c r="AT265" s="211" t="str">
        <f t="shared" si="193"/>
        <v/>
      </c>
      <c r="AU265" s="211" t="str">
        <f t="shared" si="194"/>
        <v/>
      </c>
      <c r="AV265" s="211" t="str">
        <f t="shared" si="195"/>
        <v/>
      </c>
      <c r="AW265" s="211" t="str">
        <f t="shared" si="196"/>
        <v/>
      </c>
      <c r="AX265" s="211" t="str">
        <f t="shared" si="199"/>
        <v>NO</v>
      </c>
      <c r="AY265" s="125" t="str">
        <f t="shared" si="200"/>
        <v/>
      </c>
    </row>
    <row r="266" spans="1:51" s="211" customFormat="1" x14ac:dyDescent="0.25">
      <c r="A266" s="211" t="s">
        <v>3368</v>
      </c>
      <c r="B266" s="211" t="s">
        <v>3368</v>
      </c>
      <c r="C266" s="211" t="str">
        <f t="shared" si="162"/>
        <v>Customer-Provided CO Detector</v>
      </c>
      <c r="D266" s="211" t="str">
        <f t="shared" si="163"/>
        <v>Détecteur de monoxyde de carbone fourni par le client</v>
      </c>
      <c r="E266" s="211" t="str">
        <f t="shared" si="164"/>
        <v/>
      </c>
      <c r="F266" s="211" t="str">
        <f t="shared" si="165"/>
        <v>Customer-Provided CO Detector</v>
      </c>
      <c r="G266" s="211" t="str">
        <f t="shared" si="166"/>
        <v>Détecteur de monoxyde de carbone fourni par le client</v>
      </c>
      <c r="H266" s="211" t="str">
        <f t="shared" si="167"/>
        <v>Customer-Provided CO Detector</v>
      </c>
      <c r="I266" s="211" t="str">
        <f t="shared" si="197"/>
        <v>Détecteur de monoxyde de carbone fourni par le client</v>
      </c>
      <c r="J266" s="211" t="str">
        <f t="shared" si="168"/>
        <v/>
      </c>
      <c r="K266" s="211" t="str">
        <f t="shared" si="169"/>
        <v>CPECO</v>
      </c>
      <c r="L266" s="211" t="str">
        <f t="shared" si="198"/>
        <v>Inventory</v>
      </c>
      <c r="M266" s="211" t="str">
        <f t="shared" si="170"/>
        <v>NO</v>
      </c>
      <c r="N266" s="211" t="str">
        <f t="shared" si="171"/>
        <v>Product</v>
      </c>
      <c r="O266" s="211" t="str">
        <f t="shared" si="172"/>
        <v>Sensor</v>
      </c>
      <c r="P266" s="211" t="str">
        <f t="shared" si="173"/>
        <v>One Time</v>
      </c>
      <c r="Q266" s="349">
        <v>43930</v>
      </c>
      <c r="R266" s="349"/>
      <c r="S266" s="211" t="str">
        <f t="shared" si="174"/>
        <v>YES</v>
      </c>
      <c r="T266" s="211" t="str">
        <f t="shared" si="175"/>
        <v>YES</v>
      </c>
      <c r="U266" s="211" t="str">
        <f t="shared" si="176"/>
        <v>NO</v>
      </c>
      <c r="V266" s="211" t="str">
        <f t="shared" si="177"/>
        <v>NO</v>
      </c>
      <c r="W266" s="211" t="str">
        <f t="shared" si="178"/>
        <v>NO</v>
      </c>
      <c r="X266" s="211">
        <v>0</v>
      </c>
      <c r="Y266" s="211" t="s">
        <v>3277</v>
      </c>
      <c r="Z266" s="211" t="s">
        <v>3275</v>
      </c>
      <c r="AA266" s="211" t="s">
        <v>3319</v>
      </c>
      <c r="AB266" s="211" t="s">
        <v>3286</v>
      </c>
      <c r="AC266" s="211" t="s">
        <v>3286</v>
      </c>
      <c r="AD266" s="211" t="s">
        <v>3320</v>
      </c>
      <c r="AE266" s="211">
        <f t="shared" si="179"/>
        <v>0</v>
      </c>
      <c r="AF266" s="211" t="str">
        <f t="shared" si="180"/>
        <v/>
      </c>
      <c r="AG266" s="211" t="str">
        <f t="shared" si="181"/>
        <v/>
      </c>
      <c r="AH266" s="211" t="str">
        <f t="shared" ref="AH266:AH329" si="201">IF(VLOOKUP(A266,masterdata,37,0)="","",VLOOKUP(A266,masterdata,37,0))</f>
        <v>X</v>
      </c>
      <c r="AI266" s="211" t="str">
        <f t="shared" si="182"/>
        <v/>
      </c>
      <c r="AJ266" s="211" t="str">
        <f t="shared" si="183"/>
        <v/>
      </c>
      <c r="AK266" s="211" t="str">
        <f t="shared" si="184"/>
        <v/>
      </c>
      <c r="AL266" s="211" t="str">
        <f t="shared" si="185"/>
        <v/>
      </c>
      <c r="AM266" s="211" t="str">
        <f t="shared" si="186"/>
        <v/>
      </c>
      <c r="AN266" s="211" t="str">
        <f t="shared" si="187"/>
        <v>No</v>
      </c>
      <c r="AO266" s="211" t="str">
        <f t="shared" si="188"/>
        <v>No</v>
      </c>
      <c r="AP266" s="211" t="str">
        <f t="shared" si="189"/>
        <v>No</v>
      </c>
      <c r="AQ266" s="211" t="str">
        <f t="shared" si="190"/>
        <v/>
      </c>
      <c r="AR266" s="211" t="str">
        <f t="shared" si="191"/>
        <v/>
      </c>
      <c r="AS266" s="211" t="str">
        <f t="shared" si="192"/>
        <v/>
      </c>
      <c r="AT266" s="211" t="str">
        <f t="shared" si="193"/>
        <v/>
      </c>
      <c r="AU266" s="211" t="str">
        <f t="shared" si="194"/>
        <v/>
      </c>
      <c r="AV266" s="211" t="str">
        <f t="shared" si="195"/>
        <v/>
      </c>
      <c r="AW266" s="211" t="str">
        <f t="shared" si="196"/>
        <v/>
      </c>
      <c r="AX266" s="211" t="str">
        <f t="shared" si="199"/>
        <v>NO</v>
      </c>
      <c r="AY266" s="125" t="str">
        <f t="shared" si="200"/>
        <v/>
      </c>
    </row>
    <row r="267" spans="1:51" s="211" customFormat="1" x14ac:dyDescent="0.25">
      <c r="A267" s="211" t="s">
        <v>3382</v>
      </c>
      <c r="B267" s="211" t="s">
        <v>3382</v>
      </c>
      <c r="C267" s="211" t="str">
        <f t="shared" si="162"/>
        <v>Customer-Provided Freeze Sensor</v>
      </c>
      <c r="D267" s="211" t="str">
        <f t="shared" si="163"/>
        <v>Détecteur de gel fourni par le client</v>
      </c>
      <c r="E267" s="211" t="str">
        <f t="shared" si="164"/>
        <v/>
      </c>
      <c r="F267" s="211" t="str">
        <f t="shared" si="165"/>
        <v>Customer-Provided Keyfob</v>
      </c>
      <c r="G267" s="211" t="str">
        <f t="shared" si="166"/>
        <v>Détecteur de gel fourni par le client</v>
      </c>
      <c r="H267" s="211" t="str">
        <f t="shared" si="167"/>
        <v>Customer-Provided Freeze Sensor</v>
      </c>
      <c r="I267" s="211" t="str">
        <f t="shared" si="197"/>
        <v>Détecteur de gel fourni par le client</v>
      </c>
      <c r="J267" s="211" t="str">
        <f t="shared" si="168"/>
        <v/>
      </c>
      <c r="K267" s="211" t="str">
        <f t="shared" si="169"/>
        <v>CPEBRR</v>
      </c>
      <c r="L267" s="211" t="str">
        <f t="shared" si="198"/>
        <v>Inventory</v>
      </c>
      <c r="M267" s="211" t="str">
        <f t="shared" si="170"/>
        <v>NO</v>
      </c>
      <c r="N267" s="211" t="str">
        <f t="shared" si="171"/>
        <v>Product</v>
      </c>
      <c r="O267" s="211" t="str">
        <f t="shared" si="172"/>
        <v>Sensor</v>
      </c>
      <c r="P267" s="211" t="str">
        <f t="shared" si="173"/>
        <v>One Time</v>
      </c>
      <c r="Q267" s="349">
        <v>43930</v>
      </c>
      <c r="R267" s="349"/>
      <c r="S267" s="211" t="str">
        <f t="shared" si="174"/>
        <v>YES</v>
      </c>
      <c r="T267" s="211" t="str">
        <f t="shared" si="175"/>
        <v>YES</v>
      </c>
      <c r="U267" s="211" t="str">
        <f t="shared" si="176"/>
        <v>NO</v>
      </c>
      <c r="V267" s="211" t="str">
        <f t="shared" si="177"/>
        <v>NO</v>
      </c>
      <c r="W267" s="211" t="str">
        <f t="shared" si="178"/>
        <v>NO</v>
      </c>
      <c r="X267" s="211">
        <v>0</v>
      </c>
      <c r="Y267" s="211" t="s">
        <v>3277</v>
      </c>
      <c r="Z267" s="211" t="s">
        <v>3275</v>
      </c>
      <c r="AA267" s="211" t="s">
        <v>3319</v>
      </c>
      <c r="AB267" s="211" t="s">
        <v>3286</v>
      </c>
      <c r="AC267" s="211" t="s">
        <v>3286</v>
      </c>
      <c r="AD267" s="211" t="s">
        <v>3320</v>
      </c>
      <c r="AE267" s="211">
        <f t="shared" si="179"/>
        <v>0</v>
      </c>
      <c r="AF267" s="211" t="str">
        <f t="shared" si="180"/>
        <v/>
      </c>
      <c r="AG267" s="211" t="str">
        <f t="shared" si="181"/>
        <v/>
      </c>
      <c r="AH267" s="211" t="str">
        <f t="shared" si="201"/>
        <v>X</v>
      </c>
      <c r="AI267" s="211" t="str">
        <f t="shared" si="182"/>
        <v/>
      </c>
      <c r="AJ267" s="211" t="str">
        <f t="shared" si="183"/>
        <v/>
      </c>
      <c r="AK267" s="211" t="str">
        <f t="shared" si="184"/>
        <v/>
      </c>
      <c r="AL267" s="211" t="str">
        <f t="shared" si="185"/>
        <v/>
      </c>
      <c r="AM267" s="211" t="str">
        <f t="shared" si="186"/>
        <v/>
      </c>
      <c r="AN267" s="211" t="str">
        <f t="shared" si="187"/>
        <v>No</v>
      </c>
      <c r="AO267" s="211" t="str">
        <f t="shared" si="188"/>
        <v>No</v>
      </c>
      <c r="AP267" s="211" t="str">
        <f t="shared" si="189"/>
        <v>No</v>
      </c>
      <c r="AQ267" s="211" t="str">
        <f t="shared" si="190"/>
        <v/>
      </c>
      <c r="AR267" s="211" t="str">
        <f t="shared" si="191"/>
        <v/>
      </c>
      <c r="AS267" s="211" t="str">
        <f t="shared" si="192"/>
        <v/>
      </c>
      <c r="AT267" s="211" t="str">
        <f t="shared" si="193"/>
        <v/>
      </c>
      <c r="AU267" s="211" t="str">
        <f t="shared" si="194"/>
        <v/>
      </c>
      <c r="AV267" s="211" t="str">
        <f t="shared" si="195"/>
        <v/>
      </c>
      <c r="AW267" s="211" t="str">
        <f t="shared" si="196"/>
        <v/>
      </c>
      <c r="AX267" s="211" t="str">
        <f t="shared" si="199"/>
        <v>NO</v>
      </c>
      <c r="AY267" s="125" t="str">
        <f t="shared" si="200"/>
        <v/>
      </c>
    </row>
    <row r="268" spans="1:51" s="211" customFormat="1" x14ac:dyDescent="0.25">
      <c r="A268" s="211" t="s">
        <v>3223</v>
      </c>
      <c r="B268" s="211" t="s">
        <v>3223</v>
      </c>
      <c r="C268" s="211" t="str">
        <f t="shared" si="162"/>
        <v>Monitoring Credits offered</v>
      </c>
      <c r="D268" s="211" t="str">
        <f t="shared" si="163"/>
        <v>Surveillance des crédits offerts</v>
      </c>
      <c r="E268" s="211" t="str">
        <f t="shared" si="164"/>
        <v/>
      </c>
      <c r="F268" s="211" t="str">
        <f t="shared" si="165"/>
        <v>Monitoring Credits offered</v>
      </c>
      <c r="G268" s="211" t="str">
        <f t="shared" si="166"/>
        <v>Surveillance des crédits offerts</v>
      </c>
      <c r="H268" s="211" t="str">
        <f t="shared" si="167"/>
        <v>Monitoring Credits offered</v>
      </c>
      <c r="I268" s="211" t="str">
        <f t="shared" si="197"/>
        <v>Surveillance des crédits offerts</v>
      </c>
      <c r="J268" s="211" t="str">
        <f t="shared" si="168"/>
        <v/>
      </c>
      <c r="K268" s="211" t="str">
        <f t="shared" si="169"/>
        <v/>
      </c>
      <c r="L268" s="211" t="str">
        <f t="shared" si="198"/>
        <v>Service</v>
      </c>
      <c r="M268" s="211" t="str">
        <f t="shared" si="170"/>
        <v>NO</v>
      </c>
      <c r="N268" s="211" t="str">
        <f t="shared" si="171"/>
        <v>Product</v>
      </c>
      <c r="O268" s="211" t="str">
        <f t="shared" si="172"/>
        <v>Promotion</v>
      </c>
      <c r="P268" s="211" t="str">
        <f t="shared" si="173"/>
        <v>One time</v>
      </c>
      <c r="Q268" s="349">
        <v>43930</v>
      </c>
      <c r="R268" s="349"/>
      <c r="S268" s="211" t="str">
        <f t="shared" si="174"/>
        <v>NO</v>
      </c>
      <c r="T268" s="211" t="str">
        <f t="shared" si="175"/>
        <v>No</v>
      </c>
      <c r="U268" s="211" t="str">
        <f t="shared" si="176"/>
        <v>No</v>
      </c>
      <c r="V268" s="211" t="str">
        <f t="shared" si="177"/>
        <v>NO</v>
      </c>
      <c r="W268" s="211" t="str">
        <f t="shared" si="178"/>
        <v>NO</v>
      </c>
      <c r="X268" s="211">
        <v>0</v>
      </c>
      <c r="Y268" s="211" t="s">
        <v>3277</v>
      </c>
      <c r="Z268" s="211" t="s">
        <v>3275</v>
      </c>
      <c r="AA268" s="211" t="s">
        <v>3319</v>
      </c>
      <c r="AB268" s="211" t="s">
        <v>3286</v>
      </c>
      <c r="AC268" s="211" t="s">
        <v>3286</v>
      </c>
      <c r="AD268" s="211" t="s">
        <v>3320</v>
      </c>
      <c r="AE268" s="211" t="str">
        <f t="shared" si="179"/>
        <v>Service</v>
      </c>
      <c r="AF268" s="211" t="str">
        <f t="shared" si="180"/>
        <v>Service</v>
      </c>
      <c r="AG268" s="211" t="str">
        <f t="shared" si="181"/>
        <v>COVID 19</v>
      </c>
      <c r="AH268" s="211" t="str">
        <f t="shared" si="201"/>
        <v/>
      </c>
      <c r="AI268" s="211" t="str">
        <f t="shared" si="182"/>
        <v/>
      </c>
      <c r="AJ268" s="211" t="str">
        <f t="shared" si="183"/>
        <v/>
      </c>
      <c r="AK268" s="211" t="str">
        <f t="shared" si="184"/>
        <v/>
      </c>
      <c r="AL268" s="211" t="str">
        <f t="shared" si="185"/>
        <v/>
      </c>
      <c r="AM268" s="211" t="str">
        <f t="shared" si="186"/>
        <v>Offer</v>
      </c>
      <c r="AN268" s="211" t="str">
        <f t="shared" si="187"/>
        <v>No</v>
      </c>
      <c r="AO268" s="211" t="str">
        <f t="shared" si="188"/>
        <v>No</v>
      </c>
      <c r="AP268" s="211" t="str">
        <f t="shared" si="189"/>
        <v>No</v>
      </c>
      <c r="AQ268" s="211" t="str">
        <f t="shared" si="190"/>
        <v/>
      </c>
      <c r="AR268" s="211" t="str">
        <f t="shared" si="191"/>
        <v/>
      </c>
      <c r="AS268" s="211" t="str">
        <f t="shared" si="192"/>
        <v/>
      </c>
      <c r="AT268" s="211" t="str">
        <f t="shared" si="193"/>
        <v>NO</v>
      </c>
      <c r="AU268" s="211" t="str">
        <f t="shared" si="194"/>
        <v/>
      </c>
      <c r="AV268" s="211" t="str">
        <f t="shared" si="195"/>
        <v/>
      </c>
      <c r="AW268" s="211" t="str">
        <f t="shared" si="196"/>
        <v/>
      </c>
      <c r="AX268" s="211" t="str">
        <f t="shared" si="199"/>
        <v>NO</v>
      </c>
      <c r="AY268" s="125" t="str">
        <f t="shared" si="200"/>
        <v/>
      </c>
    </row>
    <row r="269" spans="1:51" s="211" customFormat="1" x14ac:dyDescent="0.25">
      <c r="A269" s="211" t="s">
        <v>2578</v>
      </c>
      <c r="B269" s="211" t="s">
        <v>3829</v>
      </c>
      <c r="C269" s="211" t="str">
        <f t="shared" si="162"/>
        <v>Better Bundle Discount - 10%</v>
      </c>
      <c r="D269" s="211" t="str">
        <f t="shared" si="163"/>
        <v>Réduction de 10 % - forfait Mieux</v>
      </c>
      <c r="E269" s="211" t="str">
        <f t="shared" si="164"/>
        <v/>
      </c>
      <c r="F269" s="211" t="str">
        <f t="shared" si="165"/>
        <v xml:space="preserve">10% discount offered on Better bundle RMR by Retention and Loyalty </v>
      </c>
      <c r="G269" s="211" t="str">
        <f t="shared" si="166"/>
        <v>Réduction de 10 % - forfait Mieux</v>
      </c>
      <c r="H269" s="211" t="str">
        <f t="shared" si="167"/>
        <v>Better Bundle Discount - 10%</v>
      </c>
      <c r="I269" s="211" t="str">
        <f t="shared" si="197"/>
        <v>Réduction de 10 % - forfait Mieux</v>
      </c>
      <c r="J269" s="211" t="str">
        <f t="shared" si="168"/>
        <v/>
      </c>
      <c r="K269" s="211" t="str">
        <f t="shared" si="169"/>
        <v/>
      </c>
      <c r="L269" s="211" t="str">
        <f t="shared" si="198"/>
        <v>Service</v>
      </c>
      <c r="M269" s="211" t="str">
        <f t="shared" si="170"/>
        <v>YES</v>
      </c>
      <c r="N269" s="211" t="str">
        <f t="shared" si="171"/>
        <v>Product</v>
      </c>
      <c r="O269" s="211" t="str">
        <f t="shared" si="172"/>
        <v>Promotion</v>
      </c>
      <c r="P269" s="211" t="str">
        <f t="shared" si="173"/>
        <v>RMR</v>
      </c>
      <c r="Q269" s="349">
        <v>43930</v>
      </c>
      <c r="R269" s="349"/>
      <c r="S269" s="211" t="str">
        <f t="shared" si="174"/>
        <v>NO</v>
      </c>
      <c r="T269" s="211" t="str">
        <f t="shared" si="175"/>
        <v>No</v>
      </c>
      <c r="U269" s="211" t="str">
        <f t="shared" si="176"/>
        <v>No</v>
      </c>
      <c r="V269" s="211" t="str">
        <f t="shared" si="177"/>
        <v>NO</v>
      </c>
      <c r="W269" s="211" t="str">
        <f t="shared" si="178"/>
        <v>NO</v>
      </c>
      <c r="X269" s="211">
        <v>0</v>
      </c>
      <c r="Y269" s="211" t="s">
        <v>3277</v>
      </c>
      <c r="Z269" s="211" t="s">
        <v>3275</v>
      </c>
      <c r="AA269" s="211" t="s">
        <v>3319</v>
      </c>
      <c r="AB269" s="211" t="s">
        <v>3286</v>
      </c>
      <c r="AC269" s="211" t="s">
        <v>3286</v>
      </c>
      <c r="AD269" s="211" t="s">
        <v>3320</v>
      </c>
      <c r="AE269" s="211" t="str">
        <f t="shared" si="179"/>
        <v>RMR_CR</v>
      </c>
      <c r="AF269" s="211" t="str">
        <f t="shared" si="180"/>
        <v>RMR_CR</v>
      </c>
      <c r="AG269" s="211" t="str">
        <f t="shared" si="181"/>
        <v>CONT DISC</v>
      </c>
      <c r="AH269" s="211" t="str">
        <f t="shared" si="201"/>
        <v/>
      </c>
      <c r="AI269" s="211" t="str">
        <f t="shared" si="182"/>
        <v>NO</v>
      </c>
      <c r="AJ269" s="211" t="str">
        <f t="shared" si="183"/>
        <v/>
      </c>
      <c r="AK269" s="211" t="str">
        <f t="shared" si="184"/>
        <v/>
      </c>
      <c r="AL269" s="211" t="str">
        <f t="shared" si="185"/>
        <v/>
      </c>
      <c r="AM269" s="211" t="str">
        <f t="shared" si="186"/>
        <v>Offer</v>
      </c>
      <c r="AN269" s="211" t="str">
        <f t="shared" si="187"/>
        <v>No</v>
      </c>
      <c r="AO269" s="211" t="str">
        <f t="shared" si="188"/>
        <v>No</v>
      </c>
      <c r="AP269" s="211" t="str">
        <f t="shared" si="189"/>
        <v>No</v>
      </c>
      <c r="AQ269" s="211" t="str">
        <f t="shared" si="190"/>
        <v/>
      </c>
      <c r="AR269" s="211" t="str">
        <f t="shared" si="191"/>
        <v/>
      </c>
      <c r="AS269" s="211" t="str">
        <f t="shared" si="192"/>
        <v/>
      </c>
      <c r="AT269" s="211" t="str">
        <f t="shared" si="193"/>
        <v>NO</v>
      </c>
      <c r="AU269" s="211" t="str">
        <f t="shared" si="194"/>
        <v/>
      </c>
      <c r="AV269" s="211" t="str">
        <f t="shared" si="195"/>
        <v/>
      </c>
      <c r="AW269" s="211" t="str">
        <f t="shared" si="196"/>
        <v/>
      </c>
      <c r="AX269" s="211" t="str">
        <f t="shared" si="199"/>
        <v>NO</v>
      </c>
      <c r="AY269" s="125" t="str">
        <f t="shared" si="200"/>
        <v/>
      </c>
    </row>
    <row r="270" spans="1:51" s="211" customFormat="1" x14ac:dyDescent="0.25">
      <c r="A270" s="211" t="s">
        <v>2574</v>
      </c>
      <c r="B270" s="211" t="s">
        <v>3828</v>
      </c>
      <c r="C270" s="211" t="str">
        <f t="shared" si="162"/>
        <v>Good Bundle Discount - 10%</v>
      </c>
      <c r="D270" s="211" t="str">
        <f t="shared" si="163"/>
        <v>Réduction de 10 % - forfait Bon</v>
      </c>
      <c r="E270" s="211" t="str">
        <f t="shared" si="164"/>
        <v/>
      </c>
      <c r="F270" s="211" t="str">
        <f t="shared" si="165"/>
        <v xml:space="preserve">10% discount offered on Good bundle RMR by Retention and Loyalty </v>
      </c>
      <c r="G270" s="211" t="str">
        <f t="shared" si="166"/>
        <v>Réduction de 10 % - forfait Bon</v>
      </c>
      <c r="H270" s="211" t="str">
        <f t="shared" si="167"/>
        <v>Good Bundle Discount - 10%</v>
      </c>
      <c r="I270" s="211" t="str">
        <f t="shared" si="197"/>
        <v>Réduction de 10 % - forfait Bon</v>
      </c>
      <c r="J270" s="211" t="str">
        <f t="shared" si="168"/>
        <v/>
      </c>
      <c r="K270" s="211" t="str">
        <f t="shared" si="169"/>
        <v/>
      </c>
      <c r="L270" s="211" t="str">
        <f t="shared" si="198"/>
        <v>Service</v>
      </c>
      <c r="M270" s="211" t="str">
        <f t="shared" si="170"/>
        <v>YES</v>
      </c>
      <c r="N270" s="211" t="str">
        <f t="shared" si="171"/>
        <v>Product</v>
      </c>
      <c r="O270" s="211" t="str">
        <f t="shared" si="172"/>
        <v>Promotion</v>
      </c>
      <c r="P270" s="211" t="str">
        <f t="shared" si="173"/>
        <v>RMR</v>
      </c>
      <c r="Q270" s="349">
        <v>43930</v>
      </c>
      <c r="R270" s="349"/>
      <c r="S270" s="211" t="str">
        <f t="shared" si="174"/>
        <v>NO</v>
      </c>
      <c r="T270" s="211" t="str">
        <f t="shared" si="175"/>
        <v>No</v>
      </c>
      <c r="U270" s="211" t="str">
        <f t="shared" si="176"/>
        <v>No</v>
      </c>
      <c r="V270" s="211" t="str">
        <f t="shared" si="177"/>
        <v>NO</v>
      </c>
      <c r="W270" s="211" t="str">
        <f t="shared" si="178"/>
        <v>NO</v>
      </c>
      <c r="X270" s="211">
        <v>0</v>
      </c>
      <c r="Y270" s="211" t="s">
        <v>3277</v>
      </c>
      <c r="Z270" s="211" t="s">
        <v>3275</v>
      </c>
      <c r="AA270" s="211" t="s">
        <v>3319</v>
      </c>
      <c r="AB270" s="211" t="s">
        <v>3286</v>
      </c>
      <c r="AC270" s="211" t="s">
        <v>3286</v>
      </c>
      <c r="AD270" s="211" t="s">
        <v>3320</v>
      </c>
      <c r="AE270" s="211" t="str">
        <f t="shared" si="179"/>
        <v>RMR_CR</v>
      </c>
      <c r="AF270" s="211" t="str">
        <f t="shared" si="180"/>
        <v>RMR_CR</v>
      </c>
      <c r="AG270" s="211" t="str">
        <f t="shared" si="181"/>
        <v>CONN DISC</v>
      </c>
      <c r="AH270" s="211" t="str">
        <f t="shared" si="201"/>
        <v/>
      </c>
      <c r="AI270" s="211" t="str">
        <f t="shared" si="182"/>
        <v>NO</v>
      </c>
      <c r="AJ270" s="211" t="str">
        <f t="shared" si="183"/>
        <v/>
      </c>
      <c r="AK270" s="211" t="str">
        <f t="shared" si="184"/>
        <v/>
      </c>
      <c r="AL270" s="211" t="str">
        <f t="shared" si="185"/>
        <v/>
      </c>
      <c r="AM270" s="211" t="str">
        <f t="shared" si="186"/>
        <v>Offer</v>
      </c>
      <c r="AN270" s="211" t="str">
        <f t="shared" si="187"/>
        <v>No</v>
      </c>
      <c r="AO270" s="211" t="str">
        <f t="shared" si="188"/>
        <v>No</v>
      </c>
      <c r="AP270" s="211" t="str">
        <f t="shared" si="189"/>
        <v>No</v>
      </c>
      <c r="AQ270" s="211" t="str">
        <f t="shared" si="190"/>
        <v/>
      </c>
      <c r="AR270" s="211" t="str">
        <f t="shared" si="191"/>
        <v/>
      </c>
      <c r="AS270" s="211" t="str">
        <f t="shared" si="192"/>
        <v/>
      </c>
      <c r="AT270" s="211" t="str">
        <f t="shared" si="193"/>
        <v>NO</v>
      </c>
      <c r="AU270" s="211" t="str">
        <f t="shared" si="194"/>
        <v/>
      </c>
      <c r="AV270" s="211" t="str">
        <f t="shared" si="195"/>
        <v/>
      </c>
      <c r="AW270" s="211" t="str">
        <f t="shared" si="196"/>
        <v/>
      </c>
      <c r="AX270" s="211" t="str">
        <f t="shared" si="199"/>
        <v>NO</v>
      </c>
      <c r="AY270" s="125" t="str">
        <f t="shared" si="200"/>
        <v/>
      </c>
    </row>
    <row r="271" spans="1:51" s="211" customFormat="1" x14ac:dyDescent="0.25">
      <c r="A271" s="211" t="s">
        <v>5283</v>
      </c>
      <c r="B271" s="211" t="s">
        <v>3827</v>
      </c>
      <c r="C271" s="211" t="str">
        <f t="shared" si="162"/>
        <v>Best Bundle Discount - 10%</v>
      </c>
      <c r="D271" s="211" t="str">
        <f t="shared" si="163"/>
        <v>Réduction de 10 % - forfait Meilleur</v>
      </c>
      <c r="E271" s="211" t="str">
        <f t="shared" si="164"/>
        <v/>
      </c>
      <c r="F271" s="211" t="str">
        <f t="shared" si="165"/>
        <v xml:space="preserve">10% discount offered on Best bundle RMR by Retention and Loyalty </v>
      </c>
      <c r="G271" s="211" t="str">
        <f t="shared" si="166"/>
        <v>Réduction de 10 % - forfait Meilleur</v>
      </c>
      <c r="H271" s="211" t="str">
        <f t="shared" si="167"/>
        <v>Best Bundle Discount - 10%</v>
      </c>
      <c r="I271" s="211" t="str">
        <f t="shared" si="197"/>
        <v>Réduction de 10 % - forfait Meilleur</v>
      </c>
      <c r="J271" s="211" t="str">
        <f t="shared" si="168"/>
        <v/>
      </c>
      <c r="K271" s="211" t="str">
        <f t="shared" si="169"/>
        <v/>
      </c>
      <c r="L271" s="211" t="str">
        <f t="shared" si="198"/>
        <v>Service</v>
      </c>
      <c r="M271" s="211" t="str">
        <f t="shared" si="170"/>
        <v>YES</v>
      </c>
      <c r="N271" s="211" t="str">
        <f t="shared" si="171"/>
        <v>Product</v>
      </c>
      <c r="O271" s="211" t="str">
        <f t="shared" si="172"/>
        <v>Promotion</v>
      </c>
      <c r="P271" s="211" t="str">
        <f t="shared" si="173"/>
        <v>RMR</v>
      </c>
      <c r="Q271" s="349">
        <v>43930</v>
      </c>
      <c r="R271" s="349"/>
      <c r="S271" s="211" t="str">
        <f t="shared" si="174"/>
        <v>NO</v>
      </c>
      <c r="T271" s="211" t="str">
        <f t="shared" si="175"/>
        <v>No</v>
      </c>
      <c r="U271" s="211" t="str">
        <f t="shared" si="176"/>
        <v>No</v>
      </c>
      <c r="V271" s="211" t="str">
        <f t="shared" si="177"/>
        <v>NO</v>
      </c>
      <c r="W271" s="211" t="str">
        <f t="shared" si="178"/>
        <v>NO</v>
      </c>
      <c r="X271" s="211">
        <v>0</v>
      </c>
      <c r="Y271" s="211" t="s">
        <v>3277</v>
      </c>
      <c r="Z271" s="211" t="s">
        <v>3275</v>
      </c>
      <c r="AA271" s="211" t="s">
        <v>3319</v>
      </c>
      <c r="AB271" s="211" t="s">
        <v>3286</v>
      </c>
      <c r="AC271" s="211" t="s">
        <v>3286</v>
      </c>
      <c r="AD271" s="211" t="s">
        <v>3320</v>
      </c>
      <c r="AE271" s="211" t="str">
        <f t="shared" si="179"/>
        <v>RMR_CR</v>
      </c>
      <c r="AF271" s="211" t="str">
        <f t="shared" si="180"/>
        <v>RMR_CR</v>
      </c>
      <c r="AG271" s="211" t="str">
        <f t="shared" si="181"/>
        <v>COMM DISC</v>
      </c>
      <c r="AH271" s="211" t="str">
        <f t="shared" si="201"/>
        <v/>
      </c>
      <c r="AI271" s="211" t="str">
        <f t="shared" si="182"/>
        <v>NO</v>
      </c>
      <c r="AJ271" s="211" t="str">
        <f t="shared" si="183"/>
        <v/>
      </c>
      <c r="AK271" s="211" t="str">
        <f t="shared" si="184"/>
        <v/>
      </c>
      <c r="AL271" s="211" t="str">
        <f t="shared" si="185"/>
        <v/>
      </c>
      <c r="AM271" s="211" t="str">
        <f t="shared" si="186"/>
        <v>Offer</v>
      </c>
      <c r="AN271" s="211" t="str">
        <f t="shared" si="187"/>
        <v>No</v>
      </c>
      <c r="AO271" s="211" t="str">
        <f t="shared" si="188"/>
        <v>No</v>
      </c>
      <c r="AP271" s="211" t="str">
        <f t="shared" si="189"/>
        <v>No</v>
      </c>
      <c r="AQ271" s="211" t="str">
        <f t="shared" si="190"/>
        <v/>
      </c>
      <c r="AR271" s="211" t="str">
        <f t="shared" si="191"/>
        <v/>
      </c>
      <c r="AS271" s="211" t="str">
        <f t="shared" si="192"/>
        <v/>
      </c>
      <c r="AT271" s="211" t="str">
        <f t="shared" si="193"/>
        <v>NO</v>
      </c>
      <c r="AU271" s="211" t="str">
        <f t="shared" si="194"/>
        <v/>
      </c>
      <c r="AV271" s="211" t="str">
        <f t="shared" si="195"/>
        <v/>
      </c>
      <c r="AW271" s="211" t="str">
        <f t="shared" si="196"/>
        <v/>
      </c>
      <c r="AX271" s="211" t="str">
        <f t="shared" si="199"/>
        <v>NO</v>
      </c>
      <c r="AY271" s="125" t="str">
        <f t="shared" si="200"/>
        <v/>
      </c>
    </row>
    <row r="272" spans="1:51" s="211" customFormat="1" x14ac:dyDescent="0.25">
      <c r="A272" s="211" t="s">
        <v>612</v>
      </c>
      <c r="B272" s="211" t="s">
        <v>612</v>
      </c>
      <c r="C272" s="211" t="str">
        <f t="shared" si="162"/>
        <v>EVS AC Adaptor</v>
      </c>
      <c r="D272" s="211" t="str">
        <f t="shared" si="163"/>
        <v>Adaptateur CA pour équipement EVS</v>
      </c>
      <c r="E272" s="211" t="str">
        <f t="shared" si="164"/>
        <v/>
      </c>
      <c r="F272" s="211" t="str">
        <f t="shared" si="165"/>
        <v>EVS AC Adaptor</v>
      </c>
      <c r="G272" s="211" t="str">
        <f t="shared" si="166"/>
        <v>Adaptateur CA pour équipement EVS</v>
      </c>
      <c r="H272" s="211" t="str">
        <f t="shared" si="167"/>
        <v>EVS AC Adaptor</v>
      </c>
      <c r="I272" s="211" t="str">
        <f t="shared" si="197"/>
        <v>Adaptateur CA pour équipement EVS</v>
      </c>
      <c r="J272" s="211" t="str">
        <f t="shared" si="168"/>
        <v/>
      </c>
      <c r="K272" s="211" t="str">
        <f t="shared" si="169"/>
        <v>CMD481508</v>
      </c>
      <c r="L272" s="211" t="str">
        <f t="shared" si="198"/>
        <v>Inventory</v>
      </c>
      <c r="M272" s="211" t="str">
        <f t="shared" si="170"/>
        <v>NO</v>
      </c>
      <c r="N272" s="211" t="str">
        <f t="shared" si="171"/>
        <v>Product</v>
      </c>
      <c r="O272" s="211" t="str">
        <f t="shared" si="172"/>
        <v>Misc</v>
      </c>
      <c r="P272" s="211" t="str">
        <f t="shared" si="173"/>
        <v>One Time</v>
      </c>
      <c r="Q272" s="349">
        <v>43930</v>
      </c>
      <c r="R272" s="349"/>
      <c r="S272" s="211" t="str">
        <f t="shared" si="174"/>
        <v>YES</v>
      </c>
      <c r="T272" s="211" t="str">
        <f t="shared" si="175"/>
        <v>No</v>
      </c>
      <c r="U272" s="211" t="str">
        <f t="shared" si="176"/>
        <v>No</v>
      </c>
      <c r="V272" s="211" t="str">
        <f t="shared" si="177"/>
        <v>NO</v>
      </c>
      <c r="W272" s="211" t="str">
        <f t="shared" si="178"/>
        <v>NO</v>
      </c>
      <c r="X272" s="211">
        <v>0</v>
      </c>
      <c r="Y272" s="211" t="s">
        <v>3277</v>
      </c>
      <c r="Z272" s="211" t="s">
        <v>3275</v>
      </c>
      <c r="AA272" s="211" t="s">
        <v>3319</v>
      </c>
      <c r="AB272" s="211" t="s">
        <v>3286</v>
      </c>
      <c r="AC272" s="211" t="s">
        <v>3286</v>
      </c>
      <c r="AD272" s="211" t="s">
        <v>3320</v>
      </c>
      <c r="AE272" s="211" t="str">
        <f t="shared" si="179"/>
        <v>CMD481508</v>
      </c>
      <c r="AF272" s="211" t="str">
        <f t="shared" si="180"/>
        <v/>
      </c>
      <c r="AG272" s="211" t="str">
        <f t="shared" si="181"/>
        <v/>
      </c>
      <c r="AH272" s="211" t="str">
        <f t="shared" si="201"/>
        <v/>
      </c>
      <c r="AI272" s="211" t="str">
        <f t="shared" si="182"/>
        <v/>
      </c>
      <c r="AJ272" s="211" t="str">
        <f t="shared" si="183"/>
        <v/>
      </c>
      <c r="AK272" s="211" t="str">
        <f t="shared" si="184"/>
        <v/>
      </c>
      <c r="AL272" s="211" t="str">
        <f t="shared" si="185"/>
        <v/>
      </c>
      <c r="AM272" s="211" t="str">
        <f t="shared" si="186"/>
        <v/>
      </c>
      <c r="AN272" s="211" t="str">
        <f t="shared" si="187"/>
        <v>No</v>
      </c>
      <c r="AO272" s="211" t="str">
        <f t="shared" si="188"/>
        <v>No</v>
      </c>
      <c r="AP272" s="211" t="str">
        <f t="shared" si="189"/>
        <v>No</v>
      </c>
      <c r="AQ272" s="211" t="str">
        <f t="shared" si="190"/>
        <v/>
      </c>
      <c r="AR272" s="211" t="str">
        <f t="shared" si="191"/>
        <v/>
      </c>
      <c r="AS272" s="211" t="str">
        <f t="shared" si="192"/>
        <v/>
      </c>
      <c r="AT272" s="211" t="str">
        <f t="shared" si="193"/>
        <v/>
      </c>
      <c r="AU272" s="211" t="str">
        <f t="shared" si="194"/>
        <v/>
      </c>
      <c r="AV272" s="211" t="str">
        <f t="shared" si="195"/>
        <v/>
      </c>
      <c r="AW272" s="211" t="str">
        <f t="shared" si="196"/>
        <v/>
      </c>
      <c r="AX272" s="211" t="str">
        <f t="shared" si="199"/>
        <v>NO</v>
      </c>
      <c r="AY272" s="125" t="str">
        <f t="shared" si="200"/>
        <v/>
      </c>
    </row>
    <row r="273" spans="1:51" s="211" customFormat="1" x14ac:dyDescent="0.25">
      <c r="A273" s="211" t="s">
        <v>243</v>
      </c>
      <c r="B273" s="211" t="s">
        <v>243</v>
      </c>
      <c r="C273" s="211" t="str">
        <f t="shared" si="162"/>
        <v>Hardwire Battery</v>
      </c>
      <c r="D273" s="211" t="str">
        <f t="shared" si="163"/>
        <v>Pile pour système câblé</v>
      </c>
      <c r="E273" s="211" t="str">
        <f t="shared" si="164"/>
        <v/>
      </c>
      <c r="F273" s="211" t="str">
        <f t="shared" si="165"/>
        <v>Hardwire Battery</v>
      </c>
      <c r="G273" s="211" t="str">
        <f t="shared" si="166"/>
        <v>Pile pour système câblé</v>
      </c>
      <c r="H273" s="211" t="str">
        <f t="shared" si="167"/>
        <v>Hardwire Battery</v>
      </c>
      <c r="I273" s="211" t="str">
        <f t="shared" si="197"/>
        <v>Pile pour système câblé</v>
      </c>
      <c r="J273" s="211" t="str">
        <f t="shared" si="168"/>
        <v/>
      </c>
      <c r="K273" s="211" t="str">
        <f t="shared" si="169"/>
        <v>CHWB</v>
      </c>
      <c r="L273" s="211" t="str">
        <f t="shared" si="198"/>
        <v>Inventory</v>
      </c>
      <c r="M273" s="211" t="str">
        <f t="shared" si="170"/>
        <v>NO</v>
      </c>
      <c r="N273" s="211" t="str">
        <f t="shared" si="171"/>
        <v>Product</v>
      </c>
      <c r="O273" s="211" t="str">
        <f t="shared" si="172"/>
        <v>Misc</v>
      </c>
      <c r="P273" s="211" t="str">
        <f t="shared" si="173"/>
        <v>One Time</v>
      </c>
      <c r="Q273" s="349">
        <v>43930</v>
      </c>
      <c r="R273" s="349"/>
      <c r="S273" s="211" t="str">
        <f t="shared" si="174"/>
        <v>YES</v>
      </c>
      <c r="T273" s="211" t="str">
        <f t="shared" si="175"/>
        <v>No</v>
      </c>
      <c r="U273" s="211" t="str">
        <f t="shared" si="176"/>
        <v>No</v>
      </c>
      <c r="V273" s="211" t="str">
        <f t="shared" si="177"/>
        <v>NO</v>
      </c>
      <c r="W273" s="211" t="str">
        <f t="shared" si="178"/>
        <v>NO</v>
      </c>
      <c r="X273" s="211">
        <v>0</v>
      </c>
      <c r="Y273" s="211" t="s">
        <v>3277</v>
      </c>
      <c r="Z273" s="211" t="s">
        <v>3275</v>
      </c>
      <c r="AA273" s="211" t="s">
        <v>3319</v>
      </c>
      <c r="AB273" s="211" t="s">
        <v>3286</v>
      </c>
      <c r="AC273" s="211" t="s">
        <v>3286</v>
      </c>
      <c r="AD273" s="211" t="s">
        <v>3320</v>
      </c>
      <c r="AE273" s="211" t="str">
        <f t="shared" si="179"/>
        <v>GFXGFNP512</v>
      </c>
      <c r="AF273" s="211" t="str">
        <f t="shared" si="180"/>
        <v/>
      </c>
      <c r="AG273" s="211" t="str">
        <f t="shared" si="181"/>
        <v/>
      </c>
      <c r="AH273" s="211" t="str">
        <f t="shared" si="201"/>
        <v/>
      </c>
      <c r="AI273" s="211" t="str">
        <f t="shared" si="182"/>
        <v/>
      </c>
      <c r="AJ273" s="211" t="str">
        <f t="shared" si="183"/>
        <v/>
      </c>
      <c r="AK273" s="211" t="str">
        <f t="shared" si="184"/>
        <v/>
      </c>
      <c r="AL273" s="211" t="str">
        <f t="shared" si="185"/>
        <v/>
      </c>
      <c r="AM273" s="211" t="str">
        <f t="shared" si="186"/>
        <v/>
      </c>
      <c r="AN273" s="211" t="str">
        <f t="shared" si="187"/>
        <v>Yes</v>
      </c>
      <c r="AO273" s="211" t="str">
        <f t="shared" si="188"/>
        <v>No</v>
      </c>
      <c r="AP273" s="211" t="str">
        <f t="shared" si="189"/>
        <v>No</v>
      </c>
      <c r="AQ273" s="211" t="str">
        <f t="shared" si="190"/>
        <v/>
      </c>
      <c r="AR273" s="211" t="str">
        <f t="shared" si="191"/>
        <v/>
      </c>
      <c r="AS273" s="211" t="str">
        <f t="shared" si="192"/>
        <v/>
      </c>
      <c r="AT273" s="211" t="str">
        <f t="shared" si="193"/>
        <v/>
      </c>
      <c r="AU273" s="211" t="str">
        <f t="shared" si="194"/>
        <v/>
      </c>
      <c r="AV273" s="211" t="str">
        <f t="shared" si="195"/>
        <v/>
      </c>
      <c r="AW273" s="211" t="str">
        <f t="shared" si="196"/>
        <v/>
      </c>
      <c r="AX273" s="211" t="str">
        <f t="shared" si="199"/>
        <v>YES</v>
      </c>
      <c r="AY273" s="125" t="str">
        <f t="shared" si="200"/>
        <v/>
      </c>
    </row>
    <row r="274" spans="1:51" s="211" customFormat="1" x14ac:dyDescent="0.25">
      <c r="A274" s="211" t="s">
        <v>581</v>
      </c>
      <c r="B274" s="211" t="s">
        <v>581</v>
      </c>
      <c r="C274" s="211" t="str">
        <f t="shared" si="162"/>
        <v>Carbon Monoxide Detector DXS-80</v>
      </c>
      <c r="D274" s="211" t="str">
        <f t="shared" si="163"/>
        <v>Détecteur de monoxyde de carbone DXS-80</v>
      </c>
      <c r="E274" s="211" t="str">
        <f t="shared" si="164"/>
        <v/>
      </c>
      <c r="F274" s="211" t="str">
        <f t="shared" si="165"/>
        <v>Carbon Monoxide Detector DXS-80</v>
      </c>
      <c r="G274" s="211" t="str">
        <f t="shared" si="166"/>
        <v>Détecteur de monoxyde de carbone DXS-80</v>
      </c>
      <c r="H274" s="211" t="str">
        <f t="shared" si="167"/>
        <v>Carbon Monoxide Detector DXS-80</v>
      </c>
      <c r="I274" s="211" t="str">
        <f t="shared" si="197"/>
        <v>Détecteur de monoxyde de carbone DXS-80</v>
      </c>
      <c r="J274" s="211" t="str">
        <f t="shared" si="168"/>
        <v/>
      </c>
      <c r="K274" s="211" t="str">
        <f t="shared" si="169"/>
        <v>CDXS-80</v>
      </c>
      <c r="L274" s="211" t="str">
        <f t="shared" si="198"/>
        <v>Inventory</v>
      </c>
      <c r="M274" s="211" t="str">
        <f t="shared" si="170"/>
        <v>NO</v>
      </c>
      <c r="N274" s="211" t="str">
        <f t="shared" si="171"/>
        <v>Product</v>
      </c>
      <c r="O274" s="211" t="str">
        <f t="shared" si="172"/>
        <v>Sensor</v>
      </c>
      <c r="P274" s="211" t="str">
        <f t="shared" si="173"/>
        <v>One Time</v>
      </c>
      <c r="Q274" s="349">
        <v>43930</v>
      </c>
      <c r="R274" s="349"/>
      <c r="S274" s="211" t="str">
        <f t="shared" si="174"/>
        <v>YES</v>
      </c>
      <c r="T274" s="211" t="str">
        <f t="shared" si="175"/>
        <v>No</v>
      </c>
      <c r="U274" s="211" t="str">
        <f t="shared" si="176"/>
        <v>No</v>
      </c>
      <c r="V274" s="211" t="str">
        <f t="shared" si="177"/>
        <v>NO</v>
      </c>
      <c r="W274" s="211" t="str">
        <f t="shared" si="178"/>
        <v>NO</v>
      </c>
      <c r="X274" s="211">
        <v>0</v>
      </c>
      <c r="Y274" s="211" t="s">
        <v>3277</v>
      </c>
      <c r="Z274" s="211" t="s">
        <v>3275</v>
      </c>
      <c r="AA274" s="211" t="s">
        <v>3319</v>
      </c>
      <c r="AB274" s="211" t="s">
        <v>3286</v>
      </c>
      <c r="AC274" s="211" t="s">
        <v>3286</v>
      </c>
      <c r="AD274" s="211" t="s">
        <v>3320</v>
      </c>
      <c r="AE274" s="211" t="str">
        <f t="shared" si="179"/>
        <v>CDXS-80</v>
      </c>
      <c r="AF274" s="211" t="str">
        <f t="shared" si="180"/>
        <v/>
      </c>
      <c r="AG274" s="211" t="str">
        <f t="shared" si="181"/>
        <v/>
      </c>
      <c r="AH274" s="211" t="str">
        <f t="shared" si="201"/>
        <v>X</v>
      </c>
      <c r="AI274" s="211" t="str">
        <f t="shared" si="182"/>
        <v/>
      </c>
      <c r="AJ274" s="211" t="str">
        <f t="shared" si="183"/>
        <v/>
      </c>
      <c r="AK274" s="211" t="str">
        <f t="shared" si="184"/>
        <v>YES</v>
      </c>
      <c r="AL274" s="211">
        <f t="shared" si="185"/>
        <v>72</v>
      </c>
      <c r="AM274" s="211" t="str">
        <f t="shared" si="186"/>
        <v/>
      </c>
      <c r="AN274" s="211" t="str">
        <f t="shared" si="187"/>
        <v>No</v>
      </c>
      <c r="AO274" s="211" t="str">
        <f t="shared" si="188"/>
        <v>Yes</v>
      </c>
      <c r="AP274" s="211" t="str">
        <f t="shared" si="189"/>
        <v>No</v>
      </c>
      <c r="AQ274" s="211" t="str">
        <f t="shared" si="190"/>
        <v/>
      </c>
      <c r="AR274" s="211" t="str">
        <f t="shared" si="191"/>
        <v/>
      </c>
      <c r="AS274" s="211" t="str">
        <f t="shared" si="192"/>
        <v>CO DETECTOR</v>
      </c>
      <c r="AT274" s="211" t="str">
        <f t="shared" si="193"/>
        <v/>
      </c>
      <c r="AU274" s="211" t="str">
        <f t="shared" si="194"/>
        <v/>
      </c>
      <c r="AV274" s="211" t="str">
        <f t="shared" si="195"/>
        <v/>
      </c>
      <c r="AW274" s="211" t="str">
        <f t="shared" si="196"/>
        <v/>
      </c>
      <c r="AX274" s="211" t="str">
        <f t="shared" si="199"/>
        <v>NO</v>
      </c>
      <c r="AY274" s="125" t="str">
        <f t="shared" si="200"/>
        <v/>
      </c>
    </row>
    <row r="275" spans="1:51" s="211" customFormat="1" x14ac:dyDescent="0.25">
      <c r="A275" s="211" t="s">
        <v>3461</v>
      </c>
      <c r="B275" s="211" t="s">
        <v>2283</v>
      </c>
      <c r="C275" s="211" t="str">
        <f t="shared" si="162"/>
        <v>Indoor/Outdoor Video Camera (Dome)</v>
      </c>
      <c r="D275" s="211" t="str">
        <f t="shared" si="163"/>
        <v>Caméra intérieure/extérieure (dôme)</v>
      </c>
      <c r="E275" s="211" t="str">
        <f t="shared" si="164"/>
        <v>VC826</v>
      </c>
      <c r="F275" s="211" t="str">
        <f t="shared" si="165"/>
        <v>Indoor/Outdoor Video Camera (Dome)</v>
      </c>
      <c r="G275" s="211" t="str">
        <f t="shared" si="166"/>
        <v>Caméra intérieure/extérieure (dôme)</v>
      </c>
      <c r="H275" s="211" t="str">
        <f t="shared" si="167"/>
        <v>Indoor/Outdoor Video Camera (Dome)</v>
      </c>
      <c r="I275" s="211" t="str">
        <f t="shared" si="197"/>
        <v>Caméra intérieure/extérieure (dôme)</v>
      </c>
      <c r="J275" s="211" t="str">
        <f t="shared" si="168"/>
        <v/>
      </c>
      <c r="K275" s="211" t="str">
        <f t="shared" si="169"/>
        <v/>
      </c>
      <c r="L275" s="211" t="str">
        <f t="shared" si="198"/>
        <v>Inventory</v>
      </c>
      <c r="M275" s="211" t="str">
        <f t="shared" si="170"/>
        <v>NO</v>
      </c>
      <c r="N275" s="211" t="str">
        <f t="shared" si="171"/>
        <v>Product</v>
      </c>
      <c r="O275" s="211" t="str">
        <f t="shared" si="172"/>
        <v>Misc</v>
      </c>
      <c r="P275" s="211" t="str">
        <f t="shared" si="173"/>
        <v>One Time</v>
      </c>
      <c r="Q275" s="349">
        <v>43930</v>
      </c>
      <c r="R275" s="349"/>
      <c r="S275" s="211" t="str">
        <f t="shared" si="174"/>
        <v>YES</v>
      </c>
      <c r="T275" s="211" t="str">
        <f t="shared" si="175"/>
        <v>No</v>
      </c>
      <c r="U275" s="211" t="str">
        <f t="shared" si="176"/>
        <v>Yes</v>
      </c>
      <c r="V275" s="211" t="str">
        <f t="shared" si="177"/>
        <v>YES</v>
      </c>
      <c r="W275" s="211" t="str">
        <f t="shared" si="178"/>
        <v>YES</v>
      </c>
      <c r="X275" s="211">
        <v>0</v>
      </c>
      <c r="Y275" s="211" t="s">
        <v>3277</v>
      </c>
      <c r="Z275" s="211" t="s">
        <v>3275</v>
      </c>
      <c r="AA275" s="211" t="s">
        <v>3319</v>
      </c>
      <c r="AB275" s="211" t="s">
        <v>3286</v>
      </c>
      <c r="AC275" s="211" t="s">
        <v>3286</v>
      </c>
      <c r="AD275" s="211" t="s">
        <v>3320</v>
      </c>
      <c r="AE275" s="211" t="str">
        <f t="shared" si="179"/>
        <v>VC826</v>
      </c>
      <c r="AF275" s="211" t="str">
        <f t="shared" si="180"/>
        <v/>
      </c>
      <c r="AG275" s="211" t="str">
        <f t="shared" si="181"/>
        <v/>
      </c>
      <c r="AH275" s="211" t="str">
        <f t="shared" si="201"/>
        <v/>
      </c>
      <c r="AI275" s="211" t="str">
        <f t="shared" si="182"/>
        <v/>
      </c>
      <c r="AJ275" s="211" t="str">
        <f t="shared" si="183"/>
        <v/>
      </c>
      <c r="AK275" s="211" t="str">
        <f t="shared" si="184"/>
        <v/>
      </c>
      <c r="AL275" s="211" t="str">
        <f t="shared" si="185"/>
        <v/>
      </c>
      <c r="AM275" s="211" t="str">
        <f t="shared" si="186"/>
        <v/>
      </c>
      <c r="AN275" s="211" t="str">
        <f t="shared" si="187"/>
        <v>No</v>
      </c>
      <c r="AO275" s="211" t="str">
        <f t="shared" si="188"/>
        <v>No</v>
      </c>
      <c r="AP275" s="211" t="str">
        <f t="shared" si="189"/>
        <v>No</v>
      </c>
      <c r="AQ275" s="211" t="str">
        <f t="shared" si="190"/>
        <v/>
      </c>
      <c r="AR275" s="211" t="str">
        <f t="shared" si="191"/>
        <v/>
      </c>
      <c r="AS275" s="211" t="str">
        <f t="shared" si="192"/>
        <v/>
      </c>
      <c r="AT275" s="211" t="str">
        <f t="shared" si="193"/>
        <v/>
      </c>
      <c r="AU275" s="211" t="str">
        <f t="shared" si="194"/>
        <v/>
      </c>
      <c r="AV275" s="211" t="str">
        <f t="shared" si="195"/>
        <v/>
      </c>
      <c r="AW275" s="211" t="str">
        <f t="shared" si="196"/>
        <v/>
      </c>
      <c r="AX275" s="211" t="str">
        <f t="shared" si="199"/>
        <v>NO</v>
      </c>
      <c r="AY275" s="125" t="str">
        <f t="shared" si="200"/>
        <v/>
      </c>
    </row>
    <row r="276" spans="1:51" s="211" customFormat="1" x14ac:dyDescent="0.25">
      <c r="A276" s="211" t="s">
        <v>3462</v>
      </c>
      <c r="B276" s="211" t="s">
        <v>2282</v>
      </c>
      <c r="C276" s="211" t="str">
        <f t="shared" si="162"/>
        <v>Indoor/Outdoor Video Camera (Mini Bullet)</v>
      </c>
      <c r="D276" s="211" t="str">
        <f t="shared" si="163"/>
        <v>Caméra intérieure/extérieure (mini bullet)</v>
      </c>
      <c r="E276" s="211" t="str">
        <f t="shared" si="164"/>
        <v>VC726</v>
      </c>
      <c r="F276" s="211" t="str">
        <f t="shared" si="165"/>
        <v>Indoor/Outdoor Video Camera</v>
      </c>
      <c r="G276" s="211" t="str">
        <f t="shared" si="166"/>
        <v>Caméra intérieure/extérieure</v>
      </c>
      <c r="H276" s="211" t="str">
        <f t="shared" si="167"/>
        <v>Indoor/Outdoor Video Camera (Mini Bullet)</v>
      </c>
      <c r="I276" s="211" t="str">
        <f t="shared" si="197"/>
        <v>Caméra intérieure/extérieure (mini bullet)</v>
      </c>
      <c r="J276" s="211" t="str">
        <f t="shared" si="168"/>
        <v/>
      </c>
      <c r="K276" s="211" t="str">
        <f t="shared" si="169"/>
        <v/>
      </c>
      <c r="L276" s="211" t="str">
        <f t="shared" si="198"/>
        <v>Inventory</v>
      </c>
      <c r="M276" s="211" t="str">
        <f t="shared" si="170"/>
        <v>NO</v>
      </c>
      <c r="N276" s="211" t="str">
        <f t="shared" si="171"/>
        <v>Product</v>
      </c>
      <c r="O276" s="211" t="str">
        <f t="shared" si="172"/>
        <v>Misc</v>
      </c>
      <c r="P276" s="211" t="str">
        <f t="shared" si="173"/>
        <v>One Time</v>
      </c>
      <c r="Q276" s="349">
        <v>43930</v>
      </c>
      <c r="R276" s="349"/>
      <c r="S276" s="211" t="str">
        <f t="shared" si="174"/>
        <v>YES</v>
      </c>
      <c r="T276" s="211" t="str">
        <f t="shared" si="175"/>
        <v>No</v>
      </c>
      <c r="U276" s="211" t="str">
        <f t="shared" si="176"/>
        <v>Yes</v>
      </c>
      <c r="V276" s="211" t="str">
        <f t="shared" si="177"/>
        <v>NO</v>
      </c>
      <c r="W276" s="211" t="str">
        <f t="shared" si="178"/>
        <v>NO</v>
      </c>
      <c r="X276" s="211">
        <v>0</v>
      </c>
      <c r="Y276" s="211" t="s">
        <v>3277</v>
      </c>
      <c r="Z276" s="211" t="s">
        <v>3275</v>
      </c>
      <c r="AA276" s="211" t="s">
        <v>3319</v>
      </c>
      <c r="AB276" s="211" t="s">
        <v>3286</v>
      </c>
      <c r="AC276" s="211" t="s">
        <v>3286</v>
      </c>
      <c r="AD276" s="211" t="s">
        <v>3320</v>
      </c>
      <c r="AE276" s="211" t="str">
        <f t="shared" si="179"/>
        <v>VC726</v>
      </c>
      <c r="AF276" s="211" t="str">
        <f t="shared" si="180"/>
        <v/>
      </c>
      <c r="AG276" s="211" t="str">
        <f t="shared" si="181"/>
        <v/>
      </c>
      <c r="AH276" s="211" t="str">
        <f t="shared" si="201"/>
        <v/>
      </c>
      <c r="AI276" s="211" t="str">
        <f t="shared" si="182"/>
        <v/>
      </c>
      <c r="AJ276" s="211" t="str">
        <f t="shared" si="183"/>
        <v/>
      </c>
      <c r="AK276" s="211" t="str">
        <f t="shared" si="184"/>
        <v/>
      </c>
      <c r="AL276" s="211" t="str">
        <f t="shared" si="185"/>
        <v/>
      </c>
      <c r="AM276" s="211" t="str">
        <f t="shared" si="186"/>
        <v/>
      </c>
      <c r="AN276" s="211" t="str">
        <f t="shared" si="187"/>
        <v>No</v>
      </c>
      <c r="AO276" s="211" t="str">
        <f t="shared" si="188"/>
        <v>No</v>
      </c>
      <c r="AP276" s="211" t="str">
        <f t="shared" si="189"/>
        <v>No</v>
      </c>
      <c r="AQ276" s="211" t="str">
        <f t="shared" si="190"/>
        <v/>
      </c>
      <c r="AR276" s="211" t="str">
        <f t="shared" si="191"/>
        <v/>
      </c>
      <c r="AS276" s="211" t="str">
        <f t="shared" si="192"/>
        <v/>
      </c>
      <c r="AT276" s="211" t="str">
        <f t="shared" si="193"/>
        <v/>
      </c>
      <c r="AU276" s="211" t="str">
        <f t="shared" si="194"/>
        <v/>
      </c>
      <c r="AV276" s="211" t="str">
        <f t="shared" si="195"/>
        <v/>
      </c>
      <c r="AW276" s="211" t="str">
        <f t="shared" si="196"/>
        <v/>
      </c>
      <c r="AX276" s="211" t="str">
        <f t="shared" si="199"/>
        <v>NO</v>
      </c>
      <c r="AY276" s="125" t="str">
        <f t="shared" si="200"/>
        <v/>
      </c>
    </row>
    <row r="277" spans="1:51" s="211" customFormat="1" x14ac:dyDescent="0.25">
      <c r="A277" s="211" t="s">
        <v>3458</v>
      </c>
      <c r="B277" s="211" t="s">
        <v>385</v>
      </c>
      <c r="C277" s="211" t="str">
        <f t="shared" si="162"/>
        <v>Video Doorbell (Bronze)</v>
      </c>
      <c r="D277" s="211" t="str">
        <f t="shared" si="163"/>
        <v>Sonnette vidéo (bronze)</v>
      </c>
      <c r="E277" s="211" t="str">
        <f t="shared" si="164"/>
        <v>ADC-VDB106</v>
      </c>
      <c r="F277" s="211" t="str">
        <f t="shared" si="165"/>
        <v>Video Doorbell (Bronze)</v>
      </c>
      <c r="G277" s="211" t="str">
        <f t="shared" si="166"/>
        <v>Sonnette vidéo (bronze)</v>
      </c>
      <c r="H277" s="211" t="str">
        <f t="shared" si="167"/>
        <v>Video Doorbell (Bronze)</v>
      </c>
      <c r="I277" s="211" t="str">
        <f t="shared" si="197"/>
        <v>Sonnette vidéo (bronze)</v>
      </c>
      <c r="J277" s="211" t="str">
        <f t="shared" si="168"/>
        <v/>
      </c>
      <c r="K277" s="211" t="str">
        <f t="shared" si="169"/>
        <v/>
      </c>
      <c r="L277" s="211" t="str">
        <f t="shared" si="198"/>
        <v>Inventory</v>
      </c>
      <c r="M277" s="211" t="str">
        <f t="shared" si="170"/>
        <v>NO</v>
      </c>
      <c r="N277" s="211" t="str">
        <f t="shared" si="171"/>
        <v>Product</v>
      </c>
      <c r="O277" s="211" t="str">
        <f t="shared" si="172"/>
        <v>Misc</v>
      </c>
      <c r="P277" s="211" t="str">
        <f t="shared" si="173"/>
        <v>One Time</v>
      </c>
      <c r="Q277" s="349">
        <v>43930</v>
      </c>
      <c r="R277" s="349"/>
      <c r="S277" s="211" t="str">
        <f t="shared" si="174"/>
        <v>YES</v>
      </c>
      <c r="T277" s="211" t="str">
        <f t="shared" si="175"/>
        <v>No</v>
      </c>
      <c r="U277" s="211" t="str">
        <f t="shared" si="176"/>
        <v>No</v>
      </c>
      <c r="V277" s="211" t="str">
        <f t="shared" si="177"/>
        <v>NO</v>
      </c>
      <c r="W277" s="211" t="str">
        <f t="shared" si="178"/>
        <v>NO</v>
      </c>
      <c r="X277" s="211">
        <v>0</v>
      </c>
      <c r="Y277" s="211" t="s">
        <v>3277</v>
      </c>
      <c r="Z277" s="211" t="s">
        <v>3275</v>
      </c>
      <c r="AA277" s="211" t="s">
        <v>3319</v>
      </c>
      <c r="AB277" s="211" t="s">
        <v>3286</v>
      </c>
      <c r="AC277" s="211" t="s">
        <v>3286</v>
      </c>
      <c r="AD277" s="211" t="s">
        <v>3320</v>
      </c>
      <c r="AE277" s="211" t="str">
        <f t="shared" si="179"/>
        <v>ADC-VDB106</v>
      </c>
      <c r="AF277" s="211" t="str">
        <f t="shared" si="180"/>
        <v/>
      </c>
      <c r="AG277" s="211" t="str">
        <f t="shared" si="181"/>
        <v/>
      </c>
      <c r="AH277" s="211" t="str">
        <f t="shared" si="201"/>
        <v/>
      </c>
      <c r="AI277" s="211" t="str">
        <f t="shared" si="182"/>
        <v/>
      </c>
      <c r="AJ277" s="211" t="str">
        <f t="shared" si="183"/>
        <v/>
      </c>
      <c r="AK277" s="211" t="str">
        <f t="shared" si="184"/>
        <v/>
      </c>
      <c r="AL277" s="211" t="str">
        <f t="shared" si="185"/>
        <v/>
      </c>
      <c r="AM277" s="211" t="str">
        <f t="shared" si="186"/>
        <v/>
      </c>
      <c r="AN277" s="211" t="str">
        <f t="shared" si="187"/>
        <v>No</v>
      </c>
      <c r="AO277" s="211" t="str">
        <f t="shared" si="188"/>
        <v>No</v>
      </c>
      <c r="AP277" s="211" t="str">
        <f t="shared" si="189"/>
        <v>No</v>
      </c>
      <c r="AQ277" s="211" t="str">
        <f t="shared" si="190"/>
        <v/>
      </c>
      <c r="AR277" s="211" t="str">
        <f t="shared" si="191"/>
        <v/>
      </c>
      <c r="AS277" s="211" t="str">
        <f t="shared" si="192"/>
        <v/>
      </c>
      <c r="AT277" s="211" t="str">
        <f t="shared" si="193"/>
        <v/>
      </c>
      <c r="AU277" s="211" t="str">
        <f t="shared" si="194"/>
        <v/>
      </c>
      <c r="AV277" s="211" t="str">
        <f t="shared" si="195"/>
        <v/>
      </c>
      <c r="AW277" s="211" t="str">
        <f t="shared" si="196"/>
        <v/>
      </c>
      <c r="AX277" s="211" t="str">
        <f t="shared" si="199"/>
        <v>NO</v>
      </c>
      <c r="AY277" s="125" t="str">
        <f t="shared" si="200"/>
        <v/>
      </c>
    </row>
    <row r="278" spans="1:51" s="211" customFormat="1" x14ac:dyDescent="0.25">
      <c r="A278" s="211" t="s">
        <v>3459</v>
      </c>
      <c r="B278" s="211" t="s">
        <v>3162</v>
      </c>
      <c r="C278" s="211" t="str">
        <f t="shared" si="162"/>
        <v>Outdoor  Camera</v>
      </c>
      <c r="D278" s="211" t="str">
        <f t="shared" si="163"/>
        <v>Caméra extérieure</v>
      </c>
      <c r="E278" s="211" t="str">
        <f t="shared" si="164"/>
        <v>ADC-V723</v>
      </c>
      <c r="F278" s="211" t="str">
        <f t="shared" si="165"/>
        <v>Outdoor Camera</v>
      </c>
      <c r="G278" s="211" t="str">
        <f t="shared" si="166"/>
        <v>Caméra extérieure</v>
      </c>
      <c r="H278" s="211" t="str">
        <f t="shared" si="167"/>
        <v>Outdoor  Camera</v>
      </c>
      <c r="I278" s="211" t="str">
        <f t="shared" si="197"/>
        <v>Caméra extérieure</v>
      </c>
      <c r="J278" s="211" t="str">
        <f t="shared" si="168"/>
        <v/>
      </c>
      <c r="K278" s="211" t="str">
        <f t="shared" si="169"/>
        <v/>
      </c>
      <c r="L278" s="211" t="str">
        <f t="shared" si="198"/>
        <v>Inventory</v>
      </c>
      <c r="M278" s="211" t="str">
        <f t="shared" si="170"/>
        <v>NO</v>
      </c>
      <c r="N278" s="211" t="str">
        <f t="shared" si="171"/>
        <v>Product</v>
      </c>
      <c r="O278" s="211" t="str">
        <f t="shared" si="172"/>
        <v>Misc</v>
      </c>
      <c r="P278" s="211" t="str">
        <f t="shared" si="173"/>
        <v>One Time</v>
      </c>
      <c r="Q278" s="349">
        <v>43930</v>
      </c>
      <c r="R278" s="349"/>
      <c r="S278" s="211" t="str">
        <f t="shared" si="174"/>
        <v>YES</v>
      </c>
      <c r="T278" s="211" t="str">
        <f t="shared" si="175"/>
        <v>No</v>
      </c>
      <c r="U278" s="211" t="str">
        <f t="shared" si="176"/>
        <v>No</v>
      </c>
      <c r="V278" s="211" t="str">
        <f t="shared" si="177"/>
        <v>YES</v>
      </c>
      <c r="W278" s="211" t="str">
        <f t="shared" si="178"/>
        <v>YES</v>
      </c>
      <c r="X278" s="211">
        <v>0</v>
      </c>
      <c r="Y278" s="211" t="s">
        <v>3277</v>
      </c>
      <c r="Z278" s="211" t="s">
        <v>3275</v>
      </c>
      <c r="AA278" s="211" t="s">
        <v>3319</v>
      </c>
      <c r="AB278" s="211" t="s">
        <v>3286</v>
      </c>
      <c r="AC278" s="211" t="s">
        <v>3286</v>
      </c>
      <c r="AD278" s="211" t="s">
        <v>3320</v>
      </c>
      <c r="AE278" s="211" t="str">
        <f t="shared" si="179"/>
        <v>ADC-V723</v>
      </c>
      <c r="AF278" s="211" t="str">
        <f t="shared" si="180"/>
        <v/>
      </c>
      <c r="AG278" s="211" t="str">
        <f t="shared" si="181"/>
        <v/>
      </c>
      <c r="AH278" s="211" t="str">
        <f t="shared" si="201"/>
        <v/>
      </c>
      <c r="AI278" s="211" t="str">
        <f t="shared" si="182"/>
        <v/>
      </c>
      <c r="AJ278" s="211" t="str">
        <f t="shared" si="183"/>
        <v/>
      </c>
      <c r="AK278" s="211" t="str">
        <f t="shared" si="184"/>
        <v/>
      </c>
      <c r="AL278" s="211" t="str">
        <f t="shared" si="185"/>
        <v/>
      </c>
      <c r="AM278" s="211" t="str">
        <f t="shared" si="186"/>
        <v/>
      </c>
      <c r="AN278" s="211" t="str">
        <f t="shared" si="187"/>
        <v>No</v>
      </c>
      <c r="AO278" s="211" t="str">
        <f t="shared" si="188"/>
        <v>No</v>
      </c>
      <c r="AP278" s="211" t="str">
        <f t="shared" si="189"/>
        <v>No</v>
      </c>
      <c r="AQ278" s="211" t="str">
        <f t="shared" si="190"/>
        <v/>
      </c>
      <c r="AR278" s="211" t="str">
        <f t="shared" si="191"/>
        <v/>
      </c>
      <c r="AS278" s="211" t="str">
        <f t="shared" si="192"/>
        <v/>
      </c>
      <c r="AT278" s="211" t="str">
        <f t="shared" si="193"/>
        <v/>
      </c>
      <c r="AU278" s="211" t="str">
        <f t="shared" si="194"/>
        <v/>
      </c>
      <c r="AV278" s="211" t="str">
        <f t="shared" si="195"/>
        <v/>
      </c>
      <c r="AW278" s="211" t="str">
        <f t="shared" si="196"/>
        <v/>
      </c>
      <c r="AX278" s="211" t="str">
        <f t="shared" si="199"/>
        <v>NO</v>
      </c>
      <c r="AY278" s="125" t="str">
        <f t="shared" si="200"/>
        <v/>
      </c>
    </row>
    <row r="279" spans="1:51" s="211" customFormat="1" x14ac:dyDescent="0.25">
      <c r="A279" s="211" t="s">
        <v>3562</v>
      </c>
      <c r="B279" s="211" t="s">
        <v>3247</v>
      </c>
      <c r="C279" s="211" t="str">
        <f t="shared" si="162"/>
        <v>Indoor Video Camera</v>
      </c>
      <c r="D279" s="211" t="str">
        <f t="shared" si="163"/>
        <v>Caméra intérieure</v>
      </c>
      <c r="E279" s="211" t="str">
        <f t="shared" si="164"/>
        <v>ADC_V522R</v>
      </c>
      <c r="F279" s="211" t="str">
        <f t="shared" si="165"/>
        <v>Indoor Video Camera</v>
      </c>
      <c r="G279" s="211" t="str">
        <f t="shared" si="166"/>
        <v>Caméra intérieure</v>
      </c>
      <c r="H279" s="211" t="str">
        <f t="shared" si="167"/>
        <v>Indoor Video Camera</v>
      </c>
      <c r="I279" s="211" t="str">
        <f t="shared" si="197"/>
        <v>Caméra intérieure</v>
      </c>
      <c r="J279" s="211" t="str">
        <f t="shared" si="168"/>
        <v/>
      </c>
      <c r="K279" s="211" t="str">
        <f t="shared" si="169"/>
        <v/>
      </c>
      <c r="L279" s="211" t="str">
        <f t="shared" si="198"/>
        <v>Inventory</v>
      </c>
      <c r="M279" s="211" t="str">
        <f t="shared" si="170"/>
        <v>NO</v>
      </c>
      <c r="N279" s="211" t="str">
        <f t="shared" si="171"/>
        <v>Product</v>
      </c>
      <c r="O279" s="211" t="str">
        <f t="shared" si="172"/>
        <v>Misc</v>
      </c>
      <c r="P279" s="211" t="str">
        <f t="shared" si="173"/>
        <v>One Time</v>
      </c>
      <c r="Q279" s="349">
        <v>43930</v>
      </c>
      <c r="R279" s="349"/>
      <c r="S279" s="211" t="str">
        <f t="shared" si="174"/>
        <v>YES</v>
      </c>
      <c r="T279" s="211" t="str">
        <f t="shared" si="175"/>
        <v>No</v>
      </c>
      <c r="U279" s="211" t="str">
        <f t="shared" si="176"/>
        <v>No</v>
      </c>
      <c r="V279" s="211" t="str">
        <f t="shared" si="177"/>
        <v>YES</v>
      </c>
      <c r="W279" s="211" t="str">
        <f t="shared" si="178"/>
        <v>YES</v>
      </c>
      <c r="X279" s="211">
        <v>0</v>
      </c>
      <c r="Y279" s="211" t="s">
        <v>3277</v>
      </c>
      <c r="Z279" s="211" t="s">
        <v>3275</v>
      </c>
      <c r="AA279" s="211" t="s">
        <v>3319</v>
      </c>
      <c r="AB279" s="211" t="s">
        <v>3286</v>
      </c>
      <c r="AC279" s="211" t="s">
        <v>3286</v>
      </c>
      <c r="AD279" s="211" t="s">
        <v>3320</v>
      </c>
      <c r="AE279" s="211" t="str">
        <f t="shared" si="179"/>
        <v>ADC_V521R</v>
      </c>
      <c r="AF279" s="211" t="str">
        <f t="shared" si="180"/>
        <v/>
      </c>
      <c r="AG279" s="211" t="str">
        <f t="shared" si="181"/>
        <v/>
      </c>
      <c r="AH279" s="211" t="str">
        <f t="shared" si="201"/>
        <v/>
      </c>
      <c r="AI279" s="211" t="str">
        <f t="shared" si="182"/>
        <v/>
      </c>
      <c r="AJ279" s="211" t="str">
        <f t="shared" si="183"/>
        <v/>
      </c>
      <c r="AK279" s="211" t="str">
        <f t="shared" si="184"/>
        <v/>
      </c>
      <c r="AL279" s="211" t="str">
        <f t="shared" si="185"/>
        <v/>
      </c>
      <c r="AM279" s="211" t="str">
        <f t="shared" si="186"/>
        <v/>
      </c>
      <c r="AN279" s="211" t="str">
        <f t="shared" si="187"/>
        <v>No</v>
      </c>
      <c r="AO279" s="211" t="str">
        <f t="shared" si="188"/>
        <v>No</v>
      </c>
      <c r="AP279" s="211" t="str">
        <f t="shared" si="189"/>
        <v>No</v>
      </c>
      <c r="AQ279" s="211" t="str">
        <f t="shared" si="190"/>
        <v/>
      </c>
      <c r="AR279" s="211" t="str">
        <f t="shared" si="191"/>
        <v/>
      </c>
      <c r="AS279" s="211" t="str">
        <f t="shared" si="192"/>
        <v/>
      </c>
      <c r="AT279" s="211" t="str">
        <f t="shared" si="193"/>
        <v/>
      </c>
      <c r="AU279" s="211" t="str">
        <f t="shared" si="194"/>
        <v/>
      </c>
      <c r="AV279" s="211" t="str">
        <f t="shared" si="195"/>
        <v/>
      </c>
      <c r="AW279" s="211" t="str">
        <f t="shared" si="196"/>
        <v/>
      </c>
      <c r="AX279" s="211" t="str">
        <f t="shared" si="199"/>
        <v>NO</v>
      </c>
      <c r="AY279" s="125" t="str">
        <f t="shared" si="200"/>
        <v/>
      </c>
    </row>
    <row r="280" spans="1:51" s="211" customFormat="1" x14ac:dyDescent="0.25">
      <c r="A280" s="211" t="s">
        <v>3457</v>
      </c>
      <c r="B280" s="211" t="s">
        <v>379</v>
      </c>
      <c r="C280" s="211" t="str">
        <f t="shared" si="162"/>
        <v>Video Doorbell (Silver)</v>
      </c>
      <c r="D280" s="211" t="str">
        <f t="shared" si="163"/>
        <v>Sonnette vidéo (argent)</v>
      </c>
      <c r="E280" s="211" t="str">
        <f t="shared" si="164"/>
        <v>ADC_SLIMBELL</v>
      </c>
      <c r="F280" s="211" t="str">
        <f t="shared" si="165"/>
        <v>Video Doorbell (Silver)</v>
      </c>
      <c r="G280" s="211" t="str">
        <f t="shared" si="166"/>
        <v>Sonnette vidéo (argent)</v>
      </c>
      <c r="H280" s="211" t="str">
        <f t="shared" si="167"/>
        <v>Video Doorbell (Silver)</v>
      </c>
      <c r="I280" s="211" t="str">
        <f t="shared" si="197"/>
        <v>Sonnette vidéo (argent)</v>
      </c>
      <c r="J280" s="211" t="str">
        <f t="shared" si="168"/>
        <v/>
      </c>
      <c r="K280" s="211" t="str">
        <f t="shared" si="169"/>
        <v/>
      </c>
      <c r="L280" s="211" t="str">
        <f t="shared" si="198"/>
        <v>Inventory</v>
      </c>
      <c r="M280" s="211" t="str">
        <f t="shared" si="170"/>
        <v>NO</v>
      </c>
      <c r="N280" s="211" t="str">
        <f t="shared" si="171"/>
        <v>Product</v>
      </c>
      <c r="O280" s="211" t="str">
        <f t="shared" si="172"/>
        <v>Misc</v>
      </c>
      <c r="P280" s="211" t="str">
        <f t="shared" si="173"/>
        <v>One Time</v>
      </c>
      <c r="Q280" s="349">
        <v>43930</v>
      </c>
      <c r="R280" s="349"/>
      <c r="S280" s="211" t="str">
        <f t="shared" si="174"/>
        <v>YES</v>
      </c>
      <c r="T280" s="211" t="str">
        <f t="shared" si="175"/>
        <v>No</v>
      </c>
      <c r="U280" s="211" t="str">
        <f t="shared" si="176"/>
        <v>No</v>
      </c>
      <c r="V280" s="211" t="str">
        <f t="shared" si="177"/>
        <v>YES</v>
      </c>
      <c r="W280" s="211" t="str">
        <f t="shared" si="178"/>
        <v>YES</v>
      </c>
      <c r="X280" s="211">
        <v>0</v>
      </c>
      <c r="Y280" s="211" t="s">
        <v>3277</v>
      </c>
      <c r="Z280" s="211" t="s">
        <v>3275</v>
      </c>
      <c r="AA280" s="211" t="s">
        <v>3319</v>
      </c>
      <c r="AB280" s="211" t="s">
        <v>3286</v>
      </c>
      <c r="AC280" s="211" t="s">
        <v>3286</v>
      </c>
      <c r="AD280" s="211" t="s">
        <v>3320</v>
      </c>
      <c r="AE280" s="211" t="str">
        <f t="shared" si="179"/>
        <v>ADC_SLIMBELL</v>
      </c>
      <c r="AF280" s="211" t="str">
        <f t="shared" si="180"/>
        <v/>
      </c>
      <c r="AG280" s="211" t="str">
        <f t="shared" si="181"/>
        <v/>
      </c>
      <c r="AH280" s="211" t="str">
        <f t="shared" si="201"/>
        <v/>
      </c>
      <c r="AI280" s="211" t="str">
        <f t="shared" si="182"/>
        <v/>
      </c>
      <c r="AJ280" s="211" t="str">
        <f t="shared" si="183"/>
        <v/>
      </c>
      <c r="AK280" s="211" t="str">
        <f t="shared" si="184"/>
        <v/>
      </c>
      <c r="AL280" s="211" t="str">
        <f t="shared" si="185"/>
        <v/>
      </c>
      <c r="AM280" s="211" t="str">
        <f t="shared" si="186"/>
        <v/>
      </c>
      <c r="AN280" s="211" t="str">
        <f t="shared" si="187"/>
        <v>No</v>
      </c>
      <c r="AO280" s="211" t="str">
        <f t="shared" si="188"/>
        <v>No</v>
      </c>
      <c r="AP280" s="211" t="str">
        <f t="shared" si="189"/>
        <v>No</v>
      </c>
      <c r="AQ280" s="211" t="str">
        <f t="shared" si="190"/>
        <v/>
      </c>
      <c r="AR280" s="211" t="str">
        <f t="shared" si="191"/>
        <v/>
      </c>
      <c r="AS280" s="211" t="str">
        <f t="shared" si="192"/>
        <v/>
      </c>
      <c r="AT280" s="211" t="str">
        <f t="shared" si="193"/>
        <v/>
      </c>
      <c r="AU280" s="211" t="str">
        <f t="shared" si="194"/>
        <v/>
      </c>
      <c r="AV280" s="211" t="str">
        <f t="shared" si="195"/>
        <v/>
      </c>
      <c r="AW280" s="211" t="str">
        <f t="shared" si="196"/>
        <v/>
      </c>
      <c r="AX280" s="211" t="str">
        <f t="shared" si="199"/>
        <v>NO</v>
      </c>
      <c r="AY280" s="125" t="str">
        <f t="shared" si="200"/>
        <v/>
      </c>
    </row>
    <row r="281" spans="1:51" s="211" customFormat="1" x14ac:dyDescent="0.25">
      <c r="A281" s="211" t="s">
        <v>3186</v>
      </c>
      <c r="B281" s="211" t="s">
        <v>3186</v>
      </c>
      <c r="C281" s="211" t="str">
        <f t="shared" si="162"/>
        <v>110MM Camera Box</v>
      </c>
      <c r="D281" s="211" t="str">
        <f t="shared" si="163"/>
        <v>Boîtier de caméra de 110 mm</v>
      </c>
      <c r="E281" s="211" t="str">
        <f t="shared" si="164"/>
        <v/>
      </c>
      <c r="F281" s="211" t="str">
        <f t="shared" si="165"/>
        <v>110MM Camera Box</v>
      </c>
      <c r="G281" s="211" t="str">
        <f t="shared" si="166"/>
        <v>Boîtier de caméra de 110 mm</v>
      </c>
      <c r="H281" s="211" t="str">
        <f t="shared" si="167"/>
        <v>110MM Camera Box</v>
      </c>
      <c r="I281" s="211" t="str">
        <f t="shared" si="197"/>
        <v>Boîtier de caméra de 110 mm</v>
      </c>
      <c r="J281" s="211" t="str">
        <f t="shared" si="168"/>
        <v/>
      </c>
      <c r="K281" s="211" t="str">
        <f t="shared" si="169"/>
        <v>CB110</v>
      </c>
      <c r="L281" s="211" t="str">
        <f t="shared" si="198"/>
        <v>Inventory</v>
      </c>
      <c r="M281" s="211" t="str">
        <f t="shared" si="170"/>
        <v>NO</v>
      </c>
      <c r="N281" s="211" t="str">
        <f t="shared" si="171"/>
        <v>Product</v>
      </c>
      <c r="O281" s="211" t="str">
        <f t="shared" si="172"/>
        <v>Misc</v>
      </c>
      <c r="P281" s="211" t="str">
        <f t="shared" si="173"/>
        <v>One Time</v>
      </c>
      <c r="Q281" s="349">
        <v>43930</v>
      </c>
      <c r="R281" s="349"/>
      <c r="S281" s="211" t="str">
        <f t="shared" si="174"/>
        <v>YES</v>
      </c>
      <c r="T281" s="211" t="str">
        <f t="shared" si="175"/>
        <v>No</v>
      </c>
      <c r="U281" s="211" t="str">
        <f t="shared" si="176"/>
        <v>No</v>
      </c>
      <c r="V281" s="211" t="str">
        <f t="shared" si="177"/>
        <v>NO</v>
      </c>
      <c r="W281" s="211" t="str">
        <f t="shared" si="178"/>
        <v>NO</v>
      </c>
      <c r="X281" s="211">
        <v>0</v>
      </c>
      <c r="Y281" s="211" t="s">
        <v>3277</v>
      </c>
      <c r="Z281" s="211" t="s">
        <v>3275</v>
      </c>
      <c r="AA281" s="211" t="s">
        <v>3319</v>
      </c>
      <c r="AB281" s="211" t="s">
        <v>3286</v>
      </c>
      <c r="AC281" s="211" t="s">
        <v>3286</v>
      </c>
      <c r="AD281" s="211" t="s">
        <v>3320</v>
      </c>
      <c r="AE281" s="211" t="str">
        <f t="shared" si="179"/>
        <v>CB110</v>
      </c>
      <c r="AF281" s="211" t="str">
        <f t="shared" si="180"/>
        <v/>
      </c>
      <c r="AG281" s="211" t="str">
        <f t="shared" si="181"/>
        <v/>
      </c>
      <c r="AH281" s="211" t="str">
        <f t="shared" si="201"/>
        <v/>
      </c>
      <c r="AI281" s="211" t="str">
        <f t="shared" si="182"/>
        <v/>
      </c>
      <c r="AJ281" s="211" t="str">
        <f t="shared" si="183"/>
        <v/>
      </c>
      <c r="AK281" s="211" t="str">
        <f t="shared" si="184"/>
        <v/>
      </c>
      <c r="AL281" s="211" t="str">
        <f t="shared" si="185"/>
        <v/>
      </c>
      <c r="AM281" s="211" t="str">
        <f t="shared" si="186"/>
        <v/>
      </c>
      <c r="AN281" s="211" t="str">
        <f t="shared" si="187"/>
        <v>No</v>
      </c>
      <c r="AO281" s="211" t="str">
        <f t="shared" si="188"/>
        <v>No</v>
      </c>
      <c r="AP281" s="211" t="str">
        <f t="shared" si="189"/>
        <v>No</v>
      </c>
      <c r="AQ281" s="211" t="str">
        <f t="shared" si="190"/>
        <v/>
      </c>
      <c r="AR281" s="211" t="str">
        <f t="shared" si="191"/>
        <v/>
      </c>
      <c r="AS281" s="211" t="str">
        <f t="shared" si="192"/>
        <v/>
      </c>
      <c r="AT281" s="211" t="str">
        <f t="shared" si="193"/>
        <v/>
      </c>
      <c r="AU281" s="211" t="str">
        <f t="shared" si="194"/>
        <v/>
      </c>
      <c r="AV281" s="211" t="str">
        <f t="shared" si="195"/>
        <v/>
      </c>
      <c r="AW281" s="211" t="str">
        <f t="shared" si="196"/>
        <v/>
      </c>
      <c r="AX281" s="211" t="str">
        <f t="shared" si="199"/>
        <v>NO</v>
      </c>
      <c r="AY281" s="125" t="str">
        <f t="shared" si="200"/>
        <v/>
      </c>
    </row>
    <row r="282" spans="1:51" s="211" customFormat="1" x14ac:dyDescent="0.25">
      <c r="A282" s="211" t="s">
        <v>476</v>
      </c>
      <c r="B282" s="211" t="s">
        <v>476</v>
      </c>
      <c r="C282" s="211" t="str">
        <f t="shared" si="162"/>
        <v>AAA Alkaline Battery</v>
      </c>
      <c r="D282" s="211" t="str">
        <f t="shared" si="163"/>
        <v>Pile alcaline AAA</v>
      </c>
      <c r="E282" s="211" t="str">
        <f t="shared" si="164"/>
        <v/>
      </c>
      <c r="F282" s="211" t="str">
        <f t="shared" si="165"/>
        <v>AAA Alkaline Battery</v>
      </c>
      <c r="G282" s="211" t="str">
        <f t="shared" si="166"/>
        <v>Pile alcaline AAA</v>
      </c>
      <c r="H282" s="211" t="str">
        <f t="shared" si="167"/>
        <v>AAA Alkaline Battery</v>
      </c>
      <c r="I282" s="211" t="str">
        <f t="shared" si="197"/>
        <v>Pile alcaline AAA</v>
      </c>
      <c r="J282" s="211" t="str">
        <f t="shared" si="168"/>
        <v/>
      </c>
      <c r="K282" s="211" t="str">
        <f t="shared" si="169"/>
        <v>CAAA</v>
      </c>
      <c r="L282" s="211" t="str">
        <f t="shared" si="198"/>
        <v>Inventory</v>
      </c>
      <c r="M282" s="211" t="str">
        <f t="shared" si="170"/>
        <v>NO</v>
      </c>
      <c r="N282" s="211" t="str">
        <f t="shared" si="171"/>
        <v>Product</v>
      </c>
      <c r="O282" s="211" t="str">
        <f t="shared" si="172"/>
        <v>Misc</v>
      </c>
      <c r="P282" s="211" t="str">
        <f t="shared" si="173"/>
        <v>One Time</v>
      </c>
      <c r="Q282" s="349">
        <v>43930</v>
      </c>
      <c r="R282" s="349"/>
      <c r="S282" s="211" t="str">
        <f t="shared" si="174"/>
        <v>YES</v>
      </c>
      <c r="T282" s="211" t="str">
        <f t="shared" si="175"/>
        <v>No</v>
      </c>
      <c r="U282" s="211" t="str">
        <f t="shared" si="176"/>
        <v>No</v>
      </c>
      <c r="V282" s="211" t="str">
        <f t="shared" si="177"/>
        <v>NO</v>
      </c>
      <c r="W282" s="211" t="str">
        <f t="shared" si="178"/>
        <v>NO</v>
      </c>
      <c r="X282" s="211">
        <v>0</v>
      </c>
      <c r="Y282" s="211" t="s">
        <v>3277</v>
      </c>
      <c r="Z282" s="211" t="s">
        <v>3275</v>
      </c>
      <c r="AA282" s="211" t="s">
        <v>3319</v>
      </c>
      <c r="AB282" s="211" t="s">
        <v>3286</v>
      </c>
      <c r="AC282" s="211" t="s">
        <v>3286</v>
      </c>
      <c r="AD282" s="211" t="s">
        <v>3320</v>
      </c>
      <c r="AE282" s="211" t="str">
        <f t="shared" si="179"/>
        <v>CAAA</v>
      </c>
      <c r="AF282" s="211" t="str">
        <f t="shared" si="180"/>
        <v/>
      </c>
      <c r="AG282" s="211" t="str">
        <f t="shared" si="181"/>
        <v/>
      </c>
      <c r="AH282" s="211" t="str">
        <f t="shared" si="201"/>
        <v/>
      </c>
      <c r="AI282" s="211" t="str">
        <f t="shared" si="182"/>
        <v/>
      </c>
      <c r="AJ282" s="211" t="str">
        <f t="shared" si="183"/>
        <v/>
      </c>
      <c r="AK282" s="211" t="str">
        <f t="shared" si="184"/>
        <v/>
      </c>
      <c r="AL282" s="211" t="str">
        <f t="shared" si="185"/>
        <v/>
      </c>
      <c r="AM282" s="211" t="str">
        <f t="shared" si="186"/>
        <v/>
      </c>
      <c r="AN282" s="211" t="str">
        <f t="shared" si="187"/>
        <v>Yes</v>
      </c>
      <c r="AO282" s="211" t="str">
        <f t="shared" si="188"/>
        <v>No</v>
      </c>
      <c r="AP282" s="211" t="str">
        <f t="shared" si="189"/>
        <v>No</v>
      </c>
      <c r="AQ282" s="211" t="str">
        <f t="shared" si="190"/>
        <v/>
      </c>
      <c r="AR282" s="211" t="str">
        <f t="shared" si="191"/>
        <v/>
      </c>
      <c r="AS282" s="211" t="str">
        <f t="shared" si="192"/>
        <v/>
      </c>
      <c r="AT282" s="211" t="str">
        <f t="shared" si="193"/>
        <v/>
      </c>
      <c r="AU282" s="211" t="str">
        <f t="shared" si="194"/>
        <v/>
      </c>
      <c r="AV282" s="211" t="str">
        <f t="shared" si="195"/>
        <v/>
      </c>
      <c r="AW282" s="211" t="str">
        <f t="shared" si="196"/>
        <v/>
      </c>
      <c r="AX282" s="211" t="str">
        <f t="shared" si="199"/>
        <v>YES</v>
      </c>
      <c r="AY282" s="125" t="str">
        <f t="shared" si="200"/>
        <v/>
      </c>
    </row>
    <row r="283" spans="1:51" s="211" customFormat="1" x14ac:dyDescent="0.25">
      <c r="A283" s="211" t="s">
        <v>474</v>
      </c>
      <c r="B283" s="211" t="s">
        <v>474</v>
      </c>
      <c r="C283" s="211" t="str">
        <f t="shared" si="162"/>
        <v>9V Lithium Battery</v>
      </c>
      <c r="D283" s="211" t="str">
        <f t="shared" si="163"/>
        <v>Pile au lithium de 9 V</v>
      </c>
      <c r="E283" s="211" t="str">
        <f t="shared" si="164"/>
        <v/>
      </c>
      <c r="F283" s="211" t="str">
        <f t="shared" si="165"/>
        <v>9V Lithium Battery</v>
      </c>
      <c r="G283" s="211" t="str">
        <f t="shared" si="166"/>
        <v>Pile au lithium de 9 V</v>
      </c>
      <c r="H283" s="211" t="str">
        <f t="shared" si="167"/>
        <v>9V Lithium Battery</v>
      </c>
      <c r="I283" s="211" t="str">
        <f t="shared" si="197"/>
        <v>Pile au lithium de 9 V</v>
      </c>
      <c r="J283" s="211" t="str">
        <f t="shared" si="168"/>
        <v/>
      </c>
      <c r="K283" s="211" t="str">
        <f t="shared" si="169"/>
        <v>C9VL</v>
      </c>
      <c r="L283" s="211" t="str">
        <f t="shared" si="198"/>
        <v>Inventory</v>
      </c>
      <c r="M283" s="211" t="str">
        <f t="shared" si="170"/>
        <v>NO</v>
      </c>
      <c r="N283" s="211" t="str">
        <f t="shared" si="171"/>
        <v>Product</v>
      </c>
      <c r="O283" s="211" t="str">
        <f t="shared" si="172"/>
        <v>Misc</v>
      </c>
      <c r="P283" s="211" t="str">
        <f t="shared" si="173"/>
        <v>One Time</v>
      </c>
      <c r="Q283" s="349">
        <v>43930</v>
      </c>
      <c r="R283" s="349"/>
      <c r="S283" s="211" t="str">
        <f t="shared" si="174"/>
        <v>YES</v>
      </c>
      <c r="T283" s="211" t="str">
        <f t="shared" si="175"/>
        <v>No</v>
      </c>
      <c r="U283" s="211" t="str">
        <f t="shared" si="176"/>
        <v>No</v>
      </c>
      <c r="V283" s="211" t="str">
        <f t="shared" si="177"/>
        <v>NO</v>
      </c>
      <c r="W283" s="211" t="str">
        <f t="shared" si="178"/>
        <v>NO</v>
      </c>
      <c r="X283" s="211">
        <v>0</v>
      </c>
      <c r="Y283" s="211" t="s">
        <v>3277</v>
      </c>
      <c r="Z283" s="211" t="s">
        <v>3275</v>
      </c>
      <c r="AA283" s="211" t="s">
        <v>3319</v>
      </c>
      <c r="AB283" s="211" t="s">
        <v>3286</v>
      </c>
      <c r="AC283" s="211" t="s">
        <v>3286</v>
      </c>
      <c r="AD283" s="211" t="s">
        <v>3320</v>
      </c>
      <c r="AE283" s="211" t="str">
        <f t="shared" si="179"/>
        <v>C9VL</v>
      </c>
      <c r="AF283" s="211" t="str">
        <f t="shared" si="180"/>
        <v/>
      </c>
      <c r="AG283" s="211" t="str">
        <f t="shared" si="181"/>
        <v/>
      </c>
      <c r="AH283" s="211" t="str">
        <f t="shared" si="201"/>
        <v/>
      </c>
      <c r="AI283" s="211" t="str">
        <f t="shared" si="182"/>
        <v/>
      </c>
      <c r="AJ283" s="211" t="str">
        <f t="shared" si="183"/>
        <v/>
      </c>
      <c r="AK283" s="211" t="str">
        <f t="shared" si="184"/>
        <v/>
      </c>
      <c r="AL283" s="211" t="str">
        <f t="shared" si="185"/>
        <v/>
      </c>
      <c r="AM283" s="211" t="str">
        <f t="shared" si="186"/>
        <v/>
      </c>
      <c r="AN283" s="211" t="str">
        <f t="shared" si="187"/>
        <v>Yes</v>
      </c>
      <c r="AO283" s="211" t="str">
        <f t="shared" si="188"/>
        <v>No</v>
      </c>
      <c r="AP283" s="211" t="str">
        <f t="shared" si="189"/>
        <v>No</v>
      </c>
      <c r="AQ283" s="211" t="str">
        <f t="shared" si="190"/>
        <v/>
      </c>
      <c r="AR283" s="211" t="str">
        <f t="shared" si="191"/>
        <v/>
      </c>
      <c r="AS283" s="211" t="str">
        <f t="shared" si="192"/>
        <v/>
      </c>
      <c r="AT283" s="211" t="str">
        <f t="shared" si="193"/>
        <v/>
      </c>
      <c r="AU283" s="211" t="str">
        <f t="shared" si="194"/>
        <v/>
      </c>
      <c r="AV283" s="211" t="str">
        <f t="shared" si="195"/>
        <v/>
      </c>
      <c r="AW283" s="211" t="str">
        <f t="shared" si="196"/>
        <v/>
      </c>
      <c r="AX283" s="211" t="str">
        <f t="shared" si="199"/>
        <v>YES</v>
      </c>
      <c r="AY283" s="125" t="str">
        <f t="shared" si="200"/>
        <v/>
      </c>
    </row>
    <row r="284" spans="1:51" s="211" customFormat="1" x14ac:dyDescent="0.25">
      <c r="A284" s="211" t="s">
        <v>472</v>
      </c>
      <c r="B284" s="211" t="s">
        <v>472</v>
      </c>
      <c r="C284" s="211" t="str">
        <f t="shared" si="162"/>
        <v>9V Alkaline Battery</v>
      </c>
      <c r="D284" s="211" t="str">
        <f t="shared" si="163"/>
        <v>Pile alcaline de 9 V</v>
      </c>
      <c r="E284" s="211" t="str">
        <f t="shared" si="164"/>
        <v/>
      </c>
      <c r="F284" s="211" t="str">
        <f t="shared" si="165"/>
        <v>9V Alkaline Battery</v>
      </c>
      <c r="G284" s="211" t="str">
        <f t="shared" si="166"/>
        <v>Pile alcaline de 9 V</v>
      </c>
      <c r="H284" s="211" t="str">
        <f t="shared" si="167"/>
        <v>9V Alkaline Battery</v>
      </c>
      <c r="I284" s="211" t="str">
        <f t="shared" si="197"/>
        <v>Pile alcaline de 9 V</v>
      </c>
      <c r="J284" s="211" t="str">
        <f t="shared" si="168"/>
        <v/>
      </c>
      <c r="K284" s="211" t="str">
        <f t="shared" si="169"/>
        <v>C9VA</v>
      </c>
      <c r="L284" s="211" t="str">
        <f t="shared" si="198"/>
        <v>Inventory</v>
      </c>
      <c r="M284" s="211" t="str">
        <f t="shared" si="170"/>
        <v>NO</v>
      </c>
      <c r="N284" s="211" t="str">
        <f t="shared" si="171"/>
        <v>Product</v>
      </c>
      <c r="O284" s="211" t="str">
        <f t="shared" si="172"/>
        <v>Misc</v>
      </c>
      <c r="P284" s="211" t="str">
        <f t="shared" si="173"/>
        <v>One Time</v>
      </c>
      <c r="Q284" s="349">
        <v>43930</v>
      </c>
      <c r="R284" s="349"/>
      <c r="S284" s="211" t="str">
        <f t="shared" si="174"/>
        <v>YES</v>
      </c>
      <c r="T284" s="211" t="str">
        <f t="shared" si="175"/>
        <v>No</v>
      </c>
      <c r="U284" s="211" t="str">
        <f t="shared" si="176"/>
        <v>No</v>
      </c>
      <c r="V284" s="211" t="str">
        <f t="shared" si="177"/>
        <v>NO</v>
      </c>
      <c r="W284" s="211" t="str">
        <f t="shared" si="178"/>
        <v>NO</v>
      </c>
      <c r="X284" s="211">
        <v>0</v>
      </c>
      <c r="Y284" s="211" t="s">
        <v>3277</v>
      </c>
      <c r="Z284" s="211" t="s">
        <v>3275</v>
      </c>
      <c r="AA284" s="211" t="s">
        <v>3319</v>
      </c>
      <c r="AB284" s="211" t="s">
        <v>3286</v>
      </c>
      <c r="AC284" s="211" t="s">
        <v>3286</v>
      </c>
      <c r="AD284" s="211" t="s">
        <v>3320</v>
      </c>
      <c r="AE284" s="211" t="str">
        <f t="shared" si="179"/>
        <v>C9VA</v>
      </c>
      <c r="AF284" s="211" t="str">
        <f t="shared" si="180"/>
        <v/>
      </c>
      <c r="AG284" s="211" t="str">
        <f t="shared" si="181"/>
        <v/>
      </c>
      <c r="AH284" s="211" t="str">
        <f t="shared" si="201"/>
        <v/>
      </c>
      <c r="AI284" s="211" t="str">
        <f t="shared" si="182"/>
        <v/>
      </c>
      <c r="AJ284" s="211" t="str">
        <f t="shared" si="183"/>
        <v/>
      </c>
      <c r="AK284" s="211" t="str">
        <f t="shared" si="184"/>
        <v/>
      </c>
      <c r="AL284" s="211" t="str">
        <f t="shared" si="185"/>
        <v/>
      </c>
      <c r="AM284" s="211" t="str">
        <f t="shared" si="186"/>
        <v/>
      </c>
      <c r="AN284" s="211" t="str">
        <f t="shared" si="187"/>
        <v>Yes</v>
      </c>
      <c r="AO284" s="211" t="str">
        <f t="shared" si="188"/>
        <v>No</v>
      </c>
      <c r="AP284" s="211" t="str">
        <f t="shared" si="189"/>
        <v>No</v>
      </c>
      <c r="AQ284" s="211" t="str">
        <f t="shared" si="190"/>
        <v/>
      </c>
      <c r="AR284" s="211" t="str">
        <f t="shared" si="191"/>
        <v/>
      </c>
      <c r="AS284" s="211" t="str">
        <f t="shared" si="192"/>
        <v/>
      </c>
      <c r="AT284" s="211" t="str">
        <f t="shared" si="193"/>
        <v/>
      </c>
      <c r="AU284" s="211" t="str">
        <f t="shared" si="194"/>
        <v/>
      </c>
      <c r="AV284" s="211" t="str">
        <f t="shared" si="195"/>
        <v/>
      </c>
      <c r="AW284" s="211" t="str">
        <f t="shared" si="196"/>
        <v/>
      </c>
      <c r="AX284" s="211" t="str">
        <f t="shared" si="199"/>
        <v>YES</v>
      </c>
      <c r="AY284" s="125" t="str">
        <f t="shared" si="200"/>
        <v/>
      </c>
    </row>
    <row r="285" spans="1:51" s="211" customFormat="1" x14ac:dyDescent="0.25">
      <c r="A285" s="211" t="s">
        <v>577</v>
      </c>
      <c r="B285" s="211" t="s">
        <v>577</v>
      </c>
      <c r="C285" s="211" t="str">
        <f t="shared" si="162"/>
        <v>DX Smoke</v>
      </c>
      <c r="D285" s="211" t="str">
        <f t="shared" si="163"/>
        <v>Détecteur de fumée DX</v>
      </c>
      <c r="E285" s="211" t="str">
        <f t="shared" si="164"/>
        <v/>
      </c>
      <c r="F285" s="211" t="str">
        <f t="shared" si="165"/>
        <v>DX Smoke</v>
      </c>
      <c r="G285" s="211" t="str">
        <f t="shared" si="166"/>
        <v>Détecteur de fumée DX</v>
      </c>
      <c r="H285" s="211" t="str">
        <f t="shared" si="167"/>
        <v>DX Smoke</v>
      </c>
      <c r="I285" s="211" t="str">
        <f t="shared" si="197"/>
        <v>Détecteur de fumée DX</v>
      </c>
      <c r="J285" s="211" t="str">
        <f t="shared" si="168"/>
        <v/>
      </c>
      <c r="K285" s="211" t="str">
        <f t="shared" si="169"/>
        <v>C72P</v>
      </c>
      <c r="L285" s="211" t="str">
        <f t="shared" si="198"/>
        <v>Inventory</v>
      </c>
      <c r="M285" s="211" t="str">
        <f t="shared" si="170"/>
        <v>NO</v>
      </c>
      <c r="N285" s="211" t="str">
        <f t="shared" si="171"/>
        <v>Product</v>
      </c>
      <c r="O285" s="211" t="str">
        <f t="shared" si="172"/>
        <v>Sensor</v>
      </c>
      <c r="P285" s="211" t="str">
        <f t="shared" si="173"/>
        <v>One Time</v>
      </c>
      <c r="Q285" s="349">
        <v>43930</v>
      </c>
      <c r="R285" s="349"/>
      <c r="S285" s="211" t="str">
        <f t="shared" si="174"/>
        <v>YES</v>
      </c>
      <c r="T285" s="211" t="str">
        <f t="shared" si="175"/>
        <v>No</v>
      </c>
      <c r="U285" s="211" t="str">
        <f t="shared" si="176"/>
        <v>No</v>
      </c>
      <c r="V285" s="211" t="str">
        <f t="shared" si="177"/>
        <v>NO</v>
      </c>
      <c r="W285" s="211" t="str">
        <f t="shared" si="178"/>
        <v>NO</v>
      </c>
      <c r="X285" s="211">
        <v>0</v>
      </c>
      <c r="Y285" s="211" t="s">
        <v>3277</v>
      </c>
      <c r="Z285" s="211" t="s">
        <v>3275</v>
      </c>
      <c r="AA285" s="211" t="s">
        <v>3319</v>
      </c>
      <c r="AB285" s="211" t="s">
        <v>3286</v>
      </c>
      <c r="AC285" s="211" t="s">
        <v>3286</v>
      </c>
      <c r="AD285" s="211" t="s">
        <v>3320</v>
      </c>
      <c r="AE285" s="211" t="str">
        <f t="shared" si="179"/>
        <v>C72P</v>
      </c>
      <c r="AF285" s="211" t="str">
        <f t="shared" si="180"/>
        <v/>
      </c>
      <c r="AG285" s="211" t="str">
        <f t="shared" si="181"/>
        <v/>
      </c>
      <c r="AH285" s="211" t="str">
        <f t="shared" si="201"/>
        <v>X</v>
      </c>
      <c r="AI285" s="211" t="str">
        <f t="shared" si="182"/>
        <v/>
      </c>
      <c r="AJ285" s="211" t="str">
        <f t="shared" si="183"/>
        <v/>
      </c>
      <c r="AK285" s="211" t="str">
        <f t="shared" si="184"/>
        <v>YES</v>
      </c>
      <c r="AL285" s="211">
        <f t="shared" si="185"/>
        <v>120</v>
      </c>
      <c r="AM285" s="211" t="str">
        <f t="shared" si="186"/>
        <v/>
      </c>
      <c r="AN285" s="211" t="str">
        <f t="shared" si="187"/>
        <v>No</v>
      </c>
      <c r="AO285" s="211" t="str">
        <f t="shared" si="188"/>
        <v>No</v>
      </c>
      <c r="AP285" s="211" t="str">
        <f t="shared" si="189"/>
        <v>No</v>
      </c>
      <c r="AQ285" s="211" t="str">
        <f t="shared" si="190"/>
        <v/>
      </c>
      <c r="AR285" s="211" t="str">
        <f t="shared" si="191"/>
        <v/>
      </c>
      <c r="AS285" s="211" t="str">
        <f t="shared" si="192"/>
        <v>SMOKE DETECTOR</v>
      </c>
      <c r="AT285" s="211" t="str">
        <f t="shared" si="193"/>
        <v/>
      </c>
      <c r="AU285" s="211" t="str">
        <f t="shared" si="194"/>
        <v/>
      </c>
      <c r="AV285" s="211" t="str">
        <f t="shared" si="195"/>
        <v/>
      </c>
      <c r="AW285" s="211" t="str">
        <f t="shared" si="196"/>
        <v/>
      </c>
      <c r="AX285" s="211" t="str">
        <f t="shared" si="199"/>
        <v>NO</v>
      </c>
      <c r="AY285" s="125" t="str">
        <f t="shared" si="200"/>
        <v/>
      </c>
    </row>
    <row r="286" spans="1:51" s="211" customFormat="1" x14ac:dyDescent="0.25">
      <c r="A286" s="211" t="s">
        <v>575</v>
      </c>
      <c r="B286" s="211" t="s">
        <v>575</v>
      </c>
      <c r="C286" s="211" t="str">
        <f t="shared" si="162"/>
        <v>Motion Sensor</v>
      </c>
      <c r="D286" s="211" t="str">
        <f t="shared" si="163"/>
        <v>Détecteur de mouvement</v>
      </c>
      <c r="E286" s="211" t="str">
        <f t="shared" si="164"/>
        <v/>
      </c>
      <c r="F286" s="211" t="str">
        <f t="shared" si="165"/>
        <v>Motion Sensor</v>
      </c>
      <c r="G286" s="211" t="str">
        <f t="shared" si="166"/>
        <v>Détecteur de mouvement</v>
      </c>
      <c r="H286" s="211" t="str">
        <f t="shared" si="167"/>
        <v>Motion Sensor</v>
      </c>
      <c r="I286" s="211" t="str">
        <f t="shared" si="197"/>
        <v>Détecteur de mouvement</v>
      </c>
      <c r="J286" s="211" t="str">
        <f t="shared" si="168"/>
        <v/>
      </c>
      <c r="K286" s="211" t="str">
        <f t="shared" si="169"/>
        <v>C54P</v>
      </c>
      <c r="L286" s="211" t="str">
        <f t="shared" si="198"/>
        <v>Inventory</v>
      </c>
      <c r="M286" s="211" t="str">
        <f t="shared" si="170"/>
        <v>NO</v>
      </c>
      <c r="N286" s="211" t="str">
        <f t="shared" si="171"/>
        <v>Product</v>
      </c>
      <c r="O286" s="211" t="str">
        <f t="shared" si="172"/>
        <v>Sensor</v>
      </c>
      <c r="P286" s="211" t="str">
        <f t="shared" si="173"/>
        <v>One Time</v>
      </c>
      <c r="Q286" s="349">
        <v>43930</v>
      </c>
      <c r="R286" s="349"/>
      <c r="S286" s="211" t="str">
        <f t="shared" si="174"/>
        <v>YES</v>
      </c>
      <c r="T286" s="211" t="str">
        <f t="shared" si="175"/>
        <v>No</v>
      </c>
      <c r="U286" s="211" t="str">
        <f t="shared" si="176"/>
        <v>No</v>
      </c>
      <c r="V286" s="211" t="str">
        <f t="shared" si="177"/>
        <v>NO</v>
      </c>
      <c r="W286" s="211" t="str">
        <f t="shared" si="178"/>
        <v>NO</v>
      </c>
      <c r="X286" s="211">
        <v>0</v>
      </c>
      <c r="Y286" s="211" t="s">
        <v>3277</v>
      </c>
      <c r="Z286" s="211" t="s">
        <v>3275</v>
      </c>
      <c r="AA286" s="211" t="s">
        <v>3319</v>
      </c>
      <c r="AB286" s="211" t="s">
        <v>3286</v>
      </c>
      <c r="AC286" s="211" t="s">
        <v>3286</v>
      </c>
      <c r="AD286" s="211" t="s">
        <v>3320</v>
      </c>
      <c r="AE286" s="211" t="str">
        <f t="shared" si="179"/>
        <v>C54P</v>
      </c>
      <c r="AF286" s="211" t="str">
        <f t="shared" si="180"/>
        <v/>
      </c>
      <c r="AG286" s="211" t="str">
        <f t="shared" si="181"/>
        <v/>
      </c>
      <c r="AH286" s="211" t="str">
        <f t="shared" si="201"/>
        <v>X</v>
      </c>
      <c r="AI286" s="211" t="str">
        <f t="shared" si="182"/>
        <v/>
      </c>
      <c r="AJ286" s="211" t="str">
        <f t="shared" si="183"/>
        <v/>
      </c>
      <c r="AK286" s="211" t="str">
        <f t="shared" si="184"/>
        <v/>
      </c>
      <c r="AL286" s="211" t="str">
        <f t="shared" si="185"/>
        <v/>
      </c>
      <c r="AM286" s="211" t="str">
        <f t="shared" si="186"/>
        <v/>
      </c>
      <c r="AN286" s="211" t="str">
        <f t="shared" si="187"/>
        <v>No</v>
      </c>
      <c r="AO286" s="211" t="str">
        <f t="shared" si="188"/>
        <v>Yes</v>
      </c>
      <c r="AP286" s="211" t="str">
        <f t="shared" si="189"/>
        <v>No</v>
      </c>
      <c r="AQ286" s="211" t="str">
        <f t="shared" si="190"/>
        <v/>
      </c>
      <c r="AR286" s="211" t="str">
        <f t="shared" si="191"/>
        <v/>
      </c>
      <c r="AS286" s="211" t="str">
        <f t="shared" si="192"/>
        <v>MOTION DETECTOR</v>
      </c>
      <c r="AT286" s="211" t="str">
        <f t="shared" si="193"/>
        <v/>
      </c>
      <c r="AU286" s="211" t="str">
        <f t="shared" si="194"/>
        <v/>
      </c>
      <c r="AV286" s="211" t="str">
        <f t="shared" si="195"/>
        <v/>
      </c>
      <c r="AW286" s="211" t="str">
        <f t="shared" si="196"/>
        <v/>
      </c>
      <c r="AX286" s="211" t="str">
        <f t="shared" si="199"/>
        <v>NO</v>
      </c>
      <c r="AY286" s="125" t="str">
        <f t="shared" si="200"/>
        <v/>
      </c>
    </row>
    <row r="287" spans="1:51" s="211" customFormat="1" x14ac:dyDescent="0.25">
      <c r="A287" s="211" t="s">
        <v>569</v>
      </c>
      <c r="B287" s="211" t="s">
        <v>569</v>
      </c>
      <c r="C287" s="211" t="str">
        <f t="shared" si="162"/>
        <v>DX Key Fob</v>
      </c>
      <c r="D287" s="211" t="str">
        <f t="shared" si="163"/>
        <v>Porte-clés DX</v>
      </c>
      <c r="E287" s="211" t="str">
        <f t="shared" si="164"/>
        <v/>
      </c>
      <c r="F287" s="211" t="str">
        <f t="shared" si="165"/>
        <v>DX Key Fob</v>
      </c>
      <c r="G287" s="211" t="str">
        <f t="shared" si="166"/>
        <v>Porte-clés DX</v>
      </c>
      <c r="H287" s="211" t="str">
        <f t="shared" si="167"/>
        <v>DX Key Fob</v>
      </c>
      <c r="I287" s="211" t="str">
        <f t="shared" si="197"/>
        <v>Porte-clés DX</v>
      </c>
      <c r="J287" s="211" t="str">
        <f t="shared" si="168"/>
        <v/>
      </c>
      <c r="K287" s="211" t="str">
        <f t="shared" si="169"/>
        <v>C42P</v>
      </c>
      <c r="L287" s="211" t="str">
        <f t="shared" si="198"/>
        <v>Inventory</v>
      </c>
      <c r="M287" s="211" t="str">
        <f t="shared" si="170"/>
        <v>NO</v>
      </c>
      <c r="N287" s="211" t="str">
        <f t="shared" si="171"/>
        <v>Product</v>
      </c>
      <c r="O287" s="211" t="str">
        <f t="shared" si="172"/>
        <v>Sensor</v>
      </c>
      <c r="P287" s="211" t="str">
        <f t="shared" si="173"/>
        <v>One Time</v>
      </c>
      <c r="Q287" s="349">
        <v>43930</v>
      </c>
      <c r="R287" s="349"/>
      <c r="S287" s="211" t="str">
        <f t="shared" si="174"/>
        <v>YES</v>
      </c>
      <c r="T287" s="211" t="str">
        <f t="shared" si="175"/>
        <v>No</v>
      </c>
      <c r="U287" s="211" t="str">
        <f t="shared" si="176"/>
        <v>No</v>
      </c>
      <c r="V287" s="211" t="str">
        <f t="shared" si="177"/>
        <v>NO</v>
      </c>
      <c r="W287" s="211" t="str">
        <f t="shared" si="178"/>
        <v>NO</v>
      </c>
      <c r="X287" s="211">
        <v>0</v>
      </c>
      <c r="Y287" s="211" t="s">
        <v>3277</v>
      </c>
      <c r="Z287" s="211" t="s">
        <v>3275</v>
      </c>
      <c r="AA287" s="211" t="s">
        <v>3319</v>
      </c>
      <c r="AB287" s="211" t="s">
        <v>3286</v>
      </c>
      <c r="AC287" s="211" t="s">
        <v>3286</v>
      </c>
      <c r="AD287" s="211" t="s">
        <v>3320</v>
      </c>
      <c r="AE287" s="211" t="str">
        <f t="shared" si="179"/>
        <v>C42P</v>
      </c>
      <c r="AF287" s="211" t="str">
        <f t="shared" si="180"/>
        <v/>
      </c>
      <c r="AG287" s="211" t="str">
        <f t="shared" si="181"/>
        <v/>
      </c>
      <c r="AH287" s="211" t="str">
        <f t="shared" si="201"/>
        <v>X</v>
      </c>
      <c r="AI287" s="211" t="str">
        <f t="shared" si="182"/>
        <v/>
      </c>
      <c r="AJ287" s="211" t="str">
        <f t="shared" si="183"/>
        <v/>
      </c>
      <c r="AK287" s="211" t="str">
        <f t="shared" si="184"/>
        <v/>
      </c>
      <c r="AL287" s="211" t="str">
        <f t="shared" si="185"/>
        <v/>
      </c>
      <c r="AM287" s="211" t="str">
        <f t="shared" si="186"/>
        <v/>
      </c>
      <c r="AN287" s="211" t="str">
        <f t="shared" si="187"/>
        <v>No</v>
      </c>
      <c r="AO287" s="211" t="str">
        <f t="shared" si="188"/>
        <v>No</v>
      </c>
      <c r="AP287" s="211" t="str">
        <f t="shared" si="189"/>
        <v>No</v>
      </c>
      <c r="AQ287" s="211" t="str">
        <f t="shared" si="190"/>
        <v/>
      </c>
      <c r="AR287" s="211" t="str">
        <f t="shared" si="191"/>
        <v/>
      </c>
      <c r="AS287" s="211" t="str">
        <f t="shared" si="192"/>
        <v/>
      </c>
      <c r="AT287" s="211" t="str">
        <f t="shared" si="193"/>
        <v/>
      </c>
      <c r="AU287" s="211" t="str">
        <f t="shared" si="194"/>
        <v/>
      </c>
      <c r="AV287" s="211" t="str">
        <f t="shared" si="195"/>
        <v/>
      </c>
      <c r="AW287" s="211" t="str">
        <f t="shared" si="196"/>
        <v/>
      </c>
      <c r="AX287" s="211" t="str">
        <f t="shared" si="199"/>
        <v>NO</v>
      </c>
      <c r="AY287" s="125" t="str">
        <f t="shared" si="200"/>
        <v/>
      </c>
    </row>
    <row r="288" spans="1:51" s="211" customFormat="1" x14ac:dyDescent="0.25">
      <c r="A288" s="211" t="s">
        <v>928</v>
      </c>
      <c r="B288" s="211" t="s">
        <v>928</v>
      </c>
      <c r="C288" s="211" t="str">
        <f t="shared" si="162"/>
        <v>DX Panic</v>
      </c>
      <c r="D288" s="211" t="str">
        <f t="shared" si="163"/>
        <v>Bouton d'alarme DX</v>
      </c>
      <c r="E288" s="211" t="str">
        <f t="shared" si="164"/>
        <v/>
      </c>
      <c r="F288" s="211" t="str">
        <f t="shared" si="165"/>
        <v>DX Panic</v>
      </c>
      <c r="G288" s="211" t="str">
        <f t="shared" si="166"/>
        <v>Bouton d'alarme DX</v>
      </c>
      <c r="H288" s="211" t="str">
        <f t="shared" si="167"/>
        <v>DX Panic</v>
      </c>
      <c r="I288" s="211" t="str">
        <f t="shared" si="197"/>
        <v>Bouton d'alarme DX</v>
      </c>
      <c r="J288" s="211" t="str">
        <f t="shared" si="168"/>
        <v/>
      </c>
      <c r="K288" s="211" t="str">
        <f t="shared" si="169"/>
        <v>C419</v>
      </c>
      <c r="L288" s="211" t="str">
        <f t="shared" si="198"/>
        <v>Inventory</v>
      </c>
      <c r="M288" s="211" t="str">
        <f t="shared" si="170"/>
        <v>NO</v>
      </c>
      <c r="N288" s="211" t="str">
        <f t="shared" si="171"/>
        <v>Product</v>
      </c>
      <c r="O288" s="211" t="str">
        <f t="shared" si="172"/>
        <v>Sensor</v>
      </c>
      <c r="P288" s="211" t="str">
        <f t="shared" si="173"/>
        <v>One Time</v>
      </c>
      <c r="Q288" s="349">
        <v>43930</v>
      </c>
      <c r="R288" s="349"/>
      <c r="S288" s="211" t="str">
        <f t="shared" si="174"/>
        <v>YES</v>
      </c>
      <c r="T288" s="211" t="str">
        <f t="shared" si="175"/>
        <v>No</v>
      </c>
      <c r="U288" s="211" t="str">
        <f t="shared" si="176"/>
        <v>No</v>
      </c>
      <c r="V288" s="211" t="str">
        <f t="shared" si="177"/>
        <v>NO</v>
      </c>
      <c r="W288" s="211" t="str">
        <f t="shared" si="178"/>
        <v>NO</v>
      </c>
      <c r="X288" s="211">
        <v>0</v>
      </c>
      <c r="Y288" s="211" t="s">
        <v>3277</v>
      </c>
      <c r="Z288" s="211" t="s">
        <v>3275</v>
      </c>
      <c r="AA288" s="211" t="s">
        <v>3319</v>
      </c>
      <c r="AB288" s="211" t="s">
        <v>3286</v>
      </c>
      <c r="AC288" s="211" t="s">
        <v>3286</v>
      </c>
      <c r="AD288" s="211" t="s">
        <v>3320</v>
      </c>
      <c r="AE288" s="211" t="str">
        <f t="shared" si="179"/>
        <v>CX45</v>
      </c>
      <c r="AF288" s="211" t="str">
        <f t="shared" si="180"/>
        <v/>
      </c>
      <c r="AG288" s="211" t="str">
        <f t="shared" si="181"/>
        <v/>
      </c>
      <c r="AH288" s="211" t="str">
        <f t="shared" si="201"/>
        <v>X</v>
      </c>
      <c r="AI288" s="211" t="str">
        <f t="shared" si="182"/>
        <v/>
      </c>
      <c r="AJ288" s="211" t="str">
        <f t="shared" si="183"/>
        <v/>
      </c>
      <c r="AK288" s="211" t="str">
        <f t="shared" si="184"/>
        <v/>
      </c>
      <c r="AL288" s="211" t="str">
        <f t="shared" si="185"/>
        <v/>
      </c>
      <c r="AM288" s="211" t="str">
        <f t="shared" si="186"/>
        <v/>
      </c>
      <c r="AN288" s="211" t="str">
        <f t="shared" si="187"/>
        <v>No</v>
      </c>
      <c r="AO288" s="211" t="str">
        <f t="shared" si="188"/>
        <v>No</v>
      </c>
      <c r="AP288" s="211" t="str">
        <f t="shared" si="189"/>
        <v>No</v>
      </c>
      <c r="AQ288" s="211" t="str">
        <f t="shared" si="190"/>
        <v/>
      </c>
      <c r="AR288" s="211" t="str">
        <f t="shared" si="191"/>
        <v/>
      </c>
      <c r="AS288" s="211" t="str">
        <f t="shared" si="192"/>
        <v/>
      </c>
      <c r="AT288" s="211" t="str">
        <f t="shared" si="193"/>
        <v/>
      </c>
      <c r="AU288" s="211" t="str">
        <f t="shared" si="194"/>
        <v/>
      </c>
      <c r="AV288" s="211" t="str">
        <f t="shared" si="195"/>
        <v/>
      </c>
      <c r="AW288" s="211" t="str">
        <f t="shared" si="196"/>
        <v/>
      </c>
      <c r="AX288" s="211" t="str">
        <f t="shared" si="199"/>
        <v>NO</v>
      </c>
      <c r="AY288" s="125" t="str">
        <f t="shared" si="200"/>
        <v/>
      </c>
    </row>
    <row r="289" spans="1:51" s="211" customFormat="1" x14ac:dyDescent="0.25">
      <c r="A289" s="211" t="s">
        <v>573</v>
      </c>
      <c r="B289" s="211" t="s">
        <v>573</v>
      </c>
      <c r="C289" s="211" t="str">
        <f t="shared" si="162"/>
        <v>Door/Window Sensor</v>
      </c>
      <c r="D289" s="211" t="str">
        <f t="shared" si="163"/>
        <v>Détecteur de porte et fenêtre</v>
      </c>
      <c r="E289" s="211" t="str">
        <f t="shared" si="164"/>
        <v/>
      </c>
      <c r="F289" s="211" t="str">
        <f t="shared" si="165"/>
        <v>Door/Window Sensor</v>
      </c>
      <c r="G289" s="211" t="str">
        <f t="shared" si="166"/>
        <v>Détecteur de porte et fenêtre</v>
      </c>
      <c r="H289" s="211" t="str">
        <f t="shared" si="167"/>
        <v>Door/Window Sensor</v>
      </c>
      <c r="I289" s="211" t="str">
        <f t="shared" si="197"/>
        <v>Détecteur de porte et fenêtre</v>
      </c>
      <c r="J289" s="211" t="str">
        <f t="shared" si="168"/>
        <v/>
      </c>
      <c r="K289" s="211" t="str">
        <f t="shared" si="169"/>
        <v>C31P</v>
      </c>
      <c r="L289" s="211" t="str">
        <f t="shared" si="198"/>
        <v>Inventory</v>
      </c>
      <c r="M289" s="211" t="str">
        <f t="shared" si="170"/>
        <v>NO</v>
      </c>
      <c r="N289" s="211" t="str">
        <f t="shared" si="171"/>
        <v>Product</v>
      </c>
      <c r="O289" s="211" t="str">
        <f t="shared" si="172"/>
        <v>Sensor</v>
      </c>
      <c r="P289" s="211" t="str">
        <f t="shared" si="173"/>
        <v>One Time</v>
      </c>
      <c r="Q289" s="349">
        <v>43930</v>
      </c>
      <c r="R289" s="349"/>
      <c r="S289" s="211" t="str">
        <f t="shared" si="174"/>
        <v>YES</v>
      </c>
      <c r="T289" s="211" t="str">
        <f t="shared" si="175"/>
        <v>No</v>
      </c>
      <c r="U289" s="211" t="str">
        <f t="shared" si="176"/>
        <v>No</v>
      </c>
      <c r="V289" s="211" t="str">
        <f t="shared" si="177"/>
        <v>NO</v>
      </c>
      <c r="W289" s="211" t="str">
        <f t="shared" si="178"/>
        <v>NO</v>
      </c>
      <c r="X289" s="211">
        <v>0</v>
      </c>
      <c r="Y289" s="211" t="s">
        <v>3277</v>
      </c>
      <c r="Z289" s="211" t="s">
        <v>3275</v>
      </c>
      <c r="AA289" s="211" t="s">
        <v>3319</v>
      </c>
      <c r="AB289" s="211" t="s">
        <v>3286</v>
      </c>
      <c r="AC289" s="211" t="s">
        <v>3286</v>
      </c>
      <c r="AD289" s="211" t="s">
        <v>3320</v>
      </c>
      <c r="AE289" s="211" t="str">
        <f t="shared" si="179"/>
        <v>C31P</v>
      </c>
      <c r="AF289" s="211" t="str">
        <f t="shared" si="180"/>
        <v/>
      </c>
      <c r="AG289" s="211" t="str">
        <f t="shared" si="181"/>
        <v/>
      </c>
      <c r="AH289" s="211" t="str">
        <f t="shared" si="201"/>
        <v>X</v>
      </c>
      <c r="AI289" s="211" t="str">
        <f t="shared" si="182"/>
        <v/>
      </c>
      <c r="AJ289" s="211" t="str">
        <f t="shared" si="183"/>
        <v/>
      </c>
      <c r="AK289" s="211" t="str">
        <f t="shared" si="184"/>
        <v/>
      </c>
      <c r="AL289" s="211" t="str">
        <f t="shared" si="185"/>
        <v/>
      </c>
      <c r="AM289" s="211" t="str">
        <f t="shared" si="186"/>
        <v/>
      </c>
      <c r="AN289" s="211" t="str">
        <f t="shared" si="187"/>
        <v>No</v>
      </c>
      <c r="AO289" s="211" t="str">
        <f t="shared" si="188"/>
        <v>Yes</v>
      </c>
      <c r="AP289" s="211" t="str">
        <f t="shared" si="189"/>
        <v>No</v>
      </c>
      <c r="AQ289" s="211" t="str">
        <f t="shared" si="190"/>
        <v/>
      </c>
      <c r="AR289" s="211" t="str">
        <f t="shared" si="191"/>
        <v/>
      </c>
      <c r="AS289" s="211" t="str">
        <f t="shared" si="192"/>
        <v>DOOR SENSOR</v>
      </c>
      <c r="AT289" s="211" t="str">
        <f t="shared" si="193"/>
        <v/>
      </c>
      <c r="AU289" s="211" t="str">
        <f t="shared" si="194"/>
        <v/>
      </c>
      <c r="AV289" s="211" t="str">
        <f t="shared" si="195"/>
        <v/>
      </c>
      <c r="AW289" s="211" t="str">
        <f t="shared" si="196"/>
        <v/>
      </c>
      <c r="AX289" s="211" t="str">
        <f t="shared" si="199"/>
        <v>NO</v>
      </c>
      <c r="AY289" s="125" t="str">
        <f t="shared" si="200"/>
        <v/>
      </c>
    </row>
    <row r="290" spans="1:51" s="211" customFormat="1" x14ac:dyDescent="0.25">
      <c r="A290" s="211" t="s">
        <v>470</v>
      </c>
      <c r="B290" s="211" t="s">
        <v>470</v>
      </c>
      <c r="C290" s="211" t="str">
        <f t="shared" si="162"/>
        <v>3.6V AA Lithium Battery</v>
      </c>
      <c r="D290" s="211" t="str">
        <f t="shared" si="163"/>
        <v>Pile au lithium AA de 3,6 V</v>
      </c>
      <c r="E290" s="211" t="str">
        <f t="shared" si="164"/>
        <v/>
      </c>
      <c r="F290" s="211" t="str">
        <f t="shared" si="165"/>
        <v>3.6V AA Lithium Battery</v>
      </c>
      <c r="G290" s="211" t="str">
        <f t="shared" si="166"/>
        <v>Pile au lithium AA de 3,6 V</v>
      </c>
      <c r="H290" s="211" t="str">
        <f t="shared" si="167"/>
        <v>3.6V AA Lithium Battery</v>
      </c>
      <c r="I290" s="211" t="str">
        <f t="shared" si="197"/>
        <v>Pile au lithium AA de 3,6 V</v>
      </c>
      <c r="J290" s="211" t="str">
        <f t="shared" si="168"/>
        <v/>
      </c>
      <c r="K290" s="211" t="str">
        <f t="shared" si="169"/>
        <v>C3.6VAAL</v>
      </c>
      <c r="L290" s="211" t="str">
        <f t="shared" si="198"/>
        <v>Inventory</v>
      </c>
      <c r="M290" s="211" t="str">
        <f t="shared" si="170"/>
        <v>NO</v>
      </c>
      <c r="N290" s="211" t="str">
        <f t="shared" si="171"/>
        <v>Product</v>
      </c>
      <c r="O290" s="211" t="str">
        <f t="shared" si="172"/>
        <v>Misc</v>
      </c>
      <c r="P290" s="211" t="str">
        <f t="shared" si="173"/>
        <v>One Time</v>
      </c>
      <c r="Q290" s="349">
        <v>43930</v>
      </c>
      <c r="R290" s="349"/>
      <c r="S290" s="211" t="str">
        <f t="shared" si="174"/>
        <v>YES</v>
      </c>
      <c r="T290" s="211" t="str">
        <f t="shared" si="175"/>
        <v>No</v>
      </c>
      <c r="U290" s="211" t="str">
        <f t="shared" si="176"/>
        <v>No</v>
      </c>
      <c r="V290" s="211" t="str">
        <f t="shared" si="177"/>
        <v>NO</v>
      </c>
      <c r="W290" s="211" t="str">
        <f t="shared" si="178"/>
        <v>NO</v>
      </c>
      <c r="X290" s="211">
        <v>0</v>
      </c>
      <c r="Y290" s="211" t="s">
        <v>3277</v>
      </c>
      <c r="Z290" s="211" t="s">
        <v>3275</v>
      </c>
      <c r="AA290" s="211" t="s">
        <v>3319</v>
      </c>
      <c r="AB290" s="211" t="s">
        <v>3286</v>
      </c>
      <c r="AC290" s="211" t="s">
        <v>3286</v>
      </c>
      <c r="AD290" s="211" t="s">
        <v>3320</v>
      </c>
      <c r="AE290" s="211" t="str">
        <f t="shared" si="179"/>
        <v>C3.6VAAL</v>
      </c>
      <c r="AF290" s="211" t="str">
        <f t="shared" si="180"/>
        <v/>
      </c>
      <c r="AG290" s="211" t="str">
        <f t="shared" si="181"/>
        <v/>
      </c>
      <c r="AH290" s="211" t="str">
        <f t="shared" si="201"/>
        <v/>
      </c>
      <c r="AI290" s="211" t="str">
        <f t="shared" si="182"/>
        <v/>
      </c>
      <c r="AJ290" s="211" t="str">
        <f t="shared" si="183"/>
        <v/>
      </c>
      <c r="AK290" s="211" t="str">
        <f t="shared" si="184"/>
        <v/>
      </c>
      <c r="AL290" s="211" t="str">
        <f t="shared" si="185"/>
        <v/>
      </c>
      <c r="AM290" s="211" t="str">
        <f t="shared" si="186"/>
        <v/>
      </c>
      <c r="AN290" s="211" t="str">
        <f t="shared" si="187"/>
        <v>Yes</v>
      </c>
      <c r="AO290" s="211" t="str">
        <f t="shared" si="188"/>
        <v>No</v>
      </c>
      <c r="AP290" s="211" t="str">
        <f t="shared" si="189"/>
        <v>No</v>
      </c>
      <c r="AQ290" s="211" t="str">
        <f t="shared" si="190"/>
        <v/>
      </c>
      <c r="AR290" s="211" t="str">
        <f t="shared" si="191"/>
        <v/>
      </c>
      <c r="AS290" s="211" t="str">
        <f t="shared" si="192"/>
        <v/>
      </c>
      <c r="AT290" s="211" t="str">
        <f t="shared" si="193"/>
        <v/>
      </c>
      <c r="AU290" s="211" t="str">
        <f t="shared" si="194"/>
        <v/>
      </c>
      <c r="AV290" s="211" t="str">
        <f t="shared" si="195"/>
        <v/>
      </c>
      <c r="AW290" s="211" t="str">
        <f t="shared" si="196"/>
        <v/>
      </c>
      <c r="AX290" s="211" t="str">
        <f t="shared" si="199"/>
        <v>YES</v>
      </c>
      <c r="AY290" s="125" t="str">
        <f t="shared" si="200"/>
        <v/>
      </c>
    </row>
    <row r="291" spans="1:51" s="211" customFormat="1" x14ac:dyDescent="0.25">
      <c r="A291" s="211" t="s">
        <v>468</v>
      </c>
      <c r="B291" s="211" t="s">
        <v>468</v>
      </c>
      <c r="C291" s="211" t="str">
        <f t="shared" si="162"/>
        <v>AVS Backup Battery</v>
      </c>
      <c r="D291" s="211" t="str">
        <f t="shared" si="163"/>
        <v>Pile de secours d'AVS</v>
      </c>
      <c r="E291" s="211" t="str">
        <f t="shared" si="164"/>
        <v/>
      </c>
      <c r="F291" s="211" t="str">
        <f t="shared" si="165"/>
        <v>AVS Backup Battery</v>
      </c>
      <c r="G291" s="211" t="str">
        <f t="shared" si="166"/>
        <v>Pile de secours d'AVS</v>
      </c>
      <c r="H291" s="211" t="str">
        <f t="shared" si="167"/>
        <v>AVS Backup Battery</v>
      </c>
      <c r="I291" s="211" t="str">
        <f t="shared" si="197"/>
        <v>Pile de secours d'AVS</v>
      </c>
      <c r="J291" s="211" t="str">
        <f t="shared" si="168"/>
        <v/>
      </c>
      <c r="K291" s="211" t="str">
        <f t="shared" si="169"/>
        <v>C128</v>
      </c>
      <c r="L291" s="211" t="str">
        <f t="shared" si="198"/>
        <v>Inventory</v>
      </c>
      <c r="M291" s="211" t="str">
        <f t="shared" si="170"/>
        <v>NO</v>
      </c>
      <c r="N291" s="211" t="str">
        <f t="shared" si="171"/>
        <v>Product</v>
      </c>
      <c r="O291" s="211" t="str">
        <f t="shared" si="172"/>
        <v>Misc</v>
      </c>
      <c r="P291" s="211" t="str">
        <f t="shared" si="173"/>
        <v>One Time</v>
      </c>
      <c r="Q291" s="349">
        <v>43930</v>
      </c>
      <c r="R291" s="349"/>
      <c r="S291" s="211" t="str">
        <f t="shared" si="174"/>
        <v>YES</v>
      </c>
      <c r="T291" s="211" t="str">
        <f t="shared" si="175"/>
        <v>No</v>
      </c>
      <c r="U291" s="211" t="str">
        <f t="shared" si="176"/>
        <v>No</v>
      </c>
      <c r="V291" s="211" t="str">
        <f t="shared" si="177"/>
        <v>NO</v>
      </c>
      <c r="W291" s="211" t="str">
        <f t="shared" si="178"/>
        <v>NO</v>
      </c>
      <c r="X291" s="211">
        <v>0</v>
      </c>
      <c r="Y291" s="211" t="s">
        <v>3277</v>
      </c>
      <c r="Z291" s="211" t="s">
        <v>3275</v>
      </c>
      <c r="AA291" s="211" t="s">
        <v>3319</v>
      </c>
      <c r="AB291" s="211" t="s">
        <v>3286</v>
      </c>
      <c r="AC291" s="211" t="s">
        <v>3286</v>
      </c>
      <c r="AD291" s="211" t="s">
        <v>3320</v>
      </c>
      <c r="AE291" s="211" t="str">
        <f t="shared" si="179"/>
        <v>C128</v>
      </c>
      <c r="AF291" s="211" t="str">
        <f t="shared" si="180"/>
        <v/>
      </c>
      <c r="AG291" s="211" t="str">
        <f t="shared" si="181"/>
        <v/>
      </c>
      <c r="AH291" s="211" t="str">
        <f t="shared" si="201"/>
        <v/>
      </c>
      <c r="AI291" s="211" t="str">
        <f t="shared" si="182"/>
        <v/>
      </c>
      <c r="AJ291" s="211" t="str">
        <f t="shared" si="183"/>
        <v/>
      </c>
      <c r="AK291" s="211" t="str">
        <f t="shared" si="184"/>
        <v/>
      </c>
      <c r="AL291" s="211" t="str">
        <f t="shared" si="185"/>
        <v/>
      </c>
      <c r="AM291" s="211" t="str">
        <f t="shared" si="186"/>
        <v/>
      </c>
      <c r="AN291" s="211" t="str">
        <f t="shared" si="187"/>
        <v>Yes</v>
      </c>
      <c r="AO291" s="211" t="str">
        <f t="shared" si="188"/>
        <v>No</v>
      </c>
      <c r="AP291" s="211" t="str">
        <f t="shared" si="189"/>
        <v>No</v>
      </c>
      <c r="AQ291" s="211" t="str">
        <f t="shared" si="190"/>
        <v/>
      </c>
      <c r="AR291" s="211" t="str">
        <f t="shared" si="191"/>
        <v/>
      </c>
      <c r="AS291" s="211" t="str">
        <f t="shared" si="192"/>
        <v/>
      </c>
      <c r="AT291" s="211" t="str">
        <f t="shared" si="193"/>
        <v/>
      </c>
      <c r="AU291" s="211" t="str">
        <f t="shared" si="194"/>
        <v/>
      </c>
      <c r="AV291" s="211" t="str">
        <f t="shared" si="195"/>
        <v/>
      </c>
      <c r="AW291" s="211" t="str">
        <f t="shared" si="196"/>
        <v/>
      </c>
      <c r="AX291" s="211" t="str">
        <f t="shared" si="199"/>
        <v>YES</v>
      </c>
      <c r="AY291" s="125" t="str">
        <f t="shared" si="200"/>
        <v/>
      </c>
    </row>
    <row r="292" spans="1:51" s="211" customFormat="1" x14ac:dyDescent="0.25">
      <c r="A292" s="211" t="s">
        <v>571</v>
      </c>
      <c r="B292" s="211" t="s">
        <v>571</v>
      </c>
      <c r="C292" s="211" t="str">
        <f t="shared" si="162"/>
        <v>Keypad</v>
      </c>
      <c r="D292" s="211" t="str">
        <f t="shared" si="163"/>
        <v>Clavier</v>
      </c>
      <c r="E292" s="211" t="str">
        <f t="shared" si="164"/>
        <v/>
      </c>
      <c r="F292" s="211" t="str">
        <f t="shared" si="165"/>
        <v>Keypad</v>
      </c>
      <c r="G292" s="211" t="str">
        <f t="shared" si="166"/>
        <v>Clavier</v>
      </c>
      <c r="H292" s="211" t="str">
        <f t="shared" si="167"/>
        <v>Keypad</v>
      </c>
      <c r="I292" s="211" t="str">
        <f t="shared" si="197"/>
        <v>Clavier</v>
      </c>
      <c r="J292" s="211" t="str">
        <f t="shared" si="168"/>
        <v/>
      </c>
      <c r="K292" s="211" t="str">
        <f t="shared" si="169"/>
        <v>C10P</v>
      </c>
      <c r="L292" s="211" t="str">
        <f t="shared" si="198"/>
        <v>Inventory</v>
      </c>
      <c r="M292" s="211" t="str">
        <f t="shared" si="170"/>
        <v>NO</v>
      </c>
      <c r="N292" s="211" t="str">
        <f t="shared" si="171"/>
        <v>Product</v>
      </c>
      <c r="O292" s="211" t="str">
        <f t="shared" si="172"/>
        <v>Sensor</v>
      </c>
      <c r="P292" s="211" t="str">
        <f t="shared" si="173"/>
        <v>One Time</v>
      </c>
      <c r="Q292" s="349">
        <v>43930</v>
      </c>
      <c r="R292" s="349"/>
      <c r="S292" s="211" t="str">
        <f t="shared" si="174"/>
        <v>YES</v>
      </c>
      <c r="T292" s="211" t="str">
        <f t="shared" si="175"/>
        <v>No</v>
      </c>
      <c r="U292" s="211" t="str">
        <f t="shared" si="176"/>
        <v>No</v>
      </c>
      <c r="V292" s="211" t="str">
        <f t="shared" si="177"/>
        <v>NO</v>
      </c>
      <c r="W292" s="211" t="str">
        <f t="shared" si="178"/>
        <v>NO</v>
      </c>
      <c r="X292" s="211">
        <v>0</v>
      </c>
      <c r="Y292" s="211" t="s">
        <v>3277</v>
      </c>
      <c r="Z292" s="211" t="s">
        <v>3275</v>
      </c>
      <c r="AA292" s="211" t="s">
        <v>3319</v>
      </c>
      <c r="AB292" s="211" t="s">
        <v>3286</v>
      </c>
      <c r="AC292" s="211" t="s">
        <v>3286</v>
      </c>
      <c r="AD292" s="211" t="s">
        <v>3320</v>
      </c>
      <c r="AE292" s="211" t="str">
        <f t="shared" si="179"/>
        <v>C10P</v>
      </c>
      <c r="AF292" s="211" t="str">
        <f t="shared" si="180"/>
        <v/>
      </c>
      <c r="AG292" s="211" t="str">
        <f t="shared" si="181"/>
        <v/>
      </c>
      <c r="AH292" s="211" t="str">
        <f t="shared" si="201"/>
        <v>X</v>
      </c>
      <c r="AI292" s="211" t="str">
        <f t="shared" si="182"/>
        <v/>
      </c>
      <c r="AJ292" s="211" t="str">
        <f t="shared" si="183"/>
        <v/>
      </c>
      <c r="AK292" s="211" t="str">
        <f t="shared" si="184"/>
        <v/>
      </c>
      <c r="AL292" s="211" t="str">
        <f t="shared" si="185"/>
        <v/>
      </c>
      <c r="AM292" s="211" t="str">
        <f t="shared" si="186"/>
        <v/>
      </c>
      <c r="AN292" s="211" t="str">
        <f t="shared" si="187"/>
        <v>No</v>
      </c>
      <c r="AO292" s="211" t="str">
        <f t="shared" si="188"/>
        <v>Yes</v>
      </c>
      <c r="AP292" s="211" t="str">
        <f t="shared" si="189"/>
        <v>No</v>
      </c>
      <c r="AQ292" s="211" t="str">
        <f t="shared" si="190"/>
        <v/>
      </c>
      <c r="AR292" s="211" t="str">
        <f t="shared" si="191"/>
        <v/>
      </c>
      <c r="AS292" s="211" t="str">
        <f t="shared" si="192"/>
        <v>KEYPAD</v>
      </c>
      <c r="AT292" s="211" t="str">
        <f t="shared" si="193"/>
        <v/>
      </c>
      <c r="AU292" s="211" t="str">
        <f t="shared" si="194"/>
        <v/>
      </c>
      <c r="AV292" s="211" t="str">
        <f t="shared" si="195"/>
        <v/>
      </c>
      <c r="AW292" s="211" t="str">
        <f t="shared" si="196"/>
        <v/>
      </c>
      <c r="AX292" s="211" t="str">
        <f t="shared" si="199"/>
        <v>NO</v>
      </c>
      <c r="AY292" s="125" t="str">
        <f t="shared" si="200"/>
        <v/>
      </c>
    </row>
    <row r="293" spans="1:51" s="211" customFormat="1" x14ac:dyDescent="0.25">
      <c r="A293" s="211" t="s">
        <v>466</v>
      </c>
      <c r="B293" s="211" t="s">
        <v>466</v>
      </c>
      <c r="C293" s="211" t="str">
        <f t="shared" si="162"/>
        <v>1/2 AA Lithium Battery</v>
      </c>
      <c r="D293" s="211" t="str">
        <f t="shared" si="163"/>
        <v>Pile au lithium ½ AA</v>
      </c>
      <c r="E293" s="211" t="str">
        <f t="shared" si="164"/>
        <v/>
      </c>
      <c r="F293" s="211" t="str">
        <f t="shared" si="165"/>
        <v>1/2 AA Lithium Battery</v>
      </c>
      <c r="G293" s="211" t="str">
        <f t="shared" si="166"/>
        <v>Pile au lithium ½ AA</v>
      </c>
      <c r="H293" s="211" t="str">
        <f t="shared" si="167"/>
        <v>1/2 AA Lithium Battery</v>
      </c>
      <c r="I293" s="211" t="str">
        <f t="shared" si="197"/>
        <v>Pile au lithium ½ AA</v>
      </c>
      <c r="J293" s="211" t="str">
        <f t="shared" si="168"/>
        <v/>
      </c>
      <c r="K293" s="211" t="str">
        <f t="shared" si="169"/>
        <v>C1/2AA</v>
      </c>
      <c r="L293" s="211" t="str">
        <f t="shared" si="198"/>
        <v>Inventory</v>
      </c>
      <c r="M293" s="211" t="str">
        <f t="shared" si="170"/>
        <v>NO</v>
      </c>
      <c r="N293" s="211" t="str">
        <f t="shared" si="171"/>
        <v>Product</v>
      </c>
      <c r="O293" s="211" t="str">
        <f t="shared" si="172"/>
        <v>Misc</v>
      </c>
      <c r="P293" s="211" t="str">
        <f t="shared" si="173"/>
        <v>One Time</v>
      </c>
      <c r="Q293" s="349">
        <v>43930</v>
      </c>
      <c r="R293" s="349"/>
      <c r="S293" s="211" t="str">
        <f t="shared" si="174"/>
        <v>YES</v>
      </c>
      <c r="T293" s="211" t="str">
        <f t="shared" si="175"/>
        <v>No</v>
      </c>
      <c r="U293" s="211" t="str">
        <f t="shared" si="176"/>
        <v>No</v>
      </c>
      <c r="V293" s="211" t="str">
        <f t="shared" si="177"/>
        <v>NO</v>
      </c>
      <c r="W293" s="211" t="str">
        <f t="shared" si="178"/>
        <v>NO</v>
      </c>
      <c r="X293" s="211">
        <v>0</v>
      </c>
      <c r="Y293" s="211" t="s">
        <v>3277</v>
      </c>
      <c r="Z293" s="211" t="s">
        <v>3275</v>
      </c>
      <c r="AA293" s="211" t="s">
        <v>3319</v>
      </c>
      <c r="AB293" s="211" t="s">
        <v>3286</v>
      </c>
      <c r="AC293" s="211" t="s">
        <v>3286</v>
      </c>
      <c r="AD293" s="211" t="s">
        <v>3320</v>
      </c>
      <c r="AE293" s="211" t="str">
        <f t="shared" si="179"/>
        <v>C1/2AA</v>
      </c>
      <c r="AF293" s="211" t="str">
        <f t="shared" si="180"/>
        <v/>
      </c>
      <c r="AG293" s="211" t="str">
        <f t="shared" si="181"/>
        <v/>
      </c>
      <c r="AH293" s="211" t="str">
        <f t="shared" si="201"/>
        <v/>
      </c>
      <c r="AI293" s="211" t="str">
        <f t="shared" si="182"/>
        <v/>
      </c>
      <c r="AJ293" s="211" t="str">
        <f t="shared" si="183"/>
        <v/>
      </c>
      <c r="AK293" s="211" t="str">
        <f t="shared" si="184"/>
        <v/>
      </c>
      <c r="AL293" s="211" t="str">
        <f t="shared" si="185"/>
        <v/>
      </c>
      <c r="AM293" s="211" t="str">
        <f t="shared" si="186"/>
        <v/>
      </c>
      <c r="AN293" s="211" t="str">
        <f t="shared" si="187"/>
        <v>Yes</v>
      </c>
      <c r="AO293" s="211" t="str">
        <f t="shared" si="188"/>
        <v>No</v>
      </c>
      <c r="AP293" s="211" t="str">
        <f t="shared" si="189"/>
        <v>No</v>
      </c>
      <c r="AQ293" s="211" t="str">
        <f t="shared" si="190"/>
        <v/>
      </c>
      <c r="AR293" s="211" t="str">
        <f t="shared" si="191"/>
        <v/>
      </c>
      <c r="AS293" s="211" t="str">
        <f t="shared" si="192"/>
        <v/>
      </c>
      <c r="AT293" s="211" t="str">
        <f t="shared" si="193"/>
        <v/>
      </c>
      <c r="AU293" s="211" t="str">
        <f t="shared" si="194"/>
        <v/>
      </c>
      <c r="AV293" s="211" t="str">
        <f t="shared" si="195"/>
        <v/>
      </c>
      <c r="AW293" s="211" t="str">
        <f t="shared" si="196"/>
        <v/>
      </c>
      <c r="AX293" s="211" t="str">
        <f t="shared" si="199"/>
        <v>YES</v>
      </c>
      <c r="AY293" s="125" t="str">
        <f t="shared" si="200"/>
        <v/>
      </c>
    </row>
    <row r="294" spans="1:51" s="211" customFormat="1" x14ac:dyDescent="0.25">
      <c r="A294" s="211" t="s">
        <v>3391</v>
      </c>
      <c r="B294" s="211" t="s">
        <v>2283</v>
      </c>
      <c r="C294" s="211" t="str">
        <f t="shared" si="162"/>
        <v>Indoor/Outdoor Video Camera (Dome)</v>
      </c>
      <c r="D294" s="211" t="str">
        <f t="shared" si="163"/>
        <v>Caméra intérieure/extérieure (dôme)</v>
      </c>
      <c r="E294" s="211" t="str">
        <f t="shared" si="164"/>
        <v>VC826</v>
      </c>
      <c r="F294" s="211" t="str">
        <f t="shared" si="165"/>
        <v>Indoor/Outdoor Video Camera (Dome)</v>
      </c>
      <c r="G294" s="211" t="str">
        <f t="shared" si="166"/>
        <v>Caméra intérieure/extérieure (dôme)</v>
      </c>
      <c r="H294" s="211" t="str">
        <f t="shared" si="167"/>
        <v>Indoor/Outdoor Video Camera (Dome)</v>
      </c>
      <c r="I294" s="211" t="str">
        <f t="shared" si="197"/>
        <v>Caméra intérieure/extérieure (dôme)</v>
      </c>
      <c r="J294" s="211" t="str">
        <f t="shared" si="168"/>
        <v/>
      </c>
      <c r="K294" s="211" t="str">
        <f t="shared" si="169"/>
        <v/>
      </c>
      <c r="L294" s="211" t="str">
        <f t="shared" si="198"/>
        <v>Inventory</v>
      </c>
      <c r="M294" s="211" t="str">
        <f t="shared" si="170"/>
        <v>NO</v>
      </c>
      <c r="N294" s="211" t="str">
        <f t="shared" si="171"/>
        <v>Product</v>
      </c>
      <c r="O294" s="211" t="str">
        <f t="shared" si="172"/>
        <v>Automation</v>
      </c>
      <c r="P294" s="211" t="str">
        <f t="shared" si="173"/>
        <v>One Time</v>
      </c>
      <c r="Q294" s="349">
        <v>43930</v>
      </c>
      <c r="R294" s="349"/>
      <c r="S294" s="211" t="str">
        <f t="shared" si="174"/>
        <v>YES</v>
      </c>
      <c r="T294" s="211" t="str">
        <f t="shared" si="175"/>
        <v>No</v>
      </c>
      <c r="U294" s="211" t="str">
        <f t="shared" si="176"/>
        <v>Yes</v>
      </c>
      <c r="V294" s="211" t="str">
        <f t="shared" si="177"/>
        <v>YES</v>
      </c>
      <c r="W294" s="211" t="str">
        <f t="shared" si="178"/>
        <v>YES</v>
      </c>
      <c r="X294" s="211">
        <v>0</v>
      </c>
      <c r="Y294" s="211" t="s">
        <v>3277</v>
      </c>
      <c r="Z294" s="211" t="s">
        <v>3275</v>
      </c>
      <c r="AA294" s="211" t="s">
        <v>3319</v>
      </c>
      <c r="AB294" s="211" t="s">
        <v>3286</v>
      </c>
      <c r="AC294" s="211" t="s">
        <v>3286</v>
      </c>
      <c r="AD294" s="211" t="s">
        <v>3320</v>
      </c>
      <c r="AE294" s="211" t="str">
        <f t="shared" si="179"/>
        <v>VC826</v>
      </c>
      <c r="AF294" s="211" t="str">
        <f t="shared" si="180"/>
        <v/>
      </c>
      <c r="AG294" s="211" t="str">
        <f t="shared" si="181"/>
        <v/>
      </c>
      <c r="AH294" s="211" t="str">
        <f t="shared" si="201"/>
        <v/>
      </c>
      <c r="AI294" s="211" t="str">
        <f t="shared" si="182"/>
        <v/>
      </c>
      <c r="AJ294" s="211" t="str">
        <f t="shared" si="183"/>
        <v/>
      </c>
      <c r="AK294" s="211" t="str">
        <f t="shared" si="184"/>
        <v/>
      </c>
      <c r="AL294" s="211" t="str">
        <f t="shared" si="185"/>
        <v/>
      </c>
      <c r="AM294" s="211" t="str">
        <f t="shared" si="186"/>
        <v/>
      </c>
      <c r="AN294" s="211" t="str">
        <f t="shared" si="187"/>
        <v>No</v>
      </c>
      <c r="AO294" s="211" t="str">
        <f t="shared" si="188"/>
        <v>No</v>
      </c>
      <c r="AP294" s="211" t="str">
        <f t="shared" si="189"/>
        <v>No</v>
      </c>
      <c r="AQ294" s="211" t="str">
        <f t="shared" si="190"/>
        <v/>
      </c>
      <c r="AR294" s="211" t="str">
        <f t="shared" si="191"/>
        <v/>
      </c>
      <c r="AS294" s="211" t="str">
        <f t="shared" si="192"/>
        <v/>
      </c>
      <c r="AT294" s="211" t="str">
        <f t="shared" si="193"/>
        <v/>
      </c>
      <c r="AU294" s="211" t="str">
        <f t="shared" si="194"/>
        <v/>
      </c>
      <c r="AV294" s="211" t="str">
        <f t="shared" si="195"/>
        <v/>
      </c>
      <c r="AW294" s="211" t="str">
        <f t="shared" si="196"/>
        <v/>
      </c>
      <c r="AX294" s="211" t="str">
        <f t="shared" si="199"/>
        <v>NO</v>
      </c>
      <c r="AY294" s="125" t="str">
        <f t="shared" si="200"/>
        <v/>
      </c>
    </row>
    <row r="295" spans="1:51" s="211" customFormat="1" x14ac:dyDescent="0.25">
      <c r="A295" s="211" t="s">
        <v>3392</v>
      </c>
      <c r="B295" s="211" t="s">
        <v>2282</v>
      </c>
      <c r="C295" s="211" t="str">
        <f t="shared" si="162"/>
        <v>Indoor/Outdoor Video Camera (Mini Bullet)</v>
      </c>
      <c r="D295" s="211" t="str">
        <f t="shared" si="163"/>
        <v>Caméra intérieure/extérieure (mini bullet)</v>
      </c>
      <c r="E295" s="211" t="str">
        <f t="shared" si="164"/>
        <v>VC726</v>
      </c>
      <c r="F295" s="211" t="str">
        <f t="shared" si="165"/>
        <v>Indoor/Outdoor Video Camera</v>
      </c>
      <c r="G295" s="211" t="str">
        <f t="shared" si="166"/>
        <v>Caméra intérieure/extérieure</v>
      </c>
      <c r="H295" s="211" t="str">
        <f t="shared" si="167"/>
        <v>Indoor/Outdoor Video Camera (Mini Bullet)</v>
      </c>
      <c r="I295" s="211" t="str">
        <f t="shared" si="197"/>
        <v>Caméra intérieure/extérieure (mini bullet)</v>
      </c>
      <c r="J295" s="211" t="str">
        <f t="shared" si="168"/>
        <v/>
      </c>
      <c r="K295" s="211" t="str">
        <f t="shared" si="169"/>
        <v/>
      </c>
      <c r="L295" s="211" t="str">
        <f t="shared" si="198"/>
        <v>Inventory</v>
      </c>
      <c r="M295" s="211" t="str">
        <f t="shared" si="170"/>
        <v>NO</v>
      </c>
      <c r="N295" s="211" t="str">
        <f t="shared" si="171"/>
        <v>Product</v>
      </c>
      <c r="O295" s="211" t="str">
        <f t="shared" si="172"/>
        <v>Automation</v>
      </c>
      <c r="P295" s="211" t="str">
        <f t="shared" si="173"/>
        <v>One Time</v>
      </c>
      <c r="Q295" s="349">
        <v>43930</v>
      </c>
      <c r="R295" s="349"/>
      <c r="S295" s="211" t="str">
        <f t="shared" si="174"/>
        <v>YES</v>
      </c>
      <c r="T295" s="211" t="str">
        <f t="shared" si="175"/>
        <v>No</v>
      </c>
      <c r="U295" s="211" t="str">
        <f t="shared" si="176"/>
        <v>Yes</v>
      </c>
      <c r="V295" s="211" t="str">
        <f t="shared" si="177"/>
        <v>NO</v>
      </c>
      <c r="W295" s="211" t="str">
        <f t="shared" si="178"/>
        <v>NO</v>
      </c>
      <c r="X295" s="211">
        <v>0</v>
      </c>
      <c r="Y295" s="211" t="s">
        <v>3277</v>
      </c>
      <c r="Z295" s="211" t="s">
        <v>3275</v>
      </c>
      <c r="AA295" s="211" t="s">
        <v>3319</v>
      </c>
      <c r="AB295" s="211" t="s">
        <v>3286</v>
      </c>
      <c r="AC295" s="211" t="s">
        <v>3286</v>
      </c>
      <c r="AD295" s="211" t="s">
        <v>3320</v>
      </c>
      <c r="AE295" s="211" t="str">
        <f t="shared" si="179"/>
        <v>VC726</v>
      </c>
      <c r="AF295" s="211" t="str">
        <f t="shared" si="180"/>
        <v/>
      </c>
      <c r="AG295" s="211" t="str">
        <f t="shared" si="181"/>
        <v/>
      </c>
      <c r="AH295" s="211" t="str">
        <f t="shared" si="201"/>
        <v/>
      </c>
      <c r="AI295" s="211" t="str">
        <f t="shared" si="182"/>
        <v/>
      </c>
      <c r="AJ295" s="211" t="str">
        <f t="shared" si="183"/>
        <v/>
      </c>
      <c r="AK295" s="211" t="str">
        <f t="shared" si="184"/>
        <v/>
      </c>
      <c r="AL295" s="211" t="str">
        <f t="shared" si="185"/>
        <v/>
      </c>
      <c r="AM295" s="211" t="str">
        <f t="shared" si="186"/>
        <v/>
      </c>
      <c r="AN295" s="211" t="str">
        <f t="shared" si="187"/>
        <v>No</v>
      </c>
      <c r="AO295" s="211" t="str">
        <f t="shared" si="188"/>
        <v>No</v>
      </c>
      <c r="AP295" s="211" t="str">
        <f t="shared" si="189"/>
        <v>No</v>
      </c>
      <c r="AQ295" s="211" t="str">
        <f t="shared" si="190"/>
        <v/>
      </c>
      <c r="AR295" s="211" t="str">
        <f t="shared" si="191"/>
        <v/>
      </c>
      <c r="AS295" s="211" t="str">
        <f t="shared" si="192"/>
        <v/>
      </c>
      <c r="AT295" s="211" t="str">
        <f t="shared" si="193"/>
        <v/>
      </c>
      <c r="AU295" s="211" t="str">
        <f t="shared" si="194"/>
        <v/>
      </c>
      <c r="AV295" s="211" t="str">
        <f t="shared" si="195"/>
        <v/>
      </c>
      <c r="AW295" s="211" t="str">
        <f t="shared" si="196"/>
        <v/>
      </c>
      <c r="AX295" s="211" t="str">
        <f t="shared" si="199"/>
        <v>NO</v>
      </c>
      <c r="AY295" s="125" t="str">
        <f t="shared" si="200"/>
        <v/>
      </c>
    </row>
    <row r="296" spans="1:51" s="211" customFormat="1" x14ac:dyDescent="0.25">
      <c r="A296" s="211" t="s">
        <v>3388</v>
      </c>
      <c r="B296" s="211" t="s">
        <v>385</v>
      </c>
      <c r="C296" s="211" t="str">
        <f t="shared" si="162"/>
        <v>Video Doorbell (Bronze)</v>
      </c>
      <c r="D296" s="211" t="str">
        <f t="shared" si="163"/>
        <v>Sonnette vidéo (bronze)</v>
      </c>
      <c r="E296" s="211" t="str">
        <f t="shared" si="164"/>
        <v>ADC-VDB106</v>
      </c>
      <c r="F296" s="211" t="str">
        <f t="shared" si="165"/>
        <v>Video Doorbell (Bronze)</v>
      </c>
      <c r="G296" s="211" t="str">
        <f t="shared" si="166"/>
        <v>Sonnette vidéo (bronze)</v>
      </c>
      <c r="H296" s="211" t="str">
        <f t="shared" si="167"/>
        <v>Video Doorbell (Bronze)</v>
      </c>
      <c r="I296" s="211" t="str">
        <f t="shared" si="197"/>
        <v>Sonnette vidéo (bronze)</v>
      </c>
      <c r="J296" s="211" t="str">
        <f t="shared" si="168"/>
        <v/>
      </c>
      <c r="K296" s="211" t="str">
        <f t="shared" si="169"/>
        <v/>
      </c>
      <c r="L296" s="211" t="str">
        <f t="shared" si="198"/>
        <v>Inventory</v>
      </c>
      <c r="M296" s="211" t="str">
        <f t="shared" si="170"/>
        <v>NO</v>
      </c>
      <c r="N296" s="211" t="str">
        <f t="shared" si="171"/>
        <v>Product</v>
      </c>
      <c r="O296" s="211" t="str">
        <f t="shared" si="172"/>
        <v>Automation</v>
      </c>
      <c r="P296" s="211" t="str">
        <f t="shared" si="173"/>
        <v>One Time</v>
      </c>
      <c r="Q296" s="349">
        <v>43930</v>
      </c>
      <c r="R296" s="349"/>
      <c r="S296" s="211" t="str">
        <f t="shared" si="174"/>
        <v>YES</v>
      </c>
      <c r="T296" s="211" t="str">
        <f t="shared" si="175"/>
        <v>No</v>
      </c>
      <c r="U296" s="211" t="str">
        <f t="shared" si="176"/>
        <v>No</v>
      </c>
      <c r="V296" s="211" t="str">
        <f t="shared" si="177"/>
        <v>NO</v>
      </c>
      <c r="W296" s="211" t="str">
        <f t="shared" si="178"/>
        <v>NO</v>
      </c>
      <c r="X296" s="211">
        <v>0</v>
      </c>
      <c r="Y296" s="211" t="s">
        <v>3277</v>
      </c>
      <c r="Z296" s="211" t="s">
        <v>3275</v>
      </c>
      <c r="AA296" s="211" t="s">
        <v>3319</v>
      </c>
      <c r="AB296" s="211" t="s">
        <v>3286</v>
      </c>
      <c r="AC296" s="211" t="s">
        <v>3286</v>
      </c>
      <c r="AD296" s="211" t="s">
        <v>3320</v>
      </c>
      <c r="AE296" s="211" t="str">
        <f t="shared" si="179"/>
        <v>ADC-VDB106</v>
      </c>
      <c r="AF296" s="211" t="str">
        <f t="shared" si="180"/>
        <v/>
      </c>
      <c r="AG296" s="211" t="str">
        <f t="shared" si="181"/>
        <v/>
      </c>
      <c r="AH296" s="211" t="str">
        <f t="shared" si="201"/>
        <v/>
      </c>
      <c r="AI296" s="211" t="str">
        <f t="shared" si="182"/>
        <v/>
      </c>
      <c r="AJ296" s="211" t="str">
        <f t="shared" si="183"/>
        <v/>
      </c>
      <c r="AK296" s="211" t="str">
        <f t="shared" si="184"/>
        <v/>
      </c>
      <c r="AL296" s="211" t="str">
        <f t="shared" si="185"/>
        <v/>
      </c>
      <c r="AM296" s="211" t="str">
        <f t="shared" si="186"/>
        <v/>
      </c>
      <c r="AN296" s="211" t="str">
        <f t="shared" si="187"/>
        <v>No</v>
      </c>
      <c r="AO296" s="211" t="str">
        <f t="shared" si="188"/>
        <v>No</v>
      </c>
      <c r="AP296" s="211" t="str">
        <f t="shared" si="189"/>
        <v>No</v>
      </c>
      <c r="AQ296" s="211" t="str">
        <f t="shared" si="190"/>
        <v/>
      </c>
      <c r="AR296" s="211" t="str">
        <f t="shared" si="191"/>
        <v/>
      </c>
      <c r="AS296" s="211" t="str">
        <f t="shared" si="192"/>
        <v/>
      </c>
      <c r="AT296" s="211" t="str">
        <f t="shared" si="193"/>
        <v/>
      </c>
      <c r="AU296" s="211" t="str">
        <f t="shared" si="194"/>
        <v/>
      </c>
      <c r="AV296" s="211" t="str">
        <f t="shared" si="195"/>
        <v/>
      </c>
      <c r="AW296" s="211" t="str">
        <f t="shared" si="196"/>
        <v/>
      </c>
      <c r="AX296" s="211" t="str">
        <f t="shared" si="199"/>
        <v>NO</v>
      </c>
      <c r="AY296" s="125" t="str">
        <f t="shared" si="200"/>
        <v/>
      </c>
    </row>
    <row r="297" spans="1:51" s="211" customFormat="1" x14ac:dyDescent="0.25">
      <c r="A297" s="211" t="s">
        <v>3389</v>
      </c>
      <c r="B297" s="211" t="s">
        <v>3162</v>
      </c>
      <c r="C297" s="211" t="str">
        <f t="shared" si="162"/>
        <v>Outdoor  Camera</v>
      </c>
      <c r="D297" s="211" t="str">
        <f t="shared" si="163"/>
        <v>Caméra extérieure</v>
      </c>
      <c r="E297" s="211" t="str">
        <f t="shared" si="164"/>
        <v>ADC-V723</v>
      </c>
      <c r="F297" s="211" t="str">
        <f t="shared" si="165"/>
        <v>Outdoor Camera</v>
      </c>
      <c r="G297" s="211" t="str">
        <f t="shared" si="166"/>
        <v>Caméra extérieure</v>
      </c>
      <c r="H297" s="211" t="str">
        <f t="shared" si="167"/>
        <v>Outdoor  Camera</v>
      </c>
      <c r="I297" s="211" t="str">
        <f t="shared" si="197"/>
        <v>Caméra extérieure</v>
      </c>
      <c r="J297" s="211" t="str">
        <f t="shared" si="168"/>
        <v/>
      </c>
      <c r="K297" s="211" t="str">
        <f t="shared" si="169"/>
        <v/>
      </c>
      <c r="L297" s="211" t="str">
        <f t="shared" si="198"/>
        <v>Inventory</v>
      </c>
      <c r="M297" s="211" t="str">
        <f t="shared" si="170"/>
        <v>NO</v>
      </c>
      <c r="N297" s="211" t="str">
        <f t="shared" si="171"/>
        <v>Product</v>
      </c>
      <c r="O297" s="211" t="str">
        <f t="shared" si="172"/>
        <v>Automation</v>
      </c>
      <c r="P297" s="211" t="str">
        <f t="shared" si="173"/>
        <v>One Time</v>
      </c>
      <c r="Q297" s="349">
        <v>43930</v>
      </c>
      <c r="R297" s="349"/>
      <c r="S297" s="211" t="str">
        <f t="shared" si="174"/>
        <v>YES</v>
      </c>
      <c r="T297" s="211" t="str">
        <f t="shared" si="175"/>
        <v>No</v>
      </c>
      <c r="U297" s="211" t="str">
        <f t="shared" si="176"/>
        <v>No</v>
      </c>
      <c r="V297" s="211" t="str">
        <f t="shared" si="177"/>
        <v>YES</v>
      </c>
      <c r="W297" s="211" t="str">
        <f t="shared" si="178"/>
        <v>YES</v>
      </c>
      <c r="X297" s="211">
        <v>0</v>
      </c>
      <c r="Y297" s="211" t="s">
        <v>3277</v>
      </c>
      <c r="Z297" s="211" t="s">
        <v>3275</v>
      </c>
      <c r="AA297" s="211" t="s">
        <v>3319</v>
      </c>
      <c r="AB297" s="211" t="s">
        <v>3286</v>
      </c>
      <c r="AC297" s="211" t="s">
        <v>3286</v>
      </c>
      <c r="AD297" s="211" t="s">
        <v>3320</v>
      </c>
      <c r="AE297" s="211" t="str">
        <f t="shared" si="179"/>
        <v>ADC-V723</v>
      </c>
      <c r="AF297" s="211" t="str">
        <f t="shared" si="180"/>
        <v/>
      </c>
      <c r="AG297" s="211" t="str">
        <f t="shared" si="181"/>
        <v/>
      </c>
      <c r="AH297" s="211" t="str">
        <f t="shared" si="201"/>
        <v/>
      </c>
      <c r="AI297" s="211" t="str">
        <f t="shared" si="182"/>
        <v/>
      </c>
      <c r="AJ297" s="211" t="str">
        <f t="shared" si="183"/>
        <v/>
      </c>
      <c r="AK297" s="211" t="str">
        <f t="shared" si="184"/>
        <v/>
      </c>
      <c r="AL297" s="211" t="str">
        <f t="shared" si="185"/>
        <v/>
      </c>
      <c r="AM297" s="211" t="str">
        <f t="shared" si="186"/>
        <v/>
      </c>
      <c r="AN297" s="211" t="str">
        <f t="shared" si="187"/>
        <v>No</v>
      </c>
      <c r="AO297" s="211" t="str">
        <f t="shared" si="188"/>
        <v>No</v>
      </c>
      <c r="AP297" s="211" t="str">
        <f t="shared" si="189"/>
        <v>No</v>
      </c>
      <c r="AQ297" s="211" t="str">
        <f t="shared" si="190"/>
        <v/>
      </c>
      <c r="AR297" s="211" t="str">
        <f t="shared" si="191"/>
        <v/>
      </c>
      <c r="AS297" s="211" t="str">
        <f t="shared" si="192"/>
        <v/>
      </c>
      <c r="AT297" s="211" t="str">
        <f t="shared" si="193"/>
        <v/>
      </c>
      <c r="AU297" s="211" t="str">
        <f t="shared" si="194"/>
        <v/>
      </c>
      <c r="AV297" s="211" t="str">
        <f t="shared" si="195"/>
        <v/>
      </c>
      <c r="AW297" s="211" t="str">
        <f t="shared" si="196"/>
        <v/>
      </c>
      <c r="AX297" s="211" t="str">
        <f t="shared" si="199"/>
        <v>NO</v>
      </c>
      <c r="AY297" s="125" t="str">
        <f t="shared" si="200"/>
        <v/>
      </c>
    </row>
    <row r="298" spans="1:51" s="211" customFormat="1" x14ac:dyDescent="0.25">
      <c r="A298" s="211" t="s">
        <v>3386</v>
      </c>
      <c r="B298" s="211" t="s">
        <v>72</v>
      </c>
      <c r="C298" s="211" t="str">
        <f t="shared" si="162"/>
        <v>Smart Thermostat</v>
      </c>
      <c r="D298" s="211" t="str">
        <f t="shared" si="163"/>
        <v>Thermostat intelligent</v>
      </c>
      <c r="E298" s="211" t="str">
        <f t="shared" si="164"/>
        <v>ADC-T2000</v>
      </c>
      <c r="F298" s="211" t="str">
        <f t="shared" si="165"/>
        <v>Smart Thermostat</v>
      </c>
      <c r="G298" s="211" t="str">
        <f t="shared" si="166"/>
        <v>Thermostat intelligent</v>
      </c>
      <c r="H298" s="211" t="str">
        <f t="shared" si="167"/>
        <v>Smart Thermostat</v>
      </c>
      <c r="I298" s="211" t="str">
        <f t="shared" si="197"/>
        <v>Thermostat intelligent</v>
      </c>
      <c r="J298" s="211" t="str">
        <f t="shared" si="168"/>
        <v/>
      </c>
      <c r="K298" s="211" t="str">
        <f t="shared" si="169"/>
        <v/>
      </c>
      <c r="L298" s="211" t="str">
        <f t="shared" si="198"/>
        <v>Inventory</v>
      </c>
      <c r="M298" s="211" t="str">
        <f t="shared" si="170"/>
        <v>NO</v>
      </c>
      <c r="N298" s="211" t="str">
        <f t="shared" si="171"/>
        <v>Product</v>
      </c>
      <c r="O298" s="211" t="str">
        <f t="shared" si="172"/>
        <v>Camera</v>
      </c>
      <c r="P298" s="211" t="str">
        <f t="shared" si="173"/>
        <v>One Time</v>
      </c>
      <c r="Q298" s="349">
        <v>43930</v>
      </c>
      <c r="R298" s="349"/>
      <c r="S298" s="211" t="str">
        <f t="shared" si="174"/>
        <v>YES</v>
      </c>
      <c r="T298" s="211" t="str">
        <f t="shared" si="175"/>
        <v>No</v>
      </c>
      <c r="U298" s="211" t="str">
        <f t="shared" si="176"/>
        <v>No</v>
      </c>
      <c r="V298" s="211" t="str">
        <f t="shared" si="177"/>
        <v>NO</v>
      </c>
      <c r="W298" s="211" t="str">
        <f t="shared" si="178"/>
        <v>NO</v>
      </c>
      <c r="X298" s="211">
        <v>0</v>
      </c>
      <c r="Y298" s="211" t="s">
        <v>3277</v>
      </c>
      <c r="Z298" s="211" t="s">
        <v>3275</v>
      </c>
      <c r="AA298" s="211" t="s">
        <v>3319</v>
      </c>
      <c r="AB298" s="211" t="s">
        <v>3286</v>
      </c>
      <c r="AC298" s="211" t="s">
        <v>3286</v>
      </c>
      <c r="AD298" s="211" t="s">
        <v>3320</v>
      </c>
      <c r="AE298" s="211" t="str">
        <f t="shared" si="179"/>
        <v>ADC-T2000</v>
      </c>
      <c r="AF298" s="211" t="str">
        <f t="shared" si="180"/>
        <v/>
      </c>
      <c r="AG298" s="211" t="str">
        <f t="shared" si="181"/>
        <v/>
      </c>
      <c r="AH298" s="211" t="str">
        <f t="shared" si="201"/>
        <v/>
      </c>
      <c r="AI298" s="211" t="str">
        <f t="shared" si="182"/>
        <v/>
      </c>
      <c r="AJ298" s="211" t="str">
        <f t="shared" si="183"/>
        <v/>
      </c>
      <c r="AK298" s="211" t="str">
        <f t="shared" si="184"/>
        <v/>
      </c>
      <c r="AL298" s="211" t="str">
        <f t="shared" si="185"/>
        <v/>
      </c>
      <c r="AM298" s="211" t="str">
        <f t="shared" si="186"/>
        <v/>
      </c>
      <c r="AN298" s="211" t="str">
        <f t="shared" si="187"/>
        <v>No</v>
      </c>
      <c r="AO298" s="211" t="str">
        <f t="shared" si="188"/>
        <v>No</v>
      </c>
      <c r="AP298" s="211" t="str">
        <f t="shared" si="189"/>
        <v>No</v>
      </c>
      <c r="AQ298" s="211" t="str">
        <f t="shared" si="190"/>
        <v/>
      </c>
      <c r="AR298" s="211" t="str">
        <f t="shared" si="191"/>
        <v/>
      </c>
      <c r="AS298" s="211" t="str">
        <f t="shared" si="192"/>
        <v/>
      </c>
      <c r="AT298" s="211" t="str">
        <f t="shared" si="193"/>
        <v/>
      </c>
      <c r="AU298" s="211" t="str">
        <f t="shared" si="194"/>
        <v/>
      </c>
      <c r="AV298" s="211" t="str">
        <f t="shared" si="195"/>
        <v/>
      </c>
      <c r="AW298" s="211" t="str">
        <f t="shared" si="196"/>
        <v/>
      </c>
      <c r="AX298" s="211" t="str">
        <f t="shared" si="199"/>
        <v>NO</v>
      </c>
      <c r="AY298" s="125" t="str">
        <f t="shared" si="200"/>
        <v/>
      </c>
    </row>
    <row r="299" spans="1:51" s="211" customFormat="1" x14ac:dyDescent="0.25">
      <c r="A299" s="211" t="s">
        <v>3563</v>
      </c>
      <c r="B299" s="211" t="s">
        <v>3247</v>
      </c>
      <c r="C299" s="211" t="str">
        <f t="shared" si="162"/>
        <v>Indoor Video Camera</v>
      </c>
      <c r="D299" s="211" t="str">
        <f t="shared" si="163"/>
        <v>Caméra intérieure</v>
      </c>
      <c r="E299" s="211" t="str">
        <f t="shared" si="164"/>
        <v>ADC_V522R</v>
      </c>
      <c r="F299" s="211" t="str">
        <f t="shared" si="165"/>
        <v>Indoor Video Camera</v>
      </c>
      <c r="G299" s="211" t="str">
        <f t="shared" si="166"/>
        <v>Caméra intérieure</v>
      </c>
      <c r="H299" s="211" t="str">
        <f t="shared" si="167"/>
        <v>Indoor Video Camera</v>
      </c>
      <c r="I299" s="211" t="str">
        <f t="shared" si="197"/>
        <v>Caméra intérieure</v>
      </c>
      <c r="J299" s="211" t="str">
        <f t="shared" si="168"/>
        <v/>
      </c>
      <c r="K299" s="211" t="str">
        <f t="shared" si="169"/>
        <v/>
      </c>
      <c r="L299" s="211" t="str">
        <f t="shared" si="198"/>
        <v>Inventory</v>
      </c>
      <c r="M299" s="211" t="str">
        <f t="shared" si="170"/>
        <v>NO</v>
      </c>
      <c r="N299" s="211" t="str">
        <f t="shared" si="171"/>
        <v>Product</v>
      </c>
      <c r="O299" s="211" t="str">
        <f t="shared" si="172"/>
        <v>Automation</v>
      </c>
      <c r="P299" s="211" t="str">
        <f t="shared" si="173"/>
        <v>One Time</v>
      </c>
      <c r="Q299" s="349">
        <v>43930</v>
      </c>
      <c r="R299" s="349"/>
      <c r="S299" s="211" t="str">
        <f t="shared" si="174"/>
        <v>YES</v>
      </c>
      <c r="T299" s="211" t="str">
        <f t="shared" si="175"/>
        <v>No</v>
      </c>
      <c r="U299" s="211" t="str">
        <f t="shared" si="176"/>
        <v>No</v>
      </c>
      <c r="V299" s="211" t="str">
        <f t="shared" si="177"/>
        <v>YES</v>
      </c>
      <c r="W299" s="211" t="str">
        <f t="shared" si="178"/>
        <v>YES</v>
      </c>
      <c r="X299" s="211">
        <v>0</v>
      </c>
      <c r="Y299" s="211" t="s">
        <v>3277</v>
      </c>
      <c r="Z299" s="211" t="s">
        <v>3275</v>
      </c>
      <c r="AA299" s="211" t="s">
        <v>3319</v>
      </c>
      <c r="AB299" s="211" t="s">
        <v>3286</v>
      </c>
      <c r="AC299" s="211" t="s">
        <v>3286</v>
      </c>
      <c r="AD299" s="211" t="s">
        <v>3320</v>
      </c>
      <c r="AE299" s="211" t="str">
        <f t="shared" si="179"/>
        <v>ADC_V521R</v>
      </c>
      <c r="AF299" s="211" t="str">
        <f t="shared" si="180"/>
        <v/>
      </c>
      <c r="AG299" s="211" t="str">
        <f t="shared" si="181"/>
        <v/>
      </c>
      <c r="AH299" s="211" t="str">
        <f t="shared" si="201"/>
        <v/>
      </c>
      <c r="AI299" s="211" t="str">
        <f t="shared" si="182"/>
        <v/>
      </c>
      <c r="AJ299" s="211" t="str">
        <f t="shared" si="183"/>
        <v/>
      </c>
      <c r="AK299" s="211" t="str">
        <f t="shared" si="184"/>
        <v/>
      </c>
      <c r="AL299" s="211" t="str">
        <f t="shared" si="185"/>
        <v/>
      </c>
      <c r="AM299" s="211" t="str">
        <f t="shared" si="186"/>
        <v/>
      </c>
      <c r="AN299" s="211" t="str">
        <f t="shared" si="187"/>
        <v>No</v>
      </c>
      <c r="AO299" s="211" t="str">
        <f t="shared" si="188"/>
        <v>No</v>
      </c>
      <c r="AP299" s="211" t="str">
        <f t="shared" si="189"/>
        <v>No</v>
      </c>
      <c r="AQ299" s="211" t="str">
        <f t="shared" si="190"/>
        <v/>
      </c>
      <c r="AR299" s="211" t="str">
        <f t="shared" si="191"/>
        <v/>
      </c>
      <c r="AS299" s="211" t="str">
        <f t="shared" si="192"/>
        <v/>
      </c>
      <c r="AT299" s="211" t="str">
        <f t="shared" si="193"/>
        <v/>
      </c>
      <c r="AU299" s="211" t="str">
        <f t="shared" si="194"/>
        <v/>
      </c>
      <c r="AV299" s="211" t="str">
        <f t="shared" si="195"/>
        <v/>
      </c>
      <c r="AW299" s="211" t="str">
        <f t="shared" si="196"/>
        <v/>
      </c>
      <c r="AX299" s="211" t="str">
        <f t="shared" si="199"/>
        <v>NO</v>
      </c>
      <c r="AY299" s="125" t="str">
        <f t="shared" si="200"/>
        <v/>
      </c>
    </row>
    <row r="300" spans="1:51" s="211" customFormat="1" x14ac:dyDescent="0.25">
      <c r="A300" s="211" t="s">
        <v>3387</v>
      </c>
      <c r="B300" s="211" t="s">
        <v>379</v>
      </c>
      <c r="C300" s="211" t="str">
        <f t="shared" si="162"/>
        <v>Video Doorbell (Silver)</v>
      </c>
      <c r="D300" s="211" t="str">
        <f t="shared" si="163"/>
        <v>Sonnette vidéo (argent)</v>
      </c>
      <c r="E300" s="211" t="str">
        <f t="shared" si="164"/>
        <v>ADC_SLIMBELL</v>
      </c>
      <c r="F300" s="211" t="str">
        <f t="shared" si="165"/>
        <v>Video Doorbell (Silver)</v>
      </c>
      <c r="G300" s="211" t="str">
        <f t="shared" si="166"/>
        <v>Sonnette vidéo (argent)</v>
      </c>
      <c r="H300" s="211" t="str">
        <f t="shared" si="167"/>
        <v>Video Doorbell (Silver)</v>
      </c>
      <c r="I300" s="211" t="str">
        <f t="shared" si="197"/>
        <v>Sonnette vidéo (argent)</v>
      </c>
      <c r="J300" s="211" t="str">
        <f t="shared" si="168"/>
        <v/>
      </c>
      <c r="K300" s="211" t="str">
        <f t="shared" si="169"/>
        <v/>
      </c>
      <c r="L300" s="211" t="str">
        <f t="shared" si="198"/>
        <v>Inventory</v>
      </c>
      <c r="M300" s="211" t="str">
        <f t="shared" si="170"/>
        <v>NO</v>
      </c>
      <c r="N300" s="211" t="str">
        <f t="shared" si="171"/>
        <v>Product</v>
      </c>
      <c r="O300" s="211" t="str">
        <f t="shared" si="172"/>
        <v>Automation</v>
      </c>
      <c r="P300" s="211" t="str">
        <f t="shared" si="173"/>
        <v>One Time</v>
      </c>
      <c r="Q300" s="349">
        <v>43930</v>
      </c>
      <c r="R300" s="349"/>
      <c r="S300" s="211" t="str">
        <f t="shared" si="174"/>
        <v>YES</v>
      </c>
      <c r="T300" s="211" t="str">
        <f t="shared" si="175"/>
        <v>No</v>
      </c>
      <c r="U300" s="211" t="str">
        <f t="shared" si="176"/>
        <v>No</v>
      </c>
      <c r="V300" s="211" t="str">
        <f t="shared" si="177"/>
        <v>YES</v>
      </c>
      <c r="W300" s="211" t="str">
        <f t="shared" si="178"/>
        <v>YES</v>
      </c>
      <c r="X300" s="211">
        <v>0</v>
      </c>
      <c r="Y300" s="211" t="s">
        <v>3277</v>
      </c>
      <c r="Z300" s="211" t="s">
        <v>3275</v>
      </c>
      <c r="AA300" s="211" t="s">
        <v>3319</v>
      </c>
      <c r="AB300" s="211" t="s">
        <v>3286</v>
      </c>
      <c r="AC300" s="211" t="s">
        <v>3286</v>
      </c>
      <c r="AD300" s="211" t="s">
        <v>3320</v>
      </c>
      <c r="AE300" s="211" t="str">
        <f t="shared" si="179"/>
        <v>ADC_SLIMBELL</v>
      </c>
      <c r="AF300" s="211" t="str">
        <f t="shared" si="180"/>
        <v/>
      </c>
      <c r="AG300" s="211" t="str">
        <f t="shared" si="181"/>
        <v/>
      </c>
      <c r="AH300" s="211" t="str">
        <f t="shared" si="201"/>
        <v/>
      </c>
      <c r="AI300" s="211" t="str">
        <f t="shared" si="182"/>
        <v/>
      </c>
      <c r="AJ300" s="211" t="str">
        <f t="shared" si="183"/>
        <v/>
      </c>
      <c r="AK300" s="211" t="str">
        <f t="shared" si="184"/>
        <v/>
      </c>
      <c r="AL300" s="211" t="str">
        <f t="shared" si="185"/>
        <v/>
      </c>
      <c r="AM300" s="211" t="str">
        <f t="shared" si="186"/>
        <v/>
      </c>
      <c r="AN300" s="211" t="str">
        <f t="shared" si="187"/>
        <v>No</v>
      </c>
      <c r="AO300" s="211" t="str">
        <f t="shared" si="188"/>
        <v>No</v>
      </c>
      <c r="AP300" s="211" t="str">
        <f t="shared" si="189"/>
        <v>No</v>
      </c>
      <c r="AQ300" s="211" t="str">
        <f t="shared" si="190"/>
        <v/>
      </c>
      <c r="AR300" s="211" t="str">
        <f t="shared" si="191"/>
        <v/>
      </c>
      <c r="AS300" s="211" t="str">
        <f t="shared" si="192"/>
        <v/>
      </c>
      <c r="AT300" s="211" t="str">
        <f t="shared" si="193"/>
        <v/>
      </c>
      <c r="AU300" s="211" t="str">
        <f t="shared" si="194"/>
        <v/>
      </c>
      <c r="AV300" s="211" t="str">
        <f t="shared" si="195"/>
        <v/>
      </c>
      <c r="AW300" s="211" t="str">
        <f t="shared" si="196"/>
        <v/>
      </c>
      <c r="AX300" s="211" t="str">
        <f t="shared" si="199"/>
        <v>NO</v>
      </c>
      <c r="AY300" s="125" t="str">
        <f t="shared" si="200"/>
        <v/>
      </c>
    </row>
    <row r="301" spans="1:51" s="211" customFormat="1" x14ac:dyDescent="0.25">
      <c r="A301" s="211" t="s">
        <v>301</v>
      </c>
      <c r="B301" s="211" t="s">
        <v>301</v>
      </c>
      <c r="C301" s="211" t="str">
        <f t="shared" si="162"/>
        <v>BV-300</v>
      </c>
      <c r="D301" s="211" t="str">
        <f t="shared" si="163"/>
        <v>BV-300</v>
      </c>
      <c r="E301" s="211" t="str">
        <f t="shared" si="164"/>
        <v/>
      </c>
      <c r="F301" s="211" t="str">
        <f t="shared" si="165"/>
        <v>BV-300</v>
      </c>
      <c r="G301" s="211" t="str">
        <f t="shared" si="166"/>
        <v>BV-300</v>
      </c>
      <c r="H301" s="211" t="str">
        <f t="shared" si="167"/>
        <v>BV-300</v>
      </c>
      <c r="I301" s="211" t="str">
        <f t="shared" si="197"/>
        <v>BV-300</v>
      </c>
      <c r="J301" s="211" t="str">
        <f t="shared" si="168"/>
        <v/>
      </c>
      <c r="K301" s="211" t="str">
        <f t="shared" si="169"/>
        <v>BV-300</v>
      </c>
      <c r="L301" s="211" t="str">
        <f t="shared" si="198"/>
        <v>Inventory</v>
      </c>
      <c r="M301" s="211" t="str">
        <f t="shared" si="170"/>
        <v>NO</v>
      </c>
      <c r="N301" s="211" t="str">
        <f t="shared" si="171"/>
        <v>Product</v>
      </c>
      <c r="O301" s="211" t="str">
        <f t="shared" si="172"/>
        <v>Sensor</v>
      </c>
      <c r="P301" s="211" t="str">
        <f t="shared" si="173"/>
        <v>One Time</v>
      </c>
      <c r="Q301" s="349">
        <v>43930</v>
      </c>
      <c r="R301" s="349"/>
      <c r="S301" s="211" t="str">
        <f t="shared" si="174"/>
        <v>YES</v>
      </c>
      <c r="T301" s="211" t="str">
        <f t="shared" si="175"/>
        <v>No</v>
      </c>
      <c r="U301" s="211" t="str">
        <f t="shared" si="176"/>
        <v>No</v>
      </c>
      <c r="V301" s="211" t="str">
        <f t="shared" si="177"/>
        <v>NO</v>
      </c>
      <c r="W301" s="211" t="str">
        <f t="shared" si="178"/>
        <v>NO</v>
      </c>
      <c r="X301" s="211">
        <v>0</v>
      </c>
      <c r="Y301" s="211" t="s">
        <v>3277</v>
      </c>
      <c r="Z301" s="211" t="s">
        <v>3275</v>
      </c>
      <c r="AA301" s="211" t="s">
        <v>3319</v>
      </c>
      <c r="AB301" s="211" t="s">
        <v>3286</v>
      </c>
      <c r="AC301" s="211" t="s">
        <v>3286</v>
      </c>
      <c r="AD301" s="211" t="s">
        <v>3320</v>
      </c>
      <c r="AE301" s="211" t="str">
        <f t="shared" si="179"/>
        <v>BV-300</v>
      </c>
      <c r="AF301" s="211" t="str">
        <f t="shared" si="180"/>
        <v/>
      </c>
      <c r="AG301" s="211" t="str">
        <f t="shared" si="181"/>
        <v/>
      </c>
      <c r="AH301" s="211" t="str">
        <f t="shared" si="201"/>
        <v/>
      </c>
      <c r="AI301" s="211" t="str">
        <f t="shared" si="182"/>
        <v/>
      </c>
      <c r="AJ301" s="211" t="str">
        <f t="shared" si="183"/>
        <v/>
      </c>
      <c r="AK301" s="211" t="str">
        <f t="shared" si="184"/>
        <v/>
      </c>
      <c r="AL301" s="211" t="str">
        <f t="shared" si="185"/>
        <v/>
      </c>
      <c r="AM301" s="211" t="str">
        <f t="shared" si="186"/>
        <v/>
      </c>
      <c r="AN301" s="211" t="str">
        <f t="shared" si="187"/>
        <v>No</v>
      </c>
      <c r="AO301" s="211" t="str">
        <f t="shared" si="188"/>
        <v>No</v>
      </c>
      <c r="AP301" s="211" t="str">
        <f t="shared" si="189"/>
        <v>No</v>
      </c>
      <c r="AQ301" s="211" t="str">
        <f t="shared" si="190"/>
        <v/>
      </c>
      <c r="AR301" s="211" t="str">
        <f t="shared" si="191"/>
        <v/>
      </c>
      <c r="AS301" s="211" t="str">
        <f t="shared" si="192"/>
        <v/>
      </c>
      <c r="AT301" s="211" t="str">
        <f t="shared" si="193"/>
        <v/>
      </c>
      <c r="AU301" s="211" t="str">
        <f t="shared" si="194"/>
        <v/>
      </c>
      <c r="AV301" s="211" t="str">
        <f t="shared" si="195"/>
        <v/>
      </c>
      <c r="AW301" s="211" t="str">
        <f t="shared" si="196"/>
        <v/>
      </c>
      <c r="AX301" s="211" t="str">
        <f t="shared" si="199"/>
        <v>NO</v>
      </c>
      <c r="AY301" s="125" t="str">
        <f t="shared" si="200"/>
        <v/>
      </c>
    </row>
    <row r="302" spans="1:51" s="211" customFormat="1" x14ac:dyDescent="0.25">
      <c r="A302" s="211" t="s">
        <v>505</v>
      </c>
      <c r="B302" s="211" t="s">
        <v>505</v>
      </c>
      <c r="C302" s="211" t="str">
        <f t="shared" si="162"/>
        <v>Window decal - Bell Smart Home Security French</v>
      </c>
      <c r="D302" s="211" t="str">
        <f t="shared" si="163"/>
        <v>Autocollant de fenêtre - Service de sécurité Bell Maison intelligente (français)</v>
      </c>
      <c r="E302" s="211" t="str">
        <f t="shared" si="164"/>
        <v/>
      </c>
      <c r="F302" s="211" t="str">
        <f t="shared" si="165"/>
        <v>Window decal - Bell Smart Home Security French</v>
      </c>
      <c r="G302" s="211" t="str">
        <f t="shared" si="166"/>
        <v>Autocollant de fenêtre - Service de sécurité Bell Maison intelligente (français)</v>
      </c>
      <c r="H302" s="211" t="str">
        <f t="shared" si="167"/>
        <v>Window decal - Bell Smart Home Security French</v>
      </c>
      <c r="I302" s="211" t="str">
        <f t="shared" si="197"/>
        <v>Autocollant de fenêtre - Service de sécurité Bell Maison intelligente (français)</v>
      </c>
      <c r="J302" s="211" t="str">
        <f t="shared" si="168"/>
        <v/>
      </c>
      <c r="K302" s="211" t="str">
        <f t="shared" si="169"/>
        <v>BSHS-FR-WD</v>
      </c>
      <c r="L302" s="211" t="str">
        <f t="shared" si="198"/>
        <v>Inventory</v>
      </c>
      <c r="M302" s="211" t="str">
        <f t="shared" si="170"/>
        <v>NO</v>
      </c>
      <c r="N302" s="211" t="str">
        <f t="shared" si="171"/>
        <v>Product</v>
      </c>
      <c r="O302" s="211" t="str">
        <f t="shared" si="172"/>
        <v>Misc</v>
      </c>
      <c r="P302" s="211" t="str">
        <f t="shared" si="173"/>
        <v>One Time</v>
      </c>
      <c r="Q302" s="349">
        <v>43930</v>
      </c>
      <c r="R302" s="349"/>
      <c r="S302" s="211" t="str">
        <f t="shared" si="174"/>
        <v>YES</v>
      </c>
      <c r="T302" s="211" t="str">
        <f t="shared" si="175"/>
        <v>No</v>
      </c>
      <c r="U302" s="211" t="str">
        <f t="shared" si="176"/>
        <v>No</v>
      </c>
      <c r="V302" s="211" t="str">
        <f t="shared" si="177"/>
        <v>NO</v>
      </c>
      <c r="W302" s="211" t="str">
        <f t="shared" si="178"/>
        <v>NO</v>
      </c>
      <c r="X302" s="211">
        <v>0</v>
      </c>
      <c r="Y302" s="211" t="s">
        <v>3277</v>
      </c>
      <c r="Z302" s="211" t="s">
        <v>3275</v>
      </c>
      <c r="AA302" s="211" t="s">
        <v>3319</v>
      </c>
      <c r="AB302" s="211" t="s">
        <v>3286</v>
      </c>
      <c r="AC302" s="211" t="s">
        <v>3286</v>
      </c>
      <c r="AD302" s="211" t="s">
        <v>3320</v>
      </c>
      <c r="AE302" s="211" t="str">
        <f t="shared" si="179"/>
        <v>BSHS-FR-WD</v>
      </c>
      <c r="AF302" s="211" t="str">
        <f t="shared" si="180"/>
        <v/>
      </c>
      <c r="AG302" s="211" t="str">
        <f t="shared" si="181"/>
        <v/>
      </c>
      <c r="AH302" s="211" t="str">
        <f t="shared" si="201"/>
        <v/>
      </c>
      <c r="AI302" s="211" t="str">
        <f t="shared" si="182"/>
        <v/>
      </c>
      <c r="AJ302" s="211" t="str">
        <f t="shared" si="183"/>
        <v/>
      </c>
      <c r="AK302" s="211" t="str">
        <f t="shared" si="184"/>
        <v/>
      </c>
      <c r="AL302" s="211" t="str">
        <f t="shared" si="185"/>
        <v/>
      </c>
      <c r="AM302" s="211" t="str">
        <f t="shared" si="186"/>
        <v/>
      </c>
      <c r="AN302" s="211" t="str">
        <f t="shared" si="187"/>
        <v>Yes</v>
      </c>
      <c r="AO302" s="211" t="str">
        <f t="shared" si="188"/>
        <v>No</v>
      </c>
      <c r="AP302" s="211" t="str">
        <f t="shared" si="189"/>
        <v>No</v>
      </c>
      <c r="AQ302" s="211" t="str">
        <f t="shared" si="190"/>
        <v/>
      </c>
      <c r="AR302" s="211" t="str">
        <f t="shared" si="191"/>
        <v/>
      </c>
      <c r="AS302" s="211" t="str">
        <f t="shared" si="192"/>
        <v/>
      </c>
      <c r="AT302" s="211" t="str">
        <f t="shared" si="193"/>
        <v/>
      </c>
      <c r="AU302" s="211" t="str">
        <f t="shared" si="194"/>
        <v/>
      </c>
      <c r="AV302" s="211" t="str">
        <f t="shared" si="195"/>
        <v/>
      </c>
      <c r="AW302" s="211" t="str">
        <f t="shared" si="196"/>
        <v/>
      </c>
      <c r="AX302" s="211" t="str">
        <f t="shared" si="199"/>
        <v>YES</v>
      </c>
      <c r="AY302" s="125" t="str">
        <f t="shared" si="200"/>
        <v/>
      </c>
    </row>
    <row r="303" spans="1:51" s="211" customFormat="1" x14ac:dyDescent="0.25">
      <c r="A303" s="211" t="s">
        <v>3244</v>
      </c>
      <c r="B303" s="211" t="s">
        <v>3244</v>
      </c>
      <c r="C303" s="211" t="str">
        <f t="shared" si="162"/>
        <v>Lawn Sign - Bell Smart Home Security French</v>
      </c>
      <c r="D303" s="211" t="str">
        <f t="shared" si="163"/>
        <v>Panneau de pelouse - Service de sécurité Bell Maison intelligente (français)</v>
      </c>
      <c r="E303" s="211" t="str">
        <f t="shared" si="164"/>
        <v/>
      </c>
      <c r="F303" s="211" t="str">
        <f t="shared" si="165"/>
        <v>Lawn Sign - Bell Smart Home Security French</v>
      </c>
      <c r="G303" s="211" t="str">
        <f t="shared" si="166"/>
        <v>Panneau de pelouse - Service de sécurité Bell Maison intelligente (français)</v>
      </c>
      <c r="H303" s="211" t="str">
        <f t="shared" si="167"/>
        <v>Lawn Sign - Bell Smart Home Security French</v>
      </c>
      <c r="I303" s="211" t="str">
        <f t="shared" si="197"/>
        <v>Panneau de pelouse - Service de sécurité Bell Maison intelligente (français)</v>
      </c>
      <c r="J303" s="211" t="str">
        <f t="shared" si="168"/>
        <v/>
      </c>
      <c r="K303" s="211" t="str">
        <f t="shared" si="169"/>
        <v>BSHS-FR-LS</v>
      </c>
      <c r="L303" s="211" t="str">
        <f t="shared" si="198"/>
        <v>Inventory</v>
      </c>
      <c r="M303" s="211" t="str">
        <f t="shared" si="170"/>
        <v>NO</v>
      </c>
      <c r="N303" s="211" t="str">
        <f t="shared" si="171"/>
        <v>Product</v>
      </c>
      <c r="O303" s="211" t="str">
        <f t="shared" si="172"/>
        <v>Misc</v>
      </c>
      <c r="P303" s="211" t="str">
        <f t="shared" si="173"/>
        <v>One Time</v>
      </c>
      <c r="Q303" s="349">
        <v>43930</v>
      </c>
      <c r="R303" s="349"/>
      <c r="S303" s="211" t="str">
        <f t="shared" si="174"/>
        <v>YES</v>
      </c>
      <c r="T303" s="211" t="str">
        <f t="shared" si="175"/>
        <v>No</v>
      </c>
      <c r="U303" s="211" t="str">
        <f t="shared" si="176"/>
        <v>No</v>
      </c>
      <c r="V303" s="211" t="str">
        <f t="shared" si="177"/>
        <v>NO</v>
      </c>
      <c r="W303" s="211" t="str">
        <f t="shared" si="178"/>
        <v>NO</v>
      </c>
      <c r="X303" s="211">
        <v>0</v>
      </c>
      <c r="Y303" s="211" t="s">
        <v>3277</v>
      </c>
      <c r="Z303" s="211" t="s">
        <v>3275</v>
      </c>
      <c r="AA303" s="211" t="s">
        <v>3319</v>
      </c>
      <c r="AB303" s="211" t="s">
        <v>3286</v>
      </c>
      <c r="AC303" s="211" t="s">
        <v>3286</v>
      </c>
      <c r="AD303" s="211" t="s">
        <v>3320</v>
      </c>
      <c r="AE303" s="211" t="str">
        <f t="shared" si="179"/>
        <v>BSHSFRLSBF</v>
      </c>
      <c r="AF303" s="211" t="str">
        <f t="shared" si="180"/>
        <v/>
      </c>
      <c r="AG303" s="211" t="str">
        <f t="shared" si="181"/>
        <v/>
      </c>
      <c r="AH303" s="211" t="str">
        <f t="shared" si="201"/>
        <v/>
      </c>
      <c r="AI303" s="211" t="str">
        <f t="shared" si="182"/>
        <v/>
      </c>
      <c r="AJ303" s="211" t="str">
        <f t="shared" si="183"/>
        <v/>
      </c>
      <c r="AK303" s="211" t="str">
        <f t="shared" si="184"/>
        <v/>
      </c>
      <c r="AL303" s="211" t="str">
        <f t="shared" si="185"/>
        <v/>
      </c>
      <c r="AM303" s="211" t="str">
        <f t="shared" si="186"/>
        <v/>
      </c>
      <c r="AN303" s="211" t="str">
        <f t="shared" si="187"/>
        <v>Yes</v>
      </c>
      <c r="AO303" s="211" t="str">
        <f t="shared" si="188"/>
        <v>Yes</v>
      </c>
      <c r="AP303" s="211" t="str">
        <f t="shared" si="189"/>
        <v>No</v>
      </c>
      <c r="AQ303" s="211" t="str">
        <f t="shared" si="190"/>
        <v/>
      </c>
      <c r="AR303" s="211" t="str">
        <f t="shared" si="191"/>
        <v/>
      </c>
      <c r="AS303" s="211" t="str">
        <f t="shared" si="192"/>
        <v/>
      </c>
      <c r="AT303" s="211" t="str">
        <f t="shared" si="193"/>
        <v/>
      </c>
      <c r="AU303" s="211" t="str">
        <f t="shared" si="194"/>
        <v/>
      </c>
      <c r="AV303" s="211" t="str">
        <f t="shared" si="195"/>
        <v/>
      </c>
      <c r="AW303" s="211" t="str">
        <f t="shared" si="196"/>
        <v/>
      </c>
      <c r="AX303" s="211" t="str">
        <f t="shared" si="199"/>
        <v>NO</v>
      </c>
      <c r="AY303" s="125" t="str">
        <f t="shared" si="200"/>
        <v/>
      </c>
    </row>
    <row r="304" spans="1:51" s="211" customFormat="1" x14ac:dyDescent="0.25">
      <c r="A304" s="211" t="s">
        <v>503</v>
      </c>
      <c r="B304" s="211" t="s">
        <v>503</v>
      </c>
      <c r="C304" s="211" t="str">
        <f t="shared" si="162"/>
        <v>Lawn Sign - Bell Smart Home Security French</v>
      </c>
      <c r="D304" s="211" t="str">
        <f t="shared" si="163"/>
        <v>Panneau de pelouse - Service de sécurité Bell Maison intelligente (français)</v>
      </c>
      <c r="E304" s="211" t="str">
        <f t="shared" si="164"/>
        <v/>
      </c>
      <c r="F304" s="211" t="str">
        <f t="shared" si="165"/>
        <v>Lawn Sign - Bell Smart Home Security French</v>
      </c>
      <c r="G304" s="211" t="str">
        <f t="shared" si="166"/>
        <v>Panneau de pelouse - Service de sécurité Bell Maison intelligente (français)</v>
      </c>
      <c r="H304" s="211" t="str">
        <f t="shared" si="167"/>
        <v>Lawn Sign - Bell Smart Home Security French</v>
      </c>
      <c r="I304" s="211" t="str">
        <f t="shared" si="197"/>
        <v>Panneau de pelouse - Service de sécurité Bell Maison intelligente (français)</v>
      </c>
      <c r="J304" s="211" t="str">
        <f t="shared" si="168"/>
        <v/>
      </c>
      <c r="K304" s="211" t="str">
        <f t="shared" si="169"/>
        <v>BSHS-FR-LS</v>
      </c>
      <c r="L304" s="211" t="str">
        <f t="shared" si="198"/>
        <v>Inventory</v>
      </c>
      <c r="M304" s="211" t="str">
        <f t="shared" si="170"/>
        <v>NO</v>
      </c>
      <c r="N304" s="211" t="str">
        <f t="shared" si="171"/>
        <v>Product</v>
      </c>
      <c r="O304" s="211" t="str">
        <f t="shared" si="172"/>
        <v>Misc</v>
      </c>
      <c r="P304" s="211" t="str">
        <f t="shared" si="173"/>
        <v>One Time</v>
      </c>
      <c r="Q304" s="349">
        <v>43930</v>
      </c>
      <c r="R304" s="349"/>
      <c r="S304" s="211" t="str">
        <f t="shared" si="174"/>
        <v>YES</v>
      </c>
      <c r="T304" s="211" t="str">
        <f t="shared" si="175"/>
        <v>No</v>
      </c>
      <c r="U304" s="211" t="str">
        <f t="shared" si="176"/>
        <v>No</v>
      </c>
      <c r="V304" s="211" t="str">
        <f t="shared" si="177"/>
        <v>NO</v>
      </c>
      <c r="W304" s="211" t="str">
        <f t="shared" si="178"/>
        <v>NO</v>
      </c>
      <c r="X304" s="211">
        <v>0</v>
      </c>
      <c r="Y304" s="211" t="s">
        <v>3277</v>
      </c>
      <c r="Z304" s="211" t="s">
        <v>3275</v>
      </c>
      <c r="AA304" s="211" t="s">
        <v>3319</v>
      </c>
      <c r="AB304" s="211" t="s">
        <v>3286</v>
      </c>
      <c r="AC304" s="211" t="s">
        <v>3286</v>
      </c>
      <c r="AD304" s="211" t="s">
        <v>3320</v>
      </c>
      <c r="AE304" s="211" t="str">
        <f t="shared" si="179"/>
        <v>BSHSFRLSBF</v>
      </c>
      <c r="AF304" s="211" t="str">
        <f t="shared" si="180"/>
        <v/>
      </c>
      <c r="AG304" s="211" t="str">
        <f t="shared" si="181"/>
        <v/>
      </c>
      <c r="AH304" s="211" t="str">
        <f t="shared" si="201"/>
        <v/>
      </c>
      <c r="AI304" s="211" t="str">
        <f t="shared" si="182"/>
        <v/>
      </c>
      <c r="AJ304" s="211" t="str">
        <f t="shared" si="183"/>
        <v/>
      </c>
      <c r="AK304" s="211" t="str">
        <f t="shared" si="184"/>
        <v/>
      </c>
      <c r="AL304" s="211" t="str">
        <f t="shared" si="185"/>
        <v/>
      </c>
      <c r="AM304" s="211" t="str">
        <f t="shared" si="186"/>
        <v/>
      </c>
      <c r="AN304" s="211" t="str">
        <f t="shared" si="187"/>
        <v>Yes</v>
      </c>
      <c r="AO304" s="211" t="str">
        <f t="shared" si="188"/>
        <v>No</v>
      </c>
      <c r="AP304" s="211" t="str">
        <f t="shared" si="189"/>
        <v>No</v>
      </c>
      <c r="AQ304" s="211" t="str">
        <f t="shared" si="190"/>
        <v/>
      </c>
      <c r="AR304" s="211" t="str">
        <f t="shared" si="191"/>
        <v/>
      </c>
      <c r="AS304" s="211" t="str">
        <f t="shared" si="192"/>
        <v/>
      </c>
      <c r="AT304" s="211" t="str">
        <f t="shared" si="193"/>
        <v/>
      </c>
      <c r="AU304" s="211" t="str">
        <f t="shared" si="194"/>
        <v/>
      </c>
      <c r="AV304" s="211" t="str">
        <f t="shared" si="195"/>
        <v/>
      </c>
      <c r="AW304" s="211" t="str">
        <f t="shared" si="196"/>
        <v/>
      </c>
      <c r="AX304" s="211" t="str">
        <f t="shared" si="199"/>
        <v>YES</v>
      </c>
      <c r="AY304" s="125" t="str">
        <f t="shared" si="200"/>
        <v/>
      </c>
    </row>
    <row r="305" spans="1:51" s="211" customFormat="1" x14ac:dyDescent="0.25">
      <c r="A305" s="211" t="s">
        <v>501</v>
      </c>
      <c r="B305" s="211" t="s">
        <v>501</v>
      </c>
      <c r="C305" s="211" t="str">
        <f t="shared" si="162"/>
        <v>Window decal - Bell Smart Home Security English</v>
      </c>
      <c r="D305" s="211" t="str">
        <f t="shared" si="163"/>
        <v>Autocollant de fenêtre - Service de sécurité Bell Maison intelligente (anglais)</v>
      </c>
      <c r="E305" s="211" t="str">
        <f t="shared" si="164"/>
        <v/>
      </c>
      <c r="F305" s="211" t="str">
        <f t="shared" si="165"/>
        <v>Window decal - Bell Smart Home Security English</v>
      </c>
      <c r="G305" s="211" t="str">
        <f t="shared" si="166"/>
        <v>Autocollant de fenêtre - Service de sécurité Bell Maison intelligente (anglais)</v>
      </c>
      <c r="H305" s="211" t="str">
        <f t="shared" si="167"/>
        <v>Window decal - Bell Smart Home Security English</v>
      </c>
      <c r="I305" s="211" t="str">
        <f t="shared" si="197"/>
        <v>Autocollant de fenêtre - Service de sécurité Bell Maison intelligente (anglais)</v>
      </c>
      <c r="J305" s="211" t="str">
        <f t="shared" si="168"/>
        <v/>
      </c>
      <c r="K305" s="211" t="str">
        <f t="shared" si="169"/>
        <v>BSHS-ENG-WD</v>
      </c>
      <c r="L305" s="211" t="str">
        <f t="shared" si="198"/>
        <v>Inventory</v>
      </c>
      <c r="M305" s="211" t="str">
        <f t="shared" si="170"/>
        <v>NO</v>
      </c>
      <c r="N305" s="211" t="str">
        <f t="shared" si="171"/>
        <v>Product</v>
      </c>
      <c r="O305" s="211" t="str">
        <f t="shared" si="172"/>
        <v>Misc</v>
      </c>
      <c r="P305" s="211" t="str">
        <f t="shared" si="173"/>
        <v>One Time</v>
      </c>
      <c r="Q305" s="349">
        <v>43930</v>
      </c>
      <c r="R305" s="349"/>
      <c r="S305" s="211" t="str">
        <f t="shared" si="174"/>
        <v>YES</v>
      </c>
      <c r="T305" s="211" t="str">
        <f t="shared" si="175"/>
        <v>No</v>
      </c>
      <c r="U305" s="211" t="str">
        <f t="shared" si="176"/>
        <v>No</v>
      </c>
      <c r="V305" s="211" t="str">
        <f t="shared" si="177"/>
        <v>NO</v>
      </c>
      <c r="W305" s="211" t="str">
        <f t="shared" si="178"/>
        <v>NO</v>
      </c>
      <c r="X305" s="211">
        <v>0</v>
      </c>
      <c r="Y305" s="211" t="s">
        <v>3277</v>
      </c>
      <c r="Z305" s="211" t="s">
        <v>3275</v>
      </c>
      <c r="AA305" s="211" t="s">
        <v>3319</v>
      </c>
      <c r="AB305" s="211" t="s">
        <v>3286</v>
      </c>
      <c r="AC305" s="211" t="s">
        <v>3286</v>
      </c>
      <c r="AD305" s="211" t="s">
        <v>3320</v>
      </c>
      <c r="AE305" s="211" t="str">
        <f t="shared" si="179"/>
        <v>BSHS-ENG-WD</v>
      </c>
      <c r="AF305" s="211" t="str">
        <f t="shared" si="180"/>
        <v/>
      </c>
      <c r="AG305" s="211" t="str">
        <f t="shared" si="181"/>
        <v/>
      </c>
      <c r="AH305" s="211" t="str">
        <f t="shared" si="201"/>
        <v/>
      </c>
      <c r="AI305" s="211" t="str">
        <f t="shared" si="182"/>
        <v/>
      </c>
      <c r="AJ305" s="211" t="str">
        <f t="shared" si="183"/>
        <v/>
      </c>
      <c r="AK305" s="211" t="str">
        <f t="shared" si="184"/>
        <v/>
      </c>
      <c r="AL305" s="211" t="str">
        <f t="shared" si="185"/>
        <v/>
      </c>
      <c r="AM305" s="211" t="str">
        <f t="shared" si="186"/>
        <v/>
      </c>
      <c r="AN305" s="211" t="str">
        <f t="shared" si="187"/>
        <v>Yes</v>
      </c>
      <c r="AO305" s="211" t="str">
        <f t="shared" si="188"/>
        <v>No</v>
      </c>
      <c r="AP305" s="211" t="str">
        <f t="shared" si="189"/>
        <v>No</v>
      </c>
      <c r="AQ305" s="211" t="str">
        <f t="shared" si="190"/>
        <v/>
      </c>
      <c r="AR305" s="211" t="str">
        <f t="shared" si="191"/>
        <v/>
      </c>
      <c r="AS305" s="211" t="str">
        <f t="shared" si="192"/>
        <v/>
      </c>
      <c r="AT305" s="211" t="str">
        <f t="shared" si="193"/>
        <v/>
      </c>
      <c r="AU305" s="211" t="str">
        <f t="shared" si="194"/>
        <v/>
      </c>
      <c r="AV305" s="211" t="str">
        <f t="shared" si="195"/>
        <v/>
      </c>
      <c r="AW305" s="211" t="str">
        <f t="shared" si="196"/>
        <v/>
      </c>
      <c r="AX305" s="211" t="str">
        <f t="shared" si="199"/>
        <v>YES</v>
      </c>
      <c r="AY305" s="125" t="str">
        <f t="shared" si="200"/>
        <v/>
      </c>
    </row>
    <row r="306" spans="1:51" s="211" customFormat="1" x14ac:dyDescent="0.25">
      <c r="A306" s="211" t="s">
        <v>3243</v>
      </c>
      <c r="B306" s="211" t="s">
        <v>3243</v>
      </c>
      <c r="C306" s="211" t="str">
        <f t="shared" si="162"/>
        <v>Lawn Sign - Bell Smart Home Security English</v>
      </c>
      <c r="D306" s="211" t="str">
        <f t="shared" si="163"/>
        <v>Panneau de pelouse - Service de sécurité Bell Maison intelligente (anglais)</v>
      </c>
      <c r="E306" s="211" t="str">
        <f t="shared" si="164"/>
        <v/>
      </c>
      <c r="F306" s="211" t="str">
        <f t="shared" si="165"/>
        <v>Lawn Sign - Bell Smart Home Security English</v>
      </c>
      <c r="G306" s="211" t="str">
        <f t="shared" si="166"/>
        <v>Panneau de pelouse - Service de sécurité Bell Maison intelligente (anglais)</v>
      </c>
      <c r="H306" s="211" t="str">
        <f t="shared" si="167"/>
        <v>Lawn Sign - Bell Smart Home Security English</v>
      </c>
      <c r="I306" s="211" t="str">
        <f t="shared" si="197"/>
        <v>Panneau de pelouse - Service de sécurité Bell Maison intelligente (anglais)</v>
      </c>
      <c r="J306" s="211" t="str">
        <f t="shared" si="168"/>
        <v/>
      </c>
      <c r="K306" s="211" t="str">
        <f t="shared" si="169"/>
        <v>BSHS-ENG-LS</v>
      </c>
      <c r="L306" s="211" t="str">
        <f t="shared" si="198"/>
        <v>Inventory</v>
      </c>
      <c r="M306" s="211" t="str">
        <f t="shared" si="170"/>
        <v>NO</v>
      </c>
      <c r="N306" s="211" t="str">
        <f t="shared" si="171"/>
        <v>Product</v>
      </c>
      <c r="O306" s="211" t="str">
        <f t="shared" si="172"/>
        <v>Misc</v>
      </c>
      <c r="P306" s="211" t="str">
        <f t="shared" si="173"/>
        <v>One Time</v>
      </c>
      <c r="Q306" s="349">
        <v>43930</v>
      </c>
      <c r="R306" s="349"/>
      <c r="S306" s="211" t="str">
        <f t="shared" si="174"/>
        <v>YES</v>
      </c>
      <c r="T306" s="211" t="str">
        <f t="shared" si="175"/>
        <v>No</v>
      </c>
      <c r="U306" s="211" t="str">
        <f t="shared" si="176"/>
        <v>No</v>
      </c>
      <c r="V306" s="211" t="str">
        <f t="shared" si="177"/>
        <v>NO</v>
      </c>
      <c r="W306" s="211" t="str">
        <f t="shared" si="178"/>
        <v>NO</v>
      </c>
      <c r="X306" s="211">
        <v>0</v>
      </c>
      <c r="Y306" s="211" t="s">
        <v>3277</v>
      </c>
      <c r="Z306" s="211" t="s">
        <v>3275</v>
      </c>
      <c r="AA306" s="211" t="s">
        <v>3319</v>
      </c>
      <c r="AB306" s="211" t="s">
        <v>3286</v>
      </c>
      <c r="AC306" s="211" t="s">
        <v>3286</v>
      </c>
      <c r="AD306" s="211" t="s">
        <v>3320</v>
      </c>
      <c r="AE306" s="211" t="str">
        <f t="shared" si="179"/>
        <v>BSHSENGLSBF</v>
      </c>
      <c r="AF306" s="211" t="str">
        <f t="shared" si="180"/>
        <v/>
      </c>
      <c r="AG306" s="211" t="str">
        <f t="shared" si="181"/>
        <v/>
      </c>
      <c r="AH306" s="211" t="str">
        <f t="shared" si="201"/>
        <v/>
      </c>
      <c r="AI306" s="211" t="str">
        <f t="shared" si="182"/>
        <v/>
      </c>
      <c r="AJ306" s="211" t="str">
        <f t="shared" si="183"/>
        <v/>
      </c>
      <c r="AK306" s="211" t="str">
        <f t="shared" si="184"/>
        <v/>
      </c>
      <c r="AL306" s="211" t="str">
        <f t="shared" si="185"/>
        <v/>
      </c>
      <c r="AM306" s="211" t="str">
        <f t="shared" si="186"/>
        <v/>
      </c>
      <c r="AN306" s="211" t="str">
        <f t="shared" si="187"/>
        <v>No</v>
      </c>
      <c r="AO306" s="211" t="str">
        <f t="shared" si="188"/>
        <v>Yes</v>
      </c>
      <c r="AP306" s="211" t="str">
        <f t="shared" si="189"/>
        <v>No</v>
      </c>
      <c r="AQ306" s="211" t="str">
        <f t="shared" si="190"/>
        <v/>
      </c>
      <c r="AR306" s="211" t="str">
        <f t="shared" si="191"/>
        <v/>
      </c>
      <c r="AS306" s="211" t="str">
        <f t="shared" si="192"/>
        <v/>
      </c>
      <c r="AT306" s="211" t="str">
        <f t="shared" si="193"/>
        <v/>
      </c>
      <c r="AU306" s="211" t="str">
        <f t="shared" si="194"/>
        <v/>
      </c>
      <c r="AV306" s="211" t="str">
        <f t="shared" si="195"/>
        <v/>
      </c>
      <c r="AW306" s="211" t="str">
        <f t="shared" si="196"/>
        <v/>
      </c>
      <c r="AX306" s="211" t="str">
        <f t="shared" si="199"/>
        <v>NO</v>
      </c>
      <c r="AY306" s="125" t="str">
        <f t="shared" si="200"/>
        <v/>
      </c>
    </row>
    <row r="307" spans="1:51" s="211" customFormat="1" x14ac:dyDescent="0.25">
      <c r="A307" s="211" t="s">
        <v>499</v>
      </c>
      <c r="B307" s="211" t="s">
        <v>499</v>
      </c>
      <c r="C307" s="211" t="str">
        <f t="shared" si="162"/>
        <v>Lawn Sign - Bell Smart Home Security English</v>
      </c>
      <c r="D307" s="211" t="str">
        <f t="shared" si="163"/>
        <v>Panneau de pelouse - Service de sécurité Bell Maison intelligente (anglais)</v>
      </c>
      <c r="E307" s="211" t="str">
        <f t="shared" si="164"/>
        <v/>
      </c>
      <c r="F307" s="211" t="str">
        <f t="shared" si="165"/>
        <v>Lawn Sign - Bell Smart Home Security English</v>
      </c>
      <c r="G307" s="211" t="str">
        <f t="shared" si="166"/>
        <v>Panneau de pelouse - Service de sécurité Bell Maison intelligente (anglais)</v>
      </c>
      <c r="H307" s="211" t="str">
        <f t="shared" si="167"/>
        <v>Lawn Sign - Bell Smart Home Security English</v>
      </c>
      <c r="I307" s="211" t="str">
        <f t="shared" si="197"/>
        <v>Panneau de pelouse - Service de sécurité Bell Maison intelligente (anglais)</v>
      </c>
      <c r="J307" s="211" t="str">
        <f t="shared" si="168"/>
        <v/>
      </c>
      <c r="K307" s="211" t="str">
        <f t="shared" si="169"/>
        <v>BSHS-ENG-LS</v>
      </c>
      <c r="L307" s="211" t="str">
        <f t="shared" si="198"/>
        <v>Inventory</v>
      </c>
      <c r="M307" s="211" t="str">
        <f t="shared" si="170"/>
        <v>NO</v>
      </c>
      <c r="N307" s="211" t="str">
        <f t="shared" si="171"/>
        <v>Product</v>
      </c>
      <c r="O307" s="211" t="str">
        <f t="shared" si="172"/>
        <v>Misc</v>
      </c>
      <c r="P307" s="211" t="str">
        <f t="shared" si="173"/>
        <v>One Time</v>
      </c>
      <c r="Q307" s="349">
        <v>43930</v>
      </c>
      <c r="R307" s="349"/>
      <c r="S307" s="211" t="str">
        <f t="shared" si="174"/>
        <v>YES</v>
      </c>
      <c r="T307" s="211" t="str">
        <f t="shared" si="175"/>
        <v>No</v>
      </c>
      <c r="U307" s="211" t="str">
        <f t="shared" si="176"/>
        <v>No</v>
      </c>
      <c r="V307" s="211" t="str">
        <f t="shared" si="177"/>
        <v>NO</v>
      </c>
      <c r="W307" s="211" t="str">
        <f t="shared" si="178"/>
        <v>NO</v>
      </c>
      <c r="X307" s="211">
        <v>0</v>
      </c>
      <c r="Y307" s="211" t="s">
        <v>3277</v>
      </c>
      <c r="Z307" s="211" t="s">
        <v>3275</v>
      </c>
      <c r="AA307" s="211" t="s">
        <v>3319</v>
      </c>
      <c r="AB307" s="211" t="s">
        <v>3286</v>
      </c>
      <c r="AC307" s="211" t="s">
        <v>3286</v>
      </c>
      <c r="AD307" s="211" t="s">
        <v>3320</v>
      </c>
      <c r="AE307" s="211" t="str">
        <f t="shared" si="179"/>
        <v>BSHSENGLSBF</v>
      </c>
      <c r="AF307" s="211" t="str">
        <f t="shared" si="180"/>
        <v/>
      </c>
      <c r="AG307" s="211" t="str">
        <f t="shared" si="181"/>
        <v/>
      </c>
      <c r="AH307" s="211" t="str">
        <f t="shared" si="201"/>
        <v/>
      </c>
      <c r="AI307" s="211" t="str">
        <f t="shared" si="182"/>
        <v/>
      </c>
      <c r="AJ307" s="211" t="str">
        <f t="shared" si="183"/>
        <v/>
      </c>
      <c r="AK307" s="211" t="str">
        <f t="shared" si="184"/>
        <v/>
      </c>
      <c r="AL307" s="211" t="str">
        <f t="shared" si="185"/>
        <v/>
      </c>
      <c r="AM307" s="211" t="str">
        <f t="shared" si="186"/>
        <v/>
      </c>
      <c r="AN307" s="211" t="str">
        <f t="shared" si="187"/>
        <v>No</v>
      </c>
      <c r="AO307" s="211" t="str">
        <f t="shared" si="188"/>
        <v>No</v>
      </c>
      <c r="AP307" s="211" t="str">
        <f t="shared" si="189"/>
        <v>No</v>
      </c>
      <c r="AQ307" s="211" t="str">
        <f t="shared" si="190"/>
        <v/>
      </c>
      <c r="AR307" s="211" t="str">
        <f t="shared" si="191"/>
        <v/>
      </c>
      <c r="AS307" s="211" t="str">
        <f t="shared" si="192"/>
        <v/>
      </c>
      <c r="AT307" s="211" t="str">
        <f t="shared" si="193"/>
        <v/>
      </c>
      <c r="AU307" s="211" t="str">
        <f t="shared" si="194"/>
        <v/>
      </c>
      <c r="AV307" s="211" t="str">
        <f t="shared" si="195"/>
        <v/>
      </c>
      <c r="AW307" s="211" t="str">
        <f t="shared" si="196"/>
        <v/>
      </c>
      <c r="AX307" s="211" t="str">
        <f t="shared" si="199"/>
        <v>YES</v>
      </c>
      <c r="AY307" s="125" t="str">
        <f t="shared" si="200"/>
        <v/>
      </c>
    </row>
    <row r="308" spans="1:51" s="211" customFormat="1" x14ac:dyDescent="0.25">
      <c r="A308" s="211" t="s">
        <v>2</v>
      </c>
      <c r="B308" s="211" t="s">
        <v>2</v>
      </c>
      <c r="C308" s="211" t="str">
        <f t="shared" si="162"/>
        <v>2GIG Better Package</v>
      </c>
      <c r="D308" s="211" t="str">
        <f t="shared" si="163"/>
        <v>Forfait de base - Mieux</v>
      </c>
      <c r="E308" s="211" t="str">
        <f t="shared" si="164"/>
        <v/>
      </c>
      <c r="F308" s="211" t="str">
        <f t="shared" si="165"/>
        <v>Better</v>
      </c>
      <c r="G308" s="211" t="str">
        <f t="shared" si="166"/>
        <v>Mieux</v>
      </c>
      <c r="H308" s="211" t="str">
        <f t="shared" si="167"/>
        <v>2GIG Better Package</v>
      </c>
      <c r="I308" s="211" t="str">
        <f t="shared" si="197"/>
        <v>Forfait de base - Mieux</v>
      </c>
      <c r="J308" s="211" t="str">
        <f t="shared" si="168"/>
        <v>2GIG-GC2</v>
      </c>
      <c r="K308" s="211" t="str">
        <f t="shared" si="169"/>
        <v>_BETTER</v>
      </c>
      <c r="L308" s="211" t="str">
        <f t="shared" si="198"/>
        <v>Non-Inventory</v>
      </c>
      <c r="M308" s="211" t="str">
        <f t="shared" si="170"/>
        <v>NO</v>
      </c>
      <c r="N308" s="211" t="str">
        <f t="shared" si="171"/>
        <v>Product Bundle</v>
      </c>
      <c r="O308" s="211" t="str">
        <f t="shared" si="172"/>
        <v>Bundle</v>
      </c>
      <c r="P308" s="211" t="str">
        <f t="shared" si="173"/>
        <v>RMR</v>
      </c>
      <c r="Q308" s="349">
        <v>43930</v>
      </c>
      <c r="R308" s="349"/>
      <c r="S308" s="211" t="str">
        <f t="shared" si="174"/>
        <v>YES</v>
      </c>
      <c r="T308" s="211" t="str">
        <f t="shared" si="175"/>
        <v>No</v>
      </c>
      <c r="U308" s="211" t="str">
        <f t="shared" si="176"/>
        <v>No</v>
      </c>
      <c r="V308" s="211" t="str">
        <f t="shared" si="177"/>
        <v>NO</v>
      </c>
      <c r="W308" s="211" t="str">
        <f t="shared" si="178"/>
        <v>NO</v>
      </c>
      <c r="X308" s="211">
        <v>0</v>
      </c>
      <c r="Y308" s="211" t="s">
        <v>3277</v>
      </c>
      <c r="Z308" s="211" t="s">
        <v>3275</v>
      </c>
      <c r="AA308" s="211" t="s">
        <v>3319</v>
      </c>
      <c r="AB308" s="211" t="s">
        <v>3286</v>
      </c>
      <c r="AC308" s="211" t="s">
        <v>3286</v>
      </c>
      <c r="AD308" s="211" t="s">
        <v>3320</v>
      </c>
      <c r="AE308" s="211" t="str">
        <f t="shared" si="179"/>
        <v>SERVICE</v>
      </c>
      <c r="AF308" s="211" t="str">
        <f t="shared" si="180"/>
        <v>SERVICE</v>
      </c>
      <c r="AG308" s="211" t="str">
        <f t="shared" si="181"/>
        <v/>
      </c>
      <c r="AH308" s="211" t="str">
        <f t="shared" si="201"/>
        <v/>
      </c>
      <c r="AI308" s="211" t="str">
        <f t="shared" si="182"/>
        <v/>
      </c>
      <c r="AJ308" s="211" t="str">
        <f t="shared" si="183"/>
        <v/>
      </c>
      <c r="AK308" s="211" t="str">
        <f t="shared" si="184"/>
        <v/>
      </c>
      <c r="AL308" s="211" t="str">
        <f t="shared" si="185"/>
        <v/>
      </c>
      <c r="AM308" s="211" t="str">
        <f t="shared" si="186"/>
        <v/>
      </c>
      <c r="AN308" s="211" t="str">
        <f t="shared" si="187"/>
        <v>No</v>
      </c>
      <c r="AO308" s="211" t="str">
        <f t="shared" si="188"/>
        <v>No</v>
      </c>
      <c r="AP308" s="211" t="str">
        <f t="shared" si="189"/>
        <v>No</v>
      </c>
      <c r="AQ308" s="211" t="str">
        <f t="shared" si="190"/>
        <v/>
      </c>
      <c r="AR308" s="211" t="str">
        <f t="shared" si="191"/>
        <v>BETTER</v>
      </c>
      <c r="AS308" s="211" t="str">
        <f t="shared" si="192"/>
        <v/>
      </c>
      <c r="AT308" s="211" t="str">
        <f t="shared" si="193"/>
        <v/>
      </c>
      <c r="AU308" s="211" t="str">
        <f t="shared" si="194"/>
        <v/>
      </c>
      <c r="AV308" s="211" t="str">
        <f t="shared" si="195"/>
        <v>ADC</v>
      </c>
      <c r="AW308" s="211" t="str">
        <f t="shared" si="196"/>
        <v>Wireless</v>
      </c>
      <c r="AX308" s="211" t="str">
        <f t="shared" si="199"/>
        <v>NO</v>
      </c>
      <c r="AY308" s="125" t="str">
        <f t="shared" si="200"/>
        <v>0</v>
      </c>
    </row>
    <row r="309" spans="1:51" s="211" customFormat="1" x14ac:dyDescent="0.25">
      <c r="A309" s="211" t="s">
        <v>5</v>
      </c>
      <c r="B309" s="211" t="s">
        <v>5</v>
      </c>
      <c r="C309" s="211" t="str">
        <f t="shared" si="162"/>
        <v>2GIG Best Package</v>
      </c>
      <c r="D309" s="211" t="str">
        <f t="shared" si="163"/>
        <v>Forfait de base - Meilleur</v>
      </c>
      <c r="E309" s="211" t="str">
        <f t="shared" si="164"/>
        <v/>
      </c>
      <c r="F309" s="211" t="str">
        <f t="shared" si="165"/>
        <v>Best</v>
      </c>
      <c r="G309" s="211" t="str">
        <f t="shared" si="166"/>
        <v>Meilleur</v>
      </c>
      <c r="H309" s="211" t="str">
        <f t="shared" si="167"/>
        <v>2GIG Best Package</v>
      </c>
      <c r="I309" s="211" t="str">
        <f t="shared" si="197"/>
        <v>Forfait de base - Meilleur</v>
      </c>
      <c r="J309" s="211" t="str">
        <f t="shared" si="168"/>
        <v>2GIG-GC2</v>
      </c>
      <c r="K309" s="211" t="str">
        <f t="shared" si="169"/>
        <v>_BEST</v>
      </c>
      <c r="L309" s="211" t="str">
        <f t="shared" si="198"/>
        <v>Non-Inventory</v>
      </c>
      <c r="M309" s="211" t="str">
        <f t="shared" si="170"/>
        <v>NO</v>
      </c>
      <c r="N309" s="211" t="str">
        <f t="shared" si="171"/>
        <v>Product Bundle</v>
      </c>
      <c r="O309" s="211" t="str">
        <f t="shared" si="172"/>
        <v>Bundle</v>
      </c>
      <c r="P309" s="211" t="str">
        <f t="shared" si="173"/>
        <v>RMR</v>
      </c>
      <c r="Q309" s="349">
        <v>43930</v>
      </c>
      <c r="R309" s="349"/>
      <c r="S309" s="211" t="str">
        <f t="shared" si="174"/>
        <v>YES</v>
      </c>
      <c r="T309" s="211" t="str">
        <f t="shared" si="175"/>
        <v>No</v>
      </c>
      <c r="U309" s="211" t="str">
        <f t="shared" si="176"/>
        <v>No</v>
      </c>
      <c r="V309" s="211" t="str">
        <f t="shared" si="177"/>
        <v>NO</v>
      </c>
      <c r="W309" s="211" t="str">
        <f t="shared" si="178"/>
        <v>NO</v>
      </c>
      <c r="X309" s="211">
        <v>0</v>
      </c>
      <c r="Y309" s="211" t="s">
        <v>3277</v>
      </c>
      <c r="Z309" s="211" t="s">
        <v>3275</v>
      </c>
      <c r="AA309" s="211" t="s">
        <v>3319</v>
      </c>
      <c r="AB309" s="211" t="s">
        <v>3286</v>
      </c>
      <c r="AC309" s="211" t="s">
        <v>3286</v>
      </c>
      <c r="AD309" s="211" t="s">
        <v>3320</v>
      </c>
      <c r="AE309" s="211" t="str">
        <f t="shared" si="179"/>
        <v>SERVICE</v>
      </c>
      <c r="AF309" s="211" t="str">
        <f t="shared" si="180"/>
        <v>SERVICE</v>
      </c>
      <c r="AG309" s="211" t="str">
        <f t="shared" si="181"/>
        <v/>
      </c>
      <c r="AH309" s="211" t="str">
        <f t="shared" si="201"/>
        <v/>
      </c>
      <c r="AI309" s="211" t="str">
        <f t="shared" si="182"/>
        <v/>
      </c>
      <c r="AJ309" s="211" t="str">
        <f t="shared" si="183"/>
        <v/>
      </c>
      <c r="AK309" s="211" t="str">
        <f t="shared" si="184"/>
        <v/>
      </c>
      <c r="AL309" s="211" t="str">
        <f t="shared" si="185"/>
        <v/>
      </c>
      <c r="AM309" s="211" t="str">
        <f t="shared" si="186"/>
        <v/>
      </c>
      <c r="AN309" s="211" t="str">
        <f t="shared" si="187"/>
        <v>No</v>
      </c>
      <c r="AO309" s="211" t="str">
        <f t="shared" si="188"/>
        <v>No</v>
      </c>
      <c r="AP309" s="211" t="str">
        <f t="shared" si="189"/>
        <v>No</v>
      </c>
      <c r="AQ309" s="211" t="str">
        <f t="shared" si="190"/>
        <v/>
      </c>
      <c r="AR309" s="211" t="str">
        <f t="shared" si="191"/>
        <v>BEST</v>
      </c>
      <c r="AS309" s="211" t="str">
        <f t="shared" si="192"/>
        <v/>
      </c>
      <c r="AT309" s="211" t="str">
        <f t="shared" si="193"/>
        <v/>
      </c>
      <c r="AU309" s="211" t="str">
        <f t="shared" si="194"/>
        <v/>
      </c>
      <c r="AV309" s="211" t="str">
        <f t="shared" si="195"/>
        <v>ADC</v>
      </c>
      <c r="AW309" s="211" t="str">
        <f t="shared" si="196"/>
        <v>Wireless</v>
      </c>
      <c r="AX309" s="211" t="str">
        <f t="shared" si="199"/>
        <v>NO</v>
      </c>
      <c r="AY309" s="125" t="str">
        <f t="shared" si="200"/>
        <v>0</v>
      </c>
    </row>
    <row r="310" spans="1:51" s="211" customFormat="1" x14ac:dyDescent="0.25">
      <c r="A310" s="211" t="s">
        <v>497</v>
      </c>
      <c r="B310" s="211" t="s">
        <v>497</v>
      </c>
      <c r="C310" s="211" t="str">
        <f t="shared" si="162"/>
        <v>Window decal - Bell Business Security French</v>
      </c>
      <c r="D310" s="211" t="str">
        <f t="shared" si="163"/>
        <v>Autocollant de fenêtre - Service de sécurité d'affaires de Bell (français)</v>
      </c>
      <c r="E310" s="211" t="str">
        <f t="shared" si="164"/>
        <v/>
      </c>
      <c r="F310" s="211" t="str">
        <f t="shared" si="165"/>
        <v>Window decal - Bell Business Security French</v>
      </c>
      <c r="G310" s="211" t="str">
        <f t="shared" si="166"/>
        <v>Autocollant de fenêtre - Service de sécurité d'affaires de Bell (français)</v>
      </c>
      <c r="H310" s="211" t="str">
        <f t="shared" si="167"/>
        <v>Window decal - Bell Business Security French</v>
      </c>
      <c r="I310" s="211" t="str">
        <f t="shared" si="197"/>
        <v>Autocollant de fenêtre - Service de sécurité d'affaires de Bell (français)</v>
      </c>
      <c r="J310" s="211" t="str">
        <f t="shared" si="168"/>
        <v/>
      </c>
      <c r="K310" s="211" t="str">
        <f t="shared" si="169"/>
        <v>BBS-FR-WD</v>
      </c>
      <c r="L310" s="211" t="str">
        <f t="shared" si="198"/>
        <v>Inventory</v>
      </c>
      <c r="M310" s="211" t="str">
        <f t="shared" si="170"/>
        <v>NO</v>
      </c>
      <c r="N310" s="211" t="str">
        <f t="shared" si="171"/>
        <v>Product</v>
      </c>
      <c r="O310" s="211" t="str">
        <f t="shared" si="172"/>
        <v>Misc</v>
      </c>
      <c r="P310" s="211" t="str">
        <f t="shared" si="173"/>
        <v>One Time</v>
      </c>
      <c r="Q310" s="349">
        <v>43930</v>
      </c>
      <c r="R310" s="349"/>
      <c r="S310" s="211" t="str">
        <f t="shared" si="174"/>
        <v>YES</v>
      </c>
      <c r="T310" s="211" t="str">
        <f t="shared" si="175"/>
        <v>No</v>
      </c>
      <c r="U310" s="211" t="str">
        <f t="shared" si="176"/>
        <v>No</v>
      </c>
      <c r="V310" s="211" t="str">
        <f t="shared" si="177"/>
        <v>NO</v>
      </c>
      <c r="W310" s="211" t="str">
        <f t="shared" si="178"/>
        <v>NO</v>
      </c>
      <c r="X310" s="211">
        <v>0</v>
      </c>
      <c r="Y310" s="211" t="s">
        <v>3277</v>
      </c>
      <c r="Z310" s="211" t="s">
        <v>3275</v>
      </c>
      <c r="AA310" s="211" t="s">
        <v>3319</v>
      </c>
      <c r="AB310" s="211" t="s">
        <v>3286</v>
      </c>
      <c r="AC310" s="211" t="s">
        <v>3286</v>
      </c>
      <c r="AD310" s="211" t="s">
        <v>3320</v>
      </c>
      <c r="AE310" s="211" t="str">
        <f t="shared" si="179"/>
        <v>BBS-FR-WD</v>
      </c>
      <c r="AF310" s="211" t="str">
        <f t="shared" si="180"/>
        <v/>
      </c>
      <c r="AG310" s="211" t="str">
        <f t="shared" si="181"/>
        <v/>
      </c>
      <c r="AH310" s="211" t="str">
        <f t="shared" si="201"/>
        <v/>
      </c>
      <c r="AI310" s="211" t="str">
        <f t="shared" si="182"/>
        <v/>
      </c>
      <c r="AJ310" s="211" t="str">
        <f t="shared" si="183"/>
        <v/>
      </c>
      <c r="AK310" s="211" t="str">
        <f t="shared" si="184"/>
        <v/>
      </c>
      <c r="AL310" s="211" t="str">
        <f t="shared" si="185"/>
        <v/>
      </c>
      <c r="AM310" s="211" t="str">
        <f t="shared" si="186"/>
        <v/>
      </c>
      <c r="AN310" s="211" t="str">
        <f t="shared" si="187"/>
        <v>Yes</v>
      </c>
      <c r="AO310" s="211" t="str">
        <f t="shared" si="188"/>
        <v>No</v>
      </c>
      <c r="AP310" s="211" t="str">
        <f t="shared" si="189"/>
        <v>No</v>
      </c>
      <c r="AQ310" s="211" t="str">
        <f t="shared" si="190"/>
        <v/>
      </c>
      <c r="AR310" s="211" t="str">
        <f t="shared" si="191"/>
        <v/>
      </c>
      <c r="AS310" s="211" t="str">
        <f t="shared" si="192"/>
        <v/>
      </c>
      <c r="AT310" s="211" t="str">
        <f t="shared" si="193"/>
        <v/>
      </c>
      <c r="AU310" s="211" t="str">
        <f t="shared" si="194"/>
        <v/>
      </c>
      <c r="AV310" s="211" t="str">
        <f t="shared" si="195"/>
        <v/>
      </c>
      <c r="AW310" s="211" t="str">
        <f t="shared" si="196"/>
        <v/>
      </c>
      <c r="AX310" s="211" t="str">
        <f t="shared" si="199"/>
        <v>YES</v>
      </c>
      <c r="AY310" s="125" t="str">
        <f t="shared" si="200"/>
        <v/>
      </c>
    </row>
    <row r="311" spans="1:51" s="211" customFormat="1" x14ac:dyDescent="0.25">
      <c r="A311" s="211" t="s">
        <v>495</v>
      </c>
      <c r="B311" s="211" t="s">
        <v>495</v>
      </c>
      <c r="C311" s="211" t="str">
        <f t="shared" si="162"/>
        <v>Window decal - Bell Business Security English</v>
      </c>
      <c r="D311" s="211" t="str">
        <f t="shared" si="163"/>
        <v>Autocollant de fenêtre - Service de sécurité d'affaires de Bell (anglais)</v>
      </c>
      <c r="E311" s="211" t="str">
        <f t="shared" si="164"/>
        <v/>
      </c>
      <c r="F311" s="211" t="str">
        <f t="shared" si="165"/>
        <v>Window decal - Bell Business Security English</v>
      </c>
      <c r="G311" s="211" t="str">
        <f t="shared" si="166"/>
        <v>Autocollant de fenêtre - Service de sécurité d'affaires de Bell (anglais)</v>
      </c>
      <c r="H311" s="211" t="str">
        <f t="shared" si="167"/>
        <v>Window decal - Bell Business Security English</v>
      </c>
      <c r="I311" s="211" t="str">
        <f t="shared" si="197"/>
        <v>Autocollant de fenêtre - Service de sécurité d'affaires de Bell (anglais)</v>
      </c>
      <c r="J311" s="211" t="str">
        <f t="shared" si="168"/>
        <v/>
      </c>
      <c r="K311" s="211" t="str">
        <f t="shared" si="169"/>
        <v>BBS-ENG-WD</v>
      </c>
      <c r="L311" s="211" t="str">
        <f t="shared" si="198"/>
        <v>Inventory</v>
      </c>
      <c r="M311" s="211" t="str">
        <f t="shared" si="170"/>
        <v>NO</v>
      </c>
      <c r="N311" s="211" t="str">
        <f t="shared" si="171"/>
        <v>Product</v>
      </c>
      <c r="O311" s="211" t="str">
        <f t="shared" si="172"/>
        <v>Misc</v>
      </c>
      <c r="P311" s="211" t="str">
        <f t="shared" si="173"/>
        <v>One Time</v>
      </c>
      <c r="Q311" s="349">
        <v>43930</v>
      </c>
      <c r="R311" s="349"/>
      <c r="S311" s="211" t="str">
        <f t="shared" si="174"/>
        <v>YES</v>
      </c>
      <c r="T311" s="211" t="str">
        <f t="shared" si="175"/>
        <v>No</v>
      </c>
      <c r="U311" s="211" t="str">
        <f t="shared" si="176"/>
        <v>No</v>
      </c>
      <c r="V311" s="211" t="str">
        <f t="shared" si="177"/>
        <v>NO</v>
      </c>
      <c r="W311" s="211" t="str">
        <f t="shared" si="178"/>
        <v>NO</v>
      </c>
      <c r="X311" s="211">
        <v>0</v>
      </c>
      <c r="Y311" s="211" t="s">
        <v>3277</v>
      </c>
      <c r="Z311" s="211" t="s">
        <v>3275</v>
      </c>
      <c r="AA311" s="211" t="s">
        <v>3319</v>
      </c>
      <c r="AB311" s="211" t="s">
        <v>3286</v>
      </c>
      <c r="AC311" s="211" t="s">
        <v>3286</v>
      </c>
      <c r="AD311" s="211" t="s">
        <v>3320</v>
      </c>
      <c r="AE311" s="211" t="str">
        <f t="shared" si="179"/>
        <v>BBS-ENG-WD</v>
      </c>
      <c r="AF311" s="211" t="str">
        <f t="shared" si="180"/>
        <v/>
      </c>
      <c r="AG311" s="211" t="str">
        <f t="shared" si="181"/>
        <v/>
      </c>
      <c r="AH311" s="211" t="str">
        <f t="shared" si="201"/>
        <v/>
      </c>
      <c r="AI311" s="211" t="str">
        <f t="shared" si="182"/>
        <v/>
      </c>
      <c r="AJ311" s="211" t="str">
        <f t="shared" si="183"/>
        <v/>
      </c>
      <c r="AK311" s="211" t="str">
        <f t="shared" si="184"/>
        <v/>
      </c>
      <c r="AL311" s="211" t="str">
        <f t="shared" si="185"/>
        <v/>
      </c>
      <c r="AM311" s="211" t="str">
        <f t="shared" si="186"/>
        <v/>
      </c>
      <c r="AN311" s="211" t="str">
        <f t="shared" si="187"/>
        <v>Yes</v>
      </c>
      <c r="AO311" s="211" t="str">
        <f t="shared" si="188"/>
        <v>No</v>
      </c>
      <c r="AP311" s="211" t="str">
        <f t="shared" si="189"/>
        <v>No</v>
      </c>
      <c r="AQ311" s="211" t="str">
        <f t="shared" si="190"/>
        <v/>
      </c>
      <c r="AR311" s="211" t="str">
        <f t="shared" si="191"/>
        <v/>
      </c>
      <c r="AS311" s="211" t="str">
        <f t="shared" si="192"/>
        <v/>
      </c>
      <c r="AT311" s="211" t="str">
        <f t="shared" si="193"/>
        <v/>
      </c>
      <c r="AU311" s="211" t="str">
        <f t="shared" si="194"/>
        <v/>
      </c>
      <c r="AV311" s="211" t="str">
        <f t="shared" si="195"/>
        <v/>
      </c>
      <c r="AW311" s="211" t="str">
        <f t="shared" si="196"/>
        <v/>
      </c>
      <c r="AX311" s="211" t="str">
        <f t="shared" si="199"/>
        <v>YES</v>
      </c>
      <c r="AY311" s="125" t="str">
        <f t="shared" si="200"/>
        <v/>
      </c>
    </row>
    <row r="312" spans="1:51" s="211" customFormat="1" x14ac:dyDescent="0.25">
      <c r="A312" s="211" t="s">
        <v>2624</v>
      </c>
      <c r="B312" s="211" t="s">
        <v>2624</v>
      </c>
      <c r="C312" s="211" t="str">
        <f t="shared" si="162"/>
        <v xml:space="preserve">Cellular Backup Fee Credit - $4.95 Ongoing </v>
      </c>
      <c r="D312" s="211" t="str">
        <f t="shared" si="163"/>
        <v>Crédit sur les frais de service de secours sur réseau mobile</v>
      </c>
      <c r="E312" s="211" t="str">
        <f t="shared" si="164"/>
        <v/>
      </c>
      <c r="F312" s="211" t="str">
        <f t="shared" si="165"/>
        <v xml:space="preserve">Ongoing RMR Discount of cellular backup fee </v>
      </c>
      <c r="G312" s="211" t="str">
        <f t="shared" si="166"/>
        <v>Crédit sur les frais de service de secours sur réseau mobile</v>
      </c>
      <c r="H312" s="211" t="str">
        <f t="shared" si="167"/>
        <v xml:space="preserve">Cellular Backup Fee Credit - $4.95 Ongoing </v>
      </c>
      <c r="I312" s="211" t="str">
        <f t="shared" si="197"/>
        <v>Crédit sur les frais de service de secours sur réseau mobile</v>
      </c>
      <c r="J312" s="211" t="str">
        <f t="shared" si="168"/>
        <v/>
      </c>
      <c r="K312" s="211" t="str">
        <f t="shared" si="169"/>
        <v/>
      </c>
      <c r="L312" s="211" t="str">
        <f t="shared" si="198"/>
        <v>Service</v>
      </c>
      <c r="M312" s="211" t="str">
        <f t="shared" si="170"/>
        <v>NO</v>
      </c>
      <c r="N312" s="211" t="str">
        <f t="shared" si="171"/>
        <v>Product</v>
      </c>
      <c r="O312" s="211" t="str">
        <f t="shared" si="172"/>
        <v>Promotion</v>
      </c>
      <c r="P312" s="211" t="str">
        <f t="shared" si="173"/>
        <v>One Time</v>
      </c>
      <c r="Q312" s="349">
        <v>43930</v>
      </c>
      <c r="R312" s="349"/>
      <c r="S312" s="211" t="str">
        <f t="shared" si="174"/>
        <v>NO</v>
      </c>
      <c r="T312" s="211" t="str">
        <f t="shared" si="175"/>
        <v>No</v>
      </c>
      <c r="U312" s="211" t="str">
        <f t="shared" si="176"/>
        <v>No</v>
      </c>
      <c r="V312" s="211" t="str">
        <f t="shared" si="177"/>
        <v>NO</v>
      </c>
      <c r="W312" s="211" t="str">
        <f t="shared" si="178"/>
        <v>NO</v>
      </c>
      <c r="X312" s="211">
        <v>0</v>
      </c>
      <c r="Y312" s="211" t="s">
        <v>3277</v>
      </c>
      <c r="Z312" s="211" t="s">
        <v>3275</v>
      </c>
      <c r="AA312" s="211" t="s">
        <v>3319</v>
      </c>
      <c r="AB312" s="211" t="s">
        <v>3286</v>
      </c>
      <c r="AC312" s="211" t="s">
        <v>3286</v>
      </c>
      <c r="AD312" s="211" t="s">
        <v>3320</v>
      </c>
      <c r="AE312" s="211" t="str">
        <f t="shared" si="179"/>
        <v>RPLS</v>
      </c>
      <c r="AF312" s="211" t="str">
        <f t="shared" si="180"/>
        <v>RPLS</v>
      </c>
      <c r="AG312" s="211" t="str">
        <f t="shared" si="181"/>
        <v>APLUSCRED</v>
      </c>
      <c r="AH312" s="211" t="str">
        <f t="shared" si="201"/>
        <v/>
      </c>
      <c r="AI312" s="211" t="str">
        <f t="shared" si="182"/>
        <v/>
      </c>
      <c r="AJ312" s="211" t="str">
        <f t="shared" si="183"/>
        <v/>
      </c>
      <c r="AK312" s="211" t="str">
        <f t="shared" si="184"/>
        <v/>
      </c>
      <c r="AL312" s="211" t="str">
        <f t="shared" si="185"/>
        <v/>
      </c>
      <c r="AM312" s="211" t="str">
        <f t="shared" si="186"/>
        <v>Offer</v>
      </c>
      <c r="AN312" s="211" t="str">
        <f t="shared" si="187"/>
        <v>No</v>
      </c>
      <c r="AO312" s="211" t="str">
        <f t="shared" si="188"/>
        <v>No</v>
      </c>
      <c r="AP312" s="211" t="str">
        <f t="shared" si="189"/>
        <v>No</v>
      </c>
      <c r="AQ312" s="211" t="str">
        <f t="shared" si="190"/>
        <v/>
      </c>
      <c r="AR312" s="211" t="str">
        <f t="shared" si="191"/>
        <v/>
      </c>
      <c r="AS312" s="211" t="str">
        <f t="shared" si="192"/>
        <v/>
      </c>
      <c r="AT312" s="211" t="str">
        <f t="shared" si="193"/>
        <v>NO</v>
      </c>
      <c r="AU312" s="211" t="str">
        <f t="shared" si="194"/>
        <v/>
      </c>
      <c r="AV312" s="211" t="str">
        <f t="shared" si="195"/>
        <v/>
      </c>
      <c r="AW312" s="211" t="str">
        <f t="shared" si="196"/>
        <v/>
      </c>
      <c r="AX312" s="211" t="str">
        <f t="shared" si="199"/>
        <v>NO</v>
      </c>
      <c r="AY312" s="125" t="str">
        <f t="shared" si="200"/>
        <v/>
      </c>
    </row>
    <row r="313" spans="1:51" s="211" customFormat="1" x14ac:dyDescent="0.25">
      <c r="A313" s="211" t="s">
        <v>2618</v>
      </c>
      <c r="B313" s="211" t="s">
        <v>2618</v>
      </c>
      <c r="C313" s="211" t="str">
        <f t="shared" si="162"/>
        <v>Cellular Backup Fee One Time Adjustment - $4.95</v>
      </c>
      <c r="D313" s="211" t="str">
        <f t="shared" si="163"/>
        <v>Rectification unique des frais de service de secours sur réseau mobile</v>
      </c>
      <c r="E313" s="211" t="str">
        <f t="shared" si="164"/>
        <v/>
      </c>
      <c r="F313" s="211" t="str">
        <f t="shared" si="165"/>
        <v xml:space="preserve">One time Discount of cellular backup fee </v>
      </c>
      <c r="G313" s="211" t="str">
        <f t="shared" si="166"/>
        <v>Rectification unique des frais de service de secours sur réseau mobile</v>
      </c>
      <c r="H313" s="211" t="str">
        <f t="shared" si="167"/>
        <v>Cellular Backup Fee One Time Adjustment - $4.95</v>
      </c>
      <c r="I313" s="211" t="str">
        <f t="shared" si="197"/>
        <v>Rectification unique des frais de service de secours sur réseau mobile</v>
      </c>
      <c r="J313" s="211" t="str">
        <f t="shared" si="168"/>
        <v/>
      </c>
      <c r="K313" s="211" t="str">
        <f t="shared" si="169"/>
        <v/>
      </c>
      <c r="L313" s="211" t="str">
        <f t="shared" si="198"/>
        <v>Service</v>
      </c>
      <c r="M313" s="211" t="str">
        <f t="shared" si="170"/>
        <v>NO</v>
      </c>
      <c r="N313" s="211" t="str">
        <f t="shared" si="171"/>
        <v>Product</v>
      </c>
      <c r="O313" s="211" t="str">
        <f t="shared" si="172"/>
        <v>Promotion</v>
      </c>
      <c r="P313" s="211" t="str">
        <f t="shared" si="173"/>
        <v>One time</v>
      </c>
      <c r="Q313" s="349">
        <v>43930</v>
      </c>
      <c r="R313" s="349"/>
      <c r="S313" s="211" t="str">
        <f t="shared" si="174"/>
        <v>NO</v>
      </c>
      <c r="T313" s="211" t="str">
        <f t="shared" si="175"/>
        <v>No</v>
      </c>
      <c r="U313" s="211" t="str">
        <f t="shared" si="176"/>
        <v>No</v>
      </c>
      <c r="V313" s="211" t="str">
        <f t="shared" si="177"/>
        <v>NO</v>
      </c>
      <c r="W313" s="211" t="str">
        <f t="shared" si="178"/>
        <v>NO</v>
      </c>
      <c r="X313" s="211">
        <v>0</v>
      </c>
      <c r="Y313" s="211" t="s">
        <v>3277</v>
      </c>
      <c r="Z313" s="211" t="s">
        <v>3275</v>
      </c>
      <c r="AA313" s="211" t="s">
        <v>3319</v>
      </c>
      <c r="AB313" s="211" t="s">
        <v>3286</v>
      </c>
      <c r="AC313" s="211" t="s">
        <v>3286</v>
      </c>
      <c r="AD313" s="211" t="s">
        <v>3320</v>
      </c>
      <c r="AE313" s="211" t="str">
        <f t="shared" si="179"/>
        <v>RPLS</v>
      </c>
      <c r="AF313" s="211" t="str">
        <f t="shared" si="180"/>
        <v>RPLS</v>
      </c>
      <c r="AG313" s="211" t="str">
        <f t="shared" si="181"/>
        <v>APLUSADJ</v>
      </c>
      <c r="AH313" s="211" t="str">
        <f t="shared" si="201"/>
        <v/>
      </c>
      <c r="AI313" s="211" t="str">
        <f t="shared" si="182"/>
        <v/>
      </c>
      <c r="AJ313" s="211" t="str">
        <f t="shared" si="183"/>
        <v/>
      </c>
      <c r="AK313" s="211" t="str">
        <f t="shared" si="184"/>
        <v/>
      </c>
      <c r="AL313" s="211" t="str">
        <f t="shared" si="185"/>
        <v/>
      </c>
      <c r="AM313" s="211" t="str">
        <f t="shared" si="186"/>
        <v>Offer</v>
      </c>
      <c r="AN313" s="211" t="str">
        <f t="shared" si="187"/>
        <v>No</v>
      </c>
      <c r="AO313" s="211" t="str">
        <f t="shared" si="188"/>
        <v>No</v>
      </c>
      <c r="AP313" s="211" t="str">
        <f t="shared" si="189"/>
        <v>No</v>
      </c>
      <c r="AQ313" s="211" t="str">
        <f t="shared" si="190"/>
        <v/>
      </c>
      <c r="AR313" s="211" t="str">
        <f t="shared" si="191"/>
        <v/>
      </c>
      <c r="AS313" s="211" t="str">
        <f t="shared" si="192"/>
        <v/>
      </c>
      <c r="AT313" s="211" t="str">
        <f t="shared" si="193"/>
        <v>NO</v>
      </c>
      <c r="AU313" s="211" t="str">
        <f t="shared" si="194"/>
        <v/>
      </c>
      <c r="AV313" s="211" t="str">
        <f t="shared" si="195"/>
        <v/>
      </c>
      <c r="AW313" s="211" t="str">
        <f t="shared" si="196"/>
        <v/>
      </c>
      <c r="AX313" s="211" t="str">
        <f t="shared" si="199"/>
        <v>NO</v>
      </c>
      <c r="AY313" s="125" t="str">
        <f t="shared" si="200"/>
        <v/>
      </c>
    </row>
    <row r="314" spans="1:51" s="211" customFormat="1" x14ac:dyDescent="0.25">
      <c r="A314" s="211" t="s">
        <v>2754</v>
      </c>
      <c r="B314" s="211" t="s">
        <v>2754</v>
      </c>
      <c r="C314" s="211" t="str">
        <f t="shared" si="162"/>
        <v xml:space="preserve"> Discount on AlarmForce App </v>
      </c>
      <c r="D314" s="211" t="str">
        <f t="shared" si="163"/>
        <v>Remise sur l'application AlarmForce</v>
      </c>
      <c r="E314" s="211" t="str">
        <f t="shared" si="164"/>
        <v/>
      </c>
      <c r="F314" s="211" t="str">
        <f t="shared" si="165"/>
        <v xml:space="preserve"> Discount on AlarmForce App </v>
      </c>
      <c r="G314" s="211" t="str">
        <f t="shared" si="166"/>
        <v>Remise sur l'application AlarmForce</v>
      </c>
      <c r="H314" s="211" t="str">
        <f t="shared" si="167"/>
        <v xml:space="preserve"> Discount on AlarmForce App </v>
      </c>
      <c r="I314" s="211" t="str">
        <f t="shared" si="197"/>
        <v>Remise sur l'application AlarmForce</v>
      </c>
      <c r="J314" s="211" t="str">
        <f t="shared" si="168"/>
        <v/>
      </c>
      <c r="K314" s="211" t="str">
        <f t="shared" si="169"/>
        <v/>
      </c>
      <c r="L314" s="211" t="str">
        <f t="shared" si="198"/>
        <v>Service</v>
      </c>
      <c r="M314" s="211" t="str">
        <f t="shared" si="170"/>
        <v>NO</v>
      </c>
      <c r="N314" s="211" t="str">
        <f t="shared" si="171"/>
        <v>Product</v>
      </c>
      <c r="O314" s="211" t="str">
        <f t="shared" si="172"/>
        <v>Promotion</v>
      </c>
      <c r="P314" s="211" t="str">
        <f t="shared" si="173"/>
        <v>One time</v>
      </c>
      <c r="Q314" s="349">
        <v>43930</v>
      </c>
      <c r="R314" s="349"/>
      <c r="S314" s="211" t="str">
        <f t="shared" si="174"/>
        <v>NO</v>
      </c>
      <c r="T314" s="211" t="str">
        <f t="shared" si="175"/>
        <v>No</v>
      </c>
      <c r="U314" s="211" t="str">
        <f t="shared" si="176"/>
        <v>No</v>
      </c>
      <c r="V314" s="211" t="str">
        <f t="shared" si="177"/>
        <v>NO</v>
      </c>
      <c r="W314" s="211" t="str">
        <f t="shared" si="178"/>
        <v>NO</v>
      </c>
      <c r="X314" s="211">
        <v>0</v>
      </c>
      <c r="Y314" s="211" t="s">
        <v>3277</v>
      </c>
      <c r="Z314" s="211" t="s">
        <v>3275</v>
      </c>
      <c r="AA314" s="211" t="s">
        <v>3319</v>
      </c>
      <c r="AB314" s="211" t="s">
        <v>3286</v>
      </c>
      <c r="AC314" s="211" t="s">
        <v>3286</v>
      </c>
      <c r="AD314" s="211" t="s">
        <v>3320</v>
      </c>
      <c r="AE314" s="211" t="str">
        <f t="shared" si="179"/>
        <v>Service</v>
      </c>
      <c r="AF314" s="211" t="str">
        <f t="shared" si="180"/>
        <v>Service</v>
      </c>
      <c r="AG314" s="211" t="str">
        <f t="shared" si="181"/>
        <v>AFCRED</v>
      </c>
      <c r="AH314" s="211" t="str">
        <f t="shared" si="201"/>
        <v/>
      </c>
      <c r="AI314" s="211" t="str">
        <f t="shared" si="182"/>
        <v/>
      </c>
      <c r="AJ314" s="211" t="str">
        <f t="shared" si="183"/>
        <v/>
      </c>
      <c r="AK314" s="211" t="str">
        <f t="shared" si="184"/>
        <v/>
      </c>
      <c r="AL314" s="211" t="str">
        <f t="shared" si="185"/>
        <v/>
      </c>
      <c r="AM314" s="211" t="str">
        <f t="shared" si="186"/>
        <v>Offer</v>
      </c>
      <c r="AN314" s="211" t="str">
        <f t="shared" si="187"/>
        <v>No</v>
      </c>
      <c r="AO314" s="211" t="str">
        <f t="shared" si="188"/>
        <v>No</v>
      </c>
      <c r="AP314" s="211" t="str">
        <f t="shared" si="189"/>
        <v>No</v>
      </c>
      <c r="AQ314" s="211" t="str">
        <f t="shared" si="190"/>
        <v/>
      </c>
      <c r="AR314" s="211" t="str">
        <f t="shared" si="191"/>
        <v/>
      </c>
      <c r="AS314" s="211" t="str">
        <f t="shared" si="192"/>
        <v/>
      </c>
      <c r="AT314" s="211" t="str">
        <f t="shared" si="193"/>
        <v>NO</v>
      </c>
      <c r="AU314" s="211" t="str">
        <f t="shared" si="194"/>
        <v/>
      </c>
      <c r="AV314" s="211" t="str">
        <f t="shared" si="195"/>
        <v/>
      </c>
      <c r="AW314" s="211" t="str">
        <f t="shared" si="196"/>
        <v/>
      </c>
      <c r="AX314" s="211" t="str">
        <f t="shared" si="199"/>
        <v>NO</v>
      </c>
      <c r="AY314" s="125" t="str">
        <f t="shared" si="200"/>
        <v/>
      </c>
    </row>
    <row r="315" spans="1:51" s="211" customFormat="1" x14ac:dyDescent="0.25">
      <c r="A315" s="211" t="s">
        <v>610</v>
      </c>
      <c r="B315" s="211" t="s">
        <v>610</v>
      </c>
      <c r="C315" s="211" t="str">
        <f t="shared" si="162"/>
        <v>AF Connect Service</v>
      </c>
      <c r="D315" s="211" t="str">
        <f t="shared" si="163"/>
        <v>Service de connexion d'AlarmForce</v>
      </c>
      <c r="E315" s="211" t="str">
        <f t="shared" si="164"/>
        <v/>
      </c>
      <c r="F315" s="211" t="str">
        <f t="shared" si="165"/>
        <v>AF Connect Service</v>
      </c>
      <c r="G315" s="211" t="str">
        <f t="shared" si="166"/>
        <v>Service de connexion d'AlarmForce</v>
      </c>
      <c r="H315" s="211" t="str">
        <f t="shared" si="167"/>
        <v>AF Connect Service</v>
      </c>
      <c r="I315" s="211" t="str">
        <f t="shared" si="197"/>
        <v>Service de connexion d'AlarmForce</v>
      </c>
      <c r="J315" s="211" t="str">
        <f t="shared" si="168"/>
        <v/>
      </c>
      <c r="K315" s="211" t="str">
        <f t="shared" si="169"/>
        <v>AF_CONNECT</v>
      </c>
      <c r="L315" s="211" t="str">
        <f t="shared" si="198"/>
        <v>Inventory</v>
      </c>
      <c r="M315" s="211" t="str">
        <f t="shared" si="170"/>
        <v>NO</v>
      </c>
      <c r="N315" s="211" t="str">
        <f t="shared" si="171"/>
        <v>Product</v>
      </c>
      <c r="O315" s="211" t="str">
        <f t="shared" si="172"/>
        <v>Misc</v>
      </c>
      <c r="P315" s="211" t="str">
        <f t="shared" si="173"/>
        <v>RMR</v>
      </c>
      <c r="Q315" s="349">
        <v>43930</v>
      </c>
      <c r="R315" s="349"/>
      <c r="S315" s="211" t="str">
        <f t="shared" si="174"/>
        <v>YES</v>
      </c>
      <c r="T315" s="211" t="str">
        <f t="shared" si="175"/>
        <v>No</v>
      </c>
      <c r="U315" s="211" t="str">
        <f t="shared" si="176"/>
        <v>No</v>
      </c>
      <c r="V315" s="211" t="str">
        <f t="shared" si="177"/>
        <v>NO</v>
      </c>
      <c r="W315" s="211" t="str">
        <f t="shared" si="178"/>
        <v>NO</v>
      </c>
      <c r="X315" s="211">
        <v>0</v>
      </c>
      <c r="Y315" s="211" t="s">
        <v>3277</v>
      </c>
      <c r="Z315" s="211" t="s">
        <v>3275</v>
      </c>
      <c r="AA315" s="211" t="s">
        <v>3319</v>
      </c>
      <c r="AB315" s="211" t="s">
        <v>3286</v>
      </c>
      <c r="AC315" s="211" t="s">
        <v>3286</v>
      </c>
      <c r="AD315" s="211" t="s">
        <v>3320</v>
      </c>
      <c r="AE315" s="211" t="str">
        <f t="shared" si="179"/>
        <v>AF_CONNECT</v>
      </c>
      <c r="AF315" s="211" t="str">
        <f t="shared" si="180"/>
        <v/>
      </c>
      <c r="AG315" s="211" t="str">
        <f t="shared" si="181"/>
        <v/>
      </c>
      <c r="AH315" s="211" t="str">
        <f t="shared" si="201"/>
        <v/>
      </c>
      <c r="AI315" s="211" t="str">
        <f t="shared" si="182"/>
        <v/>
      </c>
      <c r="AJ315" s="211" t="str">
        <f t="shared" si="183"/>
        <v/>
      </c>
      <c r="AK315" s="211" t="str">
        <f t="shared" si="184"/>
        <v/>
      </c>
      <c r="AL315" s="211" t="str">
        <f t="shared" si="185"/>
        <v/>
      </c>
      <c r="AM315" s="211" t="str">
        <f t="shared" si="186"/>
        <v/>
      </c>
      <c r="AN315" s="211" t="str">
        <f t="shared" si="187"/>
        <v>No</v>
      </c>
      <c r="AO315" s="211" t="str">
        <f t="shared" si="188"/>
        <v>No</v>
      </c>
      <c r="AP315" s="211" t="str">
        <f t="shared" si="189"/>
        <v>No</v>
      </c>
      <c r="AQ315" s="211" t="str">
        <f t="shared" si="190"/>
        <v/>
      </c>
      <c r="AR315" s="211" t="str">
        <f t="shared" si="191"/>
        <v/>
      </c>
      <c r="AS315" s="211" t="str">
        <f t="shared" si="192"/>
        <v/>
      </c>
      <c r="AT315" s="211" t="str">
        <f t="shared" si="193"/>
        <v/>
      </c>
      <c r="AU315" s="211" t="str">
        <f t="shared" si="194"/>
        <v/>
      </c>
      <c r="AV315" s="211" t="str">
        <f t="shared" si="195"/>
        <v/>
      </c>
      <c r="AW315" s="211" t="str">
        <f t="shared" si="196"/>
        <v/>
      </c>
      <c r="AX315" s="211" t="str">
        <f t="shared" si="199"/>
        <v>NO</v>
      </c>
      <c r="AY315" s="125" t="str">
        <f t="shared" si="200"/>
        <v/>
      </c>
    </row>
    <row r="316" spans="1:51" s="211" customFormat="1" x14ac:dyDescent="0.25">
      <c r="A316" s="211" t="s">
        <v>129</v>
      </c>
      <c r="B316" s="211" t="s">
        <v>129</v>
      </c>
      <c r="C316" s="211" t="str">
        <f t="shared" si="162"/>
        <v>Mobile App</v>
      </c>
      <c r="D316" s="211" t="str">
        <f t="shared" si="163"/>
        <v>Application mobile</v>
      </c>
      <c r="E316" s="211" t="str">
        <f t="shared" si="164"/>
        <v/>
      </c>
      <c r="F316" s="211" t="str">
        <f t="shared" si="165"/>
        <v>Access to the Bell Smart Home mobile app and web portal to manage your system and devices.</v>
      </c>
      <c r="G316" s="211" t="str">
        <f t="shared" si="166"/>
        <v xml:space="preserve">
Accès à l'application mobile et au portail Web de Bell Maison Inteligente pour gérer votre système et vos appareils</v>
      </c>
      <c r="H316" s="211" t="str">
        <f t="shared" si="167"/>
        <v>Mobile App</v>
      </c>
      <c r="I316" s="211" t="str">
        <f t="shared" si="197"/>
        <v>Application mobile</v>
      </c>
      <c r="J316" s="211" t="str">
        <f t="shared" si="168"/>
        <v/>
      </c>
      <c r="K316" s="211" t="str">
        <f t="shared" si="169"/>
        <v>AF ACCESS</v>
      </c>
      <c r="L316" s="211" t="str">
        <f t="shared" si="198"/>
        <v>Non-Inventory</v>
      </c>
      <c r="M316" s="211" t="str">
        <f t="shared" si="170"/>
        <v>NO</v>
      </c>
      <c r="N316" s="211" t="str">
        <f t="shared" si="171"/>
        <v>Product</v>
      </c>
      <c r="O316" s="211" t="str">
        <f t="shared" si="172"/>
        <v>Service</v>
      </c>
      <c r="P316" s="211" t="str">
        <f t="shared" si="173"/>
        <v>RMR</v>
      </c>
      <c r="Q316" s="349">
        <v>43930</v>
      </c>
      <c r="R316" s="349"/>
      <c r="S316" s="211" t="str">
        <f t="shared" si="174"/>
        <v>YES</v>
      </c>
      <c r="T316" s="211" t="str">
        <f t="shared" si="175"/>
        <v>No</v>
      </c>
      <c r="U316" s="211" t="str">
        <f t="shared" si="176"/>
        <v>No</v>
      </c>
      <c r="V316" s="211" t="str">
        <f t="shared" si="177"/>
        <v>NO</v>
      </c>
      <c r="W316" s="211" t="str">
        <f t="shared" si="178"/>
        <v>NO</v>
      </c>
      <c r="X316" s="211">
        <v>0</v>
      </c>
      <c r="Y316" s="211" t="s">
        <v>3277</v>
      </c>
      <c r="Z316" s="211" t="s">
        <v>3275</v>
      </c>
      <c r="AA316" s="211" t="s">
        <v>3319</v>
      </c>
      <c r="AB316" s="211" t="s">
        <v>3286</v>
      </c>
      <c r="AC316" s="211" t="s">
        <v>3286</v>
      </c>
      <c r="AD316" s="211" t="s">
        <v>3320</v>
      </c>
      <c r="AE316" s="211" t="str">
        <f t="shared" si="179"/>
        <v>Service</v>
      </c>
      <c r="AF316" s="211" t="str">
        <f t="shared" si="180"/>
        <v>Service</v>
      </c>
      <c r="AG316" s="211" t="str">
        <f t="shared" si="181"/>
        <v/>
      </c>
      <c r="AH316" s="211" t="str">
        <f t="shared" si="201"/>
        <v/>
      </c>
      <c r="AI316" s="211" t="str">
        <f t="shared" si="182"/>
        <v/>
      </c>
      <c r="AJ316" s="211" t="str">
        <f t="shared" si="183"/>
        <v/>
      </c>
      <c r="AK316" s="211" t="str">
        <f t="shared" si="184"/>
        <v/>
      </c>
      <c r="AL316" s="211" t="str">
        <f t="shared" si="185"/>
        <v/>
      </c>
      <c r="AM316" s="211" t="str">
        <f t="shared" si="186"/>
        <v/>
      </c>
      <c r="AN316" s="211" t="str">
        <f t="shared" si="187"/>
        <v>No</v>
      </c>
      <c r="AO316" s="211" t="str">
        <f t="shared" si="188"/>
        <v>No</v>
      </c>
      <c r="AP316" s="211" t="str">
        <f t="shared" si="189"/>
        <v>No</v>
      </c>
      <c r="AQ316" s="211" t="str">
        <f t="shared" si="190"/>
        <v/>
      </c>
      <c r="AR316" s="211" t="str">
        <f t="shared" si="191"/>
        <v/>
      </c>
      <c r="AS316" s="211" t="str">
        <f t="shared" si="192"/>
        <v/>
      </c>
      <c r="AT316" s="211" t="str">
        <f t="shared" si="193"/>
        <v/>
      </c>
      <c r="AU316" s="211" t="str">
        <f t="shared" si="194"/>
        <v/>
      </c>
      <c r="AV316" s="211" t="str">
        <f t="shared" si="195"/>
        <v/>
      </c>
      <c r="AW316" s="211" t="str">
        <f t="shared" si="196"/>
        <v/>
      </c>
      <c r="AX316" s="211" t="str">
        <f t="shared" si="199"/>
        <v>NO</v>
      </c>
      <c r="AY316" s="125" t="str">
        <f t="shared" si="200"/>
        <v/>
      </c>
    </row>
    <row r="317" spans="1:51" s="211" customFormat="1" x14ac:dyDescent="0.25">
      <c r="A317" s="211" t="s">
        <v>230</v>
      </c>
      <c r="B317" s="211" t="s">
        <v>230</v>
      </c>
      <c r="C317" s="211" t="str">
        <f t="shared" si="162"/>
        <v>112V 4HA Battery</v>
      </c>
      <c r="D317" s="211" t="str">
        <f t="shared" si="163"/>
        <v>Pile de 12 V et 4 Ah</v>
      </c>
      <c r="E317" s="211" t="str">
        <f t="shared" si="164"/>
        <v/>
      </c>
      <c r="F317" s="211" t="str">
        <f t="shared" si="165"/>
        <v>112V 4HA Battery</v>
      </c>
      <c r="G317" s="211" t="str">
        <f t="shared" si="166"/>
        <v>Pile de 12 V et 4 Ah</v>
      </c>
      <c r="H317" s="211" t="str">
        <f t="shared" si="167"/>
        <v>112V 4HA Battery</v>
      </c>
      <c r="I317" s="211" t="str">
        <f t="shared" si="197"/>
        <v>Pile de 12 V et 4 Ah</v>
      </c>
      <c r="J317" s="211" t="str">
        <f t="shared" si="168"/>
        <v/>
      </c>
      <c r="K317" s="211" t="str">
        <f t="shared" si="169"/>
        <v>ADI-467</v>
      </c>
      <c r="L317" s="211" t="str">
        <f t="shared" si="198"/>
        <v>Inventory</v>
      </c>
      <c r="M317" s="211" t="str">
        <f t="shared" si="170"/>
        <v>NO</v>
      </c>
      <c r="N317" s="211" t="str">
        <f t="shared" si="171"/>
        <v>Product</v>
      </c>
      <c r="O317" s="211" t="str">
        <f t="shared" si="172"/>
        <v>Misc</v>
      </c>
      <c r="P317" s="211" t="str">
        <f t="shared" si="173"/>
        <v>One Time</v>
      </c>
      <c r="Q317" s="349">
        <v>43930</v>
      </c>
      <c r="R317" s="349"/>
      <c r="S317" s="211" t="str">
        <f t="shared" si="174"/>
        <v>YES</v>
      </c>
      <c r="T317" s="211" t="str">
        <f t="shared" si="175"/>
        <v>No</v>
      </c>
      <c r="U317" s="211" t="str">
        <f t="shared" si="176"/>
        <v>No</v>
      </c>
      <c r="V317" s="211" t="str">
        <f t="shared" si="177"/>
        <v>NO</v>
      </c>
      <c r="W317" s="211" t="str">
        <f t="shared" si="178"/>
        <v>NO</v>
      </c>
      <c r="X317" s="211">
        <v>0</v>
      </c>
      <c r="Y317" s="211" t="s">
        <v>3277</v>
      </c>
      <c r="Z317" s="211" t="s">
        <v>3275</v>
      </c>
      <c r="AA317" s="211" t="s">
        <v>3319</v>
      </c>
      <c r="AB317" s="211" t="s">
        <v>3286</v>
      </c>
      <c r="AC317" s="211" t="s">
        <v>3286</v>
      </c>
      <c r="AD317" s="211" t="s">
        <v>3320</v>
      </c>
      <c r="AE317" s="211" t="str">
        <f t="shared" si="179"/>
        <v>ADI-467</v>
      </c>
      <c r="AF317" s="211" t="str">
        <f t="shared" si="180"/>
        <v/>
      </c>
      <c r="AG317" s="211" t="str">
        <f t="shared" si="181"/>
        <v/>
      </c>
      <c r="AH317" s="211" t="str">
        <f t="shared" si="201"/>
        <v/>
      </c>
      <c r="AI317" s="211" t="str">
        <f t="shared" si="182"/>
        <v/>
      </c>
      <c r="AJ317" s="211" t="str">
        <f t="shared" si="183"/>
        <v/>
      </c>
      <c r="AK317" s="211" t="str">
        <f t="shared" si="184"/>
        <v/>
      </c>
      <c r="AL317" s="211" t="str">
        <f t="shared" si="185"/>
        <v/>
      </c>
      <c r="AM317" s="211" t="str">
        <f t="shared" si="186"/>
        <v/>
      </c>
      <c r="AN317" s="211" t="str">
        <f t="shared" si="187"/>
        <v>Yes</v>
      </c>
      <c r="AO317" s="211" t="str">
        <f t="shared" si="188"/>
        <v>No</v>
      </c>
      <c r="AP317" s="211" t="str">
        <f t="shared" si="189"/>
        <v>No</v>
      </c>
      <c r="AQ317" s="211" t="str">
        <f t="shared" si="190"/>
        <v/>
      </c>
      <c r="AR317" s="211" t="str">
        <f t="shared" si="191"/>
        <v/>
      </c>
      <c r="AS317" s="211" t="str">
        <f t="shared" si="192"/>
        <v/>
      </c>
      <c r="AT317" s="211" t="str">
        <f t="shared" si="193"/>
        <v/>
      </c>
      <c r="AU317" s="211" t="str">
        <f t="shared" si="194"/>
        <v/>
      </c>
      <c r="AV317" s="211" t="str">
        <f t="shared" si="195"/>
        <v/>
      </c>
      <c r="AW317" s="211" t="str">
        <f t="shared" si="196"/>
        <v/>
      </c>
      <c r="AX317" s="211" t="str">
        <f t="shared" si="199"/>
        <v>YES</v>
      </c>
      <c r="AY317" s="125" t="str">
        <f t="shared" si="200"/>
        <v/>
      </c>
    </row>
    <row r="318" spans="1:51" s="211" customFormat="1" x14ac:dyDescent="0.25">
      <c r="A318" s="211" t="s">
        <v>62</v>
      </c>
      <c r="B318" s="211" t="s">
        <v>62</v>
      </c>
      <c r="C318" s="211" t="str">
        <f t="shared" si="162"/>
        <v>Smoke, Heat and Freeze Detector</v>
      </c>
      <c r="D318" s="211" t="str">
        <f t="shared" si="163"/>
        <v>Détecteur de fumée et de température</v>
      </c>
      <c r="E318" s="211" t="str">
        <f t="shared" si="164"/>
        <v/>
      </c>
      <c r="F318" s="211" t="str">
        <f t="shared" si="165"/>
        <v>Smoke, Heat and Freeze Detector</v>
      </c>
      <c r="G318" s="211" t="str">
        <f t="shared" si="166"/>
        <v>Détecteur de fumée et de température</v>
      </c>
      <c r="H318" s="211" t="str">
        <f t="shared" si="167"/>
        <v>Smoke, Heat and Freeze Detector</v>
      </c>
      <c r="I318" s="211" t="str">
        <f t="shared" si="197"/>
        <v>Détecteur de fumée et de température</v>
      </c>
      <c r="J318" s="211" t="str">
        <f t="shared" si="168"/>
        <v/>
      </c>
      <c r="K318" s="211" t="str">
        <f t="shared" si="169"/>
        <v>ADI_SMOKE</v>
      </c>
      <c r="L318" s="211" t="str">
        <f t="shared" si="198"/>
        <v>Inventory</v>
      </c>
      <c r="M318" s="211" t="str">
        <f t="shared" si="170"/>
        <v>NO</v>
      </c>
      <c r="N318" s="211" t="str">
        <f t="shared" si="171"/>
        <v>Product</v>
      </c>
      <c r="O318" s="211" t="str">
        <f t="shared" si="172"/>
        <v>Sensor</v>
      </c>
      <c r="P318" s="211" t="str">
        <f t="shared" si="173"/>
        <v>One Time</v>
      </c>
      <c r="Q318" s="349">
        <v>43930</v>
      </c>
      <c r="R318" s="349"/>
      <c r="S318" s="211" t="str">
        <f t="shared" si="174"/>
        <v>YES</v>
      </c>
      <c r="T318" s="211" t="str">
        <f t="shared" si="175"/>
        <v>No</v>
      </c>
      <c r="U318" s="211" t="str">
        <f t="shared" si="176"/>
        <v>No</v>
      </c>
      <c r="V318" s="211" t="str">
        <f t="shared" si="177"/>
        <v>NO</v>
      </c>
      <c r="W318" s="211" t="str">
        <f t="shared" si="178"/>
        <v>NO</v>
      </c>
      <c r="X318" s="211">
        <v>0</v>
      </c>
      <c r="Y318" s="211" t="s">
        <v>3277</v>
      </c>
      <c r="Z318" s="211" t="s">
        <v>3275</v>
      </c>
      <c r="AA318" s="211" t="s">
        <v>3319</v>
      </c>
      <c r="AB318" s="211" t="s">
        <v>3286</v>
      </c>
      <c r="AC318" s="211" t="s">
        <v>3286</v>
      </c>
      <c r="AD318" s="211" t="s">
        <v>3320</v>
      </c>
      <c r="AE318" s="211" t="str">
        <f t="shared" si="179"/>
        <v>ADI_SMOKE</v>
      </c>
      <c r="AF318" s="211" t="str">
        <f t="shared" si="180"/>
        <v/>
      </c>
      <c r="AG318" s="211" t="str">
        <f t="shared" si="181"/>
        <v/>
      </c>
      <c r="AH318" s="211" t="str">
        <f t="shared" si="201"/>
        <v>X</v>
      </c>
      <c r="AI318" s="211" t="str">
        <f t="shared" si="182"/>
        <v/>
      </c>
      <c r="AJ318" s="211" t="str">
        <f t="shared" si="183"/>
        <v/>
      </c>
      <c r="AK318" s="211" t="str">
        <f t="shared" si="184"/>
        <v>YES</v>
      </c>
      <c r="AL318" s="211">
        <f t="shared" si="185"/>
        <v>120</v>
      </c>
      <c r="AM318" s="211" t="str">
        <f t="shared" si="186"/>
        <v/>
      </c>
      <c r="AN318" s="211" t="str">
        <f t="shared" si="187"/>
        <v>No</v>
      </c>
      <c r="AO318" s="211" t="str">
        <f t="shared" si="188"/>
        <v>No</v>
      </c>
      <c r="AP318" s="211" t="str">
        <f t="shared" si="189"/>
        <v>No</v>
      </c>
      <c r="AQ318" s="211" t="str">
        <f t="shared" si="190"/>
        <v/>
      </c>
      <c r="AR318" s="211" t="str">
        <f t="shared" si="191"/>
        <v/>
      </c>
      <c r="AS318" s="211" t="str">
        <f t="shared" si="192"/>
        <v/>
      </c>
      <c r="AT318" s="211" t="str">
        <f t="shared" si="193"/>
        <v/>
      </c>
      <c r="AU318" s="211" t="str">
        <f t="shared" si="194"/>
        <v/>
      </c>
      <c r="AV318" s="211" t="str">
        <f t="shared" si="195"/>
        <v/>
      </c>
      <c r="AW318" s="211" t="str">
        <f t="shared" si="196"/>
        <v/>
      </c>
      <c r="AX318" s="211" t="str">
        <f t="shared" si="199"/>
        <v>NO</v>
      </c>
      <c r="AY318" s="125" t="str">
        <f t="shared" si="200"/>
        <v/>
      </c>
    </row>
    <row r="319" spans="1:51" s="211" customFormat="1" x14ac:dyDescent="0.25">
      <c r="A319" s="211" t="s">
        <v>61</v>
      </c>
      <c r="B319" s="211" t="s">
        <v>61</v>
      </c>
      <c r="C319" s="211" t="str">
        <f t="shared" si="162"/>
        <v>Motion Detector</v>
      </c>
      <c r="D319" s="211" t="str">
        <f t="shared" si="163"/>
        <v>Détecteur de mouvement</v>
      </c>
      <c r="E319" s="211" t="str">
        <f t="shared" si="164"/>
        <v/>
      </c>
      <c r="F319" s="211" t="str">
        <f t="shared" si="165"/>
        <v>Motion Detector</v>
      </c>
      <c r="G319" s="211" t="str">
        <f t="shared" si="166"/>
        <v>Détecteur de mouvement</v>
      </c>
      <c r="H319" s="211" t="str">
        <f t="shared" si="167"/>
        <v>Motion Detector</v>
      </c>
      <c r="I319" s="211" t="str">
        <f t="shared" si="197"/>
        <v>Détecteur de mouvement</v>
      </c>
      <c r="J319" s="211" t="str">
        <f t="shared" si="168"/>
        <v/>
      </c>
      <c r="K319" s="211" t="str">
        <f t="shared" si="169"/>
        <v>ADI_MOTION</v>
      </c>
      <c r="L319" s="211" t="str">
        <f t="shared" si="198"/>
        <v>Inventory</v>
      </c>
      <c r="M319" s="211" t="str">
        <f t="shared" si="170"/>
        <v>NO</v>
      </c>
      <c r="N319" s="211" t="str">
        <f t="shared" si="171"/>
        <v>Product</v>
      </c>
      <c r="O319" s="211" t="str">
        <f t="shared" si="172"/>
        <v>Sensor</v>
      </c>
      <c r="P319" s="211" t="str">
        <f t="shared" si="173"/>
        <v>One Time</v>
      </c>
      <c r="Q319" s="349">
        <v>43930</v>
      </c>
      <c r="R319" s="349"/>
      <c r="S319" s="211" t="str">
        <f t="shared" si="174"/>
        <v>YES</v>
      </c>
      <c r="T319" s="211" t="str">
        <f t="shared" si="175"/>
        <v>No</v>
      </c>
      <c r="U319" s="211" t="str">
        <f t="shared" si="176"/>
        <v>No</v>
      </c>
      <c r="V319" s="211" t="str">
        <f t="shared" si="177"/>
        <v>NO</v>
      </c>
      <c r="W319" s="211" t="str">
        <f t="shared" si="178"/>
        <v>NO</v>
      </c>
      <c r="X319" s="211">
        <v>0</v>
      </c>
      <c r="Y319" s="211" t="s">
        <v>3277</v>
      </c>
      <c r="Z319" s="211" t="s">
        <v>3275</v>
      </c>
      <c r="AA319" s="211" t="s">
        <v>3319</v>
      </c>
      <c r="AB319" s="211" t="s">
        <v>3286</v>
      </c>
      <c r="AC319" s="211" t="s">
        <v>3286</v>
      </c>
      <c r="AD319" s="211" t="s">
        <v>3320</v>
      </c>
      <c r="AE319" s="211" t="str">
        <f t="shared" si="179"/>
        <v>ADI_MOTION</v>
      </c>
      <c r="AF319" s="211" t="str">
        <f t="shared" si="180"/>
        <v/>
      </c>
      <c r="AG319" s="211" t="str">
        <f t="shared" si="181"/>
        <v/>
      </c>
      <c r="AH319" s="211" t="str">
        <f t="shared" si="201"/>
        <v>X</v>
      </c>
      <c r="AI319" s="211" t="str">
        <f t="shared" si="182"/>
        <v/>
      </c>
      <c r="AJ319" s="211" t="str">
        <f t="shared" si="183"/>
        <v/>
      </c>
      <c r="AK319" s="211" t="str">
        <f t="shared" si="184"/>
        <v/>
      </c>
      <c r="AL319" s="211" t="str">
        <f t="shared" si="185"/>
        <v/>
      </c>
      <c r="AM319" s="211" t="str">
        <f t="shared" si="186"/>
        <v/>
      </c>
      <c r="AN319" s="211" t="str">
        <f t="shared" si="187"/>
        <v>No</v>
      </c>
      <c r="AO319" s="211" t="str">
        <f t="shared" si="188"/>
        <v>No</v>
      </c>
      <c r="AP319" s="211" t="str">
        <f t="shared" si="189"/>
        <v>No</v>
      </c>
      <c r="AQ319" s="211" t="str">
        <f t="shared" si="190"/>
        <v/>
      </c>
      <c r="AR319" s="211" t="str">
        <f t="shared" si="191"/>
        <v/>
      </c>
      <c r="AS319" s="211" t="str">
        <f t="shared" si="192"/>
        <v/>
      </c>
      <c r="AT319" s="211" t="str">
        <f t="shared" si="193"/>
        <v/>
      </c>
      <c r="AU319" s="211" t="str">
        <f t="shared" si="194"/>
        <v/>
      </c>
      <c r="AV319" s="211" t="str">
        <f t="shared" si="195"/>
        <v/>
      </c>
      <c r="AW319" s="211" t="str">
        <f t="shared" si="196"/>
        <v/>
      </c>
      <c r="AX319" s="211" t="str">
        <f t="shared" si="199"/>
        <v>NO</v>
      </c>
      <c r="AY319" s="125" t="str">
        <f t="shared" si="200"/>
        <v/>
      </c>
    </row>
    <row r="320" spans="1:51" s="211" customFormat="1" x14ac:dyDescent="0.25">
      <c r="A320" s="211" t="s">
        <v>3166</v>
      </c>
      <c r="B320" s="211" t="s">
        <v>3166</v>
      </c>
      <c r="C320" s="211" t="str">
        <f t="shared" si="162"/>
        <v>Power-over-Ethernet Bridge for Outdoor Cameras</v>
      </c>
      <c r="D320" s="211" t="str">
        <f t="shared" si="163"/>
        <v>Passerelle pour caméras extérieures avec alimentation par Ethernet</v>
      </c>
      <c r="E320" s="211" t="str">
        <f t="shared" si="164"/>
        <v/>
      </c>
      <c r="F320" s="211" t="str">
        <f t="shared" si="165"/>
        <v>Power-over-Ethernet Bridge for Outdoor Cameras</v>
      </c>
      <c r="G320" s="211" t="str">
        <f t="shared" si="166"/>
        <v>ADC W110 POE</v>
      </c>
      <c r="H320" s="211" t="str">
        <f t="shared" si="167"/>
        <v>Power-over-Ethernet Bridge for Outdoor Cameras</v>
      </c>
      <c r="I320" s="211" t="str">
        <f t="shared" si="197"/>
        <v>Passerelle pour caméras extérieures avec alimentation par Ethernet</v>
      </c>
      <c r="J320" s="211" t="str">
        <f t="shared" si="168"/>
        <v/>
      </c>
      <c r="K320" s="211" t="str">
        <f t="shared" si="169"/>
        <v>ADC-W110</v>
      </c>
      <c r="L320" s="211" t="str">
        <f t="shared" si="198"/>
        <v>Inventory</v>
      </c>
      <c r="M320" s="211" t="str">
        <f t="shared" si="170"/>
        <v>NO</v>
      </c>
      <c r="N320" s="211" t="str">
        <f t="shared" si="171"/>
        <v>Product</v>
      </c>
      <c r="O320" s="211" t="str">
        <f t="shared" si="172"/>
        <v>Misc</v>
      </c>
      <c r="P320" s="211" t="str">
        <f t="shared" si="173"/>
        <v>One Time</v>
      </c>
      <c r="Q320" s="349">
        <v>43930</v>
      </c>
      <c r="R320" s="349"/>
      <c r="S320" s="211" t="str">
        <f t="shared" si="174"/>
        <v>YES</v>
      </c>
      <c r="T320" s="211" t="str">
        <f t="shared" si="175"/>
        <v>No</v>
      </c>
      <c r="U320" s="211" t="str">
        <f t="shared" si="176"/>
        <v>No</v>
      </c>
      <c r="V320" s="211" t="str">
        <f t="shared" si="177"/>
        <v>NO</v>
      </c>
      <c r="W320" s="211" t="str">
        <f t="shared" si="178"/>
        <v>NO</v>
      </c>
      <c r="X320" s="211">
        <v>0</v>
      </c>
      <c r="Y320" s="211" t="s">
        <v>3277</v>
      </c>
      <c r="Z320" s="211" t="s">
        <v>3275</v>
      </c>
      <c r="AA320" s="211" t="s">
        <v>3319</v>
      </c>
      <c r="AB320" s="211" t="s">
        <v>3286</v>
      </c>
      <c r="AC320" s="211" t="s">
        <v>3286</v>
      </c>
      <c r="AD320" s="211" t="s">
        <v>3320</v>
      </c>
      <c r="AE320" s="211" t="str">
        <f t="shared" si="179"/>
        <v>ADC-W110</v>
      </c>
      <c r="AF320" s="211" t="str">
        <f t="shared" si="180"/>
        <v/>
      </c>
      <c r="AG320" s="211" t="str">
        <f t="shared" si="181"/>
        <v/>
      </c>
      <c r="AH320" s="211" t="str">
        <f t="shared" si="201"/>
        <v>X</v>
      </c>
      <c r="AI320" s="211" t="str">
        <f t="shared" si="182"/>
        <v/>
      </c>
      <c r="AJ320" s="211" t="str">
        <f t="shared" si="183"/>
        <v/>
      </c>
      <c r="AK320" s="211" t="str">
        <f t="shared" si="184"/>
        <v/>
      </c>
      <c r="AL320" s="211" t="str">
        <f t="shared" si="185"/>
        <v/>
      </c>
      <c r="AM320" s="211" t="str">
        <f t="shared" si="186"/>
        <v/>
      </c>
      <c r="AN320" s="211" t="str">
        <f t="shared" si="187"/>
        <v>No</v>
      </c>
      <c r="AO320" s="211" t="str">
        <f t="shared" si="188"/>
        <v>No</v>
      </c>
      <c r="AP320" s="211" t="str">
        <f t="shared" si="189"/>
        <v>No</v>
      </c>
      <c r="AQ320" s="211" t="str">
        <f t="shared" si="190"/>
        <v/>
      </c>
      <c r="AR320" s="211" t="str">
        <f t="shared" si="191"/>
        <v/>
      </c>
      <c r="AS320" s="211" t="str">
        <f t="shared" si="192"/>
        <v/>
      </c>
      <c r="AT320" s="211" t="str">
        <f t="shared" si="193"/>
        <v/>
      </c>
      <c r="AU320" s="211" t="str">
        <f t="shared" si="194"/>
        <v/>
      </c>
      <c r="AV320" s="211" t="str">
        <f t="shared" si="195"/>
        <v/>
      </c>
      <c r="AW320" s="211" t="str">
        <f t="shared" si="196"/>
        <v/>
      </c>
      <c r="AX320" s="211" t="str">
        <f t="shared" si="199"/>
        <v>NO</v>
      </c>
      <c r="AY320" s="125" t="str">
        <f t="shared" si="200"/>
        <v/>
      </c>
    </row>
    <row r="321" spans="1:51" s="211" customFormat="1" x14ac:dyDescent="0.25">
      <c r="A321" s="211" t="s">
        <v>385</v>
      </c>
      <c r="B321" s="211" t="s">
        <v>385</v>
      </c>
      <c r="C321" s="211" t="str">
        <f t="shared" ref="C321:C384" si="202">VLOOKUP($A321,masterdata,3,0)</f>
        <v>Video Doorbell (Bronze)</v>
      </c>
      <c r="D321" s="211" t="str">
        <f t="shared" ref="D321:D384" si="203">VLOOKUP($A321,masterdata,4,0)</f>
        <v>Sonnette vidéo (bronze)</v>
      </c>
      <c r="E321" s="211" t="str">
        <f t="shared" ref="E321:E384" si="204">IF(VLOOKUP($A321,masterdata,27,0)=0,"",VLOOKUP($A321,masterdata,27,0))</f>
        <v/>
      </c>
      <c r="F321" s="211" t="str">
        <f t="shared" ref="F321:F384" si="205">VLOOKUP($A321,masterdata,12,0)</f>
        <v>Video Doorbell (Bronze)</v>
      </c>
      <c r="G321" s="211" t="str">
        <f t="shared" ref="G321:G384" si="206">VLOOKUP($A321,masterdata,13,0)</f>
        <v>Sonnette vidéo (bronze)</v>
      </c>
      <c r="H321" s="211" t="str">
        <f t="shared" ref="H321:H384" si="207">VLOOKUP($A321,masterdata,3,0)</f>
        <v>Video Doorbell (Bronze)</v>
      </c>
      <c r="I321" s="211" t="str">
        <f t="shared" si="197"/>
        <v>Sonnette vidéo (bronze)</v>
      </c>
      <c r="J321" s="211" t="str">
        <f t="shared" ref="J321:J384" si="208">IF(VLOOKUP($A321,masterdata,28,0)=0,"",VLOOKUP($A321,masterdata,28,0))</f>
        <v/>
      </c>
      <c r="K321" s="211" t="str">
        <f t="shared" ref="K321:K384" si="209">IF(VLOOKUP($A321,masterdata,26,0)=0,"",VLOOKUP($A321,masterdata,26,0))</f>
        <v>ADC-VDB106</v>
      </c>
      <c r="L321" s="211" t="str">
        <f t="shared" si="198"/>
        <v>Inventory</v>
      </c>
      <c r="M321" s="211" t="str">
        <f t="shared" ref="M321:M384" si="210">VLOOKUP($A321,masterdata,54,0)</f>
        <v>NO</v>
      </c>
      <c r="N321" s="211" t="str">
        <f t="shared" ref="N321:N384" si="211">VLOOKUP($A321,masterdata,30,0)</f>
        <v>Product</v>
      </c>
      <c r="O321" s="211" t="str">
        <f t="shared" ref="O321:O384" si="212">VLOOKUP($A321,masterdata,31,0)</f>
        <v>Camera</v>
      </c>
      <c r="P321" s="211" t="str">
        <f t="shared" ref="P321:P384" si="213">VLOOKUP($A321,masterdata,16,0)</f>
        <v>One Time</v>
      </c>
      <c r="Q321" s="349">
        <v>43930</v>
      </c>
      <c r="R321" s="349"/>
      <c r="S321" s="211" t="str">
        <f t="shared" ref="S321:S384" si="214">VLOOKUP($A321,masterdata,21,0)</f>
        <v>YES</v>
      </c>
      <c r="T321" s="211" t="str">
        <f t="shared" ref="T321:T384" si="215">VLOOKUP($A321,masterdata,32,0)</f>
        <v>No</v>
      </c>
      <c r="U321" s="211" t="str">
        <f t="shared" ref="U321:U384" si="216">VLOOKUP($A321,masterdata,33,0)</f>
        <v>No</v>
      </c>
      <c r="V321" s="211" t="str">
        <f t="shared" ref="V321:V384" si="217">VLOOKUP($A321,masterdata,25,0)</f>
        <v>YES</v>
      </c>
      <c r="W321" s="211" t="str">
        <f t="shared" ref="W321:W384" si="218">VLOOKUP($A321,masterdata,20,0)</f>
        <v>YES</v>
      </c>
      <c r="X321" s="211">
        <v>0</v>
      </c>
      <c r="Y321" s="211" t="s">
        <v>3277</v>
      </c>
      <c r="Z321" s="211" t="s">
        <v>3275</v>
      </c>
      <c r="AA321" s="211" t="s">
        <v>3319</v>
      </c>
      <c r="AB321" s="211" t="s">
        <v>3286</v>
      </c>
      <c r="AC321" s="211" t="s">
        <v>3286</v>
      </c>
      <c r="AD321" s="211" t="s">
        <v>3320</v>
      </c>
      <c r="AE321" s="211" t="str">
        <f t="shared" ref="AE321:AE384" si="219">VLOOKUP($A321,masterdata,18,0)</f>
        <v>ADC-VDB106</v>
      </c>
      <c r="AF321" s="211" t="str">
        <f t="shared" ref="AF321:AF384" si="220">IF(VLOOKUP($A321,masterdata,19,0)="","",VLOOKUP($A321,masterdata,19,0))</f>
        <v/>
      </c>
      <c r="AG321" s="211" t="str">
        <f t="shared" ref="AG321:AG384" si="221">IF(VLOOKUP($A321,masterdata,36,0)="","",VLOOKUP($A321,masterdata,36,0))</f>
        <v/>
      </c>
      <c r="AH321" s="211" t="str">
        <f t="shared" si="201"/>
        <v>X</v>
      </c>
      <c r="AI321" s="211" t="str">
        <f t="shared" ref="AI321:AI384" si="222">IF(VLOOKUP($A321,masterdata,38,0)="","",VLOOKUP($A321,masterdata,38,0))</f>
        <v/>
      </c>
      <c r="AJ321" s="211" t="str">
        <f t="shared" ref="AJ321:AJ384" si="223">IF(VLOOKUP($A321,masterdata,39,0)="","",VLOOKUP($A321,masterdata,39,0))</f>
        <v/>
      </c>
      <c r="AK321" s="211" t="str">
        <f t="shared" ref="AK321:AK384" si="224">IF(VLOOKUP($A321,masterdata,40,0)="","",VLOOKUP($A321,masterdata,40,0))</f>
        <v/>
      </c>
      <c r="AL321" s="211" t="str">
        <f t="shared" ref="AL321:AL384" si="225">IF(VLOOKUP($A321,masterdata,41,0)="","",VLOOKUP($A321,masterdata,41,0))</f>
        <v/>
      </c>
      <c r="AM321" s="211" t="str">
        <f t="shared" ref="AM321:AM384" si="226">IF(VLOOKUP($A321,masterdata,43,0)="","",VLOOKUP($A321,masterdata,43,0))</f>
        <v/>
      </c>
      <c r="AN321" s="211" t="str">
        <f t="shared" ref="AN321:AN384" si="227">VLOOKUP($A321,masterdata,44,0)</f>
        <v>Yes</v>
      </c>
      <c r="AO321" s="211" t="str">
        <f t="shared" ref="AO321:AO384" si="228">VLOOKUP($A321,masterdata,45,0)</f>
        <v>No</v>
      </c>
      <c r="AP321" s="211" t="str">
        <f t="shared" ref="AP321:AP384" si="229">VLOOKUP($A321,masterdata,46,0)</f>
        <v>No</v>
      </c>
      <c r="AQ321" s="211" t="str">
        <f t="shared" ref="AQ321:AQ384" si="230">IF(VLOOKUP($A321,masterdata,47,0)="","",VLOOKUP($A321,masterdata,47,0))</f>
        <v/>
      </c>
      <c r="AR321" s="211" t="str">
        <f t="shared" ref="AR321:AR384" si="231">IF(VLOOKUP($A321,masterdata,48,0)="","",VLOOKUP($A321,masterdata,48,0))</f>
        <v/>
      </c>
      <c r="AS321" s="211" t="str">
        <f t="shared" ref="AS321:AS384" si="232">IF(VLOOKUP($A321,masterdata,49,0)="","",VLOOKUP($A321,masterdata,49,0))</f>
        <v/>
      </c>
      <c r="AT321" s="211" t="str">
        <f t="shared" ref="AT321:AT384" si="233">IF(VLOOKUP($A321,masterdata,50,0)="","",VLOOKUP($A321,masterdata,50,0))</f>
        <v/>
      </c>
      <c r="AU321" s="211" t="str">
        <f t="shared" ref="AU321:AU384" si="234">IF(VLOOKUP($A321,masterdata,51,0)="","",VLOOKUP($A321,masterdata,51,0))</f>
        <v/>
      </c>
      <c r="AV321" s="211" t="str">
        <f t="shared" ref="AV321:AV384" si="235">IF(VLOOKUP($A321,masterdata,52,0)="","",VLOOKUP($A321,masterdata,52,0))</f>
        <v/>
      </c>
      <c r="AW321" s="211" t="str">
        <f t="shared" ref="AW321:AW384" si="236">IF(VLOOKUP($A321,masterdata,53,0)="","",VLOOKUP($A321,masterdata,53,0))</f>
        <v/>
      </c>
      <c r="AX321" s="211" t="str">
        <f t="shared" si="199"/>
        <v>YES</v>
      </c>
      <c r="AY321" s="125" t="str">
        <f t="shared" si="200"/>
        <v/>
      </c>
    </row>
    <row r="322" spans="1:51" s="211" customFormat="1" x14ac:dyDescent="0.25">
      <c r="A322" s="211" t="s">
        <v>384</v>
      </c>
      <c r="B322" s="211" t="s">
        <v>384</v>
      </c>
      <c r="C322" s="211" t="str">
        <f t="shared" si="202"/>
        <v>ADC W100 WIFI Bridge PoE for use with ADC_VC726</v>
      </c>
      <c r="D322" s="211" t="str">
        <f t="shared" si="203"/>
        <v>ADC W100 adapteur pour ADC_VC726</v>
      </c>
      <c r="E322" s="211" t="str">
        <f t="shared" si="204"/>
        <v/>
      </c>
      <c r="F322" s="211" t="str">
        <f t="shared" si="205"/>
        <v>ADC W100 WIFI Bridge PoE for use with ADC_VC726</v>
      </c>
      <c r="G322" s="211" t="str">
        <f t="shared" si="206"/>
        <v>ADC W100 adapteur pour ADC_VC726</v>
      </c>
      <c r="H322" s="211" t="str">
        <f t="shared" si="207"/>
        <v>ADC W100 WIFI Bridge PoE for use with ADC_VC726</v>
      </c>
      <c r="I322" s="211" t="str">
        <f t="shared" ref="I322:I385" si="237">VLOOKUP($A322,masterdata,4,0)</f>
        <v>ADC W100 adapteur pour ADC_VC726</v>
      </c>
      <c r="J322" s="211" t="str">
        <f t="shared" si="208"/>
        <v/>
      </c>
      <c r="K322" s="211" t="str">
        <f t="shared" si="209"/>
        <v>ADC-VACC-W</v>
      </c>
      <c r="L322" s="211" t="str">
        <f t="shared" ref="L322:L385" si="238">VLOOKUP($A322,masterdata,29,0)</f>
        <v>Inventory</v>
      </c>
      <c r="M322" s="211" t="str">
        <f t="shared" si="210"/>
        <v>NO</v>
      </c>
      <c r="N322" s="211" t="str">
        <f t="shared" si="211"/>
        <v>Product</v>
      </c>
      <c r="O322" s="211" t="str">
        <f t="shared" si="212"/>
        <v>Misc</v>
      </c>
      <c r="P322" s="211" t="str">
        <f t="shared" si="213"/>
        <v>One Time</v>
      </c>
      <c r="Q322" s="349">
        <v>43930</v>
      </c>
      <c r="R322" s="349"/>
      <c r="S322" s="211" t="str">
        <f t="shared" si="214"/>
        <v>YES</v>
      </c>
      <c r="T322" s="211" t="str">
        <f t="shared" si="215"/>
        <v>No</v>
      </c>
      <c r="U322" s="211" t="str">
        <f t="shared" si="216"/>
        <v>No</v>
      </c>
      <c r="V322" s="211" t="str">
        <f t="shared" si="217"/>
        <v>NO</v>
      </c>
      <c r="W322" s="211" t="str">
        <f t="shared" si="218"/>
        <v>NO</v>
      </c>
      <c r="X322" s="211">
        <v>0</v>
      </c>
      <c r="Y322" s="211" t="s">
        <v>3277</v>
      </c>
      <c r="Z322" s="211" t="s">
        <v>3275</v>
      </c>
      <c r="AA322" s="211" t="s">
        <v>3319</v>
      </c>
      <c r="AB322" s="211" t="s">
        <v>3286</v>
      </c>
      <c r="AC322" s="211" t="s">
        <v>3286</v>
      </c>
      <c r="AD322" s="211" t="s">
        <v>3320</v>
      </c>
      <c r="AE322" s="211" t="str">
        <f t="shared" si="219"/>
        <v>ADC-W110</v>
      </c>
      <c r="AF322" s="211" t="str">
        <f t="shared" si="220"/>
        <v/>
      </c>
      <c r="AG322" s="211" t="str">
        <f t="shared" si="221"/>
        <v/>
      </c>
      <c r="AH322" s="211" t="str">
        <f t="shared" si="201"/>
        <v>X</v>
      </c>
      <c r="AI322" s="211" t="str">
        <f t="shared" si="222"/>
        <v/>
      </c>
      <c r="AJ322" s="211" t="str">
        <f t="shared" si="223"/>
        <v/>
      </c>
      <c r="AK322" s="211" t="str">
        <f t="shared" si="224"/>
        <v/>
      </c>
      <c r="AL322" s="211" t="str">
        <f t="shared" si="225"/>
        <v/>
      </c>
      <c r="AM322" s="211" t="str">
        <f t="shared" si="226"/>
        <v/>
      </c>
      <c r="AN322" s="211" t="str">
        <f t="shared" si="227"/>
        <v>No</v>
      </c>
      <c r="AO322" s="211" t="str">
        <f t="shared" si="228"/>
        <v>No</v>
      </c>
      <c r="AP322" s="211" t="str">
        <f t="shared" si="229"/>
        <v>No</v>
      </c>
      <c r="AQ322" s="211" t="str">
        <f t="shared" si="230"/>
        <v/>
      </c>
      <c r="AR322" s="211" t="str">
        <f t="shared" si="231"/>
        <v/>
      </c>
      <c r="AS322" s="211" t="str">
        <f t="shared" si="232"/>
        <v/>
      </c>
      <c r="AT322" s="211" t="str">
        <f t="shared" si="233"/>
        <v/>
      </c>
      <c r="AU322" s="211" t="str">
        <f t="shared" si="234"/>
        <v/>
      </c>
      <c r="AV322" s="211" t="str">
        <f t="shared" si="235"/>
        <v/>
      </c>
      <c r="AW322" s="211" t="str">
        <f t="shared" si="236"/>
        <v/>
      </c>
      <c r="AX322" s="211" t="str">
        <f t="shared" ref="AX322:AX385" si="239">IF(VLOOKUP($A322,masterdata,24,0)="","",VLOOKUP($A322,masterdata,24,0))</f>
        <v>NO</v>
      </c>
      <c r="AY322" s="125" t="str">
        <f t="shared" ref="AY322:AY385" si="240">IF(VLOOKUP($A322,masterdata,42,0)="","",VLOOKUP($A322,masterdata,42,0))</f>
        <v/>
      </c>
    </row>
    <row r="323" spans="1:51" s="211" customFormat="1" x14ac:dyDescent="0.25">
      <c r="A323" s="211" t="s">
        <v>3162</v>
      </c>
      <c r="B323" s="211" t="s">
        <v>3162</v>
      </c>
      <c r="C323" s="211" t="str">
        <f t="shared" si="202"/>
        <v>Outdoor  Camera</v>
      </c>
      <c r="D323" s="211" t="str">
        <f t="shared" si="203"/>
        <v>Caméra extérieure</v>
      </c>
      <c r="E323" s="211" t="str">
        <f t="shared" si="204"/>
        <v/>
      </c>
      <c r="F323" s="211" t="str">
        <f t="shared" si="205"/>
        <v>Outdoor Camera</v>
      </c>
      <c r="G323" s="211" t="str">
        <f t="shared" si="206"/>
        <v>Caméra extérieure</v>
      </c>
      <c r="H323" s="211" t="str">
        <f t="shared" si="207"/>
        <v>Outdoor  Camera</v>
      </c>
      <c r="I323" s="211" t="str">
        <f t="shared" si="237"/>
        <v>Caméra extérieure</v>
      </c>
      <c r="J323" s="211" t="str">
        <f t="shared" si="208"/>
        <v/>
      </c>
      <c r="K323" s="211" t="str">
        <f t="shared" si="209"/>
        <v>ADC-V723</v>
      </c>
      <c r="L323" s="211" t="str">
        <f t="shared" si="238"/>
        <v>Inventory</v>
      </c>
      <c r="M323" s="211" t="str">
        <f t="shared" si="210"/>
        <v>NO</v>
      </c>
      <c r="N323" s="211" t="str">
        <f t="shared" si="211"/>
        <v>Product</v>
      </c>
      <c r="O323" s="211" t="str">
        <f t="shared" si="212"/>
        <v>Camera</v>
      </c>
      <c r="P323" s="211" t="str">
        <f t="shared" si="213"/>
        <v>One Time</v>
      </c>
      <c r="Q323" s="349">
        <v>43930</v>
      </c>
      <c r="R323" s="349"/>
      <c r="S323" s="211" t="str">
        <f t="shared" si="214"/>
        <v>YES</v>
      </c>
      <c r="T323" s="211" t="str">
        <f t="shared" si="215"/>
        <v>No</v>
      </c>
      <c r="U323" s="211" t="str">
        <f t="shared" si="216"/>
        <v>No</v>
      </c>
      <c r="V323" s="211" t="str">
        <f t="shared" si="217"/>
        <v>YES</v>
      </c>
      <c r="W323" s="211" t="str">
        <f t="shared" si="218"/>
        <v>YES</v>
      </c>
      <c r="X323" s="211">
        <v>0</v>
      </c>
      <c r="Y323" s="211" t="s">
        <v>3277</v>
      </c>
      <c r="Z323" s="211" t="s">
        <v>3275</v>
      </c>
      <c r="AA323" s="211" t="s">
        <v>3319</v>
      </c>
      <c r="AB323" s="211" t="s">
        <v>3286</v>
      </c>
      <c r="AC323" s="211" t="s">
        <v>3286</v>
      </c>
      <c r="AD323" s="211" t="s">
        <v>3320</v>
      </c>
      <c r="AE323" s="211" t="str">
        <f t="shared" si="219"/>
        <v>ADC-V723</v>
      </c>
      <c r="AF323" s="211" t="str">
        <f t="shared" si="220"/>
        <v/>
      </c>
      <c r="AG323" s="211" t="str">
        <f t="shared" si="221"/>
        <v/>
      </c>
      <c r="AH323" s="211" t="str">
        <f t="shared" si="201"/>
        <v>X</v>
      </c>
      <c r="AI323" s="211" t="str">
        <f t="shared" si="222"/>
        <v/>
      </c>
      <c r="AJ323" s="211" t="str">
        <f t="shared" si="223"/>
        <v/>
      </c>
      <c r="AK323" s="211" t="str">
        <f t="shared" si="224"/>
        <v/>
      </c>
      <c r="AL323" s="211" t="str">
        <f t="shared" si="225"/>
        <v/>
      </c>
      <c r="AM323" s="211" t="str">
        <f t="shared" si="226"/>
        <v/>
      </c>
      <c r="AN323" s="211" t="str">
        <f t="shared" si="227"/>
        <v>Yes</v>
      </c>
      <c r="AO323" s="211" t="str">
        <f t="shared" si="228"/>
        <v>No</v>
      </c>
      <c r="AP323" s="211" t="str">
        <f t="shared" si="229"/>
        <v>No</v>
      </c>
      <c r="AQ323" s="211" t="str">
        <f t="shared" si="230"/>
        <v/>
      </c>
      <c r="AR323" s="211" t="str">
        <f t="shared" si="231"/>
        <v/>
      </c>
      <c r="AS323" s="211" t="str">
        <f t="shared" si="232"/>
        <v/>
      </c>
      <c r="AT323" s="211" t="str">
        <f t="shared" si="233"/>
        <v/>
      </c>
      <c r="AU323" s="211" t="str">
        <f t="shared" si="234"/>
        <v/>
      </c>
      <c r="AV323" s="211" t="str">
        <f t="shared" si="235"/>
        <v/>
      </c>
      <c r="AW323" s="211" t="str">
        <f t="shared" si="236"/>
        <v/>
      </c>
      <c r="AX323" s="211" t="str">
        <f t="shared" si="239"/>
        <v>YES</v>
      </c>
      <c r="AY323" s="125" t="str">
        <f t="shared" si="240"/>
        <v/>
      </c>
    </row>
    <row r="324" spans="1:51" s="211" customFormat="1" x14ac:dyDescent="0.25">
      <c r="A324" s="211" t="s">
        <v>72</v>
      </c>
      <c r="B324" s="211" t="s">
        <v>72</v>
      </c>
      <c r="C324" s="211" t="str">
        <f t="shared" si="202"/>
        <v>Smart Thermostat</v>
      </c>
      <c r="D324" s="211" t="str">
        <f t="shared" si="203"/>
        <v>Thermostat intelligent</v>
      </c>
      <c r="E324" s="211" t="str">
        <f t="shared" si="204"/>
        <v/>
      </c>
      <c r="F324" s="211" t="str">
        <f t="shared" si="205"/>
        <v>Smart Thermostat</v>
      </c>
      <c r="G324" s="211" t="str">
        <f t="shared" si="206"/>
        <v>Thermostat intelligent</v>
      </c>
      <c r="H324" s="211" t="str">
        <f t="shared" si="207"/>
        <v>Smart Thermostat</v>
      </c>
      <c r="I324" s="211" t="str">
        <f t="shared" si="237"/>
        <v>Thermostat intelligent</v>
      </c>
      <c r="J324" s="211" t="str">
        <f t="shared" si="208"/>
        <v/>
      </c>
      <c r="K324" s="211" t="str">
        <f t="shared" si="209"/>
        <v>ADC-T2000</v>
      </c>
      <c r="L324" s="211" t="str">
        <f t="shared" si="238"/>
        <v>Inventory</v>
      </c>
      <c r="M324" s="211" t="str">
        <f t="shared" si="210"/>
        <v>NO</v>
      </c>
      <c r="N324" s="211" t="str">
        <f t="shared" si="211"/>
        <v>Product</v>
      </c>
      <c r="O324" s="211" t="str">
        <f t="shared" si="212"/>
        <v>Automation</v>
      </c>
      <c r="P324" s="211" t="str">
        <f t="shared" si="213"/>
        <v>One Time</v>
      </c>
      <c r="Q324" s="349">
        <v>43930</v>
      </c>
      <c r="R324" s="349"/>
      <c r="S324" s="211" t="str">
        <f t="shared" si="214"/>
        <v>YES</v>
      </c>
      <c r="T324" s="211" t="str">
        <f t="shared" si="215"/>
        <v>No</v>
      </c>
      <c r="U324" s="211" t="str">
        <f t="shared" si="216"/>
        <v>No</v>
      </c>
      <c r="V324" s="211" t="str">
        <f t="shared" si="217"/>
        <v>NO</v>
      </c>
      <c r="W324" s="211" t="str">
        <f t="shared" si="218"/>
        <v>NO</v>
      </c>
      <c r="X324" s="211">
        <v>0</v>
      </c>
      <c r="Y324" s="211" t="s">
        <v>3277</v>
      </c>
      <c r="Z324" s="211" t="s">
        <v>3275</v>
      </c>
      <c r="AA324" s="211" t="s">
        <v>3319</v>
      </c>
      <c r="AB324" s="211" t="s">
        <v>3286</v>
      </c>
      <c r="AC324" s="211" t="s">
        <v>3286</v>
      </c>
      <c r="AD324" s="211" t="s">
        <v>3320</v>
      </c>
      <c r="AE324" s="211" t="str">
        <f t="shared" si="219"/>
        <v>ADC-T2000</v>
      </c>
      <c r="AF324" s="211" t="str">
        <f t="shared" si="220"/>
        <v/>
      </c>
      <c r="AG324" s="211" t="str">
        <f t="shared" si="221"/>
        <v/>
      </c>
      <c r="AH324" s="211" t="str">
        <f t="shared" si="201"/>
        <v>X</v>
      </c>
      <c r="AI324" s="211" t="str">
        <f t="shared" si="222"/>
        <v/>
      </c>
      <c r="AJ324" s="211" t="str">
        <f t="shared" si="223"/>
        <v/>
      </c>
      <c r="AK324" s="211" t="str">
        <f t="shared" si="224"/>
        <v/>
      </c>
      <c r="AL324" s="211" t="str">
        <f t="shared" si="225"/>
        <v/>
      </c>
      <c r="AM324" s="211" t="str">
        <f t="shared" si="226"/>
        <v/>
      </c>
      <c r="AN324" s="211" t="str">
        <f t="shared" si="227"/>
        <v>Yes</v>
      </c>
      <c r="AO324" s="211" t="str">
        <f t="shared" si="228"/>
        <v>No</v>
      </c>
      <c r="AP324" s="211" t="str">
        <f t="shared" si="229"/>
        <v>No</v>
      </c>
      <c r="AQ324" s="211" t="str">
        <f t="shared" si="230"/>
        <v/>
      </c>
      <c r="AR324" s="211" t="str">
        <f t="shared" si="231"/>
        <v/>
      </c>
      <c r="AS324" s="211" t="str">
        <f t="shared" si="232"/>
        <v/>
      </c>
      <c r="AT324" s="211" t="str">
        <f t="shared" si="233"/>
        <v/>
      </c>
      <c r="AU324" s="211" t="str">
        <f t="shared" si="234"/>
        <v/>
      </c>
      <c r="AV324" s="211" t="str">
        <f t="shared" si="235"/>
        <v/>
      </c>
      <c r="AW324" s="211" t="str">
        <f t="shared" si="236"/>
        <v/>
      </c>
      <c r="AX324" s="211" t="str">
        <f t="shared" si="239"/>
        <v>YES</v>
      </c>
      <c r="AY324" s="125" t="str">
        <f t="shared" si="240"/>
        <v/>
      </c>
    </row>
    <row r="325" spans="1:51" s="211" customFormat="1" x14ac:dyDescent="0.25">
      <c r="A325" s="211" t="s">
        <v>3133</v>
      </c>
      <c r="B325" s="211" t="s">
        <v>3133</v>
      </c>
      <c r="C325" s="211" t="str">
        <f t="shared" si="202"/>
        <v>Automation Hub</v>
      </c>
      <c r="D325" s="211" t="str">
        <f t="shared" si="203"/>
        <v>Concentrateur domotique</v>
      </c>
      <c r="E325" s="211" t="str">
        <f t="shared" si="204"/>
        <v/>
      </c>
      <c r="F325" s="211" t="str">
        <f t="shared" si="205"/>
        <v>Automation Hub</v>
      </c>
      <c r="G325" s="211" t="str">
        <f t="shared" si="206"/>
        <v>Concentrateur domotique</v>
      </c>
      <c r="H325" s="211" t="str">
        <f t="shared" si="207"/>
        <v>Automation Hub</v>
      </c>
      <c r="I325" s="211" t="str">
        <f t="shared" si="237"/>
        <v>Concentrateur domotique</v>
      </c>
      <c r="J325" s="211" t="str">
        <f t="shared" si="208"/>
        <v/>
      </c>
      <c r="K325" s="211" t="str">
        <f t="shared" si="209"/>
        <v>ADC-SG130Z</v>
      </c>
      <c r="L325" s="211" t="str">
        <f t="shared" si="238"/>
        <v>Inventory</v>
      </c>
      <c r="M325" s="211" t="str">
        <f t="shared" si="210"/>
        <v>NO</v>
      </c>
      <c r="N325" s="211" t="str">
        <f t="shared" si="211"/>
        <v>Product</v>
      </c>
      <c r="O325" s="211" t="str">
        <f t="shared" si="212"/>
        <v>Panel</v>
      </c>
      <c r="P325" s="211" t="str">
        <f t="shared" si="213"/>
        <v>One Time</v>
      </c>
      <c r="Q325" s="349">
        <v>43930</v>
      </c>
      <c r="R325" s="349"/>
      <c r="S325" s="211" t="str">
        <f t="shared" si="214"/>
        <v>YES</v>
      </c>
      <c r="T325" s="211" t="str">
        <f t="shared" si="215"/>
        <v>No</v>
      </c>
      <c r="U325" s="211" t="str">
        <f t="shared" si="216"/>
        <v>No</v>
      </c>
      <c r="V325" s="211" t="str">
        <f t="shared" si="217"/>
        <v>YES</v>
      </c>
      <c r="W325" s="211" t="str">
        <f t="shared" si="218"/>
        <v>YES</v>
      </c>
      <c r="X325" s="211">
        <v>0</v>
      </c>
      <c r="Y325" s="211" t="s">
        <v>3277</v>
      </c>
      <c r="Z325" s="211" t="s">
        <v>3275</v>
      </c>
      <c r="AA325" s="211" t="s">
        <v>3319</v>
      </c>
      <c r="AB325" s="211" t="s">
        <v>3286</v>
      </c>
      <c r="AC325" s="211" t="s">
        <v>3286</v>
      </c>
      <c r="AD325" s="211" t="s">
        <v>3320</v>
      </c>
      <c r="AE325" s="211" t="str">
        <f t="shared" si="219"/>
        <v>ADC-SG130Z</v>
      </c>
      <c r="AF325" s="211" t="str">
        <f t="shared" si="220"/>
        <v/>
      </c>
      <c r="AG325" s="211" t="str">
        <f t="shared" si="221"/>
        <v/>
      </c>
      <c r="AH325" s="211" t="str">
        <f t="shared" si="201"/>
        <v>X</v>
      </c>
      <c r="AI325" s="211" t="str">
        <f t="shared" si="222"/>
        <v/>
      </c>
      <c r="AJ325" s="211" t="str">
        <f t="shared" si="223"/>
        <v/>
      </c>
      <c r="AK325" s="211" t="str">
        <f t="shared" si="224"/>
        <v/>
      </c>
      <c r="AL325" s="211" t="str">
        <f t="shared" si="225"/>
        <v/>
      </c>
      <c r="AM325" s="211" t="str">
        <f t="shared" si="226"/>
        <v/>
      </c>
      <c r="AN325" s="211" t="str">
        <f t="shared" si="227"/>
        <v>No</v>
      </c>
      <c r="AO325" s="211" t="str">
        <f t="shared" si="228"/>
        <v>No</v>
      </c>
      <c r="AP325" s="211" t="str">
        <f t="shared" si="229"/>
        <v>No</v>
      </c>
      <c r="AQ325" s="211" t="str">
        <f t="shared" si="230"/>
        <v/>
      </c>
      <c r="AR325" s="211" t="str">
        <f t="shared" si="231"/>
        <v/>
      </c>
      <c r="AS325" s="211" t="str">
        <f t="shared" si="232"/>
        <v/>
      </c>
      <c r="AT325" s="211" t="str">
        <f t="shared" si="233"/>
        <v/>
      </c>
      <c r="AU325" s="211" t="str">
        <f t="shared" si="234"/>
        <v/>
      </c>
      <c r="AV325" s="211" t="str">
        <f t="shared" si="235"/>
        <v/>
      </c>
      <c r="AW325" s="211" t="str">
        <f t="shared" si="236"/>
        <v/>
      </c>
      <c r="AX325" s="211" t="str">
        <f t="shared" si="239"/>
        <v>NO</v>
      </c>
      <c r="AY325" s="125" t="str">
        <f t="shared" si="240"/>
        <v/>
      </c>
    </row>
    <row r="326" spans="1:51" s="211" customFormat="1" x14ac:dyDescent="0.25">
      <c r="A326" s="211" t="s">
        <v>1767</v>
      </c>
      <c r="B326" s="211" t="s">
        <v>1767</v>
      </c>
      <c r="C326" s="211" t="str">
        <f t="shared" si="202"/>
        <v>Honeywell System Enhancement Module</v>
      </c>
      <c r="D326" s="211" t="str">
        <f t="shared" si="203"/>
        <v>Module d'amélioration de système Honeywell</v>
      </c>
      <c r="E326" s="211" t="str">
        <f t="shared" si="204"/>
        <v/>
      </c>
      <c r="F326" s="211" t="str">
        <f t="shared" si="205"/>
        <v>Honeywell System Enhancement Module</v>
      </c>
      <c r="G326" s="211" t="str">
        <f t="shared" si="206"/>
        <v>Module d'amélioration de système Honeywell</v>
      </c>
      <c r="H326" s="211" t="str">
        <f t="shared" si="207"/>
        <v>Honeywell System Enhancement Module</v>
      </c>
      <c r="I326" s="211" t="str">
        <f t="shared" si="237"/>
        <v>Module d'amélioration de système Honeywell</v>
      </c>
      <c r="J326" s="211" t="str">
        <f t="shared" si="208"/>
        <v/>
      </c>
      <c r="K326" s="211" t="str">
        <f t="shared" si="209"/>
        <v>ADC-SEM210-VT-TL</v>
      </c>
      <c r="L326" s="211" t="str">
        <f t="shared" si="238"/>
        <v>Inventory</v>
      </c>
      <c r="M326" s="211" t="str">
        <f t="shared" si="210"/>
        <v>NO</v>
      </c>
      <c r="N326" s="211" t="str">
        <f t="shared" si="211"/>
        <v>Product</v>
      </c>
      <c r="O326" s="211" t="str">
        <f t="shared" si="212"/>
        <v>Misc</v>
      </c>
      <c r="P326" s="211" t="str">
        <f t="shared" si="213"/>
        <v>One Time</v>
      </c>
      <c r="Q326" s="349">
        <v>43930</v>
      </c>
      <c r="R326" s="349"/>
      <c r="S326" s="211" t="str">
        <f t="shared" si="214"/>
        <v>YES</v>
      </c>
      <c r="T326" s="211" t="str">
        <f t="shared" si="215"/>
        <v>No</v>
      </c>
      <c r="U326" s="211" t="str">
        <f t="shared" si="216"/>
        <v>No</v>
      </c>
      <c r="V326" s="211" t="str">
        <f t="shared" si="217"/>
        <v>YES</v>
      </c>
      <c r="W326" s="211" t="str">
        <f t="shared" si="218"/>
        <v>NO</v>
      </c>
      <c r="X326" s="211">
        <v>0</v>
      </c>
      <c r="Y326" s="211" t="s">
        <v>3277</v>
      </c>
      <c r="Z326" s="211" t="s">
        <v>3275</v>
      </c>
      <c r="AA326" s="211" t="s">
        <v>3319</v>
      </c>
      <c r="AB326" s="211" t="s">
        <v>3286</v>
      </c>
      <c r="AC326" s="211" t="s">
        <v>3286</v>
      </c>
      <c r="AD326" s="211" t="s">
        <v>3320</v>
      </c>
      <c r="AE326" s="211" t="str">
        <f t="shared" si="219"/>
        <v>ADCSEM210VTL</v>
      </c>
      <c r="AF326" s="211" t="str">
        <f t="shared" si="220"/>
        <v/>
      </c>
      <c r="AG326" s="211" t="str">
        <f t="shared" si="221"/>
        <v/>
      </c>
      <c r="AH326" s="211" t="str">
        <f t="shared" si="201"/>
        <v>X</v>
      </c>
      <c r="AI326" s="211" t="str">
        <f t="shared" si="222"/>
        <v/>
      </c>
      <c r="AJ326" s="211" t="str">
        <f t="shared" si="223"/>
        <v/>
      </c>
      <c r="AK326" s="211" t="str">
        <f t="shared" si="224"/>
        <v/>
      </c>
      <c r="AL326" s="211" t="str">
        <f t="shared" si="225"/>
        <v/>
      </c>
      <c r="AM326" s="211" t="str">
        <f t="shared" si="226"/>
        <v/>
      </c>
      <c r="AN326" s="211" t="str">
        <f t="shared" si="227"/>
        <v>No</v>
      </c>
      <c r="AO326" s="211" t="str">
        <f t="shared" si="228"/>
        <v>No</v>
      </c>
      <c r="AP326" s="211" t="str">
        <f t="shared" si="229"/>
        <v>No</v>
      </c>
      <c r="AQ326" s="211" t="str">
        <f t="shared" si="230"/>
        <v/>
      </c>
      <c r="AR326" s="211" t="str">
        <f t="shared" si="231"/>
        <v/>
      </c>
      <c r="AS326" s="211" t="str">
        <f t="shared" si="232"/>
        <v/>
      </c>
      <c r="AT326" s="211" t="str">
        <f t="shared" si="233"/>
        <v/>
      </c>
      <c r="AU326" s="211" t="str">
        <f t="shared" si="234"/>
        <v/>
      </c>
      <c r="AV326" s="211" t="str">
        <f t="shared" si="235"/>
        <v/>
      </c>
      <c r="AW326" s="211" t="str">
        <f t="shared" si="236"/>
        <v/>
      </c>
      <c r="AX326" s="211" t="str">
        <f t="shared" si="239"/>
        <v>NO</v>
      </c>
      <c r="AY326" s="125" t="str">
        <f t="shared" si="240"/>
        <v/>
      </c>
    </row>
    <row r="327" spans="1:51" s="211" customFormat="1" x14ac:dyDescent="0.25">
      <c r="A327" s="211" t="s">
        <v>345</v>
      </c>
      <c r="B327" s="211" t="s">
        <v>345</v>
      </c>
      <c r="C327" s="211" t="str">
        <f t="shared" si="202"/>
        <v>DSC PowerSeries System Enhancement Module</v>
      </c>
      <c r="D327" s="211" t="str">
        <f t="shared" si="203"/>
        <v>Module d'amélioration de système DSC PowerSeries</v>
      </c>
      <c r="E327" s="211" t="str">
        <f t="shared" si="204"/>
        <v/>
      </c>
      <c r="F327" s="211" t="str">
        <f t="shared" si="205"/>
        <v>DSC PowerSeries System Enhancement Module</v>
      </c>
      <c r="G327" s="211" t="str">
        <f t="shared" si="206"/>
        <v>Module d'amélioration de système DSC PowerSeries</v>
      </c>
      <c r="H327" s="211" t="str">
        <f t="shared" si="207"/>
        <v>DSC PowerSeries System Enhancement Module</v>
      </c>
      <c r="I327" s="211" t="str">
        <f t="shared" si="237"/>
        <v>Module d'amélioration de système DSC PowerSeries</v>
      </c>
      <c r="J327" s="211" t="str">
        <f t="shared" si="208"/>
        <v/>
      </c>
      <c r="K327" s="211" t="str">
        <f t="shared" si="209"/>
        <v>ADC-SEM210PS</v>
      </c>
      <c r="L327" s="211" t="str">
        <f t="shared" si="238"/>
        <v>Inventory</v>
      </c>
      <c r="M327" s="211" t="str">
        <f t="shared" si="210"/>
        <v>NO</v>
      </c>
      <c r="N327" s="211" t="str">
        <f t="shared" si="211"/>
        <v>Product</v>
      </c>
      <c r="O327" s="211" t="str">
        <f t="shared" si="212"/>
        <v>Panel</v>
      </c>
      <c r="P327" s="211" t="str">
        <f t="shared" si="213"/>
        <v>One Time</v>
      </c>
      <c r="Q327" s="349">
        <v>43930</v>
      </c>
      <c r="R327" s="349"/>
      <c r="S327" s="211" t="str">
        <f t="shared" si="214"/>
        <v>YES</v>
      </c>
      <c r="T327" s="211" t="str">
        <f t="shared" si="215"/>
        <v>No</v>
      </c>
      <c r="U327" s="211" t="str">
        <f t="shared" si="216"/>
        <v>No</v>
      </c>
      <c r="V327" s="211" t="str">
        <f t="shared" si="217"/>
        <v>NO</v>
      </c>
      <c r="W327" s="211" t="str">
        <f t="shared" si="218"/>
        <v>NO</v>
      </c>
      <c r="X327" s="211">
        <v>0</v>
      </c>
      <c r="Y327" s="211" t="s">
        <v>3277</v>
      </c>
      <c r="Z327" s="211" t="s">
        <v>3275</v>
      </c>
      <c r="AA327" s="211" t="s">
        <v>3319</v>
      </c>
      <c r="AB327" s="211" t="s">
        <v>3286</v>
      </c>
      <c r="AC327" s="211" t="s">
        <v>3286</v>
      </c>
      <c r="AD327" s="211" t="s">
        <v>3320</v>
      </c>
      <c r="AE327" s="211" t="str">
        <f t="shared" si="219"/>
        <v>ADC-SEM210PS</v>
      </c>
      <c r="AF327" s="211" t="str">
        <f t="shared" si="220"/>
        <v/>
      </c>
      <c r="AG327" s="211" t="str">
        <f t="shared" si="221"/>
        <v/>
      </c>
      <c r="AH327" s="211" t="str">
        <f t="shared" si="201"/>
        <v>X</v>
      </c>
      <c r="AI327" s="211" t="str">
        <f t="shared" si="222"/>
        <v/>
      </c>
      <c r="AJ327" s="211" t="str">
        <f t="shared" si="223"/>
        <v/>
      </c>
      <c r="AK327" s="211" t="str">
        <f t="shared" si="224"/>
        <v/>
      </c>
      <c r="AL327" s="211" t="str">
        <f t="shared" si="225"/>
        <v/>
      </c>
      <c r="AM327" s="211" t="str">
        <f t="shared" si="226"/>
        <v/>
      </c>
      <c r="AN327" s="211" t="str">
        <f t="shared" si="227"/>
        <v>No</v>
      </c>
      <c r="AO327" s="211" t="str">
        <f t="shared" si="228"/>
        <v>No</v>
      </c>
      <c r="AP327" s="211" t="str">
        <f t="shared" si="229"/>
        <v>No</v>
      </c>
      <c r="AQ327" s="211" t="str">
        <f t="shared" si="230"/>
        <v/>
      </c>
      <c r="AR327" s="211" t="str">
        <f t="shared" si="231"/>
        <v/>
      </c>
      <c r="AS327" s="211" t="str">
        <f t="shared" si="232"/>
        <v/>
      </c>
      <c r="AT327" s="211" t="str">
        <f t="shared" si="233"/>
        <v/>
      </c>
      <c r="AU327" s="211" t="str">
        <f t="shared" si="234"/>
        <v/>
      </c>
      <c r="AV327" s="211" t="str">
        <f t="shared" si="235"/>
        <v/>
      </c>
      <c r="AW327" s="211" t="str">
        <f t="shared" si="236"/>
        <v/>
      </c>
      <c r="AX327" s="211" t="str">
        <f t="shared" si="239"/>
        <v>NO</v>
      </c>
      <c r="AY327" s="125" t="str">
        <f t="shared" si="240"/>
        <v/>
      </c>
    </row>
    <row r="328" spans="1:51" s="211" customFormat="1" x14ac:dyDescent="0.25">
      <c r="A328" s="211" t="s">
        <v>229</v>
      </c>
      <c r="B328" s="211" t="s">
        <v>229</v>
      </c>
      <c r="C328" s="211" t="str">
        <f t="shared" si="202"/>
        <v>SEM  Gateway Vista Telus</v>
      </c>
      <c r="D328" s="211" t="str">
        <f t="shared" si="203"/>
        <v>Module d'amélioration du système et passerelle Vista de TELUS</v>
      </c>
      <c r="E328" s="211" t="str">
        <f t="shared" si="204"/>
        <v/>
      </c>
      <c r="F328" s="211" t="str">
        <f t="shared" si="205"/>
        <v>SEM  Gateway Vista Telus</v>
      </c>
      <c r="G328" s="211" t="str">
        <f t="shared" si="206"/>
        <v>Module d'amélioration du système et passerelle Vista de TELUS</v>
      </c>
      <c r="H328" s="211" t="str">
        <f t="shared" si="207"/>
        <v>SEM  Gateway Vista Telus</v>
      </c>
      <c r="I328" s="211" t="str">
        <f t="shared" si="237"/>
        <v>Module d'amélioration du système et passerelle Vista de TELUS</v>
      </c>
      <c r="J328" s="211" t="str">
        <f t="shared" si="208"/>
        <v/>
      </c>
      <c r="K328" s="211" t="str">
        <f t="shared" si="209"/>
        <v>ADC-SEM100VT</v>
      </c>
      <c r="L328" s="211" t="str">
        <f t="shared" si="238"/>
        <v>Inventory</v>
      </c>
      <c r="M328" s="211" t="str">
        <f t="shared" si="210"/>
        <v>NO</v>
      </c>
      <c r="N328" s="211" t="str">
        <f t="shared" si="211"/>
        <v>Product</v>
      </c>
      <c r="O328" s="211" t="str">
        <f t="shared" si="212"/>
        <v>Panel</v>
      </c>
      <c r="P328" s="211" t="str">
        <f t="shared" si="213"/>
        <v>One Time</v>
      </c>
      <c r="Q328" s="349">
        <v>43930</v>
      </c>
      <c r="R328" s="349"/>
      <c r="S328" s="211" t="str">
        <f t="shared" si="214"/>
        <v>YES</v>
      </c>
      <c r="T328" s="211" t="str">
        <f t="shared" si="215"/>
        <v>No</v>
      </c>
      <c r="U328" s="211" t="str">
        <f t="shared" si="216"/>
        <v>No</v>
      </c>
      <c r="V328" s="211" t="str">
        <f t="shared" si="217"/>
        <v>NO</v>
      </c>
      <c r="W328" s="211" t="str">
        <f t="shared" si="218"/>
        <v>NO</v>
      </c>
      <c r="X328" s="211">
        <v>0</v>
      </c>
      <c r="Y328" s="211" t="s">
        <v>3277</v>
      </c>
      <c r="Z328" s="211" t="s">
        <v>3275</v>
      </c>
      <c r="AA328" s="211" t="s">
        <v>3319</v>
      </c>
      <c r="AB328" s="211" t="s">
        <v>3286</v>
      </c>
      <c r="AC328" s="211" t="s">
        <v>3286</v>
      </c>
      <c r="AD328" s="211" t="s">
        <v>3320</v>
      </c>
      <c r="AE328" s="211" t="str">
        <f t="shared" si="219"/>
        <v>ADCSEM210VTL</v>
      </c>
      <c r="AF328" s="211" t="str">
        <f t="shared" si="220"/>
        <v/>
      </c>
      <c r="AG328" s="211" t="str">
        <f t="shared" si="221"/>
        <v/>
      </c>
      <c r="AH328" s="211" t="str">
        <f t="shared" si="201"/>
        <v>X</v>
      </c>
      <c r="AI328" s="211" t="str">
        <f t="shared" si="222"/>
        <v/>
      </c>
      <c r="AJ328" s="211" t="str">
        <f t="shared" si="223"/>
        <v/>
      </c>
      <c r="AK328" s="211" t="str">
        <f t="shared" si="224"/>
        <v/>
      </c>
      <c r="AL328" s="211" t="str">
        <f t="shared" si="225"/>
        <v/>
      </c>
      <c r="AM328" s="211" t="str">
        <f t="shared" si="226"/>
        <v/>
      </c>
      <c r="AN328" s="211" t="str">
        <f t="shared" si="227"/>
        <v>No</v>
      </c>
      <c r="AO328" s="211" t="str">
        <f t="shared" si="228"/>
        <v>No</v>
      </c>
      <c r="AP328" s="211" t="str">
        <f t="shared" si="229"/>
        <v>No</v>
      </c>
      <c r="AQ328" s="211" t="str">
        <f t="shared" si="230"/>
        <v/>
      </c>
      <c r="AR328" s="211" t="str">
        <f t="shared" si="231"/>
        <v/>
      </c>
      <c r="AS328" s="211" t="str">
        <f t="shared" si="232"/>
        <v/>
      </c>
      <c r="AT328" s="211" t="str">
        <f t="shared" si="233"/>
        <v/>
      </c>
      <c r="AU328" s="211" t="str">
        <f t="shared" si="234"/>
        <v/>
      </c>
      <c r="AV328" s="211" t="str">
        <f t="shared" si="235"/>
        <v/>
      </c>
      <c r="AW328" s="211" t="str">
        <f t="shared" si="236"/>
        <v/>
      </c>
      <c r="AX328" s="211" t="str">
        <f t="shared" si="239"/>
        <v>NO</v>
      </c>
      <c r="AY328" s="125" t="str">
        <f t="shared" si="240"/>
        <v/>
      </c>
    </row>
    <row r="329" spans="1:51" s="211" customFormat="1" x14ac:dyDescent="0.25">
      <c r="A329" s="211" t="s">
        <v>242</v>
      </c>
      <c r="B329" s="211" t="s">
        <v>242</v>
      </c>
      <c r="C329" s="211" t="str">
        <f t="shared" si="202"/>
        <v>Power Series ADC SEM100 3G Telus Sys</v>
      </c>
      <c r="D329" s="211" t="str">
        <f t="shared" si="203"/>
        <v>Module d'amélioration de système ADC-SEM210 3G de TELUS - Panneau PowerSeries</v>
      </c>
      <c r="E329" s="211" t="str">
        <f t="shared" si="204"/>
        <v/>
      </c>
      <c r="F329" s="211" t="str">
        <f t="shared" si="205"/>
        <v>Power Series ADC SEM100 3G Telus Sys</v>
      </c>
      <c r="G329" s="211" t="str">
        <f t="shared" si="206"/>
        <v>Module d'amélioration de système ADC-SEM210 3G de TELUS - Panneau PowerSeries</v>
      </c>
      <c r="H329" s="211" t="str">
        <f t="shared" si="207"/>
        <v>Power Series ADC SEM100 3G Telus Sys</v>
      </c>
      <c r="I329" s="211" t="str">
        <f t="shared" si="237"/>
        <v>Module d'amélioration de système ADC-SEM210 3G de TELUS - Panneau PowerSeries</v>
      </c>
      <c r="J329" s="211" t="str">
        <f t="shared" si="208"/>
        <v/>
      </c>
      <c r="K329" s="211" t="str">
        <f t="shared" si="209"/>
        <v>ADC-SEM100PS</v>
      </c>
      <c r="L329" s="211" t="str">
        <f t="shared" si="238"/>
        <v>Inventory</v>
      </c>
      <c r="M329" s="211" t="str">
        <f t="shared" si="210"/>
        <v>NO</v>
      </c>
      <c r="N329" s="211" t="str">
        <f t="shared" si="211"/>
        <v>Product</v>
      </c>
      <c r="O329" s="211" t="str">
        <f t="shared" si="212"/>
        <v>Panel</v>
      </c>
      <c r="P329" s="211" t="str">
        <f t="shared" si="213"/>
        <v>One Time</v>
      </c>
      <c r="Q329" s="349">
        <v>43930</v>
      </c>
      <c r="R329" s="349"/>
      <c r="S329" s="211" t="str">
        <f t="shared" si="214"/>
        <v>YES</v>
      </c>
      <c r="T329" s="211" t="str">
        <f t="shared" si="215"/>
        <v>No</v>
      </c>
      <c r="U329" s="211" t="str">
        <f t="shared" si="216"/>
        <v>No</v>
      </c>
      <c r="V329" s="211" t="str">
        <f t="shared" si="217"/>
        <v>NO</v>
      </c>
      <c r="W329" s="211" t="str">
        <f t="shared" si="218"/>
        <v>NO</v>
      </c>
      <c r="X329" s="211">
        <v>0</v>
      </c>
      <c r="Y329" s="211" t="s">
        <v>3277</v>
      </c>
      <c r="Z329" s="211" t="s">
        <v>3275</v>
      </c>
      <c r="AA329" s="211" t="s">
        <v>3319</v>
      </c>
      <c r="AB329" s="211" t="s">
        <v>3286</v>
      </c>
      <c r="AC329" s="211" t="s">
        <v>3286</v>
      </c>
      <c r="AD329" s="211" t="s">
        <v>3320</v>
      </c>
      <c r="AE329" s="211" t="str">
        <f t="shared" si="219"/>
        <v>ADC-SEM210PS</v>
      </c>
      <c r="AF329" s="211" t="str">
        <f t="shared" si="220"/>
        <v/>
      </c>
      <c r="AG329" s="211" t="str">
        <f t="shared" si="221"/>
        <v/>
      </c>
      <c r="AH329" s="211" t="str">
        <f t="shared" si="201"/>
        <v>X</v>
      </c>
      <c r="AI329" s="211" t="str">
        <f t="shared" si="222"/>
        <v/>
      </c>
      <c r="AJ329" s="211" t="str">
        <f t="shared" si="223"/>
        <v/>
      </c>
      <c r="AK329" s="211" t="str">
        <f t="shared" si="224"/>
        <v/>
      </c>
      <c r="AL329" s="211" t="str">
        <f t="shared" si="225"/>
        <v/>
      </c>
      <c r="AM329" s="211" t="str">
        <f t="shared" si="226"/>
        <v/>
      </c>
      <c r="AN329" s="211" t="str">
        <f t="shared" si="227"/>
        <v>No</v>
      </c>
      <c r="AO329" s="211" t="str">
        <f t="shared" si="228"/>
        <v>No</v>
      </c>
      <c r="AP329" s="211" t="str">
        <f t="shared" si="229"/>
        <v>No</v>
      </c>
      <c r="AQ329" s="211" t="str">
        <f t="shared" si="230"/>
        <v/>
      </c>
      <c r="AR329" s="211" t="str">
        <f t="shared" si="231"/>
        <v/>
      </c>
      <c r="AS329" s="211" t="str">
        <f t="shared" si="232"/>
        <v/>
      </c>
      <c r="AT329" s="211" t="str">
        <f t="shared" si="233"/>
        <v/>
      </c>
      <c r="AU329" s="211" t="str">
        <f t="shared" si="234"/>
        <v/>
      </c>
      <c r="AV329" s="211" t="str">
        <f t="shared" si="235"/>
        <v/>
      </c>
      <c r="AW329" s="211" t="str">
        <f t="shared" si="236"/>
        <v/>
      </c>
      <c r="AX329" s="211" t="str">
        <f t="shared" si="239"/>
        <v>NO</v>
      </c>
      <c r="AY329" s="125" t="str">
        <f t="shared" si="240"/>
        <v/>
      </c>
    </row>
    <row r="330" spans="1:51" s="211" customFormat="1" x14ac:dyDescent="0.25">
      <c r="A330" s="211" t="s">
        <v>3404</v>
      </c>
      <c r="B330" s="211" t="s">
        <v>3404</v>
      </c>
      <c r="C330" s="211" t="str">
        <f t="shared" si="202"/>
        <v>Video Services</v>
      </c>
      <c r="D330" s="211" t="str">
        <f t="shared" si="203"/>
        <v xml:space="preserve">Services vidéo </v>
      </c>
      <c r="E330" s="211" t="str">
        <f t="shared" si="204"/>
        <v/>
      </c>
      <c r="F330" s="211" t="str">
        <f t="shared" si="205"/>
        <v>Video Service</v>
      </c>
      <c r="G330" s="211" t="str">
        <f t="shared" si="206"/>
        <v>Service vidéo</v>
      </c>
      <c r="H330" s="211" t="str">
        <f t="shared" si="207"/>
        <v>Video Services</v>
      </c>
      <c r="I330" s="211" t="str">
        <f t="shared" si="237"/>
        <v xml:space="preserve">Services vidéo </v>
      </c>
      <c r="J330" s="211" t="str">
        <f t="shared" si="208"/>
        <v/>
      </c>
      <c r="K330" s="211" t="str">
        <f t="shared" si="209"/>
        <v>ADC_VIDEO_S</v>
      </c>
      <c r="L330" s="211" t="str">
        <f t="shared" si="238"/>
        <v>Non-Inventory</v>
      </c>
      <c r="M330" s="211" t="str">
        <f t="shared" si="210"/>
        <v>NO</v>
      </c>
      <c r="N330" s="211" t="str">
        <f t="shared" si="211"/>
        <v>Product</v>
      </c>
      <c r="O330" s="211" t="str">
        <f t="shared" si="212"/>
        <v>Service</v>
      </c>
      <c r="P330" s="211" t="str">
        <f t="shared" si="213"/>
        <v>One Time</v>
      </c>
      <c r="Q330" s="349">
        <v>43930</v>
      </c>
      <c r="R330" s="349"/>
      <c r="S330" s="211" t="str">
        <f t="shared" si="214"/>
        <v>YES</v>
      </c>
      <c r="T330" s="211" t="str">
        <f t="shared" si="215"/>
        <v>No</v>
      </c>
      <c r="U330" s="211" t="str">
        <f t="shared" si="216"/>
        <v>No</v>
      </c>
      <c r="V330" s="211" t="str">
        <f t="shared" si="217"/>
        <v>NO</v>
      </c>
      <c r="W330" s="211" t="str">
        <f t="shared" si="218"/>
        <v>NO</v>
      </c>
      <c r="X330" s="211">
        <v>0</v>
      </c>
      <c r="Y330" s="211" t="s">
        <v>3277</v>
      </c>
      <c r="Z330" s="211" t="s">
        <v>3275</v>
      </c>
      <c r="AA330" s="211" t="s">
        <v>3319</v>
      </c>
      <c r="AB330" s="211" t="s">
        <v>3286</v>
      </c>
      <c r="AC330" s="211" t="s">
        <v>3286</v>
      </c>
      <c r="AD330" s="211" t="s">
        <v>3320</v>
      </c>
      <c r="AE330" s="211" t="str">
        <f t="shared" si="219"/>
        <v>Service</v>
      </c>
      <c r="AF330" s="211" t="str">
        <f t="shared" si="220"/>
        <v>n/A</v>
      </c>
      <c r="AG330" s="211" t="str">
        <f t="shared" si="221"/>
        <v/>
      </c>
      <c r="AH330" s="211" t="str">
        <f t="shared" ref="AH330:AH393" si="241">IF(VLOOKUP(A330,masterdata,37,0)="","",VLOOKUP(A330,masterdata,37,0))</f>
        <v>X</v>
      </c>
      <c r="AI330" s="211" t="str">
        <f t="shared" si="222"/>
        <v/>
      </c>
      <c r="AJ330" s="211" t="str">
        <f t="shared" si="223"/>
        <v/>
      </c>
      <c r="AK330" s="211" t="str">
        <f t="shared" si="224"/>
        <v/>
      </c>
      <c r="AL330" s="211" t="str">
        <f t="shared" si="225"/>
        <v/>
      </c>
      <c r="AM330" s="211" t="str">
        <f t="shared" si="226"/>
        <v/>
      </c>
      <c r="AN330" s="211" t="str">
        <f t="shared" si="227"/>
        <v>No</v>
      </c>
      <c r="AO330" s="211" t="str">
        <f t="shared" si="228"/>
        <v>No</v>
      </c>
      <c r="AP330" s="211" t="str">
        <f t="shared" si="229"/>
        <v>No</v>
      </c>
      <c r="AQ330" s="211" t="str">
        <f t="shared" si="230"/>
        <v/>
      </c>
      <c r="AR330" s="211" t="str">
        <f t="shared" si="231"/>
        <v/>
      </c>
      <c r="AS330" s="211" t="str">
        <f t="shared" si="232"/>
        <v/>
      </c>
      <c r="AT330" s="211" t="str">
        <f t="shared" si="233"/>
        <v/>
      </c>
      <c r="AU330" s="211" t="str">
        <f t="shared" si="234"/>
        <v/>
      </c>
      <c r="AV330" s="211" t="str">
        <f t="shared" si="235"/>
        <v/>
      </c>
      <c r="AW330" s="211" t="str">
        <f t="shared" si="236"/>
        <v/>
      </c>
      <c r="AX330" s="211" t="str">
        <f t="shared" si="239"/>
        <v>NO</v>
      </c>
      <c r="AY330" s="125" t="str">
        <f t="shared" si="240"/>
        <v/>
      </c>
    </row>
    <row r="331" spans="1:51" s="211" customFormat="1" x14ac:dyDescent="0.25">
      <c r="A331" s="211" t="s">
        <v>1783</v>
      </c>
      <c r="B331" s="211" t="s">
        <v>1783</v>
      </c>
      <c r="C331" s="211" t="str">
        <f t="shared" si="202"/>
        <v>2GIG Doorbell Adapter</v>
      </c>
      <c r="D331" s="211" t="str">
        <f t="shared" si="203"/>
        <v>2GIG adaptateur de sonnette</v>
      </c>
      <c r="E331" s="211" t="str">
        <f t="shared" si="204"/>
        <v/>
      </c>
      <c r="F331" s="211" t="str">
        <f t="shared" si="205"/>
        <v>2GIG Doorbell Adapter</v>
      </c>
      <c r="G331" s="211" t="str">
        <f t="shared" si="206"/>
        <v>2GIG adaptateur de sonnette</v>
      </c>
      <c r="H331" s="211" t="str">
        <f t="shared" si="207"/>
        <v>2GIG Doorbell Adapter</v>
      </c>
      <c r="I331" s="211" t="str">
        <f t="shared" si="237"/>
        <v>2GIG adaptateur de sonnette</v>
      </c>
      <c r="J331" s="211" t="str">
        <f t="shared" si="208"/>
        <v/>
      </c>
      <c r="K331" s="211" t="str">
        <f t="shared" si="209"/>
        <v>ADC_VAC_DBWI</v>
      </c>
      <c r="L331" s="211" t="str">
        <f t="shared" si="238"/>
        <v>Inventory</v>
      </c>
      <c r="M331" s="211" t="str">
        <f t="shared" si="210"/>
        <v>NO</v>
      </c>
      <c r="N331" s="211" t="str">
        <f t="shared" si="211"/>
        <v>Product</v>
      </c>
      <c r="O331" s="211" t="str">
        <f t="shared" si="212"/>
        <v>Camera</v>
      </c>
      <c r="P331" s="211" t="str">
        <f t="shared" si="213"/>
        <v>One Time</v>
      </c>
      <c r="Q331" s="349">
        <v>43930</v>
      </c>
      <c r="R331" s="349"/>
      <c r="S331" s="211" t="str">
        <f t="shared" si="214"/>
        <v>YES</v>
      </c>
      <c r="T331" s="211" t="str">
        <f t="shared" si="215"/>
        <v>No</v>
      </c>
      <c r="U331" s="211" t="str">
        <f t="shared" si="216"/>
        <v>No</v>
      </c>
      <c r="V331" s="211" t="str">
        <f t="shared" si="217"/>
        <v>NO</v>
      </c>
      <c r="W331" s="211" t="str">
        <f t="shared" si="218"/>
        <v>NO</v>
      </c>
      <c r="X331" s="211">
        <v>0</v>
      </c>
      <c r="Y331" s="211" t="s">
        <v>3277</v>
      </c>
      <c r="Z331" s="211" t="s">
        <v>3275</v>
      </c>
      <c r="AA331" s="211" t="s">
        <v>3319</v>
      </c>
      <c r="AB331" s="211" t="s">
        <v>3286</v>
      </c>
      <c r="AC331" s="211" t="s">
        <v>3286</v>
      </c>
      <c r="AD331" s="211" t="s">
        <v>3320</v>
      </c>
      <c r="AE331" s="211" t="str">
        <f t="shared" si="219"/>
        <v>ADC-VACC-DB-A</v>
      </c>
      <c r="AF331" s="211" t="str">
        <f t="shared" si="220"/>
        <v/>
      </c>
      <c r="AG331" s="211" t="str">
        <f t="shared" si="221"/>
        <v/>
      </c>
      <c r="AH331" s="211" t="str">
        <f t="shared" si="241"/>
        <v/>
      </c>
      <c r="AI331" s="211" t="str">
        <f t="shared" si="222"/>
        <v/>
      </c>
      <c r="AJ331" s="211" t="str">
        <f t="shared" si="223"/>
        <v/>
      </c>
      <c r="AK331" s="211" t="str">
        <f t="shared" si="224"/>
        <v/>
      </c>
      <c r="AL331" s="211" t="str">
        <f t="shared" si="225"/>
        <v/>
      </c>
      <c r="AM331" s="211" t="str">
        <f t="shared" si="226"/>
        <v/>
      </c>
      <c r="AN331" s="211" t="str">
        <f t="shared" si="227"/>
        <v>No</v>
      </c>
      <c r="AO331" s="211" t="str">
        <f t="shared" si="228"/>
        <v>No</v>
      </c>
      <c r="AP331" s="211" t="str">
        <f t="shared" si="229"/>
        <v>No</v>
      </c>
      <c r="AQ331" s="211" t="str">
        <f t="shared" si="230"/>
        <v/>
      </c>
      <c r="AR331" s="211" t="str">
        <f t="shared" si="231"/>
        <v/>
      </c>
      <c r="AS331" s="211" t="str">
        <f t="shared" si="232"/>
        <v/>
      </c>
      <c r="AT331" s="211" t="str">
        <f t="shared" si="233"/>
        <v/>
      </c>
      <c r="AU331" s="211" t="str">
        <f t="shared" si="234"/>
        <v/>
      </c>
      <c r="AV331" s="211" t="str">
        <f t="shared" si="235"/>
        <v/>
      </c>
      <c r="AW331" s="211" t="str">
        <f t="shared" si="236"/>
        <v/>
      </c>
      <c r="AX331" s="211" t="str">
        <f t="shared" si="239"/>
        <v>NO</v>
      </c>
      <c r="AY331" s="125" t="str">
        <f t="shared" si="240"/>
        <v/>
      </c>
    </row>
    <row r="332" spans="1:51" s="211" customFormat="1" x14ac:dyDescent="0.25">
      <c r="A332" s="211" t="s">
        <v>86</v>
      </c>
      <c r="B332" s="211" t="s">
        <v>86</v>
      </c>
      <c r="C332" s="211" t="str">
        <f t="shared" si="202"/>
        <v>Outdoor Video Camera</v>
      </c>
      <c r="D332" s="211" t="str">
        <f t="shared" si="203"/>
        <v>Caméra extérieure</v>
      </c>
      <c r="E332" s="211" t="str">
        <f t="shared" si="204"/>
        <v/>
      </c>
      <c r="F332" s="211" t="str">
        <f t="shared" si="205"/>
        <v>Outdoor Camera</v>
      </c>
      <c r="G332" s="211" t="str">
        <f t="shared" si="206"/>
        <v>Caméra extérieure</v>
      </c>
      <c r="H332" s="211" t="str">
        <f t="shared" si="207"/>
        <v>Outdoor Video Camera</v>
      </c>
      <c r="I332" s="211" t="str">
        <f t="shared" si="237"/>
        <v>Caméra extérieure</v>
      </c>
      <c r="J332" s="211" t="str">
        <f t="shared" si="208"/>
        <v/>
      </c>
      <c r="K332" s="211" t="str">
        <f t="shared" si="209"/>
        <v>ADC_V721W</v>
      </c>
      <c r="L332" s="211" t="str">
        <f t="shared" si="238"/>
        <v>Inventory</v>
      </c>
      <c r="M332" s="211" t="str">
        <f t="shared" si="210"/>
        <v>NO</v>
      </c>
      <c r="N332" s="211" t="str">
        <f t="shared" si="211"/>
        <v>Product</v>
      </c>
      <c r="O332" s="211" t="str">
        <f t="shared" si="212"/>
        <v>Camera</v>
      </c>
      <c r="P332" s="211" t="str">
        <f t="shared" si="213"/>
        <v>One Time</v>
      </c>
      <c r="Q332" s="349">
        <v>43930</v>
      </c>
      <c r="R332" s="349"/>
      <c r="S332" s="211" t="str">
        <f t="shared" si="214"/>
        <v>YES</v>
      </c>
      <c r="T332" s="211" t="str">
        <f t="shared" si="215"/>
        <v>No</v>
      </c>
      <c r="U332" s="211" t="str">
        <f t="shared" si="216"/>
        <v>No</v>
      </c>
      <c r="V332" s="211" t="str">
        <f t="shared" si="217"/>
        <v>NO</v>
      </c>
      <c r="W332" s="211" t="str">
        <f t="shared" si="218"/>
        <v>NO</v>
      </c>
      <c r="X332" s="211">
        <v>0</v>
      </c>
      <c r="Y332" s="211" t="s">
        <v>3277</v>
      </c>
      <c r="Z332" s="211" t="s">
        <v>3275</v>
      </c>
      <c r="AA332" s="211" t="s">
        <v>3319</v>
      </c>
      <c r="AB332" s="211" t="s">
        <v>3286</v>
      </c>
      <c r="AC332" s="211" t="s">
        <v>3286</v>
      </c>
      <c r="AD332" s="211" t="s">
        <v>3320</v>
      </c>
      <c r="AE332" s="211" t="str">
        <f t="shared" si="219"/>
        <v>ADC_V721W</v>
      </c>
      <c r="AF332" s="211" t="str">
        <f t="shared" si="220"/>
        <v/>
      </c>
      <c r="AG332" s="211" t="str">
        <f t="shared" si="221"/>
        <v/>
      </c>
      <c r="AH332" s="211" t="str">
        <f t="shared" si="241"/>
        <v>X</v>
      </c>
      <c r="AI332" s="211" t="str">
        <f t="shared" si="222"/>
        <v/>
      </c>
      <c r="AJ332" s="211" t="str">
        <f t="shared" si="223"/>
        <v/>
      </c>
      <c r="AK332" s="211" t="str">
        <f t="shared" si="224"/>
        <v/>
      </c>
      <c r="AL332" s="211" t="str">
        <f t="shared" si="225"/>
        <v/>
      </c>
      <c r="AM332" s="211" t="str">
        <f t="shared" si="226"/>
        <v/>
      </c>
      <c r="AN332" s="211" t="str">
        <f t="shared" si="227"/>
        <v>Yes</v>
      </c>
      <c r="AO332" s="211" t="str">
        <f t="shared" si="228"/>
        <v>No</v>
      </c>
      <c r="AP332" s="211" t="str">
        <f t="shared" si="229"/>
        <v>No</v>
      </c>
      <c r="AQ332" s="211" t="str">
        <f t="shared" si="230"/>
        <v/>
      </c>
      <c r="AR332" s="211" t="str">
        <f t="shared" si="231"/>
        <v/>
      </c>
      <c r="AS332" s="211" t="str">
        <f t="shared" si="232"/>
        <v/>
      </c>
      <c r="AT332" s="211" t="str">
        <f t="shared" si="233"/>
        <v/>
      </c>
      <c r="AU332" s="211" t="str">
        <f t="shared" si="234"/>
        <v/>
      </c>
      <c r="AV332" s="211" t="str">
        <f t="shared" si="235"/>
        <v/>
      </c>
      <c r="AW332" s="211" t="str">
        <f t="shared" si="236"/>
        <v/>
      </c>
      <c r="AX332" s="211" t="str">
        <f t="shared" si="239"/>
        <v>YES</v>
      </c>
      <c r="AY332" s="125" t="str">
        <f t="shared" si="240"/>
        <v/>
      </c>
    </row>
    <row r="333" spans="1:51" s="211" customFormat="1" x14ac:dyDescent="0.25">
      <c r="A333" s="211" t="s">
        <v>709</v>
      </c>
      <c r="B333" s="211" t="s">
        <v>709</v>
      </c>
      <c r="C333" s="211" t="str">
        <f t="shared" si="202"/>
        <v>Indoor Wireless PT IP Camera</v>
      </c>
      <c r="D333" s="211" t="str">
        <f t="shared" si="203"/>
        <v>Caméra IP intérieure sans fil à balayage horizontal et vertical</v>
      </c>
      <c r="E333" s="211" t="str">
        <f t="shared" si="204"/>
        <v/>
      </c>
      <c r="F333" s="211" t="str">
        <f t="shared" si="205"/>
        <v>Indoor Wireless PT IP Camera</v>
      </c>
      <c r="G333" s="211" t="str">
        <f t="shared" si="206"/>
        <v>Caméra IP intérieure sans fil à balayage horizontal et vertical</v>
      </c>
      <c r="H333" s="211" t="str">
        <f t="shared" si="207"/>
        <v>Indoor Wireless PT IP Camera</v>
      </c>
      <c r="I333" s="211" t="str">
        <f t="shared" si="237"/>
        <v>Caméra IP intérieure sans fil à balayage horizontal et vertical</v>
      </c>
      <c r="J333" s="211" t="str">
        <f t="shared" si="208"/>
        <v/>
      </c>
      <c r="K333" s="211" t="str">
        <f t="shared" si="209"/>
        <v>ADC_V620PT</v>
      </c>
      <c r="L333" s="211" t="str">
        <f t="shared" si="238"/>
        <v>Inventory</v>
      </c>
      <c r="M333" s="211" t="str">
        <f t="shared" si="210"/>
        <v>NO</v>
      </c>
      <c r="N333" s="211" t="str">
        <f t="shared" si="211"/>
        <v>Product</v>
      </c>
      <c r="O333" s="211" t="str">
        <f t="shared" si="212"/>
        <v>Camera</v>
      </c>
      <c r="P333" s="211" t="str">
        <f t="shared" si="213"/>
        <v>One Time</v>
      </c>
      <c r="Q333" s="349">
        <v>43930</v>
      </c>
      <c r="R333" s="349"/>
      <c r="S333" s="211" t="str">
        <f t="shared" si="214"/>
        <v>YES</v>
      </c>
      <c r="T333" s="211" t="str">
        <f t="shared" si="215"/>
        <v>No</v>
      </c>
      <c r="U333" s="211" t="str">
        <f t="shared" si="216"/>
        <v>No</v>
      </c>
      <c r="V333" s="211" t="str">
        <f t="shared" si="217"/>
        <v>NO</v>
      </c>
      <c r="W333" s="211" t="str">
        <f t="shared" si="218"/>
        <v>NO</v>
      </c>
      <c r="X333" s="211">
        <v>0</v>
      </c>
      <c r="Y333" s="211" t="s">
        <v>3277</v>
      </c>
      <c r="Z333" s="211" t="s">
        <v>3275</v>
      </c>
      <c r="AA333" s="211" t="s">
        <v>3319</v>
      </c>
      <c r="AB333" s="211" t="s">
        <v>3286</v>
      </c>
      <c r="AC333" s="211" t="s">
        <v>3286</v>
      </c>
      <c r="AD333" s="211" t="s">
        <v>3320</v>
      </c>
      <c r="AE333" s="211" t="str">
        <f t="shared" si="219"/>
        <v>ADC_V620PT</v>
      </c>
      <c r="AF333" s="211" t="str">
        <f t="shared" si="220"/>
        <v/>
      </c>
      <c r="AG333" s="211" t="str">
        <f t="shared" si="221"/>
        <v/>
      </c>
      <c r="AH333" s="211" t="str">
        <f t="shared" si="241"/>
        <v>X</v>
      </c>
      <c r="AI333" s="211" t="str">
        <f t="shared" si="222"/>
        <v/>
      </c>
      <c r="AJ333" s="211" t="str">
        <f t="shared" si="223"/>
        <v/>
      </c>
      <c r="AK333" s="211" t="str">
        <f t="shared" si="224"/>
        <v/>
      </c>
      <c r="AL333" s="211" t="str">
        <f t="shared" si="225"/>
        <v/>
      </c>
      <c r="AM333" s="211" t="str">
        <f t="shared" si="226"/>
        <v/>
      </c>
      <c r="AN333" s="211" t="str">
        <f t="shared" si="227"/>
        <v>No</v>
      </c>
      <c r="AO333" s="211" t="str">
        <f t="shared" si="228"/>
        <v>No</v>
      </c>
      <c r="AP333" s="211" t="str">
        <f t="shared" si="229"/>
        <v>No</v>
      </c>
      <c r="AQ333" s="211" t="str">
        <f t="shared" si="230"/>
        <v/>
      </c>
      <c r="AR333" s="211" t="str">
        <f t="shared" si="231"/>
        <v/>
      </c>
      <c r="AS333" s="211" t="str">
        <f t="shared" si="232"/>
        <v/>
      </c>
      <c r="AT333" s="211" t="str">
        <f t="shared" si="233"/>
        <v/>
      </c>
      <c r="AU333" s="211" t="str">
        <f t="shared" si="234"/>
        <v/>
      </c>
      <c r="AV333" s="211" t="str">
        <f t="shared" si="235"/>
        <v/>
      </c>
      <c r="AW333" s="211" t="str">
        <f t="shared" si="236"/>
        <v/>
      </c>
      <c r="AX333" s="211" t="str">
        <f t="shared" si="239"/>
        <v>NO</v>
      </c>
      <c r="AY333" s="125" t="str">
        <f t="shared" si="240"/>
        <v/>
      </c>
    </row>
    <row r="334" spans="1:51" s="211" customFormat="1" x14ac:dyDescent="0.25">
      <c r="A334" s="211" t="s">
        <v>85</v>
      </c>
      <c r="B334" s="211" t="s">
        <v>85</v>
      </c>
      <c r="C334" s="211" t="str">
        <f t="shared" si="202"/>
        <v>Indoor Video Camera</v>
      </c>
      <c r="D334" s="211" t="str">
        <f t="shared" si="203"/>
        <v>Caméra intérieure</v>
      </c>
      <c r="E334" s="211" t="str">
        <f t="shared" si="204"/>
        <v/>
      </c>
      <c r="F334" s="211" t="str">
        <f t="shared" si="205"/>
        <v>Indoor Video Camera</v>
      </c>
      <c r="G334" s="211" t="str">
        <f t="shared" si="206"/>
        <v>Caméra intérieure</v>
      </c>
      <c r="H334" s="211" t="str">
        <f t="shared" si="207"/>
        <v>Indoor Video Camera</v>
      </c>
      <c r="I334" s="211" t="str">
        <f t="shared" si="237"/>
        <v>Caméra intérieure</v>
      </c>
      <c r="J334" s="211" t="str">
        <f t="shared" si="208"/>
        <v/>
      </c>
      <c r="K334" s="211" t="str">
        <f t="shared" si="209"/>
        <v>ADC-V522IR-US</v>
      </c>
      <c r="L334" s="211" t="str">
        <f t="shared" si="238"/>
        <v>Inventory</v>
      </c>
      <c r="M334" s="211" t="str">
        <f t="shared" si="210"/>
        <v>NO</v>
      </c>
      <c r="N334" s="211" t="str">
        <f t="shared" si="211"/>
        <v>Product</v>
      </c>
      <c r="O334" s="211" t="str">
        <f t="shared" si="212"/>
        <v>Camera</v>
      </c>
      <c r="P334" s="211" t="str">
        <f t="shared" si="213"/>
        <v>One Time</v>
      </c>
      <c r="Q334" s="349">
        <v>43930</v>
      </c>
      <c r="R334" s="349"/>
      <c r="S334" s="211" t="str">
        <f t="shared" si="214"/>
        <v>YES</v>
      </c>
      <c r="T334" s="211" t="str">
        <f t="shared" si="215"/>
        <v>No</v>
      </c>
      <c r="U334" s="211" t="str">
        <f t="shared" si="216"/>
        <v>No</v>
      </c>
      <c r="V334" s="211" t="str">
        <f t="shared" si="217"/>
        <v>NO</v>
      </c>
      <c r="W334" s="211" t="str">
        <f t="shared" si="218"/>
        <v>NO</v>
      </c>
      <c r="X334" s="211">
        <v>0</v>
      </c>
      <c r="Y334" s="211" t="s">
        <v>3277</v>
      </c>
      <c r="Z334" s="211" t="s">
        <v>3275</v>
      </c>
      <c r="AA334" s="211" t="s">
        <v>3319</v>
      </c>
      <c r="AB334" s="211" t="s">
        <v>3286</v>
      </c>
      <c r="AC334" s="211" t="s">
        <v>3286</v>
      </c>
      <c r="AD334" s="211" t="s">
        <v>3320</v>
      </c>
      <c r="AE334" s="211" t="str">
        <f t="shared" si="219"/>
        <v>ADC_V521R</v>
      </c>
      <c r="AF334" s="211" t="str">
        <f t="shared" si="220"/>
        <v/>
      </c>
      <c r="AG334" s="211" t="str">
        <f t="shared" si="221"/>
        <v/>
      </c>
      <c r="AH334" s="211" t="str">
        <f t="shared" si="241"/>
        <v>X</v>
      </c>
      <c r="AI334" s="211" t="str">
        <f t="shared" si="222"/>
        <v/>
      </c>
      <c r="AJ334" s="211" t="str">
        <f t="shared" si="223"/>
        <v/>
      </c>
      <c r="AK334" s="211" t="str">
        <f t="shared" si="224"/>
        <v/>
      </c>
      <c r="AL334" s="211" t="str">
        <f t="shared" si="225"/>
        <v/>
      </c>
      <c r="AM334" s="211" t="str">
        <f t="shared" si="226"/>
        <v/>
      </c>
      <c r="AN334" s="211" t="str">
        <f t="shared" si="227"/>
        <v>Yes</v>
      </c>
      <c r="AO334" s="211" t="str">
        <f t="shared" si="228"/>
        <v>No</v>
      </c>
      <c r="AP334" s="211" t="str">
        <f t="shared" si="229"/>
        <v>No</v>
      </c>
      <c r="AQ334" s="211" t="str">
        <f t="shared" si="230"/>
        <v/>
      </c>
      <c r="AR334" s="211" t="str">
        <f t="shared" si="231"/>
        <v/>
      </c>
      <c r="AS334" s="211" t="str">
        <f t="shared" si="232"/>
        <v/>
      </c>
      <c r="AT334" s="211" t="str">
        <f t="shared" si="233"/>
        <v/>
      </c>
      <c r="AU334" s="211" t="str">
        <f t="shared" si="234"/>
        <v/>
      </c>
      <c r="AV334" s="211" t="str">
        <f t="shared" si="235"/>
        <v/>
      </c>
      <c r="AW334" s="211" t="str">
        <f t="shared" si="236"/>
        <v/>
      </c>
      <c r="AX334" s="211" t="str">
        <f t="shared" si="239"/>
        <v>YES</v>
      </c>
      <c r="AY334" s="125" t="str">
        <f t="shared" si="240"/>
        <v/>
      </c>
    </row>
    <row r="335" spans="1:51" s="211" customFormat="1" x14ac:dyDescent="0.25">
      <c r="A335" s="211" t="s">
        <v>767</v>
      </c>
      <c r="B335" s="211" t="s">
        <v>767</v>
      </c>
      <c r="C335" s="211" t="str">
        <f t="shared" si="202"/>
        <v>Stream Video Recorder (SVR)</v>
      </c>
      <c r="D335" s="211" t="str">
        <f t="shared" si="203"/>
        <v>Service pour enregistreur vidéo à diffusion en continu</v>
      </c>
      <c r="E335" s="211" t="str">
        <f t="shared" si="204"/>
        <v/>
      </c>
      <c r="F335" s="211" t="str">
        <f t="shared" si="205"/>
        <v xml:space="preserve">Service required to enable Stream Video Recorder functionalty; requires </v>
      </c>
      <c r="G335" s="211" t="str">
        <f t="shared" si="206"/>
        <v>Service pour enregistreur vidéo à diffusion en continu</v>
      </c>
      <c r="H335" s="211" t="str">
        <f t="shared" si="207"/>
        <v>Stream Video Recorder (SVR)</v>
      </c>
      <c r="I335" s="211" t="str">
        <f t="shared" si="237"/>
        <v>Service pour enregistreur vidéo à diffusion en continu</v>
      </c>
      <c r="J335" s="211" t="str">
        <f t="shared" si="208"/>
        <v/>
      </c>
      <c r="K335" s="211" t="str">
        <f t="shared" si="209"/>
        <v>ADC_SVRRMR</v>
      </c>
      <c r="L335" s="211" t="str">
        <f t="shared" si="238"/>
        <v>Non-Inventory</v>
      </c>
      <c r="M335" s="211" t="str">
        <f t="shared" si="210"/>
        <v>NO</v>
      </c>
      <c r="N335" s="211" t="str">
        <f t="shared" si="211"/>
        <v>Product</v>
      </c>
      <c r="O335" s="211" t="str">
        <f t="shared" si="212"/>
        <v>Service</v>
      </c>
      <c r="P335" s="211" t="str">
        <f t="shared" si="213"/>
        <v>RMR</v>
      </c>
      <c r="Q335" s="349">
        <v>43930</v>
      </c>
      <c r="R335" s="349"/>
      <c r="S335" s="211" t="str">
        <f t="shared" si="214"/>
        <v>YES</v>
      </c>
      <c r="T335" s="211" t="str">
        <f t="shared" si="215"/>
        <v>No</v>
      </c>
      <c r="U335" s="211" t="str">
        <f t="shared" si="216"/>
        <v>No</v>
      </c>
      <c r="V335" s="211" t="str">
        <f t="shared" si="217"/>
        <v>NO</v>
      </c>
      <c r="W335" s="211" t="str">
        <f t="shared" si="218"/>
        <v>NO</v>
      </c>
      <c r="X335" s="211">
        <v>0</v>
      </c>
      <c r="Y335" s="211" t="s">
        <v>3277</v>
      </c>
      <c r="Z335" s="211" t="s">
        <v>3275</v>
      </c>
      <c r="AA335" s="211" t="s">
        <v>3319</v>
      </c>
      <c r="AB335" s="211" t="s">
        <v>3286</v>
      </c>
      <c r="AC335" s="211" t="s">
        <v>3286</v>
      </c>
      <c r="AD335" s="211" t="s">
        <v>3320</v>
      </c>
      <c r="AE335" s="211" t="str">
        <f t="shared" si="219"/>
        <v>Service</v>
      </c>
      <c r="AF335" s="211" t="str">
        <f t="shared" si="220"/>
        <v>Service</v>
      </c>
      <c r="AG335" s="211" t="str">
        <f t="shared" si="221"/>
        <v/>
      </c>
      <c r="AH335" s="211" t="str">
        <f t="shared" si="241"/>
        <v>X</v>
      </c>
      <c r="AI335" s="211" t="str">
        <f t="shared" si="222"/>
        <v/>
      </c>
      <c r="AJ335" s="211" t="str">
        <f t="shared" si="223"/>
        <v/>
      </c>
      <c r="AK335" s="211" t="str">
        <f t="shared" si="224"/>
        <v/>
      </c>
      <c r="AL335" s="211" t="str">
        <f t="shared" si="225"/>
        <v/>
      </c>
      <c r="AM335" s="211" t="str">
        <f t="shared" si="226"/>
        <v/>
      </c>
      <c r="AN335" s="211" t="str">
        <f t="shared" si="227"/>
        <v>No</v>
      </c>
      <c r="AO335" s="211" t="str">
        <f t="shared" si="228"/>
        <v>No</v>
      </c>
      <c r="AP335" s="211" t="str">
        <f t="shared" si="229"/>
        <v>No</v>
      </c>
      <c r="AQ335" s="211" t="str">
        <f t="shared" si="230"/>
        <v/>
      </c>
      <c r="AR335" s="211" t="str">
        <f t="shared" si="231"/>
        <v/>
      </c>
      <c r="AS335" s="211" t="str">
        <f t="shared" si="232"/>
        <v/>
      </c>
      <c r="AT335" s="211" t="str">
        <f t="shared" si="233"/>
        <v/>
      </c>
      <c r="AU335" s="211" t="str">
        <f t="shared" si="234"/>
        <v/>
      </c>
      <c r="AV335" s="211" t="str">
        <f t="shared" si="235"/>
        <v/>
      </c>
      <c r="AW335" s="211" t="str">
        <f t="shared" si="236"/>
        <v/>
      </c>
      <c r="AX335" s="211" t="str">
        <f t="shared" si="239"/>
        <v>NO</v>
      </c>
      <c r="AY335" s="125" t="str">
        <f t="shared" si="240"/>
        <v/>
      </c>
    </row>
    <row r="336" spans="1:51" s="211" customFormat="1" x14ac:dyDescent="0.25">
      <c r="A336" s="211" t="s">
        <v>381</v>
      </c>
      <c r="B336" s="211" t="s">
        <v>381</v>
      </c>
      <c r="C336" s="211" t="str">
        <f t="shared" si="202"/>
        <v>1TB Stream Video Recorder (SVR)</v>
      </c>
      <c r="D336" s="211" t="str">
        <f t="shared" si="203"/>
        <v>Enregistreur vidéo en continu 1To</v>
      </c>
      <c r="E336" s="211" t="str">
        <f t="shared" si="204"/>
        <v/>
      </c>
      <c r="F336" s="211" t="str">
        <f t="shared" si="205"/>
        <v>1TB Stream Video Recorder (SVR)</v>
      </c>
      <c r="G336" s="211" t="str">
        <f t="shared" si="206"/>
        <v>Enregistreur vidéo en continu 1To</v>
      </c>
      <c r="H336" s="211" t="str">
        <f t="shared" si="207"/>
        <v>1TB Stream Video Recorder (SVR)</v>
      </c>
      <c r="I336" s="211" t="str">
        <f t="shared" si="237"/>
        <v>Enregistreur vidéo en continu 1To</v>
      </c>
      <c r="J336" s="211" t="str">
        <f t="shared" si="208"/>
        <v/>
      </c>
      <c r="K336" s="211" t="str">
        <f t="shared" si="209"/>
        <v>ADC-SVR122-1T</v>
      </c>
      <c r="L336" s="211" t="str">
        <f t="shared" si="238"/>
        <v>Inventory</v>
      </c>
      <c r="M336" s="211" t="str">
        <f t="shared" si="210"/>
        <v>NO</v>
      </c>
      <c r="N336" s="211" t="str">
        <f t="shared" si="211"/>
        <v>Product</v>
      </c>
      <c r="O336" s="211" t="str">
        <f t="shared" si="212"/>
        <v>Camera</v>
      </c>
      <c r="P336" s="211" t="str">
        <f t="shared" si="213"/>
        <v>One Time</v>
      </c>
      <c r="Q336" s="349">
        <v>43930</v>
      </c>
      <c r="R336" s="349"/>
      <c r="S336" s="211" t="str">
        <f t="shared" si="214"/>
        <v>YES</v>
      </c>
      <c r="T336" s="211" t="str">
        <f t="shared" si="215"/>
        <v>No</v>
      </c>
      <c r="U336" s="211" t="str">
        <f t="shared" si="216"/>
        <v>No</v>
      </c>
      <c r="V336" s="211" t="str">
        <f t="shared" si="217"/>
        <v>YES</v>
      </c>
      <c r="W336" s="211" t="str">
        <f t="shared" si="218"/>
        <v>YES</v>
      </c>
      <c r="X336" s="211">
        <v>0</v>
      </c>
      <c r="Y336" s="211" t="s">
        <v>3277</v>
      </c>
      <c r="Z336" s="211" t="s">
        <v>3275</v>
      </c>
      <c r="AA336" s="211" t="s">
        <v>3319</v>
      </c>
      <c r="AB336" s="211" t="s">
        <v>3286</v>
      </c>
      <c r="AC336" s="211" t="s">
        <v>3286</v>
      </c>
      <c r="AD336" s="211" t="s">
        <v>3320</v>
      </c>
      <c r="AE336" s="211" t="str">
        <f t="shared" si="219"/>
        <v>ADC_SVR1221</v>
      </c>
      <c r="AF336" s="211" t="str">
        <f t="shared" si="220"/>
        <v/>
      </c>
      <c r="AG336" s="211" t="str">
        <f t="shared" si="221"/>
        <v/>
      </c>
      <c r="AH336" s="211" t="str">
        <f t="shared" si="241"/>
        <v>X</v>
      </c>
      <c r="AI336" s="211" t="str">
        <f t="shared" si="222"/>
        <v/>
      </c>
      <c r="AJ336" s="211" t="str">
        <f t="shared" si="223"/>
        <v/>
      </c>
      <c r="AK336" s="211" t="str">
        <f t="shared" si="224"/>
        <v/>
      </c>
      <c r="AL336" s="211" t="str">
        <f t="shared" si="225"/>
        <v/>
      </c>
      <c r="AM336" s="211" t="str">
        <f t="shared" si="226"/>
        <v/>
      </c>
      <c r="AN336" s="211" t="str">
        <f t="shared" si="227"/>
        <v>Yes</v>
      </c>
      <c r="AO336" s="211" t="str">
        <f t="shared" si="228"/>
        <v>No</v>
      </c>
      <c r="AP336" s="211" t="str">
        <f t="shared" si="229"/>
        <v>No</v>
      </c>
      <c r="AQ336" s="211" t="str">
        <f t="shared" si="230"/>
        <v/>
      </c>
      <c r="AR336" s="211" t="str">
        <f t="shared" si="231"/>
        <v/>
      </c>
      <c r="AS336" s="211" t="str">
        <f t="shared" si="232"/>
        <v/>
      </c>
      <c r="AT336" s="211" t="str">
        <f t="shared" si="233"/>
        <v/>
      </c>
      <c r="AU336" s="211" t="str">
        <f t="shared" si="234"/>
        <v/>
      </c>
      <c r="AV336" s="211" t="str">
        <f t="shared" si="235"/>
        <v/>
      </c>
      <c r="AW336" s="211" t="str">
        <f t="shared" si="236"/>
        <v/>
      </c>
      <c r="AX336" s="211" t="str">
        <f t="shared" si="239"/>
        <v>YES</v>
      </c>
      <c r="AY336" s="125" t="str">
        <f t="shared" si="240"/>
        <v/>
      </c>
    </row>
    <row r="337" spans="1:51" s="211" customFormat="1" x14ac:dyDescent="0.25">
      <c r="A337" s="211" t="s">
        <v>380</v>
      </c>
      <c r="B337" s="211" t="s">
        <v>380</v>
      </c>
      <c r="C337" s="211" t="str">
        <f t="shared" si="202"/>
        <v>2TB Stream Video Recorder (SVR)</v>
      </c>
      <c r="D337" s="211" t="str">
        <f t="shared" si="203"/>
        <v>Enregistreur vidéo en continu 2To</v>
      </c>
      <c r="E337" s="211" t="str">
        <f t="shared" si="204"/>
        <v/>
      </c>
      <c r="F337" s="211" t="str">
        <f t="shared" si="205"/>
        <v>2TB Stream Video Recorder (SVR)</v>
      </c>
      <c r="G337" s="211" t="str">
        <f t="shared" si="206"/>
        <v>Enregistreur vidéo en continu 2To</v>
      </c>
      <c r="H337" s="211" t="str">
        <f t="shared" si="207"/>
        <v>2TB Stream Video Recorder (SVR)</v>
      </c>
      <c r="I337" s="211" t="str">
        <f t="shared" si="237"/>
        <v>Enregistreur vidéo en continu 2To</v>
      </c>
      <c r="J337" s="211" t="str">
        <f t="shared" si="208"/>
        <v/>
      </c>
      <c r="K337" s="211" t="str">
        <f t="shared" si="209"/>
        <v>ADC_SVR1002</v>
      </c>
      <c r="L337" s="211" t="str">
        <f t="shared" si="238"/>
        <v>Inventory</v>
      </c>
      <c r="M337" s="211" t="str">
        <f t="shared" si="210"/>
        <v>NO</v>
      </c>
      <c r="N337" s="211" t="str">
        <f t="shared" si="211"/>
        <v>Product</v>
      </c>
      <c r="O337" s="211" t="str">
        <f t="shared" si="212"/>
        <v>Camera</v>
      </c>
      <c r="P337" s="211" t="str">
        <f t="shared" si="213"/>
        <v>One Time</v>
      </c>
      <c r="Q337" s="349">
        <v>43930</v>
      </c>
      <c r="R337" s="349"/>
      <c r="S337" s="211" t="str">
        <f t="shared" si="214"/>
        <v>YES</v>
      </c>
      <c r="T337" s="211" t="str">
        <f t="shared" si="215"/>
        <v>No</v>
      </c>
      <c r="U337" s="211" t="str">
        <f t="shared" si="216"/>
        <v>No</v>
      </c>
      <c r="V337" s="211" t="str">
        <f t="shared" si="217"/>
        <v>NO</v>
      </c>
      <c r="W337" s="211" t="str">
        <f t="shared" si="218"/>
        <v>NO</v>
      </c>
      <c r="X337" s="211">
        <v>0</v>
      </c>
      <c r="Y337" s="211" t="s">
        <v>3277</v>
      </c>
      <c r="Z337" s="211" t="s">
        <v>3275</v>
      </c>
      <c r="AA337" s="211" t="s">
        <v>3319</v>
      </c>
      <c r="AB337" s="211" t="s">
        <v>3286</v>
      </c>
      <c r="AC337" s="211" t="s">
        <v>3286</v>
      </c>
      <c r="AD337" s="211" t="s">
        <v>3320</v>
      </c>
      <c r="AE337" s="211" t="str">
        <f t="shared" si="219"/>
        <v>ADC_SVR1002</v>
      </c>
      <c r="AF337" s="211" t="str">
        <f t="shared" si="220"/>
        <v/>
      </c>
      <c r="AG337" s="211" t="str">
        <f t="shared" si="221"/>
        <v/>
      </c>
      <c r="AH337" s="211" t="str">
        <f t="shared" si="241"/>
        <v>X</v>
      </c>
      <c r="AI337" s="211" t="str">
        <f t="shared" si="222"/>
        <v/>
      </c>
      <c r="AJ337" s="211" t="str">
        <f t="shared" si="223"/>
        <v/>
      </c>
      <c r="AK337" s="211" t="str">
        <f t="shared" si="224"/>
        <v/>
      </c>
      <c r="AL337" s="211" t="str">
        <f t="shared" si="225"/>
        <v/>
      </c>
      <c r="AM337" s="211" t="str">
        <f t="shared" si="226"/>
        <v/>
      </c>
      <c r="AN337" s="211" t="str">
        <f t="shared" si="227"/>
        <v>No</v>
      </c>
      <c r="AO337" s="211" t="str">
        <f t="shared" si="228"/>
        <v>No</v>
      </c>
      <c r="AP337" s="211" t="str">
        <f t="shared" si="229"/>
        <v>No</v>
      </c>
      <c r="AQ337" s="211" t="str">
        <f t="shared" si="230"/>
        <v/>
      </c>
      <c r="AR337" s="211" t="str">
        <f t="shared" si="231"/>
        <v/>
      </c>
      <c r="AS337" s="211" t="str">
        <f t="shared" si="232"/>
        <v/>
      </c>
      <c r="AT337" s="211" t="str">
        <f t="shared" si="233"/>
        <v/>
      </c>
      <c r="AU337" s="211" t="str">
        <f t="shared" si="234"/>
        <v/>
      </c>
      <c r="AV337" s="211" t="str">
        <f t="shared" si="235"/>
        <v/>
      </c>
      <c r="AW337" s="211" t="str">
        <f t="shared" si="236"/>
        <v/>
      </c>
      <c r="AX337" s="211" t="str">
        <f t="shared" si="239"/>
        <v>NO</v>
      </c>
      <c r="AY337" s="125" t="str">
        <f t="shared" si="240"/>
        <v/>
      </c>
    </row>
    <row r="338" spans="1:51" s="211" customFormat="1" x14ac:dyDescent="0.25">
      <c r="A338" s="211" t="s">
        <v>2323</v>
      </c>
      <c r="B338" s="211" t="s">
        <v>2323</v>
      </c>
      <c r="C338" s="211" t="str">
        <f t="shared" si="202"/>
        <v>1TB Stream Video Recorder (SVR)</v>
      </c>
      <c r="D338" s="211" t="str">
        <f t="shared" si="203"/>
        <v>Enregistreur vidéo en continu 1To</v>
      </c>
      <c r="E338" s="211" t="str">
        <f t="shared" si="204"/>
        <v/>
      </c>
      <c r="F338" s="211" t="str">
        <f t="shared" si="205"/>
        <v>1TB Stream Video Recorder (SVR)</v>
      </c>
      <c r="G338" s="211" t="str">
        <f t="shared" si="206"/>
        <v>Enregistreur vidéo en continu 1To</v>
      </c>
      <c r="H338" s="211" t="str">
        <f t="shared" si="207"/>
        <v>1TB Stream Video Recorder (SVR)</v>
      </c>
      <c r="I338" s="211" t="str">
        <f t="shared" si="237"/>
        <v>Enregistreur vidéo en continu 1To</v>
      </c>
      <c r="J338" s="211" t="str">
        <f t="shared" si="208"/>
        <v/>
      </c>
      <c r="K338" s="211" t="str">
        <f t="shared" si="209"/>
        <v>ADC_SVR1001</v>
      </c>
      <c r="L338" s="211" t="str">
        <f t="shared" si="238"/>
        <v>Inventory</v>
      </c>
      <c r="M338" s="211" t="str">
        <f t="shared" si="210"/>
        <v>NO</v>
      </c>
      <c r="N338" s="211" t="str">
        <f t="shared" si="211"/>
        <v>Product</v>
      </c>
      <c r="O338" s="211" t="str">
        <f t="shared" si="212"/>
        <v>Camera</v>
      </c>
      <c r="P338" s="211" t="str">
        <f t="shared" si="213"/>
        <v>One Time</v>
      </c>
      <c r="Q338" s="349">
        <v>43930</v>
      </c>
      <c r="R338" s="349"/>
      <c r="S338" s="211" t="str">
        <f t="shared" si="214"/>
        <v>YES</v>
      </c>
      <c r="T338" s="211" t="str">
        <f t="shared" si="215"/>
        <v>No</v>
      </c>
      <c r="U338" s="211" t="str">
        <f t="shared" si="216"/>
        <v>No</v>
      </c>
      <c r="V338" s="211" t="str">
        <f t="shared" si="217"/>
        <v>NO</v>
      </c>
      <c r="W338" s="211" t="str">
        <f t="shared" si="218"/>
        <v>NO</v>
      </c>
      <c r="X338" s="211">
        <v>0</v>
      </c>
      <c r="Y338" s="211" t="s">
        <v>3277</v>
      </c>
      <c r="Z338" s="211" t="s">
        <v>3275</v>
      </c>
      <c r="AA338" s="211" t="s">
        <v>3319</v>
      </c>
      <c r="AB338" s="211" t="s">
        <v>3286</v>
      </c>
      <c r="AC338" s="211" t="s">
        <v>3286</v>
      </c>
      <c r="AD338" s="211" t="s">
        <v>3320</v>
      </c>
      <c r="AE338" s="211" t="str">
        <f t="shared" si="219"/>
        <v>ADC_SVR1001</v>
      </c>
      <c r="AF338" s="211" t="str">
        <f t="shared" si="220"/>
        <v/>
      </c>
      <c r="AG338" s="211" t="str">
        <f t="shared" si="221"/>
        <v/>
      </c>
      <c r="AH338" s="211" t="str">
        <f t="shared" si="241"/>
        <v>X</v>
      </c>
      <c r="AI338" s="211" t="str">
        <f t="shared" si="222"/>
        <v/>
      </c>
      <c r="AJ338" s="211" t="str">
        <f t="shared" si="223"/>
        <v/>
      </c>
      <c r="AK338" s="211" t="str">
        <f t="shared" si="224"/>
        <v/>
      </c>
      <c r="AL338" s="211" t="str">
        <f t="shared" si="225"/>
        <v/>
      </c>
      <c r="AM338" s="211" t="str">
        <f t="shared" si="226"/>
        <v/>
      </c>
      <c r="AN338" s="211" t="str">
        <f t="shared" si="227"/>
        <v>No</v>
      </c>
      <c r="AO338" s="211" t="str">
        <f t="shared" si="228"/>
        <v>No</v>
      </c>
      <c r="AP338" s="211" t="str">
        <f t="shared" si="229"/>
        <v>No</v>
      </c>
      <c r="AQ338" s="211" t="str">
        <f t="shared" si="230"/>
        <v/>
      </c>
      <c r="AR338" s="211" t="str">
        <f t="shared" si="231"/>
        <v/>
      </c>
      <c r="AS338" s="211" t="str">
        <f t="shared" si="232"/>
        <v/>
      </c>
      <c r="AT338" s="211" t="str">
        <f t="shared" si="233"/>
        <v/>
      </c>
      <c r="AU338" s="211" t="str">
        <f t="shared" si="234"/>
        <v/>
      </c>
      <c r="AV338" s="211" t="str">
        <f t="shared" si="235"/>
        <v/>
      </c>
      <c r="AW338" s="211" t="str">
        <f t="shared" si="236"/>
        <v/>
      </c>
      <c r="AX338" s="211" t="str">
        <f t="shared" si="239"/>
        <v>NO</v>
      </c>
      <c r="AY338" s="125" t="str">
        <f t="shared" si="240"/>
        <v/>
      </c>
    </row>
    <row r="339" spans="1:51" s="211" customFormat="1" x14ac:dyDescent="0.25">
      <c r="A339" s="211" t="s">
        <v>3546</v>
      </c>
      <c r="B339" s="211" t="s">
        <v>3546</v>
      </c>
      <c r="C339" s="211" t="str">
        <f t="shared" si="202"/>
        <v>Stream Video Recorder (SVR)</v>
      </c>
      <c r="D339" s="211" t="str">
        <f t="shared" si="203"/>
        <v>Service pour enregistreur vidéo à diffusion en continu</v>
      </c>
      <c r="E339" s="211" t="str">
        <f t="shared" si="204"/>
        <v/>
      </c>
      <c r="F339" s="211" t="str">
        <f t="shared" si="205"/>
        <v xml:space="preserve">Service required to enable Stream Video Recorder functionalty; requires </v>
      </c>
      <c r="G339" s="211" t="str">
        <f t="shared" si="206"/>
        <v>Service pour enregistreur vidéo à diffusion en continu</v>
      </c>
      <c r="H339" s="211" t="str">
        <f t="shared" si="207"/>
        <v>Stream Video Recorder (SVR)</v>
      </c>
      <c r="I339" s="211" t="str">
        <f t="shared" si="237"/>
        <v>Service pour enregistreur vidéo à diffusion en continu</v>
      </c>
      <c r="J339" s="211" t="str">
        <f t="shared" si="208"/>
        <v/>
      </c>
      <c r="K339" s="211" t="str">
        <f t="shared" si="209"/>
        <v>ADC_SVRRMR</v>
      </c>
      <c r="L339" s="211" t="str">
        <f t="shared" si="238"/>
        <v>Non-Inventory</v>
      </c>
      <c r="M339" s="211" t="str">
        <f t="shared" si="210"/>
        <v>NO</v>
      </c>
      <c r="N339" s="211" t="str">
        <f t="shared" si="211"/>
        <v>Product</v>
      </c>
      <c r="O339" s="211" t="str">
        <f t="shared" si="212"/>
        <v>Service</v>
      </c>
      <c r="P339" s="211" t="str">
        <f t="shared" si="213"/>
        <v>RMR</v>
      </c>
      <c r="Q339" s="349">
        <v>43930</v>
      </c>
      <c r="R339" s="349"/>
      <c r="S339" s="211" t="str">
        <f t="shared" si="214"/>
        <v>YES</v>
      </c>
      <c r="T339" s="211" t="str">
        <f t="shared" si="215"/>
        <v>No</v>
      </c>
      <c r="U339" s="211" t="str">
        <f t="shared" si="216"/>
        <v>No</v>
      </c>
      <c r="V339" s="211" t="str">
        <f t="shared" si="217"/>
        <v>NO</v>
      </c>
      <c r="W339" s="211" t="str">
        <f t="shared" si="218"/>
        <v>NO</v>
      </c>
      <c r="X339" s="211">
        <v>0</v>
      </c>
      <c r="Y339" s="211" t="s">
        <v>3277</v>
      </c>
      <c r="Z339" s="211" t="s">
        <v>3275</v>
      </c>
      <c r="AA339" s="211" t="s">
        <v>3319</v>
      </c>
      <c r="AB339" s="211" t="s">
        <v>3286</v>
      </c>
      <c r="AC339" s="211" t="s">
        <v>3286</v>
      </c>
      <c r="AD339" s="211" t="s">
        <v>3320</v>
      </c>
      <c r="AE339" s="211" t="str">
        <f t="shared" si="219"/>
        <v>Service</v>
      </c>
      <c r="AF339" s="211" t="str">
        <f t="shared" si="220"/>
        <v>Service</v>
      </c>
      <c r="AG339" s="211" t="str">
        <f t="shared" si="221"/>
        <v/>
      </c>
      <c r="AH339" s="211" t="str">
        <f t="shared" si="241"/>
        <v>X</v>
      </c>
      <c r="AI339" s="211" t="str">
        <f t="shared" si="222"/>
        <v/>
      </c>
      <c r="AJ339" s="211" t="str">
        <f t="shared" si="223"/>
        <v/>
      </c>
      <c r="AK339" s="211" t="str">
        <f t="shared" si="224"/>
        <v/>
      </c>
      <c r="AL339" s="211" t="str">
        <f t="shared" si="225"/>
        <v/>
      </c>
      <c r="AM339" s="211" t="str">
        <f t="shared" si="226"/>
        <v/>
      </c>
      <c r="AN339" s="211" t="str">
        <f t="shared" si="227"/>
        <v>No</v>
      </c>
      <c r="AO339" s="211" t="str">
        <f t="shared" si="228"/>
        <v>No</v>
      </c>
      <c r="AP339" s="211" t="str">
        <f t="shared" si="229"/>
        <v>No</v>
      </c>
      <c r="AQ339" s="211" t="str">
        <f t="shared" si="230"/>
        <v/>
      </c>
      <c r="AR339" s="211" t="str">
        <f t="shared" si="231"/>
        <v/>
      </c>
      <c r="AS339" s="211" t="str">
        <f t="shared" si="232"/>
        <v/>
      </c>
      <c r="AT339" s="211" t="str">
        <f t="shared" si="233"/>
        <v/>
      </c>
      <c r="AU339" s="211" t="str">
        <f t="shared" si="234"/>
        <v/>
      </c>
      <c r="AV339" s="211" t="str">
        <f t="shared" si="235"/>
        <v/>
      </c>
      <c r="AW339" s="211" t="str">
        <f t="shared" si="236"/>
        <v/>
      </c>
      <c r="AX339" s="211" t="str">
        <f t="shared" si="239"/>
        <v>NO</v>
      </c>
      <c r="AY339" s="125" t="str">
        <f t="shared" si="240"/>
        <v/>
      </c>
    </row>
    <row r="340" spans="1:51" s="211" customFormat="1" x14ac:dyDescent="0.25">
      <c r="A340" s="211" t="s">
        <v>379</v>
      </c>
      <c r="B340" s="211" t="s">
        <v>379</v>
      </c>
      <c r="C340" s="211" t="str">
        <f t="shared" si="202"/>
        <v>Video Doorbell (Silver)</v>
      </c>
      <c r="D340" s="211" t="str">
        <f t="shared" si="203"/>
        <v>Sonnette vidéo (argent)</v>
      </c>
      <c r="E340" s="211" t="str">
        <f t="shared" si="204"/>
        <v/>
      </c>
      <c r="F340" s="211" t="str">
        <f t="shared" si="205"/>
        <v>Video Doorbell (Silver)</v>
      </c>
      <c r="G340" s="211" t="str">
        <f t="shared" si="206"/>
        <v>Sonnette vidéo (argent)</v>
      </c>
      <c r="H340" s="211" t="str">
        <f t="shared" si="207"/>
        <v>Video Doorbell (Silver)</v>
      </c>
      <c r="I340" s="211" t="str">
        <f t="shared" si="237"/>
        <v>Sonnette vidéo (argent)</v>
      </c>
      <c r="J340" s="211" t="str">
        <f t="shared" si="208"/>
        <v/>
      </c>
      <c r="K340" s="211" t="str">
        <f t="shared" si="209"/>
        <v>ADC-VDB105</v>
      </c>
      <c r="L340" s="211" t="str">
        <f t="shared" si="238"/>
        <v>Inventory</v>
      </c>
      <c r="M340" s="211" t="str">
        <f t="shared" si="210"/>
        <v>NO</v>
      </c>
      <c r="N340" s="211" t="str">
        <f t="shared" si="211"/>
        <v>Product</v>
      </c>
      <c r="O340" s="211" t="str">
        <f t="shared" si="212"/>
        <v>Camera</v>
      </c>
      <c r="P340" s="211" t="str">
        <f t="shared" si="213"/>
        <v>One Time</v>
      </c>
      <c r="Q340" s="349">
        <v>43930</v>
      </c>
      <c r="R340" s="349"/>
      <c r="S340" s="211" t="str">
        <f t="shared" si="214"/>
        <v>YES</v>
      </c>
      <c r="T340" s="211" t="str">
        <f t="shared" si="215"/>
        <v>No</v>
      </c>
      <c r="U340" s="211" t="str">
        <f t="shared" si="216"/>
        <v>No</v>
      </c>
      <c r="V340" s="211" t="str">
        <f t="shared" si="217"/>
        <v>YES</v>
      </c>
      <c r="W340" s="211" t="str">
        <f t="shared" si="218"/>
        <v>YES</v>
      </c>
      <c r="X340" s="211">
        <v>0</v>
      </c>
      <c r="Y340" s="211" t="s">
        <v>3277</v>
      </c>
      <c r="Z340" s="211" t="s">
        <v>3275</v>
      </c>
      <c r="AA340" s="211" t="s">
        <v>3319</v>
      </c>
      <c r="AB340" s="211" t="s">
        <v>3286</v>
      </c>
      <c r="AC340" s="211" t="s">
        <v>3286</v>
      </c>
      <c r="AD340" s="211" t="s">
        <v>3320</v>
      </c>
      <c r="AE340" s="211" t="str">
        <f t="shared" si="219"/>
        <v>ADC_SLIMBELL</v>
      </c>
      <c r="AF340" s="211" t="str">
        <f t="shared" si="220"/>
        <v/>
      </c>
      <c r="AG340" s="211" t="str">
        <f t="shared" si="221"/>
        <v/>
      </c>
      <c r="AH340" s="211" t="str">
        <f t="shared" si="241"/>
        <v>X</v>
      </c>
      <c r="AI340" s="211" t="str">
        <f t="shared" si="222"/>
        <v/>
      </c>
      <c r="AJ340" s="211" t="str">
        <f t="shared" si="223"/>
        <v/>
      </c>
      <c r="AK340" s="211" t="str">
        <f t="shared" si="224"/>
        <v/>
      </c>
      <c r="AL340" s="211" t="str">
        <f t="shared" si="225"/>
        <v/>
      </c>
      <c r="AM340" s="211" t="str">
        <f t="shared" si="226"/>
        <v/>
      </c>
      <c r="AN340" s="211" t="str">
        <f t="shared" si="227"/>
        <v>No</v>
      </c>
      <c r="AO340" s="211" t="str">
        <f t="shared" si="228"/>
        <v>No</v>
      </c>
      <c r="AP340" s="211" t="str">
        <f t="shared" si="229"/>
        <v>No</v>
      </c>
      <c r="AQ340" s="211" t="str">
        <f t="shared" si="230"/>
        <v/>
      </c>
      <c r="AR340" s="211" t="str">
        <f t="shared" si="231"/>
        <v/>
      </c>
      <c r="AS340" s="211" t="str">
        <f t="shared" si="232"/>
        <v/>
      </c>
      <c r="AT340" s="211" t="str">
        <f t="shared" si="233"/>
        <v/>
      </c>
      <c r="AU340" s="211" t="str">
        <f t="shared" si="234"/>
        <v/>
      </c>
      <c r="AV340" s="211" t="str">
        <f t="shared" si="235"/>
        <v/>
      </c>
      <c r="AW340" s="211" t="str">
        <f t="shared" si="236"/>
        <v/>
      </c>
      <c r="AX340" s="211" t="str">
        <f t="shared" si="239"/>
        <v>NO</v>
      </c>
      <c r="AY340" s="125" t="str">
        <f t="shared" si="240"/>
        <v/>
      </c>
    </row>
    <row r="341" spans="1:51" s="211" customFormat="1" x14ac:dyDescent="0.25">
      <c r="A341" s="211" t="s">
        <v>84</v>
      </c>
      <c r="B341" s="211" t="s">
        <v>84</v>
      </c>
      <c r="C341" s="211" t="str">
        <f t="shared" si="202"/>
        <v>Video Doorbell (Round)</v>
      </c>
      <c r="D341" s="211" t="str">
        <f t="shared" si="203"/>
        <v>Sonnette vidéo (ronde)</v>
      </c>
      <c r="E341" s="211" t="str">
        <f t="shared" si="204"/>
        <v/>
      </c>
      <c r="F341" s="211" t="str">
        <f t="shared" si="205"/>
        <v>Video Doorbell (Round)</v>
      </c>
      <c r="G341" s="211" t="str">
        <f t="shared" si="206"/>
        <v>Sonnette vidéo (ronde)</v>
      </c>
      <c r="H341" s="211" t="str">
        <f t="shared" si="207"/>
        <v>Video Doorbell (Round)</v>
      </c>
      <c r="I341" s="211" t="str">
        <f t="shared" si="237"/>
        <v>Sonnette vidéo (ronde)</v>
      </c>
      <c r="J341" s="211" t="str">
        <f t="shared" si="208"/>
        <v/>
      </c>
      <c r="K341" s="211" t="str">
        <f t="shared" si="209"/>
        <v>ADC-VDB101</v>
      </c>
      <c r="L341" s="211" t="str">
        <f t="shared" si="238"/>
        <v>Inventory</v>
      </c>
      <c r="M341" s="211" t="str">
        <f t="shared" si="210"/>
        <v>NO</v>
      </c>
      <c r="N341" s="211" t="str">
        <f t="shared" si="211"/>
        <v>Product</v>
      </c>
      <c r="O341" s="211" t="str">
        <f t="shared" si="212"/>
        <v>Camera</v>
      </c>
      <c r="P341" s="211" t="str">
        <f t="shared" si="213"/>
        <v>One Time</v>
      </c>
      <c r="Q341" s="349">
        <v>43930</v>
      </c>
      <c r="R341" s="349"/>
      <c r="S341" s="211" t="str">
        <f t="shared" si="214"/>
        <v>YES</v>
      </c>
      <c r="T341" s="211" t="str">
        <f t="shared" si="215"/>
        <v>No</v>
      </c>
      <c r="U341" s="211" t="str">
        <f t="shared" si="216"/>
        <v>No</v>
      </c>
      <c r="V341" s="211" t="str">
        <f t="shared" si="217"/>
        <v>YES</v>
      </c>
      <c r="W341" s="211" t="str">
        <f t="shared" si="218"/>
        <v>YES</v>
      </c>
      <c r="X341" s="211">
        <v>0</v>
      </c>
      <c r="Y341" s="211" t="s">
        <v>3277</v>
      </c>
      <c r="Z341" s="211" t="s">
        <v>3275</v>
      </c>
      <c r="AA341" s="211" t="s">
        <v>3319</v>
      </c>
      <c r="AB341" s="211" t="s">
        <v>3286</v>
      </c>
      <c r="AC341" s="211" t="s">
        <v>3286</v>
      </c>
      <c r="AD341" s="211" t="s">
        <v>3320</v>
      </c>
      <c r="AE341" s="211" t="str">
        <f t="shared" si="219"/>
        <v>ADC_DOORBELL</v>
      </c>
      <c r="AF341" s="211" t="str">
        <f t="shared" si="220"/>
        <v/>
      </c>
      <c r="AG341" s="211" t="str">
        <f t="shared" si="221"/>
        <v/>
      </c>
      <c r="AH341" s="211" t="str">
        <f t="shared" si="241"/>
        <v>X</v>
      </c>
      <c r="AI341" s="211" t="str">
        <f t="shared" si="222"/>
        <v/>
      </c>
      <c r="AJ341" s="211" t="str">
        <f t="shared" si="223"/>
        <v/>
      </c>
      <c r="AK341" s="211" t="str">
        <f t="shared" si="224"/>
        <v/>
      </c>
      <c r="AL341" s="211" t="str">
        <f t="shared" si="225"/>
        <v/>
      </c>
      <c r="AM341" s="211" t="str">
        <f t="shared" si="226"/>
        <v/>
      </c>
      <c r="AN341" s="211" t="str">
        <f t="shared" si="227"/>
        <v>Yes</v>
      </c>
      <c r="AO341" s="211" t="str">
        <f t="shared" si="228"/>
        <v>No</v>
      </c>
      <c r="AP341" s="211" t="str">
        <f t="shared" si="229"/>
        <v>No</v>
      </c>
      <c r="AQ341" s="211" t="str">
        <f t="shared" si="230"/>
        <v/>
      </c>
      <c r="AR341" s="211" t="str">
        <f t="shared" si="231"/>
        <v/>
      </c>
      <c r="AS341" s="211" t="str">
        <f t="shared" si="232"/>
        <v/>
      </c>
      <c r="AT341" s="211" t="str">
        <f t="shared" si="233"/>
        <v/>
      </c>
      <c r="AU341" s="211" t="str">
        <f t="shared" si="234"/>
        <v/>
      </c>
      <c r="AV341" s="211" t="str">
        <f t="shared" si="235"/>
        <v/>
      </c>
      <c r="AW341" s="211" t="str">
        <f t="shared" si="236"/>
        <v/>
      </c>
      <c r="AX341" s="211" t="str">
        <f t="shared" si="239"/>
        <v>YES</v>
      </c>
      <c r="AY341" s="125" t="str">
        <f t="shared" si="240"/>
        <v/>
      </c>
    </row>
    <row r="342" spans="1:51" s="211" customFormat="1" x14ac:dyDescent="0.25">
      <c r="A342" s="211" t="s">
        <v>1068</v>
      </c>
      <c r="B342" s="211" t="s">
        <v>1068</v>
      </c>
      <c r="C342" s="211" t="str">
        <f t="shared" si="202"/>
        <v>Medical Alert At Home Base Kit - ACCEVSS4H2</v>
      </c>
      <c r="D342" s="211" t="str">
        <f t="shared" si="203"/>
        <v>Trousse de maison (Alerte médicale À la maison) - ACCEVSS4H2</v>
      </c>
      <c r="E342" s="211" t="str">
        <f t="shared" si="204"/>
        <v/>
      </c>
      <c r="F342" s="211" t="str">
        <f t="shared" si="205"/>
        <v>Medical Alert At Home Base Kit - ACCEVSS4H2</v>
      </c>
      <c r="G342" s="211" t="str">
        <f t="shared" si="206"/>
        <v>Trousse de maison (Alerte médicale À la maison) - ACCEVSS4H2</v>
      </c>
      <c r="H342" s="211" t="str">
        <f t="shared" si="207"/>
        <v>Medical Alert At Home Base Kit - ACCEVSS4H2</v>
      </c>
      <c r="I342" s="211" t="str">
        <f t="shared" si="237"/>
        <v>Trousse de maison (Alerte médicale À la maison) - ACCEVSS4H2</v>
      </c>
      <c r="J342" s="211" t="str">
        <f t="shared" si="208"/>
        <v/>
      </c>
      <c r="K342" s="211" t="str">
        <f t="shared" si="209"/>
        <v>ACCEVSS4H2</v>
      </c>
      <c r="L342" s="211" t="str">
        <f t="shared" si="238"/>
        <v>Inventory</v>
      </c>
      <c r="M342" s="211" t="str">
        <f t="shared" si="210"/>
        <v>NO</v>
      </c>
      <c r="N342" s="211" t="str">
        <f t="shared" si="211"/>
        <v>Product</v>
      </c>
      <c r="O342" s="211" t="str">
        <f t="shared" si="212"/>
        <v>Panel</v>
      </c>
      <c r="P342" s="211" t="str">
        <f t="shared" si="213"/>
        <v>One Time</v>
      </c>
      <c r="Q342" s="349">
        <v>43930</v>
      </c>
      <c r="R342" s="349"/>
      <c r="S342" s="211" t="str">
        <f t="shared" si="214"/>
        <v>YES</v>
      </c>
      <c r="T342" s="211" t="str">
        <f t="shared" si="215"/>
        <v>No</v>
      </c>
      <c r="U342" s="211" t="str">
        <f t="shared" si="216"/>
        <v>No</v>
      </c>
      <c r="V342" s="211" t="str">
        <f t="shared" si="217"/>
        <v>NO</v>
      </c>
      <c r="W342" s="211" t="str">
        <f t="shared" si="218"/>
        <v>NO</v>
      </c>
      <c r="X342" s="211">
        <v>0</v>
      </c>
      <c r="Y342" s="211" t="s">
        <v>3277</v>
      </c>
      <c r="Z342" s="211" t="s">
        <v>3275</v>
      </c>
      <c r="AA342" s="211" t="s">
        <v>3319</v>
      </c>
      <c r="AB342" s="211" t="s">
        <v>3286</v>
      </c>
      <c r="AC342" s="211" t="s">
        <v>3286</v>
      </c>
      <c r="AD342" s="211" t="s">
        <v>3320</v>
      </c>
      <c r="AE342" s="211" t="str">
        <f t="shared" si="219"/>
        <v>ACC</v>
      </c>
      <c r="AF342" s="211" t="str">
        <f t="shared" si="220"/>
        <v/>
      </c>
      <c r="AG342" s="211" t="str">
        <f t="shared" si="221"/>
        <v/>
      </c>
      <c r="AH342" s="211" t="str">
        <f t="shared" si="241"/>
        <v>X</v>
      </c>
      <c r="AI342" s="211" t="str">
        <f t="shared" si="222"/>
        <v/>
      </c>
      <c r="AJ342" s="211" t="str">
        <f t="shared" si="223"/>
        <v/>
      </c>
      <c r="AK342" s="211" t="str">
        <f t="shared" si="224"/>
        <v/>
      </c>
      <c r="AL342" s="211" t="str">
        <f t="shared" si="225"/>
        <v/>
      </c>
      <c r="AM342" s="211" t="str">
        <f t="shared" si="226"/>
        <v/>
      </c>
      <c r="AN342" s="211" t="str">
        <f t="shared" si="227"/>
        <v>No</v>
      </c>
      <c r="AO342" s="211" t="str">
        <f t="shared" si="228"/>
        <v>No</v>
      </c>
      <c r="AP342" s="211" t="str">
        <f t="shared" si="229"/>
        <v>No</v>
      </c>
      <c r="AQ342" s="211" t="str">
        <f t="shared" si="230"/>
        <v/>
      </c>
      <c r="AR342" s="211" t="str">
        <f t="shared" si="231"/>
        <v/>
      </c>
      <c r="AS342" s="211" t="str">
        <f t="shared" si="232"/>
        <v/>
      </c>
      <c r="AT342" s="211" t="str">
        <f t="shared" si="233"/>
        <v/>
      </c>
      <c r="AU342" s="211" t="str">
        <f t="shared" si="234"/>
        <v/>
      </c>
      <c r="AV342" s="211" t="str">
        <f t="shared" si="235"/>
        <v/>
      </c>
      <c r="AW342" s="211" t="str">
        <f t="shared" si="236"/>
        <v/>
      </c>
      <c r="AX342" s="211" t="str">
        <f t="shared" si="239"/>
        <v>NO</v>
      </c>
      <c r="AY342" s="125" t="str">
        <f t="shared" si="240"/>
        <v/>
      </c>
    </row>
    <row r="343" spans="1:51" s="211" customFormat="1" x14ac:dyDescent="0.25">
      <c r="A343" s="211" t="s">
        <v>994</v>
      </c>
      <c r="B343" s="211" t="s">
        <v>994</v>
      </c>
      <c r="C343" s="211" t="str">
        <f t="shared" si="202"/>
        <v>Medical Alert At Home Base Kit - ACCEVSS3H3</v>
      </c>
      <c r="D343" s="211" t="str">
        <f t="shared" si="203"/>
        <v>Trousse de maison (Alerte médicale À la maison) - ACCEVSS3H3</v>
      </c>
      <c r="E343" s="211" t="str">
        <f t="shared" si="204"/>
        <v/>
      </c>
      <c r="F343" s="211" t="str">
        <f t="shared" si="205"/>
        <v>Medical Alert At Home Base Kit - ACCEVSS3H3</v>
      </c>
      <c r="G343" s="211" t="str">
        <f t="shared" si="206"/>
        <v>Trousse de maison (Alerte médicale À la maison) - ACCEVSS3H3</v>
      </c>
      <c r="H343" s="211" t="str">
        <f t="shared" si="207"/>
        <v>Medical Alert At Home Base Kit - ACCEVSS3H3</v>
      </c>
      <c r="I343" s="211" t="str">
        <f t="shared" si="237"/>
        <v>Trousse de maison (Alerte médicale À la maison) - ACCEVSS3H3</v>
      </c>
      <c r="J343" s="211" t="str">
        <f t="shared" si="208"/>
        <v/>
      </c>
      <c r="K343" s="211" t="str">
        <f t="shared" si="209"/>
        <v>ACCEVSS3H3</v>
      </c>
      <c r="L343" s="211" t="str">
        <f t="shared" si="238"/>
        <v>Inventory</v>
      </c>
      <c r="M343" s="211" t="str">
        <f t="shared" si="210"/>
        <v>NO</v>
      </c>
      <c r="N343" s="211" t="str">
        <f t="shared" si="211"/>
        <v>Product</v>
      </c>
      <c r="O343" s="211" t="str">
        <f t="shared" si="212"/>
        <v>Panel</v>
      </c>
      <c r="P343" s="211" t="str">
        <f t="shared" si="213"/>
        <v>One Time</v>
      </c>
      <c r="Q343" s="349">
        <v>43930</v>
      </c>
      <c r="R343" s="349"/>
      <c r="S343" s="211" t="str">
        <f t="shared" si="214"/>
        <v>YES</v>
      </c>
      <c r="T343" s="211" t="str">
        <f t="shared" si="215"/>
        <v>No</v>
      </c>
      <c r="U343" s="211" t="str">
        <f t="shared" si="216"/>
        <v>No</v>
      </c>
      <c r="V343" s="211" t="str">
        <f t="shared" si="217"/>
        <v>NO</v>
      </c>
      <c r="W343" s="211" t="str">
        <f t="shared" si="218"/>
        <v>NO</v>
      </c>
      <c r="X343" s="211">
        <v>0</v>
      </c>
      <c r="Y343" s="211" t="s">
        <v>3277</v>
      </c>
      <c r="Z343" s="211" t="s">
        <v>3275</v>
      </c>
      <c r="AA343" s="211" t="s">
        <v>3319</v>
      </c>
      <c r="AB343" s="211" t="s">
        <v>3286</v>
      </c>
      <c r="AC343" s="211" t="s">
        <v>3286</v>
      </c>
      <c r="AD343" s="211" t="s">
        <v>3320</v>
      </c>
      <c r="AE343" s="211" t="str">
        <f t="shared" si="219"/>
        <v>ACCEVSS3H3</v>
      </c>
      <c r="AF343" s="211" t="str">
        <f t="shared" si="220"/>
        <v/>
      </c>
      <c r="AG343" s="211" t="str">
        <f t="shared" si="221"/>
        <v/>
      </c>
      <c r="AH343" s="211" t="str">
        <f t="shared" si="241"/>
        <v>X</v>
      </c>
      <c r="AI343" s="211" t="str">
        <f t="shared" si="222"/>
        <v/>
      </c>
      <c r="AJ343" s="211" t="str">
        <f t="shared" si="223"/>
        <v/>
      </c>
      <c r="AK343" s="211" t="str">
        <f t="shared" si="224"/>
        <v/>
      </c>
      <c r="AL343" s="211" t="str">
        <f t="shared" si="225"/>
        <v/>
      </c>
      <c r="AM343" s="211" t="str">
        <f t="shared" si="226"/>
        <v/>
      </c>
      <c r="AN343" s="211" t="str">
        <f t="shared" si="227"/>
        <v>No</v>
      </c>
      <c r="AO343" s="211" t="str">
        <f t="shared" si="228"/>
        <v>No</v>
      </c>
      <c r="AP343" s="211" t="str">
        <f t="shared" si="229"/>
        <v>No</v>
      </c>
      <c r="AQ343" s="211" t="str">
        <f t="shared" si="230"/>
        <v/>
      </c>
      <c r="AR343" s="211" t="str">
        <f t="shared" si="231"/>
        <v/>
      </c>
      <c r="AS343" s="211" t="str">
        <f t="shared" si="232"/>
        <v/>
      </c>
      <c r="AT343" s="211" t="str">
        <f t="shared" si="233"/>
        <v/>
      </c>
      <c r="AU343" s="211" t="str">
        <f t="shared" si="234"/>
        <v/>
      </c>
      <c r="AV343" s="211" t="str">
        <f t="shared" si="235"/>
        <v/>
      </c>
      <c r="AW343" s="211" t="str">
        <f t="shared" si="236"/>
        <v/>
      </c>
      <c r="AX343" s="211" t="str">
        <f t="shared" si="239"/>
        <v>NO</v>
      </c>
      <c r="AY343" s="125" t="str">
        <f t="shared" si="240"/>
        <v/>
      </c>
    </row>
    <row r="344" spans="1:51" s="211" customFormat="1" x14ac:dyDescent="0.25">
      <c r="A344" s="211" t="s">
        <v>990</v>
      </c>
      <c r="B344" s="211" t="s">
        <v>990</v>
      </c>
      <c r="C344" s="211" t="str">
        <f t="shared" si="202"/>
        <v>Medical Alert At Home Base Kit - ACCEVSS3H2</v>
      </c>
      <c r="D344" s="211" t="str">
        <f t="shared" si="203"/>
        <v>Trousse de maison (Alerte médicale À la maison) - ACCEVSS3H2</v>
      </c>
      <c r="E344" s="211" t="str">
        <f t="shared" si="204"/>
        <v/>
      </c>
      <c r="F344" s="211" t="str">
        <f t="shared" si="205"/>
        <v>Medical Alert At Home Base Kit - ACCEVSS3H2</v>
      </c>
      <c r="G344" s="211" t="str">
        <f t="shared" si="206"/>
        <v>Trousse de maison (Alerte médicale À la maison) - ACCEVSS3H2</v>
      </c>
      <c r="H344" s="211" t="str">
        <f t="shared" si="207"/>
        <v>Medical Alert At Home Base Kit - ACCEVSS3H2</v>
      </c>
      <c r="I344" s="211" t="str">
        <f t="shared" si="237"/>
        <v>Trousse de maison (Alerte médicale À la maison) - ACCEVSS3H2</v>
      </c>
      <c r="J344" s="211" t="str">
        <f t="shared" si="208"/>
        <v/>
      </c>
      <c r="K344" s="211" t="str">
        <f t="shared" si="209"/>
        <v>ACCEVSS3H2</v>
      </c>
      <c r="L344" s="211" t="str">
        <f t="shared" si="238"/>
        <v>Inventory</v>
      </c>
      <c r="M344" s="211" t="str">
        <f t="shared" si="210"/>
        <v>NO</v>
      </c>
      <c r="N344" s="211" t="str">
        <f t="shared" si="211"/>
        <v>Product</v>
      </c>
      <c r="O344" s="211" t="str">
        <f t="shared" si="212"/>
        <v>Panel</v>
      </c>
      <c r="P344" s="211" t="str">
        <f t="shared" si="213"/>
        <v>One Time</v>
      </c>
      <c r="Q344" s="349">
        <v>43930</v>
      </c>
      <c r="R344" s="349"/>
      <c r="S344" s="211" t="str">
        <f t="shared" si="214"/>
        <v>YES</v>
      </c>
      <c r="T344" s="211" t="str">
        <f t="shared" si="215"/>
        <v>No</v>
      </c>
      <c r="U344" s="211" t="str">
        <f t="shared" si="216"/>
        <v>No</v>
      </c>
      <c r="V344" s="211" t="str">
        <f t="shared" si="217"/>
        <v>NO</v>
      </c>
      <c r="W344" s="211" t="str">
        <f t="shared" si="218"/>
        <v>NO</v>
      </c>
      <c r="X344" s="211">
        <v>0</v>
      </c>
      <c r="Y344" s="211" t="s">
        <v>3277</v>
      </c>
      <c r="Z344" s="211" t="s">
        <v>3275</v>
      </c>
      <c r="AA344" s="211" t="s">
        <v>3319</v>
      </c>
      <c r="AB344" s="211" t="s">
        <v>3286</v>
      </c>
      <c r="AC344" s="211" t="s">
        <v>3286</v>
      </c>
      <c r="AD344" s="211" t="s">
        <v>3320</v>
      </c>
      <c r="AE344" s="211" t="str">
        <f t="shared" si="219"/>
        <v>ACC</v>
      </c>
      <c r="AF344" s="211" t="str">
        <f t="shared" si="220"/>
        <v/>
      </c>
      <c r="AG344" s="211" t="str">
        <f t="shared" si="221"/>
        <v/>
      </c>
      <c r="AH344" s="211" t="str">
        <f t="shared" si="241"/>
        <v>X</v>
      </c>
      <c r="AI344" s="211" t="str">
        <f t="shared" si="222"/>
        <v/>
      </c>
      <c r="AJ344" s="211" t="str">
        <f t="shared" si="223"/>
        <v/>
      </c>
      <c r="AK344" s="211" t="str">
        <f t="shared" si="224"/>
        <v/>
      </c>
      <c r="AL344" s="211" t="str">
        <f t="shared" si="225"/>
        <v/>
      </c>
      <c r="AM344" s="211" t="str">
        <f t="shared" si="226"/>
        <v/>
      </c>
      <c r="AN344" s="211" t="str">
        <f t="shared" si="227"/>
        <v>No</v>
      </c>
      <c r="AO344" s="211" t="str">
        <f t="shared" si="228"/>
        <v>No</v>
      </c>
      <c r="AP344" s="211" t="str">
        <f t="shared" si="229"/>
        <v>No</v>
      </c>
      <c r="AQ344" s="211" t="str">
        <f t="shared" si="230"/>
        <v/>
      </c>
      <c r="AR344" s="211" t="str">
        <f t="shared" si="231"/>
        <v/>
      </c>
      <c r="AS344" s="211" t="str">
        <f t="shared" si="232"/>
        <v/>
      </c>
      <c r="AT344" s="211" t="str">
        <f t="shared" si="233"/>
        <v/>
      </c>
      <c r="AU344" s="211" t="str">
        <f t="shared" si="234"/>
        <v/>
      </c>
      <c r="AV344" s="211" t="str">
        <f t="shared" si="235"/>
        <v/>
      </c>
      <c r="AW344" s="211" t="str">
        <f t="shared" si="236"/>
        <v/>
      </c>
      <c r="AX344" s="211" t="str">
        <f t="shared" si="239"/>
        <v>NO</v>
      </c>
      <c r="AY344" s="125" t="str">
        <f t="shared" si="240"/>
        <v/>
      </c>
    </row>
    <row r="345" spans="1:51" s="211" customFormat="1" x14ac:dyDescent="0.25">
      <c r="A345" s="211" t="s">
        <v>1744</v>
      </c>
      <c r="B345" s="211" t="s">
        <v>1744</v>
      </c>
      <c r="C345" s="211" t="str">
        <f t="shared" si="202"/>
        <v>PERS Kit 4200X</v>
      </c>
      <c r="D345" s="211" t="str">
        <f t="shared" si="203"/>
        <v>Ensemble PERS 4200X</v>
      </c>
      <c r="E345" s="211" t="str">
        <f t="shared" si="204"/>
        <v/>
      </c>
      <c r="F345" s="211" t="str">
        <f t="shared" si="205"/>
        <v>PERS Kit 4200X</v>
      </c>
      <c r="G345" s="211" t="str">
        <f t="shared" si="206"/>
        <v>Ensemble PERS 4200X</v>
      </c>
      <c r="H345" s="211" t="str">
        <f t="shared" si="207"/>
        <v>PERS Kit 4200X</v>
      </c>
      <c r="I345" s="211" t="str">
        <f t="shared" si="237"/>
        <v>Ensemble PERS 4200X</v>
      </c>
      <c r="J345" s="211" t="str">
        <f t="shared" si="208"/>
        <v/>
      </c>
      <c r="K345" s="211" t="str">
        <f t="shared" si="209"/>
        <v>ACC_SSC00101</v>
      </c>
      <c r="L345" s="211" t="str">
        <f t="shared" si="238"/>
        <v>Inventory</v>
      </c>
      <c r="M345" s="211" t="str">
        <f t="shared" si="210"/>
        <v>NO</v>
      </c>
      <c r="N345" s="211" t="str">
        <f t="shared" si="211"/>
        <v>Product</v>
      </c>
      <c r="O345" s="211" t="str">
        <f t="shared" si="212"/>
        <v>Panel</v>
      </c>
      <c r="P345" s="211" t="str">
        <f t="shared" si="213"/>
        <v>One Time</v>
      </c>
      <c r="Q345" s="349">
        <v>43930</v>
      </c>
      <c r="R345" s="349"/>
      <c r="S345" s="211" t="str">
        <f t="shared" si="214"/>
        <v>YES</v>
      </c>
      <c r="T345" s="211" t="str">
        <f t="shared" si="215"/>
        <v>No</v>
      </c>
      <c r="U345" s="211" t="str">
        <f t="shared" si="216"/>
        <v>No</v>
      </c>
      <c r="V345" s="211" t="str">
        <f t="shared" si="217"/>
        <v>NO</v>
      </c>
      <c r="W345" s="211" t="str">
        <f t="shared" si="218"/>
        <v>NO</v>
      </c>
      <c r="X345" s="211">
        <v>0</v>
      </c>
      <c r="Y345" s="211" t="s">
        <v>3277</v>
      </c>
      <c r="Z345" s="211" t="s">
        <v>3275</v>
      </c>
      <c r="AA345" s="211" t="s">
        <v>3319</v>
      </c>
      <c r="AB345" s="211" t="s">
        <v>3286</v>
      </c>
      <c r="AC345" s="211" t="s">
        <v>3286</v>
      </c>
      <c r="AD345" s="211" t="s">
        <v>3320</v>
      </c>
      <c r="AE345" s="211" t="str">
        <f t="shared" si="219"/>
        <v>ACC_SSC00101</v>
      </c>
      <c r="AF345" s="211" t="str">
        <f t="shared" si="220"/>
        <v/>
      </c>
      <c r="AG345" s="211" t="str">
        <f t="shared" si="221"/>
        <v/>
      </c>
      <c r="AH345" s="211" t="str">
        <f t="shared" si="241"/>
        <v/>
      </c>
      <c r="AI345" s="211" t="str">
        <f t="shared" si="222"/>
        <v/>
      </c>
      <c r="AJ345" s="211" t="str">
        <f t="shared" si="223"/>
        <v/>
      </c>
      <c r="AK345" s="211" t="str">
        <f t="shared" si="224"/>
        <v/>
      </c>
      <c r="AL345" s="211" t="str">
        <f t="shared" si="225"/>
        <v/>
      </c>
      <c r="AM345" s="211" t="str">
        <f t="shared" si="226"/>
        <v/>
      </c>
      <c r="AN345" s="211" t="str">
        <f t="shared" si="227"/>
        <v>No</v>
      </c>
      <c r="AO345" s="211" t="str">
        <f t="shared" si="228"/>
        <v>No</v>
      </c>
      <c r="AP345" s="211" t="str">
        <f t="shared" si="229"/>
        <v>No</v>
      </c>
      <c r="AQ345" s="211" t="str">
        <f t="shared" si="230"/>
        <v/>
      </c>
      <c r="AR345" s="211" t="str">
        <f t="shared" si="231"/>
        <v/>
      </c>
      <c r="AS345" s="211" t="str">
        <f t="shared" si="232"/>
        <v/>
      </c>
      <c r="AT345" s="211" t="str">
        <f t="shared" si="233"/>
        <v/>
      </c>
      <c r="AU345" s="211" t="str">
        <f t="shared" si="234"/>
        <v/>
      </c>
      <c r="AV345" s="211" t="str">
        <f t="shared" si="235"/>
        <v/>
      </c>
      <c r="AW345" s="211" t="str">
        <f t="shared" si="236"/>
        <v/>
      </c>
      <c r="AX345" s="211" t="str">
        <f t="shared" si="239"/>
        <v>NO</v>
      </c>
      <c r="AY345" s="125" t="str">
        <f t="shared" si="240"/>
        <v/>
      </c>
    </row>
    <row r="346" spans="1:51" s="211" customFormat="1" x14ac:dyDescent="0.25">
      <c r="A346" s="211" t="s">
        <v>971</v>
      </c>
      <c r="B346" s="211" t="s">
        <v>971</v>
      </c>
      <c r="C346" s="211" t="str">
        <f t="shared" si="202"/>
        <v>AlarmCare Home Base Kit - ACC</v>
      </c>
      <c r="D346" s="211" t="str">
        <f t="shared" si="203"/>
        <v>Trousse de maison (Alerte médicale À la maison) - ACC</v>
      </c>
      <c r="E346" s="211" t="str">
        <f t="shared" si="204"/>
        <v/>
      </c>
      <c r="F346" s="211" t="str">
        <f t="shared" si="205"/>
        <v>AlarmCare Home Base Kit - ACC</v>
      </c>
      <c r="G346" s="211" t="str">
        <f t="shared" si="206"/>
        <v>Trousse de maison (Alerte médicale À la maison) - ACC</v>
      </c>
      <c r="H346" s="211" t="str">
        <f t="shared" si="207"/>
        <v>AlarmCare Home Base Kit - ACC</v>
      </c>
      <c r="I346" s="211" t="str">
        <f t="shared" si="237"/>
        <v>Trousse de maison (Alerte médicale À la maison) - ACC</v>
      </c>
      <c r="J346" s="211" t="str">
        <f t="shared" si="208"/>
        <v/>
      </c>
      <c r="K346" s="211" t="str">
        <f t="shared" si="209"/>
        <v>ACC</v>
      </c>
      <c r="L346" s="211" t="str">
        <f t="shared" si="238"/>
        <v>Inventory</v>
      </c>
      <c r="M346" s="211" t="str">
        <f t="shared" si="210"/>
        <v>NO</v>
      </c>
      <c r="N346" s="211" t="str">
        <f t="shared" si="211"/>
        <v>Product</v>
      </c>
      <c r="O346" s="211" t="str">
        <f t="shared" si="212"/>
        <v>Panel</v>
      </c>
      <c r="P346" s="211" t="str">
        <f t="shared" si="213"/>
        <v>One Time</v>
      </c>
      <c r="Q346" s="349">
        <v>43930</v>
      </c>
      <c r="R346" s="349"/>
      <c r="S346" s="211" t="str">
        <f t="shared" si="214"/>
        <v>YES</v>
      </c>
      <c r="T346" s="211" t="str">
        <f t="shared" si="215"/>
        <v>No</v>
      </c>
      <c r="U346" s="211" t="str">
        <f t="shared" si="216"/>
        <v>No</v>
      </c>
      <c r="V346" s="211" t="str">
        <f t="shared" si="217"/>
        <v>NO</v>
      </c>
      <c r="W346" s="211" t="str">
        <f t="shared" si="218"/>
        <v>NO</v>
      </c>
      <c r="X346" s="211">
        <v>0</v>
      </c>
      <c r="Y346" s="211" t="s">
        <v>3277</v>
      </c>
      <c r="Z346" s="211" t="s">
        <v>3275</v>
      </c>
      <c r="AA346" s="211" t="s">
        <v>3319</v>
      </c>
      <c r="AB346" s="211" t="s">
        <v>3286</v>
      </c>
      <c r="AC346" s="211" t="s">
        <v>3286</v>
      </c>
      <c r="AD346" s="211" t="s">
        <v>3320</v>
      </c>
      <c r="AE346" s="211" t="str">
        <f t="shared" si="219"/>
        <v>ACC</v>
      </c>
      <c r="AF346" s="211" t="str">
        <f t="shared" si="220"/>
        <v/>
      </c>
      <c r="AG346" s="211" t="str">
        <f t="shared" si="221"/>
        <v/>
      </c>
      <c r="AH346" s="211" t="str">
        <f t="shared" si="241"/>
        <v/>
      </c>
      <c r="AI346" s="211" t="str">
        <f t="shared" si="222"/>
        <v/>
      </c>
      <c r="AJ346" s="211" t="str">
        <f t="shared" si="223"/>
        <v/>
      </c>
      <c r="AK346" s="211" t="str">
        <f t="shared" si="224"/>
        <v/>
      </c>
      <c r="AL346" s="211" t="str">
        <f t="shared" si="225"/>
        <v/>
      </c>
      <c r="AM346" s="211" t="str">
        <f t="shared" si="226"/>
        <v/>
      </c>
      <c r="AN346" s="211" t="str">
        <f t="shared" si="227"/>
        <v>No</v>
      </c>
      <c r="AO346" s="211" t="str">
        <f t="shared" si="228"/>
        <v>No</v>
      </c>
      <c r="AP346" s="211" t="str">
        <f t="shared" si="229"/>
        <v>No</v>
      </c>
      <c r="AQ346" s="211" t="str">
        <f t="shared" si="230"/>
        <v/>
      </c>
      <c r="AR346" s="211" t="str">
        <f t="shared" si="231"/>
        <v/>
      </c>
      <c r="AS346" s="211" t="str">
        <f t="shared" si="232"/>
        <v/>
      </c>
      <c r="AT346" s="211" t="str">
        <f t="shared" si="233"/>
        <v/>
      </c>
      <c r="AU346" s="211" t="str">
        <f t="shared" si="234"/>
        <v/>
      </c>
      <c r="AV346" s="211" t="str">
        <f t="shared" si="235"/>
        <v/>
      </c>
      <c r="AW346" s="211" t="str">
        <f t="shared" si="236"/>
        <v/>
      </c>
      <c r="AX346" s="211" t="str">
        <f t="shared" si="239"/>
        <v>NO</v>
      </c>
      <c r="AY346" s="125" t="str">
        <f t="shared" si="240"/>
        <v/>
      </c>
    </row>
    <row r="347" spans="1:51" s="211" customFormat="1" x14ac:dyDescent="0.25">
      <c r="A347" s="211" t="s">
        <v>2320</v>
      </c>
      <c r="B347" s="211" t="s">
        <v>2320</v>
      </c>
      <c r="C347" s="211" t="str">
        <f t="shared" si="202"/>
        <v>Cellular Radio</v>
      </c>
      <c r="D347" s="211" t="str">
        <f t="shared" si="203"/>
        <v>Radio cellulaire</v>
      </c>
      <c r="E347" s="211" t="str">
        <f t="shared" si="204"/>
        <v/>
      </c>
      <c r="F347" s="211" t="str">
        <f t="shared" si="205"/>
        <v>Cellular Radio</v>
      </c>
      <c r="G347" s="211" t="str">
        <f t="shared" si="206"/>
        <v>Radio cellulaire</v>
      </c>
      <c r="H347" s="211" t="str">
        <f t="shared" si="207"/>
        <v>Cellular Radio</v>
      </c>
      <c r="I347" s="211" t="str">
        <f t="shared" si="237"/>
        <v>Radio cellulaire</v>
      </c>
      <c r="J347" s="211" t="str">
        <f t="shared" si="208"/>
        <v/>
      </c>
      <c r="K347" s="211" t="str">
        <f t="shared" si="209"/>
        <v>AAE00464</v>
      </c>
      <c r="L347" s="211" t="str">
        <f t="shared" si="238"/>
        <v>Inventory</v>
      </c>
      <c r="M347" s="211" t="str">
        <f t="shared" si="210"/>
        <v>NO</v>
      </c>
      <c r="N347" s="211" t="str">
        <f t="shared" si="211"/>
        <v>Product</v>
      </c>
      <c r="O347" s="211" t="str">
        <f t="shared" si="212"/>
        <v>Misc</v>
      </c>
      <c r="P347" s="211" t="str">
        <f t="shared" si="213"/>
        <v>One Time</v>
      </c>
      <c r="Q347" s="349">
        <v>43930</v>
      </c>
      <c r="R347" s="349"/>
      <c r="S347" s="211" t="str">
        <f t="shared" si="214"/>
        <v>YES</v>
      </c>
      <c r="T347" s="211" t="str">
        <f t="shared" si="215"/>
        <v>No</v>
      </c>
      <c r="U347" s="211" t="str">
        <f t="shared" si="216"/>
        <v>No</v>
      </c>
      <c r="V347" s="211" t="str">
        <f t="shared" si="217"/>
        <v>NO</v>
      </c>
      <c r="W347" s="211" t="str">
        <f t="shared" si="218"/>
        <v>NO</v>
      </c>
      <c r="X347" s="211">
        <v>0</v>
      </c>
      <c r="Y347" s="211" t="s">
        <v>3277</v>
      </c>
      <c r="Z347" s="211" t="s">
        <v>3275</v>
      </c>
      <c r="AA347" s="211" t="s">
        <v>3319</v>
      </c>
      <c r="AB347" s="211" t="s">
        <v>3286</v>
      </c>
      <c r="AC347" s="211" t="s">
        <v>3286</v>
      </c>
      <c r="AD347" s="211" t="s">
        <v>3320</v>
      </c>
      <c r="AE347" s="211" t="str">
        <f t="shared" si="219"/>
        <v>AAE00464</v>
      </c>
      <c r="AF347" s="211" t="str">
        <f t="shared" si="220"/>
        <v/>
      </c>
      <c r="AG347" s="211" t="str">
        <f t="shared" si="221"/>
        <v/>
      </c>
      <c r="AH347" s="211" t="str">
        <f t="shared" si="241"/>
        <v/>
      </c>
      <c r="AI347" s="211" t="str">
        <f t="shared" si="222"/>
        <v/>
      </c>
      <c r="AJ347" s="211" t="str">
        <f t="shared" si="223"/>
        <v/>
      </c>
      <c r="AK347" s="211" t="str">
        <f t="shared" si="224"/>
        <v/>
      </c>
      <c r="AL347" s="211" t="str">
        <f t="shared" si="225"/>
        <v/>
      </c>
      <c r="AM347" s="211" t="str">
        <f t="shared" si="226"/>
        <v/>
      </c>
      <c r="AN347" s="211" t="str">
        <f t="shared" si="227"/>
        <v>No</v>
      </c>
      <c r="AO347" s="211" t="str">
        <f t="shared" si="228"/>
        <v>No</v>
      </c>
      <c r="AP347" s="211" t="str">
        <f t="shared" si="229"/>
        <v>No</v>
      </c>
      <c r="AQ347" s="211" t="str">
        <f t="shared" si="230"/>
        <v/>
      </c>
      <c r="AR347" s="211" t="str">
        <f t="shared" si="231"/>
        <v/>
      </c>
      <c r="AS347" s="211" t="str">
        <f t="shared" si="232"/>
        <v/>
      </c>
      <c r="AT347" s="211" t="str">
        <f t="shared" si="233"/>
        <v/>
      </c>
      <c r="AU347" s="211" t="str">
        <f t="shared" si="234"/>
        <v/>
      </c>
      <c r="AV347" s="211" t="str">
        <f t="shared" si="235"/>
        <v/>
      </c>
      <c r="AW347" s="211" t="str">
        <f t="shared" si="236"/>
        <v/>
      </c>
      <c r="AX347" s="211" t="str">
        <f t="shared" si="239"/>
        <v>NO</v>
      </c>
      <c r="AY347" s="125" t="str">
        <f t="shared" si="240"/>
        <v/>
      </c>
    </row>
    <row r="348" spans="1:51" s="211" customFormat="1" x14ac:dyDescent="0.25">
      <c r="A348" s="211" t="s">
        <v>2379</v>
      </c>
      <c r="B348" s="211" t="s">
        <v>2379</v>
      </c>
      <c r="C348" s="211" t="str">
        <f t="shared" si="202"/>
        <v>SmartTouch Door Lock (Solid Brass)</v>
      </c>
      <c r="D348" s="211" t="str">
        <f t="shared" si="203"/>
        <v>Serrure de porte SmartTouch (laiton luisant)</v>
      </c>
      <c r="E348" s="211" t="str">
        <f t="shared" si="204"/>
        <v/>
      </c>
      <c r="F348" s="211" t="str">
        <f t="shared" si="205"/>
        <v>SmartTouch Door Lock (Solid Brass)</v>
      </c>
      <c r="G348" s="211" t="str">
        <f t="shared" si="206"/>
        <v>Serrure de porte SmartTouch (laiton luisant)</v>
      </c>
      <c r="H348" s="211" t="str">
        <f t="shared" si="207"/>
        <v>SmartTouch Door Lock (Solid Brass)</v>
      </c>
      <c r="I348" s="211" t="str">
        <f t="shared" si="237"/>
        <v>Serrure de porte SmartTouch (laiton luisant)</v>
      </c>
      <c r="J348" s="211" t="str">
        <f t="shared" si="208"/>
        <v/>
      </c>
      <c r="K348" s="211" t="str">
        <f t="shared" si="209"/>
        <v>9GED21500-9</v>
      </c>
      <c r="L348" s="211" t="str">
        <f t="shared" si="238"/>
        <v>Inventory</v>
      </c>
      <c r="M348" s="211" t="str">
        <f t="shared" si="210"/>
        <v>NO</v>
      </c>
      <c r="N348" s="211" t="str">
        <f t="shared" si="211"/>
        <v>Product</v>
      </c>
      <c r="O348" s="211" t="str">
        <f t="shared" si="212"/>
        <v>Automation</v>
      </c>
      <c r="P348" s="211" t="str">
        <f t="shared" si="213"/>
        <v>One Time</v>
      </c>
      <c r="Q348" s="349">
        <v>43930</v>
      </c>
      <c r="R348" s="349"/>
      <c r="S348" s="211" t="str">
        <f t="shared" si="214"/>
        <v>YES</v>
      </c>
      <c r="T348" s="211" t="str">
        <f t="shared" si="215"/>
        <v>No</v>
      </c>
      <c r="U348" s="211" t="str">
        <f t="shared" si="216"/>
        <v>No</v>
      </c>
      <c r="V348" s="211" t="str">
        <f t="shared" si="217"/>
        <v>NO</v>
      </c>
      <c r="W348" s="211" t="str">
        <f t="shared" si="218"/>
        <v>NO</v>
      </c>
      <c r="X348" s="211">
        <v>0</v>
      </c>
      <c r="Y348" s="211" t="s">
        <v>3277</v>
      </c>
      <c r="Z348" s="211" t="s">
        <v>3275</v>
      </c>
      <c r="AA348" s="211" t="s">
        <v>3319</v>
      </c>
      <c r="AB348" s="211" t="s">
        <v>3286</v>
      </c>
      <c r="AC348" s="211" t="s">
        <v>3286</v>
      </c>
      <c r="AD348" s="211" t="s">
        <v>3320</v>
      </c>
      <c r="AE348" s="211" t="str">
        <f t="shared" si="219"/>
        <v>9GED21500-9</v>
      </c>
      <c r="AF348" s="211" t="str">
        <f t="shared" si="220"/>
        <v/>
      </c>
      <c r="AG348" s="211" t="str">
        <f t="shared" si="221"/>
        <v/>
      </c>
      <c r="AH348" s="211" t="str">
        <f t="shared" si="241"/>
        <v>X</v>
      </c>
      <c r="AI348" s="211" t="str">
        <f t="shared" si="222"/>
        <v/>
      </c>
      <c r="AJ348" s="211" t="str">
        <f t="shared" si="223"/>
        <v/>
      </c>
      <c r="AK348" s="211" t="str">
        <f t="shared" si="224"/>
        <v/>
      </c>
      <c r="AL348" s="211" t="str">
        <f t="shared" si="225"/>
        <v/>
      </c>
      <c r="AM348" s="211" t="str">
        <f t="shared" si="226"/>
        <v/>
      </c>
      <c r="AN348" s="211" t="str">
        <f t="shared" si="227"/>
        <v>Yes</v>
      </c>
      <c r="AO348" s="211" t="str">
        <f t="shared" si="228"/>
        <v>No</v>
      </c>
      <c r="AP348" s="211" t="str">
        <f t="shared" si="229"/>
        <v>No</v>
      </c>
      <c r="AQ348" s="211" t="str">
        <f t="shared" si="230"/>
        <v/>
      </c>
      <c r="AR348" s="211" t="str">
        <f t="shared" si="231"/>
        <v/>
      </c>
      <c r="AS348" s="211" t="str">
        <f t="shared" si="232"/>
        <v/>
      </c>
      <c r="AT348" s="211" t="str">
        <f t="shared" si="233"/>
        <v/>
      </c>
      <c r="AU348" s="211" t="str">
        <f t="shared" si="234"/>
        <v/>
      </c>
      <c r="AV348" s="211" t="str">
        <f t="shared" si="235"/>
        <v/>
      </c>
      <c r="AW348" s="211" t="str">
        <f t="shared" si="236"/>
        <v/>
      </c>
      <c r="AX348" s="211" t="str">
        <f t="shared" si="239"/>
        <v>YES</v>
      </c>
      <c r="AY348" s="125" t="str">
        <f t="shared" si="240"/>
        <v/>
      </c>
    </row>
    <row r="349" spans="1:51" s="211" customFormat="1" x14ac:dyDescent="0.25">
      <c r="A349" s="211" t="s">
        <v>71</v>
      </c>
      <c r="B349" s="211" t="s">
        <v>71</v>
      </c>
      <c r="C349" s="211" t="str">
        <f t="shared" si="202"/>
        <v>SmartTouch Door Lock (Venetian Bronze)</v>
      </c>
      <c r="D349" s="211" t="str">
        <f t="shared" si="203"/>
        <v>Serrure de porte SmartTouch (venetian bronze)</v>
      </c>
      <c r="E349" s="211" t="str">
        <f t="shared" si="204"/>
        <v/>
      </c>
      <c r="F349" s="211" t="str">
        <f t="shared" si="205"/>
        <v>SmartTouch Door Lock (Venetian Bronze)</v>
      </c>
      <c r="G349" s="211" t="str">
        <f t="shared" si="206"/>
        <v>Serrure de porte SmartTouch (venetian bronze)</v>
      </c>
      <c r="H349" s="211" t="str">
        <f t="shared" si="207"/>
        <v>SmartTouch Door Lock (Venetian Bronze)</v>
      </c>
      <c r="I349" s="211" t="str">
        <f t="shared" si="237"/>
        <v>Serrure de porte SmartTouch (venetian bronze)</v>
      </c>
      <c r="J349" s="211" t="str">
        <f t="shared" si="208"/>
        <v/>
      </c>
      <c r="K349" s="211" t="str">
        <f t="shared" si="209"/>
        <v>59184346053</v>
      </c>
      <c r="L349" s="211" t="str">
        <f t="shared" si="238"/>
        <v>Inventory</v>
      </c>
      <c r="M349" s="211" t="str">
        <f t="shared" si="210"/>
        <v>NO</v>
      </c>
      <c r="N349" s="211" t="str">
        <f t="shared" si="211"/>
        <v>Product</v>
      </c>
      <c r="O349" s="211" t="str">
        <f t="shared" si="212"/>
        <v>Automation</v>
      </c>
      <c r="P349" s="211" t="str">
        <f t="shared" si="213"/>
        <v>One Time</v>
      </c>
      <c r="Q349" s="349">
        <v>43930</v>
      </c>
      <c r="R349" s="349"/>
      <c r="S349" s="211" t="str">
        <f t="shared" si="214"/>
        <v>YES</v>
      </c>
      <c r="T349" s="211" t="str">
        <f t="shared" si="215"/>
        <v>No</v>
      </c>
      <c r="U349" s="211" t="str">
        <f t="shared" si="216"/>
        <v>No</v>
      </c>
      <c r="V349" s="211" t="str">
        <f t="shared" si="217"/>
        <v>NO</v>
      </c>
      <c r="W349" s="211" t="str">
        <f t="shared" si="218"/>
        <v>NO</v>
      </c>
      <c r="X349" s="211">
        <v>0</v>
      </c>
      <c r="Y349" s="211" t="s">
        <v>3277</v>
      </c>
      <c r="Z349" s="211" t="s">
        <v>3275</v>
      </c>
      <c r="AA349" s="211" t="s">
        <v>3319</v>
      </c>
      <c r="AB349" s="211" t="s">
        <v>3286</v>
      </c>
      <c r="AC349" s="211" t="s">
        <v>3286</v>
      </c>
      <c r="AD349" s="211" t="s">
        <v>3320</v>
      </c>
      <c r="AE349" s="211" t="str">
        <f t="shared" si="219"/>
        <v>9GED21500-6</v>
      </c>
      <c r="AF349" s="211" t="str">
        <f t="shared" si="220"/>
        <v/>
      </c>
      <c r="AG349" s="211" t="str">
        <f t="shared" si="221"/>
        <v/>
      </c>
      <c r="AH349" s="211" t="str">
        <f t="shared" si="241"/>
        <v>X</v>
      </c>
      <c r="AI349" s="211" t="str">
        <f t="shared" si="222"/>
        <v/>
      </c>
      <c r="AJ349" s="211" t="str">
        <f t="shared" si="223"/>
        <v/>
      </c>
      <c r="AK349" s="211" t="str">
        <f t="shared" si="224"/>
        <v/>
      </c>
      <c r="AL349" s="211" t="str">
        <f t="shared" si="225"/>
        <v/>
      </c>
      <c r="AM349" s="211" t="str">
        <f t="shared" si="226"/>
        <v/>
      </c>
      <c r="AN349" s="211" t="str">
        <f t="shared" si="227"/>
        <v>Yes</v>
      </c>
      <c r="AO349" s="211" t="str">
        <f t="shared" si="228"/>
        <v>No</v>
      </c>
      <c r="AP349" s="211" t="str">
        <f t="shared" si="229"/>
        <v>No</v>
      </c>
      <c r="AQ349" s="211" t="str">
        <f t="shared" si="230"/>
        <v/>
      </c>
      <c r="AR349" s="211" t="str">
        <f t="shared" si="231"/>
        <v/>
      </c>
      <c r="AS349" s="211" t="str">
        <f t="shared" si="232"/>
        <v/>
      </c>
      <c r="AT349" s="211" t="str">
        <f t="shared" si="233"/>
        <v/>
      </c>
      <c r="AU349" s="211" t="str">
        <f t="shared" si="234"/>
        <v/>
      </c>
      <c r="AV349" s="211" t="str">
        <f t="shared" si="235"/>
        <v/>
      </c>
      <c r="AW349" s="211" t="str">
        <f t="shared" si="236"/>
        <v/>
      </c>
      <c r="AX349" s="211" t="str">
        <f t="shared" si="239"/>
        <v>YES</v>
      </c>
      <c r="AY349" s="125" t="str">
        <f t="shared" si="240"/>
        <v/>
      </c>
    </row>
    <row r="350" spans="1:51" s="211" customFormat="1" x14ac:dyDescent="0.25">
      <c r="A350" s="211" t="s">
        <v>70</v>
      </c>
      <c r="B350" s="211" t="s">
        <v>70</v>
      </c>
      <c r="C350" s="211" t="str">
        <f t="shared" si="202"/>
        <v>SmartTouch Door Lock (Nickel Satin)</v>
      </c>
      <c r="D350" s="211" t="str">
        <f t="shared" si="203"/>
        <v>Serrure de porte SmartTouch (nickel satin)</v>
      </c>
      <c r="E350" s="211" t="str">
        <f t="shared" si="204"/>
        <v/>
      </c>
      <c r="F350" s="211" t="str">
        <f t="shared" si="205"/>
        <v>SmartTouch Door Lock (Nickel Satin)</v>
      </c>
      <c r="G350" s="211" t="str">
        <f t="shared" si="206"/>
        <v>Serrure de porte SmartTouch (nickel satin)</v>
      </c>
      <c r="H350" s="211" t="str">
        <f t="shared" si="207"/>
        <v>SmartTouch Door Lock (Nickel Satin)</v>
      </c>
      <c r="I350" s="211" t="str">
        <f t="shared" si="237"/>
        <v>Serrure de porte SmartTouch (nickel satin)</v>
      </c>
      <c r="J350" s="211" t="str">
        <f t="shared" si="208"/>
        <v/>
      </c>
      <c r="K350" s="211" t="str">
        <f t="shared" si="209"/>
        <v>58184346039</v>
      </c>
      <c r="L350" s="211" t="str">
        <f t="shared" si="238"/>
        <v>Inventory</v>
      </c>
      <c r="M350" s="211" t="str">
        <f t="shared" si="210"/>
        <v>NO</v>
      </c>
      <c r="N350" s="211" t="str">
        <f t="shared" si="211"/>
        <v>Product</v>
      </c>
      <c r="O350" s="211" t="str">
        <f t="shared" si="212"/>
        <v>Automation</v>
      </c>
      <c r="P350" s="211" t="str">
        <f t="shared" si="213"/>
        <v>One Time</v>
      </c>
      <c r="Q350" s="349">
        <v>43930</v>
      </c>
      <c r="R350" s="349"/>
      <c r="S350" s="211" t="str">
        <f t="shared" si="214"/>
        <v>YES</v>
      </c>
      <c r="T350" s="211" t="str">
        <f t="shared" si="215"/>
        <v>No</v>
      </c>
      <c r="U350" s="211" t="str">
        <f t="shared" si="216"/>
        <v>No</v>
      </c>
      <c r="V350" s="211" t="str">
        <f t="shared" si="217"/>
        <v>NO</v>
      </c>
      <c r="W350" s="211" t="str">
        <f t="shared" si="218"/>
        <v>NO</v>
      </c>
      <c r="X350" s="211">
        <v>0</v>
      </c>
      <c r="Y350" s="211" t="s">
        <v>3277</v>
      </c>
      <c r="Z350" s="211" t="s">
        <v>3275</v>
      </c>
      <c r="AA350" s="211" t="s">
        <v>3319</v>
      </c>
      <c r="AB350" s="211" t="s">
        <v>3286</v>
      </c>
      <c r="AC350" s="211" t="s">
        <v>3286</v>
      </c>
      <c r="AD350" s="211" t="s">
        <v>3320</v>
      </c>
      <c r="AE350" s="211" t="str">
        <f t="shared" si="219"/>
        <v>9GED21500-5</v>
      </c>
      <c r="AF350" s="211" t="str">
        <f t="shared" si="220"/>
        <v/>
      </c>
      <c r="AG350" s="211" t="str">
        <f t="shared" si="221"/>
        <v/>
      </c>
      <c r="AH350" s="211" t="str">
        <f t="shared" si="241"/>
        <v>X</v>
      </c>
      <c r="AI350" s="211" t="str">
        <f t="shared" si="222"/>
        <v/>
      </c>
      <c r="AJ350" s="211" t="str">
        <f t="shared" si="223"/>
        <v/>
      </c>
      <c r="AK350" s="211" t="str">
        <f t="shared" si="224"/>
        <v/>
      </c>
      <c r="AL350" s="211" t="str">
        <f t="shared" si="225"/>
        <v/>
      </c>
      <c r="AM350" s="211" t="str">
        <f t="shared" si="226"/>
        <v/>
      </c>
      <c r="AN350" s="211" t="str">
        <f t="shared" si="227"/>
        <v>Yes</v>
      </c>
      <c r="AO350" s="211" t="str">
        <f t="shared" si="228"/>
        <v>No</v>
      </c>
      <c r="AP350" s="211" t="str">
        <f t="shared" si="229"/>
        <v>No</v>
      </c>
      <c r="AQ350" s="211" t="str">
        <f t="shared" si="230"/>
        <v/>
      </c>
      <c r="AR350" s="211" t="str">
        <f t="shared" si="231"/>
        <v/>
      </c>
      <c r="AS350" s="211" t="str">
        <f t="shared" si="232"/>
        <v/>
      </c>
      <c r="AT350" s="211" t="str">
        <f t="shared" si="233"/>
        <v/>
      </c>
      <c r="AU350" s="211" t="str">
        <f t="shared" si="234"/>
        <v/>
      </c>
      <c r="AV350" s="211" t="str">
        <f t="shared" si="235"/>
        <v/>
      </c>
      <c r="AW350" s="211" t="str">
        <f t="shared" si="236"/>
        <v/>
      </c>
      <c r="AX350" s="211" t="str">
        <f t="shared" si="239"/>
        <v>YES</v>
      </c>
      <c r="AY350" s="125" t="str">
        <f t="shared" si="240"/>
        <v/>
      </c>
    </row>
    <row r="351" spans="1:51" s="211" customFormat="1" x14ac:dyDescent="0.25">
      <c r="A351" s="211" t="s">
        <v>69</v>
      </c>
      <c r="B351" s="211" t="s">
        <v>69</v>
      </c>
      <c r="C351" s="211" t="str">
        <f t="shared" si="202"/>
        <v>SmartTouch Door Lock (Solid Brass)</v>
      </c>
      <c r="D351" s="211" t="str">
        <f t="shared" si="203"/>
        <v>Serrure de porte SmartTouch (laiton luisant)</v>
      </c>
      <c r="E351" s="211" t="str">
        <f t="shared" si="204"/>
        <v/>
      </c>
      <c r="F351" s="211" t="str">
        <f t="shared" si="205"/>
        <v>SmartTouch Door Lock (Solid Brass)</v>
      </c>
      <c r="G351" s="211" t="str">
        <f t="shared" si="206"/>
        <v>Serrure de porte SmartTouch (laiton luisant)</v>
      </c>
      <c r="H351" s="211" t="str">
        <f t="shared" si="207"/>
        <v>SmartTouch Door Lock (Solid Brass)</v>
      </c>
      <c r="I351" s="211" t="str">
        <f t="shared" si="237"/>
        <v>Serrure de porte SmartTouch (laiton luisant)</v>
      </c>
      <c r="J351" s="211" t="str">
        <f t="shared" si="208"/>
        <v/>
      </c>
      <c r="K351" s="211" t="str">
        <f t="shared" si="209"/>
        <v>9GED21500-4</v>
      </c>
      <c r="L351" s="211" t="str">
        <f t="shared" si="238"/>
        <v>Inventory</v>
      </c>
      <c r="M351" s="211" t="str">
        <f t="shared" si="210"/>
        <v>NO</v>
      </c>
      <c r="N351" s="211" t="str">
        <f t="shared" si="211"/>
        <v>Product</v>
      </c>
      <c r="O351" s="211" t="str">
        <f t="shared" si="212"/>
        <v>Automation</v>
      </c>
      <c r="P351" s="211" t="str">
        <f t="shared" si="213"/>
        <v>One Time</v>
      </c>
      <c r="Q351" s="349">
        <v>43930</v>
      </c>
      <c r="R351" s="349"/>
      <c r="S351" s="211" t="str">
        <f t="shared" si="214"/>
        <v>YES</v>
      </c>
      <c r="T351" s="211" t="str">
        <f t="shared" si="215"/>
        <v>No</v>
      </c>
      <c r="U351" s="211" t="str">
        <f t="shared" si="216"/>
        <v>No</v>
      </c>
      <c r="V351" s="211" t="str">
        <f t="shared" si="217"/>
        <v>NO</v>
      </c>
      <c r="W351" s="211" t="str">
        <f t="shared" si="218"/>
        <v>NO</v>
      </c>
      <c r="X351" s="211">
        <v>0</v>
      </c>
      <c r="Y351" s="211" t="s">
        <v>3277</v>
      </c>
      <c r="Z351" s="211" t="s">
        <v>3275</v>
      </c>
      <c r="AA351" s="211" t="s">
        <v>3319</v>
      </c>
      <c r="AB351" s="211" t="s">
        <v>3286</v>
      </c>
      <c r="AC351" s="211" t="s">
        <v>3286</v>
      </c>
      <c r="AD351" s="211" t="s">
        <v>3320</v>
      </c>
      <c r="AE351" s="211" t="str">
        <f t="shared" si="219"/>
        <v>9GED21500-4</v>
      </c>
      <c r="AF351" s="211" t="str">
        <f t="shared" si="220"/>
        <v/>
      </c>
      <c r="AG351" s="211" t="str">
        <f t="shared" si="221"/>
        <v/>
      </c>
      <c r="AH351" s="211" t="str">
        <f t="shared" si="241"/>
        <v>X</v>
      </c>
      <c r="AI351" s="211" t="str">
        <f t="shared" si="222"/>
        <v/>
      </c>
      <c r="AJ351" s="211" t="str">
        <f t="shared" si="223"/>
        <v/>
      </c>
      <c r="AK351" s="211" t="str">
        <f t="shared" si="224"/>
        <v/>
      </c>
      <c r="AL351" s="211" t="str">
        <f t="shared" si="225"/>
        <v/>
      </c>
      <c r="AM351" s="211" t="str">
        <f t="shared" si="226"/>
        <v/>
      </c>
      <c r="AN351" s="211" t="str">
        <f t="shared" si="227"/>
        <v>Yes</v>
      </c>
      <c r="AO351" s="211" t="str">
        <f t="shared" si="228"/>
        <v>No</v>
      </c>
      <c r="AP351" s="211" t="str">
        <f t="shared" si="229"/>
        <v>No</v>
      </c>
      <c r="AQ351" s="211" t="str">
        <f t="shared" si="230"/>
        <v/>
      </c>
      <c r="AR351" s="211" t="str">
        <f t="shared" si="231"/>
        <v/>
      </c>
      <c r="AS351" s="211" t="str">
        <f t="shared" si="232"/>
        <v/>
      </c>
      <c r="AT351" s="211" t="str">
        <f t="shared" si="233"/>
        <v/>
      </c>
      <c r="AU351" s="211" t="str">
        <f t="shared" si="234"/>
        <v/>
      </c>
      <c r="AV351" s="211" t="str">
        <f t="shared" si="235"/>
        <v/>
      </c>
      <c r="AW351" s="211" t="str">
        <f t="shared" si="236"/>
        <v/>
      </c>
      <c r="AX351" s="211" t="str">
        <f t="shared" si="239"/>
        <v>YES</v>
      </c>
      <c r="AY351" s="125" t="str">
        <f t="shared" si="240"/>
        <v/>
      </c>
    </row>
    <row r="352" spans="1:51" s="211" customFormat="1" x14ac:dyDescent="0.25">
      <c r="A352" s="211" t="s">
        <v>1724</v>
      </c>
      <c r="B352" s="211" t="s">
        <v>1724</v>
      </c>
      <c r="C352" s="211" t="str">
        <f t="shared" si="202"/>
        <v>SmartTouch Door Lock (Venetian Bronze)</v>
      </c>
      <c r="D352" s="211" t="str">
        <f t="shared" si="203"/>
        <v>Serrure de porte SmartTouch (venetian bronze)</v>
      </c>
      <c r="E352" s="211" t="str">
        <f t="shared" si="204"/>
        <v/>
      </c>
      <c r="F352" s="211" t="str">
        <f t="shared" si="205"/>
        <v>SmartTouch Door Lock (Venetian Bronze)</v>
      </c>
      <c r="G352" s="211" t="str">
        <f t="shared" si="206"/>
        <v>Serrure de porte SmartTouch (venetian bronze)</v>
      </c>
      <c r="H352" s="211" t="str">
        <f t="shared" si="207"/>
        <v>SmartTouch Door Lock (Venetian Bronze)</v>
      </c>
      <c r="I352" s="211" t="str">
        <f t="shared" si="237"/>
        <v>Serrure de porte SmartTouch (venetian bronze)</v>
      </c>
      <c r="J352" s="211" t="str">
        <f t="shared" si="208"/>
        <v/>
      </c>
      <c r="K352" s="211" t="str">
        <f t="shared" si="209"/>
        <v>9GED21500-11</v>
      </c>
      <c r="L352" s="211" t="str">
        <f t="shared" si="238"/>
        <v>Inventory</v>
      </c>
      <c r="M352" s="211" t="str">
        <f t="shared" si="210"/>
        <v>NO</v>
      </c>
      <c r="N352" s="211" t="str">
        <f t="shared" si="211"/>
        <v>Product</v>
      </c>
      <c r="O352" s="211" t="str">
        <f t="shared" si="212"/>
        <v>Automation</v>
      </c>
      <c r="P352" s="211" t="str">
        <f t="shared" si="213"/>
        <v>One Time</v>
      </c>
      <c r="Q352" s="349">
        <v>43930</v>
      </c>
      <c r="R352" s="349"/>
      <c r="S352" s="211" t="str">
        <f t="shared" si="214"/>
        <v>YES</v>
      </c>
      <c r="T352" s="211" t="str">
        <f t="shared" si="215"/>
        <v>No</v>
      </c>
      <c r="U352" s="211" t="str">
        <f t="shared" si="216"/>
        <v>No</v>
      </c>
      <c r="V352" s="211" t="str">
        <f t="shared" si="217"/>
        <v>NO</v>
      </c>
      <c r="W352" s="211" t="str">
        <f t="shared" si="218"/>
        <v>NO</v>
      </c>
      <c r="X352" s="211">
        <v>0</v>
      </c>
      <c r="Y352" s="211" t="s">
        <v>3277</v>
      </c>
      <c r="Z352" s="211" t="s">
        <v>3275</v>
      </c>
      <c r="AA352" s="211" t="s">
        <v>3319</v>
      </c>
      <c r="AB352" s="211" t="s">
        <v>3286</v>
      </c>
      <c r="AC352" s="211" t="s">
        <v>3286</v>
      </c>
      <c r="AD352" s="211" t="s">
        <v>3320</v>
      </c>
      <c r="AE352" s="211" t="str">
        <f t="shared" si="219"/>
        <v>9GED21500-11</v>
      </c>
      <c r="AF352" s="211" t="str">
        <f t="shared" si="220"/>
        <v/>
      </c>
      <c r="AG352" s="211" t="str">
        <f t="shared" si="221"/>
        <v/>
      </c>
      <c r="AH352" s="211" t="str">
        <f t="shared" si="241"/>
        <v>X</v>
      </c>
      <c r="AI352" s="211" t="str">
        <f t="shared" si="222"/>
        <v/>
      </c>
      <c r="AJ352" s="211" t="str">
        <f t="shared" si="223"/>
        <v/>
      </c>
      <c r="AK352" s="211" t="str">
        <f t="shared" si="224"/>
        <v/>
      </c>
      <c r="AL352" s="211" t="str">
        <f t="shared" si="225"/>
        <v/>
      </c>
      <c r="AM352" s="211" t="str">
        <f t="shared" si="226"/>
        <v/>
      </c>
      <c r="AN352" s="211" t="str">
        <f t="shared" si="227"/>
        <v>Yes</v>
      </c>
      <c r="AO352" s="211" t="str">
        <f t="shared" si="228"/>
        <v>No</v>
      </c>
      <c r="AP352" s="211" t="str">
        <f t="shared" si="229"/>
        <v>No</v>
      </c>
      <c r="AQ352" s="211" t="str">
        <f t="shared" si="230"/>
        <v/>
      </c>
      <c r="AR352" s="211" t="str">
        <f t="shared" si="231"/>
        <v/>
      </c>
      <c r="AS352" s="211" t="str">
        <f t="shared" si="232"/>
        <v/>
      </c>
      <c r="AT352" s="211" t="str">
        <f t="shared" si="233"/>
        <v/>
      </c>
      <c r="AU352" s="211" t="str">
        <f t="shared" si="234"/>
        <v/>
      </c>
      <c r="AV352" s="211" t="str">
        <f t="shared" si="235"/>
        <v/>
      </c>
      <c r="AW352" s="211" t="str">
        <f t="shared" si="236"/>
        <v/>
      </c>
      <c r="AX352" s="211" t="str">
        <f t="shared" si="239"/>
        <v>YES</v>
      </c>
      <c r="AY352" s="125" t="str">
        <f t="shared" si="240"/>
        <v/>
      </c>
    </row>
    <row r="353" spans="1:51" s="211" customFormat="1" x14ac:dyDescent="0.25">
      <c r="A353" s="211" t="s">
        <v>1722</v>
      </c>
      <c r="B353" s="211" t="s">
        <v>1722</v>
      </c>
      <c r="C353" s="211" t="str">
        <f t="shared" si="202"/>
        <v>SmartTouch Door Lock (Nickel Satin)</v>
      </c>
      <c r="D353" s="211" t="str">
        <f t="shared" si="203"/>
        <v>Serrure de porte SmartTouch (nickel satin)</v>
      </c>
      <c r="E353" s="211" t="str">
        <f t="shared" si="204"/>
        <v/>
      </c>
      <c r="F353" s="211" t="str">
        <f t="shared" si="205"/>
        <v>SmartTouch Door Lock (Nickel Satin)</v>
      </c>
      <c r="G353" s="211" t="str">
        <f t="shared" si="206"/>
        <v>Serrure de porte SmartTouch (nickel satin)</v>
      </c>
      <c r="H353" s="211" t="str">
        <f t="shared" si="207"/>
        <v>SmartTouch Door Lock (Nickel Satin)</v>
      </c>
      <c r="I353" s="211" t="str">
        <f t="shared" si="237"/>
        <v>Serrure de porte SmartTouch (nickel satin)</v>
      </c>
      <c r="J353" s="211" t="str">
        <f t="shared" si="208"/>
        <v/>
      </c>
      <c r="K353" s="211" t="str">
        <f t="shared" si="209"/>
        <v>9GED21500-10</v>
      </c>
      <c r="L353" s="211" t="str">
        <f t="shared" si="238"/>
        <v>Inventory</v>
      </c>
      <c r="M353" s="211" t="str">
        <f t="shared" si="210"/>
        <v>NO</v>
      </c>
      <c r="N353" s="211" t="str">
        <f t="shared" si="211"/>
        <v>Product</v>
      </c>
      <c r="O353" s="211" t="str">
        <f t="shared" si="212"/>
        <v>Automation</v>
      </c>
      <c r="P353" s="211" t="str">
        <f t="shared" si="213"/>
        <v>One Time</v>
      </c>
      <c r="Q353" s="349">
        <v>43930</v>
      </c>
      <c r="R353" s="349"/>
      <c r="S353" s="211" t="str">
        <f t="shared" si="214"/>
        <v>YES</v>
      </c>
      <c r="T353" s="211" t="str">
        <f t="shared" si="215"/>
        <v>No</v>
      </c>
      <c r="U353" s="211" t="str">
        <f t="shared" si="216"/>
        <v>No</v>
      </c>
      <c r="V353" s="211" t="str">
        <f t="shared" si="217"/>
        <v>NO</v>
      </c>
      <c r="W353" s="211" t="str">
        <f t="shared" si="218"/>
        <v>NO</v>
      </c>
      <c r="X353" s="211">
        <v>0</v>
      </c>
      <c r="Y353" s="211" t="s">
        <v>3277</v>
      </c>
      <c r="Z353" s="211" t="s">
        <v>3275</v>
      </c>
      <c r="AA353" s="211" t="s">
        <v>3319</v>
      </c>
      <c r="AB353" s="211" t="s">
        <v>3286</v>
      </c>
      <c r="AC353" s="211" t="s">
        <v>3286</v>
      </c>
      <c r="AD353" s="211" t="s">
        <v>3320</v>
      </c>
      <c r="AE353" s="211" t="str">
        <f t="shared" si="219"/>
        <v>9GED21500-10</v>
      </c>
      <c r="AF353" s="211" t="str">
        <f t="shared" si="220"/>
        <v/>
      </c>
      <c r="AG353" s="211" t="str">
        <f t="shared" si="221"/>
        <v/>
      </c>
      <c r="AH353" s="211" t="str">
        <f t="shared" si="241"/>
        <v>X</v>
      </c>
      <c r="AI353" s="211" t="str">
        <f t="shared" si="222"/>
        <v/>
      </c>
      <c r="AJ353" s="211" t="str">
        <f t="shared" si="223"/>
        <v/>
      </c>
      <c r="AK353" s="211" t="str">
        <f t="shared" si="224"/>
        <v/>
      </c>
      <c r="AL353" s="211" t="str">
        <f t="shared" si="225"/>
        <v/>
      </c>
      <c r="AM353" s="211" t="str">
        <f t="shared" si="226"/>
        <v/>
      </c>
      <c r="AN353" s="211" t="str">
        <f t="shared" si="227"/>
        <v>Yes</v>
      </c>
      <c r="AO353" s="211" t="str">
        <f t="shared" si="228"/>
        <v>No</v>
      </c>
      <c r="AP353" s="211" t="str">
        <f t="shared" si="229"/>
        <v>No</v>
      </c>
      <c r="AQ353" s="211" t="str">
        <f t="shared" si="230"/>
        <v/>
      </c>
      <c r="AR353" s="211" t="str">
        <f t="shared" si="231"/>
        <v/>
      </c>
      <c r="AS353" s="211" t="str">
        <f t="shared" si="232"/>
        <v/>
      </c>
      <c r="AT353" s="211" t="str">
        <f t="shared" si="233"/>
        <v/>
      </c>
      <c r="AU353" s="211" t="str">
        <f t="shared" si="234"/>
        <v/>
      </c>
      <c r="AV353" s="211" t="str">
        <f t="shared" si="235"/>
        <v/>
      </c>
      <c r="AW353" s="211" t="str">
        <f t="shared" si="236"/>
        <v/>
      </c>
      <c r="AX353" s="211" t="str">
        <f t="shared" si="239"/>
        <v>YES</v>
      </c>
      <c r="AY353" s="125" t="str">
        <f t="shared" si="240"/>
        <v/>
      </c>
    </row>
    <row r="354" spans="1:51" s="211" customFormat="1" x14ac:dyDescent="0.25">
      <c r="A354" s="211" t="s">
        <v>68</v>
      </c>
      <c r="B354" s="211" t="s">
        <v>68</v>
      </c>
      <c r="C354" s="211" t="str">
        <f t="shared" si="202"/>
        <v>Smart Door Lock (Venetian Bronze)</v>
      </c>
      <c r="D354" s="211" t="str">
        <f t="shared" si="203"/>
        <v>Serrure de porte intelligente (venetian bronze)</v>
      </c>
      <c r="E354" s="211" t="str">
        <f t="shared" si="204"/>
        <v/>
      </c>
      <c r="F354" s="211" t="str">
        <f t="shared" si="205"/>
        <v>Smart Door Lock (Venetian Bronze)</v>
      </c>
      <c r="G354" s="211" t="str">
        <f t="shared" si="206"/>
        <v>Serrure de porte intelligente (venetian bronze)</v>
      </c>
      <c r="H354" s="211" t="str">
        <f t="shared" si="207"/>
        <v>Smart Door Lock (Venetian Bronze)</v>
      </c>
      <c r="I354" s="211" t="str">
        <f t="shared" si="237"/>
        <v>Serrure de porte intelligente (venetian bronze)</v>
      </c>
      <c r="J354" s="211" t="str">
        <f t="shared" si="208"/>
        <v/>
      </c>
      <c r="K354" s="211" t="str">
        <f t="shared" si="209"/>
        <v>9GED18000-3</v>
      </c>
      <c r="L354" s="211" t="str">
        <f t="shared" si="238"/>
        <v>Inventory</v>
      </c>
      <c r="M354" s="211" t="str">
        <f t="shared" si="210"/>
        <v>NO</v>
      </c>
      <c r="N354" s="211" t="str">
        <f t="shared" si="211"/>
        <v>Product</v>
      </c>
      <c r="O354" s="211" t="str">
        <f t="shared" si="212"/>
        <v>Automation</v>
      </c>
      <c r="P354" s="211" t="str">
        <f t="shared" si="213"/>
        <v>One Time</v>
      </c>
      <c r="Q354" s="349">
        <v>43930</v>
      </c>
      <c r="R354" s="349"/>
      <c r="S354" s="211" t="str">
        <f t="shared" si="214"/>
        <v>YES</v>
      </c>
      <c r="T354" s="211" t="str">
        <f t="shared" si="215"/>
        <v>No</v>
      </c>
      <c r="U354" s="211" t="str">
        <f t="shared" si="216"/>
        <v>No</v>
      </c>
      <c r="V354" s="211" t="str">
        <f t="shared" si="217"/>
        <v>NO</v>
      </c>
      <c r="W354" s="211" t="str">
        <f t="shared" si="218"/>
        <v>NO</v>
      </c>
      <c r="X354" s="211">
        <v>0</v>
      </c>
      <c r="Y354" s="211" t="s">
        <v>3277</v>
      </c>
      <c r="Z354" s="211" t="s">
        <v>3275</v>
      </c>
      <c r="AA354" s="211" t="s">
        <v>3319</v>
      </c>
      <c r="AB354" s="211" t="s">
        <v>3286</v>
      </c>
      <c r="AC354" s="211" t="s">
        <v>3286</v>
      </c>
      <c r="AD354" s="211" t="s">
        <v>3320</v>
      </c>
      <c r="AE354" s="211" t="str">
        <f t="shared" si="219"/>
        <v>9GED18000-3</v>
      </c>
      <c r="AF354" s="211" t="str">
        <f t="shared" si="220"/>
        <v/>
      </c>
      <c r="AG354" s="211" t="str">
        <f t="shared" si="221"/>
        <v/>
      </c>
      <c r="AH354" s="211" t="str">
        <f t="shared" si="241"/>
        <v>X</v>
      </c>
      <c r="AI354" s="211" t="str">
        <f t="shared" si="222"/>
        <v/>
      </c>
      <c r="AJ354" s="211" t="str">
        <f t="shared" si="223"/>
        <v/>
      </c>
      <c r="AK354" s="211" t="str">
        <f t="shared" si="224"/>
        <v/>
      </c>
      <c r="AL354" s="211" t="str">
        <f t="shared" si="225"/>
        <v/>
      </c>
      <c r="AM354" s="211" t="str">
        <f t="shared" si="226"/>
        <v/>
      </c>
      <c r="AN354" s="211" t="str">
        <f t="shared" si="227"/>
        <v>Yes</v>
      </c>
      <c r="AO354" s="211" t="str">
        <f t="shared" si="228"/>
        <v>No</v>
      </c>
      <c r="AP354" s="211" t="str">
        <f t="shared" si="229"/>
        <v>No</v>
      </c>
      <c r="AQ354" s="211" t="str">
        <f t="shared" si="230"/>
        <v/>
      </c>
      <c r="AR354" s="211" t="str">
        <f t="shared" si="231"/>
        <v/>
      </c>
      <c r="AS354" s="211" t="str">
        <f t="shared" si="232"/>
        <v/>
      </c>
      <c r="AT354" s="211" t="str">
        <f t="shared" si="233"/>
        <v/>
      </c>
      <c r="AU354" s="211" t="str">
        <f t="shared" si="234"/>
        <v/>
      </c>
      <c r="AV354" s="211" t="str">
        <f t="shared" si="235"/>
        <v/>
      </c>
      <c r="AW354" s="211" t="str">
        <f t="shared" si="236"/>
        <v/>
      </c>
      <c r="AX354" s="211" t="str">
        <f t="shared" si="239"/>
        <v>YES</v>
      </c>
      <c r="AY354" s="125" t="str">
        <f t="shared" si="240"/>
        <v/>
      </c>
    </row>
    <row r="355" spans="1:51" s="211" customFormat="1" x14ac:dyDescent="0.25">
      <c r="A355" s="211" t="s">
        <v>67</v>
      </c>
      <c r="B355" s="211" t="s">
        <v>67</v>
      </c>
      <c r="C355" s="211" t="str">
        <f t="shared" si="202"/>
        <v>Smart Door Lock (Nickel Satin)</v>
      </c>
      <c r="D355" s="211" t="str">
        <f t="shared" si="203"/>
        <v>Serrure de porte intelligente (nickel satin)</v>
      </c>
      <c r="E355" s="211" t="str">
        <f t="shared" si="204"/>
        <v/>
      </c>
      <c r="F355" s="211" t="str">
        <f t="shared" si="205"/>
        <v>Smart Door Lock (Nickel Satin)</v>
      </c>
      <c r="G355" s="211" t="str">
        <f t="shared" si="206"/>
        <v>Serrure de porte intelligente (nickel satin)</v>
      </c>
      <c r="H355" s="211" t="str">
        <f t="shared" si="207"/>
        <v>Smart Door Lock (Nickel Satin)</v>
      </c>
      <c r="I355" s="211" t="str">
        <f t="shared" si="237"/>
        <v>Serrure de porte intelligente (nickel satin)</v>
      </c>
      <c r="J355" s="211" t="str">
        <f t="shared" si="208"/>
        <v/>
      </c>
      <c r="K355" s="211" t="str">
        <f t="shared" si="209"/>
        <v>59184328042</v>
      </c>
      <c r="L355" s="211" t="str">
        <f t="shared" si="238"/>
        <v>Inventory</v>
      </c>
      <c r="M355" s="211" t="str">
        <f t="shared" si="210"/>
        <v>NO</v>
      </c>
      <c r="N355" s="211" t="str">
        <f t="shared" si="211"/>
        <v>Product</v>
      </c>
      <c r="O355" s="211" t="str">
        <f t="shared" si="212"/>
        <v>Automation</v>
      </c>
      <c r="P355" s="211" t="str">
        <f t="shared" si="213"/>
        <v>One Time</v>
      </c>
      <c r="Q355" s="349">
        <v>43930</v>
      </c>
      <c r="R355" s="349"/>
      <c r="S355" s="211" t="str">
        <f t="shared" si="214"/>
        <v>YES</v>
      </c>
      <c r="T355" s="211" t="str">
        <f t="shared" si="215"/>
        <v>No</v>
      </c>
      <c r="U355" s="211" t="str">
        <f t="shared" si="216"/>
        <v>No</v>
      </c>
      <c r="V355" s="211" t="str">
        <f t="shared" si="217"/>
        <v>NO</v>
      </c>
      <c r="W355" s="211" t="str">
        <f t="shared" si="218"/>
        <v>NO</v>
      </c>
      <c r="X355" s="211">
        <v>0</v>
      </c>
      <c r="Y355" s="211" t="s">
        <v>3277</v>
      </c>
      <c r="Z355" s="211" t="s">
        <v>3275</v>
      </c>
      <c r="AA355" s="211" t="s">
        <v>3319</v>
      </c>
      <c r="AB355" s="211" t="s">
        <v>3286</v>
      </c>
      <c r="AC355" s="211" t="s">
        <v>3286</v>
      </c>
      <c r="AD355" s="211" t="s">
        <v>3320</v>
      </c>
      <c r="AE355" s="211" t="str">
        <f t="shared" si="219"/>
        <v>9GED18000-2</v>
      </c>
      <c r="AF355" s="211" t="str">
        <f t="shared" si="220"/>
        <v/>
      </c>
      <c r="AG355" s="211" t="str">
        <f t="shared" si="221"/>
        <v/>
      </c>
      <c r="AH355" s="211" t="str">
        <f t="shared" si="241"/>
        <v>X</v>
      </c>
      <c r="AI355" s="211" t="str">
        <f t="shared" si="222"/>
        <v/>
      </c>
      <c r="AJ355" s="211" t="str">
        <f t="shared" si="223"/>
        <v/>
      </c>
      <c r="AK355" s="211" t="str">
        <f t="shared" si="224"/>
        <v/>
      </c>
      <c r="AL355" s="211" t="str">
        <f t="shared" si="225"/>
        <v/>
      </c>
      <c r="AM355" s="211" t="str">
        <f t="shared" si="226"/>
        <v/>
      </c>
      <c r="AN355" s="211" t="str">
        <f t="shared" si="227"/>
        <v>Yes</v>
      </c>
      <c r="AO355" s="211" t="str">
        <f t="shared" si="228"/>
        <v>No</v>
      </c>
      <c r="AP355" s="211" t="str">
        <f t="shared" si="229"/>
        <v>No</v>
      </c>
      <c r="AQ355" s="211" t="str">
        <f t="shared" si="230"/>
        <v/>
      </c>
      <c r="AR355" s="211" t="str">
        <f t="shared" si="231"/>
        <v/>
      </c>
      <c r="AS355" s="211" t="str">
        <f t="shared" si="232"/>
        <v/>
      </c>
      <c r="AT355" s="211" t="str">
        <f t="shared" si="233"/>
        <v/>
      </c>
      <c r="AU355" s="211" t="str">
        <f t="shared" si="234"/>
        <v/>
      </c>
      <c r="AV355" s="211" t="str">
        <f t="shared" si="235"/>
        <v/>
      </c>
      <c r="AW355" s="211" t="str">
        <f t="shared" si="236"/>
        <v/>
      </c>
      <c r="AX355" s="211" t="str">
        <f t="shared" si="239"/>
        <v>YES</v>
      </c>
      <c r="AY355" s="125" t="str">
        <f t="shared" si="240"/>
        <v/>
      </c>
    </row>
    <row r="356" spans="1:51" s="211" customFormat="1" x14ac:dyDescent="0.25">
      <c r="A356" s="211" t="s">
        <v>1718</v>
      </c>
      <c r="B356" s="211" t="s">
        <v>1718</v>
      </c>
      <c r="C356" s="211" t="str">
        <f t="shared" si="202"/>
        <v>Smart Door Lock (Venetian Bronze)</v>
      </c>
      <c r="D356" s="211" t="str">
        <f t="shared" si="203"/>
        <v>Serrure de porte intelligente (bronze vénitien)</v>
      </c>
      <c r="E356" s="211" t="str">
        <f t="shared" si="204"/>
        <v/>
      </c>
      <c r="F356" s="211" t="str">
        <f t="shared" si="205"/>
        <v>Smart Door Lock (Venetian Bronze)</v>
      </c>
      <c r="G356" s="211" t="str">
        <f t="shared" si="206"/>
        <v>Serrure de porte intelligente (bronze vénitien)</v>
      </c>
      <c r="H356" s="211" t="str">
        <f t="shared" si="207"/>
        <v>Smart Door Lock (Venetian Bronze)</v>
      </c>
      <c r="I356" s="211" t="str">
        <f t="shared" si="237"/>
        <v>Serrure de porte intelligente (bronze vénitien)</v>
      </c>
      <c r="J356" s="211" t="str">
        <f t="shared" si="208"/>
        <v/>
      </c>
      <c r="K356" s="211" t="str">
        <f t="shared" si="209"/>
        <v>9GED18000-17</v>
      </c>
      <c r="L356" s="211" t="str">
        <f t="shared" si="238"/>
        <v>Inventory</v>
      </c>
      <c r="M356" s="211" t="str">
        <f t="shared" si="210"/>
        <v>NO</v>
      </c>
      <c r="N356" s="211" t="str">
        <f t="shared" si="211"/>
        <v>Product</v>
      </c>
      <c r="O356" s="211" t="str">
        <f t="shared" si="212"/>
        <v>Automation</v>
      </c>
      <c r="P356" s="211" t="str">
        <f t="shared" si="213"/>
        <v>One Time</v>
      </c>
      <c r="Q356" s="349">
        <v>43930</v>
      </c>
      <c r="R356" s="349"/>
      <c r="S356" s="211" t="str">
        <f t="shared" si="214"/>
        <v>YES</v>
      </c>
      <c r="T356" s="211" t="str">
        <f t="shared" si="215"/>
        <v>No</v>
      </c>
      <c r="U356" s="211" t="str">
        <f t="shared" si="216"/>
        <v>No</v>
      </c>
      <c r="V356" s="211" t="str">
        <f t="shared" si="217"/>
        <v>NO</v>
      </c>
      <c r="W356" s="211" t="str">
        <f t="shared" si="218"/>
        <v>NO</v>
      </c>
      <c r="X356" s="211">
        <v>0</v>
      </c>
      <c r="Y356" s="211" t="s">
        <v>3277</v>
      </c>
      <c r="Z356" s="211" t="s">
        <v>3275</v>
      </c>
      <c r="AA356" s="211" t="s">
        <v>3319</v>
      </c>
      <c r="AB356" s="211" t="s">
        <v>3286</v>
      </c>
      <c r="AC356" s="211" t="s">
        <v>3286</v>
      </c>
      <c r="AD356" s="211" t="s">
        <v>3320</v>
      </c>
      <c r="AE356" s="211" t="str">
        <f t="shared" si="219"/>
        <v>9GED18000-17</v>
      </c>
      <c r="AF356" s="211" t="str">
        <f t="shared" si="220"/>
        <v/>
      </c>
      <c r="AG356" s="211" t="str">
        <f t="shared" si="221"/>
        <v/>
      </c>
      <c r="AH356" s="211" t="str">
        <f t="shared" si="241"/>
        <v>X</v>
      </c>
      <c r="AI356" s="211" t="str">
        <f t="shared" si="222"/>
        <v/>
      </c>
      <c r="AJ356" s="211" t="str">
        <f t="shared" si="223"/>
        <v/>
      </c>
      <c r="AK356" s="211" t="str">
        <f t="shared" si="224"/>
        <v/>
      </c>
      <c r="AL356" s="211" t="str">
        <f t="shared" si="225"/>
        <v/>
      </c>
      <c r="AM356" s="211" t="str">
        <f t="shared" si="226"/>
        <v/>
      </c>
      <c r="AN356" s="211" t="str">
        <f t="shared" si="227"/>
        <v>Yes</v>
      </c>
      <c r="AO356" s="211" t="str">
        <f t="shared" si="228"/>
        <v>No</v>
      </c>
      <c r="AP356" s="211" t="str">
        <f t="shared" si="229"/>
        <v>No</v>
      </c>
      <c r="AQ356" s="211" t="str">
        <f t="shared" si="230"/>
        <v/>
      </c>
      <c r="AR356" s="211" t="str">
        <f t="shared" si="231"/>
        <v/>
      </c>
      <c r="AS356" s="211" t="str">
        <f t="shared" si="232"/>
        <v/>
      </c>
      <c r="AT356" s="211" t="str">
        <f t="shared" si="233"/>
        <v/>
      </c>
      <c r="AU356" s="211" t="str">
        <f t="shared" si="234"/>
        <v/>
      </c>
      <c r="AV356" s="211" t="str">
        <f t="shared" si="235"/>
        <v/>
      </c>
      <c r="AW356" s="211" t="str">
        <f t="shared" si="236"/>
        <v/>
      </c>
      <c r="AX356" s="211" t="str">
        <f t="shared" si="239"/>
        <v>YES</v>
      </c>
      <c r="AY356" s="125" t="str">
        <f t="shared" si="240"/>
        <v/>
      </c>
    </row>
    <row r="357" spans="1:51" s="211" customFormat="1" x14ac:dyDescent="0.25">
      <c r="A357" s="211" t="s">
        <v>1716</v>
      </c>
      <c r="B357" s="211" t="s">
        <v>1716</v>
      </c>
      <c r="C357" s="211" t="str">
        <f t="shared" si="202"/>
        <v>Smart Door Lock (Nickel Satin)</v>
      </c>
      <c r="D357" s="211" t="str">
        <f t="shared" si="203"/>
        <v>Serrure de porte intelligente (nickel satin)</v>
      </c>
      <c r="E357" s="211" t="str">
        <f t="shared" si="204"/>
        <v/>
      </c>
      <c r="F357" s="211" t="str">
        <f t="shared" si="205"/>
        <v>Smart Door Lock (Nickel Satin)</v>
      </c>
      <c r="G357" s="211" t="str">
        <f t="shared" si="206"/>
        <v>Serrure de porte intelligente (nickel satin)</v>
      </c>
      <c r="H357" s="211" t="str">
        <f t="shared" si="207"/>
        <v>Smart Door Lock (Nickel Satin)</v>
      </c>
      <c r="I357" s="211" t="str">
        <f t="shared" si="237"/>
        <v>Serrure de porte intelligente (nickel satin)</v>
      </c>
      <c r="J357" s="211" t="str">
        <f t="shared" si="208"/>
        <v/>
      </c>
      <c r="K357" s="211" t="str">
        <f t="shared" si="209"/>
        <v>9GED18000-16</v>
      </c>
      <c r="L357" s="211" t="str">
        <f t="shared" si="238"/>
        <v>Inventory</v>
      </c>
      <c r="M357" s="211" t="str">
        <f t="shared" si="210"/>
        <v>NO</v>
      </c>
      <c r="N357" s="211" t="str">
        <f t="shared" si="211"/>
        <v>Product</v>
      </c>
      <c r="O357" s="211" t="str">
        <f t="shared" si="212"/>
        <v>Automation</v>
      </c>
      <c r="P357" s="211" t="str">
        <f t="shared" si="213"/>
        <v>One Time</v>
      </c>
      <c r="Q357" s="349">
        <v>43930</v>
      </c>
      <c r="R357" s="349"/>
      <c r="S357" s="211" t="str">
        <f t="shared" si="214"/>
        <v>YES</v>
      </c>
      <c r="T357" s="211" t="str">
        <f t="shared" si="215"/>
        <v>No</v>
      </c>
      <c r="U357" s="211" t="str">
        <f t="shared" si="216"/>
        <v>No</v>
      </c>
      <c r="V357" s="211" t="str">
        <f t="shared" si="217"/>
        <v>NO</v>
      </c>
      <c r="W357" s="211" t="str">
        <f t="shared" si="218"/>
        <v>NO</v>
      </c>
      <c r="X357" s="211">
        <v>0</v>
      </c>
      <c r="Y357" s="211" t="s">
        <v>3277</v>
      </c>
      <c r="Z357" s="211" t="s">
        <v>3275</v>
      </c>
      <c r="AA357" s="211" t="s">
        <v>3319</v>
      </c>
      <c r="AB357" s="211" t="s">
        <v>3286</v>
      </c>
      <c r="AC357" s="211" t="s">
        <v>3286</v>
      </c>
      <c r="AD357" s="211" t="s">
        <v>3320</v>
      </c>
      <c r="AE357" s="211" t="str">
        <f t="shared" si="219"/>
        <v>9GED18000-16</v>
      </c>
      <c r="AF357" s="211" t="str">
        <f t="shared" si="220"/>
        <v/>
      </c>
      <c r="AG357" s="211" t="str">
        <f t="shared" si="221"/>
        <v/>
      </c>
      <c r="AH357" s="211" t="str">
        <f t="shared" si="241"/>
        <v>X</v>
      </c>
      <c r="AI357" s="211" t="str">
        <f t="shared" si="222"/>
        <v/>
      </c>
      <c r="AJ357" s="211" t="str">
        <f t="shared" si="223"/>
        <v/>
      </c>
      <c r="AK357" s="211" t="str">
        <f t="shared" si="224"/>
        <v/>
      </c>
      <c r="AL357" s="211" t="str">
        <f t="shared" si="225"/>
        <v/>
      </c>
      <c r="AM357" s="211" t="str">
        <f t="shared" si="226"/>
        <v/>
      </c>
      <c r="AN357" s="211" t="str">
        <f t="shared" si="227"/>
        <v>Yes</v>
      </c>
      <c r="AO357" s="211" t="str">
        <f t="shared" si="228"/>
        <v>No</v>
      </c>
      <c r="AP357" s="211" t="str">
        <f t="shared" si="229"/>
        <v>No</v>
      </c>
      <c r="AQ357" s="211" t="str">
        <f t="shared" si="230"/>
        <v/>
      </c>
      <c r="AR357" s="211" t="str">
        <f t="shared" si="231"/>
        <v/>
      </c>
      <c r="AS357" s="211" t="str">
        <f t="shared" si="232"/>
        <v/>
      </c>
      <c r="AT357" s="211" t="str">
        <f t="shared" si="233"/>
        <v/>
      </c>
      <c r="AU357" s="211" t="str">
        <f t="shared" si="234"/>
        <v/>
      </c>
      <c r="AV357" s="211" t="str">
        <f t="shared" si="235"/>
        <v/>
      </c>
      <c r="AW357" s="211" t="str">
        <f t="shared" si="236"/>
        <v/>
      </c>
      <c r="AX357" s="211" t="str">
        <f t="shared" si="239"/>
        <v>YES</v>
      </c>
      <c r="AY357" s="125" t="str">
        <f t="shared" si="240"/>
        <v/>
      </c>
    </row>
    <row r="358" spans="1:51" s="211" customFormat="1" x14ac:dyDescent="0.25">
      <c r="A358" s="211" t="s">
        <v>1714</v>
      </c>
      <c r="B358" s="211" t="s">
        <v>1714</v>
      </c>
      <c r="C358" s="211" t="str">
        <f t="shared" si="202"/>
        <v>Smart Door Lock (Solid Brass)</v>
      </c>
      <c r="D358" s="211" t="str">
        <f t="shared" si="203"/>
        <v>Serrure de porte intelligente (laiton luisant)</v>
      </c>
      <c r="E358" s="211" t="str">
        <f t="shared" si="204"/>
        <v/>
      </c>
      <c r="F358" s="211" t="str">
        <f t="shared" si="205"/>
        <v>Smart Door Lock (Solid Brass)</v>
      </c>
      <c r="G358" s="211" t="str">
        <f t="shared" si="206"/>
        <v>Serrure de porte intelligente (laiton luisant)</v>
      </c>
      <c r="H358" s="211" t="str">
        <f t="shared" si="207"/>
        <v>Smart Door Lock (Solid Brass)</v>
      </c>
      <c r="I358" s="211" t="str">
        <f t="shared" si="237"/>
        <v>Serrure de porte intelligente (laiton luisant)</v>
      </c>
      <c r="J358" s="211" t="str">
        <f t="shared" si="208"/>
        <v/>
      </c>
      <c r="K358" s="211" t="str">
        <f t="shared" si="209"/>
        <v>9GED18000-15</v>
      </c>
      <c r="L358" s="211" t="str">
        <f t="shared" si="238"/>
        <v>Inventory</v>
      </c>
      <c r="M358" s="211" t="str">
        <f t="shared" si="210"/>
        <v>NO</v>
      </c>
      <c r="N358" s="211" t="str">
        <f t="shared" si="211"/>
        <v>Product</v>
      </c>
      <c r="O358" s="211" t="str">
        <f t="shared" si="212"/>
        <v>Automation</v>
      </c>
      <c r="P358" s="211" t="str">
        <f t="shared" si="213"/>
        <v>One Time</v>
      </c>
      <c r="Q358" s="349">
        <v>43930</v>
      </c>
      <c r="R358" s="349"/>
      <c r="S358" s="211" t="str">
        <f t="shared" si="214"/>
        <v>YES</v>
      </c>
      <c r="T358" s="211" t="str">
        <f t="shared" si="215"/>
        <v>No</v>
      </c>
      <c r="U358" s="211" t="str">
        <f t="shared" si="216"/>
        <v>No</v>
      </c>
      <c r="V358" s="211" t="str">
        <f t="shared" si="217"/>
        <v>NO</v>
      </c>
      <c r="W358" s="211" t="str">
        <f t="shared" si="218"/>
        <v>NO</v>
      </c>
      <c r="X358" s="211">
        <v>0</v>
      </c>
      <c r="Y358" s="211" t="s">
        <v>3277</v>
      </c>
      <c r="Z358" s="211" t="s">
        <v>3275</v>
      </c>
      <c r="AA358" s="211" t="s">
        <v>3319</v>
      </c>
      <c r="AB358" s="211" t="s">
        <v>3286</v>
      </c>
      <c r="AC358" s="211" t="s">
        <v>3286</v>
      </c>
      <c r="AD358" s="211" t="s">
        <v>3320</v>
      </c>
      <c r="AE358" s="211" t="str">
        <f t="shared" si="219"/>
        <v>9GED18000-15</v>
      </c>
      <c r="AF358" s="211" t="str">
        <f t="shared" si="220"/>
        <v/>
      </c>
      <c r="AG358" s="211" t="str">
        <f t="shared" si="221"/>
        <v/>
      </c>
      <c r="AH358" s="211" t="str">
        <f t="shared" si="241"/>
        <v>X</v>
      </c>
      <c r="AI358" s="211" t="str">
        <f t="shared" si="222"/>
        <v/>
      </c>
      <c r="AJ358" s="211" t="str">
        <f t="shared" si="223"/>
        <v/>
      </c>
      <c r="AK358" s="211" t="str">
        <f t="shared" si="224"/>
        <v/>
      </c>
      <c r="AL358" s="211" t="str">
        <f t="shared" si="225"/>
        <v/>
      </c>
      <c r="AM358" s="211" t="str">
        <f t="shared" si="226"/>
        <v/>
      </c>
      <c r="AN358" s="211" t="str">
        <f t="shared" si="227"/>
        <v>Yes</v>
      </c>
      <c r="AO358" s="211" t="str">
        <f t="shared" si="228"/>
        <v>No</v>
      </c>
      <c r="AP358" s="211" t="str">
        <f t="shared" si="229"/>
        <v>No</v>
      </c>
      <c r="AQ358" s="211" t="str">
        <f t="shared" si="230"/>
        <v/>
      </c>
      <c r="AR358" s="211" t="str">
        <f t="shared" si="231"/>
        <v/>
      </c>
      <c r="AS358" s="211" t="str">
        <f t="shared" si="232"/>
        <v/>
      </c>
      <c r="AT358" s="211" t="str">
        <f t="shared" si="233"/>
        <v/>
      </c>
      <c r="AU358" s="211" t="str">
        <f t="shared" si="234"/>
        <v/>
      </c>
      <c r="AV358" s="211" t="str">
        <f t="shared" si="235"/>
        <v/>
      </c>
      <c r="AW358" s="211" t="str">
        <f t="shared" si="236"/>
        <v/>
      </c>
      <c r="AX358" s="211" t="str">
        <f t="shared" si="239"/>
        <v>YES</v>
      </c>
      <c r="AY358" s="125" t="str">
        <f t="shared" si="240"/>
        <v/>
      </c>
    </row>
    <row r="359" spans="1:51" s="211" customFormat="1" x14ac:dyDescent="0.25">
      <c r="A359" s="211" t="s">
        <v>66</v>
      </c>
      <c r="B359" s="211" t="s">
        <v>66</v>
      </c>
      <c r="C359" s="211" t="str">
        <f t="shared" si="202"/>
        <v>Smart Door Lock (Solid Brass)</v>
      </c>
      <c r="D359" s="211" t="str">
        <f t="shared" si="203"/>
        <v>Serrure de porte intelligente (laiton luisant)</v>
      </c>
      <c r="E359" s="211" t="str">
        <f t="shared" si="204"/>
        <v/>
      </c>
      <c r="F359" s="211" t="str">
        <f t="shared" si="205"/>
        <v>Smart Door Lock (Solid Brass)</v>
      </c>
      <c r="G359" s="211" t="str">
        <f t="shared" si="206"/>
        <v>Serrure de porte intelligente (laiton luisant)</v>
      </c>
      <c r="H359" s="211" t="str">
        <f t="shared" si="207"/>
        <v>Smart Door Lock (Solid Brass)</v>
      </c>
      <c r="I359" s="211" t="str">
        <f t="shared" si="237"/>
        <v>Serrure de porte intelligente (laiton luisant)</v>
      </c>
      <c r="J359" s="211" t="str">
        <f t="shared" si="208"/>
        <v/>
      </c>
      <c r="K359" s="211" t="str">
        <f t="shared" si="209"/>
        <v>59184328035</v>
      </c>
      <c r="L359" s="211" t="str">
        <f t="shared" si="238"/>
        <v>Inventory</v>
      </c>
      <c r="M359" s="211" t="str">
        <f t="shared" si="210"/>
        <v>NO</v>
      </c>
      <c r="N359" s="211" t="str">
        <f t="shared" si="211"/>
        <v>Product</v>
      </c>
      <c r="O359" s="211" t="str">
        <f t="shared" si="212"/>
        <v>Automation</v>
      </c>
      <c r="P359" s="211" t="str">
        <f t="shared" si="213"/>
        <v>One Time</v>
      </c>
      <c r="Q359" s="349">
        <v>43930</v>
      </c>
      <c r="R359" s="349"/>
      <c r="S359" s="211" t="str">
        <f t="shared" si="214"/>
        <v>YES</v>
      </c>
      <c r="T359" s="211" t="str">
        <f t="shared" si="215"/>
        <v>No</v>
      </c>
      <c r="U359" s="211" t="str">
        <f t="shared" si="216"/>
        <v>No</v>
      </c>
      <c r="V359" s="211" t="str">
        <f t="shared" si="217"/>
        <v>NO</v>
      </c>
      <c r="W359" s="211" t="str">
        <f t="shared" si="218"/>
        <v>NO</v>
      </c>
      <c r="X359" s="211">
        <v>0</v>
      </c>
      <c r="Y359" s="211" t="s">
        <v>3277</v>
      </c>
      <c r="Z359" s="211" t="s">
        <v>3275</v>
      </c>
      <c r="AA359" s="211" t="s">
        <v>3319</v>
      </c>
      <c r="AB359" s="211" t="s">
        <v>3286</v>
      </c>
      <c r="AC359" s="211" t="s">
        <v>3286</v>
      </c>
      <c r="AD359" s="211" t="s">
        <v>3320</v>
      </c>
      <c r="AE359" s="211" t="str">
        <f t="shared" si="219"/>
        <v>9GED18000-1</v>
      </c>
      <c r="AF359" s="211" t="str">
        <f t="shared" si="220"/>
        <v/>
      </c>
      <c r="AG359" s="211" t="str">
        <f t="shared" si="221"/>
        <v/>
      </c>
      <c r="AH359" s="211" t="str">
        <f t="shared" si="241"/>
        <v>X</v>
      </c>
      <c r="AI359" s="211" t="str">
        <f t="shared" si="222"/>
        <v/>
      </c>
      <c r="AJ359" s="211" t="str">
        <f t="shared" si="223"/>
        <v/>
      </c>
      <c r="AK359" s="211" t="str">
        <f t="shared" si="224"/>
        <v/>
      </c>
      <c r="AL359" s="211" t="str">
        <f t="shared" si="225"/>
        <v/>
      </c>
      <c r="AM359" s="211" t="str">
        <f t="shared" si="226"/>
        <v/>
      </c>
      <c r="AN359" s="211" t="str">
        <f t="shared" si="227"/>
        <v>Yes</v>
      </c>
      <c r="AO359" s="211" t="str">
        <f t="shared" si="228"/>
        <v>No</v>
      </c>
      <c r="AP359" s="211" t="str">
        <f t="shared" si="229"/>
        <v>No</v>
      </c>
      <c r="AQ359" s="211" t="str">
        <f t="shared" si="230"/>
        <v/>
      </c>
      <c r="AR359" s="211" t="str">
        <f t="shared" si="231"/>
        <v/>
      </c>
      <c r="AS359" s="211" t="str">
        <f t="shared" si="232"/>
        <v/>
      </c>
      <c r="AT359" s="211" t="str">
        <f t="shared" si="233"/>
        <v/>
      </c>
      <c r="AU359" s="211" t="str">
        <f t="shared" si="234"/>
        <v/>
      </c>
      <c r="AV359" s="211" t="str">
        <f t="shared" si="235"/>
        <v/>
      </c>
      <c r="AW359" s="211" t="str">
        <f t="shared" si="236"/>
        <v/>
      </c>
      <c r="AX359" s="211" t="str">
        <f t="shared" si="239"/>
        <v>YES</v>
      </c>
      <c r="AY359" s="125" t="str">
        <f t="shared" si="240"/>
        <v/>
      </c>
    </row>
    <row r="360" spans="1:51" s="211" customFormat="1" x14ac:dyDescent="0.25">
      <c r="A360" s="211" t="s">
        <v>3220</v>
      </c>
      <c r="B360" s="211" t="s">
        <v>3220</v>
      </c>
      <c r="C360" s="211" t="str">
        <f t="shared" si="202"/>
        <v>6 Months Free Acquisition Offer</v>
      </c>
      <c r="D360" s="211" t="str">
        <f t="shared" si="203"/>
        <v>Offre d'acquisition de six mois gratuits</v>
      </c>
      <c r="E360" s="211" t="str">
        <f t="shared" si="204"/>
        <v/>
      </c>
      <c r="F360" s="211" t="str">
        <f t="shared" si="205"/>
        <v>6 Months Free one time offer</v>
      </c>
      <c r="G360" s="211" t="str">
        <f t="shared" si="206"/>
        <v>Offre d'acquisition de six mois gratuits</v>
      </c>
      <c r="H360" s="211" t="str">
        <f t="shared" si="207"/>
        <v>6 Months Free Acquisition Offer</v>
      </c>
      <c r="I360" s="211" t="str">
        <f t="shared" si="237"/>
        <v>Offre d'acquisition de six mois gratuits</v>
      </c>
      <c r="J360" s="211" t="str">
        <f t="shared" si="208"/>
        <v/>
      </c>
      <c r="K360" s="211" t="str">
        <f t="shared" si="209"/>
        <v/>
      </c>
      <c r="L360" s="211" t="str">
        <f t="shared" si="238"/>
        <v>Service</v>
      </c>
      <c r="M360" s="211" t="str">
        <f t="shared" si="210"/>
        <v>YES</v>
      </c>
      <c r="N360" s="211" t="str">
        <f t="shared" si="211"/>
        <v>Product</v>
      </c>
      <c r="O360" s="211" t="str">
        <f t="shared" si="212"/>
        <v>Promotion</v>
      </c>
      <c r="P360" s="211" t="str">
        <f t="shared" si="213"/>
        <v>RMR</v>
      </c>
      <c r="Q360" s="349">
        <v>43930</v>
      </c>
      <c r="R360" s="349"/>
      <c r="S360" s="211" t="str">
        <f t="shared" si="214"/>
        <v>NO</v>
      </c>
      <c r="T360" s="211" t="str">
        <f t="shared" si="215"/>
        <v>No</v>
      </c>
      <c r="U360" s="211" t="str">
        <f t="shared" si="216"/>
        <v>No</v>
      </c>
      <c r="V360" s="211" t="str">
        <f t="shared" si="217"/>
        <v>NO</v>
      </c>
      <c r="W360" s="211" t="str">
        <f t="shared" si="218"/>
        <v>NO</v>
      </c>
      <c r="X360" s="211">
        <v>0</v>
      </c>
      <c r="Y360" s="211" t="s">
        <v>3277</v>
      </c>
      <c r="Z360" s="211" t="s">
        <v>3275</v>
      </c>
      <c r="AA360" s="211" t="s">
        <v>3319</v>
      </c>
      <c r="AB360" s="211" t="s">
        <v>3286</v>
      </c>
      <c r="AC360" s="211" t="s">
        <v>3286</v>
      </c>
      <c r="AD360" s="211" t="s">
        <v>3320</v>
      </c>
      <c r="AE360" s="211" t="str">
        <f t="shared" si="219"/>
        <v>Service</v>
      </c>
      <c r="AF360" s="211" t="str">
        <f t="shared" si="220"/>
        <v>Service</v>
      </c>
      <c r="AG360" s="211" t="str">
        <f t="shared" si="221"/>
        <v>6MFA</v>
      </c>
      <c r="AH360" s="211" t="str">
        <f t="shared" si="241"/>
        <v/>
      </c>
      <c r="AI360" s="211" t="str">
        <f t="shared" si="222"/>
        <v>YES</v>
      </c>
      <c r="AJ360" s="211">
        <f t="shared" si="223"/>
        <v>6</v>
      </c>
      <c r="AK360" s="211" t="str">
        <f t="shared" si="224"/>
        <v/>
      </c>
      <c r="AL360" s="211" t="str">
        <f t="shared" si="225"/>
        <v/>
      </c>
      <c r="AM360" s="211" t="str">
        <f t="shared" si="226"/>
        <v>Offer</v>
      </c>
      <c r="AN360" s="211" t="str">
        <f t="shared" si="227"/>
        <v>No</v>
      </c>
      <c r="AO360" s="211" t="str">
        <f t="shared" si="228"/>
        <v>No</v>
      </c>
      <c r="AP360" s="211" t="str">
        <f t="shared" si="229"/>
        <v>No</v>
      </c>
      <c r="AQ360" s="211" t="str">
        <f t="shared" si="230"/>
        <v/>
      </c>
      <c r="AR360" s="211" t="str">
        <f t="shared" si="231"/>
        <v/>
      </c>
      <c r="AS360" s="211" t="str">
        <f t="shared" si="232"/>
        <v/>
      </c>
      <c r="AT360" s="211" t="str">
        <f t="shared" si="233"/>
        <v>NO</v>
      </c>
      <c r="AU360" s="211" t="str">
        <f t="shared" si="234"/>
        <v/>
      </c>
      <c r="AV360" s="211" t="str">
        <f t="shared" si="235"/>
        <v/>
      </c>
      <c r="AW360" s="211" t="str">
        <f t="shared" si="236"/>
        <v/>
      </c>
      <c r="AX360" s="211" t="str">
        <f t="shared" si="239"/>
        <v>NO</v>
      </c>
      <c r="AY360" s="125" t="str">
        <f t="shared" si="240"/>
        <v/>
      </c>
    </row>
    <row r="361" spans="1:51" s="211" customFormat="1" x14ac:dyDescent="0.25">
      <c r="A361" s="211">
        <v>6160</v>
      </c>
      <c r="B361" s="211">
        <v>6160</v>
      </c>
      <c r="C361" s="211" t="str">
        <f t="shared" si="202"/>
        <v>Alpha keypad PGM Tool</v>
      </c>
      <c r="D361" s="211" t="str">
        <f t="shared" si="203"/>
        <v>Outil programmable pour clavier alphanumérique</v>
      </c>
      <c r="E361" s="211" t="str">
        <f t="shared" si="204"/>
        <v/>
      </c>
      <c r="F361" s="211" t="str">
        <f t="shared" si="205"/>
        <v>Alpha keypad PGM Tool</v>
      </c>
      <c r="G361" s="211" t="str">
        <f t="shared" si="206"/>
        <v>Outil programmable pour clavier alphanumérique</v>
      </c>
      <c r="H361" s="211" t="str">
        <f t="shared" si="207"/>
        <v>Alpha keypad PGM Tool</v>
      </c>
      <c r="I361" s="211" t="str">
        <f t="shared" si="237"/>
        <v>Outil programmable pour clavier alphanumérique</v>
      </c>
      <c r="J361" s="211" t="str">
        <f t="shared" si="208"/>
        <v/>
      </c>
      <c r="K361" s="211" t="str">
        <f t="shared" si="209"/>
        <v>6160</v>
      </c>
      <c r="L361" s="211" t="str">
        <f t="shared" si="238"/>
        <v>Inventory</v>
      </c>
      <c r="M361" s="211" t="str">
        <f t="shared" si="210"/>
        <v>NO</v>
      </c>
      <c r="N361" s="211" t="str">
        <f t="shared" si="211"/>
        <v>Product</v>
      </c>
      <c r="O361" s="211" t="str">
        <f t="shared" si="212"/>
        <v>Misc</v>
      </c>
      <c r="P361" s="211" t="str">
        <f t="shared" si="213"/>
        <v>One Time</v>
      </c>
      <c r="Q361" s="349">
        <v>43930</v>
      </c>
      <c r="R361" s="349"/>
      <c r="S361" s="211" t="str">
        <f t="shared" si="214"/>
        <v>YES</v>
      </c>
      <c r="T361" s="211" t="str">
        <f t="shared" si="215"/>
        <v>No</v>
      </c>
      <c r="U361" s="211" t="str">
        <f t="shared" si="216"/>
        <v>No</v>
      </c>
      <c r="V361" s="211" t="str">
        <f t="shared" si="217"/>
        <v>NO</v>
      </c>
      <c r="W361" s="211" t="str">
        <f t="shared" si="218"/>
        <v>NO</v>
      </c>
      <c r="X361" s="211">
        <v>0</v>
      </c>
      <c r="Y361" s="211" t="s">
        <v>3277</v>
      </c>
      <c r="Z361" s="211" t="s">
        <v>3275</v>
      </c>
      <c r="AA361" s="211" t="s">
        <v>3319</v>
      </c>
      <c r="AB361" s="211" t="s">
        <v>3286</v>
      </c>
      <c r="AC361" s="211" t="s">
        <v>3286</v>
      </c>
      <c r="AD361" s="211" t="s">
        <v>3320</v>
      </c>
      <c r="AE361" s="211" t="str">
        <f t="shared" si="219"/>
        <v>6160</v>
      </c>
      <c r="AF361" s="211" t="str">
        <f t="shared" si="220"/>
        <v/>
      </c>
      <c r="AG361" s="211" t="str">
        <f t="shared" si="221"/>
        <v/>
      </c>
      <c r="AH361" s="211" t="str">
        <f t="shared" si="241"/>
        <v>X</v>
      </c>
      <c r="AI361" s="211" t="str">
        <f t="shared" si="222"/>
        <v/>
      </c>
      <c r="AJ361" s="211" t="str">
        <f t="shared" si="223"/>
        <v/>
      </c>
      <c r="AK361" s="211" t="str">
        <f t="shared" si="224"/>
        <v/>
      </c>
      <c r="AL361" s="211" t="str">
        <f t="shared" si="225"/>
        <v/>
      </c>
      <c r="AM361" s="211" t="str">
        <f t="shared" si="226"/>
        <v/>
      </c>
      <c r="AN361" s="211" t="str">
        <f t="shared" si="227"/>
        <v>No</v>
      </c>
      <c r="AO361" s="211" t="str">
        <f t="shared" si="228"/>
        <v>No</v>
      </c>
      <c r="AP361" s="211" t="str">
        <f t="shared" si="229"/>
        <v>No</v>
      </c>
      <c r="AQ361" s="211" t="str">
        <f t="shared" si="230"/>
        <v/>
      </c>
      <c r="AR361" s="211" t="str">
        <f t="shared" si="231"/>
        <v/>
      </c>
      <c r="AS361" s="211" t="str">
        <f t="shared" si="232"/>
        <v/>
      </c>
      <c r="AT361" s="211" t="str">
        <f t="shared" si="233"/>
        <v/>
      </c>
      <c r="AU361" s="211" t="str">
        <f t="shared" si="234"/>
        <v/>
      </c>
      <c r="AV361" s="211" t="str">
        <f t="shared" si="235"/>
        <v/>
      </c>
      <c r="AW361" s="211" t="str">
        <f t="shared" si="236"/>
        <v/>
      </c>
      <c r="AX361" s="211" t="str">
        <f t="shared" si="239"/>
        <v>NO</v>
      </c>
      <c r="AY361" s="125" t="str">
        <f t="shared" si="240"/>
        <v/>
      </c>
    </row>
    <row r="362" spans="1:51" s="211" customFormat="1" x14ac:dyDescent="0.25">
      <c r="A362" s="211" t="s">
        <v>2287</v>
      </c>
      <c r="B362" s="211" t="s">
        <v>2287</v>
      </c>
      <c r="C362" s="211" t="str">
        <f t="shared" si="202"/>
        <v>2nd wired keypad-fixed French</v>
      </c>
      <c r="D362" s="211" t="str">
        <f t="shared" si="203"/>
        <v>Clavier fixe câblé secondaire (français)</v>
      </c>
      <c r="E362" s="211" t="str">
        <f t="shared" si="204"/>
        <v/>
      </c>
      <c r="F362" s="211" t="str">
        <f t="shared" si="205"/>
        <v>2nd wired keypad-fixed French</v>
      </c>
      <c r="G362" s="211" t="str">
        <f t="shared" si="206"/>
        <v>Clavier fixe câblé secondaire (français)</v>
      </c>
      <c r="H362" s="211" t="str">
        <f t="shared" si="207"/>
        <v>2nd wired keypad-fixed French</v>
      </c>
      <c r="I362" s="211" t="str">
        <f t="shared" si="237"/>
        <v>Clavier fixe câblé secondaire (français)</v>
      </c>
      <c r="J362" s="211" t="str">
        <f t="shared" si="208"/>
        <v/>
      </c>
      <c r="K362" s="211" t="str">
        <f t="shared" si="209"/>
        <v>6151 (FR)</v>
      </c>
      <c r="L362" s="211" t="str">
        <f t="shared" si="238"/>
        <v>Inventory</v>
      </c>
      <c r="M362" s="211" t="str">
        <f t="shared" si="210"/>
        <v>NO</v>
      </c>
      <c r="N362" s="211" t="str">
        <f t="shared" si="211"/>
        <v>Product</v>
      </c>
      <c r="O362" s="211" t="str">
        <f t="shared" si="212"/>
        <v>Sensor</v>
      </c>
      <c r="P362" s="211" t="str">
        <f t="shared" si="213"/>
        <v>One Time</v>
      </c>
      <c r="Q362" s="349">
        <v>43930</v>
      </c>
      <c r="R362" s="349"/>
      <c r="S362" s="211" t="str">
        <f t="shared" si="214"/>
        <v>YES</v>
      </c>
      <c r="T362" s="211" t="str">
        <f t="shared" si="215"/>
        <v>No</v>
      </c>
      <c r="U362" s="211" t="str">
        <f t="shared" si="216"/>
        <v>No</v>
      </c>
      <c r="V362" s="211" t="str">
        <f t="shared" si="217"/>
        <v>NO</v>
      </c>
      <c r="W362" s="211" t="str">
        <f t="shared" si="218"/>
        <v>NO</v>
      </c>
      <c r="X362" s="211">
        <v>0</v>
      </c>
      <c r="Y362" s="211" t="s">
        <v>3277</v>
      </c>
      <c r="Z362" s="211" t="s">
        <v>3275</v>
      </c>
      <c r="AA362" s="211" t="s">
        <v>3319</v>
      </c>
      <c r="AB362" s="211" t="s">
        <v>3286</v>
      </c>
      <c r="AC362" s="211" t="s">
        <v>3286</v>
      </c>
      <c r="AD362" s="211" t="s">
        <v>3320</v>
      </c>
      <c r="AE362" s="211" t="str">
        <f t="shared" si="219"/>
        <v>ADI-6151F</v>
      </c>
      <c r="AF362" s="211" t="str">
        <f t="shared" si="220"/>
        <v/>
      </c>
      <c r="AG362" s="211" t="str">
        <f t="shared" si="221"/>
        <v/>
      </c>
      <c r="AH362" s="211" t="str">
        <f t="shared" si="241"/>
        <v>X</v>
      </c>
      <c r="AI362" s="211" t="str">
        <f t="shared" si="222"/>
        <v/>
      </c>
      <c r="AJ362" s="211" t="str">
        <f t="shared" si="223"/>
        <v/>
      </c>
      <c r="AK362" s="211" t="str">
        <f t="shared" si="224"/>
        <v/>
      </c>
      <c r="AL362" s="211" t="str">
        <f t="shared" si="225"/>
        <v/>
      </c>
      <c r="AM362" s="211" t="str">
        <f t="shared" si="226"/>
        <v/>
      </c>
      <c r="AN362" s="211" t="str">
        <f t="shared" si="227"/>
        <v>No</v>
      </c>
      <c r="AO362" s="211" t="str">
        <f t="shared" si="228"/>
        <v>No</v>
      </c>
      <c r="AP362" s="211" t="str">
        <f t="shared" si="229"/>
        <v>No</v>
      </c>
      <c r="AQ362" s="211" t="str">
        <f t="shared" si="230"/>
        <v/>
      </c>
      <c r="AR362" s="211" t="str">
        <f t="shared" si="231"/>
        <v/>
      </c>
      <c r="AS362" s="211" t="str">
        <f t="shared" si="232"/>
        <v/>
      </c>
      <c r="AT362" s="211" t="str">
        <f t="shared" si="233"/>
        <v/>
      </c>
      <c r="AU362" s="211" t="str">
        <f t="shared" si="234"/>
        <v/>
      </c>
      <c r="AV362" s="211" t="str">
        <f t="shared" si="235"/>
        <v/>
      </c>
      <c r="AW362" s="211" t="str">
        <f t="shared" si="236"/>
        <v/>
      </c>
      <c r="AX362" s="211" t="str">
        <f t="shared" si="239"/>
        <v>NO</v>
      </c>
      <c r="AY362" s="125" t="str">
        <f t="shared" si="240"/>
        <v/>
      </c>
    </row>
    <row r="363" spans="1:51" s="211" customFormat="1" x14ac:dyDescent="0.25">
      <c r="A363" s="211">
        <v>6151</v>
      </c>
      <c r="B363" s="211">
        <v>6151</v>
      </c>
      <c r="C363" s="211" t="str">
        <f t="shared" si="202"/>
        <v>2nd wired keypad-fixed English</v>
      </c>
      <c r="D363" s="211" t="str">
        <f t="shared" si="203"/>
        <v>Clavier fixe câblé secondaire (anglais)</v>
      </c>
      <c r="E363" s="211" t="str">
        <f t="shared" si="204"/>
        <v/>
      </c>
      <c r="F363" s="211" t="str">
        <f t="shared" si="205"/>
        <v>2nd wired keypad-fixed English</v>
      </c>
      <c r="G363" s="211" t="str">
        <f t="shared" si="206"/>
        <v>Clavier fixe câblé secondaire (anglais)</v>
      </c>
      <c r="H363" s="211" t="str">
        <f t="shared" si="207"/>
        <v>2nd wired keypad-fixed English</v>
      </c>
      <c r="I363" s="211" t="str">
        <f t="shared" si="237"/>
        <v>Clavier fixe câblé secondaire (anglais)</v>
      </c>
      <c r="J363" s="211" t="str">
        <f t="shared" si="208"/>
        <v/>
      </c>
      <c r="K363" s="211" t="str">
        <f t="shared" si="209"/>
        <v>6151</v>
      </c>
      <c r="L363" s="211" t="str">
        <f t="shared" si="238"/>
        <v>Inventory</v>
      </c>
      <c r="M363" s="211" t="str">
        <f t="shared" si="210"/>
        <v>NO</v>
      </c>
      <c r="N363" s="211" t="str">
        <f t="shared" si="211"/>
        <v>Product</v>
      </c>
      <c r="O363" s="211" t="str">
        <f t="shared" si="212"/>
        <v>Misc</v>
      </c>
      <c r="P363" s="211" t="str">
        <f t="shared" si="213"/>
        <v>One Time</v>
      </c>
      <c r="Q363" s="349">
        <v>43930</v>
      </c>
      <c r="R363" s="349"/>
      <c r="S363" s="211" t="str">
        <f t="shared" si="214"/>
        <v>YES</v>
      </c>
      <c r="T363" s="211" t="str">
        <f t="shared" si="215"/>
        <v>No</v>
      </c>
      <c r="U363" s="211" t="str">
        <f t="shared" si="216"/>
        <v>No</v>
      </c>
      <c r="V363" s="211" t="str">
        <f t="shared" si="217"/>
        <v>NO</v>
      </c>
      <c r="W363" s="211" t="str">
        <f t="shared" si="218"/>
        <v>NO</v>
      </c>
      <c r="X363" s="211">
        <v>0</v>
      </c>
      <c r="Y363" s="211" t="s">
        <v>3277</v>
      </c>
      <c r="Z363" s="211" t="s">
        <v>3275</v>
      </c>
      <c r="AA363" s="211" t="s">
        <v>3319</v>
      </c>
      <c r="AB363" s="211" t="s">
        <v>3286</v>
      </c>
      <c r="AC363" s="211" t="s">
        <v>3286</v>
      </c>
      <c r="AD363" s="211" t="s">
        <v>3320</v>
      </c>
      <c r="AE363" s="211" t="str">
        <f t="shared" si="219"/>
        <v>6151</v>
      </c>
      <c r="AF363" s="211" t="str">
        <f t="shared" si="220"/>
        <v/>
      </c>
      <c r="AG363" s="211" t="str">
        <f t="shared" si="221"/>
        <v/>
      </c>
      <c r="AH363" s="211" t="str">
        <f t="shared" si="241"/>
        <v>X</v>
      </c>
      <c r="AI363" s="211" t="str">
        <f t="shared" si="222"/>
        <v/>
      </c>
      <c r="AJ363" s="211" t="str">
        <f t="shared" si="223"/>
        <v/>
      </c>
      <c r="AK363" s="211" t="str">
        <f t="shared" si="224"/>
        <v/>
      </c>
      <c r="AL363" s="211" t="str">
        <f t="shared" si="225"/>
        <v/>
      </c>
      <c r="AM363" s="211" t="str">
        <f t="shared" si="226"/>
        <v/>
      </c>
      <c r="AN363" s="211" t="str">
        <f t="shared" si="227"/>
        <v>No</v>
      </c>
      <c r="AO363" s="211" t="str">
        <f t="shared" si="228"/>
        <v>No</v>
      </c>
      <c r="AP363" s="211" t="str">
        <f t="shared" si="229"/>
        <v>No</v>
      </c>
      <c r="AQ363" s="211" t="str">
        <f t="shared" si="230"/>
        <v/>
      </c>
      <c r="AR363" s="211" t="str">
        <f t="shared" si="231"/>
        <v/>
      </c>
      <c r="AS363" s="211" t="str">
        <f t="shared" si="232"/>
        <v/>
      </c>
      <c r="AT363" s="211" t="str">
        <f t="shared" si="233"/>
        <v/>
      </c>
      <c r="AU363" s="211" t="str">
        <f t="shared" si="234"/>
        <v/>
      </c>
      <c r="AV363" s="211" t="str">
        <f t="shared" si="235"/>
        <v/>
      </c>
      <c r="AW363" s="211" t="str">
        <f t="shared" si="236"/>
        <v/>
      </c>
      <c r="AX363" s="211" t="str">
        <f t="shared" si="239"/>
        <v>NO</v>
      </c>
      <c r="AY363" s="125" t="str">
        <f t="shared" si="240"/>
        <v/>
      </c>
    </row>
    <row r="364" spans="1:51" s="211" customFormat="1" x14ac:dyDescent="0.25">
      <c r="A364" s="211" t="s">
        <v>2285</v>
      </c>
      <c r="B364" s="211" t="s">
        <v>2285</v>
      </c>
      <c r="C364" s="211" t="str">
        <f t="shared" si="202"/>
        <v>HW Keypad with RF Reciever(French)</v>
      </c>
      <c r="D364" s="211" t="str">
        <f t="shared" si="203"/>
        <v>Clavier fixe avec récepteur RF (français)</v>
      </c>
      <c r="E364" s="211" t="str">
        <f t="shared" si="204"/>
        <v/>
      </c>
      <c r="F364" s="211" t="str">
        <f t="shared" si="205"/>
        <v>HW Keypad with RF Reciever(French)</v>
      </c>
      <c r="G364" s="211" t="str">
        <f t="shared" si="206"/>
        <v>Clavier fixe avec récepteur RF (français)</v>
      </c>
      <c r="H364" s="211" t="str">
        <f t="shared" si="207"/>
        <v>HW Keypad with RF Reciever(French)</v>
      </c>
      <c r="I364" s="211" t="str">
        <f t="shared" si="237"/>
        <v>Clavier fixe avec récepteur RF (français)</v>
      </c>
      <c r="J364" s="211" t="str">
        <f t="shared" si="208"/>
        <v/>
      </c>
      <c r="K364" s="211" t="str">
        <f t="shared" si="209"/>
        <v>6150RF (FR)</v>
      </c>
      <c r="L364" s="211" t="str">
        <f t="shared" si="238"/>
        <v>Inventory</v>
      </c>
      <c r="M364" s="211" t="str">
        <f t="shared" si="210"/>
        <v>NO</v>
      </c>
      <c r="N364" s="211" t="str">
        <f t="shared" si="211"/>
        <v>Product</v>
      </c>
      <c r="O364" s="211" t="str">
        <f t="shared" si="212"/>
        <v>Misc</v>
      </c>
      <c r="P364" s="211" t="str">
        <f t="shared" si="213"/>
        <v>One Time</v>
      </c>
      <c r="Q364" s="349">
        <v>43930</v>
      </c>
      <c r="R364" s="349"/>
      <c r="S364" s="211" t="str">
        <f t="shared" si="214"/>
        <v>YES</v>
      </c>
      <c r="T364" s="211" t="str">
        <f t="shared" si="215"/>
        <v>No</v>
      </c>
      <c r="U364" s="211" t="str">
        <f t="shared" si="216"/>
        <v>No</v>
      </c>
      <c r="V364" s="211" t="str">
        <f t="shared" si="217"/>
        <v>NO</v>
      </c>
      <c r="W364" s="211" t="str">
        <f t="shared" si="218"/>
        <v>NO</v>
      </c>
      <c r="X364" s="211">
        <v>0</v>
      </c>
      <c r="Y364" s="211" t="s">
        <v>3277</v>
      </c>
      <c r="Z364" s="211" t="s">
        <v>3275</v>
      </c>
      <c r="AA364" s="211" t="s">
        <v>3319</v>
      </c>
      <c r="AB364" s="211" t="s">
        <v>3286</v>
      </c>
      <c r="AC364" s="211" t="s">
        <v>3286</v>
      </c>
      <c r="AD364" s="211" t="s">
        <v>3320</v>
      </c>
      <c r="AE364" s="211" t="str">
        <f t="shared" si="219"/>
        <v>6150RFFR</v>
      </c>
      <c r="AF364" s="211" t="str">
        <f t="shared" si="220"/>
        <v/>
      </c>
      <c r="AG364" s="211" t="str">
        <f t="shared" si="221"/>
        <v/>
      </c>
      <c r="AH364" s="211" t="str">
        <f t="shared" si="241"/>
        <v>X</v>
      </c>
      <c r="AI364" s="211" t="str">
        <f t="shared" si="222"/>
        <v/>
      </c>
      <c r="AJ364" s="211" t="str">
        <f t="shared" si="223"/>
        <v/>
      </c>
      <c r="AK364" s="211" t="str">
        <f t="shared" si="224"/>
        <v/>
      </c>
      <c r="AL364" s="211" t="str">
        <f t="shared" si="225"/>
        <v/>
      </c>
      <c r="AM364" s="211" t="str">
        <f t="shared" si="226"/>
        <v/>
      </c>
      <c r="AN364" s="211" t="str">
        <f t="shared" si="227"/>
        <v>No</v>
      </c>
      <c r="AO364" s="211" t="str">
        <f t="shared" si="228"/>
        <v>No</v>
      </c>
      <c r="AP364" s="211" t="str">
        <f t="shared" si="229"/>
        <v>No</v>
      </c>
      <c r="AQ364" s="211" t="str">
        <f t="shared" si="230"/>
        <v/>
      </c>
      <c r="AR364" s="211" t="str">
        <f t="shared" si="231"/>
        <v/>
      </c>
      <c r="AS364" s="211" t="str">
        <f t="shared" si="232"/>
        <v/>
      </c>
      <c r="AT364" s="211" t="str">
        <f t="shared" si="233"/>
        <v/>
      </c>
      <c r="AU364" s="211" t="str">
        <f t="shared" si="234"/>
        <v/>
      </c>
      <c r="AV364" s="211" t="str">
        <f t="shared" si="235"/>
        <v/>
      </c>
      <c r="AW364" s="211" t="str">
        <f t="shared" si="236"/>
        <v/>
      </c>
      <c r="AX364" s="211" t="str">
        <f t="shared" si="239"/>
        <v>NO</v>
      </c>
      <c r="AY364" s="125" t="str">
        <f t="shared" si="240"/>
        <v/>
      </c>
    </row>
    <row r="365" spans="1:51" s="211" customFormat="1" x14ac:dyDescent="0.25">
      <c r="A365" s="211" t="s">
        <v>360</v>
      </c>
      <c r="B365" s="211" t="s">
        <v>360</v>
      </c>
      <c r="C365" s="211" t="str">
        <f t="shared" si="202"/>
        <v>HW Keypad with RF Reciever-Fixed English</v>
      </c>
      <c r="D365" s="211" t="str">
        <f t="shared" si="203"/>
        <v>Clavier fixe avec récepteur RF (anglais)</v>
      </c>
      <c r="E365" s="211" t="str">
        <f t="shared" si="204"/>
        <v/>
      </c>
      <c r="F365" s="211" t="str">
        <f t="shared" si="205"/>
        <v>HW Keypad with RF Reciever-Fixed English</v>
      </c>
      <c r="G365" s="211" t="str">
        <f t="shared" si="206"/>
        <v>Clavier fixe avec récepteur RF (anglais)</v>
      </c>
      <c r="H365" s="211" t="str">
        <f t="shared" si="207"/>
        <v>HW Keypad with RF Reciever-Fixed English</v>
      </c>
      <c r="I365" s="211" t="str">
        <f t="shared" si="237"/>
        <v>Clavier fixe avec récepteur RF (anglais)</v>
      </c>
      <c r="J365" s="211" t="str">
        <f t="shared" si="208"/>
        <v/>
      </c>
      <c r="K365" s="211" t="str">
        <f t="shared" si="209"/>
        <v>6150RF</v>
      </c>
      <c r="L365" s="211" t="str">
        <f t="shared" si="238"/>
        <v>Inventory</v>
      </c>
      <c r="M365" s="211" t="str">
        <f t="shared" si="210"/>
        <v>NO</v>
      </c>
      <c r="N365" s="211" t="str">
        <f t="shared" si="211"/>
        <v>Product</v>
      </c>
      <c r="O365" s="211" t="str">
        <f t="shared" si="212"/>
        <v>Misc</v>
      </c>
      <c r="P365" s="211" t="str">
        <f t="shared" si="213"/>
        <v>One Time</v>
      </c>
      <c r="Q365" s="349">
        <v>43930</v>
      </c>
      <c r="R365" s="349"/>
      <c r="S365" s="211" t="str">
        <f t="shared" si="214"/>
        <v>YES</v>
      </c>
      <c r="T365" s="211" t="str">
        <f t="shared" si="215"/>
        <v>No</v>
      </c>
      <c r="U365" s="211" t="str">
        <f t="shared" si="216"/>
        <v>No</v>
      </c>
      <c r="V365" s="211" t="str">
        <f t="shared" si="217"/>
        <v>NO</v>
      </c>
      <c r="W365" s="211" t="str">
        <f t="shared" si="218"/>
        <v>NO</v>
      </c>
      <c r="X365" s="211">
        <v>0</v>
      </c>
      <c r="Y365" s="211" t="s">
        <v>3277</v>
      </c>
      <c r="Z365" s="211" t="s">
        <v>3275</v>
      </c>
      <c r="AA365" s="211" t="s">
        <v>3319</v>
      </c>
      <c r="AB365" s="211" t="s">
        <v>3286</v>
      </c>
      <c r="AC365" s="211" t="s">
        <v>3286</v>
      </c>
      <c r="AD365" s="211" t="s">
        <v>3320</v>
      </c>
      <c r="AE365" s="211" t="str">
        <f t="shared" si="219"/>
        <v>6150RF</v>
      </c>
      <c r="AF365" s="211" t="str">
        <f t="shared" si="220"/>
        <v/>
      </c>
      <c r="AG365" s="211" t="str">
        <f t="shared" si="221"/>
        <v/>
      </c>
      <c r="AH365" s="211" t="str">
        <f t="shared" si="241"/>
        <v>X</v>
      </c>
      <c r="AI365" s="211" t="str">
        <f t="shared" si="222"/>
        <v/>
      </c>
      <c r="AJ365" s="211" t="str">
        <f t="shared" si="223"/>
        <v/>
      </c>
      <c r="AK365" s="211" t="str">
        <f t="shared" si="224"/>
        <v/>
      </c>
      <c r="AL365" s="211" t="str">
        <f t="shared" si="225"/>
        <v/>
      </c>
      <c r="AM365" s="211" t="str">
        <f t="shared" si="226"/>
        <v/>
      </c>
      <c r="AN365" s="211" t="str">
        <f t="shared" si="227"/>
        <v>No</v>
      </c>
      <c r="AO365" s="211" t="str">
        <f t="shared" si="228"/>
        <v>No</v>
      </c>
      <c r="AP365" s="211" t="str">
        <f t="shared" si="229"/>
        <v>No</v>
      </c>
      <c r="AQ365" s="211" t="str">
        <f t="shared" si="230"/>
        <v/>
      </c>
      <c r="AR365" s="211" t="str">
        <f t="shared" si="231"/>
        <v/>
      </c>
      <c r="AS365" s="211" t="str">
        <f t="shared" si="232"/>
        <v/>
      </c>
      <c r="AT365" s="211" t="str">
        <f t="shared" si="233"/>
        <v/>
      </c>
      <c r="AU365" s="211" t="str">
        <f t="shared" si="234"/>
        <v/>
      </c>
      <c r="AV365" s="211" t="str">
        <f t="shared" si="235"/>
        <v/>
      </c>
      <c r="AW365" s="211" t="str">
        <f t="shared" si="236"/>
        <v/>
      </c>
      <c r="AX365" s="211" t="str">
        <f t="shared" si="239"/>
        <v>NO</v>
      </c>
      <c r="AY365" s="125" t="str">
        <f t="shared" si="240"/>
        <v/>
      </c>
    </row>
    <row r="366" spans="1:51" s="211" customFormat="1" x14ac:dyDescent="0.25">
      <c r="A366" s="211" t="s">
        <v>2310</v>
      </c>
      <c r="B366" s="211" t="s">
        <v>2310</v>
      </c>
      <c r="C366" s="211" t="str">
        <f t="shared" si="202"/>
        <v>Simon XT talking touch screen</v>
      </c>
      <c r="D366" s="211" t="str">
        <f t="shared" si="203"/>
        <v>Panneau de contrôle Simon XT à écran tactile parlant</v>
      </c>
      <c r="E366" s="211" t="str">
        <f t="shared" si="204"/>
        <v/>
      </c>
      <c r="F366" s="211" t="str">
        <f t="shared" si="205"/>
        <v>Simon XT talking touch screen</v>
      </c>
      <c r="G366" s="211" t="str">
        <f t="shared" si="206"/>
        <v>Panneau de contrôle Simon XT à écran tactile parlant</v>
      </c>
      <c r="H366" s="211" t="str">
        <f t="shared" si="207"/>
        <v>Simon XT talking touch screen</v>
      </c>
      <c r="I366" s="211" t="str">
        <f t="shared" si="237"/>
        <v>Panneau de contrôle Simon XT à écran tactile parlant</v>
      </c>
      <c r="J366" s="211" t="str">
        <f t="shared" si="208"/>
        <v/>
      </c>
      <c r="K366" s="211" t="str">
        <f t="shared" si="209"/>
        <v>60924RFTS</v>
      </c>
      <c r="L366" s="211" t="str">
        <f t="shared" si="238"/>
        <v>Inventory</v>
      </c>
      <c r="M366" s="211" t="str">
        <f t="shared" si="210"/>
        <v>NO</v>
      </c>
      <c r="N366" s="211" t="str">
        <f t="shared" si="211"/>
        <v>Product</v>
      </c>
      <c r="O366" s="211" t="str">
        <f t="shared" si="212"/>
        <v>Panel</v>
      </c>
      <c r="P366" s="211" t="str">
        <f t="shared" si="213"/>
        <v>One Time</v>
      </c>
      <c r="Q366" s="349">
        <v>43930</v>
      </c>
      <c r="R366" s="349"/>
      <c r="S366" s="211" t="str">
        <f t="shared" si="214"/>
        <v>YES</v>
      </c>
      <c r="T366" s="211" t="str">
        <f t="shared" si="215"/>
        <v>No</v>
      </c>
      <c r="U366" s="211" t="str">
        <f t="shared" si="216"/>
        <v>No</v>
      </c>
      <c r="V366" s="211" t="str">
        <f t="shared" si="217"/>
        <v>NO</v>
      </c>
      <c r="W366" s="211" t="str">
        <f t="shared" si="218"/>
        <v>NO</v>
      </c>
      <c r="X366" s="211">
        <v>0</v>
      </c>
      <c r="Y366" s="211" t="s">
        <v>3277</v>
      </c>
      <c r="Z366" s="211" t="s">
        <v>3275</v>
      </c>
      <c r="AA366" s="211" t="s">
        <v>3319</v>
      </c>
      <c r="AB366" s="211" t="s">
        <v>3286</v>
      </c>
      <c r="AC366" s="211" t="s">
        <v>3286</v>
      </c>
      <c r="AD366" s="211" t="s">
        <v>3320</v>
      </c>
      <c r="AE366" s="211" t="str">
        <f t="shared" si="219"/>
        <v>60924RFTS</v>
      </c>
      <c r="AF366" s="211" t="str">
        <f t="shared" si="220"/>
        <v/>
      </c>
      <c r="AG366" s="211" t="str">
        <f t="shared" si="221"/>
        <v/>
      </c>
      <c r="AH366" s="211" t="str">
        <f t="shared" si="241"/>
        <v>X</v>
      </c>
      <c r="AI366" s="211" t="str">
        <f t="shared" si="222"/>
        <v/>
      </c>
      <c r="AJ366" s="211" t="str">
        <f t="shared" si="223"/>
        <v/>
      </c>
      <c r="AK366" s="211" t="str">
        <f t="shared" si="224"/>
        <v/>
      </c>
      <c r="AL366" s="211" t="str">
        <f t="shared" si="225"/>
        <v/>
      </c>
      <c r="AM366" s="211" t="str">
        <f t="shared" si="226"/>
        <v/>
      </c>
      <c r="AN366" s="211" t="str">
        <f t="shared" si="227"/>
        <v>No</v>
      </c>
      <c r="AO366" s="211" t="str">
        <f t="shared" si="228"/>
        <v>No</v>
      </c>
      <c r="AP366" s="211" t="str">
        <f t="shared" si="229"/>
        <v>No</v>
      </c>
      <c r="AQ366" s="211" t="str">
        <f t="shared" si="230"/>
        <v/>
      </c>
      <c r="AR366" s="211" t="str">
        <f t="shared" si="231"/>
        <v/>
      </c>
      <c r="AS366" s="211" t="str">
        <f t="shared" si="232"/>
        <v/>
      </c>
      <c r="AT366" s="211" t="str">
        <f t="shared" si="233"/>
        <v/>
      </c>
      <c r="AU366" s="211" t="str">
        <f t="shared" si="234"/>
        <v/>
      </c>
      <c r="AV366" s="211" t="str">
        <f t="shared" si="235"/>
        <v/>
      </c>
      <c r="AW366" s="211" t="str">
        <f t="shared" si="236"/>
        <v/>
      </c>
      <c r="AX366" s="211" t="str">
        <f t="shared" si="239"/>
        <v>NO</v>
      </c>
      <c r="AY366" s="125" t="str">
        <f t="shared" si="240"/>
        <v/>
      </c>
    </row>
    <row r="367" spans="1:51" s="211" customFormat="1" x14ac:dyDescent="0.25">
      <c r="A367" s="211">
        <v>60914</v>
      </c>
      <c r="B367" s="211">
        <v>60914</v>
      </c>
      <c r="C367" s="211" t="str">
        <f t="shared" si="202"/>
        <v>Simon back-up battery</v>
      </c>
      <c r="D367" s="211" t="str">
        <f t="shared" si="203"/>
        <v>Pile de secours pour système Simon</v>
      </c>
      <c r="E367" s="211" t="str">
        <f t="shared" si="204"/>
        <v/>
      </c>
      <c r="F367" s="211" t="str">
        <f t="shared" si="205"/>
        <v>Simon back-up battery</v>
      </c>
      <c r="G367" s="211" t="str">
        <f t="shared" si="206"/>
        <v>Pile de secours pour système Simon</v>
      </c>
      <c r="H367" s="211" t="str">
        <f t="shared" si="207"/>
        <v>Simon back-up battery</v>
      </c>
      <c r="I367" s="211" t="str">
        <f t="shared" si="237"/>
        <v>Pile de secours pour système Simon</v>
      </c>
      <c r="J367" s="211" t="str">
        <f t="shared" si="208"/>
        <v/>
      </c>
      <c r="K367" s="211" t="str">
        <f t="shared" si="209"/>
        <v>60914</v>
      </c>
      <c r="L367" s="211" t="str">
        <f t="shared" si="238"/>
        <v>Inventory</v>
      </c>
      <c r="M367" s="211" t="str">
        <f t="shared" si="210"/>
        <v>NO</v>
      </c>
      <c r="N367" s="211" t="str">
        <f t="shared" si="211"/>
        <v>Product</v>
      </c>
      <c r="O367" s="211" t="str">
        <f t="shared" si="212"/>
        <v>Misc</v>
      </c>
      <c r="P367" s="211" t="str">
        <f t="shared" si="213"/>
        <v>One Time</v>
      </c>
      <c r="Q367" s="349">
        <v>43930</v>
      </c>
      <c r="R367" s="349"/>
      <c r="S367" s="211" t="str">
        <f t="shared" si="214"/>
        <v>YES</v>
      </c>
      <c r="T367" s="211" t="str">
        <f t="shared" si="215"/>
        <v>No</v>
      </c>
      <c r="U367" s="211" t="str">
        <f t="shared" si="216"/>
        <v>No</v>
      </c>
      <c r="V367" s="211" t="str">
        <f t="shared" si="217"/>
        <v>NO</v>
      </c>
      <c r="W367" s="211" t="str">
        <f t="shared" si="218"/>
        <v>NO</v>
      </c>
      <c r="X367" s="211">
        <v>0</v>
      </c>
      <c r="Y367" s="211" t="s">
        <v>3277</v>
      </c>
      <c r="Z367" s="211" t="s">
        <v>3275</v>
      </c>
      <c r="AA367" s="211" t="s">
        <v>3319</v>
      </c>
      <c r="AB367" s="211" t="s">
        <v>3286</v>
      </c>
      <c r="AC367" s="211" t="s">
        <v>3286</v>
      </c>
      <c r="AD367" s="211" t="s">
        <v>3320</v>
      </c>
      <c r="AE367" s="211" t="str">
        <f t="shared" si="219"/>
        <v>60914</v>
      </c>
      <c r="AF367" s="211" t="str">
        <f t="shared" si="220"/>
        <v/>
      </c>
      <c r="AG367" s="211" t="str">
        <f t="shared" si="221"/>
        <v/>
      </c>
      <c r="AH367" s="211" t="str">
        <f t="shared" si="241"/>
        <v/>
      </c>
      <c r="AI367" s="211" t="str">
        <f t="shared" si="222"/>
        <v/>
      </c>
      <c r="AJ367" s="211" t="str">
        <f t="shared" si="223"/>
        <v/>
      </c>
      <c r="AK367" s="211" t="str">
        <f t="shared" si="224"/>
        <v/>
      </c>
      <c r="AL367" s="211" t="str">
        <f t="shared" si="225"/>
        <v/>
      </c>
      <c r="AM367" s="211" t="str">
        <f t="shared" si="226"/>
        <v/>
      </c>
      <c r="AN367" s="211" t="str">
        <f t="shared" si="227"/>
        <v>Yes</v>
      </c>
      <c r="AO367" s="211" t="str">
        <f t="shared" si="228"/>
        <v>No</v>
      </c>
      <c r="AP367" s="211" t="str">
        <f t="shared" si="229"/>
        <v>No</v>
      </c>
      <c r="AQ367" s="211" t="str">
        <f t="shared" si="230"/>
        <v/>
      </c>
      <c r="AR367" s="211" t="str">
        <f t="shared" si="231"/>
        <v/>
      </c>
      <c r="AS367" s="211" t="str">
        <f t="shared" si="232"/>
        <v/>
      </c>
      <c r="AT367" s="211" t="str">
        <f t="shared" si="233"/>
        <v/>
      </c>
      <c r="AU367" s="211" t="str">
        <f t="shared" si="234"/>
        <v/>
      </c>
      <c r="AV367" s="211" t="str">
        <f t="shared" si="235"/>
        <v/>
      </c>
      <c r="AW367" s="211" t="str">
        <f t="shared" si="236"/>
        <v/>
      </c>
      <c r="AX367" s="211" t="str">
        <f t="shared" si="239"/>
        <v>YES</v>
      </c>
      <c r="AY367" s="125" t="str">
        <f t="shared" si="240"/>
        <v/>
      </c>
    </row>
    <row r="368" spans="1:51" s="211" customFormat="1" x14ac:dyDescent="0.25">
      <c r="A368" s="211" t="s">
        <v>43</v>
      </c>
      <c r="B368" s="211" t="s">
        <v>43</v>
      </c>
      <c r="C368" s="211" t="str">
        <f t="shared" si="202"/>
        <v>Glass Break Detector</v>
      </c>
      <c r="D368" s="211" t="str">
        <f t="shared" si="203"/>
        <v>Capteur intelligent de bris de verre</v>
      </c>
      <c r="E368" s="211" t="str">
        <f t="shared" si="204"/>
        <v/>
      </c>
      <c r="F368" s="211" t="str">
        <f t="shared" si="205"/>
        <v>Glass Break Detector</v>
      </c>
      <c r="G368" s="211" t="str">
        <f t="shared" si="206"/>
        <v>Capteur intelligent de bris de verre</v>
      </c>
      <c r="H368" s="211" t="str">
        <f t="shared" si="207"/>
        <v>Glass Break Detector</v>
      </c>
      <c r="I368" s="211" t="str">
        <f t="shared" si="237"/>
        <v>Capteur intelligent de bris de verre</v>
      </c>
      <c r="J368" s="211" t="str">
        <f t="shared" si="208"/>
        <v/>
      </c>
      <c r="K368" s="211" t="str">
        <f t="shared" si="209"/>
        <v>60-873-95</v>
      </c>
      <c r="L368" s="211" t="str">
        <f t="shared" si="238"/>
        <v>Inventory</v>
      </c>
      <c r="M368" s="211" t="str">
        <f t="shared" si="210"/>
        <v>NO</v>
      </c>
      <c r="N368" s="211" t="str">
        <f t="shared" si="211"/>
        <v>Product</v>
      </c>
      <c r="O368" s="211" t="str">
        <f t="shared" si="212"/>
        <v>Sensor</v>
      </c>
      <c r="P368" s="211" t="str">
        <f t="shared" si="213"/>
        <v>One Time</v>
      </c>
      <c r="Q368" s="349">
        <v>43930</v>
      </c>
      <c r="R368" s="349"/>
      <c r="S368" s="211" t="str">
        <f t="shared" si="214"/>
        <v>YES</v>
      </c>
      <c r="T368" s="211" t="str">
        <f t="shared" si="215"/>
        <v>No</v>
      </c>
      <c r="U368" s="211" t="str">
        <f t="shared" si="216"/>
        <v>No</v>
      </c>
      <c r="V368" s="211" t="str">
        <f t="shared" si="217"/>
        <v>NO</v>
      </c>
      <c r="W368" s="211" t="str">
        <f t="shared" si="218"/>
        <v>NO</v>
      </c>
      <c r="X368" s="211">
        <v>0</v>
      </c>
      <c r="Y368" s="211" t="s">
        <v>3277</v>
      </c>
      <c r="Z368" s="211" t="s">
        <v>3275</v>
      </c>
      <c r="AA368" s="211" t="s">
        <v>3319</v>
      </c>
      <c r="AB368" s="211" t="s">
        <v>3286</v>
      </c>
      <c r="AC368" s="211" t="s">
        <v>3286</v>
      </c>
      <c r="AD368" s="211" t="s">
        <v>3320</v>
      </c>
      <c r="AE368" s="211" t="str">
        <f t="shared" si="219"/>
        <v>60-873-95</v>
      </c>
      <c r="AF368" s="211" t="str">
        <f t="shared" si="220"/>
        <v/>
      </c>
      <c r="AG368" s="211" t="str">
        <f t="shared" si="221"/>
        <v/>
      </c>
      <c r="AH368" s="211" t="str">
        <f t="shared" si="241"/>
        <v>X</v>
      </c>
      <c r="AI368" s="211" t="str">
        <f t="shared" si="222"/>
        <v/>
      </c>
      <c r="AJ368" s="211" t="str">
        <f t="shared" si="223"/>
        <v/>
      </c>
      <c r="AK368" s="211" t="str">
        <f t="shared" si="224"/>
        <v/>
      </c>
      <c r="AL368" s="211" t="str">
        <f t="shared" si="225"/>
        <v/>
      </c>
      <c r="AM368" s="211" t="str">
        <f t="shared" si="226"/>
        <v/>
      </c>
      <c r="AN368" s="211" t="str">
        <f t="shared" si="227"/>
        <v>No</v>
      </c>
      <c r="AO368" s="211" t="str">
        <f t="shared" si="228"/>
        <v>No</v>
      </c>
      <c r="AP368" s="211" t="str">
        <f t="shared" si="229"/>
        <v>No</v>
      </c>
      <c r="AQ368" s="211" t="str">
        <f t="shared" si="230"/>
        <v/>
      </c>
      <c r="AR368" s="211" t="str">
        <f t="shared" si="231"/>
        <v/>
      </c>
      <c r="AS368" s="211" t="str">
        <f t="shared" si="232"/>
        <v/>
      </c>
      <c r="AT368" s="211" t="str">
        <f t="shared" si="233"/>
        <v/>
      </c>
      <c r="AU368" s="211" t="str">
        <f t="shared" si="234"/>
        <v/>
      </c>
      <c r="AV368" s="211" t="str">
        <f t="shared" si="235"/>
        <v/>
      </c>
      <c r="AW368" s="211" t="str">
        <f t="shared" si="236"/>
        <v/>
      </c>
      <c r="AX368" s="211" t="str">
        <f t="shared" si="239"/>
        <v>NO</v>
      </c>
      <c r="AY368" s="125" t="str">
        <f t="shared" si="240"/>
        <v/>
      </c>
    </row>
    <row r="369" spans="1:51" s="211" customFormat="1" x14ac:dyDescent="0.25">
      <c r="A369" s="211" t="s">
        <v>42</v>
      </c>
      <c r="B369" s="211" t="s">
        <v>42</v>
      </c>
      <c r="C369" s="211" t="str">
        <f t="shared" si="202"/>
        <v xml:space="preserve">Simon XT Wireless Passive Infrared Motion Detector </v>
      </c>
      <c r="D369" s="211" t="str">
        <f t="shared" si="203"/>
        <v>Détecteur de mouvement sans fil SimonXT</v>
      </c>
      <c r="E369" s="211" t="str">
        <f t="shared" si="204"/>
        <v/>
      </c>
      <c r="F369" s="211" t="str">
        <f t="shared" si="205"/>
        <v xml:space="preserve">Simon XT Wireless Passive Infrared Motion Detector </v>
      </c>
      <c r="G369" s="211" t="str">
        <f t="shared" si="206"/>
        <v>Détecteur de mouvement sans fil SimonXT</v>
      </c>
      <c r="H369" s="211" t="str">
        <f t="shared" si="207"/>
        <v xml:space="preserve">Simon XT Wireless Passive Infrared Motion Detector </v>
      </c>
      <c r="I369" s="211" t="str">
        <f t="shared" si="237"/>
        <v>Détecteur de mouvement sans fil SimonXT</v>
      </c>
      <c r="J369" s="211" t="str">
        <f t="shared" si="208"/>
        <v/>
      </c>
      <c r="K369" s="211" t="str">
        <f t="shared" si="209"/>
        <v>60-807-95R</v>
      </c>
      <c r="L369" s="211" t="str">
        <f t="shared" si="238"/>
        <v>Inventory</v>
      </c>
      <c r="M369" s="211" t="str">
        <f t="shared" si="210"/>
        <v>NO</v>
      </c>
      <c r="N369" s="211" t="str">
        <f t="shared" si="211"/>
        <v>Product</v>
      </c>
      <c r="O369" s="211" t="str">
        <f t="shared" si="212"/>
        <v>Sensor</v>
      </c>
      <c r="P369" s="211" t="str">
        <f t="shared" si="213"/>
        <v>One Time</v>
      </c>
      <c r="Q369" s="349">
        <v>43930</v>
      </c>
      <c r="R369" s="349"/>
      <c r="S369" s="211" t="str">
        <f t="shared" si="214"/>
        <v>YES</v>
      </c>
      <c r="T369" s="211" t="str">
        <f t="shared" si="215"/>
        <v>No</v>
      </c>
      <c r="U369" s="211" t="str">
        <f t="shared" si="216"/>
        <v>No</v>
      </c>
      <c r="V369" s="211" t="str">
        <f t="shared" si="217"/>
        <v>NO</v>
      </c>
      <c r="W369" s="211" t="str">
        <f t="shared" si="218"/>
        <v>NO</v>
      </c>
      <c r="X369" s="211">
        <v>0</v>
      </c>
      <c r="Y369" s="211" t="s">
        <v>3277</v>
      </c>
      <c r="Z369" s="211" t="s">
        <v>3275</v>
      </c>
      <c r="AA369" s="211" t="s">
        <v>3319</v>
      </c>
      <c r="AB369" s="211" t="s">
        <v>3286</v>
      </c>
      <c r="AC369" s="211" t="s">
        <v>3286</v>
      </c>
      <c r="AD369" s="211" t="s">
        <v>3320</v>
      </c>
      <c r="AE369" s="211" t="str">
        <f t="shared" si="219"/>
        <v>60-807-95R</v>
      </c>
      <c r="AF369" s="211" t="str">
        <f t="shared" si="220"/>
        <v/>
      </c>
      <c r="AG369" s="211" t="str">
        <f t="shared" si="221"/>
        <v/>
      </c>
      <c r="AH369" s="211" t="str">
        <f t="shared" si="241"/>
        <v>X</v>
      </c>
      <c r="AI369" s="211" t="str">
        <f t="shared" si="222"/>
        <v/>
      </c>
      <c r="AJ369" s="211" t="str">
        <f t="shared" si="223"/>
        <v/>
      </c>
      <c r="AK369" s="211" t="str">
        <f t="shared" si="224"/>
        <v/>
      </c>
      <c r="AL369" s="211" t="str">
        <f t="shared" si="225"/>
        <v/>
      </c>
      <c r="AM369" s="211" t="str">
        <f t="shared" si="226"/>
        <v/>
      </c>
      <c r="AN369" s="211" t="str">
        <f t="shared" si="227"/>
        <v>No</v>
      </c>
      <c r="AO369" s="211" t="str">
        <f t="shared" si="228"/>
        <v>No</v>
      </c>
      <c r="AP369" s="211" t="str">
        <f t="shared" si="229"/>
        <v>No</v>
      </c>
      <c r="AQ369" s="211" t="str">
        <f t="shared" si="230"/>
        <v/>
      </c>
      <c r="AR369" s="211" t="str">
        <f t="shared" si="231"/>
        <v/>
      </c>
      <c r="AS369" s="211" t="str">
        <f t="shared" si="232"/>
        <v/>
      </c>
      <c r="AT369" s="211" t="str">
        <f t="shared" si="233"/>
        <v/>
      </c>
      <c r="AU369" s="211" t="str">
        <f t="shared" si="234"/>
        <v/>
      </c>
      <c r="AV369" s="211" t="str">
        <f t="shared" si="235"/>
        <v/>
      </c>
      <c r="AW369" s="211" t="str">
        <f t="shared" si="236"/>
        <v/>
      </c>
      <c r="AX369" s="211" t="str">
        <f t="shared" si="239"/>
        <v>NO</v>
      </c>
      <c r="AY369" s="125" t="str">
        <f t="shared" si="240"/>
        <v/>
      </c>
    </row>
    <row r="370" spans="1:51" s="211" customFormat="1" x14ac:dyDescent="0.25">
      <c r="A370" s="211" t="s">
        <v>1698</v>
      </c>
      <c r="B370" s="211" t="s">
        <v>1698</v>
      </c>
      <c r="C370" s="211" t="str">
        <f t="shared" si="202"/>
        <v>600-1048-XTZ</v>
      </c>
      <c r="D370" s="211" t="str">
        <f t="shared" si="203"/>
        <v>600-1048-XTZ</v>
      </c>
      <c r="E370" s="211" t="str">
        <f t="shared" si="204"/>
        <v/>
      </c>
      <c r="F370" s="211" t="str">
        <f t="shared" si="205"/>
        <v>600-1048-XTZ</v>
      </c>
      <c r="G370" s="211" t="str">
        <f t="shared" si="206"/>
        <v>600-1048-XTZ</v>
      </c>
      <c r="H370" s="211" t="str">
        <f t="shared" si="207"/>
        <v>600-1048-XTZ</v>
      </c>
      <c r="I370" s="211" t="str">
        <f t="shared" si="237"/>
        <v>600-1048-XTZ</v>
      </c>
      <c r="J370" s="211" t="str">
        <f t="shared" si="208"/>
        <v/>
      </c>
      <c r="K370" s="211" t="str">
        <f t="shared" si="209"/>
        <v>600-1048-XTZ</v>
      </c>
      <c r="L370" s="211" t="str">
        <f t="shared" si="238"/>
        <v>Inventory</v>
      </c>
      <c r="M370" s="211" t="str">
        <f t="shared" si="210"/>
        <v>NO</v>
      </c>
      <c r="N370" s="211" t="str">
        <f t="shared" si="211"/>
        <v>Product</v>
      </c>
      <c r="O370" s="211" t="str">
        <f t="shared" si="212"/>
        <v>Sensor</v>
      </c>
      <c r="P370" s="211" t="str">
        <f t="shared" si="213"/>
        <v>One Time</v>
      </c>
      <c r="Q370" s="349">
        <v>43930</v>
      </c>
      <c r="R370" s="349"/>
      <c r="S370" s="211" t="str">
        <f t="shared" si="214"/>
        <v>YES</v>
      </c>
      <c r="T370" s="211" t="str">
        <f t="shared" si="215"/>
        <v>No</v>
      </c>
      <c r="U370" s="211" t="str">
        <f t="shared" si="216"/>
        <v>No</v>
      </c>
      <c r="V370" s="211" t="str">
        <f t="shared" si="217"/>
        <v>NO</v>
      </c>
      <c r="W370" s="211" t="str">
        <f t="shared" si="218"/>
        <v>NO</v>
      </c>
      <c r="X370" s="211">
        <v>0</v>
      </c>
      <c r="Y370" s="211" t="s">
        <v>3277</v>
      </c>
      <c r="Z370" s="211" t="s">
        <v>3275</v>
      </c>
      <c r="AA370" s="211" t="s">
        <v>3319</v>
      </c>
      <c r="AB370" s="211" t="s">
        <v>3286</v>
      </c>
      <c r="AC370" s="211" t="s">
        <v>3286</v>
      </c>
      <c r="AD370" s="211" t="s">
        <v>3320</v>
      </c>
      <c r="AE370" s="211" t="str">
        <f t="shared" si="219"/>
        <v>600-1048-BC</v>
      </c>
      <c r="AF370" s="211" t="str">
        <f t="shared" si="220"/>
        <v/>
      </c>
      <c r="AG370" s="211" t="str">
        <f t="shared" si="221"/>
        <v/>
      </c>
      <c r="AH370" s="211" t="str">
        <f t="shared" si="241"/>
        <v>X</v>
      </c>
      <c r="AI370" s="211" t="str">
        <f t="shared" si="222"/>
        <v/>
      </c>
      <c r="AJ370" s="211" t="str">
        <f t="shared" si="223"/>
        <v/>
      </c>
      <c r="AK370" s="211" t="str">
        <f t="shared" si="224"/>
        <v/>
      </c>
      <c r="AL370" s="211" t="str">
        <f t="shared" si="225"/>
        <v/>
      </c>
      <c r="AM370" s="211" t="str">
        <f t="shared" si="226"/>
        <v/>
      </c>
      <c r="AN370" s="211" t="str">
        <f t="shared" si="227"/>
        <v>No</v>
      </c>
      <c r="AO370" s="211" t="str">
        <f t="shared" si="228"/>
        <v>No</v>
      </c>
      <c r="AP370" s="211" t="str">
        <f t="shared" si="229"/>
        <v>No</v>
      </c>
      <c r="AQ370" s="211" t="str">
        <f t="shared" si="230"/>
        <v/>
      </c>
      <c r="AR370" s="211" t="str">
        <f t="shared" si="231"/>
        <v/>
      </c>
      <c r="AS370" s="211" t="str">
        <f t="shared" si="232"/>
        <v/>
      </c>
      <c r="AT370" s="211" t="str">
        <f t="shared" si="233"/>
        <v/>
      </c>
      <c r="AU370" s="211" t="str">
        <f t="shared" si="234"/>
        <v/>
      </c>
      <c r="AV370" s="211" t="str">
        <f t="shared" si="235"/>
        <v/>
      </c>
      <c r="AW370" s="211" t="str">
        <f t="shared" si="236"/>
        <v/>
      </c>
      <c r="AX370" s="211" t="str">
        <f t="shared" si="239"/>
        <v>NO</v>
      </c>
      <c r="AY370" s="125" t="str">
        <f t="shared" si="240"/>
        <v/>
      </c>
    </row>
    <row r="371" spans="1:51" s="211" customFormat="1" x14ac:dyDescent="0.25">
      <c r="A371" s="211" t="s">
        <v>866</v>
      </c>
      <c r="B371" s="211" t="s">
        <v>866</v>
      </c>
      <c r="C371" s="211" t="str">
        <f t="shared" si="202"/>
        <v>Simon XT Bell SIM Radio</v>
      </c>
      <c r="D371" s="211" t="str">
        <f t="shared" si="203"/>
        <v>Radio Bell pour SimonXT</v>
      </c>
      <c r="E371" s="211" t="str">
        <f t="shared" si="204"/>
        <v/>
      </c>
      <c r="F371" s="211" t="str">
        <f t="shared" si="205"/>
        <v>Simon XT Bell SIM Radio</v>
      </c>
      <c r="G371" s="211" t="str">
        <f t="shared" si="206"/>
        <v>Radio Bell pour SimonXT</v>
      </c>
      <c r="H371" s="211" t="str">
        <f t="shared" si="207"/>
        <v>Simon XT Bell SIM Radio</v>
      </c>
      <c r="I371" s="211" t="str">
        <f t="shared" si="237"/>
        <v>Radio Bell pour SimonXT</v>
      </c>
      <c r="J371" s="211" t="str">
        <f t="shared" si="208"/>
        <v/>
      </c>
      <c r="K371" s="211" t="str">
        <f t="shared" si="209"/>
        <v>600-1048-XT-LTE-BC</v>
      </c>
      <c r="L371" s="211" t="str">
        <f t="shared" si="238"/>
        <v>Inventory</v>
      </c>
      <c r="M371" s="211" t="str">
        <f t="shared" si="210"/>
        <v>NO</v>
      </c>
      <c r="N371" s="211" t="str">
        <f t="shared" si="211"/>
        <v>Product</v>
      </c>
      <c r="O371" s="211" t="str">
        <f t="shared" si="212"/>
        <v>Panel</v>
      </c>
      <c r="P371" s="211" t="str">
        <f t="shared" si="213"/>
        <v>One Time</v>
      </c>
      <c r="Q371" s="349">
        <v>43930</v>
      </c>
      <c r="R371" s="349"/>
      <c r="S371" s="211" t="str">
        <f t="shared" si="214"/>
        <v>YES</v>
      </c>
      <c r="T371" s="211" t="str">
        <f t="shared" si="215"/>
        <v>No</v>
      </c>
      <c r="U371" s="211" t="str">
        <f t="shared" si="216"/>
        <v>No</v>
      </c>
      <c r="V371" s="211" t="str">
        <f t="shared" si="217"/>
        <v>NO</v>
      </c>
      <c r="W371" s="211" t="str">
        <f t="shared" si="218"/>
        <v>NO</v>
      </c>
      <c r="X371" s="211">
        <v>0</v>
      </c>
      <c r="Y371" s="211" t="s">
        <v>3277</v>
      </c>
      <c r="Z371" s="211" t="s">
        <v>3275</v>
      </c>
      <c r="AA371" s="211" t="s">
        <v>3319</v>
      </c>
      <c r="AB371" s="211" t="s">
        <v>3286</v>
      </c>
      <c r="AC371" s="211" t="s">
        <v>3286</v>
      </c>
      <c r="AD371" s="211" t="s">
        <v>3320</v>
      </c>
      <c r="AE371" s="211" t="str">
        <f t="shared" si="219"/>
        <v>600-1048-BC</v>
      </c>
      <c r="AF371" s="211" t="str">
        <f t="shared" si="220"/>
        <v/>
      </c>
      <c r="AG371" s="211" t="str">
        <f t="shared" si="221"/>
        <v/>
      </c>
      <c r="AH371" s="211" t="str">
        <f t="shared" si="241"/>
        <v>X</v>
      </c>
      <c r="AI371" s="211" t="str">
        <f t="shared" si="222"/>
        <v/>
      </c>
      <c r="AJ371" s="211" t="str">
        <f t="shared" si="223"/>
        <v/>
      </c>
      <c r="AK371" s="211" t="str">
        <f t="shared" si="224"/>
        <v/>
      </c>
      <c r="AL371" s="211" t="str">
        <f t="shared" si="225"/>
        <v/>
      </c>
      <c r="AM371" s="211" t="str">
        <f t="shared" si="226"/>
        <v/>
      </c>
      <c r="AN371" s="211" t="str">
        <f t="shared" si="227"/>
        <v>No</v>
      </c>
      <c r="AO371" s="211" t="str">
        <f t="shared" si="228"/>
        <v>No</v>
      </c>
      <c r="AP371" s="211" t="str">
        <f t="shared" si="229"/>
        <v>No</v>
      </c>
      <c r="AQ371" s="211" t="str">
        <f t="shared" si="230"/>
        <v/>
      </c>
      <c r="AR371" s="211" t="str">
        <f t="shared" si="231"/>
        <v/>
      </c>
      <c r="AS371" s="211" t="str">
        <f t="shared" si="232"/>
        <v/>
      </c>
      <c r="AT371" s="211" t="str">
        <f t="shared" si="233"/>
        <v/>
      </c>
      <c r="AU371" s="211" t="str">
        <f t="shared" si="234"/>
        <v/>
      </c>
      <c r="AV371" s="211" t="str">
        <f t="shared" si="235"/>
        <v/>
      </c>
      <c r="AW371" s="211" t="str">
        <f t="shared" si="236"/>
        <v/>
      </c>
      <c r="AX371" s="211" t="str">
        <f t="shared" si="239"/>
        <v>NO</v>
      </c>
      <c r="AY371" s="125" t="str">
        <f t="shared" si="240"/>
        <v/>
      </c>
    </row>
    <row r="372" spans="1:51" s="211" customFormat="1" x14ac:dyDescent="0.25">
      <c r="A372" s="211" t="s">
        <v>5227</v>
      </c>
      <c r="B372" s="211" t="s">
        <v>5227</v>
      </c>
      <c r="C372" s="211" t="str">
        <f t="shared" si="202"/>
        <v>Bell Internet Offer #3 $5 Discount for Life with DB Camera</v>
      </c>
      <c r="D372" s="211" t="str">
        <f t="shared" si="203"/>
        <v>Offre no 3 Bell Internet réduction de 5 $ avec caméra DB</v>
      </c>
      <c r="E372" s="211" t="str">
        <f t="shared" si="204"/>
        <v/>
      </c>
      <c r="F372" s="211" t="str">
        <f t="shared" si="205"/>
        <v>Bell Internet Offer #3 $5 Discount for Life with DB Camera</v>
      </c>
      <c r="G372" s="211" t="str">
        <f t="shared" si="206"/>
        <v>Offre no 3 Bell Internet réduction de 5 $ avec caméra DB</v>
      </c>
      <c r="H372" s="211" t="str">
        <f t="shared" si="207"/>
        <v>Bell Internet Offer #3 $5 Discount for Life with DB Camera</v>
      </c>
      <c r="I372" s="211" t="str">
        <f t="shared" si="237"/>
        <v>Offre no 3 Bell Internet réduction de 5 $ avec caméra DB</v>
      </c>
      <c r="J372" s="211" t="str">
        <f t="shared" si="208"/>
        <v/>
      </c>
      <c r="K372" s="211" t="str">
        <f t="shared" si="209"/>
        <v/>
      </c>
      <c r="L372" s="211" t="str">
        <f t="shared" si="238"/>
        <v>Service</v>
      </c>
      <c r="M372" s="211" t="str">
        <f t="shared" si="210"/>
        <v>YES</v>
      </c>
      <c r="N372" s="211" t="str">
        <f t="shared" si="211"/>
        <v>Product</v>
      </c>
      <c r="O372" s="211" t="str">
        <f t="shared" si="212"/>
        <v>Promotion</v>
      </c>
      <c r="P372" s="211" t="str">
        <f t="shared" si="213"/>
        <v>RMR</v>
      </c>
      <c r="Q372" s="349">
        <v>43930</v>
      </c>
      <c r="R372" s="349"/>
      <c r="S372" s="211" t="str">
        <f t="shared" si="214"/>
        <v>NO</v>
      </c>
      <c r="T372" s="211" t="str">
        <f t="shared" si="215"/>
        <v>No</v>
      </c>
      <c r="U372" s="211" t="str">
        <f t="shared" si="216"/>
        <v>No</v>
      </c>
      <c r="V372" s="211" t="str">
        <f t="shared" si="217"/>
        <v>NO</v>
      </c>
      <c r="W372" s="211" t="str">
        <f t="shared" si="218"/>
        <v>NO</v>
      </c>
      <c r="X372" s="211">
        <v>0</v>
      </c>
      <c r="Y372" s="211" t="s">
        <v>3277</v>
      </c>
      <c r="Z372" s="211" t="s">
        <v>3275</v>
      </c>
      <c r="AA372" s="211" t="s">
        <v>3319</v>
      </c>
      <c r="AB372" s="211" t="s">
        <v>3286</v>
      </c>
      <c r="AC372" s="211" t="s">
        <v>3286</v>
      </c>
      <c r="AD372" s="211" t="s">
        <v>3320</v>
      </c>
      <c r="AE372" s="211" t="str">
        <f t="shared" si="219"/>
        <v>Service</v>
      </c>
      <c r="AF372" s="211" t="str">
        <f t="shared" si="220"/>
        <v>Service</v>
      </c>
      <c r="AG372" s="211" t="str">
        <f t="shared" si="221"/>
        <v>5FORLIFE-DB</v>
      </c>
      <c r="AH372" s="211" t="str">
        <f t="shared" si="241"/>
        <v/>
      </c>
      <c r="AI372" s="211" t="str">
        <f t="shared" si="222"/>
        <v>NO</v>
      </c>
      <c r="AJ372" s="211" t="str">
        <f t="shared" si="223"/>
        <v/>
      </c>
      <c r="AK372" s="211" t="str">
        <f t="shared" si="224"/>
        <v/>
      </c>
      <c r="AL372" s="211" t="str">
        <f t="shared" si="225"/>
        <v/>
      </c>
      <c r="AM372" s="211" t="str">
        <f t="shared" si="226"/>
        <v>Offer</v>
      </c>
      <c r="AN372" s="211" t="str">
        <f t="shared" si="227"/>
        <v>No</v>
      </c>
      <c r="AO372" s="211" t="str">
        <f t="shared" si="228"/>
        <v>No</v>
      </c>
      <c r="AP372" s="211" t="str">
        <f t="shared" si="229"/>
        <v>No</v>
      </c>
      <c r="AQ372" s="211" t="str">
        <f t="shared" si="230"/>
        <v/>
      </c>
      <c r="AR372" s="211" t="str">
        <f t="shared" si="231"/>
        <v/>
      </c>
      <c r="AS372" s="211" t="str">
        <f t="shared" si="232"/>
        <v/>
      </c>
      <c r="AT372" s="211" t="str">
        <f t="shared" si="233"/>
        <v>NO</v>
      </c>
      <c r="AU372" s="211" t="str">
        <f t="shared" si="234"/>
        <v/>
      </c>
      <c r="AV372" s="211" t="str">
        <f t="shared" si="235"/>
        <v/>
      </c>
      <c r="AW372" s="211" t="str">
        <f t="shared" si="236"/>
        <v/>
      </c>
      <c r="AX372" s="211" t="str">
        <f t="shared" si="239"/>
        <v>NO</v>
      </c>
      <c r="AY372" s="125" t="str">
        <f t="shared" si="240"/>
        <v/>
      </c>
    </row>
    <row r="373" spans="1:51" s="211" customFormat="1" x14ac:dyDescent="0.25">
      <c r="A373" s="211" t="s">
        <v>130</v>
      </c>
      <c r="B373" s="211" t="s">
        <v>130</v>
      </c>
      <c r="C373" s="211" t="str">
        <f t="shared" si="202"/>
        <v xml:space="preserve">Bell Internet Bundle Credit - $5 </v>
      </c>
      <c r="D373" s="211" t="str">
        <f t="shared" si="203"/>
        <v>Crédit de 5 $ sur le forfait Internet avec services Bell</v>
      </c>
      <c r="E373" s="211" t="str">
        <f t="shared" si="204"/>
        <v/>
      </c>
      <c r="F373" s="211" t="str">
        <f t="shared" si="205"/>
        <v>Bell Internet Bundle Credit $5 for existing Internet customers</v>
      </c>
      <c r="G373" s="211" t="str">
        <f t="shared" si="206"/>
        <v>Crédit de 5 $ sur le forfait Internet avec services Bell</v>
      </c>
      <c r="H373" s="211" t="str">
        <f t="shared" si="207"/>
        <v xml:space="preserve">Bell Internet Bundle Credit - $5 </v>
      </c>
      <c r="I373" s="211" t="str">
        <f t="shared" si="237"/>
        <v>Crédit de 5 $ sur le forfait Internet avec services Bell</v>
      </c>
      <c r="J373" s="211" t="str">
        <f t="shared" si="208"/>
        <v/>
      </c>
      <c r="K373" s="211" t="str">
        <f t="shared" si="209"/>
        <v/>
      </c>
      <c r="L373" s="211" t="str">
        <f t="shared" si="238"/>
        <v>Service</v>
      </c>
      <c r="M373" s="211" t="str">
        <f t="shared" si="210"/>
        <v>YES</v>
      </c>
      <c r="N373" s="211" t="str">
        <f t="shared" si="211"/>
        <v>Product</v>
      </c>
      <c r="O373" s="211" t="str">
        <f t="shared" si="212"/>
        <v>Promotion</v>
      </c>
      <c r="P373" s="211" t="str">
        <f t="shared" si="213"/>
        <v>RMR</v>
      </c>
      <c r="Q373" s="349">
        <v>43930</v>
      </c>
      <c r="R373" s="349"/>
      <c r="S373" s="211" t="str">
        <f t="shared" si="214"/>
        <v>NO</v>
      </c>
      <c r="T373" s="211" t="str">
        <f t="shared" si="215"/>
        <v>No</v>
      </c>
      <c r="U373" s="211" t="str">
        <f t="shared" si="216"/>
        <v>No</v>
      </c>
      <c r="V373" s="211" t="str">
        <f t="shared" si="217"/>
        <v>NO</v>
      </c>
      <c r="W373" s="211" t="str">
        <f t="shared" si="218"/>
        <v>NO</v>
      </c>
      <c r="X373" s="211">
        <v>0</v>
      </c>
      <c r="Y373" s="211" t="s">
        <v>3277</v>
      </c>
      <c r="Z373" s="211" t="s">
        <v>3275</v>
      </c>
      <c r="AA373" s="211" t="s">
        <v>3319</v>
      </c>
      <c r="AB373" s="211" t="s">
        <v>3286</v>
      </c>
      <c r="AC373" s="211" t="s">
        <v>3286</v>
      </c>
      <c r="AD373" s="211" t="s">
        <v>3320</v>
      </c>
      <c r="AE373" s="211" t="str">
        <f t="shared" si="219"/>
        <v>Service</v>
      </c>
      <c r="AF373" s="211" t="str">
        <f t="shared" si="220"/>
        <v>Service</v>
      </c>
      <c r="AG373" s="211" t="str">
        <f t="shared" si="221"/>
        <v>5FORLIFE</v>
      </c>
      <c r="AH373" s="211" t="str">
        <f t="shared" si="241"/>
        <v/>
      </c>
      <c r="AI373" s="211" t="str">
        <f t="shared" si="222"/>
        <v>NO</v>
      </c>
      <c r="AJ373" s="211" t="str">
        <f t="shared" si="223"/>
        <v/>
      </c>
      <c r="AK373" s="211" t="str">
        <f t="shared" si="224"/>
        <v/>
      </c>
      <c r="AL373" s="211" t="str">
        <f t="shared" si="225"/>
        <v/>
      </c>
      <c r="AM373" s="211" t="str">
        <f t="shared" si="226"/>
        <v>Promotion</v>
      </c>
      <c r="AN373" s="211" t="str">
        <f t="shared" si="227"/>
        <v>No</v>
      </c>
      <c r="AO373" s="211" t="str">
        <f t="shared" si="228"/>
        <v>No</v>
      </c>
      <c r="AP373" s="211" t="str">
        <f t="shared" si="229"/>
        <v>No</v>
      </c>
      <c r="AQ373" s="211" t="str">
        <f t="shared" si="230"/>
        <v/>
      </c>
      <c r="AR373" s="211" t="str">
        <f t="shared" si="231"/>
        <v/>
      </c>
      <c r="AS373" s="211" t="str">
        <f t="shared" si="232"/>
        <v/>
      </c>
      <c r="AT373" s="211" t="str">
        <f t="shared" si="233"/>
        <v>NO</v>
      </c>
      <c r="AU373" s="211" t="str">
        <f t="shared" si="234"/>
        <v/>
      </c>
      <c r="AV373" s="211" t="str">
        <f t="shared" si="235"/>
        <v/>
      </c>
      <c r="AW373" s="211" t="str">
        <f t="shared" si="236"/>
        <v/>
      </c>
      <c r="AX373" s="211" t="str">
        <f t="shared" si="239"/>
        <v>NO</v>
      </c>
      <c r="AY373" s="125" t="str">
        <f t="shared" si="240"/>
        <v/>
      </c>
    </row>
    <row r="374" spans="1:51" s="211" customFormat="1" x14ac:dyDescent="0.25">
      <c r="A374" s="211" t="s">
        <v>358</v>
      </c>
      <c r="B374" s="211" t="s">
        <v>358</v>
      </c>
      <c r="C374" s="211" t="str">
        <f t="shared" si="202"/>
        <v>4 button keyfob</v>
      </c>
      <c r="D374" s="211" t="str">
        <f t="shared" si="203"/>
        <v>Porte-clés à 4 boutons</v>
      </c>
      <c r="E374" s="211" t="str">
        <f t="shared" si="204"/>
        <v/>
      </c>
      <c r="F374" s="211" t="str">
        <f t="shared" si="205"/>
        <v>4 button keyfob</v>
      </c>
      <c r="G374" s="211" t="str">
        <f t="shared" si="206"/>
        <v>Porte-clés à 4 boutons</v>
      </c>
      <c r="H374" s="211" t="str">
        <f t="shared" si="207"/>
        <v>4 button keyfob</v>
      </c>
      <c r="I374" s="211" t="str">
        <f t="shared" si="237"/>
        <v>Porte-clés à 4 boutons</v>
      </c>
      <c r="J374" s="211" t="str">
        <f t="shared" si="208"/>
        <v/>
      </c>
      <c r="K374" s="211" t="str">
        <f t="shared" si="209"/>
        <v>5834-4</v>
      </c>
      <c r="L374" s="211" t="str">
        <f t="shared" si="238"/>
        <v>Inventory</v>
      </c>
      <c r="M374" s="211" t="str">
        <f t="shared" si="210"/>
        <v>NO</v>
      </c>
      <c r="N374" s="211" t="str">
        <f t="shared" si="211"/>
        <v>Product</v>
      </c>
      <c r="O374" s="211" t="str">
        <f t="shared" si="212"/>
        <v>Sensor</v>
      </c>
      <c r="P374" s="211" t="str">
        <f t="shared" si="213"/>
        <v>One Time</v>
      </c>
      <c r="Q374" s="349">
        <v>43930</v>
      </c>
      <c r="R374" s="349"/>
      <c r="S374" s="211" t="str">
        <f t="shared" si="214"/>
        <v>YES</v>
      </c>
      <c r="T374" s="211" t="str">
        <f t="shared" si="215"/>
        <v>No</v>
      </c>
      <c r="U374" s="211" t="str">
        <f t="shared" si="216"/>
        <v>No</v>
      </c>
      <c r="V374" s="211" t="str">
        <f t="shared" si="217"/>
        <v>NO</v>
      </c>
      <c r="W374" s="211" t="str">
        <f t="shared" si="218"/>
        <v>NO</v>
      </c>
      <c r="X374" s="211">
        <v>0</v>
      </c>
      <c r="Y374" s="211" t="s">
        <v>3277</v>
      </c>
      <c r="Z374" s="211" t="s">
        <v>3275</v>
      </c>
      <c r="AA374" s="211" t="s">
        <v>3319</v>
      </c>
      <c r="AB374" s="211" t="s">
        <v>3286</v>
      </c>
      <c r="AC374" s="211" t="s">
        <v>3286</v>
      </c>
      <c r="AD374" s="211" t="s">
        <v>3320</v>
      </c>
      <c r="AE374" s="211" t="str">
        <f t="shared" si="219"/>
        <v>5834-4</v>
      </c>
      <c r="AF374" s="211" t="str">
        <f t="shared" si="220"/>
        <v/>
      </c>
      <c r="AG374" s="211" t="str">
        <f t="shared" si="221"/>
        <v/>
      </c>
      <c r="AH374" s="211" t="str">
        <f t="shared" si="241"/>
        <v>X</v>
      </c>
      <c r="AI374" s="211" t="str">
        <f t="shared" si="222"/>
        <v/>
      </c>
      <c r="AJ374" s="211" t="str">
        <f t="shared" si="223"/>
        <v/>
      </c>
      <c r="AK374" s="211" t="str">
        <f t="shared" si="224"/>
        <v/>
      </c>
      <c r="AL374" s="211" t="str">
        <f t="shared" si="225"/>
        <v/>
      </c>
      <c r="AM374" s="211" t="str">
        <f t="shared" si="226"/>
        <v/>
      </c>
      <c r="AN374" s="211" t="str">
        <f t="shared" si="227"/>
        <v>No</v>
      </c>
      <c r="AO374" s="211" t="str">
        <f t="shared" si="228"/>
        <v>No</v>
      </c>
      <c r="AP374" s="211" t="str">
        <f t="shared" si="229"/>
        <v>No</v>
      </c>
      <c r="AQ374" s="211" t="str">
        <f t="shared" si="230"/>
        <v/>
      </c>
      <c r="AR374" s="211" t="str">
        <f t="shared" si="231"/>
        <v/>
      </c>
      <c r="AS374" s="211" t="str">
        <f t="shared" si="232"/>
        <v/>
      </c>
      <c r="AT374" s="211" t="str">
        <f t="shared" si="233"/>
        <v/>
      </c>
      <c r="AU374" s="211" t="str">
        <f t="shared" si="234"/>
        <v/>
      </c>
      <c r="AV374" s="211" t="str">
        <f t="shared" si="235"/>
        <v/>
      </c>
      <c r="AW374" s="211" t="str">
        <f t="shared" si="236"/>
        <v/>
      </c>
      <c r="AX374" s="211" t="str">
        <f t="shared" si="239"/>
        <v>NO</v>
      </c>
      <c r="AY374" s="125" t="str">
        <f t="shared" si="240"/>
        <v/>
      </c>
    </row>
    <row r="375" spans="1:51" s="211" customFormat="1" x14ac:dyDescent="0.25">
      <c r="A375" s="211">
        <v>5828</v>
      </c>
      <c r="B375" s="211">
        <v>5828</v>
      </c>
      <c r="C375" s="211" t="str">
        <f t="shared" si="202"/>
        <v>wireless 5828-fixed English-requires K0991 5VDC plug-in and</v>
      </c>
      <c r="D375" s="211" t="str">
        <f t="shared" si="203"/>
        <v>Clavier fixe sans fil 5828 (anglais) - nécessite un bloc d'alimentation enfichable 5 V c.c. K0991</v>
      </c>
      <c r="E375" s="211" t="str">
        <f t="shared" si="204"/>
        <v/>
      </c>
      <c r="F375" s="211" t="str">
        <f t="shared" si="205"/>
        <v>wireless 5828-fixed English-requires K0991 5VDC plug-in and</v>
      </c>
      <c r="G375" s="211" t="str">
        <f t="shared" si="206"/>
        <v>Clavier fixe sans fil 5828 (anglais) - nécessite un bloc d'alimentation enfichable 5 V c.c. K0991</v>
      </c>
      <c r="H375" s="211" t="str">
        <f t="shared" si="207"/>
        <v>wireless 5828-fixed English-requires K0991 5VDC plug-in and</v>
      </c>
      <c r="I375" s="211" t="str">
        <f t="shared" si="237"/>
        <v>Clavier fixe sans fil 5828 (anglais) - nécessite un bloc d'alimentation enfichable 5 V c.c. K0991</v>
      </c>
      <c r="J375" s="211" t="str">
        <f t="shared" si="208"/>
        <v/>
      </c>
      <c r="K375" s="211" t="str">
        <f t="shared" si="209"/>
        <v>5828</v>
      </c>
      <c r="L375" s="211" t="str">
        <f t="shared" si="238"/>
        <v>Inventory</v>
      </c>
      <c r="M375" s="211" t="str">
        <f t="shared" si="210"/>
        <v>NO</v>
      </c>
      <c r="N375" s="211" t="str">
        <f t="shared" si="211"/>
        <v>Product</v>
      </c>
      <c r="O375" s="211" t="str">
        <f t="shared" si="212"/>
        <v>Misc</v>
      </c>
      <c r="P375" s="211" t="str">
        <f t="shared" si="213"/>
        <v>One Time</v>
      </c>
      <c r="Q375" s="349">
        <v>43930</v>
      </c>
      <c r="R375" s="349"/>
      <c r="S375" s="211" t="str">
        <f t="shared" si="214"/>
        <v>YES</v>
      </c>
      <c r="T375" s="211" t="str">
        <f t="shared" si="215"/>
        <v>No</v>
      </c>
      <c r="U375" s="211" t="str">
        <f t="shared" si="216"/>
        <v>No</v>
      </c>
      <c r="V375" s="211" t="str">
        <f t="shared" si="217"/>
        <v>NO</v>
      </c>
      <c r="W375" s="211" t="str">
        <f t="shared" si="218"/>
        <v>NO</v>
      </c>
      <c r="X375" s="211">
        <v>0</v>
      </c>
      <c r="Y375" s="211" t="s">
        <v>3277</v>
      </c>
      <c r="Z375" s="211" t="s">
        <v>3275</v>
      </c>
      <c r="AA375" s="211" t="s">
        <v>3319</v>
      </c>
      <c r="AB375" s="211" t="s">
        <v>3286</v>
      </c>
      <c r="AC375" s="211" t="s">
        <v>3286</v>
      </c>
      <c r="AD375" s="211" t="s">
        <v>3320</v>
      </c>
      <c r="AE375" s="211" t="str">
        <f t="shared" si="219"/>
        <v>5828</v>
      </c>
      <c r="AF375" s="211" t="str">
        <f t="shared" si="220"/>
        <v/>
      </c>
      <c r="AG375" s="211" t="str">
        <f t="shared" si="221"/>
        <v/>
      </c>
      <c r="AH375" s="211" t="str">
        <f t="shared" si="241"/>
        <v/>
      </c>
      <c r="AI375" s="211" t="str">
        <f t="shared" si="222"/>
        <v/>
      </c>
      <c r="AJ375" s="211" t="str">
        <f t="shared" si="223"/>
        <v/>
      </c>
      <c r="AK375" s="211" t="str">
        <f t="shared" si="224"/>
        <v/>
      </c>
      <c r="AL375" s="211" t="str">
        <f t="shared" si="225"/>
        <v/>
      </c>
      <c r="AM375" s="211" t="str">
        <f t="shared" si="226"/>
        <v/>
      </c>
      <c r="AN375" s="211" t="str">
        <f t="shared" si="227"/>
        <v>No</v>
      </c>
      <c r="AO375" s="211" t="str">
        <f t="shared" si="228"/>
        <v>No</v>
      </c>
      <c r="AP375" s="211" t="str">
        <f t="shared" si="229"/>
        <v>No</v>
      </c>
      <c r="AQ375" s="211" t="str">
        <f t="shared" si="230"/>
        <v/>
      </c>
      <c r="AR375" s="211" t="str">
        <f t="shared" si="231"/>
        <v/>
      </c>
      <c r="AS375" s="211" t="str">
        <f t="shared" si="232"/>
        <v/>
      </c>
      <c r="AT375" s="211" t="str">
        <f t="shared" si="233"/>
        <v/>
      </c>
      <c r="AU375" s="211" t="str">
        <f t="shared" si="234"/>
        <v/>
      </c>
      <c r="AV375" s="211" t="str">
        <f t="shared" si="235"/>
        <v/>
      </c>
      <c r="AW375" s="211" t="str">
        <f t="shared" si="236"/>
        <v/>
      </c>
      <c r="AX375" s="211" t="str">
        <f t="shared" si="239"/>
        <v>NO</v>
      </c>
      <c r="AY375" s="125" t="str">
        <f t="shared" si="240"/>
        <v/>
      </c>
    </row>
    <row r="376" spans="1:51" s="211" customFormat="1" x14ac:dyDescent="0.25">
      <c r="A376" s="211">
        <v>5821</v>
      </c>
      <c r="B376" s="211">
        <v>5821</v>
      </c>
      <c r="C376" s="211" t="str">
        <f t="shared" si="202"/>
        <v>wireless low temp/flood</v>
      </c>
      <c r="D376" s="211" t="str">
        <f t="shared" si="203"/>
        <v>Détecteur d'inondation et capteur de faible température sans fil</v>
      </c>
      <c r="E376" s="211" t="str">
        <f t="shared" si="204"/>
        <v/>
      </c>
      <c r="F376" s="211" t="str">
        <f t="shared" si="205"/>
        <v>wireless low temp/flood</v>
      </c>
      <c r="G376" s="211" t="str">
        <f t="shared" si="206"/>
        <v>Détecteur d'inondation et capteur de faible température sans fil</v>
      </c>
      <c r="H376" s="211" t="str">
        <f t="shared" si="207"/>
        <v>wireless low temp/flood</v>
      </c>
      <c r="I376" s="211" t="str">
        <f t="shared" si="237"/>
        <v>Détecteur d'inondation et capteur de faible température sans fil</v>
      </c>
      <c r="J376" s="211" t="str">
        <f t="shared" si="208"/>
        <v/>
      </c>
      <c r="K376" s="211" t="str">
        <f t="shared" si="209"/>
        <v>5821</v>
      </c>
      <c r="L376" s="211" t="str">
        <f t="shared" si="238"/>
        <v>Inventory</v>
      </c>
      <c r="M376" s="211" t="str">
        <f t="shared" si="210"/>
        <v>NO</v>
      </c>
      <c r="N376" s="211" t="str">
        <f t="shared" si="211"/>
        <v>Product</v>
      </c>
      <c r="O376" s="211" t="str">
        <f t="shared" si="212"/>
        <v>Sensor</v>
      </c>
      <c r="P376" s="211" t="str">
        <f t="shared" si="213"/>
        <v>One Time</v>
      </c>
      <c r="Q376" s="349">
        <v>43930</v>
      </c>
      <c r="R376" s="349"/>
      <c r="S376" s="211" t="str">
        <f t="shared" si="214"/>
        <v>YES</v>
      </c>
      <c r="T376" s="211" t="str">
        <f t="shared" si="215"/>
        <v>No</v>
      </c>
      <c r="U376" s="211" t="str">
        <f t="shared" si="216"/>
        <v>No</v>
      </c>
      <c r="V376" s="211" t="str">
        <f t="shared" si="217"/>
        <v>NO</v>
      </c>
      <c r="W376" s="211" t="str">
        <f t="shared" si="218"/>
        <v>NO</v>
      </c>
      <c r="X376" s="211">
        <v>0</v>
      </c>
      <c r="Y376" s="211" t="s">
        <v>3277</v>
      </c>
      <c r="Z376" s="211" t="s">
        <v>3275</v>
      </c>
      <c r="AA376" s="211" t="s">
        <v>3319</v>
      </c>
      <c r="AB376" s="211" t="s">
        <v>3286</v>
      </c>
      <c r="AC376" s="211" t="s">
        <v>3286</v>
      </c>
      <c r="AD376" s="211" t="s">
        <v>3320</v>
      </c>
      <c r="AE376" s="211" t="str">
        <f t="shared" si="219"/>
        <v>5821</v>
      </c>
      <c r="AF376" s="211" t="str">
        <f t="shared" si="220"/>
        <v/>
      </c>
      <c r="AG376" s="211" t="str">
        <f t="shared" si="221"/>
        <v/>
      </c>
      <c r="AH376" s="211" t="str">
        <f t="shared" si="241"/>
        <v>X</v>
      </c>
      <c r="AI376" s="211" t="str">
        <f t="shared" si="222"/>
        <v/>
      </c>
      <c r="AJ376" s="211" t="str">
        <f t="shared" si="223"/>
        <v/>
      </c>
      <c r="AK376" s="211" t="str">
        <f t="shared" si="224"/>
        <v/>
      </c>
      <c r="AL376" s="211" t="str">
        <f t="shared" si="225"/>
        <v/>
      </c>
      <c r="AM376" s="211" t="str">
        <f t="shared" si="226"/>
        <v/>
      </c>
      <c r="AN376" s="211" t="str">
        <f t="shared" si="227"/>
        <v>No</v>
      </c>
      <c r="AO376" s="211" t="str">
        <f t="shared" si="228"/>
        <v>No</v>
      </c>
      <c r="AP376" s="211" t="str">
        <f t="shared" si="229"/>
        <v>No</v>
      </c>
      <c r="AQ376" s="211" t="str">
        <f t="shared" si="230"/>
        <v/>
      </c>
      <c r="AR376" s="211" t="str">
        <f t="shared" si="231"/>
        <v/>
      </c>
      <c r="AS376" s="211" t="str">
        <f t="shared" si="232"/>
        <v/>
      </c>
      <c r="AT376" s="211" t="str">
        <f t="shared" si="233"/>
        <v/>
      </c>
      <c r="AU376" s="211" t="str">
        <f t="shared" si="234"/>
        <v/>
      </c>
      <c r="AV376" s="211" t="str">
        <f t="shared" si="235"/>
        <v/>
      </c>
      <c r="AW376" s="211" t="str">
        <f t="shared" si="236"/>
        <v/>
      </c>
      <c r="AX376" s="211" t="str">
        <f t="shared" si="239"/>
        <v>NO</v>
      </c>
      <c r="AY376" s="125" t="str">
        <f t="shared" si="240"/>
        <v/>
      </c>
    </row>
    <row r="377" spans="1:51" s="211" customFormat="1" x14ac:dyDescent="0.25">
      <c r="A377" s="211" t="s">
        <v>355</v>
      </c>
      <c r="B377" s="211" t="s">
        <v>355</v>
      </c>
      <c r="C377" s="211" t="str">
        <f t="shared" si="202"/>
        <v>1-button wireless panic</v>
      </c>
      <c r="D377" s="211" t="str">
        <f t="shared" si="203"/>
        <v>Bouton d'urgence sans fil à simple touche</v>
      </c>
      <c r="E377" s="211" t="str">
        <f t="shared" si="204"/>
        <v/>
      </c>
      <c r="F377" s="211" t="str">
        <f t="shared" si="205"/>
        <v>1-button wireless panic</v>
      </c>
      <c r="G377" s="211" t="str">
        <f t="shared" si="206"/>
        <v>Bouton d'urgence sans fil à simple touche</v>
      </c>
      <c r="H377" s="211" t="str">
        <f t="shared" si="207"/>
        <v>1-button wireless panic</v>
      </c>
      <c r="I377" s="211" t="str">
        <f t="shared" si="237"/>
        <v>Bouton d'urgence sans fil à simple touche</v>
      </c>
      <c r="J377" s="211" t="str">
        <f t="shared" si="208"/>
        <v/>
      </c>
      <c r="K377" s="211" t="str">
        <f t="shared" si="209"/>
        <v>5802WXT</v>
      </c>
      <c r="L377" s="211" t="str">
        <f t="shared" si="238"/>
        <v>Inventory</v>
      </c>
      <c r="M377" s="211" t="str">
        <f t="shared" si="210"/>
        <v>NO</v>
      </c>
      <c r="N377" s="211" t="str">
        <f t="shared" si="211"/>
        <v>Product</v>
      </c>
      <c r="O377" s="211" t="str">
        <f t="shared" si="212"/>
        <v>Sensor</v>
      </c>
      <c r="P377" s="211" t="str">
        <f t="shared" si="213"/>
        <v>One Time</v>
      </c>
      <c r="Q377" s="349">
        <v>43930</v>
      </c>
      <c r="R377" s="349"/>
      <c r="S377" s="211" t="str">
        <f t="shared" si="214"/>
        <v>YES</v>
      </c>
      <c r="T377" s="211" t="str">
        <f t="shared" si="215"/>
        <v>No</v>
      </c>
      <c r="U377" s="211" t="str">
        <f t="shared" si="216"/>
        <v>No</v>
      </c>
      <c r="V377" s="211" t="str">
        <f t="shared" si="217"/>
        <v>NO</v>
      </c>
      <c r="W377" s="211" t="str">
        <f t="shared" si="218"/>
        <v>NO</v>
      </c>
      <c r="X377" s="211">
        <v>0</v>
      </c>
      <c r="Y377" s="211" t="s">
        <v>3277</v>
      </c>
      <c r="Z377" s="211" t="s">
        <v>3275</v>
      </c>
      <c r="AA377" s="211" t="s">
        <v>3319</v>
      </c>
      <c r="AB377" s="211" t="s">
        <v>3286</v>
      </c>
      <c r="AC377" s="211" t="s">
        <v>3286</v>
      </c>
      <c r="AD377" s="211" t="s">
        <v>3320</v>
      </c>
      <c r="AE377" s="211" t="str">
        <f t="shared" si="219"/>
        <v>5802WXT</v>
      </c>
      <c r="AF377" s="211" t="str">
        <f t="shared" si="220"/>
        <v/>
      </c>
      <c r="AG377" s="211" t="str">
        <f t="shared" si="221"/>
        <v/>
      </c>
      <c r="AH377" s="211" t="str">
        <f t="shared" si="241"/>
        <v>X</v>
      </c>
      <c r="AI377" s="211" t="str">
        <f t="shared" si="222"/>
        <v/>
      </c>
      <c r="AJ377" s="211" t="str">
        <f t="shared" si="223"/>
        <v/>
      </c>
      <c r="AK377" s="211" t="str">
        <f t="shared" si="224"/>
        <v/>
      </c>
      <c r="AL377" s="211" t="str">
        <f t="shared" si="225"/>
        <v/>
      </c>
      <c r="AM377" s="211" t="str">
        <f t="shared" si="226"/>
        <v/>
      </c>
      <c r="AN377" s="211" t="str">
        <f t="shared" si="227"/>
        <v>No</v>
      </c>
      <c r="AO377" s="211" t="str">
        <f t="shared" si="228"/>
        <v>No</v>
      </c>
      <c r="AP377" s="211" t="str">
        <f t="shared" si="229"/>
        <v>No</v>
      </c>
      <c r="AQ377" s="211" t="str">
        <f t="shared" si="230"/>
        <v/>
      </c>
      <c r="AR377" s="211" t="str">
        <f t="shared" si="231"/>
        <v/>
      </c>
      <c r="AS377" s="211" t="str">
        <f t="shared" si="232"/>
        <v/>
      </c>
      <c r="AT377" s="211" t="str">
        <f t="shared" si="233"/>
        <v/>
      </c>
      <c r="AU377" s="211" t="str">
        <f t="shared" si="234"/>
        <v/>
      </c>
      <c r="AV377" s="211" t="str">
        <f t="shared" si="235"/>
        <v/>
      </c>
      <c r="AW377" s="211" t="str">
        <f t="shared" si="236"/>
        <v/>
      </c>
      <c r="AX377" s="211" t="str">
        <f t="shared" si="239"/>
        <v>NO</v>
      </c>
      <c r="AY377" s="125" t="str">
        <f t="shared" si="240"/>
        <v/>
      </c>
    </row>
    <row r="378" spans="1:51" s="211" customFormat="1" x14ac:dyDescent="0.25">
      <c r="A378" s="211" t="s">
        <v>353</v>
      </c>
      <c r="B378" s="211" t="s">
        <v>353</v>
      </c>
      <c r="C378" s="211" t="str">
        <f t="shared" si="202"/>
        <v>Honeywell Door/Window Transmitter</v>
      </c>
      <c r="D378" s="211" t="str">
        <f t="shared" si="203"/>
        <v>Émetteur de porte ou fenêtre de Honeywell</v>
      </c>
      <c r="E378" s="211" t="str">
        <f t="shared" si="204"/>
        <v/>
      </c>
      <c r="F378" s="211" t="str">
        <f t="shared" si="205"/>
        <v>Honeywell Door/Window Transmitter</v>
      </c>
      <c r="G378" s="211" t="str">
        <f t="shared" si="206"/>
        <v>Émetteur de porte ou fenêtre de Honeywell</v>
      </c>
      <c r="H378" s="211" t="str">
        <f t="shared" si="207"/>
        <v>Honeywell Door/Window Transmitter</v>
      </c>
      <c r="I378" s="211" t="str">
        <f t="shared" si="237"/>
        <v>Émetteur de porte ou fenêtre de Honeywell</v>
      </c>
      <c r="J378" s="211" t="str">
        <f t="shared" si="208"/>
        <v/>
      </c>
      <c r="K378" s="211" t="str">
        <f t="shared" si="209"/>
        <v>5800MINI</v>
      </c>
      <c r="L378" s="211" t="str">
        <f t="shared" si="238"/>
        <v>Inventory</v>
      </c>
      <c r="M378" s="211" t="str">
        <f t="shared" si="210"/>
        <v>NO</v>
      </c>
      <c r="N378" s="211" t="str">
        <f t="shared" si="211"/>
        <v>Product</v>
      </c>
      <c r="O378" s="211" t="str">
        <f t="shared" si="212"/>
        <v>Sensor</v>
      </c>
      <c r="P378" s="211" t="str">
        <f t="shared" si="213"/>
        <v>One Time</v>
      </c>
      <c r="Q378" s="349">
        <v>43930</v>
      </c>
      <c r="R378" s="349"/>
      <c r="S378" s="211" t="str">
        <f t="shared" si="214"/>
        <v>YES</v>
      </c>
      <c r="T378" s="211" t="str">
        <f t="shared" si="215"/>
        <v>No</v>
      </c>
      <c r="U378" s="211" t="str">
        <f t="shared" si="216"/>
        <v>No</v>
      </c>
      <c r="V378" s="211" t="str">
        <f t="shared" si="217"/>
        <v>NO</v>
      </c>
      <c r="W378" s="211" t="str">
        <f t="shared" si="218"/>
        <v>NO</v>
      </c>
      <c r="X378" s="211">
        <v>0</v>
      </c>
      <c r="Y378" s="211" t="s">
        <v>3277</v>
      </c>
      <c r="Z378" s="211" t="s">
        <v>3275</v>
      </c>
      <c r="AA378" s="211" t="s">
        <v>3319</v>
      </c>
      <c r="AB378" s="211" t="s">
        <v>3286</v>
      </c>
      <c r="AC378" s="211" t="s">
        <v>3286</v>
      </c>
      <c r="AD378" s="211" t="s">
        <v>3320</v>
      </c>
      <c r="AE378" s="211" t="str">
        <f t="shared" si="219"/>
        <v>5800MINI</v>
      </c>
      <c r="AF378" s="211" t="str">
        <f t="shared" si="220"/>
        <v/>
      </c>
      <c r="AG378" s="211" t="str">
        <f t="shared" si="221"/>
        <v/>
      </c>
      <c r="AH378" s="211" t="str">
        <f t="shared" si="241"/>
        <v>X</v>
      </c>
      <c r="AI378" s="211" t="str">
        <f t="shared" si="222"/>
        <v/>
      </c>
      <c r="AJ378" s="211" t="str">
        <f t="shared" si="223"/>
        <v/>
      </c>
      <c r="AK378" s="211" t="str">
        <f t="shared" si="224"/>
        <v/>
      </c>
      <c r="AL378" s="211" t="str">
        <f t="shared" si="225"/>
        <v/>
      </c>
      <c r="AM378" s="211" t="str">
        <f t="shared" si="226"/>
        <v/>
      </c>
      <c r="AN378" s="211" t="str">
        <f t="shared" si="227"/>
        <v>No</v>
      </c>
      <c r="AO378" s="211" t="str">
        <f t="shared" si="228"/>
        <v>No</v>
      </c>
      <c r="AP378" s="211" t="str">
        <f t="shared" si="229"/>
        <v>No</v>
      </c>
      <c r="AQ378" s="211" t="str">
        <f t="shared" si="230"/>
        <v/>
      </c>
      <c r="AR378" s="211" t="str">
        <f t="shared" si="231"/>
        <v/>
      </c>
      <c r="AS378" s="211" t="str">
        <f t="shared" si="232"/>
        <v/>
      </c>
      <c r="AT378" s="211" t="str">
        <f t="shared" si="233"/>
        <v/>
      </c>
      <c r="AU378" s="211" t="str">
        <f t="shared" si="234"/>
        <v/>
      </c>
      <c r="AV378" s="211" t="str">
        <f t="shared" si="235"/>
        <v/>
      </c>
      <c r="AW378" s="211" t="str">
        <f t="shared" si="236"/>
        <v/>
      </c>
      <c r="AX378" s="211" t="str">
        <f t="shared" si="239"/>
        <v>NO</v>
      </c>
      <c r="AY378" s="125" t="str">
        <f t="shared" si="240"/>
        <v/>
      </c>
    </row>
    <row r="379" spans="1:51" s="211" customFormat="1" x14ac:dyDescent="0.25">
      <c r="A379" s="211" t="s">
        <v>352</v>
      </c>
      <c r="B379" s="211" t="s">
        <v>352</v>
      </c>
      <c r="C379" s="211" t="str">
        <f t="shared" si="202"/>
        <v>smoke/co combo</v>
      </c>
      <c r="D379" s="211" t="str">
        <f t="shared" si="203"/>
        <v>Détecteur de fumée et de monoxyde de carbone</v>
      </c>
      <c r="E379" s="211" t="str">
        <f t="shared" si="204"/>
        <v/>
      </c>
      <c r="F379" s="211" t="str">
        <f t="shared" si="205"/>
        <v>smoke/co combo</v>
      </c>
      <c r="G379" s="211" t="str">
        <f t="shared" si="206"/>
        <v>Détecteur de fumée et de monoxyde de carbone</v>
      </c>
      <c r="H379" s="211" t="str">
        <f t="shared" si="207"/>
        <v>smoke/co combo</v>
      </c>
      <c r="I379" s="211" t="str">
        <f t="shared" si="237"/>
        <v>Détecteur de fumée et de monoxyde de carbone</v>
      </c>
      <c r="J379" s="211" t="str">
        <f t="shared" si="208"/>
        <v/>
      </c>
      <c r="K379" s="211" t="str">
        <f t="shared" si="209"/>
        <v>5800COMBO-CN</v>
      </c>
      <c r="L379" s="211" t="str">
        <f t="shared" si="238"/>
        <v>Inventory</v>
      </c>
      <c r="M379" s="211" t="str">
        <f t="shared" si="210"/>
        <v>NO</v>
      </c>
      <c r="N379" s="211" t="str">
        <f t="shared" si="211"/>
        <v>Product</v>
      </c>
      <c r="O379" s="211" t="str">
        <f t="shared" si="212"/>
        <v>Sensor</v>
      </c>
      <c r="P379" s="211" t="str">
        <f t="shared" si="213"/>
        <v>One Time</v>
      </c>
      <c r="Q379" s="349">
        <v>43930</v>
      </c>
      <c r="R379" s="349"/>
      <c r="S379" s="211" t="str">
        <f t="shared" si="214"/>
        <v>YES</v>
      </c>
      <c r="T379" s="211" t="str">
        <f t="shared" si="215"/>
        <v>No</v>
      </c>
      <c r="U379" s="211" t="str">
        <f t="shared" si="216"/>
        <v>No</v>
      </c>
      <c r="V379" s="211" t="str">
        <f t="shared" si="217"/>
        <v>NO</v>
      </c>
      <c r="W379" s="211" t="str">
        <f t="shared" si="218"/>
        <v>NO</v>
      </c>
      <c r="X379" s="211">
        <v>0</v>
      </c>
      <c r="Y379" s="211" t="s">
        <v>3277</v>
      </c>
      <c r="Z379" s="211" t="s">
        <v>3275</v>
      </c>
      <c r="AA379" s="211" t="s">
        <v>3319</v>
      </c>
      <c r="AB379" s="211" t="s">
        <v>3286</v>
      </c>
      <c r="AC379" s="211" t="s">
        <v>3286</v>
      </c>
      <c r="AD379" s="211" t="s">
        <v>3320</v>
      </c>
      <c r="AE379" s="211" t="str">
        <f t="shared" si="219"/>
        <v>5800COMBO-CN</v>
      </c>
      <c r="AF379" s="211" t="str">
        <f t="shared" si="220"/>
        <v/>
      </c>
      <c r="AG379" s="211" t="str">
        <f t="shared" si="221"/>
        <v/>
      </c>
      <c r="AH379" s="211" t="str">
        <f t="shared" si="241"/>
        <v>X</v>
      </c>
      <c r="AI379" s="211" t="str">
        <f t="shared" si="222"/>
        <v/>
      </c>
      <c r="AJ379" s="211" t="str">
        <f t="shared" si="223"/>
        <v/>
      </c>
      <c r="AK379" s="211" t="str">
        <f t="shared" si="224"/>
        <v>YES</v>
      </c>
      <c r="AL379" s="211">
        <f t="shared" si="225"/>
        <v>120</v>
      </c>
      <c r="AM379" s="211" t="str">
        <f t="shared" si="226"/>
        <v/>
      </c>
      <c r="AN379" s="211" t="str">
        <f t="shared" si="227"/>
        <v>No</v>
      </c>
      <c r="AO379" s="211" t="str">
        <f t="shared" si="228"/>
        <v>No</v>
      </c>
      <c r="AP379" s="211" t="str">
        <f t="shared" si="229"/>
        <v>No</v>
      </c>
      <c r="AQ379" s="211" t="str">
        <f t="shared" si="230"/>
        <v/>
      </c>
      <c r="AR379" s="211" t="str">
        <f t="shared" si="231"/>
        <v/>
      </c>
      <c r="AS379" s="211" t="str">
        <f t="shared" si="232"/>
        <v/>
      </c>
      <c r="AT379" s="211" t="str">
        <f t="shared" si="233"/>
        <v/>
      </c>
      <c r="AU379" s="211" t="str">
        <f t="shared" si="234"/>
        <v/>
      </c>
      <c r="AV379" s="211" t="str">
        <f t="shared" si="235"/>
        <v/>
      </c>
      <c r="AW379" s="211" t="str">
        <f t="shared" si="236"/>
        <v/>
      </c>
      <c r="AX379" s="211" t="str">
        <f t="shared" si="239"/>
        <v>NO</v>
      </c>
      <c r="AY379" s="125" t="str">
        <f t="shared" si="240"/>
        <v/>
      </c>
    </row>
    <row r="380" spans="1:51" s="211" customFormat="1" x14ac:dyDescent="0.25">
      <c r="A380" s="211" t="s">
        <v>351</v>
      </c>
      <c r="B380" s="211" t="s">
        <v>351</v>
      </c>
      <c r="C380" s="211" t="str">
        <f t="shared" si="202"/>
        <v>Wireless CO</v>
      </c>
      <c r="D380" s="211" t="str">
        <f t="shared" si="203"/>
        <v>Détecteur de monoxyde de carbone sans fil</v>
      </c>
      <c r="E380" s="211" t="str">
        <f t="shared" si="204"/>
        <v/>
      </c>
      <c r="F380" s="211" t="str">
        <f t="shared" si="205"/>
        <v>Wireless CO</v>
      </c>
      <c r="G380" s="211" t="str">
        <f t="shared" si="206"/>
        <v>Détecteur de monoxyde de carbone sans fil</v>
      </c>
      <c r="H380" s="211" t="str">
        <f t="shared" si="207"/>
        <v>Wireless CO</v>
      </c>
      <c r="I380" s="211" t="str">
        <f t="shared" si="237"/>
        <v>Détecteur de monoxyde de carbone sans fil</v>
      </c>
      <c r="J380" s="211" t="str">
        <f t="shared" si="208"/>
        <v/>
      </c>
      <c r="K380" s="211" t="str">
        <f t="shared" si="209"/>
        <v>5800COA</v>
      </c>
      <c r="L380" s="211" t="str">
        <f t="shared" si="238"/>
        <v>Inventory</v>
      </c>
      <c r="M380" s="211" t="str">
        <f t="shared" si="210"/>
        <v>NO</v>
      </c>
      <c r="N380" s="211" t="str">
        <f t="shared" si="211"/>
        <v>Product</v>
      </c>
      <c r="O380" s="211" t="str">
        <f t="shared" si="212"/>
        <v>Sensor</v>
      </c>
      <c r="P380" s="211" t="str">
        <f t="shared" si="213"/>
        <v>One Time</v>
      </c>
      <c r="Q380" s="349">
        <v>43930</v>
      </c>
      <c r="R380" s="349"/>
      <c r="S380" s="211" t="str">
        <f t="shared" si="214"/>
        <v>YES</v>
      </c>
      <c r="T380" s="211" t="str">
        <f t="shared" si="215"/>
        <v>No</v>
      </c>
      <c r="U380" s="211" t="str">
        <f t="shared" si="216"/>
        <v>No</v>
      </c>
      <c r="V380" s="211" t="str">
        <f t="shared" si="217"/>
        <v>NO</v>
      </c>
      <c r="W380" s="211" t="str">
        <f t="shared" si="218"/>
        <v>NO</v>
      </c>
      <c r="X380" s="211">
        <v>0</v>
      </c>
      <c r="Y380" s="211" t="s">
        <v>3277</v>
      </c>
      <c r="Z380" s="211" t="s">
        <v>3275</v>
      </c>
      <c r="AA380" s="211" t="s">
        <v>3319</v>
      </c>
      <c r="AB380" s="211" t="s">
        <v>3286</v>
      </c>
      <c r="AC380" s="211" t="s">
        <v>3286</v>
      </c>
      <c r="AD380" s="211" t="s">
        <v>3320</v>
      </c>
      <c r="AE380" s="211" t="str">
        <f t="shared" si="219"/>
        <v>5800COA</v>
      </c>
      <c r="AF380" s="211" t="str">
        <f t="shared" si="220"/>
        <v/>
      </c>
      <c r="AG380" s="211" t="str">
        <f t="shared" si="221"/>
        <v/>
      </c>
      <c r="AH380" s="211" t="str">
        <f t="shared" si="241"/>
        <v>X</v>
      </c>
      <c r="AI380" s="211" t="str">
        <f t="shared" si="222"/>
        <v/>
      </c>
      <c r="AJ380" s="211" t="str">
        <f t="shared" si="223"/>
        <v/>
      </c>
      <c r="AK380" s="211" t="str">
        <f t="shared" si="224"/>
        <v/>
      </c>
      <c r="AL380" s="211" t="str">
        <f t="shared" si="225"/>
        <v/>
      </c>
      <c r="AM380" s="211" t="str">
        <f t="shared" si="226"/>
        <v/>
      </c>
      <c r="AN380" s="211" t="str">
        <f t="shared" si="227"/>
        <v>No</v>
      </c>
      <c r="AO380" s="211" t="str">
        <f t="shared" si="228"/>
        <v>No</v>
      </c>
      <c r="AP380" s="211" t="str">
        <f t="shared" si="229"/>
        <v>No</v>
      </c>
      <c r="AQ380" s="211" t="str">
        <f t="shared" si="230"/>
        <v/>
      </c>
      <c r="AR380" s="211" t="str">
        <f t="shared" si="231"/>
        <v/>
      </c>
      <c r="AS380" s="211" t="str">
        <f t="shared" si="232"/>
        <v/>
      </c>
      <c r="AT380" s="211" t="str">
        <f t="shared" si="233"/>
        <v/>
      </c>
      <c r="AU380" s="211" t="str">
        <f t="shared" si="234"/>
        <v/>
      </c>
      <c r="AV380" s="211" t="str">
        <f t="shared" si="235"/>
        <v/>
      </c>
      <c r="AW380" s="211" t="str">
        <f t="shared" si="236"/>
        <v/>
      </c>
      <c r="AX380" s="211" t="str">
        <f t="shared" si="239"/>
        <v>NO</v>
      </c>
      <c r="AY380" s="125" t="str">
        <f t="shared" si="240"/>
        <v/>
      </c>
    </row>
    <row r="381" spans="1:51" s="211" customFormat="1" x14ac:dyDescent="0.25">
      <c r="A381" s="211">
        <v>4219</v>
      </c>
      <c r="B381" s="211">
        <v>4219</v>
      </c>
      <c r="C381" s="211" t="str">
        <f t="shared" si="202"/>
        <v>8 Zone Expander</v>
      </c>
      <c r="D381" s="211" t="str">
        <f t="shared" si="203"/>
        <v>Module d'extension jusqu'à 8 zones</v>
      </c>
      <c r="E381" s="211" t="str">
        <f t="shared" si="204"/>
        <v/>
      </c>
      <c r="F381" s="211" t="str">
        <f t="shared" si="205"/>
        <v>8 Zone Expander</v>
      </c>
      <c r="G381" s="211" t="str">
        <f t="shared" si="206"/>
        <v>Module d'extension jusqu'à 8 zones</v>
      </c>
      <c r="H381" s="211" t="str">
        <f t="shared" si="207"/>
        <v>8 Zone Expander</v>
      </c>
      <c r="I381" s="211" t="str">
        <f t="shared" si="237"/>
        <v>Module d'extension jusqu'à 8 zones</v>
      </c>
      <c r="J381" s="211" t="str">
        <f t="shared" si="208"/>
        <v/>
      </c>
      <c r="K381" s="211" t="str">
        <f t="shared" si="209"/>
        <v>4219</v>
      </c>
      <c r="L381" s="211" t="str">
        <f t="shared" si="238"/>
        <v>Inventory</v>
      </c>
      <c r="M381" s="211" t="str">
        <f t="shared" si="210"/>
        <v>NO</v>
      </c>
      <c r="N381" s="211" t="str">
        <f t="shared" si="211"/>
        <v>Product</v>
      </c>
      <c r="O381" s="211" t="str">
        <f t="shared" si="212"/>
        <v>Misc</v>
      </c>
      <c r="P381" s="211" t="str">
        <f t="shared" si="213"/>
        <v>One Time</v>
      </c>
      <c r="Q381" s="349">
        <v>43930</v>
      </c>
      <c r="R381" s="349"/>
      <c r="S381" s="211" t="str">
        <f t="shared" si="214"/>
        <v>YES</v>
      </c>
      <c r="T381" s="211" t="str">
        <f t="shared" si="215"/>
        <v>No</v>
      </c>
      <c r="U381" s="211" t="str">
        <f t="shared" si="216"/>
        <v>No</v>
      </c>
      <c r="V381" s="211" t="str">
        <f t="shared" si="217"/>
        <v>NO</v>
      </c>
      <c r="W381" s="211" t="str">
        <f t="shared" si="218"/>
        <v>NO</v>
      </c>
      <c r="X381" s="211">
        <v>0</v>
      </c>
      <c r="Y381" s="211" t="s">
        <v>3277</v>
      </c>
      <c r="Z381" s="211" t="s">
        <v>3275</v>
      </c>
      <c r="AA381" s="211" t="s">
        <v>3319</v>
      </c>
      <c r="AB381" s="211" t="s">
        <v>3286</v>
      </c>
      <c r="AC381" s="211" t="s">
        <v>3286</v>
      </c>
      <c r="AD381" s="211" t="s">
        <v>3320</v>
      </c>
      <c r="AE381" s="211" t="str">
        <f t="shared" si="219"/>
        <v>4219</v>
      </c>
      <c r="AF381" s="211" t="str">
        <f t="shared" si="220"/>
        <v/>
      </c>
      <c r="AG381" s="211" t="str">
        <f t="shared" si="221"/>
        <v/>
      </c>
      <c r="AH381" s="211" t="str">
        <f t="shared" si="241"/>
        <v>X</v>
      </c>
      <c r="AI381" s="211" t="str">
        <f t="shared" si="222"/>
        <v/>
      </c>
      <c r="AJ381" s="211" t="str">
        <f t="shared" si="223"/>
        <v/>
      </c>
      <c r="AK381" s="211" t="str">
        <f t="shared" si="224"/>
        <v/>
      </c>
      <c r="AL381" s="211" t="str">
        <f t="shared" si="225"/>
        <v/>
      </c>
      <c r="AM381" s="211" t="str">
        <f t="shared" si="226"/>
        <v/>
      </c>
      <c r="AN381" s="211" t="str">
        <f t="shared" si="227"/>
        <v>No</v>
      </c>
      <c r="AO381" s="211" t="str">
        <f t="shared" si="228"/>
        <v>No</v>
      </c>
      <c r="AP381" s="211" t="str">
        <f t="shared" si="229"/>
        <v>No</v>
      </c>
      <c r="AQ381" s="211" t="str">
        <f t="shared" si="230"/>
        <v/>
      </c>
      <c r="AR381" s="211" t="str">
        <f t="shared" si="231"/>
        <v/>
      </c>
      <c r="AS381" s="211" t="str">
        <f t="shared" si="232"/>
        <v/>
      </c>
      <c r="AT381" s="211" t="str">
        <f t="shared" si="233"/>
        <v/>
      </c>
      <c r="AU381" s="211" t="str">
        <f t="shared" si="234"/>
        <v/>
      </c>
      <c r="AV381" s="211" t="str">
        <f t="shared" si="235"/>
        <v/>
      </c>
      <c r="AW381" s="211" t="str">
        <f t="shared" si="236"/>
        <v/>
      </c>
      <c r="AX381" s="211" t="str">
        <f t="shared" si="239"/>
        <v>NO</v>
      </c>
      <c r="AY381" s="125" t="str">
        <f t="shared" si="240"/>
        <v/>
      </c>
    </row>
    <row r="382" spans="1:51" s="211" customFormat="1" x14ac:dyDescent="0.25">
      <c r="A382" s="211" t="s">
        <v>3218</v>
      </c>
      <c r="B382" s="211" t="s">
        <v>3218</v>
      </c>
      <c r="C382" s="211" t="str">
        <f t="shared" si="202"/>
        <v>3 Months Free Base Offer</v>
      </c>
      <c r="D382" s="211" t="str">
        <f t="shared" si="203"/>
        <v>Offre de base de trois mois gratuits</v>
      </c>
      <c r="E382" s="211" t="str">
        <f t="shared" si="204"/>
        <v/>
      </c>
      <c r="F382" s="211" t="str">
        <f t="shared" si="205"/>
        <v>3 Months Free one time offer</v>
      </c>
      <c r="G382" s="211" t="str">
        <f t="shared" si="206"/>
        <v>Offre de base de trois mois gratuits</v>
      </c>
      <c r="H382" s="211" t="str">
        <f t="shared" si="207"/>
        <v>3 Months Free Base Offer</v>
      </c>
      <c r="I382" s="211" t="str">
        <f t="shared" si="237"/>
        <v>Offre de base de trois mois gratuits</v>
      </c>
      <c r="J382" s="211" t="str">
        <f t="shared" si="208"/>
        <v/>
      </c>
      <c r="K382" s="211" t="str">
        <f t="shared" si="209"/>
        <v/>
      </c>
      <c r="L382" s="211" t="str">
        <f t="shared" si="238"/>
        <v>Service</v>
      </c>
      <c r="M382" s="211" t="str">
        <f t="shared" si="210"/>
        <v>YES</v>
      </c>
      <c r="N382" s="211" t="str">
        <f t="shared" si="211"/>
        <v>Product</v>
      </c>
      <c r="O382" s="211" t="str">
        <f t="shared" si="212"/>
        <v>Promotion</v>
      </c>
      <c r="P382" s="211" t="str">
        <f t="shared" si="213"/>
        <v>RMR</v>
      </c>
      <c r="Q382" s="349">
        <v>43930</v>
      </c>
      <c r="R382" s="349"/>
      <c r="S382" s="211" t="str">
        <f t="shared" si="214"/>
        <v>NO</v>
      </c>
      <c r="T382" s="211" t="str">
        <f t="shared" si="215"/>
        <v>No</v>
      </c>
      <c r="U382" s="211" t="str">
        <f t="shared" si="216"/>
        <v>No</v>
      </c>
      <c r="V382" s="211" t="str">
        <f t="shared" si="217"/>
        <v>NO</v>
      </c>
      <c r="W382" s="211" t="str">
        <f t="shared" si="218"/>
        <v>NO</v>
      </c>
      <c r="X382" s="211">
        <v>0</v>
      </c>
      <c r="Y382" s="211" t="s">
        <v>3277</v>
      </c>
      <c r="Z382" s="211" t="s">
        <v>3275</v>
      </c>
      <c r="AA382" s="211" t="s">
        <v>3319</v>
      </c>
      <c r="AB382" s="211" t="s">
        <v>3286</v>
      </c>
      <c r="AC382" s="211" t="s">
        <v>3286</v>
      </c>
      <c r="AD382" s="211" t="s">
        <v>3320</v>
      </c>
      <c r="AE382" s="211" t="str">
        <f t="shared" si="219"/>
        <v>Service</v>
      </c>
      <c r="AF382" s="211" t="str">
        <f t="shared" si="220"/>
        <v>Service</v>
      </c>
      <c r="AG382" s="211" t="str">
        <f t="shared" si="221"/>
        <v>3MFB</v>
      </c>
      <c r="AH382" s="211" t="str">
        <f t="shared" si="241"/>
        <v/>
      </c>
      <c r="AI382" s="211" t="str">
        <f t="shared" si="222"/>
        <v>YES</v>
      </c>
      <c r="AJ382" s="211">
        <f t="shared" si="223"/>
        <v>3</v>
      </c>
      <c r="AK382" s="211" t="str">
        <f t="shared" si="224"/>
        <v/>
      </c>
      <c r="AL382" s="211" t="str">
        <f t="shared" si="225"/>
        <v/>
      </c>
      <c r="AM382" s="211" t="str">
        <f t="shared" si="226"/>
        <v>Offer</v>
      </c>
      <c r="AN382" s="211" t="str">
        <f t="shared" si="227"/>
        <v>No</v>
      </c>
      <c r="AO382" s="211" t="str">
        <f t="shared" si="228"/>
        <v>No</v>
      </c>
      <c r="AP382" s="211" t="str">
        <f t="shared" si="229"/>
        <v>No</v>
      </c>
      <c r="AQ382" s="211" t="str">
        <f t="shared" si="230"/>
        <v/>
      </c>
      <c r="AR382" s="211" t="str">
        <f t="shared" si="231"/>
        <v/>
      </c>
      <c r="AS382" s="211" t="str">
        <f t="shared" si="232"/>
        <v/>
      </c>
      <c r="AT382" s="211" t="str">
        <f t="shared" si="233"/>
        <v>NO</v>
      </c>
      <c r="AU382" s="211" t="str">
        <f t="shared" si="234"/>
        <v/>
      </c>
      <c r="AV382" s="211" t="str">
        <f t="shared" si="235"/>
        <v/>
      </c>
      <c r="AW382" s="211" t="str">
        <f t="shared" si="236"/>
        <v/>
      </c>
      <c r="AX382" s="211" t="str">
        <f t="shared" si="239"/>
        <v>NO</v>
      </c>
      <c r="AY382" s="125" t="str">
        <f t="shared" si="240"/>
        <v/>
      </c>
    </row>
    <row r="383" spans="1:51" s="211" customFormat="1" x14ac:dyDescent="0.25">
      <c r="A383" s="211" t="s">
        <v>3214</v>
      </c>
      <c r="B383" s="211" t="s">
        <v>3214</v>
      </c>
      <c r="C383" s="211" t="str">
        <f t="shared" si="202"/>
        <v>3 Months Free Acquisition Offer</v>
      </c>
      <c r="D383" s="211" t="str">
        <f t="shared" si="203"/>
        <v>Offre d'acquisition de trois mois gratuits</v>
      </c>
      <c r="E383" s="211" t="str">
        <f t="shared" si="204"/>
        <v/>
      </c>
      <c r="F383" s="211" t="str">
        <f t="shared" si="205"/>
        <v>3 Months Free one time offer</v>
      </c>
      <c r="G383" s="211" t="str">
        <f t="shared" si="206"/>
        <v>Offre d'acquisition de trois mois gratuits</v>
      </c>
      <c r="H383" s="211" t="str">
        <f t="shared" si="207"/>
        <v>3 Months Free Acquisition Offer</v>
      </c>
      <c r="I383" s="211" t="str">
        <f t="shared" si="237"/>
        <v>Offre d'acquisition de trois mois gratuits</v>
      </c>
      <c r="J383" s="211" t="str">
        <f t="shared" si="208"/>
        <v/>
      </c>
      <c r="K383" s="211" t="str">
        <f t="shared" si="209"/>
        <v/>
      </c>
      <c r="L383" s="211" t="str">
        <f t="shared" si="238"/>
        <v>Service</v>
      </c>
      <c r="M383" s="211" t="str">
        <f t="shared" si="210"/>
        <v>YES</v>
      </c>
      <c r="N383" s="211" t="str">
        <f t="shared" si="211"/>
        <v>Product</v>
      </c>
      <c r="O383" s="211" t="str">
        <f t="shared" si="212"/>
        <v>Promotion</v>
      </c>
      <c r="P383" s="211" t="str">
        <f t="shared" si="213"/>
        <v>RMR</v>
      </c>
      <c r="Q383" s="349">
        <v>43930</v>
      </c>
      <c r="R383" s="349"/>
      <c r="S383" s="211" t="str">
        <f t="shared" si="214"/>
        <v>NO</v>
      </c>
      <c r="T383" s="211" t="str">
        <f t="shared" si="215"/>
        <v>No</v>
      </c>
      <c r="U383" s="211" t="str">
        <f t="shared" si="216"/>
        <v>No</v>
      </c>
      <c r="V383" s="211" t="str">
        <f t="shared" si="217"/>
        <v>NO</v>
      </c>
      <c r="W383" s="211" t="str">
        <f t="shared" si="218"/>
        <v>NO</v>
      </c>
      <c r="X383" s="211">
        <v>0</v>
      </c>
      <c r="Y383" s="211" t="s">
        <v>3277</v>
      </c>
      <c r="Z383" s="211" t="s">
        <v>3275</v>
      </c>
      <c r="AA383" s="211" t="s">
        <v>3319</v>
      </c>
      <c r="AB383" s="211" t="s">
        <v>3286</v>
      </c>
      <c r="AC383" s="211" t="s">
        <v>3286</v>
      </c>
      <c r="AD383" s="211" t="s">
        <v>3320</v>
      </c>
      <c r="AE383" s="211" t="str">
        <f t="shared" si="219"/>
        <v>Service</v>
      </c>
      <c r="AF383" s="211" t="str">
        <f t="shared" si="220"/>
        <v>Service</v>
      </c>
      <c r="AG383" s="211" t="str">
        <f t="shared" si="221"/>
        <v>3MFA</v>
      </c>
      <c r="AH383" s="211" t="str">
        <f t="shared" si="241"/>
        <v/>
      </c>
      <c r="AI383" s="211" t="str">
        <f t="shared" si="222"/>
        <v>YES</v>
      </c>
      <c r="AJ383" s="211">
        <f t="shared" si="223"/>
        <v>3</v>
      </c>
      <c r="AK383" s="211" t="str">
        <f t="shared" si="224"/>
        <v/>
      </c>
      <c r="AL383" s="211" t="str">
        <f t="shared" si="225"/>
        <v/>
      </c>
      <c r="AM383" s="211" t="str">
        <f t="shared" si="226"/>
        <v>Offer</v>
      </c>
      <c r="AN383" s="211" t="str">
        <f t="shared" si="227"/>
        <v>No</v>
      </c>
      <c r="AO383" s="211" t="str">
        <f t="shared" si="228"/>
        <v>No</v>
      </c>
      <c r="AP383" s="211" t="str">
        <f t="shared" si="229"/>
        <v>No</v>
      </c>
      <c r="AQ383" s="211" t="str">
        <f t="shared" si="230"/>
        <v/>
      </c>
      <c r="AR383" s="211" t="str">
        <f t="shared" si="231"/>
        <v/>
      </c>
      <c r="AS383" s="211" t="str">
        <f t="shared" si="232"/>
        <v/>
      </c>
      <c r="AT383" s="211" t="str">
        <f t="shared" si="233"/>
        <v>NO</v>
      </c>
      <c r="AU383" s="211" t="str">
        <f t="shared" si="234"/>
        <v/>
      </c>
      <c r="AV383" s="211" t="str">
        <f t="shared" si="235"/>
        <v/>
      </c>
      <c r="AW383" s="211" t="str">
        <f t="shared" si="236"/>
        <v/>
      </c>
      <c r="AX383" s="211" t="str">
        <f t="shared" si="239"/>
        <v>NO</v>
      </c>
      <c r="AY383" s="125" t="str">
        <f t="shared" si="240"/>
        <v/>
      </c>
    </row>
    <row r="384" spans="1:51" s="211" customFormat="1" x14ac:dyDescent="0.25">
      <c r="A384" s="211" t="s">
        <v>559</v>
      </c>
      <c r="B384" s="211" t="s">
        <v>559</v>
      </c>
      <c r="C384" s="211" t="str">
        <f t="shared" si="202"/>
        <v>Alarm Services with No Line</v>
      </c>
      <c r="D384" s="211" t="str">
        <f t="shared" si="203"/>
        <v>Services d'alarme sans ligne</v>
      </c>
      <c r="E384" s="211" t="str">
        <f t="shared" si="204"/>
        <v/>
      </c>
      <c r="F384" s="211" t="str">
        <f t="shared" si="205"/>
        <v>Alarm Services with No Line</v>
      </c>
      <c r="G384" s="211" t="str">
        <f t="shared" si="206"/>
        <v>Services d'alarme sans ligne</v>
      </c>
      <c r="H384" s="211" t="str">
        <f t="shared" si="207"/>
        <v>Alarm Services with No Line</v>
      </c>
      <c r="I384" s="211" t="str">
        <f t="shared" si="237"/>
        <v>Services d'alarme sans ligne</v>
      </c>
      <c r="J384" s="211" t="str">
        <f t="shared" si="208"/>
        <v/>
      </c>
      <c r="K384" s="211" t="str">
        <f t="shared" si="209"/>
        <v>3GNL</v>
      </c>
      <c r="L384" s="211" t="str">
        <f t="shared" si="238"/>
        <v>Inventory</v>
      </c>
      <c r="M384" s="211" t="str">
        <f t="shared" si="210"/>
        <v>NO</v>
      </c>
      <c r="N384" s="211" t="str">
        <f t="shared" si="211"/>
        <v>Product</v>
      </c>
      <c r="O384" s="211" t="str">
        <f t="shared" si="212"/>
        <v>Panel</v>
      </c>
      <c r="P384" s="211" t="str">
        <f t="shared" si="213"/>
        <v>RMR</v>
      </c>
      <c r="Q384" s="349">
        <v>43930</v>
      </c>
      <c r="R384" s="349"/>
      <c r="S384" s="211" t="str">
        <f t="shared" si="214"/>
        <v>YES</v>
      </c>
      <c r="T384" s="211" t="str">
        <f t="shared" si="215"/>
        <v>No</v>
      </c>
      <c r="U384" s="211" t="str">
        <f t="shared" si="216"/>
        <v>No</v>
      </c>
      <c r="V384" s="211" t="str">
        <f t="shared" si="217"/>
        <v>NO</v>
      </c>
      <c r="W384" s="211" t="str">
        <f t="shared" si="218"/>
        <v>NO</v>
      </c>
      <c r="X384" s="211">
        <v>0</v>
      </c>
      <c r="Y384" s="211" t="s">
        <v>3277</v>
      </c>
      <c r="Z384" s="211" t="s">
        <v>3275</v>
      </c>
      <c r="AA384" s="211" t="s">
        <v>3319</v>
      </c>
      <c r="AB384" s="211" t="s">
        <v>3286</v>
      </c>
      <c r="AC384" s="211" t="s">
        <v>3286</v>
      </c>
      <c r="AD384" s="211" t="s">
        <v>3320</v>
      </c>
      <c r="AE384" s="211" t="str">
        <f t="shared" si="219"/>
        <v>3GNL</v>
      </c>
      <c r="AF384" s="211" t="str">
        <f t="shared" si="220"/>
        <v/>
      </c>
      <c r="AG384" s="211" t="str">
        <f t="shared" si="221"/>
        <v/>
      </c>
      <c r="AH384" s="211" t="str">
        <f t="shared" si="241"/>
        <v>X</v>
      </c>
      <c r="AI384" s="211" t="str">
        <f t="shared" si="222"/>
        <v/>
      </c>
      <c r="AJ384" s="211" t="str">
        <f t="shared" si="223"/>
        <v/>
      </c>
      <c r="AK384" s="211" t="str">
        <f t="shared" si="224"/>
        <v/>
      </c>
      <c r="AL384" s="211" t="str">
        <f t="shared" si="225"/>
        <v/>
      </c>
      <c r="AM384" s="211" t="str">
        <f t="shared" si="226"/>
        <v/>
      </c>
      <c r="AN384" s="211" t="str">
        <f t="shared" si="227"/>
        <v>No</v>
      </c>
      <c r="AO384" s="211" t="str">
        <f t="shared" si="228"/>
        <v>No</v>
      </c>
      <c r="AP384" s="211" t="str">
        <f t="shared" si="229"/>
        <v>No</v>
      </c>
      <c r="AQ384" s="211" t="str">
        <f t="shared" si="230"/>
        <v/>
      </c>
      <c r="AR384" s="211" t="str">
        <f t="shared" si="231"/>
        <v/>
      </c>
      <c r="AS384" s="211" t="str">
        <f t="shared" si="232"/>
        <v/>
      </c>
      <c r="AT384" s="211" t="str">
        <f t="shared" si="233"/>
        <v/>
      </c>
      <c r="AU384" s="211" t="str">
        <f t="shared" si="234"/>
        <v/>
      </c>
      <c r="AV384" s="211" t="str">
        <f t="shared" si="235"/>
        <v/>
      </c>
      <c r="AW384" s="211" t="str">
        <f t="shared" si="236"/>
        <v/>
      </c>
      <c r="AX384" s="211" t="str">
        <f t="shared" si="239"/>
        <v>NO</v>
      </c>
      <c r="AY384" s="125" t="str">
        <f t="shared" si="240"/>
        <v/>
      </c>
    </row>
    <row r="385" spans="1:51" s="211" customFormat="1" x14ac:dyDescent="0.25">
      <c r="A385" s="211" t="s">
        <v>206</v>
      </c>
      <c r="B385" s="211" t="s">
        <v>206</v>
      </c>
      <c r="C385" s="211" t="str">
        <f t="shared" ref="C385:C448" si="242">VLOOKUP($A385,masterdata,3,0)</f>
        <v>2 way voice response</v>
      </c>
      <c r="D385" s="211" t="str">
        <f t="shared" ref="D385:D448" si="243">VLOOKUP($A385,masterdata,4,0)</f>
        <v>Voix à double sens</v>
      </c>
      <c r="E385" s="211" t="str">
        <f t="shared" ref="E385:E448" si="244">IF(VLOOKUP($A385,masterdata,27,0)=0,"",VLOOKUP($A385,masterdata,27,0))</f>
        <v/>
      </c>
      <c r="F385" s="211" t="str">
        <f t="shared" ref="F385:F448" si="245">VLOOKUP($A385,masterdata,12,0)</f>
        <v>2 way voice response</v>
      </c>
      <c r="G385" s="211" t="str">
        <f t="shared" ref="G385:G448" si="246">VLOOKUP($A385,masterdata,13,0)</f>
        <v>Voix à double sens</v>
      </c>
      <c r="H385" s="211" t="str">
        <f t="shared" ref="H385:H448" si="247">VLOOKUP($A385,masterdata,3,0)</f>
        <v>2 way voice response</v>
      </c>
      <c r="I385" s="211" t="str">
        <f t="shared" si="237"/>
        <v>Voix à double sens</v>
      </c>
      <c r="J385" s="211" t="str">
        <f t="shared" ref="J385:J448" si="248">IF(VLOOKUP($A385,masterdata,28,0)=0,"",VLOOKUP($A385,masterdata,28,0))</f>
        <v/>
      </c>
      <c r="K385" s="211" t="str">
        <f t="shared" ref="K385:K448" si="249">IF(VLOOKUP($A385,masterdata,26,0)=0,"",VLOOKUP($A385,masterdata,26,0))</f>
        <v>2WAYVOICE</v>
      </c>
      <c r="L385" s="211" t="str">
        <f t="shared" si="238"/>
        <v>Non-Inventory</v>
      </c>
      <c r="M385" s="211" t="str">
        <f t="shared" ref="M385:M448" si="250">VLOOKUP($A385,masterdata,54,0)</f>
        <v>NO</v>
      </c>
      <c r="N385" s="211" t="str">
        <f t="shared" ref="N385:N448" si="251">VLOOKUP($A385,masterdata,30,0)</f>
        <v>Product</v>
      </c>
      <c r="O385" s="211" t="str">
        <f t="shared" ref="O385:O448" si="252">VLOOKUP($A385,masterdata,31,0)</f>
        <v>Service</v>
      </c>
      <c r="P385" s="211" t="str">
        <f t="shared" ref="P385:P448" si="253">VLOOKUP($A385,masterdata,16,0)</f>
        <v>One Time</v>
      </c>
      <c r="Q385" s="349">
        <v>43930</v>
      </c>
      <c r="R385" s="349"/>
      <c r="S385" s="211" t="str">
        <f t="shared" ref="S385:S448" si="254">VLOOKUP($A385,masterdata,21,0)</f>
        <v>YES</v>
      </c>
      <c r="T385" s="211" t="str">
        <f t="shared" ref="T385:T448" si="255">VLOOKUP($A385,masterdata,32,0)</f>
        <v>No</v>
      </c>
      <c r="U385" s="211" t="str">
        <f t="shared" ref="U385:U448" si="256">VLOOKUP($A385,masterdata,33,0)</f>
        <v>No</v>
      </c>
      <c r="V385" s="211" t="str">
        <f t="shared" ref="V385:V448" si="257">VLOOKUP($A385,masterdata,25,0)</f>
        <v>NO</v>
      </c>
      <c r="W385" s="211" t="str">
        <f t="shared" ref="W385:W448" si="258">VLOOKUP($A385,masterdata,20,0)</f>
        <v>NO</v>
      </c>
      <c r="X385" s="211">
        <v>0</v>
      </c>
      <c r="Y385" s="211" t="s">
        <v>3277</v>
      </c>
      <c r="Z385" s="211" t="s">
        <v>3275</v>
      </c>
      <c r="AA385" s="211" t="s">
        <v>3319</v>
      </c>
      <c r="AB385" s="211" t="s">
        <v>3286</v>
      </c>
      <c r="AC385" s="211" t="s">
        <v>3286</v>
      </c>
      <c r="AD385" s="211" t="s">
        <v>3320</v>
      </c>
      <c r="AE385" s="211" t="str">
        <f t="shared" ref="AE385:AE448" si="259">VLOOKUP($A385,masterdata,18,0)</f>
        <v>Service</v>
      </c>
      <c r="AF385" s="211" t="str">
        <f t="shared" ref="AF385:AF448" si="260">IF(VLOOKUP($A385,masterdata,19,0)="","",VLOOKUP($A385,masterdata,19,0))</f>
        <v>Service</v>
      </c>
      <c r="AG385" s="211" t="str">
        <f t="shared" ref="AG385:AG448" si="261">IF(VLOOKUP($A385,masterdata,36,0)="","",VLOOKUP($A385,masterdata,36,0))</f>
        <v/>
      </c>
      <c r="AH385" s="211" t="str">
        <f t="shared" si="241"/>
        <v>X</v>
      </c>
      <c r="AI385" s="211" t="str">
        <f t="shared" ref="AI385:AI448" si="262">IF(VLOOKUP($A385,masterdata,38,0)="","",VLOOKUP($A385,masterdata,38,0))</f>
        <v/>
      </c>
      <c r="AJ385" s="211" t="str">
        <f t="shared" ref="AJ385:AJ448" si="263">IF(VLOOKUP($A385,masterdata,39,0)="","",VLOOKUP($A385,masterdata,39,0))</f>
        <v/>
      </c>
      <c r="AK385" s="211" t="str">
        <f t="shared" ref="AK385:AK448" si="264">IF(VLOOKUP($A385,masterdata,40,0)="","",VLOOKUP($A385,masterdata,40,0))</f>
        <v/>
      </c>
      <c r="AL385" s="211" t="str">
        <f t="shared" ref="AL385:AL448" si="265">IF(VLOOKUP($A385,masterdata,41,0)="","",VLOOKUP($A385,masterdata,41,0))</f>
        <v/>
      </c>
      <c r="AM385" s="211" t="str">
        <f t="shared" ref="AM385:AM448" si="266">IF(VLOOKUP($A385,masterdata,43,0)="","",VLOOKUP($A385,masterdata,43,0))</f>
        <v/>
      </c>
      <c r="AN385" s="211" t="str">
        <f t="shared" ref="AN385:AN448" si="267">VLOOKUP($A385,masterdata,44,0)</f>
        <v>No</v>
      </c>
      <c r="AO385" s="211" t="str">
        <f t="shared" ref="AO385:AO448" si="268">VLOOKUP($A385,masterdata,45,0)</f>
        <v>No</v>
      </c>
      <c r="AP385" s="211" t="str">
        <f t="shared" ref="AP385:AP448" si="269">VLOOKUP($A385,masterdata,46,0)</f>
        <v>No</v>
      </c>
      <c r="AQ385" s="211" t="str">
        <f t="shared" ref="AQ385:AQ448" si="270">IF(VLOOKUP($A385,masterdata,47,0)="","",VLOOKUP($A385,masterdata,47,0))</f>
        <v/>
      </c>
      <c r="AR385" s="211" t="str">
        <f t="shared" ref="AR385:AR448" si="271">IF(VLOOKUP($A385,masterdata,48,0)="","",VLOOKUP($A385,masterdata,48,0))</f>
        <v/>
      </c>
      <c r="AS385" s="211" t="str">
        <f t="shared" ref="AS385:AS448" si="272">IF(VLOOKUP($A385,masterdata,49,0)="","",VLOOKUP($A385,masterdata,49,0))</f>
        <v/>
      </c>
      <c r="AT385" s="211" t="str">
        <f t="shared" ref="AT385:AT448" si="273">IF(VLOOKUP($A385,masterdata,50,0)="","",VLOOKUP($A385,masterdata,50,0))</f>
        <v/>
      </c>
      <c r="AU385" s="211" t="str">
        <f t="shared" ref="AU385:AU448" si="274">IF(VLOOKUP($A385,masterdata,51,0)="","",VLOOKUP($A385,masterdata,51,0))</f>
        <v/>
      </c>
      <c r="AV385" s="211" t="str">
        <f t="shared" ref="AV385:AV448" si="275">IF(VLOOKUP($A385,masterdata,52,0)="","",VLOOKUP($A385,masterdata,52,0))</f>
        <v/>
      </c>
      <c r="AW385" s="211" t="str">
        <f t="shared" ref="AW385:AW448" si="276">IF(VLOOKUP($A385,masterdata,53,0)="","",VLOOKUP($A385,masterdata,53,0))</f>
        <v/>
      </c>
      <c r="AX385" s="211" t="str">
        <f t="shared" si="239"/>
        <v>NO</v>
      </c>
      <c r="AY385" s="125" t="str">
        <f t="shared" si="240"/>
        <v/>
      </c>
    </row>
    <row r="386" spans="1:51" s="211" customFormat="1" x14ac:dyDescent="0.25">
      <c r="A386" s="211" t="s">
        <v>2305</v>
      </c>
      <c r="B386" s="211" t="s">
        <v>2305</v>
      </c>
      <c r="C386" s="211" t="str">
        <f t="shared" si="242"/>
        <v>Wireless Indoor Repeater</v>
      </c>
      <c r="D386" s="211" t="str">
        <f t="shared" si="243"/>
        <v>Répéteur d'intérieur sans fil</v>
      </c>
      <c r="E386" s="211" t="str">
        <f t="shared" si="244"/>
        <v/>
      </c>
      <c r="F386" s="211" t="str">
        <f t="shared" si="245"/>
        <v>Wireless Indoor Repeater</v>
      </c>
      <c r="G386" s="211" t="str">
        <f t="shared" si="246"/>
        <v>Répéteur d'intérieur sans fil</v>
      </c>
      <c r="H386" s="211" t="str">
        <f t="shared" si="247"/>
        <v>Wireless Indoor Repeater</v>
      </c>
      <c r="I386" s="211" t="str">
        <f t="shared" ref="I386:I449" si="277">VLOOKUP($A386,masterdata,4,0)</f>
        <v>Répéteur d'intérieur sans fil</v>
      </c>
      <c r="J386" s="211" t="str">
        <f t="shared" si="248"/>
        <v/>
      </c>
      <c r="K386" s="211" t="str">
        <f t="shared" si="249"/>
        <v>2GIG-RPTR</v>
      </c>
      <c r="L386" s="211" t="str">
        <f t="shared" ref="L386:L449" si="278">VLOOKUP($A386,masterdata,29,0)</f>
        <v>Inventory</v>
      </c>
      <c r="M386" s="211" t="str">
        <f t="shared" si="250"/>
        <v>NO</v>
      </c>
      <c r="N386" s="211" t="str">
        <f t="shared" si="251"/>
        <v>Product</v>
      </c>
      <c r="O386" s="211" t="str">
        <f t="shared" si="252"/>
        <v>Automation</v>
      </c>
      <c r="P386" s="211" t="str">
        <f t="shared" si="253"/>
        <v>One Time</v>
      </c>
      <c r="Q386" s="349">
        <v>43930</v>
      </c>
      <c r="R386" s="349"/>
      <c r="S386" s="211" t="str">
        <f t="shared" si="254"/>
        <v>YES</v>
      </c>
      <c r="T386" s="211" t="str">
        <f t="shared" si="255"/>
        <v>No</v>
      </c>
      <c r="U386" s="211" t="str">
        <f t="shared" si="256"/>
        <v>No</v>
      </c>
      <c r="V386" s="211" t="str">
        <f t="shared" si="257"/>
        <v>NO</v>
      </c>
      <c r="W386" s="211" t="str">
        <f t="shared" si="258"/>
        <v>NO</v>
      </c>
      <c r="X386" s="211">
        <v>0</v>
      </c>
      <c r="Y386" s="211" t="s">
        <v>3277</v>
      </c>
      <c r="Z386" s="211" t="s">
        <v>3275</v>
      </c>
      <c r="AA386" s="211" t="s">
        <v>3319</v>
      </c>
      <c r="AB386" s="211" t="s">
        <v>3286</v>
      </c>
      <c r="AC386" s="211" t="s">
        <v>3286</v>
      </c>
      <c r="AD386" s="211" t="s">
        <v>3320</v>
      </c>
      <c r="AE386" s="211" t="str">
        <f t="shared" si="259"/>
        <v>2GIG-RPTR</v>
      </c>
      <c r="AF386" s="211" t="str">
        <f t="shared" si="260"/>
        <v/>
      </c>
      <c r="AG386" s="211" t="str">
        <f t="shared" si="261"/>
        <v/>
      </c>
      <c r="AH386" s="211" t="str">
        <f t="shared" si="241"/>
        <v>X</v>
      </c>
      <c r="AI386" s="211" t="str">
        <f t="shared" si="262"/>
        <v/>
      </c>
      <c r="AJ386" s="211" t="str">
        <f t="shared" si="263"/>
        <v/>
      </c>
      <c r="AK386" s="211" t="str">
        <f t="shared" si="264"/>
        <v/>
      </c>
      <c r="AL386" s="211" t="str">
        <f t="shared" si="265"/>
        <v/>
      </c>
      <c r="AM386" s="211" t="str">
        <f t="shared" si="266"/>
        <v/>
      </c>
      <c r="AN386" s="211" t="str">
        <f t="shared" si="267"/>
        <v>No</v>
      </c>
      <c r="AO386" s="211" t="str">
        <f t="shared" si="268"/>
        <v>No</v>
      </c>
      <c r="AP386" s="211" t="str">
        <f t="shared" si="269"/>
        <v>No</v>
      </c>
      <c r="AQ386" s="211" t="str">
        <f t="shared" si="270"/>
        <v/>
      </c>
      <c r="AR386" s="211" t="str">
        <f t="shared" si="271"/>
        <v/>
      </c>
      <c r="AS386" s="211" t="str">
        <f t="shared" si="272"/>
        <v/>
      </c>
      <c r="AT386" s="211" t="str">
        <f t="shared" si="273"/>
        <v/>
      </c>
      <c r="AU386" s="211" t="str">
        <f t="shared" si="274"/>
        <v/>
      </c>
      <c r="AV386" s="211" t="str">
        <f t="shared" si="275"/>
        <v/>
      </c>
      <c r="AW386" s="211" t="str">
        <f t="shared" si="276"/>
        <v/>
      </c>
      <c r="AX386" s="211" t="str">
        <f t="shared" ref="AX386:AX449" si="279">IF(VLOOKUP($A386,masterdata,24,0)="","",VLOOKUP($A386,masterdata,24,0))</f>
        <v>NO</v>
      </c>
      <c r="AY386" s="125" t="str">
        <f t="shared" ref="AY386:AY449" si="280">IF(VLOOKUP($A386,masterdata,42,0)="","",VLOOKUP($A386,masterdata,42,0))</f>
        <v/>
      </c>
    </row>
    <row r="387" spans="1:51" s="211" customFormat="1" x14ac:dyDescent="0.25">
      <c r="A387" s="211" t="s">
        <v>1011</v>
      </c>
      <c r="B387" s="211" t="s">
        <v>1011</v>
      </c>
      <c r="C387" s="211" t="str">
        <f t="shared" si="242"/>
        <v>AlarmCare Pendant or Necklace</v>
      </c>
      <c r="D387" s="211" t="str">
        <f t="shared" si="243"/>
        <v>Pendentif Panique - Bracelet ou Collier (Alerte médicale À la maison)</v>
      </c>
      <c r="E387" s="211" t="str">
        <f t="shared" si="244"/>
        <v/>
      </c>
      <c r="F387" s="211" t="str">
        <f t="shared" si="245"/>
        <v>Add on Pendant or Necklace unit monthly RMR</v>
      </c>
      <c r="G387" s="211" t="str">
        <f t="shared" si="246"/>
        <v>Pendentif Panique - Bracelet ou Collier (Alerte médicale À la maison)</v>
      </c>
      <c r="H387" s="211" t="str">
        <f t="shared" si="247"/>
        <v>AlarmCare Pendant or Necklace</v>
      </c>
      <c r="I387" s="211" t="str">
        <f t="shared" si="277"/>
        <v>Pendentif Panique - Bracelet ou Collier (Alerte médicale À la maison)</v>
      </c>
      <c r="J387" s="211" t="str">
        <f t="shared" si="248"/>
        <v/>
      </c>
      <c r="K387" s="211" t="str">
        <f t="shared" si="249"/>
        <v>2GIG-PHB-CF</v>
      </c>
      <c r="L387" s="211" t="str">
        <f t="shared" si="278"/>
        <v>Non-Inventory</v>
      </c>
      <c r="M387" s="211" t="str">
        <f t="shared" si="250"/>
        <v>NO</v>
      </c>
      <c r="N387" s="211" t="str">
        <f t="shared" si="251"/>
        <v>Product</v>
      </c>
      <c r="O387" s="211" t="str">
        <f t="shared" si="252"/>
        <v>Sensor</v>
      </c>
      <c r="P387" s="211" t="str">
        <f t="shared" si="253"/>
        <v>RMR</v>
      </c>
      <c r="Q387" s="349">
        <v>43930</v>
      </c>
      <c r="R387" s="349"/>
      <c r="S387" s="211" t="str">
        <f t="shared" si="254"/>
        <v>YES</v>
      </c>
      <c r="T387" s="211" t="str">
        <f t="shared" si="255"/>
        <v>No</v>
      </c>
      <c r="U387" s="211" t="str">
        <f t="shared" si="256"/>
        <v>No</v>
      </c>
      <c r="V387" s="211" t="str">
        <f t="shared" si="257"/>
        <v>NO</v>
      </c>
      <c r="W387" s="211" t="str">
        <f t="shared" si="258"/>
        <v>NO</v>
      </c>
      <c r="X387" s="211">
        <v>0</v>
      </c>
      <c r="Y387" s="211" t="s">
        <v>3277</v>
      </c>
      <c r="Z387" s="211" t="s">
        <v>3275</v>
      </c>
      <c r="AA387" s="211" t="s">
        <v>3319</v>
      </c>
      <c r="AB387" s="211" t="s">
        <v>3286</v>
      </c>
      <c r="AC387" s="211" t="s">
        <v>3286</v>
      </c>
      <c r="AD387" s="211" t="s">
        <v>3320</v>
      </c>
      <c r="AE387" s="211" t="str">
        <f t="shared" si="259"/>
        <v>Service</v>
      </c>
      <c r="AF387" s="211" t="str">
        <f t="shared" si="260"/>
        <v>Service</v>
      </c>
      <c r="AG387" s="211" t="str">
        <f t="shared" si="261"/>
        <v/>
      </c>
      <c r="AH387" s="211" t="str">
        <f t="shared" si="241"/>
        <v/>
      </c>
      <c r="AI387" s="211" t="str">
        <f t="shared" si="262"/>
        <v/>
      </c>
      <c r="AJ387" s="211" t="str">
        <f t="shared" si="263"/>
        <v/>
      </c>
      <c r="AK387" s="211" t="str">
        <f t="shared" si="264"/>
        <v/>
      </c>
      <c r="AL387" s="211" t="str">
        <f t="shared" si="265"/>
        <v/>
      </c>
      <c r="AM387" s="211" t="str">
        <f t="shared" si="266"/>
        <v/>
      </c>
      <c r="AN387" s="211" t="str">
        <f t="shared" si="267"/>
        <v>No</v>
      </c>
      <c r="AO387" s="211" t="str">
        <f t="shared" si="268"/>
        <v>No</v>
      </c>
      <c r="AP387" s="211" t="str">
        <f t="shared" si="269"/>
        <v>No</v>
      </c>
      <c r="AQ387" s="211" t="str">
        <f t="shared" si="270"/>
        <v/>
      </c>
      <c r="AR387" s="211" t="str">
        <f t="shared" si="271"/>
        <v/>
      </c>
      <c r="AS387" s="211" t="str">
        <f t="shared" si="272"/>
        <v/>
      </c>
      <c r="AT387" s="211" t="str">
        <f t="shared" si="273"/>
        <v/>
      </c>
      <c r="AU387" s="211" t="str">
        <f t="shared" si="274"/>
        <v/>
      </c>
      <c r="AV387" s="211" t="str">
        <f t="shared" si="275"/>
        <v/>
      </c>
      <c r="AW387" s="211" t="str">
        <f t="shared" si="276"/>
        <v/>
      </c>
      <c r="AX387" s="211" t="str">
        <f t="shared" si="279"/>
        <v>NO</v>
      </c>
      <c r="AY387" s="125" t="str">
        <f t="shared" si="280"/>
        <v/>
      </c>
    </row>
    <row r="388" spans="1:51" s="211" customFormat="1" x14ac:dyDescent="0.25">
      <c r="A388" s="211" t="s">
        <v>137</v>
      </c>
      <c r="B388" s="211" t="s">
        <v>137</v>
      </c>
      <c r="C388" s="211" t="str">
        <f t="shared" si="242"/>
        <v>Automation access</v>
      </c>
      <c r="D388" s="211" t="str">
        <f t="shared" si="243"/>
        <v>Accès à la domotique</v>
      </c>
      <c r="E388" s="211" t="str">
        <f t="shared" si="244"/>
        <v/>
      </c>
      <c r="F388" s="211" t="str">
        <f t="shared" si="245"/>
        <v>Provides access and control over any Z-Wave devices added to your Smart Home system.</v>
      </c>
      <c r="G388" s="211" t="str">
        <f t="shared" si="246"/>
        <v>Fournit un accès et un contrôle sur tous les appareils Z-Wave ajoutés à votre système Maison Intelligente.</v>
      </c>
      <c r="H388" s="211" t="str">
        <f t="shared" si="247"/>
        <v>Automation access</v>
      </c>
      <c r="I388" s="211" t="str">
        <f t="shared" si="277"/>
        <v>Accès à la domotique</v>
      </c>
      <c r="J388" s="211" t="str">
        <f t="shared" si="248"/>
        <v/>
      </c>
      <c r="K388" s="211" t="str">
        <f t="shared" si="249"/>
        <v>2GIGHOMEAUTO</v>
      </c>
      <c r="L388" s="211" t="str">
        <f t="shared" si="278"/>
        <v>Non-Inventory</v>
      </c>
      <c r="M388" s="211" t="str">
        <f t="shared" si="250"/>
        <v>NO</v>
      </c>
      <c r="N388" s="211" t="str">
        <f t="shared" si="251"/>
        <v>Product</v>
      </c>
      <c r="O388" s="211" t="str">
        <f t="shared" si="252"/>
        <v>Service</v>
      </c>
      <c r="P388" s="211" t="str">
        <f t="shared" si="253"/>
        <v>RMR</v>
      </c>
      <c r="Q388" s="349">
        <v>43930</v>
      </c>
      <c r="R388" s="349"/>
      <c r="S388" s="211" t="str">
        <f t="shared" si="254"/>
        <v>YES</v>
      </c>
      <c r="T388" s="211" t="str">
        <f t="shared" si="255"/>
        <v>No</v>
      </c>
      <c r="U388" s="211" t="str">
        <f t="shared" si="256"/>
        <v>No</v>
      </c>
      <c r="V388" s="211" t="str">
        <f t="shared" si="257"/>
        <v>NO</v>
      </c>
      <c r="W388" s="211" t="str">
        <f t="shared" si="258"/>
        <v>NO</v>
      </c>
      <c r="X388" s="211">
        <v>0</v>
      </c>
      <c r="Y388" s="211" t="s">
        <v>3277</v>
      </c>
      <c r="Z388" s="211" t="s">
        <v>3275</v>
      </c>
      <c r="AA388" s="211" t="s">
        <v>3319</v>
      </c>
      <c r="AB388" s="211" t="s">
        <v>3286</v>
      </c>
      <c r="AC388" s="211" t="s">
        <v>3286</v>
      </c>
      <c r="AD388" s="211" t="s">
        <v>3320</v>
      </c>
      <c r="AE388" s="211" t="str">
        <f t="shared" si="259"/>
        <v>Service</v>
      </c>
      <c r="AF388" s="211" t="str">
        <f t="shared" si="260"/>
        <v>Service</v>
      </c>
      <c r="AG388" s="211" t="str">
        <f t="shared" si="261"/>
        <v/>
      </c>
      <c r="AH388" s="211" t="str">
        <f t="shared" si="241"/>
        <v/>
      </c>
      <c r="AI388" s="211" t="str">
        <f t="shared" si="262"/>
        <v/>
      </c>
      <c r="AJ388" s="211" t="str">
        <f t="shared" si="263"/>
        <v/>
      </c>
      <c r="AK388" s="211" t="str">
        <f t="shared" si="264"/>
        <v/>
      </c>
      <c r="AL388" s="211" t="str">
        <f t="shared" si="265"/>
        <v/>
      </c>
      <c r="AM388" s="211" t="str">
        <f t="shared" si="266"/>
        <v/>
      </c>
      <c r="AN388" s="211" t="str">
        <f t="shared" si="267"/>
        <v>No</v>
      </c>
      <c r="AO388" s="211" t="str">
        <f t="shared" si="268"/>
        <v>No</v>
      </c>
      <c r="AP388" s="211" t="str">
        <f t="shared" si="269"/>
        <v>No</v>
      </c>
      <c r="AQ388" s="211" t="str">
        <f t="shared" si="270"/>
        <v/>
      </c>
      <c r="AR388" s="211" t="str">
        <f t="shared" si="271"/>
        <v/>
      </c>
      <c r="AS388" s="211" t="str">
        <f t="shared" si="272"/>
        <v/>
      </c>
      <c r="AT388" s="211" t="str">
        <f t="shared" si="273"/>
        <v/>
      </c>
      <c r="AU388" s="211" t="str">
        <f t="shared" si="274"/>
        <v/>
      </c>
      <c r="AV388" s="211" t="str">
        <f t="shared" si="275"/>
        <v/>
      </c>
      <c r="AW388" s="211" t="str">
        <f t="shared" si="276"/>
        <v/>
      </c>
      <c r="AX388" s="211" t="str">
        <f t="shared" si="279"/>
        <v>NO</v>
      </c>
      <c r="AY388" s="125" t="str">
        <f t="shared" si="280"/>
        <v/>
      </c>
    </row>
    <row r="389" spans="1:51" s="211" customFormat="1" x14ac:dyDescent="0.25">
      <c r="A389" s="211" t="s">
        <v>1655</v>
      </c>
      <c r="B389" s="211" t="s">
        <v>1655</v>
      </c>
      <c r="C389" s="211" t="str">
        <f t="shared" si="242"/>
        <v>GC3 3G Cell Radio Module with antenna</v>
      </c>
      <c r="D389" s="211" t="str">
        <f t="shared" si="243"/>
        <v>Module de radio cellulaire 3G avec antenne GC3</v>
      </c>
      <c r="E389" s="211" t="str">
        <f t="shared" si="244"/>
        <v/>
      </c>
      <c r="F389" s="211" t="str">
        <f t="shared" si="245"/>
        <v>GC3 3G Cell Radio Module with antenna</v>
      </c>
      <c r="G389" s="211" t="str">
        <f t="shared" si="246"/>
        <v>Module de radio cellulaire 3G avec antenne GC3</v>
      </c>
      <c r="H389" s="211" t="str">
        <f t="shared" si="247"/>
        <v>GC3 3G Cell Radio Module with antenna</v>
      </c>
      <c r="I389" s="211" t="str">
        <f t="shared" si="277"/>
        <v>Module de radio cellulaire 3G avec antenne GC3</v>
      </c>
      <c r="J389" s="211" t="str">
        <f t="shared" si="248"/>
        <v/>
      </c>
      <c r="K389" s="211" t="str">
        <f t="shared" si="249"/>
        <v>2GIG-GC3GRXA</v>
      </c>
      <c r="L389" s="211" t="str">
        <f t="shared" si="278"/>
        <v>Inventory</v>
      </c>
      <c r="M389" s="211" t="str">
        <f t="shared" si="250"/>
        <v>NO</v>
      </c>
      <c r="N389" s="211" t="str">
        <f t="shared" si="251"/>
        <v>Product</v>
      </c>
      <c r="O389" s="211" t="str">
        <f t="shared" si="252"/>
        <v>Panel</v>
      </c>
      <c r="P389" s="211" t="str">
        <f t="shared" si="253"/>
        <v>One Time</v>
      </c>
      <c r="Q389" s="349">
        <v>43930</v>
      </c>
      <c r="R389" s="349"/>
      <c r="S389" s="211" t="str">
        <f t="shared" si="254"/>
        <v>YES</v>
      </c>
      <c r="T389" s="211" t="str">
        <f t="shared" si="255"/>
        <v>No</v>
      </c>
      <c r="U389" s="211" t="str">
        <f t="shared" si="256"/>
        <v>No</v>
      </c>
      <c r="V389" s="211" t="str">
        <f t="shared" si="257"/>
        <v>NO</v>
      </c>
      <c r="W389" s="211" t="str">
        <f t="shared" si="258"/>
        <v>NO</v>
      </c>
      <c r="X389" s="211">
        <v>0</v>
      </c>
      <c r="Y389" s="211" t="s">
        <v>3277</v>
      </c>
      <c r="Z389" s="211" t="s">
        <v>3275</v>
      </c>
      <c r="AA389" s="211" t="s">
        <v>3319</v>
      </c>
      <c r="AB389" s="211" t="s">
        <v>3286</v>
      </c>
      <c r="AC389" s="211" t="s">
        <v>3286</v>
      </c>
      <c r="AD389" s="211" t="s">
        <v>3320</v>
      </c>
      <c r="AE389" s="211" t="str">
        <f t="shared" si="259"/>
        <v>2GIG-GC3GRXA</v>
      </c>
      <c r="AF389" s="211" t="str">
        <f t="shared" si="260"/>
        <v/>
      </c>
      <c r="AG389" s="211" t="str">
        <f t="shared" si="261"/>
        <v/>
      </c>
      <c r="AH389" s="211" t="str">
        <f t="shared" si="241"/>
        <v>X</v>
      </c>
      <c r="AI389" s="211" t="str">
        <f t="shared" si="262"/>
        <v/>
      </c>
      <c r="AJ389" s="211" t="str">
        <f t="shared" si="263"/>
        <v/>
      </c>
      <c r="AK389" s="211" t="str">
        <f t="shared" si="264"/>
        <v/>
      </c>
      <c r="AL389" s="211" t="str">
        <f t="shared" si="265"/>
        <v/>
      </c>
      <c r="AM389" s="211" t="str">
        <f t="shared" si="266"/>
        <v/>
      </c>
      <c r="AN389" s="211" t="str">
        <f t="shared" si="267"/>
        <v>No</v>
      </c>
      <c r="AO389" s="211" t="str">
        <f t="shared" si="268"/>
        <v>No</v>
      </c>
      <c r="AP389" s="211" t="str">
        <f t="shared" si="269"/>
        <v>No</v>
      </c>
      <c r="AQ389" s="211" t="str">
        <f t="shared" si="270"/>
        <v/>
      </c>
      <c r="AR389" s="211" t="str">
        <f t="shared" si="271"/>
        <v/>
      </c>
      <c r="AS389" s="211" t="str">
        <f t="shared" si="272"/>
        <v/>
      </c>
      <c r="AT389" s="211" t="str">
        <f t="shared" si="273"/>
        <v/>
      </c>
      <c r="AU389" s="211" t="str">
        <f t="shared" si="274"/>
        <v/>
      </c>
      <c r="AV389" s="211" t="str">
        <f t="shared" si="275"/>
        <v/>
      </c>
      <c r="AW389" s="211" t="str">
        <f t="shared" si="276"/>
        <v/>
      </c>
      <c r="AX389" s="211" t="str">
        <f t="shared" si="279"/>
        <v>NO</v>
      </c>
      <c r="AY389" s="125" t="str">
        <f t="shared" si="280"/>
        <v/>
      </c>
    </row>
    <row r="390" spans="1:51" s="211" customFormat="1" x14ac:dyDescent="0.25">
      <c r="A390" s="211" t="s">
        <v>2304</v>
      </c>
      <c r="B390" s="211" t="s">
        <v>2304</v>
      </c>
      <c r="C390" s="211" t="str">
        <f t="shared" si="242"/>
        <v>GC3 3G Cell Radio Module</v>
      </c>
      <c r="D390" s="211" t="str">
        <f t="shared" si="243"/>
        <v>Module de radio cellulaire 3G GC3</v>
      </c>
      <c r="E390" s="211" t="str">
        <f t="shared" si="244"/>
        <v/>
      </c>
      <c r="F390" s="211" t="str">
        <f t="shared" si="245"/>
        <v>GC3 3G Cell Radio Module</v>
      </c>
      <c r="G390" s="211" t="str">
        <f t="shared" si="246"/>
        <v>Module de radio cellulaire 3G GC3</v>
      </c>
      <c r="H390" s="211" t="str">
        <f t="shared" si="247"/>
        <v>GC3 3G Cell Radio Module</v>
      </c>
      <c r="I390" s="211" t="str">
        <f t="shared" si="277"/>
        <v>Module de radio cellulaire 3G GC3</v>
      </c>
      <c r="J390" s="211" t="str">
        <f t="shared" si="248"/>
        <v/>
      </c>
      <c r="K390" s="211" t="str">
        <f t="shared" si="249"/>
        <v>2GIG-GC3GRA</v>
      </c>
      <c r="L390" s="211" t="str">
        <f t="shared" si="278"/>
        <v>Inventory</v>
      </c>
      <c r="M390" s="211" t="str">
        <f t="shared" si="250"/>
        <v>NO</v>
      </c>
      <c r="N390" s="211" t="str">
        <f t="shared" si="251"/>
        <v>Product</v>
      </c>
      <c r="O390" s="211" t="str">
        <f t="shared" si="252"/>
        <v>Panel</v>
      </c>
      <c r="P390" s="211" t="str">
        <f t="shared" si="253"/>
        <v>One Time</v>
      </c>
      <c r="Q390" s="349">
        <v>43930</v>
      </c>
      <c r="R390" s="349"/>
      <c r="S390" s="211" t="str">
        <f t="shared" si="254"/>
        <v>YES</v>
      </c>
      <c r="T390" s="211" t="str">
        <f t="shared" si="255"/>
        <v>No</v>
      </c>
      <c r="U390" s="211" t="str">
        <f t="shared" si="256"/>
        <v>No</v>
      </c>
      <c r="V390" s="211" t="str">
        <f t="shared" si="257"/>
        <v>NO</v>
      </c>
      <c r="W390" s="211" t="str">
        <f t="shared" si="258"/>
        <v>NO</v>
      </c>
      <c r="X390" s="211">
        <v>0</v>
      </c>
      <c r="Y390" s="211" t="s">
        <v>3277</v>
      </c>
      <c r="Z390" s="211" t="s">
        <v>3275</v>
      </c>
      <c r="AA390" s="211" t="s">
        <v>3319</v>
      </c>
      <c r="AB390" s="211" t="s">
        <v>3286</v>
      </c>
      <c r="AC390" s="211" t="s">
        <v>3286</v>
      </c>
      <c r="AD390" s="211" t="s">
        <v>3320</v>
      </c>
      <c r="AE390" s="211" t="str">
        <f t="shared" si="259"/>
        <v>2GIG-GC3GRA</v>
      </c>
      <c r="AF390" s="211" t="str">
        <f t="shared" si="260"/>
        <v/>
      </c>
      <c r="AG390" s="211" t="str">
        <f t="shared" si="261"/>
        <v/>
      </c>
      <c r="AH390" s="211" t="str">
        <f t="shared" si="241"/>
        <v>X</v>
      </c>
      <c r="AI390" s="211" t="str">
        <f t="shared" si="262"/>
        <v/>
      </c>
      <c r="AJ390" s="211" t="str">
        <f t="shared" si="263"/>
        <v/>
      </c>
      <c r="AK390" s="211" t="str">
        <f t="shared" si="264"/>
        <v/>
      </c>
      <c r="AL390" s="211" t="str">
        <f t="shared" si="265"/>
        <v/>
      </c>
      <c r="AM390" s="211" t="str">
        <f t="shared" si="266"/>
        <v/>
      </c>
      <c r="AN390" s="211" t="str">
        <f t="shared" si="267"/>
        <v>No</v>
      </c>
      <c r="AO390" s="211" t="str">
        <f t="shared" si="268"/>
        <v>No</v>
      </c>
      <c r="AP390" s="211" t="str">
        <f t="shared" si="269"/>
        <v>No</v>
      </c>
      <c r="AQ390" s="211" t="str">
        <f t="shared" si="270"/>
        <v/>
      </c>
      <c r="AR390" s="211" t="str">
        <f t="shared" si="271"/>
        <v/>
      </c>
      <c r="AS390" s="211" t="str">
        <f t="shared" si="272"/>
        <v/>
      </c>
      <c r="AT390" s="211" t="str">
        <f t="shared" si="273"/>
        <v/>
      </c>
      <c r="AU390" s="211" t="str">
        <f t="shared" si="274"/>
        <v/>
      </c>
      <c r="AV390" s="211" t="str">
        <f t="shared" si="275"/>
        <v/>
      </c>
      <c r="AW390" s="211" t="str">
        <f t="shared" si="276"/>
        <v/>
      </c>
      <c r="AX390" s="211" t="str">
        <f t="shared" si="279"/>
        <v>NO</v>
      </c>
      <c r="AY390" s="125" t="str">
        <f t="shared" si="280"/>
        <v/>
      </c>
    </row>
    <row r="391" spans="1:51" s="211" customFormat="1" x14ac:dyDescent="0.25">
      <c r="A391" s="211" t="s">
        <v>900</v>
      </c>
      <c r="B391" s="211" t="s">
        <v>900</v>
      </c>
      <c r="C391" s="211" t="str">
        <f t="shared" si="242"/>
        <v>2GIG GC2 Touchscreen control panel</v>
      </c>
      <c r="D391" s="211" t="str">
        <f t="shared" si="243"/>
        <v>Panneau 2GIG GC2 (Français)</v>
      </c>
      <c r="E391" s="211" t="str">
        <f t="shared" si="244"/>
        <v/>
      </c>
      <c r="F391" s="211" t="str">
        <f t="shared" si="245"/>
        <v>2GIG GC2 Touchscreen control panel</v>
      </c>
      <c r="G391" s="211" t="str">
        <f t="shared" si="246"/>
        <v>Panneau 2GIG GC2 (Français)</v>
      </c>
      <c r="H391" s="211" t="str">
        <f t="shared" si="247"/>
        <v>2GIG GC2 Touchscreen control panel</v>
      </c>
      <c r="I391" s="211" t="str">
        <f t="shared" si="277"/>
        <v>Panneau 2GIG GC2 (Français)</v>
      </c>
      <c r="J391" s="211" t="str">
        <f t="shared" si="248"/>
        <v/>
      </c>
      <c r="K391" s="211" t="str">
        <f t="shared" si="249"/>
        <v>2GIG-GC2F</v>
      </c>
      <c r="L391" s="211" t="str">
        <f t="shared" si="278"/>
        <v>Inventory</v>
      </c>
      <c r="M391" s="211" t="str">
        <f t="shared" si="250"/>
        <v>NO</v>
      </c>
      <c r="N391" s="211" t="str">
        <f t="shared" si="251"/>
        <v>Product</v>
      </c>
      <c r="O391" s="211" t="str">
        <f t="shared" si="252"/>
        <v>Panel</v>
      </c>
      <c r="P391" s="211" t="str">
        <f t="shared" si="253"/>
        <v>One Time</v>
      </c>
      <c r="Q391" s="349">
        <v>43930</v>
      </c>
      <c r="R391" s="349"/>
      <c r="S391" s="211" t="str">
        <f t="shared" si="254"/>
        <v>YES</v>
      </c>
      <c r="T391" s="211" t="str">
        <f t="shared" si="255"/>
        <v>No</v>
      </c>
      <c r="U391" s="211" t="str">
        <f t="shared" si="256"/>
        <v>No</v>
      </c>
      <c r="V391" s="211" t="str">
        <f t="shared" si="257"/>
        <v>NO</v>
      </c>
      <c r="W391" s="211" t="str">
        <f t="shared" si="258"/>
        <v>NO</v>
      </c>
      <c r="X391" s="211">
        <v>0</v>
      </c>
      <c r="Y391" s="211" t="s">
        <v>3277</v>
      </c>
      <c r="Z391" s="211" t="s">
        <v>3275</v>
      </c>
      <c r="AA391" s="211" t="s">
        <v>3319</v>
      </c>
      <c r="AB391" s="211" t="s">
        <v>3286</v>
      </c>
      <c r="AC391" s="211" t="s">
        <v>3286</v>
      </c>
      <c r="AD391" s="211" t="s">
        <v>3320</v>
      </c>
      <c r="AE391" s="211" t="str">
        <f t="shared" si="259"/>
        <v>2GIG-GC2F</v>
      </c>
      <c r="AF391" s="211" t="str">
        <f t="shared" si="260"/>
        <v/>
      </c>
      <c r="AG391" s="211" t="str">
        <f t="shared" si="261"/>
        <v/>
      </c>
      <c r="AH391" s="211" t="str">
        <f t="shared" si="241"/>
        <v>X</v>
      </c>
      <c r="AI391" s="211" t="str">
        <f t="shared" si="262"/>
        <v/>
      </c>
      <c r="AJ391" s="211" t="str">
        <f t="shared" si="263"/>
        <v/>
      </c>
      <c r="AK391" s="211" t="str">
        <f t="shared" si="264"/>
        <v/>
      </c>
      <c r="AL391" s="211" t="str">
        <f t="shared" si="265"/>
        <v/>
      </c>
      <c r="AM391" s="211" t="str">
        <f t="shared" si="266"/>
        <v/>
      </c>
      <c r="AN391" s="211" t="str">
        <f t="shared" si="267"/>
        <v>No</v>
      </c>
      <c r="AO391" s="211" t="str">
        <f t="shared" si="268"/>
        <v>No</v>
      </c>
      <c r="AP391" s="211" t="str">
        <f t="shared" si="269"/>
        <v>No</v>
      </c>
      <c r="AQ391" s="211" t="str">
        <f t="shared" si="270"/>
        <v/>
      </c>
      <c r="AR391" s="211" t="str">
        <f t="shared" si="271"/>
        <v/>
      </c>
      <c r="AS391" s="211" t="str">
        <f t="shared" si="272"/>
        <v/>
      </c>
      <c r="AT391" s="211" t="str">
        <f t="shared" si="273"/>
        <v/>
      </c>
      <c r="AU391" s="211" t="str">
        <f t="shared" si="274"/>
        <v/>
      </c>
      <c r="AV391" s="211" t="str">
        <f t="shared" si="275"/>
        <v/>
      </c>
      <c r="AW391" s="211" t="str">
        <f t="shared" si="276"/>
        <v/>
      </c>
      <c r="AX391" s="211" t="str">
        <f t="shared" si="279"/>
        <v>NO</v>
      </c>
      <c r="AY391" s="125" t="str">
        <f t="shared" si="280"/>
        <v/>
      </c>
    </row>
    <row r="392" spans="1:51" s="211" customFormat="1" x14ac:dyDescent="0.25">
      <c r="A392" s="211" t="s">
        <v>899</v>
      </c>
      <c r="B392" s="211" t="s">
        <v>899</v>
      </c>
      <c r="C392" s="211" t="str">
        <f t="shared" si="242"/>
        <v>2GIG GC2 Touchscreen control panel</v>
      </c>
      <c r="D392" s="211" t="str">
        <f t="shared" si="243"/>
        <v>Panneau 2GIG GC2 (Anglais)</v>
      </c>
      <c r="E392" s="211" t="str">
        <f t="shared" si="244"/>
        <v/>
      </c>
      <c r="F392" s="211" t="str">
        <f t="shared" si="245"/>
        <v>2GIG GC2 Touchscreen control panel</v>
      </c>
      <c r="G392" s="211" t="str">
        <f t="shared" si="246"/>
        <v>Panneau 2GIG GC2 (Anglais)</v>
      </c>
      <c r="H392" s="211" t="str">
        <f t="shared" si="247"/>
        <v>2GIG GC2 Touchscreen control panel</v>
      </c>
      <c r="I392" s="211" t="str">
        <f t="shared" si="277"/>
        <v>Panneau 2GIG GC2 (Anglais)</v>
      </c>
      <c r="J392" s="211" t="str">
        <f t="shared" si="248"/>
        <v/>
      </c>
      <c r="K392" s="211" t="str">
        <f t="shared" si="249"/>
        <v>2GIG-GC2</v>
      </c>
      <c r="L392" s="211" t="str">
        <f t="shared" si="278"/>
        <v>Inventory</v>
      </c>
      <c r="M392" s="211" t="str">
        <f t="shared" si="250"/>
        <v>NO</v>
      </c>
      <c r="N392" s="211" t="str">
        <f t="shared" si="251"/>
        <v>Product</v>
      </c>
      <c r="O392" s="211" t="str">
        <f t="shared" si="252"/>
        <v>Panel</v>
      </c>
      <c r="P392" s="211" t="str">
        <f t="shared" si="253"/>
        <v>One Time</v>
      </c>
      <c r="Q392" s="349">
        <v>43930</v>
      </c>
      <c r="R392" s="349"/>
      <c r="S392" s="211" t="str">
        <f t="shared" si="254"/>
        <v>YES</v>
      </c>
      <c r="T392" s="211" t="str">
        <f t="shared" si="255"/>
        <v>No</v>
      </c>
      <c r="U392" s="211" t="str">
        <f t="shared" si="256"/>
        <v>No</v>
      </c>
      <c r="V392" s="211" t="str">
        <f t="shared" si="257"/>
        <v>NO</v>
      </c>
      <c r="W392" s="211" t="str">
        <f t="shared" si="258"/>
        <v>NO</v>
      </c>
      <c r="X392" s="211">
        <v>0</v>
      </c>
      <c r="Y392" s="211" t="s">
        <v>3277</v>
      </c>
      <c r="Z392" s="211" t="s">
        <v>3275</v>
      </c>
      <c r="AA392" s="211" t="s">
        <v>3319</v>
      </c>
      <c r="AB392" s="211" t="s">
        <v>3286</v>
      </c>
      <c r="AC392" s="211" t="s">
        <v>3286</v>
      </c>
      <c r="AD392" s="211" t="s">
        <v>3320</v>
      </c>
      <c r="AE392" s="211" t="str">
        <f t="shared" si="259"/>
        <v>2GIG-GC2</v>
      </c>
      <c r="AF392" s="211" t="str">
        <f t="shared" si="260"/>
        <v/>
      </c>
      <c r="AG392" s="211" t="str">
        <f t="shared" si="261"/>
        <v/>
      </c>
      <c r="AH392" s="211" t="str">
        <f t="shared" si="241"/>
        <v>X</v>
      </c>
      <c r="AI392" s="211" t="str">
        <f t="shared" si="262"/>
        <v/>
      </c>
      <c r="AJ392" s="211" t="str">
        <f t="shared" si="263"/>
        <v/>
      </c>
      <c r="AK392" s="211" t="str">
        <f t="shared" si="264"/>
        <v/>
      </c>
      <c r="AL392" s="211" t="str">
        <f t="shared" si="265"/>
        <v/>
      </c>
      <c r="AM392" s="211" t="str">
        <f t="shared" si="266"/>
        <v/>
      </c>
      <c r="AN392" s="211" t="str">
        <f t="shared" si="267"/>
        <v>No</v>
      </c>
      <c r="AO392" s="211" t="str">
        <f t="shared" si="268"/>
        <v>No</v>
      </c>
      <c r="AP392" s="211" t="str">
        <f t="shared" si="269"/>
        <v>No</v>
      </c>
      <c r="AQ392" s="211" t="str">
        <f t="shared" si="270"/>
        <v/>
      </c>
      <c r="AR392" s="211" t="str">
        <f t="shared" si="271"/>
        <v/>
      </c>
      <c r="AS392" s="211" t="str">
        <f t="shared" si="272"/>
        <v/>
      </c>
      <c r="AT392" s="211" t="str">
        <f t="shared" si="273"/>
        <v/>
      </c>
      <c r="AU392" s="211" t="str">
        <f t="shared" si="274"/>
        <v/>
      </c>
      <c r="AV392" s="211" t="str">
        <f t="shared" si="275"/>
        <v/>
      </c>
      <c r="AW392" s="211" t="str">
        <f t="shared" si="276"/>
        <v/>
      </c>
      <c r="AX392" s="211" t="str">
        <f t="shared" si="279"/>
        <v>NO</v>
      </c>
      <c r="AY392" s="125" t="str">
        <f t="shared" si="280"/>
        <v/>
      </c>
    </row>
    <row r="393" spans="1:51" s="211" customFormat="1" x14ac:dyDescent="0.25">
      <c r="A393" s="211" t="s">
        <v>1010</v>
      </c>
      <c r="B393" s="211" t="s">
        <v>1010</v>
      </c>
      <c r="C393" s="211" t="str">
        <f t="shared" si="242"/>
        <v>AlarmCare Fall Detection unit</v>
      </c>
      <c r="D393" s="211" t="str">
        <f t="shared" si="243"/>
        <v>Détecteur de chute AlarmCare</v>
      </c>
      <c r="E393" s="211" t="str">
        <f t="shared" si="244"/>
        <v/>
      </c>
      <c r="F393" s="211" t="str">
        <f t="shared" si="245"/>
        <v>Add on Fall Detection unit monthly RMR</v>
      </c>
      <c r="G393" s="211" t="str">
        <f t="shared" si="246"/>
        <v>Détecteur de chute AlarmCare</v>
      </c>
      <c r="H393" s="211" t="str">
        <f t="shared" si="247"/>
        <v>AlarmCare Fall Detection unit</v>
      </c>
      <c r="I393" s="211" t="str">
        <f t="shared" si="277"/>
        <v>Détecteur de chute AlarmCare</v>
      </c>
      <c r="J393" s="211" t="str">
        <f t="shared" si="248"/>
        <v/>
      </c>
      <c r="K393" s="211" t="str">
        <f t="shared" si="249"/>
        <v>2GIG-F1-CF</v>
      </c>
      <c r="L393" s="211" t="str">
        <f t="shared" si="278"/>
        <v>Non-Inventory</v>
      </c>
      <c r="M393" s="211" t="str">
        <f t="shared" si="250"/>
        <v>NO</v>
      </c>
      <c r="N393" s="211" t="str">
        <f t="shared" si="251"/>
        <v>Product</v>
      </c>
      <c r="O393" s="211" t="str">
        <f t="shared" si="252"/>
        <v>Sensor</v>
      </c>
      <c r="P393" s="211" t="str">
        <f t="shared" si="253"/>
        <v>RMR</v>
      </c>
      <c r="Q393" s="349">
        <v>43930</v>
      </c>
      <c r="R393" s="349"/>
      <c r="S393" s="211" t="str">
        <f t="shared" si="254"/>
        <v>YES</v>
      </c>
      <c r="T393" s="211" t="str">
        <f t="shared" si="255"/>
        <v>No</v>
      </c>
      <c r="U393" s="211" t="str">
        <f t="shared" si="256"/>
        <v>No</v>
      </c>
      <c r="V393" s="211" t="str">
        <f t="shared" si="257"/>
        <v>NO</v>
      </c>
      <c r="W393" s="211" t="str">
        <f t="shared" si="258"/>
        <v>NO</v>
      </c>
      <c r="X393" s="211">
        <v>0</v>
      </c>
      <c r="Y393" s="211" t="s">
        <v>3277</v>
      </c>
      <c r="Z393" s="211" t="s">
        <v>3275</v>
      </c>
      <c r="AA393" s="211" t="s">
        <v>3319</v>
      </c>
      <c r="AB393" s="211" t="s">
        <v>3286</v>
      </c>
      <c r="AC393" s="211" t="s">
        <v>3286</v>
      </c>
      <c r="AD393" s="211" t="s">
        <v>3320</v>
      </c>
      <c r="AE393" s="211" t="str">
        <f t="shared" si="259"/>
        <v>Service</v>
      </c>
      <c r="AF393" s="211" t="str">
        <f t="shared" si="260"/>
        <v>Service</v>
      </c>
      <c r="AG393" s="211" t="str">
        <f t="shared" si="261"/>
        <v/>
      </c>
      <c r="AH393" s="211" t="str">
        <f t="shared" si="241"/>
        <v/>
      </c>
      <c r="AI393" s="211" t="str">
        <f t="shared" si="262"/>
        <v/>
      </c>
      <c r="AJ393" s="211" t="str">
        <f t="shared" si="263"/>
        <v/>
      </c>
      <c r="AK393" s="211" t="str">
        <f t="shared" si="264"/>
        <v/>
      </c>
      <c r="AL393" s="211" t="str">
        <f t="shared" si="265"/>
        <v/>
      </c>
      <c r="AM393" s="211" t="str">
        <f t="shared" si="266"/>
        <v/>
      </c>
      <c r="AN393" s="211" t="str">
        <f t="shared" si="267"/>
        <v>No</v>
      </c>
      <c r="AO393" s="211" t="str">
        <f t="shared" si="268"/>
        <v>No</v>
      </c>
      <c r="AP393" s="211" t="str">
        <f t="shared" si="269"/>
        <v>No</v>
      </c>
      <c r="AQ393" s="211" t="str">
        <f t="shared" si="270"/>
        <v/>
      </c>
      <c r="AR393" s="211" t="str">
        <f t="shared" si="271"/>
        <v/>
      </c>
      <c r="AS393" s="211" t="str">
        <f t="shared" si="272"/>
        <v/>
      </c>
      <c r="AT393" s="211" t="str">
        <f t="shared" si="273"/>
        <v/>
      </c>
      <c r="AU393" s="211" t="str">
        <f t="shared" si="274"/>
        <v/>
      </c>
      <c r="AV393" s="211" t="str">
        <f t="shared" si="275"/>
        <v/>
      </c>
      <c r="AW393" s="211" t="str">
        <f t="shared" si="276"/>
        <v/>
      </c>
      <c r="AX393" s="211" t="str">
        <f t="shared" si="279"/>
        <v>NO</v>
      </c>
      <c r="AY393" s="125" t="str">
        <f t="shared" si="280"/>
        <v/>
      </c>
    </row>
    <row r="394" spans="1:51" s="211" customFormat="1" x14ac:dyDescent="0.25">
      <c r="A394" s="211" t="s">
        <v>980</v>
      </c>
      <c r="B394" s="211" t="s">
        <v>980</v>
      </c>
      <c r="C394" s="211" t="str">
        <f t="shared" si="242"/>
        <v>Fall Detection PHB</v>
      </c>
      <c r="D394" s="211" t="str">
        <f t="shared" si="243"/>
        <v xml:space="preserve">
Détecteur de chute PHB</v>
      </c>
      <c r="E394" s="211" t="str">
        <f t="shared" si="244"/>
        <v/>
      </c>
      <c r="F394" s="211" t="str">
        <f t="shared" si="245"/>
        <v>Fall Detection PHB</v>
      </c>
      <c r="G394" s="211" t="str">
        <f t="shared" si="246"/>
        <v xml:space="preserve">
Détecteur de chute PHB</v>
      </c>
      <c r="H394" s="211" t="str">
        <f t="shared" si="247"/>
        <v>Fall Detection PHB</v>
      </c>
      <c r="I394" s="211" t="str">
        <f t="shared" si="277"/>
        <v xml:space="preserve">
Détecteur de chute PHB</v>
      </c>
      <c r="J394" s="211" t="str">
        <f t="shared" si="248"/>
        <v/>
      </c>
      <c r="K394" s="211" t="str">
        <f t="shared" si="249"/>
        <v>2GIG-F1-345</v>
      </c>
      <c r="L394" s="211" t="str">
        <f t="shared" si="278"/>
        <v>Inventory</v>
      </c>
      <c r="M394" s="211" t="str">
        <f t="shared" si="250"/>
        <v>NO</v>
      </c>
      <c r="N394" s="211" t="str">
        <f t="shared" si="251"/>
        <v>Product</v>
      </c>
      <c r="O394" s="211" t="str">
        <f t="shared" si="252"/>
        <v>Sensor</v>
      </c>
      <c r="P394" s="211" t="str">
        <f t="shared" si="253"/>
        <v>One Time</v>
      </c>
      <c r="Q394" s="349">
        <v>43930</v>
      </c>
      <c r="R394" s="349"/>
      <c r="S394" s="211" t="str">
        <f t="shared" si="254"/>
        <v>YES</v>
      </c>
      <c r="T394" s="211" t="str">
        <f t="shared" si="255"/>
        <v>No</v>
      </c>
      <c r="U394" s="211" t="str">
        <f t="shared" si="256"/>
        <v>No</v>
      </c>
      <c r="V394" s="211" t="str">
        <f t="shared" si="257"/>
        <v>NO</v>
      </c>
      <c r="W394" s="211" t="str">
        <f t="shared" si="258"/>
        <v>NO</v>
      </c>
      <c r="X394" s="211">
        <v>0</v>
      </c>
      <c r="Y394" s="211" t="s">
        <v>3277</v>
      </c>
      <c r="Z394" s="211" t="s">
        <v>3275</v>
      </c>
      <c r="AA394" s="211" t="s">
        <v>3319</v>
      </c>
      <c r="AB394" s="211" t="s">
        <v>3286</v>
      </c>
      <c r="AC394" s="211" t="s">
        <v>3286</v>
      </c>
      <c r="AD394" s="211" t="s">
        <v>3320</v>
      </c>
      <c r="AE394" s="211" t="str">
        <f t="shared" si="259"/>
        <v>2GIG-F1-345</v>
      </c>
      <c r="AF394" s="211" t="str">
        <f t="shared" si="260"/>
        <v/>
      </c>
      <c r="AG394" s="211" t="str">
        <f t="shared" si="261"/>
        <v/>
      </c>
      <c r="AH394" s="211" t="str">
        <f t="shared" ref="AH394:AH457" si="281">IF(VLOOKUP(A394,masterdata,37,0)="","",VLOOKUP(A394,masterdata,37,0))</f>
        <v>X</v>
      </c>
      <c r="AI394" s="211" t="str">
        <f t="shared" si="262"/>
        <v/>
      </c>
      <c r="AJ394" s="211" t="str">
        <f t="shared" si="263"/>
        <v/>
      </c>
      <c r="AK394" s="211" t="str">
        <f t="shared" si="264"/>
        <v/>
      </c>
      <c r="AL394" s="211" t="str">
        <f t="shared" si="265"/>
        <v/>
      </c>
      <c r="AM394" s="211" t="str">
        <f t="shared" si="266"/>
        <v/>
      </c>
      <c r="AN394" s="211" t="str">
        <f t="shared" si="267"/>
        <v>No</v>
      </c>
      <c r="AO394" s="211" t="str">
        <f t="shared" si="268"/>
        <v>No</v>
      </c>
      <c r="AP394" s="211" t="str">
        <f t="shared" si="269"/>
        <v>No</v>
      </c>
      <c r="AQ394" s="211" t="str">
        <f t="shared" si="270"/>
        <v/>
      </c>
      <c r="AR394" s="211" t="str">
        <f t="shared" si="271"/>
        <v/>
      </c>
      <c r="AS394" s="211" t="str">
        <f t="shared" si="272"/>
        <v/>
      </c>
      <c r="AT394" s="211" t="str">
        <f t="shared" si="273"/>
        <v/>
      </c>
      <c r="AU394" s="211" t="str">
        <f t="shared" si="274"/>
        <v/>
      </c>
      <c r="AV394" s="211" t="str">
        <f t="shared" si="275"/>
        <v/>
      </c>
      <c r="AW394" s="211" t="str">
        <f t="shared" si="276"/>
        <v/>
      </c>
      <c r="AX394" s="211" t="str">
        <f t="shared" si="279"/>
        <v>NO</v>
      </c>
      <c r="AY394" s="125" t="str">
        <f t="shared" si="280"/>
        <v/>
      </c>
    </row>
    <row r="395" spans="1:51" s="211" customFormat="1" x14ac:dyDescent="0.25">
      <c r="A395" s="211" t="s">
        <v>1426</v>
      </c>
      <c r="B395" s="211" t="s">
        <v>1426</v>
      </c>
      <c r="C395" s="211" t="str">
        <f t="shared" si="242"/>
        <v>2 GIG GC2 Desktop Kit Cradle Bracket</v>
      </c>
      <c r="D395" s="211" t="str">
        <f t="shared" si="243"/>
        <v>Trousse de support pour bureau</v>
      </c>
      <c r="E395" s="211" t="str">
        <f t="shared" si="244"/>
        <v/>
      </c>
      <c r="F395" s="211" t="str">
        <f t="shared" si="245"/>
        <v>2 GIG GC2 Desktop Kit Cradle Bracket</v>
      </c>
      <c r="G395" s="211" t="str">
        <f t="shared" si="246"/>
        <v>Trousse de support pour bureau</v>
      </c>
      <c r="H395" s="211" t="str">
        <f t="shared" si="247"/>
        <v>2 GIG GC2 Desktop Kit Cradle Bracket</v>
      </c>
      <c r="I395" s="211" t="str">
        <f t="shared" si="277"/>
        <v>Trousse de support pour bureau</v>
      </c>
      <c r="J395" s="211" t="str">
        <f t="shared" si="248"/>
        <v/>
      </c>
      <c r="K395" s="211" t="str">
        <f t="shared" si="249"/>
        <v>2GIG-CP-DESK</v>
      </c>
      <c r="L395" s="211" t="str">
        <f t="shared" si="278"/>
        <v>Inventory</v>
      </c>
      <c r="M395" s="211" t="str">
        <f t="shared" si="250"/>
        <v>NO</v>
      </c>
      <c r="N395" s="211" t="str">
        <f t="shared" si="251"/>
        <v>Product</v>
      </c>
      <c r="O395" s="211" t="str">
        <f t="shared" si="252"/>
        <v>Sensor</v>
      </c>
      <c r="P395" s="211" t="str">
        <f t="shared" si="253"/>
        <v>One Time</v>
      </c>
      <c r="Q395" s="349">
        <v>43930</v>
      </c>
      <c r="R395" s="349"/>
      <c r="S395" s="211" t="str">
        <f t="shared" si="254"/>
        <v>YES</v>
      </c>
      <c r="T395" s="211" t="str">
        <f t="shared" si="255"/>
        <v>No</v>
      </c>
      <c r="U395" s="211" t="str">
        <f t="shared" si="256"/>
        <v>No</v>
      </c>
      <c r="V395" s="211" t="str">
        <f t="shared" si="257"/>
        <v>NO</v>
      </c>
      <c r="W395" s="211" t="str">
        <f t="shared" si="258"/>
        <v>NO</v>
      </c>
      <c r="X395" s="211">
        <v>0</v>
      </c>
      <c r="Y395" s="211" t="s">
        <v>3277</v>
      </c>
      <c r="Z395" s="211" t="s">
        <v>3275</v>
      </c>
      <c r="AA395" s="211" t="s">
        <v>3319</v>
      </c>
      <c r="AB395" s="211" t="s">
        <v>3286</v>
      </c>
      <c r="AC395" s="211" t="s">
        <v>3286</v>
      </c>
      <c r="AD395" s="211" t="s">
        <v>3320</v>
      </c>
      <c r="AE395" s="211" t="str">
        <f t="shared" si="259"/>
        <v>2GIG-CP-DESK</v>
      </c>
      <c r="AF395" s="211" t="str">
        <f t="shared" si="260"/>
        <v/>
      </c>
      <c r="AG395" s="211" t="str">
        <f t="shared" si="261"/>
        <v/>
      </c>
      <c r="AH395" s="211" t="str">
        <f t="shared" si="281"/>
        <v/>
      </c>
      <c r="AI395" s="211" t="str">
        <f t="shared" si="262"/>
        <v/>
      </c>
      <c r="AJ395" s="211" t="str">
        <f t="shared" si="263"/>
        <v/>
      </c>
      <c r="AK395" s="211" t="str">
        <f t="shared" si="264"/>
        <v/>
      </c>
      <c r="AL395" s="211" t="str">
        <f t="shared" si="265"/>
        <v/>
      </c>
      <c r="AM395" s="211" t="str">
        <f t="shared" si="266"/>
        <v/>
      </c>
      <c r="AN395" s="211" t="str">
        <f t="shared" si="267"/>
        <v>No</v>
      </c>
      <c r="AO395" s="211" t="str">
        <f t="shared" si="268"/>
        <v>No</v>
      </c>
      <c r="AP395" s="211" t="str">
        <f t="shared" si="269"/>
        <v>No</v>
      </c>
      <c r="AQ395" s="211" t="str">
        <f t="shared" si="270"/>
        <v/>
      </c>
      <c r="AR395" s="211" t="str">
        <f t="shared" si="271"/>
        <v/>
      </c>
      <c r="AS395" s="211" t="str">
        <f t="shared" si="272"/>
        <v/>
      </c>
      <c r="AT395" s="211" t="str">
        <f t="shared" si="273"/>
        <v/>
      </c>
      <c r="AU395" s="211" t="str">
        <f t="shared" si="274"/>
        <v/>
      </c>
      <c r="AV395" s="211" t="str">
        <f t="shared" si="275"/>
        <v/>
      </c>
      <c r="AW395" s="211" t="str">
        <f t="shared" si="276"/>
        <v/>
      </c>
      <c r="AX395" s="211" t="str">
        <f t="shared" si="279"/>
        <v>NO</v>
      </c>
      <c r="AY395" s="125" t="str">
        <f t="shared" si="280"/>
        <v/>
      </c>
    </row>
    <row r="396" spans="1:51" s="211" customFormat="1" x14ac:dyDescent="0.25">
      <c r="A396" s="211" t="s">
        <v>3174</v>
      </c>
      <c r="B396" s="211" t="s">
        <v>3174</v>
      </c>
      <c r="C396" s="211" t="str">
        <f t="shared" si="242"/>
        <v>2GIG Panel replacement battery</v>
      </c>
      <c r="D396" s="211" t="str">
        <f t="shared" si="243"/>
        <v>Pile de remplacement pour panneau 2GIG</v>
      </c>
      <c r="E396" s="211" t="str">
        <f t="shared" si="244"/>
        <v/>
      </c>
      <c r="F396" s="211" t="str">
        <f t="shared" si="245"/>
        <v>2GIG Panel replacement battery</v>
      </c>
      <c r="G396" s="211" t="str">
        <f t="shared" si="246"/>
        <v>Pile de remplacement pour panneau 2GIG</v>
      </c>
      <c r="H396" s="211" t="str">
        <f t="shared" si="247"/>
        <v>2GIG Panel replacement battery</v>
      </c>
      <c r="I396" s="211" t="str">
        <f t="shared" si="277"/>
        <v>Pile de remplacement pour panneau 2GIG</v>
      </c>
      <c r="J396" s="211" t="str">
        <f t="shared" si="248"/>
        <v/>
      </c>
      <c r="K396" s="211" t="str">
        <f t="shared" si="249"/>
        <v>2GIG-BATT2X</v>
      </c>
      <c r="L396" s="211" t="str">
        <f t="shared" si="278"/>
        <v>Inventory</v>
      </c>
      <c r="M396" s="211" t="str">
        <f t="shared" si="250"/>
        <v>NO</v>
      </c>
      <c r="N396" s="211" t="str">
        <f t="shared" si="251"/>
        <v>Product</v>
      </c>
      <c r="O396" s="211" t="str">
        <f t="shared" si="252"/>
        <v>Misc</v>
      </c>
      <c r="P396" s="211" t="str">
        <f t="shared" si="253"/>
        <v>One Time</v>
      </c>
      <c r="Q396" s="349">
        <v>43930</v>
      </c>
      <c r="R396" s="349"/>
      <c r="S396" s="211" t="str">
        <f t="shared" si="254"/>
        <v>YES</v>
      </c>
      <c r="T396" s="211" t="str">
        <f t="shared" si="255"/>
        <v>No</v>
      </c>
      <c r="U396" s="211" t="str">
        <f t="shared" si="256"/>
        <v>No</v>
      </c>
      <c r="V396" s="211" t="str">
        <f t="shared" si="257"/>
        <v>NO</v>
      </c>
      <c r="W396" s="211" t="str">
        <f t="shared" si="258"/>
        <v>NO</v>
      </c>
      <c r="X396" s="211">
        <v>0</v>
      </c>
      <c r="Y396" s="211" t="s">
        <v>3277</v>
      </c>
      <c r="Z396" s="211" t="s">
        <v>3275</v>
      </c>
      <c r="AA396" s="211" t="s">
        <v>3319</v>
      </c>
      <c r="AB396" s="211" t="s">
        <v>3286</v>
      </c>
      <c r="AC396" s="211" t="s">
        <v>3286</v>
      </c>
      <c r="AD396" s="211" t="s">
        <v>3320</v>
      </c>
      <c r="AE396" s="211" t="str">
        <f t="shared" si="259"/>
        <v>2GIG-BATT2X</v>
      </c>
      <c r="AF396" s="211" t="str">
        <f t="shared" si="260"/>
        <v/>
      </c>
      <c r="AG396" s="211" t="str">
        <f t="shared" si="261"/>
        <v/>
      </c>
      <c r="AH396" s="211" t="str">
        <f t="shared" si="281"/>
        <v/>
      </c>
      <c r="AI396" s="211" t="str">
        <f t="shared" si="262"/>
        <v/>
      </c>
      <c r="AJ396" s="211" t="str">
        <f t="shared" si="263"/>
        <v/>
      </c>
      <c r="AK396" s="211" t="str">
        <f t="shared" si="264"/>
        <v/>
      </c>
      <c r="AL396" s="211" t="str">
        <f t="shared" si="265"/>
        <v/>
      </c>
      <c r="AM396" s="211" t="str">
        <f t="shared" si="266"/>
        <v/>
      </c>
      <c r="AN396" s="211" t="str">
        <f t="shared" si="267"/>
        <v>No</v>
      </c>
      <c r="AO396" s="211" t="str">
        <f t="shared" si="268"/>
        <v>No</v>
      </c>
      <c r="AP396" s="211" t="str">
        <f t="shared" si="269"/>
        <v>No</v>
      </c>
      <c r="AQ396" s="211" t="str">
        <f t="shared" si="270"/>
        <v/>
      </c>
      <c r="AR396" s="211" t="str">
        <f t="shared" si="271"/>
        <v/>
      </c>
      <c r="AS396" s="211" t="str">
        <f t="shared" si="272"/>
        <v/>
      </c>
      <c r="AT396" s="211" t="str">
        <f t="shared" si="273"/>
        <v/>
      </c>
      <c r="AU396" s="211" t="str">
        <f t="shared" si="274"/>
        <v/>
      </c>
      <c r="AV396" s="211" t="str">
        <f t="shared" si="275"/>
        <v/>
      </c>
      <c r="AW396" s="211" t="str">
        <f t="shared" si="276"/>
        <v/>
      </c>
      <c r="AX396" s="211" t="str">
        <f t="shared" si="279"/>
        <v>NO</v>
      </c>
      <c r="AY396" s="125" t="str">
        <f t="shared" si="280"/>
        <v/>
      </c>
    </row>
    <row r="397" spans="1:51" s="211" customFormat="1" x14ac:dyDescent="0.25">
      <c r="A397" s="211" t="s">
        <v>205</v>
      </c>
      <c r="B397" s="211" t="s">
        <v>205</v>
      </c>
      <c r="C397" s="211" t="str">
        <f t="shared" si="242"/>
        <v>2GIG 3G Cell Radio Module (Bell) with antenna</v>
      </c>
      <c r="D397" s="211" t="str">
        <f t="shared" si="243"/>
        <v>Radio Bell pour 2GIG GC2</v>
      </c>
      <c r="E397" s="211" t="str">
        <f t="shared" si="244"/>
        <v/>
      </c>
      <c r="F397" s="211" t="str">
        <f t="shared" si="245"/>
        <v>2GIG 3G Cell Radio Module (Bell) with antenna</v>
      </c>
      <c r="G397" s="211" t="str">
        <f t="shared" si="246"/>
        <v>Radio Bell pour 2GIG GC2</v>
      </c>
      <c r="H397" s="211" t="str">
        <f t="shared" si="247"/>
        <v>2GIG 3G Cell Radio Module (Bell) with antenna</v>
      </c>
      <c r="I397" s="211" t="str">
        <f t="shared" si="277"/>
        <v>Radio Bell pour 2GIG GC2</v>
      </c>
      <c r="J397" s="211" t="str">
        <f t="shared" si="248"/>
        <v/>
      </c>
      <c r="K397" s="211" t="str">
        <f t="shared" si="249"/>
        <v>2GIG-3GBX-A</v>
      </c>
      <c r="L397" s="211" t="str">
        <f t="shared" si="278"/>
        <v>Inventory</v>
      </c>
      <c r="M397" s="211" t="str">
        <f t="shared" si="250"/>
        <v>NO</v>
      </c>
      <c r="N397" s="211" t="str">
        <f t="shared" si="251"/>
        <v>Product</v>
      </c>
      <c r="O397" s="211" t="str">
        <f t="shared" si="252"/>
        <v>Panel</v>
      </c>
      <c r="P397" s="211" t="str">
        <f t="shared" si="253"/>
        <v>One Time</v>
      </c>
      <c r="Q397" s="349">
        <v>43930</v>
      </c>
      <c r="R397" s="349"/>
      <c r="S397" s="211" t="str">
        <f t="shared" si="254"/>
        <v>YES</v>
      </c>
      <c r="T397" s="211" t="str">
        <f t="shared" si="255"/>
        <v>No</v>
      </c>
      <c r="U397" s="211" t="str">
        <f t="shared" si="256"/>
        <v>No</v>
      </c>
      <c r="V397" s="211" t="str">
        <f t="shared" si="257"/>
        <v>NO</v>
      </c>
      <c r="W397" s="211" t="str">
        <f t="shared" si="258"/>
        <v>NO</v>
      </c>
      <c r="X397" s="211">
        <v>0</v>
      </c>
      <c r="Y397" s="211" t="s">
        <v>3277</v>
      </c>
      <c r="Z397" s="211" t="s">
        <v>3275</v>
      </c>
      <c r="AA397" s="211" t="s">
        <v>3319</v>
      </c>
      <c r="AB397" s="211" t="s">
        <v>3286</v>
      </c>
      <c r="AC397" s="211" t="s">
        <v>3286</v>
      </c>
      <c r="AD397" s="211" t="s">
        <v>3320</v>
      </c>
      <c r="AE397" s="211" t="str">
        <f t="shared" si="259"/>
        <v>2GIG-3GBX-A</v>
      </c>
      <c r="AF397" s="211" t="str">
        <f t="shared" si="260"/>
        <v/>
      </c>
      <c r="AG397" s="211" t="str">
        <f t="shared" si="261"/>
        <v/>
      </c>
      <c r="AH397" s="211" t="str">
        <f t="shared" si="281"/>
        <v>X</v>
      </c>
      <c r="AI397" s="211" t="str">
        <f t="shared" si="262"/>
        <v/>
      </c>
      <c r="AJ397" s="211" t="str">
        <f t="shared" si="263"/>
        <v/>
      </c>
      <c r="AK397" s="211" t="str">
        <f t="shared" si="264"/>
        <v/>
      </c>
      <c r="AL397" s="211" t="str">
        <f t="shared" si="265"/>
        <v/>
      </c>
      <c r="AM397" s="211" t="str">
        <f t="shared" si="266"/>
        <v/>
      </c>
      <c r="AN397" s="211" t="str">
        <f t="shared" si="267"/>
        <v>No</v>
      </c>
      <c r="AO397" s="211" t="str">
        <f t="shared" si="268"/>
        <v>No</v>
      </c>
      <c r="AP397" s="211" t="str">
        <f t="shared" si="269"/>
        <v>No</v>
      </c>
      <c r="AQ397" s="211" t="str">
        <f t="shared" si="270"/>
        <v/>
      </c>
      <c r="AR397" s="211" t="str">
        <f t="shared" si="271"/>
        <v/>
      </c>
      <c r="AS397" s="211" t="str">
        <f t="shared" si="272"/>
        <v/>
      </c>
      <c r="AT397" s="211" t="str">
        <f t="shared" si="273"/>
        <v/>
      </c>
      <c r="AU397" s="211" t="str">
        <f t="shared" si="274"/>
        <v/>
      </c>
      <c r="AV397" s="211" t="str">
        <f t="shared" si="275"/>
        <v/>
      </c>
      <c r="AW397" s="211" t="str">
        <f t="shared" si="276"/>
        <v/>
      </c>
      <c r="AX397" s="211" t="str">
        <f t="shared" si="279"/>
        <v>NO</v>
      </c>
      <c r="AY397" s="125" t="str">
        <f t="shared" si="280"/>
        <v/>
      </c>
    </row>
    <row r="398" spans="1:51" s="211" customFormat="1" x14ac:dyDescent="0.25">
      <c r="A398" s="211" t="s">
        <v>1463</v>
      </c>
      <c r="B398" s="211" t="s">
        <v>1463</v>
      </c>
      <c r="C398" s="211" t="str">
        <f t="shared" si="242"/>
        <v>Z-Wave Programmable Thermostat</v>
      </c>
      <c r="D398" s="211" t="str">
        <f t="shared" si="243"/>
        <v>Thermostat programmable de Z-Wave</v>
      </c>
      <c r="E398" s="211" t="str">
        <f t="shared" si="244"/>
        <v/>
      </c>
      <c r="F398" s="211" t="str">
        <f t="shared" si="245"/>
        <v>Z-Wave Programmable Thermostat</v>
      </c>
      <c r="G398" s="211" t="str">
        <f t="shared" si="246"/>
        <v>Thermostat programmable de Z-Wave</v>
      </c>
      <c r="H398" s="211" t="str">
        <f t="shared" si="247"/>
        <v>Z-Wave Programmable Thermostat</v>
      </c>
      <c r="I398" s="211" t="str">
        <f t="shared" si="277"/>
        <v>Thermostat programmable de Z-Wave</v>
      </c>
      <c r="J398" s="211" t="str">
        <f t="shared" si="248"/>
        <v/>
      </c>
      <c r="K398" s="211" t="str">
        <f t="shared" si="249"/>
        <v>2GIG_Z_CT100</v>
      </c>
      <c r="L398" s="211" t="str">
        <f t="shared" si="278"/>
        <v>Inventory</v>
      </c>
      <c r="M398" s="211" t="str">
        <f t="shared" si="250"/>
        <v>NO</v>
      </c>
      <c r="N398" s="211" t="str">
        <f t="shared" si="251"/>
        <v>Product</v>
      </c>
      <c r="O398" s="211" t="str">
        <f t="shared" si="252"/>
        <v>Automation</v>
      </c>
      <c r="P398" s="211" t="str">
        <f t="shared" si="253"/>
        <v>One Time</v>
      </c>
      <c r="Q398" s="349">
        <v>43930</v>
      </c>
      <c r="R398" s="349"/>
      <c r="S398" s="211" t="str">
        <f t="shared" si="254"/>
        <v>YES</v>
      </c>
      <c r="T398" s="211" t="str">
        <f t="shared" si="255"/>
        <v>No</v>
      </c>
      <c r="U398" s="211" t="str">
        <f t="shared" si="256"/>
        <v>No</v>
      </c>
      <c r="V398" s="211" t="str">
        <f t="shared" si="257"/>
        <v>NO</v>
      </c>
      <c r="W398" s="211" t="str">
        <f t="shared" si="258"/>
        <v>NO</v>
      </c>
      <c r="X398" s="211">
        <v>0</v>
      </c>
      <c r="Y398" s="211" t="s">
        <v>3277</v>
      </c>
      <c r="Z398" s="211" t="s">
        <v>3275</v>
      </c>
      <c r="AA398" s="211" t="s">
        <v>3319</v>
      </c>
      <c r="AB398" s="211" t="s">
        <v>3286</v>
      </c>
      <c r="AC398" s="211" t="s">
        <v>3286</v>
      </c>
      <c r="AD398" s="211" t="s">
        <v>3320</v>
      </c>
      <c r="AE398" s="211" t="str">
        <f t="shared" si="259"/>
        <v>ADC-T2000</v>
      </c>
      <c r="AF398" s="211" t="str">
        <f t="shared" si="260"/>
        <v/>
      </c>
      <c r="AG398" s="211" t="str">
        <f t="shared" si="261"/>
        <v/>
      </c>
      <c r="AH398" s="211" t="str">
        <f t="shared" si="281"/>
        <v>X</v>
      </c>
      <c r="AI398" s="211" t="str">
        <f t="shared" si="262"/>
        <v/>
      </c>
      <c r="AJ398" s="211" t="str">
        <f t="shared" si="263"/>
        <v/>
      </c>
      <c r="AK398" s="211" t="str">
        <f t="shared" si="264"/>
        <v/>
      </c>
      <c r="AL398" s="211" t="str">
        <f t="shared" si="265"/>
        <v/>
      </c>
      <c r="AM398" s="211" t="str">
        <f t="shared" si="266"/>
        <v/>
      </c>
      <c r="AN398" s="211" t="str">
        <f t="shared" si="267"/>
        <v>No</v>
      </c>
      <c r="AO398" s="211" t="str">
        <f t="shared" si="268"/>
        <v>No</v>
      </c>
      <c r="AP398" s="211" t="str">
        <f t="shared" si="269"/>
        <v>No</v>
      </c>
      <c r="AQ398" s="211" t="str">
        <f t="shared" si="270"/>
        <v/>
      </c>
      <c r="AR398" s="211" t="str">
        <f t="shared" si="271"/>
        <v/>
      </c>
      <c r="AS398" s="211" t="str">
        <f t="shared" si="272"/>
        <v/>
      </c>
      <c r="AT398" s="211" t="str">
        <f t="shared" si="273"/>
        <v/>
      </c>
      <c r="AU398" s="211" t="str">
        <f t="shared" si="274"/>
        <v/>
      </c>
      <c r="AV398" s="211" t="str">
        <f t="shared" si="275"/>
        <v/>
      </c>
      <c r="AW398" s="211" t="str">
        <f t="shared" si="276"/>
        <v/>
      </c>
      <c r="AX398" s="211" t="str">
        <f t="shared" si="279"/>
        <v>NO</v>
      </c>
      <c r="AY398" s="125" t="str">
        <f t="shared" si="280"/>
        <v/>
      </c>
    </row>
    <row r="399" spans="1:51" s="211" customFormat="1" x14ac:dyDescent="0.25">
      <c r="A399" s="211" t="s">
        <v>922</v>
      </c>
      <c r="B399" s="211" t="s">
        <v>922</v>
      </c>
      <c r="C399" s="211" t="str">
        <f t="shared" si="242"/>
        <v>2GIG 900MHz Transceiver</v>
      </c>
      <c r="D399" s="211" t="str">
        <f t="shared" si="243"/>
        <v xml:space="preserve">
2GIG émetteur-récepteur 900MHz</v>
      </c>
      <c r="E399" s="211" t="str">
        <f t="shared" si="244"/>
        <v/>
      </c>
      <c r="F399" s="211" t="str">
        <f t="shared" si="245"/>
        <v>2GIG 900MHz Transceiver</v>
      </c>
      <c r="G399" s="211" t="str">
        <f t="shared" si="246"/>
        <v xml:space="preserve">
2GIG émetteur-récepteur 900MHz</v>
      </c>
      <c r="H399" s="211" t="str">
        <f t="shared" si="247"/>
        <v>2GIG 900MHz Transceiver</v>
      </c>
      <c r="I399" s="211" t="str">
        <f t="shared" si="277"/>
        <v xml:space="preserve">
2GIG émetteur-récepteur 900MHz</v>
      </c>
      <c r="J399" s="211" t="str">
        <f t="shared" si="248"/>
        <v/>
      </c>
      <c r="K399" s="211" t="str">
        <f t="shared" si="249"/>
        <v>2GIG_XCVR2</v>
      </c>
      <c r="L399" s="211" t="str">
        <f t="shared" si="278"/>
        <v>Inventory</v>
      </c>
      <c r="M399" s="211" t="str">
        <f t="shared" si="250"/>
        <v>NO</v>
      </c>
      <c r="N399" s="211" t="str">
        <f t="shared" si="251"/>
        <v>Product</v>
      </c>
      <c r="O399" s="211" t="str">
        <f t="shared" si="252"/>
        <v>Automation</v>
      </c>
      <c r="P399" s="211" t="str">
        <f t="shared" si="253"/>
        <v>One Time</v>
      </c>
      <c r="Q399" s="349">
        <v>43930</v>
      </c>
      <c r="R399" s="349"/>
      <c r="S399" s="211" t="str">
        <f t="shared" si="254"/>
        <v>YES</v>
      </c>
      <c r="T399" s="211" t="str">
        <f t="shared" si="255"/>
        <v>No</v>
      </c>
      <c r="U399" s="211" t="str">
        <f t="shared" si="256"/>
        <v>No</v>
      </c>
      <c r="V399" s="211" t="str">
        <f t="shared" si="257"/>
        <v>NO</v>
      </c>
      <c r="W399" s="211" t="str">
        <f t="shared" si="258"/>
        <v>NO</v>
      </c>
      <c r="X399" s="211">
        <v>0</v>
      </c>
      <c r="Y399" s="211" t="s">
        <v>3277</v>
      </c>
      <c r="Z399" s="211" t="s">
        <v>3275</v>
      </c>
      <c r="AA399" s="211" t="s">
        <v>3319</v>
      </c>
      <c r="AB399" s="211" t="s">
        <v>3286</v>
      </c>
      <c r="AC399" s="211" t="s">
        <v>3286</v>
      </c>
      <c r="AD399" s="211" t="s">
        <v>3320</v>
      </c>
      <c r="AE399" s="211" t="str">
        <f t="shared" si="259"/>
        <v>2GIG_XCVR2</v>
      </c>
      <c r="AF399" s="211" t="str">
        <f t="shared" si="260"/>
        <v/>
      </c>
      <c r="AG399" s="211" t="str">
        <f t="shared" si="261"/>
        <v/>
      </c>
      <c r="AH399" s="211" t="str">
        <f t="shared" si="281"/>
        <v>X</v>
      </c>
      <c r="AI399" s="211" t="str">
        <f t="shared" si="262"/>
        <v/>
      </c>
      <c r="AJ399" s="211" t="str">
        <f t="shared" si="263"/>
        <v/>
      </c>
      <c r="AK399" s="211" t="str">
        <f t="shared" si="264"/>
        <v/>
      </c>
      <c r="AL399" s="211" t="str">
        <f t="shared" si="265"/>
        <v/>
      </c>
      <c r="AM399" s="211" t="str">
        <f t="shared" si="266"/>
        <v/>
      </c>
      <c r="AN399" s="211" t="str">
        <f t="shared" si="267"/>
        <v>No</v>
      </c>
      <c r="AO399" s="211" t="str">
        <f t="shared" si="268"/>
        <v>No</v>
      </c>
      <c r="AP399" s="211" t="str">
        <f t="shared" si="269"/>
        <v>No</v>
      </c>
      <c r="AQ399" s="211" t="str">
        <f t="shared" si="270"/>
        <v/>
      </c>
      <c r="AR399" s="211" t="str">
        <f t="shared" si="271"/>
        <v/>
      </c>
      <c r="AS399" s="211" t="str">
        <f t="shared" si="272"/>
        <v/>
      </c>
      <c r="AT399" s="211" t="str">
        <f t="shared" si="273"/>
        <v/>
      </c>
      <c r="AU399" s="211" t="str">
        <f t="shared" si="274"/>
        <v/>
      </c>
      <c r="AV399" s="211" t="str">
        <f t="shared" si="275"/>
        <v/>
      </c>
      <c r="AW399" s="211" t="str">
        <f t="shared" si="276"/>
        <v/>
      </c>
      <c r="AX399" s="211" t="str">
        <f t="shared" si="279"/>
        <v>NO</v>
      </c>
      <c r="AY399" s="125" t="str">
        <f t="shared" si="280"/>
        <v/>
      </c>
    </row>
    <row r="400" spans="1:51" s="211" customFormat="1" x14ac:dyDescent="0.25">
      <c r="A400" s="211" t="s">
        <v>65</v>
      </c>
      <c r="B400" s="211" t="s">
        <v>65</v>
      </c>
      <c r="C400" s="211" t="str">
        <f t="shared" si="242"/>
        <v>Touch Screen Keypad</v>
      </c>
      <c r="D400" s="211" t="str">
        <f t="shared" si="243"/>
        <v>Clavier tactile secondaire</v>
      </c>
      <c r="E400" s="211" t="str">
        <f t="shared" si="244"/>
        <v/>
      </c>
      <c r="F400" s="211" t="str">
        <f t="shared" si="245"/>
        <v>Touch Screen Keypad</v>
      </c>
      <c r="G400" s="211" t="str">
        <f t="shared" si="246"/>
        <v>Clavier tactile secondaire</v>
      </c>
      <c r="H400" s="211" t="str">
        <f t="shared" si="247"/>
        <v>Touch Screen Keypad</v>
      </c>
      <c r="I400" s="211" t="str">
        <f t="shared" si="277"/>
        <v>Clavier tactile secondaire</v>
      </c>
      <c r="J400" s="211" t="str">
        <f t="shared" si="248"/>
        <v/>
      </c>
      <c r="K400" s="211" t="str">
        <f t="shared" si="249"/>
        <v>2GIG_TS1_E</v>
      </c>
      <c r="L400" s="211" t="str">
        <f t="shared" si="278"/>
        <v>Inventory</v>
      </c>
      <c r="M400" s="211" t="str">
        <f t="shared" si="250"/>
        <v>NO</v>
      </c>
      <c r="N400" s="211" t="str">
        <f t="shared" si="251"/>
        <v>Product</v>
      </c>
      <c r="O400" s="211" t="str">
        <f t="shared" si="252"/>
        <v>Sensor</v>
      </c>
      <c r="P400" s="211" t="str">
        <f t="shared" si="253"/>
        <v>One Time</v>
      </c>
      <c r="Q400" s="349">
        <v>43930</v>
      </c>
      <c r="R400" s="349"/>
      <c r="S400" s="211" t="str">
        <f t="shared" si="254"/>
        <v>YES</v>
      </c>
      <c r="T400" s="211" t="str">
        <f t="shared" si="255"/>
        <v>No</v>
      </c>
      <c r="U400" s="211" t="str">
        <f t="shared" si="256"/>
        <v>No</v>
      </c>
      <c r="V400" s="211" t="str">
        <f t="shared" si="257"/>
        <v>NO</v>
      </c>
      <c r="W400" s="211" t="str">
        <f t="shared" si="258"/>
        <v>NO</v>
      </c>
      <c r="X400" s="211">
        <v>0</v>
      </c>
      <c r="Y400" s="211" t="s">
        <v>3277</v>
      </c>
      <c r="Z400" s="211" t="s">
        <v>3275</v>
      </c>
      <c r="AA400" s="211" t="s">
        <v>3319</v>
      </c>
      <c r="AB400" s="211" t="s">
        <v>3286</v>
      </c>
      <c r="AC400" s="211" t="s">
        <v>3286</v>
      </c>
      <c r="AD400" s="211" t="s">
        <v>3320</v>
      </c>
      <c r="AE400" s="211" t="str">
        <f t="shared" si="259"/>
        <v>2GIG_TS1_E</v>
      </c>
      <c r="AF400" s="211" t="str">
        <f t="shared" si="260"/>
        <v/>
      </c>
      <c r="AG400" s="211" t="str">
        <f t="shared" si="261"/>
        <v/>
      </c>
      <c r="AH400" s="211" t="str">
        <f t="shared" si="281"/>
        <v>X</v>
      </c>
      <c r="AI400" s="211" t="str">
        <f t="shared" si="262"/>
        <v/>
      </c>
      <c r="AJ400" s="211" t="str">
        <f t="shared" si="263"/>
        <v/>
      </c>
      <c r="AK400" s="211" t="str">
        <f t="shared" si="264"/>
        <v/>
      </c>
      <c r="AL400" s="211" t="str">
        <f t="shared" si="265"/>
        <v/>
      </c>
      <c r="AM400" s="211" t="str">
        <f t="shared" si="266"/>
        <v/>
      </c>
      <c r="AN400" s="211" t="str">
        <f t="shared" si="267"/>
        <v>No</v>
      </c>
      <c r="AO400" s="211" t="str">
        <f t="shared" si="268"/>
        <v>No</v>
      </c>
      <c r="AP400" s="211" t="str">
        <f t="shared" si="269"/>
        <v>No</v>
      </c>
      <c r="AQ400" s="211" t="str">
        <f t="shared" si="270"/>
        <v/>
      </c>
      <c r="AR400" s="211" t="str">
        <f t="shared" si="271"/>
        <v/>
      </c>
      <c r="AS400" s="211" t="str">
        <f t="shared" si="272"/>
        <v/>
      </c>
      <c r="AT400" s="211" t="str">
        <f t="shared" si="273"/>
        <v/>
      </c>
      <c r="AU400" s="211" t="str">
        <f t="shared" si="274"/>
        <v/>
      </c>
      <c r="AV400" s="211" t="str">
        <f t="shared" si="275"/>
        <v/>
      </c>
      <c r="AW400" s="211" t="str">
        <f t="shared" si="276"/>
        <v/>
      </c>
      <c r="AX400" s="211" t="str">
        <f t="shared" si="279"/>
        <v>NO</v>
      </c>
      <c r="AY400" s="125" t="str">
        <f t="shared" si="280"/>
        <v/>
      </c>
    </row>
    <row r="401" spans="1:51" s="211" customFormat="1" x14ac:dyDescent="0.25">
      <c r="A401" s="211" t="s">
        <v>64</v>
      </c>
      <c r="B401" s="211" t="s">
        <v>64</v>
      </c>
      <c r="C401" s="211" t="str">
        <f t="shared" si="242"/>
        <v>Garage Door Tilt Sensor</v>
      </c>
      <c r="D401" s="211" t="str">
        <f t="shared" si="243"/>
        <v>Capteur de mouvement de porte de garage</v>
      </c>
      <c r="E401" s="211" t="str">
        <f t="shared" si="244"/>
        <v/>
      </c>
      <c r="F401" s="211" t="str">
        <f t="shared" si="245"/>
        <v>Garage Door Tilt Sensor</v>
      </c>
      <c r="G401" s="211" t="str">
        <f t="shared" si="246"/>
        <v>Capteur de mouvement de porte de garage</v>
      </c>
      <c r="H401" s="211" t="str">
        <f t="shared" si="247"/>
        <v>Garage Door Tilt Sensor</v>
      </c>
      <c r="I401" s="211" t="str">
        <f t="shared" si="277"/>
        <v>Capteur de mouvement de porte de garage</v>
      </c>
      <c r="J401" s="211" t="str">
        <f t="shared" si="248"/>
        <v/>
      </c>
      <c r="K401" s="211" t="str">
        <f t="shared" si="249"/>
        <v>2GIG_TILT345</v>
      </c>
      <c r="L401" s="211" t="str">
        <f t="shared" si="278"/>
        <v>Inventory</v>
      </c>
      <c r="M401" s="211" t="str">
        <f t="shared" si="250"/>
        <v>NO</v>
      </c>
      <c r="N401" s="211" t="str">
        <f t="shared" si="251"/>
        <v>Product</v>
      </c>
      <c r="O401" s="211" t="str">
        <f t="shared" si="252"/>
        <v>Sensor</v>
      </c>
      <c r="P401" s="211" t="str">
        <f t="shared" si="253"/>
        <v>One Time</v>
      </c>
      <c r="Q401" s="349">
        <v>43930</v>
      </c>
      <c r="R401" s="349"/>
      <c r="S401" s="211" t="str">
        <f t="shared" si="254"/>
        <v>YES</v>
      </c>
      <c r="T401" s="211" t="str">
        <f t="shared" si="255"/>
        <v>No</v>
      </c>
      <c r="U401" s="211" t="str">
        <f t="shared" si="256"/>
        <v>No</v>
      </c>
      <c r="V401" s="211" t="str">
        <f t="shared" si="257"/>
        <v>NO</v>
      </c>
      <c r="W401" s="211" t="str">
        <f t="shared" si="258"/>
        <v>NO</v>
      </c>
      <c r="X401" s="211">
        <v>0</v>
      </c>
      <c r="Y401" s="211" t="s">
        <v>3277</v>
      </c>
      <c r="Z401" s="211" t="s">
        <v>3275</v>
      </c>
      <c r="AA401" s="211" t="s">
        <v>3319</v>
      </c>
      <c r="AB401" s="211" t="s">
        <v>3286</v>
      </c>
      <c r="AC401" s="211" t="s">
        <v>3286</v>
      </c>
      <c r="AD401" s="211" t="s">
        <v>3320</v>
      </c>
      <c r="AE401" s="211" t="str">
        <f t="shared" si="259"/>
        <v>2GIG_TILT345</v>
      </c>
      <c r="AF401" s="211" t="str">
        <f t="shared" si="260"/>
        <v/>
      </c>
      <c r="AG401" s="211" t="str">
        <f t="shared" si="261"/>
        <v/>
      </c>
      <c r="AH401" s="211" t="str">
        <f t="shared" si="281"/>
        <v>X</v>
      </c>
      <c r="AI401" s="211" t="str">
        <f t="shared" si="262"/>
        <v/>
      </c>
      <c r="AJ401" s="211" t="str">
        <f t="shared" si="263"/>
        <v/>
      </c>
      <c r="AK401" s="211" t="str">
        <f t="shared" si="264"/>
        <v/>
      </c>
      <c r="AL401" s="211" t="str">
        <f t="shared" si="265"/>
        <v/>
      </c>
      <c r="AM401" s="211" t="str">
        <f t="shared" si="266"/>
        <v/>
      </c>
      <c r="AN401" s="211" t="str">
        <f t="shared" si="267"/>
        <v>No</v>
      </c>
      <c r="AO401" s="211" t="str">
        <f t="shared" si="268"/>
        <v>No</v>
      </c>
      <c r="AP401" s="211" t="str">
        <f t="shared" si="269"/>
        <v>No</v>
      </c>
      <c r="AQ401" s="211" t="str">
        <f t="shared" si="270"/>
        <v/>
      </c>
      <c r="AR401" s="211" t="str">
        <f t="shared" si="271"/>
        <v/>
      </c>
      <c r="AS401" s="211" t="str">
        <f t="shared" si="272"/>
        <v/>
      </c>
      <c r="AT401" s="211" t="str">
        <f t="shared" si="273"/>
        <v/>
      </c>
      <c r="AU401" s="211" t="str">
        <f t="shared" si="274"/>
        <v/>
      </c>
      <c r="AV401" s="211" t="str">
        <f t="shared" si="275"/>
        <v/>
      </c>
      <c r="AW401" s="211" t="str">
        <f t="shared" si="276"/>
        <v/>
      </c>
      <c r="AX401" s="211" t="str">
        <f t="shared" si="279"/>
        <v>NO</v>
      </c>
      <c r="AY401" s="125" t="str">
        <f t="shared" si="280"/>
        <v/>
      </c>
    </row>
    <row r="402" spans="1:51" s="211" customFormat="1" x14ac:dyDescent="0.25">
      <c r="A402" s="211" t="s">
        <v>63</v>
      </c>
      <c r="B402" s="211" t="s">
        <v>63</v>
      </c>
      <c r="C402" s="211" t="str">
        <f t="shared" si="242"/>
        <v>2GIG Super Switch Wireless Takeover Module</v>
      </c>
      <c r="D402" s="211" t="str">
        <f t="shared" si="243"/>
        <v>Module de prise de contôle sans fil "2GIG Super Switch"</v>
      </c>
      <c r="E402" s="211" t="str">
        <f t="shared" si="244"/>
        <v/>
      </c>
      <c r="F402" s="211" t="str">
        <f t="shared" si="245"/>
        <v>2GIG Super Switch Wireless Takeover Module</v>
      </c>
      <c r="G402" s="211" t="str">
        <f t="shared" si="246"/>
        <v>Module de prise de contôle sans fil "2GIG Super Switch"</v>
      </c>
      <c r="H402" s="211" t="str">
        <f t="shared" si="247"/>
        <v>2GIG Super Switch Wireless Takeover Module</v>
      </c>
      <c r="I402" s="211" t="str">
        <f t="shared" si="277"/>
        <v>Module de prise de contôle sans fil "2GIG Super Switch"</v>
      </c>
      <c r="J402" s="211" t="str">
        <f t="shared" si="248"/>
        <v/>
      </c>
      <c r="K402" s="211" t="str">
        <f t="shared" si="249"/>
        <v>093863118388</v>
      </c>
      <c r="L402" s="211" t="str">
        <f t="shared" si="278"/>
        <v>Inventory</v>
      </c>
      <c r="M402" s="211" t="str">
        <f t="shared" si="250"/>
        <v>NO</v>
      </c>
      <c r="N402" s="211" t="str">
        <f t="shared" si="251"/>
        <v>Product</v>
      </c>
      <c r="O402" s="211" t="str">
        <f t="shared" si="252"/>
        <v>Misc</v>
      </c>
      <c r="P402" s="211" t="str">
        <f t="shared" si="253"/>
        <v>One Time</v>
      </c>
      <c r="Q402" s="349">
        <v>43930</v>
      </c>
      <c r="R402" s="349"/>
      <c r="S402" s="211" t="str">
        <f t="shared" si="254"/>
        <v>YES</v>
      </c>
      <c r="T402" s="211" t="str">
        <f t="shared" si="255"/>
        <v>No</v>
      </c>
      <c r="U402" s="211" t="str">
        <f t="shared" si="256"/>
        <v>No</v>
      </c>
      <c r="V402" s="211" t="str">
        <f t="shared" si="257"/>
        <v>YES</v>
      </c>
      <c r="W402" s="211" t="str">
        <f t="shared" si="258"/>
        <v>YES</v>
      </c>
      <c r="X402" s="211">
        <v>0</v>
      </c>
      <c r="Y402" s="211" t="s">
        <v>3277</v>
      </c>
      <c r="Z402" s="211" t="s">
        <v>3275</v>
      </c>
      <c r="AA402" s="211" t="s">
        <v>3319</v>
      </c>
      <c r="AB402" s="211" t="s">
        <v>3286</v>
      </c>
      <c r="AC402" s="211" t="s">
        <v>3286</v>
      </c>
      <c r="AD402" s="211" t="s">
        <v>3320</v>
      </c>
      <c r="AE402" s="211" t="str">
        <f t="shared" si="259"/>
        <v>2GIG_TAKE345</v>
      </c>
      <c r="AF402" s="211" t="str">
        <f t="shared" si="260"/>
        <v/>
      </c>
      <c r="AG402" s="211" t="str">
        <f t="shared" si="261"/>
        <v/>
      </c>
      <c r="AH402" s="211" t="str">
        <f t="shared" si="281"/>
        <v>X</v>
      </c>
      <c r="AI402" s="211" t="str">
        <f t="shared" si="262"/>
        <v/>
      </c>
      <c r="AJ402" s="211" t="str">
        <f t="shared" si="263"/>
        <v/>
      </c>
      <c r="AK402" s="211" t="str">
        <f t="shared" si="264"/>
        <v/>
      </c>
      <c r="AL402" s="211" t="str">
        <f t="shared" si="265"/>
        <v/>
      </c>
      <c r="AM402" s="211" t="str">
        <f t="shared" si="266"/>
        <v/>
      </c>
      <c r="AN402" s="211" t="str">
        <f t="shared" si="267"/>
        <v>No</v>
      </c>
      <c r="AO402" s="211" t="str">
        <f t="shared" si="268"/>
        <v>No</v>
      </c>
      <c r="AP402" s="211" t="str">
        <f t="shared" si="269"/>
        <v>No</v>
      </c>
      <c r="AQ402" s="211" t="str">
        <f t="shared" si="270"/>
        <v/>
      </c>
      <c r="AR402" s="211" t="str">
        <f t="shared" si="271"/>
        <v/>
      </c>
      <c r="AS402" s="211" t="str">
        <f t="shared" si="272"/>
        <v/>
      </c>
      <c r="AT402" s="211" t="str">
        <f t="shared" si="273"/>
        <v/>
      </c>
      <c r="AU402" s="211" t="str">
        <f t="shared" si="274"/>
        <v/>
      </c>
      <c r="AV402" s="211" t="str">
        <f t="shared" si="275"/>
        <v/>
      </c>
      <c r="AW402" s="211" t="str">
        <f t="shared" si="276"/>
        <v/>
      </c>
      <c r="AX402" s="211" t="str">
        <f t="shared" si="279"/>
        <v>NO</v>
      </c>
      <c r="AY402" s="125" t="str">
        <f t="shared" si="280"/>
        <v/>
      </c>
    </row>
    <row r="403" spans="1:51" s="211" customFormat="1" x14ac:dyDescent="0.25">
      <c r="A403" s="211" t="s">
        <v>1457</v>
      </c>
      <c r="B403" s="211" t="s">
        <v>1457</v>
      </c>
      <c r="C403" s="211" t="str">
        <f t="shared" si="242"/>
        <v>Hardwired Alarm System Conversion Kit</v>
      </c>
      <c r="D403" s="211" t="str">
        <f t="shared" si="243"/>
        <v>Trousse de conversion pour système d’alarme câblé</v>
      </c>
      <c r="E403" s="211" t="str">
        <f t="shared" si="244"/>
        <v/>
      </c>
      <c r="F403" s="211" t="str">
        <f t="shared" si="245"/>
        <v>Hardwired Alarm System Conversion Kit</v>
      </c>
      <c r="G403" s="211" t="str">
        <f t="shared" si="246"/>
        <v>Trousse de conversion pour système d’alarme câblé</v>
      </c>
      <c r="H403" s="211" t="str">
        <f t="shared" si="247"/>
        <v>Hardwired Alarm System Conversion Kit</v>
      </c>
      <c r="I403" s="211" t="str">
        <f t="shared" si="277"/>
        <v>Trousse de conversion pour système d’alarme câblé</v>
      </c>
      <c r="J403" s="211" t="str">
        <f t="shared" si="248"/>
        <v/>
      </c>
      <c r="K403" s="211" t="str">
        <f t="shared" si="249"/>
        <v>2GIG_TAKE_KI</v>
      </c>
      <c r="L403" s="211" t="str">
        <f t="shared" si="278"/>
        <v>Inventory</v>
      </c>
      <c r="M403" s="211" t="str">
        <f t="shared" si="250"/>
        <v>NO</v>
      </c>
      <c r="N403" s="211" t="str">
        <f t="shared" si="251"/>
        <v>Product</v>
      </c>
      <c r="O403" s="211" t="str">
        <f t="shared" si="252"/>
        <v>Panel</v>
      </c>
      <c r="P403" s="211" t="str">
        <f t="shared" si="253"/>
        <v>One Time</v>
      </c>
      <c r="Q403" s="349">
        <v>43930</v>
      </c>
      <c r="R403" s="349"/>
      <c r="S403" s="211" t="str">
        <f t="shared" si="254"/>
        <v>YES</v>
      </c>
      <c r="T403" s="211" t="str">
        <f t="shared" si="255"/>
        <v>No</v>
      </c>
      <c r="U403" s="211" t="str">
        <f t="shared" si="256"/>
        <v>No</v>
      </c>
      <c r="V403" s="211" t="str">
        <f t="shared" si="257"/>
        <v>NO</v>
      </c>
      <c r="W403" s="211" t="str">
        <f t="shared" si="258"/>
        <v>NO</v>
      </c>
      <c r="X403" s="211">
        <v>0</v>
      </c>
      <c r="Y403" s="211" t="s">
        <v>3277</v>
      </c>
      <c r="Z403" s="211" t="s">
        <v>3275</v>
      </c>
      <c r="AA403" s="211" t="s">
        <v>3319</v>
      </c>
      <c r="AB403" s="211" t="s">
        <v>3286</v>
      </c>
      <c r="AC403" s="211" t="s">
        <v>3286</v>
      </c>
      <c r="AD403" s="211" t="s">
        <v>3320</v>
      </c>
      <c r="AE403" s="211" t="str">
        <f t="shared" si="259"/>
        <v>2GIG_TAKE_KI</v>
      </c>
      <c r="AF403" s="211" t="str">
        <f t="shared" si="260"/>
        <v/>
      </c>
      <c r="AG403" s="211" t="str">
        <f t="shared" si="261"/>
        <v/>
      </c>
      <c r="AH403" s="211" t="str">
        <f t="shared" si="281"/>
        <v>X</v>
      </c>
      <c r="AI403" s="211" t="str">
        <f t="shared" si="262"/>
        <v/>
      </c>
      <c r="AJ403" s="211" t="str">
        <f t="shared" si="263"/>
        <v/>
      </c>
      <c r="AK403" s="211" t="str">
        <f t="shared" si="264"/>
        <v/>
      </c>
      <c r="AL403" s="211" t="str">
        <f t="shared" si="265"/>
        <v/>
      </c>
      <c r="AM403" s="211" t="str">
        <f t="shared" si="266"/>
        <v/>
      </c>
      <c r="AN403" s="211" t="str">
        <f t="shared" si="267"/>
        <v>No</v>
      </c>
      <c r="AO403" s="211" t="str">
        <f t="shared" si="268"/>
        <v>No</v>
      </c>
      <c r="AP403" s="211" t="str">
        <f t="shared" si="269"/>
        <v>No</v>
      </c>
      <c r="AQ403" s="211" t="str">
        <f t="shared" si="270"/>
        <v/>
      </c>
      <c r="AR403" s="211" t="str">
        <f t="shared" si="271"/>
        <v/>
      </c>
      <c r="AS403" s="211" t="str">
        <f t="shared" si="272"/>
        <v/>
      </c>
      <c r="AT403" s="211" t="str">
        <f t="shared" si="273"/>
        <v/>
      </c>
      <c r="AU403" s="211" t="str">
        <f t="shared" si="274"/>
        <v/>
      </c>
      <c r="AV403" s="211" t="str">
        <f t="shared" si="275"/>
        <v/>
      </c>
      <c r="AW403" s="211" t="str">
        <f t="shared" si="276"/>
        <v/>
      </c>
      <c r="AX403" s="211" t="str">
        <f t="shared" si="279"/>
        <v>NO</v>
      </c>
      <c r="AY403" s="125" t="str">
        <f t="shared" si="280"/>
        <v/>
      </c>
    </row>
    <row r="404" spans="1:51" s="211" customFormat="1" x14ac:dyDescent="0.25">
      <c r="A404" s="211" t="s">
        <v>2302</v>
      </c>
      <c r="B404" s="211" t="s">
        <v>2302</v>
      </c>
      <c r="C404" s="211" t="str">
        <f t="shared" si="242"/>
        <v>Smoke, Heat and Freeze Dectector</v>
      </c>
      <c r="D404" s="211" t="str">
        <f t="shared" si="243"/>
        <v>Détecteur de fumée, de chaleur et de gel</v>
      </c>
      <c r="E404" s="211" t="str">
        <f t="shared" si="244"/>
        <v/>
      </c>
      <c r="F404" s="211" t="str">
        <f t="shared" si="245"/>
        <v>Smoke, Heat and Freeze Dectector</v>
      </c>
      <c r="G404" s="211" t="str">
        <f t="shared" si="246"/>
        <v>Détecteur de fumée, de chaleur et de gel</v>
      </c>
      <c r="H404" s="211" t="str">
        <f t="shared" si="247"/>
        <v>Smoke, Heat and Freeze Dectector</v>
      </c>
      <c r="I404" s="211" t="str">
        <f t="shared" si="277"/>
        <v>Détecteur de fumée, de chaleur et de gel</v>
      </c>
      <c r="J404" s="211" t="str">
        <f t="shared" si="248"/>
        <v/>
      </c>
      <c r="K404" s="211" t="str">
        <f t="shared" si="249"/>
        <v>2GIG_SMKT3</v>
      </c>
      <c r="L404" s="211" t="str">
        <f t="shared" si="278"/>
        <v>Inventory</v>
      </c>
      <c r="M404" s="211" t="str">
        <f t="shared" si="250"/>
        <v>NO</v>
      </c>
      <c r="N404" s="211" t="str">
        <f t="shared" si="251"/>
        <v>Product</v>
      </c>
      <c r="O404" s="211" t="str">
        <f t="shared" si="252"/>
        <v>Sensor</v>
      </c>
      <c r="P404" s="211" t="str">
        <f t="shared" si="253"/>
        <v>One Time</v>
      </c>
      <c r="Q404" s="349">
        <v>43930</v>
      </c>
      <c r="R404" s="349"/>
      <c r="S404" s="211" t="str">
        <f t="shared" si="254"/>
        <v>YES</v>
      </c>
      <c r="T404" s="211" t="str">
        <f t="shared" si="255"/>
        <v>No</v>
      </c>
      <c r="U404" s="211" t="str">
        <f t="shared" si="256"/>
        <v>No</v>
      </c>
      <c r="V404" s="211" t="str">
        <f t="shared" si="257"/>
        <v>NO</v>
      </c>
      <c r="W404" s="211" t="str">
        <f t="shared" si="258"/>
        <v>NO</v>
      </c>
      <c r="X404" s="211">
        <v>0</v>
      </c>
      <c r="Y404" s="211" t="s">
        <v>3277</v>
      </c>
      <c r="Z404" s="211" t="s">
        <v>3275</v>
      </c>
      <c r="AA404" s="211" t="s">
        <v>3319</v>
      </c>
      <c r="AB404" s="211" t="s">
        <v>3286</v>
      </c>
      <c r="AC404" s="211" t="s">
        <v>3286</v>
      </c>
      <c r="AD404" s="211" t="s">
        <v>3320</v>
      </c>
      <c r="AE404" s="211" t="str">
        <f t="shared" si="259"/>
        <v>ADI_SMOKE</v>
      </c>
      <c r="AF404" s="211" t="str">
        <f t="shared" si="260"/>
        <v/>
      </c>
      <c r="AG404" s="211" t="str">
        <f t="shared" si="261"/>
        <v/>
      </c>
      <c r="AH404" s="211" t="str">
        <f t="shared" si="281"/>
        <v>X</v>
      </c>
      <c r="AI404" s="211" t="str">
        <f t="shared" si="262"/>
        <v/>
      </c>
      <c r="AJ404" s="211" t="str">
        <f t="shared" si="263"/>
        <v/>
      </c>
      <c r="AK404" s="211" t="str">
        <f t="shared" si="264"/>
        <v>YES</v>
      </c>
      <c r="AL404" s="211">
        <f t="shared" si="265"/>
        <v>120</v>
      </c>
      <c r="AM404" s="211" t="str">
        <f t="shared" si="266"/>
        <v/>
      </c>
      <c r="AN404" s="211" t="str">
        <f t="shared" si="267"/>
        <v>No</v>
      </c>
      <c r="AO404" s="211" t="str">
        <f t="shared" si="268"/>
        <v>No</v>
      </c>
      <c r="AP404" s="211" t="str">
        <f t="shared" si="269"/>
        <v>No</v>
      </c>
      <c r="AQ404" s="211" t="str">
        <f t="shared" si="270"/>
        <v/>
      </c>
      <c r="AR404" s="211" t="str">
        <f t="shared" si="271"/>
        <v/>
      </c>
      <c r="AS404" s="211" t="str">
        <f t="shared" si="272"/>
        <v/>
      </c>
      <c r="AT404" s="211" t="str">
        <f t="shared" si="273"/>
        <v/>
      </c>
      <c r="AU404" s="211" t="str">
        <f t="shared" si="274"/>
        <v/>
      </c>
      <c r="AV404" s="211" t="str">
        <f t="shared" si="275"/>
        <v/>
      </c>
      <c r="AW404" s="211" t="str">
        <f t="shared" si="276"/>
        <v/>
      </c>
      <c r="AX404" s="211" t="str">
        <f t="shared" si="279"/>
        <v>NO</v>
      </c>
      <c r="AY404" s="125" t="str">
        <f t="shared" si="280"/>
        <v/>
      </c>
    </row>
    <row r="405" spans="1:51" s="211" customFormat="1" x14ac:dyDescent="0.25">
      <c r="A405" s="211" t="s">
        <v>77</v>
      </c>
      <c r="B405" s="211" t="s">
        <v>77</v>
      </c>
      <c r="C405" s="211" t="str">
        <f t="shared" si="242"/>
        <v>Appliance Module</v>
      </c>
      <c r="D405" s="211" t="str">
        <f t="shared" si="243"/>
        <v>Module d'appareil</v>
      </c>
      <c r="E405" s="211" t="str">
        <f t="shared" si="244"/>
        <v/>
      </c>
      <c r="F405" s="211" t="str">
        <f t="shared" si="245"/>
        <v>Appliance Mmodule</v>
      </c>
      <c r="G405" s="211" t="str">
        <f t="shared" si="246"/>
        <v>Module d'appareil</v>
      </c>
      <c r="H405" s="211" t="str">
        <f t="shared" si="247"/>
        <v>Appliance Module</v>
      </c>
      <c r="I405" s="211" t="str">
        <f t="shared" si="277"/>
        <v>Module d'appareil</v>
      </c>
      <c r="J405" s="211" t="str">
        <f t="shared" si="248"/>
        <v/>
      </c>
      <c r="K405" s="211" t="str">
        <f t="shared" si="249"/>
        <v>2GIG_PS15Z-2</v>
      </c>
      <c r="L405" s="211" t="str">
        <f t="shared" si="278"/>
        <v>Inventory</v>
      </c>
      <c r="M405" s="211" t="str">
        <f t="shared" si="250"/>
        <v>NO</v>
      </c>
      <c r="N405" s="211" t="str">
        <f t="shared" si="251"/>
        <v>Product</v>
      </c>
      <c r="O405" s="211" t="str">
        <f t="shared" si="252"/>
        <v>Automation</v>
      </c>
      <c r="P405" s="211" t="str">
        <f t="shared" si="253"/>
        <v>One Time</v>
      </c>
      <c r="Q405" s="349">
        <v>43930</v>
      </c>
      <c r="R405" s="349"/>
      <c r="S405" s="211" t="str">
        <f t="shared" si="254"/>
        <v>YES</v>
      </c>
      <c r="T405" s="211" t="str">
        <f t="shared" si="255"/>
        <v>No</v>
      </c>
      <c r="U405" s="211" t="str">
        <f t="shared" si="256"/>
        <v>No</v>
      </c>
      <c r="V405" s="211" t="str">
        <f t="shared" si="257"/>
        <v>NO</v>
      </c>
      <c r="W405" s="211" t="str">
        <f t="shared" si="258"/>
        <v>NO</v>
      </c>
      <c r="X405" s="211">
        <v>0</v>
      </c>
      <c r="Y405" s="211" t="s">
        <v>3277</v>
      </c>
      <c r="Z405" s="211" t="s">
        <v>3275</v>
      </c>
      <c r="AA405" s="211" t="s">
        <v>3319</v>
      </c>
      <c r="AB405" s="211" t="s">
        <v>3286</v>
      </c>
      <c r="AC405" s="211" t="s">
        <v>3286</v>
      </c>
      <c r="AD405" s="211" t="s">
        <v>3320</v>
      </c>
      <c r="AE405" s="211" t="str">
        <f t="shared" si="259"/>
        <v>JASCO_28172</v>
      </c>
      <c r="AF405" s="211" t="str">
        <f t="shared" si="260"/>
        <v/>
      </c>
      <c r="AG405" s="211" t="str">
        <f t="shared" si="261"/>
        <v/>
      </c>
      <c r="AH405" s="211" t="str">
        <f t="shared" si="281"/>
        <v>X</v>
      </c>
      <c r="AI405" s="211" t="str">
        <f t="shared" si="262"/>
        <v/>
      </c>
      <c r="AJ405" s="211" t="str">
        <f t="shared" si="263"/>
        <v/>
      </c>
      <c r="AK405" s="211" t="str">
        <f t="shared" si="264"/>
        <v/>
      </c>
      <c r="AL405" s="211" t="str">
        <f t="shared" si="265"/>
        <v/>
      </c>
      <c r="AM405" s="211" t="str">
        <f t="shared" si="266"/>
        <v/>
      </c>
      <c r="AN405" s="211" t="str">
        <f t="shared" si="267"/>
        <v>Yes</v>
      </c>
      <c r="AO405" s="211" t="str">
        <f t="shared" si="268"/>
        <v>No</v>
      </c>
      <c r="AP405" s="211" t="str">
        <f t="shared" si="269"/>
        <v>No</v>
      </c>
      <c r="AQ405" s="211" t="str">
        <f t="shared" si="270"/>
        <v/>
      </c>
      <c r="AR405" s="211" t="str">
        <f t="shared" si="271"/>
        <v/>
      </c>
      <c r="AS405" s="211" t="str">
        <f t="shared" si="272"/>
        <v/>
      </c>
      <c r="AT405" s="211" t="str">
        <f t="shared" si="273"/>
        <v/>
      </c>
      <c r="AU405" s="211" t="str">
        <f t="shared" si="274"/>
        <v/>
      </c>
      <c r="AV405" s="211" t="str">
        <f t="shared" si="275"/>
        <v/>
      </c>
      <c r="AW405" s="211" t="str">
        <f t="shared" si="276"/>
        <v/>
      </c>
      <c r="AX405" s="211" t="str">
        <f t="shared" si="279"/>
        <v>YES</v>
      </c>
      <c r="AY405" s="125" t="str">
        <f t="shared" si="280"/>
        <v/>
      </c>
    </row>
    <row r="406" spans="1:51" s="211" customFormat="1" x14ac:dyDescent="0.25">
      <c r="A406" s="211" t="s">
        <v>921</v>
      </c>
      <c r="B406" s="211" t="s">
        <v>921</v>
      </c>
      <c r="C406" s="211" t="str">
        <f t="shared" si="242"/>
        <v>Smart Plug</v>
      </c>
      <c r="D406" s="211" t="str">
        <f t="shared" si="243"/>
        <v>Prise intelligente</v>
      </c>
      <c r="E406" s="211" t="str">
        <f t="shared" si="244"/>
        <v/>
      </c>
      <c r="F406" s="211" t="str">
        <f t="shared" si="245"/>
        <v>Smart Plug</v>
      </c>
      <c r="G406" s="211" t="str">
        <f t="shared" si="246"/>
        <v>Prise intelligente</v>
      </c>
      <c r="H406" s="211" t="str">
        <f t="shared" si="247"/>
        <v>Smart Plug</v>
      </c>
      <c r="I406" s="211" t="str">
        <f t="shared" si="277"/>
        <v>Prise intelligente</v>
      </c>
      <c r="J406" s="211" t="str">
        <f t="shared" si="248"/>
        <v/>
      </c>
      <c r="K406" s="211" t="str">
        <f t="shared" si="249"/>
        <v>2GIG_PS15EMZ</v>
      </c>
      <c r="L406" s="211" t="str">
        <f t="shared" si="278"/>
        <v>Inventory</v>
      </c>
      <c r="M406" s="211" t="str">
        <f t="shared" si="250"/>
        <v>NO</v>
      </c>
      <c r="N406" s="211" t="str">
        <f t="shared" si="251"/>
        <v>Product</v>
      </c>
      <c r="O406" s="211" t="str">
        <f t="shared" si="252"/>
        <v>Automation</v>
      </c>
      <c r="P406" s="211" t="str">
        <f t="shared" si="253"/>
        <v>One Time</v>
      </c>
      <c r="Q406" s="349">
        <v>43930</v>
      </c>
      <c r="R406" s="349"/>
      <c r="S406" s="211" t="str">
        <f t="shared" si="254"/>
        <v>YES</v>
      </c>
      <c r="T406" s="211" t="str">
        <f t="shared" si="255"/>
        <v>No</v>
      </c>
      <c r="U406" s="211" t="str">
        <f t="shared" si="256"/>
        <v>No</v>
      </c>
      <c r="V406" s="211" t="str">
        <f t="shared" si="257"/>
        <v>NO</v>
      </c>
      <c r="W406" s="211" t="str">
        <f t="shared" si="258"/>
        <v>NO</v>
      </c>
      <c r="X406" s="211">
        <v>0</v>
      </c>
      <c r="Y406" s="211" t="s">
        <v>3277</v>
      </c>
      <c r="Z406" s="211" t="s">
        <v>3275</v>
      </c>
      <c r="AA406" s="211" t="s">
        <v>3319</v>
      </c>
      <c r="AB406" s="211" t="s">
        <v>3286</v>
      </c>
      <c r="AC406" s="211" t="s">
        <v>3286</v>
      </c>
      <c r="AD406" s="211" t="s">
        <v>3320</v>
      </c>
      <c r="AE406" s="211" t="str">
        <f t="shared" si="259"/>
        <v>2GIG_PS15Z-2</v>
      </c>
      <c r="AF406" s="211" t="str">
        <f t="shared" si="260"/>
        <v/>
      </c>
      <c r="AG406" s="211" t="str">
        <f t="shared" si="261"/>
        <v/>
      </c>
      <c r="AH406" s="211" t="str">
        <f t="shared" si="281"/>
        <v>X</v>
      </c>
      <c r="AI406" s="211" t="str">
        <f t="shared" si="262"/>
        <v/>
      </c>
      <c r="AJ406" s="211" t="str">
        <f t="shared" si="263"/>
        <v/>
      </c>
      <c r="AK406" s="211" t="str">
        <f t="shared" si="264"/>
        <v/>
      </c>
      <c r="AL406" s="211" t="str">
        <f t="shared" si="265"/>
        <v/>
      </c>
      <c r="AM406" s="211" t="str">
        <f t="shared" si="266"/>
        <v/>
      </c>
      <c r="AN406" s="211" t="str">
        <f t="shared" si="267"/>
        <v>Yes</v>
      </c>
      <c r="AO406" s="211" t="str">
        <f t="shared" si="268"/>
        <v>No</v>
      </c>
      <c r="AP406" s="211" t="str">
        <f t="shared" si="269"/>
        <v>No</v>
      </c>
      <c r="AQ406" s="211" t="str">
        <f t="shared" si="270"/>
        <v/>
      </c>
      <c r="AR406" s="211" t="str">
        <f t="shared" si="271"/>
        <v/>
      </c>
      <c r="AS406" s="211" t="str">
        <f t="shared" si="272"/>
        <v/>
      </c>
      <c r="AT406" s="211" t="str">
        <f t="shared" si="273"/>
        <v/>
      </c>
      <c r="AU406" s="211" t="str">
        <f t="shared" si="274"/>
        <v/>
      </c>
      <c r="AV406" s="211" t="str">
        <f t="shared" si="275"/>
        <v/>
      </c>
      <c r="AW406" s="211" t="str">
        <f t="shared" si="276"/>
        <v/>
      </c>
      <c r="AX406" s="211" t="str">
        <f t="shared" si="279"/>
        <v>YES</v>
      </c>
      <c r="AY406" s="125" t="str">
        <f t="shared" si="280"/>
        <v/>
      </c>
    </row>
    <row r="407" spans="1:51" s="211" customFormat="1" x14ac:dyDescent="0.25">
      <c r="A407" s="211" t="s">
        <v>2301</v>
      </c>
      <c r="B407" s="211" t="s">
        <v>2301</v>
      </c>
      <c r="C407" s="211" t="str">
        <f t="shared" si="242"/>
        <v>Passive Inflared Motion Dectector</v>
      </c>
      <c r="D407" s="211" t="str">
        <f t="shared" si="243"/>
        <v>Détecteur de mouvement à infrarouge passif</v>
      </c>
      <c r="E407" s="211" t="str">
        <f t="shared" si="244"/>
        <v/>
      </c>
      <c r="F407" s="211" t="str">
        <f t="shared" si="245"/>
        <v>Passive Inflared Motion Dectector</v>
      </c>
      <c r="G407" s="211" t="str">
        <f t="shared" si="246"/>
        <v>Détecteur de mouvement à infrarouge passif</v>
      </c>
      <c r="H407" s="211" t="str">
        <f t="shared" si="247"/>
        <v>Passive Inflared Motion Dectector</v>
      </c>
      <c r="I407" s="211" t="str">
        <f t="shared" si="277"/>
        <v>Détecteur de mouvement à infrarouge passif</v>
      </c>
      <c r="J407" s="211" t="str">
        <f t="shared" si="248"/>
        <v/>
      </c>
      <c r="K407" s="211" t="str">
        <f t="shared" si="249"/>
        <v>2GIG_PIRI</v>
      </c>
      <c r="L407" s="211" t="str">
        <f t="shared" si="278"/>
        <v>Inventory</v>
      </c>
      <c r="M407" s="211" t="str">
        <f t="shared" si="250"/>
        <v>NO</v>
      </c>
      <c r="N407" s="211" t="str">
        <f t="shared" si="251"/>
        <v>Product</v>
      </c>
      <c r="O407" s="211" t="str">
        <f t="shared" si="252"/>
        <v>Sensor</v>
      </c>
      <c r="P407" s="211" t="str">
        <f t="shared" si="253"/>
        <v>One Time</v>
      </c>
      <c r="Q407" s="349">
        <v>43930</v>
      </c>
      <c r="R407" s="349"/>
      <c r="S407" s="211" t="str">
        <f t="shared" si="254"/>
        <v>YES</v>
      </c>
      <c r="T407" s="211" t="str">
        <f t="shared" si="255"/>
        <v>No</v>
      </c>
      <c r="U407" s="211" t="str">
        <f t="shared" si="256"/>
        <v>No</v>
      </c>
      <c r="V407" s="211" t="str">
        <f t="shared" si="257"/>
        <v>NO</v>
      </c>
      <c r="W407" s="211" t="str">
        <f t="shared" si="258"/>
        <v>NO</v>
      </c>
      <c r="X407" s="211">
        <v>0</v>
      </c>
      <c r="Y407" s="211" t="s">
        <v>3277</v>
      </c>
      <c r="Z407" s="211" t="s">
        <v>3275</v>
      </c>
      <c r="AA407" s="211" t="s">
        <v>3319</v>
      </c>
      <c r="AB407" s="211" t="s">
        <v>3286</v>
      </c>
      <c r="AC407" s="211" t="s">
        <v>3286</v>
      </c>
      <c r="AD407" s="211" t="s">
        <v>3320</v>
      </c>
      <c r="AE407" s="211" t="str">
        <f t="shared" si="259"/>
        <v>ADI_MOTION</v>
      </c>
      <c r="AF407" s="211" t="str">
        <f t="shared" si="260"/>
        <v/>
      </c>
      <c r="AG407" s="211" t="str">
        <f t="shared" si="261"/>
        <v/>
      </c>
      <c r="AH407" s="211" t="str">
        <f t="shared" si="281"/>
        <v>X</v>
      </c>
      <c r="AI407" s="211" t="str">
        <f t="shared" si="262"/>
        <v/>
      </c>
      <c r="AJ407" s="211" t="str">
        <f t="shared" si="263"/>
        <v/>
      </c>
      <c r="AK407" s="211" t="str">
        <f t="shared" si="264"/>
        <v/>
      </c>
      <c r="AL407" s="211" t="str">
        <f t="shared" si="265"/>
        <v/>
      </c>
      <c r="AM407" s="211" t="str">
        <f t="shared" si="266"/>
        <v/>
      </c>
      <c r="AN407" s="211" t="str">
        <f t="shared" si="267"/>
        <v>No</v>
      </c>
      <c r="AO407" s="211" t="str">
        <f t="shared" si="268"/>
        <v>No</v>
      </c>
      <c r="AP407" s="211" t="str">
        <f t="shared" si="269"/>
        <v>No</v>
      </c>
      <c r="AQ407" s="211" t="str">
        <f t="shared" si="270"/>
        <v/>
      </c>
      <c r="AR407" s="211" t="str">
        <f t="shared" si="271"/>
        <v/>
      </c>
      <c r="AS407" s="211" t="str">
        <f t="shared" si="272"/>
        <v/>
      </c>
      <c r="AT407" s="211" t="str">
        <f t="shared" si="273"/>
        <v/>
      </c>
      <c r="AU407" s="211" t="str">
        <f t="shared" si="274"/>
        <v/>
      </c>
      <c r="AV407" s="211" t="str">
        <f t="shared" si="275"/>
        <v/>
      </c>
      <c r="AW407" s="211" t="str">
        <f t="shared" si="276"/>
        <v/>
      </c>
      <c r="AX407" s="211" t="str">
        <f t="shared" si="279"/>
        <v>NO</v>
      </c>
      <c r="AY407" s="125" t="str">
        <f t="shared" si="280"/>
        <v/>
      </c>
    </row>
    <row r="408" spans="1:51" s="211" customFormat="1" x14ac:dyDescent="0.25">
      <c r="A408" s="211" t="s">
        <v>76</v>
      </c>
      <c r="B408" s="211" t="s">
        <v>76</v>
      </c>
      <c r="C408" s="211" t="str">
        <f t="shared" si="242"/>
        <v>Lamp Dimmer</v>
      </c>
      <c r="D408" s="211" t="str">
        <f t="shared" si="243"/>
        <v>Gradateur d'éclairage</v>
      </c>
      <c r="E408" s="211" t="str">
        <f t="shared" si="244"/>
        <v/>
      </c>
      <c r="F408" s="211" t="str">
        <f t="shared" si="245"/>
        <v>Lamp Dimmer</v>
      </c>
      <c r="G408" s="211" t="str">
        <f t="shared" si="246"/>
        <v>Gradateur d'éclairage</v>
      </c>
      <c r="H408" s="211" t="str">
        <f t="shared" si="247"/>
        <v>Lamp Dimmer</v>
      </c>
      <c r="I408" s="211" t="str">
        <f t="shared" si="277"/>
        <v>Gradateur d'éclairage</v>
      </c>
      <c r="J408" s="211" t="str">
        <f t="shared" si="248"/>
        <v/>
      </c>
      <c r="K408" s="211" t="str">
        <f t="shared" si="249"/>
        <v>2GIG_PD300Z2</v>
      </c>
      <c r="L408" s="211" t="str">
        <f t="shared" si="278"/>
        <v>Inventory</v>
      </c>
      <c r="M408" s="211" t="str">
        <f t="shared" si="250"/>
        <v>NO</v>
      </c>
      <c r="N408" s="211" t="str">
        <f t="shared" si="251"/>
        <v>Product</v>
      </c>
      <c r="O408" s="211" t="str">
        <f t="shared" si="252"/>
        <v>Automation</v>
      </c>
      <c r="P408" s="211" t="str">
        <f t="shared" si="253"/>
        <v>One Time</v>
      </c>
      <c r="Q408" s="349">
        <v>43930</v>
      </c>
      <c r="R408" s="349"/>
      <c r="S408" s="211" t="str">
        <f t="shared" si="254"/>
        <v>YES</v>
      </c>
      <c r="T408" s="211" t="str">
        <f t="shared" si="255"/>
        <v>No</v>
      </c>
      <c r="U408" s="211" t="str">
        <f t="shared" si="256"/>
        <v>No</v>
      </c>
      <c r="V408" s="211" t="str">
        <f t="shared" si="257"/>
        <v>NO</v>
      </c>
      <c r="W408" s="211" t="str">
        <f t="shared" si="258"/>
        <v>NO</v>
      </c>
      <c r="X408" s="211">
        <v>0</v>
      </c>
      <c r="Y408" s="211" t="s">
        <v>3277</v>
      </c>
      <c r="Z408" s="211" t="s">
        <v>3275</v>
      </c>
      <c r="AA408" s="211" t="s">
        <v>3319</v>
      </c>
      <c r="AB408" s="211" t="s">
        <v>3286</v>
      </c>
      <c r="AC408" s="211" t="s">
        <v>3286</v>
      </c>
      <c r="AD408" s="211" t="s">
        <v>3320</v>
      </c>
      <c r="AE408" s="211" t="str">
        <f t="shared" si="259"/>
        <v>2GIG_PD300Z2</v>
      </c>
      <c r="AF408" s="211" t="str">
        <f t="shared" si="260"/>
        <v/>
      </c>
      <c r="AG408" s="211" t="str">
        <f t="shared" si="261"/>
        <v/>
      </c>
      <c r="AH408" s="211" t="str">
        <f t="shared" si="281"/>
        <v>X</v>
      </c>
      <c r="AI408" s="211" t="str">
        <f t="shared" si="262"/>
        <v/>
      </c>
      <c r="AJ408" s="211" t="str">
        <f t="shared" si="263"/>
        <v/>
      </c>
      <c r="AK408" s="211" t="str">
        <f t="shared" si="264"/>
        <v/>
      </c>
      <c r="AL408" s="211" t="str">
        <f t="shared" si="265"/>
        <v/>
      </c>
      <c r="AM408" s="211" t="str">
        <f t="shared" si="266"/>
        <v/>
      </c>
      <c r="AN408" s="211" t="str">
        <f t="shared" si="267"/>
        <v>Yes</v>
      </c>
      <c r="AO408" s="211" t="str">
        <f t="shared" si="268"/>
        <v>No</v>
      </c>
      <c r="AP408" s="211" t="str">
        <f t="shared" si="269"/>
        <v>No</v>
      </c>
      <c r="AQ408" s="211" t="str">
        <f t="shared" si="270"/>
        <v/>
      </c>
      <c r="AR408" s="211" t="str">
        <f t="shared" si="271"/>
        <v/>
      </c>
      <c r="AS408" s="211" t="str">
        <f t="shared" si="272"/>
        <v/>
      </c>
      <c r="AT408" s="211" t="str">
        <f t="shared" si="273"/>
        <v/>
      </c>
      <c r="AU408" s="211" t="str">
        <f t="shared" si="274"/>
        <v/>
      </c>
      <c r="AV408" s="211" t="str">
        <f t="shared" si="275"/>
        <v/>
      </c>
      <c r="AW408" s="211" t="str">
        <f t="shared" si="276"/>
        <v/>
      </c>
      <c r="AX408" s="211" t="str">
        <f t="shared" si="279"/>
        <v>YES</v>
      </c>
      <c r="AY408" s="125" t="str">
        <f t="shared" si="280"/>
        <v/>
      </c>
    </row>
    <row r="409" spans="1:51" s="211" customFormat="1" x14ac:dyDescent="0.25">
      <c r="A409" s="211" t="s">
        <v>920</v>
      </c>
      <c r="B409" s="211" t="s">
        <v>920</v>
      </c>
      <c r="C409" s="211" t="str">
        <f t="shared" si="242"/>
        <v>Z-Wave Plug-in Lamp Module</v>
      </c>
      <c r="D409" s="211" t="str">
        <f t="shared" si="243"/>
        <v>Module de commande de lampe enfichable Z-Wave</v>
      </c>
      <c r="E409" s="211" t="str">
        <f t="shared" si="244"/>
        <v/>
      </c>
      <c r="F409" s="211" t="str">
        <f t="shared" si="245"/>
        <v>Z-Wave Plug-in Lamp Module</v>
      </c>
      <c r="G409" s="211" t="str">
        <f t="shared" si="246"/>
        <v>Module de commande de lampe enfichable Z-Wave</v>
      </c>
      <c r="H409" s="211" t="str">
        <f t="shared" si="247"/>
        <v>Z-Wave Plug-in Lamp Module</v>
      </c>
      <c r="I409" s="211" t="str">
        <f t="shared" si="277"/>
        <v>Module de commande de lampe enfichable Z-Wave</v>
      </c>
      <c r="J409" s="211" t="str">
        <f t="shared" si="248"/>
        <v/>
      </c>
      <c r="K409" s="211" t="str">
        <f t="shared" si="249"/>
        <v>2GIG_PD300EM</v>
      </c>
      <c r="L409" s="211" t="str">
        <f t="shared" si="278"/>
        <v>Inventory</v>
      </c>
      <c r="M409" s="211" t="str">
        <f t="shared" si="250"/>
        <v>NO</v>
      </c>
      <c r="N409" s="211" t="str">
        <f t="shared" si="251"/>
        <v>Product</v>
      </c>
      <c r="O409" s="211" t="str">
        <f t="shared" si="252"/>
        <v>Automation</v>
      </c>
      <c r="P409" s="211" t="str">
        <f t="shared" si="253"/>
        <v>One Time</v>
      </c>
      <c r="Q409" s="349">
        <v>43930</v>
      </c>
      <c r="R409" s="349"/>
      <c r="S409" s="211" t="str">
        <f t="shared" si="254"/>
        <v>YES</v>
      </c>
      <c r="T409" s="211" t="str">
        <f t="shared" si="255"/>
        <v>No</v>
      </c>
      <c r="U409" s="211" t="str">
        <f t="shared" si="256"/>
        <v>No</v>
      </c>
      <c r="V409" s="211" t="str">
        <f t="shared" si="257"/>
        <v>NO</v>
      </c>
      <c r="W409" s="211" t="str">
        <f t="shared" si="258"/>
        <v>NO</v>
      </c>
      <c r="X409" s="211">
        <v>0</v>
      </c>
      <c r="Y409" s="211" t="s">
        <v>3277</v>
      </c>
      <c r="Z409" s="211" t="s">
        <v>3275</v>
      </c>
      <c r="AA409" s="211" t="s">
        <v>3319</v>
      </c>
      <c r="AB409" s="211" t="s">
        <v>3286</v>
      </c>
      <c r="AC409" s="211" t="s">
        <v>3286</v>
      </c>
      <c r="AD409" s="211" t="s">
        <v>3320</v>
      </c>
      <c r="AE409" s="211" t="str">
        <f t="shared" si="259"/>
        <v>2GIG_PD300EM</v>
      </c>
      <c r="AF409" s="211" t="str">
        <f t="shared" si="260"/>
        <v/>
      </c>
      <c r="AG409" s="211" t="str">
        <f t="shared" si="261"/>
        <v/>
      </c>
      <c r="AH409" s="211" t="str">
        <f t="shared" si="281"/>
        <v>X</v>
      </c>
      <c r="AI409" s="211" t="str">
        <f t="shared" si="262"/>
        <v/>
      </c>
      <c r="AJ409" s="211" t="str">
        <f t="shared" si="263"/>
        <v/>
      </c>
      <c r="AK409" s="211" t="str">
        <f t="shared" si="264"/>
        <v/>
      </c>
      <c r="AL409" s="211" t="str">
        <f t="shared" si="265"/>
        <v/>
      </c>
      <c r="AM409" s="211" t="str">
        <f t="shared" si="266"/>
        <v/>
      </c>
      <c r="AN409" s="211" t="str">
        <f t="shared" si="267"/>
        <v>Yes</v>
      </c>
      <c r="AO409" s="211" t="str">
        <f t="shared" si="268"/>
        <v>No</v>
      </c>
      <c r="AP409" s="211" t="str">
        <f t="shared" si="269"/>
        <v>No</v>
      </c>
      <c r="AQ409" s="211" t="str">
        <f t="shared" si="270"/>
        <v/>
      </c>
      <c r="AR409" s="211" t="str">
        <f t="shared" si="271"/>
        <v/>
      </c>
      <c r="AS409" s="211" t="str">
        <f t="shared" si="272"/>
        <v/>
      </c>
      <c r="AT409" s="211" t="str">
        <f t="shared" si="273"/>
        <v/>
      </c>
      <c r="AU409" s="211" t="str">
        <f t="shared" si="274"/>
        <v/>
      </c>
      <c r="AV409" s="211" t="str">
        <f t="shared" si="275"/>
        <v/>
      </c>
      <c r="AW409" s="211" t="str">
        <f t="shared" si="276"/>
        <v/>
      </c>
      <c r="AX409" s="211" t="str">
        <f t="shared" si="279"/>
        <v>YES</v>
      </c>
      <c r="AY409" s="125" t="str">
        <f t="shared" si="280"/>
        <v/>
      </c>
    </row>
    <row r="410" spans="1:51" s="211" customFormat="1" x14ac:dyDescent="0.25">
      <c r="A410" s="211" t="s">
        <v>60</v>
      </c>
      <c r="B410" s="211" t="s">
        <v>60</v>
      </c>
      <c r="C410" s="211" t="str">
        <f t="shared" si="242"/>
        <v>2GIG Panic Button Remote</v>
      </c>
      <c r="D410" s="211" t="str">
        <f t="shared" si="243"/>
        <v>Télécommande à bouton d'alarme 2GIG</v>
      </c>
      <c r="E410" s="211" t="str">
        <f t="shared" si="244"/>
        <v/>
      </c>
      <c r="F410" s="211" t="str">
        <f t="shared" si="245"/>
        <v>2GIG Panic Button Remote</v>
      </c>
      <c r="G410" s="211" t="str">
        <f t="shared" si="246"/>
        <v>Télécommande à bouton d'alarme 2GIG</v>
      </c>
      <c r="H410" s="211" t="str">
        <f t="shared" si="247"/>
        <v>2GIG Panic Button Remote</v>
      </c>
      <c r="I410" s="211" t="str">
        <f t="shared" si="277"/>
        <v>Télécommande à bouton d'alarme 2GIG</v>
      </c>
      <c r="J410" s="211" t="str">
        <f t="shared" si="248"/>
        <v/>
      </c>
      <c r="K410" s="211" t="str">
        <f t="shared" si="249"/>
        <v>2GIG_PANIC1</v>
      </c>
      <c r="L410" s="211" t="str">
        <f t="shared" si="278"/>
        <v>Inventory</v>
      </c>
      <c r="M410" s="211" t="str">
        <f t="shared" si="250"/>
        <v>NO</v>
      </c>
      <c r="N410" s="211" t="str">
        <f t="shared" si="251"/>
        <v>Product</v>
      </c>
      <c r="O410" s="211" t="str">
        <f t="shared" si="252"/>
        <v>Sensor</v>
      </c>
      <c r="P410" s="211" t="str">
        <f t="shared" si="253"/>
        <v>One Time</v>
      </c>
      <c r="Q410" s="349">
        <v>43930</v>
      </c>
      <c r="R410" s="349"/>
      <c r="S410" s="211" t="str">
        <f t="shared" si="254"/>
        <v>YES</v>
      </c>
      <c r="T410" s="211" t="str">
        <f t="shared" si="255"/>
        <v>No</v>
      </c>
      <c r="U410" s="211" t="str">
        <f t="shared" si="256"/>
        <v>No</v>
      </c>
      <c r="V410" s="211" t="str">
        <f t="shared" si="257"/>
        <v>NO</v>
      </c>
      <c r="W410" s="211" t="str">
        <f t="shared" si="258"/>
        <v>NO</v>
      </c>
      <c r="X410" s="211">
        <v>0</v>
      </c>
      <c r="Y410" s="211" t="s">
        <v>3277</v>
      </c>
      <c r="Z410" s="211" t="s">
        <v>3275</v>
      </c>
      <c r="AA410" s="211" t="s">
        <v>3319</v>
      </c>
      <c r="AB410" s="211" t="s">
        <v>3286</v>
      </c>
      <c r="AC410" s="211" t="s">
        <v>3286</v>
      </c>
      <c r="AD410" s="211" t="s">
        <v>3320</v>
      </c>
      <c r="AE410" s="211" t="str">
        <f t="shared" si="259"/>
        <v>2GIG_PANIC1</v>
      </c>
      <c r="AF410" s="211" t="str">
        <f t="shared" si="260"/>
        <v/>
      </c>
      <c r="AG410" s="211" t="str">
        <f t="shared" si="261"/>
        <v/>
      </c>
      <c r="AH410" s="211" t="str">
        <f t="shared" si="281"/>
        <v>X</v>
      </c>
      <c r="AI410" s="211" t="str">
        <f t="shared" si="262"/>
        <v/>
      </c>
      <c r="AJ410" s="211" t="str">
        <f t="shared" si="263"/>
        <v/>
      </c>
      <c r="AK410" s="211" t="str">
        <f t="shared" si="264"/>
        <v/>
      </c>
      <c r="AL410" s="211" t="str">
        <f t="shared" si="265"/>
        <v/>
      </c>
      <c r="AM410" s="211" t="str">
        <f t="shared" si="266"/>
        <v/>
      </c>
      <c r="AN410" s="211" t="str">
        <f t="shared" si="267"/>
        <v>No</v>
      </c>
      <c r="AO410" s="211" t="str">
        <f t="shared" si="268"/>
        <v>No</v>
      </c>
      <c r="AP410" s="211" t="str">
        <f t="shared" si="269"/>
        <v>No</v>
      </c>
      <c r="AQ410" s="211" t="str">
        <f t="shared" si="270"/>
        <v/>
      </c>
      <c r="AR410" s="211" t="str">
        <f t="shared" si="271"/>
        <v/>
      </c>
      <c r="AS410" s="211" t="str">
        <f t="shared" si="272"/>
        <v/>
      </c>
      <c r="AT410" s="211" t="str">
        <f t="shared" si="273"/>
        <v/>
      </c>
      <c r="AU410" s="211" t="str">
        <f t="shared" si="274"/>
        <v/>
      </c>
      <c r="AV410" s="211" t="str">
        <f t="shared" si="275"/>
        <v/>
      </c>
      <c r="AW410" s="211" t="str">
        <f t="shared" si="276"/>
        <v/>
      </c>
      <c r="AX410" s="211" t="str">
        <f t="shared" si="279"/>
        <v>NO</v>
      </c>
      <c r="AY410" s="125" t="str">
        <f t="shared" si="280"/>
        <v/>
      </c>
    </row>
    <row r="411" spans="1:51" s="211" customFormat="1" x14ac:dyDescent="0.25">
      <c r="A411" s="211" t="s">
        <v>59</v>
      </c>
      <c r="B411" s="211" t="s">
        <v>59</v>
      </c>
      <c r="C411" s="211" t="str">
        <f t="shared" si="242"/>
        <v>Wireless Keypad</v>
      </c>
      <c r="D411" s="211" t="str">
        <f t="shared" si="243"/>
        <v>Clavier sans fil</v>
      </c>
      <c r="E411" s="211" t="str">
        <f t="shared" si="244"/>
        <v/>
      </c>
      <c r="F411" s="211" t="str">
        <f t="shared" si="245"/>
        <v>Wireless Keypad</v>
      </c>
      <c r="G411" s="211" t="str">
        <f t="shared" si="246"/>
        <v>Clavier sans fil</v>
      </c>
      <c r="H411" s="211" t="str">
        <f t="shared" si="247"/>
        <v>Wireless Keypad</v>
      </c>
      <c r="I411" s="211" t="str">
        <f t="shared" si="277"/>
        <v>Clavier sans fil</v>
      </c>
      <c r="J411" s="211" t="str">
        <f t="shared" si="248"/>
        <v/>
      </c>
      <c r="K411" s="211" t="str">
        <f t="shared" si="249"/>
        <v>2GIG_PAD1</v>
      </c>
      <c r="L411" s="211" t="str">
        <f t="shared" si="278"/>
        <v>Inventory</v>
      </c>
      <c r="M411" s="211" t="str">
        <f t="shared" si="250"/>
        <v>NO</v>
      </c>
      <c r="N411" s="211" t="str">
        <f t="shared" si="251"/>
        <v>Product</v>
      </c>
      <c r="O411" s="211" t="str">
        <f t="shared" si="252"/>
        <v>Sensor</v>
      </c>
      <c r="P411" s="211" t="str">
        <f t="shared" si="253"/>
        <v>One Time</v>
      </c>
      <c r="Q411" s="349">
        <v>43930</v>
      </c>
      <c r="R411" s="349"/>
      <c r="S411" s="211" t="str">
        <f t="shared" si="254"/>
        <v>YES</v>
      </c>
      <c r="T411" s="211" t="str">
        <f t="shared" si="255"/>
        <v>No</v>
      </c>
      <c r="U411" s="211" t="str">
        <f t="shared" si="256"/>
        <v>No</v>
      </c>
      <c r="V411" s="211" t="str">
        <f t="shared" si="257"/>
        <v>NO</v>
      </c>
      <c r="W411" s="211" t="str">
        <f t="shared" si="258"/>
        <v>NO</v>
      </c>
      <c r="X411" s="211">
        <v>0</v>
      </c>
      <c r="Y411" s="211" t="s">
        <v>3277</v>
      </c>
      <c r="Z411" s="211" t="s">
        <v>3275</v>
      </c>
      <c r="AA411" s="211" t="s">
        <v>3319</v>
      </c>
      <c r="AB411" s="211" t="s">
        <v>3286</v>
      </c>
      <c r="AC411" s="211" t="s">
        <v>3286</v>
      </c>
      <c r="AD411" s="211" t="s">
        <v>3320</v>
      </c>
      <c r="AE411" s="211" t="str">
        <f t="shared" si="259"/>
        <v>2GIG_PAD1</v>
      </c>
      <c r="AF411" s="211" t="str">
        <f t="shared" si="260"/>
        <v/>
      </c>
      <c r="AG411" s="211" t="str">
        <f t="shared" si="261"/>
        <v/>
      </c>
      <c r="AH411" s="211" t="str">
        <f t="shared" si="281"/>
        <v>X</v>
      </c>
      <c r="AI411" s="211" t="str">
        <f t="shared" si="262"/>
        <v/>
      </c>
      <c r="AJ411" s="211" t="str">
        <f t="shared" si="263"/>
        <v/>
      </c>
      <c r="AK411" s="211" t="str">
        <f t="shared" si="264"/>
        <v/>
      </c>
      <c r="AL411" s="211" t="str">
        <f t="shared" si="265"/>
        <v/>
      </c>
      <c r="AM411" s="211" t="str">
        <f t="shared" si="266"/>
        <v/>
      </c>
      <c r="AN411" s="211" t="str">
        <f t="shared" si="267"/>
        <v>No</v>
      </c>
      <c r="AO411" s="211" t="str">
        <f t="shared" si="268"/>
        <v>No</v>
      </c>
      <c r="AP411" s="211" t="str">
        <f t="shared" si="269"/>
        <v>No</v>
      </c>
      <c r="AQ411" s="211" t="str">
        <f t="shared" si="270"/>
        <v/>
      </c>
      <c r="AR411" s="211" t="str">
        <f t="shared" si="271"/>
        <v/>
      </c>
      <c r="AS411" s="211" t="str">
        <f t="shared" si="272"/>
        <v/>
      </c>
      <c r="AT411" s="211" t="str">
        <f t="shared" si="273"/>
        <v/>
      </c>
      <c r="AU411" s="211" t="str">
        <f t="shared" si="274"/>
        <v/>
      </c>
      <c r="AV411" s="211" t="str">
        <f t="shared" si="275"/>
        <v/>
      </c>
      <c r="AW411" s="211" t="str">
        <f t="shared" si="276"/>
        <v/>
      </c>
      <c r="AX411" s="211" t="str">
        <f t="shared" si="279"/>
        <v>NO</v>
      </c>
      <c r="AY411" s="125" t="str">
        <f t="shared" si="280"/>
        <v/>
      </c>
    </row>
    <row r="412" spans="1:51" s="211" customFormat="1" x14ac:dyDescent="0.25">
      <c r="A412" s="211" t="s">
        <v>1671</v>
      </c>
      <c r="B412" s="211" t="s">
        <v>1671</v>
      </c>
      <c r="C412" s="211" t="str">
        <f t="shared" si="242"/>
        <v>Firefighter</v>
      </c>
      <c r="D412" s="211" t="str">
        <f t="shared" si="243"/>
        <v>Pompier</v>
      </c>
      <c r="E412" s="211" t="str">
        <f t="shared" si="244"/>
        <v/>
      </c>
      <c r="F412" s="211" t="str">
        <f t="shared" si="245"/>
        <v>Firefighter</v>
      </c>
      <c r="G412" s="211" t="str">
        <f t="shared" si="246"/>
        <v>Pompier</v>
      </c>
      <c r="H412" s="211" t="str">
        <f t="shared" si="247"/>
        <v>Firefighter</v>
      </c>
      <c r="I412" s="211" t="str">
        <f t="shared" si="277"/>
        <v>Pompier</v>
      </c>
      <c r="J412" s="211" t="str">
        <f t="shared" si="248"/>
        <v/>
      </c>
      <c r="K412" s="211" t="str">
        <f t="shared" si="249"/>
        <v>2GIG_LINECFF</v>
      </c>
      <c r="L412" s="211" t="str">
        <f t="shared" si="278"/>
        <v>Inventory</v>
      </c>
      <c r="M412" s="211" t="str">
        <f t="shared" si="250"/>
        <v>NO</v>
      </c>
      <c r="N412" s="211" t="str">
        <f t="shared" si="251"/>
        <v>Product</v>
      </c>
      <c r="O412" s="211" t="str">
        <f t="shared" si="252"/>
        <v>Sensor</v>
      </c>
      <c r="P412" s="211" t="str">
        <f t="shared" si="253"/>
        <v>One Time</v>
      </c>
      <c r="Q412" s="349">
        <v>43930</v>
      </c>
      <c r="R412" s="349"/>
      <c r="S412" s="211" t="str">
        <f t="shared" si="254"/>
        <v>YES</v>
      </c>
      <c r="T412" s="211" t="str">
        <f t="shared" si="255"/>
        <v>No</v>
      </c>
      <c r="U412" s="211" t="str">
        <f t="shared" si="256"/>
        <v>No</v>
      </c>
      <c r="V412" s="211" t="str">
        <f t="shared" si="257"/>
        <v>NO</v>
      </c>
      <c r="W412" s="211" t="str">
        <f t="shared" si="258"/>
        <v>NO</v>
      </c>
      <c r="X412" s="211">
        <v>0</v>
      </c>
      <c r="Y412" s="211" t="s">
        <v>3277</v>
      </c>
      <c r="Z412" s="211" t="s">
        <v>3275</v>
      </c>
      <c r="AA412" s="211" t="s">
        <v>3319</v>
      </c>
      <c r="AB412" s="211" t="s">
        <v>3286</v>
      </c>
      <c r="AC412" s="211" t="s">
        <v>3286</v>
      </c>
      <c r="AD412" s="211" t="s">
        <v>3320</v>
      </c>
      <c r="AE412" s="211" t="str">
        <f t="shared" si="259"/>
        <v>2GIG_LINECFF</v>
      </c>
      <c r="AF412" s="211" t="str">
        <f t="shared" si="260"/>
        <v/>
      </c>
      <c r="AG412" s="211" t="str">
        <f t="shared" si="261"/>
        <v/>
      </c>
      <c r="AH412" s="211" t="str">
        <f t="shared" si="281"/>
        <v>X</v>
      </c>
      <c r="AI412" s="211" t="str">
        <f t="shared" si="262"/>
        <v/>
      </c>
      <c r="AJ412" s="211" t="str">
        <f t="shared" si="263"/>
        <v/>
      </c>
      <c r="AK412" s="211" t="str">
        <f t="shared" si="264"/>
        <v/>
      </c>
      <c r="AL412" s="211" t="str">
        <f t="shared" si="265"/>
        <v/>
      </c>
      <c r="AM412" s="211" t="str">
        <f t="shared" si="266"/>
        <v/>
      </c>
      <c r="AN412" s="211" t="str">
        <f t="shared" si="267"/>
        <v>No</v>
      </c>
      <c r="AO412" s="211" t="str">
        <f t="shared" si="268"/>
        <v>No</v>
      </c>
      <c r="AP412" s="211" t="str">
        <f t="shared" si="269"/>
        <v>No</v>
      </c>
      <c r="AQ412" s="211" t="str">
        <f t="shared" si="270"/>
        <v/>
      </c>
      <c r="AR412" s="211" t="str">
        <f t="shared" si="271"/>
        <v/>
      </c>
      <c r="AS412" s="211" t="str">
        <f t="shared" si="272"/>
        <v/>
      </c>
      <c r="AT412" s="211" t="str">
        <f t="shared" si="273"/>
        <v/>
      </c>
      <c r="AU412" s="211" t="str">
        <f t="shared" si="274"/>
        <v/>
      </c>
      <c r="AV412" s="211" t="str">
        <f t="shared" si="275"/>
        <v/>
      </c>
      <c r="AW412" s="211" t="str">
        <f t="shared" si="276"/>
        <v/>
      </c>
      <c r="AX412" s="211" t="str">
        <f t="shared" si="279"/>
        <v>NO</v>
      </c>
      <c r="AY412" s="125" t="str">
        <f t="shared" si="280"/>
        <v/>
      </c>
    </row>
    <row r="413" spans="1:51" s="211" customFormat="1" x14ac:dyDescent="0.25">
      <c r="A413" s="211" t="s">
        <v>919</v>
      </c>
      <c r="B413" s="211" t="s">
        <v>919</v>
      </c>
      <c r="C413" s="211" t="str">
        <f t="shared" si="242"/>
        <v>Bulbz Z-Wave LED 65-watt Equiv. Indoor Flood Light</v>
      </c>
      <c r="D413" s="211" t="str">
        <f t="shared" si="243"/>
        <v>Projecteur d'intérieur  DEL Z-Wave à faisceau large</v>
      </c>
      <c r="E413" s="211" t="str">
        <f t="shared" si="244"/>
        <v/>
      </c>
      <c r="F413" s="211" t="str">
        <f t="shared" si="245"/>
        <v>Bulbz Z-Wave LED 65-watt Equiv. Indoor Flood Light</v>
      </c>
      <c r="G413" s="211" t="str">
        <f t="shared" si="246"/>
        <v>Projecteur d'intérieur  DEL Z-Wave à faisceau large</v>
      </c>
      <c r="H413" s="211" t="str">
        <f t="shared" si="247"/>
        <v>Bulbz Z-Wave LED 65-watt Equiv. Indoor Flood Light</v>
      </c>
      <c r="I413" s="211" t="str">
        <f t="shared" si="277"/>
        <v>Projecteur d'intérieur  DEL Z-Wave à faisceau large</v>
      </c>
      <c r="J413" s="211" t="str">
        <f t="shared" si="248"/>
        <v/>
      </c>
      <c r="K413" s="211" t="str">
        <f t="shared" si="249"/>
        <v>2GIG_LBR30Z</v>
      </c>
      <c r="L413" s="211" t="str">
        <f t="shared" si="278"/>
        <v>Inventory</v>
      </c>
      <c r="M413" s="211" t="str">
        <f t="shared" si="250"/>
        <v>NO</v>
      </c>
      <c r="N413" s="211" t="str">
        <f t="shared" si="251"/>
        <v>Product</v>
      </c>
      <c r="O413" s="211" t="str">
        <f t="shared" si="252"/>
        <v>Automation</v>
      </c>
      <c r="P413" s="211" t="str">
        <f t="shared" si="253"/>
        <v>One Time</v>
      </c>
      <c r="Q413" s="349">
        <v>43930</v>
      </c>
      <c r="R413" s="349"/>
      <c r="S413" s="211" t="str">
        <f t="shared" si="254"/>
        <v>YES</v>
      </c>
      <c r="T413" s="211" t="str">
        <f t="shared" si="255"/>
        <v>No</v>
      </c>
      <c r="U413" s="211" t="str">
        <f t="shared" si="256"/>
        <v>No</v>
      </c>
      <c r="V413" s="211" t="str">
        <f t="shared" si="257"/>
        <v>NO</v>
      </c>
      <c r="W413" s="211" t="str">
        <f t="shared" si="258"/>
        <v>NO</v>
      </c>
      <c r="X413" s="211">
        <v>0</v>
      </c>
      <c r="Y413" s="211" t="s">
        <v>3277</v>
      </c>
      <c r="Z413" s="211" t="s">
        <v>3275</v>
      </c>
      <c r="AA413" s="211" t="s">
        <v>3319</v>
      </c>
      <c r="AB413" s="211" t="s">
        <v>3286</v>
      </c>
      <c r="AC413" s="211" t="s">
        <v>3286</v>
      </c>
      <c r="AD413" s="211" t="s">
        <v>3320</v>
      </c>
      <c r="AE413" s="211" t="str">
        <f t="shared" si="259"/>
        <v>2GIG_LBR30Z</v>
      </c>
      <c r="AF413" s="211" t="str">
        <f t="shared" si="260"/>
        <v/>
      </c>
      <c r="AG413" s="211" t="str">
        <f t="shared" si="261"/>
        <v/>
      </c>
      <c r="AH413" s="211" t="str">
        <f t="shared" si="281"/>
        <v>X</v>
      </c>
      <c r="AI413" s="211" t="str">
        <f t="shared" si="262"/>
        <v/>
      </c>
      <c r="AJ413" s="211" t="str">
        <f t="shared" si="263"/>
        <v/>
      </c>
      <c r="AK413" s="211" t="str">
        <f t="shared" si="264"/>
        <v/>
      </c>
      <c r="AL413" s="211" t="str">
        <f t="shared" si="265"/>
        <v/>
      </c>
      <c r="AM413" s="211" t="str">
        <f t="shared" si="266"/>
        <v/>
      </c>
      <c r="AN413" s="211" t="str">
        <f t="shared" si="267"/>
        <v>No</v>
      </c>
      <c r="AO413" s="211" t="str">
        <f t="shared" si="268"/>
        <v>No</v>
      </c>
      <c r="AP413" s="211" t="str">
        <f t="shared" si="269"/>
        <v>No</v>
      </c>
      <c r="AQ413" s="211" t="str">
        <f t="shared" si="270"/>
        <v/>
      </c>
      <c r="AR413" s="211" t="str">
        <f t="shared" si="271"/>
        <v/>
      </c>
      <c r="AS413" s="211" t="str">
        <f t="shared" si="272"/>
        <v/>
      </c>
      <c r="AT413" s="211" t="str">
        <f t="shared" si="273"/>
        <v/>
      </c>
      <c r="AU413" s="211" t="str">
        <f t="shared" si="274"/>
        <v/>
      </c>
      <c r="AV413" s="211" t="str">
        <f t="shared" si="275"/>
        <v/>
      </c>
      <c r="AW413" s="211" t="str">
        <f t="shared" si="276"/>
        <v/>
      </c>
      <c r="AX413" s="211" t="str">
        <f t="shared" si="279"/>
        <v>NO</v>
      </c>
      <c r="AY413" s="125" t="str">
        <f t="shared" si="280"/>
        <v/>
      </c>
    </row>
    <row r="414" spans="1:51" s="211" customFormat="1" x14ac:dyDescent="0.25">
      <c r="A414" s="211" t="s">
        <v>918</v>
      </c>
      <c r="B414" s="211" t="s">
        <v>918</v>
      </c>
      <c r="C414" s="211" t="str">
        <f t="shared" si="242"/>
        <v>Bulbz 5"-6" Z-Wave Smart LED Indoor Recessed Retro</v>
      </c>
      <c r="D414" s="211" t="str">
        <f t="shared" si="243"/>
        <v>Module de conversion pour lumière encastrée DEL intelligente</v>
      </c>
      <c r="E414" s="211" t="str">
        <f t="shared" si="244"/>
        <v/>
      </c>
      <c r="F414" s="211" t="str">
        <f t="shared" si="245"/>
        <v>Bulbz 5"-6" Z-Wave Smart LED Indoor Recessed Retro</v>
      </c>
      <c r="G414" s="211" t="str">
        <f t="shared" si="246"/>
        <v>Module de conversion pour lumière encastrée DEL intelligente</v>
      </c>
      <c r="H414" s="211" t="str">
        <f t="shared" si="247"/>
        <v>Bulbz 5"-6" Z-Wave Smart LED Indoor Recessed Retro</v>
      </c>
      <c r="I414" s="211" t="str">
        <f t="shared" si="277"/>
        <v>Module de conversion pour lumière encastrée DEL intelligente</v>
      </c>
      <c r="J414" s="211" t="str">
        <f t="shared" si="248"/>
        <v/>
      </c>
      <c r="K414" s="211" t="str">
        <f t="shared" si="249"/>
        <v>2GIG_LB65R6Z</v>
      </c>
      <c r="L414" s="211" t="str">
        <f t="shared" si="278"/>
        <v>Inventory</v>
      </c>
      <c r="M414" s="211" t="str">
        <f t="shared" si="250"/>
        <v>NO</v>
      </c>
      <c r="N414" s="211" t="str">
        <f t="shared" si="251"/>
        <v>Product</v>
      </c>
      <c r="O414" s="211" t="str">
        <f t="shared" si="252"/>
        <v>Automation</v>
      </c>
      <c r="P414" s="211" t="str">
        <f t="shared" si="253"/>
        <v>One Time</v>
      </c>
      <c r="Q414" s="349">
        <v>43930</v>
      </c>
      <c r="R414" s="349"/>
      <c r="S414" s="211" t="str">
        <f t="shared" si="254"/>
        <v>YES</v>
      </c>
      <c r="T414" s="211" t="str">
        <f t="shared" si="255"/>
        <v>No</v>
      </c>
      <c r="U414" s="211" t="str">
        <f t="shared" si="256"/>
        <v>No</v>
      </c>
      <c r="V414" s="211" t="str">
        <f t="shared" si="257"/>
        <v>NO</v>
      </c>
      <c r="W414" s="211" t="str">
        <f t="shared" si="258"/>
        <v>NO</v>
      </c>
      <c r="X414" s="211">
        <v>0</v>
      </c>
      <c r="Y414" s="211" t="s">
        <v>3277</v>
      </c>
      <c r="Z414" s="211" t="s">
        <v>3275</v>
      </c>
      <c r="AA414" s="211" t="s">
        <v>3319</v>
      </c>
      <c r="AB414" s="211" t="s">
        <v>3286</v>
      </c>
      <c r="AC414" s="211" t="s">
        <v>3286</v>
      </c>
      <c r="AD414" s="211" t="s">
        <v>3320</v>
      </c>
      <c r="AE414" s="211" t="str">
        <f t="shared" si="259"/>
        <v>2GIG_LB65R6Z</v>
      </c>
      <c r="AF414" s="211" t="str">
        <f t="shared" si="260"/>
        <v/>
      </c>
      <c r="AG414" s="211" t="str">
        <f t="shared" si="261"/>
        <v/>
      </c>
      <c r="AH414" s="211" t="str">
        <f t="shared" si="281"/>
        <v>X</v>
      </c>
      <c r="AI414" s="211" t="str">
        <f t="shared" si="262"/>
        <v/>
      </c>
      <c r="AJ414" s="211" t="str">
        <f t="shared" si="263"/>
        <v/>
      </c>
      <c r="AK414" s="211" t="str">
        <f t="shared" si="264"/>
        <v/>
      </c>
      <c r="AL414" s="211" t="str">
        <f t="shared" si="265"/>
        <v/>
      </c>
      <c r="AM414" s="211" t="str">
        <f t="shared" si="266"/>
        <v/>
      </c>
      <c r="AN414" s="211" t="str">
        <f t="shared" si="267"/>
        <v>No</v>
      </c>
      <c r="AO414" s="211" t="str">
        <f t="shared" si="268"/>
        <v>No</v>
      </c>
      <c r="AP414" s="211" t="str">
        <f t="shared" si="269"/>
        <v>No</v>
      </c>
      <c r="AQ414" s="211" t="str">
        <f t="shared" si="270"/>
        <v/>
      </c>
      <c r="AR414" s="211" t="str">
        <f t="shared" si="271"/>
        <v/>
      </c>
      <c r="AS414" s="211" t="str">
        <f t="shared" si="272"/>
        <v/>
      </c>
      <c r="AT414" s="211" t="str">
        <f t="shared" si="273"/>
        <v/>
      </c>
      <c r="AU414" s="211" t="str">
        <f t="shared" si="274"/>
        <v/>
      </c>
      <c r="AV414" s="211" t="str">
        <f t="shared" si="275"/>
        <v/>
      </c>
      <c r="AW414" s="211" t="str">
        <f t="shared" si="276"/>
        <v/>
      </c>
      <c r="AX414" s="211" t="str">
        <f t="shared" si="279"/>
        <v>NO</v>
      </c>
      <c r="AY414" s="125" t="str">
        <f t="shared" si="280"/>
        <v/>
      </c>
    </row>
    <row r="415" spans="1:51" s="211" customFormat="1" x14ac:dyDescent="0.25">
      <c r="A415" s="211" t="s">
        <v>75</v>
      </c>
      <c r="B415" s="211" t="s">
        <v>75</v>
      </c>
      <c r="C415" s="211" t="str">
        <f t="shared" si="242"/>
        <v>Smart Light Bulb</v>
      </c>
      <c r="D415" s="211" t="str">
        <f t="shared" si="243"/>
        <v>Ampoule intelligente</v>
      </c>
      <c r="E415" s="211" t="str">
        <f t="shared" si="244"/>
        <v/>
      </c>
      <c r="F415" s="211" t="str">
        <f t="shared" si="245"/>
        <v>Smart Light Bulb</v>
      </c>
      <c r="G415" s="211" t="str">
        <f t="shared" si="246"/>
        <v>Ampoule intelligente</v>
      </c>
      <c r="H415" s="211" t="str">
        <f t="shared" si="247"/>
        <v>Smart Light Bulb</v>
      </c>
      <c r="I415" s="211" t="str">
        <f t="shared" si="277"/>
        <v>Ampoule intelligente</v>
      </c>
      <c r="J415" s="211" t="str">
        <f t="shared" si="248"/>
        <v/>
      </c>
      <c r="K415" s="211" t="str">
        <f t="shared" si="249"/>
        <v>2GIG_LB60Z</v>
      </c>
      <c r="L415" s="211" t="str">
        <f t="shared" si="278"/>
        <v>Inventory</v>
      </c>
      <c r="M415" s="211" t="str">
        <f t="shared" si="250"/>
        <v>NO</v>
      </c>
      <c r="N415" s="211" t="str">
        <f t="shared" si="251"/>
        <v>Product</v>
      </c>
      <c r="O415" s="211" t="str">
        <f t="shared" si="252"/>
        <v>Automation</v>
      </c>
      <c r="P415" s="211" t="str">
        <f t="shared" si="253"/>
        <v>One Time</v>
      </c>
      <c r="Q415" s="349">
        <v>43930</v>
      </c>
      <c r="R415" s="349"/>
      <c r="S415" s="211" t="str">
        <f t="shared" si="254"/>
        <v>YES</v>
      </c>
      <c r="T415" s="211" t="str">
        <f t="shared" si="255"/>
        <v>No</v>
      </c>
      <c r="U415" s="211" t="str">
        <f t="shared" si="256"/>
        <v>No</v>
      </c>
      <c r="V415" s="211" t="str">
        <f t="shared" si="257"/>
        <v>NO</v>
      </c>
      <c r="W415" s="211" t="str">
        <f t="shared" si="258"/>
        <v>NO</v>
      </c>
      <c r="X415" s="211">
        <v>0</v>
      </c>
      <c r="Y415" s="211" t="s">
        <v>3277</v>
      </c>
      <c r="Z415" s="211" t="s">
        <v>3275</v>
      </c>
      <c r="AA415" s="211" t="s">
        <v>3319</v>
      </c>
      <c r="AB415" s="211" t="s">
        <v>3286</v>
      </c>
      <c r="AC415" s="211" t="s">
        <v>3286</v>
      </c>
      <c r="AD415" s="211" t="s">
        <v>3320</v>
      </c>
      <c r="AE415" s="211" t="str">
        <f t="shared" si="259"/>
        <v>JASCO_39723</v>
      </c>
      <c r="AF415" s="211" t="str">
        <f t="shared" si="260"/>
        <v/>
      </c>
      <c r="AG415" s="211" t="str">
        <f t="shared" si="261"/>
        <v/>
      </c>
      <c r="AH415" s="211" t="str">
        <f t="shared" si="281"/>
        <v>X</v>
      </c>
      <c r="AI415" s="211" t="str">
        <f t="shared" si="262"/>
        <v/>
      </c>
      <c r="AJ415" s="211" t="str">
        <f t="shared" si="263"/>
        <v/>
      </c>
      <c r="AK415" s="211" t="str">
        <f t="shared" si="264"/>
        <v/>
      </c>
      <c r="AL415" s="211" t="str">
        <f t="shared" si="265"/>
        <v/>
      </c>
      <c r="AM415" s="211" t="str">
        <f t="shared" si="266"/>
        <v/>
      </c>
      <c r="AN415" s="211" t="str">
        <f t="shared" si="267"/>
        <v>Yes</v>
      </c>
      <c r="AO415" s="211" t="str">
        <f t="shared" si="268"/>
        <v>No</v>
      </c>
      <c r="AP415" s="211" t="str">
        <f t="shared" si="269"/>
        <v>No</v>
      </c>
      <c r="AQ415" s="211" t="str">
        <f t="shared" si="270"/>
        <v/>
      </c>
      <c r="AR415" s="211" t="str">
        <f t="shared" si="271"/>
        <v/>
      </c>
      <c r="AS415" s="211" t="str">
        <f t="shared" si="272"/>
        <v/>
      </c>
      <c r="AT415" s="211" t="str">
        <f t="shared" si="273"/>
        <v/>
      </c>
      <c r="AU415" s="211" t="str">
        <f t="shared" si="274"/>
        <v/>
      </c>
      <c r="AV415" s="211" t="str">
        <f t="shared" si="275"/>
        <v/>
      </c>
      <c r="AW415" s="211" t="str">
        <f t="shared" si="276"/>
        <v/>
      </c>
      <c r="AX415" s="211" t="str">
        <f t="shared" si="279"/>
        <v>YES</v>
      </c>
      <c r="AY415" s="125" t="str">
        <f t="shared" si="280"/>
        <v/>
      </c>
    </row>
    <row r="416" spans="1:51" s="211" customFormat="1" x14ac:dyDescent="0.25">
      <c r="A416" s="211" t="s">
        <v>58</v>
      </c>
      <c r="B416" s="211" t="s">
        <v>58</v>
      </c>
      <c r="C416" s="211" t="str">
        <f t="shared" si="242"/>
        <v>Keyfob</v>
      </c>
      <c r="D416" s="211" t="str">
        <f t="shared" si="243"/>
        <v>Porte-clés</v>
      </c>
      <c r="E416" s="211" t="str">
        <f t="shared" si="244"/>
        <v/>
      </c>
      <c r="F416" s="211" t="str">
        <f t="shared" si="245"/>
        <v>Keyfob</v>
      </c>
      <c r="G416" s="211" t="str">
        <f t="shared" si="246"/>
        <v>Porte-clés</v>
      </c>
      <c r="H416" s="211" t="str">
        <f t="shared" si="247"/>
        <v>Keyfob</v>
      </c>
      <c r="I416" s="211" t="str">
        <f t="shared" si="277"/>
        <v>Porte-clés</v>
      </c>
      <c r="J416" s="211" t="str">
        <f t="shared" si="248"/>
        <v/>
      </c>
      <c r="K416" s="211" t="str">
        <f t="shared" si="249"/>
        <v>2GIG_KEY2</v>
      </c>
      <c r="L416" s="211" t="str">
        <f t="shared" si="278"/>
        <v>Inventory</v>
      </c>
      <c r="M416" s="211" t="str">
        <f t="shared" si="250"/>
        <v>NO</v>
      </c>
      <c r="N416" s="211" t="str">
        <f t="shared" si="251"/>
        <v>Product</v>
      </c>
      <c r="O416" s="211" t="str">
        <f t="shared" si="252"/>
        <v>Sensor</v>
      </c>
      <c r="P416" s="211" t="str">
        <f t="shared" si="253"/>
        <v>One Time</v>
      </c>
      <c r="Q416" s="349">
        <v>43930</v>
      </c>
      <c r="R416" s="349"/>
      <c r="S416" s="211" t="str">
        <f t="shared" si="254"/>
        <v>YES</v>
      </c>
      <c r="T416" s="211" t="str">
        <f t="shared" si="255"/>
        <v>No</v>
      </c>
      <c r="U416" s="211" t="str">
        <f t="shared" si="256"/>
        <v>No</v>
      </c>
      <c r="V416" s="211" t="str">
        <f t="shared" si="257"/>
        <v>NO</v>
      </c>
      <c r="W416" s="211" t="str">
        <f t="shared" si="258"/>
        <v>NO</v>
      </c>
      <c r="X416" s="211">
        <v>0</v>
      </c>
      <c r="Y416" s="211" t="s">
        <v>3277</v>
      </c>
      <c r="Z416" s="211" t="s">
        <v>3275</v>
      </c>
      <c r="AA416" s="211" t="s">
        <v>3319</v>
      </c>
      <c r="AB416" s="211" t="s">
        <v>3286</v>
      </c>
      <c r="AC416" s="211" t="s">
        <v>3286</v>
      </c>
      <c r="AD416" s="211" t="s">
        <v>3320</v>
      </c>
      <c r="AE416" s="211" t="str">
        <f t="shared" si="259"/>
        <v>2GIG_KEY2</v>
      </c>
      <c r="AF416" s="211" t="str">
        <f t="shared" si="260"/>
        <v/>
      </c>
      <c r="AG416" s="211" t="str">
        <f t="shared" si="261"/>
        <v/>
      </c>
      <c r="AH416" s="211" t="str">
        <f t="shared" si="281"/>
        <v>X</v>
      </c>
      <c r="AI416" s="211" t="str">
        <f t="shared" si="262"/>
        <v/>
      </c>
      <c r="AJ416" s="211" t="str">
        <f t="shared" si="263"/>
        <v/>
      </c>
      <c r="AK416" s="211" t="str">
        <f t="shared" si="264"/>
        <v/>
      </c>
      <c r="AL416" s="211" t="str">
        <f t="shared" si="265"/>
        <v/>
      </c>
      <c r="AM416" s="211" t="str">
        <f t="shared" si="266"/>
        <v/>
      </c>
      <c r="AN416" s="211" t="str">
        <f t="shared" si="267"/>
        <v>No</v>
      </c>
      <c r="AO416" s="211" t="str">
        <f t="shared" si="268"/>
        <v>No</v>
      </c>
      <c r="AP416" s="211" t="str">
        <f t="shared" si="269"/>
        <v>No</v>
      </c>
      <c r="AQ416" s="211" t="str">
        <f t="shared" si="270"/>
        <v/>
      </c>
      <c r="AR416" s="211" t="str">
        <f t="shared" si="271"/>
        <v/>
      </c>
      <c r="AS416" s="211" t="str">
        <f t="shared" si="272"/>
        <v/>
      </c>
      <c r="AT416" s="211" t="str">
        <f t="shared" si="273"/>
        <v/>
      </c>
      <c r="AU416" s="211" t="str">
        <f t="shared" si="274"/>
        <v/>
      </c>
      <c r="AV416" s="211" t="str">
        <f t="shared" si="275"/>
        <v/>
      </c>
      <c r="AW416" s="211" t="str">
        <f t="shared" si="276"/>
        <v/>
      </c>
      <c r="AX416" s="211" t="str">
        <f t="shared" si="279"/>
        <v>NO</v>
      </c>
      <c r="AY416" s="125" t="str">
        <f t="shared" si="280"/>
        <v/>
      </c>
    </row>
    <row r="417" spans="1:51" s="211" customFormat="1" x14ac:dyDescent="0.25">
      <c r="A417" s="211" t="s">
        <v>74</v>
      </c>
      <c r="B417" s="211" t="s">
        <v>74</v>
      </c>
      <c r="C417" s="211" t="str">
        <f t="shared" si="242"/>
        <v>Image Sensor</v>
      </c>
      <c r="D417" s="211" t="str">
        <f t="shared" si="243"/>
        <v>Capteur d'image</v>
      </c>
      <c r="E417" s="211" t="str">
        <f t="shared" si="244"/>
        <v/>
      </c>
      <c r="F417" s="211" t="str">
        <f t="shared" si="245"/>
        <v>Image Sensor</v>
      </c>
      <c r="G417" s="211" t="str">
        <f t="shared" si="246"/>
        <v>Capteur d'image</v>
      </c>
      <c r="H417" s="211" t="str">
        <f t="shared" si="247"/>
        <v>Image Sensor</v>
      </c>
      <c r="I417" s="211" t="str">
        <f t="shared" si="277"/>
        <v>Capteur d'image</v>
      </c>
      <c r="J417" s="211" t="str">
        <f t="shared" si="248"/>
        <v/>
      </c>
      <c r="K417" s="211" t="str">
        <f t="shared" si="249"/>
        <v>2GIG_IMAGE1</v>
      </c>
      <c r="L417" s="211" t="str">
        <f t="shared" si="278"/>
        <v>Inventory</v>
      </c>
      <c r="M417" s="211" t="str">
        <f t="shared" si="250"/>
        <v>NO</v>
      </c>
      <c r="N417" s="211" t="str">
        <f t="shared" si="251"/>
        <v>Product</v>
      </c>
      <c r="O417" s="211" t="str">
        <f t="shared" si="252"/>
        <v>Automation</v>
      </c>
      <c r="P417" s="211" t="str">
        <f t="shared" si="253"/>
        <v>One Time</v>
      </c>
      <c r="Q417" s="349">
        <v>43930</v>
      </c>
      <c r="R417" s="349"/>
      <c r="S417" s="211" t="str">
        <f t="shared" si="254"/>
        <v>YES</v>
      </c>
      <c r="T417" s="211" t="str">
        <f t="shared" si="255"/>
        <v>No</v>
      </c>
      <c r="U417" s="211" t="str">
        <f t="shared" si="256"/>
        <v>No</v>
      </c>
      <c r="V417" s="211" t="str">
        <f t="shared" si="257"/>
        <v>NO</v>
      </c>
      <c r="W417" s="211" t="str">
        <f t="shared" si="258"/>
        <v>NO</v>
      </c>
      <c r="X417" s="211">
        <v>0</v>
      </c>
      <c r="Y417" s="211" t="s">
        <v>3277</v>
      </c>
      <c r="Z417" s="211" t="s">
        <v>3275</v>
      </c>
      <c r="AA417" s="211" t="s">
        <v>3319</v>
      </c>
      <c r="AB417" s="211" t="s">
        <v>3286</v>
      </c>
      <c r="AC417" s="211" t="s">
        <v>3286</v>
      </c>
      <c r="AD417" s="211" t="s">
        <v>3320</v>
      </c>
      <c r="AE417" s="211" t="str">
        <f t="shared" si="259"/>
        <v>2GIG_IMAGE1</v>
      </c>
      <c r="AF417" s="211" t="str">
        <f t="shared" si="260"/>
        <v/>
      </c>
      <c r="AG417" s="211" t="str">
        <f t="shared" si="261"/>
        <v/>
      </c>
      <c r="AH417" s="211" t="str">
        <f t="shared" si="281"/>
        <v>X</v>
      </c>
      <c r="AI417" s="211" t="str">
        <f t="shared" si="262"/>
        <v/>
      </c>
      <c r="AJ417" s="211" t="str">
        <f t="shared" si="263"/>
        <v/>
      </c>
      <c r="AK417" s="211" t="str">
        <f t="shared" si="264"/>
        <v/>
      </c>
      <c r="AL417" s="211" t="str">
        <f t="shared" si="265"/>
        <v/>
      </c>
      <c r="AM417" s="211" t="str">
        <f t="shared" si="266"/>
        <v/>
      </c>
      <c r="AN417" s="211" t="str">
        <f t="shared" si="267"/>
        <v>No</v>
      </c>
      <c r="AO417" s="211" t="str">
        <f t="shared" si="268"/>
        <v>No</v>
      </c>
      <c r="AP417" s="211" t="str">
        <f t="shared" si="269"/>
        <v>No</v>
      </c>
      <c r="AQ417" s="211" t="str">
        <f t="shared" si="270"/>
        <v/>
      </c>
      <c r="AR417" s="211" t="str">
        <f t="shared" si="271"/>
        <v/>
      </c>
      <c r="AS417" s="211" t="str">
        <f t="shared" si="272"/>
        <v/>
      </c>
      <c r="AT417" s="211" t="str">
        <f t="shared" si="273"/>
        <v/>
      </c>
      <c r="AU417" s="211" t="str">
        <f t="shared" si="274"/>
        <v/>
      </c>
      <c r="AV417" s="211" t="str">
        <f t="shared" si="275"/>
        <v/>
      </c>
      <c r="AW417" s="211" t="str">
        <f t="shared" si="276"/>
        <v/>
      </c>
      <c r="AX417" s="211" t="str">
        <f t="shared" si="279"/>
        <v>NO</v>
      </c>
      <c r="AY417" s="125" t="str">
        <f t="shared" si="280"/>
        <v/>
      </c>
    </row>
    <row r="418" spans="1:51" s="211" customFormat="1" x14ac:dyDescent="0.25">
      <c r="A418" s="211" t="s">
        <v>73</v>
      </c>
      <c r="B418" s="211" t="s">
        <v>73</v>
      </c>
      <c r="C418" s="211" t="str">
        <f t="shared" si="242"/>
        <v>Remote Garage Door Controller</v>
      </c>
      <c r="D418" s="211" t="str">
        <f t="shared" si="243"/>
        <v>Télécommande d'ouvre-porte de garage</v>
      </c>
      <c r="E418" s="211" t="str">
        <f t="shared" si="244"/>
        <v/>
      </c>
      <c r="F418" s="211" t="str">
        <f t="shared" si="245"/>
        <v>Remote Garage Door Controller</v>
      </c>
      <c r="G418" s="211" t="str">
        <f t="shared" si="246"/>
        <v>Télécommande d'ouvre-porte de garage</v>
      </c>
      <c r="H418" s="211" t="str">
        <f t="shared" si="247"/>
        <v>Remote Garage Door Controller</v>
      </c>
      <c r="I418" s="211" t="str">
        <f t="shared" si="277"/>
        <v>Télécommande d'ouvre-porte de garage</v>
      </c>
      <c r="J418" s="211" t="str">
        <f t="shared" si="248"/>
        <v/>
      </c>
      <c r="K418" s="211" t="str">
        <f t="shared" si="249"/>
        <v>2GIG_GD00Z_5</v>
      </c>
      <c r="L418" s="211" t="str">
        <f t="shared" si="278"/>
        <v>Inventory</v>
      </c>
      <c r="M418" s="211" t="str">
        <f t="shared" si="250"/>
        <v>NO</v>
      </c>
      <c r="N418" s="211" t="str">
        <f t="shared" si="251"/>
        <v>Product</v>
      </c>
      <c r="O418" s="211" t="str">
        <f t="shared" si="252"/>
        <v>Automation</v>
      </c>
      <c r="P418" s="211" t="str">
        <f t="shared" si="253"/>
        <v>One Time</v>
      </c>
      <c r="Q418" s="349">
        <v>43930</v>
      </c>
      <c r="R418" s="349"/>
      <c r="S418" s="211" t="str">
        <f t="shared" si="254"/>
        <v>YES</v>
      </c>
      <c r="T418" s="211" t="str">
        <f t="shared" si="255"/>
        <v>No</v>
      </c>
      <c r="U418" s="211" t="str">
        <f t="shared" si="256"/>
        <v>No</v>
      </c>
      <c r="V418" s="211" t="str">
        <f t="shared" si="257"/>
        <v>NO</v>
      </c>
      <c r="W418" s="211" t="str">
        <f t="shared" si="258"/>
        <v>NO</v>
      </c>
      <c r="X418" s="211">
        <v>0</v>
      </c>
      <c r="Y418" s="211" t="s">
        <v>3277</v>
      </c>
      <c r="Z418" s="211" t="s">
        <v>3275</v>
      </c>
      <c r="AA418" s="211" t="s">
        <v>3319</v>
      </c>
      <c r="AB418" s="211" t="s">
        <v>3286</v>
      </c>
      <c r="AC418" s="211" t="s">
        <v>3286</v>
      </c>
      <c r="AD418" s="211" t="s">
        <v>3320</v>
      </c>
      <c r="AE418" s="211" t="str">
        <f t="shared" si="259"/>
        <v>2GIG_GD00Z_5</v>
      </c>
      <c r="AF418" s="211" t="str">
        <f t="shared" si="260"/>
        <v/>
      </c>
      <c r="AG418" s="211" t="str">
        <f t="shared" si="261"/>
        <v/>
      </c>
      <c r="AH418" s="211" t="str">
        <f t="shared" si="281"/>
        <v>X</v>
      </c>
      <c r="AI418" s="211" t="str">
        <f t="shared" si="262"/>
        <v/>
      </c>
      <c r="AJ418" s="211" t="str">
        <f t="shared" si="263"/>
        <v/>
      </c>
      <c r="AK418" s="211" t="str">
        <f t="shared" si="264"/>
        <v/>
      </c>
      <c r="AL418" s="211" t="str">
        <f t="shared" si="265"/>
        <v/>
      </c>
      <c r="AM418" s="211" t="str">
        <f t="shared" si="266"/>
        <v/>
      </c>
      <c r="AN418" s="211" t="str">
        <f t="shared" si="267"/>
        <v>No</v>
      </c>
      <c r="AO418" s="211" t="str">
        <f t="shared" si="268"/>
        <v>No</v>
      </c>
      <c r="AP418" s="211" t="str">
        <f t="shared" si="269"/>
        <v>No</v>
      </c>
      <c r="AQ418" s="211" t="str">
        <f t="shared" si="270"/>
        <v/>
      </c>
      <c r="AR418" s="211" t="str">
        <f t="shared" si="271"/>
        <v/>
      </c>
      <c r="AS418" s="211" t="str">
        <f t="shared" si="272"/>
        <v/>
      </c>
      <c r="AT418" s="211" t="str">
        <f t="shared" si="273"/>
        <v/>
      </c>
      <c r="AU418" s="211" t="str">
        <f t="shared" si="274"/>
        <v/>
      </c>
      <c r="AV418" s="211" t="str">
        <f t="shared" si="275"/>
        <v/>
      </c>
      <c r="AW418" s="211" t="str">
        <f t="shared" si="276"/>
        <v/>
      </c>
      <c r="AX418" s="211" t="str">
        <f t="shared" si="279"/>
        <v>NO</v>
      </c>
      <c r="AY418" s="125" t="str">
        <f t="shared" si="280"/>
        <v/>
      </c>
    </row>
    <row r="419" spans="1:51" s="211" customFormat="1" x14ac:dyDescent="0.25">
      <c r="A419" s="211" t="s">
        <v>1446</v>
      </c>
      <c r="B419" s="211" t="s">
        <v>1446</v>
      </c>
      <c r="C419" s="211" t="str">
        <f t="shared" si="242"/>
        <v>Z-Wave Battery-Powered Smart Thermostat</v>
      </c>
      <c r="D419" s="211" t="str">
        <f t="shared" si="243"/>
        <v>Thermostat intelligent alimenté par pile de Z-Wave</v>
      </c>
      <c r="E419" s="211" t="str">
        <f t="shared" si="244"/>
        <v/>
      </c>
      <c r="F419" s="211" t="str">
        <f t="shared" si="245"/>
        <v>Z-Wave Battery-Powered Smart Thermostat</v>
      </c>
      <c r="G419" s="211" t="str">
        <f t="shared" si="246"/>
        <v>Thermostat intelligent alimenté par pile de Z-Wave</v>
      </c>
      <c r="H419" s="211" t="str">
        <f t="shared" si="247"/>
        <v>Z-Wave Battery-Powered Smart Thermostat</v>
      </c>
      <c r="I419" s="211" t="str">
        <f t="shared" si="277"/>
        <v>Thermostat intelligent alimenté par pile de Z-Wave</v>
      </c>
      <c r="J419" s="211" t="str">
        <f t="shared" si="248"/>
        <v/>
      </c>
      <c r="K419" s="211" t="str">
        <f t="shared" si="249"/>
        <v>2GIG_GCTBZ48</v>
      </c>
      <c r="L419" s="211" t="str">
        <f t="shared" si="278"/>
        <v>Inventory</v>
      </c>
      <c r="M419" s="211" t="str">
        <f t="shared" si="250"/>
        <v>NO</v>
      </c>
      <c r="N419" s="211" t="str">
        <f t="shared" si="251"/>
        <v>Product</v>
      </c>
      <c r="O419" s="211" t="str">
        <f t="shared" si="252"/>
        <v>Automation</v>
      </c>
      <c r="P419" s="211" t="str">
        <f t="shared" si="253"/>
        <v>One Time</v>
      </c>
      <c r="Q419" s="349">
        <v>43930</v>
      </c>
      <c r="R419" s="349"/>
      <c r="S419" s="211" t="str">
        <f t="shared" si="254"/>
        <v>YES</v>
      </c>
      <c r="T419" s="211" t="str">
        <f t="shared" si="255"/>
        <v>No</v>
      </c>
      <c r="U419" s="211" t="str">
        <f t="shared" si="256"/>
        <v>No</v>
      </c>
      <c r="V419" s="211" t="str">
        <f t="shared" si="257"/>
        <v>NO</v>
      </c>
      <c r="W419" s="211" t="str">
        <f t="shared" si="258"/>
        <v>NO</v>
      </c>
      <c r="X419" s="211">
        <v>0</v>
      </c>
      <c r="Y419" s="211" t="s">
        <v>3277</v>
      </c>
      <c r="Z419" s="211" t="s">
        <v>3275</v>
      </c>
      <c r="AA419" s="211" t="s">
        <v>3319</v>
      </c>
      <c r="AB419" s="211" t="s">
        <v>3286</v>
      </c>
      <c r="AC419" s="211" t="s">
        <v>3286</v>
      </c>
      <c r="AD419" s="211" t="s">
        <v>3320</v>
      </c>
      <c r="AE419" s="211" t="str">
        <f t="shared" si="259"/>
        <v>ADC-T2000</v>
      </c>
      <c r="AF419" s="211" t="str">
        <f t="shared" si="260"/>
        <v/>
      </c>
      <c r="AG419" s="211" t="str">
        <f t="shared" si="261"/>
        <v/>
      </c>
      <c r="AH419" s="211" t="str">
        <f t="shared" si="281"/>
        <v>X</v>
      </c>
      <c r="AI419" s="211" t="str">
        <f t="shared" si="262"/>
        <v/>
      </c>
      <c r="AJ419" s="211" t="str">
        <f t="shared" si="263"/>
        <v/>
      </c>
      <c r="AK419" s="211" t="str">
        <f t="shared" si="264"/>
        <v/>
      </c>
      <c r="AL419" s="211" t="str">
        <f t="shared" si="265"/>
        <v/>
      </c>
      <c r="AM419" s="211" t="str">
        <f t="shared" si="266"/>
        <v/>
      </c>
      <c r="AN419" s="211" t="str">
        <f t="shared" si="267"/>
        <v>No</v>
      </c>
      <c r="AO419" s="211" t="str">
        <f t="shared" si="268"/>
        <v>No</v>
      </c>
      <c r="AP419" s="211" t="str">
        <f t="shared" si="269"/>
        <v>No</v>
      </c>
      <c r="AQ419" s="211" t="str">
        <f t="shared" si="270"/>
        <v/>
      </c>
      <c r="AR419" s="211" t="str">
        <f t="shared" si="271"/>
        <v/>
      </c>
      <c r="AS419" s="211" t="str">
        <f t="shared" si="272"/>
        <v/>
      </c>
      <c r="AT419" s="211" t="str">
        <f t="shared" si="273"/>
        <v/>
      </c>
      <c r="AU419" s="211" t="str">
        <f t="shared" si="274"/>
        <v/>
      </c>
      <c r="AV419" s="211" t="str">
        <f t="shared" si="275"/>
        <v/>
      </c>
      <c r="AW419" s="211" t="str">
        <f t="shared" si="276"/>
        <v/>
      </c>
      <c r="AX419" s="211" t="str">
        <f t="shared" si="279"/>
        <v>NO</v>
      </c>
      <c r="AY419" s="125" t="str">
        <f t="shared" si="280"/>
        <v/>
      </c>
    </row>
    <row r="420" spans="1:51" s="211" customFormat="1" x14ac:dyDescent="0.25">
      <c r="A420" s="211" t="s">
        <v>57</v>
      </c>
      <c r="B420" s="211" t="s">
        <v>57</v>
      </c>
      <c r="C420" s="211" t="str">
        <f t="shared" si="242"/>
        <v>Glass Break Detector</v>
      </c>
      <c r="D420" s="211" t="str">
        <f t="shared" si="243"/>
        <v>Capteur intelligent de bris de verre</v>
      </c>
      <c r="E420" s="211" t="str">
        <f t="shared" si="244"/>
        <v/>
      </c>
      <c r="F420" s="211" t="str">
        <f t="shared" si="245"/>
        <v>Glass Break Detector</v>
      </c>
      <c r="G420" s="211" t="str">
        <f t="shared" si="246"/>
        <v>Capteur intelligent de bris de verre</v>
      </c>
      <c r="H420" s="211" t="str">
        <f t="shared" si="247"/>
        <v>Glass Break Detector</v>
      </c>
      <c r="I420" s="211" t="str">
        <f t="shared" si="277"/>
        <v>Capteur intelligent de bris de verre</v>
      </c>
      <c r="J420" s="211" t="str">
        <f t="shared" si="248"/>
        <v/>
      </c>
      <c r="K420" s="211" t="str">
        <f t="shared" si="249"/>
        <v>2GIG_GB1_345</v>
      </c>
      <c r="L420" s="211" t="str">
        <f t="shared" si="278"/>
        <v>Inventory</v>
      </c>
      <c r="M420" s="211" t="str">
        <f t="shared" si="250"/>
        <v>NO</v>
      </c>
      <c r="N420" s="211" t="str">
        <f t="shared" si="251"/>
        <v>Product</v>
      </c>
      <c r="O420" s="211" t="str">
        <f t="shared" si="252"/>
        <v>Sensor</v>
      </c>
      <c r="P420" s="211" t="str">
        <f t="shared" si="253"/>
        <v>One Time</v>
      </c>
      <c r="Q420" s="349">
        <v>43930</v>
      </c>
      <c r="R420" s="349"/>
      <c r="S420" s="211" t="str">
        <f t="shared" si="254"/>
        <v>YES</v>
      </c>
      <c r="T420" s="211" t="str">
        <f t="shared" si="255"/>
        <v>No</v>
      </c>
      <c r="U420" s="211" t="str">
        <f t="shared" si="256"/>
        <v>No</v>
      </c>
      <c r="V420" s="211" t="str">
        <f t="shared" si="257"/>
        <v>NO</v>
      </c>
      <c r="W420" s="211" t="str">
        <f t="shared" si="258"/>
        <v>NO</v>
      </c>
      <c r="X420" s="211">
        <v>0</v>
      </c>
      <c r="Y420" s="211" t="s">
        <v>3277</v>
      </c>
      <c r="Z420" s="211" t="s">
        <v>3275</v>
      </c>
      <c r="AA420" s="211" t="s">
        <v>3319</v>
      </c>
      <c r="AB420" s="211" t="s">
        <v>3286</v>
      </c>
      <c r="AC420" s="211" t="s">
        <v>3286</v>
      </c>
      <c r="AD420" s="211" t="s">
        <v>3320</v>
      </c>
      <c r="AE420" s="211" t="str">
        <f t="shared" si="259"/>
        <v>2GIG_GB1_345</v>
      </c>
      <c r="AF420" s="211" t="str">
        <f t="shared" si="260"/>
        <v/>
      </c>
      <c r="AG420" s="211" t="str">
        <f t="shared" si="261"/>
        <v/>
      </c>
      <c r="AH420" s="211" t="str">
        <f t="shared" si="281"/>
        <v>X</v>
      </c>
      <c r="AI420" s="211" t="str">
        <f t="shared" si="262"/>
        <v/>
      </c>
      <c r="AJ420" s="211" t="str">
        <f t="shared" si="263"/>
        <v/>
      </c>
      <c r="AK420" s="211" t="str">
        <f t="shared" si="264"/>
        <v/>
      </c>
      <c r="AL420" s="211" t="str">
        <f t="shared" si="265"/>
        <v/>
      </c>
      <c r="AM420" s="211" t="str">
        <f t="shared" si="266"/>
        <v/>
      </c>
      <c r="AN420" s="211" t="str">
        <f t="shared" si="267"/>
        <v>No</v>
      </c>
      <c r="AO420" s="211" t="str">
        <f t="shared" si="268"/>
        <v>No</v>
      </c>
      <c r="AP420" s="211" t="str">
        <f t="shared" si="269"/>
        <v>No</v>
      </c>
      <c r="AQ420" s="211" t="str">
        <f t="shared" si="270"/>
        <v/>
      </c>
      <c r="AR420" s="211" t="str">
        <f t="shared" si="271"/>
        <v/>
      </c>
      <c r="AS420" s="211" t="str">
        <f t="shared" si="272"/>
        <v/>
      </c>
      <c r="AT420" s="211" t="str">
        <f t="shared" si="273"/>
        <v/>
      </c>
      <c r="AU420" s="211" t="str">
        <f t="shared" si="274"/>
        <v/>
      </c>
      <c r="AV420" s="211" t="str">
        <f t="shared" si="275"/>
        <v/>
      </c>
      <c r="AW420" s="211" t="str">
        <f t="shared" si="276"/>
        <v/>
      </c>
      <c r="AX420" s="211" t="str">
        <f t="shared" si="279"/>
        <v>NO</v>
      </c>
      <c r="AY420" s="125" t="str">
        <f t="shared" si="280"/>
        <v/>
      </c>
    </row>
    <row r="421" spans="1:51" s="211" customFormat="1" x14ac:dyDescent="0.25">
      <c r="A421" s="211" t="s">
        <v>56</v>
      </c>
      <c r="B421" s="211" t="s">
        <v>56</v>
      </c>
      <c r="C421" s="211" t="str">
        <f t="shared" si="242"/>
        <v>Flood Detector</v>
      </c>
      <c r="D421" s="211" t="str">
        <f t="shared" si="243"/>
        <v>Détecteur d'inondation</v>
      </c>
      <c r="E421" s="211" t="str">
        <f t="shared" si="244"/>
        <v/>
      </c>
      <c r="F421" s="211" t="str">
        <f t="shared" si="245"/>
        <v>Flood Detector</v>
      </c>
      <c r="G421" s="211" t="str">
        <f t="shared" si="246"/>
        <v>Détecteur d'inondation</v>
      </c>
      <c r="H421" s="211" t="str">
        <f t="shared" si="247"/>
        <v>Flood Detector</v>
      </c>
      <c r="I421" s="211" t="str">
        <f t="shared" si="277"/>
        <v>Détecteur d'inondation</v>
      </c>
      <c r="J421" s="211" t="str">
        <f t="shared" si="248"/>
        <v/>
      </c>
      <c r="K421" s="211" t="str">
        <f t="shared" si="249"/>
        <v>2GIG_FT1345</v>
      </c>
      <c r="L421" s="211" t="str">
        <f t="shared" si="278"/>
        <v>Inventory</v>
      </c>
      <c r="M421" s="211" t="str">
        <f t="shared" si="250"/>
        <v>NO</v>
      </c>
      <c r="N421" s="211" t="str">
        <f t="shared" si="251"/>
        <v>Product</v>
      </c>
      <c r="O421" s="211" t="str">
        <f t="shared" si="252"/>
        <v>Sensor</v>
      </c>
      <c r="P421" s="211" t="str">
        <f t="shared" si="253"/>
        <v>One Time</v>
      </c>
      <c r="Q421" s="349">
        <v>43930</v>
      </c>
      <c r="R421" s="349"/>
      <c r="S421" s="211" t="str">
        <f t="shared" si="254"/>
        <v>YES</v>
      </c>
      <c r="T421" s="211" t="str">
        <f t="shared" si="255"/>
        <v>No</v>
      </c>
      <c r="U421" s="211" t="str">
        <f t="shared" si="256"/>
        <v>No</v>
      </c>
      <c r="V421" s="211" t="str">
        <f t="shared" si="257"/>
        <v>NO</v>
      </c>
      <c r="W421" s="211" t="str">
        <f t="shared" si="258"/>
        <v>NO</v>
      </c>
      <c r="X421" s="211">
        <v>0</v>
      </c>
      <c r="Y421" s="211" t="s">
        <v>3277</v>
      </c>
      <c r="Z421" s="211" t="s">
        <v>3275</v>
      </c>
      <c r="AA421" s="211" t="s">
        <v>3319</v>
      </c>
      <c r="AB421" s="211" t="s">
        <v>3286</v>
      </c>
      <c r="AC421" s="211" t="s">
        <v>3286</v>
      </c>
      <c r="AD421" s="211" t="s">
        <v>3320</v>
      </c>
      <c r="AE421" s="211" t="str">
        <f t="shared" si="259"/>
        <v>2GIG_FT1345</v>
      </c>
      <c r="AF421" s="211" t="str">
        <f t="shared" si="260"/>
        <v/>
      </c>
      <c r="AG421" s="211" t="str">
        <f t="shared" si="261"/>
        <v/>
      </c>
      <c r="AH421" s="211" t="str">
        <f t="shared" si="281"/>
        <v>X</v>
      </c>
      <c r="AI421" s="211" t="str">
        <f t="shared" si="262"/>
        <v/>
      </c>
      <c r="AJ421" s="211" t="str">
        <f t="shared" si="263"/>
        <v/>
      </c>
      <c r="AK421" s="211" t="str">
        <f t="shared" si="264"/>
        <v/>
      </c>
      <c r="AL421" s="211" t="str">
        <f t="shared" si="265"/>
        <v/>
      </c>
      <c r="AM421" s="211" t="str">
        <f t="shared" si="266"/>
        <v/>
      </c>
      <c r="AN421" s="211" t="str">
        <f t="shared" si="267"/>
        <v>No</v>
      </c>
      <c r="AO421" s="211" t="str">
        <f t="shared" si="268"/>
        <v>No</v>
      </c>
      <c r="AP421" s="211" t="str">
        <f t="shared" si="269"/>
        <v>No</v>
      </c>
      <c r="AQ421" s="211" t="str">
        <f t="shared" si="270"/>
        <v/>
      </c>
      <c r="AR421" s="211" t="str">
        <f t="shared" si="271"/>
        <v/>
      </c>
      <c r="AS421" s="211" t="str">
        <f t="shared" si="272"/>
        <v/>
      </c>
      <c r="AT421" s="211" t="str">
        <f t="shared" si="273"/>
        <v/>
      </c>
      <c r="AU421" s="211" t="str">
        <f t="shared" si="274"/>
        <v/>
      </c>
      <c r="AV421" s="211" t="str">
        <f t="shared" si="275"/>
        <v/>
      </c>
      <c r="AW421" s="211" t="str">
        <f t="shared" si="276"/>
        <v/>
      </c>
      <c r="AX421" s="211" t="str">
        <f t="shared" si="279"/>
        <v>NO</v>
      </c>
      <c r="AY421" s="125" t="str">
        <f t="shared" si="280"/>
        <v/>
      </c>
    </row>
    <row r="422" spans="1:51" s="211" customFormat="1" x14ac:dyDescent="0.25">
      <c r="A422" s="211" t="s">
        <v>55</v>
      </c>
      <c r="B422" s="211" t="s">
        <v>55</v>
      </c>
      <c r="C422" s="211" t="str">
        <f t="shared" si="242"/>
        <v>Bypassable Door Contact</v>
      </c>
      <c r="D422" s="211" t="str">
        <f t="shared" si="243"/>
        <v>Contact de porte et fenêtre bypassable</v>
      </c>
      <c r="E422" s="211" t="str">
        <f t="shared" si="244"/>
        <v/>
      </c>
      <c r="F422" s="211" t="str">
        <f t="shared" si="245"/>
        <v>Bypassable Door Contact</v>
      </c>
      <c r="G422" s="211" t="str">
        <f t="shared" si="246"/>
        <v>Contact de porte et fenêtre bypassable</v>
      </c>
      <c r="H422" s="211" t="str">
        <f t="shared" si="247"/>
        <v>Bypassable Door Contact</v>
      </c>
      <c r="I422" s="211" t="str">
        <f t="shared" si="277"/>
        <v>Contact de porte et fenêtre bypassable</v>
      </c>
      <c r="J422" s="211" t="str">
        <f t="shared" si="248"/>
        <v/>
      </c>
      <c r="K422" s="211" t="str">
        <f t="shared" si="249"/>
        <v>2GIG_DW40</v>
      </c>
      <c r="L422" s="211" t="str">
        <f t="shared" si="278"/>
        <v>Inventory</v>
      </c>
      <c r="M422" s="211" t="str">
        <f t="shared" si="250"/>
        <v>NO</v>
      </c>
      <c r="N422" s="211" t="str">
        <f t="shared" si="251"/>
        <v>Product</v>
      </c>
      <c r="O422" s="211" t="str">
        <f t="shared" si="252"/>
        <v>Sensor</v>
      </c>
      <c r="P422" s="211" t="str">
        <f t="shared" si="253"/>
        <v>One Time</v>
      </c>
      <c r="Q422" s="349">
        <v>43930</v>
      </c>
      <c r="R422" s="349"/>
      <c r="S422" s="211" t="str">
        <f t="shared" si="254"/>
        <v>YES</v>
      </c>
      <c r="T422" s="211" t="str">
        <f t="shared" si="255"/>
        <v>No</v>
      </c>
      <c r="U422" s="211" t="str">
        <f t="shared" si="256"/>
        <v>No</v>
      </c>
      <c r="V422" s="211" t="str">
        <f t="shared" si="257"/>
        <v>NO</v>
      </c>
      <c r="W422" s="211" t="str">
        <f t="shared" si="258"/>
        <v>NO</v>
      </c>
      <c r="X422" s="211">
        <v>0</v>
      </c>
      <c r="Y422" s="211" t="s">
        <v>3277</v>
      </c>
      <c r="Z422" s="211" t="s">
        <v>3275</v>
      </c>
      <c r="AA422" s="211" t="s">
        <v>3319</v>
      </c>
      <c r="AB422" s="211" t="s">
        <v>3286</v>
      </c>
      <c r="AC422" s="211" t="s">
        <v>3286</v>
      </c>
      <c r="AD422" s="211" t="s">
        <v>3320</v>
      </c>
      <c r="AE422" s="211" t="str">
        <f t="shared" si="259"/>
        <v>2GIG_DW40</v>
      </c>
      <c r="AF422" s="211" t="str">
        <f t="shared" si="260"/>
        <v/>
      </c>
      <c r="AG422" s="211" t="str">
        <f t="shared" si="261"/>
        <v/>
      </c>
      <c r="AH422" s="211" t="str">
        <f t="shared" si="281"/>
        <v>X</v>
      </c>
      <c r="AI422" s="211" t="str">
        <f t="shared" si="262"/>
        <v/>
      </c>
      <c r="AJ422" s="211" t="str">
        <f t="shared" si="263"/>
        <v/>
      </c>
      <c r="AK422" s="211" t="str">
        <f t="shared" si="264"/>
        <v/>
      </c>
      <c r="AL422" s="211" t="str">
        <f t="shared" si="265"/>
        <v/>
      </c>
      <c r="AM422" s="211" t="str">
        <f t="shared" si="266"/>
        <v/>
      </c>
      <c r="AN422" s="211" t="str">
        <f t="shared" si="267"/>
        <v>No</v>
      </c>
      <c r="AO422" s="211" t="str">
        <f t="shared" si="268"/>
        <v>No</v>
      </c>
      <c r="AP422" s="211" t="str">
        <f t="shared" si="269"/>
        <v>No</v>
      </c>
      <c r="AQ422" s="211" t="str">
        <f t="shared" si="270"/>
        <v/>
      </c>
      <c r="AR422" s="211" t="str">
        <f t="shared" si="271"/>
        <v/>
      </c>
      <c r="AS422" s="211" t="str">
        <f t="shared" si="272"/>
        <v/>
      </c>
      <c r="AT422" s="211" t="str">
        <f t="shared" si="273"/>
        <v/>
      </c>
      <c r="AU422" s="211" t="str">
        <f t="shared" si="274"/>
        <v/>
      </c>
      <c r="AV422" s="211" t="str">
        <f t="shared" si="275"/>
        <v/>
      </c>
      <c r="AW422" s="211" t="str">
        <f t="shared" si="276"/>
        <v/>
      </c>
      <c r="AX422" s="211" t="str">
        <f t="shared" si="279"/>
        <v>NO</v>
      </c>
      <c r="AY422" s="125" t="str">
        <f t="shared" si="280"/>
        <v/>
      </c>
    </row>
    <row r="423" spans="1:51" s="211" customFormat="1" x14ac:dyDescent="0.25">
      <c r="A423" s="211" t="s">
        <v>136</v>
      </c>
      <c r="B423" s="211" t="s">
        <v>136</v>
      </c>
      <c r="C423" s="211" t="str">
        <f t="shared" si="242"/>
        <v>Recessed Door Contact</v>
      </c>
      <c r="D423" s="211" t="str">
        <f t="shared" si="243"/>
        <v>Contact de porte contact encastré</v>
      </c>
      <c r="E423" s="211" t="str">
        <f t="shared" si="244"/>
        <v/>
      </c>
      <c r="F423" s="211" t="str">
        <f t="shared" si="245"/>
        <v>Recessed Door Contact</v>
      </c>
      <c r="G423" s="211" t="str">
        <f t="shared" si="246"/>
        <v>Contact de porte contact encastré</v>
      </c>
      <c r="H423" s="211" t="str">
        <f t="shared" si="247"/>
        <v>Recessed Door Contact</v>
      </c>
      <c r="I423" s="211" t="str">
        <f t="shared" si="277"/>
        <v>Contact de porte contact encastré</v>
      </c>
      <c r="J423" s="211" t="str">
        <f t="shared" si="248"/>
        <v/>
      </c>
      <c r="K423" s="211" t="str">
        <f t="shared" si="249"/>
        <v>2GIG_DW20R</v>
      </c>
      <c r="L423" s="211" t="str">
        <f t="shared" si="278"/>
        <v>Inventory</v>
      </c>
      <c r="M423" s="211" t="str">
        <f t="shared" si="250"/>
        <v>NO</v>
      </c>
      <c r="N423" s="211" t="str">
        <f t="shared" si="251"/>
        <v>Product</v>
      </c>
      <c r="O423" s="211" t="str">
        <f t="shared" si="252"/>
        <v>Sensor</v>
      </c>
      <c r="P423" s="211" t="str">
        <f t="shared" si="253"/>
        <v>One Time</v>
      </c>
      <c r="Q423" s="349">
        <v>43930</v>
      </c>
      <c r="R423" s="349"/>
      <c r="S423" s="211" t="str">
        <f t="shared" si="254"/>
        <v>YES</v>
      </c>
      <c r="T423" s="211" t="str">
        <f t="shared" si="255"/>
        <v>No</v>
      </c>
      <c r="U423" s="211" t="str">
        <f t="shared" si="256"/>
        <v>No</v>
      </c>
      <c r="V423" s="211" t="str">
        <f t="shared" si="257"/>
        <v>NO</v>
      </c>
      <c r="W423" s="211" t="str">
        <f t="shared" si="258"/>
        <v>NO</v>
      </c>
      <c r="X423" s="211">
        <v>0</v>
      </c>
      <c r="Y423" s="211" t="s">
        <v>3277</v>
      </c>
      <c r="Z423" s="211" t="s">
        <v>3275</v>
      </c>
      <c r="AA423" s="211" t="s">
        <v>3319</v>
      </c>
      <c r="AB423" s="211" t="s">
        <v>3286</v>
      </c>
      <c r="AC423" s="211" t="s">
        <v>3286</v>
      </c>
      <c r="AD423" s="211" t="s">
        <v>3320</v>
      </c>
      <c r="AE423" s="211" t="str">
        <f t="shared" si="259"/>
        <v>2GIG_DW20R</v>
      </c>
      <c r="AF423" s="211" t="str">
        <f t="shared" si="260"/>
        <v/>
      </c>
      <c r="AG423" s="211" t="str">
        <f t="shared" si="261"/>
        <v/>
      </c>
      <c r="AH423" s="211" t="str">
        <f t="shared" si="281"/>
        <v>X</v>
      </c>
      <c r="AI423" s="211" t="str">
        <f t="shared" si="262"/>
        <v/>
      </c>
      <c r="AJ423" s="211" t="str">
        <f t="shared" si="263"/>
        <v/>
      </c>
      <c r="AK423" s="211" t="str">
        <f t="shared" si="264"/>
        <v/>
      </c>
      <c r="AL423" s="211" t="str">
        <f t="shared" si="265"/>
        <v/>
      </c>
      <c r="AM423" s="211" t="str">
        <f t="shared" si="266"/>
        <v/>
      </c>
      <c r="AN423" s="211" t="str">
        <f t="shared" si="267"/>
        <v>No</v>
      </c>
      <c r="AO423" s="211" t="str">
        <f t="shared" si="268"/>
        <v>No</v>
      </c>
      <c r="AP423" s="211" t="str">
        <f t="shared" si="269"/>
        <v>No</v>
      </c>
      <c r="AQ423" s="211" t="str">
        <f t="shared" si="270"/>
        <v/>
      </c>
      <c r="AR423" s="211" t="str">
        <f t="shared" si="271"/>
        <v/>
      </c>
      <c r="AS423" s="211" t="str">
        <f t="shared" si="272"/>
        <v/>
      </c>
      <c r="AT423" s="211" t="str">
        <f t="shared" si="273"/>
        <v/>
      </c>
      <c r="AU423" s="211" t="str">
        <f t="shared" si="274"/>
        <v/>
      </c>
      <c r="AV423" s="211" t="str">
        <f t="shared" si="275"/>
        <v/>
      </c>
      <c r="AW423" s="211" t="str">
        <f t="shared" si="276"/>
        <v/>
      </c>
      <c r="AX423" s="211" t="str">
        <f t="shared" si="279"/>
        <v>NO</v>
      </c>
      <c r="AY423" s="125" t="str">
        <f t="shared" si="280"/>
        <v/>
      </c>
    </row>
    <row r="424" spans="1:51" s="211" customFormat="1" x14ac:dyDescent="0.25">
      <c r="A424" s="211" t="s">
        <v>54</v>
      </c>
      <c r="B424" s="211" t="s">
        <v>54</v>
      </c>
      <c r="C424" s="211" t="str">
        <f t="shared" si="242"/>
        <v>Door Contact</v>
      </c>
      <c r="D424" s="211" t="str">
        <f t="shared" si="243"/>
        <v>Contact de porte et fenêtre</v>
      </c>
      <c r="E424" s="211" t="str">
        <f t="shared" si="244"/>
        <v/>
      </c>
      <c r="F424" s="211" t="str">
        <f t="shared" si="245"/>
        <v>Door Contact</v>
      </c>
      <c r="G424" s="211" t="str">
        <f t="shared" si="246"/>
        <v>Contact de porte et fenêtre</v>
      </c>
      <c r="H424" s="211" t="str">
        <f t="shared" si="247"/>
        <v>Door Contact</v>
      </c>
      <c r="I424" s="211" t="str">
        <f t="shared" si="277"/>
        <v>Contact de porte et fenêtre</v>
      </c>
      <c r="J424" s="211" t="str">
        <f t="shared" si="248"/>
        <v/>
      </c>
      <c r="K424" s="211" t="str">
        <f t="shared" si="249"/>
        <v>2GIG_DW10_34</v>
      </c>
      <c r="L424" s="211" t="str">
        <f t="shared" si="278"/>
        <v>Inventory</v>
      </c>
      <c r="M424" s="211" t="str">
        <f t="shared" si="250"/>
        <v>NO</v>
      </c>
      <c r="N424" s="211" t="str">
        <f t="shared" si="251"/>
        <v>Product</v>
      </c>
      <c r="O424" s="211" t="str">
        <f t="shared" si="252"/>
        <v>Sensor</v>
      </c>
      <c r="P424" s="211" t="str">
        <f t="shared" si="253"/>
        <v>One Time</v>
      </c>
      <c r="Q424" s="349">
        <v>43930</v>
      </c>
      <c r="R424" s="349"/>
      <c r="S424" s="211" t="str">
        <f t="shared" si="254"/>
        <v>YES</v>
      </c>
      <c r="T424" s="211" t="str">
        <f t="shared" si="255"/>
        <v>No</v>
      </c>
      <c r="U424" s="211" t="str">
        <f t="shared" si="256"/>
        <v>No</v>
      </c>
      <c r="V424" s="211" t="str">
        <f t="shared" si="257"/>
        <v>NO</v>
      </c>
      <c r="W424" s="211" t="str">
        <f t="shared" si="258"/>
        <v>NO</v>
      </c>
      <c r="X424" s="211">
        <v>0</v>
      </c>
      <c r="Y424" s="211" t="s">
        <v>3277</v>
      </c>
      <c r="Z424" s="211" t="s">
        <v>3275</v>
      </c>
      <c r="AA424" s="211" t="s">
        <v>3319</v>
      </c>
      <c r="AB424" s="211" t="s">
        <v>3286</v>
      </c>
      <c r="AC424" s="211" t="s">
        <v>3286</v>
      </c>
      <c r="AD424" s="211" t="s">
        <v>3320</v>
      </c>
      <c r="AE424" s="211" t="str">
        <f t="shared" si="259"/>
        <v>2GIG_DW10_34</v>
      </c>
      <c r="AF424" s="211" t="str">
        <f t="shared" si="260"/>
        <v/>
      </c>
      <c r="AG424" s="211" t="str">
        <f t="shared" si="261"/>
        <v/>
      </c>
      <c r="AH424" s="211" t="str">
        <f t="shared" si="281"/>
        <v>X</v>
      </c>
      <c r="AI424" s="211" t="str">
        <f t="shared" si="262"/>
        <v/>
      </c>
      <c r="AJ424" s="211" t="str">
        <f t="shared" si="263"/>
        <v/>
      </c>
      <c r="AK424" s="211" t="str">
        <f t="shared" si="264"/>
        <v/>
      </c>
      <c r="AL424" s="211" t="str">
        <f t="shared" si="265"/>
        <v/>
      </c>
      <c r="AM424" s="211" t="str">
        <f t="shared" si="266"/>
        <v/>
      </c>
      <c r="AN424" s="211" t="str">
        <f t="shared" si="267"/>
        <v>No</v>
      </c>
      <c r="AO424" s="211" t="str">
        <f t="shared" si="268"/>
        <v>No</v>
      </c>
      <c r="AP424" s="211" t="str">
        <f t="shared" si="269"/>
        <v>No</v>
      </c>
      <c r="AQ424" s="211" t="str">
        <f t="shared" si="270"/>
        <v/>
      </c>
      <c r="AR424" s="211" t="str">
        <f t="shared" si="271"/>
        <v/>
      </c>
      <c r="AS424" s="211" t="str">
        <f t="shared" si="272"/>
        <v/>
      </c>
      <c r="AT424" s="211" t="str">
        <f t="shared" si="273"/>
        <v/>
      </c>
      <c r="AU424" s="211" t="str">
        <f t="shared" si="274"/>
        <v/>
      </c>
      <c r="AV424" s="211" t="str">
        <f t="shared" si="275"/>
        <v/>
      </c>
      <c r="AW424" s="211" t="str">
        <f t="shared" si="276"/>
        <v/>
      </c>
      <c r="AX424" s="211" t="str">
        <f t="shared" si="279"/>
        <v>NO</v>
      </c>
      <c r="AY424" s="125" t="str">
        <f t="shared" si="280"/>
        <v/>
      </c>
    </row>
    <row r="425" spans="1:51" s="211" customFormat="1" x14ac:dyDescent="0.25">
      <c r="A425" s="211" t="s">
        <v>53</v>
      </c>
      <c r="B425" s="211" t="s">
        <v>53</v>
      </c>
      <c r="C425" s="211" t="str">
        <f t="shared" si="242"/>
        <v>Wireless Doorbell</v>
      </c>
      <c r="D425" s="211" t="str">
        <f t="shared" si="243"/>
        <v>Sonnette sans fil</v>
      </c>
      <c r="E425" s="211" t="str">
        <f t="shared" si="244"/>
        <v/>
      </c>
      <c r="F425" s="211" t="str">
        <f t="shared" si="245"/>
        <v>Wireless Doorbell</v>
      </c>
      <c r="G425" s="211" t="str">
        <f t="shared" si="246"/>
        <v>Sonnette sans fil</v>
      </c>
      <c r="H425" s="211" t="str">
        <f t="shared" si="247"/>
        <v>Wireless Doorbell</v>
      </c>
      <c r="I425" s="211" t="str">
        <f t="shared" si="277"/>
        <v>Sonnette sans fil</v>
      </c>
      <c r="J425" s="211" t="str">
        <f t="shared" si="248"/>
        <v/>
      </c>
      <c r="K425" s="211" t="str">
        <f t="shared" si="249"/>
        <v>2GIG_DBELL</v>
      </c>
      <c r="L425" s="211" t="str">
        <f t="shared" si="278"/>
        <v>Inventory</v>
      </c>
      <c r="M425" s="211" t="str">
        <f t="shared" si="250"/>
        <v>NO</v>
      </c>
      <c r="N425" s="211" t="str">
        <f t="shared" si="251"/>
        <v>Product</v>
      </c>
      <c r="O425" s="211" t="str">
        <f t="shared" si="252"/>
        <v>Automation</v>
      </c>
      <c r="P425" s="211" t="str">
        <f t="shared" si="253"/>
        <v>One Time</v>
      </c>
      <c r="Q425" s="349">
        <v>43930</v>
      </c>
      <c r="R425" s="349"/>
      <c r="S425" s="211" t="str">
        <f t="shared" si="254"/>
        <v>YES</v>
      </c>
      <c r="T425" s="211" t="str">
        <f t="shared" si="255"/>
        <v>No</v>
      </c>
      <c r="U425" s="211" t="str">
        <f t="shared" si="256"/>
        <v>No</v>
      </c>
      <c r="V425" s="211" t="str">
        <f t="shared" si="257"/>
        <v>NO</v>
      </c>
      <c r="W425" s="211" t="str">
        <f t="shared" si="258"/>
        <v>NO</v>
      </c>
      <c r="X425" s="211">
        <v>0</v>
      </c>
      <c r="Y425" s="211" t="s">
        <v>3277</v>
      </c>
      <c r="Z425" s="211" t="s">
        <v>3275</v>
      </c>
      <c r="AA425" s="211" t="s">
        <v>3319</v>
      </c>
      <c r="AB425" s="211" t="s">
        <v>3286</v>
      </c>
      <c r="AC425" s="211" t="s">
        <v>3286</v>
      </c>
      <c r="AD425" s="211" t="s">
        <v>3320</v>
      </c>
      <c r="AE425" s="211" t="str">
        <f t="shared" si="259"/>
        <v>2GIG_DBELL</v>
      </c>
      <c r="AF425" s="211" t="str">
        <f t="shared" si="260"/>
        <v/>
      </c>
      <c r="AG425" s="211" t="str">
        <f t="shared" si="261"/>
        <v/>
      </c>
      <c r="AH425" s="211" t="str">
        <f t="shared" si="281"/>
        <v>X</v>
      </c>
      <c r="AI425" s="211" t="str">
        <f t="shared" si="262"/>
        <v/>
      </c>
      <c r="AJ425" s="211" t="str">
        <f t="shared" si="263"/>
        <v/>
      </c>
      <c r="AK425" s="211" t="str">
        <f t="shared" si="264"/>
        <v/>
      </c>
      <c r="AL425" s="211" t="str">
        <f t="shared" si="265"/>
        <v/>
      </c>
      <c r="AM425" s="211" t="str">
        <f t="shared" si="266"/>
        <v/>
      </c>
      <c r="AN425" s="211" t="str">
        <f t="shared" si="267"/>
        <v>No</v>
      </c>
      <c r="AO425" s="211" t="str">
        <f t="shared" si="268"/>
        <v>No</v>
      </c>
      <c r="AP425" s="211" t="str">
        <f t="shared" si="269"/>
        <v>No</v>
      </c>
      <c r="AQ425" s="211" t="str">
        <f t="shared" si="270"/>
        <v/>
      </c>
      <c r="AR425" s="211" t="str">
        <f t="shared" si="271"/>
        <v/>
      </c>
      <c r="AS425" s="211" t="str">
        <f t="shared" si="272"/>
        <v/>
      </c>
      <c r="AT425" s="211" t="str">
        <f t="shared" si="273"/>
        <v/>
      </c>
      <c r="AU425" s="211" t="str">
        <f t="shared" si="274"/>
        <v/>
      </c>
      <c r="AV425" s="211" t="str">
        <f t="shared" si="275"/>
        <v/>
      </c>
      <c r="AW425" s="211" t="str">
        <f t="shared" si="276"/>
        <v/>
      </c>
      <c r="AX425" s="211" t="str">
        <f t="shared" si="279"/>
        <v>NO</v>
      </c>
      <c r="AY425" s="125" t="str">
        <f t="shared" si="280"/>
        <v/>
      </c>
    </row>
    <row r="426" spans="1:51" s="211" customFormat="1" x14ac:dyDescent="0.25">
      <c r="A426" s="211" t="s">
        <v>52</v>
      </c>
      <c r="B426" s="211" t="s">
        <v>52</v>
      </c>
      <c r="C426" s="211" t="str">
        <f t="shared" si="242"/>
        <v>Carbon Monoxide Detector</v>
      </c>
      <c r="D426" s="211" t="str">
        <f t="shared" si="243"/>
        <v>Détecteur de monoxyde de carbone</v>
      </c>
      <c r="E426" s="211" t="str">
        <f t="shared" si="244"/>
        <v/>
      </c>
      <c r="F426" s="211" t="str">
        <f t="shared" si="245"/>
        <v>Carbon Monoxide Detector</v>
      </c>
      <c r="G426" s="211" t="str">
        <f t="shared" si="246"/>
        <v>Détecteur de monoxyde de carbone</v>
      </c>
      <c r="H426" s="211" t="str">
        <f t="shared" si="247"/>
        <v>Carbon Monoxide Detector</v>
      </c>
      <c r="I426" s="211" t="str">
        <f t="shared" si="277"/>
        <v>Détecteur de monoxyde de carbone</v>
      </c>
      <c r="J426" s="211" t="str">
        <f t="shared" si="248"/>
        <v/>
      </c>
      <c r="K426" s="211" t="str">
        <f t="shared" si="249"/>
        <v>2GIG_CO3_345</v>
      </c>
      <c r="L426" s="211" t="str">
        <f t="shared" si="278"/>
        <v>Inventory</v>
      </c>
      <c r="M426" s="211" t="str">
        <f t="shared" si="250"/>
        <v>NO</v>
      </c>
      <c r="N426" s="211" t="str">
        <f t="shared" si="251"/>
        <v>Product</v>
      </c>
      <c r="O426" s="211" t="str">
        <f t="shared" si="252"/>
        <v>Sensor</v>
      </c>
      <c r="P426" s="211" t="str">
        <f t="shared" si="253"/>
        <v>One Time</v>
      </c>
      <c r="Q426" s="349">
        <v>43930</v>
      </c>
      <c r="R426" s="349"/>
      <c r="S426" s="211" t="str">
        <f t="shared" si="254"/>
        <v>YES</v>
      </c>
      <c r="T426" s="211" t="str">
        <f t="shared" si="255"/>
        <v>No</v>
      </c>
      <c r="U426" s="211" t="str">
        <f t="shared" si="256"/>
        <v>No</v>
      </c>
      <c r="V426" s="211" t="str">
        <f t="shared" si="257"/>
        <v>NO</v>
      </c>
      <c r="W426" s="211" t="str">
        <f t="shared" si="258"/>
        <v>NO</v>
      </c>
      <c r="X426" s="211">
        <v>0</v>
      </c>
      <c r="Y426" s="211" t="s">
        <v>3277</v>
      </c>
      <c r="Z426" s="211" t="s">
        <v>3275</v>
      </c>
      <c r="AA426" s="211" t="s">
        <v>3319</v>
      </c>
      <c r="AB426" s="211" t="s">
        <v>3286</v>
      </c>
      <c r="AC426" s="211" t="s">
        <v>3286</v>
      </c>
      <c r="AD426" s="211" t="s">
        <v>3320</v>
      </c>
      <c r="AE426" s="211" t="str">
        <f t="shared" si="259"/>
        <v>2GIG_CO3_345</v>
      </c>
      <c r="AF426" s="211" t="str">
        <f t="shared" si="260"/>
        <v/>
      </c>
      <c r="AG426" s="211" t="str">
        <f t="shared" si="261"/>
        <v/>
      </c>
      <c r="AH426" s="211" t="str">
        <f t="shared" si="281"/>
        <v>X</v>
      </c>
      <c r="AI426" s="211" t="str">
        <f t="shared" si="262"/>
        <v/>
      </c>
      <c r="AJ426" s="211" t="str">
        <f t="shared" si="263"/>
        <v/>
      </c>
      <c r="AK426" s="211" t="str">
        <f t="shared" si="264"/>
        <v>YES</v>
      </c>
      <c r="AL426" s="211">
        <f t="shared" si="265"/>
        <v>72</v>
      </c>
      <c r="AM426" s="211" t="str">
        <f t="shared" si="266"/>
        <v/>
      </c>
      <c r="AN426" s="211" t="str">
        <f t="shared" si="267"/>
        <v>No</v>
      </c>
      <c r="AO426" s="211" t="str">
        <f t="shared" si="268"/>
        <v>No</v>
      </c>
      <c r="AP426" s="211" t="str">
        <f t="shared" si="269"/>
        <v>No</v>
      </c>
      <c r="AQ426" s="211" t="str">
        <f t="shared" si="270"/>
        <v/>
      </c>
      <c r="AR426" s="211" t="str">
        <f t="shared" si="271"/>
        <v/>
      </c>
      <c r="AS426" s="211" t="str">
        <f t="shared" si="272"/>
        <v/>
      </c>
      <c r="AT426" s="211" t="str">
        <f t="shared" si="273"/>
        <v/>
      </c>
      <c r="AU426" s="211" t="str">
        <f t="shared" si="274"/>
        <v/>
      </c>
      <c r="AV426" s="211" t="str">
        <f t="shared" si="275"/>
        <v/>
      </c>
      <c r="AW426" s="211" t="str">
        <f t="shared" si="276"/>
        <v/>
      </c>
      <c r="AX426" s="211" t="str">
        <f t="shared" si="279"/>
        <v>NO</v>
      </c>
      <c r="AY426" s="125" t="str">
        <f t="shared" si="280"/>
        <v/>
      </c>
    </row>
    <row r="427" spans="1:51" s="211" customFormat="1" x14ac:dyDescent="0.25">
      <c r="A427" s="211" t="s">
        <v>2300</v>
      </c>
      <c r="B427" s="211" t="s">
        <v>2300</v>
      </c>
      <c r="C427" s="211" t="str">
        <f t="shared" si="242"/>
        <v>Internal Cell Radio Module Antenna</v>
      </c>
      <c r="D427" s="211" t="str">
        <f t="shared" si="243"/>
        <v>Antenne interne du module radio cellulaire</v>
      </c>
      <c r="E427" s="211" t="str">
        <f t="shared" si="244"/>
        <v/>
      </c>
      <c r="F427" s="211" t="str">
        <f t="shared" si="245"/>
        <v>Internal Cell Radio Module Antenna</v>
      </c>
      <c r="G427" s="211" t="str">
        <f t="shared" si="246"/>
        <v>Antenne interne du module radio cellulaire</v>
      </c>
      <c r="H427" s="211" t="str">
        <f t="shared" si="247"/>
        <v>Internal Cell Radio Module Antenna</v>
      </c>
      <c r="I427" s="211" t="str">
        <f t="shared" si="277"/>
        <v>Antenne interne du module radio cellulaire</v>
      </c>
      <c r="J427" s="211" t="str">
        <f t="shared" si="248"/>
        <v/>
      </c>
      <c r="K427" s="211" t="str">
        <f t="shared" si="249"/>
        <v>2GIG_ANT3X</v>
      </c>
      <c r="L427" s="211" t="str">
        <f t="shared" si="278"/>
        <v>Inventory</v>
      </c>
      <c r="M427" s="211" t="str">
        <f t="shared" si="250"/>
        <v>NO</v>
      </c>
      <c r="N427" s="211" t="str">
        <f t="shared" si="251"/>
        <v>Product</v>
      </c>
      <c r="O427" s="211" t="str">
        <f t="shared" si="252"/>
        <v>Panel</v>
      </c>
      <c r="P427" s="211" t="str">
        <f t="shared" si="253"/>
        <v>One Time</v>
      </c>
      <c r="Q427" s="349">
        <v>43930</v>
      </c>
      <c r="R427" s="349"/>
      <c r="S427" s="211" t="str">
        <f t="shared" si="254"/>
        <v>YES</v>
      </c>
      <c r="T427" s="211" t="str">
        <f t="shared" si="255"/>
        <v>No</v>
      </c>
      <c r="U427" s="211" t="str">
        <f t="shared" si="256"/>
        <v>No</v>
      </c>
      <c r="V427" s="211" t="str">
        <f t="shared" si="257"/>
        <v>NO</v>
      </c>
      <c r="W427" s="211" t="str">
        <f t="shared" si="258"/>
        <v>NO</v>
      </c>
      <c r="X427" s="211">
        <v>0</v>
      </c>
      <c r="Y427" s="211" t="s">
        <v>3277</v>
      </c>
      <c r="Z427" s="211" t="s">
        <v>3275</v>
      </c>
      <c r="AA427" s="211" t="s">
        <v>3319</v>
      </c>
      <c r="AB427" s="211" t="s">
        <v>3286</v>
      </c>
      <c r="AC427" s="211" t="s">
        <v>3286</v>
      </c>
      <c r="AD427" s="211" t="s">
        <v>3320</v>
      </c>
      <c r="AE427" s="211" t="str">
        <f t="shared" si="259"/>
        <v>2GIG_ANT3X</v>
      </c>
      <c r="AF427" s="211" t="str">
        <f t="shared" si="260"/>
        <v/>
      </c>
      <c r="AG427" s="211" t="str">
        <f t="shared" si="261"/>
        <v/>
      </c>
      <c r="AH427" s="211" t="str">
        <f t="shared" si="281"/>
        <v>X</v>
      </c>
      <c r="AI427" s="211" t="str">
        <f t="shared" si="262"/>
        <v/>
      </c>
      <c r="AJ427" s="211" t="str">
        <f t="shared" si="263"/>
        <v/>
      </c>
      <c r="AK427" s="211" t="str">
        <f t="shared" si="264"/>
        <v/>
      </c>
      <c r="AL427" s="211" t="str">
        <f t="shared" si="265"/>
        <v/>
      </c>
      <c r="AM427" s="211" t="str">
        <f t="shared" si="266"/>
        <v/>
      </c>
      <c r="AN427" s="211" t="str">
        <f t="shared" si="267"/>
        <v>No</v>
      </c>
      <c r="AO427" s="211" t="str">
        <f t="shared" si="268"/>
        <v>No</v>
      </c>
      <c r="AP427" s="211" t="str">
        <f t="shared" si="269"/>
        <v>No</v>
      </c>
      <c r="AQ427" s="211" t="str">
        <f t="shared" si="270"/>
        <v/>
      </c>
      <c r="AR427" s="211" t="str">
        <f t="shared" si="271"/>
        <v/>
      </c>
      <c r="AS427" s="211" t="str">
        <f t="shared" si="272"/>
        <v/>
      </c>
      <c r="AT427" s="211" t="str">
        <f t="shared" si="273"/>
        <v/>
      </c>
      <c r="AU427" s="211" t="str">
        <f t="shared" si="274"/>
        <v/>
      </c>
      <c r="AV427" s="211" t="str">
        <f t="shared" si="275"/>
        <v/>
      </c>
      <c r="AW427" s="211" t="str">
        <f t="shared" si="276"/>
        <v/>
      </c>
      <c r="AX427" s="211" t="str">
        <f t="shared" si="279"/>
        <v>NO</v>
      </c>
      <c r="AY427" s="125" t="str">
        <f t="shared" si="280"/>
        <v/>
      </c>
    </row>
    <row r="428" spans="1:51" s="211" customFormat="1" x14ac:dyDescent="0.25">
      <c r="A428" s="211" t="s">
        <v>3179</v>
      </c>
      <c r="B428" s="211" t="s">
        <v>3179</v>
      </c>
      <c r="C428" s="211" t="str">
        <f t="shared" si="242"/>
        <v>10 Foot External  Mount  Antenna</v>
      </c>
      <c r="D428" s="211" t="str">
        <f t="shared" si="243"/>
        <v>Antenne montée externe de 10 pieds</v>
      </c>
      <c r="E428" s="211" t="str">
        <f t="shared" si="244"/>
        <v/>
      </c>
      <c r="F428" s="211" t="str">
        <f t="shared" si="245"/>
        <v>10 Foot External  Mount  Antenna</v>
      </c>
      <c r="G428" s="211" t="str">
        <f t="shared" si="246"/>
        <v>Antenne montée externe de 10 pieds</v>
      </c>
      <c r="H428" s="211" t="str">
        <f t="shared" si="247"/>
        <v>10 Foot External  Mount  Antenna</v>
      </c>
      <c r="I428" s="211" t="str">
        <f t="shared" si="277"/>
        <v>Antenne montée externe de 10 pieds</v>
      </c>
      <c r="J428" s="211" t="str">
        <f t="shared" si="248"/>
        <v/>
      </c>
      <c r="K428" s="211" t="str">
        <f t="shared" si="249"/>
        <v>2GIG_ANT2X</v>
      </c>
      <c r="L428" s="211" t="str">
        <f t="shared" si="278"/>
        <v>Inventory</v>
      </c>
      <c r="M428" s="211" t="str">
        <f t="shared" si="250"/>
        <v>NO</v>
      </c>
      <c r="N428" s="211" t="str">
        <f t="shared" si="251"/>
        <v>Product</v>
      </c>
      <c r="O428" s="211" t="str">
        <f t="shared" si="252"/>
        <v>Misc</v>
      </c>
      <c r="P428" s="211" t="str">
        <f t="shared" si="253"/>
        <v>One Time</v>
      </c>
      <c r="Q428" s="349">
        <v>43930</v>
      </c>
      <c r="R428" s="349"/>
      <c r="S428" s="211" t="str">
        <f t="shared" si="254"/>
        <v>YES</v>
      </c>
      <c r="T428" s="211" t="str">
        <f t="shared" si="255"/>
        <v>No</v>
      </c>
      <c r="U428" s="211" t="str">
        <f t="shared" si="256"/>
        <v>No</v>
      </c>
      <c r="V428" s="211" t="str">
        <f t="shared" si="257"/>
        <v>NO</v>
      </c>
      <c r="W428" s="211" t="str">
        <f t="shared" si="258"/>
        <v>NO</v>
      </c>
      <c r="X428" s="211">
        <v>0</v>
      </c>
      <c r="Y428" s="211" t="s">
        <v>3277</v>
      </c>
      <c r="Z428" s="211" t="s">
        <v>3275</v>
      </c>
      <c r="AA428" s="211" t="s">
        <v>3319</v>
      </c>
      <c r="AB428" s="211" t="s">
        <v>3286</v>
      </c>
      <c r="AC428" s="211" t="s">
        <v>3286</v>
      </c>
      <c r="AD428" s="211" t="s">
        <v>3320</v>
      </c>
      <c r="AE428" s="211" t="str">
        <f t="shared" si="259"/>
        <v>2GIG_ANT2X</v>
      </c>
      <c r="AF428" s="211" t="str">
        <f t="shared" si="260"/>
        <v/>
      </c>
      <c r="AG428" s="211" t="str">
        <f t="shared" si="261"/>
        <v/>
      </c>
      <c r="AH428" s="211" t="str">
        <f t="shared" si="281"/>
        <v>X</v>
      </c>
      <c r="AI428" s="211" t="str">
        <f t="shared" si="262"/>
        <v/>
      </c>
      <c r="AJ428" s="211" t="str">
        <f t="shared" si="263"/>
        <v/>
      </c>
      <c r="AK428" s="211" t="str">
        <f t="shared" si="264"/>
        <v/>
      </c>
      <c r="AL428" s="211" t="str">
        <f t="shared" si="265"/>
        <v/>
      </c>
      <c r="AM428" s="211" t="str">
        <f t="shared" si="266"/>
        <v/>
      </c>
      <c r="AN428" s="211" t="str">
        <f t="shared" si="267"/>
        <v>No</v>
      </c>
      <c r="AO428" s="211" t="str">
        <f t="shared" si="268"/>
        <v>No</v>
      </c>
      <c r="AP428" s="211" t="str">
        <f t="shared" si="269"/>
        <v>No</v>
      </c>
      <c r="AQ428" s="211" t="str">
        <f t="shared" si="270"/>
        <v/>
      </c>
      <c r="AR428" s="211" t="str">
        <f t="shared" si="271"/>
        <v/>
      </c>
      <c r="AS428" s="211" t="str">
        <f t="shared" si="272"/>
        <v/>
      </c>
      <c r="AT428" s="211" t="str">
        <f t="shared" si="273"/>
        <v/>
      </c>
      <c r="AU428" s="211" t="str">
        <f t="shared" si="274"/>
        <v/>
      </c>
      <c r="AV428" s="211" t="str">
        <f t="shared" si="275"/>
        <v/>
      </c>
      <c r="AW428" s="211" t="str">
        <f t="shared" si="276"/>
        <v/>
      </c>
      <c r="AX428" s="211" t="str">
        <f t="shared" si="279"/>
        <v>NO</v>
      </c>
      <c r="AY428" s="125" t="str">
        <f t="shared" si="280"/>
        <v/>
      </c>
    </row>
    <row r="429" spans="1:51" s="211" customFormat="1" x14ac:dyDescent="0.25">
      <c r="A429" s="211" t="s">
        <v>94</v>
      </c>
      <c r="B429" s="211" t="s">
        <v>94</v>
      </c>
      <c r="C429" s="211" t="str">
        <f t="shared" si="242"/>
        <v>Cold Weather Door Contact</v>
      </c>
      <c r="D429" s="211" t="str">
        <f t="shared" si="243"/>
        <v>Contact de porte et fenêtre  par temps froid</v>
      </c>
      <c r="E429" s="211" t="str">
        <f t="shared" si="244"/>
        <v/>
      </c>
      <c r="F429" s="211" t="str">
        <f t="shared" si="245"/>
        <v>Cold Weather Door Contact</v>
      </c>
      <c r="G429" s="211" t="str">
        <f t="shared" si="246"/>
        <v>Contact de porte et fenêtre  par temps froid</v>
      </c>
      <c r="H429" s="211" t="str">
        <f t="shared" si="247"/>
        <v>Cold Weather Door Contact</v>
      </c>
      <c r="I429" s="211" t="str">
        <f t="shared" si="277"/>
        <v>Contact de porte et fenêtre  par temps froid</v>
      </c>
      <c r="J429" s="211" t="str">
        <f t="shared" si="248"/>
        <v/>
      </c>
      <c r="K429" s="211" t="str">
        <f t="shared" si="249"/>
        <v>2GIG_5816OD</v>
      </c>
      <c r="L429" s="211" t="str">
        <f t="shared" si="278"/>
        <v>Inventory</v>
      </c>
      <c r="M429" s="211" t="str">
        <f t="shared" si="250"/>
        <v>NO</v>
      </c>
      <c r="N429" s="211" t="str">
        <f t="shared" si="251"/>
        <v>Product</v>
      </c>
      <c r="O429" s="211" t="str">
        <f t="shared" si="252"/>
        <v>Sensor</v>
      </c>
      <c r="P429" s="211" t="str">
        <f t="shared" si="253"/>
        <v>One Time</v>
      </c>
      <c r="Q429" s="349">
        <v>43930</v>
      </c>
      <c r="R429" s="349"/>
      <c r="S429" s="211" t="str">
        <f t="shared" si="254"/>
        <v>YES</v>
      </c>
      <c r="T429" s="211" t="str">
        <f t="shared" si="255"/>
        <v>No</v>
      </c>
      <c r="U429" s="211" t="str">
        <f t="shared" si="256"/>
        <v>No</v>
      </c>
      <c r="V429" s="211" t="str">
        <f t="shared" si="257"/>
        <v>NO</v>
      </c>
      <c r="W429" s="211" t="str">
        <f t="shared" si="258"/>
        <v>NO</v>
      </c>
      <c r="X429" s="211">
        <v>0</v>
      </c>
      <c r="Y429" s="211" t="s">
        <v>3277</v>
      </c>
      <c r="Z429" s="211" t="s">
        <v>3275</v>
      </c>
      <c r="AA429" s="211" t="s">
        <v>3319</v>
      </c>
      <c r="AB429" s="211" t="s">
        <v>3286</v>
      </c>
      <c r="AC429" s="211" t="s">
        <v>3286</v>
      </c>
      <c r="AD429" s="211" t="s">
        <v>3320</v>
      </c>
      <c r="AE429" s="211" t="str">
        <f t="shared" si="259"/>
        <v>2GIG_5816OD</v>
      </c>
      <c r="AF429" s="211" t="str">
        <f t="shared" si="260"/>
        <v/>
      </c>
      <c r="AG429" s="211" t="str">
        <f t="shared" si="261"/>
        <v/>
      </c>
      <c r="AH429" s="211" t="str">
        <f t="shared" si="281"/>
        <v>X</v>
      </c>
      <c r="AI429" s="211" t="str">
        <f t="shared" si="262"/>
        <v/>
      </c>
      <c r="AJ429" s="211" t="str">
        <f t="shared" si="263"/>
        <v/>
      </c>
      <c r="AK429" s="211" t="str">
        <f t="shared" si="264"/>
        <v/>
      </c>
      <c r="AL429" s="211" t="str">
        <f t="shared" si="265"/>
        <v/>
      </c>
      <c r="AM429" s="211" t="str">
        <f t="shared" si="266"/>
        <v/>
      </c>
      <c r="AN429" s="211" t="str">
        <f t="shared" si="267"/>
        <v>No</v>
      </c>
      <c r="AO429" s="211" t="str">
        <f t="shared" si="268"/>
        <v>No</v>
      </c>
      <c r="AP429" s="211" t="str">
        <f t="shared" si="269"/>
        <v>No</v>
      </c>
      <c r="AQ429" s="211" t="str">
        <f t="shared" si="270"/>
        <v/>
      </c>
      <c r="AR429" s="211" t="str">
        <f t="shared" si="271"/>
        <v/>
      </c>
      <c r="AS429" s="211" t="str">
        <f t="shared" si="272"/>
        <v/>
      </c>
      <c r="AT429" s="211" t="str">
        <f t="shared" si="273"/>
        <v/>
      </c>
      <c r="AU429" s="211" t="str">
        <f t="shared" si="274"/>
        <v/>
      </c>
      <c r="AV429" s="211" t="str">
        <f t="shared" si="275"/>
        <v/>
      </c>
      <c r="AW429" s="211" t="str">
        <f t="shared" si="276"/>
        <v/>
      </c>
      <c r="AX429" s="211" t="str">
        <f t="shared" si="279"/>
        <v>NO</v>
      </c>
      <c r="AY429" s="125" t="str">
        <f t="shared" si="280"/>
        <v/>
      </c>
    </row>
    <row r="430" spans="1:51" s="211" customFormat="1" x14ac:dyDescent="0.25">
      <c r="A430" s="211" t="s">
        <v>93</v>
      </c>
      <c r="B430" s="211" t="s">
        <v>93</v>
      </c>
      <c r="C430" s="211" t="str">
        <f t="shared" si="242"/>
        <v>Cold Weather Motion detector</v>
      </c>
      <c r="D430" s="211" t="str">
        <f t="shared" si="243"/>
        <v>Détecteur de mouvements par temps froid</v>
      </c>
      <c r="E430" s="211" t="str">
        <f t="shared" si="244"/>
        <v/>
      </c>
      <c r="F430" s="211" t="str">
        <f t="shared" si="245"/>
        <v>Cold Weather Motion detector</v>
      </c>
      <c r="G430" s="211" t="str">
        <f t="shared" si="246"/>
        <v>Détecteur de mouvements par temps froid</v>
      </c>
      <c r="H430" s="211" t="str">
        <f t="shared" si="247"/>
        <v>Cold Weather Motion detector</v>
      </c>
      <c r="I430" s="211" t="str">
        <f t="shared" si="277"/>
        <v>Détecteur de mouvements par temps froid</v>
      </c>
      <c r="J430" s="211" t="str">
        <f t="shared" si="248"/>
        <v/>
      </c>
      <c r="K430" s="211" t="str">
        <f t="shared" si="249"/>
        <v>2GIG_5800PIR</v>
      </c>
      <c r="L430" s="211" t="str">
        <f t="shared" si="278"/>
        <v>Inventory</v>
      </c>
      <c r="M430" s="211" t="str">
        <f t="shared" si="250"/>
        <v>NO</v>
      </c>
      <c r="N430" s="211" t="str">
        <f t="shared" si="251"/>
        <v>Product</v>
      </c>
      <c r="O430" s="211" t="str">
        <f t="shared" si="252"/>
        <v>Sensor</v>
      </c>
      <c r="P430" s="211" t="str">
        <f t="shared" si="253"/>
        <v>One Time</v>
      </c>
      <c r="Q430" s="349">
        <v>43930</v>
      </c>
      <c r="R430" s="349"/>
      <c r="S430" s="211" t="str">
        <f t="shared" si="254"/>
        <v>YES</v>
      </c>
      <c r="T430" s="211" t="str">
        <f t="shared" si="255"/>
        <v>No</v>
      </c>
      <c r="U430" s="211" t="str">
        <f t="shared" si="256"/>
        <v>No</v>
      </c>
      <c r="V430" s="211" t="str">
        <f t="shared" si="257"/>
        <v>NO</v>
      </c>
      <c r="W430" s="211" t="str">
        <f t="shared" si="258"/>
        <v>NO</v>
      </c>
      <c r="X430" s="211">
        <v>0</v>
      </c>
      <c r="Y430" s="211" t="s">
        <v>3277</v>
      </c>
      <c r="Z430" s="211" t="s">
        <v>3275</v>
      </c>
      <c r="AA430" s="211" t="s">
        <v>3319</v>
      </c>
      <c r="AB430" s="211" t="s">
        <v>3286</v>
      </c>
      <c r="AC430" s="211" t="s">
        <v>3286</v>
      </c>
      <c r="AD430" s="211" t="s">
        <v>3320</v>
      </c>
      <c r="AE430" s="211" t="str">
        <f t="shared" si="259"/>
        <v>2GIG_5800PIR</v>
      </c>
      <c r="AF430" s="211" t="str">
        <f t="shared" si="260"/>
        <v/>
      </c>
      <c r="AG430" s="211" t="str">
        <f t="shared" si="261"/>
        <v/>
      </c>
      <c r="AH430" s="211" t="str">
        <f t="shared" si="281"/>
        <v>X</v>
      </c>
      <c r="AI430" s="211" t="str">
        <f t="shared" si="262"/>
        <v/>
      </c>
      <c r="AJ430" s="211" t="str">
        <f t="shared" si="263"/>
        <v/>
      </c>
      <c r="AK430" s="211" t="str">
        <f t="shared" si="264"/>
        <v/>
      </c>
      <c r="AL430" s="211" t="str">
        <f t="shared" si="265"/>
        <v/>
      </c>
      <c r="AM430" s="211" t="str">
        <f t="shared" si="266"/>
        <v/>
      </c>
      <c r="AN430" s="211" t="str">
        <f t="shared" si="267"/>
        <v>No</v>
      </c>
      <c r="AO430" s="211" t="str">
        <f t="shared" si="268"/>
        <v>No</v>
      </c>
      <c r="AP430" s="211" t="str">
        <f t="shared" si="269"/>
        <v>No</v>
      </c>
      <c r="AQ430" s="211" t="str">
        <f t="shared" si="270"/>
        <v/>
      </c>
      <c r="AR430" s="211" t="str">
        <f t="shared" si="271"/>
        <v/>
      </c>
      <c r="AS430" s="211" t="str">
        <f t="shared" si="272"/>
        <v/>
      </c>
      <c r="AT430" s="211" t="str">
        <f t="shared" si="273"/>
        <v/>
      </c>
      <c r="AU430" s="211" t="str">
        <f t="shared" si="274"/>
        <v/>
      </c>
      <c r="AV430" s="211" t="str">
        <f t="shared" si="275"/>
        <v/>
      </c>
      <c r="AW430" s="211" t="str">
        <f t="shared" si="276"/>
        <v/>
      </c>
      <c r="AX430" s="211" t="str">
        <f t="shared" si="279"/>
        <v>NO</v>
      </c>
      <c r="AY430" s="125" t="str">
        <f t="shared" si="280"/>
        <v/>
      </c>
    </row>
    <row r="431" spans="1:51" s="211" customFormat="1" x14ac:dyDescent="0.25">
      <c r="A431" s="211" t="s">
        <v>2299</v>
      </c>
      <c r="B431" s="211" t="s">
        <v>2299</v>
      </c>
      <c r="C431" s="211" t="str">
        <f t="shared" si="242"/>
        <v>GC3 3G Cell Radio Module</v>
      </c>
      <c r="D431" s="211" t="str">
        <f t="shared" si="243"/>
        <v>Module de radio cellulaire 3G GC3</v>
      </c>
      <c r="E431" s="211" t="str">
        <f t="shared" si="244"/>
        <v/>
      </c>
      <c r="F431" s="211" t="str">
        <f t="shared" si="245"/>
        <v>GC3 3G Cell Radio Module</v>
      </c>
      <c r="G431" s="211" t="str">
        <f t="shared" si="246"/>
        <v>Module de radio cellulaire 3G GC3</v>
      </c>
      <c r="H431" s="211" t="str">
        <f t="shared" si="247"/>
        <v>GC3 3G Cell Radio Module</v>
      </c>
      <c r="I431" s="211" t="str">
        <f t="shared" si="277"/>
        <v>Module de radio cellulaire 3G GC3</v>
      </c>
      <c r="J431" s="211" t="str">
        <f t="shared" si="248"/>
        <v/>
      </c>
      <c r="K431" s="211" t="str">
        <f t="shared" si="249"/>
        <v>2GIG_3GTLXA</v>
      </c>
      <c r="L431" s="211" t="str">
        <f t="shared" si="278"/>
        <v>Inventory</v>
      </c>
      <c r="M431" s="211" t="str">
        <f t="shared" si="250"/>
        <v>NO</v>
      </c>
      <c r="N431" s="211" t="str">
        <f t="shared" si="251"/>
        <v>Product</v>
      </c>
      <c r="O431" s="211" t="str">
        <f t="shared" si="252"/>
        <v>Panel</v>
      </c>
      <c r="P431" s="211" t="str">
        <f t="shared" si="253"/>
        <v>One Time</v>
      </c>
      <c r="Q431" s="349">
        <v>43930</v>
      </c>
      <c r="R431" s="349"/>
      <c r="S431" s="211" t="str">
        <f t="shared" si="254"/>
        <v>YES</v>
      </c>
      <c r="T431" s="211" t="str">
        <f t="shared" si="255"/>
        <v>No</v>
      </c>
      <c r="U431" s="211" t="str">
        <f t="shared" si="256"/>
        <v>No</v>
      </c>
      <c r="V431" s="211" t="str">
        <f t="shared" si="257"/>
        <v>NO</v>
      </c>
      <c r="W431" s="211" t="str">
        <f t="shared" si="258"/>
        <v>NO</v>
      </c>
      <c r="X431" s="211">
        <v>0</v>
      </c>
      <c r="Y431" s="211" t="s">
        <v>3277</v>
      </c>
      <c r="Z431" s="211" t="s">
        <v>3275</v>
      </c>
      <c r="AA431" s="211" t="s">
        <v>3319</v>
      </c>
      <c r="AB431" s="211" t="s">
        <v>3286</v>
      </c>
      <c r="AC431" s="211" t="s">
        <v>3286</v>
      </c>
      <c r="AD431" s="211" t="s">
        <v>3320</v>
      </c>
      <c r="AE431" s="211" t="str">
        <f t="shared" si="259"/>
        <v>2GIG-3GBX-A</v>
      </c>
      <c r="AF431" s="211" t="str">
        <f t="shared" si="260"/>
        <v/>
      </c>
      <c r="AG431" s="211" t="str">
        <f t="shared" si="261"/>
        <v/>
      </c>
      <c r="AH431" s="211" t="str">
        <f t="shared" si="281"/>
        <v/>
      </c>
      <c r="AI431" s="211" t="str">
        <f t="shared" si="262"/>
        <v/>
      </c>
      <c r="AJ431" s="211" t="str">
        <f t="shared" si="263"/>
        <v/>
      </c>
      <c r="AK431" s="211" t="str">
        <f t="shared" si="264"/>
        <v/>
      </c>
      <c r="AL431" s="211" t="str">
        <f t="shared" si="265"/>
        <v/>
      </c>
      <c r="AM431" s="211" t="str">
        <f t="shared" si="266"/>
        <v/>
      </c>
      <c r="AN431" s="211" t="str">
        <f t="shared" si="267"/>
        <v>No</v>
      </c>
      <c r="AO431" s="211" t="str">
        <f t="shared" si="268"/>
        <v>No</v>
      </c>
      <c r="AP431" s="211" t="str">
        <f t="shared" si="269"/>
        <v>No</v>
      </c>
      <c r="AQ431" s="211" t="str">
        <f t="shared" si="270"/>
        <v/>
      </c>
      <c r="AR431" s="211" t="str">
        <f t="shared" si="271"/>
        <v/>
      </c>
      <c r="AS431" s="211" t="str">
        <f t="shared" si="272"/>
        <v/>
      </c>
      <c r="AT431" s="211" t="str">
        <f t="shared" si="273"/>
        <v/>
      </c>
      <c r="AU431" s="211" t="str">
        <f t="shared" si="274"/>
        <v/>
      </c>
      <c r="AV431" s="211" t="str">
        <f t="shared" si="275"/>
        <v/>
      </c>
      <c r="AW431" s="211" t="str">
        <f t="shared" si="276"/>
        <v/>
      </c>
      <c r="AX431" s="211" t="str">
        <f t="shared" si="279"/>
        <v>NO</v>
      </c>
      <c r="AY431" s="125" t="str">
        <f t="shared" si="280"/>
        <v/>
      </c>
    </row>
    <row r="432" spans="1:51" s="211" customFormat="1" x14ac:dyDescent="0.25">
      <c r="A432" s="211" t="s">
        <v>740</v>
      </c>
      <c r="B432" s="211" t="s">
        <v>740</v>
      </c>
      <c r="C432" s="211" t="str">
        <f t="shared" si="242"/>
        <v>Bell Internet Bundle Credit - $15 Off For 24 Months</v>
      </c>
      <c r="D432" s="211" t="str">
        <f t="shared" si="243"/>
        <v>Crédit de 15 $ pendant 24 mois sur le forfait Internet avec services Bell</v>
      </c>
      <c r="E432" s="211" t="str">
        <f t="shared" si="244"/>
        <v/>
      </c>
      <c r="F432" s="211" t="str">
        <f t="shared" si="245"/>
        <v>Bell Internet Bundle Credit $15 off for 24 months for new Internet customers</v>
      </c>
      <c r="G432" s="211" t="str">
        <f t="shared" si="246"/>
        <v>Crédit de 15 $ pendant 24 mois sur le forfait Internet avec services Bell</v>
      </c>
      <c r="H432" s="211" t="str">
        <f t="shared" si="247"/>
        <v>Bell Internet Bundle Credit - $15 Off For 24 Months</v>
      </c>
      <c r="I432" s="211" t="str">
        <f t="shared" si="277"/>
        <v>Crédit de 15 $ pendant 24 mois sur le forfait Internet avec services Bell</v>
      </c>
      <c r="J432" s="211" t="str">
        <f t="shared" si="248"/>
        <v/>
      </c>
      <c r="K432" s="211" t="str">
        <f t="shared" si="249"/>
        <v/>
      </c>
      <c r="L432" s="211" t="str">
        <f t="shared" si="278"/>
        <v>Service</v>
      </c>
      <c r="M432" s="211" t="str">
        <f t="shared" si="250"/>
        <v>YES</v>
      </c>
      <c r="N432" s="211" t="str">
        <f t="shared" si="251"/>
        <v>Product</v>
      </c>
      <c r="O432" s="211" t="str">
        <f t="shared" si="252"/>
        <v>Promotion</v>
      </c>
      <c r="P432" s="211" t="str">
        <f t="shared" si="253"/>
        <v>RMR</v>
      </c>
      <c r="Q432" s="349">
        <v>43930</v>
      </c>
      <c r="R432" s="349"/>
      <c r="S432" s="211" t="str">
        <f t="shared" si="254"/>
        <v>NO</v>
      </c>
      <c r="T432" s="211" t="str">
        <f t="shared" si="255"/>
        <v>No</v>
      </c>
      <c r="U432" s="211" t="str">
        <f t="shared" si="256"/>
        <v>No</v>
      </c>
      <c r="V432" s="211" t="str">
        <f t="shared" si="257"/>
        <v>NO</v>
      </c>
      <c r="W432" s="211" t="str">
        <f t="shared" si="258"/>
        <v>NO</v>
      </c>
      <c r="X432" s="211">
        <v>0</v>
      </c>
      <c r="Y432" s="211" t="s">
        <v>3277</v>
      </c>
      <c r="Z432" s="211" t="s">
        <v>3275</v>
      </c>
      <c r="AA432" s="211" t="s">
        <v>3319</v>
      </c>
      <c r="AB432" s="211" t="s">
        <v>3286</v>
      </c>
      <c r="AC432" s="211" t="s">
        <v>3286</v>
      </c>
      <c r="AD432" s="211" t="s">
        <v>3320</v>
      </c>
      <c r="AE432" s="211" t="str">
        <f t="shared" si="259"/>
        <v>Service</v>
      </c>
      <c r="AF432" s="211" t="str">
        <f t="shared" si="260"/>
        <v>Service</v>
      </c>
      <c r="AG432" s="211" t="str">
        <f t="shared" si="261"/>
        <v>15X24INT</v>
      </c>
      <c r="AH432" s="211" t="str">
        <f t="shared" si="281"/>
        <v/>
      </c>
      <c r="AI432" s="211" t="str">
        <f t="shared" si="262"/>
        <v>YES</v>
      </c>
      <c r="AJ432" s="211">
        <f t="shared" si="263"/>
        <v>24</v>
      </c>
      <c r="AK432" s="211" t="str">
        <f t="shared" si="264"/>
        <v/>
      </c>
      <c r="AL432" s="211" t="str">
        <f t="shared" si="265"/>
        <v/>
      </c>
      <c r="AM432" s="211" t="str">
        <f t="shared" si="266"/>
        <v>Offer</v>
      </c>
      <c r="AN432" s="211" t="str">
        <f t="shared" si="267"/>
        <v>No</v>
      </c>
      <c r="AO432" s="211" t="str">
        <f t="shared" si="268"/>
        <v>No</v>
      </c>
      <c r="AP432" s="211" t="str">
        <f t="shared" si="269"/>
        <v>No</v>
      </c>
      <c r="AQ432" s="211" t="str">
        <f t="shared" si="270"/>
        <v/>
      </c>
      <c r="AR432" s="211" t="str">
        <f t="shared" si="271"/>
        <v/>
      </c>
      <c r="AS432" s="211" t="str">
        <f t="shared" si="272"/>
        <v/>
      </c>
      <c r="AT432" s="211" t="str">
        <f t="shared" si="273"/>
        <v>NO</v>
      </c>
      <c r="AU432" s="211" t="str">
        <f t="shared" si="274"/>
        <v/>
      </c>
      <c r="AV432" s="211" t="str">
        <f t="shared" si="275"/>
        <v/>
      </c>
      <c r="AW432" s="211" t="str">
        <f t="shared" si="276"/>
        <v/>
      </c>
      <c r="AX432" s="211" t="str">
        <f t="shared" si="279"/>
        <v>NO</v>
      </c>
      <c r="AY432" s="125" t="str">
        <f t="shared" si="280"/>
        <v/>
      </c>
    </row>
    <row r="433" spans="1:51" s="211" customFormat="1" x14ac:dyDescent="0.25">
      <c r="A433" s="211" t="s">
        <v>346</v>
      </c>
      <c r="B433" s="211" t="s">
        <v>346</v>
      </c>
      <c r="C433" s="211" t="str">
        <f t="shared" si="242"/>
        <v>16VAC Transformer</v>
      </c>
      <c r="D433" s="211" t="str">
        <f t="shared" si="243"/>
        <v>Transformateur 16 V c.a.</v>
      </c>
      <c r="E433" s="211" t="str">
        <f t="shared" si="244"/>
        <v/>
      </c>
      <c r="F433" s="211" t="str">
        <f t="shared" si="245"/>
        <v>16VAC Transformer</v>
      </c>
      <c r="G433" s="211" t="str">
        <f t="shared" si="246"/>
        <v>Transformateur 16 V c.a.</v>
      </c>
      <c r="H433" s="211" t="str">
        <f t="shared" si="247"/>
        <v>16VAC Transformer</v>
      </c>
      <c r="I433" s="211" t="str">
        <f t="shared" si="277"/>
        <v>Transformateur 16 V c.a.</v>
      </c>
      <c r="J433" s="211" t="str">
        <f t="shared" si="248"/>
        <v/>
      </c>
      <c r="K433" s="211" t="str">
        <f t="shared" si="249"/>
        <v>1321CN-GT</v>
      </c>
      <c r="L433" s="211" t="str">
        <f t="shared" si="278"/>
        <v>Inventory</v>
      </c>
      <c r="M433" s="211" t="str">
        <f t="shared" si="250"/>
        <v>NO</v>
      </c>
      <c r="N433" s="211" t="str">
        <f t="shared" si="251"/>
        <v>Product</v>
      </c>
      <c r="O433" s="211" t="str">
        <f t="shared" si="252"/>
        <v>Misc</v>
      </c>
      <c r="P433" s="211" t="str">
        <f t="shared" si="253"/>
        <v>One Time</v>
      </c>
      <c r="Q433" s="349">
        <v>43930</v>
      </c>
      <c r="R433" s="349"/>
      <c r="S433" s="211" t="str">
        <f t="shared" si="254"/>
        <v>YES</v>
      </c>
      <c r="T433" s="211" t="str">
        <f t="shared" si="255"/>
        <v>No</v>
      </c>
      <c r="U433" s="211" t="str">
        <f t="shared" si="256"/>
        <v>No</v>
      </c>
      <c r="V433" s="211" t="str">
        <f t="shared" si="257"/>
        <v>NO</v>
      </c>
      <c r="W433" s="211" t="str">
        <f t="shared" si="258"/>
        <v>NO</v>
      </c>
      <c r="X433" s="211">
        <v>0</v>
      </c>
      <c r="Y433" s="211" t="s">
        <v>3277</v>
      </c>
      <c r="Z433" s="211" t="s">
        <v>3275</v>
      </c>
      <c r="AA433" s="211" t="s">
        <v>3319</v>
      </c>
      <c r="AB433" s="211" t="s">
        <v>3286</v>
      </c>
      <c r="AC433" s="211" t="s">
        <v>3286</v>
      </c>
      <c r="AD433" s="211" t="s">
        <v>3320</v>
      </c>
      <c r="AE433" s="211" t="str">
        <f t="shared" si="259"/>
        <v>1321CN-GT</v>
      </c>
      <c r="AF433" s="211" t="str">
        <f t="shared" si="260"/>
        <v/>
      </c>
      <c r="AG433" s="211" t="str">
        <f t="shared" si="261"/>
        <v/>
      </c>
      <c r="AH433" s="211" t="str">
        <f t="shared" si="281"/>
        <v/>
      </c>
      <c r="AI433" s="211" t="str">
        <f t="shared" si="262"/>
        <v/>
      </c>
      <c r="AJ433" s="211" t="str">
        <f t="shared" si="263"/>
        <v/>
      </c>
      <c r="AK433" s="211" t="str">
        <f t="shared" si="264"/>
        <v/>
      </c>
      <c r="AL433" s="211" t="str">
        <f t="shared" si="265"/>
        <v/>
      </c>
      <c r="AM433" s="211" t="str">
        <f t="shared" si="266"/>
        <v/>
      </c>
      <c r="AN433" s="211" t="str">
        <f t="shared" si="267"/>
        <v>No</v>
      </c>
      <c r="AO433" s="211" t="str">
        <f t="shared" si="268"/>
        <v>No</v>
      </c>
      <c r="AP433" s="211" t="str">
        <f t="shared" si="269"/>
        <v>No</v>
      </c>
      <c r="AQ433" s="211" t="str">
        <f t="shared" si="270"/>
        <v/>
      </c>
      <c r="AR433" s="211" t="str">
        <f t="shared" si="271"/>
        <v/>
      </c>
      <c r="AS433" s="211" t="str">
        <f t="shared" si="272"/>
        <v/>
      </c>
      <c r="AT433" s="211" t="str">
        <f t="shared" si="273"/>
        <v/>
      </c>
      <c r="AU433" s="211" t="str">
        <f t="shared" si="274"/>
        <v/>
      </c>
      <c r="AV433" s="211" t="str">
        <f t="shared" si="275"/>
        <v/>
      </c>
      <c r="AW433" s="211" t="str">
        <f t="shared" si="276"/>
        <v/>
      </c>
      <c r="AX433" s="211" t="str">
        <f t="shared" si="279"/>
        <v>NO</v>
      </c>
      <c r="AY433" s="125" t="str">
        <f t="shared" si="280"/>
        <v/>
      </c>
    </row>
    <row r="434" spans="1:51" s="211" customFormat="1" x14ac:dyDescent="0.25">
      <c r="A434" s="211" t="s">
        <v>3155</v>
      </c>
      <c r="B434" s="211" t="s">
        <v>3155</v>
      </c>
      <c r="C434" s="211" t="str">
        <f t="shared" si="242"/>
        <v>$10 credit for 24 months (Duo) with new Internet subscription</v>
      </c>
      <c r="D434" s="211" t="str">
        <f t="shared" si="243"/>
        <v>10 $ de crédit pour 24 mois (Duo) avec un nouvel abonnement à Internet</v>
      </c>
      <c r="E434" s="211" t="str">
        <f t="shared" si="244"/>
        <v/>
      </c>
      <c r="F434" s="211" t="str">
        <f t="shared" si="245"/>
        <v>$10 credit for 24 months (Duo) with new Internet subscription</v>
      </c>
      <c r="G434" s="211" t="str">
        <f t="shared" si="246"/>
        <v>10 $ de crédit pour 24 mois (Duo) avec un nouvel abonnement à Internet</v>
      </c>
      <c r="H434" s="211" t="str">
        <f t="shared" si="247"/>
        <v>$10 credit for 24 months (Duo) with new Internet subscription</v>
      </c>
      <c r="I434" s="211" t="str">
        <f t="shared" si="277"/>
        <v>10 $ de crédit pour 24 mois (Duo) avec un nouvel abonnement à Internet</v>
      </c>
      <c r="J434" s="211" t="str">
        <f t="shared" si="248"/>
        <v/>
      </c>
      <c r="K434" s="211" t="str">
        <f t="shared" si="249"/>
        <v/>
      </c>
      <c r="L434" s="211" t="str">
        <f t="shared" si="278"/>
        <v>Service</v>
      </c>
      <c r="M434" s="211" t="str">
        <f t="shared" si="250"/>
        <v>YES</v>
      </c>
      <c r="N434" s="211" t="str">
        <f t="shared" si="251"/>
        <v>Product</v>
      </c>
      <c r="O434" s="211" t="str">
        <f t="shared" si="252"/>
        <v>Promotion</v>
      </c>
      <c r="P434" s="211" t="str">
        <f t="shared" si="253"/>
        <v>RMR</v>
      </c>
      <c r="Q434" s="349">
        <v>43930</v>
      </c>
      <c r="R434" s="349"/>
      <c r="S434" s="211" t="str">
        <f t="shared" si="254"/>
        <v>NO</v>
      </c>
      <c r="T434" s="211" t="str">
        <f t="shared" si="255"/>
        <v>No</v>
      </c>
      <c r="U434" s="211" t="str">
        <f t="shared" si="256"/>
        <v>No</v>
      </c>
      <c r="V434" s="211" t="str">
        <f t="shared" si="257"/>
        <v>NO</v>
      </c>
      <c r="W434" s="211" t="str">
        <f t="shared" si="258"/>
        <v>NO</v>
      </c>
      <c r="X434" s="211">
        <v>0</v>
      </c>
      <c r="Y434" s="211" t="s">
        <v>3277</v>
      </c>
      <c r="Z434" s="211" t="s">
        <v>3275</v>
      </c>
      <c r="AA434" s="211" t="s">
        <v>3319</v>
      </c>
      <c r="AB434" s="211" t="s">
        <v>3286</v>
      </c>
      <c r="AC434" s="211" t="s">
        <v>3286</v>
      </c>
      <c r="AD434" s="211" t="s">
        <v>3320</v>
      </c>
      <c r="AE434" s="211" t="str">
        <f t="shared" si="259"/>
        <v>Service</v>
      </c>
      <c r="AF434" s="211" t="str">
        <f t="shared" si="260"/>
        <v>Service</v>
      </c>
      <c r="AG434" s="211" t="str">
        <f t="shared" si="261"/>
        <v>10FOR24</v>
      </c>
      <c r="AH434" s="211" t="str">
        <f t="shared" si="281"/>
        <v/>
      </c>
      <c r="AI434" s="211" t="str">
        <f t="shared" si="262"/>
        <v>YES</v>
      </c>
      <c r="AJ434" s="211">
        <f t="shared" si="263"/>
        <v>24</v>
      </c>
      <c r="AK434" s="211" t="str">
        <f t="shared" si="264"/>
        <v/>
      </c>
      <c r="AL434" s="211" t="str">
        <f t="shared" si="265"/>
        <v/>
      </c>
      <c r="AM434" s="211" t="str">
        <f t="shared" si="266"/>
        <v>Offer</v>
      </c>
      <c r="AN434" s="211" t="str">
        <f t="shared" si="267"/>
        <v>No</v>
      </c>
      <c r="AO434" s="211" t="str">
        <f t="shared" si="268"/>
        <v>No</v>
      </c>
      <c r="AP434" s="211" t="str">
        <f t="shared" si="269"/>
        <v>No</v>
      </c>
      <c r="AQ434" s="211" t="str">
        <f t="shared" si="270"/>
        <v/>
      </c>
      <c r="AR434" s="211" t="str">
        <f t="shared" si="271"/>
        <v/>
      </c>
      <c r="AS434" s="211" t="str">
        <f t="shared" si="272"/>
        <v/>
      </c>
      <c r="AT434" s="211" t="str">
        <f t="shared" si="273"/>
        <v>NO</v>
      </c>
      <c r="AU434" s="211" t="str">
        <f t="shared" si="274"/>
        <v/>
      </c>
      <c r="AV434" s="211" t="str">
        <f t="shared" si="275"/>
        <v/>
      </c>
      <c r="AW434" s="211" t="str">
        <f t="shared" si="276"/>
        <v/>
      </c>
      <c r="AX434" s="211" t="str">
        <f t="shared" si="279"/>
        <v>NO</v>
      </c>
      <c r="AY434" s="125" t="str">
        <f t="shared" si="280"/>
        <v/>
      </c>
    </row>
    <row r="435" spans="1:51" s="211" customFormat="1" x14ac:dyDescent="0.25">
      <c r="A435" s="211" t="s">
        <v>2555</v>
      </c>
      <c r="B435" s="211" t="s">
        <v>2555</v>
      </c>
      <c r="C435" s="211" t="str">
        <f t="shared" si="242"/>
        <v xml:space="preserve">Equipment Discount - 25% </v>
      </c>
      <c r="D435" s="211" t="str">
        <f t="shared" si="243"/>
        <v>Réduction de 25 % sur l'équipement</v>
      </c>
      <c r="E435" s="211" t="str">
        <f t="shared" si="244"/>
        <v/>
      </c>
      <c r="F435" s="211" t="str">
        <f t="shared" si="245"/>
        <v xml:space="preserve">25% discount on peripherals when legacy customer is upgrading </v>
      </c>
      <c r="G435" s="211" t="str">
        <f t="shared" si="246"/>
        <v>Réduction de 25 % sur l'équipement</v>
      </c>
      <c r="H435" s="211" t="str">
        <f t="shared" si="247"/>
        <v xml:space="preserve">Equipment Discount - 25% </v>
      </c>
      <c r="I435" s="211" t="str">
        <f t="shared" si="277"/>
        <v>Réduction de 25 % sur l'équipement</v>
      </c>
      <c r="J435" s="211" t="str">
        <f t="shared" si="248"/>
        <v/>
      </c>
      <c r="K435" s="211" t="str">
        <f t="shared" si="249"/>
        <v/>
      </c>
      <c r="L435" s="211" t="str">
        <f t="shared" si="278"/>
        <v>Service</v>
      </c>
      <c r="M435" s="211" t="str">
        <f t="shared" si="250"/>
        <v>NO</v>
      </c>
      <c r="N435" s="211" t="str">
        <f t="shared" si="251"/>
        <v>Product</v>
      </c>
      <c r="O435" s="211" t="str">
        <f t="shared" si="252"/>
        <v>Promotion</v>
      </c>
      <c r="P435" s="211" t="str">
        <f t="shared" si="253"/>
        <v>One time</v>
      </c>
      <c r="Q435" s="349">
        <v>43930</v>
      </c>
      <c r="R435" s="349"/>
      <c r="S435" s="211" t="str">
        <f t="shared" si="254"/>
        <v>NO</v>
      </c>
      <c r="T435" s="211" t="str">
        <f t="shared" si="255"/>
        <v>No</v>
      </c>
      <c r="U435" s="211" t="str">
        <f t="shared" si="256"/>
        <v>No</v>
      </c>
      <c r="V435" s="211" t="str">
        <f t="shared" si="257"/>
        <v>NO</v>
      </c>
      <c r="W435" s="211" t="str">
        <f t="shared" si="258"/>
        <v>NO</v>
      </c>
      <c r="X435" s="211">
        <v>0</v>
      </c>
      <c r="Y435" s="211" t="s">
        <v>3277</v>
      </c>
      <c r="Z435" s="211" t="s">
        <v>3275</v>
      </c>
      <c r="AA435" s="211" t="s">
        <v>3319</v>
      </c>
      <c r="AB435" s="211" t="s">
        <v>3286</v>
      </c>
      <c r="AC435" s="211" t="s">
        <v>3286</v>
      </c>
      <c r="AD435" s="211" t="s">
        <v>3320</v>
      </c>
      <c r="AE435" s="211" t="str">
        <f t="shared" si="259"/>
        <v>EQDHOP</v>
      </c>
      <c r="AF435" s="211" t="str">
        <f t="shared" si="260"/>
        <v>EQDHOP</v>
      </c>
      <c r="AG435" s="211" t="str">
        <f t="shared" si="261"/>
        <v/>
      </c>
      <c r="AH435" s="211" t="str">
        <f t="shared" si="281"/>
        <v/>
      </c>
      <c r="AI435" s="211" t="str">
        <f t="shared" si="262"/>
        <v/>
      </c>
      <c r="AJ435" s="211" t="str">
        <f t="shared" si="263"/>
        <v/>
      </c>
      <c r="AK435" s="211" t="str">
        <f t="shared" si="264"/>
        <v/>
      </c>
      <c r="AL435" s="211" t="str">
        <f t="shared" si="265"/>
        <v/>
      </c>
      <c r="AM435" s="211" t="str">
        <f t="shared" si="266"/>
        <v>Offer</v>
      </c>
      <c r="AN435" s="211" t="str">
        <f t="shared" si="267"/>
        <v>No</v>
      </c>
      <c r="AO435" s="211" t="str">
        <f t="shared" si="268"/>
        <v>No</v>
      </c>
      <c r="AP435" s="211" t="str">
        <f t="shared" si="269"/>
        <v>No</v>
      </c>
      <c r="AQ435" s="211" t="str">
        <f t="shared" si="270"/>
        <v/>
      </c>
      <c r="AR435" s="211" t="str">
        <f t="shared" si="271"/>
        <v/>
      </c>
      <c r="AS435" s="211" t="str">
        <f t="shared" si="272"/>
        <v/>
      </c>
      <c r="AT435" s="211" t="str">
        <f t="shared" si="273"/>
        <v>NO</v>
      </c>
      <c r="AU435" s="211" t="str">
        <f t="shared" si="274"/>
        <v/>
      </c>
      <c r="AV435" s="211" t="str">
        <f t="shared" si="275"/>
        <v/>
      </c>
      <c r="AW435" s="211" t="str">
        <f t="shared" si="276"/>
        <v/>
      </c>
      <c r="AX435" s="211" t="str">
        <f t="shared" si="279"/>
        <v>NO</v>
      </c>
      <c r="AY435" s="125" t="str">
        <f t="shared" si="280"/>
        <v/>
      </c>
    </row>
    <row r="436" spans="1:51" s="211" customFormat="1" x14ac:dyDescent="0.25">
      <c r="A436" s="211" t="s">
        <v>3745</v>
      </c>
      <c r="B436" s="211" t="s">
        <v>3745</v>
      </c>
      <c r="C436" s="211" t="str">
        <f t="shared" si="242"/>
        <v xml:space="preserve">Bell Smart Home Internet Bundle Credit $20 x 24 mths </v>
      </c>
      <c r="D436" s="211" t="str">
        <f t="shared" si="243"/>
        <v>20$ de rabais pour 24 mois</v>
      </c>
      <c r="E436" s="211" t="str">
        <f t="shared" si="244"/>
        <v/>
      </c>
      <c r="F436" s="211" t="str">
        <f t="shared" si="245"/>
        <v xml:space="preserve">Bell Smart Home Internet Bundle Credit $20 x 24 mths </v>
      </c>
      <c r="G436" s="211" t="str">
        <f t="shared" si="246"/>
        <v>20$ de rabais pour 24 mois</v>
      </c>
      <c r="H436" s="211" t="str">
        <f t="shared" si="247"/>
        <v xml:space="preserve">Bell Smart Home Internet Bundle Credit $20 x 24 mths </v>
      </c>
      <c r="I436" s="211" t="str">
        <f t="shared" si="277"/>
        <v>20$ de rabais pour 24 mois</v>
      </c>
      <c r="J436" s="211" t="str">
        <f t="shared" si="248"/>
        <v/>
      </c>
      <c r="K436" s="211" t="str">
        <f t="shared" si="249"/>
        <v/>
      </c>
      <c r="L436" s="211" t="str">
        <f t="shared" si="278"/>
        <v>Service</v>
      </c>
      <c r="M436" s="211" t="str">
        <f t="shared" si="250"/>
        <v>YES</v>
      </c>
      <c r="N436" s="211" t="str">
        <f t="shared" si="251"/>
        <v>Product</v>
      </c>
      <c r="O436" s="211" t="str">
        <f t="shared" si="252"/>
        <v>Promotion</v>
      </c>
      <c r="P436" s="211" t="str">
        <f t="shared" si="253"/>
        <v>RMR</v>
      </c>
      <c r="Q436" s="349">
        <v>43930</v>
      </c>
      <c r="R436" s="349"/>
      <c r="S436" s="211" t="str">
        <f t="shared" si="254"/>
        <v>NO</v>
      </c>
      <c r="T436" s="211" t="str">
        <f t="shared" si="255"/>
        <v>No</v>
      </c>
      <c r="U436" s="211" t="str">
        <f t="shared" si="256"/>
        <v>No</v>
      </c>
      <c r="V436" s="211" t="str">
        <f t="shared" si="257"/>
        <v>NO</v>
      </c>
      <c r="W436" s="211" t="str">
        <f t="shared" si="258"/>
        <v>NO</v>
      </c>
      <c r="X436" s="211">
        <v>0</v>
      </c>
      <c r="Y436" s="211" t="s">
        <v>3277</v>
      </c>
      <c r="Z436" s="211" t="s">
        <v>3275</v>
      </c>
      <c r="AA436" s="211" t="s">
        <v>3319</v>
      </c>
      <c r="AB436" s="211" t="s">
        <v>3286</v>
      </c>
      <c r="AC436" s="211" t="s">
        <v>3286</v>
      </c>
      <c r="AD436" s="211" t="s">
        <v>3320</v>
      </c>
      <c r="AE436" s="211" t="str">
        <f t="shared" si="259"/>
        <v>Service</v>
      </c>
      <c r="AF436" s="211" t="str">
        <f t="shared" si="260"/>
        <v>Service</v>
      </c>
      <c r="AG436" s="211" t="str">
        <f t="shared" si="261"/>
        <v>20FOR24</v>
      </c>
      <c r="AH436" s="211" t="str">
        <f t="shared" si="281"/>
        <v/>
      </c>
      <c r="AI436" s="211" t="str">
        <f t="shared" si="262"/>
        <v>YES</v>
      </c>
      <c r="AJ436" s="211">
        <f t="shared" si="263"/>
        <v>24</v>
      </c>
      <c r="AK436" s="211" t="str">
        <f t="shared" si="264"/>
        <v/>
      </c>
      <c r="AL436" s="211" t="str">
        <f t="shared" si="265"/>
        <v/>
      </c>
      <c r="AM436" s="211" t="str">
        <f t="shared" si="266"/>
        <v>Offer</v>
      </c>
      <c r="AN436" s="211" t="str">
        <f t="shared" si="267"/>
        <v>No</v>
      </c>
      <c r="AO436" s="211" t="str">
        <f t="shared" si="268"/>
        <v>No</v>
      </c>
      <c r="AP436" s="211" t="str">
        <f t="shared" si="269"/>
        <v>No</v>
      </c>
      <c r="AQ436" s="211" t="str">
        <f t="shared" si="270"/>
        <v/>
      </c>
      <c r="AR436" s="211" t="str">
        <f t="shared" si="271"/>
        <v/>
      </c>
      <c r="AS436" s="211" t="str">
        <f t="shared" si="272"/>
        <v/>
      </c>
      <c r="AT436" s="211" t="str">
        <f t="shared" si="273"/>
        <v>NO</v>
      </c>
      <c r="AU436" s="211" t="str">
        <f t="shared" si="274"/>
        <v/>
      </c>
      <c r="AV436" s="211" t="str">
        <f t="shared" si="275"/>
        <v/>
      </c>
      <c r="AW436" s="211" t="str">
        <f t="shared" si="276"/>
        <v/>
      </c>
      <c r="AX436" s="211" t="str">
        <f t="shared" si="279"/>
        <v>NO</v>
      </c>
      <c r="AY436" s="125" t="str">
        <f t="shared" si="280"/>
        <v/>
      </c>
    </row>
    <row r="437" spans="1:51" s="211" customFormat="1" x14ac:dyDescent="0.25">
      <c r="A437" s="211" t="s">
        <v>3247</v>
      </c>
      <c r="B437" s="211" t="s">
        <v>3247</v>
      </c>
      <c r="C437" s="211" t="str">
        <f t="shared" si="242"/>
        <v>Indoor Video Camera</v>
      </c>
      <c r="D437" s="211" t="str">
        <f t="shared" si="243"/>
        <v>Caméra intérieure</v>
      </c>
      <c r="E437" s="211" t="str">
        <f t="shared" si="244"/>
        <v/>
      </c>
      <c r="F437" s="211" t="str">
        <f t="shared" si="245"/>
        <v>Indoor Video Camera</v>
      </c>
      <c r="G437" s="211" t="str">
        <f t="shared" si="246"/>
        <v>Caméra intérieure</v>
      </c>
      <c r="H437" s="211" t="str">
        <f t="shared" si="247"/>
        <v>Indoor Video Camera</v>
      </c>
      <c r="I437" s="211" t="str">
        <f t="shared" si="277"/>
        <v>Caméra intérieure</v>
      </c>
      <c r="J437" s="211" t="str">
        <f t="shared" si="248"/>
        <v/>
      </c>
      <c r="K437" s="211" t="str">
        <f t="shared" si="249"/>
        <v>ADC-V522IR-US</v>
      </c>
      <c r="L437" s="211" t="str">
        <f t="shared" si="278"/>
        <v>Inventory</v>
      </c>
      <c r="M437" s="211" t="str">
        <f t="shared" si="250"/>
        <v>NO</v>
      </c>
      <c r="N437" s="211" t="str">
        <f t="shared" si="251"/>
        <v>Product</v>
      </c>
      <c r="O437" s="211" t="str">
        <f t="shared" si="252"/>
        <v>Camera</v>
      </c>
      <c r="P437" s="211" t="str">
        <f t="shared" si="253"/>
        <v>One Time</v>
      </c>
      <c r="Q437" s="349">
        <v>43930</v>
      </c>
      <c r="R437" s="349"/>
      <c r="S437" s="211" t="str">
        <f t="shared" si="254"/>
        <v>YES</v>
      </c>
      <c r="T437" s="211" t="str">
        <f t="shared" si="255"/>
        <v>No</v>
      </c>
      <c r="U437" s="211" t="str">
        <f t="shared" si="256"/>
        <v>No</v>
      </c>
      <c r="V437" s="211" t="str">
        <f t="shared" si="257"/>
        <v>YES</v>
      </c>
      <c r="W437" s="211" t="str">
        <f t="shared" si="258"/>
        <v>YES</v>
      </c>
      <c r="X437" s="211">
        <v>0</v>
      </c>
      <c r="Y437" s="211" t="s">
        <v>3277</v>
      </c>
      <c r="Z437" s="211" t="s">
        <v>3275</v>
      </c>
      <c r="AA437" s="211" t="s">
        <v>3319</v>
      </c>
      <c r="AB437" s="211" t="s">
        <v>3286</v>
      </c>
      <c r="AC437" s="211" t="s">
        <v>3286</v>
      </c>
      <c r="AD437" s="211" t="s">
        <v>3320</v>
      </c>
      <c r="AE437" s="211" t="str">
        <f t="shared" si="259"/>
        <v>ADC_V521R</v>
      </c>
      <c r="AF437" s="211" t="str">
        <f t="shared" si="260"/>
        <v/>
      </c>
      <c r="AG437" s="211" t="str">
        <f t="shared" si="261"/>
        <v/>
      </c>
      <c r="AH437" s="211" t="str">
        <f t="shared" si="281"/>
        <v>X</v>
      </c>
      <c r="AI437" s="211" t="str">
        <f t="shared" si="262"/>
        <v/>
      </c>
      <c r="AJ437" s="211" t="str">
        <f t="shared" si="263"/>
        <v/>
      </c>
      <c r="AK437" s="211" t="str">
        <f t="shared" si="264"/>
        <v/>
      </c>
      <c r="AL437" s="211" t="str">
        <f t="shared" si="265"/>
        <v/>
      </c>
      <c r="AM437" s="211" t="str">
        <f t="shared" si="266"/>
        <v/>
      </c>
      <c r="AN437" s="211" t="str">
        <f t="shared" si="267"/>
        <v>Yes</v>
      </c>
      <c r="AO437" s="211" t="str">
        <f t="shared" si="268"/>
        <v>No</v>
      </c>
      <c r="AP437" s="211" t="str">
        <f t="shared" si="269"/>
        <v>No</v>
      </c>
      <c r="AQ437" s="211" t="str">
        <f t="shared" si="270"/>
        <v/>
      </c>
      <c r="AR437" s="211" t="str">
        <f t="shared" si="271"/>
        <v/>
      </c>
      <c r="AS437" s="211" t="str">
        <f t="shared" si="272"/>
        <v/>
      </c>
      <c r="AT437" s="211" t="str">
        <f t="shared" si="273"/>
        <v/>
      </c>
      <c r="AU437" s="211" t="str">
        <f t="shared" si="274"/>
        <v/>
      </c>
      <c r="AV437" s="211" t="str">
        <f t="shared" si="275"/>
        <v/>
      </c>
      <c r="AW437" s="211" t="str">
        <f t="shared" si="276"/>
        <v/>
      </c>
      <c r="AX437" s="211" t="str">
        <f t="shared" si="279"/>
        <v>YES</v>
      </c>
      <c r="AY437" s="125" t="str">
        <f t="shared" si="280"/>
        <v/>
      </c>
    </row>
    <row r="438" spans="1:51" s="211" customFormat="1" x14ac:dyDescent="0.25">
      <c r="A438" s="211" t="s">
        <v>3246</v>
      </c>
      <c r="B438" s="211" t="s">
        <v>3246</v>
      </c>
      <c r="C438" s="211" t="str">
        <f t="shared" si="242"/>
        <v>Outdoor Video Camera</v>
      </c>
      <c r="D438" s="211" t="str">
        <f t="shared" si="243"/>
        <v>Caméra extérieure</v>
      </c>
      <c r="E438" s="211" t="str">
        <f t="shared" si="244"/>
        <v/>
      </c>
      <c r="F438" s="211" t="str">
        <f t="shared" si="245"/>
        <v>Outdoor Camera</v>
      </c>
      <c r="G438" s="211" t="str">
        <f t="shared" si="246"/>
        <v>Caméra extérieure</v>
      </c>
      <c r="H438" s="211" t="str">
        <f t="shared" si="247"/>
        <v>Outdoor Video Camera</v>
      </c>
      <c r="I438" s="211" t="str">
        <f t="shared" si="277"/>
        <v>Caméra extérieure</v>
      </c>
      <c r="J438" s="211" t="str">
        <f t="shared" si="248"/>
        <v/>
      </c>
      <c r="K438" s="211" t="str">
        <f t="shared" si="249"/>
        <v>ADC_V722W</v>
      </c>
      <c r="L438" s="211" t="str">
        <f t="shared" si="278"/>
        <v>Inventory</v>
      </c>
      <c r="M438" s="211" t="str">
        <f t="shared" si="250"/>
        <v>NO</v>
      </c>
      <c r="N438" s="211" t="str">
        <f t="shared" si="251"/>
        <v>Product</v>
      </c>
      <c r="O438" s="211" t="str">
        <f t="shared" si="252"/>
        <v>Camera</v>
      </c>
      <c r="P438" s="211" t="str">
        <f t="shared" si="253"/>
        <v>One Time</v>
      </c>
      <c r="Q438" s="349">
        <v>43930</v>
      </c>
      <c r="R438" s="349"/>
      <c r="S438" s="211" t="str">
        <f t="shared" si="254"/>
        <v>YES</v>
      </c>
      <c r="T438" s="211" t="str">
        <f t="shared" si="255"/>
        <v>No</v>
      </c>
      <c r="U438" s="211" t="str">
        <f t="shared" si="256"/>
        <v>No</v>
      </c>
      <c r="V438" s="211" t="str">
        <f t="shared" si="257"/>
        <v>NO</v>
      </c>
      <c r="W438" s="211" t="str">
        <f t="shared" si="258"/>
        <v>NO</v>
      </c>
      <c r="X438" s="211">
        <v>0</v>
      </c>
      <c r="Y438" s="211" t="s">
        <v>3277</v>
      </c>
      <c r="Z438" s="211" t="s">
        <v>3275</v>
      </c>
      <c r="AA438" s="211" t="s">
        <v>3319</v>
      </c>
      <c r="AB438" s="211" t="s">
        <v>3286</v>
      </c>
      <c r="AC438" s="211" t="s">
        <v>3286</v>
      </c>
      <c r="AD438" s="211" t="s">
        <v>3320</v>
      </c>
      <c r="AE438" s="211" t="str">
        <f t="shared" si="259"/>
        <v>ADC_V721W</v>
      </c>
      <c r="AF438" s="211" t="str">
        <f t="shared" si="260"/>
        <v/>
      </c>
      <c r="AG438" s="211" t="str">
        <f t="shared" si="261"/>
        <v/>
      </c>
      <c r="AH438" s="211" t="str">
        <f t="shared" si="281"/>
        <v>X</v>
      </c>
      <c r="AI438" s="211" t="str">
        <f t="shared" si="262"/>
        <v/>
      </c>
      <c r="AJ438" s="211" t="str">
        <f t="shared" si="263"/>
        <v/>
      </c>
      <c r="AK438" s="211" t="str">
        <f t="shared" si="264"/>
        <v/>
      </c>
      <c r="AL438" s="211" t="str">
        <f t="shared" si="265"/>
        <v/>
      </c>
      <c r="AM438" s="211" t="str">
        <f t="shared" si="266"/>
        <v/>
      </c>
      <c r="AN438" s="211" t="str">
        <f t="shared" si="267"/>
        <v>Yes</v>
      </c>
      <c r="AO438" s="211" t="str">
        <f t="shared" si="268"/>
        <v>No</v>
      </c>
      <c r="AP438" s="211" t="str">
        <f t="shared" si="269"/>
        <v>No</v>
      </c>
      <c r="AQ438" s="211" t="str">
        <f t="shared" si="270"/>
        <v/>
      </c>
      <c r="AR438" s="211" t="str">
        <f t="shared" si="271"/>
        <v/>
      </c>
      <c r="AS438" s="211" t="str">
        <f t="shared" si="272"/>
        <v/>
      </c>
      <c r="AT438" s="211" t="str">
        <f t="shared" si="273"/>
        <v/>
      </c>
      <c r="AU438" s="211" t="str">
        <f t="shared" si="274"/>
        <v/>
      </c>
      <c r="AV438" s="211" t="str">
        <f t="shared" si="275"/>
        <v/>
      </c>
      <c r="AW438" s="211" t="str">
        <f t="shared" si="276"/>
        <v/>
      </c>
      <c r="AX438" s="211" t="str">
        <f t="shared" si="279"/>
        <v>YES</v>
      </c>
      <c r="AY438" s="125" t="str">
        <f t="shared" si="280"/>
        <v/>
      </c>
    </row>
    <row r="439" spans="1:51" s="211" customFormat="1" x14ac:dyDescent="0.25">
      <c r="A439" s="211" t="s">
        <v>3565</v>
      </c>
      <c r="B439" s="211" t="s">
        <v>3565</v>
      </c>
      <c r="C439" s="211" t="str">
        <f t="shared" si="242"/>
        <v xml:space="preserve">Bell Internet Bundle Credit $5 off for 24 months </v>
      </c>
      <c r="D439" s="211" t="str">
        <f t="shared" si="243"/>
        <v>5$ de crédit pour 24 mois sur le forfait Internet avec services Bell</v>
      </c>
      <c r="E439" s="211" t="str">
        <f t="shared" si="244"/>
        <v/>
      </c>
      <c r="F439" s="211" t="str">
        <f t="shared" si="245"/>
        <v xml:space="preserve">Bell Internet Bundle Credit $5 off for 24 months </v>
      </c>
      <c r="G439" s="211" t="str">
        <f t="shared" si="246"/>
        <v>5 $ de crédit pour 24 mois sur le forfait Internet avec services Bell</v>
      </c>
      <c r="H439" s="211" t="str">
        <f t="shared" si="247"/>
        <v xml:space="preserve">Bell Internet Bundle Credit $5 off for 24 months </v>
      </c>
      <c r="I439" s="211" t="str">
        <f t="shared" si="277"/>
        <v>5$ de crédit pour 24 mois sur le forfait Internet avec services Bell</v>
      </c>
      <c r="J439" s="211" t="str">
        <f t="shared" si="248"/>
        <v/>
      </c>
      <c r="K439" s="211" t="str">
        <f t="shared" si="249"/>
        <v/>
      </c>
      <c r="L439" s="211" t="str">
        <f t="shared" si="278"/>
        <v>Service</v>
      </c>
      <c r="M439" s="211" t="str">
        <f t="shared" si="250"/>
        <v>YES</v>
      </c>
      <c r="N439" s="211" t="str">
        <f t="shared" si="251"/>
        <v>Product</v>
      </c>
      <c r="O439" s="211" t="str">
        <f t="shared" si="252"/>
        <v>Promotion</v>
      </c>
      <c r="P439" s="211" t="str">
        <f t="shared" si="253"/>
        <v>RMR</v>
      </c>
      <c r="Q439" s="349">
        <v>43930</v>
      </c>
      <c r="R439" s="349"/>
      <c r="S439" s="211" t="str">
        <f t="shared" si="254"/>
        <v>NO</v>
      </c>
      <c r="T439" s="211" t="str">
        <f t="shared" si="255"/>
        <v>No</v>
      </c>
      <c r="U439" s="211" t="str">
        <f t="shared" si="256"/>
        <v>No</v>
      </c>
      <c r="V439" s="211" t="str">
        <f t="shared" si="257"/>
        <v>NO</v>
      </c>
      <c r="W439" s="211" t="str">
        <f t="shared" si="258"/>
        <v>NO</v>
      </c>
      <c r="X439" s="211">
        <v>0</v>
      </c>
      <c r="Y439" s="211" t="s">
        <v>3277</v>
      </c>
      <c r="Z439" s="211" t="s">
        <v>3275</v>
      </c>
      <c r="AA439" s="211" t="s">
        <v>3319</v>
      </c>
      <c r="AB439" s="211" t="s">
        <v>3286</v>
      </c>
      <c r="AC439" s="211" t="s">
        <v>3286</v>
      </c>
      <c r="AD439" s="211" t="s">
        <v>3320</v>
      </c>
      <c r="AE439" s="211" t="str">
        <f t="shared" si="259"/>
        <v>Service</v>
      </c>
      <c r="AF439" s="211" t="str">
        <f t="shared" si="260"/>
        <v>Service</v>
      </c>
      <c r="AG439" s="211" t="str">
        <f t="shared" si="261"/>
        <v>5FOR24</v>
      </c>
      <c r="AH439" s="211" t="str">
        <f t="shared" si="281"/>
        <v/>
      </c>
      <c r="AI439" s="211" t="str">
        <f t="shared" si="262"/>
        <v>YES</v>
      </c>
      <c r="AJ439" s="211">
        <f t="shared" si="263"/>
        <v>24</v>
      </c>
      <c r="AK439" s="211" t="str">
        <f t="shared" si="264"/>
        <v/>
      </c>
      <c r="AL439" s="211" t="str">
        <f t="shared" si="265"/>
        <v/>
      </c>
      <c r="AM439" s="211" t="str">
        <f t="shared" si="266"/>
        <v>Offer</v>
      </c>
      <c r="AN439" s="211" t="str">
        <f t="shared" si="267"/>
        <v>No</v>
      </c>
      <c r="AO439" s="211" t="str">
        <f t="shared" si="268"/>
        <v>No</v>
      </c>
      <c r="AP439" s="211" t="str">
        <f t="shared" si="269"/>
        <v>No</v>
      </c>
      <c r="AQ439" s="211" t="str">
        <f t="shared" si="270"/>
        <v/>
      </c>
      <c r="AR439" s="211" t="str">
        <f t="shared" si="271"/>
        <v/>
      </c>
      <c r="AS439" s="211" t="str">
        <f t="shared" si="272"/>
        <v/>
      </c>
      <c r="AT439" s="211" t="str">
        <f t="shared" si="273"/>
        <v>NO</v>
      </c>
      <c r="AU439" s="211" t="str">
        <f t="shared" si="274"/>
        <v/>
      </c>
      <c r="AV439" s="211" t="str">
        <f t="shared" si="275"/>
        <v/>
      </c>
      <c r="AW439" s="211" t="str">
        <f t="shared" si="276"/>
        <v/>
      </c>
      <c r="AX439" s="211" t="str">
        <f t="shared" si="279"/>
        <v>NO</v>
      </c>
      <c r="AY439" s="125" t="str">
        <f t="shared" si="280"/>
        <v/>
      </c>
    </row>
    <row r="440" spans="1:51" s="211" customFormat="1" x14ac:dyDescent="0.25">
      <c r="A440" s="211" t="s">
        <v>3568</v>
      </c>
      <c r="B440" s="211" t="s">
        <v>3568</v>
      </c>
      <c r="C440" s="211" t="str">
        <f t="shared" si="242"/>
        <v>Bell Internet Bundle Credit - $10 credit for 24 months</v>
      </c>
      <c r="D440" s="211" t="str">
        <f t="shared" si="243"/>
        <v>10 $ de crédit pour 24 mois sur le forfait Internet avec services Bell</v>
      </c>
      <c r="E440" s="211" t="str">
        <f t="shared" si="244"/>
        <v/>
      </c>
      <c r="F440" s="211" t="str">
        <f t="shared" si="245"/>
        <v>Bell Internet Bundle Credit $10 off for 24 months for new Internet customers</v>
      </c>
      <c r="G440" s="211" t="str">
        <f t="shared" si="246"/>
        <v>10 $ de crédit pour 24 mois sur le forfait Internet avec services Bell</v>
      </c>
      <c r="H440" s="211" t="str">
        <f t="shared" si="247"/>
        <v>Bell Internet Bundle Credit - $10 credit for 24 months</v>
      </c>
      <c r="I440" s="211" t="str">
        <f t="shared" si="277"/>
        <v>10 $ de crédit pour 24 mois sur le forfait Internet avec services Bell</v>
      </c>
      <c r="J440" s="211" t="str">
        <f t="shared" si="248"/>
        <v/>
      </c>
      <c r="K440" s="211" t="str">
        <f t="shared" si="249"/>
        <v/>
      </c>
      <c r="L440" s="211" t="str">
        <f t="shared" si="278"/>
        <v>Service</v>
      </c>
      <c r="M440" s="211" t="str">
        <f t="shared" si="250"/>
        <v>YES</v>
      </c>
      <c r="N440" s="211" t="str">
        <f t="shared" si="251"/>
        <v>Product</v>
      </c>
      <c r="O440" s="211" t="str">
        <f t="shared" si="252"/>
        <v>Promotion</v>
      </c>
      <c r="P440" s="211" t="str">
        <f t="shared" si="253"/>
        <v>RMR</v>
      </c>
      <c r="Q440" s="349">
        <v>43930</v>
      </c>
      <c r="R440" s="349"/>
      <c r="S440" s="211" t="str">
        <f t="shared" si="254"/>
        <v>NO</v>
      </c>
      <c r="T440" s="211" t="str">
        <f t="shared" si="255"/>
        <v>No</v>
      </c>
      <c r="U440" s="211" t="str">
        <f t="shared" si="256"/>
        <v>No</v>
      </c>
      <c r="V440" s="211" t="str">
        <f t="shared" si="257"/>
        <v>NO</v>
      </c>
      <c r="W440" s="211" t="str">
        <f t="shared" si="258"/>
        <v>NO</v>
      </c>
      <c r="X440" s="211">
        <v>0</v>
      </c>
      <c r="Y440" s="211" t="s">
        <v>3277</v>
      </c>
      <c r="Z440" s="211" t="s">
        <v>3275</v>
      </c>
      <c r="AA440" s="211" t="s">
        <v>3319</v>
      </c>
      <c r="AB440" s="211" t="s">
        <v>3286</v>
      </c>
      <c r="AC440" s="211" t="s">
        <v>3286</v>
      </c>
      <c r="AD440" s="211" t="s">
        <v>3320</v>
      </c>
      <c r="AE440" s="211" t="str">
        <f t="shared" si="259"/>
        <v>Service</v>
      </c>
      <c r="AF440" s="211" t="str">
        <f t="shared" si="260"/>
        <v>Service</v>
      </c>
      <c r="AG440" s="211" t="str">
        <f t="shared" si="261"/>
        <v>10X24INT</v>
      </c>
      <c r="AH440" s="211" t="str">
        <f t="shared" si="281"/>
        <v/>
      </c>
      <c r="AI440" s="211" t="str">
        <f t="shared" si="262"/>
        <v>YES</v>
      </c>
      <c r="AJ440" s="211">
        <f t="shared" si="263"/>
        <v>24</v>
      </c>
      <c r="AK440" s="211" t="str">
        <f t="shared" si="264"/>
        <v/>
      </c>
      <c r="AL440" s="211" t="str">
        <f t="shared" si="265"/>
        <v/>
      </c>
      <c r="AM440" s="211" t="str">
        <f t="shared" si="266"/>
        <v>Promotion</v>
      </c>
      <c r="AN440" s="211" t="str">
        <f t="shared" si="267"/>
        <v>No</v>
      </c>
      <c r="AO440" s="211" t="str">
        <f t="shared" si="268"/>
        <v>No</v>
      </c>
      <c r="AP440" s="211" t="str">
        <f t="shared" si="269"/>
        <v>No</v>
      </c>
      <c r="AQ440" s="211" t="str">
        <f t="shared" si="270"/>
        <v/>
      </c>
      <c r="AR440" s="211" t="str">
        <f t="shared" si="271"/>
        <v/>
      </c>
      <c r="AS440" s="211" t="str">
        <f t="shared" si="272"/>
        <v/>
      </c>
      <c r="AT440" s="211" t="str">
        <f t="shared" si="273"/>
        <v>YES</v>
      </c>
      <c r="AU440" s="211" t="str">
        <f t="shared" si="274"/>
        <v>TEST1</v>
      </c>
      <c r="AV440" s="211" t="str">
        <f t="shared" si="275"/>
        <v/>
      </c>
      <c r="AW440" s="211" t="str">
        <f t="shared" si="276"/>
        <v/>
      </c>
      <c r="AX440" s="211" t="str">
        <f t="shared" si="279"/>
        <v>NO</v>
      </c>
      <c r="AY440" s="125" t="str">
        <f t="shared" si="280"/>
        <v/>
      </c>
    </row>
    <row r="441" spans="1:51" s="211" customFormat="1" x14ac:dyDescent="0.25">
      <c r="A441" s="211" t="s">
        <v>3572</v>
      </c>
      <c r="B441" s="211" t="s">
        <v>3572</v>
      </c>
      <c r="C441" s="211" t="str">
        <f t="shared" si="242"/>
        <v>Bell Mobility Bundle Credit: Video and Automation - $5 Credit for 24 months</v>
      </c>
      <c r="D441" s="211" t="str">
        <f t="shared" si="243"/>
        <v>Crédit forfait Bell Mobilité: Vidéo et domotique - Crédit de 5 $ pour 24 mois</v>
      </c>
      <c r="E441" s="211" t="str">
        <f t="shared" si="244"/>
        <v/>
      </c>
      <c r="F441" s="211" t="str">
        <f t="shared" si="245"/>
        <v>Bell Mobility Bundle Credit: Video and Automation - $5 Credit for 24 months</v>
      </c>
      <c r="G441" s="211" t="str">
        <f t="shared" si="246"/>
        <v>Crédit forfait Bell Mobilité: Vidéo et domotique - Crédit de 5 $ pour 24 mois</v>
      </c>
      <c r="H441" s="211" t="str">
        <f t="shared" si="247"/>
        <v>Bell Mobility Bundle Credit: Video and Automation - $5 Credit for 24 months</v>
      </c>
      <c r="I441" s="211" t="str">
        <f t="shared" si="277"/>
        <v>Crédit forfait Bell Mobilité: Vidéo et domotique - Crédit de 5 $ pour 24 mois</v>
      </c>
      <c r="J441" s="211" t="str">
        <f t="shared" si="248"/>
        <v/>
      </c>
      <c r="K441" s="211" t="str">
        <f t="shared" si="249"/>
        <v/>
      </c>
      <c r="L441" s="211" t="str">
        <f t="shared" si="278"/>
        <v>Service</v>
      </c>
      <c r="M441" s="211" t="str">
        <f t="shared" si="250"/>
        <v>YES</v>
      </c>
      <c r="N441" s="211" t="str">
        <f t="shared" si="251"/>
        <v>Product</v>
      </c>
      <c r="O441" s="211" t="str">
        <f t="shared" si="252"/>
        <v>Promotion</v>
      </c>
      <c r="P441" s="211" t="str">
        <f t="shared" si="253"/>
        <v>RMR</v>
      </c>
      <c r="Q441" s="349">
        <v>43930</v>
      </c>
      <c r="R441" s="349"/>
      <c r="S441" s="211" t="str">
        <f t="shared" si="254"/>
        <v>NO</v>
      </c>
      <c r="T441" s="211" t="str">
        <f t="shared" si="255"/>
        <v>No</v>
      </c>
      <c r="U441" s="211" t="str">
        <f t="shared" si="256"/>
        <v>No</v>
      </c>
      <c r="V441" s="211" t="str">
        <f t="shared" si="257"/>
        <v>NO</v>
      </c>
      <c r="W441" s="211" t="str">
        <f t="shared" si="258"/>
        <v>NO</v>
      </c>
      <c r="X441" s="211">
        <v>0</v>
      </c>
      <c r="Y441" s="211" t="s">
        <v>3277</v>
      </c>
      <c r="Z441" s="211" t="s">
        <v>3275</v>
      </c>
      <c r="AA441" s="211" t="s">
        <v>3319</v>
      </c>
      <c r="AB441" s="211" t="s">
        <v>3286</v>
      </c>
      <c r="AC441" s="211" t="s">
        <v>3286</v>
      </c>
      <c r="AD441" s="211" t="s">
        <v>3320</v>
      </c>
      <c r="AE441" s="211" t="str">
        <f t="shared" si="259"/>
        <v>Service</v>
      </c>
      <c r="AF441" s="211" t="str">
        <f t="shared" si="260"/>
        <v>Service</v>
      </c>
      <c r="AG441" s="211" t="str">
        <f t="shared" si="261"/>
        <v>MOB5FOR24</v>
      </c>
      <c r="AH441" s="211" t="str">
        <f t="shared" si="281"/>
        <v/>
      </c>
      <c r="AI441" s="211" t="str">
        <f t="shared" si="262"/>
        <v>YES</v>
      </c>
      <c r="AJ441" s="211">
        <f t="shared" si="263"/>
        <v>24</v>
      </c>
      <c r="AK441" s="211" t="str">
        <f t="shared" si="264"/>
        <v/>
      </c>
      <c r="AL441" s="211" t="str">
        <f t="shared" si="265"/>
        <v/>
      </c>
      <c r="AM441" s="211" t="str">
        <f t="shared" si="266"/>
        <v>Offer</v>
      </c>
      <c r="AN441" s="211" t="str">
        <f t="shared" si="267"/>
        <v>No</v>
      </c>
      <c r="AO441" s="211" t="str">
        <f t="shared" si="268"/>
        <v>No</v>
      </c>
      <c r="AP441" s="211" t="str">
        <f t="shared" si="269"/>
        <v>No</v>
      </c>
      <c r="AQ441" s="211" t="str">
        <f t="shared" si="270"/>
        <v/>
      </c>
      <c r="AR441" s="211" t="str">
        <f t="shared" si="271"/>
        <v/>
      </c>
      <c r="AS441" s="211" t="str">
        <f t="shared" si="272"/>
        <v/>
      </c>
      <c r="AT441" s="211" t="str">
        <f t="shared" si="273"/>
        <v>NO</v>
      </c>
      <c r="AU441" s="211" t="str">
        <f t="shared" si="274"/>
        <v/>
      </c>
      <c r="AV441" s="211" t="str">
        <f t="shared" si="275"/>
        <v/>
      </c>
      <c r="AW441" s="211" t="str">
        <f t="shared" si="276"/>
        <v/>
      </c>
      <c r="AX441" s="211" t="str">
        <f t="shared" si="279"/>
        <v>NO</v>
      </c>
      <c r="AY441" s="125" t="str">
        <f t="shared" si="280"/>
        <v/>
      </c>
    </row>
    <row r="442" spans="1:51" s="211" customFormat="1" x14ac:dyDescent="0.25">
      <c r="A442" s="211" t="s">
        <v>3575</v>
      </c>
      <c r="B442" s="211" t="s">
        <v>3575</v>
      </c>
      <c r="C442" s="211" t="str">
        <f t="shared" si="242"/>
        <v xml:space="preserve">Bell Mobility Bundle Credit - $5 </v>
      </c>
      <c r="D442" s="211" t="str">
        <f t="shared" si="243"/>
        <v>Crédit de 5 $ sur le forfait mobilité avec services Bell</v>
      </c>
      <c r="E442" s="211" t="str">
        <f t="shared" si="244"/>
        <v/>
      </c>
      <c r="F442" s="211" t="str">
        <f t="shared" si="245"/>
        <v>Bell Mobility Bundle Credit $5 for new and existing Mobility customers</v>
      </c>
      <c r="G442" s="211" t="str">
        <f t="shared" si="246"/>
        <v>Bell Mobility Bundle Credit $5 for new and existing Mobility customers</v>
      </c>
      <c r="H442" s="211" t="str">
        <f t="shared" si="247"/>
        <v xml:space="preserve">Bell Mobility Bundle Credit - $5 </v>
      </c>
      <c r="I442" s="211" t="str">
        <f t="shared" si="277"/>
        <v>Crédit de 5 $ sur le forfait mobilité avec services Bell</v>
      </c>
      <c r="J442" s="211" t="str">
        <f t="shared" si="248"/>
        <v/>
      </c>
      <c r="K442" s="211" t="str">
        <f t="shared" si="249"/>
        <v/>
      </c>
      <c r="L442" s="211" t="str">
        <f t="shared" si="278"/>
        <v>Service</v>
      </c>
      <c r="M442" s="211" t="str">
        <f t="shared" si="250"/>
        <v>YES</v>
      </c>
      <c r="N442" s="211" t="str">
        <f t="shared" si="251"/>
        <v>Product</v>
      </c>
      <c r="O442" s="211" t="str">
        <f t="shared" si="252"/>
        <v>Promotion</v>
      </c>
      <c r="P442" s="211" t="str">
        <f t="shared" si="253"/>
        <v>RMR</v>
      </c>
      <c r="Q442" s="349">
        <v>43930</v>
      </c>
      <c r="R442" s="349"/>
      <c r="S442" s="211" t="str">
        <f t="shared" si="254"/>
        <v>NO</v>
      </c>
      <c r="T442" s="211" t="str">
        <f t="shared" si="255"/>
        <v>No</v>
      </c>
      <c r="U442" s="211" t="str">
        <f t="shared" si="256"/>
        <v>No</v>
      </c>
      <c r="V442" s="211" t="str">
        <f t="shared" si="257"/>
        <v>NO</v>
      </c>
      <c r="W442" s="211" t="str">
        <f t="shared" si="258"/>
        <v>NO</v>
      </c>
      <c r="X442" s="211">
        <v>0</v>
      </c>
      <c r="Y442" s="211" t="s">
        <v>3277</v>
      </c>
      <c r="Z442" s="211" t="s">
        <v>3275</v>
      </c>
      <c r="AA442" s="211" t="s">
        <v>3319</v>
      </c>
      <c r="AB442" s="211" t="s">
        <v>3286</v>
      </c>
      <c r="AC442" s="211" t="s">
        <v>3286</v>
      </c>
      <c r="AD442" s="211" t="s">
        <v>3320</v>
      </c>
      <c r="AE442" s="211" t="str">
        <f t="shared" si="259"/>
        <v>Service</v>
      </c>
      <c r="AF442" s="211" t="str">
        <f t="shared" si="260"/>
        <v>Service</v>
      </c>
      <c r="AG442" s="211" t="str">
        <f t="shared" si="261"/>
        <v>MOB5FORLIFE</v>
      </c>
      <c r="AH442" s="211" t="str">
        <f t="shared" si="281"/>
        <v/>
      </c>
      <c r="AI442" s="211" t="str">
        <f t="shared" si="262"/>
        <v>NO</v>
      </c>
      <c r="AJ442" s="211" t="str">
        <f t="shared" si="263"/>
        <v/>
      </c>
      <c r="AK442" s="211" t="str">
        <f t="shared" si="264"/>
        <v/>
      </c>
      <c r="AL442" s="211" t="str">
        <f t="shared" si="265"/>
        <v/>
      </c>
      <c r="AM442" s="211" t="str">
        <f t="shared" si="266"/>
        <v>Offer</v>
      </c>
      <c r="AN442" s="211" t="str">
        <f t="shared" si="267"/>
        <v>No</v>
      </c>
      <c r="AO442" s="211" t="str">
        <f t="shared" si="268"/>
        <v>No</v>
      </c>
      <c r="AP442" s="211" t="str">
        <f t="shared" si="269"/>
        <v>No</v>
      </c>
      <c r="AQ442" s="211" t="str">
        <f t="shared" si="270"/>
        <v/>
      </c>
      <c r="AR442" s="211" t="str">
        <f t="shared" si="271"/>
        <v/>
      </c>
      <c r="AS442" s="211" t="str">
        <f t="shared" si="272"/>
        <v/>
      </c>
      <c r="AT442" s="211" t="str">
        <f t="shared" si="273"/>
        <v>NO</v>
      </c>
      <c r="AU442" s="211" t="str">
        <f t="shared" si="274"/>
        <v/>
      </c>
      <c r="AV442" s="211" t="str">
        <f t="shared" si="275"/>
        <v/>
      </c>
      <c r="AW442" s="211" t="str">
        <f t="shared" si="276"/>
        <v/>
      </c>
      <c r="AX442" s="211" t="str">
        <f t="shared" si="279"/>
        <v>NO</v>
      </c>
      <c r="AY442" s="125" t="str">
        <f t="shared" si="280"/>
        <v/>
      </c>
    </row>
    <row r="443" spans="1:51" s="211" customFormat="1" x14ac:dyDescent="0.25">
      <c r="A443" s="211" t="s">
        <v>3584</v>
      </c>
      <c r="B443" s="211" t="s">
        <v>3584</v>
      </c>
      <c r="C443" s="211" t="str">
        <f t="shared" si="242"/>
        <v>External Probe for Temperature Sensor</v>
      </c>
      <c r="D443" s="211" t="str">
        <f t="shared" si="243"/>
        <v>Sonde externe du capteur de température</v>
      </c>
      <c r="E443" s="211" t="str">
        <f t="shared" si="244"/>
        <v/>
      </c>
      <c r="F443" s="211" t="str">
        <f t="shared" si="245"/>
        <v>External Probe for Temperature Sensor</v>
      </c>
      <c r="G443" s="211" t="str">
        <f t="shared" si="246"/>
        <v>Sonde externe du capteur de température</v>
      </c>
      <c r="H443" s="211" t="str">
        <f t="shared" si="247"/>
        <v>External Probe for Temperature Sensor</v>
      </c>
      <c r="I443" s="211" t="str">
        <f t="shared" si="277"/>
        <v>Sonde externe du capteur de température</v>
      </c>
      <c r="J443" s="211" t="str">
        <f t="shared" si="248"/>
        <v/>
      </c>
      <c r="K443" s="211" t="str">
        <f t="shared" si="249"/>
        <v>PGTEMP-PROBE</v>
      </c>
      <c r="L443" s="211" t="str">
        <f t="shared" si="278"/>
        <v>Inventory</v>
      </c>
      <c r="M443" s="211" t="str">
        <f t="shared" si="250"/>
        <v>NO</v>
      </c>
      <c r="N443" s="211" t="str">
        <f t="shared" si="251"/>
        <v>Product</v>
      </c>
      <c r="O443" s="211" t="str">
        <f t="shared" si="252"/>
        <v>Sensor</v>
      </c>
      <c r="P443" s="211" t="str">
        <f t="shared" si="253"/>
        <v>One Time</v>
      </c>
      <c r="Q443" s="349">
        <v>43930</v>
      </c>
      <c r="R443" s="349"/>
      <c r="S443" s="211" t="str">
        <f t="shared" si="254"/>
        <v>YES</v>
      </c>
      <c r="T443" s="211" t="str">
        <f t="shared" si="255"/>
        <v>No</v>
      </c>
      <c r="U443" s="211" t="str">
        <f t="shared" si="256"/>
        <v>No</v>
      </c>
      <c r="V443" s="211" t="str">
        <f t="shared" si="257"/>
        <v>NO</v>
      </c>
      <c r="W443" s="211" t="str">
        <f t="shared" si="258"/>
        <v>NO</v>
      </c>
      <c r="X443" s="211">
        <v>0</v>
      </c>
      <c r="Y443" s="211" t="s">
        <v>3277</v>
      </c>
      <c r="Z443" s="211" t="s">
        <v>3275</v>
      </c>
      <c r="AA443" s="211" t="s">
        <v>3319</v>
      </c>
      <c r="AB443" s="211" t="s">
        <v>3286</v>
      </c>
      <c r="AC443" s="211" t="s">
        <v>3286</v>
      </c>
      <c r="AD443" s="211" t="s">
        <v>3320</v>
      </c>
      <c r="AE443" s="211" t="str">
        <f t="shared" si="259"/>
        <v>PGTEMP-PROBE</v>
      </c>
      <c r="AF443" s="211" t="str">
        <f t="shared" si="260"/>
        <v/>
      </c>
      <c r="AG443" s="211" t="str">
        <f t="shared" si="261"/>
        <v/>
      </c>
      <c r="AH443" s="211" t="str">
        <f t="shared" si="281"/>
        <v>X</v>
      </c>
      <c r="AI443" s="211" t="str">
        <f t="shared" si="262"/>
        <v/>
      </c>
      <c r="AJ443" s="211" t="str">
        <f t="shared" si="263"/>
        <v/>
      </c>
      <c r="AK443" s="211" t="str">
        <f t="shared" si="264"/>
        <v/>
      </c>
      <c r="AL443" s="211" t="str">
        <f t="shared" si="265"/>
        <v/>
      </c>
      <c r="AM443" s="211" t="str">
        <f t="shared" si="266"/>
        <v/>
      </c>
      <c r="AN443" s="211" t="str">
        <f t="shared" si="267"/>
        <v>No</v>
      </c>
      <c r="AO443" s="211" t="str">
        <f t="shared" si="268"/>
        <v>No</v>
      </c>
      <c r="AP443" s="211" t="str">
        <f t="shared" si="269"/>
        <v>No</v>
      </c>
      <c r="AQ443" s="211" t="str">
        <f t="shared" si="270"/>
        <v/>
      </c>
      <c r="AR443" s="211" t="str">
        <f t="shared" si="271"/>
        <v/>
      </c>
      <c r="AS443" s="211" t="str">
        <f t="shared" si="272"/>
        <v/>
      </c>
      <c r="AT443" s="211" t="str">
        <f t="shared" si="273"/>
        <v/>
      </c>
      <c r="AU443" s="211" t="str">
        <f t="shared" si="274"/>
        <v/>
      </c>
      <c r="AV443" s="211" t="str">
        <f t="shared" si="275"/>
        <v/>
      </c>
      <c r="AW443" s="211" t="str">
        <f t="shared" si="276"/>
        <v/>
      </c>
      <c r="AX443" s="211" t="str">
        <f t="shared" si="279"/>
        <v>NO</v>
      </c>
      <c r="AY443" s="125" t="str">
        <f t="shared" si="280"/>
        <v/>
      </c>
    </row>
    <row r="444" spans="1:51" s="211" customFormat="1" x14ac:dyDescent="0.25">
      <c r="A444" s="211" t="s">
        <v>3634</v>
      </c>
      <c r="B444" s="211" t="s">
        <v>3634</v>
      </c>
      <c r="C444" s="211" t="str">
        <f t="shared" si="242"/>
        <v>Yale nexTouch Push Button Door Lock</v>
      </c>
      <c r="D444" s="211" t="str">
        <f t="shared" si="243"/>
        <v>Serrure de porte Yale nexTouch</v>
      </c>
      <c r="E444" s="211" t="str">
        <f t="shared" si="244"/>
        <v/>
      </c>
      <c r="F444" s="211" t="str">
        <f t="shared" si="245"/>
        <v>Yale nexTouch Push Button Door Lock</v>
      </c>
      <c r="G444" s="211" t="str">
        <f t="shared" si="246"/>
        <v>Serrure de porte Yale nexTouch</v>
      </c>
      <c r="H444" s="211" t="str">
        <f t="shared" si="247"/>
        <v>Yale nexTouch Push Button Door Lock</v>
      </c>
      <c r="I444" s="211" t="str">
        <f t="shared" si="277"/>
        <v>Serrure de porte Yale nexTouch</v>
      </c>
      <c r="J444" s="211" t="str">
        <f t="shared" si="248"/>
        <v/>
      </c>
      <c r="K444" s="211" t="str">
        <f t="shared" si="249"/>
        <v>AU610-ZW2626</v>
      </c>
      <c r="L444" s="211" t="str">
        <f t="shared" si="278"/>
        <v>Inventory</v>
      </c>
      <c r="M444" s="211" t="str">
        <f t="shared" si="250"/>
        <v>NO</v>
      </c>
      <c r="N444" s="211" t="str">
        <f t="shared" si="251"/>
        <v>Product</v>
      </c>
      <c r="O444" s="211" t="str">
        <f t="shared" si="252"/>
        <v>Automation</v>
      </c>
      <c r="P444" s="211" t="str">
        <f t="shared" si="253"/>
        <v>One Time</v>
      </c>
      <c r="Q444" s="349">
        <v>43930</v>
      </c>
      <c r="R444" s="349"/>
      <c r="S444" s="211" t="str">
        <f t="shared" si="254"/>
        <v>YES</v>
      </c>
      <c r="T444" s="211" t="str">
        <f t="shared" si="255"/>
        <v>No</v>
      </c>
      <c r="U444" s="211" t="str">
        <f t="shared" si="256"/>
        <v>No</v>
      </c>
      <c r="V444" s="211" t="str">
        <f t="shared" si="257"/>
        <v>NO</v>
      </c>
      <c r="W444" s="211" t="str">
        <f t="shared" si="258"/>
        <v>NO</v>
      </c>
      <c r="X444" s="211">
        <v>0</v>
      </c>
      <c r="Y444" s="211" t="s">
        <v>3277</v>
      </c>
      <c r="Z444" s="211" t="s">
        <v>3275</v>
      </c>
      <c r="AA444" s="211" t="s">
        <v>3319</v>
      </c>
      <c r="AB444" s="211" t="s">
        <v>3286</v>
      </c>
      <c r="AC444" s="211" t="s">
        <v>3286</v>
      </c>
      <c r="AD444" s="211" t="s">
        <v>3320</v>
      </c>
      <c r="AE444" s="211" t="str">
        <f t="shared" si="259"/>
        <v>AU610-ZW2626</v>
      </c>
      <c r="AF444" s="211" t="str">
        <f t="shared" si="260"/>
        <v/>
      </c>
      <c r="AG444" s="211" t="str">
        <f t="shared" si="261"/>
        <v/>
      </c>
      <c r="AH444" s="211" t="str">
        <f t="shared" si="281"/>
        <v>X</v>
      </c>
      <c r="AI444" s="211" t="str">
        <f t="shared" si="262"/>
        <v/>
      </c>
      <c r="AJ444" s="211" t="str">
        <f t="shared" si="263"/>
        <v/>
      </c>
      <c r="AK444" s="211" t="str">
        <f t="shared" si="264"/>
        <v/>
      </c>
      <c r="AL444" s="211" t="str">
        <f t="shared" si="265"/>
        <v/>
      </c>
      <c r="AM444" s="211" t="str">
        <f t="shared" si="266"/>
        <v/>
      </c>
      <c r="AN444" s="211" t="str">
        <f t="shared" si="267"/>
        <v>No</v>
      </c>
      <c r="AO444" s="211" t="str">
        <f t="shared" si="268"/>
        <v>No</v>
      </c>
      <c r="AP444" s="211" t="str">
        <f t="shared" si="269"/>
        <v>No</v>
      </c>
      <c r="AQ444" s="211" t="str">
        <f t="shared" si="270"/>
        <v/>
      </c>
      <c r="AR444" s="211" t="str">
        <f t="shared" si="271"/>
        <v/>
      </c>
      <c r="AS444" s="211" t="str">
        <f t="shared" si="272"/>
        <v/>
      </c>
      <c r="AT444" s="211" t="str">
        <f t="shared" si="273"/>
        <v/>
      </c>
      <c r="AU444" s="211" t="str">
        <f t="shared" si="274"/>
        <v/>
      </c>
      <c r="AV444" s="211" t="str">
        <f t="shared" si="275"/>
        <v/>
      </c>
      <c r="AW444" s="211" t="str">
        <f t="shared" si="276"/>
        <v/>
      </c>
      <c r="AX444" s="211" t="str">
        <f t="shared" si="279"/>
        <v>No</v>
      </c>
      <c r="AY444" s="125" t="str">
        <f t="shared" si="280"/>
        <v/>
      </c>
    </row>
    <row r="445" spans="1:51" s="211" customFormat="1" x14ac:dyDescent="0.25">
      <c r="A445" s="211" t="s">
        <v>3943</v>
      </c>
      <c r="B445" s="211" t="s">
        <v>3943</v>
      </c>
      <c r="C445" s="211" t="str">
        <f t="shared" si="242"/>
        <v>Automation service</v>
      </c>
      <c r="D445" s="211" t="str">
        <f t="shared" si="243"/>
        <v>Service de domotique</v>
      </c>
      <c r="E445" s="211" t="str">
        <f t="shared" si="244"/>
        <v/>
      </c>
      <c r="F445" s="211" t="str">
        <f t="shared" si="245"/>
        <v>Provides access and control over any Z-Wave devices added to your Smart Home system.</v>
      </c>
      <c r="G445" s="211" t="str">
        <f t="shared" si="246"/>
        <v>Fournit un accès et un contrôle sur tous les appareils Z-Wave ajoutés à votre système Maison Intelligente.</v>
      </c>
      <c r="H445" s="211" t="str">
        <f t="shared" si="247"/>
        <v>Automation service</v>
      </c>
      <c r="I445" s="211" t="str">
        <f t="shared" si="277"/>
        <v>Service de domotique</v>
      </c>
      <c r="J445" s="211" t="str">
        <f t="shared" si="248"/>
        <v/>
      </c>
      <c r="K445" s="211" t="str">
        <f t="shared" si="249"/>
        <v>HOMEAUTO</v>
      </c>
      <c r="L445" s="211" t="str">
        <f t="shared" si="278"/>
        <v>Non-Inventory</v>
      </c>
      <c r="M445" s="211" t="str">
        <f t="shared" si="250"/>
        <v>NO</v>
      </c>
      <c r="N445" s="211" t="str">
        <f t="shared" si="251"/>
        <v>Product</v>
      </c>
      <c r="O445" s="211" t="str">
        <f t="shared" si="252"/>
        <v>Service</v>
      </c>
      <c r="P445" s="211" t="str">
        <f t="shared" si="253"/>
        <v>RMR</v>
      </c>
      <c r="Q445" s="349">
        <v>43930</v>
      </c>
      <c r="R445" s="349"/>
      <c r="S445" s="211" t="str">
        <f t="shared" si="254"/>
        <v>YES</v>
      </c>
      <c r="T445" s="211" t="str">
        <f t="shared" si="255"/>
        <v>No</v>
      </c>
      <c r="U445" s="211" t="str">
        <f t="shared" si="256"/>
        <v>No</v>
      </c>
      <c r="V445" s="211" t="str">
        <f t="shared" si="257"/>
        <v>NO</v>
      </c>
      <c r="W445" s="211" t="str">
        <f t="shared" si="258"/>
        <v>NO</v>
      </c>
      <c r="X445" s="211">
        <v>0</v>
      </c>
      <c r="Y445" s="211" t="s">
        <v>3277</v>
      </c>
      <c r="Z445" s="211" t="s">
        <v>3275</v>
      </c>
      <c r="AA445" s="211" t="s">
        <v>3319</v>
      </c>
      <c r="AB445" s="211" t="s">
        <v>3286</v>
      </c>
      <c r="AC445" s="211" t="s">
        <v>3286</v>
      </c>
      <c r="AD445" s="211" t="s">
        <v>3320</v>
      </c>
      <c r="AE445" s="211" t="str">
        <f t="shared" si="259"/>
        <v>Service</v>
      </c>
      <c r="AF445" s="211" t="str">
        <f t="shared" si="260"/>
        <v>Service</v>
      </c>
      <c r="AG445" s="211" t="str">
        <f t="shared" si="261"/>
        <v/>
      </c>
      <c r="AH445" s="211" t="str">
        <f t="shared" si="281"/>
        <v/>
      </c>
      <c r="AI445" s="211" t="str">
        <f t="shared" si="262"/>
        <v/>
      </c>
      <c r="AJ445" s="211" t="str">
        <f t="shared" si="263"/>
        <v/>
      </c>
      <c r="AK445" s="211" t="str">
        <f t="shared" si="264"/>
        <v/>
      </c>
      <c r="AL445" s="211" t="str">
        <f t="shared" si="265"/>
        <v/>
      </c>
      <c r="AM445" s="211" t="str">
        <f t="shared" si="266"/>
        <v/>
      </c>
      <c r="AN445" s="211" t="str">
        <f t="shared" si="267"/>
        <v>No</v>
      </c>
      <c r="AO445" s="211" t="str">
        <f t="shared" si="268"/>
        <v>No</v>
      </c>
      <c r="AP445" s="211" t="str">
        <f t="shared" si="269"/>
        <v>No</v>
      </c>
      <c r="AQ445" s="211" t="str">
        <f t="shared" si="270"/>
        <v/>
      </c>
      <c r="AR445" s="211" t="str">
        <f t="shared" si="271"/>
        <v/>
      </c>
      <c r="AS445" s="211" t="str">
        <f t="shared" si="272"/>
        <v/>
      </c>
      <c r="AT445" s="211" t="str">
        <f t="shared" si="273"/>
        <v/>
      </c>
      <c r="AU445" s="211" t="str">
        <f t="shared" si="274"/>
        <v/>
      </c>
      <c r="AV445" s="211" t="str">
        <f t="shared" si="275"/>
        <v/>
      </c>
      <c r="AW445" s="211" t="str">
        <f t="shared" si="276"/>
        <v/>
      </c>
      <c r="AX445" s="211" t="str">
        <f t="shared" si="279"/>
        <v>NO</v>
      </c>
      <c r="AY445" s="125" t="str">
        <f t="shared" si="280"/>
        <v/>
      </c>
    </row>
    <row r="446" spans="1:51" s="211" customFormat="1" x14ac:dyDescent="0.25">
      <c r="A446" s="211" t="s">
        <v>3945</v>
      </c>
      <c r="B446" s="211" t="s">
        <v>3945</v>
      </c>
      <c r="C446" s="211" t="str">
        <f t="shared" si="242"/>
        <v xml:space="preserve">3 Months Free Credit - $19.99 </v>
      </c>
      <c r="D446" s="211" t="str">
        <f t="shared" si="243"/>
        <v>Offre de trois mois gratuits -19.99 $</v>
      </c>
      <c r="E446" s="211" t="str">
        <f t="shared" si="244"/>
        <v/>
      </c>
      <c r="F446" s="211" t="str">
        <f t="shared" si="245"/>
        <v xml:space="preserve">3 Months Free Credit - $19.99 </v>
      </c>
      <c r="G446" s="211" t="str">
        <f t="shared" si="246"/>
        <v>Offre de trois mois gratuits -19.99 $</v>
      </c>
      <c r="H446" s="211" t="str">
        <f t="shared" si="247"/>
        <v xml:space="preserve">3 Months Free Credit - $19.99 </v>
      </c>
      <c r="I446" s="211" t="str">
        <f t="shared" si="277"/>
        <v>Offre de trois mois gratuits -19.99 $</v>
      </c>
      <c r="J446" s="211" t="str">
        <f t="shared" si="248"/>
        <v/>
      </c>
      <c r="K446" s="211" t="str">
        <f t="shared" si="249"/>
        <v/>
      </c>
      <c r="L446" s="211" t="str">
        <f t="shared" si="278"/>
        <v>Service</v>
      </c>
      <c r="M446" s="211" t="str">
        <f t="shared" si="250"/>
        <v>YES</v>
      </c>
      <c r="N446" s="211" t="str">
        <f t="shared" si="251"/>
        <v>Product</v>
      </c>
      <c r="O446" s="211" t="str">
        <f t="shared" si="252"/>
        <v>Promotion</v>
      </c>
      <c r="P446" s="211" t="str">
        <f t="shared" si="253"/>
        <v>RMR</v>
      </c>
      <c r="Q446" s="349">
        <v>43930</v>
      </c>
      <c r="R446" s="349"/>
      <c r="S446" s="211" t="str">
        <f t="shared" si="254"/>
        <v>NO</v>
      </c>
      <c r="T446" s="211" t="str">
        <f t="shared" si="255"/>
        <v>No</v>
      </c>
      <c r="U446" s="211" t="str">
        <f t="shared" si="256"/>
        <v>No</v>
      </c>
      <c r="V446" s="211" t="str">
        <f t="shared" si="257"/>
        <v>NO</v>
      </c>
      <c r="W446" s="211" t="str">
        <f t="shared" si="258"/>
        <v>NO</v>
      </c>
      <c r="X446" s="211">
        <v>0</v>
      </c>
      <c r="Y446" s="211" t="s">
        <v>3277</v>
      </c>
      <c r="Z446" s="211" t="s">
        <v>3275</v>
      </c>
      <c r="AA446" s="211" t="s">
        <v>3319</v>
      </c>
      <c r="AB446" s="211" t="s">
        <v>3286</v>
      </c>
      <c r="AC446" s="211" t="s">
        <v>3286</v>
      </c>
      <c r="AD446" s="211" t="s">
        <v>3320</v>
      </c>
      <c r="AE446" s="211" t="str">
        <f t="shared" si="259"/>
        <v>Service</v>
      </c>
      <c r="AF446" s="211" t="str">
        <f t="shared" si="260"/>
        <v>Service</v>
      </c>
      <c r="AG446" s="211" t="str">
        <f t="shared" si="261"/>
        <v>3MF20</v>
      </c>
      <c r="AH446" s="211" t="str">
        <f t="shared" si="281"/>
        <v/>
      </c>
      <c r="AI446" s="211" t="str">
        <f t="shared" si="262"/>
        <v>YES</v>
      </c>
      <c r="AJ446" s="211">
        <f t="shared" si="263"/>
        <v>3</v>
      </c>
      <c r="AK446" s="211" t="str">
        <f t="shared" si="264"/>
        <v/>
      </c>
      <c r="AL446" s="211" t="str">
        <f t="shared" si="265"/>
        <v/>
      </c>
      <c r="AM446" s="211" t="str">
        <f t="shared" si="266"/>
        <v>Offer</v>
      </c>
      <c r="AN446" s="211" t="str">
        <f t="shared" si="267"/>
        <v>No</v>
      </c>
      <c r="AO446" s="211" t="str">
        <f t="shared" si="268"/>
        <v>No</v>
      </c>
      <c r="AP446" s="211" t="str">
        <f t="shared" si="269"/>
        <v>No</v>
      </c>
      <c r="AQ446" s="211" t="str">
        <f t="shared" si="270"/>
        <v/>
      </c>
      <c r="AR446" s="211" t="str">
        <f t="shared" si="271"/>
        <v/>
      </c>
      <c r="AS446" s="211" t="str">
        <f t="shared" si="272"/>
        <v/>
      </c>
      <c r="AT446" s="211" t="str">
        <f t="shared" si="273"/>
        <v>NO</v>
      </c>
      <c r="AU446" s="211" t="str">
        <f t="shared" si="274"/>
        <v/>
      </c>
      <c r="AV446" s="211" t="str">
        <f t="shared" si="275"/>
        <v/>
      </c>
      <c r="AW446" s="211" t="str">
        <f t="shared" si="276"/>
        <v/>
      </c>
      <c r="AX446" s="211" t="str">
        <f t="shared" si="279"/>
        <v>NO</v>
      </c>
      <c r="AY446" s="125" t="str">
        <f t="shared" si="280"/>
        <v/>
      </c>
    </row>
    <row r="447" spans="1:51" s="211" customFormat="1" x14ac:dyDescent="0.25">
      <c r="A447" s="211" t="s">
        <v>3946</v>
      </c>
      <c r="B447" s="211" t="s">
        <v>3946</v>
      </c>
      <c r="C447" s="211" t="str">
        <f t="shared" si="242"/>
        <v xml:space="preserve">3 Months Free Credit - $29.99 </v>
      </c>
      <c r="D447" s="211" t="str">
        <f t="shared" si="243"/>
        <v>Offre de trois mois gratuits -29.99 $</v>
      </c>
      <c r="E447" s="211" t="str">
        <f t="shared" si="244"/>
        <v/>
      </c>
      <c r="F447" s="211" t="str">
        <f t="shared" si="245"/>
        <v xml:space="preserve">3 Months Free Credit - $29.99 </v>
      </c>
      <c r="G447" s="211" t="str">
        <f t="shared" si="246"/>
        <v>Offre de trois mois gratuits -29.99 $</v>
      </c>
      <c r="H447" s="211" t="str">
        <f t="shared" si="247"/>
        <v xml:space="preserve">3 Months Free Credit - $29.99 </v>
      </c>
      <c r="I447" s="211" t="str">
        <f t="shared" si="277"/>
        <v>Offre de trois mois gratuits -29.99 $</v>
      </c>
      <c r="J447" s="211" t="str">
        <f t="shared" si="248"/>
        <v/>
      </c>
      <c r="K447" s="211" t="str">
        <f t="shared" si="249"/>
        <v/>
      </c>
      <c r="L447" s="211" t="str">
        <f t="shared" si="278"/>
        <v>Service</v>
      </c>
      <c r="M447" s="211" t="str">
        <f t="shared" si="250"/>
        <v>YES</v>
      </c>
      <c r="N447" s="211" t="str">
        <f t="shared" si="251"/>
        <v>Product</v>
      </c>
      <c r="O447" s="211" t="str">
        <f t="shared" si="252"/>
        <v>Promotion</v>
      </c>
      <c r="P447" s="211" t="str">
        <f t="shared" si="253"/>
        <v>RMR</v>
      </c>
      <c r="Q447" s="349">
        <v>43930</v>
      </c>
      <c r="R447" s="349"/>
      <c r="S447" s="211" t="str">
        <f t="shared" si="254"/>
        <v>NO</v>
      </c>
      <c r="T447" s="211" t="str">
        <f t="shared" si="255"/>
        <v>No</v>
      </c>
      <c r="U447" s="211" t="str">
        <f t="shared" si="256"/>
        <v>No</v>
      </c>
      <c r="V447" s="211" t="str">
        <f t="shared" si="257"/>
        <v>NO</v>
      </c>
      <c r="W447" s="211" t="str">
        <f t="shared" si="258"/>
        <v>NO</v>
      </c>
      <c r="X447" s="211">
        <v>0</v>
      </c>
      <c r="Y447" s="211" t="s">
        <v>3277</v>
      </c>
      <c r="Z447" s="211" t="s">
        <v>3275</v>
      </c>
      <c r="AA447" s="211" t="s">
        <v>3319</v>
      </c>
      <c r="AB447" s="211" t="s">
        <v>3286</v>
      </c>
      <c r="AC447" s="211" t="s">
        <v>3286</v>
      </c>
      <c r="AD447" s="211" t="s">
        <v>3320</v>
      </c>
      <c r="AE447" s="211" t="str">
        <f t="shared" si="259"/>
        <v>Service</v>
      </c>
      <c r="AF447" s="211" t="str">
        <f t="shared" si="260"/>
        <v>Service</v>
      </c>
      <c r="AG447" s="211" t="str">
        <f t="shared" si="261"/>
        <v>3MF30</v>
      </c>
      <c r="AH447" s="211" t="str">
        <f t="shared" si="281"/>
        <v/>
      </c>
      <c r="AI447" s="211" t="str">
        <f t="shared" si="262"/>
        <v>YES</v>
      </c>
      <c r="AJ447" s="211">
        <f t="shared" si="263"/>
        <v>3</v>
      </c>
      <c r="AK447" s="211" t="str">
        <f t="shared" si="264"/>
        <v/>
      </c>
      <c r="AL447" s="211" t="str">
        <f t="shared" si="265"/>
        <v/>
      </c>
      <c r="AM447" s="211" t="str">
        <f t="shared" si="266"/>
        <v>Offer</v>
      </c>
      <c r="AN447" s="211" t="str">
        <f t="shared" si="267"/>
        <v>No</v>
      </c>
      <c r="AO447" s="211" t="str">
        <f t="shared" si="268"/>
        <v>No</v>
      </c>
      <c r="AP447" s="211" t="str">
        <f t="shared" si="269"/>
        <v>No</v>
      </c>
      <c r="AQ447" s="211" t="str">
        <f t="shared" si="270"/>
        <v/>
      </c>
      <c r="AR447" s="211" t="str">
        <f t="shared" si="271"/>
        <v/>
      </c>
      <c r="AS447" s="211" t="str">
        <f t="shared" si="272"/>
        <v/>
      </c>
      <c r="AT447" s="211" t="str">
        <f t="shared" si="273"/>
        <v>NO</v>
      </c>
      <c r="AU447" s="211" t="str">
        <f t="shared" si="274"/>
        <v/>
      </c>
      <c r="AV447" s="211" t="str">
        <f t="shared" si="275"/>
        <v/>
      </c>
      <c r="AW447" s="211" t="str">
        <f t="shared" si="276"/>
        <v/>
      </c>
      <c r="AX447" s="211" t="str">
        <f t="shared" si="279"/>
        <v>NO</v>
      </c>
      <c r="AY447" s="125" t="str">
        <f t="shared" si="280"/>
        <v/>
      </c>
    </row>
    <row r="448" spans="1:51" s="211" customFormat="1" x14ac:dyDescent="0.25">
      <c r="A448" s="211" t="s">
        <v>3947</v>
      </c>
      <c r="B448" s="211" t="s">
        <v>3947</v>
      </c>
      <c r="C448" s="211" t="str">
        <f t="shared" si="242"/>
        <v xml:space="preserve">3 Months Free Credit - $39.99 </v>
      </c>
      <c r="D448" s="211" t="str">
        <f t="shared" si="243"/>
        <v>Offre de trois mois gratuits -39.99 $</v>
      </c>
      <c r="E448" s="211" t="str">
        <f t="shared" si="244"/>
        <v/>
      </c>
      <c r="F448" s="211" t="str">
        <f t="shared" si="245"/>
        <v xml:space="preserve">3 Months Free Credit - $39.99 </v>
      </c>
      <c r="G448" s="211" t="str">
        <f t="shared" si="246"/>
        <v>Offre de trois mois gratuits -39.99 $</v>
      </c>
      <c r="H448" s="211" t="str">
        <f t="shared" si="247"/>
        <v xml:space="preserve">3 Months Free Credit - $39.99 </v>
      </c>
      <c r="I448" s="211" t="str">
        <f t="shared" si="277"/>
        <v>Offre de trois mois gratuits -39.99 $</v>
      </c>
      <c r="J448" s="211" t="str">
        <f t="shared" si="248"/>
        <v/>
      </c>
      <c r="K448" s="211" t="str">
        <f t="shared" si="249"/>
        <v/>
      </c>
      <c r="L448" s="211" t="str">
        <f t="shared" si="278"/>
        <v>Service</v>
      </c>
      <c r="M448" s="211" t="str">
        <f t="shared" si="250"/>
        <v>YES</v>
      </c>
      <c r="N448" s="211" t="str">
        <f t="shared" si="251"/>
        <v>Product</v>
      </c>
      <c r="O448" s="211" t="str">
        <f t="shared" si="252"/>
        <v>Promotion</v>
      </c>
      <c r="P448" s="211" t="str">
        <f t="shared" si="253"/>
        <v>RMR</v>
      </c>
      <c r="Q448" s="349">
        <v>43930</v>
      </c>
      <c r="R448" s="349"/>
      <c r="S448" s="211" t="str">
        <f t="shared" si="254"/>
        <v>NO</v>
      </c>
      <c r="T448" s="211" t="str">
        <f t="shared" si="255"/>
        <v>No</v>
      </c>
      <c r="U448" s="211" t="str">
        <f t="shared" si="256"/>
        <v>No</v>
      </c>
      <c r="V448" s="211" t="str">
        <f t="shared" si="257"/>
        <v>NO</v>
      </c>
      <c r="W448" s="211" t="str">
        <f t="shared" si="258"/>
        <v>NO</v>
      </c>
      <c r="X448" s="211">
        <v>0</v>
      </c>
      <c r="Y448" s="211" t="s">
        <v>3277</v>
      </c>
      <c r="Z448" s="211" t="s">
        <v>3275</v>
      </c>
      <c r="AA448" s="211" t="s">
        <v>3319</v>
      </c>
      <c r="AB448" s="211" t="s">
        <v>3286</v>
      </c>
      <c r="AC448" s="211" t="s">
        <v>3286</v>
      </c>
      <c r="AD448" s="211" t="s">
        <v>3320</v>
      </c>
      <c r="AE448" s="211" t="str">
        <f t="shared" si="259"/>
        <v>Service</v>
      </c>
      <c r="AF448" s="211" t="str">
        <f t="shared" si="260"/>
        <v>Service</v>
      </c>
      <c r="AG448" s="211" t="str">
        <f t="shared" si="261"/>
        <v>3MF40</v>
      </c>
      <c r="AH448" s="211" t="str">
        <f t="shared" si="281"/>
        <v/>
      </c>
      <c r="AI448" s="211" t="str">
        <f t="shared" si="262"/>
        <v>YES</v>
      </c>
      <c r="AJ448" s="211">
        <f t="shared" si="263"/>
        <v>3</v>
      </c>
      <c r="AK448" s="211" t="str">
        <f t="shared" si="264"/>
        <v/>
      </c>
      <c r="AL448" s="211" t="str">
        <f t="shared" si="265"/>
        <v/>
      </c>
      <c r="AM448" s="211" t="str">
        <f t="shared" si="266"/>
        <v>Offer</v>
      </c>
      <c r="AN448" s="211" t="str">
        <f t="shared" si="267"/>
        <v>No</v>
      </c>
      <c r="AO448" s="211" t="str">
        <f t="shared" si="268"/>
        <v>No</v>
      </c>
      <c r="AP448" s="211" t="str">
        <f t="shared" si="269"/>
        <v>No</v>
      </c>
      <c r="AQ448" s="211" t="str">
        <f t="shared" si="270"/>
        <v/>
      </c>
      <c r="AR448" s="211" t="str">
        <f t="shared" si="271"/>
        <v/>
      </c>
      <c r="AS448" s="211" t="str">
        <f t="shared" si="272"/>
        <v/>
      </c>
      <c r="AT448" s="211" t="str">
        <f t="shared" si="273"/>
        <v>NO</v>
      </c>
      <c r="AU448" s="211" t="str">
        <f t="shared" si="274"/>
        <v/>
      </c>
      <c r="AV448" s="211" t="str">
        <f t="shared" si="275"/>
        <v/>
      </c>
      <c r="AW448" s="211" t="str">
        <f t="shared" si="276"/>
        <v/>
      </c>
      <c r="AX448" s="211" t="str">
        <f t="shared" si="279"/>
        <v>NO</v>
      </c>
      <c r="AY448" s="125" t="str">
        <f t="shared" si="280"/>
        <v/>
      </c>
    </row>
    <row r="449" spans="1:51" s="211" customFormat="1" x14ac:dyDescent="0.25">
      <c r="A449" s="211" t="s">
        <v>3948</v>
      </c>
      <c r="B449" s="211" t="s">
        <v>3948</v>
      </c>
      <c r="C449" s="211" t="str">
        <f t="shared" ref="C449:C512" si="282">VLOOKUP($A449,masterdata,3,0)</f>
        <v xml:space="preserve">3 Months Free Credit - $49.99 </v>
      </c>
      <c r="D449" s="211" t="str">
        <f t="shared" ref="D449:D512" si="283">VLOOKUP($A449,masterdata,4,0)</f>
        <v>Offre de trois mois gratuits -49.99 $</v>
      </c>
      <c r="E449" s="211" t="str">
        <f t="shared" ref="E449:E512" si="284">IF(VLOOKUP($A449,masterdata,27,0)=0,"",VLOOKUP($A449,masterdata,27,0))</f>
        <v/>
      </c>
      <c r="F449" s="211" t="str">
        <f t="shared" ref="F449:F512" si="285">VLOOKUP($A449,masterdata,12,0)</f>
        <v xml:space="preserve">3 Months Free Credit - $49.99 </v>
      </c>
      <c r="G449" s="211" t="str">
        <f t="shared" ref="G449:G512" si="286">VLOOKUP($A449,masterdata,13,0)</f>
        <v>Offre de trois mois gratuits -49.99 $</v>
      </c>
      <c r="H449" s="211" t="str">
        <f t="shared" ref="H449:H512" si="287">VLOOKUP($A449,masterdata,3,0)</f>
        <v xml:space="preserve">3 Months Free Credit - $49.99 </v>
      </c>
      <c r="I449" s="211" t="str">
        <f t="shared" si="277"/>
        <v>Offre de trois mois gratuits -49.99 $</v>
      </c>
      <c r="J449" s="211" t="str">
        <f t="shared" ref="J449:J512" si="288">IF(VLOOKUP($A449,masterdata,28,0)=0,"",VLOOKUP($A449,masterdata,28,0))</f>
        <v/>
      </c>
      <c r="K449" s="211" t="str">
        <f t="shared" ref="K449:K512" si="289">IF(VLOOKUP($A449,masterdata,26,0)=0,"",VLOOKUP($A449,masterdata,26,0))</f>
        <v/>
      </c>
      <c r="L449" s="211" t="str">
        <f t="shared" si="278"/>
        <v>Service</v>
      </c>
      <c r="M449" s="211" t="str">
        <f t="shared" ref="M449:M512" si="290">VLOOKUP($A449,masterdata,54,0)</f>
        <v>YES</v>
      </c>
      <c r="N449" s="211" t="str">
        <f t="shared" ref="N449:N512" si="291">VLOOKUP($A449,masterdata,30,0)</f>
        <v>Product</v>
      </c>
      <c r="O449" s="211" t="str">
        <f t="shared" ref="O449:O512" si="292">VLOOKUP($A449,masterdata,31,0)</f>
        <v>Promotion</v>
      </c>
      <c r="P449" s="211" t="str">
        <f t="shared" ref="P449:P512" si="293">VLOOKUP($A449,masterdata,16,0)</f>
        <v>RMR</v>
      </c>
      <c r="Q449" s="349">
        <v>43930</v>
      </c>
      <c r="R449" s="349"/>
      <c r="S449" s="211" t="str">
        <f t="shared" ref="S449:S512" si="294">VLOOKUP($A449,masterdata,21,0)</f>
        <v>NO</v>
      </c>
      <c r="T449" s="211" t="str">
        <f t="shared" ref="T449:T512" si="295">VLOOKUP($A449,masterdata,32,0)</f>
        <v>No</v>
      </c>
      <c r="U449" s="211" t="str">
        <f t="shared" ref="U449:U512" si="296">VLOOKUP($A449,masterdata,33,0)</f>
        <v>No</v>
      </c>
      <c r="V449" s="211" t="str">
        <f t="shared" ref="V449:V512" si="297">VLOOKUP($A449,masterdata,25,0)</f>
        <v>NO</v>
      </c>
      <c r="W449" s="211" t="str">
        <f t="shared" ref="W449:W512" si="298">VLOOKUP($A449,masterdata,20,0)</f>
        <v>NO</v>
      </c>
      <c r="X449" s="211">
        <v>0</v>
      </c>
      <c r="Y449" s="211" t="s">
        <v>3277</v>
      </c>
      <c r="Z449" s="211" t="s">
        <v>3275</v>
      </c>
      <c r="AA449" s="211" t="s">
        <v>3319</v>
      </c>
      <c r="AB449" s="211" t="s">
        <v>3286</v>
      </c>
      <c r="AC449" s="211" t="s">
        <v>3286</v>
      </c>
      <c r="AD449" s="211" t="s">
        <v>3320</v>
      </c>
      <c r="AE449" s="211" t="str">
        <f t="shared" ref="AE449:AE512" si="299">VLOOKUP($A449,masterdata,18,0)</f>
        <v>Service</v>
      </c>
      <c r="AF449" s="211" t="str">
        <f t="shared" ref="AF449:AF512" si="300">IF(VLOOKUP($A449,masterdata,19,0)="","",VLOOKUP($A449,masterdata,19,0))</f>
        <v>Service</v>
      </c>
      <c r="AG449" s="211" t="str">
        <f t="shared" ref="AG449:AG512" si="301">IF(VLOOKUP($A449,masterdata,36,0)="","",VLOOKUP($A449,masterdata,36,0))</f>
        <v>3MF50</v>
      </c>
      <c r="AH449" s="211" t="str">
        <f t="shared" si="281"/>
        <v/>
      </c>
      <c r="AI449" s="211" t="str">
        <f t="shared" ref="AI449:AI512" si="302">IF(VLOOKUP($A449,masterdata,38,0)="","",VLOOKUP($A449,masterdata,38,0))</f>
        <v>YES</v>
      </c>
      <c r="AJ449" s="211">
        <f t="shared" ref="AJ449:AJ512" si="303">IF(VLOOKUP($A449,masterdata,39,0)="","",VLOOKUP($A449,masterdata,39,0))</f>
        <v>3</v>
      </c>
      <c r="AK449" s="211" t="str">
        <f t="shared" ref="AK449:AK512" si="304">IF(VLOOKUP($A449,masterdata,40,0)="","",VLOOKUP($A449,masterdata,40,0))</f>
        <v/>
      </c>
      <c r="AL449" s="211" t="str">
        <f t="shared" ref="AL449:AL512" si="305">IF(VLOOKUP($A449,masterdata,41,0)="","",VLOOKUP($A449,masterdata,41,0))</f>
        <v/>
      </c>
      <c r="AM449" s="211" t="str">
        <f t="shared" ref="AM449:AM512" si="306">IF(VLOOKUP($A449,masterdata,43,0)="","",VLOOKUP($A449,masterdata,43,0))</f>
        <v>Offer</v>
      </c>
      <c r="AN449" s="211" t="str">
        <f t="shared" ref="AN449:AN512" si="307">VLOOKUP($A449,masterdata,44,0)</f>
        <v>No</v>
      </c>
      <c r="AO449" s="211" t="str">
        <f t="shared" ref="AO449:AO512" si="308">VLOOKUP($A449,masterdata,45,0)</f>
        <v>No</v>
      </c>
      <c r="AP449" s="211" t="str">
        <f t="shared" ref="AP449:AP512" si="309">VLOOKUP($A449,masterdata,46,0)</f>
        <v>No</v>
      </c>
      <c r="AQ449" s="211" t="str">
        <f t="shared" ref="AQ449:AQ512" si="310">IF(VLOOKUP($A449,masterdata,47,0)="","",VLOOKUP($A449,masterdata,47,0))</f>
        <v/>
      </c>
      <c r="AR449" s="211" t="str">
        <f t="shared" ref="AR449:AR512" si="311">IF(VLOOKUP($A449,masterdata,48,0)="","",VLOOKUP($A449,masterdata,48,0))</f>
        <v/>
      </c>
      <c r="AS449" s="211" t="str">
        <f t="shared" ref="AS449:AS512" si="312">IF(VLOOKUP($A449,masterdata,49,0)="","",VLOOKUP($A449,masterdata,49,0))</f>
        <v/>
      </c>
      <c r="AT449" s="211" t="str">
        <f t="shared" ref="AT449:AT512" si="313">IF(VLOOKUP($A449,masterdata,50,0)="","",VLOOKUP($A449,masterdata,50,0))</f>
        <v>NO</v>
      </c>
      <c r="AU449" s="211" t="str">
        <f t="shared" ref="AU449:AU512" si="314">IF(VLOOKUP($A449,masterdata,51,0)="","",VLOOKUP($A449,masterdata,51,0))</f>
        <v/>
      </c>
      <c r="AV449" s="211" t="str">
        <f t="shared" ref="AV449:AV512" si="315">IF(VLOOKUP($A449,masterdata,52,0)="","",VLOOKUP($A449,masterdata,52,0))</f>
        <v/>
      </c>
      <c r="AW449" s="211" t="str">
        <f t="shared" ref="AW449:AW512" si="316">IF(VLOOKUP($A449,masterdata,53,0)="","",VLOOKUP($A449,masterdata,53,0))</f>
        <v/>
      </c>
      <c r="AX449" s="211" t="str">
        <f t="shared" si="279"/>
        <v>NO</v>
      </c>
      <c r="AY449" s="125" t="str">
        <f t="shared" si="280"/>
        <v/>
      </c>
    </row>
    <row r="450" spans="1:51" s="211" customFormat="1" x14ac:dyDescent="0.25">
      <c r="A450" s="211" t="s">
        <v>3949</v>
      </c>
      <c r="B450" s="211" t="s">
        <v>3949</v>
      </c>
      <c r="C450" s="211" t="str">
        <f t="shared" si="282"/>
        <v xml:space="preserve">3 Months Free Credit - $59.99 </v>
      </c>
      <c r="D450" s="211" t="str">
        <f t="shared" si="283"/>
        <v>Offre de trois mois gratuits -59.99 $</v>
      </c>
      <c r="E450" s="211" t="str">
        <f t="shared" si="284"/>
        <v/>
      </c>
      <c r="F450" s="211" t="str">
        <f t="shared" si="285"/>
        <v xml:space="preserve">3 Months Free Credit - $59.99 </v>
      </c>
      <c r="G450" s="211" t="str">
        <f t="shared" si="286"/>
        <v>Offre de trois mois gratuits -59.99 $</v>
      </c>
      <c r="H450" s="211" t="str">
        <f t="shared" si="287"/>
        <v xml:space="preserve">3 Months Free Credit - $59.99 </v>
      </c>
      <c r="I450" s="211" t="str">
        <f t="shared" ref="I450:I513" si="317">VLOOKUP($A450,masterdata,4,0)</f>
        <v>Offre de trois mois gratuits -59.99 $</v>
      </c>
      <c r="J450" s="211" t="str">
        <f t="shared" si="288"/>
        <v/>
      </c>
      <c r="K450" s="211" t="str">
        <f t="shared" si="289"/>
        <v/>
      </c>
      <c r="L450" s="211" t="str">
        <f t="shared" ref="L450:L513" si="318">VLOOKUP($A450,masterdata,29,0)</f>
        <v>Service</v>
      </c>
      <c r="M450" s="211" t="str">
        <f t="shared" si="290"/>
        <v>YES</v>
      </c>
      <c r="N450" s="211" t="str">
        <f t="shared" si="291"/>
        <v>Product</v>
      </c>
      <c r="O450" s="211" t="str">
        <f t="shared" si="292"/>
        <v>Promotion</v>
      </c>
      <c r="P450" s="211" t="str">
        <f t="shared" si="293"/>
        <v>RMR</v>
      </c>
      <c r="Q450" s="349">
        <v>43930</v>
      </c>
      <c r="R450" s="349"/>
      <c r="S450" s="211" t="str">
        <f t="shared" si="294"/>
        <v>NO</v>
      </c>
      <c r="T450" s="211" t="str">
        <f t="shared" si="295"/>
        <v>No</v>
      </c>
      <c r="U450" s="211" t="str">
        <f t="shared" si="296"/>
        <v>No</v>
      </c>
      <c r="V450" s="211" t="str">
        <f t="shared" si="297"/>
        <v>NO</v>
      </c>
      <c r="W450" s="211" t="str">
        <f t="shared" si="298"/>
        <v>NO</v>
      </c>
      <c r="X450" s="211">
        <v>0</v>
      </c>
      <c r="Y450" s="211" t="s">
        <v>3277</v>
      </c>
      <c r="Z450" s="211" t="s">
        <v>3275</v>
      </c>
      <c r="AA450" s="211" t="s">
        <v>3319</v>
      </c>
      <c r="AB450" s="211" t="s">
        <v>3286</v>
      </c>
      <c r="AC450" s="211" t="s">
        <v>3286</v>
      </c>
      <c r="AD450" s="211" t="s">
        <v>3320</v>
      </c>
      <c r="AE450" s="211" t="str">
        <f t="shared" si="299"/>
        <v>Service</v>
      </c>
      <c r="AF450" s="211" t="str">
        <f t="shared" si="300"/>
        <v>Service</v>
      </c>
      <c r="AG450" s="211" t="str">
        <f t="shared" si="301"/>
        <v>3MF60</v>
      </c>
      <c r="AH450" s="211" t="str">
        <f t="shared" si="281"/>
        <v/>
      </c>
      <c r="AI450" s="211" t="str">
        <f t="shared" si="302"/>
        <v>YES</v>
      </c>
      <c r="AJ450" s="211">
        <f t="shared" si="303"/>
        <v>3</v>
      </c>
      <c r="AK450" s="211" t="str">
        <f t="shared" si="304"/>
        <v/>
      </c>
      <c r="AL450" s="211" t="str">
        <f t="shared" si="305"/>
        <v/>
      </c>
      <c r="AM450" s="211" t="str">
        <f t="shared" si="306"/>
        <v>Offer</v>
      </c>
      <c r="AN450" s="211" t="str">
        <f t="shared" si="307"/>
        <v>No</v>
      </c>
      <c r="AO450" s="211" t="str">
        <f t="shared" si="308"/>
        <v>No</v>
      </c>
      <c r="AP450" s="211" t="str">
        <f t="shared" si="309"/>
        <v>No</v>
      </c>
      <c r="AQ450" s="211" t="str">
        <f t="shared" si="310"/>
        <v/>
      </c>
      <c r="AR450" s="211" t="str">
        <f t="shared" si="311"/>
        <v/>
      </c>
      <c r="AS450" s="211" t="str">
        <f t="shared" si="312"/>
        <v/>
      </c>
      <c r="AT450" s="211" t="str">
        <f t="shared" si="313"/>
        <v>NO</v>
      </c>
      <c r="AU450" s="211" t="str">
        <f t="shared" si="314"/>
        <v/>
      </c>
      <c r="AV450" s="211" t="str">
        <f t="shared" si="315"/>
        <v/>
      </c>
      <c r="AW450" s="211" t="str">
        <f t="shared" si="316"/>
        <v/>
      </c>
      <c r="AX450" s="211" t="str">
        <f t="shared" ref="AX450:AX513" si="319">IF(VLOOKUP($A450,masterdata,24,0)="","",VLOOKUP($A450,masterdata,24,0))</f>
        <v>NO</v>
      </c>
      <c r="AY450" s="125" t="str">
        <f t="shared" ref="AY450:AY513" si="320">IF(VLOOKUP($A450,masterdata,42,0)="","",VLOOKUP($A450,masterdata,42,0))</f>
        <v/>
      </c>
    </row>
    <row r="451" spans="1:51" s="211" customFormat="1" x14ac:dyDescent="0.25">
      <c r="A451" s="211" t="s">
        <v>3950</v>
      </c>
      <c r="B451" s="211" t="s">
        <v>3950</v>
      </c>
      <c r="C451" s="211" t="str">
        <f t="shared" si="282"/>
        <v xml:space="preserve">3 Months Free Credit - $69.99 </v>
      </c>
      <c r="D451" s="211" t="str">
        <f t="shared" si="283"/>
        <v>Offre de trois mois gratuits -69.99 $</v>
      </c>
      <c r="E451" s="211" t="str">
        <f t="shared" si="284"/>
        <v/>
      </c>
      <c r="F451" s="211" t="str">
        <f t="shared" si="285"/>
        <v xml:space="preserve">3 Months Free Credit - $69.99 </v>
      </c>
      <c r="G451" s="211" t="str">
        <f t="shared" si="286"/>
        <v>Offre de trois mois gratuits -69.99 $</v>
      </c>
      <c r="H451" s="211" t="str">
        <f t="shared" si="287"/>
        <v xml:space="preserve">3 Months Free Credit - $69.99 </v>
      </c>
      <c r="I451" s="211" t="str">
        <f t="shared" si="317"/>
        <v>Offre de trois mois gratuits -69.99 $</v>
      </c>
      <c r="J451" s="211" t="str">
        <f t="shared" si="288"/>
        <v/>
      </c>
      <c r="K451" s="211" t="str">
        <f t="shared" si="289"/>
        <v/>
      </c>
      <c r="L451" s="211" t="str">
        <f t="shared" si="318"/>
        <v>Service</v>
      </c>
      <c r="M451" s="211" t="str">
        <f t="shared" si="290"/>
        <v>YES</v>
      </c>
      <c r="N451" s="211" t="str">
        <f t="shared" si="291"/>
        <v>Product</v>
      </c>
      <c r="O451" s="211" t="str">
        <f t="shared" si="292"/>
        <v>Promotion</v>
      </c>
      <c r="P451" s="211" t="str">
        <f t="shared" si="293"/>
        <v>RMR</v>
      </c>
      <c r="Q451" s="349">
        <v>43930</v>
      </c>
      <c r="R451" s="349"/>
      <c r="S451" s="211" t="str">
        <f t="shared" si="294"/>
        <v>NO</v>
      </c>
      <c r="T451" s="211" t="str">
        <f t="shared" si="295"/>
        <v>No</v>
      </c>
      <c r="U451" s="211" t="str">
        <f t="shared" si="296"/>
        <v>No</v>
      </c>
      <c r="V451" s="211" t="str">
        <f t="shared" si="297"/>
        <v>NO</v>
      </c>
      <c r="W451" s="211" t="str">
        <f t="shared" si="298"/>
        <v>NO</v>
      </c>
      <c r="X451" s="211">
        <v>0</v>
      </c>
      <c r="Y451" s="211" t="s">
        <v>3277</v>
      </c>
      <c r="Z451" s="211" t="s">
        <v>3275</v>
      </c>
      <c r="AA451" s="211" t="s">
        <v>3319</v>
      </c>
      <c r="AB451" s="211" t="s">
        <v>3286</v>
      </c>
      <c r="AC451" s="211" t="s">
        <v>3286</v>
      </c>
      <c r="AD451" s="211" t="s">
        <v>3320</v>
      </c>
      <c r="AE451" s="211" t="str">
        <f t="shared" si="299"/>
        <v>Service</v>
      </c>
      <c r="AF451" s="211" t="str">
        <f t="shared" si="300"/>
        <v>Service</v>
      </c>
      <c r="AG451" s="211" t="str">
        <f t="shared" si="301"/>
        <v>3MF70</v>
      </c>
      <c r="AH451" s="211" t="str">
        <f t="shared" si="281"/>
        <v/>
      </c>
      <c r="AI451" s="211" t="str">
        <f t="shared" si="302"/>
        <v>YES</v>
      </c>
      <c r="AJ451" s="211">
        <f t="shared" si="303"/>
        <v>3</v>
      </c>
      <c r="AK451" s="211" t="str">
        <f t="shared" si="304"/>
        <v/>
      </c>
      <c r="AL451" s="211" t="str">
        <f t="shared" si="305"/>
        <v/>
      </c>
      <c r="AM451" s="211" t="str">
        <f t="shared" si="306"/>
        <v>Offer</v>
      </c>
      <c r="AN451" s="211" t="str">
        <f t="shared" si="307"/>
        <v>No</v>
      </c>
      <c r="AO451" s="211" t="str">
        <f t="shared" si="308"/>
        <v>No</v>
      </c>
      <c r="AP451" s="211" t="str">
        <f t="shared" si="309"/>
        <v>No</v>
      </c>
      <c r="AQ451" s="211" t="str">
        <f t="shared" si="310"/>
        <v/>
      </c>
      <c r="AR451" s="211" t="str">
        <f t="shared" si="311"/>
        <v/>
      </c>
      <c r="AS451" s="211" t="str">
        <f t="shared" si="312"/>
        <v/>
      </c>
      <c r="AT451" s="211" t="str">
        <f t="shared" si="313"/>
        <v>NO</v>
      </c>
      <c r="AU451" s="211" t="str">
        <f t="shared" si="314"/>
        <v/>
      </c>
      <c r="AV451" s="211" t="str">
        <f t="shared" si="315"/>
        <v/>
      </c>
      <c r="AW451" s="211" t="str">
        <f t="shared" si="316"/>
        <v/>
      </c>
      <c r="AX451" s="211" t="str">
        <f t="shared" si="319"/>
        <v>NO</v>
      </c>
      <c r="AY451" s="125" t="str">
        <f t="shared" si="320"/>
        <v/>
      </c>
    </row>
    <row r="452" spans="1:51" s="211" customFormat="1" x14ac:dyDescent="0.25">
      <c r="A452" s="211" t="s">
        <v>3959</v>
      </c>
      <c r="B452" s="211" t="s">
        <v>3959</v>
      </c>
      <c r="C452" s="211" t="str">
        <f t="shared" si="282"/>
        <v xml:space="preserve">3 Months Free Credit - $44.99 </v>
      </c>
      <c r="D452" s="211" t="str">
        <f t="shared" si="283"/>
        <v>Offre de trois mois gratuits -44.99 $</v>
      </c>
      <c r="E452" s="211" t="str">
        <f t="shared" si="284"/>
        <v/>
      </c>
      <c r="F452" s="211" t="str">
        <f t="shared" si="285"/>
        <v xml:space="preserve">3 Months Free Credit - $44.99 </v>
      </c>
      <c r="G452" s="211" t="str">
        <f t="shared" si="286"/>
        <v>Offre de trois mois gratuits -44.99 $</v>
      </c>
      <c r="H452" s="211" t="str">
        <f t="shared" si="287"/>
        <v xml:space="preserve">3 Months Free Credit - $44.99 </v>
      </c>
      <c r="I452" s="211" t="str">
        <f t="shared" si="317"/>
        <v>Offre de trois mois gratuits -44.99 $</v>
      </c>
      <c r="J452" s="211" t="str">
        <f t="shared" si="288"/>
        <v/>
      </c>
      <c r="K452" s="211" t="str">
        <f t="shared" si="289"/>
        <v/>
      </c>
      <c r="L452" s="211" t="str">
        <f t="shared" si="318"/>
        <v>Service</v>
      </c>
      <c r="M452" s="211" t="str">
        <f t="shared" si="290"/>
        <v>YES</v>
      </c>
      <c r="N452" s="211" t="str">
        <f t="shared" si="291"/>
        <v>Product</v>
      </c>
      <c r="O452" s="211" t="str">
        <f t="shared" si="292"/>
        <v>Promotion</v>
      </c>
      <c r="P452" s="211" t="str">
        <f t="shared" si="293"/>
        <v>RMR</v>
      </c>
      <c r="Q452" s="349">
        <v>43930</v>
      </c>
      <c r="R452" s="349"/>
      <c r="S452" s="211" t="str">
        <f t="shared" si="294"/>
        <v>NO</v>
      </c>
      <c r="T452" s="211" t="str">
        <f t="shared" si="295"/>
        <v>No</v>
      </c>
      <c r="U452" s="211" t="str">
        <f t="shared" si="296"/>
        <v>No</v>
      </c>
      <c r="V452" s="211" t="str">
        <f t="shared" si="297"/>
        <v>NO</v>
      </c>
      <c r="W452" s="211" t="str">
        <f t="shared" si="298"/>
        <v>NO</v>
      </c>
      <c r="X452" s="211">
        <v>0</v>
      </c>
      <c r="Y452" s="211" t="s">
        <v>3277</v>
      </c>
      <c r="Z452" s="211" t="s">
        <v>3275</v>
      </c>
      <c r="AA452" s="211" t="s">
        <v>3319</v>
      </c>
      <c r="AB452" s="211" t="s">
        <v>3286</v>
      </c>
      <c r="AC452" s="211" t="s">
        <v>3286</v>
      </c>
      <c r="AD452" s="211" t="s">
        <v>3320</v>
      </c>
      <c r="AE452" s="211" t="str">
        <f t="shared" si="299"/>
        <v>Service</v>
      </c>
      <c r="AF452" s="211" t="str">
        <f t="shared" si="300"/>
        <v>Service</v>
      </c>
      <c r="AG452" s="211" t="str">
        <f t="shared" si="301"/>
        <v>3MF45</v>
      </c>
      <c r="AH452" s="211" t="str">
        <f t="shared" si="281"/>
        <v/>
      </c>
      <c r="AI452" s="211" t="str">
        <f t="shared" si="302"/>
        <v>YES</v>
      </c>
      <c r="AJ452" s="211">
        <f t="shared" si="303"/>
        <v>3</v>
      </c>
      <c r="AK452" s="211" t="str">
        <f t="shared" si="304"/>
        <v/>
      </c>
      <c r="AL452" s="211" t="str">
        <f t="shared" si="305"/>
        <v/>
      </c>
      <c r="AM452" s="211" t="str">
        <f t="shared" si="306"/>
        <v>Offer</v>
      </c>
      <c r="AN452" s="211" t="str">
        <f t="shared" si="307"/>
        <v>No</v>
      </c>
      <c r="AO452" s="211" t="str">
        <f t="shared" si="308"/>
        <v>No</v>
      </c>
      <c r="AP452" s="211" t="str">
        <f t="shared" si="309"/>
        <v>No</v>
      </c>
      <c r="AQ452" s="211" t="str">
        <f t="shared" si="310"/>
        <v/>
      </c>
      <c r="AR452" s="211" t="str">
        <f t="shared" si="311"/>
        <v/>
      </c>
      <c r="AS452" s="211" t="str">
        <f t="shared" si="312"/>
        <v/>
      </c>
      <c r="AT452" s="211" t="str">
        <f t="shared" si="313"/>
        <v>NO</v>
      </c>
      <c r="AU452" s="211" t="str">
        <f t="shared" si="314"/>
        <v/>
      </c>
      <c r="AV452" s="211" t="str">
        <f t="shared" si="315"/>
        <v/>
      </c>
      <c r="AW452" s="211" t="str">
        <f t="shared" si="316"/>
        <v/>
      </c>
      <c r="AX452" s="211" t="str">
        <f t="shared" si="319"/>
        <v>NO</v>
      </c>
      <c r="AY452" s="125" t="str">
        <f t="shared" si="320"/>
        <v/>
      </c>
    </row>
    <row r="453" spans="1:51" s="211" customFormat="1" x14ac:dyDescent="0.25">
      <c r="A453" s="211" t="s">
        <v>3960</v>
      </c>
      <c r="B453" s="211" t="s">
        <v>3960</v>
      </c>
      <c r="C453" s="211" t="str">
        <f t="shared" si="282"/>
        <v xml:space="preserve">3 Months Free Credit - $54.99 </v>
      </c>
      <c r="D453" s="211" t="str">
        <f t="shared" si="283"/>
        <v>Offre de trois mois gratuits -54.99 $</v>
      </c>
      <c r="E453" s="211" t="str">
        <f t="shared" si="284"/>
        <v/>
      </c>
      <c r="F453" s="211" t="str">
        <f t="shared" si="285"/>
        <v xml:space="preserve">3 Months Free Credit - $54.99 </v>
      </c>
      <c r="G453" s="211" t="str">
        <f t="shared" si="286"/>
        <v>Offre de trois mois gratuits -54.99 $</v>
      </c>
      <c r="H453" s="211" t="str">
        <f t="shared" si="287"/>
        <v xml:space="preserve">3 Months Free Credit - $54.99 </v>
      </c>
      <c r="I453" s="211" t="str">
        <f t="shared" si="317"/>
        <v>Offre de trois mois gratuits -54.99 $</v>
      </c>
      <c r="J453" s="211" t="str">
        <f t="shared" si="288"/>
        <v/>
      </c>
      <c r="K453" s="211" t="str">
        <f t="shared" si="289"/>
        <v/>
      </c>
      <c r="L453" s="211" t="str">
        <f t="shared" si="318"/>
        <v>Service</v>
      </c>
      <c r="M453" s="211" t="str">
        <f t="shared" si="290"/>
        <v>YES</v>
      </c>
      <c r="N453" s="211" t="str">
        <f t="shared" si="291"/>
        <v>Product</v>
      </c>
      <c r="O453" s="211" t="str">
        <f t="shared" si="292"/>
        <v>Promotion</v>
      </c>
      <c r="P453" s="211" t="str">
        <f t="shared" si="293"/>
        <v>RMR</v>
      </c>
      <c r="Q453" s="349">
        <v>43930</v>
      </c>
      <c r="R453" s="349"/>
      <c r="S453" s="211" t="str">
        <f t="shared" si="294"/>
        <v>NO</v>
      </c>
      <c r="T453" s="211" t="str">
        <f t="shared" si="295"/>
        <v>No</v>
      </c>
      <c r="U453" s="211" t="str">
        <f t="shared" si="296"/>
        <v>No</v>
      </c>
      <c r="V453" s="211" t="str">
        <f t="shared" si="297"/>
        <v>NO</v>
      </c>
      <c r="W453" s="211" t="str">
        <f t="shared" si="298"/>
        <v>NO</v>
      </c>
      <c r="X453" s="211">
        <v>0</v>
      </c>
      <c r="Y453" s="211" t="s">
        <v>3277</v>
      </c>
      <c r="Z453" s="211" t="s">
        <v>3275</v>
      </c>
      <c r="AA453" s="211" t="s">
        <v>3319</v>
      </c>
      <c r="AB453" s="211" t="s">
        <v>3286</v>
      </c>
      <c r="AC453" s="211" t="s">
        <v>3286</v>
      </c>
      <c r="AD453" s="211" t="s">
        <v>3320</v>
      </c>
      <c r="AE453" s="211" t="str">
        <f t="shared" si="299"/>
        <v>Service</v>
      </c>
      <c r="AF453" s="211" t="str">
        <f t="shared" si="300"/>
        <v>Service</v>
      </c>
      <c r="AG453" s="211" t="str">
        <f t="shared" si="301"/>
        <v>3MF55</v>
      </c>
      <c r="AH453" s="211" t="str">
        <f t="shared" si="281"/>
        <v/>
      </c>
      <c r="AI453" s="211" t="str">
        <f t="shared" si="302"/>
        <v>YES</v>
      </c>
      <c r="AJ453" s="211">
        <f t="shared" si="303"/>
        <v>3</v>
      </c>
      <c r="AK453" s="211" t="str">
        <f t="shared" si="304"/>
        <v/>
      </c>
      <c r="AL453" s="211" t="str">
        <f t="shared" si="305"/>
        <v/>
      </c>
      <c r="AM453" s="211" t="str">
        <f t="shared" si="306"/>
        <v>Offer</v>
      </c>
      <c r="AN453" s="211" t="str">
        <f t="shared" si="307"/>
        <v>No</v>
      </c>
      <c r="AO453" s="211" t="str">
        <f t="shared" si="308"/>
        <v>No</v>
      </c>
      <c r="AP453" s="211" t="str">
        <f t="shared" si="309"/>
        <v>No</v>
      </c>
      <c r="AQ453" s="211" t="str">
        <f t="shared" si="310"/>
        <v/>
      </c>
      <c r="AR453" s="211" t="str">
        <f t="shared" si="311"/>
        <v/>
      </c>
      <c r="AS453" s="211" t="str">
        <f t="shared" si="312"/>
        <v/>
      </c>
      <c r="AT453" s="211" t="str">
        <f t="shared" si="313"/>
        <v>NO</v>
      </c>
      <c r="AU453" s="211" t="str">
        <f t="shared" si="314"/>
        <v/>
      </c>
      <c r="AV453" s="211" t="str">
        <f t="shared" si="315"/>
        <v/>
      </c>
      <c r="AW453" s="211" t="str">
        <f t="shared" si="316"/>
        <v/>
      </c>
      <c r="AX453" s="211" t="str">
        <f t="shared" si="319"/>
        <v>NO</v>
      </c>
      <c r="AY453" s="125" t="str">
        <f t="shared" si="320"/>
        <v/>
      </c>
    </row>
    <row r="454" spans="1:51" s="211" customFormat="1" x14ac:dyDescent="0.25">
      <c r="A454" s="211" t="s">
        <v>3993</v>
      </c>
      <c r="B454" s="211" t="s">
        <v>3993</v>
      </c>
      <c r="C454" s="211" t="str">
        <f t="shared" si="282"/>
        <v>Upfront Fee</v>
      </c>
      <c r="D454" s="211" t="str">
        <f t="shared" si="283"/>
        <v>Frais initaux</v>
      </c>
      <c r="E454" s="211" t="str">
        <f t="shared" si="284"/>
        <v/>
      </c>
      <c r="F454" s="211" t="str">
        <f t="shared" si="285"/>
        <v>Upfront Fee as required by credit record</v>
      </c>
      <c r="G454" s="211" t="str">
        <f t="shared" si="286"/>
        <v>Frais initaux</v>
      </c>
      <c r="H454" s="211" t="str">
        <f t="shared" si="287"/>
        <v>Upfront Fee</v>
      </c>
      <c r="I454" s="211" t="str">
        <f t="shared" si="317"/>
        <v>Frais initaux</v>
      </c>
      <c r="J454" s="211" t="str">
        <f t="shared" si="288"/>
        <v/>
      </c>
      <c r="K454" s="211" t="str">
        <f t="shared" si="289"/>
        <v/>
      </c>
      <c r="L454" s="211" t="str">
        <f t="shared" si="318"/>
        <v>Service</v>
      </c>
      <c r="M454" s="211" t="str">
        <f t="shared" si="290"/>
        <v>NO</v>
      </c>
      <c r="N454" s="211" t="str">
        <f t="shared" si="291"/>
        <v>Product</v>
      </c>
      <c r="O454" s="211" t="str">
        <f t="shared" si="292"/>
        <v>Service</v>
      </c>
      <c r="P454" s="211" t="str">
        <f t="shared" si="293"/>
        <v>One time</v>
      </c>
      <c r="Q454" s="349">
        <v>43930</v>
      </c>
      <c r="R454" s="349"/>
      <c r="S454" s="211" t="str">
        <f t="shared" si="294"/>
        <v>NO</v>
      </c>
      <c r="T454" s="211" t="str">
        <f t="shared" si="295"/>
        <v>No</v>
      </c>
      <c r="U454" s="211" t="str">
        <f t="shared" si="296"/>
        <v>No</v>
      </c>
      <c r="V454" s="211" t="str">
        <f t="shared" si="297"/>
        <v>NO</v>
      </c>
      <c r="W454" s="211" t="str">
        <f t="shared" si="298"/>
        <v>NO</v>
      </c>
      <c r="X454" s="211">
        <v>0</v>
      </c>
      <c r="Y454" s="211" t="s">
        <v>3277</v>
      </c>
      <c r="Z454" s="211" t="s">
        <v>3275</v>
      </c>
      <c r="AA454" s="211" t="s">
        <v>3319</v>
      </c>
      <c r="AB454" s="211" t="s">
        <v>3286</v>
      </c>
      <c r="AC454" s="211" t="s">
        <v>3286</v>
      </c>
      <c r="AD454" s="211" t="s">
        <v>3320</v>
      </c>
      <c r="AE454" s="211" t="str">
        <f t="shared" si="299"/>
        <v>Service</v>
      </c>
      <c r="AF454" s="211" t="str">
        <f t="shared" si="300"/>
        <v>RMR</v>
      </c>
      <c r="AG454" s="211" t="str">
        <f t="shared" si="301"/>
        <v/>
      </c>
      <c r="AH454" s="211" t="str">
        <f t="shared" si="281"/>
        <v/>
      </c>
      <c r="AI454" s="211" t="str">
        <f t="shared" si="302"/>
        <v/>
      </c>
      <c r="AJ454" s="211" t="str">
        <f t="shared" si="303"/>
        <v/>
      </c>
      <c r="AK454" s="211" t="str">
        <f t="shared" si="304"/>
        <v/>
      </c>
      <c r="AL454" s="211" t="str">
        <f t="shared" si="305"/>
        <v/>
      </c>
      <c r="AM454" s="211" t="str">
        <f t="shared" si="306"/>
        <v/>
      </c>
      <c r="AN454" s="211" t="str">
        <f t="shared" si="307"/>
        <v>No</v>
      </c>
      <c r="AO454" s="211" t="str">
        <f t="shared" si="308"/>
        <v>No</v>
      </c>
      <c r="AP454" s="211" t="str">
        <f t="shared" si="309"/>
        <v>No</v>
      </c>
      <c r="AQ454" s="211" t="str">
        <f t="shared" si="310"/>
        <v/>
      </c>
      <c r="AR454" s="211" t="str">
        <f t="shared" si="311"/>
        <v/>
      </c>
      <c r="AS454" s="211" t="str">
        <f t="shared" si="312"/>
        <v/>
      </c>
      <c r="AT454" s="211" t="str">
        <f t="shared" si="313"/>
        <v/>
      </c>
      <c r="AU454" s="211" t="str">
        <f t="shared" si="314"/>
        <v/>
      </c>
      <c r="AV454" s="211" t="str">
        <f t="shared" si="315"/>
        <v/>
      </c>
      <c r="AW454" s="211" t="str">
        <f t="shared" si="316"/>
        <v/>
      </c>
      <c r="AX454" s="211" t="str">
        <f t="shared" si="319"/>
        <v>NO</v>
      </c>
      <c r="AY454" s="125" t="str">
        <f t="shared" si="320"/>
        <v/>
      </c>
    </row>
    <row r="455" spans="1:51" s="211" customFormat="1" x14ac:dyDescent="0.25">
      <c r="A455" s="211" t="s">
        <v>4012</v>
      </c>
      <c r="B455" s="211" t="s">
        <v>4012</v>
      </c>
      <c r="C455" s="211" t="str">
        <f t="shared" si="282"/>
        <v>Bell Mobility Bundle Credit - $10</v>
      </c>
      <c r="D455" s="211" t="str">
        <f t="shared" si="283"/>
        <v xml:space="preserve">Crédit forfait Bell Mobilité - 10 $ </v>
      </c>
      <c r="E455" s="211" t="str">
        <f t="shared" si="284"/>
        <v/>
      </c>
      <c r="F455" s="211" t="str">
        <f t="shared" si="285"/>
        <v>Bell Mobility Bundle Credit $10 for new and existing Mobility customers</v>
      </c>
      <c r="G455" s="211" t="str">
        <f t="shared" si="286"/>
        <v>Crédit de 10 $ sur le forfait mobilité avec nouveaux et existants services Bell</v>
      </c>
      <c r="H455" s="211" t="str">
        <f t="shared" si="287"/>
        <v>Bell Mobility Bundle Credit - $10</v>
      </c>
      <c r="I455" s="211" t="str">
        <f t="shared" si="317"/>
        <v xml:space="preserve">Crédit forfait Bell Mobilité - 10 $ </v>
      </c>
      <c r="J455" s="211" t="str">
        <f t="shared" si="288"/>
        <v/>
      </c>
      <c r="K455" s="211" t="str">
        <f t="shared" si="289"/>
        <v/>
      </c>
      <c r="L455" s="211" t="str">
        <f t="shared" si="318"/>
        <v>Service</v>
      </c>
      <c r="M455" s="211" t="str">
        <f t="shared" si="290"/>
        <v>YES</v>
      </c>
      <c r="N455" s="211" t="str">
        <f t="shared" si="291"/>
        <v>Product</v>
      </c>
      <c r="O455" s="211" t="str">
        <f t="shared" si="292"/>
        <v>Promotion</v>
      </c>
      <c r="P455" s="211" t="str">
        <f t="shared" si="293"/>
        <v>RMR</v>
      </c>
      <c r="Q455" s="349">
        <v>43930</v>
      </c>
      <c r="R455" s="349"/>
      <c r="S455" s="211" t="str">
        <f t="shared" si="294"/>
        <v>NO</v>
      </c>
      <c r="T455" s="211" t="str">
        <f t="shared" si="295"/>
        <v>No</v>
      </c>
      <c r="U455" s="211" t="str">
        <f t="shared" si="296"/>
        <v>No</v>
      </c>
      <c r="V455" s="211" t="str">
        <f t="shared" si="297"/>
        <v>NO</v>
      </c>
      <c r="W455" s="211" t="str">
        <f t="shared" si="298"/>
        <v>NO</v>
      </c>
      <c r="X455" s="211">
        <v>0</v>
      </c>
      <c r="Y455" s="211" t="s">
        <v>3277</v>
      </c>
      <c r="Z455" s="211" t="s">
        <v>3275</v>
      </c>
      <c r="AA455" s="211" t="s">
        <v>3319</v>
      </c>
      <c r="AB455" s="211" t="s">
        <v>3286</v>
      </c>
      <c r="AC455" s="211" t="s">
        <v>3286</v>
      </c>
      <c r="AD455" s="211" t="s">
        <v>3320</v>
      </c>
      <c r="AE455" s="211" t="str">
        <f t="shared" si="299"/>
        <v>Service</v>
      </c>
      <c r="AF455" s="211" t="str">
        <f t="shared" si="300"/>
        <v>Service</v>
      </c>
      <c r="AG455" s="211" t="str">
        <f t="shared" si="301"/>
        <v>MOB10FORLIFE</v>
      </c>
      <c r="AH455" s="211" t="str">
        <f t="shared" si="281"/>
        <v/>
      </c>
      <c r="AI455" s="211" t="str">
        <f t="shared" si="302"/>
        <v>NO</v>
      </c>
      <c r="AJ455" s="211" t="str">
        <f t="shared" si="303"/>
        <v/>
      </c>
      <c r="AK455" s="211" t="str">
        <f t="shared" si="304"/>
        <v/>
      </c>
      <c r="AL455" s="211" t="str">
        <f t="shared" si="305"/>
        <v/>
      </c>
      <c r="AM455" s="211" t="str">
        <f t="shared" si="306"/>
        <v>Promotion</v>
      </c>
      <c r="AN455" s="211" t="str">
        <f t="shared" si="307"/>
        <v>No</v>
      </c>
      <c r="AO455" s="211" t="str">
        <f t="shared" si="308"/>
        <v>No</v>
      </c>
      <c r="AP455" s="211" t="str">
        <f t="shared" si="309"/>
        <v>No</v>
      </c>
      <c r="AQ455" s="211" t="str">
        <f t="shared" si="310"/>
        <v/>
      </c>
      <c r="AR455" s="211" t="str">
        <f t="shared" si="311"/>
        <v/>
      </c>
      <c r="AS455" s="211" t="str">
        <f t="shared" si="312"/>
        <v/>
      </c>
      <c r="AT455" s="211" t="str">
        <f t="shared" si="313"/>
        <v>NO</v>
      </c>
      <c r="AU455" s="211" t="str">
        <f t="shared" si="314"/>
        <v/>
      </c>
      <c r="AV455" s="211" t="str">
        <f t="shared" si="315"/>
        <v/>
      </c>
      <c r="AW455" s="211" t="str">
        <f t="shared" si="316"/>
        <v/>
      </c>
      <c r="AX455" s="211" t="str">
        <f t="shared" si="319"/>
        <v>NO</v>
      </c>
      <c r="AY455" s="125" t="str">
        <f t="shared" si="320"/>
        <v/>
      </c>
    </row>
    <row r="456" spans="1:51" s="211" customFormat="1" x14ac:dyDescent="0.25">
      <c r="A456" s="211" t="s">
        <v>4057</v>
      </c>
      <c r="B456" s="211" t="s">
        <v>4057</v>
      </c>
      <c r="C456" s="211" t="str">
        <f t="shared" si="282"/>
        <v>Qolsys Best Package</v>
      </c>
      <c r="D456" s="211" t="str">
        <f t="shared" si="283"/>
        <v>Forfait de base – Meilleur (Qolsys)</v>
      </c>
      <c r="E456" s="211" t="str">
        <f t="shared" si="284"/>
        <v/>
      </c>
      <c r="F456" s="211" t="str">
        <f t="shared" si="285"/>
        <v>Best</v>
      </c>
      <c r="G456" s="211" t="str">
        <f t="shared" si="286"/>
        <v>Meilleur</v>
      </c>
      <c r="H456" s="211" t="str">
        <f t="shared" si="287"/>
        <v>Qolsys Best Package</v>
      </c>
      <c r="I456" s="211" t="str">
        <f t="shared" si="317"/>
        <v>Forfait de base – Meilleur (Qolsys)</v>
      </c>
      <c r="J456" s="211" t="str">
        <f t="shared" si="288"/>
        <v>QOLSYS_IQ2</v>
      </c>
      <c r="K456" s="211" t="str">
        <f t="shared" si="289"/>
        <v>QBEST2</v>
      </c>
      <c r="L456" s="211" t="str">
        <f t="shared" si="318"/>
        <v>Non-Inventory</v>
      </c>
      <c r="M456" s="211" t="str">
        <f t="shared" si="290"/>
        <v>NO</v>
      </c>
      <c r="N456" s="211" t="str">
        <f t="shared" si="291"/>
        <v>Product Bundle</v>
      </c>
      <c r="O456" s="211" t="str">
        <f t="shared" si="292"/>
        <v>Bundle</v>
      </c>
      <c r="P456" s="211" t="str">
        <f t="shared" si="293"/>
        <v>RMR</v>
      </c>
      <c r="Q456" s="349">
        <v>43930</v>
      </c>
      <c r="R456" s="349"/>
      <c r="S456" s="211" t="str">
        <f t="shared" si="294"/>
        <v>YES</v>
      </c>
      <c r="T456" s="211" t="str">
        <f t="shared" si="295"/>
        <v>No</v>
      </c>
      <c r="U456" s="211" t="str">
        <f t="shared" si="296"/>
        <v>No</v>
      </c>
      <c r="V456" s="211" t="str">
        <f t="shared" si="297"/>
        <v>NO</v>
      </c>
      <c r="W456" s="211" t="str">
        <f t="shared" si="298"/>
        <v>NO</v>
      </c>
      <c r="X456" s="211">
        <v>0</v>
      </c>
      <c r="Y456" s="211" t="s">
        <v>3277</v>
      </c>
      <c r="Z456" s="211" t="s">
        <v>3275</v>
      </c>
      <c r="AA456" s="211" t="s">
        <v>3319</v>
      </c>
      <c r="AB456" s="211" t="s">
        <v>3286</v>
      </c>
      <c r="AC456" s="211" t="s">
        <v>3286</v>
      </c>
      <c r="AD456" s="211" t="s">
        <v>3320</v>
      </c>
      <c r="AE456" s="211" t="str">
        <f t="shared" si="299"/>
        <v>SERVICE</v>
      </c>
      <c r="AF456" s="211" t="str">
        <f t="shared" si="300"/>
        <v>SERVICE</v>
      </c>
      <c r="AG456" s="211" t="str">
        <f t="shared" si="301"/>
        <v/>
      </c>
      <c r="AH456" s="211" t="str">
        <f t="shared" si="281"/>
        <v/>
      </c>
      <c r="AI456" s="211" t="str">
        <f t="shared" si="302"/>
        <v/>
      </c>
      <c r="AJ456" s="211" t="str">
        <f t="shared" si="303"/>
        <v/>
      </c>
      <c r="AK456" s="211" t="str">
        <f t="shared" si="304"/>
        <v/>
      </c>
      <c r="AL456" s="211" t="str">
        <f t="shared" si="305"/>
        <v/>
      </c>
      <c r="AM456" s="211" t="str">
        <f t="shared" si="306"/>
        <v/>
      </c>
      <c r="AN456" s="211" t="str">
        <f t="shared" si="307"/>
        <v>No</v>
      </c>
      <c r="AO456" s="211" t="str">
        <f t="shared" si="308"/>
        <v>No</v>
      </c>
      <c r="AP456" s="211" t="str">
        <f t="shared" si="309"/>
        <v>No</v>
      </c>
      <c r="AQ456" s="211" t="str">
        <f t="shared" si="310"/>
        <v>DB_QBEST2</v>
      </c>
      <c r="AR456" s="211" t="str">
        <f t="shared" si="311"/>
        <v>QBEST2</v>
      </c>
      <c r="AS456" s="211" t="str">
        <f t="shared" si="312"/>
        <v/>
      </c>
      <c r="AT456" s="211" t="str">
        <f t="shared" si="313"/>
        <v/>
      </c>
      <c r="AU456" s="211" t="str">
        <f t="shared" si="314"/>
        <v/>
      </c>
      <c r="AV456" s="211" t="str">
        <f t="shared" si="315"/>
        <v>ADC</v>
      </c>
      <c r="AW456" s="211" t="str">
        <f t="shared" si="316"/>
        <v>Wireless</v>
      </c>
      <c r="AX456" s="211" t="str">
        <f t="shared" si="319"/>
        <v>NO</v>
      </c>
      <c r="AY456" s="125">
        <f t="shared" si="320"/>
        <v>6</v>
      </c>
    </row>
    <row r="457" spans="1:51" s="211" customFormat="1" x14ac:dyDescent="0.25">
      <c r="A457" s="211" t="s">
        <v>4058</v>
      </c>
      <c r="B457" s="211" t="s">
        <v>4058</v>
      </c>
      <c r="C457" s="211" t="str">
        <f t="shared" si="282"/>
        <v>Qolsys Best Package - Wired Takeover</v>
      </c>
      <c r="D457" s="211" t="str">
        <f t="shared" si="283"/>
        <v>Module de prise en charge câblé - Meilleur (Qolsys)</v>
      </c>
      <c r="E457" s="211" t="str">
        <f t="shared" si="284"/>
        <v/>
      </c>
      <c r="F457" s="211" t="str">
        <f t="shared" si="285"/>
        <v>Best</v>
      </c>
      <c r="G457" s="211" t="str">
        <f t="shared" si="286"/>
        <v>Meilleur</v>
      </c>
      <c r="H457" s="211" t="str">
        <f t="shared" si="287"/>
        <v>Qolsys Best Package - Wired Takeover</v>
      </c>
      <c r="I457" s="211" t="str">
        <f t="shared" si="317"/>
        <v>Module de prise en charge câblé - Meilleur (Qolsys)</v>
      </c>
      <c r="J457" s="211" t="str">
        <f t="shared" si="288"/>
        <v>QOLSYS_IQ2</v>
      </c>
      <c r="K457" s="211" t="str">
        <f t="shared" si="289"/>
        <v>QHWBEST2</v>
      </c>
      <c r="L457" s="211" t="str">
        <f t="shared" si="318"/>
        <v>Non-Inventory</v>
      </c>
      <c r="M457" s="211" t="str">
        <f t="shared" si="290"/>
        <v>NO</v>
      </c>
      <c r="N457" s="211" t="str">
        <f t="shared" si="291"/>
        <v>Product Bundle</v>
      </c>
      <c r="O457" s="211" t="str">
        <f t="shared" si="292"/>
        <v>Bundle</v>
      </c>
      <c r="P457" s="211" t="str">
        <f t="shared" si="293"/>
        <v>RMR</v>
      </c>
      <c r="Q457" s="349">
        <v>43930</v>
      </c>
      <c r="R457" s="349"/>
      <c r="S457" s="211" t="str">
        <f t="shared" si="294"/>
        <v>YES</v>
      </c>
      <c r="T457" s="211" t="str">
        <f t="shared" si="295"/>
        <v>No</v>
      </c>
      <c r="U457" s="211" t="str">
        <f t="shared" si="296"/>
        <v>No</v>
      </c>
      <c r="V457" s="211" t="str">
        <f t="shared" si="297"/>
        <v>NO</v>
      </c>
      <c r="W457" s="211" t="str">
        <f t="shared" si="298"/>
        <v>NO</v>
      </c>
      <c r="X457" s="211">
        <v>0</v>
      </c>
      <c r="Y457" s="211" t="s">
        <v>3277</v>
      </c>
      <c r="Z457" s="211" t="s">
        <v>3275</v>
      </c>
      <c r="AA457" s="211" t="s">
        <v>3319</v>
      </c>
      <c r="AB457" s="211" t="s">
        <v>3286</v>
      </c>
      <c r="AC457" s="211" t="s">
        <v>3286</v>
      </c>
      <c r="AD457" s="211" t="s">
        <v>3320</v>
      </c>
      <c r="AE457" s="211" t="str">
        <f t="shared" si="299"/>
        <v>SERVICE</v>
      </c>
      <c r="AF457" s="211" t="str">
        <f t="shared" si="300"/>
        <v>SERVICE</v>
      </c>
      <c r="AG457" s="211" t="str">
        <f t="shared" si="301"/>
        <v/>
      </c>
      <c r="AH457" s="211" t="str">
        <f t="shared" si="281"/>
        <v/>
      </c>
      <c r="AI457" s="211" t="str">
        <f t="shared" si="302"/>
        <v/>
      </c>
      <c r="AJ457" s="211" t="str">
        <f t="shared" si="303"/>
        <v/>
      </c>
      <c r="AK457" s="211" t="str">
        <f t="shared" si="304"/>
        <v/>
      </c>
      <c r="AL457" s="211" t="str">
        <f t="shared" si="305"/>
        <v/>
      </c>
      <c r="AM457" s="211" t="str">
        <f t="shared" si="306"/>
        <v/>
      </c>
      <c r="AN457" s="211" t="str">
        <f t="shared" si="307"/>
        <v>No</v>
      </c>
      <c r="AO457" s="211" t="str">
        <f t="shared" si="308"/>
        <v>No</v>
      </c>
      <c r="AP457" s="211" t="str">
        <f t="shared" si="309"/>
        <v>No</v>
      </c>
      <c r="AQ457" s="211" t="str">
        <f t="shared" si="310"/>
        <v>DB_QHWBEST2</v>
      </c>
      <c r="AR457" s="211" t="str">
        <f t="shared" si="311"/>
        <v>QHWBEST2</v>
      </c>
      <c r="AS457" s="211" t="str">
        <f t="shared" si="312"/>
        <v/>
      </c>
      <c r="AT457" s="211" t="str">
        <f t="shared" si="313"/>
        <v/>
      </c>
      <c r="AU457" s="211" t="str">
        <f t="shared" si="314"/>
        <v/>
      </c>
      <c r="AV457" s="211" t="str">
        <f t="shared" si="315"/>
        <v>ADC</v>
      </c>
      <c r="AW457" s="211" t="str">
        <f t="shared" si="316"/>
        <v>Wired</v>
      </c>
      <c r="AX457" s="211" t="str">
        <f t="shared" si="319"/>
        <v>NO</v>
      </c>
      <c r="AY457" s="125" t="str">
        <f t="shared" si="320"/>
        <v>6</v>
      </c>
    </row>
    <row r="458" spans="1:51" s="211" customFormat="1" x14ac:dyDescent="0.25">
      <c r="A458" s="211" t="s">
        <v>4059</v>
      </c>
      <c r="B458" s="211" t="s">
        <v>4059</v>
      </c>
      <c r="C458" s="211" t="str">
        <f t="shared" si="282"/>
        <v>Qolsys Best Package - Wireless Takeover</v>
      </c>
      <c r="D458" s="211" t="str">
        <f t="shared" si="283"/>
        <v>Module de prise en charge sans fil - Meilleur (Qolsys)</v>
      </c>
      <c r="E458" s="211" t="str">
        <f t="shared" si="284"/>
        <v/>
      </c>
      <c r="F458" s="211" t="str">
        <f t="shared" si="285"/>
        <v>Best</v>
      </c>
      <c r="G458" s="211" t="str">
        <f t="shared" si="286"/>
        <v>Meilleur</v>
      </c>
      <c r="H458" s="211" t="str">
        <f t="shared" si="287"/>
        <v>Qolsys Best Package - Wireless Takeover</v>
      </c>
      <c r="I458" s="211" t="str">
        <f t="shared" si="317"/>
        <v>Module de prise en charge sans fil - Meilleur (Qolsys)</v>
      </c>
      <c r="J458" s="211" t="str">
        <f t="shared" si="288"/>
        <v>QOLSYS_IQ2</v>
      </c>
      <c r="K458" s="211" t="str">
        <f t="shared" si="289"/>
        <v>QWLBEST2</v>
      </c>
      <c r="L458" s="211" t="str">
        <f t="shared" si="318"/>
        <v>Non-Inventory</v>
      </c>
      <c r="M458" s="211" t="str">
        <f t="shared" si="290"/>
        <v>NO</v>
      </c>
      <c r="N458" s="211" t="str">
        <f t="shared" si="291"/>
        <v>Product Bundle</v>
      </c>
      <c r="O458" s="211" t="str">
        <f t="shared" si="292"/>
        <v>Bundle</v>
      </c>
      <c r="P458" s="211" t="str">
        <f t="shared" si="293"/>
        <v>RMR</v>
      </c>
      <c r="Q458" s="349">
        <v>43930</v>
      </c>
      <c r="R458" s="349"/>
      <c r="S458" s="211" t="str">
        <f t="shared" si="294"/>
        <v>YES</v>
      </c>
      <c r="T458" s="211" t="str">
        <f t="shared" si="295"/>
        <v>No</v>
      </c>
      <c r="U458" s="211" t="str">
        <f t="shared" si="296"/>
        <v>No</v>
      </c>
      <c r="V458" s="211" t="str">
        <f t="shared" si="297"/>
        <v>NO</v>
      </c>
      <c r="W458" s="211" t="str">
        <f t="shared" si="298"/>
        <v>NO</v>
      </c>
      <c r="X458" s="211">
        <v>0</v>
      </c>
      <c r="Y458" s="211" t="s">
        <v>3277</v>
      </c>
      <c r="Z458" s="211" t="s">
        <v>3275</v>
      </c>
      <c r="AA458" s="211" t="s">
        <v>3319</v>
      </c>
      <c r="AB458" s="211" t="s">
        <v>3286</v>
      </c>
      <c r="AC458" s="211" t="s">
        <v>3286</v>
      </c>
      <c r="AD458" s="211" t="s">
        <v>3320</v>
      </c>
      <c r="AE458" s="211" t="str">
        <f t="shared" si="299"/>
        <v>SERVICE</v>
      </c>
      <c r="AF458" s="211" t="str">
        <f t="shared" si="300"/>
        <v>SERVICE</v>
      </c>
      <c r="AG458" s="211" t="str">
        <f t="shared" si="301"/>
        <v/>
      </c>
      <c r="AH458" s="211" t="str">
        <f t="shared" ref="AH458:AH521" si="321">IF(VLOOKUP(A458,masterdata,37,0)="","",VLOOKUP(A458,masterdata,37,0))</f>
        <v/>
      </c>
      <c r="AI458" s="211" t="str">
        <f t="shared" si="302"/>
        <v/>
      </c>
      <c r="AJ458" s="211" t="str">
        <f t="shared" si="303"/>
        <v/>
      </c>
      <c r="AK458" s="211" t="str">
        <f t="shared" si="304"/>
        <v/>
      </c>
      <c r="AL458" s="211" t="str">
        <f t="shared" si="305"/>
        <v/>
      </c>
      <c r="AM458" s="211" t="str">
        <f t="shared" si="306"/>
        <v/>
      </c>
      <c r="AN458" s="211" t="str">
        <f t="shared" si="307"/>
        <v>No</v>
      </c>
      <c r="AO458" s="211" t="str">
        <f t="shared" si="308"/>
        <v>No</v>
      </c>
      <c r="AP458" s="211" t="str">
        <f t="shared" si="309"/>
        <v>No</v>
      </c>
      <c r="AQ458" s="211" t="str">
        <f t="shared" si="310"/>
        <v>DB_QWLBEST2</v>
      </c>
      <c r="AR458" s="211" t="str">
        <f t="shared" si="311"/>
        <v>QWLBEST2</v>
      </c>
      <c r="AS458" s="211" t="str">
        <f t="shared" si="312"/>
        <v/>
      </c>
      <c r="AT458" s="211" t="str">
        <f t="shared" si="313"/>
        <v/>
      </c>
      <c r="AU458" s="211" t="str">
        <f t="shared" si="314"/>
        <v/>
      </c>
      <c r="AV458" s="211" t="str">
        <f t="shared" si="315"/>
        <v>ADC</v>
      </c>
      <c r="AW458" s="211" t="str">
        <f t="shared" si="316"/>
        <v>Wireless</v>
      </c>
      <c r="AX458" s="211" t="str">
        <f t="shared" si="319"/>
        <v>NO</v>
      </c>
      <c r="AY458" s="125" t="str">
        <f t="shared" si="320"/>
        <v>6</v>
      </c>
    </row>
    <row r="459" spans="1:51" s="211" customFormat="1" x14ac:dyDescent="0.25">
      <c r="A459" s="211" t="s">
        <v>4056</v>
      </c>
      <c r="B459" s="211" t="s">
        <v>4056</v>
      </c>
      <c r="C459" s="211" t="str">
        <f t="shared" si="282"/>
        <v>SMB Qolsys Best Package</v>
      </c>
      <c r="D459" s="211" t="str">
        <f t="shared" si="283"/>
        <v>Forfait de base - PME Meilleur (Qolsys)</v>
      </c>
      <c r="E459" s="211" t="str">
        <f t="shared" si="284"/>
        <v/>
      </c>
      <c r="F459" s="211" t="str">
        <f t="shared" si="285"/>
        <v>SMB Best</v>
      </c>
      <c r="G459" s="211" t="str">
        <f t="shared" si="286"/>
        <v>PME Meilleur</v>
      </c>
      <c r="H459" s="211" t="str">
        <f t="shared" si="287"/>
        <v>SMB Qolsys Best Package</v>
      </c>
      <c r="I459" s="211" t="str">
        <f t="shared" si="317"/>
        <v>Forfait de base - PME Meilleur (Qolsys)</v>
      </c>
      <c r="J459" s="211" t="str">
        <f t="shared" si="288"/>
        <v>QOLSYS_IQ2</v>
      </c>
      <c r="K459" s="211" t="str">
        <f t="shared" si="289"/>
        <v>SMBQBT2</v>
      </c>
      <c r="L459" s="211" t="str">
        <f t="shared" si="318"/>
        <v>Non-Inventory</v>
      </c>
      <c r="M459" s="211" t="str">
        <f t="shared" si="290"/>
        <v>NO</v>
      </c>
      <c r="N459" s="211" t="str">
        <f t="shared" si="291"/>
        <v>Product Bundle</v>
      </c>
      <c r="O459" s="211" t="str">
        <f t="shared" si="292"/>
        <v>Bundle</v>
      </c>
      <c r="P459" s="211" t="str">
        <f t="shared" si="293"/>
        <v>RMR</v>
      </c>
      <c r="Q459" s="349">
        <v>43930</v>
      </c>
      <c r="R459" s="349"/>
      <c r="S459" s="211" t="str">
        <f t="shared" si="294"/>
        <v>YES</v>
      </c>
      <c r="T459" s="211" t="str">
        <f t="shared" si="295"/>
        <v>No</v>
      </c>
      <c r="U459" s="211" t="str">
        <f t="shared" si="296"/>
        <v>No</v>
      </c>
      <c r="V459" s="211" t="str">
        <f t="shared" si="297"/>
        <v>NO</v>
      </c>
      <c r="W459" s="211" t="str">
        <f t="shared" si="298"/>
        <v>NO</v>
      </c>
      <c r="X459" s="211">
        <v>0</v>
      </c>
      <c r="Y459" s="211" t="s">
        <v>3277</v>
      </c>
      <c r="Z459" s="211" t="s">
        <v>3275</v>
      </c>
      <c r="AA459" s="211" t="s">
        <v>3319</v>
      </c>
      <c r="AB459" s="211" t="s">
        <v>3286</v>
      </c>
      <c r="AC459" s="211" t="s">
        <v>3286</v>
      </c>
      <c r="AD459" s="211" t="s">
        <v>3320</v>
      </c>
      <c r="AE459" s="211" t="str">
        <f t="shared" si="299"/>
        <v>SERVICE</v>
      </c>
      <c r="AF459" s="211" t="str">
        <f t="shared" si="300"/>
        <v>SERVICE</v>
      </c>
      <c r="AG459" s="211" t="str">
        <f t="shared" si="301"/>
        <v/>
      </c>
      <c r="AH459" s="211" t="str">
        <f t="shared" si="321"/>
        <v/>
      </c>
      <c r="AI459" s="211" t="str">
        <f t="shared" si="302"/>
        <v/>
      </c>
      <c r="AJ459" s="211" t="str">
        <f t="shared" si="303"/>
        <v/>
      </c>
      <c r="AK459" s="211" t="str">
        <f t="shared" si="304"/>
        <v/>
      </c>
      <c r="AL459" s="211" t="str">
        <f t="shared" si="305"/>
        <v/>
      </c>
      <c r="AM459" s="211" t="str">
        <f t="shared" si="306"/>
        <v/>
      </c>
      <c r="AN459" s="211" t="str">
        <f t="shared" si="307"/>
        <v>No</v>
      </c>
      <c r="AO459" s="211" t="str">
        <f t="shared" si="308"/>
        <v>No</v>
      </c>
      <c r="AP459" s="211" t="str">
        <f t="shared" si="309"/>
        <v>No</v>
      </c>
      <c r="AQ459" s="211" t="str">
        <f t="shared" si="310"/>
        <v>DB_SMBQBT2</v>
      </c>
      <c r="AR459" s="211" t="str">
        <f t="shared" si="311"/>
        <v>SMBQBT2</v>
      </c>
      <c r="AS459" s="211" t="str">
        <f t="shared" si="312"/>
        <v/>
      </c>
      <c r="AT459" s="211" t="str">
        <f t="shared" si="313"/>
        <v/>
      </c>
      <c r="AU459" s="211" t="str">
        <f t="shared" si="314"/>
        <v/>
      </c>
      <c r="AV459" s="211" t="str">
        <f t="shared" si="315"/>
        <v>ADC</v>
      </c>
      <c r="AW459" s="211" t="str">
        <f t="shared" si="316"/>
        <v>Wireless</v>
      </c>
      <c r="AX459" s="211" t="str">
        <f t="shared" si="319"/>
        <v>NO</v>
      </c>
      <c r="AY459" s="125">
        <f t="shared" si="320"/>
        <v>6</v>
      </c>
    </row>
    <row r="460" spans="1:51" s="211" customFormat="1" x14ac:dyDescent="0.25">
      <c r="A460" s="211" t="s">
        <v>4060</v>
      </c>
      <c r="B460" s="211" t="s">
        <v>4060</v>
      </c>
      <c r="C460" s="211" t="str">
        <f t="shared" si="282"/>
        <v>SMB Qolsys Best Package - Wired Takeover</v>
      </c>
      <c r="D460" s="211" t="str">
        <f t="shared" si="283"/>
        <v>Module de prise en charge câblé - PME Meilleur (Qolsys)</v>
      </c>
      <c r="E460" s="211" t="str">
        <f t="shared" si="284"/>
        <v/>
      </c>
      <c r="F460" s="211" t="str">
        <f t="shared" si="285"/>
        <v>SMB Best</v>
      </c>
      <c r="G460" s="211" t="str">
        <f t="shared" si="286"/>
        <v>PME Meilleur</v>
      </c>
      <c r="H460" s="211" t="str">
        <f t="shared" si="287"/>
        <v>SMB Qolsys Best Package - Wired Takeover</v>
      </c>
      <c r="I460" s="211" t="str">
        <f t="shared" si="317"/>
        <v>Module de prise en charge câblé - PME Meilleur (Qolsys)</v>
      </c>
      <c r="J460" s="211" t="str">
        <f t="shared" si="288"/>
        <v>QOLSYS_IQ2</v>
      </c>
      <c r="K460" s="211" t="str">
        <f t="shared" si="289"/>
        <v>SMBHWBT2</v>
      </c>
      <c r="L460" s="211" t="str">
        <f t="shared" si="318"/>
        <v>Non-Inventory</v>
      </c>
      <c r="M460" s="211" t="str">
        <f t="shared" si="290"/>
        <v>NO</v>
      </c>
      <c r="N460" s="211" t="str">
        <f t="shared" si="291"/>
        <v>Product Bundle</v>
      </c>
      <c r="O460" s="211" t="str">
        <f t="shared" si="292"/>
        <v>Bundle</v>
      </c>
      <c r="P460" s="211" t="str">
        <f t="shared" si="293"/>
        <v>RMR</v>
      </c>
      <c r="Q460" s="349">
        <v>43930</v>
      </c>
      <c r="R460" s="349"/>
      <c r="S460" s="211" t="str">
        <f t="shared" si="294"/>
        <v>YES</v>
      </c>
      <c r="T460" s="211" t="str">
        <f t="shared" si="295"/>
        <v>No</v>
      </c>
      <c r="U460" s="211" t="str">
        <f t="shared" si="296"/>
        <v>No</v>
      </c>
      <c r="V460" s="211" t="str">
        <f t="shared" si="297"/>
        <v>NO</v>
      </c>
      <c r="W460" s="211" t="str">
        <f t="shared" si="298"/>
        <v>NO</v>
      </c>
      <c r="X460" s="211">
        <v>0</v>
      </c>
      <c r="Y460" s="211" t="s">
        <v>3277</v>
      </c>
      <c r="Z460" s="211" t="s">
        <v>3275</v>
      </c>
      <c r="AA460" s="211" t="s">
        <v>3319</v>
      </c>
      <c r="AB460" s="211" t="s">
        <v>3286</v>
      </c>
      <c r="AC460" s="211" t="s">
        <v>3286</v>
      </c>
      <c r="AD460" s="211" t="s">
        <v>3320</v>
      </c>
      <c r="AE460" s="211" t="str">
        <f t="shared" si="299"/>
        <v>SERVICE</v>
      </c>
      <c r="AF460" s="211" t="str">
        <f t="shared" si="300"/>
        <v>SERVICE</v>
      </c>
      <c r="AG460" s="211" t="str">
        <f t="shared" si="301"/>
        <v/>
      </c>
      <c r="AH460" s="211" t="str">
        <f t="shared" si="321"/>
        <v/>
      </c>
      <c r="AI460" s="211" t="str">
        <f t="shared" si="302"/>
        <v/>
      </c>
      <c r="AJ460" s="211" t="str">
        <f t="shared" si="303"/>
        <v/>
      </c>
      <c r="AK460" s="211" t="str">
        <f t="shared" si="304"/>
        <v/>
      </c>
      <c r="AL460" s="211" t="str">
        <f t="shared" si="305"/>
        <v/>
      </c>
      <c r="AM460" s="211" t="str">
        <f t="shared" si="306"/>
        <v/>
      </c>
      <c r="AN460" s="211" t="str">
        <f t="shared" si="307"/>
        <v>No</v>
      </c>
      <c r="AO460" s="211" t="str">
        <f t="shared" si="308"/>
        <v>No</v>
      </c>
      <c r="AP460" s="211" t="str">
        <f t="shared" si="309"/>
        <v>No</v>
      </c>
      <c r="AQ460" s="211" t="str">
        <f t="shared" si="310"/>
        <v>DB_SMBHWBT2</v>
      </c>
      <c r="AR460" s="211" t="str">
        <f t="shared" si="311"/>
        <v>SMBHWBT2</v>
      </c>
      <c r="AS460" s="211" t="str">
        <f t="shared" si="312"/>
        <v/>
      </c>
      <c r="AT460" s="211" t="str">
        <f t="shared" si="313"/>
        <v/>
      </c>
      <c r="AU460" s="211" t="str">
        <f t="shared" si="314"/>
        <v/>
      </c>
      <c r="AV460" s="211" t="str">
        <f t="shared" si="315"/>
        <v>ADC</v>
      </c>
      <c r="AW460" s="211" t="str">
        <f t="shared" si="316"/>
        <v>Wired</v>
      </c>
      <c r="AX460" s="211" t="str">
        <f t="shared" si="319"/>
        <v>NO</v>
      </c>
      <c r="AY460" s="125" t="str">
        <f t="shared" si="320"/>
        <v>6</v>
      </c>
    </row>
    <row r="461" spans="1:51" s="211" customFormat="1" x14ac:dyDescent="0.25">
      <c r="A461" s="211" t="s">
        <v>4061</v>
      </c>
      <c r="B461" s="211" t="s">
        <v>4061</v>
      </c>
      <c r="C461" s="211" t="str">
        <f t="shared" si="282"/>
        <v>SMB Qolsys Best Package - Wireless Takeover</v>
      </c>
      <c r="D461" s="211" t="str">
        <f t="shared" si="283"/>
        <v>Module de prise en charge sans fil - PME Meilleur (Qolsys)</v>
      </c>
      <c r="E461" s="211" t="str">
        <f t="shared" si="284"/>
        <v/>
      </c>
      <c r="F461" s="211" t="str">
        <f t="shared" si="285"/>
        <v>SMB Best</v>
      </c>
      <c r="G461" s="211" t="str">
        <f t="shared" si="286"/>
        <v>PME Meilleur</v>
      </c>
      <c r="H461" s="211" t="str">
        <f t="shared" si="287"/>
        <v>SMB Qolsys Best Package - Wireless Takeover</v>
      </c>
      <c r="I461" s="211" t="str">
        <f t="shared" si="317"/>
        <v>Module de prise en charge sans fil - PME Meilleur (Qolsys)</v>
      </c>
      <c r="J461" s="211" t="str">
        <f t="shared" si="288"/>
        <v>QOLSYS_IQ2</v>
      </c>
      <c r="K461" s="211" t="str">
        <f t="shared" si="289"/>
        <v>SMBWLBT2</v>
      </c>
      <c r="L461" s="211" t="str">
        <f t="shared" si="318"/>
        <v>Non-Inventory</v>
      </c>
      <c r="M461" s="211" t="str">
        <f t="shared" si="290"/>
        <v>NO</v>
      </c>
      <c r="N461" s="211" t="str">
        <f t="shared" si="291"/>
        <v>Product Bundle</v>
      </c>
      <c r="O461" s="211" t="str">
        <f t="shared" si="292"/>
        <v>Bundle</v>
      </c>
      <c r="P461" s="211" t="str">
        <f t="shared" si="293"/>
        <v>RMR</v>
      </c>
      <c r="Q461" s="349">
        <v>43930</v>
      </c>
      <c r="R461" s="349"/>
      <c r="S461" s="211" t="str">
        <f t="shared" si="294"/>
        <v>YES</v>
      </c>
      <c r="T461" s="211" t="str">
        <f t="shared" si="295"/>
        <v>No</v>
      </c>
      <c r="U461" s="211" t="str">
        <f t="shared" si="296"/>
        <v>No</v>
      </c>
      <c r="V461" s="211" t="str">
        <f t="shared" si="297"/>
        <v>NO</v>
      </c>
      <c r="W461" s="211" t="str">
        <f t="shared" si="298"/>
        <v>NO</v>
      </c>
      <c r="X461" s="211">
        <v>0</v>
      </c>
      <c r="Y461" s="211" t="s">
        <v>3277</v>
      </c>
      <c r="Z461" s="211" t="s">
        <v>3275</v>
      </c>
      <c r="AA461" s="211" t="s">
        <v>3319</v>
      </c>
      <c r="AB461" s="211" t="s">
        <v>3286</v>
      </c>
      <c r="AC461" s="211" t="s">
        <v>3286</v>
      </c>
      <c r="AD461" s="211" t="s">
        <v>3320</v>
      </c>
      <c r="AE461" s="211" t="str">
        <f t="shared" si="299"/>
        <v>SERVICE</v>
      </c>
      <c r="AF461" s="211" t="str">
        <f t="shared" si="300"/>
        <v>SERVICE</v>
      </c>
      <c r="AG461" s="211" t="str">
        <f t="shared" si="301"/>
        <v/>
      </c>
      <c r="AH461" s="211" t="str">
        <f t="shared" si="321"/>
        <v/>
      </c>
      <c r="AI461" s="211" t="str">
        <f t="shared" si="302"/>
        <v/>
      </c>
      <c r="AJ461" s="211" t="str">
        <f t="shared" si="303"/>
        <v/>
      </c>
      <c r="AK461" s="211" t="str">
        <f t="shared" si="304"/>
        <v/>
      </c>
      <c r="AL461" s="211" t="str">
        <f t="shared" si="305"/>
        <v/>
      </c>
      <c r="AM461" s="211" t="str">
        <f t="shared" si="306"/>
        <v/>
      </c>
      <c r="AN461" s="211" t="str">
        <f t="shared" si="307"/>
        <v>No</v>
      </c>
      <c r="AO461" s="211" t="str">
        <f t="shared" si="308"/>
        <v>No</v>
      </c>
      <c r="AP461" s="211" t="str">
        <f t="shared" si="309"/>
        <v>No</v>
      </c>
      <c r="AQ461" s="211" t="str">
        <f t="shared" si="310"/>
        <v>DB_SMBWLBT2</v>
      </c>
      <c r="AR461" s="211" t="str">
        <f t="shared" si="311"/>
        <v>SMBWLBT2</v>
      </c>
      <c r="AS461" s="211" t="str">
        <f t="shared" si="312"/>
        <v/>
      </c>
      <c r="AT461" s="211" t="str">
        <f t="shared" si="313"/>
        <v/>
      </c>
      <c r="AU461" s="211" t="str">
        <f t="shared" si="314"/>
        <v/>
      </c>
      <c r="AV461" s="211" t="str">
        <f t="shared" si="315"/>
        <v>ADC</v>
      </c>
      <c r="AW461" s="211" t="str">
        <f t="shared" si="316"/>
        <v>Wireless</v>
      </c>
      <c r="AX461" s="211" t="str">
        <f t="shared" si="319"/>
        <v>NO</v>
      </c>
      <c r="AY461" s="125" t="str">
        <f t="shared" si="320"/>
        <v>6</v>
      </c>
    </row>
    <row r="462" spans="1:51" s="211" customFormat="1" x14ac:dyDescent="0.25">
      <c r="A462" s="211" t="s">
        <v>4062</v>
      </c>
      <c r="B462" s="211" t="s">
        <v>4062</v>
      </c>
      <c r="C462" s="211" t="str">
        <f t="shared" si="282"/>
        <v>SMB Qolsys Better Package with Automation</v>
      </c>
      <c r="D462" s="211" t="str">
        <f t="shared" si="283"/>
        <v>Forfait de base - PME Mieux avec domotique (Qolsys)</v>
      </c>
      <c r="E462" s="211" t="str">
        <f t="shared" si="284"/>
        <v/>
      </c>
      <c r="F462" s="211" t="str">
        <f t="shared" si="285"/>
        <v>SMB Better</v>
      </c>
      <c r="G462" s="211" t="str">
        <f t="shared" si="286"/>
        <v>PME Mieux</v>
      </c>
      <c r="H462" s="211" t="str">
        <f t="shared" si="287"/>
        <v>SMB Qolsys Better Package with Automation</v>
      </c>
      <c r="I462" s="211" t="str">
        <f t="shared" si="317"/>
        <v>Forfait de base - PME Mieux avec domotique (Qolsys)</v>
      </c>
      <c r="J462" s="211" t="str">
        <f t="shared" si="288"/>
        <v>QOLSYS_IQ2</v>
      </c>
      <c r="K462" s="211" t="str">
        <f t="shared" si="289"/>
        <v>SMBBRAU</v>
      </c>
      <c r="L462" s="211" t="str">
        <f t="shared" si="318"/>
        <v>Non-Inventory</v>
      </c>
      <c r="M462" s="211" t="str">
        <f t="shared" si="290"/>
        <v>NO</v>
      </c>
      <c r="N462" s="211" t="str">
        <f t="shared" si="291"/>
        <v>Product Bundle</v>
      </c>
      <c r="O462" s="211" t="str">
        <f t="shared" si="292"/>
        <v>Bundle</v>
      </c>
      <c r="P462" s="211" t="str">
        <f t="shared" si="293"/>
        <v>RMR</v>
      </c>
      <c r="Q462" s="349">
        <v>43930</v>
      </c>
      <c r="R462" s="349"/>
      <c r="S462" s="211" t="str">
        <f t="shared" si="294"/>
        <v>YES</v>
      </c>
      <c r="T462" s="211" t="str">
        <f t="shared" si="295"/>
        <v>No</v>
      </c>
      <c r="U462" s="211" t="str">
        <f t="shared" si="296"/>
        <v>No</v>
      </c>
      <c r="V462" s="211" t="str">
        <f t="shared" si="297"/>
        <v>NO</v>
      </c>
      <c r="W462" s="211" t="str">
        <f t="shared" si="298"/>
        <v>NO</v>
      </c>
      <c r="X462" s="211">
        <v>0</v>
      </c>
      <c r="Y462" s="211" t="s">
        <v>3277</v>
      </c>
      <c r="Z462" s="211" t="s">
        <v>3275</v>
      </c>
      <c r="AA462" s="211" t="s">
        <v>3319</v>
      </c>
      <c r="AB462" s="211" t="s">
        <v>3286</v>
      </c>
      <c r="AC462" s="211" t="s">
        <v>3286</v>
      </c>
      <c r="AD462" s="211" t="s">
        <v>3320</v>
      </c>
      <c r="AE462" s="211" t="str">
        <f t="shared" si="299"/>
        <v>SERVICE</v>
      </c>
      <c r="AF462" s="211" t="str">
        <f t="shared" si="300"/>
        <v>SERVICE</v>
      </c>
      <c r="AG462" s="211" t="str">
        <f t="shared" si="301"/>
        <v/>
      </c>
      <c r="AH462" s="211" t="str">
        <f t="shared" si="321"/>
        <v/>
      </c>
      <c r="AI462" s="211" t="str">
        <f t="shared" si="302"/>
        <v/>
      </c>
      <c r="AJ462" s="211" t="str">
        <f t="shared" si="303"/>
        <v/>
      </c>
      <c r="AK462" s="211" t="str">
        <f t="shared" si="304"/>
        <v/>
      </c>
      <c r="AL462" s="211" t="str">
        <f t="shared" si="305"/>
        <v/>
      </c>
      <c r="AM462" s="211" t="str">
        <f t="shared" si="306"/>
        <v/>
      </c>
      <c r="AN462" s="211" t="str">
        <f t="shared" si="307"/>
        <v>No</v>
      </c>
      <c r="AO462" s="211" t="str">
        <f t="shared" si="308"/>
        <v>No</v>
      </c>
      <c r="AP462" s="211" t="str">
        <f t="shared" si="309"/>
        <v>No</v>
      </c>
      <c r="AQ462" s="211" t="str">
        <f t="shared" si="310"/>
        <v>DB_SMBBRAU</v>
      </c>
      <c r="AR462" s="211" t="str">
        <f t="shared" si="311"/>
        <v>SMBBRAU</v>
      </c>
      <c r="AS462" s="211" t="str">
        <f t="shared" si="312"/>
        <v/>
      </c>
      <c r="AT462" s="211" t="str">
        <f t="shared" si="313"/>
        <v/>
      </c>
      <c r="AU462" s="211" t="str">
        <f t="shared" si="314"/>
        <v/>
      </c>
      <c r="AV462" s="211" t="str">
        <f t="shared" si="315"/>
        <v>ADC</v>
      </c>
      <c r="AW462" s="211" t="str">
        <f t="shared" si="316"/>
        <v>Wireless</v>
      </c>
      <c r="AX462" s="211" t="str">
        <f t="shared" si="319"/>
        <v>NO</v>
      </c>
      <c r="AY462" s="125" t="str">
        <f t="shared" si="320"/>
        <v>5</v>
      </c>
    </row>
    <row r="463" spans="1:51" s="211" customFormat="1" x14ac:dyDescent="0.25">
      <c r="A463" s="211" t="s">
        <v>4063</v>
      </c>
      <c r="B463" s="211" t="s">
        <v>4063</v>
      </c>
      <c r="C463" s="211" t="str">
        <f t="shared" si="282"/>
        <v>SMB Qolsys Better Package with Automation - Wired Takeover</v>
      </c>
      <c r="D463" s="211" t="str">
        <f t="shared" si="283"/>
        <v>Module de prise en charge câblé - PME Mieux avec domotique (Qolsys)</v>
      </c>
      <c r="E463" s="211" t="str">
        <f t="shared" si="284"/>
        <v/>
      </c>
      <c r="F463" s="211" t="str">
        <f t="shared" si="285"/>
        <v>SMB Better</v>
      </c>
      <c r="G463" s="211" t="str">
        <f t="shared" si="286"/>
        <v>PME Mieux</v>
      </c>
      <c r="H463" s="211" t="str">
        <f t="shared" si="287"/>
        <v>SMB Qolsys Better Package with Automation - Wired Takeover</v>
      </c>
      <c r="I463" s="211" t="str">
        <f t="shared" si="317"/>
        <v>Module de prise en charge câblé - PME Mieux avec domotique (Qolsys)</v>
      </c>
      <c r="J463" s="211" t="str">
        <f t="shared" si="288"/>
        <v>QOLSYS_IQ2</v>
      </c>
      <c r="K463" s="211" t="str">
        <f t="shared" si="289"/>
        <v>SMBHBRAU</v>
      </c>
      <c r="L463" s="211" t="str">
        <f t="shared" si="318"/>
        <v>Non-Inventory</v>
      </c>
      <c r="M463" s="211" t="str">
        <f t="shared" si="290"/>
        <v>NO</v>
      </c>
      <c r="N463" s="211" t="str">
        <f t="shared" si="291"/>
        <v>Product Bundle</v>
      </c>
      <c r="O463" s="211" t="str">
        <f t="shared" si="292"/>
        <v>Bundle</v>
      </c>
      <c r="P463" s="211" t="str">
        <f t="shared" si="293"/>
        <v>RMR</v>
      </c>
      <c r="Q463" s="349">
        <v>43930</v>
      </c>
      <c r="R463" s="349"/>
      <c r="S463" s="211" t="str">
        <f t="shared" si="294"/>
        <v>YES</v>
      </c>
      <c r="T463" s="211" t="str">
        <f t="shared" si="295"/>
        <v>No</v>
      </c>
      <c r="U463" s="211" t="str">
        <f t="shared" si="296"/>
        <v>No</v>
      </c>
      <c r="V463" s="211" t="str">
        <f t="shared" si="297"/>
        <v>NO</v>
      </c>
      <c r="W463" s="211" t="str">
        <f t="shared" si="298"/>
        <v>NO</v>
      </c>
      <c r="X463" s="211">
        <v>0</v>
      </c>
      <c r="Y463" s="211" t="s">
        <v>3277</v>
      </c>
      <c r="Z463" s="211" t="s">
        <v>3275</v>
      </c>
      <c r="AA463" s="211" t="s">
        <v>3319</v>
      </c>
      <c r="AB463" s="211" t="s">
        <v>3286</v>
      </c>
      <c r="AC463" s="211" t="s">
        <v>3286</v>
      </c>
      <c r="AD463" s="211" t="s">
        <v>3320</v>
      </c>
      <c r="AE463" s="211" t="str">
        <f t="shared" si="299"/>
        <v>SERVICE</v>
      </c>
      <c r="AF463" s="211" t="str">
        <f t="shared" si="300"/>
        <v>SERVICE</v>
      </c>
      <c r="AG463" s="211" t="str">
        <f t="shared" si="301"/>
        <v/>
      </c>
      <c r="AH463" s="211" t="str">
        <f t="shared" si="321"/>
        <v/>
      </c>
      <c r="AI463" s="211" t="str">
        <f t="shared" si="302"/>
        <v/>
      </c>
      <c r="AJ463" s="211" t="str">
        <f t="shared" si="303"/>
        <v/>
      </c>
      <c r="AK463" s="211" t="str">
        <f t="shared" si="304"/>
        <v/>
      </c>
      <c r="AL463" s="211" t="str">
        <f t="shared" si="305"/>
        <v/>
      </c>
      <c r="AM463" s="211" t="str">
        <f t="shared" si="306"/>
        <v/>
      </c>
      <c r="AN463" s="211" t="str">
        <f t="shared" si="307"/>
        <v>No</v>
      </c>
      <c r="AO463" s="211" t="str">
        <f t="shared" si="308"/>
        <v>No</v>
      </c>
      <c r="AP463" s="211" t="str">
        <f t="shared" si="309"/>
        <v>No</v>
      </c>
      <c r="AQ463" s="211" t="str">
        <f t="shared" si="310"/>
        <v>DB_SMBHBRAU</v>
      </c>
      <c r="AR463" s="211" t="str">
        <f t="shared" si="311"/>
        <v>SMBHBRAU</v>
      </c>
      <c r="AS463" s="211" t="str">
        <f t="shared" si="312"/>
        <v/>
      </c>
      <c r="AT463" s="211" t="str">
        <f t="shared" si="313"/>
        <v/>
      </c>
      <c r="AU463" s="211" t="str">
        <f t="shared" si="314"/>
        <v/>
      </c>
      <c r="AV463" s="211" t="str">
        <f t="shared" si="315"/>
        <v>ADC</v>
      </c>
      <c r="AW463" s="211" t="str">
        <f t="shared" si="316"/>
        <v>Wired</v>
      </c>
      <c r="AX463" s="211" t="str">
        <f t="shared" si="319"/>
        <v>NO</v>
      </c>
      <c r="AY463" s="125" t="str">
        <f t="shared" si="320"/>
        <v>5</v>
      </c>
    </row>
    <row r="464" spans="1:51" s="211" customFormat="1" x14ac:dyDescent="0.25">
      <c r="A464" s="211" t="s">
        <v>4064</v>
      </c>
      <c r="B464" s="211" t="s">
        <v>4064</v>
      </c>
      <c r="C464" s="211" t="str">
        <f t="shared" si="282"/>
        <v>SMB Qolsys Better Package with Automation - Wireless Takeover</v>
      </c>
      <c r="D464" s="211" t="str">
        <f t="shared" si="283"/>
        <v>Module de prise en charge sans fil - PME Mieux avec domotique (Qolsys)</v>
      </c>
      <c r="E464" s="211" t="str">
        <f t="shared" si="284"/>
        <v/>
      </c>
      <c r="F464" s="211" t="str">
        <f t="shared" si="285"/>
        <v>SMB Better</v>
      </c>
      <c r="G464" s="211" t="str">
        <f t="shared" si="286"/>
        <v>PME Mieux</v>
      </c>
      <c r="H464" s="211" t="str">
        <f t="shared" si="287"/>
        <v>SMB Qolsys Better Package with Automation - Wireless Takeover</v>
      </c>
      <c r="I464" s="211" t="str">
        <f t="shared" si="317"/>
        <v>Module de prise en charge sans fil - PME Mieux avec domotique (Qolsys)</v>
      </c>
      <c r="J464" s="211" t="str">
        <f t="shared" si="288"/>
        <v>QOLSYS_IQ2</v>
      </c>
      <c r="K464" s="211" t="str">
        <f t="shared" si="289"/>
        <v>SMBWBRAU</v>
      </c>
      <c r="L464" s="211" t="str">
        <f t="shared" si="318"/>
        <v>Non-Inventory</v>
      </c>
      <c r="M464" s="211" t="str">
        <f t="shared" si="290"/>
        <v>NO</v>
      </c>
      <c r="N464" s="211" t="str">
        <f t="shared" si="291"/>
        <v>Product Bundle</v>
      </c>
      <c r="O464" s="211" t="str">
        <f t="shared" si="292"/>
        <v>Bundle</v>
      </c>
      <c r="P464" s="211" t="str">
        <f t="shared" si="293"/>
        <v>RMR</v>
      </c>
      <c r="Q464" s="349">
        <v>43930</v>
      </c>
      <c r="R464" s="349"/>
      <c r="S464" s="211" t="str">
        <f t="shared" si="294"/>
        <v>YES</v>
      </c>
      <c r="T464" s="211" t="str">
        <f t="shared" si="295"/>
        <v>No</v>
      </c>
      <c r="U464" s="211" t="str">
        <f t="shared" si="296"/>
        <v>No</v>
      </c>
      <c r="V464" s="211" t="str">
        <f t="shared" si="297"/>
        <v>NO</v>
      </c>
      <c r="W464" s="211" t="str">
        <f t="shared" si="298"/>
        <v>NO</v>
      </c>
      <c r="X464" s="211">
        <v>0</v>
      </c>
      <c r="Y464" s="211" t="s">
        <v>3277</v>
      </c>
      <c r="Z464" s="211" t="s">
        <v>3275</v>
      </c>
      <c r="AA464" s="211" t="s">
        <v>3319</v>
      </c>
      <c r="AB464" s="211" t="s">
        <v>3286</v>
      </c>
      <c r="AC464" s="211" t="s">
        <v>3286</v>
      </c>
      <c r="AD464" s="211" t="s">
        <v>3320</v>
      </c>
      <c r="AE464" s="211" t="str">
        <f t="shared" si="299"/>
        <v>SERVICE</v>
      </c>
      <c r="AF464" s="211" t="str">
        <f t="shared" si="300"/>
        <v>SERVICE</v>
      </c>
      <c r="AG464" s="211" t="str">
        <f t="shared" si="301"/>
        <v/>
      </c>
      <c r="AH464" s="211" t="str">
        <f t="shared" si="321"/>
        <v/>
      </c>
      <c r="AI464" s="211" t="str">
        <f t="shared" si="302"/>
        <v/>
      </c>
      <c r="AJ464" s="211" t="str">
        <f t="shared" si="303"/>
        <v/>
      </c>
      <c r="AK464" s="211" t="str">
        <f t="shared" si="304"/>
        <v/>
      </c>
      <c r="AL464" s="211" t="str">
        <f t="shared" si="305"/>
        <v/>
      </c>
      <c r="AM464" s="211" t="str">
        <f t="shared" si="306"/>
        <v/>
      </c>
      <c r="AN464" s="211" t="str">
        <f t="shared" si="307"/>
        <v>No</v>
      </c>
      <c r="AO464" s="211" t="str">
        <f t="shared" si="308"/>
        <v>No</v>
      </c>
      <c r="AP464" s="211" t="str">
        <f t="shared" si="309"/>
        <v>No</v>
      </c>
      <c r="AQ464" s="211" t="str">
        <f t="shared" si="310"/>
        <v>DB_SMBWBRAU</v>
      </c>
      <c r="AR464" s="211" t="str">
        <f t="shared" si="311"/>
        <v>SMBWBRAU</v>
      </c>
      <c r="AS464" s="211" t="str">
        <f t="shared" si="312"/>
        <v/>
      </c>
      <c r="AT464" s="211" t="str">
        <f t="shared" si="313"/>
        <v/>
      </c>
      <c r="AU464" s="211" t="str">
        <f t="shared" si="314"/>
        <v/>
      </c>
      <c r="AV464" s="211" t="str">
        <f t="shared" si="315"/>
        <v>ADC</v>
      </c>
      <c r="AW464" s="211" t="str">
        <f t="shared" si="316"/>
        <v>Wireless</v>
      </c>
      <c r="AX464" s="211" t="str">
        <f t="shared" si="319"/>
        <v>NO</v>
      </c>
      <c r="AY464" s="125" t="str">
        <f t="shared" si="320"/>
        <v>5</v>
      </c>
    </row>
    <row r="465" spans="1:51" s="211" customFormat="1" x14ac:dyDescent="0.25">
      <c r="A465" s="211" t="s">
        <v>4065</v>
      </c>
      <c r="B465" s="211" t="s">
        <v>4065</v>
      </c>
      <c r="C465" s="211" t="str">
        <f t="shared" si="282"/>
        <v>SMB Qolsys Good Package with Automation</v>
      </c>
      <c r="D465" s="211" t="str">
        <f t="shared" si="283"/>
        <v>Forfait de base - PME Bon avec domotique (Qolsys)</v>
      </c>
      <c r="E465" s="211" t="str">
        <f t="shared" si="284"/>
        <v/>
      </c>
      <c r="F465" s="211" t="str">
        <f t="shared" si="285"/>
        <v>SMB Good</v>
      </c>
      <c r="G465" s="211" t="str">
        <f t="shared" si="286"/>
        <v>PME Bon</v>
      </c>
      <c r="H465" s="211" t="str">
        <f t="shared" si="287"/>
        <v>SMB Qolsys Good Package with Automation</v>
      </c>
      <c r="I465" s="211" t="str">
        <f t="shared" si="317"/>
        <v>Forfait de base - PME Bon avec domotique (Qolsys)</v>
      </c>
      <c r="J465" s="211" t="str">
        <f t="shared" si="288"/>
        <v>QOLSYS_IQ2</v>
      </c>
      <c r="K465" s="211" t="str">
        <f t="shared" si="289"/>
        <v>SMBGDAU</v>
      </c>
      <c r="L465" s="211" t="str">
        <f t="shared" si="318"/>
        <v>Non-Inventory</v>
      </c>
      <c r="M465" s="211" t="str">
        <f t="shared" si="290"/>
        <v>NO</v>
      </c>
      <c r="N465" s="211" t="str">
        <f t="shared" si="291"/>
        <v>Product Bundle</v>
      </c>
      <c r="O465" s="211" t="str">
        <f t="shared" si="292"/>
        <v>Bundle</v>
      </c>
      <c r="P465" s="211" t="str">
        <f t="shared" si="293"/>
        <v>RMR</v>
      </c>
      <c r="Q465" s="349">
        <v>43930</v>
      </c>
      <c r="R465" s="349"/>
      <c r="S465" s="211" t="str">
        <f t="shared" si="294"/>
        <v>YES</v>
      </c>
      <c r="T465" s="211" t="str">
        <f t="shared" si="295"/>
        <v>No</v>
      </c>
      <c r="U465" s="211" t="str">
        <f t="shared" si="296"/>
        <v>No</v>
      </c>
      <c r="V465" s="211" t="str">
        <f t="shared" si="297"/>
        <v>NO</v>
      </c>
      <c r="W465" s="211" t="str">
        <f t="shared" si="298"/>
        <v>NO</v>
      </c>
      <c r="X465" s="211">
        <v>0</v>
      </c>
      <c r="Y465" s="211" t="s">
        <v>3277</v>
      </c>
      <c r="Z465" s="211" t="s">
        <v>3275</v>
      </c>
      <c r="AA465" s="211" t="s">
        <v>3319</v>
      </c>
      <c r="AB465" s="211" t="s">
        <v>3286</v>
      </c>
      <c r="AC465" s="211" t="s">
        <v>3286</v>
      </c>
      <c r="AD465" s="211" t="s">
        <v>3320</v>
      </c>
      <c r="AE465" s="211" t="str">
        <f t="shared" si="299"/>
        <v>SERVICE</v>
      </c>
      <c r="AF465" s="211" t="str">
        <f t="shared" si="300"/>
        <v>SERVICE</v>
      </c>
      <c r="AG465" s="211" t="str">
        <f t="shared" si="301"/>
        <v/>
      </c>
      <c r="AH465" s="211" t="str">
        <f t="shared" si="321"/>
        <v/>
      </c>
      <c r="AI465" s="211" t="str">
        <f t="shared" si="302"/>
        <v/>
      </c>
      <c r="AJ465" s="211" t="str">
        <f t="shared" si="303"/>
        <v/>
      </c>
      <c r="AK465" s="211" t="str">
        <f t="shared" si="304"/>
        <v/>
      </c>
      <c r="AL465" s="211" t="str">
        <f t="shared" si="305"/>
        <v/>
      </c>
      <c r="AM465" s="211" t="str">
        <f t="shared" si="306"/>
        <v/>
      </c>
      <c r="AN465" s="211" t="str">
        <f t="shared" si="307"/>
        <v>No</v>
      </c>
      <c r="AO465" s="211" t="str">
        <f t="shared" si="308"/>
        <v>No</v>
      </c>
      <c r="AP465" s="211" t="str">
        <f t="shared" si="309"/>
        <v>No</v>
      </c>
      <c r="AQ465" s="211" t="str">
        <f t="shared" si="310"/>
        <v>DB_SMBGDAU</v>
      </c>
      <c r="AR465" s="211" t="str">
        <f t="shared" si="311"/>
        <v>SMBGDAU</v>
      </c>
      <c r="AS465" s="211" t="str">
        <f t="shared" si="312"/>
        <v/>
      </c>
      <c r="AT465" s="211" t="str">
        <f t="shared" si="313"/>
        <v/>
      </c>
      <c r="AU465" s="211" t="str">
        <f t="shared" si="314"/>
        <v/>
      </c>
      <c r="AV465" s="211" t="str">
        <f t="shared" si="315"/>
        <v>ADC</v>
      </c>
      <c r="AW465" s="211" t="str">
        <f t="shared" si="316"/>
        <v>Wireless</v>
      </c>
      <c r="AX465" s="211" t="str">
        <f t="shared" si="319"/>
        <v>NO</v>
      </c>
      <c r="AY465" s="125" t="str">
        <f t="shared" si="320"/>
        <v>3</v>
      </c>
    </row>
    <row r="466" spans="1:51" s="211" customFormat="1" x14ac:dyDescent="0.25">
      <c r="A466" s="211" t="s">
        <v>4066</v>
      </c>
      <c r="B466" s="211" t="s">
        <v>4066</v>
      </c>
      <c r="C466" s="211" t="str">
        <f t="shared" si="282"/>
        <v>SMB Qolsys Good Package with Automation - Wired Takeover</v>
      </c>
      <c r="D466" s="211" t="str">
        <f t="shared" si="283"/>
        <v>Module de prise en charge câblé - PME Bon avec domotique (Qolsys)</v>
      </c>
      <c r="E466" s="211" t="str">
        <f t="shared" si="284"/>
        <v/>
      </c>
      <c r="F466" s="211" t="str">
        <f t="shared" si="285"/>
        <v>SMB Good</v>
      </c>
      <c r="G466" s="211" t="str">
        <f t="shared" si="286"/>
        <v>PME Bon</v>
      </c>
      <c r="H466" s="211" t="str">
        <f t="shared" si="287"/>
        <v>SMB Qolsys Good Package with Automation - Wired Takeover</v>
      </c>
      <c r="I466" s="211" t="str">
        <f t="shared" si="317"/>
        <v>Module de prise en charge câblé - PME Bon avec domotique (Qolsys)</v>
      </c>
      <c r="J466" s="211" t="str">
        <f t="shared" si="288"/>
        <v>QOLSYS_IQ2</v>
      </c>
      <c r="K466" s="211" t="str">
        <f t="shared" si="289"/>
        <v>SMBHGDAU</v>
      </c>
      <c r="L466" s="211" t="str">
        <f t="shared" si="318"/>
        <v>Non-Inventory</v>
      </c>
      <c r="M466" s="211" t="str">
        <f t="shared" si="290"/>
        <v>NO</v>
      </c>
      <c r="N466" s="211" t="str">
        <f t="shared" si="291"/>
        <v>Product Bundle</v>
      </c>
      <c r="O466" s="211" t="str">
        <f t="shared" si="292"/>
        <v>Bundle</v>
      </c>
      <c r="P466" s="211" t="str">
        <f t="shared" si="293"/>
        <v>RMR</v>
      </c>
      <c r="Q466" s="349">
        <v>43930</v>
      </c>
      <c r="R466" s="349"/>
      <c r="S466" s="211" t="str">
        <f t="shared" si="294"/>
        <v>YES</v>
      </c>
      <c r="T466" s="211" t="str">
        <f t="shared" si="295"/>
        <v>No</v>
      </c>
      <c r="U466" s="211" t="str">
        <f t="shared" si="296"/>
        <v>No</v>
      </c>
      <c r="V466" s="211" t="str">
        <f t="shared" si="297"/>
        <v>NO</v>
      </c>
      <c r="W466" s="211" t="str">
        <f t="shared" si="298"/>
        <v>NO</v>
      </c>
      <c r="X466" s="211">
        <v>0</v>
      </c>
      <c r="Y466" s="211" t="s">
        <v>3277</v>
      </c>
      <c r="Z466" s="211" t="s">
        <v>3275</v>
      </c>
      <c r="AA466" s="211" t="s">
        <v>3319</v>
      </c>
      <c r="AB466" s="211" t="s">
        <v>3286</v>
      </c>
      <c r="AC466" s="211" t="s">
        <v>3286</v>
      </c>
      <c r="AD466" s="211" t="s">
        <v>3320</v>
      </c>
      <c r="AE466" s="211" t="str">
        <f t="shared" si="299"/>
        <v>SERVICE</v>
      </c>
      <c r="AF466" s="211" t="str">
        <f t="shared" si="300"/>
        <v>SERVICE</v>
      </c>
      <c r="AG466" s="211" t="str">
        <f t="shared" si="301"/>
        <v/>
      </c>
      <c r="AH466" s="211" t="str">
        <f t="shared" si="321"/>
        <v/>
      </c>
      <c r="AI466" s="211" t="str">
        <f t="shared" si="302"/>
        <v/>
      </c>
      <c r="AJ466" s="211" t="str">
        <f t="shared" si="303"/>
        <v/>
      </c>
      <c r="AK466" s="211" t="str">
        <f t="shared" si="304"/>
        <v/>
      </c>
      <c r="AL466" s="211" t="str">
        <f t="shared" si="305"/>
        <v/>
      </c>
      <c r="AM466" s="211" t="str">
        <f t="shared" si="306"/>
        <v/>
      </c>
      <c r="AN466" s="211" t="str">
        <f t="shared" si="307"/>
        <v>No</v>
      </c>
      <c r="AO466" s="211" t="str">
        <f t="shared" si="308"/>
        <v>No</v>
      </c>
      <c r="AP466" s="211" t="str">
        <f t="shared" si="309"/>
        <v>No</v>
      </c>
      <c r="AQ466" s="211" t="str">
        <f t="shared" si="310"/>
        <v>DB_SMBHGDAU</v>
      </c>
      <c r="AR466" s="211" t="str">
        <f t="shared" si="311"/>
        <v>SMBHGDAU</v>
      </c>
      <c r="AS466" s="211" t="str">
        <f t="shared" si="312"/>
        <v/>
      </c>
      <c r="AT466" s="211" t="str">
        <f t="shared" si="313"/>
        <v/>
      </c>
      <c r="AU466" s="211" t="str">
        <f t="shared" si="314"/>
        <v/>
      </c>
      <c r="AV466" s="211" t="str">
        <f t="shared" si="315"/>
        <v>ADC</v>
      </c>
      <c r="AW466" s="211" t="str">
        <f t="shared" si="316"/>
        <v>Wired</v>
      </c>
      <c r="AX466" s="211" t="str">
        <f t="shared" si="319"/>
        <v>NO</v>
      </c>
      <c r="AY466" s="125" t="str">
        <f t="shared" si="320"/>
        <v>3</v>
      </c>
    </row>
    <row r="467" spans="1:51" s="211" customFormat="1" x14ac:dyDescent="0.25">
      <c r="A467" s="211" t="s">
        <v>4067</v>
      </c>
      <c r="B467" s="211" t="s">
        <v>4067</v>
      </c>
      <c r="C467" s="211" t="str">
        <f t="shared" si="282"/>
        <v>SMB Qolsys Good Package with Automation - Wireless Takeover</v>
      </c>
      <c r="D467" s="211" t="str">
        <f t="shared" si="283"/>
        <v>Module de prise en charge sans fil - PME Bon avec domotique (Qolsys)</v>
      </c>
      <c r="E467" s="211" t="str">
        <f t="shared" si="284"/>
        <v/>
      </c>
      <c r="F467" s="211" t="str">
        <f t="shared" si="285"/>
        <v>SMB Good</v>
      </c>
      <c r="G467" s="211" t="str">
        <f t="shared" si="286"/>
        <v>PME Bon</v>
      </c>
      <c r="H467" s="211" t="str">
        <f t="shared" si="287"/>
        <v>SMB Qolsys Good Package with Automation - Wireless Takeover</v>
      </c>
      <c r="I467" s="211" t="str">
        <f t="shared" si="317"/>
        <v>Module de prise en charge sans fil - PME Bon avec domotique (Qolsys)</v>
      </c>
      <c r="J467" s="211" t="str">
        <f t="shared" si="288"/>
        <v>QOLSYS_IQ2</v>
      </c>
      <c r="K467" s="211" t="str">
        <f t="shared" si="289"/>
        <v>SMBWGDAU</v>
      </c>
      <c r="L467" s="211" t="str">
        <f t="shared" si="318"/>
        <v>Non-Inventory</v>
      </c>
      <c r="M467" s="211" t="str">
        <f t="shared" si="290"/>
        <v>NO</v>
      </c>
      <c r="N467" s="211" t="str">
        <f t="shared" si="291"/>
        <v>Product Bundle</v>
      </c>
      <c r="O467" s="211" t="str">
        <f t="shared" si="292"/>
        <v>Bundle</v>
      </c>
      <c r="P467" s="211" t="str">
        <f t="shared" si="293"/>
        <v>RMR</v>
      </c>
      <c r="Q467" s="349">
        <v>43930</v>
      </c>
      <c r="R467" s="349"/>
      <c r="S467" s="211" t="str">
        <f t="shared" si="294"/>
        <v>YES</v>
      </c>
      <c r="T467" s="211" t="str">
        <f t="shared" si="295"/>
        <v>No</v>
      </c>
      <c r="U467" s="211" t="str">
        <f t="shared" si="296"/>
        <v>No</v>
      </c>
      <c r="V467" s="211" t="str">
        <f t="shared" si="297"/>
        <v>NO</v>
      </c>
      <c r="W467" s="211" t="str">
        <f t="shared" si="298"/>
        <v>NO</v>
      </c>
      <c r="X467" s="211">
        <v>0</v>
      </c>
      <c r="Y467" s="211" t="s">
        <v>3277</v>
      </c>
      <c r="Z467" s="211" t="s">
        <v>3275</v>
      </c>
      <c r="AA467" s="211" t="s">
        <v>3319</v>
      </c>
      <c r="AB467" s="211" t="s">
        <v>3286</v>
      </c>
      <c r="AC467" s="211" t="s">
        <v>3286</v>
      </c>
      <c r="AD467" s="211" t="s">
        <v>3320</v>
      </c>
      <c r="AE467" s="211" t="str">
        <f t="shared" si="299"/>
        <v>SERVICE</v>
      </c>
      <c r="AF467" s="211" t="str">
        <f t="shared" si="300"/>
        <v>SERVICE</v>
      </c>
      <c r="AG467" s="211" t="str">
        <f t="shared" si="301"/>
        <v/>
      </c>
      <c r="AH467" s="211" t="str">
        <f t="shared" si="321"/>
        <v/>
      </c>
      <c r="AI467" s="211" t="str">
        <f t="shared" si="302"/>
        <v/>
      </c>
      <c r="AJ467" s="211" t="str">
        <f t="shared" si="303"/>
        <v/>
      </c>
      <c r="AK467" s="211" t="str">
        <f t="shared" si="304"/>
        <v/>
      </c>
      <c r="AL467" s="211" t="str">
        <f t="shared" si="305"/>
        <v/>
      </c>
      <c r="AM467" s="211" t="str">
        <f t="shared" si="306"/>
        <v/>
      </c>
      <c r="AN467" s="211" t="str">
        <f t="shared" si="307"/>
        <v>No</v>
      </c>
      <c r="AO467" s="211" t="str">
        <f t="shared" si="308"/>
        <v>No</v>
      </c>
      <c r="AP467" s="211" t="str">
        <f t="shared" si="309"/>
        <v>No</v>
      </c>
      <c r="AQ467" s="211" t="str">
        <f t="shared" si="310"/>
        <v>DB_SMBWGDAU</v>
      </c>
      <c r="AR467" s="211" t="str">
        <f t="shared" si="311"/>
        <v>SMBWGDAU</v>
      </c>
      <c r="AS467" s="211" t="str">
        <f t="shared" si="312"/>
        <v/>
      </c>
      <c r="AT467" s="211" t="str">
        <f t="shared" si="313"/>
        <v/>
      </c>
      <c r="AU467" s="211" t="str">
        <f t="shared" si="314"/>
        <v/>
      </c>
      <c r="AV467" s="211" t="str">
        <f t="shared" si="315"/>
        <v>ADC</v>
      </c>
      <c r="AW467" s="211" t="str">
        <f t="shared" si="316"/>
        <v>Wireless</v>
      </c>
      <c r="AX467" s="211" t="str">
        <f t="shared" si="319"/>
        <v>NO</v>
      </c>
      <c r="AY467" s="125" t="str">
        <f t="shared" si="320"/>
        <v>3</v>
      </c>
    </row>
    <row r="468" spans="1:51" s="211" customFormat="1" x14ac:dyDescent="0.25">
      <c r="A468" s="211" t="s">
        <v>3691</v>
      </c>
      <c r="B468" s="211" t="s">
        <v>3691</v>
      </c>
      <c r="C468" s="211" t="str">
        <f t="shared" si="282"/>
        <v>Video Analytics</v>
      </c>
      <c r="D468" s="211" t="str">
        <f t="shared" si="283"/>
        <v>Analyse intéligente de vidéo</v>
      </c>
      <c r="E468" s="211" t="str">
        <f t="shared" si="284"/>
        <v/>
      </c>
      <c r="F468" s="211" t="str">
        <f t="shared" si="285"/>
        <v>Video Analytics</v>
      </c>
      <c r="G468" s="211" t="str">
        <f t="shared" si="286"/>
        <v>Analyse intéligente de vidéo</v>
      </c>
      <c r="H468" s="211" t="str">
        <f t="shared" si="287"/>
        <v>Video Analytics</v>
      </c>
      <c r="I468" s="211" t="str">
        <f t="shared" si="317"/>
        <v>Analyse intéligente de vidéo</v>
      </c>
      <c r="J468" s="211" t="str">
        <f t="shared" si="288"/>
        <v/>
      </c>
      <c r="K468" s="211" t="str">
        <f t="shared" si="289"/>
        <v>VID_ANALYTCS</v>
      </c>
      <c r="L468" s="211" t="str">
        <f t="shared" si="318"/>
        <v>Non-Inventory</v>
      </c>
      <c r="M468" s="211" t="str">
        <f t="shared" si="290"/>
        <v>NO</v>
      </c>
      <c r="N468" s="211" t="str">
        <f t="shared" si="291"/>
        <v>Product</v>
      </c>
      <c r="O468" s="211" t="str">
        <f t="shared" si="292"/>
        <v>Service</v>
      </c>
      <c r="P468" s="211" t="str">
        <f t="shared" si="293"/>
        <v>One Time</v>
      </c>
      <c r="Q468" s="349">
        <v>43930</v>
      </c>
      <c r="R468" s="349"/>
      <c r="S468" s="211" t="str">
        <f t="shared" si="294"/>
        <v>YES</v>
      </c>
      <c r="T468" s="211" t="str">
        <f t="shared" si="295"/>
        <v>No</v>
      </c>
      <c r="U468" s="211" t="str">
        <f t="shared" si="296"/>
        <v>No</v>
      </c>
      <c r="V468" s="211" t="str">
        <f t="shared" si="297"/>
        <v>NO</v>
      </c>
      <c r="W468" s="211" t="str">
        <f t="shared" si="298"/>
        <v>NO</v>
      </c>
      <c r="X468" s="211">
        <v>0</v>
      </c>
      <c r="Y468" s="211" t="s">
        <v>3277</v>
      </c>
      <c r="Z468" s="211" t="s">
        <v>3275</v>
      </c>
      <c r="AA468" s="211" t="s">
        <v>3319</v>
      </c>
      <c r="AB468" s="211" t="s">
        <v>3286</v>
      </c>
      <c r="AC468" s="211" t="s">
        <v>3286</v>
      </c>
      <c r="AD468" s="211" t="s">
        <v>3320</v>
      </c>
      <c r="AE468" s="211" t="str">
        <f t="shared" si="299"/>
        <v>Service</v>
      </c>
      <c r="AF468" s="211" t="str">
        <f t="shared" si="300"/>
        <v>n/A</v>
      </c>
      <c r="AG468" s="211" t="str">
        <f t="shared" si="301"/>
        <v/>
      </c>
      <c r="AH468" s="211" t="str">
        <f t="shared" si="321"/>
        <v>X</v>
      </c>
      <c r="AI468" s="211" t="str">
        <f t="shared" si="302"/>
        <v/>
      </c>
      <c r="AJ468" s="211" t="str">
        <f t="shared" si="303"/>
        <v/>
      </c>
      <c r="AK468" s="211" t="str">
        <f t="shared" si="304"/>
        <v/>
      </c>
      <c r="AL468" s="211" t="str">
        <f t="shared" si="305"/>
        <v/>
      </c>
      <c r="AM468" s="211" t="str">
        <f t="shared" si="306"/>
        <v/>
      </c>
      <c r="AN468" s="211" t="str">
        <f t="shared" si="307"/>
        <v>No</v>
      </c>
      <c r="AO468" s="211" t="str">
        <f t="shared" si="308"/>
        <v>Yes</v>
      </c>
      <c r="AP468" s="211" t="str">
        <f t="shared" si="309"/>
        <v>No</v>
      </c>
      <c r="AQ468" s="211" t="str">
        <f t="shared" si="310"/>
        <v/>
      </c>
      <c r="AR468" s="211" t="str">
        <f t="shared" si="311"/>
        <v/>
      </c>
      <c r="AS468" s="211" t="str">
        <f t="shared" si="312"/>
        <v/>
      </c>
      <c r="AT468" s="211" t="str">
        <f t="shared" si="313"/>
        <v/>
      </c>
      <c r="AU468" s="211" t="str">
        <f t="shared" si="314"/>
        <v/>
      </c>
      <c r="AV468" s="211" t="str">
        <f t="shared" si="315"/>
        <v/>
      </c>
      <c r="AW468" s="211" t="str">
        <f t="shared" si="316"/>
        <v/>
      </c>
      <c r="AX468" s="211" t="str">
        <f t="shared" si="319"/>
        <v>NO</v>
      </c>
      <c r="AY468" s="125" t="str">
        <f t="shared" si="320"/>
        <v/>
      </c>
    </row>
    <row r="469" spans="1:51" s="211" customFormat="1" x14ac:dyDescent="0.25">
      <c r="A469" s="211" t="s">
        <v>4101</v>
      </c>
      <c r="B469" s="211" t="s">
        <v>4101</v>
      </c>
      <c r="C469" s="211" t="str">
        <f t="shared" si="282"/>
        <v>Video Service</v>
      </c>
      <c r="D469" s="211" t="str">
        <f t="shared" si="283"/>
        <v xml:space="preserve">Services vidéo </v>
      </c>
      <c r="E469" s="211" t="str">
        <f t="shared" si="284"/>
        <v/>
      </c>
      <c r="F469" s="211" t="str">
        <f t="shared" si="285"/>
        <v>Video Service</v>
      </c>
      <c r="G469" s="211" t="str">
        <f t="shared" si="286"/>
        <v>Service vidéo</v>
      </c>
      <c r="H469" s="211" t="str">
        <f t="shared" si="287"/>
        <v>Video Service</v>
      </c>
      <c r="I469" s="211" t="str">
        <f t="shared" si="317"/>
        <v xml:space="preserve">Services vidéo </v>
      </c>
      <c r="J469" s="211" t="str">
        <f t="shared" si="288"/>
        <v/>
      </c>
      <c r="K469" s="211" t="str">
        <f t="shared" si="289"/>
        <v>ADC_DB_S</v>
      </c>
      <c r="L469" s="211" t="str">
        <f t="shared" si="318"/>
        <v>Non-Inventory</v>
      </c>
      <c r="M469" s="211" t="str">
        <f t="shared" si="290"/>
        <v>NO</v>
      </c>
      <c r="N469" s="211" t="str">
        <f t="shared" si="291"/>
        <v>Product</v>
      </c>
      <c r="O469" s="211" t="str">
        <f t="shared" si="292"/>
        <v>Service</v>
      </c>
      <c r="P469" s="211" t="str">
        <f t="shared" si="293"/>
        <v>One Time</v>
      </c>
      <c r="Q469" s="349">
        <v>43930</v>
      </c>
      <c r="R469" s="349"/>
      <c r="S469" s="211" t="str">
        <f t="shared" si="294"/>
        <v>YES</v>
      </c>
      <c r="T469" s="211" t="str">
        <f t="shared" si="295"/>
        <v>No</v>
      </c>
      <c r="U469" s="211" t="str">
        <f t="shared" si="296"/>
        <v>No</v>
      </c>
      <c r="V469" s="211" t="str">
        <f t="shared" si="297"/>
        <v>NO</v>
      </c>
      <c r="W469" s="211" t="str">
        <f t="shared" si="298"/>
        <v>NO</v>
      </c>
      <c r="X469" s="211">
        <v>0</v>
      </c>
      <c r="Y469" s="211" t="s">
        <v>3277</v>
      </c>
      <c r="Z469" s="211" t="s">
        <v>3275</v>
      </c>
      <c r="AA469" s="211" t="s">
        <v>3319</v>
      </c>
      <c r="AB469" s="211" t="s">
        <v>3286</v>
      </c>
      <c r="AC469" s="211" t="s">
        <v>3286</v>
      </c>
      <c r="AD469" s="211" t="s">
        <v>3320</v>
      </c>
      <c r="AE469" s="211" t="str">
        <f t="shared" si="299"/>
        <v>Service</v>
      </c>
      <c r="AF469" s="211" t="str">
        <f t="shared" si="300"/>
        <v>n/A</v>
      </c>
      <c r="AG469" s="211" t="str">
        <f t="shared" si="301"/>
        <v/>
      </c>
      <c r="AH469" s="211" t="str">
        <f t="shared" si="321"/>
        <v>X</v>
      </c>
      <c r="AI469" s="211" t="str">
        <f t="shared" si="302"/>
        <v/>
      </c>
      <c r="AJ469" s="211" t="str">
        <f t="shared" si="303"/>
        <v/>
      </c>
      <c r="AK469" s="211" t="str">
        <f t="shared" si="304"/>
        <v/>
      </c>
      <c r="AL469" s="211" t="str">
        <f t="shared" si="305"/>
        <v/>
      </c>
      <c r="AM469" s="211" t="str">
        <f t="shared" si="306"/>
        <v/>
      </c>
      <c r="AN469" s="211" t="str">
        <f t="shared" si="307"/>
        <v>No</v>
      </c>
      <c r="AO469" s="211" t="str">
        <f t="shared" si="308"/>
        <v>No</v>
      </c>
      <c r="AP469" s="211" t="str">
        <f t="shared" si="309"/>
        <v>No</v>
      </c>
      <c r="AQ469" s="211" t="str">
        <f t="shared" si="310"/>
        <v/>
      </c>
      <c r="AR469" s="211" t="str">
        <f t="shared" si="311"/>
        <v/>
      </c>
      <c r="AS469" s="211" t="str">
        <f t="shared" si="312"/>
        <v/>
      </c>
      <c r="AT469" s="211" t="str">
        <f t="shared" si="313"/>
        <v/>
      </c>
      <c r="AU469" s="211" t="str">
        <f t="shared" si="314"/>
        <v/>
      </c>
      <c r="AV469" s="211" t="str">
        <f t="shared" si="315"/>
        <v/>
      </c>
      <c r="AW469" s="211" t="str">
        <f t="shared" si="316"/>
        <v/>
      </c>
      <c r="AX469" s="211" t="str">
        <f t="shared" si="319"/>
        <v>NO</v>
      </c>
      <c r="AY469" s="125" t="str">
        <f t="shared" si="320"/>
        <v/>
      </c>
    </row>
    <row r="470" spans="1:51" s="211" customFormat="1" x14ac:dyDescent="0.25">
      <c r="A470" s="211" t="s">
        <v>4106</v>
      </c>
      <c r="B470" s="211" t="s">
        <v>4106</v>
      </c>
      <c r="C470" s="211" t="str">
        <f t="shared" si="282"/>
        <v xml:space="preserve">3 Months Free Credit - $34.99 </v>
      </c>
      <c r="D470" s="211" t="str">
        <f t="shared" si="283"/>
        <v>Offre de trois mois gratuits -34.99 $</v>
      </c>
      <c r="E470" s="211" t="str">
        <f t="shared" si="284"/>
        <v/>
      </c>
      <c r="F470" s="211" t="str">
        <f t="shared" si="285"/>
        <v xml:space="preserve">3 Months Free Credit - $34.99 </v>
      </c>
      <c r="G470" s="211" t="str">
        <f t="shared" si="286"/>
        <v>Offre de trois mois gratuits -34.99 $</v>
      </c>
      <c r="H470" s="211" t="str">
        <f t="shared" si="287"/>
        <v xml:space="preserve">3 Months Free Credit - $34.99 </v>
      </c>
      <c r="I470" s="211" t="str">
        <f t="shared" si="317"/>
        <v>Offre de trois mois gratuits -34.99 $</v>
      </c>
      <c r="J470" s="211" t="str">
        <f t="shared" si="288"/>
        <v/>
      </c>
      <c r="K470" s="211" t="str">
        <f t="shared" si="289"/>
        <v/>
      </c>
      <c r="L470" s="211" t="str">
        <f t="shared" si="318"/>
        <v>Service</v>
      </c>
      <c r="M470" s="211" t="str">
        <f t="shared" si="290"/>
        <v>YES</v>
      </c>
      <c r="N470" s="211" t="str">
        <f t="shared" si="291"/>
        <v>Product</v>
      </c>
      <c r="O470" s="211" t="str">
        <f t="shared" si="292"/>
        <v>Promotion</v>
      </c>
      <c r="P470" s="211" t="str">
        <f t="shared" si="293"/>
        <v>RMR</v>
      </c>
      <c r="Q470" s="349">
        <v>43930</v>
      </c>
      <c r="R470" s="349"/>
      <c r="S470" s="211" t="str">
        <f t="shared" si="294"/>
        <v>NO</v>
      </c>
      <c r="T470" s="211" t="str">
        <f t="shared" si="295"/>
        <v>No</v>
      </c>
      <c r="U470" s="211" t="str">
        <f t="shared" si="296"/>
        <v>No</v>
      </c>
      <c r="V470" s="211" t="str">
        <f t="shared" si="297"/>
        <v>NO</v>
      </c>
      <c r="W470" s="211" t="str">
        <f t="shared" si="298"/>
        <v>NO</v>
      </c>
      <c r="X470" s="211">
        <v>0</v>
      </c>
      <c r="Y470" s="211" t="s">
        <v>3277</v>
      </c>
      <c r="Z470" s="211" t="s">
        <v>3275</v>
      </c>
      <c r="AA470" s="211" t="s">
        <v>3319</v>
      </c>
      <c r="AB470" s="211" t="s">
        <v>3286</v>
      </c>
      <c r="AC470" s="211" t="s">
        <v>3286</v>
      </c>
      <c r="AD470" s="211" t="s">
        <v>3320</v>
      </c>
      <c r="AE470" s="211" t="str">
        <f t="shared" si="299"/>
        <v>Service</v>
      </c>
      <c r="AF470" s="211" t="str">
        <f t="shared" si="300"/>
        <v>Service</v>
      </c>
      <c r="AG470" s="211" t="str">
        <f t="shared" si="301"/>
        <v>3MF35</v>
      </c>
      <c r="AH470" s="211" t="str">
        <f t="shared" si="321"/>
        <v/>
      </c>
      <c r="AI470" s="211" t="str">
        <f t="shared" si="302"/>
        <v>YES</v>
      </c>
      <c r="AJ470" s="211">
        <f t="shared" si="303"/>
        <v>3</v>
      </c>
      <c r="AK470" s="211" t="str">
        <f t="shared" si="304"/>
        <v/>
      </c>
      <c r="AL470" s="211" t="str">
        <f t="shared" si="305"/>
        <v/>
      </c>
      <c r="AM470" s="211" t="str">
        <f t="shared" si="306"/>
        <v>Offer</v>
      </c>
      <c r="AN470" s="211" t="str">
        <f t="shared" si="307"/>
        <v>No</v>
      </c>
      <c r="AO470" s="211" t="str">
        <f t="shared" si="308"/>
        <v>No</v>
      </c>
      <c r="AP470" s="211" t="str">
        <f t="shared" si="309"/>
        <v>No</v>
      </c>
      <c r="AQ470" s="211" t="str">
        <f t="shared" si="310"/>
        <v/>
      </c>
      <c r="AR470" s="211" t="str">
        <f t="shared" si="311"/>
        <v/>
      </c>
      <c r="AS470" s="211" t="str">
        <f t="shared" si="312"/>
        <v/>
      </c>
      <c r="AT470" s="211" t="str">
        <f t="shared" si="313"/>
        <v>NO</v>
      </c>
      <c r="AU470" s="211" t="str">
        <f t="shared" si="314"/>
        <v/>
      </c>
      <c r="AV470" s="211" t="str">
        <f t="shared" si="315"/>
        <v/>
      </c>
      <c r="AW470" s="211" t="str">
        <f t="shared" si="316"/>
        <v/>
      </c>
      <c r="AX470" s="211" t="str">
        <f t="shared" si="319"/>
        <v>NO</v>
      </c>
      <c r="AY470" s="125" t="str">
        <f t="shared" si="320"/>
        <v/>
      </c>
    </row>
    <row r="471" spans="1:51" s="211" customFormat="1" x14ac:dyDescent="0.25">
      <c r="A471" s="211" t="s">
        <v>4195</v>
      </c>
      <c r="B471" s="211" t="s">
        <v>4195</v>
      </c>
      <c r="C471" s="211" t="str">
        <f t="shared" si="282"/>
        <v xml:space="preserve">50% off Motion detector </v>
      </c>
      <c r="D471" s="211" t="str">
        <f t="shared" si="283"/>
        <v>50 % de réduction sur le détecteur de mouvement</v>
      </c>
      <c r="E471" s="211" t="str">
        <f t="shared" si="284"/>
        <v/>
      </c>
      <c r="F471" s="211" t="str">
        <f t="shared" si="285"/>
        <v xml:space="preserve">50% off Motion detector </v>
      </c>
      <c r="G471" s="211" t="str">
        <f t="shared" si="286"/>
        <v>50 % de réduction sur le détecteur de mouvement</v>
      </c>
      <c r="H471" s="211" t="str">
        <f t="shared" si="287"/>
        <v xml:space="preserve">50% off Motion detector </v>
      </c>
      <c r="I471" s="211" t="str">
        <f t="shared" si="317"/>
        <v>50 % de réduction sur le détecteur de mouvement</v>
      </c>
      <c r="J471" s="211" t="str">
        <f t="shared" si="288"/>
        <v/>
      </c>
      <c r="K471" s="211" t="str">
        <f t="shared" si="289"/>
        <v/>
      </c>
      <c r="L471" s="211" t="str">
        <f t="shared" si="318"/>
        <v>Service</v>
      </c>
      <c r="M471" s="211" t="str">
        <f t="shared" si="290"/>
        <v>NO</v>
      </c>
      <c r="N471" s="211" t="str">
        <f t="shared" si="291"/>
        <v>Product</v>
      </c>
      <c r="O471" s="211" t="str">
        <f t="shared" si="292"/>
        <v>Promotion</v>
      </c>
      <c r="P471" s="211" t="str">
        <f t="shared" si="293"/>
        <v>One Time</v>
      </c>
      <c r="Q471" s="349">
        <v>43930</v>
      </c>
      <c r="R471" s="349"/>
      <c r="S471" s="211" t="str">
        <f t="shared" si="294"/>
        <v>NO</v>
      </c>
      <c r="T471" s="211" t="str">
        <f t="shared" si="295"/>
        <v>No</v>
      </c>
      <c r="U471" s="211" t="str">
        <f t="shared" si="296"/>
        <v>No</v>
      </c>
      <c r="V471" s="211" t="str">
        <f t="shared" si="297"/>
        <v>NO</v>
      </c>
      <c r="W471" s="211" t="str">
        <f t="shared" si="298"/>
        <v>NO</v>
      </c>
      <c r="X471" s="211">
        <v>0</v>
      </c>
      <c r="Y471" s="211" t="s">
        <v>3277</v>
      </c>
      <c r="Z471" s="211" t="s">
        <v>3275</v>
      </c>
      <c r="AA471" s="211" t="s">
        <v>3319</v>
      </c>
      <c r="AB471" s="211" t="s">
        <v>3286</v>
      </c>
      <c r="AC471" s="211" t="s">
        <v>3286</v>
      </c>
      <c r="AD471" s="211" t="s">
        <v>3320</v>
      </c>
      <c r="AE471" s="211" t="str">
        <f t="shared" si="299"/>
        <v>Service</v>
      </c>
      <c r="AF471" s="211" t="str">
        <f t="shared" si="300"/>
        <v>Service</v>
      </c>
      <c r="AG471" s="211" t="str">
        <f t="shared" si="301"/>
        <v>BOGO50MTN</v>
      </c>
      <c r="AH471" s="211" t="str">
        <f t="shared" si="321"/>
        <v/>
      </c>
      <c r="AI471" s="211" t="str">
        <f t="shared" si="302"/>
        <v>NO</v>
      </c>
      <c r="AJ471" s="211" t="str">
        <f t="shared" si="303"/>
        <v/>
      </c>
      <c r="AK471" s="211" t="str">
        <f t="shared" si="304"/>
        <v/>
      </c>
      <c r="AL471" s="211" t="str">
        <f t="shared" si="305"/>
        <v/>
      </c>
      <c r="AM471" s="211" t="str">
        <f t="shared" si="306"/>
        <v>Offer</v>
      </c>
      <c r="AN471" s="211" t="str">
        <f t="shared" si="307"/>
        <v>No</v>
      </c>
      <c r="AO471" s="211" t="str">
        <f t="shared" si="308"/>
        <v>No</v>
      </c>
      <c r="AP471" s="211" t="str">
        <f t="shared" si="309"/>
        <v>No</v>
      </c>
      <c r="AQ471" s="211" t="str">
        <f t="shared" si="310"/>
        <v/>
      </c>
      <c r="AR471" s="211" t="str">
        <f t="shared" si="311"/>
        <v/>
      </c>
      <c r="AS471" s="211" t="str">
        <f t="shared" si="312"/>
        <v/>
      </c>
      <c r="AT471" s="211" t="str">
        <f t="shared" si="313"/>
        <v>NO</v>
      </c>
      <c r="AU471" s="211" t="str">
        <f t="shared" si="314"/>
        <v/>
      </c>
      <c r="AV471" s="211" t="str">
        <f t="shared" si="315"/>
        <v/>
      </c>
      <c r="AW471" s="211" t="str">
        <f t="shared" si="316"/>
        <v/>
      </c>
      <c r="AX471" s="211" t="str">
        <f t="shared" si="319"/>
        <v>NO</v>
      </c>
      <c r="AY471" s="125" t="str">
        <f t="shared" si="320"/>
        <v/>
      </c>
    </row>
    <row r="472" spans="1:51" s="211" customFormat="1" x14ac:dyDescent="0.25">
      <c r="A472" s="211" t="s">
        <v>4213</v>
      </c>
      <c r="B472" s="211" t="s">
        <v>4213</v>
      </c>
      <c r="C472" s="211" t="str">
        <f t="shared" si="282"/>
        <v xml:space="preserve">50% off Door and window contact </v>
      </c>
      <c r="D472" s="211" t="str">
        <f t="shared" si="283"/>
        <v>50% de rabais sur le contact de porte et de fenêtre</v>
      </c>
      <c r="E472" s="211" t="str">
        <f t="shared" si="284"/>
        <v/>
      </c>
      <c r="F472" s="211" t="str">
        <f t="shared" si="285"/>
        <v xml:space="preserve">50% off Door and window contact </v>
      </c>
      <c r="G472" s="211" t="str">
        <f t="shared" si="286"/>
        <v>50% de rabais sur le contact de porte et de fenêtre</v>
      </c>
      <c r="H472" s="211" t="str">
        <f t="shared" si="287"/>
        <v xml:space="preserve">50% off Door and window contact </v>
      </c>
      <c r="I472" s="211" t="str">
        <f t="shared" si="317"/>
        <v>50% de rabais sur le contact de porte et de fenêtre</v>
      </c>
      <c r="J472" s="211" t="str">
        <f t="shared" si="288"/>
        <v/>
      </c>
      <c r="K472" s="211" t="str">
        <f t="shared" si="289"/>
        <v/>
      </c>
      <c r="L472" s="211" t="str">
        <f t="shared" si="318"/>
        <v>Service</v>
      </c>
      <c r="M472" s="211" t="str">
        <f t="shared" si="290"/>
        <v>NO</v>
      </c>
      <c r="N472" s="211" t="str">
        <f t="shared" si="291"/>
        <v>Product</v>
      </c>
      <c r="O472" s="211" t="str">
        <f t="shared" si="292"/>
        <v>Promotion</v>
      </c>
      <c r="P472" s="211" t="str">
        <f t="shared" si="293"/>
        <v>One Time</v>
      </c>
      <c r="Q472" s="349">
        <v>43930</v>
      </c>
      <c r="R472" s="349"/>
      <c r="S472" s="211" t="str">
        <f t="shared" si="294"/>
        <v>NO</v>
      </c>
      <c r="T472" s="211" t="str">
        <f t="shared" si="295"/>
        <v>No</v>
      </c>
      <c r="U472" s="211" t="str">
        <f t="shared" si="296"/>
        <v>No</v>
      </c>
      <c r="V472" s="211" t="str">
        <f t="shared" si="297"/>
        <v>NO</v>
      </c>
      <c r="W472" s="211" t="str">
        <f t="shared" si="298"/>
        <v>NO</v>
      </c>
      <c r="X472" s="211">
        <v>0</v>
      </c>
      <c r="Y472" s="211" t="s">
        <v>3277</v>
      </c>
      <c r="Z472" s="211" t="s">
        <v>3275</v>
      </c>
      <c r="AA472" s="211" t="s">
        <v>3319</v>
      </c>
      <c r="AB472" s="211" t="s">
        <v>3286</v>
      </c>
      <c r="AC472" s="211" t="s">
        <v>3286</v>
      </c>
      <c r="AD472" s="211" t="s">
        <v>3320</v>
      </c>
      <c r="AE472" s="211" t="str">
        <f t="shared" si="299"/>
        <v>Service</v>
      </c>
      <c r="AF472" s="211" t="str">
        <f t="shared" si="300"/>
        <v>Service</v>
      </c>
      <c r="AG472" s="211" t="str">
        <f t="shared" si="301"/>
        <v>BOGO50DWC</v>
      </c>
      <c r="AH472" s="211" t="str">
        <f t="shared" si="321"/>
        <v/>
      </c>
      <c r="AI472" s="211" t="str">
        <f t="shared" si="302"/>
        <v>NO</v>
      </c>
      <c r="AJ472" s="211" t="str">
        <f t="shared" si="303"/>
        <v/>
      </c>
      <c r="AK472" s="211" t="str">
        <f t="shared" si="304"/>
        <v/>
      </c>
      <c r="AL472" s="211" t="str">
        <f t="shared" si="305"/>
        <v/>
      </c>
      <c r="AM472" s="211" t="str">
        <f t="shared" si="306"/>
        <v>Offer</v>
      </c>
      <c r="AN472" s="211" t="str">
        <f t="shared" si="307"/>
        <v>No</v>
      </c>
      <c r="AO472" s="211" t="str">
        <f t="shared" si="308"/>
        <v>No</v>
      </c>
      <c r="AP472" s="211" t="str">
        <f t="shared" si="309"/>
        <v>No</v>
      </c>
      <c r="AQ472" s="211" t="str">
        <f t="shared" si="310"/>
        <v/>
      </c>
      <c r="AR472" s="211" t="str">
        <f t="shared" si="311"/>
        <v/>
      </c>
      <c r="AS472" s="211" t="str">
        <f t="shared" si="312"/>
        <v/>
      </c>
      <c r="AT472" s="211" t="str">
        <f t="shared" si="313"/>
        <v>NO</v>
      </c>
      <c r="AU472" s="211" t="str">
        <f t="shared" si="314"/>
        <v/>
      </c>
      <c r="AV472" s="211" t="str">
        <f t="shared" si="315"/>
        <v/>
      </c>
      <c r="AW472" s="211" t="str">
        <f t="shared" si="316"/>
        <v/>
      </c>
      <c r="AX472" s="211" t="str">
        <f t="shared" si="319"/>
        <v>NO</v>
      </c>
      <c r="AY472" s="125" t="str">
        <f t="shared" si="320"/>
        <v/>
      </c>
    </row>
    <row r="473" spans="1:51" s="211" customFormat="1" x14ac:dyDescent="0.25">
      <c r="A473" s="211" t="s">
        <v>4214</v>
      </c>
      <c r="B473" s="211" t="s">
        <v>4214</v>
      </c>
      <c r="C473" s="211" t="str">
        <f t="shared" si="282"/>
        <v xml:space="preserve">50% off Glass break sensor </v>
      </c>
      <c r="D473" s="211" t="str">
        <f t="shared" si="283"/>
        <v>50% de réduction sur le capteur de bris de verre</v>
      </c>
      <c r="E473" s="211" t="str">
        <f t="shared" si="284"/>
        <v/>
      </c>
      <c r="F473" s="211" t="str">
        <f t="shared" si="285"/>
        <v xml:space="preserve">50% off Glass break sensor </v>
      </c>
      <c r="G473" s="211" t="str">
        <f t="shared" si="286"/>
        <v>50% de réduction sur le capteur de bris de verre</v>
      </c>
      <c r="H473" s="211" t="str">
        <f t="shared" si="287"/>
        <v xml:space="preserve">50% off Glass break sensor </v>
      </c>
      <c r="I473" s="211" t="str">
        <f t="shared" si="317"/>
        <v>50% de réduction sur le capteur de bris de verre</v>
      </c>
      <c r="J473" s="211" t="str">
        <f t="shared" si="288"/>
        <v/>
      </c>
      <c r="K473" s="211" t="str">
        <f t="shared" si="289"/>
        <v/>
      </c>
      <c r="L473" s="211" t="str">
        <f t="shared" si="318"/>
        <v>Service</v>
      </c>
      <c r="M473" s="211" t="str">
        <f t="shared" si="290"/>
        <v>NO</v>
      </c>
      <c r="N473" s="211" t="str">
        <f t="shared" si="291"/>
        <v>Product</v>
      </c>
      <c r="O473" s="211" t="str">
        <f t="shared" si="292"/>
        <v>Promotion</v>
      </c>
      <c r="P473" s="211" t="str">
        <f t="shared" si="293"/>
        <v>One Time</v>
      </c>
      <c r="Q473" s="349">
        <v>43930</v>
      </c>
      <c r="R473" s="349"/>
      <c r="S473" s="211" t="str">
        <f t="shared" si="294"/>
        <v>NO</v>
      </c>
      <c r="T473" s="211" t="str">
        <f t="shared" si="295"/>
        <v>No</v>
      </c>
      <c r="U473" s="211" t="str">
        <f t="shared" si="296"/>
        <v>No</v>
      </c>
      <c r="V473" s="211" t="str">
        <f t="shared" si="297"/>
        <v>NO</v>
      </c>
      <c r="W473" s="211" t="str">
        <f t="shared" si="298"/>
        <v>NO</v>
      </c>
      <c r="X473" s="211">
        <v>0</v>
      </c>
      <c r="Y473" s="211" t="s">
        <v>3277</v>
      </c>
      <c r="Z473" s="211" t="s">
        <v>3275</v>
      </c>
      <c r="AA473" s="211" t="s">
        <v>3319</v>
      </c>
      <c r="AB473" s="211" t="s">
        <v>3286</v>
      </c>
      <c r="AC473" s="211" t="s">
        <v>3286</v>
      </c>
      <c r="AD473" s="211" t="s">
        <v>3320</v>
      </c>
      <c r="AE473" s="211" t="str">
        <f t="shared" si="299"/>
        <v>Service</v>
      </c>
      <c r="AF473" s="211" t="str">
        <f t="shared" si="300"/>
        <v>Service</v>
      </c>
      <c r="AG473" s="211" t="str">
        <f t="shared" si="301"/>
        <v>BOGO50GBS</v>
      </c>
      <c r="AH473" s="211" t="str">
        <f t="shared" si="321"/>
        <v/>
      </c>
      <c r="AI473" s="211" t="str">
        <f t="shared" si="302"/>
        <v>NO</v>
      </c>
      <c r="AJ473" s="211" t="str">
        <f t="shared" si="303"/>
        <v/>
      </c>
      <c r="AK473" s="211" t="str">
        <f t="shared" si="304"/>
        <v/>
      </c>
      <c r="AL473" s="211" t="str">
        <f t="shared" si="305"/>
        <v/>
      </c>
      <c r="AM473" s="211" t="str">
        <f t="shared" si="306"/>
        <v>Offer</v>
      </c>
      <c r="AN473" s="211" t="str">
        <f t="shared" si="307"/>
        <v>No</v>
      </c>
      <c r="AO473" s="211" t="str">
        <f t="shared" si="308"/>
        <v>No</v>
      </c>
      <c r="AP473" s="211" t="str">
        <f t="shared" si="309"/>
        <v>No</v>
      </c>
      <c r="AQ473" s="211" t="str">
        <f t="shared" si="310"/>
        <v/>
      </c>
      <c r="AR473" s="211" t="str">
        <f t="shared" si="311"/>
        <v/>
      </c>
      <c r="AS473" s="211" t="str">
        <f t="shared" si="312"/>
        <v/>
      </c>
      <c r="AT473" s="211" t="str">
        <f t="shared" si="313"/>
        <v>NO</v>
      </c>
      <c r="AU473" s="211" t="str">
        <f t="shared" si="314"/>
        <v/>
      </c>
      <c r="AV473" s="211" t="str">
        <f t="shared" si="315"/>
        <v/>
      </c>
      <c r="AW473" s="211" t="str">
        <f t="shared" si="316"/>
        <v/>
      </c>
      <c r="AX473" s="211" t="str">
        <f t="shared" si="319"/>
        <v>NO</v>
      </c>
      <c r="AY473" s="125" t="str">
        <f t="shared" si="320"/>
        <v/>
      </c>
    </row>
    <row r="474" spans="1:51" s="211" customFormat="1" x14ac:dyDescent="0.25">
      <c r="A474" s="211" t="s">
        <v>4215</v>
      </c>
      <c r="B474" s="211" t="s">
        <v>4215</v>
      </c>
      <c r="C474" s="211" t="str">
        <f t="shared" si="282"/>
        <v>50% off Smoke and heat detector</v>
      </c>
      <c r="D474" s="211" t="str">
        <f t="shared" si="283"/>
        <v>50% de rabais sur le détecteur de fumée et de chaleur</v>
      </c>
      <c r="E474" s="211" t="str">
        <f t="shared" si="284"/>
        <v/>
      </c>
      <c r="F474" s="211" t="str">
        <f t="shared" si="285"/>
        <v>50% off Smoke and heat detector</v>
      </c>
      <c r="G474" s="211" t="str">
        <f t="shared" si="286"/>
        <v>50% de rabais sur le détecteur de fumée et de chaleur</v>
      </c>
      <c r="H474" s="211" t="str">
        <f t="shared" si="287"/>
        <v>50% off Smoke and heat detector</v>
      </c>
      <c r="I474" s="211" t="str">
        <f t="shared" si="317"/>
        <v>50% de rabais sur le détecteur de fumée et de chaleur</v>
      </c>
      <c r="J474" s="211" t="str">
        <f t="shared" si="288"/>
        <v/>
      </c>
      <c r="K474" s="211" t="str">
        <f t="shared" si="289"/>
        <v/>
      </c>
      <c r="L474" s="211" t="str">
        <f t="shared" si="318"/>
        <v>Service</v>
      </c>
      <c r="M474" s="211" t="str">
        <f t="shared" si="290"/>
        <v>NO</v>
      </c>
      <c r="N474" s="211" t="str">
        <f t="shared" si="291"/>
        <v>Product</v>
      </c>
      <c r="O474" s="211" t="str">
        <f t="shared" si="292"/>
        <v>Promotion</v>
      </c>
      <c r="P474" s="211" t="str">
        <f t="shared" si="293"/>
        <v>One Time</v>
      </c>
      <c r="Q474" s="349">
        <v>43930</v>
      </c>
      <c r="R474" s="349"/>
      <c r="S474" s="211" t="str">
        <f t="shared" si="294"/>
        <v>NO</v>
      </c>
      <c r="T474" s="211" t="str">
        <f t="shared" si="295"/>
        <v>No</v>
      </c>
      <c r="U474" s="211" t="str">
        <f t="shared" si="296"/>
        <v>No</v>
      </c>
      <c r="V474" s="211" t="str">
        <f t="shared" si="297"/>
        <v>NO</v>
      </c>
      <c r="W474" s="211" t="str">
        <f t="shared" si="298"/>
        <v>NO</v>
      </c>
      <c r="X474" s="211">
        <v>0</v>
      </c>
      <c r="Y474" s="211" t="s">
        <v>3277</v>
      </c>
      <c r="Z474" s="211" t="s">
        <v>3275</v>
      </c>
      <c r="AA474" s="211" t="s">
        <v>3319</v>
      </c>
      <c r="AB474" s="211" t="s">
        <v>3286</v>
      </c>
      <c r="AC474" s="211" t="s">
        <v>3286</v>
      </c>
      <c r="AD474" s="211" t="s">
        <v>3320</v>
      </c>
      <c r="AE474" s="211" t="str">
        <f t="shared" si="299"/>
        <v>Service</v>
      </c>
      <c r="AF474" s="211" t="str">
        <f t="shared" si="300"/>
        <v>Service</v>
      </c>
      <c r="AG474" s="211" t="str">
        <f t="shared" si="301"/>
        <v>BOGO50SHD</v>
      </c>
      <c r="AH474" s="211" t="str">
        <f t="shared" si="321"/>
        <v/>
      </c>
      <c r="AI474" s="211" t="str">
        <f t="shared" si="302"/>
        <v>NO</v>
      </c>
      <c r="AJ474" s="211" t="str">
        <f t="shared" si="303"/>
        <v/>
      </c>
      <c r="AK474" s="211" t="str">
        <f t="shared" si="304"/>
        <v/>
      </c>
      <c r="AL474" s="211" t="str">
        <f t="shared" si="305"/>
        <v/>
      </c>
      <c r="AM474" s="211" t="str">
        <f t="shared" si="306"/>
        <v>Offer</v>
      </c>
      <c r="AN474" s="211" t="str">
        <f t="shared" si="307"/>
        <v>No</v>
      </c>
      <c r="AO474" s="211" t="str">
        <f t="shared" si="308"/>
        <v>No</v>
      </c>
      <c r="AP474" s="211" t="str">
        <f t="shared" si="309"/>
        <v>No</v>
      </c>
      <c r="AQ474" s="211" t="str">
        <f t="shared" si="310"/>
        <v/>
      </c>
      <c r="AR474" s="211" t="str">
        <f t="shared" si="311"/>
        <v/>
      </c>
      <c r="AS474" s="211" t="str">
        <f t="shared" si="312"/>
        <v/>
      </c>
      <c r="AT474" s="211" t="str">
        <f t="shared" si="313"/>
        <v>NO</v>
      </c>
      <c r="AU474" s="211" t="str">
        <f t="shared" si="314"/>
        <v/>
      </c>
      <c r="AV474" s="211" t="str">
        <f t="shared" si="315"/>
        <v/>
      </c>
      <c r="AW474" s="211" t="str">
        <f t="shared" si="316"/>
        <v/>
      </c>
      <c r="AX474" s="211" t="str">
        <f t="shared" si="319"/>
        <v>NO</v>
      </c>
      <c r="AY474" s="125" t="str">
        <f t="shared" si="320"/>
        <v/>
      </c>
    </row>
    <row r="475" spans="1:51" s="211" customFormat="1" x14ac:dyDescent="0.25">
      <c r="A475" s="211" t="s">
        <v>4216</v>
      </c>
      <c r="B475" s="211" t="s">
        <v>4216</v>
      </c>
      <c r="C475" s="211" t="str">
        <f t="shared" si="282"/>
        <v>50% off Flood sensor</v>
      </c>
      <c r="D475" s="211" t="str">
        <f t="shared" si="283"/>
        <v>50% de réduction sur Flood Sensor</v>
      </c>
      <c r="E475" s="211" t="str">
        <f t="shared" si="284"/>
        <v/>
      </c>
      <c r="F475" s="211" t="str">
        <f t="shared" si="285"/>
        <v>50% off Flood sensor</v>
      </c>
      <c r="G475" s="211" t="str">
        <f t="shared" si="286"/>
        <v>50% de réduction sur Flood Sensor</v>
      </c>
      <c r="H475" s="211" t="str">
        <f t="shared" si="287"/>
        <v>50% off Flood sensor</v>
      </c>
      <c r="I475" s="211" t="str">
        <f t="shared" si="317"/>
        <v>50% de réduction sur Flood Sensor</v>
      </c>
      <c r="J475" s="211" t="str">
        <f t="shared" si="288"/>
        <v/>
      </c>
      <c r="K475" s="211" t="str">
        <f t="shared" si="289"/>
        <v/>
      </c>
      <c r="L475" s="211" t="str">
        <f t="shared" si="318"/>
        <v>Service</v>
      </c>
      <c r="M475" s="211" t="str">
        <f t="shared" si="290"/>
        <v>NO</v>
      </c>
      <c r="N475" s="211" t="str">
        <f t="shared" si="291"/>
        <v>Product</v>
      </c>
      <c r="O475" s="211" t="str">
        <f t="shared" si="292"/>
        <v>Promotion</v>
      </c>
      <c r="P475" s="211" t="str">
        <f t="shared" si="293"/>
        <v>One Time</v>
      </c>
      <c r="Q475" s="349">
        <v>43930</v>
      </c>
      <c r="R475" s="349"/>
      <c r="S475" s="211" t="str">
        <f t="shared" si="294"/>
        <v>NO</v>
      </c>
      <c r="T475" s="211" t="str">
        <f t="shared" si="295"/>
        <v>No</v>
      </c>
      <c r="U475" s="211" t="str">
        <f t="shared" si="296"/>
        <v>No</v>
      </c>
      <c r="V475" s="211" t="str">
        <f t="shared" si="297"/>
        <v>NO</v>
      </c>
      <c r="W475" s="211" t="str">
        <f t="shared" si="298"/>
        <v>NO</v>
      </c>
      <c r="X475" s="211">
        <v>0</v>
      </c>
      <c r="Y475" s="211" t="s">
        <v>3277</v>
      </c>
      <c r="Z475" s="211" t="s">
        <v>3275</v>
      </c>
      <c r="AA475" s="211" t="s">
        <v>3319</v>
      </c>
      <c r="AB475" s="211" t="s">
        <v>3286</v>
      </c>
      <c r="AC475" s="211" t="s">
        <v>3286</v>
      </c>
      <c r="AD475" s="211" t="s">
        <v>3320</v>
      </c>
      <c r="AE475" s="211" t="str">
        <f t="shared" si="299"/>
        <v>Service</v>
      </c>
      <c r="AF475" s="211" t="str">
        <f t="shared" si="300"/>
        <v>Service</v>
      </c>
      <c r="AG475" s="211" t="str">
        <f t="shared" si="301"/>
        <v>BOGO50FLS</v>
      </c>
      <c r="AH475" s="211" t="str">
        <f t="shared" si="321"/>
        <v/>
      </c>
      <c r="AI475" s="211" t="str">
        <f t="shared" si="302"/>
        <v>NO</v>
      </c>
      <c r="AJ475" s="211" t="str">
        <f t="shared" si="303"/>
        <v/>
      </c>
      <c r="AK475" s="211" t="str">
        <f t="shared" si="304"/>
        <v/>
      </c>
      <c r="AL475" s="211" t="str">
        <f t="shared" si="305"/>
        <v/>
      </c>
      <c r="AM475" s="211" t="str">
        <f t="shared" si="306"/>
        <v>Offer</v>
      </c>
      <c r="AN475" s="211" t="str">
        <f t="shared" si="307"/>
        <v>No</v>
      </c>
      <c r="AO475" s="211" t="str">
        <f t="shared" si="308"/>
        <v>No</v>
      </c>
      <c r="AP475" s="211" t="str">
        <f t="shared" si="309"/>
        <v>No</v>
      </c>
      <c r="AQ475" s="211" t="str">
        <f t="shared" si="310"/>
        <v/>
      </c>
      <c r="AR475" s="211" t="str">
        <f t="shared" si="311"/>
        <v/>
      </c>
      <c r="AS475" s="211" t="str">
        <f t="shared" si="312"/>
        <v/>
      </c>
      <c r="AT475" s="211" t="str">
        <f t="shared" si="313"/>
        <v>NO</v>
      </c>
      <c r="AU475" s="211" t="str">
        <f t="shared" si="314"/>
        <v/>
      </c>
      <c r="AV475" s="211" t="str">
        <f t="shared" si="315"/>
        <v/>
      </c>
      <c r="AW475" s="211" t="str">
        <f t="shared" si="316"/>
        <v/>
      </c>
      <c r="AX475" s="211" t="str">
        <f t="shared" si="319"/>
        <v>NO</v>
      </c>
      <c r="AY475" s="125" t="str">
        <f t="shared" si="320"/>
        <v/>
      </c>
    </row>
    <row r="476" spans="1:51" s="211" customFormat="1" x14ac:dyDescent="0.25">
      <c r="A476" s="211" t="s">
        <v>4217</v>
      </c>
      <c r="B476" s="211" t="s">
        <v>4217</v>
      </c>
      <c r="C476" s="211" t="str">
        <f t="shared" si="282"/>
        <v xml:space="preserve">50% off Carbon monoxide detector </v>
      </c>
      <c r="D476" s="211" t="str">
        <f t="shared" si="283"/>
        <v>50% de réduction sur le détecteur de monoxyde de carbone</v>
      </c>
      <c r="E476" s="211" t="str">
        <f t="shared" si="284"/>
        <v/>
      </c>
      <c r="F476" s="211" t="str">
        <f t="shared" si="285"/>
        <v xml:space="preserve">50% off Carbon monoxide detector </v>
      </c>
      <c r="G476" s="211" t="str">
        <f t="shared" si="286"/>
        <v>50% de réduction sur le détecteur de monoxyde de carbone</v>
      </c>
      <c r="H476" s="211" t="str">
        <f t="shared" si="287"/>
        <v xml:space="preserve">50% off Carbon monoxide detector </v>
      </c>
      <c r="I476" s="211" t="str">
        <f t="shared" si="317"/>
        <v>50% de réduction sur le détecteur de monoxyde de carbone</v>
      </c>
      <c r="J476" s="211" t="str">
        <f t="shared" si="288"/>
        <v/>
      </c>
      <c r="K476" s="211" t="str">
        <f t="shared" si="289"/>
        <v/>
      </c>
      <c r="L476" s="211" t="str">
        <f t="shared" si="318"/>
        <v>Service</v>
      </c>
      <c r="M476" s="211" t="str">
        <f t="shared" si="290"/>
        <v>NO</v>
      </c>
      <c r="N476" s="211" t="str">
        <f t="shared" si="291"/>
        <v>Product</v>
      </c>
      <c r="O476" s="211" t="str">
        <f t="shared" si="292"/>
        <v>Promotion</v>
      </c>
      <c r="P476" s="211" t="str">
        <f t="shared" si="293"/>
        <v>One Time</v>
      </c>
      <c r="Q476" s="349">
        <v>43930</v>
      </c>
      <c r="R476" s="349"/>
      <c r="S476" s="211" t="str">
        <f t="shared" si="294"/>
        <v>NO</v>
      </c>
      <c r="T476" s="211" t="str">
        <f t="shared" si="295"/>
        <v>No</v>
      </c>
      <c r="U476" s="211" t="str">
        <f t="shared" si="296"/>
        <v>No</v>
      </c>
      <c r="V476" s="211" t="str">
        <f t="shared" si="297"/>
        <v>NO</v>
      </c>
      <c r="W476" s="211" t="str">
        <f t="shared" si="298"/>
        <v>NO</v>
      </c>
      <c r="X476" s="211">
        <v>0</v>
      </c>
      <c r="Y476" s="211" t="s">
        <v>3277</v>
      </c>
      <c r="Z476" s="211" t="s">
        <v>3275</v>
      </c>
      <c r="AA476" s="211" t="s">
        <v>3319</v>
      </c>
      <c r="AB476" s="211" t="s">
        <v>3286</v>
      </c>
      <c r="AC476" s="211" t="s">
        <v>3286</v>
      </c>
      <c r="AD476" s="211" t="s">
        <v>3320</v>
      </c>
      <c r="AE476" s="211" t="str">
        <f t="shared" si="299"/>
        <v>Service</v>
      </c>
      <c r="AF476" s="211" t="str">
        <f t="shared" si="300"/>
        <v>Service</v>
      </c>
      <c r="AG476" s="211" t="str">
        <f t="shared" si="301"/>
        <v>BOGO50CMD</v>
      </c>
      <c r="AH476" s="211" t="str">
        <f t="shared" si="321"/>
        <v/>
      </c>
      <c r="AI476" s="211" t="str">
        <f t="shared" si="302"/>
        <v>NO</v>
      </c>
      <c r="AJ476" s="211" t="str">
        <f t="shared" si="303"/>
        <v/>
      </c>
      <c r="AK476" s="211" t="str">
        <f t="shared" si="304"/>
        <v/>
      </c>
      <c r="AL476" s="211" t="str">
        <f t="shared" si="305"/>
        <v/>
      </c>
      <c r="AM476" s="211" t="str">
        <f t="shared" si="306"/>
        <v>Offer</v>
      </c>
      <c r="AN476" s="211" t="str">
        <f t="shared" si="307"/>
        <v>No</v>
      </c>
      <c r="AO476" s="211" t="str">
        <f t="shared" si="308"/>
        <v>No</v>
      </c>
      <c r="AP476" s="211" t="str">
        <f t="shared" si="309"/>
        <v>No</v>
      </c>
      <c r="AQ476" s="211" t="str">
        <f t="shared" si="310"/>
        <v/>
      </c>
      <c r="AR476" s="211" t="str">
        <f t="shared" si="311"/>
        <v/>
      </c>
      <c r="AS476" s="211" t="str">
        <f t="shared" si="312"/>
        <v/>
      </c>
      <c r="AT476" s="211" t="str">
        <f t="shared" si="313"/>
        <v>NO</v>
      </c>
      <c r="AU476" s="211" t="str">
        <f t="shared" si="314"/>
        <v/>
      </c>
      <c r="AV476" s="211" t="str">
        <f t="shared" si="315"/>
        <v/>
      </c>
      <c r="AW476" s="211" t="str">
        <f t="shared" si="316"/>
        <v/>
      </c>
      <c r="AX476" s="211" t="str">
        <f t="shared" si="319"/>
        <v>NO</v>
      </c>
      <c r="AY476" s="125" t="str">
        <f t="shared" si="320"/>
        <v/>
      </c>
    </row>
    <row r="477" spans="1:51" s="211" customFormat="1" x14ac:dyDescent="0.25">
      <c r="A477" s="211" t="s">
        <v>4218</v>
      </c>
      <c r="B477" s="211" t="s">
        <v>4218</v>
      </c>
      <c r="C477" s="211" t="str">
        <f t="shared" si="282"/>
        <v xml:space="preserve">50% off Smart thermostat </v>
      </c>
      <c r="D477" s="211" t="str">
        <f t="shared" si="283"/>
        <v>50% de rabais sur le thermostat intelligent</v>
      </c>
      <c r="E477" s="211" t="str">
        <f t="shared" si="284"/>
        <v/>
      </c>
      <c r="F477" s="211" t="str">
        <f t="shared" si="285"/>
        <v xml:space="preserve">50% off Smart thermostat </v>
      </c>
      <c r="G477" s="211" t="str">
        <f t="shared" si="286"/>
        <v>50% de rabais sur le thermostat intelligent</v>
      </c>
      <c r="H477" s="211" t="str">
        <f t="shared" si="287"/>
        <v xml:space="preserve">50% off Smart thermostat </v>
      </c>
      <c r="I477" s="211" t="str">
        <f t="shared" si="317"/>
        <v>50% de rabais sur le thermostat intelligent</v>
      </c>
      <c r="J477" s="211" t="str">
        <f t="shared" si="288"/>
        <v/>
      </c>
      <c r="K477" s="211" t="str">
        <f t="shared" si="289"/>
        <v/>
      </c>
      <c r="L477" s="211" t="str">
        <f t="shared" si="318"/>
        <v>Service</v>
      </c>
      <c r="M477" s="211" t="str">
        <f t="shared" si="290"/>
        <v>NO</v>
      </c>
      <c r="N477" s="211" t="str">
        <f t="shared" si="291"/>
        <v>Product</v>
      </c>
      <c r="O477" s="211" t="str">
        <f t="shared" si="292"/>
        <v>Promotion</v>
      </c>
      <c r="P477" s="211" t="str">
        <f t="shared" si="293"/>
        <v>One Time</v>
      </c>
      <c r="Q477" s="349">
        <v>43930</v>
      </c>
      <c r="R477" s="349"/>
      <c r="S477" s="211" t="str">
        <f t="shared" si="294"/>
        <v>NO</v>
      </c>
      <c r="T477" s="211" t="str">
        <f t="shared" si="295"/>
        <v>No</v>
      </c>
      <c r="U477" s="211" t="str">
        <f t="shared" si="296"/>
        <v>No</v>
      </c>
      <c r="V477" s="211" t="str">
        <f t="shared" si="297"/>
        <v>NO</v>
      </c>
      <c r="W477" s="211" t="str">
        <f t="shared" si="298"/>
        <v>NO</v>
      </c>
      <c r="X477" s="211">
        <v>0</v>
      </c>
      <c r="Y477" s="211" t="s">
        <v>3277</v>
      </c>
      <c r="Z477" s="211" t="s">
        <v>3275</v>
      </c>
      <c r="AA477" s="211" t="s">
        <v>3319</v>
      </c>
      <c r="AB477" s="211" t="s">
        <v>3286</v>
      </c>
      <c r="AC477" s="211" t="s">
        <v>3286</v>
      </c>
      <c r="AD477" s="211" t="s">
        <v>3320</v>
      </c>
      <c r="AE477" s="211" t="str">
        <f t="shared" si="299"/>
        <v>Service</v>
      </c>
      <c r="AF477" s="211" t="str">
        <f t="shared" si="300"/>
        <v>Service</v>
      </c>
      <c r="AG477" s="211" t="str">
        <f t="shared" si="301"/>
        <v>BOGO50STH</v>
      </c>
      <c r="AH477" s="211" t="str">
        <f t="shared" si="321"/>
        <v/>
      </c>
      <c r="AI477" s="211" t="str">
        <f t="shared" si="302"/>
        <v>NO</v>
      </c>
      <c r="AJ477" s="211" t="str">
        <f t="shared" si="303"/>
        <v/>
      </c>
      <c r="AK477" s="211" t="str">
        <f t="shared" si="304"/>
        <v/>
      </c>
      <c r="AL477" s="211" t="str">
        <f t="shared" si="305"/>
        <v/>
      </c>
      <c r="AM477" s="211" t="str">
        <f t="shared" si="306"/>
        <v>Offer</v>
      </c>
      <c r="AN477" s="211" t="str">
        <f t="shared" si="307"/>
        <v>No</v>
      </c>
      <c r="AO477" s="211" t="str">
        <f t="shared" si="308"/>
        <v>No</v>
      </c>
      <c r="AP477" s="211" t="str">
        <f t="shared" si="309"/>
        <v>No</v>
      </c>
      <c r="AQ477" s="211" t="str">
        <f t="shared" si="310"/>
        <v/>
      </c>
      <c r="AR477" s="211" t="str">
        <f t="shared" si="311"/>
        <v/>
      </c>
      <c r="AS477" s="211" t="str">
        <f t="shared" si="312"/>
        <v/>
      </c>
      <c r="AT477" s="211" t="str">
        <f t="shared" si="313"/>
        <v>NO</v>
      </c>
      <c r="AU477" s="211" t="str">
        <f t="shared" si="314"/>
        <v/>
      </c>
      <c r="AV477" s="211" t="str">
        <f t="shared" si="315"/>
        <v/>
      </c>
      <c r="AW477" s="211" t="str">
        <f t="shared" si="316"/>
        <v/>
      </c>
      <c r="AX477" s="211" t="str">
        <f t="shared" si="319"/>
        <v>NO</v>
      </c>
      <c r="AY477" s="125" t="str">
        <f t="shared" si="320"/>
        <v/>
      </c>
    </row>
    <row r="478" spans="1:51" s="211" customFormat="1" x14ac:dyDescent="0.25">
      <c r="A478" s="211" t="s">
        <v>4219</v>
      </c>
      <c r="B478" s="211" t="s">
        <v>4219</v>
      </c>
      <c r="C478" s="211" t="str">
        <f t="shared" si="282"/>
        <v xml:space="preserve">50% off SmartCode 10 door lock </v>
      </c>
      <c r="D478" s="211" t="str">
        <f t="shared" si="283"/>
        <v>50% de réduction sur la serrure de porte SmartCode 10</v>
      </c>
      <c r="E478" s="211" t="str">
        <f t="shared" si="284"/>
        <v/>
      </c>
      <c r="F478" s="211" t="str">
        <f t="shared" si="285"/>
        <v xml:space="preserve">50% off SmartCode 10 door lock </v>
      </c>
      <c r="G478" s="211" t="str">
        <f t="shared" si="286"/>
        <v>50% de réduction sur la serrure de porte SmartCode 10</v>
      </c>
      <c r="H478" s="211" t="str">
        <f t="shared" si="287"/>
        <v xml:space="preserve">50% off SmartCode 10 door lock </v>
      </c>
      <c r="I478" s="211" t="str">
        <f t="shared" si="317"/>
        <v>50% de réduction sur la serrure de porte SmartCode 10</v>
      </c>
      <c r="J478" s="211" t="str">
        <f t="shared" si="288"/>
        <v/>
      </c>
      <c r="K478" s="211" t="str">
        <f t="shared" si="289"/>
        <v/>
      </c>
      <c r="L478" s="211" t="str">
        <f t="shared" si="318"/>
        <v>Service</v>
      </c>
      <c r="M478" s="211" t="str">
        <f t="shared" si="290"/>
        <v>NO</v>
      </c>
      <c r="N478" s="211" t="str">
        <f t="shared" si="291"/>
        <v>Product</v>
      </c>
      <c r="O478" s="211" t="str">
        <f t="shared" si="292"/>
        <v>Promotion</v>
      </c>
      <c r="P478" s="211" t="str">
        <f t="shared" si="293"/>
        <v>One Time</v>
      </c>
      <c r="Q478" s="349">
        <v>43930</v>
      </c>
      <c r="R478" s="349"/>
      <c r="S478" s="211" t="str">
        <f t="shared" si="294"/>
        <v>NO</v>
      </c>
      <c r="T478" s="211" t="str">
        <f t="shared" si="295"/>
        <v>No</v>
      </c>
      <c r="U478" s="211" t="str">
        <f t="shared" si="296"/>
        <v>No</v>
      </c>
      <c r="V478" s="211" t="str">
        <f t="shared" si="297"/>
        <v>NO</v>
      </c>
      <c r="W478" s="211" t="str">
        <f t="shared" si="298"/>
        <v>NO</v>
      </c>
      <c r="X478" s="211">
        <v>0</v>
      </c>
      <c r="Y478" s="211" t="s">
        <v>3277</v>
      </c>
      <c r="Z478" s="211" t="s">
        <v>3275</v>
      </c>
      <c r="AA478" s="211" t="s">
        <v>3319</v>
      </c>
      <c r="AB478" s="211" t="s">
        <v>3286</v>
      </c>
      <c r="AC478" s="211" t="s">
        <v>3286</v>
      </c>
      <c r="AD478" s="211" t="s">
        <v>3320</v>
      </c>
      <c r="AE478" s="211" t="str">
        <f t="shared" si="299"/>
        <v>Service</v>
      </c>
      <c r="AF478" s="211" t="str">
        <f t="shared" si="300"/>
        <v>Service</v>
      </c>
      <c r="AG478" s="211" t="str">
        <f t="shared" si="301"/>
        <v>BOGO50SDL</v>
      </c>
      <c r="AH478" s="211" t="str">
        <f t="shared" si="321"/>
        <v/>
      </c>
      <c r="AI478" s="211" t="str">
        <f t="shared" si="302"/>
        <v>NO</v>
      </c>
      <c r="AJ478" s="211" t="str">
        <f t="shared" si="303"/>
        <v/>
      </c>
      <c r="AK478" s="211" t="str">
        <f t="shared" si="304"/>
        <v/>
      </c>
      <c r="AL478" s="211" t="str">
        <f t="shared" si="305"/>
        <v/>
      </c>
      <c r="AM478" s="211" t="str">
        <f t="shared" si="306"/>
        <v>Offer</v>
      </c>
      <c r="AN478" s="211" t="str">
        <f t="shared" si="307"/>
        <v>No</v>
      </c>
      <c r="AO478" s="211" t="str">
        <f t="shared" si="308"/>
        <v>No</v>
      </c>
      <c r="AP478" s="211" t="str">
        <f t="shared" si="309"/>
        <v>No</v>
      </c>
      <c r="AQ478" s="211" t="str">
        <f t="shared" si="310"/>
        <v/>
      </c>
      <c r="AR478" s="211" t="str">
        <f t="shared" si="311"/>
        <v/>
      </c>
      <c r="AS478" s="211" t="str">
        <f t="shared" si="312"/>
        <v/>
      </c>
      <c r="AT478" s="211" t="str">
        <f t="shared" si="313"/>
        <v>NO</v>
      </c>
      <c r="AU478" s="211" t="str">
        <f t="shared" si="314"/>
        <v/>
      </c>
      <c r="AV478" s="211" t="str">
        <f t="shared" si="315"/>
        <v/>
      </c>
      <c r="AW478" s="211" t="str">
        <f t="shared" si="316"/>
        <v/>
      </c>
      <c r="AX478" s="211" t="str">
        <f t="shared" si="319"/>
        <v>NO</v>
      </c>
      <c r="AY478" s="125" t="str">
        <f t="shared" si="320"/>
        <v/>
      </c>
    </row>
    <row r="479" spans="1:51" s="211" customFormat="1" x14ac:dyDescent="0.25">
      <c r="A479" s="211" t="s">
        <v>4220</v>
      </c>
      <c r="B479" s="211" t="s">
        <v>4220</v>
      </c>
      <c r="C479" s="211" t="str">
        <f t="shared" si="282"/>
        <v>50% off Smart light bulb</v>
      </c>
      <c r="D479" s="211" t="str">
        <f t="shared" si="283"/>
        <v>50% de réduction sur l'ampoule intelligente</v>
      </c>
      <c r="E479" s="211" t="str">
        <f t="shared" si="284"/>
        <v/>
      </c>
      <c r="F479" s="211" t="str">
        <f t="shared" si="285"/>
        <v>50% off Smart light bulb</v>
      </c>
      <c r="G479" s="211" t="str">
        <f t="shared" si="286"/>
        <v>50% de réduction sur l'ampoule intelligente</v>
      </c>
      <c r="H479" s="211" t="str">
        <f t="shared" si="287"/>
        <v>50% off Smart light bulb</v>
      </c>
      <c r="I479" s="211" t="str">
        <f t="shared" si="317"/>
        <v>50% de réduction sur l'ampoule intelligente</v>
      </c>
      <c r="J479" s="211" t="str">
        <f t="shared" si="288"/>
        <v/>
      </c>
      <c r="K479" s="211" t="str">
        <f t="shared" si="289"/>
        <v/>
      </c>
      <c r="L479" s="211" t="str">
        <f t="shared" si="318"/>
        <v>Service</v>
      </c>
      <c r="M479" s="211" t="str">
        <f t="shared" si="290"/>
        <v>NO</v>
      </c>
      <c r="N479" s="211" t="str">
        <f t="shared" si="291"/>
        <v>Product</v>
      </c>
      <c r="O479" s="211" t="str">
        <f t="shared" si="292"/>
        <v>Promotion</v>
      </c>
      <c r="P479" s="211" t="str">
        <f t="shared" si="293"/>
        <v>One Time</v>
      </c>
      <c r="Q479" s="349">
        <v>43930</v>
      </c>
      <c r="R479" s="349"/>
      <c r="S479" s="211" t="str">
        <f t="shared" si="294"/>
        <v>NO</v>
      </c>
      <c r="T479" s="211" t="str">
        <f t="shared" si="295"/>
        <v>No</v>
      </c>
      <c r="U479" s="211" t="str">
        <f t="shared" si="296"/>
        <v>No</v>
      </c>
      <c r="V479" s="211" t="str">
        <f t="shared" si="297"/>
        <v>NO</v>
      </c>
      <c r="W479" s="211" t="str">
        <f t="shared" si="298"/>
        <v>NO</v>
      </c>
      <c r="X479" s="211">
        <v>0</v>
      </c>
      <c r="Y479" s="211" t="s">
        <v>3277</v>
      </c>
      <c r="Z479" s="211" t="s">
        <v>3275</v>
      </c>
      <c r="AA479" s="211" t="s">
        <v>3319</v>
      </c>
      <c r="AB479" s="211" t="s">
        <v>3286</v>
      </c>
      <c r="AC479" s="211" t="s">
        <v>3286</v>
      </c>
      <c r="AD479" s="211" t="s">
        <v>3320</v>
      </c>
      <c r="AE479" s="211" t="str">
        <f t="shared" si="299"/>
        <v>Service</v>
      </c>
      <c r="AF479" s="211" t="str">
        <f t="shared" si="300"/>
        <v>Service</v>
      </c>
      <c r="AG479" s="211" t="str">
        <f t="shared" si="301"/>
        <v>BOGO50SLB</v>
      </c>
      <c r="AH479" s="211" t="str">
        <f t="shared" si="321"/>
        <v/>
      </c>
      <c r="AI479" s="211" t="str">
        <f t="shared" si="302"/>
        <v>NO</v>
      </c>
      <c r="AJ479" s="211" t="str">
        <f t="shared" si="303"/>
        <v/>
      </c>
      <c r="AK479" s="211" t="str">
        <f t="shared" si="304"/>
        <v/>
      </c>
      <c r="AL479" s="211" t="str">
        <f t="shared" si="305"/>
        <v/>
      </c>
      <c r="AM479" s="211" t="str">
        <f t="shared" si="306"/>
        <v>Offer</v>
      </c>
      <c r="AN479" s="211" t="str">
        <f t="shared" si="307"/>
        <v>No</v>
      </c>
      <c r="AO479" s="211" t="str">
        <f t="shared" si="308"/>
        <v>No</v>
      </c>
      <c r="AP479" s="211" t="str">
        <f t="shared" si="309"/>
        <v>No</v>
      </c>
      <c r="AQ479" s="211" t="str">
        <f t="shared" si="310"/>
        <v/>
      </c>
      <c r="AR479" s="211" t="str">
        <f t="shared" si="311"/>
        <v/>
      </c>
      <c r="AS479" s="211" t="str">
        <f t="shared" si="312"/>
        <v/>
      </c>
      <c r="AT479" s="211" t="str">
        <f t="shared" si="313"/>
        <v>NO</v>
      </c>
      <c r="AU479" s="211" t="str">
        <f t="shared" si="314"/>
        <v/>
      </c>
      <c r="AV479" s="211" t="str">
        <f t="shared" si="315"/>
        <v/>
      </c>
      <c r="AW479" s="211" t="str">
        <f t="shared" si="316"/>
        <v/>
      </c>
      <c r="AX479" s="211" t="str">
        <f t="shared" si="319"/>
        <v>NO</v>
      </c>
      <c r="AY479" s="125" t="str">
        <f t="shared" si="320"/>
        <v/>
      </c>
    </row>
    <row r="480" spans="1:51" s="211" customFormat="1" x14ac:dyDescent="0.25">
      <c r="A480" s="211" t="s">
        <v>4221</v>
      </c>
      <c r="B480" s="211" t="s">
        <v>4221</v>
      </c>
      <c r="C480" s="211" t="str">
        <f t="shared" si="282"/>
        <v>50% off Video doorbell</v>
      </c>
      <c r="D480" s="211" t="str">
        <f t="shared" si="283"/>
        <v>50% de réduction sur la sonnette vidéo</v>
      </c>
      <c r="E480" s="211" t="str">
        <f t="shared" si="284"/>
        <v/>
      </c>
      <c r="F480" s="211" t="str">
        <f t="shared" si="285"/>
        <v>50% off Video doorbell</v>
      </c>
      <c r="G480" s="211" t="str">
        <f t="shared" si="286"/>
        <v>50% de réduction sur la sonnette vidéo</v>
      </c>
      <c r="H480" s="211" t="str">
        <f t="shared" si="287"/>
        <v>50% off Video doorbell</v>
      </c>
      <c r="I480" s="211" t="str">
        <f t="shared" si="317"/>
        <v>50% de réduction sur la sonnette vidéo</v>
      </c>
      <c r="J480" s="211" t="str">
        <f t="shared" si="288"/>
        <v/>
      </c>
      <c r="K480" s="211" t="str">
        <f t="shared" si="289"/>
        <v/>
      </c>
      <c r="L480" s="211" t="str">
        <f t="shared" si="318"/>
        <v>Service</v>
      </c>
      <c r="M480" s="211" t="str">
        <f t="shared" si="290"/>
        <v>NO</v>
      </c>
      <c r="N480" s="211" t="str">
        <f t="shared" si="291"/>
        <v>Product</v>
      </c>
      <c r="O480" s="211" t="str">
        <f t="shared" si="292"/>
        <v>Promotion</v>
      </c>
      <c r="P480" s="211" t="str">
        <f t="shared" si="293"/>
        <v>One Time</v>
      </c>
      <c r="Q480" s="349">
        <v>43930</v>
      </c>
      <c r="R480" s="349"/>
      <c r="S480" s="211" t="str">
        <f t="shared" si="294"/>
        <v>NO</v>
      </c>
      <c r="T480" s="211" t="str">
        <f t="shared" si="295"/>
        <v>No</v>
      </c>
      <c r="U480" s="211" t="str">
        <f t="shared" si="296"/>
        <v>No</v>
      </c>
      <c r="V480" s="211" t="str">
        <f t="shared" si="297"/>
        <v>NO</v>
      </c>
      <c r="W480" s="211" t="str">
        <f t="shared" si="298"/>
        <v>NO</v>
      </c>
      <c r="X480" s="211">
        <v>0</v>
      </c>
      <c r="Y480" s="211" t="s">
        <v>3277</v>
      </c>
      <c r="Z480" s="211" t="s">
        <v>3275</v>
      </c>
      <c r="AA480" s="211" t="s">
        <v>3319</v>
      </c>
      <c r="AB480" s="211" t="s">
        <v>3286</v>
      </c>
      <c r="AC480" s="211" t="s">
        <v>3286</v>
      </c>
      <c r="AD480" s="211" t="s">
        <v>3320</v>
      </c>
      <c r="AE480" s="211" t="str">
        <f t="shared" si="299"/>
        <v>Service</v>
      </c>
      <c r="AF480" s="211" t="str">
        <f t="shared" si="300"/>
        <v>Service</v>
      </c>
      <c r="AG480" s="211" t="str">
        <f t="shared" si="301"/>
        <v>BOGO50VDB</v>
      </c>
      <c r="AH480" s="211" t="str">
        <f t="shared" si="321"/>
        <v/>
      </c>
      <c r="AI480" s="211" t="str">
        <f t="shared" si="302"/>
        <v>NO</v>
      </c>
      <c r="AJ480" s="211" t="str">
        <f t="shared" si="303"/>
        <v/>
      </c>
      <c r="AK480" s="211" t="str">
        <f t="shared" si="304"/>
        <v/>
      </c>
      <c r="AL480" s="211" t="str">
        <f t="shared" si="305"/>
        <v/>
      </c>
      <c r="AM480" s="211" t="str">
        <f t="shared" si="306"/>
        <v>Offer</v>
      </c>
      <c r="AN480" s="211" t="str">
        <f t="shared" si="307"/>
        <v>No</v>
      </c>
      <c r="AO480" s="211" t="str">
        <f t="shared" si="308"/>
        <v>No</v>
      </c>
      <c r="AP480" s="211" t="str">
        <f t="shared" si="309"/>
        <v>No</v>
      </c>
      <c r="AQ480" s="211" t="str">
        <f t="shared" si="310"/>
        <v/>
      </c>
      <c r="AR480" s="211" t="str">
        <f t="shared" si="311"/>
        <v/>
      </c>
      <c r="AS480" s="211" t="str">
        <f t="shared" si="312"/>
        <v/>
      </c>
      <c r="AT480" s="211" t="str">
        <f t="shared" si="313"/>
        <v>NO</v>
      </c>
      <c r="AU480" s="211" t="str">
        <f t="shared" si="314"/>
        <v/>
      </c>
      <c r="AV480" s="211" t="str">
        <f t="shared" si="315"/>
        <v/>
      </c>
      <c r="AW480" s="211" t="str">
        <f t="shared" si="316"/>
        <v/>
      </c>
      <c r="AX480" s="211" t="str">
        <f t="shared" si="319"/>
        <v>NO</v>
      </c>
      <c r="AY480" s="125" t="str">
        <f t="shared" si="320"/>
        <v/>
      </c>
    </row>
    <row r="481" spans="1:51" s="211" customFormat="1" x14ac:dyDescent="0.25">
      <c r="A481" s="211" t="s">
        <v>4222</v>
      </c>
      <c r="B481" s="211" t="s">
        <v>4222</v>
      </c>
      <c r="C481" s="211" t="str">
        <f t="shared" si="282"/>
        <v>50% off Indoor video camera</v>
      </c>
      <c r="D481" s="211" t="str">
        <f t="shared" si="283"/>
        <v>50% de réduction sur la caméra vidéo intérieure</v>
      </c>
      <c r="E481" s="211" t="str">
        <f t="shared" si="284"/>
        <v/>
      </c>
      <c r="F481" s="211" t="str">
        <f t="shared" si="285"/>
        <v>50% off Indoor video camera</v>
      </c>
      <c r="G481" s="211" t="str">
        <f t="shared" si="286"/>
        <v>50% de réduction sur la caméra vidéo intérieure</v>
      </c>
      <c r="H481" s="211" t="str">
        <f t="shared" si="287"/>
        <v>50% off Indoor video camera</v>
      </c>
      <c r="I481" s="211" t="str">
        <f t="shared" si="317"/>
        <v>50% de réduction sur la caméra vidéo intérieure</v>
      </c>
      <c r="J481" s="211" t="str">
        <f t="shared" si="288"/>
        <v/>
      </c>
      <c r="K481" s="211" t="str">
        <f t="shared" si="289"/>
        <v/>
      </c>
      <c r="L481" s="211" t="str">
        <f t="shared" si="318"/>
        <v>Service</v>
      </c>
      <c r="M481" s="211" t="str">
        <f t="shared" si="290"/>
        <v>NO</v>
      </c>
      <c r="N481" s="211" t="str">
        <f t="shared" si="291"/>
        <v>Product</v>
      </c>
      <c r="O481" s="211" t="str">
        <f t="shared" si="292"/>
        <v>Promotion</v>
      </c>
      <c r="P481" s="211" t="str">
        <f t="shared" si="293"/>
        <v>One Time</v>
      </c>
      <c r="Q481" s="349">
        <v>43930</v>
      </c>
      <c r="R481" s="349"/>
      <c r="S481" s="211" t="str">
        <f t="shared" si="294"/>
        <v>NO</v>
      </c>
      <c r="T481" s="211" t="str">
        <f t="shared" si="295"/>
        <v>No</v>
      </c>
      <c r="U481" s="211" t="str">
        <f t="shared" si="296"/>
        <v>No</v>
      </c>
      <c r="V481" s="211" t="str">
        <f t="shared" si="297"/>
        <v>NO</v>
      </c>
      <c r="W481" s="211" t="str">
        <f t="shared" si="298"/>
        <v>NO</v>
      </c>
      <c r="X481" s="211">
        <v>0</v>
      </c>
      <c r="Y481" s="211" t="s">
        <v>3277</v>
      </c>
      <c r="Z481" s="211" t="s">
        <v>3275</v>
      </c>
      <c r="AA481" s="211" t="s">
        <v>3319</v>
      </c>
      <c r="AB481" s="211" t="s">
        <v>3286</v>
      </c>
      <c r="AC481" s="211" t="s">
        <v>3286</v>
      </c>
      <c r="AD481" s="211" t="s">
        <v>3320</v>
      </c>
      <c r="AE481" s="211" t="str">
        <f t="shared" si="299"/>
        <v>Service</v>
      </c>
      <c r="AF481" s="211" t="str">
        <f t="shared" si="300"/>
        <v>Service</v>
      </c>
      <c r="AG481" s="211" t="str">
        <f t="shared" si="301"/>
        <v>BOGO50IVC</v>
      </c>
      <c r="AH481" s="211" t="str">
        <f t="shared" si="321"/>
        <v/>
      </c>
      <c r="AI481" s="211" t="str">
        <f t="shared" si="302"/>
        <v>NO</v>
      </c>
      <c r="AJ481" s="211" t="str">
        <f t="shared" si="303"/>
        <v/>
      </c>
      <c r="AK481" s="211" t="str">
        <f t="shared" si="304"/>
        <v/>
      </c>
      <c r="AL481" s="211" t="str">
        <f t="shared" si="305"/>
        <v/>
      </c>
      <c r="AM481" s="211" t="str">
        <f t="shared" si="306"/>
        <v>Offer</v>
      </c>
      <c r="AN481" s="211" t="str">
        <f t="shared" si="307"/>
        <v>No</v>
      </c>
      <c r="AO481" s="211" t="str">
        <f t="shared" si="308"/>
        <v>No</v>
      </c>
      <c r="AP481" s="211" t="str">
        <f t="shared" si="309"/>
        <v>No</v>
      </c>
      <c r="AQ481" s="211" t="str">
        <f t="shared" si="310"/>
        <v/>
      </c>
      <c r="AR481" s="211" t="str">
        <f t="shared" si="311"/>
        <v/>
      </c>
      <c r="AS481" s="211" t="str">
        <f t="shared" si="312"/>
        <v/>
      </c>
      <c r="AT481" s="211" t="str">
        <f t="shared" si="313"/>
        <v>NO</v>
      </c>
      <c r="AU481" s="211" t="str">
        <f t="shared" si="314"/>
        <v/>
      </c>
      <c r="AV481" s="211" t="str">
        <f t="shared" si="315"/>
        <v/>
      </c>
      <c r="AW481" s="211" t="str">
        <f t="shared" si="316"/>
        <v/>
      </c>
      <c r="AX481" s="211" t="str">
        <f t="shared" si="319"/>
        <v>NO</v>
      </c>
      <c r="AY481" s="125" t="str">
        <f t="shared" si="320"/>
        <v/>
      </c>
    </row>
    <row r="482" spans="1:51" s="211" customFormat="1" x14ac:dyDescent="0.25">
      <c r="A482" s="211" t="s">
        <v>4223</v>
      </c>
      <c r="B482" s="211" t="s">
        <v>4223</v>
      </c>
      <c r="C482" s="211" t="str">
        <f t="shared" si="282"/>
        <v>50% off Outdoor video camera</v>
      </c>
      <c r="D482" s="211" t="str">
        <f t="shared" si="283"/>
        <v>50% de réduction sur la caméra vidéo extérieure</v>
      </c>
      <c r="E482" s="211" t="str">
        <f t="shared" si="284"/>
        <v/>
      </c>
      <c r="F482" s="211" t="str">
        <f t="shared" si="285"/>
        <v>50% off Outdoor video camera</v>
      </c>
      <c r="G482" s="211" t="str">
        <f t="shared" si="286"/>
        <v>50% de réduction sur la caméra vidéo extérieure</v>
      </c>
      <c r="H482" s="211" t="str">
        <f t="shared" si="287"/>
        <v>50% off Outdoor video camera</v>
      </c>
      <c r="I482" s="211" t="str">
        <f t="shared" si="317"/>
        <v>50% de réduction sur la caméra vidéo extérieure</v>
      </c>
      <c r="J482" s="211" t="str">
        <f t="shared" si="288"/>
        <v/>
      </c>
      <c r="K482" s="211" t="str">
        <f t="shared" si="289"/>
        <v/>
      </c>
      <c r="L482" s="211" t="str">
        <f t="shared" si="318"/>
        <v>Service</v>
      </c>
      <c r="M482" s="211" t="str">
        <f t="shared" si="290"/>
        <v>NO</v>
      </c>
      <c r="N482" s="211" t="str">
        <f t="shared" si="291"/>
        <v>Product</v>
      </c>
      <c r="O482" s="211" t="str">
        <f t="shared" si="292"/>
        <v>Promotion</v>
      </c>
      <c r="P482" s="211" t="str">
        <f t="shared" si="293"/>
        <v>One Time</v>
      </c>
      <c r="Q482" s="349">
        <v>43930</v>
      </c>
      <c r="R482" s="349"/>
      <c r="S482" s="211" t="str">
        <f t="shared" si="294"/>
        <v>NO</v>
      </c>
      <c r="T482" s="211" t="str">
        <f t="shared" si="295"/>
        <v>No</v>
      </c>
      <c r="U482" s="211" t="str">
        <f t="shared" si="296"/>
        <v>No</v>
      </c>
      <c r="V482" s="211" t="str">
        <f t="shared" si="297"/>
        <v>NO</v>
      </c>
      <c r="W482" s="211" t="str">
        <f t="shared" si="298"/>
        <v>NO</v>
      </c>
      <c r="X482" s="211">
        <v>0</v>
      </c>
      <c r="Y482" s="211" t="s">
        <v>3277</v>
      </c>
      <c r="Z482" s="211" t="s">
        <v>3275</v>
      </c>
      <c r="AA482" s="211" t="s">
        <v>3319</v>
      </c>
      <c r="AB482" s="211" t="s">
        <v>3286</v>
      </c>
      <c r="AC482" s="211" t="s">
        <v>3286</v>
      </c>
      <c r="AD482" s="211" t="s">
        <v>3320</v>
      </c>
      <c r="AE482" s="211" t="str">
        <f t="shared" si="299"/>
        <v>Service</v>
      </c>
      <c r="AF482" s="211" t="str">
        <f t="shared" si="300"/>
        <v>Service</v>
      </c>
      <c r="AG482" s="211" t="str">
        <f t="shared" si="301"/>
        <v>BOGO50OVC</v>
      </c>
      <c r="AH482" s="211" t="str">
        <f t="shared" si="321"/>
        <v/>
      </c>
      <c r="AI482" s="211" t="str">
        <f t="shared" si="302"/>
        <v>NO</v>
      </c>
      <c r="AJ482" s="211" t="str">
        <f t="shared" si="303"/>
        <v/>
      </c>
      <c r="AK482" s="211" t="str">
        <f t="shared" si="304"/>
        <v/>
      </c>
      <c r="AL482" s="211" t="str">
        <f t="shared" si="305"/>
        <v/>
      </c>
      <c r="AM482" s="211" t="str">
        <f t="shared" si="306"/>
        <v>Offer</v>
      </c>
      <c r="AN482" s="211" t="str">
        <f t="shared" si="307"/>
        <v>No</v>
      </c>
      <c r="AO482" s="211" t="str">
        <f t="shared" si="308"/>
        <v>No</v>
      </c>
      <c r="AP482" s="211" t="str">
        <f t="shared" si="309"/>
        <v>No</v>
      </c>
      <c r="AQ482" s="211" t="str">
        <f t="shared" si="310"/>
        <v/>
      </c>
      <c r="AR482" s="211" t="str">
        <f t="shared" si="311"/>
        <v/>
      </c>
      <c r="AS482" s="211" t="str">
        <f t="shared" si="312"/>
        <v/>
      </c>
      <c r="AT482" s="211" t="str">
        <f t="shared" si="313"/>
        <v>NO</v>
      </c>
      <c r="AU482" s="211" t="str">
        <f t="shared" si="314"/>
        <v/>
      </c>
      <c r="AV482" s="211" t="str">
        <f t="shared" si="315"/>
        <v/>
      </c>
      <c r="AW482" s="211" t="str">
        <f t="shared" si="316"/>
        <v/>
      </c>
      <c r="AX482" s="211" t="str">
        <f t="shared" si="319"/>
        <v>NO</v>
      </c>
      <c r="AY482" s="125" t="str">
        <f t="shared" si="320"/>
        <v/>
      </c>
    </row>
    <row r="483" spans="1:51" s="211" customFormat="1" x14ac:dyDescent="0.25">
      <c r="A483" s="211" t="s">
        <v>4259</v>
      </c>
      <c r="B483" s="211" t="s">
        <v>4259</v>
      </c>
      <c r="C483" s="211" t="str">
        <f t="shared" si="282"/>
        <v>$200 one-time bill credit for SMB bundles</v>
      </c>
      <c r="D483" s="211" t="str">
        <f t="shared" si="283"/>
        <v>Crédit de facture unique de 200 $ pour les forfaits PME</v>
      </c>
      <c r="E483" s="211" t="str">
        <f t="shared" si="284"/>
        <v/>
      </c>
      <c r="F483" s="211" t="str">
        <f t="shared" si="285"/>
        <v>$200 one-time bill credit for SMB bundles</v>
      </c>
      <c r="G483" s="211" t="str">
        <f t="shared" si="286"/>
        <v>Crédit de facture unique de 200 $ pour les forfaits PME</v>
      </c>
      <c r="H483" s="211" t="str">
        <f t="shared" si="287"/>
        <v>$200 one-time bill credit for SMB bundles</v>
      </c>
      <c r="I483" s="211" t="str">
        <f t="shared" si="317"/>
        <v>Crédit de facture unique de 200 $ pour les forfaits PME</v>
      </c>
      <c r="J483" s="211" t="str">
        <f t="shared" si="288"/>
        <v/>
      </c>
      <c r="K483" s="211" t="str">
        <f t="shared" si="289"/>
        <v/>
      </c>
      <c r="L483" s="211" t="str">
        <f t="shared" si="318"/>
        <v>Service</v>
      </c>
      <c r="M483" s="211" t="str">
        <f t="shared" si="290"/>
        <v>NO</v>
      </c>
      <c r="N483" s="211" t="str">
        <f t="shared" si="291"/>
        <v>Product</v>
      </c>
      <c r="O483" s="211" t="str">
        <f t="shared" si="292"/>
        <v>Promotion</v>
      </c>
      <c r="P483" s="211" t="str">
        <f t="shared" si="293"/>
        <v>One Time</v>
      </c>
      <c r="Q483" s="349">
        <v>43930</v>
      </c>
      <c r="R483" s="349"/>
      <c r="S483" s="211" t="str">
        <f t="shared" si="294"/>
        <v>NO</v>
      </c>
      <c r="T483" s="211" t="str">
        <f t="shared" si="295"/>
        <v>No</v>
      </c>
      <c r="U483" s="211" t="str">
        <f t="shared" si="296"/>
        <v>No</v>
      </c>
      <c r="V483" s="211" t="str">
        <f t="shared" si="297"/>
        <v>NO</v>
      </c>
      <c r="W483" s="211" t="str">
        <f t="shared" si="298"/>
        <v>NO</v>
      </c>
      <c r="X483" s="211">
        <v>0</v>
      </c>
      <c r="Y483" s="211" t="s">
        <v>3277</v>
      </c>
      <c r="Z483" s="211" t="s">
        <v>3275</v>
      </c>
      <c r="AA483" s="211" t="s">
        <v>3319</v>
      </c>
      <c r="AB483" s="211" t="s">
        <v>3286</v>
      </c>
      <c r="AC483" s="211" t="s">
        <v>3286</v>
      </c>
      <c r="AD483" s="211" t="s">
        <v>3320</v>
      </c>
      <c r="AE483" s="211" t="str">
        <f t="shared" si="299"/>
        <v>Service</v>
      </c>
      <c r="AF483" s="211" t="str">
        <f t="shared" si="300"/>
        <v>Service</v>
      </c>
      <c r="AG483" s="211" t="str">
        <f t="shared" si="301"/>
        <v>SMBBC200</v>
      </c>
      <c r="AH483" s="211" t="str">
        <f t="shared" si="321"/>
        <v/>
      </c>
      <c r="AI483" s="211" t="str">
        <f t="shared" si="302"/>
        <v>NO</v>
      </c>
      <c r="AJ483" s="211" t="str">
        <f t="shared" si="303"/>
        <v/>
      </c>
      <c r="AK483" s="211" t="str">
        <f t="shared" si="304"/>
        <v/>
      </c>
      <c r="AL483" s="211" t="str">
        <f t="shared" si="305"/>
        <v/>
      </c>
      <c r="AM483" s="211" t="str">
        <f t="shared" si="306"/>
        <v>Offer</v>
      </c>
      <c r="AN483" s="211" t="str">
        <f t="shared" si="307"/>
        <v>No</v>
      </c>
      <c r="AO483" s="211" t="str">
        <f t="shared" si="308"/>
        <v>No</v>
      </c>
      <c r="AP483" s="211" t="str">
        <f t="shared" si="309"/>
        <v>No</v>
      </c>
      <c r="AQ483" s="211" t="str">
        <f t="shared" si="310"/>
        <v/>
      </c>
      <c r="AR483" s="211" t="str">
        <f t="shared" si="311"/>
        <v/>
      </c>
      <c r="AS483" s="211" t="str">
        <f t="shared" si="312"/>
        <v/>
      </c>
      <c r="AT483" s="211" t="str">
        <f t="shared" si="313"/>
        <v>NO</v>
      </c>
      <c r="AU483" s="211" t="str">
        <f t="shared" si="314"/>
        <v/>
      </c>
      <c r="AV483" s="211" t="str">
        <f t="shared" si="315"/>
        <v/>
      </c>
      <c r="AW483" s="211" t="str">
        <f t="shared" si="316"/>
        <v/>
      </c>
      <c r="AX483" s="211" t="str">
        <f t="shared" si="319"/>
        <v>NO</v>
      </c>
      <c r="AY483" s="125" t="str">
        <f t="shared" si="320"/>
        <v/>
      </c>
    </row>
    <row r="484" spans="1:51" s="211" customFormat="1" x14ac:dyDescent="0.25">
      <c r="A484" s="211" t="s">
        <v>4260</v>
      </c>
      <c r="B484" s="211" t="s">
        <v>4260</v>
      </c>
      <c r="C484" s="211" t="str">
        <f t="shared" si="282"/>
        <v>$100 one time bill credit for residential bundles</v>
      </c>
      <c r="D484" s="211" t="str">
        <f t="shared" si="283"/>
        <v>Crédit de facture unique de 100 $ pour les ensembles RES</v>
      </c>
      <c r="E484" s="211" t="str">
        <f t="shared" si="284"/>
        <v/>
      </c>
      <c r="F484" s="211" t="str">
        <f t="shared" si="285"/>
        <v>$100 one time bill credit for residential bundles</v>
      </c>
      <c r="G484" s="211" t="str">
        <f t="shared" si="286"/>
        <v>Crédit de facture unique de 100 $ pour les ensembles RES</v>
      </c>
      <c r="H484" s="211" t="str">
        <f t="shared" si="287"/>
        <v>$100 one time bill credit for residential bundles</v>
      </c>
      <c r="I484" s="211" t="str">
        <f t="shared" si="317"/>
        <v>Crédit de facture unique de 100 $ pour les ensembles RES</v>
      </c>
      <c r="J484" s="211" t="str">
        <f t="shared" si="288"/>
        <v/>
      </c>
      <c r="K484" s="211" t="str">
        <f t="shared" si="289"/>
        <v/>
      </c>
      <c r="L484" s="211" t="str">
        <f t="shared" si="318"/>
        <v>Service</v>
      </c>
      <c r="M484" s="211" t="str">
        <f t="shared" si="290"/>
        <v>NO</v>
      </c>
      <c r="N484" s="211" t="str">
        <f t="shared" si="291"/>
        <v>Product</v>
      </c>
      <c r="O484" s="211" t="str">
        <f t="shared" si="292"/>
        <v>Promotion</v>
      </c>
      <c r="P484" s="211" t="str">
        <f t="shared" si="293"/>
        <v>One Time</v>
      </c>
      <c r="Q484" s="349">
        <v>43930</v>
      </c>
      <c r="R484" s="349"/>
      <c r="S484" s="211" t="str">
        <f t="shared" si="294"/>
        <v>NO</v>
      </c>
      <c r="T484" s="211" t="str">
        <f t="shared" si="295"/>
        <v>No</v>
      </c>
      <c r="U484" s="211" t="str">
        <f t="shared" si="296"/>
        <v>No</v>
      </c>
      <c r="V484" s="211" t="str">
        <f t="shared" si="297"/>
        <v>NO</v>
      </c>
      <c r="W484" s="211" t="str">
        <f t="shared" si="298"/>
        <v>NO</v>
      </c>
      <c r="X484" s="211">
        <v>0</v>
      </c>
      <c r="Y484" s="211" t="s">
        <v>3277</v>
      </c>
      <c r="Z484" s="211" t="s">
        <v>3275</v>
      </c>
      <c r="AA484" s="211" t="s">
        <v>3319</v>
      </c>
      <c r="AB484" s="211" t="s">
        <v>3286</v>
      </c>
      <c r="AC484" s="211" t="s">
        <v>3286</v>
      </c>
      <c r="AD484" s="211" t="s">
        <v>3320</v>
      </c>
      <c r="AE484" s="211" t="str">
        <f t="shared" si="299"/>
        <v>Service</v>
      </c>
      <c r="AF484" s="211" t="str">
        <f t="shared" si="300"/>
        <v>Service</v>
      </c>
      <c r="AG484" s="211" t="str">
        <f t="shared" si="301"/>
        <v>SAVE100</v>
      </c>
      <c r="AH484" s="211" t="str">
        <f t="shared" si="321"/>
        <v/>
      </c>
      <c r="AI484" s="211" t="str">
        <f t="shared" si="302"/>
        <v>NO</v>
      </c>
      <c r="AJ484" s="211" t="str">
        <f t="shared" si="303"/>
        <v/>
      </c>
      <c r="AK484" s="211" t="str">
        <f t="shared" si="304"/>
        <v/>
      </c>
      <c r="AL484" s="211" t="str">
        <f t="shared" si="305"/>
        <v/>
      </c>
      <c r="AM484" s="211" t="str">
        <f t="shared" si="306"/>
        <v>Offer</v>
      </c>
      <c r="AN484" s="211" t="str">
        <f t="shared" si="307"/>
        <v>No</v>
      </c>
      <c r="AO484" s="211" t="str">
        <f t="shared" si="308"/>
        <v>No</v>
      </c>
      <c r="AP484" s="211" t="str">
        <f t="shared" si="309"/>
        <v>No</v>
      </c>
      <c r="AQ484" s="211" t="str">
        <f t="shared" si="310"/>
        <v/>
      </c>
      <c r="AR484" s="211" t="str">
        <f t="shared" si="311"/>
        <v/>
      </c>
      <c r="AS484" s="211" t="str">
        <f t="shared" si="312"/>
        <v/>
      </c>
      <c r="AT484" s="211" t="str">
        <f t="shared" si="313"/>
        <v>NO</v>
      </c>
      <c r="AU484" s="211" t="str">
        <f t="shared" si="314"/>
        <v/>
      </c>
      <c r="AV484" s="211" t="str">
        <f t="shared" si="315"/>
        <v/>
      </c>
      <c r="AW484" s="211" t="str">
        <f t="shared" si="316"/>
        <v/>
      </c>
      <c r="AX484" s="211" t="str">
        <f t="shared" si="319"/>
        <v>NO</v>
      </c>
      <c r="AY484" s="125" t="str">
        <f t="shared" si="320"/>
        <v/>
      </c>
    </row>
    <row r="485" spans="1:51" s="211" customFormat="1" x14ac:dyDescent="0.25">
      <c r="A485" s="211" t="s">
        <v>4273</v>
      </c>
      <c r="B485" s="211" t="s">
        <v>4273</v>
      </c>
      <c r="C485" s="211" t="str">
        <f t="shared" si="282"/>
        <v xml:space="preserve">6 Months Free Credit - $39.99 </v>
      </c>
      <c r="D485" s="211" t="str">
        <f t="shared" si="283"/>
        <v>Offre de six mois gratuits -39.99 $</v>
      </c>
      <c r="E485" s="211" t="str">
        <f t="shared" si="284"/>
        <v/>
      </c>
      <c r="F485" s="211" t="str">
        <f t="shared" si="285"/>
        <v xml:space="preserve">6 Months Free Credit - $39.99 </v>
      </c>
      <c r="G485" s="211" t="str">
        <f t="shared" si="286"/>
        <v>Offre de six mois gratuits -39.99 $</v>
      </c>
      <c r="H485" s="211" t="str">
        <f t="shared" si="287"/>
        <v xml:space="preserve">6 Months Free Credit - $39.99 </v>
      </c>
      <c r="I485" s="211" t="str">
        <f t="shared" si="317"/>
        <v>Offre de six mois gratuits -39.99 $</v>
      </c>
      <c r="J485" s="211" t="str">
        <f t="shared" si="288"/>
        <v/>
      </c>
      <c r="K485" s="211" t="str">
        <f t="shared" si="289"/>
        <v/>
      </c>
      <c r="L485" s="211" t="str">
        <f t="shared" si="318"/>
        <v>Service</v>
      </c>
      <c r="M485" s="211" t="str">
        <f t="shared" si="290"/>
        <v>YES</v>
      </c>
      <c r="N485" s="211" t="str">
        <f t="shared" si="291"/>
        <v>Product</v>
      </c>
      <c r="O485" s="211" t="str">
        <f t="shared" si="292"/>
        <v>Promotion</v>
      </c>
      <c r="P485" s="211" t="str">
        <f t="shared" si="293"/>
        <v>RMR</v>
      </c>
      <c r="Q485" s="349">
        <v>43930</v>
      </c>
      <c r="R485" s="349"/>
      <c r="S485" s="211" t="str">
        <f t="shared" si="294"/>
        <v>NO</v>
      </c>
      <c r="T485" s="211" t="str">
        <f t="shared" si="295"/>
        <v>No</v>
      </c>
      <c r="U485" s="211" t="str">
        <f t="shared" si="296"/>
        <v>No</v>
      </c>
      <c r="V485" s="211" t="str">
        <f t="shared" si="297"/>
        <v>NO</v>
      </c>
      <c r="W485" s="211" t="str">
        <f t="shared" si="298"/>
        <v>NO</v>
      </c>
      <c r="X485" s="211">
        <v>0</v>
      </c>
      <c r="Y485" s="211" t="s">
        <v>3277</v>
      </c>
      <c r="Z485" s="211" t="s">
        <v>3275</v>
      </c>
      <c r="AA485" s="211" t="s">
        <v>3319</v>
      </c>
      <c r="AB485" s="211" t="s">
        <v>3286</v>
      </c>
      <c r="AC485" s="211" t="s">
        <v>3286</v>
      </c>
      <c r="AD485" s="211" t="s">
        <v>3320</v>
      </c>
      <c r="AE485" s="211" t="str">
        <f t="shared" si="299"/>
        <v>Service</v>
      </c>
      <c r="AF485" s="211" t="str">
        <f t="shared" si="300"/>
        <v>Service</v>
      </c>
      <c r="AG485" s="211" t="str">
        <f t="shared" si="301"/>
        <v>6MF40</v>
      </c>
      <c r="AH485" s="211" t="str">
        <f t="shared" si="321"/>
        <v/>
      </c>
      <c r="AI485" s="211" t="str">
        <f t="shared" si="302"/>
        <v>YES</v>
      </c>
      <c r="AJ485" s="211">
        <f t="shared" si="303"/>
        <v>6</v>
      </c>
      <c r="AK485" s="211" t="str">
        <f t="shared" si="304"/>
        <v/>
      </c>
      <c r="AL485" s="211" t="str">
        <f t="shared" si="305"/>
        <v/>
      </c>
      <c r="AM485" s="211" t="str">
        <f t="shared" si="306"/>
        <v>Offer</v>
      </c>
      <c r="AN485" s="211" t="str">
        <f t="shared" si="307"/>
        <v>No</v>
      </c>
      <c r="AO485" s="211" t="str">
        <f t="shared" si="308"/>
        <v>No</v>
      </c>
      <c r="AP485" s="211" t="str">
        <f t="shared" si="309"/>
        <v>No</v>
      </c>
      <c r="AQ485" s="211" t="str">
        <f t="shared" si="310"/>
        <v/>
      </c>
      <c r="AR485" s="211" t="str">
        <f t="shared" si="311"/>
        <v/>
      </c>
      <c r="AS485" s="211" t="str">
        <f t="shared" si="312"/>
        <v/>
      </c>
      <c r="AT485" s="211" t="str">
        <f t="shared" si="313"/>
        <v>NO</v>
      </c>
      <c r="AU485" s="211" t="str">
        <f t="shared" si="314"/>
        <v/>
      </c>
      <c r="AV485" s="211" t="str">
        <f t="shared" si="315"/>
        <v/>
      </c>
      <c r="AW485" s="211" t="str">
        <f t="shared" si="316"/>
        <v/>
      </c>
      <c r="AX485" s="211" t="str">
        <f t="shared" si="319"/>
        <v>NO</v>
      </c>
      <c r="AY485" s="125" t="str">
        <f t="shared" si="320"/>
        <v/>
      </c>
    </row>
    <row r="486" spans="1:51" s="211" customFormat="1" x14ac:dyDescent="0.25">
      <c r="A486" s="211" t="s">
        <v>4274</v>
      </c>
      <c r="B486" s="211" t="s">
        <v>4274</v>
      </c>
      <c r="C486" s="211" t="str">
        <f t="shared" si="282"/>
        <v xml:space="preserve">6 Months Free Credit - $49.99 </v>
      </c>
      <c r="D486" s="211" t="str">
        <f t="shared" si="283"/>
        <v>Offre de six mois gratuits -49.99 $</v>
      </c>
      <c r="E486" s="211" t="str">
        <f t="shared" si="284"/>
        <v/>
      </c>
      <c r="F486" s="211" t="str">
        <f t="shared" si="285"/>
        <v xml:space="preserve">6 Months Free Credit - $49.99 </v>
      </c>
      <c r="G486" s="211" t="str">
        <f t="shared" si="286"/>
        <v>Offre de six mois gratuits -49.99 $</v>
      </c>
      <c r="H486" s="211" t="str">
        <f t="shared" si="287"/>
        <v xml:space="preserve">6 Months Free Credit - $49.99 </v>
      </c>
      <c r="I486" s="211" t="str">
        <f t="shared" si="317"/>
        <v>Offre de six mois gratuits -49.99 $</v>
      </c>
      <c r="J486" s="211" t="str">
        <f t="shared" si="288"/>
        <v/>
      </c>
      <c r="K486" s="211" t="str">
        <f t="shared" si="289"/>
        <v/>
      </c>
      <c r="L486" s="211" t="str">
        <f t="shared" si="318"/>
        <v>Service</v>
      </c>
      <c r="M486" s="211" t="str">
        <f t="shared" si="290"/>
        <v>YES</v>
      </c>
      <c r="N486" s="211" t="str">
        <f t="shared" si="291"/>
        <v>Product</v>
      </c>
      <c r="O486" s="211" t="str">
        <f t="shared" si="292"/>
        <v>Promotion</v>
      </c>
      <c r="P486" s="211" t="str">
        <f t="shared" si="293"/>
        <v>RMR</v>
      </c>
      <c r="Q486" s="349">
        <v>43930</v>
      </c>
      <c r="R486" s="349"/>
      <c r="S486" s="211" t="str">
        <f t="shared" si="294"/>
        <v>NO</v>
      </c>
      <c r="T486" s="211" t="str">
        <f t="shared" si="295"/>
        <v>No</v>
      </c>
      <c r="U486" s="211" t="str">
        <f t="shared" si="296"/>
        <v>No</v>
      </c>
      <c r="V486" s="211" t="str">
        <f t="shared" si="297"/>
        <v>NO</v>
      </c>
      <c r="W486" s="211" t="str">
        <f t="shared" si="298"/>
        <v>NO</v>
      </c>
      <c r="X486" s="211">
        <v>0</v>
      </c>
      <c r="Y486" s="211" t="s">
        <v>3277</v>
      </c>
      <c r="Z486" s="211" t="s">
        <v>3275</v>
      </c>
      <c r="AA486" s="211" t="s">
        <v>3319</v>
      </c>
      <c r="AB486" s="211" t="s">
        <v>3286</v>
      </c>
      <c r="AC486" s="211" t="s">
        <v>3286</v>
      </c>
      <c r="AD486" s="211" t="s">
        <v>3320</v>
      </c>
      <c r="AE486" s="211" t="str">
        <f t="shared" si="299"/>
        <v>Service</v>
      </c>
      <c r="AF486" s="211" t="str">
        <f t="shared" si="300"/>
        <v>Service</v>
      </c>
      <c r="AG486" s="211" t="str">
        <f t="shared" si="301"/>
        <v>6MF50</v>
      </c>
      <c r="AH486" s="211" t="str">
        <f t="shared" si="321"/>
        <v/>
      </c>
      <c r="AI486" s="211" t="str">
        <f t="shared" si="302"/>
        <v>YES</v>
      </c>
      <c r="AJ486" s="211">
        <f t="shared" si="303"/>
        <v>6</v>
      </c>
      <c r="AK486" s="211" t="str">
        <f t="shared" si="304"/>
        <v/>
      </c>
      <c r="AL486" s="211" t="str">
        <f t="shared" si="305"/>
        <v/>
      </c>
      <c r="AM486" s="211" t="str">
        <f t="shared" si="306"/>
        <v>Offer</v>
      </c>
      <c r="AN486" s="211" t="str">
        <f t="shared" si="307"/>
        <v>No</v>
      </c>
      <c r="AO486" s="211" t="str">
        <f t="shared" si="308"/>
        <v>No</v>
      </c>
      <c r="AP486" s="211" t="str">
        <f t="shared" si="309"/>
        <v>No</v>
      </c>
      <c r="AQ486" s="211" t="str">
        <f t="shared" si="310"/>
        <v/>
      </c>
      <c r="AR486" s="211" t="str">
        <f t="shared" si="311"/>
        <v/>
      </c>
      <c r="AS486" s="211" t="str">
        <f t="shared" si="312"/>
        <v/>
      </c>
      <c r="AT486" s="211" t="str">
        <f t="shared" si="313"/>
        <v>NO</v>
      </c>
      <c r="AU486" s="211" t="str">
        <f t="shared" si="314"/>
        <v/>
      </c>
      <c r="AV486" s="211" t="str">
        <f t="shared" si="315"/>
        <v/>
      </c>
      <c r="AW486" s="211" t="str">
        <f t="shared" si="316"/>
        <v/>
      </c>
      <c r="AX486" s="211" t="str">
        <f t="shared" si="319"/>
        <v>NO</v>
      </c>
      <c r="AY486" s="125" t="str">
        <f t="shared" si="320"/>
        <v/>
      </c>
    </row>
    <row r="487" spans="1:51" s="211" customFormat="1" x14ac:dyDescent="0.25">
      <c r="A487" s="211" t="s">
        <v>4275</v>
      </c>
      <c r="B487" s="211" t="s">
        <v>4275</v>
      </c>
      <c r="C487" s="211" t="str">
        <f t="shared" si="282"/>
        <v xml:space="preserve">6 Months Free Credit - $69.99 </v>
      </c>
      <c r="D487" s="211" t="str">
        <f t="shared" si="283"/>
        <v>Offre de six mois gratuits -69.99 $</v>
      </c>
      <c r="E487" s="211" t="str">
        <f t="shared" si="284"/>
        <v/>
      </c>
      <c r="F487" s="211" t="str">
        <f t="shared" si="285"/>
        <v xml:space="preserve">6 Months Free Credit - $69.99 </v>
      </c>
      <c r="G487" s="211" t="str">
        <f t="shared" si="286"/>
        <v>Offre de six mois gratuits -69.99 $</v>
      </c>
      <c r="H487" s="211" t="str">
        <f t="shared" si="287"/>
        <v xml:space="preserve">6 Months Free Credit - $69.99 </v>
      </c>
      <c r="I487" s="211" t="str">
        <f t="shared" si="317"/>
        <v>Offre de six mois gratuits -69.99 $</v>
      </c>
      <c r="J487" s="211" t="str">
        <f t="shared" si="288"/>
        <v/>
      </c>
      <c r="K487" s="211" t="str">
        <f t="shared" si="289"/>
        <v/>
      </c>
      <c r="L487" s="211" t="str">
        <f t="shared" si="318"/>
        <v>Service</v>
      </c>
      <c r="M487" s="211" t="str">
        <f t="shared" si="290"/>
        <v>YES</v>
      </c>
      <c r="N487" s="211" t="str">
        <f t="shared" si="291"/>
        <v>Product</v>
      </c>
      <c r="O487" s="211" t="str">
        <f t="shared" si="292"/>
        <v>Promotion</v>
      </c>
      <c r="P487" s="211" t="str">
        <f t="shared" si="293"/>
        <v>RMR</v>
      </c>
      <c r="Q487" s="349">
        <v>43930</v>
      </c>
      <c r="R487" s="349"/>
      <c r="S487" s="211" t="str">
        <f t="shared" si="294"/>
        <v>NO</v>
      </c>
      <c r="T487" s="211" t="str">
        <f t="shared" si="295"/>
        <v>No</v>
      </c>
      <c r="U487" s="211" t="str">
        <f t="shared" si="296"/>
        <v>No</v>
      </c>
      <c r="V487" s="211" t="str">
        <f t="shared" si="297"/>
        <v>NO</v>
      </c>
      <c r="W487" s="211" t="str">
        <f t="shared" si="298"/>
        <v>NO</v>
      </c>
      <c r="X487" s="211">
        <v>0</v>
      </c>
      <c r="Y487" s="211" t="s">
        <v>3277</v>
      </c>
      <c r="Z487" s="211" t="s">
        <v>3275</v>
      </c>
      <c r="AA487" s="211" t="s">
        <v>3319</v>
      </c>
      <c r="AB487" s="211" t="s">
        <v>3286</v>
      </c>
      <c r="AC487" s="211" t="s">
        <v>3286</v>
      </c>
      <c r="AD487" s="211" t="s">
        <v>3320</v>
      </c>
      <c r="AE487" s="211" t="str">
        <f t="shared" si="299"/>
        <v>Service</v>
      </c>
      <c r="AF487" s="211" t="str">
        <f t="shared" si="300"/>
        <v>Service</v>
      </c>
      <c r="AG487" s="211" t="str">
        <f t="shared" si="301"/>
        <v>6MF70</v>
      </c>
      <c r="AH487" s="211" t="str">
        <f t="shared" si="321"/>
        <v/>
      </c>
      <c r="AI487" s="211" t="str">
        <f t="shared" si="302"/>
        <v>YES</v>
      </c>
      <c r="AJ487" s="211">
        <f t="shared" si="303"/>
        <v>6</v>
      </c>
      <c r="AK487" s="211" t="str">
        <f t="shared" si="304"/>
        <v/>
      </c>
      <c r="AL487" s="211" t="str">
        <f t="shared" si="305"/>
        <v/>
      </c>
      <c r="AM487" s="211" t="str">
        <f t="shared" si="306"/>
        <v>Offer</v>
      </c>
      <c r="AN487" s="211" t="str">
        <f t="shared" si="307"/>
        <v>No</v>
      </c>
      <c r="AO487" s="211" t="str">
        <f t="shared" si="308"/>
        <v>No</v>
      </c>
      <c r="AP487" s="211" t="str">
        <f t="shared" si="309"/>
        <v>No</v>
      </c>
      <c r="AQ487" s="211" t="str">
        <f t="shared" si="310"/>
        <v/>
      </c>
      <c r="AR487" s="211" t="str">
        <f t="shared" si="311"/>
        <v/>
      </c>
      <c r="AS487" s="211" t="str">
        <f t="shared" si="312"/>
        <v/>
      </c>
      <c r="AT487" s="211" t="str">
        <f t="shared" si="313"/>
        <v>NO</v>
      </c>
      <c r="AU487" s="211" t="str">
        <f t="shared" si="314"/>
        <v/>
      </c>
      <c r="AV487" s="211" t="str">
        <f t="shared" si="315"/>
        <v/>
      </c>
      <c r="AW487" s="211" t="str">
        <f t="shared" si="316"/>
        <v/>
      </c>
      <c r="AX487" s="211" t="str">
        <f t="shared" si="319"/>
        <v>NO</v>
      </c>
      <c r="AY487" s="125" t="str">
        <f t="shared" si="320"/>
        <v/>
      </c>
    </row>
    <row r="488" spans="1:51" s="211" customFormat="1" x14ac:dyDescent="0.25">
      <c r="A488" s="211" t="s">
        <v>4286</v>
      </c>
      <c r="B488" s="211" t="s">
        <v>4286</v>
      </c>
      <c r="C488" s="211" t="str">
        <f t="shared" si="282"/>
        <v>6 Months Free Credit - $44.99</v>
      </c>
      <c r="D488" s="211" t="str">
        <f t="shared" si="283"/>
        <v>Offre de six mois gratuits -44.99 $</v>
      </c>
      <c r="E488" s="211" t="str">
        <f t="shared" si="284"/>
        <v/>
      </c>
      <c r="F488" s="211" t="str">
        <f t="shared" si="285"/>
        <v>6 Months Free Credit - $44.99</v>
      </c>
      <c r="G488" s="211" t="str">
        <f t="shared" si="286"/>
        <v>Offre de six mois gratuits -44.99 $</v>
      </c>
      <c r="H488" s="211" t="str">
        <f t="shared" si="287"/>
        <v>6 Months Free Credit - $44.99</v>
      </c>
      <c r="I488" s="211" t="str">
        <f t="shared" si="317"/>
        <v>Offre de six mois gratuits -44.99 $</v>
      </c>
      <c r="J488" s="211" t="str">
        <f t="shared" si="288"/>
        <v/>
      </c>
      <c r="K488" s="211" t="str">
        <f t="shared" si="289"/>
        <v/>
      </c>
      <c r="L488" s="211" t="str">
        <f t="shared" si="318"/>
        <v>Service</v>
      </c>
      <c r="M488" s="211" t="str">
        <f t="shared" si="290"/>
        <v>YES</v>
      </c>
      <c r="N488" s="211" t="str">
        <f t="shared" si="291"/>
        <v>Product</v>
      </c>
      <c r="O488" s="211" t="str">
        <f t="shared" si="292"/>
        <v>Promotion</v>
      </c>
      <c r="P488" s="211" t="str">
        <f t="shared" si="293"/>
        <v>RMR</v>
      </c>
      <c r="Q488" s="349">
        <v>43930</v>
      </c>
      <c r="R488" s="349"/>
      <c r="S488" s="211" t="str">
        <f t="shared" si="294"/>
        <v>NO</v>
      </c>
      <c r="T488" s="211" t="str">
        <f t="shared" si="295"/>
        <v>No</v>
      </c>
      <c r="U488" s="211" t="str">
        <f t="shared" si="296"/>
        <v>No</v>
      </c>
      <c r="V488" s="211" t="str">
        <f t="shared" si="297"/>
        <v>NO</v>
      </c>
      <c r="W488" s="211" t="str">
        <f t="shared" si="298"/>
        <v>NO</v>
      </c>
      <c r="X488" s="211">
        <v>0</v>
      </c>
      <c r="Y488" s="211" t="s">
        <v>3277</v>
      </c>
      <c r="Z488" s="211" t="s">
        <v>3275</v>
      </c>
      <c r="AA488" s="211" t="s">
        <v>3319</v>
      </c>
      <c r="AB488" s="211" t="s">
        <v>3286</v>
      </c>
      <c r="AC488" s="211" t="s">
        <v>3286</v>
      </c>
      <c r="AD488" s="211" t="s">
        <v>3320</v>
      </c>
      <c r="AE488" s="211" t="str">
        <f t="shared" si="299"/>
        <v>Service</v>
      </c>
      <c r="AF488" s="211" t="str">
        <f t="shared" si="300"/>
        <v>Service</v>
      </c>
      <c r="AG488" s="211" t="str">
        <f t="shared" si="301"/>
        <v>6MF45</v>
      </c>
      <c r="AH488" s="211" t="str">
        <f t="shared" si="321"/>
        <v/>
      </c>
      <c r="AI488" s="211" t="str">
        <f t="shared" si="302"/>
        <v>YES</v>
      </c>
      <c r="AJ488" s="211">
        <f t="shared" si="303"/>
        <v>6</v>
      </c>
      <c r="AK488" s="211" t="str">
        <f t="shared" si="304"/>
        <v/>
      </c>
      <c r="AL488" s="211" t="str">
        <f t="shared" si="305"/>
        <v/>
      </c>
      <c r="AM488" s="211" t="str">
        <f t="shared" si="306"/>
        <v>Offer</v>
      </c>
      <c r="AN488" s="211" t="str">
        <f t="shared" si="307"/>
        <v>No</v>
      </c>
      <c r="AO488" s="211" t="str">
        <f t="shared" si="308"/>
        <v>No</v>
      </c>
      <c r="AP488" s="211" t="str">
        <f t="shared" si="309"/>
        <v>No</v>
      </c>
      <c r="AQ488" s="211" t="str">
        <f t="shared" si="310"/>
        <v/>
      </c>
      <c r="AR488" s="211" t="str">
        <f t="shared" si="311"/>
        <v/>
      </c>
      <c r="AS488" s="211" t="str">
        <f t="shared" si="312"/>
        <v/>
      </c>
      <c r="AT488" s="211" t="str">
        <f t="shared" si="313"/>
        <v>NO</v>
      </c>
      <c r="AU488" s="211" t="str">
        <f t="shared" si="314"/>
        <v/>
      </c>
      <c r="AV488" s="211" t="str">
        <f t="shared" si="315"/>
        <v/>
      </c>
      <c r="AW488" s="211" t="str">
        <f t="shared" si="316"/>
        <v/>
      </c>
      <c r="AX488" s="211" t="str">
        <f t="shared" si="319"/>
        <v>NO</v>
      </c>
      <c r="AY488" s="125" t="str">
        <f t="shared" si="320"/>
        <v/>
      </c>
    </row>
    <row r="489" spans="1:51" s="211" customFormat="1" x14ac:dyDescent="0.25">
      <c r="A489" s="211" t="s">
        <v>4287</v>
      </c>
      <c r="B489" s="211" t="s">
        <v>4287</v>
      </c>
      <c r="C489" s="211" t="str">
        <f t="shared" si="282"/>
        <v>6 Months Free Credit - $54.99</v>
      </c>
      <c r="D489" s="211" t="str">
        <f t="shared" si="283"/>
        <v>Offre de six mois gratuits -54.99 $</v>
      </c>
      <c r="E489" s="211" t="str">
        <f t="shared" si="284"/>
        <v/>
      </c>
      <c r="F489" s="211" t="str">
        <f t="shared" si="285"/>
        <v>6 Months Free Credit - $54.99</v>
      </c>
      <c r="G489" s="211" t="str">
        <f t="shared" si="286"/>
        <v>Offre de six mois gratuits -54.99 $</v>
      </c>
      <c r="H489" s="211" t="str">
        <f t="shared" si="287"/>
        <v>6 Months Free Credit - $54.99</v>
      </c>
      <c r="I489" s="211" t="str">
        <f t="shared" si="317"/>
        <v>Offre de six mois gratuits -54.99 $</v>
      </c>
      <c r="J489" s="211" t="str">
        <f t="shared" si="288"/>
        <v/>
      </c>
      <c r="K489" s="211" t="str">
        <f t="shared" si="289"/>
        <v/>
      </c>
      <c r="L489" s="211" t="str">
        <f t="shared" si="318"/>
        <v>Service</v>
      </c>
      <c r="M489" s="211" t="str">
        <f t="shared" si="290"/>
        <v>YES</v>
      </c>
      <c r="N489" s="211" t="str">
        <f t="shared" si="291"/>
        <v>Product</v>
      </c>
      <c r="O489" s="211" t="str">
        <f t="shared" si="292"/>
        <v>Promotion</v>
      </c>
      <c r="P489" s="211" t="str">
        <f t="shared" si="293"/>
        <v>RMR</v>
      </c>
      <c r="Q489" s="349">
        <v>43930</v>
      </c>
      <c r="R489" s="349"/>
      <c r="S489" s="211" t="str">
        <f t="shared" si="294"/>
        <v>NO</v>
      </c>
      <c r="T489" s="211" t="str">
        <f t="shared" si="295"/>
        <v>No</v>
      </c>
      <c r="U489" s="211" t="str">
        <f t="shared" si="296"/>
        <v>No</v>
      </c>
      <c r="V489" s="211" t="str">
        <f t="shared" si="297"/>
        <v>NO</v>
      </c>
      <c r="W489" s="211" t="str">
        <f t="shared" si="298"/>
        <v>NO</v>
      </c>
      <c r="X489" s="211">
        <v>0</v>
      </c>
      <c r="Y489" s="211" t="s">
        <v>3277</v>
      </c>
      <c r="Z489" s="211" t="s">
        <v>3275</v>
      </c>
      <c r="AA489" s="211" t="s">
        <v>3319</v>
      </c>
      <c r="AB489" s="211" t="s">
        <v>3286</v>
      </c>
      <c r="AC489" s="211" t="s">
        <v>3286</v>
      </c>
      <c r="AD489" s="211" t="s">
        <v>3320</v>
      </c>
      <c r="AE489" s="211" t="str">
        <f t="shared" si="299"/>
        <v>Service</v>
      </c>
      <c r="AF489" s="211" t="str">
        <f t="shared" si="300"/>
        <v>Service</v>
      </c>
      <c r="AG489" s="211" t="str">
        <f t="shared" si="301"/>
        <v>6MF55</v>
      </c>
      <c r="AH489" s="211" t="str">
        <f t="shared" si="321"/>
        <v/>
      </c>
      <c r="AI489" s="211" t="str">
        <f t="shared" si="302"/>
        <v>YES</v>
      </c>
      <c r="AJ489" s="211">
        <f t="shared" si="303"/>
        <v>6</v>
      </c>
      <c r="AK489" s="211" t="str">
        <f t="shared" si="304"/>
        <v/>
      </c>
      <c r="AL489" s="211" t="str">
        <f t="shared" si="305"/>
        <v/>
      </c>
      <c r="AM489" s="211" t="str">
        <f t="shared" si="306"/>
        <v>Offer</v>
      </c>
      <c r="AN489" s="211" t="str">
        <f t="shared" si="307"/>
        <v>No</v>
      </c>
      <c r="AO489" s="211" t="str">
        <f t="shared" si="308"/>
        <v>No</v>
      </c>
      <c r="AP489" s="211" t="str">
        <f t="shared" si="309"/>
        <v>No</v>
      </c>
      <c r="AQ489" s="211" t="str">
        <f t="shared" si="310"/>
        <v/>
      </c>
      <c r="AR489" s="211" t="str">
        <f t="shared" si="311"/>
        <v/>
      </c>
      <c r="AS489" s="211" t="str">
        <f t="shared" si="312"/>
        <v/>
      </c>
      <c r="AT489" s="211" t="str">
        <f t="shared" si="313"/>
        <v>NO</v>
      </c>
      <c r="AU489" s="211" t="str">
        <f t="shared" si="314"/>
        <v/>
      </c>
      <c r="AV489" s="211" t="str">
        <f t="shared" si="315"/>
        <v/>
      </c>
      <c r="AW489" s="211" t="str">
        <f t="shared" si="316"/>
        <v/>
      </c>
      <c r="AX489" s="211" t="str">
        <f t="shared" si="319"/>
        <v>NO</v>
      </c>
      <c r="AY489" s="125" t="str">
        <f t="shared" si="320"/>
        <v/>
      </c>
    </row>
    <row r="490" spans="1:51" s="211" customFormat="1" x14ac:dyDescent="0.25">
      <c r="A490" s="211" t="s">
        <v>4301</v>
      </c>
      <c r="B490" s="211" t="s">
        <v>4301</v>
      </c>
      <c r="C490" s="211" t="str">
        <f t="shared" si="282"/>
        <v xml:space="preserve">100% off Motion detector </v>
      </c>
      <c r="D490" s="211" t="str">
        <f t="shared" si="283"/>
        <v>100% rabais – Détecteur de movement</v>
      </c>
      <c r="E490" s="211" t="str">
        <f t="shared" si="284"/>
        <v/>
      </c>
      <c r="F490" s="211" t="str">
        <f t="shared" si="285"/>
        <v xml:space="preserve">100% off Motion detector </v>
      </c>
      <c r="G490" s="211" t="str">
        <f t="shared" si="286"/>
        <v>100% rabais – Détecteur de movement</v>
      </c>
      <c r="H490" s="211" t="str">
        <f t="shared" si="287"/>
        <v xml:space="preserve">100% off Motion detector </v>
      </c>
      <c r="I490" s="211" t="str">
        <f t="shared" si="317"/>
        <v>100% rabais – Détecteur de movement</v>
      </c>
      <c r="J490" s="211" t="str">
        <f t="shared" si="288"/>
        <v/>
      </c>
      <c r="K490" s="211" t="str">
        <f t="shared" si="289"/>
        <v/>
      </c>
      <c r="L490" s="211" t="str">
        <f t="shared" si="318"/>
        <v>Service</v>
      </c>
      <c r="M490" s="211" t="str">
        <f t="shared" si="290"/>
        <v>NO</v>
      </c>
      <c r="N490" s="211" t="str">
        <f t="shared" si="291"/>
        <v>Product</v>
      </c>
      <c r="O490" s="211" t="str">
        <f t="shared" si="292"/>
        <v>Promotion</v>
      </c>
      <c r="P490" s="211" t="str">
        <f t="shared" si="293"/>
        <v>One Time</v>
      </c>
      <c r="Q490" s="349">
        <v>43930</v>
      </c>
      <c r="R490" s="349"/>
      <c r="S490" s="211" t="str">
        <f t="shared" si="294"/>
        <v>NO</v>
      </c>
      <c r="T490" s="211" t="str">
        <f t="shared" si="295"/>
        <v>No</v>
      </c>
      <c r="U490" s="211" t="str">
        <f t="shared" si="296"/>
        <v>No</v>
      </c>
      <c r="V490" s="211" t="str">
        <f t="shared" si="297"/>
        <v>NO</v>
      </c>
      <c r="W490" s="211" t="str">
        <f t="shared" si="298"/>
        <v>NO</v>
      </c>
      <c r="X490" s="211">
        <v>0</v>
      </c>
      <c r="Y490" s="211" t="s">
        <v>3277</v>
      </c>
      <c r="Z490" s="211" t="s">
        <v>3275</v>
      </c>
      <c r="AA490" s="211" t="s">
        <v>3319</v>
      </c>
      <c r="AB490" s="211" t="s">
        <v>3286</v>
      </c>
      <c r="AC490" s="211" t="s">
        <v>3286</v>
      </c>
      <c r="AD490" s="211" t="s">
        <v>3320</v>
      </c>
      <c r="AE490" s="211" t="str">
        <f t="shared" si="299"/>
        <v>Service</v>
      </c>
      <c r="AF490" s="211" t="str">
        <f t="shared" si="300"/>
        <v>Service</v>
      </c>
      <c r="AG490" s="211" t="str">
        <f t="shared" si="301"/>
        <v>REPDISCMTN</v>
      </c>
      <c r="AH490" s="211" t="str">
        <f t="shared" si="321"/>
        <v/>
      </c>
      <c r="AI490" s="211" t="str">
        <f t="shared" si="302"/>
        <v>NO</v>
      </c>
      <c r="AJ490" s="211" t="str">
        <f t="shared" si="303"/>
        <v/>
      </c>
      <c r="AK490" s="211" t="str">
        <f t="shared" si="304"/>
        <v/>
      </c>
      <c r="AL490" s="211" t="str">
        <f t="shared" si="305"/>
        <v/>
      </c>
      <c r="AM490" s="211" t="str">
        <f t="shared" si="306"/>
        <v>Offer</v>
      </c>
      <c r="AN490" s="211" t="str">
        <f t="shared" si="307"/>
        <v>No</v>
      </c>
      <c r="AO490" s="211" t="str">
        <f t="shared" si="308"/>
        <v>No</v>
      </c>
      <c r="AP490" s="211" t="str">
        <f t="shared" si="309"/>
        <v>No</v>
      </c>
      <c r="AQ490" s="211" t="str">
        <f t="shared" si="310"/>
        <v/>
      </c>
      <c r="AR490" s="211" t="str">
        <f t="shared" si="311"/>
        <v/>
      </c>
      <c r="AS490" s="211" t="str">
        <f t="shared" si="312"/>
        <v/>
      </c>
      <c r="AT490" s="211" t="str">
        <f t="shared" si="313"/>
        <v>NO</v>
      </c>
      <c r="AU490" s="211" t="str">
        <f t="shared" si="314"/>
        <v/>
      </c>
      <c r="AV490" s="211" t="str">
        <f t="shared" si="315"/>
        <v/>
      </c>
      <c r="AW490" s="211" t="str">
        <f t="shared" si="316"/>
        <v/>
      </c>
      <c r="AX490" s="211" t="str">
        <f t="shared" si="319"/>
        <v>NO</v>
      </c>
      <c r="AY490" s="125" t="str">
        <f t="shared" si="320"/>
        <v/>
      </c>
    </row>
    <row r="491" spans="1:51" s="211" customFormat="1" x14ac:dyDescent="0.25">
      <c r="A491" s="211" t="s">
        <v>4302</v>
      </c>
      <c r="B491" s="211" t="s">
        <v>4302</v>
      </c>
      <c r="C491" s="211" t="str">
        <f t="shared" si="282"/>
        <v xml:space="preserve">100% off Door and window contact </v>
      </c>
      <c r="D491" s="211" t="str">
        <f t="shared" si="283"/>
        <v xml:space="preserve">100% rabais – Contact de porte et fenêtre </v>
      </c>
      <c r="E491" s="211" t="str">
        <f t="shared" si="284"/>
        <v/>
      </c>
      <c r="F491" s="211" t="str">
        <f t="shared" si="285"/>
        <v xml:space="preserve">100% off Door and window contact </v>
      </c>
      <c r="G491" s="211" t="str">
        <f t="shared" si="286"/>
        <v xml:space="preserve">100% rabais – Contact de porte et fenêtre </v>
      </c>
      <c r="H491" s="211" t="str">
        <f t="shared" si="287"/>
        <v xml:space="preserve">100% off Door and window contact </v>
      </c>
      <c r="I491" s="211" t="str">
        <f t="shared" si="317"/>
        <v xml:space="preserve">100% rabais – Contact de porte et fenêtre </v>
      </c>
      <c r="J491" s="211" t="str">
        <f t="shared" si="288"/>
        <v/>
      </c>
      <c r="K491" s="211" t="str">
        <f t="shared" si="289"/>
        <v/>
      </c>
      <c r="L491" s="211" t="str">
        <f t="shared" si="318"/>
        <v>Service</v>
      </c>
      <c r="M491" s="211" t="str">
        <f t="shared" si="290"/>
        <v>NO</v>
      </c>
      <c r="N491" s="211" t="str">
        <f t="shared" si="291"/>
        <v>Product</v>
      </c>
      <c r="O491" s="211" t="str">
        <f t="shared" si="292"/>
        <v>Promotion</v>
      </c>
      <c r="P491" s="211" t="str">
        <f t="shared" si="293"/>
        <v>One Time</v>
      </c>
      <c r="Q491" s="349">
        <v>43930</v>
      </c>
      <c r="R491" s="349"/>
      <c r="S491" s="211" t="str">
        <f t="shared" si="294"/>
        <v>NO</v>
      </c>
      <c r="T491" s="211" t="str">
        <f t="shared" si="295"/>
        <v>No</v>
      </c>
      <c r="U491" s="211" t="str">
        <f t="shared" si="296"/>
        <v>No</v>
      </c>
      <c r="V491" s="211" t="str">
        <f t="shared" si="297"/>
        <v>NO</v>
      </c>
      <c r="W491" s="211" t="str">
        <f t="shared" si="298"/>
        <v>NO</v>
      </c>
      <c r="X491" s="211">
        <v>0</v>
      </c>
      <c r="Y491" s="211" t="s">
        <v>3277</v>
      </c>
      <c r="Z491" s="211" t="s">
        <v>3275</v>
      </c>
      <c r="AA491" s="211" t="s">
        <v>3319</v>
      </c>
      <c r="AB491" s="211" t="s">
        <v>3286</v>
      </c>
      <c r="AC491" s="211" t="s">
        <v>3286</v>
      </c>
      <c r="AD491" s="211" t="s">
        <v>3320</v>
      </c>
      <c r="AE491" s="211" t="str">
        <f t="shared" si="299"/>
        <v>Service</v>
      </c>
      <c r="AF491" s="211" t="str">
        <f t="shared" si="300"/>
        <v>Service</v>
      </c>
      <c r="AG491" s="211" t="str">
        <f t="shared" si="301"/>
        <v>REPDISCDWC</v>
      </c>
      <c r="AH491" s="211" t="str">
        <f t="shared" si="321"/>
        <v/>
      </c>
      <c r="AI491" s="211" t="str">
        <f t="shared" si="302"/>
        <v>NO</v>
      </c>
      <c r="AJ491" s="211" t="str">
        <f t="shared" si="303"/>
        <v/>
      </c>
      <c r="AK491" s="211" t="str">
        <f t="shared" si="304"/>
        <v/>
      </c>
      <c r="AL491" s="211" t="str">
        <f t="shared" si="305"/>
        <v/>
      </c>
      <c r="AM491" s="211" t="str">
        <f t="shared" si="306"/>
        <v>Offer</v>
      </c>
      <c r="AN491" s="211" t="str">
        <f t="shared" si="307"/>
        <v>No</v>
      </c>
      <c r="AO491" s="211" t="str">
        <f t="shared" si="308"/>
        <v>No</v>
      </c>
      <c r="AP491" s="211" t="str">
        <f t="shared" si="309"/>
        <v>No</v>
      </c>
      <c r="AQ491" s="211" t="str">
        <f t="shared" si="310"/>
        <v/>
      </c>
      <c r="AR491" s="211" t="str">
        <f t="shared" si="311"/>
        <v/>
      </c>
      <c r="AS491" s="211" t="str">
        <f t="shared" si="312"/>
        <v/>
      </c>
      <c r="AT491" s="211" t="str">
        <f t="shared" si="313"/>
        <v>NO</v>
      </c>
      <c r="AU491" s="211" t="str">
        <f t="shared" si="314"/>
        <v/>
      </c>
      <c r="AV491" s="211" t="str">
        <f t="shared" si="315"/>
        <v/>
      </c>
      <c r="AW491" s="211" t="str">
        <f t="shared" si="316"/>
        <v/>
      </c>
      <c r="AX491" s="211" t="str">
        <f t="shared" si="319"/>
        <v>NO</v>
      </c>
      <c r="AY491" s="125" t="str">
        <f t="shared" si="320"/>
        <v/>
      </c>
    </row>
    <row r="492" spans="1:51" s="211" customFormat="1" x14ac:dyDescent="0.25">
      <c r="A492" s="211" t="s">
        <v>4303</v>
      </c>
      <c r="B492" s="211" t="s">
        <v>4303</v>
      </c>
      <c r="C492" s="211" t="str">
        <f t="shared" si="282"/>
        <v xml:space="preserve">100% off Glass break sensor </v>
      </c>
      <c r="D492" s="211" t="str">
        <f t="shared" si="283"/>
        <v xml:space="preserve">100% rabais – Capteur de bris de verre </v>
      </c>
      <c r="E492" s="211" t="str">
        <f t="shared" si="284"/>
        <v/>
      </c>
      <c r="F492" s="211" t="str">
        <f t="shared" si="285"/>
        <v xml:space="preserve">100% off Glass break sensor </v>
      </c>
      <c r="G492" s="211" t="str">
        <f t="shared" si="286"/>
        <v xml:space="preserve">100% rabais – Capteur de bris de verre </v>
      </c>
      <c r="H492" s="211" t="str">
        <f t="shared" si="287"/>
        <v xml:space="preserve">100% off Glass break sensor </v>
      </c>
      <c r="I492" s="211" t="str">
        <f t="shared" si="317"/>
        <v xml:space="preserve">100% rabais – Capteur de bris de verre </v>
      </c>
      <c r="J492" s="211" t="str">
        <f t="shared" si="288"/>
        <v/>
      </c>
      <c r="K492" s="211" t="str">
        <f t="shared" si="289"/>
        <v/>
      </c>
      <c r="L492" s="211" t="str">
        <f t="shared" si="318"/>
        <v>Service</v>
      </c>
      <c r="M492" s="211" t="str">
        <f t="shared" si="290"/>
        <v>NO</v>
      </c>
      <c r="N492" s="211" t="str">
        <f t="shared" si="291"/>
        <v>Product</v>
      </c>
      <c r="O492" s="211" t="str">
        <f t="shared" si="292"/>
        <v>Promotion</v>
      </c>
      <c r="P492" s="211" t="str">
        <f t="shared" si="293"/>
        <v>One Time</v>
      </c>
      <c r="Q492" s="349">
        <v>43930</v>
      </c>
      <c r="R492" s="349"/>
      <c r="S492" s="211" t="str">
        <f t="shared" si="294"/>
        <v>NO</v>
      </c>
      <c r="T492" s="211" t="str">
        <f t="shared" si="295"/>
        <v>No</v>
      </c>
      <c r="U492" s="211" t="str">
        <f t="shared" si="296"/>
        <v>No</v>
      </c>
      <c r="V492" s="211" t="str">
        <f t="shared" si="297"/>
        <v>NO</v>
      </c>
      <c r="W492" s="211" t="str">
        <f t="shared" si="298"/>
        <v>NO</v>
      </c>
      <c r="X492" s="211">
        <v>0</v>
      </c>
      <c r="Y492" s="211" t="s">
        <v>3277</v>
      </c>
      <c r="Z492" s="211" t="s">
        <v>3275</v>
      </c>
      <c r="AA492" s="211" t="s">
        <v>3319</v>
      </c>
      <c r="AB492" s="211" t="s">
        <v>3286</v>
      </c>
      <c r="AC492" s="211" t="s">
        <v>3286</v>
      </c>
      <c r="AD492" s="211" t="s">
        <v>3320</v>
      </c>
      <c r="AE492" s="211" t="str">
        <f t="shared" si="299"/>
        <v>Service</v>
      </c>
      <c r="AF492" s="211" t="str">
        <f t="shared" si="300"/>
        <v>Service</v>
      </c>
      <c r="AG492" s="211" t="str">
        <f t="shared" si="301"/>
        <v>REPDISCGBS</v>
      </c>
      <c r="AH492" s="211" t="str">
        <f t="shared" si="321"/>
        <v/>
      </c>
      <c r="AI492" s="211" t="str">
        <f t="shared" si="302"/>
        <v>NO</v>
      </c>
      <c r="AJ492" s="211" t="str">
        <f t="shared" si="303"/>
        <v/>
      </c>
      <c r="AK492" s="211" t="str">
        <f t="shared" si="304"/>
        <v/>
      </c>
      <c r="AL492" s="211" t="str">
        <f t="shared" si="305"/>
        <v/>
      </c>
      <c r="AM492" s="211" t="str">
        <f t="shared" si="306"/>
        <v>Offer</v>
      </c>
      <c r="AN492" s="211" t="str">
        <f t="shared" si="307"/>
        <v>No</v>
      </c>
      <c r="AO492" s="211" t="str">
        <f t="shared" si="308"/>
        <v>No</v>
      </c>
      <c r="AP492" s="211" t="str">
        <f t="shared" si="309"/>
        <v>No</v>
      </c>
      <c r="AQ492" s="211" t="str">
        <f t="shared" si="310"/>
        <v/>
      </c>
      <c r="AR492" s="211" t="str">
        <f t="shared" si="311"/>
        <v/>
      </c>
      <c r="AS492" s="211" t="str">
        <f t="shared" si="312"/>
        <v/>
      </c>
      <c r="AT492" s="211" t="str">
        <f t="shared" si="313"/>
        <v>NO</v>
      </c>
      <c r="AU492" s="211" t="str">
        <f t="shared" si="314"/>
        <v/>
      </c>
      <c r="AV492" s="211" t="str">
        <f t="shared" si="315"/>
        <v/>
      </c>
      <c r="AW492" s="211" t="str">
        <f t="shared" si="316"/>
        <v/>
      </c>
      <c r="AX492" s="211" t="str">
        <f t="shared" si="319"/>
        <v>NO</v>
      </c>
      <c r="AY492" s="125" t="str">
        <f t="shared" si="320"/>
        <v/>
      </c>
    </row>
    <row r="493" spans="1:51" s="211" customFormat="1" x14ac:dyDescent="0.25">
      <c r="A493" s="211" t="s">
        <v>4304</v>
      </c>
      <c r="B493" s="211" t="s">
        <v>4304</v>
      </c>
      <c r="C493" s="211" t="str">
        <f t="shared" si="282"/>
        <v>100% off Smoke and heat detector</v>
      </c>
      <c r="D493" s="211" t="str">
        <f t="shared" si="283"/>
        <v xml:space="preserve">100% rabais – Détecteur de fumée et de chaleur </v>
      </c>
      <c r="E493" s="211" t="str">
        <f t="shared" si="284"/>
        <v/>
      </c>
      <c r="F493" s="211" t="str">
        <f t="shared" si="285"/>
        <v>100% off Smoke and heat detector</v>
      </c>
      <c r="G493" s="211" t="str">
        <f t="shared" si="286"/>
        <v xml:space="preserve">100% rabais – Détecteur de fumée et de chaleur </v>
      </c>
      <c r="H493" s="211" t="str">
        <f t="shared" si="287"/>
        <v>100% off Smoke and heat detector</v>
      </c>
      <c r="I493" s="211" t="str">
        <f t="shared" si="317"/>
        <v xml:space="preserve">100% rabais – Détecteur de fumée et de chaleur </v>
      </c>
      <c r="J493" s="211" t="str">
        <f t="shared" si="288"/>
        <v/>
      </c>
      <c r="K493" s="211" t="str">
        <f t="shared" si="289"/>
        <v/>
      </c>
      <c r="L493" s="211" t="str">
        <f t="shared" si="318"/>
        <v>Service</v>
      </c>
      <c r="M493" s="211" t="str">
        <f t="shared" si="290"/>
        <v>NO</v>
      </c>
      <c r="N493" s="211" t="str">
        <f t="shared" si="291"/>
        <v>Product</v>
      </c>
      <c r="O493" s="211" t="str">
        <f t="shared" si="292"/>
        <v>Promotion</v>
      </c>
      <c r="P493" s="211" t="str">
        <f t="shared" si="293"/>
        <v>One Time</v>
      </c>
      <c r="Q493" s="349">
        <v>43930</v>
      </c>
      <c r="R493" s="349"/>
      <c r="S493" s="211" t="str">
        <f t="shared" si="294"/>
        <v>NO</v>
      </c>
      <c r="T493" s="211" t="str">
        <f t="shared" si="295"/>
        <v>No</v>
      </c>
      <c r="U493" s="211" t="str">
        <f t="shared" si="296"/>
        <v>No</v>
      </c>
      <c r="V493" s="211" t="str">
        <f t="shared" si="297"/>
        <v>NO</v>
      </c>
      <c r="W493" s="211" t="str">
        <f t="shared" si="298"/>
        <v>NO</v>
      </c>
      <c r="X493" s="211">
        <v>0</v>
      </c>
      <c r="Y493" s="211" t="s">
        <v>3277</v>
      </c>
      <c r="Z493" s="211" t="s">
        <v>3275</v>
      </c>
      <c r="AA493" s="211" t="s">
        <v>3319</v>
      </c>
      <c r="AB493" s="211" t="s">
        <v>3286</v>
      </c>
      <c r="AC493" s="211" t="s">
        <v>3286</v>
      </c>
      <c r="AD493" s="211" t="s">
        <v>3320</v>
      </c>
      <c r="AE493" s="211" t="str">
        <f t="shared" si="299"/>
        <v>Service</v>
      </c>
      <c r="AF493" s="211" t="str">
        <f t="shared" si="300"/>
        <v>Service</v>
      </c>
      <c r="AG493" s="211" t="str">
        <f t="shared" si="301"/>
        <v>REPDISCSHD</v>
      </c>
      <c r="AH493" s="211" t="str">
        <f t="shared" si="321"/>
        <v/>
      </c>
      <c r="AI493" s="211" t="str">
        <f t="shared" si="302"/>
        <v>NO</v>
      </c>
      <c r="AJ493" s="211" t="str">
        <f t="shared" si="303"/>
        <v/>
      </c>
      <c r="AK493" s="211" t="str">
        <f t="shared" si="304"/>
        <v/>
      </c>
      <c r="AL493" s="211" t="str">
        <f t="shared" si="305"/>
        <v/>
      </c>
      <c r="AM493" s="211" t="str">
        <f t="shared" si="306"/>
        <v>Offer</v>
      </c>
      <c r="AN493" s="211" t="str">
        <f t="shared" si="307"/>
        <v>No</v>
      </c>
      <c r="AO493" s="211" t="str">
        <f t="shared" si="308"/>
        <v>No</v>
      </c>
      <c r="AP493" s="211" t="str">
        <f t="shared" si="309"/>
        <v>No</v>
      </c>
      <c r="AQ493" s="211" t="str">
        <f t="shared" si="310"/>
        <v/>
      </c>
      <c r="AR493" s="211" t="str">
        <f t="shared" si="311"/>
        <v/>
      </c>
      <c r="AS493" s="211" t="str">
        <f t="shared" si="312"/>
        <v/>
      </c>
      <c r="AT493" s="211" t="str">
        <f t="shared" si="313"/>
        <v>NO</v>
      </c>
      <c r="AU493" s="211" t="str">
        <f t="shared" si="314"/>
        <v/>
      </c>
      <c r="AV493" s="211" t="str">
        <f t="shared" si="315"/>
        <v/>
      </c>
      <c r="AW493" s="211" t="str">
        <f t="shared" si="316"/>
        <v/>
      </c>
      <c r="AX493" s="211" t="str">
        <f t="shared" si="319"/>
        <v>NO</v>
      </c>
      <c r="AY493" s="125" t="str">
        <f t="shared" si="320"/>
        <v/>
      </c>
    </row>
    <row r="494" spans="1:51" s="211" customFormat="1" x14ac:dyDescent="0.25">
      <c r="A494" s="211" t="s">
        <v>4305</v>
      </c>
      <c r="B494" s="211" t="s">
        <v>4305</v>
      </c>
      <c r="C494" s="211" t="str">
        <f t="shared" si="282"/>
        <v>100% off Flood sensor</v>
      </c>
      <c r="D494" s="211" t="str">
        <f t="shared" si="283"/>
        <v xml:space="preserve">100% rabais – Détecteur d’inondation </v>
      </c>
      <c r="E494" s="211" t="str">
        <f t="shared" si="284"/>
        <v/>
      </c>
      <c r="F494" s="211" t="str">
        <f t="shared" si="285"/>
        <v>100% off Flood sensor</v>
      </c>
      <c r="G494" s="211" t="str">
        <f t="shared" si="286"/>
        <v xml:space="preserve">100% rabais – Détecteur d’inondation </v>
      </c>
      <c r="H494" s="211" t="str">
        <f t="shared" si="287"/>
        <v>100% off Flood sensor</v>
      </c>
      <c r="I494" s="211" t="str">
        <f t="shared" si="317"/>
        <v xml:space="preserve">100% rabais – Détecteur d’inondation </v>
      </c>
      <c r="J494" s="211" t="str">
        <f t="shared" si="288"/>
        <v/>
      </c>
      <c r="K494" s="211" t="str">
        <f t="shared" si="289"/>
        <v/>
      </c>
      <c r="L494" s="211" t="str">
        <f t="shared" si="318"/>
        <v>Service</v>
      </c>
      <c r="M494" s="211" t="str">
        <f t="shared" si="290"/>
        <v>NO</v>
      </c>
      <c r="N494" s="211" t="str">
        <f t="shared" si="291"/>
        <v>Product</v>
      </c>
      <c r="O494" s="211" t="str">
        <f t="shared" si="292"/>
        <v>Promotion</v>
      </c>
      <c r="P494" s="211" t="str">
        <f t="shared" si="293"/>
        <v>One Time</v>
      </c>
      <c r="Q494" s="349">
        <v>43930</v>
      </c>
      <c r="R494" s="349"/>
      <c r="S494" s="211" t="str">
        <f t="shared" si="294"/>
        <v>NO</v>
      </c>
      <c r="T494" s="211" t="str">
        <f t="shared" si="295"/>
        <v>No</v>
      </c>
      <c r="U494" s="211" t="str">
        <f t="shared" si="296"/>
        <v>No</v>
      </c>
      <c r="V494" s="211" t="str">
        <f t="shared" si="297"/>
        <v>NO</v>
      </c>
      <c r="W494" s="211" t="str">
        <f t="shared" si="298"/>
        <v>NO</v>
      </c>
      <c r="X494" s="211">
        <v>0</v>
      </c>
      <c r="Y494" s="211" t="s">
        <v>3277</v>
      </c>
      <c r="Z494" s="211" t="s">
        <v>3275</v>
      </c>
      <c r="AA494" s="211" t="s">
        <v>3319</v>
      </c>
      <c r="AB494" s="211" t="s">
        <v>3286</v>
      </c>
      <c r="AC494" s="211" t="s">
        <v>3286</v>
      </c>
      <c r="AD494" s="211" t="s">
        <v>3320</v>
      </c>
      <c r="AE494" s="211" t="str">
        <f t="shared" si="299"/>
        <v>Service</v>
      </c>
      <c r="AF494" s="211" t="str">
        <f t="shared" si="300"/>
        <v>Service</v>
      </c>
      <c r="AG494" s="211" t="str">
        <f t="shared" si="301"/>
        <v>REPDISCFLS</v>
      </c>
      <c r="AH494" s="211" t="str">
        <f t="shared" si="321"/>
        <v/>
      </c>
      <c r="AI494" s="211" t="str">
        <f t="shared" si="302"/>
        <v>NO</v>
      </c>
      <c r="AJ494" s="211" t="str">
        <f t="shared" si="303"/>
        <v/>
      </c>
      <c r="AK494" s="211" t="str">
        <f t="shared" si="304"/>
        <v/>
      </c>
      <c r="AL494" s="211" t="str">
        <f t="shared" si="305"/>
        <v/>
      </c>
      <c r="AM494" s="211" t="str">
        <f t="shared" si="306"/>
        <v>Offer</v>
      </c>
      <c r="AN494" s="211" t="str">
        <f t="shared" si="307"/>
        <v>No</v>
      </c>
      <c r="AO494" s="211" t="str">
        <f t="shared" si="308"/>
        <v>No</v>
      </c>
      <c r="AP494" s="211" t="str">
        <f t="shared" si="309"/>
        <v>No</v>
      </c>
      <c r="AQ494" s="211" t="str">
        <f t="shared" si="310"/>
        <v/>
      </c>
      <c r="AR494" s="211" t="str">
        <f t="shared" si="311"/>
        <v/>
      </c>
      <c r="AS494" s="211" t="str">
        <f t="shared" si="312"/>
        <v/>
      </c>
      <c r="AT494" s="211" t="str">
        <f t="shared" si="313"/>
        <v>NO</v>
      </c>
      <c r="AU494" s="211" t="str">
        <f t="shared" si="314"/>
        <v/>
      </c>
      <c r="AV494" s="211" t="str">
        <f t="shared" si="315"/>
        <v/>
      </c>
      <c r="AW494" s="211" t="str">
        <f t="shared" si="316"/>
        <v/>
      </c>
      <c r="AX494" s="211" t="str">
        <f t="shared" si="319"/>
        <v>NO</v>
      </c>
      <c r="AY494" s="125" t="str">
        <f t="shared" si="320"/>
        <v/>
      </c>
    </row>
    <row r="495" spans="1:51" s="211" customFormat="1" x14ac:dyDescent="0.25">
      <c r="A495" s="211" t="s">
        <v>4306</v>
      </c>
      <c r="B495" s="211" t="s">
        <v>4306</v>
      </c>
      <c r="C495" s="211" t="str">
        <f t="shared" si="282"/>
        <v xml:space="preserve">100% off Carbon monoxide detector </v>
      </c>
      <c r="D495" s="211" t="str">
        <f t="shared" si="283"/>
        <v>100% rabais – Détecteur de monoxyde de carbone</v>
      </c>
      <c r="E495" s="211" t="str">
        <f t="shared" si="284"/>
        <v/>
      </c>
      <c r="F495" s="211" t="str">
        <f t="shared" si="285"/>
        <v xml:space="preserve">100% off Carbon monoxide detector </v>
      </c>
      <c r="G495" s="211" t="str">
        <f t="shared" si="286"/>
        <v>100% rabais – Détecteur de monoxyde de carbone</v>
      </c>
      <c r="H495" s="211" t="str">
        <f t="shared" si="287"/>
        <v xml:space="preserve">100% off Carbon monoxide detector </v>
      </c>
      <c r="I495" s="211" t="str">
        <f t="shared" si="317"/>
        <v>100% rabais – Détecteur de monoxyde de carbone</v>
      </c>
      <c r="J495" s="211" t="str">
        <f t="shared" si="288"/>
        <v/>
      </c>
      <c r="K495" s="211" t="str">
        <f t="shared" si="289"/>
        <v/>
      </c>
      <c r="L495" s="211" t="str">
        <f t="shared" si="318"/>
        <v>Service</v>
      </c>
      <c r="M495" s="211" t="str">
        <f t="shared" si="290"/>
        <v>NO</v>
      </c>
      <c r="N495" s="211" t="str">
        <f t="shared" si="291"/>
        <v>Product</v>
      </c>
      <c r="O495" s="211" t="str">
        <f t="shared" si="292"/>
        <v>Promotion</v>
      </c>
      <c r="P495" s="211" t="str">
        <f t="shared" si="293"/>
        <v>One Time</v>
      </c>
      <c r="Q495" s="349">
        <v>43930</v>
      </c>
      <c r="R495" s="349"/>
      <c r="S495" s="211" t="str">
        <f t="shared" si="294"/>
        <v>NO</v>
      </c>
      <c r="T495" s="211" t="str">
        <f t="shared" si="295"/>
        <v>No</v>
      </c>
      <c r="U495" s="211" t="str">
        <f t="shared" si="296"/>
        <v>No</v>
      </c>
      <c r="V495" s="211" t="str">
        <f t="shared" si="297"/>
        <v>NO</v>
      </c>
      <c r="W495" s="211" t="str">
        <f t="shared" si="298"/>
        <v>NO</v>
      </c>
      <c r="X495" s="211">
        <v>0</v>
      </c>
      <c r="Y495" s="211" t="s">
        <v>3277</v>
      </c>
      <c r="Z495" s="211" t="s">
        <v>3275</v>
      </c>
      <c r="AA495" s="211" t="s">
        <v>3319</v>
      </c>
      <c r="AB495" s="211" t="s">
        <v>3286</v>
      </c>
      <c r="AC495" s="211" t="s">
        <v>3286</v>
      </c>
      <c r="AD495" s="211" t="s">
        <v>3320</v>
      </c>
      <c r="AE495" s="211" t="str">
        <f t="shared" si="299"/>
        <v>Service</v>
      </c>
      <c r="AF495" s="211" t="str">
        <f t="shared" si="300"/>
        <v>Service</v>
      </c>
      <c r="AG495" s="211" t="str">
        <f t="shared" si="301"/>
        <v>REPDISCCMD</v>
      </c>
      <c r="AH495" s="211" t="str">
        <f t="shared" si="321"/>
        <v/>
      </c>
      <c r="AI495" s="211" t="str">
        <f t="shared" si="302"/>
        <v>NO</v>
      </c>
      <c r="AJ495" s="211" t="str">
        <f t="shared" si="303"/>
        <v/>
      </c>
      <c r="AK495" s="211" t="str">
        <f t="shared" si="304"/>
        <v/>
      </c>
      <c r="AL495" s="211" t="str">
        <f t="shared" si="305"/>
        <v/>
      </c>
      <c r="AM495" s="211" t="str">
        <f t="shared" si="306"/>
        <v>Offer</v>
      </c>
      <c r="AN495" s="211" t="str">
        <f t="shared" si="307"/>
        <v>No</v>
      </c>
      <c r="AO495" s="211" t="str">
        <f t="shared" si="308"/>
        <v>No</v>
      </c>
      <c r="AP495" s="211" t="str">
        <f t="shared" si="309"/>
        <v>No</v>
      </c>
      <c r="AQ495" s="211" t="str">
        <f t="shared" si="310"/>
        <v/>
      </c>
      <c r="AR495" s="211" t="str">
        <f t="shared" si="311"/>
        <v/>
      </c>
      <c r="AS495" s="211" t="str">
        <f t="shared" si="312"/>
        <v/>
      </c>
      <c r="AT495" s="211" t="str">
        <f t="shared" si="313"/>
        <v>NO</v>
      </c>
      <c r="AU495" s="211" t="str">
        <f t="shared" si="314"/>
        <v/>
      </c>
      <c r="AV495" s="211" t="str">
        <f t="shared" si="315"/>
        <v/>
      </c>
      <c r="AW495" s="211" t="str">
        <f t="shared" si="316"/>
        <v/>
      </c>
      <c r="AX495" s="211" t="str">
        <f t="shared" si="319"/>
        <v>NO</v>
      </c>
      <c r="AY495" s="125" t="str">
        <f t="shared" si="320"/>
        <v/>
      </c>
    </row>
    <row r="496" spans="1:51" s="211" customFormat="1" x14ac:dyDescent="0.25">
      <c r="A496" s="211" t="s">
        <v>4307</v>
      </c>
      <c r="B496" s="211" t="s">
        <v>4307</v>
      </c>
      <c r="C496" s="211" t="str">
        <f t="shared" si="282"/>
        <v xml:space="preserve">100% off Smart thermostat </v>
      </c>
      <c r="D496" s="211" t="str">
        <f t="shared" si="283"/>
        <v xml:space="preserve">100% rabais – Thermostat intelligent </v>
      </c>
      <c r="E496" s="211" t="str">
        <f t="shared" si="284"/>
        <v/>
      </c>
      <c r="F496" s="211" t="str">
        <f t="shared" si="285"/>
        <v xml:space="preserve">100% off Smart thermostat </v>
      </c>
      <c r="G496" s="211" t="str">
        <f t="shared" si="286"/>
        <v xml:space="preserve">100% rabais – Thermostat intelligent </v>
      </c>
      <c r="H496" s="211" t="str">
        <f t="shared" si="287"/>
        <v xml:space="preserve">100% off Smart thermostat </v>
      </c>
      <c r="I496" s="211" t="str">
        <f t="shared" si="317"/>
        <v xml:space="preserve">100% rabais – Thermostat intelligent </v>
      </c>
      <c r="J496" s="211" t="str">
        <f t="shared" si="288"/>
        <v/>
      </c>
      <c r="K496" s="211" t="str">
        <f t="shared" si="289"/>
        <v/>
      </c>
      <c r="L496" s="211" t="str">
        <f t="shared" si="318"/>
        <v>Service</v>
      </c>
      <c r="M496" s="211" t="str">
        <f t="shared" si="290"/>
        <v>NO</v>
      </c>
      <c r="N496" s="211" t="str">
        <f t="shared" si="291"/>
        <v>Product</v>
      </c>
      <c r="O496" s="211" t="str">
        <f t="shared" si="292"/>
        <v>Promotion</v>
      </c>
      <c r="P496" s="211" t="str">
        <f t="shared" si="293"/>
        <v>One Time</v>
      </c>
      <c r="Q496" s="349">
        <v>43930</v>
      </c>
      <c r="R496" s="349"/>
      <c r="S496" s="211" t="str">
        <f t="shared" si="294"/>
        <v>NO</v>
      </c>
      <c r="T496" s="211" t="str">
        <f t="shared" si="295"/>
        <v>No</v>
      </c>
      <c r="U496" s="211" t="str">
        <f t="shared" si="296"/>
        <v>No</v>
      </c>
      <c r="V496" s="211" t="str">
        <f t="shared" si="297"/>
        <v>NO</v>
      </c>
      <c r="W496" s="211" t="str">
        <f t="shared" si="298"/>
        <v>NO</v>
      </c>
      <c r="X496" s="211">
        <v>0</v>
      </c>
      <c r="Y496" s="211" t="s">
        <v>3277</v>
      </c>
      <c r="Z496" s="211" t="s">
        <v>3275</v>
      </c>
      <c r="AA496" s="211" t="s">
        <v>3319</v>
      </c>
      <c r="AB496" s="211" t="s">
        <v>3286</v>
      </c>
      <c r="AC496" s="211" t="s">
        <v>3286</v>
      </c>
      <c r="AD496" s="211" t="s">
        <v>3320</v>
      </c>
      <c r="AE496" s="211" t="str">
        <f t="shared" si="299"/>
        <v>Service</v>
      </c>
      <c r="AF496" s="211" t="str">
        <f t="shared" si="300"/>
        <v>Service</v>
      </c>
      <c r="AG496" s="211" t="str">
        <f t="shared" si="301"/>
        <v>REPDISCSTH</v>
      </c>
      <c r="AH496" s="211" t="str">
        <f t="shared" si="321"/>
        <v/>
      </c>
      <c r="AI496" s="211" t="str">
        <f t="shared" si="302"/>
        <v>NO</v>
      </c>
      <c r="AJ496" s="211" t="str">
        <f t="shared" si="303"/>
        <v/>
      </c>
      <c r="AK496" s="211" t="str">
        <f t="shared" si="304"/>
        <v/>
      </c>
      <c r="AL496" s="211" t="str">
        <f t="shared" si="305"/>
        <v/>
      </c>
      <c r="AM496" s="211" t="str">
        <f t="shared" si="306"/>
        <v>Offer</v>
      </c>
      <c r="AN496" s="211" t="str">
        <f t="shared" si="307"/>
        <v>No</v>
      </c>
      <c r="AO496" s="211" t="str">
        <f t="shared" si="308"/>
        <v>No</v>
      </c>
      <c r="AP496" s="211" t="str">
        <f t="shared" si="309"/>
        <v>No</v>
      </c>
      <c r="AQ496" s="211" t="str">
        <f t="shared" si="310"/>
        <v/>
      </c>
      <c r="AR496" s="211" t="str">
        <f t="shared" si="311"/>
        <v/>
      </c>
      <c r="AS496" s="211" t="str">
        <f t="shared" si="312"/>
        <v/>
      </c>
      <c r="AT496" s="211" t="str">
        <f t="shared" si="313"/>
        <v>NO</v>
      </c>
      <c r="AU496" s="211" t="str">
        <f t="shared" si="314"/>
        <v/>
      </c>
      <c r="AV496" s="211" t="str">
        <f t="shared" si="315"/>
        <v/>
      </c>
      <c r="AW496" s="211" t="str">
        <f t="shared" si="316"/>
        <v/>
      </c>
      <c r="AX496" s="211" t="str">
        <f t="shared" si="319"/>
        <v>NO</v>
      </c>
      <c r="AY496" s="125" t="str">
        <f t="shared" si="320"/>
        <v/>
      </c>
    </row>
    <row r="497" spans="1:51" s="211" customFormat="1" x14ac:dyDescent="0.25">
      <c r="A497" s="211" t="s">
        <v>4308</v>
      </c>
      <c r="B497" s="211" t="s">
        <v>4308</v>
      </c>
      <c r="C497" s="211" t="str">
        <f t="shared" si="282"/>
        <v xml:space="preserve">100% off SmartCode 10 door lock </v>
      </c>
      <c r="D497" s="211" t="str">
        <f t="shared" si="283"/>
        <v>100% rabais – Serrure de porte SmartCode10</v>
      </c>
      <c r="E497" s="211" t="str">
        <f t="shared" si="284"/>
        <v/>
      </c>
      <c r="F497" s="211" t="str">
        <f t="shared" si="285"/>
        <v xml:space="preserve">100% off SmartCode 10 door lock </v>
      </c>
      <c r="G497" s="211" t="str">
        <f t="shared" si="286"/>
        <v>100% rabais – Serrure de porte SmartCode10</v>
      </c>
      <c r="H497" s="211" t="str">
        <f t="shared" si="287"/>
        <v xml:space="preserve">100% off SmartCode 10 door lock </v>
      </c>
      <c r="I497" s="211" t="str">
        <f t="shared" si="317"/>
        <v>100% rabais – Serrure de porte SmartCode10</v>
      </c>
      <c r="J497" s="211" t="str">
        <f t="shared" si="288"/>
        <v/>
      </c>
      <c r="K497" s="211" t="str">
        <f t="shared" si="289"/>
        <v/>
      </c>
      <c r="L497" s="211" t="str">
        <f t="shared" si="318"/>
        <v>Service</v>
      </c>
      <c r="M497" s="211" t="str">
        <f t="shared" si="290"/>
        <v>NO</v>
      </c>
      <c r="N497" s="211" t="str">
        <f t="shared" si="291"/>
        <v>Product</v>
      </c>
      <c r="O497" s="211" t="str">
        <f t="shared" si="292"/>
        <v>Promotion</v>
      </c>
      <c r="P497" s="211" t="str">
        <f t="shared" si="293"/>
        <v>One Time</v>
      </c>
      <c r="Q497" s="349">
        <v>43930</v>
      </c>
      <c r="R497" s="349"/>
      <c r="S497" s="211" t="str">
        <f t="shared" si="294"/>
        <v>NO</v>
      </c>
      <c r="T497" s="211" t="str">
        <f t="shared" si="295"/>
        <v>No</v>
      </c>
      <c r="U497" s="211" t="str">
        <f t="shared" si="296"/>
        <v>No</v>
      </c>
      <c r="V497" s="211" t="str">
        <f t="shared" si="297"/>
        <v>NO</v>
      </c>
      <c r="W497" s="211" t="str">
        <f t="shared" si="298"/>
        <v>NO</v>
      </c>
      <c r="X497" s="211">
        <v>0</v>
      </c>
      <c r="Y497" s="211" t="s">
        <v>3277</v>
      </c>
      <c r="Z497" s="211" t="s">
        <v>3275</v>
      </c>
      <c r="AA497" s="211" t="s">
        <v>3319</v>
      </c>
      <c r="AB497" s="211" t="s">
        <v>3286</v>
      </c>
      <c r="AC497" s="211" t="s">
        <v>3286</v>
      </c>
      <c r="AD497" s="211" t="s">
        <v>3320</v>
      </c>
      <c r="AE497" s="211" t="str">
        <f t="shared" si="299"/>
        <v>Service</v>
      </c>
      <c r="AF497" s="211" t="str">
        <f t="shared" si="300"/>
        <v>Service</v>
      </c>
      <c r="AG497" s="211" t="str">
        <f t="shared" si="301"/>
        <v>REPDISCSDL</v>
      </c>
      <c r="AH497" s="211" t="str">
        <f t="shared" si="321"/>
        <v/>
      </c>
      <c r="AI497" s="211" t="str">
        <f t="shared" si="302"/>
        <v>NO</v>
      </c>
      <c r="AJ497" s="211" t="str">
        <f t="shared" si="303"/>
        <v/>
      </c>
      <c r="AK497" s="211" t="str">
        <f t="shared" si="304"/>
        <v/>
      </c>
      <c r="AL497" s="211" t="str">
        <f t="shared" si="305"/>
        <v/>
      </c>
      <c r="AM497" s="211" t="str">
        <f t="shared" si="306"/>
        <v>Offer</v>
      </c>
      <c r="AN497" s="211" t="str">
        <f t="shared" si="307"/>
        <v>No</v>
      </c>
      <c r="AO497" s="211" t="str">
        <f t="shared" si="308"/>
        <v>No</v>
      </c>
      <c r="AP497" s="211" t="str">
        <f t="shared" si="309"/>
        <v>No</v>
      </c>
      <c r="AQ497" s="211" t="str">
        <f t="shared" si="310"/>
        <v/>
      </c>
      <c r="AR497" s="211" t="str">
        <f t="shared" si="311"/>
        <v/>
      </c>
      <c r="AS497" s="211" t="str">
        <f t="shared" si="312"/>
        <v/>
      </c>
      <c r="AT497" s="211" t="str">
        <f t="shared" si="313"/>
        <v>NO</v>
      </c>
      <c r="AU497" s="211" t="str">
        <f t="shared" si="314"/>
        <v/>
      </c>
      <c r="AV497" s="211" t="str">
        <f t="shared" si="315"/>
        <v/>
      </c>
      <c r="AW497" s="211" t="str">
        <f t="shared" si="316"/>
        <v/>
      </c>
      <c r="AX497" s="211" t="str">
        <f t="shared" si="319"/>
        <v>NO</v>
      </c>
      <c r="AY497" s="125" t="str">
        <f t="shared" si="320"/>
        <v/>
      </c>
    </row>
    <row r="498" spans="1:51" s="211" customFormat="1" x14ac:dyDescent="0.25">
      <c r="A498" s="211" t="s">
        <v>4309</v>
      </c>
      <c r="B498" s="211" t="s">
        <v>4309</v>
      </c>
      <c r="C498" s="211" t="str">
        <f t="shared" si="282"/>
        <v>100% off Smart light bulb</v>
      </c>
      <c r="D498" s="211" t="str">
        <f t="shared" si="283"/>
        <v>100% rabais – Ampoule intelligente</v>
      </c>
      <c r="E498" s="211" t="str">
        <f t="shared" si="284"/>
        <v/>
      </c>
      <c r="F498" s="211" t="str">
        <f t="shared" si="285"/>
        <v>100% off Smart light bulb</v>
      </c>
      <c r="G498" s="211" t="str">
        <f t="shared" si="286"/>
        <v>100% rabais – Ampoule intelligente</v>
      </c>
      <c r="H498" s="211" t="str">
        <f t="shared" si="287"/>
        <v>100% off Smart light bulb</v>
      </c>
      <c r="I498" s="211" t="str">
        <f t="shared" si="317"/>
        <v>100% rabais – Ampoule intelligente</v>
      </c>
      <c r="J498" s="211" t="str">
        <f t="shared" si="288"/>
        <v/>
      </c>
      <c r="K498" s="211" t="str">
        <f t="shared" si="289"/>
        <v/>
      </c>
      <c r="L498" s="211" t="str">
        <f t="shared" si="318"/>
        <v>Service</v>
      </c>
      <c r="M498" s="211" t="str">
        <f t="shared" si="290"/>
        <v>NO</v>
      </c>
      <c r="N498" s="211" t="str">
        <f t="shared" si="291"/>
        <v>Product</v>
      </c>
      <c r="O498" s="211" t="str">
        <f t="shared" si="292"/>
        <v>Promotion</v>
      </c>
      <c r="P498" s="211" t="str">
        <f t="shared" si="293"/>
        <v>One Time</v>
      </c>
      <c r="Q498" s="349">
        <v>43930</v>
      </c>
      <c r="R498" s="349"/>
      <c r="S498" s="211" t="str">
        <f t="shared" si="294"/>
        <v>NO</v>
      </c>
      <c r="T498" s="211" t="str">
        <f t="shared" si="295"/>
        <v>No</v>
      </c>
      <c r="U498" s="211" t="str">
        <f t="shared" si="296"/>
        <v>No</v>
      </c>
      <c r="V498" s="211" t="str">
        <f t="shared" si="297"/>
        <v>NO</v>
      </c>
      <c r="W498" s="211" t="str">
        <f t="shared" si="298"/>
        <v>NO</v>
      </c>
      <c r="X498" s="211">
        <v>0</v>
      </c>
      <c r="Y498" s="211" t="s">
        <v>3277</v>
      </c>
      <c r="Z498" s="211" t="s">
        <v>3275</v>
      </c>
      <c r="AA498" s="211" t="s">
        <v>3319</v>
      </c>
      <c r="AB498" s="211" t="s">
        <v>3286</v>
      </c>
      <c r="AC498" s="211" t="s">
        <v>3286</v>
      </c>
      <c r="AD498" s="211" t="s">
        <v>3320</v>
      </c>
      <c r="AE498" s="211" t="str">
        <f t="shared" si="299"/>
        <v>Service</v>
      </c>
      <c r="AF498" s="211" t="str">
        <f t="shared" si="300"/>
        <v>Service</v>
      </c>
      <c r="AG498" s="211" t="str">
        <f t="shared" si="301"/>
        <v>REPDISCSLB</v>
      </c>
      <c r="AH498" s="211" t="str">
        <f t="shared" si="321"/>
        <v/>
      </c>
      <c r="AI498" s="211" t="str">
        <f t="shared" si="302"/>
        <v>NO</v>
      </c>
      <c r="AJ498" s="211" t="str">
        <f t="shared" si="303"/>
        <v/>
      </c>
      <c r="AK498" s="211" t="str">
        <f t="shared" si="304"/>
        <v/>
      </c>
      <c r="AL498" s="211" t="str">
        <f t="shared" si="305"/>
        <v/>
      </c>
      <c r="AM498" s="211" t="str">
        <f t="shared" si="306"/>
        <v>Offer</v>
      </c>
      <c r="AN498" s="211" t="str">
        <f t="shared" si="307"/>
        <v>No</v>
      </c>
      <c r="AO498" s="211" t="str">
        <f t="shared" si="308"/>
        <v>No</v>
      </c>
      <c r="AP498" s="211" t="str">
        <f t="shared" si="309"/>
        <v>No</v>
      </c>
      <c r="AQ498" s="211" t="str">
        <f t="shared" si="310"/>
        <v/>
      </c>
      <c r="AR498" s="211" t="str">
        <f t="shared" si="311"/>
        <v/>
      </c>
      <c r="AS498" s="211" t="str">
        <f t="shared" si="312"/>
        <v/>
      </c>
      <c r="AT498" s="211" t="str">
        <f t="shared" si="313"/>
        <v>NO</v>
      </c>
      <c r="AU498" s="211" t="str">
        <f t="shared" si="314"/>
        <v/>
      </c>
      <c r="AV498" s="211" t="str">
        <f t="shared" si="315"/>
        <v/>
      </c>
      <c r="AW498" s="211" t="str">
        <f t="shared" si="316"/>
        <v/>
      </c>
      <c r="AX498" s="211" t="str">
        <f t="shared" si="319"/>
        <v>NO</v>
      </c>
      <c r="AY498" s="125" t="str">
        <f t="shared" si="320"/>
        <v/>
      </c>
    </row>
    <row r="499" spans="1:51" s="211" customFormat="1" x14ac:dyDescent="0.25">
      <c r="A499" s="211" t="s">
        <v>4310</v>
      </c>
      <c r="B499" s="211" t="s">
        <v>4310</v>
      </c>
      <c r="C499" s="211" t="str">
        <f t="shared" si="282"/>
        <v>100% off Video doorbell</v>
      </c>
      <c r="D499" s="211" t="str">
        <f t="shared" si="283"/>
        <v>100% rabais – Sonnette video</v>
      </c>
      <c r="E499" s="211" t="str">
        <f t="shared" si="284"/>
        <v/>
      </c>
      <c r="F499" s="211" t="str">
        <f t="shared" si="285"/>
        <v>100% off Video doorbell</v>
      </c>
      <c r="G499" s="211" t="str">
        <f t="shared" si="286"/>
        <v>100% rabais – Sonnette video</v>
      </c>
      <c r="H499" s="211" t="str">
        <f t="shared" si="287"/>
        <v>100% off Video doorbell</v>
      </c>
      <c r="I499" s="211" t="str">
        <f t="shared" si="317"/>
        <v>100% rabais – Sonnette video</v>
      </c>
      <c r="J499" s="211" t="str">
        <f t="shared" si="288"/>
        <v/>
      </c>
      <c r="K499" s="211" t="str">
        <f t="shared" si="289"/>
        <v/>
      </c>
      <c r="L499" s="211" t="str">
        <f t="shared" si="318"/>
        <v>Service</v>
      </c>
      <c r="M499" s="211" t="str">
        <f t="shared" si="290"/>
        <v>NO</v>
      </c>
      <c r="N499" s="211" t="str">
        <f t="shared" si="291"/>
        <v>Product</v>
      </c>
      <c r="O499" s="211" t="str">
        <f t="shared" si="292"/>
        <v>Promotion</v>
      </c>
      <c r="P499" s="211" t="str">
        <f t="shared" si="293"/>
        <v>One Time</v>
      </c>
      <c r="Q499" s="349">
        <v>43930</v>
      </c>
      <c r="R499" s="349"/>
      <c r="S499" s="211" t="str">
        <f t="shared" si="294"/>
        <v>NO</v>
      </c>
      <c r="T499" s="211" t="str">
        <f t="shared" si="295"/>
        <v>No</v>
      </c>
      <c r="U499" s="211" t="str">
        <f t="shared" si="296"/>
        <v>No</v>
      </c>
      <c r="V499" s="211" t="str">
        <f t="shared" si="297"/>
        <v>NO</v>
      </c>
      <c r="W499" s="211" t="str">
        <f t="shared" si="298"/>
        <v>NO</v>
      </c>
      <c r="X499" s="211">
        <v>0</v>
      </c>
      <c r="Y499" s="211" t="s">
        <v>3277</v>
      </c>
      <c r="Z499" s="211" t="s">
        <v>3275</v>
      </c>
      <c r="AA499" s="211" t="s">
        <v>3319</v>
      </c>
      <c r="AB499" s="211" t="s">
        <v>3286</v>
      </c>
      <c r="AC499" s="211" t="s">
        <v>3286</v>
      </c>
      <c r="AD499" s="211" t="s">
        <v>3320</v>
      </c>
      <c r="AE499" s="211" t="str">
        <f t="shared" si="299"/>
        <v>Service</v>
      </c>
      <c r="AF499" s="211" t="str">
        <f t="shared" si="300"/>
        <v>Service</v>
      </c>
      <c r="AG499" s="211" t="str">
        <f t="shared" si="301"/>
        <v>REPDISCVDB</v>
      </c>
      <c r="AH499" s="211" t="str">
        <f t="shared" si="321"/>
        <v/>
      </c>
      <c r="AI499" s="211" t="str">
        <f t="shared" si="302"/>
        <v>NO</v>
      </c>
      <c r="AJ499" s="211" t="str">
        <f t="shared" si="303"/>
        <v/>
      </c>
      <c r="AK499" s="211" t="str">
        <f t="shared" si="304"/>
        <v/>
      </c>
      <c r="AL499" s="211" t="str">
        <f t="shared" si="305"/>
        <v/>
      </c>
      <c r="AM499" s="211" t="str">
        <f t="shared" si="306"/>
        <v>Offer</v>
      </c>
      <c r="AN499" s="211" t="str">
        <f t="shared" si="307"/>
        <v>No</v>
      </c>
      <c r="AO499" s="211" t="str">
        <f t="shared" si="308"/>
        <v>No</v>
      </c>
      <c r="AP499" s="211" t="str">
        <f t="shared" si="309"/>
        <v>No</v>
      </c>
      <c r="AQ499" s="211" t="str">
        <f t="shared" si="310"/>
        <v/>
      </c>
      <c r="AR499" s="211" t="str">
        <f t="shared" si="311"/>
        <v/>
      </c>
      <c r="AS499" s="211" t="str">
        <f t="shared" si="312"/>
        <v/>
      </c>
      <c r="AT499" s="211" t="str">
        <f t="shared" si="313"/>
        <v>NO</v>
      </c>
      <c r="AU499" s="211" t="str">
        <f t="shared" si="314"/>
        <v/>
      </c>
      <c r="AV499" s="211" t="str">
        <f t="shared" si="315"/>
        <v/>
      </c>
      <c r="AW499" s="211" t="str">
        <f t="shared" si="316"/>
        <v/>
      </c>
      <c r="AX499" s="211" t="str">
        <f t="shared" si="319"/>
        <v>NO</v>
      </c>
      <c r="AY499" s="125" t="str">
        <f t="shared" si="320"/>
        <v/>
      </c>
    </row>
    <row r="500" spans="1:51" s="211" customFormat="1" x14ac:dyDescent="0.25">
      <c r="A500" s="211" t="s">
        <v>4311</v>
      </c>
      <c r="B500" s="211" t="s">
        <v>4311</v>
      </c>
      <c r="C500" s="211" t="str">
        <f t="shared" si="282"/>
        <v>100% off Indoor video camera</v>
      </c>
      <c r="D500" s="211" t="str">
        <f t="shared" si="283"/>
        <v>100% rabais – Caméra intérieure</v>
      </c>
      <c r="E500" s="211" t="str">
        <f t="shared" si="284"/>
        <v/>
      </c>
      <c r="F500" s="211" t="str">
        <f t="shared" si="285"/>
        <v>100% off Indoor video camera</v>
      </c>
      <c r="G500" s="211" t="str">
        <f t="shared" si="286"/>
        <v>100% rabais – Caméra intérieure</v>
      </c>
      <c r="H500" s="211" t="str">
        <f t="shared" si="287"/>
        <v>100% off Indoor video camera</v>
      </c>
      <c r="I500" s="211" t="str">
        <f t="shared" si="317"/>
        <v>100% rabais – Caméra intérieure</v>
      </c>
      <c r="J500" s="211" t="str">
        <f t="shared" si="288"/>
        <v/>
      </c>
      <c r="K500" s="211" t="str">
        <f t="shared" si="289"/>
        <v/>
      </c>
      <c r="L500" s="211" t="str">
        <f t="shared" si="318"/>
        <v>Service</v>
      </c>
      <c r="M500" s="211" t="str">
        <f t="shared" si="290"/>
        <v>NO</v>
      </c>
      <c r="N500" s="211" t="str">
        <f t="shared" si="291"/>
        <v>Product</v>
      </c>
      <c r="O500" s="211" t="str">
        <f t="shared" si="292"/>
        <v>Promotion</v>
      </c>
      <c r="P500" s="211" t="str">
        <f t="shared" si="293"/>
        <v>One Time</v>
      </c>
      <c r="Q500" s="349">
        <v>43930</v>
      </c>
      <c r="R500" s="349"/>
      <c r="S500" s="211" t="str">
        <f t="shared" si="294"/>
        <v>NO</v>
      </c>
      <c r="T500" s="211" t="str">
        <f t="shared" si="295"/>
        <v>No</v>
      </c>
      <c r="U500" s="211" t="str">
        <f t="shared" si="296"/>
        <v>No</v>
      </c>
      <c r="V500" s="211" t="str">
        <f t="shared" si="297"/>
        <v>NO</v>
      </c>
      <c r="W500" s="211" t="str">
        <f t="shared" si="298"/>
        <v>NO</v>
      </c>
      <c r="X500" s="211">
        <v>0</v>
      </c>
      <c r="Y500" s="211" t="s">
        <v>3277</v>
      </c>
      <c r="Z500" s="211" t="s">
        <v>3275</v>
      </c>
      <c r="AA500" s="211" t="s">
        <v>3319</v>
      </c>
      <c r="AB500" s="211" t="s">
        <v>3286</v>
      </c>
      <c r="AC500" s="211" t="s">
        <v>3286</v>
      </c>
      <c r="AD500" s="211" t="s">
        <v>3320</v>
      </c>
      <c r="AE500" s="211" t="str">
        <f t="shared" si="299"/>
        <v>Service</v>
      </c>
      <c r="AF500" s="211" t="str">
        <f t="shared" si="300"/>
        <v>Service</v>
      </c>
      <c r="AG500" s="211" t="str">
        <f t="shared" si="301"/>
        <v>REPDISCIVC</v>
      </c>
      <c r="AH500" s="211" t="str">
        <f t="shared" si="321"/>
        <v/>
      </c>
      <c r="AI500" s="211" t="str">
        <f t="shared" si="302"/>
        <v>NO</v>
      </c>
      <c r="AJ500" s="211" t="str">
        <f t="shared" si="303"/>
        <v/>
      </c>
      <c r="AK500" s="211" t="str">
        <f t="shared" si="304"/>
        <v/>
      </c>
      <c r="AL500" s="211" t="str">
        <f t="shared" si="305"/>
        <v/>
      </c>
      <c r="AM500" s="211" t="str">
        <f t="shared" si="306"/>
        <v>Offer</v>
      </c>
      <c r="AN500" s="211" t="str">
        <f t="shared" si="307"/>
        <v>No</v>
      </c>
      <c r="AO500" s="211" t="str">
        <f t="shared" si="308"/>
        <v>No</v>
      </c>
      <c r="AP500" s="211" t="str">
        <f t="shared" si="309"/>
        <v>No</v>
      </c>
      <c r="AQ500" s="211" t="str">
        <f t="shared" si="310"/>
        <v/>
      </c>
      <c r="AR500" s="211" t="str">
        <f t="shared" si="311"/>
        <v/>
      </c>
      <c r="AS500" s="211" t="str">
        <f t="shared" si="312"/>
        <v/>
      </c>
      <c r="AT500" s="211" t="str">
        <f t="shared" si="313"/>
        <v>NO</v>
      </c>
      <c r="AU500" s="211" t="str">
        <f t="shared" si="314"/>
        <v/>
      </c>
      <c r="AV500" s="211" t="str">
        <f t="shared" si="315"/>
        <v/>
      </c>
      <c r="AW500" s="211" t="str">
        <f t="shared" si="316"/>
        <v/>
      </c>
      <c r="AX500" s="211" t="str">
        <f t="shared" si="319"/>
        <v>NO</v>
      </c>
      <c r="AY500" s="125" t="str">
        <f t="shared" si="320"/>
        <v/>
      </c>
    </row>
    <row r="501" spans="1:51" s="211" customFormat="1" x14ac:dyDescent="0.25">
      <c r="A501" s="211" t="s">
        <v>4312</v>
      </c>
      <c r="B501" s="211" t="s">
        <v>4312</v>
      </c>
      <c r="C501" s="211" t="str">
        <f t="shared" si="282"/>
        <v>100% off Outdoor video camera</v>
      </c>
      <c r="D501" s="211" t="str">
        <f t="shared" si="283"/>
        <v>100% rabais – Caméra extérieure</v>
      </c>
      <c r="E501" s="211" t="str">
        <f t="shared" si="284"/>
        <v/>
      </c>
      <c r="F501" s="211" t="str">
        <f t="shared" si="285"/>
        <v>100% off Outdoor video camera</v>
      </c>
      <c r="G501" s="211" t="str">
        <f t="shared" si="286"/>
        <v>100% rabais – Caméra extérieure</v>
      </c>
      <c r="H501" s="211" t="str">
        <f t="shared" si="287"/>
        <v>100% off Outdoor video camera</v>
      </c>
      <c r="I501" s="211" t="str">
        <f t="shared" si="317"/>
        <v>100% rabais – Caméra extérieure</v>
      </c>
      <c r="J501" s="211" t="str">
        <f t="shared" si="288"/>
        <v/>
      </c>
      <c r="K501" s="211" t="str">
        <f t="shared" si="289"/>
        <v/>
      </c>
      <c r="L501" s="211" t="str">
        <f t="shared" si="318"/>
        <v>Service</v>
      </c>
      <c r="M501" s="211" t="str">
        <f t="shared" si="290"/>
        <v>NO</v>
      </c>
      <c r="N501" s="211" t="str">
        <f t="shared" si="291"/>
        <v>Product</v>
      </c>
      <c r="O501" s="211" t="str">
        <f t="shared" si="292"/>
        <v>Promotion</v>
      </c>
      <c r="P501" s="211" t="str">
        <f t="shared" si="293"/>
        <v>One Time</v>
      </c>
      <c r="Q501" s="349">
        <v>43930</v>
      </c>
      <c r="R501" s="349"/>
      <c r="S501" s="211" t="str">
        <f t="shared" si="294"/>
        <v>NO</v>
      </c>
      <c r="T501" s="211" t="str">
        <f t="shared" si="295"/>
        <v>No</v>
      </c>
      <c r="U501" s="211" t="str">
        <f t="shared" si="296"/>
        <v>No</v>
      </c>
      <c r="V501" s="211" t="str">
        <f t="shared" si="297"/>
        <v>NO</v>
      </c>
      <c r="W501" s="211" t="str">
        <f t="shared" si="298"/>
        <v>NO</v>
      </c>
      <c r="X501" s="211">
        <v>0</v>
      </c>
      <c r="Y501" s="211" t="s">
        <v>3277</v>
      </c>
      <c r="Z501" s="211" t="s">
        <v>3275</v>
      </c>
      <c r="AA501" s="211" t="s">
        <v>3319</v>
      </c>
      <c r="AB501" s="211" t="s">
        <v>3286</v>
      </c>
      <c r="AC501" s="211" t="s">
        <v>3286</v>
      </c>
      <c r="AD501" s="211" t="s">
        <v>3320</v>
      </c>
      <c r="AE501" s="211" t="str">
        <f t="shared" si="299"/>
        <v>Service</v>
      </c>
      <c r="AF501" s="211" t="str">
        <f t="shared" si="300"/>
        <v>Service</v>
      </c>
      <c r="AG501" s="211" t="str">
        <f t="shared" si="301"/>
        <v>REPDISCOVC</v>
      </c>
      <c r="AH501" s="211" t="str">
        <f t="shared" si="321"/>
        <v/>
      </c>
      <c r="AI501" s="211" t="str">
        <f t="shared" si="302"/>
        <v>NO</v>
      </c>
      <c r="AJ501" s="211" t="str">
        <f t="shared" si="303"/>
        <v/>
      </c>
      <c r="AK501" s="211" t="str">
        <f t="shared" si="304"/>
        <v/>
      </c>
      <c r="AL501" s="211" t="str">
        <f t="shared" si="305"/>
        <v/>
      </c>
      <c r="AM501" s="211" t="str">
        <f t="shared" si="306"/>
        <v>Offer</v>
      </c>
      <c r="AN501" s="211" t="str">
        <f t="shared" si="307"/>
        <v>No</v>
      </c>
      <c r="AO501" s="211" t="str">
        <f t="shared" si="308"/>
        <v>No</v>
      </c>
      <c r="AP501" s="211" t="str">
        <f t="shared" si="309"/>
        <v>No</v>
      </c>
      <c r="AQ501" s="211" t="str">
        <f t="shared" si="310"/>
        <v/>
      </c>
      <c r="AR501" s="211" t="str">
        <f t="shared" si="311"/>
        <v/>
      </c>
      <c r="AS501" s="211" t="str">
        <f t="shared" si="312"/>
        <v/>
      </c>
      <c r="AT501" s="211" t="str">
        <f t="shared" si="313"/>
        <v>NO</v>
      </c>
      <c r="AU501" s="211" t="str">
        <f t="shared" si="314"/>
        <v/>
      </c>
      <c r="AV501" s="211" t="str">
        <f t="shared" si="315"/>
        <v/>
      </c>
      <c r="AW501" s="211" t="str">
        <f t="shared" si="316"/>
        <v/>
      </c>
      <c r="AX501" s="211" t="str">
        <f t="shared" si="319"/>
        <v>NO</v>
      </c>
      <c r="AY501" s="125" t="str">
        <f t="shared" si="320"/>
        <v/>
      </c>
    </row>
    <row r="502" spans="1:51" s="211" customFormat="1" x14ac:dyDescent="0.25">
      <c r="A502" s="211" t="s">
        <v>4355</v>
      </c>
      <c r="B502" s="211" t="s">
        <v>4355</v>
      </c>
      <c r="C502" s="211" t="str">
        <f t="shared" si="282"/>
        <v>Video Doorbell (Silver)</v>
      </c>
      <c r="D502" s="211" t="str">
        <f t="shared" si="283"/>
        <v>Sonnette vidéo (argent)</v>
      </c>
      <c r="E502" s="211" t="str">
        <f t="shared" si="284"/>
        <v/>
      </c>
      <c r="F502" s="211" t="str">
        <f t="shared" si="285"/>
        <v>Video Doorbell (Silver)</v>
      </c>
      <c r="G502" s="211" t="str">
        <f t="shared" si="286"/>
        <v>Sonnette vidéo (argent)</v>
      </c>
      <c r="H502" s="211" t="str">
        <f t="shared" si="287"/>
        <v>Video Doorbell (Silver)</v>
      </c>
      <c r="I502" s="211" t="str">
        <f t="shared" si="317"/>
        <v>Sonnette vidéo (argent)</v>
      </c>
      <c r="J502" s="211" t="str">
        <f t="shared" si="288"/>
        <v/>
      </c>
      <c r="K502" s="211" t="str">
        <f t="shared" si="289"/>
        <v>856478006224</v>
      </c>
      <c r="L502" s="211" t="str">
        <f t="shared" si="318"/>
        <v>Inventory</v>
      </c>
      <c r="M502" s="211" t="str">
        <f t="shared" si="290"/>
        <v>NO</v>
      </c>
      <c r="N502" s="211" t="str">
        <f t="shared" si="291"/>
        <v>Product</v>
      </c>
      <c r="O502" s="211" t="str">
        <f t="shared" si="292"/>
        <v>Camera</v>
      </c>
      <c r="P502" s="211" t="str">
        <f t="shared" si="293"/>
        <v>One Time</v>
      </c>
      <c r="Q502" s="349">
        <v>43930</v>
      </c>
      <c r="R502" s="349"/>
      <c r="S502" s="211" t="str">
        <f t="shared" si="294"/>
        <v>YES</v>
      </c>
      <c r="T502" s="211" t="str">
        <f t="shared" si="295"/>
        <v>No</v>
      </c>
      <c r="U502" s="211" t="str">
        <f t="shared" si="296"/>
        <v>No</v>
      </c>
      <c r="V502" s="211" t="str">
        <f t="shared" si="297"/>
        <v>YES</v>
      </c>
      <c r="W502" s="211" t="str">
        <f t="shared" si="298"/>
        <v>YES</v>
      </c>
      <c r="X502" s="211">
        <v>0</v>
      </c>
      <c r="Y502" s="211" t="s">
        <v>3277</v>
      </c>
      <c r="Z502" s="211" t="s">
        <v>3275</v>
      </c>
      <c r="AA502" s="211" t="s">
        <v>3319</v>
      </c>
      <c r="AB502" s="211" t="s">
        <v>3286</v>
      </c>
      <c r="AC502" s="211" t="s">
        <v>3286</v>
      </c>
      <c r="AD502" s="211" t="s">
        <v>3320</v>
      </c>
      <c r="AE502" s="211" t="str">
        <f t="shared" si="299"/>
        <v>ADC-VDB105X</v>
      </c>
      <c r="AF502" s="211" t="str">
        <f t="shared" si="300"/>
        <v>ADC-VDB105X</v>
      </c>
      <c r="AG502" s="211" t="str">
        <f t="shared" si="301"/>
        <v/>
      </c>
      <c r="AH502" s="211" t="str">
        <f t="shared" si="321"/>
        <v/>
      </c>
      <c r="AI502" s="211" t="str">
        <f t="shared" si="302"/>
        <v/>
      </c>
      <c r="AJ502" s="211" t="str">
        <f t="shared" si="303"/>
        <v/>
      </c>
      <c r="AK502" s="211" t="str">
        <f t="shared" si="304"/>
        <v/>
      </c>
      <c r="AL502" s="211" t="str">
        <f t="shared" si="305"/>
        <v/>
      </c>
      <c r="AM502" s="211" t="str">
        <f t="shared" si="306"/>
        <v/>
      </c>
      <c r="AN502" s="211" t="str">
        <f t="shared" si="307"/>
        <v>Yes</v>
      </c>
      <c r="AO502" s="211" t="str">
        <f t="shared" si="308"/>
        <v>No</v>
      </c>
      <c r="AP502" s="211" t="str">
        <f t="shared" si="309"/>
        <v>No</v>
      </c>
      <c r="AQ502" s="211" t="str">
        <f t="shared" si="310"/>
        <v/>
      </c>
      <c r="AR502" s="211" t="str">
        <f t="shared" si="311"/>
        <v/>
      </c>
      <c r="AS502" s="211" t="str">
        <f t="shared" si="312"/>
        <v/>
      </c>
      <c r="AT502" s="211" t="str">
        <f t="shared" si="313"/>
        <v/>
      </c>
      <c r="AU502" s="211" t="str">
        <f t="shared" si="314"/>
        <v/>
      </c>
      <c r="AV502" s="211" t="str">
        <f t="shared" si="315"/>
        <v/>
      </c>
      <c r="AW502" s="211" t="str">
        <f t="shared" si="316"/>
        <v/>
      </c>
      <c r="AX502" s="211" t="str">
        <f t="shared" si="319"/>
        <v>YES</v>
      </c>
      <c r="AY502" s="125" t="str">
        <f t="shared" si="320"/>
        <v/>
      </c>
    </row>
    <row r="503" spans="1:51" s="211" customFormat="1" x14ac:dyDescent="0.25">
      <c r="A503" s="211" t="s">
        <v>4356</v>
      </c>
      <c r="B503" s="211" t="s">
        <v>4355</v>
      </c>
      <c r="C503" s="211" t="str">
        <f t="shared" si="282"/>
        <v>Video Doorbell (Silver)</v>
      </c>
      <c r="D503" s="211" t="str">
        <f t="shared" si="283"/>
        <v>Sonnette vidéo (argent)</v>
      </c>
      <c r="E503" s="211" t="str">
        <f t="shared" si="284"/>
        <v>ADC-VDB105X</v>
      </c>
      <c r="F503" s="211" t="str">
        <f t="shared" si="285"/>
        <v>Video Doorbell (Silver)</v>
      </c>
      <c r="G503" s="211" t="str">
        <f t="shared" si="286"/>
        <v>Sonnette vidéo (argent)</v>
      </c>
      <c r="H503" s="211" t="str">
        <f t="shared" si="287"/>
        <v>Video Doorbell (Silver)</v>
      </c>
      <c r="I503" s="211" t="str">
        <f t="shared" si="317"/>
        <v>Sonnette vidéo (argent)</v>
      </c>
      <c r="J503" s="211" t="str">
        <f t="shared" si="288"/>
        <v/>
      </c>
      <c r="K503" s="211" t="str">
        <f t="shared" si="289"/>
        <v/>
      </c>
      <c r="L503" s="211" t="str">
        <f t="shared" si="318"/>
        <v>Inventory</v>
      </c>
      <c r="M503" s="211" t="str">
        <f t="shared" si="290"/>
        <v>NO</v>
      </c>
      <c r="N503" s="211" t="str">
        <f t="shared" si="291"/>
        <v>Product</v>
      </c>
      <c r="O503" s="211" t="str">
        <f t="shared" si="292"/>
        <v>Misc</v>
      </c>
      <c r="P503" s="211" t="str">
        <f t="shared" si="293"/>
        <v>One Time</v>
      </c>
      <c r="Q503" s="349">
        <v>43930</v>
      </c>
      <c r="R503" s="349"/>
      <c r="S503" s="211" t="str">
        <f t="shared" si="294"/>
        <v>YES</v>
      </c>
      <c r="T503" s="211" t="str">
        <f t="shared" si="295"/>
        <v>No</v>
      </c>
      <c r="U503" s="211" t="str">
        <f t="shared" si="296"/>
        <v>No</v>
      </c>
      <c r="V503" s="211" t="str">
        <f t="shared" si="297"/>
        <v>YES</v>
      </c>
      <c r="W503" s="211" t="str">
        <f t="shared" si="298"/>
        <v>YES</v>
      </c>
      <c r="X503" s="211">
        <v>0</v>
      </c>
      <c r="Y503" s="211" t="s">
        <v>3277</v>
      </c>
      <c r="Z503" s="211" t="s">
        <v>3275</v>
      </c>
      <c r="AA503" s="211" t="s">
        <v>3319</v>
      </c>
      <c r="AB503" s="211" t="s">
        <v>3286</v>
      </c>
      <c r="AC503" s="211" t="s">
        <v>3286</v>
      </c>
      <c r="AD503" s="211" t="s">
        <v>3320</v>
      </c>
      <c r="AE503" s="211" t="str">
        <f t="shared" si="299"/>
        <v>ADC-VDB105X</v>
      </c>
      <c r="AF503" s="211" t="str">
        <f t="shared" si="300"/>
        <v>ADC-VDB105X</v>
      </c>
      <c r="AG503" s="211" t="str">
        <f t="shared" si="301"/>
        <v/>
      </c>
      <c r="AH503" s="211" t="str">
        <f t="shared" si="321"/>
        <v/>
      </c>
      <c r="AI503" s="211" t="str">
        <f t="shared" si="302"/>
        <v/>
      </c>
      <c r="AJ503" s="211" t="str">
        <f t="shared" si="303"/>
        <v/>
      </c>
      <c r="AK503" s="211" t="str">
        <f t="shared" si="304"/>
        <v/>
      </c>
      <c r="AL503" s="211" t="str">
        <f t="shared" si="305"/>
        <v/>
      </c>
      <c r="AM503" s="211" t="str">
        <f t="shared" si="306"/>
        <v/>
      </c>
      <c r="AN503" s="211" t="str">
        <f t="shared" si="307"/>
        <v>No</v>
      </c>
      <c r="AO503" s="211" t="str">
        <f t="shared" si="308"/>
        <v>No</v>
      </c>
      <c r="AP503" s="211" t="str">
        <f t="shared" si="309"/>
        <v>No</v>
      </c>
      <c r="AQ503" s="211" t="str">
        <f t="shared" si="310"/>
        <v/>
      </c>
      <c r="AR503" s="211" t="str">
        <f t="shared" si="311"/>
        <v/>
      </c>
      <c r="AS503" s="211" t="str">
        <f t="shared" si="312"/>
        <v/>
      </c>
      <c r="AT503" s="211" t="str">
        <f t="shared" si="313"/>
        <v/>
      </c>
      <c r="AU503" s="211" t="str">
        <f t="shared" si="314"/>
        <v/>
      </c>
      <c r="AV503" s="211" t="str">
        <f t="shared" si="315"/>
        <v/>
      </c>
      <c r="AW503" s="211" t="str">
        <f t="shared" si="316"/>
        <v/>
      </c>
      <c r="AX503" s="211" t="str">
        <f t="shared" si="319"/>
        <v>NO</v>
      </c>
      <c r="AY503" s="125" t="str">
        <f t="shared" si="320"/>
        <v/>
      </c>
    </row>
    <row r="504" spans="1:51" s="211" customFormat="1" x14ac:dyDescent="0.25">
      <c r="A504" s="211" t="s">
        <v>4357</v>
      </c>
      <c r="B504" s="211" t="s">
        <v>4355</v>
      </c>
      <c r="C504" s="211" t="str">
        <f t="shared" si="282"/>
        <v>Video Doorbell (Silver)</v>
      </c>
      <c r="D504" s="211" t="str">
        <f t="shared" si="283"/>
        <v>Sonnette vidéo (argent)</v>
      </c>
      <c r="E504" s="211" t="str">
        <f t="shared" si="284"/>
        <v>ADC-VDB105X</v>
      </c>
      <c r="F504" s="211" t="str">
        <f t="shared" si="285"/>
        <v>Video Doorbell (Silver)</v>
      </c>
      <c r="G504" s="211" t="str">
        <f t="shared" si="286"/>
        <v>Sonnette vidéo (argent)</v>
      </c>
      <c r="H504" s="211" t="str">
        <f t="shared" si="287"/>
        <v>Video Doorbell (Silver)</v>
      </c>
      <c r="I504" s="211" t="str">
        <f t="shared" si="317"/>
        <v>Sonnette vidéo (argent)</v>
      </c>
      <c r="J504" s="211" t="str">
        <f t="shared" si="288"/>
        <v/>
      </c>
      <c r="K504" s="211" t="str">
        <f t="shared" si="289"/>
        <v/>
      </c>
      <c r="L504" s="211" t="str">
        <f t="shared" si="318"/>
        <v>Inventory</v>
      </c>
      <c r="M504" s="211" t="str">
        <f t="shared" si="290"/>
        <v>NO</v>
      </c>
      <c r="N504" s="211" t="str">
        <f t="shared" si="291"/>
        <v>Product</v>
      </c>
      <c r="O504" s="211" t="str">
        <f t="shared" si="292"/>
        <v>Automation</v>
      </c>
      <c r="P504" s="211" t="str">
        <f t="shared" si="293"/>
        <v>One Time</v>
      </c>
      <c r="Q504" s="349">
        <v>43930</v>
      </c>
      <c r="R504" s="349"/>
      <c r="S504" s="211" t="str">
        <f t="shared" si="294"/>
        <v>YES</v>
      </c>
      <c r="T504" s="211" t="str">
        <f t="shared" si="295"/>
        <v>No</v>
      </c>
      <c r="U504" s="211" t="str">
        <f t="shared" si="296"/>
        <v>No</v>
      </c>
      <c r="V504" s="211" t="str">
        <f t="shared" si="297"/>
        <v>YES</v>
      </c>
      <c r="W504" s="211" t="str">
        <f t="shared" si="298"/>
        <v>YES</v>
      </c>
      <c r="X504" s="211">
        <v>0</v>
      </c>
      <c r="Y504" s="211" t="s">
        <v>3277</v>
      </c>
      <c r="Z504" s="211" t="s">
        <v>3275</v>
      </c>
      <c r="AA504" s="211" t="s">
        <v>3319</v>
      </c>
      <c r="AB504" s="211" t="s">
        <v>3286</v>
      </c>
      <c r="AC504" s="211" t="s">
        <v>3286</v>
      </c>
      <c r="AD504" s="211" t="s">
        <v>3320</v>
      </c>
      <c r="AE504" s="211" t="str">
        <f t="shared" si="299"/>
        <v>ADC-VDB105X</v>
      </c>
      <c r="AF504" s="211" t="str">
        <f t="shared" si="300"/>
        <v>ADC-VDB105X</v>
      </c>
      <c r="AG504" s="211" t="str">
        <f t="shared" si="301"/>
        <v/>
      </c>
      <c r="AH504" s="211" t="str">
        <f t="shared" si="321"/>
        <v/>
      </c>
      <c r="AI504" s="211" t="str">
        <f t="shared" si="302"/>
        <v/>
      </c>
      <c r="AJ504" s="211" t="str">
        <f t="shared" si="303"/>
        <v/>
      </c>
      <c r="AK504" s="211" t="str">
        <f t="shared" si="304"/>
        <v/>
      </c>
      <c r="AL504" s="211" t="str">
        <f t="shared" si="305"/>
        <v/>
      </c>
      <c r="AM504" s="211" t="str">
        <f t="shared" si="306"/>
        <v/>
      </c>
      <c r="AN504" s="211" t="str">
        <f t="shared" si="307"/>
        <v>No</v>
      </c>
      <c r="AO504" s="211" t="str">
        <f t="shared" si="308"/>
        <v>No</v>
      </c>
      <c r="AP504" s="211" t="str">
        <f t="shared" si="309"/>
        <v>No</v>
      </c>
      <c r="AQ504" s="211" t="str">
        <f t="shared" si="310"/>
        <v/>
      </c>
      <c r="AR504" s="211" t="str">
        <f t="shared" si="311"/>
        <v/>
      </c>
      <c r="AS504" s="211" t="str">
        <f t="shared" si="312"/>
        <v/>
      </c>
      <c r="AT504" s="211" t="str">
        <f t="shared" si="313"/>
        <v/>
      </c>
      <c r="AU504" s="211" t="str">
        <f t="shared" si="314"/>
        <v/>
      </c>
      <c r="AV504" s="211" t="str">
        <f t="shared" si="315"/>
        <v/>
      </c>
      <c r="AW504" s="211" t="str">
        <f t="shared" si="316"/>
        <v/>
      </c>
      <c r="AX504" s="211" t="str">
        <f t="shared" si="319"/>
        <v>NO</v>
      </c>
      <c r="AY504" s="125" t="str">
        <f t="shared" si="320"/>
        <v/>
      </c>
    </row>
    <row r="505" spans="1:51" s="211" customFormat="1" x14ac:dyDescent="0.25">
      <c r="A505" s="211" t="s">
        <v>4359</v>
      </c>
      <c r="B505" s="211" t="s">
        <v>4359</v>
      </c>
      <c r="C505" s="211" t="str">
        <f t="shared" si="282"/>
        <v>Video Doorbell (Bronze)</v>
      </c>
      <c r="D505" s="211" t="str">
        <f t="shared" si="283"/>
        <v>Sonnette vidéo (bronze)</v>
      </c>
      <c r="E505" s="211" t="str">
        <f t="shared" si="284"/>
        <v/>
      </c>
      <c r="F505" s="211" t="str">
        <f t="shared" si="285"/>
        <v>Video Doorbell (Bronze)</v>
      </c>
      <c r="G505" s="211" t="str">
        <f t="shared" si="286"/>
        <v>Sonnette vidéo (bronze)</v>
      </c>
      <c r="H505" s="211" t="str">
        <f t="shared" si="287"/>
        <v>Video Doorbell (Bronze)</v>
      </c>
      <c r="I505" s="211" t="str">
        <f t="shared" si="317"/>
        <v>Sonnette vidéo (bronze)</v>
      </c>
      <c r="J505" s="211" t="str">
        <f t="shared" si="288"/>
        <v/>
      </c>
      <c r="K505" s="211" t="str">
        <f t="shared" si="289"/>
        <v>856478006231</v>
      </c>
      <c r="L505" s="211" t="str">
        <f t="shared" si="318"/>
        <v>Inventory</v>
      </c>
      <c r="M505" s="211" t="str">
        <f t="shared" si="290"/>
        <v>NO</v>
      </c>
      <c r="N505" s="211" t="str">
        <f t="shared" si="291"/>
        <v>Product</v>
      </c>
      <c r="O505" s="211" t="str">
        <f t="shared" si="292"/>
        <v>Camera</v>
      </c>
      <c r="P505" s="211" t="str">
        <f t="shared" si="293"/>
        <v>One Time</v>
      </c>
      <c r="Q505" s="349">
        <v>43930</v>
      </c>
      <c r="R505" s="349"/>
      <c r="S505" s="211" t="str">
        <f t="shared" si="294"/>
        <v>YES</v>
      </c>
      <c r="T505" s="211" t="str">
        <f t="shared" si="295"/>
        <v>No</v>
      </c>
      <c r="U505" s="211" t="str">
        <f t="shared" si="296"/>
        <v>No</v>
      </c>
      <c r="V505" s="211" t="str">
        <f t="shared" si="297"/>
        <v>YES</v>
      </c>
      <c r="W505" s="211" t="str">
        <f t="shared" si="298"/>
        <v>YES</v>
      </c>
      <c r="X505" s="211">
        <v>0</v>
      </c>
      <c r="Y505" s="211" t="s">
        <v>3277</v>
      </c>
      <c r="Z505" s="211" t="s">
        <v>3275</v>
      </c>
      <c r="AA505" s="211" t="s">
        <v>3319</v>
      </c>
      <c r="AB505" s="211" t="s">
        <v>3286</v>
      </c>
      <c r="AC505" s="211" t="s">
        <v>3286</v>
      </c>
      <c r="AD505" s="211" t="s">
        <v>3320</v>
      </c>
      <c r="AE505" s="211" t="str">
        <f t="shared" si="299"/>
        <v>ADC-VDB106X</v>
      </c>
      <c r="AF505" s="211" t="str">
        <f t="shared" si="300"/>
        <v>ADC-VDB106X</v>
      </c>
      <c r="AG505" s="211" t="str">
        <f t="shared" si="301"/>
        <v/>
      </c>
      <c r="AH505" s="211" t="str">
        <f t="shared" si="321"/>
        <v/>
      </c>
      <c r="AI505" s="211" t="str">
        <f t="shared" si="302"/>
        <v/>
      </c>
      <c r="AJ505" s="211" t="str">
        <f t="shared" si="303"/>
        <v/>
      </c>
      <c r="AK505" s="211" t="str">
        <f t="shared" si="304"/>
        <v/>
      </c>
      <c r="AL505" s="211" t="str">
        <f t="shared" si="305"/>
        <v/>
      </c>
      <c r="AM505" s="211" t="str">
        <f t="shared" si="306"/>
        <v/>
      </c>
      <c r="AN505" s="211" t="str">
        <f t="shared" si="307"/>
        <v>Yes</v>
      </c>
      <c r="AO505" s="211" t="str">
        <f t="shared" si="308"/>
        <v>No</v>
      </c>
      <c r="AP505" s="211" t="str">
        <f t="shared" si="309"/>
        <v>No</v>
      </c>
      <c r="AQ505" s="211" t="str">
        <f t="shared" si="310"/>
        <v/>
      </c>
      <c r="AR505" s="211" t="str">
        <f t="shared" si="311"/>
        <v/>
      </c>
      <c r="AS505" s="211" t="str">
        <f t="shared" si="312"/>
        <v/>
      </c>
      <c r="AT505" s="211" t="str">
        <f t="shared" si="313"/>
        <v/>
      </c>
      <c r="AU505" s="211" t="str">
        <f t="shared" si="314"/>
        <v/>
      </c>
      <c r="AV505" s="211" t="str">
        <f t="shared" si="315"/>
        <v/>
      </c>
      <c r="AW505" s="211" t="str">
        <f t="shared" si="316"/>
        <v/>
      </c>
      <c r="AX505" s="211" t="str">
        <f t="shared" si="319"/>
        <v>YES</v>
      </c>
      <c r="AY505" s="125" t="str">
        <f t="shared" si="320"/>
        <v/>
      </c>
    </row>
    <row r="506" spans="1:51" s="211" customFormat="1" x14ac:dyDescent="0.25">
      <c r="A506" s="211" t="s">
        <v>4360</v>
      </c>
      <c r="B506" s="211" t="s">
        <v>4359</v>
      </c>
      <c r="C506" s="211" t="str">
        <f t="shared" si="282"/>
        <v>Video Doorbell (Bronze)</v>
      </c>
      <c r="D506" s="211" t="str">
        <f t="shared" si="283"/>
        <v>Sonnette vidéo (bronze)</v>
      </c>
      <c r="E506" s="211" t="str">
        <f t="shared" si="284"/>
        <v>ADC-VDB106X</v>
      </c>
      <c r="F506" s="211" t="str">
        <f t="shared" si="285"/>
        <v>Video Doorbell (Bronze)</v>
      </c>
      <c r="G506" s="211" t="str">
        <f t="shared" si="286"/>
        <v>Sonnette vidéo (bronze)</v>
      </c>
      <c r="H506" s="211" t="str">
        <f t="shared" si="287"/>
        <v>Video Doorbell (Bronze)</v>
      </c>
      <c r="I506" s="211" t="str">
        <f t="shared" si="317"/>
        <v>Sonnette vidéo (bronze)</v>
      </c>
      <c r="J506" s="211" t="str">
        <f t="shared" si="288"/>
        <v/>
      </c>
      <c r="K506" s="211" t="str">
        <f t="shared" si="289"/>
        <v/>
      </c>
      <c r="L506" s="211" t="str">
        <f t="shared" si="318"/>
        <v>Inventory</v>
      </c>
      <c r="M506" s="211" t="str">
        <f t="shared" si="290"/>
        <v>NO</v>
      </c>
      <c r="N506" s="211" t="str">
        <f t="shared" si="291"/>
        <v>Product</v>
      </c>
      <c r="O506" s="211" t="str">
        <f t="shared" si="292"/>
        <v>Misc</v>
      </c>
      <c r="P506" s="211" t="str">
        <f t="shared" si="293"/>
        <v>One Time</v>
      </c>
      <c r="Q506" s="349">
        <v>43930</v>
      </c>
      <c r="R506" s="349"/>
      <c r="S506" s="211" t="str">
        <f t="shared" si="294"/>
        <v>YES</v>
      </c>
      <c r="T506" s="211" t="str">
        <f t="shared" si="295"/>
        <v>No</v>
      </c>
      <c r="U506" s="211" t="str">
        <f t="shared" si="296"/>
        <v>No</v>
      </c>
      <c r="V506" s="211" t="str">
        <f t="shared" si="297"/>
        <v>YES</v>
      </c>
      <c r="W506" s="211" t="str">
        <f t="shared" si="298"/>
        <v>YES</v>
      </c>
      <c r="X506" s="211">
        <v>0</v>
      </c>
      <c r="Y506" s="211" t="s">
        <v>3277</v>
      </c>
      <c r="Z506" s="211" t="s">
        <v>3275</v>
      </c>
      <c r="AA506" s="211" t="s">
        <v>3319</v>
      </c>
      <c r="AB506" s="211" t="s">
        <v>3286</v>
      </c>
      <c r="AC506" s="211" t="s">
        <v>3286</v>
      </c>
      <c r="AD506" s="211" t="s">
        <v>3320</v>
      </c>
      <c r="AE506" s="211" t="str">
        <f t="shared" si="299"/>
        <v>ADC-VDB106X</v>
      </c>
      <c r="AF506" s="211" t="str">
        <f t="shared" si="300"/>
        <v>ADC-VDB106X</v>
      </c>
      <c r="AG506" s="211" t="str">
        <f t="shared" si="301"/>
        <v/>
      </c>
      <c r="AH506" s="211" t="str">
        <f t="shared" si="321"/>
        <v/>
      </c>
      <c r="AI506" s="211" t="str">
        <f t="shared" si="302"/>
        <v/>
      </c>
      <c r="AJ506" s="211" t="str">
        <f t="shared" si="303"/>
        <v/>
      </c>
      <c r="AK506" s="211" t="str">
        <f t="shared" si="304"/>
        <v/>
      </c>
      <c r="AL506" s="211" t="str">
        <f t="shared" si="305"/>
        <v/>
      </c>
      <c r="AM506" s="211" t="str">
        <f t="shared" si="306"/>
        <v/>
      </c>
      <c r="AN506" s="211" t="str">
        <f t="shared" si="307"/>
        <v>No</v>
      </c>
      <c r="AO506" s="211" t="str">
        <f t="shared" si="308"/>
        <v>No</v>
      </c>
      <c r="AP506" s="211" t="str">
        <f t="shared" si="309"/>
        <v>No</v>
      </c>
      <c r="AQ506" s="211" t="str">
        <f t="shared" si="310"/>
        <v/>
      </c>
      <c r="AR506" s="211" t="str">
        <f t="shared" si="311"/>
        <v/>
      </c>
      <c r="AS506" s="211" t="str">
        <f t="shared" si="312"/>
        <v/>
      </c>
      <c r="AT506" s="211" t="str">
        <f t="shared" si="313"/>
        <v/>
      </c>
      <c r="AU506" s="211" t="str">
        <f t="shared" si="314"/>
        <v/>
      </c>
      <c r="AV506" s="211" t="str">
        <f t="shared" si="315"/>
        <v/>
      </c>
      <c r="AW506" s="211" t="str">
        <f t="shared" si="316"/>
        <v/>
      </c>
      <c r="AX506" s="211" t="str">
        <f t="shared" si="319"/>
        <v>NO</v>
      </c>
      <c r="AY506" s="125" t="str">
        <f t="shared" si="320"/>
        <v/>
      </c>
    </row>
    <row r="507" spans="1:51" s="211" customFormat="1" x14ac:dyDescent="0.25">
      <c r="A507" s="211" t="s">
        <v>4361</v>
      </c>
      <c r="B507" s="211" t="s">
        <v>4359</v>
      </c>
      <c r="C507" s="211" t="str">
        <f t="shared" si="282"/>
        <v>Video Doorbell (Bronze)</v>
      </c>
      <c r="D507" s="211" t="str">
        <f t="shared" si="283"/>
        <v>Sonnette vidéo (bronze)</v>
      </c>
      <c r="E507" s="211" t="str">
        <f t="shared" si="284"/>
        <v>ADC-VDB106X</v>
      </c>
      <c r="F507" s="211" t="str">
        <f t="shared" si="285"/>
        <v>Video Doorbell (Bronze)</v>
      </c>
      <c r="G507" s="211" t="str">
        <f t="shared" si="286"/>
        <v>Sonnette vidéo (bronze)</v>
      </c>
      <c r="H507" s="211" t="str">
        <f t="shared" si="287"/>
        <v>Video Doorbell (Bronze)</v>
      </c>
      <c r="I507" s="211" t="str">
        <f t="shared" si="317"/>
        <v>Sonnette vidéo (bronze)</v>
      </c>
      <c r="J507" s="211" t="str">
        <f t="shared" si="288"/>
        <v/>
      </c>
      <c r="K507" s="211" t="str">
        <f t="shared" si="289"/>
        <v/>
      </c>
      <c r="L507" s="211" t="str">
        <f t="shared" si="318"/>
        <v>Inventory</v>
      </c>
      <c r="M507" s="211" t="str">
        <f t="shared" si="290"/>
        <v>NO</v>
      </c>
      <c r="N507" s="211" t="str">
        <f t="shared" si="291"/>
        <v>Product</v>
      </c>
      <c r="O507" s="211" t="str">
        <f t="shared" si="292"/>
        <v>Automation</v>
      </c>
      <c r="P507" s="211" t="str">
        <f t="shared" si="293"/>
        <v>One Time</v>
      </c>
      <c r="Q507" s="349">
        <v>43930</v>
      </c>
      <c r="R507" s="349"/>
      <c r="S507" s="211" t="str">
        <f t="shared" si="294"/>
        <v>YES</v>
      </c>
      <c r="T507" s="211" t="str">
        <f t="shared" si="295"/>
        <v>No</v>
      </c>
      <c r="U507" s="211" t="str">
        <f t="shared" si="296"/>
        <v>No</v>
      </c>
      <c r="V507" s="211" t="str">
        <f t="shared" si="297"/>
        <v>YES</v>
      </c>
      <c r="W507" s="211" t="str">
        <f t="shared" si="298"/>
        <v>YES</v>
      </c>
      <c r="X507" s="211">
        <v>0</v>
      </c>
      <c r="Y507" s="211" t="s">
        <v>3277</v>
      </c>
      <c r="Z507" s="211" t="s">
        <v>3275</v>
      </c>
      <c r="AA507" s="211" t="s">
        <v>3319</v>
      </c>
      <c r="AB507" s="211" t="s">
        <v>3286</v>
      </c>
      <c r="AC507" s="211" t="s">
        <v>3286</v>
      </c>
      <c r="AD507" s="211" t="s">
        <v>3320</v>
      </c>
      <c r="AE507" s="211" t="str">
        <f t="shared" si="299"/>
        <v>ADC-VDB106X</v>
      </c>
      <c r="AF507" s="211" t="str">
        <f t="shared" si="300"/>
        <v>ADC-VDB106X</v>
      </c>
      <c r="AG507" s="211" t="str">
        <f t="shared" si="301"/>
        <v/>
      </c>
      <c r="AH507" s="211" t="str">
        <f t="shared" si="321"/>
        <v/>
      </c>
      <c r="AI507" s="211" t="str">
        <f t="shared" si="302"/>
        <v/>
      </c>
      <c r="AJ507" s="211" t="str">
        <f t="shared" si="303"/>
        <v/>
      </c>
      <c r="AK507" s="211" t="str">
        <f t="shared" si="304"/>
        <v/>
      </c>
      <c r="AL507" s="211" t="str">
        <f t="shared" si="305"/>
        <v/>
      </c>
      <c r="AM507" s="211" t="str">
        <f t="shared" si="306"/>
        <v/>
      </c>
      <c r="AN507" s="211" t="str">
        <f t="shared" si="307"/>
        <v>No</v>
      </c>
      <c r="AO507" s="211" t="str">
        <f t="shared" si="308"/>
        <v>No</v>
      </c>
      <c r="AP507" s="211" t="str">
        <f t="shared" si="309"/>
        <v>No</v>
      </c>
      <c r="AQ507" s="211" t="str">
        <f t="shared" si="310"/>
        <v/>
      </c>
      <c r="AR507" s="211" t="str">
        <f t="shared" si="311"/>
        <v/>
      </c>
      <c r="AS507" s="211" t="str">
        <f t="shared" si="312"/>
        <v/>
      </c>
      <c r="AT507" s="211" t="str">
        <f t="shared" si="313"/>
        <v/>
      </c>
      <c r="AU507" s="211" t="str">
        <f t="shared" si="314"/>
        <v/>
      </c>
      <c r="AV507" s="211" t="str">
        <f t="shared" si="315"/>
        <v/>
      </c>
      <c r="AW507" s="211" t="str">
        <f t="shared" si="316"/>
        <v/>
      </c>
      <c r="AX507" s="211" t="str">
        <f t="shared" si="319"/>
        <v>NO</v>
      </c>
      <c r="AY507" s="125" t="str">
        <f t="shared" si="320"/>
        <v/>
      </c>
    </row>
    <row r="508" spans="1:51" s="211" customFormat="1" x14ac:dyDescent="0.25">
      <c r="A508" s="211" t="s">
        <v>4363</v>
      </c>
      <c r="B508" s="211" t="s">
        <v>4363</v>
      </c>
      <c r="C508" s="211" t="str">
        <f t="shared" si="282"/>
        <v>Bell Smart Home Indoor/Outdoor Siren Battery</v>
      </c>
      <c r="D508" s="211" t="str">
        <f t="shared" si="283"/>
        <v>Pile pour d’intérieur/d’extérieur sirène de Bell Maison intelligente</v>
      </c>
      <c r="E508" s="211" t="str">
        <f t="shared" si="284"/>
        <v/>
      </c>
      <c r="F508" s="211" t="str">
        <f t="shared" si="285"/>
        <v>Bell Smart Home Indoor/Outdoor Siren Battery</v>
      </c>
      <c r="G508" s="211" t="str">
        <f t="shared" si="286"/>
        <v>Pile pour d’intérieur/d’extérieur sirène de Bell Maison intelligente</v>
      </c>
      <c r="H508" s="211" t="str">
        <f t="shared" si="287"/>
        <v>Bell Smart Home Indoor/Outdoor Siren Battery</v>
      </c>
      <c r="I508" s="211" t="str">
        <f t="shared" si="317"/>
        <v>Pile pour d’intérieur/d’extérieur sirène de Bell Maison intelligente</v>
      </c>
      <c r="J508" s="211" t="str">
        <f t="shared" si="288"/>
        <v/>
      </c>
      <c r="K508" s="211" t="str">
        <f t="shared" si="289"/>
        <v/>
      </c>
      <c r="L508" s="211" t="str">
        <f t="shared" si="318"/>
        <v>Inventory</v>
      </c>
      <c r="M508" s="211" t="str">
        <f t="shared" si="290"/>
        <v>NO</v>
      </c>
      <c r="N508" s="211" t="str">
        <f t="shared" si="291"/>
        <v>Product</v>
      </c>
      <c r="O508" s="211" t="str">
        <f t="shared" si="292"/>
        <v>Misc</v>
      </c>
      <c r="P508" s="211" t="str">
        <f t="shared" si="293"/>
        <v>One Time</v>
      </c>
      <c r="Q508" s="349">
        <v>43930</v>
      </c>
      <c r="R508" s="349"/>
      <c r="S508" s="211" t="str">
        <f t="shared" si="294"/>
        <v>YES</v>
      </c>
      <c r="T508" s="211" t="str">
        <f t="shared" si="295"/>
        <v>No</v>
      </c>
      <c r="U508" s="211" t="str">
        <f t="shared" si="296"/>
        <v>No</v>
      </c>
      <c r="V508" s="211" t="str">
        <f t="shared" si="297"/>
        <v>NO</v>
      </c>
      <c r="W508" s="211" t="str">
        <f t="shared" si="298"/>
        <v>NO</v>
      </c>
      <c r="X508" s="211">
        <v>0</v>
      </c>
      <c r="Y508" s="211" t="s">
        <v>3277</v>
      </c>
      <c r="Z508" s="211" t="s">
        <v>3275</v>
      </c>
      <c r="AA508" s="211" t="s">
        <v>3319</v>
      </c>
      <c r="AB508" s="211" t="s">
        <v>3286</v>
      </c>
      <c r="AC508" s="211" t="s">
        <v>3286</v>
      </c>
      <c r="AD508" s="211" t="s">
        <v>3320</v>
      </c>
      <c r="AE508" s="211" t="str">
        <f t="shared" si="299"/>
        <v>BATT-9901/11</v>
      </c>
      <c r="AF508" s="211" t="str">
        <f t="shared" si="300"/>
        <v>BATT-9901/11</v>
      </c>
      <c r="AG508" s="211" t="str">
        <f t="shared" si="301"/>
        <v/>
      </c>
      <c r="AH508" s="211" t="str">
        <f t="shared" si="321"/>
        <v/>
      </c>
      <c r="AI508" s="211" t="str">
        <f t="shared" si="302"/>
        <v/>
      </c>
      <c r="AJ508" s="211" t="str">
        <f t="shared" si="303"/>
        <v/>
      </c>
      <c r="AK508" s="211" t="str">
        <f t="shared" si="304"/>
        <v/>
      </c>
      <c r="AL508" s="211" t="str">
        <f t="shared" si="305"/>
        <v/>
      </c>
      <c r="AM508" s="211" t="str">
        <f t="shared" si="306"/>
        <v/>
      </c>
      <c r="AN508" s="211" t="str">
        <f t="shared" si="307"/>
        <v>Yes</v>
      </c>
      <c r="AO508" s="211" t="str">
        <f t="shared" si="308"/>
        <v>No</v>
      </c>
      <c r="AP508" s="211" t="str">
        <f t="shared" si="309"/>
        <v>No</v>
      </c>
      <c r="AQ508" s="211" t="str">
        <f t="shared" si="310"/>
        <v/>
      </c>
      <c r="AR508" s="211" t="str">
        <f t="shared" si="311"/>
        <v/>
      </c>
      <c r="AS508" s="211" t="str">
        <f t="shared" si="312"/>
        <v/>
      </c>
      <c r="AT508" s="211" t="str">
        <f t="shared" si="313"/>
        <v/>
      </c>
      <c r="AU508" s="211" t="str">
        <f t="shared" si="314"/>
        <v/>
      </c>
      <c r="AV508" s="211" t="str">
        <f t="shared" si="315"/>
        <v/>
      </c>
      <c r="AW508" s="211" t="str">
        <f t="shared" si="316"/>
        <v/>
      </c>
      <c r="AX508" s="211" t="str">
        <f t="shared" si="319"/>
        <v>YES</v>
      </c>
      <c r="AY508" s="125" t="str">
        <f t="shared" si="320"/>
        <v/>
      </c>
    </row>
    <row r="509" spans="1:51" s="211" customFormat="1" x14ac:dyDescent="0.25">
      <c r="A509" s="211" t="s">
        <v>4366</v>
      </c>
      <c r="B509" s="211" t="s">
        <v>4366</v>
      </c>
      <c r="C509" s="211" t="str">
        <f t="shared" si="282"/>
        <v>Bell Smart Home Repeater Battery</v>
      </c>
      <c r="D509" s="211" t="str">
        <f t="shared" si="283"/>
        <v>Pile pour répéteur de Bell Maison intelligente</v>
      </c>
      <c r="E509" s="211" t="str">
        <f t="shared" si="284"/>
        <v/>
      </c>
      <c r="F509" s="211" t="str">
        <f t="shared" si="285"/>
        <v>Bell Smart Home Repeater Battery</v>
      </c>
      <c r="G509" s="211" t="str">
        <f t="shared" si="286"/>
        <v>Pile pour répéteur de Bell Maison intelligente</v>
      </c>
      <c r="H509" s="211" t="str">
        <f t="shared" si="287"/>
        <v>Bell Smart Home Repeater Battery</v>
      </c>
      <c r="I509" s="211" t="str">
        <f t="shared" si="317"/>
        <v>Pile pour répéteur de Bell Maison intelligente</v>
      </c>
      <c r="J509" s="211" t="str">
        <f t="shared" si="288"/>
        <v/>
      </c>
      <c r="K509" s="211" t="str">
        <f t="shared" si="289"/>
        <v/>
      </c>
      <c r="L509" s="211" t="str">
        <f t="shared" si="318"/>
        <v>Inventory</v>
      </c>
      <c r="M509" s="211" t="str">
        <f t="shared" si="290"/>
        <v>NO</v>
      </c>
      <c r="N509" s="211" t="str">
        <f t="shared" si="291"/>
        <v>Product</v>
      </c>
      <c r="O509" s="211" t="str">
        <f t="shared" si="292"/>
        <v>Misc</v>
      </c>
      <c r="P509" s="211" t="str">
        <f t="shared" si="293"/>
        <v>One Time</v>
      </c>
      <c r="Q509" s="349">
        <v>43930</v>
      </c>
      <c r="R509" s="349"/>
      <c r="S509" s="211" t="str">
        <f t="shared" si="294"/>
        <v>YES</v>
      </c>
      <c r="T509" s="211" t="str">
        <f t="shared" si="295"/>
        <v>No</v>
      </c>
      <c r="U509" s="211" t="str">
        <f t="shared" si="296"/>
        <v>No</v>
      </c>
      <c r="V509" s="211" t="str">
        <f t="shared" si="297"/>
        <v>NO</v>
      </c>
      <c r="W509" s="211" t="str">
        <f t="shared" si="298"/>
        <v>NO</v>
      </c>
      <c r="X509" s="211">
        <v>0</v>
      </c>
      <c r="Y509" s="211" t="s">
        <v>3277</v>
      </c>
      <c r="Z509" s="211" t="s">
        <v>3275</v>
      </c>
      <c r="AA509" s="211" t="s">
        <v>3319</v>
      </c>
      <c r="AB509" s="211" t="s">
        <v>3286</v>
      </c>
      <c r="AC509" s="211" t="s">
        <v>3286</v>
      </c>
      <c r="AD509" s="211" t="s">
        <v>3320</v>
      </c>
      <c r="AE509" s="211" t="str">
        <f t="shared" si="299"/>
        <v>BATT-9920</v>
      </c>
      <c r="AF509" s="211" t="str">
        <f t="shared" si="300"/>
        <v>BATT-9920</v>
      </c>
      <c r="AG509" s="211" t="str">
        <f t="shared" si="301"/>
        <v/>
      </c>
      <c r="AH509" s="211" t="str">
        <f t="shared" si="321"/>
        <v/>
      </c>
      <c r="AI509" s="211" t="str">
        <f t="shared" si="302"/>
        <v/>
      </c>
      <c r="AJ509" s="211" t="str">
        <f t="shared" si="303"/>
        <v/>
      </c>
      <c r="AK509" s="211" t="str">
        <f t="shared" si="304"/>
        <v/>
      </c>
      <c r="AL509" s="211" t="str">
        <f t="shared" si="305"/>
        <v/>
      </c>
      <c r="AM509" s="211" t="str">
        <f t="shared" si="306"/>
        <v/>
      </c>
      <c r="AN509" s="211" t="str">
        <f t="shared" si="307"/>
        <v>Yes</v>
      </c>
      <c r="AO509" s="211" t="str">
        <f t="shared" si="308"/>
        <v>No</v>
      </c>
      <c r="AP509" s="211" t="str">
        <f t="shared" si="309"/>
        <v>No</v>
      </c>
      <c r="AQ509" s="211" t="str">
        <f t="shared" si="310"/>
        <v/>
      </c>
      <c r="AR509" s="211" t="str">
        <f t="shared" si="311"/>
        <v/>
      </c>
      <c r="AS509" s="211" t="str">
        <f t="shared" si="312"/>
        <v/>
      </c>
      <c r="AT509" s="211" t="str">
        <f t="shared" si="313"/>
        <v/>
      </c>
      <c r="AU509" s="211" t="str">
        <f t="shared" si="314"/>
        <v/>
      </c>
      <c r="AV509" s="211" t="str">
        <f t="shared" si="315"/>
        <v/>
      </c>
      <c r="AW509" s="211" t="str">
        <f t="shared" si="316"/>
        <v/>
      </c>
      <c r="AX509" s="211" t="str">
        <f t="shared" si="319"/>
        <v>YES</v>
      </c>
      <c r="AY509" s="125" t="str">
        <f t="shared" si="320"/>
        <v/>
      </c>
    </row>
    <row r="510" spans="1:51" s="211" customFormat="1" x14ac:dyDescent="0.25">
      <c r="A510" s="211" t="s">
        <v>4369</v>
      </c>
      <c r="B510" s="211" t="s">
        <v>4369</v>
      </c>
      <c r="C510" s="211" t="str">
        <f t="shared" si="282"/>
        <v>Indoor Video Camera - ADC-V515</v>
      </c>
      <c r="D510" s="211" t="str">
        <f t="shared" si="283"/>
        <v>Caméra intérieure - ADC-V515</v>
      </c>
      <c r="E510" s="211" t="str">
        <f t="shared" si="284"/>
        <v/>
      </c>
      <c r="F510" s="211" t="str">
        <f t="shared" si="285"/>
        <v>Indoor Video Camera</v>
      </c>
      <c r="G510" s="211" t="str">
        <f t="shared" si="286"/>
        <v>Caméra intérieure</v>
      </c>
      <c r="H510" s="211" t="str">
        <f t="shared" si="287"/>
        <v>Indoor Video Camera - ADC-V515</v>
      </c>
      <c r="I510" s="211" t="str">
        <f t="shared" si="317"/>
        <v>Caméra intérieure - ADC-V515</v>
      </c>
      <c r="J510" s="211" t="str">
        <f t="shared" si="288"/>
        <v/>
      </c>
      <c r="K510" s="211" t="str">
        <f t="shared" si="289"/>
        <v>ADC-V515-US</v>
      </c>
      <c r="L510" s="211" t="str">
        <f t="shared" si="318"/>
        <v>Inventory</v>
      </c>
      <c r="M510" s="211" t="str">
        <f t="shared" si="290"/>
        <v>NO</v>
      </c>
      <c r="N510" s="211" t="str">
        <f t="shared" si="291"/>
        <v>Product</v>
      </c>
      <c r="O510" s="211" t="str">
        <f t="shared" si="292"/>
        <v>Camera</v>
      </c>
      <c r="P510" s="211" t="str">
        <f t="shared" si="293"/>
        <v>One Time</v>
      </c>
      <c r="Q510" s="349">
        <v>43930</v>
      </c>
      <c r="R510" s="349"/>
      <c r="S510" s="211" t="str">
        <f t="shared" si="294"/>
        <v>YES</v>
      </c>
      <c r="T510" s="211" t="str">
        <f t="shared" si="295"/>
        <v>No</v>
      </c>
      <c r="U510" s="211" t="str">
        <f t="shared" si="296"/>
        <v>No</v>
      </c>
      <c r="V510" s="211" t="str">
        <f t="shared" si="297"/>
        <v>YES</v>
      </c>
      <c r="W510" s="211" t="str">
        <f t="shared" si="298"/>
        <v>YES</v>
      </c>
      <c r="X510" s="211">
        <v>0</v>
      </c>
      <c r="Y510" s="211" t="s">
        <v>3277</v>
      </c>
      <c r="Z510" s="211" t="s">
        <v>3275</v>
      </c>
      <c r="AA510" s="211" t="s">
        <v>3319</v>
      </c>
      <c r="AB510" s="211" t="s">
        <v>3286</v>
      </c>
      <c r="AC510" s="211" t="s">
        <v>3286</v>
      </c>
      <c r="AD510" s="211" t="s">
        <v>3320</v>
      </c>
      <c r="AE510" s="211" t="str">
        <f t="shared" si="299"/>
        <v>ADC_V515</v>
      </c>
      <c r="AF510" s="211" t="str">
        <f t="shared" si="300"/>
        <v>ADC_V515</v>
      </c>
      <c r="AG510" s="211" t="str">
        <f t="shared" si="301"/>
        <v/>
      </c>
      <c r="AH510" s="211" t="str">
        <f t="shared" si="321"/>
        <v>X</v>
      </c>
      <c r="AI510" s="211" t="str">
        <f t="shared" si="302"/>
        <v/>
      </c>
      <c r="AJ510" s="211" t="str">
        <f t="shared" si="303"/>
        <v/>
      </c>
      <c r="AK510" s="211" t="str">
        <f t="shared" si="304"/>
        <v/>
      </c>
      <c r="AL510" s="211" t="str">
        <f t="shared" si="305"/>
        <v/>
      </c>
      <c r="AM510" s="211" t="str">
        <f t="shared" si="306"/>
        <v/>
      </c>
      <c r="AN510" s="211" t="str">
        <f t="shared" si="307"/>
        <v>Yes</v>
      </c>
      <c r="AO510" s="211" t="str">
        <f t="shared" si="308"/>
        <v>No</v>
      </c>
      <c r="AP510" s="211" t="str">
        <f t="shared" si="309"/>
        <v>No</v>
      </c>
      <c r="AQ510" s="211" t="str">
        <f t="shared" si="310"/>
        <v/>
      </c>
      <c r="AR510" s="211" t="str">
        <f t="shared" si="311"/>
        <v/>
      </c>
      <c r="AS510" s="211" t="str">
        <f t="shared" si="312"/>
        <v/>
      </c>
      <c r="AT510" s="211" t="str">
        <f t="shared" si="313"/>
        <v/>
      </c>
      <c r="AU510" s="211" t="str">
        <f t="shared" si="314"/>
        <v/>
      </c>
      <c r="AV510" s="211" t="str">
        <f t="shared" si="315"/>
        <v/>
      </c>
      <c r="AW510" s="211" t="str">
        <f t="shared" si="316"/>
        <v/>
      </c>
      <c r="AX510" s="211" t="str">
        <f t="shared" si="319"/>
        <v>YES</v>
      </c>
      <c r="AY510" s="125" t="str">
        <f t="shared" si="320"/>
        <v/>
      </c>
    </row>
    <row r="511" spans="1:51" s="211" customFormat="1" x14ac:dyDescent="0.25">
      <c r="A511" s="211" t="s">
        <v>4367</v>
      </c>
      <c r="B511" s="211" t="s">
        <v>4369</v>
      </c>
      <c r="C511" s="211" t="str">
        <f t="shared" si="282"/>
        <v>Indoor Video Camera - ADC-V515</v>
      </c>
      <c r="D511" s="211" t="str">
        <f t="shared" si="283"/>
        <v>Caméra intérieure - ADC-V515</v>
      </c>
      <c r="E511" s="211" t="str">
        <f t="shared" si="284"/>
        <v>ADC_V515</v>
      </c>
      <c r="F511" s="211" t="str">
        <f t="shared" si="285"/>
        <v>Indoor Video Camera</v>
      </c>
      <c r="G511" s="211" t="str">
        <f t="shared" si="286"/>
        <v>Caméra intérieure</v>
      </c>
      <c r="H511" s="211" t="str">
        <f t="shared" si="287"/>
        <v>Indoor Video Camera - ADC-V515</v>
      </c>
      <c r="I511" s="211" t="str">
        <f t="shared" si="317"/>
        <v>Caméra intérieure - ADC-V515</v>
      </c>
      <c r="J511" s="211" t="str">
        <f t="shared" si="288"/>
        <v/>
      </c>
      <c r="K511" s="211" t="str">
        <f t="shared" si="289"/>
        <v/>
      </c>
      <c r="L511" s="211" t="str">
        <f t="shared" si="318"/>
        <v>Inventory</v>
      </c>
      <c r="M511" s="211" t="str">
        <f t="shared" si="290"/>
        <v>NO</v>
      </c>
      <c r="N511" s="211" t="str">
        <f t="shared" si="291"/>
        <v>Product</v>
      </c>
      <c r="O511" s="211" t="str">
        <f t="shared" si="292"/>
        <v>Misc</v>
      </c>
      <c r="P511" s="211" t="str">
        <f t="shared" si="293"/>
        <v>One Time</v>
      </c>
      <c r="Q511" s="349">
        <v>43930</v>
      </c>
      <c r="R511" s="349"/>
      <c r="S511" s="211" t="str">
        <f t="shared" si="294"/>
        <v>YES</v>
      </c>
      <c r="T511" s="211" t="str">
        <f t="shared" si="295"/>
        <v>No</v>
      </c>
      <c r="U511" s="211" t="str">
        <f t="shared" si="296"/>
        <v>No</v>
      </c>
      <c r="V511" s="211" t="str">
        <f t="shared" si="297"/>
        <v>YES</v>
      </c>
      <c r="W511" s="211" t="str">
        <f t="shared" si="298"/>
        <v>YES</v>
      </c>
      <c r="X511" s="211">
        <v>0</v>
      </c>
      <c r="Y511" s="211" t="s">
        <v>3277</v>
      </c>
      <c r="Z511" s="211" t="s">
        <v>3275</v>
      </c>
      <c r="AA511" s="211" t="s">
        <v>3319</v>
      </c>
      <c r="AB511" s="211" t="s">
        <v>3286</v>
      </c>
      <c r="AC511" s="211" t="s">
        <v>3286</v>
      </c>
      <c r="AD511" s="211" t="s">
        <v>3320</v>
      </c>
      <c r="AE511" s="211" t="str">
        <f t="shared" si="299"/>
        <v>ADC_V515</v>
      </c>
      <c r="AF511" s="211" t="str">
        <f t="shared" si="300"/>
        <v>ADC_V515</v>
      </c>
      <c r="AG511" s="211" t="str">
        <f t="shared" si="301"/>
        <v/>
      </c>
      <c r="AH511" s="211" t="str">
        <f t="shared" si="321"/>
        <v/>
      </c>
      <c r="AI511" s="211" t="str">
        <f t="shared" si="302"/>
        <v/>
      </c>
      <c r="AJ511" s="211" t="str">
        <f t="shared" si="303"/>
        <v/>
      </c>
      <c r="AK511" s="211" t="str">
        <f t="shared" si="304"/>
        <v/>
      </c>
      <c r="AL511" s="211" t="str">
        <f t="shared" si="305"/>
        <v/>
      </c>
      <c r="AM511" s="211" t="str">
        <f t="shared" si="306"/>
        <v/>
      </c>
      <c r="AN511" s="211" t="str">
        <f t="shared" si="307"/>
        <v>No</v>
      </c>
      <c r="AO511" s="211" t="str">
        <f t="shared" si="308"/>
        <v>No</v>
      </c>
      <c r="AP511" s="211" t="str">
        <f t="shared" si="309"/>
        <v>No</v>
      </c>
      <c r="AQ511" s="211" t="str">
        <f t="shared" si="310"/>
        <v/>
      </c>
      <c r="AR511" s="211" t="str">
        <f t="shared" si="311"/>
        <v/>
      </c>
      <c r="AS511" s="211" t="str">
        <f t="shared" si="312"/>
        <v/>
      </c>
      <c r="AT511" s="211" t="str">
        <f t="shared" si="313"/>
        <v/>
      </c>
      <c r="AU511" s="211" t="str">
        <f t="shared" si="314"/>
        <v/>
      </c>
      <c r="AV511" s="211" t="str">
        <f t="shared" si="315"/>
        <v/>
      </c>
      <c r="AW511" s="211" t="str">
        <f t="shared" si="316"/>
        <v/>
      </c>
      <c r="AX511" s="211" t="str">
        <f t="shared" si="319"/>
        <v>NO</v>
      </c>
      <c r="AY511" s="125" t="str">
        <f t="shared" si="320"/>
        <v/>
      </c>
    </row>
    <row r="512" spans="1:51" s="211" customFormat="1" x14ac:dyDescent="0.25">
      <c r="A512" s="211" t="s">
        <v>4368</v>
      </c>
      <c r="B512" s="211" t="s">
        <v>4369</v>
      </c>
      <c r="C512" s="211" t="str">
        <f t="shared" si="282"/>
        <v>Indoor Video Camera - ADC-V515</v>
      </c>
      <c r="D512" s="211" t="str">
        <f t="shared" si="283"/>
        <v>Caméra intérieure - ADC-V515</v>
      </c>
      <c r="E512" s="211" t="str">
        <f t="shared" si="284"/>
        <v>ADC_V515</v>
      </c>
      <c r="F512" s="211" t="str">
        <f t="shared" si="285"/>
        <v>Indoor Video Camera</v>
      </c>
      <c r="G512" s="211" t="str">
        <f t="shared" si="286"/>
        <v>Caméra intérieure</v>
      </c>
      <c r="H512" s="211" t="str">
        <f t="shared" si="287"/>
        <v>Indoor Video Camera - ADC-V515</v>
      </c>
      <c r="I512" s="211" t="str">
        <f t="shared" si="317"/>
        <v>Caméra intérieure - ADC-V515</v>
      </c>
      <c r="J512" s="211" t="str">
        <f t="shared" si="288"/>
        <v/>
      </c>
      <c r="K512" s="211" t="str">
        <f t="shared" si="289"/>
        <v/>
      </c>
      <c r="L512" s="211" t="str">
        <f t="shared" si="318"/>
        <v>Inventory</v>
      </c>
      <c r="M512" s="211" t="str">
        <f t="shared" si="290"/>
        <v>NO</v>
      </c>
      <c r="N512" s="211" t="str">
        <f t="shared" si="291"/>
        <v>Product</v>
      </c>
      <c r="O512" s="211" t="str">
        <f t="shared" si="292"/>
        <v>Automation</v>
      </c>
      <c r="P512" s="211" t="str">
        <f t="shared" si="293"/>
        <v>One Time</v>
      </c>
      <c r="Q512" s="349">
        <v>43930</v>
      </c>
      <c r="R512" s="349"/>
      <c r="S512" s="211" t="str">
        <f t="shared" si="294"/>
        <v>YES</v>
      </c>
      <c r="T512" s="211" t="str">
        <f t="shared" si="295"/>
        <v>No</v>
      </c>
      <c r="U512" s="211" t="str">
        <f t="shared" si="296"/>
        <v>No</v>
      </c>
      <c r="V512" s="211" t="str">
        <f t="shared" si="297"/>
        <v>YES</v>
      </c>
      <c r="W512" s="211" t="str">
        <f t="shared" si="298"/>
        <v>YES</v>
      </c>
      <c r="X512" s="211">
        <v>0</v>
      </c>
      <c r="Y512" s="211" t="s">
        <v>3277</v>
      </c>
      <c r="Z512" s="211" t="s">
        <v>3275</v>
      </c>
      <c r="AA512" s="211" t="s">
        <v>3319</v>
      </c>
      <c r="AB512" s="211" t="s">
        <v>3286</v>
      </c>
      <c r="AC512" s="211" t="s">
        <v>3286</v>
      </c>
      <c r="AD512" s="211" t="s">
        <v>3320</v>
      </c>
      <c r="AE512" s="211" t="str">
        <f t="shared" si="299"/>
        <v>ADC_V515</v>
      </c>
      <c r="AF512" s="211" t="str">
        <f t="shared" si="300"/>
        <v>ADC_V515</v>
      </c>
      <c r="AG512" s="211" t="str">
        <f t="shared" si="301"/>
        <v/>
      </c>
      <c r="AH512" s="211" t="str">
        <f t="shared" si="321"/>
        <v/>
      </c>
      <c r="AI512" s="211" t="str">
        <f t="shared" si="302"/>
        <v/>
      </c>
      <c r="AJ512" s="211" t="str">
        <f t="shared" si="303"/>
        <v/>
      </c>
      <c r="AK512" s="211" t="str">
        <f t="shared" si="304"/>
        <v/>
      </c>
      <c r="AL512" s="211" t="str">
        <f t="shared" si="305"/>
        <v/>
      </c>
      <c r="AM512" s="211" t="str">
        <f t="shared" si="306"/>
        <v/>
      </c>
      <c r="AN512" s="211" t="str">
        <f t="shared" si="307"/>
        <v>No</v>
      </c>
      <c r="AO512" s="211" t="str">
        <f t="shared" si="308"/>
        <v>No</v>
      </c>
      <c r="AP512" s="211" t="str">
        <f t="shared" si="309"/>
        <v>No</v>
      </c>
      <c r="AQ512" s="211" t="str">
        <f t="shared" si="310"/>
        <v/>
      </c>
      <c r="AR512" s="211" t="str">
        <f t="shared" si="311"/>
        <v/>
      </c>
      <c r="AS512" s="211" t="str">
        <f t="shared" si="312"/>
        <v/>
      </c>
      <c r="AT512" s="211" t="str">
        <f t="shared" si="313"/>
        <v/>
      </c>
      <c r="AU512" s="211" t="str">
        <f t="shared" si="314"/>
        <v/>
      </c>
      <c r="AV512" s="211" t="str">
        <f t="shared" si="315"/>
        <v/>
      </c>
      <c r="AW512" s="211" t="str">
        <f t="shared" si="316"/>
        <v/>
      </c>
      <c r="AX512" s="211" t="str">
        <f t="shared" si="319"/>
        <v>NO</v>
      </c>
      <c r="AY512" s="125" t="str">
        <f t="shared" si="320"/>
        <v/>
      </c>
    </row>
    <row r="513" spans="1:51" s="211" customFormat="1" x14ac:dyDescent="0.25">
      <c r="A513" s="211" t="s">
        <v>4370</v>
      </c>
      <c r="B513" s="211" t="s">
        <v>4370</v>
      </c>
      <c r="C513" s="211" t="str">
        <f t="shared" ref="C513:C576" si="322">VLOOKUP($A513,masterdata,3,0)</f>
        <v>Video Doorbell</v>
      </c>
      <c r="D513" s="211" t="str">
        <f t="shared" ref="D513:D576" si="323">VLOOKUP($A513,masterdata,4,0)</f>
        <v>Sonnette vidéo</v>
      </c>
      <c r="E513" s="211" t="str">
        <f t="shared" ref="E513:E576" si="324">IF(VLOOKUP($A513,masterdata,27,0)=0,"",VLOOKUP($A513,masterdata,27,0))</f>
        <v/>
      </c>
      <c r="F513" s="211" t="str">
        <f t="shared" ref="F513:F576" si="325">VLOOKUP($A513,masterdata,12,0)</f>
        <v>Video Doorbell</v>
      </c>
      <c r="G513" s="211" t="str">
        <f t="shared" ref="G513:G576" si="326">VLOOKUP($A513,masterdata,13,0)</f>
        <v>Sonnette vidéo</v>
      </c>
      <c r="H513" s="211" t="str">
        <f t="shared" ref="H513:H576" si="327">VLOOKUP($A513,masterdata,3,0)</f>
        <v>Video Doorbell</v>
      </c>
      <c r="I513" s="211" t="str">
        <f t="shared" si="317"/>
        <v>Sonnette vidéo</v>
      </c>
      <c r="J513" s="211" t="str">
        <f t="shared" ref="J513:J576" si="328">IF(VLOOKUP($A513,masterdata,28,0)=0,"",VLOOKUP($A513,masterdata,28,0))</f>
        <v/>
      </c>
      <c r="K513" s="211" t="str">
        <f t="shared" ref="K513:K576" si="329">IF(VLOOKUP($A513,masterdata,26,0)=0,"",VLOOKUP($A513,masterdata,26,0))</f>
        <v>ADC-VDB770</v>
      </c>
      <c r="L513" s="211" t="str">
        <f t="shared" si="318"/>
        <v>Inventory</v>
      </c>
      <c r="M513" s="211" t="str">
        <f t="shared" ref="M513:M576" si="330">VLOOKUP($A513,masterdata,54,0)</f>
        <v>NO</v>
      </c>
      <c r="N513" s="211" t="str">
        <f t="shared" ref="N513:N576" si="331">VLOOKUP($A513,masterdata,30,0)</f>
        <v>Product</v>
      </c>
      <c r="O513" s="211" t="str">
        <f t="shared" ref="O513:O576" si="332">VLOOKUP($A513,masterdata,31,0)</f>
        <v>Camera</v>
      </c>
      <c r="P513" s="211" t="str">
        <f t="shared" ref="P513:P576" si="333">VLOOKUP($A513,masterdata,16,0)</f>
        <v>One Time</v>
      </c>
      <c r="Q513" s="349">
        <v>43930</v>
      </c>
      <c r="R513" s="349"/>
      <c r="S513" s="211" t="str">
        <f t="shared" ref="S513:S576" si="334">VLOOKUP($A513,masterdata,21,0)</f>
        <v>YES</v>
      </c>
      <c r="T513" s="211" t="str">
        <f t="shared" ref="T513:T576" si="335">VLOOKUP($A513,masterdata,32,0)</f>
        <v>No</v>
      </c>
      <c r="U513" s="211" t="str">
        <f t="shared" ref="U513:U576" si="336">VLOOKUP($A513,masterdata,33,0)</f>
        <v>No</v>
      </c>
      <c r="V513" s="211" t="str">
        <f t="shared" ref="V513:V576" si="337">VLOOKUP($A513,masterdata,25,0)</f>
        <v>YES</v>
      </c>
      <c r="W513" s="211" t="str">
        <f t="shared" ref="W513:W576" si="338">VLOOKUP($A513,masterdata,20,0)</f>
        <v>YES</v>
      </c>
      <c r="X513" s="211">
        <v>0</v>
      </c>
      <c r="Y513" s="211" t="s">
        <v>3277</v>
      </c>
      <c r="Z513" s="211" t="s">
        <v>3275</v>
      </c>
      <c r="AA513" s="211" t="s">
        <v>3319</v>
      </c>
      <c r="AB513" s="211" t="s">
        <v>3286</v>
      </c>
      <c r="AC513" s="211" t="s">
        <v>3286</v>
      </c>
      <c r="AD513" s="211" t="s">
        <v>3320</v>
      </c>
      <c r="AE513" s="211" t="str">
        <f t="shared" ref="AE513:AE576" si="339">VLOOKUP($A513,masterdata,18,0)</f>
        <v>ADC-VDB770</v>
      </c>
      <c r="AF513" s="211" t="str">
        <f t="shared" ref="AF513:AF576" si="340">IF(VLOOKUP($A513,masterdata,19,0)="","",VLOOKUP($A513,masterdata,19,0))</f>
        <v>ADC-VDB770</v>
      </c>
      <c r="AG513" s="211" t="str">
        <f t="shared" ref="AG513:AG576" si="341">IF(VLOOKUP($A513,masterdata,36,0)="","",VLOOKUP($A513,masterdata,36,0))</f>
        <v/>
      </c>
      <c r="AH513" s="211" t="str">
        <f t="shared" si="321"/>
        <v/>
      </c>
      <c r="AI513" s="211" t="str">
        <f t="shared" ref="AI513:AI576" si="342">IF(VLOOKUP($A513,masterdata,38,0)="","",VLOOKUP($A513,masterdata,38,0))</f>
        <v/>
      </c>
      <c r="AJ513" s="211" t="str">
        <f t="shared" ref="AJ513:AJ576" si="343">IF(VLOOKUP($A513,masterdata,39,0)="","",VLOOKUP($A513,masterdata,39,0))</f>
        <v/>
      </c>
      <c r="AK513" s="211" t="str">
        <f t="shared" ref="AK513:AK576" si="344">IF(VLOOKUP($A513,masterdata,40,0)="","",VLOOKUP($A513,masterdata,40,0))</f>
        <v/>
      </c>
      <c r="AL513" s="211" t="str">
        <f t="shared" ref="AL513:AL576" si="345">IF(VLOOKUP($A513,masterdata,41,0)="","",VLOOKUP($A513,masterdata,41,0))</f>
        <v/>
      </c>
      <c r="AM513" s="211" t="str">
        <f t="shared" ref="AM513:AM576" si="346">IF(VLOOKUP($A513,masterdata,43,0)="","",VLOOKUP($A513,masterdata,43,0))</f>
        <v/>
      </c>
      <c r="AN513" s="211" t="str">
        <f t="shared" ref="AN513:AN576" si="347">VLOOKUP($A513,masterdata,44,0)</f>
        <v>Yes</v>
      </c>
      <c r="AO513" s="211" t="str">
        <f t="shared" ref="AO513:AO576" si="348">VLOOKUP($A513,masterdata,45,0)</f>
        <v>No</v>
      </c>
      <c r="AP513" s="211" t="str">
        <f t="shared" ref="AP513:AP576" si="349">VLOOKUP($A513,masterdata,46,0)</f>
        <v>No</v>
      </c>
      <c r="AQ513" s="211" t="str">
        <f t="shared" ref="AQ513:AQ576" si="350">IF(VLOOKUP($A513,masterdata,47,0)="","",VLOOKUP($A513,masterdata,47,0))</f>
        <v/>
      </c>
      <c r="AR513" s="211" t="str">
        <f t="shared" ref="AR513:AR576" si="351">IF(VLOOKUP($A513,masterdata,48,0)="","",VLOOKUP($A513,masterdata,48,0))</f>
        <v/>
      </c>
      <c r="AS513" s="211" t="str">
        <f t="shared" ref="AS513:AS576" si="352">IF(VLOOKUP($A513,masterdata,49,0)="","",VLOOKUP($A513,masterdata,49,0))</f>
        <v/>
      </c>
      <c r="AT513" s="211" t="str">
        <f t="shared" ref="AT513:AT576" si="353">IF(VLOOKUP($A513,masterdata,50,0)="","",VLOOKUP($A513,masterdata,50,0))</f>
        <v/>
      </c>
      <c r="AU513" s="211" t="str">
        <f t="shared" ref="AU513:AU576" si="354">IF(VLOOKUP($A513,masterdata,51,0)="","",VLOOKUP($A513,masterdata,51,0))</f>
        <v/>
      </c>
      <c r="AV513" s="211" t="str">
        <f t="shared" ref="AV513:AV576" si="355">IF(VLOOKUP($A513,masterdata,52,0)="","",VLOOKUP($A513,masterdata,52,0))</f>
        <v/>
      </c>
      <c r="AW513" s="211" t="str">
        <f t="shared" ref="AW513:AW576" si="356">IF(VLOOKUP($A513,masterdata,53,0)="","",VLOOKUP($A513,masterdata,53,0))</f>
        <v/>
      </c>
      <c r="AX513" s="211" t="str">
        <f t="shared" si="319"/>
        <v>YES</v>
      </c>
      <c r="AY513" s="125" t="str">
        <f t="shared" si="320"/>
        <v/>
      </c>
    </row>
    <row r="514" spans="1:51" s="211" customFormat="1" x14ac:dyDescent="0.25">
      <c r="A514" s="211" t="s">
        <v>4371</v>
      </c>
      <c r="B514" s="211" t="s">
        <v>4370</v>
      </c>
      <c r="C514" s="211" t="str">
        <f t="shared" si="322"/>
        <v>Video Doorbell</v>
      </c>
      <c r="D514" s="211" t="str">
        <f t="shared" si="323"/>
        <v>Sonnette vidéo</v>
      </c>
      <c r="E514" s="211" t="str">
        <f t="shared" si="324"/>
        <v>ADC-VDB770</v>
      </c>
      <c r="F514" s="211" t="str">
        <f t="shared" si="325"/>
        <v>Video Doorbell</v>
      </c>
      <c r="G514" s="211" t="str">
        <f t="shared" si="326"/>
        <v>Sonnette vidéo</v>
      </c>
      <c r="H514" s="211" t="str">
        <f t="shared" si="327"/>
        <v>Video Doorbell</v>
      </c>
      <c r="I514" s="211" t="str">
        <f t="shared" ref="I514:I577" si="357">VLOOKUP($A514,masterdata,4,0)</f>
        <v>Sonnette vidéo</v>
      </c>
      <c r="J514" s="211" t="str">
        <f t="shared" si="328"/>
        <v/>
      </c>
      <c r="K514" s="211" t="str">
        <f t="shared" si="329"/>
        <v/>
      </c>
      <c r="L514" s="211" t="str">
        <f t="shared" ref="L514:L577" si="358">VLOOKUP($A514,masterdata,29,0)</f>
        <v>Inventory</v>
      </c>
      <c r="M514" s="211" t="str">
        <f t="shared" si="330"/>
        <v>NO</v>
      </c>
      <c r="N514" s="211" t="str">
        <f t="shared" si="331"/>
        <v>Product</v>
      </c>
      <c r="O514" s="211" t="str">
        <f t="shared" si="332"/>
        <v>Misc</v>
      </c>
      <c r="P514" s="211" t="str">
        <f t="shared" si="333"/>
        <v>One Time</v>
      </c>
      <c r="Q514" s="349">
        <v>43930</v>
      </c>
      <c r="R514" s="349"/>
      <c r="S514" s="211" t="str">
        <f t="shared" si="334"/>
        <v>YES</v>
      </c>
      <c r="T514" s="211" t="str">
        <f t="shared" si="335"/>
        <v>No</v>
      </c>
      <c r="U514" s="211" t="str">
        <f t="shared" si="336"/>
        <v>No</v>
      </c>
      <c r="V514" s="211" t="str">
        <f t="shared" si="337"/>
        <v>YES</v>
      </c>
      <c r="W514" s="211" t="str">
        <f t="shared" si="338"/>
        <v>YES</v>
      </c>
      <c r="X514" s="211">
        <v>0</v>
      </c>
      <c r="Y514" s="211" t="s">
        <v>3277</v>
      </c>
      <c r="Z514" s="211" t="s">
        <v>3275</v>
      </c>
      <c r="AA514" s="211" t="s">
        <v>3319</v>
      </c>
      <c r="AB514" s="211" t="s">
        <v>3286</v>
      </c>
      <c r="AC514" s="211" t="s">
        <v>3286</v>
      </c>
      <c r="AD514" s="211" t="s">
        <v>3320</v>
      </c>
      <c r="AE514" s="211" t="str">
        <f t="shared" si="339"/>
        <v>ADC-VDB770</v>
      </c>
      <c r="AF514" s="211" t="str">
        <f t="shared" si="340"/>
        <v>ADC-VDB770</v>
      </c>
      <c r="AG514" s="211" t="str">
        <f t="shared" si="341"/>
        <v/>
      </c>
      <c r="AH514" s="211" t="str">
        <f t="shared" si="321"/>
        <v/>
      </c>
      <c r="AI514" s="211" t="str">
        <f t="shared" si="342"/>
        <v/>
      </c>
      <c r="AJ514" s="211" t="str">
        <f t="shared" si="343"/>
        <v/>
      </c>
      <c r="AK514" s="211" t="str">
        <f t="shared" si="344"/>
        <v/>
      </c>
      <c r="AL514" s="211" t="str">
        <f t="shared" si="345"/>
        <v/>
      </c>
      <c r="AM514" s="211" t="str">
        <f t="shared" si="346"/>
        <v/>
      </c>
      <c r="AN514" s="211" t="str">
        <f t="shared" si="347"/>
        <v>No</v>
      </c>
      <c r="AO514" s="211" t="str">
        <f t="shared" si="348"/>
        <v>No</v>
      </c>
      <c r="AP514" s="211" t="str">
        <f t="shared" si="349"/>
        <v>No</v>
      </c>
      <c r="AQ514" s="211" t="str">
        <f t="shared" si="350"/>
        <v/>
      </c>
      <c r="AR514" s="211" t="str">
        <f t="shared" si="351"/>
        <v/>
      </c>
      <c r="AS514" s="211" t="str">
        <f t="shared" si="352"/>
        <v/>
      </c>
      <c r="AT514" s="211" t="str">
        <f t="shared" si="353"/>
        <v/>
      </c>
      <c r="AU514" s="211" t="str">
        <f t="shared" si="354"/>
        <v/>
      </c>
      <c r="AV514" s="211" t="str">
        <f t="shared" si="355"/>
        <v/>
      </c>
      <c r="AW514" s="211" t="str">
        <f t="shared" si="356"/>
        <v/>
      </c>
      <c r="AX514" s="211" t="str">
        <f t="shared" ref="AX514:AX577" si="359">IF(VLOOKUP($A514,masterdata,24,0)="","",VLOOKUP($A514,masterdata,24,0))</f>
        <v>NO</v>
      </c>
      <c r="AY514" s="125" t="str">
        <f t="shared" ref="AY514:AY577" si="360">IF(VLOOKUP($A514,masterdata,42,0)="","",VLOOKUP($A514,masterdata,42,0))</f>
        <v/>
      </c>
    </row>
    <row r="515" spans="1:51" s="211" customFormat="1" x14ac:dyDescent="0.25">
      <c r="A515" s="211" t="s">
        <v>4372</v>
      </c>
      <c r="B515" s="211" t="s">
        <v>4370</v>
      </c>
      <c r="C515" s="211" t="str">
        <f t="shared" si="322"/>
        <v>Video Doorbell</v>
      </c>
      <c r="D515" s="211" t="str">
        <f t="shared" si="323"/>
        <v>Sonnette vidéo</v>
      </c>
      <c r="E515" s="211" t="str">
        <f t="shared" si="324"/>
        <v>ADC-VDB770</v>
      </c>
      <c r="F515" s="211" t="str">
        <f t="shared" si="325"/>
        <v>Video Doorbell</v>
      </c>
      <c r="G515" s="211" t="str">
        <f t="shared" si="326"/>
        <v>Sonnette vidéo</v>
      </c>
      <c r="H515" s="211" t="str">
        <f t="shared" si="327"/>
        <v>Video Doorbell</v>
      </c>
      <c r="I515" s="211" t="str">
        <f t="shared" si="357"/>
        <v>Sonnette vidéo</v>
      </c>
      <c r="J515" s="211" t="str">
        <f t="shared" si="328"/>
        <v/>
      </c>
      <c r="K515" s="211" t="str">
        <f t="shared" si="329"/>
        <v/>
      </c>
      <c r="L515" s="211" t="str">
        <f t="shared" si="358"/>
        <v>Inventory</v>
      </c>
      <c r="M515" s="211" t="str">
        <f t="shared" si="330"/>
        <v>NO</v>
      </c>
      <c r="N515" s="211" t="str">
        <f t="shared" si="331"/>
        <v>Product</v>
      </c>
      <c r="O515" s="211" t="str">
        <f t="shared" si="332"/>
        <v>Automation</v>
      </c>
      <c r="P515" s="211" t="str">
        <f t="shared" si="333"/>
        <v>One Time</v>
      </c>
      <c r="Q515" s="349">
        <v>43930</v>
      </c>
      <c r="R515" s="349"/>
      <c r="S515" s="211" t="str">
        <f t="shared" si="334"/>
        <v>YES</v>
      </c>
      <c r="T515" s="211" t="str">
        <f t="shared" si="335"/>
        <v>No</v>
      </c>
      <c r="U515" s="211" t="str">
        <f t="shared" si="336"/>
        <v>No</v>
      </c>
      <c r="V515" s="211" t="str">
        <f t="shared" si="337"/>
        <v>YES</v>
      </c>
      <c r="W515" s="211" t="str">
        <f t="shared" si="338"/>
        <v>YES</v>
      </c>
      <c r="X515" s="211">
        <v>0</v>
      </c>
      <c r="Y515" s="211" t="s">
        <v>3277</v>
      </c>
      <c r="Z515" s="211" t="s">
        <v>3275</v>
      </c>
      <c r="AA515" s="211" t="s">
        <v>3319</v>
      </c>
      <c r="AB515" s="211" t="s">
        <v>3286</v>
      </c>
      <c r="AC515" s="211" t="s">
        <v>3286</v>
      </c>
      <c r="AD515" s="211" t="s">
        <v>3320</v>
      </c>
      <c r="AE515" s="211" t="str">
        <f t="shared" si="339"/>
        <v>ADC-VDB770</v>
      </c>
      <c r="AF515" s="211" t="str">
        <f t="shared" si="340"/>
        <v>ADC-VDB770</v>
      </c>
      <c r="AG515" s="211" t="str">
        <f t="shared" si="341"/>
        <v/>
      </c>
      <c r="AH515" s="211" t="str">
        <f t="shared" si="321"/>
        <v/>
      </c>
      <c r="AI515" s="211" t="str">
        <f t="shared" si="342"/>
        <v/>
      </c>
      <c r="AJ515" s="211" t="str">
        <f t="shared" si="343"/>
        <v/>
      </c>
      <c r="AK515" s="211" t="str">
        <f t="shared" si="344"/>
        <v/>
      </c>
      <c r="AL515" s="211" t="str">
        <f t="shared" si="345"/>
        <v/>
      </c>
      <c r="AM515" s="211" t="str">
        <f t="shared" si="346"/>
        <v/>
      </c>
      <c r="AN515" s="211" t="str">
        <f t="shared" si="347"/>
        <v>No</v>
      </c>
      <c r="AO515" s="211" t="str">
        <f t="shared" si="348"/>
        <v>No</v>
      </c>
      <c r="AP515" s="211" t="str">
        <f t="shared" si="349"/>
        <v>No</v>
      </c>
      <c r="AQ515" s="211" t="str">
        <f t="shared" si="350"/>
        <v/>
      </c>
      <c r="AR515" s="211" t="str">
        <f t="shared" si="351"/>
        <v/>
      </c>
      <c r="AS515" s="211" t="str">
        <f t="shared" si="352"/>
        <v/>
      </c>
      <c r="AT515" s="211" t="str">
        <f t="shared" si="353"/>
        <v/>
      </c>
      <c r="AU515" s="211" t="str">
        <f t="shared" si="354"/>
        <v/>
      </c>
      <c r="AV515" s="211" t="str">
        <f t="shared" si="355"/>
        <v/>
      </c>
      <c r="AW515" s="211" t="str">
        <f t="shared" si="356"/>
        <v/>
      </c>
      <c r="AX515" s="211" t="str">
        <f t="shared" si="359"/>
        <v>NO</v>
      </c>
      <c r="AY515" s="125" t="str">
        <f t="shared" si="360"/>
        <v/>
      </c>
    </row>
    <row r="516" spans="1:51" s="211" customFormat="1" x14ac:dyDescent="0.25">
      <c r="A516" s="211" t="s">
        <v>4373</v>
      </c>
      <c r="B516" s="211" t="s">
        <v>4373</v>
      </c>
      <c r="C516" s="211" t="str">
        <f t="shared" si="322"/>
        <v>Smart Light Bulb</v>
      </c>
      <c r="D516" s="211" t="str">
        <f t="shared" si="323"/>
        <v>Ampoule intelligente</v>
      </c>
      <c r="E516" s="211" t="str">
        <f t="shared" si="324"/>
        <v/>
      </c>
      <c r="F516" s="211" t="str">
        <f t="shared" si="325"/>
        <v>Smart Light Bulb</v>
      </c>
      <c r="G516" s="211" t="str">
        <f t="shared" si="326"/>
        <v>Ampoule intelligente</v>
      </c>
      <c r="H516" s="211" t="str">
        <f t="shared" si="327"/>
        <v>Smart Light Bulb</v>
      </c>
      <c r="I516" s="211" t="str">
        <f t="shared" si="357"/>
        <v>Ampoule intelligente</v>
      </c>
      <c r="J516" s="211" t="str">
        <f t="shared" si="328"/>
        <v/>
      </c>
      <c r="K516" s="211" t="str">
        <f t="shared" si="329"/>
        <v>JASCO_52190</v>
      </c>
      <c r="L516" s="211" t="str">
        <f t="shared" si="358"/>
        <v>Inventory</v>
      </c>
      <c r="M516" s="211" t="str">
        <f t="shared" si="330"/>
        <v>NO</v>
      </c>
      <c r="N516" s="211" t="str">
        <f t="shared" si="331"/>
        <v>Product</v>
      </c>
      <c r="O516" s="211" t="str">
        <f t="shared" si="332"/>
        <v>Automation</v>
      </c>
      <c r="P516" s="211" t="str">
        <f t="shared" si="333"/>
        <v>One Time</v>
      </c>
      <c r="Q516" s="349">
        <v>43930</v>
      </c>
      <c r="R516" s="349"/>
      <c r="S516" s="211" t="str">
        <f t="shared" si="334"/>
        <v>YES</v>
      </c>
      <c r="T516" s="211" t="str">
        <f t="shared" si="335"/>
        <v>No</v>
      </c>
      <c r="U516" s="211" t="str">
        <f t="shared" si="336"/>
        <v>No</v>
      </c>
      <c r="V516" s="211" t="str">
        <f t="shared" si="337"/>
        <v>YES</v>
      </c>
      <c r="W516" s="211" t="str">
        <f t="shared" si="338"/>
        <v>NO</v>
      </c>
      <c r="X516" s="211">
        <v>0</v>
      </c>
      <c r="Y516" s="211" t="s">
        <v>3277</v>
      </c>
      <c r="Z516" s="211" t="s">
        <v>3275</v>
      </c>
      <c r="AA516" s="211" t="s">
        <v>3319</v>
      </c>
      <c r="AB516" s="211" t="s">
        <v>3286</v>
      </c>
      <c r="AC516" s="211" t="s">
        <v>3286</v>
      </c>
      <c r="AD516" s="211" t="s">
        <v>3320</v>
      </c>
      <c r="AE516" s="211" t="str">
        <f t="shared" si="339"/>
        <v>JASCO_52190</v>
      </c>
      <c r="AF516" s="211" t="str">
        <f t="shared" si="340"/>
        <v>JASCO_52190</v>
      </c>
      <c r="AG516" s="211" t="str">
        <f t="shared" si="341"/>
        <v/>
      </c>
      <c r="AH516" s="211" t="str">
        <f t="shared" si="321"/>
        <v/>
      </c>
      <c r="AI516" s="211" t="str">
        <f t="shared" si="342"/>
        <v/>
      </c>
      <c r="AJ516" s="211" t="str">
        <f t="shared" si="343"/>
        <v/>
      </c>
      <c r="AK516" s="211" t="str">
        <f t="shared" si="344"/>
        <v/>
      </c>
      <c r="AL516" s="211" t="str">
        <f t="shared" si="345"/>
        <v/>
      </c>
      <c r="AM516" s="211" t="str">
        <f t="shared" si="346"/>
        <v/>
      </c>
      <c r="AN516" s="211" t="str">
        <f t="shared" si="347"/>
        <v>Yes</v>
      </c>
      <c r="AO516" s="211" t="str">
        <f t="shared" si="348"/>
        <v>No</v>
      </c>
      <c r="AP516" s="211" t="str">
        <f t="shared" si="349"/>
        <v>No</v>
      </c>
      <c r="AQ516" s="211" t="str">
        <f t="shared" si="350"/>
        <v/>
      </c>
      <c r="AR516" s="211" t="str">
        <f t="shared" si="351"/>
        <v/>
      </c>
      <c r="AS516" s="211" t="str">
        <f t="shared" si="352"/>
        <v/>
      </c>
      <c r="AT516" s="211" t="str">
        <f t="shared" si="353"/>
        <v/>
      </c>
      <c r="AU516" s="211" t="str">
        <f t="shared" si="354"/>
        <v/>
      </c>
      <c r="AV516" s="211" t="str">
        <f t="shared" si="355"/>
        <v/>
      </c>
      <c r="AW516" s="211" t="str">
        <f t="shared" si="356"/>
        <v/>
      </c>
      <c r="AX516" s="211" t="str">
        <f t="shared" si="359"/>
        <v>YES</v>
      </c>
      <c r="AY516" s="125" t="str">
        <f t="shared" si="360"/>
        <v/>
      </c>
    </row>
    <row r="517" spans="1:51" s="211" customFormat="1" x14ac:dyDescent="0.25">
      <c r="A517" s="211" t="s">
        <v>4374</v>
      </c>
      <c r="B517" s="211" t="s">
        <v>4374</v>
      </c>
      <c r="C517" s="211" t="str">
        <f t="shared" si="322"/>
        <v>Smart Plug</v>
      </c>
      <c r="D517" s="211" t="str">
        <f t="shared" si="323"/>
        <v>Prise intelligente</v>
      </c>
      <c r="E517" s="211" t="str">
        <f t="shared" si="324"/>
        <v/>
      </c>
      <c r="F517" s="211" t="str">
        <f t="shared" si="325"/>
        <v>Smart Plug</v>
      </c>
      <c r="G517" s="211" t="str">
        <f t="shared" si="326"/>
        <v>Prise intelligente</v>
      </c>
      <c r="H517" s="211" t="str">
        <f t="shared" si="327"/>
        <v>Smart Plug</v>
      </c>
      <c r="I517" s="211" t="str">
        <f t="shared" si="357"/>
        <v>Prise intelligente</v>
      </c>
      <c r="J517" s="211" t="str">
        <f t="shared" si="328"/>
        <v/>
      </c>
      <c r="K517" s="211" t="str">
        <f t="shared" si="329"/>
        <v>JASCO_55250</v>
      </c>
      <c r="L517" s="211" t="str">
        <f t="shared" si="358"/>
        <v>Inventory</v>
      </c>
      <c r="M517" s="211" t="str">
        <f t="shared" si="330"/>
        <v>NO</v>
      </c>
      <c r="N517" s="211" t="str">
        <f t="shared" si="331"/>
        <v>Product</v>
      </c>
      <c r="O517" s="211" t="str">
        <f t="shared" si="332"/>
        <v>Automation</v>
      </c>
      <c r="P517" s="211" t="str">
        <f t="shared" si="333"/>
        <v>One Time</v>
      </c>
      <c r="Q517" s="349">
        <v>43930</v>
      </c>
      <c r="R517" s="349"/>
      <c r="S517" s="211" t="str">
        <f t="shared" si="334"/>
        <v>YES</v>
      </c>
      <c r="T517" s="211" t="str">
        <f t="shared" si="335"/>
        <v>No</v>
      </c>
      <c r="U517" s="211" t="str">
        <f t="shared" si="336"/>
        <v>No</v>
      </c>
      <c r="V517" s="211" t="str">
        <f t="shared" si="337"/>
        <v>YES</v>
      </c>
      <c r="W517" s="211" t="str">
        <f t="shared" si="338"/>
        <v>NO</v>
      </c>
      <c r="X517" s="211">
        <v>0</v>
      </c>
      <c r="Y517" s="211" t="s">
        <v>3277</v>
      </c>
      <c r="Z517" s="211" t="s">
        <v>3275</v>
      </c>
      <c r="AA517" s="211" t="s">
        <v>3319</v>
      </c>
      <c r="AB517" s="211" t="s">
        <v>3286</v>
      </c>
      <c r="AC517" s="211" t="s">
        <v>3286</v>
      </c>
      <c r="AD517" s="211" t="s">
        <v>3320</v>
      </c>
      <c r="AE517" s="211" t="str">
        <f t="shared" si="339"/>
        <v>JASCO_55250</v>
      </c>
      <c r="AF517" s="211" t="str">
        <f t="shared" si="340"/>
        <v>JASCO_55250</v>
      </c>
      <c r="AG517" s="211" t="str">
        <f t="shared" si="341"/>
        <v/>
      </c>
      <c r="AH517" s="211" t="str">
        <f t="shared" si="321"/>
        <v/>
      </c>
      <c r="AI517" s="211" t="str">
        <f t="shared" si="342"/>
        <v/>
      </c>
      <c r="AJ517" s="211" t="str">
        <f t="shared" si="343"/>
        <v/>
      </c>
      <c r="AK517" s="211" t="str">
        <f t="shared" si="344"/>
        <v/>
      </c>
      <c r="AL517" s="211" t="str">
        <f t="shared" si="345"/>
        <v/>
      </c>
      <c r="AM517" s="211" t="str">
        <f t="shared" si="346"/>
        <v/>
      </c>
      <c r="AN517" s="211" t="str">
        <f t="shared" si="347"/>
        <v>Yes</v>
      </c>
      <c r="AO517" s="211" t="str">
        <f t="shared" si="348"/>
        <v>No</v>
      </c>
      <c r="AP517" s="211" t="str">
        <f t="shared" si="349"/>
        <v>No</v>
      </c>
      <c r="AQ517" s="211" t="str">
        <f t="shared" si="350"/>
        <v/>
      </c>
      <c r="AR517" s="211" t="str">
        <f t="shared" si="351"/>
        <v/>
      </c>
      <c r="AS517" s="211" t="str">
        <f t="shared" si="352"/>
        <v/>
      </c>
      <c r="AT517" s="211" t="str">
        <f t="shared" si="353"/>
        <v/>
      </c>
      <c r="AU517" s="211" t="str">
        <f t="shared" si="354"/>
        <v/>
      </c>
      <c r="AV517" s="211" t="str">
        <f t="shared" si="355"/>
        <v/>
      </c>
      <c r="AW517" s="211" t="str">
        <f t="shared" si="356"/>
        <v/>
      </c>
      <c r="AX517" s="211" t="str">
        <f t="shared" si="359"/>
        <v>YES</v>
      </c>
      <c r="AY517" s="125" t="str">
        <f t="shared" si="360"/>
        <v/>
      </c>
    </row>
    <row r="518" spans="1:51" s="211" customFormat="1" x14ac:dyDescent="0.25">
      <c r="A518" s="211" t="s">
        <v>4375</v>
      </c>
      <c r="B518" s="211" t="s">
        <v>4375</v>
      </c>
      <c r="C518" s="211" t="str">
        <f t="shared" si="322"/>
        <v>Smart Dimmer</v>
      </c>
      <c r="D518" s="211" t="str">
        <f t="shared" si="323"/>
        <v>Gradateur d’éclairage</v>
      </c>
      <c r="E518" s="211" t="str">
        <f t="shared" si="324"/>
        <v/>
      </c>
      <c r="F518" s="211" t="str">
        <f t="shared" si="325"/>
        <v>Smart Dimmer</v>
      </c>
      <c r="G518" s="211" t="str">
        <f t="shared" si="326"/>
        <v>Gradateur d’éclairage</v>
      </c>
      <c r="H518" s="211" t="str">
        <f t="shared" si="327"/>
        <v>Smart Dimmer</v>
      </c>
      <c r="I518" s="211" t="str">
        <f t="shared" si="357"/>
        <v>Gradateur d’éclairage</v>
      </c>
      <c r="J518" s="211" t="str">
        <f t="shared" si="328"/>
        <v/>
      </c>
      <c r="K518" s="211" t="str">
        <f t="shared" si="329"/>
        <v>JASCO_55252</v>
      </c>
      <c r="L518" s="211" t="str">
        <f t="shared" si="358"/>
        <v>Inventory</v>
      </c>
      <c r="M518" s="211" t="str">
        <f t="shared" si="330"/>
        <v>NO</v>
      </c>
      <c r="N518" s="211" t="str">
        <f t="shared" si="331"/>
        <v>Product</v>
      </c>
      <c r="O518" s="211" t="str">
        <f t="shared" si="332"/>
        <v>Automation</v>
      </c>
      <c r="P518" s="211" t="str">
        <f t="shared" si="333"/>
        <v>One Time</v>
      </c>
      <c r="Q518" s="349">
        <v>43930</v>
      </c>
      <c r="R518" s="349"/>
      <c r="S518" s="211" t="str">
        <f t="shared" si="334"/>
        <v>YES</v>
      </c>
      <c r="T518" s="211" t="str">
        <f t="shared" si="335"/>
        <v>No</v>
      </c>
      <c r="U518" s="211" t="str">
        <f t="shared" si="336"/>
        <v>No</v>
      </c>
      <c r="V518" s="211" t="str">
        <f t="shared" si="337"/>
        <v>YES</v>
      </c>
      <c r="W518" s="211" t="str">
        <f t="shared" si="338"/>
        <v>NO</v>
      </c>
      <c r="X518" s="211">
        <v>0</v>
      </c>
      <c r="Y518" s="211" t="s">
        <v>3277</v>
      </c>
      <c r="Z518" s="211" t="s">
        <v>3275</v>
      </c>
      <c r="AA518" s="211" t="s">
        <v>3319</v>
      </c>
      <c r="AB518" s="211" t="s">
        <v>3286</v>
      </c>
      <c r="AC518" s="211" t="s">
        <v>3286</v>
      </c>
      <c r="AD518" s="211" t="s">
        <v>3320</v>
      </c>
      <c r="AE518" s="211" t="str">
        <f t="shared" si="339"/>
        <v>JASCO_55252</v>
      </c>
      <c r="AF518" s="211" t="str">
        <f t="shared" si="340"/>
        <v>JASCO_55252</v>
      </c>
      <c r="AG518" s="211" t="str">
        <f t="shared" si="341"/>
        <v/>
      </c>
      <c r="AH518" s="211" t="str">
        <f t="shared" si="321"/>
        <v/>
      </c>
      <c r="AI518" s="211" t="str">
        <f t="shared" si="342"/>
        <v/>
      </c>
      <c r="AJ518" s="211" t="str">
        <f t="shared" si="343"/>
        <v/>
      </c>
      <c r="AK518" s="211" t="str">
        <f t="shared" si="344"/>
        <v/>
      </c>
      <c r="AL518" s="211" t="str">
        <f t="shared" si="345"/>
        <v/>
      </c>
      <c r="AM518" s="211" t="str">
        <f t="shared" si="346"/>
        <v/>
      </c>
      <c r="AN518" s="211" t="str">
        <f t="shared" si="347"/>
        <v>Yes</v>
      </c>
      <c r="AO518" s="211" t="str">
        <f t="shared" si="348"/>
        <v>No</v>
      </c>
      <c r="AP518" s="211" t="str">
        <f t="shared" si="349"/>
        <v>No</v>
      </c>
      <c r="AQ518" s="211" t="str">
        <f t="shared" si="350"/>
        <v/>
      </c>
      <c r="AR518" s="211" t="str">
        <f t="shared" si="351"/>
        <v/>
      </c>
      <c r="AS518" s="211" t="str">
        <f t="shared" si="352"/>
        <v/>
      </c>
      <c r="AT518" s="211" t="str">
        <f t="shared" si="353"/>
        <v/>
      </c>
      <c r="AU518" s="211" t="str">
        <f t="shared" si="354"/>
        <v/>
      </c>
      <c r="AV518" s="211" t="str">
        <f t="shared" si="355"/>
        <v/>
      </c>
      <c r="AW518" s="211" t="str">
        <f t="shared" si="356"/>
        <v/>
      </c>
      <c r="AX518" s="211" t="str">
        <f t="shared" si="359"/>
        <v>YES</v>
      </c>
      <c r="AY518" s="125" t="str">
        <f t="shared" si="360"/>
        <v/>
      </c>
    </row>
    <row r="519" spans="1:51" s="211" customFormat="1" x14ac:dyDescent="0.25">
      <c r="A519" s="211" t="s">
        <v>3784</v>
      </c>
      <c r="B519" s="211" t="s">
        <v>3784</v>
      </c>
      <c r="C519" s="211" t="str">
        <f t="shared" si="322"/>
        <v>Move offer – Bell Internet Bundle Credit - $10 credit for 24 months</v>
      </c>
      <c r="D519" s="211" t="str">
        <f t="shared" si="323"/>
        <v>Déménagement Offre- 10 $ de crédit pour 24 mois sur le forfait Internet avec services Bell</v>
      </c>
      <c r="E519" s="211" t="str">
        <f t="shared" si="324"/>
        <v/>
      </c>
      <c r="F519" s="211" t="str">
        <f t="shared" si="325"/>
        <v>Move offer – Bell Internet Bundle Credit - $10 credit for 24 months</v>
      </c>
      <c r="G519" s="211" t="str">
        <f t="shared" si="326"/>
        <v>Déménagement Offre- 10 $ de crédit pour 24 mois sur le forfait Internet avec services Bell</v>
      </c>
      <c r="H519" s="211" t="str">
        <f t="shared" si="327"/>
        <v>Move offer – Bell Internet Bundle Credit - $10 credit for 24 months</v>
      </c>
      <c r="I519" s="211" t="str">
        <f t="shared" si="357"/>
        <v>Déménagement Offre- 10 $ de crédit pour 24 mois sur le forfait Internet avec services Bell</v>
      </c>
      <c r="J519" s="211" t="str">
        <f t="shared" si="328"/>
        <v/>
      </c>
      <c r="K519" s="211" t="str">
        <f t="shared" si="329"/>
        <v/>
      </c>
      <c r="L519" s="211" t="str">
        <f t="shared" si="358"/>
        <v>Service</v>
      </c>
      <c r="M519" s="211" t="str">
        <f t="shared" si="330"/>
        <v>YES</v>
      </c>
      <c r="N519" s="211" t="str">
        <f t="shared" si="331"/>
        <v>Product</v>
      </c>
      <c r="O519" s="211" t="str">
        <f t="shared" si="332"/>
        <v>Promotion</v>
      </c>
      <c r="P519" s="211" t="str">
        <f t="shared" si="333"/>
        <v>RMR</v>
      </c>
      <c r="Q519" s="349">
        <v>43930</v>
      </c>
      <c r="R519" s="349"/>
      <c r="S519" s="211" t="str">
        <f t="shared" si="334"/>
        <v>NO</v>
      </c>
      <c r="T519" s="211" t="str">
        <f t="shared" si="335"/>
        <v>No</v>
      </c>
      <c r="U519" s="211" t="str">
        <f t="shared" si="336"/>
        <v>No</v>
      </c>
      <c r="V519" s="211" t="str">
        <f t="shared" si="337"/>
        <v>NO</v>
      </c>
      <c r="W519" s="211" t="str">
        <f t="shared" si="338"/>
        <v>NO</v>
      </c>
      <c r="X519" s="211">
        <v>0</v>
      </c>
      <c r="Y519" s="211" t="s">
        <v>3277</v>
      </c>
      <c r="Z519" s="211" t="s">
        <v>3275</v>
      </c>
      <c r="AA519" s="211" t="s">
        <v>3319</v>
      </c>
      <c r="AB519" s="211" t="s">
        <v>3286</v>
      </c>
      <c r="AC519" s="211" t="s">
        <v>3286</v>
      </c>
      <c r="AD519" s="211" t="s">
        <v>3320</v>
      </c>
      <c r="AE519" s="211" t="str">
        <f t="shared" si="339"/>
        <v>Service</v>
      </c>
      <c r="AF519" s="211" t="str">
        <f t="shared" si="340"/>
        <v>Service</v>
      </c>
      <c r="AG519" s="211" t="str">
        <f t="shared" si="341"/>
        <v>MOVE10FOR24</v>
      </c>
      <c r="AH519" s="211" t="str">
        <f t="shared" si="321"/>
        <v/>
      </c>
      <c r="AI519" s="211" t="str">
        <f t="shared" si="342"/>
        <v>YES</v>
      </c>
      <c r="AJ519" s="211">
        <f t="shared" si="343"/>
        <v>24</v>
      </c>
      <c r="AK519" s="211" t="str">
        <f t="shared" si="344"/>
        <v/>
      </c>
      <c r="AL519" s="211" t="str">
        <f t="shared" si="345"/>
        <v/>
      </c>
      <c r="AM519" s="211" t="str">
        <f t="shared" si="346"/>
        <v>Offer</v>
      </c>
      <c r="AN519" s="211" t="str">
        <f t="shared" si="347"/>
        <v>No</v>
      </c>
      <c r="AO519" s="211" t="str">
        <f t="shared" si="348"/>
        <v>No</v>
      </c>
      <c r="AP519" s="211" t="str">
        <f t="shared" si="349"/>
        <v>No</v>
      </c>
      <c r="AQ519" s="211" t="str">
        <f t="shared" si="350"/>
        <v/>
      </c>
      <c r="AR519" s="211" t="str">
        <f t="shared" si="351"/>
        <v/>
      </c>
      <c r="AS519" s="211" t="str">
        <f t="shared" si="352"/>
        <v/>
      </c>
      <c r="AT519" s="211" t="str">
        <f t="shared" si="353"/>
        <v>YES</v>
      </c>
      <c r="AU519" s="211" t="str">
        <f t="shared" si="354"/>
        <v>TEST1</v>
      </c>
      <c r="AV519" s="211" t="str">
        <f t="shared" si="355"/>
        <v/>
      </c>
      <c r="AW519" s="211" t="str">
        <f t="shared" si="356"/>
        <v/>
      </c>
      <c r="AX519" s="211" t="str">
        <f t="shared" si="359"/>
        <v>NO</v>
      </c>
      <c r="AY519" s="125" t="str">
        <f t="shared" si="360"/>
        <v/>
      </c>
    </row>
    <row r="520" spans="1:51" s="211" customFormat="1" x14ac:dyDescent="0.25">
      <c r="A520" s="211" t="s">
        <v>4401</v>
      </c>
      <c r="B520" s="211" t="s">
        <v>4401</v>
      </c>
      <c r="C520" s="211" t="str">
        <f t="shared" si="322"/>
        <v xml:space="preserve">Bell Internet Bundle Credit </v>
      </c>
      <c r="D520" s="211" t="str">
        <f t="shared" si="323"/>
        <v>Crédit forfait Bell Internet</v>
      </c>
      <c r="E520" s="211" t="str">
        <f t="shared" si="324"/>
        <v/>
      </c>
      <c r="F520" s="211" t="str">
        <f t="shared" si="325"/>
        <v xml:space="preserve">Bell Internet Bundle Credit </v>
      </c>
      <c r="G520" s="211" t="str">
        <f t="shared" si="326"/>
        <v>Crédit forfait Bell Internet</v>
      </c>
      <c r="H520" s="211" t="str">
        <f t="shared" si="327"/>
        <v xml:space="preserve">Bell Internet Bundle Credit </v>
      </c>
      <c r="I520" s="211" t="str">
        <f t="shared" si="357"/>
        <v>Crédit forfait Bell Internet</v>
      </c>
      <c r="J520" s="211" t="str">
        <f t="shared" si="328"/>
        <v/>
      </c>
      <c r="K520" s="211" t="str">
        <f t="shared" si="329"/>
        <v/>
      </c>
      <c r="L520" s="211" t="str">
        <f t="shared" si="358"/>
        <v>Service</v>
      </c>
      <c r="M520" s="211" t="str">
        <f t="shared" si="330"/>
        <v>YES</v>
      </c>
      <c r="N520" s="211" t="str">
        <f t="shared" si="331"/>
        <v>Product</v>
      </c>
      <c r="O520" s="211" t="str">
        <f t="shared" si="332"/>
        <v>Promotion</v>
      </c>
      <c r="P520" s="211" t="str">
        <f t="shared" si="333"/>
        <v>RMR</v>
      </c>
      <c r="Q520" s="349">
        <v>43930</v>
      </c>
      <c r="R520" s="349"/>
      <c r="S520" s="211" t="str">
        <f t="shared" si="334"/>
        <v>NO</v>
      </c>
      <c r="T520" s="211" t="str">
        <f t="shared" si="335"/>
        <v>No</v>
      </c>
      <c r="U520" s="211" t="str">
        <f t="shared" si="336"/>
        <v>No</v>
      </c>
      <c r="V520" s="211" t="str">
        <f t="shared" si="337"/>
        <v>NO</v>
      </c>
      <c r="W520" s="211" t="str">
        <f t="shared" si="338"/>
        <v>NO</v>
      </c>
      <c r="X520" s="211">
        <v>0</v>
      </c>
      <c r="Y520" s="211" t="s">
        <v>3277</v>
      </c>
      <c r="Z520" s="211" t="s">
        <v>3275</v>
      </c>
      <c r="AA520" s="211" t="s">
        <v>3319</v>
      </c>
      <c r="AB520" s="211" t="s">
        <v>3286</v>
      </c>
      <c r="AC520" s="211" t="s">
        <v>3286</v>
      </c>
      <c r="AD520" s="211" t="s">
        <v>3320</v>
      </c>
      <c r="AE520" s="211" t="str">
        <f t="shared" si="339"/>
        <v>Service</v>
      </c>
      <c r="AF520" s="211" t="str">
        <f t="shared" si="340"/>
        <v>Service</v>
      </c>
      <c r="AG520" s="211" t="str">
        <f t="shared" si="341"/>
        <v>INT10</v>
      </c>
      <c r="AH520" s="211" t="str">
        <f t="shared" si="321"/>
        <v/>
      </c>
      <c r="AI520" s="211" t="str">
        <f t="shared" si="342"/>
        <v>NO</v>
      </c>
      <c r="AJ520" s="211" t="str">
        <f t="shared" si="343"/>
        <v/>
      </c>
      <c r="AK520" s="211" t="str">
        <f t="shared" si="344"/>
        <v/>
      </c>
      <c r="AL520" s="211" t="str">
        <f t="shared" si="345"/>
        <v/>
      </c>
      <c r="AM520" s="211" t="str">
        <f t="shared" si="346"/>
        <v>Promotion</v>
      </c>
      <c r="AN520" s="211" t="str">
        <f t="shared" si="347"/>
        <v>No</v>
      </c>
      <c r="AO520" s="211" t="str">
        <f t="shared" si="348"/>
        <v>No</v>
      </c>
      <c r="AP520" s="211" t="str">
        <f t="shared" si="349"/>
        <v>No</v>
      </c>
      <c r="AQ520" s="211" t="str">
        <f t="shared" si="350"/>
        <v/>
      </c>
      <c r="AR520" s="211" t="str">
        <f t="shared" si="351"/>
        <v/>
      </c>
      <c r="AS520" s="211" t="str">
        <f t="shared" si="352"/>
        <v/>
      </c>
      <c r="AT520" s="211" t="str">
        <f t="shared" si="353"/>
        <v>NO</v>
      </c>
      <c r="AU520" s="211" t="str">
        <f t="shared" si="354"/>
        <v/>
      </c>
      <c r="AV520" s="211" t="str">
        <f t="shared" si="355"/>
        <v/>
      </c>
      <c r="AW520" s="211" t="str">
        <f t="shared" si="356"/>
        <v/>
      </c>
      <c r="AX520" s="211" t="str">
        <f t="shared" si="359"/>
        <v>NO</v>
      </c>
      <c r="AY520" s="125" t="str">
        <f t="shared" si="360"/>
        <v/>
      </c>
    </row>
    <row r="521" spans="1:51" s="211" customFormat="1" x14ac:dyDescent="0.25">
      <c r="A521" s="211" t="s">
        <v>4402</v>
      </c>
      <c r="B521" s="211" t="s">
        <v>4402</v>
      </c>
      <c r="C521" s="211" t="str">
        <f t="shared" si="322"/>
        <v>Bell Mobility Bundle Credit</v>
      </c>
      <c r="D521" s="211" t="str">
        <f t="shared" si="323"/>
        <v>Crédit forfait Bell Mobilité</v>
      </c>
      <c r="E521" s="211" t="str">
        <f t="shared" si="324"/>
        <v/>
      </c>
      <c r="F521" s="211" t="str">
        <f t="shared" si="325"/>
        <v>Bell Mobility Bundle Credit</v>
      </c>
      <c r="G521" s="211" t="str">
        <f t="shared" si="326"/>
        <v>Crédit forfait Bell Mobilité</v>
      </c>
      <c r="H521" s="211" t="str">
        <f t="shared" si="327"/>
        <v>Bell Mobility Bundle Credit</v>
      </c>
      <c r="I521" s="211" t="str">
        <f t="shared" si="357"/>
        <v>Crédit forfait Bell Mobilité</v>
      </c>
      <c r="J521" s="211" t="str">
        <f t="shared" si="328"/>
        <v/>
      </c>
      <c r="K521" s="211" t="str">
        <f t="shared" si="329"/>
        <v/>
      </c>
      <c r="L521" s="211" t="str">
        <f t="shared" si="358"/>
        <v>Service</v>
      </c>
      <c r="M521" s="211" t="str">
        <f t="shared" si="330"/>
        <v>YES</v>
      </c>
      <c r="N521" s="211" t="str">
        <f t="shared" si="331"/>
        <v>Product</v>
      </c>
      <c r="O521" s="211" t="str">
        <f t="shared" si="332"/>
        <v>Promotion</v>
      </c>
      <c r="P521" s="211" t="str">
        <f t="shared" si="333"/>
        <v>RMR</v>
      </c>
      <c r="Q521" s="349">
        <v>43930</v>
      </c>
      <c r="R521" s="349"/>
      <c r="S521" s="211" t="str">
        <f t="shared" si="334"/>
        <v>NO</v>
      </c>
      <c r="T521" s="211" t="str">
        <f t="shared" si="335"/>
        <v>No</v>
      </c>
      <c r="U521" s="211" t="str">
        <f t="shared" si="336"/>
        <v>No</v>
      </c>
      <c r="V521" s="211" t="str">
        <f t="shared" si="337"/>
        <v>NO</v>
      </c>
      <c r="W521" s="211" t="str">
        <f t="shared" si="338"/>
        <v>NO</v>
      </c>
      <c r="X521" s="211">
        <v>0</v>
      </c>
      <c r="Y521" s="211" t="s">
        <v>3277</v>
      </c>
      <c r="Z521" s="211" t="s">
        <v>3275</v>
      </c>
      <c r="AA521" s="211" t="s">
        <v>3319</v>
      </c>
      <c r="AB521" s="211" t="s">
        <v>3286</v>
      </c>
      <c r="AC521" s="211" t="s">
        <v>3286</v>
      </c>
      <c r="AD521" s="211" t="s">
        <v>3320</v>
      </c>
      <c r="AE521" s="211" t="str">
        <f t="shared" si="339"/>
        <v>Service</v>
      </c>
      <c r="AF521" s="211" t="str">
        <f t="shared" si="340"/>
        <v>Service</v>
      </c>
      <c r="AG521" s="211" t="str">
        <f t="shared" si="341"/>
        <v>MOB10</v>
      </c>
      <c r="AH521" s="211" t="str">
        <f t="shared" si="321"/>
        <v/>
      </c>
      <c r="AI521" s="211" t="str">
        <f t="shared" si="342"/>
        <v>NO</v>
      </c>
      <c r="AJ521" s="211" t="str">
        <f t="shared" si="343"/>
        <v/>
      </c>
      <c r="AK521" s="211" t="str">
        <f t="shared" si="344"/>
        <v/>
      </c>
      <c r="AL521" s="211" t="str">
        <f t="shared" si="345"/>
        <v/>
      </c>
      <c r="AM521" s="211" t="str">
        <f t="shared" si="346"/>
        <v>Promotion</v>
      </c>
      <c r="AN521" s="211" t="str">
        <f t="shared" si="347"/>
        <v>No</v>
      </c>
      <c r="AO521" s="211" t="str">
        <f t="shared" si="348"/>
        <v>No</v>
      </c>
      <c r="AP521" s="211" t="str">
        <f t="shared" si="349"/>
        <v>No</v>
      </c>
      <c r="AQ521" s="211" t="str">
        <f t="shared" si="350"/>
        <v/>
      </c>
      <c r="AR521" s="211" t="str">
        <f t="shared" si="351"/>
        <v/>
      </c>
      <c r="AS521" s="211" t="str">
        <f t="shared" si="352"/>
        <v/>
      </c>
      <c r="AT521" s="211" t="str">
        <f t="shared" si="353"/>
        <v>NO</v>
      </c>
      <c r="AU521" s="211" t="str">
        <f t="shared" si="354"/>
        <v/>
      </c>
      <c r="AV521" s="211" t="str">
        <f t="shared" si="355"/>
        <v/>
      </c>
      <c r="AW521" s="211" t="str">
        <f t="shared" si="356"/>
        <v/>
      </c>
      <c r="AX521" s="211" t="str">
        <f t="shared" si="359"/>
        <v>NO</v>
      </c>
      <c r="AY521" s="125" t="str">
        <f t="shared" si="360"/>
        <v/>
      </c>
    </row>
    <row r="522" spans="1:51" s="211" customFormat="1" x14ac:dyDescent="0.25">
      <c r="A522" s="211" t="s">
        <v>4403</v>
      </c>
      <c r="B522" s="211" t="s">
        <v>4403</v>
      </c>
      <c r="C522" s="211" t="str">
        <f t="shared" si="322"/>
        <v>Bell Internet Bundle Credit</v>
      </c>
      <c r="D522" s="211" t="str">
        <f t="shared" si="323"/>
        <v>Crédit forfait Bell Internet</v>
      </c>
      <c r="E522" s="211" t="str">
        <f t="shared" si="324"/>
        <v/>
      </c>
      <c r="F522" s="211" t="str">
        <f t="shared" si="325"/>
        <v>Bell Internet Bundle Credit</v>
      </c>
      <c r="G522" s="211" t="str">
        <f t="shared" si="326"/>
        <v>Crédit forfait Bell Internet</v>
      </c>
      <c r="H522" s="211" t="str">
        <f t="shared" si="327"/>
        <v>Bell Internet Bundle Credit</v>
      </c>
      <c r="I522" s="211" t="str">
        <f t="shared" si="357"/>
        <v>Crédit forfait Bell Internet</v>
      </c>
      <c r="J522" s="211" t="str">
        <f t="shared" si="328"/>
        <v/>
      </c>
      <c r="K522" s="211" t="str">
        <f t="shared" si="329"/>
        <v/>
      </c>
      <c r="L522" s="211" t="str">
        <f t="shared" si="358"/>
        <v>Service</v>
      </c>
      <c r="M522" s="211" t="str">
        <f t="shared" si="330"/>
        <v>YES</v>
      </c>
      <c r="N522" s="211" t="str">
        <f t="shared" si="331"/>
        <v>Product</v>
      </c>
      <c r="O522" s="211" t="str">
        <f t="shared" si="332"/>
        <v>Promotion</v>
      </c>
      <c r="P522" s="211" t="str">
        <f t="shared" si="333"/>
        <v>RMR</v>
      </c>
      <c r="Q522" s="349">
        <v>43930</v>
      </c>
      <c r="R522" s="349"/>
      <c r="S522" s="211" t="str">
        <f t="shared" si="334"/>
        <v>NO</v>
      </c>
      <c r="T522" s="211" t="str">
        <f t="shared" si="335"/>
        <v>No</v>
      </c>
      <c r="U522" s="211" t="str">
        <f t="shared" si="336"/>
        <v>No</v>
      </c>
      <c r="V522" s="211" t="str">
        <f t="shared" si="337"/>
        <v>NO</v>
      </c>
      <c r="W522" s="211" t="str">
        <f t="shared" si="338"/>
        <v>NO</v>
      </c>
      <c r="X522" s="211">
        <v>0</v>
      </c>
      <c r="Y522" s="211" t="s">
        <v>3277</v>
      </c>
      <c r="Z522" s="211" t="s">
        <v>3275</v>
      </c>
      <c r="AA522" s="211" t="s">
        <v>3319</v>
      </c>
      <c r="AB522" s="211" t="s">
        <v>3286</v>
      </c>
      <c r="AC522" s="211" t="s">
        <v>3286</v>
      </c>
      <c r="AD522" s="211" t="s">
        <v>3320</v>
      </c>
      <c r="AE522" s="211" t="str">
        <f t="shared" si="339"/>
        <v>Service</v>
      </c>
      <c r="AF522" s="211" t="str">
        <f t="shared" si="340"/>
        <v>Service</v>
      </c>
      <c r="AG522" s="211" t="str">
        <f t="shared" si="341"/>
        <v>INT5</v>
      </c>
      <c r="AH522" s="211" t="str">
        <f t="shared" ref="AH522:AH585" si="361">IF(VLOOKUP(A522,masterdata,37,0)="","",VLOOKUP(A522,masterdata,37,0))</f>
        <v/>
      </c>
      <c r="AI522" s="211" t="str">
        <f t="shared" si="342"/>
        <v>NO</v>
      </c>
      <c r="AJ522" s="211" t="str">
        <f t="shared" si="343"/>
        <v/>
      </c>
      <c r="AK522" s="211" t="str">
        <f t="shared" si="344"/>
        <v/>
      </c>
      <c r="AL522" s="211" t="str">
        <f t="shared" si="345"/>
        <v/>
      </c>
      <c r="AM522" s="211" t="str">
        <f t="shared" si="346"/>
        <v>Promotion</v>
      </c>
      <c r="AN522" s="211" t="str">
        <f t="shared" si="347"/>
        <v>No</v>
      </c>
      <c r="AO522" s="211" t="str">
        <f t="shared" si="348"/>
        <v>No</v>
      </c>
      <c r="AP522" s="211" t="str">
        <f t="shared" si="349"/>
        <v>No</v>
      </c>
      <c r="AQ522" s="211" t="str">
        <f t="shared" si="350"/>
        <v/>
      </c>
      <c r="AR522" s="211" t="str">
        <f t="shared" si="351"/>
        <v/>
      </c>
      <c r="AS522" s="211" t="str">
        <f t="shared" si="352"/>
        <v/>
      </c>
      <c r="AT522" s="211" t="str">
        <f t="shared" si="353"/>
        <v>NO</v>
      </c>
      <c r="AU522" s="211" t="str">
        <f t="shared" si="354"/>
        <v/>
      </c>
      <c r="AV522" s="211" t="str">
        <f t="shared" si="355"/>
        <v/>
      </c>
      <c r="AW522" s="211" t="str">
        <f t="shared" si="356"/>
        <v/>
      </c>
      <c r="AX522" s="211" t="str">
        <f t="shared" si="359"/>
        <v>NO</v>
      </c>
      <c r="AY522" s="125" t="str">
        <f t="shared" si="360"/>
        <v/>
      </c>
    </row>
    <row r="523" spans="1:51" s="211" customFormat="1" x14ac:dyDescent="0.25">
      <c r="A523" s="211" t="s">
        <v>4404</v>
      </c>
      <c r="B523" s="211" t="s">
        <v>4404</v>
      </c>
      <c r="C523" s="211" t="str">
        <f t="shared" si="322"/>
        <v>Bell Mobility Bundle Credit</v>
      </c>
      <c r="D523" s="211" t="str">
        <f t="shared" si="323"/>
        <v>Crédit forfait Bell Mobilité</v>
      </c>
      <c r="E523" s="211" t="str">
        <f t="shared" si="324"/>
        <v/>
      </c>
      <c r="F523" s="211" t="str">
        <f t="shared" si="325"/>
        <v>Bell Mobility Bundle Credit</v>
      </c>
      <c r="G523" s="211" t="str">
        <f t="shared" si="326"/>
        <v>Crédit forfait Bell Mobilité</v>
      </c>
      <c r="H523" s="211" t="str">
        <f t="shared" si="327"/>
        <v>Bell Mobility Bundle Credit</v>
      </c>
      <c r="I523" s="211" t="str">
        <f t="shared" si="357"/>
        <v>Crédit forfait Bell Mobilité</v>
      </c>
      <c r="J523" s="211" t="str">
        <f t="shared" si="328"/>
        <v/>
      </c>
      <c r="K523" s="211" t="str">
        <f t="shared" si="329"/>
        <v/>
      </c>
      <c r="L523" s="211" t="str">
        <f t="shared" si="358"/>
        <v>Service</v>
      </c>
      <c r="M523" s="211" t="str">
        <f t="shared" si="330"/>
        <v>YES</v>
      </c>
      <c r="N523" s="211" t="str">
        <f t="shared" si="331"/>
        <v>Product</v>
      </c>
      <c r="O523" s="211" t="str">
        <f t="shared" si="332"/>
        <v>Promotion</v>
      </c>
      <c r="P523" s="211" t="str">
        <f t="shared" si="333"/>
        <v>RMR</v>
      </c>
      <c r="Q523" s="349">
        <v>43930</v>
      </c>
      <c r="R523" s="349"/>
      <c r="S523" s="211" t="str">
        <f t="shared" si="334"/>
        <v>NO</v>
      </c>
      <c r="T523" s="211" t="str">
        <f t="shared" si="335"/>
        <v>No</v>
      </c>
      <c r="U523" s="211" t="str">
        <f t="shared" si="336"/>
        <v>No</v>
      </c>
      <c r="V523" s="211" t="str">
        <f t="shared" si="337"/>
        <v>NO</v>
      </c>
      <c r="W523" s="211" t="str">
        <f t="shared" si="338"/>
        <v>NO</v>
      </c>
      <c r="X523" s="211">
        <v>0</v>
      </c>
      <c r="Y523" s="211" t="s">
        <v>3277</v>
      </c>
      <c r="Z523" s="211" t="s">
        <v>3275</v>
      </c>
      <c r="AA523" s="211" t="s">
        <v>3319</v>
      </c>
      <c r="AB523" s="211" t="s">
        <v>3286</v>
      </c>
      <c r="AC523" s="211" t="s">
        <v>3286</v>
      </c>
      <c r="AD523" s="211" t="s">
        <v>3320</v>
      </c>
      <c r="AE523" s="211" t="str">
        <f t="shared" si="339"/>
        <v>Service</v>
      </c>
      <c r="AF523" s="211" t="str">
        <f t="shared" si="340"/>
        <v>Service</v>
      </c>
      <c r="AG523" s="211" t="str">
        <f t="shared" si="341"/>
        <v>MOB5</v>
      </c>
      <c r="AH523" s="211" t="str">
        <f t="shared" si="361"/>
        <v/>
      </c>
      <c r="AI523" s="211" t="str">
        <f t="shared" si="342"/>
        <v>NO</v>
      </c>
      <c r="AJ523" s="211" t="str">
        <f t="shared" si="343"/>
        <v/>
      </c>
      <c r="AK523" s="211" t="str">
        <f t="shared" si="344"/>
        <v/>
      </c>
      <c r="AL523" s="211" t="str">
        <f t="shared" si="345"/>
        <v/>
      </c>
      <c r="AM523" s="211" t="str">
        <f t="shared" si="346"/>
        <v>Promotion</v>
      </c>
      <c r="AN523" s="211" t="str">
        <f t="shared" si="347"/>
        <v>No</v>
      </c>
      <c r="AO523" s="211" t="str">
        <f t="shared" si="348"/>
        <v>No</v>
      </c>
      <c r="AP523" s="211" t="str">
        <f t="shared" si="349"/>
        <v>No</v>
      </c>
      <c r="AQ523" s="211" t="str">
        <f t="shared" si="350"/>
        <v/>
      </c>
      <c r="AR523" s="211" t="str">
        <f t="shared" si="351"/>
        <v/>
      </c>
      <c r="AS523" s="211" t="str">
        <f t="shared" si="352"/>
        <v/>
      </c>
      <c r="AT523" s="211" t="str">
        <f t="shared" si="353"/>
        <v>NO</v>
      </c>
      <c r="AU523" s="211" t="str">
        <f t="shared" si="354"/>
        <v/>
      </c>
      <c r="AV523" s="211" t="str">
        <f t="shared" si="355"/>
        <v/>
      </c>
      <c r="AW523" s="211" t="str">
        <f t="shared" si="356"/>
        <v/>
      </c>
      <c r="AX523" s="211" t="str">
        <f t="shared" si="359"/>
        <v>NO</v>
      </c>
      <c r="AY523" s="125" t="str">
        <f t="shared" si="360"/>
        <v/>
      </c>
    </row>
    <row r="524" spans="1:51" s="211" customFormat="1" x14ac:dyDescent="0.25">
      <c r="A524" s="211" t="s">
        <v>4415</v>
      </c>
      <c r="B524" s="211" t="s">
        <v>4415</v>
      </c>
      <c r="C524" s="211" t="str">
        <f t="shared" si="322"/>
        <v>Employee Discount Program - SVR Fee</v>
      </c>
      <c r="D524" s="211" t="str">
        <f t="shared" si="323"/>
        <v>Programme de tarifs préférentiels pour les employés – frais pour enregistreur vidéo</v>
      </c>
      <c r="E524" s="211" t="str">
        <f t="shared" si="324"/>
        <v/>
      </c>
      <c r="F524" s="211" t="str">
        <f t="shared" si="325"/>
        <v>Employee Discount Program - SVR Fee</v>
      </c>
      <c r="G524" s="211" t="str">
        <f t="shared" si="326"/>
        <v>Programme de tarifs préférentiels pour les employés – frais pour enregistreur vidéo</v>
      </c>
      <c r="H524" s="211" t="str">
        <f t="shared" si="327"/>
        <v>Employee Discount Program - SVR Fee</v>
      </c>
      <c r="I524" s="211" t="str">
        <f t="shared" si="357"/>
        <v>Programme de tarifs préférentiels pour les employés – frais pour enregistreur vidéo</v>
      </c>
      <c r="J524" s="211" t="str">
        <f t="shared" si="328"/>
        <v/>
      </c>
      <c r="K524" s="211" t="str">
        <f t="shared" si="329"/>
        <v/>
      </c>
      <c r="L524" s="211" t="str">
        <f t="shared" si="358"/>
        <v>Service</v>
      </c>
      <c r="M524" s="211" t="str">
        <f t="shared" si="330"/>
        <v>YES</v>
      </c>
      <c r="N524" s="211" t="str">
        <f t="shared" si="331"/>
        <v>Product</v>
      </c>
      <c r="O524" s="211" t="str">
        <f t="shared" si="332"/>
        <v>Promotion</v>
      </c>
      <c r="P524" s="211" t="str">
        <f t="shared" si="333"/>
        <v>RMR</v>
      </c>
      <c r="Q524" s="349">
        <v>43930</v>
      </c>
      <c r="R524" s="349"/>
      <c r="S524" s="211" t="str">
        <f t="shared" si="334"/>
        <v>NO</v>
      </c>
      <c r="T524" s="211" t="str">
        <f t="shared" si="335"/>
        <v>No</v>
      </c>
      <c r="U524" s="211" t="str">
        <f t="shared" si="336"/>
        <v>No</v>
      </c>
      <c r="V524" s="211" t="str">
        <f t="shared" si="337"/>
        <v>NO</v>
      </c>
      <c r="W524" s="211" t="str">
        <f t="shared" si="338"/>
        <v>NO</v>
      </c>
      <c r="X524" s="211">
        <v>0</v>
      </c>
      <c r="Y524" s="211" t="s">
        <v>3277</v>
      </c>
      <c r="Z524" s="211" t="s">
        <v>3275</v>
      </c>
      <c r="AA524" s="211" t="s">
        <v>3319</v>
      </c>
      <c r="AB524" s="211" t="s">
        <v>3286</v>
      </c>
      <c r="AC524" s="211" t="s">
        <v>3286</v>
      </c>
      <c r="AD524" s="211" t="s">
        <v>3320</v>
      </c>
      <c r="AE524" s="211" t="str">
        <f t="shared" si="339"/>
        <v>Service</v>
      </c>
      <c r="AF524" s="211" t="str">
        <f t="shared" si="340"/>
        <v>Service</v>
      </c>
      <c r="AG524" s="211" t="str">
        <f t="shared" si="341"/>
        <v>EDPSVR</v>
      </c>
      <c r="AH524" s="211" t="str">
        <f t="shared" si="361"/>
        <v/>
      </c>
      <c r="AI524" s="211" t="str">
        <f t="shared" si="342"/>
        <v>NO</v>
      </c>
      <c r="AJ524" s="211" t="str">
        <f t="shared" si="343"/>
        <v/>
      </c>
      <c r="AK524" s="211" t="str">
        <f t="shared" si="344"/>
        <v/>
      </c>
      <c r="AL524" s="211" t="str">
        <f t="shared" si="345"/>
        <v/>
      </c>
      <c r="AM524" s="211" t="str">
        <f t="shared" si="346"/>
        <v>Offer</v>
      </c>
      <c r="AN524" s="211" t="str">
        <f t="shared" si="347"/>
        <v>No</v>
      </c>
      <c r="AO524" s="211" t="str">
        <f t="shared" si="348"/>
        <v>No</v>
      </c>
      <c r="AP524" s="211" t="str">
        <f t="shared" si="349"/>
        <v>No</v>
      </c>
      <c r="AQ524" s="211" t="str">
        <f t="shared" si="350"/>
        <v/>
      </c>
      <c r="AR524" s="211" t="str">
        <f t="shared" si="351"/>
        <v/>
      </c>
      <c r="AS524" s="211" t="str">
        <f t="shared" si="352"/>
        <v/>
      </c>
      <c r="AT524" s="211" t="str">
        <f t="shared" si="353"/>
        <v>NO</v>
      </c>
      <c r="AU524" s="211" t="str">
        <f t="shared" si="354"/>
        <v/>
      </c>
      <c r="AV524" s="211" t="str">
        <f t="shared" si="355"/>
        <v/>
      </c>
      <c r="AW524" s="211" t="str">
        <f t="shared" si="356"/>
        <v/>
      </c>
      <c r="AX524" s="211" t="str">
        <f t="shared" si="359"/>
        <v>NO</v>
      </c>
      <c r="AY524" s="125" t="str">
        <f t="shared" si="360"/>
        <v/>
      </c>
    </row>
    <row r="525" spans="1:51" s="211" customFormat="1" x14ac:dyDescent="0.25">
      <c r="A525" s="211" t="s">
        <v>4416</v>
      </c>
      <c r="B525" s="211" t="s">
        <v>4416</v>
      </c>
      <c r="C525" s="211" t="str">
        <f t="shared" si="322"/>
        <v>Employee Discount Program - Video Expansion</v>
      </c>
      <c r="D525" s="211" t="str">
        <f t="shared" si="323"/>
        <v>Programme de tarifs préférentiels pour les employés – Expansion vidéo</v>
      </c>
      <c r="E525" s="211" t="str">
        <f t="shared" si="324"/>
        <v/>
      </c>
      <c r="F525" s="211" t="str">
        <f t="shared" si="325"/>
        <v>Employee Discount Program - Video Expansion</v>
      </c>
      <c r="G525" s="211" t="str">
        <f t="shared" si="326"/>
        <v>Programme de tarifs préférentiels pour les employés – Expansion vidéo</v>
      </c>
      <c r="H525" s="211" t="str">
        <f t="shared" si="327"/>
        <v>Employee Discount Program - Video Expansion</v>
      </c>
      <c r="I525" s="211" t="str">
        <f t="shared" si="357"/>
        <v>Programme de tarifs préférentiels pour les employés – Expansion vidéo</v>
      </c>
      <c r="J525" s="211" t="str">
        <f t="shared" si="328"/>
        <v/>
      </c>
      <c r="K525" s="211" t="str">
        <f t="shared" si="329"/>
        <v/>
      </c>
      <c r="L525" s="211" t="str">
        <f t="shared" si="358"/>
        <v>Service</v>
      </c>
      <c r="M525" s="211" t="str">
        <f t="shared" si="330"/>
        <v>YES</v>
      </c>
      <c r="N525" s="211" t="str">
        <f t="shared" si="331"/>
        <v>Product</v>
      </c>
      <c r="O525" s="211" t="str">
        <f t="shared" si="332"/>
        <v>Promotion</v>
      </c>
      <c r="P525" s="211" t="str">
        <f t="shared" si="333"/>
        <v>RMR</v>
      </c>
      <c r="Q525" s="349">
        <v>43930</v>
      </c>
      <c r="R525" s="349"/>
      <c r="S525" s="211" t="str">
        <f t="shared" si="334"/>
        <v>NO</v>
      </c>
      <c r="T525" s="211" t="str">
        <f t="shared" si="335"/>
        <v>No</v>
      </c>
      <c r="U525" s="211" t="str">
        <f t="shared" si="336"/>
        <v>No</v>
      </c>
      <c r="V525" s="211" t="str">
        <f t="shared" si="337"/>
        <v>NO</v>
      </c>
      <c r="W525" s="211" t="str">
        <f t="shared" si="338"/>
        <v>NO</v>
      </c>
      <c r="X525" s="211">
        <v>0</v>
      </c>
      <c r="Y525" s="211" t="s">
        <v>3277</v>
      </c>
      <c r="Z525" s="211" t="s">
        <v>3275</v>
      </c>
      <c r="AA525" s="211" t="s">
        <v>3319</v>
      </c>
      <c r="AB525" s="211" t="s">
        <v>3286</v>
      </c>
      <c r="AC525" s="211" t="s">
        <v>3286</v>
      </c>
      <c r="AD525" s="211" t="s">
        <v>3320</v>
      </c>
      <c r="AE525" s="211" t="str">
        <f t="shared" si="339"/>
        <v>Service</v>
      </c>
      <c r="AF525" s="211" t="str">
        <f t="shared" si="340"/>
        <v>Service</v>
      </c>
      <c r="AG525" s="211" t="str">
        <f t="shared" si="341"/>
        <v>EDPVEXP</v>
      </c>
      <c r="AH525" s="211" t="str">
        <f t="shared" si="361"/>
        <v/>
      </c>
      <c r="AI525" s="211" t="str">
        <f t="shared" si="342"/>
        <v>NO</v>
      </c>
      <c r="AJ525" s="211" t="str">
        <f t="shared" si="343"/>
        <v/>
      </c>
      <c r="AK525" s="211" t="str">
        <f t="shared" si="344"/>
        <v/>
      </c>
      <c r="AL525" s="211" t="str">
        <f t="shared" si="345"/>
        <v/>
      </c>
      <c r="AM525" s="211" t="str">
        <f t="shared" si="346"/>
        <v>Offer</v>
      </c>
      <c r="AN525" s="211" t="str">
        <f t="shared" si="347"/>
        <v>No</v>
      </c>
      <c r="AO525" s="211" t="str">
        <f t="shared" si="348"/>
        <v>No</v>
      </c>
      <c r="AP525" s="211" t="str">
        <f t="shared" si="349"/>
        <v>No</v>
      </c>
      <c r="AQ525" s="211" t="str">
        <f t="shared" si="350"/>
        <v/>
      </c>
      <c r="AR525" s="211" t="str">
        <f t="shared" si="351"/>
        <v/>
      </c>
      <c r="AS525" s="211" t="str">
        <f t="shared" si="352"/>
        <v/>
      </c>
      <c r="AT525" s="211" t="str">
        <f t="shared" si="353"/>
        <v>NO</v>
      </c>
      <c r="AU525" s="211" t="str">
        <f t="shared" si="354"/>
        <v/>
      </c>
      <c r="AV525" s="211" t="str">
        <f t="shared" si="355"/>
        <v/>
      </c>
      <c r="AW525" s="211" t="str">
        <f t="shared" si="356"/>
        <v/>
      </c>
      <c r="AX525" s="211" t="str">
        <f t="shared" si="359"/>
        <v>NO</v>
      </c>
      <c r="AY525" s="125" t="str">
        <f t="shared" si="360"/>
        <v/>
      </c>
    </row>
    <row r="526" spans="1:51" s="211" customFormat="1" x14ac:dyDescent="0.25">
      <c r="A526" s="211" t="s">
        <v>4417</v>
      </c>
      <c r="B526" s="211" t="s">
        <v>4417</v>
      </c>
      <c r="C526" s="211" t="str">
        <f t="shared" si="322"/>
        <v>Employee Discount Program - Video and Automation</v>
      </c>
      <c r="D526" s="211" t="str">
        <f t="shared" si="323"/>
        <v>Programme de tarifs préférentiels pour les employés – Vidéo et domotique</v>
      </c>
      <c r="E526" s="211" t="str">
        <f t="shared" si="324"/>
        <v/>
      </c>
      <c r="F526" s="211" t="str">
        <f t="shared" si="325"/>
        <v>Employee Discount Program - Video and Automation</v>
      </c>
      <c r="G526" s="211" t="str">
        <f t="shared" si="326"/>
        <v>Programme de tarifs préférentiels pour les employés – Vidéo et domotique</v>
      </c>
      <c r="H526" s="211" t="str">
        <f t="shared" si="327"/>
        <v>Employee Discount Program - Video and Automation</v>
      </c>
      <c r="I526" s="211" t="str">
        <f t="shared" si="357"/>
        <v>Programme de tarifs préférentiels pour les employés – Vidéo et domotique</v>
      </c>
      <c r="J526" s="211" t="str">
        <f t="shared" si="328"/>
        <v/>
      </c>
      <c r="K526" s="211" t="str">
        <f t="shared" si="329"/>
        <v/>
      </c>
      <c r="L526" s="211" t="str">
        <f t="shared" si="358"/>
        <v>Service</v>
      </c>
      <c r="M526" s="211" t="str">
        <f t="shared" si="330"/>
        <v>YES</v>
      </c>
      <c r="N526" s="211" t="str">
        <f t="shared" si="331"/>
        <v>Product</v>
      </c>
      <c r="O526" s="211" t="str">
        <f t="shared" si="332"/>
        <v>Promotion</v>
      </c>
      <c r="P526" s="211" t="str">
        <f t="shared" si="333"/>
        <v>RMR</v>
      </c>
      <c r="Q526" s="349">
        <v>43930</v>
      </c>
      <c r="R526" s="349"/>
      <c r="S526" s="211" t="str">
        <f t="shared" si="334"/>
        <v>NO</v>
      </c>
      <c r="T526" s="211" t="str">
        <f t="shared" si="335"/>
        <v>No</v>
      </c>
      <c r="U526" s="211" t="str">
        <f t="shared" si="336"/>
        <v>No</v>
      </c>
      <c r="V526" s="211" t="str">
        <f t="shared" si="337"/>
        <v>NO</v>
      </c>
      <c r="W526" s="211" t="str">
        <f t="shared" si="338"/>
        <v>NO</v>
      </c>
      <c r="X526" s="211">
        <v>0</v>
      </c>
      <c r="Y526" s="211" t="s">
        <v>3277</v>
      </c>
      <c r="Z526" s="211" t="s">
        <v>3275</v>
      </c>
      <c r="AA526" s="211" t="s">
        <v>3319</v>
      </c>
      <c r="AB526" s="211" t="s">
        <v>3286</v>
      </c>
      <c r="AC526" s="211" t="s">
        <v>3286</v>
      </c>
      <c r="AD526" s="211" t="s">
        <v>3320</v>
      </c>
      <c r="AE526" s="211" t="str">
        <f t="shared" si="339"/>
        <v>Service</v>
      </c>
      <c r="AF526" s="211" t="str">
        <f t="shared" si="340"/>
        <v>Service</v>
      </c>
      <c r="AG526" s="211" t="str">
        <f t="shared" si="341"/>
        <v>EDP20</v>
      </c>
      <c r="AH526" s="211" t="str">
        <f t="shared" si="361"/>
        <v/>
      </c>
      <c r="AI526" s="211" t="str">
        <f t="shared" si="342"/>
        <v>NO</v>
      </c>
      <c r="AJ526" s="211" t="str">
        <f t="shared" si="343"/>
        <v/>
      </c>
      <c r="AK526" s="211" t="str">
        <f t="shared" si="344"/>
        <v/>
      </c>
      <c r="AL526" s="211" t="str">
        <f t="shared" si="345"/>
        <v/>
      </c>
      <c r="AM526" s="211" t="str">
        <f t="shared" si="346"/>
        <v>Offer</v>
      </c>
      <c r="AN526" s="211" t="str">
        <f t="shared" si="347"/>
        <v>No</v>
      </c>
      <c r="AO526" s="211" t="str">
        <f t="shared" si="348"/>
        <v>No</v>
      </c>
      <c r="AP526" s="211" t="str">
        <f t="shared" si="349"/>
        <v>No</v>
      </c>
      <c r="AQ526" s="211" t="str">
        <f t="shared" si="350"/>
        <v/>
      </c>
      <c r="AR526" s="211" t="str">
        <f t="shared" si="351"/>
        <v/>
      </c>
      <c r="AS526" s="211" t="str">
        <f t="shared" si="352"/>
        <v/>
      </c>
      <c r="AT526" s="211" t="str">
        <f t="shared" si="353"/>
        <v>NO</v>
      </c>
      <c r="AU526" s="211" t="str">
        <f t="shared" si="354"/>
        <v/>
      </c>
      <c r="AV526" s="211" t="str">
        <f t="shared" si="355"/>
        <v/>
      </c>
      <c r="AW526" s="211" t="str">
        <f t="shared" si="356"/>
        <v/>
      </c>
      <c r="AX526" s="211" t="str">
        <f t="shared" si="359"/>
        <v>NO</v>
      </c>
      <c r="AY526" s="125" t="str">
        <f t="shared" si="360"/>
        <v/>
      </c>
    </row>
    <row r="527" spans="1:51" s="211" customFormat="1" x14ac:dyDescent="0.25">
      <c r="A527" s="211" t="s">
        <v>4419</v>
      </c>
      <c r="B527" s="211" t="s">
        <v>4419</v>
      </c>
      <c r="C527" s="211" t="str">
        <f t="shared" si="322"/>
        <v>Employee Discount Program - Starter</v>
      </c>
      <c r="D527" s="211" t="str">
        <f t="shared" si="323"/>
        <v>Programme de tarifs préférentiels pour les employés – Départ</v>
      </c>
      <c r="E527" s="211" t="str">
        <f t="shared" si="324"/>
        <v/>
      </c>
      <c r="F527" s="211" t="str">
        <f t="shared" si="325"/>
        <v>Employee Discount Program - Starter</v>
      </c>
      <c r="G527" s="211" t="str">
        <f t="shared" si="326"/>
        <v>Programme de tarifs préférentiels pour les employés – Départ</v>
      </c>
      <c r="H527" s="211" t="str">
        <f t="shared" si="327"/>
        <v>Employee Discount Program - Starter</v>
      </c>
      <c r="I527" s="211" t="str">
        <f t="shared" si="357"/>
        <v>Programme de tarifs préférentiels pour les employés – Départ</v>
      </c>
      <c r="J527" s="211" t="str">
        <f t="shared" si="328"/>
        <v/>
      </c>
      <c r="K527" s="211" t="str">
        <f t="shared" si="329"/>
        <v/>
      </c>
      <c r="L527" s="211" t="str">
        <f t="shared" si="358"/>
        <v>Service</v>
      </c>
      <c r="M527" s="211" t="str">
        <f t="shared" si="330"/>
        <v>YES</v>
      </c>
      <c r="N527" s="211" t="str">
        <f t="shared" si="331"/>
        <v>Product</v>
      </c>
      <c r="O527" s="211" t="str">
        <f t="shared" si="332"/>
        <v>Promotion</v>
      </c>
      <c r="P527" s="211" t="str">
        <f t="shared" si="333"/>
        <v>RMR</v>
      </c>
      <c r="Q527" s="349">
        <v>43930</v>
      </c>
      <c r="R527" s="349"/>
      <c r="S527" s="211" t="str">
        <f t="shared" si="334"/>
        <v>NO</v>
      </c>
      <c r="T527" s="211" t="str">
        <f t="shared" si="335"/>
        <v>No</v>
      </c>
      <c r="U527" s="211" t="str">
        <f t="shared" si="336"/>
        <v>No</v>
      </c>
      <c r="V527" s="211" t="str">
        <f t="shared" si="337"/>
        <v>NO</v>
      </c>
      <c r="W527" s="211" t="str">
        <f t="shared" si="338"/>
        <v>NO</v>
      </c>
      <c r="X527" s="211">
        <v>0</v>
      </c>
      <c r="Y527" s="211" t="s">
        <v>3277</v>
      </c>
      <c r="Z527" s="211" t="s">
        <v>3275</v>
      </c>
      <c r="AA527" s="211" t="s">
        <v>3319</v>
      </c>
      <c r="AB527" s="211" t="s">
        <v>3286</v>
      </c>
      <c r="AC527" s="211" t="s">
        <v>3286</v>
      </c>
      <c r="AD527" s="211" t="s">
        <v>3320</v>
      </c>
      <c r="AE527" s="211" t="str">
        <f t="shared" si="339"/>
        <v>Service</v>
      </c>
      <c r="AF527" s="211" t="str">
        <f t="shared" si="340"/>
        <v>Service</v>
      </c>
      <c r="AG527" s="211" t="str">
        <f t="shared" si="341"/>
        <v>EDP30</v>
      </c>
      <c r="AH527" s="211" t="str">
        <f t="shared" si="361"/>
        <v/>
      </c>
      <c r="AI527" s="211" t="str">
        <f t="shared" si="342"/>
        <v>NO</v>
      </c>
      <c r="AJ527" s="211" t="str">
        <f t="shared" si="343"/>
        <v/>
      </c>
      <c r="AK527" s="211" t="str">
        <f t="shared" si="344"/>
        <v/>
      </c>
      <c r="AL527" s="211" t="str">
        <f t="shared" si="345"/>
        <v/>
      </c>
      <c r="AM527" s="211" t="str">
        <f t="shared" si="346"/>
        <v>Offer</v>
      </c>
      <c r="AN527" s="211" t="str">
        <f t="shared" si="347"/>
        <v>No</v>
      </c>
      <c r="AO527" s="211" t="str">
        <f t="shared" si="348"/>
        <v>No</v>
      </c>
      <c r="AP527" s="211" t="str">
        <f t="shared" si="349"/>
        <v>No</v>
      </c>
      <c r="AQ527" s="211" t="str">
        <f t="shared" si="350"/>
        <v/>
      </c>
      <c r="AR527" s="211" t="str">
        <f t="shared" si="351"/>
        <v/>
      </c>
      <c r="AS527" s="211" t="str">
        <f t="shared" si="352"/>
        <v/>
      </c>
      <c r="AT527" s="211" t="str">
        <f t="shared" si="353"/>
        <v>NO</v>
      </c>
      <c r="AU527" s="211" t="str">
        <f t="shared" si="354"/>
        <v/>
      </c>
      <c r="AV527" s="211" t="str">
        <f t="shared" si="355"/>
        <v/>
      </c>
      <c r="AW527" s="211" t="str">
        <f t="shared" si="356"/>
        <v/>
      </c>
      <c r="AX527" s="211" t="str">
        <f t="shared" si="359"/>
        <v>NO</v>
      </c>
      <c r="AY527" s="125" t="str">
        <f t="shared" si="360"/>
        <v/>
      </c>
    </row>
    <row r="528" spans="1:51" s="211" customFormat="1" x14ac:dyDescent="0.25">
      <c r="A528" s="211" t="s">
        <v>4420</v>
      </c>
      <c r="B528" s="211" t="s">
        <v>4420</v>
      </c>
      <c r="C528" s="211" t="str">
        <f t="shared" si="322"/>
        <v>Employee Discount Program - Starter with App or Private Guard</v>
      </c>
      <c r="D528" s="211" t="str">
        <f t="shared" si="323"/>
        <v>Programme de tarifs préférentiels pour les employés – Départ avec appli ou service de sécurité privé</v>
      </c>
      <c r="E528" s="211" t="str">
        <f t="shared" si="324"/>
        <v/>
      </c>
      <c r="F528" s="211" t="str">
        <f t="shared" si="325"/>
        <v>Employee Discount Program - Starter with App or Private Guard</v>
      </c>
      <c r="G528" s="211" t="str">
        <f t="shared" si="326"/>
        <v>Programme de tarifs préférentiels pour les employés – Départ avec appli ou service de sécurité privé</v>
      </c>
      <c r="H528" s="211" t="str">
        <f t="shared" si="327"/>
        <v>Employee Discount Program - Starter with App or Private Guard</v>
      </c>
      <c r="I528" s="211" t="str">
        <f t="shared" si="357"/>
        <v>Programme de tarifs préférentiels pour les employés – Départ avec appli ou service de sécurité privé</v>
      </c>
      <c r="J528" s="211" t="str">
        <f t="shared" si="328"/>
        <v/>
      </c>
      <c r="K528" s="211" t="str">
        <f t="shared" si="329"/>
        <v/>
      </c>
      <c r="L528" s="211" t="str">
        <f t="shared" si="358"/>
        <v>Service</v>
      </c>
      <c r="M528" s="211" t="str">
        <f t="shared" si="330"/>
        <v>YES</v>
      </c>
      <c r="N528" s="211" t="str">
        <f t="shared" si="331"/>
        <v>Product</v>
      </c>
      <c r="O528" s="211" t="str">
        <f t="shared" si="332"/>
        <v>Promotion</v>
      </c>
      <c r="P528" s="211" t="str">
        <f t="shared" si="333"/>
        <v>RMR</v>
      </c>
      <c r="Q528" s="349">
        <v>43930</v>
      </c>
      <c r="R528" s="349"/>
      <c r="S528" s="211" t="str">
        <f t="shared" si="334"/>
        <v>NO</v>
      </c>
      <c r="T528" s="211" t="str">
        <f t="shared" si="335"/>
        <v>No</v>
      </c>
      <c r="U528" s="211" t="str">
        <f t="shared" si="336"/>
        <v>No</v>
      </c>
      <c r="V528" s="211" t="str">
        <f t="shared" si="337"/>
        <v>NO</v>
      </c>
      <c r="W528" s="211" t="str">
        <f t="shared" si="338"/>
        <v>NO</v>
      </c>
      <c r="X528" s="211">
        <v>0</v>
      </c>
      <c r="Y528" s="211" t="s">
        <v>3277</v>
      </c>
      <c r="Z528" s="211" t="s">
        <v>3275</v>
      </c>
      <c r="AA528" s="211" t="s">
        <v>3319</v>
      </c>
      <c r="AB528" s="211" t="s">
        <v>3286</v>
      </c>
      <c r="AC528" s="211" t="s">
        <v>3286</v>
      </c>
      <c r="AD528" s="211" t="s">
        <v>3320</v>
      </c>
      <c r="AE528" s="211" t="str">
        <f t="shared" si="339"/>
        <v>Service</v>
      </c>
      <c r="AF528" s="211" t="str">
        <f t="shared" si="340"/>
        <v>Service</v>
      </c>
      <c r="AG528" s="211" t="str">
        <f t="shared" si="341"/>
        <v>EDP35</v>
      </c>
      <c r="AH528" s="211" t="str">
        <f t="shared" si="361"/>
        <v/>
      </c>
      <c r="AI528" s="211" t="str">
        <f t="shared" si="342"/>
        <v>NO</v>
      </c>
      <c r="AJ528" s="211" t="str">
        <f t="shared" si="343"/>
        <v/>
      </c>
      <c r="AK528" s="211" t="str">
        <f t="shared" si="344"/>
        <v/>
      </c>
      <c r="AL528" s="211" t="str">
        <f t="shared" si="345"/>
        <v/>
      </c>
      <c r="AM528" s="211" t="str">
        <f t="shared" si="346"/>
        <v>Offer</v>
      </c>
      <c r="AN528" s="211" t="str">
        <f t="shared" si="347"/>
        <v>No</v>
      </c>
      <c r="AO528" s="211" t="str">
        <f t="shared" si="348"/>
        <v>No</v>
      </c>
      <c r="AP528" s="211" t="str">
        <f t="shared" si="349"/>
        <v>No</v>
      </c>
      <c r="AQ528" s="211" t="str">
        <f t="shared" si="350"/>
        <v/>
      </c>
      <c r="AR528" s="211" t="str">
        <f t="shared" si="351"/>
        <v/>
      </c>
      <c r="AS528" s="211" t="str">
        <f t="shared" si="352"/>
        <v/>
      </c>
      <c r="AT528" s="211" t="str">
        <f t="shared" si="353"/>
        <v>NO</v>
      </c>
      <c r="AU528" s="211" t="str">
        <f t="shared" si="354"/>
        <v/>
      </c>
      <c r="AV528" s="211" t="str">
        <f t="shared" si="355"/>
        <v/>
      </c>
      <c r="AW528" s="211" t="str">
        <f t="shared" si="356"/>
        <v/>
      </c>
      <c r="AX528" s="211" t="str">
        <f t="shared" si="359"/>
        <v>NO</v>
      </c>
      <c r="AY528" s="125" t="str">
        <f t="shared" si="360"/>
        <v/>
      </c>
    </row>
    <row r="529" spans="1:51" s="211" customFormat="1" x14ac:dyDescent="0.25">
      <c r="A529" s="211" t="s">
        <v>4421</v>
      </c>
      <c r="B529" s="211" t="s">
        <v>4421</v>
      </c>
      <c r="C529" s="211" t="str">
        <f t="shared" si="322"/>
        <v>Employee Discount Program - Good</v>
      </c>
      <c r="D529" s="211" t="str">
        <f t="shared" si="323"/>
        <v>Programme de tarifs préférentiels pour les employés – Bon</v>
      </c>
      <c r="E529" s="211" t="str">
        <f t="shared" si="324"/>
        <v/>
      </c>
      <c r="F529" s="211" t="str">
        <f t="shared" si="325"/>
        <v>Employee Discount Program - Good</v>
      </c>
      <c r="G529" s="211" t="str">
        <f t="shared" si="326"/>
        <v>Programme de tarifs préférentiels pour les employés – Bon</v>
      </c>
      <c r="H529" s="211" t="str">
        <f t="shared" si="327"/>
        <v>Employee Discount Program - Good</v>
      </c>
      <c r="I529" s="211" t="str">
        <f t="shared" si="357"/>
        <v>Programme de tarifs préférentiels pour les employés – Bon</v>
      </c>
      <c r="J529" s="211" t="str">
        <f t="shared" si="328"/>
        <v/>
      </c>
      <c r="K529" s="211" t="str">
        <f t="shared" si="329"/>
        <v/>
      </c>
      <c r="L529" s="211" t="str">
        <f t="shared" si="358"/>
        <v>Service</v>
      </c>
      <c r="M529" s="211" t="str">
        <f t="shared" si="330"/>
        <v>YES</v>
      </c>
      <c r="N529" s="211" t="str">
        <f t="shared" si="331"/>
        <v>Product</v>
      </c>
      <c r="O529" s="211" t="str">
        <f t="shared" si="332"/>
        <v>Promotion</v>
      </c>
      <c r="P529" s="211" t="str">
        <f t="shared" si="333"/>
        <v>RMR</v>
      </c>
      <c r="Q529" s="349">
        <v>43930</v>
      </c>
      <c r="R529" s="349"/>
      <c r="S529" s="211" t="str">
        <f t="shared" si="334"/>
        <v>NO</v>
      </c>
      <c r="T529" s="211" t="str">
        <f t="shared" si="335"/>
        <v>No</v>
      </c>
      <c r="U529" s="211" t="str">
        <f t="shared" si="336"/>
        <v>No</v>
      </c>
      <c r="V529" s="211" t="str">
        <f t="shared" si="337"/>
        <v>NO</v>
      </c>
      <c r="W529" s="211" t="str">
        <f t="shared" si="338"/>
        <v>NO</v>
      </c>
      <c r="X529" s="211">
        <v>0</v>
      </c>
      <c r="Y529" s="211" t="s">
        <v>3277</v>
      </c>
      <c r="Z529" s="211" t="s">
        <v>3275</v>
      </c>
      <c r="AA529" s="211" t="s">
        <v>3319</v>
      </c>
      <c r="AB529" s="211" t="s">
        <v>3286</v>
      </c>
      <c r="AC529" s="211" t="s">
        <v>3286</v>
      </c>
      <c r="AD529" s="211" t="s">
        <v>3320</v>
      </c>
      <c r="AE529" s="211" t="str">
        <f t="shared" si="339"/>
        <v>Service</v>
      </c>
      <c r="AF529" s="211" t="str">
        <f t="shared" si="340"/>
        <v>Service</v>
      </c>
      <c r="AG529" s="211" t="str">
        <f t="shared" si="341"/>
        <v>EDP40</v>
      </c>
      <c r="AH529" s="211" t="str">
        <f t="shared" si="361"/>
        <v/>
      </c>
      <c r="AI529" s="211" t="str">
        <f t="shared" si="342"/>
        <v>NO</v>
      </c>
      <c r="AJ529" s="211" t="str">
        <f t="shared" si="343"/>
        <v/>
      </c>
      <c r="AK529" s="211" t="str">
        <f t="shared" si="344"/>
        <v/>
      </c>
      <c r="AL529" s="211" t="str">
        <f t="shared" si="345"/>
        <v/>
      </c>
      <c r="AM529" s="211" t="str">
        <f t="shared" si="346"/>
        <v>Offer</v>
      </c>
      <c r="AN529" s="211" t="str">
        <f t="shared" si="347"/>
        <v>No</v>
      </c>
      <c r="AO529" s="211" t="str">
        <f t="shared" si="348"/>
        <v>No</v>
      </c>
      <c r="AP529" s="211" t="str">
        <f t="shared" si="349"/>
        <v>No</v>
      </c>
      <c r="AQ529" s="211" t="str">
        <f t="shared" si="350"/>
        <v/>
      </c>
      <c r="AR529" s="211" t="str">
        <f t="shared" si="351"/>
        <v/>
      </c>
      <c r="AS529" s="211" t="str">
        <f t="shared" si="352"/>
        <v/>
      </c>
      <c r="AT529" s="211" t="str">
        <f t="shared" si="353"/>
        <v>NO</v>
      </c>
      <c r="AU529" s="211" t="str">
        <f t="shared" si="354"/>
        <v/>
      </c>
      <c r="AV529" s="211" t="str">
        <f t="shared" si="355"/>
        <v/>
      </c>
      <c r="AW529" s="211" t="str">
        <f t="shared" si="356"/>
        <v/>
      </c>
      <c r="AX529" s="211" t="str">
        <f t="shared" si="359"/>
        <v>NO</v>
      </c>
      <c r="AY529" s="125" t="str">
        <f t="shared" si="360"/>
        <v/>
      </c>
    </row>
    <row r="530" spans="1:51" s="211" customFormat="1" x14ac:dyDescent="0.25">
      <c r="A530" s="211" t="s">
        <v>4422</v>
      </c>
      <c r="B530" s="211" t="s">
        <v>4422</v>
      </c>
      <c r="C530" s="211" t="str">
        <f t="shared" si="322"/>
        <v>Employee Discount Program - Good with Automation</v>
      </c>
      <c r="D530" s="211" t="str">
        <f t="shared" si="323"/>
        <v>Programme de tarifs préférentiels pour les employés – Bon avec domotique</v>
      </c>
      <c r="E530" s="211" t="str">
        <f t="shared" si="324"/>
        <v/>
      </c>
      <c r="F530" s="211" t="str">
        <f t="shared" si="325"/>
        <v>Employee Discount Program - Good with Automation</v>
      </c>
      <c r="G530" s="211" t="str">
        <f t="shared" si="326"/>
        <v>Programme de tarifs préférentiels pour les employés – Bon avec domotique</v>
      </c>
      <c r="H530" s="211" t="str">
        <f t="shared" si="327"/>
        <v>Employee Discount Program - Good with Automation</v>
      </c>
      <c r="I530" s="211" t="str">
        <f t="shared" si="357"/>
        <v>Programme de tarifs préférentiels pour les employés – Bon avec domotique</v>
      </c>
      <c r="J530" s="211" t="str">
        <f t="shared" si="328"/>
        <v/>
      </c>
      <c r="K530" s="211" t="str">
        <f t="shared" si="329"/>
        <v/>
      </c>
      <c r="L530" s="211" t="str">
        <f t="shared" si="358"/>
        <v>Service</v>
      </c>
      <c r="M530" s="211" t="str">
        <f t="shared" si="330"/>
        <v>YES</v>
      </c>
      <c r="N530" s="211" t="str">
        <f t="shared" si="331"/>
        <v>Product</v>
      </c>
      <c r="O530" s="211" t="str">
        <f t="shared" si="332"/>
        <v>Promotion</v>
      </c>
      <c r="P530" s="211" t="str">
        <f t="shared" si="333"/>
        <v>RMR</v>
      </c>
      <c r="Q530" s="349">
        <v>43930</v>
      </c>
      <c r="R530" s="349"/>
      <c r="S530" s="211" t="str">
        <f t="shared" si="334"/>
        <v>NO</v>
      </c>
      <c r="T530" s="211" t="str">
        <f t="shared" si="335"/>
        <v>No</v>
      </c>
      <c r="U530" s="211" t="str">
        <f t="shared" si="336"/>
        <v>No</v>
      </c>
      <c r="V530" s="211" t="str">
        <f t="shared" si="337"/>
        <v>NO</v>
      </c>
      <c r="W530" s="211" t="str">
        <f t="shared" si="338"/>
        <v>NO</v>
      </c>
      <c r="X530" s="211">
        <v>0</v>
      </c>
      <c r="Y530" s="211" t="s">
        <v>3277</v>
      </c>
      <c r="Z530" s="211" t="s">
        <v>3275</v>
      </c>
      <c r="AA530" s="211" t="s">
        <v>3319</v>
      </c>
      <c r="AB530" s="211" t="s">
        <v>3286</v>
      </c>
      <c r="AC530" s="211" t="s">
        <v>3286</v>
      </c>
      <c r="AD530" s="211" t="s">
        <v>3320</v>
      </c>
      <c r="AE530" s="211" t="str">
        <f t="shared" si="339"/>
        <v>Service</v>
      </c>
      <c r="AF530" s="211" t="str">
        <f t="shared" si="340"/>
        <v>Service</v>
      </c>
      <c r="AG530" s="211" t="str">
        <f t="shared" si="341"/>
        <v>EDP45</v>
      </c>
      <c r="AH530" s="211" t="str">
        <f t="shared" si="361"/>
        <v/>
      </c>
      <c r="AI530" s="211" t="str">
        <f t="shared" si="342"/>
        <v>NO</v>
      </c>
      <c r="AJ530" s="211" t="str">
        <f t="shared" si="343"/>
        <v/>
      </c>
      <c r="AK530" s="211" t="str">
        <f t="shared" si="344"/>
        <v/>
      </c>
      <c r="AL530" s="211" t="str">
        <f t="shared" si="345"/>
        <v/>
      </c>
      <c r="AM530" s="211" t="str">
        <f t="shared" si="346"/>
        <v>Offer</v>
      </c>
      <c r="AN530" s="211" t="str">
        <f t="shared" si="347"/>
        <v>No</v>
      </c>
      <c r="AO530" s="211" t="str">
        <f t="shared" si="348"/>
        <v>No</v>
      </c>
      <c r="AP530" s="211" t="str">
        <f t="shared" si="349"/>
        <v>No</v>
      </c>
      <c r="AQ530" s="211" t="str">
        <f t="shared" si="350"/>
        <v/>
      </c>
      <c r="AR530" s="211" t="str">
        <f t="shared" si="351"/>
        <v/>
      </c>
      <c r="AS530" s="211" t="str">
        <f t="shared" si="352"/>
        <v/>
      </c>
      <c r="AT530" s="211" t="str">
        <f t="shared" si="353"/>
        <v>NO</v>
      </c>
      <c r="AU530" s="211" t="str">
        <f t="shared" si="354"/>
        <v/>
      </c>
      <c r="AV530" s="211" t="str">
        <f t="shared" si="355"/>
        <v/>
      </c>
      <c r="AW530" s="211" t="str">
        <f t="shared" si="356"/>
        <v/>
      </c>
      <c r="AX530" s="211" t="str">
        <f t="shared" si="359"/>
        <v>NO</v>
      </c>
      <c r="AY530" s="125" t="str">
        <f t="shared" si="360"/>
        <v/>
      </c>
    </row>
    <row r="531" spans="1:51" s="211" customFormat="1" x14ac:dyDescent="0.25">
      <c r="A531" s="211" t="s">
        <v>4418</v>
      </c>
      <c r="B531" s="211" t="s">
        <v>4418</v>
      </c>
      <c r="C531" s="211" t="str">
        <f t="shared" si="322"/>
        <v>Employee Discount Program - Better</v>
      </c>
      <c r="D531" s="211" t="str">
        <f t="shared" si="323"/>
        <v>Programme de tarifs préférentiels pour les employés – Mieux</v>
      </c>
      <c r="E531" s="211" t="str">
        <f t="shared" si="324"/>
        <v/>
      </c>
      <c r="F531" s="211" t="str">
        <f t="shared" si="325"/>
        <v>Employee Discount Program - Better</v>
      </c>
      <c r="G531" s="211" t="str">
        <f t="shared" si="326"/>
        <v>Programme de tarifs préférentiels pour les employés – Mieux</v>
      </c>
      <c r="H531" s="211" t="str">
        <f t="shared" si="327"/>
        <v>Employee Discount Program - Better</v>
      </c>
      <c r="I531" s="211" t="str">
        <f t="shared" si="357"/>
        <v>Programme de tarifs préférentiels pour les employés – Mieux</v>
      </c>
      <c r="J531" s="211" t="str">
        <f t="shared" si="328"/>
        <v/>
      </c>
      <c r="K531" s="211" t="str">
        <f t="shared" si="329"/>
        <v/>
      </c>
      <c r="L531" s="211" t="str">
        <f t="shared" si="358"/>
        <v>Service</v>
      </c>
      <c r="M531" s="211" t="str">
        <f t="shared" si="330"/>
        <v>YES</v>
      </c>
      <c r="N531" s="211" t="str">
        <f t="shared" si="331"/>
        <v>Product</v>
      </c>
      <c r="O531" s="211" t="str">
        <f t="shared" si="332"/>
        <v>Promotion</v>
      </c>
      <c r="P531" s="211" t="str">
        <f t="shared" si="333"/>
        <v>RMR</v>
      </c>
      <c r="Q531" s="349">
        <v>43930</v>
      </c>
      <c r="R531" s="349"/>
      <c r="S531" s="211" t="str">
        <f t="shared" si="334"/>
        <v>NO</v>
      </c>
      <c r="T531" s="211" t="str">
        <f t="shared" si="335"/>
        <v>No</v>
      </c>
      <c r="U531" s="211" t="str">
        <f t="shared" si="336"/>
        <v>No</v>
      </c>
      <c r="V531" s="211" t="str">
        <f t="shared" si="337"/>
        <v>NO</v>
      </c>
      <c r="W531" s="211" t="str">
        <f t="shared" si="338"/>
        <v>NO</v>
      </c>
      <c r="X531" s="211">
        <v>0</v>
      </c>
      <c r="Y531" s="211" t="s">
        <v>3277</v>
      </c>
      <c r="Z531" s="211" t="s">
        <v>3275</v>
      </c>
      <c r="AA531" s="211" t="s">
        <v>3319</v>
      </c>
      <c r="AB531" s="211" t="s">
        <v>3286</v>
      </c>
      <c r="AC531" s="211" t="s">
        <v>3286</v>
      </c>
      <c r="AD531" s="211" t="s">
        <v>3320</v>
      </c>
      <c r="AE531" s="211" t="str">
        <f t="shared" si="339"/>
        <v>Service</v>
      </c>
      <c r="AF531" s="211" t="str">
        <f t="shared" si="340"/>
        <v>Service</v>
      </c>
      <c r="AG531" s="211" t="str">
        <f t="shared" si="341"/>
        <v>EDP50</v>
      </c>
      <c r="AH531" s="211" t="str">
        <f t="shared" si="361"/>
        <v/>
      </c>
      <c r="AI531" s="211" t="str">
        <f t="shared" si="342"/>
        <v>NO</v>
      </c>
      <c r="AJ531" s="211" t="str">
        <f t="shared" si="343"/>
        <v/>
      </c>
      <c r="AK531" s="211" t="str">
        <f t="shared" si="344"/>
        <v/>
      </c>
      <c r="AL531" s="211" t="str">
        <f t="shared" si="345"/>
        <v/>
      </c>
      <c r="AM531" s="211" t="str">
        <f t="shared" si="346"/>
        <v>Offer</v>
      </c>
      <c r="AN531" s="211" t="str">
        <f t="shared" si="347"/>
        <v>No</v>
      </c>
      <c r="AO531" s="211" t="str">
        <f t="shared" si="348"/>
        <v>No</v>
      </c>
      <c r="AP531" s="211" t="str">
        <f t="shared" si="349"/>
        <v>No</v>
      </c>
      <c r="AQ531" s="211" t="str">
        <f t="shared" si="350"/>
        <v/>
      </c>
      <c r="AR531" s="211" t="str">
        <f t="shared" si="351"/>
        <v/>
      </c>
      <c r="AS531" s="211" t="str">
        <f t="shared" si="352"/>
        <v/>
      </c>
      <c r="AT531" s="211" t="str">
        <f t="shared" si="353"/>
        <v>NO</v>
      </c>
      <c r="AU531" s="211" t="str">
        <f t="shared" si="354"/>
        <v/>
      </c>
      <c r="AV531" s="211" t="str">
        <f t="shared" si="355"/>
        <v/>
      </c>
      <c r="AW531" s="211" t="str">
        <f t="shared" si="356"/>
        <v/>
      </c>
      <c r="AX531" s="211" t="str">
        <f t="shared" si="359"/>
        <v>NO</v>
      </c>
      <c r="AY531" s="125" t="str">
        <f t="shared" si="360"/>
        <v/>
      </c>
    </row>
    <row r="532" spans="1:51" s="211" customFormat="1" x14ac:dyDescent="0.25">
      <c r="A532" s="211" t="s">
        <v>4423</v>
      </c>
      <c r="B532" s="211" t="s">
        <v>4423</v>
      </c>
      <c r="C532" s="211" t="str">
        <f t="shared" si="322"/>
        <v>Employee Discount Program - Better with Automation</v>
      </c>
      <c r="D532" s="211" t="str">
        <f t="shared" si="323"/>
        <v>Programme de tarifs préférentiels pour les employés – Mieux avec domotique</v>
      </c>
      <c r="E532" s="211" t="str">
        <f t="shared" si="324"/>
        <v/>
      </c>
      <c r="F532" s="211" t="str">
        <f t="shared" si="325"/>
        <v>Employee Discount Program - Better with Automation</v>
      </c>
      <c r="G532" s="211" t="str">
        <f t="shared" si="326"/>
        <v>Programme de tarifs préférentiels pour les employés – Mieux avec domotique</v>
      </c>
      <c r="H532" s="211" t="str">
        <f t="shared" si="327"/>
        <v>Employee Discount Program - Better with Automation</v>
      </c>
      <c r="I532" s="211" t="str">
        <f t="shared" si="357"/>
        <v>Programme de tarifs préférentiels pour les employés – Mieux avec domotique</v>
      </c>
      <c r="J532" s="211" t="str">
        <f t="shared" si="328"/>
        <v/>
      </c>
      <c r="K532" s="211" t="str">
        <f t="shared" si="329"/>
        <v/>
      </c>
      <c r="L532" s="211" t="str">
        <f t="shared" si="358"/>
        <v>Service</v>
      </c>
      <c r="M532" s="211" t="str">
        <f t="shared" si="330"/>
        <v>YES</v>
      </c>
      <c r="N532" s="211" t="str">
        <f t="shared" si="331"/>
        <v>Product</v>
      </c>
      <c r="O532" s="211" t="str">
        <f t="shared" si="332"/>
        <v>Promotion</v>
      </c>
      <c r="P532" s="211" t="str">
        <f t="shared" si="333"/>
        <v>RMR</v>
      </c>
      <c r="Q532" s="349">
        <v>43930</v>
      </c>
      <c r="R532" s="349"/>
      <c r="S532" s="211" t="str">
        <f t="shared" si="334"/>
        <v>NO</v>
      </c>
      <c r="T532" s="211" t="str">
        <f t="shared" si="335"/>
        <v>No</v>
      </c>
      <c r="U532" s="211" t="str">
        <f t="shared" si="336"/>
        <v>No</v>
      </c>
      <c r="V532" s="211" t="str">
        <f t="shared" si="337"/>
        <v>NO</v>
      </c>
      <c r="W532" s="211" t="str">
        <f t="shared" si="338"/>
        <v>NO</v>
      </c>
      <c r="X532" s="211">
        <v>0</v>
      </c>
      <c r="Y532" s="211" t="s">
        <v>3277</v>
      </c>
      <c r="Z532" s="211" t="s">
        <v>3275</v>
      </c>
      <c r="AA532" s="211" t="s">
        <v>3319</v>
      </c>
      <c r="AB532" s="211" t="s">
        <v>3286</v>
      </c>
      <c r="AC532" s="211" t="s">
        <v>3286</v>
      </c>
      <c r="AD532" s="211" t="s">
        <v>3320</v>
      </c>
      <c r="AE532" s="211" t="str">
        <f t="shared" si="339"/>
        <v>Service</v>
      </c>
      <c r="AF532" s="211" t="str">
        <f t="shared" si="340"/>
        <v>Service</v>
      </c>
      <c r="AG532" s="211" t="str">
        <f t="shared" si="341"/>
        <v>EDP55</v>
      </c>
      <c r="AH532" s="211" t="str">
        <f t="shared" si="361"/>
        <v/>
      </c>
      <c r="AI532" s="211" t="str">
        <f t="shared" si="342"/>
        <v>NO</v>
      </c>
      <c r="AJ532" s="211" t="str">
        <f t="shared" si="343"/>
        <v/>
      </c>
      <c r="AK532" s="211" t="str">
        <f t="shared" si="344"/>
        <v/>
      </c>
      <c r="AL532" s="211" t="str">
        <f t="shared" si="345"/>
        <v/>
      </c>
      <c r="AM532" s="211" t="str">
        <f t="shared" si="346"/>
        <v>Offer</v>
      </c>
      <c r="AN532" s="211" t="str">
        <f t="shared" si="347"/>
        <v>No</v>
      </c>
      <c r="AO532" s="211" t="str">
        <f t="shared" si="348"/>
        <v>No</v>
      </c>
      <c r="AP532" s="211" t="str">
        <f t="shared" si="349"/>
        <v>No</v>
      </c>
      <c r="AQ532" s="211" t="str">
        <f t="shared" si="350"/>
        <v/>
      </c>
      <c r="AR532" s="211" t="str">
        <f t="shared" si="351"/>
        <v/>
      </c>
      <c r="AS532" s="211" t="str">
        <f t="shared" si="352"/>
        <v/>
      </c>
      <c r="AT532" s="211" t="str">
        <f t="shared" si="353"/>
        <v>NO</v>
      </c>
      <c r="AU532" s="211" t="str">
        <f t="shared" si="354"/>
        <v/>
      </c>
      <c r="AV532" s="211" t="str">
        <f t="shared" si="355"/>
        <v/>
      </c>
      <c r="AW532" s="211" t="str">
        <f t="shared" si="356"/>
        <v/>
      </c>
      <c r="AX532" s="211" t="str">
        <f t="shared" si="359"/>
        <v>NO</v>
      </c>
      <c r="AY532" s="125" t="str">
        <f t="shared" si="360"/>
        <v/>
      </c>
    </row>
    <row r="533" spans="1:51" s="211" customFormat="1" x14ac:dyDescent="0.25">
      <c r="A533" s="211" t="s">
        <v>4424</v>
      </c>
      <c r="B533" s="211" t="s">
        <v>4424</v>
      </c>
      <c r="C533" s="211" t="str">
        <f t="shared" si="322"/>
        <v>Employee Discount Program - Best</v>
      </c>
      <c r="D533" s="211" t="str">
        <f t="shared" si="323"/>
        <v>Programme de tarifs préférentiels pour les employés – Meilleur</v>
      </c>
      <c r="E533" s="211" t="str">
        <f t="shared" si="324"/>
        <v/>
      </c>
      <c r="F533" s="211" t="str">
        <f t="shared" si="325"/>
        <v>Employee Discount Program - Best</v>
      </c>
      <c r="G533" s="211" t="str">
        <f t="shared" si="326"/>
        <v>Programme de tarifs préférentiels pour les employés – Meilleur</v>
      </c>
      <c r="H533" s="211" t="str">
        <f t="shared" si="327"/>
        <v>Employee Discount Program - Best</v>
      </c>
      <c r="I533" s="211" t="str">
        <f t="shared" si="357"/>
        <v>Programme de tarifs préférentiels pour les employés – Meilleur</v>
      </c>
      <c r="J533" s="211" t="str">
        <f t="shared" si="328"/>
        <v/>
      </c>
      <c r="K533" s="211" t="str">
        <f t="shared" si="329"/>
        <v/>
      </c>
      <c r="L533" s="211" t="str">
        <f t="shared" si="358"/>
        <v>Service</v>
      </c>
      <c r="M533" s="211" t="str">
        <f t="shared" si="330"/>
        <v>YES</v>
      </c>
      <c r="N533" s="211" t="str">
        <f t="shared" si="331"/>
        <v>Product</v>
      </c>
      <c r="O533" s="211" t="str">
        <f t="shared" si="332"/>
        <v>Promotion</v>
      </c>
      <c r="P533" s="211" t="str">
        <f t="shared" si="333"/>
        <v>RMR</v>
      </c>
      <c r="Q533" s="349">
        <v>43930</v>
      </c>
      <c r="R533" s="349"/>
      <c r="S533" s="211" t="str">
        <f t="shared" si="334"/>
        <v>NO</v>
      </c>
      <c r="T533" s="211" t="str">
        <f t="shared" si="335"/>
        <v>No</v>
      </c>
      <c r="U533" s="211" t="str">
        <f t="shared" si="336"/>
        <v>No</v>
      </c>
      <c r="V533" s="211" t="str">
        <f t="shared" si="337"/>
        <v>NO</v>
      </c>
      <c r="W533" s="211" t="str">
        <f t="shared" si="338"/>
        <v>NO</v>
      </c>
      <c r="X533" s="211">
        <v>0</v>
      </c>
      <c r="Y533" s="211" t="s">
        <v>3277</v>
      </c>
      <c r="Z533" s="211" t="s">
        <v>3275</v>
      </c>
      <c r="AA533" s="211" t="s">
        <v>3319</v>
      </c>
      <c r="AB533" s="211" t="s">
        <v>3286</v>
      </c>
      <c r="AC533" s="211" t="s">
        <v>3286</v>
      </c>
      <c r="AD533" s="211" t="s">
        <v>3320</v>
      </c>
      <c r="AE533" s="211" t="str">
        <f t="shared" si="339"/>
        <v>Service</v>
      </c>
      <c r="AF533" s="211" t="str">
        <f t="shared" si="340"/>
        <v>Service</v>
      </c>
      <c r="AG533" s="211" t="str">
        <f t="shared" si="341"/>
        <v>EDP60</v>
      </c>
      <c r="AH533" s="211" t="str">
        <f t="shared" si="361"/>
        <v/>
      </c>
      <c r="AI533" s="211" t="str">
        <f t="shared" si="342"/>
        <v>NO</v>
      </c>
      <c r="AJ533" s="211" t="str">
        <f t="shared" si="343"/>
        <v/>
      </c>
      <c r="AK533" s="211" t="str">
        <f t="shared" si="344"/>
        <v/>
      </c>
      <c r="AL533" s="211" t="str">
        <f t="shared" si="345"/>
        <v/>
      </c>
      <c r="AM533" s="211" t="str">
        <f t="shared" si="346"/>
        <v>Offer</v>
      </c>
      <c r="AN533" s="211" t="str">
        <f t="shared" si="347"/>
        <v>No</v>
      </c>
      <c r="AO533" s="211" t="str">
        <f t="shared" si="348"/>
        <v>No</v>
      </c>
      <c r="AP533" s="211" t="str">
        <f t="shared" si="349"/>
        <v>No</v>
      </c>
      <c r="AQ533" s="211" t="str">
        <f t="shared" si="350"/>
        <v/>
      </c>
      <c r="AR533" s="211" t="str">
        <f t="shared" si="351"/>
        <v/>
      </c>
      <c r="AS533" s="211" t="str">
        <f t="shared" si="352"/>
        <v/>
      </c>
      <c r="AT533" s="211" t="str">
        <f t="shared" si="353"/>
        <v>NO</v>
      </c>
      <c r="AU533" s="211" t="str">
        <f t="shared" si="354"/>
        <v/>
      </c>
      <c r="AV533" s="211" t="str">
        <f t="shared" si="355"/>
        <v/>
      </c>
      <c r="AW533" s="211" t="str">
        <f t="shared" si="356"/>
        <v/>
      </c>
      <c r="AX533" s="211" t="str">
        <f t="shared" si="359"/>
        <v>NO</v>
      </c>
      <c r="AY533" s="125" t="str">
        <f t="shared" si="360"/>
        <v/>
      </c>
    </row>
    <row r="534" spans="1:51" s="211" customFormat="1" x14ac:dyDescent="0.25">
      <c r="A534" s="211" t="s">
        <v>4439</v>
      </c>
      <c r="B534" s="211" t="s">
        <v>4439</v>
      </c>
      <c r="C534" s="211" t="str">
        <f t="shared" si="322"/>
        <v>Promotional credit – 36 months</v>
      </c>
      <c r="D534" s="211" t="str">
        <f t="shared" si="323"/>
        <v>Crédit promotionnel – 36 mois</v>
      </c>
      <c r="E534" s="211" t="str">
        <f t="shared" si="324"/>
        <v/>
      </c>
      <c r="F534" s="211" t="str">
        <f t="shared" si="325"/>
        <v>Promotional credit – 36 months</v>
      </c>
      <c r="G534" s="211" t="str">
        <f t="shared" si="326"/>
        <v>Crédit promotionnel – 36 mois</v>
      </c>
      <c r="H534" s="211" t="str">
        <f t="shared" si="327"/>
        <v>Promotional credit – 36 months</v>
      </c>
      <c r="I534" s="211" t="str">
        <f t="shared" si="357"/>
        <v>Crédit promotionnel – 36 mois</v>
      </c>
      <c r="J534" s="211" t="str">
        <f t="shared" si="328"/>
        <v/>
      </c>
      <c r="K534" s="211" t="str">
        <f t="shared" si="329"/>
        <v/>
      </c>
      <c r="L534" s="211" t="str">
        <f t="shared" si="358"/>
        <v>Service</v>
      </c>
      <c r="M534" s="211" t="str">
        <f t="shared" si="330"/>
        <v>YES</v>
      </c>
      <c r="N534" s="211" t="str">
        <f t="shared" si="331"/>
        <v>Product</v>
      </c>
      <c r="O534" s="211" t="str">
        <f t="shared" si="332"/>
        <v>Promotion</v>
      </c>
      <c r="P534" s="211" t="str">
        <f t="shared" si="333"/>
        <v>RMR</v>
      </c>
      <c r="Q534" s="349">
        <v>43930</v>
      </c>
      <c r="R534" s="349"/>
      <c r="S534" s="211" t="str">
        <f t="shared" si="334"/>
        <v>NO</v>
      </c>
      <c r="T534" s="211" t="str">
        <f t="shared" si="335"/>
        <v>No</v>
      </c>
      <c r="U534" s="211" t="str">
        <f t="shared" si="336"/>
        <v>No</v>
      </c>
      <c r="V534" s="211" t="str">
        <f t="shared" si="337"/>
        <v>NO</v>
      </c>
      <c r="W534" s="211" t="str">
        <f t="shared" si="338"/>
        <v>NO</v>
      </c>
      <c r="X534" s="211">
        <v>0</v>
      </c>
      <c r="Y534" s="211" t="s">
        <v>3277</v>
      </c>
      <c r="Z534" s="211" t="s">
        <v>3275</v>
      </c>
      <c r="AA534" s="211" t="s">
        <v>3319</v>
      </c>
      <c r="AB534" s="211" t="s">
        <v>3286</v>
      </c>
      <c r="AC534" s="211" t="s">
        <v>3286</v>
      </c>
      <c r="AD534" s="211" t="s">
        <v>3320</v>
      </c>
      <c r="AE534" s="211" t="str">
        <f t="shared" si="339"/>
        <v>Service</v>
      </c>
      <c r="AF534" s="211" t="str">
        <f t="shared" si="340"/>
        <v>Service</v>
      </c>
      <c r="AG534" s="211" t="str">
        <f t="shared" si="341"/>
        <v>5OFF36</v>
      </c>
      <c r="AH534" s="211" t="str">
        <f t="shared" si="361"/>
        <v/>
      </c>
      <c r="AI534" s="211" t="str">
        <f t="shared" si="342"/>
        <v>YES</v>
      </c>
      <c r="AJ534" s="211">
        <f t="shared" si="343"/>
        <v>36</v>
      </c>
      <c r="AK534" s="211" t="str">
        <f t="shared" si="344"/>
        <v/>
      </c>
      <c r="AL534" s="211" t="str">
        <f t="shared" si="345"/>
        <v/>
      </c>
      <c r="AM534" s="211" t="str">
        <f t="shared" si="346"/>
        <v>Offer</v>
      </c>
      <c r="AN534" s="211" t="str">
        <f t="shared" si="347"/>
        <v>No</v>
      </c>
      <c r="AO534" s="211" t="str">
        <f t="shared" si="348"/>
        <v>No</v>
      </c>
      <c r="AP534" s="211" t="str">
        <f t="shared" si="349"/>
        <v>No</v>
      </c>
      <c r="AQ534" s="211" t="str">
        <f t="shared" si="350"/>
        <v/>
      </c>
      <c r="AR534" s="211" t="str">
        <f t="shared" si="351"/>
        <v/>
      </c>
      <c r="AS534" s="211" t="str">
        <f t="shared" si="352"/>
        <v/>
      </c>
      <c r="AT534" s="211" t="str">
        <f t="shared" si="353"/>
        <v>NO</v>
      </c>
      <c r="AU534" s="211" t="str">
        <f t="shared" si="354"/>
        <v/>
      </c>
      <c r="AV534" s="211" t="str">
        <f t="shared" si="355"/>
        <v/>
      </c>
      <c r="AW534" s="211" t="str">
        <f t="shared" si="356"/>
        <v/>
      </c>
      <c r="AX534" s="211" t="str">
        <f t="shared" si="359"/>
        <v>NO</v>
      </c>
      <c r="AY534" s="125" t="str">
        <f t="shared" si="360"/>
        <v/>
      </c>
    </row>
    <row r="535" spans="1:51" s="211" customFormat="1" x14ac:dyDescent="0.25">
      <c r="A535" s="211" t="s">
        <v>4440</v>
      </c>
      <c r="B535" s="211" t="s">
        <v>4440</v>
      </c>
      <c r="C535" s="211" t="str">
        <f t="shared" si="322"/>
        <v>Promotional credit – 36 months</v>
      </c>
      <c r="D535" s="211" t="str">
        <f t="shared" si="323"/>
        <v>Crédit promotionnel – 36 mois</v>
      </c>
      <c r="E535" s="211" t="str">
        <f t="shared" si="324"/>
        <v/>
      </c>
      <c r="F535" s="211" t="str">
        <f t="shared" si="325"/>
        <v>Promotional credit – 36 months</v>
      </c>
      <c r="G535" s="211" t="str">
        <f t="shared" si="326"/>
        <v>Crédit promotionnel – 36 mois</v>
      </c>
      <c r="H535" s="211" t="str">
        <f t="shared" si="327"/>
        <v>Promotional credit – 36 months</v>
      </c>
      <c r="I535" s="211" t="str">
        <f t="shared" si="357"/>
        <v>Crédit promotionnel – 36 mois</v>
      </c>
      <c r="J535" s="211" t="str">
        <f t="shared" si="328"/>
        <v/>
      </c>
      <c r="K535" s="211" t="str">
        <f t="shared" si="329"/>
        <v/>
      </c>
      <c r="L535" s="211" t="str">
        <f t="shared" si="358"/>
        <v>Service</v>
      </c>
      <c r="M535" s="211" t="str">
        <f t="shared" si="330"/>
        <v>YES</v>
      </c>
      <c r="N535" s="211" t="str">
        <f t="shared" si="331"/>
        <v>Product</v>
      </c>
      <c r="O535" s="211" t="str">
        <f t="shared" si="332"/>
        <v>Promotion</v>
      </c>
      <c r="P535" s="211" t="str">
        <f t="shared" si="333"/>
        <v>RMR</v>
      </c>
      <c r="Q535" s="349">
        <v>43930</v>
      </c>
      <c r="R535" s="349"/>
      <c r="S535" s="211" t="str">
        <f t="shared" si="334"/>
        <v>NO</v>
      </c>
      <c r="T535" s="211" t="str">
        <f t="shared" si="335"/>
        <v>No</v>
      </c>
      <c r="U535" s="211" t="str">
        <f t="shared" si="336"/>
        <v>No</v>
      </c>
      <c r="V535" s="211" t="str">
        <f t="shared" si="337"/>
        <v>NO</v>
      </c>
      <c r="W535" s="211" t="str">
        <f t="shared" si="338"/>
        <v>NO</v>
      </c>
      <c r="X535" s="211">
        <v>0</v>
      </c>
      <c r="Y535" s="211" t="s">
        <v>3277</v>
      </c>
      <c r="Z535" s="211" t="s">
        <v>3275</v>
      </c>
      <c r="AA535" s="211" t="s">
        <v>3319</v>
      </c>
      <c r="AB535" s="211" t="s">
        <v>3286</v>
      </c>
      <c r="AC535" s="211" t="s">
        <v>3286</v>
      </c>
      <c r="AD535" s="211" t="s">
        <v>3320</v>
      </c>
      <c r="AE535" s="211" t="str">
        <f t="shared" si="339"/>
        <v>Service</v>
      </c>
      <c r="AF535" s="211" t="str">
        <f t="shared" si="340"/>
        <v>Service</v>
      </c>
      <c r="AG535" s="211" t="str">
        <f t="shared" si="341"/>
        <v>10OFF36</v>
      </c>
      <c r="AH535" s="211" t="str">
        <f t="shared" si="361"/>
        <v/>
      </c>
      <c r="AI535" s="211" t="str">
        <f t="shared" si="342"/>
        <v>YES</v>
      </c>
      <c r="AJ535" s="211">
        <f t="shared" si="343"/>
        <v>36</v>
      </c>
      <c r="AK535" s="211" t="str">
        <f t="shared" si="344"/>
        <v/>
      </c>
      <c r="AL535" s="211" t="str">
        <f t="shared" si="345"/>
        <v/>
      </c>
      <c r="AM535" s="211" t="str">
        <f t="shared" si="346"/>
        <v>Offer</v>
      </c>
      <c r="AN535" s="211" t="str">
        <f t="shared" si="347"/>
        <v>No</v>
      </c>
      <c r="AO535" s="211" t="str">
        <f t="shared" si="348"/>
        <v>No</v>
      </c>
      <c r="AP535" s="211" t="str">
        <f t="shared" si="349"/>
        <v>No</v>
      </c>
      <c r="AQ535" s="211" t="str">
        <f t="shared" si="350"/>
        <v/>
      </c>
      <c r="AR535" s="211" t="str">
        <f t="shared" si="351"/>
        <v/>
      </c>
      <c r="AS535" s="211" t="str">
        <f t="shared" si="352"/>
        <v/>
      </c>
      <c r="AT535" s="211" t="str">
        <f t="shared" si="353"/>
        <v>NO</v>
      </c>
      <c r="AU535" s="211" t="str">
        <f t="shared" si="354"/>
        <v/>
      </c>
      <c r="AV535" s="211" t="str">
        <f t="shared" si="355"/>
        <v/>
      </c>
      <c r="AW535" s="211" t="str">
        <f t="shared" si="356"/>
        <v/>
      </c>
      <c r="AX535" s="211" t="str">
        <f t="shared" si="359"/>
        <v>NO</v>
      </c>
      <c r="AY535" s="125" t="str">
        <f t="shared" si="360"/>
        <v/>
      </c>
    </row>
    <row r="536" spans="1:51" s="211" customFormat="1" x14ac:dyDescent="0.25">
      <c r="A536" s="211" t="s">
        <v>4441</v>
      </c>
      <c r="B536" s="211" t="s">
        <v>4441</v>
      </c>
      <c r="C536" s="211" t="str">
        <f t="shared" si="322"/>
        <v>Promotional credit – 36 months</v>
      </c>
      <c r="D536" s="211" t="str">
        <f t="shared" si="323"/>
        <v>Crédit promotionnel – 36 mois</v>
      </c>
      <c r="E536" s="211" t="str">
        <f t="shared" si="324"/>
        <v/>
      </c>
      <c r="F536" s="211" t="str">
        <f t="shared" si="325"/>
        <v>Promotional credit – 36 months</v>
      </c>
      <c r="G536" s="211" t="str">
        <f t="shared" si="326"/>
        <v>Crédit promotionnel – 36 mois</v>
      </c>
      <c r="H536" s="211" t="str">
        <f t="shared" si="327"/>
        <v>Promotional credit – 36 months</v>
      </c>
      <c r="I536" s="211" t="str">
        <f t="shared" si="357"/>
        <v>Crédit promotionnel – 36 mois</v>
      </c>
      <c r="J536" s="211" t="str">
        <f t="shared" si="328"/>
        <v/>
      </c>
      <c r="K536" s="211" t="str">
        <f t="shared" si="329"/>
        <v/>
      </c>
      <c r="L536" s="211" t="str">
        <f t="shared" si="358"/>
        <v>Service</v>
      </c>
      <c r="M536" s="211" t="str">
        <f t="shared" si="330"/>
        <v>YES</v>
      </c>
      <c r="N536" s="211" t="str">
        <f t="shared" si="331"/>
        <v>Product</v>
      </c>
      <c r="O536" s="211" t="str">
        <f t="shared" si="332"/>
        <v>Promotion</v>
      </c>
      <c r="P536" s="211" t="str">
        <f t="shared" si="333"/>
        <v>RMR</v>
      </c>
      <c r="Q536" s="349">
        <v>43930</v>
      </c>
      <c r="R536" s="349"/>
      <c r="S536" s="211" t="str">
        <f t="shared" si="334"/>
        <v>NO</v>
      </c>
      <c r="T536" s="211" t="str">
        <f t="shared" si="335"/>
        <v>No</v>
      </c>
      <c r="U536" s="211" t="str">
        <f t="shared" si="336"/>
        <v>No</v>
      </c>
      <c r="V536" s="211" t="str">
        <f t="shared" si="337"/>
        <v>NO</v>
      </c>
      <c r="W536" s="211" t="str">
        <f t="shared" si="338"/>
        <v>NO</v>
      </c>
      <c r="X536" s="211">
        <v>0</v>
      </c>
      <c r="Y536" s="211" t="s">
        <v>3277</v>
      </c>
      <c r="Z536" s="211" t="s">
        <v>3275</v>
      </c>
      <c r="AA536" s="211" t="s">
        <v>3319</v>
      </c>
      <c r="AB536" s="211" t="s">
        <v>3286</v>
      </c>
      <c r="AC536" s="211" t="s">
        <v>3286</v>
      </c>
      <c r="AD536" s="211" t="s">
        <v>3320</v>
      </c>
      <c r="AE536" s="211" t="str">
        <f t="shared" si="339"/>
        <v>Service</v>
      </c>
      <c r="AF536" s="211" t="str">
        <f t="shared" si="340"/>
        <v>Service</v>
      </c>
      <c r="AG536" s="211" t="str">
        <f t="shared" si="341"/>
        <v>15OFF36</v>
      </c>
      <c r="AH536" s="211" t="str">
        <f t="shared" si="361"/>
        <v/>
      </c>
      <c r="AI536" s="211" t="str">
        <f t="shared" si="342"/>
        <v>YES</v>
      </c>
      <c r="AJ536" s="211">
        <f t="shared" si="343"/>
        <v>36</v>
      </c>
      <c r="AK536" s="211" t="str">
        <f t="shared" si="344"/>
        <v/>
      </c>
      <c r="AL536" s="211" t="str">
        <f t="shared" si="345"/>
        <v/>
      </c>
      <c r="AM536" s="211" t="str">
        <f t="shared" si="346"/>
        <v>Offer</v>
      </c>
      <c r="AN536" s="211" t="str">
        <f t="shared" si="347"/>
        <v>No</v>
      </c>
      <c r="AO536" s="211" t="str">
        <f t="shared" si="348"/>
        <v>No</v>
      </c>
      <c r="AP536" s="211" t="str">
        <f t="shared" si="349"/>
        <v>No</v>
      </c>
      <c r="AQ536" s="211" t="str">
        <f t="shared" si="350"/>
        <v/>
      </c>
      <c r="AR536" s="211" t="str">
        <f t="shared" si="351"/>
        <v/>
      </c>
      <c r="AS536" s="211" t="str">
        <f t="shared" si="352"/>
        <v/>
      </c>
      <c r="AT536" s="211" t="str">
        <f t="shared" si="353"/>
        <v>NO</v>
      </c>
      <c r="AU536" s="211" t="str">
        <f t="shared" si="354"/>
        <v/>
      </c>
      <c r="AV536" s="211" t="str">
        <f t="shared" si="355"/>
        <v/>
      </c>
      <c r="AW536" s="211" t="str">
        <f t="shared" si="356"/>
        <v/>
      </c>
      <c r="AX536" s="211" t="str">
        <f t="shared" si="359"/>
        <v>NO</v>
      </c>
      <c r="AY536" s="125" t="str">
        <f t="shared" si="360"/>
        <v/>
      </c>
    </row>
    <row r="537" spans="1:51" s="211" customFormat="1" x14ac:dyDescent="0.25">
      <c r="A537" s="211" t="s">
        <v>4442</v>
      </c>
      <c r="B537" s="211" t="s">
        <v>4442</v>
      </c>
      <c r="C537" s="211" t="str">
        <f t="shared" si="322"/>
        <v>Promotional credit – 36 months</v>
      </c>
      <c r="D537" s="211" t="str">
        <f t="shared" si="323"/>
        <v>Crédit promotionnel – 36 mois</v>
      </c>
      <c r="E537" s="211" t="str">
        <f t="shared" si="324"/>
        <v/>
      </c>
      <c r="F537" s="211" t="str">
        <f t="shared" si="325"/>
        <v>Promotional credit – 36 months</v>
      </c>
      <c r="G537" s="211" t="str">
        <f t="shared" si="326"/>
        <v>Crédit promotionnel – 36 mois</v>
      </c>
      <c r="H537" s="211" t="str">
        <f t="shared" si="327"/>
        <v>Promotional credit – 36 months</v>
      </c>
      <c r="I537" s="211" t="str">
        <f t="shared" si="357"/>
        <v>Crédit promotionnel – 36 mois</v>
      </c>
      <c r="J537" s="211" t="str">
        <f t="shared" si="328"/>
        <v/>
      </c>
      <c r="K537" s="211" t="str">
        <f t="shared" si="329"/>
        <v/>
      </c>
      <c r="L537" s="211" t="str">
        <f t="shared" si="358"/>
        <v>Service</v>
      </c>
      <c r="M537" s="211" t="str">
        <f t="shared" si="330"/>
        <v>YES</v>
      </c>
      <c r="N537" s="211" t="str">
        <f t="shared" si="331"/>
        <v>Product</v>
      </c>
      <c r="O537" s="211" t="str">
        <f t="shared" si="332"/>
        <v>Promotion</v>
      </c>
      <c r="P537" s="211" t="str">
        <f t="shared" si="333"/>
        <v>RMR</v>
      </c>
      <c r="Q537" s="349">
        <v>43930</v>
      </c>
      <c r="R537" s="349"/>
      <c r="S537" s="211" t="str">
        <f t="shared" si="334"/>
        <v>NO</v>
      </c>
      <c r="T537" s="211" t="str">
        <f t="shared" si="335"/>
        <v>No</v>
      </c>
      <c r="U537" s="211" t="str">
        <f t="shared" si="336"/>
        <v>No</v>
      </c>
      <c r="V537" s="211" t="str">
        <f t="shared" si="337"/>
        <v>NO</v>
      </c>
      <c r="W537" s="211" t="str">
        <f t="shared" si="338"/>
        <v>NO</v>
      </c>
      <c r="X537" s="211">
        <v>0</v>
      </c>
      <c r="Y537" s="211" t="s">
        <v>3277</v>
      </c>
      <c r="Z537" s="211" t="s">
        <v>3275</v>
      </c>
      <c r="AA537" s="211" t="s">
        <v>3319</v>
      </c>
      <c r="AB537" s="211" t="s">
        <v>3286</v>
      </c>
      <c r="AC537" s="211" t="s">
        <v>3286</v>
      </c>
      <c r="AD537" s="211" t="s">
        <v>3320</v>
      </c>
      <c r="AE537" s="211" t="str">
        <f t="shared" si="339"/>
        <v>Service</v>
      </c>
      <c r="AF537" s="211" t="str">
        <f t="shared" si="340"/>
        <v>Service</v>
      </c>
      <c r="AG537" s="211" t="str">
        <f t="shared" si="341"/>
        <v>20OFF36</v>
      </c>
      <c r="AH537" s="211" t="str">
        <f t="shared" si="361"/>
        <v/>
      </c>
      <c r="AI537" s="211" t="str">
        <f t="shared" si="342"/>
        <v>YES</v>
      </c>
      <c r="AJ537" s="211">
        <f t="shared" si="343"/>
        <v>36</v>
      </c>
      <c r="AK537" s="211" t="str">
        <f t="shared" si="344"/>
        <v/>
      </c>
      <c r="AL537" s="211" t="str">
        <f t="shared" si="345"/>
        <v/>
      </c>
      <c r="AM537" s="211" t="str">
        <f t="shared" si="346"/>
        <v>Offer</v>
      </c>
      <c r="AN537" s="211" t="str">
        <f t="shared" si="347"/>
        <v>No</v>
      </c>
      <c r="AO537" s="211" t="str">
        <f t="shared" si="348"/>
        <v>No</v>
      </c>
      <c r="AP537" s="211" t="str">
        <f t="shared" si="349"/>
        <v>No</v>
      </c>
      <c r="AQ537" s="211" t="str">
        <f t="shared" si="350"/>
        <v/>
      </c>
      <c r="AR537" s="211" t="str">
        <f t="shared" si="351"/>
        <v/>
      </c>
      <c r="AS537" s="211" t="str">
        <f t="shared" si="352"/>
        <v/>
      </c>
      <c r="AT537" s="211" t="str">
        <f t="shared" si="353"/>
        <v>NO</v>
      </c>
      <c r="AU537" s="211" t="str">
        <f t="shared" si="354"/>
        <v/>
      </c>
      <c r="AV537" s="211" t="str">
        <f t="shared" si="355"/>
        <v/>
      </c>
      <c r="AW537" s="211" t="str">
        <f t="shared" si="356"/>
        <v/>
      </c>
      <c r="AX537" s="211" t="str">
        <f t="shared" si="359"/>
        <v>NO</v>
      </c>
      <c r="AY537" s="125" t="str">
        <f t="shared" si="360"/>
        <v/>
      </c>
    </row>
    <row r="538" spans="1:51" s="211" customFormat="1" x14ac:dyDescent="0.25">
      <c r="A538" s="211" t="s">
        <v>4443</v>
      </c>
      <c r="B538" s="211" t="s">
        <v>4443</v>
      </c>
      <c r="C538" s="211" t="str">
        <f t="shared" si="322"/>
        <v>Promotional credit – 36 months</v>
      </c>
      <c r="D538" s="211" t="str">
        <f t="shared" si="323"/>
        <v>Crédit promotionnel – 36 mois</v>
      </c>
      <c r="E538" s="211" t="str">
        <f t="shared" si="324"/>
        <v/>
      </c>
      <c r="F538" s="211" t="str">
        <f t="shared" si="325"/>
        <v>Promotional credit – 36 months</v>
      </c>
      <c r="G538" s="211" t="str">
        <f t="shared" si="326"/>
        <v>Crédit promotionnel – 36 mois</v>
      </c>
      <c r="H538" s="211" t="str">
        <f t="shared" si="327"/>
        <v>Promotional credit – 36 months</v>
      </c>
      <c r="I538" s="211" t="str">
        <f t="shared" si="357"/>
        <v>Crédit promotionnel – 36 mois</v>
      </c>
      <c r="J538" s="211" t="str">
        <f t="shared" si="328"/>
        <v/>
      </c>
      <c r="K538" s="211" t="str">
        <f t="shared" si="329"/>
        <v/>
      </c>
      <c r="L538" s="211" t="str">
        <f t="shared" si="358"/>
        <v>Service</v>
      </c>
      <c r="M538" s="211" t="str">
        <f t="shared" si="330"/>
        <v>YES</v>
      </c>
      <c r="N538" s="211" t="str">
        <f t="shared" si="331"/>
        <v>Product</v>
      </c>
      <c r="O538" s="211" t="str">
        <f t="shared" si="332"/>
        <v>Promotion</v>
      </c>
      <c r="P538" s="211" t="str">
        <f t="shared" si="333"/>
        <v>RMR</v>
      </c>
      <c r="Q538" s="349">
        <v>43930</v>
      </c>
      <c r="R538" s="349"/>
      <c r="S538" s="211" t="str">
        <f t="shared" si="334"/>
        <v>NO</v>
      </c>
      <c r="T538" s="211" t="str">
        <f t="shared" si="335"/>
        <v>No</v>
      </c>
      <c r="U538" s="211" t="str">
        <f t="shared" si="336"/>
        <v>No</v>
      </c>
      <c r="V538" s="211" t="str">
        <f t="shared" si="337"/>
        <v>NO</v>
      </c>
      <c r="W538" s="211" t="str">
        <f t="shared" si="338"/>
        <v>NO</v>
      </c>
      <c r="X538" s="211">
        <v>0</v>
      </c>
      <c r="Y538" s="211" t="s">
        <v>3277</v>
      </c>
      <c r="Z538" s="211" t="s">
        <v>3275</v>
      </c>
      <c r="AA538" s="211" t="s">
        <v>3319</v>
      </c>
      <c r="AB538" s="211" t="s">
        <v>3286</v>
      </c>
      <c r="AC538" s="211" t="s">
        <v>3286</v>
      </c>
      <c r="AD538" s="211" t="s">
        <v>3320</v>
      </c>
      <c r="AE538" s="211" t="str">
        <f t="shared" si="339"/>
        <v>Service</v>
      </c>
      <c r="AF538" s="211" t="str">
        <f t="shared" si="340"/>
        <v>Service</v>
      </c>
      <c r="AG538" s="211" t="str">
        <f t="shared" si="341"/>
        <v>25OFF36</v>
      </c>
      <c r="AH538" s="211" t="str">
        <f t="shared" si="361"/>
        <v/>
      </c>
      <c r="AI538" s="211" t="str">
        <f t="shared" si="342"/>
        <v>YES</v>
      </c>
      <c r="AJ538" s="211">
        <f t="shared" si="343"/>
        <v>36</v>
      </c>
      <c r="AK538" s="211" t="str">
        <f t="shared" si="344"/>
        <v/>
      </c>
      <c r="AL538" s="211" t="str">
        <f t="shared" si="345"/>
        <v/>
      </c>
      <c r="AM538" s="211" t="str">
        <f t="shared" si="346"/>
        <v>Offer</v>
      </c>
      <c r="AN538" s="211" t="str">
        <f t="shared" si="347"/>
        <v>No</v>
      </c>
      <c r="AO538" s="211" t="str">
        <f t="shared" si="348"/>
        <v>No</v>
      </c>
      <c r="AP538" s="211" t="str">
        <f t="shared" si="349"/>
        <v>No</v>
      </c>
      <c r="AQ538" s="211" t="str">
        <f t="shared" si="350"/>
        <v/>
      </c>
      <c r="AR538" s="211" t="str">
        <f t="shared" si="351"/>
        <v/>
      </c>
      <c r="AS538" s="211" t="str">
        <f t="shared" si="352"/>
        <v/>
      </c>
      <c r="AT538" s="211" t="str">
        <f t="shared" si="353"/>
        <v>NO</v>
      </c>
      <c r="AU538" s="211" t="str">
        <f t="shared" si="354"/>
        <v/>
      </c>
      <c r="AV538" s="211" t="str">
        <f t="shared" si="355"/>
        <v/>
      </c>
      <c r="AW538" s="211" t="str">
        <f t="shared" si="356"/>
        <v/>
      </c>
      <c r="AX538" s="211" t="str">
        <f t="shared" si="359"/>
        <v>NO</v>
      </c>
      <c r="AY538" s="125" t="str">
        <f t="shared" si="360"/>
        <v/>
      </c>
    </row>
    <row r="539" spans="1:51" s="211" customFormat="1" x14ac:dyDescent="0.25">
      <c r="A539" s="211" t="s">
        <v>4444</v>
      </c>
      <c r="B539" s="211" t="s">
        <v>4444</v>
      </c>
      <c r="C539" s="211" t="str">
        <f t="shared" si="322"/>
        <v>Promotional credit – 36 months</v>
      </c>
      <c r="D539" s="211" t="str">
        <f t="shared" si="323"/>
        <v>Crédit promotionnel – 36 mois</v>
      </c>
      <c r="E539" s="211" t="str">
        <f t="shared" si="324"/>
        <v/>
      </c>
      <c r="F539" s="211" t="str">
        <f t="shared" si="325"/>
        <v>Promotional credit – 36 months</v>
      </c>
      <c r="G539" s="211" t="str">
        <f t="shared" si="326"/>
        <v>Crédit promotionnel – 36 mois</v>
      </c>
      <c r="H539" s="211" t="str">
        <f t="shared" si="327"/>
        <v>Promotional credit – 36 months</v>
      </c>
      <c r="I539" s="211" t="str">
        <f t="shared" si="357"/>
        <v>Crédit promotionnel – 36 mois</v>
      </c>
      <c r="J539" s="211" t="str">
        <f t="shared" si="328"/>
        <v/>
      </c>
      <c r="K539" s="211" t="str">
        <f t="shared" si="329"/>
        <v/>
      </c>
      <c r="L539" s="211" t="str">
        <f t="shared" si="358"/>
        <v>Service</v>
      </c>
      <c r="M539" s="211" t="str">
        <f t="shared" si="330"/>
        <v>YES</v>
      </c>
      <c r="N539" s="211" t="str">
        <f t="shared" si="331"/>
        <v>Product</v>
      </c>
      <c r="O539" s="211" t="str">
        <f t="shared" si="332"/>
        <v>Promotion</v>
      </c>
      <c r="P539" s="211" t="str">
        <f t="shared" si="333"/>
        <v>RMR</v>
      </c>
      <c r="Q539" s="349">
        <v>43930</v>
      </c>
      <c r="R539" s="349"/>
      <c r="S539" s="211" t="str">
        <f t="shared" si="334"/>
        <v>NO</v>
      </c>
      <c r="T539" s="211" t="str">
        <f t="shared" si="335"/>
        <v>No</v>
      </c>
      <c r="U539" s="211" t="str">
        <f t="shared" si="336"/>
        <v>No</v>
      </c>
      <c r="V539" s="211" t="str">
        <f t="shared" si="337"/>
        <v>NO</v>
      </c>
      <c r="W539" s="211" t="str">
        <f t="shared" si="338"/>
        <v>NO</v>
      </c>
      <c r="X539" s="211">
        <v>0</v>
      </c>
      <c r="Y539" s="211" t="s">
        <v>3277</v>
      </c>
      <c r="Z539" s="211" t="s">
        <v>3275</v>
      </c>
      <c r="AA539" s="211" t="s">
        <v>3319</v>
      </c>
      <c r="AB539" s="211" t="s">
        <v>3286</v>
      </c>
      <c r="AC539" s="211" t="s">
        <v>3286</v>
      </c>
      <c r="AD539" s="211" t="s">
        <v>3320</v>
      </c>
      <c r="AE539" s="211" t="str">
        <f t="shared" si="339"/>
        <v>Service</v>
      </c>
      <c r="AF539" s="211" t="str">
        <f t="shared" si="340"/>
        <v>Service</v>
      </c>
      <c r="AG539" s="211" t="str">
        <f t="shared" si="341"/>
        <v>30OFF36</v>
      </c>
      <c r="AH539" s="211" t="str">
        <f t="shared" si="361"/>
        <v/>
      </c>
      <c r="AI539" s="211" t="str">
        <f t="shared" si="342"/>
        <v>YES</v>
      </c>
      <c r="AJ539" s="211">
        <f t="shared" si="343"/>
        <v>36</v>
      </c>
      <c r="AK539" s="211" t="str">
        <f t="shared" si="344"/>
        <v/>
      </c>
      <c r="AL539" s="211" t="str">
        <f t="shared" si="345"/>
        <v/>
      </c>
      <c r="AM539" s="211" t="str">
        <f t="shared" si="346"/>
        <v>Offer</v>
      </c>
      <c r="AN539" s="211" t="str">
        <f t="shared" si="347"/>
        <v>No</v>
      </c>
      <c r="AO539" s="211" t="str">
        <f t="shared" si="348"/>
        <v>No</v>
      </c>
      <c r="AP539" s="211" t="str">
        <f t="shared" si="349"/>
        <v>No</v>
      </c>
      <c r="AQ539" s="211" t="str">
        <f t="shared" si="350"/>
        <v/>
      </c>
      <c r="AR539" s="211" t="str">
        <f t="shared" si="351"/>
        <v/>
      </c>
      <c r="AS539" s="211" t="str">
        <f t="shared" si="352"/>
        <v/>
      </c>
      <c r="AT539" s="211" t="str">
        <f t="shared" si="353"/>
        <v>NO</v>
      </c>
      <c r="AU539" s="211" t="str">
        <f t="shared" si="354"/>
        <v/>
      </c>
      <c r="AV539" s="211" t="str">
        <f t="shared" si="355"/>
        <v/>
      </c>
      <c r="AW539" s="211" t="str">
        <f t="shared" si="356"/>
        <v/>
      </c>
      <c r="AX539" s="211" t="str">
        <f t="shared" si="359"/>
        <v>NO</v>
      </c>
      <c r="AY539" s="125" t="str">
        <f t="shared" si="360"/>
        <v/>
      </c>
    </row>
    <row r="540" spans="1:51" s="211" customFormat="1" x14ac:dyDescent="0.25">
      <c r="A540" s="211" t="s">
        <v>4445</v>
      </c>
      <c r="B540" s="211" t="s">
        <v>4445</v>
      </c>
      <c r="C540" s="211" t="str">
        <f t="shared" si="322"/>
        <v>Promotional credit – 36 months</v>
      </c>
      <c r="D540" s="211" t="str">
        <f t="shared" si="323"/>
        <v>Crédit promotionnel – 36 mois</v>
      </c>
      <c r="E540" s="211" t="str">
        <f t="shared" si="324"/>
        <v/>
      </c>
      <c r="F540" s="211" t="str">
        <f t="shared" si="325"/>
        <v>Promotional credit – 36 months</v>
      </c>
      <c r="G540" s="211" t="str">
        <f t="shared" si="326"/>
        <v>Crédit promotionnel – 36 mois</v>
      </c>
      <c r="H540" s="211" t="str">
        <f t="shared" si="327"/>
        <v>Promotional credit – 36 months</v>
      </c>
      <c r="I540" s="211" t="str">
        <f t="shared" si="357"/>
        <v>Crédit promotionnel – 36 mois</v>
      </c>
      <c r="J540" s="211" t="str">
        <f t="shared" si="328"/>
        <v/>
      </c>
      <c r="K540" s="211" t="str">
        <f t="shared" si="329"/>
        <v/>
      </c>
      <c r="L540" s="211" t="str">
        <f t="shared" si="358"/>
        <v>Service</v>
      </c>
      <c r="M540" s="211" t="str">
        <f t="shared" si="330"/>
        <v>YES</v>
      </c>
      <c r="N540" s="211" t="str">
        <f t="shared" si="331"/>
        <v>Product</v>
      </c>
      <c r="O540" s="211" t="str">
        <f t="shared" si="332"/>
        <v>Promotion</v>
      </c>
      <c r="P540" s="211" t="str">
        <f t="shared" si="333"/>
        <v>RMR</v>
      </c>
      <c r="Q540" s="349">
        <v>43930</v>
      </c>
      <c r="R540" s="349"/>
      <c r="S540" s="211" t="str">
        <f t="shared" si="334"/>
        <v>NO</v>
      </c>
      <c r="T540" s="211" t="str">
        <f t="shared" si="335"/>
        <v>No</v>
      </c>
      <c r="U540" s="211" t="str">
        <f t="shared" si="336"/>
        <v>No</v>
      </c>
      <c r="V540" s="211" t="str">
        <f t="shared" si="337"/>
        <v>NO</v>
      </c>
      <c r="W540" s="211" t="str">
        <f t="shared" si="338"/>
        <v>NO</v>
      </c>
      <c r="X540" s="211">
        <v>0</v>
      </c>
      <c r="Y540" s="211" t="s">
        <v>3277</v>
      </c>
      <c r="Z540" s="211" t="s">
        <v>3275</v>
      </c>
      <c r="AA540" s="211" t="s">
        <v>3319</v>
      </c>
      <c r="AB540" s="211" t="s">
        <v>3286</v>
      </c>
      <c r="AC540" s="211" t="s">
        <v>3286</v>
      </c>
      <c r="AD540" s="211" t="s">
        <v>3320</v>
      </c>
      <c r="AE540" s="211" t="str">
        <f t="shared" si="339"/>
        <v>Service</v>
      </c>
      <c r="AF540" s="211" t="str">
        <f t="shared" si="340"/>
        <v>Service</v>
      </c>
      <c r="AG540" s="211" t="str">
        <f t="shared" si="341"/>
        <v>35OFF36</v>
      </c>
      <c r="AH540" s="211" t="str">
        <f t="shared" si="361"/>
        <v/>
      </c>
      <c r="AI540" s="211" t="str">
        <f t="shared" si="342"/>
        <v>YES</v>
      </c>
      <c r="AJ540" s="211">
        <f t="shared" si="343"/>
        <v>36</v>
      </c>
      <c r="AK540" s="211" t="str">
        <f t="shared" si="344"/>
        <v/>
      </c>
      <c r="AL540" s="211" t="str">
        <f t="shared" si="345"/>
        <v/>
      </c>
      <c r="AM540" s="211" t="str">
        <f t="shared" si="346"/>
        <v>Offer</v>
      </c>
      <c r="AN540" s="211" t="str">
        <f t="shared" si="347"/>
        <v>No</v>
      </c>
      <c r="AO540" s="211" t="str">
        <f t="shared" si="348"/>
        <v>No</v>
      </c>
      <c r="AP540" s="211" t="str">
        <f t="shared" si="349"/>
        <v>No</v>
      </c>
      <c r="AQ540" s="211" t="str">
        <f t="shared" si="350"/>
        <v/>
      </c>
      <c r="AR540" s="211" t="str">
        <f t="shared" si="351"/>
        <v/>
      </c>
      <c r="AS540" s="211" t="str">
        <f t="shared" si="352"/>
        <v/>
      </c>
      <c r="AT540" s="211" t="str">
        <f t="shared" si="353"/>
        <v>NO</v>
      </c>
      <c r="AU540" s="211" t="str">
        <f t="shared" si="354"/>
        <v/>
      </c>
      <c r="AV540" s="211" t="str">
        <f t="shared" si="355"/>
        <v/>
      </c>
      <c r="AW540" s="211" t="str">
        <f t="shared" si="356"/>
        <v/>
      </c>
      <c r="AX540" s="211" t="str">
        <f t="shared" si="359"/>
        <v>NO</v>
      </c>
      <c r="AY540" s="125" t="str">
        <f t="shared" si="360"/>
        <v/>
      </c>
    </row>
    <row r="541" spans="1:51" s="211" customFormat="1" x14ac:dyDescent="0.25">
      <c r="A541" s="211" t="s">
        <v>4446</v>
      </c>
      <c r="B541" s="211" t="s">
        <v>4446</v>
      </c>
      <c r="C541" s="211" t="str">
        <f t="shared" si="322"/>
        <v>Promotional credit – 36 months</v>
      </c>
      <c r="D541" s="211" t="str">
        <f t="shared" si="323"/>
        <v>Crédit promotionnel – 36 mois</v>
      </c>
      <c r="E541" s="211" t="str">
        <f t="shared" si="324"/>
        <v/>
      </c>
      <c r="F541" s="211" t="str">
        <f t="shared" si="325"/>
        <v>Promotional credit – 36 months</v>
      </c>
      <c r="G541" s="211" t="str">
        <f t="shared" si="326"/>
        <v>Crédit promotionnel – 36 mois</v>
      </c>
      <c r="H541" s="211" t="str">
        <f t="shared" si="327"/>
        <v>Promotional credit – 36 months</v>
      </c>
      <c r="I541" s="211" t="str">
        <f t="shared" si="357"/>
        <v>Crédit promotionnel – 36 mois</v>
      </c>
      <c r="J541" s="211" t="str">
        <f t="shared" si="328"/>
        <v/>
      </c>
      <c r="K541" s="211" t="str">
        <f t="shared" si="329"/>
        <v/>
      </c>
      <c r="L541" s="211" t="str">
        <f t="shared" si="358"/>
        <v>Service</v>
      </c>
      <c r="M541" s="211" t="str">
        <f t="shared" si="330"/>
        <v>YES</v>
      </c>
      <c r="N541" s="211" t="str">
        <f t="shared" si="331"/>
        <v>Product</v>
      </c>
      <c r="O541" s="211" t="str">
        <f t="shared" si="332"/>
        <v>Promotion</v>
      </c>
      <c r="P541" s="211" t="str">
        <f t="shared" si="333"/>
        <v>RMR</v>
      </c>
      <c r="Q541" s="349">
        <v>43930</v>
      </c>
      <c r="R541" s="349"/>
      <c r="S541" s="211" t="str">
        <f t="shared" si="334"/>
        <v>NO</v>
      </c>
      <c r="T541" s="211" t="str">
        <f t="shared" si="335"/>
        <v>No</v>
      </c>
      <c r="U541" s="211" t="str">
        <f t="shared" si="336"/>
        <v>No</v>
      </c>
      <c r="V541" s="211" t="str">
        <f t="shared" si="337"/>
        <v>NO</v>
      </c>
      <c r="W541" s="211" t="str">
        <f t="shared" si="338"/>
        <v>NO</v>
      </c>
      <c r="X541" s="211">
        <v>0</v>
      </c>
      <c r="Y541" s="211" t="s">
        <v>3277</v>
      </c>
      <c r="Z541" s="211" t="s">
        <v>3275</v>
      </c>
      <c r="AA541" s="211" t="s">
        <v>3319</v>
      </c>
      <c r="AB541" s="211" t="s">
        <v>3286</v>
      </c>
      <c r="AC541" s="211" t="s">
        <v>3286</v>
      </c>
      <c r="AD541" s="211" t="s">
        <v>3320</v>
      </c>
      <c r="AE541" s="211" t="str">
        <f t="shared" si="339"/>
        <v>Service</v>
      </c>
      <c r="AF541" s="211" t="str">
        <f t="shared" si="340"/>
        <v>Service</v>
      </c>
      <c r="AG541" s="211" t="str">
        <f t="shared" si="341"/>
        <v>40OFF36</v>
      </c>
      <c r="AH541" s="211" t="str">
        <f t="shared" si="361"/>
        <v/>
      </c>
      <c r="AI541" s="211" t="str">
        <f t="shared" si="342"/>
        <v>YES</v>
      </c>
      <c r="AJ541" s="211">
        <f t="shared" si="343"/>
        <v>36</v>
      </c>
      <c r="AK541" s="211" t="str">
        <f t="shared" si="344"/>
        <v/>
      </c>
      <c r="AL541" s="211" t="str">
        <f t="shared" si="345"/>
        <v/>
      </c>
      <c r="AM541" s="211" t="str">
        <f t="shared" si="346"/>
        <v>Offer</v>
      </c>
      <c r="AN541" s="211" t="str">
        <f t="shared" si="347"/>
        <v>No</v>
      </c>
      <c r="AO541" s="211" t="str">
        <f t="shared" si="348"/>
        <v>No</v>
      </c>
      <c r="AP541" s="211" t="str">
        <f t="shared" si="349"/>
        <v>No</v>
      </c>
      <c r="AQ541" s="211" t="str">
        <f t="shared" si="350"/>
        <v/>
      </c>
      <c r="AR541" s="211" t="str">
        <f t="shared" si="351"/>
        <v/>
      </c>
      <c r="AS541" s="211" t="str">
        <f t="shared" si="352"/>
        <v/>
      </c>
      <c r="AT541" s="211" t="str">
        <f t="shared" si="353"/>
        <v>NO</v>
      </c>
      <c r="AU541" s="211" t="str">
        <f t="shared" si="354"/>
        <v/>
      </c>
      <c r="AV541" s="211" t="str">
        <f t="shared" si="355"/>
        <v/>
      </c>
      <c r="AW541" s="211" t="str">
        <f t="shared" si="356"/>
        <v/>
      </c>
      <c r="AX541" s="211" t="str">
        <f t="shared" si="359"/>
        <v>NO</v>
      </c>
      <c r="AY541" s="125" t="str">
        <f t="shared" si="360"/>
        <v/>
      </c>
    </row>
    <row r="542" spans="1:51" s="211" customFormat="1" x14ac:dyDescent="0.25">
      <c r="A542" s="211" t="s">
        <v>4447</v>
      </c>
      <c r="B542" s="211" t="s">
        <v>4447</v>
      </c>
      <c r="C542" s="211" t="str">
        <f t="shared" si="322"/>
        <v>Promotional credit – 36 months</v>
      </c>
      <c r="D542" s="211" t="str">
        <f t="shared" si="323"/>
        <v>Crédit promotionnel – 36 mois</v>
      </c>
      <c r="E542" s="211" t="str">
        <f t="shared" si="324"/>
        <v/>
      </c>
      <c r="F542" s="211" t="str">
        <f t="shared" si="325"/>
        <v>Promotional credit – 36 months</v>
      </c>
      <c r="G542" s="211" t="str">
        <f t="shared" si="326"/>
        <v>Crédit promotionnel – 36 mois</v>
      </c>
      <c r="H542" s="211" t="str">
        <f t="shared" si="327"/>
        <v>Promotional credit – 36 months</v>
      </c>
      <c r="I542" s="211" t="str">
        <f t="shared" si="357"/>
        <v>Crédit promotionnel – 36 mois</v>
      </c>
      <c r="J542" s="211" t="str">
        <f t="shared" si="328"/>
        <v/>
      </c>
      <c r="K542" s="211" t="str">
        <f t="shared" si="329"/>
        <v/>
      </c>
      <c r="L542" s="211" t="str">
        <f t="shared" si="358"/>
        <v>Service</v>
      </c>
      <c r="M542" s="211" t="str">
        <f t="shared" si="330"/>
        <v>YES</v>
      </c>
      <c r="N542" s="211" t="str">
        <f t="shared" si="331"/>
        <v>Product</v>
      </c>
      <c r="O542" s="211" t="str">
        <f t="shared" si="332"/>
        <v>Promotion</v>
      </c>
      <c r="P542" s="211" t="str">
        <f t="shared" si="333"/>
        <v>RMR</v>
      </c>
      <c r="Q542" s="349">
        <v>43930</v>
      </c>
      <c r="R542" s="349"/>
      <c r="S542" s="211" t="str">
        <f t="shared" si="334"/>
        <v>NO</v>
      </c>
      <c r="T542" s="211" t="str">
        <f t="shared" si="335"/>
        <v>No</v>
      </c>
      <c r="U542" s="211" t="str">
        <f t="shared" si="336"/>
        <v>No</v>
      </c>
      <c r="V542" s="211" t="str">
        <f t="shared" si="337"/>
        <v>NO</v>
      </c>
      <c r="W542" s="211" t="str">
        <f t="shared" si="338"/>
        <v>NO</v>
      </c>
      <c r="X542" s="211">
        <v>0</v>
      </c>
      <c r="Y542" s="211" t="s">
        <v>3277</v>
      </c>
      <c r="Z542" s="211" t="s">
        <v>3275</v>
      </c>
      <c r="AA542" s="211" t="s">
        <v>3319</v>
      </c>
      <c r="AB542" s="211" t="s">
        <v>3286</v>
      </c>
      <c r="AC542" s="211" t="s">
        <v>3286</v>
      </c>
      <c r="AD542" s="211" t="s">
        <v>3320</v>
      </c>
      <c r="AE542" s="211" t="str">
        <f t="shared" si="339"/>
        <v>Service</v>
      </c>
      <c r="AF542" s="211" t="str">
        <f t="shared" si="340"/>
        <v>Service</v>
      </c>
      <c r="AG542" s="211" t="str">
        <f t="shared" si="341"/>
        <v>45OFF36</v>
      </c>
      <c r="AH542" s="211" t="str">
        <f t="shared" si="361"/>
        <v/>
      </c>
      <c r="AI542" s="211" t="str">
        <f t="shared" si="342"/>
        <v>YES</v>
      </c>
      <c r="AJ542" s="211">
        <f t="shared" si="343"/>
        <v>36</v>
      </c>
      <c r="AK542" s="211" t="str">
        <f t="shared" si="344"/>
        <v/>
      </c>
      <c r="AL542" s="211" t="str">
        <f t="shared" si="345"/>
        <v/>
      </c>
      <c r="AM542" s="211" t="str">
        <f t="shared" si="346"/>
        <v>Offer</v>
      </c>
      <c r="AN542" s="211" t="str">
        <f t="shared" si="347"/>
        <v>No</v>
      </c>
      <c r="AO542" s="211" t="str">
        <f t="shared" si="348"/>
        <v>No</v>
      </c>
      <c r="AP542" s="211" t="str">
        <f t="shared" si="349"/>
        <v>No</v>
      </c>
      <c r="AQ542" s="211" t="str">
        <f t="shared" si="350"/>
        <v/>
      </c>
      <c r="AR542" s="211" t="str">
        <f t="shared" si="351"/>
        <v/>
      </c>
      <c r="AS542" s="211" t="str">
        <f t="shared" si="352"/>
        <v/>
      </c>
      <c r="AT542" s="211" t="str">
        <f t="shared" si="353"/>
        <v>NO</v>
      </c>
      <c r="AU542" s="211" t="str">
        <f t="shared" si="354"/>
        <v/>
      </c>
      <c r="AV542" s="211" t="str">
        <f t="shared" si="355"/>
        <v/>
      </c>
      <c r="AW542" s="211" t="str">
        <f t="shared" si="356"/>
        <v/>
      </c>
      <c r="AX542" s="211" t="str">
        <f t="shared" si="359"/>
        <v>NO</v>
      </c>
      <c r="AY542" s="125" t="str">
        <f t="shared" si="360"/>
        <v/>
      </c>
    </row>
    <row r="543" spans="1:51" s="211" customFormat="1" x14ac:dyDescent="0.25">
      <c r="A543" s="211" t="s">
        <v>4448</v>
      </c>
      <c r="B543" s="211" t="s">
        <v>4448</v>
      </c>
      <c r="C543" s="211" t="str">
        <f t="shared" si="322"/>
        <v>Promotional credit – 36 months</v>
      </c>
      <c r="D543" s="211" t="str">
        <f t="shared" si="323"/>
        <v>Crédit promotionnel – 36 mois</v>
      </c>
      <c r="E543" s="211" t="str">
        <f t="shared" si="324"/>
        <v/>
      </c>
      <c r="F543" s="211" t="str">
        <f t="shared" si="325"/>
        <v>Promotional credit – 36 months</v>
      </c>
      <c r="G543" s="211" t="str">
        <f t="shared" si="326"/>
        <v>Crédit promotionnel – 36 mois</v>
      </c>
      <c r="H543" s="211" t="str">
        <f t="shared" si="327"/>
        <v>Promotional credit – 36 months</v>
      </c>
      <c r="I543" s="211" t="str">
        <f t="shared" si="357"/>
        <v>Crédit promotionnel – 36 mois</v>
      </c>
      <c r="J543" s="211" t="str">
        <f t="shared" si="328"/>
        <v/>
      </c>
      <c r="K543" s="211" t="str">
        <f t="shared" si="329"/>
        <v/>
      </c>
      <c r="L543" s="211" t="str">
        <f t="shared" si="358"/>
        <v>Service</v>
      </c>
      <c r="M543" s="211" t="str">
        <f t="shared" si="330"/>
        <v>YES</v>
      </c>
      <c r="N543" s="211" t="str">
        <f t="shared" si="331"/>
        <v>Product</v>
      </c>
      <c r="O543" s="211" t="str">
        <f t="shared" si="332"/>
        <v>Promotion</v>
      </c>
      <c r="P543" s="211" t="str">
        <f t="shared" si="333"/>
        <v>RMR</v>
      </c>
      <c r="Q543" s="349">
        <v>43930</v>
      </c>
      <c r="R543" s="349"/>
      <c r="S543" s="211" t="str">
        <f t="shared" si="334"/>
        <v>NO</v>
      </c>
      <c r="T543" s="211" t="str">
        <f t="shared" si="335"/>
        <v>No</v>
      </c>
      <c r="U543" s="211" t="str">
        <f t="shared" si="336"/>
        <v>No</v>
      </c>
      <c r="V543" s="211" t="str">
        <f t="shared" si="337"/>
        <v>NO</v>
      </c>
      <c r="W543" s="211" t="str">
        <f t="shared" si="338"/>
        <v>NO</v>
      </c>
      <c r="X543" s="211">
        <v>0</v>
      </c>
      <c r="Y543" s="211" t="s">
        <v>3277</v>
      </c>
      <c r="Z543" s="211" t="s">
        <v>3275</v>
      </c>
      <c r="AA543" s="211" t="s">
        <v>3319</v>
      </c>
      <c r="AB543" s="211" t="s">
        <v>3286</v>
      </c>
      <c r="AC543" s="211" t="s">
        <v>3286</v>
      </c>
      <c r="AD543" s="211" t="s">
        <v>3320</v>
      </c>
      <c r="AE543" s="211" t="str">
        <f t="shared" si="339"/>
        <v>Service</v>
      </c>
      <c r="AF543" s="211" t="str">
        <f t="shared" si="340"/>
        <v>Service</v>
      </c>
      <c r="AG543" s="211" t="str">
        <f t="shared" si="341"/>
        <v>50OFF36</v>
      </c>
      <c r="AH543" s="211" t="str">
        <f t="shared" si="361"/>
        <v/>
      </c>
      <c r="AI543" s="211" t="str">
        <f t="shared" si="342"/>
        <v>YES</v>
      </c>
      <c r="AJ543" s="211">
        <f t="shared" si="343"/>
        <v>36</v>
      </c>
      <c r="AK543" s="211" t="str">
        <f t="shared" si="344"/>
        <v/>
      </c>
      <c r="AL543" s="211" t="str">
        <f t="shared" si="345"/>
        <v/>
      </c>
      <c r="AM543" s="211" t="str">
        <f t="shared" si="346"/>
        <v>Offer</v>
      </c>
      <c r="AN543" s="211" t="str">
        <f t="shared" si="347"/>
        <v>No</v>
      </c>
      <c r="AO543" s="211" t="str">
        <f t="shared" si="348"/>
        <v>No</v>
      </c>
      <c r="AP543" s="211" t="str">
        <f t="shared" si="349"/>
        <v>No</v>
      </c>
      <c r="AQ543" s="211" t="str">
        <f t="shared" si="350"/>
        <v/>
      </c>
      <c r="AR543" s="211" t="str">
        <f t="shared" si="351"/>
        <v/>
      </c>
      <c r="AS543" s="211" t="str">
        <f t="shared" si="352"/>
        <v/>
      </c>
      <c r="AT543" s="211" t="str">
        <f t="shared" si="353"/>
        <v>NO</v>
      </c>
      <c r="AU543" s="211" t="str">
        <f t="shared" si="354"/>
        <v/>
      </c>
      <c r="AV543" s="211" t="str">
        <f t="shared" si="355"/>
        <v/>
      </c>
      <c r="AW543" s="211" t="str">
        <f t="shared" si="356"/>
        <v/>
      </c>
      <c r="AX543" s="211" t="str">
        <f t="shared" si="359"/>
        <v>NO</v>
      </c>
      <c r="AY543" s="125" t="str">
        <f t="shared" si="360"/>
        <v/>
      </c>
    </row>
    <row r="544" spans="1:51" s="211" customFormat="1" x14ac:dyDescent="0.25">
      <c r="A544" s="211" t="s">
        <v>977</v>
      </c>
      <c r="B544" s="211" t="s">
        <v>977</v>
      </c>
      <c r="C544" s="211" t="str">
        <f t="shared" si="322"/>
        <v>Medical Alert On the Go</v>
      </c>
      <c r="D544" s="211" t="str">
        <f t="shared" si="323"/>
        <v>Alerte médicale À l’extérieur</v>
      </c>
      <c r="E544" s="211" t="str">
        <f t="shared" si="324"/>
        <v/>
      </c>
      <c r="F544" s="211" t="str">
        <f t="shared" si="325"/>
        <v>Medical Alert On the Go</v>
      </c>
      <c r="G544" s="211" t="str">
        <f t="shared" si="326"/>
        <v>Alerte médicale - À l’extérieur</v>
      </c>
      <c r="H544" s="211" t="str">
        <f t="shared" si="327"/>
        <v>Medical Alert On the Go</v>
      </c>
      <c r="I544" s="211" t="str">
        <f t="shared" si="357"/>
        <v>Alerte médicale À l’extérieur</v>
      </c>
      <c r="J544" s="211" t="str">
        <f t="shared" si="328"/>
        <v>S10-2114</v>
      </c>
      <c r="K544" s="211" t="str">
        <f t="shared" si="329"/>
        <v>ACGO</v>
      </c>
      <c r="L544" s="211" t="str">
        <f t="shared" si="358"/>
        <v>Non-Inventory</v>
      </c>
      <c r="M544" s="211" t="str">
        <f t="shared" si="330"/>
        <v>NO</v>
      </c>
      <c r="N544" s="211" t="str">
        <f t="shared" si="331"/>
        <v>Product Bundle</v>
      </c>
      <c r="O544" s="211" t="str">
        <f t="shared" si="332"/>
        <v>Bundle</v>
      </c>
      <c r="P544" s="211" t="str">
        <f t="shared" si="333"/>
        <v>RMR</v>
      </c>
      <c r="Q544" s="349">
        <v>43930</v>
      </c>
      <c r="R544" s="349"/>
      <c r="S544" s="211" t="str">
        <f t="shared" si="334"/>
        <v>YES</v>
      </c>
      <c r="T544" s="211" t="str">
        <f t="shared" si="335"/>
        <v>NO</v>
      </c>
      <c r="U544" s="211" t="str">
        <f t="shared" si="336"/>
        <v>NO</v>
      </c>
      <c r="V544" s="211" t="str">
        <f t="shared" si="337"/>
        <v>NO</v>
      </c>
      <c r="W544" s="211" t="str">
        <f t="shared" si="338"/>
        <v>NO</v>
      </c>
      <c r="X544" s="211">
        <v>0</v>
      </c>
      <c r="Y544" s="211" t="s">
        <v>3277</v>
      </c>
      <c r="Z544" s="211" t="s">
        <v>3275</v>
      </c>
      <c r="AA544" s="211" t="s">
        <v>3319</v>
      </c>
      <c r="AB544" s="211" t="s">
        <v>3286</v>
      </c>
      <c r="AC544" s="211" t="s">
        <v>3286</v>
      </c>
      <c r="AD544" s="211" t="s">
        <v>3320</v>
      </c>
      <c r="AE544" s="211" t="str">
        <f t="shared" si="339"/>
        <v>Service</v>
      </c>
      <c r="AF544" s="211" t="str">
        <f t="shared" si="340"/>
        <v>Service</v>
      </c>
      <c r="AG544" s="211" t="str">
        <f t="shared" si="341"/>
        <v/>
      </c>
      <c r="AH544" s="211" t="str">
        <f t="shared" si="361"/>
        <v/>
      </c>
      <c r="AI544" s="211" t="str">
        <f t="shared" si="342"/>
        <v/>
      </c>
      <c r="AJ544" s="211" t="str">
        <f t="shared" si="343"/>
        <v/>
      </c>
      <c r="AK544" s="211" t="str">
        <f t="shared" si="344"/>
        <v/>
      </c>
      <c r="AL544" s="211" t="str">
        <f t="shared" si="345"/>
        <v/>
      </c>
      <c r="AM544" s="211" t="str">
        <f t="shared" si="346"/>
        <v/>
      </c>
      <c r="AN544" s="211" t="str">
        <f t="shared" si="347"/>
        <v>No</v>
      </c>
      <c r="AO544" s="211" t="str">
        <f t="shared" si="348"/>
        <v>No</v>
      </c>
      <c r="AP544" s="211" t="str">
        <f t="shared" si="349"/>
        <v>No</v>
      </c>
      <c r="AQ544" s="211" t="str">
        <f t="shared" si="350"/>
        <v>DB_ACGO</v>
      </c>
      <c r="AR544" s="211" t="str">
        <f t="shared" si="351"/>
        <v>ACGO</v>
      </c>
      <c r="AS544" s="211" t="str">
        <f t="shared" si="352"/>
        <v/>
      </c>
      <c r="AT544" s="211" t="str">
        <f t="shared" si="353"/>
        <v/>
      </c>
      <c r="AU544" s="211" t="str">
        <f t="shared" si="354"/>
        <v/>
      </c>
      <c r="AV544" s="211" t="str">
        <f t="shared" si="355"/>
        <v>Medical</v>
      </c>
      <c r="AW544" s="211" t="str">
        <f t="shared" si="356"/>
        <v>Wireless</v>
      </c>
      <c r="AX544" s="211" t="str">
        <f t="shared" si="359"/>
        <v>NO</v>
      </c>
      <c r="AY544" s="125" t="str">
        <f t="shared" si="360"/>
        <v>3</v>
      </c>
    </row>
    <row r="545" spans="1:51" s="211" customFormat="1" x14ac:dyDescent="0.25">
      <c r="A545" s="211" t="s">
        <v>969</v>
      </c>
      <c r="B545" s="211" t="s">
        <v>969</v>
      </c>
      <c r="C545" s="211" t="str">
        <f t="shared" si="322"/>
        <v>Medical Alert at Home</v>
      </c>
      <c r="D545" s="211" t="str">
        <f t="shared" si="323"/>
        <v>Alerte médicale À la maison</v>
      </c>
      <c r="E545" s="211" t="str">
        <f t="shared" si="324"/>
        <v/>
      </c>
      <c r="F545" s="211" t="str">
        <f t="shared" si="325"/>
        <v>Medical Alert at Home</v>
      </c>
      <c r="G545" s="211" t="str">
        <f t="shared" si="326"/>
        <v>Alerte médicale - À la maison</v>
      </c>
      <c r="H545" s="211" t="str">
        <f t="shared" si="327"/>
        <v>Medical Alert at Home</v>
      </c>
      <c r="I545" s="211" t="str">
        <f t="shared" si="357"/>
        <v>Alerte médicale À la maison</v>
      </c>
      <c r="J545" s="211" t="str">
        <f t="shared" si="328"/>
        <v>ACC_EVS_S1</v>
      </c>
      <c r="K545" s="211" t="str">
        <f t="shared" si="329"/>
        <v>AC</v>
      </c>
      <c r="L545" s="211" t="str">
        <f t="shared" si="358"/>
        <v>Non-Inventory</v>
      </c>
      <c r="M545" s="211" t="str">
        <f t="shared" si="330"/>
        <v>NO</v>
      </c>
      <c r="N545" s="211" t="str">
        <f t="shared" si="331"/>
        <v>Product Bundle</v>
      </c>
      <c r="O545" s="211" t="str">
        <f t="shared" si="332"/>
        <v>Bundle</v>
      </c>
      <c r="P545" s="211" t="str">
        <f t="shared" si="333"/>
        <v>RMR</v>
      </c>
      <c r="Q545" s="349">
        <v>43930</v>
      </c>
      <c r="R545" s="349"/>
      <c r="S545" s="211" t="str">
        <f t="shared" si="334"/>
        <v>YES</v>
      </c>
      <c r="T545" s="211" t="str">
        <f t="shared" si="335"/>
        <v>NO</v>
      </c>
      <c r="U545" s="211" t="str">
        <f t="shared" si="336"/>
        <v>NO</v>
      </c>
      <c r="V545" s="211" t="str">
        <f t="shared" si="337"/>
        <v>NO</v>
      </c>
      <c r="W545" s="211" t="str">
        <f t="shared" si="338"/>
        <v>NO</v>
      </c>
      <c r="X545" s="211">
        <v>0</v>
      </c>
      <c r="Y545" s="211" t="s">
        <v>3277</v>
      </c>
      <c r="Z545" s="211" t="s">
        <v>3275</v>
      </c>
      <c r="AA545" s="211" t="s">
        <v>3319</v>
      </c>
      <c r="AB545" s="211" t="s">
        <v>3286</v>
      </c>
      <c r="AC545" s="211" t="s">
        <v>3286</v>
      </c>
      <c r="AD545" s="211" t="s">
        <v>3320</v>
      </c>
      <c r="AE545" s="211" t="str">
        <f t="shared" si="339"/>
        <v>Service</v>
      </c>
      <c r="AF545" s="211" t="str">
        <f t="shared" si="340"/>
        <v>Service</v>
      </c>
      <c r="AG545" s="211" t="str">
        <f t="shared" si="341"/>
        <v/>
      </c>
      <c r="AH545" s="211" t="str">
        <f t="shared" si="361"/>
        <v/>
      </c>
      <c r="AI545" s="211" t="str">
        <f t="shared" si="342"/>
        <v/>
      </c>
      <c r="AJ545" s="211" t="str">
        <f t="shared" si="343"/>
        <v/>
      </c>
      <c r="AK545" s="211" t="str">
        <f t="shared" si="344"/>
        <v/>
      </c>
      <c r="AL545" s="211" t="str">
        <f t="shared" si="345"/>
        <v/>
      </c>
      <c r="AM545" s="211" t="str">
        <f t="shared" si="346"/>
        <v/>
      </c>
      <c r="AN545" s="211" t="str">
        <f t="shared" si="347"/>
        <v>No</v>
      </c>
      <c r="AO545" s="211" t="str">
        <f t="shared" si="348"/>
        <v>No</v>
      </c>
      <c r="AP545" s="211" t="str">
        <f t="shared" si="349"/>
        <v>No</v>
      </c>
      <c r="AQ545" s="211" t="str">
        <f t="shared" si="350"/>
        <v>DB_AC</v>
      </c>
      <c r="AR545" s="211" t="str">
        <f t="shared" si="351"/>
        <v>AC</v>
      </c>
      <c r="AS545" s="211" t="str">
        <f t="shared" si="352"/>
        <v/>
      </c>
      <c r="AT545" s="211" t="str">
        <f t="shared" si="353"/>
        <v/>
      </c>
      <c r="AU545" s="211" t="str">
        <f t="shared" si="354"/>
        <v/>
      </c>
      <c r="AV545" s="211" t="str">
        <f t="shared" si="355"/>
        <v>Medical</v>
      </c>
      <c r="AW545" s="211" t="str">
        <f t="shared" si="356"/>
        <v>Wireless</v>
      </c>
      <c r="AX545" s="211" t="str">
        <f t="shared" si="359"/>
        <v>NO</v>
      </c>
      <c r="AY545" s="125" t="str">
        <f t="shared" si="360"/>
        <v>1</v>
      </c>
    </row>
    <row r="546" spans="1:51" s="211" customFormat="1" x14ac:dyDescent="0.25">
      <c r="A546" s="211" t="s">
        <v>973</v>
      </c>
      <c r="B546" s="211" t="s">
        <v>973</v>
      </c>
      <c r="C546" s="211" t="str">
        <f t="shared" si="322"/>
        <v>Medical Alert at Home with Fall Detection</v>
      </c>
      <c r="D546" s="211" t="str">
        <f t="shared" si="323"/>
        <v>Alerte médicale À la maison avec technologie de détection de chute</v>
      </c>
      <c r="E546" s="211" t="str">
        <f t="shared" si="324"/>
        <v/>
      </c>
      <c r="F546" s="211" t="str">
        <f t="shared" si="325"/>
        <v>Medical Alert at Home with Fall Detection</v>
      </c>
      <c r="G546" s="211" t="str">
        <f t="shared" si="326"/>
        <v>Alerte médicale À la maison avec technologie de détection de chute</v>
      </c>
      <c r="H546" s="211" t="str">
        <f t="shared" si="327"/>
        <v>Medical Alert at Home with Fall Detection</v>
      </c>
      <c r="I546" s="211" t="str">
        <f t="shared" si="357"/>
        <v>Alerte médicale À la maison avec technologie de détection de chute</v>
      </c>
      <c r="J546" s="211" t="str">
        <f t="shared" si="328"/>
        <v>ACC_EVS_S1</v>
      </c>
      <c r="K546" s="211" t="str">
        <f t="shared" si="329"/>
        <v>ACFD</v>
      </c>
      <c r="L546" s="211" t="str">
        <f t="shared" si="358"/>
        <v>Non-Inventory</v>
      </c>
      <c r="M546" s="211" t="str">
        <f t="shared" si="330"/>
        <v>NO</v>
      </c>
      <c r="N546" s="211" t="str">
        <f t="shared" si="331"/>
        <v>Product Bundle</v>
      </c>
      <c r="O546" s="211" t="str">
        <f t="shared" si="332"/>
        <v>Bundle</v>
      </c>
      <c r="P546" s="211" t="str">
        <f t="shared" si="333"/>
        <v>RMR</v>
      </c>
      <c r="Q546" s="349">
        <v>43930</v>
      </c>
      <c r="R546" s="349"/>
      <c r="S546" s="211" t="str">
        <f t="shared" si="334"/>
        <v>YES</v>
      </c>
      <c r="T546" s="211" t="str">
        <f t="shared" si="335"/>
        <v>NO</v>
      </c>
      <c r="U546" s="211" t="str">
        <f t="shared" si="336"/>
        <v>NO</v>
      </c>
      <c r="V546" s="211" t="str">
        <f t="shared" si="337"/>
        <v>NO</v>
      </c>
      <c r="W546" s="211" t="str">
        <f t="shared" si="338"/>
        <v>NO</v>
      </c>
      <c r="X546" s="211">
        <v>0</v>
      </c>
      <c r="Y546" s="211" t="s">
        <v>3277</v>
      </c>
      <c r="Z546" s="211" t="s">
        <v>3275</v>
      </c>
      <c r="AA546" s="211" t="s">
        <v>3319</v>
      </c>
      <c r="AB546" s="211" t="s">
        <v>3286</v>
      </c>
      <c r="AC546" s="211" t="s">
        <v>3286</v>
      </c>
      <c r="AD546" s="211" t="s">
        <v>3320</v>
      </c>
      <c r="AE546" s="211" t="str">
        <f t="shared" si="339"/>
        <v>Service</v>
      </c>
      <c r="AF546" s="211" t="str">
        <f t="shared" si="340"/>
        <v>Service</v>
      </c>
      <c r="AG546" s="211" t="str">
        <f t="shared" si="341"/>
        <v/>
      </c>
      <c r="AH546" s="211" t="str">
        <f t="shared" si="361"/>
        <v/>
      </c>
      <c r="AI546" s="211" t="str">
        <f t="shared" si="342"/>
        <v/>
      </c>
      <c r="AJ546" s="211" t="str">
        <f t="shared" si="343"/>
        <v/>
      </c>
      <c r="AK546" s="211" t="str">
        <f t="shared" si="344"/>
        <v/>
      </c>
      <c r="AL546" s="211" t="str">
        <f t="shared" si="345"/>
        <v/>
      </c>
      <c r="AM546" s="211" t="str">
        <f t="shared" si="346"/>
        <v/>
      </c>
      <c r="AN546" s="211" t="str">
        <f t="shared" si="347"/>
        <v>No</v>
      </c>
      <c r="AO546" s="211" t="str">
        <f t="shared" si="348"/>
        <v>No</v>
      </c>
      <c r="AP546" s="211" t="str">
        <f t="shared" si="349"/>
        <v>No</v>
      </c>
      <c r="AQ546" s="211" t="str">
        <f t="shared" si="350"/>
        <v>DB_ACFD</v>
      </c>
      <c r="AR546" s="211" t="str">
        <f t="shared" si="351"/>
        <v>ACFD</v>
      </c>
      <c r="AS546" s="211" t="str">
        <f t="shared" si="352"/>
        <v/>
      </c>
      <c r="AT546" s="211" t="str">
        <f t="shared" si="353"/>
        <v/>
      </c>
      <c r="AU546" s="211" t="str">
        <f t="shared" si="354"/>
        <v/>
      </c>
      <c r="AV546" s="211" t="str">
        <f t="shared" si="355"/>
        <v>Medical</v>
      </c>
      <c r="AW546" s="211" t="str">
        <f t="shared" si="356"/>
        <v>Wireless</v>
      </c>
      <c r="AX546" s="211" t="str">
        <f t="shared" si="359"/>
        <v>NO</v>
      </c>
      <c r="AY546" s="125" t="str">
        <f t="shared" si="360"/>
        <v>2</v>
      </c>
    </row>
    <row r="547" spans="1:51" s="211" customFormat="1" x14ac:dyDescent="0.25">
      <c r="A547" s="211" t="s">
        <v>989</v>
      </c>
      <c r="B547" s="211" t="s">
        <v>989</v>
      </c>
      <c r="C547" s="211" t="str">
        <f t="shared" si="322"/>
        <v>Medical Alert at Home - English</v>
      </c>
      <c r="D547" s="211" t="str">
        <f t="shared" si="323"/>
        <v>Alerte médicale À la maison - Anglais</v>
      </c>
      <c r="E547" s="211" t="str">
        <f t="shared" si="324"/>
        <v/>
      </c>
      <c r="F547" s="211" t="str">
        <f t="shared" si="325"/>
        <v>Medical Alert at Home - English</v>
      </c>
      <c r="G547" s="211" t="str">
        <f t="shared" si="326"/>
        <v>Alerte médicale À la maison - Anglais</v>
      </c>
      <c r="H547" s="211" t="str">
        <f t="shared" si="327"/>
        <v>Medical Alert at Home - English</v>
      </c>
      <c r="I547" s="211" t="str">
        <f t="shared" si="357"/>
        <v>Alerte médicale À la maison - Anglais</v>
      </c>
      <c r="J547" s="211" t="str">
        <f t="shared" si="328"/>
        <v>ACCEVSS3H2</v>
      </c>
      <c r="K547" s="211" t="str">
        <f t="shared" si="329"/>
        <v>ACQCEN</v>
      </c>
      <c r="L547" s="211" t="str">
        <f t="shared" si="358"/>
        <v>Non-Inventory</v>
      </c>
      <c r="M547" s="211" t="str">
        <f t="shared" si="330"/>
        <v>NO</v>
      </c>
      <c r="N547" s="211" t="str">
        <f t="shared" si="331"/>
        <v>Product Bundle</v>
      </c>
      <c r="O547" s="211" t="str">
        <f t="shared" si="332"/>
        <v>Bundle</v>
      </c>
      <c r="P547" s="211" t="str">
        <f t="shared" si="333"/>
        <v>RMR</v>
      </c>
      <c r="Q547" s="349">
        <v>43930</v>
      </c>
      <c r="R547" s="349"/>
      <c r="S547" s="211" t="str">
        <f t="shared" si="334"/>
        <v>YES</v>
      </c>
      <c r="T547" s="211" t="str">
        <f t="shared" si="335"/>
        <v>NO</v>
      </c>
      <c r="U547" s="211" t="str">
        <f t="shared" si="336"/>
        <v>NO</v>
      </c>
      <c r="V547" s="211" t="str">
        <f t="shared" si="337"/>
        <v>NO</v>
      </c>
      <c r="W547" s="211" t="str">
        <f t="shared" si="338"/>
        <v>NO</v>
      </c>
      <c r="X547" s="211">
        <v>0</v>
      </c>
      <c r="Y547" s="211" t="s">
        <v>3277</v>
      </c>
      <c r="Z547" s="211" t="s">
        <v>3275</v>
      </c>
      <c r="AA547" s="211" t="s">
        <v>3319</v>
      </c>
      <c r="AB547" s="211" t="s">
        <v>3286</v>
      </c>
      <c r="AC547" s="211" t="s">
        <v>3286</v>
      </c>
      <c r="AD547" s="211" t="s">
        <v>3320</v>
      </c>
      <c r="AE547" s="211" t="str">
        <f t="shared" si="339"/>
        <v>Service</v>
      </c>
      <c r="AF547" s="211" t="str">
        <f t="shared" si="340"/>
        <v>Service</v>
      </c>
      <c r="AG547" s="211" t="str">
        <f t="shared" si="341"/>
        <v/>
      </c>
      <c r="AH547" s="211" t="str">
        <f t="shared" si="361"/>
        <v/>
      </c>
      <c r="AI547" s="211" t="str">
        <f t="shared" si="342"/>
        <v/>
      </c>
      <c r="AJ547" s="211" t="str">
        <f t="shared" si="343"/>
        <v/>
      </c>
      <c r="AK547" s="211" t="str">
        <f t="shared" si="344"/>
        <v/>
      </c>
      <c r="AL547" s="211" t="str">
        <f t="shared" si="345"/>
        <v/>
      </c>
      <c r="AM547" s="211" t="str">
        <f t="shared" si="346"/>
        <v/>
      </c>
      <c r="AN547" s="211" t="str">
        <f t="shared" si="347"/>
        <v>No</v>
      </c>
      <c r="AO547" s="211" t="str">
        <f t="shared" si="348"/>
        <v>No</v>
      </c>
      <c r="AP547" s="211" t="str">
        <f t="shared" si="349"/>
        <v>No</v>
      </c>
      <c r="AQ547" s="211" t="str">
        <f t="shared" si="350"/>
        <v>DB_ACQCEN</v>
      </c>
      <c r="AR547" s="211" t="str">
        <f t="shared" si="351"/>
        <v>ACQCEN</v>
      </c>
      <c r="AS547" s="211" t="str">
        <f t="shared" si="352"/>
        <v/>
      </c>
      <c r="AT547" s="211" t="str">
        <f t="shared" si="353"/>
        <v/>
      </c>
      <c r="AU547" s="211" t="str">
        <f t="shared" si="354"/>
        <v/>
      </c>
      <c r="AV547" s="211" t="str">
        <f t="shared" si="355"/>
        <v>Medical</v>
      </c>
      <c r="AW547" s="211" t="str">
        <f t="shared" si="356"/>
        <v>Wireless</v>
      </c>
      <c r="AX547" s="211" t="str">
        <f t="shared" si="359"/>
        <v>NO</v>
      </c>
      <c r="AY547" s="125" t="str">
        <f t="shared" si="360"/>
        <v>1</v>
      </c>
    </row>
    <row r="548" spans="1:51" s="211" customFormat="1" x14ac:dyDescent="0.25">
      <c r="A548" s="211" t="s">
        <v>991</v>
      </c>
      <c r="B548" s="211" t="s">
        <v>991</v>
      </c>
      <c r="C548" s="211" t="str">
        <f t="shared" si="322"/>
        <v>Medical Alert at Home with Fall Detection - English</v>
      </c>
      <c r="D548" s="211" t="str">
        <f t="shared" si="323"/>
        <v>Alerte médicale À la maison avec technologie de détection de chute - Anglais</v>
      </c>
      <c r="E548" s="211" t="str">
        <f t="shared" si="324"/>
        <v/>
      </c>
      <c r="F548" s="211" t="str">
        <f t="shared" si="325"/>
        <v>Medical Alert at Home with Fall Detection - English</v>
      </c>
      <c r="G548" s="211" t="str">
        <f t="shared" si="326"/>
        <v>Alerte médicale À la maison avec technologie de détection de chute - Anglais</v>
      </c>
      <c r="H548" s="211" t="str">
        <f t="shared" si="327"/>
        <v>Medical Alert at Home with Fall Detection - English</v>
      </c>
      <c r="I548" s="211" t="str">
        <f t="shared" si="357"/>
        <v>Alerte médicale À la maison avec technologie de détection de chute - Anglais</v>
      </c>
      <c r="J548" s="211" t="str">
        <f t="shared" si="328"/>
        <v>ACCEVSS3H2</v>
      </c>
      <c r="K548" s="211" t="str">
        <f t="shared" si="329"/>
        <v>ACQCENFD</v>
      </c>
      <c r="L548" s="211" t="str">
        <f t="shared" si="358"/>
        <v>Non-Inventory</v>
      </c>
      <c r="M548" s="211" t="str">
        <f t="shared" si="330"/>
        <v>NO</v>
      </c>
      <c r="N548" s="211" t="str">
        <f t="shared" si="331"/>
        <v>Product Bundle</v>
      </c>
      <c r="O548" s="211" t="str">
        <f t="shared" si="332"/>
        <v>Bundle</v>
      </c>
      <c r="P548" s="211" t="str">
        <f t="shared" si="333"/>
        <v>RMR</v>
      </c>
      <c r="Q548" s="349">
        <v>43930</v>
      </c>
      <c r="R548" s="349"/>
      <c r="S548" s="211" t="str">
        <f t="shared" si="334"/>
        <v>YES</v>
      </c>
      <c r="T548" s="211" t="str">
        <f t="shared" si="335"/>
        <v>NO</v>
      </c>
      <c r="U548" s="211" t="str">
        <f t="shared" si="336"/>
        <v>NO</v>
      </c>
      <c r="V548" s="211" t="str">
        <f t="shared" si="337"/>
        <v>NO</v>
      </c>
      <c r="W548" s="211" t="str">
        <f t="shared" si="338"/>
        <v>NO</v>
      </c>
      <c r="X548" s="211">
        <v>0</v>
      </c>
      <c r="Y548" s="211" t="s">
        <v>3277</v>
      </c>
      <c r="Z548" s="211" t="s">
        <v>3275</v>
      </c>
      <c r="AA548" s="211" t="s">
        <v>3319</v>
      </c>
      <c r="AB548" s="211" t="s">
        <v>3286</v>
      </c>
      <c r="AC548" s="211" t="s">
        <v>3286</v>
      </c>
      <c r="AD548" s="211" t="s">
        <v>3320</v>
      </c>
      <c r="AE548" s="211" t="str">
        <f t="shared" si="339"/>
        <v>Service</v>
      </c>
      <c r="AF548" s="211" t="str">
        <f t="shared" si="340"/>
        <v>Service</v>
      </c>
      <c r="AG548" s="211" t="str">
        <f t="shared" si="341"/>
        <v/>
      </c>
      <c r="AH548" s="211" t="str">
        <f t="shared" si="361"/>
        <v/>
      </c>
      <c r="AI548" s="211" t="str">
        <f t="shared" si="342"/>
        <v/>
      </c>
      <c r="AJ548" s="211" t="str">
        <f t="shared" si="343"/>
        <v/>
      </c>
      <c r="AK548" s="211" t="str">
        <f t="shared" si="344"/>
        <v/>
      </c>
      <c r="AL548" s="211" t="str">
        <f t="shared" si="345"/>
        <v/>
      </c>
      <c r="AM548" s="211" t="str">
        <f t="shared" si="346"/>
        <v/>
      </c>
      <c r="AN548" s="211" t="str">
        <f t="shared" si="347"/>
        <v>No</v>
      </c>
      <c r="AO548" s="211" t="str">
        <f t="shared" si="348"/>
        <v>No</v>
      </c>
      <c r="AP548" s="211" t="str">
        <f t="shared" si="349"/>
        <v>No</v>
      </c>
      <c r="AQ548" s="211" t="str">
        <f t="shared" si="350"/>
        <v>DB_ACQCENFD</v>
      </c>
      <c r="AR548" s="211" t="str">
        <f t="shared" si="351"/>
        <v>ACQCENFD</v>
      </c>
      <c r="AS548" s="211" t="str">
        <f t="shared" si="352"/>
        <v/>
      </c>
      <c r="AT548" s="211" t="str">
        <f t="shared" si="353"/>
        <v/>
      </c>
      <c r="AU548" s="211" t="str">
        <f t="shared" si="354"/>
        <v/>
      </c>
      <c r="AV548" s="211" t="str">
        <f t="shared" si="355"/>
        <v>Medical</v>
      </c>
      <c r="AW548" s="211" t="str">
        <f t="shared" si="356"/>
        <v>Wireless</v>
      </c>
      <c r="AX548" s="211" t="str">
        <f t="shared" si="359"/>
        <v>NO</v>
      </c>
      <c r="AY548" s="125" t="str">
        <f t="shared" si="360"/>
        <v>2</v>
      </c>
    </row>
    <row r="549" spans="1:51" s="211" customFormat="1" x14ac:dyDescent="0.25">
      <c r="A549" s="211" t="s">
        <v>992</v>
      </c>
      <c r="B549" s="211" t="s">
        <v>992</v>
      </c>
      <c r="C549" s="211" t="str">
        <f t="shared" si="322"/>
        <v>Medical Alert at Home - French</v>
      </c>
      <c r="D549" s="211" t="str">
        <f t="shared" si="323"/>
        <v>Alerte médicale À la maison - Français</v>
      </c>
      <c r="E549" s="211" t="str">
        <f t="shared" si="324"/>
        <v/>
      </c>
      <c r="F549" s="211" t="str">
        <f t="shared" si="325"/>
        <v>Medical Alert at Home - French</v>
      </c>
      <c r="G549" s="211" t="str">
        <f t="shared" si="326"/>
        <v>Alerte médicale À la maison - Français</v>
      </c>
      <c r="H549" s="211" t="str">
        <f t="shared" si="327"/>
        <v>Medical Alert at Home - French</v>
      </c>
      <c r="I549" s="211" t="str">
        <f t="shared" si="357"/>
        <v>Alerte médicale À la maison - Français</v>
      </c>
      <c r="J549" s="211" t="str">
        <f t="shared" si="328"/>
        <v>ACCEVSS3H3</v>
      </c>
      <c r="K549" s="211" t="str">
        <f t="shared" si="329"/>
        <v>ACQCF</v>
      </c>
      <c r="L549" s="211" t="str">
        <f t="shared" si="358"/>
        <v>Non-Inventory</v>
      </c>
      <c r="M549" s="211" t="str">
        <f t="shared" si="330"/>
        <v>NO</v>
      </c>
      <c r="N549" s="211" t="str">
        <f t="shared" si="331"/>
        <v>Product Bundle</v>
      </c>
      <c r="O549" s="211" t="str">
        <f t="shared" si="332"/>
        <v>Bundle</v>
      </c>
      <c r="P549" s="211" t="str">
        <f t="shared" si="333"/>
        <v>RMR</v>
      </c>
      <c r="Q549" s="349">
        <v>43930</v>
      </c>
      <c r="R549" s="349"/>
      <c r="S549" s="211" t="str">
        <f t="shared" si="334"/>
        <v>YES</v>
      </c>
      <c r="T549" s="211" t="str">
        <f t="shared" si="335"/>
        <v>NO</v>
      </c>
      <c r="U549" s="211" t="str">
        <f t="shared" si="336"/>
        <v>NO</v>
      </c>
      <c r="V549" s="211" t="str">
        <f t="shared" si="337"/>
        <v>NO</v>
      </c>
      <c r="W549" s="211" t="str">
        <f t="shared" si="338"/>
        <v>NO</v>
      </c>
      <c r="X549" s="211">
        <v>0</v>
      </c>
      <c r="Y549" s="211" t="s">
        <v>3277</v>
      </c>
      <c r="Z549" s="211" t="s">
        <v>3275</v>
      </c>
      <c r="AA549" s="211" t="s">
        <v>3319</v>
      </c>
      <c r="AB549" s="211" t="s">
        <v>3286</v>
      </c>
      <c r="AC549" s="211" t="s">
        <v>3286</v>
      </c>
      <c r="AD549" s="211" t="s">
        <v>3320</v>
      </c>
      <c r="AE549" s="211" t="str">
        <f t="shared" si="339"/>
        <v>Service</v>
      </c>
      <c r="AF549" s="211" t="str">
        <f t="shared" si="340"/>
        <v>Service</v>
      </c>
      <c r="AG549" s="211" t="str">
        <f t="shared" si="341"/>
        <v/>
      </c>
      <c r="AH549" s="211" t="str">
        <f t="shared" si="361"/>
        <v/>
      </c>
      <c r="AI549" s="211" t="str">
        <f t="shared" si="342"/>
        <v/>
      </c>
      <c r="AJ549" s="211" t="str">
        <f t="shared" si="343"/>
        <v/>
      </c>
      <c r="AK549" s="211" t="str">
        <f t="shared" si="344"/>
        <v/>
      </c>
      <c r="AL549" s="211" t="str">
        <f t="shared" si="345"/>
        <v/>
      </c>
      <c r="AM549" s="211" t="str">
        <f t="shared" si="346"/>
        <v/>
      </c>
      <c r="AN549" s="211" t="str">
        <f t="shared" si="347"/>
        <v>No</v>
      </c>
      <c r="AO549" s="211" t="str">
        <f t="shared" si="348"/>
        <v>No</v>
      </c>
      <c r="AP549" s="211" t="str">
        <f t="shared" si="349"/>
        <v>No</v>
      </c>
      <c r="AQ549" s="211" t="str">
        <f t="shared" si="350"/>
        <v>DB_ACQCF</v>
      </c>
      <c r="AR549" s="211" t="str">
        <f t="shared" si="351"/>
        <v>ACQCF</v>
      </c>
      <c r="AS549" s="211" t="str">
        <f t="shared" si="352"/>
        <v/>
      </c>
      <c r="AT549" s="211" t="str">
        <f t="shared" si="353"/>
        <v/>
      </c>
      <c r="AU549" s="211" t="str">
        <f t="shared" si="354"/>
        <v/>
      </c>
      <c r="AV549" s="211" t="str">
        <f t="shared" si="355"/>
        <v>Medical</v>
      </c>
      <c r="AW549" s="211" t="str">
        <f t="shared" si="356"/>
        <v>Wireless</v>
      </c>
      <c r="AX549" s="211" t="str">
        <f t="shared" si="359"/>
        <v>NO</v>
      </c>
      <c r="AY549" s="125" t="str">
        <f t="shared" si="360"/>
        <v>1</v>
      </c>
    </row>
    <row r="550" spans="1:51" s="211" customFormat="1" x14ac:dyDescent="0.25">
      <c r="A550" s="211" t="s">
        <v>993</v>
      </c>
      <c r="B550" s="211" t="s">
        <v>993</v>
      </c>
      <c r="C550" s="211" t="str">
        <f t="shared" si="322"/>
        <v>Medical Alert at Home with Fall Detection - French</v>
      </c>
      <c r="D550" s="211" t="str">
        <f t="shared" si="323"/>
        <v>Alerte médicale À la maison avec technologie de détection de chute - Français</v>
      </c>
      <c r="E550" s="211" t="str">
        <f t="shared" si="324"/>
        <v/>
      </c>
      <c r="F550" s="211" t="str">
        <f t="shared" si="325"/>
        <v>Medical Alert at Home with Fall Detection - French</v>
      </c>
      <c r="G550" s="211" t="str">
        <f t="shared" si="326"/>
        <v>Alerte médicale À la maison avec technologie de détection de chute - Français</v>
      </c>
      <c r="H550" s="211" t="str">
        <f t="shared" si="327"/>
        <v>Medical Alert at Home with Fall Detection - French</v>
      </c>
      <c r="I550" s="211" t="str">
        <f t="shared" si="357"/>
        <v>Alerte médicale À la maison avec technologie de détection de chute - Français</v>
      </c>
      <c r="J550" s="211" t="str">
        <f t="shared" si="328"/>
        <v>ACCEVSS3H3</v>
      </c>
      <c r="K550" s="211" t="str">
        <f t="shared" si="329"/>
        <v>ACQCFD</v>
      </c>
      <c r="L550" s="211" t="str">
        <f t="shared" si="358"/>
        <v>Non-Inventory</v>
      </c>
      <c r="M550" s="211" t="str">
        <f t="shared" si="330"/>
        <v>NO</v>
      </c>
      <c r="N550" s="211" t="str">
        <f t="shared" si="331"/>
        <v>Product Bundle</v>
      </c>
      <c r="O550" s="211" t="str">
        <f t="shared" si="332"/>
        <v>Bundle</v>
      </c>
      <c r="P550" s="211" t="str">
        <f t="shared" si="333"/>
        <v>RMR</v>
      </c>
      <c r="Q550" s="349">
        <v>43930</v>
      </c>
      <c r="R550" s="349"/>
      <c r="S550" s="211" t="str">
        <f t="shared" si="334"/>
        <v>YES</v>
      </c>
      <c r="T550" s="211" t="str">
        <f t="shared" si="335"/>
        <v>NO</v>
      </c>
      <c r="U550" s="211" t="str">
        <f t="shared" si="336"/>
        <v>NO</v>
      </c>
      <c r="V550" s="211" t="str">
        <f t="shared" si="337"/>
        <v>NO</v>
      </c>
      <c r="W550" s="211" t="str">
        <f t="shared" si="338"/>
        <v>NO</v>
      </c>
      <c r="X550" s="211">
        <v>0</v>
      </c>
      <c r="Y550" s="211" t="s">
        <v>3277</v>
      </c>
      <c r="Z550" s="211" t="s">
        <v>3275</v>
      </c>
      <c r="AA550" s="211" t="s">
        <v>3319</v>
      </c>
      <c r="AB550" s="211" t="s">
        <v>3286</v>
      </c>
      <c r="AC550" s="211" t="s">
        <v>3286</v>
      </c>
      <c r="AD550" s="211" t="s">
        <v>3320</v>
      </c>
      <c r="AE550" s="211" t="str">
        <f t="shared" si="339"/>
        <v>Service</v>
      </c>
      <c r="AF550" s="211" t="str">
        <f t="shared" si="340"/>
        <v>Service</v>
      </c>
      <c r="AG550" s="211" t="str">
        <f t="shared" si="341"/>
        <v/>
      </c>
      <c r="AH550" s="211" t="str">
        <f t="shared" si="361"/>
        <v/>
      </c>
      <c r="AI550" s="211" t="str">
        <f t="shared" si="342"/>
        <v/>
      </c>
      <c r="AJ550" s="211" t="str">
        <f t="shared" si="343"/>
        <v/>
      </c>
      <c r="AK550" s="211" t="str">
        <f t="shared" si="344"/>
        <v/>
      </c>
      <c r="AL550" s="211" t="str">
        <f t="shared" si="345"/>
        <v/>
      </c>
      <c r="AM550" s="211" t="str">
        <f t="shared" si="346"/>
        <v/>
      </c>
      <c r="AN550" s="211" t="str">
        <f t="shared" si="347"/>
        <v>No</v>
      </c>
      <c r="AO550" s="211" t="str">
        <f t="shared" si="348"/>
        <v>No</v>
      </c>
      <c r="AP550" s="211" t="str">
        <f t="shared" si="349"/>
        <v>No</v>
      </c>
      <c r="AQ550" s="211" t="str">
        <f t="shared" si="350"/>
        <v>DB_ACQCFD</v>
      </c>
      <c r="AR550" s="211" t="str">
        <f t="shared" si="351"/>
        <v>ACQCFD</v>
      </c>
      <c r="AS550" s="211" t="str">
        <f t="shared" si="352"/>
        <v/>
      </c>
      <c r="AT550" s="211" t="str">
        <f t="shared" si="353"/>
        <v/>
      </c>
      <c r="AU550" s="211" t="str">
        <f t="shared" si="354"/>
        <v/>
      </c>
      <c r="AV550" s="211" t="str">
        <f t="shared" si="355"/>
        <v>Medical</v>
      </c>
      <c r="AW550" s="211" t="str">
        <f t="shared" si="356"/>
        <v>Wireless</v>
      </c>
      <c r="AX550" s="211" t="str">
        <f t="shared" si="359"/>
        <v>NO</v>
      </c>
      <c r="AY550" s="125" t="str">
        <f t="shared" si="360"/>
        <v>2</v>
      </c>
    </row>
    <row r="551" spans="1:51" s="211" customFormat="1" x14ac:dyDescent="0.25">
      <c r="A551" s="211" t="s">
        <v>3656</v>
      </c>
      <c r="B551" s="211" t="s">
        <v>3656</v>
      </c>
      <c r="C551" s="211" t="str">
        <f t="shared" si="322"/>
        <v>SECURE Package - AlarmForce Legacy</v>
      </c>
      <c r="D551" s="211" t="str">
        <f t="shared" si="323"/>
        <v>Forfait de base - SECURE - Héritage de AlarmForce</v>
      </c>
      <c r="E551" s="211" t="str">
        <f t="shared" si="324"/>
        <v/>
      </c>
      <c r="F551" s="211" t="str">
        <f t="shared" si="325"/>
        <v>SECURE Package - AlarmForce Legacy</v>
      </c>
      <c r="G551" s="211" t="str">
        <f t="shared" si="326"/>
        <v>Forfait de base - SECURE - Héritage de AlarmForce</v>
      </c>
      <c r="H551" s="211" t="str">
        <f t="shared" si="327"/>
        <v>SECURE Package - AlarmForce Legacy</v>
      </c>
      <c r="I551" s="211" t="str">
        <f t="shared" si="357"/>
        <v>Forfait de base - SECURE - Héritage de AlarmForce</v>
      </c>
      <c r="J551" s="211" t="str">
        <f t="shared" si="328"/>
        <v>EVS_S8</v>
      </c>
      <c r="K551" s="211" t="str">
        <f t="shared" si="329"/>
        <v>PKE2DMK</v>
      </c>
      <c r="L551" s="211" t="str">
        <f t="shared" si="358"/>
        <v>Non-Inventory</v>
      </c>
      <c r="M551" s="211" t="str">
        <f t="shared" si="330"/>
        <v>NO</v>
      </c>
      <c r="N551" s="211" t="str">
        <f t="shared" si="331"/>
        <v>Product Bundle</v>
      </c>
      <c r="O551" s="211" t="str">
        <f t="shared" si="332"/>
        <v>Bundle</v>
      </c>
      <c r="P551" s="211" t="str">
        <f t="shared" si="333"/>
        <v>RMR</v>
      </c>
      <c r="Q551" s="349">
        <v>43930</v>
      </c>
      <c r="R551" s="349"/>
      <c r="S551" s="211" t="str">
        <f t="shared" si="334"/>
        <v>YES</v>
      </c>
      <c r="T551" s="211" t="str">
        <f t="shared" si="335"/>
        <v>NO</v>
      </c>
      <c r="U551" s="211" t="str">
        <f t="shared" si="336"/>
        <v>NO</v>
      </c>
      <c r="V551" s="211" t="str">
        <f t="shared" si="337"/>
        <v>NO</v>
      </c>
      <c r="W551" s="211" t="str">
        <f t="shared" si="338"/>
        <v>NO</v>
      </c>
      <c r="X551" s="211">
        <v>0</v>
      </c>
      <c r="Y551" s="211" t="s">
        <v>3277</v>
      </c>
      <c r="Z551" s="211" t="s">
        <v>3275</v>
      </c>
      <c r="AA551" s="211" t="s">
        <v>3319</v>
      </c>
      <c r="AB551" s="211" t="s">
        <v>3286</v>
      </c>
      <c r="AC551" s="211" t="s">
        <v>3286</v>
      </c>
      <c r="AD551" s="211" t="s">
        <v>3320</v>
      </c>
      <c r="AE551" s="211" t="str">
        <f t="shared" si="339"/>
        <v>Service</v>
      </c>
      <c r="AF551" s="211" t="str">
        <f t="shared" si="340"/>
        <v>Service</v>
      </c>
      <c r="AG551" s="211" t="str">
        <f t="shared" si="341"/>
        <v/>
      </c>
      <c r="AH551" s="211" t="str">
        <f t="shared" si="361"/>
        <v/>
      </c>
      <c r="AI551" s="211" t="str">
        <f t="shared" si="342"/>
        <v/>
      </c>
      <c r="AJ551" s="211" t="str">
        <f t="shared" si="343"/>
        <v/>
      </c>
      <c r="AK551" s="211" t="str">
        <f t="shared" si="344"/>
        <v/>
      </c>
      <c r="AL551" s="211" t="str">
        <f t="shared" si="345"/>
        <v/>
      </c>
      <c r="AM551" s="211" t="str">
        <f t="shared" si="346"/>
        <v/>
      </c>
      <c r="AN551" s="211" t="str">
        <f t="shared" si="347"/>
        <v>No</v>
      </c>
      <c r="AO551" s="211" t="str">
        <f t="shared" si="348"/>
        <v>No</v>
      </c>
      <c r="AP551" s="211" t="str">
        <f t="shared" si="349"/>
        <v>No</v>
      </c>
      <c r="AQ551" s="211" t="str">
        <f t="shared" si="350"/>
        <v>DB_PKE2DMK</v>
      </c>
      <c r="AR551" s="211" t="str">
        <f t="shared" si="351"/>
        <v>PKE2DMK</v>
      </c>
      <c r="AS551" s="211" t="str">
        <f t="shared" si="352"/>
        <v/>
      </c>
      <c r="AT551" s="211" t="str">
        <f t="shared" si="353"/>
        <v/>
      </c>
      <c r="AU551" s="211" t="str">
        <f t="shared" si="354"/>
        <v/>
      </c>
      <c r="AV551" s="211" t="str">
        <f t="shared" si="355"/>
        <v>Legacy</v>
      </c>
      <c r="AW551" s="211" t="str">
        <f t="shared" si="356"/>
        <v>Wireless</v>
      </c>
      <c r="AX551" s="211" t="str">
        <f t="shared" si="359"/>
        <v>NO</v>
      </c>
      <c r="AY551" s="125" t="str">
        <f t="shared" si="360"/>
        <v>0</v>
      </c>
    </row>
    <row r="552" spans="1:51" s="211" customFormat="1" x14ac:dyDescent="0.25">
      <c r="A552" s="211" t="s">
        <v>3652</v>
      </c>
      <c r="B552" s="211" t="s">
        <v>3652</v>
      </c>
      <c r="C552" s="211" t="str">
        <f t="shared" si="322"/>
        <v>SECURE Package - AlarmForce Legacy</v>
      </c>
      <c r="D552" s="211" t="str">
        <f t="shared" si="323"/>
        <v>Forfait de base - SECURE - Héritage de AlarmForce</v>
      </c>
      <c r="E552" s="211" t="str">
        <f t="shared" si="324"/>
        <v/>
      </c>
      <c r="F552" s="211" t="str">
        <f t="shared" si="325"/>
        <v>SECURE Package - AlarmForce Legacy</v>
      </c>
      <c r="G552" s="211" t="str">
        <f t="shared" si="326"/>
        <v>Forfait de base - SECURE - Héritage de AlarmForce</v>
      </c>
      <c r="H552" s="211" t="str">
        <f t="shared" si="327"/>
        <v>SECURE Package - AlarmForce Legacy</v>
      </c>
      <c r="I552" s="211" t="str">
        <f t="shared" si="357"/>
        <v>Forfait de base - SECURE - Héritage de AlarmForce</v>
      </c>
      <c r="J552" s="211" t="str">
        <f t="shared" si="328"/>
        <v>EVS_S8</v>
      </c>
      <c r="K552" s="211" t="str">
        <f t="shared" si="329"/>
        <v>PKAFSECURE</v>
      </c>
      <c r="L552" s="211" t="str">
        <f t="shared" si="358"/>
        <v>Non-Inventory</v>
      </c>
      <c r="M552" s="211" t="str">
        <f t="shared" si="330"/>
        <v>NO</v>
      </c>
      <c r="N552" s="211" t="str">
        <f t="shared" si="331"/>
        <v>Product Bundle</v>
      </c>
      <c r="O552" s="211" t="str">
        <f t="shared" si="332"/>
        <v>Bundle</v>
      </c>
      <c r="P552" s="211" t="str">
        <f t="shared" si="333"/>
        <v>RMR</v>
      </c>
      <c r="Q552" s="349">
        <v>43930</v>
      </c>
      <c r="R552" s="349"/>
      <c r="S552" s="211" t="str">
        <f t="shared" si="334"/>
        <v>YES</v>
      </c>
      <c r="T552" s="211" t="str">
        <f t="shared" si="335"/>
        <v>NO</v>
      </c>
      <c r="U552" s="211" t="str">
        <f t="shared" si="336"/>
        <v>NO</v>
      </c>
      <c r="V552" s="211" t="str">
        <f t="shared" si="337"/>
        <v>NO</v>
      </c>
      <c r="W552" s="211" t="str">
        <f t="shared" si="338"/>
        <v>NO</v>
      </c>
      <c r="X552" s="211">
        <v>0</v>
      </c>
      <c r="Y552" s="211" t="s">
        <v>3277</v>
      </c>
      <c r="Z552" s="211" t="s">
        <v>3275</v>
      </c>
      <c r="AA552" s="211" t="s">
        <v>3319</v>
      </c>
      <c r="AB552" s="211" t="s">
        <v>3286</v>
      </c>
      <c r="AC552" s="211" t="s">
        <v>3286</v>
      </c>
      <c r="AD552" s="211" t="s">
        <v>3320</v>
      </c>
      <c r="AE552" s="211" t="str">
        <f t="shared" si="339"/>
        <v>Service</v>
      </c>
      <c r="AF552" s="211" t="str">
        <f t="shared" si="340"/>
        <v>Service</v>
      </c>
      <c r="AG552" s="211" t="str">
        <f t="shared" si="341"/>
        <v/>
      </c>
      <c r="AH552" s="211" t="str">
        <f t="shared" si="361"/>
        <v/>
      </c>
      <c r="AI552" s="211" t="str">
        <f t="shared" si="342"/>
        <v/>
      </c>
      <c r="AJ552" s="211" t="str">
        <f t="shared" si="343"/>
        <v/>
      </c>
      <c r="AK552" s="211" t="str">
        <f t="shared" si="344"/>
        <v/>
      </c>
      <c r="AL552" s="211" t="str">
        <f t="shared" si="345"/>
        <v/>
      </c>
      <c r="AM552" s="211" t="str">
        <f t="shared" si="346"/>
        <v/>
      </c>
      <c r="AN552" s="211" t="str">
        <f t="shared" si="347"/>
        <v>No</v>
      </c>
      <c r="AO552" s="211" t="str">
        <f t="shared" si="348"/>
        <v>No</v>
      </c>
      <c r="AP552" s="211" t="str">
        <f t="shared" si="349"/>
        <v>No</v>
      </c>
      <c r="AQ552" s="211" t="str">
        <f t="shared" si="350"/>
        <v>DB_PKAFSECU</v>
      </c>
      <c r="AR552" s="211" t="str">
        <f t="shared" si="351"/>
        <v>PKAFSECU</v>
      </c>
      <c r="AS552" s="211" t="str">
        <f t="shared" si="352"/>
        <v/>
      </c>
      <c r="AT552" s="211" t="str">
        <f t="shared" si="353"/>
        <v/>
      </c>
      <c r="AU552" s="211" t="str">
        <f t="shared" si="354"/>
        <v/>
      </c>
      <c r="AV552" s="211" t="str">
        <f t="shared" si="355"/>
        <v>Legacy</v>
      </c>
      <c r="AW552" s="211" t="str">
        <f t="shared" si="356"/>
        <v>Wireless</v>
      </c>
      <c r="AX552" s="211" t="str">
        <f t="shared" si="359"/>
        <v>NO</v>
      </c>
      <c r="AY552" s="125" t="str">
        <f t="shared" si="360"/>
        <v>0</v>
      </c>
    </row>
    <row r="553" spans="1:51" s="211" customFormat="1" x14ac:dyDescent="0.25">
      <c r="A553" s="211" t="s">
        <v>3651</v>
      </c>
      <c r="B553" s="211" t="s">
        <v>3651</v>
      </c>
      <c r="C553" s="211" t="str">
        <f t="shared" si="322"/>
        <v>CONTROL Package - AlarmForce Legacy</v>
      </c>
      <c r="D553" s="211" t="str">
        <f t="shared" si="323"/>
        <v>Forfait de base - CONTROL - Héritage de AlarmForce</v>
      </c>
      <c r="E553" s="211" t="str">
        <f t="shared" si="324"/>
        <v/>
      </c>
      <c r="F553" s="211" t="str">
        <f t="shared" si="325"/>
        <v>CONTROL Package - AlarmForce Legacy</v>
      </c>
      <c r="G553" s="211" t="str">
        <f t="shared" si="326"/>
        <v>Forfait de base - CONTROL - Héritage de AlarmForce</v>
      </c>
      <c r="H553" s="211" t="str">
        <f t="shared" si="327"/>
        <v>CONTROL Package - AlarmForce Legacy</v>
      </c>
      <c r="I553" s="211" t="str">
        <f t="shared" si="357"/>
        <v>Forfait de base - CONTROL - Héritage de AlarmForce</v>
      </c>
      <c r="J553" s="211" t="str">
        <f t="shared" si="328"/>
        <v>3GNLTW_S4</v>
      </c>
      <c r="K553" s="211" t="str">
        <f t="shared" si="329"/>
        <v>PKAFCONTROL</v>
      </c>
      <c r="L553" s="211" t="str">
        <f t="shared" si="358"/>
        <v>Non-Inventory</v>
      </c>
      <c r="M553" s="211" t="str">
        <f t="shared" si="330"/>
        <v>NO</v>
      </c>
      <c r="N553" s="211" t="str">
        <f t="shared" si="331"/>
        <v>Product Bundle</v>
      </c>
      <c r="O553" s="211" t="str">
        <f t="shared" si="332"/>
        <v>Bundle</v>
      </c>
      <c r="P553" s="211" t="str">
        <f t="shared" si="333"/>
        <v>RMR</v>
      </c>
      <c r="Q553" s="349">
        <v>43930</v>
      </c>
      <c r="R553" s="349"/>
      <c r="S553" s="211" t="str">
        <f t="shared" si="334"/>
        <v>YES</v>
      </c>
      <c r="T553" s="211" t="str">
        <f t="shared" si="335"/>
        <v>NO</v>
      </c>
      <c r="U553" s="211" t="str">
        <f t="shared" si="336"/>
        <v>NO</v>
      </c>
      <c r="V553" s="211" t="str">
        <f t="shared" si="337"/>
        <v>NO</v>
      </c>
      <c r="W553" s="211" t="str">
        <f t="shared" si="338"/>
        <v>NO</v>
      </c>
      <c r="X553" s="211">
        <v>0</v>
      </c>
      <c r="Y553" s="211" t="s">
        <v>3277</v>
      </c>
      <c r="Z553" s="211" t="s">
        <v>3275</v>
      </c>
      <c r="AA553" s="211" t="s">
        <v>3319</v>
      </c>
      <c r="AB553" s="211" t="s">
        <v>3286</v>
      </c>
      <c r="AC553" s="211" t="s">
        <v>3286</v>
      </c>
      <c r="AD553" s="211" t="s">
        <v>3320</v>
      </c>
      <c r="AE553" s="211" t="str">
        <f t="shared" si="339"/>
        <v>Service</v>
      </c>
      <c r="AF553" s="211" t="str">
        <f t="shared" si="340"/>
        <v>Service</v>
      </c>
      <c r="AG553" s="211" t="str">
        <f t="shared" si="341"/>
        <v/>
      </c>
      <c r="AH553" s="211" t="str">
        <f t="shared" si="361"/>
        <v/>
      </c>
      <c r="AI553" s="211" t="str">
        <f t="shared" si="342"/>
        <v/>
      </c>
      <c r="AJ553" s="211" t="str">
        <f t="shared" si="343"/>
        <v/>
      </c>
      <c r="AK553" s="211" t="str">
        <f t="shared" si="344"/>
        <v/>
      </c>
      <c r="AL553" s="211" t="str">
        <f t="shared" si="345"/>
        <v/>
      </c>
      <c r="AM553" s="211" t="str">
        <f t="shared" si="346"/>
        <v/>
      </c>
      <c r="AN553" s="211" t="str">
        <f t="shared" si="347"/>
        <v>No</v>
      </c>
      <c r="AO553" s="211" t="str">
        <f t="shared" si="348"/>
        <v>No</v>
      </c>
      <c r="AP553" s="211" t="str">
        <f t="shared" si="349"/>
        <v>No</v>
      </c>
      <c r="AQ553" s="211" t="str">
        <f t="shared" si="350"/>
        <v>DB_PKAFCONT</v>
      </c>
      <c r="AR553" s="211" t="str">
        <f t="shared" si="351"/>
        <v>PKAFCONT</v>
      </c>
      <c r="AS553" s="211" t="str">
        <f t="shared" si="352"/>
        <v/>
      </c>
      <c r="AT553" s="211" t="str">
        <f t="shared" si="353"/>
        <v/>
      </c>
      <c r="AU553" s="211" t="str">
        <f t="shared" si="354"/>
        <v/>
      </c>
      <c r="AV553" s="211" t="str">
        <f t="shared" si="355"/>
        <v>Legacy</v>
      </c>
      <c r="AW553" s="211" t="str">
        <f t="shared" si="356"/>
        <v>Wireless</v>
      </c>
      <c r="AX553" s="211" t="str">
        <f t="shared" si="359"/>
        <v>NO</v>
      </c>
      <c r="AY553" s="125" t="str">
        <f t="shared" si="360"/>
        <v>0</v>
      </c>
    </row>
    <row r="554" spans="1:51" s="211" customFormat="1" x14ac:dyDescent="0.25">
      <c r="A554" s="211" t="s">
        <v>3650</v>
      </c>
      <c r="B554" s="211" t="s">
        <v>3650</v>
      </c>
      <c r="C554" s="211" t="str">
        <f t="shared" si="322"/>
        <v>COMMAND Package - AlarmForce Legacy</v>
      </c>
      <c r="D554" s="211" t="str">
        <f t="shared" si="323"/>
        <v>Forfait de base - COMMAND - Héritage de AlarmForce</v>
      </c>
      <c r="E554" s="211" t="str">
        <f t="shared" si="324"/>
        <v/>
      </c>
      <c r="F554" s="211" t="str">
        <f t="shared" si="325"/>
        <v>COMMAND Package - AlarmForce Legacy</v>
      </c>
      <c r="G554" s="211" t="str">
        <f t="shared" si="326"/>
        <v>Forfait de base - COMMAND - Héritage de AlarmForce</v>
      </c>
      <c r="H554" s="211" t="str">
        <f t="shared" si="327"/>
        <v>COMMAND Package - AlarmForce Legacy</v>
      </c>
      <c r="I554" s="211" t="str">
        <f t="shared" si="357"/>
        <v>Forfait de base - COMMAND - Héritage de AlarmForce</v>
      </c>
      <c r="J554" s="211" t="str">
        <f t="shared" si="328"/>
        <v>3GNLTW_S4</v>
      </c>
      <c r="K554" s="211" t="str">
        <f t="shared" si="329"/>
        <v>PKAFCOMM</v>
      </c>
      <c r="L554" s="211" t="str">
        <f t="shared" si="358"/>
        <v>Non-Inventory</v>
      </c>
      <c r="M554" s="211" t="str">
        <f t="shared" si="330"/>
        <v>NO</v>
      </c>
      <c r="N554" s="211" t="str">
        <f t="shared" si="331"/>
        <v>Product Bundle</v>
      </c>
      <c r="O554" s="211" t="str">
        <f t="shared" si="332"/>
        <v>Bundle</v>
      </c>
      <c r="P554" s="211" t="str">
        <f t="shared" si="333"/>
        <v>RMR</v>
      </c>
      <c r="Q554" s="349">
        <v>43930</v>
      </c>
      <c r="R554" s="349"/>
      <c r="S554" s="211" t="str">
        <f t="shared" si="334"/>
        <v>YES</v>
      </c>
      <c r="T554" s="211" t="str">
        <f t="shared" si="335"/>
        <v>NO</v>
      </c>
      <c r="U554" s="211" t="str">
        <f t="shared" si="336"/>
        <v>NO</v>
      </c>
      <c r="V554" s="211" t="str">
        <f t="shared" si="337"/>
        <v>NO</v>
      </c>
      <c r="W554" s="211" t="str">
        <f t="shared" si="338"/>
        <v>NO</v>
      </c>
      <c r="X554" s="211">
        <v>0</v>
      </c>
      <c r="Y554" s="211" t="s">
        <v>3277</v>
      </c>
      <c r="Z554" s="211" t="s">
        <v>3275</v>
      </c>
      <c r="AA554" s="211" t="s">
        <v>3319</v>
      </c>
      <c r="AB554" s="211" t="s">
        <v>3286</v>
      </c>
      <c r="AC554" s="211" t="s">
        <v>3286</v>
      </c>
      <c r="AD554" s="211" t="s">
        <v>3320</v>
      </c>
      <c r="AE554" s="211" t="str">
        <f t="shared" si="339"/>
        <v>Service</v>
      </c>
      <c r="AF554" s="211" t="str">
        <f t="shared" si="340"/>
        <v>Service</v>
      </c>
      <c r="AG554" s="211" t="str">
        <f t="shared" si="341"/>
        <v/>
      </c>
      <c r="AH554" s="211" t="str">
        <f t="shared" si="361"/>
        <v/>
      </c>
      <c r="AI554" s="211" t="str">
        <f t="shared" si="342"/>
        <v/>
      </c>
      <c r="AJ554" s="211" t="str">
        <f t="shared" si="343"/>
        <v/>
      </c>
      <c r="AK554" s="211" t="str">
        <f t="shared" si="344"/>
        <v/>
      </c>
      <c r="AL554" s="211" t="str">
        <f t="shared" si="345"/>
        <v/>
      </c>
      <c r="AM554" s="211" t="str">
        <f t="shared" si="346"/>
        <v/>
      </c>
      <c r="AN554" s="211" t="str">
        <f t="shared" si="347"/>
        <v>No</v>
      </c>
      <c r="AO554" s="211" t="str">
        <f t="shared" si="348"/>
        <v>No</v>
      </c>
      <c r="AP554" s="211" t="str">
        <f t="shared" si="349"/>
        <v>No</v>
      </c>
      <c r="AQ554" s="211" t="str">
        <f t="shared" si="350"/>
        <v>DB_PKAFCOMM</v>
      </c>
      <c r="AR554" s="211" t="str">
        <f t="shared" si="351"/>
        <v>PKAFCOMM</v>
      </c>
      <c r="AS554" s="211" t="str">
        <f t="shared" si="352"/>
        <v/>
      </c>
      <c r="AT554" s="211" t="str">
        <f t="shared" si="353"/>
        <v/>
      </c>
      <c r="AU554" s="211" t="str">
        <f t="shared" si="354"/>
        <v/>
      </c>
      <c r="AV554" s="211" t="str">
        <f t="shared" si="355"/>
        <v>Legacy</v>
      </c>
      <c r="AW554" s="211" t="str">
        <f t="shared" si="356"/>
        <v>Wireless</v>
      </c>
      <c r="AX554" s="211" t="str">
        <f t="shared" si="359"/>
        <v>NO</v>
      </c>
      <c r="AY554" s="125" t="str">
        <f t="shared" si="360"/>
        <v>0</v>
      </c>
    </row>
    <row r="555" spans="1:51" s="211" customFormat="1" x14ac:dyDescent="0.25">
      <c r="A555" s="211" t="s">
        <v>2308</v>
      </c>
      <c r="B555" s="211" t="s">
        <v>2308</v>
      </c>
      <c r="C555" s="211" t="str">
        <f t="shared" si="322"/>
        <v>Alarm Services with No Line</v>
      </c>
      <c r="D555" s="211" t="str">
        <f t="shared" si="323"/>
        <v>Services d'alarme sans ligne - AlarmForce</v>
      </c>
      <c r="E555" s="211" t="str">
        <f t="shared" si="324"/>
        <v/>
      </c>
      <c r="F555" s="211" t="str">
        <f t="shared" si="325"/>
        <v>Alarm Services with No Line</v>
      </c>
      <c r="G555" s="211" t="str">
        <f t="shared" si="326"/>
        <v>Services d'alarme sans ligne - AlarmForce</v>
      </c>
      <c r="H555" s="211" t="str">
        <f t="shared" si="327"/>
        <v>Alarm Services with No Line</v>
      </c>
      <c r="I555" s="211" t="str">
        <f t="shared" si="357"/>
        <v>Services d'alarme sans ligne - AlarmForce</v>
      </c>
      <c r="J555" s="211" t="str">
        <f t="shared" si="328"/>
        <v/>
      </c>
      <c r="K555" s="211" t="str">
        <f t="shared" si="329"/>
        <v>3GNLTW_NEW</v>
      </c>
      <c r="L555" s="211" t="str">
        <f t="shared" si="358"/>
        <v>Inventory</v>
      </c>
      <c r="M555" s="211" t="str">
        <f t="shared" si="330"/>
        <v>NO</v>
      </c>
      <c r="N555" s="211" t="str">
        <f t="shared" si="331"/>
        <v>Product</v>
      </c>
      <c r="O555" s="211" t="str">
        <f t="shared" si="332"/>
        <v>Panel</v>
      </c>
      <c r="P555" s="211" t="str">
        <f t="shared" si="333"/>
        <v>RMR</v>
      </c>
      <c r="Q555" s="349">
        <v>43930</v>
      </c>
      <c r="R555" s="349"/>
      <c r="S555" s="211" t="str">
        <f t="shared" si="334"/>
        <v>YES</v>
      </c>
      <c r="T555" s="211" t="str">
        <f t="shared" si="335"/>
        <v>NO</v>
      </c>
      <c r="U555" s="211" t="str">
        <f t="shared" si="336"/>
        <v>NO</v>
      </c>
      <c r="V555" s="211" t="str">
        <f t="shared" si="337"/>
        <v>NO</v>
      </c>
      <c r="W555" s="211" t="str">
        <f t="shared" si="338"/>
        <v>NO</v>
      </c>
      <c r="X555" s="211">
        <v>0</v>
      </c>
      <c r="Y555" s="211" t="s">
        <v>3277</v>
      </c>
      <c r="Z555" s="211" t="s">
        <v>3275</v>
      </c>
      <c r="AA555" s="211" t="s">
        <v>3319</v>
      </c>
      <c r="AB555" s="211" t="s">
        <v>3286</v>
      </c>
      <c r="AC555" s="211" t="s">
        <v>3286</v>
      </c>
      <c r="AD555" s="211" t="s">
        <v>3320</v>
      </c>
      <c r="AE555" s="211" t="str">
        <f t="shared" si="339"/>
        <v>3GNL</v>
      </c>
      <c r="AF555" s="211" t="str">
        <f t="shared" si="340"/>
        <v/>
      </c>
      <c r="AG555" s="211" t="str">
        <f t="shared" si="341"/>
        <v/>
      </c>
      <c r="AH555" s="211" t="str">
        <f t="shared" si="361"/>
        <v>X</v>
      </c>
      <c r="AI555" s="211" t="str">
        <f t="shared" si="342"/>
        <v/>
      </c>
      <c r="AJ555" s="211" t="str">
        <f t="shared" si="343"/>
        <v/>
      </c>
      <c r="AK555" s="211" t="str">
        <f t="shared" si="344"/>
        <v/>
      </c>
      <c r="AL555" s="211" t="str">
        <f t="shared" si="345"/>
        <v/>
      </c>
      <c r="AM555" s="211" t="str">
        <f t="shared" si="346"/>
        <v/>
      </c>
      <c r="AN555" s="211" t="str">
        <f t="shared" si="347"/>
        <v>No</v>
      </c>
      <c r="AO555" s="211" t="str">
        <f t="shared" si="348"/>
        <v>No</v>
      </c>
      <c r="AP555" s="211" t="str">
        <f t="shared" si="349"/>
        <v>No</v>
      </c>
      <c r="AQ555" s="211" t="str">
        <f t="shared" si="350"/>
        <v/>
      </c>
      <c r="AR555" s="211" t="str">
        <f t="shared" si="351"/>
        <v/>
      </c>
      <c r="AS555" s="211" t="str">
        <f t="shared" si="352"/>
        <v/>
      </c>
      <c r="AT555" s="211" t="str">
        <f t="shared" si="353"/>
        <v/>
      </c>
      <c r="AU555" s="211" t="str">
        <f t="shared" si="354"/>
        <v/>
      </c>
      <c r="AV555" s="211" t="str">
        <f t="shared" si="355"/>
        <v/>
      </c>
      <c r="AW555" s="211" t="str">
        <f t="shared" si="356"/>
        <v/>
      </c>
      <c r="AX555" s="211" t="str">
        <f t="shared" si="359"/>
        <v>NO</v>
      </c>
      <c r="AY555" s="125" t="str">
        <f t="shared" si="360"/>
        <v/>
      </c>
    </row>
    <row r="556" spans="1:51" s="211" customFormat="1" x14ac:dyDescent="0.25">
      <c r="A556" s="211" t="s">
        <v>3746</v>
      </c>
      <c r="B556" s="211" t="s">
        <v>3746</v>
      </c>
      <c r="C556" s="211" t="str">
        <f t="shared" si="322"/>
        <v>Alarm Services with No Line</v>
      </c>
      <c r="D556" s="211" t="str">
        <f t="shared" si="323"/>
        <v>Services d'alarme sans ligne - AlarmForce</v>
      </c>
      <c r="E556" s="211" t="str">
        <f t="shared" si="324"/>
        <v/>
      </c>
      <c r="F556" s="211" t="str">
        <f t="shared" si="325"/>
        <v>Alarm Services with No Line</v>
      </c>
      <c r="G556" s="211" t="str">
        <f t="shared" si="326"/>
        <v>Services d'alarme sans ligne - AlarmForce</v>
      </c>
      <c r="H556" s="211" t="str">
        <f t="shared" si="327"/>
        <v>Alarm Services with No Line</v>
      </c>
      <c r="I556" s="211" t="str">
        <f t="shared" si="357"/>
        <v>Services d'alarme sans ligne - AlarmForce</v>
      </c>
      <c r="J556" s="211" t="str">
        <f t="shared" si="328"/>
        <v/>
      </c>
      <c r="K556" s="211" t="str">
        <f t="shared" si="329"/>
        <v>3GNLTW_NEW</v>
      </c>
      <c r="L556" s="211" t="str">
        <f t="shared" si="358"/>
        <v>Non-Inventory</v>
      </c>
      <c r="M556" s="211" t="str">
        <f t="shared" si="330"/>
        <v>NO</v>
      </c>
      <c r="N556" s="211" t="str">
        <f t="shared" si="331"/>
        <v>Product</v>
      </c>
      <c r="O556" s="211" t="str">
        <f t="shared" si="332"/>
        <v>Misc</v>
      </c>
      <c r="P556" s="211" t="str">
        <f t="shared" si="333"/>
        <v>RMR</v>
      </c>
      <c r="Q556" s="349">
        <v>43930</v>
      </c>
      <c r="R556" s="349"/>
      <c r="S556" s="211" t="str">
        <f t="shared" si="334"/>
        <v>YES</v>
      </c>
      <c r="T556" s="211" t="str">
        <f t="shared" si="335"/>
        <v>NO</v>
      </c>
      <c r="U556" s="211" t="str">
        <f t="shared" si="336"/>
        <v>NO</v>
      </c>
      <c r="V556" s="211" t="str">
        <f t="shared" si="337"/>
        <v>NO</v>
      </c>
      <c r="W556" s="211" t="str">
        <f t="shared" si="338"/>
        <v>NO</v>
      </c>
      <c r="X556" s="211">
        <v>0</v>
      </c>
      <c r="Y556" s="211" t="s">
        <v>3277</v>
      </c>
      <c r="Z556" s="211" t="s">
        <v>3275</v>
      </c>
      <c r="AA556" s="211" t="s">
        <v>3319</v>
      </c>
      <c r="AB556" s="211" t="s">
        <v>3286</v>
      </c>
      <c r="AC556" s="211" t="s">
        <v>3286</v>
      </c>
      <c r="AD556" s="211" t="s">
        <v>3320</v>
      </c>
      <c r="AE556" s="211" t="str">
        <f t="shared" si="339"/>
        <v>Service</v>
      </c>
      <c r="AF556" s="211" t="str">
        <f t="shared" si="340"/>
        <v>Service</v>
      </c>
      <c r="AG556" s="211" t="str">
        <f t="shared" si="341"/>
        <v/>
      </c>
      <c r="AH556" s="211" t="str">
        <f t="shared" si="361"/>
        <v>X</v>
      </c>
      <c r="AI556" s="211" t="str">
        <f t="shared" si="342"/>
        <v/>
      </c>
      <c r="AJ556" s="211" t="str">
        <f t="shared" si="343"/>
        <v/>
      </c>
      <c r="AK556" s="211" t="str">
        <f t="shared" si="344"/>
        <v/>
      </c>
      <c r="AL556" s="211" t="str">
        <f t="shared" si="345"/>
        <v/>
      </c>
      <c r="AM556" s="211" t="str">
        <f t="shared" si="346"/>
        <v/>
      </c>
      <c r="AN556" s="211" t="str">
        <f t="shared" si="347"/>
        <v>No</v>
      </c>
      <c r="AO556" s="211" t="str">
        <f t="shared" si="348"/>
        <v>No</v>
      </c>
      <c r="AP556" s="211" t="str">
        <f t="shared" si="349"/>
        <v>No</v>
      </c>
      <c r="AQ556" s="211" t="str">
        <f t="shared" si="350"/>
        <v/>
      </c>
      <c r="AR556" s="211" t="str">
        <f t="shared" si="351"/>
        <v/>
      </c>
      <c r="AS556" s="211" t="str">
        <f t="shared" si="352"/>
        <v/>
      </c>
      <c r="AT556" s="211" t="str">
        <f t="shared" si="353"/>
        <v/>
      </c>
      <c r="AU556" s="211" t="str">
        <f t="shared" si="354"/>
        <v/>
      </c>
      <c r="AV556" s="211" t="str">
        <f t="shared" si="355"/>
        <v/>
      </c>
      <c r="AW556" s="211" t="str">
        <f t="shared" si="356"/>
        <v/>
      </c>
      <c r="AX556" s="211" t="str">
        <f t="shared" si="359"/>
        <v>NO</v>
      </c>
      <c r="AY556" s="125" t="str">
        <f t="shared" si="360"/>
        <v/>
      </c>
    </row>
    <row r="557" spans="1:51" s="211" customFormat="1" x14ac:dyDescent="0.25">
      <c r="A557" s="211" t="s">
        <v>4535</v>
      </c>
      <c r="B557" s="211" t="s">
        <v>4535</v>
      </c>
      <c r="C557" s="211" t="str">
        <f t="shared" si="322"/>
        <v>Door Contact - AlarmForce</v>
      </c>
      <c r="D557" s="211" t="str">
        <f t="shared" si="323"/>
        <v>Contact de porte et fenêtre - AlarmForce</v>
      </c>
      <c r="E557" s="211" t="str">
        <f t="shared" si="324"/>
        <v/>
      </c>
      <c r="F557" s="211" t="str">
        <f t="shared" si="325"/>
        <v>Door Contact - AlarmForce</v>
      </c>
      <c r="G557" s="211" t="str">
        <f t="shared" si="326"/>
        <v>Contact de porte et fenêtre - AlarmForce</v>
      </c>
      <c r="H557" s="211" t="str">
        <f t="shared" si="327"/>
        <v>Door Contact - AlarmForce</v>
      </c>
      <c r="I557" s="211" t="str">
        <f t="shared" si="357"/>
        <v>Contact de porte et fenêtre - AlarmForce</v>
      </c>
      <c r="J557" s="211" t="str">
        <f t="shared" si="328"/>
        <v/>
      </c>
      <c r="K557" s="211" t="str">
        <f t="shared" si="329"/>
        <v>DXS-36AF</v>
      </c>
      <c r="L557" s="211" t="str">
        <f t="shared" si="358"/>
        <v>Inventory</v>
      </c>
      <c r="M557" s="211" t="str">
        <f t="shared" si="330"/>
        <v>NO</v>
      </c>
      <c r="N557" s="211" t="str">
        <f t="shared" si="331"/>
        <v>Product</v>
      </c>
      <c r="O557" s="211" t="str">
        <f t="shared" si="332"/>
        <v>Sensor</v>
      </c>
      <c r="P557" s="211" t="str">
        <f t="shared" si="333"/>
        <v>One Time</v>
      </c>
      <c r="Q557" s="349">
        <v>43930</v>
      </c>
      <c r="R557" s="349"/>
      <c r="S557" s="211" t="str">
        <f t="shared" si="334"/>
        <v>YES</v>
      </c>
      <c r="T557" s="211" t="str">
        <f t="shared" si="335"/>
        <v>NO</v>
      </c>
      <c r="U557" s="211" t="str">
        <f t="shared" si="336"/>
        <v>NO</v>
      </c>
      <c r="V557" s="211" t="str">
        <f t="shared" si="337"/>
        <v>NO</v>
      </c>
      <c r="W557" s="211" t="str">
        <f t="shared" si="338"/>
        <v>NO</v>
      </c>
      <c r="X557" s="211">
        <v>0</v>
      </c>
      <c r="Y557" s="211" t="s">
        <v>3277</v>
      </c>
      <c r="Z557" s="211" t="s">
        <v>3275</v>
      </c>
      <c r="AA557" s="211" t="s">
        <v>3319</v>
      </c>
      <c r="AB557" s="211" t="s">
        <v>3286</v>
      </c>
      <c r="AC557" s="211" t="s">
        <v>3286</v>
      </c>
      <c r="AD557" s="211" t="s">
        <v>3320</v>
      </c>
      <c r="AE557" s="211" t="str">
        <f t="shared" si="339"/>
        <v>DXS-36AF</v>
      </c>
      <c r="AF557" s="211" t="str">
        <f t="shared" si="340"/>
        <v/>
      </c>
      <c r="AG557" s="211" t="str">
        <f t="shared" si="341"/>
        <v/>
      </c>
      <c r="AH557" s="211" t="str">
        <f t="shared" si="361"/>
        <v>X</v>
      </c>
      <c r="AI557" s="211" t="str">
        <f t="shared" si="342"/>
        <v/>
      </c>
      <c r="AJ557" s="211" t="str">
        <f t="shared" si="343"/>
        <v/>
      </c>
      <c r="AK557" s="211" t="str">
        <f t="shared" si="344"/>
        <v/>
      </c>
      <c r="AL557" s="211" t="str">
        <f t="shared" si="345"/>
        <v/>
      </c>
      <c r="AM557" s="211" t="str">
        <f t="shared" si="346"/>
        <v/>
      </c>
      <c r="AN557" s="211" t="str">
        <f t="shared" si="347"/>
        <v>No</v>
      </c>
      <c r="AO557" s="211" t="str">
        <f t="shared" si="348"/>
        <v>Yes</v>
      </c>
      <c r="AP557" s="211" t="str">
        <f t="shared" si="349"/>
        <v>No</v>
      </c>
      <c r="AQ557" s="211" t="str">
        <f t="shared" si="350"/>
        <v/>
      </c>
      <c r="AR557" s="211" t="str">
        <f t="shared" si="351"/>
        <v/>
      </c>
      <c r="AS557" s="211" t="str">
        <f t="shared" si="352"/>
        <v>DOOR SENSOR</v>
      </c>
      <c r="AT557" s="211" t="str">
        <f t="shared" si="353"/>
        <v/>
      </c>
      <c r="AU557" s="211" t="str">
        <f t="shared" si="354"/>
        <v/>
      </c>
      <c r="AV557" s="211" t="str">
        <f t="shared" si="355"/>
        <v/>
      </c>
      <c r="AW557" s="211" t="str">
        <f t="shared" si="356"/>
        <v/>
      </c>
      <c r="AX557" s="211" t="str">
        <f t="shared" si="359"/>
        <v>NO</v>
      </c>
      <c r="AY557" s="125" t="str">
        <f t="shared" si="360"/>
        <v/>
      </c>
    </row>
    <row r="558" spans="1:51" s="211" customFormat="1" x14ac:dyDescent="0.25">
      <c r="A558" s="211" t="s">
        <v>2344</v>
      </c>
      <c r="B558" s="211" t="s">
        <v>2344</v>
      </c>
      <c r="C558" s="211" t="str">
        <f t="shared" si="322"/>
        <v>2 way voice response - AlarmForce</v>
      </c>
      <c r="D558" s="211" t="str">
        <f t="shared" si="323"/>
        <v>Voix à double sens - AlarmForce</v>
      </c>
      <c r="E558" s="211" t="str">
        <f t="shared" si="324"/>
        <v/>
      </c>
      <c r="F558" s="211" t="str">
        <f t="shared" si="325"/>
        <v>2 way voice response - AlarmForce</v>
      </c>
      <c r="G558" s="211" t="str">
        <f t="shared" si="326"/>
        <v>Voix à double sens - AlarmForce</v>
      </c>
      <c r="H558" s="211" t="str">
        <f t="shared" si="327"/>
        <v>2 way voice response - AlarmForce</v>
      </c>
      <c r="I558" s="211" t="str">
        <f t="shared" si="357"/>
        <v>Voix à double sens - AlarmForce</v>
      </c>
      <c r="J558" s="211" t="str">
        <f t="shared" si="328"/>
        <v/>
      </c>
      <c r="K558" s="211" t="str">
        <f t="shared" si="329"/>
        <v>EVS2DMK</v>
      </c>
      <c r="L558" s="211" t="str">
        <f t="shared" si="358"/>
        <v>Service</v>
      </c>
      <c r="M558" s="211" t="str">
        <f t="shared" si="330"/>
        <v>NO</v>
      </c>
      <c r="N558" s="211" t="str">
        <f t="shared" si="331"/>
        <v>Product</v>
      </c>
      <c r="O558" s="211" t="str">
        <f t="shared" si="332"/>
        <v>Service</v>
      </c>
      <c r="P558" s="211" t="str">
        <f t="shared" si="333"/>
        <v>RMR</v>
      </c>
      <c r="Q558" s="349">
        <v>43930</v>
      </c>
      <c r="R558" s="349"/>
      <c r="S558" s="211" t="str">
        <f t="shared" si="334"/>
        <v>NO</v>
      </c>
      <c r="T558" s="211" t="str">
        <f t="shared" si="335"/>
        <v>NO</v>
      </c>
      <c r="U558" s="211" t="str">
        <f t="shared" si="336"/>
        <v>NO</v>
      </c>
      <c r="V558" s="211" t="str">
        <f t="shared" si="337"/>
        <v>NO</v>
      </c>
      <c r="W558" s="211" t="str">
        <f t="shared" si="338"/>
        <v>NO</v>
      </c>
      <c r="X558" s="211">
        <v>0</v>
      </c>
      <c r="Y558" s="211" t="s">
        <v>3277</v>
      </c>
      <c r="Z558" s="211" t="s">
        <v>3275</v>
      </c>
      <c r="AA558" s="211" t="s">
        <v>3319</v>
      </c>
      <c r="AB558" s="211" t="s">
        <v>3286</v>
      </c>
      <c r="AC558" s="211" t="s">
        <v>3286</v>
      </c>
      <c r="AD558" s="211" t="s">
        <v>3320</v>
      </c>
      <c r="AE558" s="211" t="str">
        <f t="shared" si="339"/>
        <v>EVS</v>
      </c>
      <c r="AF558" s="211" t="str">
        <f t="shared" si="340"/>
        <v/>
      </c>
      <c r="AG558" s="211" t="str">
        <f t="shared" si="341"/>
        <v/>
      </c>
      <c r="AH558" s="211" t="str">
        <f t="shared" si="361"/>
        <v/>
      </c>
      <c r="AI558" s="211" t="str">
        <f t="shared" si="342"/>
        <v/>
      </c>
      <c r="AJ558" s="211" t="str">
        <f t="shared" si="343"/>
        <v/>
      </c>
      <c r="AK558" s="211" t="str">
        <f t="shared" si="344"/>
        <v/>
      </c>
      <c r="AL558" s="211" t="str">
        <f t="shared" si="345"/>
        <v/>
      </c>
      <c r="AM558" s="211" t="str">
        <f t="shared" si="346"/>
        <v/>
      </c>
      <c r="AN558" s="211" t="str">
        <f t="shared" si="347"/>
        <v>No</v>
      </c>
      <c r="AO558" s="211" t="str">
        <f t="shared" si="348"/>
        <v>No</v>
      </c>
      <c r="AP558" s="211" t="str">
        <f t="shared" si="349"/>
        <v>No</v>
      </c>
      <c r="AQ558" s="211" t="str">
        <f t="shared" si="350"/>
        <v/>
      </c>
      <c r="AR558" s="211" t="str">
        <f t="shared" si="351"/>
        <v/>
      </c>
      <c r="AS558" s="211" t="str">
        <f t="shared" si="352"/>
        <v/>
      </c>
      <c r="AT558" s="211" t="str">
        <f t="shared" si="353"/>
        <v/>
      </c>
      <c r="AU558" s="211" t="str">
        <f t="shared" si="354"/>
        <v/>
      </c>
      <c r="AV558" s="211" t="str">
        <f t="shared" si="355"/>
        <v/>
      </c>
      <c r="AW558" s="211" t="str">
        <f t="shared" si="356"/>
        <v/>
      </c>
      <c r="AX558" s="211" t="str">
        <f t="shared" si="359"/>
        <v>NO</v>
      </c>
      <c r="AY558" s="125" t="str">
        <f t="shared" si="360"/>
        <v/>
      </c>
    </row>
    <row r="559" spans="1:51" s="211" customFormat="1" x14ac:dyDescent="0.25">
      <c r="A559" s="211" t="s">
        <v>3777</v>
      </c>
      <c r="B559" s="211" t="s">
        <v>3777</v>
      </c>
      <c r="C559" s="211" t="str">
        <f t="shared" si="322"/>
        <v>2 way voice response - AlarmForce</v>
      </c>
      <c r="D559" s="211" t="str">
        <f t="shared" si="323"/>
        <v>Voix à double sens - AlarmForce</v>
      </c>
      <c r="E559" s="211" t="str">
        <f t="shared" si="324"/>
        <v/>
      </c>
      <c r="F559" s="211" t="str">
        <f t="shared" si="325"/>
        <v>2 way voice response - AlarmForce</v>
      </c>
      <c r="G559" s="211" t="str">
        <f t="shared" si="326"/>
        <v>Voix à double sens - AlarmForce</v>
      </c>
      <c r="H559" s="211" t="str">
        <f t="shared" si="327"/>
        <v>2 way voice response - AlarmForce</v>
      </c>
      <c r="I559" s="211" t="str">
        <f t="shared" si="357"/>
        <v>Voix à double sens - AlarmForce</v>
      </c>
      <c r="J559" s="211" t="str">
        <f t="shared" si="328"/>
        <v/>
      </c>
      <c r="K559" s="211" t="str">
        <f t="shared" si="329"/>
        <v>EVS2DMK_NEW</v>
      </c>
      <c r="L559" s="211" t="str">
        <f t="shared" si="358"/>
        <v>Service</v>
      </c>
      <c r="M559" s="211" t="str">
        <f t="shared" si="330"/>
        <v>NO</v>
      </c>
      <c r="N559" s="211" t="str">
        <f t="shared" si="331"/>
        <v>Product</v>
      </c>
      <c r="O559" s="211" t="str">
        <f t="shared" si="332"/>
        <v>Service</v>
      </c>
      <c r="P559" s="211" t="str">
        <f t="shared" si="333"/>
        <v>RMR</v>
      </c>
      <c r="Q559" s="349">
        <v>43930</v>
      </c>
      <c r="R559" s="349"/>
      <c r="S559" s="211" t="str">
        <f t="shared" si="334"/>
        <v>NO</v>
      </c>
      <c r="T559" s="211" t="str">
        <f t="shared" si="335"/>
        <v>NO</v>
      </c>
      <c r="U559" s="211" t="str">
        <f t="shared" si="336"/>
        <v>NO</v>
      </c>
      <c r="V559" s="211" t="str">
        <f t="shared" si="337"/>
        <v>NO</v>
      </c>
      <c r="W559" s="211" t="str">
        <f t="shared" si="338"/>
        <v>NO</v>
      </c>
      <c r="X559" s="211">
        <v>0</v>
      </c>
      <c r="Y559" s="211" t="s">
        <v>3277</v>
      </c>
      <c r="Z559" s="211" t="s">
        <v>3275</v>
      </c>
      <c r="AA559" s="211" t="s">
        <v>3319</v>
      </c>
      <c r="AB559" s="211" t="s">
        <v>3286</v>
      </c>
      <c r="AC559" s="211" t="s">
        <v>3286</v>
      </c>
      <c r="AD559" s="211" t="s">
        <v>3320</v>
      </c>
      <c r="AE559" s="211" t="str">
        <f t="shared" si="339"/>
        <v>EVS</v>
      </c>
      <c r="AF559" s="211" t="str">
        <f t="shared" si="340"/>
        <v/>
      </c>
      <c r="AG559" s="211" t="str">
        <f t="shared" si="341"/>
        <v/>
      </c>
      <c r="AH559" s="211" t="str">
        <f t="shared" si="361"/>
        <v/>
      </c>
      <c r="AI559" s="211" t="str">
        <f t="shared" si="342"/>
        <v/>
      </c>
      <c r="AJ559" s="211" t="str">
        <f t="shared" si="343"/>
        <v/>
      </c>
      <c r="AK559" s="211" t="str">
        <f t="shared" si="344"/>
        <v/>
      </c>
      <c r="AL559" s="211" t="str">
        <f t="shared" si="345"/>
        <v/>
      </c>
      <c r="AM559" s="211" t="str">
        <f t="shared" si="346"/>
        <v/>
      </c>
      <c r="AN559" s="211" t="str">
        <f t="shared" si="347"/>
        <v>No</v>
      </c>
      <c r="AO559" s="211" t="str">
        <f t="shared" si="348"/>
        <v>No</v>
      </c>
      <c r="AP559" s="211" t="str">
        <f t="shared" si="349"/>
        <v>No</v>
      </c>
      <c r="AQ559" s="211" t="str">
        <f t="shared" si="350"/>
        <v/>
      </c>
      <c r="AR559" s="211" t="str">
        <f t="shared" si="351"/>
        <v/>
      </c>
      <c r="AS559" s="211" t="str">
        <f t="shared" si="352"/>
        <v/>
      </c>
      <c r="AT559" s="211" t="str">
        <f t="shared" si="353"/>
        <v/>
      </c>
      <c r="AU559" s="211" t="str">
        <f t="shared" si="354"/>
        <v/>
      </c>
      <c r="AV559" s="211" t="str">
        <f t="shared" si="355"/>
        <v/>
      </c>
      <c r="AW559" s="211" t="str">
        <f t="shared" si="356"/>
        <v/>
      </c>
      <c r="AX559" s="211" t="str">
        <f t="shared" si="359"/>
        <v>NO</v>
      </c>
      <c r="AY559" s="125" t="str">
        <f t="shared" si="360"/>
        <v/>
      </c>
    </row>
    <row r="560" spans="1:51" s="211" customFormat="1" x14ac:dyDescent="0.25">
      <c r="A560" s="211" t="s">
        <v>2338</v>
      </c>
      <c r="B560" s="211" t="s">
        <v>2338</v>
      </c>
      <c r="C560" s="211" t="str">
        <f t="shared" si="322"/>
        <v>New DigiPlus Service over Wireless - AlarmForce</v>
      </c>
      <c r="D560" s="211" t="str">
        <f t="shared" si="323"/>
        <v>Nouveau service DigiPlus sur sans fil - AlarmForce</v>
      </c>
      <c r="E560" s="211" t="str">
        <f t="shared" si="324"/>
        <v/>
      </c>
      <c r="F560" s="211" t="str">
        <f t="shared" si="325"/>
        <v>New DigiPlus Service over Wireless - AlarmForce</v>
      </c>
      <c r="G560" s="211" t="str">
        <f t="shared" si="326"/>
        <v>Nouveau service DigiPlus sur sans fil - AlarmForce</v>
      </c>
      <c r="H560" s="211" t="str">
        <f t="shared" si="327"/>
        <v>New DigiPlus Service over Wireless - AlarmForce</v>
      </c>
      <c r="I560" s="211" t="str">
        <f t="shared" si="357"/>
        <v>Nouveau service DigiPlus sur sans fil - AlarmForce</v>
      </c>
      <c r="J560" s="211" t="str">
        <f t="shared" si="328"/>
        <v/>
      </c>
      <c r="K560" s="211" t="str">
        <f t="shared" si="329"/>
        <v>DPKTW_B</v>
      </c>
      <c r="L560" s="211" t="str">
        <f t="shared" si="358"/>
        <v>Service</v>
      </c>
      <c r="M560" s="211" t="str">
        <f t="shared" si="330"/>
        <v>NO</v>
      </c>
      <c r="N560" s="211" t="str">
        <f t="shared" si="331"/>
        <v>Product</v>
      </c>
      <c r="O560" s="211" t="str">
        <f t="shared" si="332"/>
        <v>Service</v>
      </c>
      <c r="P560" s="211" t="str">
        <f t="shared" si="333"/>
        <v>RMR</v>
      </c>
      <c r="Q560" s="349">
        <v>43930</v>
      </c>
      <c r="R560" s="349"/>
      <c r="S560" s="211" t="str">
        <f t="shared" si="334"/>
        <v>NO</v>
      </c>
      <c r="T560" s="211" t="str">
        <f t="shared" si="335"/>
        <v>NO</v>
      </c>
      <c r="U560" s="211" t="str">
        <f t="shared" si="336"/>
        <v>NO</v>
      </c>
      <c r="V560" s="211" t="str">
        <f t="shared" si="337"/>
        <v>NO</v>
      </c>
      <c r="W560" s="211" t="str">
        <f t="shared" si="338"/>
        <v>NO</v>
      </c>
      <c r="X560" s="211">
        <v>0</v>
      </c>
      <c r="Y560" s="211" t="s">
        <v>3277</v>
      </c>
      <c r="Z560" s="211" t="s">
        <v>3275</v>
      </c>
      <c r="AA560" s="211" t="s">
        <v>3319</v>
      </c>
      <c r="AB560" s="211" t="s">
        <v>3286</v>
      </c>
      <c r="AC560" s="211" t="s">
        <v>3286</v>
      </c>
      <c r="AD560" s="211" t="s">
        <v>3320</v>
      </c>
      <c r="AE560" s="211" t="str">
        <f t="shared" si="339"/>
        <v>DPK</v>
      </c>
      <c r="AF560" s="211" t="str">
        <f t="shared" si="340"/>
        <v/>
      </c>
      <c r="AG560" s="211" t="str">
        <f t="shared" si="341"/>
        <v/>
      </c>
      <c r="AH560" s="211" t="str">
        <f t="shared" si="361"/>
        <v/>
      </c>
      <c r="AI560" s="211" t="str">
        <f t="shared" si="342"/>
        <v/>
      </c>
      <c r="AJ560" s="211" t="str">
        <f t="shared" si="343"/>
        <v/>
      </c>
      <c r="AK560" s="211" t="str">
        <f t="shared" si="344"/>
        <v/>
      </c>
      <c r="AL560" s="211" t="str">
        <f t="shared" si="345"/>
        <v/>
      </c>
      <c r="AM560" s="211" t="str">
        <f t="shared" si="346"/>
        <v/>
      </c>
      <c r="AN560" s="211" t="str">
        <f t="shared" si="347"/>
        <v>No</v>
      </c>
      <c r="AO560" s="211" t="str">
        <f t="shared" si="348"/>
        <v>No</v>
      </c>
      <c r="AP560" s="211" t="str">
        <f t="shared" si="349"/>
        <v>No</v>
      </c>
      <c r="AQ560" s="211" t="str">
        <f t="shared" si="350"/>
        <v/>
      </c>
      <c r="AR560" s="211" t="str">
        <f t="shared" si="351"/>
        <v/>
      </c>
      <c r="AS560" s="211" t="str">
        <f t="shared" si="352"/>
        <v/>
      </c>
      <c r="AT560" s="211" t="str">
        <f t="shared" si="353"/>
        <v/>
      </c>
      <c r="AU560" s="211" t="str">
        <f t="shared" si="354"/>
        <v/>
      </c>
      <c r="AV560" s="211" t="str">
        <f t="shared" si="355"/>
        <v/>
      </c>
      <c r="AW560" s="211" t="str">
        <f t="shared" si="356"/>
        <v/>
      </c>
      <c r="AX560" s="211" t="str">
        <f t="shared" si="359"/>
        <v>NO</v>
      </c>
      <c r="AY560" s="125" t="str">
        <f t="shared" si="360"/>
        <v/>
      </c>
    </row>
    <row r="561" spans="1:51" s="211" customFormat="1" x14ac:dyDescent="0.25">
      <c r="A561" s="211" t="s">
        <v>2337</v>
      </c>
      <c r="B561" s="211" t="s">
        <v>2337</v>
      </c>
      <c r="C561" s="211" t="str">
        <f t="shared" si="322"/>
        <v>Cellular Radio - AlarmForce</v>
      </c>
      <c r="D561" s="211" t="str">
        <f t="shared" si="323"/>
        <v>Radio cellulaire - AlarmForce</v>
      </c>
      <c r="E561" s="211" t="str">
        <f t="shared" si="324"/>
        <v/>
      </c>
      <c r="F561" s="211" t="str">
        <f t="shared" si="325"/>
        <v>Cellular Radio - AlarmForce</v>
      </c>
      <c r="G561" s="211" t="str">
        <f t="shared" si="326"/>
        <v>Radio cellulaire - AlarmForce</v>
      </c>
      <c r="H561" s="211" t="str">
        <f t="shared" si="327"/>
        <v>Cellular Radio - AlarmForce</v>
      </c>
      <c r="I561" s="211" t="str">
        <f t="shared" si="357"/>
        <v>Radio cellulaire - AlarmForce</v>
      </c>
      <c r="J561" s="211" t="str">
        <f t="shared" si="328"/>
        <v/>
      </c>
      <c r="K561" s="211" t="str">
        <f t="shared" si="329"/>
        <v>DPKTW</v>
      </c>
      <c r="L561" s="211" t="str">
        <f t="shared" si="358"/>
        <v>Inventory</v>
      </c>
      <c r="M561" s="211" t="str">
        <f t="shared" si="330"/>
        <v>NO</v>
      </c>
      <c r="N561" s="211" t="str">
        <f t="shared" si="331"/>
        <v>Product</v>
      </c>
      <c r="O561" s="211" t="str">
        <f t="shared" si="332"/>
        <v>Misc</v>
      </c>
      <c r="P561" s="211" t="str">
        <f t="shared" si="333"/>
        <v>RMR</v>
      </c>
      <c r="Q561" s="349">
        <v>43930</v>
      </c>
      <c r="R561" s="349"/>
      <c r="S561" s="211" t="str">
        <f t="shared" si="334"/>
        <v>YES</v>
      </c>
      <c r="T561" s="211" t="str">
        <f t="shared" si="335"/>
        <v>NO</v>
      </c>
      <c r="U561" s="211" t="str">
        <f t="shared" si="336"/>
        <v>NO</v>
      </c>
      <c r="V561" s="211" t="str">
        <f t="shared" si="337"/>
        <v>NO</v>
      </c>
      <c r="W561" s="211" t="str">
        <f t="shared" si="338"/>
        <v>NO</v>
      </c>
      <c r="X561" s="211">
        <v>0</v>
      </c>
      <c r="Y561" s="211" t="s">
        <v>3277</v>
      </c>
      <c r="Z561" s="211" t="s">
        <v>3275</v>
      </c>
      <c r="AA561" s="211" t="s">
        <v>3319</v>
      </c>
      <c r="AB561" s="211" t="s">
        <v>3286</v>
      </c>
      <c r="AC561" s="211" t="s">
        <v>3286</v>
      </c>
      <c r="AD561" s="211" t="s">
        <v>3320</v>
      </c>
      <c r="AE561" s="211" t="str">
        <f t="shared" si="339"/>
        <v>DPK</v>
      </c>
      <c r="AF561" s="211" t="str">
        <f t="shared" si="340"/>
        <v/>
      </c>
      <c r="AG561" s="211" t="str">
        <f t="shared" si="341"/>
        <v/>
      </c>
      <c r="AH561" s="211" t="str">
        <f t="shared" si="361"/>
        <v/>
      </c>
      <c r="AI561" s="211" t="str">
        <f t="shared" si="342"/>
        <v/>
      </c>
      <c r="AJ561" s="211" t="str">
        <f t="shared" si="343"/>
        <v/>
      </c>
      <c r="AK561" s="211" t="str">
        <f t="shared" si="344"/>
        <v/>
      </c>
      <c r="AL561" s="211" t="str">
        <f t="shared" si="345"/>
        <v/>
      </c>
      <c r="AM561" s="211" t="str">
        <f t="shared" si="346"/>
        <v/>
      </c>
      <c r="AN561" s="211" t="str">
        <f t="shared" si="347"/>
        <v>No</v>
      </c>
      <c r="AO561" s="211" t="str">
        <f t="shared" si="348"/>
        <v>No</v>
      </c>
      <c r="AP561" s="211" t="str">
        <f t="shared" si="349"/>
        <v>No</v>
      </c>
      <c r="AQ561" s="211" t="str">
        <f t="shared" si="350"/>
        <v/>
      </c>
      <c r="AR561" s="211" t="str">
        <f t="shared" si="351"/>
        <v/>
      </c>
      <c r="AS561" s="211" t="str">
        <f t="shared" si="352"/>
        <v/>
      </c>
      <c r="AT561" s="211" t="str">
        <f t="shared" si="353"/>
        <v/>
      </c>
      <c r="AU561" s="211" t="str">
        <f t="shared" si="354"/>
        <v/>
      </c>
      <c r="AV561" s="211" t="str">
        <f t="shared" si="355"/>
        <v/>
      </c>
      <c r="AW561" s="211" t="str">
        <f t="shared" si="356"/>
        <v/>
      </c>
      <c r="AX561" s="211" t="str">
        <f t="shared" si="359"/>
        <v>NO</v>
      </c>
      <c r="AY561" s="125" t="str">
        <f t="shared" si="360"/>
        <v/>
      </c>
    </row>
    <row r="562" spans="1:51" s="211" customFormat="1" x14ac:dyDescent="0.25">
      <c r="A562" s="211" t="s">
        <v>1621</v>
      </c>
      <c r="B562" s="211" t="s">
        <v>1621</v>
      </c>
      <c r="C562" s="211" t="str">
        <f t="shared" si="322"/>
        <v>AF Connect Services - AlarmForce</v>
      </c>
      <c r="D562" s="211" t="str">
        <f t="shared" si="323"/>
        <v>Connecter les services - AlarmForce</v>
      </c>
      <c r="E562" s="211" t="str">
        <f t="shared" si="324"/>
        <v/>
      </c>
      <c r="F562" s="211" t="str">
        <f t="shared" si="325"/>
        <v>AF Connect Services - AlarmForce</v>
      </c>
      <c r="G562" s="211" t="str">
        <f t="shared" si="326"/>
        <v>Connecter les services - AlarmForce</v>
      </c>
      <c r="H562" s="211" t="str">
        <f t="shared" si="327"/>
        <v>AF Connect Services - AlarmForce</v>
      </c>
      <c r="I562" s="211" t="str">
        <f t="shared" si="357"/>
        <v>Connecter les services - AlarmForce</v>
      </c>
      <c r="J562" s="211" t="str">
        <f t="shared" si="328"/>
        <v/>
      </c>
      <c r="K562" s="211" t="str">
        <f t="shared" si="329"/>
        <v>AFCONNECT_N</v>
      </c>
      <c r="L562" s="211" t="str">
        <f t="shared" si="358"/>
        <v>Service</v>
      </c>
      <c r="M562" s="211" t="str">
        <f t="shared" si="330"/>
        <v>NO</v>
      </c>
      <c r="N562" s="211" t="str">
        <f t="shared" si="331"/>
        <v>Product</v>
      </c>
      <c r="O562" s="211" t="str">
        <f t="shared" si="332"/>
        <v>Service</v>
      </c>
      <c r="P562" s="211" t="str">
        <f t="shared" si="333"/>
        <v>RMR</v>
      </c>
      <c r="Q562" s="349">
        <v>43930</v>
      </c>
      <c r="R562" s="349"/>
      <c r="S562" s="211" t="str">
        <f t="shared" si="334"/>
        <v>NO</v>
      </c>
      <c r="T562" s="211" t="str">
        <f t="shared" si="335"/>
        <v>NO</v>
      </c>
      <c r="U562" s="211" t="str">
        <f t="shared" si="336"/>
        <v>NO</v>
      </c>
      <c r="V562" s="211" t="str">
        <f t="shared" si="337"/>
        <v>NO</v>
      </c>
      <c r="W562" s="211" t="str">
        <f t="shared" si="338"/>
        <v>NO</v>
      </c>
      <c r="X562" s="211">
        <v>0</v>
      </c>
      <c r="Y562" s="211" t="s">
        <v>3277</v>
      </c>
      <c r="Z562" s="211" t="s">
        <v>3275</v>
      </c>
      <c r="AA562" s="211" t="s">
        <v>3319</v>
      </c>
      <c r="AB562" s="211" t="s">
        <v>3286</v>
      </c>
      <c r="AC562" s="211" t="s">
        <v>3286</v>
      </c>
      <c r="AD562" s="211" t="s">
        <v>3320</v>
      </c>
      <c r="AE562" s="211" t="str">
        <f t="shared" si="339"/>
        <v>Service</v>
      </c>
      <c r="AF562" s="211" t="str">
        <f t="shared" si="340"/>
        <v>Service</v>
      </c>
      <c r="AG562" s="211" t="str">
        <f t="shared" si="341"/>
        <v/>
      </c>
      <c r="AH562" s="211" t="str">
        <f t="shared" si="361"/>
        <v/>
      </c>
      <c r="AI562" s="211" t="str">
        <f t="shared" si="342"/>
        <v/>
      </c>
      <c r="AJ562" s="211" t="str">
        <f t="shared" si="343"/>
        <v/>
      </c>
      <c r="AK562" s="211" t="str">
        <f t="shared" si="344"/>
        <v/>
      </c>
      <c r="AL562" s="211" t="str">
        <f t="shared" si="345"/>
        <v/>
      </c>
      <c r="AM562" s="211" t="str">
        <f t="shared" si="346"/>
        <v/>
      </c>
      <c r="AN562" s="211" t="str">
        <f t="shared" si="347"/>
        <v>No</v>
      </c>
      <c r="AO562" s="211" t="str">
        <f t="shared" si="348"/>
        <v>No</v>
      </c>
      <c r="AP562" s="211" t="str">
        <f t="shared" si="349"/>
        <v>No</v>
      </c>
      <c r="AQ562" s="211" t="str">
        <f t="shared" si="350"/>
        <v/>
      </c>
      <c r="AR562" s="211" t="str">
        <f t="shared" si="351"/>
        <v/>
      </c>
      <c r="AS562" s="211" t="str">
        <f t="shared" si="352"/>
        <v/>
      </c>
      <c r="AT562" s="211" t="str">
        <f t="shared" si="353"/>
        <v/>
      </c>
      <c r="AU562" s="211" t="str">
        <f t="shared" si="354"/>
        <v/>
      </c>
      <c r="AV562" s="211" t="str">
        <f t="shared" si="355"/>
        <v/>
      </c>
      <c r="AW562" s="211" t="str">
        <f t="shared" si="356"/>
        <v/>
      </c>
      <c r="AX562" s="211" t="str">
        <f t="shared" si="359"/>
        <v>NO</v>
      </c>
      <c r="AY562" s="125" t="str">
        <f t="shared" si="360"/>
        <v/>
      </c>
    </row>
    <row r="563" spans="1:51" s="211" customFormat="1" x14ac:dyDescent="0.25">
      <c r="A563" s="211" t="s">
        <v>3755</v>
      </c>
      <c r="B563" s="211" t="s">
        <v>3755</v>
      </c>
      <c r="C563" s="211" t="str">
        <f t="shared" si="322"/>
        <v>Add on Peripheral - AlarmForce</v>
      </c>
      <c r="D563" s="211" t="str">
        <f t="shared" si="323"/>
        <v>Ajouter le choix de périphérique - AlarmForce</v>
      </c>
      <c r="E563" s="211" t="str">
        <f t="shared" si="324"/>
        <v/>
      </c>
      <c r="F563" s="211" t="str">
        <f t="shared" si="325"/>
        <v>Add on Peripheral - AlarmForce</v>
      </c>
      <c r="G563" s="211" t="str">
        <f t="shared" si="326"/>
        <v>Ajouter le choix de périphérique - AlarmForce</v>
      </c>
      <c r="H563" s="211" t="str">
        <f t="shared" si="327"/>
        <v>Add on Peripheral - AlarmForce</v>
      </c>
      <c r="I563" s="211" t="str">
        <f t="shared" si="357"/>
        <v>Ajouter le choix de périphérique - AlarmForce</v>
      </c>
      <c r="J563" s="211" t="str">
        <f t="shared" si="328"/>
        <v/>
      </c>
      <c r="K563" s="211" t="str">
        <f t="shared" si="329"/>
        <v>AF_ADDON_PE</v>
      </c>
      <c r="L563" s="211" t="str">
        <f t="shared" si="358"/>
        <v>Inventory</v>
      </c>
      <c r="M563" s="211" t="str">
        <f t="shared" si="330"/>
        <v>NO</v>
      </c>
      <c r="N563" s="211" t="str">
        <f t="shared" si="331"/>
        <v>Product</v>
      </c>
      <c r="O563" s="211" t="str">
        <f t="shared" si="332"/>
        <v>Misc</v>
      </c>
      <c r="P563" s="211" t="str">
        <f t="shared" si="333"/>
        <v>One Time</v>
      </c>
      <c r="Q563" s="349">
        <v>43930</v>
      </c>
      <c r="R563" s="349"/>
      <c r="S563" s="211" t="str">
        <f t="shared" si="334"/>
        <v>YES</v>
      </c>
      <c r="T563" s="211" t="str">
        <f t="shared" si="335"/>
        <v>NO</v>
      </c>
      <c r="U563" s="211" t="str">
        <f t="shared" si="336"/>
        <v>NO</v>
      </c>
      <c r="V563" s="211" t="str">
        <f t="shared" si="337"/>
        <v>NO</v>
      </c>
      <c r="W563" s="211" t="str">
        <f t="shared" si="338"/>
        <v>NO</v>
      </c>
      <c r="X563" s="211">
        <v>0</v>
      </c>
      <c r="Y563" s="211" t="s">
        <v>3277</v>
      </c>
      <c r="Z563" s="211" t="s">
        <v>3275</v>
      </c>
      <c r="AA563" s="211" t="s">
        <v>3319</v>
      </c>
      <c r="AB563" s="211" t="s">
        <v>3286</v>
      </c>
      <c r="AC563" s="211" t="s">
        <v>3286</v>
      </c>
      <c r="AD563" s="211" t="s">
        <v>3320</v>
      </c>
      <c r="AE563" s="211" t="str">
        <f t="shared" si="339"/>
        <v>Service</v>
      </c>
      <c r="AF563" s="211" t="str">
        <f t="shared" si="340"/>
        <v>Service</v>
      </c>
      <c r="AG563" s="211" t="str">
        <f t="shared" si="341"/>
        <v/>
      </c>
      <c r="AH563" s="211" t="str">
        <f t="shared" si="361"/>
        <v/>
      </c>
      <c r="AI563" s="211" t="str">
        <f t="shared" si="342"/>
        <v/>
      </c>
      <c r="AJ563" s="211" t="str">
        <f t="shared" si="343"/>
        <v/>
      </c>
      <c r="AK563" s="211" t="str">
        <f t="shared" si="344"/>
        <v/>
      </c>
      <c r="AL563" s="211" t="str">
        <f t="shared" si="345"/>
        <v/>
      </c>
      <c r="AM563" s="211" t="str">
        <f t="shared" si="346"/>
        <v/>
      </c>
      <c r="AN563" s="211" t="str">
        <f t="shared" si="347"/>
        <v>No</v>
      </c>
      <c r="AO563" s="211" t="str">
        <f t="shared" si="348"/>
        <v>No</v>
      </c>
      <c r="AP563" s="211" t="str">
        <f t="shared" si="349"/>
        <v>No</v>
      </c>
      <c r="AQ563" s="211" t="str">
        <f t="shared" si="350"/>
        <v/>
      </c>
      <c r="AR563" s="211" t="str">
        <f t="shared" si="351"/>
        <v/>
      </c>
      <c r="AS563" s="211" t="str">
        <f t="shared" si="352"/>
        <v/>
      </c>
      <c r="AT563" s="211" t="str">
        <f t="shared" si="353"/>
        <v/>
      </c>
      <c r="AU563" s="211" t="str">
        <f t="shared" si="354"/>
        <v/>
      </c>
      <c r="AV563" s="211" t="str">
        <f t="shared" si="355"/>
        <v/>
      </c>
      <c r="AW563" s="211" t="str">
        <f t="shared" si="356"/>
        <v/>
      </c>
      <c r="AX563" s="211" t="str">
        <f t="shared" si="359"/>
        <v>NO</v>
      </c>
      <c r="AY563" s="125" t="str">
        <f t="shared" si="360"/>
        <v/>
      </c>
    </row>
    <row r="564" spans="1:51" s="211" customFormat="1" x14ac:dyDescent="0.25">
      <c r="A564" s="211" t="s">
        <v>4552</v>
      </c>
      <c r="B564" s="211" t="s">
        <v>4552</v>
      </c>
      <c r="C564" s="211" t="str">
        <f t="shared" si="322"/>
        <v>Smoke Detector - AlarmForce</v>
      </c>
      <c r="D564" s="211" t="str">
        <f t="shared" si="323"/>
        <v>Détecteur de fumée - AlarmForce</v>
      </c>
      <c r="E564" s="211" t="str">
        <f t="shared" si="324"/>
        <v/>
      </c>
      <c r="F564" s="211" t="str">
        <f t="shared" si="325"/>
        <v>Smoke Detector - AlarmForce</v>
      </c>
      <c r="G564" s="211" t="str">
        <f t="shared" si="326"/>
        <v>Détecteur de fumée - AlarmForce</v>
      </c>
      <c r="H564" s="211" t="str">
        <f t="shared" si="327"/>
        <v>Smoke Detector - AlarmForce</v>
      </c>
      <c r="I564" s="211" t="str">
        <f t="shared" si="357"/>
        <v>Détecteur de fumée - AlarmForce</v>
      </c>
      <c r="J564" s="211" t="str">
        <f t="shared" si="328"/>
        <v/>
      </c>
      <c r="K564" s="211" t="str">
        <f t="shared" si="329"/>
        <v>DXS-73K</v>
      </c>
      <c r="L564" s="211" t="str">
        <f t="shared" si="358"/>
        <v>Inventory</v>
      </c>
      <c r="M564" s="211" t="str">
        <f t="shared" si="330"/>
        <v>NO</v>
      </c>
      <c r="N564" s="211" t="str">
        <f t="shared" si="331"/>
        <v>Product</v>
      </c>
      <c r="O564" s="211" t="str">
        <f t="shared" si="332"/>
        <v>Sensor</v>
      </c>
      <c r="P564" s="211" t="str">
        <f t="shared" si="333"/>
        <v>One Time</v>
      </c>
      <c r="Q564" s="349">
        <v>43930</v>
      </c>
      <c r="R564" s="349"/>
      <c r="S564" s="211" t="str">
        <f t="shared" si="334"/>
        <v>YES</v>
      </c>
      <c r="T564" s="211" t="str">
        <f t="shared" si="335"/>
        <v>NO</v>
      </c>
      <c r="U564" s="211" t="str">
        <f t="shared" si="336"/>
        <v>NO</v>
      </c>
      <c r="V564" s="211" t="str">
        <f t="shared" si="337"/>
        <v>NO</v>
      </c>
      <c r="W564" s="211" t="str">
        <f t="shared" si="338"/>
        <v>NO</v>
      </c>
      <c r="X564" s="211">
        <v>0</v>
      </c>
      <c r="Y564" s="211" t="s">
        <v>3277</v>
      </c>
      <c r="Z564" s="211" t="s">
        <v>3275</v>
      </c>
      <c r="AA564" s="211" t="s">
        <v>3319</v>
      </c>
      <c r="AB564" s="211" t="s">
        <v>3286</v>
      </c>
      <c r="AC564" s="211" t="s">
        <v>3286</v>
      </c>
      <c r="AD564" s="211" t="s">
        <v>3320</v>
      </c>
      <c r="AE564" s="211" t="str">
        <f t="shared" si="339"/>
        <v>DXT-72</v>
      </c>
      <c r="AF564" s="211" t="str">
        <f t="shared" si="340"/>
        <v/>
      </c>
      <c r="AG564" s="211" t="str">
        <f t="shared" si="341"/>
        <v/>
      </c>
      <c r="AH564" s="211" t="str">
        <f t="shared" si="361"/>
        <v>X</v>
      </c>
      <c r="AI564" s="211" t="str">
        <f t="shared" si="342"/>
        <v/>
      </c>
      <c r="AJ564" s="211" t="str">
        <f t="shared" si="343"/>
        <v/>
      </c>
      <c r="AK564" s="211" t="str">
        <f t="shared" si="344"/>
        <v>YES</v>
      </c>
      <c r="AL564" s="211">
        <f t="shared" si="345"/>
        <v>120</v>
      </c>
      <c r="AM564" s="211" t="str">
        <f t="shared" si="346"/>
        <v/>
      </c>
      <c r="AN564" s="211" t="str">
        <f t="shared" si="347"/>
        <v>No</v>
      </c>
      <c r="AO564" s="211" t="str">
        <f t="shared" si="348"/>
        <v>No</v>
      </c>
      <c r="AP564" s="211" t="str">
        <f t="shared" si="349"/>
        <v>No</v>
      </c>
      <c r="AQ564" s="211" t="str">
        <f t="shared" si="350"/>
        <v/>
      </c>
      <c r="AR564" s="211" t="str">
        <f t="shared" si="351"/>
        <v/>
      </c>
      <c r="AS564" s="211" t="str">
        <f t="shared" si="352"/>
        <v>SMOKE DETECTOR</v>
      </c>
      <c r="AT564" s="211" t="str">
        <f t="shared" si="353"/>
        <v/>
      </c>
      <c r="AU564" s="211" t="str">
        <f t="shared" si="354"/>
        <v/>
      </c>
      <c r="AV564" s="211" t="str">
        <f t="shared" si="355"/>
        <v/>
      </c>
      <c r="AW564" s="211" t="str">
        <f t="shared" si="356"/>
        <v/>
      </c>
      <c r="AX564" s="211" t="str">
        <f t="shared" si="359"/>
        <v>NO</v>
      </c>
      <c r="AY564" s="125" t="str">
        <f t="shared" si="360"/>
        <v/>
      </c>
    </row>
    <row r="565" spans="1:51" s="211" customFormat="1" x14ac:dyDescent="0.25">
      <c r="A565" s="211" t="s">
        <v>3775</v>
      </c>
      <c r="B565" s="211" t="s">
        <v>3775</v>
      </c>
      <c r="C565" s="211" t="str">
        <f t="shared" si="322"/>
        <v>Carbon Monoxide Detector DXS-80AF</v>
      </c>
      <c r="D565" s="211" t="str">
        <f t="shared" si="323"/>
        <v>Détecteur de monoxyde de carbone DXS-80AF</v>
      </c>
      <c r="E565" s="211" t="str">
        <f t="shared" si="324"/>
        <v/>
      </c>
      <c r="F565" s="211" t="str">
        <f t="shared" si="325"/>
        <v>Carbon Monoxide Detector DXS-80AF</v>
      </c>
      <c r="G565" s="211" t="str">
        <f t="shared" si="326"/>
        <v>Détecteur de monoxyde de carbone DXS-80AF</v>
      </c>
      <c r="H565" s="211" t="str">
        <f t="shared" si="327"/>
        <v>Carbon Monoxide Detector DXS-80AF</v>
      </c>
      <c r="I565" s="211" t="str">
        <f t="shared" si="357"/>
        <v>Détecteur de monoxyde de carbone DXS-80AF</v>
      </c>
      <c r="J565" s="211" t="str">
        <f t="shared" si="328"/>
        <v/>
      </c>
      <c r="K565" s="211" t="str">
        <f t="shared" si="329"/>
        <v>DXS-80AF</v>
      </c>
      <c r="L565" s="211" t="str">
        <f t="shared" si="358"/>
        <v>Inventory</v>
      </c>
      <c r="M565" s="211" t="str">
        <f t="shared" si="330"/>
        <v>NO</v>
      </c>
      <c r="N565" s="211" t="str">
        <f t="shared" si="331"/>
        <v>Product</v>
      </c>
      <c r="O565" s="211" t="str">
        <f t="shared" si="332"/>
        <v>Sensor</v>
      </c>
      <c r="P565" s="211" t="str">
        <f t="shared" si="333"/>
        <v>One Time</v>
      </c>
      <c r="Q565" s="349">
        <v>43930</v>
      </c>
      <c r="R565" s="349"/>
      <c r="S565" s="211" t="str">
        <f t="shared" si="334"/>
        <v>YES</v>
      </c>
      <c r="T565" s="211" t="str">
        <f t="shared" si="335"/>
        <v>NO</v>
      </c>
      <c r="U565" s="211" t="str">
        <f t="shared" si="336"/>
        <v>NO</v>
      </c>
      <c r="V565" s="211" t="str">
        <f t="shared" si="337"/>
        <v>NO</v>
      </c>
      <c r="W565" s="211" t="str">
        <f t="shared" si="338"/>
        <v>NO</v>
      </c>
      <c r="X565" s="211">
        <v>0</v>
      </c>
      <c r="Y565" s="211" t="s">
        <v>3277</v>
      </c>
      <c r="Z565" s="211" t="s">
        <v>3275</v>
      </c>
      <c r="AA565" s="211" t="s">
        <v>3319</v>
      </c>
      <c r="AB565" s="211" t="s">
        <v>3286</v>
      </c>
      <c r="AC565" s="211" t="s">
        <v>3286</v>
      </c>
      <c r="AD565" s="211" t="s">
        <v>3320</v>
      </c>
      <c r="AE565" s="211" t="str">
        <f t="shared" si="339"/>
        <v>CDXS-80</v>
      </c>
      <c r="AF565" s="211" t="str">
        <f t="shared" si="340"/>
        <v/>
      </c>
      <c r="AG565" s="211" t="str">
        <f t="shared" si="341"/>
        <v/>
      </c>
      <c r="AH565" s="211" t="str">
        <f t="shared" si="361"/>
        <v>X</v>
      </c>
      <c r="AI565" s="211" t="str">
        <f t="shared" si="342"/>
        <v/>
      </c>
      <c r="AJ565" s="211" t="str">
        <f t="shared" si="343"/>
        <v/>
      </c>
      <c r="AK565" s="211" t="str">
        <f t="shared" si="344"/>
        <v>YES</v>
      </c>
      <c r="AL565" s="211">
        <f t="shared" si="345"/>
        <v>72</v>
      </c>
      <c r="AM565" s="211" t="str">
        <f t="shared" si="346"/>
        <v/>
      </c>
      <c r="AN565" s="211" t="str">
        <f t="shared" si="347"/>
        <v>No</v>
      </c>
      <c r="AO565" s="211" t="str">
        <f t="shared" si="348"/>
        <v>Yes</v>
      </c>
      <c r="AP565" s="211" t="str">
        <f t="shared" si="349"/>
        <v>No</v>
      </c>
      <c r="AQ565" s="211" t="str">
        <f t="shared" si="350"/>
        <v/>
      </c>
      <c r="AR565" s="211" t="str">
        <f t="shared" si="351"/>
        <v/>
      </c>
      <c r="AS565" s="211" t="str">
        <f t="shared" si="352"/>
        <v>CO DETECTOR</v>
      </c>
      <c r="AT565" s="211" t="str">
        <f t="shared" si="353"/>
        <v/>
      </c>
      <c r="AU565" s="211" t="str">
        <f t="shared" si="354"/>
        <v/>
      </c>
      <c r="AV565" s="211" t="str">
        <f t="shared" si="355"/>
        <v/>
      </c>
      <c r="AW565" s="211" t="str">
        <f t="shared" si="356"/>
        <v/>
      </c>
      <c r="AX565" s="211" t="str">
        <f t="shared" si="359"/>
        <v>NO</v>
      </c>
      <c r="AY565" s="125" t="str">
        <f t="shared" si="360"/>
        <v/>
      </c>
    </row>
    <row r="566" spans="1:51" s="211" customFormat="1" x14ac:dyDescent="0.25">
      <c r="A566" s="211" t="s">
        <v>2372</v>
      </c>
      <c r="B566" s="211" t="s">
        <v>2372</v>
      </c>
      <c r="C566" s="211" t="str">
        <f t="shared" si="322"/>
        <v>WIFI Door Lock - AlarmForce</v>
      </c>
      <c r="D566" s="211" t="str">
        <f t="shared" si="323"/>
        <v>Serrure de porte WiFi - AlarmForce</v>
      </c>
      <c r="E566" s="211" t="str">
        <f t="shared" si="324"/>
        <v/>
      </c>
      <c r="F566" s="211" t="str">
        <f t="shared" si="325"/>
        <v>WIFI Door Lock - AlarmForce</v>
      </c>
      <c r="G566" s="211" t="str">
        <f t="shared" si="326"/>
        <v>Serrure de porte WiFi - AlarmForce</v>
      </c>
      <c r="H566" s="211" t="str">
        <f t="shared" si="327"/>
        <v>WIFI Door Lock - AlarmForce</v>
      </c>
      <c r="I566" s="211" t="str">
        <f t="shared" si="357"/>
        <v>Serrure de porte WiFi - AlarmForce</v>
      </c>
      <c r="J566" s="211" t="str">
        <f t="shared" si="328"/>
        <v/>
      </c>
      <c r="K566" s="211" t="str">
        <f t="shared" si="329"/>
        <v>WIFIDRLK</v>
      </c>
      <c r="L566" s="211" t="str">
        <f t="shared" si="358"/>
        <v>Service</v>
      </c>
      <c r="M566" s="211" t="str">
        <f t="shared" si="330"/>
        <v>NO</v>
      </c>
      <c r="N566" s="211" t="str">
        <f t="shared" si="331"/>
        <v>Product</v>
      </c>
      <c r="O566" s="211" t="str">
        <f t="shared" si="332"/>
        <v>Service</v>
      </c>
      <c r="P566" s="211" t="str">
        <f t="shared" si="333"/>
        <v>RMR</v>
      </c>
      <c r="Q566" s="349">
        <v>43930</v>
      </c>
      <c r="R566" s="349"/>
      <c r="S566" s="211" t="str">
        <f t="shared" si="334"/>
        <v>NO</v>
      </c>
      <c r="T566" s="211" t="str">
        <f t="shared" si="335"/>
        <v>NO</v>
      </c>
      <c r="U566" s="211" t="str">
        <f t="shared" si="336"/>
        <v>NO</v>
      </c>
      <c r="V566" s="211" t="str">
        <f t="shared" si="337"/>
        <v>NO</v>
      </c>
      <c r="W566" s="211" t="str">
        <f t="shared" si="338"/>
        <v>NO</v>
      </c>
      <c r="X566" s="211">
        <v>0</v>
      </c>
      <c r="Y566" s="211" t="s">
        <v>3277</v>
      </c>
      <c r="Z566" s="211" t="s">
        <v>3275</v>
      </c>
      <c r="AA566" s="211" t="s">
        <v>3319</v>
      </c>
      <c r="AB566" s="211" t="s">
        <v>3286</v>
      </c>
      <c r="AC566" s="211" t="s">
        <v>3286</v>
      </c>
      <c r="AD566" s="211" t="s">
        <v>3320</v>
      </c>
      <c r="AE566" s="211" t="str">
        <f t="shared" si="339"/>
        <v>WIFIDRLK</v>
      </c>
      <c r="AF566" s="211" t="str">
        <f t="shared" si="340"/>
        <v/>
      </c>
      <c r="AG566" s="211" t="str">
        <f t="shared" si="341"/>
        <v/>
      </c>
      <c r="AH566" s="211" t="str">
        <f t="shared" si="361"/>
        <v>X</v>
      </c>
      <c r="AI566" s="211" t="str">
        <f t="shared" si="342"/>
        <v/>
      </c>
      <c r="AJ566" s="211" t="str">
        <f t="shared" si="343"/>
        <v/>
      </c>
      <c r="AK566" s="211" t="str">
        <f t="shared" si="344"/>
        <v/>
      </c>
      <c r="AL566" s="211" t="str">
        <f t="shared" si="345"/>
        <v/>
      </c>
      <c r="AM566" s="211" t="str">
        <f t="shared" si="346"/>
        <v/>
      </c>
      <c r="AN566" s="211" t="str">
        <f t="shared" si="347"/>
        <v>No</v>
      </c>
      <c r="AO566" s="211" t="str">
        <f t="shared" si="348"/>
        <v>No</v>
      </c>
      <c r="AP566" s="211" t="str">
        <f t="shared" si="349"/>
        <v>No</v>
      </c>
      <c r="AQ566" s="211" t="str">
        <f t="shared" si="350"/>
        <v/>
      </c>
      <c r="AR566" s="211" t="str">
        <f t="shared" si="351"/>
        <v/>
      </c>
      <c r="AS566" s="211" t="str">
        <f t="shared" si="352"/>
        <v/>
      </c>
      <c r="AT566" s="211" t="str">
        <f t="shared" si="353"/>
        <v/>
      </c>
      <c r="AU566" s="211" t="str">
        <f t="shared" si="354"/>
        <v/>
      </c>
      <c r="AV566" s="211" t="str">
        <f t="shared" si="355"/>
        <v/>
      </c>
      <c r="AW566" s="211" t="str">
        <f t="shared" si="356"/>
        <v/>
      </c>
      <c r="AX566" s="211" t="str">
        <f t="shared" si="359"/>
        <v>NO</v>
      </c>
      <c r="AY566" s="125" t="str">
        <f t="shared" si="360"/>
        <v/>
      </c>
    </row>
    <row r="567" spans="1:51" s="211" customFormat="1" x14ac:dyDescent="0.25">
      <c r="A567" s="211" t="s">
        <v>3818</v>
      </c>
      <c r="B567" s="211" t="s">
        <v>3818</v>
      </c>
      <c r="C567" s="211" t="str">
        <f t="shared" si="322"/>
        <v>WIFI Door Lock with Bundle - AlarmForce</v>
      </c>
      <c r="D567" s="211" t="str">
        <f t="shared" si="323"/>
        <v>Serrure de porte WiFi avec bundle - AlarmForce</v>
      </c>
      <c r="E567" s="211" t="str">
        <f t="shared" si="324"/>
        <v/>
      </c>
      <c r="F567" s="211" t="str">
        <f t="shared" si="325"/>
        <v>WIFI Door Lock with Bundle - AlarmForce</v>
      </c>
      <c r="G567" s="211" t="str">
        <f t="shared" si="326"/>
        <v>Serrure de porte WiFi avec bundle - AlarmForce</v>
      </c>
      <c r="H567" s="211" t="str">
        <f t="shared" si="327"/>
        <v>WIFI Door Lock with Bundle - AlarmForce</v>
      </c>
      <c r="I567" s="211" t="str">
        <f t="shared" si="357"/>
        <v>Serrure de porte WiFi avec bundle - AlarmForce</v>
      </c>
      <c r="J567" s="211" t="str">
        <f t="shared" si="328"/>
        <v/>
      </c>
      <c r="K567" s="211" t="str">
        <f t="shared" si="329"/>
        <v>WIFIDRLK_B</v>
      </c>
      <c r="L567" s="211" t="str">
        <f t="shared" si="358"/>
        <v>Inventory</v>
      </c>
      <c r="M567" s="211" t="str">
        <f t="shared" si="330"/>
        <v>NO</v>
      </c>
      <c r="N567" s="211" t="str">
        <f t="shared" si="331"/>
        <v>Product</v>
      </c>
      <c r="O567" s="211" t="str">
        <f t="shared" si="332"/>
        <v>Automation</v>
      </c>
      <c r="P567" s="211" t="str">
        <f t="shared" si="333"/>
        <v>RMR</v>
      </c>
      <c r="Q567" s="349">
        <v>43930</v>
      </c>
      <c r="R567" s="349"/>
      <c r="S567" s="211" t="str">
        <f t="shared" si="334"/>
        <v>YES</v>
      </c>
      <c r="T567" s="211" t="str">
        <f t="shared" si="335"/>
        <v>NO</v>
      </c>
      <c r="U567" s="211" t="str">
        <f t="shared" si="336"/>
        <v>NO</v>
      </c>
      <c r="V567" s="211" t="str">
        <f t="shared" si="337"/>
        <v>NO</v>
      </c>
      <c r="W567" s="211" t="str">
        <f t="shared" si="338"/>
        <v>NO</v>
      </c>
      <c r="X567" s="211">
        <v>0</v>
      </c>
      <c r="Y567" s="211" t="s">
        <v>3277</v>
      </c>
      <c r="Z567" s="211" t="s">
        <v>3275</v>
      </c>
      <c r="AA567" s="211" t="s">
        <v>3319</v>
      </c>
      <c r="AB567" s="211" t="s">
        <v>3286</v>
      </c>
      <c r="AC567" s="211" t="s">
        <v>3286</v>
      </c>
      <c r="AD567" s="211" t="s">
        <v>3320</v>
      </c>
      <c r="AE567" s="211" t="str">
        <f t="shared" si="339"/>
        <v>WIFIDRLK_B</v>
      </c>
      <c r="AF567" s="211" t="str">
        <f t="shared" si="340"/>
        <v/>
      </c>
      <c r="AG567" s="211" t="str">
        <f t="shared" si="341"/>
        <v/>
      </c>
      <c r="AH567" s="211" t="str">
        <f t="shared" si="361"/>
        <v/>
      </c>
      <c r="AI567" s="211" t="str">
        <f t="shared" si="342"/>
        <v/>
      </c>
      <c r="AJ567" s="211" t="str">
        <f t="shared" si="343"/>
        <v/>
      </c>
      <c r="AK567" s="211" t="str">
        <f t="shared" si="344"/>
        <v/>
      </c>
      <c r="AL567" s="211" t="str">
        <f t="shared" si="345"/>
        <v/>
      </c>
      <c r="AM567" s="211" t="str">
        <f t="shared" si="346"/>
        <v/>
      </c>
      <c r="AN567" s="211" t="str">
        <f t="shared" si="347"/>
        <v>No</v>
      </c>
      <c r="AO567" s="211" t="str">
        <f t="shared" si="348"/>
        <v>No</v>
      </c>
      <c r="AP567" s="211" t="str">
        <f t="shared" si="349"/>
        <v>No</v>
      </c>
      <c r="AQ567" s="211" t="str">
        <f t="shared" si="350"/>
        <v/>
      </c>
      <c r="AR567" s="211" t="str">
        <f t="shared" si="351"/>
        <v/>
      </c>
      <c r="AS567" s="211" t="str">
        <f t="shared" si="352"/>
        <v/>
      </c>
      <c r="AT567" s="211" t="str">
        <f t="shared" si="353"/>
        <v/>
      </c>
      <c r="AU567" s="211" t="str">
        <f t="shared" si="354"/>
        <v/>
      </c>
      <c r="AV567" s="211" t="str">
        <f t="shared" si="355"/>
        <v/>
      </c>
      <c r="AW567" s="211" t="str">
        <f t="shared" si="356"/>
        <v/>
      </c>
      <c r="AX567" s="211" t="str">
        <f t="shared" si="359"/>
        <v>NO</v>
      </c>
      <c r="AY567" s="125" t="str">
        <f t="shared" si="360"/>
        <v/>
      </c>
    </row>
    <row r="568" spans="1:51" s="211" customFormat="1" x14ac:dyDescent="0.25">
      <c r="A568" s="211" t="s">
        <v>3764</v>
      </c>
      <c r="B568" s="211" t="s">
        <v>3764</v>
      </c>
      <c r="C568" s="211" t="str">
        <f t="shared" si="322"/>
        <v>VideoRelay Camera w/Door Bracket - AlarmForce</v>
      </c>
      <c r="D568" s="211" t="str">
        <f t="shared" si="323"/>
        <v>Caméra à relais vidéo avec support de porte - AlarmForce</v>
      </c>
      <c r="E568" s="211" t="str">
        <f t="shared" si="324"/>
        <v/>
      </c>
      <c r="F568" s="211" t="str">
        <f t="shared" si="325"/>
        <v>VideoRelay Camera w/Door Bracket - AlarmForce</v>
      </c>
      <c r="G568" s="211" t="str">
        <f t="shared" si="326"/>
        <v>Caméra à relais vidéo avec support de porte - AlarmForce</v>
      </c>
      <c r="H568" s="211" t="str">
        <f t="shared" si="327"/>
        <v>VideoRelay Camera w/Door Bracket - AlarmForce</v>
      </c>
      <c r="I568" s="211" t="str">
        <f t="shared" si="357"/>
        <v>Caméra à relais vidéo avec support de porte - AlarmForce</v>
      </c>
      <c r="J568" s="211" t="str">
        <f t="shared" si="328"/>
        <v/>
      </c>
      <c r="K568" s="211" t="str">
        <f t="shared" si="329"/>
        <v>CAMERA</v>
      </c>
      <c r="L568" s="211" t="str">
        <f t="shared" si="358"/>
        <v>Inventory</v>
      </c>
      <c r="M568" s="211" t="str">
        <f t="shared" si="330"/>
        <v>NO</v>
      </c>
      <c r="N568" s="211" t="str">
        <f t="shared" si="331"/>
        <v>Product</v>
      </c>
      <c r="O568" s="211" t="str">
        <f t="shared" si="332"/>
        <v>Camera</v>
      </c>
      <c r="P568" s="211" t="str">
        <f t="shared" si="333"/>
        <v>RMR</v>
      </c>
      <c r="Q568" s="349">
        <v>43930</v>
      </c>
      <c r="R568" s="349"/>
      <c r="S568" s="211" t="str">
        <f t="shared" si="334"/>
        <v>YES</v>
      </c>
      <c r="T568" s="211" t="str">
        <f t="shared" si="335"/>
        <v>NO</v>
      </c>
      <c r="U568" s="211" t="str">
        <f t="shared" si="336"/>
        <v>NO</v>
      </c>
      <c r="V568" s="211" t="str">
        <f t="shared" si="337"/>
        <v>NO</v>
      </c>
      <c r="W568" s="211" t="str">
        <f t="shared" si="338"/>
        <v>NO</v>
      </c>
      <c r="X568" s="211">
        <v>0</v>
      </c>
      <c r="Y568" s="211" t="s">
        <v>3277</v>
      </c>
      <c r="Z568" s="211" t="s">
        <v>3275</v>
      </c>
      <c r="AA568" s="211" t="s">
        <v>3319</v>
      </c>
      <c r="AB568" s="211" t="s">
        <v>3286</v>
      </c>
      <c r="AC568" s="211" t="s">
        <v>3286</v>
      </c>
      <c r="AD568" s="211" t="s">
        <v>3320</v>
      </c>
      <c r="AE568" s="211" t="str">
        <f t="shared" si="339"/>
        <v>CAMERA</v>
      </c>
      <c r="AF568" s="211" t="str">
        <f t="shared" si="340"/>
        <v/>
      </c>
      <c r="AG568" s="211" t="str">
        <f t="shared" si="341"/>
        <v/>
      </c>
      <c r="AH568" s="211" t="str">
        <f t="shared" si="361"/>
        <v>X</v>
      </c>
      <c r="AI568" s="211" t="str">
        <f t="shared" si="342"/>
        <v/>
      </c>
      <c r="AJ568" s="211" t="str">
        <f t="shared" si="343"/>
        <v/>
      </c>
      <c r="AK568" s="211" t="str">
        <f t="shared" si="344"/>
        <v/>
      </c>
      <c r="AL568" s="211" t="str">
        <f t="shared" si="345"/>
        <v/>
      </c>
      <c r="AM568" s="211" t="str">
        <f t="shared" si="346"/>
        <v/>
      </c>
      <c r="AN568" s="211" t="str">
        <f t="shared" si="347"/>
        <v>No</v>
      </c>
      <c r="AO568" s="211" t="str">
        <f t="shared" si="348"/>
        <v>No</v>
      </c>
      <c r="AP568" s="211" t="str">
        <f t="shared" si="349"/>
        <v>No</v>
      </c>
      <c r="AQ568" s="211" t="str">
        <f t="shared" si="350"/>
        <v/>
      </c>
      <c r="AR568" s="211" t="str">
        <f t="shared" si="351"/>
        <v/>
      </c>
      <c r="AS568" s="211" t="str">
        <f t="shared" si="352"/>
        <v/>
      </c>
      <c r="AT568" s="211" t="str">
        <f t="shared" si="353"/>
        <v/>
      </c>
      <c r="AU568" s="211" t="str">
        <f t="shared" si="354"/>
        <v/>
      </c>
      <c r="AV568" s="211" t="str">
        <f t="shared" si="355"/>
        <v/>
      </c>
      <c r="AW568" s="211" t="str">
        <f t="shared" si="356"/>
        <v/>
      </c>
      <c r="AX568" s="211" t="str">
        <f t="shared" si="359"/>
        <v>NO</v>
      </c>
      <c r="AY568" s="125" t="str">
        <f t="shared" si="360"/>
        <v/>
      </c>
    </row>
    <row r="569" spans="1:51" s="211" customFormat="1" x14ac:dyDescent="0.25">
      <c r="A569" s="211" t="s">
        <v>4566</v>
      </c>
      <c r="B569" s="211" t="s">
        <v>4566</v>
      </c>
      <c r="C569" s="211" t="str">
        <f t="shared" si="322"/>
        <v>VideoRelay Camera - AlarmForce</v>
      </c>
      <c r="D569" s="211" t="str">
        <f t="shared" si="323"/>
        <v>Caméra à relais vidéo - AlarmForce</v>
      </c>
      <c r="E569" s="211" t="str">
        <f t="shared" si="324"/>
        <v/>
      </c>
      <c r="F569" s="211" t="str">
        <f t="shared" si="325"/>
        <v>VideoRelay Camera - AlarmForce</v>
      </c>
      <c r="G569" s="211" t="str">
        <f t="shared" si="326"/>
        <v>Caméra à relais vidéo - AlarmForce</v>
      </c>
      <c r="H569" s="211" t="str">
        <f t="shared" si="327"/>
        <v>VideoRelay Camera - AlarmForce</v>
      </c>
      <c r="I569" s="211" t="str">
        <f t="shared" si="357"/>
        <v>Caméra à relais vidéo - AlarmForce</v>
      </c>
      <c r="J569" s="211" t="str">
        <f t="shared" si="328"/>
        <v/>
      </c>
      <c r="K569" s="211" t="str">
        <f t="shared" si="329"/>
        <v>RC8061</v>
      </c>
      <c r="L569" s="211" t="str">
        <f t="shared" si="358"/>
        <v>Inventory</v>
      </c>
      <c r="M569" s="211" t="str">
        <f t="shared" si="330"/>
        <v>NO</v>
      </c>
      <c r="N569" s="211" t="str">
        <f t="shared" si="331"/>
        <v>Product</v>
      </c>
      <c r="O569" s="211" t="str">
        <f t="shared" si="332"/>
        <v>Camera</v>
      </c>
      <c r="P569" s="211" t="str">
        <f t="shared" si="333"/>
        <v>One Time</v>
      </c>
      <c r="Q569" s="349">
        <v>43930</v>
      </c>
      <c r="R569" s="349"/>
      <c r="S569" s="211" t="str">
        <f t="shared" si="334"/>
        <v>YES</v>
      </c>
      <c r="T569" s="211" t="str">
        <f t="shared" si="335"/>
        <v>NO</v>
      </c>
      <c r="U569" s="211" t="str">
        <f t="shared" si="336"/>
        <v>NO</v>
      </c>
      <c r="V569" s="211" t="str">
        <f t="shared" si="337"/>
        <v>NO</v>
      </c>
      <c r="W569" s="211" t="str">
        <f t="shared" si="338"/>
        <v>NO</v>
      </c>
      <c r="X569" s="211">
        <v>0</v>
      </c>
      <c r="Y569" s="211" t="s">
        <v>3277</v>
      </c>
      <c r="Z569" s="211" t="s">
        <v>3275</v>
      </c>
      <c r="AA569" s="211" t="s">
        <v>3319</v>
      </c>
      <c r="AB569" s="211" t="s">
        <v>3286</v>
      </c>
      <c r="AC569" s="211" t="s">
        <v>3286</v>
      </c>
      <c r="AD569" s="211" t="s">
        <v>3320</v>
      </c>
      <c r="AE569" s="211" t="str">
        <f t="shared" si="339"/>
        <v>RC8061</v>
      </c>
      <c r="AF569" s="211" t="str">
        <f t="shared" si="340"/>
        <v/>
      </c>
      <c r="AG569" s="211" t="str">
        <f t="shared" si="341"/>
        <v/>
      </c>
      <c r="AH569" s="211" t="str">
        <f t="shared" si="361"/>
        <v>X</v>
      </c>
      <c r="AI569" s="211" t="str">
        <f t="shared" si="342"/>
        <v/>
      </c>
      <c r="AJ569" s="211" t="str">
        <f t="shared" si="343"/>
        <v/>
      </c>
      <c r="AK569" s="211" t="str">
        <f t="shared" si="344"/>
        <v/>
      </c>
      <c r="AL569" s="211" t="str">
        <f t="shared" si="345"/>
        <v/>
      </c>
      <c r="AM569" s="211" t="str">
        <f t="shared" si="346"/>
        <v/>
      </c>
      <c r="AN569" s="211" t="str">
        <f t="shared" si="347"/>
        <v>No</v>
      </c>
      <c r="AO569" s="211" t="str">
        <f t="shared" si="348"/>
        <v>No</v>
      </c>
      <c r="AP569" s="211" t="str">
        <f t="shared" si="349"/>
        <v>No</v>
      </c>
      <c r="AQ569" s="211" t="str">
        <f t="shared" si="350"/>
        <v/>
      </c>
      <c r="AR569" s="211" t="str">
        <f t="shared" si="351"/>
        <v/>
      </c>
      <c r="AS569" s="211" t="str">
        <f t="shared" si="352"/>
        <v/>
      </c>
      <c r="AT569" s="211" t="str">
        <f t="shared" si="353"/>
        <v/>
      </c>
      <c r="AU569" s="211" t="str">
        <f t="shared" si="354"/>
        <v/>
      </c>
      <c r="AV569" s="211" t="str">
        <f t="shared" si="355"/>
        <v/>
      </c>
      <c r="AW569" s="211" t="str">
        <f t="shared" si="356"/>
        <v/>
      </c>
      <c r="AX569" s="211" t="str">
        <f t="shared" si="359"/>
        <v>NO</v>
      </c>
      <c r="AY569" s="125" t="str">
        <f t="shared" si="360"/>
        <v/>
      </c>
    </row>
    <row r="570" spans="1:51" s="211" customFormat="1" x14ac:dyDescent="0.25">
      <c r="A570" s="211" t="s">
        <v>2375</v>
      </c>
      <c r="B570" s="211" t="s">
        <v>2375</v>
      </c>
      <c r="C570" s="211" t="str">
        <f t="shared" si="322"/>
        <v>WIFI Thermostat - AlarmForce</v>
      </c>
      <c r="D570" s="211" t="str">
        <f t="shared" si="323"/>
        <v>Thermostat de WiFi - AlarmForce</v>
      </c>
      <c r="E570" s="211" t="str">
        <f t="shared" si="324"/>
        <v/>
      </c>
      <c r="F570" s="211" t="str">
        <f t="shared" si="325"/>
        <v>WIFI Thermostat - AlarmForce</v>
      </c>
      <c r="G570" s="211" t="str">
        <f t="shared" si="326"/>
        <v>Thermostat de WiFi - AlarmForce</v>
      </c>
      <c r="H570" s="211" t="str">
        <f t="shared" si="327"/>
        <v>WIFI Thermostat - AlarmForce</v>
      </c>
      <c r="I570" s="211" t="str">
        <f t="shared" si="357"/>
        <v>Thermostat de WiFi - AlarmForce</v>
      </c>
      <c r="J570" s="211" t="str">
        <f t="shared" si="328"/>
        <v/>
      </c>
      <c r="K570" s="211" t="str">
        <f t="shared" si="329"/>
        <v>WIFITSTAT</v>
      </c>
      <c r="L570" s="211" t="str">
        <f t="shared" si="358"/>
        <v>Non-Inventory</v>
      </c>
      <c r="M570" s="211" t="str">
        <f t="shared" si="330"/>
        <v>NO</v>
      </c>
      <c r="N570" s="211" t="str">
        <f t="shared" si="331"/>
        <v>Product</v>
      </c>
      <c r="O570" s="211" t="str">
        <f t="shared" si="332"/>
        <v>Service</v>
      </c>
      <c r="P570" s="211" t="str">
        <f t="shared" si="333"/>
        <v>RMR</v>
      </c>
      <c r="Q570" s="349">
        <v>43930</v>
      </c>
      <c r="R570" s="349"/>
      <c r="S570" s="211" t="str">
        <f t="shared" si="334"/>
        <v>YES</v>
      </c>
      <c r="T570" s="211" t="str">
        <f t="shared" si="335"/>
        <v>NO</v>
      </c>
      <c r="U570" s="211" t="str">
        <f t="shared" si="336"/>
        <v>NO</v>
      </c>
      <c r="V570" s="211" t="str">
        <f t="shared" si="337"/>
        <v>NO</v>
      </c>
      <c r="W570" s="211" t="str">
        <f t="shared" si="338"/>
        <v>NO</v>
      </c>
      <c r="X570" s="211">
        <v>0</v>
      </c>
      <c r="Y570" s="211" t="s">
        <v>3277</v>
      </c>
      <c r="Z570" s="211" t="s">
        <v>3275</v>
      </c>
      <c r="AA570" s="211" t="s">
        <v>3319</v>
      </c>
      <c r="AB570" s="211" t="s">
        <v>3286</v>
      </c>
      <c r="AC570" s="211" t="s">
        <v>3286</v>
      </c>
      <c r="AD570" s="211" t="s">
        <v>3320</v>
      </c>
      <c r="AE570" s="211" t="str">
        <f t="shared" si="339"/>
        <v>Service</v>
      </c>
      <c r="AF570" s="211" t="str">
        <f t="shared" si="340"/>
        <v/>
      </c>
      <c r="AG570" s="211" t="str">
        <f t="shared" si="341"/>
        <v/>
      </c>
      <c r="AH570" s="211" t="str">
        <f t="shared" si="361"/>
        <v>X</v>
      </c>
      <c r="AI570" s="211" t="str">
        <f t="shared" si="342"/>
        <v/>
      </c>
      <c r="AJ570" s="211" t="str">
        <f t="shared" si="343"/>
        <v/>
      </c>
      <c r="AK570" s="211" t="str">
        <f t="shared" si="344"/>
        <v/>
      </c>
      <c r="AL570" s="211" t="str">
        <f t="shared" si="345"/>
        <v/>
      </c>
      <c r="AM570" s="211" t="str">
        <f t="shared" si="346"/>
        <v/>
      </c>
      <c r="AN570" s="211" t="str">
        <f t="shared" si="347"/>
        <v>No</v>
      </c>
      <c r="AO570" s="211" t="str">
        <f t="shared" si="348"/>
        <v>No</v>
      </c>
      <c r="AP570" s="211" t="str">
        <f t="shared" si="349"/>
        <v>No</v>
      </c>
      <c r="AQ570" s="211" t="str">
        <f t="shared" si="350"/>
        <v/>
      </c>
      <c r="AR570" s="211" t="str">
        <f t="shared" si="351"/>
        <v/>
      </c>
      <c r="AS570" s="211" t="str">
        <f t="shared" si="352"/>
        <v/>
      </c>
      <c r="AT570" s="211" t="str">
        <f t="shared" si="353"/>
        <v/>
      </c>
      <c r="AU570" s="211" t="str">
        <f t="shared" si="354"/>
        <v/>
      </c>
      <c r="AV570" s="211" t="str">
        <f t="shared" si="355"/>
        <v/>
      </c>
      <c r="AW570" s="211" t="str">
        <f t="shared" si="356"/>
        <v/>
      </c>
      <c r="AX570" s="211" t="str">
        <f t="shared" si="359"/>
        <v>NO</v>
      </c>
      <c r="AY570" s="125" t="str">
        <f t="shared" si="360"/>
        <v/>
      </c>
    </row>
    <row r="571" spans="1:51" s="211" customFormat="1" x14ac:dyDescent="0.25">
      <c r="A571" s="211" t="s">
        <v>3820</v>
      </c>
      <c r="B571" s="211" t="s">
        <v>3820</v>
      </c>
      <c r="C571" s="211" t="str">
        <f t="shared" si="322"/>
        <v>WIFI Thermostat with Bundle - AlarmForce</v>
      </c>
      <c r="D571" s="211" t="str">
        <f t="shared" si="323"/>
        <v>Thermostat de WiFi avec bundle - AlarmForce</v>
      </c>
      <c r="E571" s="211" t="str">
        <f t="shared" si="324"/>
        <v/>
      </c>
      <c r="F571" s="211" t="str">
        <f t="shared" si="325"/>
        <v>WIFI Thermostat with Bundle - AlarmForce</v>
      </c>
      <c r="G571" s="211" t="str">
        <f t="shared" si="326"/>
        <v>Thermostat de WiFi avec bundle - AlarmForce</v>
      </c>
      <c r="H571" s="211" t="str">
        <f t="shared" si="327"/>
        <v>WIFI Thermostat with Bundle - AlarmForce</v>
      </c>
      <c r="I571" s="211" t="str">
        <f t="shared" si="357"/>
        <v>Thermostat de WiFi avec bundle - AlarmForce</v>
      </c>
      <c r="J571" s="211" t="str">
        <f t="shared" si="328"/>
        <v/>
      </c>
      <c r="K571" s="211" t="str">
        <f t="shared" si="329"/>
        <v>WIFITSTAT_B</v>
      </c>
      <c r="L571" s="211" t="str">
        <f t="shared" si="358"/>
        <v>Inventory</v>
      </c>
      <c r="M571" s="211" t="str">
        <f t="shared" si="330"/>
        <v>NO</v>
      </c>
      <c r="N571" s="211" t="str">
        <f t="shared" si="331"/>
        <v>Product</v>
      </c>
      <c r="O571" s="211" t="str">
        <f t="shared" si="332"/>
        <v>Automation</v>
      </c>
      <c r="P571" s="211" t="str">
        <f t="shared" si="333"/>
        <v>RMR</v>
      </c>
      <c r="Q571" s="349">
        <v>43930</v>
      </c>
      <c r="R571" s="349"/>
      <c r="S571" s="211" t="str">
        <f t="shared" si="334"/>
        <v>YES</v>
      </c>
      <c r="T571" s="211" t="str">
        <f t="shared" si="335"/>
        <v>NO</v>
      </c>
      <c r="U571" s="211" t="str">
        <f t="shared" si="336"/>
        <v>NO</v>
      </c>
      <c r="V571" s="211" t="str">
        <f t="shared" si="337"/>
        <v>NO</v>
      </c>
      <c r="W571" s="211" t="str">
        <f t="shared" si="338"/>
        <v>NO</v>
      </c>
      <c r="X571" s="211">
        <v>0</v>
      </c>
      <c r="Y571" s="211" t="s">
        <v>3277</v>
      </c>
      <c r="Z571" s="211" t="s">
        <v>3275</v>
      </c>
      <c r="AA571" s="211" t="s">
        <v>3319</v>
      </c>
      <c r="AB571" s="211" t="s">
        <v>3286</v>
      </c>
      <c r="AC571" s="211" t="s">
        <v>3286</v>
      </c>
      <c r="AD571" s="211" t="s">
        <v>3320</v>
      </c>
      <c r="AE571" s="211" t="str">
        <f t="shared" si="339"/>
        <v>WIFITSTAT_B</v>
      </c>
      <c r="AF571" s="211" t="str">
        <f t="shared" si="340"/>
        <v/>
      </c>
      <c r="AG571" s="211" t="str">
        <f t="shared" si="341"/>
        <v/>
      </c>
      <c r="AH571" s="211" t="str">
        <f t="shared" si="361"/>
        <v/>
      </c>
      <c r="AI571" s="211" t="str">
        <f t="shared" si="342"/>
        <v/>
      </c>
      <c r="AJ571" s="211" t="str">
        <f t="shared" si="343"/>
        <v/>
      </c>
      <c r="AK571" s="211" t="str">
        <f t="shared" si="344"/>
        <v/>
      </c>
      <c r="AL571" s="211" t="str">
        <f t="shared" si="345"/>
        <v/>
      </c>
      <c r="AM571" s="211" t="str">
        <f t="shared" si="346"/>
        <v/>
      </c>
      <c r="AN571" s="211" t="str">
        <f t="shared" si="347"/>
        <v>No</v>
      </c>
      <c r="AO571" s="211" t="str">
        <f t="shared" si="348"/>
        <v>No</v>
      </c>
      <c r="AP571" s="211" t="str">
        <f t="shared" si="349"/>
        <v>No</v>
      </c>
      <c r="AQ571" s="211" t="str">
        <f t="shared" si="350"/>
        <v/>
      </c>
      <c r="AR571" s="211" t="str">
        <f t="shared" si="351"/>
        <v/>
      </c>
      <c r="AS571" s="211" t="str">
        <f t="shared" si="352"/>
        <v/>
      </c>
      <c r="AT571" s="211" t="str">
        <f t="shared" si="353"/>
        <v/>
      </c>
      <c r="AU571" s="211" t="str">
        <f t="shared" si="354"/>
        <v/>
      </c>
      <c r="AV571" s="211" t="str">
        <f t="shared" si="355"/>
        <v/>
      </c>
      <c r="AW571" s="211" t="str">
        <f t="shared" si="356"/>
        <v/>
      </c>
      <c r="AX571" s="211" t="str">
        <f t="shared" si="359"/>
        <v>NO</v>
      </c>
      <c r="AY571" s="125" t="str">
        <f t="shared" si="360"/>
        <v/>
      </c>
    </row>
    <row r="572" spans="1:51" s="211" customFormat="1" x14ac:dyDescent="0.25">
      <c r="A572" s="211" t="s">
        <v>3819</v>
      </c>
      <c r="B572" s="211" t="s">
        <v>3819</v>
      </c>
      <c r="C572" s="211" t="str">
        <f t="shared" si="322"/>
        <v>Automation service - AlarmForce</v>
      </c>
      <c r="D572" s="211" t="str">
        <f t="shared" si="323"/>
        <v>Service de domotique - AlarmForce</v>
      </c>
      <c r="E572" s="211" t="str">
        <f t="shared" si="324"/>
        <v/>
      </c>
      <c r="F572" s="211" t="str">
        <f t="shared" si="325"/>
        <v>Provides access and control over any WiFi devices added to your AlarmForce system.</v>
      </c>
      <c r="G572" s="211" t="str">
        <f t="shared" si="326"/>
        <v>Fournit un accès et un contrôle sur tous les appareils WiFi ajoutés à votre système AlarmForce.</v>
      </c>
      <c r="H572" s="211" t="str">
        <f t="shared" si="327"/>
        <v>Automation service - AlarmForce</v>
      </c>
      <c r="I572" s="211" t="str">
        <f t="shared" si="357"/>
        <v>Service de domotique - AlarmForce</v>
      </c>
      <c r="J572" s="211" t="str">
        <f t="shared" si="328"/>
        <v/>
      </c>
      <c r="K572" s="211" t="str">
        <f t="shared" si="329"/>
        <v>WIFIHOME_B</v>
      </c>
      <c r="L572" s="211" t="str">
        <f t="shared" si="358"/>
        <v>Service</v>
      </c>
      <c r="M572" s="211" t="str">
        <f t="shared" si="330"/>
        <v>NO</v>
      </c>
      <c r="N572" s="211" t="str">
        <f t="shared" si="331"/>
        <v>Product</v>
      </c>
      <c r="O572" s="211" t="str">
        <f t="shared" si="332"/>
        <v>Service</v>
      </c>
      <c r="P572" s="211" t="str">
        <f t="shared" si="333"/>
        <v>One Time</v>
      </c>
      <c r="Q572" s="349">
        <v>43930</v>
      </c>
      <c r="R572" s="349"/>
      <c r="S572" s="211" t="str">
        <f t="shared" si="334"/>
        <v>NO</v>
      </c>
      <c r="T572" s="211" t="str">
        <f t="shared" si="335"/>
        <v>NO</v>
      </c>
      <c r="U572" s="211" t="str">
        <f t="shared" si="336"/>
        <v>NO</v>
      </c>
      <c r="V572" s="211" t="str">
        <f t="shared" si="337"/>
        <v>NO</v>
      </c>
      <c r="W572" s="211" t="str">
        <f t="shared" si="338"/>
        <v>NO</v>
      </c>
      <c r="X572" s="211">
        <v>0</v>
      </c>
      <c r="Y572" s="211" t="s">
        <v>3277</v>
      </c>
      <c r="Z572" s="211" t="s">
        <v>3275</v>
      </c>
      <c r="AA572" s="211" t="s">
        <v>3319</v>
      </c>
      <c r="AB572" s="211" t="s">
        <v>3286</v>
      </c>
      <c r="AC572" s="211" t="s">
        <v>3286</v>
      </c>
      <c r="AD572" s="211" t="s">
        <v>3320</v>
      </c>
      <c r="AE572" s="211" t="str">
        <f t="shared" si="339"/>
        <v>Service</v>
      </c>
      <c r="AF572" s="211" t="str">
        <f t="shared" si="340"/>
        <v>Service</v>
      </c>
      <c r="AG572" s="211" t="str">
        <f t="shared" si="341"/>
        <v/>
      </c>
      <c r="AH572" s="211" t="str">
        <f t="shared" si="361"/>
        <v/>
      </c>
      <c r="AI572" s="211" t="str">
        <f t="shared" si="342"/>
        <v/>
      </c>
      <c r="AJ572" s="211" t="str">
        <f t="shared" si="343"/>
        <v/>
      </c>
      <c r="AK572" s="211" t="str">
        <f t="shared" si="344"/>
        <v/>
      </c>
      <c r="AL572" s="211" t="str">
        <f t="shared" si="345"/>
        <v/>
      </c>
      <c r="AM572" s="211" t="str">
        <f t="shared" si="346"/>
        <v/>
      </c>
      <c r="AN572" s="211" t="str">
        <f t="shared" si="347"/>
        <v>No</v>
      </c>
      <c r="AO572" s="211" t="str">
        <f t="shared" si="348"/>
        <v>No</v>
      </c>
      <c r="AP572" s="211" t="str">
        <f t="shared" si="349"/>
        <v>No</v>
      </c>
      <c r="AQ572" s="211" t="str">
        <f t="shared" si="350"/>
        <v/>
      </c>
      <c r="AR572" s="211" t="str">
        <f t="shared" si="351"/>
        <v/>
      </c>
      <c r="AS572" s="211" t="str">
        <f t="shared" si="352"/>
        <v/>
      </c>
      <c r="AT572" s="211" t="str">
        <f t="shared" si="353"/>
        <v/>
      </c>
      <c r="AU572" s="211" t="str">
        <f t="shared" si="354"/>
        <v/>
      </c>
      <c r="AV572" s="211" t="str">
        <f t="shared" si="355"/>
        <v/>
      </c>
      <c r="AW572" s="211" t="str">
        <f t="shared" si="356"/>
        <v/>
      </c>
      <c r="AX572" s="211" t="str">
        <f t="shared" si="359"/>
        <v>NO</v>
      </c>
      <c r="AY572" s="125" t="str">
        <f t="shared" si="360"/>
        <v/>
      </c>
    </row>
    <row r="573" spans="1:51" s="211" customFormat="1" x14ac:dyDescent="0.25">
      <c r="A573" s="211" t="s">
        <v>2374</v>
      </c>
      <c r="B573" s="211" t="s">
        <v>2374</v>
      </c>
      <c r="C573" s="211" t="str">
        <f t="shared" si="322"/>
        <v>WIFI Black Soft Keypad - AlarmForce</v>
      </c>
      <c r="D573" s="211" t="str">
        <f t="shared" si="323"/>
        <v>Clavier logiciel WIFI noir - AlarmForce</v>
      </c>
      <c r="E573" s="211" t="str">
        <f t="shared" si="324"/>
        <v/>
      </c>
      <c r="F573" s="211" t="str">
        <f t="shared" si="325"/>
        <v>WIFI Black Soft Keypad - AlarmForce</v>
      </c>
      <c r="G573" s="211" t="str">
        <f t="shared" si="326"/>
        <v>Clavier logiciel WIFI noir - AlarmForce</v>
      </c>
      <c r="H573" s="211" t="str">
        <f t="shared" si="327"/>
        <v>WIFI Black Soft Keypad - AlarmForce</v>
      </c>
      <c r="I573" s="211" t="str">
        <f t="shared" si="357"/>
        <v>Clavier logiciel WIFI noir - AlarmForce</v>
      </c>
      <c r="J573" s="211" t="str">
        <f t="shared" si="328"/>
        <v/>
      </c>
      <c r="K573" s="211" t="str">
        <f t="shared" si="329"/>
        <v>WIFISKEYPAD</v>
      </c>
      <c r="L573" s="211" t="str">
        <f t="shared" si="358"/>
        <v>Inventory</v>
      </c>
      <c r="M573" s="211" t="str">
        <f t="shared" si="330"/>
        <v>NO</v>
      </c>
      <c r="N573" s="211" t="str">
        <f t="shared" si="331"/>
        <v>Product</v>
      </c>
      <c r="O573" s="211" t="str">
        <f t="shared" si="332"/>
        <v>Misc</v>
      </c>
      <c r="P573" s="211" t="str">
        <f t="shared" si="333"/>
        <v>One Time</v>
      </c>
      <c r="Q573" s="349">
        <v>43930</v>
      </c>
      <c r="R573" s="349"/>
      <c r="S573" s="211" t="str">
        <f t="shared" si="334"/>
        <v>YES</v>
      </c>
      <c r="T573" s="211" t="str">
        <f t="shared" si="335"/>
        <v>NO</v>
      </c>
      <c r="U573" s="211" t="str">
        <f t="shared" si="336"/>
        <v>NO</v>
      </c>
      <c r="V573" s="211" t="str">
        <f t="shared" si="337"/>
        <v>NO</v>
      </c>
      <c r="W573" s="211" t="str">
        <f t="shared" si="338"/>
        <v>NO</v>
      </c>
      <c r="X573" s="211">
        <v>0</v>
      </c>
      <c r="Y573" s="211" t="s">
        <v>3277</v>
      </c>
      <c r="Z573" s="211" t="s">
        <v>3275</v>
      </c>
      <c r="AA573" s="211" t="s">
        <v>3319</v>
      </c>
      <c r="AB573" s="211" t="s">
        <v>3286</v>
      </c>
      <c r="AC573" s="211" t="s">
        <v>3286</v>
      </c>
      <c r="AD573" s="211" t="s">
        <v>3320</v>
      </c>
      <c r="AE573" s="211" t="str">
        <f t="shared" si="339"/>
        <v>WIFISKEYPAD</v>
      </c>
      <c r="AF573" s="211" t="str">
        <f t="shared" si="340"/>
        <v/>
      </c>
      <c r="AG573" s="211" t="str">
        <f t="shared" si="341"/>
        <v/>
      </c>
      <c r="AH573" s="211" t="str">
        <f t="shared" si="361"/>
        <v>X</v>
      </c>
      <c r="AI573" s="211" t="str">
        <f t="shared" si="342"/>
        <v/>
      </c>
      <c r="AJ573" s="211" t="str">
        <f t="shared" si="343"/>
        <v/>
      </c>
      <c r="AK573" s="211" t="str">
        <f t="shared" si="344"/>
        <v/>
      </c>
      <c r="AL573" s="211" t="str">
        <f t="shared" si="345"/>
        <v/>
      </c>
      <c r="AM573" s="211" t="str">
        <f t="shared" si="346"/>
        <v/>
      </c>
      <c r="AN573" s="211" t="str">
        <f t="shared" si="347"/>
        <v>No</v>
      </c>
      <c r="AO573" s="211" t="str">
        <f t="shared" si="348"/>
        <v>No</v>
      </c>
      <c r="AP573" s="211" t="str">
        <f t="shared" si="349"/>
        <v>No</v>
      </c>
      <c r="AQ573" s="211" t="str">
        <f t="shared" si="350"/>
        <v/>
      </c>
      <c r="AR573" s="211" t="str">
        <f t="shared" si="351"/>
        <v/>
      </c>
      <c r="AS573" s="211" t="str">
        <f t="shared" si="352"/>
        <v/>
      </c>
      <c r="AT573" s="211" t="str">
        <f t="shared" si="353"/>
        <v/>
      </c>
      <c r="AU573" s="211" t="str">
        <f t="shared" si="354"/>
        <v/>
      </c>
      <c r="AV573" s="211" t="str">
        <f t="shared" si="355"/>
        <v/>
      </c>
      <c r="AW573" s="211" t="str">
        <f t="shared" si="356"/>
        <v/>
      </c>
      <c r="AX573" s="211" t="str">
        <f t="shared" si="359"/>
        <v>NO</v>
      </c>
      <c r="AY573" s="125" t="str">
        <f t="shared" si="360"/>
        <v/>
      </c>
    </row>
    <row r="574" spans="1:51" s="211" customFormat="1" x14ac:dyDescent="0.25">
      <c r="A574" s="211" t="s">
        <v>2317</v>
      </c>
      <c r="B574" s="211" t="s">
        <v>2317</v>
      </c>
      <c r="C574" s="211" t="str">
        <f t="shared" si="322"/>
        <v>Lawn Sign - AlarmForce</v>
      </c>
      <c r="D574" s="211" t="str">
        <f t="shared" si="323"/>
        <v>Panneau de pelouse - Service de AlarmForce</v>
      </c>
      <c r="E574" s="211" t="str">
        <f t="shared" si="324"/>
        <v/>
      </c>
      <c r="F574" s="211" t="str">
        <f t="shared" si="325"/>
        <v>Lawn Sign - AlarmForce</v>
      </c>
      <c r="G574" s="211" t="str">
        <f t="shared" si="326"/>
        <v>Panneau de pelouse - Service de AlarmForce</v>
      </c>
      <c r="H574" s="211" t="str">
        <f t="shared" si="327"/>
        <v>Lawn Sign - AlarmForce</v>
      </c>
      <c r="I574" s="211" t="str">
        <f t="shared" si="357"/>
        <v>Panneau de pelouse - Service de AlarmForce</v>
      </c>
      <c r="J574" s="211" t="str">
        <f t="shared" si="328"/>
        <v/>
      </c>
      <c r="K574" s="211" t="str">
        <f t="shared" si="329"/>
        <v>A241</v>
      </c>
      <c r="L574" s="211" t="str">
        <f t="shared" si="358"/>
        <v>Inventory</v>
      </c>
      <c r="M574" s="211" t="str">
        <f t="shared" si="330"/>
        <v>NO</v>
      </c>
      <c r="N574" s="211" t="str">
        <f t="shared" si="331"/>
        <v>Product</v>
      </c>
      <c r="O574" s="211" t="str">
        <f t="shared" si="332"/>
        <v>Misc</v>
      </c>
      <c r="P574" s="211" t="str">
        <f t="shared" si="333"/>
        <v>One Time</v>
      </c>
      <c r="Q574" s="349">
        <v>43930</v>
      </c>
      <c r="R574" s="349"/>
      <c r="S574" s="211" t="str">
        <f t="shared" si="334"/>
        <v>NO</v>
      </c>
      <c r="T574" s="211" t="str">
        <f t="shared" si="335"/>
        <v>NO</v>
      </c>
      <c r="U574" s="211" t="str">
        <f t="shared" si="336"/>
        <v>NO</v>
      </c>
      <c r="V574" s="211" t="str">
        <f t="shared" si="337"/>
        <v>NO</v>
      </c>
      <c r="W574" s="211" t="str">
        <f t="shared" si="338"/>
        <v>NO</v>
      </c>
      <c r="X574" s="211">
        <v>0</v>
      </c>
      <c r="Y574" s="211" t="s">
        <v>3277</v>
      </c>
      <c r="Z574" s="211" t="s">
        <v>3275</v>
      </c>
      <c r="AA574" s="211" t="s">
        <v>3319</v>
      </c>
      <c r="AB574" s="211" t="s">
        <v>3286</v>
      </c>
      <c r="AC574" s="211" t="s">
        <v>3286</v>
      </c>
      <c r="AD574" s="211" t="s">
        <v>3320</v>
      </c>
      <c r="AE574" s="211" t="str">
        <f t="shared" si="339"/>
        <v>A241</v>
      </c>
      <c r="AF574" s="211" t="str">
        <f t="shared" si="340"/>
        <v/>
      </c>
      <c r="AG574" s="211" t="str">
        <f t="shared" si="341"/>
        <v/>
      </c>
      <c r="AH574" s="211" t="str">
        <f t="shared" si="361"/>
        <v/>
      </c>
      <c r="AI574" s="211" t="str">
        <f t="shared" si="342"/>
        <v/>
      </c>
      <c r="AJ574" s="211" t="str">
        <f t="shared" si="343"/>
        <v/>
      </c>
      <c r="AK574" s="211" t="str">
        <f t="shared" si="344"/>
        <v/>
      </c>
      <c r="AL574" s="211" t="str">
        <f t="shared" si="345"/>
        <v/>
      </c>
      <c r="AM574" s="211" t="str">
        <f t="shared" si="346"/>
        <v/>
      </c>
      <c r="AN574" s="211" t="str">
        <f t="shared" si="347"/>
        <v>No</v>
      </c>
      <c r="AO574" s="211" t="str">
        <f t="shared" si="348"/>
        <v>No</v>
      </c>
      <c r="AP574" s="211" t="str">
        <f t="shared" si="349"/>
        <v>No</v>
      </c>
      <c r="AQ574" s="211" t="str">
        <f t="shared" si="350"/>
        <v/>
      </c>
      <c r="AR574" s="211" t="str">
        <f t="shared" si="351"/>
        <v/>
      </c>
      <c r="AS574" s="211" t="str">
        <f t="shared" si="352"/>
        <v/>
      </c>
      <c r="AT574" s="211" t="str">
        <f t="shared" si="353"/>
        <v/>
      </c>
      <c r="AU574" s="211" t="str">
        <f t="shared" si="354"/>
        <v/>
      </c>
      <c r="AV574" s="211" t="str">
        <f t="shared" si="355"/>
        <v/>
      </c>
      <c r="AW574" s="211" t="str">
        <f t="shared" si="356"/>
        <v/>
      </c>
      <c r="AX574" s="211" t="str">
        <f t="shared" si="359"/>
        <v>NO</v>
      </c>
      <c r="AY574" s="125" t="str">
        <f t="shared" si="360"/>
        <v/>
      </c>
    </row>
    <row r="575" spans="1:51" s="211" customFormat="1" x14ac:dyDescent="0.25">
      <c r="A575" s="211" t="s">
        <v>4585</v>
      </c>
      <c r="B575" s="211" t="s">
        <v>4585</v>
      </c>
      <c r="C575" s="211" t="str">
        <f t="shared" si="322"/>
        <v>WIFI Door Lock with Bundle - AlarmForce</v>
      </c>
      <c r="D575" s="211" t="str">
        <f t="shared" si="323"/>
        <v>Serrure de porte WiFi avec bundle - AlarmForce</v>
      </c>
      <c r="E575" s="211" t="str">
        <f t="shared" si="324"/>
        <v>WIFIDRLK_B</v>
      </c>
      <c r="F575" s="211" t="str">
        <f t="shared" si="325"/>
        <v>WIFI Door Lock with Bundle - AlarmForce</v>
      </c>
      <c r="G575" s="211" t="str">
        <f t="shared" si="326"/>
        <v>Serrure de porte WiFi avec bundle - AlarmForce</v>
      </c>
      <c r="H575" s="211" t="str">
        <f t="shared" si="327"/>
        <v>WIFI Door Lock with Bundle - AlarmForce</v>
      </c>
      <c r="I575" s="211" t="str">
        <f t="shared" si="357"/>
        <v>Serrure de porte WiFi avec bundle - AlarmForce</v>
      </c>
      <c r="J575" s="211" t="str">
        <f t="shared" si="328"/>
        <v/>
      </c>
      <c r="K575" s="211" t="str">
        <f t="shared" si="329"/>
        <v>WIFIDRLK_B</v>
      </c>
      <c r="L575" s="211" t="str">
        <f t="shared" si="358"/>
        <v>Inventory</v>
      </c>
      <c r="M575" s="211" t="str">
        <f t="shared" si="330"/>
        <v>NO</v>
      </c>
      <c r="N575" s="211" t="str">
        <f t="shared" si="331"/>
        <v>Product</v>
      </c>
      <c r="O575" s="211" t="str">
        <f t="shared" si="332"/>
        <v>Camera</v>
      </c>
      <c r="P575" s="211" t="str">
        <f t="shared" si="333"/>
        <v>One Time</v>
      </c>
      <c r="Q575" s="349">
        <v>43930</v>
      </c>
      <c r="R575" s="349"/>
      <c r="S575" s="211" t="str">
        <f t="shared" si="334"/>
        <v>YES</v>
      </c>
      <c r="T575" s="211" t="str">
        <f t="shared" si="335"/>
        <v>NO</v>
      </c>
      <c r="U575" s="211" t="str">
        <f t="shared" si="336"/>
        <v>NO</v>
      </c>
      <c r="V575" s="211" t="str">
        <f t="shared" si="337"/>
        <v>NO</v>
      </c>
      <c r="W575" s="211" t="str">
        <f t="shared" si="338"/>
        <v>NO</v>
      </c>
      <c r="X575" s="211">
        <v>0</v>
      </c>
      <c r="Y575" s="211" t="s">
        <v>3277</v>
      </c>
      <c r="Z575" s="211" t="s">
        <v>3275</v>
      </c>
      <c r="AA575" s="211" t="s">
        <v>3319</v>
      </c>
      <c r="AB575" s="211" t="s">
        <v>3286</v>
      </c>
      <c r="AC575" s="211" t="s">
        <v>3286</v>
      </c>
      <c r="AD575" s="211" t="s">
        <v>3320</v>
      </c>
      <c r="AE575" s="211" t="str">
        <f t="shared" si="339"/>
        <v>Service</v>
      </c>
      <c r="AF575" s="211" t="str">
        <f t="shared" si="340"/>
        <v>Service</v>
      </c>
      <c r="AG575" s="211" t="str">
        <f t="shared" si="341"/>
        <v/>
      </c>
      <c r="AH575" s="211" t="str">
        <f t="shared" si="361"/>
        <v/>
      </c>
      <c r="AI575" s="211" t="str">
        <f t="shared" si="342"/>
        <v/>
      </c>
      <c r="AJ575" s="211" t="str">
        <f t="shared" si="343"/>
        <v/>
      </c>
      <c r="AK575" s="211" t="str">
        <f t="shared" si="344"/>
        <v/>
      </c>
      <c r="AL575" s="211" t="str">
        <f t="shared" si="345"/>
        <v/>
      </c>
      <c r="AM575" s="211" t="str">
        <f t="shared" si="346"/>
        <v/>
      </c>
      <c r="AN575" s="211" t="str">
        <f t="shared" si="347"/>
        <v>No</v>
      </c>
      <c r="AO575" s="211" t="str">
        <f t="shared" si="348"/>
        <v>No</v>
      </c>
      <c r="AP575" s="211" t="str">
        <f t="shared" si="349"/>
        <v>No</v>
      </c>
      <c r="AQ575" s="211" t="str">
        <f t="shared" si="350"/>
        <v/>
      </c>
      <c r="AR575" s="211" t="str">
        <f t="shared" si="351"/>
        <v/>
      </c>
      <c r="AS575" s="211" t="str">
        <f t="shared" si="352"/>
        <v/>
      </c>
      <c r="AT575" s="211" t="str">
        <f t="shared" si="353"/>
        <v/>
      </c>
      <c r="AU575" s="211" t="str">
        <f t="shared" si="354"/>
        <v/>
      </c>
      <c r="AV575" s="211" t="str">
        <f t="shared" si="355"/>
        <v/>
      </c>
      <c r="AW575" s="211" t="str">
        <f t="shared" si="356"/>
        <v/>
      </c>
      <c r="AX575" s="211" t="str">
        <f t="shared" si="359"/>
        <v>NO</v>
      </c>
      <c r="AY575" s="125" t="str">
        <f t="shared" si="360"/>
        <v/>
      </c>
    </row>
    <row r="576" spans="1:51" s="211" customFormat="1" x14ac:dyDescent="0.25">
      <c r="A576" s="211" t="s">
        <v>4586</v>
      </c>
      <c r="B576" s="211" t="s">
        <v>4586</v>
      </c>
      <c r="C576" s="211" t="str">
        <f t="shared" si="322"/>
        <v>WIFI Thermostat with Bundle - AlarmForce</v>
      </c>
      <c r="D576" s="211" t="str">
        <f t="shared" si="323"/>
        <v>Thermostat de WiFi avec bundle - AlarmForce</v>
      </c>
      <c r="E576" s="211" t="str">
        <f t="shared" si="324"/>
        <v>WIFITSTAT_B</v>
      </c>
      <c r="F576" s="211" t="str">
        <f t="shared" si="325"/>
        <v>WIFI Thermostat with Bundle - AlarmForce</v>
      </c>
      <c r="G576" s="211" t="str">
        <f t="shared" si="326"/>
        <v>Thermostat de WiFi avec bundle - AlarmForce</v>
      </c>
      <c r="H576" s="211" t="str">
        <f t="shared" si="327"/>
        <v>WIFI Thermostat with Bundle - AlarmForce</v>
      </c>
      <c r="I576" s="211" t="str">
        <f t="shared" si="357"/>
        <v>Thermostat de WiFi avec bundle - AlarmForce</v>
      </c>
      <c r="J576" s="211" t="str">
        <f t="shared" si="328"/>
        <v/>
      </c>
      <c r="K576" s="211" t="str">
        <f t="shared" si="329"/>
        <v>WIFITSTAT_B</v>
      </c>
      <c r="L576" s="211" t="str">
        <f t="shared" si="358"/>
        <v>Inventory</v>
      </c>
      <c r="M576" s="211" t="str">
        <f t="shared" si="330"/>
        <v>NO</v>
      </c>
      <c r="N576" s="211" t="str">
        <f t="shared" si="331"/>
        <v>Product</v>
      </c>
      <c r="O576" s="211" t="str">
        <f t="shared" si="332"/>
        <v>Camera</v>
      </c>
      <c r="P576" s="211" t="str">
        <f t="shared" si="333"/>
        <v>One Time</v>
      </c>
      <c r="Q576" s="349">
        <v>43930</v>
      </c>
      <c r="R576" s="349"/>
      <c r="S576" s="211" t="str">
        <f t="shared" si="334"/>
        <v>YES</v>
      </c>
      <c r="T576" s="211" t="str">
        <f t="shared" si="335"/>
        <v>NO</v>
      </c>
      <c r="U576" s="211" t="str">
        <f t="shared" si="336"/>
        <v>NO</v>
      </c>
      <c r="V576" s="211" t="str">
        <f t="shared" si="337"/>
        <v>NO</v>
      </c>
      <c r="W576" s="211" t="str">
        <f t="shared" si="338"/>
        <v>NO</v>
      </c>
      <c r="X576" s="211">
        <v>0</v>
      </c>
      <c r="Y576" s="211" t="s">
        <v>3277</v>
      </c>
      <c r="Z576" s="211" t="s">
        <v>3275</v>
      </c>
      <c r="AA576" s="211" t="s">
        <v>3319</v>
      </c>
      <c r="AB576" s="211" t="s">
        <v>3286</v>
      </c>
      <c r="AC576" s="211" t="s">
        <v>3286</v>
      </c>
      <c r="AD576" s="211" t="s">
        <v>3320</v>
      </c>
      <c r="AE576" s="211" t="str">
        <f t="shared" si="339"/>
        <v>Service</v>
      </c>
      <c r="AF576" s="211" t="str">
        <f t="shared" si="340"/>
        <v>Service</v>
      </c>
      <c r="AG576" s="211" t="str">
        <f t="shared" si="341"/>
        <v/>
      </c>
      <c r="AH576" s="211" t="str">
        <f t="shared" si="361"/>
        <v/>
      </c>
      <c r="AI576" s="211" t="str">
        <f t="shared" si="342"/>
        <v/>
      </c>
      <c r="AJ576" s="211" t="str">
        <f t="shared" si="343"/>
        <v/>
      </c>
      <c r="AK576" s="211" t="str">
        <f t="shared" si="344"/>
        <v/>
      </c>
      <c r="AL576" s="211" t="str">
        <f t="shared" si="345"/>
        <v/>
      </c>
      <c r="AM576" s="211" t="str">
        <f t="shared" si="346"/>
        <v/>
      </c>
      <c r="AN576" s="211" t="str">
        <f t="shared" si="347"/>
        <v>No</v>
      </c>
      <c r="AO576" s="211" t="str">
        <f t="shared" si="348"/>
        <v>No</v>
      </c>
      <c r="AP576" s="211" t="str">
        <f t="shared" si="349"/>
        <v>No</v>
      </c>
      <c r="AQ576" s="211" t="str">
        <f t="shared" si="350"/>
        <v/>
      </c>
      <c r="AR576" s="211" t="str">
        <f t="shared" si="351"/>
        <v/>
      </c>
      <c r="AS576" s="211" t="str">
        <f t="shared" si="352"/>
        <v/>
      </c>
      <c r="AT576" s="211" t="str">
        <f t="shared" si="353"/>
        <v/>
      </c>
      <c r="AU576" s="211" t="str">
        <f t="shared" si="354"/>
        <v/>
      </c>
      <c r="AV576" s="211" t="str">
        <f t="shared" si="355"/>
        <v/>
      </c>
      <c r="AW576" s="211" t="str">
        <f t="shared" si="356"/>
        <v/>
      </c>
      <c r="AX576" s="211" t="str">
        <f t="shared" si="359"/>
        <v>NO</v>
      </c>
      <c r="AY576" s="125" t="str">
        <f t="shared" si="360"/>
        <v/>
      </c>
    </row>
    <row r="577" spans="1:51" s="211" customFormat="1" x14ac:dyDescent="0.25">
      <c r="A577" s="211" t="s">
        <v>4587</v>
      </c>
      <c r="B577" s="211" t="s">
        <v>4587</v>
      </c>
      <c r="C577" s="211" t="str">
        <f t="shared" ref="C577:C640" si="362">VLOOKUP($A577,masterdata,3,0)</f>
        <v>Smoke Detector - AlarmForce</v>
      </c>
      <c r="D577" s="211" t="str">
        <f t="shared" ref="D577:D640" si="363">VLOOKUP($A577,masterdata,4,0)</f>
        <v>Détecteur de fumée - AlarmForce</v>
      </c>
      <c r="E577" s="211" t="str">
        <f t="shared" ref="E577:E640" si="364">IF(VLOOKUP($A577,masterdata,27,0)=0,"",VLOOKUP($A577,masterdata,27,0))</f>
        <v/>
      </c>
      <c r="F577" s="211" t="str">
        <f t="shared" ref="F577:F640" si="365">VLOOKUP($A577,masterdata,12,0)</f>
        <v>Smoke Detector - AlarmForce</v>
      </c>
      <c r="G577" s="211" t="str">
        <f t="shared" ref="G577:G640" si="366">VLOOKUP($A577,masterdata,13,0)</f>
        <v>Détecteur de fumée - AlarmForce</v>
      </c>
      <c r="H577" s="211" t="str">
        <f t="shared" ref="H577:H640" si="367">VLOOKUP($A577,masterdata,3,0)</f>
        <v>Smoke Detector - AlarmForce</v>
      </c>
      <c r="I577" s="211" t="str">
        <f t="shared" si="357"/>
        <v>Détecteur de fumée - AlarmForce</v>
      </c>
      <c r="J577" s="211" t="str">
        <f t="shared" ref="J577:J640" si="368">IF(VLOOKUP($A577,masterdata,28,0)=0,"",VLOOKUP($A577,masterdata,28,0))</f>
        <v/>
      </c>
      <c r="K577" s="211" t="str">
        <f t="shared" ref="K577:K640" si="369">IF(VLOOKUP($A577,masterdata,26,0)=0,"",VLOOKUP($A577,masterdata,26,0))</f>
        <v>DXS-73</v>
      </c>
      <c r="L577" s="211" t="str">
        <f t="shared" si="358"/>
        <v>Inventory</v>
      </c>
      <c r="M577" s="211" t="str">
        <f t="shared" ref="M577:M640" si="370">VLOOKUP($A577,masterdata,54,0)</f>
        <v>NO</v>
      </c>
      <c r="N577" s="211" t="str">
        <f t="shared" ref="N577:N640" si="371">VLOOKUP($A577,masterdata,30,0)</f>
        <v>Product</v>
      </c>
      <c r="O577" s="211" t="str">
        <f t="shared" ref="O577:O640" si="372">VLOOKUP($A577,masterdata,31,0)</f>
        <v>Sensor</v>
      </c>
      <c r="P577" s="211" t="str">
        <f t="shared" ref="P577:P640" si="373">VLOOKUP($A577,masterdata,16,0)</f>
        <v>One Time</v>
      </c>
      <c r="Q577" s="349">
        <v>43930</v>
      </c>
      <c r="R577" s="349"/>
      <c r="S577" s="211" t="str">
        <f t="shared" ref="S577:S640" si="374">VLOOKUP($A577,masterdata,21,0)</f>
        <v>YES</v>
      </c>
      <c r="T577" s="211" t="str">
        <f t="shared" ref="T577:T640" si="375">VLOOKUP($A577,masterdata,32,0)</f>
        <v>NO</v>
      </c>
      <c r="U577" s="211" t="str">
        <f t="shared" ref="U577:U640" si="376">VLOOKUP($A577,masterdata,33,0)</f>
        <v>NO</v>
      </c>
      <c r="V577" s="211" t="str">
        <f t="shared" ref="V577:V640" si="377">VLOOKUP($A577,masterdata,25,0)</f>
        <v>NO</v>
      </c>
      <c r="W577" s="211" t="str">
        <f t="shared" ref="W577:W640" si="378">VLOOKUP($A577,masterdata,20,0)</f>
        <v>NO</v>
      </c>
      <c r="X577" s="211">
        <v>0</v>
      </c>
      <c r="Y577" s="211" t="s">
        <v>3277</v>
      </c>
      <c r="Z577" s="211" t="s">
        <v>3275</v>
      </c>
      <c r="AA577" s="211" t="s">
        <v>3319</v>
      </c>
      <c r="AB577" s="211" t="s">
        <v>3286</v>
      </c>
      <c r="AC577" s="211" t="s">
        <v>3286</v>
      </c>
      <c r="AD577" s="211" t="s">
        <v>3320</v>
      </c>
      <c r="AE577" s="211" t="str">
        <f t="shared" ref="AE577:AE640" si="379">VLOOKUP($A577,masterdata,18,0)</f>
        <v>Service</v>
      </c>
      <c r="AF577" s="211" t="str">
        <f t="shared" ref="AF577:AF640" si="380">IF(VLOOKUP($A577,masterdata,19,0)="","",VLOOKUP($A577,masterdata,19,0))</f>
        <v/>
      </c>
      <c r="AG577" s="211" t="str">
        <f t="shared" ref="AG577:AG640" si="381">IF(VLOOKUP($A577,masterdata,36,0)="","",VLOOKUP($A577,masterdata,36,0))</f>
        <v/>
      </c>
      <c r="AH577" s="211" t="str">
        <f t="shared" si="361"/>
        <v>X</v>
      </c>
      <c r="AI577" s="211" t="str">
        <f t="shared" ref="AI577:AI640" si="382">IF(VLOOKUP($A577,masterdata,38,0)="","",VLOOKUP($A577,masterdata,38,0))</f>
        <v/>
      </c>
      <c r="AJ577" s="211" t="str">
        <f t="shared" ref="AJ577:AJ640" si="383">IF(VLOOKUP($A577,masterdata,39,0)="","",VLOOKUP($A577,masterdata,39,0))</f>
        <v/>
      </c>
      <c r="AK577" s="211" t="str">
        <f t="shared" ref="AK577:AK640" si="384">IF(VLOOKUP($A577,masterdata,40,0)="","",VLOOKUP($A577,masterdata,40,0))</f>
        <v>YES</v>
      </c>
      <c r="AL577" s="211">
        <f t="shared" ref="AL577:AL640" si="385">IF(VLOOKUP($A577,masterdata,41,0)="","",VLOOKUP($A577,masterdata,41,0))</f>
        <v>120</v>
      </c>
      <c r="AM577" s="211" t="str">
        <f t="shared" ref="AM577:AM640" si="386">IF(VLOOKUP($A577,masterdata,43,0)="","",VLOOKUP($A577,masterdata,43,0))</f>
        <v/>
      </c>
      <c r="AN577" s="211" t="str">
        <f t="shared" ref="AN577:AN640" si="387">VLOOKUP($A577,masterdata,44,0)</f>
        <v>No</v>
      </c>
      <c r="AO577" s="211" t="str">
        <f t="shared" ref="AO577:AO640" si="388">VLOOKUP($A577,masterdata,45,0)</f>
        <v>Yes</v>
      </c>
      <c r="AP577" s="211" t="str">
        <f t="shared" ref="AP577:AP640" si="389">VLOOKUP($A577,masterdata,46,0)</f>
        <v>No</v>
      </c>
      <c r="AQ577" s="211" t="str">
        <f t="shared" ref="AQ577:AQ640" si="390">IF(VLOOKUP($A577,masterdata,47,0)="","",VLOOKUP($A577,masterdata,47,0))</f>
        <v/>
      </c>
      <c r="AR577" s="211" t="str">
        <f t="shared" ref="AR577:AR640" si="391">IF(VLOOKUP($A577,masterdata,48,0)="","",VLOOKUP($A577,masterdata,48,0))</f>
        <v/>
      </c>
      <c r="AS577" s="211" t="str">
        <f t="shared" ref="AS577:AS640" si="392">IF(VLOOKUP($A577,masterdata,49,0)="","",VLOOKUP($A577,masterdata,49,0))</f>
        <v>SMOKE DETECTOR</v>
      </c>
      <c r="AT577" s="211" t="str">
        <f t="shared" ref="AT577:AT640" si="393">IF(VLOOKUP($A577,masterdata,50,0)="","",VLOOKUP($A577,masterdata,50,0))</f>
        <v/>
      </c>
      <c r="AU577" s="211" t="str">
        <f t="shared" ref="AU577:AU640" si="394">IF(VLOOKUP($A577,masterdata,51,0)="","",VLOOKUP($A577,masterdata,51,0))</f>
        <v/>
      </c>
      <c r="AV577" s="211" t="str">
        <f t="shared" ref="AV577:AV640" si="395">IF(VLOOKUP($A577,masterdata,52,0)="","",VLOOKUP($A577,masterdata,52,0))</f>
        <v/>
      </c>
      <c r="AW577" s="211" t="str">
        <f t="shared" ref="AW577:AW640" si="396">IF(VLOOKUP($A577,masterdata,53,0)="","",VLOOKUP($A577,masterdata,53,0))</f>
        <v/>
      </c>
      <c r="AX577" s="211" t="str">
        <f t="shared" si="359"/>
        <v>NO</v>
      </c>
      <c r="AY577" s="125" t="str">
        <f t="shared" si="360"/>
        <v/>
      </c>
    </row>
    <row r="578" spans="1:51" s="211" customFormat="1" x14ac:dyDescent="0.25">
      <c r="A578" s="211" t="s">
        <v>4588</v>
      </c>
      <c r="B578" s="211" t="s">
        <v>4588</v>
      </c>
      <c r="C578" s="211" t="str">
        <f t="shared" si="362"/>
        <v>Smoke Detector - AlarmForce</v>
      </c>
      <c r="D578" s="211" t="str">
        <f t="shared" si="363"/>
        <v>Détecteur de fumée - AlarmForce</v>
      </c>
      <c r="E578" s="211" t="str">
        <f t="shared" si="364"/>
        <v/>
      </c>
      <c r="F578" s="211" t="str">
        <f t="shared" si="365"/>
        <v>Smoke Detector - AlarmForce</v>
      </c>
      <c r="G578" s="211" t="str">
        <f t="shared" si="366"/>
        <v>Détecteur de fumée - AlarmForce</v>
      </c>
      <c r="H578" s="211" t="str">
        <f t="shared" si="367"/>
        <v>Smoke Detector - AlarmForce</v>
      </c>
      <c r="I578" s="211" t="str">
        <f t="shared" ref="I578:I641" si="397">VLOOKUP($A578,masterdata,4,0)</f>
        <v>Détecteur de fumée - AlarmForce</v>
      </c>
      <c r="J578" s="211" t="str">
        <f t="shared" si="368"/>
        <v/>
      </c>
      <c r="K578" s="211" t="str">
        <f t="shared" si="369"/>
        <v>DXS-72AF</v>
      </c>
      <c r="L578" s="211" t="str">
        <f t="shared" ref="L578:L641" si="398">VLOOKUP($A578,masterdata,29,0)</f>
        <v>Inventory</v>
      </c>
      <c r="M578" s="211" t="str">
        <f t="shared" si="370"/>
        <v>NO</v>
      </c>
      <c r="N578" s="211" t="str">
        <f t="shared" si="371"/>
        <v>Product</v>
      </c>
      <c r="O578" s="211" t="str">
        <f t="shared" si="372"/>
        <v>Sensor</v>
      </c>
      <c r="P578" s="211" t="str">
        <f t="shared" si="373"/>
        <v>One Time</v>
      </c>
      <c r="Q578" s="349">
        <v>43930</v>
      </c>
      <c r="R578" s="349"/>
      <c r="S578" s="211" t="str">
        <f t="shared" si="374"/>
        <v>YES</v>
      </c>
      <c r="T578" s="211" t="str">
        <f t="shared" si="375"/>
        <v>NO</v>
      </c>
      <c r="U578" s="211" t="str">
        <f t="shared" si="376"/>
        <v>NO</v>
      </c>
      <c r="V578" s="211" t="str">
        <f t="shared" si="377"/>
        <v>NO</v>
      </c>
      <c r="W578" s="211" t="str">
        <f t="shared" si="378"/>
        <v>NO</v>
      </c>
      <c r="X578" s="211">
        <v>0</v>
      </c>
      <c r="Y578" s="211" t="s">
        <v>3277</v>
      </c>
      <c r="Z578" s="211" t="s">
        <v>3275</v>
      </c>
      <c r="AA578" s="211" t="s">
        <v>3319</v>
      </c>
      <c r="AB578" s="211" t="s">
        <v>3286</v>
      </c>
      <c r="AC578" s="211" t="s">
        <v>3286</v>
      </c>
      <c r="AD578" s="211" t="s">
        <v>3320</v>
      </c>
      <c r="AE578" s="211" t="str">
        <f t="shared" si="379"/>
        <v>DXT-72</v>
      </c>
      <c r="AF578" s="211" t="str">
        <f t="shared" si="380"/>
        <v/>
      </c>
      <c r="AG578" s="211" t="str">
        <f t="shared" si="381"/>
        <v/>
      </c>
      <c r="AH578" s="211" t="str">
        <f t="shared" si="361"/>
        <v>X</v>
      </c>
      <c r="AI578" s="211" t="str">
        <f t="shared" si="382"/>
        <v/>
      </c>
      <c r="AJ578" s="211" t="str">
        <f t="shared" si="383"/>
        <v/>
      </c>
      <c r="AK578" s="211" t="str">
        <f t="shared" si="384"/>
        <v>YES</v>
      </c>
      <c r="AL578" s="211">
        <f t="shared" si="385"/>
        <v>120</v>
      </c>
      <c r="AM578" s="211" t="str">
        <f t="shared" si="386"/>
        <v/>
      </c>
      <c r="AN578" s="211" t="str">
        <f t="shared" si="387"/>
        <v>No</v>
      </c>
      <c r="AO578" s="211" t="str">
        <f t="shared" si="388"/>
        <v>Yes</v>
      </c>
      <c r="AP578" s="211" t="str">
        <f t="shared" si="389"/>
        <v>No</v>
      </c>
      <c r="AQ578" s="211" t="str">
        <f t="shared" si="390"/>
        <v/>
      </c>
      <c r="AR578" s="211" t="str">
        <f t="shared" si="391"/>
        <v/>
      </c>
      <c r="AS578" s="211" t="str">
        <f t="shared" si="392"/>
        <v>SMOKE DETECTOR</v>
      </c>
      <c r="AT578" s="211" t="str">
        <f t="shared" si="393"/>
        <v/>
      </c>
      <c r="AU578" s="211" t="str">
        <f t="shared" si="394"/>
        <v/>
      </c>
      <c r="AV578" s="211" t="str">
        <f t="shared" si="395"/>
        <v/>
      </c>
      <c r="AW578" s="211" t="str">
        <f t="shared" si="396"/>
        <v/>
      </c>
      <c r="AX578" s="211" t="str">
        <f t="shared" ref="AX578:AX641" si="399">IF(VLOOKUP($A578,masterdata,24,0)="","",VLOOKUP($A578,masterdata,24,0))</f>
        <v>NO</v>
      </c>
      <c r="AY578" s="125" t="str">
        <f t="shared" ref="AY578:AY641" si="400">IF(VLOOKUP($A578,masterdata,42,0)="","",VLOOKUP($A578,masterdata,42,0))</f>
        <v/>
      </c>
    </row>
    <row r="579" spans="1:51" s="211" customFormat="1" x14ac:dyDescent="0.25">
      <c r="A579" s="211" t="s">
        <v>4589</v>
      </c>
      <c r="B579" s="211" t="s">
        <v>4589</v>
      </c>
      <c r="C579" s="211" t="str">
        <f t="shared" si="362"/>
        <v>Smoke Detector - AlarmForce</v>
      </c>
      <c r="D579" s="211" t="str">
        <f t="shared" si="363"/>
        <v>Détecteur de fumée - AlarmForce</v>
      </c>
      <c r="E579" s="211" t="str">
        <f t="shared" si="364"/>
        <v/>
      </c>
      <c r="F579" s="211" t="str">
        <f t="shared" si="365"/>
        <v>Smoke Detector - AlarmForce</v>
      </c>
      <c r="G579" s="211" t="str">
        <f t="shared" si="366"/>
        <v>Détecteur de fumée - AlarmForce</v>
      </c>
      <c r="H579" s="211" t="str">
        <f t="shared" si="367"/>
        <v>Smoke Detector - AlarmForce</v>
      </c>
      <c r="I579" s="211" t="str">
        <f t="shared" si="397"/>
        <v>Détecteur de fumée - AlarmForce</v>
      </c>
      <c r="J579" s="211" t="str">
        <f t="shared" si="368"/>
        <v/>
      </c>
      <c r="K579" s="211" t="str">
        <f t="shared" si="369"/>
        <v>ESL240-CO2</v>
      </c>
      <c r="L579" s="211" t="str">
        <f t="shared" si="398"/>
        <v>Inventory</v>
      </c>
      <c r="M579" s="211" t="str">
        <f t="shared" si="370"/>
        <v>NO</v>
      </c>
      <c r="N579" s="211" t="str">
        <f t="shared" si="371"/>
        <v>Product</v>
      </c>
      <c r="O579" s="211" t="str">
        <f t="shared" si="372"/>
        <v>Sensor</v>
      </c>
      <c r="P579" s="211" t="str">
        <f t="shared" si="373"/>
        <v>One Time</v>
      </c>
      <c r="Q579" s="349">
        <v>43930</v>
      </c>
      <c r="R579" s="349"/>
      <c r="S579" s="211" t="str">
        <f t="shared" si="374"/>
        <v>YES</v>
      </c>
      <c r="T579" s="211" t="str">
        <f t="shared" si="375"/>
        <v>NO</v>
      </c>
      <c r="U579" s="211" t="str">
        <f t="shared" si="376"/>
        <v>NO</v>
      </c>
      <c r="V579" s="211" t="str">
        <f t="shared" si="377"/>
        <v>NO</v>
      </c>
      <c r="W579" s="211" t="str">
        <f t="shared" si="378"/>
        <v>NO</v>
      </c>
      <c r="X579" s="211">
        <v>0</v>
      </c>
      <c r="Y579" s="211" t="s">
        <v>3277</v>
      </c>
      <c r="Z579" s="211" t="s">
        <v>3275</v>
      </c>
      <c r="AA579" s="211" t="s">
        <v>3319</v>
      </c>
      <c r="AB579" s="211" t="s">
        <v>3286</v>
      </c>
      <c r="AC579" s="211" t="s">
        <v>3286</v>
      </c>
      <c r="AD579" s="211" t="s">
        <v>3320</v>
      </c>
      <c r="AE579" s="211" t="str">
        <f t="shared" si="379"/>
        <v>ESL240-CO2</v>
      </c>
      <c r="AF579" s="211" t="str">
        <f t="shared" si="380"/>
        <v/>
      </c>
      <c r="AG579" s="211" t="str">
        <f t="shared" si="381"/>
        <v/>
      </c>
      <c r="AH579" s="211" t="str">
        <f t="shared" si="361"/>
        <v>X</v>
      </c>
      <c r="AI579" s="211" t="str">
        <f t="shared" si="382"/>
        <v/>
      </c>
      <c r="AJ579" s="211" t="str">
        <f t="shared" si="383"/>
        <v/>
      </c>
      <c r="AK579" s="211" t="str">
        <f t="shared" si="384"/>
        <v>YES</v>
      </c>
      <c r="AL579" s="211">
        <f t="shared" si="385"/>
        <v>120</v>
      </c>
      <c r="AM579" s="211" t="str">
        <f t="shared" si="386"/>
        <v/>
      </c>
      <c r="AN579" s="211" t="str">
        <f t="shared" si="387"/>
        <v>No</v>
      </c>
      <c r="AO579" s="211" t="str">
        <f t="shared" si="388"/>
        <v>Yes</v>
      </c>
      <c r="AP579" s="211" t="str">
        <f t="shared" si="389"/>
        <v>No</v>
      </c>
      <c r="AQ579" s="211" t="str">
        <f t="shared" si="390"/>
        <v/>
      </c>
      <c r="AR579" s="211" t="str">
        <f t="shared" si="391"/>
        <v/>
      </c>
      <c r="AS579" s="211" t="str">
        <f t="shared" si="392"/>
        <v>CO DETECTOR</v>
      </c>
      <c r="AT579" s="211" t="str">
        <f t="shared" si="393"/>
        <v/>
      </c>
      <c r="AU579" s="211" t="str">
        <f t="shared" si="394"/>
        <v/>
      </c>
      <c r="AV579" s="211" t="str">
        <f t="shared" si="395"/>
        <v/>
      </c>
      <c r="AW579" s="211" t="str">
        <f t="shared" si="396"/>
        <v/>
      </c>
      <c r="AX579" s="211" t="str">
        <f t="shared" si="399"/>
        <v>NO</v>
      </c>
      <c r="AY579" s="125" t="str">
        <f t="shared" si="400"/>
        <v/>
      </c>
    </row>
    <row r="580" spans="1:51" s="211" customFormat="1" x14ac:dyDescent="0.25">
      <c r="A580" s="211" t="s">
        <v>4590</v>
      </c>
      <c r="B580" s="211" t="s">
        <v>4590</v>
      </c>
      <c r="C580" s="211" t="str">
        <f t="shared" si="362"/>
        <v>DX Keypad Rectangular, Large - AlarmForce</v>
      </c>
      <c r="D580" s="211" t="str">
        <f t="shared" si="363"/>
        <v>Clavier DX rectangulaire, grand - AlarmForce</v>
      </c>
      <c r="E580" s="211" t="str">
        <f t="shared" si="364"/>
        <v/>
      </c>
      <c r="F580" s="211" t="str">
        <f t="shared" si="365"/>
        <v>DX Keypad Rectangular, Large - AlarmForce</v>
      </c>
      <c r="G580" s="211" t="str">
        <f t="shared" si="366"/>
        <v>Clavier DX rectangulaire, grand - AlarmForce</v>
      </c>
      <c r="H580" s="211" t="str">
        <f t="shared" si="367"/>
        <v>DX Keypad Rectangular, Large - AlarmForce</v>
      </c>
      <c r="I580" s="211" t="str">
        <f t="shared" si="397"/>
        <v>Clavier DX rectangulaire, grand - AlarmForce</v>
      </c>
      <c r="J580" s="211" t="str">
        <f t="shared" si="368"/>
        <v/>
      </c>
      <c r="K580" s="211" t="str">
        <f t="shared" si="369"/>
        <v>DF-10</v>
      </c>
      <c r="L580" s="211" t="str">
        <f t="shared" si="398"/>
        <v>Inventory</v>
      </c>
      <c r="M580" s="211" t="str">
        <f t="shared" si="370"/>
        <v>NO</v>
      </c>
      <c r="N580" s="211" t="str">
        <f t="shared" si="371"/>
        <v>Product</v>
      </c>
      <c r="O580" s="211" t="str">
        <f t="shared" si="372"/>
        <v>Misc</v>
      </c>
      <c r="P580" s="211" t="str">
        <f t="shared" si="373"/>
        <v>One Time</v>
      </c>
      <c r="Q580" s="349">
        <v>43930</v>
      </c>
      <c r="R580" s="349"/>
      <c r="S580" s="211" t="str">
        <f t="shared" si="374"/>
        <v>YES</v>
      </c>
      <c r="T580" s="211" t="str">
        <f t="shared" si="375"/>
        <v>NO</v>
      </c>
      <c r="U580" s="211" t="str">
        <f t="shared" si="376"/>
        <v>NO</v>
      </c>
      <c r="V580" s="211" t="str">
        <f t="shared" si="377"/>
        <v>NO</v>
      </c>
      <c r="W580" s="211" t="str">
        <f t="shared" si="378"/>
        <v>NO</v>
      </c>
      <c r="X580" s="211">
        <v>0</v>
      </c>
      <c r="Y580" s="211" t="s">
        <v>3277</v>
      </c>
      <c r="Z580" s="211" t="s">
        <v>3275</v>
      </c>
      <c r="AA580" s="211" t="s">
        <v>3319</v>
      </c>
      <c r="AB580" s="211" t="s">
        <v>3286</v>
      </c>
      <c r="AC580" s="211" t="s">
        <v>3286</v>
      </c>
      <c r="AD580" s="211" t="s">
        <v>3320</v>
      </c>
      <c r="AE580" s="211" t="str">
        <f t="shared" si="379"/>
        <v>Service</v>
      </c>
      <c r="AF580" s="211" t="str">
        <f t="shared" si="380"/>
        <v/>
      </c>
      <c r="AG580" s="211" t="str">
        <f t="shared" si="381"/>
        <v/>
      </c>
      <c r="AH580" s="211" t="str">
        <f t="shared" si="361"/>
        <v>X</v>
      </c>
      <c r="AI580" s="211" t="str">
        <f t="shared" si="382"/>
        <v/>
      </c>
      <c r="AJ580" s="211" t="str">
        <f t="shared" si="383"/>
        <v/>
      </c>
      <c r="AK580" s="211" t="str">
        <f t="shared" si="384"/>
        <v/>
      </c>
      <c r="AL580" s="211" t="str">
        <f t="shared" si="385"/>
        <v/>
      </c>
      <c r="AM580" s="211" t="str">
        <f t="shared" si="386"/>
        <v/>
      </c>
      <c r="AN580" s="211" t="str">
        <f t="shared" si="387"/>
        <v>No</v>
      </c>
      <c r="AO580" s="211" t="str">
        <f t="shared" si="388"/>
        <v>Yes</v>
      </c>
      <c r="AP580" s="211" t="str">
        <f t="shared" si="389"/>
        <v>No</v>
      </c>
      <c r="AQ580" s="211" t="str">
        <f t="shared" si="390"/>
        <v/>
      </c>
      <c r="AR580" s="211" t="str">
        <f t="shared" si="391"/>
        <v/>
      </c>
      <c r="AS580" s="211" t="str">
        <f t="shared" si="392"/>
        <v>KEYPAD</v>
      </c>
      <c r="AT580" s="211" t="str">
        <f t="shared" si="393"/>
        <v/>
      </c>
      <c r="AU580" s="211" t="str">
        <f t="shared" si="394"/>
        <v/>
      </c>
      <c r="AV580" s="211" t="str">
        <f t="shared" si="395"/>
        <v/>
      </c>
      <c r="AW580" s="211" t="str">
        <f t="shared" si="396"/>
        <v/>
      </c>
      <c r="AX580" s="211" t="str">
        <f t="shared" si="399"/>
        <v>NO</v>
      </c>
      <c r="AY580" s="125" t="str">
        <f t="shared" si="400"/>
        <v/>
      </c>
    </row>
    <row r="581" spans="1:51" s="211" customFormat="1" x14ac:dyDescent="0.25">
      <c r="A581" s="211" t="s">
        <v>4595</v>
      </c>
      <c r="B581" s="211" t="s">
        <v>4595</v>
      </c>
      <c r="C581" s="211" t="str">
        <f t="shared" si="362"/>
        <v>DX Keypad Square, Small - AlarmForce</v>
      </c>
      <c r="D581" s="211" t="str">
        <f t="shared" si="363"/>
        <v>Clavier DX carré, petit - AlarmForce</v>
      </c>
      <c r="E581" s="211" t="str">
        <f t="shared" si="364"/>
        <v/>
      </c>
      <c r="F581" s="211" t="str">
        <f t="shared" si="365"/>
        <v>DX Keypad Square, Small - AlarmForce</v>
      </c>
      <c r="G581" s="211" t="str">
        <f t="shared" si="366"/>
        <v>Clavier DX carré, petit - AlarmForce</v>
      </c>
      <c r="H581" s="211" t="str">
        <f t="shared" si="367"/>
        <v>DX Keypad Square, Small - AlarmForce</v>
      </c>
      <c r="I581" s="211" t="str">
        <f t="shared" si="397"/>
        <v>Clavier DX carré, petit - AlarmForce</v>
      </c>
      <c r="J581" s="211" t="str">
        <f t="shared" si="368"/>
        <v/>
      </c>
      <c r="K581" s="211" t="str">
        <f t="shared" si="369"/>
        <v>DXS-10AF</v>
      </c>
      <c r="L581" s="211" t="str">
        <f t="shared" si="398"/>
        <v>Inventory</v>
      </c>
      <c r="M581" s="211" t="str">
        <f t="shared" si="370"/>
        <v>NO</v>
      </c>
      <c r="N581" s="211" t="str">
        <f t="shared" si="371"/>
        <v>Product</v>
      </c>
      <c r="O581" s="211" t="str">
        <f t="shared" si="372"/>
        <v>Misc</v>
      </c>
      <c r="P581" s="211" t="str">
        <f t="shared" si="373"/>
        <v>One Time</v>
      </c>
      <c r="Q581" s="349">
        <v>43930</v>
      </c>
      <c r="R581" s="349"/>
      <c r="S581" s="211" t="str">
        <f t="shared" si="374"/>
        <v>YES</v>
      </c>
      <c r="T581" s="211" t="str">
        <f t="shared" si="375"/>
        <v>NO</v>
      </c>
      <c r="U581" s="211" t="str">
        <f t="shared" si="376"/>
        <v>NO</v>
      </c>
      <c r="V581" s="211" t="str">
        <f t="shared" si="377"/>
        <v>NO</v>
      </c>
      <c r="W581" s="211" t="str">
        <f t="shared" si="378"/>
        <v>NO</v>
      </c>
      <c r="X581" s="211">
        <v>0</v>
      </c>
      <c r="Y581" s="211" t="s">
        <v>3277</v>
      </c>
      <c r="Z581" s="211" t="s">
        <v>3275</v>
      </c>
      <c r="AA581" s="211" t="s">
        <v>3319</v>
      </c>
      <c r="AB581" s="211" t="s">
        <v>3286</v>
      </c>
      <c r="AC581" s="211" t="s">
        <v>3286</v>
      </c>
      <c r="AD581" s="211" t="s">
        <v>3320</v>
      </c>
      <c r="AE581" s="211" t="str">
        <f t="shared" si="379"/>
        <v>Service</v>
      </c>
      <c r="AF581" s="211" t="str">
        <f t="shared" si="380"/>
        <v/>
      </c>
      <c r="AG581" s="211" t="str">
        <f t="shared" si="381"/>
        <v/>
      </c>
      <c r="AH581" s="211" t="str">
        <f t="shared" si="361"/>
        <v>X</v>
      </c>
      <c r="AI581" s="211" t="str">
        <f t="shared" si="382"/>
        <v/>
      </c>
      <c r="AJ581" s="211" t="str">
        <f t="shared" si="383"/>
        <v/>
      </c>
      <c r="AK581" s="211" t="str">
        <f t="shared" si="384"/>
        <v/>
      </c>
      <c r="AL581" s="211" t="str">
        <f t="shared" si="385"/>
        <v/>
      </c>
      <c r="AM581" s="211" t="str">
        <f t="shared" si="386"/>
        <v/>
      </c>
      <c r="AN581" s="211" t="str">
        <f t="shared" si="387"/>
        <v>No</v>
      </c>
      <c r="AO581" s="211" t="str">
        <f t="shared" si="388"/>
        <v>Yes</v>
      </c>
      <c r="AP581" s="211" t="str">
        <f t="shared" si="389"/>
        <v>No</v>
      </c>
      <c r="AQ581" s="211" t="str">
        <f t="shared" si="390"/>
        <v/>
      </c>
      <c r="AR581" s="211" t="str">
        <f t="shared" si="391"/>
        <v/>
      </c>
      <c r="AS581" s="211" t="str">
        <f t="shared" si="392"/>
        <v>KEYPAD</v>
      </c>
      <c r="AT581" s="211" t="str">
        <f t="shared" si="393"/>
        <v/>
      </c>
      <c r="AU581" s="211" t="str">
        <f t="shared" si="394"/>
        <v/>
      </c>
      <c r="AV581" s="211" t="str">
        <f t="shared" si="395"/>
        <v/>
      </c>
      <c r="AW581" s="211" t="str">
        <f t="shared" si="396"/>
        <v/>
      </c>
      <c r="AX581" s="211" t="str">
        <f t="shared" si="399"/>
        <v>NO</v>
      </c>
      <c r="AY581" s="125" t="str">
        <f t="shared" si="400"/>
        <v/>
      </c>
    </row>
    <row r="582" spans="1:51" s="211" customFormat="1" x14ac:dyDescent="0.25">
      <c r="A582" s="211" t="s">
        <v>4599</v>
      </c>
      <c r="B582" s="211" t="s">
        <v>4599</v>
      </c>
      <c r="C582" s="211" t="str">
        <f t="shared" si="362"/>
        <v>Keypad with Back Light - AlarmForce</v>
      </c>
      <c r="D582" s="211" t="str">
        <f t="shared" si="363"/>
        <v>Clavier avec rétroéclairage - AlarmForce</v>
      </c>
      <c r="E582" s="211" t="str">
        <f t="shared" si="364"/>
        <v/>
      </c>
      <c r="F582" s="211" t="str">
        <f t="shared" si="365"/>
        <v>Keypad with Back Light - AlarmForce</v>
      </c>
      <c r="G582" s="211" t="str">
        <f t="shared" si="366"/>
        <v>Clavier avec rétroéclairage - AlarmForce</v>
      </c>
      <c r="H582" s="211" t="str">
        <f t="shared" si="367"/>
        <v>Keypad with Back Light - AlarmForce</v>
      </c>
      <c r="I582" s="211" t="str">
        <f t="shared" si="397"/>
        <v>Clavier avec rétroéclairage - AlarmForce</v>
      </c>
      <c r="J582" s="211" t="str">
        <f t="shared" si="368"/>
        <v/>
      </c>
      <c r="K582" s="211" t="str">
        <f t="shared" si="369"/>
        <v>KP7</v>
      </c>
      <c r="L582" s="211" t="str">
        <f t="shared" si="398"/>
        <v>Inventory</v>
      </c>
      <c r="M582" s="211" t="str">
        <f t="shared" si="370"/>
        <v>NO</v>
      </c>
      <c r="N582" s="211" t="str">
        <f t="shared" si="371"/>
        <v>Product</v>
      </c>
      <c r="O582" s="211" t="str">
        <f t="shared" si="372"/>
        <v>Misc</v>
      </c>
      <c r="P582" s="211" t="str">
        <f t="shared" si="373"/>
        <v>One Time</v>
      </c>
      <c r="Q582" s="349">
        <v>43930</v>
      </c>
      <c r="R582" s="349"/>
      <c r="S582" s="211" t="str">
        <f t="shared" si="374"/>
        <v>YES</v>
      </c>
      <c r="T582" s="211" t="str">
        <f t="shared" si="375"/>
        <v>NO</v>
      </c>
      <c r="U582" s="211" t="str">
        <f t="shared" si="376"/>
        <v>NO</v>
      </c>
      <c r="V582" s="211" t="str">
        <f t="shared" si="377"/>
        <v>NO</v>
      </c>
      <c r="W582" s="211" t="str">
        <f t="shared" si="378"/>
        <v>NO</v>
      </c>
      <c r="X582" s="211">
        <v>0</v>
      </c>
      <c r="Y582" s="211" t="s">
        <v>3277</v>
      </c>
      <c r="Z582" s="211" t="s">
        <v>3275</v>
      </c>
      <c r="AA582" s="211" t="s">
        <v>3319</v>
      </c>
      <c r="AB582" s="211" t="s">
        <v>3286</v>
      </c>
      <c r="AC582" s="211" t="s">
        <v>3286</v>
      </c>
      <c r="AD582" s="211" t="s">
        <v>3320</v>
      </c>
      <c r="AE582" s="211" t="str">
        <f t="shared" si="379"/>
        <v>C10P</v>
      </c>
      <c r="AF582" s="211" t="str">
        <f t="shared" si="380"/>
        <v/>
      </c>
      <c r="AG582" s="211" t="str">
        <f t="shared" si="381"/>
        <v/>
      </c>
      <c r="AH582" s="211" t="str">
        <f t="shared" si="361"/>
        <v>X</v>
      </c>
      <c r="AI582" s="211" t="str">
        <f t="shared" si="382"/>
        <v/>
      </c>
      <c r="AJ582" s="211" t="str">
        <f t="shared" si="383"/>
        <v/>
      </c>
      <c r="AK582" s="211" t="str">
        <f t="shared" si="384"/>
        <v/>
      </c>
      <c r="AL582" s="211" t="str">
        <f t="shared" si="385"/>
        <v/>
      </c>
      <c r="AM582" s="211" t="str">
        <f t="shared" si="386"/>
        <v/>
      </c>
      <c r="AN582" s="211" t="str">
        <f t="shared" si="387"/>
        <v>No</v>
      </c>
      <c r="AO582" s="211" t="str">
        <f t="shared" si="388"/>
        <v>Yes</v>
      </c>
      <c r="AP582" s="211" t="str">
        <f t="shared" si="389"/>
        <v>No</v>
      </c>
      <c r="AQ582" s="211" t="str">
        <f t="shared" si="390"/>
        <v/>
      </c>
      <c r="AR582" s="211" t="str">
        <f t="shared" si="391"/>
        <v/>
      </c>
      <c r="AS582" s="211" t="str">
        <f t="shared" si="392"/>
        <v>KEYPAD</v>
      </c>
      <c r="AT582" s="211" t="str">
        <f t="shared" si="393"/>
        <v/>
      </c>
      <c r="AU582" s="211" t="str">
        <f t="shared" si="394"/>
        <v/>
      </c>
      <c r="AV582" s="211" t="str">
        <f t="shared" si="395"/>
        <v/>
      </c>
      <c r="AW582" s="211" t="str">
        <f t="shared" si="396"/>
        <v/>
      </c>
      <c r="AX582" s="211" t="str">
        <f t="shared" si="399"/>
        <v>NO</v>
      </c>
      <c r="AY582" s="125" t="str">
        <f t="shared" si="400"/>
        <v/>
      </c>
    </row>
    <row r="583" spans="1:51" s="211" customFormat="1" x14ac:dyDescent="0.25">
      <c r="A583" s="211" t="s">
        <v>4603</v>
      </c>
      <c r="B583" s="211" t="s">
        <v>4603</v>
      </c>
      <c r="C583" s="211" t="str">
        <f t="shared" si="362"/>
        <v>DX Key Fob - AlarmForce</v>
      </c>
      <c r="D583" s="211" t="str">
        <f t="shared" si="363"/>
        <v>Porte-clés DX - AlarmForce</v>
      </c>
      <c r="E583" s="211" t="str">
        <f t="shared" si="364"/>
        <v/>
      </c>
      <c r="F583" s="211" t="str">
        <f t="shared" si="365"/>
        <v>DX Key Fob - AlarmForce</v>
      </c>
      <c r="G583" s="211" t="str">
        <f t="shared" si="366"/>
        <v>Porte-clés DX - AlarmForce</v>
      </c>
      <c r="H583" s="211" t="str">
        <f t="shared" si="367"/>
        <v>DX Key Fob - AlarmForce</v>
      </c>
      <c r="I583" s="211" t="str">
        <f t="shared" si="397"/>
        <v>Porte-clés DX - AlarmForce</v>
      </c>
      <c r="J583" s="211" t="str">
        <f t="shared" si="368"/>
        <v/>
      </c>
      <c r="K583" s="211" t="str">
        <f t="shared" si="369"/>
        <v>DXT-42AF</v>
      </c>
      <c r="L583" s="211" t="str">
        <f t="shared" si="398"/>
        <v>Inventory</v>
      </c>
      <c r="M583" s="211" t="str">
        <f t="shared" si="370"/>
        <v>NO</v>
      </c>
      <c r="N583" s="211" t="str">
        <f t="shared" si="371"/>
        <v>Product</v>
      </c>
      <c r="O583" s="211" t="str">
        <f t="shared" si="372"/>
        <v>Misc</v>
      </c>
      <c r="P583" s="211" t="str">
        <f t="shared" si="373"/>
        <v>One Time</v>
      </c>
      <c r="Q583" s="349">
        <v>43930</v>
      </c>
      <c r="R583" s="349"/>
      <c r="S583" s="211" t="str">
        <f t="shared" si="374"/>
        <v>YES</v>
      </c>
      <c r="T583" s="211" t="str">
        <f t="shared" si="375"/>
        <v>NO</v>
      </c>
      <c r="U583" s="211" t="str">
        <f t="shared" si="376"/>
        <v>NO</v>
      </c>
      <c r="V583" s="211" t="str">
        <f t="shared" si="377"/>
        <v>NO</v>
      </c>
      <c r="W583" s="211" t="str">
        <f t="shared" si="378"/>
        <v>NO</v>
      </c>
      <c r="X583" s="211">
        <v>0</v>
      </c>
      <c r="Y583" s="211" t="s">
        <v>3277</v>
      </c>
      <c r="Z583" s="211" t="s">
        <v>3275</v>
      </c>
      <c r="AA583" s="211" t="s">
        <v>3319</v>
      </c>
      <c r="AB583" s="211" t="s">
        <v>3286</v>
      </c>
      <c r="AC583" s="211" t="s">
        <v>3286</v>
      </c>
      <c r="AD583" s="211" t="s">
        <v>3320</v>
      </c>
      <c r="AE583" s="211" t="str">
        <f t="shared" si="379"/>
        <v>DXT-42AF</v>
      </c>
      <c r="AF583" s="211" t="str">
        <f t="shared" si="380"/>
        <v/>
      </c>
      <c r="AG583" s="211" t="str">
        <f t="shared" si="381"/>
        <v/>
      </c>
      <c r="AH583" s="211" t="str">
        <f t="shared" si="361"/>
        <v>X</v>
      </c>
      <c r="AI583" s="211" t="str">
        <f t="shared" si="382"/>
        <v/>
      </c>
      <c r="AJ583" s="211" t="str">
        <f t="shared" si="383"/>
        <v/>
      </c>
      <c r="AK583" s="211" t="str">
        <f t="shared" si="384"/>
        <v/>
      </c>
      <c r="AL583" s="211" t="str">
        <f t="shared" si="385"/>
        <v/>
      </c>
      <c r="AM583" s="211" t="str">
        <f t="shared" si="386"/>
        <v/>
      </c>
      <c r="AN583" s="211" t="str">
        <f t="shared" si="387"/>
        <v>No</v>
      </c>
      <c r="AO583" s="211" t="str">
        <f t="shared" si="388"/>
        <v>Yes</v>
      </c>
      <c r="AP583" s="211" t="str">
        <f t="shared" si="389"/>
        <v>No</v>
      </c>
      <c r="AQ583" s="211" t="str">
        <f t="shared" si="390"/>
        <v/>
      </c>
      <c r="AR583" s="211" t="str">
        <f t="shared" si="391"/>
        <v/>
      </c>
      <c r="AS583" s="211" t="str">
        <f t="shared" si="392"/>
        <v>KEYFOB</v>
      </c>
      <c r="AT583" s="211" t="str">
        <f t="shared" si="393"/>
        <v/>
      </c>
      <c r="AU583" s="211" t="str">
        <f t="shared" si="394"/>
        <v/>
      </c>
      <c r="AV583" s="211" t="str">
        <f t="shared" si="395"/>
        <v/>
      </c>
      <c r="AW583" s="211" t="str">
        <f t="shared" si="396"/>
        <v/>
      </c>
      <c r="AX583" s="211" t="str">
        <f t="shared" si="399"/>
        <v>NO</v>
      </c>
      <c r="AY583" s="125" t="str">
        <f t="shared" si="400"/>
        <v/>
      </c>
    </row>
    <row r="584" spans="1:51" s="211" customFormat="1" x14ac:dyDescent="0.25">
      <c r="A584" s="211" t="s">
        <v>4607</v>
      </c>
      <c r="B584" s="211" t="s">
        <v>4607</v>
      </c>
      <c r="C584" s="211" t="str">
        <f t="shared" si="362"/>
        <v>Door Contact - AlarmForce</v>
      </c>
      <c r="D584" s="211" t="str">
        <f t="shared" si="363"/>
        <v>Contact de porte et fenêtre - AlarmForce</v>
      </c>
      <c r="E584" s="211" t="str">
        <f t="shared" si="364"/>
        <v/>
      </c>
      <c r="F584" s="211" t="str">
        <f t="shared" si="365"/>
        <v>Door Contact - AlarmForce</v>
      </c>
      <c r="G584" s="211" t="str">
        <f t="shared" si="366"/>
        <v>Contact de porte et fenêtre - AlarmForce</v>
      </c>
      <c r="H584" s="211" t="str">
        <f t="shared" si="367"/>
        <v>Door Contact - AlarmForce</v>
      </c>
      <c r="I584" s="211" t="str">
        <f t="shared" si="397"/>
        <v>Contact de porte et fenêtre - AlarmForce</v>
      </c>
      <c r="J584" s="211" t="str">
        <f t="shared" si="368"/>
        <v/>
      </c>
      <c r="K584" s="211" t="str">
        <f t="shared" si="369"/>
        <v>DC9</v>
      </c>
      <c r="L584" s="211" t="str">
        <f t="shared" si="398"/>
        <v>Inventory</v>
      </c>
      <c r="M584" s="211" t="str">
        <f t="shared" si="370"/>
        <v>NO</v>
      </c>
      <c r="N584" s="211" t="str">
        <f t="shared" si="371"/>
        <v>Product</v>
      </c>
      <c r="O584" s="211" t="str">
        <f t="shared" si="372"/>
        <v>Sensor</v>
      </c>
      <c r="P584" s="211" t="str">
        <f t="shared" si="373"/>
        <v>One Time</v>
      </c>
      <c r="Q584" s="349">
        <v>43930</v>
      </c>
      <c r="R584" s="349"/>
      <c r="S584" s="211" t="str">
        <f t="shared" si="374"/>
        <v>YES</v>
      </c>
      <c r="T584" s="211" t="str">
        <f t="shared" si="375"/>
        <v>NO</v>
      </c>
      <c r="U584" s="211" t="str">
        <f t="shared" si="376"/>
        <v>NO</v>
      </c>
      <c r="V584" s="211" t="str">
        <f t="shared" si="377"/>
        <v>NO</v>
      </c>
      <c r="W584" s="211" t="str">
        <f t="shared" si="378"/>
        <v>NO</v>
      </c>
      <c r="X584" s="211">
        <v>0</v>
      </c>
      <c r="Y584" s="211" t="s">
        <v>3277</v>
      </c>
      <c r="Z584" s="211" t="s">
        <v>3275</v>
      </c>
      <c r="AA584" s="211" t="s">
        <v>3319</v>
      </c>
      <c r="AB584" s="211" t="s">
        <v>3286</v>
      </c>
      <c r="AC584" s="211" t="s">
        <v>3286</v>
      </c>
      <c r="AD584" s="211" t="s">
        <v>3320</v>
      </c>
      <c r="AE584" s="211" t="str">
        <f t="shared" si="379"/>
        <v>Service</v>
      </c>
      <c r="AF584" s="211" t="str">
        <f t="shared" si="380"/>
        <v/>
      </c>
      <c r="AG584" s="211" t="str">
        <f t="shared" si="381"/>
        <v/>
      </c>
      <c r="AH584" s="211" t="str">
        <f t="shared" si="361"/>
        <v>X</v>
      </c>
      <c r="AI584" s="211" t="str">
        <f t="shared" si="382"/>
        <v/>
      </c>
      <c r="AJ584" s="211" t="str">
        <f t="shared" si="383"/>
        <v/>
      </c>
      <c r="AK584" s="211" t="str">
        <f t="shared" si="384"/>
        <v/>
      </c>
      <c r="AL584" s="211" t="str">
        <f t="shared" si="385"/>
        <v/>
      </c>
      <c r="AM584" s="211" t="str">
        <f t="shared" si="386"/>
        <v/>
      </c>
      <c r="AN584" s="211" t="str">
        <f t="shared" si="387"/>
        <v>No</v>
      </c>
      <c r="AO584" s="211" t="str">
        <f t="shared" si="388"/>
        <v>Yes</v>
      </c>
      <c r="AP584" s="211" t="str">
        <f t="shared" si="389"/>
        <v>No</v>
      </c>
      <c r="AQ584" s="211" t="str">
        <f t="shared" si="390"/>
        <v/>
      </c>
      <c r="AR584" s="211" t="str">
        <f t="shared" si="391"/>
        <v/>
      </c>
      <c r="AS584" s="211" t="str">
        <f t="shared" si="392"/>
        <v>DOOR SENSOR</v>
      </c>
      <c r="AT584" s="211" t="str">
        <f t="shared" si="393"/>
        <v/>
      </c>
      <c r="AU584" s="211" t="str">
        <f t="shared" si="394"/>
        <v/>
      </c>
      <c r="AV584" s="211" t="str">
        <f t="shared" si="395"/>
        <v/>
      </c>
      <c r="AW584" s="211" t="str">
        <f t="shared" si="396"/>
        <v/>
      </c>
      <c r="AX584" s="211" t="str">
        <f t="shared" si="399"/>
        <v>NO</v>
      </c>
      <c r="AY584" s="125" t="str">
        <f t="shared" si="400"/>
        <v/>
      </c>
    </row>
    <row r="585" spans="1:51" s="211" customFormat="1" x14ac:dyDescent="0.25">
      <c r="A585" s="211" t="s">
        <v>4608</v>
      </c>
      <c r="B585" s="211" t="s">
        <v>4608</v>
      </c>
      <c r="C585" s="211" t="str">
        <f t="shared" si="362"/>
        <v>Door Contact - Thin Case - AlarmForce</v>
      </c>
      <c r="D585" s="211" t="str">
        <f t="shared" si="363"/>
        <v>Contact de porte - Boîtier mince - AlarmForce</v>
      </c>
      <c r="E585" s="211" t="str">
        <f t="shared" si="364"/>
        <v/>
      </c>
      <c r="F585" s="211" t="str">
        <f t="shared" si="365"/>
        <v>Door Contact - Thin Case - AlarmForce</v>
      </c>
      <c r="G585" s="211" t="str">
        <f t="shared" si="366"/>
        <v>Contact de porte - Boîtier mince - AlarmForce</v>
      </c>
      <c r="H585" s="211" t="str">
        <f t="shared" si="367"/>
        <v>Door Contact - Thin Case - AlarmForce</v>
      </c>
      <c r="I585" s="211" t="str">
        <f t="shared" si="397"/>
        <v>Contact de porte - Boîtier mince - AlarmForce</v>
      </c>
      <c r="J585" s="211" t="str">
        <f t="shared" si="368"/>
        <v/>
      </c>
      <c r="K585" s="211" t="str">
        <f t="shared" si="369"/>
        <v>DXS-31AF</v>
      </c>
      <c r="L585" s="211" t="str">
        <f t="shared" si="398"/>
        <v>Inventory</v>
      </c>
      <c r="M585" s="211" t="str">
        <f t="shared" si="370"/>
        <v>NO</v>
      </c>
      <c r="N585" s="211" t="str">
        <f t="shared" si="371"/>
        <v>Product</v>
      </c>
      <c r="O585" s="211" t="str">
        <f t="shared" si="372"/>
        <v>Sensor</v>
      </c>
      <c r="P585" s="211" t="str">
        <f t="shared" si="373"/>
        <v>One Time</v>
      </c>
      <c r="Q585" s="349">
        <v>43930</v>
      </c>
      <c r="R585" s="349"/>
      <c r="S585" s="211" t="str">
        <f t="shared" si="374"/>
        <v>YES</v>
      </c>
      <c r="T585" s="211" t="str">
        <f t="shared" si="375"/>
        <v>NO</v>
      </c>
      <c r="U585" s="211" t="str">
        <f t="shared" si="376"/>
        <v>NO</v>
      </c>
      <c r="V585" s="211" t="str">
        <f t="shared" si="377"/>
        <v>NO</v>
      </c>
      <c r="W585" s="211" t="str">
        <f t="shared" si="378"/>
        <v>NO</v>
      </c>
      <c r="X585" s="211">
        <v>0</v>
      </c>
      <c r="Y585" s="211" t="s">
        <v>3277</v>
      </c>
      <c r="Z585" s="211" t="s">
        <v>3275</v>
      </c>
      <c r="AA585" s="211" t="s">
        <v>3319</v>
      </c>
      <c r="AB585" s="211" t="s">
        <v>3286</v>
      </c>
      <c r="AC585" s="211" t="s">
        <v>3286</v>
      </c>
      <c r="AD585" s="211" t="s">
        <v>3320</v>
      </c>
      <c r="AE585" s="211" t="str">
        <f t="shared" si="379"/>
        <v>Service</v>
      </c>
      <c r="AF585" s="211" t="str">
        <f t="shared" si="380"/>
        <v/>
      </c>
      <c r="AG585" s="211" t="str">
        <f t="shared" si="381"/>
        <v/>
      </c>
      <c r="AH585" s="211" t="str">
        <f t="shared" si="361"/>
        <v>X</v>
      </c>
      <c r="AI585" s="211" t="str">
        <f t="shared" si="382"/>
        <v/>
      </c>
      <c r="AJ585" s="211" t="str">
        <f t="shared" si="383"/>
        <v/>
      </c>
      <c r="AK585" s="211" t="str">
        <f t="shared" si="384"/>
        <v/>
      </c>
      <c r="AL585" s="211" t="str">
        <f t="shared" si="385"/>
        <v/>
      </c>
      <c r="AM585" s="211" t="str">
        <f t="shared" si="386"/>
        <v/>
      </c>
      <c r="AN585" s="211" t="str">
        <f t="shared" si="387"/>
        <v>No</v>
      </c>
      <c r="AO585" s="211" t="str">
        <f t="shared" si="388"/>
        <v>Yes</v>
      </c>
      <c r="AP585" s="211" t="str">
        <f t="shared" si="389"/>
        <v>No</v>
      </c>
      <c r="AQ585" s="211" t="str">
        <f t="shared" si="390"/>
        <v/>
      </c>
      <c r="AR585" s="211" t="str">
        <f t="shared" si="391"/>
        <v/>
      </c>
      <c r="AS585" s="211" t="str">
        <f t="shared" si="392"/>
        <v>DOOR SENSOR</v>
      </c>
      <c r="AT585" s="211" t="str">
        <f t="shared" si="393"/>
        <v/>
      </c>
      <c r="AU585" s="211" t="str">
        <f t="shared" si="394"/>
        <v/>
      </c>
      <c r="AV585" s="211" t="str">
        <f t="shared" si="395"/>
        <v/>
      </c>
      <c r="AW585" s="211" t="str">
        <f t="shared" si="396"/>
        <v/>
      </c>
      <c r="AX585" s="211" t="str">
        <f t="shared" si="399"/>
        <v>NO</v>
      </c>
      <c r="AY585" s="125" t="str">
        <f t="shared" si="400"/>
        <v/>
      </c>
    </row>
    <row r="586" spans="1:51" s="211" customFormat="1" x14ac:dyDescent="0.25">
      <c r="A586" s="211" t="s">
        <v>4611</v>
      </c>
      <c r="B586" s="211" t="s">
        <v>4611</v>
      </c>
      <c r="C586" s="211" t="str">
        <f t="shared" si="362"/>
        <v>Door Contact with CR2450 - AlarmForce</v>
      </c>
      <c r="D586" s="211" t="str">
        <f t="shared" si="363"/>
        <v>Contact de porte avec CR2450 - AlarmForce</v>
      </c>
      <c r="E586" s="211" t="str">
        <f t="shared" si="364"/>
        <v/>
      </c>
      <c r="F586" s="211" t="str">
        <f t="shared" si="365"/>
        <v>Door Contact with CR2450 - AlarmForce</v>
      </c>
      <c r="G586" s="211" t="str">
        <f t="shared" si="366"/>
        <v>Contact de porte avec CR2450 - AlarmForce</v>
      </c>
      <c r="H586" s="211" t="str">
        <f t="shared" si="367"/>
        <v>Door Contact with CR2450 - AlarmForce</v>
      </c>
      <c r="I586" s="211" t="str">
        <f t="shared" si="397"/>
        <v>Contact de porte avec CR2450 - AlarmForce</v>
      </c>
      <c r="J586" s="211" t="str">
        <f t="shared" si="368"/>
        <v/>
      </c>
      <c r="K586" s="211" t="str">
        <f t="shared" si="369"/>
        <v>DXS31AF-2450</v>
      </c>
      <c r="L586" s="211" t="str">
        <f t="shared" si="398"/>
        <v>Inventory</v>
      </c>
      <c r="M586" s="211" t="str">
        <f t="shared" si="370"/>
        <v>NO</v>
      </c>
      <c r="N586" s="211" t="str">
        <f t="shared" si="371"/>
        <v>Product</v>
      </c>
      <c r="O586" s="211" t="str">
        <f t="shared" si="372"/>
        <v>Sensor</v>
      </c>
      <c r="P586" s="211" t="str">
        <f t="shared" si="373"/>
        <v>One Time</v>
      </c>
      <c r="Q586" s="349">
        <v>43930</v>
      </c>
      <c r="R586" s="349"/>
      <c r="S586" s="211" t="str">
        <f t="shared" si="374"/>
        <v>YES</v>
      </c>
      <c r="T586" s="211" t="str">
        <f t="shared" si="375"/>
        <v>NO</v>
      </c>
      <c r="U586" s="211" t="str">
        <f t="shared" si="376"/>
        <v>NO</v>
      </c>
      <c r="V586" s="211" t="str">
        <f t="shared" si="377"/>
        <v>NO</v>
      </c>
      <c r="W586" s="211" t="str">
        <f t="shared" si="378"/>
        <v>NO</v>
      </c>
      <c r="X586" s="211">
        <v>0</v>
      </c>
      <c r="Y586" s="211" t="s">
        <v>3277</v>
      </c>
      <c r="Z586" s="211" t="s">
        <v>3275</v>
      </c>
      <c r="AA586" s="211" t="s">
        <v>3319</v>
      </c>
      <c r="AB586" s="211" t="s">
        <v>3286</v>
      </c>
      <c r="AC586" s="211" t="s">
        <v>3286</v>
      </c>
      <c r="AD586" s="211" t="s">
        <v>3320</v>
      </c>
      <c r="AE586" s="211" t="str">
        <f t="shared" si="379"/>
        <v>DXS31AF-2450</v>
      </c>
      <c r="AF586" s="211" t="str">
        <f t="shared" si="380"/>
        <v/>
      </c>
      <c r="AG586" s="211" t="str">
        <f t="shared" si="381"/>
        <v/>
      </c>
      <c r="AH586" s="211" t="str">
        <f t="shared" ref="AH586:AH649" si="401">IF(VLOOKUP(A586,masterdata,37,0)="","",VLOOKUP(A586,masterdata,37,0))</f>
        <v>X</v>
      </c>
      <c r="AI586" s="211" t="str">
        <f t="shared" si="382"/>
        <v/>
      </c>
      <c r="AJ586" s="211" t="str">
        <f t="shared" si="383"/>
        <v/>
      </c>
      <c r="AK586" s="211" t="str">
        <f t="shared" si="384"/>
        <v/>
      </c>
      <c r="AL586" s="211" t="str">
        <f t="shared" si="385"/>
        <v/>
      </c>
      <c r="AM586" s="211" t="str">
        <f t="shared" si="386"/>
        <v/>
      </c>
      <c r="AN586" s="211" t="str">
        <f t="shared" si="387"/>
        <v>No</v>
      </c>
      <c r="AO586" s="211" t="str">
        <f t="shared" si="388"/>
        <v>Yes</v>
      </c>
      <c r="AP586" s="211" t="str">
        <f t="shared" si="389"/>
        <v>No</v>
      </c>
      <c r="AQ586" s="211" t="str">
        <f t="shared" si="390"/>
        <v/>
      </c>
      <c r="AR586" s="211" t="str">
        <f t="shared" si="391"/>
        <v/>
      </c>
      <c r="AS586" s="211" t="str">
        <f t="shared" si="392"/>
        <v>DOOR SENSOR</v>
      </c>
      <c r="AT586" s="211" t="str">
        <f t="shared" si="393"/>
        <v/>
      </c>
      <c r="AU586" s="211" t="str">
        <f t="shared" si="394"/>
        <v/>
      </c>
      <c r="AV586" s="211" t="str">
        <f t="shared" si="395"/>
        <v/>
      </c>
      <c r="AW586" s="211" t="str">
        <f t="shared" si="396"/>
        <v/>
      </c>
      <c r="AX586" s="211" t="str">
        <f t="shared" si="399"/>
        <v>NO</v>
      </c>
      <c r="AY586" s="125" t="str">
        <f t="shared" si="400"/>
        <v/>
      </c>
    </row>
    <row r="587" spans="1:51" s="211" customFormat="1" x14ac:dyDescent="0.25">
      <c r="A587" s="211" t="s">
        <v>4615</v>
      </c>
      <c r="B587" s="211" t="s">
        <v>4615</v>
      </c>
      <c r="C587" s="211" t="str">
        <f t="shared" si="362"/>
        <v>Door Contact - AlarmForce</v>
      </c>
      <c r="D587" s="211" t="str">
        <f t="shared" si="363"/>
        <v>Contact de porte et fenêtre - AlarmForce</v>
      </c>
      <c r="E587" s="211" t="str">
        <f t="shared" si="364"/>
        <v/>
      </c>
      <c r="F587" s="211" t="str">
        <f t="shared" si="365"/>
        <v>Door Contact - AlarmForce</v>
      </c>
      <c r="G587" s="211" t="str">
        <f t="shared" si="366"/>
        <v>Contact de porte et fenêtre - AlarmForce</v>
      </c>
      <c r="H587" s="211" t="str">
        <f t="shared" si="367"/>
        <v>Door Contact - AlarmForce</v>
      </c>
      <c r="I587" s="211" t="str">
        <f t="shared" si="397"/>
        <v>Contact de porte et fenêtre - AlarmForce</v>
      </c>
      <c r="J587" s="211" t="str">
        <f t="shared" si="368"/>
        <v/>
      </c>
      <c r="K587" s="211" t="str">
        <f t="shared" si="369"/>
        <v>DXT-31</v>
      </c>
      <c r="L587" s="211" t="str">
        <f t="shared" si="398"/>
        <v>Inventory</v>
      </c>
      <c r="M587" s="211" t="str">
        <f t="shared" si="370"/>
        <v>NO</v>
      </c>
      <c r="N587" s="211" t="str">
        <f t="shared" si="371"/>
        <v>Product</v>
      </c>
      <c r="O587" s="211" t="str">
        <f t="shared" si="372"/>
        <v>Sensor</v>
      </c>
      <c r="P587" s="211" t="str">
        <f t="shared" si="373"/>
        <v>One Time</v>
      </c>
      <c r="Q587" s="349">
        <v>43930</v>
      </c>
      <c r="R587" s="349"/>
      <c r="S587" s="211" t="str">
        <f t="shared" si="374"/>
        <v>YES</v>
      </c>
      <c r="T587" s="211" t="str">
        <f t="shared" si="375"/>
        <v>NO</v>
      </c>
      <c r="U587" s="211" t="str">
        <f t="shared" si="376"/>
        <v>NO</v>
      </c>
      <c r="V587" s="211" t="str">
        <f t="shared" si="377"/>
        <v>NO</v>
      </c>
      <c r="W587" s="211" t="str">
        <f t="shared" si="378"/>
        <v>NO</v>
      </c>
      <c r="X587" s="211">
        <v>0</v>
      </c>
      <c r="Y587" s="211" t="s">
        <v>3277</v>
      </c>
      <c r="Z587" s="211" t="s">
        <v>3275</v>
      </c>
      <c r="AA587" s="211" t="s">
        <v>3319</v>
      </c>
      <c r="AB587" s="211" t="s">
        <v>3286</v>
      </c>
      <c r="AC587" s="211" t="s">
        <v>3286</v>
      </c>
      <c r="AD587" s="211" t="s">
        <v>3320</v>
      </c>
      <c r="AE587" s="211" t="str">
        <f t="shared" si="379"/>
        <v>Service</v>
      </c>
      <c r="AF587" s="211" t="str">
        <f t="shared" si="380"/>
        <v/>
      </c>
      <c r="AG587" s="211" t="str">
        <f t="shared" si="381"/>
        <v/>
      </c>
      <c r="AH587" s="211" t="str">
        <f t="shared" si="401"/>
        <v>X</v>
      </c>
      <c r="AI587" s="211" t="str">
        <f t="shared" si="382"/>
        <v/>
      </c>
      <c r="AJ587" s="211" t="str">
        <f t="shared" si="383"/>
        <v/>
      </c>
      <c r="AK587" s="211" t="str">
        <f t="shared" si="384"/>
        <v/>
      </c>
      <c r="AL587" s="211" t="str">
        <f t="shared" si="385"/>
        <v/>
      </c>
      <c r="AM587" s="211" t="str">
        <f t="shared" si="386"/>
        <v/>
      </c>
      <c r="AN587" s="211" t="str">
        <f t="shared" si="387"/>
        <v>No</v>
      </c>
      <c r="AO587" s="211" t="str">
        <f t="shared" si="388"/>
        <v>Yes</v>
      </c>
      <c r="AP587" s="211" t="str">
        <f t="shared" si="389"/>
        <v>No</v>
      </c>
      <c r="AQ587" s="211" t="str">
        <f t="shared" si="390"/>
        <v/>
      </c>
      <c r="AR587" s="211" t="str">
        <f t="shared" si="391"/>
        <v/>
      </c>
      <c r="AS587" s="211" t="str">
        <f t="shared" si="392"/>
        <v>DOOR SENSOR</v>
      </c>
      <c r="AT587" s="211" t="str">
        <f t="shared" si="393"/>
        <v/>
      </c>
      <c r="AU587" s="211" t="str">
        <f t="shared" si="394"/>
        <v/>
      </c>
      <c r="AV587" s="211" t="str">
        <f t="shared" si="395"/>
        <v/>
      </c>
      <c r="AW587" s="211" t="str">
        <f t="shared" si="396"/>
        <v/>
      </c>
      <c r="AX587" s="211" t="str">
        <f t="shared" si="399"/>
        <v>NO</v>
      </c>
      <c r="AY587" s="125" t="str">
        <f t="shared" si="400"/>
        <v/>
      </c>
    </row>
    <row r="588" spans="1:51" s="211" customFormat="1" x14ac:dyDescent="0.25">
      <c r="A588" s="211" t="s">
        <v>2341</v>
      </c>
      <c r="B588" s="211" t="s">
        <v>2341</v>
      </c>
      <c r="C588" s="211" t="str">
        <f t="shared" si="362"/>
        <v>Panic Pendant (Medical Alert at Home)</v>
      </c>
      <c r="D588" s="211" t="str">
        <f t="shared" si="363"/>
        <v>Pendentif Panic (Alerte médicale À la maison)</v>
      </c>
      <c r="E588" s="211" t="str">
        <f t="shared" si="364"/>
        <v/>
      </c>
      <c r="F588" s="211" t="str">
        <f t="shared" si="365"/>
        <v>Panic Pendant (Medical Alert at Home)</v>
      </c>
      <c r="G588" s="211" t="str">
        <f t="shared" si="366"/>
        <v>Pendentif Panic (Alerte médicale À la maison)</v>
      </c>
      <c r="H588" s="211" t="str">
        <f t="shared" si="367"/>
        <v>Panic Pendant (Medical Alert at Home)</v>
      </c>
      <c r="I588" s="211" t="str">
        <f t="shared" si="397"/>
        <v>Pendentif Panic (Alerte médicale À la maison)</v>
      </c>
      <c r="J588" s="211" t="str">
        <f t="shared" si="368"/>
        <v/>
      </c>
      <c r="K588" s="211" t="str">
        <f t="shared" si="369"/>
        <v>DXS-62</v>
      </c>
      <c r="L588" s="211" t="str">
        <f t="shared" si="398"/>
        <v>Inventory</v>
      </c>
      <c r="M588" s="211" t="str">
        <f t="shared" si="370"/>
        <v>NO</v>
      </c>
      <c r="N588" s="211" t="str">
        <f t="shared" si="371"/>
        <v>Product</v>
      </c>
      <c r="O588" s="211" t="str">
        <f t="shared" si="372"/>
        <v>Sensor</v>
      </c>
      <c r="P588" s="211" t="str">
        <f t="shared" si="373"/>
        <v>One Time</v>
      </c>
      <c r="Q588" s="349">
        <v>43930</v>
      </c>
      <c r="R588" s="349"/>
      <c r="S588" s="211" t="str">
        <f t="shared" si="374"/>
        <v>YES</v>
      </c>
      <c r="T588" s="211" t="str">
        <f t="shared" si="375"/>
        <v>NO</v>
      </c>
      <c r="U588" s="211" t="str">
        <f t="shared" si="376"/>
        <v>NO</v>
      </c>
      <c r="V588" s="211" t="str">
        <f t="shared" si="377"/>
        <v>NO</v>
      </c>
      <c r="W588" s="211" t="str">
        <f t="shared" si="378"/>
        <v>NO</v>
      </c>
      <c r="X588" s="211">
        <v>0</v>
      </c>
      <c r="Y588" s="211" t="s">
        <v>3277</v>
      </c>
      <c r="Z588" s="211" t="s">
        <v>3275</v>
      </c>
      <c r="AA588" s="211" t="s">
        <v>3319</v>
      </c>
      <c r="AB588" s="211" t="s">
        <v>3286</v>
      </c>
      <c r="AC588" s="211" t="s">
        <v>3286</v>
      </c>
      <c r="AD588" s="211" t="s">
        <v>3320</v>
      </c>
      <c r="AE588" s="211" t="str">
        <f t="shared" si="379"/>
        <v>DXS-62</v>
      </c>
      <c r="AF588" s="211" t="str">
        <f t="shared" si="380"/>
        <v/>
      </c>
      <c r="AG588" s="211" t="str">
        <f t="shared" si="381"/>
        <v/>
      </c>
      <c r="AH588" s="211" t="str">
        <f t="shared" si="401"/>
        <v>X</v>
      </c>
      <c r="AI588" s="211" t="str">
        <f t="shared" si="382"/>
        <v/>
      </c>
      <c r="AJ588" s="211" t="str">
        <f t="shared" si="383"/>
        <v/>
      </c>
      <c r="AK588" s="211" t="str">
        <f t="shared" si="384"/>
        <v/>
      </c>
      <c r="AL588" s="211" t="str">
        <f t="shared" si="385"/>
        <v/>
      </c>
      <c r="AM588" s="211" t="str">
        <f t="shared" si="386"/>
        <v/>
      </c>
      <c r="AN588" s="211" t="str">
        <f t="shared" si="387"/>
        <v>No</v>
      </c>
      <c r="AO588" s="211" t="str">
        <f t="shared" si="388"/>
        <v>No</v>
      </c>
      <c r="AP588" s="211" t="str">
        <f t="shared" si="389"/>
        <v>Yes</v>
      </c>
      <c r="AQ588" s="211" t="str">
        <f t="shared" si="390"/>
        <v/>
      </c>
      <c r="AR588" s="211" t="str">
        <f t="shared" si="391"/>
        <v/>
      </c>
      <c r="AS588" s="211" t="str">
        <f t="shared" si="392"/>
        <v>MEDICAL PANIC</v>
      </c>
      <c r="AT588" s="211" t="str">
        <f t="shared" si="393"/>
        <v/>
      </c>
      <c r="AU588" s="211" t="str">
        <f t="shared" si="394"/>
        <v/>
      </c>
      <c r="AV588" s="211" t="str">
        <f t="shared" si="395"/>
        <v/>
      </c>
      <c r="AW588" s="211" t="str">
        <f t="shared" si="396"/>
        <v/>
      </c>
      <c r="AX588" s="211" t="str">
        <f t="shared" si="399"/>
        <v>NO</v>
      </c>
      <c r="AY588" s="125" t="str">
        <f t="shared" si="400"/>
        <v/>
      </c>
    </row>
    <row r="589" spans="1:51" s="211" customFormat="1" x14ac:dyDescent="0.25">
      <c r="A589" s="211" t="s">
        <v>2343</v>
      </c>
      <c r="B589" s="211" t="s">
        <v>2343</v>
      </c>
      <c r="C589" s="211" t="str">
        <f t="shared" si="362"/>
        <v>Panic Pendant (Medical Alert at Home)</v>
      </c>
      <c r="D589" s="211" t="str">
        <f t="shared" si="363"/>
        <v>Pendentif Panic (Alerte médicale À la maison)</v>
      </c>
      <c r="E589" s="211" t="str">
        <f t="shared" si="364"/>
        <v/>
      </c>
      <c r="F589" s="211" t="str">
        <f t="shared" si="365"/>
        <v>Panic Pendant (Medical Alert at Home)</v>
      </c>
      <c r="G589" s="211" t="str">
        <f t="shared" si="366"/>
        <v>Pendentif Panic (Alerte médicale À la maison)</v>
      </c>
      <c r="H589" s="211" t="str">
        <f t="shared" si="367"/>
        <v>Panic Pendant (Medical Alert at Home)</v>
      </c>
      <c r="I589" s="211" t="str">
        <f t="shared" si="397"/>
        <v>Pendentif Panic (Alerte médicale À la maison)</v>
      </c>
      <c r="J589" s="211" t="str">
        <f t="shared" si="368"/>
        <v/>
      </c>
      <c r="K589" s="211" t="str">
        <f t="shared" si="369"/>
        <v>DXS-64</v>
      </c>
      <c r="L589" s="211" t="str">
        <f t="shared" si="398"/>
        <v>Inventory</v>
      </c>
      <c r="M589" s="211" t="str">
        <f t="shared" si="370"/>
        <v>NO</v>
      </c>
      <c r="N589" s="211" t="str">
        <f t="shared" si="371"/>
        <v>Product</v>
      </c>
      <c r="O589" s="211" t="str">
        <f t="shared" si="372"/>
        <v>Sensor</v>
      </c>
      <c r="P589" s="211" t="str">
        <f t="shared" si="373"/>
        <v>One Time</v>
      </c>
      <c r="Q589" s="349">
        <v>43930</v>
      </c>
      <c r="R589" s="349"/>
      <c r="S589" s="211" t="str">
        <f t="shared" si="374"/>
        <v>YES</v>
      </c>
      <c r="T589" s="211" t="str">
        <f t="shared" si="375"/>
        <v>NO</v>
      </c>
      <c r="U589" s="211" t="str">
        <f t="shared" si="376"/>
        <v>NO</v>
      </c>
      <c r="V589" s="211" t="str">
        <f t="shared" si="377"/>
        <v>NO</v>
      </c>
      <c r="W589" s="211" t="str">
        <f t="shared" si="378"/>
        <v>NO</v>
      </c>
      <c r="X589" s="211">
        <v>0</v>
      </c>
      <c r="Y589" s="211" t="s">
        <v>3277</v>
      </c>
      <c r="Z589" s="211" t="s">
        <v>3275</v>
      </c>
      <c r="AA589" s="211" t="s">
        <v>3319</v>
      </c>
      <c r="AB589" s="211" t="s">
        <v>3286</v>
      </c>
      <c r="AC589" s="211" t="s">
        <v>3286</v>
      </c>
      <c r="AD589" s="211" t="s">
        <v>3320</v>
      </c>
      <c r="AE589" s="211" t="str">
        <f t="shared" si="379"/>
        <v>DXS-64</v>
      </c>
      <c r="AF589" s="211" t="str">
        <f t="shared" si="380"/>
        <v/>
      </c>
      <c r="AG589" s="211" t="str">
        <f t="shared" si="381"/>
        <v/>
      </c>
      <c r="AH589" s="211" t="str">
        <f t="shared" si="401"/>
        <v>X</v>
      </c>
      <c r="AI589" s="211" t="str">
        <f t="shared" si="382"/>
        <v/>
      </c>
      <c r="AJ589" s="211" t="str">
        <f t="shared" si="383"/>
        <v/>
      </c>
      <c r="AK589" s="211" t="str">
        <f t="shared" si="384"/>
        <v/>
      </c>
      <c r="AL589" s="211" t="str">
        <f t="shared" si="385"/>
        <v/>
      </c>
      <c r="AM589" s="211" t="str">
        <f t="shared" si="386"/>
        <v/>
      </c>
      <c r="AN589" s="211" t="str">
        <f t="shared" si="387"/>
        <v>No</v>
      </c>
      <c r="AO589" s="211" t="str">
        <f t="shared" si="388"/>
        <v>No</v>
      </c>
      <c r="AP589" s="211" t="str">
        <f t="shared" si="389"/>
        <v>Yes</v>
      </c>
      <c r="AQ589" s="211" t="str">
        <f t="shared" si="390"/>
        <v/>
      </c>
      <c r="AR589" s="211" t="str">
        <f t="shared" si="391"/>
        <v/>
      </c>
      <c r="AS589" s="211" t="str">
        <f t="shared" si="392"/>
        <v>MEDICAL PANIC</v>
      </c>
      <c r="AT589" s="211" t="str">
        <f t="shared" si="393"/>
        <v/>
      </c>
      <c r="AU589" s="211" t="str">
        <f t="shared" si="394"/>
        <v/>
      </c>
      <c r="AV589" s="211" t="str">
        <f t="shared" si="395"/>
        <v/>
      </c>
      <c r="AW589" s="211" t="str">
        <f t="shared" si="396"/>
        <v/>
      </c>
      <c r="AX589" s="211" t="str">
        <f t="shared" si="399"/>
        <v>NO</v>
      </c>
      <c r="AY589" s="125" t="str">
        <f t="shared" si="400"/>
        <v/>
      </c>
    </row>
    <row r="590" spans="1:51" s="211" customFormat="1" x14ac:dyDescent="0.25">
      <c r="A590" s="211" t="s">
        <v>4620</v>
      </c>
      <c r="B590" s="211" t="s">
        <v>4620</v>
      </c>
      <c r="C590" s="211" t="str">
        <f t="shared" si="362"/>
        <v>Motion Sensor IR-9 - AlarmForce</v>
      </c>
      <c r="D590" s="211" t="str">
        <f t="shared" si="363"/>
        <v>Détecteur de mouvement IR-9 - AlarmForce</v>
      </c>
      <c r="E590" s="211" t="str">
        <f t="shared" si="364"/>
        <v/>
      </c>
      <c r="F590" s="211" t="str">
        <f t="shared" si="365"/>
        <v>Motion Sensor IR-9 - AlarmForce</v>
      </c>
      <c r="G590" s="211" t="str">
        <f t="shared" si="366"/>
        <v>Détecteur de mouvement IR-9 - AlarmForce</v>
      </c>
      <c r="H590" s="211" t="str">
        <f t="shared" si="367"/>
        <v>Motion Sensor IR-9 - AlarmForce</v>
      </c>
      <c r="I590" s="211" t="str">
        <f t="shared" si="397"/>
        <v>Détecteur de mouvement IR-9 - AlarmForce</v>
      </c>
      <c r="J590" s="211" t="str">
        <f t="shared" si="368"/>
        <v/>
      </c>
      <c r="K590" s="211" t="str">
        <f t="shared" si="369"/>
        <v>CIR-9</v>
      </c>
      <c r="L590" s="211" t="str">
        <f t="shared" si="398"/>
        <v>Inventory</v>
      </c>
      <c r="M590" s="211" t="str">
        <f t="shared" si="370"/>
        <v>NO</v>
      </c>
      <c r="N590" s="211" t="str">
        <f t="shared" si="371"/>
        <v>Product</v>
      </c>
      <c r="O590" s="211" t="str">
        <f t="shared" si="372"/>
        <v>Sensor</v>
      </c>
      <c r="P590" s="211" t="str">
        <f t="shared" si="373"/>
        <v>One Time</v>
      </c>
      <c r="Q590" s="349">
        <v>43930</v>
      </c>
      <c r="R590" s="349"/>
      <c r="S590" s="211" t="str">
        <f t="shared" si="374"/>
        <v>YES</v>
      </c>
      <c r="T590" s="211" t="str">
        <f t="shared" si="375"/>
        <v>NO</v>
      </c>
      <c r="U590" s="211" t="str">
        <f t="shared" si="376"/>
        <v>NO</v>
      </c>
      <c r="V590" s="211" t="str">
        <f t="shared" si="377"/>
        <v>NO</v>
      </c>
      <c r="W590" s="211" t="str">
        <f t="shared" si="378"/>
        <v>NO</v>
      </c>
      <c r="X590" s="211">
        <v>0</v>
      </c>
      <c r="Y590" s="211" t="s">
        <v>3277</v>
      </c>
      <c r="Z590" s="211" t="s">
        <v>3275</v>
      </c>
      <c r="AA590" s="211" t="s">
        <v>3319</v>
      </c>
      <c r="AB590" s="211" t="s">
        <v>3286</v>
      </c>
      <c r="AC590" s="211" t="s">
        <v>3286</v>
      </c>
      <c r="AD590" s="211" t="s">
        <v>3320</v>
      </c>
      <c r="AE590" s="211" t="str">
        <f t="shared" si="379"/>
        <v>Service</v>
      </c>
      <c r="AF590" s="211" t="str">
        <f t="shared" si="380"/>
        <v/>
      </c>
      <c r="AG590" s="211" t="str">
        <f t="shared" si="381"/>
        <v/>
      </c>
      <c r="AH590" s="211" t="str">
        <f t="shared" si="401"/>
        <v>X</v>
      </c>
      <c r="AI590" s="211" t="str">
        <f t="shared" si="382"/>
        <v/>
      </c>
      <c r="AJ590" s="211" t="str">
        <f t="shared" si="383"/>
        <v/>
      </c>
      <c r="AK590" s="211" t="str">
        <f t="shared" si="384"/>
        <v/>
      </c>
      <c r="AL590" s="211" t="str">
        <f t="shared" si="385"/>
        <v/>
      </c>
      <c r="AM590" s="211" t="str">
        <f t="shared" si="386"/>
        <v/>
      </c>
      <c r="AN590" s="211" t="str">
        <f t="shared" si="387"/>
        <v>No</v>
      </c>
      <c r="AO590" s="211" t="str">
        <f t="shared" si="388"/>
        <v>Yes</v>
      </c>
      <c r="AP590" s="211" t="str">
        <f t="shared" si="389"/>
        <v>No</v>
      </c>
      <c r="AQ590" s="211" t="str">
        <f t="shared" si="390"/>
        <v/>
      </c>
      <c r="AR590" s="211" t="str">
        <f t="shared" si="391"/>
        <v/>
      </c>
      <c r="AS590" s="211" t="str">
        <f t="shared" si="392"/>
        <v>MOTION DETECTOR</v>
      </c>
      <c r="AT590" s="211" t="str">
        <f t="shared" si="393"/>
        <v/>
      </c>
      <c r="AU590" s="211" t="str">
        <f t="shared" si="394"/>
        <v/>
      </c>
      <c r="AV590" s="211" t="str">
        <f t="shared" si="395"/>
        <v/>
      </c>
      <c r="AW590" s="211" t="str">
        <f t="shared" si="396"/>
        <v/>
      </c>
      <c r="AX590" s="211" t="str">
        <f t="shared" si="399"/>
        <v>NO</v>
      </c>
      <c r="AY590" s="125" t="str">
        <f t="shared" si="400"/>
        <v/>
      </c>
    </row>
    <row r="591" spans="1:51" s="211" customFormat="1" x14ac:dyDescent="0.25">
      <c r="A591" s="211" t="s">
        <v>4625</v>
      </c>
      <c r="B591" s="211" t="s">
        <v>4625</v>
      </c>
      <c r="C591" s="211" t="str">
        <f t="shared" si="362"/>
        <v>DX Motion Detector - AlarmForce</v>
      </c>
      <c r="D591" s="211" t="str">
        <f t="shared" si="363"/>
        <v>Détecteur de mouvement DX - AlarmForce</v>
      </c>
      <c r="E591" s="211" t="str">
        <f t="shared" si="364"/>
        <v/>
      </c>
      <c r="F591" s="211" t="str">
        <f t="shared" si="365"/>
        <v>DX Motion Detector - AlarmForce</v>
      </c>
      <c r="G591" s="211" t="str">
        <f t="shared" si="366"/>
        <v>Détecteur de mouvement DX - AlarmForce</v>
      </c>
      <c r="H591" s="211" t="str">
        <f t="shared" si="367"/>
        <v>DX Motion Detector - AlarmForce</v>
      </c>
      <c r="I591" s="211" t="str">
        <f t="shared" si="397"/>
        <v>Détecteur de mouvement DX - AlarmForce</v>
      </c>
      <c r="J591" s="211" t="str">
        <f t="shared" si="368"/>
        <v/>
      </c>
      <c r="K591" s="211" t="str">
        <f t="shared" si="369"/>
        <v>DXS-54AF</v>
      </c>
      <c r="L591" s="211" t="str">
        <f t="shared" si="398"/>
        <v>Inventory</v>
      </c>
      <c r="M591" s="211" t="str">
        <f t="shared" si="370"/>
        <v>NO</v>
      </c>
      <c r="N591" s="211" t="str">
        <f t="shared" si="371"/>
        <v>Product</v>
      </c>
      <c r="O591" s="211" t="str">
        <f t="shared" si="372"/>
        <v>Sensor</v>
      </c>
      <c r="P591" s="211" t="str">
        <f t="shared" si="373"/>
        <v>One Time</v>
      </c>
      <c r="Q591" s="349">
        <v>43930</v>
      </c>
      <c r="R591" s="349"/>
      <c r="S591" s="211" t="str">
        <f t="shared" si="374"/>
        <v>YES</v>
      </c>
      <c r="T591" s="211" t="str">
        <f t="shared" si="375"/>
        <v>NO</v>
      </c>
      <c r="U591" s="211" t="str">
        <f t="shared" si="376"/>
        <v>NO</v>
      </c>
      <c r="V591" s="211" t="str">
        <f t="shared" si="377"/>
        <v>NO</v>
      </c>
      <c r="W591" s="211" t="str">
        <f t="shared" si="378"/>
        <v>NO</v>
      </c>
      <c r="X591" s="211">
        <v>0</v>
      </c>
      <c r="Y591" s="211" t="s">
        <v>3277</v>
      </c>
      <c r="Z591" s="211" t="s">
        <v>3275</v>
      </c>
      <c r="AA591" s="211" t="s">
        <v>3319</v>
      </c>
      <c r="AB591" s="211" t="s">
        <v>3286</v>
      </c>
      <c r="AC591" s="211" t="s">
        <v>3286</v>
      </c>
      <c r="AD591" s="211" t="s">
        <v>3320</v>
      </c>
      <c r="AE591" s="211" t="str">
        <f t="shared" si="379"/>
        <v>DXT-54</v>
      </c>
      <c r="AF591" s="211" t="str">
        <f t="shared" si="380"/>
        <v/>
      </c>
      <c r="AG591" s="211" t="str">
        <f t="shared" si="381"/>
        <v/>
      </c>
      <c r="AH591" s="211" t="str">
        <f t="shared" si="401"/>
        <v>X</v>
      </c>
      <c r="AI591" s="211" t="str">
        <f t="shared" si="382"/>
        <v/>
      </c>
      <c r="AJ591" s="211" t="str">
        <f t="shared" si="383"/>
        <v/>
      </c>
      <c r="AK591" s="211" t="str">
        <f t="shared" si="384"/>
        <v/>
      </c>
      <c r="AL591" s="211" t="str">
        <f t="shared" si="385"/>
        <v/>
      </c>
      <c r="AM591" s="211" t="str">
        <f t="shared" si="386"/>
        <v/>
      </c>
      <c r="AN591" s="211" t="str">
        <f t="shared" si="387"/>
        <v>No</v>
      </c>
      <c r="AO591" s="211" t="str">
        <f t="shared" si="388"/>
        <v>Yes</v>
      </c>
      <c r="AP591" s="211" t="str">
        <f t="shared" si="389"/>
        <v>No</v>
      </c>
      <c r="AQ591" s="211" t="str">
        <f t="shared" si="390"/>
        <v/>
      </c>
      <c r="AR591" s="211" t="str">
        <f t="shared" si="391"/>
        <v/>
      </c>
      <c r="AS591" s="211" t="str">
        <f t="shared" si="392"/>
        <v>MOTION DETECTOR</v>
      </c>
      <c r="AT591" s="211" t="str">
        <f t="shared" si="393"/>
        <v/>
      </c>
      <c r="AU591" s="211" t="str">
        <f t="shared" si="394"/>
        <v/>
      </c>
      <c r="AV591" s="211" t="str">
        <f t="shared" si="395"/>
        <v/>
      </c>
      <c r="AW591" s="211" t="str">
        <f t="shared" si="396"/>
        <v/>
      </c>
      <c r="AX591" s="211" t="str">
        <f t="shared" si="399"/>
        <v>NO</v>
      </c>
      <c r="AY591" s="125" t="str">
        <f t="shared" si="400"/>
        <v/>
      </c>
    </row>
    <row r="592" spans="1:51" s="211" customFormat="1" x14ac:dyDescent="0.25">
      <c r="A592" s="211" t="s">
        <v>4630</v>
      </c>
      <c r="B592" s="211" t="s">
        <v>4630</v>
      </c>
      <c r="C592" s="211" t="str">
        <f t="shared" si="362"/>
        <v>DX Pet Friendly Motion Detector - AlarmForce</v>
      </c>
      <c r="D592" s="211" t="str">
        <f t="shared" si="363"/>
        <v>Détecteur de mouvement DX Pet Friendly - AlarmForce</v>
      </c>
      <c r="E592" s="211" t="str">
        <f t="shared" si="364"/>
        <v/>
      </c>
      <c r="F592" s="211" t="str">
        <f t="shared" si="365"/>
        <v>DX Pet Friendly Motion Detector - AlarmForce</v>
      </c>
      <c r="G592" s="211" t="str">
        <f t="shared" si="366"/>
        <v>Détecteur de mouvement DX Pet Friendly - AlarmForce</v>
      </c>
      <c r="H592" s="211" t="str">
        <f t="shared" si="367"/>
        <v>DX Pet Friendly Motion Detector - AlarmForce</v>
      </c>
      <c r="I592" s="211" t="str">
        <f t="shared" si="397"/>
        <v>Détecteur de mouvement DX Pet Friendly - AlarmForce</v>
      </c>
      <c r="J592" s="211" t="str">
        <f t="shared" si="368"/>
        <v/>
      </c>
      <c r="K592" s="211" t="str">
        <f t="shared" si="369"/>
        <v>DXS-55AF</v>
      </c>
      <c r="L592" s="211" t="str">
        <f t="shared" si="398"/>
        <v>Inventory</v>
      </c>
      <c r="M592" s="211" t="str">
        <f t="shared" si="370"/>
        <v>NO</v>
      </c>
      <c r="N592" s="211" t="str">
        <f t="shared" si="371"/>
        <v>Product</v>
      </c>
      <c r="O592" s="211" t="str">
        <f t="shared" si="372"/>
        <v>Sensor</v>
      </c>
      <c r="P592" s="211" t="str">
        <f t="shared" si="373"/>
        <v>One Time</v>
      </c>
      <c r="Q592" s="349">
        <v>43930</v>
      </c>
      <c r="R592" s="349"/>
      <c r="S592" s="211" t="str">
        <f t="shared" si="374"/>
        <v>YES</v>
      </c>
      <c r="T592" s="211" t="str">
        <f t="shared" si="375"/>
        <v>NO</v>
      </c>
      <c r="U592" s="211" t="str">
        <f t="shared" si="376"/>
        <v>NO</v>
      </c>
      <c r="V592" s="211" t="str">
        <f t="shared" si="377"/>
        <v>NO</v>
      </c>
      <c r="W592" s="211" t="str">
        <f t="shared" si="378"/>
        <v>NO</v>
      </c>
      <c r="X592" s="211">
        <v>0</v>
      </c>
      <c r="Y592" s="211" t="s">
        <v>3277</v>
      </c>
      <c r="Z592" s="211" t="s">
        <v>3275</v>
      </c>
      <c r="AA592" s="211" t="s">
        <v>3319</v>
      </c>
      <c r="AB592" s="211" t="s">
        <v>3286</v>
      </c>
      <c r="AC592" s="211" t="s">
        <v>3286</v>
      </c>
      <c r="AD592" s="211" t="s">
        <v>3320</v>
      </c>
      <c r="AE592" s="211" t="str">
        <f t="shared" si="379"/>
        <v>DXT-54</v>
      </c>
      <c r="AF592" s="211" t="str">
        <f t="shared" si="380"/>
        <v/>
      </c>
      <c r="AG592" s="211" t="str">
        <f t="shared" si="381"/>
        <v/>
      </c>
      <c r="AH592" s="211" t="str">
        <f t="shared" si="401"/>
        <v>X</v>
      </c>
      <c r="AI592" s="211" t="str">
        <f t="shared" si="382"/>
        <v/>
      </c>
      <c r="AJ592" s="211" t="str">
        <f t="shared" si="383"/>
        <v/>
      </c>
      <c r="AK592" s="211" t="str">
        <f t="shared" si="384"/>
        <v/>
      </c>
      <c r="AL592" s="211" t="str">
        <f t="shared" si="385"/>
        <v/>
      </c>
      <c r="AM592" s="211" t="str">
        <f t="shared" si="386"/>
        <v/>
      </c>
      <c r="AN592" s="211" t="str">
        <f t="shared" si="387"/>
        <v>No</v>
      </c>
      <c r="AO592" s="211" t="str">
        <f t="shared" si="388"/>
        <v>Yes</v>
      </c>
      <c r="AP592" s="211" t="str">
        <f t="shared" si="389"/>
        <v>No</v>
      </c>
      <c r="AQ592" s="211" t="str">
        <f t="shared" si="390"/>
        <v/>
      </c>
      <c r="AR592" s="211" t="str">
        <f t="shared" si="391"/>
        <v/>
      </c>
      <c r="AS592" s="211" t="str">
        <f t="shared" si="392"/>
        <v>MOTION DETECTOR</v>
      </c>
      <c r="AT592" s="211" t="str">
        <f t="shared" si="393"/>
        <v/>
      </c>
      <c r="AU592" s="211" t="str">
        <f t="shared" si="394"/>
        <v/>
      </c>
      <c r="AV592" s="211" t="str">
        <f t="shared" si="395"/>
        <v/>
      </c>
      <c r="AW592" s="211" t="str">
        <f t="shared" si="396"/>
        <v/>
      </c>
      <c r="AX592" s="211" t="str">
        <f t="shared" si="399"/>
        <v>NO</v>
      </c>
      <c r="AY592" s="125" t="str">
        <f t="shared" si="400"/>
        <v/>
      </c>
    </row>
    <row r="593" spans="1:51" s="211" customFormat="1" x14ac:dyDescent="0.25">
      <c r="A593" s="211" t="s">
        <v>3839</v>
      </c>
      <c r="B593" s="211" t="s">
        <v>3839</v>
      </c>
      <c r="C593" s="211" t="str">
        <f t="shared" si="362"/>
        <v>DX Glass Break Detector - AlarmForce</v>
      </c>
      <c r="D593" s="211" t="str">
        <f t="shared" si="363"/>
        <v>Détecteur de bris de verre DX - AlarmForce</v>
      </c>
      <c r="E593" s="211" t="str">
        <f t="shared" si="364"/>
        <v/>
      </c>
      <c r="F593" s="211" t="str">
        <f t="shared" si="365"/>
        <v>DX Glass Break Detector - AlarmForce</v>
      </c>
      <c r="G593" s="211" t="str">
        <f t="shared" si="366"/>
        <v>Détecteur de bris de verre DX - AlarmForce</v>
      </c>
      <c r="H593" s="211" t="str">
        <f t="shared" si="367"/>
        <v>DX Glass Break Detector - AlarmForce</v>
      </c>
      <c r="I593" s="211" t="str">
        <f t="shared" si="397"/>
        <v>Détecteur de bris de verre DX - AlarmForce</v>
      </c>
      <c r="J593" s="211" t="str">
        <f t="shared" si="368"/>
        <v/>
      </c>
      <c r="K593" s="211" t="str">
        <f t="shared" si="369"/>
        <v>DXS-91AF</v>
      </c>
      <c r="L593" s="211" t="str">
        <f t="shared" si="398"/>
        <v>Inventory</v>
      </c>
      <c r="M593" s="211" t="str">
        <f t="shared" si="370"/>
        <v>NO</v>
      </c>
      <c r="N593" s="211" t="str">
        <f t="shared" si="371"/>
        <v>Product</v>
      </c>
      <c r="O593" s="211" t="str">
        <f t="shared" si="372"/>
        <v>Sensor</v>
      </c>
      <c r="P593" s="211" t="str">
        <f t="shared" si="373"/>
        <v>One Time</v>
      </c>
      <c r="Q593" s="349">
        <v>43930</v>
      </c>
      <c r="R593" s="349"/>
      <c r="S593" s="211" t="str">
        <f t="shared" si="374"/>
        <v>YES</v>
      </c>
      <c r="T593" s="211" t="str">
        <f t="shared" si="375"/>
        <v>NO</v>
      </c>
      <c r="U593" s="211" t="str">
        <f t="shared" si="376"/>
        <v>NO</v>
      </c>
      <c r="V593" s="211" t="str">
        <f t="shared" si="377"/>
        <v>NO</v>
      </c>
      <c r="W593" s="211" t="str">
        <f t="shared" si="378"/>
        <v>NO</v>
      </c>
      <c r="X593" s="211">
        <v>0</v>
      </c>
      <c r="Y593" s="211" t="s">
        <v>3277</v>
      </c>
      <c r="Z593" s="211" t="s">
        <v>3275</v>
      </c>
      <c r="AA593" s="211" t="s">
        <v>3319</v>
      </c>
      <c r="AB593" s="211" t="s">
        <v>3286</v>
      </c>
      <c r="AC593" s="211" t="s">
        <v>3286</v>
      </c>
      <c r="AD593" s="211" t="s">
        <v>3320</v>
      </c>
      <c r="AE593" s="211" t="str">
        <f t="shared" si="379"/>
        <v>Service</v>
      </c>
      <c r="AF593" s="211" t="str">
        <f t="shared" si="380"/>
        <v/>
      </c>
      <c r="AG593" s="211" t="str">
        <f t="shared" si="381"/>
        <v/>
      </c>
      <c r="AH593" s="211" t="str">
        <f t="shared" si="401"/>
        <v>X</v>
      </c>
      <c r="AI593" s="211" t="str">
        <f t="shared" si="382"/>
        <v/>
      </c>
      <c r="AJ593" s="211" t="str">
        <f t="shared" si="383"/>
        <v/>
      </c>
      <c r="AK593" s="211" t="str">
        <f t="shared" si="384"/>
        <v/>
      </c>
      <c r="AL593" s="211" t="str">
        <f t="shared" si="385"/>
        <v/>
      </c>
      <c r="AM593" s="211" t="str">
        <f t="shared" si="386"/>
        <v/>
      </c>
      <c r="AN593" s="211" t="str">
        <f t="shared" si="387"/>
        <v>No</v>
      </c>
      <c r="AO593" s="211" t="str">
        <f t="shared" si="388"/>
        <v>Yes</v>
      </c>
      <c r="AP593" s="211" t="str">
        <f t="shared" si="389"/>
        <v>No</v>
      </c>
      <c r="AQ593" s="211" t="str">
        <f t="shared" si="390"/>
        <v/>
      </c>
      <c r="AR593" s="211" t="str">
        <f t="shared" si="391"/>
        <v/>
      </c>
      <c r="AS593" s="211" t="str">
        <f t="shared" si="392"/>
        <v>GLASSBREAK</v>
      </c>
      <c r="AT593" s="211" t="str">
        <f t="shared" si="393"/>
        <v/>
      </c>
      <c r="AU593" s="211" t="str">
        <f t="shared" si="394"/>
        <v/>
      </c>
      <c r="AV593" s="211" t="str">
        <f t="shared" si="395"/>
        <v/>
      </c>
      <c r="AW593" s="211" t="str">
        <f t="shared" si="396"/>
        <v/>
      </c>
      <c r="AX593" s="211" t="str">
        <f t="shared" si="399"/>
        <v>NO</v>
      </c>
      <c r="AY593" s="125" t="str">
        <f t="shared" si="400"/>
        <v/>
      </c>
    </row>
    <row r="594" spans="1:51" s="211" customFormat="1" x14ac:dyDescent="0.25">
      <c r="A594" s="211" t="s">
        <v>3750</v>
      </c>
      <c r="B594" s="211" t="s">
        <v>3750</v>
      </c>
      <c r="C594" s="211" t="str">
        <f t="shared" si="362"/>
        <v>Medical Alert at Home with Cellular - TEST BUNDLE</v>
      </c>
      <c r="D594" s="211" t="str">
        <f t="shared" si="363"/>
        <v>Alerte médicale à la maison avec  cellulaire - TEST DE PAQUET</v>
      </c>
      <c r="E594" s="211" t="str">
        <f t="shared" si="364"/>
        <v/>
      </c>
      <c r="F594" s="211" t="str">
        <f t="shared" si="365"/>
        <v>Medical Alert at Home with Cellular - TEST BUNDLE</v>
      </c>
      <c r="G594" s="211" t="str">
        <f t="shared" si="366"/>
        <v>Alerte médicale à la maison avec  cellulaire - TEST DE PAQUET</v>
      </c>
      <c r="H594" s="211" t="str">
        <f t="shared" si="367"/>
        <v>Medical Alert at Home with Cellular - TEST BUNDLE</v>
      </c>
      <c r="I594" s="211" t="str">
        <f t="shared" si="397"/>
        <v>Alerte médicale à la maison avec  cellulaire - TEST DE PAQUET</v>
      </c>
      <c r="J594" s="211" t="str">
        <f t="shared" si="368"/>
        <v>ACC_4200XC</v>
      </c>
      <c r="K594" s="211" t="str">
        <f t="shared" si="369"/>
        <v>AC CELL</v>
      </c>
      <c r="L594" s="211" t="str">
        <f t="shared" si="398"/>
        <v>Non-Inventory</v>
      </c>
      <c r="M594" s="211" t="str">
        <f t="shared" si="370"/>
        <v>NO</v>
      </c>
      <c r="N594" s="211" t="str">
        <f t="shared" si="371"/>
        <v>Product</v>
      </c>
      <c r="O594" s="211" t="str">
        <f t="shared" si="372"/>
        <v>Misc</v>
      </c>
      <c r="P594" s="211" t="str">
        <f t="shared" si="373"/>
        <v>RMR</v>
      </c>
      <c r="Q594" s="349">
        <v>43930</v>
      </c>
      <c r="R594" s="349"/>
      <c r="S594" s="211" t="str">
        <f t="shared" si="374"/>
        <v>YES</v>
      </c>
      <c r="T594" s="211" t="str">
        <f t="shared" si="375"/>
        <v>NO</v>
      </c>
      <c r="U594" s="211" t="str">
        <f t="shared" si="376"/>
        <v>NO</v>
      </c>
      <c r="V594" s="211" t="str">
        <f t="shared" si="377"/>
        <v>NO</v>
      </c>
      <c r="W594" s="211" t="str">
        <f t="shared" si="378"/>
        <v>NO</v>
      </c>
      <c r="X594" s="211">
        <v>0</v>
      </c>
      <c r="Y594" s="211" t="s">
        <v>3277</v>
      </c>
      <c r="Z594" s="211" t="s">
        <v>3275</v>
      </c>
      <c r="AA594" s="211" t="s">
        <v>3319</v>
      </c>
      <c r="AB594" s="211" t="s">
        <v>3286</v>
      </c>
      <c r="AC594" s="211" t="s">
        <v>3286</v>
      </c>
      <c r="AD594" s="211" t="s">
        <v>3320</v>
      </c>
      <c r="AE594" s="211" t="str">
        <f t="shared" si="379"/>
        <v>Service</v>
      </c>
      <c r="AF594" s="211" t="str">
        <f t="shared" si="380"/>
        <v>Service</v>
      </c>
      <c r="AG594" s="211" t="str">
        <f t="shared" si="381"/>
        <v/>
      </c>
      <c r="AH594" s="211" t="str">
        <f t="shared" si="401"/>
        <v/>
      </c>
      <c r="AI594" s="211" t="str">
        <f t="shared" si="382"/>
        <v/>
      </c>
      <c r="AJ594" s="211" t="str">
        <f t="shared" si="383"/>
        <v/>
      </c>
      <c r="AK594" s="211" t="str">
        <f t="shared" si="384"/>
        <v/>
      </c>
      <c r="AL594" s="211" t="str">
        <f t="shared" si="385"/>
        <v/>
      </c>
      <c r="AM594" s="211" t="str">
        <f t="shared" si="386"/>
        <v/>
      </c>
      <c r="AN594" s="211" t="str">
        <f t="shared" si="387"/>
        <v>No</v>
      </c>
      <c r="AO594" s="211" t="str">
        <f t="shared" si="388"/>
        <v>No</v>
      </c>
      <c r="AP594" s="211" t="str">
        <f t="shared" si="389"/>
        <v>Yes</v>
      </c>
      <c r="AQ594" s="211" t="str">
        <f t="shared" si="390"/>
        <v/>
      </c>
      <c r="AR594" s="211" t="str">
        <f t="shared" si="391"/>
        <v>AC CELL</v>
      </c>
      <c r="AS594" s="211" t="str">
        <f t="shared" si="392"/>
        <v/>
      </c>
      <c r="AT594" s="211" t="str">
        <f t="shared" si="393"/>
        <v/>
      </c>
      <c r="AU594" s="211" t="str">
        <f t="shared" si="394"/>
        <v/>
      </c>
      <c r="AV594" s="211" t="str">
        <f t="shared" si="395"/>
        <v>Medical</v>
      </c>
      <c r="AW594" s="211" t="str">
        <f t="shared" si="396"/>
        <v>Wireless</v>
      </c>
      <c r="AX594" s="211" t="str">
        <f t="shared" si="399"/>
        <v>NO</v>
      </c>
      <c r="AY594" s="125">
        <f t="shared" si="400"/>
        <v>0</v>
      </c>
    </row>
    <row r="595" spans="1:51" s="211" customFormat="1" x14ac:dyDescent="0.25">
      <c r="A595" s="211" t="s">
        <v>3641</v>
      </c>
      <c r="B595" s="211" t="s">
        <v>3641</v>
      </c>
      <c r="C595" s="211" t="str">
        <f t="shared" si="362"/>
        <v>Medical Alert at Home with Fall Detection and Cellular - TEST BUNDLE</v>
      </c>
      <c r="D595" s="211" t="str">
        <f t="shared" si="363"/>
        <v>Alerte médicale à la maison avec détection de chute et cellulaire - TEST DE PAQUET</v>
      </c>
      <c r="E595" s="211" t="str">
        <f t="shared" si="364"/>
        <v/>
      </c>
      <c r="F595" s="211" t="str">
        <f t="shared" si="365"/>
        <v>Medical Alert at Home with Fall Detection and Cellular - TEST BUNDLE</v>
      </c>
      <c r="G595" s="211" t="str">
        <f t="shared" si="366"/>
        <v>Alerte médicale à la maison avec détection de chute et cellulaire - TEST DE PAQUET</v>
      </c>
      <c r="H595" s="211" t="str">
        <f t="shared" si="367"/>
        <v>Medical Alert at Home with Fall Detection and Cellular - TEST BUNDLE</v>
      </c>
      <c r="I595" s="211" t="str">
        <f t="shared" si="397"/>
        <v>Alerte médicale à la maison avec détection de chute et cellulaire - TEST DE PAQUET</v>
      </c>
      <c r="J595" s="211" t="str">
        <f t="shared" si="368"/>
        <v>ACC_4200XC</v>
      </c>
      <c r="K595" s="211" t="str">
        <f t="shared" si="369"/>
        <v>ACCELLFD</v>
      </c>
      <c r="L595" s="211" t="str">
        <f t="shared" si="398"/>
        <v>Non-Inventory</v>
      </c>
      <c r="M595" s="211" t="str">
        <f t="shared" si="370"/>
        <v>NO</v>
      </c>
      <c r="N595" s="211" t="str">
        <f t="shared" si="371"/>
        <v>Product Bundle</v>
      </c>
      <c r="O595" s="211" t="str">
        <f t="shared" si="372"/>
        <v>Bundle</v>
      </c>
      <c r="P595" s="211" t="str">
        <f t="shared" si="373"/>
        <v>RMR</v>
      </c>
      <c r="Q595" s="349">
        <v>43930</v>
      </c>
      <c r="R595" s="349"/>
      <c r="S595" s="211" t="str">
        <f t="shared" si="374"/>
        <v>YES</v>
      </c>
      <c r="T595" s="211" t="str">
        <f t="shared" si="375"/>
        <v>NO</v>
      </c>
      <c r="U595" s="211" t="str">
        <f t="shared" si="376"/>
        <v>NO</v>
      </c>
      <c r="V595" s="211" t="str">
        <f t="shared" si="377"/>
        <v>NO</v>
      </c>
      <c r="W595" s="211" t="str">
        <f t="shared" si="378"/>
        <v>NO</v>
      </c>
      <c r="X595" s="211">
        <v>0</v>
      </c>
      <c r="Y595" s="211" t="s">
        <v>3277</v>
      </c>
      <c r="Z595" s="211" t="s">
        <v>3275</v>
      </c>
      <c r="AA595" s="211" t="s">
        <v>3319</v>
      </c>
      <c r="AB595" s="211" t="s">
        <v>3286</v>
      </c>
      <c r="AC595" s="211" t="s">
        <v>3286</v>
      </c>
      <c r="AD595" s="211" t="s">
        <v>3320</v>
      </c>
      <c r="AE595" s="211" t="str">
        <f t="shared" si="379"/>
        <v>Service</v>
      </c>
      <c r="AF595" s="211" t="str">
        <f t="shared" si="380"/>
        <v>Service</v>
      </c>
      <c r="AG595" s="211" t="str">
        <f t="shared" si="381"/>
        <v/>
      </c>
      <c r="AH595" s="211" t="str">
        <f t="shared" si="401"/>
        <v/>
      </c>
      <c r="AI595" s="211" t="str">
        <f t="shared" si="382"/>
        <v/>
      </c>
      <c r="AJ595" s="211" t="str">
        <f t="shared" si="383"/>
        <v/>
      </c>
      <c r="AK595" s="211" t="str">
        <f t="shared" si="384"/>
        <v/>
      </c>
      <c r="AL595" s="211" t="str">
        <f t="shared" si="385"/>
        <v/>
      </c>
      <c r="AM595" s="211" t="str">
        <f t="shared" si="386"/>
        <v/>
      </c>
      <c r="AN595" s="211" t="str">
        <f t="shared" si="387"/>
        <v>No</v>
      </c>
      <c r="AO595" s="211" t="str">
        <f t="shared" si="388"/>
        <v>No</v>
      </c>
      <c r="AP595" s="211" t="str">
        <f t="shared" si="389"/>
        <v>Yes</v>
      </c>
      <c r="AQ595" s="211" t="str">
        <f t="shared" si="390"/>
        <v>DB_ACCELLFD</v>
      </c>
      <c r="AR595" s="211" t="str">
        <f t="shared" si="391"/>
        <v>ACCELLFD</v>
      </c>
      <c r="AS595" s="211" t="str">
        <f t="shared" si="392"/>
        <v/>
      </c>
      <c r="AT595" s="211" t="str">
        <f t="shared" si="393"/>
        <v/>
      </c>
      <c r="AU595" s="211" t="str">
        <f t="shared" si="394"/>
        <v/>
      </c>
      <c r="AV595" s="211" t="str">
        <f t="shared" si="395"/>
        <v>Medical</v>
      </c>
      <c r="AW595" s="211" t="str">
        <f t="shared" si="396"/>
        <v>Wireless</v>
      </c>
      <c r="AX595" s="211" t="str">
        <f t="shared" si="399"/>
        <v>NO</v>
      </c>
      <c r="AY595" s="125">
        <f t="shared" si="400"/>
        <v>0</v>
      </c>
    </row>
    <row r="596" spans="1:51" s="211" customFormat="1" x14ac:dyDescent="0.25">
      <c r="A596" s="211" t="s">
        <v>3749</v>
      </c>
      <c r="B596" s="211" t="s">
        <v>3749</v>
      </c>
      <c r="C596" s="211" t="str">
        <f t="shared" si="362"/>
        <v>Medical Alert at Home with Fall Detection and Cellular - TEST BUNDLE</v>
      </c>
      <c r="D596" s="211" t="str">
        <f t="shared" si="363"/>
        <v>Alerte médicale à la maison avec détection de chute et cellulaire - TEST DE PAQUET</v>
      </c>
      <c r="E596" s="211" t="str">
        <f t="shared" si="364"/>
        <v/>
      </c>
      <c r="F596" s="211" t="str">
        <f t="shared" si="365"/>
        <v>Medical Alert at Home with Fall Detection and Cellular - TEST BUNDLE</v>
      </c>
      <c r="G596" s="211" t="str">
        <f t="shared" si="366"/>
        <v>Alerte médicale à la maison avec détection de chute et cellulaire - TEST DE PAQUET</v>
      </c>
      <c r="H596" s="211" t="str">
        <f t="shared" si="367"/>
        <v>Medical Alert at Home with Fall Detection and Cellular - TEST BUNDLE</v>
      </c>
      <c r="I596" s="211" t="str">
        <f t="shared" si="397"/>
        <v>Alerte médicale à la maison avec détection de chute et cellulaire - TEST DE PAQUET</v>
      </c>
      <c r="J596" s="211" t="str">
        <f t="shared" si="368"/>
        <v>ACC_4200XC</v>
      </c>
      <c r="K596" s="211" t="str">
        <f t="shared" si="369"/>
        <v>ACCELLFD</v>
      </c>
      <c r="L596" s="211" t="str">
        <f t="shared" si="398"/>
        <v>Non-Inventory</v>
      </c>
      <c r="M596" s="211" t="str">
        <f t="shared" si="370"/>
        <v>NO</v>
      </c>
      <c r="N596" s="211" t="str">
        <f t="shared" si="371"/>
        <v>Product</v>
      </c>
      <c r="O596" s="211" t="str">
        <f t="shared" si="372"/>
        <v>Misc</v>
      </c>
      <c r="P596" s="211" t="str">
        <f t="shared" si="373"/>
        <v>RMR</v>
      </c>
      <c r="Q596" s="349">
        <v>43930</v>
      </c>
      <c r="R596" s="349"/>
      <c r="S596" s="211" t="str">
        <f t="shared" si="374"/>
        <v>YES</v>
      </c>
      <c r="T596" s="211" t="str">
        <f t="shared" si="375"/>
        <v>NO</v>
      </c>
      <c r="U596" s="211" t="str">
        <f t="shared" si="376"/>
        <v>NO</v>
      </c>
      <c r="V596" s="211" t="str">
        <f t="shared" si="377"/>
        <v>NO</v>
      </c>
      <c r="W596" s="211" t="str">
        <f t="shared" si="378"/>
        <v>NO</v>
      </c>
      <c r="X596" s="211">
        <v>0</v>
      </c>
      <c r="Y596" s="211" t="s">
        <v>3277</v>
      </c>
      <c r="Z596" s="211" t="s">
        <v>3275</v>
      </c>
      <c r="AA596" s="211" t="s">
        <v>3319</v>
      </c>
      <c r="AB596" s="211" t="s">
        <v>3286</v>
      </c>
      <c r="AC596" s="211" t="s">
        <v>3286</v>
      </c>
      <c r="AD596" s="211" t="s">
        <v>3320</v>
      </c>
      <c r="AE596" s="211" t="str">
        <f t="shared" si="379"/>
        <v>Service</v>
      </c>
      <c r="AF596" s="211" t="str">
        <f t="shared" si="380"/>
        <v>Service</v>
      </c>
      <c r="AG596" s="211" t="str">
        <f t="shared" si="381"/>
        <v/>
      </c>
      <c r="AH596" s="211" t="str">
        <f t="shared" si="401"/>
        <v/>
      </c>
      <c r="AI596" s="211" t="str">
        <f t="shared" si="382"/>
        <v/>
      </c>
      <c r="AJ596" s="211" t="str">
        <f t="shared" si="383"/>
        <v/>
      </c>
      <c r="AK596" s="211" t="str">
        <f t="shared" si="384"/>
        <v/>
      </c>
      <c r="AL596" s="211" t="str">
        <f t="shared" si="385"/>
        <v/>
      </c>
      <c r="AM596" s="211" t="str">
        <f t="shared" si="386"/>
        <v/>
      </c>
      <c r="AN596" s="211" t="str">
        <f t="shared" si="387"/>
        <v>No</v>
      </c>
      <c r="AO596" s="211" t="str">
        <f t="shared" si="388"/>
        <v>No</v>
      </c>
      <c r="AP596" s="211" t="str">
        <f t="shared" si="389"/>
        <v>Yes</v>
      </c>
      <c r="AQ596" s="211" t="str">
        <f t="shared" si="390"/>
        <v/>
      </c>
      <c r="AR596" s="211" t="str">
        <f t="shared" si="391"/>
        <v>ACCELLFD</v>
      </c>
      <c r="AS596" s="211" t="str">
        <f t="shared" si="392"/>
        <v/>
      </c>
      <c r="AT596" s="211" t="str">
        <f t="shared" si="393"/>
        <v/>
      </c>
      <c r="AU596" s="211" t="str">
        <f t="shared" si="394"/>
        <v/>
      </c>
      <c r="AV596" s="211" t="str">
        <f t="shared" si="395"/>
        <v>Medical</v>
      </c>
      <c r="AW596" s="211" t="str">
        <f t="shared" si="396"/>
        <v>Wireless</v>
      </c>
      <c r="AX596" s="211" t="str">
        <f t="shared" si="399"/>
        <v>NO</v>
      </c>
      <c r="AY596" s="125">
        <f t="shared" si="400"/>
        <v>0</v>
      </c>
    </row>
    <row r="597" spans="1:51" s="211" customFormat="1" x14ac:dyDescent="0.25">
      <c r="A597" s="211" t="s">
        <v>3642</v>
      </c>
      <c r="B597" s="211" t="s">
        <v>3642</v>
      </c>
      <c r="C597" s="211" t="str">
        <f t="shared" si="362"/>
        <v>Commercial Plus Package</v>
      </c>
      <c r="D597" s="211" t="str">
        <f t="shared" si="363"/>
        <v>Forfait Commercial Plus</v>
      </c>
      <c r="E597" s="211" t="str">
        <f t="shared" si="364"/>
        <v/>
      </c>
      <c r="F597" s="211" t="str">
        <f t="shared" si="365"/>
        <v>Commercial Plus Package</v>
      </c>
      <c r="G597" s="211" t="str">
        <f t="shared" si="366"/>
        <v>Forfait Commercial Plus</v>
      </c>
      <c r="H597" s="211" t="str">
        <f t="shared" si="367"/>
        <v>Commercial Plus Package</v>
      </c>
      <c r="I597" s="211" t="str">
        <f t="shared" si="397"/>
        <v>Forfait Commercial Plus</v>
      </c>
      <c r="J597" s="211" t="str">
        <f t="shared" si="368"/>
        <v>2GIG-GC2</v>
      </c>
      <c r="K597" s="211" t="str">
        <f t="shared" si="369"/>
        <v>COMM</v>
      </c>
      <c r="L597" s="211" t="str">
        <f t="shared" si="398"/>
        <v>Non-Inventory</v>
      </c>
      <c r="M597" s="211" t="str">
        <f t="shared" si="370"/>
        <v>NO</v>
      </c>
      <c r="N597" s="211" t="str">
        <f t="shared" si="371"/>
        <v>Product Bundle</v>
      </c>
      <c r="O597" s="211" t="str">
        <f t="shared" si="372"/>
        <v>Bundle</v>
      </c>
      <c r="P597" s="211" t="str">
        <f t="shared" si="373"/>
        <v>RMR</v>
      </c>
      <c r="Q597" s="349">
        <v>43930</v>
      </c>
      <c r="R597" s="349"/>
      <c r="S597" s="211" t="str">
        <f t="shared" si="374"/>
        <v>NO</v>
      </c>
      <c r="T597" s="211" t="str">
        <f t="shared" si="375"/>
        <v>NO</v>
      </c>
      <c r="U597" s="211" t="str">
        <f t="shared" si="376"/>
        <v>NO</v>
      </c>
      <c r="V597" s="211" t="str">
        <f t="shared" si="377"/>
        <v>NO</v>
      </c>
      <c r="W597" s="211" t="str">
        <f t="shared" si="378"/>
        <v>NO</v>
      </c>
      <c r="X597" s="211">
        <v>0</v>
      </c>
      <c r="Y597" s="211" t="s">
        <v>3277</v>
      </c>
      <c r="Z597" s="211" t="s">
        <v>3275</v>
      </c>
      <c r="AA597" s="211" t="s">
        <v>3319</v>
      </c>
      <c r="AB597" s="211" t="s">
        <v>3286</v>
      </c>
      <c r="AC597" s="211" t="s">
        <v>3286</v>
      </c>
      <c r="AD597" s="211" t="s">
        <v>3320</v>
      </c>
      <c r="AE597" s="211" t="str">
        <f t="shared" si="379"/>
        <v>Service</v>
      </c>
      <c r="AF597" s="211" t="str">
        <f t="shared" si="380"/>
        <v>Service</v>
      </c>
      <c r="AG597" s="211" t="str">
        <f t="shared" si="381"/>
        <v/>
      </c>
      <c r="AH597" s="211" t="str">
        <f t="shared" si="401"/>
        <v/>
      </c>
      <c r="AI597" s="211" t="str">
        <f t="shared" si="382"/>
        <v/>
      </c>
      <c r="AJ597" s="211" t="str">
        <f t="shared" si="383"/>
        <v/>
      </c>
      <c r="AK597" s="211" t="str">
        <f t="shared" si="384"/>
        <v/>
      </c>
      <c r="AL597" s="211" t="str">
        <f t="shared" si="385"/>
        <v/>
      </c>
      <c r="AM597" s="211" t="str">
        <f t="shared" si="386"/>
        <v/>
      </c>
      <c r="AN597" s="211" t="str">
        <f t="shared" si="387"/>
        <v>No</v>
      </c>
      <c r="AO597" s="211" t="str">
        <f t="shared" si="388"/>
        <v>Yes</v>
      </c>
      <c r="AP597" s="211" t="str">
        <f t="shared" si="389"/>
        <v>No</v>
      </c>
      <c r="AQ597" s="211" t="str">
        <f t="shared" si="390"/>
        <v>DB_COMM</v>
      </c>
      <c r="AR597" s="211" t="str">
        <f t="shared" si="391"/>
        <v>COMM</v>
      </c>
      <c r="AS597" s="211" t="str">
        <f t="shared" si="392"/>
        <v/>
      </c>
      <c r="AT597" s="211" t="str">
        <f t="shared" si="393"/>
        <v/>
      </c>
      <c r="AU597" s="211" t="str">
        <f t="shared" si="394"/>
        <v/>
      </c>
      <c r="AV597" s="211" t="str">
        <f t="shared" si="395"/>
        <v>Legacy</v>
      </c>
      <c r="AW597" s="211" t="str">
        <f t="shared" si="396"/>
        <v>Wireless</v>
      </c>
      <c r="AX597" s="211" t="str">
        <f t="shared" si="399"/>
        <v>NO</v>
      </c>
      <c r="AY597" s="125" t="str">
        <f t="shared" si="400"/>
        <v>0</v>
      </c>
    </row>
    <row r="598" spans="1:51" s="211" customFormat="1" x14ac:dyDescent="0.25">
      <c r="A598" s="211" t="s">
        <v>3770</v>
      </c>
      <c r="B598" s="211" t="s">
        <v>3770</v>
      </c>
      <c r="C598" s="211" t="str">
        <f t="shared" si="362"/>
        <v>Commercial Plus Package</v>
      </c>
      <c r="D598" s="211" t="str">
        <f t="shared" si="363"/>
        <v>Forfait Commercial Plus</v>
      </c>
      <c r="E598" s="211" t="str">
        <f t="shared" si="364"/>
        <v/>
      </c>
      <c r="F598" s="211" t="str">
        <f t="shared" si="365"/>
        <v>Commercial Plus Package</v>
      </c>
      <c r="G598" s="211" t="str">
        <f t="shared" si="366"/>
        <v>Forfait Commercial Plus</v>
      </c>
      <c r="H598" s="211" t="str">
        <f t="shared" si="367"/>
        <v>Commercial Plus Package</v>
      </c>
      <c r="I598" s="211" t="str">
        <f t="shared" si="397"/>
        <v>Forfait Commercial Plus</v>
      </c>
      <c r="J598" s="211" t="str">
        <f t="shared" si="368"/>
        <v/>
      </c>
      <c r="K598" s="211" t="str">
        <f t="shared" si="369"/>
        <v/>
      </c>
      <c r="L598" s="211" t="str">
        <f t="shared" si="398"/>
        <v>Non-Inventory</v>
      </c>
      <c r="M598" s="211" t="str">
        <f t="shared" si="370"/>
        <v>NO</v>
      </c>
      <c r="N598" s="211" t="str">
        <f t="shared" si="371"/>
        <v>Product</v>
      </c>
      <c r="O598" s="211" t="str">
        <f t="shared" si="372"/>
        <v>Misc</v>
      </c>
      <c r="P598" s="211" t="str">
        <f t="shared" si="373"/>
        <v>RMR</v>
      </c>
      <c r="Q598" s="349">
        <v>43930</v>
      </c>
      <c r="R598" s="349"/>
      <c r="S598" s="211" t="str">
        <f t="shared" si="374"/>
        <v>YES</v>
      </c>
      <c r="T598" s="211" t="str">
        <f t="shared" si="375"/>
        <v>NO</v>
      </c>
      <c r="U598" s="211" t="str">
        <f t="shared" si="376"/>
        <v>NO</v>
      </c>
      <c r="V598" s="211" t="str">
        <f t="shared" si="377"/>
        <v>NO</v>
      </c>
      <c r="W598" s="211" t="str">
        <f t="shared" si="378"/>
        <v>NO</v>
      </c>
      <c r="X598" s="211">
        <v>0</v>
      </c>
      <c r="Y598" s="211" t="s">
        <v>3277</v>
      </c>
      <c r="Z598" s="211" t="s">
        <v>3275</v>
      </c>
      <c r="AA598" s="211" t="s">
        <v>3319</v>
      </c>
      <c r="AB598" s="211" t="s">
        <v>3286</v>
      </c>
      <c r="AC598" s="211" t="s">
        <v>3286</v>
      </c>
      <c r="AD598" s="211" t="s">
        <v>3320</v>
      </c>
      <c r="AE598" s="211" t="str">
        <f t="shared" si="379"/>
        <v>Service</v>
      </c>
      <c r="AF598" s="211" t="str">
        <f t="shared" si="380"/>
        <v>Service</v>
      </c>
      <c r="AG598" s="211" t="str">
        <f t="shared" si="381"/>
        <v/>
      </c>
      <c r="AH598" s="211" t="str">
        <f t="shared" si="401"/>
        <v/>
      </c>
      <c r="AI598" s="211" t="str">
        <f t="shared" si="382"/>
        <v/>
      </c>
      <c r="AJ598" s="211" t="str">
        <f t="shared" si="383"/>
        <v/>
      </c>
      <c r="AK598" s="211" t="str">
        <f t="shared" si="384"/>
        <v/>
      </c>
      <c r="AL598" s="211" t="str">
        <f t="shared" si="385"/>
        <v/>
      </c>
      <c r="AM598" s="211" t="str">
        <f t="shared" si="386"/>
        <v/>
      </c>
      <c r="AN598" s="211" t="str">
        <f t="shared" si="387"/>
        <v>No</v>
      </c>
      <c r="AO598" s="211" t="str">
        <f t="shared" si="388"/>
        <v>Yes</v>
      </c>
      <c r="AP598" s="211" t="str">
        <f t="shared" si="389"/>
        <v>No</v>
      </c>
      <c r="AQ598" s="211" t="str">
        <f t="shared" si="390"/>
        <v/>
      </c>
      <c r="AR598" s="211" t="str">
        <f t="shared" si="391"/>
        <v>COMM</v>
      </c>
      <c r="AS598" s="211" t="str">
        <f t="shared" si="392"/>
        <v/>
      </c>
      <c r="AT598" s="211" t="str">
        <f t="shared" si="393"/>
        <v/>
      </c>
      <c r="AU598" s="211" t="str">
        <f t="shared" si="394"/>
        <v/>
      </c>
      <c r="AV598" s="211" t="str">
        <f t="shared" si="395"/>
        <v>Legacy</v>
      </c>
      <c r="AW598" s="211" t="str">
        <f t="shared" si="396"/>
        <v>Wireless</v>
      </c>
      <c r="AX598" s="211" t="str">
        <f t="shared" si="399"/>
        <v>NO</v>
      </c>
      <c r="AY598" s="125">
        <f t="shared" si="400"/>
        <v>0</v>
      </c>
    </row>
    <row r="599" spans="1:51" s="211" customFormat="1" x14ac:dyDescent="0.25">
      <c r="A599" s="211" t="s">
        <v>3643</v>
      </c>
      <c r="B599" s="211" t="s">
        <v>3643</v>
      </c>
      <c r="C599" s="211" t="str">
        <f t="shared" si="362"/>
        <v>2 GIG Diamond Services Package - 10 Point System</v>
      </c>
      <c r="D599" s="211" t="str">
        <f t="shared" si="363"/>
        <v>Forfait de base - 2 GIG Diamond Services - Système à 10 points</v>
      </c>
      <c r="E599" s="211" t="str">
        <f t="shared" si="364"/>
        <v/>
      </c>
      <c r="F599" s="211" t="str">
        <f t="shared" si="365"/>
        <v>2 GIG Diamond Services Package - 10 Point System</v>
      </c>
      <c r="G599" s="211" t="str">
        <f t="shared" si="366"/>
        <v>Forfait de base - 2 GIG Diamond Services - Système à 10 points</v>
      </c>
      <c r="H599" s="211" t="str">
        <f t="shared" si="367"/>
        <v>2 GIG Diamond Services Package - 10 Point System</v>
      </c>
      <c r="I599" s="211" t="str">
        <f t="shared" si="397"/>
        <v>Forfait de base - 2 GIG Diamond Services - Système à 10 points</v>
      </c>
      <c r="J599" s="211" t="str">
        <f t="shared" si="368"/>
        <v>2GIG-GC2</v>
      </c>
      <c r="K599" s="211" t="str">
        <f t="shared" si="369"/>
        <v>DIAMOND</v>
      </c>
      <c r="L599" s="211" t="str">
        <f t="shared" si="398"/>
        <v>Non-Inventory</v>
      </c>
      <c r="M599" s="211" t="str">
        <f t="shared" si="370"/>
        <v>NO</v>
      </c>
      <c r="N599" s="211" t="str">
        <f t="shared" si="371"/>
        <v>Product Bundle</v>
      </c>
      <c r="O599" s="211" t="str">
        <f t="shared" si="372"/>
        <v>Bundle</v>
      </c>
      <c r="P599" s="211" t="str">
        <f t="shared" si="373"/>
        <v>RMR</v>
      </c>
      <c r="Q599" s="349">
        <v>43930</v>
      </c>
      <c r="R599" s="349"/>
      <c r="S599" s="211" t="str">
        <f t="shared" si="374"/>
        <v>YES</v>
      </c>
      <c r="T599" s="211" t="str">
        <f t="shared" si="375"/>
        <v>NO</v>
      </c>
      <c r="U599" s="211" t="str">
        <f t="shared" si="376"/>
        <v>NO</v>
      </c>
      <c r="V599" s="211" t="str">
        <f t="shared" si="377"/>
        <v>NO</v>
      </c>
      <c r="W599" s="211" t="str">
        <f t="shared" si="378"/>
        <v>NO</v>
      </c>
      <c r="X599" s="211">
        <v>0</v>
      </c>
      <c r="Y599" s="211" t="s">
        <v>3277</v>
      </c>
      <c r="Z599" s="211" t="s">
        <v>3275</v>
      </c>
      <c r="AA599" s="211" t="s">
        <v>3319</v>
      </c>
      <c r="AB599" s="211" t="s">
        <v>3286</v>
      </c>
      <c r="AC599" s="211" t="s">
        <v>3286</v>
      </c>
      <c r="AD599" s="211" t="s">
        <v>3320</v>
      </c>
      <c r="AE599" s="211" t="str">
        <f t="shared" si="379"/>
        <v>Service</v>
      </c>
      <c r="AF599" s="211" t="str">
        <f t="shared" si="380"/>
        <v>Service</v>
      </c>
      <c r="AG599" s="211" t="str">
        <f t="shared" si="381"/>
        <v/>
      </c>
      <c r="AH599" s="211" t="str">
        <f t="shared" si="401"/>
        <v/>
      </c>
      <c r="AI599" s="211" t="str">
        <f t="shared" si="382"/>
        <v/>
      </c>
      <c r="AJ599" s="211" t="str">
        <f t="shared" si="383"/>
        <v/>
      </c>
      <c r="AK599" s="211" t="str">
        <f t="shared" si="384"/>
        <v/>
      </c>
      <c r="AL599" s="211" t="str">
        <f t="shared" si="385"/>
        <v/>
      </c>
      <c r="AM599" s="211" t="str">
        <f t="shared" si="386"/>
        <v/>
      </c>
      <c r="AN599" s="211" t="str">
        <f t="shared" si="387"/>
        <v>No</v>
      </c>
      <c r="AO599" s="211" t="str">
        <f t="shared" si="388"/>
        <v>Yes</v>
      </c>
      <c r="AP599" s="211" t="str">
        <f t="shared" si="389"/>
        <v>No</v>
      </c>
      <c r="AQ599" s="211" t="str">
        <f t="shared" si="390"/>
        <v>DB_DIAMOND</v>
      </c>
      <c r="AR599" s="211" t="str">
        <f t="shared" si="391"/>
        <v>DIAMOND</v>
      </c>
      <c r="AS599" s="211" t="str">
        <f t="shared" si="392"/>
        <v/>
      </c>
      <c r="AT599" s="211" t="str">
        <f t="shared" si="393"/>
        <v/>
      </c>
      <c r="AU599" s="211" t="str">
        <f t="shared" si="394"/>
        <v/>
      </c>
      <c r="AV599" s="211" t="str">
        <f t="shared" si="395"/>
        <v>Legacy</v>
      </c>
      <c r="AW599" s="211" t="str">
        <f t="shared" si="396"/>
        <v>Wireless</v>
      </c>
      <c r="AX599" s="211" t="str">
        <f t="shared" si="399"/>
        <v>NO</v>
      </c>
      <c r="AY599" s="125">
        <f t="shared" si="400"/>
        <v>0</v>
      </c>
    </row>
    <row r="600" spans="1:51" s="211" customFormat="1" x14ac:dyDescent="0.25">
      <c r="A600" s="211" t="s">
        <v>3644</v>
      </c>
      <c r="B600" s="211" t="s">
        <v>3644</v>
      </c>
      <c r="C600" s="211" t="str">
        <f t="shared" si="362"/>
        <v>2GIG Gold Package - 6 Points</v>
      </c>
      <c r="D600" s="211" t="str">
        <f t="shared" si="363"/>
        <v>2GIG Gold Package - 6 Points</v>
      </c>
      <c r="E600" s="211" t="str">
        <f t="shared" si="364"/>
        <v/>
      </c>
      <c r="F600" s="211" t="str">
        <f t="shared" si="365"/>
        <v>2GIG Gold Package - 6 Points</v>
      </c>
      <c r="G600" s="211" t="str">
        <f t="shared" si="366"/>
        <v>2GIG Gold Package - 6 Points</v>
      </c>
      <c r="H600" s="211" t="str">
        <f t="shared" si="367"/>
        <v>2GIG Gold Package - 6 Points</v>
      </c>
      <c r="I600" s="211" t="str">
        <f t="shared" si="397"/>
        <v>2GIG Gold Package - 6 Points</v>
      </c>
      <c r="J600" s="211" t="str">
        <f t="shared" si="368"/>
        <v>2GIG-GC2</v>
      </c>
      <c r="K600" s="211" t="str">
        <f t="shared" si="369"/>
        <v>GOLD</v>
      </c>
      <c r="L600" s="211" t="str">
        <f t="shared" si="398"/>
        <v>Non-Inventory</v>
      </c>
      <c r="M600" s="211" t="str">
        <f t="shared" si="370"/>
        <v>NO</v>
      </c>
      <c r="N600" s="211" t="str">
        <f t="shared" si="371"/>
        <v>Product Bundle</v>
      </c>
      <c r="O600" s="211" t="str">
        <f t="shared" si="372"/>
        <v>Bundle</v>
      </c>
      <c r="P600" s="211" t="str">
        <f t="shared" si="373"/>
        <v>RMR</v>
      </c>
      <c r="Q600" s="349">
        <v>43930</v>
      </c>
      <c r="R600" s="349"/>
      <c r="S600" s="211" t="str">
        <f t="shared" si="374"/>
        <v>YES</v>
      </c>
      <c r="T600" s="211" t="str">
        <f t="shared" si="375"/>
        <v>NO</v>
      </c>
      <c r="U600" s="211" t="str">
        <f t="shared" si="376"/>
        <v>NO</v>
      </c>
      <c r="V600" s="211" t="str">
        <f t="shared" si="377"/>
        <v>NO</v>
      </c>
      <c r="W600" s="211" t="str">
        <f t="shared" si="378"/>
        <v>NO</v>
      </c>
      <c r="X600" s="211">
        <v>0</v>
      </c>
      <c r="Y600" s="211" t="s">
        <v>3277</v>
      </c>
      <c r="Z600" s="211" t="s">
        <v>3275</v>
      </c>
      <c r="AA600" s="211" t="s">
        <v>3319</v>
      </c>
      <c r="AB600" s="211" t="s">
        <v>3286</v>
      </c>
      <c r="AC600" s="211" t="s">
        <v>3286</v>
      </c>
      <c r="AD600" s="211" t="s">
        <v>3320</v>
      </c>
      <c r="AE600" s="211" t="str">
        <f t="shared" si="379"/>
        <v>Service</v>
      </c>
      <c r="AF600" s="211" t="str">
        <f t="shared" si="380"/>
        <v>Service</v>
      </c>
      <c r="AG600" s="211" t="str">
        <f t="shared" si="381"/>
        <v/>
      </c>
      <c r="AH600" s="211" t="str">
        <f t="shared" si="401"/>
        <v/>
      </c>
      <c r="AI600" s="211" t="str">
        <f t="shared" si="382"/>
        <v/>
      </c>
      <c r="AJ600" s="211" t="str">
        <f t="shared" si="383"/>
        <v/>
      </c>
      <c r="AK600" s="211" t="str">
        <f t="shared" si="384"/>
        <v/>
      </c>
      <c r="AL600" s="211" t="str">
        <f t="shared" si="385"/>
        <v/>
      </c>
      <c r="AM600" s="211" t="str">
        <f t="shared" si="386"/>
        <v/>
      </c>
      <c r="AN600" s="211" t="str">
        <f t="shared" si="387"/>
        <v>No</v>
      </c>
      <c r="AO600" s="211" t="str">
        <f t="shared" si="388"/>
        <v>Yes</v>
      </c>
      <c r="AP600" s="211" t="str">
        <f t="shared" si="389"/>
        <v>No</v>
      </c>
      <c r="AQ600" s="211" t="str">
        <f t="shared" si="390"/>
        <v>DB_GOLD</v>
      </c>
      <c r="AR600" s="211" t="str">
        <f t="shared" si="391"/>
        <v>GOLD</v>
      </c>
      <c r="AS600" s="211" t="str">
        <f t="shared" si="392"/>
        <v/>
      </c>
      <c r="AT600" s="211" t="str">
        <f t="shared" si="393"/>
        <v/>
      </c>
      <c r="AU600" s="211" t="str">
        <f t="shared" si="394"/>
        <v/>
      </c>
      <c r="AV600" s="211" t="str">
        <f t="shared" si="395"/>
        <v>Legacy</v>
      </c>
      <c r="AW600" s="211" t="str">
        <f t="shared" si="396"/>
        <v>Wireless</v>
      </c>
      <c r="AX600" s="211" t="str">
        <f t="shared" si="399"/>
        <v>NO</v>
      </c>
      <c r="AY600" s="125">
        <f t="shared" si="400"/>
        <v>0</v>
      </c>
    </row>
    <row r="601" spans="1:51" s="211" customFormat="1" x14ac:dyDescent="0.25">
      <c r="A601" s="211" t="s">
        <v>3645</v>
      </c>
      <c r="B601" s="211" t="s">
        <v>3645</v>
      </c>
      <c r="C601" s="211" t="str">
        <f t="shared" si="362"/>
        <v>2 GIG Gold Service w Access - 6 Point System</v>
      </c>
      <c r="D601" s="211" t="str">
        <f t="shared" si="363"/>
        <v>Service 2GIG Gold avec accès - Système à 6 points</v>
      </c>
      <c r="E601" s="211" t="str">
        <f t="shared" si="364"/>
        <v/>
      </c>
      <c r="F601" s="211" t="str">
        <f t="shared" si="365"/>
        <v>2 GIG Gold Service w Access - 6 Point System</v>
      </c>
      <c r="G601" s="211" t="str">
        <f t="shared" si="366"/>
        <v>Service 2GIG Gold avec accès - Système à 6 points</v>
      </c>
      <c r="H601" s="211" t="str">
        <f t="shared" si="367"/>
        <v>2 GIG Gold Service w Access - 6 Point System</v>
      </c>
      <c r="I601" s="211" t="str">
        <f t="shared" si="397"/>
        <v>Service 2GIG Gold avec accès - Système à 6 points</v>
      </c>
      <c r="J601" s="211" t="str">
        <f t="shared" si="368"/>
        <v>2GIG-GC2</v>
      </c>
      <c r="K601" s="211" t="str">
        <f t="shared" si="369"/>
        <v>GOLD_ACC</v>
      </c>
      <c r="L601" s="211" t="str">
        <f t="shared" si="398"/>
        <v>Non-Inventory</v>
      </c>
      <c r="M601" s="211" t="str">
        <f t="shared" si="370"/>
        <v>NO</v>
      </c>
      <c r="N601" s="211" t="str">
        <f t="shared" si="371"/>
        <v>Product Bundle</v>
      </c>
      <c r="O601" s="211" t="str">
        <f t="shared" si="372"/>
        <v>Bundle</v>
      </c>
      <c r="P601" s="211" t="str">
        <f t="shared" si="373"/>
        <v>RMR</v>
      </c>
      <c r="Q601" s="349">
        <v>43930</v>
      </c>
      <c r="R601" s="349"/>
      <c r="S601" s="211" t="str">
        <f t="shared" si="374"/>
        <v>YES</v>
      </c>
      <c r="T601" s="211" t="str">
        <f t="shared" si="375"/>
        <v>NO</v>
      </c>
      <c r="U601" s="211" t="str">
        <f t="shared" si="376"/>
        <v>NO</v>
      </c>
      <c r="V601" s="211" t="str">
        <f t="shared" si="377"/>
        <v>NO</v>
      </c>
      <c r="W601" s="211" t="str">
        <f t="shared" si="378"/>
        <v>NO</v>
      </c>
      <c r="X601" s="211">
        <v>0</v>
      </c>
      <c r="Y601" s="211" t="s">
        <v>3277</v>
      </c>
      <c r="Z601" s="211" t="s">
        <v>3275</v>
      </c>
      <c r="AA601" s="211" t="s">
        <v>3319</v>
      </c>
      <c r="AB601" s="211" t="s">
        <v>3286</v>
      </c>
      <c r="AC601" s="211" t="s">
        <v>3286</v>
      </c>
      <c r="AD601" s="211" t="s">
        <v>3320</v>
      </c>
      <c r="AE601" s="211" t="str">
        <f t="shared" si="379"/>
        <v>Service</v>
      </c>
      <c r="AF601" s="211" t="str">
        <f t="shared" si="380"/>
        <v>Service</v>
      </c>
      <c r="AG601" s="211" t="str">
        <f t="shared" si="381"/>
        <v/>
      </c>
      <c r="AH601" s="211" t="str">
        <f t="shared" si="401"/>
        <v/>
      </c>
      <c r="AI601" s="211" t="str">
        <f t="shared" si="382"/>
        <v/>
      </c>
      <c r="AJ601" s="211" t="str">
        <f t="shared" si="383"/>
        <v/>
      </c>
      <c r="AK601" s="211" t="str">
        <f t="shared" si="384"/>
        <v/>
      </c>
      <c r="AL601" s="211" t="str">
        <f t="shared" si="385"/>
        <v/>
      </c>
      <c r="AM601" s="211" t="str">
        <f t="shared" si="386"/>
        <v/>
      </c>
      <c r="AN601" s="211" t="str">
        <f t="shared" si="387"/>
        <v>No</v>
      </c>
      <c r="AO601" s="211" t="str">
        <f t="shared" si="388"/>
        <v>Yes</v>
      </c>
      <c r="AP601" s="211" t="str">
        <f t="shared" si="389"/>
        <v>No</v>
      </c>
      <c r="AQ601" s="211" t="str">
        <f t="shared" si="390"/>
        <v>DB_GOLD_ACC</v>
      </c>
      <c r="AR601" s="211" t="str">
        <f t="shared" si="391"/>
        <v>GOLD_ACC</v>
      </c>
      <c r="AS601" s="211" t="str">
        <f t="shared" si="392"/>
        <v/>
      </c>
      <c r="AT601" s="211" t="str">
        <f t="shared" si="393"/>
        <v/>
      </c>
      <c r="AU601" s="211" t="str">
        <f t="shared" si="394"/>
        <v/>
      </c>
      <c r="AV601" s="211" t="str">
        <f t="shared" si="395"/>
        <v>Legacy</v>
      </c>
      <c r="AW601" s="211" t="str">
        <f t="shared" si="396"/>
        <v>Wireless</v>
      </c>
      <c r="AX601" s="211" t="str">
        <f t="shared" si="399"/>
        <v>NO</v>
      </c>
      <c r="AY601" s="125">
        <f t="shared" si="400"/>
        <v>0</v>
      </c>
    </row>
    <row r="602" spans="1:51" s="211" customFormat="1" x14ac:dyDescent="0.25">
      <c r="A602" s="211" t="s">
        <v>3780</v>
      </c>
      <c r="B602" s="211" t="s">
        <v>3780</v>
      </c>
      <c r="C602" s="211" t="str">
        <f t="shared" si="362"/>
        <v>2GIG Gold Package w Access - 6 Points</v>
      </c>
      <c r="D602" s="211" t="str">
        <f t="shared" si="363"/>
        <v>2GIG Gold Package w Accès - 6 Points</v>
      </c>
      <c r="E602" s="211" t="str">
        <f t="shared" si="364"/>
        <v/>
      </c>
      <c r="F602" s="211" t="str">
        <f t="shared" si="365"/>
        <v>2GIG Gold Package w Access - 6 Points</v>
      </c>
      <c r="G602" s="211" t="str">
        <f t="shared" si="366"/>
        <v>2GIG Gold Package w Accès - 6 Points</v>
      </c>
      <c r="H602" s="211" t="str">
        <f t="shared" si="367"/>
        <v>2GIG Gold Package w Access - 6 Points</v>
      </c>
      <c r="I602" s="211" t="str">
        <f t="shared" si="397"/>
        <v>2GIG Gold Package w Accès - 6 Points</v>
      </c>
      <c r="J602" s="211" t="str">
        <f t="shared" si="368"/>
        <v/>
      </c>
      <c r="K602" s="211" t="str">
        <f t="shared" si="369"/>
        <v/>
      </c>
      <c r="L602" s="211" t="str">
        <f t="shared" si="398"/>
        <v>Non-Inventory</v>
      </c>
      <c r="M602" s="211" t="str">
        <f t="shared" si="370"/>
        <v>NO</v>
      </c>
      <c r="N602" s="211" t="str">
        <f t="shared" si="371"/>
        <v>Product</v>
      </c>
      <c r="O602" s="211" t="str">
        <f t="shared" si="372"/>
        <v>Misc</v>
      </c>
      <c r="P602" s="211" t="str">
        <f t="shared" si="373"/>
        <v>RMR</v>
      </c>
      <c r="Q602" s="349">
        <v>43930</v>
      </c>
      <c r="R602" s="349"/>
      <c r="S602" s="211" t="str">
        <f t="shared" si="374"/>
        <v>YES</v>
      </c>
      <c r="T602" s="211" t="str">
        <f t="shared" si="375"/>
        <v>NO</v>
      </c>
      <c r="U602" s="211" t="str">
        <f t="shared" si="376"/>
        <v>NO</v>
      </c>
      <c r="V602" s="211" t="str">
        <f t="shared" si="377"/>
        <v>NO</v>
      </c>
      <c r="W602" s="211" t="str">
        <f t="shared" si="378"/>
        <v>NO</v>
      </c>
      <c r="X602" s="211">
        <v>0</v>
      </c>
      <c r="Y602" s="211" t="s">
        <v>3277</v>
      </c>
      <c r="Z602" s="211" t="s">
        <v>3275</v>
      </c>
      <c r="AA602" s="211" t="s">
        <v>3319</v>
      </c>
      <c r="AB602" s="211" t="s">
        <v>3286</v>
      </c>
      <c r="AC602" s="211" t="s">
        <v>3286</v>
      </c>
      <c r="AD602" s="211" t="s">
        <v>3320</v>
      </c>
      <c r="AE602" s="211" t="str">
        <f t="shared" si="379"/>
        <v>Service</v>
      </c>
      <c r="AF602" s="211" t="str">
        <f t="shared" si="380"/>
        <v>Service</v>
      </c>
      <c r="AG602" s="211" t="str">
        <f t="shared" si="381"/>
        <v/>
      </c>
      <c r="AH602" s="211" t="str">
        <f t="shared" si="401"/>
        <v/>
      </c>
      <c r="AI602" s="211" t="str">
        <f t="shared" si="382"/>
        <v/>
      </c>
      <c r="AJ602" s="211" t="str">
        <f t="shared" si="383"/>
        <v/>
      </c>
      <c r="AK602" s="211" t="str">
        <f t="shared" si="384"/>
        <v/>
      </c>
      <c r="AL602" s="211" t="str">
        <f t="shared" si="385"/>
        <v/>
      </c>
      <c r="AM602" s="211" t="str">
        <f t="shared" si="386"/>
        <v/>
      </c>
      <c r="AN602" s="211" t="str">
        <f t="shared" si="387"/>
        <v>No</v>
      </c>
      <c r="AO602" s="211" t="str">
        <f t="shared" si="388"/>
        <v>Yes</v>
      </c>
      <c r="AP602" s="211" t="str">
        <f t="shared" si="389"/>
        <v>No</v>
      </c>
      <c r="AQ602" s="211" t="str">
        <f t="shared" si="390"/>
        <v/>
      </c>
      <c r="AR602" s="211" t="str">
        <f t="shared" si="391"/>
        <v>GOLD_ACC</v>
      </c>
      <c r="AS602" s="211" t="str">
        <f t="shared" si="392"/>
        <v/>
      </c>
      <c r="AT602" s="211" t="str">
        <f t="shared" si="393"/>
        <v/>
      </c>
      <c r="AU602" s="211" t="str">
        <f t="shared" si="394"/>
        <v/>
      </c>
      <c r="AV602" s="211" t="str">
        <f t="shared" si="395"/>
        <v>Legacy</v>
      </c>
      <c r="AW602" s="211" t="str">
        <f t="shared" si="396"/>
        <v>Wireless</v>
      </c>
      <c r="AX602" s="211" t="str">
        <f t="shared" si="399"/>
        <v>NO</v>
      </c>
      <c r="AY602" s="125" t="str">
        <f t="shared" si="400"/>
        <v/>
      </c>
    </row>
    <row r="603" spans="1:51" s="211" customFormat="1" x14ac:dyDescent="0.25">
      <c r="A603" s="211" t="s">
        <v>272</v>
      </c>
      <c r="B603" s="211" t="s">
        <v>272</v>
      </c>
      <c r="C603" s="211" t="str">
        <f t="shared" si="362"/>
        <v>HW 2GIG HW Smart Home Bundle</v>
      </c>
      <c r="D603" s="211" t="str">
        <f t="shared" si="363"/>
        <v>Ensemble maison intelligente HW 2GIG HW</v>
      </c>
      <c r="E603" s="211" t="str">
        <f t="shared" si="364"/>
        <v/>
      </c>
      <c r="F603" s="211" t="str">
        <f t="shared" si="365"/>
        <v>HW 2GIG HW Smart Home Bundle</v>
      </c>
      <c r="G603" s="211" t="str">
        <f t="shared" si="366"/>
        <v>Ensemble maison intelligente HW 2GIG HW</v>
      </c>
      <c r="H603" s="211" t="str">
        <f t="shared" si="367"/>
        <v>HW 2GIG HW Smart Home Bundle</v>
      </c>
      <c r="I603" s="211" t="str">
        <f t="shared" si="397"/>
        <v>Ensemble maison intelligente HW 2GIG HW</v>
      </c>
      <c r="J603" s="211" t="str">
        <f t="shared" si="368"/>
        <v>2GIG-GC2HW</v>
      </c>
      <c r="K603" s="211" t="str">
        <f t="shared" si="369"/>
        <v>HWCOMMAN</v>
      </c>
      <c r="L603" s="211" t="str">
        <f t="shared" si="398"/>
        <v>Non-Inventory</v>
      </c>
      <c r="M603" s="211" t="str">
        <f t="shared" si="370"/>
        <v>NO</v>
      </c>
      <c r="N603" s="211" t="str">
        <f t="shared" si="371"/>
        <v>Product Bundle</v>
      </c>
      <c r="O603" s="211" t="str">
        <f t="shared" si="372"/>
        <v>Bundle</v>
      </c>
      <c r="P603" s="211" t="str">
        <f t="shared" si="373"/>
        <v>RMR</v>
      </c>
      <c r="Q603" s="349">
        <v>43930</v>
      </c>
      <c r="R603" s="349"/>
      <c r="S603" s="211" t="str">
        <f t="shared" si="374"/>
        <v>YES</v>
      </c>
      <c r="T603" s="211" t="str">
        <f t="shared" si="375"/>
        <v>NO</v>
      </c>
      <c r="U603" s="211" t="str">
        <f t="shared" si="376"/>
        <v>NO</v>
      </c>
      <c r="V603" s="211" t="str">
        <f t="shared" si="377"/>
        <v>NO</v>
      </c>
      <c r="W603" s="211" t="str">
        <f t="shared" si="378"/>
        <v>NO</v>
      </c>
      <c r="X603" s="211">
        <v>0</v>
      </c>
      <c r="Y603" s="211" t="s">
        <v>3277</v>
      </c>
      <c r="Z603" s="211" t="s">
        <v>3275</v>
      </c>
      <c r="AA603" s="211" t="s">
        <v>3319</v>
      </c>
      <c r="AB603" s="211" t="s">
        <v>3286</v>
      </c>
      <c r="AC603" s="211" t="s">
        <v>3286</v>
      </c>
      <c r="AD603" s="211" t="s">
        <v>3320</v>
      </c>
      <c r="AE603" s="211" t="str">
        <f t="shared" si="379"/>
        <v>Service</v>
      </c>
      <c r="AF603" s="211" t="str">
        <f t="shared" si="380"/>
        <v>Service</v>
      </c>
      <c r="AG603" s="211" t="str">
        <f t="shared" si="381"/>
        <v/>
      </c>
      <c r="AH603" s="211" t="str">
        <f t="shared" si="401"/>
        <v/>
      </c>
      <c r="AI603" s="211" t="str">
        <f t="shared" si="382"/>
        <v/>
      </c>
      <c r="AJ603" s="211" t="str">
        <f t="shared" si="383"/>
        <v/>
      </c>
      <c r="AK603" s="211" t="str">
        <f t="shared" si="384"/>
        <v/>
      </c>
      <c r="AL603" s="211" t="str">
        <f t="shared" si="385"/>
        <v/>
      </c>
      <c r="AM603" s="211" t="str">
        <f t="shared" si="386"/>
        <v/>
      </c>
      <c r="AN603" s="211" t="str">
        <f t="shared" si="387"/>
        <v>No</v>
      </c>
      <c r="AO603" s="211" t="str">
        <f t="shared" si="388"/>
        <v>Yes</v>
      </c>
      <c r="AP603" s="211" t="str">
        <f t="shared" si="389"/>
        <v>No</v>
      </c>
      <c r="AQ603" s="211" t="str">
        <f t="shared" si="390"/>
        <v>DB_HWCOMMAN</v>
      </c>
      <c r="AR603" s="211" t="str">
        <f t="shared" si="391"/>
        <v>HWCOMMAN</v>
      </c>
      <c r="AS603" s="211" t="str">
        <f t="shared" si="392"/>
        <v/>
      </c>
      <c r="AT603" s="211" t="str">
        <f t="shared" si="393"/>
        <v/>
      </c>
      <c r="AU603" s="211" t="str">
        <f t="shared" si="394"/>
        <v/>
      </c>
      <c r="AV603" s="211" t="str">
        <f t="shared" si="395"/>
        <v>Legacy</v>
      </c>
      <c r="AW603" s="211" t="str">
        <f t="shared" si="396"/>
        <v>Wired</v>
      </c>
      <c r="AX603" s="211" t="str">
        <f t="shared" si="399"/>
        <v>NO</v>
      </c>
      <c r="AY603" s="125" t="str">
        <f t="shared" si="400"/>
        <v>0</v>
      </c>
    </row>
    <row r="604" spans="1:51" s="211" customFormat="1" x14ac:dyDescent="0.25">
      <c r="A604" s="211" t="s">
        <v>251</v>
      </c>
      <c r="B604" s="211" t="s">
        <v>251</v>
      </c>
      <c r="C604" s="211" t="str">
        <f t="shared" si="362"/>
        <v>HW 2GIG Secure 2 Super Switch HW Takeover, 12V Battery</v>
      </c>
      <c r="D604" s="211" t="str">
        <f t="shared" si="363"/>
        <v>HW 2GIG Secure 2 Super Switch HW Takeover, batterie 12V</v>
      </c>
      <c r="E604" s="211" t="str">
        <f t="shared" si="364"/>
        <v/>
      </c>
      <c r="F604" s="211" t="str">
        <f t="shared" si="365"/>
        <v>HW 2GIG Secure 2 Super Switch HW Takeover, 12V Battery</v>
      </c>
      <c r="G604" s="211" t="str">
        <f t="shared" si="366"/>
        <v>HW 2GIG Secure 2 Super Switch HW Takeover, batterie 12V</v>
      </c>
      <c r="H604" s="211" t="str">
        <f t="shared" si="367"/>
        <v>HW 2GIG Secure 2 Super Switch HW Takeover, 12V Battery</v>
      </c>
      <c r="I604" s="211" t="str">
        <f t="shared" si="397"/>
        <v>HW 2GIG Secure 2 Super Switch HW Takeover, batterie 12V</v>
      </c>
      <c r="J604" s="211" t="str">
        <f t="shared" si="368"/>
        <v>2GIG-GC2HW</v>
      </c>
      <c r="K604" s="211" t="str">
        <f t="shared" si="369"/>
        <v>HWCONNEC</v>
      </c>
      <c r="L604" s="211" t="str">
        <f t="shared" si="398"/>
        <v>Non-Inventory</v>
      </c>
      <c r="M604" s="211" t="str">
        <f t="shared" si="370"/>
        <v>NO</v>
      </c>
      <c r="N604" s="211" t="str">
        <f t="shared" si="371"/>
        <v>Product Bundle</v>
      </c>
      <c r="O604" s="211" t="str">
        <f t="shared" si="372"/>
        <v>Bundle</v>
      </c>
      <c r="P604" s="211" t="str">
        <f t="shared" si="373"/>
        <v>RMR</v>
      </c>
      <c r="Q604" s="349">
        <v>43930</v>
      </c>
      <c r="R604" s="349"/>
      <c r="S604" s="211" t="str">
        <f t="shared" si="374"/>
        <v>YES</v>
      </c>
      <c r="T604" s="211" t="str">
        <f t="shared" si="375"/>
        <v>NO</v>
      </c>
      <c r="U604" s="211" t="str">
        <f t="shared" si="376"/>
        <v>NO</v>
      </c>
      <c r="V604" s="211" t="str">
        <f t="shared" si="377"/>
        <v>NO</v>
      </c>
      <c r="W604" s="211" t="str">
        <f t="shared" si="378"/>
        <v>NO</v>
      </c>
      <c r="X604" s="211">
        <v>0</v>
      </c>
      <c r="Y604" s="211" t="s">
        <v>3277</v>
      </c>
      <c r="Z604" s="211" t="s">
        <v>3275</v>
      </c>
      <c r="AA604" s="211" t="s">
        <v>3319</v>
      </c>
      <c r="AB604" s="211" t="s">
        <v>3286</v>
      </c>
      <c r="AC604" s="211" t="s">
        <v>3286</v>
      </c>
      <c r="AD604" s="211" t="s">
        <v>3320</v>
      </c>
      <c r="AE604" s="211" t="str">
        <f t="shared" si="379"/>
        <v>Service</v>
      </c>
      <c r="AF604" s="211" t="str">
        <f t="shared" si="380"/>
        <v>Service</v>
      </c>
      <c r="AG604" s="211" t="str">
        <f t="shared" si="381"/>
        <v/>
      </c>
      <c r="AH604" s="211" t="str">
        <f t="shared" si="401"/>
        <v/>
      </c>
      <c r="AI604" s="211" t="str">
        <f t="shared" si="382"/>
        <v/>
      </c>
      <c r="AJ604" s="211" t="str">
        <f t="shared" si="383"/>
        <v/>
      </c>
      <c r="AK604" s="211" t="str">
        <f t="shared" si="384"/>
        <v/>
      </c>
      <c r="AL604" s="211" t="str">
        <f t="shared" si="385"/>
        <v/>
      </c>
      <c r="AM604" s="211" t="str">
        <f t="shared" si="386"/>
        <v/>
      </c>
      <c r="AN604" s="211" t="str">
        <f t="shared" si="387"/>
        <v>No</v>
      </c>
      <c r="AO604" s="211" t="str">
        <f t="shared" si="388"/>
        <v>Yes</v>
      </c>
      <c r="AP604" s="211" t="str">
        <f t="shared" si="389"/>
        <v>No</v>
      </c>
      <c r="AQ604" s="211" t="str">
        <f t="shared" si="390"/>
        <v>DB_HWCONNEC</v>
      </c>
      <c r="AR604" s="211" t="str">
        <f t="shared" si="391"/>
        <v>HWCONNEC</v>
      </c>
      <c r="AS604" s="211" t="str">
        <f t="shared" si="392"/>
        <v/>
      </c>
      <c r="AT604" s="211" t="str">
        <f t="shared" si="393"/>
        <v/>
      </c>
      <c r="AU604" s="211" t="str">
        <f t="shared" si="394"/>
        <v/>
      </c>
      <c r="AV604" s="211" t="str">
        <f t="shared" si="395"/>
        <v>Legacy</v>
      </c>
      <c r="AW604" s="211" t="str">
        <f t="shared" si="396"/>
        <v>Wired</v>
      </c>
      <c r="AX604" s="211" t="str">
        <f t="shared" si="399"/>
        <v>NO</v>
      </c>
      <c r="AY604" s="125" t="str">
        <f t="shared" si="400"/>
        <v>0</v>
      </c>
    </row>
    <row r="605" spans="1:51" s="211" customFormat="1" x14ac:dyDescent="0.25">
      <c r="A605" s="211" t="s">
        <v>260</v>
      </c>
      <c r="B605" s="211" t="s">
        <v>260</v>
      </c>
      <c r="C605" s="211" t="str">
        <f t="shared" si="362"/>
        <v>HW 2GIG Video Bundle</v>
      </c>
      <c r="D605" s="211" t="str">
        <f t="shared" si="363"/>
        <v>Ensemble vidéo HW 2GIG</v>
      </c>
      <c r="E605" s="211" t="str">
        <f t="shared" si="364"/>
        <v/>
      </c>
      <c r="F605" s="211" t="str">
        <f t="shared" si="365"/>
        <v>HW 2GIG Video Bundle</v>
      </c>
      <c r="G605" s="211" t="str">
        <f t="shared" si="366"/>
        <v>Ensemble vidéo HW 2GIG</v>
      </c>
      <c r="H605" s="211" t="str">
        <f t="shared" si="367"/>
        <v>HW 2GIG Video Bundle</v>
      </c>
      <c r="I605" s="211" t="str">
        <f t="shared" si="397"/>
        <v>Ensemble vidéo HW 2GIG</v>
      </c>
      <c r="J605" s="211" t="str">
        <f t="shared" si="368"/>
        <v>2GIG-GC2HW</v>
      </c>
      <c r="K605" s="211" t="str">
        <f t="shared" si="369"/>
        <v>HWCONTRO</v>
      </c>
      <c r="L605" s="211" t="str">
        <f t="shared" si="398"/>
        <v>Non-Inventory</v>
      </c>
      <c r="M605" s="211" t="str">
        <f t="shared" si="370"/>
        <v>NO</v>
      </c>
      <c r="N605" s="211" t="str">
        <f t="shared" si="371"/>
        <v>Product Bundle</v>
      </c>
      <c r="O605" s="211" t="str">
        <f t="shared" si="372"/>
        <v>Bundle</v>
      </c>
      <c r="P605" s="211" t="str">
        <f t="shared" si="373"/>
        <v>RMR</v>
      </c>
      <c r="Q605" s="349">
        <v>43930</v>
      </c>
      <c r="R605" s="349"/>
      <c r="S605" s="211" t="str">
        <f t="shared" si="374"/>
        <v>YES</v>
      </c>
      <c r="T605" s="211" t="str">
        <f t="shared" si="375"/>
        <v>NO</v>
      </c>
      <c r="U605" s="211" t="str">
        <f t="shared" si="376"/>
        <v>NO</v>
      </c>
      <c r="V605" s="211" t="str">
        <f t="shared" si="377"/>
        <v>NO</v>
      </c>
      <c r="W605" s="211" t="str">
        <f t="shared" si="378"/>
        <v>NO</v>
      </c>
      <c r="X605" s="211">
        <v>0</v>
      </c>
      <c r="Y605" s="211" t="s">
        <v>3277</v>
      </c>
      <c r="Z605" s="211" t="s">
        <v>3275</v>
      </c>
      <c r="AA605" s="211" t="s">
        <v>3319</v>
      </c>
      <c r="AB605" s="211" t="s">
        <v>3286</v>
      </c>
      <c r="AC605" s="211" t="s">
        <v>3286</v>
      </c>
      <c r="AD605" s="211" t="s">
        <v>3320</v>
      </c>
      <c r="AE605" s="211" t="str">
        <f t="shared" si="379"/>
        <v>Service</v>
      </c>
      <c r="AF605" s="211" t="str">
        <f t="shared" si="380"/>
        <v>Service</v>
      </c>
      <c r="AG605" s="211" t="str">
        <f t="shared" si="381"/>
        <v/>
      </c>
      <c r="AH605" s="211" t="str">
        <f t="shared" si="401"/>
        <v/>
      </c>
      <c r="AI605" s="211" t="str">
        <f t="shared" si="382"/>
        <v/>
      </c>
      <c r="AJ605" s="211" t="str">
        <f t="shared" si="383"/>
        <v/>
      </c>
      <c r="AK605" s="211" t="str">
        <f t="shared" si="384"/>
        <v/>
      </c>
      <c r="AL605" s="211" t="str">
        <f t="shared" si="385"/>
        <v/>
      </c>
      <c r="AM605" s="211" t="str">
        <f t="shared" si="386"/>
        <v/>
      </c>
      <c r="AN605" s="211" t="str">
        <f t="shared" si="387"/>
        <v>No</v>
      </c>
      <c r="AO605" s="211" t="str">
        <f t="shared" si="388"/>
        <v>Yes</v>
      </c>
      <c r="AP605" s="211" t="str">
        <f t="shared" si="389"/>
        <v>No</v>
      </c>
      <c r="AQ605" s="211" t="str">
        <f t="shared" si="390"/>
        <v>DB_HWCONTRO</v>
      </c>
      <c r="AR605" s="211" t="str">
        <f t="shared" si="391"/>
        <v>HWCONTRO</v>
      </c>
      <c r="AS605" s="211" t="str">
        <f t="shared" si="392"/>
        <v/>
      </c>
      <c r="AT605" s="211" t="str">
        <f t="shared" si="393"/>
        <v/>
      </c>
      <c r="AU605" s="211" t="str">
        <f t="shared" si="394"/>
        <v/>
      </c>
      <c r="AV605" s="211" t="str">
        <f t="shared" si="395"/>
        <v>Legacy</v>
      </c>
      <c r="AW605" s="211" t="str">
        <f t="shared" si="396"/>
        <v>Wired</v>
      </c>
      <c r="AX605" s="211" t="str">
        <f t="shared" si="399"/>
        <v>NO</v>
      </c>
      <c r="AY605" s="125" t="str">
        <f t="shared" si="400"/>
        <v>0</v>
      </c>
    </row>
    <row r="606" spans="1:51" s="211" customFormat="1" x14ac:dyDescent="0.25">
      <c r="A606" s="211" t="s">
        <v>3646</v>
      </c>
      <c r="B606" s="211" t="s">
        <v>3646</v>
      </c>
      <c r="C606" s="211" t="str">
        <f t="shared" si="362"/>
        <v>SNL Package with Key Fob</v>
      </c>
      <c r="D606" s="211" t="str">
        <f t="shared" si="363"/>
        <v>Paquet SNL avec fob clé</v>
      </c>
      <c r="E606" s="211" t="str">
        <f t="shared" si="364"/>
        <v/>
      </c>
      <c r="F606" s="211" t="str">
        <f t="shared" si="365"/>
        <v>SNL Package with Key Fob</v>
      </c>
      <c r="G606" s="211" t="str">
        <f t="shared" si="366"/>
        <v>Paquet SNL avec fob clé</v>
      </c>
      <c r="H606" s="211" t="str">
        <f t="shared" si="367"/>
        <v>SNL Package with Key Fob</v>
      </c>
      <c r="I606" s="211" t="str">
        <f t="shared" si="397"/>
        <v>Paquet SNL avec fob clé</v>
      </c>
      <c r="J606" s="211" t="str">
        <f t="shared" si="368"/>
        <v>EVSNL_S1</v>
      </c>
      <c r="K606" s="211" t="str">
        <f t="shared" si="369"/>
        <v>PACKSNL</v>
      </c>
      <c r="L606" s="211" t="str">
        <f t="shared" si="398"/>
        <v>Non-Inventory</v>
      </c>
      <c r="M606" s="211" t="str">
        <f t="shared" si="370"/>
        <v>NO</v>
      </c>
      <c r="N606" s="211" t="str">
        <f t="shared" si="371"/>
        <v>Product Bundle</v>
      </c>
      <c r="O606" s="211" t="str">
        <f t="shared" si="372"/>
        <v>Bundle</v>
      </c>
      <c r="P606" s="211" t="str">
        <f t="shared" si="373"/>
        <v>RMR</v>
      </c>
      <c r="Q606" s="349">
        <v>43930</v>
      </c>
      <c r="R606" s="349"/>
      <c r="S606" s="211" t="str">
        <f t="shared" si="374"/>
        <v>YES</v>
      </c>
      <c r="T606" s="211" t="str">
        <f t="shared" si="375"/>
        <v>NO</v>
      </c>
      <c r="U606" s="211" t="str">
        <f t="shared" si="376"/>
        <v>NO</v>
      </c>
      <c r="V606" s="211" t="str">
        <f t="shared" si="377"/>
        <v>NO</v>
      </c>
      <c r="W606" s="211" t="str">
        <f t="shared" si="378"/>
        <v>NO</v>
      </c>
      <c r="X606" s="211">
        <v>0</v>
      </c>
      <c r="Y606" s="211" t="s">
        <v>3277</v>
      </c>
      <c r="Z606" s="211" t="s">
        <v>3275</v>
      </c>
      <c r="AA606" s="211" t="s">
        <v>3319</v>
      </c>
      <c r="AB606" s="211" t="s">
        <v>3286</v>
      </c>
      <c r="AC606" s="211" t="s">
        <v>3286</v>
      </c>
      <c r="AD606" s="211" t="s">
        <v>3320</v>
      </c>
      <c r="AE606" s="211" t="str">
        <f t="shared" si="379"/>
        <v>Service</v>
      </c>
      <c r="AF606" s="211" t="str">
        <f t="shared" si="380"/>
        <v>Service</v>
      </c>
      <c r="AG606" s="211" t="str">
        <f t="shared" si="381"/>
        <v/>
      </c>
      <c r="AH606" s="211" t="str">
        <f t="shared" si="401"/>
        <v/>
      </c>
      <c r="AI606" s="211" t="str">
        <f t="shared" si="382"/>
        <v/>
      </c>
      <c r="AJ606" s="211" t="str">
        <f t="shared" si="383"/>
        <v/>
      </c>
      <c r="AK606" s="211" t="str">
        <f t="shared" si="384"/>
        <v/>
      </c>
      <c r="AL606" s="211" t="str">
        <f t="shared" si="385"/>
        <v/>
      </c>
      <c r="AM606" s="211" t="str">
        <f t="shared" si="386"/>
        <v/>
      </c>
      <c r="AN606" s="211" t="str">
        <f t="shared" si="387"/>
        <v>No</v>
      </c>
      <c r="AO606" s="211" t="str">
        <f t="shared" si="388"/>
        <v>Yes</v>
      </c>
      <c r="AP606" s="211" t="str">
        <f t="shared" si="389"/>
        <v>No</v>
      </c>
      <c r="AQ606" s="211" t="str">
        <f t="shared" si="390"/>
        <v>DB_PACKSNL</v>
      </c>
      <c r="AR606" s="211" t="str">
        <f t="shared" si="391"/>
        <v>PACKSNL</v>
      </c>
      <c r="AS606" s="211" t="str">
        <f t="shared" si="392"/>
        <v/>
      </c>
      <c r="AT606" s="211" t="str">
        <f t="shared" si="393"/>
        <v/>
      </c>
      <c r="AU606" s="211" t="str">
        <f t="shared" si="394"/>
        <v/>
      </c>
      <c r="AV606" s="211" t="str">
        <f t="shared" si="395"/>
        <v>Legacy</v>
      </c>
      <c r="AW606" s="211" t="str">
        <f t="shared" si="396"/>
        <v>Wireless</v>
      </c>
      <c r="AX606" s="211" t="str">
        <f t="shared" si="399"/>
        <v>NO</v>
      </c>
      <c r="AY606" s="125" t="str">
        <f t="shared" si="400"/>
        <v>0</v>
      </c>
    </row>
    <row r="607" spans="1:51" s="211" customFormat="1" x14ac:dyDescent="0.25">
      <c r="A607" s="211" t="s">
        <v>3647</v>
      </c>
      <c r="B607" s="211" t="s">
        <v>3647</v>
      </c>
      <c r="C607" s="211" t="str">
        <f t="shared" si="362"/>
        <v>SNL Installation from Nov 27, 2006</v>
      </c>
      <c r="D607" s="211" t="str">
        <f t="shared" si="363"/>
        <v>Installation SNL à partir du 27 novembre 2006</v>
      </c>
      <c r="E607" s="211" t="str">
        <f t="shared" si="364"/>
        <v/>
      </c>
      <c r="F607" s="211" t="str">
        <f t="shared" si="365"/>
        <v>SNL Installation from Nov 27, 2006</v>
      </c>
      <c r="G607" s="211" t="str">
        <f t="shared" si="366"/>
        <v>Installation SNL à partir du 27 novembre 2006</v>
      </c>
      <c r="H607" s="211" t="str">
        <f t="shared" si="367"/>
        <v>SNL Installation from Nov 27, 2006</v>
      </c>
      <c r="I607" s="211" t="str">
        <f t="shared" si="397"/>
        <v>Installation SNL à partir du 27 novembre 2006</v>
      </c>
      <c r="J607" s="211" t="str">
        <f t="shared" si="368"/>
        <v>EVSNL_S1</v>
      </c>
      <c r="K607" s="211" t="str">
        <f t="shared" si="369"/>
        <v>PACKSNL2</v>
      </c>
      <c r="L607" s="211" t="str">
        <f t="shared" si="398"/>
        <v>Non-Inventory</v>
      </c>
      <c r="M607" s="211" t="str">
        <f t="shared" si="370"/>
        <v>NO</v>
      </c>
      <c r="N607" s="211" t="str">
        <f t="shared" si="371"/>
        <v>Product Bundle</v>
      </c>
      <c r="O607" s="211" t="str">
        <f t="shared" si="372"/>
        <v>Bundle</v>
      </c>
      <c r="P607" s="211" t="str">
        <f t="shared" si="373"/>
        <v>RMR</v>
      </c>
      <c r="Q607" s="349">
        <v>43930</v>
      </c>
      <c r="R607" s="349"/>
      <c r="S607" s="211" t="str">
        <f t="shared" si="374"/>
        <v>YES</v>
      </c>
      <c r="T607" s="211" t="str">
        <f t="shared" si="375"/>
        <v>NO</v>
      </c>
      <c r="U607" s="211" t="str">
        <f t="shared" si="376"/>
        <v>NO</v>
      </c>
      <c r="V607" s="211" t="str">
        <f t="shared" si="377"/>
        <v>NO</v>
      </c>
      <c r="W607" s="211" t="str">
        <f t="shared" si="378"/>
        <v>NO</v>
      </c>
      <c r="X607" s="211">
        <v>0</v>
      </c>
      <c r="Y607" s="211" t="s">
        <v>3277</v>
      </c>
      <c r="Z607" s="211" t="s">
        <v>3275</v>
      </c>
      <c r="AA607" s="211" t="s">
        <v>3319</v>
      </c>
      <c r="AB607" s="211" t="s">
        <v>3286</v>
      </c>
      <c r="AC607" s="211" t="s">
        <v>3286</v>
      </c>
      <c r="AD607" s="211" t="s">
        <v>3320</v>
      </c>
      <c r="AE607" s="211" t="str">
        <f t="shared" si="379"/>
        <v>Service</v>
      </c>
      <c r="AF607" s="211" t="str">
        <f t="shared" si="380"/>
        <v>Service</v>
      </c>
      <c r="AG607" s="211" t="str">
        <f t="shared" si="381"/>
        <v/>
      </c>
      <c r="AH607" s="211" t="str">
        <f t="shared" si="401"/>
        <v/>
      </c>
      <c r="AI607" s="211" t="str">
        <f t="shared" si="382"/>
        <v/>
      </c>
      <c r="AJ607" s="211" t="str">
        <f t="shared" si="383"/>
        <v/>
      </c>
      <c r="AK607" s="211" t="str">
        <f t="shared" si="384"/>
        <v/>
      </c>
      <c r="AL607" s="211" t="str">
        <f t="shared" si="385"/>
        <v/>
      </c>
      <c r="AM607" s="211" t="str">
        <f t="shared" si="386"/>
        <v/>
      </c>
      <c r="AN607" s="211" t="str">
        <f t="shared" si="387"/>
        <v>No</v>
      </c>
      <c r="AO607" s="211" t="str">
        <f t="shared" si="388"/>
        <v>Yes</v>
      </c>
      <c r="AP607" s="211" t="str">
        <f t="shared" si="389"/>
        <v>No</v>
      </c>
      <c r="AQ607" s="211" t="str">
        <f t="shared" si="390"/>
        <v>DB_PACKSNL2</v>
      </c>
      <c r="AR607" s="211" t="str">
        <f t="shared" si="391"/>
        <v>PACKSNL2</v>
      </c>
      <c r="AS607" s="211" t="str">
        <f t="shared" si="392"/>
        <v/>
      </c>
      <c r="AT607" s="211" t="str">
        <f t="shared" si="393"/>
        <v/>
      </c>
      <c r="AU607" s="211" t="str">
        <f t="shared" si="394"/>
        <v/>
      </c>
      <c r="AV607" s="211" t="str">
        <f t="shared" si="395"/>
        <v>Legacy</v>
      </c>
      <c r="AW607" s="211" t="str">
        <f t="shared" si="396"/>
        <v>Wireless</v>
      </c>
      <c r="AX607" s="211" t="str">
        <f t="shared" si="399"/>
        <v>NO</v>
      </c>
      <c r="AY607" s="125" t="str">
        <f t="shared" si="400"/>
        <v>0</v>
      </c>
    </row>
    <row r="608" spans="1:51" s="211" customFormat="1" x14ac:dyDescent="0.25">
      <c r="A608" s="211" t="s">
        <v>3648</v>
      </c>
      <c r="B608" s="211" t="s">
        <v>3648</v>
      </c>
      <c r="C608" s="211" t="str">
        <f t="shared" si="362"/>
        <v>Package with 2 Door Senors</v>
      </c>
      <c r="D608" s="211" t="str">
        <f t="shared" si="363"/>
        <v>Forfait avec 2 Senors porte</v>
      </c>
      <c r="E608" s="211" t="str">
        <f t="shared" si="364"/>
        <v/>
      </c>
      <c r="F608" s="211" t="str">
        <f t="shared" si="365"/>
        <v>Package with 2 Door Senors</v>
      </c>
      <c r="G608" s="211" t="str">
        <f t="shared" si="366"/>
        <v>Forfait avec 2 Senors porte</v>
      </c>
      <c r="H608" s="211" t="str">
        <f t="shared" si="367"/>
        <v>Package with 2 Door Senors</v>
      </c>
      <c r="I608" s="211" t="str">
        <f t="shared" si="397"/>
        <v>Forfait avec 2 Senors porte</v>
      </c>
      <c r="J608" s="211" t="str">
        <f t="shared" si="368"/>
        <v>SBC</v>
      </c>
      <c r="K608" s="211" t="str">
        <f t="shared" si="369"/>
        <v>PACKSPD</v>
      </c>
      <c r="L608" s="211" t="str">
        <f t="shared" si="398"/>
        <v>Non-Inventory</v>
      </c>
      <c r="M608" s="211" t="str">
        <f t="shared" si="370"/>
        <v>NO</v>
      </c>
      <c r="N608" s="211" t="str">
        <f t="shared" si="371"/>
        <v>Product Bundle</v>
      </c>
      <c r="O608" s="211" t="str">
        <f t="shared" si="372"/>
        <v>Bundle</v>
      </c>
      <c r="P608" s="211" t="str">
        <f t="shared" si="373"/>
        <v>RMR</v>
      </c>
      <c r="Q608" s="349">
        <v>43930</v>
      </c>
      <c r="R608" s="349"/>
      <c r="S608" s="211" t="str">
        <f t="shared" si="374"/>
        <v>YES</v>
      </c>
      <c r="T608" s="211" t="str">
        <f t="shared" si="375"/>
        <v>NO</v>
      </c>
      <c r="U608" s="211" t="str">
        <f t="shared" si="376"/>
        <v>NO</v>
      </c>
      <c r="V608" s="211" t="str">
        <f t="shared" si="377"/>
        <v>NO</v>
      </c>
      <c r="W608" s="211" t="str">
        <f t="shared" si="378"/>
        <v>NO</v>
      </c>
      <c r="X608" s="211">
        <v>0</v>
      </c>
      <c r="Y608" s="211" t="s">
        <v>3277</v>
      </c>
      <c r="Z608" s="211" t="s">
        <v>3275</v>
      </c>
      <c r="AA608" s="211" t="s">
        <v>3319</v>
      </c>
      <c r="AB608" s="211" t="s">
        <v>3286</v>
      </c>
      <c r="AC608" s="211" t="s">
        <v>3286</v>
      </c>
      <c r="AD608" s="211" t="s">
        <v>3320</v>
      </c>
      <c r="AE608" s="211" t="str">
        <f t="shared" si="379"/>
        <v>Service</v>
      </c>
      <c r="AF608" s="211" t="str">
        <f t="shared" si="380"/>
        <v>Service</v>
      </c>
      <c r="AG608" s="211" t="str">
        <f t="shared" si="381"/>
        <v/>
      </c>
      <c r="AH608" s="211" t="str">
        <f t="shared" si="401"/>
        <v/>
      </c>
      <c r="AI608" s="211" t="str">
        <f t="shared" si="382"/>
        <v/>
      </c>
      <c r="AJ608" s="211" t="str">
        <f t="shared" si="383"/>
        <v/>
      </c>
      <c r="AK608" s="211" t="str">
        <f t="shared" si="384"/>
        <v/>
      </c>
      <c r="AL608" s="211" t="str">
        <f t="shared" si="385"/>
        <v/>
      </c>
      <c r="AM608" s="211" t="str">
        <f t="shared" si="386"/>
        <v/>
      </c>
      <c r="AN608" s="211" t="str">
        <f t="shared" si="387"/>
        <v>No</v>
      </c>
      <c r="AO608" s="211" t="str">
        <f t="shared" si="388"/>
        <v>Yes</v>
      </c>
      <c r="AP608" s="211" t="str">
        <f t="shared" si="389"/>
        <v>No</v>
      </c>
      <c r="AQ608" s="211" t="str">
        <f t="shared" si="390"/>
        <v>DB_PACKSPD</v>
      </c>
      <c r="AR608" s="211" t="str">
        <f t="shared" si="391"/>
        <v>PACKSPD</v>
      </c>
      <c r="AS608" s="211" t="str">
        <f t="shared" si="392"/>
        <v/>
      </c>
      <c r="AT608" s="211" t="str">
        <f t="shared" si="393"/>
        <v/>
      </c>
      <c r="AU608" s="211" t="str">
        <f t="shared" si="394"/>
        <v/>
      </c>
      <c r="AV608" s="211" t="str">
        <f t="shared" si="395"/>
        <v>Legacy</v>
      </c>
      <c r="AW608" s="211" t="str">
        <f t="shared" si="396"/>
        <v>Wireless</v>
      </c>
      <c r="AX608" s="211" t="str">
        <f t="shared" si="399"/>
        <v>NO</v>
      </c>
      <c r="AY608" s="125" t="str">
        <f t="shared" si="400"/>
        <v>0</v>
      </c>
    </row>
    <row r="609" spans="1:51" s="211" customFormat="1" x14ac:dyDescent="0.25">
      <c r="A609" s="211" t="s">
        <v>3649</v>
      </c>
      <c r="B609" s="211" t="s">
        <v>3649</v>
      </c>
      <c r="C609" s="211" t="str">
        <f t="shared" si="362"/>
        <v>Package with  Keypad</v>
      </c>
      <c r="D609" s="211" t="str">
        <f t="shared" si="363"/>
        <v>Forfait avec clavier</v>
      </c>
      <c r="E609" s="211" t="str">
        <f t="shared" si="364"/>
        <v/>
      </c>
      <c r="F609" s="211" t="str">
        <f t="shared" si="365"/>
        <v>Package with  Keypad</v>
      </c>
      <c r="G609" s="211" t="str">
        <f t="shared" si="366"/>
        <v>Forfait avec clavier</v>
      </c>
      <c r="H609" s="211" t="str">
        <f t="shared" si="367"/>
        <v>Package with  Keypad</v>
      </c>
      <c r="I609" s="211" t="str">
        <f t="shared" si="397"/>
        <v>Forfait avec clavier</v>
      </c>
      <c r="J609" s="211" t="str">
        <f t="shared" si="368"/>
        <v>SBC</v>
      </c>
      <c r="K609" s="211" t="str">
        <f t="shared" si="369"/>
        <v>PACKSPK</v>
      </c>
      <c r="L609" s="211" t="str">
        <f t="shared" si="398"/>
        <v>Non-Inventory</v>
      </c>
      <c r="M609" s="211" t="str">
        <f t="shared" si="370"/>
        <v>NO</v>
      </c>
      <c r="N609" s="211" t="str">
        <f t="shared" si="371"/>
        <v>Product Bundle</v>
      </c>
      <c r="O609" s="211" t="str">
        <f t="shared" si="372"/>
        <v>Bundle</v>
      </c>
      <c r="P609" s="211" t="str">
        <f t="shared" si="373"/>
        <v>RMR</v>
      </c>
      <c r="Q609" s="349">
        <v>43930</v>
      </c>
      <c r="R609" s="349"/>
      <c r="S609" s="211" t="str">
        <f t="shared" si="374"/>
        <v>YES</v>
      </c>
      <c r="T609" s="211" t="str">
        <f t="shared" si="375"/>
        <v>NO</v>
      </c>
      <c r="U609" s="211" t="str">
        <f t="shared" si="376"/>
        <v>NO</v>
      </c>
      <c r="V609" s="211" t="str">
        <f t="shared" si="377"/>
        <v>NO</v>
      </c>
      <c r="W609" s="211" t="str">
        <f t="shared" si="378"/>
        <v>NO</v>
      </c>
      <c r="X609" s="211">
        <v>0</v>
      </c>
      <c r="Y609" s="211" t="s">
        <v>3277</v>
      </c>
      <c r="Z609" s="211" t="s">
        <v>3275</v>
      </c>
      <c r="AA609" s="211" t="s">
        <v>3319</v>
      </c>
      <c r="AB609" s="211" t="s">
        <v>3286</v>
      </c>
      <c r="AC609" s="211" t="s">
        <v>3286</v>
      </c>
      <c r="AD609" s="211" t="s">
        <v>3320</v>
      </c>
      <c r="AE609" s="211" t="str">
        <f t="shared" si="379"/>
        <v>Service</v>
      </c>
      <c r="AF609" s="211" t="str">
        <f t="shared" si="380"/>
        <v>Service</v>
      </c>
      <c r="AG609" s="211" t="str">
        <f t="shared" si="381"/>
        <v/>
      </c>
      <c r="AH609" s="211" t="str">
        <f t="shared" si="401"/>
        <v/>
      </c>
      <c r="AI609" s="211" t="str">
        <f t="shared" si="382"/>
        <v/>
      </c>
      <c r="AJ609" s="211" t="str">
        <f t="shared" si="383"/>
        <v/>
      </c>
      <c r="AK609" s="211" t="str">
        <f t="shared" si="384"/>
        <v/>
      </c>
      <c r="AL609" s="211" t="str">
        <f t="shared" si="385"/>
        <v/>
      </c>
      <c r="AM609" s="211" t="str">
        <f t="shared" si="386"/>
        <v/>
      </c>
      <c r="AN609" s="211" t="str">
        <f t="shared" si="387"/>
        <v>No</v>
      </c>
      <c r="AO609" s="211" t="str">
        <f t="shared" si="388"/>
        <v>Yes</v>
      </c>
      <c r="AP609" s="211" t="str">
        <f t="shared" si="389"/>
        <v>No</v>
      </c>
      <c r="AQ609" s="211" t="str">
        <f t="shared" si="390"/>
        <v>DB_PACKSPK</v>
      </c>
      <c r="AR609" s="211" t="str">
        <f t="shared" si="391"/>
        <v>PACKSPK</v>
      </c>
      <c r="AS609" s="211" t="str">
        <f t="shared" si="392"/>
        <v/>
      </c>
      <c r="AT609" s="211" t="str">
        <f t="shared" si="393"/>
        <v/>
      </c>
      <c r="AU609" s="211" t="str">
        <f t="shared" si="394"/>
        <v/>
      </c>
      <c r="AV609" s="211" t="str">
        <f t="shared" si="395"/>
        <v>Legacy</v>
      </c>
      <c r="AW609" s="211" t="str">
        <f t="shared" si="396"/>
        <v>Wireless</v>
      </c>
      <c r="AX609" s="211" t="str">
        <f t="shared" si="399"/>
        <v>NO</v>
      </c>
      <c r="AY609" s="125" t="str">
        <f t="shared" si="400"/>
        <v>0</v>
      </c>
    </row>
    <row r="610" spans="1:51" s="211" customFormat="1" x14ac:dyDescent="0.25">
      <c r="A610" s="211" t="s">
        <v>3846</v>
      </c>
      <c r="B610" s="211" t="s">
        <v>3846</v>
      </c>
      <c r="C610" s="211" t="str">
        <f t="shared" si="362"/>
        <v>Wireless 2-way w/2 Doors, 1 Motion, 1 KP,1Touchscreen</v>
      </c>
      <c r="D610" s="211" t="str">
        <f t="shared" si="363"/>
        <v>Wireless 2-way w/2 Portes, 1 Motion, 1 KP,1Touchscreen</v>
      </c>
      <c r="E610" s="211" t="str">
        <f t="shared" si="364"/>
        <v/>
      </c>
      <c r="F610" s="211" t="str">
        <f t="shared" si="365"/>
        <v>Wireless 2-way w/2 Doors, 1 Motion, 1 KP,1Touchscreen</v>
      </c>
      <c r="G610" s="211" t="str">
        <f t="shared" si="366"/>
        <v>Wireless 2-way w/2 Portes, 1 Motion, 1 KP,1Touchscreen</v>
      </c>
      <c r="H610" s="211" t="str">
        <f t="shared" si="367"/>
        <v>Wireless 2-way w/2 Doors, 1 Motion, 1 KP,1Touchscreen</v>
      </c>
      <c r="I610" s="211" t="str">
        <f t="shared" si="397"/>
        <v>Wireless 2-way w/2 Portes, 1 Motion, 1 KP,1Touchscreen</v>
      </c>
      <c r="J610" s="211" t="str">
        <f t="shared" si="368"/>
        <v/>
      </c>
      <c r="K610" s="211" t="str">
        <f t="shared" si="369"/>
        <v>PKAFCOMM</v>
      </c>
      <c r="L610" s="211" t="str">
        <f t="shared" si="398"/>
        <v>Non-Inventory</v>
      </c>
      <c r="M610" s="211" t="str">
        <f t="shared" si="370"/>
        <v>NO</v>
      </c>
      <c r="N610" s="211" t="str">
        <f t="shared" si="371"/>
        <v>Product</v>
      </c>
      <c r="O610" s="211" t="str">
        <f t="shared" si="372"/>
        <v>Misc</v>
      </c>
      <c r="P610" s="211" t="str">
        <f t="shared" si="373"/>
        <v>One Time</v>
      </c>
      <c r="Q610" s="349">
        <v>43930</v>
      </c>
      <c r="R610" s="349"/>
      <c r="S610" s="211" t="str">
        <f t="shared" si="374"/>
        <v>YES</v>
      </c>
      <c r="T610" s="211" t="str">
        <f t="shared" si="375"/>
        <v>NO</v>
      </c>
      <c r="U610" s="211" t="str">
        <f t="shared" si="376"/>
        <v>NO</v>
      </c>
      <c r="V610" s="211" t="str">
        <f t="shared" si="377"/>
        <v>NO</v>
      </c>
      <c r="W610" s="211" t="str">
        <f t="shared" si="378"/>
        <v>NO</v>
      </c>
      <c r="X610" s="211">
        <v>0</v>
      </c>
      <c r="Y610" s="211" t="s">
        <v>3277</v>
      </c>
      <c r="Z610" s="211" t="s">
        <v>3275</v>
      </c>
      <c r="AA610" s="211" t="s">
        <v>3319</v>
      </c>
      <c r="AB610" s="211" t="s">
        <v>3286</v>
      </c>
      <c r="AC610" s="211" t="s">
        <v>3286</v>
      </c>
      <c r="AD610" s="211" t="s">
        <v>3320</v>
      </c>
      <c r="AE610" s="211" t="str">
        <f t="shared" si="379"/>
        <v>Service</v>
      </c>
      <c r="AF610" s="211" t="str">
        <f t="shared" si="380"/>
        <v>Service</v>
      </c>
      <c r="AG610" s="211" t="str">
        <f t="shared" si="381"/>
        <v/>
      </c>
      <c r="AH610" s="211" t="str">
        <f t="shared" si="401"/>
        <v/>
      </c>
      <c r="AI610" s="211" t="str">
        <f t="shared" si="382"/>
        <v/>
      </c>
      <c r="AJ610" s="211" t="str">
        <f t="shared" si="383"/>
        <v/>
      </c>
      <c r="AK610" s="211" t="str">
        <f t="shared" si="384"/>
        <v/>
      </c>
      <c r="AL610" s="211" t="str">
        <f t="shared" si="385"/>
        <v/>
      </c>
      <c r="AM610" s="211" t="str">
        <f t="shared" si="386"/>
        <v/>
      </c>
      <c r="AN610" s="211" t="str">
        <f t="shared" si="387"/>
        <v>No</v>
      </c>
      <c r="AO610" s="211" t="str">
        <f t="shared" si="388"/>
        <v>Yes</v>
      </c>
      <c r="AP610" s="211" t="str">
        <f t="shared" si="389"/>
        <v>No</v>
      </c>
      <c r="AQ610" s="211" t="str">
        <f t="shared" si="390"/>
        <v/>
      </c>
      <c r="AR610" s="211" t="str">
        <f t="shared" si="391"/>
        <v>PKAFCOMMAND</v>
      </c>
      <c r="AS610" s="211" t="str">
        <f t="shared" si="392"/>
        <v/>
      </c>
      <c r="AT610" s="211" t="str">
        <f t="shared" si="393"/>
        <v/>
      </c>
      <c r="AU610" s="211" t="str">
        <f t="shared" si="394"/>
        <v/>
      </c>
      <c r="AV610" s="211" t="str">
        <f t="shared" si="395"/>
        <v>Legacy</v>
      </c>
      <c r="AW610" s="211" t="str">
        <f t="shared" si="396"/>
        <v>Wireless</v>
      </c>
      <c r="AX610" s="211" t="str">
        <f t="shared" si="399"/>
        <v>NO</v>
      </c>
      <c r="AY610" s="125" t="str">
        <f t="shared" si="400"/>
        <v/>
      </c>
    </row>
    <row r="611" spans="1:51" s="211" customFormat="1" x14ac:dyDescent="0.25">
      <c r="A611" s="211" t="s">
        <v>3847</v>
      </c>
      <c r="B611" s="211" t="s">
        <v>3847</v>
      </c>
      <c r="C611" s="211" t="str">
        <f t="shared" si="362"/>
        <v>Wireless 2-way w/2 Doors, 1 Motion, 1 KP,1Touchscreen</v>
      </c>
      <c r="D611" s="211" t="str">
        <f t="shared" si="363"/>
        <v>Wireless 2-way w/2 Portes, 1 Motion, 1 KP,1Touchscreen</v>
      </c>
      <c r="E611" s="211" t="str">
        <f t="shared" si="364"/>
        <v/>
      </c>
      <c r="F611" s="211" t="str">
        <f t="shared" si="365"/>
        <v>Wireless 2-way w/2 Doors, 1 Motion, 1 KP,1Touchscreen</v>
      </c>
      <c r="G611" s="211" t="str">
        <f t="shared" si="366"/>
        <v>Wireless 2-way w/2 Portes, 1 Motion, 1 KP,1Touchscreen</v>
      </c>
      <c r="H611" s="211" t="str">
        <f t="shared" si="367"/>
        <v>Wireless 2-way w/2 Doors, 1 Motion, 1 KP,1Touchscreen</v>
      </c>
      <c r="I611" s="211" t="str">
        <f t="shared" si="397"/>
        <v>Wireless 2-way w/2 Portes, 1 Motion, 1 KP,1Touchscreen</v>
      </c>
      <c r="J611" s="211" t="str">
        <f t="shared" si="368"/>
        <v/>
      </c>
      <c r="K611" s="211" t="str">
        <f t="shared" si="369"/>
        <v>PKAFCONT</v>
      </c>
      <c r="L611" s="211" t="str">
        <f t="shared" si="398"/>
        <v>Non-Inventory</v>
      </c>
      <c r="M611" s="211" t="str">
        <f t="shared" si="370"/>
        <v>NO</v>
      </c>
      <c r="N611" s="211" t="str">
        <f t="shared" si="371"/>
        <v>Product</v>
      </c>
      <c r="O611" s="211" t="str">
        <f t="shared" si="372"/>
        <v>Misc</v>
      </c>
      <c r="P611" s="211" t="str">
        <f t="shared" si="373"/>
        <v>One Time</v>
      </c>
      <c r="Q611" s="349">
        <v>43930</v>
      </c>
      <c r="R611" s="349"/>
      <c r="S611" s="211" t="str">
        <f t="shared" si="374"/>
        <v>YES</v>
      </c>
      <c r="T611" s="211" t="str">
        <f t="shared" si="375"/>
        <v>NO</v>
      </c>
      <c r="U611" s="211" t="str">
        <f t="shared" si="376"/>
        <v>NO</v>
      </c>
      <c r="V611" s="211" t="str">
        <f t="shared" si="377"/>
        <v>NO</v>
      </c>
      <c r="W611" s="211" t="str">
        <f t="shared" si="378"/>
        <v>NO</v>
      </c>
      <c r="X611" s="211">
        <v>0</v>
      </c>
      <c r="Y611" s="211" t="s">
        <v>3277</v>
      </c>
      <c r="Z611" s="211" t="s">
        <v>3275</v>
      </c>
      <c r="AA611" s="211" t="s">
        <v>3319</v>
      </c>
      <c r="AB611" s="211" t="s">
        <v>3286</v>
      </c>
      <c r="AC611" s="211" t="s">
        <v>3286</v>
      </c>
      <c r="AD611" s="211" t="s">
        <v>3320</v>
      </c>
      <c r="AE611" s="211" t="str">
        <f t="shared" si="379"/>
        <v>Service</v>
      </c>
      <c r="AF611" s="211" t="str">
        <f t="shared" si="380"/>
        <v>Service</v>
      </c>
      <c r="AG611" s="211" t="str">
        <f t="shared" si="381"/>
        <v/>
      </c>
      <c r="AH611" s="211" t="str">
        <f t="shared" si="401"/>
        <v/>
      </c>
      <c r="AI611" s="211" t="str">
        <f t="shared" si="382"/>
        <v/>
      </c>
      <c r="AJ611" s="211" t="str">
        <f t="shared" si="383"/>
        <v/>
      </c>
      <c r="AK611" s="211" t="str">
        <f t="shared" si="384"/>
        <v/>
      </c>
      <c r="AL611" s="211" t="str">
        <f t="shared" si="385"/>
        <v/>
      </c>
      <c r="AM611" s="211" t="str">
        <f t="shared" si="386"/>
        <v/>
      </c>
      <c r="AN611" s="211" t="str">
        <f t="shared" si="387"/>
        <v>No</v>
      </c>
      <c r="AO611" s="211" t="str">
        <f t="shared" si="388"/>
        <v>Yes</v>
      </c>
      <c r="AP611" s="211" t="str">
        <f t="shared" si="389"/>
        <v>No</v>
      </c>
      <c r="AQ611" s="211" t="str">
        <f t="shared" si="390"/>
        <v/>
      </c>
      <c r="AR611" s="211" t="str">
        <f t="shared" si="391"/>
        <v>PKAFCONTROL</v>
      </c>
      <c r="AS611" s="211" t="str">
        <f t="shared" si="392"/>
        <v/>
      </c>
      <c r="AT611" s="211" t="str">
        <f t="shared" si="393"/>
        <v/>
      </c>
      <c r="AU611" s="211" t="str">
        <f t="shared" si="394"/>
        <v/>
      </c>
      <c r="AV611" s="211" t="str">
        <f t="shared" si="395"/>
        <v>Legacy</v>
      </c>
      <c r="AW611" s="211" t="str">
        <f t="shared" si="396"/>
        <v>Wireless</v>
      </c>
      <c r="AX611" s="211" t="str">
        <f t="shared" si="399"/>
        <v>NO</v>
      </c>
      <c r="AY611" s="125" t="str">
        <f t="shared" si="400"/>
        <v/>
      </c>
    </row>
    <row r="612" spans="1:51" s="211" customFormat="1" x14ac:dyDescent="0.25">
      <c r="A612" s="211" t="s">
        <v>3848</v>
      </c>
      <c r="B612" s="211" t="s">
        <v>3848</v>
      </c>
      <c r="C612" s="211" t="str">
        <f t="shared" si="362"/>
        <v>EVS Package with 2 Dr, 1 Motion and 1 Keypad</v>
      </c>
      <c r="D612" s="211" t="str">
        <f t="shared" si="363"/>
        <v>Paquet EVS avec 2 Dr, 1 Motion et 1 Clavier</v>
      </c>
      <c r="E612" s="211" t="str">
        <f t="shared" si="364"/>
        <v/>
      </c>
      <c r="F612" s="211" t="str">
        <f t="shared" si="365"/>
        <v>EVS Package with 2 Dr, 1 Motion and 1 Keypad</v>
      </c>
      <c r="G612" s="211" t="str">
        <f t="shared" si="366"/>
        <v>Paquet EVS avec 2 Dr, 1 Motion et 1 Clavier</v>
      </c>
      <c r="H612" s="211" t="str">
        <f t="shared" si="367"/>
        <v>EVS Package with 2 Dr, 1 Motion and 1 Keypad</v>
      </c>
      <c r="I612" s="211" t="str">
        <f t="shared" si="397"/>
        <v>Paquet EVS avec 2 Dr, 1 Motion et 1 Clavier</v>
      </c>
      <c r="J612" s="211" t="str">
        <f t="shared" si="368"/>
        <v/>
      </c>
      <c r="K612" s="211" t="str">
        <f t="shared" si="369"/>
        <v>PKAFSECU</v>
      </c>
      <c r="L612" s="211" t="str">
        <f t="shared" si="398"/>
        <v>Non-Inventory</v>
      </c>
      <c r="M612" s="211" t="str">
        <f t="shared" si="370"/>
        <v>NO</v>
      </c>
      <c r="N612" s="211" t="str">
        <f t="shared" si="371"/>
        <v>Product</v>
      </c>
      <c r="O612" s="211" t="str">
        <f t="shared" si="372"/>
        <v>Misc</v>
      </c>
      <c r="P612" s="211" t="str">
        <f t="shared" si="373"/>
        <v>RMR</v>
      </c>
      <c r="Q612" s="349">
        <v>43930</v>
      </c>
      <c r="R612" s="349"/>
      <c r="S612" s="211" t="str">
        <f t="shared" si="374"/>
        <v>YES</v>
      </c>
      <c r="T612" s="211" t="str">
        <f t="shared" si="375"/>
        <v>NO</v>
      </c>
      <c r="U612" s="211" t="str">
        <f t="shared" si="376"/>
        <v>NO</v>
      </c>
      <c r="V612" s="211" t="str">
        <f t="shared" si="377"/>
        <v>NO</v>
      </c>
      <c r="W612" s="211" t="str">
        <f t="shared" si="378"/>
        <v>NO</v>
      </c>
      <c r="X612" s="211">
        <v>0</v>
      </c>
      <c r="Y612" s="211" t="s">
        <v>3277</v>
      </c>
      <c r="Z612" s="211" t="s">
        <v>3275</v>
      </c>
      <c r="AA612" s="211" t="s">
        <v>3319</v>
      </c>
      <c r="AB612" s="211" t="s">
        <v>3286</v>
      </c>
      <c r="AC612" s="211" t="s">
        <v>3286</v>
      </c>
      <c r="AD612" s="211" t="s">
        <v>3320</v>
      </c>
      <c r="AE612" s="211" t="str">
        <f t="shared" si="379"/>
        <v>Service</v>
      </c>
      <c r="AF612" s="211" t="str">
        <f t="shared" si="380"/>
        <v>Service</v>
      </c>
      <c r="AG612" s="211" t="str">
        <f t="shared" si="381"/>
        <v/>
      </c>
      <c r="AH612" s="211" t="str">
        <f t="shared" si="401"/>
        <v/>
      </c>
      <c r="AI612" s="211" t="str">
        <f t="shared" si="382"/>
        <v/>
      </c>
      <c r="AJ612" s="211" t="str">
        <f t="shared" si="383"/>
        <v/>
      </c>
      <c r="AK612" s="211" t="str">
        <f t="shared" si="384"/>
        <v/>
      </c>
      <c r="AL612" s="211" t="str">
        <f t="shared" si="385"/>
        <v/>
      </c>
      <c r="AM612" s="211" t="str">
        <f t="shared" si="386"/>
        <v/>
      </c>
      <c r="AN612" s="211" t="str">
        <f t="shared" si="387"/>
        <v>No</v>
      </c>
      <c r="AO612" s="211" t="str">
        <f t="shared" si="388"/>
        <v>Yes</v>
      </c>
      <c r="AP612" s="211" t="str">
        <f t="shared" si="389"/>
        <v>No</v>
      </c>
      <c r="AQ612" s="211" t="str">
        <f t="shared" si="390"/>
        <v/>
      </c>
      <c r="AR612" s="211" t="str">
        <f t="shared" si="391"/>
        <v>PKAFSECU</v>
      </c>
      <c r="AS612" s="211" t="str">
        <f t="shared" si="392"/>
        <v/>
      </c>
      <c r="AT612" s="211" t="str">
        <f t="shared" si="393"/>
        <v/>
      </c>
      <c r="AU612" s="211" t="str">
        <f t="shared" si="394"/>
        <v/>
      </c>
      <c r="AV612" s="211" t="str">
        <f t="shared" si="395"/>
        <v>Legacy</v>
      </c>
      <c r="AW612" s="211" t="str">
        <f t="shared" si="396"/>
        <v>Wireless</v>
      </c>
      <c r="AX612" s="211" t="str">
        <f t="shared" si="399"/>
        <v>NO</v>
      </c>
      <c r="AY612" s="125" t="str">
        <f t="shared" si="400"/>
        <v/>
      </c>
    </row>
    <row r="613" spans="1:51" s="211" customFormat="1" x14ac:dyDescent="0.25">
      <c r="A613" s="211" t="s">
        <v>3653</v>
      </c>
      <c r="B613" s="211" t="s">
        <v>3653</v>
      </c>
      <c r="C613" s="211" t="str">
        <f t="shared" si="362"/>
        <v>2GIG Command Bundle (Command+Zwave/Image Sensor)</v>
      </c>
      <c r="D613" s="211" t="str">
        <f t="shared" si="363"/>
        <v>Pack de commande 2GIG (Commande+Zwave/Capteur d’image)</v>
      </c>
      <c r="E613" s="211" t="str">
        <f t="shared" si="364"/>
        <v/>
      </c>
      <c r="F613" s="211" t="str">
        <f t="shared" si="365"/>
        <v>2GIG Command Bundle (Command+Zwave/Image Sensor)</v>
      </c>
      <c r="G613" s="211" t="str">
        <f t="shared" si="366"/>
        <v>Pack de commande 2GIG (Commande+Zwave/Capteur d’image)</v>
      </c>
      <c r="H613" s="211" t="str">
        <f t="shared" si="367"/>
        <v>2GIG Command Bundle (Command+Zwave/Image Sensor)</v>
      </c>
      <c r="I613" s="211" t="str">
        <f t="shared" si="397"/>
        <v>Pack de commande 2GIG (Commande+Zwave/Capteur d’image)</v>
      </c>
      <c r="J613" s="211" t="str">
        <f t="shared" si="368"/>
        <v xml:space="preserve">2GIG-GC2    </v>
      </c>
      <c r="K613" s="211" t="str">
        <f t="shared" si="369"/>
        <v>PKCOMMAN</v>
      </c>
      <c r="L613" s="211" t="str">
        <f t="shared" si="398"/>
        <v>Non-Inventory</v>
      </c>
      <c r="M613" s="211" t="str">
        <f t="shared" si="370"/>
        <v>NO</v>
      </c>
      <c r="N613" s="211" t="str">
        <f t="shared" si="371"/>
        <v>Product Bundle</v>
      </c>
      <c r="O613" s="211" t="str">
        <f t="shared" si="372"/>
        <v>Bundle</v>
      </c>
      <c r="P613" s="211" t="str">
        <f t="shared" si="373"/>
        <v>RMR</v>
      </c>
      <c r="Q613" s="349">
        <v>43930</v>
      </c>
      <c r="R613" s="349"/>
      <c r="S613" s="211" t="str">
        <f t="shared" si="374"/>
        <v>YES</v>
      </c>
      <c r="T613" s="211" t="str">
        <f t="shared" si="375"/>
        <v>NO</v>
      </c>
      <c r="U613" s="211" t="str">
        <f t="shared" si="376"/>
        <v>NO</v>
      </c>
      <c r="V613" s="211" t="str">
        <f t="shared" si="377"/>
        <v>NO</v>
      </c>
      <c r="W613" s="211" t="str">
        <f t="shared" si="378"/>
        <v>NO</v>
      </c>
      <c r="X613" s="211">
        <v>0</v>
      </c>
      <c r="Y613" s="211" t="s">
        <v>3277</v>
      </c>
      <c r="Z613" s="211" t="s">
        <v>3275</v>
      </c>
      <c r="AA613" s="211" t="s">
        <v>3319</v>
      </c>
      <c r="AB613" s="211" t="s">
        <v>3286</v>
      </c>
      <c r="AC613" s="211" t="s">
        <v>3286</v>
      </c>
      <c r="AD613" s="211" t="s">
        <v>3320</v>
      </c>
      <c r="AE613" s="211" t="str">
        <f t="shared" si="379"/>
        <v>Service</v>
      </c>
      <c r="AF613" s="211" t="str">
        <f t="shared" si="380"/>
        <v>Service</v>
      </c>
      <c r="AG613" s="211" t="str">
        <f t="shared" si="381"/>
        <v/>
      </c>
      <c r="AH613" s="211" t="str">
        <f t="shared" si="401"/>
        <v/>
      </c>
      <c r="AI613" s="211" t="str">
        <f t="shared" si="382"/>
        <v/>
      </c>
      <c r="AJ613" s="211" t="str">
        <f t="shared" si="383"/>
        <v/>
      </c>
      <c r="AK613" s="211" t="str">
        <f t="shared" si="384"/>
        <v/>
      </c>
      <c r="AL613" s="211" t="str">
        <f t="shared" si="385"/>
        <v/>
      </c>
      <c r="AM613" s="211" t="str">
        <f t="shared" si="386"/>
        <v/>
      </c>
      <c r="AN613" s="211" t="str">
        <f t="shared" si="387"/>
        <v>No</v>
      </c>
      <c r="AO613" s="211" t="str">
        <f t="shared" si="388"/>
        <v>Yes</v>
      </c>
      <c r="AP613" s="211" t="str">
        <f t="shared" si="389"/>
        <v>No</v>
      </c>
      <c r="AQ613" s="211" t="str">
        <f t="shared" si="390"/>
        <v>DB_PKCOMMAN</v>
      </c>
      <c r="AR613" s="211" t="str">
        <f t="shared" si="391"/>
        <v>PKCOMMAN</v>
      </c>
      <c r="AS613" s="211" t="str">
        <f t="shared" si="392"/>
        <v/>
      </c>
      <c r="AT613" s="211" t="str">
        <f t="shared" si="393"/>
        <v/>
      </c>
      <c r="AU613" s="211" t="str">
        <f t="shared" si="394"/>
        <v/>
      </c>
      <c r="AV613" s="211" t="str">
        <f t="shared" si="395"/>
        <v>Legacy</v>
      </c>
      <c r="AW613" s="211" t="str">
        <f t="shared" si="396"/>
        <v>Wireless</v>
      </c>
      <c r="AX613" s="211" t="str">
        <f t="shared" si="399"/>
        <v>NO</v>
      </c>
      <c r="AY613" s="125" t="str">
        <f t="shared" si="400"/>
        <v>0</v>
      </c>
    </row>
    <row r="614" spans="1:51" s="211" customFormat="1" x14ac:dyDescent="0.25">
      <c r="A614" s="211" t="s">
        <v>3787</v>
      </c>
      <c r="B614" s="211" t="s">
        <v>3787</v>
      </c>
      <c r="C614" s="211" t="str">
        <f t="shared" si="362"/>
        <v>2GIG Command Bundle (Command+Zwave/Image Sensor)</v>
      </c>
      <c r="D614" s="211" t="str">
        <f t="shared" si="363"/>
        <v>Pack de commande 2GIG (Commande+Zwave/Capteur d’image)</v>
      </c>
      <c r="E614" s="211" t="str">
        <f t="shared" si="364"/>
        <v/>
      </c>
      <c r="F614" s="211" t="str">
        <f t="shared" si="365"/>
        <v>2GIG Command Bundle (Command+Zwave/Image Sensor)</v>
      </c>
      <c r="G614" s="211" t="str">
        <f t="shared" si="366"/>
        <v>Pack de commande 2GIG (Commande+Zwave/Capteur d’image)</v>
      </c>
      <c r="H614" s="211" t="str">
        <f t="shared" si="367"/>
        <v>2GIG Command Bundle (Command+Zwave/Image Sensor)</v>
      </c>
      <c r="I614" s="211" t="str">
        <f t="shared" si="397"/>
        <v>Pack de commande 2GIG (Commande+Zwave/Capteur d’image)</v>
      </c>
      <c r="J614" s="211" t="str">
        <f t="shared" si="368"/>
        <v/>
      </c>
      <c r="K614" s="211" t="str">
        <f t="shared" si="369"/>
        <v>PKCOMM</v>
      </c>
      <c r="L614" s="211" t="str">
        <f t="shared" si="398"/>
        <v>Non-Inventory</v>
      </c>
      <c r="M614" s="211" t="str">
        <f t="shared" si="370"/>
        <v>NO</v>
      </c>
      <c r="N614" s="211" t="str">
        <f t="shared" si="371"/>
        <v>Product</v>
      </c>
      <c r="O614" s="211" t="str">
        <f t="shared" si="372"/>
        <v>Misc</v>
      </c>
      <c r="P614" s="211" t="str">
        <f t="shared" si="373"/>
        <v>RMR</v>
      </c>
      <c r="Q614" s="349">
        <v>43930</v>
      </c>
      <c r="R614" s="349"/>
      <c r="S614" s="211" t="str">
        <f t="shared" si="374"/>
        <v>YES</v>
      </c>
      <c r="T614" s="211" t="str">
        <f t="shared" si="375"/>
        <v>NO</v>
      </c>
      <c r="U614" s="211" t="str">
        <f t="shared" si="376"/>
        <v>NO</v>
      </c>
      <c r="V614" s="211" t="str">
        <f t="shared" si="377"/>
        <v>NO</v>
      </c>
      <c r="W614" s="211" t="str">
        <f t="shared" si="378"/>
        <v>NO</v>
      </c>
      <c r="X614" s="211">
        <v>0</v>
      </c>
      <c r="Y614" s="211" t="s">
        <v>3277</v>
      </c>
      <c r="Z614" s="211" t="s">
        <v>3275</v>
      </c>
      <c r="AA614" s="211" t="s">
        <v>3319</v>
      </c>
      <c r="AB614" s="211" t="s">
        <v>3286</v>
      </c>
      <c r="AC614" s="211" t="s">
        <v>3286</v>
      </c>
      <c r="AD614" s="211" t="s">
        <v>3320</v>
      </c>
      <c r="AE614" s="211" t="str">
        <f t="shared" si="379"/>
        <v>Service</v>
      </c>
      <c r="AF614" s="211" t="str">
        <f t="shared" si="380"/>
        <v>Service</v>
      </c>
      <c r="AG614" s="211" t="str">
        <f t="shared" si="381"/>
        <v/>
      </c>
      <c r="AH614" s="211" t="str">
        <f t="shared" si="401"/>
        <v/>
      </c>
      <c r="AI614" s="211" t="str">
        <f t="shared" si="382"/>
        <v/>
      </c>
      <c r="AJ614" s="211" t="str">
        <f t="shared" si="383"/>
        <v/>
      </c>
      <c r="AK614" s="211" t="str">
        <f t="shared" si="384"/>
        <v/>
      </c>
      <c r="AL614" s="211" t="str">
        <f t="shared" si="385"/>
        <v/>
      </c>
      <c r="AM614" s="211" t="str">
        <f t="shared" si="386"/>
        <v/>
      </c>
      <c r="AN614" s="211" t="str">
        <f t="shared" si="387"/>
        <v>No</v>
      </c>
      <c r="AO614" s="211" t="str">
        <f t="shared" si="388"/>
        <v>Yes</v>
      </c>
      <c r="AP614" s="211" t="str">
        <f t="shared" si="389"/>
        <v>No</v>
      </c>
      <c r="AQ614" s="211" t="str">
        <f t="shared" si="390"/>
        <v/>
      </c>
      <c r="AR614" s="211" t="str">
        <f t="shared" si="391"/>
        <v>PKCOMMAND</v>
      </c>
      <c r="AS614" s="211" t="str">
        <f t="shared" si="392"/>
        <v/>
      </c>
      <c r="AT614" s="211" t="str">
        <f t="shared" si="393"/>
        <v/>
      </c>
      <c r="AU614" s="211" t="str">
        <f t="shared" si="394"/>
        <v/>
      </c>
      <c r="AV614" s="211" t="str">
        <f t="shared" si="395"/>
        <v>Legacy</v>
      </c>
      <c r="AW614" s="211" t="str">
        <f t="shared" si="396"/>
        <v>Wireless</v>
      </c>
      <c r="AX614" s="211" t="str">
        <f t="shared" si="399"/>
        <v>NO</v>
      </c>
      <c r="AY614" s="125" t="str">
        <f t="shared" si="400"/>
        <v/>
      </c>
    </row>
    <row r="615" spans="1:51" s="211" customFormat="1" x14ac:dyDescent="0.25">
      <c r="A615" s="211" t="s">
        <v>3654</v>
      </c>
      <c r="B615" s="211" t="s">
        <v>3654</v>
      </c>
      <c r="C615" s="211" t="str">
        <f t="shared" si="362"/>
        <v>2GIG Connect Bundle (Secure+Door &amp; Motion)</v>
      </c>
      <c r="D615" s="211" t="str">
        <f t="shared" si="363"/>
        <v>Bundle 2GIG Connect (Secure+Door &amp; Motion)</v>
      </c>
      <c r="E615" s="211" t="str">
        <f t="shared" si="364"/>
        <v/>
      </c>
      <c r="F615" s="211" t="str">
        <f t="shared" si="365"/>
        <v>2GIG Connect Bundle (Secure+Door &amp; Motion)</v>
      </c>
      <c r="G615" s="211" t="str">
        <f t="shared" si="366"/>
        <v>Bundle 2GIG Connect (Secure+Door &amp; Motion)</v>
      </c>
      <c r="H615" s="211" t="str">
        <f t="shared" si="367"/>
        <v>2GIG Connect Bundle (Secure+Door &amp; Motion)</v>
      </c>
      <c r="I615" s="211" t="str">
        <f t="shared" si="397"/>
        <v>Bundle 2GIG Connect (Secure+Door &amp; Motion)</v>
      </c>
      <c r="J615" s="211" t="str">
        <f t="shared" si="368"/>
        <v xml:space="preserve">2GIG-GC2    </v>
      </c>
      <c r="K615" s="211" t="str">
        <f t="shared" si="369"/>
        <v>PKCONNEC</v>
      </c>
      <c r="L615" s="211" t="str">
        <f t="shared" si="398"/>
        <v>Non-Inventory</v>
      </c>
      <c r="M615" s="211" t="str">
        <f t="shared" si="370"/>
        <v>NO</v>
      </c>
      <c r="N615" s="211" t="str">
        <f t="shared" si="371"/>
        <v>Product Bundle</v>
      </c>
      <c r="O615" s="211" t="str">
        <f t="shared" si="372"/>
        <v>Bundle</v>
      </c>
      <c r="P615" s="211" t="str">
        <f t="shared" si="373"/>
        <v>RMR</v>
      </c>
      <c r="Q615" s="349">
        <v>43930</v>
      </c>
      <c r="R615" s="349"/>
      <c r="S615" s="211" t="str">
        <f t="shared" si="374"/>
        <v>YES</v>
      </c>
      <c r="T615" s="211" t="str">
        <f t="shared" si="375"/>
        <v>NO</v>
      </c>
      <c r="U615" s="211" t="str">
        <f t="shared" si="376"/>
        <v>NO</v>
      </c>
      <c r="V615" s="211" t="str">
        <f t="shared" si="377"/>
        <v>NO</v>
      </c>
      <c r="W615" s="211" t="str">
        <f t="shared" si="378"/>
        <v>NO</v>
      </c>
      <c r="X615" s="211">
        <v>0</v>
      </c>
      <c r="Y615" s="211" t="s">
        <v>3277</v>
      </c>
      <c r="Z615" s="211" t="s">
        <v>3275</v>
      </c>
      <c r="AA615" s="211" t="s">
        <v>3319</v>
      </c>
      <c r="AB615" s="211" t="s">
        <v>3286</v>
      </c>
      <c r="AC615" s="211" t="s">
        <v>3286</v>
      </c>
      <c r="AD615" s="211" t="s">
        <v>3320</v>
      </c>
      <c r="AE615" s="211" t="str">
        <f t="shared" si="379"/>
        <v>Service</v>
      </c>
      <c r="AF615" s="211" t="str">
        <f t="shared" si="380"/>
        <v>Service</v>
      </c>
      <c r="AG615" s="211" t="str">
        <f t="shared" si="381"/>
        <v/>
      </c>
      <c r="AH615" s="211" t="str">
        <f t="shared" si="401"/>
        <v/>
      </c>
      <c r="AI615" s="211" t="str">
        <f t="shared" si="382"/>
        <v/>
      </c>
      <c r="AJ615" s="211" t="str">
        <f t="shared" si="383"/>
        <v/>
      </c>
      <c r="AK615" s="211" t="str">
        <f t="shared" si="384"/>
        <v/>
      </c>
      <c r="AL615" s="211" t="str">
        <f t="shared" si="385"/>
        <v/>
      </c>
      <c r="AM615" s="211" t="str">
        <f t="shared" si="386"/>
        <v/>
      </c>
      <c r="AN615" s="211" t="str">
        <f t="shared" si="387"/>
        <v>No</v>
      </c>
      <c r="AO615" s="211" t="str">
        <f t="shared" si="388"/>
        <v>Yes</v>
      </c>
      <c r="AP615" s="211" t="str">
        <f t="shared" si="389"/>
        <v>No</v>
      </c>
      <c r="AQ615" s="211" t="str">
        <f t="shared" si="390"/>
        <v>DB_PKCONNEC</v>
      </c>
      <c r="AR615" s="211" t="str">
        <f t="shared" si="391"/>
        <v>PKCONNEC</v>
      </c>
      <c r="AS615" s="211" t="str">
        <f t="shared" si="392"/>
        <v/>
      </c>
      <c r="AT615" s="211" t="str">
        <f t="shared" si="393"/>
        <v/>
      </c>
      <c r="AU615" s="211" t="str">
        <f t="shared" si="394"/>
        <v/>
      </c>
      <c r="AV615" s="211" t="str">
        <f t="shared" si="395"/>
        <v>Legacy</v>
      </c>
      <c r="AW615" s="211" t="str">
        <f t="shared" si="396"/>
        <v>Wireless</v>
      </c>
      <c r="AX615" s="211" t="str">
        <f t="shared" si="399"/>
        <v>NO</v>
      </c>
      <c r="AY615" s="125" t="str">
        <f t="shared" si="400"/>
        <v>0</v>
      </c>
    </row>
    <row r="616" spans="1:51" s="211" customFormat="1" x14ac:dyDescent="0.25">
      <c r="A616" s="211" t="s">
        <v>3788</v>
      </c>
      <c r="B616" s="211" t="s">
        <v>3788</v>
      </c>
      <c r="C616" s="211" t="str">
        <f t="shared" si="362"/>
        <v>2GIG Connect Bundle (Secure+Door &amp; Motion)</v>
      </c>
      <c r="D616" s="211" t="str">
        <f t="shared" si="363"/>
        <v>Bundle 2GIG Connect (Secure+Door &amp; Motion)</v>
      </c>
      <c r="E616" s="211" t="str">
        <f t="shared" si="364"/>
        <v/>
      </c>
      <c r="F616" s="211" t="str">
        <f t="shared" si="365"/>
        <v>2GIG Connect Bundle (Secure+Door &amp; Motion)</v>
      </c>
      <c r="G616" s="211" t="str">
        <f t="shared" si="366"/>
        <v>Bundle 2GIG Connect (Secure+Door &amp; Motion)</v>
      </c>
      <c r="H616" s="211" t="str">
        <f t="shared" si="367"/>
        <v>2GIG Connect Bundle (Secure+Door &amp; Motion)</v>
      </c>
      <c r="I616" s="211" t="str">
        <f t="shared" si="397"/>
        <v>Bundle 2GIG Connect (Secure+Door &amp; Motion)</v>
      </c>
      <c r="J616" s="211" t="str">
        <f t="shared" si="368"/>
        <v/>
      </c>
      <c r="K616" s="211" t="str">
        <f t="shared" si="369"/>
        <v>PKCONNEC</v>
      </c>
      <c r="L616" s="211" t="str">
        <f t="shared" si="398"/>
        <v>Non-Inventory</v>
      </c>
      <c r="M616" s="211" t="str">
        <f t="shared" si="370"/>
        <v>NO</v>
      </c>
      <c r="N616" s="211" t="str">
        <f t="shared" si="371"/>
        <v>Product</v>
      </c>
      <c r="O616" s="211" t="str">
        <f t="shared" si="372"/>
        <v>Misc</v>
      </c>
      <c r="P616" s="211" t="str">
        <f t="shared" si="373"/>
        <v>RMR</v>
      </c>
      <c r="Q616" s="349">
        <v>43930</v>
      </c>
      <c r="R616" s="349"/>
      <c r="S616" s="211" t="str">
        <f t="shared" si="374"/>
        <v>YES</v>
      </c>
      <c r="T616" s="211" t="str">
        <f t="shared" si="375"/>
        <v>NO</v>
      </c>
      <c r="U616" s="211" t="str">
        <f t="shared" si="376"/>
        <v>NO</v>
      </c>
      <c r="V616" s="211" t="str">
        <f t="shared" si="377"/>
        <v>NO</v>
      </c>
      <c r="W616" s="211" t="str">
        <f t="shared" si="378"/>
        <v>NO</v>
      </c>
      <c r="X616" s="211">
        <v>0</v>
      </c>
      <c r="Y616" s="211" t="s">
        <v>3277</v>
      </c>
      <c r="Z616" s="211" t="s">
        <v>3275</v>
      </c>
      <c r="AA616" s="211" t="s">
        <v>3319</v>
      </c>
      <c r="AB616" s="211" t="s">
        <v>3286</v>
      </c>
      <c r="AC616" s="211" t="s">
        <v>3286</v>
      </c>
      <c r="AD616" s="211" t="s">
        <v>3320</v>
      </c>
      <c r="AE616" s="211" t="str">
        <f t="shared" si="379"/>
        <v>Service</v>
      </c>
      <c r="AF616" s="211" t="str">
        <f t="shared" si="380"/>
        <v>Service</v>
      </c>
      <c r="AG616" s="211" t="str">
        <f t="shared" si="381"/>
        <v/>
      </c>
      <c r="AH616" s="211" t="str">
        <f t="shared" si="401"/>
        <v/>
      </c>
      <c r="AI616" s="211" t="str">
        <f t="shared" si="382"/>
        <v/>
      </c>
      <c r="AJ616" s="211" t="str">
        <f t="shared" si="383"/>
        <v/>
      </c>
      <c r="AK616" s="211" t="str">
        <f t="shared" si="384"/>
        <v/>
      </c>
      <c r="AL616" s="211" t="str">
        <f t="shared" si="385"/>
        <v/>
      </c>
      <c r="AM616" s="211" t="str">
        <f t="shared" si="386"/>
        <v/>
      </c>
      <c r="AN616" s="211" t="str">
        <f t="shared" si="387"/>
        <v>No</v>
      </c>
      <c r="AO616" s="211" t="str">
        <f t="shared" si="388"/>
        <v>Yes</v>
      </c>
      <c r="AP616" s="211" t="str">
        <f t="shared" si="389"/>
        <v>No</v>
      </c>
      <c r="AQ616" s="211" t="str">
        <f t="shared" si="390"/>
        <v/>
      </c>
      <c r="AR616" s="211" t="str">
        <f t="shared" si="391"/>
        <v>PKCONNECT</v>
      </c>
      <c r="AS616" s="211" t="str">
        <f t="shared" si="392"/>
        <v/>
      </c>
      <c r="AT616" s="211" t="str">
        <f t="shared" si="393"/>
        <v/>
      </c>
      <c r="AU616" s="211" t="str">
        <f t="shared" si="394"/>
        <v/>
      </c>
      <c r="AV616" s="211" t="str">
        <f t="shared" si="395"/>
        <v>Legacy</v>
      </c>
      <c r="AW616" s="211" t="str">
        <f t="shared" si="396"/>
        <v>Wireless</v>
      </c>
      <c r="AX616" s="211" t="str">
        <f t="shared" si="399"/>
        <v>NO</v>
      </c>
      <c r="AY616" s="125" t="str">
        <f t="shared" si="400"/>
        <v/>
      </c>
    </row>
    <row r="617" spans="1:51" s="211" customFormat="1" x14ac:dyDescent="0.25">
      <c r="A617" s="211" t="s">
        <v>3655</v>
      </c>
      <c r="B617" s="211" t="s">
        <v>3655</v>
      </c>
      <c r="C617" s="211" t="str">
        <f t="shared" si="362"/>
        <v>2GIG Control Bundle (Command+Zwave/Image Sensor)</v>
      </c>
      <c r="D617" s="211" t="str">
        <f t="shared" si="363"/>
        <v>Bundle de contrôle 2GIG (Commande+Zwave/Capteur d’image)</v>
      </c>
      <c r="E617" s="211" t="str">
        <f t="shared" si="364"/>
        <v/>
      </c>
      <c r="F617" s="211" t="str">
        <f t="shared" si="365"/>
        <v>2GIG Control Bundle (Command+Zwave/Image Sensor)</v>
      </c>
      <c r="G617" s="211" t="str">
        <f t="shared" si="366"/>
        <v>Bundle de contrôle 2GIG (Commande+Zwave/Capteur d’image)</v>
      </c>
      <c r="H617" s="211" t="str">
        <f t="shared" si="367"/>
        <v>2GIG Control Bundle (Command+Zwave/Image Sensor)</v>
      </c>
      <c r="I617" s="211" t="str">
        <f t="shared" si="397"/>
        <v>Bundle de contrôle 2GIG (Commande+Zwave/Capteur d’image)</v>
      </c>
      <c r="J617" s="211" t="str">
        <f t="shared" si="368"/>
        <v xml:space="preserve">2GIG-GC2    </v>
      </c>
      <c r="K617" s="211" t="str">
        <f t="shared" si="369"/>
        <v>PKCONTRO</v>
      </c>
      <c r="L617" s="211" t="str">
        <f t="shared" si="398"/>
        <v>Non-Inventory</v>
      </c>
      <c r="M617" s="211" t="str">
        <f t="shared" si="370"/>
        <v>NO</v>
      </c>
      <c r="N617" s="211" t="str">
        <f t="shared" si="371"/>
        <v>Product Bundle</v>
      </c>
      <c r="O617" s="211" t="str">
        <f t="shared" si="372"/>
        <v>Bundle</v>
      </c>
      <c r="P617" s="211" t="str">
        <f t="shared" si="373"/>
        <v>RMR</v>
      </c>
      <c r="Q617" s="349">
        <v>43930</v>
      </c>
      <c r="R617" s="349"/>
      <c r="S617" s="211" t="str">
        <f t="shared" si="374"/>
        <v>YES</v>
      </c>
      <c r="T617" s="211" t="str">
        <f t="shared" si="375"/>
        <v>NO</v>
      </c>
      <c r="U617" s="211" t="str">
        <f t="shared" si="376"/>
        <v>NO</v>
      </c>
      <c r="V617" s="211" t="str">
        <f t="shared" si="377"/>
        <v>NO</v>
      </c>
      <c r="W617" s="211" t="str">
        <f t="shared" si="378"/>
        <v>NO</v>
      </c>
      <c r="X617" s="211">
        <v>0</v>
      </c>
      <c r="Y617" s="211" t="s">
        <v>3277</v>
      </c>
      <c r="Z617" s="211" t="s">
        <v>3275</v>
      </c>
      <c r="AA617" s="211" t="s">
        <v>3319</v>
      </c>
      <c r="AB617" s="211" t="s">
        <v>3286</v>
      </c>
      <c r="AC617" s="211" t="s">
        <v>3286</v>
      </c>
      <c r="AD617" s="211" t="s">
        <v>3320</v>
      </c>
      <c r="AE617" s="211" t="str">
        <f t="shared" si="379"/>
        <v>Service</v>
      </c>
      <c r="AF617" s="211" t="str">
        <f t="shared" si="380"/>
        <v>Service</v>
      </c>
      <c r="AG617" s="211" t="str">
        <f t="shared" si="381"/>
        <v/>
      </c>
      <c r="AH617" s="211" t="str">
        <f t="shared" si="401"/>
        <v/>
      </c>
      <c r="AI617" s="211" t="str">
        <f t="shared" si="382"/>
        <v/>
      </c>
      <c r="AJ617" s="211" t="str">
        <f t="shared" si="383"/>
        <v/>
      </c>
      <c r="AK617" s="211" t="str">
        <f t="shared" si="384"/>
        <v/>
      </c>
      <c r="AL617" s="211" t="str">
        <f t="shared" si="385"/>
        <v/>
      </c>
      <c r="AM617" s="211" t="str">
        <f t="shared" si="386"/>
        <v/>
      </c>
      <c r="AN617" s="211" t="str">
        <f t="shared" si="387"/>
        <v>No</v>
      </c>
      <c r="AO617" s="211" t="str">
        <f t="shared" si="388"/>
        <v>Yes</v>
      </c>
      <c r="AP617" s="211" t="str">
        <f t="shared" si="389"/>
        <v>No</v>
      </c>
      <c r="AQ617" s="211" t="str">
        <f t="shared" si="390"/>
        <v>DB_PKCONTRO</v>
      </c>
      <c r="AR617" s="211" t="str">
        <f t="shared" si="391"/>
        <v>PKCONTRO</v>
      </c>
      <c r="AS617" s="211" t="str">
        <f t="shared" si="392"/>
        <v/>
      </c>
      <c r="AT617" s="211" t="str">
        <f t="shared" si="393"/>
        <v/>
      </c>
      <c r="AU617" s="211" t="str">
        <f t="shared" si="394"/>
        <v/>
      </c>
      <c r="AV617" s="211" t="str">
        <f t="shared" si="395"/>
        <v>Legacy</v>
      </c>
      <c r="AW617" s="211" t="str">
        <f t="shared" si="396"/>
        <v>Wireless</v>
      </c>
      <c r="AX617" s="211" t="str">
        <f t="shared" si="399"/>
        <v>NO</v>
      </c>
      <c r="AY617" s="125" t="str">
        <f t="shared" si="400"/>
        <v>0</v>
      </c>
    </row>
    <row r="618" spans="1:51" s="211" customFormat="1" x14ac:dyDescent="0.25">
      <c r="A618" s="211" t="s">
        <v>3789</v>
      </c>
      <c r="B618" s="211" t="s">
        <v>3789</v>
      </c>
      <c r="C618" s="211" t="str">
        <f t="shared" si="362"/>
        <v>2GIG Control Bundle (Command+Zwave/Image Sensor)</v>
      </c>
      <c r="D618" s="211" t="str">
        <f t="shared" si="363"/>
        <v>Bundle de contrôle 2GIG (Commande+Zwave/Capteur d’image)</v>
      </c>
      <c r="E618" s="211" t="str">
        <f t="shared" si="364"/>
        <v/>
      </c>
      <c r="F618" s="211" t="str">
        <f t="shared" si="365"/>
        <v>2GIG Control Bundle (Command+Zwave/Image Sensor)</v>
      </c>
      <c r="G618" s="211" t="str">
        <f t="shared" si="366"/>
        <v>Bundle de contrôle 2GIG (Commande+Zwave/Capteur d’image)</v>
      </c>
      <c r="H618" s="211" t="str">
        <f t="shared" si="367"/>
        <v>2GIG Control Bundle (Command+Zwave/Image Sensor)</v>
      </c>
      <c r="I618" s="211" t="str">
        <f t="shared" si="397"/>
        <v>Bundle de contrôle 2GIG (Commande+Zwave/Capteur d’image)</v>
      </c>
      <c r="J618" s="211" t="str">
        <f t="shared" si="368"/>
        <v/>
      </c>
      <c r="K618" s="211" t="str">
        <f t="shared" si="369"/>
        <v>PKCONTROL</v>
      </c>
      <c r="L618" s="211" t="str">
        <f t="shared" si="398"/>
        <v>Non-Inventory</v>
      </c>
      <c r="M618" s="211" t="str">
        <f t="shared" si="370"/>
        <v>NO</v>
      </c>
      <c r="N618" s="211" t="str">
        <f t="shared" si="371"/>
        <v>Product</v>
      </c>
      <c r="O618" s="211" t="str">
        <f t="shared" si="372"/>
        <v>Misc</v>
      </c>
      <c r="P618" s="211" t="str">
        <f t="shared" si="373"/>
        <v>RMR</v>
      </c>
      <c r="Q618" s="349">
        <v>43930</v>
      </c>
      <c r="R618" s="349"/>
      <c r="S618" s="211" t="str">
        <f t="shared" si="374"/>
        <v>YES</v>
      </c>
      <c r="T618" s="211" t="str">
        <f t="shared" si="375"/>
        <v>NO</v>
      </c>
      <c r="U618" s="211" t="str">
        <f t="shared" si="376"/>
        <v>NO</v>
      </c>
      <c r="V618" s="211" t="str">
        <f t="shared" si="377"/>
        <v>NO</v>
      </c>
      <c r="W618" s="211" t="str">
        <f t="shared" si="378"/>
        <v>NO</v>
      </c>
      <c r="X618" s="211">
        <v>0</v>
      </c>
      <c r="Y618" s="211" t="s">
        <v>3277</v>
      </c>
      <c r="Z618" s="211" t="s">
        <v>3275</v>
      </c>
      <c r="AA618" s="211" t="s">
        <v>3319</v>
      </c>
      <c r="AB618" s="211" t="s">
        <v>3286</v>
      </c>
      <c r="AC618" s="211" t="s">
        <v>3286</v>
      </c>
      <c r="AD618" s="211" t="s">
        <v>3320</v>
      </c>
      <c r="AE618" s="211" t="str">
        <f t="shared" si="379"/>
        <v>Service</v>
      </c>
      <c r="AF618" s="211" t="str">
        <f t="shared" si="380"/>
        <v>Service</v>
      </c>
      <c r="AG618" s="211" t="str">
        <f t="shared" si="381"/>
        <v/>
      </c>
      <c r="AH618" s="211" t="str">
        <f t="shared" si="401"/>
        <v/>
      </c>
      <c r="AI618" s="211" t="str">
        <f t="shared" si="382"/>
        <v/>
      </c>
      <c r="AJ618" s="211" t="str">
        <f t="shared" si="383"/>
        <v/>
      </c>
      <c r="AK618" s="211" t="str">
        <f t="shared" si="384"/>
        <v/>
      </c>
      <c r="AL618" s="211" t="str">
        <f t="shared" si="385"/>
        <v/>
      </c>
      <c r="AM618" s="211" t="str">
        <f t="shared" si="386"/>
        <v/>
      </c>
      <c r="AN618" s="211" t="str">
        <f t="shared" si="387"/>
        <v>No</v>
      </c>
      <c r="AO618" s="211" t="str">
        <f t="shared" si="388"/>
        <v>Yes</v>
      </c>
      <c r="AP618" s="211" t="str">
        <f t="shared" si="389"/>
        <v>No</v>
      </c>
      <c r="AQ618" s="211" t="str">
        <f t="shared" si="390"/>
        <v/>
      </c>
      <c r="AR618" s="211" t="str">
        <f t="shared" si="391"/>
        <v>PKCONTROL</v>
      </c>
      <c r="AS618" s="211" t="str">
        <f t="shared" si="392"/>
        <v/>
      </c>
      <c r="AT618" s="211" t="str">
        <f t="shared" si="393"/>
        <v/>
      </c>
      <c r="AU618" s="211" t="str">
        <f t="shared" si="394"/>
        <v/>
      </c>
      <c r="AV618" s="211" t="str">
        <f t="shared" si="395"/>
        <v>Legacy</v>
      </c>
      <c r="AW618" s="211" t="str">
        <f t="shared" si="396"/>
        <v>Wireless</v>
      </c>
      <c r="AX618" s="211" t="str">
        <f t="shared" si="399"/>
        <v>NO</v>
      </c>
      <c r="AY618" s="125" t="str">
        <f t="shared" si="400"/>
        <v/>
      </c>
    </row>
    <row r="619" spans="1:51" s="211" customFormat="1" x14ac:dyDescent="0.25">
      <c r="A619" s="211" t="s">
        <v>3657</v>
      </c>
      <c r="B619" s="211" t="s">
        <v>3657</v>
      </c>
      <c r="C619" s="211" t="str">
        <f t="shared" si="362"/>
        <v>EVS Basic Package</v>
      </c>
      <c r="D619" s="211" t="str">
        <f t="shared" si="363"/>
        <v>Forfait de base EVS</v>
      </c>
      <c r="E619" s="211" t="str">
        <f t="shared" si="364"/>
        <v/>
      </c>
      <c r="F619" s="211" t="str">
        <f t="shared" si="365"/>
        <v>EVS Basic Package</v>
      </c>
      <c r="G619" s="211" t="str">
        <f t="shared" si="366"/>
        <v>Forfait de base EVS</v>
      </c>
      <c r="H619" s="211" t="str">
        <f t="shared" si="367"/>
        <v>EVS Basic Package</v>
      </c>
      <c r="I619" s="211" t="str">
        <f t="shared" si="397"/>
        <v>Forfait de base EVS</v>
      </c>
      <c r="J619" s="211" t="str">
        <f t="shared" si="368"/>
        <v>EVS_S1</v>
      </c>
      <c r="K619" s="211" t="str">
        <f t="shared" si="369"/>
        <v>PKEVS</v>
      </c>
      <c r="L619" s="211" t="str">
        <f t="shared" si="398"/>
        <v>Non-Inventory</v>
      </c>
      <c r="M619" s="211" t="str">
        <f t="shared" si="370"/>
        <v>NO</v>
      </c>
      <c r="N619" s="211" t="str">
        <f t="shared" si="371"/>
        <v>Product Bundle</v>
      </c>
      <c r="O619" s="211" t="str">
        <f t="shared" si="372"/>
        <v>Bundle</v>
      </c>
      <c r="P619" s="211" t="str">
        <f t="shared" si="373"/>
        <v>RMR</v>
      </c>
      <c r="Q619" s="349">
        <v>43930</v>
      </c>
      <c r="R619" s="349"/>
      <c r="S619" s="211" t="str">
        <f t="shared" si="374"/>
        <v>YES</v>
      </c>
      <c r="T619" s="211" t="str">
        <f t="shared" si="375"/>
        <v>NO</v>
      </c>
      <c r="U619" s="211" t="str">
        <f t="shared" si="376"/>
        <v>NO</v>
      </c>
      <c r="V619" s="211" t="str">
        <f t="shared" si="377"/>
        <v>NO</v>
      </c>
      <c r="W619" s="211" t="str">
        <f t="shared" si="378"/>
        <v>NO</v>
      </c>
      <c r="X619" s="211">
        <v>0</v>
      </c>
      <c r="Y619" s="211" t="s">
        <v>3277</v>
      </c>
      <c r="Z619" s="211" t="s">
        <v>3275</v>
      </c>
      <c r="AA619" s="211" t="s">
        <v>3319</v>
      </c>
      <c r="AB619" s="211" t="s">
        <v>3286</v>
      </c>
      <c r="AC619" s="211" t="s">
        <v>3286</v>
      </c>
      <c r="AD619" s="211" t="s">
        <v>3320</v>
      </c>
      <c r="AE619" s="211" t="str">
        <f t="shared" si="379"/>
        <v>Service</v>
      </c>
      <c r="AF619" s="211" t="str">
        <f t="shared" si="380"/>
        <v>Service</v>
      </c>
      <c r="AG619" s="211" t="str">
        <f t="shared" si="381"/>
        <v/>
      </c>
      <c r="AH619" s="211" t="str">
        <f t="shared" si="401"/>
        <v/>
      </c>
      <c r="AI619" s="211" t="str">
        <f t="shared" si="382"/>
        <v/>
      </c>
      <c r="AJ619" s="211" t="str">
        <f t="shared" si="383"/>
        <v/>
      </c>
      <c r="AK619" s="211" t="str">
        <f t="shared" si="384"/>
        <v/>
      </c>
      <c r="AL619" s="211" t="str">
        <f t="shared" si="385"/>
        <v/>
      </c>
      <c r="AM619" s="211" t="str">
        <f t="shared" si="386"/>
        <v/>
      </c>
      <c r="AN619" s="211" t="str">
        <f t="shared" si="387"/>
        <v>No</v>
      </c>
      <c r="AO619" s="211" t="str">
        <f t="shared" si="388"/>
        <v>Yes</v>
      </c>
      <c r="AP619" s="211" t="str">
        <f t="shared" si="389"/>
        <v>No</v>
      </c>
      <c r="AQ619" s="211" t="str">
        <f t="shared" si="390"/>
        <v>DB_PKEVS</v>
      </c>
      <c r="AR619" s="211" t="str">
        <f t="shared" si="391"/>
        <v>PKEVS</v>
      </c>
      <c r="AS619" s="211" t="str">
        <f t="shared" si="392"/>
        <v/>
      </c>
      <c r="AT619" s="211" t="str">
        <f t="shared" si="393"/>
        <v/>
      </c>
      <c r="AU619" s="211" t="str">
        <f t="shared" si="394"/>
        <v/>
      </c>
      <c r="AV619" s="211" t="str">
        <f t="shared" si="395"/>
        <v>Legacy</v>
      </c>
      <c r="AW619" s="211" t="str">
        <f t="shared" si="396"/>
        <v>Wireless</v>
      </c>
      <c r="AX619" s="211" t="str">
        <f t="shared" si="399"/>
        <v>NO</v>
      </c>
      <c r="AY619" s="125" t="str">
        <f t="shared" si="400"/>
        <v>0</v>
      </c>
    </row>
    <row r="620" spans="1:51" s="211" customFormat="1" x14ac:dyDescent="0.25">
      <c r="A620" s="211" t="s">
        <v>3658</v>
      </c>
      <c r="B620" s="211" t="s">
        <v>3658</v>
      </c>
      <c r="C620" s="211" t="str">
        <f t="shared" si="362"/>
        <v>EVS Package with Door Transmitter</v>
      </c>
      <c r="D620" s="211" t="str">
        <f t="shared" si="363"/>
        <v>Paquet EVS avec émetteur de porte</v>
      </c>
      <c r="E620" s="211" t="str">
        <f t="shared" si="364"/>
        <v/>
      </c>
      <c r="F620" s="211" t="str">
        <f t="shared" si="365"/>
        <v>EVS Package with Door Transmitter</v>
      </c>
      <c r="G620" s="211" t="str">
        <f t="shared" si="366"/>
        <v>Paquet EVS avec émetteur de porte</v>
      </c>
      <c r="H620" s="211" t="str">
        <f t="shared" si="367"/>
        <v>EVS Package with Door Transmitter</v>
      </c>
      <c r="I620" s="211" t="str">
        <f t="shared" si="397"/>
        <v>Paquet EVS avec émetteur de porte</v>
      </c>
      <c r="J620" s="211" t="str">
        <f t="shared" si="368"/>
        <v>EVS_S1</v>
      </c>
      <c r="K620" s="211" t="str">
        <f t="shared" si="369"/>
        <v>PKEVSD</v>
      </c>
      <c r="L620" s="211" t="str">
        <f t="shared" si="398"/>
        <v>Non-Inventory</v>
      </c>
      <c r="M620" s="211" t="str">
        <f t="shared" si="370"/>
        <v>NO</v>
      </c>
      <c r="N620" s="211" t="str">
        <f t="shared" si="371"/>
        <v>Product Bundle</v>
      </c>
      <c r="O620" s="211" t="str">
        <f t="shared" si="372"/>
        <v>Bundle</v>
      </c>
      <c r="P620" s="211" t="str">
        <f t="shared" si="373"/>
        <v>RMR</v>
      </c>
      <c r="Q620" s="349">
        <v>43930</v>
      </c>
      <c r="R620" s="349"/>
      <c r="S620" s="211" t="str">
        <f t="shared" si="374"/>
        <v>YES</v>
      </c>
      <c r="T620" s="211" t="str">
        <f t="shared" si="375"/>
        <v>NO</v>
      </c>
      <c r="U620" s="211" t="str">
        <f t="shared" si="376"/>
        <v>NO</v>
      </c>
      <c r="V620" s="211" t="str">
        <f t="shared" si="377"/>
        <v>NO</v>
      </c>
      <c r="W620" s="211" t="str">
        <f t="shared" si="378"/>
        <v>NO</v>
      </c>
      <c r="X620" s="211">
        <v>0</v>
      </c>
      <c r="Y620" s="211" t="s">
        <v>3277</v>
      </c>
      <c r="Z620" s="211" t="s">
        <v>3275</v>
      </c>
      <c r="AA620" s="211" t="s">
        <v>3319</v>
      </c>
      <c r="AB620" s="211" t="s">
        <v>3286</v>
      </c>
      <c r="AC620" s="211" t="s">
        <v>3286</v>
      </c>
      <c r="AD620" s="211" t="s">
        <v>3320</v>
      </c>
      <c r="AE620" s="211" t="str">
        <f t="shared" si="379"/>
        <v>Service</v>
      </c>
      <c r="AF620" s="211" t="str">
        <f t="shared" si="380"/>
        <v>Service</v>
      </c>
      <c r="AG620" s="211" t="str">
        <f t="shared" si="381"/>
        <v/>
      </c>
      <c r="AH620" s="211" t="str">
        <f t="shared" si="401"/>
        <v/>
      </c>
      <c r="AI620" s="211" t="str">
        <f t="shared" si="382"/>
        <v/>
      </c>
      <c r="AJ620" s="211" t="str">
        <f t="shared" si="383"/>
        <v/>
      </c>
      <c r="AK620" s="211" t="str">
        <f t="shared" si="384"/>
        <v/>
      </c>
      <c r="AL620" s="211" t="str">
        <f t="shared" si="385"/>
        <v/>
      </c>
      <c r="AM620" s="211" t="str">
        <f t="shared" si="386"/>
        <v/>
      </c>
      <c r="AN620" s="211" t="str">
        <f t="shared" si="387"/>
        <v>No</v>
      </c>
      <c r="AO620" s="211" t="str">
        <f t="shared" si="388"/>
        <v>Yes</v>
      </c>
      <c r="AP620" s="211" t="str">
        <f t="shared" si="389"/>
        <v>No</v>
      </c>
      <c r="AQ620" s="211" t="str">
        <f t="shared" si="390"/>
        <v>DB_PKEVSD</v>
      </c>
      <c r="AR620" s="211" t="str">
        <f t="shared" si="391"/>
        <v>PKEVSD</v>
      </c>
      <c r="AS620" s="211" t="str">
        <f t="shared" si="392"/>
        <v/>
      </c>
      <c r="AT620" s="211" t="str">
        <f t="shared" si="393"/>
        <v/>
      </c>
      <c r="AU620" s="211" t="str">
        <f t="shared" si="394"/>
        <v/>
      </c>
      <c r="AV620" s="211" t="str">
        <f t="shared" si="395"/>
        <v>Legacy</v>
      </c>
      <c r="AW620" s="211" t="str">
        <f t="shared" si="396"/>
        <v>Wireless</v>
      </c>
      <c r="AX620" s="211" t="str">
        <f t="shared" si="399"/>
        <v>NO</v>
      </c>
      <c r="AY620" s="125" t="str">
        <f t="shared" si="400"/>
        <v>0</v>
      </c>
    </row>
    <row r="621" spans="1:51" s="211" customFormat="1" x14ac:dyDescent="0.25">
      <c r="A621" s="211" t="s">
        <v>3659</v>
      </c>
      <c r="B621" s="211" t="s">
        <v>3659</v>
      </c>
      <c r="C621" s="211" t="str">
        <f t="shared" si="362"/>
        <v>EVS Package with Climax Door Transmitter</v>
      </c>
      <c r="D621" s="211" t="str">
        <f t="shared" si="363"/>
        <v>Paquet EVS avec émetteur de porte Climax</v>
      </c>
      <c r="E621" s="211" t="str">
        <f t="shared" si="364"/>
        <v/>
      </c>
      <c r="F621" s="211" t="str">
        <f t="shared" si="365"/>
        <v>EVS Package with Climax Door Transmitter</v>
      </c>
      <c r="G621" s="211" t="str">
        <f t="shared" si="366"/>
        <v>Paquet EVS avec émetteur de porte Climax</v>
      </c>
      <c r="H621" s="211" t="str">
        <f t="shared" si="367"/>
        <v>EVS Package with Climax Door Transmitter</v>
      </c>
      <c r="I621" s="211" t="str">
        <f t="shared" si="397"/>
        <v>Paquet EVS avec émetteur de porte Climax</v>
      </c>
      <c r="J621" s="211" t="str">
        <f t="shared" si="368"/>
        <v>EVS_S1</v>
      </c>
      <c r="K621" s="211" t="str">
        <f t="shared" si="369"/>
        <v>PKEVSD2</v>
      </c>
      <c r="L621" s="211" t="str">
        <f t="shared" si="398"/>
        <v>Non-Inventory</v>
      </c>
      <c r="M621" s="211" t="str">
        <f t="shared" si="370"/>
        <v>NO</v>
      </c>
      <c r="N621" s="211" t="str">
        <f t="shared" si="371"/>
        <v>Product Bundle</v>
      </c>
      <c r="O621" s="211" t="str">
        <f t="shared" si="372"/>
        <v>Bundle</v>
      </c>
      <c r="P621" s="211" t="str">
        <f t="shared" si="373"/>
        <v>RMR</v>
      </c>
      <c r="Q621" s="349">
        <v>43930</v>
      </c>
      <c r="R621" s="349"/>
      <c r="S621" s="211" t="str">
        <f t="shared" si="374"/>
        <v>YES</v>
      </c>
      <c r="T621" s="211" t="str">
        <f t="shared" si="375"/>
        <v>NO</v>
      </c>
      <c r="U621" s="211" t="str">
        <f t="shared" si="376"/>
        <v>NO</v>
      </c>
      <c r="V621" s="211" t="str">
        <f t="shared" si="377"/>
        <v>NO</v>
      </c>
      <c r="W621" s="211" t="str">
        <f t="shared" si="378"/>
        <v>NO</v>
      </c>
      <c r="X621" s="211">
        <v>0</v>
      </c>
      <c r="Y621" s="211" t="s">
        <v>3277</v>
      </c>
      <c r="Z621" s="211" t="s">
        <v>3275</v>
      </c>
      <c r="AA621" s="211" t="s">
        <v>3319</v>
      </c>
      <c r="AB621" s="211" t="s">
        <v>3286</v>
      </c>
      <c r="AC621" s="211" t="s">
        <v>3286</v>
      </c>
      <c r="AD621" s="211" t="s">
        <v>3320</v>
      </c>
      <c r="AE621" s="211" t="str">
        <f t="shared" si="379"/>
        <v>Service</v>
      </c>
      <c r="AF621" s="211" t="str">
        <f t="shared" si="380"/>
        <v>Service</v>
      </c>
      <c r="AG621" s="211" t="str">
        <f t="shared" si="381"/>
        <v/>
      </c>
      <c r="AH621" s="211" t="str">
        <f t="shared" si="401"/>
        <v/>
      </c>
      <c r="AI621" s="211" t="str">
        <f t="shared" si="382"/>
        <v/>
      </c>
      <c r="AJ621" s="211" t="str">
        <f t="shared" si="383"/>
        <v/>
      </c>
      <c r="AK621" s="211" t="str">
        <f t="shared" si="384"/>
        <v/>
      </c>
      <c r="AL621" s="211" t="str">
        <f t="shared" si="385"/>
        <v/>
      </c>
      <c r="AM621" s="211" t="str">
        <f t="shared" si="386"/>
        <v/>
      </c>
      <c r="AN621" s="211" t="str">
        <f t="shared" si="387"/>
        <v>No</v>
      </c>
      <c r="AO621" s="211" t="str">
        <f t="shared" si="388"/>
        <v>Yes</v>
      </c>
      <c r="AP621" s="211" t="str">
        <f t="shared" si="389"/>
        <v>No</v>
      </c>
      <c r="AQ621" s="211" t="str">
        <f t="shared" si="390"/>
        <v>DB_PKEVSD2</v>
      </c>
      <c r="AR621" s="211" t="str">
        <f t="shared" si="391"/>
        <v>PKEVSD2</v>
      </c>
      <c r="AS621" s="211" t="str">
        <f t="shared" si="392"/>
        <v/>
      </c>
      <c r="AT621" s="211" t="str">
        <f t="shared" si="393"/>
        <v/>
      </c>
      <c r="AU621" s="211" t="str">
        <f t="shared" si="394"/>
        <v/>
      </c>
      <c r="AV621" s="211" t="str">
        <f t="shared" si="395"/>
        <v>Legacy</v>
      </c>
      <c r="AW621" s="211" t="str">
        <f t="shared" si="396"/>
        <v>Wireless</v>
      </c>
      <c r="AX621" s="211" t="str">
        <f t="shared" si="399"/>
        <v>NO</v>
      </c>
      <c r="AY621" s="125" t="str">
        <f t="shared" si="400"/>
        <v>0</v>
      </c>
    </row>
    <row r="622" spans="1:51" s="211" customFormat="1" x14ac:dyDescent="0.25">
      <c r="A622" s="211" t="s">
        <v>3660</v>
      </c>
      <c r="B622" s="211" t="s">
        <v>3660</v>
      </c>
      <c r="C622" s="211" t="str">
        <f t="shared" si="362"/>
        <v>EVS Package with Keypad</v>
      </c>
      <c r="D622" s="211" t="str">
        <f t="shared" si="363"/>
        <v>Forfait EVS avec clavier</v>
      </c>
      <c r="E622" s="211" t="str">
        <f t="shared" si="364"/>
        <v/>
      </c>
      <c r="F622" s="211" t="str">
        <f t="shared" si="365"/>
        <v>EVS Package with Keypad</v>
      </c>
      <c r="G622" s="211" t="str">
        <f t="shared" si="366"/>
        <v>Forfait EVS avec clavier</v>
      </c>
      <c r="H622" s="211" t="str">
        <f t="shared" si="367"/>
        <v>EVS Package with Keypad</v>
      </c>
      <c r="I622" s="211" t="str">
        <f t="shared" si="397"/>
        <v>Forfait EVS avec clavier</v>
      </c>
      <c r="J622" s="211" t="str">
        <f t="shared" si="368"/>
        <v>EVS_S1</v>
      </c>
      <c r="K622" s="211" t="str">
        <f t="shared" si="369"/>
        <v>PKEVSK</v>
      </c>
      <c r="L622" s="211" t="str">
        <f t="shared" si="398"/>
        <v>Non-Inventory</v>
      </c>
      <c r="M622" s="211" t="str">
        <f t="shared" si="370"/>
        <v>NO</v>
      </c>
      <c r="N622" s="211" t="str">
        <f t="shared" si="371"/>
        <v>Product Bundle</v>
      </c>
      <c r="O622" s="211" t="str">
        <f t="shared" si="372"/>
        <v>Bundle</v>
      </c>
      <c r="P622" s="211" t="str">
        <f t="shared" si="373"/>
        <v>RMR</v>
      </c>
      <c r="Q622" s="349">
        <v>43930</v>
      </c>
      <c r="R622" s="349"/>
      <c r="S622" s="211" t="str">
        <f t="shared" si="374"/>
        <v>YES</v>
      </c>
      <c r="T622" s="211" t="str">
        <f t="shared" si="375"/>
        <v>NO</v>
      </c>
      <c r="U622" s="211" t="str">
        <f t="shared" si="376"/>
        <v>NO</v>
      </c>
      <c r="V622" s="211" t="str">
        <f t="shared" si="377"/>
        <v>NO</v>
      </c>
      <c r="W622" s="211" t="str">
        <f t="shared" si="378"/>
        <v>NO</v>
      </c>
      <c r="X622" s="211">
        <v>0</v>
      </c>
      <c r="Y622" s="211" t="s">
        <v>3277</v>
      </c>
      <c r="Z622" s="211" t="s">
        <v>3275</v>
      </c>
      <c r="AA622" s="211" t="s">
        <v>3319</v>
      </c>
      <c r="AB622" s="211" t="s">
        <v>3286</v>
      </c>
      <c r="AC622" s="211" t="s">
        <v>3286</v>
      </c>
      <c r="AD622" s="211" t="s">
        <v>3320</v>
      </c>
      <c r="AE622" s="211" t="str">
        <f t="shared" si="379"/>
        <v>Service</v>
      </c>
      <c r="AF622" s="211" t="str">
        <f t="shared" si="380"/>
        <v>Service</v>
      </c>
      <c r="AG622" s="211" t="str">
        <f t="shared" si="381"/>
        <v/>
      </c>
      <c r="AH622" s="211" t="str">
        <f t="shared" si="401"/>
        <v/>
      </c>
      <c r="AI622" s="211" t="str">
        <f t="shared" si="382"/>
        <v/>
      </c>
      <c r="AJ622" s="211" t="str">
        <f t="shared" si="383"/>
        <v/>
      </c>
      <c r="AK622" s="211" t="str">
        <f t="shared" si="384"/>
        <v/>
      </c>
      <c r="AL622" s="211" t="str">
        <f t="shared" si="385"/>
        <v/>
      </c>
      <c r="AM622" s="211" t="str">
        <f t="shared" si="386"/>
        <v/>
      </c>
      <c r="AN622" s="211" t="str">
        <f t="shared" si="387"/>
        <v>No</v>
      </c>
      <c r="AO622" s="211" t="str">
        <f t="shared" si="388"/>
        <v>Yes</v>
      </c>
      <c r="AP622" s="211" t="str">
        <f t="shared" si="389"/>
        <v>No</v>
      </c>
      <c r="AQ622" s="211" t="str">
        <f t="shared" si="390"/>
        <v>DB_PKEVSK</v>
      </c>
      <c r="AR622" s="211" t="str">
        <f t="shared" si="391"/>
        <v>PKEVSK</v>
      </c>
      <c r="AS622" s="211" t="str">
        <f t="shared" si="392"/>
        <v/>
      </c>
      <c r="AT622" s="211" t="str">
        <f t="shared" si="393"/>
        <v/>
      </c>
      <c r="AU622" s="211" t="str">
        <f t="shared" si="394"/>
        <v/>
      </c>
      <c r="AV622" s="211" t="str">
        <f t="shared" si="395"/>
        <v>Legacy</v>
      </c>
      <c r="AW622" s="211" t="str">
        <f t="shared" si="396"/>
        <v>Wireless</v>
      </c>
      <c r="AX622" s="211" t="str">
        <f t="shared" si="399"/>
        <v>NO</v>
      </c>
      <c r="AY622" s="125" t="str">
        <f t="shared" si="400"/>
        <v>0</v>
      </c>
    </row>
    <row r="623" spans="1:51" s="211" customFormat="1" x14ac:dyDescent="0.25">
      <c r="A623" s="211" t="s">
        <v>3661</v>
      </c>
      <c r="B623" s="211" t="s">
        <v>3661</v>
      </c>
      <c r="C623" s="211" t="str">
        <f t="shared" si="362"/>
        <v>EVS Package with New Keypad</v>
      </c>
      <c r="D623" s="211" t="str">
        <f t="shared" si="363"/>
        <v>Forfait EVS avec nouveau clavier</v>
      </c>
      <c r="E623" s="211" t="str">
        <f t="shared" si="364"/>
        <v/>
      </c>
      <c r="F623" s="211" t="str">
        <f t="shared" si="365"/>
        <v>EVS Package with New Keypad</v>
      </c>
      <c r="G623" s="211" t="str">
        <f t="shared" si="366"/>
        <v>Forfait EVS avec nouveau clavier</v>
      </c>
      <c r="H623" s="211" t="str">
        <f t="shared" si="367"/>
        <v>EVS Package with New Keypad</v>
      </c>
      <c r="I623" s="211" t="str">
        <f t="shared" si="397"/>
        <v>Forfait EVS avec nouveau clavier</v>
      </c>
      <c r="J623" s="211" t="str">
        <f t="shared" si="368"/>
        <v>EVS_S1</v>
      </c>
      <c r="K623" s="211" t="str">
        <f t="shared" si="369"/>
        <v>PKEVSK2</v>
      </c>
      <c r="L623" s="211" t="str">
        <f t="shared" si="398"/>
        <v>Non-Inventory</v>
      </c>
      <c r="M623" s="211" t="str">
        <f t="shared" si="370"/>
        <v>NO</v>
      </c>
      <c r="N623" s="211" t="str">
        <f t="shared" si="371"/>
        <v>Product Bundle</v>
      </c>
      <c r="O623" s="211" t="str">
        <f t="shared" si="372"/>
        <v>Bundle</v>
      </c>
      <c r="P623" s="211" t="str">
        <f t="shared" si="373"/>
        <v>RMR</v>
      </c>
      <c r="Q623" s="349">
        <v>43930</v>
      </c>
      <c r="R623" s="349"/>
      <c r="S623" s="211" t="str">
        <f t="shared" si="374"/>
        <v>YES</v>
      </c>
      <c r="T623" s="211" t="str">
        <f t="shared" si="375"/>
        <v>NO</v>
      </c>
      <c r="U623" s="211" t="str">
        <f t="shared" si="376"/>
        <v>NO</v>
      </c>
      <c r="V623" s="211" t="str">
        <f t="shared" si="377"/>
        <v>NO</v>
      </c>
      <c r="W623" s="211" t="str">
        <f t="shared" si="378"/>
        <v>NO</v>
      </c>
      <c r="X623" s="211">
        <v>0</v>
      </c>
      <c r="Y623" s="211" t="s">
        <v>3277</v>
      </c>
      <c r="Z623" s="211" t="s">
        <v>3275</v>
      </c>
      <c r="AA623" s="211" t="s">
        <v>3319</v>
      </c>
      <c r="AB623" s="211" t="s">
        <v>3286</v>
      </c>
      <c r="AC623" s="211" t="s">
        <v>3286</v>
      </c>
      <c r="AD623" s="211" t="s">
        <v>3320</v>
      </c>
      <c r="AE623" s="211" t="str">
        <f t="shared" si="379"/>
        <v>Service</v>
      </c>
      <c r="AF623" s="211" t="str">
        <f t="shared" si="380"/>
        <v>Service</v>
      </c>
      <c r="AG623" s="211" t="str">
        <f t="shared" si="381"/>
        <v/>
      </c>
      <c r="AH623" s="211" t="str">
        <f t="shared" si="401"/>
        <v/>
      </c>
      <c r="AI623" s="211" t="str">
        <f t="shared" si="382"/>
        <v/>
      </c>
      <c r="AJ623" s="211" t="str">
        <f t="shared" si="383"/>
        <v/>
      </c>
      <c r="AK623" s="211" t="str">
        <f t="shared" si="384"/>
        <v/>
      </c>
      <c r="AL623" s="211" t="str">
        <f t="shared" si="385"/>
        <v/>
      </c>
      <c r="AM623" s="211" t="str">
        <f t="shared" si="386"/>
        <v/>
      </c>
      <c r="AN623" s="211" t="str">
        <f t="shared" si="387"/>
        <v>No</v>
      </c>
      <c r="AO623" s="211" t="str">
        <f t="shared" si="388"/>
        <v>Yes</v>
      </c>
      <c r="AP623" s="211" t="str">
        <f t="shared" si="389"/>
        <v>No</v>
      </c>
      <c r="AQ623" s="211" t="str">
        <f t="shared" si="390"/>
        <v>DB_PKEVSK2</v>
      </c>
      <c r="AR623" s="211" t="str">
        <f t="shared" si="391"/>
        <v>PKEVSK2</v>
      </c>
      <c r="AS623" s="211" t="str">
        <f t="shared" si="392"/>
        <v/>
      </c>
      <c r="AT623" s="211" t="str">
        <f t="shared" si="393"/>
        <v/>
      </c>
      <c r="AU623" s="211" t="str">
        <f t="shared" si="394"/>
        <v/>
      </c>
      <c r="AV623" s="211" t="str">
        <f t="shared" si="395"/>
        <v>Legacy</v>
      </c>
      <c r="AW623" s="211" t="str">
        <f t="shared" si="396"/>
        <v>Wireless</v>
      </c>
      <c r="AX623" s="211" t="str">
        <f t="shared" si="399"/>
        <v>NO</v>
      </c>
      <c r="AY623" s="125" t="str">
        <f t="shared" si="400"/>
        <v>0</v>
      </c>
    </row>
    <row r="624" spans="1:51" s="211" customFormat="1" x14ac:dyDescent="0.25">
      <c r="A624" s="211" t="s">
        <v>3662</v>
      </c>
      <c r="B624" s="211" t="s">
        <v>3662</v>
      </c>
      <c r="C624" s="211" t="str">
        <f t="shared" si="362"/>
        <v>AlarmVoice Services</v>
      </c>
      <c r="D624" s="211" t="str">
        <f t="shared" si="363"/>
        <v>Services AlarmVoice</v>
      </c>
      <c r="E624" s="211" t="str">
        <f t="shared" si="364"/>
        <v/>
      </c>
      <c r="F624" s="211" t="str">
        <f t="shared" si="365"/>
        <v>AlarmVoice Services</v>
      </c>
      <c r="G624" s="211" t="str">
        <f t="shared" si="366"/>
        <v>Services AlarmVoice</v>
      </c>
      <c r="H624" s="211" t="str">
        <f t="shared" si="367"/>
        <v>AlarmVoice Services</v>
      </c>
      <c r="I624" s="211" t="str">
        <f t="shared" si="397"/>
        <v>Services AlarmVoice</v>
      </c>
      <c r="J624" s="211" t="str">
        <f t="shared" si="368"/>
        <v>EVS_S1</v>
      </c>
      <c r="K624" s="211" t="str">
        <f t="shared" si="369"/>
        <v>PKEVSKB</v>
      </c>
      <c r="L624" s="211" t="str">
        <f t="shared" si="398"/>
        <v>Non-Inventory</v>
      </c>
      <c r="M624" s="211" t="str">
        <f t="shared" si="370"/>
        <v>NO</v>
      </c>
      <c r="N624" s="211" t="str">
        <f t="shared" si="371"/>
        <v>Product Bundle</v>
      </c>
      <c r="O624" s="211" t="str">
        <f t="shared" si="372"/>
        <v>Bundle</v>
      </c>
      <c r="P624" s="211" t="str">
        <f t="shared" si="373"/>
        <v>RMR</v>
      </c>
      <c r="Q624" s="349">
        <v>43930</v>
      </c>
      <c r="R624" s="349"/>
      <c r="S624" s="211" t="str">
        <f t="shared" si="374"/>
        <v>YES</v>
      </c>
      <c r="T624" s="211" t="str">
        <f t="shared" si="375"/>
        <v>NO</v>
      </c>
      <c r="U624" s="211" t="str">
        <f t="shared" si="376"/>
        <v>NO</v>
      </c>
      <c r="V624" s="211" t="str">
        <f t="shared" si="377"/>
        <v>NO</v>
      </c>
      <c r="W624" s="211" t="str">
        <f t="shared" si="378"/>
        <v>NO</v>
      </c>
      <c r="X624" s="211">
        <v>0</v>
      </c>
      <c r="Y624" s="211" t="s">
        <v>3277</v>
      </c>
      <c r="Z624" s="211" t="s">
        <v>3275</v>
      </c>
      <c r="AA624" s="211" t="s">
        <v>3319</v>
      </c>
      <c r="AB624" s="211" t="s">
        <v>3286</v>
      </c>
      <c r="AC624" s="211" t="s">
        <v>3286</v>
      </c>
      <c r="AD624" s="211" t="s">
        <v>3320</v>
      </c>
      <c r="AE624" s="211" t="str">
        <f t="shared" si="379"/>
        <v>Service</v>
      </c>
      <c r="AF624" s="211" t="str">
        <f t="shared" si="380"/>
        <v>Service</v>
      </c>
      <c r="AG624" s="211" t="str">
        <f t="shared" si="381"/>
        <v/>
      </c>
      <c r="AH624" s="211" t="str">
        <f t="shared" si="401"/>
        <v/>
      </c>
      <c r="AI624" s="211" t="str">
        <f t="shared" si="382"/>
        <v/>
      </c>
      <c r="AJ624" s="211" t="str">
        <f t="shared" si="383"/>
        <v/>
      </c>
      <c r="AK624" s="211" t="str">
        <f t="shared" si="384"/>
        <v/>
      </c>
      <c r="AL624" s="211" t="str">
        <f t="shared" si="385"/>
        <v/>
      </c>
      <c r="AM624" s="211" t="str">
        <f t="shared" si="386"/>
        <v/>
      </c>
      <c r="AN624" s="211" t="str">
        <f t="shared" si="387"/>
        <v>No</v>
      </c>
      <c r="AO624" s="211" t="str">
        <f t="shared" si="388"/>
        <v>Yes</v>
      </c>
      <c r="AP624" s="211" t="str">
        <f t="shared" si="389"/>
        <v>No</v>
      </c>
      <c r="AQ624" s="211" t="str">
        <f t="shared" si="390"/>
        <v>DB_PKEVSKB</v>
      </c>
      <c r="AR624" s="211" t="str">
        <f t="shared" si="391"/>
        <v>PKEVSKB</v>
      </c>
      <c r="AS624" s="211" t="str">
        <f t="shared" si="392"/>
        <v/>
      </c>
      <c r="AT624" s="211" t="str">
        <f t="shared" si="393"/>
        <v/>
      </c>
      <c r="AU624" s="211" t="str">
        <f t="shared" si="394"/>
        <v/>
      </c>
      <c r="AV624" s="211" t="str">
        <f t="shared" si="395"/>
        <v>Legacy</v>
      </c>
      <c r="AW624" s="211" t="str">
        <f t="shared" si="396"/>
        <v>Wireless</v>
      </c>
      <c r="AX624" s="211" t="str">
        <f t="shared" si="399"/>
        <v>NO</v>
      </c>
      <c r="AY624" s="125" t="str">
        <f t="shared" si="400"/>
        <v>0</v>
      </c>
    </row>
    <row r="625" spans="1:51" s="211" customFormat="1" x14ac:dyDescent="0.25">
      <c r="A625" s="211" t="s">
        <v>3663</v>
      </c>
      <c r="B625" s="211" t="s">
        <v>3663</v>
      </c>
      <c r="C625" s="211" t="str">
        <f t="shared" si="362"/>
        <v>Hardwire System</v>
      </c>
      <c r="D625" s="211" t="str">
        <f t="shared" si="363"/>
        <v>Système hardwire</v>
      </c>
      <c r="E625" s="211" t="str">
        <f t="shared" si="364"/>
        <v/>
      </c>
      <c r="F625" s="211" t="str">
        <f t="shared" si="365"/>
        <v>Hardwire System</v>
      </c>
      <c r="G625" s="211" t="str">
        <f t="shared" si="366"/>
        <v>Système hardwire</v>
      </c>
      <c r="H625" s="211" t="str">
        <f t="shared" si="367"/>
        <v>Hardwire System</v>
      </c>
      <c r="I625" s="211" t="str">
        <f t="shared" si="397"/>
        <v>Système hardwire</v>
      </c>
      <c r="J625" s="211" t="str">
        <f t="shared" si="368"/>
        <v>PC1616</v>
      </c>
      <c r="K625" s="211" t="str">
        <f t="shared" si="369"/>
        <v>PKHW</v>
      </c>
      <c r="L625" s="211" t="str">
        <f t="shared" si="398"/>
        <v>Non-Inventory</v>
      </c>
      <c r="M625" s="211" t="str">
        <f t="shared" si="370"/>
        <v>NO</v>
      </c>
      <c r="N625" s="211" t="str">
        <f t="shared" si="371"/>
        <v>Product Bundle</v>
      </c>
      <c r="O625" s="211" t="str">
        <f t="shared" si="372"/>
        <v>Bundle</v>
      </c>
      <c r="P625" s="211" t="str">
        <f t="shared" si="373"/>
        <v>RMR</v>
      </c>
      <c r="Q625" s="349">
        <v>43930</v>
      </c>
      <c r="R625" s="349"/>
      <c r="S625" s="211" t="str">
        <f t="shared" si="374"/>
        <v>YES</v>
      </c>
      <c r="T625" s="211" t="str">
        <f t="shared" si="375"/>
        <v>NO</v>
      </c>
      <c r="U625" s="211" t="str">
        <f t="shared" si="376"/>
        <v>NO</v>
      </c>
      <c r="V625" s="211" t="str">
        <f t="shared" si="377"/>
        <v>NO</v>
      </c>
      <c r="W625" s="211" t="str">
        <f t="shared" si="378"/>
        <v>NO</v>
      </c>
      <c r="X625" s="211">
        <v>0</v>
      </c>
      <c r="Y625" s="211" t="s">
        <v>3277</v>
      </c>
      <c r="Z625" s="211" t="s">
        <v>3275</v>
      </c>
      <c r="AA625" s="211" t="s">
        <v>3319</v>
      </c>
      <c r="AB625" s="211" t="s">
        <v>3286</v>
      </c>
      <c r="AC625" s="211" t="s">
        <v>3286</v>
      </c>
      <c r="AD625" s="211" t="s">
        <v>3320</v>
      </c>
      <c r="AE625" s="211" t="str">
        <f t="shared" si="379"/>
        <v>Service</v>
      </c>
      <c r="AF625" s="211" t="str">
        <f t="shared" si="380"/>
        <v>Service</v>
      </c>
      <c r="AG625" s="211" t="str">
        <f t="shared" si="381"/>
        <v/>
      </c>
      <c r="AH625" s="211" t="str">
        <f t="shared" si="401"/>
        <v/>
      </c>
      <c r="AI625" s="211" t="str">
        <f t="shared" si="382"/>
        <v/>
      </c>
      <c r="AJ625" s="211" t="str">
        <f t="shared" si="383"/>
        <v/>
      </c>
      <c r="AK625" s="211" t="str">
        <f t="shared" si="384"/>
        <v/>
      </c>
      <c r="AL625" s="211" t="str">
        <f t="shared" si="385"/>
        <v/>
      </c>
      <c r="AM625" s="211" t="str">
        <f t="shared" si="386"/>
        <v/>
      </c>
      <c r="AN625" s="211" t="str">
        <f t="shared" si="387"/>
        <v>No</v>
      </c>
      <c r="AO625" s="211" t="str">
        <f t="shared" si="388"/>
        <v>Yes</v>
      </c>
      <c r="AP625" s="211" t="str">
        <f t="shared" si="389"/>
        <v>No</v>
      </c>
      <c r="AQ625" s="211" t="str">
        <f t="shared" si="390"/>
        <v>DB_PKHW</v>
      </c>
      <c r="AR625" s="211" t="str">
        <f t="shared" si="391"/>
        <v>PKHW</v>
      </c>
      <c r="AS625" s="211" t="str">
        <f t="shared" si="392"/>
        <v/>
      </c>
      <c r="AT625" s="211" t="str">
        <f t="shared" si="393"/>
        <v/>
      </c>
      <c r="AU625" s="211" t="str">
        <f t="shared" si="394"/>
        <v/>
      </c>
      <c r="AV625" s="211" t="str">
        <f t="shared" si="395"/>
        <v>Legacy</v>
      </c>
      <c r="AW625" s="211" t="str">
        <f t="shared" si="396"/>
        <v>Wired</v>
      </c>
      <c r="AX625" s="211" t="str">
        <f t="shared" si="399"/>
        <v>NO</v>
      </c>
      <c r="AY625" s="125" t="str">
        <f t="shared" si="400"/>
        <v>0</v>
      </c>
    </row>
    <row r="626" spans="1:51" s="211" customFormat="1" x14ac:dyDescent="0.25">
      <c r="A626" s="211" t="s">
        <v>3664</v>
      </c>
      <c r="B626" s="211" t="s">
        <v>3664</v>
      </c>
      <c r="C626" s="211" t="str">
        <f t="shared" si="362"/>
        <v>Old Hardwire Package</v>
      </c>
      <c r="D626" s="211" t="str">
        <f t="shared" si="363"/>
        <v>Vieux paquet de hardwire</v>
      </c>
      <c r="E626" s="211" t="str">
        <f t="shared" si="364"/>
        <v/>
      </c>
      <c r="F626" s="211" t="str">
        <f t="shared" si="365"/>
        <v>Old Hardwire Package</v>
      </c>
      <c r="G626" s="211" t="str">
        <f t="shared" si="366"/>
        <v>Vieux paquet de hardwire</v>
      </c>
      <c r="H626" s="211" t="str">
        <f t="shared" si="367"/>
        <v>Old Hardwire Package</v>
      </c>
      <c r="I626" s="211" t="str">
        <f t="shared" si="397"/>
        <v>Vieux paquet de hardwire</v>
      </c>
      <c r="J626" s="211" t="str">
        <f t="shared" si="368"/>
        <v>PC832</v>
      </c>
      <c r="K626" s="211" t="str">
        <f t="shared" si="369"/>
        <v>PKHWOLD</v>
      </c>
      <c r="L626" s="211" t="str">
        <f t="shared" si="398"/>
        <v>Non-Inventory</v>
      </c>
      <c r="M626" s="211" t="str">
        <f t="shared" si="370"/>
        <v>NO</v>
      </c>
      <c r="N626" s="211" t="str">
        <f t="shared" si="371"/>
        <v>Product Bundle</v>
      </c>
      <c r="O626" s="211" t="str">
        <f t="shared" si="372"/>
        <v>Bundle</v>
      </c>
      <c r="P626" s="211" t="str">
        <f t="shared" si="373"/>
        <v>RMR</v>
      </c>
      <c r="Q626" s="349">
        <v>43930</v>
      </c>
      <c r="R626" s="349"/>
      <c r="S626" s="211" t="str">
        <f t="shared" si="374"/>
        <v>YES</v>
      </c>
      <c r="T626" s="211" t="str">
        <f t="shared" si="375"/>
        <v>NO</v>
      </c>
      <c r="U626" s="211" t="str">
        <f t="shared" si="376"/>
        <v>NO</v>
      </c>
      <c r="V626" s="211" t="str">
        <f t="shared" si="377"/>
        <v>NO</v>
      </c>
      <c r="W626" s="211" t="str">
        <f t="shared" si="378"/>
        <v>NO</v>
      </c>
      <c r="X626" s="211">
        <v>0</v>
      </c>
      <c r="Y626" s="211" t="s">
        <v>3277</v>
      </c>
      <c r="Z626" s="211" t="s">
        <v>3275</v>
      </c>
      <c r="AA626" s="211" t="s">
        <v>3319</v>
      </c>
      <c r="AB626" s="211" t="s">
        <v>3286</v>
      </c>
      <c r="AC626" s="211" t="s">
        <v>3286</v>
      </c>
      <c r="AD626" s="211" t="s">
        <v>3320</v>
      </c>
      <c r="AE626" s="211" t="str">
        <f t="shared" si="379"/>
        <v>Service</v>
      </c>
      <c r="AF626" s="211" t="str">
        <f t="shared" si="380"/>
        <v>Service</v>
      </c>
      <c r="AG626" s="211" t="str">
        <f t="shared" si="381"/>
        <v/>
      </c>
      <c r="AH626" s="211" t="str">
        <f t="shared" si="401"/>
        <v/>
      </c>
      <c r="AI626" s="211" t="str">
        <f t="shared" si="382"/>
        <v/>
      </c>
      <c r="AJ626" s="211" t="str">
        <f t="shared" si="383"/>
        <v/>
      </c>
      <c r="AK626" s="211" t="str">
        <f t="shared" si="384"/>
        <v/>
      </c>
      <c r="AL626" s="211" t="str">
        <f t="shared" si="385"/>
        <v/>
      </c>
      <c r="AM626" s="211" t="str">
        <f t="shared" si="386"/>
        <v/>
      </c>
      <c r="AN626" s="211" t="str">
        <f t="shared" si="387"/>
        <v>No</v>
      </c>
      <c r="AO626" s="211" t="str">
        <f t="shared" si="388"/>
        <v>Yes</v>
      </c>
      <c r="AP626" s="211" t="str">
        <f t="shared" si="389"/>
        <v>No</v>
      </c>
      <c r="AQ626" s="211" t="str">
        <f t="shared" si="390"/>
        <v>DB_PKHWOLD</v>
      </c>
      <c r="AR626" s="211" t="str">
        <f t="shared" si="391"/>
        <v>PKHWOLD</v>
      </c>
      <c r="AS626" s="211" t="str">
        <f t="shared" si="392"/>
        <v/>
      </c>
      <c r="AT626" s="211" t="str">
        <f t="shared" si="393"/>
        <v/>
      </c>
      <c r="AU626" s="211" t="str">
        <f t="shared" si="394"/>
        <v/>
      </c>
      <c r="AV626" s="211" t="str">
        <f t="shared" si="395"/>
        <v>Legacy</v>
      </c>
      <c r="AW626" s="211" t="str">
        <f t="shared" si="396"/>
        <v>Wired</v>
      </c>
      <c r="AX626" s="211" t="str">
        <f t="shared" si="399"/>
        <v>NO</v>
      </c>
      <c r="AY626" s="125" t="str">
        <f t="shared" si="400"/>
        <v>0</v>
      </c>
    </row>
    <row r="627" spans="1:51" s="211" customFormat="1" x14ac:dyDescent="0.25">
      <c r="A627" s="211" t="s">
        <v>3665</v>
      </c>
      <c r="B627" s="211" t="s">
        <v>3665</v>
      </c>
      <c r="C627" s="211" t="str">
        <f t="shared" si="362"/>
        <v>Wireless NL w/2 DoorS, 1 Motion, 1 Keypad</v>
      </c>
      <c r="D627" s="211" t="str">
        <f t="shared" si="363"/>
        <v>Wireless NL w/2 DoorS, 1 Motion, 1 Clavier</v>
      </c>
      <c r="E627" s="211" t="str">
        <f t="shared" si="364"/>
        <v/>
      </c>
      <c r="F627" s="211" t="str">
        <f t="shared" si="365"/>
        <v>Wireless NL w/2 DoorS, 1 Motion, 1 Keypad</v>
      </c>
      <c r="G627" s="211" t="str">
        <f t="shared" si="366"/>
        <v>Wireless NL w/2 DoorS, 1 Motion, 1 Clavier</v>
      </c>
      <c r="H627" s="211" t="str">
        <f t="shared" si="367"/>
        <v>Wireless NL w/2 DoorS, 1 Motion, 1 Keypad</v>
      </c>
      <c r="I627" s="211" t="str">
        <f t="shared" si="397"/>
        <v>Wireless NL w/2 DoorS, 1 Motion, 1 Clavier</v>
      </c>
      <c r="J627" s="211" t="str">
        <f t="shared" si="368"/>
        <v>3GNL_S4</v>
      </c>
      <c r="K627" s="211" t="str">
        <f t="shared" si="369"/>
        <v>PKNL</v>
      </c>
      <c r="L627" s="211" t="str">
        <f t="shared" si="398"/>
        <v>Non-Inventory</v>
      </c>
      <c r="M627" s="211" t="str">
        <f t="shared" si="370"/>
        <v>NO</v>
      </c>
      <c r="N627" s="211" t="str">
        <f t="shared" si="371"/>
        <v>Product Bundle</v>
      </c>
      <c r="O627" s="211" t="str">
        <f t="shared" si="372"/>
        <v>Bundle</v>
      </c>
      <c r="P627" s="211" t="str">
        <f t="shared" si="373"/>
        <v>RMR</v>
      </c>
      <c r="Q627" s="349">
        <v>43930</v>
      </c>
      <c r="R627" s="349"/>
      <c r="S627" s="211" t="str">
        <f t="shared" si="374"/>
        <v>YES</v>
      </c>
      <c r="T627" s="211" t="str">
        <f t="shared" si="375"/>
        <v>NO</v>
      </c>
      <c r="U627" s="211" t="str">
        <f t="shared" si="376"/>
        <v>NO</v>
      </c>
      <c r="V627" s="211" t="str">
        <f t="shared" si="377"/>
        <v>NO</v>
      </c>
      <c r="W627" s="211" t="str">
        <f t="shared" si="378"/>
        <v>NO</v>
      </c>
      <c r="X627" s="211">
        <v>0</v>
      </c>
      <c r="Y627" s="211" t="s">
        <v>3277</v>
      </c>
      <c r="Z627" s="211" t="s">
        <v>3275</v>
      </c>
      <c r="AA627" s="211" t="s">
        <v>3319</v>
      </c>
      <c r="AB627" s="211" t="s">
        <v>3286</v>
      </c>
      <c r="AC627" s="211" t="s">
        <v>3286</v>
      </c>
      <c r="AD627" s="211" t="s">
        <v>3320</v>
      </c>
      <c r="AE627" s="211" t="str">
        <f t="shared" si="379"/>
        <v>Service</v>
      </c>
      <c r="AF627" s="211" t="str">
        <f t="shared" si="380"/>
        <v>Service</v>
      </c>
      <c r="AG627" s="211" t="str">
        <f t="shared" si="381"/>
        <v/>
      </c>
      <c r="AH627" s="211" t="str">
        <f t="shared" si="401"/>
        <v/>
      </c>
      <c r="AI627" s="211" t="str">
        <f t="shared" si="382"/>
        <v/>
      </c>
      <c r="AJ627" s="211" t="str">
        <f t="shared" si="383"/>
        <v/>
      </c>
      <c r="AK627" s="211" t="str">
        <f t="shared" si="384"/>
        <v/>
      </c>
      <c r="AL627" s="211" t="str">
        <f t="shared" si="385"/>
        <v/>
      </c>
      <c r="AM627" s="211" t="str">
        <f t="shared" si="386"/>
        <v/>
      </c>
      <c r="AN627" s="211" t="str">
        <f t="shared" si="387"/>
        <v>No</v>
      </c>
      <c r="AO627" s="211" t="str">
        <f t="shared" si="388"/>
        <v>Yes</v>
      </c>
      <c r="AP627" s="211" t="str">
        <f t="shared" si="389"/>
        <v>No</v>
      </c>
      <c r="AQ627" s="211" t="str">
        <f t="shared" si="390"/>
        <v>DB_PKNL</v>
      </c>
      <c r="AR627" s="211" t="str">
        <f t="shared" si="391"/>
        <v>PKNL</v>
      </c>
      <c r="AS627" s="211" t="str">
        <f t="shared" si="392"/>
        <v/>
      </c>
      <c r="AT627" s="211" t="str">
        <f t="shared" si="393"/>
        <v/>
      </c>
      <c r="AU627" s="211" t="str">
        <f t="shared" si="394"/>
        <v/>
      </c>
      <c r="AV627" s="211" t="str">
        <f t="shared" si="395"/>
        <v>Legacy</v>
      </c>
      <c r="AW627" s="211" t="str">
        <f t="shared" si="396"/>
        <v>Wireless</v>
      </c>
      <c r="AX627" s="211" t="str">
        <f t="shared" si="399"/>
        <v>NO</v>
      </c>
      <c r="AY627" s="125" t="str">
        <f t="shared" si="400"/>
        <v>0</v>
      </c>
    </row>
    <row r="628" spans="1:51" s="211" customFormat="1" x14ac:dyDescent="0.25">
      <c r="A628" s="211" t="s">
        <v>3666</v>
      </c>
      <c r="B628" s="211" t="s">
        <v>3666</v>
      </c>
      <c r="C628" s="211" t="str">
        <f t="shared" si="362"/>
        <v>Wireless 2-way w/2 Doors, 1 Motion, 1 Keypad Package</v>
      </c>
      <c r="D628" s="211" t="str">
        <f t="shared" si="363"/>
        <v>Wireless 2-way w/2 Portes, 1 Motion, 1 Keypad Package</v>
      </c>
      <c r="E628" s="211" t="str">
        <f t="shared" si="364"/>
        <v/>
      </c>
      <c r="F628" s="211" t="str">
        <f t="shared" si="365"/>
        <v>Wireless 2-way w/2 Doors, 1 Motion, 1 Keypad Package</v>
      </c>
      <c r="G628" s="211" t="str">
        <f t="shared" si="366"/>
        <v>Wireless 2-way w/2 Portes, 1 Motion, 1 Keypad Package</v>
      </c>
      <c r="H628" s="211" t="str">
        <f t="shared" si="367"/>
        <v>Wireless 2-way w/2 Doors, 1 Motion, 1 Keypad Package</v>
      </c>
      <c r="I628" s="211" t="str">
        <f t="shared" si="397"/>
        <v>Wireless 2-way w/2 Portes, 1 Motion, 1 Keypad Package</v>
      </c>
      <c r="J628" s="211" t="str">
        <f t="shared" si="368"/>
        <v>3GNLTW_S4</v>
      </c>
      <c r="K628" s="211" t="str">
        <f t="shared" si="369"/>
        <v>PKNLTW</v>
      </c>
      <c r="L628" s="211" t="str">
        <f t="shared" si="398"/>
        <v>Non-Inventory</v>
      </c>
      <c r="M628" s="211" t="str">
        <f t="shared" si="370"/>
        <v>NO</v>
      </c>
      <c r="N628" s="211" t="str">
        <f t="shared" si="371"/>
        <v>Product Bundle</v>
      </c>
      <c r="O628" s="211" t="str">
        <f t="shared" si="372"/>
        <v>Bundle</v>
      </c>
      <c r="P628" s="211" t="str">
        <f t="shared" si="373"/>
        <v>One Time</v>
      </c>
      <c r="Q628" s="349">
        <v>43930</v>
      </c>
      <c r="R628" s="349"/>
      <c r="S628" s="211" t="str">
        <f t="shared" si="374"/>
        <v>YES</v>
      </c>
      <c r="T628" s="211" t="str">
        <f t="shared" si="375"/>
        <v>NO</v>
      </c>
      <c r="U628" s="211" t="str">
        <f t="shared" si="376"/>
        <v>NO</v>
      </c>
      <c r="V628" s="211" t="str">
        <f t="shared" si="377"/>
        <v>NO</v>
      </c>
      <c r="W628" s="211" t="str">
        <f t="shared" si="378"/>
        <v>NO</v>
      </c>
      <c r="X628" s="211">
        <v>0</v>
      </c>
      <c r="Y628" s="211" t="s">
        <v>3277</v>
      </c>
      <c r="Z628" s="211" t="s">
        <v>3275</v>
      </c>
      <c r="AA628" s="211" t="s">
        <v>3319</v>
      </c>
      <c r="AB628" s="211" t="s">
        <v>3286</v>
      </c>
      <c r="AC628" s="211" t="s">
        <v>3286</v>
      </c>
      <c r="AD628" s="211" t="s">
        <v>3320</v>
      </c>
      <c r="AE628" s="211" t="str">
        <f t="shared" si="379"/>
        <v>Service</v>
      </c>
      <c r="AF628" s="211" t="str">
        <f t="shared" si="380"/>
        <v>Service</v>
      </c>
      <c r="AG628" s="211" t="str">
        <f t="shared" si="381"/>
        <v/>
      </c>
      <c r="AH628" s="211" t="str">
        <f t="shared" si="401"/>
        <v/>
      </c>
      <c r="AI628" s="211" t="str">
        <f t="shared" si="382"/>
        <v/>
      </c>
      <c r="AJ628" s="211" t="str">
        <f t="shared" si="383"/>
        <v/>
      </c>
      <c r="AK628" s="211" t="str">
        <f t="shared" si="384"/>
        <v/>
      </c>
      <c r="AL628" s="211" t="str">
        <f t="shared" si="385"/>
        <v/>
      </c>
      <c r="AM628" s="211" t="str">
        <f t="shared" si="386"/>
        <v/>
      </c>
      <c r="AN628" s="211" t="str">
        <f t="shared" si="387"/>
        <v>No</v>
      </c>
      <c r="AO628" s="211" t="str">
        <f t="shared" si="388"/>
        <v>Yes</v>
      </c>
      <c r="AP628" s="211" t="str">
        <f t="shared" si="389"/>
        <v>No</v>
      </c>
      <c r="AQ628" s="211" t="str">
        <f t="shared" si="390"/>
        <v>DB_PKNLTW</v>
      </c>
      <c r="AR628" s="211" t="str">
        <f t="shared" si="391"/>
        <v>PKNLTW</v>
      </c>
      <c r="AS628" s="211" t="str">
        <f t="shared" si="392"/>
        <v/>
      </c>
      <c r="AT628" s="211" t="str">
        <f t="shared" si="393"/>
        <v/>
      </c>
      <c r="AU628" s="211" t="str">
        <f t="shared" si="394"/>
        <v/>
      </c>
      <c r="AV628" s="211" t="str">
        <f t="shared" si="395"/>
        <v>Legacy</v>
      </c>
      <c r="AW628" s="211" t="str">
        <f t="shared" si="396"/>
        <v>Wireless</v>
      </c>
      <c r="AX628" s="211" t="str">
        <f t="shared" si="399"/>
        <v>NO</v>
      </c>
      <c r="AY628" s="125" t="str">
        <f t="shared" si="400"/>
        <v>0</v>
      </c>
    </row>
    <row r="629" spans="1:51" s="211" customFormat="1" x14ac:dyDescent="0.25">
      <c r="A629" s="211" t="s">
        <v>3667</v>
      </c>
      <c r="B629" s="211" t="s">
        <v>3667</v>
      </c>
      <c r="C629" s="211" t="str">
        <f t="shared" si="362"/>
        <v>AlarmCare Services</v>
      </c>
      <c r="D629" s="211" t="str">
        <f t="shared" si="363"/>
        <v>Services AlarmCare</v>
      </c>
      <c r="E629" s="211" t="str">
        <f t="shared" si="364"/>
        <v/>
      </c>
      <c r="F629" s="211" t="str">
        <f t="shared" si="365"/>
        <v>AlarmCare Services</v>
      </c>
      <c r="G629" s="211" t="str">
        <f t="shared" si="366"/>
        <v>Services AlarmCare</v>
      </c>
      <c r="H629" s="211" t="str">
        <f t="shared" si="367"/>
        <v>AlarmCare Services</v>
      </c>
      <c r="I629" s="211" t="str">
        <f t="shared" si="397"/>
        <v>Services AlarmCare</v>
      </c>
      <c r="J629" s="211" t="str">
        <f t="shared" si="368"/>
        <v>ACC_SBC.S2</v>
      </c>
      <c r="K629" s="211" t="str">
        <f t="shared" si="369"/>
        <v>PKPERS</v>
      </c>
      <c r="L629" s="211" t="str">
        <f t="shared" si="398"/>
        <v>Non-Inventory</v>
      </c>
      <c r="M629" s="211" t="str">
        <f t="shared" si="370"/>
        <v>NO</v>
      </c>
      <c r="N629" s="211" t="str">
        <f t="shared" si="371"/>
        <v>Product Bundle</v>
      </c>
      <c r="O629" s="211" t="str">
        <f t="shared" si="372"/>
        <v>Bundle</v>
      </c>
      <c r="P629" s="211" t="str">
        <f t="shared" si="373"/>
        <v>RMR</v>
      </c>
      <c r="Q629" s="349">
        <v>43930</v>
      </c>
      <c r="R629" s="349"/>
      <c r="S629" s="211" t="str">
        <f t="shared" si="374"/>
        <v>YES</v>
      </c>
      <c r="T629" s="211" t="str">
        <f t="shared" si="375"/>
        <v>NO</v>
      </c>
      <c r="U629" s="211" t="str">
        <f t="shared" si="376"/>
        <v>NO</v>
      </c>
      <c r="V629" s="211" t="str">
        <f t="shared" si="377"/>
        <v>NO</v>
      </c>
      <c r="W629" s="211" t="str">
        <f t="shared" si="378"/>
        <v>NO</v>
      </c>
      <c r="X629" s="211">
        <v>0</v>
      </c>
      <c r="Y629" s="211" t="s">
        <v>3277</v>
      </c>
      <c r="Z629" s="211" t="s">
        <v>3275</v>
      </c>
      <c r="AA629" s="211" t="s">
        <v>3319</v>
      </c>
      <c r="AB629" s="211" t="s">
        <v>3286</v>
      </c>
      <c r="AC629" s="211" t="s">
        <v>3286</v>
      </c>
      <c r="AD629" s="211" t="s">
        <v>3320</v>
      </c>
      <c r="AE629" s="211" t="str">
        <f t="shared" si="379"/>
        <v>Service</v>
      </c>
      <c r="AF629" s="211" t="str">
        <f t="shared" si="380"/>
        <v>Service</v>
      </c>
      <c r="AG629" s="211" t="str">
        <f t="shared" si="381"/>
        <v/>
      </c>
      <c r="AH629" s="211" t="str">
        <f t="shared" si="401"/>
        <v/>
      </c>
      <c r="AI629" s="211" t="str">
        <f t="shared" si="382"/>
        <v/>
      </c>
      <c r="AJ629" s="211" t="str">
        <f t="shared" si="383"/>
        <v/>
      </c>
      <c r="AK629" s="211" t="str">
        <f t="shared" si="384"/>
        <v/>
      </c>
      <c r="AL629" s="211" t="str">
        <f t="shared" si="385"/>
        <v/>
      </c>
      <c r="AM629" s="211" t="str">
        <f t="shared" si="386"/>
        <v/>
      </c>
      <c r="AN629" s="211" t="str">
        <f t="shared" si="387"/>
        <v>No</v>
      </c>
      <c r="AO629" s="211" t="str">
        <f t="shared" si="388"/>
        <v>No</v>
      </c>
      <c r="AP629" s="211" t="str">
        <f t="shared" si="389"/>
        <v>Yes</v>
      </c>
      <c r="AQ629" s="211" t="str">
        <f t="shared" si="390"/>
        <v>DB_PKPERS</v>
      </c>
      <c r="AR629" s="211" t="str">
        <f t="shared" si="391"/>
        <v>PKPERS</v>
      </c>
      <c r="AS629" s="211" t="str">
        <f t="shared" si="392"/>
        <v/>
      </c>
      <c r="AT629" s="211" t="str">
        <f t="shared" si="393"/>
        <v/>
      </c>
      <c r="AU629" s="211" t="str">
        <f t="shared" si="394"/>
        <v/>
      </c>
      <c r="AV629" s="211" t="str">
        <f t="shared" si="395"/>
        <v>Medical</v>
      </c>
      <c r="AW629" s="211" t="str">
        <f t="shared" si="396"/>
        <v>Wireless</v>
      </c>
      <c r="AX629" s="211" t="str">
        <f t="shared" si="399"/>
        <v>NO</v>
      </c>
      <c r="AY629" s="125" t="str">
        <f t="shared" si="400"/>
        <v>1</v>
      </c>
    </row>
    <row r="630" spans="1:51" s="211" customFormat="1" x14ac:dyDescent="0.25">
      <c r="A630" s="211" t="s">
        <v>3790</v>
      </c>
      <c r="B630" s="211" t="s">
        <v>3790</v>
      </c>
      <c r="C630" s="211" t="str">
        <f t="shared" si="362"/>
        <v>AlarmCare FS Package</v>
      </c>
      <c r="D630" s="211" t="str">
        <f t="shared" si="363"/>
        <v>Ensemble AlarmCare FS</v>
      </c>
      <c r="E630" s="211" t="str">
        <f t="shared" si="364"/>
        <v/>
      </c>
      <c r="F630" s="211" t="str">
        <f t="shared" si="365"/>
        <v>AlarmCare FS Package</v>
      </c>
      <c r="G630" s="211" t="str">
        <f t="shared" si="366"/>
        <v>Ensemble AlarmCare FS</v>
      </c>
      <c r="H630" s="211" t="str">
        <f t="shared" si="367"/>
        <v>AlarmCare FS Package</v>
      </c>
      <c r="I630" s="211" t="str">
        <f t="shared" si="397"/>
        <v>Ensemble AlarmCare FS</v>
      </c>
      <c r="J630" s="211" t="str">
        <f t="shared" si="368"/>
        <v/>
      </c>
      <c r="K630" s="211" t="str">
        <f t="shared" si="369"/>
        <v>PKPERSFS</v>
      </c>
      <c r="L630" s="211" t="str">
        <f t="shared" si="398"/>
        <v>Non-Inventory</v>
      </c>
      <c r="M630" s="211" t="str">
        <f t="shared" si="370"/>
        <v>NO</v>
      </c>
      <c r="N630" s="211" t="str">
        <f t="shared" si="371"/>
        <v>Product</v>
      </c>
      <c r="O630" s="211" t="str">
        <f t="shared" si="372"/>
        <v>Misc</v>
      </c>
      <c r="P630" s="211" t="str">
        <f t="shared" si="373"/>
        <v>RMR</v>
      </c>
      <c r="Q630" s="349">
        <v>43930</v>
      </c>
      <c r="R630" s="349"/>
      <c r="S630" s="211" t="str">
        <f t="shared" si="374"/>
        <v>YES</v>
      </c>
      <c r="T630" s="211" t="str">
        <f t="shared" si="375"/>
        <v>NO</v>
      </c>
      <c r="U630" s="211" t="str">
        <f t="shared" si="376"/>
        <v>NO</v>
      </c>
      <c r="V630" s="211" t="str">
        <f t="shared" si="377"/>
        <v>NO</v>
      </c>
      <c r="W630" s="211" t="str">
        <f t="shared" si="378"/>
        <v>NO</v>
      </c>
      <c r="X630" s="211">
        <v>0</v>
      </c>
      <c r="Y630" s="211" t="s">
        <v>3277</v>
      </c>
      <c r="Z630" s="211" t="s">
        <v>3275</v>
      </c>
      <c r="AA630" s="211" t="s">
        <v>3319</v>
      </c>
      <c r="AB630" s="211" t="s">
        <v>3286</v>
      </c>
      <c r="AC630" s="211" t="s">
        <v>3286</v>
      </c>
      <c r="AD630" s="211" t="s">
        <v>3320</v>
      </c>
      <c r="AE630" s="211" t="str">
        <f t="shared" si="379"/>
        <v>Service</v>
      </c>
      <c r="AF630" s="211" t="str">
        <f t="shared" si="380"/>
        <v>Service</v>
      </c>
      <c r="AG630" s="211" t="str">
        <f t="shared" si="381"/>
        <v/>
      </c>
      <c r="AH630" s="211" t="str">
        <f t="shared" si="401"/>
        <v/>
      </c>
      <c r="AI630" s="211" t="str">
        <f t="shared" si="382"/>
        <v/>
      </c>
      <c r="AJ630" s="211" t="str">
        <f t="shared" si="383"/>
        <v/>
      </c>
      <c r="AK630" s="211" t="str">
        <f t="shared" si="384"/>
        <v/>
      </c>
      <c r="AL630" s="211" t="str">
        <f t="shared" si="385"/>
        <v/>
      </c>
      <c r="AM630" s="211" t="str">
        <f t="shared" si="386"/>
        <v/>
      </c>
      <c r="AN630" s="211" t="str">
        <f t="shared" si="387"/>
        <v>No</v>
      </c>
      <c r="AO630" s="211" t="str">
        <f t="shared" si="388"/>
        <v>No</v>
      </c>
      <c r="AP630" s="211" t="str">
        <f t="shared" si="389"/>
        <v>Yes</v>
      </c>
      <c r="AQ630" s="211" t="str">
        <f t="shared" si="390"/>
        <v/>
      </c>
      <c r="AR630" s="211" t="str">
        <f t="shared" si="391"/>
        <v>PKPERS_FS</v>
      </c>
      <c r="AS630" s="211" t="str">
        <f t="shared" si="392"/>
        <v/>
      </c>
      <c r="AT630" s="211" t="str">
        <f t="shared" si="393"/>
        <v/>
      </c>
      <c r="AU630" s="211" t="str">
        <f t="shared" si="394"/>
        <v/>
      </c>
      <c r="AV630" s="211" t="str">
        <f t="shared" si="395"/>
        <v>Medical</v>
      </c>
      <c r="AW630" s="211" t="str">
        <f t="shared" si="396"/>
        <v>Wireless</v>
      </c>
      <c r="AX630" s="211" t="str">
        <f t="shared" si="399"/>
        <v>NO</v>
      </c>
      <c r="AY630" s="125" t="str">
        <f t="shared" si="400"/>
        <v/>
      </c>
    </row>
    <row r="631" spans="1:51" s="211" customFormat="1" x14ac:dyDescent="0.25">
      <c r="A631" s="211" t="s">
        <v>3668</v>
      </c>
      <c r="B631" s="211" t="s">
        <v>3668</v>
      </c>
      <c r="C631" s="211" t="str">
        <f t="shared" si="362"/>
        <v>AlarmCare FS Package</v>
      </c>
      <c r="D631" s="211" t="str">
        <f t="shared" si="363"/>
        <v>Ensemble AlarmCare FS</v>
      </c>
      <c r="E631" s="211" t="str">
        <f t="shared" si="364"/>
        <v/>
      </c>
      <c r="F631" s="211" t="str">
        <f t="shared" si="365"/>
        <v>AlarmCare FS Package</v>
      </c>
      <c r="G631" s="211" t="str">
        <f t="shared" si="366"/>
        <v>Ensemble AlarmCare FS</v>
      </c>
      <c r="H631" s="211" t="str">
        <f t="shared" si="367"/>
        <v>AlarmCare FS Package</v>
      </c>
      <c r="I631" s="211" t="str">
        <f t="shared" si="397"/>
        <v>Ensemble AlarmCare FS</v>
      </c>
      <c r="J631" s="211" t="str">
        <f t="shared" si="368"/>
        <v>ACC_EVS_S1</v>
      </c>
      <c r="K631" s="211" t="str">
        <f t="shared" si="369"/>
        <v>PKPERSFS</v>
      </c>
      <c r="L631" s="211" t="str">
        <f t="shared" si="398"/>
        <v>Non-Inventory</v>
      </c>
      <c r="M631" s="211" t="str">
        <f t="shared" si="370"/>
        <v>NO</v>
      </c>
      <c r="N631" s="211" t="str">
        <f t="shared" si="371"/>
        <v>Product Bundle</v>
      </c>
      <c r="O631" s="211" t="str">
        <f t="shared" si="372"/>
        <v>Bundle</v>
      </c>
      <c r="P631" s="211" t="str">
        <f t="shared" si="373"/>
        <v>RMR</v>
      </c>
      <c r="Q631" s="349">
        <v>43930</v>
      </c>
      <c r="R631" s="349"/>
      <c r="S631" s="211" t="str">
        <f t="shared" si="374"/>
        <v>YES</v>
      </c>
      <c r="T631" s="211" t="str">
        <f t="shared" si="375"/>
        <v>NO</v>
      </c>
      <c r="U631" s="211" t="str">
        <f t="shared" si="376"/>
        <v>NO</v>
      </c>
      <c r="V631" s="211" t="str">
        <f t="shared" si="377"/>
        <v>NO</v>
      </c>
      <c r="W631" s="211" t="str">
        <f t="shared" si="378"/>
        <v>NO</v>
      </c>
      <c r="X631" s="211">
        <v>0</v>
      </c>
      <c r="Y631" s="211" t="s">
        <v>3277</v>
      </c>
      <c r="Z631" s="211" t="s">
        <v>3275</v>
      </c>
      <c r="AA631" s="211" t="s">
        <v>3319</v>
      </c>
      <c r="AB631" s="211" t="s">
        <v>3286</v>
      </c>
      <c r="AC631" s="211" t="s">
        <v>3286</v>
      </c>
      <c r="AD631" s="211" t="s">
        <v>3320</v>
      </c>
      <c r="AE631" s="211" t="str">
        <f t="shared" si="379"/>
        <v>Service</v>
      </c>
      <c r="AF631" s="211" t="str">
        <f t="shared" si="380"/>
        <v>Service</v>
      </c>
      <c r="AG631" s="211" t="str">
        <f t="shared" si="381"/>
        <v/>
      </c>
      <c r="AH631" s="211" t="str">
        <f t="shared" si="401"/>
        <v/>
      </c>
      <c r="AI631" s="211" t="str">
        <f t="shared" si="382"/>
        <v/>
      </c>
      <c r="AJ631" s="211" t="str">
        <f t="shared" si="383"/>
        <v/>
      </c>
      <c r="AK631" s="211" t="str">
        <f t="shared" si="384"/>
        <v/>
      </c>
      <c r="AL631" s="211" t="str">
        <f t="shared" si="385"/>
        <v/>
      </c>
      <c r="AM631" s="211" t="str">
        <f t="shared" si="386"/>
        <v/>
      </c>
      <c r="AN631" s="211" t="str">
        <f t="shared" si="387"/>
        <v>No</v>
      </c>
      <c r="AO631" s="211" t="str">
        <f t="shared" si="388"/>
        <v>No</v>
      </c>
      <c r="AP631" s="211" t="str">
        <f t="shared" si="389"/>
        <v>Yes</v>
      </c>
      <c r="AQ631" s="211" t="str">
        <f t="shared" si="390"/>
        <v>DB_PKPERSFS</v>
      </c>
      <c r="AR631" s="211" t="str">
        <f t="shared" si="391"/>
        <v>PKPERS_FS</v>
      </c>
      <c r="AS631" s="211" t="str">
        <f t="shared" si="392"/>
        <v/>
      </c>
      <c r="AT631" s="211" t="str">
        <f t="shared" si="393"/>
        <v/>
      </c>
      <c r="AU631" s="211" t="str">
        <f t="shared" si="394"/>
        <v/>
      </c>
      <c r="AV631" s="211" t="str">
        <f t="shared" si="395"/>
        <v>Medical</v>
      </c>
      <c r="AW631" s="211" t="str">
        <f t="shared" si="396"/>
        <v>Wireless</v>
      </c>
      <c r="AX631" s="211" t="str">
        <f t="shared" si="399"/>
        <v>NO</v>
      </c>
      <c r="AY631" s="125" t="str">
        <f t="shared" si="400"/>
        <v>2</v>
      </c>
    </row>
    <row r="632" spans="1:51" s="211" customFormat="1" x14ac:dyDescent="0.25">
      <c r="A632" s="211" t="s">
        <v>3669</v>
      </c>
      <c r="B632" s="211" t="s">
        <v>3669</v>
      </c>
      <c r="C632" s="211" t="str">
        <f t="shared" si="362"/>
        <v>SBC Package with 2 Dr, 1 Motion and 1 Keypad</v>
      </c>
      <c r="D632" s="211" t="str">
        <f t="shared" si="363"/>
        <v>Forfait SBC avec 2 Dr, 1 Motion et 1 Clavier</v>
      </c>
      <c r="E632" s="211" t="str">
        <f t="shared" si="364"/>
        <v/>
      </c>
      <c r="F632" s="211" t="str">
        <f t="shared" si="365"/>
        <v>SBC Package with 2 Dr, 1 Motion and 1 Keypad</v>
      </c>
      <c r="G632" s="211" t="str">
        <f t="shared" si="366"/>
        <v>Forfait SBC avec 2 Dr, 1 Motion et 1 Clavier</v>
      </c>
      <c r="H632" s="211" t="str">
        <f t="shared" si="367"/>
        <v>SBC Package with 2 Dr, 1 Motion and 1 Keypad</v>
      </c>
      <c r="I632" s="211" t="str">
        <f t="shared" si="397"/>
        <v>Forfait SBC avec 2 Dr, 1 Motion et 1 Clavier</v>
      </c>
      <c r="J632" s="211" t="str">
        <f t="shared" si="368"/>
        <v>SBC_S1</v>
      </c>
      <c r="K632" s="211" t="str">
        <f t="shared" si="369"/>
        <v>PKS2DMK</v>
      </c>
      <c r="L632" s="211" t="str">
        <f t="shared" si="398"/>
        <v>Non-Inventory</v>
      </c>
      <c r="M632" s="211" t="str">
        <f t="shared" si="370"/>
        <v>NO</v>
      </c>
      <c r="N632" s="211" t="str">
        <f t="shared" si="371"/>
        <v>Product Bundle</v>
      </c>
      <c r="O632" s="211" t="str">
        <f t="shared" si="372"/>
        <v>Bundle</v>
      </c>
      <c r="P632" s="211" t="str">
        <f t="shared" si="373"/>
        <v>RMR</v>
      </c>
      <c r="Q632" s="349">
        <v>43930</v>
      </c>
      <c r="R632" s="349"/>
      <c r="S632" s="211" t="str">
        <f t="shared" si="374"/>
        <v>YES</v>
      </c>
      <c r="T632" s="211" t="str">
        <f t="shared" si="375"/>
        <v>NO</v>
      </c>
      <c r="U632" s="211" t="str">
        <f t="shared" si="376"/>
        <v>NO</v>
      </c>
      <c r="V632" s="211" t="str">
        <f t="shared" si="377"/>
        <v>NO</v>
      </c>
      <c r="W632" s="211" t="str">
        <f t="shared" si="378"/>
        <v>NO</v>
      </c>
      <c r="X632" s="211">
        <v>0</v>
      </c>
      <c r="Y632" s="211" t="s">
        <v>3277</v>
      </c>
      <c r="Z632" s="211" t="s">
        <v>3275</v>
      </c>
      <c r="AA632" s="211" t="s">
        <v>3319</v>
      </c>
      <c r="AB632" s="211" t="s">
        <v>3286</v>
      </c>
      <c r="AC632" s="211" t="s">
        <v>3286</v>
      </c>
      <c r="AD632" s="211" t="s">
        <v>3320</v>
      </c>
      <c r="AE632" s="211" t="str">
        <f t="shared" si="379"/>
        <v>Service</v>
      </c>
      <c r="AF632" s="211" t="str">
        <f t="shared" si="380"/>
        <v>Service</v>
      </c>
      <c r="AG632" s="211" t="str">
        <f t="shared" si="381"/>
        <v/>
      </c>
      <c r="AH632" s="211" t="str">
        <f t="shared" si="401"/>
        <v/>
      </c>
      <c r="AI632" s="211" t="str">
        <f t="shared" si="382"/>
        <v/>
      </c>
      <c r="AJ632" s="211" t="str">
        <f t="shared" si="383"/>
        <v/>
      </c>
      <c r="AK632" s="211" t="str">
        <f t="shared" si="384"/>
        <v/>
      </c>
      <c r="AL632" s="211" t="str">
        <f t="shared" si="385"/>
        <v/>
      </c>
      <c r="AM632" s="211" t="str">
        <f t="shared" si="386"/>
        <v/>
      </c>
      <c r="AN632" s="211" t="str">
        <f t="shared" si="387"/>
        <v>No</v>
      </c>
      <c r="AO632" s="211" t="str">
        <f t="shared" si="388"/>
        <v>Yes</v>
      </c>
      <c r="AP632" s="211" t="str">
        <f t="shared" si="389"/>
        <v>No</v>
      </c>
      <c r="AQ632" s="211" t="str">
        <f t="shared" si="390"/>
        <v>DB_PKS2DMK</v>
      </c>
      <c r="AR632" s="211" t="str">
        <f t="shared" si="391"/>
        <v>PKS2DMK</v>
      </c>
      <c r="AS632" s="211" t="str">
        <f t="shared" si="392"/>
        <v/>
      </c>
      <c r="AT632" s="211" t="str">
        <f t="shared" si="393"/>
        <v/>
      </c>
      <c r="AU632" s="211" t="str">
        <f t="shared" si="394"/>
        <v/>
      </c>
      <c r="AV632" s="211" t="str">
        <f t="shared" si="395"/>
        <v>Legacy</v>
      </c>
      <c r="AW632" s="211" t="str">
        <f t="shared" si="396"/>
        <v>Wireless</v>
      </c>
      <c r="AX632" s="211" t="str">
        <f t="shared" si="399"/>
        <v>NO</v>
      </c>
      <c r="AY632" s="125" t="str">
        <f t="shared" si="400"/>
        <v>0</v>
      </c>
    </row>
    <row r="633" spans="1:51" s="211" customFormat="1" x14ac:dyDescent="0.25">
      <c r="A633" s="211" t="s">
        <v>3670</v>
      </c>
      <c r="B633" s="211" t="s">
        <v>3670</v>
      </c>
      <c r="C633" s="211" t="str">
        <f t="shared" si="362"/>
        <v>2 GIG Sale Call Quote</v>
      </c>
      <c r="D633" s="211" t="str">
        <f t="shared" si="363"/>
        <v>2 GIG Vente Call Quote</v>
      </c>
      <c r="E633" s="211" t="str">
        <f t="shared" si="364"/>
        <v/>
      </c>
      <c r="F633" s="211" t="str">
        <f t="shared" si="365"/>
        <v>2 GIG Sale Call Quote</v>
      </c>
      <c r="G633" s="211" t="str">
        <f t="shared" si="366"/>
        <v>2 GIG Vente Call Quote</v>
      </c>
      <c r="H633" s="211" t="str">
        <f t="shared" si="367"/>
        <v>2 GIG Sale Call Quote</v>
      </c>
      <c r="I633" s="211" t="str">
        <f t="shared" si="397"/>
        <v>2 GIG Vente Call Quote</v>
      </c>
      <c r="J633" s="211" t="str">
        <f t="shared" si="368"/>
        <v>2GIG-GC2</v>
      </c>
      <c r="K633" s="211" t="str">
        <f t="shared" si="369"/>
        <v>PKSALEQU</v>
      </c>
      <c r="L633" s="211" t="str">
        <f t="shared" si="398"/>
        <v>Non-Inventory</v>
      </c>
      <c r="M633" s="211" t="str">
        <f t="shared" si="370"/>
        <v>NO</v>
      </c>
      <c r="N633" s="211" t="str">
        <f t="shared" si="371"/>
        <v>Product Bundle</v>
      </c>
      <c r="O633" s="211" t="str">
        <f t="shared" si="372"/>
        <v>Bundle</v>
      </c>
      <c r="P633" s="211" t="str">
        <f t="shared" si="373"/>
        <v>RMR</v>
      </c>
      <c r="Q633" s="349">
        <v>43930</v>
      </c>
      <c r="R633" s="349"/>
      <c r="S633" s="211" t="str">
        <f t="shared" si="374"/>
        <v>YES</v>
      </c>
      <c r="T633" s="211" t="str">
        <f t="shared" si="375"/>
        <v>NO</v>
      </c>
      <c r="U633" s="211" t="str">
        <f t="shared" si="376"/>
        <v>NO</v>
      </c>
      <c r="V633" s="211" t="str">
        <f t="shared" si="377"/>
        <v>NO</v>
      </c>
      <c r="W633" s="211" t="str">
        <f t="shared" si="378"/>
        <v>NO</v>
      </c>
      <c r="X633" s="211">
        <v>0</v>
      </c>
      <c r="Y633" s="211" t="s">
        <v>3277</v>
      </c>
      <c r="Z633" s="211" t="s">
        <v>3275</v>
      </c>
      <c r="AA633" s="211" t="s">
        <v>3319</v>
      </c>
      <c r="AB633" s="211" t="s">
        <v>3286</v>
      </c>
      <c r="AC633" s="211" t="s">
        <v>3286</v>
      </c>
      <c r="AD633" s="211" t="s">
        <v>3320</v>
      </c>
      <c r="AE633" s="211" t="str">
        <f t="shared" si="379"/>
        <v>Service</v>
      </c>
      <c r="AF633" s="211" t="str">
        <f t="shared" si="380"/>
        <v>Service</v>
      </c>
      <c r="AG633" s="211" t="str">
        <f t="shared" si="381"/>
        <v/>
      </c>
      <c r="AH633" s="211" t="str">
        <f t="shared" si="401"/>
        <v/>
      </c>
      <c r="AI633" s="211" t="str">
        <f t="shared" si="382"/>
        <v/>
      </c>
      <c r="AJ633" s="211" t="str">
        <f t="shared" si="383"/>
        <v/>
      </c>
      <c r="AK633" s="211" t="str">
        <f t="shared" si="384"/>
        <v/>
      </c>
      <c r="AL633" s="211" t="str">
        <f t="shared" si="385"/>
        <v/>
      </c>
      <c r="AM633" s="211" t="str">
        <f t="shared" si="386"/>
        <v/>
      </c>
      <c r="AN633" s="211" t="str">
        <f t="shared" si="387"/>
        <v>No</v>
      </c>
      <c r="AO633" s="211" t="str">
        <f t="shared" si="388"/>
        <v>Yes</v>
      </c>
      <c r="AP633" s="211" t="str">
        <f t="shared" si="389"/>
        <v>No</v>
      </c>
      <c r="AQ633" s="211" t="str">
        <f t="shared" si="390"/>
        <v>DB_PKSALEQU</v>
      </c>
      <c r="AR633" s="211" t="str">
        <f t="shared" si="391"/>
        <v>PKSALEQU</v>
      </c>
      <c r="AS633" s="211" t="str">
        <f t="shared" si="392"/>
        <v/>
      </c>
      <c r="AT633" s="211" t="str">
        <f t="shared" si="393"/>
        <v/>
      </c>
      <c r="AU633" s="211" t="str">
        <f t="shared" si="394"/>
        <v/>
      </c>
      <c r="AV633" s="211" t="str">
        <f t="shared" si="395"/>
        <v>Legacy</v>
      </c>
      <c r="AW633" s="211" t="str">
        <f t="shared" si="396"/>
        <v>Wireless</v>
      </c>
      <c r="AX633" s="211" t="str">
        <f t="shared" si="399"/>
        <v>NO</v>
      </c>
      <c r="AY633" s="125">
        <f t="shared" si="400"/>
        <v>0</v>
      </c>
    </row>
    <row r="634" spans="1:51" s="211" customFormat="1" x14ac:dyDescent="0.25">
      <c r="A634" s="211" t="s">
        <v>3671</v>
      </c>
      <c r="B634" s="211" t="s">
        <v>3671</v>
      </c>
      <c r="C634" s="211" t="str">
        <f t="shared" si="362"/>
        <v>2GIG Secure Bundle with Remote Access</v>
      </c>
      <c r="D634" s="211" t="str">
        <f t="shared" si="363"/>
        <v>Pack sécurisé 2GIG avec accès à distance</v>
      </c>
      <c r="E634" s="211" t="str">
        <f t="shared" si="364"/>
        <v/>
      </c>
      <c r="F634" s="211" t="str">
        <f t="shared" si="365"/>
        <v>2GIG Secure Bundle with Remote Access</v>
      </c>
      <c r="G634" s="211" t="str">
        <f t="shared" si="366"/>
        <v>Pack sécurisé 2GIG avec accès à distance</v>
      </c>
      <c r="H634" s="211" t="str">
        <f t="shared" si="367"/>
        <v>2GIG Secure Bundle with Remote Access</v>
      </c>
      <c r="I634" s="211" t="str">
        <f t="shared" si="397"/>
        <v>Pack sécurisé 2GIG avec accès à distance</v>
      </c>
      <c r="J634" s="211" t="str">
        <f t="shared" si="368"/>
        <v>2GIG-GC2</v>
      </c>
      <c r="K634" s="211" t="str">
        <f t="shared" si="369"/>
        <v>PKSEC_AC</v>
      </c>
      <c r="L634" s="211" t="str">
        <f t="shared" si="398"/>
        <v>Non-Inventory</v>
      </c>
      <c r="M634" s="211" t="str">
        <f t="shared" si="370"/>
        <v>NO</v>
      </c>
      <c r="N634" s="211" t="str">
        <f t="shared" si="371"/>
        <v>Product Bundle</v>
      </c>
      <c r="O634" s="211" t="str">
        <f t="shared" si="372"/>
        <v>Bundle</v>
      </c>
      <c r="P634" s="211" t="str">
        <f t="shared" si="373"/>
        <v>RMR</v>
      </c>
      <c r="Q634" s="349">
        <v>43930</v>
      </c>
      <c r="R634" s="349"/>
      <c r="S634" s="211" t="str">
        <f t="shared" si="374"/>
        <v>YES</v>
      </c>
      <c r="T634" s="211" t="str">
        <f t="shared" si="375"/>
        <v>NO</v>
      </c>
      <c r="U634" s="211" t="str">
        <f t="shared" si="376"/>
        <v>NO</v>
      </c>
      <c r="V634" s="211" t="str">
        <f t="shared" si="377"/>
        <v>NO</v>
      </c>
      <c r="W634" s="211" t="str">
        <f t="shared" si="378"/>
        <v>NO</v>
      </c>
      <c r="X634" s="211">
        <v>0</v>
      </c>
      <c r="Y634" s="211" t="s">
        <v>3277</v>
      </c>
      <c r="Z634" s="211" t="s">
        <v>3275</v>
      </c>
      <c r="AA634" s="211" t="s">
        <v>3319</v>
      </c>
      <c r="AB634" s="211" t="s">
        <v>3286</v>
      </c>
      <c r="AC634" s="211" t="s">
        <v>3286</v>
      </c>
      <c r="AD634" s="211" t="s">
        <v>3320</v>
      </c>
      <c r="AE634" s="211" t="str">
        <f t="shared" si="379"/>
        <v>Service</v>
      </c>
      <c r="AF634" s="211" t="str">
        <f t="shared" si="380"/>
        <v>Service</v>
      </c>
      <c r="AG634" s="211" t="str">
        <f t="shared" si="381"/>
        <v/>
      </c>
      <c r="AH634" s="211" t="str">
        <f t="shared" si="401"/>
        <v/>
      </c>
      <c r="AI634" s="211" t="str">
        <f t="shared" si="382"/>
        <v/>
      </c>
      <c r="AJ634" s="211" t="str">
        <f t="shared" si="383"/>
        <v/>
      </c>
      <c r="AK634" s="211" t="str">
        <f t="shared" si="384"/>
        <v/>
      </c>
      <c r="AL634" s="211" t="str">
        <f t="shared" si="385"/>
        <v/>
      </c>
      <c r="AM634" s="211" t="str">
        <f t="shared" si="386"/>
        <v/>
      </c>
      <c r="AN634" s="211" t="str">
        <f t="shared" si="387"/>
        <v>No</v>
      </c>
      <c r="AO634" s="211" t="str">
        <f t="shared" si="388"/>
        <v>Yes</v>
      </c>
      <c r="AP634" s="211" t="str">
        <f t="shared" si="389"/>
        <v>No</v>
      </c>
      <c r="AQ634" s="211" t="str">
        <f t="shared" si="390"/>
        <v>DB_PKSEC_AC</v>
      </c>
      <c r="AR634" s="211" t="str">
        <f t="shared" si="391"/>
        <v>PKSEC_AC</v>
      </c>
      <c r="AS634" s="211" t="str">
        <f t="shared" si="392"/>
        <v/>
      </c>
      <c r="AT634" s="211" t="str">
        <f t="shared" si="393"/>
        <v/>
      </c>
      <c r="AU634" s="211" t="str">
        <f t="shared" si="394"/>
        <v/>
      </c>
      <c r="AV634" s="211" t="str">
        <f t="shared" si="395"/>
        <v>Legacy</v>
      </c>
      <c r="AW634" s="211" t="str">
        <f t="shared" si="396"/>
        <v>Wireless</v>
      </c>
      <c r="AX634" s="211" t="str">
        <f t="shared" si="399"/>
        <v>NO</v>
      </c>
      <c r="AY634" s="125" t="str">
        <f t="shared" si="400"/>
        <v>0</v>
      </c>
    </row>
    <row r="635" spans="1:51" s="211" customFormat="1" x14ac:dyDescent="0.25">
      <c r="A635" s="211" t="s">
        <v>2017</v>
      </c>
      <c r="B635" s="211" t="s">
        <v>2017</v>
      </c>
      <c r="C635" s="211" t="str">
        <f t="shared" si="362"/>
        <v>2GIG Secure Bundle with Remote Access</v>
      </c>
      <c r="D635" s="211" t="str">
        <f t="shared" si="363"/>
        <v>Bundle sécurisé 2GIG avec accès à distance</v>
      </c>
      <c r="E635" s="211" t="str">
        <f t="shared" si="364"/>
        <v/>
      </c>
      <c r="F635" s="211" t="str">
        <f t="shared" si="365"/>
        <v>2GIG Secure Bundle with Remote Access</v>
      </c>
      <c r="G635" s="211" t="str">
        <f t="shared" si="366"/>
        <v>Bundle sécurisé 2GIG avec accès à distance</v>
      </c>
      <c r="H635" s="211" t="str">
        <f t="shared" si="367"/>
        <v>2GIG Secure Bundle with Remote Access</v>
      </c>
      <c r="I635" s="211" t="str">
        <f t="shared" si="397"/>
        <v>Bundle sécurisé 2GIG avec accès à distance</v>
      </c>
      <c r="J635" s="211" t="str">
        <f t="shared" si="368"/>
        <v/>
      </c>
      <c r="K635" s="211" t="str">
        <f t="shared" si="369"/>
        <v/>
      </c>
      <c r="L635" s="211" t="str">
        <f t="shared" si="398"/>
        <v>Non-Inventory</v>
      </c>
      <c r="M635" s="211" t="str">
        <f t="shared" si="370"/>
        <v>NO</v>
      </c>
      <c r="N635" s="211" t="str">
        <f t="shared" si="371"/>
        <v>Product</v>
      </c>
      <c r="O635" s="211" t="str">
        <f t="shared" si="372"/>
        <v>Misc</v>
      </c>
      <c r="P635" s="211" t="str">
        <f t="shared" si="373"/>
        <v>RMR</v>
      </c>
      <c r="Q635" s="349">
        <v>43930</v>
      </c>
      <c r="R635" s="349"/>
      <c r="S635" s="211" t="str">
        <f t="shared" si="374"/>
        <v>YES</v>
      </c>
      <c r="T635" s="211" t="str">
        <f t="shared" si="375"/>
        <v>NO</v>
      </c>
      <c r="U635" s="211" t="str">
        <f t="shared" si="376"/>
        <v>NO</v>
      </c>
      <c r="V635" s="211" t="str">
        <f t="shared" si="377"/>
        <v>NO</v>
      </c>
      <c r="W635" s="211" t="str">
        <f t="shared" si="378"/>
        <v>NO</v>
      </c>
      <c r="X635" s="211">
        <v>0</v>
      </c>
      <c r="Y635" s="211" t="s">
        <v>3277</v>
      </c>
      <c r="Z635" s="211" t="s">
        <v>3275</v>
      </c>
      <c r="AA635" s="211" t="s">
        <v>3319</v>
      </c>
      <c r="AB635" s="211" t="s">
        <v>3286</v>
      </c>
      <c r="AC635" s="211" t="s">
        <v>3286</v>
      </c>
      <c r="AD635" s="211" t="s">
        <v>3320</v>
      </c>
      <c r="AE635" s="211" t="str">
        <f t="shared" si="379"/>
        <v>Service</v>
      </c>
      <c r="AF635" s="211" t="str">
        <f t="shared" si="380"/>
        <v>Service</v>
      </c>
      <c r="AG635" s="211" t="str">
        <f t="shared" si="381"/>
        <v/>
      </c>
      <c r="AH635" s="211" t="str">
        <f t="shared" si="401"/>
        <v/>
      </c>
      <c r="AI635" s="211" t="str">
        <f t="shared" si="382"/>
        <v/>
      </c>
      <c r="AJ635" s="211" t="str">
        <f t="shared" si="383"/>
        <v/>
      </c>
      <c r="AK635" s="211" t="str">
        <f t="shared" si="384"/>
        <v/>
      </c>
      <c r="AL635" s="211" t="str">
        <f t="shared" si="385"/>
        <v/>
      </c>
      <c r="AM635" s="211" t="str">
        <f t="shared" si="386"/>
        <v/>
      </c>
      <c r="AN635" s="211" t="str">
        <f t="shared" si="387"/>
        <v>No</v>
      </c>
      <c r="AO635" s="211" t="str">
        <f t="shared" si="388"/>
        <v>Yes</v>
      </c>
      <c r="AP635" s="211" t="str">
        <f t="shared" si="389"/>
        <v>No</v>
      </c>
      <c r="AQ635" s="211" t="str">
        <f t="shared" si="390"/>
        <v/>
      </c>
      <c r="AR635" s="211" t="str">
        <f t="shared" si="391"/>
        <v>PKSEC_AC</v>
      </c>
      <c r="AS635" s="211" t="str">
        <f t="shared" si="392"/>
        <v/>
      </c>
      <c r="AT635" s="211" t="str">
        <f t="shared" si="393"/>
        <v/>
      </c>
      <c r="AU635" s="211" t="str">
        <f t="shared" si="394"/>
        <v/>
      </c>
      <c r="AV635" s="211" t="str">
        <f t="shared" si="395"/>
        <v>Legacy</v>
      </c>
      <c r="AW635" s="211" t="str">
        <f t="shared" si="396"/>
        <v>Wireless</v>
      </c>
      <c r="AX635" s="211" t="str">
        <f t="shared" si="399"/>
        <v>NO</v>
      </c>
      <c r="AY635" s="125" t="str">
        <f t="shared" si="400"/>
        <v/>
      </c>
    </row>
    <row r="636" spans="1:51" s="211" customFormat="1" x14ac:dyDescent="0.25">
      <c r="A636" s="211" t="s">
        <v>3791</v>
      </c>
      <c r="B636" s="211" t="s">
        <v>3791</v>
      </c>
      <c r="C636" s="211" t="str">
        <f t="shared" si="362"/>
        <v>Simon XT Secure Bundle</v>
      </c>
      <c r="D636" s="211" t="str">
        <f t="shared" si="363"/>
        <v>Simon XT Forfait sécurisé</v>
      </c>
      <c r="E636" s="211" t="str">
        <f t="shared" si="364"/>
        <v/>
      </c>
      <c r="F636" s="211" t="str">
        <f t="shared" si="365"/>
        <v>Simon XT Secure Bundle</v>
      </c>
      <c r="G636" s="211" t="str">
        <f t="shared" si="366"/>
        <v>Simon XT Forfait sécurisé</v>
      </c>
      <c r="H636" s="211" t="str">
        <f t="shared" si="367"/>
        <v>Simon XT Secure Bundle</v>
      </c>
      <c r="I636" s="211" t="str">
        <f t="shared" si="397"/>
        <v>Simon XT Forfait sécurisé</v>
      </c>
      <c r="J636" s="211" t="str">
        <f t="shared" si="368"/>
        <v/>
      </c>
      <c r="K636" s="211" t="str">
        <f t="shared" si="369"/>
        <v/>
      </c>
      <c r="L636" s="211" t="str">
        <f t="shared" si="398"/>
        <v>Non-Inventory</v>
      </c>
      <c r="M636" s="211" t="str">
        <f t="shared" si="370"/>
        <v>NO</v>
      </c>
      <c r="N636" s="211" t="str">
        <f t="shared" si="371"/>
        <v>Product</v>
      </c>
      <c r="O636" s="211" t="str">
        <f t="shared" si="372"/>
        <v>Misc</v>
      </c>
      <c r="P636" s="211" t="str">
        <f t="shared" si="373"/>
        <v>RMR</v>
      </c>
      <c r="Q636" s="349">
        <v>43930</v>
      </c>
      <c r="R636" s="349"/>
      <c r="S636" s="211" t="str">
        <f t="shared" si="374"/>
        <v>YES</v>
      </c>
      <c r="T636" s="211" t="str">
        <f t="shared" si="375"/>
        <v>NO</v>
      </c>
      <c r="U636" s="211" t="str">
        <f t="shared" si="376"/>
        <v>NO</v>
      </c>
      <c r="V636" s="211" t="str">
        <f t="shared" si="377"/>
        <v>NO</v>
      </c>
      <c r="W636" s="211" t="str">
        <f t="shared" si="378"/>
        <v>NO</v>
      </c>
      <c r="X636" s="211">
        <v>0</v>
      </c>
      <c r="Y636" s="211" t="s">
        <v>3277</v>
      </c>
      <c r="Z636" s="211" t="s">
        <v>3275</v>
      </c>
      <c r="AA636" s="211" t="s">
        <v>3319</v>
      </c>
      <c r="AB636" s="211" t="s">
        <v>3286</v>
      </c>
      <c r="AC636" s="211" t="s">
        <v>3286</v>
      </c>
      <c r="AD636" s="211" t="s">
        <v>3320</v>
      </c>
      <c r="AE636" s="211" t="str">
        <f t="shared" si="379"/>
        <v>Service</v>
      </c>
      <c r="AF636" s="211" t="str">
        <f t="shared" si="380"/>
        <v>Service</v>
      </c>
      <c r="AG636" s="211" t="str">
        <f t="shared" si="381"/>
        <v/>
      </c>
      <c r="AH636" s="211" t="str">
        <f t="shared" si="401"/>
        <v/>
      </c>
      <c r="AI636" s="211" t="str">
        <f t="shared" si="382"/>
        <v/>
      </c>
      <c r="AJ636" s="211" t="str">
        <f t="shared" si="383"/>
        <v/>
      </c>
      <c r="AK636" s="211" t="str">
        <f t="shared" si="384"/>
        <v/>
      </c>
      <c r="AL636" s="211" t="str">
        <f t="shared" si="385"/>
        <v/>
      </c>
      <c r="AM636" s="211" t="str">
        <f t="shared" si="386"/>
        <v/>
      </c>
      <c r="AN636" s="211" t="str">
        <f t="shared" si="387"/>
        <v>No</v>
      </c>
      <c r="AO636" s="211" t="str">
        <f t="shared" si="388"/>
        <v>Yes</v>
      </c>
      <c r="AP636" s="211" t="str">
        <f t="shared" si="389"/>
        <v>No</v>
      </c>
      <c r="AQ636" s="211" t="str">
        <f t="shared" si="390"/>
        <v/>
      </c>
      <c r="AR636" s="211" t="str">
        <f t="shared" si="391"/>
        <v>PKSEC_SIM</v>
      </c>
      <c r="AS636" s="211" t="str">
        <f t="shared" si="392"/>
        <v/>
      </c>
      <c r="AT636" s="211" t="str">
        <f t="shared" si="393"/>
        <v/>
      </c>
      <c r="AU636" s="211" t="str">
        <f t="shared" si="394"/>
        <v/>
      </c>
      <c r="AV636" s="211" t="str">
        <f t="shared" si="395"/>
        <v>Legacy</v>
      </c>
      <c r="AW636" s="211" t="str">
        <f t="shared" si="396"/>
        <v>Wireless</v>
      </c>
      <c r="AX636" s="211" t="str">
        <f t="shared" si="399"/>
        <v>NO</v>
      </c>
      <c r="AY636" s="125" t="str">
        <f t="shared" si="400"/>
        <v/>
      </c>
    </row>
    <row r="637" spans="1:51" s="211" customFormat="1" x14ac:dyDescent="0.25">
      <c r="A637" s="211" t="s">
        <v>2021</v>
      </c>
      <c r="B637" s="211" t="s">
        <v>2021</v>
      </c>
      <c r="C637" s="211" t="str">
        <f t="shared" si="362"/>
        <v>Simon XT Secure Bundle with Remote Access</v>
      </c>
      <c r="D637" s="211" t="str">
        <f t="shared" si="363"/>
        <v>Simon XT Secure Bundle avec accès à distance</v>
      </c>
      <c r="E637" s="211" t="str">
        <f t="shared" si="364"/>
        <v/>
      </c>
      <c r="F637" s="211" t="str">
        <f t="shared" si="365"/>
        <v>Simon XT Secure Bundle with Remote Access</v>
      </c>
      <c r="G637" s="211" t="str">
        <f t="shared" si="366"/>
        <v>Simon XT Secure Bundle avec accès à distance</v>
      </c>
      <c r="H637" s="211" t="str">
        <f t="shared" si="367"/>
        <v>Simon XT Secure Bundle with Remote Access</v>
      </c>
      <c r="I637" s="211" t="str">
        <f t="shared" si="397"/>
        <v>Simon XT Secure Bundle avec accès à distance</v>
      </c>
      <c r="J637" s="211" t="str">
        <f t="shared" si="368"/>
        <v/>
      </c>
      <c r="K637" s="211" t="str">
        <f t="shared" si="369"/>
        <v/>
      </c>
      <c r="L637" s="211" t="str">
        <f t="shared" si="398"/>
        <v>Non-Inventory</v>
      </c>
      <c r="M637" s="211" t="str">
        <f t="shared" si="370"/>
        <v>NO</v>
      </c>
      <c r="N637" s="211" t="str">
        <f t="shared" si="371"/>
        <v>Product</v>
      </c>
      <c r="O637" s="211" t="str">
        <f t="shared" si="372"/>
        <v>Misc</v>
      </c>
      <c r="P637" s="211" t="str">
        <f t="shared" si="373"/>
        <v>RMR</v>
      </c>
      <c r="Q637" s="349">
        <v>43930</v>
      </c>
      <c r="R637" s="349"/>
      <c r="S637" s="211" t="str">
        <f t="shared" si="374"/>
        <v>YES</v>
      </c>
      <c r="T637" s="211" t="str">
        <f t="shared" si="375"/>
        <v>NO</v>
      </c>
      <c r="U637" s="211" t="str">
        <f t="shared" si="376"/>
        <v>NO</v>
      </c>
      <c r="V637" s="211" t="str">
        <f t="shared" si="377"/>
        <v>NO</v>
      </c>
      <c r="W637" s="211" t="str">
        <f t="shared" si="378"/>
        <v>NO</v>
      </c>
      <c r="X637" s="211">
        <v>0</v>
      </c>
      <c r="Y637" s="211" t="s">
        <v>3277</v>
      </c>
      <c r="Z637" s="211" t="s">
        <v>3275</v>
      </c>
      <c r="AA637" s="211" t="s">
        <v>3319</v>
      </c>
      <c r="AB637" s="211" t="s">
        <v>3286</v>
      </c>
      <c r="AC637" s="211" t="s">
        <v>3286</v>
      </c>
      <c r="AD637" s="211" t="s">
        <v>3320</v>
      </c>
      <c r="AE637" s="211" t="str">
        <f t="shared" si="379"/>
        <v>Service</v>
      </c>
      <c r="AF637" s="211" t="str">
        <f t="shared" si="380"/>
        <v>Service</v>
      </c>
      <c r="AG637" s="211" t="str">
        <f t="shared" si="381"/>
        <v/>
      </c>
      <c r="AH637" s="211" t="str">
        <f t="shared" si="401"/>
        <v/>
      </c>
      <c r="AI637" s="211" t="str">
        <f t="shared" si="382"/>
        <v/>
      </c>
      <c r="AJ637" s="211" t="str">
        <f t="shared" si="383"/>
        <v/>
      </c>
      <c r="AK637" s="211" t="str">
        <f t="shared" si="384"/>
        <v/>
      </c>
      <c r="AL637" s="211" t="str">
        <f t="shared" si="385"/>
        <v/>
      </c>
      <c r="AM637" s="211" t="str">
        <f t="shared" si="386"/>
        <v/>
      </c>
      <c r="AN637" s="211" t="str">
        <f t="shared" si="387"/>
        <v>No</v>
      </c>
      <c r="AO637" s="211" t="str">
        <f t="shared" si="388"/>
        <v>Yes</v>
      </c>
      <c r="AP637" s="211" t="str">
        <f t="shared" si="389"/>
        <v>No</v>
      </c>
      <c r="AQ637" s="211" t="str">
        <f t="shared" si="390"/>
        <v/>
      </c>
      <c r="AR637" s="211" t="str">
        <f t="shared" si="391"/>
        <v>PKSEC_SIM</v>
      </c>
      <c r="AS637" s="211" t="str">
        <f t="shared" si="392"/>
        <v/>
      </c>
      <c r="AT637" s="211" t="str">
        <f t="shared" si="393"/>
        <v/>
      </c>
      <c r="AU637" s="211" t="str">
        <f t="shared" si="394"/>
        <v/>
      </c>
      <c r="AV637" s="211" t="str">
        <f t="shared" si="395"/>
        <v>Legacy</v>
      </c>
      <c r="AW637" s="211" t="str">
        <f t="shared" si="396"/>
        <v>Wireless</v>
      </c>
      <c r="AX637" s="211" t="str">
        <f t="shared" si="399"/>
        <v>NO</v>
      </c>
      <c r="AY637" s="125" t="str">
        <f t="shared" si="400"/>
        <v/>
      </c>
    </row>
    <row r="638" spans="1:51" s="211" customFormat="1" x14ac:dyDescent="0.25">
      <c r="A638" s="211" t="s">
        <v>3672</v>
      </c>
      <c r="B638" s="211" t="s">
        <v>3672</v>
      </c>
      <c r="C638" s="211" t="str">
        <f t="shared" si="362"/>
        <v>Simon XT Wireless 2-way w/2 Doors, 1 Motion</v>
      </c>
      <c r="D638" s="211" t="str">
        <f t="shared" si="363"/>
        <v>Simon XT sans fil bidirectionnel avec 2 portes, 1 mouvement</v>
      </c>
      <c r="E638" s="211" t="str">
        <f t="shared" si="364"/>
        <v/>
      </c>
      <c r="F638" s="211" t="str">
        <f t="shared" si="365"/>
        <v>Simon XT Wireless 2-way w/2 Doors, 1 Motion</v>
      </c>
      <c r="G638" s="211" t="str">
        <f t="shared" si="366"/>
        <v>Simon XT sans fil bidirectionnel avec 2 portes, 1 mouvement</v>
      </c>
      <c r="H638" s="211" t="str">
        <f t="shared" si="367"/>
        <v>Simon XT Wireless 2-way w/2 Doors, 1 Motion</v>
      </c>
      <c r="I638" s="211" t="str">
        <f t="shared" si="397"/>
        <v>Simon XT sans fil bidirectionnel avec 2 portes, 1 mouvement</v>
      </c>
      <c r="J638" s="211" t="str">
        <f t="shared" si="368"/>
        <v>SIMON XT</v>
      </c>
      <c r="K638" s="211" t="str">
        <f t="shared" si="369"/>
        <v>PKSEC_X</v>
      </c>
      <c r="L638" s="211" t="str">
        <f t="shared" si="398"/>
        <v>Non-Inventory</v>
      </c>
      <c r="M638" s="211" t="str">
        <f t="shared" si="370"/>
        <v>NO</v>
      </c>
      <c r="N638" s="211" t="str">
        <f t="shared" si="371"/>
        <v>Product Bundle</v>
      </c>
      <c r="O638" s="211" t="str">
        <f t="shared" si="372"/>
        <v>Bundle</v>
      </c>
      <c r="P638" s="211" t="str">
        <f t="shared" si="373"/>
        <v>RMR</v>
      </c>
      <c r="Q638" s="349">
        <v>43930</v>
      </c>
      <c r="R638" s="349"/>
      <c r="S638" s="211" t="str">
        <f t="shared" si="374"/>
        <v>YES</v>
      </c>
      <c r="T638" s="211" t="str">
        <f t="shared" si="375"/>
        <v>NO</v>
      </c>
      <c r="U638" s="211" t="str">
        <f t="shared" si="376"/>
        <v>NO</v>
      </c>
      <c r="V638" s="211" t="str">
        <f t="shared" si="377"/>
        <v>NO</v>
      </c>
      <c r="W638" s="211" t="str">
        <f t="shared" si="378"/>
        <v>NO</v>
      </c>
      <c r="X638" s="211">
        <v>0</v>
      </c>
      <c r="Y638" s="211" t="s">
        <v>3277</v>
      </c>
      <c r="Z638" s="211" t="s">
        <v>3275</v>
      </c>
      <c r="AA638" s="211" t="s">
        <v>3319</v>
      </c>
      <c r="AB638" s="211" t="s">
        <v>3286</v>
      </c>
      <c r="AC638" s="211" t="s">
        <v>3286</v>
      </c>
      <c r="AD638" s="211" t="s">
        <v>3320</v>
      </c>
      <c r="AE638" s="211" t="str">
        <f t="shared" si="379"/>
        <v>Service</v>
      </c>
      <c r="AF638" s="211" t="str">
        <f t="shared" si="380"/>
        <v>Service</v>
      </c>
      <c r="AG638" s="211" t="str">
        <f t="shared" si="381"/>
        <v/>
      </c>
      <c r="AH638" s="211" t="str">
        <f t="shared" si="401"/>
        <v/>
      </c>
      <c r="AI638" s="211" t="str">
        <f t="shared" si="382"/>
        <v/>
      </c>
      <c r="AJ638" s="211" t="str">
        <f t="shared" si="383"/>
        <v/>
      </c>
      <c r="AK638" s="211" t="str">
        <f t="shared" si="384"/>
        <v/>
      </c>
      <c r="AL638" s="211" t="str">
        <f t="shared" si="385"/>
        <v/>
      </c>
      <c r="AM638" s="211" t="str">
        <f t="shared" si="386"/>
        <v/>
      </c>
      <c r="AN638" s="211" t="str">
        <f t="shared" si="387"/>
        <v>No</v>
      </c>
      <c r="AO638" s="211" t="str">
        <f t="shared" si="388"/>
        <v>Yes</v>
      </c>
      <c r="AP638" s="211" t="str">
        <f t="shared" si="389"/>
        <v>No</v>
      </c>
      <c r="AQ638" s="211" t="str">
        <f t="shared" si="390"/>
        <v>DB_PKSEC_X</v>
      </c>
      <c r="AR638" s="211" t="str">
        <f t="shared" si="391"/>
        <v>PKSEC_SIM</v>
      </c>
      <c r="AS638" s="211" t="str">
        <f t="shared" si="392"/>
        <v/>
      </c>
      <c r="AT638" s="211" t="str">
        <f t="shared" si="393"/>
        <v/>
      </c>
      <c r="AU638" s="211" t="str">
        <f t="shared" si="394"/>
        <v/>
      </c>
      <c r="AV638" s="211" t="str">
        <f t="shared" si="395"/>
        <v>Legacy</v>
      </c>
      <c r="AW638" s="211" t="str">
        <f t="shared" si="396"/>
        <v>Wireless</v>
      </c>
      <c r="AX638" s="211" t="str">
        <f t="shared" si="399"/>
        <v>NO</v>
      </c>
      <c r="AY638" s="125" t="str">
        <f t="shared" si="400"/>
        <v>0</v>
      </c>
    </row>
    <row r="639" spans="1:51" s="211" customFormat="1" x14ac:dyDescent="0.25">
      <c r="A639" s="211" t="s">
        <v>3673</v>
      </c>
      <c r="B639" s="211" t="s">
        <v>3673</v>
      </c>
      <c r="C639" s="211" t="str">
        <f t="shared" si="362"/>
        <v>2GIG Secure Bundle with 2DR &amp; Motion</v>
      </c>
      <c r="D639" s="211" t="str">
        <f t="shared" si="363"/>
        <v>Bundle sécurisé 2GIG avec 2DR &amp; Motion</v>
      </c>
      <c r="E639" s="211" t="str">
        <f t="shared" si="364"/>
        <v/>
      </c>
      <c r="F639" s="211" t="str">
        <f t="shared" si="365"/>
        <v>2GIG Secure Bundle with 2DR &amp; Motion</v>
      </c>
      <c r="G639" s="211" t="str">
        <f t="shared" si="366"/>
        <v>Bundle sécurisé 2GIG avec 2DR &amp; Motion</v>
      </c>
      <c r="H639" s="211" t="str">
        <f t="shared" si="367"/>
        <v>2GIG Secure Bundle with 2DR &amp; Motion</v>
      </c>
      <c r="I639" s="211" t="str">
        <f t="shared" si="397"/>
        <v>Bundle sécurisé 2GIG avec 2DR &amp; Motion</v>
      </c>
      <c r="J639" s="211" t="str">
        <f t="shared" si="368"/>
        <v>2GIG-GC2</v>
      </c>
      <c r="K639" s="211" t="str">
        <f t="shared" si="369"/>
        <v>PKSECURE</v>
      </c>
      <c r="L639" s="211" t="str">
        <f t="shared" si="398"/>
        <v>Non-Inventory</v>
      </c>
      <c r="M639" s="211" t="str">
        <f t="shared" si="370"/>
        <v>NO</v>
      </c>
      <c r="N639" s="211" t="str">
        <f t="shared" si="371"/>
        <v>Product Bundle</v>
      </c>
      <c r="O639" s="211" t="str">
        <f t="shared" si="372"/>
        <v>Bundle</v>
      </c>
      <c r="P639" s="211" t="str">
        <f t="shared" si="373"/>
        <v>RMR</v>
      </c>
      <c r="Q639" s="349">
        <v>43930</v>
      </c>
      <c r="R639" s="349"/>
      <c r="S639" s="211" t="str">
        <f t="shared" si="374"/>
        <v>YES</v>
      </c>
      <c r="T639" s="211" t="str">
        <f t="shared" si="375"/>
        <v>NO</v>
      </c>
      <c r="U639" s="211" t="str">
        <f t="shared" si="376"/>
        <v>NO</v>
      </c>
      <c r="V639" s="211" t="str">
        <f t="shared" si="377"/>
        <v>NO</v>
      </c>
      <c r="W639" s="211" t="str">
        <f t="shared" si="378"/>
        <v>NO</v>
      </c>
      <c r="X639" s="211">
        <v>0</v>
      </c>
      <c r="Y639" s="211" t="s">
        <v>3277</v>
      </c>
      <c r="Z639" s="211" t="s">
        <v>3275</v>
      </c>
      <c r="AA639" s="211" t="s">
        <v>3319</v>
      </c>
      <c r="AB639" s="211" t="s">
        <v>3286</v>
      </c>
      <c r="AC639" s="211" t="s">
        <v>3286</v>
      </c>
      <c r="AD639" s="211" t="s">
        <v>3320</v>
      </c>
      <c r="AE639" s="211" t="str">
        <f t="shared" si="379"/>
        <v>Service</v>
      </c>
      <c r="AF639" s="211" t="str">
        <f t="shared" si="380"/>
        <v>Service</v>
      </c>
      <c r="AG639" s="211" t="str">
        <f t="shared" si="381"/>
        <v/>
      </c>
      <c r="AH639" s="211" t="str">
        <f t="shared" si="401"/>
        <v/>
      </c>
      <c r="AI639" s="211" t="str">
        <f t="shared" si="382"/>
        <v/>
      </c>
      <c r="AJ639" s="211" t="str">
        <f t="shared" si="383"/>
        <v/>
      </c>
      <c r="AK639" s="211" t="str">
        <f t="shared" si="384"/>
        <v/>
      </c>
      <c r="AL639" s="211" t="str">
        <f t="shared" si="385"/>
        <v/>
      </c>
      <c r="AM639" s="211" t="str">
        <f t="shared" si="386"/>
        <v/>
      </c>
      <c r="AN639" s="211" t="str">
        <f t="shared" si="387"/>
        <v>No</v>
      </c>
      <c r="AO639" s="211" t="str">
        <f t="shared" si="388"/>
        <v>Yes</v>
      </c>
      <c r="AP639" s="211" t="str">
        <f t="shared" si="389"/>
        <v>No</v>
      </c>
      <c r="AQ639" s="211" t="str">
        <f t="shared" si="390"/>
        <v>DB_PKSECURE</v>
      </c>
      <c r="AR639" s="211" t="str">
        <f t="shared" si="391"/>
        <v>PKSECURE</v>
      </c>
      <c r="AS639" s="211" t="str">
        <f t="shared" si="392"/>
        <v/>
      </c>
      <c r="AT639" s="211" t="str">
        <f t="shared" si="393"/>
        <v/>
      </c>
      <c r="AU639" s="211" t="str">
        <f t="shared" si="394"/>
        <v/>
      </c>
      <c r="AV639" s="211" t="str">
        <f t="shared" si="395"/>
        <v>Legacy</v>
      </c>
      <c r="AW639" s="211" t="str">
        <f t="shared" si="396"/>
        <v>Wireless</v>
      </c>
      <c r="AX639" s="211" t="str">
        <f t="shared" si="399"/>
        <v>NO</v>
      </c>
      <c r="AY639" s="125" t="str">
        <f t="shared" si="400"/>
        <v>0</v>
      </c>
    </row>
    <row r="640" spans="1:51" s="211" customFormat="1" x14ac:dyDescent="0.25">
      <c r="A640" s="211" t="s">
        <v>3674</v>
      </c>
      <c r="B640" s="211" t="s">
        <v>3674</v>
      </c>
      <c r="C640" s="211" t="str">
        <f t="shared" si="362"/>
        <v>2GIG Smart Home Bundle</v>
      </c>
      <c r="D640" s="211" t="str">
        <f t="shared" si="363"/>
        <v>Forfait maison intelligente 2GIG</v>
      </c>
      <c r="E640" s="211" t="str">
        <f t="shared" si="364"/>
        <v/>
      </c>
      <c r="F640" s="211" t="str">
        <f t="shared" si="365"/>
        <v>2GIG Smart Home Bundle</v>
      </c>
      <c r="G640" s="211" t="str">
        <f t="shared" si="366"/>
        <v>Forfait maison intelligente 2GIG</v>
      </c>
      <c r="H640" s="211" t="str">
        <f t="shared" si="367"/>
        <v>2GIG Smart Home Bundle</v>
      </c>
      <c r="I640" s="211" t="str">
        <f t="shared" si="397"/>
        <v>Forfait maison intelligente 2GIG</v>
      </c>
      <c r="J640" s="211" t="str">
        <f t="shared" si="368"/>
        <v>2GIG-GC2</v>
      </c>
      <c r="K640" s="211" t="str">
        <f t="shared" si="369"/>
        <v>PKSMART</v>
      </c>
      <c r="L640" s="211" t="str">
        <f t="shared" si="398"/>
        <v>Non-Inventory</v>
      </c>
      <c r="M640" s="211" t="str">
        <f t="shared" si="370"/>
        <v>NO</v>
      </c>
      <c r="N640" s="211" t="str">
        <f t="shared" si="371"/>
        <v>Product Bundle</v>
      </c>
      <c r="O640" s="211" t="str">
        <f t="shared" si="372"/>
        <v>Bundle</v>
      </c>
      <c r="P640" s="211" t="str">
        <f t="shared" si="373"/>
        <v>RMR</v>
      </c>
      <c r="Q640" s="349">
        <v>43930</v>
      </c>
      <c r="R640" s="349"/>
      <c r="S640" s="211" t="str">
        <f t="shared" si="374"/>
        <v>YES</v>
      </c>
      <c r="T640" s="211" t="str">
        <f t="shared" si="375"/>
        <v>NO</v>
      </c>
      <c r="U640" s="211" t="str">
        <f t="shared" si="376"/>
        <v>NO</v>
      </c>
      <c r="V640" s="211" t="str">
        <f t="shared" si="377"/>
        <v>NO</v>
      </c>
      <c r="W640" s="211" t="str">
        <f t="shared" si="378"/>
        <v>NO</v>
      </c>
      <c r="X640" s="211">
        <v>0</v>
      </c>
      <c r="Y640" s="211" t="s">
        <v>3277</v>
      </c>
      <c r="Z640" s="211" t="s">
        <v>3275</v>
      </c>
      <c r="AA640" s="211" t="s">
        <v>3319</v>
      </c>
      <c r="AB640" s="211" t="s">
        <v>3286</v>
      </c>
      <c r="AC640" s="211" t="s">
        <v>3286</v>
      </c>
      <c r="AD640" s="211" t="s">
        <v>3320</v>
      </c>
      <c r="AE640" s="211" t="str">
        <f t="shared" si="379"/>
        <v>Service</v>
      </c>
      <c r="AF640" s="211" t="str">
        <f t="shared" si="380"/>
        <v>Service</v>
      </c>
      <c r="AG640" s="211" t="str">
        <f t="shared" si="381"/>
        <v/>
      </c>
      <c r="AH640" s="211" t="str">
        <f t="shared" si="401"/>
        <v/>
      </c>
      <c r="AI640" s="211" t="str">
        <f t="shared" si="382"/>
        <v/>
      </c>
      <c r="AJ640" s="211" t="str">
        <f t="shared" si="383"/>
        <v/>
      </c>
      <c r="AK640" s="211" t="str">
        <f t="shared" si="384"/>
        <v/>
      </c>
      <c r="AL640" s="211" t="str">
        <f t="shared" si="385"/>
        <v/>
      </c>
      <c r="AM640" s="211" t="str">
        <f t="shared" si="386"/>
        <v/>
      </c>
      <c r="AN640" s="211" t="str">
        <f t="shared" si="387"/>
        <v>No</v>
      </c>
      <c r="AO640" s="211" t="str">
        <f t="shared" si="388"/>
        <v>Yes</v>
      </c>
      <c r="AP640" s="211" t="str">
        <f t="shared" si="389"/>
        <v>No</v>
      </c>
      <c r="AQ640" s="211" t="str">
        <f t="shared" si="390"/>
        <v>DB_PKSMART</v>
      </c>
      <c r="AR640" s="211" t="str">
        <f t="shared" si="391"/>
        <v>PKSMART</v>
      </c>
      <c r="AS640" s="211" t="str">
        <f t="shared" si="392"/>
        <v/>
      </c>
      <c r="AT640" s="211" t="str">
        <f t="shared" si="393"/>
        <v/>
      </c>
      <c r="AU640" s="211" t="str">
        <f t="shared" si="394"/>
        <v/>
      </c>
      <c r="AV640" s="211" t="str">
        <f t="shared" si="395"/>
        <v>Legacy</v>
      </c>
      <c r="AW640" s="211" t="str">
        <f t="shared" si="396"/>
        <v>Wireless</v>
      </c>
      <c r="AX640" s="211" t="str">
        <f t="shared" si="399"/>
        <v>NO</v>
      </c>
      <c r="AY640" s="125" t="str">
        <f t="shared" si="400"/>
        <v>0</v>
      </c>
    </row>
    <row r="641" spans="1:51" s="211" customFormat="1" x14ac:dyDescent="0.25">
      <c r="A641" s="211" t="s">
        <v>3675</v>
      </c>
      <c r="B641" s="211" t="s">
        <v>3675</v>
      </c>
      <c r="C641" s="211" t="str">
        <f t="shared" ref="C641:C704" si="402">VLOOKUP($A641,masterdata,3,0)</f>
        <v>SNL Package for Penklor Properties LLC</v>
      </c>
      <c r="D641" s="211" t="str">
        <f t="shared" ref="D641:D704" si="403">VLOOKUP($A641,masterdata,4,0)</f>
        <v>Forfait SNL pour Penklor Properties LLC</v>
      </c>
      <c r="E641" s="211" t="str">
        <f t="shared" ref="E641:E704" si="404">IF(VLOOKUP($A641,masterdata,27,0)=0,"",VLOOKUP($A641,masterdata,27,0))</f>
        <v/>
      </c>
      <c r="F641" s="211" t="str">
        <f t="shared" ref="F641:F704" si="405">VLOOKUP($A641,masterdata,12,0)</f>
        <v>SNL Package for Penklor Properties LLC</v>
      </c>
      <c r="G641" s="211" t="str">
        <f t="shared" ref="G641:G704" si="406">VLOOKUP($A641,masterdata,13,0)</f>
        <v>Forfait SNL pour Penklor Properties LLC</v>
      </c>
      <c r="H641" s="211" t="str">
        <f t="shared" ref="H641:H704" si="407">VLOOKUP($A641,masterdata,3,0)</f>
        <v>SNL Package for Penklor Properties LLC</v>
      </c>
      <c r="I641" s="211" t="str">
        <f t="shared" si="397"/>
        <v>Forfait SNL pour Penklor Properties LLC</v>
      </c>
      <c r="J641" s="211" t="str">
        <f t="shared" ref="J641:J704" si="408">IF(VLOOKUP($A641,masterdata,28,0)=0,"",VLOOKUP($A641,masterdata,28,0))</f>
        <v>EVSNL_S1</v>
      </c>
      <c r="K641" s="211" t="str">
        <f t="shared" ref="K641:K704" si="409">IF(VLOOKUP($A641,masterdata,26,0)=0,"",VLOOKUP($A641,masterdata,26,0))</f>
        <v>PKSNL_P</v>
      </c>
      <c r="L641" s="211" t="str">
        <f t="shared" si="398"/>
        <v>Non-Inventory</v>
      </c>
      <c r="M641" s="211" t="str">
        <f t="shared" ref="M641:M704" si="410">VLOOKUP($A641,masterdata,54,0)</f>
        <v>NO</v>
      </c>
      <c r="N641" s="211" t="str">
        <f t="shared" ref="N641:N704" si="411">VLOOKUP($A641,masterdata,30,0)</f>
        <v>Product Bundle</v>
      </c>
      <c r="O641" s="211" t="str">
        <f t="shared" ref="O641:O704" si="412">VLOOKUP($A641,masterdata,31,0)</f>
        <v>Bundle</v>
      </c>
      <c r="P641" s="211" t="str">
        <f t="shared" ref="P641:P704" si="413">VLOOKUP($A641,masterdata,16,0)</f>
        <v>RMR</v>
      </c>
      <c r="Q641" s="349">
        <v>43930</v>
      </c>
      <c r="R641" s="349"/>
      <c r="S641" s="211" t="str">
        <f t="shared" ref="S641:S704" si="414">VLOOKUP($A641,masterdata,21,0)</f>
        <v>YES</v>
      </c>
      <c r="T641" s="211" t="str">
        <f t="shared" ref="T641:T704" si="415">VLOOKUP($A641,masterdata,32,0)</f>
        <v>NO</v>
      </c>
      <c r="U641" s="211" t="str">
        <f t="shared" ref="U641:U704" si="416">VLOOKUP($A641,masterdata,33,0)</f>
        <v>NO</v>
      </c>
      <c r="V641" s="211" t="str">
        <f t="shared" ref="V641:V704" si="417">VLOOKUP($A641,masterdata,25,0)</f>
        <v>NO</v>
      </c>
      <c r="W641" s="211" t="str">
        <f t="shared" ref="W641:W704" si="418">VLOOKUP($A641,masterdata,20,0)</f>
        <v>NO</v>
      </c>
      <c r="X641" s="211">
        <v>0</v>
      </c>
      <c r="Y641" s="211" t="s">
        <v>3277</v>
      </c>
      <c r="Z641" s="211" t="s">
        <v>3275</v>
      </c>
      <c r="AA641" s="211" t="s">
        <v>3319</v>
      </c>
      <c r="AB641" s="211" t="s">
        <v>3286</v>
      </c>
      <c r="AC641" s="211" t="s">
        <v>3286</v>
      </c>
      <c r="AD641" s="211" t="s">
        <v>3320</v>
      </c>
      <c r="AE641" s="211" t="str">
        <f t="shared" ref="AE641:AE704" si="419">VLOOKUP($A641,masterdata,18,0)</f>
        <v>Service</v>
      </c>
      <c r="AF641" s="211" t="str">
        <f t="shared" ref="AF641:AF704" si="420">IF(VLOOKUP($A641,masterdata,19,0)="","",VLOOKUP($A641,masterdata,19,0))</f>
        <v>Service</v>
      </c>
      <c r="AG641" s="211" t="str">
        <f t="shared" ref="AG641:AG704" si="421">IF(VLOOKUP($A641,masterdata,36,0)="","",VLOOKUP($A641,masterdata,36,0))</f>
        <v/>
      </c>
      <c r="AH641" s="211" t="str">
        <f t="shared" si="401"/>
        <v/>
      </c>
      <c r="AI641" s="211" t="str">
        <f t="shared" ref="AI641:AI704" si="422">IF(VLOOKUP($A641,masterdata,38,0)="","",VLOOKUP($A641,masterdata,38,0))</f>
        <v/>
      </c>
      <c r="AJ641" s="211" t="str">
        <f t="shared" ref="AJ641:AJ704" si="423">IF(VLOOKUP($A641,masterdata,39,0)="","",VLOOKUP($A641,masterdata,39,0))</f>
        <v/>
      </c>
      <c r="AK641" s="211" t="str">
        <f t="shared" ref="AK641:AK704" si="424">IF(VLOOKUP($A641,masterdata,40,0)="","",VLOOKUP($A641,masterdata,40,0))</f>
        <v/>
      </c>
      <c r="AL641" s="211" t="str">
        <f t="shared" ref="AL641:AL704" si="425">IF(VLOOKUP($A641,masterdata,41,0)="","",VLOOKUP($A641,masterdata,41,0))</f>
        <v/>
      </c>
      <c r="AM641" s="211" t="str">
        <f t="shared" ref="AM641:AM704" si="426">IF(VLOOKUP($A641,masterdata,43,0)="","",VLOOKUP($A641,masterdata,43,0))</f>
        <v/>
      </c>
      <c r="AN641" s="211" t="str">
        <f t="shared" ref="AN641:AN704" si="427">VLOOKUP($A641,masterdata,44,0)</f>
        <v>No</v>
      </c>
      <c r="AO641" s="211" t="str">
        <f t="shared" ref="AO641:AO704" si="428">VLOOKUP($A641,masterdata,45,0)</f>
        <v>Yes</v>
      </c>
      <c r="AP641" s="211" t="str">
        <f t="shared" ref="AP641:AP704" si="429">VLOOKUP($A641,masterdata,46,0)</f>
        <v>No</v>
      </c>
      <c r="AQ641" s="211" t="str">
        <f t="shared" ref="AQ641:AQ704" si="430">IF(VLOOKUP($A641,masterdata,47,0)="","",VLOOKUP($A641,masterdata,47,0))</f>
        <v>DB_PKSNL_P</v>
      </c>
      <c r="AR641" s="211" t="str">
        <f t="shared" ref="AR641:AR704" si="431">IF(VLOOKUP($A641,masterdata,48,0)="","",VLOOKUP($A641,masterdata,48,0))</f>
        <v>PKSNL_P</v>
      </c>
      <c r="AS641" s="211" t="str">
        <f t="shared" ref="AS641:AS704" si="432">IF(VLOOKUP($A641,masterdata,49,0)="","",VLOOKUP($A641,masterdata,49,0))</f>
        <v/>
      </c>
      <c r="AT641" s="211" t="str">
        <f t="shared" ref="AT641:AT704" si="433">IF(VLOOKUP($A641,masterdata,50,0)="","",VLOOKUP($A641,masterdata,50,0))</f>
        <v/>
      </c>
      <c r="AU641" s="211" t="str">
        <f t="shared" ref="AU641:AU704" si="434">IF(VLOOKUP($A641,masterdata,51,0)="","",VLOOKUP($A641,masterdata,51,0))</f>
        <v/>
      </c>
      <c r="AV641" s="211" t="str">
        <f t="shared" ref="AV641:AV704" si="435">IF(VLOOKUP($A641,masterdata,52,0)="","",VLOOKUP($A641,masterdata,52,0))</f>
        <v>Legacy</v>
      </c>
      <c r="AW641" s="211" t="str">
        <f t="shared" ref="AW641:AW704" si="436">IF(VLOOKUP($A641,masterdata,53,0)="","",VLOOKUP($A641,masterdata,53,0))</f>
        <v>Wireless</v>
      </c>
      <c r="AX641" s="211" t="str">
        <f t="shared" si="399"/>
        <v>NO</v>
      </c>
      <c r="AY641" s="125" t="str">
        <f t="shared" si="400"/>
        <v>0</v>
      </c>
    </row>
    <row r="642" spans="1:51" s="211" customFormat="1" x14ac:dyDescent="0.25">
      <c r="A642" s="211" t="s">
        <v>3676</v>
      </c>
      <c r="B642" s="211" t="s">
        <v>3676</v>
      </c>
      <c r="C642" s="211" t="str">
        <f t="shared" si="402"/>
        <v>SNL Package w 2 Doors, 1 Motion, 1Keypad</v>
      </c>
      <c r="D642" s="211" t="str">
        <f t="shared" si="403"/>
        <v>Ensemble SNL avec 2 portes, 1 mouvement, 1 clavier</v>
      </c>
      <c r="E642" s="211" t="str">
        <f t="shared" si="404"/>
        <v/>
      </c>
      <c r="F642" s="211" t="str">
        <f t="shared" si="405"/>
        <v>SNL Package w 2 Doors, 1 Motion, 1Keypad</v>
      </c>
      <c r="G642" s="211" t="str">
        <f t="shared" si="406"/>
        <v>Ensemble SNL avec 2 portes, 1 mouvement, 1 clavier</v>
      </c>
      <c r="H642" s="211" t="str">
        <f t="shared" si="407"/>
        <v>SNL Package w 2 Doors, 1 Motion, 1Keypad</v>
      </c>
      <c r="I642" s="211" t="str">
        <f t="shared" ref="I642:I705" si="437">VLOOKUP($A642,masterdata,4,0)</f>
        <v>Ensemble SNL avec 2 portes, 1 mouvement, 1 clavier</v>
      </c>
      <c r="J642" s="211" t="str">
        <f t="shared" si="408"/>
        <v>EVSNL_S5</v>
      </c>
      <c r="K642" s="211" t="str">
        <f t="shared" si="409"/>
        <v>PKSNLDMK</v>
      </c>
      <c r="L642" s="211" t="str">
        <f t="shared" ref="L642:L705" si="438">VLOOKUP($A642,masterdata,29,0)</f>
        <v>Non-Inventory</v>
      </c>
      <c r="M642" s="211" t="str">
        <f t="shared" si="410"/>
        <v>NO</v>
      </c>
      <c r="N642" s="211" t="str">
        <f t="shared" si="411"/>
        <v>Product Bundle</v>
      </c>
      <c r="O642" s="211" t="str">
        <f t="shared" si="412"/>
        <v>Bundle</v>
      </c>
      <c r="P642" s="211" t="str">
        <f t="shared" si="413"/>
        <v>RMR</v>
      </c>
      <c r="Q642" s="349">
        <v>43930</v>
      </c>
      <c r="R642" s="349"/>
      <c r="S642" s="211" t="str">
        <f t="shared" si="414"/>
        <v>YES</v>
      </c>
      <c r="T642" s="211" t="str">
        <f t="shared" si="415"/>
        <v>NO</v>
      </c>
      <c r="U642" s="211" t="str">
        <f t="shared" si="416"/>
        <v>NO</v>
      </c>
      <c r="V642" s="211" t="str">
        <f t="shared" si="417"/>
        <v>NO</v>
      </c>
      <c r="W642" s="211" t="str">
        <f t="shared" si="418"/>
        <v>NO</v>
      </c>
      <c r="X642" s="211">
        <v>0</v>
      </c>
      <c r="Y642" s="211" t="s">
        <v>3277</v>
      </c>
      <c r="Z642" s="211" t="s">
        <v>3275</v>
      </c>
      <c r="AA642" s="211" t="s">
        <v>3319</v>
      </c>
      <c r="AB642" s="211" t="s">
        <v>3286</v>
      </c>
      <c r="AC642" s="211" t="s">
        <v>3286</v>
      </c>
      <c r="AD642" s="211" t="s">
        <v>3320</v>
      </c>
      <c r="AE642" s="211" t="str">
        <f t="shared" si="419"/>
        <v>Service</v>
      </c>
      <c r="AF642" s="211" t="str">
        <f t="shared" si="420"/>
        <v>Service</v>
      </c>
      <c r="AG642" s="211" t="str">
        <f t="shared" si="421"/>
        <v/>
      </c>
      <c r="AH642" s="211" t="str">
        <f t="shared" si="401"/>
        <v/>
      </c>
      <c r="AI642" s="211" t="str">
        <f t="shared" si="422"/>
        <v/>
      </c>
      <c r="AJ642" s="211" t="str">
        <f t="shared" si="423"/>
        <v/>
      </c>
      <c r="AK642" s="211" t="str">
        <f t="shared" si="424"/>
        <v/>
      </c>
      <c r="AL642" s="211" t="str">
        <f t="shared" si="425"/>
        <v/>
      </c>
      <c r="AM642" s="211" t="str">
        <f t="shared" si="426"/>
        <v/>
      </c>
      <c r="AN642" s="211" t="str">
        <f t="shared" si="427"/>
        <v>No</v>
      </c>
      <c r="AO642" s="211" t="str">
        <f t="shared" si="428"/>
        <v>Yes</v>
      </c>
      <c r="AP642" s="211" t="str">
        <f t="shared" si="429"/>
        <v>No</v>
      </c>
      <c r="AQ642" s="211" t="str">
        <f t="shared" si="430"/>
        <v>DB_PKSNLDMK</v>
      </c>
      <c r="AR642" s="211" t="str">
        <f t="shared" si="431"/>
        <v>PKSNL2DMK</v>
      </c>
      <c r="AS642" s="211" t="str">
        <f t="shared" si="432"/>
        <v/>
      </c>
      <c r="AT642" s="211" t="str">
        <f t="shared" si="433"/>
        <v/>
      </c>
      <c r="AU642" s="211" t="str">
        <f t="shared" si="434"/>
        <v/>
      </c>
      <c r="AV642" s="211" t="str">
        <f t="shared" si="435"/>
        <v>Legacy</v>
      </c>
      <c r="AW642" s="211" t="str">
        <f t="shared" si="436"/>
        <v>Wireless</v>
      </c>
      <c r="AX642" s="211" t="str">
        <f t="shared" ref="AX642:AX705" si="439">IF(VLOOKUP($A642,masterdata,24,0)="","",VLOOKUP($A642,masterdata,24,0))</f>
        <v>NO</v>
      </c>
      <c r="AY642" s="125" t="str">
        <f t="shared" ref="AY642:AY705" si="440">IF(VLOOKUP($A642,masterdata,42,0)="","",VLOOKUP($A642,masterdata,42,0))</f>
        <v>0</v>
      </c>
    </row>
    <row r="643" spans="1:51" s="211" customFormat="1" x14ac:dyDescent="0.25">
      <c r="A643" s="211" t="s">
        <v>3677</v>
      </c>
      <c r="B643" s="211" t="s">
        <v>3677</v>
      </c>
      <c r="C643" s="211" t="str">
        <f t="shared" si="402"/>
        <v>SNL Package w 2 Doors, 1 Motion, 1 Keypad</v>
      </c>
      <c r="D643" s="211" t="str">
        <f t="shared" si="403"/>
        <v>Ensemble SNL avec 2 portes, 1 mouvement, 1 clavier</v>
      </c>
      <c r="E643" s="211" t="str">
        <f t="shared" si="404"/>
        <v/>
      </c>
      <c r="F643" s="211" t="str">
        <f t="shared" si="405"/>
        <v>SNL Package w 2 Doors, 1 Motion, 1 Keypad</v>
      </c>
      <c r="G643" s="211" t="str">
        <f t="shared" si="406"/>
        <v>Ensemble SNL avec 2 portes, 1 mouvement, 1 clavier</v>
      </c>
      <c r="H643" s="211" t="str">
        <f t="shared" si="407"/>
        <v>SNL Package w 2 Doors, 1 Motion, 1 Keypad</v>
      </c>
      <c r="I643" s="211" t="str">
        <f t="shared" si="437"/>
        <v>Ensemble SNL avec 2 portes, 1 mouvement, 1 clavier</v>
      </c>
      <c r="J643" s="211" t="str">
        <f t="shared" si="408"/>
        <v>EVSNL_S4</v>
      </c>
      <c r="K643" s="211" t="str">
        <f t="shared" si="409"/>
        <v>PKSNLR</v>
      </c>
      <c r="L643" s="211" t="str">
        <f t="shared" si="438"/>
        <v>Non-Inventory</v>
      </c>
      <c r="M643" s="211" t="str">
        <f t="shared" si="410"/>
        <v>NO</v>
      </c>
      <c r="N643" s="211" t="str">
        <f t="shared" si="411"/>
        <v>Product Bundle</v>
      </c>
      <c r="O643" s="211" t="str">
        <f t="shared" si="412"/>
        <v>Bundle</v>
      </c>
      <c r="P643" s="211" t="str">
        <f t="shared" si="413"/>
        <v>RMR</v>
      </c>
      <c r="Q643" s="349">
        <v>43930</v>
      </c>
      <c r="R643" s="349"/>
      <c r="S643" s="211" t="str">
        <f t="shared" si="414"/>
        <v>YES</v>
      </c>
      <c r="T643" s="211" t="str">
        <f t="shared" si="415"/>
        <v>NO</v>
      </c>
      <c r="U643" s="211" t="str">
        <f t="shared" si="416"/>
        <v>NO</v>
      </c>
      <c r="V643" s="211" t="str">
        <f t="shared" si="417"/>
        <v>NO</v>
      </c>
      <c r="W643" s="211" t="str">
        <f t="shared" si="418"/>
        <v>NO</v>
      </c>
      <c r="X643" s="211">
        <v>0</v>
      </c>
      <c r="Y643" s="211" t="s">
        <v>3277</v>
      </c>
      <c r="Z643" s="211" t="s">
        <v>3275</v>
      </c>
      <c r="AA643" s="211" t="s">
        <v>3319</v>
      </c>
      <c r="AB643" s="211" t="s">
        <v>3286</v>
      </c>
      <c r="AC643" s="211" t="s">
        <v>3286</v>
      </c>
      <c r="AD643" s="211" t="s">
        <v>3320</v>
      </c>
      <c r="AE643" s="211" t="str">
        <f t="shared" si="419"/>
        <v>Service</v>
      </c>
      <c r="AF643" s="211" t="str">
        <f t="shared" si="420"/>
        <v>Service</v>
      </c>
      <c r="AG643" s="211" t="str">
        <f t="shared" si="421"/>
        <v/>
      </c>
      <c r="AH643" s="211" t="str">
        <f t="shared" si="401"/>
        <v/>
      </c>
      <c r="AI643" s="211" t="str">
        <f t="shared" si="422"/>
        <v/>
      </c>
      <c r="AJ643" s="211" t="str">
        <f t="shared" si="423"/>
        <v/>
      </c>
      <c r="AK643" s="211" t="str">
        <f t="shared" si="424"/>
        <v/>
      </c>
      <c r="AL643" s="211" t="str">
        <f t="shared" si="425"/>
        <v/>
      </c>
      <c r="AM643" s="211" t="str">
        <f t="shared" si="426"/>
        <v/>
      </c>
      <c r="AN643" s="211" t="str">
        <f t="shared" si="427"/>
        <v>No</v>
      </c>
      <c r="AO643" s="211" t="str">
        <f t="shared" si="428"/>
        <v>Yes</v>
      </c>
      <c r="AP643" s="211" t="str">
        <f t="shared" si="429"/>
        <v>No</v>
      </c>
      <c r="AQ643" s="211" t="str">
        <f t="shared" si="430"/>
        <v>DB_PKSNLR</v>
      </c>
      <c r="AR643" s="211" t="str">
        <f t="shared" si="431"/>
        <v>PKSNL2DMKR</v>
      </c>
      <c r="AS643" s="211" t="str">
        <f t="shared" si="432"/>
        <v/>
      </c>
      <c r="AT643" s="211" t="str">
        <f t="shared" si="433"/>
        <v/>
      </c>
      <c r="AU643" s="211" t="str">
        <f t="shared" si="434"/>
        <v/>
      </c>
      <c r="AV643" s="211" t="str">
        <f t="shared" si="435"/>
        <v>Legacy</v>
      </c>
      <c r="AW643" s="211" t="str">
        <f t="shared" si="436"/>
        <v>Wireless</v>
      </c>
      <c r="AX643" s="211" t="str">
        <f t="shared" si="439"/>
        <v>NO</v>
      </c>
      <c r="AY643" s="125" t="str">
        <f t="shared" si="440"/>
        <v>0</v>
      </c>
    </row>
    <row r="644" spans="1:51" s="211" customFormat="1" x14ac:dyDescent="0.25">
      <c r="A644" s="211" t="s">
        <v>4698</v>
      </c>
      <c r="B644" s="211" t="s">
        <v>4698</v>
      </c>
      <c r="C644" s="211" t="str">
        <f t="shared" si="402"/>
        <v>SNL Package w 2 Doors, 1 Motion, 1Keypad</v>
      </c>
      <c r="D644" s="211" t="str">
        <f t="shared" si="403"/>
        <v>Ensemble SNL avec 2 portes, 1 mouvement, 1 clavier</v>
      </c>
      <c r="E644" s="211" t="str">
        <f t="shared" si="404"/>
        <v/>
      </c>
      <c r="F644" s="211" t="str">
        <f t="shared" si="405"/>
        <v>SNL Package w 2 Doors, 1 Motion, 1Keypad</v>
      </c>
      <c r="G644" s="211" t="str">
        <f t="shared" si="406"/>
        <v>Ensemble SNL avec 2 portes, 1 mouvement, 1 clavier</v>
      </c>
      <c r="H644" s="211" t="str">
        <f t="shared" si="407"/>
        <v>SNL Package w 2 Doors, 1 Motion, 1Keypad</v>
      </c>
      <c r="I644" s="211" t="str">
        <f t="shared" si="437"/>
        <v>Ensemble SNL avec 2 portes, 1 mouvement, 1 clavier</v>
      </c>
      <c r="J644" s="211" t="str">
        <f t="shared" si="408"/>
        <v/>
      </c>
      <c r="K644" s="211" t="str">
        <f t="shared" si="409"/>
        <v/>
      </c>
      <c r="L644" s="211" t="str">
        <f t="shared" si="438"/>
        <v>Non-Inventory</v>
      </c>
      <c r="M644" s="211" t="str">
        <f t="shared" si="410"/>
        <v>NO</v>
      </c>
      <c r="N644" s="211" t="str">
        <f t="shared" si="411"/>
        <v>Product Bundle</v>
      </c>
      <c r="O644" s="211" t="str">
        <f t="shared" si="412"/>
        <v>Bundle</v>
      </c>
      <c r="P644" s="211" t="str">
        <f t="shared" si="413"/>
        <v>RMR</v>
      </c>
      <c r="Q644" s="349">
        <v>43930</v>
      </c>
      <c r="R644" s="349"/>
      <c r="S644" s="211" t="str">
        <f t="shared" si="414"/>
        <v>YES</v>
      </c>
      <c r="T644" s="211" t="str">
        <f t="shared" si="415"/>
        <v>NO</v>
      </c>
      <c r="U644" s="211" t="str">
        <f t="shared" si="416"/>
        <v>NO</v>
      </c>
      <c r="V644" s="211" t="str">
        <f t="shared" si="417"/>
        <v>NO</v>
      </c>
      <c r="W644" s="211" t="str">
        <f t="shared" si="418"/>
        <v>NO</v>
      </c>
      <c r="X644" s="211">
        <v>0</v>
      </c>
      <c r="Y644" s="211" t="s">
        <v>3277</v>
      </c>
      <c r="Z644" s="211" t="s">
        <v>3275</v>
      </c>
      <c r="AA644" s="211" t="s">
        <v>3319</v>
      </c>
      <c r="AB644" s="211" t="s">
        <v>3286</v>
      </c>
      <c r="AC644" s="211" t="s">
        <v>3286</v>
      </c>
      <c r="AD644" s="211" t="s">
        <v>3320</v>
      </c>
      <c r="AE644" s="211" t="str">
        <f t="shared" si="419"/>
        <v>Service</v>
      </c>
      <c r="AF644" s="211" t="str">
        <f t="shared" si="420"/>
        <v>Service</v>
      </c>
      <c r="AG644" s="211" t="str">
        <f t="shared" si="421"/>
        <v/>
      </c>
      <c r="AH644" s="211" t="str">
        <f t="shared" si="401"/>
        <v/>
      </c>
      <c r="AI644" s="211" t="str">
        <f t="shared" si="422"/>
        <v/>
      </c>
      <c r="AJ644" s="211" t="str">
        <f t="shared" si="423"/>
        <v/>
      </c>
      <c r="AK644" s="211" t="str">
        <f t="shared" si="424"/>
        <v/>
      </c>
      <c r="AL644" s="211" t="str">
        <f t="shared" si="425"/>
        <v/>
      </c>
      <c r="AM644" s="211" t="str">
        <f t="shared" si="426"/>
        <v/>
      </c>
      <c r="AN644" s="211" t="str">
        <f t="shared" si="427"/>
        <v>No</v>
      </c>
      <c r="AO644" s="211" t="str">
        <f t="shared" si="428"/>
        <v>Yes</v>
      </c>
      <c r="AP644" s="211" t="str">
        <f t="shared" si="429"/>
        <v>No</v>
      </c>
      <c r="AQ644" s="211" t="str">
        <f t="shared" si="430"/>
        <v>DB_PKSNL2DMK</v>
      </c>
      <c r="AR644" s="211" t="str">
        <f t="shared" si="431"/>
        <v>PKSNL2DMK</v>
      </c>
      <c r="AS644" s="211" t="str">
        <f t="shared" si="432"/>
        <v/>
      </c>
      <c r="AT644" s="211" t="str">
        <f t="shared" si="433"/>
        <v/>
      </c>
      <c r="AU644" s="211" t="str">
        <f t="shared" si="434"/>
        <v/>
      </c>
      <c r="AV644" s="211" t="str">
        <f t="shared" si="435"/>
        <v>Legacy</v>
      </c>
      <c r="AW644" s="211" t="str">
        <f t="shared" si="436"/>
        <v>Wireless</v>
      </c>
      <c r="AX644" s="211" t="str">
        <f t="shared" si="439"/>
        <v>NO</v>
      </c>
      <c r="AY644" s="125" t="str">
        <f t="shared" si="440"/>
        <v/>
      </c>
    </row>
    <row r="645" spans="1:51" s="211" customFormat="1" x14ac:dyDescent="0.25">
      <c r="A645" s="211" t="s">
        <v>4700</v>
      </c>
      <c r="B645" s="211" t="s">
        <v>4700</v>
      </c>
      <c r="C645" s="211" t="str">
        <f t="shared" si="402"/>
        <v>SNL Package w 2 Doors, 1 Motion, 1 Keypad</v>
      </c>
      <c r="D645" s="211" t="str">
        <f t="shared" si="403"/>
        <v>Ensemble SNL avec 2 portes, 1 mouvement, 1 clavier</v>
      </c>
      <c r="E645" s="211" t="str">
        <f t="shared" si="404"/>
        <v/>
      </c>
      <c r="F645" s="211" t="str">
        <f t="shared" si="405"/>
        <v>SNL Package w 2 Doors, 1 Motion, 1 Keypad</v>
      </c>
      <c r="G645" s="211" t="str">
        <f t="shared" si="406"/>
        <v>Ensemble SNL avec 2 portes, 1 mouvement, 1 clavier</v>
      </c>
      <c r="H645" s="211" t="str">
        <f t="shared" si="407"/>
        <v>SNL Package w 2 Doors, 1 Motion, 1 Keypad</v>
      </c>
      <c r="I645" s="211" t="str">
        <f t="shared" si="437"/>
        <v>Ensemble SNL avec 2 portes, 1 mouvement, 1 clavier</v>
      </c>
      <c r="J645" s="211" t="str">
        <f t="shared" si="408"/>
        <v/>
      </c>
      <c r="K645" s="211" t="str">
        <f t="shared" si="409"/>
        <v/>
      </c>
      <c r="L645" s="211" t="str">
        <f t="shared" si="438"/>
        <v>Non-Inventory</v>
      </c>
      <c r="M645" s="211" t="str">
        <f t="shared" si="410"/>
        <v>NO</v>
      </c>
      <c r="N645" s="211" t="str">
        <f t="shared" si="411"/>
        <v>Product Bundle</v>
      </c>
      <c r="O645" s="211" t="str">
        <f t="shared" si="412"/>
        <v>Bundle</v>
      </c>
      <c r="P645" s="211" t="str">
        <f t="shared" si="413"/>
        <v>RMR</v>
      </c>
      <c r="Q645" s="349">
        <v>43930</v>
      </c>
      <c r="R645" s="349"/>
      <c r="S645" s="211" t="str">
        <f t="shared" si="414"/>
        <v>YES</v>
      </c>
      <c r="T645" s="211" t="str">
        <f t="shared" si="415"/>
        <v>NO</v>
      </c>
      <c r="U645" s="211" t="str">
        <f t="shared" si="416"/>
        <v>NO</v>
      </c>
      <c r="V645" s="211" t="str">
        <f t="shared" si="417"/>
        <v>NO</v>
      </c>
      <c r="W645" s="211" t="str">
        <f t="shared" si="418"/>
        <v>NO</v>
      </c>
      <c r="X645" s="211">
        <v>0</v>
      </c>
      <c r="Y645" s="211" t="s">
        <v>3277</v>
      </c>
      <c r="Z645" s="211" t="s">
        <v>3275</v>
      </c>
      <c r="AA645" s="211" t="s">
        <v>3319</v>
      </c>
      <c r="AB645" s="211" t="s">
        <v>3286</v>
      </c>
      <c r="AC645" s="211" t="s">
        <v>3286</v>
      </c>
      <c r="AD645" s="211" t="s">
        <v>3320</v>
      </c>
      <c r="AE645" s="211" t="str">
        <f t="shared" si="419"/>
        <v>Service</v>
      </c>
      <c r="AF645" s="211" t="str">
        <f t="shared" si="420"/>
        <v>Service</v>
      </c>
      <c r="AG645" s="211" t="str">
        <f t="shared" si="421"/>
        <v/>
      </c>
      <c r="AH645" s="211" t="str">
        <f t="shared" si="401"/>
        <v/>
      </c>
      <c r="AI645" s="211" t="str">
        <f t="shared" si="422"/>
        <v/>
      </c>
      <c r="AJ645" s="211" t="str">
        <f t="shared" si="423"/>
        <v/>
      </c>
      <c r="AK645" s="211" t="str">
        <f t="shared" si="424"/>
        <v/>
      </c>
      <c r="AL645" s="211" t="str">
        <f t="shared" si="425"/>
        <v/>
      </c>
      <c r="AM645" s="211" t="str">
        <f t="shared" si="426"/>
        <v/>
      </c>
      <c r="AN645" s="211" t="str">
        <f t="shared" si="427"/>
        <v>No</v>
      </c>
      <c r="AO645" s="211" t="str">
        <f t="shared" si="428"/>
        <v>Yes</v>
      </c>
      <c r="AP645" s="211" t="str">
        <f t="shared" si="429"/>
        <v>No</v>
      </c>
      <c r="AQ645" s="211" t="str">
        <f t="shared" si="430"/>
        <v>DB_PKSNL2DMKR</v>
      </c>
      <c r="AR645" s="211" t="str">
        <f t="shared" si="431"/>
        <v>PKSNL2DMKR</v>
      </c>
      <c r="AS645" s="211" t="str">
        <f t="shared" si="432"/>
        <v/>
      </c>
      <c r="AT645" s="211" t="str">
        <f t="shared" si="433"/>
        <v/>
      </c>
      <c r="AU645" s="211" t="str">
        <f t="shared" si="434"/>
        <v/>
      </c>
      <c r="AV645" s="211" t="str">
        <f t="shared" si="435"/>
        <v>Legacy</v>
      </c>
      <c r="AW645" s="211" t="str">
        <f t="shared" si="436"/>
        <v>Wireless</v>
      </c>
      <c r="AX645" s="211" t="str">
        <f t="shared" si="439"/>
        <v>NO</v>
      </c>
      <c r="AY645" s="125" t="str">
        <f t="shared" si="440"/>
        <v/>
      </c>
    </row>
    <row r="646" spans="1:51" s="211" customFormat="1" x14ac:dyDescent="0.25">
      <c r="A646" s="211" t="s">
        <v>3678</v>
      </c>
      <c r="B646" s="211" t="s">
        <v>3678</v>
      </c>
      <c r="C646" s="211" t="str">
        <f t="shared" si="402"/>
        <v>Simon XT Takeover Smart Home Bundle</v>
      </c>
      <c r="D646" s="211" t="str">
        <f t="shared" si="403"/>
        <v>Simon XT Takeover Smart Home Bundle</v>
      </c>
      <c r="E646" s="211" t="str">
        <f t="shared" si="404"/>
        <v/>
      </c>
      <c r="F646" s="211" t="str">
        <f t="shared" si="405"/>
        <v>Simon XT Takeover Smart Home Bundle</v>
      </c>
      <c r="G646" s="211" t="str">
        <f t="shared" si="406"/>
        <v>Simon XT Takeover Smart Home Bundle</v>
      </c>
      <c r="H646" s="211" t="str">
        <f t="shared" si="407"/>
        <v>Simon XT Takeover Smart Home Bundle</v>
      </c>
      <c r="I646" s="211" t="str">
        <f t="shared" si="437"/>
        <v>Simon XT Takeover Smart Home Bundle</v>
      </c>
      <c r="J646" s="211" t="str">
        <f t="shared" si="408"/>
        <v>SIMON XT</v>
      </c>
      <c r="K646" s="211" t="str">
        <f t="shared" si="409"/>
        <v>PKTSCOMD</v>
      </c>
      <c r="L646" s="211" t="str">
        <f t="shared" si="438"/>
        <v>Non-Inventory</v>
      </c>
      <c r="M646" s="211" t="str">
        <f t="shared" si="410"/>
        <v>NO</v>
      </c>
      <c r="N646" s="211" t="str">
        <f t="shared" si="411"/>
        <v>Product Bundle</v>
      </c>
      <c r="O646" s="211" t="str">
        <f t="shared" si="412"/>
        <v>Bundle</v>
      </c>
      <c r="P646" s="211" t="str">
        <f t="shared" si="413"/>
        <v>RMR</v>
      </c>
      <c r="Q646" s="349">
        <v>43930</v>
      </c>
      <c r="R646" s="349"/>
      <c r="S646" s="211" t="str">
        <f t="shared" si="414"/>
        <v>YES</v>
      </c>
      <c r="T646" s="211" t="str">
        <f t="shared" si="415"/>
        <v>NO</v>
      </c>
      <c r="U646" s="211" t="str">
        <f t="shared" si="416"/>
        <v>NO</v>
      </c>
      <c r="V646" s="211" t="str">
        <f t="shared" si="417"/>
        <v>NO</v>
      </c>
      <c r="W646" s="211" t="str">
        <f t="shared" si="418"/>
        <v>NO</v>
      </c>
      <c r="X646" s="211">
        <v>0</v>
      </c>
      <c r="Y646" s="211" t="s">
        <v>3277</v>
      </c>
      <c r="Z646" s="211" t="s">
        <v>3275</v>
      </c>
      <c r="AA646" s="211" t="s">
        <v>3319</v>
      </c>
      <c r="AB646" s="211" t="s">
        <v>3286</v>
      </c>
      <c r="AC646" s="211" t="s">
        <v>3286</v>
      </c>
      <c r="AD646" s="211" t="s">
        <v>3320</v>
      </c>
      <c r="AE646" s="211" t="str">
        <f t="shared" si="419"/>
        <v>Service</v>
      </c>
      <c r="AF646" s="211" t="str">
        <f t="shared" si="420"/>
        <v>Service</v>
      </c>
      <c r="AG646" s="211" t="str">
        <f t="shared" si="421"/>
        <v/>
      </c>
      <c r="AH646" s="211" t="str">
        <f t="shared" si="401"/>
        <v/>
      </c>
      <c r="AI646" s="211" t="str">
        <f t="shared" si="422"/>
        <v/>
      </c>
      <c r="AJ646" s="211" t="str">
        <f t="shared" si="423"/>
        <v/>
      </c>
      <c r="AK646" s="211" t="str">
        <f t="shared" si="424"/>
        <v/>
      </c>
      <c r="AL646" s="211" t="str">
        <f t="shared" si="425"/>
        <v/>
      </c>
      <c r="AM646" s="211" t="str">
        <f t="shared" si="426"/>
        <v/>
      </c>
      <c r="AN646" s="211" t="str">
        <f t="shared" si="427"/>
        <v>No</v>
      </c>
      <c r="AO646" s="211" t="str">
        <f t="shared" si="428"/>
        <v>Yes</v>
      </c>
      <c r="AP646" s="211" t="str">
        <f t="shared" si="429"/>
        <v>No</v>
      </c>
      <c r="AQ646" s="211" t="str">
        <f t="shared" si="430"/>
        <v>DB_PKTSCOMD</v>
      </c>
      <c r="AR646" s="211" t="str">
        <f t="shared" si="431"/>
        <v>PKTSCOMD</v>
      </c>
      <c r="AS646" s="211" t="str">
        <f t="shared" si="432"/>
        <v/>
      </c>
      <c r="AT646" s="211" t="str">
        <f t="shared" si="433"/>
        <v/>
      </c>
      <c r="AU646" s="211" t="str">
        <f t="shared" si="434"/>
        <v/>
      </c>
      <c r="AV646" s="211" t="str">
        <f t="shared" si="435"/>
        <v>Legacy</v>
      </c>
      <c r="AW646" s="211" t="str">
        <f t="shared" si="436"/>
        <v>Wireless</v>
      </c>
      <c r="AX646" s="211" t="str">
        <f t="shared" si="439"/>
        <v>NO</v>
      </c>
      <c r="AY646" s="125" t="str">
        <f t="shared" si="440"/>
        <v>0</v>
      </c>
    </row>
    <row r="647" spans="1:51" s="211" customFormat="1" x14ac:dyDescent="0.25">
      <c r="A647" s="211" t="s">
        <v>3679</v>
      </c>
      <c r="B647" s="211" t="s">
        <v>3679</v>
      </c>
      <c r="C647" s="211" t="str">
        <f t="shared" si="402"/>
        <v>VideoRelay Service Fees, Bundle Pricing</v>
      </c>
      <c r="D647" s="211" t="str">
        <f t="shared" si="403"/>
        <v>VideoRelay Service Fees, Prix groupé</v>
      </c>
      <c r="E647" s="211" t="str">
        <f t="shared" si="404"/>
        <v/>
      </c>
      <c r="F647" s="211" t="str">
        <f t="shared" si="405"/>
        <v>VideoRelay Service Fees, Bundle Pricing</v>
      </c>
      <c r="G647" s="211" t="str">
        <f t="shared" si="406"/>
        <v>VideoRelay Service Fees, Prix groupé</v>
      </c>
      <c r="H647" s="211" t="str">
        <f t="shared" si="407"/>
        <v>VideoRelay Service Fees, Bundle Pricing</v>
      </c>
      <c r="I647" s="211" t="str">
        <f t="shared" si="437"/>
        <v>VideoRelay Service Fees, Prix groupé</v>
      </c>
      <c r="J647" s="211" t="str">
        <f t="shared" si="408"/>
        <v>VID</v>
      </c>
      <c r="K647" s="211" t="str">
        <f t="shared" si="409"/>
        <v>PKVID1</v>
      </c>
      <c r="L647" s="211" t="str">
        <f t="shared" si="438"/>
        <v>Non-Inventory</v>
      </c>
      <c r="M647" s="211" t="str">
        <f t="shared" si="410"/>
        <v>NO</v>
      </c>
      <c r="N647" s="211" t="str">
        <f t="shared" si="411"/>
        <v>Product Bundle</v>
      </c>
      <c r="O647" s="211" t="str">
        <f t="shared" si="412"/>
        <v>Bundle</v>
      </c>
      <c r="P647" s="211" t="str">
        <f t="shared" si="413"/>
        <v>One Time</v>
      </c>
      <c r="Q647" s="349">
        <v>43930</v>
      </c>
      <c r="R647" s="349"/>
      <c r="S647" s="211" t="str">
        <f t="shared" si="414"/>
        <v>YES</v>
      </c>
      <c r="T647" s="211" t="str">
        <f t="shared" si="415"/>
        <v>NO</v>
      </c>
      <c r="U647" s="211" t="str">
        <f t="shared" si="416"/>
        <v>NO</v>
      </c>
      <c r="V647" s="211" t="str">
        <f t="shared" si="417"/>
        <v>NO</v>
      </c>
      <c r="W647" s="211" t="str">
        <f t="shared" si="418"/>
        <v>NO</v>
      </c>
      <c r="X647" s="211">
        <v>0</v>
      </c>
      <c r="Y647" s="211" t="s">
        <v>3277</v>
      </c>
      <c r="Z647" s="211" t="s">
        <v>3275</v>
      </c>
      <c r="AA647" s="211" t="s">
        <v>3319</v>
      </c>
      <c r="AB647" s="211" t="s">
        <v>3286</v>
      </c>
      <c r="AC647" s="211" t="s">
        <v>3286</v>
      </c>
      <c r="AD647" s="211" t="s">
        <v>3320</v>
      </c>
      <c r="AE647" s="211" t="str">
        <f t="shared" si="419"/>
        <v>Service</v>
      </c>
      <c r="AF647" s="211" t="str">
        <f t="shared" si="420"/>
        <v>Service</v>
      </c>
      <c r="AG647" s="211" t="str">
        <f t="shared" si="421"/>
        <v/>
      </c>
      <c r="AH647" s="211" t="str">
        <f t="shared" si="401"/>
        <v/>
      </c>
      <c r="AI647" s="211" t="str">
        <f t="shared" si="422"/>
        <v/>
      </c>
      <c r="AJ647" s="211" t="str">
        <f t="shared" si="423"/>
        <v/>
      </c>
      <c r="AK647" s="211" t="str">
        <f t="shared" si="424"/>
        <v/>
      </c>
      <c r="AL647" s="211" t="str">
        <f t="shared" si="425"/>
        <v/>
      </c>
      <c r="AM647" s="211" t="str">
        <f t="shared" si="426"/>
        <v/>
      </c>
      <c r="AN647" s="211" t="str">
        <f t="shared" si="427"/>
        <v>No</v>
      </c>
      <c r="AO647" s="211" t="str">
        <f t="shared" si="428"/>
        <v>Yes</v>
      </c>
      <c r="AP647" s="211" t="str">
        <f t="shared" si="429"/>
        <v>No</v>
      </c>
      <c r="AQ647" s="211" t="str">
        <f t="shared" si="430"/>
        <v>DB_PKVID1</v>
      </c>
      <c r="AR647" s="211" t="str">
        <f t="shared" si="431"/>
        <v>PKVID1</v>
      </c>
      <c r="AS647" s="211" t="str">
        <f t="shared" si="432"/>
        <v/>
      </c>
      <c r="AT647" s="211" t="str">
        <f t="shared" si="433"/>
        <v/>
      </c>
      <c r="AU647" s="211" t="str">
        <f t="shared" si="434"/>
        <v/>
      </c>
      <c r="AV647" s="211" t="str">
        <f t="shared" si="435"/>
        <v>Legacy</v>
      </c>
      <c r="AW647" s="211" t="str">
        <f t="shared" si="436"/>
        <v>Wireless</v>
      </c>
      <c r="AX647" s="211" t="str">
        <f t="shared" si="439"/>
        <v>NO</v>
      </c>
      <c r="AY647" s="125" t="str">
        <f t="shared" si="440"/>
        <v>0</v>
      </c>
    </row>
    <row r="648" spans="1:51" s="211" customFormat="1" x14ac:dyDescent="0.25">
      <c r="A648" s="211" t="s">
        <v>3680</v>
      </c>
      <c r="B648" s="211" t="s">
        <v>3680</v>
      </c>
      <c r="C648" s="211" t="str">
        <f t="shared" si="402"/>
        <v>VideoRelay Service Fees</v>
      </c>
      <c r="D648" s="211" t="str">
        <f t="shared" si="403"/>
        <v>Frais de service VideoRelay</v>
      </c>
      <c r="E648" s="211" t="str">
        <f t="shared" si="404"/>
        <v/>
      </c>
      <c r="F648" s="211" t="str">
        <f t="shared" si="405"/>
        <v>VideoRelay Service Fees</v>
      </c>
      <c r="G648" s="211" t="str">
        <f t="shared" si="406"/>
        <v>Frais de service VideoRelay</v>
      </c>
      <c r="H648" s="211" t="str">
        <f t="shared" si="407"/>
        <v>VideoRelay Service Fees</v>
      </c>
      <c r="I648" s="211" t="str">
        <f t="shared" si="437"/>
        <v>Frais de service VideoRelay</v>
      </c>
      <c r="J648" s="211" t="str">
        <f t="shared" si="408"/>
        <v>VID</v>
      </c>
      <c r="K648" s="211" t="str">
        <f t="shared" si="409"/>
        <v>PKVID2</v>
      </c>
      <c r="L648" s="211" t="str">
        <f t="shared" si="438"/>
        <v>Non-Inventory</v>
      </c>
      <c r="M648" s="211" t="str">
        <f t="shared" si="410"/>
        <v>NO</v>
      </c>
      <c r="N648" s="211" t="str">
        <f t="shared" si="411"/>
        <v>Product Bundle</v>
      </c>
      <c r="O648" s="211" t="str">
        <f t="shared" si="412"/>
        <v>Bundle</v>
      </c>
      <c r="P648" s="211" t="str">
        <f t="shared" si="413"/>
        <v>RMR</v>
      </c>
      <c r="Q648" s="349">
        <v>43930</v>
      </c>
      <c r="R648" s="349"/>
      <c r="S648" s="211" t="str">
        <f t="shared" si="414"/>
        <v>YES</v>
      </c>
      <c r="T648" s="211" t="str">
        <f t="shared" si="415"/>
        <v>NO</v>
      </c>
      <c r="U648" s="211" t="str">
        <f t="shared" si="416"/>
        <v>NO</v>
      </c>
      <c r="V648" s="211" t="str">
        <f t="shared" si="417"/>
        <v>NO</v>
      </c>
      <c r="W648" s="211" t="str">
        <f t="shared" si="418"/>
        <v>NO</v>
      </c>
      <c r="X648" s="211">
        <v>0</v>
      </c>
      <c r="Y648" s="211" t="s">
        <v>3277</v>
      </c>
      <c r="Z648" s="211" t="s">
        <v>3275</v>
      </c>
      <c r="AA648" s="211" t="s">
        <v>3319</v>
      </c>
      <c r="AB648" s="211" t="s">
        <v>3286</v>
      </c>
      <c r="AC648" s="211" t="s">
        <v>3286</v>
      </c>
      <c r="AD648" s="211" t="s">
        <v>3320</v>
      </c>
      <c r="AE648" s="211" t="str">
        <f t="shared" si="419"/>
        <v>Service</v>
      </c>
      <c r="AF648" s="211" t="str">
        <f t="shared" si="420"/>
        <v>Service</v>
      </c>
      <c r="AG648" s="211" t="str">
        <f t="shared" si="421"/>
        <v/>
      </c>
      <c r="AH648" s="211" t="str">
        <f t="shared" si="401"/>
        <v/>
      </c>
      <c r="AI648" s="211" t="str">
        <f t="shared" si="422"/>
        <v/>
      </c>
      <c r="AJ648" s="211" t="str">
        <f t="shared" si="423"/>
        <v/>
      </c>
      <c r="AK648" s="211" t="str">
        <f t="shared" si="424"/>
        <v/>
      </c>
      <c r="AL648" s="211" t="str">
        <f t="shared" si="425"/>
        <v/>
      </c>
      <c r="AM648" s="211" t="str">
        <f t="shared" si="426"/>
        <v/>
      </c>
      <c r="AN648" s="211" t="str">
        <f t="shared" si="427"/>
        <v>No</v>
      </c>
      <c r="AO648" s="211" t="str">
        <f t="shared" si="428"/>
        <v>Yes</v>
      </c>
      <c r="AP648" s="211" t="str">
        <f t="shared" si="429"/>
        <v>No</v>
      </c>
      <c r="AQ648" s="211" t="str">
        <f t="shared" si="430"/>
        <v>DB_PKVID2</v>
      </c>
      <c r="AR648" s="211" t="str">
        <f t="shared" si="431"/>
        <v>PKVID2</v>
      </c>
      <c r="AS648" s="211" t="str">
        <f t="shared" si="432"/>
        <v/>
      </c>
      <c r="AT648" s="211" t="str">
        <f t="shared" si="433"/>
        <v/>
      </c>
      <c r="AU648" s="211" t="str">
        <f t="shared" si="434"/>
        <v/>
      </c>
      <c r="AV648" s="211" t="str">
        <f t="shared" si="435"/>
        <v>Legacy</v>
      </c>
      <c r="AW648" s="211" t="str">
        <f t="shared" si="436"/>
        <v>Wireless</v>
      </c>
      <c r="AX648" s="211" t="str">
        <f t="shared" si="439"/>
        <v>NO</v>
      </c>
      <c r="AY648" s="125" t="str">
        <f t="shared" si="440"/>
        <v>0</v>
      </c>
    </row>
    <row r="649" spans="1:51" s="211" customFormat="1" x14ac:dyDescent="0.25">
      <c r="A649" s="211" t="s">
        <v>3681</v>
      </c>
      <c r="B649" s="211" t="s">
        <v>3681</v>
      </c>
      <c r="C649" s="211" t="str">
        <f t="shared" si="402"/>
        <v>2GIG Video Bundle</v>
      </c>
      <c r="D649" s="211" t="str">
        <f t="shared" si="403"/>
        <v>Paquet vidéo 2GIG</v>
      </c>
      <c r="E649" s="211" t="str">
        <f t="shared" si="404"/>
        <v/>
      </c>
      <c r="F649" s="211" t="str">
        <f t="shared" si="405"/>
        <v>2GIG Video Bundle</v>
      </c>
      <c r="G649" s="211" t="str">
        <f t="shared" si="406"/>
        <v>Paquet vidéo 2GIG</v>
      </c>
      <c r="H649" s="211" t="str">
        <f t="shared" si="407"/>
        <v>2GIG Video Bundle</v>
      </c>
      <c r="I649" s="211" t="str">
        <f t="shared" si="437"/>
        <v>Paquet vidéo 2GIG</v>
      </c>
      <c r="J649" s="211" t="str">
        <f t="shared" si="408"/>
        <v>2GIG-GC2</v>
      </c>
      <c r="K649" s="211" t="str">
        <f t="shared" si="409"/>
        <v>PKVIDEO</v>
      </c>
      <c r="L649" s="211" t="str">
        <f t="shared" si="438"/>
        <v>Non-Inventory</v>
      </c>
      <c r="M649" s="211" t="str">
        <f t="shared" si="410"/>
        <v>NO</v>
      </c>
      <c r="N649" s="211" t="str">
        <f t="shared" si="411"/>
        <v>Product Bundle</v>
      </c>
      <c r="O649" s="211" t="str">
        <f t="shared" si="412"/>
        <v>Bundle</v>
      </c>
      <c r="P649" s="211" t="str">
        <f t="shared" si="413"/>
        <v>RMR</v>
      </c>
      <c r="Q649" s="349">
        <v>43930</v>
      </c>
      <c r="R649" s="349"/>
      <c r="S649" s="211" t="str">
        <f t="shared" si="414"/>
        <v>YES</v>
      </c>
      <c r="T649" s="211" t="str">
        <f t="shared" si="415"/>
        <v>NO</v>
      </c>
      <c r="U649" s="211" t="str">
        <f t="shared" si="416"/>
        <v>NO</v>
      </c>
      <c r="V649" s="211" t="str">
        <f t="shared" si="417"/>
        <v>NO</v>
      </c>
      <c r="W649" s="211" t="str">
        <f t="shared" si="418"/>
        <v>NO</v>
      </c>
      <c r="X649" s="211">
        <v>0</v>
      </c>
      <c r="Y649" s="211" t="s">
        <v>3277</v>
      </c>
      <c r="Z649" s="211" t="s">
        <v>3275</v>
      </c>
      <c r="AA649" s="211" t="s">
        <v>3319</v>
      </c>
      <c r="AB649" s="211" t="s">
        <v>3286</v>
      </c>
      <c r="AC649" s="211" t="s">
        <v>3286</v>
      </c>
      <c r="AD649" s="211" t="s">
        <v>3320</v>
      </c>
      <c r="AE649" s="211" t="str">
        <f t="shared" si="419"/>
        <v>Service</v>
      </c>
      <c r="AF649" s="211" t="str">
        <f t="shared" si="420"/>
        <v>Service</v>
      </c>
      <c r="AG649" s="211" t="str">
        <f t="shared" si="421"/>
        <v/>
      </c>
      <c r="AH649" s="211" t="str">
        <f t="shared" si="401"/>
        <v/>
      </c>
      <c r="AI649" s="211" t="str">
        <f t="shared" si="422"/>
        <v/>
      </c>
      <c r="AJ649" s="211" t="str">
        <f t="shared" si="423"/>
        <v/>
      </c>
      <c r="AK649" s="211" t="str">
        <f t="shared" si="424"/>
        <v/>
      </c>
      <c r="AL649" s="211" t="str">
        <f t="shared" si="425"/>
        <v/>
      </c>
      <c r="AM649" s="211" t="str">
        <f t="shared" si="426"/>
        <v/>
      </c>
      <c r="AN649" s="211" t="str">
        <f t="shared" si="427"/>
        <v>No</v>
      </c>
      <c r="AO649" s="211" t="str">
        <f t="shared" si="428"/>
        <v>Yes</v>
      </c>
      <c r="AP649" s="211" t="str">
        <f t="shared" si="429"/>
        <v>No</v>
      </c>
      <c r="AQ649" s="211" t="str">
        <f t="shared" si="430"/>
        <v>DB_PKVIDEO</v>
      </c>
      <c r="AR649" s="211" t="str">
        <f t="shared" si="431"/>
        <v>PKVIDEO</v>
      </c>
      <c r="AS649" s="211" t="str">
        <f t="shared" si="432"/>
        <v/>
      </c>
      <c r="AT649" s="211" t="str">
        <f t="shared" si="433"/>
        <v/>
      </c>
      <c r="AU649" s="211" t="str">
        <f t="shared" si="434"/>
        <v/>
      </c>
      <c r="AV649" s="211" t="str">
        <f t="shared" si="435"/>
        <v>Legacy</v>
      </c>
      <c r="AW649" s="211" t="str">
        <f t="shared" si="436"/>
        <v>Wireless</v>
      </c>
      <c r="AX649" s="211" t="str">
        <f t="shared" si="439"/>
        <v>NO</v>
      </c>
      <c r="AY649" s="125" t="str">
        <f t="shared" si="440"/>
        <v>0</v>
      </c>
    </row>
    <row r="650" spans="1:51" s="211" customFormat="1" x14ac:dyDescent="0.25">
      <c r="A650" s="211" t="s">
        <v>3682</v>
      </c>
      <c r="B650" s="211" t="s">
        <v>3682</v>
      </c>
      <c r="C650" s="211" t="str">
        <f t="shared" si="402"/>
        <v>VideoRelay Service Fees, Bundle Pricing</v>
      </c>
      <c r="D650" s="211" t="str">
        <f t="shared" si="403"/>
        <v>VideoRelay Service Fees, Prix groupé</v>
      </c>
      <c r="E650" s="211" t="str">
        <f t="shared" si="404"/>
        <v/>
      </c>
      <c r="F650" s="211" t="str">
        <f t="shared" si="405"/>
        <v>VideoRelay Service Fees, Bundle Pricing</v>
      </c>
      <c r="G650" s="211" t="str">
        <f t="shared" si="406"/>
        <v>VideoRelay Service Fees, Prix groupé</v>
      </c>
      <c r="H650" s="211" t="str">
        <f t="shared" si="407"/>
        <v>VideoRelay Service Fees, Bundle Pricing</v>
      </c>
      <c r="I650" s="211" t="str">
        <f t="shared" si="437"/>
        <v>VideoRelay Service Fees, Prix groupé</v>
      </c>
      <c r="J650" s="211" t="str">
        <f t="shared" si="408"/>
        <v>VID</v>
      </c>
      <c r="K650" s="211" t="str">
        <f t="shared" si="409"/>
        <v>PKVR1</v>
      </c>
      <c r="L650" s="211" t="str">
        <f t="shared" si="438"/>
        <v>Non-Inventory</v>
      </c>
      <c r="M650" s="211" t="str">
        <f t="shared" si="410"/>
        <v>NO</v>
      </c>
      <c r="N650" s="211" t="str">
        <f t="shared" si="411"/>
        <v>Product Bundle</v>
      </c>
      <c r="O650" s="211" t="str">
        <f t="shared" si="412"/>
        <v>Bundle</v>
      </c>
      <c r="P650" s="211" t="str">
        <f t="shared" si="413"/>
        <v>One Time</v>
      </c>
      <c r="Q650" s="349">
        <v>43930</v>
      </c>
      <c r="R650" s="349"/>
      <c r="S650" s="211" t="str">
        <f t="shared" si="414"/>
        <v>YES</v>
      </c>
      <c r="T650" s="211" t="str">
        <f t="shared" si="415"/>
        <v>NO</v>
      </c>
      <c r="U650" s="211" t="str">
        <f t="shared" si="416"/>
        <v>NO</v>
      </c>
      <c r="V650" s="211" t="str">
        <f t="shared" si="417"/>
        <v>NO</v>
      </c>
      <c r="W650" s="211" t="str">
        <f t="shared" si="418"/>
        <v>NO</v>
      </c>
      <c r="X650" s="211">
        <v>0</v>
      </c>
      <c r="Y650" s="211" t="s">
        <v>3277</v>
      </c>
      <c r="Z650" s="211" t="s">
        <v>3275</v>
      </c>
      <c r="AA650" s="211" t="s">
        <v>3319</v>
      </c>
      <c r="AB650" s="211" t="s">
        <v>3286</v>
      </c>
      <c r="AC650" s="211" t="s">
        <v>3286</v>
      </c>
      <c r="AD650" s="211" t="s">
        <v>3320</v>
      </c>
      <c r="AE650" s="211" t="str">
        <f t="shared" si="419"/>
        <v>Service</v>
      </c>
      <c r="AF650" s="211" t="str">
        <f t="shared" si="420"/>
        <v>Service</v>
      </c>
      <c r="AG650" s="211" t="str">
        <f t="shared" si="421"/>
        <v/>
      </c>
      <c r="AH650" s="211" t="str">
        <f t="shared" ref="AH650:AH713" si="441">IF(VLOOKUP(A650,masterdata,37,0)="","",VLOOKUP(A650,masterdata,37,0))</f>
        <v/>
      </c>
      <c r="AI650" s="211" t="str">
        <f t="shared" si="422"/>
        <v/>
      </c>
      <c r="AJ650" s="211" t="str">
        <f t="shared" si="423"/>
        <v/>
      </c>
      <c r="AK650" s="211" t="str">
        <f t="shared" si="424"/>
        <v/>
      </c>
      <c r="AL650" s="211" t="str">
        <f t="shared" si="425"/>
        <v/>
      </c>
      <c r="AM650" s="211" t="str">
        <f t="shared" si="426"/>
        <v/>
      </c>
      <c r="AN650" s="211" t="str">
        <f t="shared" si="427"/>
        <v>No</v>
      </c>
      <c r="AO650" s="211" t="str">
        <f t="shared" si="428"/>
        <v>Yes</v>
      </c>
      <c r="AP650" s="211" t="str">
        <f t="shared" si="429"/>
        <v>No</v>
      </c>
      <c r="AQ650" s="211" t="str">
        <f t="shared" si="430"/>
        <v>DB_PKVR1</v>
      </c>
      <c r="AR650" s="211" t="str">
        <f t="shared" si="431"/>
        <v>PKVR1</v>
      </c>
      <c r="AS650" s="211" t="str">
        <f t="shared" si="432"/>
        <v/>
      </c>
      <c r="AT650" s="211" t="str">
        <f t="shared" si="433"/>
        <v/>
      </c>
      <c r="AU650" s="211" t="str">
        <f t="shared" si="434"/>
        <v/>
      </c>
      <c r="AV650" s="211" t="str">
        <f t="shared" si="435"/>
        <v>Legacy</v>
      </c>
      <c r="AW650" s="211" t="str">
        <f t="shared" si="436"/>
        <v>Wireless</v>
      </c>
      <c r="AX650" s="211" t="str">
        <f t="shared" si="439"/>
        <v>NO</v>
      </c>
      <c r="AY650" s="125" t="str">
        <f t="shared" si="440"/>
        <v>0</v>
      </c>
    </row>
    <row r="651" spans="1:51" s="211" customFormat="1" x14ac:dyDescent="0.25">
      <c r="A651" s="211" t="s">
        <v>3683</v>
      </c>
      <c r="B651" s="211" t="s">
        <v>3683</v>
      </c>
      <c r="C651" s="211" t="str">
        <f t="shared" si="402"/>
        <v>VideoRelay Service Fees Non Bundle</v>
      </c>
      <c r="D651" s="211" t="str">
        <f t="shared" si="403"/>
        <v>VideoRelay Frais de service non bundle</v>
      </c>
      <c r="E651" s="211" t="str">
        <f t="shared" si="404"/>
        <v/>
      </c>
      <c r="F651" s="211" t="str">
        <f t="shared" si="405"/>
        <v>VideoRelay Service Fees Non Bundle</v>
      </c>
      <c r="G651" s="211" t="str">
        <f t="shared" si="406"/>
        <v>VideoRelay Frais de service non bundle</v>
      </c>
      <c r="H651" s="211" t="str">
        <f t="shared" si="407"/>
        <v>VideoRelay Service Fees Non Bundle</v>
      </c>
      <c r="I651" s="211" t="str">
        <f t="shared" si="437"/>
        <v>VideoRelay Frais de service non bundle</v>
      </c>
      <c r="J651" s="211" t="str">
        <f t="shared" si="408"/>
        <v>VID</v>
      </c>
      <c r="K651" s="211" t="str">
        <f t="shared" si="409"/>
        <v>PKVR2</v>
      </c>
      <c r="L651" s="211" t="str">
        <f t="shared" si="438"/>
        <v>Non-Inventory</v>
      </c>
      <c r="M651" s="211" t="str">
        <f t="shared" si="410"/>
        <v>NO</v>
      </c>
      <c r="N651" s="211" t="str">
        <f t="shared" si="411"/>
        <v>Product Bundle</v>
      </c>
      <c r="O651" s="211" t="str">
        <f t="shared" si="412"/>
        <v>Bundle</v>
      </c>
      <c r="P651" s="211" t="str">
        <f t="shared" si="413"/>
        <v>One Time</v>
      </c>
      <c r="Q651" s="349">
        <v>43930</v>
      </c>
      <c r="R651" s="349"/>
      <c r="S651" s="211" t="str">
        <f t="shared" si="414"/>
        <v>YES</v>
      </c>
      <c r="T651" s="211" t="str">
        <f t="shared" si="415"/>
        <v>NO</v>
      </c>
      <c r="U651" s="211" t="str">
        <f t="shared" si="416"/>
        <v>NO</v>
      </c>
      <c r="V651" s="211" t="str">
        <f t="shared" si="417"/>
        <v>NO</v>
      </c>
      <c r="W651" s="211" t="str">
        <f t="shared" si="418"/>
        <v>NO</v>
      </c>
      <c r="X651" s="211">
        <v>0</v>
      </c>
      <c r="Y651" s="211" t="s">
        <v>3277</v>
      </c>
      <c r="Z651" s="211" t="s">
        <v>3275</v>
      </c>
      <c r="AA651" s="211" t="s">
        <v>3319</v>
      </c>
      <c r="AB651" s="211" t="s">
        <v>3286</v>
      </c>
      <c r="AC651" s="211" t="s">
        <v>3286</v>
      </c>
      <c r="AD651" s="211" t="s">
        <v>3320</v>
      </c>
      <c r="AE651" s="211" t="str">
        <f t="shared" si="419"/>
        <v>Service</v>
      </c>
      <c r="AF651" s="211" t="str">
        <f t="shared" si="420"/>
        <v>Service</v>
      </c>
      <c r="AG651" s="211" t="str">
        <f t="shared" si="421"/>
        <v/>
      </c>
      <c r="AH651" s="211" t="str">
        <f t="shared" si="441"/>
        <v/>
      </c>
      <c r="AI651" s="211" t="str">
        <f t="shared" si="422"/>
        <v/>
      </c>
      <c r="AJ651" s="211" t="str">
        <f t="shared" si="423"/>
        <v/>
      </c>
      <c r="AK651" s="211" t="str">
        <f t="shared" si="424"/>
        <v/>
      </c>
      <c r="AL651" s="211" t="str">
        <f t="shared" si="425"/>
        <v/>
      </c>
      <c r="AM651" s="211" t="str">
        <f t="shared" si="426"/>
        <v/>
      </c>
      <c r="AN651" s="211" t="str">
        <f t="shared" si="427"/>
        <v>No</v>
      </c>
      <c r="AO651" s="211" t="str">
        <f t="shared" si="428"/>
        <v>Yes</v>
      </c>
      <c r="AP651" s="211" t="str">
        <f t="shared" si="429"/>
        <v>No</v>
      </c>
      <c r="AQ651" s="211" t="str">
        <f t="shared" si="430"/>
        <v>DB_PKVR2</v>
      </c>
      <c r="AR651" s="211" t="str">
        <f t="shared" si="431"/>
        <v>PKVR2</v>
      </c>
      <c r="AS651" s="211" t="str">
        <f t="shared" si="432"/>
        <v/>
      </c>
      <c r="AT651" s="211" t="str">
        <f t="shared" si="433"/>
        <v/>
      </c>
      <c r="AU651" s="211" t="str">
        <f t="shared" si="434"/>
        <v/>
      </c>
      <c r="AV651" s="211" t="str">
        <f t="shared" si="435"/>
        <v>Legacy</v>
      </c>
      <c r="AW651" s="211" t="str">
        <f t="shared" si="436"/>
        <v>Wireless</v>
      </c>
      <c r="AX651" s="211" t="str">
        <f t="shared" si="439"/>
        <v>NO</v>
      </c>
      <c r="AY651" s="125" t="str">
        <f t="shared" si="440"/>
        <v>0</v>
      </c>
    </row>
    <row r="652" spans="1:51" s="211" customFormat="1" x14ac:dyDescent="0.25">
      <c r="A652" s="211" t="s">
        <v>3684</v>
      </c>
      <c r="B652" s="211" t="s">
        <v>3684</v>
      </c>
      <c r="C652" s="211" t="str">
        <f t="shared" si="402"/>
        <v>2 GIG Platinum Service - 10 Point System</v>
      </c>
      <c r="D652" s="211" t="str">
        <f t="shared" si="403"/>
        <v>2 GIG Platinum Service - Système 10 Points</v>
      </c>
      <c r="E652" s="211" t="str">
        <f t="shared" si="404"/>
        <v/>
      </c>
      <c r="F652" s="211" t="str">
        <f t="shared" si="405"/>
        <v>2 GIG Platinum Service - 10 Point System</v>
      </c>
      <c r="G652" s="211" t="str">
        <f t="shared" si="406"/>
        <v>2 GIG Platinum Service - Système 10 Points</v>
      </c>
      <c r="H652" s="211" t="str">
        <f t="shared" si="407"/>
        <v>2 GIG Platinum Service - 10 Point System</v>
      </c>
      <c r="I652" s="211" t="str">
        <f t="shared" si="437"/>
        <v>2 GIG Platinum Service - Système 10 Points</v>
      </c>
      <c r="J652" s="211" t="str">
        <f t="shared" si="408"/>
        <v>2GIG-GC2</v>
      </c>
      <c r="K652" s="211" t="str">
        <f t="shared" si="409"/>
        <v>PLATINUM</v>
      </c>
      <c r="L652" s="211" t="str">
        <f t="shared" si="438"/>
        <v>Non-Inventory</v>
      </c>
      <c r="M652" s="211" t="str">
        <f t="shared" si="410"/>
        <v>NO</v>
      </c>
      <c r="N652" s="211" t="str">
        <f t="shared" si="411"/>
        <v>Product Bundle</v>
      </c>
      <c r="O652" s="211" t="str">
        <f t="shared" si="412"/>
        <v>Bundle</v>
      </c>
      <c r="P652" s="211" t="str">
        <f t="shared" si="413"/>
        <v>RMR</v>
      </c>
      <c r="Q652" s="349">
        <v>43930</v>
      </c>
      <c r="R652" s="349"/>
      <c r="S652" s="211" t="str">
        <f t="shared" si="414"/>
        <v>YES</v>
      </c>
      <c r="T652" s="211" t="str">
        <f t="shared" si="415"/>
        <v>NO</v>
      </c>
      <c r="U652" s="211" t="str">
        <f t="shared" si="416"/>
        <v>NO</v>
      </c>
      <c r="V652" s="211" t="str">
        <f t="shared" si="417"/>
        <v>NO</v>
      </c>
      <c r="W652" s="211" t="str">
        <f t="shared" si="418"/>
        <v>NO</v>
      </c>
      <c r="X652" s="211">
        <v>0</v>
      </c>
      <c r="Y652" s="211" t="s">
        <v>3277</v>
      </c>
      <c r="Z652" s="211" t="s">
        <v>3275</v>
      </c>
      <c r="AA652" s="211" t="s">
        <v>3319</v>
      </c>
      <c r="AB652" s="211" t="s">
        <v>3286</v>
      </c>
      <c r="AC652" s="211" t="s">
        <v>3286</v>
      </c>
      <c r="AD652" s="211" t="s">
        <v>3320</v>
      </c>
      <c r="AE652" s="211" t="str">
        <f t="shared" si="419"/>
        <v>Service</v>
      </c>
      <c r="AF652" s="211" t="str">
        <f t="shared" si="420"/>
        <v>Service</v>
      </c>
      <c r="AG652" s="211" t="str">
        <f t="shared" si="421"/>
        <v/>
      </c>
      <c r="AH652" s="211" t="str">
        <f t="shared" si="441"/>
        <v/>
      </c>
      <c r="AI652" s="211" t="str">
        <f t="shared" si="422"/>
        <v/>
      </c>
      <c r="AJ652" s="211" t="str">
        <f t="shared" si="423"/>
        <v/>
      </c>
      <c r="AK652" s="211" t="str">
        <f t="shared" si="424"/>
        <v/>
      </c>
      <c r="AL652" s="211" t="str">
        <f t="shared" si="425"/>
        <v/>
      </c>
      <c r="AM652" s="211" t="str">
        <f t="shared" si="426"/>
        <v/>
      </c>
      <c r="AN652" s="211" t="str">
        <f t="shared" si="427"/>
        <v>No</v>
      </c>
      <c r="AO652" s="211" t="str">
        <f t="shared" si="428"/>
        <v>Yes</v>
      </c>
      <c r="AP652" s="211" t="str">
        <f t="shared" si="429"/>
        <v>No</v>
      </c>
      <c r="AQ652" s="211" t="str">
        <f t="shared" si="430"/>
        <v>DB_PLATINUM</v>
      </c>
      <c r="AR652" s="211" t="str">
        <f t="shared" si="431"/>
        <v>PLATINUM</v>
      </c>
      <c r="AS652" s="211" t="str">
        <f t="shared" si="432"/>
        <v/>
      </c>
      <c r="AT652" s="211" t="str">
        <f t="shared" si="433"/>
        <v/>
      </c>
      <c r="AU652" s="211" t="str">
        <f t="shared" si="434"/>
        <v/>
      </c>
      <c r="AV652" s="211" t="str">
        <f t="shared" si="435"/>
        <v>Legacy</v>
      </c>
      <c r="AW652" s="211" t="str">
        <f t="shared" si="436"/>
        <v>Wireless</v>
      </c>
      <c r="AX652" s="211" t="str">
        <f t="shared" si="439"/>
        <v>NO</v>
      </c>
      <c r="AY652" s="125">
        <f t="shared" si="440"/>
        <v>0</v>
      </c>
    </row>
    <row r="653" spans="1:51" s="211" customFormat="1" x14ac:dyDescent="0.25">
      <c r="A653" s="211" t="s">
        <v>3685</v>
      </c>
      <c r="B653" s="211" t="s">
        <v>3685</v>
      </c>
      <c r="C653" s="211" t="str">
        <f t="shared" si="402"/>
        <v>Video Expansion/Auto</v>
      </c>
      <c r="D653" s="211" t="str">
        <f t="shared" si="403"/>
        <v>Extension vidéo / Auto</v>
      </c>
      <c r="E653" s="211" t="str">
        <f t="shared" si="404"/>
        <v/>
      </c>
      <c r="F653" s="211" t="str">
        <f t="shared" si="405"/>
        <v>Video Expansion/Auto</v>
      </c>
      <c r="G653" s="211" t="str">
        <f t="shared" si="406"/>
        <v>Extension vidéo / Auto</v>
      </c>
      <c r="H653" s="211" t="str">
        <f t="shared" si="407"/>
        <v>Video Expansion/Auto</v>
      </c>
      <c r="I653" s="211" t="str">
        <f t="shared" si="437"/>
        <v>Extension vidéo / Auto</v>
      </c>
      <c r="J653" s="211" t="str">
        <f t="shared" si="408"/>
        <v>QOLSYS_PG</v>
      </c>
      <c r="K653" s="211" t="str">
        <f t="shared" si="409"/>
        <v>VEXPAN</v>
      </c>
      <c r="L653" s="211" t="str">
        <f t="shared" si="438"/>
        <v>Non-Inventory</v>
      </c>
      <c r="M653" s="211" t="str">
        <f t="shared" si="410"/>
        <v>NO</v>
      </c>
      <c r="N653" s="211" t="str">
        <f t="shared" si="411"/>
        <v>Product Bundle</v>
      </c>
      <c r="O653" s="211" t="str">
        <f t="shared" si="412"/>
        <v>Bundle</v>
      </c>
      <c r="P653" s="211" t="str">
        <f t="shared" si="413"/>
        <v>RMR</v>
      </c>
      <c r="Q653" s="349">
        <v>43930</v>
      </c>
      <c r="R653" s="349"/>
      <c r="S653" s="211" t="str">
        <f t="shared" si="414"/>
        <v>YES</v>
      </c>
      <c r="T653" s="211" t="str">
        <f t="shared" si="415"/>
        <v>NO</v>
      </c>
      <c r="U653" s="211" t="str">
        <f t="shared" si="416"/>
        <v>NO</v>
      </c>
      <c r="V653" s="211" t="str">
        <f t="shared" si="417"/>
        <v>NO</v>
      </c>
      <c r="W653" s="211" t="str">
        <f t="shared" si="418"/>
        <v>NO</v>
      </c>
      <c r="X653" s="211">
        <v>0</v>
      </c>
      <c r="Y653" s="211" t="s">
        <v>3277</v>
      </c>
      <c r="Z653" s="211" t="s">
        <v>3275</v>
      </c>
      <c r="AA653" s="211" t="s">
        <v>3319</v>
      </c>
      <c r="AB653" s="211" t="s">
        <v>3286</v>
      </c>
      <c r="AC653" s="211" t="s">
        <v>3286</v>
      </c>
      <c r="AD653" s="211" t="s">
        <v>3320</v>
      </c>
      <c r="AE653" s="211" t="str">
        <f t="shared" si="419"/>
        <v>Service</v>
      </c>
      <c r="AF653" s="211" t="str">
        <f t="shared" si="420"/>
        <v>Service</v>
      </c>
      <c r="AG653" s="211" t="str">
        <f t="shared" si="421"/>
        <v/>
      </c>
      <c r="AH653" s="211" t="str">
        <f t="shared" si="441"/>
        <v/>
      </c>
      <c r="AI653" s="211" t="str">
        <f t="shared" si="422"/>
        <v/>
      </c>
      <c r="AJ653" s="211" t="str">
        <f t="shared" si="423"/>
        <v/>
      </c>
      <c r="AK653" s="211" t="str">
        <f t="shared" si="424"/>
        <v/>
      </c>
      <c r="AL653" s="211" t="str">
        <f t="shared" si="425"/>
        <v/>
      </c>
      <c r="AM653" s="211" t="str">
        <f t="shared" si="426"/>
        <v/>
      </c>
      <c r="AN653" s="211" t="str">
        <f t="shared" si="427"/>
        <v>No</v>
      </c>
      <c r="AO653" s="211" t="str">
        <f t="shared" si="428"/>
        <v>Yes</v>
      </c>
      <c r="AP653" s="211" t="str">
        <f t="shared" si="429"/>
        <v>No</v>
      </c>
      <c r="AQ653" s="211" t="str">
        <f t="shared" si="430"/>
        <v>DB_VEXPAN</v>
      </c>
      <c r="AR653" s="211" t="str">
        <f t="shared" si="431"/>
        <v>VID&amp;AUTO</v>
      </c>
      <c r="AS653" s="211" t="str">
        <f t="shared" si="432"/>
        <v/>
      </c>
      <c r="AT653" s="211" t="str">
        <f t="shared" si="433"/>
        <v/>
      </c>
      <c r="AU653" s="211" t="str">
        <f t="shared" si="434"/>
        <v/>
      </c>
      <c r="AV653" s="211" t="str">
        <f t="shared" si="435"/>
        <v>Legacy</v>
      </c>
      <c r="AW653" s="211" t="str">
        <f t="shared" si="436"/>
        <v>Wireless</v>
      </c>
      <c r="AX653" s="211" t="str">
        <f t="shared" si="439"/>
        <v>NO</v>
      </c>
      <c r="AY653" s="125" t="str">
        <f t="shared" si="440"/>
        <v>0</v>
      </c>
    </row>
    <row r="654" spans="1:51" s="211" customFormat="1" x14ac:dyDescent="0.25">
      <c r="A654" s="211" t="s">
        <v>3808</v>
      </c>
      <c r="B654" s="211" t="s">
        <v>3808</v>
      </c>
      <c r="C654" s="211" t="str">
        <f t="shared" si="402"/>
        <v>Home Automation Bundle</v>
      </c>
      <c r="D654" s="211" t="str">
        <f t="shared" si="403"/>
        <v>Pack domotique</v>
      </c>
      <c r="E654" s="211" t="str">
        <f t="shared" si="404"/>
        <v/>
      </c>
      <c r="F654" s="211" t="str">
        <f t="shared" si="405"/>
        <v>Home Automation Bundle</v>
      </c>
      <c r="G654" s="211" t="str">
        <f t="shared" si="406"/>
        <v>Pack domotique</v>
      </c>
      <c r="H654" s="211" t="str">
        <f t="shared" si="407"/>
        <v>Home Automation Bundle</v>
      </c>
      <c r="I654" s="211" t="str">
        <f t="shared" si="437"/>
        <v>Pack domotique</v>
      </c>
      <c r="J654" s="211" t="str">
        <f t="shared" si="408"/>
        <v/>
      </c>
      <c r="K654" s="211" t="str">
        <f t="shared" si="409"/>
        <v/>
      </c>
      <c r="L654" s="211" t="str">
        <f t="shared" si="438"/>
        <v>Non-Inventory</v>
      </c>
      <c r="M654" s="211" t="str">
        <f t="shared" si="410"/>
        <v>NO</v>
      </c>
      <c r="N654" s="211" t="str">
        <f t="shared" si="411"/>
        <v>Product</v>
      </c>
      <c r="O654" s="211" t="str">
        <f t="shared" si="412"/>
        <v>Service</v>
      </c>
      <c r="P654" s="211" t="str">
        <f t="shared" si="413"/>
        <v>RMR</v>
      </c>
      <c r="Q654" s="349">
        <v>43930</v>
      </c>
      <c r="R654" s="349"/>
      <c r="S654" s="211" t="str">
        <f t="shared" si="414"/>
        <v>NO</v>
      </c>
      <c r="T654" s="211" t="str">
        <f t="shared" si="415"/>
        <v>NO</v>
      </c>
      <c r="U654" s="211" t="str">
        <f t="shared" si="416"/>
        <v>NO</v>
      </c>
      <c r="V654" s="211" t="str">
        <f t="shared" si="417"/>
        <v>NO</v>
      </c>
      <c r="W654" s="211" t="str">
        <f t="shared" si="418"/>
        <v>NO</v>
      </c>
      <c r="X654" s="211">
        <v>0</v>
      </c>
      <c r="Y654" s="211" t="s">
        <v>3277</v>
      </c>
      <c r="Z654" s="211" t="s">
        <v>3275</v>
      </c>
      <c r="AA654" s="211" t="s">
        <v>3319</v>
      </c>
      <c r="AB654" s="211" t="s">
        <v>3286</v>
      </c>
      <c r="AC654" s="211" t="s">
        <v>3286</v>
      </c>
      <c r="AD654" s="211" t="s">
        <v>3320</v>
      </c>
      <c r="AE654" s="211" t="str">
        <f t="shared" si="419"/>
        <v>Service</v>
      </c>
      <c r="AF654" s="211" t="str">
        <f t="shared" si="420"/>
        <v>Service</v>
      </c>
      <c r="AG654" s="211" t="str">
        <f t="shared" si="421"/>
        <v/>
      </c>
      <c r="AH654" s="211" t="str">
        <f t="shared" si="441"/>
        <v/>
      </c>
      <c r="AI654" s="211" t="str">
        <f t="shared" si="422"/>
        <v/>
      </c>
      <c r="AJ654" s="211" t="str">
        <f t="shared" si="423"/>
        <v/>
      </c>
      <c r="AK654" s="211" t="str">
        <f t="shared" si="424"/>
        <v/>
      </c>
      <c r="AL654" s="211" t="str">
        <f t="shared" si="425"/>
        <v/>
      </c>
      <c r="AM654" s="211" t="str">
        <f t="shared" si="426"/>
        <v/>
      </c>
      <c r="AN654" s="211" t="str">
        <f t="shared" si="427"/>
        <v>No</v>
      </c>
      <c r="AO654" s="211" t="str">
        <f t="shared" si="428"/>
        <v>Yes</v>
      </c>
      <c r="AP654" s="211" t="str">
        <f t="shared" si="429"/>
        <v>No</v>
      </c>
      <c r="AQ654" s="211" t="str">
        <f t="shared" si="430"/>
        <v/>
      </c>
      <c r="AR654" s="211" t="str">
        <f t="shared" si="431"/>
        <v/>
      </c>
      <c r="AS654" s="211" t="str">
        <f t="shared" si="432"/>
        <v/>
      </c>
      <c r="AT654" s="211" t="str">
        <f t="shared" si="433"/>
        <v/>
      </c>
      <c r="AU654" s="211" t="str">
        <f t="shared" si="434"/>
        <v/>
      </c>
      <c r="AV654" s="211" t="str">
        <f t="shared" si="435"/>
        <v/>
      </c>
      <c r="AW654" s="211" t="str">
        <f t="shared" si="436"/>
        <v/>
      </c>
      <c r="AX654" s="211" t="str">
        <f t="shared" si="439"/>
        <v>NO</v>
      </c>
      <c r="AY654" s="125" t="str">
        <f t="shared" si="440"/>
        <v/>
      </c>
    </row>
    <row r="655" spans="1:51" s="211" customFormat="1" x14ac:dyDescent="0.25">
      <c r="A655" s="211" t="s">
        <v>3687</v>
      </c>
      <c r="B655" s="211" t="s">
        <v>3687</v>
      </c>
      <c r="C655" s="211" t="str">
        <f t="shared" si="402"/>
        <v>Simon XT Wireless 2-way w/2 Doors, 1 Motion</v>
      </c>
      <c r="D655" s="211" t="str">
        <f t="shared" si="403"/>
        <v>Simon XT sans fil bidirectionnel avec 2 portes, 1 mouvement</v>
      </c>
      <c r="E655" s="211" t="str">
        <f t="shared" si="404"/>
        <v/>
      </c>
      <c r="F655" s="211" t="str">
        <f t="shared" si="405"/>
        <v>Simon XT Wireless 2-way w/2 Doors, 1 Motion</v>
      </c>
      <c r="G655" s="211" t="str">
        <f t="shared" si="406"/>
        <v>Simon XT sans fil bidirectionnel avec 2 portes, 1 mouvement</v>
      </c>
      <c r="H655" s="211" t="str">
        <f t="shared" si="407"/>
        <v>Simon XT Wireless 2-way w/2 Doors, 1 Motion</v>
      </c>
      <c r="I655" s="211" t="str">
        <f t="shared" si="437"/>
        <v>Simon XT sans fil bidirectionnel avec 2 portes, 1 mouvement</v>
      </c>
      <c r="J655" s="211" t="str">
        <f t="shared" si="408"/>
        <v>SIMON XT</v>
      </c>
      <c r="K655" s="211" t="str">
        <f t="shared" si="409"/>
        <v>XSTARTER</v>
      </c>
      <c r="L655" s="211" t="str">
        <f t="shared" si="438"/>
        <v>Non-Inventory</v>
      </c>
      <c r="M655" s="211" t="str">
        <f t="shared" si="410"/>
        <v>NO</v>
      </c>
      <c r="N655" s="211" t="str">
        <f t="shared" si="411"/>
        <v>Product Bundle</v>
      </c>
      <c r="O655" s="211" t="str">
        <f t="shared" si="412"/>
        <v>Bundle</v>
      </c>
      <c r="P655" s="211" t="str">
        <f t="shared" si="413"/>
        <v>RMR</v>
      </c>
      <c r="Q655" s="349">
        <v>43930</v>
      </c>
      <c r="R655" s="349"/>
      <c r="S655" s="211" t="str">
        <f t="shared" si="414"/>
        <v>YES</v>
      </c>
      <c r="T655" s="211" t="str">
        <f t="shared" si="415"/>
        <v>NO</v>
      </c>
      <c r="U655" s="211" t="str">
        <f t="shared" si="416"/>
        <v>NO</v>
      </c>
      <c r="V655" s="211" t="str">
        <f t="shared" si="417"/>
        <v>NO</v>
      </c>
      <c r="W655" s="211" t="str">
        <f t="shared" si="418"/>
        <v>NO</v>
      </c>
      <c r="X655" s="211">
        <v>0</v>
      </c>
      <c r="Y655" s="211" t="s">
        <v>3277</v>
      </c>
      <c r="Z655" s="211" t="s">
        <v>3275</v>
      </c>
      <c r="AA655" s="211" t="s">
        <v>3319</v>
      </c>
      <c r="AB655" s="211" t="s">
        <v>3286</v>
      </c>
      <c r="AC655" s="211" t="s">
        <v>3286</v>
      </c>
      <c r="AD655" s="211" t="s">
        <v>3320</v>
      </c>
      <c r="AE655" s="211" t="str">
        <f t="shared" si="419"/>
        <v>Service</v>
      </c>
      <c r="AF655" s="211" t="str">
        <f t="shared" si="420"/>
        <v>Service</v>
      </c>
      <c r="AG655" s="211" t="str">
        <f t="shared" si="421"/>
        <v/>
      </c>
      <c r="AH655" s="211" t="str">
        <f t="shared" si="441"/>
        <v/>
      </c>
      <c r="AI655" s="211" t="str">
        <f t="shared" si="422"/>
        <v/>
      </c>
      <c r="AJ655" s="211" t="str">
        <f t="shared" si="423"/>
        <v/>
      </c>
      <c r="AK655" s="211" t="str">
        <f t="shared" si="424"/>
        <v/>
      </c>
      <c r="AL655" s="211" t="str">
        <f t="shared" si="425"/>
        <v/>
      </c>
      <c r="AM655" s="211" t="str">
        <f t="shared" si="426"/>
        <v/>
      </c>
      <c r="AN655" s="211" t="str">
        <f t="shared" si="427"/>
        <v>No</v>
      </c>
      <c r="AO655" s="211" t="str">
        <f t="shared" si="428"/>
        <v>Yes</v>
      </c>
      <c r="AP655" s="211" t="str">
        <f t="shared" si="429"/>
        <v>No</v>
      </c>
      <c r="AQ655" s="211" t="str">
        <f t="shared" si="430"/>
        <v>DB_XSTARTER</v>
      </c>
      <c r="AR655" s="211" t="str">
        <f t="shared" si="431"/>
        <v>STARTER</v>
      </c>
      <c r="AS655" s="211" t="str">
        <f t="shared" si="432"/>
        <v/>
      </c>
      <c r="AT655" s="211" t="str">
        <f t="shared" si="433"/>
        <v/>
      </c>
      <c r="AU655" s="211" t="str">
        <f t="shared" si="434"/>
        <v/>
      </c>
      <c r="AV655" s="211" t="str">
        <f t="shared" si="435"/>
        <v>Legacy</v>
      </c>
      <c r="AW655" s="211" t="str">
        <f t="shared" si="436"/>
        <v>Wireless</v>
      </c>
      <c r="AX655" s="211" t="str">
        <f t="shared" si="439"/>
        <v>NO</v>
      </c>
      <c r="AY655" s="125" t="str">
        <f t="shared" si="440"/>
        <v>0</v>
      </c>
    </row>
    <row r="656" spans="1:51" s="211" customFormat="1" x14ac:dyDescent="0.25">
      <c r="A656" s="211" t="s">
        <v>4711</v>
      </c>
      <c r="B656" s="211" t="s">
        <v>4711</v>
      </c>
      <c r="C656" s="211" t="str">
        <f t="shared" si="402"/>
        <v>York Region Police Fee</v>
      </c>
      <c r="D656" s="211" t="str">
        <f t="shared" si="403"/>
        <v>Frais de police de la région de York</v>
      </c>
      <c r="E656" s="211" t="str">
        <f t="shared" si="404"/>
        <v/>
      </c>
      <c r="F656" s="211" t="str">
        <f t="shared" si="405"/>
        <v>York Region Police Fee</v>
      </c>
      <c r="G656" s="211" t="str">
        <f t="shared" si="406"/>
        <v>Frais de police de la région de York</v>
      </c>
      <c r="H656" s="211" t="str">
        <f t="shared" si="407"/>
        <v>York Region Police Fee</v>
      </c>
      <c r="I656" s="211" t="str">
        <f t="shared" si="437"/>
        <v>Frais de police de la région de York</v>
      </c>
      <c r="J656" s="211" t="str">
        <f t="shared" si="408"/>
        <v/>
      </c>
      <c r="K656" s="211" t="str">
        <f t="shared" si="409"/>
        <v/>
      </c>
      <c r="L656" s="211" t="str">
        <f t="shared" si="438"/>
        <v>Service</v>
      </c>
      <c r="M656" s="211" t="str">
        <f t="shared" si="410"/>
        <v>NO</v>
      </c>
      <c r="N656" s="211" t="str">
        <f t="shared" si="411"/>
        <v>Product</v>
      </c>
      <c r="O656" s="211" t="str">
        <f t="shared" si="412"/>
        <v>Misc</v>
      </c>
      <c r="P656" s="211" t="str">
        <f t="shared" si="413"/>
        <v>One Time</v>
      </c>
      <c r="Q656" s="349">
        <v>43930</v>
      </c>
      <c r="R656" s="349"/>
      <c r="S656" s="211" t="str">
        <f t="shared" si="414"/>
        <v>NO</v>
      </c>
      <c r="T656" s="211" t="str">
        <f t="shared" si="415"/>
        <v>NO</v>
      </c>
      <c r="U656" s="211" t="str">
        <f t="shared" si="416"/>
        <v>NO</v>
      </c>
      <c r="V656" s="211" t="str">
        <f t="shared" si="417"/>
        <v>NO</v>
      </c>
      <c r="W656" s="211" t="str">
        <f t="shared" si="418"/>
        <v>NO</v>
      </c>
      <c r="X656" s="211">
        <v>0</v>
      </c>
      <c r="Y656" s="211" t="s">
        <v>3277</v>
      </c>
      <c r="Z656" s="211" t="s">
        <v>3275</v>
      </c>
      <c r="AA656" s="211" t="s">
        <v>3319</v>
      </c>
      <c r="AB656" s="211" t="s">
        <v>3286</v>
      </c>
      <c r="AC656" s="211" t="s">
        <v>3286</v>
      </c>
      <c r="AD656" s="211" t="s">
        <v>3320</v>
      </c>
      <c r="AE656" s="211">
        <f t="shared" si="419"/>
        <v>0</v>
      </c>
      <c r="AF656" s="211" t="str">
        <f t="shared" si="420"/>
        <v>Service</v>
      </c>
      <c r="AG656" s="211" t="str">
        <f t="shared" si="421"/>
        <v/>
      </c>
      <c r="AH656" s="211" t="str">
        <f t="shared" si="441"/>
        <v/>
      </c>
      <c r="AI656" s="211" t="str">
        <f t="shared" si="422"/>
        <v/>
      </c>
      <c r="AJ656" s="211" t="str">
        <f t="shared" si="423"/>
        <v/>
      </c>
      <c r="AK656" s="211" t="str">
        <f t="shared" si="424"/>
        <v/>
      </c>
      <c r="AL656" s="211" t="str">
        <f t="shared" si="425"/>
        <v/>
      </c>
      <c r="AM656" s="211" t="str">
        <f t="shared" si="426"/>
        <v/>
      </c>
      <c r="AN656" s="211" t="str">
        <f t="shared" si="427"/>
        <v>No</v>
      </c>
      <c r="AO656" s="211" t="str">
        <f t="shared" si="428"/>
        <v>Yes</v>
      </c>
      <c r="AP656" s="211" t="str">
        <f t="shared" si="429"/>
        <v>No</v>
      </c>
      <c r="AQ656" s="211" t="str">
        <f t="shared" si="430"/>
        <v/>
      </c>
      <c r="AR656" s="211" t="str">
        <f t="shared" si="431"/>
        <v/>
      </c>
      <c r="AS656" s="211" t="str">
        <f t="shared" si="432"/>
        <v/>
      </c>
      <c r="AT656" s="211" t="str">
        <f t="shared" si="433"/>
        <v/>
      </c>
      <c r="AU656" s="211" t="str">
        <f t="shared" si="434"/>
        <v/>
      </c>
      <c r="AV656" s="211" t="str">
        <f t="shared" si="435"/>
        <v/>
      </c>
      <c r="AW656" s="211" t="str">
        <f t="shared" si="436"/>
        <v/>
      </c>
      <c r="AX656" s="211" t="str">
        <f t="shared" si="439"/>
        <v>NO</v>
      </c>
      <c r="AY656" s="125" t="str">
        <f t="shared" si="440"/>
        <v/>
      </c>
    </row>
    <row r="657" spans="1:51" s="211" customFormat="1" x14ac:dyDescent="0.25">
      <c r="A657" s="211" t="s">
        <v>1637</v>
      </c>
      <c r="B657" s="211" t="s">
        <v>1637</v>
      </c>
      <c r="C657" s="211" t="str">
        <f t="shared" si="402"/>
        <v>LEGACY - 50% CellWave Installation Promo</v>
      </c>
      <c r="D657" s="211" t="str">
        <f t="shared" si="403"/>
        <v>LEGACY - 50% de promotion d'installation CellWave</v>
      </c>
      <c r="E657" s="211" t="str">
        <f t="shared" si="404"/>
        <v/>
      </c>
      <c r="F657" s="211" t="str">
        <f t="shared" si="405"/>
        <v>LEGACY - 50% CellWave Installation Promo</v>
      </c>
      <c r="G657" s="211" t="str">
        <f t="shared" si="406"/>
        <v>LEGACY - 50% de promotion d'installation CellWave</v>
      </c>
      <c r="H657" s="211" t="str">
        <f t="shared" si="407"/>
        <v>LEGACY - 50% CellWave Installation Promo</v>
      </c>
      <c r="I657" s="211" t="str">
        <f t="shared" si="437"/>
        <v>LEGACY - 50% de promotion d'installation CellWave</v>
      </c>
      <c r="J657" s="211" t="str">
        <f t="shared" si="408"/>
        <v/>
      </c>
      <c r="K657" s="211" t="str">
        <f t="shared" si="409"/>
        <v/>
      </c>
      <c r="L657" s="211" t="str">
        <f t="shared" si="438"/>
        <v>Service</v>
      </c>
      <c r="M657" s="211" t="str">
        <f t="shared" si="410"/>
        <v>NO</v>
      </c>
      <c r="N657" s="211" t="str">
        <f t="shared" si="411"/>
        <v>Product</v>
      </c>
      <c r="O657" s="211" t="str">
        <f t="shared" si="412"/>
        <v>Promotion</v>
      </c>
      <c r="P657" s="211" t="str">
        <f t="shared" si="413"/>
        <v>One Time</v>
      </c>
      <c r="Q657" s="349">
        <v>43930</v>
      </c>
      <c r="R657" s="349"/>
      <c r="S657" s="211" t="str">
        <f t="shared" si="414"/>
        <v>NO</v>
      </c>
      <c r="T657" s="211" t="str">
        <f t="shared" si="415"/>
        <v>NO</v>
      </c>
      <c r="U657" s="211" t="str">
        <f t="shared" si="416"/>
        <v>NO</v>
      </c>
      <c r="V657" s="211" t="str">
        <f t="shared" si="417"/>
        <v>NO</v>
      </c>
      <c r="W657" s="211" t="str">
        <f t="shared" si="418"/>
        <v>NO</v>
      </c>
      <c r="X657" s="211">
        <v>0</v>
      </c>
      <c r="Y657" s="211" t="s">
        <v>3277</v>
      </c>
      <c r="Z657" s="211" t="s">
        <v>3275</v>
      </c>
      <c r="AA657" s="211" t="s">
        <v>3319</v>
      </c>
      <c r="AB657" s="211" t="s">
        <v>3286</v>
      </c>
      <c r="AC657" s="211" t="s">
        <v>3286</v>
      </c>
      <c r="AD657" s="211" t="s">
        <v>3320</v>
      </c>
      <c r="AE657" s="211" t="str">
        <f t="shared" si="419"/>
        <v>Service</v>
      </c>
      <c r="AF657" s="211" t="str">
        <f t="shared" si="420"/>
        <v>Service</v>
      </c>
      <c r="AG657" s="211" t="str">
        <f t="shared" si="421"/>
        <v>01_CDNNLDISC</v>
      </c>
      <c r="AH657" s="211" t="str">
        <f t="shared" si="441"/>
        <v/>
      </c>
      <c r="AI657" s="211" t="str">
        <f t="shared" si="422"/>
        <v/>
      </c>
      <c r="AJ657" s="211" t="str">
        <f t="shared" si="423"/>
        <v/>
      </c>
      <c r="AK657" s="211" t="str">
        <f t="shared" si="424"/>
        <v/>
      </c>
      <c r="AL657" s="211" t="str">
        <f t="shared" si="425"/>
        <v/>
      </c>
      <c r="AM657" s="211" t="str">
        <f t="shared" si="426"/>
        <v>Offer</v>
      </c>
      <c r="AN657" s="211" t="str">
        <f t="shared" si="427"/>
        <v>No</v>
      </c>
      <c r="AO657" s="211" t="str">
        <f t="shared" si="428"/>
        <v>Yes</v>
      </c>
      <c r="AP657" s="211" t="str">
        <f t="shared" si="429"/>
        <v>No</v>
      </c>
      <c r="AQ657" s="211" t="str">
        <f t="shared" si="430"/>
        <v/>
      </c>
      <c r="AR657" s="211" t="str">
        <f t="shared" si="431"/>
        <v/>
      </c>
      <c r="AS657" s="211" t="str">
        <f t="shared" si="432"/>
        <v/>
      </c>
      <c r="AT657" s="211" t="str">
        <f t="shared" si="433"/>
        <v>NO</v>
      </c>
      <c r="AU657" s="211" t="str">
        <f t="shared" si="434"/>
        <v/>
      </c>
      <c r="AV657" s="211" t="str">
        <f t="shared" si="435"/>
        <v/>
      </c>
      <c r="AW657" s="211" t="str">
        <f t="shared" si="436"/>
        <v/>
      </c>
      <c r="AX657" s="211" t="str">
        <f t="shared" si="439"/>
        <v>NO</v>
      </c>
      <c r="AY657" s="125" t="str">
        <f t="shared" si="440"/>
        <v/>
      </c>
    </row>
    <row r="658" spans="1:51" s="211" customFormat="1" x14ac:dyDescent="0.25">
      <c r="A658" s="211" t="s">
        <v>1642</v>
      </c>
      <c r="B658" s="211" t="s">
        <v>1642</v>
      </c>
      <c r="C658" s="211" t="str">
        <f t="shared" si="402"/>
        <v>LEGACY - 50% Peripheral Promotion</v>
      </c>
      <c r="D658" s="211" t="str">
        <f t="shared" si="403"/>
        <v>LEGACY - Promotion de 50% des périphériques</v>
      </c>
      <c r="E658" s="211" t="str">
        <f t="shared" si="404"/>
        <v/>
      </c>
      <c r="F658" s="211" t="str">
        <f t="shared" si="405"/>
        <v>LEGACY - 50% Peripheral Promotion</v>
      </c>
      <c r="G658" s="211" t="str">
        <f t="shared" si="406"/>
        <v>LEGACY - Promotion de 50% des périphériques</v>
      </c>
      <c r="H658" s="211" t="str">
        <f t="shared" si="407"/>
        <v>LEGACY - 50% Peripheral Promotion</v>
      </c>
      <c r="I658" s="211" t="str">
        <f t="shared" si="437"/>
        <v>LEGACY - Promotion de 50% des périphériques</v>
      </c>
      <c r="J658" s="211" t="str">
        <f t="shared" si="408"/>
        <v/>
      </c>
      <c r="K658" s="211" t="str">
        <f t="shared" si="409"/>
        <v/>
      </c>
      <c r="L658" s="211" t="str">
        <f t="shared" si="438"/>
        <v>Service</v>
      </c>
      <c r="M658" s="211" t="str">
        <f t="shared" si="410"/>
        <v>NO</v>
      </c>
      <c r="N658" s="211" t="str">
        <f t="shared" si="411"/>
        <v>Product</v>
      </c>
      <c r="O658" s="211" t="str">
        <f t="shared" si="412"/>
        <v>Promotion</v>
      </c>
      <c r="P658" s="211" t="str">
        <f t="shared" si="413"/>
        <v>One Time</v>
      </c>
      <c r="Q658" s="349">
        <v>43930</v>
      </c>
      <c r="R658" s="349"/>
      <c r="S658" s="211" t="str">
        <f t="shared" si="414"/>
        <v>NO</v>
      </c>
      <c r="T658" s="211" t="str">
        <f t="shared" si="415"/>
        <v>NO</v>
      </c>
      <c r="U658" s="211" t="str">
        <f t="shared" si="416"/>
        <v>NO</v>
      </c>
      <c r="V658" s="211" t="str">
        <f t="shared" si="417"/>
        <v>NO</v>
      </c>
      <c r="W658" s="211" t="str">
        <f t="shared" si="418"/>
        <v>NO</v>
      </c>
      <c r="X658" s="211">
        <v>0</v>
      </c>
      <c r="Y658" s="211" t="s">
        <v>3277</v>
      </c>
      <c r="Z658" s="211" t="s">
        <v>3275</v>
      </c>
      <c r="AA658" s="211" t="s">
        <v>3319</v>
      </c>
      <c r="AB658" s="211" t="s">
        <v>3286</v>
      </c>
      <c r="AC658" s="211" t="s">
        <v>3286</v>
      </c>
      <c r="AD658" s="211" t="s">
        <v>3320</v>
      </c>
      <c r="AE658" s="211" t="str">
        <f t="shared" si="419"/>
        <v>Service</v>
      </c>
      <c r="AF658" s="211" t="str">
        <f t="shared" si="420"/>
        <v>Service</v>
      </c>
      <c r="AG658" s="211" t="str">
        <f t="shared" si="421"/>
        <v>01_DISCSALES</v>
      </c>
      <c r="AH658" s="211" t="str">
        <f t="shared" si="441"/>
        <v/>
      </c>
      <c r="AI658" s="211" t="str">
        <f t="shared" si="422"/>
        <v/>
      </c>
      <c r="AJ658" s="211" t="str">
        <f t="shared" si="423"/>
        <v/>
      </c>
      <c r="AK658" s="211" t="str">
        <f t="shared" si="424"/>
        <v/>
      </c>
      <c r="AL658" s="211" t="str">
        <f t="shared" si="425"/>
        <v/>
      </c>
      <c r="AM658" s="211" t="str">
        <f t="shared" si="426"/>
        <v>Offer</v>
      </c>
      <c r="AN658" s="211" t="str">
        <f t="shared" si="427"/>
        <v>No</v>
      </c>
      <c r="AO658" s="211" t="str">
        <f t="shared" si="428"/>
        <v>Yes</v>
      </c>
      <c r="AP658" s="211" t="str">
        <f t="shared" si="429"/>
        <v>No</v>
      </c>
      <c r="AQ658" s="211" t="str">
        <f t="shared" si="430"/>
        <v/>
      </c>
      <c r="AR658" s="211" t="str">
        <f t="shared" si="431"/>
        <v/>
      </c>
      <c r="AS658" s="211" t="str">
        <f t="shared" si="432"/>
        <v/>
      </c>
      <c r="AT658" s="211" t="str">
        <f t="shared" si="433"/>
        <v>NO</v>
      </c>
      <c r="AU658" s="211" t="str">
        <f t="shared" si="434"/>
        <v/>
      </c>
      <c r="AV658" s="211" t="str">
        <f t="shared" si="435"/>
        <v/>
      </c>
      <c r="AW658" s="211" t="str">
        <f t="shared" si="436"/>
        <v/>
      </c>
      <c r="AX658" s="211" t="str">
        <f t="shared" si="439"/>
        <v>NO</v>
      </c>
      <c r="AY658" s="125" t="str">
        <f t="shared" si="440"/>
        <v/>
      </c>
    </row>
    <row r="659" spans="1:51" s="211" customFormat="1" x14ac:dyDescent="0.25">
      <c r="A659" s="211" t="s">
        <v>3744</v>
      </c>
      <c r="B659" s="211" t="s">
        <v>3744</v>
      </c>
      <c r="C659" s="211" t="str">
        <f t="shared" si="402"/>
        <v>LEGACY - Free Cellwave Installation Promo</v>
      </c>
      <c r="D659" s="211" t="str">
        <f t="shared" si="403"/>
        <v>LEGACY - Promo d'installation gratuite de Cellwave</v>
      </c>
      <c r="E659" s="211" t="str">
        <f t="shared" si="404"/>
        <v/>
      </c>
      <c r="F659" s="211" t="str">
        <f t="shared" si="405"/>
        <v>LEGACY - Free Cellwave Installation Promo</v>
      </c>
      <c r="G659" s="211" t="str">
        <f t="shared" si="406"/>
        <v>LEGACY - Promo d'installation gratuite de Cellwave</v>
      </c>
      <c r="H659" s="211" t="str">
        <f t="shared" si="407"/>
        <v>LEGACY - Free Cellwave Installation Promo</v>
      </c>
      <c r="I659" s="211" t="str">
        <f t="shared" si="437"/>
        <v>LEGACY - Promo d'installation gratuite de Cellwave</v>
      </c>
      <c r="J659" s="211" t="str">
        <f t="shared" si="408"/>
        <v/>
      </c>
      <c r="K659" s="211" t="str">
        <f t="shared" si="409"/>
        <v/>
      </c>
      <c r="L659" s="211" t="str">
        <f t="shared" si="438"/>
        <v>Service</v>
      </c>
      <c r="M659" s="211" t="str">
        <f t="shared" si="410"/>
        <v>NO</v>
      </c>
      <c r="N659" s="211" t="str">
        <f t="shared" si="411"/>
        <v>Product</v>
      </c>
      <c r="O659" s="211" t="str">
        <f t="shared" si="412"/>
        <v>Promotion</v>
      </c>
      <c r="P659" s="211" t="str">
        <f t="shared" si="413"/>
        <v>One Time</v>
      </c>
      <c r="Q659" s="349">
        <v>43930</v>
      </c>
      <c r="R659" s="349"/>
      <c r="S659" s="211" t="str">
        <f t="shared" si="414"/>
        <v>NO</v>
      </c>
      <c r="T659" s="211" t="str">
        <f t="shared" si="415"/>
        <v>NO</v>
      </c>
      <c r="U659" s="211" t="str">
        <f t="shared" si="416"/>
        <v>NO</v>
      </c>
      <c r="V659" s="211" t="str">
        <f t="shared" si="417"/>
        <v>NO</v>
      </c>
      <c r="W659" s="211" t="str">
        <f t="shared" si="418"/>
        <v>NO</v>
      </c>
      <c r="X659" s="211">
        <v>0</v>
      </c>
      <c r="Y659" s="211" t="s">
        <v>3277</v>
      </c>
      <c r="Z659" s="211" t="s">
        <v>3275</v>
      </c>
      <c r="AA659" s="211" t="s">
        <v>3319</v>
      </c>
      <c r="AB659" s="211" t="s">
        <v>3286</v>
      </c>
      <c r="AC659" s="211" t="s">
        <v>3286</v>
      </c>
      <c r="AD659" s="211" t="s">
        <v>3320</v>
      </c>
      <c r="AE659" s="211" t="str">
        <f t="shared" si="419"/>
        <v>Service</v>
      </c>
      <c r="AF659" s="211" t="str">
        <f t="shared" si="420"/>
        <v>Service</v>
      </c>
      <c r="AG659" s="211" t="str">
        <f t="shared" si="421"/>
        <v>01_NLDISC</v>
      </c>
      <c r="AH659" s="211" t="str">
        <f t="shared" si="441"/>
        <v/>
      </c>
      <c r="AI659" s="211" t="str">
        <f t="shared" si="422"/>
        <v/>
      </c>
      <c r="AJ659" s="211" t="str">
        <f t="shared" si="423"/>
        <v/>
      </c>
      <c r="AK659" s="211" t="str">
        <f t="shared" si="424"/>
        <v/>
      </c>
      <c r="AL659" s="211" t="str">
        <f t="shared" si="425"/>
        <v/>
      </c>
      <c r="AM659" s="211" t="str">
        <f t="shared" si="426"/>
        <v>Offer</v>
      </c>
      <c r="AN659" s="211" t="str">
        <f t="shared" si="427"/>
        <v>No</v>
      </c>
      <c r="AO659" s="211" t="str">
        <f t="shared" si="428"/>
        <v>Yes</v>
      </c>
      <c r="AP659" s="211" t="str">
        <f t="shared" si="429"/>
        <v>No</v>
      </c>
      <c r="AQ659" s="211" t="str">
        <f t="shared" si="430"/>
        <v/>
      </c>
      <c r="AR659" s="211" t="str">
        <f t="shared" si="431"/>
        <v/>
      </c>
      <c r="AS659" s="211" t="str">
        <f t="shared" si="432"/>
        <v/>
      </c>
      <c r="AT659" s="211" t="str">
        <f t="shared" si="433"/>
        <v>NO</v>
      </c>
      <c r="AU659" s="211" t="str">
        <f t="shared" si="434"/>
        <v/>
      </c>
      <c r="AV659" s="211" t="str">
        <f t="shared" si="435"/>
        <v/>
      </c>
      <c r="AW659" s="211" t="str">
        <f t="shared" si="436"/>
        <v/>
      </c>
      <c r="AX659" s="211" t="str">
        <f t="shared" si="439"/>
        <v>NO</v>
      </c>
      <c r="AY659" s="125" t="str">
        <f t="shared" si="440"/>
        <v/>
      </c>
    </row>
    <row r="660" spans="1:51" s="211" customFormat="1" x14ac:dyDescent="0.25">
      <c r="A660" s="211" t="s">
        <v>2297</v>
      </c>
      <c r="B660" s="211" t="s">
        <v>2297</v>
      </c>
      <c r="C660" s="211" t="str">
        <f t="shared" si="402"/>
        <v>Video System Adapter</v>
      </c>
      <c r="D660" s="211" t="str">
        <f t="shared" si="403"/>
        <v>Adaptateur de système vidéo</v>
      </c>
      <c r="E660" s="211" t="str">
        <f t="shared" si="404"/>
        <v/>
      </c>
      <c r="F660" s="211" t="str">
        <f t="shared" si="405"/>
        <v>Video System Adapter</v>
      </c>
      <c r="G660" s="211" t="str">
        <f t="shared" si="406"/>
        <v>Adaptateur de système vidéo</v>
      </c>
      <c r="H660" s="211" t="str">
        <f t="shared" si="407"/>
        <v>Video System Adapter</v>
      </c>
      <c r="I660" s="211" t="str">
        <f t="shared" si="437"/>
        <v>Adaptateur de système vidéo</v>
      </c>
      <c r="J660" s="211" t="str">
        <f t="shared" si="408"/>
        <v/>
      </c>
      <c r="K660" s="211" t="str">
        <f t="shared" si="409"/>
        <v>122WP05</v>
      </c>
      <c r="L660" s="211" t="str">
        <f t="shared" si="438"/>
        <v>Inventory</v>
      </c>
      <c r="M660" s="211" t="str">
        <f t="shared" si="410"/>
        <v>NO</v>
      </c>
      <c r="N660" s="211" t="str">
        <f t="shared" si="411"/>
        <v>Product</v>
      </c>
      <c r="O660" s="211" t="str">
        <f t="shared" si="412"/>
        <v>Camera</v>
      </c>
      <c r="P660" s="211" t="str">
        <f t="shared" si="413"/>
        <v>One Time</v>
      </c>
      <c r="Q660" s="349">
        <v>43930</v>
      </c>
      <c r="R660" s="349"/>
      <c r="S660" s="211" t="str">
        <f t="shared" si="414"/>
        <v>NO</v>
      </c>
      <c r="T660" s="211" t="str">
        <f t="shared" si="415"/>
        <v>NO</v>
      </c>
      <c r="U660" s="211" t="str">
        <f t="shared" si="416"/>
        <v>NO</v>
      </c>
      <c r="V660" s="211" t="str">
        <f t="shared" si="417"/>
        <v>NO</v>
      </c>
      <c r="W660" s="211" t="str">
        <f t="shared" si="418"/>
        <v>NO</v>
      </c>
      <c r="X660" s="211">
        <v>0</v>
      </c>
      <c r="Y660" s="211" t="s">
        <v>3277</v>
      </c>
      <c r="Z660" s="211" t="s">
        <v>3275</v>
      </c>
      <c r="AA660" s="211" t="s">
        <v>3319</v>
      </c>
      <c r="AB660" s="211" t="s">
        <v>3286</v>
      </c>
      <c r="AC660" s="211" t="s">
        <v>3286</v>
      </c>
      <c r="AD660" s="211" t="s">
        <v>3320</v>
      </c>
      <c r="AE660" s="211" t="str">
        <f t="shared" si="419"/>
        <v>122WP05</v>
      </c>
      <c r="AF660" s="211" t="str">
        <f t="shared" si="420"/>
        <v/>
      </c>
      <c r="AG660" s="211" t="str">
        <f t="shared" si="421"/>
        <v/>
      </c>
      <c r="AH660" s="211" t="str">
        <f t="shared" si="441"/>
        <v>X</v>
      </c>
      <c r="AI660" s="211" t="str">
        <f t="shared" si="422"/>
        <v/>
      </c>
      <c r="AJ660" s="211" t="str">
        <f t="shared" si="423"/>
        <v/>
      </c>
      <c r="AK660" s="211" t="str">
        <f t="shared" si="424"/>
        <v/>
      </c>
      <c r="AL660" s="211" t="str">
        <f t="shared" si="425"/>
        <v/>
      </c>
      <c r="AM660" s="211" t="str">
        <f t="shared" si="426"/>
        <v/>
      </c>
      <c r="AN660" s="211" t="str">
        <f t="shared" si="427"/>
        <v>No</v>
      </c>
      <c r="AO660" s="211" t="str">
        <f t="shared" si="428"/>
        <v>Yes</v>
      </c>
      <c r="AP660" s="211" t="str">
        <f t="shared" si="429"/>
        <v>No</v>
      </c>
      <c r="AQ660" s="211" t="str">
        <f t="shared" si="430"/>
        <v/>
      </c>
      <c r="AR660" s="211" t="str">
        <f t="shared" si="431"/>
        <v/>
      </c>
      <c r="AS660" s="211" t="str">
        <f t="shared" si="432"/>
        <v/>
      </c>
      <c r="AT660" s="211" t="str">
        <f t="shared" si="433"/>
        <v/>
      </c>
      <c r="AU660" s="211" t="str">
        <f t="shared" si="434"/>
        <v/>
      </c>
      <c r="AV660" s="211" t="str">
        <f t="shared" si="435"/>
        <v/>
      </c>
      <c r="AW660" s="211" t="str">
        <f t="shared" si="436"/>
        <v/>
      </c>
      <c r="AX660" s="211" t="str">
        <f t="shared" si="439"/>
        <v>YES</v>
      </c>
      <c r="AY660" s="125" t="str">
        <f t="shared" si="440"/>
        <v/>
      </c>
    </row>
    <row r="661" spans="1:51" s="211" customFormat="1" x14ac:dyDescent="0.25">
      <c r="A661" s="211" t="s">
        <v>2298</v>
      </c>
      <c r="B661" s="211" t="s">
        <v>2298</v>
      </c>
      <c r="C661" s="211" t="str">
        <f t="shared" si="402"/>
        <v>C-Cell Battery for DR Chime Rx</v>
      </c>
      <c r="D661" s="211" t="str">
        <f t="shared" si="403"/>
        <v xml:space="preserve">Batterie C-Cell pour DR Chime </v>
      </c>
      <c r="E661" s="211" t="str">
        <f t="shared" si="404"/>
        <v/>
      </c>
      <c r="F661" s="211" t="str">
        <f t="shared" si="405"/>
        <v>C-Cell Battery for DR Chime Rx</v>
      </c>
      <c r="G661" s="211" t="str">
        <f t="shared" si="406"/>
        <v xml:space="preserve">Batterie C-Cell pour DR Chime </v>
      </c>
      <c r="H661" s="211" t="str">
        <f t="shared" si="407"/>
        <v>C-Cell Battery for DR Chime Rx</v>
      </c>
      <c r="I661" s="211" t="str">
        <f t="shared" si="437"/>
        <v xml:space="preserve">Batterie C-Cell pour DR Chime </v>
      </c>
      <c r="J661" s="211" t="str">
        <f t="shared" si="408"/>
        <v/>
      </c>
      <c r="K661" s="211" t="str">
        <f t="shared" si="409"/>
        <v>14A-2S2</v>
      </c>
      <c r="L661" s="211" t="str">
        <f t="shared" si="438"/>
        <v>Inventory</v>
      </c>
      <c r="M661" s="211" t="str">
        <f t="shared" si="410"/>
        <v>NO</v>
      </c>
      <c r="N661" s="211" t="str">
        <f t="shared" si="411"/>
        <v>Product</v>
      </c>
      <c r="O661" s="211" t="str">
        <f t="shared" si="412"/>
        <v>Misc</v>
      </c>
      <c r="P661" s="211" t="str">
        <f t="shared" si="413"/>
        <v>One Time</v>
      </c>
      <c r="Q661" s="349">
        <v>43930</v>
      </c>
      <c r="R661" s="349"/>
      <c r="S661" s="211" t="str">
        <f t="shared" si="414"/>
        <v>NO</v>
      </c>
      <c r="T661" s="211" t="str">
        <f t="shared" si="415"/>
        <v>NO</v>
      </c>
      <c r="U661" s="211" t="str">
        <f t="shared" si="416"/>
        <v>NO</v>
      </c>
      <c r="V661" s="211" t="str">
        <f t="shared" si="417"/>
        <v>NO</v>
      </c>
      <c r="W661" s="211" t="str">
        <f t="shared" si="418"/>
        <v>NO</v>
      </c>
      <c r="X661" s="211">
        <v>0</v>
      </c>
      <c r="Y661" s="211" t="s">
        <v>3277</v>
      </c>
      <c r="Z661" s="211" t="s">
        <v>3275</v>
      </c>
      <c r="AA661" s="211" t="s">
        <v>3319</v>
      </c>
      <c r="AB661" s="211" t="s">
        <v>3286</v>
      </c>
      <c r="AC661" s="211" t="s">
        <v>3286</v>
      </c>
      <c r="AD661" s="211" t="s">
        <v>3320</v>
      </c>
      <c r="AE661" s="211" t="str">
        <f t="shared" si="419"/>
        <v>14A-2S2</v>
      </c>
      <c r="AF661" s="211" t="str">
        <f t="shared" si="420"/>
        <v/>
      </c>
      <c r="AG661" s="211" t="str">
        <f t="shared" si="421"/>
        <v/>
      </c>
      <c r="AH661" s="211" t="str">
        <f t="shared" si="441"/>
        <v/>
      </c>
      <c r="AI661" s="211" t="str">
        <f t="shared" si="422"/>
        <v/>
      </c>
      <c r="AJ661" s="211" t="str">
        <f t="shared" si="423"/>
        <v/>
      </c>
      <c r="AK661" s="211" t="str">
        <f t="shared" si="424"/>
        <v/>
      </c>
      <c r="AL661" s="211" t="str">
        <f t="shared" si="425"/>
        <v/>
      </c>
      <c r="AM661" s="211" t="str">
        <f t="shared" si="426"/>
        <v/>
      </c>
      <c r="AN661" s="211" t="str">
        <f t="shared" si="427"/>
        <v>Yes</v>
      </c>
      <c r="AO661" s="211" t="str">
        <f t="shared" si="428"/>
        <v>Yes</v>
      </c>
      <c r="AP661" s="211" t="str">
        <f t="shared" si="429"/>
        <v>No</v>
      </c>
      <c r="AQ661" s="211" t="str">
        <f t="shared" si="430"/>
        <v/>
      </c>
      <c r="AR661" s="211" t="str">
        <f t="shared" si="431"/>
        <v/>
      </c>
      <c r="AS661" s="211" t="str">
        <f t="shared" si="432"/>
        <v/>
      </c>
      <c r="AT661" s="211" t="str">
        <f t="shared" si="433"/>
        <v/>
      </c>
      <c r="AU661" s="211" t="str">
        <f t="shared" si="434"/>
        <v/>
      </c>
      <c r="AV661" s="211" t="str">
        <f t="shared" si="435"/>
        <v/>
      </c>
      <c r="AW661" s="211" t="str">
        <f t="shared" si="436"/>
        <v/>
      </c>
      <c r="AX661" s="211" t="str">
        <f t="shared" si="439"/>
        <v>NO</v>
      </c>
      <c r="AY661" s="125" t="str">
        <f t="shared" si="440"/>
        <v/>
      </c>
    </row>
    <row r="662" spans="1:51" s="211" customFormat="1" x14ac:dyDescent="0.25">
      <c r="A662" s="211" t="s">
        <v>3821</v>
      </c>
      <c r="B662" s="211" t="s">
        <v>3821</v>
      </c>
      <c r="C662" s="211" t="str">
        <f t="shared" si="402"/>
        <v>LEGACY - 25% off for 12 Months - Loyalty Offer</v>
      </c>
      <c r="D662" s="211" t="str">
        <f t="shared" si="403"/>
        <v>LEGACY - 25% de réduction pendant 12 mois - Offre de fidélité</v>
      </c>
      <c r="E662" s="211" t="str">
        <f t="shared" si="404"/>
        <v/>
      </c>
      <c r="F662" s="211" t="str">
        <f t="shared" si="405"/>
        <v>LEGACY - 25% off for 12 Months - Loyalty Offer</v>
      </c>
      <c r="G662" s="211" t="str">
        <f t="shared" si="406"/>
        <v>LEGACY - 25% de réduction pendant 12 mois - Offre de fidélité</v>
      </c>
      <c r="H662" s="211" t="str">
        <f t="shared" si="407"/>
        <v>LEGACY - 25% off for 12 Months - Loyalty Offer</v>
      </c>
      <c r="I662" s="211" t="str">
        <f t="shared" si="437"/>
        <v>LEGACY - 25% de réduction pendant 12 mois - Offre de fidélité</v>
      </c>
      <c r="J662" s="211" t="str">
        <f t="shared" si="408"/>
        <v/>
      </c>
      <c r="K662" s="211" t="str">
        <f t="shared" si="409"/>
        <v/>
      </c>
      <c r="L662" s="211" t="str">
        <f t="shared" si="438"/>
        <v>Service</v>
      </c>
      <c r="M662" s="211" t="str">
        <f t="shared" si="410"/>
        <v>YES</v>
      </c>
      <c r="N662" s="211" t="str">
        <f t="shared" si="411"/>
        <v>Product</v>
      </c>
      <c r="O662" s="211" t="str">
        <f t="shared" si="412"/>
        <v>Promotion</v>
      </c>
      <c r="P662" s="211" t="str">
        <f t="shared" si="413"/>
        <v>RMR</v>
      </c>
      <c r="Q662" s="349">
        <v>43930</v>
      </c>
      <c r="R662" s="349"/>
      <c r="S662" s="211" t="str">
        <f t="shared" si="414"/>
        <v>NO</v>
      </c>
      <c r="T662" s="211" t="str">
        <f t="shared" si="415"/>
        <v>NO</v>
      </c>
      <c r="U662" s="211" t="str">
        <f t="shared" si="416"/>
        <v>NO</v>
      </c>
      <c r="V662" s="211" t="str">
        <f t="shared" si="417"/>
        <v>NO</v>
      </c>
      <c r="W662" s="211" t="str">
        <f t="shared" si="418"/>
        <v>NO</v>
      </c>
      <c r="X662" s="211">
        <v>0</v>
      </c>
      <c r="Y662" s="211" t="s">
        <v>3277</v>
      </c>
      <c r="Z662" s="211" t="s">
        <v>3275</v>
      </c>
      <c r="AA662" s="211" t="s">
        <v>3319</v>
      </c>
      <c r="AB662" s="211" t="s">
        <v>3286</v>
      </c>
      <c r="AC662" s="211" t="s">
        <v>3286</v>
      </c>
      <c r="AD662" s="211" t="s">
        <v>3320</v>
      </c>
      <c r="AE662" s="211" t="str">
        <f t="shared" si="419"/>
        <v>Service</v>
      </c>
      <c r="AF662" s="211" t="str">
        <f t="shared" si="420"/>
        <v>Service</v>
      </c>
      <c r="AG662" s="211" t="str">
        <f t="shared" si="421"/>
        <v>25%X12RETN</v>
      </c>
      <c r="AH662" s="211" t="str">
        <f t="shared" si="441"/>
        <v/>
      </c>
      <c r="AI662" s="211" t="str">
        <f t="shared" si="422"/>
        <v>YES</v>
      </c>
      <c r="AJ662" s="211">
        <f t="shared" si="423"/>
        <v>12</v>
      </c>
      <c r="AK662" s="211" t="str">
        <f t="shared" si="424"/>
        <v/>
      </c>
      <c r="AL662" s="211" t="str">
        <f t="shared" si="425"/>
        <v/>
      </c>
      <c r="AM662" s="211" t="str">
        <f t="shared" si="426"/>
        <v>Offer</v>
      </c>
      <c r="AN662" s="211" t="str">
        <f t="shared" si="427"/>
        <v>No</v>
      </c>
      <c r="AO662" s="211" t="str">
        <f t="shared" si="428"/>
        <v>Yes</v>
      </c>
      <c r="AP662" s="211" t="str">
        <f t="shared" si="429"/>
        <v>No</v>
      </c>
      <c r="AQ662" s="211" t="str">
        <f t="shared" si="430"/>
        <v/>
      </c>
      <c r="AR662" s="211" t="str">
        <f t="shared" si="431"/>
        <v/>
      </c>
      <c r="AS662" s="211" t="str">
        <f t="shared" si="432"/>
        <v/>
      </c>
      <c r="AT662" s="211" t="str">
        <f t="shared" si="433"/>
        <v>NO</v>
      </c>
      <c r="AU662" s="211" t="str">
        <f t="shared" si="434"/>
        <v/>
      </c>
      <c r="AV662" s="211" t="str">
        <f t="shared" si="435"/>
        <v/>
      </c>
      <c r="AW662" s="211" t="str">
        <f t="shared" si="436"/>
        <v/>
      </c>
      <c r="AX662" s="211" t="str">
        <f t="shared" si="439"/>
        <v>NO</v>
      </c>
      <c r="AY662" s="125" t="str">
        <f t="shared" si="440"/>
        <v/>
      </c>
    </row>
    <row r="663" spans="1:51" s="211" customFormat="1" x14ac:dyDescent="0.25">
      <c r="A663" s="211" t="s">
        <v>4724</v>
      </c>
      <c r="B663" s="211" t="s">
        <v>4724</v>
      </c>
      <c r="C663" s="211" t="str">
        <f t="shared" si="402"/>
        <v>2GIG GC3 Radio Module with antenna (AT&amp;T)</v>
      </c>
      <c r="D663" s="211" t="str">
        <f t="shared" si="403"/>
        <v>Module radio 2GIG GC3 avec antenne (AT&amp;T)</v>
      </c>
      <c r="E663" s="211" t="str">
        <f t="shared" si="404"/>
        <v/>
      </c>
      <c r="F663" s="211" t="str">
        <f t="shared" si="405"/>
        <v>2GIG GC3 Radio Module with antenna (AT&amp;T)</v>
      </c>
      <c r="G663" s="211" t="str">
        <f t="shared" si="406"/>
        <v>Module radio 2GIG GC3 avec antenne (AT&amp;T)</v>
      </c>
      <c r="H663" s="211" t="str">
        <f t="shared" si="407"/>
        <v>2GIG GC3 Radio Module with antenna (AT&amp;T)</v>
      </c>
      <c r="I663" s="211" t="str">
        <f t="shared" si="437"/>
        <v>Module radio 2GIG GC3 avec antenne (AT&amp;T)</v>
      </c>
      <c r="J663" s="211" t="str">
        <f t="shared" si="408"/>
        <v/>
      </c>
      <c r="K663" s="211" t="str">
        <f t="shared" si="409"/>
        <v>2GIG_GC3AXA</v>
      </c>
      <c r="L663" s="211" t="str">
        <f t="shared" si="438"/>
        <v>Inventory</v>
      </c>
      <c r="M663" s="211" t="str">
        <f t="shared" si="410"/>
        <v>NO</v>
      </c>
      <c r="N663" s="211" t="str">
        <f t="shared" si="411"/>
        <v>Product</v>
      </c>
      <c r="O663" s="211" t="str">
        <f t="shared" si="412"/>
        <v>Panel</v>
      </c>
      <c r="P663" s="211" t="str">
        <f t="shared" si="413"/>
        <v>One Time</v>
      </c>
      <c r="Q663" s="349">
        <v>43930</v>
      </c>
      <c r="R663" s="349"/>
      <c r="S663" s="211" t="str">
        <f t="shared" si="414"/>
        <v>NO</v>
      </c>
      <c r="T663" s="211" t="str">
        <f t="shared" si="415"/>
        <v>NO</v>
      </c>
      <c r="U663" s="211" t="str">
        <f t="shared" si="416"/>
        <v>NO</v>
      </c>
      <c r="V663" s="211" t="str">
        <f t="shared" si="417"/>
        <v>NO</v>
      </c>
      <c r="W663" s="211" t="str">
        <f t="shared" si="418"/>
        <v>NO</v>
      </c>
      <c r="X663" s="211">
        <v>0</v>
      </c>
      <c r="Y663" s="211" t="s">
        <v>3277</v>
      </c>
      <c r="Z663" s="211" t="s">
        <v>3275</v>
      </c>
      <c r="AA663" s="211" t="s">
        <v>3319</v>
      </c>
      <c r="AB663" s="211" t="s">
        <v>3286</v>
      </c>
      <c r="AC663" s="211" t="s">
        <v>3286</v>
      </c>
      <c r="AD663" s="211" t="s">
        <v>3320</v>
      </c>
      <c r="AE663" s="211" t="str">
        <f t="shared" si="419"/>
        <v>2GIG_GC3AXA</v>
      </c>
      <c r="AF663" s="211" t="str">
        <f t="shared" si="420"/>
        <v/>
      </c>
      <c r="AG663" s="211" t="str">
        <f t="shared" si="421"/>
        <v/>
      </c>
      <c r="AH663" s="211" t="str">
        <f t="shared" si="441"/>
        <v/>
      </c>
      <c r="AI663" s="211" t="str">
        <f t="shared" si="422"/>
        <v/>
      </c>
      <c r="AJ663" s="211" t="str">
        <f t="shared" si="423"/>
        <v/>
      </c>
      <c r="AK663" s="211" t="str">
        <f t="shared" si="424"/>
        <v/>
      </c>
      <c r="AL663" s="211" t="str">
        <f t="shared" si="425"/>
        <v/>
      </c>
      <c r="AM663" s="211" t="str">
        <f t="shared" si="426"/>
        <v/>
      </c>
      <c r="AN663" s="211" t="str">
        <f t="shared" si="427"/>
        <v>No</v>
      </c>
      <c r="AO663" s="211" t="str">
        <f t="shared" si="428"/>
        <v>Yes</v>
      </c>
      <c r="AP663" s="211" t="str">
        <f t="shared" si="429"/>
        <v>No</v>
      </c>
      <c r="AQ663" s="211" t="str">
        <f t="shared" si="430"/>
        <v/>
      </c>
      <c r="AR663" s="211" t="str">
        <f t="shared" si="431"/>
        <v/>
      </c>
      <c r="AS663" s="211" t="str">
        <f t="shared" si="432"/>
        <v/>
      </c>
      <c r="AT663" s="211" t="str">
        <f t="shared" si="433"/>
        <v/>
      </c>
      <c r="AU663" s="211" t="str">
        <f t="shared" si="434"/>
        <v/>
      </c>
      <c r="AV663" s="211" t="str">
        <f t="shared" si="435"/>
        <v/>
      </c>
      <c r="AW663" s="211" t="str">
        <f t="shared" si="436"/>
        <v/>
      </c>
      <c r="AX663" s="211" t="str">
        <f t="shared" si="439"/>
        <v>NO</v>
      </c>
      <c r="AY663" s="125" t="str">
        <f t="shared" si="440"/>
        <v/>
      </c>
    </row>
    <row r="664" spans="1:51" s="211" customFormat="1" x14ac:dyDescent="0.25">
      <c r="A664" s="211" t="s">
        <v>1444</v>
      </c>
      <c r="B664" s="211" t="s">
        <v>1444</v>
      </c>
      <c r="C664" s="211" t="str">
        <f t="shared" si="402"/>
        <v>2GIG GC3 3G Cell Radio Module (Verizon)</v>
      </c>
      <c r="D664" s="211" t="str">
        <f t="shared" si="403"/>
        <v>Module radio cellulaire 2GIG GC3 3G (Verizon)</v>
      </c>
      <c r="E664" s="211" t="str">
        <f t="shared" si="404"/>
        <v/>
      </c>
      <c r="F664" s="211" t="str">
        <f t="shared" si="405"/>
        <v>2GIG GC3 3G Cell Radio Module (Verizon)</v>
      </c>
      <c r="G664" s="211" t="str">
        <f t="shared" si="406"/>
        <v>Module radio cellulaire 2GIG GC3 3G (Verizon)</v>
      </c>
      <c r="H664" s="211" t="str">
        <f t="shared" si="407"/>
        <v>2GIG GC3 3G Cell Radio Module (Verizon)</v>
      </c>
      <c r="I664" s="211" t="str">
        <f t="shared" si="437"/>
        <v>Module radio cellulaire 2GIG GC3 3G (Verizon)</v>
      </c>
      <c r="J664" s="211" t="str">
        <f t="shared" si="408"/>
        <v/>
      </c>
      <c r="K664" s="211" t="str">
        <f t="shared" si="409"/>
        <v>2GIG_GCCDMVA</v>
      </c>
      <c r="L664" s="211" t="str">
        <f t="shared" si="438"/>
        <v>Inventory</v>
      </c>
      <c r="M664" s="211" t="str">
        <f t="shared" si="410"/>
        <v>NO</v>
      </c>
      <c r="N664" s="211" t="str">
        <f t="shared" si="411"/>
        <v>Product</v>
      </c>
      <c r="O664" s="211" t="str">
        <f t="shared" si="412"/>
        <v>Panel</v>
      </c>
      <c r="P664" s="211" t="str">
        <f t="shared" si="413"/>
        <v>One Time</v>
      </c>
      <c r="Q664" s="349">
        <v>43930</v>
      </c>
      <c r="R664" s="349"/>
      <c r="S664" s="211" t="str">
        <f t="shared" si="414"/>
        <v>NO</v>
      </c>
      <c r="T664" s="211" t="str">
        <f t="shared" si="415"/>
        <v>NO</v>
      </c>
      <c r="U664" s="211" t="str">
        <f t="shared" si="416"/>
        <v>NO</v>
      </c>
      <c r="V664" s="211" t="str">
        <f t="shared" si="417"/>
        <v>NO</v>
      </c>
      <c r="W664" s="211" t="str">
        <f t="shared" si="418"/>
        <v>NO</v>
      </c>
      <c r="X664" s="211">
        <v>0</v>
      </c>
      <c r="Y664" s="211" t="s">
        <v>3277</v>
      </c>
      <c r="Z664" s="211" t="s">
        <v>3275</v>
      </c>
      <c r="AA664" s="211" t="s">
        <v>3319</v>
      </c>
      <c r="AB664" s="211" t="s">
        <v>3286</v>
      </c>
      <c r="AC664" s="211" t="s">
        <v>3286</v>
      </c>
      <c r="AD664" s="211" t="s">
        <v>3320</v>
      </c>
      <c r="AE664" s="211" t="str">
        <f t="shared" si="419"/>
        <v>2GIG_GCCDMVA</v>
      </c>
      <c r="AF664" s="211" t="str">
        <f t="shared" si="420"/>
        <v/>
      </c>
      <c r="AG664" s="211" t="str">
        <f t="shared" si="421"/>
        <v/>
      </c>
      <c r="AH664" s="211" t="str">
        <f t="shared" si="441"/>
        <v>X</v>
      </c>
      <c r="AI664" s="211" t="str">
        <f t="shared" si="422"/>
        <v/>
      </c>
      <c r="AJ664" s="211" t="str">
        <f t="shared" si="423"/>
        <v/>
      </c>
      <c r="AK664" s="211" t="str">
        <f t="shared" si="424"/>
        <v/>
      </c>
      <c r="AL664" s="211" t="str">
        <f t="shared" si="425"/>
        <v/>
      </c>
      <c r="AM664" s="211" t="str">
        <f t="shared" si="426"/>
        <v/>
      </c>
      <c r="AN664" s="211" t="str">
        <f t="shared" si="427"/>
        <v>No</v>
      </c>
      <c r="AO664" s="211" t="str">
        <f t="shared" si="428"/>
        <v>Yes</v>
      </c>
      <c r="AP664" s="211" t="str">
        <f t="shared" si="429"/>
        <v>No</v>
      </c>
      <c r="AQ664" s="211" t="str">
        <f t="shared" si="430"/>
        <v/>
      </c>
      <c r="AR664" s="211" t="str">
        <f t="shared" si="431"/>
        <v/>
      </c>
      <c r="AS664" s="211" t="str">
        <f t="shared" si="432"/>
        <v/>
      </c>
      <c r="AT664" s="211" t="str">
        <f t="shared" si="433"/>
        <v/>
      </c>
      <c r="AU664" s="211" t="str">
        <f t="shared" si="434"/>
        <v/>
      </c>
      <c r="AV664" s="211" t="str">
        <f t="shared" si="435"/>
        <v/>
      </c>
      <c r="AW664" s="211" t="str">
        <f t="shared" si="436"/>
        <v/>
      </c>
      <c r="AX664" s="211" t="str">
        <f t="shared" si="439"/>
        <v>NO</v>
      </c>
      <c r="AY664" s="125" t="str">
        <f t="shared" si="440"/>
        <v/>
      </c>
    </row>
    <row r="665" spans="1:51" s="211" customFormat="1" x14ac:dyDescent="0.25">
      <c r="A665" s="211" t="s">
        <v>1666</v>
      </c>
      <c r="B665" s="211" t="s">
        <v>1666</v>
      </c>
      <c r="C665" s="211" t="str">
        <f t="shared" si="402"/>
        <v>Remote Garage Door Controller</v>
      </c>
      <c r="D665" s="211" t="str">
        <f t="shared" si="403"/>
        <v>Télécommande d'ouvre-porte de garage</v>
      </c>
      <c r="E665" s="211" t="str">
        <f t="shared" si="404"/>
        <v/>
      </c>
      <c r="F665" s="211" t="str">
        <f t="shared" si="405"/>
        <v>Remote Garage Door Controller</v>
      </c>
      <c r="G665" s="211" t="str">
        <f t="shared" si="406"/>
        <v>Télécommande d'ouvre-porte de garage</v>
      </c>
      <c r="H665" s="211" t="str">
        <f t="shared" si="407"/>
        <v>Remote Garage Door Controller</v>
      </c>
      <c r="I665" s="211" t="str">
        <f t="shared" si="437"/>
        <v>Télécommande d'ouvre-porte de garage</v>
      </c>
      <c r="J665" s="211" t="str">
        <f t="shared" si="408"/>
        <v/>
      </c>
      <c r="K665" s="211" t="str">
        <f t="shared" si="409"/>
        <v>2GIG_GDR1345</v>
      </c>
      <c r="L665" s="211" t="str">
        <f t="shared" si="438"/>
        <v>Inventory</v>
      </c>
      <c r="M665" s="211" t="str">
        <f t="shared" si="410"/>
        <v>NO</v>
      </c>
      <c r="N665" s="211" t="str">
        <f t="shared" si="411"/>
        <v>Product</v>
      </c>
      <c r="O665" s="211" t="str">
        <f t="shared" si="412"/>
        <v>Automation</v>
      </c>
      <c r="P665" s="211" t="str">
        <f t="shared" si="413"/>
        <v>One Time</v>
      </c>
      <c r="Q665" s="349">
        <v>43930</v>
      </c>
      <c r="R665" s="349"/>
      <c r="S665" s="211" t="str">
        <f t="shared" si="414"/>
        <v>YES</v>
      </c>
      <c r="T665" s="211" t="str">
        <f t="shared" si="415"/>
        <v>NO</v>
      </c>
      <c r="U665" s="211" t="str">
        <f t="shared" si="416"/>
        <v>NO</v>
      </c>
      <c r="V665" s="211" t="str">
        <f t="shared" si="417"/>
        <v>NO</v>
      </c>
      <c r="W665" s="211" t="str">
        <f t="shared" si="418"/>
        <v>NO</v>
      </c>
      <c r="X665" s="211">
        <v>0</v>
      </c>
      <c r="Y665" s="211" t="s">
        <v>3277</v>
      </c>
      <c r="Z665" s="211" t="s">
        <v>3275</v>
      </c>
      <c r="AA665" s="211" t="s">
        <v>3319</v>
      </c>
      <c r="AB665" s="211" t="s">
        <v>3286</v>
      </c>
      <c r="AC665" s="211" t="s">
        <v>3286</v>
      </c>
      <c r="AD665" s="211" t="s">
        <v>3320</v>
      </c>
      <c r="AE665" s="211" t="str">
        <f t="shared" si="419"/>
        <v>2GIG_GD00Z_5</v>
      </c>
      <c r="AF665" s="211" t="str">
        <f t="shared" si="420"/>
        <v/>
      </c>
      <c r="AG665" s="211" t="str">
        <f t="shared" si="421"/>
        <v/>
      </c>
      <c r="AH665" s="211" t="str">
        <f t="shared" si="441"/>
        <v>X</v>
      </c>
      <c r="AI665" s="211" t="str">
        <f t="shared" si="422"/>
        <v/>
      </c>
      <c r="AJ665" s="211" t="str">
        <f t="shared" si="423"/>
        <v/>
      </c>
      <c r="AK665" s="211" t="str">
        <f t="shared" si="424"/>
        <v/>
      </c>
      <c r="AL665" s="211" t="str">
        <f t="shared" si="425"/>
        <v/>
      </c>
      <c r="AM665" s="211" t="str">
        <f t="shared" si="426"/>
        <v/>
      </c>
      <c r="AN665" s="211" t="str">
        <f t="shared" si="427"/>
        <v>No</v>
      </c>
      <c r="AO665" s="211" t="str">
        <f t="shared" si="428"/>
        <v>Yes</v>
      </c>
      <c r="AP665" s="211" t="str">
        <f t="shared" si="429"/>
        <v>No</v>
      </c>
      <c r="AQ665" s="211" t="str">
        <f t="shared" si="430"/>
        <v/>
      </c>
      <c r="AR665" s="211" t="str">
        <f t="shared" si="431"/>
        <v/>
      </c>
      <c r="AS665" s="211" t="str">
        <f t="shared" si="432"/>
        <v/>
      </c>
      <c r="AT665" s="211" t="str">
        <f t="shared" si="433"/>
        <v/>
      </c>
      <c r="AU665" s="211" t="str">
        <f t="shared" si="434"/>
        <v/>
      </c>
      <c r="AV665" s="211" t="str">
        <f t="shared" si="435"/>
        <v/>
      </c>
      <c r="AW665" s="211" t="str">
        <f t="shared" si="436"/>
        <v/>
      </c>
      <c r="AX665" s="211" t="str">
        <f t="shared" si="439"/>
        <v>NO</v>
      </c>
      <c r="AY665" s="125" t="str">
        <f t="shared" si="440"/>
        <v/>
      </c>
    </row>
    <row r="666" spans="1:51" s="211" customFormat="1" x14ac:dyDescent="0.25">
      <c r="A666" s="211" t="s">
        <v>1668</v>
      </c>
      <c r="B666" s="211" t="s">
        <v>1668</v>
      </c>
      <c r="C666" s="211" t="str">
        <f t="shared" si="402"/>
        <v>Remote Garage Door Controller</v>
      </c>
      <c r="D666" s="211" t="str">
        <f t="shared" si="403"/>
        <v>Télécommande d'ouvre-porte de garage</v>
      </c>
      <c r="E666" s="211" t="str">
        <f t="shared" si="404"/>
        <v/>
      </c>
      <c r="F666" s="211" t="str">
        <f t="shared" si="405"/>
        <v>Remote Garage Door Controller</v>
      </c>
      <c r="G666" s="211" t="str">
        <f t="shared" si="406"/>
        <v>Télécommande d'ouvre-porte de garage</v>
      </c>
      <c r="H666" s="211" t="str">
        <f t="shared" si="407"/>
        <v>Remote Garage Door Controller</v>
      </c>
      <c r="I666" s="211" t="str">
        <f t="shared" si="437"/>
        <v>Télécommande d'ouvre-porte de garage</v>
      </c>
      <c r="J666" s="211" t="str">
        <f t="shared" si="408"/>
        <v/>
      </c>
      <c r="K666" s="211" t="str">
        <f t="shared" si="409"/>
        <v>2GIG_GD00Z_4</v>
      </c>
      <c r="L666" s="211" t="str">
        <f t="shared" si="438"/>
        <v>Inventory</v>
      </c>
      <c r="M666" s="211" t="str">
        <f t="shared" si="410"/>
        <v>NO</v>
      </c>
      <c r="N666" s="211" t="str">
        <f t="shared" si="411"/>
        <v>Product</v>
      </c>
      <c r="O666" s="211" t="str">
        <f t="shared" si="412"/>
        <v>Automation</v>
      </c>
      <c r="P666" s="211" t="str">
        <f t="shared" si="413"/>
        <v>One Time</v>
      </c>
      <c r="Q666" s="349">
        <v>43930</v>
      </c>
      <c r="R666" s="349"/>
      <c r="S666" s="211" t="str">
        <f t="shared" si="414"/>
        <v>YES</v>
      </c>
      <c r="T666" s="211" t="str">
        <f t="shared" si="415"/>
        <v>NO</v>
      </c>
      <c r="U666" s="211" t="str">
        <f t="shared" si="416"/>
        <v>NO</v>
      </c>
      <c r="V666" s="211" t="str">
        <f t="shared" si="417"/>
        <v>NO</v>
      </c>
      <c r="W666" s="211" t="str">
        <f t="shared" si="418"/>
        <v>NO</v>
      </c>
      <c r="X666" s="211">
        <v>0</v>
      </c>
      <c r="Y666" s="211" t="s">
        <v>3277</v>
      </c>
      <c r="Z666" s="211" t="s">
        <v>3275</v>
      </c>
      <c r="AA666" s="211" t="s">
        <v>3319</v>
      </c>
      <c r="AB666" s="211" t="s">
        <v>3286</v>
      </c>
      <c r="AC666" s="211" t="s">
        <v>3286</v>
      </c>
      <c r="AD666" s="211" t="s">
        <v>3320</v>
      </c>
      <c r="AE666" s="211" t="str">
        <f t="shared" si="419"/>
        <v>No Item Match</v>
      </c>
      <c r="AF666" s="211" t="str">
        <f t="shared" si="420"/>
        <v/>
      </c>
      <c r="AG666" s="211" t="str">
        <f t="shared" si="421"/>
        <v/>
      </c>
      <c r="AH666" s="211" t="str">
        <f t="shared" si="441"/>
        <v>X</v>
      </c>
      <c r="AI666" s="211" t="str">
        <f t="shared" si="422"/>
        <v/>
      </c>
      <c r="AJ666" s="211" t="str">
        <f t="shared" si="423"/>
        <v/>
      </c>
      <c r="AK666" s="211" t="str">
        <f t="shared" si="424"/>
        <v/>
      </c>
      <c r="AL666" s="211" t="str">
        <f t="shared" si="425"/>
        <v/>
      </c>
      <c r="AM666" s="211" t="str">
        <f t="shared" si="426"/>
        <v/>
      </c>
      <c r="AN666" s="211" t="str">
        <f t="shared" si="427"/>
        <v>No</v>
      </c>
      <c r="AO666" s="211" t="str">
        <f t="shared" si="428"/>
        <v>Yes</v>
      </c>
      <c r="AP666" s="211" t="str">
        <f t="shared" si="429"/>
        <v>No</v>
      </c>
      <c r="AQ666" s="211" t="str">
        <f t="shared" si="430"/>
        <v/>
      </c>
      <c r="AR666" s="211" t="str">
        <f t="shared" si="431"/>
        <v/>
      </c>
      <c r="AS666" s="211" t="str">
        <f t="shared" si="432"/>
        <v/>
      </c>
      <c r="AT666" s="211" t="str">
        <f t="shared" si="433"/>
        <v/>
      </c>
      <c r="AU666" s="211" t="str">
        <f t="shared" si="434"/>
        <v/>
      </c>
      <c r="AV666" s="211" t="str">
        <f t="shared" si="435"/>
        <v/>
      </c>
      <c r="AW666" s="211" t="str">
        <f t="shared" si="436"/>
        <v/>
      </c>
      <c r="AX666" s="211" t="str">
        <f t="shared" si="439"/>
        <v>NO</v>
      </c>
      <c r="AY666" s="125" t="str">
        <f t="shared" si="440"/>
        <v/>
      </c>
    </row>
    <row r="667" spans="1:51" s="211" customFormat="1" x14ac:dyDescent="0.25">
      <c r="A667" s="211" t="s">
        <v>2303</v>
      </c>
      <c r="B667" s="211" t="s">
        <v>2303</v>
      </c>
      <c r="C667" s="211" t="str">
        <f t="shared" si="402"/>
        <v>2GIG Universal Update Device</v>
      </c>
      <c r="D667" s="211" t="str">
        <f t="shared" si="403"/>
        <v>Dispositif de mise à jour universel 2GIG</v>
      </c>
      <c r="E667" s="211" t="str">
        <f t="shared" si="404"/>
        <v/>
      </c>
      <c r="F667" s="211" t="str">
        <f t="shared" si="405"/>
        <v>2GIG Universal Update Device</v>
      </c>
      <c r="G667" s="211" t="str">
        <f t="shared" si="406"/>
        <v>Dispositif de mise à jour universel 2GIG</v>
      </c>
      <c r="H667" s="211" t="str">
        <f t="shared" si="407"/>
        <v>2GIG Universal Update Device</v>
      </c>
      <c r="I667" s="211" t="str">
        <f t="shared" si="437"/>
        <v>Dispositif de mise à jour universel 2GIG</v>
      </c>
      <c r="J667" s="211" t="str">
        <f t="shared" si="408"/>
        <v/>
      </c>
      <c r="K667" s="211" t="str">
        <f t="shared" si="409"/>
        <v>2GIG_UPDV</v>
      </c>
      <c r="L667" s="211" t="str">
        <f t="shared" si="438"/>
        <v>Inventory</v>
      </c>
      <c r="M667" s="211" t="str">
        <f t="shared" si="410"/>
        <v>NO</v>
      </c>
      <c r="N667" s="211" t="str">
        <f t="shared" si="411"/>
        <v>Product</v>
      </c>
      <c r="O667" s="211" t="str">
        <f t="shared" si="412"/>
        <v>Misc</v>
      </c>
      <c r="P667" s="211" t="str">
        <f t="shared" si="413"/>
        <v>One Time</v>
      </c>
      <c r="Q667" s="349">
        <v>43930</v>
      </c>
      <c r="R667" s="349"/>
      <c r="S667" s="211" t="str">
        <f t="shared" si="414"/>
        <v>NO</v>
      </c>
      <c r="T667" s="211" t="str">
        <f t="shared" si="415"/>
        <v>NO</v>
      </c>
      <c r="U667" s="211" t="str">
        <f t="shared" si="416"/>
        <v>NO</v>
      </c>
      <c r="V667" s="211" t="str">
        <f t="shared" si="417"/>
        <v>NO</v>
      </c>
      <c r="W667" s="211" t="str">
        <f t="shared" si="418"/>
        <v>NO</v>
      </c>
      <c r="X667" s="211">
        <v>0</v>
      </c>
      <c r="Y667" s="211" t="s">
        <v>3277</v>
      </c>
      <c r="Z667" s="211" t="s">
        <v>3275</v>
      </c>
      <c r="AA667" s="211" t="s">
        <v>3319</v>
      </c>
      <c r="AB667" s="211" t="s">
        <v>3286</v>
      </c>
      <c r="AC667" s="211" t="s">
        <v>3286</v>
      </c>
      <c r="AD667" s="211" t="s">
        <v>3320</v>
      </c>
      <c r="AE667" s="211">
        <f t="shared" si="419"/>
        <v>0</v>
      </c>
      <c r="AF667" s="211" t="str">
        <f t="shared" si="420"/>
        <v/>
      </c>
      <c r="AG667" s="211" t="str">
        <f t="shared" si="421"/>
        <v/>
      </c>
      <c r="AH667" s="211" t="str">
        <f t="shared" si="441"/>
        <v>X</v>
      </c>
      <c r="AI667" s="211" t="str">
        <f t="shared" si="422"/>
        <v/>
      </c>
      <c r="AJ667" s="211" t="str">
        <f t="shared" si="423"/>
        <v/>
      </c>
      <c r="AK667" s="211" t="str">
        <f t="shared" si="424"/>
        <v/>
      </c>
      <c r="AL667" s="211" t="str">
        <f t="shared" si="425"/>
        <v/>
      </c>
      <c r="AM667" s="211" t="str">
        <f t="shared" si="426"/>
        <v/>
      </c>
      <c r="AN667" s="211" t="str">
        <f t="shared" si="427"/>
        <v>No</v>
      </c>
      <c r="AO667" s="211" t="str">
        <f t="shared" si="428"/>
        <v>Yes</v>
      </c>
      <c r="AP667" s="211" t="str">
        <f t="shared" si="429"/>
        <v>No</v>
      </c>
      <c r="AQ667" s="211" t="str">
        <f t="shared" si="430"/>
        <v/>
      </c>
      <c r="AR667" s="211" t="str">
        <f t="shared" si="431"/>
        <v/>
      </c>
      <c r="AS667" s="211" t="str">
        <f t="shared" si="432"/>
        <v/>
      </c>
      <c r="AT667" s="211" t="str">
        <f t="shared" si="433"/>
        <v/>
      </c>
      <c r="AU667" s="211" t="str">
        <f t="shared" si="434"/>
        <v/>
      </c>
      <c r="AV667" s="211" t="str">
        <f t="shared" si="435"/>
        <v/>
      </c>
      <c r="AW667" s="211" t="str">
        <f t="shared" si="436"/>
        <v/>
      </c>
      <c r="AX667" s="211" t="str">
        <f t="shared" si="439"/>
        <v>NO</v>
      </c>
      <c r="AY667" s="125" t="str">
        <f t="shared" si="440"/>
        <v/>
      </c>
    </row>
    <row r="668" spans="1:51" s="211" customFormat="1" x14ac:dyDescent="0.25">
      <c r="A668" s="211" t="s">
        <v>1674</v>
      </c>
      <c r="B668" s="211" t="s">
        <v>1674</v>
      </c>
      <c r="C668" s="211" t="str">
        <f t="shared" si="402"/>
        <v>Z Wave In-Wall Dimmer Switch</v>
      </c>
      <c r="D668" s="211" t="str">
        <f t="shared" si="403"/>
        <v>Gradateur mural Z Wave</v>
      </c>
      <c r="E668" s="211" t="str">
        <f t="shared" si="404"/>
        <v/>
      </c>
      <c r="F668" s="211" t="str">
        <f t="shared" si="405"/>
        <v>Z Wave In-Wall Dimmer Switch</v>
      </c>
      <c r="G668" s="211" t="str">
        <f t="shared" si="406"/>
        <v>Gradateur mural Z Wave</v>
      </c>
      <c r="H668" s="211" t="str">
        <f t="shared" si="407"/>
        <v>Z Wave In-Wall Dimmer Switch</v>
      </c>
      <c r="I668" s="211" t="str">
        <f t="shared" si="437"/>
        <v>Gradateur mural Z Wave</v>
      </c>
      <c r="J668" s="211" t="str">
        <f t="shared" si="408"/>
        <v/>
      </c>
      <c r="K668" s="211" t="str">
        <f t="shared" si="409"/>
        <v>2GIG_WD1000Z</v>
      </c>
      <c r="L668" s="211" t="str">
        <f t="shared" si="438"/>
        <v>Inventory</v>
      </c>
      <c r="M668" s="211" t="str">
        <f t="shared" si="410"/>
        <v>NO</v>
      </c>
      <c r="N668" s="211" t="str">
        <f t="shared" si="411"/>
        <v>Product</v>
      </c>
      <c r="O668" s="211" t="str">
        <f t="shared" si="412"/>
        <v>Automation</v>
      </c>
      <c r="P668" s="211" t="str">
        <f t="shared" si="413"/>
        <v>One Time</v>
      </c>
      <c r="Q668" s="349">
        <v>43930</v>
      </c>
      <c r="R668" s="349"/>
      <c r="S668" s="211" t="str">
        <f t="shared" si="414"/>
        <v>YES</v>
      </c>
      <c r="T668" s="211" t="str">
        <f t="shared" si="415"/>
        <v>NO</v>
      </c>
      <c r="U668" s="211" t="str">
        <f t="shared" si="416"/>
        <v>NO</v>
      </c>
      <c r="V668" s="211" t="str">
        <f t="shared" si="417"/>
        <v>NO</v>
      </c>
      <c r="W668" s="211" t="str">
        <f t="shared" si="418"/>
        <v>NO</v>
      </c>
      <c r="X668" s="211">
        <v>0</v>
      </c>
      <c r="Y668" s="211" t="s">
        <v>3277</v>
      </c>
      <c r="Z668" s="211" t="s">
        <v>3275</v>
      </c>
      <c r="AA668" s="211" t="s">
        <v>3319</v>
      </c>
      <c r="AB668" s="211" t="s">
        <v>3286</v>
      </c>
      <c r="AC668" s="211" t="s">
        <v>3286</v>
      </c>
      <c r="AD668" s="211" t="s">
        <v>3320</v>
      </c>
      <c r="AE668" s="211" t="str">
        <f t="shared" si="419"/>
        <v>2GIG_WD1000Z</v>
      </c>
      <c r="AF668" s="211" t="str">
        <f t="shared" si="420"/>
        <v/>
      </c>
      <c r="AG668" s="211" t="str">
        <f t="shared" si="421"/>
        <v/>
      </c>
      <c r="AH668" s="211" t="str">
        <f t="shared" si="441"/>
        <v>X</v>
      </c>
      <c r="AI668" s="211" t="str">
        <f t="shared" si="422"/>
        <v/>
      </c>
      <c r="AJ668" s="211" t="str">
        <f t="shared" si="423"/>
        <v/>
      </c>
      <c r="AK668" s="211" t="str">
        <f t="shared" si="424"/>
        <v/>
      </c>
      <c r="AL668" s="211" t="str">
        <f t="shared" si="425"/>
        <v/>
      </c>
      <c r="AM668" s="211" t="str">
        <f t="shared" si="426"/>
        <v/>
      </c>
      <c r="AN668" s="211" t="str">
        <f t="shared" si="427"/>
        <v>No</v>
      </c>
      <c r="AO668" s="211" t="str">
        <f t="shared" si="428"/>
        <v>Yes</v>
      </c>
      <c r="AP668" s="211" t="str">
        <f t="shared" si="429"/>
        <v>No</v>
      </c>
      <c r="AQ668" s="211" t="str">
        <f t="shared" si="430"/>
        <v/>
      </c>
      <c r="AR668" s="211" t="str">
        <f t="shared" si="431"/>
        <v/>
      </c>
      <c r="AS668" s="211" t="str">
        <f t="shared" si="432"/>
        <v/>
      </c>
      <c r="AT668" s="211" t="str">
        <f t="shared" si="433"/>
        <v/>
      </c>
      <c r="AU668" s="211" t="str">
        <f t="shared" si="434"/>
        <v/>
      </c>
      <c r="AV668" s="211" t="str">
        <f t="shared" si="435"/>
        <v/>
      </c>
      <c r="AW668" s="211" t="str">
        <f t="shared" si="436"/>
        <v/>
      </c>
      <c r="AX668" s="211" t="str">
        <f t="shared" si="439"/>
        <v>NO</v>
      </c>
      <c r="AY668" s="125" t="str">
        <f t="shared" si="440"/>
        <v/>
      </c>
    </row>
    <row r="669" spans="1:51" s="211" customFormat="1" x14ac:dyDescent="0.25">
      <c r="A669" s="211" t="s">
        <v>1676</v>
      </c>
      <c r="B669" s="211" t="s">
        <v>1676</v>
      </c>
      <c r="C669" s="211" t="str">
        <f t="shared" si="402"/>
        <v>Z Wave In-Wall Dimmer Switch</v>
      </c>
      <c r="D669" s="211" t="str">
        <f t="shared" si="403"/>
        <v>Gradateur mural Z Wave</v>
      </c>
      <c r="E669" s="211" t="str">
        <f t="shared" si="404"/>
        <v/>
      </c>
      <c r="F669" s="211" t="str">
        <f t="shared" si="405"/>
        <v>Z Wave In-Wall Dimmer Switch</v>
      </c>
      <c r="G669" s="211" t="str">
        <f t="shared" si="406"/>
        <v>Gradateur mural Z Wave</v>
      </c>
      <c r="H669" s="211" t="str">
        <f t="shared" si="407"/>
        <v>Z Wave In-Wall Dimmer Switch</v>
      </c>
      <c r="I669" s="211" t="str">
        <f t="shared" si="437"/>
        <v>Gradateur mural Z Wave</v>
      </c>
      <c r="J669" s="211" t="str">
        <f t="shared" si="408"/>
        <v/>
      </c>
      <c r="K669" s="211" t="str">
        <f t="shared" si="409"/>
        <v>2GIG_WD500Z1</v>
      </c>
      <c r="L669" s="211" t="str">
        <f t="shared" si="438"/>
        <v>Inventory</v>
      </c>
      <c r="M669" s="211" t="str">
        <f t="shared" si="410"/>
        <v>NO</v>
      </c>
      <c r="N669" s="211" t="str">
        <f t="shared" si="411"/>
        <v>Product</v>
      </c>
      <c r="O669" s="211" t="str">
        <f t="shared" si="412"/>
        <v>Automation</v>
      </c>
      <c r="P669" s="211" t="str">
        <f t="shared" si="413"/>
        <v>One Time</v>
      </c>
      <c r="Q669" s="349">
        <v>43930</v>
      </c>
      <c r="R669" s="349"/>
      <c r="S669" s="211" t="str">
        <f t="shared" si="414"/>
        <v>YES</v>
      </c>
      <c r="T669" s="211" t="str">
        <f t="shared" si="415"/>
        <v>NO</v>
      </c>
      <c r="U669" s="211" t="str">
        <f t="shared" si="416"/>
        <v>NO</v>
      </c>
      <c r="V669" s="211" t="str">
        <f t="shared" si="417"/>
        <v>NO</v>
      </c>
      <c r="W669" s="211" t="str">
        <f t="shared" si="418"/>
        <v>NO</v>
      </c>
      <c r="X669" s="211">
        <v>0</v>
      </c>
      <c r="Y669" s="211" t="s">
        <v>3277</v>
      </c>
      <c r="Z669" s="211" t="s">
        <v>3275</v>
      </c>
      <c r="AA669" s="211" t="s">
        <v>3319</v>
      </c>
      <c r="AB669" s="211" t="s">
        <v>3286</v>
      </c>
      <c r="AC669" s="211" t="s">
        <v>3286</v>
      </c>
      <c r="AD669" s="211" t="s">
        <v>3320</v>
      </c>
      <c r="AE669" s="211" t="str">
        <f t="shared" si="419"/>
        <v>2GIG_WD500Z1</v>
      </c>
      <c r="AF669" s="211" t="str">
        <f t="shared" si="420"/>
        <v/>
      </c>
      <c r="AG669" s="211" t="str">
        <f t="shared" si="421"/>
        <v/>
      </c>
      <c r="AH669" s="211" t="str">
        <f t="shared" si="441"/>
        <v>X</v>
      </c>
      <c r="AI669" s="211" t="str">
        <f t="shared" si="422"/>
        <v/>
      </c>
      <c r="AJ669" s="211" t="str">
        <f t="shared" si="423"/>
        <v/>
      </c>
      <c r="AK669" s="211" t="str">
        <f t="shared" si="424"/>
        <v/>
      </c>
      <c r="AL669" s="211" t="str">
        <f t="shared" si="425"/>
        <v/>
      </c>
      <c r="AM669" s="211" t="str">
        <f t="shared" si="426"/>
        <v/>
      </c>
      <c r="AN669" s="211" t="str">
        <f t="shared" si="427"/>
        <v>No</v>
      </c>
      <c r="AO669" s="211" t="str">
        <f t="shared" si="428"/>
        <v>Yes</v>
      </c>
      <c r="AP669" s="211" t="str">
        <f t="shared" si="429"/>
        <v>No</v>
      </c>
      <c r="AQ669" s="211" t="str">
        <f t="shared" si="430"/>
        <v/>
      </c>
      <c r="AR669" s="211" t="str">
        <f t="shared" si="431"/>
        <v/>
      </c>
      <c r="AS669" s="211" t="str">
        <f t="shared" si="432"/>
        <v/>
      </c>
      <c r="AT669" s="211" t="str">
        <f t="shared" si="433"/>
        <v/>
      </c>
      <c r="AU669" s="211" t="str">
        <f t="shared" si="434"/>
        <v/>
      </c>
      <c r="AV669" s="211" t="str">
        <f t="shared" si="435"/>
        <v/>
      </c>
      <c r="AW669" s="211" t="str">
        <f t="shared" si="436"/>
        <v/>
      </c>
      <c r="AX669" s="211" t="str">
        <f t="shared" si="439"/>
        <v>NO</v>
      </c>
      <c r="AY669" s="125" t="str">
        <f t="shared" si="440"/>
        <v/>
      </c>
    </row>
    <row r="670" spans="1:51" s="211" customFormat="1" x14ac:dyDescent="0.25">
      <c r="A670" s="211" t="s">
        <v>3688</v>
      </c>
      <c r="B670" s="211" t="s">
        <v>3688</v>
      </c>
      <c r="C670" s="211" t="str">
        <f t="shared" si="402"/>
        <v>2GIG GC2e Panel</v>
      </c>
      <c r="D670" s="211" t="str">
        <f t="shared" si="403"/>
        <v>Panneau 2GIG GC2e</v>
      </c>
      <c r="E670" s="211" t="str">
        <f t="shared" si="404"/>
        <v/>
      </c>
      <c r="F670" s="211" t="str">
        <f t="shared" si="405"/>
        <v>2GIG GC2e Panel</v>
      </c>
      <c r="G670" s="211" t="str">
        <f t="shared" si="406"/>
        <v>Panneau 2GIG GC2e</v>
      </c>
      <c r="H670" s="211" t="str">
        <f t="shared" si="407"/>
        <v>2GIG GC2e Panel</v>
      </c>
      <c r="I670" s="211" t="str">
        <f t="shared" si="437"/>
        <v>Panneau 2GIG GC2e</v>
      </c>
      <c r="J670" s="211" t="str">
        <f t="shared" si="408"/>
        <v/>
      </c>
      <c r="K670" s="211" t="str">
        <f t="shared" si="409"/>
        <v>2GIG-GC2E345</v>
      </c>
      <c r="L670" s="211" t="str">
        <f t="shared" si="438"/>
        <v>Inventory</v>
      </c>
      <c r="M670" s="211" t="str">
        <f t="shared" si="410"/>
        <v>NO</v>
      </c>
      <c r="N670" s="211" t="str">
        <f t="shared" si="411"/>
        <v>Product</v>
      </c>
      <c r="O670" s="211" t="str">
        <f t="shared" si="412"/>
        <v>Panel</v>
      </c>
      <c r="P670" s="211" t="str">
        <f t="shared" si="413"/>
        <v>One Time</v>
      </c>
      <c r="Q670" s="349">
        <v>43930</v>
      </c>
      <c r="R670" s="349"/>
      <c r="S670" s="211" t="str">
        <f t="shared" si="414"/>
        <v>YES</v>
      </c>
      <c r="T670" s="211" t="str">
        <f t="shared" si="415"/>
        <v>NO</v>
      </c>
      <c r="U670" s="211" t="str">
        <f t="shared" si="416"/>
        <v>NO</v>
      </c>
      <c r="V670" s="211" t="str">
        <f t="shared" si="417"/>
        <v>NO</v>
      </c>
      <c r="W670" s="211" t="str">
        <f t="shared" si="418"/>
        <v>YES</v>
      </c>
      <c r="X670" s="211">
        <v>0</v>
      </c>
      <c r="Y670" s="211" t="s">
        <v>3277</v>
      </c>
      <c r="Z670" s="211" t="s">
        <v>3275</v>
      </c>
      <c r="AA670" s="211" t="s">
        <v>3319</v>
      </c>
      <c r="AB670" s="211" t="s">
        <v>3286</v>
      </c>
      <c r="AC670" s="211" t="s">
        <v>3286</v>
      </c>
      <c r="AD670" s="211" t="s">
        <v>3320</v>
      </c>
      <c r="AE670" s="211" t="str">
        <f t="shared" si="419"/>
        <v>2GIG-GC2E345</v>
      </c>
      <c r="AF670" s="211" t="str">
        <f t="shared" si="420"/>
        <v/>
      </c>
      <c r="AG670" s="211" t="str">
        <f t="shared" si="421"/>
        <v/>
      </c>
      <c r="AH670" s="211" t="str">
        <f t="shared" si="441"/>
        <v>X</v>
      </c>
      <c r="AI670" s="211" t="str">
        <f t="shared" si="422"/>
        <v/>
      </c>
      <c r="AJ670" s="211" t="str">
        <f t="shared" si="423"/>
        <v/>
      </c>
      <c r="AK670" s="211" t="str">
        <f t="shared" si="424"/>
        <v/>
      </c>
      <c r="AL670" s="211" t="str">
        <f t="shared" si="425"/>
        <v/>
      </c>
      <c r="AM670" s="211" t="str">
        <f t="shared" si="426"/>
        <v/>
      </c>
      <c r="AN670" s="211" t="str">
        <f t="shared" si="427"/>
        <v>No</v>
      </c>
      <c r="AO670" s="211" t="str">
        <f t="shared" si="428"/>
        <v>Yes</v>
      </c>
      <c r="AP670" s="211" t="str">
        <f t="shared" si="429"/>
        <v>No</v>
      </c>
      <c r="AQ670" s="211" t="str">
        <f t="shared" si="430"/>
        <v/>
      </c>
      <c r="AR670" s="211" t="str">
        <f t="shared" si="431"/>
        <v/>
      </c>
      <c r="AS670" s="211" t="str">
        <f t="shared" si="432"/>
        <v/>
      </c>
      <c r="AT670" s="211" t="str">
        <f t="shared" si="433"/>
        <v/>
      </c>
      <c r="AU670" s="211" t="str">
        <f t="shared" si="434"/>
        <v/>
      </c>
      <c r="AV670" s="211" t="str">
        <f t="shared" si="435"/>
        <v/>
      </c>
      <c r="AW670" s="211" t="str">
        <f t="shared" si="436"/>
        <v/>
      </c>
      <c r="AX670" s="211" t="str">
        <f t="shared" si="439"/>
        <v>NO</v>
      </c>
      <c r="AY670" s="125" t="str">
        <f t="shared" si="440"/>
        <v/>
      </c>
    </row>
    <row r="671" spans="1:51" s="211" customFormat="1" x14ac:dyDescent="0.25">
      <c r="A671" s="211" t="s">
        <v>1657</v>
      </c>
      <c r="B671" s="211" t="s">
        <v>1657</v>
      </c>
      <c r="C671" s="211" t="str">
        <f t="shared" si="402"/>
        <v>2GIG GC3 3G Cell Radio Module with Antena (Verizon)</v>
      </c>
      <c r="D671" s="211" t="str">
        <f t="shared" si="403"/>
        <v>Module radio cellulaire 2GIG GC3 3G avec antenne (Verizon)</v>
      </c>
      <c r="E671" s="211" t="str">
        <f t="shared" si="404"/>
        <v/>
      </c>
      <c r="F671" s="211" t="str">
        <f t="shared" si="405"/>
        <v>2GIG GC3 3G Cell Radio Module with Antena (Verizon)</v>
      </c>
      <c r="G671" s="211" t="str">
        <f t="shared" si="406"/>
        <v>Module radio cellulaire 2GIG GC3 3G avec antenne (Verizon)</v>
      </c>
      <c r="H671" s="211" t="str">
        <f t="shared" si="407"/>
        <v>2GIG GC3 3G Cell Radio Module with Antena (Verizon)</v>
      </c>
      <c r="I671" s="211" t="str">
        <f t="shared" si="437"/>
        <v>Module radio cellulaire 2GIG GC3 3G avec antenne (Verizon)</v>
      </c>
      <c r="J671" s="211" t="str">
        <f t="shared" si="408"/>
        <v/>
      </c>
      <c r="K671" s="211" t="str">
        <f t="shared" si="409"/>
        <v>2GIG-GCCDMVX</v>
      </c>
      <c r="L671" s="211" t="str">
        <f t="shared" si="438"/>
        <v>Inventory</v>
      </c>
      <c r="M671" s="211" t="str">
        <f t="shared" si="410"/>
        <v>NO</v>
      </c>
      <c r="N671" s="211" t="str">
        <f t="shared" si="411"/>
        <v>Product</v>
      </c>
      <c r="O671" s="211" t="str">
        <f t="shared" si="412"/>
        <v>Panel</v>
      </c>
      <c r="P671" s="211" t="str">
        <f t="shared" si="413"/>
        <v>One Time</v>
      </c>
      <c r="Q671" s="349">
        <v>43930</v>
      </c>
      <c r="R671" s="349"/>
      <c r="S671" s="211" t="str">
        <f t="shared" si="414"/>
        <v>NO</v>
      </c>
      <c r="T671" s="211" t="str">
        <f t="shared" si="415"/>
        <v>NO</v>
      </c>
      <c r="U671" s="211" t="str">
        <f t="shared" si="416"/>
        <v>NO</v>
      </c>
      <c r="V671" s="211" t="str">
        <f t="shared" si="417"/>
        <v>NO</v>
      </c>
      <c r="W671" s="211" t="str">
        <f t="shared" si="418"/>
        <v>NO</v>
      </c>
      <c r="X671" s="211">
        <v>0</v>
      </c>
      <c r="Y671" s="211" t="s">
        <v>3277</v>
      </c>
      <c r="Z671" s="211" t="s">
        <v>3275</v>
      </c>
      <c r="AA671" s="211" t="s">
        <v>3319</v>
      </c>
      <c r="AB671" s="211" t="s">
        <v>3286</v>
      </c>
      <c r="AC671" s="211" t="s">
        <v>3286</v>
      </c>
      <c r="AD671" s="211" t="s">
        <v>3320</v>
      </c>
      <c r="AE671" s="211" t="str">
        <f t="shared" si="419"/>
        <v>2GIG-GCCDMVX</v>
      </c>
      <c r="AF671" s="211" t="str">
        <f t="shared" si="420"/>
        <v/>
      </c>
      <c r="AG671" s="211" t="str">
        <f t="shared" si="421"/>
        <v/>
      </c>
      <c r="AH671" s="211" t="str">
        <f t="shared" si="441"/>
        <v>X</v>
      </c>
      <c r="AI671" s="211" t="str">
        <f t="shared" si="422"/>
        <v/>
      </c>
      <c r="AJ671" s="211" t="str">
        <f t="shared" si="423"/>
        <v/>
      </c>
      <c r="AK671" s="211" t="str">
        <f t="shared" si="424"/>
        <v/>
      </c>
      <c r="AL671" s="211" t="str">
        <f t="shared" si="425"/>
        <v/>
      </c>
      <c r="AM671" s="211" t="str">
        <f t="shared" si="426"/>
        <v/>
      </c>
      <c r="AN671" s="211" t="str">
        <f t="shared" si="427"/>
        <v>No</v>
      </c>
      <c r="AO671" s="211" t="str">
        <f t="shared" si="428"/>
        <v>Yes</v>
      </c>
      <c r="AP671" s="211" t="str">
        <f t="shared" si="429"/>
        <v>No</v>
      </c>
      <c r="AQ671" s="211" t="str">
        <f t="shared" si="430"/>
        <v/>
      </c>
      <c r="AR671" s="211" t="str">
        <f t="shared" si="431"/>
        <v/>
      </c>
      <c r="AS671" s="211" t="str">
        <f t="shared" si="432"/>
        <v/>
      </c>
      <c r="AT671" s="211" t="str">
        <f t="shared" si="433"/>
        <v/>
      </c>
      <c r="AU671" s="211" t="str">
        <f t="shared" si="434"/>
        <v/>
      </c>
      <c r="AV671" s="211" t="str">
        <f t="shared" si="435"/>
        <v/>
      </c>
      <c r="AW671" s="211" t="str">
        <f t="shared" si="436"/>
        <v/>
      </c>
      <c r="AX671" s="211" t="str">
        <f t="shared" si="439"/>
        <v>NO</v>
      </c>
      <c r="AY671" s="125" t="str">
        <f t="shared" si="440"/>
        <v/>
      </c>
    </row>
    <row r="672" spans="1:51" s="211" customFormat="1" x14ac:dyDescent="0.25">
      <c r="A672" s="211" t="s">
        <v>3689</v>
      </c>
      <c r="B672" s="211" t="s">
        <v>3689</v>
      </c>
      <c r="C672" s="211" t="str">
        <f t="shared" si="402"/>
        <v>2GIG LTEA A GC2 Radio module (AT&amp;T)</v>
      </c>
      <c r="D672" s="211" t="str">
        <f t="shared" si="403"/>
        <v>Module radio 2GIG LTEA A GC2 (AT&amp;T)</v>
      </c>
      <c r="E672" s="211" t="str">
        <f t="shared" si="404"/>
        <v/>
      </c>
      <c r="F672" s="211" t="str">
        <f t="shared" si="405"/>
        <v>2GIG LTEA A GC2 Radio module (AT&amp;T)</v>
      </c>
      <c r="G672" s="211" t="str">
        <f t="shared" si="406"/>
        <v>Module radio 2GIG LTEA A GC2 (AT&amp;T)</v>
      </c>
      <c r="H672" s="211" t="str">
        <f t="shared" si="407"/>
        <v>2GIG LTEA A GC2 Radio module (AT&amp;T)</v>
      </c>
      <c r="I672" s="211" t="str">
        <f t="shared" si="437"/>
        <v>Module radio 2GIG LTEA A GC2 (AT&amp;T)</v>
      </c>
      <c r="J672" s="211" t="str">
        <f t="shared" si="408"/>
        <v/>
      </c>
      <c r="K672" s="211" t="str">
        <f t="shared" si="409"/>
        <v>2GIG-LTEAGC2</v>
      </c>
      <c r="L672" s="211" t="str">
        <f t="shared" si="438"/>
        <v>Inventory</v>
      </c>
      <c r="M672" s="211" t="str">
        <f t="shared" si="410"/>
        <v>NO</v>
      </c>
      <c r="N672" s="211" t="str">
        <f t="shared" si="411"/>
        <v>Product</v>
      </c>
      <c r="O672" s="211" t="str">
        <f t="shared" si="412"/>
        <v>Panel</v>
      </c>
      <c r="P672" s="211" t="str">
        <f t="shared" si="413"/>
        <v>One Time</v>
      </c>
      <c r="Q672" s="349">
        <v>43930</v>
      </c>
      <c r="R672" s="349"/>
      <c r="S672" s="211" t="str">
        <f t="shared" si="414"/>
        <v>NO</v>
      </c>
      <c r="T672" s="211" t="str">
        <f t="shared" si="415"/>
        <v>NO</v>
      </c>
      <c r="U672" s="211" t="str">
        <f t="shared" si="416"/>
        <v>NO</v>
      </c>
      <c r="V672" s="211" t="str">
        <f t="shared" si="417"/>
        <v>NO</v>
      </c>
      <c r="W672" s="211" t="str">
        <f t="shared" si="418"/>
        <v>NO</v>
      </c>
      <c r="X672" s="211">
        <v>0</v>
      </c>
      <c r="Y672" s="211" t="s">
        <v>3277</v>
      </c>
      <c r="Z672" s="211" t="s">
        <v>3275</v>
      </c>
      <c r="AA672" s="211" t="s">
        <v>3319</v>
      </c>
      <c r="AB672" s="211" t="s">
        <v>3286</v>
      </c>
      <c r="AC672" s="211" t="s">
        <v>3286</v>
      </c>
      <c r="AD672" s="211" t="s">
        <v>3320</v>
      </c>
      <c r="AE672" s="211" t="str">
        <f t="shared" si="419"/>
        <v>2GIG-LTEAGC2</v>
      </c>
      <c r="AF672" s="211" t="str">
        <f t="shared" si="420"/>
        <v/>
      </c>
      <c r="AG672" s="211" t="str">
        <f t="shared" si="421"/>
        <v/>
      </c>
      <c r="AH672" s="211" t="str">
        <f t="shared" si="441"/>
        <v>X</v>
      </c>
      <c r="AI672" s="211" t="str">
        <f t="shared" si="422"/>
        <v/>
      </c>
      <c r="AJ672" s="211" t="str">
        <f t="shared" si="423"/>
        <v/>
      </c>
      <c r="AK672" s="211" t="str">
        <f t="shared" si="424"/>
        <v/>
      </c>
      <c r="AL672" s="211" t="str">
        <f t="shared" si="425"/>
        <v/>
      </c>
      <c r="AM672" s="211" t="str">
        <f t="shared" si="426"/>
        <v/>
      </c>
      <c r="AN672" s="211" t="str">
        <f t="shared" si="427"/>
        <v>No</v>
      </c>
      <c r="AO672" s="211" t="str">
        <f t="shared" si="428"/>
        <v>Yes</v>
      </c>
      <c r="AP672" s="211" t="str">
        <f t="shared" si="429"/>
        <v>No</v>
      </c>
      <c r="AQ672" s="211" t="str">
        <f t="shared" si="430"/>
        <v/>
      </c>
      <c r="AR672" s="211" t="str">
        <f t="shared" si="431"/>
        <v/>
      </c>
      <c r="AS672" s="211" t="str">
        <f t="shared" si="432"/>
        <v/>
      </c>
      <c r="AT672" s="211" t="str">
        <f t="shared" si="433"/>
        <v/>
      </c>
      <c r="AU672" s="211" t="str">
        <f t="shared" si="434"/>
        <v/>
      </c>
      <c r="AV672" s="211" t="str">
        <f t="shared" si="435"/>
        <v/>
      </c>
      <c r="AW672" s="211" t="str">
        <f t="shared" si="436"/>
        <v/>
      </c>
      <c r="AX672" s="211" t="str">
        <f t="shared" si="439"/>
        <v>NO</v>
      </c>
      <c r="AY672" s="125" t="str">
        <f t="shared" si="440"/>
        <v/>
      </c>
    </row>
    <row r="673" spans="1:51" s="211" customFormat="1" x14ac:dyDescent="0.25">
      <c r="A673" s="211" t="s">
        <v>1433</v>
      </c>
      <c r="B673" s="211" t="s">
        <v>1433</v>
      </c>
      <c r="C673" s="211" t="str">
        <f t="shared" si="402"/>
        <v>2GIG 4200x Panic Pendant/Wristband</v>
      </c>
      <c r="D673" s="211" t="str">
        <f t="shared" si="403"/>
        <v>Pendentif / bracelet Panic 2GIG 4200x</v>
      </c>
      <c r="E673" s="211" t="str">
        <f t="shared" si="404"/>
        <v/>
      </c>
      <c r="F673" s="211" t="str">
        <f t="shared" si="405"/>
        <v>2GIG 4200x Panic Pendant/Wristband</v>
      </c>
      <c r="G673" s="211" t="str">
        <f t="shared" si="406"/>
        <v>Pendentif / bracelet Panic 2GIG 4200x</v>
      </c>
      <c r="H673" s="211" t="str">
        <f t="shared" si="407"/>
        <v>2GIG 4200x Panic Pendant/Wristband</v>
      </c>
      <c r="I673" s="211" t="str">
        <f t="shared" si="437"/>
        <v>Pendentif / bracelet Panic 2GIG 4200x</v>
      </c>
      <c r="J673" s="211" t="str">
        <f t="shared" si="408"/>
        <v/>
      </c>
      <c r="K673" s="211" t="str">
        <f t="shared" si="409"/>
        <v>2GIG-PHB-345</v>
      </c>
      <c r="L673" s="211" t="str">
        <f t="shared" si="438"/>
        <v>Inventory</v>
      </c>
      <c r="M673" s="211" t="str">
        <f t="shared" si="410"/>
        <v>NO</v>
      </c>
      <c r="N673" s="211" t="str">
        <f t="shared" si="411"/>
        <v>Product</v>
      </c>
      <c r="O673" s="211" t="str">
        <f t="shared" si="412"/>
        <v>Sensor</v>
      </c>
      <c r="P673" s="211" t="str">
        <f t="shared" si="413"/>
        <v>One Time</v>
      </c>
      <c r="Q673" s="349">
        <v>43930</v>
      </c>
      <c r="R673" s="349"/>
      <c r="S673" s="211" t="str">
        <f t="shared" si="414"/>
        <v>YES</v>
      </c>
      <c r="T673" s="211" t="str">
        <f t="shared" si="415"/>
        <v>NO</v>
      </c>
      <c r="U673" s="211" t="str">
        <f t="shared" si="416"/>
        <v>NO</v>
      </c>
      <c r="V673" s="211" t="str">
        <f t="shared" si="417"/>
        <v>NO</v>
      </c>
      <c r="W673" s="211" t="str">
        <f t="shared" si="418"/>
        <v>NO</v>
      </c>
      <c r="X673" s="211">
        <v>0</v>
      </c>
      <c r="Y673" s="211" t="s">
        <v>3277</v>
      </c>
      <c r="Z673" s="211" t="s">
        <v>3275</v>
      </c>
      <c r="AA673" s="211" t="s">
        <v>3319</v>
      </c>
      <c r="AB673" s="211" t="s">
        <v>3286</v>
      </c>
      <c r="AC673" s="211" t="s">
        <v>3286</v>
      </c>
      <c r="AD673" s="211" t="s">
        <v>3320</v>
      </c>
      <c r="AE673" s="211" t="str">
        <f t="shared" si="419"/>
        <v>2GIG-PHB-345</v>
      </c>
      <c r="AF673" s="211" t="str">
        <f t="shared" si="420"/>
        <v/>
      </c>
      <c r="AG673" s="211" t="str">
        <f t="shared" si="421"/>
        <v/>
      </c>
      <c r="AH673" s="211" t="str">
        <f t="shared" si="441"/>
        <v>X</v>
      </c>
      <c r="AI673" s="211" t="str">
        <f t="shared" si="422"/>
        <v/>
      </c>
      <c r="AJ673" s="211" t="str">
        <f t="shared" si="423"/>
        <v/>
      </c>
      <c r="AK673" s="211" t="str">
        <f t="shared" si="424"/>
        <v/>
      </c>
      <c r="AL673" s="211" t="str">
        <f t="shared" si="425"/>
        <v/>
      </c>
      <c r="AM673" s="211" t="str">
        <f t="shared" si="426"/>
        <v/>
      </c>
      <c r="AN673" s="211" t="str">
        <f t="shared" si="427"/>
        <v>No</v>
      </c>
      <c r="AO673" s="211" t="str">
        <f t="shared" si="428"/>
        <v>Yes</v>
      </c>
      <c r="AP673" s="211" t="str">
        <f t="shared" si="429"/>
        <v>No</v>
      </c>
      <c r="AQ673" s="211" t="str">
        <f t="shared" si="430"/>
        <v/>
      </c>
      <c r="AR673" s="211" t="str">
        <f t="shared" si="431"/>
        <v/>
      </c>
      <c r="AS673" s="211" t="str">
        <f t="shared" si="432"/>
        <v/>
      </c>
      <c r="AT673" s="211" t="str">
        <f t="shared" si="433"/>
        <v/>
      </c>
      <c r="AU673" s="211" t="str">
        <f t="shared" si="434"/>
        <v/>
      </c>
      <c r="AV673" s="211" t="str">
        <f t="shared" si="435"/>
        <v/>
      </c>
      <c r="AW673" s="211" t="str">
        <f t="shared" si="436"/>
        <v/>
      </c>
      <c r="AX673" s="211" t="str">
        <f t="shared" si="439"/>
        <v>NO</v>
      </c>
      <c r="AY673" s="125" t="str">
        <f t="shared" si="440"/>
        <v/>
      </c>
    </row>
    <row r="674" spans="1:51" s="211" customFormat="1" x14ac:dyDescent="0.25">
      <c r="A674" s="211" t="s">
        <v>3747</v>
      </c>
      <c r="B674" s="211" t="s">
        <v>3747</v>
      </c>
      <c r="C674" s="211" t="str">
        <f t="shared" si="402"/>
        <v>Promotion - BSH Legacy Customer signing for BELL Internet</v>
      </c>
      <c r="D674" s="211" t="str">
        <f t="shared" si="403"/>
        <v>Promotion - Signature d'un client hérité de BSH pour BELL Internet</v>
      </c>
      <c r="E674" s="211" t="str">
        <f t="shared" si="404"/>
        <v/>
      </c>
      <c r="F674" s="211" t="str">
        <f t="shared" si="405"/>
        <v>Promotion - BSH Legacy Customer signing for BELL Internet</v>
      </c>
      <c r="G674" s="211" t="str">
        <f t="shared" si="406"/>
        <v>Promotion - Signature d'un client hérité de BSH pour BELL Internet</v>
      </c>
      <c r="H674" s="211" t="str">
        <f t="shared" si="407"/>
        <v>Promotion - BSH Legacy Customer signing for BELL Internet</v>
      </c>
      <c r="I674" s="211" t="str">
        <f t="shared" si="437"/>
        <v>Promotion - Signature d'un client hérité de BSH pour BELL Internet</v>
      </c>
      <c r="J674" s="211" t="str">
        <f t="shared" si="408"/>
        <v/>
      </c>
      <c r="K674" s="211" t="str">
        <f t="shared" si="409"/>
        <v/>
      </c>
      <c r="L674" s="211" t="str">
        <f t="shared" si="438"/>
        <v>Service</v>
      </c>
      <c r="M674" s="211" t="str">
        <f t="shared" si="410"/>
        <v>YES</v>
      </c>
      <c r="N674" s="211" t="str">
        <f t="shared" si="411"/>
        <v>Product</v>
      </c>
      <c r="O674" s="211" t="str">
        <f t="shared" si="412"/>
        <v>Promotion</v>
      </c>
      <c r="P674" s="211" t="str">
        <f t="shared" si="413"/>
        <v>RMR</v>
      </c>
      <c r="Q674" s="349">
        <v>43930</v>
      </c>
      <c r="R674" s="349"/>
      <c r="S674" s="211" t="str">
        <f t="shared" si="414"/>
        <v>NO</v>
      </c>
      <c r="T674" s="211" t="str">
        <f t="shared" si="415"/>
        <v>NO</v>
      </c>
      <c r="U674" s="211" t="str">
        <f t="shared" si="416"/>
        <v>NO</v>
      </c>
      <c r="V674" s="211" t="str">
        <f t="shared" si="417"/>
        <v>NO</v>
      </c>
      <c r="W674" s="211" t="str">
        <f t="shared" si="418"/>
        <v>NO</v>
      </c>
      <c r="X674" s="211">
        <v>0</v>
      </c>
      <c r="Y674" s="211" t="s">
        <v>3277</v>
      </c>
      <c r="Z674" s="211" t="s">
        <v>3275</v>
      </c>
      <c r="AA674" s="211" t="s">
        <v>3319</v>
      </c>
      <c r="AB674" s="211" t="s">
        <v>3286</v>
      </c>
      <c r="AC674" s="211" t="s">
        <v>3286</v>
      </c>
      <c r="AD674" s="211" t="s">
        <v>3320</v>
      </c>
      <c r="AE674" s="211" t="str">
        <f t="shared" si="419"/>
        <v>Service</v>
      </c>
      <c r="AF674" s="211" t="str">
        <f t="shared" si="420"/>
        <v>Service</v>
      </c>
      <c r="AG674" s="211" t="str">
        <f t="shared" si="421"/>
        <v>50%D-OBTM</v>
      </c>
      <c r="AH674" s="211" t="str">
        <f t="shared" si="441"/>
        <v/>
      </c>
      <c r="AI674" s="211" t="str">
        <f t="shared" si="422"/>
        <v>NO</v>
      </c>
      <c r="AJ674" s="211" t="str">
        <f t="shared" si="423"/>
        <v/>
      </c>
      <c r="AK674" s="211" t="str">
        <f t="shared" si="424"/>
        <v/>
      </c>
      <c r="AL674" s="211" t="str">
        <f t="shared" si="425"/>
        <v/>
      </c>
      <c r="AM674" s="211" t="str">
        <f t="shared" si="426"/>
        <v>Offer</v>
      </c>
      <c r="AN674" s="211" t="str">
        <f t="shared" si="427"/>
        <v>No</v>
      </c>
      <c r="AO674" s="211" t="str">
        <f t="shared" si="428"/>
        <v>Yes</v>
      </c>
      <c r="AP674" s="211" t="str">
        <f t="shared" si="429"/>
        <v>No</v>
      </c>
      <c r="AQ674" s="211" t="str">
        <f t="shared" si="430"/>
        <v/>
      </c>
      <c r="AR674" s="211" t="str">
        <f t="shared" si="431"/>
        <v/>
      </c>
      <c r="AS674" s="211" t="str">
        <f t="shared" si="432"/>
        <v/>
      </c>
      <c r="AT674" s="211" t="str">
        <f t="shared" si="433"/>
        <v>NO</v>
      </c>
      <c r="AU674" s="211" t="str">
        <f t="shared" si="434"/>
        <v/>
      </c>
      <c r="AV674" s="211" t="str">
        <f t="shared" si="435"/>
        <v/>
      </c>
      <c r="AW674" s="211" t="str">
        <f t="shared" si="436"/>
        <v/>
      </c>
      <c r="AX674" s="211" t="str">
        <f t="shared" si="439"/>
        <v>NO</v>
      </c>
      <c r="AY674" s="125" t="str">
        <f t="shared" si="440"/>
        <v/>
      </c>
    </row>
    <row r="675" spans="1:51" s="211" customFormat="1" x14ac:dyDescent="0.25">
      <c r="A675" s="211" t="s">
        <v>2312</v>
      </c>
      <c r="B675" s="211" t="s">
        <v>2312</v>
      </c>
      <c r="C675" s="211" t="str">
        <f t="shared" si="402"/>
        <v>3x5 Large Window Decals</v>
      </c>
      <c r="D675" s="211" t="str">
        <f t="shared" si="403"/>
        <v>Décalcomanies 3x5 grandes fenêtres</v>
      </c>
      <c r="E675" s="211" t="str">
        <f t="shared" si="404"/>
        <v/>
      </c>
      <c r="F675" s="211" t="str">
        <f t="shared" si="405"/>
        <v>3x5 Large Window Decals</v>
      </c>
      <c r="G675" s="211" t="str">
        <f t="shared" si="406"/>
        <v>Décalcomanies 3x5 grandes fenêtres</v>
      </c>
      <c r="H675" s="211" t="str">
        <f t="shared" si="407"/>
        <v>3x5 Large Window Decals</v>
      </c>
      <c r="I675" s="211" t="str">
        <f t="shared" si="437"/>
        <v>Décalcomanies 3x5 grandes fenêtres</v>
      </c>
      <c r="J675" s="211" t="str">
        <f t="shared" si="408"/>
        <v/>
      </c>
      <c r="K675" s="211" t="str">
        <f t="shared" si="409"/>
        <v/>
      </c>
      <c r="L675" s="211" t="str">
        <f t="shared" si="438"/>
        <v>Inventory</v>
      </c>
      <c r="M675" s="211" t="str">
        <f t="shared" si="410"/>
        <v>NO</v>
      </c>
      <c r="N675" s="211" t="str">
        <f t="shared" si="411"/>
        <v>Product</v>
      </c>
      <c r="O675" s="211" t="str">
        <f t="shared" si="412"/>
        <v>Misc</v>
      </c>
      <c r="P675" s="211" t="str">
        <f t="shared" si="413"/>
        <v>One Time</v>
      </c>
      <c r="Q675" s="349">
        <v>43930</v>
      </c>
      <c r="R675" s="349"/>
      <c r="S675" s="211" t="str">
        <f t="shared" si="414"/>
        <v>NO</v>
      </c>
      <c r="T675" s="211" t="str">
        <f t="shared" si="415"/>
        <v>NO</v>
      </c>
      <c r="U675" s="211" t="str">
        <f t="shared" si="416"/>
        <v>NO</v>
      </c>
      <c r="V675" s="211" t="str">
        <f t="shared" si="417"/>
        <v>NO</v>
      </c>
      <c r="W675" s="211" t="str">
        <f t="shared" si="418"/>
        <v>NO</v>
      </c>
      <c r="X675" s="211">
        <v>0</v>
      </c>
      <c r="Y675" s="211" t="s">
        <v>3277</v>
      </c>
      <c r="Z675" s="211" t="s">
        <v>3275</v>
      </c>
      <c r="AA675" s="211" t="s">
        <v>3319</v>
      </c>
      <c r="AB675" s="211" t="s">
        <v>3286</v>
      </c>
      <c r="AC675" s="211" t="s">
        <v>3286</v>
      </c>
      <c r="AD675" s="211" t="s">
        <v>3320</v>
      </c>
      <c r="AE675" s="211" t="str">
        <f t="shared" si="419"/>
        <v>A221</v>
      </c>
      <c r="AF675" s="211" t="str">
        <f t="shared" si="420"/>
        <v/>
      </c>
      <c r="AG675" s="211" t="str">
        <f t="shared" si="421"/>
        <v/>
      </c>
      <c r="AH675" s="211" t="str">
        <f t="shared" si="441"/>
        <v/>
      </c>
      <c r="AI675" s="211" t="str">
        <f t="shared" si="422"/>
        <v/>
      </c>
      <c r="AJ675" s="211" t="str">
        <f t="shared" si="423"/>
        <v/>
      </c>
      <c r="AK675" s="211" t="str">
        <f t="shared" si="424"/>
        <v/>
      </c>
      <c r="AL675" s="211" t="str">
        <f t="shared" si="425"/>
        <v/>
      </c>
      <c r="AM675" s="211" t="str">
        <f t="shared" si="426"/>
        <v/>
      </c>
      <c r="AN675" s="211" t="str">
        <f t="shared" si="427"/>
        <v>Yes</v>
      </c>
      <c r="AO675" s="211" t="str">
        <f t="shared" si="428"/>
        <v>Yes</v>
      </c>
      <c r="AP675" s="211" t="str">
        <f t="shared" si="429"/>
        <v>No</v>
      </c>
      <c r="AQ675" s="211" t="str">
        <f t="shared" si="430"/>
        <v/>
      </c>
      <c r="AR675" s="211" t="str">
        <f t="shared" si="431"/>
        <v/>
      </c>
      <c r="AS675" s="211" t="str">
        <f t="shared" si="432"/>
        <v/>
      </c>
      <c r="AT675" s="211" t="str">
        <f t="shared" si="433"/>
        <v/>
      </c>
      <c r="AU675" s="211" t="str">
        <f t="shared" si="434"/>
        <v/>
      </c>
      <c r="AV675" s="211" t="str">
        <f t="shared" si="435"/>
        <v/>
      </c>
      <c r="AW675" s="211" t="str">
        <f t="shared" si="436"/>
        <v/>
      </c>
      <c r="AX675" s="211" t="str">
        <f t="shared" si="439"/>
        <v>YES</v>
      </c>
      <c r="AY675" s="125" t="str">
        <f t="shared" si="440"/>
        <v/>
      </c>
    </row>
    <row r="676" spans="1:51" s="211" customFormat="1" x14ac:dyDescent="0.25">
      <c r="A676" s="211" t="s">
        <v>2319</v>
      </c>
      <c r="B676" s="211" t="s">
        <v>2319</v>
      </c>
      <c r="C676" s="211" t="str">
        <f t="shared" si="402"/>
        <v>Video Lawn Signs (French)</v>
      </c>
      <c r="D676" s="211" t="str">
        <f t="shared" si="403"/>
        <v>Panneaux vidéo pour pelouse (français)</v>
      </c>
      <c r="E676" s="211" t="str">
        <f t="shared" si="404"/>
        <v/>
      </c>
      <c r="F676" s="211" t="str">
        <f t="shared" si="405"/>
        <v>Video Lawn Signs (French)</v>
      </c>
      <c r="G676" s="211" t="str">
        <f t="shared" si="406"/>
        <v>Panneaux vidéo pour pelouse (français)</v>
      </c>
      <c r="H676" s="211" t="str">
        <f t="shared" si="407"/>
        <v>Video Lawn Signs (French)</v>
      </c>
      <c r="I676" s="211" t="str">
        <f t="shared" si="437"/>
        <v>Panneaux vidéo pour pelouse (français)</v>
      </c>
      <c r="J676" s="211" t="str">
        <f t="shared" si="408"/>
        <v/>
      </c>
      <c r="K676" s="211" t="str">
        <f t="shared" si="409"/>
        <v/>
      </c>
      <c r="L676" s="211" t="str">
        <f t="shared" si="438"/>
        <v>Inventory</v>
      </c>
      <c r="M676" s="211" t="str">
        <f t="shared" si="410"/>
        <v>NO</v>
      </c>
      <c r="N676" s="211" t="str">
        <f t="shared" si="411"/>
        <v>Product</v>
      </c>
      <c r="O676" s="211" t="str">
        <f t="shared" si="412"/>
        <v>Misc</v>
      </c>
      <c r="P676" s="211" t="str">
        <f t="shared" si="413"/>
        <v>One Time</v>
      </c>
      <c r="Q676" s="349">
        <v>43930</v>
      </c>
      <c r="R676" s="349"/>
      <c r="S676" s="211" t="str">
        <f t="shared" si="414"/>
        <v>NO</v>
      </c>
      <c r="T676" s="211" t="str">
        <f t="shared" si="415"/>
        <v>NO</v>
      </c>
      <c r="U676" s="211" t="str">
        <f t="shared" si="416"/>
        <v>NO</v>
      </c>
      <c r="V676" s="211" t="str">
        <f t="shared" si="417"/>
        <v>NO</v>
      </c>
      <c r="W676" s="211" t="str">
        <f t="shared" si="418"/>
        <v>NO</v>
      </c>
      <c r="X676" s="211">
        <v>0</v>
      </c>
      <c r="Y676" s="211" t="s">
        <v>3277</v>
      </c>
      <c r="Z676" s="211" t="s">
        <v>3275</v>
      </c>
      <c r="AA676" s="211" t="s">
        <v>3319</v>
      </c>
      <c r="AB676" s="211" t="s">
        <v>3286</v>
      </c>
      <c r="AC676" s="211" t="s">
        <v>3286</v>
      </c>
      <c r="AD676" s="211" t="s">
        <v>3320</v>
      </c>
      <c r="AE676" s="211" t="str">
        <f t="shared" si="419"/>
        <v>A242F</v>
      </c>
      <c r="AF676" s="211" t="str">
        <f t="shared" si="420"/>
        <v/>
      </c>
      <c r="AG676" s="211" t="str">
        <f t="shared" si="421"/>
        <v/>
      </c>
      <c r="AH676" s="211" t="str">
        <f t="shared" si="441"/>
        <v/>
      </c>
      <c r="AI676" s="211" t="str">
        <f t="shared" si="422"/>
        <v/>
      </c>
      <c r="AJ676" s="211" t="str">
        <f t="shared" si="423"/>
        <v/>
      </c>
      <c r="AK676" s="211" t="str">
        <f t="shared" si="424"/>
        <v/>
      </c>
      <c r="AL676" s="211" t="str">
        <f t="shared" si="425"/>
        <v/>
      </c>
      <c r="AM676" s="211" t="str">
        <f t="shared" si="426"/>
        <v/>
      </c>
      <c r="AN676" s="211" t="str">
        <f t="shared" si="427"/>
        <v>Yes</v>
      </c>
      <c r="AO676" s="211" t="str">
        <f t="shared" si="428"/>
        <v>Yes</v>
      </c>
      <c r="AP676" s="211" t="str">
        <f t="shared" si="429"/>
        <v>No</v>
      </c>
      <c r="AQ676" s="211" t="str">
        <f t="shared" si="430"/>
        <v/>
      </c>
      <c r="AR676" s="211" t="str">
        <f t="shared" si="431"/>
        <v/>
      </c>
      <c r="AS676" s="211" t="str">
        <f t="shared" si="432"/>
        <v/>
      </c>
      <c r="AT676" s="211" t="str">
        <f t="shared" si="433"/>
        <v/>
      </c>
      <c r="AU676" s="211" t="str">
        <f t="shared" si="434"/>
        <v/>
      </c>
      <c r="AV676" s="211" t="str">
        <f t="shared" si="435"/>
        <v/>
      </c>
      <c r="AW676" s="211" t="str">
        <f t="shared" si="436"/>
        <v/>
      </c>
      <c r="AX676" s="211" t="str">
        <f t="shared" si="439"/>
        <v>YES</v>
      </c>
      <c r="AY676" s="125" t="str">
        <f t="shared" si="440"/>
        <v/>
      </c>
    </row>
    <row r="677" spans="1:51" s="211" customFormat="1" x14ac:dyDescent="0.25">
      <c r="A677" s="211" t="s">
        <v>3748</v>
      </c>
      <c r="B677" s="211" t="s">
        <v>3748</v>
      </c>
      <c r="C677" s="211" t="str">
        <f t="shared" si="402"/>
        <v>AA Battery</v>
      </c>
      <c r="D677" s="211" t="str">
        <f t="shared" si="403"/>
        <v>Pile AA</v>
      </c>
      <c r="E677" s="211" t="str">
        <f t="shared" si="404"/>
        <v/>
      </c>
      <c r="F677" s="211" t="str">
        <f t="shared" si="405"/>
        <v>AA Battery</v>
      </c>
      <c r="G677" s="211" t="str">
        <f t="shared" si="406"/>
        <v>Pile AA</v>
      </c>
      <c r="H677" s="211" t="str">
        <f t="shared" si="407"/>
        <v>AA Battery</v>
      </c>
      <c r="I677" s="211" t="str">
        <f t="shared" si="437"/>
        <v>Pile AA</v>
      </c>
      <c r="J677" s="211" t="str">
        <f t="shared" si="408"/>
        <v/>
      </c>
      <c r="K677" s="211" t="str">
        <f t="shared" si="409"/>
        <v>CAA</v>
      </c>
      <c r="L677" s="211" t="str">
        <f t="shared" si="438"/>
        <v>Inventory</v>
      </c>
      <c r="M677" s="211" t="str">
        <f t="shared" si="410"/>
        <v>NO</v>
      </c>
      <c r="N677" s="211" t="str">
        <f t="shared" si="411"/>
        <v>Product</v>
      </c>
      <c r="O677" s="211" t="str">
        <f t="shared" si="412"/>
        <v>Misc</v>
      </c>
      <c r="P677" s="211" t="str">
        <f t="shared" si="413"/>
        <v>One Time</v>
      </c>
      <c r="Q677" s="349">
        <v>43930</v>
      </c>
      <c r="R677" s="349"/>
      <c r="S677" s="211" t="str">
        <f t="shared" si="414"/>
        <v>NO</v>
      </c>
      <c r="T677" s="211" t="str">
        <f t="shared" si="415"/>
        <v>NO</v>
      </c>
      <c r="U677" s="211" t="str">
        <f t="shared" si="416"/>
        <v>NO</v>
      </c>
      <c r="V677" s="211" t="str">
        <f t="shared" si="417"/>
        <v>NO</v>
      </c>
      <c r="W677" s="211" t="str">
        <f t="shared" si="418"/>
        <v>NO</v>
      </c>
      <c r="X677" s="211">
        <v>0</v>
      </c>
      <c r="Y677" s="211" t="s">
        <v>3277</v>
      </c>
      <c r="Z677" s="211" t="s">
        <v>3275</v>
      </c>
      <c r="AA677" s="211" t="s">
        <v>3319</v>
      </c>
      <c r="AB677" s="211" t="s">
        <v>3286</v>
      </c>
      <c r="AC677" s="211" t="s">
        <v>3286</v>
      </c>
      <c r="AD677" s="211" t="s">
        <v>3320</v>
      </c>
      <c r="AE677" s="211" t="str">
        <f t="shared" si="419"/>
        <v>CAA</v>
      </c>
      <c r="AF677" s="211" t="str">
        <f t="shared" si="420"/>
        <v/>
      </c>
      <c r="AG677" s="211" t="str">
        <f t="shared" si="421"/>
        <v/>
      </c>
      <c r="AH677" s="211" t="str">
        <f t="shared" si="441"/>
        <v/>
      </c>
      <c r="AI677" s="211" t="str">
        <f t="shared" si="422"/>
        <v/>
      </c>
      <c r="AJ677" s="211" t="str">
        <f t="shared" si="423"/>
        <v/>
      </c>
      <c r="AK677" s="211" t="str">
        <f t="shared" si="424"/>
        <v/>
      </c>
      <c r="AL677" s="211" t="str">
        <f t="shared" si="425"/>
        <v/>
      </c>
      <c r="AM677" s="211" t="str">
        <f t="shared" si="426"/>
        <v/>
      </c>
      <c r="AN677" s="211" t="str">
        <f t="shared" si="427"/>
        <v>Yes</v>
      </c>
      <c r="AO677" s="211" t="str">
        <f t="shared" si="428"/>
        <v>Yes</v>
      </c>
      <c r="AP677" s="211" t="str">
        <f t="shared" si="429"/>
        <v>No</v>
      </c>
      <c r="AQ677" s="211" t="str">
        <f t="shared" si="430"/>
        <v/>
      </c>
      <c r="AR677" s="211" t="str">
        <f t="shared" si="431"/>
        <v/>
      </c>
      <c r="AS677" s="211" t="str">
        <f t="shared" si="432"/>
        <v/>
      </c>
      <c r="AT677" s="211" t="str">
        <f t="shared" si="433"/>
        <v/>
      </c>
      <c r="AU677" s="211" t="str">
        <f t="shared" si="434"/>
        <v/>
      </c>
      <c r="AV677" s="211" t="str">
        <f t="shared" si="435"/>
        <v/>
      </c>
      <c r="AW677" s="211" t="str">
        <f t="shared" si="436"/>
        <v/>
      </c>
      <c r="AX677" s="211" t="str">
        <f t="shared" si="439"/>
        <v>YES</v>
      </c>
      <c r="AY677" s="125" t="str">
        <f t="shared" si="440"/>
        <v/>
      </c>
    </row>
    <row r="678" spans="1:51" s="211" customFormat="1" x14ac:dyDescent="0.25">
      <c r="A678" s="211" t="s">
        <v>2322</v>
      </c>
      <c r="B678" s="211" t="s">
        <v>2322</v>
      </c>
      <c r="C678" s="211" t="str">
        <f t="shared" si="402"/>
        <v>Medical Alert Control Panel - FR</v>
      </c>
      <c r="D678" s="211" t="str">
        <f t="shared" si="403"/>
        <v>Panneau de contrôle d'alerte médicale - FR</v>
      </c>
      <c r="E678" s="211" t="str">
        <f t="shared" si="404"/>
        <v/>
      </c>
      <c r="F678" s="211" t="str">
        <f t="shared" si="405"/>
        <v>Medical Alert Control Panel - FR</v>
      </c>
      <c r="G678" s="211" t="str">
        <f t="shared" si="406"/>
        <v>Panneau de contrôle d'alerte médicale - FR</v>
      </c>
      <c r="H678" s="211" t="str">
        <f t="shared" si="407"/>
        <v>Medical Alert Control Panel - FR</v>
      </c>
      <c r="I678" s="211" t="str">
        <f t="shared" si="437"/>
        <v>Panneau de contrôle d'alerte médicale - FR</v>
      </c>
      <c r="J678" s="211" t="str">
        <f t="shared" si="408"/>
        <v/>
      </c>
      <c r="K678" s="211" t="str">
        <f t="shared" si="409"/>
        <v>ACC-QC-F</v>
      </c>
      <c r="L678" s="211" t="str">
        <f t="shared" si="438"/>
        <v>Inventory</v>
      </c>
      <c r="M678" s="211" t="str">
        <f t="shared" si="410"/>
        <v>NO</v>
      </c>
      <c r="N678" s="211" t="str">
        <f t="shared" si="411"/>
        <v>Product</v>
      </c>
      <c r="O678" s="211" t="str">
        <f t="shared" si="412"/>
        <v>Panel</v>
      </c>
      <c r="P678" s="211" t="str">
        <f t="shared" si="413"/>
        <v>One Time</v>
      </c>
      <c r="Q678" s="349">
        <v>43930</v>
      </c>
      <c r="R678" s="349"/>
      <c r="S678" s="211" t="str">
        <f t="shared" si="414"/>
        <v>YES</v>
      </c>
      <c r="T678" s="211" t="str">
        <f t="shared" si="415"/>
        <v>NO</v>
      </c>
      <c r="U678" s="211" t="str">
        <f t="shared" si="416"/>
        <v>NO</v>
      </c>
      <c r="V678" s="211" t="str">
        <f t="shared" si="417"/>
        <v>NO</v>
      </c>
      <c r="W678" s="211" t="str">
        <f t="shared" si="418"/>
        <v>NO</v>
      </c>
      <c r="X678" s="211">
        <v>0</v>
      </c>
      <c r="Y678" s="211" t="s">
        <v>3277</v>
      </c>
      <c r="Z678" s="211" t="s">
        <v>3275</v>
      </c>
      <c r="AA678" s="211" t="s">
        <v>3319</v>
      </c>
      <c r="AB678" s="211" t="s">
        <v>3286</v>
      </c>
      <c r="AC678" s="211" t="s">
        <v>3286</v>
      </c>
      <c r="AD678" s="211" t="s">
        <v>3320</v>
      </c>
      <c r="AE678" s="211" t="str">
        <f t="shared" si="419"/>
        <v>ACC-QC-F</v>
      </c>
      <c r="AF678" s="211" t="str">
        <f t="shared" si="420"/>
        <v/>
      </c>
      <c r="AG678" s="211" t="str">
        <f t="shared" si="421"/>
        <v/>
      </c>
      <c r="AH678" s="211" t="str">
        <f t="shared" si="441"/>
        <v/>
      </c>
      <c r="AI678" s="211" t="str">
        <f t="shared" si="422"/>
        <v/>
      </c>
      <c r="AJ678" s="211" t="str">
        <f t="shared" si="423"/>
        <v/>
      </c>
      <c r="AK678" s="211" t="str">
        <f t="shared" si="424"/>
        <v/>
      </c>
      <c r="AL678" s="211" t="str">
        <f t="shared" si="425"/>
        <v/>
      </c>
      <c r="AM678" s="211" t="str">
        <f t="shared" si="426"/>
        <v/>
      </c>
      <c r="AN678" s="211" t="str">
        <f t="shared" si="427"/>
        <v>No</v>
      </c>
      <c r="AO678" s="211" t="str">
        <f t="shared" si="428"/>
        <v>No</v>
      </c>
      <c r="AP678" s="211" t="str">
        <f t="shared" si="429"/>
        <v>Yes</v>
      </c>
      <c r="AQ678" s="211" t="str">
        <f t="shared" si="430"/>
        <v/>
      </c>
      <c r="AR678" s="211" t="str">
        <f t="shared" si="431"/>
        <v/>
      </c>
      <c r="AS678" s="211" t="str">
        <f t="shared" si="432"/>
        <v/>
      </c>
      <c r="AT678" s="211" t="str">
        <f t="shared" si="433"/>
        <v/>
      </c>
      <c r="AU678" s="211" t="str">
        <f t="shared" si="434"/>
        <v/>
      </c>
      <c r="AV678" s="211" t="str">
        <f t="shared" si="435"/>
        <v/>
      </c>
      <c r="AW678" s="211" t="str">
        <f t="shared" si="436"/>
        <v/>
      </c>
      <c r="AX678" s="211" t="str">
        <f t="shared" si="439"/>
        <v>NO</v>
      </c>
      <c r="AY678" s="125" t="str">
        <f t="shared" si="440"/>
        <v/>
      </c>
    </row>
    <row r="679" spans="1:51" s="211" customFormat="1" x14ac:dyDescent="0.25">
      <c r="A679" s="211" t="s">
        <v>2321</v>
      </c>
      <c r="B679" s="211" t="s">
        <v>2321</v>
      </c>
      <c r="C679" s="211" t="str">
        <f t="shared" si="402"/>
        <v>Medical Alert Control Panel - EN</v>
      </c>
      <c r="D679" s="211" t="str">
        <f t="shared" si="403"/>
        <v>Panneau de contrôle d'alerte médicale - EN</v>
      </c>
      <c r="E679" s="211" t="str">
        <f t="shared" si="404"/>
        <v/>
      </c>
      <c r="F679" s="211" t="str">
        <f t="shared" si="405"/>
        <v>Medical Alert Control Panel - EN</v>
      </c>
      <c r="G679" s="211" t="str">
        <f t="shared" si="406"/>
        <v>Panneau de contrôle d'alerte médicale - EN</v>
      </c>
      <c r="H679" s="211" t="str">
        <f t="shared" si="407"/>
        <v>Medical Alert Control Panel - EN</v>
      </c>
      <c r="I679" s="211" t="str">
        <f t="shared" si="437"/>
        <v>Panneau de contrôle d'alerte médicale - EN</v>
      </c>
      <c r="J679" s="211" t="str">
        <f t="shared" si="408"/>
        <v/>
      </c>
      <c r="K679" s="211" t="str">
        <f t="shared" si="409"/>
        <v>AC-QC-EN</v>
      </c>
      <c r="L679" s="211" t="str">
        <f t="shared" si="438"/>
        <v>Inventory</v>
      </c>
      <c r="M679" s="211" t="str">
        <f t="shared" si="410"/>
        <v>NO</v>
      </c>
      <c r="N679" s="211" t="str">
        <f t="shared" si="411"/>
        <v>Product</v>
      </c>
      <c r="O679" s="211" t="str">
        <f t="shared" si="412"/>
        <v>Panel</v>
      </c>
      <c r="P679" s="211" t="str">
        <f t="shared" si="413"/>
        <v>One Time</v>
      </c>
      <c r="Q679" s="349">
        <v>43930</v>
      </c>
      <c r="R679" s="349"/>
      <c r="S679" s="211" t="str">
        <f t="shared" si="414"/>
        <v>YES</v>
      </c>
      <c r="T679" s="211" t="str">
        <f t="shared" si="415"/>
        <v>NO</v>
      </c>
      <c r="U679" s="211" t="str">
        <f t="shared" si="416"/>
        <v>NO</v>
      </c>
      <c r="V679" s="211" t="str">
        <f t="shared" si="417"/>
        <v>NO</v>
      </c>
      <c r="W679" s="211" t="str">
        <f t="shared" si="418"/>
        <v>NO</v>
      </c>
      <c r="X679" s="211">
        <v>0</v>
      </c>
      <c r="Y679" s="211" t="s">
        <v>3277</v>
      </c>
      <c r="Z679" s="211" t="s">
        <v>3275</v>
      </c>
      <c r="AA679" s="211" t="s">
        <v>3319</v>
      </c>
      <c r="AB679" s="211" t="s">
        <v>3286</v>
      </c>
      <c r="AC679" s="211" t="s">
        <v>3286</v>
      </c>
      <c r="AD679" s="211" t="s">
        <v>3320</v>
      </c>
      <c r="AE679" s="211" t="str">
        <f t="shared" si="419"/>
        <v>AC-QC-EN</v>
      </c>
      <c r="AF679" s="211" t="str">
        <f t="shared" si="420"/>
        <v/>
      </c>
      <c r="AG679" s="211" t="str">
        <f t="shared" si="421"/>
        <v/>
      </c>
      <c r="AH679" s="211" t="str">
        <f t="shared" si="441"/>
        <v/>
      </c>
      <c r="AI679" s="211" t="str">
        <f t="shared" si="422"/>
        <v/>
      </c>
      <c r="AJ679" s="211" t="str">
        <f t="shared" si="423"/>
        <v/>
      </c>
      <c r="AK679" s="211" t="str">
        <f t="shared" si="424"/>
        <v/>
      </c>
      <c r="AL679" s="211" t="str">
        <f t="shared" si="425"/>
        <v/>
      </c>
      <c r="AM679" s="211" t="str">
        <f t="shared" si="426"/>
        <v/>
      </c>
      <c r="AN679" s="211" t="str">
        <f t="shared" si="427"/>
        <v>No</v>
      </c>
      <c r="AO679" s="211" t="str">
        <f t="shared" si="428"/>
        <v>No</v>
      </c>
      <c r="AP679" s="211" t="str">
        <f t="shared" si="429"/>
        <v>Yes</v>
      </c>
      <c r="AQ679" s="211" t="str">
        <f t="shared" si="430"/>
        <v/>
      </c>
      <c r="AR679" s="211" t="str">
        <f t="shared" si="431"/>
        <v/>
      </c>
      <c r="AS679" s="211" t="str">
        <f t="shared" si="432"/>
        <v/>
      </c>
      <c r="AT679" s="211" t="str">
        <f t="shared" si="433"/>
        <v/>
      </c>
      <c r="AU679" s="211" t="str">
        <f t="shared" si="434"/>
        <v/>
      </c>
      <c r="AV679" s="211" t="str">
        <f t="shared" si="435"/>
        <v/>
      </c>
      <c r="AW679" s="211" t="str">
        <f t="shared" si="436"/>
        <v/>
      </c>
      <c r="AX679" s="211" t="str">
        <f t="shared" si="439"/>
        <v>NO</v>
      </c>
      <c r="AY679" s="125" t="str">
        <f t="shared" si="440"/>
        <v/>
      </c>
    </row>
    <row r="680" spans="1:51" s="211" customFormat="1" x14ac:dyDescent="0.25">
      <c r="A680" s="211" t="s">
        <v>3753</v>
      </c>
      <c r="B680" s="211" t="s">
        <v>3753</v>
      </c>
      <c r="C680" s="211" t="str">
        <f t="shared" si="402"/>
        <v>Video Services</v>
      </c>
      <c r="D680" s="211" t="str">
        <f t="shared" si="403"/>
        <v xml:space="preserve">Services vidéo </v>
      </c>
      <c r="E680" s="211" t="str">
        <f t="shared" si="404"/>
        <v/>
      </c>
      <c r="F680" s="211" t="str">
        <f t="shared" si="405"/>
        <v>Video Services</v>
      </c>
      <c r="G680" s="211" t="str">
        <f t="shared" si="406"/>
        <v xml:space="preserve">Services vidéo </v>
      </c>
      <c r="H680" s="211" t="str">
        <f t="shared" si="407"/>
        <v>Video Services</v>
      </c>
      <c r="I680" s="211" t="str">
        <f t="shared" si="437"/>
        <v xml:space="preserve">Services vidéo </v>
      </c>
      <c r="J680" s="211" t="str">
        <f t="shared" si="408"/>
        <v/>
      </c>
      <c r="K680" s="211" t="str">
        <f t="shared" si="409"/>
        <v>ADC_CAMERA</v>
      </c>
      <c r="L680" s="211" t="str">
        <f t="shared" si="438"/>
        <v>Service</v>
      </c>
      <c r="M680" s="211" t="str">
        <f t="shared" si="410"/>
        <v>NO</v>
      </c>
      <c r="N680" s="211" t="str">
        <f t="shared" si="411"/>
        <v>Product</v>
      </c>
      <c r="O680" s="211" t="str">
        <f t="shared" si="412"/>
        <v>Service</v>
      </c>
      <c r="P680" s="211" t="str">
        <f t="shared" si="413"/>
        <v>RMR</v>
      </c>
      <c r="Q680" s="349">
        <v>43930</v>
      </c>
      <c r="R680" s="349"/>
      <c r="S680" s="211" t="str">
        <f t="shared" si="414"/>
        <v>NO</v>
      </c>
      <c r="T680" s="211" t="str">
        <f t="shared" si="415"/>
        <v>NO</v>
      </c>
      <c r="U680" s="211" t="str">
        <f t="shared" si="416"/>
        <v>NO</v>
      </c>
      <c r="V680" s="211" t="str">
        <f t="shared" si="417"/>
        <v>NO</v>
      </c>
      <c r="W680" s="211" t="str">
        <f t="shared" si="418"/>
        <v>NO</v>
      </c>
      <c r="X680" s="211">
        <v>0</v>
      </c>
      <c r="Y680" s="211" t="s">
        <v>3277</v>
      </c>
      <c r="Z680" s="211" t="s">
        <v>3275</v>
      </c>
      <c r="AA680" s="211" t="s">
        <v>3319</v>
      </c>
      <c r="AB680" s="211" t="s">
        <v>3286</v>
      </c>
      <c r="AC680" s="211" t="s">
        <v>3286</v>
      </c>
      <c r="AD680" s="211" t="s">
        <v>3320</v>
      </c>
      <c r="AE680" s="211" t="str">
        <f t="shared" si="419"/>
        <v>Service</v>
      </c>
      <c r="AF680" s="211" t="str">
        <f t="shared" si="420"/>
        <v>Service</v>
      </c>
      <c r="AG680" s="211" t="str">
        <f t="shared" si="421"/>
        <v/>
      </c>
      <c r="AH680" s="211" t="str">
        <f t="shared" si="441"/>
        <v>X</v>
      </c>
      <c r="AI680" s="211" t="str">
        <f t="shared" si="422"/>
        <v/>
      </c>
      <c r="AJ680" s="211" t="str">
        <f t="shared" si="423"/>
        <v/>
      </c>
      <c r="AK680" s="211" t="str">
        <f t="shared" si="424"/>
        <v/>
      </c>
      <c r="AL680" s="211" t="str">
        <f t="shared" si="425"/>
        <v/>
      </c>
      <c r="AM680" s="211" t="str">
        <f t="shared" si="426"/>
        <v/>
      </c>
      <c r="AN680" s="211" t="str">
        <f t="shared" si="427"/>
        <v>No</v>
      </c>
      <c r="AO680" s="211" t="str">
        <f t="shared" si="428"/>
        <v>Yes</v>
      </c>
      <c r="AP680" s="211" t="str">
        <f t="shared" si="429"/>
        <v>No</v>
      </c>
      <c r="AQ680" s="211" t="str">
        <f t="shared" si="430"/>
        <v/>
      </c>
      <c r="AR680" s="211" t="str">
        <f t="shared" si="431"/>
        <v/>
      </c>
      <c r="AS680" s="211" t="str">
        <f t="shared" si="432"/>
        <v/>
      </c>
      <c r="AT680" s="211" t="str">
        <f t="shared" si="433"/>
        <v/>
      </c>
      <c r="AU680" s="211" t="str">
        <f t="shared" si="434"/>
        <v/>
      </c>
      <c r="AV680" s="211" t="str">
        <f t="shared" si="435"/>
        <v/>
      </c>
      <c r="AW680" s="211" t="str">
        <f t="shared" si="436"/>
        <v/>
      </c>
      <c r="AX680" s="211" t="str">
        <f t="shared" si="439"/>
        <v>NO</v>
      </c>
      <c r="AY680" s="125" t="str">
        <f t="shared" si="440"/>
        <v/>
      </c>
    </row>
    <row r="681" spans="1:51" s="211" customFormat="1" x14ac:dyDescent="0.25">
      <c r="A681" s="211" t="s">
        <v>3754</v>
      </c>
      <c r="B681" s="211" t="s">
        <v>3754</v>
      </c>
      <c r="C681" s="211" t="str">
        <f t="shared" si="402"/>
        <v>LEGACY - ADC DoorBell Camera $0 Promotion</v>
      </c>
      <c r="D681" s="211" t="str">
        <f t="shared" si="403"/>
        <v>LEGACY - Promotion de 0 $ pour caméra de porte ADC</v>
      </c>
      <c r="E681" s="211" t="str">
        <f t="shared" si="404"/>
        <v/>
      </c>
      <c r="F681" s="211" t="str">
        <f t="shared" si="405"/>
        <v>LEGACY - ADC DoorBell Camera $0 Promotion</v>
      </c>
      <c r="G681" s="211" t="str">
        <f t="shared" si="406"/>
        <v>LEGACY - Promotion de 0 $ pour caméra de porte ADC</v>
      </c>
      <c r="H681" s="211" t="str">
        <f t="shared" si="407"/>
        <v>LEGACY - ADC DoorBell Camera $0 Promotion</v>
      </c>
      <c r="I681" s="211" t="str">
        <f t="shared" si="437"/>
        <v>LEGACY - Promotion de 0 $ pour caméra de porte ADC</v>
      </c>
      <c r="J681" s="211" t="str">
        <f t="shared" si="408"/>
        <v/>
      </c>
      <c r="K681" s="211" t="str">
        <f t="shared" si="409"/>
        <v/>
      </c>
      <c r="L681" s="211" t="str">
        <f t="shared" si="438"/>
        <v>Service</v>
      </c>
      <c r="M681" s="211" t="str">
        <f t="shared" si="410"/>
        <v>NO</v>
      </c>
      <c r="N681" s="211" t="str">
        <f t="shared" si="411"/>
        <v>Product</v>
      </c>
      <c r="O681" s="211" t="str">
        <f t="shared" si="412"/>
        <v>Promotion</v>
      </c>
      <c r="P681" s="211" t="str">
        <f t="shared" si="413"/>
        <v>One Time</v>
      </c>
      <c r="Q681" s="349">
        <v>43930</v>
      </c>
      <c r="R681" s="349"/>
      <c r="S681" s="211" t="str">
        <f t="shared" si="414"/>
        <v>NO</v>
      </c>
      <c r="T681" s="211" t="str">
        <f t="shared" si="415"/>
        <v>NO</v>
      </c>
      <c r="U681" s="211" t="str">
        <f t="shared" si="416"/>
        <v>NO</v>
      </c>
      <c r="V681" s="211" t="str">
        <f t="shared" si="417"/>
        <v>NO</v>
      </c>
      <c r="W681" s="211" t="str">
        <f t="shared" si="418"/>
        <v>NO</v>
      </c>
      <c r="X681" s="211">
        <v>0</v>
      </c>
      <c r="Y681" s="211" t="s">
        <v>3277</v>
      </c>
      <c r="Z681" s="211" t="s">
        <v>3275</v>
      </c>
      <c r="AA681" s="211" t="s">
        <v>3319</v>
      </c>
      <c r="AB681" s="211" t="s">
        <v>3286</v>
      </c>
      <c r="AC681" s="211" t="s">
        <v>3286</v>
      </c>
      <c r="AD681" s="211" t="s">
        <v>3320</v>
      </c>
      <c r="AE681" s="211" t="str">
        <f t="shared" si="419"/>
        <v>Service</v>
      </c>
      <c r="AF681" s="211" t="str">
        <f t="shared" si="420"/>
        <v>Service</v>
      </c>
      <c r="AG681" s="211" t="str">
        <f t="shared" si="421"/>
        <v>ADC_DRBELLC</v>
      </c>
      <c r="AH681" s="211" t="str">
        <f t="shared" si="441"/>
        <v/>
      </c>
      <c r="AI681" s="211" t="str">
        <f t="shared" si="422"/>
        <v/>
      </c>
      <c r="AJ681" s="211" t="str">
        <f t="shared" si="423"/>
        <v/>
      </c>
      <c r="AK681" s="211" t="str">
        <f t="shared" si="424"/>
        <v/>
      </c>
      <c r="AL681" s="211" t="str">
        <f t="shared" si="425"/>
        <v/>
      </c>
      <c r="AM681" s="211" t="str">
        <f t="shared" si="426"/>
        <v>Offer</v>
      </c>
      <c r="AN681" s="211" t="str">
        <f t="shared" si="427"/>
        <v>No</v>
      </c>
      <c r="AO681" s="211" t="str">
        <f t="shared" si="428"/>
        <v>Yes</v>
      </c>
      <c r="AP681" s="211" t="str">
        <f t="shared" si="429"/>
        <v>No</v>
      </c>
      <c r="AQ681" s="211" t="str">
        <f t="shared" si="430"/>
        <v/>
      </c>
      <c r="AR681" s="211" t="str">
        <f t="shared" si="431"/>
        <v/>
      </c>
      <c r="AS681" s="211" t="str">
        <f t="shared" si="432"/>
        <v/>
      </c>
      <c r="AT681" s="211" t="str">
        <f t="shared" si="433"/>
        <v>NO</v>
      </c>
      <c r="AU681" s="211" t="str">
        <f t="shared" si="434"/>
        <v/>
      </c>
      <c r="AV681" s="211" t="str">
        <f t="shared" si="435"/>
        <v/>
      </c>
      <c r="AW681" s="211" t="str">
        <f t="shared" si="436"/>
        <v/>
      </c>
      <c r="AX681" s="211" t="str">
        <f t="shared" si="439"/>
        <v>NO</v>
      </c>
      <c r="AY681" s="125" t="str">
        <f t="shared" si="440"/>
        <v/>
      </c>
    </row>
    <row r="682" spans="1:51" s="211" customFormat="1" x14ac:dyDescent="0.25">
      <c r="A682" s="211" t="s">
        <v>2324</v>
      </c>
      <c r="B682" s="211" t="s">
        <v>2324</v>
      </c>
      <c r="C682" s="211" t="str">
        <f t="shared" si="402"/>
        <v>2GIG New Video Extension Cord</v>
      </c>
      <c r="D682" s="211" t="str">
        <f t="shared" si="403"/>
        <v>Nouvelle rallonge vidéo 2GIG</v>
      </c>
      <c r="E682" s="211" t="str">
        <f t="shared" si="404"/>
        <v/>
      </c>
      <c r="F682" s="211" t="str">
        <f t="shared" si="405"/>
        <v>2GIG New Video Extension Cord</v>
      </c>
      <c r="G682" s="211" t="str">
        <f t="shared" si="406"/>
        <v>Nouvelle rallonge vidéo 2GIG</v>
      </c>
      <c r="H682" s="211" t="str">
        <f t="shared" si="407"/>
        <v>2GIG New Video Extension Cord</v>
      </c>
      <c r="I682" s="211" t="str">
        <f t="shared" si="437"/>
        <v>Nouvelle rallonge vidéo 2GIG</v>
      </c>
      <c r="J682" s="211" t="str">
        <f t="shared" si="408"/>
        <v/>
      </c>
      <c r="K682" s="211" t="str">
        <f t="shared" si="409"/>
        <v>ADC_VPE_9FT</v>
      </c>
      <c r="L682" s="211" t="str">
        <f t="shared" si="438"/>
        <v>Inventory</v>
      </c>
      <c r="M682" s="211" t="str">
        <f t="shared" si="410"/>
        <v>NO</v>
      </c>
      <c r="N682" s="211" t="str">
        <f t="shared" si="411"/>
        <v>Product</v>
      </c>
      <c r="O682" s="211" t="str">
        <f t="shared" si="412"/>
        <v>Camera</v>
      </c>
      <c r="P682" s="211" t="str">
        <f t="shared" si="413"/>
        <v>One Time</v>
      </c>
      <c r="Q682" s="349">
        <v>43930</v>
      </c>
      <c r="R682" s="349"/>
      <c r="S682" s="211" t="str">
        <f t="shared" si="414"/>
        <v>NO</v>
      </c>
      <c r="T682" s="211" t="str">
        <f t="shared" si="415"/>
        <v>NO</v>
      </c>
      <c r="U682" s="211" t="str">
        <f t="shared" si="416"/>
        <v>NO</v>
      </c>
      <c r="V682" s="211" t="str">
        <f t="shared" si="417"/>
        <v>NO</v>
      </c>
      <c r="W682" s="211" t="str">
        <f t="shared" si="418"/>
        <v>NO</v>
      </c>
      <c r="X682" s="211">
        <v>0</v>
      </c>
      <c r="Y682" s="211" t="s">
        <v>3277</v>
      </c>
      <c r="Z682" s="211" t="s">
        <v>3275</v>
      </c>
      <c r="AA682" s="211" t="s">
        <v>3319</v>
      </c>
      <c r="AB682" s="211" t="s">
        <v>3286</v>
      </c>
      <c r="AC682" s="211" t="s">
        <v>3286</v>
      </c>
      <c r="AD682" s="211" t="s">
        <v>3320</v>
      </c>
      <c r="AE682" s="211" t="str">
        <f t="shared" si="419"/>
        <v>ADC_VPE_9FT</v>
      </c>
      <c r="AF682" s="211" t="str">
        <f t="shared" si="420"/>
        <v/>
      </c>
      <c r="AG682" s="211" t="str">
        <f t="shared" si="421"/>
        <v/>
      </c>
      <c r="AH682" s="211" t="str">
        <f t="shared" si="441"/>
        <v/>
      </c>
      <c r="AI682" s="211" t="str">
        <f t="shared" si="422"/>
        <v/>
      </c>
      <c r="AJ682" s="211" t="str">
        <f t="shared" si="423"/>
        <v/>
      </c>
      <c r="AK682" s="211" t="str">
        <f t="shared" si="424"/>
        <v/>
      </c>
      <c r="AL682" s="211" t="str">
        <f t="shared" si="425"/>
        <v/>
      </c>
      <c r="AM682" s="211" t="str">
        <f t="shared" si="426"/>
        <v/>
      </c>
      <c r="AN682" s="211" t="str">
        <f t="shared" si="427"/>
        <v>No</v>
      </c>
      <c r="AO682" s="211" t="str">
        <f t="shared" si="428"/>
        <v>Yes</v>
      </c>
      <c r="AP682" s="211" t="str">
        <f t="shared" si="429"/>
        <v>No</v>
      </c>
      <c r="AQ682" s="211" t="str">
        <f t="shared" si="430"/>
        <v/>
      </c>
      <c r="AR682" s="211" t="str">
        <f t="shared" si="431"/>
        <v/>
      </c>
      <c r="AS682" s="211" t="str">
        <f t="shared" si="432"/>
        <v/>
      </c>
      <c r="AT682" s="211" t="str">
        <f t="shared" si="433"/>
        <v/>
      </c>
      <c r="AU682" s="211" t="str">
        <f t="shared" si="434"/>
        <v/>
      </c>
      <c r="AV682" s="211" t="str">
        <f t="shared" si="435"/>
        <v/>
      </c>
      <c r="AW682" s="211" t="str">
        <f t="shared" si="436"/>
        <v/>
      </c>
      <c r="AX682" s="211" t="str">
        <f t="shared" si="439"/>
        <v>NO</v>
      </c>
      <c r="AY682" s="125" t="str">
        <f t="shared" si="440"/>
        <v/>
      </c>
    </row>
    <row r="683" spans="1:51" s="211" customFormat="1" x14ac:dyDescent="0.25">
      <c r="A683" s="211" t="s">
        <v>3751</v>
      </c>
      <c r="B683" s="211" t="s">
        <v>3751</v>
      </c>
      <c r="C683" s="211" t="str">
        <f t="shared" si="402"/>
        <v>ADC module for interlogix Concord - Cellular Radio</v>
      </c>
      <c r="D683" s="211" t="str">
        <f t="shared" si="403"/>
        <v>Module ADC pour interlogix Concord - Radio cellulaire</v>
      </c>
      <c r="E683" s="211" t="str">
        <f t="shared" si="404"/>
        <v/>
      </c>
      <c r="F683" s="211" t="str">
        <f t="shared" si="405"/>
        <v>ADC module for interlogix Concord - Cellular Radio</v>
      </c>
      <c r="G683" s="211" t="str">
        <f t="shared" si="406"/>
        <v>Module ADC pour interlogix Concord - Radio cellulaire</v>
      </c>
      <c r="H683" s="211" t="str">
        <f t="shared" si="407"/>
        <v>ADC module for interlogix Concord - Cellular Radio</v>
      </c>
      <c r="I683" s="211" t="str">
        <f t="shared" si="437"/>
        <v>Module ADC pour interlogix Concord - Radio cellulaire</v>
      </c>
      <c r="J683" s="211" t="str">
        <f t="shared" si="408"/>
        <v/>
      </c>
      <c r="K683" s="211" t="str">
        <f t="shared" si="409"/>
        <v>ADC-CONCORD</v>
      </c>
      <c r="L683" s="211" t="str">
        <f t="shared" si="438"/>
        <v>Inventory</v>
      </c>
      <c r="M683" s="211" t="str">
        <f t="shared" si="410"/>
        <v>NO</v>
      </c>
      <c r="N683" s="211" t="str">
        <f t="shared" si="411"/>
        <v>Product</v>
      </c>
      <c r="O683" s="211" t="str">
        <f t="shared" si="412"/>
        <v>Panel</v>
      </c>
      <c r="P683" s="211" t="str">
        <f t="shared" si="413"/>
        <v>One Time</v>
      </c>
      <c r="Q683" s="349">
        <v>43930</v>
      </c>
      <c r="R683" s="349"/>
      <c r="S683" s="211" t="str">
        <f t="shared" si="414"/>
        <v>NO</v>
      </c>
      <c r="T683" s="211" t="str">
        <f t="shared" si="415"/>
        <v>NO</v>
      </c>
      <c r="U683" s="211" t="str">
        <f t="shared" si="416"/>
        <v>NO</v>
      </c>
      <c r="V683" s="211" t="str">
        <f t="shared" si="417"/>
        <v>NO</v>
      </c>
      <c r="W683" s="211" t="str">
        <f t="shared" si="418"/>
        <v>NO</v>
      </c>
      <c r="X683" s="211">
        <v>0</v>
      </c>
      <c r="Y683" s="211" t="s">
        <v>3277</v>
      </c>
      <c r="Z683" s="211" t="s">
        <v>3275</v>
      </c>
      <c r="AA683" s="211" t="s">
        <v>3319</v>
      </c>
      <c r="AB683" s="211" t="s">
        <v>3286</v>
      </c>
      <c r="AC683" s="211" t="s">
        <v>3286</v>
      </c>
      <c r="AD683" s="211" t="s">
        <v>3320</v>
      </c>
      <c r="AE683" s="211" t="str">
        <f t="shared" si="419"/>
        <v>ADC-CONCORD</v>
      </c>
      <c r="AF683" s="211" t="str">
        <f t="shared" si="420"/>
        <v/>
      </c>
      <c r="AG683" s="211" t="str">
        <f t="shared" si="421"/>
        <v/>
      </c>
      <c r="AH683" s="211" t="str">
        <f t="shared" si="441"/>
        <v>X</v>
      </c>
      <c r="AI683" s="211" t="str">
        <f t="shared" si="422"/>
        <v/>
      </c>
      <c r="AJ683" s="211" t="str">
        <f t="shared" si="423"/>
        <v/>
      </c>
      <c r="AK683" s="211" t="str">
        <f t="shared" si="424"/>
        <v/>
      </c>
      <c r="AL683" s="211" t="str">
        <f t="shared" si="425"/>
        <v/>
      </c>
      <c r="AM683" s="211" t="str">
        <f t="shared" si="426"/>
        <v/>
      </c>
      <c r="AN683" s="211" t="str">
        <f t="shared" si="427"/>
        <v>No</v>
      </c>
      <c r="AO683" s="211" t="str">
        <f t="shared" si="428"/>
        <v>Yes</v>
      </c>
      <c r="AP683" s="211" t="str">
        <f t="shared" si="429"/>
        <v>No</v>
      </c>
      <c r="AQ683" s="211" t="str">
        <f t="shared" si="430"/>
        <v/>
      </c>
      <c r="AR683" s="211" t="str">
        <f t="shared" si="431"/>
        <v/>
      </c>
      <c r="AS683" s="211" t="str">
        <f t="shared" si="432"/>
        <v/>
      </c>
      <c r="AT683" s="211" t="str">
        <f t="shared" si="433"/>
        <v/>
      </c>
      <c r="AU683" s="211" t="str">
        <f t="shared" si="434"/>
        <v/>
      </c>
      <c r="AV683" s="211" t="str">
        <f t="shared" si="435"/>
        <v/>
      </c>
      <c r="AW683" s="211" t="str">
        <f t="shared" si="436"/>
        <v/>
      </c>
      <c r="AX683" s="211" t="str">
        <f t="shared" si="439"/>
        <v>NO</v>
      </c>
      <c r="AY683" s="125" t="str">
        <f t="shared" si="440"/>
        <v/>
      </c>
    </row>
    <row r="684" spans="1:51" s="211" customFormat="1" x14ac:dyDescent="0.25">
      <c r="A684" s="211" t="s">
        <v>3752</v>
      </c>
      <c r="B684" s="211" t="s">
        <v>3752</v>
      </c>
      <c r="C684" s="211" t="str">
        <f t="shared" si="402"/>
        <v>Black metal mounting bracket for ADC-CSVR126 model</v>
      </c>
      <c r="D684" s="211" t="str">
        <f t="shared" si="403"/>
        <v>Support de montage en métal noir pour modèle ADC-CSVR126</v>
      </c>
      <c r="E684" s="211" t="str">
        <f t="shared" si="404"/>
        <v/>
      </c>
      <c r="F684" s="211" t="str">
        <f t="shared" si="405"/>
        <v>Black metal mounting bracket for ADC-CSVR126 model</v>
      </c>
      <c r="G684" s="211" t="str">
        <f t="shared" si="406"/>
        <v>Support de montage en métal noir pour modèle ADC-CSVR126</v>
      </c>
      <c r="H684" s="211" t="str">
        <f t="shared" si="407"/>
        <v>Black metal mounting bracket for ADC-CSVR126 model</v>
      </c>
      <c r="I684" s="211" t="str">
        <f t="shared" si="437"/>
        <v>Support de montage en métal noir pour modèle ADC-CSVR126</v>
      </c>
      <c r="J684" s="211" t="str">
        <f t="shared" si="408"/>
        <v/>
      </c>
      <c r="K684" s="211" t="str">
        <f t="shared" si="409"/>
        <v>ADC-RME101</v>
      </c>
      <c r="L684" s="211" t="str">
        <f t="shared" si="438"/>
        <v>Inventory</v>
      </c>
      <c r="M684" s="211" t="str">
        <f t="shared" si="410"/>
        <v>NO</v>
      </c>
      <c r="N684" s="211" t="str">
        <f t="shared" si="411"/>
        <v>Product</v>
      </c>
      <c r="O684" s="211" t="str">
        <f t="shared" si="412"/>
        <v>Camera</v>
      </c>
      <c r="P684" s="211" t="str">
        <f t="shared" si="413"/>
        <v>One Time</v>
      </c>
      <c r="Q684" s="349">
        <v>43930</v>
      </c>
      <c r="R684" s="349"/>
      <c r="S684" s="211" t="str">
        <f t="shared" si="414"/>
        <v>NO</v>
      </c>
      <c r="T684" s="211" t="str">
        <f t="shared" si="415"/>
        <v>NO</v>
      </c>
      <c r="U684" s="211" t="str">
        <f t="shared" si="416"/>
        <v>NO</v>
      </c>
      <c r="V684" s="211" t="str">
        <f t="shared" si="417"/>
        <v>NO</v>
      </c>
      <c r="W684" s="211" t="str">
        <f t="shared" si="418"/>
        <v>NO</v>
      </c>
      <c r="X684" s="211">
        <v>0</v>
      </c>
      <c r="Y684" s="211" t="s">
        <v>3277</v>
      </c>
      <c r="Z684" s="211" t="s">
        <v>3275</v>
      </c>
      <c r="AA684" s="211" t="s">
        <v>3319</v>
      </c>
      <c r="AB684" s="211" t="s">
        <v>3286</v>
      </c>
      <c r="AC684" s="211" t="s">
        <v>3286</v>
      </c>
      <c r="AD684" s="211" t="s">
        <v>3320</v>
      </c>
      <c r="AE684" s="211" t="str">
        <f t="shared" si="419"/>
        <v>ADC-RME101</v>
      </c>
      <c r="AF684" s="211" t="str">
        <f t="shared" si="420"/>
        <v/>
      </c>
      <c r="AG684" s="211" t="str">
        <f t="shared" si="421"/>
        <v/>
      </c>
      <c r="AH684" s="211" t="str">
        <f t="shared" si="441"/>
        <v/>
      </c>
      <c r="AI684" s="211" t="str">
        <f t="shared" si="422"/>
        <v/>
      </c>
      <c r="AJ684" s="211" t="str">
        <f t="shared" si="423"/>
        <v/>
      </c>
      <c r="AK684" s="211" t="str">
        <f t="shared" si="424"/>
        <v/>
      </c>
      <c r="AL684" s="211" t="str">
        <f t="shared" si="425"/>
        <v/>
      </c>
      <c r="AM684" s="211" t="str">
        <f t="shared" si="426"/>
        <v/>
      </c>
      <c r="AN684" s="211" t="str">
        <f t="shared" si="427"/>
        <v>No</v>
      </c>
      <c r="AO684" s="211" t="str">
        <f t="shared" si="428"/>
        <v>Yes</v>
      </c>
      <c r="AP684" s="211" t="str">
        <f t="shared" si="429"/>
        <v>No</v>
      </c>
      <c r="AQ684" s="211" t="str">
        <f t="shared" si="430"/>
        <v/>
      </c>
      <c r="AR684" s="211" t="str">
        <f t="shared" si="431"/>
        <v/>
      </c>
      <c r="AS684" s="211" t="str">
        <f t="shared" si="432"/>
        <v/>
      </c>
      <c r="AT684" s="211" t="str">
        <f t="shared" si="433"/>
        <v/>
      </c>
      <c r="AU684" s="211" t="str">
        <f t="shared" si="434"/>
        <v/>
      </c>
      <c r="AV684" s="211" t="str">
        <f t="shared" si="435"/>
        <v/>
      </c>
      <c r="AW684" s="211" t="str">
        <f t="shared" si="436"/>
        <v/>
      </c>
      <c r="AX684" s="211" t="str">
        <f t="shared" si="439"/>
        <v>NO</v>
      </c>
      <c r="AY684" s="125" t="str">
        <f t="shared" si="440"/>
        <v/>
      </c>
    </row>
    <row r="685" spans="1:51" s="211" customFormat="1" x14ac:dyDescent="0.25">
      <c r="A685" s="211" t="s">
        <v>3692</v>
      </c>
      <c r="B685" s="211" t="s">
        <v>3692</v>
      </c>
      <c r="C685" s="211" t="str">
        <f t="shared" si="402"/>
        <v>Odd Cents Adjustments</v>
      </c>
      <c r="D685" s="211" t="str">
        <f t="shared" si="403"/>
        <v>Ajustements de cents impairs</v>
      </c>
      <c r="E685" s="211" t="str">
        <f t="shared" si="404"/>
        <v/>
      </c>
      <c r="F685" s="211" t="str">
        <f t="shared" si="405"/>
        <v>Odd Cents Adjustments</v>
      </c>
      <c r="G685" s="211" t="str">
        <f t="shared" si="406"/>
        <v>Ajustements de cents impairs</v>
      </c>
      <c r="H685" s="211" t="str">
        <f t="shared" si="407"/>
        <v>Odd Cents Adjustments</v>
      </c>
      <c r="I685" s="211" t="str">
        <f t="shared" si="437"/>
        <v>Ajustements de cents impairs</v>
      </c>
      <c r="J685" s="211" t="str">
        <f t="shared" si="408"/>
        <v/>
      </c>
      <c r="K685" s="211" t="str">
        <f t="shared" si="409"/>
        <v>ADJ</v>
      </c>
      <c r="L685" s="211" t="str">
        <f t="shared" si="438"/>
        <v>Service</v>
      </c>
      <c r="M685" s="211" t="str">
        <f t="shared" si="410"/>
        <v>NO</v>
      </c>
      <c r="N685" s="211" t="str">
        <f t="shared" si="411"/>
        <v>Product</v>
      </c>
      <c r="O685" s="211" t="str">
        <f t="shared" si="412"/>
        <v>Misc</v>
      </c>
      <c r="P685" s="211" t="str">
        <f t="shared" si="413"/>
        <v>One Time</v>
      </c>
      <c r="Q685" s="349">
        <v>43930</v>
      </c>
      <c r="R685" s="349"/>
      <c r="S685" s="211" t="str">
        <f t="shared" si="414"/>
        <v>NO</v>
      </c>
      <c r="T685" s="211" t="str">
        <f t="shared" si="415"/>
        <v>NO</v>
      </c>
      <c r="U685" s="211" t="str">
        <f t="shared" si="416"/>
        <v>NO</v>
      </c>
      <c r="V685" s="211" t="str">
        <f t="shared" si="417"/>
        <v>NO</v>
      </c>
      <c r="W685" s="211" t="str">
        <f t="shared" si="418"/>
        <v>NO</v>
      </c>
      <c r="X685" s="211">
        <v>0</v>
      </c>
      <c r="Y685" s="211" t="s">
        <v>3277</v>
      </c>
      <c r="Z685" s="211" t="s">
        <v>3275</v>
      </c>
      <c r="AA685" s="211" t="s">
        <v>3319</v>
      </c>
      <c r="AB685" s="211" t="s">
        <v>3286</v>
      </c>
      <c r="AC685" s="211" t="s">
        <v>3286</v>
      </c>
      <c r="AD685" s="211" t="s">
        <v>3320</v>
      </c>
      <c r="AE685" s="211" t="str">
        <f t="shared" si="419"/>
        <v>Service</v>
      </c>
      <c r="AF685" s="211" t="str">
        <f t="shared" si="420"/>
        <v>Service</v>
      </c>
      <c r="AG685" s="211" t="str">
        <f t="shared" si="421"/>
        <v/>
      </c>
      <c r="AH685" s="211" t="str">
        <f t="shared" si="441"/>
        <v/>
      </c>
      <c r="AI685" s="211" t="str">
        <f t="shared" si="422"/>
        <v/>
      </c>
      <c r="AJ685" s="211" t="str">
        <f t="shared" si="423"/>
        <v/>
      </c>
      <c r="AK685" s="211" t="str">
        <f t="shared" si="424"/>
        <v/>
      </c>
      <c r="AL685" s="211" t="str">
        <f t="shared" si="425"/>
        <v/>
      </c>
      <c r="AM685" s="211" t="str">
        <f t="shared" si="426"/>
        <v/>
      </c>
      <c r="AN685" s="211" t="str">
        <f t="shared" si="427"/>
        <v>No</v>
      </c>
      <c r="AO685" s="211" t="str">
        <f t="shared" si="428"/>
        <v>Yes</v>
      </c>
      <c r="AP685" s="211" t="str">
        <f t="shared" si="429"/>
        <v>No</v>
      </c>
      <c r="AQ685" s="211" t="str">
        <f t="shared" si="430"/>
        <v/>
      </c>
      <c r="AR685" s="211" t="str">
        <f t="shared" si="431"/>
        <v/>
      </c>
      <c r="AS685" s="211" t="str">
        <f t="shared" si="432"/>
        <v/>
      </c>
      <c r="AT685" s="211" t="str">
        <f t="shared" si="433"/>
        <v>NO</v>
      </c>
      <c r="AU685" s="211" t="str">
        <f t="shared" si="434"/>
        <v/>
      </c>
      <c r="AV685" s="211" t="str">
        <f t="shared" si="435"/>
        <v/>
      </c>
      <c r="AW685" s="211" t="str">
        <f t="shared" si="436"/>
        <v/>
      </c>
      <c r="AX685" s="211" t="str">
        <f t="shared" si="439"/>
        <v>NO</v>
      </c>
      <c r="AY685" s="125" t="str">
        <f t="shared" si="440"/>
        <v/>
      </c>
    </row>
    <row r="686" spans="1:51" s="211" customFormat="1" x14ac:dyDescent="0.25">
      <c r="A686" s="211" t="s">
        <v>1198</v>
      </c>
      <c r="B686" s="211" t="s">
        <v>1198</v>
      </c>
      <c r="C686" s="211" t="str">
        <f t="shared" si="402"/>
        <v>Administration Fees</v>
      </c>
      <c r="D686" s="211" t="str">
        <f t="shared" si="403"/>
        <v>Frais d’administration</v>
      </c>
      <c r="E686" s="211" t="str">
        <f t="shared" si="404"/>
        <v/>
      </c>
      <c r="F686" s="211" t="str">
        <f t="shared" si="405"/>
        <v>Administration Fees</v>
      </c>
      <c r="G686" s="211" t="str">
        <f t="shared" si="406"/>
        <v>Frais d’administration</v>
      </c>
      <c r="H686" s="211" t="str">
        <f t="shared" si="407"/>
        <v>Administration Fees</v>
      </c>
      <c r="I686" s="211" t="str">
        <f t="shared" si="437"/>
        <v>Frais d’administration</v>
      </c>
      <c r="J686" s="211" t="str">
        <f t="shared" si="408"/>
        <v/>
      </c>
      <c r="K686" s="211" t="str">
        <f t="shared" si="409"/>
        <v>ADMIN</v>
      </c>
      <c r="L686" s="211" t="str">
        <f t="shared" si="438"/>
        <v>Service</v>
      </c>
      <c r="M686" s="211" t="str">
        <f t="shared" si="410"/>
        <v>NO</v>
      </c>
      <c r="N686" s="211" t="str">
        <f t="shared" si="411"/>
        <v>Product</v>
      </c>
      <c r="O686" s="211" t="str">
        <f t="shared" si="412"/>
        <v>Misc</v>
      </c>
      <c r="P686" s="211" t="str">
        <f t="shared" si="413"/>
        <v>One Time</v>
      </c>
      <c r="Q686" s="349">
        <v>43930</v>
      </c>
      <c r="R686" s="349"/>
      <c r="S686" s="211" t="str">
        <f t="shared" si="414"/>
        <v>NO</v>
      </c>
      <c r="T686" s="211" t="str">
        <f t="shared" si="415"/>
        <v>NO</v>
      </c>
      <c r="U686" s="211" t="str">
        <f t="shared" si="416"/>
        <v>NO</v>
      </c>
      <c r="V686" s="211" t="str">
        <f t="shared" si="417"/>
        <v>NO</v>
      </c>
      <c r="W686" s="211" t="str">
        <f t="shared" si="418"/>
        <v>NO</v>
      </c>
      <c r="X686" s="211">
        <v>0</v>
      </c>
      <c r="Y686" s="211" t="s">
        <v>3277</v>
      </c>
      <c r="Z686" s="211" t="s">
        <v>3275</v>
      </c>
      <c r="AA686" s="211" t="s">
        <v>3319</v>
      </c>
      <c r="AB686" s="211" t="s">
        <v>3286</v>
      </c>
      <c r="AC686" s="211" t="s">
        <v>3286</v>
      </c>
      <c r="AD686" s="211" t="s">
        <v>3320</v>
      </c>
      <c r="AE686" s="211" t="str">
        <f t="shared" si="419"/>
        <v>Service</v>
      </c>
      <c r="AF686" s="211" t="str">
        <f t="shared" si="420"/>
        <v>Service</v>
      </c>
      <c r="AG686" s="211" t="str">
        <f t="shared" si="421"/>
        <v/>
      </c>
      <c r="AH686" s="211" t="str">
        <f t="shared" si="441"/>
        <v/>
      </c>
      <c r="AI686" s="211" t="str">
        <f t="shared" si="422"/>
        <v/>
      </c>
      <c r="AJ686" s="211" t="str">
        <f t="shared" si="423"/>
        <v/>
      </c>
      <c r="AK686" s="211" t="str">
        <f t="shared" si="424"/>
        <v/>
      </c>
      <c r="AL686" s="211" t="str">
        <f t="shared" si="425"/>
        <v/>
      </c>
      <c r="AM686" s="211" t="str">
        <f t="shared" si="426"/>
        <v/>
      </c>
      <c r="AN686" s="211" t="str">
        <f t="shared" si="427"/>
        <v>No</v>
      </c>
      <c r="AO686" s="211" t="str">
        <f t="shared" si="428"/>
        <v>Yes</v>
      </c>
      <c r="AP686" s="211" t="str">
        <f t="shared" si="429"/>
        <v>No</v>
      </c>
      <c r="AQ686" s="211" t="str">
        <f t="shared" si="430"/>
        <v/>
      </c>
      <c r="AR686" s="211" t="str">
        <f t="shared" si="431"/>
        <v/>
      </c>
      <c r="AS686" s="211" t="str">
        <f t="shared" si="432"/>
        <v/>
      </c>
      <c r="AT686" s="211" t="str">
        <f t="shared" si="433"/>
        <v>NO</v>
      </c>
      <c r="AU686" s="211" t="str">
        <f t="shared" si="434"/>
        <v/>
      </c>
      <c r="AV686" s="211" t="str">
        <f t="shared" si="435"/>
        <v/>
      </c>
      <c r="AW686" s="211" t="str">
        <f t="shared" si="436"/>
        <v/>
      </c>
      <c r="AX686" s="211" t="str">
        <f t="shared" si="439"/>
        <v>NO</v>
      </c>
      <c r="AY686" s="125" t="str">
        <f t="shared" si="440"/>
        <v/>
      </c>
    </row>
    <row r="687" spans="1:51" s="211" customFormat="1" x14ac:dyDescent="0.25">
      <c r="A687" s="211" t="s">
        <v>1796</v>
      </c>
      <c r="B687" s="211" t="s">
        <v>1796</v>
      </c>
      <c r="C687" s="211" t="str">
        <f t="shared" si="402"/>
        <v>VR Camera Shelf Bracket - AlarmForce</v>
      </c>
      <c r="D687" s="211" t="str">
        <f t="shared" si="403"/>
        <v>VR Caméra Support de tablette - AlarmForce</v>
      </c>
      <c r="E687" s="211" t="str">
        <f t="shared" si="404"/>
        <v/>
      </c>
      <c r="F687" s="211" t="str">
        <f t="shared" si="405"/>
        <v>VR Camera Shelf Bracket - AlarmForce</v>
      </c>
      <c r="G687" s="211" t="str">
        <f t="shared" si="406"/>
        <v>VR Caméra Support de tablette - AlarmForce</v>
      </c>
      <c r="H687" s="211" t="str">
        <f t="shared" si="407"/>
        <v>VR Camera Shelf Bracket - AlarmForce</v>
      </c>
      <c r="I687" s="211" t="str">
        <f t="shared" si="437"/>
        <v>VR Caméra Support de tablette - AlarmForce</v>
      </c>
      <c r="J687" s="211" t="str">
        <f t="shared" si="408"/>
        <v/>
      </c>
      <c r="K687" s="211" t="str">
        <f t="shared" si="409"/>
        <v>AFI-BRKT.SH.</v>
      </c>
      <c r="L687" s="211" t="str">
        <f t="shared" si="438"/>
        <v>Inventory</v>
      </c>
      <c r="M687" s="211" t="str">
        <f t="shared" si="410"/>
        <v>NO</v>
      </c>
      <c r="N687" s="211" t="str">
        <f t="shared" si="411"/>
        <v>Product</v>
      </c>
      <c r="O687" s="211" t="str">
        <f t="shared" si="412"/>
        <v>Camera</v>
      </c>
      <c r="P687" s="211" t="str">
        <f t="shared" si="413"/>
        <v>One Time</v>
      </c>
      <c r="Q687" s="349">
        <v>43930</v>
      </c>
      <c r="R687" s="349"/>
      <c r="S687" s="211" t="str">
        <f t="shared" si="414"/>
        <v>NO</v>
      </c>
      <c r="T687" s="211" t="str">
        <f t="shared" si="415"/>
        <v>NO</v>
      </c>
      <c r="U687" s="211" t="str">
        <f t="shared" si="416"/>
        <v>NO</v>
      </c>
      <c r="V687" s="211" t="str">
        <f t="shared" si="417"/>
        <v>NO</v>
      </c>
      <c r="W687" s="211" t="str">
        <f t="shared" si="418"/>
        <v>NO</v>
      </c>
      <c r="X687" s="211">
        <v>0</v>
      </c>
      <c r="Y687" s="211" t="s">
        <v>3277</v>
      </c>
      <c r="Z687" s="211" t="s">
        <v>3275</v>
      </c>
      <c r="AA687" s="211" t="s">
        <v>3319</v>
      </c>
      <c r="AB687" s="211" t="s">
        <v>3286</v>
      </c>
      <c r="AC687" s="211" t="s">
        <v>3286</v>
      </c>
      <c r="AD687" s="211" t="s">
        <v>3320</v>
      </c>
      <c r="AE687" s="211" t="str">
        <f t="shared" si="419"/>
        <v>AFI-BRKT.SH.</v>
      </c>
      <c r="AF687" s="211" t="str">
        <f t="shared" si="420"/>
        <v/>
      </c>
      <c r="AG687" s="211" t="str">
        <f t="shared" si="421"/>
        <v/>
      </c>
      <c r="AH687" s="211" t="str">
        <f t="shared" si="441"/>
        <v/>
      </c>
      <c r="AI687" s="211" t="str">
        <f t="shared" si="422"/>
        <v/>
      </c>
      <c r="AJ687" s="211" t="str">
        <f t="shared" si="423"/>
        <v/>
      </c>
      <c r="AK687" s="211" t="str">
        <f t="shared" si="424"/>
        <v/>
      </c>
      <c r="AL687" s="211" t="str">
        <f t="shared" si="425"/>
        <v/>
      </c>
      <c r="AM687" s="211" t="str">
        <f t="shared" si="426"/>
        <v/>
      </c>
      <c r="AN687" s="211" t="str">
        <f t="shared" si="427"/>
        <v>No</v>
      </c>
      <c r="AO687" s="211" t="str">
        <f t="shared" si="428"/>
        <v>Yes</v>
      </c>
      <c r="AP687" s="211" t="str">
        <f t="shared" si="429"/>
        <v>No</v>
      </c>
      <c r="AQ687" s="211" t="str">
        <f t="shared" si="430"/>
        <v/>
      </c>
      <c r="AR687" s="211" t="str">
        <f t="shared" si="431"/>
        <v/>
      </c>
      <c r="AS687" s="211" t="str">
        <f t="shared" si="432"/>
        <v/>
      </c>
      <c r="AT687" s="211" t="str">
        <f t="shared" si="433"/>
        <v/>
      </c>
      <c r="AU687" s="211" t="str">
        <f t="shared" si="434"/>
        <v/>
      </c>
      <c r="AV687" s="211" t="str">
        <f t="shared" si="435"/>
        <v/>
      </c>
      <c r="AW687" s="211" t="str">
        <f t="shared" si="436"/>
        <v/>
      </c>
      <c r="AX687" s="211" t="str">
        <f t="shared" si="439"/>
        <v>NO</v>
      </c>
      <c r="AY687" s="125" t="str">
        <f t="shared" si="440"/>
        <v/>
      </c>
    </row>
    <row r="688" spans="1:51" s="211" customFormat="1" x14ac:dyDescent="0.25">
      <c r="A688" s="211" t="s">
        <v>1798</v>
      </c>
      <c r="B688" s="211" t="s">
        <v>1798</v>
      </c>
      <c r="C688" s="211" t="str">
        <f t="shared" si="402"/>
        <v>VR Camera Wall Bracket - AlarmForce</v>
      </c>
      <c r="D688" s="211" t="str">
        <f t="shared" si="403"/>
        <v>VR caméra Support mural - AlarmForce</v>
      </c>
      <c r="E688" s="211" t="str">
        <f t="shared" si="404"/>
        <v/>
      </c>
      <c r="F688" s="211" t="str">
        <f t="shared" si="405"/>
        <v>VR Camera Wall Bracket - AlarmForce</v>
      </c>
      <c r="G688" s="211" t="str">
        <f t="shared" si="406"/>
        <v>VR caméra Support mural - AlarmForce</v>
      </c>
      <c r="H688" s="211" t="str">
        <f t="shared" si="407"/>
        <v>VR Camera Wall Bracket - AlarmForce</v>
      </c>
      <c r="I688" s="211" t="str">
        <f t="shared" si="437"/>
        <v>VR caméra Support mural - AlarmForce</v>
      </c>
      <c r="J688" s="211" t="str">
        <f t="shared" si="408"/>
        <v/>
      </c>
      <c r="K688" s="211" t="str">
        <f t="shared" si="409"/>
        <v>AFI-BRKT.W/P</v>
      </c>
      <c r="L688" s="211" t="str">
        <f t="shared" si="438"/>
        <v>Inventory</v>
      </c>
      <c r="M688" s="211" t="str">
        <f t="shared" si="410"/>
        <v>NO</v>
      </c>
      <c r="N688" s="211" t="str">
        <f t="shared" si="411"/>
        <v>Product</v>
      </c>
      <c r="O688" s="211" t="str">
        <f t="shared" si="412"/>
        <v>Camera</v>
      </c>
      <c r="P688" s="211" t="str">
        <f t="shared" si="413"/>
        <v>One Time</v>
      </c>
      <c r="Q688" s="349">
        <v>43930</v>
      </c>
      <c r="R688" s="349"/>
      <c r="S688" s="211" t="str">
        <f t="shared" si="414"/>
        <v>NO</v>
      </c>
      <c r="T688" s="211" t="str">
        <f t="shared" si="415"/>
        <v>NO</v>
      </c>
      <c r="U688" s="211" t="str">
        <f t="shared" si="416"/>
        <v>NO</v>
      </c>
      <c r="V688" s="211" t="str">
        <f t="shared" si="417"/>
        <v>NO</v>
      </c>
      <c r="W688" s="211" t="str">
        <f t="shared" si="418"/>
        <v>NO</v>
      </c>
      <c r="X688" s="211">
        <v>0</v>
      </c>
      <c r="Y688" s="211" t="s">
        <v>3277</v>
      </c>
      <c r="Z688" s="211" t="s">
        <v>3275</v>
      </c>
      <c r="AA688" s="211" t="s">
        <v>3319</v>
      </c>
      <c r="AB688" s="211" t="s">
        <v>3286</v>
      </c>
      <c r="AC688" s="211" t="s">
        <v>3286</v>
      </c>
      <c r="AD688" s="211" t="s">
        <v>3320</v>
      </c>
      <c r="AE688" s="211" t="str">
        <f t="shared" si="419"/>
        <v>AFI-BRKT.W/P</v>
      </c>
      <c r="AF688" s="211" t="str">
        <f t="shared" si="420"/>
        <v/>
      </c>
      <c r="AG688" s="211" t="str">
        <f t="shared" si="421"/>
        <v/>
      </c>
      <c r="AH688" s="211" t="str">
        <f t="shared" si="441"/>
        <v/>
      </c>
      <c r="AI688" s="211" t="str">
        <f t="shared" si="422"/>
        <v/>
      </c>
      <c r="AJ688" s="211" t="str">
        <f t="shared" si="423"/>
        <v/>
      </c>
      <c r="AK688" s="211" t="str">
        <f t="shared" si="424"/>
        <v/>
      </c>
      <c r="AL688" s="211" t="str">
        <f t="shared" si="425"/>
        <v/>
      </c>
      <c r="AM688" s="211" t="str">
        <f t="shared" si="426"/>
        <v/>
      </c>
      <c r="AN688" s="211" t="str">
        <f t="shared" si="427"/>
        <v>No</v>
      </c>
      <c r="AO688" s="211" t="str">
        <f t="shared" si="428"/>
        <v>Yes</v>
      </c>
      <c r="AP688" s="211" t="str">
        <f t="shared" si="429"/>
        <v>No</v>
      </c>
      <c r="AQ688" s="211" t="str">
        <f t="shared" si="430"/>
        <v/>
      </c>
      <c r="AR688" s="211" t="str">
        <f t="shared" si="431"/>
        <v/>
      </c>
      <c r="AS688" s="211" t="str">
        <f t="shared" si="432"/>
        <v/>
      </c>
      <c r="AT688" s="211" t="str">
        <f t="shared" si="433"/>
        <v/>
      </c>
      <c r="AU688" s="211" t="str">
        <f t="shared" si="434"/>
        <v/>
      </c>
      <c r="AV688" s="211" t="str">
        <f t="shared" si="435"/>
        <v/>
      </c>
      <c r="AW688" s="211" t="str">
        <f t="shared" si="436"/>
        <v/>
      </c>
      <c r="AX688" s="211" t="str">
        <f t="shared" si="439"/>
        <v>NO</v>
      </c>
      <c r="AY688" s="125" t="str">
        <f t="shared" si="440"/>
        <v/>
      </c>
    </row>
    <row r="689" spans="1:51" s="211" customFormat="1" x14ac:dyDescent="0.25">
      <c r="A689" s="211" t="s">
        <v>3756</v>
      </c>
      <c r="B689" s="211" t="s">
        <v>3756</v>
      </c>
      <c r="C689" s="211" t="str">
        <f t="shared" si="402"/>
        <v>3 months Free (AI)</v>
      </c>
      <c r="D689" s="211" t="str">
        <f t="shared" si="403"/>
        <v>3 mois gratuit (AI)</v>
      </c>
      <c r="E689" s="211" t="str">
        <f t="shared" si="404"/>
        <v/>
      </c>
      <c r="F689" s="211" t="str">
        <f t="shared" si="405"/>
        <v>3 months Free (AI)</v>
      </c>
      <c r="G689" s="211" t="str">
        <f t="shared" si="406"/>
        <v>3 mois gratuit (IA)</v>
      </c>
      <c r="H689" s="211" t="str">
        <f t="shared" si="407"/>
        <v>3 months Free (AI)</v>
      </c>
      <c r="I689" s="211" t="str">
        <f t="shared" si="437"/>
        <v>3 mois gratuit (AI)</v>
      </c>
      <c r="J689" s="211" t="str">
        <f t="shared" si="408"/>
        <v/>
      </c>
      <c r="K689" s="211" t="str">
        <f t="shared" si="409"/>
        <v/>
      </c>
      <c r="L689" s="211" t="str">
        <f t="shared" si="438"/>
        <v>Service</v>
      </c>
      <c r="M689" s="211" t="str">
        <f t="shared" si="410"/>
        <v>YES</v>
      </c>
      <c r="N689" s="211" t="str">
        <f t="shared" si="411"/>
        <v>Product</v>
      </c>
      <c r="O689" s="211" t="str">
        <f t="shared" si="412"/>
        <v>Promotion</v>
      </c>
      <c r="P689" s="211" t="str">
        <f t="shared" si="413"/>
        <v>RMR</v>
      </c>
      <c r="Q689" s="349">
        <v>43930</v>
      </c>
      <c r="R689" s="349"/>
      <c r="S689" s="211" t="str">
        <f t="shared" si="414"/>
        <v>NO</v>
      </c>
      <c r="T689" s="211" t="str">
        <f t="shared" si="415"/>
        <v>NO</v>
      </c>
      <c r="U689" s="211" t="str">
        <f t="shared" si="416"/>
        <v>NO</v>
      </c>
      <c r="V689" s="211" t="str">
        <f t="shared" si="417"/>
        <v>NO</v>
      </c>
      <c r="W689" s="211" t="str">
        <f t="shared" si="418"/>
        <v>NO</v>
      </c>
      <c r="X689" s="211">
        <v>0</v>
      </c>
      <c r="Y689" s="211" t="s">
        <v>3277</v>
      </c>
      <c r="Z689" s="211" t="s">
        <v>3275</v>
      </c>
      <c r="AA689" s="211" t="s">
        <v>3319</v>
      </c>
      <c r="AB689" s="211" t="s">
        <v>3286</v>
      </c>
      <c r="AC689" s="211" t="s">
        <v>3286</v>
      </c>
      <c r="AD689" s="211" t="s">
        <v>3320</v>
      </c>
      <c r="AE689" s="211" t="str">
        <f t="shared" si="419"/>
        <v>Service</v>
      </c>
      <c r="AF689" s="211" t="str">
        <f t="shared" si="420"/>
        <v>Service</v>
      </c>
      <c r="AG689" s="211" t="str">
        <f t="shared" si="421"/>
        <v>AISAVE3MF</v>
      </c>
      <c r="AH689" s="211" t="str">
        <f t="shared" si="441"/>
        <v/>
      </c>
      <c r="AI689" s="211" t="str">
        <f t="shared" si="422"/>
        <v>YES</v>
      </c>
      <c r="AJ689" s="211">
        <f t="shared" si="423"/>
        <v>3</v>
      </c>
      <c r="AK689" s="211" t="str">
        <f t="shared" si="424"/>
        <v/>
      </c>
      <c r="AL689" s="211" t="str">
        <f t="shared" si="425"/>
        <v/>
      </c>
      <c r="AM689" s="211" t="str">
        <f t="shared" si="426"/>
        <v>Offer</v>
      </c>
      <c r="AN689" s="211" t="str">
        <f t="shared" si="427"/>
        <v>No</v>
      </c>
      <c r="AO689" s="211" t="str">
        <f t="shared" si="428"/>
        <v>Yes</v>
      </c>
      <c r="AP689" s="211" t="str">
        <f t="shared" si="429"/>
        <v>No</v>
      </c>
      <c r="AQ689" s="211" t="str">
        <f t="shared" si="430"/>
        <v/>
      </c>
      <c r="AR689" s="211" t="str">
        <f t="shared" si="431"/>
        <v/>
      </c>
      <c r="AS689" s="211" t="str">
        <f t="shared" si="432"/>
        <v/>
      </c>
      <c r="AT689" s="211" t="str">
        <f t="shared" si="433"/>
        <v>NO</v>
      </c>
      <c r="AU689" s="211" t="str">
        <f t="shared" si="434"/>
        <v/>
      </c>
      <c r="AV689" s="211" t="str">
        <f t="shared" si="435"/>
        <v/>
      </c>
      <c r="AW689" s="211" t="str">
        <f t="shared" si="436"/>
        <v/>
      </c>
      <c r="AX689" s="211" t="str">
        <f t="shared" si="439"/>
        <v>NO</v>
      </c>
      <c r="AY689" s="125" t="str">
        <f t="shared" si="440"/>
        <v/>
      </c>
    </row>
    <row r="690" spans="1:51" s="211" customFormat="1" x14ac:dyDescent="0.25">
      <c r="A690" s="211" t="s">
        <v>2325</v>
      </c>
      <c r="B690" s="211" t="s">
        <v>2325</v>
      </c>
      <c r="C690" s="211" t="str">
        <f t="shared" si="402"/>
        <v>Antenna for Plus Radio</v>
      </c>
      <c r="D690" s="211" t="str">
        <f t="shared" si="403"/>
        <v>Antenne pour radio Plus</v>
      </c>
      <c r="E690" s="211" t="str">
        <f t="shared" si="404"/>
        <v/>
      </c>
      <c r="F690" s="211" t="str">
        <f t="shared" si="405"/>
        <v>Antenna for Plus Radio</v>
      </c>
      <c r="G690" s="211" t="str">
        <f t="shared" si="406"/>
        <v>Antenne pour radio Plus</v>
      </c>
      <c r="H690" s="211" t="str">
        <f t="shared" si="407"/>
        <v>Antenna for Plus Radio</v>
      </c>
      <c r="I690" s="211" t="str">
        <f t="shared" si="437"/>
        <v>Antenne pour radio Plus</v>
      </c>
      <c r="J690" s="211" t="str">
        <f t="shared" si="408"/>
        <v/>
      </c>
      <c r="K690" s="211" t="str">
        <f t="shared" si="409"/>
        <v>ANTENNA</v>
      </c>
      <c r="L690" s="211" t="str">
        <f t="shared" si="438"/>
        <v>Inventory</v>
      </c>
      <c r="M690" s="211" t="str">
        <f t="shared" si="410"/>
        <v>NO</v>
      </c>
      <c r="N690" s="211" t="str">
        <f t="shared" si="411"/>
        <v>Product</v>
      </c>
      <c r="O690" s="211" t="str">
        <f t="shared" si="412"/>
        <v>Panel</v>
      </c>
      <c r="P690" s="211" t="str">
        <f t="shared" si="413"/>
        <v>One Time</v>
      </c>
      <c r="Q690" s="349">
        <v>43930</v>
      </c>
      <c r="R690" s="349"/>
      <c r="S690" s="211" t="str">
        <f t="shared" si="414"/>
        <v>NO</v>
      </c>
      <c r="T690" s="211" t="str">
        <f t="shared" si="415"/>
        <v>NO</v>
      </c>
      <c r="U690" s="211" t="str">
        <f t="shared" si="416"/>
        <v>NO</v>
      </c>
      <c r="V690" s="211" t="str">
        <f t="shared" si="417"/>
        <v>NO</v>
      </c>
      <c r="W690" s="211" t="str">
        <f t="shared" si="418"/>
        <v>NO</v>
      </c>
      <c r="X690" s="211">
        <v>0</v>
      </c>
      <c r="Y690" s="211" t="s">
        <v>3277</v>
      </c>
      <c r="Z690" s="211" t="s">
        <v>3275</v>
      </c>
      <c r="AA690" s="211" t="s">
        <v>3319</v>
      </c>
      <c r="AB690" s="211" t="s">
        <v>3286</v>
      </c>
      <c r="AC690" s="211" t="s">
        <v>3286</v>
      </c>
      <c r="AD690" s="211" t="s">
        <v>3320</v>
      </c>
      <c r="AE690" s="211" t="str">
        <f t="shared" si="419"/>
        <v>ANTENNA</v>
      </c>
      <c r="AF690" s="211" t="str">
        <f t="shared" si="420"/>
        <v/>
      </c>
      <c r="AG690" s="211" t="str">
        <f t="shared" si="421"/>
        <v/>
      </c>
      <c r="AH690" s="211" t="str">
        <f t="shared" si="441"/>
        <v/>
      </c>
      <c r="AI690" s="211" t="str">
        <f t="shared" si="422"/>
        <v/>
      </c>
      <c r="AJ690" s="211" t="str">
        <f t="shared" si="423"/>
        <v/>
      </c>
      <c r="AK690" s="211" t="str">
        <f t="shared" si="424"/>
        <v/>
      </c>
      <c r="AL690" s="211" t="str">
        <f t="shared" si="425"/>
        <v/>
      </c>
      <c r="AM690" s="211" t="str">
        <f t="shared" si="426"/>
        <v/>
      </c>
      <c r="AN690" s="211" t="str">
        <f t="shared" si="427"/>
        <v>No</v>
      </c>
      <c r="AO690" s="211" t="str">
        <f t="shared" si="428"/>
        <v>Yes</v>
      </c>
      <c r="AP690" s="211" t="str">
        <f t="shared" si="429"/>
        <v>No</v>
      </c>
      <c r="AQ690" s="211" t="str">
        <f t="shared" si="430"/>
        <v/>
      </c>
      <c r="AR690" s="211" t="str">
        <f t="shared" si="431"/>
        <v/>
      </c>
      <c r="AS690" s="211" t="str">
        <f t="shared" si="432"/>
        <v/>
      </c>
      <c r="AT690" s="211" t="str">
        <f t="shared" si="433"/>
        <v/>
      </c>
      <c r="AU690" s="211" t="str">
        <f t="shared" si="434"/>
        <v/>
      </c>
      <c r="AV690" s="211" t="str">
        <f t="shared" si="435"/>
        <v/>
      </c>
      <c r="AW690" s="211" t="str">
        <f t="shared" si="436"/>
        <v/>
      </c>
      <c r="AX690" s="211" t="str">
        <f t="shared" si="439"/>
        <v>NO</v>
      </c>
      <c r="AY690" s="125" t="str">
        <f t="shared" si="440"/>
        <v/>
      </c>
    </row>
    <row r="691" spans="1:51" s="211" customFormat="1" x14ac:dyDescent="0.25">
      <c r="A691" s="211" t="s">
        <v>4775</v>
      </c>
      <c r="B691" s="211" t="s">
        <v>4775</v>
      </c>
      <c r="C691" s="211" t="str">
        <f t="shared" si="402"/>
        <v>AlarmPlus Services</v>
      </c>
      <c r="D691" s="211" t="str">
        <f t="shared" si="403"/>
        <v>Services AlarmPlus</v>
      </c>
      <c r="E691" s="211" t="str">
        <f t="shared" si="404"/>
        <v/>
      </c>
      <c r="F691" s="211" t="str">
        <f t="shared" si="405"/>
        <v>AlarmPlus Services</v>
      </c>
      <c r="G691" s="211" t="str">
        <f t="shared" si="406"/>
        <v>Services AlarmPlus</v>
      </c>
      <c r="H691" s="211" t="str">
        <f t="shared" si="407"/>
        <v>AlarmPlus Services</v>
      </c>
      <c r="I691" s="211" t="str">
        <f t="shared" si="437"/>
        <v>Services AlarmPlus</v>
      </c>
      <c r="J691" s="211" t="str">
        <f t="shared" si="408"/>
        <v/>
      </c>
      <c r="K691" s="211" t="str">
        <f t="shared" si="409"/>
        <v>APK2</v>
      </c>
      <c r="L691" s="211" t="str">
        <f t="shared" si="438"/>
        <v>Service</v>
      </c>
      <c r="M691" s="211" t="str">
        <f t="shared" si="410"/>
        <v>NO</v>
      </c>
      <c r="N691" s="211" t="str">
        <f t="shared" si="411"/>
        <v>Product</v>
      </c>
      <c r="O691" s="211" t="str">
        <f t="shared" si="412"/>
        <v>Service</v>
      </c>
      <c r="P691" s="211" t="str">
        <f t="shared" si="413"/>
        <v>RMR</v>
      </c>
      <c r="Q691" s="349">
        <v>43930</v>
      </c>
      <c r="R691" s="349"/>
      <c r="S691" s="211" t="str">
        <f t="shared" si="414"/>
        <v>NO</v>
      </c>
      <c r="T691" s="211" t="str">
        <f t="shared" si="415"/>
        <v>NO</v>
      </c>
      <c r="U691" s="211" t="str">
        <f t="shared" si="416"/>
        <v>NO</v>
      </c>
      <c r="V691" s="211" t="str">
        <f t="shared" si="417"/>
        <v>NO</v>
      </c>
      <c r="W691" s="211" t="str">
        <f t="shared" si="418"/>
        <v>NO</v>
      </c>
      <c r="X691" s="211">
        <v>0</v>
      </c>
      <c r="Y691" s="211" t="s">
        <v>3277</v>
      </c>
      <c r="Z691" s="211" t="s">
        <v>3275</v>
      </c>
      <c r="AA691" s="211" t="s">
        <v>3319</v>
      </c>
      <c r="AB691" s="211" t="s">
        <v>3286</v>
      </c>
      <c r="AC691" s="211" t="s">
        <v>3286</v>
      </c>
      <c r="AD691" s="211" t="s">
        <v>3320</v>
      </c>
      <c r="AE691" s="211" t="str">
        <f t="shared" si="419"/>
        <v>Service</v>
      </c>
      <c r="AF691" s="211" t="str">
        <f t="shared" si="420"/>
        <v>Service</v>
      </c>
      <c r="AG691" s="211" t="str">
        <f t="shared" si="421"/>
        <v/>
      </c>
      <c r="AH691" s="211" t="str">
        <f t="shared" si="441"/>
        <v/>
      </c>
      <c r="AI691" s="211" t="str">
        <f t="shared" si="422"/>
        <v/>
      </c>
      <c r="AJ691" s="211" t="str">
        <f t="shared" si="423"/>
        <v/>
      </c>
      <c r="AK691" s="211" t="str">
        <f t="shared" si="424"/>
        <v/>
      </c>
      <c r="AL691" s="211" t="str">
        <f t="shared" si="425"/>
        <v/>
      </c>
      <c r="AM691" s="211" t="str">
        <f t="shared" si="426"/>
        <v/>
      </c>
      <c r="AN691" s="211" t="str">
        <f t="shared" si="427"/>
        <v>No</v>
      </c>
      <c r="AO691" s="211" t="str">
        <f t="shared" si="428"/>
        <v>Yes</v>
      </c>
      <c r="AP691" s="211" t="str">
        <f t="shared" si="429"/>
        <v>No</v>
      </c>
      <c r="AQ691" s="211" t="str">
        <f t="shared" si="430"/>
        <v/>
      </c>
      <c r="AR691" s="211" t="str">
        <f t="shared" si="431"/>
        <v/>
      </c>
      <c r="AS691" s="211" t="str">
        <f t="shared" si="432"/>
        <v/>
      </c>
      <c r="AT691" s="211" t="str">
        <f t="shared" si="433"/>
        <v/>
      </c>
      <c r="AU691" s="211" t="str">
        <f t="shared" si="434"/>
        <v/>
      </c>
      <c r="AV691" s="211" t="str">
        <f t="shared" si="435"/>
        <v/>
      </c>
      <c r="AW691" s="211" t="str">
        <f t="shared" si="436"/>
        <v/>
      </c>
      <c r="AX691" s="211" t="str">
        <f t="shared" si="439"/>
        <v>NO</v>
      </c>
      <c r="AY691" s="125" t="str">
        <f t="shared" si="440"/>
        <v/>
      </c>
    </row>
    <row r="692" spans="1:51" s="211" customFormat="1" x14ac:dyDescent="0.25">
      <c r="A692" s="211" t="s">
        <v>4777</v>
      </c>
      <c r="B692" s="211" t="s">
        <v>4777</v>
      </c>
      <c r="C692" s="211" t="str">
        <f t="shared" si="402"/>
        <v>AlarmPlus Services</v>
      </c>
      <c r="D692" s="211" t="str">
        <f t="shared" si="403"/>
        <v>Services AlarmPlus</v>
      </c>
      <c r="E692" s="211" t="str">
        <f t="shared" si="404"/>
        <v/>
      </c>
      <c r="F692" s="211" t="str">
        <f t="shared" si="405"/>
        <v>AlarmPlus Services</v>
      </c>
      <c r="G692" s="211" t="str">
        <f t="shared" si="406"/>
        <v>Services AlarmPlus</v>
      </c>
      <c r="H692" s="211" t="str">
        <f t="shared" si="407"/>
        <v>AlarmPlus Services</v>
      </c>
      <c r="I692" s="211" t="str">
        <f t="shared" si="437"/>
        <v>Services AlarmPlus</v>
      </c>
      <c r="J692" s="211" t="str">
        <f t="shared" si="408"/>
        <v/>
      </c>
      <c r="K692" s="211" t="str">
        <f t="shared" si="409"/>
        <v>APKTAKE</v>
      </c>
      <c r="L692" s="211" t="str">
        <f t="shared" si="438"/>
        <v>Service</v>
      </c>
      <c r="M692" s="211" t="str">
        <f t="shared" si="410"/>
        <v>NO</v>
      </c>
      <c r="N692" s="211" t="str">
        <f t="shared" si="411"/>
        <v>Product</v>
      </c>
      <c r="O692" s="211" t="str">
        <f t="shared" si="412"/>
        <v>Service</v>
      </c>
      <c r="P692" s="211" t="str">
        <f t="shared" si="413"/>
        <v>RMR</v>
      </c>
      <c r="Q692" s="349">
        <v>43930</v>
      </c>
      <c r="R692" s="349"/>
      <c r="S692" s="211" t="str">
        <f t="shared" si="414"/>
        <v>NO</v>
      </c>
      <c r="T692" s="211" t="str">
        <f t="shared" si="415"/>
        <v>NO</v>
      </c>
      <c r="U692" s="211" t="str">
        <f t="shared" si="416"/>
        <v>NO</v>
      </c>
      <c r="V692" s="211" t="str">
        <f t="shared" si="417"/>
        <v>NO</v>
      </c>
      <c r="W692" s="211" t="str">
        <f t="shared" si="418"/>
        <v>NO</v>
      </c>
      <c r="X692" s="211">
        <v>0</v>
      </c>
      <c r="Y692" s="211" t="s">
        <v>3277</v>
      </c>
      <c r="Z692" s="211" t="s">
        <v>3275</v>
      </c>
      <c r="AA692" s="211" t="s">
        <v>3319</v>
      </c>
      <c r="AB692" s="211" t="s">
        <v>3286</v>
      </c>
      <c r="AC692" s="211" t="s">
        <v>3286</v>
      </c>
      <c r="AD692" s="211" t="s">
        <v>3320</v>
      </c>
      <c r="AE692" s="211" t="str">
        <f t="shared" si="419"/>
        <v>Service</v>
      </c>
      <c r="AF692" s="211" t="str">
        <f t="shared" si="420"/>
        <v>Service</v>
      </c>
      <c r="AG692" s="211" t="str">
        <f t="shared" si="421"/>
        <v/>
      </c>
      <c r="AH692" s="211" t="str">
        <f t="shared" si="441"/>
        <v/>
      </c>
      <c r="AI692" s="211" t="str">
        <f t="shared" si="422"/>
        <v/>
      </c>
      <c r="AJ692" s="211" t="str">
        <f t="shared" si="423"/>
        <v/>
      </c>
      <c r="AK692" s="211" t="str">
        <f t="shared" si="424"/>
        <v/>
      </c>
      <c r="AL692" s="211" t="str">
        <f t="shared" si="425"/>
        <v/>
      </c>
      <c r="AM692" s="211" t="str">
        <f t="shared" si="426"/>
        <v/>
      </c>
      <c r="AN692" s="211" t="str">
        <f t="shared" si="427"/>
        <v>No</v>
      </c>
      <c r="AO692" s="211" t="str">
        <f t="shared" si="428"/>
        <v>Yes</v>
      </c>
      <c r="AP692" s="211" t="str">
        <f t="shared" si="429"/>
        <v>No</v>
      </c>
      <c r="AQ692" s="211" t="str">
        <f t="shared" si="430"/>
        <v/>
      </c>
      <c r="AR692" s="211" t="str">
        <f t="shared" si="431"/>
        <v/>
      </c>
      <c r="AS692" s="211" t="str">
        <f t="shared" si="432"/>
        <v/>
      </c>
      <c r="AT692" s="211" t="str">
        <f t="shared" si="433"/>
        <v/>
      </c>
      <c r="AU692" s="211" t="str">
        <f t="shared" si="434"/>
        <v/>
      </c>
      <c r="AV692" s="211" t="str">
        <f t="shared" si="435"/>
        <v/>
      </c>
      <c r="AW692" s="211" t="str">
        <f t="shared" si="436"/>
        <v/>
      </c>
      <c r="AX692" s="211" t="str">
        <f t="shared" si="439"/>
        <v>NO</v>
      </c>
      <c r="AY692" s="125" t="str">
        <f t="shared" si="440"/>
        <v/>
      </c>
    </row>
    <row r="693" spans="1:51" s="211" customFormat="1" x14ac:dyDescent="0.25">
      <c r="A693" s="211" t="s">
        <v>3740</v>
      </c>
      <c r="B693" s="211" t="s">
        <v>3740</v>
      </c>
      <c r="C693" s="211" t="str">
        <f t="shared" si="402"/>
        <v>AlarmPlus Services</v>
      </c>
      <c r="D693" s="211" t="str">
        <f t="shared" si="403"/>
        <v>Services AlarmPlus</v>
      </c>
      <c r="E693" s="211" t="str">
        <f t="shared" si="404"/>
        <v/>
      </c>
      <c r="F693" s="211" t="str">
        <f t="shared" si="405"/>
        <v>AlarmPlus Services</v>
      </c>
      <c r="G693" s="211" t="str">
        <f t="shared" si="406"/>
        <v>Services AlarmPlus</v>
      </c>
      <c r="H693" s="211" t="str">
        <f t="shared" si="407"/>
        <v>AlarmPlus Services</v>
      </c>
      <c r="I693" s="211" t="str">
        <f t="shared" si="437"/>
        <v>Services AlarmPlus</v>
      </c>
      <c r="J693" s="211" t="str">
        <f t="shared" si="408"/>
        <v/>
      </c>
      <c r="K693" s="211" t="str">
        <f t="shared" si="409"/>
        <v>APLUS</v>
      </c>
      <c r="L693" s="211" t="str">
        <f t="shared" si="438"/>
        <v>Service</v>
      </c>
      <c r="M693" s="211" t="str">
        <f t="shared" si="410"/>
        <v>NO</v>
      </c>
      <c r="N693" s="211" t="str">
        <f t="shared" si="411"/>
        <v>Product</v>
      </c>
      <c r="O693" s="211" t="str">
        <f t="shared" si="412"/>
        <v>Service</v>
      </c>
      <c r="P693" s="211" t="str">
        <f t="shared" si="413"/>
        <v>RMR</v>
      </c>
      <c r="Q693" s="349">
        <v>43930</v>
      </c>
      <c r="R693" s="349"/>
      <c r="S693" s="211" t="str">
        <f t="shared" si="414"/>
        <v>NO</v>
      </c>
      <c r="T693" s="211" t="str">
        <f t="shared" si="415"/>
        <v>NO</v>
      </c>
      <c r="U693" s="211" t="str">
        <f t="shared" si="416"/>
        <v>NO</v>
      </c>
      <c r="V693" s="211" t="str">
        <f t="shared" si="417"/>
        <v>NO</v>
      </c>
      <c r="W693" s="211" t="str">
        <f t="shared" si="418"/>
        <v>NO</v>
      </c>
      <c r="X693" s="211">
        <v>0</v>
      </c>
      <c r="Y693" s="211" t="s">
        <v>3277</v>
      </c>
      <c r="Z693" s="211" t="s">
        <v>3275</v>
      </c>
      <c r="AA693" s="211" t="s">
        <v>3319</v>
      </c>
      <c r="AB693" s="211" t="s">
        <v>3286</v>
      </c>
      <c r="AC693" s="211" t="s">
        <v>3286</v>
      </c>
      <c r="AD693" s="211" t="s">
        <v>3320</v>
      </c>
      <c r="AE693" s="211" t="str">
        <f t="shared" si="419"/>
        <v>Service</v>
      </c>
      <c r="AF693" s="211" t="str">
        <f t="shared" si="420"/>
        <v>Service</v>
      </c>
      <c r="AG693" s="211" t="str">
        <f t="shared" si="421"/>
        <v/>
      </c>
      <c r="AH693" s="211" t="str">
        <f t="shared" si="441"/>
        <v/>
      </c>
      <c r="AI693" s="211" t="str">
        <f t="shared" si="422"/>
        <v/>
      </c>
      <c r="AJ693" s="211" t="str">
        <f t="shared" si="423"/>
        <v/>
      </c>
      <c r="AK693" s="211" t="str">
        <f t="shared" si="424"/>
        <v/>
      </c>
      <c r="AL693" s="211" t="str">
        <f t="shared" si="425"/>
        <v/>
      </c>
      <c r="AM693" s="211" t="str">
        <f t="shared" si="426"/>
        <v/>
      </c>
      <c r="AN693" s="211" t="str">
        <f t="shared" si="427"/>
        <v>No</v>
      </c>
      <c r="AO693" s="211" t="str">
        <f t="shared" si="428"/>
        <v>Yes</v>
      </c>
      <c r="AP693" s="211" t="str">
        <f t="shared" si="429"/>
        <v>No</v>
      </c>
      <c r="AQ693" s="211" t="str">
        <f t="shared" si="430"/>
        <v/>
      </c>
      <c r="AR693" s="211" t="str">
        <f t="shared" si="431"/>
        <v/>
      </c>
      <c r="AS693" s="211" t="str">
        <f t="shared" si="432"/>
        <v/>
      </c>
      <c r="AT693" s="211" t="str">
        <f t="shared" si="433"/>
        <v/>
      </c>
      <c r="AU693" s="211" t="str">
        <f t="shared" si="434"/>
        <v/>
      </c>
      <c r="AV693" s="211" t="str">
        <f t="shared" si="435"/>
        <v/>
      </c>
      <c r="AW693" s="211" t="str">
        <f t="shared" si="436"/>
        <v/>
      </c>
      <c r="AX693" s="211" t="str">
        <f t="shared" si="439"/>
        <v>NO</v>
      </c>
      <c r="AY693" s="125" t="str">
        <f t="shared" si="440"/>
        <v/>
      </c>
    </row>
    <row r="694" spans="1:51" s="211" customFormat="1" x14ac:dyDescent="0.25">
      <c r="A694" s="211" t="s">
        <v>1210</v>
      </c>
      <c r="B694" s="211" t="s">
        <v>1210</v>
      </c>
      <c r="C694" s="211" t="str">
        <f t="shared" si="402"/>
        <v>Plus Monitoring Credits offered by CMS</v>
      </c>
      <c r="D694" s="211" t="str">
        <f t="shared" si="403"/>
        <v>Plus les crédits de surveillance offerts par CMS</v>
      </c>
      <c r="E694" s="211" t="str">
        <f t="shared" si="404"/>
        <v/>
      </c>
      <c r="F694" s="211" t="str">
        <f t="shared" si="405"/>
        <v>Plus Monitoring Credits offered by CMS</v>
      </c>
      <c r="G694" s="211" t="str">
        <f t="shared" si="406"/>
        <v>Plus les crédits de surveillance offerts par CMS</v>
      </c>
      <c r="H694" s="211" t="str">
        <f t="shared" si="407"/>
        <v>Plus Monitoring Credits offered by CMS</v>
      </c>
      <c r="I694" s="211" t="str">
        <f t="shared" si="437"/>
        <v>Plus les crédits de surveillance offerts par CMS</v>
      </c>
      <c r="J694" s="211" t="str">
        <f t="shared" si="408"/>
        <v/>
      </c>
      <c r="K694" s="211" t="str">
        <f t="shared" si="409"/>
        <v/>
      </c>
      <c r="L694" s="211" t="str">
        <f t="shared" si="438"/>
        <v>Service</v>
      </c>
      <c r="M694" s="211" t="str">
        <f t="shared" si="410"/>
        <v>NO</v>
      </c>
      <c r="N694" s="211" t="str">
        <f t="shared" si="411"/>
        <v>Product</v>
      </c>
      <c r="O694" s="211" t="str">
        <f t="shared" si="412"/>
        <v>Promotion</v>
      </c>
      <c r="P694" s="211" t="str">
        <f t="shared" si="413"/>
        <v>One Time</v>
      </c>
      <c r="Q694" s="349">
        <v>43930</v>
      </c>
      <c r="R694" s="349"/>
      <c r="S694" s="211" t="str">
        <f t="shared" si="414"/>
        <v>NO</v>
      </c>
      <c r="T694" s="211" t="str">
        <f t="shared" si="415"/>
        <v>NO</v>
      </c>
      <c r="U694" s="211" t="str">
        <f t="shared" si="416"/>
        <v>NO</v>
      </c>
      <c r="V694" s="211" t="str">
        <f t="shared" si="417"/>
        <v>NO</v>
      </c>
      <c r="W694" s="211" t="str">
        <f t="shared" si="418"/>
        <v>NO</v>
      </c>
      <c r="X694" s="211">
        <v>0</v>
      </c>
      <c r="Y694" s="211" t="s">
        <v>3277</v>
      </c>
      <c r="Z694" s="211" t="s">
        <v>3275</v>
      </c>
      <c r="AA694" s="211" t="s">
        <v>3319</v>
      </c>
      <c r="AB694" s="211" t="s">
        <v>3286</v>
      </c>
      <c r="AC694" s="211" t="s">
        <v>3286</v>
      </c>
      <c r="AD694" s="211" t="s">
        <v>3320</v>
      </c>
      <c r="AE694" s="211" t="str">
        <f t="shared" si="419"/>
        <v>Service</v>
      </c>
      <c r="AF694" s="211" t="str">
        <f t="shared" si="420"/>
        <v>Service</v>
      </c>
      <c r="AG694" s="211" t="str">
        <f t="shared" si="421"/>
        <v>APLUSCRED_CS</v>
      </c>
      <c r="AH694" s="211" t="str">
        <f t="shared" si="441"/>
        <v/>
      </c>
      <c r="AI694" s="211" t="str">
        <f t="shared" si="422"/>
        <v>NO</v>
      </c>
      <c r="AJ694" s="211" t="str">
        <f t="shared" si="423"/>
        <v/>
      </c>
      <c r="AK694" s="211" t="str">
        <f t="shared" si="424"/>
        <v/>
      </c>
      <c r="AL694" s="211" t="str">
        <f t="shared" si="425"/>
        <v/>
      </c>
      <c r="AM694" s="211" t="str">
        <f t="shared" si="426"/>
        <v>Offer</v>
      </c>
      <c r="AN694" s="211" t="str">
        <f t="shared" si="427"/>
        <v>No</v>
      </c>
      <c r="AO694" s="211" t="str">
        <f t="shared" si="428"/>
        <v>Yes</v>
      </c>
      <c r="AP694" s="211" t="str">
        <f t="shared" si="429"/>
        <v>No</v>
      </c>
      <c r="AQ694" s="211" t="str">
        <f t="shared" si="430"/>
        <v/>
      </c>
      <c r="AR694" s="211" t="str">
        <f t="shared" si="431"/>
        <v/>
      </c>
      <c r="AS694" s="211" t="str">
        <f t="shared" si="432"/>
        <v/>
      </c>
      <c r="AT694" s="211" t="str">
        <f t="shared" si="433"/>
        <v>NO</v>
      </c>
      <c r="AU694" s="211" t="str">
        <f t="shared" si="434"/>
        <v/>
      </c>
      <c r="AV694" s="211" t="str">
        <f t="shared" si="435"/>
        <v/>
      </c>
      <c r="AW694" s="211" t="str">
        <f t="shared" si="436"/>
        <v/>
      </c>
      <c r="AX694" s="211" t="str">
        <f t="shared" si="439"/>
        <v>NO</v>
      </c>
      <c r="AY694" s="125" t="str">
        <f t="shared" si="440"/>
        <v/>
      </c>
    </row>
    <row r="695" spans="1:51" s="211" customFormat="1" x14ac:dyDescent="0.25">
      <c r="A695" s="211" t="s">
        <v>3757</v>
      </c>
      <c r="B695" s="211" t="s">
        <v>3757</v>
      </c>
      <c r="C695" s="211" t="str">
        <f t="shared" si="402"/>
        <v>Scheduled Arm/Disarm</v>
      </c>
      <c r="D695" s="211" t="str">
        <f t="shared" si="403"/>
        <v>Bras/désarmement programmés</v>
      </c>
      <c r="E695" s="211" t="str">
        <f t="shared" si="404"/>
        <v/>
      </c>
      <c r="F695" s="211" t="str">
        <f t="shared" si="405"/>
        <v>Scheduled Arm/Disarm</v>
      </c>
      <c r="G695" s="211" t="str">
        <f t="shared" si="406"/>
        <v>Bras/désarmement programmés</v>
      </c>
      <c r="H695" s="211" t="str">
        <f t="shared" si="407"/>
        <v>Scheduled Arm/Disarm</v>
      </c>
      <c r="I695" s="211" t="str">
        <f t="shared" si="437"/>
        <v>Bras/désarmement programmés</v>
      </c>
      <c r="J695" s="211" t="str">
        <f t="shared" si="408"/>
        <v/>
      </c>
      <c r="K695" s="211" t="str">
        <f t="shared" si="409"/>
        <v/>
      </c>
      <c r="L695" s="211" t="str">
        <f t="shared" si="438"/>
        <v>Service</v>
      </c>
      <c r="M695" s="211" t="str">
        <f t="shared" si="410"/>
        <v>NO</v>
      </c>
      <c r="N695" s="211" t="str">
        <f t="shared" si="411"/>
        <v>Product</v>
      </c>
      <c r="O695" s="211" t="str">
        <f t="shared" si="412"/>
        <v>Service</v>
      </c>
      <c r="P695" s="211" t="str">
        <f t="shared" si="413"/>
        <v>RMR</v>
      </c>
      <c r="Q695" s="349">
        <v>43930</v>
      </c>
      <c r="R695" s="349"/>
      <c r="S695" s="211" t="str">
        <f t="shared" si="414"/>
        <v>NO</v>
      </c>
      <c r="T695" s="211" t="str">
        <f t="shared" si="415"/>
        <v>NO</v>
      </c>
      <c r="U695" s="211" t="str">
        <f t="shared" si="416"/>
        <v>NO</v>
      </c>
      <c r="V695" s="211" t="str">
        <f t="shared" si="417"/>
        <v>NO</v>
      </c>
      <c r="W695" s="211" t="str">
        <f t="shared" si="418"/>
        <v>NO</v>
      </c>
      <c r="X695" s="211">
        <v>0</v>
      </c>
      <c r="Y695" s="211" t="s">
        <v>3277</v>
      </c>
      <c r="Z695" s="211" t="s">
        <v>3275</v>
      </c>
      <c r="AA695" s="211" t="s">
        <v>3319</v>
      </c>
      <c r="AB695" s="211" t="s">
        <v>3286</v>
      </c>
      <c r="AC695" s="211" t="s">
        <v>3286</v>
      </c>
      <c r="AD695" s="211" t="s">
        <v>3320</v>
      </c>
      <c r="AE695" s="211">
        <f t="shared" si="419"/>
        <v>0</v>
      </c>
      <c r="AF695" s="211" t="str">
        <f t="shared" si="420"/>
        <v>Service</v>
      </c>
      <c r="AG695" s="211" t="str">
        <f t="shared" si="421"/>
        <v/>
      </c>
      <c r="AH695" s="211" t="str">
        <f t="shared" si="441"/>
        <v/>
      </c>
      <c r="AI695" s="211" t="str">
        <f t="shared" si="422"/>
        <v/>
      </c>
      <c r="AJ695" s="211" t="str">
        <f t="shared" si="423"/>
        <v/>
      </c>
      <c r="AK695" s="211" t="str">
        <f t="shared" si="424"/>
        <v/>
      </c>
      <c r="AL695" s="211" t="str">
        <f t="shared" si="425"/>
        <v/>
      </c>
      <c r="AM695" s="211" t="str">
        <f t="shared" si="426"/>
        <v/>
      </c>
      <c r="AN695" s="211" t="str">
        <f t="shared" si="427"/>
        <v>No</v>
      </c>
      <c r="AO695" s="211" t="str">
        <f t="shared" si="428"/>
        <v>Yes</v>
      </c>
      <c r="AP695" s="211" t="str">
        <f t="shared" si="429"/>
        <v>No</v>
      </c>
      <c r="AQ695" s="211" t="str">
        <f t="shared" si="430"/>
        <v/>
      </c>
      <c r="AR695" s="211" t="str">
        <f t="shared" si="431"/>
        <v/>
      </c>
      <c r="AS695" s="211" t="str">
        <f t="shared" si="432"/>
        <v/>
      </c>
      <c r="AT695" s="211" t="str">
        <f t="shared" si="433"/>
        <v/>
      </c>
      <c r="AU695" s="211" t="str">
        <f t="shared" si="434"/>
        <v/>
      </c>
      <c r="AV695" s="211" t="str">
        <f t="shared" si="435"/>
        <v/>
      </c>
      <c r="AW695" s="211" t="str">
        <f t="shared" si="436"/>
        <v/>
      </c>
      <c r="AX695" s="211" t="str">
        <f t="shared" si="439"/>
        <v>NO</v>
      </c>
      <c r="AY695" s="125" t="str">
        <f t="shared" si="440"/>
        <v/>
      </c>
    </row>
    <row r="696" spans="1:51" s="211" customFormat="1" x14ac:dyDescent="0.25">
      <c r="A696" s="211" t="s">
        <v>4780</v>
      </c>
      <c r="B696" s="211" t="s">
        <v>4780</v>
      </c>
      <c r="C696" s="211" t="str">
        <f t="shared" si="402"/>
        <v>Irrigation device support</v>
      </c>
      <c r="D696" s="211" t="str">
        <f t="shared" si="403"/>
        <v>Prise en charge des appareils d'irrigation</v>
      </c>
      <c r="E696" s="211" t="str">
        <f t="shared" si="404"/>
        <v/>
      </c>
      <c r="F696" s="211" t="str">
        <f t="shared" si="405"/>
        <v>Irrigation device support</v>
      </c>
      <c r="G696" s="211" t="str">
        <f t="shared" si="406"/>
        <v>Prise en charge des appareils d'irrigation</v>
      </c>
      <c r="H696" s="211" t="str">
        <f t="shared" si="407"/>
        <v>Irrigation device support</v>
      </c>
      <c r="I696" s="211" t="str">
        <f t="shared" si="437"/>
        <v>Prise en charge des appareils d'irrigation</v>
      </c>
      <c r="J696" s="211" t="str">
        <f t="shared" si="408"/>
        <v/>
      </c>
      <c r="K696" s="211" t="str">
        <f t="shared" si="409"/>
        <v/>
      </c>
      <c r="L696" s="211" t="str">
        <f t="shared" si="438"/>
        <v>Service</v>
      </c>
      <c r="M696" s="211" t="str">
        <f t="shared" si="410"/>
        <v>YES</v>
      </c>
      <c r="N696" s="211" t="str">
        <f t="shared" si="411"/>
        <v>Product</v>
      </c>
      <c r="O696" s="211" t="str">
        <f t="shared" si="412"/>
        <v>Service</v>
      </c>
      <c r="P696" s="211" t="str">
        <f t="shared" si="413"/>
        <v>One Time</v>
      </c>
      <c r="Q696" s="349">
        <v>43930</v>
      </c>
      <c r="R696" s="349"/>
      <c r="S696" s="211" t="str">
        <f t="shared" si="414"/>
        <v>NO</v>
      </c>
      <c r="T696" s="211" t="str">
        <f t="shared" si="415"/>
        <v>NO</v>
      </c>
      <c r="U696" s="211" t="str">
        <f t="shared" si="416"/>
        <v>NO</v>
      </c>
      <c r="V696" s="211" t="str">
        <f t="shared" si="417"/>
        <v>NO</v>
      </c>
      <c r="W696" s="211" t="str">
        <f t="shared" si="418"/>
        <v>NO</v>
      </c>
      <c r="X696" s="211">
        <v>0</v>
      </c>
      <c r="Y696" s="211" t="s">
        <v>3277</v>
      </c>
      <c r="Z696" s="211" t="s">
        <v>3275</v>
      </c>
      <c r="AA696" s="211" t="s">
        <v>3319</v>
      </c>
      <c r="AB696" s="211" t="s">
        <v>3286</v>
      </c>
      <c r="AC696" s="211" t="s">
        <v>3286</v>
      </c>
      <c r="AD696" s="211" t="s">
        <v>3320</v>
      </c>
      <c r="AE696" s="211" t="str">
        <f t="shared" si="419"/>
        <v>Service</v>
      </c>
      <c r="AF696" s="211" t="str">
        <f t="shared" si="420"/>
        <v>Service</v>
      </c>
      <c r="AG696" s="211" t="str">
        <f t="shared" si="421"/>
        <v/>
      </c>
      <c r="AH696" s="211" t="str">
        <f t="shared" si="441"/>
        <v>X</v>
      </c>
      <c r="AI696" s="211" t="str">
        <f t="shared" si="422"/>
        <v/>
      </c>
      <c r="AJ696" s="211" t="str">
        <f t="shared" si="423"/>
        <v/>
      </c>
      <c r="AK696" s="211" t="str">
        <f t="shared" si="424"/>
        <v/>
      </c>
      <c r="AL696" s="211" t="str">
        <f t="shared" si="425"/>
        <v/>
      </c>
      <c r="AM696" s="211" t="str">
        <f t="shared" si="426"/>
        <v/>
      </c>
      <c r="AN696" s="211" t="str">
        <f t="shared" si="427"/>
        <v>No</v>
      </c>
      <c r="AO696" s="211" t="str">
        <f t="shared" si="428"/>
        <v>No</v>
      </c>
      <c r="AP696" s="211" t="str">
        <f t="shared" si="429"/>
        <v>No</v>
      </c>
      <c r="AQ696" s="211" t="str">
        <f t="shared" si="430"/>
        <v/>
      </c>
      <c r="AR696" s="211" t="str">
        <f t="shared" si="431"/>
        <v/>
      </c>
      <c r="AS696" s="211" t="str">
        <f t="shared" si="432"/>
        <v/>
      </c>
      <c r="AT696" s="211" t="str">
        <f t="shared" si="433"/>
        <v/>
      </c>
      <c r="AU696" s="211" t="str">
        <f t="shared" si="434"/>
        <v/>
      </c>
      <c r="AV696" s="211" t="str">
        <f t="shared" si="435"/>
        <v/>
      </c>
      <c r="AW696" s="211" t="str">
        <f t="shared" si="436"/>
        <v/>
      </c>
      <c r="AX696" s="211" t="str">
        <f t="shared" si="439"/>
        <v>NO</v>
      </c>
      <c r="AY696" s="125" t="str">
        <f t="shared" si="440"/>
        <v/>
      </c>
    </row>
    <row r="697" spans="1:51" s="211" customFormat="1" x14ac:dyDescent="0.25">
      <c r="A697" s="211" t="s">
        <v>4783</v>
      </c>
      <c r="B697" s="211" t="s">
        <v>4783</v>
      </c>
      <c r="C697" s="211" t="str">
        <f t="shared" si="402"/>
        <v>Lutron device support</v>
      </c>
      <c r="D697" s="211" t="str">
        <f t="shared" si="403"/>
        <v>Prise en charge des appareils Lutron</v>
      </c>
      <c r="E697" s="211" t="str">
        <f t="shared" si="404"/>
        <v/>
      </c>
      <c r="F697" s="211" t="str">
        <f t="shared" si="405"/>
        <v>Lutron device support</v>
      </c>
      <c r="G697" s="211" t="str">
        <f t="shared" si="406"/>
        <v>Prise en charge des appareils Lutron</v>
      </c>
      <c r="H697" s="211" t="str">
        <f t="shared" si="407"/>
        <v>Lutron device support</v>
      </c>
      <c r="I697" s="211" t="str">
        <f t="shared" si="437"/>
        <v>Prise en charge des appareils Lutron</v>
      </c>
      <c r="J697" s="211" t="str">
        <f t="shared" si="408"/>
        <v/>
      </c>
      <c r="K697" s="211" t="str">
        <f t="shared" si="409"/>
        <v/>
      </c>
      <c r="L697" s="211" t="str">
        <f t="shared" si="438"/>
        <v>Service</v>
      </c>
      <c r="M697" s="211" t="str">
        <f t="shared" si="410"/>
        <v>YES</v>
      </c>
      <c r="N697" s="211" t="str">
        <f t="shared" si="411"/>
        <v>Product</v>
      </c>
      <c r="O697" s="211" t="str">
        <f t="shared" si="412"/>
        <v>Service</v>
      </c>
      <c r="P697" s="211" t="str">
        <f t="shared" si="413"/>
        <v>One Time</v>
      </c>
      <c r="Q697" s="349">
        <v>43930</v>
      </c>
      <c r="R697" s="349"/>
      <c r="S697" s="211" t="str">
        <f t="shared" si="414"/>
        <v>NO</v>
      </c>
      <c r="T697" s="211" t="str">
        <f t="shared" si="415"/>
        <v>NO</v>
      </c>
      <c r="U697" s="211" t="str">
        <f t="shared" si="416"/>
        <v>NO</v>
      </c>
      <c r="V697" s="211" t="str">
        <f t="shared" si="417"/>
        <v>NO</v>
      </c>
      <c r="W697" s="211" t="str">
        <f t="shared" si="418"/>
        <v>NO</v>
      </c>
      <c r="X697" s="211">
        <v>0</v>
      </c>
      <c r="Y697" s="211" t="s">
        <v>3277</v>
      </c>
      <c r="Z697" s="211" t="s">
        <v>3275</v>
      </c>
      <c r="AA697" s="211" t="s">
        <v>3319</v>
      </c>
      <c r="AB697" s="211" t="s">
        <v>3286</v>
      </c>
      <c r="AC697" s="211" t="s">
        <v>3286</v>
      </c>
      <c r="AD697" s="211" t="s">
        <v>3320</v>
      </c>
      <c r="AE697" s="211" t="str">
        <f t="shared" si="419"/>
        <v>Service</v>
      </c>
      <c r="AF697" s="211" t="str">
        <f t="shared" si="420"/>
        <v>Service</v>
      </c>
      <c r="AG697" s="211" t="str">
        <f t="shared" si="421"/>
        <v/>
      </c>
      <c r="AH697" s="211" t="str">
        <f t="shared" si="441"/>
        <v>X</v>
      </c>
      <c r="AI697" s="211" t="str">
        <f t="shared" si="422"/>
        <v/>
      </c>
      <c r="AJ697" s="211" t="str">
        <f t="shared" si="423"/>
        <v/>
      </c>
      <c r="AK697" s="211" t="str">
        <f t="shared" si="424"/>
        <v/>
      </c>
      <c r="AL697" s="211" t="str">
        <f t="shared" si="425"/>
        <v/>
      </c>
      <c r="AM697" s="211" t="str">
        <f t="shared" si="426"/>
        <v/>
      </c>
      <c r="AN697" s="211" t="str">
        <f t="shared" si="427"/>
        <v>No</v>
      </c>
      <c r="AO697" s="211" t="str">
        <f t="shared" si="428"/>
        <v>No</v>
      </c>
      <c r="AP697" s="211" t="str">
        <f t="shared" si="429"/>
        <v>No</v>
      </c>
      <c r="AQ697" s="211" t="str">
        <f t="shared" si="430"/>
        <v/>
      </c>
      <c r="AR697" s="211" t="str">
        <f t="shared" si="431"/>
        <v/>
      </c>
      <c r="AS697" s="211" t="str">
        <f t="shared" si="432"/>
        <v/>
      </c>
      <c r="AT697" s="211" t="str">
        <f t="shared" si="433"/>
        <v/>
      </c>
      <c r="AU697" s="211" t="str">
        <f t="shared" si="434"/>
        <v/>
      </c>
      <c r="AV697" s="211" t="str">
        <f t="shared" si="435"/>
        <v/>
      </c>
      <c r="AW697" s="211" t="str">
        <f t="shared" si="436"/>
        <v/>
      </c>
      <c r="AX697" s="211" t="str">
        <f t="shared" si="439"/>
        <v>NO</v>
      </c>
      <c r="AY697" s="125" t="str">
        <f t="shared" si="440"/>
        <v/>
      </c>
    </row>
    <row r="698" spans="1:51" s="211" customFormat="1" x14ac:dyDescent="0.25">
      <c r="A698" s="211" t="s">
        <v>4786</v>
      </c>
      <c r="B698" s="211" t="s">
        <v>4786</v>
      </c>
      <c r="C698" s="211" t="str">
        <f t="shared" si="402"/>
        <v>Sonos audio support</v>
      </c>
      <c r="D698" s="211" t="str">
        <f t="shared" si="403"/>
        <v>Prise en charge audio Sonos</v>
      </c>
      <c r="E698" s="211" t="str">
        <f t="shared" si="404"/>
        <v/>
      </c>
      <c r="F698" s="211" t="str">
        <f t="shared" si="405"/>
        <v>Sonos audio support</v>
      </c>
      <c r="G698" s="211" t="str">
        <f t="shared" si="406"/>
        <v>Prise en charge audio Sonos</v>
      </c>
      <c r="H698" s="211" t="str">
        <f t="shared" si="407"/>
        <v>Sonos audio support</v>
      </c>
      <c r="I698" s="211" t="str">
        <f t="shared" si="437"/>
        <v>Prise en charge audio Sonos</v>
      </c>
      <c r="J698" s="211" t="str">
        <f t="shared" si="408"/>
        <v/>
      </c>
      <c r="K698" s="211" t="str">
        <f t="shared" si="409"/>
        <v/>
      </c>
      <c r="L698" s="211" t="str">
        <f t="shared" si="438"/>
        <v>Service</v>
      </c>
      <c r="M698" s="211" t="str">
        <f t="shared" si="410"/>
        <v>YES</v>
      </c>
      <c r="N698" s="211" t="str">
        <f t="shared" si="411"/>
        <v>Product</v>
      </c>
      <c r="O698" s="211" t="str">
        <f t="shared" si="412"/>
        <v>Service</v>
      </c>
      <c r="P698" s="211" t="str">
        <f t="shared" si="413"/>
        <v>One Time</v>
      </c>
      <c r="Q698" s="349">
        <v>43930</v>
      </c>
      <c r="R698" s="349"/>
      <c r="S698" s="211" t="str">
        <f t="shared" si="414"/>
        <v>NO</v>
      </c>
      <c r="T698" s="211" t="str">
        <f t="shared" si="415"/>
        <v>NO</v>
      </c>
      <c r="U698" s="211" t="str">
        <f t="shared" si="416"/>
        <v>NO</v>
      </c>
      <c r="V698" s="211" t="str">
        <f t="shared" si="417"/>
        <v>NO</v>
      </c>
      <c r="W698" s="211" t="str">
        <f t="shared" si="418"/>
        <v>NO</v>
      </c>
      <c r="X698" s="211">
        <v>0</v>
      </c>
      <c r="Y698" s="211" t="s">
        <v>3277</v>
      </c>
      <c r="Z698" s="211" t="s">
        <v>3275</v>
      </c>
      <c r="AA698" s="211" t="s">
        <v>3319</v>
      </c>
      <c r="AB698" s="211" t="s">
        <v>3286</v>
      </c>
      <c r="AC698" s="211" t="s">
        <v>3286</v>
      </c>
      <c r="AD698" s="211" t="s">
        <v>3320</v>
      </c>
      <c r="AE698" s="211" t="str">
        <f t="shared" si="419"/>
        <v>Service</v>
      </c>
      <c r="AF698" s="211" t="str">
        <f t="shared" si="420"/>
        <v>Service</v>
      </c>
      <c r="AG698" s="211" t="str">
        <f t="shared" si="421"/>
        <v/>
      </c>
      <c r="AH698" s="211" t="str">
        <f t="shared" si="441"/>
        <v>X</v>
      </c>
      <c r="AI698" s="211" t="str">
        <f t="shared" si="422"/>
        <v/>
      </c>
      <c r="AJ698" s="211" t="str">
        <f t="shared" si="423"/>
        <v/>
      </c>
      <c r="AK698" s="211" t="str">
        <f t="shared" si="424"/>
        <v/>
      </c>
      <c r="AL698" s="211" t="str">
        <f t="shared" si="425"/>
        <v/>
      </c>
      <c r="AM698" s="211" t="str">
        <f t="shared" si="426"/>
        <v/>
      </c>
      <c r="AN698" s="211" t="str">
        <f t="shared" si="427"/>
        <v>No</v>
      </c>
      <c r="AO698" s="211" t="str">
        <f t="shared" si="428"/>
        <v>No</v>
      </c>
      <c r="AP698" s="211" t="str">
        <f t="shared" si="429"/>
        <v>No</v>
      </c>
      <c r="AQ698" s="211" t="str">
        <f t="shared" si="430"/>
        <v/>
      </c>
      <c r="AR698" s="211" t="str">
        <f t="shared" si="431"/>
        <v/>
      </c>
      <c r="AS698" s="211" t="str">
        <f t="shared" si="432"/>
        <v/>
      </c>
      <c r="AT698" s="211" t="str">
        <f t="shared" si="433"/>
        <v/>
      </c>
      <c r="AU698" s="211" t="str">
        <f t="shared" si="434"/>
        <v/>
      </c>
      <c r="AV698" s="211" t="str">
        <f t="shared" si="435"/>
        <v/>
      </c>
      <c r="AW698" s="211" t="str">
        <f t="shared" si="436"/>
        <v/>
      </c>
      <c r="AX698" s="211" t="str">
        <f t="shared" si="439"/>
        <v>NO</v>
      </c>
      <c r="AY698" s="125" t="str">
        <f t="shared" si="440"/>
        <v/>
      </c>
    </row>
    <row r="699" spans="1:51" s="211" customFormat="1" x14ac:dyDescent="0.25">
      <c r="A699" s="211" t="s">
        <v>4789</v>
      </c>
      <c r="B699" s="211" t="s">
        <v>4789</v>
      </c>
      <c r="C699" s="211" t="str">
        <f t="shared" si="402"/>
        <v>Water shut-off device support</v>
      </c>
      <c r="D699" s="211" t="str">
        <f t="shared" si="403"/>
        <v>Prise en charge des dispositifs d'arrêt d'eau</v>
      </c>
      <c r="E699" s="211" t="str">
        <f t="shared" si="404"/>
        <v/>
      </c>
      <c r="F699" s="211" t="str">
        <f t="shared" si="405"/>
        <v>Water shut-off device support</v>
      </c>
      <c r="G699" s="211" t="str">
        <f t="shared" si="406"/>
        <v>Prise en charge des dispositifs d'arrêt d'eau</v>
      </c>
      <c r="H699" s="211" t="str">
        <f t="shared" si="407"/>
        <v>Water shut-off device support</v>
      </c>
      <c r="I699" s="211" t="str">
        <f t="shared" si="437"/>
        <v>Prise en charge des dispositifs d'arrêt d'eau</v>
      </c>
      <c r="J699" s="211" t="str">
        <f t="shared" si="408"/>
        <v/>
      </c>
      <c r="K699" s="211" t="str">
        <f t="shared" si="409"/>
        <v/>
      </c>
      <c r="L699" s="211" t="str">
        <f t="shared" si="438"/>
        <v>Service</v>
      </c>
      <c r="M699" s="211" t="str">
        <f t="shared" si="410"/>
        <v>YES</v>
      </c>
      <c r="N699" s="211" t="str">
        <f t="shared" si="411"/>
        <v>Product</v>
      </c>
      <c r="O699" s="211" t="str">
        <f t="shared" si="412"/>
        <v>Service</v>
      </c>
      <c r="P699" s="211" t="str">
        <f t="shared" si="413"/>
        <v>One Time</v>
      </c>
      <c r="Q699" s="349">
        <v>43930</v>
      </c>
      <c r="R699" s="349"/>
      <c r="S699" s="211" t="str">
        <f t="shared" si="414"/>
        <v>NO</v>
      </c>
      <c r="T699" s="211" t="str">
        <f t="shared" si="415"/>
        <v>NO</v>
      </c>
      <c r="U699" s="211" t="str">
        <f t="shared" si="416"/>
        <v>NO</v>
      </c>
      <c r="V699" s="211" t="str">
        <f t="shared" si="417"/>
        <v>NO</v>
      </c>
      <c r="W699" s="211" t="str">
        <f t="shared" si="418"/>
        <v>NO</v>
      </c>
      <c r="X699" s="211">
        <v>0</v>
      </c>
      <c r="Y699" s="211" t="s">
        <v>3277</v>
      </c>
      <c r="Z699" s="211" t="s">
        <v>3275</v>
      </c>
      <c r="AA699" s="211" t="s">
        <v>3319</v>
      </c>
      <c r="AB699" s="211" t="s">
        <v>3286</v>
      </c>
      <c r="AC699" s="211" t="s">
        <v>3286</v>
      </c>
      <c r="AD699" s="211" t="s">
        <v>3320</v>
      </c>
      <c r="AE699" s="211" t="str">
        <f t="shared" si="419"/>
        <v>Service</v>
      </c>
      <c r="AF699" s="211" t="str">
        <f t="shared" si="420"/>
        <v>Service</v>
      </c>
      <c r="AG699" s="211" t="str">
        <f t="shared" si="421"/>
        <v/>
      </c>
      <c r="AH699" s="211" t="str">
        <f t="shared" si="441"/>
        <v>X</v>
      </c>
      <c r="AI699" s="211" t="str">
        <f t="shared" si="422"/>
        <v/>
      </c>
      <c r="AJ699" s="211" t="str">
        <f t="shared" si="423"/>
        <v/>
      </c>
      <c r="AK699" s="211" t="str">
        <f t="shared" si="424"/>
        <v/>
      </c>
      <c r="AL699" s="211" t="str">
        <f t="shared" si="425"/>
        <v/>
      </c>
      <c r="AM699" s="211" t="str">
        <f t="shared" si="426"/>
        <v/>
      </c>
      <c r="AN699" s="211" t="str">
        <f t="shared" si="427"/>
        <v>No</v>
      </c>
      <c r="AO699" s="211" t="str">
        <f t="shared" si="428"/>
        <v>No</v>
      </c>
      <c r="AP699" s="211" t="str">
        <f t="shared" si="429"/>
        <v>No</v>
      </c>
      <c r="AQ699" s="211" t="str">
        <f t="shared" si="430"/>
        <v/>
      </c>
      <c r="AR699" s="211" t="str">
        <f t="shared" si="431"/>
        <v/>
      </c>
      <c r="AS699" s="211" t="str">
        <f t="shared" si="432"/>
        <v/>
      </c>
      <c r="AT699" s="211" t="str">
        <f t="shared" si="433"/>
        <v/>
      </c>
      <c r="AU699" s="211" t="str">
        <f t="shared" si="434"/>
        <v/>
      </c>
      <c r="AV699" s="211" t="str">
        <f t="shared" si="435"/>
        <v/>
      </c>
      <c r="AW699" s="211" t="str">
        <f t="shared" si="436"/>
        <v/>
      </c>
      <c r="AX699" s="211" t="str">
        <f t="shared" si="439"/>
        <v>NO</v>
      </c>
      <c r="AY699" s="125" t="str">
        <f t="shared" si="440"/>
        <v/>
      </c>
    </row>
    <row r="700" spans="1:51" s="211" customFormat="1" x14ac:dyDescent="0.25">
      <c r="A700" s="211" t="s">
        <v>2388</v>
      </c>
      <c r="B700" s="211" t="s">
        <v>2388</v>
      </c>
      <c r="C700" s="211" t="str">
        <f t="shared" si="402"/>
        <v>AlarmVoice Services</v>
      </c>
      <c r="D700" s="211" t="str">
        <f t="shared" si="403"/>
        <v>Services AlarmVoice</v>
      </c>
      <c r="E700" s="211" t="str">
        <f t="shared" si="404"/>
        <v/>
      </c>
      <c r="F700" s="211" t="str">
        <f t="shared" si="405"/>
        <v>AlarmVoice Services</v>
      </c>
      <c r="G700" s="211" t="str">
        <f t="shared" si="406"/>
        <v>Services AlarmVoice</v>
      </c>
      <c r="H700" s="211" t="str">
        <f t="shared" si="407"/>
        <v>AlarmVoice Services</v>
      </c>
      <c r="I700" s="211" t="str">
        <f t="shared" si="437"/>
        <v>Services AlarmVoice</v>
      </c>
      <c r="J700" s="211" t="str">
        <f t="shared" si="408"/>
        <v/>
      </c>
      <c r="K700" s="211" t="str">
        <f t="shared" si="409"/>
        <v>AVBD</v>
      </c>
      <c r="L700" s="211" t="str">
        <f t="shared" si="438"/>
        <v>Service</v>
      </c>
      <c r="M700" s="211" t="str">
        <f t="shared" si="410"/>
        <v>NO</v>
      </c>
      <c r="N700" s="211" t="str">
        <f t="shared" si="411"/>
        <v>Product</v>
      </c>
      <c r="O700" s="211" t="str">
        <f t="shared" si="412"/>
        <v>Service</v>
      </c>
      <c r="P700" s="211" t="str">
        <f t="shared" si="413"/>
        <v>One Time</v>
      </c>
      <c r="Q700" s="349">
        <v>43930</v>
      </c>
      <c r="R700" s="349"/>
      <c r="S700" s="211" t="str">
        <f t="shared" si="414"/>
        <v>NO</v>
      </c>
      <c r="T700" s="211" t="str">
        <f t="shared" si="415"/>
        <v>NO</v>
      </c>
      <c r="U700" s="211" t="str">
        <f t="shared" si="416"/>
        <v>NO</v>
      </c>
      <c r="V700" s="211" t="str">
        <f t="shared" si="417"/>
        <v>NO</v>
      </c>
      <c r="W700" s="211" t="str">
        <f t="shared" si="418"/>
        <v>NO</v>
      </c>
      <c r="X700" s="211">
        <v>0</v>
      </c>
      <c r="Y700" s="211" t="s">
        <v>3277</v>
      </c>
      <c r="Z700" s="211" t="s">
        <v>3275</v>
      </c>
      <c r="AA700" s="211" t="s">
        <v>3319</v>
      </c>
      <c r="AB700" s="211" t="s">
        <v>3286</v>
      </c>
      <c r="AC700" s="211" t="s">
        <v>3286</v>
      </c>
      <c r="AD700" s="211" t="s">
        <v>3320</v>
      </c>
      <c r="AE700" s="211" t="str">
        <f t="shared" si="419"/>
        <v>Service</v>
      </c>
      <c r="AF700" s="211" t="str">
        <f t="shared" si="420"/>
        <v>Service</v>
      </c>
      <c r="AG700" s="211" t="str">
        <f t="shared" si="421"/>
        <v/>
      </c>
      <c r="AH700" s="211" t="str">
        <f t="shared" si="441"/>
        <v/>
      </c>
      <c r="AI700" s="211" t="str">
        <f t="shared" si="422"/>
        <v/>
      </c>
      <c r="AJ700" s="211" t="str">
        <f t="shared" si="423"/>
        <v/>
      </c>
      <c r="AK700" s="211" t="str">
        <f t="shared" si="424"/>
        <v/>
      </c>
      <c r="AL700" s="211" t="str">
        <f t="shared" si="425"/>
        <v/>
      </c>
      <c r="AM700" s="211" t="str">
        <f t="shared" si="426"/>
        <v/>
      </c>
      <c r="AN700" s="211" t="str">
        <f t="shared" si="427"/>
        <v>No</v>
      </c>
      <c r="AO700" s="211" t="str">
        <f t="shared" si="428"/>
        <v>Yes</v>
      </c>
      <c r="AP700" s="211" t="str">
        <f t="shared" si="429"/>
        <v>No</v>
      </c>
      <c r="AQ700" s="211" t="str">
        <f t="shared" si="430"/>
        <v/>
      </c>
      <c r="AR700" s="211" t="str">
        <f t="shared" si="431"/>
        <v/>
      </c>
      <c r="AS700" s="211" t="str">
        <f t="shared" si="432"/>
        <v/>
      </c>
      <c r="AT700" s="211" t="str">
        <f t="shared" si="433"/>
        <v/>
      </c>
      <c r="AU700" s="211" t="str">
        <f t="shared" si="434"/>
        <v/>
      </c>
      <c r="AV700" s="211" t="str">
        <f t="shared" si="435"/>
        <v/>
      </c>
      <c r="AW700" s="211" t="str">
        <f t="shared" si="436"/>
        <v/>
      </c>
      <c r="AX700" s="211" t="str">
        <f t="shared" si="439"/>
        <v>NO</v>
      </c>
      <c r="AY700" s="125" t="str">
        <f t="shared" si="440"/>
        <v/>
      </c>
    </row>
    <row r="701" spans="1:51" s="211" customFormat="1" x14ac:dyDescent="0.25">
      <c r="A701" s="211" t="s">
        <v>2389</v>
      </c>
      <c r="B701" s="211" t="s">
        <v>2389</v>
      </c>
      <c r="C701" s="211" t="str">
        <f t="shared" si="402"/>
        <v>AlarmVoice Services</v>
      </c>
      <c r="D701" s="211" t="str">
        <f t="shared" si="403"/>
        <v>Services AlarmVoice</v>
      </c>
      <c r="E701" s="211" t="str">
        <f t="shared" si="404"/>
        <v/>
      </c>
      <c r="F701" s="211" t="str">
        <f t="shared" si="405"/>
        <v>AlarmVoice Services</v>
      </c>
      <c r="G701" s="211" t="str">
        <f t="shared" si="406"/>
        <v>Services AlarmVoice</v>
      </c>
      <c r="H701" s="211" t="str">
        <f t="shared" si="407"/>
        <v>AlarmVoice Services</v>
      </c>
      <c r="I701" s="211" t="str">
        <f t="shared" si="437"/>
        <v>Services AlarmVoice</v>
      </c>
      <c r="J701" s="211" t="str">
        <f t="shared" si="408"/>
        <v/>
      </c>
      <c r="K701" s="211" t="str">
        <f t="shared" si="409"/>
        <v>AVBK</v>
      </c>
      <c r="L701" s="211" t="str">
        <f t="shared" si="438"/>
        <v>Service</v>
      </c>
      <c r="M701" s="211" t="str">
        <f t="shared" si="410"/>
        <v>NO</v>
      </c>
      <c r="N701" s="211" t="str">
        <f t="shared" si="411"/>
        <v>Product</v>
      </c>
      <c r="O701" s="211" t="str">
        <f t="shared" si="412"/>
        <v>Service</v>
      </c>
      <c r="P701" s="211" t="str">
        <f t="shared" si="413"/>
        <v>One Time</v>
      </c>
      <c r="Q701" s="349">
        <v>43930</v>
      </c>
      <c r="R701" s="349"/>
      <c r="S701" s="211" t="str">
        <f t="shared" si="414"/>
        <v>NO</v>
      </c>
      <c r="T701" s="211" t="str">
        <f t="shared" si="415"/>
        <v>NO</v>
      </c>
      <c r="U701" s="211" t="str">
        <f t="shared" si="416"/>
        <v>NO</v>
      </c>
      <c r="V701" s="211" t="str">
        <f t="shared" si="417"/>
        <v>NO</v>
      </c>
      <c r="W701" s="211" t="str">
        <f t="shared" si="418"/>
        <v>NO</v>
      </c>
      <c r="X701" s="211">
        <v>0</v>
      </c>
      <c r="Y701" s="211" t="s">
        <v>3277</v>
      </c>
      <c r="Z701" s="211" t="s">
        <v>3275</v>
      </c>
      <c r="AA701" s="211" t="s">
        <v>3319</v>
      </c>
      <c r="AB701" s="211" t="s">
        <v>3286</v>
      </c>
      <c r="AC701" s="211" t="s">
        <v>3286</v>
      </c>
      <c r="AD701" s="211" t="s">
        <v>3320</v>
      </c>
      <c r="AE701" s="211" t="str">
        <f t="shared" si="419"/>
        <v>Service</v>
      </c>
      <c r="AF701" s="211" t="str">
        <f t="shared" si="420"/>
        <v>Service</v>
      </c>
      <c r="AG701" s="211" t="str">
        <f t="shared" si="421"/>
        <v/>
      </c>
      <c r="AH701" s="211" t="str">
        <f t="shared" si="441"/>
        <v/>
      </c>
      <c r="AI701" s="211" t="str">
        <f t="shared" si="422"/>
        <v/>
      </c>
      <c r="AJ701" s="211" t="str">
        <f t="shared" si="423"/>
        <v/>
      </c>
      <c r="AK701" s="211" t="str">
        <f t="shared" si="424"/>
        <v/>
      </c>
      <c r="AL701" s="211" t="str">
        <f t="shared" si="425"/>
        <v/>
      </c>
      <c r="AM701" s="211" t="str">
        <f t="shared" si="426"/>
        <v/>
      </c>
      <c r="AN701" s="211" t="str">
        <f t="shared" si="427"/>
        <v>No</v>
      </c>
      <c r="AO701" s="211" t="str">
        <f t="shared" si="428"/>
        <v>Yes</v>
      </c>
      <c r="AP701" s="211" t="str">
        <f t="shared" si="429"/>
        <v>No</v>
      </c>
      <c r="AQ701" s="211" t="str">
        <f t="shared" si="430"/>
        <v/>
      </c>
      <c r="AR701" s="211" t="str">
        <f t="shared" si="431"/>
        <v/>
      </c>
      <c r="AS701" s="211" t="str">
        <f t="shared" si="432"/>
        <v/>
      </c>
      <c r="AT701" s="211" t="str">
        <f t="shared" si="433"/>
        <v/>
      </c>
      <c r="AU701" s="211" t="str">
        <f t="shared" si="434"/>
        <v/>
      </c>
      <c r="AV701" s="211" t="str">
        <f t="shared" si="435"/>
        <v/>
      </c>
      <c r="AW701" s="211" t="str">
        <f t="shared" si="436"/>
        <v/>
      </c>
      <c r="AX701" s="211" t="str">
        <f t="shared" si="439"/>
        <v>NO</v>
      </c>
      <c r="AY701" s="125" t="str">
        <f t="shared" si="440"/>
        <v/>
      </c>
    </row>
    <row r="702" spans="1:51" s="211" customFormat="1" x14ac:dyDescent="0.25">
      <c r="A702" s="211" t="s">
        <v>3822</v>
      </c>
      <c r="B702" s="211" t="s">
        <v>3822</v>
      </c>
      <c r="C702" s="211" t="str">
        <f t="shared" si="402"/>
        <v>AlarmVoice Services</v>
      </c>
      <c r="D702" s="211" t="str">
        <f t="shared" si="403"/>
        <v>Services AlarmVoice</v>
      </c>
      <c r="E702" s="211" t="str">
        <f t="shared" si="404"/>
        <v/>
      </c>
      <c r="F702" s="211" t="str">
        <f t="shared" si="405"/>
        <v>AlarmVoice Services</v>
      </c>
      <c r="G702" s="211" t="str">
        <f t="shared" si="406"/>
        <v>Services AlarmVoice</v>
      </c>
      <c r="H702" s="211" t="str">
        <f t="shared" si="407"/>
        <v>AlarmVoice Services</v>
      </c>
      <c r="I702" s="211" t="str">
        <f t="shared" si="437"/>
        <v>Services AlarmVoice</v>
      </c>
      <c r="J702" s="211" t="str">
        <f t="shared" si="408"/>
        <v/>
      </c>
      <c r="K702" s="211" t="str">
        <f t="shared" si="409"/>
        <v>AVR2SX</v>
      </c>
      <c r="L702" s="211" t="str">
        <f t="shared" si="438"/>
        <v>Service</v>
      </c>
      <c r="M702" s="211" t="str">
        <f t="shared" si="410"/>
        <v>NO</v>
      </c>
      <c r="N702" s="211" t="str">
        <f t="shared" si="411"/>
        <v>Product</v>
      </c>
      <c r="O702" s="211" t="str">
        <f t="shared" si="412"/>
        <v>Service</v>
      </c>
      <c r="P702" s="211" t="str">
        <f t="shared" si="413"/>
        <v>One Time</v>
      </c>
      <c r="Q702" s="349">
        <v>43930</v>
      </c>
      <c r="R702" s="349"/>
      <c r="S702" s="211" t="str">
        <f t="shared" si="414"/>
        <v>NO</v>
      </c>
      <c r="T702" s="211" t="str">
        <f t="shared" si="415"/>
        <v>NO</v>
      </c>
      <c r="U702" s="211" t="str">
        <f t="shared" si="416"/>
        <v>NO</v>
      </c>
      <c r="V702" s="211" t="str">
        <f t="shared" si="417"/>
        <v>NO</v>
      </c>
      <c r="W702" s="211" t="str">
        <f t="shared" si="418"/>
        <v>NO</v>
      </c>
      <c r="X702" s="211">
        <v>0</v>
      </c>
      <c r="Y702" s="211" t="s">
        <v>3277</v>
      </c>
      <c r="Z702" s="211" t="s">
        <v>3275</v>
      </c>
      <c r="AA702" s="211" t="s">
        <v>3319</v>
      </c>
      <c r="AB702" s="211" t="s">
        <v>3286</v>
      </c>
      <c r="AC702" s="211" t="s">
        <v>3286</v>
      </c>
      <c r="AD702" s="211" t="s">
        <v>3320</v>
      </c>
      <c r="AE702" s="211" t="str">
        <f t="shared" si="419"/>
        <v>Service</v>
      </c>
      <c r="AF702" s="211" t="str">
        <f t="shared" si="420"/>
        <v>Service</v>
      </c>
      <c r="AG702" s="211" t="str">
        <f t="shared" si="421"/>
        <v/>
      </c>
      <c r="AH702" s="211" t="str">
        <f t="shared" si="441"/>
        <v>X</v>
      </c>
      <c r="AI702" s="211" t="str">
        <f t="shared" si="422"/>
        <v/>
      </c>
      <c r="AJ702" s="211" t="str">
        <f t="shared" si="423"/>
        <v/>
      </c>
      <c r="AK702" s="211" t="str">
        <f t="shared" si="424"/>
        <v/>
      </c>
      <c r="AL702" s="211" t="str">
        <f t="shared" si="425"/>
        <v/>
      </c>
      <c r="AM702" s="211" t="str">
        <f t="shared" si="426"/>
        <v/>
      </c>
      <c r="AN702" s="211" t="str">
        <f t="shared" si="427"/>
        <v>No</v>
      </c>
      <c r="AO702" s="211" t="str">
        <f t="shared" si="428"/>
        <v>Yes</v>
      </c>
      <c r="AP702" s="211" t="str">
        <f t="shared" si="429"/>
        <v>No</v>
      </c>
      <c r="AQ702" s="211" t="str">
        <f t="shared" si="430"/>
        <v/>
      </c>
      <c r="AR702" s="211" t="str">
        <f t="shared" si="431"/>
        <v/>
      </c>
      <c r="AS702" s="211" t="str">
        <f t="shared" si="432"/>
        <v/>
      </c>
      <c r="AT702" s="211" t="str">
        <f t="shared" si="433"/>
        <v/>
      </c>
      <c r="AU702" s="211" t="str">
        <f t="shared" si="434"/>
        <v/>
      </c>
      <c r="AV702" s="211" t="str">
        <f t="shared" si="435"/>
        <v/>
      </c>
      <c r="AW702" s="211" t="str">
        <f t="shared" si="436"/>
        <v/>
      </c>
      <c r="AX702" s="211" t="str">
        <f t="shared" si="439"/>
        <v>NO</v>
      </c>
      <c r="AY702" s="125" t="str">
        <f t="shared" si="440"/>
        <v/>
      </c>
    </row>
    <row r="703" spans="1:51" s="211" customFormat="1" x14ac:dyDescent="0.25">
      <c r="A703" s="211" t="s">
        <v>2391</v>
      </c>
      <c r="B703" s="211" t="s">
        <v>2391</v>
      </c>
      <c r="C703" s="211" t="str">
        <f t="shared" si="402"/>
        <v>AlarmVoice Services</v>
      </c>
      <c r="D703" s="211" t="str">
        <f t="shared" si="403"/>
        <v>Services AlarmVoice</v>
      </c>
      <c r="E703" s="211" t="str">
        <f t="shared" si="404"/>
        <v/>
      </c>
      <c r="F703" s="211" t="str">
        <f t="shared" si="405"/>
        <v>AlarmVoice Services</v>
      </c>
      <c r="G703" s="211" t="str">
        <f t="shared" si="406"/>
        <v>Services AlarmVoice</v>
      </c>
      <c r="H703" s="211" t="str">
        <f t="shared" si="407"/>
        <v>AlarmVoice Services</v>
      </c>
      <c r="I703" s="211" t="str">
        <f t="shared" si="437"/>
        <v>Services AlarmVoice</v>
      </c>
      <c r="J703" s="211" t="str">
        <f t="shared" si="408"/>
        <v/>
      </c>
      <c r="K703" s="211" t="str">
        <f t="shared" si="409"/>
        <v>AVRDX</v>
      </c>
      <c r="L703" s="211" t="str">
        <f t="shared" si="438"/>
        <v>Service</v>
      </c>
      <c r="M703" s="211" t="str">
        <f t="shared" si="410"/>
        <v>NO</v>
      </c>
      <c r="N703" s="211" t="str">
        <f t="shared" si="411"/>
        <v>Product</v>
      </c>
      <c r="O703" s="211" t="str">
        <f t="shared" si="412"/>
        <v>Service</v>
      </c>
      <c r="P703" s="211" t="str">
        <f t="shared" si="413"/>
        <v>One Time</v>
      </c>
      <c r="Q703" s="349">
        <v>43930</v>
      </c>
      <c r="R703" s="349"/>
      <c r="S703" s="211" t="str">
        <f t="shared" si="414"/>
        <v>NO</v>
      </c>
      <c r="T703" s="211" t="str">
        <f t="shared" si="415"/>
        <v>NO</v>
      </c>
      <c r="U703" s="211" t="str">
        <f t="shared" si="416"/>
        <v>NO</v>
      </c>
      <c r="V703" s="211" t="str">
        <f t="shared" si="417"/>
        <v>NO</v>
      </c>
      <c r="W703" s="211" t="str">
        <f t="shared" si="418"/>
        <v>NO</v>
      </c>
      <c r="X703" s="211">
        <v>0</v>
      </c>
      <c r="Y703" s="211" t="s">
        <v>3277</v>
      </c>
      <c r="Z703" s="211" t="s">
        <v>3275</v>
      </c>
      <c r="AA703" s="211" t="s">
        <v>3319</v>
      </c>
      <c r="AB703" s="211" t="s">
        <v>3286</v>
      </c>
      <c r="AC703" s="211" t="s">
        <v>3286</v>
      </c>
      <c r="AD703" s="211" t="s">
        <v>3320</v>
      </c>
      <c r="AE703" s="211" t="str">
        <f t="shared" si="419"/>
        <v>Service</v>
      </c>
      <c r="AF703" s="211" t="str">
        <f t="shared" si="420"/>
        <v>Service</v>
      </c>
      <c r="AG703" s="211" t="str">
        <f t="shared" si="421"/>
        <v/>
      </c>
      <c r="AH703" s="211" t="str">
        <f t="shared" si="441"/>
        <v>X</v>
      </c>
      <c r="AI703" s="211" t="str">
        <f t="shared" si="422"/>
        <v/>
      </c>
      <c r="AJ703" s="211" t="str">
        <f t="shared" si="423"/>
        <v/>
      </c>
      <c r="AK703" s="211" t="str">
        <f t="shared" si="424"/>
        <v/>
      </c>
      <c r="AL703" s="211" t="str">
        <f t="shared" si="425"/>
        <v/>
      </c>
      <c r="AM703" s="211" t="str">
        <f t="shared" si="426"/>
        <v/>
      </c>
      <c r="AN703" s="211" t="str">
        <f t="shared" si="427"/>
        <v>No</v>
      </c>
      <c r="AO703" s="211" t="str">
        <f t="shared" si="428"/>
        <v>Yes</v>
      </c>
      <c r="AP703" s="211" t="str">
        <f t="shared" si="429"/>
        <v>No</v>
      </c>
      <c r="AQ703" s="211" t="str">
        <f t="shared" si="430"/>
        <v/>
      </c>
      <c r="AR703" s="211" t="str">
        <f t="shared" si="431"/>
        <v/>
      </c>
      <c r="AS703" s="211" t="str">
        <f t="shared" si="432"/>
        <v/>
      </c>
      <c r="AT703" s="211" t="str">
        <f t="shared" si="433"/>
        <v/>
      </c>
      <c r="AU703" s="211" t="str">
        <f t="shared" si="434"/>
        <v/>
      </c>
      <c r="AV703" s="211" t="str">
        <f t="shared" si="435"/>
        <v/>
      </c>
      <c r="AW703" s="211" t="str">
        <f t="shared" si="436"/>
        <v/>
      </c>
      <c r="AX703" s="211" t="str">
        <f t="shared" si="439"/>
        <v>NO</v>
      </c>
      <c r="AY703" s="125" t="str">
        <f t="shared" si="440"/>
        <v/>
      </c>
    </row>
    <row r="704" spans="1:51" s="211" customFormat="1" x14ac:dyDescent="0.25">
      <c r="A704" s="211" t="s">
        <v>1391</v>
      </c>
      <c r="B704" s="211" t="s">
        <v>1391</v>
      </c>
      <c r="C704" s="211" t="str">
        <f t="shared" si="402"/>
        <v>AF Connect Monioring to Collection</v>
      </c>
      <c r="D704" s="211" t="str">
        <f t="shared" si="403"/>
        <v>AF Connect Monioring à collection</v>
      </c>
      <c r="E704" s="211" t="str">
        <f t="shared" si="404"/>
        <v/>
      </c>
      <c r="F704" s="211" t="str">
        <f t="shared" si="405"/>
        <v>AF Connect Monioring to Collection</v>
      </c>
      <c r="G704" s="211" t="str">
        <f t="shared" si="406"/>
        <v>AF Connect Monioring à collection</v>
      </c>
      <c r="H704" s="211" t="str">
        <f t="shared" si="407"/>
        <v>AF Connect Monioring to Collection</v>
      </c>
      <c r="I704" s="211" t="str">
        <f t="shared" si="437"/>
        <v>AF Connect Monioring à collection</v>
      </c>
      <c r="J704" s="211" t="str">
        <f t="shared" si="408"/>
        <v/>
      </c>
      <c r="K704" s="211" t="str">
        <f t="shared" si="409"/>
        <v/>
      </c>
      <c r="L704" s="211" t="str">
        <f t="shared" si="438"/>
        <v>Service</v>
      </c>
      <c r="M704" s="211" t="str">
        <f t="shared" si="410"/>
        <v>NO</v>
      </c>
      <c r="N704" s="211" t="str">
        <f t="shared" si="411"/>
        <v>Product</v>
      </c>
      <c r="O704" s="211" t="str">
        <f t="shared" si="412"/>
        <v>Promotion</v>
      </c>
      <c r="P704" s="211" t="str">
        <f t="shared" si="413"/>
        <v>One Time</v>
      </c>
      <c r="Q704" s="349">
        <v>43930</v>
      </c>
      <c r="R704" s="349"/>
      <c r="S704" s="211" t="str">
        <f t="shared" si="414"/>
        <v>NO</v>
      </c>
      <c r="T704" s="211" t="str">
        <f t="shared" si="415"/>
        <v>NO</v>
      </c>
      <c r="U704" s="211" t="str">
        <f t="shared" si="416"/>
        <v>NO</v>
      </c>
      <c r="V704" s="211" t="str">
        <f t="shared" si="417"/>
        <v>NO</v>
      </c>
      <c r="W704" s="211" t="str">
        <f t="shared" si="418"/>
        <v>NO</v>
      </c>
      <c r="X704" s="211">
        <v>0</v>
      </c>
      <c r="Y704" s="211" t="s">
        <v>3277</v>
      </c>
      <c r="Z704" s="211" t="s">
        <v>3275</v>
      </c>
      <c r="AA704" s="211" t="s">
        <v>3319</v>
      </c>
      <c r="AB704" s="211" t="s">
        <v>3286</v>
      </c>
      <c r="AC704" s="211" t="s">
        <v>3286</v>
      </c>
      <c r="AD704" s="211" t="s">
        <v>3320</v>
      </c>
      <c r="AE704" s="211" t="str">
        <f t="shared" si="419"/>
        <v>Service</v>
      </c>
      <c r="AF704" s="211" t="str">
        <f t="shared" si="420"/>
        <v>Service</v>
      </c>
      <c r="AG704" s="211" t="str">
        <f t="shared" si="421"/>
        <v>BADAFCONNECT</v>
      </c>
      <c r="AH704" s="211" t="str">
        <f t="shared" si="441"/>
        <v/>
      </c>
      <c r="AI704" s="211" t="str">
        <f t="shared" si="422"/>
        <v/>
      </c>
      <c r="AJ704" s="211" t="str">
        <f t="shared" si="423"/>
        <v/>
      </c>
      <c r="AK704" s="211" t="str">
        <f t="shared" si="424"/>
        <v/>
      </c>
      <c r="AL704" s="211" t="str">
        <f t="shared" si="425"/>
        <v/>
      </c>
      <c r="AM704" s="211" t="str">
        <f t="shared" si="426"/>
        <v>Offer</v>
      </c>
      <c r="AN704" s="211" t="str">
        <f t="shared" si="427"/>
        <v>No</v>
      </c>
      <c r="AO704" s="211" t="str">
        <f t="shared" si="428"/>
        <v>Yes</v>
      </c>
      <c r="AP704" s="211" t="str">
        <f t="shared" si="429"/>
        <v>No</v>
      </c>
      <c r="AQ704" s="211" t="str">
        <f t="shared" si="430"/>
        <v/>
      </c>
      <c r="AR704" s="211" t="str">
        <f t="shared" si="431"/>
        <v/>
      </c>
      <c r="AS704" s="211" t="str">
        <f t="shared" si="432"/>
        <v/>
      </c>
      <c r="AT704" s="211" t="str">
        <f t="shared" si="433"/>
        <v>NO</v>
      </c>
      <c r="AU704" s="211" t="str">
        <f t="shared" si="434"/>
        <v/>
      </c>
      <c r="AV704" s="211" t="str">
        <f t="shared" si="435"/>
        <v/>
      </c>
      <c r="AW704" s="211" t="str">
        <f t="shared" si="436"/>
        <v/>
      </c>
      <c r="AX704" s="211" t="str">
        <f t="shared" si="439"/>
        <v>NO</v>
      </c>
      <c r="AY704" s="125" t="str">
        <f t="shared" si="440"/>
        <v/>
      </c>
    </row>
    <row r="705" spans="1:51" s="211" customFormat="1" x14ac:dyDescent="0.25">
      <c r="A705" s="211" t="s">
        <v>3726</v>
      </c>
      <c r="B705" s="211" t="s">
        <v>3726</v>
      </c>
      <c r="C705" s="211" t="str">
        <f t="shared" ref="C705:C768" si="442">VLOOKUP($A705,masterdata,3,0)</f>
        <v>Aplus Fees to Collection</v>
      </c>
      <c r="D705" s="211" t="str">
        <f t="shared" ref="D705:D768" si="443">VLOOKUP($A705,masterdata,4,0)</f>
        <v>Frais Aplus à la perception</v>
      </c>
      <c r="E705" s="211" t="str">
        <f t="shared" ref="E705:E768" si="444">IF(VLOOKUP($A705,masterdata,27,0)=0,"",VLOOKUP($A705,masterdata,27,0))</f>
        <v/>
      </c>
      <c r="F705" s="211" t="str">
        <f t="shared" ref="F705:F768" si="445">VLOOKUP($A705,masterdata,12,0)</f>
        <v>Aplus Fees to Collection</v>
      </c>
      <c r="G705" s="211" t="str">
        <f t="shared" ref="G705:G768" si="446">VLOOKUP($A705,masterdata,13,0)</f>
        <v>Frais Aplus à la perception</v>
      </c>
      <c r="H705" s="211" t="str">
        <f t="shared" ref="H705:H768" si="447">VLOOKUP($A705,masterdata,3,0)</f>
        <v>Aplus Fees to Collection</v>
      </c>
      <c r="I705" s="211" t="str">
        <f t="shared" si="437"/>
        <v>Frais Aplus à la perception</v>
      </c>
      <c r="J705" s="211" t="str">
        <f t="shared" ref="J705:J768" si="448">IF(VLOOKUP($A705,masterdata,28,0)=0,"",VLOOKUP($A705,masterdata,28,0))</f>
        <v/>
      </c>
      <c r="K705" s="211" t="str">
        <f t="shared" ref="K705:K768" si="449">IF(VLOOKUP($A705,masterdata,26,0)=0,"",VLOOKUP($A705,masterdata,26,0))</f>
        <v/>
      </c>
      <c r="L705" s="211" t="str">
        <f t="shared" si="438"/>
        <v>Service</v>
      </c>
      <c r="M705" s="211" t="str">
        <f t="shared" ref="M705:M768" si="450">VLOOKUP($A705,masterdata,54,0)</f>
        <v>NO</v>
      </c>
      <c r="N705" s="211" t="str">
        <f t="shared" ref="N705:N768" si="451">VLOOKUP($A705,masterdata,30,0)</f>
        <v>Product</v>
      </c>
      <c r="O705" s="211" t="str">
        <f t="shared" ref="O705:O768" si="452">VLOOKUP($A705,masterdata,31,0)</f>
        <v>Promotion</v>
      </c>
      <c r="P705" s="211" t="str">
        <f t="shared" ref="P705:P768" si="453">VLOOKUP($A705,masterdata,16,0)</f>
        <v>One Time</v>
      </c>
      <c r="Q705" s="349">
        <v>43930</v>
      </c>
      <c r="R705" s="349"/>
      <c r="S705" s="211" t="str">
        <f t="shared" ref="S705:S768" si="454">VLOOKUP($A705,masterdata,21,0)</f>
        <v>NO</v>
      </c>
      <c r="T705" s="211" t="str">
        <f t="shared" ref="T705:T768" si="455">VLOOKUP($A705,masterdata,32,0)</f>
        <v>NO</v>
      </c>
      <c r="U705" s="211" t="str">
        <f t="shared" ref="U705:U768" si="456">VLOOKUP($A705,masterdata,33,0)</f>
        <v>NO</v>
      </c>
      <c r="V705" s="211" t="str">
        <f t="shared" ref="V705:V768" si="457">VLOOKUP($A705,masterdata,25,0)</f>
        <v>NO</v>
      </c>
      <c r="W705" s="211" t="str">
        <f t="shared" ref="W705:W768" si="458">VLOOKUP($A705,masterdata,20,0)</f>
        <v>NO</v>
      </c>
      <c r="X705" s="211">
        <v>0</v>
      </c>
      <c r="Y705" s="211" t="s">
        <v>3277</v>
      </c>
      <c r="Z705" s="211" t="s">
        <v>3275</v>
      </c>
      <c r="AA705" s="211" t="s">
        <v>3319</v>
      </c>
      <c r="AB705" s="211" t="s">
        <v>3286</v>
      </c>
      <c r="AC705" s="211" t="s">
        <v>3286</v>
      </c>
      <c r="AD705" s="211" t="s">
        <v>3320</v>
      </c>
      <c r="AE705" s="211" t="str">
        <f t="shared" ref="AE705:AE768" si="459">VLOOKUP($A705,masterdata,18,0)</f>
        <v>Service</v>
      </c>
      <c r="AF705" s="211" t="str">
        <f t="shared" ref="AF705:AF768" si="460">IF(VLOOKUP($A705,masterdata,19,0)="","",VLOOKUP($A705,masterdata,19,0))</f>
        <v>Service</v>
      </c>
      <c r="AG705" s="211" t="str">
        <f t="shared" ref="AG705:AG768" si="461">IF(VLOOKUP($A705,masterdata,36,0)="","",VLOOKUP($A705,masterdata,36,0))</f>
        <v>BADAPLUS</v>
      </c>
      <c r="AH705" s="211" t="str">
        <f t="shared" si="441"/>
        <v/>
      </c>
      <c r="AI705" s="211" t="str">
        <f t="shared" ref="AI705:AI768" si="462">IF(VLOOKUP($A705,masterdata,38,0)="","",VLOOKUP($A705,masterdata,38,0))</f>
        <v/>
      </c>
      <c r="AJ705" s="211" t="str">
        <f t="shared" ref="AJ705:AJ768" si="463">IF(VLOOKUP($A705,masterdata,39,0)="","",VLOOKUP($A705,masterdata,39,0))</f>
        <v/>
      </c>
      <c r="AK705" s="211" t="str">
        <f t="shared" ref="AK705:AK768" si="464">IF(VLOOKUP($A705,masterdata,40,0)="","",VLOOKUP($A705,masterdata,40,0))</f>
        <v/>
      </c>
      <c r="AL705" s="211" t="str">
        <f t="shared" ref="AL705:AL768" si="465">IF(VLOOKUP($A705,masterdata,41,0)="","",VLOOKUP($A705,masterdata,41,0))</f>
        <v/>
      </c>
      <c r="AM705" s="211" t="str">
        <f t="shared" ref="AM705:AM768" si="466">IF(VLOOKUP($A705,masterdata,43,0)="","",VLOOKUP($A705,masterdata,43,0))</f>
        <v>Offer</v>
      </c>
      <c r="AN705" s="211" t="str">
        <f t="shared" ref="AN705:AN768" si="467">VLOOKUP($A705,masterdata,44,0)</f>
        <v>No</v>
      </c>
      <c r="AO705" s="211" t="str">
        <f t="shared" ref="AO705:AO768" si="468">VLOOKUP($A705,masterdata,45,0)</f>
        <v>Yes</v>
      </c>
      <c r="AP705" s="211" t="str">
        <f t="shared" ref="AP705:AP768" si="469">VLOOKUP($A705,masterdata,46,0)</f>
        <v>No</v>
      </c>
      <c r="AQ705" s="211" t="str">
        <f t="shared" ref="AQ705:AQ768" si="470">IF(VLOOKUP($A705,masterdata,47,0)="","",VLOOKUP($A705,masterdata,47,0))</f>
        <v/>
      </c>
      <c r="AR705" s="211" t="str">
        <f t="shared" ref="AR705:AR768" si="471">IF(VLOOKUP($A705,masterdata,48,0)="","",VLOOKUP($A705,masterdata,48,0))</f>
        <v/>
      </c>
      <c r="AS705" s="211" t="str">
        <f t="shared" ref="AS705:AS768" si="472">IF(VLOOKUP($A705,masterdata,49,0)="","",VLOOKUP($A705,masterdata,49,0))</f>
        <v/>
      </c>
      <c r="AT705" s="211" t="str">
        <f t="shared" ref="AT705:AT768" si="473">IF(VLOOKUP($A705,masterdata,50,0)="","",VLOOKUP($A705,masterdata,50,0))</f>
        <v>NO</v>
      </c>
      <c r="AU705" s="211" t="str">
        <f t="shared" ref="AU705:AU768" si="474">IF(VLOOKUP($A705,masterdata,51,0)="","",VLOOKUP($A705,masterdata,51,0))</f>
        <v/>
      </c>
      <c r="AV705" s="211" t="str">
        <f t="shared" ref="AV705:AV768" si="475">IF(VLOOKUP($A705,masterdata,52,0)="","",VLOOKUP($A705,masterdata,52,0))</f>
        <v/>
      </c>
      <c r="AW705" s="211" t="str">
        <f t="shared" ref="AW705:AW768" si="476">IF(VLOOKUP($A705,masterdata,53,0)="","",VLOOKUP($A705,masterdata,53,0))</f>
        <v/>
      </c>
      <c r="AX705" s="211" t="str">
        <f t="shared" si="439"/>
        <v>NO</v>
      </c>
      <c r="AY705" s="125" t="str">
        <f t="shared" si="440"/>
        <v/>
      </c>
    </row>
    <row r="706" spans="1:51" s="211" customFormat="1" x14ac:dyDescent="0.25">
      <c r="A706" s="211" t="s">
        <v>3727</v>
      </c>
      <c r="B706" s="211" t="s">
        <v>3727</v>
      </c>
      <c r="C706" s="211" t="str">
        <f t="shared" si="442"/>
        <v>Cell Wave Monitoring to Collection</v>
      </c>
      <c r="D706" s="211" t="str">
        <f t="shared" si="443"/>
        <v>Surveillance des ondes cellulaires à la collecte</v>
      </c>
      <c r="E706" s="211" t="str">
        <f t="shared" si="444"/>
        <v/>
      </c>
      <c r="F706" s="211" t="str">
        <f t="shared" si="445"/>
        <v>Cell Wave Monitoring to Collection</v>
      </c>
      <c r="G706" s="211" t="str">
        <f t="shared" si="446"/>
        <v>Surveillance des ondes cellulaires à la collecte</v>
      </c>
      <c r="H706" s="211" t="str">
        <f t="shared" si="447"/>
        <v>Cell Wave Monitoring to Collection</v>
      </c>
      <c r="I706" s="211" t="str">
        <f t="shared" ref="I706:I769" si="477">VLOOKUP($A706,masterdata,4,0)</f>
        <v>Surveillance des ondes cellulaires à la collecte</v>
      </c>
      <c r="J706" s="211" t="str">
        <f t="shared" si="448"/>
        <v/>
      </c>
      <c r="K706" s="211" t="str">
        <f t="shared" si="449"/>
        <v/>
      </c>
      <c r="L706" s="211" t="str">
        <f t="shared" ref="L706:L769" si="478">VLOOKUP($A706,masterdata,29,0)</f>
        <v>Service</v>
      </c>
      <c r="M706" s="211" t="str">
        <f t="shared" si="450"/>
        <v>NO</v>
      </c>
      <c r="N706" s="211" t="str">
        <f t="shared" si="451"/>
        <v>Product</v>
      </c>
      <c r="O706" s="211" t="str">
        <f t="shared" si="452"/>
        <v>Promotion</v>
      </c>
      <c r="P706" s="211" t="str">
        <f t="shared" si="453"/>
        <v>One Time</v>
      </c>
      <c r="Q706" s="349">
        <v>43930</v>
      </c>
      <c r="R706" s="349"/>
      <c r="S706" s="211" t="str">
        <f t="shared" si="454"/>
        <v>NO</v>
      </c>
      <c r="T706" s="211" t="str">
        <f t="shared" si="455"/>
        <v>NO</v>
      </c>
      <c r="U706" s="211" t="str">
        <f t="shared" si="456"/>
        <v>NO</v>
      </c>
      <c r="V706" s="211" t="str">
        <f t="shared" si="457"/>
        <v>NO</v>
      </c>
      <c r="W706" s="211" t="str">
        <f t="shared" si="458"/>
        <v>NO</v>
      </c>
      <c r="X706" s="211">
        <v>0</v>
      </c>
      <c r="Y706" s="211" t="s">
        <v>3277</v>
      </c>
      <c r="Z706" s="211" t="s">
        <v>3275</v>
      </c>
      <c r="AA706" s="211" t="s">
        <v>3319</v>
      </c>
      <c r="AB706" s="211" t="s">
        <v>3286</v>
      </c>
      <c r="AC706" s="211" t="s">
        <v>3286</v>
      </c>
      <c r="AD706" s="211" t="s">
        <v>3320</v>
      </c>
      <c r="AE706" s="211" t="str">
        <f t="shared" si="459"/>
        <v>Service</v>
      </c>
      <c r="AF706" s="211" t="str">
        <f t="shared" si="460"/>
        <v>Service</v>
      </c>
      <c r="AG706" s="211" t="str">
        <f t="shared" si="461"/>
        <v>BADCELLW</v>
      </c>
      <c r="AH706" s="211" t="str">
        <f t="shared" si="441"/>
        <v/>
      </c>
      <c r="AI706" s="211" t="str">
        <f t="shared" si="462"/>
        <v/>
      </c>
      <c r="AJ706" s="211" t="str">
        <f t="shared" si="463"/>
        <v/>
      </c>
      <c r="AK706" s="211" t="str">
        <f t="shared" si="464"/>
        <v/>
      </c>
      <c r="AL706" s="211" t="str">
        <f t="shared" si="465"/>
        <v/>
      </c>
      <c r="AM706" s="211" t="str">
        <f t="shared" si="466"/>
        <v>Offer</v>
      </c>
      <c r="AN706" s="211" t="str">
        <f t="shared" si="467"/>
        <v>No</v>
      </c>
      <c r="AO706" s="211" t="str">
        <f t="shared" si="468"/>
        <v>Yes</v>
      </c>
      <c r="AP706" s="211" t="str">
        <f t="shared" si="469"/>
        <v>No</v>
      </c>
      <c r="AQ706" s="211" t="str">
        <f t="shared" si="470"/>
        <v/>
      </c>
      <c r="AR706" s="211" t="str">
        <f t="shared" si="471"/>
        <v/>
      </c>
      <c r="AS706" s="211" t="str">
        <f t="shared" si="472"/>
        <v/>
      </c>
      <c r="AT706" s="211" t="str">
        <f t="shared" si="473"/>
        <v>NO</v>
      </c>
      <c r="AU706" s="211" t="str">
        <f t="shared" si="474"/>
        <v/>
      </c>
      <c r="AV706" s="211" t="str">
        <f t="shared" si="475"/>
        <v/>
      </c>
      <c r="AW706" s="211" t="str">
        <f t="shared" si="476"/>
        <v/>
      </c>
      <c r="AX706" s="211" t="str">
        <f t="shared" ref="AX706:AX769" si="479">IF(VLOOKUP($A706,masterdata,24,0)="","",VLOOKUP($A706,masterdata,24,0))</f>
        <v>NO</v>
      </c>
      <c r="AY706" s="125" t="str">
        <f t="shared" ref="AY706:AY769" si="480">IF(VLOOKUP($A706,masterdata,42,0)="","",VLOOKUP($A706,masterdata,42,0))</f>
        <v/>
      </c>
    </row>
    <row r="707" spans="1:51" s="211" customFormat="1" x14ac:dyDescent="0.25">
      <c r="A707" s="211" t="s">
        <v>3728</v>
      </c>
      <c r="B707" s="211" t="s">
        <v>3728</v>
      </c>
      <c r="C707" s="211" t="str">
        <f t="shared" si="442"/>
        <v>DPK Installation Recurring Fees to Collection</v>
      </c>
      <c r="D707" s="211" t="str">
        <f t="shared" si="443"/>
        <v>Frais récurrents d’installation DPK à la collecte</v>
      </c>
      <c r="E707" s="211" t="str">
        <f t="shared" si="444"/>
        <v/>
      </c>
      <c r="F707" s="211" t="str">
        <f t="shared" si="445"/>
        <v>DPK Installation Recurring Fees to Collection</v>
      </c>
      <c r="G707" s="211" t="str">
        <f t="shared" si="446"/>
        <v>Frais récurrents d’installation DPK à la collecte</v>
      </c>
      <c r="H707" s="211" t="str">
        <f t="shared" si="447"/>
        <v>DPK Installation Recurring Fees to Collection</v>
      </c>
      <c r="I707" s="211" t="str">
        <f t="shared" si="477"/>
        <v>Frais récurrents d’installation DPK à la collecte</v>
      </c>
      <c r="J707" s="211" t="str">
        <f t="shared" si="448"/>
        <v/>
      </c>
      <c r="K707" s="211" t="str">
        <f t="shared" si="449"/>
        <v/>
      </c>
      <c r="L707" s="211" t="str">
        <f t="shared" si="478"/>
        <v>Service</v>
      </c>
      <c r="M707" s="211" t="str">
        <f t="shared" si="450"/>
        <v>NO</v>
      </c>
      <c r="N707" s="211" t="str">
        <f t="shared" si="451"/>
        <v>Product</v>
      </c>
      <c r="O707" s="211" t="str">
        <f t="shared" si="452"/>
        <v>Promotion</v>
      </c>
      <c r="P707" s="211" t="str">
        <f t="shared" si="453"/>
        <v>One Time</v>
      </c>
      <c r="Q707" s="349">
        <v>43930</v>
      </c>
      <c r="R707" s="349"/>
      <c r="S707" s="211" t="str">
        <f t="shared" si="454"/>
        <v>NO</v>
      </c>
      <c r="T707" s="211" t="str">
        <f t="shared" si="455"/>
        <v>NO</v>
      </c>
      <c r="U707" s="211" t="str">
        <f t="shared" si="456"/>
        <v>NO</v>
      </c>
      <c r="V707" s="211" t="str">
        <f t="shared" si="457"/>
        <v>NO</v>
      </c>
      <c r="W707" s="211" t="str">
        <f t="shared" si="458"/>
        <v>NO</v>
      </c>
      <c r="X707" s="211">
        <v>0</v>
      </c>
      <c r="Y707" s="211" t="s">
        <v>3277</v>
      </c>
      <c r="Z707" s="211" t="s">
        <v>3275</v>
      </c>
      <c r="AA707" s="211" t="s">
        <v>3319</v>
      </c>
      <c r="AB707" s="211" t="s">
        <v>3286</v>
      </c>
      <c r="AC707" s="211" t="s">
        <v>3286</v>
      </c>
      <c r="AD707" s="211" t="s">
        <v>3320</v>
      </c>
      <c r="AE707" s="211" t="str">
        <f t="shared" si="459"/>
        <v>Service</v>
      </c>
      <c r="AF707" s="211" t="str">
        <f t="shared" si="460"/>
        <v>Service</v>
      </c>
      <c r="AG707" s="211" t="str">
        <f t="shared" si="461"/>
        <v>BADDPKR</v>
      </c>
      <c r="AH707" s="211" t="str">
        <f t="shared" si="441"/>
        <v/>
      </c>
      <c r="AI707" s="211" t="str">
        <f t="shared" si="462"/>
        <v/>
      </c>
      <c r="AJ707" s="211" t="str">
        <f t="shared" si="463"/>
        <v/>
      </c>
      <c r="AK707" s="211" t="str">
        <f t="shared" si="464"/>
        <v/>
      </c>
      <c r="AL707" s="211" t="str">
        <f t="shared" si="465"/>
        <v/>
      </c>
      <c r="AM707" s="211" t="str">
        <f t="shared" si="466"/>
        <v>Offer</v>
      </c>
      <c r="AN707" s="211" t="str">
        <f t="shared" si="467"/>
        <v>No</v>
      </c>
      <c r="AO707" s="211" t="str">
        <f t="shared" si="468"/>
        <v>Yes</v>
      </c>
      <c r="AP707" s="211" t="str">
        <f t="shared" si="469"/>
        <v>No</v>
      </c>
      <c r="AQ707" s="211" t="str">
        <f t="shared" si="470"/>
        <v/>
      </c>
      <c r="AR707" s="211" t="str">
        <f t="shared" si="471"/>
        <v/>
      </c>
      <c r="AS707" s="211" t="str">
        <f t="shared" si="472"/>
        <v/>
      </c>
      <c r="AT707" s="211" t="str">
        <f t="shared" si="473"/>
        <v>NO</v>
      </c>
      <c r="AU707" s="211" t="str">
        <f t="shared" si="474"/>
        <v/>
      </c>
      <c r="AV707" s="211" t="str">
        <f t="shared" si="475"/>
        <v/>
      </c>
      <c r="AW707" s="211" t="str">
        <f t="shared" si="476"/>
        <v/>
      </c>
      <c r="AX707" s="211" t="str">
        <f t="shared" si="479"/>
        <v>NO</v>
      </c>
      <c r="AY707" s="125" t="str">
        <f t="shared" si="480"/>
        <v/>
      </c>
    </row>
    <row r="708" spans="1:51" s="211" customFormat="1" x14ac:dyDescent="0.25">
      <c r="A708" s="211" t="s">
        <v>3729</v>
      </c>
      <c r="B708" s="211" t="s">
        <v>3729</v>
      </c>
      <c r="C708" s="211" t="str">
        <f t="shared" si="442"/>
        <v>Equipment to Collection</v>
      </c>
      <c r="D708" s="211" t="str">
        <f t="shared" si="443"/>
        <v>Équipement à collection</v>
      </c>
      <c r="E708" s="211" t="str">
        <f t="shared" si="444"/>
        <v/>
      </c>
      <c r="F708" s="211" t="str">
        <f t="shared" si="445"/>
        <v>Equipment to Collection</v>
      </c>
      <c r="G708" s="211" t="str">
        <f t="shared" si="446"/>
        <v>Équipement à collection</v>
      </c>
      <c r="H708" s="211" t="str">
        <f t="shared" si="447"/>
        <v>Equipment to Collection</v>
      </c>
      <c r="I708" s="211" t="str">
        <f t="shared" si="477"/>
        <v>Équipement à collection</v>
      </c>
      <c r="J708" s="211" t="str">
        <f t="shared" si="448"/>
        <v/>
      </c>
      <c r="K708" s="211" t="str">
        <f t="shared" si="449"/>
        <v/>
      </c>
      <c r="L708" s="211" t="str">
        <f t="shared" si="478"/>
        <v>Service</v>
      </c>
      <c r="M708" s="211" t="str">
        <f t="shared" si="450"/>
        <v>NO</v>
      </c>
      <c r="N708" s="211" t="str">
        <f t="shared" si="451"/>
        <v>Product</v>
      </c>
      <c r="O708" s="211" t="str">
        <f t="shared" si="452"/>
        <v>Promotion</v>
      </c>
      <c r="P708" s="211" t="str">
        <f t="shared" si="453"/>
        <v>One Time</v>
      </c>
      <c r="Q708" s="349">
        <v>43930</v>
      </c>
      <c r="R708" s="349"/>
      <c r="S708" s="211" t="str">
        <f t="shared" si="454"/>
        <v>NO</v>
      </c>
      <c r="T708" s="211" t="str">
        <f t="shared" si="455"/>
        <v>NO</v>
      </c>
      <c r="U708" s="211" t="str">
        <f t="shared" si="456"/>
        <v>NO</v>
      </c>
      <c r="V708" s="211" t="str">
        <f t="shared" si="457"/>
        <v>NO</v>
      </c>
      <c r="W708" s="211" t="str">
        <f t="shared" si="458"/>
        <v>NO</v>
      </c>
      <c r="X708" s="211">
        <v>0</v>
      </c>
      <c r="Y708" s="211" t="s">
        <v>3277</v>
      </c>
      <c r="Z708" s="211" t="s">
        <v>3275</v>
      </c>
      <c r="AA708" s="211" t="s">
        <v>3319</v>
      </c>
      <c r="AB708" s="211" t="s">
        <v>3286</v>
      </c>
      <c r="AC708" s="211" t="s">
        <v>3286</v>
      </c>
      <c r="AD708" s="211" t="s">
        <v>3320</v>
      </c>
      <c r="AE708" s="211" t="str">
        <f t="shared" si="459"/>
        <v>Service</v>
      </c>
      <c r="AF708" s="211" t="str">
        <f t="shared" si="460"/>
        <v>Service</v>
      </c>
      <c r="AG708" s="211" t="str">
        <f t="shared" si="461"/>
        <v>BADEQUIP</v>
      </c>
      <c r="AH708" s="211" t="str">
        <f t="shared" si="441"/>
        <v/>
      </c>
      <c r="AI708" s="211" t="str">
        <f t="shared" si="462"/>
        <v/>
      </c>
      <c r="AJ708" s="211" t="str">
        <f t="shared" si="463"/>
        <v/>
      </c>
      <c r="AK708" s="211" t="str">
        <f t="shared" si="464"/>
        <v/>
      </c>
      <c r="AL708" s="211" t="str">
        <f t="shared" si="465"/>
        <v/>
      </c>
      <c r="AM708" s="211" t="str">
        <f t="shared" si="466"/>
        <v>Offer</v>
      </c>
      <c r="AN708" s="211" t="str">
        <f t="shared" si="467"/>
        <v>No</v>
      </c>
      <c r="AO708" s="211" t="str">
        <f t="shared" si="468"/>
        <v>Yes</v>
      </c>
      <c r="AP708" s="211" t="str">
        <f t="shared" si="469"/>
        <v>No</v>
      </c>
      <c r="AQ708" s="211" t="str">
        <f t="shared" si="470"/>
        <v/>
      </c>
      <c r="AR708" s="211" t="str">
        <f t="shared" si="471"/>
        <v/>
      </c>
      <c r="AS708" s="211" t="str">
        <f t="shared" si="472"/>
        <v/>
      </c>
      <c r="AT708" s="211" t="str">
        <f t="shared" si="473"/>
        <v>NO</v>
      </c>
      <c r="AU708" s="211" t="str">
        <f t="shared" si="474"/>
        <v/>
      </c>
      <c r="AV708" s="211" t="str">
        <f t="shared" si="475"/>
        <v/>
      </c>
      <c r="AW708" s="211" t="str">
        <f t="shared" si="476"/>
        <v/>
      </c>
      <c r="AX708" s="211" t="str">
        <f t="shared" si="479"/>
        <v>NO</v>
      </c>
      <c r="AY708" s="125" t="str">
        <f t="shared" si="480"/>
        <v/>
      </c>
    </row>
    <row r="709" spans="1:51" s="211" customFormat="1" x14ac:dyDescent="0.25">
      <c r="A709" s="211" t="s">
        <v>3730</v>
      </c>
      <c r="B709" s="211" t="s">
        <v>3730</v>
      </c>
      <c r="C709" s="211" t="str">
        <f t="shared" si="442"/>
        <v>False Alarm Fees to Collection</v>
      </c>
      <c r="D709" s="211" t="str">
        <f t="shared" si="443"/>
        <v>Frais de fausse alarme à la perception</v>
      </c>
      <c r="E709" s="211" t="str">
        <f t="shared" si="444"/>
        <v/>
      </c>
      <c r="F709" s="211" t="str">
        <f t="shared" si="445"/>
        <v>False Alarm Fees to Collection</v>
      </c>
      <c r="G709" s="211" t="str">
        <f t="shared" si="446"/>
        <v>Frais de fausse alarme à la perception</v>
      </c>
      <c r="H709" s="211" t="str">
        <f t="shared" si="447"/>
        <v>False Alarm Fees to Collection</v>
      </c>
      <c r="I709" s="211" t="str">
        <f t="shared" si="477"/>
        <v>Frais de fausse alarme à la perception</v>
      </c>
      <c r="J709" s="211" t="str">
        <f t="shared" si="448"/>
        <v/>
      </c>
      <c r="K709" s="211" t="str">
        <f t="shared" si="449"/>
        <v/>
      </c>
      <c r="L709" s="211" t="str">
        <f t="shared" si="478"/>
        <v>Service</v>
      </c>
      <c r="M709" s="211" t="str">
        <f t="shared" si="450"/>
        <v>NO</v>
      </c>
      <c r="N709" s="211" t="str">
        <f t="shared" si="451"/>
        <v>Product</v>
      </c>
      <c r="O709" s="211" t="str">
        <f t="shared" si="452"/>
        <v>Promotion</v>
      </c>
      <c r="P709" s="211" t="str">
        <f t="shared" si="453"/>
        <v>One Time</v>
      </c>
      <c r="Q709" s="349">
        <v>43930</v>
      </c>
      <c r="R709" s="349"/>
      <c r="S709" s="211" t="str">
        <f t="shared" si="454"/>
        <v>NO</v>
      </c>
      <c r="T709" s="211" t="str">
        <f t="shared" si="455"/>
        <v>NO</v>
      </c>
      <c r="U709" s="211" t="str">
        <f t="shared" si="456"/>
        <v>NO</v>
      </c>
      <c r="V709" s="211" t="str">
        <f t="shared" si="457"/>
        <v>NO</v>
      </c>
      <c r="W709" s="211" t="str">
        <f t="shared" si="458"/>
        <v>NO</v>
      </c>
      <c r="X709" s="211">
        <v>0</v>
      </c>
      <c r="Y709" s="211" t="s">
        <v>3277</v>
      </c>
      <c r="Z709" s="211" t="s">
        <v>3275</v>
      </c>
      <c r="AA709" s="211" t="s">
        <v>3319</v>
      </c>
      <c r="AB709" s="211" t="s">
        <v>3286</v>
      </c>
      <c r="AC709" s="211" t="s">
        <v>3286</v>
      </c>
      <c r="AD709" s="211" t="s">
        <v>3320</v>
      </c>
      <c r="AE709" s="211" t="str">
        <f t="shared" si="459"/>
        <v>Service</v>
      </c>
      <c r="AF709" s="211" t="str">
        <f t="shared" si="460"/>
        <v>Service</v>
      </c>
      <c r="AG709" s="211" t="str">
        <f t="shared" si="461"/>
        <v>BADFALS</v>
      </c>
      <c r="AH709" s="211" t="str">
        <f t="shared" si="441"/>
        <v/>
      </c>
      <c r="AI709" s="211" t="str">
        <f t="shared" si="462"/>
        <v/>
      </c>
      <c r="AJ709" s="211" t="str">
        <f t="shared" si="463"/>
        <v/>
      </c>
      <c r="AK709" s="211" t="str">
        <f t="shared" si="464"/>
        <v/>
      </c>
      <c r="AL709" s="211" t="str">
        <f t="shared" si="465"/>
        <v/>
      </c>
      <c r="AM709" s="211" t="str">
        <f t="shared" si="466"/>
        <v>Offer</v>
      </c>
      <c r="AN709" s="211" t="str">
        <f t="shared" si="467"/>
        <v>No</v>
      </c>
      <c r="AO709" s="211" t="str">
        <f t="shared" si="468"/>
        <v>Yes</v>
      </c>
      <c r="AP709" s="211" t="str">
        <f t="shared" si="469"/>
        <v>No</v>
      </c>
      <c r="AQ709" s="211" t="str">
        <f t="shared" si="470"/>
        <v/>
      </c>
      <c r="AR709" s="211" t="str">
        <f t="shared" si="471"/>
        <v/>
      </c>
      <c r="AS709" s="211" t="str">
        <f t="shared" si="472"/>
        <v/>
      </c>
      <c r="AT709" s="211" t="str">
        <f t="shared" si="473"/>
        <v>NO</v>
      </c>
      <c r="AU709" s="211" t="str">
        <f t="shared" si="474"/>
        <v/>
      </c>
      <c r="AV709" s="211" t="str">
        <f t="shared" si="475"/>
        <v/>
      </c>
      <c r="AW709" s="211" t="str">
        <f t="shared" si="476"/>
        <v/>
      </c>
      <c r="AX709" s="211" t="str">
        <f t="shared" si="479"/>
        <v>NO</v>
      </c>
      <c r="AY709" s="125" t="str">
        <f t="shared" si="480"/>
        <v/>
      </c>
    </row>
    <row r="710" spans="1:51" s="211" customFormat="1" x14ac:dyDescent="0.25">
      <c r="A710" s="211" t="s">
        <v>3731</v>
      </c>
      <c r="B710" s="211" t="s">
        <v>3731</v>
      </c>
      <c r="C710" s="211" t="str">
        <f t="shared" si="442"/>
        <v>HW Monitoring to Collection</v>
      </c>
      <c r="D710" s="211" t="str">
        <f t="shared" si="443"/>
        <v>Surveillance hw à la collecte</v>
      </c>
      <c r="E710" s="211" t="str">
        <f t="shared" si="444"/>
        <v/>
      </c>
      <c r="F710" s="211" t="str">
        <f t="shared" si="445"/>
        <v>HW Monitoring to Collection</v>
      </c>
      <c r="G710" s="211" t="str">
        <f t="shared" si="446"/>
        <v>Surveillance hw à la collecte</v>
      </c>
      <c r="H710" s="211" t="str">
        <f t="shared" si="447"/>
        <v>HW Monitoring to Collection</v>
      </c>
      <c r="I710" s="211" t="str">
        <f t="shared" si="477"/>
        <v>Surveillance hw à la collecte</v>
      </c>
      <c r="J710" s="211" t="str">
        <f t="shared" si="448"/>
        <v/>
      </c>
      <c r="K710" s="211" t="str">
        <f t="shared" si="449"/>
        <v/>
      </c>
      <c r="L710" s="211" t="str">
        <f t="shared" si="478"/>
        <v>Service</v>
      </c>
      <c r="M710" s="211" t="str">
        <f t="shared" si="450"/>
        <v>NO</v>
      </c>
      <c r="N710" s="211" t="str">
        <f t="shared" si="451"/>
        <v>Product</v>
      </c>
      <c r="O710" s="211" t="str">
        <f t="shared" si="452"/>
        <v>Promotion</v>
      </c>
      <c r="P710" s="211" t="str">
        <f t="shared" si="453"/>
        <v>One Time</v>
      </c>
      <c r="Q710" s="349">
        <v>43930</v>
      </c>
      <c r="R710" s="349"/>
      <c r="S710" s="211" t="str">
        <f t="shared" si="454"/>
        <v>NO</v>
      </c>
      <c r="T710" s="211" t="str">
        <f t="shared" si="455"/>
        <v>NO</v>
      </c>
      <c r="U710" s="211" t="str">
        <f t="shared" si="456"/>
        <v>NO</v>
      </c>
      <c r="V710" s="211" t="str">
        <f t="shared" si="457"/>
        <v>NO</v>
      </c>
      <c r="W710" s="211" t="str">
        <f t="shared" si="458"/>
        <v>NO</v>
      </c>
      <c r="X710" s="211">
        <v>0</v>
      </c>
      <c r="Y710" s="211" t="s">
        <v>3277</v>
      </c>
      <c r="Z710" s="211" t="s">
        <v>3275</v>
      </c>
      <c r="AA710" s="211" t="s">
        <v>3319</v>
      </c>
      <c r="AB710" s="211" t="s">
        <v>3286</v>
      </c>
      <c r="AC710" s="211" t="s">
        <v>3286</v>
      </c>
      <c r="AD710" s="211" t="s">
        <v>3320</v>
      </c>
      <c r="AE710" s="211" t="str">
        <f t="shared" si="459"/>
        <v>Service</v>
      </c>
      <c r="AF710" s="211" t="str">
        <f t="shared" si="460"/>
        <v>Service</v>
      </c>
      <c r="AG710" s="211" t="str">
        <f t="shared" si="461"/>
        <v>BADHWMONI</v>
      </c>
      <c r="AH710" s="211" t="str">
        <f t="shared" si="441"/>
        <v/>
      </c>
      <c r="AI710" s="211" t="str">
        <f t="shared" si="462"/>
        <v/>
      </c>
      <c r="AJ710" s="211" t="str">
        <f t="shared" si="463"/>
        <v/>
      </c>
      <c r="AK710" s="211" t="str">
        <f t="shared" si="464"/>
        <v/>
      </c>
      <c r="AL710" s="211" t="str">
        <f t="shared" si="465"/>
        <v/>
      </c>
      <c r="AM710" s="211" t="str">
        <f t="shared" si="466"/>
        <v>Offer</v>
      </c>
      <c r="AN710" s="211" t="str">
        <f t="shared" si="467"/>
        <v>No</v>
      </c>
      <c r="AO710" s="211" t="str">
        <f t="shared" si="468"/>
        <v>Yes</v>
      </c>
      <c r="AP710" s="211" t="str">
        <f t="shared" si="469"/>
        <v>No</v>
      </c>
      <c r="AQ710" s="211" t="str">
        <f t="shared" si="470"/>
        <v/>
      </c>
      <c r="AR710" s="211" t="str">
        <f t="shared" si="471"/>
        <v/>
      </c>
      <c r="AS710" s="211" t="str">
        <f t="shared" si="472"/>
        <v/>
      </c>
      <c r="AT710" s="211" t="str">
        <f t="shared" si="473"/>
        <v>NO</v>
      </c>
      <c r="AU710" s="211" t="str">
        <f t="shared" si="474"/>
        <v/>
      </c>
      <c r="AV710" s="211" t="str">
        <f t="shared" si="475"/>
        <v/>
      </c>
      <c r="AW710" s="211" t="str">
        <f t="shared" si="476"/>
        <v/>
      </c>
      <c r="AX710" s="211" t="str">
        <f t="shared" si="479"/>
        <v>NO</v>
      </c>
      <c r="AY710" s="125" t="str">
        <f t="shared" si="480"/>
        <v/>
      </c>
    </row>
    <row r="711" spans="1:51" s="211" customFormat="1" x14ac:dyDescent="0.25">
      <c r="A711" s="211" t="s">
        <v>3732</v>
      </c>
      <c r="B711" s="211" t="s">
        <v>3732</v>
      </c>
      <c r="C711" s="211" t="str">
        <f t="shared" si="442"/>
        <v>Monitoring to Collection</v>
      </c>
      <c r="D711" s="211" t="str">
        <f t="shared" si="443"/>
        <v>Surveillance de la collecte</v>
      </c>
      <c r="E711" s="211" t="str">
        <f t="shared" si="444"/>
        <v/>
      </c>
      <c r="F711" s="211" t="str">
        <f t="shared" si="445"/>
        <v>Monitoring to Collection</v>
      </c>
      <c r="G711" s="211" t="str">
        <f t="shared" si="446"/>
        <v>Surveillance de la collecte</v>
      </c>
      <c r="H711" s="211" t="str">
        <f t="shared" si="447"/>
        <v>Monitoring to Collection</v>
      </c>
      <c r="I711" s="211" t="str">
        <f t="shared" si="477"/>
        <v>Surveillance de la collecte</v>
      </c>
      <c r="J711" s="211" t="str">
        <f t="shared" si="448"/>
        <v/>
      </c>
      <c r="K711" s="211" t="str">
        <f t="shared" si="449"/>
        <v/>
      </c>
      <c r="L711" s="211" t="str">
        <f t="shared" si="478"/>
        <v>Service</v>
      </c>
      <c r="M711" s="211" t="str">
        <f t="shared" si="450"/>
        <v>NO</v>
      </c>
      <c r="N711" s="211" t="str">
        <f t="shared" si="451"/>
        <v>Product</v>
      </c>
      <c r="O711" s="211" t="str">
        <f t="shared" si="452"/>
        <v>Promotion</v>
      </c>
      <c r="P711" s="211" t="str">
        <f t="shared" si="453"/>
        <v>One Time</v>
      </c>
      <c r="Q711" s="349">
        <v>43930</v>
      </c>
      <c r="R711" s="349"/>
      <c r="S711" s="211" t="str">
        <f t="shared" si="454"/>
        <v>NO</v>
      </c>
      <c r="T711" s="211" t="str">
        <f t="shared" si="455"/>
        <v>NO</v>
      </c>
      <c r="U711" s="211" t="str">
        <f t="shared" si="456"/>
        <v>NO</v>
      </c>
      <c r="V711" s="211" t="str">
        <f t="shared" si="457"/>
        <v>NO</v>
      </c>
      <c r="W711" s="211" t="str">
        <f t="shared" si="458"/>
        <v>NO</v>
      </c>
      <c r="X711" s="211">
        <v>0</v>
      </c>
      <c r="Y711" s="211" t="s">
        <v>3277</v>
      </c>
      <c r="Z711" s="211" t="s">
        <v>3275</v>
      </c>
      <c r="AA711" s="211" t="s">
        <v>3319</v>
      </c>
      <c r="AB711" s="211" t="s">
        <v>3286</v>
      </c>
      <c r="AC711" s="211" t="s">
        <v>3286</v>
      </c>
      <c r="AD711" s="211" t="s">
        <v>3320</v>
      </c>
      <c r="AE711" s="211" t="str">
        <f t="shared" si="459"/>
        <v>Service</v>
      </c>
      <c r="AF711" s="211" t="str">
        <f t="shared" si="460"/>
        <v>Service</v>
      </c>
      <c r="AG711" s="211" t="str">
        <f t="shared" si="461"/>
        <v>BADMONI</v>
      </c>
      <c r="AH711" s="211" t="str">
        <f t="shared" si="441"/>
        <v/>
      </c>
      <c r="AI711" s="211" t="str">
        <f t="shared" si="462"/>
        <v/>
      </c>
      <c r="AJ711" s="211" t="str">
        <f t="shared" si="463"/>
        <v/>
      </c>
      <c r="AK711" s="211" t="str">
        <f t="shared" si="464"/>
        <v/>
      </c>
      <c r="AL711" s="211" t="str">
        <f t="shared" si="465"/>
        <v/>
      </c>
      <c r="AM711" s="211" t="str">
        <f t="shared" si="466"/>
        <v>Offer</v>
      </c>
      <c r="AN711" s="211" t="str">
        <f t="shared" si="467"/>
        <v>No</v>
      </c>
      <c r="AO711" s="211" t="str">
        <f t="shared" si="468"/>
        <v>Yes</v>
      </c>
      <c r="AP711" s="211" t="str">
        <f t="shared" si="469"/>
        <v>No</v>
      </c>
      <c r="AQ711" s="211" t="str">
        <f t="shared" si="470"/>
        <v/>
      </c>
      <c r="AR711" s="211" t="str">
        <f t="shared" si="471"/>
        <v/>
      </c>
      <c r="AS711" s="211" t="str">
        <f t="shared" si="472"/>
        <v/>
      </c>
      <c r="AT711" s="211" t="str">
        <f t="shared" si="473"/>
        <v>NO</v>
      </c>
      <c r="AU711" s="211" t="str">
        <f t="shared" si="474"/>
        <v/>
      </c>
      <c r="AV711" s="211" t="str">
        <f t="shared" si="475"/>
        <v/>
      </c>
      <c r="AW711" s="211" t="str">
        <f t="shared" si="476"/>
        <v/>
      </c>
      <c r="AX711" s="211" t="str">
        <f t="shared" si="479"/>
        <v>NO</v>
      </c>
      <c r="AY711" s="125" t="str">
        <f t="shared" si="480"/>
        <v/>
      </c>
    </row>
    <row r="712" spans="1:51" s="211" customFormat="1" x14ac:dyDescent="0.25">
      <c r="A712" s="211" t="s">
        <v>3733</v>
      </c>
      <c r="B712" s="211" t="s">
        <v>3733</v>
      </c>
      <c r="C712" s="211" t="str">
        <f t="shared" si="442"/>
        <v>Administration Fees to Collection</v>
      </c>
      <c r="D712" s="211" t="str">
        <f t="shared" si="443"/>
        <v>Frais d’administration à la perception</v>
      </c>
      <c r="E712" s="211" t="str">
        <f t="shared" si="444"/>
        <v/>
      </c>
      <c r="F712" s="211" t="str">
        <f t="shared" si="445"/>
        <v>Administration Fees to Collection</v>
      </c>
      <c r="G712" s="211" t="str">
        <f t="shared" si="446"/>
        <v>Frais d’administration à la perception</v>
      </c>
      <c r="H712" s="211" t="str">
        <f t="shared" si="447"/>
        <v>Administration Fees to Collection</v>
      </c>
      <c r="I712" s="211" t="str">
        <f t="shared" si="477"/>
        <v>Frais d’administration à la perception</v>
      </c>
      <c r="J712" s="211" t="str">
        <f t="shared" si="448"/>
        <v/>
      </c>
      <c r="K712" s="211" t="str">
        <f t="shared" si="449"/>
        <v/>
      </c>
      <c r="L712" s="211" t="str">
        <f t="shared" si="478"/>
        <v>Service</v>
      </c>
      <c r="M712" s="211" t="str">
        <f t="shared" si="450"/>
        <v>NO</v>
      </c>
      <c r="N712" s="211" t="str">
        <f t="shared" si="451"/>
        <v>Product</v>
      </c>
      <c r="O712" s="211" t="str">
        <f t="shared" si="452"/>
        <v>Promotion</v>
      </c>
      <c r="P712" s="211" t="str">
        <f t="shared" si="453"/>
        <v>One Time</v>
      </c>
      <c r="Q712" s="349">
        <v>43930</v>
      </c>
      <c r="R712" s="349"/>
      <c r="S712" s="211" t="str">
        <f t="shared" si="454"/>
        <v>NO</v>
      </c>
      <c r="T712" s="211" t="str">
        <f t="shared" si="455"/>
        <v>NO</v>
      </c>
      <c r="U712" s="211" t="str">
        <f t="shared" si="456"/>
        <v>NO</v>
      </c>
      <c r="V712" s="211" t="str">
        <f t="shared" si="457"/>
        <v>NO</v>
      </c>
      <c r="W712" s="211" t="str">
        <f t="shared" si="458"/>
        <v>NO</v>
      </c>
      <c r="X712" s="211">
        <v>0</v>
      </c>
      <c r="Y712" s="211" t="s">
        <v>3277</v>
      </c>
      <c r="Z712" s="211" t="s">
        <v>3275</v>
      </c>
      <c r="AA712" s="211" t="s">
        <v>3319</v>
      </c>
      <c r="AB712" s="211" t="s">
        <v>3286</v>
      </c>
      <c r="AC712" s="211" t="s">
        <v>3286</v>
      </c>
      <c r="AD712" s="211" t="s">
        <v>3320</v>
      </c>
      <c r="AE712" s="211" t="str">
        <f t="shared" si="459"/>
        <v>Service</v>
      </c>
      <c r="AF712" s="211" t="str">
        <f t="shared" si="460"/>
        <v>Service</v>
      </c>
      <c r="AG712" s="211" t="str">
        <f t="shared" si="461"/>
        <v>BADNSF</v>
      </c>
      <c r="AH712" s="211" t="str">
        <f t="shared" si="441"/>
        <v/>
      </c>
      <c r="AI712" s="211" t="str">
        <f t="shared" si="462"/>
        <v/>
      </c>
      <c r="AJ712" s="211" t="str">
        <f t="shared" si="463"/>
        <v/>
      </c>
      <c r="AK712" s="211" t="str">
        <f t="shared" si="464"/>
        <v/>
      </c>
      <c r="AL712" s="211" t="str">
        <f t="shared" si="465"/>
        <v/>
      </c>
      <c r="AM712" s="211" t="str">
        <f t="shared" si="466"/>
        <v>Offer</v>
      </c>
      <c r="AN712" s="211" t="str">
        <f t="shared" si="467"/>
        <v>No</v>
      </c>
      <c r="AO712" s="211" t="str">
        <f t="shared" si="468"/>
        <v>Yes</v>
      </c>
      <c r="AP712" s="211" t="str">
        <f t="shared" si="469"/>
        <v>No</v>
      </c>
      <c r="AQ712" s="211" t="str">
        <f t="shared" si="470"/>
        <v/>
      </c>
      <c r="AR712" s="211" t="str">
        <f t="shared" si="471"/>
        <v/>
      </c>
      <c r="AS712" s="211" t="str">
        <f t="shared" si="472"/>
        <v/>
      </c>
      <c r="AT712" s="211" t="str">
        <f t="shared" si="473"/>
        <v>NO</v>
      </c>
      <c r="AU712" s="211" t="str">
        <f t="shared" si="474"/>
        <v/>
      </c>
      <c r="AV712" s="211" t="str">
        <f t="shared" si="475"/>
        <v/>
      </c>
      <c r="AW712" s="211" t="str">
        <f t="shared" si="476"/>
        <v/>
      </c>
      <c r="AX712" s="211" t="str">
        <f t="shared" si="479"/>
        <v>NO</v>
      </c>
      <c r="AY712" s="125" t="str">
        <f t="shared" si="480"/>
        <v/>
      </c>
    </row>
    <row r="713" spans="1:51" s="211" customFormat="1" x14ac:dyDescent="0.25">
      <c r="A713" s="211" t="s">
        <v>3734</v>
      </c>
      <c r="B713" s="211" t="s">
        <v>3734</v>
      </c>
      <c r="C713" s="211" t="str">
        <f t="shared" si="442"/>
        <v>PRS to Collection</v>
      </c>
      <c r="D713" s="211" t="str">
        <f t="shared" si="443"/>
        <v>PRS à collection</v>
      </c>
      <c r="E713" s="211" t="str">
        <f t="shared" si="444"/>
        <v/>
      </c>
      <c r="F713" s="211" t="str">
        <f t="shared" si="445"/>
        <v>PRS to Collection</v>
      </c>
      <c r="G713" s="211" t="str">
        <f t="shared" si="446"/>
        <v>PRS à collection</v>
      </c>
      <c r="H713" s="211" t="str">
        <f t="shared" si="447"/>
        <v>PRS to Collection</v>
      </c>
      <c r="I713" s="211" t="str">
        <f t="shared" si="477"/>
        <v>PRS à collection</v>
      </c>
      <c r="J713" s="211" t="str">
        <f t="shared" si="448"/>
        <v/>
      </c>
      <c r="K713" s="211" t="str">
        <f t="shared" si="449"/>
        <v/>
      </c>
      <c r="L713" s="211" t="str">
        <f t="shared" si="478"/>
        <v>Service</v>
      </c>
      <c r="M713" s="211" t="str">
        <f t="shared" si="450"/>
        <v>NO</v>
      </c>
      <c r="N713" s="211" t="str">
        <f t="shared" si="451"/>
        <v>Product</v>
      </c>
      <c r="O713" s="211" t="str">
        <f t="shared" si="452"/>
        <v>Promotion</v>
      </c>
      <c r="P713" s="211" t="str">
        <f t="shared" si="453"/>
        <v>One Time</v>
      </c>
      <c r="Q713" s="349">
        <v>43930</v>
      </c>
      <c r="R713" s="349"/>
      <c r="S713" s="211" t="str">
        <f t="shared" si="454"/>
        <v>NO</v>
      </c>
      <c r="T713" s="211" t="str">
        <f t="shared" si="455"/>
        <v>NO</v>
      </c>
      <c r="U713" s="211" t="str">
        <f t="shared" si="456"/>
        <v>NO</v>
      </c>
      <c r="V713" s="211" t="str">
        <f t="shared" si="457"/>
        <v>NO</v>
      </c>
      <c r="W713" s="211" t="str">
        <f t="shared" si="458"/>
        <v>NO</v>
      </c>
      <c r="X713" s="211">
        <v>0</v>
      </c>
      <c r="Y713" s="211" t="s">
        <v>3277</v>
      </c>
      <c r="Z713" s="211" t="s">
        <v>3275</v>
      </c>
      <c r="AA713" s="211" t="s">
        <v>3319</v>
      </c>
      <c r="AB713" s="211" t="s">
        <v>3286</v>
      </c>
      <c r="AC713" s="211" t="s">
        <v>3286</v>
      </c>
      <c r="AD713" s="211" t="s">
        <v>3320</v>
      </c>
      <c r="AE713" s="211" t="str">
        <f t="shared" si="459"/>
        <v>Service</v>
      </c>
      <c r="AF713" s="211" t="str">
        <f t="shared" si="460"/>
        <v>Service</v>
      </c>
      <c r="AG713" s="211" t="str">
        <f t="shared" si="461"/>
        <v>BADPRS</v>
      </c>
      <c r="AH713" s="211" t="str">
        <f t="shared" si="441"/>
        <v/>
      </c>
      <c r="AI713" s="211" t="str">
        <f t="shared" si="462"/>
        <v/>
      </c>
      <c r="AJ713" s="211" t="str">
        <f t="shared" si="463"/>
        <v/>
      </c>
      <c r="AK713" s="211" t="str">
        <f t="shared" si="464"/>
        <v/>
      </c>
      <c r="AL713" s="211" t="str">
        <f t="shared" si="465"/>
        <v/>
      </c>
      <c r="AM713" s="211" t="str">
        <f t="shared" si="466"/>
        <v>Offer</v>
      </c>
      <c r="AN713" s="211" t="str">
        <f t="shared" si="467"/>
        <v>No</v>
      </c>
      <c r="AO713" s="211" t="str">
        <f t="shared" si="468"/>
        <v>Yes</v>
      </c>
      <c r="AP713" s="211" t="str">
        <f t="shared" si="469"/>
        <v>No</v>
      </c>
      <c r="AQ713" s="211" t="str">
        <f t="shared" si="470"/>
        <v/>
      </c>
      <c r="AR713" s="211" t="str">
        <f t="shared" si="471"/>
        <v/>
      </c>
      <c r="AS713" s="211" t="str">
        <f t="shared" si="472"/>
        <v/>
      </c>
      <c r="AT713" s="211" t="str">
        <f t="shared" si="473"/>
        <v>NO</v>
      </c>
      <c r="AU713" s="211" t="str">
        <f t="shared" si="474"/>
        <v/>
      </c>
      <c r="AV713" s="211" t="str">
        <f t="shared" si="475"/>
        <v/>
      </c>
      <c r="AW713" s="211" t="str">
        <f t="shared" si="476"/>
        <v/>
      </c>
      <c r="AX713" s="211" t="str">
        <f t="shared" si="479"/>
        <v>NO</v>
      </c>
      <c r="AY713" s="125" t="str">
        <f t="shared" si="480"/>
        <v/>
      </c>
    </row>
    <row r="714" spans="1:51" s="211" customFormat="1" x14ac:dyDescent="0.25">
      <c r="A714" s="211" t="s">
        <v>3735</v>
      </c>
      <c r="B714" s="211" t="s">
        <v>3735</v>
      </c>
      <c r="C714" s="211" t="str">
        <f t="shared" si="442"/>
        <v>PRS to Collection_New Rate</v>
      </c>
      <c r="D714" s="211" t="str">
        <f t="shared" si="443"/>
        <v>PRS à Collection_New taux</v>
      </c>
      <c r="E714" s="211" t="str">
        <f t="shared" si="444"/>
        <v/>
      </c>
      <c r="F714" s="211" t="str">
        <f t="shared" si="445"/>
        <v>PRS to Collection_New Rate</v>
      </c>
      <c r="G714" s="211" t="str">
        <f t="shared" si="446"/>
        <v>PRS à Collection_New taux</v>
      </c>
      <c r="H714" s="211" t="str">
        <f t="shared" si="447"/>
        <v>PRS to Collection_New Rate</v>
      </c>
      <c r="I714" s="211" t="str">
        <f t="shared" si="477"/>
        <v>PRS à Collection_New taux</v>
      </c>
      <c r="J714" s="211" t="str">
        <f t="shared" si="448"/>
        <v/>
      </c>
      <c r="K714" s="211" t="str">
        <f t="shared" si="449"/>
        <v/>
      </c>
      <c r="L714" s="211" t="str">
        <f t="shared" si="478"/>
        <v>Service</v>
      </c>
      <c r="M714" s="211" t="str">
        <f t="shared" si="450"/>
        <v>NO</v>
      </c>
      <c r="N714" s="211" t="str">
        <f t="shared" si="451"/>
        <v>Product</v>
      </c>
      <c r="O714" s="211" t="str">
        <f t="shared" si="452"/>
        <v>Promotion</v>
      </c>
      <c r="P714" s="211" t="str">
        <f t="shared" si="453"/>
        <v>One Time</v>
      </c>
      <c r="Q714" s="349">
        <v>43930</v>
      </c>
      <c r="R714" s="349"/>
      <c r="S714" s="211" t="str">
        <f t="shared" si="454"/>
        <v>NO</v>
      </c>
      <c r="T714" s="211" t="str">
        <f t="shared" si="455"/>
        <v>NO</v>
      </c>
      <c r="U714" s="211" t="str">
        <f t="shared" si="456"/>
        <v>NO</v>
      </c>
      <c r="V714" s="211" t="str">
        <f t="shared" si="457"/>
        <v>NO</v>
      </c>
      <c r="W714" s="211" t="str">
        <f t="shared" si="458"/>
        <v>NO</v>
      </c>
      <c r="X714" s="211">
        <v>0</v>
      </c>
      <c r="Y714" s="211" t="s">
        <v>3277</v>
      </c>
      <c r="Z714" s="211" t="s">
        <v>3275</v>
      </c>
      <c r="AA714" s="211" t="s">
        <v>3319</v>
      </c>
      <c r="AB714" s="211" t="s">
        <v>3286</v>
      </c>
      <c r="AC714" s="211" t="s">
        <v>3286</v>
      </c>
      <c r="AD714" s="211" t="s">
        <v>3320</v>
      </c>
      <c r="AE714" s="211" t="str">
        <f t="shared" si="459"/>
        <v>Service</v>
      </c>
      <c r="AF714" s="211" t="str">
        <f t="shared" si="460"/>
        <v>Service</v>
      </c>
      <c r="AG714" s="211" t="str">
        <f t="shared" si="461"/>
        <v>BADPRS_N</v>
      </c>
      <c r="AH714" s="211" t="str">
        <f t="shared" ref="AH714:AH777" si="481">IF(VLOOKUP(A714,masterdata,37,0)="","",VLOOKUP(A714,masterdata,37,0))</f>
        <v/>
      </c>
      <c r="AI714" s="211" t="str">
        <f t="shared" si="462"/>
        <v/>
      </c>
      <c r="AJ714" s="211" t="str">
        <f t="shared" si="463"/>
        <v/>
      </c>
      <c r="AK714" s="211" t="str">
        <f t="shared" si="464"/>
        <v/>
      </c>
      <c r="AL714" s="211" t="str">
        <f t="shared" si="465"/>
        <v/>
      </c>
      <c r="AM714" s="211" t="str">
        <f t="shared" si="466"/>
        <v>Offer</v>
      </c>
      <c r="AN714" s="211" t="str">
        <f t="shared" si="467"/>
        <v>No</v>
      </c>
      <c r="AO714" s="211" t="str">
        <f t="shared" si="468"/>
        <v>Yes</v>
      </c>
      <c r="AP714" s="211" t="str">
        <f t="shared" si="469"/>
        <v>No</v>
      </c>
      <c r="AQ714" s="211" t="str">
        <f t="shared" si="470"/>
        <v/>
      </c>
      <c r="AR714" s="211" t="str">
        <f t="shared" si="471"/>
        <v/>
      </c>
      <c r="AS714" s="211" t="str">
        <f t="shared" si="472"/>
        <v/>
      </c>
      <c r="AT714" s="211" t="str">
        <f t="shared" si="473"/>
        <v>NO</v>
      </c>
      <c r="AU714" s="211" t="str">
        <f t="shared" si="474"/>
        <v/>
      </c>
      <c r="AV714" s="211" t="str">
        <f t="shared" si="475"/>
        <v/>
      </c>
      <c r="AW714" s="211" t="str">
        <f t="shared" si="476"/>
        <v/>
      </c>
      <c r="AX714" s="211" t="str">
        <f t="shared" si="479"/>
        <v>NO</v>
      </c>
      <c r="AY714" s="125" t="str">
        <f t="shared" si="480"/>
        <v/>
      </c>
    </row>
    <row r="715" spans="1:51" s="211" customFormat="1" x14ac:dyDescent="0.25">
      <c r="A715" s="211" t="s">
        <v>3736</v>
      </c>
      <c r="B715" s="211" t="s">
        <v>3736</v>
      </c>
      <c r="C715" s="211" t="str">
        <f t="shared" si="442"/>
        <v>Service Charge to Collection</v>
      </c>
      <c r="D715" s="211" t="str">
        <f t="shared" si="443"/>
        <v>Frais de service à la collecte</v>
      </c>
      <c r="E715" s="211" t="str">
        <f t="shared" si="444"/>
        <v/>
      </c>
      <c r="F715" s="211" t="str">
        <f t="shared" si="445"/>
        <v>Service Charge to Collection</v>
      </c>
      <c r="G715" s="211" t="str">
        <f t="shared" si="446"/>
        <v>Frais de service à la collecte</v>
      </c>
      <c r="H715" s="211" t="str">
        <f t="shared" si="447"/>
        <v>Service Charge to Collection</v>
      </c>
      <c r="I715" s="211" t="str">
        <f t="shared" si="477"/>
        <v>Frais de service à la collecte</v>
      </c>
      <c r="J715" s="211" t="str">
        <f t="shared" si="448"/>
        <v/>
      </c>
      <c r="K715" s="211" t="str">
        <f t="shared" si="449"/>
        <v/>
      </c>
      <c r="L715" s="211" t="str">
        <f t="shared" si="478"/>
        <v>Service</v>
      </c>
      <c r="M715" s="211" t="str">
        <f t="shared" si="450"/>
        <v>NO</v>
      </c>
      <c r="N715" s="211" t="str">
        <f t="shared" si="451"/>
        <v>Product</v>
      </c>
      <c r="O715" s="211" t="str">
        <f t="shared" si="452"/>
        <v>Promotion</v>
      </c>
      <c r="P715" s="211" t="str">
        <f t="shared" si="453"/>
        <v>One Time</v>
      </c>
      <c r="Q715" s="349">
        <v>43930</v>
      </c>
      <c r="R715" s="349"/>
      <c r="S715" s="211" t="str">
        <f t="shared" si="454"/>
        <v>NO</v>
      </c>
      <c r="T715" s="211" t="str">
        <f t="shared" si="455"/>
        <v>NO</v>
      </c>
      <c r="U715" s="211" t="str">
        <f t="shared" si="456"/>
        <v>NO</v>
      </c>
      <c r="V715" s="211" t="str">
        <f t="shared" si="457"/>
        <v>NO</v>
      </c>
      <c r="W715" s="211" t="str">
        <f t="shared" si="458"/>
        <v>NO</v>
      </c>
      <c r="X715" s="211">
        <v>0</v>
      </c>
      <c r="Y715" s="211" t="s">
        <v>3277</v>
      </c>
      <c r="Z715" s="211" t="s">
        <v>3275</v>
      </c>
      <c r="AA715" s="211" t="s">
        <v>3319</v>
      </c>
      <c r="AB715" s="211" t="s">
        <v>3286</v>
      </c>
      <c r="AC715" s="211" t="s">
        <v>3286</v>
      </c>
      <c r="AD715" s="211" t="s">
        <v>3320</v>
      </c>
      <c r="AE715" s="211" t="str">
        <f t="shared" si="459"/>
        <v>Service</v>
      </c>
      <c r="AF715" s="211" t="str">
        <f t="shared" si="460"/>
        <v>Service</v>
      </c>
      <c r="AG715" s="211" t="str">
        <f t="shared" si="461"/>
        <v>BADSERV</v>
      </c>
      <c r="AH715" s="211" t="str">
        <f t="shared" si="481"/>
        <v/>
      </c>
      <c r="AI715" s="211" t="str">
        <f t="shared" si="462"/>
        <v/>
      </c>
      <c r="AJ715" s="211" t="str">
        <f t="shared" si="463"/>
        <v/>
      </c>
      <c r="AK715" s="211" t="str">
        <f t="shared" si="464"/>
        <v/>
      </c>
      <c r="AL715" s="211" t="str">
        <f t="shared" si="465"/>
        <v/>
      </c>
      <c r="AM715" s="211" t="str">
        <f t="shared" si="466"/>
        <v>Offer</v>
      </c>
      <c r="AN715" s="211" t="str">
        <f t="shared" si="467"/>
        <v>No</v>
      </c>
      <c r="AO715" s="211" t="str">
        <f t="shared" si="468"/>
        <v>Yes</v>
      </c>
      <c r="AP715" s="211" t="str">
        <f t="shared" si="469"/>
        <v>No</v>
      </c>
      <c r="AQ715" s="211" t="str">
        <f t="shared" si="470"/>
        <v/>
      </c>
      <c r="AR715" s="211" t="str">
        <f t="shared" si="471"/>
        <v/>
      </c>
      <c r="AS715" s="211" t="str">
        <f t="shared" si="472"/>
        <v/>
      </c>
      <c r="AT715" s="211" t="str">
        <f t="shared" si="473"/>
        <v>NO</v>
      </c>
      <c r="AU715" s="211" t="str">
        <f t="shared" si="474"/>
        <v/>
      </c>
      <c r="AV715" s="211" t="str">
        <f t="shared" si="475"/>
        <v/>
      </c>
      <c r="AW715" s="211" t="str">
        <f t="shared" si="476"/>
        <v/>
      </c>
      <c r="AX715" s="211" t="str">
        <f t="shared" si="479"/>
        <v>NO</v>
      </c>
      <c r="AY715" s="125" t="str">
        <f t="shared" si="480"/>
        <v/>
      </c>
    </row>
    <row r="716" spans="1:51" s="211" customFormat="1" x14ac:dyDescent="0.25">
      <c r="A716" s="211" t="s">
        <v>3737</v>
      </c>
      <c r="B716" s="211" t="s">
        <v>3737</v>
      </c>
      <c r="C716" s="211" t="str">
        <f t="shared" si="442"/>
        <v>US Service Charge Written Off</v>
      </c>
      <c r="D716" s="211" t="str">
        <f t="shared" si="443"/>
        <v>Frais de service américains radié</v>
      </c>
      <c r="E716" s="211" t="str">
        <f t="shared" si="444"/>
        <v/>
      </c>
      <c r="F716" s="211" t="str">
        <f t="shared" si="445"/>
        <v>US Service Charge Written Off</v>
      </c>
      <c r="G716" s="211" t="str">
        <f t="shared" si="446"/>
        <v>Frais de service américains radié</v>
      </c>
      <c r="H716" s="211" t="str">
        <f t="shared" si="447"/>
        <v>US Service Charge Written Off</v>
      </c>
      <c r="I716" s="211" t="str">
        <f t="shared" si="477"/>
        <v>Frais de service américains radié</v>
      </c>
      <c r="J716" s="211" t="str">
        <f t="shared" si="448"/>
        <v/>
      </c>
      <c r="K716" s="211" t="str">
        <f t="shared" si="449"/>
        <v/>
      </c>
      <c r="L716" s="211" t="str">
        <f t="shared" si="478"/>
        <v>Service</v>
      </c>
      <c r="M716" s="211" t="str">
        <f t="shared" si="450"/>
        <v>NO</v>
      </c>
      <c r="N716" s="211" t="str">
        <f t="shared" si="451"/>
        <v>Product</v>
      </c>
      <c r="O716" s="211" t="str">
        <f t="shared" si="452"/>
        <v>Promotion</v>
      </c>
      <c r="P716" s="211" t="str">
        <f t="shared" si="453"/>
        <v>One Time</v>
      </c>
      <c r="Q716" s="349">
        <v>43930</v>
      </c>
      <c r="R716" s="349"/>
      <c r="S716" s="211" t="str">
        <f t="shared" si="454"/>
        <v>NO</v>
      </c>
      <c r="T716" s="211" t="str">
        <f t="shared" si="455"/>
        <v>NO</v>
      </c>
      <c r="U716" s="211" t="str">
        <f t="shared" si="456"/>
        <v>NO</v>
      </c>
      <c r="V716" s="211" t="str">
        <f t="shared" si="457"/>
        <v>NO</v>
      </c>
      <c r="W716" s="211" t="str">
        <f t="shared" si="458"/>
        <v>NO</v>
      </c>
      <c r="X716" s="211">
        <v>0</v>
      </c>
      <c r="Y716" s="211" t="s">
        <v>3277</v>
      </c>
      <c r="Z716" s="211" t="s">
        <v>3275</v>
      </c>
      <c r="AA716" s="211" t="s">
        <v>3319</v>
      </c>
      <c r="AB716" s="211" t="s">
        <v>3286</v>
      </c>
      <c r="AC716" s="211" t="s">
        <v>3286</v>
      </c>
      <c r="AD716" s="211" t="s">
        <v>3320</v>
      </c>
      <c r="AE716" s="211" t="str">
        <f t="shared" si="459"/>
        <v>Service</v>
      </c>
      <c r="AF716" s="211" t="str">
        <f t="shared" si="460"/>
        <v>Service</v>
      </c>
      <c r="AG716" s="211" t="str">
        <f t="shared" si="461"/>
        <v>BADUSSERV</v>
      </c>
      <c r="AH716" s="211" t="str">
        <f t="shared" si="481"/>
        <v/>
      </c>
      <c r="AI716" s="211" t="str">
        <f t="shared" si="462"/>
        <v/>
      </c>
      <c r="AJ716" s="211" t="str">
        <f t="shared" si="463"/>
        <v/>
      </c>
      <c r="AK716" s="211" t="str">
        <f t="shared" si="464"/>
        <v/>
      </c>
      <c r="AL716" s="211" t="str">
        <f t="shared" si="465"/>
        <v/>
      </c>
      <c r="AM716" s="211" t="str">
        <f t="shared" si="466"/>
        <v>Offer</v>
      </c>
      <c r="AN716" s="211" t="str">
        <f t="shared" si="467"/>
        <v>No</v>
      </c>
      <c r="AO716" s="211" t="str">
        <f t="shared" si="468"/>
        <v>Yes</v>
      </c>
      <c r="AP716" s="211" t="str">
        <f t="shared" si="469"/>
        <v>No</v>
      </c>
      <c r="AQ716" s="211" t="str">
        <f t="shared" si="470"/>
        <v/>
      </c>
      <c r="AR716" s="211" t="str">
        <f t="shared" si="471"/>
        <v/>
      </c>
      <c r="AS716" s="211" t="str">
        <f t="shared" si="472"/>
        <v/>
      </c>
      <c r="AT716" s="211" t="str">
        <f t="shared" si="473"/>
        <v>NO</v>
      </c>
      <c r="AU716" s="211" t="str">
        <f t="shared" si="474"/>
        <v/>
      </c>
      <c r="AV716" s="211" t="str">
        <f t="shared" si="475"/>
        <v/>
      </c>
      <c r="AW716" s="211" t="str">
        <f t="shared" si="476"/>
        <v/>
      </c>
      <c r="AX716" s="211" t="str">
        <f t="shared" si="479"/>
        <v>NO</v>
      </c>
      <c r="AY716" s="125" t="str">
        <f t="shared" si="480"/>
        <v/>
      </c>
    </row>
    <row r="717" spans="1:51" s="211" customFormat="1" x14ac:dyDescent="0.25">
      <c r="A717" s="211" t="s">
        <v>3738</v>
      </c>
      <c r="B717" s="211" t="s">
        <v>3738</v>
      </c>
      <c r="C717" s="211" t="str">
        <f t="shared" si="442"/>
        <v>VR Service Fees to Collection</v>
      </c>
      <c r="D717" s="211" t="str">
        <f t="shared" si="443"/>
        <v>Frais de service VR à la perception</v>
      </c>
      <c r="E717" s="211" t="str">
        <f t="shared" si="444"/>
        <v/>
      </c>
      <c r="F717" s="211" t="str">
        <f t="shared" si="445"/>
        <v>VR Service Fees to Collection</v>
      </c>
      <c r="G717" s="211" t="str">
        <f t="shared" si="446"/>
        <v>Frais de service VR à la perception</v>
      </c>
      <c r="H717" s="211" t="str">
        <f t="shared" si="447"/>
        <v>VR Service Fees to Collection</v>
      </c>
      <c r="I717" s="211" t="str">
        <f t="shared" si="477"/>
        <v>Frais de service VR à la perception</v>
      </c>
      <c r="J717" s="211" t="str">
        <f t="shared" si="448"/>
        <v/>
      </c>
      <c r="K717" s="211" t="str">
        <f t="shared" si="449"/>
        <v/>
      </c>
      <c r="L717" s="211" t="str">
        <f t="shared" si="478"/>
        <v>Service</v>
      </c>
      <c r="M717" s="211" t="str">
        <f t="shared" si="450"/>
        <v>NO</v>
      </c>
      <c r="N717" s="211" t="str">
        <f t="shared" si="451"/>
        <v>Product</v>
      </c>
      <c r="O717" s="211" t="str">
        <f t="shared" si="452"/>
        <v>Promotion</v>
      </c>
      <c r="P717" s="211" t="str">
        <f t="shared" si="453"/>
        <v>One Time</v>
      </c>
      <c r="Q717" s="349">
        <v>43930</v>
      </c>
      <c r="R717" s="349"/>
      <c r="S717" s="211" t="str">
        <f t="shared" si="454"/>
        <v>NO</v>
      </c>
      <c r="T717" s="211" t="str">
        <f t="shared" si="455"/>
        <v>NO</v>
      </c>
      <c r="U717" s="211" t="str">
        <f t="shared" si="456"/>
        <v>NO</v>
      </c>
      <c r="V717" s="211" t="str">
        <f t="shared" si="457"/>
        <v>NO</v>
      </c>
      <c r="W717" s="211" t="str">
        <f t="shared" si="458"/>
        <v>NO</v>
      </c>
      <c r="X717" s="211">
        <v>0</v>
      </c>
      <c r="Y717" s="211" t="s">
        <v>3277</v>
      </c>
      <c r="Z717" s="211" t="s">
        <v>3275</v>
      </c>
      <c r="AA717" s="211" t="s">
        <v>3319</v>
      </c>
      <c r="AB717" s="211" t="s">
        <v>3286</v>
      </c>
      <c r="AC717" s="211" t="s">
        <v>3286</v>
      </c>
      <c r="AD717" s="211" t="s">
        <v>3320</v>
      </c>
      <c r="AE717" s="211" t="str">
        <f t="shared" si="459"/>
        <v>Service</v>
      </c>
      <c r="AF717" s="211" t="str">
        <f t="shared" si="460"/>
        <v>Service</v>
      </c>
      <c r="AG717" s="211" t="str">
        <f t="shared" si="461"/>
        <v>BADVR</v>
      </c>
      <c r="AH717" s="211" t="str">
        <f t="shared" si="481"/>
        <v/>
      </c>
      <c r="AI717" s="211" t="str">
        <f t="shared" si="462"/>
        <v/>
      </c>
      <c r="AJ717" s="211" t="str">
        <f t="shared" si="463"/>
        <v/>
      </c>
      <c r="AK717" s="211" t="str">
        <f t="shared" si="464"/>
        <v/>
      </c>
      <c r="AL717" s="211" t="str">
        <f t="shared" si="465"/>
        <v/>
      </c>
      <c r="AM717" s="211" t="str">
        <f t="shared" si="466"/>
        <v>Offer</v>
      </c>
      <c r="AN717" s="211" t="str">
        <f t="shared" si="467"/>
        <v>No</v>
      </c>
      <c r="AO717" s="211" t="str">
        <f t="shared" si="468"/>
        <v>Yes</v>
      </c>
      <c r="AP717" s="211" t="str">
        <f t="shared" si="469"/>
        <v>No</v>
      </c>
      <c r="AQ717" s="211" t="str">
        <f t="shared" si="470"/>
        <v/>
      </c>
      <c r="AR717" s="211" t="str">
        <f t="shared" si="471"/>
        <v/>
      </c>
      <c r="AS717" s="211" t="str">
        <f t="shared" si="472"/>
        <v/>
      </c>
      <c r="AT717" s="211" t="str">
        <f t="shared" si="473"/>
        <v>NO</v>
      </c>
      <c r="AU717" s="211" t="str">
        <f t="shared" si="474"/>
        <v/>
      </c>
      <c r="AV717" s="211" t="str">
        <f t="shared" si="475"/>
        <v/>
      </c>
      <c r="AW717" s="211" t="str">
        <f t="shared" si="476"/>
        <v/>
      </c>
      <c r="AX717" s="211" t="str">
        <f t="shared" si="479"/>
        <v>NO</v>
      </c>
      <c r="AY717" s="125" t="str">
        <f t="shared" si="480"/>
        <v/>
      </c>
    </row>
    <row r="718" spans="1:51" s="211" customFormat="1" x14ac:dyDescent="0.25">
      <c r="A718" s="211" t="s">
        <v>1213</v>
      </c>
      <c r="B718" s="211" t="s">
        <v>1213</v>
      </c>
      <c r="C718" s="211" t="str">
        <f t="shared" si="442"/>
        <v>Equipment - Basic Package Missing</v>
      </c>
      <c r="D718" s="211" t="str">
        <f t="shared" si="443"/>
        <v>Équipement - Paquet de base manquant</v>
      </c>
      <c r="E718" s="211" t="str">
        <f t="shared" si="444"/>
        <v/>
      </c>
      <c r="F718" s="211" t="str">
        <f t="shared" si="445"/>
        <v>Equipment - Basic Package Missing</v>
      </c>
      <c r="G718" s="211" t="str">
        <f t="shared" si="446"/>
        <v>Équipement - Paquet de base manquant</v>
      </c>
      <c r="H718" s="211" t="str">
        <f t="shared" si="447"/>
        <v>Equipment - Basic Package Missing</v>
      </c>
      <c r="I718" s="211" t="str">
        <f t="shared" si="477"/>
        <v>Équipement - Paquet de base manquant</v>
      </c>
      <c r="J718" s="211" t="str">
        <f t="shared" si="448"/>
        <v/>
      </c>
      <c r="K718" s="211" t="str">
        <f t="shared" si="449"/>
        <v/>
      </c>
      <c r="L718" s="211" t="str">
        <f t="shared" si="478"/>
        <v>Inventory</v>
      </c>
      <c r="M718" s="211" t="str">
        <f t="shared" si="450"/>
        <v>NO</v>
      </c>
      <c r="N718" s="211" t="str">
        <f t="shared" si="451"/>
        <v>Product</v>
      </c>
      <c r="O718" s="211" t="str">
        <f t="shared" si="452"/>
        <v>Misc</v>
      </c>
      <c r="P718" s="211" t="str">
        <f t="shared" si="453"/>
        <v>One Time</v>
      </c>
      <c r="Q718" s="349">
        <v>43930</v>
      </c>
      <c r="R718" s="349"/>
      <c r="S718" s="211" t="str">
        <f t="shared" si="454"/>
        <v>NO</v>
      </c>
      <c r="T718" s="211" t="str">
        <f t="shared" si="455"/>
        <v>NO</v>
      </c>
      <c r="U718" s="211" t="str">
        <f t="shared" si="456"/>
        <v>NO</v>
      </c>
      <c r="V718" s="211" t="str">
        <f t="shared" si="457"/>
        <v>NO</v>
      </c>
      <c r="W718" s="211" t="str">
        <f t="shared" si="458"/>
        <v>NO</v>
      </c>
      <c r="X718" s="211">
        <v>0</v>
      </c>
      <c r="Y718" s="211" t="s">
        <v>3277</v>
      </c>
      <c r="Z718" s="211" t="s">
        <v>3275</v>
      </c>
      <c r="AA718" s="211" t="s">
        <v>3319</v>
      </c>
      <c r="AB718" s="211" t="s">
        <v>3286</v>
      </c>
      <c r="AC718" s="211" t="s">
        <v>3286</v>
      </c>
      <c r="AD718" s="211" t="s">
        <v>3320</v>
      </c>
      <c r="AE718" s="211">
        <f t="shared" si="459"/>
        <v>0</v>
      </c>
      <c r="AF718" s="211" t="str">
        <f t="shared" si="460"/>
        <v>Service</v>
      </c>
      <c r="AG718" s="211" t="str">
        <f t="shared" si="461"/>
        <v/>
      </c>
      <c r="AH718" s="211" t="str">
        <f t="shared" si="481"/>
        <v/>
      </c>
      <c r="AI718" s="211" t="str">
        <f t="shared" si="462"/>
        <v/>
      </c>
      <c r="AJ718" s="211" t="str">
        <f t="shared" si="463"/>
        <v/>
      </c>
      <c r="AK718" s="211" t="str">
        <f t="shared" si="464"/>
        <v/>
      </c>
      <c r="AL718" s="211" t="str">
        <f t="shared" si="465"/>
        <v/>
      </c>
      <c r="AM718" s="211" t="str">
        <f t="shared" si="466"/>
        <v/>
      </c>
      <c r="AN718" s="211" t="str">
        <f t="shared" si="467"/>
        <v>No</v>
      </c>
      <c r="AO718" s="211" t="str">
        <f t="shared" si="468"/>
        <v>Yes</v>
      </c>
      <c r="AP718" s="211" t="str">
        <f t="shared" si="469"/>
        <v>No</v>
      </c>
      <c r="AQ718" s="211" t="str">
        <f t="shared" si="470"/>
        <v/>
      </c>
      <c r="AR718" s="211" t="str">
        <f t="shared" si="471"/>
        <v/>
      </c>
      <c r="AS718" s="211" t="str">
        <f t="shared" si="472"/>
        <v/>
      </c>
      <c r="AT718" s="211" t="str">
        <f t="shared" si="473"/>
        <v/>
      </c>
      <c r="AU718" s="211" t="str">
        <f t="shared" si="474"/>
        <v/>
      </c>
      <c r="AV718" s="211" t="str">
        <f t="shared" si="475"/>
        <v/>
      </c>
      <c r="AW718" s="211" t="str">
        <f t="shared" si="476"/>
        <v/>
      </c>
      <c r="AX718" s="211" t="str">
        <f t="shared" si="479"/>
        <v>NO</v>
      </c>
      <c r="AY718" s="125" t="str">
        <f t="shared" si="480"/>
        <v/>
      </c>
    </row>
    <row r="719" spans="1:51" s="211" customFormat="1" x14ac:dyDescent="0.25">
      <c r="A719" s="211" t="s">
        <v>3758</v>
      </c>
      <c r="B719" s="211" t="s">
        <v>3758</v>
      </c>
      <c r="C719" s="211" t="str">
        <f t="shared" si="442"/>
        <v>$10 OFF BRS</v>
      </c>
      <c r="D719" s="211" t="str">
        <f t="shared" si="443"/>
        <v>10 $ DE MOINS QUE BRS</v>
      </c>
      <c r="E719" s="211" t="str">
        <f t="shared" si="444"/>
        <v/>
      </c>
      <c r="F719" s="211" t="str">
        <f t="shared" si="445"/>
        <v>$10 OFF BRS</v>
      </c>
      <c r="G719" s="211" t="str">
        <f t="shared" si="446"/>
        <v>10 $ DE MOINS QUE BRS</v>
      </c>
      <c r="H719" s="211" t="str">
        <f t="shared" si="447"/>
        <v>$10 OFF BRS</v>
      </c>
      <c r="I719" s="211" t="str">
        <f t="shared" si="477"/>
        <v>10 $ DE MOINS QUE BRS</v>
      </c>
      <c r="J719" s="211" t="str">
        <f t="shared" si="448"/>
        <v/>
      </c>
      <c r="K719" s="211" t="str">
        <f t="shared" si="449"/>
        <v/>
      </c>
      <c r="L719" s="211" t="str">
        <f t="shared" si="478"/>
        <v>Service</v>
      </c>
      <c r="M719" s="211" t="str">
        <f t="shared" si="450"/>
        <v>YES</v>
      </c>
      <c r="N719" s="211" t="str">
        <f t="shared" si="451"/>
        <v>Product</v>
      </c>
      <c r="O719" s="211" t="str">
        <f t="shared" si="452"/>
        <v>Promotion</v>
      </c>
      <c r="P719" s="211" t="str">
        <f t="shared" si="453"/>
        <v>RMR</v>
      </c>
      <c r="Q719" s="349">
        <v>43930</v>
      </c>
      <c r="R719" s="349"/>
      <c r="S719" s="211" t="str">
        <f t="shared" si="454"/>
        <v>NO</v>
      </c>
      <c r="T719" s="211" t="str">
        <f t="shared" si="455"/>
        <v>NO</v>
      </c>
      <c r="U719" s="211" t="str">
        <f t="shared" si="456"/>
        <v>NO</v>
      </c>
      <c r="V719" s="211" t="str">
        <f t="shared" si="457"/>
        <v>NO</v>
      </c>
      <c r="W719" s="211" t="str">
        <f t="shared" si="458"/>
        <v>NO</v>
      </c>
      <c r="X719" s="211">
        <v>0</v>
      </c>
      <c r="Y719" s="211" t="s">
        <v>3277</v>
      </c>
      <c r="Z719" s="211" t="s">
        <v>3275</v>
      </c>
      <c r="AA719" s="211" t="s">
        <v>3319</v>
      </c>
      <c r="AB719" s="211" t="s">
        <v>3286</v>
      </c>
      <c r="AC719" s="211" t="s">
        <v>3286</v>
      </c>
      <c r="AD719" s="211" t="s">
        <v>3320</v>
      </c>
      <c r="AE719" s="211" t="str">
        <f t="shared" si="459"/>
        <v>Service</v>
      </c>
      <c r="AF719" s="211" t="str">
        <f t="shared" si="460"/>
        <v>Service</v>
      </c>
      <c r="AG719" s="211" t="str">
        <f t="shared" si="461"/>
        <v>BRS$10DISC</v>
      </c>
      <c r="AH719" s="211" t="str">
        <f t="shared" si="481"/>
        <v/>
      </c>
      <c r="AI719" s="211" t="str">
        <f t="shared" si="462"/>
        <v>NO</v>
      </c>
      <c r="AJ719" s="211" t="str">
        <f t="shared" si="463"/>
        <v/>
      </c>
      <c r="AK719" s="211" t="str">
        <f t="shared" si="464"/>
        <v/>
      </c>
      <c r="AL719" s="211" t="str">
        <f t="shared" si="465"/>
        <v/>
      </c>
      <c r="AM719" s="211" t="str">
        <f t="shared" si="466"/>
        <v>Offer</v>
      </c>
      <c r="AN719" s="211" t="str">
        <f t="shared" si="467"/>
        <v>No</v>
      </c>
      <c r="AO719" s="211" t="str">
        <f t="shared" si="468"/>
        <v>Yes</v>
      </c>
      <c r="AP719" s="211" t="str">
        <f t="shared" si="469"/>
        <v>No</v>
      </c>
      <c r="AQ719" s="211" t="str">
        <f t="shared" si="470"/>
        <v/>
      </c>
      <c r="AR719" s="211" t="str">
        <f t="shared" si="471"/>
        <v/>
      </c>
      <c r="AS719" s="211" t="str">
        <f t="shared" si="472"/>
        <v/>
      </c>
      <c r="AT719" s="211" t="str">
        <f t="shared" si="473"/>
        <v>NO</v>
      </c>
      <c r="AU719" s="211" t="str">
        <f t="shared" si="474"/>
        <v/>
      </c>
      <c r="AV719" s="211" t="str">
        <f t="shared" si="475"/>
        <v/>
      </c>
      <c r="AW719" s="211" t="str">
        <f t="shared" si="476"/>
        <v/>
      </c>
      <c r="AX719" s="211" t="str">
        <f t="shared" si="479"/>
        <v>NO</v>
      </c>
      <c r="AY719" s="125" t="str">
        <f t="shared" si="480"/>
        <v/>
      </c>
    </row>
    <row r="720" spans="1:51" s="211" customFormat="1" x14ac:dyDescent="0.25">
      <c r="A720" s="211" t="s">
        <v>3759</v>
      </c>
      <c r="B720" s="211" t="s">
        <v>3759</v>
      </c>
      <c r="C720" s="211" t="str">
        <f t="shared" si="442"/>
        <v>Bulk Discount for Multiple Accounts</v>
      </c>
      <c r="D720" s="211" t="str">
        <f t="shared" si="443"/>
        <v>Remise en vrac pour les comptes multiples</v>
      </c>
      <c r="E720" s="211" t="str">
        <f t="shared" si="444"/>
        <v/>
      </c>
      <c r="F720" s="211" t="str">
        <f t="shared" si="445"/>
        <v>Bulk Discount for Multiple Accounts</v>
      </c>
      <c r="G720" s="211" t="str">
        <f t="shared" si="446"/>
        <v>Remise en vrac pour les comptes multiples</v>
      </c>
      <c r="H720" s="211" t="str">
        <f t="shared" si="447"/>
        <v>Bulk Discount for Multiple Accounts</v>
      </c>
      <c r="I720" s="211" t="str">
        <f t="shared" si="477"/>
        <v>Remise en vrac pour les comptes multiples</v>
      </c>
      <c r="J720" s="211" t="str">
        <f t="shared" si="448"/>
        <v/>
      </c>
      <c r="K720" s="211" t="str">
        <f t="shared" si="449"/>
        <v/>
      </c>
      <c r="L720" s="211" t="str">
        <f t="shared" si="478"/>
        <v>Service</v>
      </c>
      <c r="M720" s="211" t="str">
        <f t="shared" si="450"/>
        <v>YES</v>
      </c>
      <c r="N720" s="211" t="str">
        <f t="shared" si="451"/>
        <v>Product</v>
      </c>
      <c r="O720" s="211" t="str">
        <f t="shared" si="452"/>
        <v>Promotion</v>
      </c>
      <c r="P720" s="211" t="str">
        <f t="shared" si="453"/>
        <v>RMR</v>
      </c>
      <c r="Q720" s="349">
        <v>43930</v>
      </c>
      <c r="R720" s="349"/>
      <c r="S720" s="211" t="str">
        <f t="shared" si="454"/>
        <v>NO</v>
      </c>
      <c r="T720" s="211" t="str">
        <f t="shared" si="455"/>
        <v>NO</v>
      </c>
      <c r="U720" s="211" t="str">
        <f t="shared" si="456"/>
        <v>NO</v>
      </c>
      <c r="V720" s="211" t="str">
        <f t="shared" si="457"/>
        <v>NO</v>
      </c>
      <c r="W720" s="211" t="str">
        <f t="shared" si="458"/>
        <v>NO</v>
      </c>
      <c r="X720" s="211">
        <v>0</v>
      </c>
      <c r="Y720" s="211" t="s">
        <v>3277</v>
      </c>
      <c r="Z720" s="211" t="s">
        <v>3275</v>
      </c>
      <c r="AA720" s="211" t="s">
        <v>3319</v>
      </c>
      <c r="AB720" s="211" t="s">
        <v>3286</v>
      </c>
      <c r="AC720" s="211" t="s">
        <v>3286</v>
      </c>
      <c r="AD720" s="211" t="s">
        <v>3320</v>
      </c>
      <c r="AE720" s="211" t="str">
        <f t="shared" si="459"/>
        <v>Service</v>
      </c>
      <c r="AF720" s="211" t="str">
        <f t="shared" si="460"/>
        <v>Service</v>
      </c>
      <c r="AG720" s="211" t="str">
        <f t="shared" si="461"/>
        <v>BULK_DISC</v>
      </c>
      <c r="AH720" s="211" t="str">
        <f t="shared" si="481"/>
        <v/>
      </c>
      <c r="AI720" s="211" t="str">
        <f t="shared" si="462"/>
        <v>NO</v>
      </c>
      <c r="AJ720" s="211" t="str">
        <f t="shared" si="463"/>
        <v/>
      </c>
      <c r="AK720" s="211" t="str">
        <f t="shared" si="464"/>
        <v/>
      </c>
      <c r="AL720" s="211" t="str">
        <f t="shared" si="465"/>
        <v/>
      </c>
      <c r="AM720" s="211" t="str">
        <f t="shared" si="466"/>
        <v>Offer</v>
      </c>
      <c r="AN720" s="211" t="str">
        <f t="shared" si="467"/>
        <v>No</v>
      </c>
      <c r="AO720" s="211" t="str">
        <f t="shared" si="468"/>
        <v>Yes</v>
      </c>
      <c r="AP720" s="211" t="str">
        <f t="shared" si="469"/>
        <v>No</v>
      </c>
      <c r="AQ720" s="211" t="str">
        <f t="shared" si="470"/>
        <v/>
      </c>
      <c r="AR720" s="211" t="str">
        <f t="shared" si="471"/>
        <v/>
      </c>
      <c r="AS720" s="211" t="str">
        <f t="shared" si="472"/>
        <v/>
      </c>
      <c r="AT720" s="211" t="str">
        <f t="shared" si="473"/>
        <v>NO</v>
      </c>
      <c r="AU720" s="211" t="str">
        <f t="shared" si="474"/>
        <v/>
      </c>
      <c r="AV720" s="211" t="str">
        <f t="shared" si="475"/>
        <v/>
      </c>
      <c r="AW720" s="211" t="str">
        <f t="shared" si="476"/>
        <v/>
      </c>
      <c r="AX720" s="211" t="str">
        <f t="shared" si="479"/>
        <v>NO</v>
      </c>
      <c r="AY720" s="125" t="str">
        <f t="shared" si="480"/>
        <v/>
      </c>
    </row>
    <row r="721" spans="1:51" s="211" customFormat="1" x14ac:dyDescent="0.25">
      <c r="A721" s="211" t="s">
        <v>1816</v>
      </c>
      <c r="B721" s="211" t="s">
        <v>1816</v>
      </c>
      <c r="C721" s="211" t="str">
        <f t="shared" si="442"/>
        <v>Alarmforce Bulk Discount for Multi Accounts</v>
      </c>
      <c r="D721" s="211" t="str">
        <f t="shared" si="443"/>
        <v>Réduction en vrac Alarmforce pour les comptes multiples</v>
      </c>
      <c r="E721" s="211" t="str">
        <f t="shared" si="444"/>
        <v/>
      </c>
      <c r="F721" s="211" t="str">
        <f t="shared" si="445"/>
        <v>Alarmforce Bulk Discount for Multi Accounts</v>
      </c>
      <c r="G721" s="211" t="str">
        <f t="shared" si="446"/>
        <v>Réduction en vrac Alarmforce pour les comptes multiples</v>
      </c>
      <c r="H721" s="211" t="str">
        <f t="shared" si="447"/>
        <v>Alarmforce Bulk Discount for Multi Accounts</v>
      </c>
      <c r="I721" s="211" t="str">
        <f t="shared" si="477"/>
        <v>Réduction en vrac Alarmforce pour les comptes multiples</v>
      </c>
      <c r="J721" s="211" t="str">
        <f t="shared" si="448"/>
        <v/>
      </c>
      <c r="K721" s="211" t="str">
        <f t="shared" si="449"/>
        <v/>
      </c>
      <c r="L721" s="211" t="str">
        <f t="shared" si="478"/>
        <v>Service</v>
      </c>
      <c r="M721" s="211" t="str">
        <f t="shared" si="450"/>
        <v>YES</v>
      </c>
      <c r="N721" s="211" t="str">
        <f t="shared" si="451"/>
        <v>Product</v>
      </c>
      <c r="O721" s="211" t="str">
        <f t="shared" si="452"/>
        <v>Promotion</v>
      </c>
      <c r="P721" s="211" t="str">
        <f t="shared" si="453"/>
        <v>RMR</v>
      </c>
      <c r="Q721" s="349">
        <v>43930</v>
      </c>
      <c r="R721" s="349"/>
      <c r="S721" s="211" t="str">
        <f t="shared" si="454"/>
        <v>NO</v>
      </c>
      <c r="T721" s="211" t="str">
        <f t="shared" si="455"/>
        <v>NO</v>
      </c>
      <c r="U721" s="211" t="str">
        <f t="shared" si="456"/>
        <v>NO</v>
      </c>
      <c r="V721" s="211" t="str">
        <f t="shared" si="457"/>
        <v>NO</v>
      </c>
      <c r="W721" s="211" t="str">
        <f t="shared" si="458"/>
        <v>NO</v>
      </c>
      <c r="X721" s="211">
        <v>0</v>
      </c>
      <c r="Y721" s="211" t="s">
        <v>3277</v>
      </c>
      <c r="Z721" s="211" t="s">
        <v>3275</v>
      </c>
      <c r="AA721" s="211" t="s">
        <v>3319</v>
      </c>
      <c r="AB721" s="211" t="s">
        <v>3286</v>
      </c>
      <c r="AC721" s="211" t="s">
        <v>3286</v>
      </c>
      <c r="AD721" s="211" t="s">
        <v>3320</v>
      </c>
      <c r="AE721" s="211" t="str">
        <f t="shared" si="459"/>
        <v>Service</v>
      </c>
      <c r="AF721" s="211" t="str">
        <f t="shared" si="460"/>
        <v>Service</v>
      </c>
      <c r="AG721" s="211" t="str">
        <f t="shared" si="461"/>
        <v>BULK_DISC_SP</v>
      </c>
      <c r="AH721" s="211" t="str">
        <f t="shared" si="481"/>
        <v/>
      </c>
      <c r="AI721" s="211" t="str">
        <f t="shared" si="462"/>
        <v>NO</v>
      </c>
      <c r="AJ721" s="211" t="str">
        <f t="shared" si="463"/>
        <v/>
      </c>
      <c r="AK721" s="211" t="str">
        <f t="shared" si="464"/>
        <v/>
      </c>
      <c r="AL721" s="211" t="str">
        <f t="shared" si="465"/>
        <v/>
      </c>
      <c r="AM721" s="211" t="str">
        <f t="shared" si="466"/>
        <v>Offer</v>
      </c>
      <c r="AN721" s="211" t="str">
        <f t="shared" si="467"/>
        <v>No</v>
      </c>
      <c r="AO721" s="211" t="str">
        <f t="shared" si="468"/>
        <v>Yes</v>
      </c>
      <c r="AP721" s="211" t="str">
        <f t="shared" si="469"/>
        <v>No</v>
      </c>
      <c r="AQ721" s="211" t="str">
        <f t="shared" si="470"/>
        <v/>
      </c>
      <c r="AR721" s="211" t="str">
        <f t="shared" si="471"/>
        <v/>
      </c>
      <c r="AS721" s="211" t="str">
        <f t="shared" si="472"/>
        <v/>
      </c>
      <c r="AT721" s="211" t="str">
        <f t="shared" si="473"/>
        <v>NO</v>
      </c>
      <c r="AU721" s="211" t="str">
        <f t="shared" si="474"/>
        <v/>
      </c>
      <c r="AV721" s="211" t="str">
        <f t="shared" si="475"/>
        <v/>
      </c>
      <c r="AW721" s="211" t="str">
        <f t="shared" si="476"/>
        <v/>
      </c>
      <c r="AX721" s="211" t="str">
        <f t="shared" si="479"/>
        <v>NO</v>
      </c>
      <c r="AY721" s="125" t="str">
        <f t="shared" si="480"/>
        <v/>
      </c>
    </row>
    <row r="722" spans="1:51" s="211" customFormat="1" x14ac:dyDescent="0.25">
      <c r="A722" s="211" t="s">
        <v>1818</v>
      </c>
      <c r="B722" s="211" t="s">
        <v>1818</v>
      </c>
      <c r="C722" s="211" t="str">
        <f t="shared" si="442"/>
        <v>Customer provided liftMaster MyQ Internet Gateway</v>
      </c>
      <c r="D722" s="211" t="str">
        <f t="shared" si="443"/>
        <v>Client fourni liftMaster MyQ Internet Gateway</v>
      </c>
      <c r="E722" s="211" t="str">
        <f t="shared" si="444"/>
        <v/>
      </c>
      <c r="F722" s="211" t="str">
        <f t="shared" si="445"/>
        <v>Customer provided liftMaster MyQ Internet Gateway</v>
      </c>
      <c r="G722" s="211" t="str">
        <f t="shared" si="446"/>
        <v>Client fourni liftMaster MyQ Internet Gateway</v>
      </c>
      <c r="H722" s="211" t="str">
        <f t="shared" si="447"/>
        <v>Customer provided liftMaster MyQ Internet Gateway</v>
      </c>
      <c r="I722" s="211" t="str">
        <f t="shared" si="477"/>
        <v>Client fourni liftMaster MyQ Internet Gateway</v>
      </c>
      <c r="J722" s="211" t="str">
        <f t="shared" si="448"/>
        <v/>
      </c>
      <c r="K722" s="211" t="str">
        <f t="shared" si="449"/>
        <v>C_LIFTMASTER</v>
      </c>
      <c r="L722" s="211" t="str">
        <f t="shared" si="478"/>
        <v>Service</v>
      </c>
      <c r="M722" s="211" t="str">
        <f t="shared" si="450"/>
        <v>YES</v>
      </c>
      <c r="N722" s="211" t="str">
        <f t="shared" si="451"/>
        <v>Product</v>
      </c>
      <c r="O722" s="211" t="str">
        <f t="shared" si="452"/>
        <v>Service</v>
      </c>
      <c r="P722" s="211" t="str">
        <f t="shared" si="453"/>
        <v>One Time</v>
      </c>
      <c r="Q722" s="349">
        <v>43930</v>
      </c>
      <c r="R722" s="349"/>
      <c r="S722" s="211" t="str">
        <f t="shared" si="454"/>
        <v>NO</v>
      </c>
      <c r="T722" s="211" t="str">
        <f t="shared" si="455"/>
        <v>YES</v>
      </c>
      <c r="U722" s="211" t="str">
        <f t="shared" si="456"/>
        <v>NO</v>
      </c>
      <c r="V722" s="211" t="str">
        <f t="shared" si="457"/>
        <v>NO</v>
      </c>
      <c r="W722" s="211" t="str">
        <f t="shared" si="458"/>
        <v>NO</v>
      </c>
      <c r="X722" s="211">
        <v>0</v>
      </c>
      <c r="Y722" s="211" t="s">
        <v>3277</v>
      </c>
      <c r="Z722" s="211" t="s">
        <v>3275</v>
      </c>
      <c r="AA722" s="211" t="s">
        <v>3319</v>
      </c>
      <c r="AB722" s="211" t="s">
        <v>3286</v>
      </c>
      <c r="AC722" s="211" t="s">
        <v>3286</v>
      </c>
      <c r="AD722" s="211" t="s">
        <v>3320</v>
      </c>
      <c r="AE722" s="211" t="str">
        <f t="shared" si="459"/>
        <v>Service</v>
      </c>
      <c r="AF722" s="211" t="str">
        <f t="shared" si="460"/>
        <v>Service</v>
      </c>
      <c r="AG722" s="211" t="str">
        <f t="shared" si="461"/>
        <v/>
      </c>
      <c r="AH722" s="211" t="str">
        <f t="shared" si="481"/>
        <v>X</v>
      </c>
      <c r="AI722" s="211" t="str">
        <f t="shared" si="462"/>
        <v/>
      </c>
      <c r="AJ722" s="211" t="str">
        <f t="shared" si="463"/>
        <v/>
      </c>
      <c r="AK722" s="211" t="str">
        <f t="shared" si="464"/>
        <v/>
      </c>
      <c r="AL722" s="211" t="str">
        <f t="shared" si="465"/>
        <v/>
      </c>
      <c r="AM722" s="211" t="str">
        <f t="shared" si="466"/>
        <v/>
      </c>
      <c r="AN722" s="211" t="str">
        <f t="shared" si="467"/>
        <v>No</v>
      </c>
      <c r="AO722" s="211" t="str">
        <f t="shared" si="468"/>
        <v>Yes</v>
      </c>
      <c r="AP722" s="211" t="str">
        <f t="shared" si="469"/>
        <v>No</v>
      </c>
      <c r="AQ722" s="211" t="str">
        <f t="shared" si="470"/>
        <v/>
      </c>
      <c r="AR722" s="211" t="str">
        <f t="shared" si="471"/>
        <v/>
      </c>
      <c r="AS722" s="211" t="str">
        <f t="shared" si="472"/>
        <v/>
      </c>
      <c r="AT722" s="211" t="str">
        <f t="shared" si="473"/>
        <v/>
      </c>
      <c r="AU722" s="211" t="str">
        <f t="shared" si="474"/>
        <v/>
      </c>
      <c r="AV722" s="211" t="str">
        <f t="shared" si="475"/>
        <v/>
      </c>
      <c r="AW722" s="211" t="str">
        <f t="shared" si="476"/>
        <v/>
      </c>
      <c r="AX722" s="211" t="str">
        <f t="shared" si="479"/>
        <v>NO</v>
      </c>
      <c r="AY722" s="125" t="str">
        <f t="shared" si="480"/>
        <v/>
      </c>
    </row>
    <row r="723" spans="1:51" s="211" customFormat="1" x14ac:dyDescent="0.25">
      <c r="A723" s="211" t="s">
        <v>3760</v>
      </c>
      <c r="B723" s="211" t="s">
        <v>3760</v>
      </c>
      <c r="C723" s="211" t="str">
        <f t="shared" si="442"/>
        <v>Customer Provide ZWave Door Locks</v>
      </c>
      <c r="D723" s="211" t="str">
        <f t="shared" si="443"/>
        <v>Client fournit des serrures de porte ZWave</v>
      </c>
      <c r="E723" s="211" t="str">
        <f t="shared" si="444"/>
        <v/>
      </c>
      <c r="F723" s="211" t="str">
        <f t="shared" si="445"/>
        <v>Customer Provide ZWave Door Locks</v>
      </c>
      <c r="G723" s="211" t="str">
        <f t="shared" si="446"/>
        <v>Client fournit des serrures de porte ZWave</v>
      </c>
      <c r="H723" s="211" t="str">
        <f t="shared" si="447"/>
        <v>Customer Provide ZWave Door Locks</v>
      </c>
      <c r="I723" s="211" t="str">
        <f t="shared" si="477"/>
        <v>Client fournit des serrures de porte ZWave</v>
      </c>
      <c r="J723" s="211" t="str">
        <f t="shared" si="448"/>
        <v/>
      </c>
      <c r="K723" s="211" t="str">
        <f t="shared" si="449"/>
        <v>C_ZWDRLOCKS</v>
      </c>
      <c r="L723" s="211" t="str">
        <f t="shared" si="478"/>
        <v>Service</v>
      </c>
      <c r="M723" s="211" t="str">
        <f t="shared" si="450"/>
        <v>YES</v>
      </c>
      <c r="N723" s="211" t="str">
        <f t="shared" si="451"/>
        <v>Product</v>
      </c>
      <c r="O723" s="211" t="str">
        <f t="shared" si="452"/>
        <v>Service</v>
      </c>
      <c r="P723" s="211" t="str">
        <f t="shared" si="453"/>
        <v>One Time</v>
      </c>
      <c r="Q723" s="349">
        <v>43930</v>
      </c>
      <c r="R723" s="349"/>
      <c r="S723" s="211" t="str">
        <f t="shared" si="454"/>
        <v>NO</v>
      </c>
      <c r="T723" s="211" t="str">
        <f t="shared" si="455"/>
        <v>YES</v>
      </c>
      <c r="U723" s="211" t="str">
        <f t="shared" si="456"/>
        <v>NO</v>
      </c>
      <c r="V723" s="211" t="str">
        <f t="shared" si="457"/>
        <v>NO</v>
      </c>
      <c r="W723" s="211" t="str">
        <f t="shared" si="458"/>
        <v>NO</v>
      </c>
      <c r="X723" s="211">
        <v>0</v>
      </c>
      <c r="Y723" s="211" t="s">
        <v>3277</v>
      </c>
      <c r="Z723" s="211" t="s">
        <v>3275</v>
      </c>
      <c r="AA723" s="211" t="s">
        <v>3319</v>
      </c>
      <c r="AB723" s="211" t="s">
        <v>3286</v>
      </c>
      <c r="AC723" s="211" t="s">
        <v>3286</v>
      </c>
      <c r="AD723" s="211" t="s">
        <v>3320</v>
      </c>
      <c r="AE723" s="211" t="str">
        <f t="shared" si="459"/>
        <v>Service</v>
      </c>
      <c r="AF723" s="211" t="str">
        <f t="shared" si="460"/>
        <v>Service</v>
      </c>
      <c r="AG723" s="211" t="str">
        <f t="shared" si="461"/>
        <v/>
      </c>
      <c r="AH723" s="211" t="str">
        <f t="shared" si="481"/>
        <v>X</v>
      </c>
      <c r="AI723" s="211" t="str">
        <f t="shared" si="462"/>
        <v/>
      </c>
      <c r="AJ723" s="211" t="str">
        <f t="shared" si="463"/>
        <v/>
      </c>
      <c r="AK723" s="211" t="str">
        <f t="shared" si="464"/>
        <v/>
      </c>
      <c r="AL723" s="211" t="str">
        <f t="shared" si="465"/>
        <v/>
      </c>
      <c r="AM723" s="211" t="str">
        <f t="shared" si="466"/>
        <v/>
      </c>
      <c r="AN723" s="211" t="str">
        <f t="shared" si="467"/>
        <v>No</v>
      </c>
      <c r="AO723" s="211" t="str">
        <f t="shared" si="468"/>
        <v>Yes</v>
      </c>
      <c r="AP723" s="211" t="str">
        <f t="shared" si="469"/>
        <v>No</v>
      </c>
      <c r="AQ723" s="211" t="str">
        <f t="shared" si="470"/>
        <v/>
      </c>
      <c r="AR723" s="211" t="str">
        <f t="shared" si="471"/>
        <v/>
      </c>
      <c r="AS723" s="211" t="str">
        <f t="shared" si="472"/>
        <v/>
      </c>
      <c r="AT723" s="211" t="str">
        <f t="shared" si="473"/>
        <v/>
      </c>
      <c r="AU723" s="211" t="str">
        <f t="shared" si="474"/>
        <v/>
      </c>
      <c r="AV723" s="211" t="str">
        <f t="shared" si="475"/>
        <v/>
      </c>
      <c r="AW723" s="211" t="str">
        <f t="shared" si="476"/>
        <v/>
      </c>
      <c r="AX723" s="211" t="str">
        <f t="shared" si="479"/>
        <v>NO</v>
      </c>
      <c r="AY723" s="125" t="str">
        <f t="shared" si="480"/>
        <v/>
      </c>
    </row>
    <row r="724" spans="1:51" s="211" customFormat="1" x14ac:dyDescent="0.25">
      <c r="A724" s="211" t="s">
        <v>3761</v>
      </c>
      <c r="B724" s="211" t="s">
        <v>3761</v>
      </c>
      <c r="C724" s="211" t="str">
        <f t="shared" si="442"/>
        <v>Customer Provided Garage Door Opener</v>
      </c>
      <c r="D724" s="211" t="str">
        <f t="shared" si="443"/>
        <v>Client fourni Télécommande d'ouvre-porte de garage</v>
      </c>
      <c r="E724" s="211" t="str">
        <f t="shared" si="444"/>
        <v/>
      </c>
      <c r="F724" s="211" t="str">
        <f t="shared" si="445"/>
        <v>Customer Provided Garage Door Opener</v>
      </c>
      <c r="G724" s="211" t="str">
        <f t="shared" si="446"/>
        <v>Client fourni Télécommande d'ouvre-porte de garage</v>
      </c>
      <c r="H724" s="211" t="str">
        <f t="shared" si="447"/>
        <v>Customer Provided Garage Door Opener</v>
      </c>
      <c r="I724" s="211" t="str">
        <f t="shared" si="477"/>
        <v>Client fourni Télécommande d'ouvre-porte de garage</v>
      </c>
      <c r="J724" s="211" t="str">
        <f t="shared" si="448"/>
        <v/>
      </c>
      <c r="K724" s="211" t="str">
        <f t="shared" si="449"/>
        <v>C_ZWGRDOOR</v>
      </c>
      <c r="L724" s="211" t="str">
        <f t="shared" si="478"/>
        <v>Service</v>
      </c>
      <c r="M724" s="211" t="str">
        <f t="shared" si="450"/>
        <v>YES</v>
      </c>
      <c r="N724" s="211" t="str">
        <f t="shared" si="451"/>
        <v>Product</v>
      </c>
      <c r="O724" s="211" t="str">
        <f t="shared" si="452"/>
        <v>Service</v>
      </c>
      <c r="P724" s="211" t="str">
        <f t="shared" si="453"/>
        <v>One Time</v>
      </c>
      <c r="Q724" s="349">
        <v>43930</v>
      </c>
      <c r="R724" s="349"/>
      <c r="S724" s="211" t="str">
        <f t="shared" si="454"/>
        <v>NO</v>
      </c>
      <c r="T724" s="211" t="str">
        <f t="shared" si="455"/>
        <v>YES</v>
      </c>
      <c r="U724" s="211" t="str">
        <f t="shared" si="456"/>
        <v>NO</v>
      </c>
      <c r="V724" s="211" t="str">
        <f t="shared" si="457"/>
        <v>NO</v>
      </c>
      <c r="W724" s="211" t="str">
        <f t="shared" si="458"/>
        <v>NO</v>
      </c>
      <c r="X724" s="211">
        <v>0</v>
      </c>
      <c r="Y724" s="211" t="s">
        <v>3277</v>
      </c>
      <c r="Z724" s="211" t="s">
        <v>3275</v>
      </c>
      <c r="AA724" s="211" t="s">
        <v>3319</v>
      </c>
      <c r="AB724" s="211" t="s">
        <v>3286</v>
      </c>
      <c r="AC724" s="211" t="s">
        <v>3286</v>
      </c>
      <c r="AD724" s="211" t="s">
        <v>3320</v>
      </c>
      <c r="AE724" s="211" t="str">
        <f t="shared" si="459"/>
        <v>Service</v>
      </c>
      <c r="AF724" s="211" t="str">
        <f t="shared" si="460"/>
        <v>Service</v>
      </c>
      <c r="AG724" s="211" t="str">
        <f t="shared" si="461"/>
        <v/>
      </c>
      <c r="AH724" s="211" t="str">
        <f t="shared" si="481"/>
        <v>X</v>
      </c>
      <c r="AI724" s="211" t="str">
        <f t="shared" si="462"/>
        <v/>
      </c>
      <c r="AJ724" s="211" t="str">
        <f t="shared" si="463"/>
        <v/>
      </c>
      <c r="AK724" s="211" t="str">
        <f t="shared" si="464"/>
        <v/>
      </c>
      <c r="AL724" s="211" t="str">
        <f t="shared" si="465"/>
        <v/>
      </c>
      <c r="AM724" s="211" t="str">
        <f t="shared" si="466"/>
        <v/>
      </c>
      <c r="AN724" s="211" t="str">
        <f t="shared" si="467"/>
        <v>No</v>
      </c>
      <c r="AO724" s="211" t="str">
        <f t="shared" si="468"/>
        <v>Yes</v>
      </c>
      <c r="AP724" s="211" t="str">
        <f t="shared" si="469"/>
        <v>No</v>
      </c>
      <c r="AQ724" s="211" t="str">
        <f t="shared" si="470"/>
        <v/>
      </c>
      <c r="AR724" s="211" t="str">
        <f t="shared" si="471"/>
        <v/>
      </c>
      <c r="AS724" s="211" t="str">
        <f t="shared" si="472"/>
        <v/>
      </c>
      <c r="AT724" s="211" t="str">
        <f t="shared" si="473"/>
        <v/>
      </c>
      <c r="AU724" s="211" t="str">
        <f t="shared" si="474"/>
        <v/>
      </c>
      <c r="AV724" s="211" t="str">
        <f t="shared" si="475"/>
        <v/>
      </c>
      <c r="AW724" s="211" t="str">
        <f t="shared" si="476"/>
        <v/>
      </c>
      <c r="AX724" s="211" t="str">
        <f t="shared" si="479"/>
        <v>NO</v>
      </c>
      <c r="AY724" s="125" t="str">
        <f t="shared" si="480"/>
        <v/>
      </c>
    </row>
    <row r="725" spans="1:51" s="211" customFormat="1" x14ac:dyDescent="0.25">
      <c r="A725" s="211" t="s">
        <v>3762</v>
      </c>
      <c r="B725" s="211" t="s">
        <v>3762</v>
      </c>
      <c r="C725" s="211" t="str">
        <f t="shared" si="442"/>
        <v>Customer Provided ZWave Equipment</v>
      </c>
      <c r="D725" s="211" t="str">
        <f t="shared" si="443"/>
        <v>Client fourni ZWave Équipement</v>
      </c>
      <c r="E725" s="211" t="str">
        <f t="shared" si="444"/>
        <v/>
      </c>
      <c r="F725" s="211" t="str">
        <f t="shared" si="445"/>
        <v>Customer Provided ZWave Equipment</v>
      </c>
      <c r="G725" s="211" t="str">
        <f t="shared" si="446"/>
        <v>Client fourni ZWave Équipement</v>
      </c>
      <c r="H725" s="211" t="str">
        <f t="shared" si="447"/>
        <v>Customer Provided ZWave Equipment</v>
      </c>
      <c r="I725" s="211" t="str">
        <f t="shared" si="477"/>
        <v>Client fourni ZWave Équipement</v>
      </c>
      <c r="J725" s="211" t="str">
        <f t="shared" si="448"/>
        <v/>
      </c>
      <c r="K725" s="211" t="str">
        <f t="shared" si="449"/>
        <v>C_ZWLIGHTS</v>
      </c>
      <c r="L725" s="211" t="str">
        <f t="shared" si="478"/>
        <v>Service</v>
      </c>
      <c r="M725" s="211" t="str">
        <f t="shared" si="450"/>
        <v>YES</v>
      </c>
      <c r="N725" s="211" t="str">
        <f t="shared" si="451"/>
        <v>Product</v>
      </c>
      <c r="O725" s="211" t="str">
        <f t="shared" si="452"/>
        <v>Service</v>
      </c>
      <c r="P725" s="211" t="str">
        <f t="shared" si="453"/>
        <v>One Time</v>
      </c>
      <c r="Q725" s="349">
        <v>43930</v>
      </c>
      <c r="R725" s="349"/>
      <c r="S725" s="211" t="str">
        <f t="shared" si="454"/>
        <v>NO</v>
      </c>
      <c r="T725" s="211" t="str">
        <f t="shared" si="455"/>
        <v>YES</v>
      </c>
      <c r="U725" s="211" t="str">
        <f t="shared" si="456"/>
        <v>NO</v>
      </c>
      <c r="V725" s="211" t="str">
        <f t="shared" si="457"/>
        <v>NO</v>
      </c>
      <c r="W725" s="211" t="str">
        <f t="shared" si="458"/>
        <v>NO</v>
      </c>
      <c r="X725" s="211">
        <v>0</v>
      </c>
      <c r="Y725" s="211" t="s">
        <v>3277</v>
      </c>
      <c r="Z725" s="211" t="s">
        <v>3275</v>
      </c>
      <c r="AA725" s="211" t="s">
        <v>3319</v>
      </c>
      <c r="AB725" s="211" t="s">
        <v>3286</v>
      </c>
      <c r="AC725" s="211" t="s">
        <v>3286</v>
      </c>
      <c r="AD725" s="211" t="s">
        <v>3320</v>
      </c>
      <c r="AE725" s="211" t="str">
        <f t="shared" si="459"/>
        <v>Service</v>
      </c>
      <c r="AF725" s="211" t="str">
        <f t="shared" si="460"/>
        <v>Service</v>
      </c>
      <c r="AG725" s="211" t="str">
        <f t="shared" si="461"/>
        <v/>
      </c>
      <c r="AH725" s="211" t="str">
        <f t="shared" si="481"/>
        <v>X</v>
      </c>
      <c r="AI725" s="211" t="str">
        <f t="shared" si="462"/>
        <v/>
      </c>
      <c r="AJ725" s="211" t="str">
        <f t="shared" si="463"/>
        <v/>
      </c>
      <c r="AK725" s="211" t="str">
        <f t="shared" si="464"/>
        <v/>
      </c>
      <c r="AL725" s="211" t="str">
        <f t="shared" si="465"/>
        <v/>
      </c>
      <c r="AM725" s="211" t="str">
        <f t="shared" si="466"/>
        <v/>
      </c>
      <c r="AN725" s="211" t="str">
        <f t="shared" si="467"/>
        <v>No</v>
      </c>
      <c r="AO725" s="211" t="str">
        <f t="shared" si="468"/>
        <v>Yes</v>
      </c>
      <c r="AP725" s="211" t="str">
        <f t="shared" si="469"/>
        <v>No</v>
      </c>
      <c r="AQ725" s="211" t="str">
        <f t="shared" si="470"/>
        <v/>
      </c>
      <c r="AR725" s="211" t="str">
        <f t="shared" si="471"/>
        <v/>
      </c>
      <c r="AS725" s="211" t="str">
        <f t="shared" si="472"/>
        <v/>
      </c>
      <c r="AT725" s="211" t="str">
        <f t="shared" si="473"/>
        <v/>
      </c>
      <c r="AU725" s="211" t="str">
        <f t="shared" si="474"/>
        <v/>
      </c>
      <c r="AV725" s="211" t="str">
        <f t="shared" si="475"/>
        <v/>
      </c>
      <c r="AW725" s="211" t="str">
        <f t="shared" si="476"/>
        <v/>
      </c>
      <c r="AX725" s="211" t="str">
        <f t="shared" si="479"/>
        <v>NO</v>
      </c>
      <c r="AY725" s="125" t="str">
        <f t="shared" si="480"/>
        <v/>
      </c>
    </row>
    <row r="726" spans="1:51" s="211" customFormat="1" x14ac:dyDescent="0.25">
      <c r="A726" s="211" t="s">
        <v>3763</v>
      </c>
      <c r="B726" s="211" t="s">
        <v>3763</v>
      </c>
      <c r="C726" s="211" t="str">
        <f t="shared" si="442"/>
        <v>Customer Provided ZWave NEST Thermostats</v>
      </c>
      <c r="D726" s="211" t="str">
        <f t="shared" si="443"/>
        <v>Client fourni thermostats ZWave NEST</v>
      </c>
      <c r="E726" s="211" t="str">
        <f t="shared" si="444"/>
        <v/>
      </c>
      <c r="F726" s="211" t="str">
        <f t="shared" si="445"/>
        <v>Customer Provided ZWave NEST Thermostats</v>
      </c>
      <c r="G726" s="211" t="str">
        <f t="shared" si="446"/>
        <v>Client fourni thermostats ZWave NEST</v>
      </c>
      <c r="H726" s="211" t="str">
        <f t="shared" si="447"/>
        <v>Customer Provided ZWave NEST Thermostats</v>
      </c>
      <c r="I726" s="211" t="str">
        <f t="shared" si="477"/>
        <v>Client fourni thermostats ZWave NEST</v>
      </c>
      <c r="J726" s="211" t="str">
        <f t="shared" si="448"/>
        <v/>
      </c>
      <c r="K726" s="211" t="str">
        <f t="shared" si="449"/>
        <v>C_ZWNEST</v>
      </c>
      <c r="L726" s="211" t="str">
        <f t="shared" si="478"/>
        <v>Service</v>
      </c>
      <c r="M726" s="211" t="str">
        <f t="shared" si="450"/>
        <v>YES</v>
      </c>
      <c r="N726" s="211" t="str">
        <f t="shared" si="451"/>
        <v>Product</v>
      </c>
      <c r="O726" s="211" t="str">
        <f t="shared" si="452"/>
        <v>Service</v>
      </c>
      <c r="P726" s="211" t="str">
        <f t="shared" si="453"/>
        <v>One Time</v>
      </c>
      <c r="Q726" s="349">
        <v>43930</v>
      </c>
      <c r="R726" s="349"/>
      <c r="S726" s="211" t="str">
        <f t="shared" si="454"/>
        <v>NO</v>
      </c>
      <c r="T726" s="211" t="str">
        <f t="shared" si="455"/>
        <v>YES</v>
      </c>
      <c r="U726" s="211" t="str">
        <f t="shared" si="456"/>
        <v>NO</v>
      </c>
      <c r="V726" s="211" t="str">
        <f t="shared" si="457"/>
        <v>NO</v>
      </c>
      <c r="W726" s="211" t="str">
        <f t="shared" si="458"/>
        <v>NO</v>
      </c>
      <c r="X726" s="211">
        <v>0</v>
      </c>
      <c r="Y726" s="211" t="s">
        <v>3277</v>
      </c>
      <c r="Z726" s="211" t="s">
        <v>3275</v>
      </c>
      <c r="AA726" s="211" t="s">
        <v>3319</v>
      </c>
      <c r="AB726" s="211" t="s">
        <v>3286</v>
      </c>
      <c r="AC726" s="211" t="s">
        <v>3286</v>
      </c>
      <c r="AD726" s="211" t="s">
        <v>3320</v>
      </c>
      <c r="AE726" s="211" t="str">
        <f t="shared" si="459"/>
        <v>Service</v>
      </c>
      <c r="AF726" s="211" t="str">
        <f t="shared" si="460"/>
        <v>Service</v>
      </c>
      <c r="AG726" s="211" t="str">
        <f t="shared" si="461"/>
        <v/>
      </c>
      <c r="AH726" s="211" t="str">
        <f t="shared" si="481"/>
        <v>X</v>
      </c>
      <c r="AI726" s="211" t="str">
        <f t="shared" si="462"/>
        <v/>
      </c>
      <c r="AJ726" s="211" t="str">
        <f t="shared" si="463"/>
        <v/>
      </c>
      <c r="AK726" s="211" t="str">
        <f t="shared" si="464"/>
        <v/>
      </c>
      <c r="AL726" s="211" t="str">
        <f t="shared" si="465"/>
        <v/>
      </c>
      <c r="AM726" s="211" t="str">
        <f t="shared" si="466"/>
        <v/>
      </c>
      <c r="AN726" s="211" t="str">
        <f t="shared" si="467"/>
        <v>No</v>
      </c>
      <c r="AO726" s="211" t="str">
        <f t="shared" si="468"/>
        <v>Yes</v>
      </c>
      <c r="AP726" s="211" t="str">
        <f t="shared" si="469"/>
        <v>No</v>
      </c>
      <c r="AQ726" s="211" t="str">
        <f t="shared" si="470"/>
        <v/>
      </c>
      <c r="AR726" s="211" t="str">
        <f t="shared" si="471"/>
        <v/>
      </c>
      <c r="AS726" s="211" t="str">
        <f t="shared" si="472"/>
        <v/>
      </c>
      <c r="AT726" s="211" t="str">
        <f t="shared" si="473"/>
        <v/>
      </c>
      <c r="AU726" s="211" t="str">
        <f t="shared" si="474"/>
        <v/>
      </c>
      <c r="AV726" s="211" t="str">
        <f t="shared" si="475"/>
        <v/>
      </c>
      <c r="AW726" s="211" t="str">
        <f t="shared" si="476"/>
        <v/>
      </c>
      <c r="AX726" s="211" t="str">
        <f t="shared" si="479"/>
        <v>NO</v>
      </c>
      <c r="AY726" s="125" t="str">
        <f t="shared" si="480"/>
        <v/>
      </c>
    </row>
    <row r="727" spans="1:51" s="211" customFormat="1" x14ac:dyDescent="0.25">
      <c r="A727" s="211" t="s">
        <v>1828</v>
      </c>
      <c r="B727" s="211" t="s">
        <v>1828</v>
      </c>
      <c r="C727" s="211" t="str">
        <f t="shared" si="442"/>
        <v>Customer Provided ZWave Thermostats</v>
      </c>
      <c r="D727" s="211" t="str">
        <f t="shared" si="443"/>
        <v>Client fourni thermostats ZWave</v>
      </c>
      <c r="E727" s="211" t="str">
        <f t="shared" si="444"/>
        <v/>
      </c>
      <c r="F727" s="211" t="str">
        <f t="shared" si="445"/>
        <v>Customer Provided ZWave Thermostats</v>
      </c>
      <c r="G727" s="211" t="str">
        <f t="shared" si="446"/>
        <v>Client fourni thermostats ZWave</v>
      </c>
      <c r="H727" s="211" t="str">
        <f t="shared" si="447"/>
        <v>Customer Provided ZWave Thermostats</v>
      </c>
      <c r="I727" s="211" t="str">
        <f t="shared" si="477"/>
        <v>Client fourni thermostats ZWave</v>
      </c>
      <c r="J727" s="211" t="str">
        <f t="shared" si="448"/>
        <v/>
      </c>
      <c r="K727" s="211" t="str">
        <f t="shared" si="449"/>
        <v>C_ZWTHERMOST</v>
      </c>
      <c r="L727" s="211" t="str">
        <f t="shared" si="478"/>
        <v>Service</v>
      </c>
      <c r="M727" s="211" t="str">
        <f t="shared" si="450"/>
        <v>YES</v>
      </c>
      <c r="N727" s="211" t="str">
        <f t="shared" si="451"/>
        <v>Product</v>
      </c>
      <c r="O727" s="211" t="str">
        <f t="shared" si="452"/>
        <v>Service</v>
      </c>
      <c r="P727" s="211" t="str">
        <f t="shared" si="453"/>
        <v>One Time</v>
      </c>
      <c r="Q727" s="349">
        <v>43930</v>
      </c>
      <c r="R727" s="349"/>
      <c r="S727" s="211" t="str">
        <f t="shared" si="454"/>
        <v>NO</v>
      </c>
      <c r="T727" s="211" t="str">
        <f t="shared" si="455"/>
        <v>YES</v>
      </c>
      <c r="U727" s="211" t="str">
        <f t="shared" si="456"/>
        <v>NO</v>
      </c>
      <c r="V727" s="211" t="str">
        <f t="shared" si="457"/>
        <v>NO</v>
      </c>
      <c r="W727" s="211" t="str">
        <f t="shared" si="458"/>
        <v>NO</v>
      </c>
      <c r="X727" s="211">
        <v>0</v>
      </c>
      <c r="Y727" s="211" t="s">
        <v>3277</v>
      </c>
      <c r="Z727" s="211" t="s">
        <v>3275</v>
      </c>
      <c r="AA727" s="211" t="s">
        <v>3319</v>
      </c>
      <c r="AB727" s="211" t="s">
        <v>3286</v>
      </c>
      <c r="AC727" s="211" t="s">
        <v>3286</v>
      </c>
      <c r="AD727" s="211" t="s">
        <v>3320</v>
      </c>
      <c r="AE727" s="211" t="str">
        <f t="shared" si="459"/>
        <v>Service</v>
      </c>
      <c r="AF727" s="211" t="str">
        <f t="shared" si="460"/>
        <v>Service</v>
      </c>
      <c r="AG727" s="211" t="str">
        <f t="shared" si="461"/>
        <v/>
      </c>
      <c r="AH727" s="211" t="str">
        <f t="shared" si="481"/>
        <v>X</v>
      </c>
      <c r="AI727" s="211" t="str">
        <f t="shared" si="462"/>
        <v/>
      </c>
      <c r="AJ727" s="211" t="str">
        <f t="shared" si="463"/>
        <v/>
      </c>
      <c r="AK727" s="211" t="str">
        <f t="shared" si="464"/>
        <v/>
      </c>
      <c r="AL727" s="211" t="str">
        <f t="shared" si="465"/>
        <v/>
      </c>
      <c r="AM727" s="211" t="str">
        <f t="shared" si="466"/>
        <v/>
      </c>
      <c r="AN727" s="211" t="str">
        <f t="shared" si="467"/>
        <v>No</v>
      </c>
      <c r="AO727" s="211" t="str">
        <f t="shared" si="468"/>
        <v>Yes</v>
      </c>
      <c r="AP727" s="211" t="str">
        <f t="shared" si="469"/>
        <v>No</v>
      </c>
      <c r="AQ727" s="211" t="str">
        <f t="shared" si="470"/>
        <v/>
      </c>
      <c r="AR727" s="211" t="str">
        <f t="shared" si="471"/>
        <v/>
      </c>
      <c r="AS727" s="211" t="str">
        <f t="shared" si="472"/>
        <v/>
      </c>
      <c r="AT727" s="211" t="str">
        <f t="shared" si="473"/>
        <v/>
      </c>
      <c r="AU727" s="211" t="str">
        <f t="shared" si="474"/>
        <v/>
      </c>
      <c r="AV727" s="211" t="str">
        <f t="shared" si="475"/>
        <v/>
      </c>
      <c r="AW727" s="211" t="str">
        <f t="shared" si="476"/>
        <v/>
      </c>
      <c r="AX727" s="211" t="str">
        <f t="shared" si="479"/>
        <v>NO</v>
      </c>
      <c r="AY727" s="125" t="str">
        <f t="shared" si="480"/>
        <v/>
      </c>
    </row>
    <row r="728" spans="1:51" s="211" customFormat="1" x14ac:dyDescent="0.25">
      <c r="A728" s="211" t="s">
        <v>2326</v>
      </c>
      <c r="B728" s="211" t="s">
        <v>2326</v>
      </c>
      <c r="C728" s="211" t="str">
        <f t="shared" si="442"/>
        <v>Embedded Magnetic Contact</v>
      </c>
      <c r="D728" s="211" t="str">
        <f t="shared" si="443"/>
        <v>Contact magnétique intégré</v>
      </c>
      <c r="E728" s="211" t="str">
        <f t="shared" si="444"/>
        <v/>
      </c>
      <c r="F728" s="211" t="str">
        <f t="shared" si="445"/>
        <v>Embedded Magnetic Contact</v>
      </c>
      <c r="G728" s="211" t="str">
        <f t="shared" si="446"/>
        <v>Contact magnétique intégré</v>
      </c>
      <c r="H728" s="211" t="str">
        <f t="shared" si="447"/>
        <v>Embedded Magnetic Contact</v>
      </c>
      <c r="I728" s="211" t="str">
        <f t="shared" si="477"/>
        <v>Contact magnétique intégré</v>
      </c>
      <c r="J728" s="211" t="str">
        <f t="shared" si="448"/>
        <v/>
      </c>
      <c r="K728" s="211" t="str">
        <f t="shared" si="449"/>
        <v>C001WG</v>
      </c>
      <c r="L728" s="211" t="str">
        <f t="shared" si="478"/>
        <v>Inventory</v>
      </c>
      <c r="M728" s="211" t="str">
        <f t="shared" si="450"/>
        <v>NO</v>
      </c>
      <c r="N728" s="211" t="str">
        <f t="shared" si="451"/>
        <v>Product</v>
      </c>
      <c r="O728" s="211" t="str">
        <f t="shared" si="452"/>
        <v>Sensor</v>
      </c>
      <c r="P728" s="211" t="str">
        <f t="shared" si="453"/>
        <v>One Time</v>
      </c>
      <c r="Q728" s="349">
        <v>43930</v>
      </c>
      <c r="R728" s="349"/>
      <c r="S728" s="211" t="str">
        <f t="shared" si="454"/>
        <v>YES</v>
      </c>
      <c r="T728" s="211" t="str">
        <f t="shared" si="455"/>
        <v>NO</v>
      </c>
      <c r="U728" s="211" t="str">
        <f t="shared" si="456"/>
        <v>NO</v>
      </c>
      <c r="V728" s="211" t="str">
        <f t="shared" si="457"/>
        <v>NO</v>
      </c>
      <c r="W728" s="211" t="str">
        <f t="shared" si="458"/>
        <v>NO</v>
      </c>
      <c r="X728" s="211">
        <v>0</v>
      </c>
      <c r="Y728" s="211" t="s">
        <v>3277</v>
      </c>
      <c r="Z728" s="211" t="s">
        <v>3275</v>
      </c>
      <c r="AA728" s="211" t="s">
        <v>3319</v>
      </c>
      <c r="AB728" s="211" t="s">
        <v>3286</v>
      </c>
      <c r="AC728" s="211" t="s">
        <v>3286</v>
      </c>
      <c r="AD728" s="211" t="s">
        <v>3320</v>
      </c>
      <c r="AE728" s="211" t="str">
        <f t="shared" si="459"/>
        <v>C001WG</v>
      </c>
      <c r="AF728" s="211" t="str">
        <f t="shared" si="460"/>
        <v/>
      </c>
      <c r="AG728" s="211" t="str">
        <f t="shared" si="461"/>
        <v/>
      </c>
      <c r="AH728" s="211" t="str">
        <f t="shared" si="481"/>
        <v/>
      </c>
      <c r="AI728" s="211" t="str">
        <f t="shared" si="462"/>
        <v/>
      </c>
      <c r="AJ728" s="211" t="str">
        <f t="shared" si="463"/>
        <v/>
      </c>
      <c r="AK728" s="211" t="str">
        <f t="shared" si="464"/>
        <v/>
      </c>
      <c r="AL728" s="211" t="str">
        <f t="shared" si="465"/>
        <v/>
      </c>
      <c r="AM728" s="211" t="str">
        <f t="shared" si="466"/>
        <v/>
      </c>
      <c r="AN728" s="211" t="str">
        <f t="shared" si="467"/>
        <v>No</v>
      </c>
      <c r="AO728" s="211" t="str">
        <f t="shared" si="468"/>
        <v>Yes</v>
      </c>
      <c r="AP728" s="211" t="str">
        <f t="shared" si="469"/>
        <v>No</v>
      </c>
      <c r="AQ728" s="211" t="str">
        <f t="shared" si="470"/>
        <v/>
      </c>
      <c r="AR728" s="211" t="str">
        <f t="shared" si="471"/>
        <v/>
      </c>
      <c r="AS728" s="211" t="str">
        <f t="shared" si="472"/>
        <v/>
      </c>
      <c r="AT728" s="211" t="str">
        <f t="shared" si="473"/>
        <v/>
      </c>
      <c r="AU728" s="211" t="str">
        <f t="shared" si="474"/>
        <v/>
      </c>
      <c r="AV728" s="211" t="str">
        <f t="shared" si="475"/>
        <v/>
      </c>
      <c r="AW728" s="211" t="str">
        <f t="shared" si="476"/>
        <v/>
      </c>
      <c r="AX728" s="211" t="str">
        <f t="shared" si="479"/>
        <v>NO</v>
      </c>
      <c r="AY728" s="125" t="str">
        <f t="shared" si="480"/>
        <v/>
      </c>
    </row>
    <row r="729" spans="1:51" s="211" customFormat="1" x14ac:dyDescent="0.25">
      <c r="A729" s="211" t="s">
        <v>2327</v>
      </c>
      <c r="B729" s="211" t="s">
        <v>2327</v>
      </c>
      <c r="C729" s="211" t="str">
        <f t="shared" si="442"/>
        <v>HW Smoke Detector</v>
      </c>
      <c r="D729" s="211" t="str">
        <f t="shared" si="443"/>
        <v>Détecteur de fumée HW</v>
      </c>
      <c r="E729" s="211" t="str">
        <f t="shared" si="444"/>
        <v/>
      </c>
      <c r="F729" s="211" t="str">
        <f t="shared" si="445"/>
        <v>HW Smoke Detector</v>
      </c>
      <c r="G729" s="211" t="str">
        <f t="shared" si="446"/>
        <v>Détecteur de fumée HW</v>
      </c>
      <c r="H729" s="211" t="str">
        <f t="shared" si="447"/>
        <v>HW Smoke Detector</v>
      </c>
      <c r="I729" s="211" t="str">
        <f t="shared" si="477"/>
        <v>Détecteur de fumée HW</v>
      </c>
      <c r="J729" s="211" t="str">
        <f t="shared" si="448"/>
        <v/>
      </c>
      <c r="K729" s="211" t="str">
        <f t="shared" si="449"/>
        <v>C1012B</v>
      </c>
      <c r="L729" s="211" t="str">
        <f t="shared" si="478"/>
        <v>Inventory</v>
      </c>
      <c r="M729" s="211" t="str">
        <f t="shared" si="450"/>
        <v>NO</v>
      </c>
      <c r="N729" s="211" t="str">
        <f t="shared" si="451"/>
        <v>Product</v>
      </c>
      <c r="O729" s="211" t="str">
        <f t="shared" si="452"/>
        <v>Sensor</v>
      </c>
      <c r="P729" s="211" t="str">
        <f t="shared" si="453"/>
        <v>One Time</v>
      </c>
      <c r="Q729" s="349">
        <v>43930</v>
      </c>
      <c r="R729" s="349"/>
      <c r="S729" s="211" t="str">
        <f t="shared" si="454"/>
        <v>YES</v>
      </c>
      <c r="T729" s="211" t="str">
        <f t="shared" si="455"/>
        <v>NO</v>
      </c>
      <c r="U729" s="211" t="str">
        <f t="shared" si="456"/>
        <v>NO</v>
      </c>
      <c r="V729" s="211" t="str">
        <f t="shared" si="457"/>
        <v>NO</v>
      </c>
      <c r="W729" s="211" t="str">
        <f t="shared" si="458"/>
        <v>NO</v>
      </c>
      <c r="X729" s="211">
        <v>0</v>
      </c>
      <c r="Y729" s="211" t="s">
        <v>3277</v>
      </c>
      <c r="Z729" s="211" t="s">
        <v>3275</v>
      </c>
      <c r="AA729" s="211" t="s">
        <v>3319</v>
      </c>
      <c r="AB729" s="211" t="s">
        <v>3286</v>
      </c>
      <c r="AC729" s="211" t="s">
        <v>3286</v>
      </c>
      <c r="AD729" s="211" t="s">
        <v>3320</v>
      </c>
      <c r="AE729" s="211" t="str">
        <f t="shared" si="459"/>
        <v>C1012B</v>
      </c>
      <c r="AF729" s="211" t="str">
        <f t="shared" si="460"/>
        <v/>
      </c>
      <c r="AG729" s="211" t="str">
        <f t="shared" si="461"/>
        <v/>
      </c>
      <c r="AH729" s="211" t="str">
        <f t="shared" si="481"/>
        <v>X</v>
      </c>
      <c r="AI729" s="211" t="str">
        <f t="shared" si="462"/>
        <v/>
      </c>
      <c r="AJ729" s="211" t="str">
        <f t="shared" si="463"/>
        <v/>
      </c>
      <c r="AK729" s="211" t="str">
        <f t="shared" si="464"/>
        <v>YES</v>
      </c>
      <c r="AL729" s="211">
        <f t="shared" si="465"/>
        <v>120</v>
      </c>
      <c r="AM729" s="211" t="str">
        <f t="shared" si="466"/>
        <v/>
      </c>
      <c r="AN729" s="211" t="str">
        <f t="shared" si="467"/>
        <v>No</v>
      </c>
      <c r="AO729" s="211" t="str">
        <f t="shared" si="468"/>
        <v>Yes</v>
      </c>
      <c r="AP729" s="211" t="str">
        <f t="shared" si="469"/>
        <v>No</v>
      </c>
      <c r="AQ729" s="211" t="str">
        <f t="shared" si="470"/>
        <v/>
      </c>
      <c r="AR729" s="211" t="str">
        <f t="shared" si="471"/>
        <v/>
      </c>
      <c r="AS729" s="211" t="str">
        <f t="shared" si="472"/>
        <v/>
      </c>
      <c r="AT729" s="211" t="str">
        <f t="shared" si="473"/>
        <v/>
      </c>
      <c r="AU729" s="211" t="str">
        <f t="shared" si="474"/>
        <v/>
      </c>
      <c r="AV729" s="211" t="str">
        <f t="shared" si="475"/>
        <v/>
      </c>
      <c r="AW729" s="211" t="str">
        <f t="shared" si="476"/>
        <v/>
      </c>
      <c r="AX729" s="211" t="str">
        <f t="shared" si="479"/>
        <v>NO</v>
      </c>
      <c r="AY729" s="125" t="str">
        <f t="shared" si="480"/>
        <v/>
      </c>
    </row>
    <row r="730" spans="1:51" s="211" customFormat="1" x14ac:dyDescent="0.25">
      <c r="A730" s="211" t="s">
        <v>3823</v>
      </c>
      <c r="B730" s="211" t="s">
        <v>3823</v>
      </c>
      <c r="C730" s="211" t="str">
        <f t="shared" si="442"/>
        <v>Pan, Can &amp; Board</v>
      </c>
      <c r="D730" s="211" t="str">
        <f t="shared" si="443"/>
        <v>Pan, Can &amp; Conseil</v>
      </c>
      <c r="E730" s="211" t="str">
        <f t="shared" si="444"/>
        <v/>
      </c>
      <c r="F730" s="211" t="str">
        <f t="shared" si="445"/>
        <v>Pan, Can &amp; Board</v>
      </c>
      <c r="G730" s="211" t="str">
        <f t="shared" si="446"/>
        <v>Pan, Can &amp; Conseil</v>
      </c>
      <c r="H730" s="211" t="str">
        <f t="shared" si="447"/>
        <v>Pan, Can &amp; Board</v>
      </c>
      <c r="I730" s="211" t="str">
        <f t="shared" si="477"/>
        <v>Pan, Can &amp; Conseil</v>
      </c>
      <c r="J730" s="211" t="str">
        <f t="shared" si="448"/>
        <v/>
      </c>
      <c r="K730" s="211" t="str">
        <f t="shared" si="449"/>
        <v>C150PC</v>
      </c>
      <c r="L730" s="211" t="str">
        <f t="shared" si="478"/>
        <v>Inventory</v>
      </c>
      <c r="M730" s="211" t="str">
        <f t="shared" si="450"/>
        <v>NO</v>
      </c>
      <c r="N730" s="211" t="str">
        <f t="shared" si="451"/>
        <v>Product</v>
      </c>
      <c r="O730" s="211" t="str">
        <f t="shared" si="452"/>
        <v>Panel</v>
      </c>
      <c r="P730" s="211" t="str">
        <f t="shared" si="453"/>
        <v>One Time</v>
      </c>
      <c r="Q730" s="349">
        <v>43930</v>
      </c>
      <c r="R730" s="349"/>
      <c r="S730" s="211" t="str">
        <f t="shared" si="454"/>
        <v>YES</v>
      </c>
      <c r="T730" s="211" t="str">
        <f t="shared" si="455"/>
        <v>NO</v>
      </c>
      <c r="U730" s="211" t="str">
        <f t="shared" si="456"/>
        <v>NO</v>
      </c>
      <c r="V730" s="211" t="str">
        <f t="shared" si="457"/>
        <v>NO</v>
      </c>
      <c r="W730" s="211" t="str">
        <f t="shared" si="458"/>
        <v>NO</v>
      </c>
      <c r="X730" s="211">
        <v>0</v>
      </c>
      <c r="Y730" s="211" t="s">
        <v>3277</v>
      </c>
      <c r="Z730" s="211" t="s">
        <v>3275</v>
      </c>
      <c r="AA730" s="211" t="s">
        <v>3319</v>
      </c>
      <c r="AB730" s="211" t="s">
        <v>3286</v>
      </c>
      <c r="AC730" s="211" t="s">
        <v>3286</v>
      </c>
      <c r="AD730" s="211" t="s">
        <v>3320</v>
      </c>
      <c r="AE730" s="211" t="str">
        <f t="shared" si="459"/>
        <v>C150PC</v>
      </c>
      <c r="AF730" s="211" t="str">
        <f t="shared" si="460"/>
        <v>Service</v>
      </c>
      <c r="AG730" s="211" t="str">
        <f t="shared" si="461"/>
        <v/>
      </c>
      <c r="AH730" s="211" t="str">
        <f t="shared" si="481"/>
        <v/>
      </c>
      <c r="AI730" s="211" t="str">
        <f t="shared" si="462"/>
        <v/>
      </c>
      <c r="AJ730" s="211" t="str">
        <f t="shared" si="463"/>
        <v/>
      </c>
      <c r="AK730" s="211" t="str">
        <f t="shared" si="464"/>
        <v/>
      </c>
      <c r="AL730" s="211" t="str">
        <f t="shared" si="465"/>
        <v/>
      </c>
      <c r="AM730" s="211" t="str">
        <f t="shared" si="466"/>
        <v/>
      </c>
      <c r="AN730" s="211" t="str">
        <f t="shared" si="467"/>
        <v>No</v>
      </c>
      <c r="AO730" s="211" t="str">
        <f t="shared" si="468"/>
        <v>Yes</v>
      </c>
      <c r="AP730" s="211" t="str">
        <f t="shared" si="469"/>
        <v>No</v>
      </c>
      <c r="AQ730" s="211" t="str">
        <f t="shared" si="470"/>
        <v/>
      </c>
      <c r="AR730" s="211" t="str">
        <f t="shared" si="471"/>
        <v/>
      </c>
      <c r="AS730" s="211" t="str">
        <f t="shared" si="472"/>
        <v/>
      </c>
      <c r="AT730" s="211" t="str">
        <f t="shared" si="473"/>
        <v/>
      </c>
      <c r="AU730" s="211" t="str">
        <f t="shared" si="474"/>
        <v/>
      </c>
      <c r="AV730" s="211" t="str">
        <f t="shared" si="475"/>
        <v/>
      </c>
      <c r="AW730" s="211" t="str">
        <f t="shared" si="476"/>
        <v/>
      </c>
      <c r="AX730" s="211" t="str">
        <f t="shared" si="479"/>
        <v>NO</v>
      </c>
      <c r="AY730" s="125" t="str">
        <f t="shared" si="480"/>
        <v/>
      </c>
    </row>
    <row r="731" spans="1:51" s="211" customFormat="1" x14ac:dyDescent="0.25">
      <c r="A731" s="211" t="s">
        <v>2328</v>
      </c>
      <c r="B731" s="211" t="s">
        <v>2328</v>
      </c>
      <c r="C731" s="211" t="str">
        <f t="shared" si="442"/>
        <v>Hardwire Keypad</v>
      </c>
      <c r="D731" s="211" t="str">
        <f t="shared" si="443"/>
        <v>Clavier hardwire</v>
      </c>
      <c r="E731" s="211" t="str">
        <f t="shared" si="444"/>
        <v/>
      </c>
      <c r="F731" s="211" t="str">
        <f t="shared" si="445"/>
        <v>Hardwire Keypad</v>
      </c>
      <c r="G731" s="211" t="str">
        <f t="shared" si="446"/>
        <v>Clavier hardwire</v>
      </c>
      <c r="H731" s="211" t="str">
        <f t="shared" si="447"/>
        <v>Hardwire Keypad</v>
      </c>
      <c r="I731" s="211" t="str">
        <f t="shared" si="477"/>
        <v>Clavier hardwire</v>
      </c>
      <c r="J731" s="211" t="str">
        <f t="shared" si="448"/>
        <v/>
      </c>
      <c r="K731" s="211" t="str">
        <f t="shared" si="449"/>
        <v>C150RK</v>
      </c>
      <c r="L731" s="211" t="str">
        <f t="shared" si="478"/>
        <v>Inventory</v>
      </c>
      <c r="M731" s="211" t="str">
        <f t="shared" si="450"/>
        <v>NO</v>
      </c>
      <c r="N731" s="211" t="str">
        <f t="shared" si="451"/>
        <v>Product</v>
      </c>
      <c r="O731" s="211" t="str">
        <f t="shared" si="452"/>
        <v>Misc</v>
      </c>
      <c r="P731" s="211" t="str">
        <f t="shared" si="453"/>
        <v>One Time</v>
      </c>
      <c r="Q731" s="349">
        <v>43930</v>
      </c>
      <c r="R731" s="349"/>
      <c r="S731" s="211" t="str">
        <f t="shared" si="454"/>
        <v>YES</v>
      </c>
      <c r="T731" s="211" t="str">
        <f t="shared" si="455"/>
        <v>NO</v>
      </c>
      <c r="U731" s="211" t="str">
        <f t="shared" si="456"/>
        <v>NO</v>
      </c>
      <c r="V731" s="211" t="str">
        <f t="shared" si="457"/>
        <v>NO</v>
      </c>
      <c r="W731" s="211" t="str">
        <f t="shared" si="458"/>
        <v>NO</v>
      </c>
      <c r="X731" s="211">
        <v>0</v>
      </c>
      <c r="Y731" s="211" t="s">
        <v>3277</v>
      </c>
      <c r="Z731" s="211" t="s">
        <v>3275</v>
      </c>
      <c r="AA731" s="211" t="s">
        <v>3319</v>
      </c>
      <c r="AB731" s="211" t="s">
        <v>3286</v>
      </c>
      <c r="AC731" s="211" t="s">
        <v>3286</v>
      </c>
      <c r="AD731" s="211" t="s">
        <v>3320</v>
      </c>
      <c r="AE731" s="211" t="str">
        <f t="shared" si="459"/>
        <v>C150RK</v>
      </c>
      <c r="AF731" s="211" t="str">
        <f t="shared" si="460"/>
        <v/>
      </c>
      <c r="AG731" s="211" t="str">
        <f t="shared" si="461"/>
        <v/>
      </c>
      <c r="AH731" s="211" t="str">
        <f t="shared" si="481"/>
        <v/>
      </c>
      <c r="AI731" s="211" t="str">
        <f t="shared" si="462"/>
        <v/>
      </c>
      <c r="AJ731" s="211" t="str">
        <f t="shared" si="463"/>
        <v/>
      </c>
      <c r="AK731" s="211" t="str">
        <f t="shared" si="464"/>
        <v/>
      </c>
      <c r="AL731" s="211" t="str">
        <f t="shared" si="465"/>
        <v/>
      </c>
      <c r="AM731" s="211" t="str">
        <f t="shared" si="466"/>
        <v/>
      </c>
      <c r="AN731" s="211" t="str">
        <f t="shared" si="467"/>
        <v>No</v>
      </c>
      <c r="AO731" s="211" t="str">
        <f t="shared" si="468"/>
        <v>Yes</v>
      </c>
      <c r="AP731" s="211" t="str">
        <f t="shared" si="469"/>
        <v>No</v>
      </c>
      <c r="AQ731" s="211" t="str">
        <f t="shared" si="470"/>
        <v/>
      </c>
      <c r="AR731" s="211" t="str">
        <f t="shared" si="471"/>
        <v/>
      </c>
      <c r="AS731" s="211" t="str">
        <f t="shared" si="472"/>
        <v/>
      </c>
      <c r="AT731" s="211" t="str">
        <f t="shared" si="473"/>
        <v/>
      </c>
      <c r="AU731" s="211" t="str">
        <f t="shared" si="474"/>
        <v/>
      </c>
      <c r="AV731" s="211" t="str">
        <f t="shared" si="475"/>
        <v/>
      </c>
      <c r="AW731" s="211" t="str">
        <f t="shared" si="476"/>
        <v/>
      </c>
      <c r="AX731" s="211" t="str">
        <f t="shared" si="479"/>
        <v>NO</v>
      </c>
      <c r="AY731" s="125" t="str">
        <f t="shared" si="480"/>
        <v/>
      </c>
    </row>
    <row r="732" spans="1:51" s="211" customFormat="1" x14ac:dyDescent="0.25">
      <c r="A732" s="211" t="s">
        <v>2329</v>
      </c>
      <c r="B732" s="211" t="s">
        <v>2329</v>
      </c>
      <c r="C732" s="211" t="str">
        <f t="shared" si="442"/>
        <v>Remote Speaker</v>
      </c>
      <c r="D732" s="211" t="str">
        <f t="shared" si="443"/>
        <v>Haut-parleur distant</v>
      </c>
      <c r="E732" s="211" t="str">
        <f t="shared" si="444"/>
        <v/>
      </c>
      <c r="F732" s="211" t="str">
        <f t="shared" si="445"/>
        <v>Remote Speaker</v>
      </c>
      <c r="G732" s="211" t="str">
        <f t="shared" si="446"/>
        <v>Haut-parleur distant</v>
      </c>
      <c r="H732" s="211" t="str">
        <f t="shared" si="447"/>
        <v>Remote Speaker</v>
      </c>
      <c r="I732" s="211" t="str">
        <f t="shared" si="477"/>
        <v>Haut-parleur distant</v>
      </c>
      <c r="J732" s="211" t="str">
        <f t="shared" si="448"/>
        <v/>
      </c>
      <c r="K732" s="211" t="str">
        <f t="shared" si="449"/>
        <v>C50F</v>
      </c>
      <c r="L732" s="211" t="str">
        <f t="shared" si="478"/>
        <v>Inventory</v>
      </c>
      <c r="M732" s="211" t="str">
        <f t="shared" si="450"/>
        <v>NO</v>
      </c>
      <c r="N732" s="211" t="str">
        <f t="shared" si="451"/>
        <v>Product</v>
      </c>
      <c r="O732" s="211" t="str">
        <f t="shared" si="452"/>
        <v>Misc</v>
      </c>
      <c r="P732" s="211" t="str">
        <f t="shared" si="453"/>
        <v>One Time</v>
      </c>
      <c r="Q732" s="349">
        <v>43930</v>
      </c>
      <c r="R732" s="349"/>
      <c r="S732" s="211" t="str">
        <f t="shared" si="454"/>
        <v>YES</v>
      </c>
      <c r="T732" s="211" t="str">
        <f t="shared" si="455"/>
        <v>NO</v>
      </c>
      <c r="U732" s="211" t="str">
        <f t="shared" si="456"/>
        <v>NO</v>
      </c>
      <c r="V732" s="211" t="str">
        <f t="shared" si="457"/>
        <v>NO</v>
      </c>
      <c r="W732" s="211" t="str">
        <f t="shared" si="458"/>
        <v>NO</v>
      </c>
      <c r="X732" s="211">
        <v>0</v>
      </c>
      <c r="Y732" s="211" t="s">
        <v>3277</v>
      </c>
      <c r="Z732" s="211" t="s">
        <v>3275</v>
      </c>
      <c r="AA732" s="211" t="s">
        <v>3319</v>
      </c>
      <c r="AB732" s="211" t="s">
        <v>3286</v>
      </c>
      <c r="AC732" s="211" t="s">
        <v>3286</v>
      </c>
      <c r="AD732" s="211" t="s">
        <v>3320</v>
      </c>
      <c r="AE732" s="211" t="str">
        <f t="shared" si="459"/>
        <v>C50F</v>
      </c>
      <c r="AF732" s="211" t="str">
        <f t="shared" si="460"/>
        <v/>
      </c>
      <c r="AG732" s="211" t="str">
        <f t="shared" si="461"/>
        <v/>
      </c>
      <c r="AH732" s="211" t="str">
        <f t="shared" si="481"/>
        <v>X</v>
      </c>
      <c r="AI732" s="211" t="str">
        <f t="shared" si="462"/>
        <v/>
      </c>
      <c r="AJ732" s="211" t="str">
        <f t="shared" si="463"/>
        <v/>
      </c>
      <c r="AK732" s="211" t="str">
        <f t="shared" si="464"/>
        <v/>
      </c>
      <c r="AL732" s="211" t="str">
        <f t="shared" si="465"/>
        <v/>
      </c>
      <c r="AM732" s="211" t="str">
        <f t="shared" si="466"/>
        <v/>
      </c>
      <c r="AN732" s="211" t="str">
        <f t="shared" si="467"/>
        <v>No</v>
      </c>
      <c r="AO732" s="211" t="str">
        <f t="shared" si="468"/>
        <v>Yes</v>
      </c>
      <c r="AP732" s="211" t="str">
        <f t="shared" si="469"/>
        <v>No</v>
      </c>
      <c r="AQ732" s="211" t="str">
        <f t="shared" si="470"/>
        <v/>
      </c>
      <c r="AR732" s="211" t="str">
        <f t="shared" si="471"/>
        <v/>
      </c>
      <c r="AS732" s="211" t="str">
        <f t="shared" si="472"/>
        <v/>
      </c>
      <c r="AT732" s="211" t="str">
        <f t="shared" si="473"/>
        <v/>
      </c>
      <c r="AU732" s="211" t="str">
        <f t="shared" si="474"/>
        <v/>
      </c>
      <c r="AV732" s="211" t="str">
        <f t="shared" si="475"/>
        <v/>
      </c>
      <c r="AW732" s="211" t="str">
        <f t="shared" si="476"/>
        <v/>
      </c>
      <c r="AX732" s="211" t="str">
        <f t="shared" si="479"/>
        <v>NO</v>
      </c>
      <c r="AY732" s="125" t="str">
        <f t="shared" si="480"/>
        <v/>
      </c>
    </row>
    <row r="733" spans="1:51" s="211" customFormat="1" x14ac:dyDescent="0.25">
      <c r="A733" s="211" t="s">
        <v>1835</v>
      </c>
      <c r="B733" s="211" t="s">
        <v>1835</v>
      </c>
      <c r="C733" s="211" t="str">
        <f t="shared" si="442"/>
        <v>CAA_MAGAZINE -2 Months NC Monitoring</v>
      </c>
      <c r="D733" s="211" t="str">
        <f t="shared" si="443"/>
        <v>CAA_MAGAZINE -2 Mois NC Surveillance</v>
      </c>
      <c r="E733" s="211" t="str">
        <f t="shared" si="444"/>
        <v/>
      </c>
      <c r="F733" s="211" t="str">
        <f t="shared" si="445"/>
        <v>CAA_MAGAZINE -2 Months NC Monitoring</v>
      </c>
      <c r="G733" s="211" t="str">
        <f t="shared" si="446"/>
        <v>CAA_MAGAZINE -2 Mois NC Surveillance</v>
      </c>
      <c r="H733" s="211" t="str">
        <f t="shared" si="447"/>
        <v>CAA_MAGAZINE -2 Months NC Monitoring</v>
      </c>
      <c r="I733" s="211" t="str">
        <f t="shared" si="477"/>
        <v>CAA_MAGAZINE -2 Mois NC Surveillance</v>
      </c>
      <c r="J733" s="211" t="str">
        <f t="shared" si="448"/>
        <v/>
      </c>
      <c r="K733" s="211" t="str">
        <f t="shared" si="449"/>
        <v/>
      </c>
      <c r="L733" s="211" t="str">
        <f t="shared" si="478"/>
        <v>Service</v>
      </c>
      <c r="M733" s="211" t="str">
        <f t="shared" si="450"/>
        <v>NO</v>
      </c>
      <c r="N733" s="211" t="str">
        <f t="shared" si="451"/>
        <v>Product</v>
      </c>
      <c r="O733" s="211" t="str">
        <f t="shared" si="452"/>
        <v>Promotion</v>
      </c>
      <c r="P733" s="211" t="str">
        <f t="shared" si="453"/>
        <v>One Time</v>
      </c>
      <c r="Q733" s="349">
        <v>43930</v>
      </c>
      <c r="R733" s="349"/>
      <c r="S733" s="211" t="str">
        <f t="shared" si="454"/>
        <v>NO</v>
      </c>
      <c r="T733" s="211" t="str">
        <f t="shared" si="455"/>
        <v>NO</v>
      </c>
      <c r="U733" s="211" t="str">
        <f t="shared" si="456"/>
        <v>NO</v>
      </c>
      <c r="V733" s="211" t="str">
        <f t="shared" si="457"/>
        <v>NO</v>
      </c>
      <c r="W733" s="211" t="str">
        <f t="shared" si="458"/>
        <v>NO</v>
      </c>
      <c r="X733" s="211">
        <v>0</v>
      </c>
      <c r="Y733" s="211" t="s">
        <v>3277</v>
      </c>
      <c r="Z733" s="211" t="s">
        <v>3275</v>
      </c>
      <c r="AA733" s="211" t="s">
        <v>3319</v>
      </c>
      <c r="AB733" s="211" t="s">
        <v>3286</v>
      </c>
      <c r="AC733" s="211" t="s">
        <v>3286</v>
      </c>
      <c r="AD733" s="211" t="s">
        <v>3320</v>
      </c>
      <c r="AE733" s="211" t="str">
        <f t="shared" si="459"/>
        <v>Service</v>
      </c>
      <c r="AF733" s="211" t="str">
        <f t="shared" si="460"/>
        <v>Service</v>
      </c>
      <c r="AG733" s="211" t="str">
        <f t="shared" si="461"/>
        <v>CAA_MAGAZINE</v>
      </c>
      <c r="AH733" s="211" t="str">
        <f t="shared" si="481"/>
        <v/>
      </c>
      <c r="AI733" s="211" t="str">
        <f t="shared" si="462"/>
        <v>YES</v>
      </c>
      <c r="AJ733" s="211">
        <f t="shared" si="463"/>
        <v>2</v>
      </c>
      <c r="AK733" s="211" t="str">
        <f t="shared" si="464"/>
        <v/>
      </c>
      <c r="AL733" s="211" t="str">
        <f t="shared" si="465"/>
        <v/>
      </c>
      <c r="AM733" s="211" t="str">
        <f t="shared" si="466"/>
        <v>Offer</v>
      </c>
      <c r="AN733" s="211" t="str">
        <f t="shared" si="467"/>
        <v>No</v>
      </c>
      <c r="AO733" s="211" t="str">
        <f t="shared" si="468"/>
        <v>Yes</v>
      </c>
      <c r="AP733" s="211" t="str">
        <f t="shared" si="469"/>
        <v>No</v>
      </c>
      <c r="AQ733" s="211" t="str">
        <f t="shared" si="470"/>
        <v/>
      </c>
      <c r="AR733" s="211" t="str">
        <f t="shared" si="471"/>
        <v/>
      </c>
      <c r="AS733" s="211" t="str">
        <f t="shared" si="472"/>
        <v/>
      </c>
      <c r="AT733" s="211" t="str">
        <f t="shared" si="473"/>
        <v>NO</v>
      </c>
      <c r="AU733" s="211" t="str">
        <f t="shared" si="474"/>
        <v/>
      </c>
      <c r="AV733" s="211" t="str">
        <f t="shared" si="475"/>
        <v/>
      </c>
      <c r="AW733" s="211" t="str">
        <f t="shared" si="476"/>
        <v/>
      </c>
      <c r="AX733" s="211" t="str">
        <f t="shared" si="479"/>
        <v>NO</v>
      </c>
      <c r="AY733" s="125" t="str">
        <f t="shared" si="480"/>
        <v/>
      </c>
    </row>
    <row r="734" spans="1:51" s="211" customFormat="1" x14ac:dyDescent="0.25">
      <c r="A734" s="211" t="s">
        <v>3765</v>
      </c>
      <c r="B734" s="211" t="s">
        <v>3765</v>
      </c>
      <c r="C734" s="211" t="str">
        <f t="shared" si="442"/>
        <v>VideoRelay Camera w/Door Bracket Non Bundle</v>
      </c>
      <c r="D734" s="211" t="str">
        <f t="shared" si="443"/>
        <v>Caméra à relais vidéo avec support de porte non fourni - AlarmForce</v>
      </c>
      <c r="E734" s="211" t="str">
        <f t="shared" si="444"/>
        <v/>
      </c>
      <c r="F734" s="211" t="str">
        <f t="shared" si="445"/>
        <v>VideoRelay Camera w/Door Bracket Non Bundle</v>
      </c>
      <c r="G734" s="211" t="str">
        <f t="shared" si="446"/>
        <v>Caméra à relais vidéo avec support de porte non fourni - AlarmForce</v>
      </c>
      <c r="H734" s="211" t="str">
        <f t="shared" si="447"/>
        <v>VideoRelay Camera w/Door Bracket Non Bundle</v>
      </c>
      <c r="I734" s="211" t="str">
        <f t="shared" si="477"/>
        <v>Caméra à relais vidéo avec support de porte non fourni - AlarmForce</v>
      </c>
      <c r="J734" s="211" t="str">
        <f t="shared" si="448"/>
        <v/>
      </c>
      <c r="K734" s="211" t="str">
        <f t="shared" si="449"/>
        <v>CAMERA</v>
      </c>
      <c r="L734" s="211" t="str">
        <f t="shared" si="478"/>
        <v>Inventory</v>
      </c>
      <c r="M734" s="211" t="str">
        <f t="shared" si="450"/>
        <v>NO</v>
      </c>
      <c r="N734" s="211" t="str">
        <f t="shared" si="451"/>
        <v>Product</v>
      </c>
      <c r="O734" s="211" t="str">
        <f t="shared" si="452"/>
        <v>Camera</v>
      </c>
      <c r="P734" s="211" t="str">
        <f t="shared" si="453"/>
        <v>RMR</v>
      </c>
      <c r="Q734" s="349">
        <v>43930</v>
      </c>
      <c r="R734" s="349"/>
      <c r="S734" s="211" t="str">
        <f t="shared" si="454"/>
        <v>NO</v>
      </c>
      <c r="T734" s="211" t="str">
        <f t="shared" si="455"/>
        <v>NO</v>
      </c>
      <c r="U734" s="211" t="str">
        <f t="shared" si="456"/>
        <v>NO</v>
      </c>
      <c r="V734" s="211" t="str">
        <f t="shared" si="457"/>
        <v>NO</v>
      </c>
      <c r="W734" s="211" t="str">
        <f t="shared" si="458"/>
        <v>NO</v>
      </c>
      <c r="X734" s="211">
        <v>0</v>
      </c>
      <c r="Y734" s="211" t="s">
        <v>3277</v>
      </c>
      <c r="Z734" s="211" t="s">
        <v>3275</v>
      </c>
      <c r="AA734" s="211" t="s">
        <v>3319</v>
      </c>
      <c r="AB734" s="211" t="s">
        <v>3286</v>
      </c>
      <c r="AC734" s="211" t="s">
        <v>3286</v>
      </c>
      <c r="AD734" s="211" t="s">
        <v>3320</v>
      </c>
      <c r="AE734" s="211" t="str">
        <f t="shared" si="459"/>
        <v>CAMERA</v>
      </c>
      <c r="AF734" s="211" t="str">
        <f t="shared" si="460"/>
        <v>Service</v>
      </c>
      <c r="AG734" s="211" t="str">
        <f t="shared" si="461"/>
        <v/>
      </c>
      <c r="AH734" s="211" t="str">
        <f t="shared" si="481"/>
        <v/>
      </c>
      <c r="AI734" s="211" t="str">
        <f t="shared" si="462"/>
        <v/>
      </c>
      <c r="AJ734" s="211" t="str">
        <f t="shared" si="463"/>
        <v/>
      </c>
      <c r="AK734" s="211" t="str">
        <f t="shared" si="464"/>
        <v/>
      </c>
      <c r="AL734" s="211" t="str">
        <f t="shared" si="465"/>
        <v/>
      </c>
      <c r="AM734" s="211" t="str">
        <f t="shared" si="466"/>
        <v/>
      </c>
      <c r="AN734" s="211" t="str">
        <f t="shared" si="467"/>
        <v>No</v>
      </c>
      <c r="AO734" s="211" t="str">
        <f t="shared" si="468"/>
        <v>Yes</v>
      </c>
      <c r="AP734" s="211" t="str">
        <f t="shared" si="469"/>
        <v>No</v>
      </c>
      <c r="AQ734" s="211" t="str">
        <f t="shared" si="470"/>
        <v/>
      </c>
      <c r="AR734" s="211" t="str">
        <f t="shared" si="471"/>
        <v/>
      </c>
      <c r="AS734" s="211" t="str">
        <f t="shared" si="472"/>
        <v/>
      </c>
      <c r="AT734" s="211" t="str">
        <f t="shared" si="473"/>
        <v/>
      </c>
      <c r="AU734" s="211" t="str">
        <f t="shared" si="474"/>
        <v/>
      </c>
      <c r="AV734" s="211" t="str">
        <f t="shared" si="475"/>
        <v/>
      </c>
      <c r="AW734" s="211" t="str">
        <f t="shared" si="476"/>
        <v/>
      </c>
      <c r="AX734" s="211" t="str">
        <f t="shared" si="479"/>
        <v>NO</v>
      </c>
      <c r="AY734" s="125" t="str">
        <f t="shared" si="480"/>
        <v/>
      </c>
    </row>
    <row r="735" spans="1:51" s="211" customFormat="1" x14ac:dyDescent="0.25">
      <c r="A735" s="211" t="s">
        <v>3766</v>
      </c>
      <c r="B735" s="211" t="s">
        <v>3766</v>
      </c>
      <c r="C735" s="211" t="str">
        <f t="shared" si="442"/>
        <v>VR Service for Additiional Camera</v>
      </c>
      <c r="D735" s="211" t="str">
        <f t="shared" si="443"/>
        <v>VR Service pour la caméra supplémentaire - AlarmForce</v>
      </c>
      <c r="E735" s="211" t="str">
        <f t="shared" si="444"/>
        <v/>
      </c>
      <c r="F735" s="211" t="str">
        <f t="shared" si="445"/>
        <v>VR Service for Additiional Camera</v>
      </c>
      <c r="G735" s="211" t="str">
        <f t="shared" si="446"/>
        <v>VR Service pour la caméra supplémentaire - AlarmForce</v>
      </c>
      <c r="H735" s="211" t="str">
        <f t="shared" si="447"/>
        <v>VR Service for Additiional Camera</v>
      </c>
      <c r="I735" s="211" t="str">
        <f t="shared" si="477"/>
        <v>VR Service pour la caméra supplémentaire - AlarmForce</v>
      </c>
      <c r="J735" s="211" t="str">
        <f t="shared" si="448"/>
        <v/>
      </c>
      <c r="K735" s="211" t="str">
        <f t="shared" si="449"/>
        <v>CAMERA</v>
      </c>
      <c r="L735" s="211" t="str">
        <f t="shared" si="478"/>
        <v>Inventory</v>
      </c>
      <c r="M735" s="211" t="str">
        <f t="shared" si="450"/>
        <v>NO</v>
      </c>
      <c r="N735" s="211" t="str">
        <f t="shared" si="451"/>
        <v>Product</v>
      </c>
      <c r="O735" s="211" t="str">
        <f t="shared" si="452"/>
        <v>Camera</v>
      </c>
      <c r="P735" s="211" t="str">
        <f t="shared" si="453"/>
        <v>RMR</v>
      </c>
      <c r="Q735" s="349">
        <v>43930</v>
      </c>
      <c r="R735" s="349"/>
      <c r="S735" s="211" t="str">
        <f t="shared" si="454"/>
        <v>YES</v>
      </c>
      <c r="T735" s="211" t="str">
        <f t="shared" si="455"/>
        <v>NO</v>
      </c>
      <c r="U735" s="211" t="str">
        <f t="shared" si="456"/>
        <v>NO</v>
      </c>
      <c r="V735" s="211" t="str">
        <f t="shared" si="457"/>
        <v>NO</v>
      </c>
      <c r="W735" s="211" t="str">
        <f t="shared" si="458"/>
        <v>NO</v>
      </c>
      <c r="X735" s="211">
        <v>0</v>
      </c>
      <c r="Y735" s="211" t="s">
        <v>3277</v>
      </c>
      <c r="Z735" s="211" t="s">
        <v>3275</v>
      </c>
      <c r="AA735" s="211" t="s">
        <v>3319</v>
      </c>
      <c r="AB735" s="211" t="s">
        <v>3286</v>
      </c>
      <c r="AC735" s="211" t="s">
        <v>3286</v>
      </c>
      <c r="AD735" s="211" t="s">
        <v>3320</v>
      </c>
      <c r="AE735" s="211" t="str">
        <f t="shared" si="459"/>
        <v>CAMERA</v>
      </c>
      <c r="AF735" s="211" t="str">
        <f t="shared" si="460"/>
        <v>Service</v>
      </c>
      <c r="AG735" s="211" t="str">
        <f t="shared" si="461"/>
        <v/>
      </c>
      <c r="AH735" s="211" t="str">
        <f t="shared" si="481"/>
        <v>X</v>
      </c>
      <c r="AI735" s="211" t="str">
        <f t="shared" si="462"/>
        <v/>
      </c>
      <c r="AJ735" s="211" t="str">
        <f t="shared" si="463"/>
        <v/>
      </c>
      <c r="AK735" s="211" t="str">
        <f t="shared" si="464"/>
        <v/>
      </c>
      <c r="AL735" s="211" t="str">
        <f t="shared" si="465"/>
        <v/>
      </c>
      <c r="AM735" s="211" t="str">
        <f t="shared" si="466"/>
        <v/>
      </c>
      <c r="AN735" s="211" t="str">
        <f t="shared" si="467"/>
        <v>No</v>
      </c>
      <c r="AO735" s="211" t="str">
        <f t="shared" si="468"/>
        <v>Yes</v>
      </c>
      <c r="AP735" s="211" t="str">
        <f t="shared" si="469"/>
        <v>No</v>
      </c>
      <c r="AQ735" s="211" t="str">
        <f t="shared" si="470"/>
        <v/>
      </c>
      <c r="AR735" s="211" t="str">
        <f t="shared" si="471"/>
        <v/>
      </c>
      <c r="AS735" s="211" t="str">
        <f t="shared" si="472"/>
        <v/>
      </c>
      <c r="AT735" s="211" t="str">
        <f t="shared" si="473"/>
        <v/>
      </c>
      <c r="AU735" s="211" t="str">
        <f t="shared" si="474"/>
        <v/>
      </c>
      <c r="AV735" s="211" t="str">
        <f t="shared" si="475"/>
        <v/>
      </c>
      <c r="AW735" s="211" t="str">
        <f t="shared" si="476"/>
        <v/>
      </c>
      <c r="AX735" s="211" t="str">
        <f t="shared" si="479"/>
        <v>NO</v>
      </c>
      <c r="AY735" s="125" t="str">
        <f t="shared" si="480"/>
        <v/>
      </c>
    </row>
    <row r="736" spans="1:51" s="211" customFormat="1" x14ac:dyDescent="0.25">
      <c r="A736" s="211" t="s">
        <v>3824</v>
      </c>
      <c r="B736" s="211" t="s">
        <v>3824</v>
      </c>
      <c r="C736" s="211" t="str">
        <f t="shared" si="442"/>
        <v>Billable VR Camera</v>
      </c>
      <c r="D736" s="211" t="str">
        <f t="shared" si="443"/>
        <v>Caméra VR facturable - AlarmForce</v>
      </c>
      <c r="E736" s="211" t="str">
        <f t="shared" si="444"/>
        <v/>
      </c>
      <c r="F736" s="211" t="str">
        <f t="shared" si="445"/>
        <v>Billable VR Camera</v>
      </c>
      <c r="G736" s="211" t="str">
        <f t="shared" si="446"/>
        <v>Caméra VR facturable - AlarmForce</v>
      </c>
      <c r="H736" s="211" t="str">
        <f t="shared" si="447"/>
        <v>Billable VR Camera</v>
      </c>
      <c r="I736" s="211" t="str">
        <f t="shared" si="477"/>
        <v>Caméra VR facturable - AlarmForce</v>
      </c>
      <c r="J736" s="211" t="str">
        <f t="shared" si="448"/>
        <v/>
      </c>
      <c r="K736" s="211" t="str">
        <f t="shared" si="449"/>
        <v>CAMERA</v>
      </c>
      <c r="L736" s="211" t="str">
        <f t="shared" si="478"/>
        <v>Inventory</v>
      </c>
      <c r="M736" s="211" t="str">
        <f t="shared" si="450"/>
        <v>NO</v>
      </c>
      <c r="N736" s="211" t="str">
        <f t="shared" si="451"/>
        <v>Product</v>
      </c>
      <c r="O736" s="211" t="str">
        <f t="shared" si="452"/>
        <v>Camera</v>
      </c>
      <c r="P736" s="211" t="str">
        <f t="shared" si="453"/>
        <v>One Time</v>
      </c>
      <c r="Q736" s="349">
        <v>43930</v>
      </c>
      <c r="R736" s="349"/>
      <c r="S736" s="211" t="str">
        <f t="shared" si="454"/>
        <v>YES</v>
      </c>
      <c r="T736" s="211" t="str">
        <f t="shared" si="455"/>
        <v>NO</v>
      </c>
      <c r="U736" s="211" t="str">
        <f t="shared" si="456"/>
        <v>NO</v>
      </c>
      <c r="V736" s="211" t="str">
        <f t="shared" si="457"/>
        <v>NO</v>
      </c>
      <c r="W736" s="211" t="str">
        <f t="shared" si="458"/>
        <v>NO</v>
      </c>
      <c r="X736" s="211">
        <v>0</v>
      </c>
      <c r="Y736" s="211" t="s">
        <v>3277</v>
      </c>
      <c r="Z736" s="211" t="s">
        <v>3275</v>
      </c>
      <c r="AA736" s="211" t="s">
        <v>3319</v>
      </c>
      <c r="AB736" s="211" t="s">
        <v>3286</v>
      </c>
      <c r="AC736" s="211" t="s">
        <v>3286</v>
      </c>
      <c r="AD736" s="211" t="s">
        <v>3320</v>
      </c>
      <c r="AE736" s="211" t="str">
        <f t="shared" si="459"/>
        <v>CAMERA</v>
      </c>
      <c r="AF736" s="211" t="str">
        <f t="shared" si="460"/>
        <v>Service</v>
      </c>
      <c r="AG736" s="211" t="str">
        <f t="shared" si="461"/>
        <v/>
      </c>
      <c r="AH736" s="211" t="str">
        <f t="shared" si="481"/>
        <v/>
      </c>
      <c r="AI736" s="211" t="str">
        <f t="shared" si="462"/>
        <v/>
      </c>
      <c r="AJ736" s="211" t="str">
        <f t="shared" si="463"/>
        <v/>
      </c>
      <c r="AK736" s="211" t="str">
        <f t="shared" si="464"/>
        <v/>
      </c>
      <c r="AL736" s="211" t="str">
        <f t="shared" si="465"/>
        <v/>
      </c>
      <c r="AM736" s="211" t="str">
        <f t="shared" si="466"/>
        <v/>
      </c>
      <c r="AN736" s="211" t="str">
        <f t="shared" si="467"/>
        <v>No</v>
      </c>
      <c r="AO736" s="211" t="str">
        <f t="shared" si="468"/>
        <v>Yes</v>
      </c>
      <c r="AP736" s="211" t="str">
        <f t="shared" si="469"/>
        <v>No</v>
      </c>
      <c r="AQ736" s="211" t="str">
        <f t="shared" si="470"/>
        <v/>
      </c>
      <c r="AR736" s="211" t="str">
        <f t="shared" si="471"/>
        <v/>
      </c>
      <c r="AS736" s="211" t="str">
        <f t="shared" si="472"/>
        <v/>
      </c>
      <c r="AT736" s="211" t="str">
        <f t="shared" si="473"/>
        <v/>
      </c>
      <c r="AU736" s="211" t="str">
        <f t="shared" si="474"/>
        <v/>
      </c>
      <c r="AV736" s="211" t="str">
        <f t="shared" si="475"/>
        <v/>
      </c>
      <c r="AW736" s="211" t="str">
        <f t="shared" si="476"/>
        <v/>
      </c>
      <c r="AX736" s="211" t="str">
        <f t="shared" si="479"/>
        <v>NO</v>
      </c>
      <c r="AY736" s="125" t="str">
        <f t="shared" si="480"/>
        <v/>
      </c>
    </row>
    <row r="737" spans="1:51" s="211" customFormat="1" x14ac:dyDescent="0.25">
      <c r="A737" s="211" t="s">
        <v>3767</v>
      </c>
      <c r="B737" s="211" t="s">
        <v>3767</v>
      </c>
      <c r="C737" s="211" t="str">
        <f t="shared" si="442"/>
        <v>VR Camera Relocation Service Fees</v>
      </c>
      <c r="D737" s="211" t="str">
        <f t="shared" si="443"/>
        <v>VR caméra Relocation Frais de service - AlarmForce</v>
      </c>
      <c r="E737" s="211" t="str">
        <f t="shared" si="444"/>
        <v/>
      </c>
      <c r="F737" s="211" t="str">
        <f t="shared" si="445"/>
        <v>VR Camera Relocation Service Fees</v>
      </c>
      <c r="G737" s="211" t="str">
        <f t="shared" si="446"/>
        <v>VR caméra Relocation Frais de service - AlarmForce</v>
      </c>
      <c r="H737" s="211" t="str">
        <f t="shared" si="447"/>
        <v>VR Camera Relocation Service Fees</v>
      </c>
      <c r="I737" s="211" t="str">
        <f t="shared" si="477"/>
        <v>VR caméra Relocation Frais de service - AlarmForce</v>
      </c>
      <c r="J737" s="211" t="str">
        <f t="shared" si="448"/>
        <v/>
      </c>
      <c r="K737" s="211" t="str">
        <f t="shared" si="449"/>
        <v>CAMRELOC</v>
      </c>
      <c r="L737" s="211" t="str">
        <f t="shared" si="478"/>
        <v>Service</v>
      </c>
      <c r="M737" s="211" t="str">
        <f t="shared" si="450"/>
        <v>NO</v>
      </c>
      <c r="N737" s="211" t="str">
        <f t="shared" si="451"/>
        <v>Product</v>
      </c>
      <c r="O737" s="211" t="str">
        <f t="shared" si="452"/>
        <v>Camera</v>
      </c>
      <c r="P737" s="211" t="str">
        <f t="shared" si="453"/>
        <v>One Time</v>
      </c>
      <c r="Q737" s="349">
        <v>43930</v>
      </c>
      <c r="R737" s="349"/>
      <c r="S737" s="211" t="str">
        <f t="shared" si="454"/>
        <v>NO</v>
      </c>
      <c r="T737" s="211" t="str">
        <f t="shared" si="455"/>
        <v>NO</v>
      </c>
      <c r="U737" s="211" t="str">
        <f t="shared" si="456"/>
        <v>YES</v>
      </c>
      <c r="V737" s="211" t="str">
        <f t="shared" si="457"/>
        <v>NO</v>
      </c>
      <c r="W737" s="211" t="str">
        <f t="shared" si="458"/>
        <v>NO</v>
      </c>
      <c r="X737" s="211">
        <v>0</v>
      </c>
      <c r="Y737" s="211" t="s">
        <v>3277</v>
      </c>
      <c r="Z737" s="211" t="s">
        <v>3275</v>
      </c>
      <c r="AA737" s="211" t="s">
        <v>3319</v>
      </c>
      <c r="AB737" s="211" t="s">
        <v>3286</v>
      </c>
      <c r="AC737" s="211" t="s">
        <v>3286</v>
      </c>
      <c r="AD737" s="211" t="s">
        <v>3320</v>
      </c>
      <c r="AE737" s="211" t="str">
        <f t="shared" si="459"/>
        <v>CAMRELOC</v>
      </c>
      <c r="AF737" s="211" t="str">
        <f t="shared" si="460"/>
        <v>Service</v>
      </c>
      <c r="AG737" s="211" t="str">
        <f t="shared" si="461"/>
        <v/>
      </c>
      <c r="AH737" s="211" t="str">
        <f t="shared" si="481"/>
        <v/>
      </c>
      <c r="AI737" s="211" t="str">
        <f t="shared" si="462"/>
        <v/>
      </c>
      <c r="AJ737" s="211" t="str">
        <f t="shared" si="463"/>
        <v/>
      </c>
      <c r="AK737" s="211" t="str">
        <f t="shared" si="464"/>
        <v/>
      </c>
      <c r="AL737" s="211" t="str">
        <f t="shared" si="465"/>
        <v/>
      </c>
      <c r="AM737" s="211" t="str">
        <f t="shared" si="466"/>
        <v/>
      </c>
      <c r="AN737" s="211" t="str">
        <f t="shared" si="467"/>
        <v>No</v>
      </c>
      <c r="AO737" s="211" t="str">
        <f t="shared" si="468"/>
        <v>Yes</v>
      </c>
      <c r="AP737" s="211" t="str">
        <f t="shared" si="469"/>
        <v>No</v>
      </c>
      <c r="AQ737" s="211" t="str">
        <f t="shared" si="470"/>
        <v/>
      </c>
      <c r="AR737" s="211" t="str">
        <f t="shared" si="471"/>
        <v/>
      </c>
      <c r="AS737" s="211" t="str">
        <f t="shared" si="472"/>
        <v/>
      </c>
      <c r="AT737" s="211" t="str">
        <f t="shared" si="473"/>
        <v/>
      </c>
      <c r="AU737" s="211" t="str">
        <f t="shared" si="474"/>
        <v/>
      </c>
      <c r="AV737" s="211" t="str">
        <f t="shared" si="475"/>
        <v/>
      </c>
      <c r="AW737" s="211" t="str">
        <f t="shared" si="476"/>
        <v/>
      </c>
      <c r="AX737" s="211" t="str">
        <f t="shared" si="479"/>
        <v>NO</v>
      </c>
      <c r="AY737" s="125" t="str">
        <f t="shared" si="480"/>
        <v/>
      </c>
    </row>
    <row r="738" spans="1:51" s="211" customFormat="1" x14ac:dyDescent="0.25">
      <c r="A738" s="211" t="s">
        <v>3768</v>
      </c>
      <c r="B738" s="211" t="s">
        <v>3768</v>
      </c>
      <c r="C738" s="211" t="str">
        <f t="shared" si="442"/>
        <v>CANADA POST - 2 Months NC Monitoring</v>
      </c>
      <c r="D738" s="211" t="str">
        <f t="shared" si="443"/>
        <v>POSTES CANADA - 2 mois de surveillance NC</v>
      </c>
      <c r="E738" s="211" t="str">
        <f t="shared" si="444"/>
        <v/>
      </c>
      <c r="F738" s="211" t="str">
        <f t="shared" si="445"/>
        <v>CANADA POST - 2 Months NC Monitoring</v>
      </c>
      <c r="G738" s="211" t="str">
        <f t="shared" si="446"/>
        <v>POSTES CANADA - 2 mois de surveillance NC</v>
      </c>
      <c r="H738" s="211" t="str">
        <f t="shared" si="447"/>
        <v>CANADA POST - 2 Months NC Monitoring</v>
      </c>
      <c r="I738" s="211" t="str">
        <f t="shared" si="477"/>
        <v>POSTES CANADA - 2 mois de surveillance NC</v>
      </c>
      <c r="J738" s="211" t="str">
        <f t="shared" si="448"/>
        <v/>
      </c>
      <c r="K738" s="211" t="str">
        <f t="shared" si="449"/>
        <v/>
      </c>
      <c r="L738" s="211" t="str">
        <f t="shared" si="478"/>
        <v>Service</v>
      </c>
      <c r="M738" s="211" t="str">
        <f t="shared" si="450"/>
        <v>NO</v>
      </c>
      <c r="N738" s="211" t="str">
        <f t="shared" si="451"/>
        <v>Product</v>
      </c>
      <c r="O738" s="211" t="str">
        <f t="shared" si="452"/>
        <v>Service</v>
      </c>
      <c r="P738" s="211" t="str">
        <f t="shared" si="453"/>
        <v>One Time</v>
      </c>
      <c r="Q738" s="349">
        <v>43930</v>
      </c>
      <c r="R738" s="349"/>
      <c r="S738" s="211" t="str">
        <f t="shared" si="454"/>
        <v>NO</v>
      </c>
      <c r="T738" s="211" t="str">
        <f t="shared" si="455"/>
        <v>NO</v>
      </c>
      <c r="U738" s="211" t="str">
        <f t="shared" si="456"/>
        <v>NO</v>
      </c>
      <c r="V738" s="211" t="str">
        <f t="shared" si="457"/>
        <v>NO</v>
      </c>
      <c r="W738" s="211" t="str">
        <f t="shared" si="458"/>
        <v>NO</v>
      </c>
      <c r="X738" s="211">
        <v>0</v>
      </c>
      <c r="Y738" s="211" t="s">
        <v>3277</v>
      </c>
      <c r="Z738" s="211" t="s">
        <v>3275</v>
      </c>
      <c r="AA738" s="211" t="s">
        <v>3319</v>
      </c>
      <c r="AB738" s="211" t="s">
        <v>3286</v>
      </c>
      <c r="AC738" s="211" t="s">
        <v>3286</v>
      </c>
      <c r="AD738" s="211" t="s">
        <v>3320</v>
      </c>
      <c r="AE738" s="211">
        <f t="shared" si="459"/>
        <v>0</v>
      </c>
      <c r="AF738" s="211" t="str">
        <f t="shared" si="460"/>
        <v>Service</v>
      </c>
      <c r="AG738" s="211" t="str">
        <f t="shared" si="461"/>
        <v/>
      </c>
      <c r="AH738" s="211" t="str">
        <f t="shared" si="481"/>
        <v/>
      </c>
      <c r="AI738" s="211" t="str">
        <f t="shared" si="462"/>
        <v/>
      </c>
      <c r="AJ738" s="211" t="str">
        <f t="shared" si="463"/>
        <v/>
      </c>
      <c r="AK738" s="211" t="str">
        <f t="shared" si="464"/>
        <v/>
      </c>
      <c r="AL738" s="211" t="str">
        <f t="shared" si="465"/>
        <v/>
      </c>
      <c r="AM738" s="211" t="str">
        <f t="shared" si="466"/>
        <v/>
      </c>
      <c r="AN738" s="211" t="str">
        <f t="shared" si="467"/>
        <v>No</v>
      </c>
      <c r="AO738" s="211" t="str">
        <f t="shared" si="468"/>
        <v>Yes</v>
      </c>
      <c r="AP738" s="211" t="str">
        <f t="shared" si="469"/>
        <v>No</v>
      </c>
      <c r="AQ738" s="211" t="str">
        <f t="shared" si="470"/>
        <v/>
      </c>
      <c r="AR738" s="211" t="str">
        <f t="shared" si="471"/>
        <v/>
      </c>
      <c r="AS738" s="211" t="str">
        <f t="shared" si="472"/>
        <v/>
      </c>
      <c r="AT738" s="211" t="str">
        <f t="shared" si="473"/>
        <v/>
      </c>
      <c r="AU738" s="211" t="str">
        <f t="shared" si="474"/>
        <v/>
      </c>
      <c r="AV738" s="211" t="str">
        <f t="shared" si="475"/>
        <v/>
      </c>
      <c r="AW738" s="211" t="str">
        <f t="shared" si="476"/>
        <v/>
      </c>
      <c r="AX738" s="211" t="str">
        <f t="shared" si="479"/>
        <v>NO</v>
      </c>
      <c r="AY738" s="125" t="str">
        <f t="shared" si="480"/>
        <v/>
      </c>
    </row>
    <row r="739" spans="1:51" s="211" customFormat="1" x14ac:dyDescent="0.25">
      <c r="A739" s="211" t="s">
        <v>3717</v>
      </c>
      <c r="B739" s="211" t="s">
        <v>3717</v>
      </c>
      <c r="C739" s="211" t="str">
        <f t="shared" si="442"/>
        <v>Cancellation Fees for APlus</v>
      </c>
      <c r="D739" s="211" t="str">
        <f t="shared" si="443"/>
        <v>Frais d’annulation pour APlus</v>
      </c>
      <c r="E739" s="211" t="str">
        <f t="shared" si="444"/>
        <v/>
      </c>
      <c r="F739" s="211" t="str">
        <f t="shared" si="445"/>
        <v>Cancellation Fees for APlus</v>
      </c>
      <c r="G739" s="211" t="str">
        <f t="shared" si="446"/>
        <v>Frais d’annulation pour APlus</v>
      </c>
      <c r="H739" s="211" t="str">
        <f t="shared" si="447"/>
        <v>Cancellation Fees for APlus</v>
      </c>
      <c r="I739" s="211" t="str">
        <f t="shared" si="477"/>
        <v>Frais d’annulation pour APlus</v>
      </c>
      <c r="J739" s="211" t="str">
        <f t="shared" si="448"/>
        <v/>
      </c>
      <c r="K739" s="211" t="str">
        <f t="shared" si="449"/>
        <v>CANCAPLUS</v>
      </c>
      <c r="L739" s="211" t="str">
        <f t="shared" si="478"/>
        <v>Service</v>
      </c>
      <c r="M739" s="211" t="str">
        <f t="shared" si="450"/>
        <v>NO</v>
      </c>
      <c r="N739" s="211" t="str">
        <f t="shared" si="451"/>
        <v>Product</v>
      </c>
      <c r="O739" s="211" t="str">
        <f t="shared" si="452"/>
        <v>Service</v>
      </c>
      <c r="P739" s="211" t="str">
        <f t="shared" si="453"/>
        <v>One Time</v>
      </c>
      <c r="Q739" s="349">
        <v>43930</v>
      </c>
      <c r="R739" s="349"/>
      <c r="S739" s="211" t="str">
        <f t="shared" si="454"/>
        <v>NO</v>
      </c>
      <c r="T739" s="211" t="str">
        <f t="shared" si="455"/>
        <v>NO</v>
      </c>
      <c r="U739" s="211" t="str">
        <f t="shared" si="456"/>
        <v>NO</v>
      </c>
      <c r="V739" s="211" t="str">
        <f t="shared" si="457"/>
        <v>NO</v>
      </c>
      <c r="W739" s="211" t="str">
        <f t="shared" si="458"/>
        <v>NO</v>
      </c>
      <c r="X739" s="211">
        <v>0</v>
      </c>
      <c r="Y739" s="211" t="s">
        <v>3277</v>
      </c>
      <c r="Z739" s="211" t="s">
        <v>3275</v>
      </c>
      <c r="AA739" s="211" t="s">
        <v>3319</v>
      </c>
      <c r="AB739" s="211" t="s">
        <v>3286</v>
      </c>
      <c r="AC739" s="211" t="s">
        <v>3286</v>
      </c>
      <c r="AD739" s="211" t="s">
        <v>3320</v>
      </c>
      <c r="AE739" s="211" t="str">
        <f t="shared" si="459"/>
        <v>Service</v>
      </c>
      <c r="AF739" s="211" t="str">
        <f t="shared" si="460"/>
        <v>Service</v>
      </c>
      <c r="AG739" s="211" t="str">
        <f t="shared" si="461"/>
        <v/>
      </c>
      <c r="AH739" s="211" t="str">
        <f t="shared" si="481"/>
        <v/>
      </c>
      <c r="AI739" s="211" t="str">
        <f t="shared" si="462"/>
        <v/>
      </c>
      <c r="AJ739" s="211" t="str">
        <f t="shared" si="463"/>
        <v/>
      </c>
      <c r="AK739" s="211" t="str">
        <f t="shared" si="464"/>
        <v/>
      </c>
      <c r="AL739" s="211" t="str">
        <f t="shared" si="465"/>
        <v/>
      </c>
      <c r="AM739" s="211" t="str">
        <f t="shared" si="466"/>
        <v/>
      </c>
      <c r="AN739" s="211" t="str">
        <f t="shared" si="467"/>
        <v>No</v>
      </c>
      <c r="AO739" s="211" t="str">
        <f t="shared" si="468"/>
        <v>Yes</v>
      </c>
      <c r="AP739" s="211" t="str">
        <f t="shared" si="469"/>
        <v>No</v>
      </c>
      <c r="AQ739" s="211" t="str">
        <f t="shared" si="470"/>
        <v/>
      </c>
      <c r="AR739" s="211" t="str">
        <f t="shared" si="471"/>
        <v/>
      </c>
      <c r="AS739" s="211" t="str">
        <f t="shared" si="472"/>
        <v/>
      </c>
      <c r="AT739" s="211" t="str">
        <f t="shared" si="473"/>
        <v/>
      </c>
      <c r="AU739" s="211" t="str">
        <f t="shared" si="474"/>
        <v/>
      </c>
      <c r="AV739" s="211" t="str">
        <f t="shared" si="475"/>
        <v/>
      </c>
      <c r="AW739" s="211" t="str">
        <f t="shared" si="476"/>
        <v/>
      </c>
      <c r="AX739" s="211" t="str">
        <f t="shared" si="479"/>
        <v>NO</v>
      </c>
      <c r="AY739" s="125" t="str">
        <f t="shared" si="480"/>
        <v/>
      </c>
    </row>
    <row r="740" spans="1:51" s="211" customFormat="1" x14ac:dyDescent="0.25">
      <c r="A740" s="211" t="s">
        <v>3718</v>
      </c>
      <c r="B740" s="211" t="s">
        <v>3718</v>
      </c>
      <c r="C740" s="211" t="str">
        <f t="shared" si="442"/>
        <v>Cancellation Fees for HW Monitoring</v>
      </c>
      <c r="D740" s="211" t="str">
        <f t="shared" si="443"/>
        <v>Frais d’annulation pour la surveillance HW</v>
      </c>
      <c r="E740" s="211" t="str">
        <f t="shared" si="444"/>
        <v/>
      </c>
      <c r="F740" s="211" t="str">
        <f t="shared" si="445"/>
        <v>Cancellation Fees for HW Monitoring</v>
      </c>
      <c r="G740" s="211" t="str">
        <f t="shared" si="446"/>
        <v>Frais d’annulation pour la surveillance HW</v>
      </c>
      <c r="H740" s="211" t="str">
        <f t="shared" si="447"/>
        <v>Cancellation Fees for HW Monitoring</v>
      </c>
      <c r="I740" s="211" t="str">
        <f t="shared" si="477"/>
        <v>Frais d’annulation pour la surveillance HW</v>
      </c>
      <c r="J740" s="211" t="str">
        <f t="shared" si="448"/>
        <v/>
      </c>
      <c r="K740" s="211" t="str">
        <f t="shared" si="449"/>
        <v>CANCHWM</v>
      </c>
      <c r="L740" s="211" t="str">
        <f t="shared" si="478"/>
        <v>Service</v>
      </c>
      <c r="M740" s="211" t="str">
        <f t="shared" si="450"/>
        <v>NO</v>
      </c>
      <c r="N740" s="211" t="str">
        <f t="shared" si="451"/>
        <v>Product</v>
      </c>
      <c r="O740" s="211" t="str">
        <f t="shared" si="452"/>
        <v>Service</v>
      </c>
      <c r="P740" s="211" t="str">
        <f t="shared" si="453"/>
        <v>One Time</v>
      </c>
      <c r="Q740" s="349">
        <v>43930</v>
      </c>
      <c r="R740" s="349"/>
      <c r="S740" s="211" t="str">
        <f t="shared" si="454"/>
        <v>NO</v>
      </c>
      <c r="T740" s="211" t="str">
        <f t="shared" si="455"/>
        <v>NO</v>
      </c>
      <c r="U740" s="211" t="str">
        <f t="shared" si="456"/>
        <v>NO</v>
      </c>
      <c r="V740" s="211" t="str">
        <f t="shared" si="457"/>
        <v>NO</v>
      </c>
      <c r="W740" s="211" t="str">
        <f t="shared" si="458"/>
        <v>NO</v>
      </c>
      <c r="X740" s="211">
        <v>0</v>
      </c>
      <c r="Y740" s="211" t="s">
        <v>3277</v>
      </c>
      <c r="Z740" s="211" t="s">
        <v>3275</v>
      </c>
      <c r="AA740" s="211" t="s">
        <v>3319</v>
      </c>
      <c r="AB740" s="211" t="s">
        <v>3286</v>
      </c>
      <c r="AC740" s="211" t="s">
        <v>3286</v>
      </c>
      <c r="AD740" s="211" t="s">
        <v>3320</v>
      </c>
      <c r="AE740" s="211" t="str">
        <f t="shared" si="459"/>
        <v>Service</v>
      </c>
      <c r="AF740" s="211" t="str">
        <f t="shared" si="460"/>
        <v>Service</v>
      </c>
      <c r="AG740" s="211" t="str">
        <f t="shared" si="461"/>
        <v/>
      </c>
      <c r="AH740" s="211" t="str">
        <f t="shared" si="481"/>
        <v/>
      </c>
      <c r="AI740" s="211" t="str">
        <f t="shared" si="462"/>
        <v/>
      </c>
      <c r="AJ740" s="211" t="str">
        <f t="shared" si="463"/>
        <v/>
      </c>
      <c r="AK740" s="211" t="str">
        <f t="shared" si="464"/>
        <v/>
      </c>
      <c r="AL740" s="211" t="str">
        <f t="shared" si="465"/>
        <v/>
      </c>
      <c r="AM740" s="211" t="str">
        <f t="shared" si="466"/>
        <v/>
      </c>
      <c r="AN740" s="211" t="str">
        <f t="shared" si="467"/>
        <v>No</v>
      </c>
      <c r="AO740" s="211" t="str">
        <f t="shared" si="468"/>
        <v>Yes</v>
      </c>
      <c r="AP740" s="211" t="str">
        <f t="shared" si="469"/>
        <v>No</v>
      </c>
      <c r="AQ740" s="211" t="str">
        <f t="shared" si="470"/>
        <v/>
      </c>
      <c r="AR740" s="211" t="str">
        <f t="shared" si="471"/>
        <v/>
      </c>
      <c r="AS740" s="211" t="str">
        <f t="shared" si="472"/>
        <v/>
      </c>
      <c r="AT740" s="211" t="str">
        <f t="shared" si="473"/>
        <v/>
      </c>
      <c r="AU740" s="211" t="str">
        <f t="shared" si="474"/>
        <v/>
      </c>
      <c r="AV740" s="211" t="str">
        <f t="shared" si="475"/>
        <v/>
      </c>
      <c r="AW740" s="211" t="str">
        <f t="shared" si="476"/>
        <v/>
      </c>
      <c r="AX740" s="211" t="str">
        <f t="shared" si="479"/>
        <v>NO</v>
      </c>
      <c r="AY740" s="125" t="str">
        <f t="shared" si="480"/>
        <v/>
      </c>
    </row>
    <row r="741" spans="1:51" s="211" customFormat="1" x14ac:dyDescent="0.25">
      <c r="A741" s="211" t="s">
        <v>3719</v>
      </c>
      <c r="B741" s="211" t="s">
        <v>3719</v>
      </c>
      <c r="C741" s="211" t="str">
        <f t="shared" si="442"/>
        <v>Cancellation Fees for Monitoring</v>
      </c>
      <c r="D741" s="211" t="str">
        <f t="shared" si="443"/>
        <v>Frais d’annulation pour le suivi</v>
      </c>
      <c r="E741" s="211" t="str">
        <f t="shared" si="444"/>
        <v/>
      </c>
      <c r="F741" s="211" t="str">
        <f t="shared" si="445"/>
        <v>Cancellation Fees for Monitoring</v>
      </c>
      <c r="G741" s="211" t="str">
        <f t="shared" si="446"/>
        <v>Frais d’annulation pour le suivi</v>
      </c>
      <c r="H741" s="211" t="str">
        <f t="shared" si="447"/>
        <v>Cancellation Fees for Monitoring</v>
      </c>
      <c r="I741" s="211" t="str">
        <f t="shared" si="477"/>
        <v>Frais d’annulation pour le suivi</v>
      </c>
      <c r="J741" s="211" t="str">
        <f t="shared" si="448"/>
        <v/>
      </c>
      <c r="K741" s="211" t="str">
        <f t="shared" si="449"/>
        <v>CANCM</v>
      </c>
      <c r="L741" s="211" t="str">
        <f t="shared" si="478"/>
        <v>Service</v>
      </c>
      <c r="M741" s="211" t="str">
        <f t="shared" si="450"/>
        <v>NO</v>
      </c>
      <c r="N741" s="211" t="str">
        <f t="shared" si="451"/>
        <v>Product</v>
      </c>
      <c r="O741" s="211" t="str">
        <f t="shared" si="452"/>
        <v>Service</v>
      </c>
      <c r="P741" s="211" t="str">
        <f t="shared" si="453"/>
        <v>One Time</v>
      </c>
      <c r="Q741" s="349">
        <v>43930</v>
      </c>
      <c r="R741" s="349"/>
      <c r="S741" s="211" t="str">
        <f t="shared" si="454"/>
        <v>NO</v>
      </c>
      <c r="T741" s="211" t="str">
        <f t="shared" si="455"/>
        <v>NO</v>
      </c>
      <c r="U741" s="211" t="str">
        <f t="shared" si="456"/>
        <v>NO</v>
      </c>
      <c r="V741" s="211" t="str">
        <f t="shared" si="457"/>
        <v>NO</v>
      </c>
      <c r="W741" s="211" t="str">
        <f t="shared" si="458"/>
        <v>NO</v>
      </c>
      <c r="X741" s="211">
        <v>0</v>
      </c>
      <c r="Y741" s="211" t="s">
        <v>3277</v>
      </c>
      <c r="Z741" s="211" t="s">
        <v>3275</v>
      </c>
      <c r="AA741" s="211" t="s">
        <v>3319</v>
      </c>
      <c r="AB741" s="211" t="s">
        <v>3286</v>
      </c>
      <c r="AC741" s="211" t="s">
        <v>3286</v>
      </c>
      <c r="AD741" s="211" t="s">
        <v>3320</v>
      </c>
      <c r="AE741" s="211" t="str">
        <f t="shared" si="459"/>
        <v>Service</v>
      </c>
      <c r="AF741" s="211" t="str">
        <f t="shared" si="460"/>
        <v>Service</v>
      </c>
      <c r="AG741" s="211" t="str">
        <f t="shared" si="461"/>
        <v/>
      </c>
      <c r="AH741" s="211" t="str">
        <f t="shared" si="481"/>
        <v/>
      </c>
      <c r="AI741" s="211" t="str">
        <f t="shared" si="462"/>
        <v/>
      </c>
      <c r="AJ741" s="211" t="str">
        <f t="shared" si="463"/>
        <v/>
      </c>
      <c r="AK741" s="211" t="str">
        <f t="shared" si="464"/>
        <v/>
      </c>
      <c r="AL741" s="211" t="str">
        <f t="shared" si="465"/>
        <v/>
      </c>
      <c r="AM741" s="211" t="str">
        <f t="shared" si="466"/>
        <v/>
      </c>
      <c r="AN741" s="211" t="str">
        <f t="shared" si="467"/>
        <v>No</v>
      </c>
      <c r="AO741" s="211" t="str">
        <f t="shared" si="468"/>
        <v>Yes</v>
      </c>
      <c r="AP741" s="211" t="str">
        <f t="shared" si="469"/>
        <v>No</v>
      </c>
      <c r="AQ741" s="211" t="str">
        <f t="shared" si="470"/>
        <v/>
      </c>
      <c r="AR741" s="211" t="str">
        <f t="shared" si="471"/>
        <v/>
      </c>
      <c r="AS741" s="211" t="str">
        <f t="shared" si="472"/>
        <v/>
      </c>
      <c r="AT741" s="211" t="str">
        <f t="shared" si="473"/>
        <v/>
      </c>
      <c r="AU741" s="211" t="str">
        <f t="shared" si="474"/>
        <v/>
      </c>
      <c r="AV741" s="211" t="str">
        <f t="shared" si="475"/>
        <v/>
      </c>
      <c r="AW741" s="211" t="str">
        <f t="shared" si="476"/>
        <v/>
      </c>
      <c r="AX741" s="211" t="str">
        <f t="shared" si="479"/>
        <v>NO</v>
      </c>
      <c r="AY741" s="125" t="str">
        <f t="shared" si="480"/>
        <v/>
      </c>
    </row>
    <row r="742" spans="1:51" s="211" customFormat="1" x14ac:dyDescent="0.25">
      <c r="A742" s="211" t="s">
        <v>3720</v>
      </c>
      <c r="B742" s="211" t="s">
        <v>3720</v>
      </c>
      <c r="C742" s="211" t="str">
        <f t="shared" si="442"/>
        <v>Cancellation Fees for PRS</v>
      </c>
      <c r="D742" s="211" t="str">
        <f t="shared" si="443"/>
        <v>Frais d’annulation pour PRS</v>
      </c>
      <c r="E742" s="211" t="str">
        <f t="shared" si="444"/>
        <v/>
      </c>
      <c r="F742" s="211" t="str">
        <f t="shared" si="445"/>
        <v>Cancellation Fees for PRS</v>
      </c>
      <c r="G742" s="211" t="str">
        <f t="shared" si="446"/>
        <v>Frais d’annulation pour PRS</v>
      </c>
      <c r="H742" s="211" t="str">
        <f t="shared" si="447"/>
        <v>Cancellation Fees for PRS</v>
      </c>
      <c r="I742" s="211" t="str">
        <f t="shared" si="477"/>
        <v>Frais d’annulation pour PRS</v>
      </c>
      <c r="J742" s="211" t="str">
        <f t="shared" si="448"/>
        <v/>
      </c>
      <c r="K742" s="211" t="str">
        <f t="shared" si="449"/>
        <v>CANCPRS</v>
      </c>
      <c r="L742" s="211" t="str">
        <f t="shared" si="478"/>
        <v>Service</v>
      </c>
      <c r="M742" s="211" t="str">
        <f t="shared" si="450"/>
        <v>NO</v>
      </c>
      <c r="N742" s="211" t="str">
        <f t="shared" si="451"/>
        <v>Product</v>
      </c>
      <c r="O742" s="211" t="str">
        <f t="shared" si="452"/>
        <v>Service</v>
      </c>
      <c r="P742" s="211" t="str">
        <f t="shared" si="453"/>
        <v>One Time</v>
      </c>
      <c r="Q742" s="349">
        <v>43930</v>
      </c>
      <c r="R742" s="349"/>
      <c r="S742" s="211" t="str">
        <f t="shared" si="454"/>
        <v>NO</v>
      </c>
      <c r="T742" s="211" t="str">
        <f t="shared" si="455"/>
        <v>NO</v>
      </c>
      <c r="U742" s="211" t="str">
        <f t="shared" si="456"/>
        <v>NO</v>
      </c>
      <c r="V742" s="211" t="str">
        <f t="shared" si="457"/>
        <v>NO</v>
      </c>
      <c r="W742" s="211" t="str">
        <f t="shared" si="458"/>
        <v>NO</v>
      </c>
      <c r="X742" s="211">
        <v>0</v>
      </c>
      <c r="Y742" s="211" t="s">
        <v>3277</v>
      </c>
      <c r="Z742" s="211" t="s">
        <v>3275</v>
      </c>
      <c r="AA742" s="211" t="s">
        <v>3319</v>
      </c>
      <c r="AB742" s="211" t="s">
        <v>3286</v>
      </c>
      <c r="AC742" s="211" t="s">
        <v>3286</v>
      </c>
      <c r="AD742" s="211" t="s">
        <v>3320</v>
      </c>
      <c r="AE742" s="211" t="str">
        <f t="shared" si="459"/>
        <v>Service</v>
      </c>
      <c r="AF742" s="211" t="str">
        <f t="shared" si="460"/>
        <v>Service</v>
      </c>
      <c r="AG742" s="211" t="str">
        <f t="shared" si="461"/>
        <v/>
      </c>
      <c r="AH742" s="211" t="str">
        <f t="shared" si="481"/>
        <v/>
      </c>
      <c r="AI742" s="211" t="str">
        <f t="shared" si="462"/>
        <v/>
      </c>
      <c r="AJ742" s="211" t="str">
        <f t="shared" si="463"/>
        <v/>
      </c>
      <c r="AK742" s="211" t="str">
        <f t="shared" si="464"/>
        <v/>
      </c>
      <c r="AL742" s="211" t="str">
        <f t="shared" si="465"/>
        <v/>
      </c>
      <c r="AM742" s="211" t="str">
        <f t="shared" si="466"/>
        <v/>
      </c>
      <c r="AN742" s="211" t="str">
        <f t="shared" si="467"/>
        <v>No</v>
      </c>
      <c r="AO742" s="211" t="str">
        <f t="shared" si="468"/>
        <v>Yes</v>
      </c>
      <c r="AP742" s="211" t="str">
        <f t="shared" si="469"/>
        <v>No</v>
      </c>
      <c r="AQ742" s="211" t="str">
        <f t="shared" si="470"/>
        <v/>
      </c>
      <c r="AR742" s="211" t="str">
        <f t="shared" si="471"/>
        <v/>
      </c>
      <c r="AS742" s="211" t="str">
        <f t="shared" si="472"/>
        <v/>
      </c>
      <c r="AT742" s="211" t="str">
        <f t="shared" si="473"/>
        <v/>
      </c>
      <c r="AU742" s="211" t="str">
        <f t="shared" si="474"/>
        <v/>
      </c>
      <c r="AV742" s="211" t="str">
        <f t="shared" si="475"/>
        <v/>
      </c>
      <c r="AW742" s="211" t="str">
        <f t="shared" si="476"/>
        <v/>
      </c>
      <c r="AX742" s="211" t="str">
        <f t="shared" si="479"/>
        <v>NO</v>
      </c>
      <c r="AY742" s="125" t="str">
        <f t="shared" si="480"/>
        <v/>
      </c>
    </row>
    <row r="743" spans="1:51" s="211" customFormat="1" x14ac:dyDescent="0.25">
      <c r="A743" s="211" t="s">
        <v>3721</v>
      </c>
      <c r="B743" s="211" t="s">
        <v>3721</v>
      </c>
      <c r="C743" s="211" t="str">
        <f t="shared" si="442"/>
        <v>Cancellation Fees for Video</v>
      </c>
      <c r="D743" s="211" t="str">
        <f t="shared" si="443"/>
        <v>Frais d’annulation pour la vidéo</v>
      </c>
      <c r="E743" s="211" t="str">
        <f t="shared" si="444"/>
        <v/>
      </c>
      <c r="F743" s="211" t="str">
        <f t="shared" si="445"/>
        <v>Cancellation Fees for Video</v>
      </c>
      <c r="G743" s="211" t="str">
        <f t="shared" si="446"/>
        <v>Frais d’annulation pour la vidéo</v>
      </c>
      <c r="H743" s="211" t="str">
        <f t="shared" si="447"/>
        <v>Cancellation Fees for Video</v>
      </c>
      <c r="I743" s="211" t="str">
        <f t="shared" si="477"/>
        <v>Frais d’annulation pour la vidéo</v>
      </c>
      <c r="J743" s="211" t="str">
        <f t="shared" si="448"/>
        <v/>
      </c>
      <c r="K743" s="211" t="str">
        <f t="shared" si="449"/>
        <v>CANCVID</v>
      </c>
      <c r="L743" s="211" t="str">
        <f t="shared" si="478"/>
        <v>Service</v>
      </c>
      <c r="M743" s="211" t="str">
        <f t="shared" si="450"/>
        <v>NO</v>
      </c>
      <c r="N743" s="211" t="str">
        <f t="shared" si="451"/>
        <v>Product</v>
      </c>
      <c r="O743" s="211" t="str">
        <f t="shared" si="452"/>
        <v>Service</v>
      </c>
      <c r="P743" s="211" t="str">
        <f t="shared" si="453"/>
        <v>One Time</v>
      </c>
      <c r="Q743" s="349">
        <v>43930</v>
      </c>
      <c r="R743" s="349"/>
      <c r="S743" s="211" t="str">
        <f t="shared" si="454"/>
        <v>NO</v>
      </c>
      <c r="T743" s="211" t="str">
        <f t="shared" si="455"/>
        <v>NO</v>
      </c>
      <c r="U743" s="211" t="str">
        <f t="shared" si="456"/>
        <v>NO</v>
      </c>
      <c r="V743" s="211" t="str">
        <f t="shared" si="457"/>
        <v>NO</v>
      </c>
      <c r="W743" s="211" t="str">
        <f t="shared" si="458"/>
        <v>NO</v>
      </c>
      <c r="X743" s="211">
        <v>0</v>
      </c>
      <c r="Y743" s="211" t="s">
        <v>3277</v>
      </c>
      <c r="Z743" s="211" t="s">
        <v>3275</v>
      </c>
      <c r="AA743" s="211" t="s">
        <v>3319</v>
      </c>
      <c r="AB743" s="211" t="s">
        <v>3286</v>
      </c>
      <c r="AC743" s="211" t="s">
        <v>3286</v>
      </c>
      <c r="AD743" s="211" t="s">
        <v>3320</v>
      </c>
      <c r="AE743" s="211" t="str">
        <f t="shared" si="459"/>
        <v>Service</v>
      </c>
      <c r="AF743" s="211" t="str">
        <f t="shared" si="460"/>
        <v>Service</v>
      </c>
      <c r="AG743" s="211" t="str">
        <f t="shared" si="461"/>
        <v/>
      </c>
      <c r="AH743" s="211" t="str">
        <f t="shared" si="481"/>
        <v/>
      </c>
      <c r="AI743" s="211" t="str">
        <f t="shared" si="462"/>
        <v/>
      </c>
      <c r="AJ743" s="211" t="str">
        <f t="shared" si="463"/>
        <v/>
      </c>
      <c r="AK743" s="211" t="str">
        <f t="shared" si="464"/>
        <v/>
      </c>
      <c r="AL743" s="211" t="str">
        <f t="shared" si="465"/>
        <v/>
      </c>
      <c r="AM743" s="211" t="str">
        <f t="shared" si="466"/>
        <v/>
      </c>
      <c r="AN743" s="211" t="str">
        <f t="shared" si="467"/>
        <v>No</v>
      </c>
      <c r="AO743" s="211" t="str">
        <f t="shared" si="468"/>
        <v>Yes</v>
      </c>
      <c r="AP743" s="211" t="str">
        <f t="shared" si="469"/>
        <v>No</v>
      </c>
      <c r="AQ743" s="211" t="str">
        <f t="shared" si="470"/>
        <v/>
      </c>
      <c r="AR743" s="211" t="str">
        <f t="shared" si="471"/>
        <v/>
      </c>
      <c r="AS743" s="211" t="str">
        <f t="shared" si="472"/>
        <v/>
      </c>
      <c r="AT743" s="211" t="str">
        <f t="shared" si="473"/>
        <v/>
      </c>
      <c r="AU743" s="211" t="str">
        <f t="shared" si="474"/>
        <v/>
      </c>
      <c r="AV743" s="211" t="str">
        <f t="shared" si="475"/>
        <v/>
      </c>
      <c r="AW743" s="211" t="str">
        <f t="shared" si="476"/>
        <v/>
      </c>
      <c r="AX743" s="211" t="str">
        <f t="shared" si="479"/>
        <v>NO</v>
      </c>
      <c r="AY743" s="125" t="str">
        <f t="shared" si="480"/>
        <v/>
      </c>
    </row>
    <row r="744" spans="1:51" s="211" customFormat="1" x14ac:dyDescent="0.25">
      <c r="A744" s="211" t="s">
        <v>3769</v>
      </c>
      <c r="B744" s="211" t="s">
        <v>3769</v>
      </c>
      <c r="C744" s="211" t="str">
        <f t="shared" si="442"/>
        <v>CARP16 - 1 Month NC Monitoring</v>
      </c>
      <c r="D744" s="211" t="str">
        <f t="shared" si="443"/>
        <v>CARP16 - Surveillance NC d’un mois</v>
      </c>
      <c r="E744" s="211" t="str">
        <f t="shared" si="444"/>
        <v/>
      </c>
      <c r="F744" s="211" t="str">
        <f t="shared" si="445"/>
        <v>CARP16 - 1 Month NC Monitoring</v>
      </c>
      <c r="G744" s="211" t="str">
        <f t="shared" si="446"/>
        <v>CARP16 - Surveillance NC d’un mois</v>
      </c>
      <c r="H744" s="211" t="str">
        <f t="shared" si="447"/>
        <v>CARP16 - 1 Month NC Monitoring</v>
      </c>
      <c r="I744" s="211" t="str">
        <f t="shared" si="477"/>
        <v>CARP16 - Surveillance NC d’un mois</v>
      </c>
      <c r="J744" s="211" t="str">
        <f t="shared" si="448"/>
        <v/>
      </c>
      <c r="K744" s="211" t="str">
        <f t="shared" si="449"/>
        <v/>
      </c>
      <c r="L744" s="211" t="str">
        <f t="shared" si="478"/>
        <v>Service</v>
      </c>
      <c r="M744" s="211" t="str">
        <f t="shared" si="450"/>
        <v>NO</v>
      </c>
      <c r="N744" s="211" t="str">
        <f t="shared" si="451"/>
        <v>Product</v>
      </c>
      <c r="O744" s="211" t="str">
        <f t="shared" si="452"/>
        <v>Service</v>
      </c>
      <c r="P744" s="211" t="str">
        <f t="shared" si="453"/>
        <v>One Time</v>
      </c>
      <c r="Q744" s="349">
        <v>43930</v>
      </c>
      <c r="R744" s="349"/>
      <c r="S744" s="211" t="str">
        <f t="shared" si="454"/>
        <v>NO</v>
      </c>
      <c r="T744" s="211" t="str">
        <f t="shared" si="455"/>
        <v>NO</v>
      </c>
      <c r="U744" s="211" t="str">
        <f t="shared" si="456"/>
        <v>NO</v>
      </c>
      <c r="V744" s="211" t="str">
        <f t="shared" si="457"/>
        <v>NO</v>
      </c>
      <c r="W744" s="211" t="str">
        <f t="shared" si="458"/>
        <v>NO</v>
      </c>
      <c r="X744" s="211">
        <v>0</v>
      </c>
      <c r="Y744" s="211" t="s">
        <v>3277</v>
      </c>
      <c r="Z744" s="211" t="s">
        <v>3275</v>
      </c>
      <c r="AA744" s="211" t="s">
        <v>3319</v>
      </c>
      <c r="AB744" s="211" t="s">
        <v>3286</v>
      </c>
      <c r="AC744" s="211" t="s">
        <v>3286</v>
      </c>
      <c r="AD744" s="211" t="s">
        <v>3320</v>
      </c>
      <c r="AE744" s="211">
        <f t="shared" si="459"/>
        <v>0</v>
      </c>
      <c r="AF744" s="211" t="str">
        <f t="shared" si="460"/>
        <v>Service</v>
      </c>
      <c r="AG744" s="211" t="str">
        <f t="shared" si="461"/>
        <v/>
      </c>
      <c r="AH744" s="211" t="str">
        <f t="shared" si="481"/>
        <v/>
      </c>
      <c r="AI744" s="211" t="str">
        <f t="shared" si="462"/>
        <v/>
      </c>
      <c r="AJ744" s="211" t="str">
        <f t="shared" si="463"/>
        <v/>
      </c>
      <c r="AK744" s="211" t="str">
        <f t="shared" si="464"/>
        <v/>
      </c>
      <c r="AL744" s="211" t="str">
        <f t="shared" si="465"/>
        <v/>
      </c>
      <c r="AM744" s="211" t="str">
        <f t="shared" si="466"/>
        <v/>
      </c>
      <c r="AN744" s="211" t="str">
        <f t="shared" si="467"/>
        <v>No</v>
      </c>
      <c r="AO744" s="211" t="str">
        <f t="shared" si="468"/>
        <v>Yes</v>
      </c>
      <c r="AP744" s="211" t="str">
        <f t="shared" si="469"/>
        <v>No</v>
      </c>
      <c r="AQ744" s="211" t="str">
        <f t="shared" si="470"/>
        <v/>
      </c>
      <c r="AR744" s="211" t="str">
        <f t="shared" si="471"/>
        <v/>
      </c>
      <c r="AS744" s="211" t="str">
        <f t="shared" si="472"/>
        <v/>
      </c>
      <c r="AT744" s="211" t="str">
        <f t="shared" si="473"/>
        <v/>
      </c>
      <c r="AU744" s="211" t="str">
        <f t="shared" si="474"/>
        <v/>
      </c>
      <c r="AV744" s="211" t="str">
        <f t="shared" si="475"/>
        <v/>
      </c>
      <c r="AW744" s="211" t="str">
        <f t="shared" si="476"/>
        <v/>
      </c>
      <c r="AX744" s="211" t="str">
        <f t="shared" si="479"/>
        <v>NO</v>
      </c>
      <c r="AY744" s="125" t="str">
        <f t="shared" si="480"/>
        <v/>
      </c>
    </row>
    <row r="745" spans="1:51" s="211" customFormat="1" x14ac:dyDescent="0.25">
      <c r="A745" s="211" t="s">
        <v>2330</v>
      </c>
      <c r="B745" s="211" t="s">
        <v>2330</v>
      </c>
      <c r="C745" s="211" t="str">
        <f t="shared" si="442"/>
        <v>Door Contacts</v>
      </c>
      <c r="D745" s="211" t="str">
        <f t="shared" si="443"/>
        <v>Contacts porte</v>
      </c>
      <c r="E745" s="211" t="str">
        <f t="shared" si="444"/>
        <v/>
      </c>
      <c r="F745" s="211" t="str">
        <f t="shared" si="445"/>
        <v>Door Contacts</v>
      </c>
      <c r="G745" s="211" t="str">
        <f t="shared" si="446"/>
        <v>Contacts porte</v>
      </c>
      <c r="H745" s="211" t="str">
        <f t="shared" si="447"/>
        <v>Door Contacts</v>
      </c>
      <c r="I745" s="211" t="str">
        <f t="shared" si="477"/>
        <v>Contacts porte</v>
      </c>
      <c r="J745" s="211" t="str">
        <f t="shared" si="448"/>
        <v/>
      </c>
      <c r="K745" s="211" t="str">
        <f t="shared" si="449"/>
        <v>CCTA</v>
      </c>
      <c r="L745" s="211" t="str">
        <f t="shared" si="478"/>
        <v>Inventory</v>
      </c>
      <c r="M745" s="211" t="str">
        <f t="shared" si="450"/>
        <v>NO</v>
      </c>
      <c r="N745" s="211" t="str">
        <f t="shared" si="451"/>
        <v>Product</v>
      </c>
      <c r="O745" s="211" t="str">
        <f t="shared" si="452"/>
        <v>Sensor</v>
      </c>
      <c r="P745" s="211" t="str">
        <f t="shared" si="453"/>
        <v>One Time</v>
      </c>
      <c r="Q745" s="349">
        <v>43930</v>
      </c>
      <c r="R745" s="349"/>
      <c r="S745" s="211" t="str">
        <f t="shared" si="454"/>
        <v>YES</v>
      </c>
      <c r="T745" s="211" t="str">
        <f t="shared" si="455"/>
        <v>NO</v>
      </c>
      <c r="U745" s="211" t="str">
        <f t="shared" si="456"/>
        <v>NO</v>
      </c>
      <c r="V745" s="211" t="str">
        <f t="shared" si="457"/>
        <v>NO</v>
      </c>
      <c r="W745" s="211" t="str">
        <f t="shared" si="458"/>
        <v>NO</v>
      </c>
      <c r="X745" s="211">
        <v>0</v>
      </c>
      <c r="Y745" s="211" t="s">
        <v>3277</v>
      </c>
      <c r="Z745" s="211" t="s">
        <v>3275</v>
      </c>
      <c r="AA745" s="211" t="s">
        <v>3319</v>
      </c>
      <c r="AB745" s="211" t="s">
        <v>3286</v>
      </c>
      <c r="AC745" s="211" t="s">
        <v>3286</v>
      </c>
      <c r="AD745" s="211" t="s">
        <v>3320</v>
      </c>
      <c r="AE745" s="211" t="str">
        <f t="shared" si="459"/>
        <v>CCTA</v>
      </c>
      <c r="AF745" s="211" t="str">
        <f t="shared" si="460"/>
        <v/>
      </c>
      <c r="AG745" s="211" t="str">
        <f t="shared" si="461"/>
        <v/>
      </c>
      <c r="AH745" s="211" t="str">
        <f t="shared" si="481"/>
        <v/>
      </c>
      <c r="AI745" s="211" t="str">
        <f t="shared" si="462"/>
        <v/>
      </c>
      <c r="AJ745" s="211" t="str">
        <f t="shared" si="463"/>
        <v/>
      </c>
      <c r="AK745" s="211" t="str">
        <f t="shared" si="464"/>
        <v/>
      </c>
      <c r="AL745" s="211" t="str">
        <f t="shared" si="465"/>
        <v/>
      </c>
      <c r="AM745" s="211" t="str">
        <f t="shared" si="466"/>
        <v/>
      </c>
      <c r="AN745" s="211" t="str">
        <f t="shared" si="467"/>
        <v>No</v>
      </c>
      <c r="AO745" s="211" t="str">
        <f t="shared" si="468"/>
        <v>Yes</v>
      </c>
      <c r="AP745" s="211" t="str">
        <f t="shared" si="469"/>
        <v>No</v>
      </c>
      <c r="AQ745" s="211" t="str">
        <f t="shared" si="470"/>
        <v/>
      </c>
      <c r="AR745" s="211" t="str">
        <f t="shared" si="471"/>
        <v/>
      </c>
      <c r="AS745" s="211" t="str">
        <f t="shared" si="472"/>
        <v/>
      </c>
      <c r="AT745" s="211" t="str">
        <f t="shared" si="473"/>
        <v/>
      </c>
      <c r="AU745" s="211" t="str">
        <f t="shared" si="474"/>
        <v/>
      </c>
      <c r="AV745" s="211" t="str">
        <f t="shared" si="475"/>
        <v/>
      </c>
      <c r="AW745" s="211" t="str">
        <f t="shared" si="476"/>
        <v/>
      </c>
      <c r="AX745" s="211" t="str">
        <f t="shared" si="479"/>
        <v>NO</v>
      </c>
      <c r="AY745" s="125" t="str">
        <f t="shared" si="480"/>
        <v/>
      </c>
    </row>
    <row r="746" spans="1:51" s="211" customFormat="1" x14ac:dyDescent="0.25">
      <c r="A746" s="211" t="s">
        <v>2332</v>
      </c>
      <c r="B746" s="211" t="s">
        <v>2332</v>
      </c>
      <c r="C746" s="211" t="str">
        <f t="shared" si="442"/>
        <v>HW Smoke Detector</v>
      </c>
      <c r="D746" s="211" t="str">
        <f t="shared" si="443"/>
        <v>Détecteur de fumée HW</v>
      </c>
      <c r="E746" s="211" t="str">
        <f t="shared" si="444"/>
        <v/>
      </c>
      <c r="F746" s="211" t="str">
        <f t="shared" si="445"/>
        <v>HW Smoke Detector</v>
      </c>
      <c r="G746" s="211" t="str">
        <f t="shared" si="446"/>
        <v>Détecteur de fumée HW</v>
      </c>
      <c r="H746" s="211" t="str">
        <f t="shared" si="447"/>
        <v>HW Smoke Detector</v>
      </c>
      <c r="I746" s="211" t="str">
        <f t="shared" si="477"/>
        <v>Détecteur de fumée HW</v>
      </c>
      <c r="J746" s="211" t="str">
        <f t="shared" si="448"/>
        <v/>
      </c>
      <c r="K746" s="211" t="str">
        <f t="shared" si="449"/>
        <v>CE373</v>
      </c>
      <c r="L746" s="211" t="str">
        <f t="shared" si="478"/>
        <v>Inventory</v>
      </c>
      <c r="M746" s="211" t="str">
        <f t="shared" si="450"/>
        <v>NO</v>
      </c>
      <c r="N746" s="211" t="str">
        <f t="shared" si="451"/>
        <v>Product</v>
      </c>
      <c r="O746" s="211" t="str">
        <f t="shared" si="452"/>
        <v>Sensor</v>
      </c>
      <c r="P746" s="211" t="str">
        <f t="shared" si="453"/>
        <v>One Time</v>
      </c>
      <c r="Q746" s="349">
        <v>43930</v>
      </c>
      <c r="R746" s="349"/>
      <c r="S746" s="211" t="str">
        <f t="shared" si="454"/>
        <v>YES</v>
      </c>
      <c r="T746" s="211" t="str">
        <f t="shared" si="455"/>
        <v>NO</v>
      </c>
      <c r="U746" s="211" t="str">
        <f t="shared" si="456"/>
        <v>NO</v>
      </c>
      <c r="V746" s="211" t="str">
        <f t="shared" si="457"/>
        <v>NO</v>
      </c>
      <c r="W746" s="211" t="str">
        <f t="shared" si="458"/>
        <v>NO</v>
      </c>
      <c r="X746" s="211">
        <v>0</v>
      </c>
      <c r="Y746" s="211" t="s">
        <v>3277</v>
      </c>
      <c r="Z746" s="211" t="s">
        <v>3275</v>
      </c>
      <c r="AA746" s="211" t="s">
        <v>3319</v>
      </c>
      <c r="AB746" s="211" t="s">
        <v>3286</v>
      </c>
      <c r="AC746" s="211" t="s">
        <v>3286</v>
      </c>
      <c r="AD746" s="211" t="s">
        <v>3320</v>
      </c>
      <c r="AE746" s="211" t="str">
        <f t="shared" si="459"/>
        <v>CE373</v>
      </c>
      <c r="AF746" s="211" t="str">
        <f t="shared" si="460"/>
        <v/>
      </c>
      <c r="AG746" s="211" t="str">
        <f t="shared" si="461"/>
        <v/>
      </c>
      <c r="AH746" s="211" t="str">
        <f t="shared" si="481"/>
        <v>X</v>
      </c>
      <c r="AI746" s="211" t="str">
        <f t="shared" si="462"/>
        <v/>
      </c>
      <c r="AJ746" s="211" t="str">
        <f t="shared" si="463"/>
        <v/>
      </c>
      <c r="AK746" s="211" t="str">
        <f t="shared" si="464"/>
        <v>YES</v>
      </c>
      <c r="AL746" s="211">
        <f t="shared" si="465"/>
        <v>120</v>
      </c>
      <c r="AM746" s="211" t="str">
        <f t="shared" si="466"/>
        <v/>
      </c>
      <c r="AN746" s="211" t="str">
        <f t="shared" si="467"/>
        <v>No</v>
      </c>
      <c r="AO746" s="211" t="str">
        <f t="shared" si="468"/>
        <v>Yes</v>
      </c>
      <c r="AP746" s="211" t="str">
        <f t="shared" si="469"/>
        <v>No</v>
      </c>
      <c r="AQ746" s="211" t="str">
        <f t="shared" si="470"/>
        <v/>
      </c>
      <c r="AR746" s="211" t="str">
        <f t="shared" si="471"/>
        <v/>
      </c>
      <c r="AS746" s="211" t="str">
        <f t="shared" si="472"/>
        <v/>
      </c>
      <c r="AT746" s="211" t="str">
        <f t="shared" si="473"/>
        <v/>
      </c>
      <c r="AU746" s="211" t="str">
        <f t="shared" si="474"/>
        <v/>
      </c>
      <c r="AV746" s="211" t="str">
        <f t="shared" si="475"/>
        <v/>
      </c>
      <c r="AW746" s="211" t="str">
        <f t="shared" si="476"/>
        <v/>
      </c>
      <c r="AX746" s="211" t="str">
        <f t="shared" si="479"/>
        <v>NO</v>
      </c>
      <c r="AY746" s="125" t="str">
        <f t="shared" si="480"/>
        <v/>
      </c>
    </row>
    <row r="747" spans="1:51" s="211" customFormat="1" x14ac:dyDescent="0.25">
      <c r="A747" s="211" t="s">
        <v>3825</v>
      </c>
      <c r="B747" s="211" t="s">
        <v>3825</v>
      </c>
      <c r="C747" s="211" t="str">
        <f t="shared" si="442"/>
        <v>SBC AC Adaptor</v>
      </c>
      <c r="D747" s="211" t="str">
        <f t="shared" si="443"/>
        <v>Adaptateur SBC AC</v>
      </c>
      <c r="E747" s="211" t="str">
        <f t="shared" si="444"/>
        <v/>
      </c>
      <c r="F747" s="211" t="str">
        <f t="shared" si="445"/>
        <v>SBC AC Adaptor</v>
      </c>
      <c r="G747" s="211" t="str">
        <f t="shared" si="446"/>
        <v>Adaptateur SBC AC</v>
      </c>
      <c r="H747" s="211" t="str">
        <f t="shared" si="447"/>
        <v>SBC AC Adaptor</v>
      </c>
      <c r="I747" s="211" t="str">
        <f t="shared" si="477"/>
        <v>Adaptateur SBC AC</v>
      </c>
      <c r="J747" s="211" t="str">
        <f t="shared" si="448"/>
        <v/>
      </c>
      <c r="K747" s="211" t="str">
        <f t="shared" si="449"/>
        <v>CGS314</v>
      </c>
      <c r="L747" s="211" t="str">
        <f t="shared" si="478"/>
        <v>Inventory</v>
      </c>
      <c r="M747" s="211" t="str">
        <f t="shared" si="450"/>
        <v>NO</v>
      </c>
      <c r="N747" s="211" t="str">
        <f t="shared" si="451"/>
        <v>Product</v>
      </c>
      <c r="O747" s="211" t="str">
        <f t="shared" si="452"/>
        <v>Misc</v>
      </c>
      <c r="P747" s="211" t="str">
        <f t="shared" si="453"/>
        <v>One Time</v>
      </c>
      <c r="Q747" s="349">
        <v>43930</v>
      </c>
      <c r="R747" s="349"/>
      <c r="S747" s="211" t="str">
        <f t="shared" si="454"/>
        <v>NO</v>
      </c>
      <c r="T747" s="211" t="str">
        <f t="shared" si="455"/>
        <v>NO</v>
      </c>
      <c r="U747" s="211" t="str">
        <f t="shared" si="456"/>
        <v>NO</v>
      </c>
      <c r="V747" s="211" t="str">
        <f t="shared" si="457"/>
        <v>NO</v>
      </c>
      <c r="W747" s="211" t="str">
        <f t="shared" si="458"/>
        <v>NO</v>
      </c>
      <c r="X747" s="211">
        <v>0</v>
      </c>
      <c r="Y747" s="211" t="s">
        <v>3277</v>
      </c>
      <c r="Z747" s="211" t="s">
        <v>3275</v>
      </c>
      <c r="AA747" s="211" t="s">
        <v>3319</v>
      </c>
      <c r="AB747" s="211" t="s">
        <v>3286</v>
      </c>
      <c r="AC747" s="211" t="s">
        <v>3286</v>
      </c>
      <c r="AD747" s="211" t="s">
        <v>3320</v>
      </c>
      <c r="AE747" s="211" t="str">
        <f t="shared" si="459"/>
        <v>CGS314</v>
      </c>
      <c r="AF747" s="211" t="str">
        <f t="shared" si="460"/>
        <v>Service</v>
      </c>
      <c r="AG747" s="211" t="str">
        <f t="shared" si="461"/>
        <v/>
      </c>
      <c r="AH747" s="211" t="str">
        <f t="shared" si="481"/>
        <v/>
      </c>
      <c r="AI747" s="211" t="str">
        <f t="shared" si="462"/>
        <v/>
      </c>
      <c r="AJ747" s="211" t="str">
        <f t="shared" si="463"/>
        <v/>
      </c>
      <c r="AK747" s="211" t="str">
        <f t="shared" si="464"/>
        <v/>
      </c>
      <c r="AL747" s="211" t="str">
        <f t="shared" si="465"/>
        <v/>
      </c>
      <c r="AM747" s="211" t="str">
        <f t="shared" si="466"/>
        <v/>
      </c>
      <c r="AN747" s="211" t="str">
        <f t="shared" si="467"/>
        <v>No</v>
      </c>
      <c r="AO747" s="211" t="str">
        <f t="shared" si="468"/>
        <v>Yes</v>
      </c>
      <c r="AP747" s="211" t="str">
        <f t="shared" si="469"/>
        <v>No</v>
      </c>
      <c r="AQ747" s="211" t="str">
        <f t="shared" si="470"/>
        <v/>
      </c>
      <c r="AR747" s="211" t="str">
        <f t="shared" si="471"/>
        <v/>
      </c>
      <c r="AS747" s="211" t="str">
        <f t="shared" si="472"/>
        <v/>
      </c>
      <c r="AT747" s="211" t="str">
        <f t="shared" si="473"/>
        <v/>
      </c>
      <c r="AU747" s="211" t="str">
        <f t="shared" si="474"/>
        <v/>
      </c>
      <c r="AV747" s="211" t="str">
        <f t="shared" si="475"/>
        <v/>
      </c>
      <c r="AW747" s="211" t="str">
        <f t="shared" si="476"/>
        <v/>
      </c>
      <c r="AX747" s="211" t="str">
        <f t="shared" si="479"/>
        <v>NO</v>
      </c>
      <c r="AY747" s="125" t="str">
        <f t="shared" si="480"/>
        <v/>
      </c>
    </row>
    <row r="748" spans="1:51" s="211" customFormat="1" x14ac:dyDescent="0.25">
      <c r="A748" s="211" t="s">
        <v>2382</v>
      </c>
      <c r="B748" s="211" t="s">
        <v>2382</v>
      </c>
      <c r="C748" s="211" t="str">
        <f t="shared" si="442"/>
        <v>VideoRelay Door Chime Button</v>
      </c>
      <c r="D748" s="211" t="str">
        <f t="shared" si="443"/>
        <v>Bouton de carillon de porte videoRelay</v>
      </c>
      <c r="E748" s="211" t="str">
        <f t="shared" si="444"/>
        <v/>
      </c>
      <c r="F748" s="211" t="str">
        <f t="shared" si="445"/>
        <v>VideoRelay Door Chime Button</v>
      </c>
      <c r="G748" s="211" t="str">
        <f t="shared" si="446"/>
        <v>Bouton de carillon de porte videoRelay</v>
      </c>
      <c r="H748" s="211" t="str">
        <f t="shared" si="447"/>
        <v>VideoRelay Door Chime Button</v>
      </c>
      <c r="I748" s="211" t="str">
        <f t="shared" si="477"/>
        <v>Bouton de carillon de porte videoRelay</v>
      </c>
      <c r="J748" s="211" t="str">
        <f t="shared" si="448"/>
        <v/>
      </c>
      <c r="K748" s="211" t="str">
        <f t="shared" si="449"/>
        <v>CHIMEBTN</v>
      </c>
      <c r="L748" s="211" t="str">
        <f t="shared" si="478"/>
        <v>Inventory</v>
      </c>
      <c r="M748" s="211" t="str">
        <f t="shared" si="450"/>
        <v>NO</v>
      </c>
      <c r="N748" s="211" t="str">
        <f t="shared" si="451"/>
        <v>Product</v>
      </c>
      <c r="O748" s="211" t="str">
        <f t="shared" si="452"/>
        <v>Camera</v>
      </c>
      <c r="P748" s="211" t="str">
        <f t="shared" si="453"/>
        <v>One Time</v>
      </c>
      <c r="Q748" s="349">
        <v>43930</v>
      </c>
      <c r="R748" s="349"/>
      <c r="S748" s="211" t="str">
        <f t="shared" si="454"/>
        <v>YES</v>
      </c>
      <c r="T748" s="211" t="str">
        <f t="shared" si="455"/>
        <v>NO</v>
      </c>
      <c r="U748" s="211" t="str">
        <f t="shared" si="456"/>
        <v>NO</v>
      </c>
      <c r="V748" s="211" t="str">
        <f t="shared" si="457"/>
        <v>NO</v>
      </c>
      <c r="W748" s="211" t="str">
        <f t="shared" si="458"/>
        <v>NO</v>
      </c>
      <c r="X748" s="211">
        <v>0</v>
      </c>
      <c r="Y748" s="211" t="s">
        <v>3277</v>
      </c>
      <c r="Z748" s="211" t="s">
        <v>3275</v>
      </c>
      <c r="AA748" s="211" t="s">
        <v>3319</v>
      </c>
      <c r="AB748" s="211" t="s">
        <v>3286</v>
      </c>
      <c r="AC748" s="211" t="s">
        <v>3286</v>
      </c>
      <c r="AD748" s="211" t="s">
        <v>3320</v>
      </c>
      <c r="AE748" s="211" t="str">
        <f t="shared" si="459"/>
        <v>CHIMEBTN</v>
      </c>
      <c r="AF748" s="211" t="str">
        <f t="shared" si="460"/>
        <v/>
      </c>
      <c r="AG748" s="211" t="str">
        <f t="shared" si="461"/>
        <v/>
      </c>
      <c r="AH748" s="211" t="str">
        <f t="shared" si="481"/>
        <v/>
      </c>
      <c r="AI748" s="211" t="str">
        <f t="shared" si="462"/>
        <v/>
      </c>
      <c r="AJ748" s="211" t="str">
        <f t="shared" si="463"/>
        <v/>
      </c>
      <c r="AK748" s="211" t="str">
        <f t="shared" si="464"/>
        <v/>
      </c>
      <c r="AL748" s="211" t="str">
        <f t="shared" si="465"/>
        <v/>
      </c>
      <c r="AM748" s="211" t="str">
        <f t="shared" si="466"/>
        <v/>
      </c>
      <c r="AN748" s="211" t="str">
        <f t="shared" si="467"/>
        <v>No</v>
      </c>
      <c r="AO748" s="211" t="str">
        <f t="shared" si="468"/>
        <v>Yes</v>
      </c>
      <c r="AP748" s="211" t="str">
        <f t="shared" si="469"/>
        <v>No</v>
      </c>
      <c r="AQ748" s="211" t="str">
        <f t="shared" si="470"/>
        <v/>
      </c>
      <c r="AR748" s="211" t="str">
        <f t="shared" si="471"/>
        <v/>
      </c>
      <c r="AS748" s="211" t="str">
        <f t="shared" si="472"/>
        <v/>
      </c>
      <c r="AT748" s="211" t="str">
        <f t="shared" si="473"/>
        <v/>
      </c>
      <c r="AU748" s="211" t="str">
        <f t="shared" si="474"/>
        <v/>
      </c>
      <c r="AV748" s="211" t="str">
        <f t="shared" si="475"/>
        <v/>
      </c>
      <c r="AW748" s="211" t="str">
        <f t="shared" si="476"/>
        <v/>
      </c>
      <c r="AX748" s="211" t="str">
        <f t="shared" si="479"/>
        <v>NO</v>
      </c>
      <c r="AY748" s="125" t="str">
        <f t="shared" si="480"/>
        <v/>
      </c>
    </row>
    <row r="749" spans="1:51" s="211" customFormat="1" x14ac:dyDescent="0.25">
      <c r="A749" s="211" t="s">
        <v>2383</v>
      </c>
      <c r="B749" s="211" t="s">
        <v>2383</v>
      </c>
      <c r="C749" s="211" t="str">
        <f t="shared" si="442"/>
        <v>VideoRelay Door Chime Receiver</v>
      </c>
      <c r="D749" s="211" t="str">
        <f t="shared" si="443"/>
        <v>VideoRelay Door Carillon Récepteur</v>
      </c>
      <c r="E749" s="211" t="str">
        <f t="shared" si="444"/>
        <v/>
      </c>
      <c r="F749" s="211" t="str">
        <f t="shared" si="445"/>
        <v>VideoRelay Door Chime Receiver</v>
      </c>
      <c r="G749" s="211" t="str">
        <f t="shared" si="446"/>
        <v>VideoRelay Door Carillon Récepteur</v>
      </c>
      <c r="H749" s="211" t="str">
        <f t="shared" si="447"/>
        <v>VideoRelay Door Chime Receiver</v>
      </c>
      <c r="I749" s="211" t="str">
        <f t="shared" si="477"/>
        <v>VideoRelay Door Carillon Récepteur</v>
      </c>
      <c r="J749" s="211" t="str">
        <f t="shared" si="448"/>
        <v/>
      </c>
      <c r="K749" s="211" t="str">
        <f t="shared" si="449"/>
        <v>CHIMERX</v>
      </c>
      <c r="L749" s="211" t="str">
        <f t="shared" si="478"/>
        <v>Inventory</v>
      </c>
      <c r="M749" s="211" t="str">
        <f t="shared" si="450"/>
        <v>NO</v>
      </c>
      <c r="N749" s="211" t="str">
        <f t="shared" si="451"/>
        <v>Product</v>
      </c>
      <c r="O749" s="211" t="str">
        <f t="shared" si="452"/>
        <v>Camera</v>
      </c>
      <c r="P749" s="211" t="str">
        <f t="shared" si="453"/>
        <v>One Time</v>
      </c>
      <c r="Q749" s="349">
        <v>43930</v>
      </c>
      <c r="R749" s="349"/>
      <c r="S749" s="211" t="str">
        <f t="shared" si="454"/>
        <v>YES</v>
      </c>
      <c r="T749" s="211" t="str">
        <f t="shared" si="455"/>
        <v>NO</v>
      </c>
      <c r="U749" s="211" t="str">
        <f t="shared" si="456"/>
        <v>NO</v>
      </c>
      <c r="V749" s="211" t="str">
        <f t="shared" si="457"/>
        <v>NO</v>
      </c>
      <c r="W749" s="211" t="str">
        <f t="shared" si="458"/>
        <v>NO</v>
      </c>
      <c r="X749" s="211">
        <v>0</v>
      </c>
      <c r="Y749" s="211" t="s">
        <v>3277</v>
      </c>
      <c r="Z749" s="211" t="s">
        <v>3275</v>
      </c>
      <c r="AA749" s="211" t="s">
        <v>3319</v>
      </c>
      <c r="AB749" s="211" t="s">
        <v>3286</v>
      </c>
      <c r="AC749" s="211" t="s">
        <v>3286</v>
      </c>
      <c r="AD749" s="211" t="s">
        <v>3320</v>
      </c>
      <c r="AE749" s="211" t="str">
        <f t="shared" si="459"/>
        <v>CHIMERX</v>
      </c>
      <c r="AF749" s="211" t="str">
        <f t="shared" si="460"/>
        <v/>
      </c>
      <c r="AG749" s="211" t="str">
        <f t="shared" si="461"/>
        <v/>
      </c>
      <c r="AH749" s="211" t="str">
        <f t="shared" si="481"/>
        <v/>
      </c>
      <c r="AI749" s="211" t="str">
        <f t="shared" si="462"/>
        <v/>
      </c>
      <c r="AJ749" s="211" t="str">
        <f t="shared" si="463"/>
        <v/>
      </c>
      <c r="AK749" s="211" t="str">
        <f t="shared" si="464"/>
        <v/>
      </c>
      <c r="AL749" s="211" t="str">
        <f t="shared" si="465"/>
        <v/>
      </c>
      <c r="AM749" s="211" t="str">
        <f t="shared" si="466"/>
        <v/>
      </c>
      <c r="AN749" s="211" t="str">
        <f t="shared" si="467"/>
        <v>No</v>
      </c>
      <c r="AO749" s="211" t="str">
        <f t="shared" si="468"/>
        <v>Yes</v>
      </c>
      <c r="AP749" s="211" t="str">
        <f t="shared" si="469"/>
        <v>No</v>
      </c>
      <c r="AQ749" s="211" t="str">
        <f t="shared" si="470"/>
        <v/>
      </c>
      <c r="AR749" s="211" t="str">
        <f t="shared" si="471"/>
        <v/>
      </c>
      <c r="AS749" s="211" t="str">
        <f t="shared" si="472"/>
        <v/>
      </c>
      <c r="AT749" s="211" t="str">
        <f t="shared" si="473"/>
        <v/>
      </c>
      <c r="AU749" s="211" t="str">
        <f t="shared" si="474"/>
        <v/>
      </c>
      <c r="AV749" s="211" t="str">
        <f t="shared" si="475"/>
        <v/>
      </c>
      <c r="AW749" s="211" t="str">
        <f t="shared" si="476"/>
        <v/>
      </c>
      <c r="AX749" s="211" t="str">
        <f t="shared" si="479"/>
        <v>NO</v>
      </c>
      <c r="AY749" s="125" t="str">
        <f t="shared" si="480"/>
        <v/>
      </c>
    </row>
    <row r="750" spans="1:51" s="211" customFormat="1" x14ac:dyDescent="0.25">
      <c r="A750" s="211" t="s">
        <v>3826</v>
      </c>
      <c r="B750" s="211" t="s">
        <v>3826</v>
      </c>
      <c r="C750" s="211" t="str">
        <f t="shared" si="442"/>
        <v>SX Panic</v>
      </c>
      <c r="D750" s="211" t="str">
        <f t="shared" si="443"/>
        <v>Panique SX</v>
      </c>
      <c r="E750" s="211" t="str">
        <f t="shared" si="444"/>
        <v/>
      </c>
      <c r="F750" s="211" t="str">
        <f t="shared" si="445"/>
        <v>SX Panic</v>
      </c>
      <c r="G750" s="211" t="str">
        <f t="shared" si="446"/>
        <v>Panique SX</v>
      </c>
      <c r="H750" s="211" t="str">
        <f t="shared" si="447"/>
        <v>SX Panic</v>
      </c>
      <c r="I750" s="211" t="str">
        <f t="shared" si="477"/>
        <v>Panique SX</v>
      </c>
      <c r="J750" s="211" t="str">
        <f t="shared" si="448"/>
        <v/>
      </c>
      <c r="K750" s="211" t="str">
        <f t="shared" si="449"/>
        <v>CLMT</v>
      </c>
      <c r="L750" s="211" t="str">
        <f t="shared" si="478"/>
        <v>Inventory</v>
      </c>
      <c r="M750" s="211" t="str">
        <f t="shared" si="450"/>
        <v>NO</v>
      </c>
      <c r="N750" s="211" t="str">
        <f t="shared" si="451"/>
        <v>Product</v>
      </c>
      <c r="O750" s="211" t="str">
        <f t="shared" si="452"/>
        <v>Sensor</v>
      </c>
      <c r="P750" s="211" t="str">
        <f t="shared" si="453"/>
        <v>One Time</v>
      </c>
      <c r="Q750" s="349">
        <v>43930</v>
      </c>
      <c r="R750" s="349"/>
      <c r="S750" s="211" t="str">
        <f t="shared" si="454"/>
        <v>YES</v>
      </c>
      <c r="T750" s="211" t="str">
        <f t="shared" si="455"/>
        <v>NO</v>
      </c>
      <c r="U750" s="211" t="str">
        <f t="shared" si="456"/>
        <v>NO</v>
      </c>
      <c r="V750" s="211" t="str">
        <f t="shared" si="457"/>
        <v>NO</v>
      </c>
      <c r="W750" s="211" t="str">
        <f t="shared" si="458"/>
        <v>NO</v>
      </c>
      <c r="X750" s="211">
        <v>0</v>
      </c>
      <c r="Y750" s="211" t="s">
        <v>3277</v>
      </c>
      <c r="Z750" s="211" t="s">
        <v>3275</v>
      </c>
      <c r="AA750" s="211" t="s">
        <v>3319</v>
      </c>
      <c r="AB750" s="211" t="s">
        <v>3286</v>
      </c>
      <c r="AC750" s="211" t="s">
        <v>3286</v>
      </c>
      <c r="AD750" s="211" t="s">
        <v>3320</v>
      </c>
      <c r="AE750" s="211" t="str">
        <f t="shared" si="459"/>
        <v>CLMT</v>
      </c>
      <c r="AF750" s="211" t="str">
        <f t="shared" si="460"/>
        <v>Service</v>
      </c>
      <c r="AG750" s="211" t="str">
        <f t="shared" si="461"/>
        <v/>
      </c>
      <c r="AH750" s="211" t="str">
        <f t="shared" si="481"/>
        <v/>
      </c>
      <c r="AI750" s="211" t="str">
        <f t="shared" si="462"/>
        <v/>
      </c>
      <c r="AJ750" s="211" t="str">
        <f t="shared" si="463"/>
        <v/>
      </c>
      <c r="AK750" s="211" t="str">
        <f t="shared" si="464"/>
        <v/>
      </c>
      <c r="AL750" s="211" t="str">
        <f t="shared" si="465"/>
        <v/>
      </c>
      <c r="AM750" s="211" t="str">
        <f t="shared" si="466"/>
        <v/>
      </c>
      <c r="AN750" s="211" t="str">
        <f t="shared" si="467"/>
        <v>No</v>
      </c>
      <c r="AO750" s="211" t="str">
        <f t="shared" si="468"/>
        <v>Yes</v>
      </c>
      <c r="AP750" s="211" t="str">
        <f t="shared" si="469"/>
        <v>No</v>
      </c>
      <c r="AQ750" s="211" t="str">
        <f t="shared" si="470"/>
        <v/>
      </c>
      <c r="AR750" s="211" t="str">
        <f t="shared" si="471"/>
        <v/>
      </c>
      <c r="AS750" s="211" t="str">
        <f t="shared" si="472"/>
        <v/>
      </c>
      <c r="AT750" s="211" t="str">
        <f t="shared" si="473"/>
        <v/>
      </c>
      <c r="AU750" s="211" t="str">
        <f t="shared" si="474"/>
        <v/>
      </c>
      <c r="AV750" s="211" t="str">
        <f t="shared" si="475"/>
        <v/>
      </c>
      <c r="AW750" s="211" t="str">
        <f t="shared" si="476"/>
        <v/>
      </c>
      <c r="AX750" s="211" t="str">
        <f t="shared" si="479"/>
        <v>NO</v>
      </c>
      <c r="AY750" s="125" t="str">
        <f t="shared" si="480"/>
        <v/>
      </c>
    </row>
    <row r="751" spans="1:51" s="211" customFormat="1" x14ac:dyDescent="0.25">
      <c r="A751" s="211" t="s">
        <v>3722</v>
      </c>
      <c r="B751" s="211" t="s">
        <v>3722</v>
      </c>
      <c r="C751" s="211" t="str">
        <f t="shared" si="442"/>
        <v>Monitoring - Collections</v>
      </c>
      <c r="D751" s="211" t="str">
        <f t="shared" si="443"/>
        <v>Surveillance - Collections</v>
      </c>
      <c r="E751" s="211" t="str">
        <f t="shared" si="444"/>
        <v/>
      </c>
      <c r="F751" s="211" t="str">
        <f t="shared" si="445"/>
        <v>Monitoring - Collections</v>
      </c>
      <c r="G751" s="211" t="str">
        <f t="shared" si="446"/>
        <v>Surveillance - Collections</v>
      </c>
      <c r="H751" s="211" t="str">
        <f t="shared" si="447"/>
        <v>Monitoring - Collections</v>
      </c>
      <c r="I751" s="211" t="str">
        <f t="shared" si="477"/>
        <v>Surveillance - Collections</v>
      </c>
      <c r="J751" s="211" t="str">
        <f t="shared" si="448"/>
        <v/>
      </c>
      <c r="K751" s="211" t="str">
        <f t="shared" si="449"/>
        <v/>
      </c>
      <c r="L751" s="211" t="str">
        <f t="shared" si="478"/>
        <v>Service</v>
      </c>
      <c r="M751" s="211" t="str">
        <f t="shared" si="450"/>
        <v>NO</v>
      </c>
      <c r="N751" s="211" t="str">
        <f t="shared" si="451"/>
        <v>Product</v>
      </c>
      <c r="O751" s="211" t="str">
        <f t="shared" si="452"/>
        <v>Promotion</v>
      </c>
      <c r="P751" s="211" t="str">
        <f t="shared" si="453"/>
        <v>One Time</v>
      </c>
      <c r="Q751" s="349">
        <v>43930</v>
      </c>
      <c r="R751" s="349"/>
      <c r="S751" s="211" t="str">
        <f t="shared" si="454"/>
        <v>NO</v>
      </c>
      <c r="T751" s="211" t="str">
        <f t="shared" si="455"/>
        <v>NO</v>
      </c>
      <c r="U751" s="211" t="str">
        <f t="shared" si="456"/>
        <v>NO</v>
      </c>
      <c r="V751" s="211" t="str">
        <f t="shared" si="457"/>
        <v>NO</v>
      </c>
      <c r="W751" s="211" t="str">
        <f t="shared" si="458"/>
        <v>NO</v>
      </c>
      <c r="X751" s="211">
        <v>0</v>
      </c>
      <c r="Y751" s="211" t="s">
        <v>3277</v>
      </c>
      <c r="Z751" s="211" t="s">
        <v>3275</v>
      </c>
      <c r="AA751" s="211" t="s">
        <v>3319</v>
      </c>
      <c r="AB751" s="211" t="s">
        <v>3286</v>
      </c>
      <c r="AC751" s="211" t="s">
        <v>3286</v>
      </c>
      <c r="AD751" s="211" t="s">
        <v>3320</v>
      </c>
      <c r="AE751" s="211" t="str">
        <f t="shared" si="459"/>
        <v>Service</v>
      </c>
      <c r="AF751" s="211" t="str">
        <f t="shared" si="460"/>
        <v>Service</v>
      </c>
      <c r="AG751" s="211" t="str">
        <f t="shared" si="461"/>
        <v>COLLECTION</v>
      </c>
      <c r="AH751" s="211" t="str">
        <f t="shared" si="481"/>
        <v/>
      </c>
      <c r="AI751" s="211" t="str">
        <f t="shared" si="462"/>
        <v/>
      </c>
      <c r="AJ751" s="211" t="str">
        <f t="shared" si="463"/>
        <v/>
      </c>
      <c r="AK751" s="211" t="str">
        <f t="shared" si="464"/>
        <v/>
      </c>
      <c r="AL751" s="211" t="str">
        <f t="shared" si="465"/>
        <v/>
      </c>
      <c r="AM751" s="211" t="str">
        <f t="shared" si="466"/>
        <v>Offer</v>
      </c>
      <c r="AN751" s="211" t="str">
        <f t="shared" si="467"/>
        <v>No</v>
      </c>
      <c r="AO751" s="211" t="str">
        <f t="shared" si="468"/>
        <v>Yes</v>
      </c>
      <c r="AP751" s="211" t="str">
        <f t="shared" si="469"/>
        <v>No</v>
      </c>
      <c r="AQ751" s="211" t="str">
        <f t="shared" si="470"/>
        <v/>
      </c>
      <c r="AR751" s="211" t="str">
        <f t="shared" si="471"/>
        <v/>
      </c>
      <c r="AS751" s="211" t="str">
        <f t="shared" si="472"/>
        <v/>
      </c>
      <c r="AT751" s="211" t="str">
        <f t="shared" si="473"/>
        <v>NO</v>
      </c>
      <c r="AU751" s="211" t="str">
        <f t="shared" si="474"/>
        <v/>
      </c>
      <c r="AV751" s="211" t="str">
        <f t="shared" si="475"/>
        <v/>
      </c>
      <c r="AW751" s="211" t="str">
        <f t="shared" si="476"/>
        <v/>
      </c>
      <c r="AX751" s="211" t="str">
        <f t="shared" si="479"/>
        <v>NO</v>
      </c>
      <c r="AY751" s="125" t="str">
        <f t="shared" si="480"/>
        <v/>
      </c>
    </row>
    <row r="752" spans="1:51" s="211" customFormat="1" x14ac:dyDescent="0.25">
      <c r="A752" s="211" t="s">
        <v>2333</v>
      </c>
      <c r="B752" s="211" t="s">
        <v>2333</v>
      </c>
      <c r="C752" s="211" t="str">
        <f t="shared" si="442"/>
        <v>VideoRelay CPE</v>
      </c>
      <c r="D752" s="211" t="str">
        <f t="shared" si="443"/>
        <v>VidéoRelay CPE</v>
      </c>
      <c r="E752" s="211" t="str">
        <f t="shared" si="444"/>
        <v/>
      </c>
      <c r="F752" s="211" t="str">
        <f t="shared" si="445"/>
        <v>VideoRelay CPE</v>
      </c>
      <c r="G752" s="211" t="str">
        <f t="shared" si="446"/>
        <v>VidéoRelay CPE</v>
      </c>
      <c r="H752" s="211" t="str">
        <f t="shared" si="447"/>
        <v>VideoRelay CPE</v>
      </c>
      <c r="I752" s="211" t="str">
        <f t="shared" si="477"/>
        <v>VidéoRelay CPE</v>
      </c>
      <c r="J752" s="211" t="str">
        <f t="shared" si="448"/>
        <v/>
      </c>
      <c r="K752" s="211" t="str">
        <f t="shared" si="449"/>
        <v>CPE</v>
      </c>
      <c r="L752" s="211" t="str">
        <f t="shared" si="478"/>
        <v>Inventory</v>
      </c>
      <c r="M752" s="211" t="str">
        <f t="shared" si="450"/>
        <v>NO</v>
      </c>
      <c r="N752" s="211" t="str">
        <f t="shared" si="451"/>
        <v>Product</v>
      </c>
      <c r="O752" s="211" t="str">
        <f t="shared" si="452"/>
        <v>Router</v>
      </c>
      <c r="P752" s="211" t="str">
        <f t="shared" si="453"/>
        <v>One Time</v>
      </c>
      <c r="Q752" s="349">
        <v>43930</v>
      </c>
      <c r="R752" s="349"/>
      <c r="S752" s="211" t="str">
        <f t="shared" si="454"/>
        <v>YES</v>
      </c>
      <c r="T752" s="211" t="str">
        <f t="shared" si="455"/>
        <v>NO</v>
      </c>
      <c r="U752" s="211" t="str">
        <f t="shared" si="456"/>
        <v>NO</v>
      </c>
      <c r="V752" s="211" t="str">
        <f t="shared" si="457"/>
        <v>NO</v>
      </c>
      <c r="W752" s="211" t="str">
        <f t="shared" si="458"/>
        <v>NO</v>
      </c>
      <c r="X752" s="211">
        <v>0</v>
      </c>
      <c r="Y752" s="211" t="s">
        <v>3277</v>
      </c>
      <c r="Z752" s="211" t="s">
        <v>3275</v>
      </c>
      <c r="AA752" s="211" t="s">
        <v>3319</v>
      </c>
      <c r="AB752" s="211" t="s">
        <v>3286</v>
      </c>
      <c r="AC752" s="211" t="s">
        <v>3286</v>
      </c>
      <c r="AD752" s="211" t="s">
        <v>3320</v>
      </c>
      <c r="AE752" s="211">
        <f t="shared" si="459"/>
        <v>0</v>
      </c>
      <c r="AF752" s="211" t="str">
        <f t="shared" si="460"/>
        <v/>
      </c>
      <c r="AG752" s="211" t="str">
        <f t="shared" si="461"/>
        <v/>
      </c>
      <c r="AH752" s="211" t="str">
        <f t="shared" si="481"/>
        <v>X</v>
      </c>
      <c r="AI752" s="211" t="str">
        <f t="shared" si="462"/>
        <v/>
      </c>
      <c r="AJ752" s="211" t="str">
        <f t="shared" si="463"/>
        <v/>
      </c>
      <c r="AK752" s="211" t="str">
        <f t="shared" si="464"/>
        <v/>
      </c>
      <c r="AL752" s="211" t="str">
        <f t="shared" si="465"/>
        <v/>
      </c>
      <c r="AM752" s="211" t="str">
        <f t="shared" si="466"/>
        <v/>
      </c>
      <c r="AN752" s="211" t="str">
        <f t="shared" si="467"/>
        <v>No</v>
      </c>
      <c r="AO752" s="211" t="str">
        <f t="shared" si="468"/>
        <v>Yes</v>
      </c>
      <c r="AP752" s="211" t="str">
        <f t="shared" si="469"/>
        <v>No</v>
      </c>
      <c r="AQ752" s="211" t="str">
        <f t="shared" si="470"/>
        <v/>
      </c>
      <c r="AR752" s="211" t="str">
        <f t="shared" si="471"/>
        <v/>
      </c>
      <c r="AS752" s="211" t="str">
        <f t="shared" si="472"/>
        <v/>
      </c>
      <c r="AT752" s="211" t="str">
        <f t="shared" si="473"/>
        <v/>
      </c>
      <c r="AU752" s="211" t="str">
        <f t="shared" si="474"/>
        <v/>
      </c>
      <c r="AV752" s="211" t="str">
        <f t="shared" si="475"/>
        <v/>
      </c>
      <c r="AW752" s="211" t="str">
        <f t="shared" si="476"/>
        <v/>
      </c>
      <c r="AX752" s="211" t="str">
        <f t="shared" si="479"/>
        <v>NO</v>
      </c>
      <c r="AY752" s="125" t="str">
        <f t="shared" si="480"/>
        <v/>
      </c>
    </row>
    <row r="753" spans="1:51" s="211" customFormat="1" x14ac:dyDescent="0.25">
      <c r="A753" s="211" t="s">
        <v>2334</v>
      </c>
      <c r="B753" s="211" t="s">
        <v>2334</v>
      </c>
      <c r="C753" s="211" t="str">
        <f t="shared" si="442"/>
        <v>CPE, Repeater with USB Key</v>
      </c>
      <c r="D753" s="211" t="str">
        <f t="shared" si="443"/>
        <v>CPE, Répéteur avec clé USB</v>
      </c>
      <c r="E753" s="211" t="str">
        <f t="shared" si="444"/>
        <v/>
      </c>
      <c r="F753" s="211" t="str">
        <f t="shared" si="445"/>
        <v>CPE, Repeater with USB Key</v>
      </c>
      <c r="G753" s="211" t="str">
        <f t="shared" si="446"/>
        <v>CPE, Répéteur avec clé USB</v>
      </c>
      <c r="H753" s="211" t="str">
        <f t="shared" si="447"/>
        <v>CPE, Repeater with USB Key</v>
      </c>
      <c r="I753" s="211" t="str">
        <f t="shared" si="477"/>
        <v>CPE, Répéteur avec clé USB</v>
      </c>
      <c r="J753" s="211" t="str">
        <f t="shared" si="448"/>
        <v/>
      </c>
      <c r="K753" s="211" t="str">
        <f t="shared" si="449"/>
        <v>CPE</v>
      </c>
      <c r="L753" s="211" t="str">
        <f t="shared" si="478"/>
        <v>Inventory</v>
      </c>
      <c r="M753" s="211" t="str">
        <f t="shared" si="450"/>
        <v>NO</v>
      </c>
      <c r="N753" s="211" t="str">
        <f t="shared" si="451"/>
        <v>Product</v>
      </c>
      <c r="O753" s="211" t="str">
        <f t="shared" si="452"/>
        <v>Router</v>
      </c>
      <c r="P753" s="211" t="str">
        <f t="shared" si="453"/>
        <v>One Time</v>
      </c>
      <c r="Q753" s="349">
        <v>43930</v>
      </c>
      <c r="R753" s="349"/>
      <c r="S753" s="211" t="str">
        <f t="shared" si="454"/>
        <v>YES</v>
      </c>
      <c r="T753" s="211" t="str">
        <f t="shared" si="455"/>
        <v>NO</v>
      </c>
      <c r="U753" s="211" t="str">
        <f t="shared" si="456"/>
        <v>NO</v>
      </c>
      <c r="V753" s="211" t="str">
        <f t="shared" si="457"/>
        <v>NO</v>
      </c>
      <c r="W753" s="211" t="str">
        <f t="shared" si="458"/>
        <v>NO</v>
      </c>
      <c r="X753" s="211">
        <v>0</v>
      </c>
      <c r="Y753" s="211" t="s">
        <v>3277</v>
      </c>
      <c r="Z753" s="211" t="s">
        <v>3275</v>
      </c>
      <c r="AA753" s="211" t="s">
        <v>3319</v>
      </c>
      <c r="AB753" s="211" t="s">
        <v>3286</v>
      </c>
      <c r="AC753" s="211" t="s">
        <v>3286</v>
      </c>
      <c r="AD753" s="211" t="s">
        <v>3320</v>
      </c>
      <c r="AE753" s="211">
        <f t="shared" si="459"/>
        <v>0</v>
      </c>
      <c r="AF753" s="211" t="str">
        <f t="shared" si="460"/>
        <v/>
      </c>
      <c r="AG753" s="211" t="str">
        <f t="shared" si="461"/>
        <v/>
      </c>
      <c r="AH753" s="211" t="str">
        <f t="shared" si="481"/>
        <v>X</v>
      </c>
      <c r="AI753" s="211" t="str">
        <f t="shared" si="462"/>
        <v/>
      </c>
      <c r="AJ753" s="211" t="str">
        <f t="shared" si="463"/>
        <v/>
      </c>
      <c r="AK753" s="211" t="str">
        <f t="shared" si="464"/>
        <v/>
      </c>
      <c r="AL753" s="211" t="str">
        <f t="shared" si="465"/>
        <v/>
      </c>
      <c r="AM753" s="211" t="str">
        <f t="shared" si="466"/>
        <v/>
      </c>
      <c r="AN753" s="211" t="str">
        <f t="shared" si="467"/>
        <v>No</v>
      </c>
      <c r="AO753" s="211" t="str">
        <f t="shared" si="468"/>
        <v>Yes</v>
      </c>
      <c r="AP753" s="211" t="str">
        <f t="shared" si="469"/>
        <v>No</v>
      </c>
      <c r="AQ753" s="211" t="str">
        <f t="shared" si="470"/>
        <v/>
      </c>
      <c r="AR753" s="211" t="str">
        <f t="shared" si="471"/>
        <v/>
      </c>
      <c r="AS753" s="211" t="str">
        <f t="shared" si="472"/>
        <v/>
      </c>
      <c r="AT753" s="211" t="str">
        <f t="shared" si="473"/>
        <v/>
      </c>
      <c r="AU753" s="211" t="str">
        <f t="shared" si="474"/>
        <v/>
      </c>
      <c r="AV753" s="211" t="str">
        <f t="shared" si="475"/>
        <v/>
      </c>
      <c r="AW753" s="211" t="str">
        <f t="shared" si="476"/>
        <v/>
      </c>
      <c r="AX753" s="211" t="str">
        <f t="shared" si="479"/>
        <v>NO</v>
      </c>
      <c r="AY753" s="125" t="str">
        <f t="shared" si="480"/>
        <v/>
      </c>
    </row>
    <row r="754" spans="1:51" s="211" customFormat="1" x14ac:dyDescent="0.25">
      <c r="A754" s="211" t="s">
        <v>4844</v>
      </c>
      <c r="B754" s="211" t="s">
        <v>4844</v>
      </c>
      <c r="C754" s="211" t="str">
        <f t="shared" si="442"/>
        <v>Door/Window Sensor</v>
      </c>
      <c r="D754" s="211" t="str">
        <f t="shared" si="443"/>
        <v>Détecteur de porte et fenêtre</v>
      </c>
      <c r="E754" s="211" t="str">
        <f t="shared" si="444"/>
        <v/>
      </c>
      <c r="F754" s="211" t="str">
        <f t="shared" si="445"/>
        <v>Door/Window Sensor</v>
      </c>
      <c r="G754" s="211" t="str">
        <f t="shared" si="446"/>
        <v>Détecteur de porte et fenêtre</v>
      </c>
      <c r="H754" s="211" t="str">
        <f t="shared" si="447"/>
        <v>Door/Window Sensor</v>
      </c>
      <c r="I754" s="211" t="str">
        <f t="shared" si="477"/>
        <v>Détecteur de porte et fenêtre</v>
      </c>
      <c r="J754" s="211" t="str">
        <f t="shared" si="448"/>
        <v/>
      </c>
      <c r="K754" s="211" t="str">
        <f t="shared" si="449"/>
        <v/>
      </c>
      <c r="L754" s="211" t="str">
        <f t="shared" si="478"/>
        <v>Inventory</v>
      </c>
      <c r="M754" s="211" t="str">
        <f t="shared" si="450"/>
        <v>NO</v>
      </c>
      <c r="N754" s="211" t="str">
        <f t="shared" si="451"/>
        <v>Product</v>
      </c>
      <c r="O754" s="211" t="str">
        <f t="shared" si="452"/>
        <v>Sensor</v>
      </c>
      <c r="P754" s="211" t="str">
        <f t="shared" si="453"/>
        <v>One Time</v>
      </c>
      <c r="Q754" s="349">
        <v>43930</v>
      </c>
      <c r="R754" s="349"/>
      <c r="S754" s="211" t="str">
        <f t="shared" si="454"/>
        <v>YES</v>
      </c>
      <c r="T754" s="211" t="str">
        <f t="shared" si="455"/>
        <v>NO</v>
      </c>
      <c r="U754" s="211" t="str">
        <f t="shared" si="456"/>
        <v>NO</v>
      </c>
      <c r="V754" s="211" t="str">
        <f t="shared" si="457"/>
        <v>NO</v>
      </c>
      <c r="W754" s="211" t="str">
        <f t="shared" si="458"/>
        <v>NO</v>
      </c>
      <c r="X754" s="211">
        <v>0</v>
      </c>
      <c r="Y754" s="211" t="s">
        <v>3277</v>
      </c>
      <c r="Z754" s="211" t="s">
        <v>3275</v>
      </c>
      <c r="AA754" s="211" t="s">
        <v>3319</v>
      </c>
      <c r="AB754" s="211" t="s">
        <v>3286</v>
      </c>
      <c r="AC754" s="211" t="s">
        <v>3286</v>
      </c>
      <c r="AD754" s="211" t="s">
        <v>3320</v>
      </c>
      <c r="AE754" s="211">
        <f t="shared" si="459"/>
        <v>0</v>
      </c>
      <c r="AF754" s="211" t="str">
        <f t="shared" si="460"/>
        <v/>
      </c>
      <c r="AG754" s="211" t="str">
        <f t="shared" si="461"/>
        <v/>
      </c>
      <c r="AH754" s="211" t="str">
        <f t="shared" si="481"/>
        <v/>
      </c>
      <c r="AI754" s="211" t="str">
        <f t="shared" si="462"/>
        <v/>
      </c>
      <c r="AJ754" s="211" t="str">
        <f t="shared" si="463"/>
        <v/>
      </c>
      <c r="AK754" s="211" t="str">
        <f t="shared" si="464"/>
        <v/>
      </c>
      <c r="AL754" s="211" t="str">
        <f t="shared" si="465"/>
        <v/>
      </c>
      <c r="AM754" s="211" t="str">
        <f t="shared" si="466"/>
        <v/>
      </c>
      <c r="AN754" s="211" t="str">
        <f t="shared" si="467"/>
        <v>No</v>
      </c>
      <c r="AO754" s="211" t="str">
        <f t="shared" si="468"/>
        <v>Yes</v>
      </c>
      <c r="AP754" s="211" t="str">
        <f t="shared" si="469"/>
        <v>No</v>
      </c>
      <c r="AQ754" s="211" t="str">
        <f t="shared" si="470"/>
        <v/>
      </c>
      <c r="AR754" s="211" t="str">
        <f t="shared" si="471"/>
        <v/>
      </c>
      <c r="AS754" s="211" t="str">
        <f t="shared" si="472"/>
        <v/>
      </c>
      <c r="AT754" s="211" t="str">
        <f t="shared" si="473"/>
        <v/>
      </c>
      <c r="AU754" s="211" t="str">
        <f t="shared" si="474"/>
        <v/>
      </c>
      <c r="AV754" s="211" t="str">
        <f t="shared" si="475"/>
        <v/>
      </c>
      <c r="AW754" s="211" t="str">
        <f t="shared" si="476"/>
        <v/>
      </c>
      <c r="AX754" s="211" t="str">
        <f t="shared" si="479"/>
        <v>NO</v>
      </c>
      <c r="AY754" s="125" t="str">
        <f t="shared" si="480"/>
        <v/>
      </c>
    </row>
    <row r="755" spans="1:51" s="211" customFormat="1" x14ac:dyDescent="0.25">
      <c r="A755" s="211" t="s">
        <v>4845</v>
      </c>
      <c r="B755" s="211" t="s">
        <v>4845</v>
      </c>
      <c r="C755" s="211" t="str">
        <f t="shared" si="442"/>
        <v>Motion Sensor IRP-9</v>
      </c>
      <c r="D755" s="211" t="str">
        <f t="shared" si="443"/>
        <v>Détecteur de mouvement IRP-9</v>
      </c>
      <c r="E755" s="211" t="str">
        <f t="shared" si="444"/>
        <v/>
      </c>
      <c r="F755" s="211" t="str">
        <f t="shared" si="445"/>
        <v>Motion Sensor IRP-9</v>
      </c>
      <c r="G755" s="211" t="str">
        <f t="shared" si="446"/>
        <v>Détecteur de mouvement IRP-9</v>
      </c>
      <c r="H755" s="211" t="str">
        <f t="shared" si="447"/>
        <v>Motion Sensor IRP-9</v>
      </c>
      <c r="I755" s="211" t="str">
        <f t="shared" si="477"/>
        <v>Détecteur de mouvement IRP-9</v>
      </c>
      <c r="J755" s="211" t="str">
        <f t="shared" si="448"/>
        <v/>
      </c>
      <c r="K755" s="211" t="str">
        <f t="shared" si="449"/>
        <v/>
      </c>
      <c r="L755" s="211" t="str">
        <f t="shared" si="478"/>
        <v>Inventory</v>
      </c>
      <c r="M755" s="211" t="str">
        <f t="shared" si="450"/>
        <v>NO</v>
      </c>
      <c r="N755" s="211" t="str">
        <f t="shared" si="451"/>
        <v>Product</v>
      </c>
      <c r="O755" s="211" t="str">
        <f t="shared" si="452"/>
        <v>Sensor</v>
      </c>
      <c r="P755" s="211" t="str">
        <f t="shared" si="453"/>
        <v>One Time</v>
      </c>
      <c r="Q755" s="349">
        <v>43930</v>
      </c>
      <c r="R755" s="349"/>
      <c r="S755" s="211" t="str">
        <f t="shared" si="454"/>
        <v>YES</v>
      </c>
      <c r="T755" s="211" t="str">
        <f t="shared" si="455"/>
        <v>NO</v>
      </c>
      <c r="U755" s="211" t="str">
        <f t="shared" si="456"/>
        <v>NO</v>
      </c>
      <c r="V755" s="211" t="str">
        <f t="shared" si="457"/>
        <v>NO</v>
      </c>
      <c r="W755" s="211" t="str">
        <f t="shared" si="458"/>
        <v>NO</v>
      </c>
      <c r="X755" s="211">
        <v>0</v>
      </c>
      <c r="Y755" s="211" t="s">
        <v>3277</v>
      </c>
      <c r="Z755" s="211" t="s">
        <v>3275</v>
      </c>
      <c r="AA755" s="211" t="s">
        <v>3319</v>
      </c>
      <c r="AB755" s="211" t="s">
        <v>3286</v>
      </c>
      <c r="AC755" s="211" t="s">
        <v>3286</v>
      </c>
      <c r="AD755" s="211" t="s">
        <v>3320</v>
      </c>
      <c r="AE755" s="211">
        <f t="shared" si="459"/>
        <v>0</v>
      </c>
      <c r="AF755" s="211" t="str">
        <f t="shared" si="460"/>
        <v/>
      </c>
      <c r="AG755" s="211" t="str">
        <f t="shared" si="461"/>
        <v/>
      </c>
      <c r="AH755" s="211" t="str">
        <f t="shared" si="481"/>
        <v>X</v>
      </c>
      <c r="AI755" s="211" t="str">
        <f t="shared" si="462"/>
        <v/>
      </c>
      <c r="AJ755" s="211" t="str">
        <f t="shared" si="463"/>
        <v/>
      </c>
      <c r="AK755" s="211" t="str">
        <f t="shared" si="464"/>
        <v/>
      </c>
      <c r="AL755" s="211" t="str">
        <f t="shared" si="465"/>
        <v/>
      </c>
      <c r="AM755" s="211" t="str">
        <f t="shared" si="466"/>
        <v/>
      </c>
      <c r="AN755" s="211" t="str">
        <f t="shared" si="467"/>
        <v>No</v>
      </c>
      <c r="AO755" s="211" t="str">
        <f t="shared" si="468"/>
        <v>Yes</v>
      </c>
      <c r="AP755" s="211" t="str">
        <f t="shared" si="469"/>
        <v>No</v>
      </c>
      <c r="AQ755" s="211" t="str">
        <f t="shared" si="470"/>
        <v/>
      </c>
      <c r="AR755" s="211" t="str">
        <f t="shared" si="471"/>
        <v/>
      </c>
      <c r="AS755" s="211" t="str">
        <f t="shared" si="472"/>
        <v/>
      </c>
      <c r="AT755" s="211" t="str">
        <f t="shared" si="473"/>
        <v/>
      </c>
      <c r="AU755" s="211" t="str">
        <f t="shared" si="474"/>
        <v/>
      </c>
      <c r="AV755" s="211" t="str">
        <f t="shared" si="475"/>
        <v/>
      </c>
      <c r="AW755" s="211" t="str">
        <f t="shared" si="476"/>
        <v/>
      </c>
      <c r="AX755" s="211" t="str">
        <f t="shared" si="479"/>
        <v>NO</v>
      </c>
      <c r="AY755" s="125" t="str">
        <f t="shared" si="480"/>
        <v/>
      </c>
    </row>
    <row r="756" spans="1:51" s="211" customFormat="1" x14ac:dyDescent="0.25">
      <c r="A756" s="211" t="s">
        <v>4848</v>
      </c>
      <c r="B756" s="211" t="s">
        <v>4848</v>
      </c>
      <c r="C756" s="211" t="str">
        <f t="shared" si="442"/>
        <v>Private Response Fees</v>
      </c>
      <c r="D756" s="211" t="str">
        <f t="shared" si="443"/>
        <v>Frais de réponse privés</v>
      </c>
      <c r="E756" s="211" t="str">
        <f t="shared" si="444"/>
        <v/>
      </c>
      <c r="F756" s="211" t="str">
        <f t="shared" si="445"/>
        <v>Private Response Fees</v>
      </c>
      <c r="G756" s="211" t="str">
        <f t="shared" si="446"/>
        <v>Frais de réponse privés</v>
      </c>
      <c r="H756" s="211" t="str">
        <f t="shared" si="447"/>
        <v>Private Response Fees</v>
      </c>
      <c r="I756" s="211" t="str">
        <f t="shared" si="477"/>
        <v>Frais de réponse privés</v>
      </c>
      <c r="J756" s="211" t="str">
        <f t="shared" si="448"/>
        <v/>
      </c>
      <c r="K756" s="211" t="str">
        <f t="shared" si="449"/>
        <v>CPRS</v>
      </c>
      <c r="L756" s="211" t="str">
        <f t="shared" si="478"/>
        <v>Service</v>
      </c>
      <c r="M756" s="211" t="str">
        <f t="shared" si="450"/>
        <v>NO</v>
      </c>
      <c r="N756" s="211" t="str">
        <f t="shared" si="451"/>
        <v>Product</v>
      </c>
      <c r="O756" s="211" t="str">
        <f t="shared" si="452"/>
        <v>Service</v>
      </c>
      <c r="P756" s="211" t="str">
        <f t="shared" si="453"/>
        <v>One Time</v>
      </c>
      <c r="Q756" s="349">
        <v>43930</v>
      </c>
      <c r="R756" s="349"/>
      <c r="S756" s="211" t="str">
        <f t="shared" si="454"/>
        <v>NO</v>
      </c>
      <c r="T756" s="211" t="str">
        <f t="shared" si="455"/>
        <v>NO</v>
      </c>
      <c r="U756" s="211" t="str">
        <f t="shared" si="456"/>
        <v>NO</v>
      </c>
      <c r="V756" s="211" t="str">
        <f t="shared" si="457"/>
        <v>NO</v>
      </c>
      <c r="W756" s="211" t="str">
        <f t="shared" si="458"/>
        <v>NO</v>
      </c>
      <c r="X756" s="211">
        <v>0</v>
      </c>
      <c r="Y756" s="211" t="s">
        <v>3277</v>
      </c>
      <c r="Z756" s="211" t="s">
        <v>3275</v>
      </c>
      <c r="AA756" s="211" t="s">
        <v>3319</v>
      </c>
      <c r="AB756" s="211" t="s">
        <v>3286</v>
      </c>
      <c r="AC756" s="211" t="s">
        <v>3286</v>
      </c>
      <c r="AD756" s="211" t="s">
        <v>3320</v>
      </c>
      <c r="AE756" s="211" t="str">
        <f t="shared" si="459"/>
        <v>Service</v>
      </c>
      <c r="AF756" s="211" t="str">
        <f t="shared" si="460"/>
        <v>Service</v>
      </c>
      <c r="AG756" s="211" t="str">
        <f t="shared" si="461"/>
        <v/>
      </c>
      <c r="AH756" s="211" t="str">
        <f t="shared" si="481"/>
        <v/>
      </c>
      <c r="AI756" s="211" t="str">
        <f t="shared" si="462"/>
        <v/>
      </c>
      <c r="AJ756" s="211" t="str">
        <f t="shared" si="463"/>
        <v/>
      </c>
      <c r="AK756" s="211" t="str">
        <f t="shared" si="464"/>
        <v/>
      </c>
      <c r="AL756" s="211" t="str">
        <f t="shared" si="465"/>
        <v/>
      </c>
      <c r="AM756" s="211" t="str">
        <f t="shared" si="466"/>
        <v/>
      </c>
      <c r="AN756" s="211" t="str">
        <f t="shared" si="467"/>
        <v>No</v>
      </c>
      <c r="AO756" s="211" t="str">
        <f t="shared" si="468"/>
        <v>Yes</v>
      </c>
      <c r="AP756" s="211" t="str">
        <f t="shared" si="469"/>
        <v>No</v>
      </c>
      <c r="AQ756" s="211" t="str">
        <f t="shared" si="470"/>
        <v/>
      </c>
      <c r="AR756" s="211" t="str">
        <f t="shared" si="471"/>
        <v/>
      </c>
      <c r="AS756" s="211" t="str">
        <f t="shared" si="472"/>
        <v/>
      </c>
      <c r="AT756" s="211" t="str">
        <f t="shared" si="473"/>
        <v/>
      </c>
      <c r="AU756" s="211" t="str">
        <f t="shared" si="474"/>
        <v/>
      </c>
      <c r="AV756" s="211" t="str">
        <f t="shared" si="475"/>
        <v/>
      </c>
      <c r="AW756" s="211" t="str">
        <f t="shared" si="476"/>
        <v/>
      </c>
      <c r="AX756" s="211" t="str">
        <f t="shared" si="479"/>
        <v>NO</v>
      </c>
      <c r="AY756" s="125" t="str">
        <f t="shared" si="480"/>
        <v/>
      </c>
    </row>
    <row r="757" spans="1:51" s="211" customFormat="1" x14ac:dyDescent="0.25">
      <c r="A757" s="211" t="s">
        <v>3245</v>
      </c>
      <c r="B757" s="211" t="s">
        <v>3245</v>
      </c>
      <c r="C757" s="211" t="str">
        <f t="shared" si="442"/>
        <v>CR2 3V Lithium Battery</v>
      </c>
      <c r="D757" s="211" t="str">
        <f t="shared" si="443"/>
        <v xml:space="preserve">Pile au lithium CR2 3V
 </v>
      </c>
      <c r="E757" s="211" t="str">
        <f t="shared" si="444"/>
        <v/>
      </c>
      <c r="F757" s="211" t="str">
        <f t="shared" si="445"/>
        <v>CR2 3V Lithium Battery</v>
      </c>
      <c r="G757" s="211" t="str">
        <f t="shared" si="446"/>
        <v xml:space="preserve">Pile au lithium CR2 3V
 </v>
      </c>
      <c r="H757" s="211" t="str">
        <f t="shared" si="447"/>
        <v>CR2 3V Lithium Battery</v>
      </c>
      <c r="I757" s="211" t="str">
        <f t="shared" si="477"/>
        <v xml:space="preserve">Pile au lithium CR2 3V
 </v>
      </c>
      <c r="J757" s="211" t="str">
        <f t="shared" si="448"/>
        <v/>
      </c>
      <c r="K757" s="211" t="str">
        <f t="shared" si="449"/>
        <v/>
      </c>
      <c r="L757" s="211" t="str">
        <f t="shared" si="478"/>
        <v>Inventory</v>
      </c>
      <c r="M757" s="211" t="str">
        <f t="shared" si="450"/>
        <v>NO</v>
      </c>
      <c r="N757" s="211" t="str">
        <f t="shared" si="451"/>
        <v>Product</v>
      </c>
      <c r="O757" s="211" t="str">
        <f t="shared" si="452"/>
        <v>Misc</v>
      </c>
      <c r="P757" s="211" t="str">
        <f t="shared" si="453"/>
        <v>One Time</v>
      </c>
      <c r="Q757" s="349">
        <v>43930</v>
      </c>
      <c r="R757" s="349"/>
      <c r="S757" s="211" t="str">
        <f t="shared" si="454"/>
        <v>NO</v>
      </c>
      <c r="T757" s="211" t="str">
        <f t="shared" si="455"/>
        <v>NO</v>
      </c>
      <c r="U757" s="211" t="str">
        <f t="shared" si="456"/>
        <v>NO</v>
      </c>
      <c r="V757" s="211" t="str">
        <f t="shared" si="457"/>
        <v>NO</v>
      </c>
      <c r="W757" s="211" t="str">
        <f t="shared" si="458"/>
        <v>NO</v>
      </c>
      <c r="X757" s="211">
        <v>0</v>
      </c>
      <c r="Y757" s="211" t="s">
        <v>3277</v>
      </c>
      <c r="Z757" s="211" t="s">
        <v>3275</v>
      </c>
      <c r="AA757" s="211" t="s">
        <v>3319</v>
      </c>
      <c r="AB757" s="211" t="s">
        <v>3286</v>
      </c>
      <c r="AC757" s="211" t="s">
        <v>3286</v>
      </c>
      <c r="AD757" s="211" t="s">
        <v>3320</v>
      </c>
      <c r="AE757" s="211">
        <f t="shared" si="459"/>
        <v>0</v>
      </c>
      <c r="AF757" s="211" t="str">
        <f t="shared" si="460"/>
        <v/>
      </c>
      <c r="AG757" s="211" t="str">
        <f t="shared" si="461"/>
        <v/>
      </c>
      <c r="AH757" s="211" t="str">
        <f t="shared" si="481"/>
        <v/>
      </c>
      <c r="AI757" s="211" t="str">
        <f t="shared" si="462"/>
        <v/>
      </c>
      <c r="AJ757" s="211" t="str">
        <f t="shared" si="463"/>
        <v/>
      </c>
      <c r="AK757" s="211" t="str">
        <f t="shared" si="464"/>
        <v/>
      </c>
      <c r="AL757" s="211" t="str">
        <f t="shared" si="465"/>
        <v/>
      </c>
      <c r="AM757" s="211" t="str">
        <f t="shared" si="466"/>
        <v/>
      </c>
      <c r="AN757" s="211" t="str">
        <f t="shared" si="467"/>
        <v>Yes</v>
      </c>
      <c r="AO757" s="211" t="str">
        <f t="shared" si="468"/>
        <v>Yes</v>
      </c>
      <c r="AP757" s="211" t="str">
        <f t="shared" si="469"/>
        <v>No</v>
      </c>
      <c r="AQ757" s="211" t="str">
        <f t="shared" si="470"/>
        <v/>
      </c>
      <c r="AR757" s="211" t="str">
        <f t="shared" si="471"/>
        <v/>
      </c>
      <c r="AS757" s="211" t="str">
        <f t="shared" si="472"/>
        <v/>
      </c>
      <c r="AT757" s="211" t="str">
        <f t="shared" si="473"/>
        <v/>
      </c>
      <c r="AU757" s="211" t="str">
        <f t="shared" si="474"/>
        <v/>
      </c>
      <c r="AV757" s="211" t="str">
        <f t="shared" si="475"/>
        <v/>
      </c>
      <c r="AW757" s="211" t="str">
        <f t="shared" si="476"/>
        <v/>
      </c>
      <c r="AX757" s="211" t="str">
        <f t="shared" si="479"/>
        <v>YES</v>
      </c>
      <c r="AY757" s="125" t="str">
        <f t="shared" si="480"/>
        <v/>
      </c>
    </row>
    <row r="758" spans="1:51" s="211" customFormat="1" x14ac:dyDescent="0.25">
      <c r="A758" s="211" t="s">
        <v>4853</v>
      </c>
      <c r="B758" s="211" t="s">
        <v>4853</v>
      </c>
      <c r="C758" s="211" t="str">
        <f t="shared" si="442"/>
        <v>AlarmVoice Services</v>
      </c>
      <c r="D758" s="211" t="str">
        <f t="shared" si="443"/>
        <v>Services AlarmVoice</v>
      </c>
      <c r="E758" s="211" t="str">
        <f t="shared" si="444"/>
        <v/>
      </c>
      <c r="F758" s="211" t="str">
        <f t="shared" si="445"/>
        <v>AlarmVoice Services</v>
      </c>
      <c r="G758" s="211" t="str">
        <f t="shared" si="446"/>
        <v>Services AlarmVoice</v>
      </c>
      <c r="H758" s="211" t="str">
        <f t="shared" si="447"/>
        <v>AlarmVoice Services</v>
      </c>
      <c r="I758" s="211" t="str">
        <f t="shared" si="477"/>
        <v>Services AlarmVoice</v>
      </c>
      <c r="J758" s="211" t="str">
        <f t="shared" si="448"/>
        <v/>
      </c>
      <c r="K758" s="211" t="str">
        <f t="shared" si="449"/>
        <v>CRMR</v>
      </c>
      <c r="L758" s="211" t="str">
        <f t="shared" si="478"/>
        <v>Service</v>
      </c>
      <c r="M758" s="211" t="str">
        <f t="shared" si="450"/>
        <v>NO</v>
      </c>
      <c r="N758" s="211" t="str">
        <f t="shared" si="451"/>
        <v>Product</v>
      </c>
      <c r="O758" s="211" t="str">
        <f t="shared" si="452"/>
        <v>Service</v>
      </c>
      <c r="P758" s="211" t="str">
        <f t="shared" si="453"/>
        <v>One Time</v>
      </c>
      <c r="Q758" s="349">
        <v>43930</v>
      </c>
      <c r="R758" s="349"/>
      <c r="S758" s="211" t="str">
        <f t="shared" si="454"/>
        <v>NO</v>
      </c>
      <c r="T758" s="211" t="str">
        <f t="shared" si="455"/>
        <v>NO</v>
      </c>
      <c r="U758" s="211" t="str">
        <f t="shared" si="456"/>
        <v>NO</v>
      </c>
      <c r="V758" s="211" t="str">
        <f t="shared" si="457"/>
        <v>NO</v>
      </c>
      <c r="W758" s="211" t="str">
        <f t="shared" si="458"/>
        <v>NO</v>
      </c>
      <c r="X758" s="211">
        <v>0</v>
      </c>
      <c r="Y758" s="211" t="s">
        <v>3277</v>
      </c>
      <c r="Z758" s="211" t="s">
        <v>3275</v>
      </c>
      <c r="AA758" s="211" t="s">
        <v>3319</v>
      </c>
      <c r="AB758" s="211" t="s">
        <v>3286</v>
      </c>
      <c r="AC758" s="211" t="s">
        <v>3286</v>
      </c>
      <c r="AD758" s="211" t="s">
        <v>3320</v>
      </c>
      <c r="AE758" s="211" t="str">
        <f t="shared" si="459"/>
        <v>Service</v>
      </c>
      <c r="AF758" s="211" t="str">
        <f t="shared" si="460"/>
        <v>Service</v>
      </c>
      <c r="AG758" s="211" t="str">
        <f t="shared" si="461"/>
        <v/>
      </c>
      <c r="AH758" s="211" t="str">
        <f t="shared" si="481"/>
        <v/>
      </c>
      <c r="AI758" s="211" t="str">
        <f t="shared" si="462"/>
        <v/>
      </c>
      <c r="AJ758" s="211" t="str">
        <f t="shared" si="463"/>
        <v/>
      </c>
      <c r="AK758" s="211" t="str">
        <f t="shared" si="464"/>
        <v/>
      </c>
      <c r="AL758" s="211" t="str">
        <f t="shared" si="465"/>
        <v/>
      </c>
      <c r="AM758" s="211" t="str">
        <f t="shared" si="466"/>
        <v/>
      </c>
      <c r="AN758" s="211" t="str">
        <f t="shared" si="467"/>
        <v>No</v>
      </c>
      <c r="AO758" s="211" t="str">
        <f t="shared" si="468"/>
        <v>Yes</v>
      </c>
      <c r="AP758" s="211" t="str">
        <f t="shared" si="469"/>
        <v>No</v>
      </c>
      <c r="AQ758" s="211" t="str">
        <f t="shared" si="470"/>
        <v/>
      </c>
      <c r="AR758" s="211" t="str">
        <f t="shared" si="471"/>
        <v/>
      </c>
      <c r="AS758" s="211" t="str">
        <f t="shared" si="472"/>
        <v/>
      </c>
      <c r="AT758" s="211" t="str">
        <f t="shared" si="473"/>
        <v/>
      </c>
      <c r="AU758" s="211" t="str">
        <f t="shared" si="474"/>
        <v/>
      </c>
      <c r="AV758" s="211" t="str">
        <f t="shared" si="475"/>
        <v/>
      </c>
      <c r="AW758" s="211" t="str">
        <f t="shared" si="476"/>
        <v/>
      </c>
      <c r="AX758" s="211" t="str">
        <f t="shared" si="479"/>
        <v>NO</v>
      </c>
      <c r="AY758" s="125" t="str">
        <f t="shared" si="480"/>
        <v/>
      </c>
    </row>
    <row r="759" spans="1:51" s="211" customFormat="1" x14ac:dyDescent="0.25">
      <c r="A759" s="211" t="s">
        <v>4854</v>
      </c>
      <c r="B759" s="211" t="s">
        <v>4854</v>
      </c>
      <c r="C759" s="211" t="str">
        <f t="shared" si="442"/>
        <v>AlarmVoice Services</v>
      </c>
      <c r="D759" s="211" t="str">
        <f t="shared" si="443"/>
        <v>Services AlarmVoice</v>
      </c>
      <c r="E759" s="211" t="str">
        <f t="shared" si="444"/>
        <v/>
      </c>
      <c r="F759" s="211" t="str">
        <f t="shared" si="445"/>
        <v>AlarmVoice Services</v>
      </c>
      <c r="G759" s="211" t="str">
        <f t="shared" si="446"/>
        <v>Services AlarmVoice</v>
      </c>
      <c r="H759" s="211" t="str">
        <f t="shared" si="447"/>
        <v>AlarmVoice Services</v>
      </c>
      <c r="I759" s="211" t="str">
        <f t="shared" si="477"/>
        <v>Services AlarmVoice</v>
      </c>
      <c r="J759" s="211" t="str">
        <f t="shared" si="448"/>
        <v/>
      </c>
      <c r="K759" s="211" t="str">
        <f t="shared" si="449"/>
        <v>CRMRGST</v>
      </c>
      <c r="L759" s="211" t="str">
        <f t="shared" si="478"/>
        <v>Service</v>
      </c>
      <c r="M759" s="211" t="str">
        <f t="shared" si="450"/>
        <v>NO</v>
      </c>
      <c r="N759" s="211" t="str">
        <f t="shared" si="451"/>
        <v>Product</v>
      </c>
      <c r="O759" s="211" t="str">
        <f t="shared" si="452"/>
        <v>Service</v>
      </c>
      <c r="P759" s="211" t="str">
        <f t="shared" si="453"/>
        <v>One Time</v>
      </c>
      <c r="Q759" s="349">
        <v>43930</v>
      </c>
      <c r="R759" s="349"/>
      <c r="S759" s="211" t="str">
        <f t="shared" si="454"/>
        <v>NO</v>
      </c>
      <c r="T759" s="211" t="str">
        <f t="shared" si="455"/>
        <v>NO</v>
      </c>
      <c r="U759" s="211" t="str">
        <f t="shared" si="456"/>
        <v>NO</v>
      </c>
      <c r="V759" s="211" t="str">
        <f t="shared" si="457"/>
        <v>NO</v>
      </c>
      <c r="W759" s="211" t="str">
        <f t="shared" si="458"/>
        <v>NO</v>
      </c>
      <c r="X759" s="211">
        <v>0</v>
      </c>
      <c r="Y759" s="211" t="s">
        <v>3277</v>
      </c>
      <c r="Z759" s="211" t="s">
        <v>3275</v>
      </c>
      <c r="AA759" s="211" t="s">
        <v>3319</v>
      </c>
      <c r="AB759" s="211" t="s">
        <v>3286</v>
      </c>
      <c r="AC759" s="211" t="s">
        <v>3286</v>
      </c>
      <c r="AD759" s="211" t="s">
        <v>3320</v>
      </c>
      <c r="AE759" s="211" t="str">
        <f t="shared" si="459"/>
        <v>Service</v>
      </c>
      <c r="AF759" s="211" t="str">
        <f t="shared" si="460"/>
        <v>Service</v>
      </c>
      <c r="AG759" s="211" t="str">
        <f t="shared" si="461"/>
        <v/>
      </c>
      <c r="AH759" s="211" t="str">
        <f t="shared" si="481"/>
        <v/>
      </c>
      <c r="AI759" s="211" t="str">
        <f t="shared" si="462"/>
        <v/>
      </c>
      <c r="AJ759" s="211" t="str">
        <f t="shared" si="463"/>
        <v/>
      </c>
      <c r="AK759" s="211" t="str">
        <f t="shared" si="464"/>
        <v/>
      </c>
      <c r="AL759" s="211" t="str">
        <f t="shared" si="465"/>
        <v/>
      </c>
      <c r="AM759" s="211" t="str">
        <f t="shared" si="466"/>
        <v/>
      </c>
      <c r="AN759" s="211" t="str">
        <f t="shared" si="467"/>
        <v>No</v>
      </c>
      <c r="AO759" s="211" t="str">
        <f t="shared" si="468"/>
        <v>Yes</v>
      </c>
      <c r="AP759" s="211" t="str">
        <f t="shared" si="469"/>
        <v>No</v>
      </c>
      <c r="AQ759" s="211" t="str">
        <f t="shared" si="470"/>
        <v/>
      </c>
      <c r="AR759" s="211" t="str">
        <f t="shared" si="471"/>
        <v/>
      </c>
      <c r="AS759" s="211" t="str">
        <f t="shared" si="472"/>
        <v/>
      </c>
      <c r="AT759" s="211" t="str">
        <f t="shared" si="473"/>
        <v/>
      </c>
      <c r="AU759" s="211" t="str">
        <f t="shared" si="474"/>
        <v/>
      </c>
      <c r="AV759" s="211" t="str">
        <f t="shared" si="475"/>
        <v/>
      </c>
      <c r="AW759" s="211" t="str">
        <f t="shared" si="476"/>
        <v/>
      </c>
      <c r="AX759" s="211" t="str">
        <f t="shared" si="479"/>
        <v>NO</v>
      </c>
      <c r="AY759" s="125" t="str">
        <f t="shared" si="480"/>
        <v/>
      </c>
    </row>
    <row r="760" spans="1:51" s="211" customFormat="1" x14ac:dyDescent="0.25">
      <c r="A760" s="211" t="s">
        <v>4855</v>
      </c>
      <c r="B760" s="211" t="s">
        <v>4855</v>
      </c>
      <c r="C760" s="211" t="str">
        <f t="shared" si="442"/>
        <v>AlarmPlus Services</v>
      </c>
      <c r="D760" s="211" t="str">
        <f t="shared" si="443"/>
        <v>Services AlarmVoice</v>
      </c>
      <c r="E760" s="211" t="str">
        <f t="shared" si="444"/>
        <v/>
      </c>
      <c r="F760" s="211" t="str">
        <f t="shared" si="445"/>
        <v>AlarmPlus Services</v>
      </c>
      <c r="G760" s="211" t="str">
        <f t="shared" si="446"/>
        <v>Services AlarmVoice</v>
      </c>
      <c r="H760" s="211" t="str">
        <f t="shared" si="447"/>
        <v>AlarmPlus Services</v>
      </c>
      <c r="I760" s="211" t="str">
        <f t="shared" si="477"/>
        <v>Services AlarmVoice</v>
      </c>
      <c r="J760" s="211" t="str">
        <f t="shared" si="448"/>
        <v/>
      </c>
      <c r="K760" s="211" t="str">
        <f t="shared" si="449"/>
        <v>CRPLS</v>
      </c>
      <c r="L760" s="211" t="str">
        <f t="shared" si="478"/>
        <v>Service</v>
      </c>
      <c r="M760" s="211" t="str">
        <f t="shared" si="450"/>
        <v>NO</v>
      </c>
      <c r="N760" s="211" t="str">
        <f t="shared" si="451"/>
        <v>Product</v>
      </c>
      <c r="O760" s="211" t="str">
        <f t="shared" si="452"/>
        <v>Service</v>
      </c>
      <c r="P760" s="211" t="str">
        <f t="shared" si="453"/>
        <v>One Time</v>
      </c>
      <c r="Q760" s="349">
        <v>43930</v>
      </c>
      <c r="R760" s="349"/>
      <c r="S760" s="211" t="str">
        <f t="shared" si="454"/>
        <v>NO</v>
      </c>
      <c r="T760" s="211" t="str">
        <f t="shared" si="455"/>
        <v>NO</v>
      </c>
      <c r="U760" s="211" t="str">
        <f t="shared" si="456"/>
        <v>NO</v>
      </c>
      <c r="V760" s="211" t="str">
        <f t="shared" si="457"/>
        <v>NO</v>
      </c>
      <c r="W760" s="211" t="str">
        <f t="shared" si="458"/>
        <v>NO</v>
      </c>
      <c r="X760" s="211">
        <v>0</v>
      </c>
      <c r="Y760" s="211" t="s">
        <v>3277</v>
      </c>
      <c r="Z760" s="211" t="s">
        <v>3275</v>
      </c>
      <c r="AA760" s="211" t="s">
        <v>3319</v>
      </c>
      <c r="AB760" s="211" t="s">
        <v>3286</v>
      </c>
      <c r="AC760" s="211" t="s">
        <v>3286</v>
      </c>
      <c r="AD760" s="211" t="s">
        <v>3320</v>
      </c>
      <c r="AE760" s="211" t="str">
        <f t="shared" si="459"/>
        <v>Service</v>
      </c>
      <c r="AF760" s="211" t="str">
        <f t="shared" si="460"/>
        <v>Service</v>
      </c>
      <c r="AG760" s="211" t="str">
        <f t="shared" si="461"/>
        <v/>
      </c>
      <c r="AH760" s="211" t="str">
        <f t="shared" si="481"/>
        <v/>
      </c>
      <c r="AI760" s="211" t="str">
        <f t="shared" si="462"/>
        <v/>
      </c>
      <c r="AJ760" s="211" t="str">
        <f t="shared" si="463"/>
        <v/>
      </c>
      <c r="AK760" s="211" t="str">
        <f t="shared" si="464"/>
        <v/>
      </c>
      <c r="AL760" s="211" t="str">
        <f t="shared" si="465"/>
        <v/>
      </c>
      <c r="AM760" s="211" t="str">
        <f t="shared" si="466"/>
        <v/>
      </c>
      <c r="AN760" s="211" t="str">
        <f t="shared" si="467"/>
        <v>No</v>
      </c>
      <c r="AO760" s="211" t="str">
        <f t="shared" si="468"/>
        <v>Yes</v>
      </c>
      <c r="AP760" s="211" t="str">
        <f t="shared" si="469"/>
        <v>No</v>
      </c>
      <c r="AQ760" s="211" t="str">
        <f t="shared" si="470"/>
        <v/>
      </c>
      <c r="AR760" s="211" t="str">
        <f t="shared" si="471"/>
        <v/>
      </c>
      <c r="AS760" s="211" t="str">
        <f t="shared" si="472"/>
        <v/>
      </c>
      <c r="AT760" s="211" t="str">
        <f t="shared" si="473"/>
        <v/>
      </c>
      <c r="AU760" s="211" t="str">
        <f t="shared" si="474"/>
        <v/>
      </c>
      <c r="AV760" s="211" t="str">
        <f t="shared" si="475"/>
        <v/>
      </c>
      <c r="AW760" s="211" t="str">
        <f t="shared" si="476"/>
        <v/>
      </c>
      <c r="AX760" s="211" t="str">
        <f t="shared" si="479"/>
        <v>NO</v>
      </c>
      <c r="AY760" s="125" t="str">
        <f t="shared" si="480"/>
        <v/>
      </c>
    </row>
    <row r="761" spans="1:51" s="211" customFormat="1" x14ac:dyDescent="0.25">
      <c r="A761" s="211" t="s">
        <v>3830</v>
      </c>
      <c r="B761" s="211" t="s">
        <v>3830</v>
      </c>
      <c r="C761" s="211" t="str">
        <f t="shared" si="442"/>
        <v>SX Glassbreak</v>
      </c>
      <c r="D761" s="211" t="str">
        <f t="shared" si="443"/>
        <v>SX Glassbreak</v>
      </c>
      <c r="E761" s="211" t="str">
        <f t="shared" si="444"/>
        <v/>
      </c>
      <c r="F761" s="211" t="str">
        <f t="shared" si="445"/>
        <v>SX Glassbreak</v>
      </c>
      <c r="G761" s="211" t="str">
        <f t="shared" si="446"/>
        <v>SX Glassbreak</v>
      </c>
      <c r="H761" s="211" t="str">
        <f t="shared" si="447"/>
        <v>SX Glassbreak</v>
      </c>
      <c r="I761" s="211" t="str">
        <f t="shared" si="477"/>
        <v>SX Glassbreak</v>
      </c>
      <c r="J761" s="211" t="str">
        <f t="shared" si="448"/>
        <v/>
      </c>
      <c r="K761" s="211" t="str">
        <f t="shared" si="449"/>
        <v>CS74</v>
      </c>
      <c r="L761" s="211" t="str">
        <f t="shared" si="478"/>
        <v>Inventory</v>
      </c>
      <c r="M761" s="211" t="str">
        <f t="shared" si="450"/>
        <v>NO</v>
      </c>
      <c r="N761" s="211" t="str">
        <f t="shared" si="451"/>
        <v>Product</v>
      </c>
      <c r="O761" s="211" t="str">
        <f t="shared" si="452"/>
        <v>Sensor</v>
      </c>
      <c r="P761" s="211" t="str">
        <f t="shared" si="453"/>
        <v>One Time</v>
      </c>
      <c r="Q761" s="349">
        <v>43930</v>
      </c>
      <c r="R761" s="349"/>
      <c r="S761" s="211" t="str">
        <f t="shared" si="454"/>
        <v>YES</v>
      </c>
      <c r="T761" s="211" t="str">
        <f t="shared" si="455"/>
        <v>NO</v>
      </c>
      <c r="U761" s="211" t="str">
        <f t="shared" si="456"/>
        <v>NO</v>
      </c>
      <c r="V761" s="211" t="str">
        <f t="shared" si="457"/>
        <v>NO</v>
      </c>
      <c r="W761" s="211" t="str">
        <f t="shared" si="458"/>
        <v>NO</v>
      </c>
      <c r="X761" s="211">
        <v>0</v>
      </c>
      <c r="Y761" s="211" t="s">
        <v>3277</v>
      </c>
      <c r="Z761" s="211" t="s">
        <v>3275</v>
      </c>
      <c r="AA761" s="211" t="s">
        <v>3319</v>
      </c>
      <c r="AB761" s="211" t="s">
        <v>3286</v>
      </c>
      <c r="AC761" s="211" t="s">
        <v>3286</v>
      </c>
      <c r="AD761" s="211" t="s">
        <v>3320</v>
      </c>
      <c r="AE761" s="211" t="str">
        <f t="shared" si="459"/>
        <v>CS74</v>
      </c>
      <c r="AF761" s="211" t="str">
        <f t="shared" si="460"/>
        <v/>
      </c>
      <c r="AG761" s="211" t="str">
        <f t="shared" si="461"/>
        <v/>
      </c>
      <c r="AH761" s="211" t="str">
        <f t="shared" si="481"/>
        <v>X</v>
      </c>
      <c r="AI761" s="211" t="str">
        <f t="shared" si="462"/>
        <v/>
      </c>
      <c r="AJ761" s="211" t="str">
        <f t="shared" si="463"/>
        <v/>
      </c>
      <c r="AK761" s="211" t="str">
        <f t="shared" si="464"/>
        <v/>
      </c>
      <c r="AL761" s="211" t="str">
        <f t="shared" si="465"/>
        <v/>
      </c>
      <c r="AM761" s="211" t="str">
        <f t="shared" si="466"/>
        <v/>
      </c>
      <c r="AN761" s="211" t="str">
        <f t="shared" si="467"/>
        <v>No</v>
      </c>
      <c r="AO761" s="211" t="str">
        <f t="shared" si="468"/>
        <v>Yes</v>
      </c>
      <c r="AP761" s="211" t="str">
        <f t="shared" si="469"/>
        <v>No</v>
      </c>
      <c r="AQ761" s="211" t="str">
        <f t="shared" si="470"/>
        <v/>
      </c>
      <c r="AR761" s="211" t="str">
        <f t="shared" si="471"/>
        <v/>
      </c>
      <c r="AS761" s="211" t="str">
        <f t="shared" si="472"/>
        <v/>
      </c>
      <c r="AT761" s="211" t="str">
        <f t="shared" si="473"/>
        <v/>
      </c>
      <c r="AU761" s="211" t="str">
        <f t="shared" si="474"/>
        <v/>
      </c>
      <c r="AV761" s="211" t="str">
        <f t="shared" si="475"/>
        <v/>
      </c>
      <c r="AW761" s="211" t="str">
        <f t="shared" si="476"/>
        <v/>
      </c>
      <c r="AX761" s="211" t="str">
        <f t="shared" si="479"/>
        <v>NO</v>
      </c>
      <c r="AY761" s="125" t="str">
        <f t="shared" si="480"/>
        <v/>
      </c>
    </row>
    <row r="762" spans="1:51" s="211" customFormat="1" x14ac:dyDescent="0.25">
      <c r="A762" s="211" t="s">
        <v>3831</v>
      </c>
      <c r="B762" s="211" t="s">
        <v>3831</v>
      </c>
      <c r="C762" s="211" t="str">
        <f t="shared" si="442"/>
        <v>SX Door Transmitter</v>
      </c>
      <c r="D762" s="211" t="str">
        <f t="shared" si="443"/>
        <v>Émetteur de porte SX</v>
      </c>
      <c r="E762" s="211" t="str">
        <f t="shared" si="444"/>
        <v/>
      </c>
      <c r="F762" s="211" t="str">
        <f t="shared" si="445"/>
        <v>SX Door Transmitter</v>
      </c>
      <c r="G762" s="211" t="str">
        <f t="shared" si="446"/>
        <v>Émetteur de porte SX</v>
      </c>
      <c r="H762" s="211" t="str">
        <f t="shared" si="447"/>
        <v>SX Door Transmitter</v>
      </c>
      <c r="I762" s="211" t="str">
        <f t="shared" si="477"/>
        <v>Émetteur de porte SX</v>
      </c>
      <c r="J762" s="211" t="str">
        <f t="shared" si="448"/>
        <v/>
      </c>
      <c r="K762" s="211" t="str">
        <f t="shared" si="449"/>
        <v>CSTK</v>
      </c>
      <c r="L762" s="211" t="str">
        <f t="shared" si="478"/>
        <v>Inventory</v>
      </c>
      <c r="M762" s="211" t="str">
        <f t="shared" si="450"/>
        <v>NO</v>
      </c>
      <c r="N762" s="211" t="str">
        <f t="shared" si="451"/>
        <v>Product</v>
      </c>
      <c r="O762" s="211" t="str">
        <f t="shared" si="452"/>
        <v>Sensor</v>
      </c>
      <c r="P762" s="211" t="str">
        <f t="shared" si="453"/>
        <v>One Time</v>
      </c>
      <c r="Q762" s="349">
        <v>43930</v>
      </c>
      <c r="R762" s="349"/>
      <c r="S762" s="211" t="str">
        <f t="shared" si="454"/>
        <v>YES</v>
      </c>
      <c r="T762" s="211" t="str">
        <f t="shared" si="455"/>
        <v>NO</v>
      </c>
      <c r="U762" s="211" t="str">
        <f t="shared" si="456"/>
        <v>NO</v>
      </c>
      <c r="V762" s="211" t="str">
        <f t="shared" si="457"/>
        <v>NO</v>
      </c>
      <c r="W762" s="211" t="str">
        <f t="shared" si="458"/>
        <v>NO</v>
      </c>
      <c r="X762" s="211">
        <v>0</v>
      </c>
      <c r="Y762" s="211" t="s">
        <v>3277</v>
      </c>
      <c r="Z762" s="211" t="s">
        <v>3275</v>
      </c>
      <c r="AA762" s="211" t="s">
        <v>3319</v>
      </c>
      <c r="AB762" s="211" t="s">
        <v>3286</v>
      </c>
      <c r="AC762" s="211" t="s">
        <v>3286</v>
      </c>
      <c r="AD762" s="211" t="s">
        <v>3320</v>
      </c>
      <c r="AE762" s="211" t="str">
        <f t="shared" si="459"/>
        <v>CSTK</v>
      </c>
      <c r="AF762" s="211" t="str">
        <f t="shared" si="460"/>
        <v>Service</v>
      </c>
      <c r="AG762" s="211" t="str">
        <f t="shared" si="461"/>
        <v/>
      </c>
      <c r="AH762" s="211" t="str">
        <f t="shared" si="481"/>
        <v>X</v>
      </c>
      <c r="AI762" s="211" t="str">
        <f t="shared" si="462"/>
        <v/>
      </c>
      <c r="AJ762" s="211" t="str">
        <f t="shared" si="463"/>
        <v/>
      </c>
      <c r="AK762" s="211" t="str">
        <f t="shared" si="464"/>
        <v/>
      </c>
      <c r="AL762" s="211" t="str">
        <f t="shared" si="465"/>
        <v/>
      </c>
      <c r="AM762" s="211" t="str">
        <f t="shared" si="466"/>
        <v/>
      </c>
      <c r="AN762" s="211" t="str">
        <f t="shared" si="467"/>
        <v>No</v>
      </c>
      <c r="AO762" s="211" t="str">
        <f t="shared" si="468"/>
        <v>Yes</v>
      </c>
      <c r="AP762" s="211" t="str">
        <f t="shared" si="469"/>
        <v>No</v>
      </c>
      <c r="AQ762" s="211" t="str">
        <f t="shared" si="470"/>
        <v/>
      </c>
      <c r="AR762" s="211" t="str">
        <f t="shared" si="471"/>
        <v/>
      </c>
      <c r="AS762" s="211" t="str">
        <f t="shared" si="472"/>
        <v/>
      </c>
      <c r="AT762" s="211" t="str">
        <f t="shared" si="473"/>
        <v/>
      </c>
      <c r="AU762" s="211" t="str">
        <f t="shared" si="474"/>
        <v/>
      </c>
      <c r="AV762" s="211" t="str">
        <f t="shared" si="475"/>
        <v/>
      </c>
      <c r="AW762" s="211" t="str">
        <f t="shared" si="476"/>
        <v/>
      </c>
      <c r="AX762" s="211" t="str">
        <f t="shared" si="479"/>
        <v>NO</v>
      </c>
      <c r="AY762" s="125" t="str">
        <f t="shared" si="480"/>
        <v/>
      </c>
    </row>
    <row r="763" spans="1:51" s="211" customFormat="1" x14ac:dyDescent="0.25">
      <c r="A763" s="211" t="s">
        <v>3772</v>
      </c>
      <c r="B763" s="211" t="s">
        <v>3772</v>
      </c>
      <c r="C763" s="211" t="str">
        <f t="shared" si="442"/>
        <v>2 TB Com Stream video recorder</v>
      </c>
      <c r="D763" s="211" t="str">
        <f t="shared" si="443"/>
        <v>Enregistreur vidéo 2 Terabyte Com Stream</v>
      </c>
      <c r="E763" s="211" t="str">
        <f t="shared" si="444"/>
        <v/>
      </c>
      <c r="F763" s="211" t="str">
        <f t="shared" si="445"/>
        <v>2 TB Com Stream video recorder</v>
      </c>
      <c r="G763" s="211" t="str">
        <f t="shared" si="446"/>
        <v>Enregistreur vidéo 2 Terabyte Com Stream</v>
      </c>
      <c r="H763" s="211" t="str">
        <f t="shared" si="447"/>
        <v>2 TB Com Stream video recorder</v>
      </c>
      <c r="I763" s="211" t="str">
        <f t="shared" si="477"/>
        <v>Enregistreur vidéo 2 Terabyte Com Stream</v>
      </c>
      <c r="J763" s="211" t="str">
        <f t="shared" si="448"/>
        <v/>
      </c>
      <c r="K763" s="211" t="str">
        <f t="shared" si="449"/>
        <v>CSVR126_2T</v>
      </c>
      <c r="L763" s="211" t="str">
        <f t="shared" si="478"/>
        <v>Inventory</v>
      </c>
      <c r="M763" s="211" t="str">
        <f t="shared" si="450"/>
        <v>NO</v>
      </c>
      <c r="N763" s="211" t="str">
        <f t="shared" si="451"/>
        <v>Product</v>
      </c>
      <c r="O763" s="211" t="str">
        <f t="shared" si="452"/>
        <v>Camera</v>
      </c>
      <c r="P763" s="211" t="str">
        <f t="shared" si="453"/>
        <v>One Time</v>
      </c>
      <c r="Q763" s="349">
        <v>43930</v>
      </c>
      <c r="R763" s="349"/>
      <c r="S763" s="211" t="str">
        <f t="shared" si="454"/>
        <v>YES</v>
      </c>
      <c r="T763" s="211" t="str">
        <f t="shared" si="455"/>
        <v>NO</v>
      </c>
      <c r="U763" s="211" t="str">
        <f t="shared" si="456"/>
        <v>NO</v>
      </c>
      <c r="V763" s="211" t="str">
        <f t="shared" si="457"/>
        <v>NO</v>
      </c>
      <c r="W763" s="211" t="str">
        <f t="shared" si="458"/>
        <v>NO</v>
      </c>
      <c r="X763" s="211">
        <v>0</v>
      </c>
      <c r="Y763" s="211" t="s">
        <v>3277</v>
      </c>
      <c r="Z763" s="211" t="s">
        <v>3275</v>
      </c>
      <c r="AA763" s="211" t="s">
        <v>3319</v>
      </c>
      <c r="AB763" s="211" t="s">
        <v>3286</v>
      </c>
      <c r="AC763" s="211" t="s">
        <v>3286</v>
      </c>
      <c r="AD763" s="211" t="s">
        <v>3320</v>
      </c>
      <c r="AE763" s="211" t="str">
        <f t="shared" si="459"/>
        <v>CSVR126_2T</v>
      </c>
      <c r="AF763" s="211" t="str">
        <f t="shared" si="460"/>
        <v/>
      </c>
      <c r="AG763" s="211" t="str">
        <f t="shared" si="461"/>
        <v/>
      </c>
      <c r="AH763" s="211" t="str">
        <f t="shared" si="481"/>
        <v>X</v>
      </c>
      <c r="AI763" s="211" t="str">
        <f t="shared" si="462"/>
        <v/>
      </c>
      <c r="AJ763" s="211" t="str">
        <f t="shared" si="463"/>
        <v/>
      </c>
      <c r="AK763" s="211" t="str">
        <f t="shared" si="464"/>
        <v/>
      </c>
      <c r="AL763" s="211" t="str">
        <f t="shared" si="465"/>
        <v/>
      </c>
      <c r="AM763" s="211" t="str">
        <f t="shared" si="466"/>
        <v/>
      </c>
      <c r="AN763" s="211" t="str">
        <f t="shared" si="467"/>
        <v>No</v>
      </c>
      <c r="AO763" s="211" t="str">
        <f t="shared" si="468"/>
        <v>Yes</v>
      </c>
      <c r="AP763" s="211" t="str">
        <f t="shared" si="469"/>
        <v>No</v>
      </c>
      <c r="AQ763" s="211" t="str">
        <f t="shared" si="470"/>
        <v/>
      </c>
      <c r="AR763" s="211" t="str">
        <f t="shared" si="471"/>
        <v/>
      </c>
      <c r="AS763" s="211" t="str">
        <f t="shared" si="472"/>
        <v/>
      </c>
      <c r="AT763" s="211" t="str">
        <f t="shared" si="473"/>
        <v/>
      </c>
      <c r="AU763" s="211" t="str">
        <f t="shared" si="474"/>
        <v/>
      </c>
      <c r="AV763" s="211" t="str">
        <f t="shared" si="475"/>
        <v/>
      </c>
      <c r="AW763" s="211" t="str">
        <f t="shared" si="476"/>
        <v/>
      </c>
      <c r="AX763" s="211" t="str">
        <f t="shared" si="479"/>
        <v>NO</v>
      </c>
      <c r="AY763" s="125" t="str">
        <f t="shared" si="480"/>
        <v/>
      </c>
    </row>
    <row r="764" spans="1:51" s="211" customFormat="1" x14ac:dyDescent="0.25">
      <c r="A764" s="211" t="s">
        <v>3773</v>
      </c>
      <c r="B764" s="211" t="s">
        <v>3773</v>
      </c>
      <c r="C764" s="211" t="str">
        <f t="shared" si="442"/>
        <v>6 TB Com Stream video recorder</v>
      </c>
      <c r="D764" s="211" t="str">
        <f t="shared" si="443"/>
        <v>Enregistreur vidéo 6 Terabyte Com Stream</v>
      </c>
      <c r="E764" s="211" t="str">
        <f t="shared" si="444"/>
        <v/>
      </c>
      <c r="F764" s="211" t="str">
        <f t="shared" si="445"/>
        <v>6 TB Com Stream video recorder</v>
      </c>
      <c r="G764" s="211" t="str">
        <f t="shared" si="446"/>
        <v>Enregistreur vidéo 6 Terabyte Com Stream</v>
      </c>
      <c r="H764" s="211" t="str">
        <f t="shared" si="447"/>
        <v>6 TB Com Stream video recorder</v>
      </c>
      <c r="I764" s="211" t="str">
        <f t="shared" si="477"/>
        <v>Enregistreur vidéo 6 Terabyte Com Stream</v>
      </c>
      <c r="J764" s="211" t="str">
        <f t="shared" si="448"/>
        <v/>
      </c>
      <c r="K764" s="211" t="str">
        <f t="shared" si="449"/>
        <v>CSVR126_6T</v>
      </c>
      <c r="L764" s="211" t="str">
        <f t="shared" si="478"/>
        <v>Inventory</v>
      </c>
      <c r="M764" s="211" t="str">
        <f t="shared" si="450"/>
        <v>NO</v>
      </c>
      <c r="N764" s="211" t="str">
        <f t="shared" si="451"/>
        <v>Product</v>
      </c>
      <c r="O764" s="211" t="str">
        <f t="shared" si="452"/>
        <v>Camera</v>
      </c>
      <c r="P764" s="211" t="str">
        <f t="shared" si="453"/>
        <v>One Time</v>
      </c>
      <c r="Q764" s="349">
        <v>43930</v>
      </c>
      <c r="R764" s="349"/>
      <c r="S764" s="211" t="str">
        <f t="shared" si="454"/>
        <v>YES</v>
      </c>
      <c r="T764" s="211" t="str">
        <f t="shared" si="455"/>
        <v>NO</v>
      </c>
      <c r="U764" s="211" t="str">
        <f t="shared" si="456"/>
        <v>NO</v>
      </c>
      <c r="V764" s="211" t="str">
        <f t="shared" si="457"/>
        <v>NO</v>
      </c>
      <c r="W764" s="211" t="str">
        <f t="shared" si="458"/>
        <v>NO</v>
      </c>
      <c r="X764" s="211">
        <v>0</v>
      </c>
      <c r="Y764" s="211" t="s">
        <v>3277</v>
      </c>
      <c r="Z764" s="211" t="s">
        <v>3275</v>
      </c>
      <c r="AA764" s="211" t="s">
        <v>3319</v>
      </c>
      <c r="AB764" s="211" t="s">
        <v>3286</v>
      </c>
      <c r="AC764" s="211" t="s">
        <v>3286</v>
      </c>
      <c r="AD764" s="211" t="s">
        <v>3320</v>
      </c>
      <c r="AE764" s="211" t="str">
        <f t="shared" si="459"/>
        <v>CSVR126_6T</v>
      </c>
      <c r="AF764" s="211" t="str">
        <f t="shared" si="460"/>
        <v/>
      </c>
      <c r="AG764" s="211" t="str">
        <f t="shared" si="461"/>
        <v/>
      </c>
      <c r="AH764" s="211" t="str">
        <f t="shared" si="481"/>
        <v>X</v>
      </c>
      <c r="AI764" s="211" t="str">
        <f t="shared" si="462"/>
        <v/>
      </c>
      <c r="AJ764" s="211" t="str">
        <f t="shared" si="463"/>
        <v/>
      </c>
      <c r="AK764" s="211" t="str">
        <f t="shared" si="464"/>
        <v/>
      </c>
      <c r="AL764" s="211" t="str">
        <f t="shared" si="465"/>
        <v/>
      </c>
      <c r="AM764" s="211" t="str">
        <f t="shared" si="466"/>
        <v/>
      </c>
      <c r="AN764" s="211" t="str">
        <f t="shared" si="467"/>
        <v>No</v>
      </c>
      <c r="AO764" s="211" t="str">
        <f t="shared" si="468"/>
        <v>Yes</v>
      </c>
      <c r="AP764" s="211" t="str">
        <f t="shared" si="469"/>
        <v>No</v>
      </c>
      <c r="AQ764" s="211" t="str">
        <f t="shared" si="470"/>
        <v/>
      </c>
      <c r="AR764" s="211" t="str">
        <f t="shared" si="471"/>
        <v/>
      </c>
      <c r="AS764" s="211" t="str">
        <f t="shared" si="472"/>
        <v/>
      </c>
      <c r="AT764" s="211" t="str">
        <f t="shared" si="473"/>
        <v/>
      </c>
      <c r="AU764" s="211" t="str">
        <f t="shared" si="474"/>
        <v/>
      </c>
      <c r="AV764" s="211" t="str">
        <f t="shared" si="475"/>
        <v/>
      </c>
      <c r="AW764" s="211" t="str">
        <f t="shared" si="476"/>
        <v/>
      </c>
      <c r="AX764" s="211" t="str">
        <f t="shared" si="479"/>
        <v>NO</v>
      </c>
      <c r="AY764" s="125" t="str">
        <f t="shared" si="480"/>
        <v/>
      </c>
    </row>
    <row r="765" spans="1:51" s="211" customFormat="1" x14ac:dyDescent="0.25">
      <c r="A765" s="211" t="s">
        <v>3771</v>
      </c>
      <c r="B765" s="211" t="s">
        <v>3771</v>
      </c>
      <c r="C765" s="211" t="str">
        <f t="shared" si="442"/>
        <v>12 TB Com Stream video recorder</v>
      </c>
      <c r="D765" s="211" t="str">
        <f t="shared" si="443"/>
        <v>Enregistreur vidéo 12 Terabyte Com Stream</v>
      </c>
      <c r="E765" s="211" t="str">
        <f t="shared" si="444"/>
        <v/>
      </c>
      <c r="F765" s="211" t="str">
        <f t="shared" si="445"/>
        <v>12 TB Com Stream video recorder</v>
      </c>
      <c r="G765" s="211" t="str">
        <f t="shared" si="446"/>
        <v>Enregistreur vidéo 12 Terabyte Com Stream</v>
      </c>
      <c r="H765" s="211" t="str">
        <f t="shared" si="447"/>
        <v>12 TB Com Stream video recorder</v>
      </c>
      <c r="I765" s="211" t="str">
        <f t="shared" si="477"/>
        <v>Enregistreur vidéo 12 Terabyte Com Stream</v>
      </c>
      <c r="J765" s="211" t="str">
        <f t="shared" si="448"/>
        <v/>
      </c>
      <c r="K765" s="211" t="str">
        <f t="shared" si="449"/>
        <v>CSVR126-12T</v>
      </c>
      <c r="L765" s="211" t="str">
        <f t="shared" si="478"/>
        <v>Inventory</v>
      </c>
      <c r="M765" s="211" t="str">
        <f t="shared" si="450"/>
        <v>NO</v>
      </c>
      <c r="N765" s="211" t="str">
        <f t="shared" si="451"/>
        <v>Product</v>
      </c>
      <c r="O765" s="211" t="str">
        <f t="shared" si="452"/>
        <v>Camera</v>
      </c>
      <c r="P765" s="211" t="str">
        <f t="shared" si="453"/>
        <v>One Time</v>
      </c>
      <c r="Q765" s="349">
        <v>43930</v>
      </c>
      <c r="R765" s="349"/>
      <c r="S765" s="211" t="str">
        <f t="shared" si="454"/>
        <v>YES</v>
      </c>
      <c r="T765" s="211" t="str">
        <f t="shared" si="455"/>
        <v>NO</v>
      </c>
      <c r="U765" s="211" t="str">
        <f t="shared" si="456"/>
        <v>NO</v>
      </c>
      <c r="V765" s="211" t="str">
        <f t="shared" si="457"/>
        <v>NO</v>
      </c>
      <c r="W765" s="211" t="str">
        <f t="shared" si="458"/>
        <v>NO</v>
      </c>
      <c r="X765" s="211">
        <v>0</v>
      </c>
      <c r="Y765" s="211" t="s">
        <v>3277</v>
      </c>
      <c r="Z765" s="211" t="s">
        <v>3275</v>
      </c>
      <c r="AA765" s="211" t="s">
        <v>3319</v>
      </c>
      <c r="AB765" s="211" t="s">
        <v>3286</v>
      </c>
      <c r="AC765" s="211" t="s">
        <v>3286</v>
      </c>
      <c r="AD765" s="211" t="s">
        <v>3320</v>
      </c>
      <c r="AE765" s="211" t="str">
        <f t="shared" si="459"/>
        <v>CSVR126-12T</v>
      </c>
      <c r="AF765" s="211" t="str">
        <f t="shared" si="460"/>
        <v/>
      </c>
      <c r="AG765" s="211" t="str">
        <f t="shared" si="461"/>
        <v/>
      </c>
      <c r="AH765" s="211" t="str">
        <f t="shared" si="481"/>
        <v>X</v>
      </c>
      <c r="AI765" s="211" t="str">
        <f t="shared" si="462"/>
        <v/>
      </c>
      <c r="AJ765" s="211" t="str">
        <f t="shared" si="463"/>
        <v/>
      </c>
      <c r="AK765" s="211" t="str">
        <f t="shared" si="464"/>
        <v/>
      </c>
      <c r="AL765" s="211" t="str">
        <f t="shared" si="465"/>
        <v/>
      </c>
      <c r="AM765" s="211" t="str">
        <f t="shared" si="466"/>
        <v/>
      </c>
      <c r="AN765" s="211" t="str">
        <f t="shared" si="467"/>
        <v>No</v>
      </c>
      <c r="AO765" s="211" t="str">
        <f t="shared" si="468"/>
        <v>Yes</v>
      </c>
      <c r="AP765" s="211" t="str">
        <f t="shared" si="469"/>
        <v>No</v>
      </c>
      <c r="AQ765" s="211" t="str">
        <f t="shared" si="470"/>
        <v/>
      </c>
      <c r="AR765" s="211" t="str">
        <f t="shared" si="471"/>
        <v/>
      </c>
      <c r="AS765" s="211" t="str">
        <f t="shared" si="472"/>
        <v/>
      </c>
      <c r="AT765" s="211" t="str">
        <f t="shared" si="473"/>
        <v/>
      </c>
      <c r="AU765" s="211" t="str">
        <f t="shared" si="474"/>
        <v/>
      </c>
      <c r="AV765" s="211" t="str">
        <f t="shared" si="475"/>
        <v/>
      </c>
      <c r="AW765" s="211" t="str">
        <f t="shared" si="476"/>
        <v/>
      </c>
      <c r="AX765" s="211" t="str">
        <f t="shared" si="479"/>
        <v>NO</v>
      </c>
      <c r="AY765" s="125" t="str">
        <f t="shared" si="480"/>
        <v/>
      </c>
    </row>
    <row r="766" spans="1:51" s="211" customFormat="1" x14ac:dyDescent="0.25">
      <c r="A766" s="211" t="s">
        <v>3832</v>
      </c>
      <c r="B766" s="211" t="s">
        <v>3832</v>
      </c>
      <c r="C766" s="211" t="str">
        <f t="shared" si="442"/>
        <v>Bag of Contacts (10), each for Customer</v>
      </c>
      <c r="D766" s="211" t="str">
        <f t="shared" si="443"/>
        <v>Sac de contacts (10), chacun pour le client</v>
      </c>
      <c r="E766" s="211" t="str">
        <f t="shared" si="444"/>
        <v/>
      </c>
      <c r="F766" s="211" t="str">
        <f t="shared" si="445"/>
        <v>Bag of Contacts (10), each for Customer</v>
      </c>
      <c r="G766" s="211" t="str">
        <f t="shared" si="446"/>
        <v>Sac de contacts (10), chacun pour le client</v>
      </c>
      <c r="H766" s="211" t="str">
        <f t="shared" si="447"/>
        <v>Bag of Contacts (10), each for Customer</v>
      </c>
      <c r="I766" s="211" t="str">
        <f t="shared" si="477"/>
        <v>Sac de contacts (10), chacun pour le client</v>
      </c>
      <c r="J766" s="211" t="str">
        <f t="shared" si="448"/>
        <v/>
      </c>
      <c r="K766" s="211" t="str">
        <f t="shared" si="449"/>
        <v/>
      </c>
      <c r="L766" s="211" t="str">
        <f t="shared" si="478"/>
        <v>Inventory</v>
      </c>
      <c r="M766" s="211" t="str">
        <f t="shared" si="450"/>
        <v>NO</v>
      </c>
      <c r="N766" s="211" t="str">
        <f t="shared" si="451"/>
        <v>Product</v>
      </c>
      <c r="O766" s="211" t="str">
        <f t="shared" si="452"/>
        <v>Sensor</v>
      </c>
      <c r="P766" s="211" t="str">
        <f t="shared" si="453"/>
        <v>One Time</v>
      </c>
      <c r="Q766" s="349">
        <v>43930</v>
      </c>
      <c r="R766" s="349"/>
      <c r="S766" s="211" t="str">
        <f t="shared" si="454"/>
        <v>NO</v>
      </c>
      <c r="T766" s="211" t="str">
        <f t="shared" si="455"/>
        <v>NO</v>
      </c>
      <c r="U766" s="211" t="str">
        <f t="shared" si="456"/>
        <v>NO</v>
      </c>
      <c r="V766" s="211" t="str">
        <f t="shared" si="457"/>
        <v>NO</v>
      </c>
      <c r="W766" s="211" t="str">
        <f t="shared" si="458"/>
        <v>NO</v>
      </c>
      <c r="X766" s="211">
        <v>0</v>
      </c>
      <c r="Y766" s="211" t="s">
        <v>3277</v>
      </c>
      <c r="Z766" s="211" t="s">
        <v>3275</v>
      </c>
      <c r="AA766" s="211" t="s">
        <v>3319</v>
      </c>
      <c r="AB766" s="211" t="s">
        <v>3286</v>
      </c>
      <c r="AC766" s="211" t="s">
        <v>3286</v>
      </c>
      <c r="AD766" s="211" t="s">
        <v>3320</v>
      </c>
      <c r="AE766" s="211">
        <f t="shared" si="459"/>
        <v>0</v>
      </c>
      <c r="AF766" s="211" t="str">
        <f t="shared" si="460"/>
        <v/>
      </c>
      <c r="AG766" s="211" t="str">
        <f t="shared" si="461"/>
        <v/>
      </c>
      <c r="AH766" s="211" t="str">
        <f t="shared" si="481"/>
        <v/>
      </c>
      <c r="AI766" s="211" t="str">
        <f t="shared" si="462"/>
        <v/>
      </c>
      <c r="AJ766" s="211" t="str">
        <f t="shared" si="463"/>
        <v/>
      </c>
      <c r="AK766" s="211" t="str">
        <f t="shared" si="464"/>
        <v/>
      </c>
      <c r="AL766" s="211" t="str">
        <f t="shared" si="465"/>
        <v/>
      </c>
      <c r="AM766" s="211" t="str">
        <f t="shared" si="466"/>
        <v/>
      </c>
      <c r="AN766" s="211" t="str">
        <f t="shared" si="467"/>
        <v>No</v>
      </c>
      <c r="AO766" s="211" t="str">
        <f t="shared" si="468"/>
        <v>Yes</v>
      </c>
      <c r="AP766" s="211" t="str">
        <f t="shared" si="469"/>
        <v>No</v>
      </c>
      <c r="AQ766" s="211" t="str">
        <f t="shared" si="470"/>
        <v/>
      </c>
      <c r="AR766" s="211" t="str">
        <f t="shared" si="471"/>
        <v/>
      </c>
      <c r="AS766" s="211" t="str">
        <f t="shared" si="472"/>
        <v/>
      </c>
      <c r="AT766" s="211" t="str">
        <f t="shared" si="473"/>
        <v/>
      </c>
      <c r="AU766" s="211" t="str">
        <f t="shared" si="474"/>
        <v/>
      </c>
      <c r="AV766" s="211" t="str">
        <f t="shared" si="475"/>
        <v/>
      </c>
      <c r="AW766" s="211" t="str">
        <f t="shared" si="476"/>
        <v/>
      </c>
      <c r="AX766" s="211" t="str">
        <f t="shared" si="479"/>
        <v>NO</v>
      </c>
      <c r="AY766" s="125" t="str">
        <f t="shared" si="480"/>
        <v/>
      </c>
    </row>
    <row r="767" spans="1:51" s="211" customFormat="1" x14ac:dyDescent="0.25">
      <c r="A767" s="211" t="s">
        <v>2335</v>
      </c>
      <c r="B767" s="211" t="s">
        <v>2335</v>
      </c>
      <c r="C767" s="211" t="str">
        <f t="shared" si="442"/>
        <v>Telco Extension Cable</v>
      </c>
      <c r="D767" s="211" t="str">
        <f t="shared" si="443"/>
        <v>Câble d’extension Telco</v>
      </c>
      <c r="E767" s="211" t="str">
        <f t="shared" si="444"/>
        <v/>
      </c>
      <c r="F767" s="211" t="str">
        <f t="shared" si="445"/>
        <v>Telco Extension Cable</v>
      </c>
      <c r="G767" s="211" t="str">
        <f t="shared" si="446"/>
        <v>Câble d’extension Telco</v>
      </c>
      <c r="H767" s="211" t="str">
        <f t="shared" si="447"/>
        <v>Telco Extension Cable</v>
      </c>
      <c r="I767" s="211" t="str">
        <f t="shared" si="477"/>
        <v>Câble d’extension Telco</v>
      </c>
      <c r="J767" s="211" t="str">
        <f t="shared" si="448"/>
        <v/>
      </c>
      <c r="K767" s="211" t="str">
        <f t="shared" si="449"/>
        <v/>
      </c>
      <c r="L767" s="211" t="str">
        <f t="shared" si="478"/>
        <v>Inventory</v>
      </c>
      <c r="M767" s="211" t="str">
        <f t="shared" si="450"/>
        <v>NO</v>
      </c>
      <c r="N767" s="211" t="str">
        <f t="shared" si="451"/>
        <v>Product</v>
      </c>
      <c r="O767" s="211" t="str">
        <f t="shared" si="452"/>
        <v>Misc</v>
      </c>
      <c r="P767" s="211" t="str">
        <f t="shared" si="453"/>
        <v>One Time</v>
      </c>
      <c r="Q767" s="349">
        <v>43930</v>
      </c>
      <c r="R767" s="349"/>
      <c r="S767" s="211" t="str">
        <f t="shared" si="454"/>
        <v>NO</v>
      </c>
      <c r="T767" s="211" t="str">
        <f t="shared" si="455"/>
        <v>NO</v>
      </c>
      <c r="U767" s="211" t="str">
        <f t="shared" si="456"/>
        <v>NO</v>
      </c>
      <c r="V767" s="211" t="str">
        <f t="shared" si="457"/>
        <v>NO</v>
      </c>
      <c r="W767" s="211" t="str">
        <f t="shared" si="458"/>
        <v>NO</v>
      </c>
      <c r="X767" s="211">
        <v>0</v>
      </c>
      <c r="Y767" s="211" t="s">
        <v>3277</v>
      </c>
      <c r="Z767" s="211" t="s">
        <v>3275</v>
      </c>
      <c r="AA767" s="211" t="s">
        <v>3319</v>
      </c>
      <c r="AB767" s="211" t="s">
        <v>3286</v>
      </c>
      <c r="AC767" s="211" t="s">
        <v>3286</v>
      </c>
      <c r="AD767" s="211" t="s">
        <v>3320</v>
      </c>
      <c r="AE767" s="211">
        <f t="shared" si="459"/>
        <v>0</v>
      </c>
      <c r="AF767" s="211" t="str">
        <f t="shared" si="460"/>
        <v/>
      </c>
      <c r="AG767" s="211" t="str">
        <f t="shared" si="461"/>
        <v/>
      </c>
      <c r="AH767" s="211" t="str">
        <f t="shared" si="481"/>
        <v/>
      </c>
      <c r="AI767" s="211" t="str">
        <f t="shared" si="462"/>
        <v/>
      </c>
      <c r="AJ767" s="211" t="str">
        <f t="shared" si="463"/>
        <v/>
      </c>
      <c r="AK767" s="211" t="str">
        <f t="shared" si="464"/>
        <v/>
      </c>
      <c r="AL767" s="211" t="str">
        <f t="shared" si="465"/>
        <v/>
      </c>
      <c r="AM767" s="211" t="str">
        <f t="shared" si="466"/>
        <v/>
      </c>
      <c r="AN767" s="211" t="str">
        <f t="shared" si="467"/>
        <v>No</v>
      </c>
      <c r="AO767" s="211" t="str">
        <f t="shared" si="468"/>
        <v>Yes</v>
      </c>
      <c r="AP767" s="211" t="str">
        <f t="shared" si="469"/>
        <v>No</v>
      </c>
      <c r="AQ767" s="211" t="str">
        <f t="shared" si="470"/>
        <v/>
      </c>
      <c r="AR767" s="211" t="str">
        <f t="shared" si="471"/>
        <v/>
      </c>
      <c r="AS767" s="211" t="str">
        <f t="shared" si="472"/>
        <v/>
      </c>
      <c r="AT767" s="211" t="str">
        <f t="shared" si="473"/>
        <v/>
      </c>
      <c r="AU767" s="211" t="str">
        <f t="shared" si="474"/>
        <v/>
      </c>
      <c r="AV767" s="211" t="str">
        <f t="shared" si="475"/>
        <v/>
      </c>
      <c r="AW767" s="211" t="str">
        <f t="shared" si="476"/>
        <v/>
      </c>
      <c r="AX767" s="211" t="str">
        <f t="shared" si="479"/>
        <v>NO</v>
      </c>
      <c r="AY767" s="125" t="str">
        <f t="shared" si="480"/>
        <v/>
      </c>
    </row>
    <row r="768" spans="1:51" s="211" customFormat="1" x14ac:dyDescent="0.25">
      <c r="A768" s="211" t="s">
        <v>3833</v>
      </c>
      <c r="B768" s="211" t="s">
        <v>3833</v>
      </c>
      <c r="C768" s="211" t="str">
        <f t="shared" si="442"/>
        <v>Motion Detector (Bravo 2)</v>
      </c>
      <c r="D768" s="211" t="str">
        <f t="shared" si="443"/>
        <v>Détecteur de mouvement (Bravo 2)</v>
      </c>
      <c r="E768" s="211" t="str">
        <f t="shared" si="444"/>
        <v/>
      </c>
      <c r="F768" s="211" t="str">
        <f t="shared" si="445"/>
        <v>Motion Detector (Bravo 2)</v>
      </c>
      <c r="G768" s="211" t="str">
        <f t="shared" si="446"/>
        <v>Détecteur de mouvement (Bravo 2)</v>
      </c>
      <c r="H768" s="211" t="str">
        <f t="shared" si="447"/>
        <v>Motion Detector (Bravo 2)</v>
      </c>
      <c r="I768" s="211" t="str">
        <f t="shared" si="477"/>
        <v>Détecteur de mouvement (Bravo 2)</v>
      </c>
      <c r="J768" s="211" t="str">
        <f t="shared" si="448"/>
        <v/>
      </c>
      <c r="K768" s="211" t="str">
        <f t="shared" si="449"/>
        <v/>
      </c>
      <c r="L768" s="211" t="str">
        <f t="shared" si="478"/>
        <v>Inventory</v>
      </c>
      <c r="M768" s="211" t="str">
        <f t="shared" si="450"/>
        <v>NO</v>
      </c>
      <c r="N768" s="211" t="str">
        <f t="shared" si="451"/>
        <v>Product</v>
      </c>
      <c r="O768" s="211" t="str">
        <f t="shared" si="452"/>
        <v>Sensor</v>
      </c>
      <c r="P768" s="211" t="str">
        <f t="shared" si="453"/>
        <v>One Time</v>
      </c>
      <c r="Q768" s="349">
        <v>43930</v>
      </c>
      <c r="R768" s="349"/>
      <c r="S768" s="211" t="str">
        <f t="shared" si="454"/>
        <v>YES</v>
      </c>
      <c r="T768" s="211" t="str">
        <f t="shared" si="455"/>
        <v>NO</v>
      </c>
      <c r="U768" s="211" t="str">
        <f t="shared" si="456"/>
        <v>NO</v>
      </c>
      <c r="V768" s="211" t="str">
        <f t="shared" si="457"/>
        <v>NO</v>
      </c>
      <c r="W768" s="211" t="str">
        <f t="shared" si="458"/>
        <v>NO</v>
      </c>
      <c r="X768" s="211">
        <v>0</v>
      </c>
      <c r="Y768" s="211" t="s">
        <v>3277</v>
      </c>
      <c r="Z768" s="211" t="s">
        <v>3275</v>
      </c>
      <c r="AA768" s="211" t="s">
        <v>3319</v>
      </c>
      <c r="AB768" s="211" t="s">
        <v>3286</v>
      </c>
      <c r="AC768" s="211" t="s">
        <v>3286</v>
      </c>
      <c r="AD768" s="211" t="s">
        <v>3320</v>
      </c>
      <c r="AE768" s="211">
        <f t="shared" si="459"/>
        <v>0</v>
      </c>
      <c r="AF768" s="211" t="str">
        <f t="shared" si="460"/>
        <v/>
      </c>
      <c r="AG768" s="211" t="str">
        <f t="shared" si="461"/>
        <v/>
      </c>
      <c r="AH768" s="211" t="str">
        <f t="shared" si="481"/>
        <v>X</v>
      </c>
      <c r="AI768" s="211" t="str">
        <f t="shared" si="462"/>
        <v/>
      </c>
      <c r="AJ768" s="211" t="str">
        <f t="shared" si="463"/>
        <v/>
      </c>
      <c r="AK768" s="211" t="str">
        <f t="shared" si="464"/>
        <v/>
      </c>
      <c r="AL768" s="211" t="str">
        <f t="shared" si="465"/>
        <v/>
      </c>
      <c r="AM768" s="211" t="str">
        <f t="shared" si="466"/>
        <v/>
      </c>
      <c r="AN768" s="211" t="str">
        <f t="shared" si="467"/>
        <v>No</v>
      </c>
      <c r="AO768" s="211" t="str">
        <f t="shared" si="468"/>
        <v>Yes</v>
      </c>
      <c r="AP768" s="211" t="str">
        <f t="shared" si="469"/>
        <v>No</v>
      </c>
      <c r="AQ768" s="211" t="str">
        <f t="shared" si="470"/>
        <v/>
      </c>
      <c r="AR768" s="211" t="str">
        <f t="shared" si="471"/>
        <v/>
      </c>
      <c r="AS768" s="211" t="str">
        <f t="shared" si="472"/>
        <v/>
      </c>
      <c r="AT768" s="211" t="str">
        <f t="shared" si="473"/>
        <v/>
      </c>
      <c r="AU768" s="211" t="str">
        <f t="shared" si="474"/>
        <v/>
      </c>
      <c r="AV768" s="211" t="str">
        <f t="shared" si="475"/>
        <v/>
      </c>
      <c r="AW768" s="211" t="str">
        <f t="shared" si="476"/>
        <v/>
      </c>
      <c r="AX768" s="211" t="str">
        <f t="shared" si="479"/>
        <v>NO</v>
      </c>
      <c r="AY768" s="125" t="str">
        <f t="shared" si="480"/>
        <v/>
      </c>
    </row>
    <row r="769" spans="1:51" s="211" customFormat="1" x14ac:dyDescent="0.25">
      <c r="A769" s="211" t="s">
        <v>2336</v>
      </c>
      <c r="B769" s="211" t="s">
        <v>2336</v>
      </c>
      <c r="C769" s="211" t="str">
        <f t="shared" ref="C769:C832" si="482">VLOOKUP($A769,masterdata,3,0)</f>
        <v>Remote Power Siren</v>
      </c>
      <c r="D769" s="211" t="str">
        <f t="shared" ref="D769:D832" si="483">VLOOKUP($A769,masterdata,4,0)</f>
        <v>Sirène d’alimentation à distance</v>
      </c>
      <c r="E769" s="211" t="str">
        <f t="shared" ref="E769:E832" si="484">IF(VLOOKUP($A769,masterdata,27,0)=0,"",VLOOKUP($A769,masterdata,27,0))</f>
        <v/>
      </c>
      <c r="F769" s="211" t="str">
        <f t="shared" ref="F769:F832" si="485">VLOOKUP($A769,masterdata,12,0)</f>
        <v>Remote Power Siren</v>
      </c>
      <c r="G769" s="211" t="str">
        <f t="shared" ref="G769:G832" si="486">VLOOKUP($A769,masterdata,13,0)</f>
        <v>Sirène d’alimentation à distance</v>
      </c>
      <c r="H769" s="211" t="str">
        <f t="shared" ref="H769:H832" si="487">VLOOKUP($A769,masterdata,3,0)</f>
        <v>Remote Power Siren</v>
      </c>
      <c r="I769" s="211" t="str">
        <f t="shared" si="477"/>
        <v>Sirène d’alimentation à distance</v>
      </c>
      <c r="J769" s="211" t="str">
        <f t="shared" ref="J769:J832" si="488">IF(VLOOKUP($A769,masterdata,28,0)=0,"",VLOOKUP($A769,masterdata,28,0))</f>
        <v/>
      </c>
      <c r="K769" s="211" t="str">
        <f t="shared" ref="K769:K832" si="489">IF(VLOOKUP($A769,masterdata,26,0)=0,"",VLOOKUP($A769,masterdata,26,0))</f>
        <v/>
      </c>
      <c r="L769" s="211" t="str">
        <f t="shared" si="478"/>
        <v>Inventory</v>
      </c>
      <c r="M769" s="211" t="str">
        <f t="shared" ref="M769:M832" si="490">VLOOKUP($A769,masterdata,54,0)</f>
        <v>NO</v>
      </c>
      <c r="N769" s="211" t="str">
        <f t="shared" ref="N769:N832" si="491">VLOOKUP($A769,masterdata,30,0)</f>
        <v>Product</v>
      </c>
      <c r="O769" s="211" t="str">
        <f t="shared" ref="O769:O832" si="492">VLOOKUP($A769,masterdata,31,0)</f>
        <v>Misc</v>
      </c>
      <c r="P769" s="211" t="str">
        <f t="shared" ref="P769:P832" si="493">VLOOKUP($A769,masterdata,16,0)</f>
        <v>One Time</v>
      </c>
      <c r="Q769" s="349">
        <v>43930</v>
      </c>
      <c r="R769" s="349"/>
      <c r="S769" s="211" t="str">
        <f t="shared" ref="S769:S832" si="494">VLOOKUP($A769,masterdata,21,0)</f>
        <v>YES</v>
      </c>
      <c r="T769" s="211" t="str">
        <f t="shared" ref="T769:T832" si="495">VLOOKUP($A769,masterdata,32,0)</f>
        <v>NO</v>
      </c>
      <c r="U769" s="211" t="str">
        <f t="shared" ref="U769:U832" si="496">VLOOKUP($A769,masterdata,33,0)</f>
        <v>NO</v>
      </c>
      <c r="V769" s="211" t="str">
        <f t="shared" ref="V769:V832" si="497">VLOOKUP($A769,masterdata,25,0)</f>
        <v>NO</v>
      </c>
      <c r="W769" s="211" t="str">
        <f t="shared" ref="W769:W832" si="498">VLOOKUP($A769,masterdata,20,0)</f>
        <v>NO</v>
      </c>
      <c r="X769" s="211">
        <v>0</v>
      </c>
      <c r="Y769" s="211" t="s">
        <v>3277</v>
      </c>
      <c r="Z769" s="211" t="s">
        <v>3275</v>
      </c>
      <c r="AA769" s="211" t="s">
        <v>3319</v>
      </c>
      <c r="AB769" s="211" t="s">
        <v>3286</v>
      </c>
      <c r="AC769" s="211" t="s">
        <v>3286</v>
      </c>
      <c r="AD769" s="211" t="s">
        <v>3320</v>
      </c>
      <c r="AE769" s="211">
        <f t="shared" ref="AE769:AE832" si="499">VLOOKUP($A769,masterdata,18,0)</f>
        <v>0</v>
      </c>
      <c r="AF769" s="211" t="str">
        <f t="shared" ref="AF769:AF832" si="500">IF(VLOOKUP($A769,masterdata,19,0)="","",VLOOKUP($A769,masterdata,19,0))</f>
        <v/>
      </c>
      <c r="AG769" s="211" t="str">
        <f t="shared" ref="AG769:AG832" si="501">IF(VLOOKUP($A769,masterdata,36,0)="","",VLOOKUP($A769,masterdata,36,0))</f>
        <v/>
      </c>
      <c r="AH769" s="211" t="str">
        <f t="shared" si="481"/>
        <v>X</v>
      </c>
      <c r="AI769" s="211" t="str">
        <f t="shared" ref="AI769:AI832" si="502">IF(VLOOKUP($A769,masterdata,38,0)="","",VLOOKUP($A769,masterdata,38,0))</f>
        <v/>
      </c>
      <c r="AJ769" s="211" t="str">
        <f t="shared" ref="AJ769:AJ832" si="503">IF(VLOOKUP($A769,masterdata,39,0)="","",VLOOKUP($A769,masterdata,39,0))</f>
        <v/>
      </c>
      <c r="AK769" s="211" t="str">
        <f t="shared" ref="AK769:AK832" si="504">IF(VLOOKUP($A769,masterdata,40,0)="","",VLOOKUP($A769,masterdata,40,0))</f>
        <v/>
      </c>
      <c r="AL769" s="211" t="str">
        <f t="shared" ref="AL769:AL832" si="505">IF(VLOOKUP($A769,masterdata,41,0)="","",VLOOKUP($A769,masterdata,41,0))</f>
        <v/>
      </c>
      <c r="AM769" s="211" t="str">
        <f t="shared" ref="AM769:AM832" si="506">IF(VLOOKUP($A769,masterdata,43,0)="","",VLOOKUP($A769,masterdata,43,0))</f>
        <v/>
      </c>
      <c r="AN769" s="211" t="str">
        <f t="shared" ref="AN769:AN832" si="507">VLOOKUP($A769,masterdata,44,0)</f>
        <v>No</v>
      </c>
      <c r="AO769" s="211" t="str">
        <f t="shared" ref="AO769:AO832" si="508">VLOOKUP($A769,masterdata,45,0)</f>
        <v>Yes</v>
      </c>
      <c r="AP769" s="211" t="str">
        <f t="shared" ref="AP769:AP832" si="509">VLOOKUP($A769,masterdata,46,0)</f>
        <v>No</v>
      </c>
      <c r="AQ769" s="211" t="str">
        <f t="shared" ref="AQ769:AQ832" si="510">IF(VLOOKUP($A769,masterdata,47,0)="","",VLOOKUP($A769,masterdata,47,0))</f>
        <v/>
      </c>
      <c r="AR769" s="211" t="str">
        <f t="shared" ref="AR769:AR832" si="511">IF(VLOOKUP($A769,masterdata,48,0)="","",VLOOKUP($A769,masterdata,48,0))</f>
        <v/>
      </c>
      <c r="AS769" s="211" t="str">
        <f t="shared" ref="AS769:AS832" si="512">IF(VLOOKUP($A769,masterdata,49,0)="","",VLOOKUP($A769,masterdata,49,0))</f>
        <v/>
      </c>
      <c r="AT769" s="211" t="str">
        <f t="shared" ref="AT769:AT832" si="513">IF(VLOOKUP($A769,masterdata,50,0)="","",VLOOKUP($A769,masterdata,50,0))</f>
        <v/>
      </c>
      <c r="AU769" s="211" t="str">
        <f t="shared" ref="AU769:AU832" si="514">IF(VLOOKUP($A769,masterdata,51,0)="","",VLOOKUP($A769,masterdata,51,0))</f>
        <v/>
      </c>
      <c r="AV769" s="211" t="str">
        <f t="shared" ref="AV769:AV832" si="515">IF(VLOOKUP($A769,masterdata,52,0)="","",VLOOKUP($A769,masterdata,52,0))</f>
        <v/>
      </c>
      <c r="AW769" s="211" t="str">
        <f t="shared" ref="AW769:AW832" si="516">IF(VLOOKUP($A769,masterdata,53,0)="","",VLOOKUP($A769,masterdata,53,0))</f>
        <v/>
      </c>
      <c r="AX769" s="211" t="str">
        <f t="shared" si="479"/>
        <v>NO</v>
      </c>
      <c r="AY769" s="125" t="str">
        <f t="shared" si="480"/>
        <v/>
      </c>
    </row>
    <row r="770" spans="1:51" s="211" customFormat="1" x14ac:dyDescent="0.25">
      <c r="A770" s="211" t="s">
        <v>3834</v>
      </c>
      <c r="B770" s="211" t="s">
        <v>3834</v>
      </c>
      <c r="C770" s="211" t="str">
        <f t="shared" si="482"/>
        <v>DigiPlus Equipment Only</v>
      </c>
      <c r="D770" s="211" t="str">
        <f t="shared" si="483"/>
        <v>Équipement DigiPlus uniquement</v>
      </c>
      <c r="E770" s="211" t="str">
        <f t="shared" si="484"/>
        <v/>
      </c>
      <c r="F770" s="211" t="str">
        <f t="shared" si="485"/>
        <v>DigiPlus Equipment Only</v>
      </c>
      <c r="G770" s="211" t="str">
        <f t="shared" si="486"/>
        <v>Équipement DigiPlus uniquement</v>
      </c>
      <c r="H770" s="211" t="str">
        <f t="shared" si="487"/>
        <v>DigiPlus Equipment Only</v>
      </c>
      <c r="I770" s="211" t="str">
        <f t="shared" ref="I770:I833" si="517">VLOOKUP($A770,masterdata,4,0)</f>
        <v>Équipement DigiPlus uniquement</v>
      </c>
      <c r="J770" s="211" t="str">
        <f t="shared" si="488"/>
        <v/>
      </c>
      <c r="K770" s="211" t="str">
        <f t="shared" si="489"/>
        <v/>
      </c>
      <c r="L770" s="211" t="str">
        <f t="shared" ref="L770:L833" si="518">VLOOKUP($A770,masterdata,29,0)</f>
        <v>Inventory</v>
      </c>
      <c r="M770" s="211" t="str">
        <f t="shared" si="490"/>
        <v>NO</v>
      </c>
      <c r="N770" s="211" t="str">
        <f t="shared" si="491"/>
        <v>Product</v>
      </c>
      <c r="O770" s="211" t="str">
        <f t="shared" si="492"/>
        <v>Service</v>
      </c>
      <c r="P770" s="211" t="str">
        <f t="shared" si="493"/>
        <v>One Time</v>
      </c>
      <c r="Q770" s="349">
        <v>43930</v>
      </c>
      <c r="R770" s="349"/>
      <c r="S770" s="211" t="str">
        <f t="shared" si="494"/>
        <v>YES</v>
      </c>
      <c r="T770" s="211" t="str">
        <f t="shared" si="495"/>
        <v>NO</v>
      </c>
      <c r="U770" s="211" t="str">
        <f t="shared" si="496"/>
        <v>NO</v>
      </c>
      <c r="V770" s="211" t="str">
        <f t="shared" si="497"/>
        <v>NO</v>
      </c>
      <c r="W770" s="211" t="str">
        <f t="shared" si="498"/>
        <v>NO</v>
      </c>
      <c r="X770" s="211">
        <v>0</v>
      </c>
      <c r="Y770" s="211" t="s">
        <v>3277</v>
      </c>
      <c r="Z770" s="211" t="s">
        <v>3275</v>
      </c>
      <c r="AA770" s="211" t="s">
        <v>3319</v>
      </c>
      <c r="AB770" s="211" t="s">
        <v>3286</v>
      </c>
      <c r="AC770" s="211" t="s">
        <v>3286</v>
      </c>
      <c r="AD770" s="211" t="s">
        <v>3320</v>
      </c>
      <c r="AE770" s="211">
        <f t="shared" si="499"/>
        <v>0</v>
      </c>
      <c r="AF770" s="211" t="str">
        <f t="shared" si="500"/>
        <v>Service</v>
      </c>
      <c r="AG770" s="211" t="str">
        <f t="shared" si="501"/>
        <v/>
      </c>
      <c r="AH770" s="211" t="str">
        <f t="shared" si="481"/>
        <v/>
      </c>
      <c r="AI770" s="211" t="str">
        <f t="shared" si="502"/>
        <v/>
      </c>
      <c r="AJ770" s="211" t="str">
        <f t="shared" si="503"/>
        <v/>
      </c>
      <c r="AK770" s="211" t="str">
        <f t="shared" si="504"/>
        <v/>
      </c>
      <c r="AL770" s="211" t="str">
        <f t="shared" si="505"/>
        <v/>
      </c>
      <c r="AM770" s="211" t="str">
        <f t="shared" si="506"/>
        <v/>
      </c>
      <c r="AN770" s="211" t="str">
        <f t="shared" si="507"/>
        <v>No</v>
      </c>
      <c r="AO770" s="211" t="str">
        <f t="shared" si="508"/>
        <v>Yes</v>
      </c>
      <c r="AP770" s="211" t="str">
        <f t="shared" si="509"/>
        <v>No</v>
      </c>
      <c r="AQ770" s="211" t="str">
        <f t="shared" si="510"/>
        <v/>
      </c>
      <c r="AR770" s="211" t="str">
        <f t="shared" si="511"/>
        <v/>
      </c>
      <c r="AS770" s="211" t="str">
        <f t="shared" si="512"/>
        <v/>
      </c>
      <c r="AT770" s="211" t="str">
        <f t="shared" si="513"/>
        <v/>
      </c>
      <c r="AU770" s="211" t="str">
        <f t="shared" si="514"/>
        <v/>
      </c>
      <c r="AV770" s="211" t="str">
        <f t="shared" si="515"/>
        <v/>
      </c>
      <c r="AW770" s="211" t="str">
        <f t="shared" si="516"/>
        <v/>
      </c>
      <c r="AX770" s="211" t="str">
        <f t="shared" ref="AX770:AX833" si="519">IF(VLOOKUP($A770,masterdata,24,0)="","",VLOOKUP($A770,masterdata,24,0))</f>
        <v>NO</v>
      </c>
      <c r="AY770" s="125" t="str">
        <f t="shared" ref="AY770:AY833" si="520">IF(VLOOKUP($A770,masterdata,42,0)="","",VLOOKUP($A770,masterdata,42,0))</f>
        <v/>
      </c>
    </row>
    <row r="771" spans="1:51" s="211" customFormat="1" x14ac:dyDescent="0.25">
      <c r="A771" s="211" t="s">
        <v>3835</v>
      </c>
      <c r="B771" s="211" t="s">
        <v>3835</v>
      </c>
      <c r="C771" s="211" t="str">
        <f t="shared" si="482"/>
        <v>DPK Upgrade Equipment Discount</v>
      </c>
      <c r="D771" s="211" t="str">
        <f t="shared" si="483"/>
        <v>Rabais sur l’équipement de mise à niveau DPK</v>
      </c>
      <c r="E771" s="211" t="str">
        <f t="shared" si="484"/>
        <v/>
      </c>
      <c r="F771" s="211" t="str">
        <f t="shared" si="485"/>
        <v>DPK Upgrade Equipment Discount</v>
      </c>
      <c r="G771" s="211" t="str">
        <f t="shared" si="486"/>
        <v>Rabais sur l’équipement de mise à niveau DPK</v>
      </c>
      <c r="H771" s="211" t="str">
        <f t="shared" si="487"/>
        <v>DPK Upgrade Equipment Discount</v>
      </c>
      <c r="I771" s="211" t="str">
        <f t="shared" si="517"/>
        <v>Rabais sur l’équipement de mise à niveau DPK</v>
      </c>
      <c r="J771" s="211" t="str">
        <f t="shared" si="488"/>
        <v/>
      </c>
      <c r="K771" s="211" t="str">
        <f t="shared" si="489"/>
        <v/>
      </c>
      <c r="L771" s="211" t="str">
        <f t="shared" si="518"/>
        <v>Service</v>
      </c>
      <c r="M771" s="211" t="str">
        <f t="shared" si="490"/>
        <v>NO</v>
      </c>
      <c r="N771" s="211" t="str">
        <f t="shared" si="491"/>
        <v>Product</v>
      </c>
      <c r="O771" s="211" t="str">
        <f t="shared" si="492"/>
        <v>Promotion</v>
      </c>
      <c r="P771" s="211" t="str">
        <f t="shared" si="493"/>
        <v>One Time</v>
      </c>
      <c r="Q771" s="349">
        <v>43930</v>
      </c>
      <c r="R771" s="349"/>
      <c r="S771" s="211" t="str">
        <f t="shared" si="494"/>
        <v>NO</v>
      </c>
      <c r="T771" s="211" t="str">
        <f t="shared" si="495"/>
        <v>NO</v>
      </c>
      <c r="U771" s="211" t="str">
        <f t="shared" si="496"/>
        <v>NO</v>
      </c>
      <c r="V771" s="211" t="str">
        <f t="shared" si="497"/>
        <v>NO</v>
      </c>
      <c r="W771" s="211" t="str">
        <f t="shared" si="498"/>
        <v>NO</v>
      </c>
      <c r="X771" s="211">
        <v>0</v>
      </c>
      <c r="Y771" s="211" t="s">
        <v>3277</v>
      </c>
      <c r="Z771" s="211" t="s">
        <v>3275</v>
      </c>
      <c r="AA771" s="211" t="s">
        <v>3319</v>
      </c>
      <c r="AB771" s="211" t="s">
        <v>3286</v>
      </c>
      <c r="AC771" s="211" t="s">
        <v>3286</v>
      </c>
      <c r="AD771" s="211" t="s">
        <v>3320</v>
      </c>
      <c r="AE771" s="211" t="str">
        <f t="shared" si="499"/>
        <v>Service</v>
      </c>
      <c r="AF771" s="211" t="str">
        <f t="shared" si="500"/>
        <v>Service</v>
      </c>
      <c r="AG771" s="211" t="str">
        <f t="shared" si="501"/>
        <v>DISCDPKEQ</v>
      </c>
      <c r="AH771" s="211" t="str">
        <f t="shared" si="481"/>
        <v/>
      </c>
      <c r="AI771" s="211" t="str">
        <f t="shared" si="502"/>
        <v/>
      </c>
      <c r="AJ771" s="211" t="str">
        <f t="shared" si="503"/>
        <v/>
      </c>
      <c r="AK771" s="211" t="str">
        <f t="shared" si="504"/>
        <v/>
      </c>
      <c r="AL771" s="211" t="str">
        <f t="shared" si="505"/>
        <v/>
      </c>
      <c r="AM771" s="211" t="str">
        <f t="shared" si="506"/>
        <v>Offer</v>
      </c>
      <c r="AN771" s="211" t="str">
        <f t="shared" si="507"/>
        <v>No</v>
      </c>
      <c r="AO771" s="211" t="str">
        <f t="shared" si="508"/>
        <v>Yes</v>
      </c>
      <c r="AP771" s="211" t="str">
        <f t="shared" si="509"/>
        <v>No</v>
      </c>
      <c r="AQ771" s="211" t="str">
        <f t="shared" si="510"/>
        <v/>
      </c>
      <c r="AR771" s="211" t="str">
        <f t="shared" si="511"/>
        <v/>
      </c>
      <c r="AS771" s="211" t="str">
        <f t="shared" si="512"/>
        <v/>
      </c>
      <c r="AT771" s="211" t="str">
        <f t="shared" si="513"/>
        <v>NO</v>
      </c>
      <c r="AU771" s="211" t="str">
        <f t="shared" si="514"/>
        <v/>
      </c>
      <c r="AV771" s="211" t="str">
        <f t="shared" si="515"/>
        <v/>
      </c>
      <c r="AW771" s="211" t="str">
        <f t="shared" si="516"/>
        <v/>
      </c>
      <c r="AX771" s="211" t="str">
        <f t="shared" si="519"/>
        <v>NO</v>
      </c>
      <c r="AY771" s="125" t="str">
        <f t="shared" si="520"/>
        <v/>
      </c>
    </row>
    <row r="772" spans="1:51" s="211" customFormat="1" x14ac:dyDescent="0.25">
      <c r="A772" s="211" t="s">
        <v>3836</v>
      </c>
      <c r="B772" s="211" t="s">
        <v>3836</v>
      </c>
      <c r="C772" s="211" t="str">
        <f t="shared" si="482"/>
        <v>Service Charge Discounted by Service</v>
      </c>
      <c r="D772" s="211" t="str">
        <f t="shared" si="483"/>
        <v>Frais de service réduits par service</v>
      </c>
      <c r="E772" s="211" t="str">
        <f t="shared" si="484"/>
        <v/>
      </c>
      <c r="F772" s="211" t="str">
        <f t="shared" si="485"/>
        <v>Service Charge Discounted by Service</v>
      </c>
      <c r="G772" s="211" t="str">
        <f t="shared" si="486"/>
        <v>Frais de service réduits par service</v>
      </c>
      <c r="H772" s="211" t="str">
        <f t="shared" si="487"/>
        <v>Service Charge Discounted by Service</v>
      </c>
      <c r="I772" s="211" t="str">
        <f t="shared" si="517"/>
        <v>Frais de service réduits par service</v>
      </c>
      <c r="J772" s="211" t="str">
        <f t="shared" si="488"/>
        <v/>
      </c>
      <c r="K772" s="211" t="str">
        <f t="shared" si="489"/>
        <v/>
      </c>
      <c r="L772" s="211" t="str">
        <f t="shared" si="518"/>
        <v>Service</v>
      </c>
      <c r="M772" s="211" t="str">
        <f t="shared" si="490"/>
        <v>NO</v>
      </c>
      <c r="N772" s="211" t="str">
        <f t="shared" si="491"/>
        <v>Product</v>
      </c>
      <c r="O772" s="211" t="str">
        <f t="shared" si="492"/>
        <v>Promotion</v>
      </c>
      <c r="P772" s="211" t="str">
        <f t="shared" si="493"/>
        <v>One Time</v>
      </c>
      <c r="Q772" s="349">
        <v>43930</v>
      </c>
      <c r="R772" s="349"/>
      <c r="S772" s="211" t="str">
        <f t="shared" si="494"/>
        <v>NO</v>
      </c>
      <c r="T772" s="211" t="str">
        <f t="shared" si="495"/>
        <v>NO</v>
      </c>
      <c r="U772" s="211" t="str">
        <f t="shared" si="496"/>
        <v>NO</v>
      </c>
      <c r="V772" s="211" t="str">
        <f t="shared" si="497"/>
        <v>NO</v>
      </c>
      <c r="W772" s="211" t="str">
        <f t="shared" si="498"/>
        <v>NO</v>
      </c>
      <c r="X772" s="211">
        <v>0</v>
      </c>
      <c r="Y772" s="211" t="s">
        <v>3277</v>
      </c>
      <c r="Z772" s="211" t="s">
        <v>3275</v>
      </c>
      <c r="AA772" s="211" t="s">
        <v>3319</v>
      </c>
      <c r="AB772" s="211" t="s">
        <v>3286</v>
      </c>
      <c r="AC772" s="211" t="s">
        <v>3286</v>
      </c>
      <c r="AD772" s="211" t="s">
        <v>3320</v>
      </c>
      <c r="AE772" s="211" t="str">
        <f t="shared" si="499"/>
        <v>Service</v>
      </c>
      <c r="AF772" s="211" t="str">
        <f t="shared" si="500"/>
        <v>Service</v>
      </c>
      <c r="AG772" s="211" t="str">
        <f t="shared" si="501"/>
        <v>DISCSTECH</v>
      </c>
      <c r="AH772" s="211" t="str">
        <f t="shared" si="481"/>
        <v/>
      </c>
      <c r="AI772" s="211" t="str">
        <f t="shared" si="502"/>
        <v/>
      </c>
      <c r="AJ772" s="211" t="str">
        <f t="shared" si="503"/>
        <v/>
      </c>
      <c r="AK772" s="211" t="str">
        <f t="shared" si="504"/>
        <v/>
      </c>
      <c r="AL772" s="211" t="str">
        <f t="shared" si="505"/>
        <v/>
      </c>
      <c r="AM772" s="211" t="str">
        <f t="shared" si="506"/>
        <v>Offer</v>
      </c>
      <c r="AN772" s="211" t="str">
        <f t="shared" si="507"/>
        <v>No</v>
      </c>
      <c r="AO772" s="211" t="str">
        <f t="shared" si="508"/>
        <v>Yes</v>
      </c>
      <c r="AP772" s="211" t="str">
        <f t="shared" si="509"/>
        <v>No</v>
      </c>
      <c r="AQ772" s="211" t="str">
        <f t="shared" si="510"/>
        <v/>
      </c>
      <c r="AR772" s="211" t="str">
        <f t="shared" si="511"/>
        <v/>
      </c>
      <c r="AS772" s="211" t="str">
        <f t="shared" si="512"/>
        <v/>
      </c>
      <c r="AT772" s="211" t="str">
        <f t="shared" si="513"/>
        <v>NO</v>
      </c>
      <c r="AU772" s="211" t="str">
        <f t="shared" si="514"/>
        <v/>
      </c>
      <c r="AV772" s="211" t="str">
        <f t="shared" si="515"/>
        <v/>
      </c>
      <c r="AW772" s="211" t="str">
        <f t="shared" si="516"/>
        <v/>
      </c>
      <c r="AX772" s="211" t="str">
        <f t="shared" si="519"/>
        <v>NO</v>
      </c>
      <c r="AY772" s="125" t="str">
        <f t="shared" si="520"/>
        <v/>
      </c>
    </row>
    <row r="773" spans="1:51" s="211" customFormat="1" x14ac:dyDescent="0.25">
      <c r="A773" s="211" t="s">
        <v>4871</v>
      </c>
      <c r="B773" s="211" t="s">
        <v>4871</v>
      </c>
      <c r="C773" s="211" t="str">
        <f t="shared" si="482"/>
        <v>DigiPlus_Penklor Properties</v>
      </c>
      <c r="D773" s="211" t="str">
        <f t="shared" si="483"/>
        <v>DigiPlus Service Penklor Properties</v>
      </c>
      <c r="E773" s="211" t="str">
        <f t="shared" si="484"/>
        <v/>
      </c>
      <c r="F773" s="211" t="str">
        <f t="shared" si="485"/>
        <v>DigiPlus_Penklor Properties</v>
      </c>
      <c r="G773" s="211" t="str">
        <f t="shared" si="486"/>
        <v>DigiPlus Service Penklor Properties</v>
      </c>
      <c r="H773" s="211" t="str">
        <f t="shared" si="487"/>
        <v>DigiPlus_Penklor Properties</v>
      </c>
      <c r="I773" s="211" t="str">
        <f t="shared" si="517"/>
        <v>DigiPlus Service Penklor Properties</v>
      </c>
      <c r="J773" s="211" t="str">
        <f t="shared" si="488"/>
        <v/>
      </c>
      <c r="K773" s="211" t="str">
        <f t="shared" si="489"/>
        <v/>
      </c>
      <c r="L773" s="211" t="str">
        <f t="shared" si="518"/>
        <v>Service</v>
      </c>
      <c r="M773" s="211" t="str">
        <f t="shared" si="490"/>
        <v>NO</v>
      </c>
      <c r="N773" s="211" t="str">
        <f t="shared" si="491"/>
        <v>Product</v>
      </c>
      <c r="O773" s="211" t="str">
        <f t="shared" si="492"/>
        <v>Service</v>
      </c>
      <c r="P773" s="211" t="str">
        <f t="shared" si="493"/>
        <v>RMR</v>
      </c>
      <c r="Q773" s="349">
        <v>43930</v>
      </c>
      <c r="R773" s="349"/>
      <c r="S773" s="211" t="str">
        <f t="shared" si="494"/>
        <v>NO</v>
      </c>
      <c r="T773" s="211" t="str">
        <f t="shared" si="495"/>
        <v>NO</v>
      </c>
      <c r="U773" s="211" t="str">
        <f t="shared" si="496"/>
        <v>NO</v>
      </c>
      <c r="V773" s="211" t="str">
        <f t="shared" si="497"/>
        <v>NO</v>
      </c>
      <c r="W773" s="211" t="str">
        <f t="shared" si="498"/>
        <v>NO</v>
      </c>
      <c r="X773" s="211">
        <v>0</v>
      </c>
      <c r="Y773" s="211" t="s">
        <v>3277</v>
      </c>
      <c r="Z773" s="211" t="s">
        <v>3275</v>
      </c>
      <c r="AA773" s="211" t="s">
        <v>3319</v>
      </c>
      <c r="AB773" s="211" t="s">
        <v>3286</v>
      </c>
      <c r="AC773" s="211" t="s">
        <v>3286</v>
      </c>
      <c r="AD773" s="211" t="s">
        <v>3320</v>
      </c>
      <c r="AE773" s="211">
        <f t="shared" si="499"/>
        <v>0</v>
      </c>
      <c r="AF773" s="211" t="str">
        <f t="shared" si="500"/>
        <v>Service</v>
      </c>
      <c r="AG773" s="211" t="str">
        <f t="shared" si="501"/>
        <v/>
      </c>
      <c r="AH773" s="211" t="str">
        <f t="shared" si="481"/>
        <v/>
      </c>
      <c r="AI773" s="211" t="str">
        <f t="shared" si="502"/>
        <v/>
      </c>
      <c r="AJ773" s="211" t="str">
        <f t="shared" si="503"/>
        <v/>
      </c>
      <c r="AK773" s="211" t="str">
        <f t="shared" si="504"/>
        <v/>
      </c>
      <c r="AL773" s="211" t="str">
        <f t="shared" si="505"/>
        <v/>
      </c>
      <c r="AM773" s="211" t="str">
        <f t="shared" si="506"/>
        <v/>
      </c>
      <c r="AN773" s="211" t="str">
        <f t="shared" si="507"/>
        <v>No</v>
      </c>
      <c r="AO773" s="211" t="str">
        <f t="shared" si="508"/>
        <v>Yes</v>
      </c>
      <c r="AP773" s="211" t="str">
        <f t="shared" si="509"/>
        <v>No</v>
      </c>
      <c r="AQ773" s="211" t="str">
        <f t="shared" si="510"/>
        <v/>
      </c>
      <c r="AR773" s="211" t="str">
        <f t="shared" si="511"/>
        <v/>
      </c>
      <c r="AS773" s="211" t="str">
        <f t="shared" si="512"/>
        <v/>
      </c>
      <c r="AT773" s="211" t="str">
        <f t="shared" si="513"/>
        <v/>
      </c>
      <c r="AU773" s="211" t="str">
        <f t="shared" si="514"/>
        <v/>
      </c>
      <c r="AV773" s="211" t="str">
        <f t="shared" si="515"/>
        <v/>
      </c>
      <c r="AW773" s="211" t="str">
        <f t="shared" si="516"/>
        <v/>
      </c>
      <c r="AX773" s="211" t="str">
        <f t="shared" si="519"/>
        <v>NO</v>
      </c>
      <c r="AY773" s="125" t="str">
        <f t="shared" si="520"/>
        <v/>
      </c>
    </row>
    <row r="774" spans="1:51" s="211" customFormat="1" x14ac:dyDescent="0.25">
      <c r="A774" s="211" t="s">
        <v>4874</v>
      </c>
      <c r="B774" s="211" t="s">
        <v>4874</v>
      </c>
      <c r="C774" s="211" t="str">
        <f t="shared" si="482"/>
        <v>DigiPlus Equipment Fees</v>
      </c>
      <c r="D774" s="211" t="str">
        <f t="shared" si="483"/>
        <v>Frais d’équipement DigiPlus</v>
      </c>
      <c r="E774" s="211" t="str">
        <f t="shared" si="484"/>
        <v/>
      </c>
      <c r="F774" s="211" t="str">
        <f t="shared" si="485"/>
        <v>DigiPlus Equipment Fees</v>
      </c>
      <c r="G774" s="211" t="str">
        <f t="shared" si="486"/>
        <v>Frais d’équipement DigiPlus</v>
      </c>
      <c r="H774" s="211" t="str">
        <f t="shared" si="487"/>
        <v>DigiPlus Equipment Fees</v>
      </c>
      <c r="I774" s="211" t="str">
        <f t="shared" si="517"/>
        <v>Frais d’équipement DigiPlus</v>
      </c>
      <c r="J774" s="211" t="str">
        <f t="shared" si="488"/>
        <v/>
      </c>
      <c r="K774" s="211" t="str">
        <f t="shared" si="489"/>
        <v/>
      </c>
      <c r="L774" s="211" t="str">
        <f t="shared" si="518"/>
        <v>Service</v>
      </c>
      <c r="M774" s="211" t="str">
        <f t="shared" si="490"/>
        <v>NO</v>
      </c>
      <c r="N774" s="211" t="str">
        <f t="shared" si="491"/>
        <v>Product</v>
      </c>
      <c r="O774" s="211" t="str">
        <f t="shared" si="492"/>
        <v>Service</v>
      </c>
      <c r="P774" s="211" t="str">
        <f t="shared" si="493"/>
        <v>RMR</v>
      </c>
      <c r="Q774" s="349">
        <v>43930</v>
      </c>
      <c r="R774" s="349"/>
      <c r="S774" s="211" t="str">
        <f t="shared" si="494"/>
        <v>NO</v>
      </c>
      <c r="T774" s="211" t="str">
        <f t="shared" si="495"/>
        <v>NO</v>
      </c>
      <c r="U774" s="211" t="str">
        <f t="shared" si="496"/>
        <v>NO</v>
      </c>
      <c r="V774" s="211" t="str">
        <f t="shared" si="497"/>
        <v>NO</v>
      </c>
      <c r="W774" s="211" t="str">
        <f t="shared" si="498"/>
        <v>NO</v>
      </c>
      <c r="X774" s="211">
        <v>0</v>
      </c>
      <c r="Y774" s="211" t="s">
        <v>3277</v>
      </c>
      <c r="Z774" s="211" t="s">
        <v>3275</v>
      </c>
      <c r="AA774" s="211" t="s">
        <v>3319</v>
      </c>
      <c r="AB774" s="211" t="s">
        <v>3286</v>
      </c>
      <c r="AC774" s="211" t="s">
        <v>3286</v>
      </c>
      <c r="AD774" s="211" t="s">
        <v>3320</v>
      </c>
      <c r="AE774" s="211">
        <f t="shared" si="499"/>
        <v>0</v>
      </c>
      <c r="AF774" s="211" t="str">
        <f t="shared" si="500"/>
        <v/>
      </c>
      <c r="AG774" s="211" t="str">
        <f t="shared" si="501"/>
        <v/>
      </c>
      <c r="AH774" s="211" t="str">
        <f t="shared" si="481"/>
        <v/>
      </c>
      <c r="AI774" s="211" t="str">
        <f t="shared" si="502"/>
        <v/>
      </c>
      <c r="AJ774" s="211" t="str">
        <f t="shared" si="503"/>
        <v/>
      </c>
      <c r="AK774" s="211" t="str">
        <f t="shared" si="504"/>
        <v/>
      </c>
      <c r="AL774" s="211" t="str">
        <f t="shared" si="505"/>
        <v/>
      </c>
      <c r="AM774" s="211" t="str">
        <f t="shared" si="506"/>
        <v/>
      </c>
      <c r="AN774" s="211" t="str">
        <f t="shared" si="507"/>
        <v>No</v>
      </c>
      <c r="AO774" s="211" t="str">
        <f t="shared" si="508"/>
        <v>Yes</v>
      </c>
      <c r="AP774" s="211" t="str">
        <f t="shared" si="509"/>
        <v>No</v>
      </c>
      <c r="AQ774" s="211" t="str">
        <f t="shared" si="510"/>
        <v/>
      </c>
      <c r="AR774" s="211" t="str">
        <f t="shared" si="511"/>
        <v/>
      </c>
      <c r="AS774" s="211" t="str">
        <f t="shared" si="512"/>
        <v/>
      </c>
      <c r="AT774" s="211" t="str">
        <f t="shared" si="513"/>
        <v/>
      </c>
      <c r="AU774" s="211" t="str">
        <f t="shared" si="514"/>
        <v/>
      </c>
      <c r="AV774" s="211" t="str">
        <f t="shared" si="515"/>
        <v/>
      </c>
      <c r="AW774" s="211" t="str">
        <f t="shared" si="516"/>
        <v/>
      </c>
      <c r="AX774" s="211" t="str">
        <f t="shared" si="519"/>
        <v>NO</v>
      </c>
      <c r="AY774" s="125" t="str">
        <f t="shared" si="520"/>
        <v/>
      </c>
    </row>
    <row r="775" spans="1:51" s="211" customFormat="1" x14ac:dyDescent="0.25">
      <c r="A775" s="211" t="s">
        <v>3693</v>
      </c>
      <c r="B775" s="211" t="s">
        <v>3693</v>
      </c>
      <c r="C775" s="211" t="str">
        <f t="shared" si="482"/>
        <v>DigiPlus Recurring Equip Fees Adjustment</v>
      </c>
      <c r="D775" s="211" t="str">
        <f t="shared" si="483"/>
        <v>Ajustement récurrent des frais d’équipement DigiPlus</v>
      </c>
      <c r="E775" s="211" t="str">
        <f t="shared" si="484"/>
        <v/>
      </c>
      <c r="F775" s="211" t="str">
        <f t="shared" si="485"/>
        <v>DigiPlus Recurring Equip Fees Adjustment</v>
      </c>
      <c r="G775" s="211" t="str">
        <f t="shared" si="486"/>
        <v>Ajustement récurrent des frais d’équipement DigiPlus</v>
      </c>
      <c r="H775" s="211" t="str">
        <f t="shared" si="487"/>
        <v>DigiPlus Recurring Equip Fees Adjustment</v>
      </c>
      <c r="I775" s="211" t="str">
        <f t="shared" si="517"/>
        <v>Ajustement récurrent des frais d’équipement DigiPlus</v>
      </c>
      <c r="J775" s="211" t="str">
        <f t="shared" si="488"/>
        <v/>
      </c>
      <c r="K775" s="211" t="str">
        <f t="shared" si="489"/>
        <v/>
      </c>
      <c r="L775" s="211" t="str">
        <f t="shared" si="518"/>
        <v>Service</v>
      </c>
      <c r="M775" s="211" t="str">
        <f t="shared" si="490"/>
        <v>YES</v>
      </c>
      <c r="N775" s="211" t="str">
        <f t="shared" si="491"/>
        <v>Product</v>
      </c>
      <c r="O775" s="211" t="str">
        <f t="shared" si="492"/>
        <v>Promotion</v>
      </c>
      <c r="P775" s="211" t="str">
        <f t="shared" si="493"/>
        <v>RMR</v>
      </c>
      <c r="Q775" s="349">
        <v>43930</v>
      </c>
      <c r="R775" s="349"/>
      <c r="S775" s="211" t="str">
        <f t="shared" si="494"/>
        <v>NO</v>
      </c>
      <c r="T775" s="211" t="str">
        <f t="shared" si="495"/>
        <v>NO</v>
      </c>
      <c r="U775" s="211" t="str">
        <f t="shared" si="496"/>
        <v>NO</v>
      </c>
      <c r="V775" s="211" t="str">
        <f t="shared" si="497"/>
        <v>NO</v>
      </c>
      <c r="W775" s="211" t="str">
        <f t="shared" si="498"/>
        <v>NO</v>
      </c>
      <c r="X775" s="211">
        <v>0</v>
      </c>
      <c r="Y775" s="211" t="s">
        <v>3277</v>
      </c>
      <c r="Z775" s="211" t="s">
        <v>3275</v>
      </c>
      <c r="AA775" s="211" t="s">
        <v>3319</v>
      </c>
      <c r="AB775" s="211" t="s">
        <v>3286</v>
      </c>
      <c r="AC775" s="211" t="s">
        <v>3286</v>
      </c>
      <c r="AD775" s="211" t="s">
        <v>3320</v>
      </c>
      <c r="AE775" s="211">
        <f t="shared" si="499"/>
        <v>0</v>
      </c>
      <c r="AF775" s="211" t="str">
        <f t="shared" si="500"/>
        <v>Service</v>
      </c>
      <c r="AG775" s="211" t="str">
        <f t="shared" si="501"/>
        <v>DPKRADJ</v>
      </c>
      <c r="AH775" s="211" t="str">
        <f t="shared" si="481"/>
        <v/>
      </c>
      <c r="AI775" s="211" t="str">
        <f t="shared" si="502"/>
        <v>NO</v>
      </c>
      <c r="AJ775" s="211" t="str">
        <f t="shared" si="503"/>
        <v/>
      </c>
      <c r="AK775" s="211" t="str">
        <f t="shared" si="504"/>
        <v/>
      </c>
      <c r="AL775" s="211" t="str">
        <f t="shared" si="505"/>
        <v/>
      </c>
      <c r="AM775" s="211" t="str">
        <f t="shared" si="506"/>
        <v>Offer</v>
      </c>
      <c r="AN775" s="211" t="str">
        <f t="shared" si="507"/>
        <v>No</v>
      </c>
      <c r="AO775" s="211" t="str">
        <f t="shared" si="508"/>
        <v>Yes</v>
      </c>
      <c r="AP775" s="211" t="str">
        <f t="shared" si="509"/>
        <v>No</v>
      </c>
      <c r="AQ775" s="211" t="str">
        <f t="shared" si="510"/>
        <v/>
      </c>
      <c r="AR775" s="211" t="str">
        <f t="shared" si="511"/>
        <v>DPKRADJ</v>
      </c>
      <c r="AS775" s="211" t="str">
        <f t="shared" si="512"/>
        <v/>
      </c>
      <c r="AT775" s="211" t="str">
        <f t="shared" si="513"/>
        <v>NO</v>
      </c>
      <c r="AU775" s="211" t="str">
        <f t="shared" si="514"/>
        <v/>
      </c>
      <c r="AV775" s="211" t="str">
        <f t="shared" si="515"/>
        <v>Legacy</v>
      </c>
      <c r="AW775" s="211" t="str">
        <f t="shared" si="516"/>
        <v>Wireless</v>
      </c>
      <c r="AX775" s="211" t="str">
        <f t="shared" si="519"/>
        <v>NO</v>
      </c>
      <c r="AY775" s="125" t="str">
        <f t="shared" si="520"/>
        <v/>
      </c>
    </row>
    <row r="776" spans="1:51" s="211" customFormat="1" x14ac:dyDescent="0.25">
      <c r="A776" s="211" t="s">
        <v>3694</v>
      </c>
      <c r="B776" s="211" t="s">
        <v>3694</v>
      </c>
      <c r="C776" s="211" t="str">
        <f t="shared" si="482"/>
        <v>DigPlus Recurring Equip Fees Credit offered</v>
      </c>
      <c r="D776" s="211" t="str">
        <f t="shared" si="483"/>
        <v>DigPlus Recurring Equip Fees Crédit offert</v>
      </c>
      <c r="E776" s="211" t="str">
        <f t="shared" si="484"/>
        <v/>
      </c>
      <c r="F776" s="211" t="str">
        <f t="shared" si="485"/>
        <v>DigPlus Recurring Equip Fees Credit offered</v>
      </c>
      <c r="G776" s="211" t="str">
        <f t="shared" si="486"/>
        <v>DigPlus Recurring Equip Fees Crédit offert</v>
      </c>
      <c r="H776" s="211" t="str">
        <f t="shared" si="487"/>
        <v>DigPlus Recurring Equip Fees Credit offered</v>
      </c>
      <c r="I776" s="211" t="str">
        <f t="shared" si="517"/>
        <v>DigPlus Recurring Equip Fees Crédit offert</v>
      </c>
      <c r="J776" s="211" t="str">
        <f t="shared" si="488"/>
        <v/>
      </c>
      <c r="K776" s="211" t="str">
        <f t="shared" si="489"/>
        <v/>
      </c>
      <c r="L776" s="211" t="str">
        <f t="shared" si="518"/>
        <v>Service</v>
      </c>
      <c r="M776" s="211" t="str">
        <f t="shared" si="490"/>
        <v>YES</v>
      </c>
      <c r="N776" s="211" t="str">
        <f t="shared" si="491"/>
        <v>Product</v>
      </c>
      <c r="O776" s="211" t="str">
        <f t="shared" si="492"/>
        <v>Promotion</v>
      </c>
      <c r="P776" s="211" t="str">
        <f t="shared" si="493"/>
        <v>RMR</v>
      </c>
      <c r="Q776" s="349">
        <v>43930</v>
      </c>
      <c r="R776" s="349"/>
      <c r="S776" s="211" t="str">
        <f t="shared" si="494"/>
        <v>NO</v>
      </c>
      <c r="T776" s="211" t="str">
        <f t="shared" si="495"/>
        <v>NO</v>
      </c>
      <c r="U776" s="211" t="str">
        <f t="shared" si="496"/>
        <v>NO</v>
      </c>
      <c r="V776" s="211" t="str">
        <f t="shared" si="497"/>
        <v>NO</v>
      </c>
      <c r="W776" s="211" t="str">
        <f t="shared" si="498"/>
        <v>NO</v>
      </c>
      <c r="X776" s="211">
        <v>0</v>
      </c>
      <c r="Y776" s="211" t="s">
        <v>3277</v>
      </c>
      <c r="Z776" s="211" t="s">
        <v>3275</v>
      </c>
      <c r="AA776" s="211" t="s">
        <v>3319</v>
      </c>
      <c r="AB776" s="211" t="s">
        <v>3286</v>
      </c>
      <c r="AC776" s="211" t="s">
        <v>3286</v>
      </c>
      <c r="AD776" s="211" t="s">
        <v>3320</v>
      </c>
      <c r="AE776" s="211" t="str">
        <f t="shared" si="499"/>
        <v>Service</v>
      </c>
      <c r="AF776" s="211" t="str">
        <f t="shared" si="500"/>
        <v>Service</v>
      </c>
      <c r="AG776" s="211" t="str">
        <f t="shared" si="501"/>
        <v>DPKRCRED</v>
      </c>
      <c r="AH776" s="211" t="str">
        <f t="shared" si="481"/>
        <v/>
      </c>
      <c r="AI776" s="211" t="str">
        <f t="shared" si="502"/>
        <v>NO</v>
      </c>
      <c r="AJ776" s="211" t="str">
        <f t="shared" si="503"/>
        <v/>
      </c>
      <c r="AK776" s="211" t="str">
        <f t="shared" si="504"/>
        <v/>
      </c>
      <c r="AL776" s="211" t="str">
        <f t="shared" si="505"/>
        <v/>
      </c>
      <c r="AM776" s="211" t="str">
        <f t="shared" si="506"/>
        <v>Offer</v>
      </c>
      <c r="AN776" s="211" t="str">
        <f t="shared" si="507"/>
        <v>No</v>
      </c>
      <c r="AO776" s="211" t="str">
        <f t="shared" si="508"/>
        <v>Yes</v>
      </c>
      <c r="AP776" s="211" t="str">
        <f t="shared" si="509"/>
        <v>No</v>
      </c>
      <c r="AQ776" s="211" t="str">
        <f t="shared" si="510"/>
        <v/>
      </c>
      <c r="AR776" s="211" t="str">
        <f t="shared" si="511"/>
        <v/>
      </c>
      <c r="AS776" s="211" t="str">
        <f t="shared" si="512"/>
        <v/>
      </c>
      <c r="AT776" s="211" t="str">
        <f t="shared" si="513"/>
        <v>NO</v>
      </c>
      <c r="AU776" s="211" t="str">
        <f t="shared" si="514"/>
        <v/>
      </c>
      <c r="AV776" s="211" t="str">
        <f t="shared" si="515"/>
        <v/>
      </c>
      <c r="AW776" s="211" t="str">
        <f t="shared" si="516"/>
        <v/>
      </c>
      <c r="AX776" s="211" t="str">
        <f t="shared" si="519"/>
        <v>NO</v>
      </c>
      <c r="AY776" s="125" t="str">
        <f t="shared" si="520"/>
        <v/>
      </c>
    </row>
    <row r="777" spans="1:51" s="211" customFormat="1" x14ac:dyDescent="0.25">
      <c r="A777" s="211" t="s">
        <v>3774</v>
      </c>
      <c r="B777" s="211" t="s">
        <v>3774</v>
      </c>
      <c r="C777" s="211" t="str">
        <f t="shared" si="482"/>
        <v>DigiPlus Service w/Only Cycle Fee</v>
      </c>
      <c r="D777" s="211" t="str">
        <f t="shared" si="483"/>
        <v>DigiPlus Service w/Only Cycle Fee</v>
      </c>
      <c r="E777" s="211" t="str">
        <f t="shared" si="484"/>
        <v/>
      </c>
      <c r="F777" s="211" t="str">
        <f t="shared" si="485"/>
        <v>DigiPlus Service w/Only Cycle Fee</v>
      </c>
      <c r="G777" s="211" t="str">
        <f t="shared" si="486"/>
        <v>DigiPlus Service w/Only Cycle Fee</v>
      </c>
      <c r="H777" s="211" t="str">
        <f t="shared" si="487"/>
        <v>DigiPlus Service w/Only Cycle Fee</v>
      </c>
      <c r="I777" s="211" t="str">
        <f t="shared" si="517"/>
        <v>DigiPlus Service w/Only Cycle Fee</v>
      </c>
      <c r="J777" s="211" t="str">
        <f t="shared" si="488"/>
        <v/>
      </c>
      <c r="K777" s="211" t="str">
        <f t="shared" si="489"/>
        <v/>
      </c>
      <c r="L777" s="211" t="str">
        <f t="shared" si="518"/>
        <v>Service</v>
      </c>
      <c r="M777" s="211" t="str">
        <f t="shared" si="490"/>
        <v>NO</v>
      </c>
      <c r="N777" s="211" t="str">
        <f t="shared" si="491"/>
        <v>Product</v>
      </c>
      <c r="O777" s="211" t="str">
        <f t="shared" si="492"/>
        <v>Service</v>
      </c>
      <c r="P777" s="211" t="str">
        <f t="shared" si="493"/>
        <v>RMR</v>
      </c>
      <c r="Q777" s="349">
        <v>43930</v>
      </c>
      <c r="R777" s="349"/>
      <c r="S777" s="211" t="str">
        <f t="shared" si="494"/>
        <v>NO</v>
      </c>
      <c r="T777" s="211" t="str">
        <f t="shared" si="495"/>
        <v>NO</v>
      </c>
      <c r="U777" s="211" t="str">
        <f t="shared" si="496"/>
        <v>NO</v>
      </c>
      <c r="V777" s="211" t="str">
        <f t="shared" si="497"/>
        <v>NO</v>
      </c>
      <c r="W777" s="211" t="str">
        <f t="shared" si="498"/>
        <v>NO</v>
      </c>
      <c r="X777" s="211">
        <v>0</v>
      </c>
      <c r="Y777" s="211" t="s">
        <v>3277</v>
      </c>
      <c r="Z777" s="211" t="s">
        <v>3275</v>
      </c>
      <c r="AA777" s="211" t="s">
        <v>3319</v>
      </c>
      <c r="AB777" s="211" t="s">
        <v>3286</v>
      </c>
      <c r="AC777" s="211" t="s">
        <v>3286</v>
      </c>
      <c r="AD777" s="211" t="s">
        <v>3320</v>
      </c>
      <c r="AE777" s="211">
        <f t="shared" si="499"/>
        <v>0</v>
      </c>
      <c r="AF777" s="211" t="str">
        <f t="shared" si="500"/>
        <v/>
      </c>
      <c r="AG777" s="211" t="str">
        <f t="shared" si="501"/>
        <v/>
      </c>
      <c r="AH777" s="211" t="str">
        <f t="shared" si="481"/>
        <v/>
      </c>
      <c r="AI777" s="211" t="str">
        <f t="shared" si="502"/>
        <v/>
      </c>
      <c r="AJ777" s="211" t="str">
        <f t="shared" si="503"/>
        <v/>
      </c>
      <c r="AK777" s="211" t="str">
        <f t="shared" si="504"/>
        <v/>
      </c>
      <c r="AL777" s="211" t="str">
        <f t="shared" si="505"/>
        <v/>
      </c>
      <c r="AM777" s="211" t="str">
        <f t="shared" si="506"/>
        <v/>
      </c>
      <c r="AN777" s="211" t="str">
        <f t="shared" si="507"/>
        <v>No</v>
      </c>
      <c r="AO777" s="211" t="str">
        <f t="shared" si="508"/>
        <v>Yes</v>
      </c>
      <c r="AP777" s="211" t="str">
        <f t="shared" si="509"/>
        <v>No</v>
      </c>
      <c r="AQ777" s="211" t="str">
        <f t="shared" si="510"/>
        <v/>
      </c>
      <c r="AR777" s="211" t="str">
        <f t="shared" si="511"/>
        <v>DPKS</v>
      </c>
      <c r="AS777" s="211" t="str">
        <f t="shared" si="512"/>
        <v/>
      </c>
      <c r="AT777" s="211" t="str">
        <f t="shared" si="513"/>
        <v/>
      </c>
      <c r="AU777" s="211" t="str">
        <f t="shared" si="514"/>
        <v/>
      </c>
      <c r="AV777" s="211" t="str">
        <f t="shared" si="515"/>
        <v>Legacy</v>
      </c>
      <c r="AW777" s="211" t="str">
        <f t="shared" si="516"/>
        <v>Wireless</v>
      </c>
      <c r="AX777" s="211" t="str">
        <f t="shared" si="519"/>
        <v>NO</v>
      </c>
      <c r="AY777" s="125" t="str">
        <f t="shared" si="520"/>
        <v/>
      </c>
    </row>
    <row r="778" spans="1:51" s="211" customFormat="1" x14ac:dyDescent="0.25">
      <c r="A778" s="211" t="s">
        <v>3837</v>
      </c>
      <c r="B778" s="211" t="s">
        <v>3837</v>
      </c>
      <c r="C778" s="211" t="str">
        <f t="shared" si="482"/>
        <v>Existing DigiPlus Service Over Wireless</v>
      </c>
      <c r="D778" s="211" t="str">
        <f t="shared" si="483"/>
        <v>Service DigiPlus existant sur sans fil</v>
      </c>
      <c r="E778" s="211" t="str">
        <f t="shared" si="484"/>
        <v/>
      </c>
      <c r="F778" s="211" t="str">
        <f t="shared" si="485"/>
        <v>Existing DigiPlus Service Over Wireless</v>
      </c>
      <c r="G778" s="211" t="str">
        <f t="shared" si="486"/>
        <v>Service DigiPlus existant sur sans fil</v>
      </c>
      <c r="H778" s="211" t="str">
        <f t="shared" si="487"/>
        <v>Existing DigiPlus Service Over Wireless</v>
      </c>
      <c r="I778" s="211" t="str">
        <f t="shared" si="517"/>
        <v>Service DigiPlus existant sur sans fil</v>
      </c>
      <c r="J778" s="211" t="str">
        <f t="shared" si="488"/>
        <v/>
      </c>
      <c r="K778" s="211" t="str">
        <f t="shared" si="489"/>
        <v/>
      </c>
      <c r="L778" s="211" t="str">
        <f t="shared" si="518"/>
        <v>Inventory</v>
      </c>
      <c r="M778" s="211" t="str">
        <f t="shared" si="490"/>
        <v>NO</v>
      </c>
      <c r="N778" s="211" t="str">
        <f t="shared" si="491"/>
        <v>Product</v>
      </c>
      <c r="O778" s="211" t="str">
        <f t="shared" si="492"/>
        <v>Service</v>
      </c>
      <c r="P778" s="211" t="str">
        <f t="shared" si="493"/>
        <v>RMR</v>
      </c>
      <c r="Q778" s="349">
        <v>43930</v>
      </c>
      <c r="R778" s="349"/>
      <c r="S778" s="211" t="str">
        <f t="shared" si="494"/>
        <v>YES</v>
      </c>
      <c r="T778" s="211" t="str">
        <f t="shared" si="495"/>
        <v>NO</v>
      </c>
      <c r="U778" s="211" t="str">
        <f t="shared" si="496"/>
        <v>NO</v>
      </c>
      <c r="V778" s="211" t="str">
        <f t="shared" si="497"/>
        <v>NO</v>
      </c>
      <c r="W778" s="211" t="str">
        <f t="shared" si="498"/>
        <v>NO</v>
      </c>
      <c r="X778" s="211">
        <v>0</v>
      </c>
      <c r="Y778" s="211" t="s">
        <v>3277</v>
      </c>
      <c r="Z778" s="211" t="s">
        <v>3275</v>
      </c>
      <c r="AA778" s="211" t="s">
        <v>3319</v>
      </c>
      <c r="AB778" s="211" t="s">
        <v>3286</v>
      </c>
      <c r="AC778" s="211" t="s">
        <v>3286</v>
      </c>
      <c r="AD778" s="211" t="s">
        <v>3320</v>
      </c>
      <c r="AE778" s="211">
        <f t="shared" si="499"/>
        <v>0</v>
      </c>
      <c r="AF778" s="211" t="str">
        <f t="shared" si="500"/>
        <v>Service</v>
      </c>
      <c r="AG778" s="211" t="str">
        <f t="shared" si="501"/>
        <v/>
      </c>
      <c r="AH778" s="211" t="str">
        <f t="shared" ref="AH778:AH841" si="521">IF(VLOOKUP(A778,masterdata,37,0)="","",VLOOKUP(A778,masterdata,37,0))</f>
        <v/>
      </c>
      <c r="AI778" s="211" t="str">
        <f t="shared" si="502"/>
        <v/>
      </c>
      <c r="AJ778" s="211" t="str">
        <f t="shared" si="503"/>
        <v/>
      </c>
      <c r="AK778" s="211" t="str">
        <f t="shared" si="504"/>
        <v/>
      </c>
      <c r="AL778" s="211" t="str">
        <f t="shared" si="505"/>
        <v/>
      </c>
      <c r="AM778" s="211" t="str">
        <f t="shared" si="506"/>
        <v/>
      </c>
      <c r="AN778" s="211" t="str">
        <f t="shared" si="507"/>
        <v>No</v>
      </c>
      <c r="AO778" s="211" t="str">
        <f t="shared" si="508"/>
        <v>Yes</v>
      </c>
      <c r="AP778" s="211" t="str">
        <f t="shared" si="509"/>
        <v>No</v>
      </c>
      <c r="AQ778" s="211" t="str">
        <f t="shared" si="510"/>
        <v/>
      </c>
      <c r="AR778" s="211" t="str">
        <f t="shared" si="511"/>
        <v/>
      </c>
      <c r="AS778" s="211" t="str">
        <f t="shared" si="512"/>
        <v/>
      </c>
      <c r="AT778" s="211" t="str">
        <f t="shared" si="513"/>
        <v/>
      </c>
      <c r="AU778" s="211" t="str">
        <f t="shared" si="514"/>
        <v/>
      </c>
      <c r="AV778" s="211" t="str">
        <f t="shared" si="515"/>
        <v/>
      </c>
      <c r="AW778" s="211" t="str">
        <f t="shared" si="516"/>
        <v/>
      </c>
      <c r="AX778" s="211" t="str">
        <f t="shared" si="519"/>
        <v>NO</v>
      </c>
      <c r="AY778" s="125" t="str">
        <f t="shared" si="520"/>
        <v/>
      </c>
    </row>
    <row r="779" spans="1:51" s="211" customFormat="1" x14ac:dyDescent="0.25">
      <c r="A779" s="211" t="s">
        <v>3838</v>
      </c>
      <c r="B779" s="211" t="s">
        <v>3838</v>
      </c>
      <c r="C779" s="211" t="str">
        <f t="shared" si="482"/>
        <v>DigiPlus Upgrade, Equipment Only</v>
      </c>
      <c r="D779" s="211" t="str">
        <f t="shared" si="483"/>
        <v>Mise à niveau DigiPlus, équipement seulement</v>
      </c>
      <c r="E779" s="211" t="str">
        <f t="shared" si="484"/>
        <v/>
      </c>
      <c r="F779" s="211" t="str">
        <f t="shared" si="485"/>
        <v>DigiPlus Upgrade, Equipment Only</v>
      </c>
      <c r="G779" s="211" t="str">
        <f t="shared" si="486"/>
        <v>Mise à niveau DigiPlus, équipement seulement</v>
      </c>
      <c r="H779" s="211" t="str">
        <f t="shared" si="487"/>
        <v>DigiPlus Upgrade, Equipment Only</v>
      </c>
      <c r="I779" s="211" t="str">
        <f t="shared" si="517"/>
        <v>Mise à niveau DigiPlus, équipement seulement</v>
      </c>
      <c r="J779" s="211" t="str">
        <f t="shared" si="488"/>
        <v/>
      </c>
      <c r="K779" s="211" t="str">
        <f t="shared" si="489"/>
        <v/>
      </c>
      <c r="L779" s="211" t="str">
        <f t="shared" si="518"/>
        <v>Service</v>
      </c>
      <c r="M779" s="211" t="str">
        <f t="shared" si="490"/>
        <v>NO</v>
      </c>
      <c r="N779" s="211" t="str">
        <f t="shared" si="491"/>
        <v>Product</v>
      </c>
      <c r="O779" s="211" t="str">
        <f t="shared" si="492"/>
        <v>Misc</v>
      </c>
      <c r="P779" s="211" t="str">
        <f t="shared" si="493"/>
        <v>One Time</v>
      </c>
      <c r="Q779" s="349">
        <v>43930</v>
      </c>
      <c r="R779" s="349"/>
      <c r="S779" s="211" t="str">
        <f t="shared" si="494"/>
        <v>NO</v>
      </c>
      <c r="T779" s="211" t="str">
        <f t="shared" si="495"/>
        <v>NO</v>
      </c>
      <c r="U779" s="211" t="str">
        <f t="shared" si="496"/>
        <v>NO</v>
      </c>
      <c r="V779" s="211" t="str">
        <f t="shared" si="497"/>
        <v>NO</v>
      </c>
      <c r="W779" s="211" t="str">
        <f t="shared" si="498"/>
        <v>NO</v>
      </c>
      <c r="X779" s="211">
        <v>0</v>
      </c>
      <c r="Y779" s="211" t="s">
        <v>3277</v>
      </c>
      <c r="Z779" s="211" t="s">
        <v>3275</v>
      </c>
      <c r="AA779" s="211" t="s">
        <v>3319</v>
      </c>
      <c r="AB779" s="211" t="s">
        <v>3286</v>
      </c>
      <c r="AC779" s="211" t="s">
        <v>3286</v>
      </c>
      <c r="AD779" s="211" t="s">
        <v>3320</v>
      </c>
      <c r="AE779" s="211">
        <f t="shared" si="499"/>
        <v>0</v>
      </c>
      <c r="AF779" s="211" t="str">
        <f t="shared" si="500"/>
        <v>Service</v>
      </c>
      <c r="AG779" s="211" t="str">
        <f t="shared" si="501"/>
        <v/>
      </c>
      <c r="AH779" s="211" t="str">
        <f t="shared" si="521"/>
        <v/>
      </c>
      <c r="AI779" s="211" t="str">
        <f t="shared" si="502"/>
        <v/>
      </c>
      <c r="AJ779" s="211" t="str">
        <f t="shared" si="503"/>
        <v/>
      </c>
      <c r="AK779" s="211" t="str">
        <f t="shared" si="504"/>
        <v/>
      </c>
      <c r="AL779" s="211" t="str">
        <f t="shared" si="505"/>
        <v/>
      </c>
      <c r="AM779" s="211" t="str">
        <f t="shared" si="506"/>
        <v/>
      </c>
      <c r="AN779" s="211" t="str">
        <f t="shared" si="507"/>
        <v>No</v>
      </c>
      <c r="AO779" s="211" t="str">
        <f t="shared" si="508"/>
        <v>Yes</v>
      </c>
      <c r="AP779" s="211" t="str">
        <f t="shared" si="509"/>
        <v>No</v>
      </c>
      <c r="AQ779" s="211" t="str">
        <f t="shared" si="510"/>
        <v/>
      </c>
      <c r="AR779" s="211" t="str">
        <f t="shared" si="511"/>
        <v>DPKUPGR</v>
      </c>
      <c r="AS779" s="211" t="str">
        <f t="shared" si="512"/>
        <v/>
      </c>
      <c r="AT779" s="211" t="str">
        <f t="shared" si="513"/>
        <v/>
      </c>
      <c r="AU779" s="211" t="str">
        <f t="shared" si="514"/>
        <v/>
      </c>
      <c r="AV779" s="211" t="str">
        <f t="shared" si="515"/>
        <v>Legacy</v>
      </c>
      <c r="AW779" s="211" t="str">
        <f t="shared" si="516"/>
        <v>Wireless</v>
      </c>
      <c r="AX779" s="211" t="str">
        <f t="shared" si="519"/>
        <v>NO</v>
      </c>
      <c r="AY779" s="125" t="str">
        <f t="shared" si="520"/>
        <v/>
      </c>
    </row>
    <row r="780" spans="1:51" s="211" customFormat="1" x14ac:dyDescent="0.25">
      <c r="A780" s="211" t="s">
        <v>2339</v>
      </c>
      <c r="B780" s="211" t="s">
        <v>2339</v>
      </c>
      <c r="C780" s="211" t="str">
        <f t="shared" si="482"/>
        <v>Door Bracket</v>
      </c>
      <c r="D780" s="211" t="str">
        <f t="shared" si="483"/>
        <v>Support de porte</v>
      </c>
      <c r="E780" s="211" t="str">
        <f t="shared" si="484"/>
        <v/>
      </c>
      <c r="F780" s="211" t="str">
        <f t="shared" si="485"/>
        <v>Door Bracket</v>
      </c>
      <c r="G780" s="211" t="str">
        <f t="shared" si="486"/>
        <v>Support de porte</v>
      </c>
      <c r="H780" s="211" t="str">
        <f t="shared" si="487"/>
        <v>Door Bracket</v>
      </c>
      <c r="I780" s="211" t="str">
        <f t="shared" si="517"/>
        <v>Support de porte</v>
      </c>
      <c r="J780" s="211" t="str">
        <f t="shared" si="488"/>
        <v/>
      </c>
      <c r="K780" s="211" t="str">
        <f t="shared" si="489"/>
        <v>DRBRKT</v>
      </c>
      <c r="L780" s="211" t="str">
        <f t="shared" si="518"/>
        <v>Inventory</v>
      </c>
      <c r="M780" s="211" t="str">
        <f t="shared" si="490"/>
        <v>NO</v>
      </c>
      <c r="N780" s="211" t="str">
        <f t="shared" si="491"/>
        <v>Product</v>
      </c>
      <c r="O780" s="211" t="str">
        <f t="shared" si="492"/>
        <v>Misc</v>
      </c>
      <c r="P780" s="211" t="str">
        <f t="shared" si="493"/>
        <v>One Time</v>
      </c>
      <c r="Q780" s="349">
        <v>43930</v>
      </c>
      <c r="R780" s="349"/>
      <c r="S780" s="211" t="str">
        <f t="shared" si="494"/>
        <v>YES</v>
      </c>
      <c r="T780" s="211" t="str">
        <f t="shared" si="495"/>
        <v>NO</v>
      </c>
      <c r="U780" s="211" t="str">
        <f t="shared" si="496"/>
        <v>NO</v>
      </c>
      <c r="V780" s="211" t="str">
        <f t="shared" si="497"/>
        <v>NO</v>
      </c>
      <c r="W780" s="211" t="str">
        <f t="shared" si="498"/>
        <v>NO</v>
      </c>
      <c r="X780" s="211">
        <v>0</v>
      </c>
      <c r="Y780" s="211" t="s">
        <v>3277</v>
      </c>
      <c r="Z780" s="211" t="s">
        <v>3275</v>
      </c>
      <c r="AA780" s="211" t="s">
        <v>3319</v>
      </c>
      <c r="AB780" s="211" t="s">
        <v>3286</v>
      </c>
      <c r="AC780" s="211" t="s">
        <v>3286</v>
      </c>
      <c r="AD780" s="211" t="s">
        <v>3320</v>
      </c>
      <c r="AE780" s="211" t="str">
        <f t="shared" si="499"/>
        <v>DRBRKT</v>
      </c>
      <c r="AF780" s="211" t="str">
        <f t="shared" si="500"/>
        <v/>
      </c>
      <c r="AG780" s="211" t="str">
        <f t="shared" si="501"/>
        <v/>
      </c>
      <c r="AH780" s="211" t="str">
        <f t="shared" si="521"/>
        <v/>
      </c>
      <c r="AI780" s="211" t="str">
        <f t="shared" si="502"/>
        <v/>
      </c>
      <c r="AJ780" s="211" t="str">
        <f t="shared" si="503"/>
        <v/>
      </c>
      <c r="AK780" s="211" t="str">
        <f t="shared" si="504"/>
        <v/>
      </c>
      <c r="AL780" s="211" t="str">
        <f t="shared" si="505"/>
        <v/>
      </c>
      <c r="AM780" s="211" t="str">
        <f t="shared" si="506"/>
        <v/>
      </c>
      <c r="AN780" s="211" t="str">
        <f t="shared" si="507"/>
        <v>No</v>
      </c>
      <c r="AO780" s="211" t="str">
        <f t="shared" si="508"/>
        <v>Yes</v>
      </c>
      <c r="AP780" s="211" t="str">
        <f t="shared" si="509"/>
        <v>No</v>
      </c>
      <c r="AQ780" s="211" t="str">
        <f t="shared" si="510"/>
        <v/>
      </c>
      <c r="AR780" s="211" t="str">
        <f t="shared" si="511"/>
        <v/>
      </c>
      <c r="AS780" s="211" t="str">
        <f t="shared" si="512"/>
        <v/>
      </c>
      <c r="AT780" s="211" t="str">
        <f t="shared" si="513"/>
        <v/>
      </c>
      <c r="AU780" s="211" t="str">
        <f t="shared" si="514"/>
        <v/>
      </c>
      <c r="AV780" s="211" t="str">
        <f t="shared" si="515"/>
        <v/>
      </c>
      <c r="AW780" s="211" t="str">
        <f t="shared" si="516"/>
        <v/>
      </c>
      <c r="AX780" s="211" t="str">
        <f t="shared" si="519"/>
        <v>NO</v>
      </c>
      <c r="AY780" s="125" t="str">
        <f t="shared" si="520"/>
        <v/>
      </c>
    </row>
    <row r="781" spans="1:51" s="211" customFormat="1" x14ac:dyDescent="0.25">
      <c r="A781" s="211" t="s">
        <v>2393</v>
      </c>
      <c r="B781" s="211" t="s">
        <v>2393</v>
      </c>
      <c r="C781" s="211" t="str">
        <f t="shared" si="482"/>
        <v>DSC Touch Screen LCD Keypad</v>
      </c>
      <c r="D781" s="211" t="str">
        <f t="shared" si="483"/>
        <v>Clavier LCD à écran tactile DSC</v>
      </c>
      <c r="E781" s="211" t="str">
        <f t="shared" si="484"/>
        <v/>
      </c>
      <c r="F781" s="211" t="str">
        <f t="shared" si="485"/>
        <v>DSC Touch Screen LCD Keypad</v>
      </c>
      <c r="G781" s="211" t="str">
        <f t="shared" si="486"/>
        <v>Clavier LCD à écran tactile DSC</v>
      </c>
      <c r="H781" s="211" t="str">
        <f t="shared" si="487"/>
        <v>DSC Touch Screen LCD Keypad</v>
      </c>
      <c r="I781" s="211" t="str">
        <f t="shared" si="517"/>
        <v>Clavier LCD à écran tactile DSC</v>
      </c>
      <c r="J781" s="211" t="str">
        <f t="shared" si="488"/>
        <v/>
      </c>
      <c r="K781" s="211" t="str">
        <f t="shared" si="489"/>
        <v/>
      </c>
      <c r="L781" s="211" t="str">
        <f t="shared" si="518"/>
        <v>Inventory</v>
      </c>
      <c r="M781" s="211" t="str">
        <f t="shared" si="490"/>
        <v>NO</v>
      </c>
      <c r="N781" s="211" t="str">
        <f t="shared" si="491"/>
        <v>Product</v>
      </c>
      <c r="O781" s="211" t="str">
        <f t="shared" si="492"/>
        <v>Service</v>
      </c>
      <c r="P781" s="211" t="str">
        <f t="shared" si="493"/>
        <v>One Time</v>
      </c>
      <c r="Q781" s="349">
        <v>43930</v>
      </c>
      <c r="R781" s="349"/>
      <c r="S781" s="211" t="str">
        <f t="shared" si="494"/>
        <v>YES</v>
      </c>
      <c r="T781" s="211" t="str">
        <f t="shared" si="495"/>
        <v>NO</v>
      </c>
      <c r="U781" s="211" t="str">
        <f t="shared" si="496"/>
        <v>NO</v>
      </c>
      <c r="V781" s="211" t="str">
        <f t="shared" si="497"/>
        <v>NO</v>
      </c>
      <c r="W781" s="211" t="str">
        <f t="shared" si="498"/>
        <v>NO</v>
      </c>
      <c r="X781" s="211">
        <v>0</v>
      </c>
      <c r="Y781" s="211" t="s">
        <v>3277</v>
      </c>
      <c r="Z781" s="211" t="s">
        <v>3275</v>
      </c>
      <c r="AA781" s="211" t="s">
        <v>3319</v>
      </c>
      <c r="AB781" s="211" t="s">
        <v>3286</v>
      </c>
      <c r="AC781" s="211" t="s">
        <v>3286</v>
      </c>
      <c r="AD781" s="211" t="s">
        <v>3320</v>
      </c>
      <c r="AE781" s="211">
        <f t="shared" si="499"/>
        <v>0</v>
      </c>
      <c r="AF781" s="211" t="str">
        <f t="shared" si="500"/>
        <v/>
      </c>
      <c r="AG781" s="211" t="str">
        <f t="shared" si="501"/>
        <v/>
      </c>
      <c r="AH781" s="211" t="str">
        <f t="shared" si="521"/>
        <v>X</v>
      </c>
      <c r="AI781" s="211" t="str">
        <f t="shared" si="502"/>
        <v/>
      </c>
      <c r="AJ781" s="211" t="str">
        <f t="shared" si="503"/>
        <v/>
      </c>
      <c r="AK781" s="211" t="str">
        <f t="shared" si="504"/>
        <v/>
      </c>
      <c r="AL781" s="211" t="str">
        <f t="shared" si="505"/>
        <v/>
      </c>
      <c r="AM781" s="211" t="str">
        <f t="shared" si="506"/>
        <v/>
      </c>
      <c r="AN781" s="211" t="str">
        <f t="shared" si="507"/>
        <v>No</v>
      </c>
      <c r="AO781" s="211" t="str">
        <f t="shared" si="508"/>
        <v>Yes</v>
      </c>
      <c r="AP781" s="211" t="str">
        <f t="shared" si="509"/>
        <v>No</v>
      </c>
      <c r="AQ781" s="211" t="str">
        <f t="shared" si="510"/>
        <v/>
      </c>
      <c r="AR781" s="211" t="str">
        <f t="shared" si="511"/>
        <v/>
      </c>
      <c r="AS781" s="211" t="str">
        <f t="shared" si="512"/>
        <v/>
      </c>
      <c r="AT781" s="211" t="str">
        <f t="shared" si="513"/>
        <v/>
      </c>
      <c r="AU781" s="211" t="str">
        <f t="shared" si="514"/>
        <v/>
      </c>
      <c r="AV781" s="211" t="str">
        <f t="shared" si="515"/>
        <v/>
      </c>
      <c r="AW781" s="211" t="str">
        <f t="shared" si="516"/>
        <v/>
      </c>
      <c r="AX781" s="211" t="str">
        <f t="shared" si="519"/>
        <v>NO</v>
      </c>
      <c r="AY781" s="125" t="str">
        <f t="shared" si="520"/>
        <v/>
      </c>
    </row>
    <row r="782" spans="1:51" s="211" customFormat="1" x14ac:dyDescent="0.25">
      <c r="A782" s="211" t="s">
        <v>3690</v>
      </c>
      <c r="B782" s="211" t="s">
        <v>3690</v>
      </c>
      <c r="C782" s="211" t="str">
        <f t="shared" si="482"/>
        <v>32 z wireless receiver</v>
      </c>
      <c r="D782" s="211" t="str">
        <f t="shared" si="483"/>
        <v>Récepteur sans fil de 32 z</v>
      </c>
      <c r="E782" s="211" t="str">
        <f t="shared" si="484"/>
        <v/>
      </c>
      <c r="F782" s="211" t="str">
        <f t="shared" si="485"/>
        <v>32 z wireless receiver</v>
      </c>
      <c r="G782" s="211" t="str">
        <f t="shared" si="486"/>
        <v>Récepteur sans fil de 32 z</v>
      </c>
      <c r="H782" s="211" t="str">
        <f t="shared" si="487"/>
        <v>32 z wireless receiver</v>
      </c>
      <c r="I782" s="211" t="str">
        <f t="shared" si="517"/>
        <v>Récepteur sans fil de 32 z</v>
      </c>
      <c r="J782" s="211" t="str">
        <f t="shared" si="488"/>
        <v/>
      </c>
      <c r="K782" s="211" t="str">
        <f t="shared" si="489"/>
        <v/>
      </c>
      <c r="L782" s="211" t="str">
        <f t="shared" si="518"/>
        <v>Inventory</v>
      </c>
      <c r="M782" s="211" t="str">
        <f t="shared" si="490"/>
        <v>NO</v>
      </c>
      <c r="N782" s="211" t="str">
        <f t="shared" si="491"/>
        <v>Product</v>
      </c>
      <c r="O782" s="211" t="str">
        <f t="shared" si="492"/>
        <v>Misc</v>
      </c>
      <c r="P782" s="211" t="str">
        <f t="shared" si="493"/>
        <v>One Time</v>
      </c>
      <c r="Q782" s="349">
        <v>43930</v>
      </c>
      <c r="R782" s="349"/>
      <c r="S782" s="211" t="str">
        <f t="shared" si="494"/>
        <v>YES</v>
      </c>
      <c r="T782" s="211" t="str">
        <f t="shared" si="495"/>
        <v>NO</v>
      </c>
      <c r="U782" s="211" t="str">
        <f t="shared" si="496"/>
        <v>NO</v>
      </c>
      <c r="V782" s="211" t="str">
        <f t="shared" si="497"/>
        <v>NO</v>
      </c>
      <c r="W782" s="211" t="str">
        <f t="shared" si="498"/>
        <v>NO</v>
      </c>
      <c r="X782" s="211">
        <v>0</v>
      </c>
      <c r="Y782" s="211" t="s">
        <v>3277</v>
      </c>
      <c r="Z782" s="211" t="s">
        <v>3275</v>
      </c>
      <c r="AA782" s="211" t="s">
        <v>3319</v>
      </c>
      <c r="AB782" s="211" t="s">
        <v>3286</v>
      </c>
      <c r="AC782" s="211" t="s">
        <v>3286</v>
      </c>
      <c r="AD782" s="211" t="s">
        <v>3320</v>
      </c>
      <c r="AE782" s="211">
        <f t="shared" si="499"/>
        <v>0</v>
      </c>
      <c r="AF782" s="211" t="str">
        <f t="shared" si="500"/>
        <v/>
      </c>
      <c r="AG782" s="211" t="str">
        <f t="shared" si="501"/>
        <v/>
      </c>
      <c r="AH782" s="211" t="str">
        <f t="shared" si="521"/>
        <v>X</v>
      </c>
      <c r="AI782" s="211" t="str">
        <f t="shared" si="502"/>
        <v/>
      </c>
      <c r="AJ782" s="211" t="str">
        <f t="shared" si="503"/>
        <v/>
      </c>
      <c r="AK782" s="211" t="str">
        <f t="shared" si="504"/>
        <v/>
      </c>
      <c r="AL782" s="211" t="str">
        <f t="shared" si="505"/>
        <v/>
      </c>
      <c r="AM782" s="211" t="str">
        <f t="shared" si="506"/>
        <v/>
      </c>
      <c r="AN782" s="211" t="str">
        <f t="shared" si="507"/>
        <v>No</v>
      </c>
      <c r="AO782" s="211" t="str">
        <f t="shared" si="508"/>
        <v>Yes</v>
      </c>
      <c r="AP782" s="211" t="str">
        <f t="shared" si="509"/>
        <v>No</v>
      </c>
      <c r="AQ782" s="211" t="str">
        <f t="shared" si="510"/>
        <v/>
      </c>
      <c r="AR782" s="211" t="str">
        <f t="shared" si="511"/>
        <v/>
      </c>
      <c r="AS782" s="211" t="str">
        <f t="shared" si="512"/>
        <v/>
      </c>
      <c r="AT782" s="211" t="str">
        <f t="shared" si="513"/>
        <v/>
      </c>
      <c r="AU782" s="211" t="str">
        <f t="shared" si="514"/>
        <v/>
      </c>
      <c r="AV782" s="211" t="str">
        <f t="shared" si="515"/>
        <v/>
      </c>
      <c r="AW782" s="211" t="str">
        <f t="shared" si="516"/>
        <v/>
      </c>
      <c r="AX782" s="211" t="str">
        <f t="shared" si="519"/>
        <v>NO</v>
      </c>
      <c r="AY782" s="125" t="str">
        <f t="shared" si="520"/>
        <v/>
      </c>
    </row>
    <row r="783" spans="1:51" s="211" customFormat="1" x14ac:dyDescent="0.25">
      <c r="A783" s="211" t="s">
        <v>2340</v>
      </c>
      <c r="B783" s="211" t="s">
        <v>2340</v>
      </c>
      <c r="C783" s="211" t="str">
        <f t="shared" si="482"/>
        <v>DSL FILTER</v>
      </c>
      <c r="D783" s="211" t="str">
        <f t="shared" si="483"/>
        <v>FILTRE DSL</v>
      </c>
      <c r="E783" s="211" t="str">
        <f t="shared" si="484"/>
        <v/>
      </c>
      <c r="F783" s="211" t="str">
        <f t="shared" si="485"/>
        <v>DSL FILTER</v>
      </c>
      <c r="G783" s="211" t="str">
        <f t="shared" si="486"/>
        <v>FILTRE DSL</v>
      </c>
      <c r="H783" s="211" t="str">
        <f t="shared" si="487"/>
        <v>DSL FILTER</v>
      </c>
      <c r="I783" s="211" t="str">
        <f t="shared" si="517"/>
        <v>FILTRE DSL</v>
      </c>
      <c r="J783" s="211" t="str">
        <f t="shared" si="488"/>
        <v/>
      </c>
      <c r="K783" s="211" t="str">
        <f t="shared" si="489"/>
        <v/>
      </c>
      <c r="L783" s="211" t="str">
        <f t="shared" si="518"/>
        <v>Inventory</v>
      </c>
      <c r="M783" s="211" t="str">
        <f t="shared" si="490"/>
        <v>NO</v>
      </c>
      <c r="N783" s="211" t="str">
        <f t="shared" si="491"/>
        <v>Product</v>
      </c>
      <c r="O783" s="211" t="str">
        <f t="shared" si="492"/>
        <v>Misc</v>
      </c>
      <c r="P783" s="211" t="str">
        <f t="shared" si="493"/>
        <v>One Time</v>
      </c>
      <c r="Q783" s="349">
        <v>43930</v>
      </c>
      <c r="R783" s="349"/>
      <c r="S783" s="211" t="str">
        <f t="shared" si="494"/>
        <v>NO</v>
      </c>
      <c r="T783" s="211" t="str">
        <f t="shared" si="495"/>
        <v>NO</v>
      </c>
      <c r="U783" s="211" t="str">
        <f t="shared" si="496"/>
        <v>NO</v>
      </c>
      <c r="V783" s="211" t="str">
        <f t="shared" si="497"/>
        <v>NO</v>
      </c>
      <c r="W783" s="211" t="str">
        <f t="shared" si="498"/>
        <v>NO</v>
      </c>
      <c r="X783" s="211">
        <v>0</v>
      </c>
      <c r="Y783" s="211" t="s">
        <v>3277</v>
      </c>
      <c r="Z783" s="211" t="s">
        <v>3275</v>
      </c>
      <c r="AA783" s="211" t="s">
        <v>3319</v>
      </c>
      <c r="AB783" s="211" t="s">
        <v>3286</v>
      </c>
      <c r="AC783" s="211" t="s">
        <v>3286</v>
      </c>
      <c r="AD783" s="211" t="s">
        <v>3320</v>
      </c>
      <c r="AE783" s="211">
        <f t="shared" si="499"/>
        <v>0</v>
      </c>
      <c r="AF783" s="211" t="str">
        <f t="shared" si="500"/>
        <v/>
      </c>
      <c r="AG783" s="211" t="str">
        <f t="shared" si="501"/>
        <v/>
      </c>
      <c r="AH783" s="211" t="str">
        <f t="shared" si="521"/>
        <v/>
      </c>
      <c r="AI783" s="211" t="str">
        <f t="shared" si="502"/>
        <v/>
      </c>
      <c r="AJ783" s="211" t="str">
        <f t="shared" si="503"/>
        <v/>
      </c>
      <c r="AK783" s="211" t="str">
        <f t="shared" si="504"/>
        <v/>
      </c>
      <c r="AL783" s="211" t="str">
        <f t="shared" si="505"/>
        <v/>
      </c>
      <c r="AM783" s="211" t="str">
        <f t="shared" si="506"/>
        <v/>
      </c>
      <c r="AN783" s="211" t="str">
        <f t="shared" si="507"/>
        <v>No</v>
      </c>
      <c r="AO783" s="211" t="str">
        <f t="shared" si="508"/>
        <v>Yes</v>
      </c>
      <c r="AP783" s="211" t="str">
        <f t="shared" si="509"/>
        <v>No</v>
      </c>
      <c r="AQ783" s="211" t="str">
        <f t="shared" si="510"/>
        <v/>
      </c>
      <c r="AR783" s="211" t="str">
        <f t="shared" si="511"/>
        <v/>
      </c>
      <c r="AS783" s="211" t="str">
        <f t="shared" si="512"/>
        <v/>
      </c>
      <c r="AT783" s="211" t="str">
        <f t="shared" si="513"/>
        <v/>
      </c>
      <c r="AU783" s="211" t="str">
        <f t="shared" si="514"/>
        <v/>
      </c>
      <c r="AV783" s="211" t="str">
        <f t="shared" si="515"/>
        <v/>
      </c>
      <c r="AW783" s="211" t="str">
        <f t="shared" si="516"/>
        <v/>
      </c>
      <c r="AX783" s="211" t="str">
        <f t="shared" si="519"/>
        <v>NO</v>
      </c>
      <c r="AY783" s="125" t="str">
        <f t="shared" si="520"/>
        <v/>
      </c>
    </row>
    <row r="784" spans="1:51" s="211" customFormat="1" x14ac:dyDescent="0.25">
      <c r="A784" s="211" t="s">
        <v>2342</v>
      </c>
      <c r="B784" s="211" t="s">
        <v>2342</v>
      </c>
      <c r="C784" s="211" t="str">
        <f t="shared" si="482"/>
        <v>AlarmCare Pendant 2 Services</v>
      </c>
      <c r="D784" s="211" t="str">
        <f t="shared" si="483"/>
        <v>AlarmCare Pendentif 2 Services</v>
      </c>
      <c r="E784" s="211" t="str">
        <f t="shared" si="484"/>
        <v/>
      </c>
      <c r="F784" s="211" t="str">
        <f t="shared" si="485"/>
        <v>AlarmCare Pendant 2 Services</v>
      </c>
      <c r="G784" s="211" t="str">
        <f t="shared" si="486"/>
        <v>AlarmCare Pendentif 2 Services</v>
      </c>
      <c r="H784" s="211" t="str">
        <f t="shared" si="487"/>
        <v>AlarmCare Pendant 2 Services</v>
      </c>
      <c r="I784" s="211" t="str">
        <f t="shared" si="517"/>
        <v>AlarmCare Pendentif 2 Services</v>
      </c>
      <c r="J784" s="211" t="str">
        <f t="shared" si="488"/>
        <v/>
      </c>
      <c r="K784" s="211" t="str">
        <f t="shared" si="489"/>
        <v/>
      </c>
      <c r="L784" s="211" t="str">
        <f t="shared" si="518"/>
        <v>Service</v>
      </c>
      <c r="M784" s="211" t="str">
        <f t="shared" si="490"/>
        <v>NO</v>
      </c>
      <c r="N784" s="211" t="str">
        <f t="shared" si="491"/>
        <v>Product</v>
      </c>
      <c r="O784" s="211" t="str">
        <f t="shared" si="492"/>
        <v>Service</v>
      </c>
      <c r="P784" s="211" t="str">
        <f t="shared" si="493"/>
        <v>RMR</v>
      </c>
      <c r="Q784" s="349">
        <v>43930</v>
      </c>
      <c r="R784" s="349"/>
      <c r="S784" s="211" t="str">
        <f t="shared" si="494"/>
        <v>NO</v>
      </c>
      <c r="T784" s="211" t="str">
        <f t="shared" si="495"/>
        <v>NO</v>
      </c>
      <c r="U784" s="211" t="str">
        <f t="shared" si="496"/>
        <v>NO</v>
      </c>
      <c r="V784" s="211" t="str">
        <f t="shared" si="497"/>
        <v>NO</v>
      </c>
      <c r="W784" s="211" t="str">
        <f t="shared" si="498"/>
        <v>NO</v>
      </c>
      <c r="X784" s="211">
        <v>0</v>
      </c>
      <c r="Y784" s="211" t="s">
        <v>3277</v>
      </c>
      <c r="Z784" s="211" t="s">
        <v>3275</v>
      </c>
      <c r="AA784" s="211" t="s">
        <v>3319</v>
      </c>
      <c r="AB784" s="211" t="s">
        <v>3286</v>
      </c>
      <c r="AC784" s="211" t="s">
        <v>3286</v>
      </c>
      <c r="AD784" s="211" t="s">
        <v>3320</v>
      </c>
      <c r="AE784" s="211">
        <f t="shared" si="499"/>
        <v>0</v>
      </c>
      <c r="AF784" s="211" t="str">
        <f t="shared" si="500"/>
        <v>Service</v>
      </c>
      <c r="AG784" s="211" t="str">
        <f t="shared" si="501"/>
        <v/>
      </c>
      <c r="AH784" s="211" t="str">
        <f t="shared" si="521"/>
        <v/>
      </c>
      <c r="AI784" s="211" t="str">
        <f t="shared" si="502"/>
        <v/>
      </c>
      <c r="AJ784" s="211" t="str">
        <f t="shared" si="503"/>
        <v/>
      </c>
      <c r="AK784" s="211" t="str">
        <f t="shared" si="504"/>
        <v/>
      </c>
      <c r="AL784" s="211" t="str">
        <f t="shared" si="505"/>
        <v/>
      </c>
      <c r="AM784" s="211" t="str">
        <f t="shared" si="506"/>
        <v/>
      </c>
      <c r="AN784" s="211" t="str">
        <f t="shared" si="507"/>
        <v>No</v>
      </c>
      <c r="AO784" s="211" t="str">
        <f t="shared" si="508"/>
        <v>Yes</v>
      </c>
      <c r="AP784" s="211" t="str">
        <f t="shared" si="509"/>
        <v>No</v>
      </c>
      <c r="AQ784" s="211" t="str">
        <f t="shared" si="510"/>
        <v/>
      </c>
      <c r="AR784" s="211" t="str">
        <f t="shared" si="511"/>
        <v/>
      </c>
      <c r="AS784" s="211" t="str">
        <f t="shared" si="512"/>
        <v/>
      </c>
      <c r="AT784" s="211" t="str">
        <f t="shared" si="513"/>
        <v/>
      </c>
      <c r="AU784" s="211" t="str">
        <f t="shared" si="514"/>
        <v/>
      </c>
      <c r="AV784" s="211" t="str">
        <f t="shared" si="515"/>
        <v/>
      </c>
      <c r="AW784" s="211" t="str">
        <f t="shared" si="516"/>
        <v/>
      </c>
      <c r="AX784" s="211" t="str">
        <f t="shared" si="519"/>
        <v>NO</v>
      </c>
      <c r="AY784" s="125" t="str">
        <f t="shared" si="520"/>
        <v/>
      </c>
    </row>
    <row r="785" spans="1:51" s="211" customFormat="1" x14ac:dyDescent="0.25">
      <c r="A785" s="211" t="s">
        <v>3776</v>
      </c>
      <c r="B785" s="211" t="s">
        <v>3776</v>
      </c>
      <c r="C785" s="211" t="str">
        <f t="shared" si="482"/>
        <v>Entriprise Security Console</v>
      </c>
      <c r="D785" s="211" t="str">
        <f t="shared" si="483"/>
        <v>Console de sécurité Entriprise</v>
      </c>
      <c r="E785" s="211" t="str">
        <f t="shared" si="484"/>
        <v/>
      </c>
      <c r="F785" s="211" t="str">
        <f t="shared" si="485"/>
        <v>Entriprise Security Console</v>
      </c>
      <c r="G785" s="211" t="str">
        <f t="shared" si="486"/>
        <v>Console de sécurité Entriprise</v>
      </c>
      <c r="H785" s="211" t="str">
        <f t="shared" si="487"/>
        <v>Entriprise Security Console</v>
      </c>
      <c r="I785" s="211" t="str">
        <f t="shared" si="517"/>
        <v>Console de sécurité Entriprise</v>
      </c>
      <c r="J785" s="211" t="str">
        <f t="shared" si="488"/>
        <v/>
      </c>
      <c r="K785" s="211" t="str">
        <f t="shared" si="489"/>
        <v/>
      </c>
      <c r="L785" s="211" t="str">
        <f t="shared" si="518"/>
        <v>Inventory</v>
      </c>
      <c r="M785" s="211" t="str">
        <f t="shared" si="490"/>
        <v>NO</v>
      </c>
      <c r="N785" s="211" t="str">
        <f t="shared" si="491"/>
        <v>Product</v>
      </c>
      <c r="O785" s="211" t="str">
        <f t="shared" si="492"/>
        <v>Misc</v>
      </c>
      <c r="P785" s="211" t="str">
        <f t="shared" si="493"/>
        <v>One Time</v>
      </c>
      <c r="Q785" s="349">
        <v>43930</v>
      </c>
      <c r="R785" s="349"/>
      <c r="S785" s="211" t="str">
        <f t="shared" si="494"/>
        <v>YES</v>
      </c>
      <c r="T785" s="211" t="str">
        <f t="shared" si="495"/>
        <v>NO</v>
      </c>
      <c r="U785" s="211" t="str">
        <f t="shared" si="496"/>
        <v>NO</v>
      </c>
      <c r="V785" s="211" t="str">
        <f t="shared" si="497"/>
        <v>NO</v>
      </c>
      <c r="W785" s="211" t="str">
        <f t="shared" si="498"/>
        <v>NO</v>
      </c>
      <c r="X785" s="211">
        <v>0</v>
      </c>
      <c r="Y785" s="211" t="s">
        <v>3277</v>
      </c>
      <c r="Z785" s="211" t="s">
        <v>3275</v>
      </c>
      <c r="AA785" s="211" t="s">
        <v>3319</v>
      </c>
      <c r="AB785" s="211" t="s">
        <v>3286</v>
      </c>
      <c r="AC785" s="211" t="s">
        <v>3286</v>
      </c>
      <c r="AD785" s="211" t="s">
        <v>3320</v>
      </c>
      <c r="AE785" s="211">
        <f t="shared" si="499"/>
        <v>0</v>
      </c>
      <c r="AF785" s="211" t="str">
        <f t="shared" si="500"/>
        <v>Service</v>
      </c>
      <c r="AG785" s="211" t="str">
        <f t="shared" si="501"/>
        <v/>
      </c>
      <c r="AH785" s="211" t="str">
        <f t="shared" si="521"/>
        <v>X</v>
      </c>
      <c r="AI785" s="211" t="str">
        <f t="shared" si="502"/>
        <v/>
      </c>
      <c r="AJ785" s="211" t="str">
        <f t="shared" si="503"/>
        <v/>
      </c>
      <c r="AK785" s="211" t="str">
        <f t="shared" si="504"/>
        <v/>
      </c>
      <c r="AL785" s="211" t="str">
        <f t="shared" si="505"/>
        <v/>
      </c>
      <c r="AM785" s="211" t="str">
        <f t="shared" si="506"/>
        <v/>
      </c>
      <c r="AN785" s="211" t="str">
        <f t="shared" si="507"/>
        <v>No</v>
      </c>
      <c r="AO785" s="211" t="str">
        <f t="shared" si="508"/>
        <v>Yes</v>
      </c>
      <c r="AP785" s="211" t="str">
        <f t="shared" si="509"/>
        <v>No</v>
      </c>
      <c r="AQ785" s="211" t="str">
        <f t="shared" si="510"/>
        <v/>
      </c>
      <c r="AR785" s="211" t="str">
        <f t="shared" si="511"/>
        <v/>
      </c>
      <c r="AS785" s="211" t="str">
        <f t="shared" si="512"/>
        <v/>
      </c>
      <c r="AT785" s="211" t="str">
        <f t="shared" si="513"/>
        <v/>
      </c>
      <c r="AU785" s="211" t="str">
        <f t="shared" si="514"/>
        <v/>
      </c>
      <c r="AV785" s="211" t="str">
        <f t="shared" si="515"/>
        <v/>
      </c>
      <c r="AW785" s="211" t="str">
        <f t="shared" si="516"/>
        <v/>
      </c>
      <c r="AX785" s="211" t="str">
        <f t="shared" si="519"/>
        <v>NO</v>
      </c>
      <c r="AY785" s="125" t="str">
        <f t="shared" si="520"/>
        <v/>
      </c>
    </row>
    <row r="786" spans="1:51" s="211" customFormat="1" x14ac:dyDescent="0.25">
      <c r="A786" s="211" t="s">
        <v>3741</v>
      </c>
      <c r="B786" s="211" t="s">
        <v>3741</v>
      </c>
      <c r="C786" s="211" t="str">
        <f t="shared" si="482"/>
        <v>Equipment Service Charge</v>
      </c>
      <c r="D786" s="211" t="str">
        <f t="shared" si="483"/>
        <v>Frais de service d’équipement</v>
      </c>
      <c r="E786" s="211" t="str">
        <f t="shared" si="484"/>
        <v/>
      </c>
      <c r="F786" s="211" t="str">
        <f t="shared" si="485"/>
        <v>Equipment Service Charge</v>
      </c>
      <c r="G786" s="211" t="str">
        <f t="shared" si="486"/>
        <v>Frais de service d’équipement</v>
      </c>
      <c r="H786" s="211" t="str">
        <f t="shared" si="487"/>
        <v>Equipment Service Charge</v>
      </c>
      <c r="I786" s="211" t="str">
        <f t="shared" si="517"/>
        <v>Frais de service d’équipement</v>
      </c>
      <c r="J786" s="211" t="str">
        <f t="shared" si="488"/>
        <v/>
      </c>
      <c r="K786" s="211" t="str">
        <f t="shared" si="489"/>
        <v/>
      </c>
      <c r="L786" s="211" t="str">
        <f t="shared" si="518"/>
        <v>Inventory</v>
      </c>
      <c r="M786" s="211" t="str">
        <f t="shared" si="490"/>
        <v>NO</v>
      </c>
      <c r="N786" s="211" t="str">
        <f t="shared" si="491"/>
        <v>Product</v>
      </c>
      <c r="O786" s="211" t="str">
        <f t="shared" si="492"/>
        <v>Misc</v>
      </c>
      <c r="P786" s="211" t="str">
        <f t="shared" si="493"/>
        <v>One Time</v>
      </c>
      <c r="Q786" s="349">
        <v>43930</v>
      </c>
      <c r="R786" s="349"/>
      <c r="S786" s="211" t="str">
        <f t="shared" si="494"/>
        <v>NO</v>
      </c>
      <c r="T786" s="211" t="str">
        <f t="shared" si="495"/>
        <v>NO</v>
      </c>
      <c r="U786" s="211" t="str">
        <f t="shared" si="496"/>
        <v>NO</v>
      </c>
      <c r="V786" s="211" t="str">
        <f t="shared" si="497"/>
        <v>NO</v>
      </c>
      <c r="W786" s="211" t="str">
        <f t="shared" si="498"/>
        <v>NO</v>
      </c>
      <c r="X786" s="211">
        <v>0</v>
      </c>
      <c r="Y786" s="211" t="s">
        <v>3277</v>
      </c>
      <c r="Z786" s="211" t="s">
        <v>3275</v>
      </c>
      <c r="AA786" s="211" t="s">
        <v>3319</v>
      </c>
      <c r="AB786" s="211" t="s">
        <v>3286</v>
      </c>
      <c r="AC786" s="211" t="s">
        <v>3286</v>
      </c>
      <c r="AD786" s="211" t="s">
        <v>3320</v>
      </c>
      <c r="AE786" s="211">
        <f t="shared" si="499"/>
        <v>0</v>
      </c>
      <c r="AF786" s="211" t="str">
        <f t="shared" si="500"/>
        <v>Service</v>
      </c>
      <c r="AG786" s="211" t="str">
        <f t="shared" si="501"/>
        <v/>
      </c>
      <c r="AH786" s="211" t="str">
        <f t="shared" si="521"/>
        <v/>
      </c>
      <c r="AI786" s="211" t="str">
        <f t="shared" si="502"/>
        <v/>
      </c>
      <c r="AJ786" s="211" t="str">
        <f t="shared" si="503"/>
        <v/>
      </c>
      <c r="AK786" s="211" t="str">
        <f t="shared" si="504"/>
        <v/>
      </c>
      <c r="AL786" s="211" t="str">
        <f t="shared" si="505"/>
        <v/>
      </c>
      <c r="AM786" s="211" t="str">
        <f t="shared" si="506"/>
        <v/>
      </c>
      <c r="AN786" s="211" t="str">
        <f t="shared" si="507"/>
        <v>No</v>
      </c>
      <c r="AO786" s="211" t="str">
        <f t="shared" si="508"/>
        <v>Yes</v>
      </c>
      <c r="AP786" s="211" t="str">
        <f t="shared" si="509"/>
        <v>No</v>
      </c>
      <c r="AQ786" s="211" t="str">
        <f t="shared" si="510"/>
        <v/>
      </c>
      <c r="AR786" s="211" t="str">
        <f t="shared" si="511"/>
        <v/>
      </c>
      <c r="AS786" s="211" t="str">
        <f t="shared" si="512"/>
        <v/>
      </c>
      <c r="AT786" s="211" t="str">
        <f t="shared" si="513"/>
        <v/>
      </c>
      <c r="AU786" s="211" t="str">
        <f t="shared" si="514"/>
        <v/>
      </c>
      <c r="AV786" s="211" t="str">
        <f t="shared" si="515"/>
        <v/>
      </c>
      <c r="AW786" s="211" t="str">
        <f t="shared" si="516"/>
        <v/>
      </c>
      <c r="AX786" s="211" t="str">
        <f t="shared" si="519"/>
        <v>NO</v>
      </c>
      <c r="AY786" s="125" t="str">
        <f t="shared" si="520"/>
        <v/>
      </c>
    </row>
    <row r="787" spans="1:51" s="211" customFormat="1" x14ac:dyDescent="0.25">
      <c r="A787" s="211" t="s">
        <v>2385</v>
      </c>
      <c r="B787" s="211" t="s">
        <v>2385</v>
      </c>
      <c r="C787" s="211" t="str">
        <f t="shared" si="482"/>
        <v>AlarmVoice Services</v>
      </c>
      <c r="D787" s="211" t="str">
        <f t="shared" si="483"/>
        <v>Services AlarmVoice</v>
      </c>
      <c r="E787" s="211" t="str">
        <f t="shared" si="484"/>
        <v/>
      </c>
      <c r="F787" s="211" t="str">
        <f t="shared" si="485"/>
        <v>AlarmVoice Services</v>
      </c>
      <c r="G787" s="211" t="str">
        <f t="shared" si="486"/>
        <v>Services AlarmVoice</v>
      </c>
      <c r="H787" s="211" t="str">
        <f t="shared" si="487"/>
        <v>AlarmVoice Services</v>
      </c>
      <c r="I787" s="211" t="str">
        <f t="shared" si="517"/>
        <v>Services AlarmVoice</v>
      </c>
      <c r="J787" s="211" t="str">
        <f t="shared" si="488"/>
        <v/>
      </c>
      <c r="K787" s="211" t="str">
        <f t="shared" si="489"/>
        <v>EVSD</v>
      </c>
      <c r="L787" s="211" t="str">
        <f t="shared" si="518"/>
        <v>Service</v>
      </c>
      <c r="M787" s="211" t="str">
        <f t="shared" si="490"/>
        <v>NO</v>
      </c>
      <c r="N787" s="211" t="str">
        <f t="shared" si="491"/>
        <v>Product</v>
      </c>
      <c r="O787" s="211" t="str">
        <f t="shared" si="492"/>
        <v>Service</v>
      </c>
      <c r="P787" s="211" t="str">
        <f t="shared" si="493"/>
        <v>One Time</v>
      </c>
      <c r="Q787" s="349">
        <v>43930</v>
      </c>
      <c r="R787" s="349"/>
      <c r="S787" s="211" t="str">
        <f t="shared" si="494"/>
        <v>NO</v>
      </c>
      <c r="T787" s="211" t="str">
        <f t="shared" si="495"/>
        <v>NO</v>
      </c>
      <c r="U787" s="211" t="str">
        <f t="shared" si="496"/>
        <v>NO</v>
      </c>
      <c r="V787" s="211" t="str">
        <f t="shared" si="497"/>
        <v>NO</v>
      </c>
      <c r="W787" s="211" t="str">
        <f t="shared" si="498"/>
        <v>NO</v>
      </c>
      <c r="X787" s="211">
        <v>0</v>
      </c>
      <c r="Y787" s="211" t="s">
        <v>3277</v>
      </c>
      <c r="Z787" s="211" t="s">
        <v>3275</v>
      </c>
      <c r="AA787" s="211" t="s">
        <v>3319</v>
      </c>
      <c r="AB787" s="211" t="s">
        <v>3286</v>
      </c>
      <c r="AC787" s="211" t="s">
        <v>3286</v>
      </c>
      <c r="AD787" s="211" t="s">
        <v>3320</v>
      </c>
      <c r="AE787" s="211" t="str">
        <f t="shared" si="499"/>
        <v>Service</v>
      </c>
      <c r="AF787" s="211" t="str">
        <f t="shared" si="500"/>
        <v>Service</v>
      </c>
      <c r="AG787" s="211" t="str">
        <f t="shared" si="501"/>
        <v/>
      </c>
      <c r="AH787" s="211" t="str">
        <f t="shared" si="521"/>
        <v/>
      </c>
      <c r="AI787" s="211" t="str">
        <f t="shared" si="502"/>
        <v/>
      </c>
      <c r="AJ787" s="211" t="str">
        <f t="shared" si="503"/>
        <v/>
      </c>
      <c r="AK787" s="211" t="str">
        <f t="shared" si="504"/>
        <v/>
      </c>
      <c r="AL787" s="211" t="str">
        <f t="shared" si="505"/>
        <v/>
      </c>
      <c r="AM787" s="211" t="str">
        <f t="shared" si="506"/>
        <v/>
      </c>
      <c r="AN787" s="211" t="str">
        <f t="shared" si="507"/>
        <v>No</v>
      </c>
      <c r="AO787" s="211" t="str">
        <f t="shared" si="508"/>
        <v>Yes</v>
      </c>
      <c r="AP787" s="211" t="str">
        <f t="shared" si="509"/>
        <v>No</v>
      </c>
      <c r="AQ787" s="211" t="str">
        <f t="shared" si="510"/>
        <v/>
      </c>
      <c r="AR787" s="211" t="str">
        <f t="shared" si="511"/>
        <v/>
      </c>
      <c r="AS787" s="211" t="str">
        <f t="shared" si="512"/>
        <v/>
      </c>
      <c r="AT787" s="211" t="str">
        <f t="shared" si="513"/>
        <v/>
      </c>
      <c r="AU787" s="211" t="str">
        <f t="shared" si="514"/>
        <v/>
      </c>
      <c r="AV787" s="211" t="str">
        <f t="shared" si="515"/>
        <v/>
      </c>
      <c r="AW787" s="211" t="str">
        <f t="shared" si="516"/>
        <v/>
      </c>
      <c r="AX787" s="211" t="str">
        <f t="shared" si="519"/>
        <v>NO</v>
      </c>
      <c r="AY787" s="125" t="str">
        <f t="shared" si="520"/>
        <v/>
      </c>
    </row>
    <row r="788" spans="1:51" s="211" customFormat="1" x14ac:dyDescent="0.25">
      <c r="A788" s="211" t="s">
        <v>2386</v>
      </c>
      <c r="B788" s="211" t="s">
        <v>2386</v>
      </c>
      <c r="C788" s="211" t="str">
        <f t="shared" si="482"/>
        <v>AlarmVoice Services</v>
      </c>
      <c r="D788" s="211" t="str">
        <f t="shared" si="483"/>
        <v>Services AlarmVoice</v>
      </c>
      <c r="E788" s="211" t="str">
        <f t="shared" si="484"/>
        <v/>
      </c>
      <c r="F788" s="211" t="str">
        <f t="shared" si="485"/>
        <v>AlarmVoice Services</v>
      </c>
      <c r="G788" s="211" t="str">
        <f t="shared" si="486"/>
        <v>Services AlarmVoice</v>
      </c>
      <c r="H788" s="211" t="str">
        <f t="shared" si="487"/>
        <v>AlarmVoice Services</v>
      </c>
      <c r="I788" s="211" t="str">
        <f t="shared" si="517"/>
        <v>Services AlarmVoice</v>
      </c>
      <c r="J788" s="211" t="str">
        <f t="shared" si="488"/>
        <v/>
      </c>
      <c r="K788" s="211" t="str">
        <f t="shared" si="489"/>
        <v>EVSK</v>
      </c>
      <c r="L788" s="211" t="str">
        <f t="shared" si="518"/>
        <v>Service</v>
      </c>
      <c r="M788" s="211" t="str">
        <f t="shared" si="490"/>
        <v>NO</v>
      </c>
      <c r="N788" s="211" t="str">
        <f t="shared" si="491"/>
        <v>Product</v>
      </c>
      <c r="O788" s="211" t="str">
        <f t="shared" si="492"/>
        <v>Service</v>
      </c>
      <c r="P788" s="211" t="str">
        <f t="shared" si="493"/>
        <v>One Time</v>
      </c>
      <c r="Q788" s="349">
        <v>43930</v>
      </c>
      <c r="R788" s="349"/>
      <c r="S788" s="211" t="str">
        <f t="shared" si="494"/>
        <v>NO</v>
      </c>
      <c r="T788" s="211" t="str">
        <f t="shared" si="495"/>
        <v>NO</v>
      </c>
      <c r="U788" s="211" t="str">
        <f t="shared" si="496"/>
        <v>NO</v>
      </c>
      <c r="V788" s="211" t="str">
        <f t="shared" si="497"/>
        <v>NO</v>
      </c>
      <c r="W788" s="211" t="str">
        <f t="shared" si="498"/>
        <v>NO</v>
      </c>
      <c r="X788" s="211">
        <v>0</v>
      </c>
      <c r="Y788" s="211" t="s">
        <v>3277</v>
      </c>
      <c r="Z788" s="211" t="s">
        <v>3275</v>
      </c>
      <c r="AA788" s="211" t="s">
        <v>3319</v>
      </c>
      <c r="AB788" s="211" t="s">
        <v>3286</v>
      </c>
      <c r="AC788" s="211" t="s">
        <v>3286</v>
      </c>
      <c r="AD788" s="211" t="s">
        <v>3320</v>
      </c>
      <c r="AE788" s="211" t="str">
        <f t="shared" si="499"/>
        <v>Service</v>
      </c>
      <c r="AF788" s="211" t="str">
        <f t="shared" si="500"/>
        <v>Service</v>
      </c>
      <c r="AG788" s="211" t="str">
        <f t="shared" si="501"/>
        <v/>
      </c>
      <c r="AH788" s="211" t="str">
        <f t="shared" si="521"/>
        <v/>
      </c>
      <c r="AI788" s="211" t="str">
        <f t="shared" si="502"/>
        <v/>
      </c>
      <c r="AJ788" s="211" t="str">
        <f t="shared" si="503"/>
        <v/>
      </c>
      <c r="AK788" s="211" t="str">
        <f t="shared" si="504"/>
        <v/>
      </c>
      <c r="AL788" s="211" t="str">
        <f t="shared" si="505"/>
        <v/>
      </c>
      <c r="AM788" s="211" t="str">
        <f t="shared" si="506"/>
        <v/>
      </c>
      <c r="AN788" s="211" t="str">
        <f t="shared" si="507"/>
        <v>No</v>
      </c>
      <c r="AO788" s="211" t="str">
        <f t="shared" si="508"/>
        <v>Yes</v>
      </c>
      <c r="AP788" s="211" t="str">
        <f t="shared" si="509"/>
        <v>No</v>
      </c>
      <c r="AQ788" s="211" t="str">
        <f t="shared" si="510"/>
        <v/>
      </c>
      <c r="AR788" s="211" t="str">
        <f t="shared" si="511"/>
        <v/>
      </c>
      <c r="AS788" s="211" t="str">
        <f t="shared" si="512"/>
        <v/>
      </c>
      <c r="AT788" s="211" t="str">
        <f t="shared" si="513"/>
        <v/>
      </c>
      <c r="AU788" s="211" t="str">
        <f t="shared" si="514"/>
        <v/>
      </c>
      <c r="AV788" s="211" t="str">
        <f t="shared" si="515"/>
        <v/>
      </c>
      <c r="AW788" s="211" t="str">
        <f t="shared" si="516"/>
        <v/>
      </c>
      <c r="AX788" s="211" t="str">
        <f t="shared" si="519"/>
        <v>NO</v>
      </c>
      <c r="AY788" s="125" t="str">
        <f t="shared" si="520"/>
        <v/>
      </c>
    </row>
    <row r="789" spans="1:51" s="211" customFormat="1" x14ac:dyDescent="0.25">
      <c r="A789" s="211" t="s">
        <v>2345</v>
      </c>
      <c r="B789" s="211" t="s">
        <v>2345</v>
      </c>
      <c r="C789" s="211" t="str">
        <f t="shared" si="482"/>
        <v>EVS Control Unit</v>
      </c>
      <c r="D789" s="211" t="str">
        <f t="shared" si="483"/>
        <v>Unité de contrôle EVS</v>
      </c>
      <c r="E789" s="211" t="str">
        <f t="shared" si="484"/>
        <v/>
      </c>
      <c r="F789" s="211" t="str">
        <f t="shared" si="485"/>
        <v>EVS Control Unit</v>
      </c>
      <c r="G789" s="211" t="str">
        <f t="shared" si="486"/>
        <v>Unité de contrôle EVS</v>
      </c>
      <c r="H789" s="211" t="str">
        <f t="shared" si="487"/>
        <v>EVS Control Unit</v>
      </c>
      <c r="I789" s="211" t="str">
        <f t="shared" si="517"/>
        <v>Unité de contrôle EVS</v>
      </c>
      <c r="J789" s="211" t="str">
        <f t="shared" si="488"/>
        <v/>
      </c>
      <c r="K789" s="211" t="str">
        <f t="shared" si="489"/>
        <v/>
      </c>
      <c r="L789" s="211" t="str">
        <f t="shared" si="518"/>
        <v>Inventory</v>
      </c>
      <c r="M789" s="211" t="str">
        <f t="shared" si="490"/>
        <v>NO</v>
      </c>
      <c r="N789" s="211" t="str">
        <f t="shared" si="491"/>
        <v>Product</v>
      </c>
      <c r="O789" s="211" t="str">
        <f t="shared" si="492"/>
        <v>Panel</v>
      </c>
      <c r="P789" s="211" t="str">
        <f t="shared" si="493"/>
        <v>One Time</v>
      </c>
      <c r="Q789" s="349">
        <v>43930</v>
      </c>
      <c r="R789" s="349"/>
      <c r="S789" s="211" t="str">
        <f t="shared" si="494"/>
        <v>YES</v>
      </c>
      <c r="T789" s="211" t="str">
        <f t="shared" si="495"/>
        <v>NO</v>
      </c>
      <c r="U789" s="211" t="str">
        <f t="shared" si="496"/>
        <v>NO</v>
      </c>
      <c r="V789" s="211" t="str">
        <f t="shared" si="497"/>
        <v>NO</v>
      </c>
      <c r="W789" s="211" t="str">
        <f t="shared" si="498"/>
        <v>NO</v>
      </c>
      <c r="X789" s="211">
        <v>0</v>
      </c>
      <c r="Y789" s="211" t="s">
        <v>3277</v>
      </c>
      <c r="Z789" s="211" t="s">
        <v>3275</v>
      </c>
      <c r="AA789" s="211" t="s">
        <v>3319</v>
      </c>
      <c r="AB789" s="211" t="s">
        <v>3286</v>
      </c>
      <c r="AC789" s="211" t="s">
        <v>3286</v>
      </c>
      <c r="AD789" s="211" t="s">
        <v>3320</v>
      </c>
      <c r="AE789" s="211">
        <f t="shared" si="499"/>
        <v>0</v>
      </c>
      <c r="AF789" s="211" t="str">
        <f t="shared" si="500"/>
        <v/>
      </c>
      <c r="AG789" s="211" t="str">
        <f t="shared" si="501"/>
        <v/>
      </c>
      <c r="AH789" s="211" t="str">
        <f t="shared" si="521"/>
        <v/>
      </c>
      <c r="AI789" s="211" t="str">
        <f t="shared" si="502"/>
        <v/>
      </c>
      <c r="AJ789" s="211" t="str">
        <f t="shared" si="503"/>
        <v/>
      </c>
      <c r="AK789" s="211" t="str">
        <f t="shared" si="504"/>
        <v/>
      </c>
      <c r="AL789" s="211" t="str">
        <f t="shared" si="505"/>
        <v/>
      </c>
      <c r="AM789" s="211" t="str">
        <f t="shared" si="506"/>
        <v/>
      </c>
      <c r="AN789" s="211" t="str">
        <f t="shared" si="507"/>
        <v>No</v>
      </c>
      <c r="AO789" s="211" t="str">
        <f t="shared" si="508"/>
        <v>Yes</v>
      </c>
      <c r="AP789" s="211" t="str">
        <f t="shared" si="509"/>
        <v>No</v>
      </c>
      <c r="AQ789" s="211" t="str">
        <f t="shared" si="510"/>
        <v/>
      </c>
      <c r="AR789" s="211" t="str">
        <f t="shared" si="511"/>
        <v/>
      </c>
      <c r="AS789" s="211" t="str">
        <f t="shared" si="512"/>
        <v/>
      </c>
      <c r="AT789" s="211" t="str">
        <f t="shared" si="513"/>
        <v/>
      </c>
      <c r="AU789" s="211" t="str">
        <f t="shared" si="514"/>
        <v/>
      </c>
      <c r="AV789" s="211" t="str">
        <f t="shared" si="515"/>
        <v/>
      </c>
      <c r="AW789" s="211" t="str">
        <f t="shared" si="516"/>
        <v/>
      </c>
      <c r="AX789" s="211" t="str">
        <f t="shared" si="519"/>
        <v>NO</v>
      </c>
      <c r="AY789" s="125" t="str">
        <f t="shared" si="520"/>
        <v/>
      </c>
    </row>
    <row r="790" spans="1:51" s="211" customFormat="1" x14ac:dyDescent="0.25">
      <c r="A790" s="211" t="b">
        <v>0</v>
      </c>
      <c r="B790" s="211" t="b">
        <v>0</v>
      </c>
      <c r="C790" s="211" t="str">
        <f t="shared" si="482"/>
        <v>False Alarm Fee</v>
      </c>
      <c r="D790" s="211" t="str">
        <f t="shared" si="483"/>
        <v>Frais de fausse alarme</v>
      </c>
      <c r="E790" s="211" t="str">
        <f t="shared" si="484"/>
        <v/>
      </c>
      <c r="F790" s="211" t="str">
        <f t="shared" si="485"/>
        <v>False Alarm Fee</v>
      </c>
      <c r="G790" s="211">
        <f t="shared" si="486"/>
        <v>0</v>
      </c>
      <c r="H790" s="211" t="str">
        <f t="shared" si="487"/>
        <v>False Alarm Fee</v>
      </c>
      <c r="I790" s="211" t="str">
        <f t="shared" si="517"/>
        <v>Frais de fausse alarme</v>
      </c>
      <c r="J790" s="211" t="str">
        <f t="shared" si="488"/>
        <v/>
      </c>
      <c r="K790" s="211" t="str">
        <f t="shared" si="489"/>
        <v/>
      </c>
      <c r="L790" s="211" t="str">
        <f t="shared" si="518"/>
        <v>Service</v>
      </c>
      <c r="M790" s="211" t="str">
        <f t="shared" si="490"/>
        <v>NO</v>
      </c>
      <c r="N790" s="211" t="str">
        <f t="shared" si="491"/>
        <v>Product</v>
      </c>
      <c r="O790" s="211" t="str">
        <f t="shared" si="492"/>
        <v>Service</v>
      </c>
      <c r="P790" s="211" t="str">
        <f t="shared" si="493"/>
        <v>One Time</v>
      </c>
      <c r="Q790" s="349">
        <v>43930</v>
      </c>
      <c r="R790" s="349"/>
      <c r="S790" s="211" t="str">
        <f t="shared" si="494"/>
        <v>NO</v>
      </c>
      <c r="T790" s="211" t="str">
        <f t="shared" si="495"/>
        <v>NO</v>
      </c>
      <c r="U790" s="211" t="str">
        <f t="shared" si="496"/>
        <v>NO</v>
      </c>
      <c r="V790" s="211" t="str">
        <f t="shared" si="497"/>
        <v>NO</v>
      </c>
      <c r="W790" s="211" t="str">
        <f t="shared" si="498"/>
        <v>NO</v>
      </c>
      <c r="X790" s="211">
        <v>0</v>
      </c>
      <c r="Y790" s="211" t="s">
        <v>3277</v>
      </c>
      <c r="Z790" s="211" t="s">
        <v>3275</v>
      </c>
      <c r="AA790" s="211" t="s">
        <v>3319</v>
      </c>
      <c r="AB790" s="211" t="s">
        <v>3286</v>
      </c>
      <c r="AC790" s="211" t="s">
        <v>3286</v>
      </c>
      <c r="AD790" s="211" t="s">
        <v>3320</v>
      </c>
      <c r="AE790" s="211">
        <f t="shared" si="499"/>
        <v>0</v>
      </c>
      <c r="AF790" s="211" t="str">
        <f t="shared" si="500"/>
        <v>Service</v>
      </c>
      <c r="AG790" s="211" t="str">
        <f t="shared" si="501"/>
        <v/>
      </c>
      <c r="AH790" s="211" t="str">
        <f t="shared" si="521"/>
        <v/>
      </c>
      <c r="AI790" s="211" t="str">
        <f t="shared" si="502"/>
        <v/>
      </c>
      <c r="AJ790" s="211" t="str">
        <f t="shared" si="503"/>
        <v/>
      </c>
      <c r="AK790" s="211" t="str">
        <f t="shared" si="504"/>
        <v/>
      </c>
      <c r="AL790" s="211" t="str">
        <f t="shared" si="505"/>
        <v/>
      </c>
      <c r="AM790" s="211" t="str">
        <f t="shared" si="506"/>
        <v/>
      </c>
      <c r="AN790" s="211" t="str">
        <f t="shared" si="507"/>
        <v>No</v>
      </c>
      <c r="AO790" s="211" t="str">
        <f t="shared" si="508"/>
        <v>Yes</v>
      </c>
      <c r="AP790" s="211" t="str">
        <f t="shared" si="509"/>
        <v>No</v>
      </c>
      <c r="AQ790" s="211" t="str">
        <f t="shared" si="510"/>
        <v/>
      </c>
      <c r="AR790" s="211" t="str">
        <f t="shared" si="511"/>
        <v/>
      </c>
      <c r="AS790" s="211" t="str">
        <f t="shared" si="512"/>
        <v/>
      </c>
      <c r="AT790" s="211" t="str">
        <f t="shared" si="513"/>
        <v/>
      </c>
      <c r="AU790" s="211" t="str">
        <f t="shared" si="514"/>
        <v/>
      </c>
      <c r="AV790" s="211" t="str">
        <f t="shared" si="515"/>
        <v/>
      </c>
      <c r="AW790" s="211" t="str">
        <f t="shared" si="516"/>
        <v/>
      </c>
      <c r="AX790" s="211" t="str">
        <f t="shared" si="519"/>
        <v>NO</v>
      </c>
      <c r="AY790" s="125" t="str">
        <f t="shared" si="520"/>
        <v/>
      </c>
    </row>
    <row r="791" spans="1:51" s="211" customFormat="1" x14ac:dyDescent="0.25">
      <c r="A791" s="211" t="s">
        <v>3778</v>
      </c>
      <c r="B791" s="211" t="s">
        <v>3778</v>
      </c>
      <c r="C791" s="211" t="str">
        <f t="shared" si="482"/>
        <v>AlarmCare Services</v>
      </c>
      <c r="D791" s="211" t="str">
        <f t="shared" si="483"/>
        <v>Services AlarmCare</v>
      </c>
      <c r="E791" s="211" t="str">
        <f t="shared" si="484"/>
        <v/>
      </c>
      <c r="F791" s="211" t="str">
        <f t="shared" si="485"/>
        <v>AlarmCare Services</v>
      </c>
      <c r="G791" s="211" t="str">
        <f t="shared" si="486"/>
        <v>Services AlarmCare</v>
      </c>
      <c r="H791" s="211" t="str">
        <f t="shared" si="487"/>
        <v>AlarmCare Services</v>
      </c>
      <c r="I791" s="211" t="str">
        <f t="shared" si="517"/>
        <v>Services AlarmCare</v>
      </c>
      <c r="J791" s="211" t="str">
        <f t="shared" si="488"/>
        <v/>
      </c>
      <c r="K791" s="211" t="str">
        <f t="shared" si="489"/>
        <v>FS-130-CF</v>
      </c>
      <c r="L791" s="211" t="str">
        <f t="shared" si="518"/>
        <v>Service</v>
      </c>
      <c r="M791" s="211" t="str">
        <f t="shared" si="490"/>
        <v>NO</v>
      </c>
      <c r="N791" s="211" t="str">
        <f t="shared" si="491"/>
        <v>Product</v>
      </c>
      <c r="O791" s="211" t="str">
        <f t="shared" si="492"/>
        <v>Service</v>
      </c>
      <c r="P791" s="211" t="str">
        <f t="shared" si="493"/>
        <v>RMR</v>
      </c>
      <c r="Q791" s="349">
        <v>43930</v>
      </c>
      <c r="R791" s="349"/>
      <c r="S791" s="211" t="str">
        <f t="shared" si="494"/>
        <v>NO</v>
      </c>
      <c r="T791" s="211" t="str">
        <f t="shared" si="495"/>
        <v>NO</v>
      </c>
      <c r="U791" s="211" t="str">
        <f t="shared" si="496"/>
        <v>NO</v>
      </c>
      <c r="V791" s="211" t="str">
        <f t="shared" si="497"/>
        <v>NO</v>
      </c>
      <c r="W791" s="211" t="str">
        <f t="shared" si="498"/>
        <v>NO</v>
      </c>
      <c r="X791" s="211">
        <v>0</v>
      </c>
      <c r="Y791" s="211" t="s">
        <v>3277</v>
      </c>
      <c r="Z791" s="211" t="s">
        <v>3275</v>
      </c>
      <c r="AA791" s="211" t="s">
        <v>3319</v>
      </c>
      <c r="AB791" s="211" t="s">
        <v>3286</v>
      </c>
      <c r="AC791" s="211" t="s">
        <v>3286</v>
      </c>
      <c r="AD791" s="211" t="s">
        <v>3320</v>
      </c>
      <c r="AE791" s="211" t="str">
        <f t="shared" si="499"/>
        <v>Service</v>
      </c>
      <c r="AF791" s="211" t="str">
        <f t="shared" si="500"/>
        <v>Service</v>
      </c>
      <c r="AG791" s="211" t="str">
        <f t="shared" si="501"/>
        <v/>
      </c>
      <c r="AH791" s="211" t="str">
        <f t="shared" si="521"/>
        <v/>
      </c>
      <c r="AI791" s="211" t="str">
        <f t="shared" si="502"/>
        <v/>
      </c>
      <c r="AJ791" s="211" t="str">
        <f t="shared" si="503"/>
        <v/>
      </c>
      <c r="AK791" s="211" t="str">
        <f t="shared" si="504"/>
        <v/>
      </c>
      <c r="AL791" s="211" t="str">
        <f t="shared" si="505"/>
        <v/>
      </c>
      <c r="AM791" s="211" t="str">
        <f t="shared" si="506"/>
        <v/>
      </c>
      <c r="AN791" s="211" t="str">
        <f t="shared" si="507"/>
        <v>No</v>
      </c>
      <c r="AO791" s="211" t="str">
        <f t="shared" si="508"/>
        <v>Yes</v>
      </c>
      <c r="AP791" s="211" t="str">
        <f t="shared" si="509"/>
        <v>No</v>
      </c>
      <c r="AQ791" s="211" t="str">
        <f t="shared" si="510"/>
        <v/>
      </c>
      <c r="AR791" s="211" t="str">
        <f t="shared" si="511"/>
        <v/>
      </c>
      <c r="AS791" s="211" t="str">
        <f t="shared" si="512"/>
        <v/>
      </c>
      <c r="AT791" s="211" t="str">
        <f t="shared" si="513"/>
        <v/>
      </c>
      <c r="AU791" s="211" t="str">
        <f t="shared" si="514"/>
        <v/>
      </c>
      <c r="AV791" s="211" t="str">
        <f t="shared" si="515"/>
        <v/>
      </c>
      <c r="AW791" s="211" t="str">
        <f t="shared" si="516"/>
        <v/>
      </c>
      <c r="AX791" s="211" t="str">
        <f t="shared" si="519"/>
        <v>NO</v>
      </c>
      <c r="AY791" s="125" t="str">
        <f t="shared" si="520"/>
        <v/>
      </c>
    </row>
    <row r="792" spans="1:51" s="211" customFormat="1" x14ac:dyDescent="0.25">
      <c r="A792" s="211" t="s">
        <v>3779</v>
      </c>
      <c r="B792" s="211" t="s">
        <v>3779</v>
      </c>
      <c r="C792" s="211" t="str">
        <f t="shared" si="482"/>
        <v>Garage Door Installation Fee</v>
      </c>
      <c r="D792" s="211" t="str">
        <f t="shared" si="483"/>
        <v>Frais d’installation de porte de garage</v>
      </c>
      <c r="E792" s="211" t="str">
        <f t="shared" si="484"/>
        <v/>
      </c>
      <c r="F792" s="211" t="str">
        <f t="shared" si="485"/>
        <v>Garage Door Installation Fee</v>
      </c>
      <c r="G792" s="211" t="str">
        <f t="shared" si="486"/>
        <v>Frais d’installation de porte de garage</v>
      </c>
      <c r="H792" s="211" t="str">
        <f t="shared" si="487"/>
        <v>Garage Door Installation Fee</v>
      </c>
      <c r="I792" s="211" t="str">
        <f t="shared" si="517"/>
        <v>Frais d’installation de porte de garage</v>
      </c>
      <c r="J792" s="211" t="str">
        <f t="shared" si="488"/>
        <v/>
      </c>
      <c r="K792" s="211" t="str">
        <f t="shared" si="489"/>
        <v>GARAGEDR</v>
      </c>
      <c r="L792" s="211" t="str">
        <f t="shared" si="518"/>
        <v>Service</v>
      </c>
      <c r="M792" s="211" t="str">
        <f t="shared" si="490"/>
        <v>NO</v>
      </c>
      <c r="N792" s="211" t="str">
        <f t="shared" si="491"/>
        <v>Product</v>
      </c>
      <c r="O792" s="211" t="str">
        <f t="shared" si="492"/>
        <v>Service</v>
      </c>
      <c r="P792" s="211" t="str">
        <f t="shared" si="493"/>
        <v>One Time</v>
      </c>
      <c r="Q792" s="349">
        <v>43930</v>
      </c>
      <c r="R792" s="349"/>
      <c r="S792" s="211" t="str">
        <f t="shared" si="494"/>
        <v>NO</v>
      </c>
      <c r="T792" s="211" t="str">
        <f t="shared" si="495"/>
        <v>NO</v>
      </c>
      <c r="U792" s="211" t="str">
        <f t="shared" si="496"/>
        <v>NO</v>
      </c>
      <c r="V792" s="211" t="str">
        <f t="shared" si="497"/>
        <v>NO</v>
      </c>
      <c r="W792" s="211" t="str">
        <f t="shared" si="498"/>
        <v>NO</v>
      </c>
      <c r="X792" s="211">
        <v>0</v>
      </c>
      <c r="Y792" s="211" t="s">
        <v>3277</v>
      </c>
      <c r="Z792" s="211" t="s">
        <v>3275</v>
      </c>
      <c r="AA792" s="211" t="s">
        <v>3319</v>
      </c>
      <c r="AB792" s="211" t="s">
        <v>3286</v>
      </c>
      <c r="AC792" s="211" t="s">
        <v>3286</v>
      </c>
      <c r="AD792" s="211" t="s">
        <v>3320</v>
      </c>
      <c r="AE792" s="211">
        <f t="shared" si="499"/>
        <v>0</v>
      </c>
      <c r="AF792" s="211" t="str">
        <f t="shared" si="500"/>
        <v>Service</v>
      </c>
      <c r="AG792" s="211" t="str">
        <f t="shared" si="501"/>
        <v/>
      </c>
      <c r="AH792" s="211" t="str">
        <f t="shared" si="521"/>
        <v/>
      </c>
      <c r="AI792" s="211" t="str">
        <f t="shared" si="502"/>
        <v/>
      </c>
      <c r="AJ792" s="211" t="str">
        <f t="shared" si="503"/>
        <v/>
      </c>
      <c r="AK792" s="211" t="str">
        <f t="shared" si="504"/>
        <v/>
      </c>
      <c r="AL792" s="211" t="str">
        <f t="shared" si="505"/>
        <v/>
      </c>
      <c r="AM792" s="211" t="str">
        <f t="shared" si="506"/>
        <v/>
      </c>
      <c r="AN792" s="211" t="str">
        <f t="shared" si="507"/>
        <v>No</v>
      </c>
      <c r="AO792" s="211" t="str">
        <f t="shared" si="508"/>
        <v>Yes</v>
      </c>
      <c r="AP792" s="211" t="str">
        <f t="shared" si="509"/>
        <v>No</v>
      </c>
      <c r="AQ792" s="211" t="str">
        <f t="shared" si="510"/>
        <v/>
      </c>
      <c r="AR792" s="211" t="str">
        <f t="shared" si="511"/>
        <v/>
      </c>
      <c r="AS792" s="211" t="str">
        <f t="shared" si="512"/>
        <v/>
      </c>
      <c r="AT792" s="211" t="str">
        <f t="shared" si="513"/>
        <v/>
      </c>
      <c r="AU792" s="211" t="str">
        <f t="shared" si="514"/>
        <v/>
      </c>
      <c r="AV792" s="211" t="str">
        <f t="shared" si="515"/>
        <v/>
      </c>
      <c r="AW792" s="211" t="str">
        <f t="shared" si="516"/>
        <v/>
      </c>
      <c r="AX792" s="211" t="str">
        <f t="shared" si="519"/>
        <v>NO</v>
      </c>
      <c r="AY792" s="125" t="str">
        <f t="shared" si="520"/>
        <v/>
      </c>
    </row>
    <row r="793" spans="1:51" s="211" customFormat="1" x14ac:dyDescent="0.25">
      <c r="A793" s="211" t="s">
        <v>3700</v>
      </c>
      <c r="B793" s="211" t="s">
        <v>3700</v>
      </c>
      <c r="C793" s="211" t="str">
        <f t="shared" si="482"/>
        <v>GOODLIFE - 3 Months NC Monitoring</v>
      </c>
      <c r="D793" s="211" t="str">
        <f t="shared" si="483"/>
        <v>GOODLIFE - Surveillance NC de 3 mois</v>
      </c>
      <c r="E793" s="211" t="str">
        <f t="shared" si="484"/>
        <v/>
      </c>
      <c r="F793" s="211" t="str">
        <f t="shared" si="485"/>
        <v>GOODLIFE - 3 Months NC Monitoring</v>
      </c>
      <c r="G793" s="211" t="str">
        <f t="shared" si="486"/>
        <v>GOODLIFE - Surveillance NC de 3 mois</v>
      </c>
      <c r="H793" s="211" t="str">
        <f t="shared" si="487"/>
        <v>GOODLIFE - 3 Months NC Monitoring</v>
      </c>
      <c r="I793" s="211" t="str">
        <f t="shared" si="517"/>
        <v>GOODLIFE - Surveillance NC de 3 mois</v>
      </c>
      <c r="J793" s="211" t="str">
        <f t="shared" si="488"/>
        <v/>
      </c>
      <c r="K793" s="211" t="str">
        <f t="shared" si="489"/>
        <v/>
      </c>
      <c r="L793" s="211" t="str">
        <f t="shared" si="518"/>
        <v>Service</v>
      </c>
      <c r="M793" s="211" t="str">
        <f t="shared" si="490"/>
        <v>NO</v>
      </c>
      <c r="N793" s="211" t="str">
        <f t="shared" si="491"/>
        <v>Product</v>
      </c>
      <c r="O793" s="211" t="str">
        <f t="shared" si="492"/>
        <v>Promotion</v>
      </c>
      <c r="P793" s="211" t="str">
        <f t="shared" si="493"/>
        <v>One Time</v>
      </c>
      <c r="Q793" s="349">
        <v>43930</v>
      </c>
      <c r="R793" s="349"/>
      <c r="S793" s="211" t="str">
        <f t="shared" si="494"/>
        <v>NO</v>
      </c>
      <c r="T793" s="211" t="str">
        <f t="shared" si="495"/>
        <v>NO</v>
      </c>
      <c r="U793" s="211" t="str">
        <f t="shared" si="496"/>
        <v>NO</v>
      </c>
      <c r="V793" s="211" t="str">
        <f t="shared" si="497"/>
        <v>NO</v>
      </c>
      <c r="W793" s="211" t="str">
        <f t="shared" si="498"/>
        <v>NO</v>
      </c>
      <c r="X793" s="211">
        <v>0</v>
      </c>
      <c r="Y793" s="211" t="s">
        <v>3277</v>
      </c>
      <c r="Z793" s="211" t="s">
        <v>3275</v>
      </c>
      <c r="AA793" s="211" t="s">
        <v>3319</v>
      </c>
      <c r="AB793" s="211" t="s">
        <v>3286</v>
      </c>
      <c r="AC793" s="211" t="s">
        <v>3286</v>
      </c>
      <c r="AD793" s="211" t="s">
        <v>3320</v>
      </c>
      <c r="AE793" s="211" t="str">
        <f t="shared" si="499"/>
        <v>Service</v>
      </c>
      <c r="AF793" s="211" t="str">
        <f t="shared" si="500"/>
        <v>Service</v>
      </c>
      <c r="AG793" s="211" t="str">
        <f t="shared" si="501"/>
        <v>GOODLIFE</v>
      </c>
      <c r="AH793" s="211" t="str">
        <f t="shared" si="521"/>
        <v/>
      </c>
      <c r="AI793" s="211" t="str">
        <f t="shared" si="502"/>
        <v/>
      </c>
      <c r="AJ793" s="211" t="str">
        <f t="shared" si="503"/>
        <v/>
      </c>
      <c r="AK793" s="211" t="str">
        <f t="shared" si="504"/>
        <v/>
      </c>
      <c r="AL793" s="211" t="str">
        <f t="shared" si="505"/>
        <v/>
      </c>
      <c r="AM793" s="211" t="str">
        <f t="shared" si="506"/>
        <v>Offer</v>
      </c>
      <c r="AN793" s="211" t="str">
        <f t="shared" si="507"/>
        <v>No</v>
      </c>
      <c r="AO793" s="211" t="str">
        <f t="shared" si="508"/>
        <v>Yes</v>
      </c>
      <c r="AP793" s="211" t="str">
        <f t="shared" si="509"/>
        <v>No</v>
      </c>
      <c r="AQ793" s="211" t="str">
        <f t="shared" si="510"/>
        <v/>
      </c>
      <c r="AR793" s="211" t="str">
        <f t="shared" si="511"/>
        <v/>
      </c>
      <c r="AS793" s="211" t="str">
        <f t="shared" si="512"/>
        <v/>
      </c>
      <c r="AT793" s="211" t="str">
        <f t="shared" si="513"/>
        <v>NO</v>
      </c>
      <c r="AU793" s="211" t="str">
        <f t="shared" si="514"/>
        <v/>
      </c>
      <c r="AV793" s="211" t="str">
        <f t="shared" si="515"/>
        <v/>
      </c>
      <c r="AW793" s="211" t="str">
        <f t="shared" si="516"/>
        <v/>
      </c>
      <c r="AX793" s="211" t="str">
        <f t="shared" si="519"/>
        <v>NO</v>
      </c>
      <c r="AY793" s="125" t="str">
        <f t="shared" si="520"/>
        <v/>
      </c>
    </row>
    <row r="794" spans="1:51" s="211" customFormat="1" x14ac:dyDescent="0.25">
      <c r="A794" s="211" t="s">
        <v>1253</v>
      </c>
      <c r="B794" s="211" t="s">
        <v>1253</v>
      </c>
      <c r="C794" s="211" t="str">
        <f t="shared" si="482"/>
        <v>GST Adjustments</v>
      </c>
      <c r="D794" s="211" t="str">
        <f t="shared" si="483"/>
        <v>Ajustements de la TPS</v>
      </c>
      <c r="E794" s="211" t="str">
        <f t="shared" si="484"/>
        <v/>
      </c>
      <c r="F794" s="211" t="str">
        <f t="shared" si="485"/>
        <v>GST Adjustments</v>
      </c>
      <c r="G794" s="211" t="str">
        <f t="shared" si="486"/>
        <v>Ajustements de la TPS</v>
      </c>
      <c r="H794" s="211" t="str">
        <f t="shared" si="487"/>
        <v>GST Adjustments</v>
      </c>
      <c r="I794" s="211" t="str">
        <f t="shared" si="517"/>
        <v>Ajustements de la TPS</v>
      </c>
      <c r="J794" s="211" t="str">
        <f t="shared" si="488"/>
        <v/>
      </c>
      <c r="K794" s="211" t="str">
        <f t="shared" si="489"/>
        <v/>
      </c>
      <c r="L794" s="211" t="str">
        <f t="shared" si="518"/>
        <v>Service</v>
      </c>
      <c r="M794" s="211" t="str">
        <f t="shared" si="490"/>
        <v>NO</v>
      </c>
      <c r="N794" s="211" t="str">
        <f t="shared" si="491"/>
        <v>Product</v>
      </c>
      <c r="O794" s="211" t="str">
        <f t="shared" si="492"/>
        <v>Service</v>
      </c>
      <c r="P794" s="211" t="str">
        <f t="shared" si="493"/>
        <v>One Time</v>
      </c>
      <c r="Q794" s="349">
        <v>43930</v>
      </c>
      <c r="R794" s="349"/>
      <c r="S794" s="211" t="str">
        <f t="shared" si="494"/>
        <v>NO</v>
      </c>
      <c r="T794" s="211" t="str">
        <f t="shared" si="495"/>
        <v>NO</v>
      </c>
      <c r="U794" s="211" t="str">
        <f t="shared" si="496"/>
        <v>NO</v>
      </c>
      <c r="V794" s="211" t="str">
        <f t="shared" si="497"/>
        <v>NO</v>
      </c>
      <c r="W794" s="211" t="str">
        <f t="shared" si="498"/>
        <v>NO</v>
      </c>
      <c r="X794" s="211">
        <v>0</v>
      </c>
      <c r="Y794" s="211" t="s">
        <v>3277</v>
      </c>
      <c r="Z794" s="211" t="s">
        <v>3275</v>
      </c>
      <c r="AA794" s="211" t="s">
        <v>3319</v>
      </c>
      <c r="AB794" s="211" t="s">
        <v>3286</v>
      </c>
      <c r="AC794" s="211" t="s">
        <v>3286</v>
      </c>
      <c r="AD794" s="211" t="s">
        <v>3320</v>
      </c>
      <c r="AE794" s="211">
        <f t="shared" si="499"/>
        <v>0</v>
      </c>
      <c r="AF794" s="211" t="str">
        <f t="shared" si="500"/>
        <v>Service</v>
      </c>
      <c r="AG794" s="211" t="str">
        <f t="shared" si="501"/>
        <v/>
      </c>
      <c r="AH794" s="211" t="str">
        <f t="shared" si="521"/>
        <v/>
      </c>
      <c r="AI794" s="211" t="str">
        <f t="shared" si="502"/>
        <v/>
      </c>
      <c r="AJ794" s="211" t="str">
        <f t="shared" si="503"/>
        <v/>
      </c>
      <c r="AK794" s="211" t="str">
        <f t="shared" si="504"/>
        <v/>
      </c>
      <c r="AL794" s="211" t="str">
        <f t="shared" si="505"/>
        <v/>
      </c>
      <c r="AM794" s="211" t="str">
        <f t="shared" si="506"/>
        <v/>
      </c>
      <c r="AN794" s="211" t="str">
        <f t="shared" si="507"/>
        <v>No</v>
      </c>
      <c r="AO794" s="211" t="str">
        <f t="shared" si="508"/>
        <v>Yes</v>
      </c>
      <c r="AP794" s="211" t="str">
        <f t="shared" si="509"/>
        <v>No</v>
      </c>
      <c r="AQ794" s="211" t="str">
        <f t="shared" si="510"/>
        <v/>
      </c>
      <c r="AR794" s="211" t="str">
        <f t="shared" si="511"/>
        <v/>
      </c>
      <c r="AS794" s="211" t="str">
        <f t="shared" si="512"/>
        <v/>
      </c>
      <c r="AT794" s="211" t="str">
        <f t="shared" si="513"/>
        <v/>
      </c>
      <c r="AU794" s="211" t="str">
        <f t="shared" si="514"/>
        <v/>
      </c>
      <c r="AV794" s="211" t="str">
        <f t="shared" si="515"/>
        <v/>
      </c>
      <c r="AW794" s="211" t="str">
        <f t="shared" si="516"/>
        <v/>
      </c>
      <c r="AX794" s="211" t="str">
        <f t="shared" si="519"/>
        <v>NO</v>
      </c>
      <c r="AY794" s="125" t="str">
        <f t="shared" si="520"/>
        <v/>
      </c>
    </row>
    <row r="795" spans="1:51" s="211" customFormat="1" x14ac:dyDescent="0.25">
      <c r="A795" s="211" t="s">
        <v>3840</v>
      </c>
      <c r="B795" s="211" t="s">
        <v>3840</v>
      </c>
      <c r="C795" s="211" t="str">
        <f t="shared" si="482"/>
        <v>Guard Stand Down Service</v>
      </c>
      <c r="D795" s="211" t="str">
        <f t="shared" si="483"/>
        <v>Garde Stand Down Service</v>
      </c>
      <c r="E795" s="211" t="str">
        <f t="shared" si="484"/>
        <v/>
      </c>
      <c r="F795" s="211" t="str">
        <f t="shared" si="485"/>
        <v>Guard Stand Down Service</v>
      </c>
      <c r="G795" s="211" t="str">
        <f t="shared" si="486"/>
        <v>Garde Stand Down Service</v>
      </c>
      <c r="H795" s="211" t="str">
        <f t="shared" si="487"/>
        <v>Guard Stand Down Service</v>
      </c>
      <c r="I795" s="211" t="str">
        <f t="shared" si="517"/>
        <v>Garde Stand Down Service</v>
      </c>
      <c r="J795" s="211" t="str">
        <f t="shared" si="488"/>
        <v/>
      </c>
      <c r="K795" s="211" t="str">
        <f t="shared" si="489"/>
        <v/>
      </c>
      <c r="L795" s="211" t="str">
        <f t="shared" si="518"/>
        <v>Service</v>
      </c>
      <c r="M795" s="211" t="str">
        <f t="shared" si="490"/>
        <v>NO</v>
      </c>
      <c r="N795" s="211" t="str">
        <f t="shared" si="491"/>
        <v>Product</v>
      </c>
      <c r="O795" s="211" t="str">
        <f t="shared" si="492"/>
        <v>Service</v>
      </c>
      <c r="P795" s="211" t="str">
        <f t="shared" si="493"/>
        <v>One Time</v>
      </c>
      <c r="Q795" s="349">
        <v>43930</v>
      </c>
      <c r="R795" s="349"/>
      <c r="S795" s="211" t="str">
        <f t="shared" si="494"/>
        <v>NO</v>
      </c>
      <c r="T795" s="211" t="str">
        <f t="shared" si="495"/>
        <v>NO</v>
      </c>
      <c r="U795" s="211" t="str">
        <f t="shared" si="496"/>
        <v>NO</v>
      </c>
      <c r="V795" s="211" t="str">
        <f t="shared" si="497"/>
        <v>NO</v>
      </c>
      <c r="W795" s="211" t="str">
        <f t="shared" si="498"/>
        <v>NO</v>
      </c>
      <c r="X795" s="211">
        <v>0</v>
      </c>
      <c r="Y795" s="211" t="s">
        <v>3277</v>
      </c>
      <c r="Z795" s="211" t="s">
        <v>3275</v>
      </c>
      <c r="AA795" s="211" t="s">
        <v>3319</v>
      </c>
      <c r="AB795" s="211" t="s">
        <v>3286</v>
      </c>
      <c r="AC795" s="211" t="s">
        <v>3286</v>
      </c>
      <c r="AD795" s="211" t="s">
        <v>3320</v>
      </c>
      <c r="AE795" s="211">
        <f t="shared" si="499"/>
        <v>0</v>
      </c>
      <c r="AF795" s="211" t="str">
        <f t="shared" si="500"/>
        <v>Service</v>
      </c>
      <c r="AG795" s="211" t="str">
        <f t="shared" si="501"/>
        <v/>
      </c>
      <c r="AH795" s="211" t="str">
        <f t="shared" si="521"/>
        <v/>
      </c>
      <c r="AI795" s="211" t="str">
        <f t="shared" si="502"/>
        <v/>
      </c>
      <c r="AJ795" s="211" t="str">
        <f t="shared" si="503"/>
        <v/>
      </c>
      <c r="AK795" s="211" t="str">
        <f t="shared" si="504"/>
        <v/>
      </c>
      <c r="AL795" s="211" t="str">
        <f t="shared" si="505"/>
        <v/>
      </c>
      <c r="AM795" s="211" t="str">
        <f t="shared" si="506"/>
        <v/>
      </c>
      <c r="AN795" s="211" t="str">
        <f t="shared" si="507"/>
        <v>No</v>
      </c>
      <c r="AO795" s="211" t="str">
        <f t="shared" si="508"/>
        <v>Yes</v>
      </c>
      <c r="AP795" s="211" t="str">
        <f t="shared" si="509"/>
        <v>No</v>
      </c>
      <c r="AQ795" s="211" t="str">
        <f t="shared" si="510"/>
        <v/>
      </c>
      <c r="AR795" s="211" t="str">
        <f t="shared" si="511"/>
        <v/>
      </c>
      <c r="AS795" s="211" t="str">
        <f t="shared" si="512"/>
        <v/>
      </c>
      <c r="AT795" s="211" t="str">
        <f t="shared" si="513"/>
        <v/>
      </c>
      <c r="AU795" s="211" t="str">
        <f t="shared" si="514"/>
        <v/>
      </c>
      <c r="AV795" s="211" t="str">
        <f t="shared" si="515"/>
        <v/>
      </c>
      <c r="AW795" s="211" t="str">
        <f t="shared" si="516"/>
        <v/>
      </c>
      <c r="AX795" s="211" t="str">
        <f t="shared" si="519"/>
        <v>NO</v>
      </c>
      <c r="AY795" s="125" t="str">
        <f t="shared" si="520"/>
        <v/>
      </c>
    </row>
    <row r="796" spans="1:51" s="211" customFormat="1" x14ac:dyDescent="0.25">
      <c r="A796" s="211" t="s">
        <v>1256</v>
      </c>
      <c r="B796" s="211" t="s">
        <v>1256</v>
      </c>
      <c r="C796" s="211" t="str">
        <f t="shared" si="482"/>
        <v>BC HST Adjustments</v>
      </c>
      <c r="D796" s="211" t="str">
        <f t="shared" si="483"/>
        <v>Ajustements de la TVH de la Colombie-Britannique</v>
      </c>
      <c r="E796" s="211" t="str">
        <f t="shared" si="484"/>
        <v/>
      </c>
      <c r="F796" s="211" t="str">
        <f t="shared" si="485"/>
        <v>BC HST Adjustments</v>
      </c>
      <c r="G796" s="211" t="str">
        <f t="shared" si="486"/>
        <v>Ajustements de la TVH de la Colombie-Britannique</v>
      </c>
      <c r="H796" s="211" t="str">
        <f t="shared" si="487"/>
        <v>BC HST Adjustments</v>
      </c>
      <c r="I796" s="211" t="str">
        <f t="shared" si="517"/>
        <v>Ajustements de la TVH de la Colombie-Britannique</v>
      </c>
      <c r="J796" s="211" t="str">
        <f t="shared" si="488"/>
        <v/>
      </c>
      <c r="K796" s="211" t="str">
        <f t="shared" si="489"/>
        <v/>
      </c>
      <c r="L796" s="211" t="str">
        <f t="shared" si="518"/>
        <v>Service</v>
      </c>
      <c r="M796" s="211" t="str">
        <f t="shared" si="490"/>
        <v>NO</v>
      </c>
      <c r="N796" s="211" t="str">
        <f t="shared" si="491"/>
        <v>Product</v>
      </c>
      <c r="O796" s="211" t="str">
        <f t="shared" si="492"/>
        <v>Service</v>
      </c>
      <c r="P796" s="211" t="str">
        <f t="shared" si="493"/>
        <v>One Time</v>
      </c>
      <c r="Q796" s="349">
        <v>43930</v>
      </c>
      <c r="R796" s="349"/>
      <c r="S796" s="211" t="str">
        <f t="shared" si="494"/>
        <v>NO</v>
      </c>
      <c r="T796" s="211" t="str">
        <f t="shared" si="495"/>
        <v>NO</v>
      </c>
      <c r="U796" s="211" t="str">
        <f t="shared" si="496"/>
        <v>NO</v>
      </c>
      <c r="V796" s="211" t="str">
        <f t="shared" si="497"/>
        <v>NO</v>
      </c>
      <c r="W796" s="211" t="str">
        <f t="shared" si="498"/>
        <v>NO</v>
      </c>
      <c r="X796" s="211">
        <v>0</v>
      </c>
      <c r="Y796" s="211" t="s">
        <v>3277</v>
      </c>
      <c r="Z796" s="211" t="s">
        <v>3275</v>
      </c>
      <c r="AA796" s="211" t="s">
        <v>3319</v>
      </c>
      <c r="AB796" s="211" t="s">
        <v>3286</v>
      </c>
      <c r="AC796" s="211" t="s">
        <v>3286</v>
      </c>
      <c r="AD796" s="211" t="s">
        <v>3320</v>
      </c>
      <c r="AE796" s="211">
        <f t="shared" si="499"/>
        <v>0</v>
      </c>
      <c r="AF796" s="211" t="str">
        <f t="shared" si="500"/>
        <v>Service</v>
      </c>
      <c r="AG796" s="211" t="str">
        <f t="shared" si="501"/>
        <v/>
      </c>
      <c r="AH796" s="211" t="str">
        <f t="shared" si="521"/>
        <v/>
      </c>
      <c r="AI796" s="211" t="str">
        <f t="shared" si="502"/>
        <v/>
      </c>
      <c r="AJ796" s="211" t="str">
        <f t="shared" si="503"/>
        <v/>
      </c>
      <c r="AK796" s="211" t="str">
        <f t="shared" si="504"/>
        <v/>
      </c>
      <c r="AL796" s="211" t="str">
        <f t="shared" si="505"/>
        <v/>
      </c>
      <c r="AM796" s="211" t="str">
        <f t="shared" si="506"/>
        <v/>
      </c>
      <c r="AN796" s="211" t="str">
        <f t="shared" si="507"/>
        <v>No</v>
      </c>
      <c r="AO796" s="211" t="str">
        <f t="shared" si="508"/>
        <v>Yes</v>
      </c>
      <c r="AP796" s="211" t="str">
        <f t="shared" si="509"/>
        <v>No</v>
      </c>
      <c r="AQ796" s="211" t="str">
        <f t="shared" si="510"/>
        <v/>
      </c>
      <c r="AR796" s="211" t="str">
        <f t="shared" si="511"/>
        <v/>
      </c>
      <c r="AS796" s="211" t="str">
        <f t="shared" si="512"/>
        <v/>
      </c>
      <c r="AT796" s="211" t="str">
        <f t="shared" si="513"/>
        <v/>
      </c>
      <c r="AU796" s="211" t="str">
        <f t="shared" si="514"/>
        <v/>
      </c>
      <c r="AV796" s="211" t="str">
        <f t="shared" si="515"/>
        <v/>
      </c>
      <c r="AW796" s="211" t="str">
        <f t="shared" si="516"/>
        <v/>
      </c>
      <c r="AX796" s="211" t="str">
        <f t="shared" si="519"/>
        <v>NO</v>
      </c>
      <c r="AY796" s="125" t="str">
        <f t="shared" si="520"/>
        <v/>
      </c>
    </row>
    <row r="797" spans="1:51" s="211" customFormat="1" x14ac:dyDescent="0.25">
      <c r="A797" s="211" t="s">
        <v>1259</v>
      </c>
      <c r="B797" s="211" t="s">
        <v>1259</v>
      </c>
      <c r="C797" s="211" t="str">
        <f t="shared" si="482"/>
        <v>ON HST Adjustments</v>
      </c>
      <c r="D797" s="211" t="str">
        <f t="shared" si="483"/>
        <v>Ajustements de la TVH</v>
      </c>
      <c r="E797" s="211" t="str">
        <f t="shared" si="484"/>
        <v/>
      </c>
      <c r="F797" s="211" t="str">
        <f t="shared" si="485"/>
        <v>ON HST Adjustments</v>
      </c>
      <c r="G797" s="211" t="str">
        <f t="shared" si="486"/>
        <v>Ajustements de la TVH</v>
      </c>
      <c r="H797" s="211" t="str">
        <f t="shared" si="487"/>
        <v>ON HST Adjustments</v>
      </c>
      <c r="I797" s="211" t="str">
        <f t="shared" si="517"/>
        <v>Ajustements de la TVH</v>
      </c>
      <c r="J797" s="211" t="str">
        <f t="shared" si="488"/>
        <v/>
      </c>
      <c r="K797" s="211" t="str">
        <f t="shared" si="489"/>
        <v/>
      </c>
      <c r="L797" s="211" t="str">
        <f t="shared" si="518"/>
        <v>Service</v>
      </c>
      <c r="M797" s="211" t="str">
        <f t="shared" si="490"/>
        <v>NO</v>
      </c>
      <c r="N797" s="211" t="str">
        <f t="shared" si="491"/>
        <v>Product</v>
      </c>
      <c r="O797" s="211" t="str">
        <f t="shared" si="492"/>
        <v>Service</v>
      </c>
      <c r="P797" s="211" t="str">
        <f t="shared" si="493"/>
        <v>One Time</v>
      </c>
      <c r="Q797" s="349">
        <v>43930</v>
      </c>
      <c r="R797" s="349"/>
      <c r="S797" s="211" t="str">
        <f t="shared" si="494"/>
        <v>NO</v>
      </c>
      <c r="T797" s="211" t="str">
        <f t="shared" si="495"/>
        <v>NO</v>
      </c>
      <c r="U797" s="211" t="str">
        <f t="shared" si="496"/>
        <v>NO</v>
      </c>
      <c r="V797" s="211" t="str">
        <f t="shared" si="497"/>
        <v>NO</v>
      </c>
      <c r="W797" s="211" t="str">
        <f t="shared" si="498"/>
        <v>NO</v>
      </c>
      <c r="X797" s="211">
        <v>0</v>
      </c>
      <c r="Y797" s="211" t="s">
        <v>3277</v>
      </c>
      <c r="Z797" s="211" t="s">
        <v>3275</v>
      </c>
      <c r="AA797" s="211" t="s">
        <v>3319</v>
      </c>
      <c r="AB797" s="211" t="s">
        <v>3286</v>
      </c>
      <c r="AC797" s="211" t="s">
        <v>3286</v>
      </c>
      <c r="AD797" s="211" t="s">
        <v>3320</v>
      </c>
      <c r="AE797" s="211">
        <f t="shared" si="499"/>
        <v>0</v>
      </c>
      <c r="AF797" s="211" t="str">
        <f t="shared" si="500"/>
        <v>Service</v>
      </c>
      <c r="AG797" s="211" t="str">
        <f t="shared" si="501"/>
        <v/>
      </c>
      <c r="AH797" s="211" t="str">
        <f t="shared" si="521"/>
        <v/>
      </c>
      <c r="AI797" s="211" t="str">
        <f t="shared" si="502"/>
        <v/>
      </c>
      <c r="AJ797" s="211" t="str">
        <f t="shared" si="503"/>
        <v/>
      </c>
      <c r="AK797" s="211" t="str">
        <f t="shared" si="504"/>
        <v/>
      </c>
      <c r="AL797" s="211" t="str">
        <f t="shared" si="505"/>
        <v/>
      </c>
      <c r="AM797" s="211" t="str">
        <f t="shared" si="506"/>
        <v/>
      </c>
      <c r="AN797" s="211" t="str">
        <f t="shared" si="507"/>
        <v>No</v>
      </c>
      <c r="AO797" s="211" t="str">
        <f t="shared" si="508"/>
        <v>Yes</v>
      </c>
      <c r="AP797" s="211" t="str">
        <f t="shared" si="509"/>
        <v>No</v>
      </c>
      <c r="AQ797" s="211" t="str">
        <f t="shared" si="510"/>
        <v/>
      </c>
      <c r="AR797" s="211" t="str">
        <f t="shared" si="511"/>
        <v/>
      </c>
      <c r="AS797" s="211" t="str">
        <f t="shared" si="512"/>
        <v/>
      </c>
      <c r="AT797" s="211" t="str">
        <f t="shared" si="513"/>
        <v/>
      </c>
      <c r="AU797" s="211" t="str">
        <f t="shared" si="514"/>
        <v/>
      </c>
      <c r="AV797" s="211" t="str">
        <f t="shared" si="515"/>
        <v/>
      </c>
      <c r="AW797" s="211" t="str">
        <f t="shared" si="516"/>
        <v/>
      </c>
      <c r="AX797" s="211" t="str">
        <f t="shared" si="519"/>
        <v>NO</v>
      </c>
      <c r="AY797" s="125" t="str">
        <f t="shared" si="520"/>
        <v/>
      </c>
    </row>
    <row r="798" spans="1:51" s="211" customFormat="1" x14ac:dyDescent="0.25">
      <c r="A798" s="211" t="s">
        <v>3841</v>
      </c>
      <c r="B798" s="211" t="s">
        <v>3841</v>
      </c>
      <c r="C798" s="211" t="str">
        <f t="shared" si="482"/>
        <v>Hardwire System AC Power Pack</v>
      </c>
      <c r="D798" s="211" t="str">
        <f t="shared" si="483"/>
        <v>Bloc d'alimentation CA du système câblé</v>
      </c>
      <c r="E798" s="211" t="str">
        <f t="shared" si="484"/>
        <v/>
      </c>
      <c r="F798" s="211" t="str">
        <f t="shared" si="485"/>
        <v>Hardwire System AC Power Pack</v>
      </c>
      <c r="G798" s="211" t="str">
        <f t="shared" si="486"/>
        <v>Bloc d'alimentation CA du système câblé</v>
      </c>
      <c r="H798" s="211" t="str">
        <f t="shared" si="487"/>
        <v>Hardwire System AC Power Pack</v>
      </c>
      <c r="I798" s="211" t="str">
        <f t="shared" si="517"/>
        <v>Bloc d'alimentation CA du système câblé</v>
      </c>
      <c r="J798" s="211" t="str">
        <f t="shared" si="488"/>
        <v/>
      </c>
      <c r="K798" s="211" t="str">
        <f t="shared" si="489"/>
        <v/>
      </c>
      <c r="L798" s="211" t="str">
        <f t="shared" si="518"/>
        <v>Non-Inventory</v>
      </c>
      <c r="M798" s="211" t="str">
        <f t="shared" si="490"/>
        <v>NO</v>
      </c>
      <c r="N798" s="211" t="str">
        <f t="shared" si="491"/>
        <v>Product</v>
      </c>
      <c r="O798" s="211" t="str">
        <f t="shared" si="492"/>
        <v>Misc</v>
      </c>
      <c r="P798" s="211" t="str">
        <f t="shared" si="493"/>
        <v>One Time</v>
      </c>
      <c r="Q798" s="349">
        <v>43930</v>
      </c>
      <c r="R798" s="349"/>
      <c r="S798" s="211" t="str">
        <f t="shared" si="494"/>
        <v>NO</v>
      </c>
      <c r="T798" s="211" t="str">
        <f t="shared" si="495"/>
        <v>NO</v>
      </c>
      <c r="U798" s="211" t="str">
        <f t="shared" si="496"/>
        <v>NO</v>
      </c>
      <c r="V798" s="211" t="str">
        <f t="shared" si="497"/>
        <v>NO</v>
      </c>
      <c r="W798" s="211" t="str">
        <f t="shared" si="498"/>
        <v>NO</v>
      </c>
      <c r="X798" s="211">
        <v>0</v>
      </c>
      <c r="Y798" s="211" t="s">
        <v>3277</v>
      </c>
      <c r="Z798" s="211" t="s">
        <v>3275</v>
      </c>
      <c r="AA798" s="211" t="s">
        <v>3319</v>
      </c>
      <c r="AB798" s="211" t="s">
        <v>3286</v>
      </c>
      <c r="AC798" s="211" t="s">
        <v>3286</v>
      </c>
      <c r="AD798" s="211" t="s">
        <v>3320</v>
      </c>
      <c r="AE798" s="211">
        <f t="shared" si="499"/>
        <v>0</v>
      </c>
      <c r="AF798" s="211" t="str">
        <f t="shared" si="500"/>
        <v>Service</v>
      </c>
      <c r="AG798" s="211" t="str">
        <f t="shared" si="501"/>
        <v/>
      </c>
      <c r="AH798" s="211" t="str">
        <f t="shared" si="521"/>
        <v/>
      </c>
      <c r="AI798" s="211" t="str">
        <f t="shared" si="502"/>
        <v/>
      </c>
      <c r="AJ798" s="211" t="str">
        <f t="shared" si="503"/>
        <v/>
      </c>
      <c r="AK798" s="211" t="str">
        <f t="shared" si="504"/>
        <v/>
      </c>
      <c r="AL798" s="211" t="str">
        <f t="shared" si="505"/>
        <v/>
      </c>
      <c r="AM798" s="211" t="str">
        <f t="shared" si="506"/>
        <v/>
      </c>
      <c r="AN798" s="211" t="str">
        <f t="shared" si="507"/>
        <v>No</v>
      </c>
      <c r="AO798" s="211" t="str">
        <f t="shared" si="508"/>
        <v>Yes</v>
      </c>
      <c r="AP798" s="211" t="str">
        <f t="shared" si="509"/>
        <v>No</v>
      </c>
      <c r="AQ798" s="211" t="str">
        <f t="shared" si="510"/>
        <v/>
      </c>
      <c r="AR798" s="211" t="str">
        <f t="shared" si="511"/>
        <v/>
      </c>
      <c r="AS798" s="211" t="str">
        <f t="shared" si="512"/>
        <v/>
      </c>
      <c r="AT798" s="211" t="str">
        <f t="shared" si="513"/>
        <v/>
      </c>
      <c r="AU798" s="211" t="str">
        <f t="shared" si="514"/>
        <v/>
      </c>
      <c r="AV798" s="211" t="str">
        <f t="shared" si="515"/>
        <v/>
      </c>
      <c r="AW798" s="211" t="str">
        <f t="shared" si="516"/>
        <v/>
      </c>
      <c r="AX798" s="211" t="str">
        <f t="shared" si="519"/>
        <v>NO</v>
      </c>
      <c r="AY798" s="125" t="str">
        <f t="shared" si="520"/>
        <v/>
      </c>
    </row>
    <row r="799" spans="1:51" s="211" customFormat="1" x14ac:dyDescent="0.25">
      <c r="A799" s="211" t="s">
        <v>2347</v>
      </c>
      <c r="B799" s="211" t="s">
        <v>2347</v>
      </c>
      <c r="C799" s="211" t="str">
        <f t="shared" si="482"/>
        <v>Hardwired System Key Fob</v>
      </c>
      <c r="D799" s="211" t="str">
        <f t="shared" si="483"/>
        <v>Fob clé système câblé</v>
      </c>
      <c r="E799" s="211" t="str">
        <f t="shared" si="484"/>
        <v/>
      </c>
      <c r="F799" s="211" t="str">
        <f t="shared" si="485"/>
        <v>Hardwired System Key Fob</v>
      </c>
      <c r="G799" s="211" t="str">
        <f t="shared" si="486"/>
        <v>Fob clé système câblé</v>
      </c>
      <c r="H799" s="211" t="str">
        <f t="shared" si="487"/>
        <v>Hardwired System Key Fob</v>
      </c>
      <c r="I799" s="211" t="str">
        <f t="shared" si="517"/>
        <v>Fob clé système câblé</v>
      </c>
      <c r="J799" s="211" t="str">
        <f t="shared" si="488"/>
        <v/>
      </c>
      <c r="K799" s="211" t="str">
        <f t="shared" si="489"/>
        <v/>
      </c>
      <c r="L799" s="211" t="str">
        <f t="shared" si="518"/>
        <v>Inventory</v>
      </c>
      <c r="M799" s="211" t="str">
        <f t="shared" si="490"/>
        <v>NO</v>
      </c>
      <c r="N799" s="211" t="str">
        <f t="shared" si="491"/>
        <v>Product</v>
      </c>
      <c r="O799" s="211" t="str">
        <f t="shared" si="492"/>
        <v>Sensor</v>
      </c>
      <c r="P799" s="211" t="str">
        <f t="shared" si="493"/>
        <v>One Time</v>
      </c>
      <c r="Q799" s="349">
        <v>43930</v>
      </c>
      <c r="R799" s="349"/>
      <c r="S799" s="211" t="str">
        <f t="shared" si="494"/>
        <v>YES</v>
      </c>
      <c r="T799" s="211" t="str">
        <f t="shared" si="495"/>
        <v>NO</v>
      </c>
      <c r="U799" s="211" t="str">
        <f t="shared" si="496"/>
        <v>NO</v>
      </c>
      <c r="V799" s="211" t="str">
        <f t="shared" si="497"/>
        <v>NO</v>
      </c>
      <c r="W799" s="211" t="str">
        <f t="shared" si="498"/>
        <v>NO</v>
      </c>
      <c r="X799" s="211">
        <v>0</v>
      </c>
      <c r="Y799" s="211" t="s">
        <v>3277</v>
      </c>
      <c r="Z799" s="211" t="s">
        <v>3275</v>
      </c>
      <c r="AA799" s="211" t="s">
        <v>3319</v>
      </c>
      <c r="AB799" s="211" t="s">
        <v>3286</v>
      </c>
      <c r="AC799" s="211" t="s">
        <v>3286</v>
      </c>
      <c r="AD799" s="211" t="s">
        <v>3320</v>
      </c>
      <c r="AE799" s="211">
        <f t="shared" si="499"/>
        <v>0</v>
      </c>
      <c r="AF799" s="211" t="str">
        <f t="shared" si="500"/>
        <v/>
      </c>
      <c r="AG799" s="211" t="str">
        <f t="shared" si="501"/>
        <v/>
      </c>
      <c r="AH799" s="211" t="str">
        <f t="shared" si="521"/>
        <v>X</v>
      </c>
      <c r="AI799" s="211" t="str">
        <f t="shared" si="502"/>
        <v/>
      </c>
      <c r="AJ799" s="211" t="str">
        <f t="shared" si="503"/>
        <v/>
      </c>
      <c r="AK799" s="211" t="str">
        <f t="shared" si="504"/>
        <v/>
      </c>
      <c r="AL799" s="211" t="str">
        <f t="shared" si="505"/>
        <v/>
      </c>
      <c r="AM799" s="211" t="str">
        <f t="shared" si="506"/>
        <v/>
      </c>
      <c r="AN799" s="211" t="str">
        <f t="shared" si="507"/>
        <v>No</v>
      </c>
      <c r="AO799" s="211" t="str">
        <f t="shared" si="508"/>
        <v>Yes</v>
      </c>
      <c r="AP799" s="211" t="str">
        <f t="shared" si="509"/>
        <v>No</v>
      </c>
      <c r="AQ799" s="211" t="str">
        <f t="shared" si="510"/>
        <v/>
      </c>
      <c r="AR799" s="211" t="str">
        <f t="shared" si="511"/>
        <v/>
      </c>
      <c r="AS799" s="211" t="str">
        <f t="shared" si="512"/>
        <v/>
      </c>
      <c r="AT799" s="211" t="str">
        <f t="shared" si="513"/>
        <v/>
      </c>
      <c r="AU799" s="211" t="str">
        <f t="shared" si="514"/>
        <v/>
      </c>
      <c r="AV799" s="211" t="str">
        <f t="shared" si="515"/>
        <v/>
      </c>
      <c r="AW799" s="211" t="str">
        <f t="shared" si="516"/>
        <v/>
      </c>
      <c r="AX799" s="211" t="str">
        <f t="shared" si="519"/>
        <v>NO</v>
      </c>
      <c r="AY799" s="125" t="str">
        <f t="shared" si="520"/>
        <v/>
      </c>
    </row>
    <row r="800" spans="1:51" s="211" customFormat="1" x14ac:dyDescent="0.25">
      <c r="A800" s="211" t="s">
        <v>2348</v>
      </c>
      <c r="B800" s="211" t="s">
        <v>2348</v>
      </c>
      <c r="C800" s="211" t="str">
        <f t="shared" si="482"/>
        <v>Hardwired System Filter</v>
      </c>
      <c r="D800" s="211" t="str">
        <f t="shared" si="483"/>
        <v>Filtre système câblé</v>
      </c>
      <c r="E800" s="211" t="str">
        <f t="shared" si="484"/>
        <v/>
      </c>
      <c r="F800" s="211" t="str">
        <f t="shared" si="485"/>
        <v>Hardwired System Filter</v>
      </c>
      <c r="G800" s="211" t="str">
        <f t="shared" si="486"/>
        <v>Filtre système câblé</v>
      </c>
      <c r="H800" s="211" t="str">
        <f t="shared" si="487"/>
        <v>Hardwired System Filter</v>
      </c>
      <c r="I800" s="211" t="str">
        <f t="shared" si="517"/>
        <v>Filtre système câblé</v>
      </c>
      <c r="J800" s="211" t="str">
        <f t="shared" si="488"/>
        <v/>
      </c>
      <c r="K800" s="211" t="str">
        <f t="shared" si="489"/>
        <v/>
      </c>
      <c r="L800" s="211" t="str">
        <f t="shared" si="518"/>
        <v>Inventory</v>
      </c>
      <c r="M800" s="211" t="str">
        <f t="shared" si="490"/>
        <v>NO</v>
      </c>
      <c r="N800" s="211" t="str">
        <f t="shared" si="491"/>
        <v>Product</v>
      </c>
      <c r="O800" s="211" t="str">
        <f t="shared" si="492"/>
        <v>Misc</v>
      </c>
      <c r="P800" s="211" t="str">
        <f t="shared" si="493"/>
        <v>One Time</v>
      </c>
      <c r="Q800" s="349">
        <v>43930</v>
      </c>
      <c r="R800" s="349"/>
      <c r="S800" s="211" t="str">
        <f t="shared" si="494"/>
        <v>NO</v>
      </c>
      <c r="T800" s="211" t="str">
        <f t="shared" si="495"/>
        <v>NO</v>
      </c>
      <c r="U800" s="211" t="str">
        <f t="shared" si="496"/>
        <v>NO</v>
      </c>
      <c r="V800" s="211" t="str">
        <f t="shared" si="497"/>
        <v>NO</v>
      </c>
      <c r="W800" s="211" t="str">
        <f t="shared" si="498"/>
        <v>NO</v>
      </c>
      <c r="X800" s="211">
        <v>0</v>
      </c>
      <c r="Y800" s="211" t="s">
        <v>3277</v>
      </c>
      <c r="Z800" s="211" t="s">
        <v>3275</v>
      </c>
      <c r="AA800" s="211" t="s">
        <v>3319</v>
      </c>
      <c r="AB800" s="211" t="s">
        <v>3286</v>
      </c>
      <c r="AC800" s="211" t="s">
        <v>3286</v>
      </c>
      <c r="AD800" s="211" t="s">
        <v>3320</v>
      </c>
      <c r="AE800" s="211">
        <f t="shared" si="499"/>
        <v>0</v>
      </c>
      <c r="AF800" s="211" t="str">
        <f t="shared" si="500"/>
        <v/>
      </c>
      <c r="AG800" s="211" t="str">
        <f t="shared" si="501"/>
        <v/>
      </c>
      <c r="AH800" s="211" t="str">
        <f t="shared" si="521"/>
        <v/>
      </c>
      <c r="AI800" s="211" t="str">
        <f t="shared" si="502"/>
        <v/>
      </c>
      <c r="AJ800" s="211" t="str">
        <f t="shared" si="503"/>
        <v/>
      </c>
      <c r="AK800" s="211" t="str">
        <f t="shared" si="504"/>
        <v/>
      </c>
      <c r="AL800" s="211" t="str">
        <f t="shared" si="505"/>
        <v/>
      </c>
      <c r="AM800" s="211" t="str">
        <f t="shared" si="506"/>
        <v/>
      </c>
      <c r="AN800" s="211" t="str">
        <f t="shared" si="507"/>
        <v>No</v>
      </c>
      <c r="AO800" s="211" t="str">
        <f t="shared" si="508"/>
        <v>Yes</v>
      </c>
      <c r="AP800" s="211" t="str">
        <f t="shared" si="509"/>
        <v>No</v>
      </c>
      <c r="AQ800" s="211" t="str">
        <f t="shared" si="510"/>
        <v/>
      </c>
      <c r="AR800" s="211" t="str">
        <f t="shared" si="511"/>
        <v/>
      </c>
      <c r="AS800" s="211" t="str">
        <f t="shared" si="512"/>
        <v/>
      </c>
      <c r="AT800" s="211" t="str">
        <f t="shared" si="513"/>
        <v/>
      </c>
      <c r="AU800" s="211" t="str">
        <f t="shared" si="514"/>
        <v/>
      </c>
      <c r="AV800" s="211" t="str">
        <f t="shared" si="515"/>
        <v/>
      </c>
      <c r="AW800" s="211" t="str">
        <f t="shared" si="516"/>
        <v/>
      </c>
      <c r="AX800" s="211" t="str">
        <f t="shared" si="519"/>
        <v>NO</v>
      </c>
      <c r="AY800" s="125" t="str">
        <f t="shared" si="520"/>
        <v/>
      </c>
    </row>
    <row r="801" spans="1:51" s="211" customFormat="1" x14ac:dyDescent="0.25">
      <c r="A801" s="211" t="s">
        <v>2349</v>
      </c>
      <c r="B801" s="211" t="s">
        <v>2349</v>
      </c>
      <c r="C801" s="211" t="str">
        <f t="shared" si="482"/>
        <v>Hardwired System Glassbreak</v>
      </c>
      <c r="D801" s="211" t="str">
        <f t="shared" si="483"/>
        <v>Brise-verre système câblé</v>
      </c>
      <c r="E801" s="211" t="str">
        <f t="shared" si="484"/>
        <v/>
      </c>
      <c r="F801" s="211" t="str">
        <f t="shared" si="485"/>
        <v>Hardwired System Glassbreak</v>
      </c>
      <c r="G801" s="211" t="str">
        <f t="shared" si="486"/>
        <v>Brise-verre système câblé</v>
      </c>
      <c r="H801" s="211" t="str">
        <f t="shared" si="487"/>
        <v>Hardwired System Glassbreak</v>
      </c>
      <c r="I801" s="211" t="str">
        <f t="shared" si="517"/>
        <v>Brise-verre système câblé</v>
      </c>
      <c r="J801" s="211" t="str">
        <f t="shared" si="488"/>
        <v/>
      </c>
      <c r="K801" s="211" t="str">
        <f t="shared" si="489"/>
        <v/>
      </c>
      <c r="L801" s="211" t="str">
        <f t="shared" si="518"/>
        <v>Inventory</v>
      </c>
      <c r="M801" s="211" t="str">
        <f t="shared" si="490"/>
        <v>NO</v>
      </c>
      <c r="N801" s="211" t="str">
        <f t="shared" si="491"/>
        <v>Product</v>
      </c>
      <c r="O801" s="211" t="str">
        <f t="shared" si="492"/>
        <v>Sensor</v>
      </c>
      <c r="P801" s="211" t="str">
        <f t="shared" si="493"/>
        <v>One Time</v>
      </c>
      <c r="Q801" s="349">
        <v>43930</v>
      </c>
      <c r="R801" s="349"/>
      <c r="S801" s="211" t="str">
        <f t="shared" si="494"/>
        <v>YES</v>
      </c>
      <c r="T801" s="211" t="str">
        <f t="shared" si="495"/>
        <v>NO</v>
      </c>
      <c r="U801" s="211" t="str">
        <f t="shared" si="496"/>
        <v>NO</v>
      </c>
      <c r="V801" s="211" t="str">
        <f t="shared" si="497"/>
        <v>NO</v>
      </c>
      <c r="W801" s="211" t="str">
        <f t="shared" si="498"/>
        <v>NO</v>
      </c>
      <c r="X801" s="211">
        <v>0</v>
      </c>
      <c r="Y801" s="211" t="s">
        <v>3277</v>
      </c>
      <c r="Z801" s="211" t="s">
        <v>3275</v>
      </c>
      <c r="AA801" s="211" t="s">
        <v>3319</v>
      </c>
      <c r="AB801" s="211" t="s">
        <v>3286</v>
      </c>
      <c r="AC801" s="211" t="s">
        <v>3286</v>
      </c>
      <c r="AD801" s="211" t="s">
        <v>3320</v>
      </c>
      <c r="AE801" s="211">
        <f t="shared" si="499"/>
        <v>0</v>
      </c>
      <c r="AF801" s="211" t="str">
        <f t="shared" si="500"/>
        <v/>
      </c>
      <c r="AG801" s="211" t="str">
        <f t="shared" si="501"/>
        <v/>
      </c>
      <c r="AH801" s="211" t="str">
        <f t="shared" si="521"/>
        <v>X</v>
      </c>
      <c r="AI801" s="211" t="str">
        <f t="shared" si="502"/>
        <v/>
      </c>
      <c r="AJ801" s="211" t="str">
        <f t="shared" si="503"/>
        <v/>
      </c>
      <c r="AK801" s="211" t="str">
        <f t="shared" si="504"/>
        <v/>
      </c>
      <c r="AL801" s="211" t="str">
        <f t="shared" si="505"/>
        <v/>
      </c>
      <c r="AM801" s="211" t="str">
        <f t="shared" si="506"/>
        <v/>
      </c>
      <c r="AN801" s="211" t="str">
        <f t="shared" si="507"/>
        <v>No</v>
      </c>
      <c r="AO801" s="211" t="str">
        <f t="shared" si="508"/>
        <v>Yes</v>
      </c>
      <c r="AP801" s="211" t="str">
        <f t="shared" si="509"/>
        <v>No</v>
      </c>
      <c r="AQ801" s="211" t="str">
        <f t="shared" si="510"/>
        <v/>
      </c>
      <c r="AR801" s="211" t="str">
        <f t="shared" si="511"/>
        <v/>
      </c>
      <c r="AS801" s="211" t="str">
        <f t="shared" si="512"/>
        <v/>
      </c>
      <c r="AT801" s="211" t="str">
        <f t="shared" si="513"/>
        <v/>
      </c>
      <c r="AU801" s="211" t="str">
        <f t="shared" si="514"/>
        <v/>
      </c>
      <c r="AV801" s="211" t="str">
        <f t="shared" si="515"/>
        <v/>
      </c>
      <c r="AW801" s="211" t="str">
        <f t="shared" si="516"/>
        <v/>
      </c>
      <c r="AX801" s="211" t="str">
        <f t="shared" si="519"/>
        <v>NO</v>
      </c>
      <c r="AY801" s="125" t="str">
        <f t="shared" si="520"/>
        <v/>
      </c>
    </row>
    <row r="802" spans="1:51" s="211" customFormat="1" x14ac:dyDescent="0.25">
      <c r="A802" s="211" t="s">
        <v>2350</v>
      </c>
      <c r="B802" s="211" t="s">
        <v>2350</v>
      </c>
      <c r="C802" s="211" t="str">
        <f t="shared" si="482"/>
        <v>Hardwired System Keypad</v>
      </c>
      <c r="D802" s="211" t="str">
        <f t="shared" si="483"/>
        <v>Clavier système câblé</v>
      </c>
      <c r="E802" s="211" t="str">
        <f t="shared" si="484"/>
        <v/>
      </c>
      <c r="F802" s="211" t="str">
        <f t="shared" si="485"/>
        <v>Hardwired System Keypad</v>
      </c>
      <c r="G802" s="211" t="str">
        <f t="shared" si="486"/>
        <v>Clavier système câblé</v>
      </c>
      <c r="H802" s="211" t="str">
        <f t="shared" si="487"/>
        <v>Hardwired System Keypad</v>
      </c>
      <c r="I802" s="211" t="str">
        <f t="shared" si="517"/>
        <v>Clavier système câblé</v>
      </c>
      <c r="J802" s="211" t="str">
        <f t="shared" si="488"/>
        <v/>
      </c>
      <c r="K802" s="211" t="str">
        <f t="shared" si="489"/>
        <v/>
      </c>
      <c r="L802" s="211" t="str">
        <f t="shared" si="518"/>
        <v>Inventory</v>
      </c>
      <c r="M802" s="211" t="str">
        <f t="shared" si="490"/>
        <v>NO</v>
      </c>
      <c r="N802" s="211" t="str">
        <f t="shared" si="491"/>
        <v>Product</v>
      </c>
      <c r="O802" s="211" t="str">
        <f t="shared" si="492"/>
        <v>Sensor</v>
      </c>
      <c r="P802" s="211" t="str">
        <f t="shared" si="493"/>
        <v>One Time</v>
      </c>
      <c r="Q802" s="349">
        <v>43930</v>
      </c>
      <c r="R802" s="349"/>
      <c r="S802" s="211" t="str">
        <f t="shared" si="494"/>
        <v>YES</v>
      </c>
      <c r="T802" s="211" t="str">
        <f t="shared" si="495"/>
        <v>NO</v>
      </c>
      <c r="U802" s="211" t="str">
        <f t="shared" si="496"/>
        <v>NO</v>
      </c>
      <c r="V802" s="211" t="str">
        <f t="shared" si="497"/>
        <v>NO</v>
      </c>
      <c r="W802" s="211" t="str">
        <f t="shared" si="498"/>
        <v>NO</v>
      </c>
      <c r="X802" s="211">
        <v>0</v>
      </c>
      <c r="Y802" s="211" t="s">
        <v>3277</v>
      </c>
      <c r="Z802" s="211" t="s">
        <v>3275</v>
      </c>
      <c r="AA802" s="211" t="s">
        <v>3319</v>
      </c>
      <c r="AB802" s="211" t="s">
        <v>3286</v>
      </c>
      <c r="AC802" s="211" t="s">
        <v>3286</v>
      </c>
      <c r="AD802" s="211" t="s">
        <v>3320</v>
      </c>
      <c r="AE802" s="211">
        <f t="shared" si="499"/>
        <v>0</v>
      </c>
      <c r="AF802" s="211" t="str">
        <f t="shared" si="500"/>
        <v/>
      </c>
      <c r="AG802" s="211" t="str">
        <f t="shared" si="501"/>
        <v/>
      </c>
      <c r="AH802" s="211" t="str">
        <f t="shared" si="521"/>
        <v>X</v>
      </c>
      <c r="AI802" s="211" t="str">
        <f t="shared" si="502"/>
        <v/>
      </c>
      <c r="AJ802" s="211" t="str">
        <f t="shared" si="503"/>
        <v/>
      </c>
      <c r="AK802" s="211" t="str">
        <f t="shared" si="504"/>
        <v/>
      </c>
      <c r="AL802" s="211" t="str">
        <f t="shared" si="505"/>
        <v/>
      </c>
      <c r="AM802" s="211" t="str">
        <f t="shared" si="506"/>
        <v/>
      </c>
      <c r="AN802" s="211" t="str">
        <f t="shared" si="507"/>
        <v>No</v>
      </c>
      <c r="AO802" s="211" t="str">
        <f t="shared" si="508"/>
        <v>Yes</v>
      </c>
      <c r="AP802" s="211" t="str">
        <f t="shared" si="509"/>
        <v>No</v>
      </c>
      <c r="AQ802" s="211" t="str">
        <f t="shared" si="510"/>
        <v/>
      </c>
      <c r="AR802" s="211" t="str">
        <f t="shared" si="511"/>
        <v/>
      </c>
      <c r="AS802" s="211" t="str">
        <f t="shared" si="512"/>
        <v/>
      </c>
      <c r="AT802" s="211" t="str">
        <f t="shared" si="513"/>
        <v/>
      </c>
      <c r="AU802" s="211" t="str">
        <f t="shared" si="514"/>
        <v/>
      </c>
      <c r="AV802" s="211" t="str">
        <f t="shared" si="515"/>
        <v/>
      </c>
      <c r="AW802" s="211" t="str">
        <f t="shared" si="516"/>
        <v/>
      </c>
      <c r="AX802" s="211" t="str">
        <f t="shared" si="519"/>
        <v>NO</v>
      </c>
      <c r="AY802" s="125" t="str">
        <f t="shared" si="520"/>
        <v/>
      </c>
    </row>
    <row r="803" spans="1:51" s="211" customFormat="1" x14ac:dyDescent="0.25">
      <c r="A803" s="211" t="s">
        <v>2395</v>
      </c>
      <c r="B803" s="211" t="s">
        <v>2395</v>
      </c>
      <c r="C803" s="211" t="str">
        <f t="shared" si="482"/>
        <v>Hardwired System Motion PIR</v>
      </c>
      <c r="D803" s="211" t="str">
        <f t="shared" si="483"/>
        <v>Pir de mouvement de système câblé</v>
      </c>
      <c r="E803" s="211" t="str">
        <f t="shared" si="484"/>
        <v/>
      </c>
      <c r="F803" s="211" t="str">
        <f t="shared" si="485"/>
        <v>Hardwired System Motion PIR</v>
      </c>
      <c r="G803" s="211" t="str">
        <f t="shared" si="486"/>
        <v>Pir de mouvement de système câblé</v>
      </c>
      <c r="H803" s="211" t="str">
        <f t="shared" si="487"/>
        <v>Hardwired System Motion PIR</v>
      </c>
      <c r="I803" s="211" t="str">
        <f t="shared" si="517"/>
        <v>Pir de mouvement de système câblé</v>
      </c>
      <c r="J803" s="211" t="str">
        <f t="shared" si="488"/>
        <v/>
      </c>
      <c r="K803" s="211" t="str">
        <f t="shared" si="489"/>
        <v/>
      </c>
      <c r="L803" s="211" t="str">
        <f t="shared" si="518"/>
        <v>Inventory</v>
      </c>
      <c r="M803" s="211" t="str">
        <f t="shared" si="490"/>
        <v>NO</v>
      </c>
      <c r="N803" s="211" t="str">
        <f t="shared" si="491"/>
        <v>Product</v>
      </c>
      <c r="O803" s="211" t="str">
        <f t="shared" si="492"/>
        <v>Sensor</v>
      </c>
      <c r="P803" s="211" t="str">
        <f t="shared" si="493"/>
        <v>One Time</v>
      </c>
      <c r="Q803" s="349">
        <v>43930</v>
      </c>
      <c r="R803" s="349"/>
      <c r="S803" s="211" t="str">
        <f t="shared" si="494"/>
        <v>YES</v>
      </c>
      <c r="T803" s="211" t="str">
        <f t="shared" si="495"/>
        <v>NO</v>
      </c>
      <c r="U803" s="211" t="str">
        <f t="shared" si="496"/>
        <v>NO</v>
      </c>
      <c r="V803" s="211" t="str">
        <f t="shared" si="497"/>
        <v>NO</v>
      </c>
      <c r="W803" s="211" t="str">
        <f t="shared" si="498"/>
        <v>NO</v>
      </c>
      <c r="X803" s="211">
        <v>0</v>
      </c>
      <c r="Y803" s="211" t="s">
        <v>3277</v>
      </c>
      <c r="Z803" s="211" t="s">
        <v>3275</v>
      </c>
      <c r="AA803" s="211" t="s">
        <v>3319</v>
      </c>
      <c r="AB803" s="211" t="s">
        <v>3286</v>
      </c>
      <c r="AC803" s="211" t="s">
        <v>3286</v>
      </c>
      <c r="AD803" s="211" t="s">
        <v>3320</v>
      </c>
      <c r="AE803" s="211">
        <f t="shared" si="499"/>
        <v>0</v>
      </c>
      <c r="AF803" s="211" t="str">
        <f t="shared" si="500"/>
        <v>Service</v>
      </c>
      <c r="AG803" s="211" t="str">
        <f t="shared" si="501"/>
        <v/>
      </c>
      <c r="AH803" s="211" t="str">
        <f t="shared" si="521"/>
        <v>X</v>
      </c>
      <c r="AI803" s="211" t="str">
        <f t="shared" si="502"/>
        <v/>
      </c>
      <c r="AJ803" s="211" t="str">
        <f t="shared" si="503"/>
        <v/>
      </c>
      <c r="AK803" s="211" t="str">
        <f t="shared" si="504"/>
        <v/>
      </c>
      <c r="AL803" s="211" t="str">
        <f t="shared" si="505"/>
        <v/>
      </c>
      <c r="AM803" s="211" t="str">
        <f t="shared" si="506"/>
        <v/>
      </c>
      <c r="AN803" s="211" t="str">
        <f t="shared" si="507"/>
        <v>No</v>
      </c>
      <c r="AO803" s="211" t="str">
        <f t="shared" si="508"/>
        <v>Yes</v>
      </c>
      <c r="AP803" s="211" t="str">
        <f t="shared" si="509"/>
        <v>No</v>
      </c>
      <c r="AQ803" s="211" t="str">
        <f t="shared" si="510"/>
        <v/>
      </c>
      <c r="AR803" s="211" t="str">
        <f t="shared" si="511"/>
        <v/>
      </c>
      <c r="AS803" s="211" t="str">
        <f t="shared" si="512"/>
        <v/>
      </c>
      <c r="AT803" s="211" t="str">
        <f t="shared" si="513"/>
        <v/>
      </c>
      <c r="AU803" s="211" t="str">
        <f t="shared" si="514"/>
        <v/>
      </c>
      <c r="AV803" s="211" t="str">
        <f t="shared" si="515"/>
        <v/>
      </c>
      <c r="AW803" s="211" t="str">
        <f t="shared" si="516"/>
        <v/>
      </c>
      <c r="AX803" s="211" t="str">
        <f t="shared" si="519"/>
        <v>NO</v>
      </c>
      <c r="AY803" s="125" t="str">
        <f t="shared" si="520"/>
        <v/>
      </c>
    </row>
    <row r="804" spans="1:51" s="211" customFormat="1" x14ac:dyDescent="0.25">
      <c r="A804" s="211" t="s">
        <v>2351</v>
      </c>
      <c r="B804" s="211" t="s">
        <v>2351</v>
      </c>
      <c r="C804" s="211" t="str">
        <f t="shared" si="482"/>
        <v>Hardwired System System Panel</v>
      </c>
      <c r="D804" s="211" t="str">
        <f t="shared" si="483"/>
        <v>Panneau système câblé</v>
      </c>
      <c r="E804" s="211" t="str">
        <f t="shared" si="484"/>
        <v/>
      </c>
      <c r="F804" s="211" t="str">
        <f t="shared" si="485"/>
        <v>Hardwired System System Panel</v>
      </c>
      <c r="G804" s="211" t="str">
        <f t="shared" si="486"/>
        <v>Panneau système câblé</v>
      </c>
      <c r="H804" s="211" t="str">
        <f t="shared" si="487"/>
        <v>Hardwired System System Panel</v>
      </c>
      <c r="I804" s="211" t="str">
        <f t="shared" si="517"/>
        <v>Panneau système câblé</v>
      </c>
      <c r="J804" s="211" t="str">
        <f t="shared" si="488"/>
        <v/>
      </c>
      <c r="K804" s="211" t="str">
        <f t="shared" si="489"/>
        <v>HWP</v>
      </c>
      <c r="L804" s="211" t="str">
        <f t="shared" si="518"/>
        <v>Inventory</v>
      </c>
      <c r="M804" s="211" t="str">
        <f t="shared" si="490"/>
        <v>NO</v>
      </c>
      <c r="N804" s="211" t="str">
        <f t="shared" si="491"/>
        <v>Product</v>
      </c>
      <c r="O804" s="211" t="str">
        <f t="shared" si="492"/>
        <v>Panel</v>
      </c>
      <c r="P804" s="211" t="str">
        <f t="shared" si="493"/>
        <v>RMR</v>
      </c>
      <c r="Q804" s="349">
        <v>43930</v>
      </c>
      <c r="R804" s="349"/>
      <c r="S804" s="211" t="str">
        <f t="shared" si="494"/>
        <v>YES</v>
      </c>
      <c r="T804" s="211" t="str">
        <f t="shared" si="495"/>
        <v>NO</v>
      </c>
      <c r="U804" s="211" t="str">
        <f t="shared" si="496"/>
        <v>NO</v>
      </c>
      <c r="V804" s="211" t="str">
        <f t="shared" si="497"/>
        <v>NO</v>
      </c>
      <c r="W804" s="211" t="str">
        <f t="shared" si="498"/>
        <v>NO</v>
      </c>
      <c r="X804" s="211">
        <v>0</v>
      </c>
      <c r="Y804" s="211" t="s">
        <v>3277</v>
      </c>
      <c r="Z804" s="211" t="s">
        <v>3275</v>
      </c>
      <c r="AA804" s="211" t="s">
        <v>3319</v>
      </c>
      <c r="AB804" s="211" t="s">
        <v>3286</v>
      </c>
      <c r="AC804" s="211" t="s">
        <v>3286</v>
      </c>
      <c r="AD804" s="211" t="s">
        <v>3320</v>
      </c>
      <c r="AE804" s="211" t="str">
        <f t="shared" si="499"/>
        <v>HWP</v>
      </c>
      <c r="AF804" s="211" t="str">
        <f t="shared" si="500"/>
        <v/>
      </c>
      <c r="AG804" s="211" t="str">
        <f t="shared" si="501"/>
        <v/>
      </c>
      <c r="AH804" s="211" t="str">
        <f t="shared" si="521"/>
        <v/>
      </c>
      <c r="AI804" s="211" t="str">
        <f t="shared" si="502"/>
        <v/>
      </c>
      <c r="AJ804" s="211" t="str">
        <f t="shared" si="503"/>
        <v/>
      </c>
      <c r="AK804" s="211" t="str">
        <f t="shared" si="504"/>
        <v/>
      </c>
      <c r="AL804" s="211" t="str">
        <f t="shared" si="505"/>
        <v/>
      </c>
      <c r="AM804" s="211" t="str">
        <f t="shared" si="506"/>
        <v/>
      </c>
      <c r="AN804" s="211" t="str">
        <f t="shared" si="507"/>
        <v>No</v>
      </c>
      <c r="AO804" s="211" t="str">
        <f t="shared" si="508"/>
        <v>Yes</v>
      </c>
      <c r="AP804" s="211" t="str">
        <f t="shared" si="509"/>
        <v>No</v>
      </c>
      <c r="AQ804" s="211" t="str">
        <f t="shared" si="510"/>
        <v/>
      </c>
      <c r="AR804" s="211" t="str">
        <f t="shared" si="511"/>
        <v/>
      </c>
      <c r="AS804" s="211" t="str">
        <f t="shared" si="512"/>
        <v/>
      </c>
      <c r="AT804" s="211" t="str">
        <f t="shared" si="513"/>
        <v/>
      </c>
      <c r="AU804" s="211" t="str">
        <f t="shared" si="514"/>
        <v/>
      </c>
      <c r="AV804" s="211" t="str">
        <f t="shared" si="515"/>
        <v/>
      </c>
      <c r="AW804" s="211" t="str">
        <f t="shared" si="516"/>
        <v/>
      </c>
      <c r="AX804" s="211" t="str">
        <f t="shared" si="519"/>
        <v>NO</v>
      </c>
      <c r="AY804" s="125" t="str">
        <f t="shared" si="520"/>
        <v/>
      </c>
    </row>
    <row r="805" spans="1:51" s="211" customFormat="1" x14ac:dyDescent="0.25">
      <c r="A805" s="211" t="s">
        <v>2352</v>
      </c>
      <c r="B805" s="211" t="s">
        <v>2352</v>
      </c>
      <c r="C805" s="211" t="str">
        <f t="shared" si="482"/>
        <v>Hardwired System Smoke</v>
      </c>
      <c r="D805" s="211" t="str">
        <f t="shared" si="483"/>
        <v>Fumée câblé de système</v>
      </c>
      <c r="E805" s="211" t="str">
        <f t="shared" si="484"/>
        <v/>
      </c>
      <c r="F805" s="211" t="str">
        <f t="shared" si="485"/>
        <v>Hardwired System Smoke</v>
      </c>
      <c r="G805" s="211" t="str">
        <f t="shared" si="486"/>
        <v>Fumée câblé de système</v>
      </c>
      <c r="H805" s="211" t="str">
        <f t="shared" si="487"/>
        <v>Hardwired System Smoke</v>
      </c>
      <c r="I805" s="211" t="str">
        <f t="shared" si="517"/>
        <v>Fumée câblé de système</v>
      </c>
      <c r="J805" s="211" t="str">
        <f t="shared" si="488"/>
        <v/>
      </c>
      <c r="K805" s="211" t="str">
        <f t="shared" si="489"/>
        <v>HWS</v>
      </c>
      <c r="L805" s="211" t="str">
        <f t="shared" si="518"/>
        <v>Inventory</v>
      </c>
      <c r="M805" s="211" t="str">
        <f t="shared" si="490"/>
        <v>NO</v>
      </c>
      <c r="N805" s="211" t="str">
        <f t="shared" si="491"/>
        <v>Product</v>
      </c>
      <c r="O805" s="211" t="str">
        <f t="shared" si="492"/>
        <v>Sensor</v>
      </c>
      <c r="P805" s="211" t="str">
        <f t="shared" si="493"/>
        <v>One Time</v>
      </c>
      <c r="Q805" s="349">
        <v>43930</v>
      </c>
      <c r="R805" s="349"/>
      <c r="S805" s="211" t="str">
        <f t="shared" si="494"/>
        <v>YES</v>
      </c>
      <c r="T805" s="211" t="str">
        <f t="shared" si="495"/>
        <v>NO</v>
      </c>
      <c r="U805" s="211" t="str">
        <f t="shared" si="496"/>
        <v>NO</v>
      </c>
      <c r="V805" s="211" t="str">
        <f t="shared" si="497"/>
        <v>NO</v>
      </c>
      <c r="W805" s="211" t="str">
        <f t="shared" si="498"/>
        <v>NO</v>
      </c>
      <c r="X805" s="211">
        <v>0</v>
      </c>
      <c r="Y805" s="211" t="s">
        <v>3277</v>
      </c>
      <c r="Z805" s="211" t="s">
        <v>3275</v>
      </c>
      <c r="AA805" s="211" t="s">
        <v>3319</v>
      </c>
      <c r="AB805" s="211" t="s">
        <v>3286</v>
      </c>
      <c r="AC805" s="211" t="s">
        <v>3286</v>
      </c>
      <c r="AD805" s="211" t="s">
        <v>3320</v>
      </c>
      <c r="AE805" s="211" t="str">
        <f t="shared" si="499"/>
        <v>HWS</v>
      </c>
      <c r="AF805" s="211" t="str">
        <f t="shared" si="500"/>
        <v/>
      </c>
      <c r="AG805" s="211" t="str">
        <f t="shared" si="501"/>
        <v/>
      </c>
      <c r="AH805" s="211" t="str">
        <f t="shared" si="521"/>
        <v>X</v>
      </c>
      <c r="AI805" s="211" t="str">
        <f t="shared" si="502"/>
        <v/>
      </c>
      <c r="AJ805" s="211" t="str">
        <f t="shared" si="503"/>
        <v/>
      </c>
      <c r="AK805" s="211" t="str">
        <f t="shared" si="504"/>
        <v>YES</v>
      </c>
      <c r="AL805" s="211">
        <f t="shared" si="505"/>
        <v>120</v>
      </c>
      <c r="AM805" s="211" t="str">
        <f t="shared" si="506"/>
        <v/>
      </c>
      <c r="AN805" s="211" t="str">
        <f t="shared" si="507"/>
        <v>No</v>
      </c>
      <c r="AO805" s="211" t="str">
        <f t="shared" si="508"/>
        <v>Yes</v>
      </c>
      <c r="AP805" s="211" t="str">
        <f t="shared" si="509"/>
        <v>No</v>
      </c>
      <c r="AQ805" s="211" t="str">
        <f t="shared" si="510"/>
        <v/>
      </c>
      <c r="AR805" s="211" t="str">
        <f t="shared" si="511"/>
        <v/>
      </c>
      <c r="AS805" s="211" t="str">
        <f t="shared" si="512"/>
        <v/>
      </c>
      <c r="AT805" s="211" t="str">
        <f t="shared" si="513"/>
        <v/>
      </c>
      <c r="AU805" s="211" t="str">
        <f t="shared" si="514"/>
        <v/>
      </c>
      <c r="AV805" s="211" t="str">
        <f t="shared" si="515"/>
        <v/>
      </c>
      <c r="AW805" s="211" t="str">
        <f t="shared" si="516"/>
        <v/>
      </c>
      <c r="AX805" s="211" t="str">
        <f t="shared" si="519"/>
        <v>NO</v>
      </c>
      <c r="AY805" s="125" t="str">
        <f t="shared" si="520"/>
        <v/>
      </c>
    </row>
    <row r="806" spans="1:51" s="211" customFormat="1" x14ac:dyDescent="0.25">
      <c r="A806" s="211" t="s">
        <v>3781</v>
      </c>
      <c r="B806" s="211" t="s">
        <v>3781</v>
      </c>
      <c r="C806" s="211" t="str">
        <f t="shared" si="482"/>
        <v>Hardwired System System Service Charge</v>
      </c>
      <c r="D806" s="211" t="str">
        <f t="shared" si="483"/>
        <v>Charge de service système câblé</v>
      </c>
      <c r="E806" s="211" t="str">
        <f t="shared" si="484"/>
        <v/>
      </c>
      <c r="F806" s="211" t="str">
        <f t="shared" si="485"/>
        <v>Hardwired System System Service Charge</v>
      </c>
      <c r="G806" s="211" t="str">
        <f t="shared" si="486"/>
        <v>Charge de service système câblé</v>
      </c>
      <c r="H806" s="211" t="str">
        <f t="shared" si="487"/>
        <v>Hardwired System System Service Charge</v>
      </c>
      <c r="I806" s="211" t="str">
        <f t="shared" si="517"/>
        <v>Charge de service système câblé</v>
      </c>
      <c r="J806" s="211" t="str">
        <f t="shared" si="488"/>
        <v/>
      </c>
      <c r="K806" s="211" t="str">
        <f t="shared" si="489"/>
        <v/>
      </c>
      <c r="L806" s="211" t="str">
        <f t="shared" si="518"/>
        <v>Service</v>
      </c>
      <c r="M806" s="211" t="str">
        <f t="shared" si="490"/>
        <v>NO</v>
      </c>
      <c r="N806" s="211" t="str">
        <f t="shared" si="491"/>
        <v>Product</v>
      </c>
      <c r="O806" s="211" t="str">
        <f t="shared" si="492"/>
        <v>Service</v>
      </c>
      <c r="P806" s="211" t="str">
        <f t="shared" si="493"/>
        <v>One Time</v>
      </c>
      <c r="Q806" s="349">
        <v>43930</v>
      </c>
      <c r="R806" s="349"/>
      <c r="S806" s="211" t="str">
        <f t="shared" si="494"/>
        <v>NO</v>
      </c>
      <c r="T806" s="211" t="str">
        <f t="shared" si="495"/>
        <v>NO</v>
      </c>
      <c r="U806" s="211" t="str">
        <f t="shared" si="496"/>
        <v>NO</v>
      </c>
      <c r="V806" s="211" t="str">
        <f t="shared" si="497"/>
        <v>NO</v>
      </c>
      <c r="W806" s="211" t="str">
        <f t="shared" si="498"/>
        <v>NO</v>
      </c>
      <c r="X806" s="211">
        <v>0</v>
      </c>
      <c r="Y806" s="211" t="s">
        <v>3277</v>
      </c>
      <c r="Z806" s="211" t="s">
        <v>3275</v>
      </c>
      <c r="AA806" s="211" t="s">
        <v>3319</v>
      </c>
      <c r="AB806" s="211" t="s">
        <v>3286</v>
      </c>
      <c r="AC806" s="211" t="s">
        <v>3286</v>
      </c>
      <c r="AD806" s="211" t="s">
        <v>3320</v>
      </c>
      <c r="AE806" s="211">
        <f t="shared" si="499"/>
        <v>0</v>
      </c>
      <c r="AF806" s="211" t="str">
        <f t="shared" si="500"/>
        <v>Service</v>
      </c>
      <c r="AG806" s="211" t="str">
        <f t="shared" si="501"/>
        <v/>
      </c>
      <c r="AH806" s="211" t="str">
        <f t="shared" si="521"/>
        <v/>
      </c>
      <c r="AI806" s="211" t="str">
        <f t="shared" si="502"/>
        <v/>
      </c>
      <c r="AJ806" s="211" t="str">
        <f t="shared" si="503"/>
        <v/>
      </c>
      <c r="AK806" s="211" t="str">
        <f t="shared" si="504"/>
        <v/>
      </c>
      <c r="AL806" s="211" t="str">
        <f t="shared" si="505"/>
        <v/>
      </c>
      <c r="AM806" s="211" t="str">
        <f t="shared" si="506"/>
        <v/>
      </c>
      <c r="AN806" s="211" t="str">
        <f t="shared" si="507"/>
        <v>No</v>
      </c>
      <c r="AO806" s="211" t="str">
        <f t="shared" si="508"/>
        <v>Yes</v>
      </c>
      <c r="AP806" s="211" t="str">
        <f t="shared" si="509"/>
        <v>No</v>
      </c>
      <c r="AQ806" s="211" t="str">
        <f t="shared" si="510"/>
        <v/>
      </c>
      <c r="AR806" s="211" t="str">
        <f t="shared" si="511"/>
        <v/>
      </c>
      <c r="AS806" s="211" t="str">
        <f t="shared" si="512"/>
        <v/>
      </c>
      <c r="AT806" s="211" t="str">
        <f t="shared" si="513"/>
        <v/>
      </c>
      <c r="AU806" s="211" t="str">
        <f t="shared" si="514"/>
        <v/>
      </c>
      <c r="AV806" s="211" t="str">
        <f t="shared" si="515"/>
        <v/>
      </c>
      <c r="AW806" s="211" t="str">
        <f t="shared" si="516"/>
        <v/>
      </c>
      <c r="AX806" s="211" t="str">
        <f t="shared" si="519"/>
        <v>NO</v>
      </c>
      <c r="AY806" s="125" t="str">
        <f t="shared" si="520"/>
        <v/>
      </c>
    </row>
    <row r="807" spans="1:51" s="211" customFormat="1" x14ac:dyDescent="0.25">
      <c r="A807" s="211" t="s">
        <v>2353</v>
      </c>
      <c r="B807" s="211" t="s">
        <v>2353</v>
      </c>
      <c r="C807" s="211" t="str">
        <f t="shared" si="482"/>
        <v>Hardwired System System Siezure Jack</v>
      </c>
      <c r="D807" s="211" t="str">
        <f t="shared" si="483"/>
        <v>Système câblé Siezure Jack</v>
      </c>
      <c r="E807" s="211" t="str">
        <f t="shared" si="484"/>
        <v/>
      </c>
      <c r="F807" s="211" t="str">
        <f t="shared" si="485"/>
        <v>Hardwired System System Siezure Jack</v>
      </c>
      <c r="G807" s="211" t="str">
        <f t="shared" si="486"/>
        <v>Système câblé Siezure Jack</v>
      </c>
      <c r="H807" s="211" t="str">
        <f t="shared" si="487"/>
        <v>Hardwired System System Siezure Jack</v>
      </c>
      <c r="I807" s="211" t="str">
        <f t="shared" si="517"/>
        <v>Système câblé Siezure Jack</v>
      </c>
      <c r="J807" s="211" t="str">
        <f t="shared" si="488"/>
        <v/>
      </c>
      <c r="K807" s="211" t="str">
        <f t="shared" si="489"/>
        <v/>
      </c>
      <c r="L807" s="211" t="str">
        <f t="shared" si="518"/>
        <v>Inventory</v>
      </c>
      <c r="M807" s="211" t="str">
        <f t="shared" si="490"/>
        <v>NO</v>
      </c>
      <c r="N807" s="211" t="str">
        <f t="shared" si="491"/>
        <v>Product</v>
      </c>
      <c r="O807" s="211" t="str">
        <f t="shared" si="492"/>
        <v>Misc</v>
      </c>
      <c r="P807" s="211" t="str">
        <f t="shared" si="493"/>
        <v>One Time</v>
      </c>
      <c r="Q807" s="349">
        <v>43930</v>
      </c>
      <c r="R807" s="349"/>
      <c r="S807" s="211" t="str">
        <f t="shared" si="494"/>
        <v>NO</v>
      </c>
      <c r="T807" s="211" t="str">
        <f t="shared" si="495"/>
        <v>NO</v>
      </c>
      <c r="U807" s="211" t="str">
        <f t="shared" si="496"/>
        <v>NO</v>
      </c>
      <c r="V807" s="211" t="str">
        <f t="shared" si="497"/>
        <v>NO</v>
      </c>
      <c r="W807" s="211" t="str">
        <f t="shared" si="498"/>
        <v>NO</v>
      </c>
      <c r="X807" s="211">
        <v>0</v>
      </c>
      <c r="Y807" s="211" t="s">
        <v>3277</v>
      </c>
      <c r="Z807" s="211" t="s">
        <v>3275</v>
      </c>
      <c r="AA807" s="211" t="s">
        <v>3319</v>
      </c>
      <c r="AB807" s="211" t="s">
        <v>3286</v>
      </c>
      <c r="AC807" s="211" t="s">
        <v>3286</v>
      </c>
      <c r="AD807" s="211" t="s">
        <v>3320</v>
      </c>
      <c r="AE807" s="211">
        <f t="shared" si="499"/>
        <v>0</v>
      </c>
      <c r="AF807" s="211" t="str">
        <f t="shared" si="500"/>
        <v/>
      </c>
      <c r="AG807" s="211" t="str">
        <f t="shared" si="501"/>
        <v/>
      </c>
      <c r="AH807" s="211" t="str">
        <f t="shared" si="521"/>
        <v/>
      </c>
      <c r="AI807" s="211" t="str">
        <f t="shared" si="502"/>
        <v/>
      </c>
      <c r="AJ807" s="211" t="str">
        <f t="shared" si="503"/>
        <v/>
      </c>
      <c r="AK807" s="211" t="str">
        <f t="shared" si="504"/>
        <v/>
      </c>
      <c r="AL807" s="211" t="str">
        <f t="shared" si="505"/>
        <v/>
      </c>
      <c r="AM807" s="211" t="str">
        <f t="shared" si="506"/>
        <v/>
      </c>
      <c r="AN807" s="211" t="str">
        <f t="shared" si="507"/>
        <v>No</v>
      </c>
      <c r="AO807" s="211" t="str">
        <f t="shared" si="508"/>
        <v>Yes</v>
      </c>
      <c r="AP807" s="211" t="str">
        <f t="shared" si="509"/>
        <v>No</v>
      </c>
      <c r="AQ807" s="211" t="str">
        <f t="shared" si="510"/>
        <v/>
      </c>
      <c r="AR807" s="211" t="str">
        <f t="shared" si="511"/>
        <v/>
      </c>
      <c r="AS807" s="211" t="str">
        <f t="shared" si="512"/>
        <v/>
      </c>
      <c r="AT807" s="211" t="str">
        <f t="shared" si="513"/>
        <v/>
      </c>
      <c r="AU807" s="211" t="str">
        <f t="shared" si="514"/>
        <v/>
      </c>
      <c r="AV807" s="211" t="str">
        <f t="shared" si="515"/>
        <v/>
      </c>
      <c r="AW807" s="211" t="str">
        <f t="shared" si="516"/>
        <v/>
      </c>
      <c r="AX807" s="211" t="str">
        <f t="shared" si="519"/>
        <v>NO</v>
      </c>
      <c r="AY807" s="125" t="str">
        <f t="shared" si="520"/>
        <v/>
      </c>
    </row>
    <row r="808" spans="1:51" s="211" customFormat="1" x14ac:dyDescent="0.25">
      <c r="A808" s="211" t="s">
        <v>2354</v>
      </c>
      <c r="B808" s="211" t="s">
        <v>2354</v>
      </c>
      <c r="C808" s="211" t="str">
        <f t="shared" si="482"/>
        <v>Hardwired System Wireless Receiver</v>
      </c>
      <c r="D808" s="211" t="str">
        <f t="shared" si="483"/>
        <v>Récepteur sans fil de système câblé</v>
      </c>
      <c r="E808" s="211" t="str">
        <f t="shared" si="484"/>
        <v/>
      </c>
      <c r="F808" s="211" t="str">
        <f t="shared" si="485"/>
        <v>Hardwired System Wireless Receiver</v>
      </c>
      <c r="G808" s="211" t="str">
        <f t="shared" si="486"/>
        <v>Récepteur sans fil de système câblé</v>
      </c>
      <c r="H808" s="211" t="str">
        <f t="shared" si="487"/>
        <v>Hardwired System Wireless Receiver</v>
      </c>
      <c r="I808" s="211" t="str">
        <f t="shared" si="517"/>
        <v>Récepteur sans fil de système câblé</v>
      </c>
      <c r="J808" s="211" t="str">
        <f t="shared" si="488"/>
        <v/>
      </c>
      <c r="K808" s="211" t="str">
        <f t="shared" si="489"/>
        <v/>
      </c>
      <c r="L808" s="211" t="str">
        <f t="shared" si="518"/>
        <v>Inventory</v>
      </c>
      <c r="M808" s="211" t="str">
        <f t="shared" si="490"/>
        <v>NO</v>
      </c>
      <c r="N808" s="211" t="str">
        <f t="shared" si="491"/>
        <v>Product</v>
      </c>
      <c r="O808" s="211" t="str">
        <f t="shared" si="492"/>
        <v>Misc</v>
      </c>
      <c r="P808" s="211" t="str">
        <f t="shared" si="493"/>
        <v>One Time</v>
      </c>
      <c r="Q808" s="349">
        <v>43930</v>
      </c>
      <c r="R808" s="349"/>
      <c r="S808" s="211" t="str">
        <f t="shared" si="494"/>
        <v>YES</v>
      </c>
      <c r="T808" s="211" t="str">
        <f t="shared" si="495"/>
        <v>NO</v>
      </c>
      <c r="U808" s="211" t="str">
        <f t="shared" si="496"/>
        <v>NO</v>
      </c>
      <c r="V808" s="211" t="str">
        <f t="shared" si="497"/>
        <v>NO</v>
      </c>
      <c r="W808" s="211" t="str">
        <f t="shared" si="498"/>
        <v>NO</v>
      </c>
      <c r="X808" s="211">
        <v>0</v>
      </c>
      <c r="Y808" s="211" t="s">
        <v>3277</v>
      </c>
      <c r="Z808" s="211" t="s">
        <v>3275</v>
      </c>
      <c r="AA808" s="211" t="s">
        <v>3319</v>
      </c>
      <c r="AB808" s="211" t="s">
        <v>3286</v>
      </c>
      <c r="AC808" s="211" t="s">
        <v>3286</v>
      </c>
      <c r="AD808" s="211" t="s">
        <v>3320</v>
      </c>
      <c r="AE808" s="211">
        <f t="shared" si="499"/>
        <v>0</v>
      </c>
      <c r="AF808" s="211" t="str">
        <f t="shared" si="500"/>
        <v/>
      </c>
      <c r="AG808" s="211" t="str">
        <f t="shared" si="501"/>
        <v/>
      </c>
      <c r="AH808" s="211" t="str">
        <f t="shared" si="521"/>
        <v>X</v>
      </c>
      <c r="AI808" s="211" t="str">
        <f t="shared" si="502"/>
        <v/>
      </c>
      <c r="AJ808" s="211" t="str">
        <f t="shared" si="503"/>
        <v/>
      </c>
      <c r="AK808" s="211" t="str">
        <f t="shared" si="504"/>
        <v/>
      </c>
      <c r="AL808" s="211" t="str">
        <f t="shared" si="505"/>
        <v/>
      </c>
      <c r="AM808" s="211" t="str">
        <f t="shared" si="506"/>
        <v/>
      </c>
      <c r="AN808" s="211" t="str">
        <f t="shared" si="507"/>
        <v>No</v>
      </c>
      <c r="AO808" s="211" t="str">
        <f t="shared" si="508"/>
        <v>Yes</v>
      </c>
      <c r="AP808" s="211" t="str">
        <f t="shared" si="509"/>
        <v>No</v>
      </c>
      <c r="AQ808" s="211" t="str">
        <f t="shared" si="510"/>
        <v/>
      </c>
      <c r="AR808" s="211" t="str">
        <f t="shared" si="511"/>
        <v/>
      </c>
      <c r="AS808" s="211" t="str">
        <f t="shared" si="512"/>
        <v/>
      </c>
      <c r="AT808" s="211" t="str">
        <f t="shared" si="513"/>
        <v/>
      </c>
      <c r="AU808" s="211" t="str">
        <f t="shared" si="514"/>
        <v/>
      </c>
      <c r="AV808" s="211" t="str">
        <f t="shared" si="515"/>
        <v/>
      </c>
      <c r="AW808" s="211" t="str">
        <f t="shared" si="516"/>
        <v/>
      </c>
      <c r="AX808" s="211" t="str">
        <f t="shared" si="519"/>
        <v>NO</v>
      </c>
      <c r="AY808" s="125" t="str">
        <f t="shared" si="520"/>
        <v/>
      </c>
    </row>
    <row r="809" spans="1:51" s="211" customFormat="1" x14ac:dyDescent="0.25">
      <c r="A809" s="211" t="s">
        <v>3782</v>
      </c>
      <c r="B809" s="211" t="s">
        <v>3782</v>
      </c>
      <c r="C809" s="211" t="str">
        <f t="shared" si="482"/>
        <v>Lorne Wolf E-mailer - 2 Months NC Monitoring</v>
      </c>
      <c r="D809" s="211" t="str">
        <f t="shared" si="483"/>
        <v>Lorne Wolf E-mailer - Surveillance NC 2 Mois</v>
      </c>
      <c r="E809" s="211" t="str">
        <f t="shared" si="484"/>
        <v/>
      </c>
      <c r="F809" s="211" t="str">
        <f t="shared" si="485"/>
        <v>Lorne Wolf E-mailer - 2 Months NC Monitoring</v>
      </c>
      <c r="G809" s="211" t="str">
        <f t="shared" si="486"/>
        <v>Lorne Wolf E-mailer - Surveillance NC 2 Mois</v>
      </c>
      <c r="H809" s="211" t="str">
        <f t="shared" si="487"/>
        <v>Lorne Wolf E-mailer - 2 Months NC Monitoring</v>
      </c>
      <c r="I809" s="211" t="str">
        <f t="shared" si="517"/>
        <v>Lorne Wolf E-mailer - Surveillance NC 2 Mois</v>
      </c>
      <c r="J809" s="211" t="str">
        <f t="shared" si="488"/>
        <v/>
      </c>
      <c r="K809" s="211" t="str">
        <f t="shared" si="489"/>
        <v/>
      </c>
      <c r="L809" s="211" t="str">
        <f t="shared" si="518"/>
        <v>Service</v>
      </c>
      <c r="M809" s="211" t="str">
        <f t="shared" si="490"/>
        <v>NO</v>
      </c>
      <c r="N809" s="211" t="str">
        <f t="shared" si="491"/>
        <v>Product</v>
      </c>
      <c r="O809" s="211" t="str">
        <f t="shared" si="492"/>
        <v>Promotion</v>
      </c>
      <c r="P809" s="211" t="str">
        <f t="shared" si="493"/>
        <v>One Time</v>
      </c>
      <c r="Q809" s="349">
        <v>43930</v>
      </c>
      <c r="R809" s="349"/>
      <c r="S809" s="211" t="str">
        <f t="shared" si="494"/>
        <v>NO</v>
      </c>
      <c r="T809" s="211" t="str">
        <f t="shared" si="495"/>
        <v>NO</v>
      </c>
      <c r="U809" s="211" t="str">
        <f t="shared" si="496"/>
        <v>NO</v>
      </c>
      <c r="V809" s="211" t="str">
        <f t="shared" si="497"/>
        <v>NO</v>
      </c>
      <c r="W809" s="211" t="str">
        <f t="shared" si="498"/>
        <v>NO</v>
      </c>
      <c r="X809" s="211">
        <v>0</v>
      </c>
      <c r="Y809" s="211" t="s">
        <v>3277</v>
      </c>
      <c r="Z809" s="211" t="s">
        <v>3275</v>
      </c>
      <c r="AA809" s="211" t="s">
        <v>3319</v>
      </c>
      <c r="AB809" s="211" t="s">
        <v>3286</v>
      </c>
      <c r="AC809" s="211" t="s">
        <v>3286</v>
      </c>
      <c r="AD809" s="211" t="s">
        <v>3320</v>
      </c>
      <c r="AE809" s="211" t="str">
        <f t="shared" si="499"/>
        <v>Service</v>
      </c>
      <c r="AF809" s="211" t="str">
        <f t="shared" si="500"/>
        <v>Service</v>
      </c>
      <c r="AG809" s="211" t="str">
        <f t="shared" si="501"/>
        <v>LW1015</v>
      </c>
      <c r="AH809" s="211" t="str">
        <f t="shared" si="521"/>
        <v/>
      </c>
      <c r="AI809" s="211" t="str">
        <f t="shared" si="502"/>
        <v>YES</v>
      </c>
      <c r="AJ809" s="211">
        <f t="shared" si="503"/>
        <v>2</v>
      </c>
      <c r="AK809" s="211" t="str">
        <f t="shared" si="504"/>
        <v/>
      </c>
      <c r="AL809" s="211" t="str">
        <f t="shared" si="505"/>
        <v/>
      </c>
      <c r="AM809" s="211" t="str">
        <f t="shared" si="506"/>
        <v>Offer</v>
      </c>
      <c r="AN809" s="211" t="str">
        <f t="shared" si="507"/>
        <v>No</v>
      </c>
      <c r="AO809" s="211" t="str">
        <f t="shared" si="508"/>
        <v>Yes</v>
      </c>
      <c r="AP809" s="211" t="str">
        <f t="shared" si="509"/>
        <v>No</v>
      </c>
      <c r="AQ809" s="211" t="str">
        <f t="shared" si="510"/>
        <v/>
      </c>
      <c r="AR809" s="211" t="str">
        <f t="shared" si="511"/>
        <v/>
      </c>
      <c r="AS809" s="211" t="str">
        <f t="shared" si="512"/>
        <v/>
      </c>
      <c r="AT809" s="211" t="str">
        <f t="shared" si="513"/>
        <v>NO</v>
      </c>
      <c r="AU809" s="211" t="str">
        <f t="shared" si="514"/>
        <v/>
      </c>
      <c r="AV809" s="211" t="str">
        <f t="shared" si="515"/>
        <v/>
      </c>
      <c r="AW809" s="211" t="str">
        <f t="shared" si="516"/>
        <v/>
      </c>
      <c r="AX809" s="211" t="str">
        <f t="shared" si="519"/>
        <v>NO</v>
      </c>
      <c r="AY809" s="125" t="str">
        <f t="shared" si="520"/>
        <v/>
      </c>
    </row>
    <row r="810" spans="1:51" s="211" customFormat="1" x14ac:dyDescent="0.25">
      <c r="A810" s="211" t="s">
        <v>3783</v>
      </c>
      <c r="B810" s="211" t="s">
        <v>3783</v>
      </c>
      <c r="C810" s="211" t="str">
        <f t="shared" si="482"/>
        <v>Miscellaneous Equipments</v>
      </c>
      <c r="D810" s="211" t="str">
        <f t="shared" si="483"/>
        <v>Équipements divers</v>
      </c>
      <c r="E810" s="211" t="str">
        <f t="shared" si="484"/>
        <v/>
      </c>
      <c r="F810" s="211" t="str">
        <f t="shared" si="485"/>
        <v>Miscellaneous Equipments</v>
      </c>
      <c r="G810" s="211" t="str">
        <f t="shared" si="486"/>
        <v>Équipements divers</v>
      </c>
      <c r="H810" s="211" t="str">
        <f t="shared" si="487"/>
        <v>Miscellaneous Equipments</v>
      </c>
      <c r="I810" s="211" t="str">
        <f t="shared" si="517"/>
        <v>Équipements divers</v>
      </c>
      <c r="J810" s="211" t="str">
        <f t="shared" si="488"/>
        <v/>
      </c>
      <c r="K810" s="211" t="str">
        <f t="shared" si="489"/>
        <v/>
      </c>
      <c r="L810" s="211" t="str">
        <f t="shared" si="518"/>
        <v>Inventory</v>
      </c>
      <c r="M810" s="211" t="str">
        <f t="shared" si="490"/>
        <v>NO</v>
      </c>
      <c r="N810" s="211" t="str">
        <f t="shared" si="491"/>
        <v>Product</v>
      </c>
      <c r="O810" s="211" t="str">
        <f t="shared" si="492"/>
        <v>Misc</v>
      </c>
      <c r="P810" s="211" t="str">
        <f t="shared" si="493"/>
        <v>One Time</v>
      </c>
      <c r="Q810" s="349">
        <v>43930</v>
      </c>
      <c r="R810" s="349"/>
      <c r="S810" s="211" t="str">
        <f t="shared" si="494"/>
        <v>NO</v>
      </c>
      <c r="T810" s="211" t="str">
        <f t="shared" si="495"/>
        <v>NO</v>
      </c>
      <c r="U810" s="211" t="str">
        <f t="shared" si="496"/>
        <v>NO</v>
      </c>
      <c r="V810" s="211" t="str">
        <f t="shared" si="497"/>
        <v>NO</v>
      </c>
      <c r="W810" s="211" t="str">
        <f t="shared" si="498"/>
        <v>NO</v>
      </c>
      <c r="X810" s="211">
        <v>0</v>
      </c>
      <c r="Y810" s="211" t="s">
        <v>3277</v>
      </c>
      <c r="Z810" s="211" t="s">
        <v>3275</v>
      </c>
      <c r="AA810" s="211" t="s">
        <v>3319</v>
      </c>
      <c r="AB810" s="211" t="s">
        <v>3286</v>
      </c>
      <c r="AC810" s="211" t="s">
        <v>3286</v>
      </c>
      <c r="AD810" s="211" t="s">
        <v>3320</v>
      </c>
      <c r="AE810" s="211">
        <f t="shared" si="499"/>
        <v>0</v>
      </c>
      <c r="AF810" s="211" t="str">
        <f t="shared" si="500"/>
        <v>Service</v>
      </c>
      <c r="AG810" s="211" t="str">
        <f t="shared" si="501"/>
        <v/>
      </c>
      <c r="AH810" s="211" t="str">
        <f t="shared" si="521"/>
        <v/>
      </c>
      <c r="AI810" s="211" t="str">
        <f t="shared" si="502"/>
        <v/>
      </c>
      <c r="AJ810" s="211" t="str">
        <f t="shared" si="503"/>
        <v/>
      </c>
      <c r="AK810" s="211" t="str">
        <f t="shared" si="504"/>
        <v/>
      </c>
      <c r="AL810" s="211" t="str">
        <f t="shared" si="505"/>
        <v/>
      </c>
      <c r="AM810" s="211" t="str">
        <f t="shared" si="506"/>
        <v/>
      </c>
      <c r="AN810" s="211" t="str">
        <f t="shared" si="507"/>
        <v>No</v>
      </c>
      <c r="AO810" s="211" t="str">
        <f t="shared" si="508"/>
        <v>Yes</v>
      </c>
      <c r="AP810" s="211" t="str">
        <f t="shared" si="509"/>
        <v>No</v>
      </c>
      <c r="AQ810" s="211" t="str">
        <f t="shared" si="510"/>
        <v/>
      </c>
      <c r="AR810" s="211" t="str">
        <f t="shared" si="511"/>
        <v/>
      </c>
      <c r="AS810" s="211" t="str">
        <f t="shared" si="512"/>
        <v/>
      </c>
      <c r="AT810" s="211" t="str">
        <f t="shared" si="513"/>
        <v/>
      </c>
      <c r="AU810" s="211" t="str">
        <f t="shared" si="514"/>
        <v/>
      </c>
      <c r="AV810" s="211" t="str">
        <f t="shared" si="515"/>
        <v/>
      </c>
      <c r="AW810" s="211" t="str">
        <f t="shared" si="516"/>
        <v/>
      </c>
      <c r="AX810" s="211" t="str">
        <f t="shared" si="519"/>
        <v>NO</v>
      </c>
      <c r="AY810" s="125" t="str">
        <f t="shared" si="520"/>
        <v/>
      </c>
    </row>
    <row r="811" spans="1:51" s="211" customFormat="1" x14ac:dyDescent="0.25">
      <c r="A811" s="211" t="s">
        <v>3701</v>
      </c>
      <c r="B811" s="211" t="s">
        <v>3701</v>
      </c>
      <c r="C811" s="211" t="str">
        <f t="shared" si="482"/>
        <v>Alarm Service Fees</v>
      </c>
      <c r="D811" s="211" t="str">
        <f t="shared" si="483"/>
        <v>Frais de service d’alarme</v>
      </c>
      <c r="E811" s="211" t="str">
        <f t="shared" si="484"/>
        <v/>
      </c>
      <c r="F811" s="211" t="str">
        <f t="shared" si="485"/>
        <v>Alarm Service Fees</v>
      </c>
      <c r="G811" s="211" t="str">
        <f t="shared" si="486"/>
        <v>Frais de service d’alarme</v>
      </c>
      <c r="H811" s="211" t="str">
        <f t="shared" si="487"/>
        <v>Alarm Service Fees</v>
      </c>
      <c r="I811" s="211" t="str">
        <f t="shared" si="517"/>
        <v>Frais de service d’alarme</v>
      </c>
      <c r="J811" s="211" t="str">
        <f t="shared" si="488"/>
        <v/>
      </c>
      <c r="K811" s="211" t="str">
        <f t="shared" si="489"/>
        <v/>
      </c>
      <c r="L811" s="211" t="str">
        <f t="shared" si="518"/>
        <v>Service</v>
      </c>
      <c r="M811" s="211" t="str">
        <f t="shared" si="490"/>
        <v>NO</v>
      </c>
      <c r="N811" s="211" t="str">
        <f t="shared" si="491"/>
        <v>Product</v>
      </c>
      <c r="O811" s="211" t="str">
        <f t="shared" si="492"/>
        <v>Service</v>
      </c>
      <c r="P811" s="211" t="str">
        <f t="shared" si="493"/>
        <v>One Time</v>
      </c>
      <c r="Q811" s="349">
        <v>43930</v>
      </c>
      <c r="R811" s="349"/>
      <c r="S811" s="211" t="str">
        <f t="shared" si="494"/>
        <v>NO</v>
      </c>
      <c r="T811" s="211" t="str">
        <f t="shared" si="495"/>
        <v>NO</v>
      </c>
      <c r="U811" s="211" t="str">
        <f t="shared" si="496"/>
        <v>NO</v>
      </c>
      <c r="V811" s="211" t="str">
        <f t="shared" si="497"/>
        <v>NO</v>
      </c>
      <c r="W811" s="211" t="str">
        <f t="shared" si="498"/>
        <v>NO</v>
      </c>
      <c r="X811" s="211">
        <v>0</v>
      </c>
      <c r="Y811" s="211" t="s">
        <v>3277</v>
      </c>
      <c r="Z811" s="211" t="s">
        <v>3275</v>
      </c>
      <c r="AA811" s="211" t="s">
        <v>3319</v>
      </c>
      <c r="AB811" s="211" t="s">
        <v>3286</v>
      </c>
      <c r="AC811" s="211" t="s">
        <v>3286</v>
      </c>
      <c r="AD811" s="211" t="s">
        <v>3320</v>
      </c>
      <c r="AE811" s="211">
        <f t="shared" si="499"/>
        <v>0</v>
      </c>
      <c r="AF811" s="211" t="str">
        <f t="shared" si="500"/>
        <v>Service</v>
      </c>
      <c r="AG811" s="211" t="str">
        <f t="shared" si="501"/>
        <v/>
      </c>
      <c r="AH811" s="211" t="str">
        <f t="shared" si="521"/>
        <v/>
      </c>
      <c r="AI811" s="211" t="str">
        <f t="shared" si="502"/>
        <v/>
      </c>
      <c r="AJ811" s="211" t="str">
        <f t="shared" si="503"/>
        <v/>
      </c>
      <c r="AK811" s="211" t="str">
        <f t="shared" si="504"/>
        <v/>
      </c>
      <c r="AL811" s="211" t="str">
        <f t="shared" si="505"/>
        <v/>
      </c>
      <c r="AM811" s="211" t="str">
        <f t="shared" si="506"/>
        <v/>
      </c>
      <c r="AN811" s="211" t="str">
        <f t="shared" si="507"/>
        <v>No</v>
      </c>
      <c r="AO811" s="211" t="str">
        <f t="shared" si="508"/>
        <v>Yes</v>
      </c>
      <c r="AP811" s="211" t="str">
        <f t="shared" si="509"/>
        <v>No</v>
      </c>
      <c r="AQ811" s="211" t="str">
        <f t="shared" si="510"/>
        <v/>
      </c>
      <c r="AR811" s="211" t="str">
        <f t="shared" si="511"/>
        <v/>
      </c>
      <c r="AS811" s="211" t="str">
        <f t="shared" si="512"/>
        <v/>
      </c>
      <c r="AT811" s="211" t="str">
        <f t="shared" si="513"/>
        <v/>
      </c>
      <c r="AU811" s="211" t="str">
        <f t="shared" si="514"/>
        <v/>
      </c>
      <c r="AV811" s="211" t="str">
        <f t="shared" si="515"/>
        <v/>
      </c>
      <c r="AW811" s="211" t="str">
        <f t="shared" si="516"/>
        <v/>
      </c>
      <c r="AX811" s="211" t="str">
        <f t="shared" si="519"/>
        <v>NO</v>
      </c>
      <c r="AY811" s="125" t="str">
        <f t="shared" si="520"/>
        <v/>
      </c>
    </row>
    <row r="812" spans="1:51" s="211" customFormat="1" x14ac:dyDescent="0.25">
      <c r="A812" s="211" t="s">
        <v>3702</v>
      </c>
      <c r="B812" s="211" t="s">
        <v>3702</v>
      </c>
      <c r="C812" s="211" t="str">
        <f t="shared" si="482"/>
        <v>AlarmPlus Service Fees</v>
      </c>
      <c r="D812" s="211" t="str">
        <f t="shared" si="483"/>
        <v>Frais de service AlarmPlus</v>
      </c>
      <c r="E812" s="211" t="str">
        <f t="shared" si="484"/>
        <v/>
      </c>
      <c r="F812" s="211" t="str">
        <f t="shared" si="485"/>
        <v>AlarmPlus Service Fees</v>
      </c>
      <c r="G812" s="211" t="str">
        <f t="shared" si="486"/>
        <v>Frais de service AlarmPlus</v>
      </c>
      <c r="H812" s="211" t="str">
        <f t="shared" si="487"/>
        <v>AlarmPlus Service Fees</v>
      </c>
      <c r="I812" s="211" t="str">
        <f t="shared" si="517"/>
        <v>Frais de service AlarmPlus</v>
      </c>
      <c r="J812" s="211" t="str">
        <f t="shared" si="488"/>
        <v/>
      </c>
      <c r="K812" s="211" t="str">
        <f t="shared" si="489"/>
        <v/>
      </c>
      <c r="L812" s="211" t="str">
        <f t="shared" si="518"/>
        <v>Service</v>
      </c>
      <c r="M812" s="211" t="str">
        <f t="shared" si="490"/>
        <v>NO</v>
      </c>
      <c r="N812" s="211" t="str">
        <f t="shared" si="491"/>
        <v>Product</v>
      </c>
      <c r="O812" s="211" t="str">
        <f t="shared" si="492"/>
        <v>Service</v>
      </c>
      <c r="P812" s="211" t="str">
        <f t="shared" si="493"/>
        <v>One Time</v>
      </c>
      <c r="Q812" s="349">
        <v>43930</v>
      </c>
      <c r="R812" s="349"/>
      <c r="S812" s="211" t="str">
        <f t="shared" si="494"/>
        <v>NO</v>
      </c>
      <c r="T812" s="211" t="str">
        <f t="shared" si="495"/>
        <v>NO</v>
      </c>
      <c r="U812" s="211" t="str">
        <f t="shared" si="496"/>
        <v>NO</v>
      </c>
      <c r="V812" s="211" t="str">
        <f t="shared" si="497"/>
        <v>NO</v>
      </c>
      <c r="W812" s="211" t="str">
        <f t="shared" si="498"/>
        <v>NO</v>
      </c>
      <c r="X812" s="211">
        <v>0</v>
      </c>
      <c r="Y812" s="211" t="s">
        <v>3277</v>
      </c>
      <c r="Z812" s="211" t="s">
        <v>3275</v>
      </c>
      <c r="AA812" s="211" t="s">
        <v>3319</v>
      </c>
      <c r="AB812" s="211" t="s">
        <v>3286</v>
      </c>
      <c r="AC812" s="211" t="s">
        <v>3286</v>
      </c>
      <c r="AD812" s="211" t="s">
        <v>3320</v>
      </c>
      <c r="AE812" s="211">
        <f t="shared" si="499"/>
        <v>0</v>
      </c>
      <c r="AF812" s="211" t="str">
        <f t="shared" si="500"/>
        <v>Service</v>
      </c>
      <c r="AG812" s="211" t="str">
        <f t="shared" si="501"/>
        <v/>
      </c>
      <c r="AH812" s="211" t="str">
        <f t="shared" si="521"/>
        <v/>
      </c>
      <c r="AI812" s="211" t="str">
        <f t="shared" si="502"/>
        <v/>
      </c>
      <c r="AJ812" s="211" t="str">
        <f t="shared" si="503"/>
        <v/>
      </c>
      <c r="AK812" s="211" t="str">
        <f t="shared" si="504"/>
        <v/>
      </c>
      <c r="AL812" s="211" t="str">
        <f t="shared" si="505"/>
        <v/>
      </c>
      <c r="AM812" s="211" t="str">
        <f t="shared" si="506"/>
        <v/>
      </c>
      <c r="AN812" s="211" t="str">
        <f t="shared" si="507"/>
        <v>No</v>
      </c>
      <c r="AO812" s="211" t="str">
        <f t="shared" si="508"/>
        <v>Yes</v>
      </c>
      <c r="AP812" s="211" t="str">
        <f t="shared" si="509"/>
        <v>No</v>
      </c>
      <c r="AQ812" s="211" t="str">
        <f t="shared" si="510"/>
        <v/>
      </c>
      <c r="AR812" s="211" t="str">
        <f t="shared" si="511"/>
        <v/>
      </c>
      <c r="AS812" s="211" t="str">
        <f t="shared" si="512"/>
        <v/>
      </c>
      <c r="AT812" s="211" t="str">
        <f t="shared" si="513"/>
        <v/>
      </c>
      <c r="AU812" s="211" t="str">
        <f t="shared" si="514"/>
        <v/>
      </c>
      <c r="AV812" s="211" t="str">
        <f t="shared" si="515"/>
        <v/>
      </c>
      <c r="AW812" s="211" t="str">
        <f t="shared" si="516"/>
        <v/>
      </c>
      <c r="AX812" s="211" t="str">
        <f t="shared" si="519"/>
        <v>NO</v>
      </c>
      <c r="AY812" s="125" t="str">
        <f t="shared" si="520"/>
        <v/>
      </c>
    </row>
    <row r="813" spans="1:51" s="211" customFormat="1" x14ac:dyDescent="0.25">
      <c r="A813" s="211" t="s">
        <v>3703</v>
      </c>
      <c r="B813" s="211" t="s">
        <v>3703</v>
      </c>
      <c r="C813" s="211" t="str">
        <f t="shared" si="482"/>
        <v>Monitoring Credits offered</v>
      </c>
      <c r="D813" s="211" t="str">
        <f t="shared" si="483"/>
        <v>Crédits de suivi offerts</v>
      </c>
      <c r="E813" s="211" t="str">
        <f t="shared" si="484"/>
        <v/>
      </c>
      <c r="F813" s="211" t="str">
        <f t="shared" si="485"/>
        <v>Monitoring Credits offered</v>
      </c>
      <c r="G813" s="211" t="str">
        <f t="shared" si="486"/>
        <v>Crédits de suivi offerts</v>
      </c>
      <c r="H813" s="211" t="str">
        <f t="shared" si="487"/>
        <v>Monitoring Credits offered</v>
      </c>
      <c r="I813" s="211" t="str">
        <f t="shared" si="517"/>
        <v>Crédits de suivi offerts</v>
      </c>
      <c r="J813" s="211" t="str">
        <f t="shared" si="488"/>
        <v/>
      </c>
      <c r="K813" s="211" t="str">
        <f t="shared" si="489"/>
        <v/>
      </c>
      <c r="L813" s="211" t="str">
        <f t="shared" si="518"/>
        <v>Service</v>
      </c>
      <c r="M813" s="211" t="str">
        <f t="shared" si="490"/>
        <v>NO</v>
      </c>
      <c r="N813" s="211" t="str">
        <f t="shared" si="491"/>
        <v>Product</v>
      </c>
      <c r="O813" s="211" t="str">
        <f t="shared" si="492"/>
        <v>Promotion</v>
      </c>
      <c r="P813" s="211" t="str">
        <f t="shared" si="493"/>
        <v>One Time</v>
      </c>
      <c r="Q813" s="349">
        <v>43930</v>
      </c>
      <c r="R813" s="349"/>
      <c r="S813" s="211" t="str">
        <f t="shared" si="494"/>
        <v>NO</v>
      </c>
      <c r="T813" s="211" t="str">
        <f t="shared" si="495"/>
        <v>NO</v>
      </c>
      <c r="U813" s="211" t="str">
        <f t="shared" si="496"/>
        <v>NO</v>
      </c>
      <c r="V813" s="211" t="str">
        <f t="shared" si="497"/>
        <v>NO</v>
      </c>
      <c r="W813" s="211" t="str">
        <f t="shared" si="498"/>
        <v>NO</v>
      </c>
      <c r="X813" s="211">
        <v>0</v>
      </c>
      <c r="Y813" s="211" t="s">
        <v>3277</v>
      </c>
      <c r="Z813" s="211" t="s">
        <v>3275</v>
      </c>
      <c r="AA813" s="211" t="s">
        <v>3319</v>
      </c>
      <c r="AB813" s="211" t="s">
        <v>3286</v>
      </c>
      <c r="AC813" s="211" t="s">
        <v>3286</v>
      </c>
      <c r="AD813" s="211" t="s">
        <v>3320</v>
      </c>
      <c r="AE813" s="211" t="str">
        <f t="shared" si="499"/>
        <v>Service</v>
      </c>
      <c r="AF813" s="211" t="str">
        <f t="shared" si="500"/>
        <v>Service</v>
      </c>
      <c r="AG813" s="211" t="str">
        <f t="shared" si="501"/>
        <v>MONICRED</v>
      </c>
      <c r="AH813" s="211" t="str">
        <f t="shared" si="521"/>
        <v/>
      </c>
      <c r="AI813" s="211" t="str">
        <f t="shared" si="502"/>
        <v/>
      </c>
      <c r="AJ813" s="211" t="str">
        <f t="shared" si="503"/>
        <v/>
      </c>
      <c r="AK813" s="211" t="str">
        <f t="shared" si="504"/>
        <v/>
      </c>
      <c r="AL813" s="211" t="str">
        <f t="shared" si="505"/>
        <v/>
      </c>
      <c r="AM813" s="211" t="str">
        <f t="shared" si="506"/>
        <v>Offer</v>
      </c>
      <c r="AN813" s="211" t="str">
        <f t="shared" si="507"/>
        <v>No</v>
      </c>
      <c r="AO813" s="211" t="str">
        <f t="shared" si="508"/>
        <v>Yes</v>
      </c>
      <c r="AP813" s="211" t="str">
        <f t="shared" si="509"/>
        <v>No</v>
      </c>
      <c r="AQ813" s="211" t="str">
        <f t="shared" si="510"/>
        <v/>
      </c>
      <c r="AR813" s="211" t="str">
        <f t="shared" si="511"/>
        <v/>
      </c>
      <c r="AS813" s="211" t="str">
        <f t="shared" si="512"/>
        <v/>
      </c>
      <c r="AT813" s="211" t="str">
        <f t="shared" si="513"/>
        <v>NO</v>
      </c>
      <c r="AU813" s="211" t="str">
        <f t="shared" si="514"/>
        <v/>
      </c>
      <c r="AV813" s="211" t="str">
        <f t="shared" si="515"/>
        <v/>
      </c>
      <c r="AW813" s="211" t="str">
        <f t="shared" si="516"/>
        <v/>
      </c>
      <c r="AX813" s="211" t="str">
        <f t="shared" si="519"/>
        <v>NO</v>
      </c>
      <c r="AY813" s="125" t="str">
        <f t="shared" si="520"/>
        <v/>
      </c>
    </row>
    <row r="814" spans="1:51" s="211" customFormat="1" x14ac:dyDescent="0.25">
      <c r="A814" s="211" t="s">
        <v>3785</v>
      </c>
      <c r="B814" s="211" t="s">
        <v>3785</v>
      </c>
      <c r="C814" s="211" t="str">
        <f t="shared" si="482"/>
        <v>Move offer for Security Customer with Internet</v>
      </c>
      <c r="D814" s="211" t="str">
        <f t="shared" si="483"/>
        <v>Offre de déménagement pour le client de sécurité avec Internet</v>
      </c>
      <c r="E814" s="211" t="str">
        <f t="shared" si="484"/>
        <v/>
      </c>
      <c r="F814" s="211" t="str">
        <f t="shared" si="485"/>
        <v>Move offer for Security Customer with Internet</v>
      </c>
      <c r="G814" s="211" t="str">
        <f t="shared" si="486"/>
        <v>Offre de déménagement pour le client de sécurité avec Internet</v>
      </c>
      <c r="H814" s="211" t="str">
        <f t="shared" si="487"/>
        <v>Move offer for Security Customer with Internet</v>
      </c>
      <c r="I814" s="211" t="str">
        <f t="shared" si="517"/>
        <v>Offre de déménagement pour le client de sécurité avec Internet</v>
      </c>
      <c r="J814" s="211" t="str">
        <f t="shared" si="488"/>
        <v/>
      </c>
      <c r="K814" s="211" t="str">
        <f t="shared" si="489"/>
        <v/>
      </c>
      <c r="L814" s="211" t="str">
        <f t="shared" si="518"/>
        <v>Service</v>
      </c>
      <c r="M814" s="211" t="str">
        <f t="shared" si="490"/>
        <v>YES</v>
      </c>
      <c r="N814" s="211" t="str">
        <f t="shared" si="491"/>
        <v>Product</v>
      </c>
      <c r="O814" s="211" t="str">
        <f t="shared" si="492"/>
        <v>Promotion</v>
      </c>
      <c r="P814" s="211" t="str">
        <f t="shared" si="493"/>
        <v>RMR</v>
      </c>
      <c r="Q814" s="349">
        <v>43930</v>
      </c>
      <c r="R814" s="349"/>
      <c r="S814" s="211" t="str">
        <f t="shared" si="494"/>
        <v>NO</v>
      </c>
      <c r="T814" s="211" t="str">
        <f t="shared" si="495"/>
        <v>NO</v>
      </c>
      <c r="U814" s="211" t="str">
        <f t="shared" si="496"/>
        <v>NO</v>
      </c>
      <c r="V814" s="211" t="str">
        <f t="shared" si="497"/>
        <v>NO</v>
      </c>
      <c r="W814" s="211" t="str">
        <f t="shared" si="498"/>
        <v>NO</v>
      </c>
      <c r="X814" s="211">
        <v>0</v>
      </c>
      <c r="Y814" s="211" t="s">
        <v>3277</v>
      </c>
      <c r="Z814" s="211" t="s">
        <v>3275</v>
      </c>
      <c r="AA814" s="211" t="s">
        <v>3319</v>
      </c>
      <c r="AB814" s="211" t="s">
        <v>3286</v>
      </c>
      <c r="AC814" s="211" t="s">
        <v>3286</v>
      </c>
      <c r="AD814" s="211" t="s">
        <v>3320</v>
      </c>
      <c r="AE814" s="211" t="str">
        <f t="shared" si="499"/>
        <v>Service</v>
      </c>
      <c r="AF814" s="211" t="str">
        <f t="shared" si="500"/>
        <v>Service</v>
      </c>
      <c r="AG814" s="211" t="str">
        <f t="shared" si="501"/>
        <v>MOVE20FOR24</v>
      </c>
      <c r="AH814" s="211" t="str">
        <f t="shared" si="521"/>
        <v/>
      </c>
      <c r="AI814" s="211" t="str">
        <f t="shared" si="502"/>
        <v>YES</v>
      </c>
      <c r="AJ814" s="211">
        <f t="shared" si="503"/>
        <v>24</v>
      </c>
      <c r="AK814" s="211" t="str">
        <f t="shared" si="504"/>
        <v/>
      </c>
      <c r="AL814" s="211" t="str">
        <f t="shared" si="505"/>
        <v/>
      </c>
      <c r="AM814" s="211" t="str">
        <f t="shared" si="506"/>
        <v>Offer</v>
      </c>
      <c r="AN814" s="211" t="str">
        <f t="shared" si="507"/>
        <v>No</v>
      </c>
      <c r="AO814" s="211" t="str">
        <f t="shared" si="508"/>
        <v>Yes</v>
      </c>
      <c r="AP814" s="211" t="str">
        <f t="shared" si="509"/>
        <v>No</v>
      </c>
      <c r="AQ814" s="211" t="str">
        <f t="shared" si="510"/>
        <v/>
      </c>
      <c r="AR814" s="211" t="str">
        <f t="shared" si="511"/>
        <v/>
      </c>
      <c r="AS814" s="211" t="str">
        <f t="shared" si="512"/>
        <v/>
      </c>
      <c r="AT814" s="211" t="str">
        <f t="shared" si="513"/>
        <v>NO</v>
      </c>
      <c r="AU814" s="211" t="str">
        <f t="shared" si="514"/>
        <v/>
      </c>
      <c r="AV814" s="211" t="str">
        <f t="shared" si="515"/>
        <v/>
      </c>
      <c r="AW814" s="211" t="str">
        <f t="shared" si="516"/>
        <v/>
      </c>
      <c r="AX814" s="211" t="str">
        <f t="shared" si="519"/>
        <v>NO</v>
      </c>
      <c r="AY814" s="125" t="str">
        <f t="shared" si="520"/>
        <v/>
      </c>
    </row>
    <row r="815" spans="1:51" s="211" customFormat="1" x14ac:dyDescent="0.25">
      <c r="A815" s="211" t="s">
        <v>3723</v>
      </c>
      <c r="B815" s="211" t="s">
        <v>3723</v>
      </c>
      <c r="C815" s="211" t="str">
        <f t="shared" si="482"/>
        <v>Administration Fee</v>
      </c>
      <c r="D815" s="211" t="str">
        <f t="shared" si="483"/>
        <v>Frais d’administration</v>
      </c>
      <c r="E815" s="211" t="str">
        <f t="shared" si="484"/>
        <v/>
      </c>
      <c r="F815" s="211" t="str">
        <f t="shared" si="485"/>
        <v>Administration Fee</v>
      </c>
      <c r="G815" s="211" t="str">
        <f t="shared" si="486"/>
        <v>Frais d’administration</v>
      </c>
      <c r="H815" s="211" t="str">
        <f t="shared" si="487"/>
        <v>Administration Fee</v>
      </c>
      <c r="I815" s="211" t="str">
        <f t="shared" si="517"/>
        <v>Frais d’administration</v>
      </c>
      <c r="J815" s="211" t="str">
        <f t="shared" si="488"/>
        <v/>
      </c>
      <c r="K815" s="211" t="str">
        <f t="shared" si="489"/>
        <v/>
      </c>
      <c r="L815" s="211" t="str">
        <f t="shared" si="518"/>
        <v>Service</v>
      </c>
      <c r="M815" s="211" t="str">
        <f t="shared" si="490"/>
        <v>NO</v>
      </c>
      <c r="N815" s="211" t="str">
        <f t="shared" si="491"/>
        <v>Product</v>
      </c>
      <c r="O815" s="211" t="str">
        <f t="shared" si="492"/>
        <v>Service</v>
      </c>
      <c r="P815" s="211" t="str">
        <f t="shared" si="493"/>
        <v>One Time</v>
      </c>
      <c r="Q815" s="349">
        <v>43930</v>
      </c>
      <c r="R815" s="349"/>
      <c r="S815" s="211" t="str">
        <f t="shared" si="494"/>
        <v>NO</v>
      </c>
      <c r="T815" s="211" t="str">
        <f t="shared" si="495"/>
        <v>NO</v>
      </c>
      <c r="U815" s="211" t="str">
        <f t="shared" si="496"/>
        <v>NO</v>
      </c>
      <c r="V815" s="211" t="str">
        <f t="shared" si="497"/>
        <v>NO</v>
      </c>
      <c r="W815" s="211" t="str">
        <f t="shared" si="498"/>
        <v>NO</v>
      </c>
      <c r="X815" s="211">
        <v>0</v>
      </c>
      <c r="Y815" s="211" t="s">
        <v>3277</v>
      </c>
      <c r="Z815" s="211" t="s">
        <v>3275</v>
      </c>
      <c r="AA815" s="211" t="s">
        <v>3319</v>
      </c>
      <c r="AB815" s="211" t="s">
        <v>3286</v>
      </c>
      <c r="AC815" s="211" t="s">
        <v>3286</v>
      </c>
      <c r="AD815" s="211" t="s">
        <v>3320</v>
      </c>
      <c r="AE815" s="211">
        <f t="shared" si="499"/>
        <v>0</v>
      </c>
      <c r="AF815" s="211" t="str">
        <f t="shared" si="500"/>
        <v>Service</v>
      </c>
      <c r="AG815" s="211" t="str">
        <f t="shared" si="501"/>
        <v/>
      </c>
      <c r="AH815" s="211" t="str">
        <f t="shared" si="521"/>
        <v/>
      </c>
      <c r="AI815" s="211" t="str">
        <f t="shared" si="502"/>
        <v/>
      </c>
      <c r="AJ815" s="211" t="str">
        <f t="shared" si="503"/>
        <v/>
      </c>
      <c r="AK815" s="211" t="str">
        <f t="shared" si="504"/>
        <v/>
      </c>
      <c r="AL815" s="211" t="str">
        <f t="shared" si="505"/>
        <v/>
      </c>
      <c r="AM815" s="211" t="str">
        <f t="shared" si="506"/>
        <v/>
      </c>
      <c r="AN815" s="211" t="str">
        <f t="shared" si="507"/>
        <v>No</v>
      </c>
      <c r="AO815" s="211" t="str">
        <f t="shared" si="508"/>
        <v>Yes</v>
      </c>
      <c r="AP815" s="211" t="str">
        <f t="shared" si="509"/>
        <v>No</v>
      </c>
      <c r="AQ815" s="211" t="str">
        <f t="shared" si="510"/>
        <v/>
      </c>
      <c r="AR815" s="211" t="str">
        <f t="shared" si="511"/>
        <v/>
      </c>
      <c r="AS815" s="211" t="str">
        <f t="shared" si="512"/>
        <v/>
      </c>
      <c r="AT815" s="211" t="str">
        <f t="shared" si="513"/>
        <v/>
      </c>
      <c r="AU815" s="211" t="str">
        <f t="shared" si="514"/>
        <v/>
      </c>
      <c r="AV815" s="211" t="str">
        <f t="shared" si="515"/>
        <v/>
      </c>
      <c r="AW815" s="211" t="str">
        <f t="shared" si="516"/>
        <v/>
      </c>
      <c r="AX815" s="211" t="str">
        <f t="shared" si="519"/>
        <v>NO</v>
      </c>
      <c r="AY815" s="125" t="str">
        <f t="shared" si="520"/>
        <v/>
      </c>
    </row>
    <row r="816" spans="1:51" s="211" customFormat="1" x14ac:dyDescent="0.25">
      <c r="A816" s="211" t="s">
        <v>1289</v>
      </c>
      <c r="B816" s="211" t="s">
        <v>1289</v>
      </c>
      <c r="C816" s="211" t="str">
        <f t="shared" si="482"/>
        <v>Old Invoice Converted from ALARMS</v>
      </c>
      <c r="D816" s="211" t="str">
        <f t="shared" si="483"/>
        <v>Ancienne facture convertie à partir d’ALARMES</v>
      </c>
      <c r="E816" s="211" t="str">
        <f t="shared" si="484"/>
        <v/>
      </c>
      <c r="F816" s="211" t="str">
        <f t="shared" si="485"/>
        <v>Old Invoice Converted from ALARMS</v>
      </c>
      <c r="G816" s="211" t="str">
        <f t="shared" si="486"/>
        <v>Ancienne facture convertie à partir d’ALARMES</v>
      </c>
      <c r="H816" s="211" t="str">
        <f t="shared" si="487"/>
        <v>Old Invoice Converted from ALARMS</v>
      </c>
      <c r="I816" s="211" t="str">
        <f t="shared" si="517"/>
        <v>Ancienne facture convertie à partir d’ALARMES</v>
      </c>
      <c r="J816" s="211" t="str">
        <f t="shared" si="488"/>
        <v/>
      </c>
      <c r="K816" s="211" t="str">
        <f t="shared" si="489"/>
        <v/>
      </c>
      <c r="L816" s="211" t="str">
        <f t="shared" si="518"/>
        <v>Service</v>
      </c>
      <c r="M816" s="211" t="str">
        <f t="shared" si="490"/>
        <v>NO</v>
      </c>
      <c r="N816" s="211" t="str">
        <f t="shared" si="491"/>
        <v>Product</v>
      </c>
      <c r="O816" s="211" t="str">
        <f t="shared" si="492"/>
        <v>Service</v>
      </c>
      <c r="P816" s="211" t="str">
        <f t="shared" si="493"/>
        <v>One Time</v>
      </c>
      <c r="Q816" s="349">
        <v>43930</v>
      </c>
      <c r="R816" s="349"/>
      <c r="S816" s="211" t="str">
        <f t="shared" si="494"/>
        <v>NO</v>
      </c>
      <c r="T816" s="211" t="str">
        <f t="shared" si="495"/>
        <v>NO</v>
      </c>
      <c r="U816" s="211" t="str">
        <f t="shared" si="496"/>
        <v>NO</v>
      </c>
      <c r="V816" s="211" t="str">
        <f t="shared" si="497"/>
        <v>NO</v>
      </c>
      <c r="W816" s="211" t="str">
        <f t="shared" si="498"/>
        <v>NO</v>
      </c>
      <c r="X816" s="211">
        <v>0</v>
      </c>
      <c r="Y816" s="211" t="s">
        <v>3277</v>
      </c>
      <c r="Z816" s="211" t="s">
        <v>3275</v>
      </c>
      <c r="AA816" s="211" t="s">
        <v>3319</v>
      </c>
      <c r="AB816" s="211" t="s">
        <v>3286</v>
      </c>
      <c r="AC816" s="211" t="s">
        <v>3286</v>
      </c>
      <c r="AD816" s="211" t="s">
        <v>3320</v>
      </c>
      <c r="AE816" s="211">
        <f t="shared" si="499"/>
        <v>0</v>
      </c>
      <c r="AF816" s="211" t="str">
        <f t="shared" si="500"/>
        <v>Service</v>
      </c>
      <c r="AG816" s="211" t="str">
        <f t="shared" si="501"/>
        <v/>
      </c>
      <c r="AH816" s="211" t="str">
        <f t="shared" si="521"/>
        <v/>
      </c>
      <c r="AI816" s="211" t="str">
        <f t="shared" si="502"/>
        <v/>
      </c>
      <c r="AJ816" s="211" t="str">
        <f t="shared" si="503"/>
        <v/>
      </c>
      <c r="AK816" s="211" t="str">
        <f t="shared" si="504"/>
        <v/>
      </c>
      <c r="AL816" s="211" t="str">
        <f t="shared" si="505"/>
        <v/>
      </c>
      <c r="AM816" s="211" t="str">
        <f t="shared" si="506"/>
        <v/>
      </c>
      <c r="AN816" s="211" t="str">
        <f t="shared" si="507"/>
        <v>No</v>
      </c>
      <c r="AO816" s="211" t="str">
        <f t="shared" si="508"/>
        <v>Yes</v>
      </c>
      <c r="AP816" s="211" t="str">
        <f t="shared" si="509"/>
        <v>No</v>
      </c>
      <c r="AQ816" s="211" t="str">
        <f t="shared" si="510"/>
        <v/>
      </c>
      <c r="AR816" s="211" t="str">
        <f t="shared" si="511"/>
        <v/>
      </c>
      <c r="AS816" s="211" t="str">
        <f t="shared" si="512"/>
        <v/>
      </c>
      <c r="AT816" s="211" t="str">
        <f t="shared" si="513"/>
        <v/>
      </c>
      <c r="AU816" s="211" t="str">
        <f t="shared" si="514"/>
        <v/>
      </c>
      <c r="AV816" s="211" t="str">
        <f t="shared" si="515"/>
        <v/>
      </c>
      <c r="AW816" s="211" t="str">
        <f t="shared" si="516"/>
        <v/>
      </c>
      <c r="AX816" s="211" t="str">
        <f t="shared" si="519"/>
        <v>NO</v>
      </c>
      <c r="AY816" s="125" t="str">
        <f t="shared" si="520"/>
        <v/>
      </c>
    </row>
    <row r="817" spans="1:51" s="211" customFormat="1" x14ac:dyDescent="0.25">
      <c r="A817" s="211" t="s">
        <v>3705</v>
      </c>
      <c r="B817" s="211" t="s">
        <v>3705</v>
      </c>
      <c r="C817" s="211" t="str">
        <f t="shared" si="482"/>
        <v>Open/Close Service</v>
      </c>
      <c r="D817" s="211" t="str">
        <f t="shared" si="483"/>
        <v>Service ouvert/fermé</v>
      </c>
      <c r="E817" s="211" t="str">
        <f t="shared" si="484"/>
        <v/>
      </c>
      <c r="F817" s="211" t="str">
        <f t="shared" si="485"/>
        <v>Open/Close Service</v>
      </c>
      <c r="G817" s="211" t="str">
        <f t="shared" si="486"/>
        <v>Service ouvert/fermé</v>
      </c>
      <c r="H817" s="211" t="str">
        <f t="shared" si="487"/>
        <v>Open/Close Service</v>
      </c>
      <c r="I817" s="211" t="str">
        <f t="shared" si="517"/>
        <v>Service ouvert/fermé</v>
      </c>
      <c r="J817" s="211" t="str">
        <f t="shared" si="488"/>
        <v/>
      </c>
      <c r="K817" s="211" t="str">
        <f t="shared" si="489"/>
        <v/>
      </c>
      <c r="L817" s="211" t="str">
        <f t="shared" si="518"/>
        <v>Service</v>
      </c>
      <c r="M817" s="211" t="str">
        <f t="shared" si="490"/>
        <v>NO</v>
      </c>
      <c r="N817" s="211" t="str">
        <f t="shared" si="491"/>
        <v>Product</v>
      </c>
      <c r="O817" s="211" t="str">
        <f t="shared" si="492"/>
        <v>Service</v>
      </c>
      <c r="P817" s="211" t="str">
        <f t="shared" si="493"/>
        <v>RMR</v>
      </c>
      <c r="Q817" s="349">
        <v>43930</v>
      </c>
      <c r="R817" s="349"/>
      <c r="S817" s="211" t="str">
        <f t="shared" si="494"/>
        <v>NO</v>
      </c>
      <c r="T817" s="211" t="str">
        <f t="shared" si="495"/>
        <v>NO</v>
      </c>
      <c r="U817" s="211" t="str">
        <f t="shared" si="496"/>
        <v>NO</v>
      </c>
      <c r="V817" s="211" t="str">
        <f t="shared" si="497"/>
        <v>NO</v>
      </c>
      <c r="W817" s="211" t="str">
        <f t="shared" si="498"/>
        <v>NO</v>
      </c>
      <c r="X817" s="211">
        <v>0</v>
      </c>
      <c r="Y817" s="211" t="s">
        <v>3277</v>
      </c>
      <c r="Z817" s="211" t="s">
        <v>3275</v>
      </c>
      <c r="AA817" s="211" t="s">
        <v>3319</v>
      </c>
      <c r="AB817" s="211" t="s">
        <v>3286</v>
      </c>
      <c r="AC817" s="211" t="s">
        <v>3286</v>
      </c>
      <c r="AD817" s="211" t="s">
        <v>3320</v>
      </c>
      <c r="AE817" s="211">
        <f t="shared" si="499"/>
        <v>0</v>
      </c>
      <c r="AF817" s="211" t="str">
        <f t="shared" si="500"/>
        <v>Service</v>
      </c>
      <c r="AG817" s="211" t="str">
        <f t="shared" si="501"/>
        <v/>
      </c>
      <c r="AH817" s="211" t="str">
        <f t="shared" si="521"/>
        <v/>
      </c>
      <c r="AI817" s="211" t="str">
        <f t="shared" si="502"/>
        <v/>
      </c>
      <c r="AJ817" s="211" t="str">
        <f t="shared" si="503"/>
        <v/>
      </c>
      <c r="AK817" s="211" t="str">
        <f t="shared" si="504"/>
        <v/>
      </c>
      <c r="AL817" s="211" t="str">
        <f t="shared" si="505"/>
        <v/>
      </c>
      <c r="AM817" s="211" t="str">
        <f t="shared" si="506"/>
        <v/>
      </c>
      <c r="AN817" s="211" t="str">
        <f t="shared" si="507"/>
        <v>No</v>
      </c>
      <c r="AO817" s="211" t="str">
        <f t="shared" si="508"/>
        <v>Yes</v>
      </c>
      <c r="AP817" s="211" t="str">
        <f t="shared" si="509"/>
        <v>No</v>
      </c>
      <c r="AQ817" s="211" t="str">
        <f t="shared" si="510"/>
        <v/>
      </c>
      <c r="AR817" s="211" t="str">
        <f t="shared" si="511"/>
        <v/>
      </c>
      <c r="AS817" s="211" t="str">
        <f t="shared" si="512"/>
        <v/>
      </c>
      <c r="AT817" s="211" t="str">
        <f t="shared" si="513"/>
        <v/>
      </c>
      <c r="AU817" s="211" t="str">
        <f t="shared" si="514"/>
        <v/>
      </c>
      <c r="AV817" s="211" t="str">
        <f t="shared" si="515"/>
        <v/>
      </c>
      <c r="AW817" s="211" t="str">
        <f t="shared" si="516"/>
        <v/>
      </c>
      <c r="AX817" s="211" t="str">
        <f t="shared" si="519"/>
        <v>NO</v>
      </c>
      <c r="AY817" s="125" t="str">
        <f t="shared" si="520"/>
        <v/>
      </c>
    </row>
    <row r="818" spans="1:51" s="211" customFormat="1" x14ac:dyDescent="0.25">
      <c r="A818" s="211" t="s">
        <v>3742</v>
      </c>
      <c r="B818" s="211" t="s">
        <v>3742</v>
      </c>
      <c r="C818" s="211" t="str">
        <f t="shared" si="482"/>
        <v>Wireless System Control Panel</v>
      </c>
      <c r="D818" s="211" t="str">
        <f t="shared" si="483"/>
        <v>Panneau de configuration du système sans fil</v>
      </c>
      <c r="E818" s="211" t="str">
        <f t="shared" si="484"/>
        <v/>
      </c>
      <c r="F818" s="211" t="str">
        <f t="shared" si="485"/>
        <v>Wireless System Control Panel</v>
      </c>
      <c r="G818" s="211" t="str">
        <f t="shared" si="486"/>
        <v>Panneau de configuration du système sans fil</v>
      </c>
      <c r="H818" s="211" t="str">
        <f t="shared" si="487"/>
        <v>Wireless System Control Panel</v>
      </c>
      <c r="I818" s="211" t="str">
        <f t="shared" si="517"/>
        <v>Panneau de configuration du système sans fil</v>
      </c>
      <c r="J818" s="211" t="str">
        <f t="shared" si="488"/>
        <v/>
      </c>
      <c r="K818" s="211" t="str">
        <f t="shared" si="489"/>
        <v>PANEL</v>
      </c>
      <c r="L818" s="211" t="str">
        <f t="shared" si="518"/>
        <v>Inventory</v>
      </c>
      <c r="M818" s="211" t="str">
        <f t="shared" si="490"/>
        <v>NO</v>
      </c>
      <c r="N818" s="211" t="str">
        <f t="shared" si="491"/>
        <v>Product</v>
      </c>
      <c r="O818" s="211" t="str">
        <f t="shared" si="492"/>
        <v>Panel</v>
      </c>
      <c r="P818" s="211" t="str">
        <f t="shared" si="493"/>
        <v>One Time</v>
      </c>
      <c r="Q818" s="349">
        <v>43930</v>
      </c>
      <c r="R818" s="349"/>
      <c r="S818" s="211" t="str">
        <f t="shared" si="494"/>
        <v>YES</v>
      </c>
      <c r="T818" s="211" t="str">
        <f t="shared" si="495"/>
        <v>NO</v>
      </c>
      <c r="U818" s="211" t="str">
        <f t="shared" si="496"/>
        <v>NO</v>
      </c>
      <c r="V818" s="211" t="str">
        <f t="shared" si="497"/>
        <v>NO</v>
      </c>
      <c r="W818" s="211" t="str">
        <f t="shared" si="498"/>
        <v>NO</v>
      </c>
      <c r="X818" s="211">
        <v>0</v>
      </c>
      <c r="Y818" s="211" t="s">
        <v>3277</v>
      </c>
      <c r="Z818" s="211" t="s">
        <v>3275</v>
      </c>
      <c r="AA818" s="211" t="s">
        <v>3319</v>
      </c>
      <c r="AB818" s="211" t="s">
        <v>3286</v>
      </c>
      <c r="AC818" s="211" t="s">
        <v>3286</v>
      </c>
      <c r="AD818" s="211" t="s">
        <v>3320</v>
      </c>
      <c r="AE818" s="211" t="str">
        <f t="shared" si="499"/>
        <v>PANEL</v>
      </c>
      <c r="AF818" s="211" t="str">
        <f t="shared" si="500"/>
        <v/>
      </c>
      <c r="AG818" s="211" t="str">
        <f t="shared" si="501"/>
        <v/>
      </c>
      <c r="AH818" s="211" t="str">
        <f t="shared" si="521"/>
        <v/>
      </c>
      <c r="AI818" s="211" t="str">
        <f t="shared" si="502"/>
        <v/>
      </c>
      <c r="AJ818" s="211" t="str">
        <f t="shared" si="503"/>
        <v/>
      </c>
      <c r="AK818" s="211" t="str">
        <f t="shared" si="504"/>
        <v/>
      </c>
      <c r="AL818" s="211" t="str">
        <f t="shared" si="505"/>
        <v/>
      </c>
      <c r="AM818" s="211" t="str">
        <f t="shared" si="506"/>
        <v/>
      </c>
      <c r="AN818" s="211" t="str">
        <f t="shared" si="507"/>
        <v>No</v>
      </c>
      <c r="AO818" s="211" t="str">
        <f t="shared" si="508"/>
        <v>Yes</v>
      </c>
      <c r="AP818" s="211" t="str">
        <f t="shared" si="509"/>
        <v>No</v>
      </c>
      <c r="AQ818" s="211" t="str">
        <f t="shared" si="510"/>
        <v/>
      </c>
      <c r="AR818" s="211" t="str">
        <f t="shared" si="511"/>
        <v/>
      </c>
      <c r="AS818" s="211" t="str">
        <f t="shared" si="512"/>
        <v/>
      </c>
      <c r="AT818" s="211" t="str">
        <f t="shared" si="513"/>
        <v/>
      </c>
      <c r="AU818" s="211" t="str">
        <f t="shared" si="514"/>
        <v/>
      </c>
      <c r="AV818" s="211" t="str">
        <f t="shared" si="515"/>
        <v/>
      </c>
      <c r="AW818" s="211" t="str">
        <f t="shared" si="516"/>
        <v/>
      </c>
      <c r="AX818" s="211" t="str">
        <f t="shared" si="519"/>
        <v>NO</v>
      </c>
      <c r="AY818" s="125" t="str">
        <f t="shared" si="520"/>
        <v/>
      </c>
    </row>
    <row r="819" spans="1:51" s="211" customFormat="1" x14ac:dyDescent="0.25">
      <c r="A819" s="211" t="s">
        <v>3842</v>
      </c>
      <c r="B819" s="211" t="s">
        <v>3842</v>
      </c>
      <c r="C819" s="211" t="str">
        <f t="shared" si="482"/>
        <v>Patrol Dispatch</v>
      </c>
      <c r="D819" s="211" t="str">
        <f t="shared" si="483"/>
        <v>Répartition des patrouilles</v>
      </c>
      <c r="E819" s="211" t="str">
        <f t="shared" si="484"/>
        <v/>
      </c>
      <c r="F819" s="211" t="str">
        <f t="shared" si="485"/>
        <v>Patrol Dispatch</v>
      </c>
      <c r="G819" s="211" t="str">
        <f t="shared" si="486"/>
        <v>Répartition des patrouilles</v>
      </c>
      <c r="H819" s="211" t="str">
        <f t="shared" si="487"/>
        <v>Patrol Dispatch</v>
      </c>
      <c r="I819" s="211" t="str">
        <f t="shared" si="517"/>
        <v>Répartition des patrouilles</v>
      </c>
      <c r="J819" s="211" t="str">
        <f t="shared" si="488"/>
        <v/>
      </c>
      <c r="K819" s="211" t="str">
        <f t="shared" si="489"/>
        <v/>
      </c>
      <c r="L819" s="211" t="str">
        <f t="shared" si="518"/>
        <v>Service</v>
      </c>
      <c r="M819" s="211" t="str">
        <f t="shared" si="490"/>
        <v>NO</v>
      </c>
      <c r="N819" s="211" t="str">
        <f t="shared" si="491"/>
        <v>Product</v>
      </c>
      <c r="O819" s="211" t="str">
        <f t="shared" si="492"/>
        <v>Service</v>
      </c>
      <c r="P819" s="211" t="str">
        <f t="shared" si="493"/>
        <v>One time</v>
      </c>
      <c r="Q819" s="349">
        <v>43930</v>
      </c>
      <c r="R819" s="349"/>
      <c r="S819" s="211" t="str">
        <f t="shared" si="494"/>
        <v>NO</v>
      </c>
      <c r="T819" s="211" t="str">
        <f t="shared" si="495"/>
        <v>NO</v>
      </c>
      <c r="U819" s="211" t="str">
        <f t="shared" si="496"/>
        <v>NO</v>
      </c>
      <c r="V819" s="211" t="str">
        <f t="shared" si="497"/>
        <v>NO</v>
      </c>
      <c r="W819" s="211" t="str">
        <f t="shared" si="498"/>
        <v>NO</v>
      </c>
      <c r="X819" s="211">
        <v>0</v>
      </c>
      <c r="Y819" s="211" t="s">
        <v>3277</v>
      </c>
      <c r="Z819" s="211" t="s">
        <v>3275</v>
      </c>
      <c r="AA819" s="211" t="s">
        <v>3319</v>
      </c>
      <c r="AB819" s="211" t="s">
        <v>3286</v>
      </c>
      <c r="AC819" s="211" t="s">
        <v>3286</v>
      </c>
      <c r="AD819" s="211" t="s">
        <v>3320</v>
      </c>
      <c r="AE819" s="211">
        <f t="shared" si="499"/>
        <v>0</v>
      </c>
      <c r="AF819" s="211" t="str">
        <f t="shared" si="500"/>
        <v>Service</v>
      </c>
      <c r="AG819" s="211" t="str">
        <f t="shared" si="501"/>
        <v/>
      </c>
      <c r="AH819" s="211" t="str">
        <f t="shared" si="521"/>
        <v/>
      </c>
      <c r="AI819" s="211" t="str">
        <f t="shared" si="502"/>
        <v/>
      </c>
      <c r="AJ819" s="211" t="str">
        <f t="shared" si="503"/>
        <v/>
      </c>
      <c r="AK819" s="211" t="str">
        <f t="shared" si="504"/>
        <v/>
      </c>
      <c r="AL819" s="211" t="str">
        <f t="shared" si="505"/>
        <v/>
      </c>
      <c r="AM819" s="211" t="str">
        <f t="shared" si="506"/>
        <v/>
      </c>
      <c r="AN819" s="211" t="str">
        <f t="shared" si="507"/>
        <v>No</v>
      </c>
      <c r="AO819" s="211" t="str">
        <f t="shared" si="508"/>
        <v>Yes</v>
      </c>
      <c r="AP819" s="211" t="str">
        <f t="shared" si="509"/>
        <v>No</v>
      </c>
      <c r="AQ819" s="211" t="str">
        <f t="shared" si="510"/>
        <v/>
      </c>
      <c r="AR819" s="211" t="str">
        <f t="shared" si="511"/>
        <v/>
      </c>
      <c r="AS819" s="211" t="str">
        <f t="shared" si="512"/>
        <v/>
      </c>
      <c r="AT819" s="211" t="str">
        <f t="shared" si="513"/>
        <v/>
      </c>
      <c r="AU819" s="211" t="str">
        <f t="shared" si="514"/>
        <v/>
      </c>
      <c r="AV819" s="211" t="str">
        <f t="shared" si="515"/>
        <v/>
      </c>
      <c r="AW819" s="211" t="str">
        <f t="shared" si="516"/>
        <v/>
      </c>
      <c r="AX819" s="211" t="str">
        <f t="shared" si="519"/>
        <v>NO</v>
      </c>
      <c r="AY819" s="125" t="str">
        <f t="shared" si="520"/>
        <v/>
      </c>
    </row>
    <row r="820" spans="1:51" s="211" customFormat="1" x14ac:dyDescent="0.25">
      <c r="A820" s="211" t="s">
        <v>3706</v>
      </c>
      <c r="B820" s="211" t="s">
        <v>3706</v>
      </c>
      <c r="C820" s="211" t="str">
        <f t="shared" si="482"/>
        <v>Missing Peripherals</v>
      </c>
      <c r="D820" s="211" t="str">
        <f t="shared" si="483"/>
        <v>Périphériques manquants</v>
      </c>
      <c r="E820" s="211" t="str">
        <f t="shared" si="484"/>
        <v/>
      </c>
      <c r="F820" s="211" t="str">
        <f t="shared" si="485"/>
        <v>Missing Peripherals</v>
      </c>
      <c r="G820" s="211" t="str">
        <f t="shared" si="486"/>
        <v>Périphériques manquants</v>
      </c>
      <c r="H820" s="211" t="str">
        <f t="shared" si="487"/>
        <v>Missing Peripherals</v>
      </c>
      <c r="I820" s="211" t="str">
        <f t="shared" si="517"/>
        <v>Périphériques manquants</v>
      </c>
      <c r="J820" s="211" t="str">
        <f t="shared" si="488"/>
        <v/>
      </c>
      <c r="K820" s="211" t="str">
        <f t="shared" si="489"/>
        <v/>
      </c>
      <c r="L820" s="211" t="str">
        <f t="shared" si="518"/>
        <v>Inventory</v>
      </c>
      <c r="M820" s="211" t="str">
        <f t="shared" si="490"/>
        <v>NO</v>
      </c>
      <c r="N820" s="211" t="str">
        <f t="shared" si="491"/>
        <v>Product</v>
      </c>
      <c r="O820" s="211" t="str">
        <f t="shared" si="492"/>
        <v>Misc</v>
      </c>
      <c r="P820" s="211" t="str">
        <f t="shared" si="493"/>
        <v>One Time</v>
      </c>
      <c r="Q820" s="349">
        <v>43930</v>
      </c>
      <c r="R820" s="349"/>
      <c r="S820" s="211" t="str">
        <f t="shared" si="494"/>
        <v>NO</v>
      </c>
      <c r="T820" s="211" t="str">
        <f t="shared" si="495"/>
        <v>NO</v>
      </c>
      <c r="U820" s="211" t="str">
        <f t="shared" si="496"/>
        <v>NO</v>
      </c>
      <c r="V820" s="211" t="str">
        <f t="shared" si="497"/>
        <v>NO</v>
      </c>
      <c r="W820" s="211" t="str">
        <f t="shared" si="498"/>
        <v>NO</v>
      </c>
      <c r="X820" s="211">
        <v>0</v>
      </c>
      <c r="Y820" s="211" t="s">
        <v>3277</v>
      </c>
      <c r="Z820" s="211" t="s">
        <v>3275</v>
      </c>
      <c r="AA820" s="211" t="s">
        <v>3319</v>
      </c>
      <c r="AB820" s="211" t="s">
        <v>3286</v>
      </c>
      <c r="AC820" s="211" t="s">
        <v>3286</v>
      </c>
      <c r="AD820" s="211" t="s">
        <v>3320</v>
      </c>
      <c r="AE820" s="211">
        <f t="shared" si="499"/>
        <v>0</v>
      </c>
      <c r="AF820" s="211" t="str">
        <f t="shared" si="500"/>
        <v>Service</v>
      </c>
      <c r="AG820" s="211" t="str">
        <f t="shared" si="501"/>
        <v/>
      </c>
      <c r="AH820" s="211" t="str">
        <f t="shared" si="521"/>
        <v/>
      </c>
      <c r="AI820" s="211" t="str">
        <f t="shared" si="502"/>
        <v/>
      </c>
      <c r="AJ820" s="211" t="str">
        <f t="shared" si="503"/>
        <v/>
      </c>
      <c r="AK820" s="211" t="str">
        <f t="shared" si="504"/>
        <v/>
      </c>
      <c r="AL820" s="211" t="str">
        <f t="shared" si="505"/>
        <v/>
      </c>
      <c r="AM820" s="211" t="str">
        <f t="shared" si="506"/>
        <v/>
      </c>
      <c r="AN820" s="211" t="str">
        <f t="shared" si="507"/>
        <v>No</v>
      </c>
      <c r="AO820" s="211" t="str">
        <f t="shared" si="508"/>
        <v>Yes</v>
      </c>
      <c r="AP820" s="211" t="str">
        <f t="shared" si="509"/>
        <v>No</v>
      </c>
      <c r="AQ820" s="211" t="str">
        <f t="shared" si="510"/>
        <v/>
      </c>
      <c r="AR820" s="211" t="str">
        <f t="shared" si="511"/>
        <v/>
      </c>
      <c r="AS820" s="211" t="str">
        <f t="shared" si="512"/>
        <v/>
      </c>
      <c r="AT820" s="211" t="str">
        <f t="shared" si="513"/>
        <v/>
      </c>
      <c r="AU820" s="211" t="str">
        <f t="shared" si="514"/>
        <v/>
      </c>
      <c r="AV820" s="211" t="str">
        <f t="shared" si="515"/>
        <v/>
      </c>
      <c r="AW820" s="211" t="str">
        <f t="shared" si="516"/>
        <v/>
      </c>
      <c r="AX820" s="211" t="str">
        <f t="shared" si="519"/>
        <v>NO</v>
      </c>
      <c r="AY820" s="125" t="str">
        <f t="shared" si="520"/>
        <v/>
      </c>
    </row>
    <row r="821" spans="1:51" s="211" customFormat="1" x14ac:dyDescent="0.25">
      <c r="A821" s="211" t="s">
        <v>1977</v>
      </c>
      <c r="B821" s="211" t="s">
        <v>1977</v>
      </c>
      <c r="C821" s="211" t="str">
        <f t="shared" si="482"/>
        <v>AlarmCare Discount for Condo Units</v>
      </c>
      <c r="D821" s="211" t="str">
        <f t="shared" si="483"/>
        <v>Rabais AlarmCare pour les unités de condos</v>
      </c>
      <c r="E821" s="211" t="str">
        <f t="shared" si="484"/>
        <v/>
      </c>
      <c r="F821" s="211" t="str">
        <f t="shared" si="485"/>
        <v>AlarmCare Discount for Condo Units</v>
      </c>
      <c r="G821" s="211" t="str">
        <f t="shared" si="486"/>
        <v>Rabais AlarmCare pour les unités de condos</v>
      </c>
      <c r="H821" s="211" t="str">
        <f t="shared" si="487"/>
        <v>AlarmCare Discount for Condo Units</v>
      </c>
      <c r="I821" s="211" t="str">
        <f t="shared" si="517"/>
        <v>Rabais AlarmCare pour les unités de condos</v>
      </c>
      <c r="J821" s="211" t="str">
        <f t="shared" si="488"/>
        <v/>
      </c>
      <c r="K821" s="211" t="str">
        <f t="shared" si="489"/>
        <v/>
      </c>
      <c r="L821" s="211" t="str">
        <f t="shared" si="518"/>
        <v>Service</v>
      </c>
      <c r="M821" s="211" t="str">
        <f t="shared" si="490"/>
        <v>YES</v>
      </c>
      <c r="N821" s="211" t="str">
        <f t="shared" si="491"/>
        <v>Product</v>
      </c>
      <c r="O821" s="211" t="str">
        <f t="shared" si="492"/>
        <v>Promotion</v>
      </c>
      <c r="P821" s="211" t="str">
        <f t="shared" si="493"/>
        <v>RMR</v>
      </c>
      <c r="Q821" s="349">
        <v>43930</v>
      </c>
      <c r="R821" s="349"/>
      <c r="S821" s="211" t="str">
        <f t="shared" si="494"/>
        <v>NO</v>
      </c>
      <c r="T821" s="211" t="str">
        <f t="shared" si="495"/>
        <v>NO</v>
      </c>
      <c r="U821" s="211" t="str">
        <f t="shared" si="496"/>
        <v>NO</v>
      </c>
      <c r="V821" s="211" t="str">
        <f t="shared" si="497"/>
        <v>NO</v>
      </c>
      <c r="W821" s="211" t="str">
        <f t="shared" si="498"/>
        <v>NO</v>
      </c>
      <c r="X821" s="211">
        <v>0</v>
      </c>
      <c r="Y821" s="211" t="s">
        <v>3277</v>
      </c>
      <c r="Z821" s="211" t="s">
        <v>3275</v>
      </c>
      <c r="AA821" s="211" t="s">
        <v>3319</v>
      </c>
      <c r="AB821" s="211" t="s">
        <v>3286</v>
      </c>
      <c r="AC821" s="211" t="s">
        <v>3286</v>
      </c>
      <c r="AD821" s="211" t="s">
        <v>3320</v>
      </c>
      <c r="AE821" s="211" t="str">
        <f t="shared" si="499"/>
        <v>Service</v>
      </c>
      <c r="AF821" s="211" t="str">
        <f t="shared" si="500"/>
        <v>Service</v>
      </c>
      <c r="AG821" s="211" t="str">
        <f t="shared" si="501"/>
        <v>PERS_DISC_SP</v>
      </c>
      <c r="AH821" s="211" t="str">
        <f t="shared" si="521"/>
        <v/>
      </c>
      <c r="AI821" s="211" t="str">
        <f t="shared" si="502"/>
        <v>NO</v>
      </c>
      <c r="AJ821" s="211" t="str">
        <f t="shared" si="503"/>
        <v/>
      </c>
      <c r="AK821" s="211" t="str">
        <f t="shared" si="504"/>
        <v/>
      </c>
      <c r="AL821" s="211" t="str">
        <f t="shared" si="505"/>
        <v/>
      </c>
      <c r="AM821" s="211" t="str">
        <f t="shared" si="506"/>
        <v>Offer</v>
      </c>
      <c r="AN821" s="211" t="str">
        <f t="shared" si="507"/>
        <v>No</v>
      </c>
      <c r="AO821" s="211" t="str">
        <f t="shared" si="508"/>
        <v>Yes</v>
      </c>
      <c r="AP821" s="211" t="str">
        <f t="shared" si="509"/>
        <v>No</v>
      </c>
      <c r="AQ821" s="211" t="str">
        <f t="shared" si="510"/>
        <v/>
      </c>
      <c r="AR821" s="211" t="str">
        <f t="shared" si="511"/>
        <v/>
      </c>
      <c r="AS821" s="211" t="str">
        <f t="shared" si="512"/>
        <v/>
      </c>
      <c r="AT821" s="211" t="str">
        <f t="shared" si="513"/>
        <v>NO</v>
      </c>
      <c r="AU821" s="211" t="str">
        <f t="shared" si="514"/>
        <v/>
      </c>
      <c r="AV821" s="211" t="str">
        <f t="shared" si="515"/>
        <v/>
      </c>
      <c r="AW821" s="211" t="str">
        <f t="shared" si="516"/>
        <v/>
      </c>
      <c r="AX821" s="211" t="str">
        <f t="shared" si="519"/>
        <v>NO</v>
      </c>
      <c r="AY821" s="125" t="str">
        <f t="shared" si="520"/>
        <v/>
      </c>
    </row>
    <row r="822" spans="1:51" s="211" customFormat="1" x14ac:dyDescent="0.25">
      <c r="A822" s="211" t="s">
        <v>3786</v>
      </c>
      <c r="B822" s="211" t="s">
        <v>3786</v>
      </c>
      <c r="C822" s="211" t="str">
        <f t="shared" si="482"/>
        <v>PERS Administration Fees</v>
      </c>
      <c r="D822" s="211" t="str">
        <f t="shared" si="483"/>
        <v>Frais d’administration pers</v>
      </c>
      <c r="E822" s="211" t="str">
        <f t="shared" si="484"/>
        <v/>
      </c>
      <c r="F822" s="211" t="str">
        <f t="shared" si="485"/>
        <v>PERS Administration Fees</v>
      </c>
      <c r="G822" s="211" t="str">
        <f t="shared" si="486"/>
        <v>Frais d’administration pers</v>
      </c>
      <c r="H822" s="211" t="str">
        <f t="shared" si="487"/>
        <v>PERS Administration Fees</v>
      </c>
      <c r="I822" s="211" t="str">
        <f t="shared" si="517"/>
        <v>Frais d’administration pers</v>
      </c>
      <c r="J822" s="211" t="str">
        <f t="shared" si="488"/>
        <v/>
      </c>
      <c r="K822" s="211" t="str">
        <f t="shared" si="489"/>
        <v/>
      </c>
      <c r="L822" s="211" t="str">
        <f t="shared" si="518"/>
        <v>Service</v>
      </c>
      <c r="M822" s="211" t="str">
        <f t="shared" si="490"/>
        <v>NO</v>
      </c>
      <c r="N822" s="211" t="str">
        <f t="shared" si="491"/>
        <v>Product</v>
      </c>
      <c r="O822" s="211" t="str">
        <f t="shared" si="492"/>
        <v>Service</v>
      </c>
      <c r="P822" s="211" t="str">
        <f t="shared" si="493"/>
        <v>One Time</v>
      </c>
      <c r="Q822" s="349">
        <v>43930</v>
      </c>
      <c r="R822" s="349"/>
      <c r="S822" s="211" t="str">
        <f t="shared" si="494"/>
        <v>NO</v>
      </c>
      <c r="T822" s="211" t="str">
        <f t="shared" si="495"/>
        <v>NO</v>
      </c>
      <c r="U822" s="211" t="str">
        <f t="shared" si="496"/>
        <v>NO</v>
      </c>
      <c r="V822" s="211" t="str">
        <f t="shared" si="497"/>
        <v>NO</v>
      </c>
      <c r="W822" s="211" t="str">
        <f t="shared" si="498"/>
        <v>NO</v>
      </c>
      <c r="X822" s="211">
        <v>0</v>
      </c>
      <c r="Y822" s="211" t="s">
        <v>3277</v>
      </c>
      <c r="Z822" s="211" t="s">
        <v>3275</v>
      </c>
      <c r="AA822" s="211" t="s">
        <v>3319</v>
      </c>
      <c r="AB822" s="211" t="s">
        <v>3286</v>
      </c>
      <c r="AC822" s="211" t="s">
        <v>3286</v>
      </c>
      <c r="AD822" s="211" t="s">
        <v>3320</v>
      </c>
      <c r="AE822" s="211">
        <f t="shared" si="499"/>
        <v>0</v>
      </c>
      <c r="AF822" s="211" t="str">
        <f t="shared" si="500"/>
        <v>Service</v>
      </c>
      <c r="AG822" s="211" t="str">
        <f t="shared" si="501"/>
        <v/>
      </c>
      <c r="AH822" s="211" t="str">
        <f t="shared" si="521"/>
        <v/>
      </c>
      <c r="AI822" s="211" t="str">
        <f t="shared" si="502"/>
        <v/>
      </c>
      <c r="AJ822" s="211" t="str">
        <f t="shared" si="503"/>
        <v/>
      </c>
      <c r="AK822" s="211" t="str">
        <f t="shared" si="504"/>
        <v/>
      </c>
      <c r="AL822" s="211" t="str">
        <f t="shared" si="505"/>
        <v/>
      </c>
      <c r="AM822" s="211" t="str">
        <f t="shared" si="506"/>
        <v/>
      </c>
      <c r="AN822" s="211" t="str">
        <f t="shared" si="507"/>
        <v>No</v>
      </c>
      <c r="AO822" s="211" t="str">
        <f t="shared" si="508"/>
        <v>Yes</v>
      </c>
      <c r="AP822" s="211" t="str">
        <f t="shared" si="509"/>
        <v>No</v>
      </c>
      <c r="AQ822" s="211" t="str">
        <f t="shared" si="510"/>
        <v/>
      </c>
      <c r="AR822" s="211" t="str">
        <f t="shared" si="511"/>
        <v/>
      </c>
      <c r="AS822" s="211" t="str">
        <f t="shared" si="512"/>
        <v/>
      </c>
      <c r="AT822" s="211" t="str">
        <f t="shared" si="513"/>
        <v/>
      </c>
      <c r="AU822" s="211" t="str">
        <f t="shared" si="514"/>
        <v/>
      </c>
      <c r="AV822" s="211" t="str">
        <f t="shared" si="515"/>
        <v/>
      </c>
      <c r="AW822" s="211" t="str">
        <f t="shared" si="516"/>
        <v/>
      </c>
      <c r="AX822" s="211" t="str">
        <f t="shared" si="519"/>
        <v>NO</v>
      </c>
      <c r="AY822" s="125" t="str">
        <f t="shared" si="520"/>
        <v/>
      </c>
    </row>
    <row r="823" spans="1:51" s="211" customFormat="1" x14ac:dyDescent="0.25">
      <c r="A823" s="211" t="s">
        <v>3743</v>
      </c>
      <c r="B823" s="211" t="s">
        <v>3743</v>
      </c>
      <c r="C823" s="211" t="str">
        <f t="shared" si="482"/>
        <v>PERS Monthly Fees</v>
      </c>
      <c r="D823" s="211" t="str">
        <f t="shared" si="483"/>
        <v>Frais mensuels PERS</v>
      </c>
      <c r="E823" s="211" t="str">
        <f t="shared" si="484"/>
        <v/>
      </c>
      <c r="F823" s="211" t="str">
        <f t="shared" si="485"/>
        <v>PERS Monthly Fees</v>
      </c>
      <c r="G823" s="211" t="str">
        <f t="shared" si="486"/>
        <v>Frais mensuels PERS</v>
      </c>
      <c r="H823" s="211" t="str">
        <f t="shared" si="487"/>
        <v>PERS Monthly Fees</v>
      </c>
      <c r="I823" s="211" t="str">
        <f t="shared" si="517"/>
        <v>Frais mensuels PERS</v>
      </c>
      <c r="J823" s="211" t="str">
        <f t="shared" si="488"/>
        <v/>
      </c>
      <c r="K823" s="211" t="str">
        <f t="shared" si="489"/>
        <v/>
      </c>
      <c r="L823" s="211" t="str">
        <f t="shared" si="518"/>
        <v>Service</v>
      </c>
      <c r="M823" s="211" t="str">
        <f t="shared" si="490"/>
        <v>NO</v>
      </c>
      <c r="N823" s="211" t="str">
        <f t="shared" si="491"/>
        <v>Product</v>
      </c>
      <c r="O823" s="211" t="str">
        <f t="shared" si="492"/>
        <v>Service</v>
      </c>
      <c r="P823" s="211" t="str">
        <f t="shared" si="493"/>
        <v>One Time</v>
      </c>
      <c r="Q823" s="349">
        <v>43930</v>
      </c>
      <c r="R823" s="349"/>
      <c r="S823" s="211" t="str">
        <f t="shared" si="494"/>
        <v>NO</v>
      </c>
      <c r="T823" s="211" t="str">
        <f t="shared" si="495"/>
        <v>NO</v>
      </c>
      <c r="U823" s="211" t="str">
        <f t="shared" si="496"/>
        <v>NO</v>
      </c>
      <c r="V823" s="211" t="str">
        <f t="shared" si="497"/>
        <v>NO</v>
      </c>
      <c r="W823" s="211" t="str">
        <f t="shared" si="498"/>
        <v>NO</v>
      </c>
      <c r="X823" s="211">
        <v>0</v>
      </c>
      <c r="Y823" s="211" t="s">
        <v>3277</v>
      </c>
      <c r="Z823" s="211" t="s">
        <v>3275</v>
      </c>
      <c r="AA823" s="211" t="s">
        <v>3319</v>
      </c>
      <c r="AB823" s="211" t="s">
        <v>3286</v>
      </c>
      <c r="AC823" s="211" t="s">
        <v>3286</v>
      </c>
      <c r="AD823" s="211" t="s">
        <v>3320</v>
      </c>
      <c r="AE823" s="211">
        <f t="shared" si="499"/>
        <v>0</v>
      </c>
      <c r="AF823" s="211" t="str">
        <f t="shared" si="500"/>
        <v>Service</v>
      </c>
      <c r="AG823" s="211" t="str">
        <f t="shared" si="501"/>
        <v/>
      </c>
      <c r="AH823" s="211" t="str">
        <f t="shared" si="521"/>
        <v/>
      </c>
      <c r="AI823" s="211" t="str">
        <f t="shared" si="502"/>
        <v/>
      </c>
      <c r="AJ823" s="211" t="str">
        <f t="shared" si="503"/>
        <v/>
      </c>
      <c r="AK823" s="211" t="str">
        <f t="shared" si="504"/>
        <v/>
      </c>
      <c r="AL823" s="211" t="str">
        <f t="shared" si="505"/>
        <v/>
      </c>
      <c r="AM823" s="211" t="str">
        <f t="shared" si="506"/>
        <v/>
      </c>
      <c r="AN823" s="211" t="str">
        <f t="shared" si="507"/>
        <v>No</v>
      </c>
      <c r="AO823" s="211" t="str">
        <f t="shared" si="508"/>
        <v>Yes</v>
      </c>
      <c r="AP823" s="211" t="str">
        <f t="shared" si="509"/>
        <v>No</v>
      </c>
      <c r="AQ823" s="211" t="str">
        <f t="shared" si="510"/>
        <v/>
      </c>
      <c r="AR823" s="211" t="str">
        <f t="shared" si="511"/>
        <v/>
      </c>
      <c r="AS823" s="211" t="str">
        <f t="shared" si="512"/>
        <v/>
      </c>
      <c r="AT823" s="211" t="str">
        <f t="shared" si="513"/>
        <v/>
      </c>
      <c r="AU823" s="211" t="str">
        <f t="shared" si="514"/>
        <v/>
      </c>
      <c r="AV823" s="211" t="str">
        <f t="shared" si="515"/>
        <v/>
      </c>
      <c r="AW823" s="211" t="str">
        <f t="shared" si="516"/>
        <v/>
      </c>
      <c r="AX823" s="211" t="str">
        <f t="shared" si="519"/>
        <v>NO</v>
      </c>
      <c r="AY823" s="125" t="str">
        <f t="shared" si="520"/>
        <v/>
      </c>
    </row>
    <row r="824" spans="1:51" s="211" customFormat="1" x14ac:dyDescent="0.25">
      <c r="A824" s="211" t="s">
        <v>3844</v>
      </c>
      <c r="B824" s="211" t="s">
        <v>3844</v>
      </c>
      <c r="C824" s="211" t="str">
        <f t="shared" si="482"/>
        <v>PRS Free for 12 months</v>
      </c>
      <c r="D824" s="211" t="str">
        <f t="shared" si="483"/>
        <v>PRS gratuit pendant 12 mois</v>
      </c>
      <c r="E824" s="211" t="str">
        <f t="shared" si="484"/>
        <v/>
      </c>
      <c r="F824" s="211" t="str">
        <f t="shared" si="485"/>
        <v>PRS Free for 12 months</v>
      </c>
      <c r="G824" s="211" t="str">
        <f t="shared" si="486"/>
        <v>PRS gratuit pendant 12 mois</v>
      </c>
      <c r="H824" s="211" t="str">
        <f t="shared" si="487"/>
        <v>PRS Free for 12 months</v>
      </c>
      <c r="I824" s="211" t="str">
        <f t="shared" si="517"/>
        <v>PRS gratuit pendant 12 mois</v>
      </c>
      <c r="J824" s="211" t="str">
        <f t="shared" si="488"/>
        <v/>
      </c>
      <c r="K824" s="211" t="str">
        <f t="shared" si="489"/>
        <v/>
      </c>
      <c r="L824" s="211" t="str">
        <f t="shared" si="518"/>
        <v>Service</v>
      </c>
      <c r="M824" s="211" t="str">
        <f t="shared" si="490"/>
        <v>YES</v>
      </c>
      <c r="N824" s="211" t="str">
        <f t="shared" si="491"/>
        <v>Product</v>
      </c>
      <c r="O824" s="211" t="str">
        <f t="shared" si="492"/>
        <v>Promotion</v>
      </c>
      <c r="P824" s="211" t="str">
        <f t="shared" si="493"/>
        <v>RMR</v>
      </c>
      <c r="Q824" s="349">
        <v>43930</v>
      </c>
      <c r="R824" s="349"/>
      <c r="S824" s="211" t="str">
        <f t="shared" si="494"/>
        <v>NO</v>
      </c>
      <c r="T824" s="211" t="str">
        <f t="shared" si="495"/>
        <v>NO</v>
      </c>
      <c r="U824" s="211" t="str">
        <f t="shared" si="496"/>
        <v>NO</v>
      </c>
      <c r="V824" s="211" t="str">
        <f t="shared" si="497"/>
        <v>NO</v>
      </c>
      <c r="W824" s="211" t="str">
        <f t="shared" si="498"/>
        <v>NO</v>
      </c>
      <c r="X824" s="211">
        <v>0</v>
      </c>
      <c r="Y824" s="211" t="s">
        <v>3277</v>
      </c>
      <c r="Z824" s="211" t="s">
        <v>3275</v>
      </c>
      <c r="AA824" s="211" t="s">
        <v>3319</v>
      </c>
      <c r="AB824" s="211" t="s">
        <v>3286</v>
      </c>
      <c r="AC824" s="211" t="s">
        <v>3286</v>
      </c>
      <c r="AD824" s="211" t="s">
        <v>3320</v>
      </c>
      <c r="AE824" s="211" t="str">
        <f t="shared" si="499"/>
        <v>Service</v>
      </c>
      <c r="AF824" s="211" t="str">
        <f t="shared" si="500"/>
        <v>Service</v>
      </c>
      <c r="AG824" s="211" t="str">
        <f t="shared" si="501"/>
        <v>PG5X12MO</v>
      </c>
      <c r="AH824" s="211" t="str">
        <f t="shared" si="521"/>
        <v/>
      </c>
      <c r="AI824" s="211" t="str">
        <f t="shared" si="502"/>
        <v>YES</v>
      </c>
      <c r="AJ824" s="211">
        <f t="shared" si="503"/>
        <v>12</v>
      </c>
      <c r="AK824" s="211" t="str">
        <f t="shared" si="504"/>
        <v/>
      </c>
      <c r="AL824" s="211" t="str">
        <f t="shared" si="505"/>
        <v/>
      </c>
      <c r="AM824" s="211" t="str">
        <f t="shared" si="506"/>
        <v>Offer</v>
      </c>
      <c r="AN824" s="211" t="str">
        <f t="shared" si="507"/>
        <v>No</v>
      </c>
      <c r="AO824" s="211" t="str">
        <f t="shared" si="508"/>
        <v>Yes</v>
      </c>
      <c r="AP824" s="211" t="str">
        <f t="shared" si="509"/>
        <v>No</v>
      </c>
      <c r="AQ824" s="211" t="str">
        <f t="shared" si="510"/>
        <v/>
      </c>
      <c r="AR824" s="211" t="str">
        <f t="shared" si="511"/>
        <v/>
      </c>
      <c r="AS824" s="211" t="str">
        <f t="shared" si="512"/>
        <v/>
      </c>
      <c r="AT824" s="211" t="str">
        <f t="shared" si="513"/>
        <v>NO</v>
      </c>
      <c r="AU824" s="211" t="str">
        <f t="shared" si="514"/>
        <v/>
      </c>
      <c r="AV824" s="211" t="str">
        <f t="shared" si="515"/>
        <v/>
      </c>
      <c r="AW824" s="211" t="str">
        <f t="shared" si="516"/>
        <v/>
      </c>
      <c r="AX824" s="211" t="str">
        <f t="shared" si="519"/>
        <v>NO</v>
      </c>
      <c r="AY824" s="125" t="str">
        <f t="shared" si="520"/>
        <v/>
      </c>
    </row>
    <row r="825" spans="1:51" s="211" customFormat="1" x14ac:dyDescent="0.25">
      <c r="A825" s="211" t="s">
        <v>3845</v>
      </c>
      <c r="B825" s="211" t="s">
        <v>3845</v>
      </c>
      <c r="C825" s="211" t="str">
        <f t="shared" si="482"/>
        <v>PRS Free for 6  months</v>
      </c>
      <c r="D825" s="211" t="str">
        <f t="shared" si="483"/>
        <v>PRS gratuit pendant 6 mois</v>
      </c>
      <c r="E825" s="211" t="str">
        <f t="shared" si="484"/>
        <v/>
      </c>
      <c r="F825" s="211" t="str">
        <f t="shared" si="485"/>
        <v>PRS Free for 6  months</v>
      </c>
      <c r="G825" s="211" t="str">
        <f t="shared" si="486"/>
        <v>PRS gratuit pendant 6 mois</v>
      </c>
      <c r="H825" s="211" t="str">
        <f t="shared" si="487"/>
        <v>PRS Free for 6  months</v>
      </c>
      <c r="I825" s="211" t="str">
        <f t="shared" si="517"/>
        <v>PRS gratuit pendant 6 mois</v>
      </c>
      <c r="J825" s="211" t="str">
        <f t="shared" si="488"/>
        <v/>
      </c>
      <c r="K825" s="211" t="str">
        <f t="shared" si="489"/>
        <v/>
      </c>
      <c r="L825" s="211" t="str">
        <f t="shared" si="518"/>
        <v>Service</v>
      </c>
      <c r="M825" s="211" t="str">
        <f t="shared" si="490"/>
        <v>YES</v>
      </c>
      <c r="N825" s="211" t="str">
        <f t="shared" si="491"/>
        <v>Product</v>
      </c>
      <c r="O825" s="211" t="str">
        <f t="shared" si="492"/>
        <v>Promotion</v>
      </c>
      <c r="P825" s="211" t="str">
        <f t="shared" si="493"/>
        <v>RMR</v>
      </c>
      <c r="Q825" s="349">
        <v>43930</v>
      </c>
      <c r="R825" s="349"/>
      <c r="S825" s="211" t="str">
        <f t="shared" si="494"/>
        <v>NO</v>
      </c>
      <c r="T825" s="211" t="str">
        <f t="shared" si="495"/>
        <v>NO</v>
      </c>
      <c r="U825" s="211" t="str">
        <f t="shared" si="496"/>
        <v>NO</v>
      </c>
      <c r="V825" s="211" t="str">
        <f t="shared" si="497"/>
        <v>NO</v>
      </c>
      <c r="W825" s="211" t="str">
        <f t="shared" si="498"/>
        <v>NO</v>
      </c>
      <c r="X825" s="211">
        <v>0</v>
      </c>
      <c r="Y825" s="211" t="s">
        <v>3277</v>
      </c>
      <c r="Z825" s="211" t="s">
        <v>3275</v>
      </c>
      <c r="AA825" s="211" t="s">
        <v>3319</v>
      </c>
      <c r="AB825" s="211" t="s">
        <v>3286</v>
      </c>
      <c r="AC825" s="211" t="s">
        <v>3286</v>
      </c>
      <c r="AD825" s="211" t="s">
        <v>3320</v>
      </c>
      <c r="AE825" s="211" t="str">
        <f t="shared" si="499"/>
        <v>Service</v>
      </c>
      <c r="AF825" s="211" t="str">
        <f t="shared" si="500"/>
        <v>Service</v>
      </c>
      <c r="AG825" s="211" t="str">
        <f t="shared" si="501"/>
        <v>PG5X6MO</v>
      </c>
      <c r="AH825" s="211" t="str">
        <f t="shared" si="521"/>
        <v/>
      </c>
      <c r="AI825" s="211" t="str">
        <f t="shared" si="502"/>
        <v>YES</v>
      </c>
      <c r="AJ825" s="211">
        <f t="shared" si="503"/>
        <v>6</v>
      </c>
      <c r="AK825" s="211" t="str">
        <f t="shared" si="504"/>
        <v/>
      </c>
      <c r="AL825" s="211" t="str">
        <f t="shared" si="505"/>
        <v/>
      </c>
      <c r="AM825" s="211" t="str">
        <f t="shared" si="506"/>
        <v>Offer</v>
      </c>
      <c r="AN825" s="211" t="str">
        <f t="shared" si="507"/>
        <v>No</v>
      </c>
      <c r="AO825" s="211" t="str">
        <f t="shared" si="508"/>
        <v>Yes</v>
      </c>
      <c r="AP825" s="211" t="str">
        <f t="shared" si="509"/>
        <v>No</v>
      </c>
      <c r="AQ825" s="211" t="str">
        <f t="shared" si="510"/>
        <v/>
      </c>
      <c r="AR825" s="211" t="str">
        <f t="shared" si="511"/>
        <v/>
      </c>
      <c r="AS825" s="211" t="str">
        <f t="shared" si="512"/>
        <v/>
      </c>
      <c r="AT825" s="211" t="str">
        <f t="shared" si="513"/>
        <v>NO</v>
      </c>
      <c r="AU825" s="211" t="str">
        <f t="shared" si="514"/>
        <v/>
      </c>
      <c r="AV825" s="211" t="str">
        <f t="shared" si="515"/>
        <v/>
      </c>
      <c r="AW825" s="211" t="str">
        <f t="shared" si="516"/>
        <v/>
      </c>
      <c r="AX825" s="211" t="str">
        <f t="shared" si="519"/>
        <v>NO</v>
      </c>
      <c r="AY825" s="125" t="str">
        <f t="shared" si="520"/>
        <v/>
      </c>
    </row>
    <row r="826" spans="1:51" s="211" customFormat="1" x14ac:dyDescent="0.25">
      <c r="A826" s="211" t="s">
        <v>1627</v>
      </c>
      <c r="B826" s="211" t="s">
        <v>1627</v>
      </c>
      <c r="C826" s="211" t="str">
        <f t="shared" si="482"/>
        <v>PNCL  Interest on refund</v>
      </c>
      <c r="D826" s="211" t="str">
        <f t="shared" si="483"/>
        <v>Intérêts PNCL sur le remboursement</v>
      </c>
      <c r="E826" s="211" t="str">
        <f t="shared" si="484"/>
        <v/>
      </c>
      <c r="F826" s="211" t="str">
        <f t="shared" si="485"/>
        <v>PNCL  Interest on refund</v>
      </c>
      <c r="G826" s="211" t="str">
        <f t="shared" si="486"/>
        <v>Intérêts PNCL sur le remboursement</v>
      </c>
      <c r="H826" s="211" t="str">
        <f t="shared" si="487"/>
        <v>PNCL  Interest on refund</v>
      </c>
      <c r="I826" s="211" t="str">
        <f t="shared" si="517"/>
        <v>Intérêts PNCL sur le remboursement</v>
      </c>
      <c r="J826" s="211" t="str">
        <f t="shared" si="488"/>
        <v/>
      </c>
      <c r="K826" s="211" t="str">
        <f t="shared" si="489"/>
        <v/>
      </c>
      <c r="L826" s="211" t="str">
        <f t="shared" si="518"/>
        <v>Service</v>
      </c>
      <c r="M826" s="211" t="str">
        <f t="shared" si="490"/>
        <v>NO</v>
      </c>
      <c r="N826" s="211" t="str">
        <f t="shared" si="491"/>
        <v>Product</v>
      </c>
      <c r="O826" s="211" t="str">
        <f t="shared" si="492"/>
        <v>Service</v>
      </c>
      <c r="P826" s="211" t="str">
        <f t="shared" si="493"/>
        <v>One Time</v>
      </c>
      <c r="Q826" s="349">
        <v>43930</v>
      </c>
      <c r="R826" s="349"/>
      <c r="S826" s="211" t="str">
        <f t="shared" si="494"/>
        <v>NO</v>
      </c>
      <c r="T826" s="211" t="str">
        <f t="shared" si="495"/>
        <v>NO</v>
      </c>
      <c r="U826" s="211" t="str">
        <f t="shared" si="496"/>
        <v>NO</v>
      </c>
      <c r="V826" s="211" t="str">
        <f t="shared" si="497"/>
        <v>NO</v>
      </c>
      <c r="W826" s="211" t="str">
        <f t="shared" si="498"/>
        <v>NO</v>
      </c>
      <c r="X826" s="211">
        <v>0</v>
      </c>
      <c r="Y826" s="211" t="s">
        <v>3277</v>
      </c>
      <c r="Z826" s="211" t="s">
        <v>3275</v>
      </c>
      <c r="AA826" s="211" t="s">
        <v>3319</v>
      </c>
      <c r="AB826" s="211" t="s">
        <v>3286</v>
      </c>
      <c r="AC826" s="211" t="s">
        <v>3286</v>
      </c>
      <c r="AD826" s="211" t="s">
        <v>3320</v>
      </c>
      <c r="AE826" s="211">
        <f t="shared" si="499"/>
        <v>0</v>
      </c>
      <c r="AF826" s="211" t="str">
        <f t="shared" si="500"/>
        <v>Service</v>
      </c>
      <c r="AG826" s="211" t="str">
        <f t="shared" si="501"/>
        <v/>
      </c>
      <c r="AH826" s="211" t="str">
        <f t="shared" si="521"/>
        <v/>
      </c>
      <c r="AI826" s="211" t="str">
        <f t="shared" si="502"/>
        <v/>
      </c>
      <c r="AJ826" s="211" t="str">
        <f t="shared" si="503"/>
        <v/>
      </c>
      <c r="AK826" s="211" t="str">
        <f t="shared" si="504"/>
        <v/>
      </c>
      <c r="AL826" s="211" t="str">
        <f t="shared" si="505"/>
        <v/>
      </c>
      <c r="AM826" s="211" t="str">
        <f t="shared" si="506"/>
        <v/>
      </c>
      <c r="AN826" s="211" t="str">
        <f t="shared" si="507"/>
        <v>No</v>
      </c>
      <c r="AO826" s="211" t="str">
        <f t="shared" si="508"/>
        <v>Yes</v>
      </c>
      <c r="AP826" s="211" t="str">
        <f t="shared" si="509"/>
        <v>No</v>
      </c>
      <c r="AQ826" s="211" t="str">
        <f t="shared" si="510"/>
        <v/>
      </c>
      <c r="AR826" s="211" t="str">
        <f t="shared" si="511"/>
        <v/>
      </c>
      <c r="AS826" s="211" t="str">
        <f t="shared" si="512"/>
        <v/>
      </c>
      <c r="AT826" s="211" t="str">
        <f t="shared" si="513"/>
        <v/>
      </c>
      <c r="AU826" s="211" t="str">
        <f t="shared" si="514"/>
        <v/>
      </c>
      <c r="AV826" s="211" t="str">
        <f t="shared" si="515"/>
        <v/>
      </c>
      <c r="AW826" s="211" t="str">
        <f t="shared" si="516"/>
        <v/>
      </c>
      <c r="AX826" s="211" t="str">
        <f t="shared" si="519"/>
        <v>NO</v>
      </c>
      <c r="AY826" s="125" t="str">
        <f t="shared" si="520"/>
        <v/>
      </c>
    </row>
    <row r="827" spans="1:51" s="211" customFormat="1" x14ac:dyDescent="0.25">
      <c r="A827" s="211" t="s">
        <v>1630</v>
      </c>
      <c r="B827" s="211" t="s">
        <v>1630</v>
      </c>
      <c r="C827" s="211" t="str">
        <f t="shared" si="482"/>
        <v>PNCL Refund Provision</v>
      </c>
      <c r="D827" s="211" t="str">
        <f t="shared" si="483"/>
        <v>Provision de remboursement PNCL</v>
      </c>
      <c r="E827" s="211" t="str">
        <f t="shared" si="484"/>
        <v/>
      </c>
      <c r="F827" s="211" t="str">
        <f t="shared" si="485"/>
        <v>PNCL Refund Provision</v>
      </c>
      <c r="G827" s="211" t="str">
        <f t="shared" si="486"/>
        <v>Provision de remboursement PNCL</v>
      </c>
      <c r="H827" s="211" t="str">
        <f t="shared" si="487"/>
        <v>PNCL Refund Provision</v>
      </c>
      <c r="I827" s="211" t="str">
        <f t="shared" si="517"/>
        <v>Provision de remboursement PNCL</v>
      </c>
      <c r="J827" s="211" t="str">
        <f t="shared" si="488"/>
        <v/>
      </c>
      <c r="K827" s="211" t="str">
        <f t="shared" si="489"/>
        <v/>
      </c>
      <c r="L827" s="211" t="str">
        <f t="shared" si="518"/>
        <v>Service</v>
      </c>
      <c r="M827" s="211" t="str">
        <f t="shared" si="490"/>
        <v>NO</v>
      </c>
      <c r="N827" s="211" t="str">
        <f t="shared" si="491"/>
        <v>Product</v>
      </c>
      <c r="O827" s="211" t="str">
        <f t="shared" si="492"/>
        <v>Service</v>
      </c>
      <c r="P827" s="211" t="str">
        <f t="shared" si="493"/>
        <v>One Time</v>
      </c>
      <c r="Q827" s="349">
        <v>43930</v>
      </c>
      <c r="R827" s="349"/>
      <c r="S827" s="211" t="str">
        <f t="shared" si="494"/>
        <v>NO</v>
      </c>
      <c r="T827" s="211" t="str">
        <f t="shared" si="495"/>
        <v>NO</v>
      </c>
      <c r="U827" s="211" t="str">
        <f t="shared" si="496"/>
        <v>NO</v>
      </c>
      <c r="V827" s="211" t="str">
        <f t="shared" si="497"/>
        <v>NO</v>
      </c>
      <c r="W827" s="211" t="str">
        <f t="shared" si="498"/>
        <v>NO</v>
      </c>
      <c r="X827" s="211">
        <v>0</v>
      </c>
      <c r="Y827" s="211" t="s">
        <v>3277</v>
      </c>
      <c r="Z827" s="211" t="s">
        <v>3275</v>
      </c>
      <c r="AA827" s="211" t="s">
        <v>3319</v>
      </c>
      <c r="AB827" s="211" t="s">
        <v>3286</v>
      </c>
      <c r="AC827" s="211" t="s">
        <v>3286</v>
      </c>
      <c r="AD827" s="211" t="s">
        <v>3320</v>
      </c>
      <c r="AE827" s="211">
        <f t="shared" si="499"/>
        <v>0</v>
      </c>
      <c r="AF827" s="211" t="str">
        <f t="shared" si="500"/>
        <v>Service</v>
      </c>
      <c r="AG827" s="211" t="str">
        <f t="shared" si="501"/>
        <v/>
      </c>
      <c r="AH827" s="211" t="str">
        <f t="shared" si="521"/>
        <v/>
      </c>
      <c r="AI827" s="211" t="str">
        <f t="shared" si="502"/>
        <v/>
      </c>
      <c r="AJ827" s="211" t="str">
        <f t="shared" si="503"/>
        <v/>
      </c>
      <c r="AK827" s="211" t="str">
        <f t="shared" si="504"/>
        <v/>
      </c>
      <c r="AL827" s="211" t="str">
        <f t="shared" si="505"/>
        <v/>
      </c>
      <c r="AM827" s="211" t="str">
        <f t="shared" si="506"/>
        <v/>
      </c>
      <c r="AN827" s="211" t="str">
        <f t="shared" si="507"/>
        <v>No</v>
      </c>
      <c r="AO827" s="211" t="str">
        <f t="shared" si="508"/>
        <v>Yes</v>
      </c>
      <c r="AP827" s="211" t="str">
        <f t="shared" si="509"/>
        <v>No</v>
      </c>
      <c r="AQ827" s="211" t="str">
        <f t="shared" si="510"/>
        <v/>
      </c>
      <c r="AR827" s="211" t="str">
        <f t="shared" si="511"/>
        <v/>
      </c>
      <c r="AS827" s="211" t="str">
        <f t="shared" si="512"/>
        <v/>
      </c>
      <c r="AT827" s="211" t="str">
        <f t="shared" si="513"/>
        <v/>
      </c>
      <c r="AU827" s="211" t="str">
        <f t="shared" si="514"/>
        <v/>
      </c>
      <c r="AV827" s="211" t="str">
        <f t="shared" si="515"/>
        <v/>
      </c>
      <c r="AW827" s="211" t="str">
        <f t="shared" si="516"/>
        <v/>
      </c>
      <c r="AX827" s="211" t="str">
        <f t="shared" si="519"/>
        <v>NO</v>
      </c>
      <c r="AY827" s="125" t="str">
        <f t="shared" si="520"/>
        <v/>
      </c>
    </row>
    <row r="828" spans="1:51" s="211" customFormat="1" x14ac:dyDescent="0.25">
      <c r="A828" s="211" t="s">
        <v>3724</v>
      </c>
      <c r="B828" s="211" t="s">
        <v>3724</v>
      </c>
      <c r="C828" s="211" t="str">
        <f t="shared" si="482"/>
        <v>Police Registration Fee</v>
      </c>
      <c r="D828" s="211" t="str">
        <f t="shared" si="483"/>
        <v>Frais d’enregistrement de la police</v>
      </c>
      <c r="E828" s="211" t="str">
        <f t="shared" si="484"/>
        <v/>
      </c>
      <c r="F828" s="211" t="str">
        <f t="shared" si="485"/>
        <v>Police Registration Fee</v>
      </c>
      <c r="G828" s="211" t="str">
        <f t="shared" si="486"/>
        <v>Frais d’enregistrement de la police</v>
      </c>
      <c r="H828" s="211" t="str">
        <f t="shared" si="487"/>
        <v>Police Registration Fee</v>
      </c>
      <c r="I828" s="211" t="str">
        <f t="shared" si="517"/>
        <v>Frais d’enregistrement de la police</v>
      </c>
      <c r="J828" s="211" t="str">
        <f t="shared" si="488"/>
        <v/>
      </c>
      <c r="K828" s="211" t="str">
        <f t="shared" si="489"/>
        <v/>
      </c>
      <c r="L828" s="211" t="str">
        <f t="shared" si="518"/>
        <v>Service</v>
      </c>
      <c r="M828" s="211" t="str">
        <f t="shared" si="490"/>
        <v>NO</v>
      </c>
      <c r="N828" s="211" t="str">
        <f t="shared" si="491"/>
        <v>Product</v>
      </c>
      <c r="O828" s="211" t="str">
        <f t="shared" si="492"/>
        <v>Service</v>
      </c>
      <c r="P828" s="211" t="str">
        <f t="shared" si="493"/>
        <v>One Time</v>
      </c>
      <c r="Q828" s="349">
        <v>43930</v>
      </c>
      <c r="R828" s="349"/>
      <c r="S828" s="211" t="str">
        <f t="shared" si="494"/>
        <v>NO</v>
      </c>
      <c r="T828" s="211" t="str">
        <f t="shared" si="495"/>
        <v>NO</v>
      </c>
      <c r="U828" s="211" t="str">
        <f t="shared" si="496"/>
        <v>NO</v>
      </c>
      <c r="V828" s="211" t="str">
        <f t="shared" si="497"/>
        <v>NO</v>
      </c>
      <c r="W828" s="211" t="str">
        <f t="shared" si="498"/>
        <v>NO</v>
      </c>
      <c r="X828" s="211">
        <v>0</v>
      </c>
      <c r="Y828" s="211" t="s">
        <v>3277</v>
      </c>
      <c r="Z828" s="211" t="s">
        <v>3275</v>
      </c>
      <c r="AA828" s="211" t="s">
        <v>3319</v>
      </c>
      <c r="AB828" s="211" t="s">
        <v>3286</v>
      </c>
      <c r="AC828" s="211" t="s">
        <v>3286</v>
      </c>
      <c r="AD828" s="211" t="s">
        <v>3320</v>
      </c>
      <c r="AE828" s="211">
        <f t="shared" si="499"/>
        <v>0</v>
      </c>
      <c r="AF828" s="211" t="str">
        <f t="shared" si="500"/>
        <v>Service</v>
      </c>
      <c r="AG828" s="211" t="str">
        <f t="shared" si="501"/>
        <v/>
      </c>
      <c r="AH828" s="211" t="str">
        <f t="shared" si="521"/>
        <v/>
      </c>
      <c r="AI828" s="211" t="str">
        <f t="shared" si="502"/>
        <v/>
      </c>
      <c r="AJ828" s="211" t="str">
        <f t="shared" si="503"/>
        <v/>
      </c>
      <c r="AK828" s="211" t="str">
        <f t="shared" si="504"/>
        <v/>
      </c>
      <c r="AL828" s="211" t="str">
        <f t="shared" si="505"/>
        <v/>
      </c>
      <c r="AM828" s="211" t="str">
        <f t="shared" si="506"/>
        <v/>
      </c>
      <c r="AN828" s="211" t="str">
        <f t="shared" si="507"/>
        <v>No</v>
      </c>
      <c r="AO828" s="211" t="str">
        <f t="shared" si="508"/>
        <v>Yes</v>
      </c>
      <c r="AP828" s="211" t="str">
        <f t="shared" si="509"/>
        <v>No</v>
      </c>
      <c r="AQ828" s="211" t="str">
        <f t="shared" si="510"/>
        <v/>
      </c>
      <c r="AR828" s="211" t="str">
        <f t="shared" si="511"/>
        <v/>
      </c>
      <c r="AS828" s="211" t="str">
        <f t="shared" si="512"/>
        <v/>
      </c>
      <c r="AT828" s="211" t="str">
        <f t="shared" si="513"/>
        <v/>
      </c>
      <c r="AU828" s="211" t="str">
        <f t="shared" si="514"/>
        <v/>
      </c>
      <c r="AV828" s="211" t="str">
        <f t="shared" si="515"/>
        <v/>
      </c>
      <c r="AW828" s="211" t="str">
        <f t="shared" si="516"/>
        <v/>
      </c>
      <c r="AX828" s="211" t="str">
        <f t="shared" si="519"/>
        <v>NO</v>
      </c>
      <c r="AY828" s="125" t="str">
        <f t="shared" si="520"/>
        <v/>
      </c>
    </row>
    <row r="829" spans="1:51" s="211" customFormat="1" x14ac:dyDescent="0.25">
      <c r="A829" s="211" t="s">
        <v>1301</v>
      </c>
      <c r="B829" s="211" t="s">
        <v>1301</v>
      </c>
      <c r="C829" s="211" t="str">
        <f t="shared" si="482"/>
        <v>Private Response Fee</v>
      </c>
      <c r="D829" s="211" t="str">
        <f t="shared" si="483"/>
        <v>Frais de réponse privés</v>
      </c>
      <c r="E829" s="211" t="str">
        <f t="shared" si="484"/>
        <v/>
      </c>
      <c r="F829" s="211" t="str">
        <f t="shared" si="485"/>
        <v>Private Response Fee</v>
      </c>
      <c r="G829" s="211" t="str">
        <f t="shared" si="486"/>
        <v>Frais de réponse privés</v>
      </c>
      <c r="H829" s="211" t="str">
        <f t="shared" si="487"/>
        <v>Private Response Fee</v>
      </c>
      <c r="I829" s="211" t="str">
        <f t="shared" si="517"/>
        <v>Frais de réponse privés</v>
      </c>
      <c r="J829" s="211" t="str">
        <f t="shared" si="488"/>
        <v/>
      </c>
      <c r="K829" s="211" t="str">
        <f t="shared" si="489"/>
        <v>PRS</v>
      </c>
      <c r="L829" s="211" t="str">
        <f t="shared" si="518"/>
        <v>Service</v>
      </c>
      <c r="M829" s="211" t="str">
        <f t="shared" si="490"/>
        <v>NO</v>
      </c>
      <c r="N829" s="211" t="str">
        <f t="shared" si="491"/>
        <v>Product</v>
      </c>
      <c r="O829" s="211" t="str">
        <f t="shared" si="492"/>
        <v>Service</v>
      </c>
      <c r="P829" s="211" t="str">
        <f t="shared" si="493"/>
        <v>One Time</v>
      </c>
      <c r="Q829" s="349">
        <v>43930</v>
      </c>
      <c r="R829" s="349"/>
      <c r="S829" s="211" t="str">
        <f t="shared" si="494"/>
        <v>NO</v>
      </c>
      <c r="T829" s="211" t="str">
        <f t="shared" si="495"/>
        <v>NO</v>
      </c>
      <c r="U829" s="211" t="str">
        <f t="shared" si="496"/>
        <v>NO</v>
      </c>
      <c r="V829" s="211" t="str">
        <f t="shared" si="497"/>
        <v>NO</v>
      </c>
      <c r="W829" s="211" t="str">
        <f t="shared" si="498"/>
        <v>NO</v>
      </c>
      <c r="X829" s="211">
        <v>0</v>
      </c>
      <c r="Y829" s="211" t="s">
        <v>3277</v>
      </c>
      <c r="Z829" s="211" t="s">
        <v>3275</v>
      </c>
      <c r="AA829" s="211" t="s">
        <v>3319</v>
      </c>
      <c r="AB829" s="211" t="s">
        <v>3286</v>
      </c>
      <c r="AC829" s="211" t="s">
        <v>3286</v>
      </c>
      <c r="AD829" s="211" t="s">
        <v>3320</v>
      </c>
      <c r="AE829" s="211" t="str">
        <f t="shared" si="499"/>
        <v>Service</v>
      </c>
      <c r="AF829" s="211" t="str">
        <f t="shared" si="500"/>
        <v>Service</v>
      </c>
      <c r="AG829" s="211" t="str">
        <f t="shared" si="501"/>
        <v/>
      </c>
      <c r="AH829" s="211" t="str">
        <f t="shared" si="521"/>
        <v/>
      </c>
      <c r="AI829" s="211" t="str">
        <f t="shared" si="502"/>
        <v/>
      </c>
      <c r="AJ829" s="211" t="str">
        <f t="shared" si="503"/>
        <v/>
      </c>
      <c r="AK829" s="211" t="str">
        <f t="shared" si="504"/>
        <v/>
      </c>
      <c r="AL829" s="211" t="str">
        <f t="shared" si="505"/>
        <v/>
      </c>
      <c r="AM829" s="211" t="str">
        <f t="shared" si="506"/>
        <v/>
      </c>
      <c r="AN829" s="211" t="str">
        <f t="shared" si="507"/>
        <v>No</v>
      </c>
      <c r="AO829" s="211" t="str">
        <f t="shared" si="508"/>
        <v>Yes</v>
      </c>
      <c r="AP829" s="211" t="str">
        <f t="shared" si="509"/>
        <v>No</v>
      </c>
      <c r="AQ829" s="211" t="str">
        <f t="shared" si="510"/>
        <v/>
      </c>
      <c r="AR829" s="211" t="str">
        <f t="shared" si="511"/>
        <v/>
      </c>
      <c r="AS829" s="211" t="str">
        <f t="shared" si="512"/>
        <v/>
      </c>
      <c r="AT829" s="211" t="str">
        <f t="shared" si="513"/>
        <v/>
      </c>
      <c r="AU829" s="211" t="str">
        <f t="shared" si="514"/>
        <v/>
      </c>
      <c r="AV829" s="211" t="str">
        <f t="shared" si="515"/>
        <v/>
      </c>
      <c r="AW829" s="211" t="str">
        <f t="shared" si="516"/>
        <v/>
      </c>
      <c r="AX829" s="211" t="str">
        <f t="shared" si="519"/>
        <v>NO</v>
      </c>
      <c r="AY829" s="125" t="str">
        <f t="shared" si="520"/>
        <v/>
      </c>
    </row>
    <row r="830" spans="1:51" s="211" customFormat="1" x14ac:dyDescent="0.25">
      <c r="A830" s="211" t="s">
        <v>3707</v>
      </c>
      <c r="B830" s="211" t="s">
        <v>3707</v>
      </c>
      <c r="C830" s="211" t="str">
        <f t="shared" si="482"/>
        <v>Private Response Fee</v>
      </c>
      <c r="D830" s="211" t="str">
        <f t="shared" si="483"/>
        <v>Frais de réponse privés</v>
      </c>
      <c r="E830" s="211" t="str">
        <f t="shared" si="484"/>
        <v/>
      </c>
      <c r="F830" s="211" t="str">
        <f t="shared" si="485"/>
        <v>Private Response Fee</v>
      </c>
      <c r="G830" s="211" t="str">
        <f t="shared" si="486"/>
        <v>Frais de réponse privés</v>
      </c>
      <c r="H830" s="211" t="str">
        <f t="shared" si="487"/>
        <v>Private Response Fee</v>
      </c>
      <c r="I830" s="211" t="str">
        <f t="shared" si="517"/>
        <v>Frais de réponse privés</v>
      </c>
      <c r="J830" s="211" t="str">
        <f t="shared" si="488"/>
        <v/>
      </c>
      <c r="K830" s="211" t="str">
        <f t="shared" si="489"/>
        <v/>
      </c>
      <c r="L830" s="211" t="str">
        <f t="shared" si="518"/>
        <v>Service</v>
      </c>
      <c r="M830" s="211" t="str">
        <f t="shared" si="490"/>
        <v>YES</v>
      </c>
      <c r="N830" s="211" t="str">
        <f t="shared" si="491"/>
        <v>Product</v>
      </c>
      <c r="O830" s="211" t="str">
        <f t="shared" si="492"/>
        <v>Promotion</v>
      </c>
      <c r="P830" s="211" t="str">
        <f t="shared" si="493"/>
        <v>RMR</v>
      </c>
      <c r="Q830" s="349">
        <v>43930</v>
      </c>
      <c r="R830" s="349"/>
      <c r="S830" s="211" t="str">
        <f t="shared" si="494"/>
        <v>NO</v>
      </c>
      <c r="T830" s="211" t="str">
        <f t="shared" si="495"/>
        <v>NO</v>
      </c>
      <c r="U830" s="211" t="str">
        <f t="shared" si="496"/>
        <v>NO</v>
      </c>
      <c r="V830" s="211" t="str">
        <f t="shared" si="497"/>
        <v>NO</v>
      </c>
      <c r="W830" s="211" t="str">
        <f t="shared" si="498"/>
        <v>NO</v>
      </c>
      <c r="X830" s="211">
        <v>0</v>
      </c>
      <c r="Y830" s="211" t="s">
        <v>3277</v>
      </c>
      <c r="Z830" s="211" t="s">
        <v>3275</v>
      </c>
      <c r="AA830" s="211" t="s">
        <v>3319</v>
      </c>
      <c r="AB830" s="211" t="s">
        <v>3286</v>
      </c>
      <c r="AC830" s="211" t="s">
        <v>3286</v>
      </c>
      <c r="AD830" s="211" t="s">
        <v>3320</v>
      </c>
      <c r="AE830" s="211" t="str">
        <f t="shared" si="499"/>
        <v>Service</v>
      </c>
      <c r="AF830" s="211" t="str">
        <f t="shared" si="500"/>
        <v>Service</v>
      </c>
      <c r="AG830" s="211" t="str">
        <f t="shared" si="501"/>
        <v>PRS_2016</v>
      </c>
      <c r="AH830" s="211" t="str">
        <f t="shared" si="521"/>
        <v/>
      </c>
      <c r="AI830" s="211" t="str">
        <f t="shared" si="502"/>
        <v>NO</v>
      </c>
      <c r="AJ830" s="211" t="str">
        <f t="shared" si="503"/>
        <v/>
      </c>
      <c r="AK830" s="211" t="str">
        <f t="shared" si="504"/>
        <v/>
      </c>
      <c r="AL830" s="211" t="str">
        <f t="shared" si="505"/>
        <v/>
      </c>
      <c r="AM830" s="211" t="str">
        <f t="shared" si="506"/>
        <v>Offer</v>
      </c>
      <c r="AN830" s="211" t="str">
        <f t="shared" si="507"/>
        <v>No</v>
      </c>
      <c r="AO830" s="211" t="str">
        <f t="shared" si="508"/>
        <v>Yes</v>
      </c>
      <c r="AP830" s="211" t="str">
        <f t="shared" si="509"/>
        <v>No</v>
      </c>
      <c r="AQ830" s="211" t="str">
        <f t="shared" si="510"/>
        <v/>
      </c>
      <c r="AR830" s="211" t="str">
        <f t="shared" si="511"/>
        <v/>
      </c>
      <c r="AS830" s="211" t="str">
        <f t="shared" si="512"/>
        <v/>
      </c>
      <c r="AT830" s="211" t="str">
        <f t="shared" si="513"/>
        <v>NO</v>
      </c>
      <c r="AU830" s="211" t="str">
        <f t="shared" si="514"/>
        <v/>
      </c>
      <c r="AV830" s="211" t="str">
        <f t="shared" si="515"/>
        <v/>
      </c>
      <c r="AW830" s="211" t="str">
        <f t="shared" si="516"/>
        <v/>
      </c>
      <c r="AX830" s="211" t="str">
        <f t="shared" si="519"/>
        <v>NO</v>
      </c>
      <c r="AY830" s="125" t="str">
        <f t="shared" si="520"/>
        <v/>
      </c>
    </row>
    <row r="831" spans="1:51" s="211" customFormat="1" x14ac:dyDescent="0.25">
      <c r="A831" s="211" t="s">
        <v>3849</v>
      </c>
      <c r="B831" s="211" t="s">
        <v>3849</v>
      </c>
      <c r="C831" s="211" t="str">
        <f t="shared" si="482"/>
        <v>Private Response Fee Credit</v>
      </c>
      <c r="D831" s="211" t="str">
        <f t="shared" si="483"/>
        <v>Crédit de frais de réponse privée</v>
      </c>
      <c r="E831" s="211" t="str">
        <f t="shared" si="484"/>
        <v/>
      </c>
      <c r="F831" s="211" t="str">
        <f t="shared" si="485"/>
        <v>Private Response Fee Credit</v>
      </c>
      <c r="G831" s="211" t="str">
        <f t="shared" si="486"/>
        <v>Crédit de frais de réponse privée</v>
      </c>
      <c r="H831" s="211" t="str">
        <f t="shared" si="487"/>
        <v>Private Response Fee Credit</v>
      </c>
      <c r="I831" s="211" t="str">
        <f t="shared" si="517"/>
        <v>Crédit de frais de réponse privée</v>
      </c>
      <c r="J831" s="211" t="str">
        <f t="shared" si="488"/>
        <v/>
      </c>
      <c r="K831" s="211" t="str">
        <f t="shared" si="489"/>
        <v/>
      </c>
      <c r="L831" s="211" t="str">
        <f t="shared" si="518"/>
        <v>Service</v>
      </c>
      <c r="M831" s="211" t="str">
        <f t="shared" si="490"/>
        <v>YES</v>
      </c>
      <c r="N831" s="211" t="str">
        <f t="shared" si="491"/>
        <v>Product</v>
      </c>
      <c r="O831" s="211" t="str">
        <f t="shared" si="492"/>
        <v>Promotion</v>
      </c>
      <c r="P831" s="211" t="str">
        <f t="shared" si="493"/>
        <v>RMR</v>
      </c>
      <c r="Q831" s="349">
        <v>43930</v>
      </c>
      <c r="R831" s="349"/>
      <c r="S831" s="211" t="str">
        <f t="shared" si="494"/>
        <v>NO</v>
      </c>
      <c r="T831" s="211" t="str">
        <f t="shared" si="495"/>
        <v>NO</v>
      </c>
      <c r="U831" s="211" t="str">
        <f t="shared" si="496"/>
        <v>NO</v>
      </c>
      <c r="V831" s="211" t="str">
        <f t="shared" si="497"/>
        <v>NO</v>
      </c>
      <c r="W831" s="211" t="str">
        <f t="shared" si="498"/>
        <v>NO</v>
      </c>
      <c r="X831" s="211">
        <v>0</v>
      </c>
      <c r="Y831" s="211" t="s">
        <v>3277</v>
      </c>
      <c r="Z831" s="211" t="s">
        <v>3275</v>
      </c>
      <c r="AA831" s="211" t="s">
        <v>3319</v>
      </c>
      <c r="AB831" s="211" t="s">
        <v>3286</v>
      </c>
      <c r="AC831" s="211" t="s">
        <v>3286</v>
      </c>
      <c r="AD831" s="211" t="s">
        <v>3320</v>
      </c>
      <c r="AE831" s="211" t="str">
        <f t="shared" si="499"/>
        <v>Service</v>
      </c>
      <c r="AF831" s="211" t="str">
        <f t="shared" si="500"/>
        <v>Service</v>
      </c>
      <c r="AG831" s="211" t="str">
        <f t="shared" si="501"/>
        <v>PRS_CRED</v>
      </c>
      <c r="AH831" s="211" t="str">
        <f t="shared" si="521"/>
        <v/>
      </c>
      <c r="AI831" s="211" t="str">
        <f t="shared" si="502"/>
        <v>NO</v>
      </c>
      <c r="AJ831" s="211" t="str">
        <f t="shared" si="503"/>
        <v/>
      </c>
      <c r="AK831" s="211" t="str">
        <f t="shared" si="504"/>
        <v/>
      </c>
      <c r="AL831" s="211" t="str">
        <f t="shared" si="505"/>
        <v/>
      </c>
      <c r="AM831" s="211" t="str">
        <f t="shared" si="506"/>
        <v>Offer</v>
      </c>
      <c r="AN831" s="211" t="str">
        <f t="shared" si="507"/>
        <v>No</v>
      </c>
      <c r="AO831" s="211" t="str">
        <f t="shared" si="508"/>
        <v>Yes</v>
      </c>
      <c r="AP831" s="211" t="str">
        <f t="shared" si="509"/>
        <v>No</v>
      </c>
      <c r="AQ831" s="211" t="str">
        <f t="shared" si="510"/>
        <v/>
      </c>
      <c r="AR831" s="211" t="str">
        <f t="shared" si="511"/>
        <v/>
      </c>
      <c r="AS831" s="211" t="str">
        <f t="shared" si="512"/>
        <v/>
      </c>
      <c r="AT831" s="211" t="str">
        <f t="shared" si="513"/>
        <v>NO</v>
      </c>
      <c r="AU831" s="211" t="str">
        <f t="shared" si="514"/>
        <v/>
      </c>
      <c r="AV831" s="211" t="str">
        <f t="shared" si="515"/>
        <v/>
      </c>
      <c r="AW831" s="211" t="str">
        <f t="shared" si="516"/>
        <v/>
      </c>
      <c r="AX831" s="211" t="str">
        <f t="shared" si="519"/>
        <v>NO</v>
      </c>
      <c r="AY831" s="125" t="str">
        <f t="shared" si="520"/>
        <v/>
      </c>
    </row>
    <row r="832" spans="1:51" s="211" customFormat="1" x14ac:dyDescent="0.25">
      <c r="A832" s="211" t="s">
        <v>3708</v>
      </c>
      <c r="B832" s="211" t="s">
        <v>3708</v>
      </c>
      <c r="C832" s="211" t="str">
        <f t="shared" si="482"/>
        <v>PRS Adjustment</v>
      </c>
      <c r="D832" s="211" t="str">
        <f t="shared" si="483"/>
        <v>Ajustement prs</v>
      </c>
      <c r="E832" s="211" t="str">
        <f t="shared" si="484"/>
        <v/>
      </c>
      <c r="F832" s="211" t="str">
        <f t="shared" si="485"/>
        <v>PRS Adjustment</v>
      </c>
      <c r="G832" s="211" t="str">
        <f t="shared" si="486"/>
        <v>Ajustement prs</v>
      </c>
      <c r="H832" s="211" t="str">
        <f t="shared" si="487"/>
        <v>PRS Adjustment</v>
      </c>
      <c r="I832" s="211" t="str">
        <f t="shared" si="517"/>
        <v>Ajustement prs</v>
      </c>
      <c r="J832" s="211" t="str">
        <f t="shared" si="488"/>
        <v/>
      </c>
      <c r="K832" s="211" t="str">
        <f t="shared" si="489"/>
        <v/>
      </c>
      <c r="L832" s="211" t="str">
        <f t="shared" si="518"/>
        <v>Service</v>
      </c>
      <c r="M832" s="211" t="str">
        <f t="shared" si="490"/>
        <v>NO</v>
      </c>
      <c r="N832" s="211" t="str">
        <f t="shared" si="491"/>
        <v>Product</v>
      </c>
      <c r="O832" s="211" t="str">
        <f t="shared" si="492"/>
        <v>Service</v>
      </c>
      <c r="P832" s="211" t="str">
        <f t="shared" si="493"/>
        <v>One Time</v>
      </c>
      <c r="Q832" s="349">
        <v>43930</v>
      </c>
      <c r="R832" s="349"/>
      <c r="S832" s="211" t="str">
        <f t="shared" si="494"/>
        <v>NO</v>
      </c>
      <c r="T832" s="211" t="str">
        <f t="shared" si="495"/>
        <v>NO</v>
      </c>
      <c r="U832" s="211" t="str">
        <f t="shared" si="496"/>
        <v>NO</v>
      </c>
      <c r="V832" s="211" t="str">
        <f t="shared" si="497"/>
        <v>NO</v>
      </c>
      <c r="W832" s="211" t="str">
        <f t="shared" si="498"/>
        <v>NO</v>
      </c>
      <c r="X832" s="211">
        <v>0</v>
      </c>
      <c r="Y832" s="211" t="s">
        <v>3277</v>
      </c>
      <c r="Z832" s="211" t="s">
        <v>3275</v>
      </c>
      <c r="AA832" s="211" t="s">
        <v>3319</v>
      </c>
      <c r="AB832" s="211" t="s">
        <v>3286</v>
      </c>
      <c r="AC832" s="211" t="s">
        <v>3286</v>
      </c>
      <c r="AD832" s="211" t="s">
        <v>3320</v>
      </c>
      <c r="AE832" s="211">
        <f t="shared" si="499"/>
        <v>0</v>
      </c>
      <c r="AF832" s="211" t="str">
        <f t="shared" si="500"/>
        <v>Service</v>
      </c>
      <c r="AG832" s="211" t="str">
        <f t="shared" si="501"/>
        <v/>
      </c>
      <c r="AH832" s="211" t="str">
        <f t="shared" si="521"/>
        <v/>
      </c>
      <c r="AI832" s="211" t="str">
        <f t="shared" si="502"/>
        <v/>
      </c>
      <c r="AJ832" s="211" t="str">
        <f t="shared" si="503"/>
        <v/>
      </c>
      <c r="AK832" s="211" t="str">
        <f t="shared" si="504"/>
        <v/>
      </c>
      <c r="AL832" s="211" t="str">
        <f t="shared" si="505"/>
        <v/>
      </c>
      <c r="AM832" s="211" t="str">
        <f t="shared" si="506"/>
        <v/>
      </c>
      <c r="AN832" s="211" t="str">
        <f t="shared" si="507"/>
        <v>No</v>
      </c>
      <c r="AO832" s="211" t="str">
        <f t="shared" si="508"/>
        <v>Yes</v>
      </c>
      <c r="AP832" s="211" t="str">
        <f t="shared" si="509"/>
        <v>No</v>
      </c>
      <c r="AQ832" s="211" t="str">
        <f t="shared" si="510"/>
        <v/>
      </c>
      <c r="AR832" s="211" t="str">
        <f t="shared" si="511"/>
        <v/>
      </c>
      <c r="AS832" s="211" t="str">
        <f t="shared" si="512"/>
        <v/>
      </c>
      <c r="AT832" s="211" t="str">
        <f t="shared" si="513"/>
        <v/>
      </c>
      <c r="AU832" s="211" t="str">
        <f t="shared" si="514"/>
        <v/>
      </c>
      <c r="AV832" s="211" t="str">
        <f t="shared" si="515"/>
        <v/>
      </c>
      <c r="AW832" s="211" t="str">
        <f t="shared" si="516"/>
        <v/>
      </c>
      <c r="AX832" s="211" t="str">
        <f t="shared" si="519"/>
        <v>NO</v>
      </c>
      <c r="AY832" s="125" t="str">
        <f t="shared" si="520"/>
        <v/>
      </c>
    </row>
    <row r="833" spans="1:51" s="211" customFormat="1" x14ac:dyDescent="0.25">
      <c r="A833" s="211" t="s">
        <v>3709</v>
      </c>
      <c r="B833" s="211" t="s">
        <v>3709</v>
      </c>
      <c r="C833" s="211" t="str">
        <f t="shared" ref="C833:C896" si="522">VLOOKUP($A833,masterdata,3,0)</f>
        <v>BC PST</v>
      </c>
      <c r="D833" s="211" t="str">
        <f t="shared" ref="D833:D896" si="523">VLOOKUP($A833,masterdata,4,0)</f>
        <v>TVH de la Colombie-Britannique</v>
      </c>
      <c r="E833" s="211" t="str">
        <f t="shared" ref="E833:E896" si="524">IF(VLOOKUP($A833,masterdata,27,0)=0,"",VLOOKUP($A833,masterdata,27,0))</f>
        <v/>
      </c>
      <c r="F833" s="211" t="str">
        <f t="shared" ref="F833:F896" si="525">VLOOKUP($A833,masterdata,12,0)</f>
        <v>BC PST</v>
      </c>
      <c r="G833" s="211" t="str">
        <f t="shared" ref="G833:G896" si="526">VLOOKUP($A833,masterdata,13,0)</f>
        <v>TVH de la Colombie-Britannique</v>
      </c>
      <c r="H833" s="211" t="str">
        <f t="shared" ref="H833:H896" si="527">VLOOKUP($A833,masterdata,3,0)</f>
        <v>BC PST</v>
      </c>
      <c r="I833" s="211" t="str">
        <f t="shared" si="517"/>
        <v>TVH de la Colombie-Britannique</v>
      </c>
      <c r="J833" s="211" t="str">
        <f t="shared" ref="J833:J896" si="528">IF(VLOOKUP($A833,masterdata,28,0)=0,"",VLOOKUP($A833,masterdata,28,0))</f>
        <v/>
      </c>
      <c r="K833" s="211" t="str">
        <f t="shared" ref="K833:K896" si="529">IF(VLOOKUP($A833,masterdata,26,0)=0,"",VLOOKUP($A833,masterdata,26,0))</f>
        <v/>
      </c>
      <c r="L833" s="211" t="str">
        <f t="shared" si="518"/>
        <v>Service</v>
      </c>
      <c r="M833" s="211" t="str">
        <f t="shared" ref="M833:M896" si="530">VLOOKUP($A833,masterdata,54,0)</f>
        <v>NO</v>
      </c>
      <c r="N833" s="211" t="str">
        <f t="shared" ref="N833:N896" si="531">VLOOKUP($A833,masterdata,30,0)</f>
        <v>Product</v>
      </c>
      <c r="O833" s="211" t="str">
        <f t="shared" ref="O833:O896" si="532">VLOOKUP($A833,masterdata,31,0)</f>
        <v>Service</v>
      </c>
      <c r="P833" s="211" t="str">
        <f t="shared" ref="P833:P896" si="533">VLOOKUP($A833,masterdata,16,0)</f>
        <v>One Time</v>
      </c>
      <c r="Q833" s="349">
        <v>43930</v>
      </c>
      <c r="R833" s="349"/>
      <c r="S833" s="211" t="str">
        <f t="shared" ref="S833:S896" si="534">VLOOKUP($A833,masterdata,21,0)</f>
        <v>NO</v>
      </c>
      <c r="T833" s="211" t="str">
        <f t="shared" ref="T833:T896" si="535">VLOOKUP($A833,masterdata,32,0)</f>
        <v>NO</v>
      </c>
      <c r="U833" s="211" t="str">
        <f t="shared" ref="U833:U896" si="536">VLOOKUP($A833,masterdata,33,0)</f>
        <v>NO</v>
      </c>
      <c r="V833" s="211" t="str">
        <f t="shared" ref="V833:V896" si="537">VLOOKUP($A833,masterdata,25,0)</f>
        <v>NO</v>
      </c>
      <c r="W833" s="211" t="str">
        <f t="shared" ref="W833:W896" si="538">VLOOKUP($A833,masterdata,20,0)</f>
        <v>NO</v>
      </c>
      <c r="X833" s="211">
        <v>0</v>
      </c>
      <c r="Y833" s="211" t="s">
        <v>3277</v>
      </c>
      <c r="Z833" s="211" t="s">
        <v>3275</v>
      </c>
      <c r="AA833" s="211" t="s">
        <v>3319</v>
      </c>
      <c r="AB833" s="211" t="s">
        <v>3286</v>
      </c>
      <c r="AC833" s="211" t="s">
        <v>3286</v>
      </c>
      <c r="AD833" s="211" t="s">
        <v>3320</v>
      </c>
      <c r="AE833" s="211">
        <f t="shared" ref="AE833:AE896" si="539">VLOOKUP($A833,masterdata,18,0)</f>
        <v>0</v>
      </c>
      <c r="AF833" s="211" t="str">
        <f t="shared" ref="AF833:AF896" si="540">IF(VLOOKUP($A833,masterdata,19,0)="","",VLOOKUP($A833,masterdata,19,0))</f>
        <v>Service</v>
      </c>
      <c r="AG833" s="211" t="str">
        <f t="shared" ref="AG833:AG896" si="541">IF(VLOOKUP($A833,masterdata,36,0)="","",VLOOKUP($A833,masterdata,36,0))</f>
        <v/>
      </c>
      <c r="AH833" s="211" t="str">
        <f t="shared" si="521"/>
        <v/>
      </c>
      <c r="AI833" s="211" t="str">
        <f t="shared" ref="AI833:AI896" si="542">IF(VLOOKUP($A833,masterdata,38,0)="","",VLOOKUP($A833,masterdata,38,0))</f>
        <v/>
      </c>
      <c r="AJ833" s="211" t="str">
        <f t="shared" ref="AJ833:AJ896" si="543">IF(VLOOKUP($A833,masterdata,39,0)="","",VLOOKUP($A833,masterdata,39,0))</f>
        <v/>
      </c>
      <c r="AK833" s="211" t="str">
        <f t="shared" ref="AK833:AK896" si="544">IF(VLOOKUP($A833,masterdata,40,0)="","",VLOOKUP($A833,masterdata,40,0))</f>
        <v/>
      </c>
      <c r="AL833" s="211" t="str">
        <f t="shared" ref="AL833:AL896" si="545">IF(VLOOKUP($A833,masterdata,41,0)="","",VLOOKUP($A833,masterdata,41,0))</f>
        <v/>
      </c>
      <c r="AM833" s="211" t="str">
        <f t="shared" ref="AM833:AM896" si="546">IF(VLOOKUP($A833,masterdata,43,0)="","",VLOOKUP($A833,masterdata,43,0))</f>
        <v/>
      </c>
      <c r="AN833" s="211" t="str">
        <f t="shared" ref="AN833:AN896" si="547">VLOOKUP($A833,masterdata,44,0)</f>
        <v>No</v>
      </c>
      <c r="AO833" s="211" t="str">
        <f t="shared" ref="AO833:AO896" si="548">VLOOKUP($A833,masterdata,45,0)</f>
        <v>Yes</v>
      </c>
      <c r="AP833" s="211" t="str">
        <f t="shared" ref="AP833:AP896" si="549">VLOOKUP($A833,masterdata,46,0)</f>
        <v>No</v>
      </c>
      <c r="AQ833" s="211" t="str">
        <f t="shared" ref="AQ833:AQ896" si="550">IF(VLOOKUP($A833,masterdata,47,0)="","",VLOOKUP($A833,masterdata,47,0))</f>
        <v/>
      </c>
      <c r="AR833" s="211" t="str">
        <f t="shared" ref="AR833:AR896" si="551">IF(VLOOKUP($A833,masterdata,48,0)="","",VLOOKUP($A833,masterdata,48,0))</f>
        <v/>
      </c>
      <c r="AS833" s="211" t="str">
        <f t="shared" ref="AS833:AS896" si="552">IF(VLOOKUP($A833,masterdata,49,0)="","",VLOOKUP($A833,masterdata,49,0))</f>
        <v/>
      </c>
      <c r="AT833" s="211" t="str">
        <f t="shared" ref="AT833:AT896" si="553">IF(VLOOKUP($A833,masterdata,50,0)="","",VLOOKUP($A833,masterdata,50,0))</f>
        <v/>
      </c>
      <c r="AU833" s="211" t="str">
        <f t="shared" ref="AU833:AU896" si="554">IF(VLOOKUP($A833,masterdata,51,0)="","",VLOOKUP($A833,masterdata,51,0))</f>
        <v/>
      </c>
      <c r="AV833" s="211" t="str">
        <f t="shared" ref="AV833:AV896" si="555">IF(VLOOKUP($A833,masterdata,52,0)="","",VLOOKUP($A833,masterdata,52,0))</f>
        <v/>
      </c>
      <c r="AW833" s="211" t="str">
        <f t="shared" ref="AW833:AW896" si="556">IF(VLOOKUP($A833,masterdata,53,0)="","",VLOOKUP($A833,masterdata,53,0))</f>
        <v/>
      </c>
      <c r="AX833" s="211" t="str">
        <f t="shared" si="519"/>
        <v>NO</v>
      </c>
      <c r="AY833" s="125" t="str">
        <f t="shared" si="520"/>
        <v/>
      </c>
    </row>
    <row r="834" spans="1:51" s="211" customFormat="1" x14ac:dyDescent="0.25">
      <c r="A834" s="211" t="s">
        <v>3710</v>
      </c>
      <c r="B834" s="211" t="s">
        <v>3710</v>
      </c>
      <c r="C834" s="211" t="str">
        <f t="shared" si="522"/>
        <v>BC PST</v>
      </c>
      <c r="D834" s="211" t="str">
        <f t="shared" si="523"/>
        <v>TVH de la Colombie-Britannique</v>
      </c>
      <c r="E834" s="211" t="str">
        <f t="shared" si="524"/>
        <v/>
      </c>
      <c r="F834" s="211" t="str">
        <f t="shared" si="525"/>
        <v>BC PST</v>
      </c>
      <c r="G834" s="211" t="str">
        <f t="shared" si="526"/>
        <v>TVH de la Colombie-Britannique</v>
      </c>
      <c r="H834" s="211" t="str">
        <f t="shared" si="527"/>
        <v>BC PST</v>
      </c>
      <c r="I834" s="211" t="str">
        <f t="shared" ref="I834:I897" si="557">VLOOKUP($A834,masterdata,4,0)</f>
        <v>TVH de la Colombie-Britannique</v>
      </c>
      <c r="J834" s="211" t="str">
        <f t="shared" si="528"/>
        <v/>
      </c>
      <c r="K834" s="211" t="str">
        <f t="shared" si="529"/>
        <v/>
      </c>
      <c r="L834" s="211" t="str">
        <f t="shared" ref="L834:L897" si="558">VLOOKUP($A834,masterdata,29,0)</f>
        <v>Service</v>
      </c>
      <c r="M834" s="211" t="str">
        <f t="shared" si="530"/>
        <v>NO</v>
      </c>
      <c r="N834" s="211" t="str">
        <f t="shared" si="531"/>
        <v>Product</v>
      </c>
      <c r="O834" s="211" t="str">
        <f t="shared" si="532"/>
        <v>Service</v>
      </c>
      <c r="P834" s="211" t="str">
        <f t="shared" si="533"/>
        <v>One Time</v>
      </c>
      <c r="Q834" s="349">
        <v>43930</v>
      </c>
      <c r="R834" s="349"/>
      <c r="S834" s="211" t="str">
        <f t="shared" si="534"/>
        <v>NO</v>
      </c>
      <c r="T834" s="211" t="str">
        <f t="shared" si="535"/>
        <v>NO</v>
      </c>
      <c r="U834" s="211" t="str">
        <f t="shared" si="536"/>
        <v>NO</v>
      </c>
      <c r="V834" s="211" t="str">
        <f t="shared" si="537"/>
        <v>NO</v>
      </c>
      <c r="W834" s="211" t="str">
        <f t="shared" si="538"/>
        <v>NO</v>
      </c>
      <c r="X834" s="211">
        <v>0</v>
      </c>
      <c r="Y834" s="211" t="s">
        <v>3277</v>
      </c>
      <c r="Z834" s="211" t="s">
        <v>3275</v>
      </c>
      <c r="AA834" s="211" t="s">
        <v>3319</v>
      </c>
      <c r="AB834" s="211" t="s">
        <v>3286</v>
      </c>
      <c r="AC834" s="211" t="s">
        <v>3286</v>
      </c>
      <c r="AD834" s="211" t="s">
        <v>3320</v>
      </c>
      <c r="AE834" s="211">
        <f t="shared" si="539"/>
        <v>0</v>
      </c>
      <c r="AF834" s="211" t="str">
        <f t="shared" si="540"/>
        <v>Service</v>
      </c>
      <c r="AG834" s="211" t="str">
        <f t="shared" si="541"/>
        <v/>
      </c>
      <c r="AH834" s="211" t="str">
        <f t="shared" si="521"/>
        <v/>
      </c>
      <c r="AI834" s="211" t="str">
        <f t="shared" si="542"/>
        <v/>
      </c>
      <c r="AJ834" s="211" t="str">
        <f t="shared" si="543"/>
        <v/>
      </c>
      <c r="AK834" s="211" t="str">
        <f t="shared" si="544"/>
        <v/>
      </c>
      <c r="AL834" s="211" t="str">
        <f t="shared" si="545"/>
        <v/>
      </c>
      <c r="AM834" s="211" t="str">
        <f t="shared" si="546"/>
        <v/>
      </c>
      <c r="AN834" s="211" t="str">
        <f t="shared" si="547"/>
        <v>No</v>
      </c>
      <c r="AO834" s="211" t="str">
        <f t="shared" si="548"/>
        <v>Yes</v>
      </c>
      <c r="AP834" s="211" t="str">
        <f t="shared" si="549"/>
        <v>No</v>
      </c>
      <c r="AQ834" s="211" t="str">
        <f t="shared" si="550"/>
        <v/>
      </c>
      <c r="AR834" s="211" t="str">
        <f t="shared" si="551"/>
        <v/>
      </c>
      <c r="AS834" s="211" t="str">
        <f t="shared" si="552"/>
        <v/>
      </c>
      <c r="AT834" s="211" t="str">
        <f t="shared" si="553"/>
        <v/>
      </c>
      <c r="AU834" s="211" t="str">
        <f t="shared" si="554"/>
        <v/>
      </c>
      <c r="AV834" s="211" t="str">
        <f t="shared" si="555"/>
        <v/>
      </c>
      <c r="AW834" s="211" t="str">
        <f t="shared" si="556"/>
        <v/>
      </c>
      <c r="AX834" s="211" t="str">
        <f t="shared" ref="AX834:AX897" si="559">IF(VLOOKUP($A834,masterdata,24,0)="","",VLOOKUP($A834,masterdata,24,0))</f>
        <v>NO</v>
      </c>
      <c r="AY834" s="125" t="str">
        <f t="shared" ref="AY834:AY897" si="560">IF(VLOOKUP($A834,masterdata,42,0)="","",VLOOKUP($A834,masterdata,42,0))</f>
        <v/>
      </c>
    </row>
    <row r="835" spans="1:51" s="211" customFormat="1" x14ac:dyDescent="0.25">
      <c r="A835" s="211" t="s">
        <v>1313</v>
      </c>
      <c r="B835" s="211" t="s">
        <v>1313</v>
      </c>
      <c r="C835" s="211" t="str">
        <f t="shared" si="522"/>
        <v>Ontario PST</v>
      </c>
      <c r="D835" s="211" t="str">
        <f t="shared" si="523"/>
        <v>TVH de l’Ontario</v>
      </c>
      <c r="E835" s="211" t="str">
        <f t="shared" si="524"/>
        <v/>
      </c>
      <c r="F835" s="211" t="str">
        <f t="shared" si="525"/>
        <v>Ontario PST</v>
      </c>
      <c r="G835" s="211" t="str">
        <f t="shared" si="526"/>
        <v>TVH de l’Ontario</v>
      </c>
      <c r="H835" s="211" t="str">
        <f t="shared" si="527"/>
        <v>Ontario PST</v>
      </c>
      <c r="I835" s="211" t="str">
        <f t="shared" si="557"/>
        <v>TVH de l’Ontario</v>
      </c>
      <c r="J835" s="211" t="str">
        <f t="shared" si="528"/>
        <v/>
      </c>
      <c r="K835" s="211" t="str">
        <f t="shared" si="529"/>
        <v/>
      </c>
      <c r="L835" s="211" t="str">
        <f t="shared" si="558"/>
        <v>Service</v>
      </c>
      <c r="M835" s="211" t="str">
        <f t="shared" si="530"/>
        <v>NO</v>
      </c>
      <c r="N835" s="211" t="str">
        <f t="shared" si="531"/>
        <v>Product</v>
      </c>
      <c r="O835" s="211" t="str">
        <f t="shared" si="532"/>
        <v>Service</v>
      </c>
      <c r="P835" s="211" t="str">
        <f t="shared" si="533"/>
        <v>One Time</v>
      </c>
      <c r="Q835" s="349">
        <v>43930</v>
      </c>
      <c r="R835" s="349"/>
      <c r="S835" s="211" t="str">
        <f t="shared" si="534"/>
        <v>NO</v>
      </c>
      <c r="T835" s="211" t="str">
        <f t="shared" si="535"/>
        <v>NO</v>
      </c>
      <c r="U835" s="211" t="str">
        <f t="shared" si="536"/>
        <v>NO</v>
      </c>
      <c r="V835" s="211" t="str">
        <f t="shared" si="537"/>
        <v>NO</v>
      </c>
      <c r="W835" s="211" t="str">
        <f t="shared" si="538"/>
        <v>NO</v>
      </c>
      <c r="X835" s="211">
        <v>0</v>
      </c>
      <c r="Y835" s="211" t="s">
        <v>3277</v>
      </c>
      <c r="Z835" s="211" t="s">
        <v>3275</v>
      </c>
      <c r="AA835" s="211" t="s">
        <v>3319</v>
      </c>
      <c r="AB835" s="211" t="s">
        <v>3286</v>
      </c>
      <c r="AC835" s="211" t="s">
        <v>3286</v>
      </c>
      <c r="AD835" s="211" t="s">
        <v>3320</v>
      </c>
      <c r="AE835" s="211">
        <f t="shared" si="539"/>
        <v>0</v>
      </c>
      <c r="AF835" s="211" t="str">
        <f t="shared" si="540"/>
        <v>Service</v>
      </c>
      <c r="AG835" s="211" t="str">
        <f t="shared" si="541"/>
        <v/>
      </c>
      <c r="AH835" s="211" t="str">
        <f t="shared" si="521"/>
        <v/>
      </c>
      <c r="AI835" s="211" t="str">
        <f t="shared" si="542"/>
        <v/>
      </c>
      <c r="AJ835" s="211" t="str">
        <f t="shared" si="543"/>
        <v/>
      </c>
      <c r="AK835" s="211" t="str">
        <f t="shared" si="544"/>
        <v/>
      </c>
      <c r="AL835" s="211" t="str">
        <f t="shared" si="545"/>
        <v/>
      </c>
      <c r="AM835" s="211" t="str">
        <f t="shared" si="546"/>
        <v/>
      </c>
      <c r="AN835" s="211" t="str">
        <f t="shared" si="547"/>
        <v>No</v>
      </c>
      <c r="AO835" s="211" t="str">
        <f t="shared" si="548"/>
        <v>Yes</v>
      </c>
      <c r="AP835" s="211" t="str">
        <f t="shared" si="549"/>
        <v>No</v>
      </c>
      <c r="AQ835" s="211" t="str">
        <f t="shared" si="550"/>
        <v/>
      </c>
      <c r="AR835" s="211" t="str">
        <f t="shared" si="551"/>
        <v/>
      </c>
      <c r="AS835" s="211" t="str">
        <f t="shared" si="552"/>
        <v/>
      </c>
      <c r="AT835" s="211" t="str">
        <f t="shared" si="553"/>
        <v/>
      </c>
      <c r="AU835" s="211" t="str">
        <f t="shared" si="554"/>
        <v/>
      </c>
      <c r="AV835" s="211" t="str">
        <f t="shared" si="555"/>
        <v/>
      </c>
      <c r="AW835" s="211" t="str">
        <f t="shared" si="556"/>
        <v/>
      </c>
      <c r="AX835" s="211" t="str">
        <f t="shared" si="559"/>
        <v>NO</v>
      </c>
      <c r="AY835" s="125" t="str">
        <f t="shared" si="560"/>
        <v/>
      </c>
    </row>
    <row r="836" spans="1:51" s="211" customFormat="1" x14ac:dyDescent="0.25">
      <c r="A836" s="211" t="s">
        <v>3711</v>
      </c>
      <c r="B836" s="211" t="s">
        <v>3711</v>
      </c>
      <c r="C836" s="211" t="str">
        <f t="shared" si="522"/>
        <v>Quebec PST</v>
      </c>
      <c r="D836" s="211" t="str">
        <f t="shared" si="523"/>
        <v>TVH du Québec</v>
      </c>
      <c r="E836" s="211" t="str">
        <f t="shared" si="524"/>
        <v/>
      </c>
      <c r="F836" s="211" t="str">
        <f t="shared" si="525"/>
        <v>Quebec PST</v>
      </c>
      <c r="G836" s="211" t="str">
        <f t="shared" si="526"/>
        <v>TVH du Québec</v>
      </c>
      <c r="H836" s="211" t="str">
        <f t="shared" si="527"/>
        <v>Quebec PST</v>
      </c>
      <c r="I836" s="211" t="str">
        <f t="shared" si="557"/>
        <v>TVH du Québec</v>
      </c>
      <c r="J836" s="211" t="str">
        <f t="shared" si="528"/>
        <v/>
      </c>
      <c r="K836" s="211" t="str">
        <f t="shared" si="529"/>
        <v/>
      </c>
      <c r="L836" s="211" t="str">
        <f t="shared" si="558"/>
        <v>Service</v>
      </c>
      <c r="M836" s="211" t="str">
        <f t="shared" si="530"/>
        <v>NO</v>
      </c>
      <c r="N836" s="211" t="str">
        <f t="shared" si="531"/>
        <v>Product</v>
      </c>
      <c r="O836" s="211" t="str">
        <f t="shared" si="532"/>
        <v>Service</v>
      </c>
      <c r="P836" s="211" t="str">
        <f t="shared" si="533"/>
        <v>One Time</v>
      </c>
      <c r="Q836" s="349">
        <v>43930</v>
      </c>
      <c r="R836" s="349"/>
      <c r="S836" s="211" t="str">
        <f t="shared" si="534"/>
        <v>NO</v>
      </c>
      <c r="T836" s="211" t="str">
        <f t="shared" si="535"/>
        <v>NO</v>
      </c>
      <c r="U836" s="211" t="str">
        <f t="shared" si="536"/>
        <v>NO</v>
      </c>
      <c r="V836" s="211" t="str">
        <f t="shared" si="537"/>
        <v>NO</v>
      </c>
      <c r="W836" s="211" t="str">
        <f t="shared" si="538"/>
        <v>NO</v>
      </c>
      <c r="X836" s="211">
        <v>0</v>
      </c>
      <c r="Y836" s="211" t="s">
        <v>3277</v>
      </c>
      <c r="Z836" s="211" t="s">
        <v>3275</v>
      </c>
      <c r="AA836" s="211" t="s">
        <v>3319</v>
      </c>
      <c r="AB836" s="211" t="s">
        <v>3286</v>
      </c>
      <c r="AC836" s="211" t="s">
        <v>3286</v>
      </c>
      <c r="AD836" s="211" t="s">
        <v>3320</v>
      </c>
      <c r="AE836" s="211">
        <f t="shared" si="539"/>
        <v>0</v>
      </c>
      <c r="AF836" s="211" t="str">
        <f t="shared" si="540"/>
        <v>Service</v>
      </c>
      <c r="AG836" s="211" t="str">
        <f t="shared" si="541"/>
        <v/>
      </c>
      <c r="AH836" s="211" t="str">
        <f t="shared" si="521"/>
        <v/>
      </c>
      <c r="AI836" s="211" t="str">
        <f t="shared" si="542"/>
        <v/>
      </c>
      <c r="AJ836" s="211" t="str">
        <f t="shared" si="543"/>
        <v/>
      </c>
      <c r="AK836" s="211" t="str">
        <f t="shared" si="544"/>
        <v/>
      </c>
      <c r="AL836" s="211" t="str">
        <f t="shared" si="545"/>
        <v/>
      </c>
      <c r="AM836" s="211" t="str">
        <f t="shared" si="546"/>
        <v/>
      </c>
      <c r="AN836" s="211" t="str">
        <f t="shared" si="547"/>
        <v>No</v>
      </c>
      <c r="AO836" s="211" t="str">
        <f t="shared" si="548"/>
        <v>Yes</v>
      </c>
      <c r="AP836" s="211" t="str">
        <f t="shared" si="549"/>
        <v>No</v>
      </c>
      <c r="AQ836" s="211" t="str">
        <f t="shared" si="550"/>
        <v/>
      </c>
      <c r="AR836" s="211" t="str">
        <f t="shared" si="551"/>
        <v/>
      </c>
      <c r="AS836" s="211" t="str">
        <f t="shared" si="552"/>
        <v/>
      </c>
      <c r="AT836" s="211" t="str">
        <f t="shared" si="553"/>
        <v/>
      </c>
      <c r="AU836" s="211" t="str">
        <f t="shared" si="554"/>
        <v/>
      </c>
      <c r="AV836" s="211" t="str">
        <f t="shared" si="555"/>
        <v/>
      </c>
      <c r="AW836" s="211" t="str">
        <f t="shared" si="556"/>
        <v/>
      </c>
      <c r="AX836" s="211" t="str">
        <f t="shared" si="559"/>
        <v>NO</v>
      </c>
      <c r="AY836" s="125" t="str">
        <f t="shared" si="560"/>
        <v/>
      </c>
    </row>
    <row r="837" spans="1:51" s="211" customFormat="1" x14ac:dyDescent="0.25">
      <c r="A837" s="211" t="s">
        <v>3712</v>
      </c>
      <c r="B837" s="211" t="s">
        <v>3712</v>
      </c>
      <c r="C837" s="211" t="str">
        <f t="shared" si="522"/>
        <v>QCC -Quarter Century Club - 2 Months NC</v>
      </c>
      <c r="D837" s="211" t="str">
        <f t="shared" si="523"/>
        <v>QCC -Quarter Century Club - 2 Mois NC</v>
      </c>
      <c r="E837" s="211" t="str">
        <f t="shared" si="524"/>
        <v/>
      </c>
      <c r="F837" s="211" t="str">
        <f t="shared" si="525"/>
        <v>QCC -Quarter Century Club - 2 Months NC</v>
      </c>
      <c r="G837" s="211" t="str">
        <f t="shared" si="526"/>
        <v>QCC -Quarter Century Club - 2 Mois NC</v>
      </c>
      <c r="H837" s="211" t="str">
        <f t="shared" si="527"/>
        <v>QCC -Quarter Century Club - 2 Months NC</v>
      </c>
      <c r="I837" s="211" t="str">
        <f t="shared" si="557"/>
        <v>QCC -Quarter Century Club - 2 Mois NC</v>
      </c>
      <c r="J837" s="211" t="str">
        <f t="shared" si="528"/>
        <v/>
      </c>
      <c r="K837" s="211" t="str">
        <f t="shared" si="529"/>
        <v/>
      </c>
      <c r="L837" s="211" t="str">
        <f t="shared" si="558"/>
        <v>Service</v>
      </c>
      <c r="M837" s="211" t="str">
        <f t="shared" si="530"/>
        <v>NO</v>
      </c>
      <c r="N837" s="211" t="str">
        <f t="shared" si="531"/>
        <v>Product</v>
      </c>
      <c r="O837" s="211" t="str">
        <f t="shared" si="532"/>
        <v>Promotion</v>
      </c>
      <c r="P837" s="211" t="str">
        <f t="shared" si="533"/>
        <v>One Time</v>
      </c>
      <c r="Q837" s="349">
        <v>43930</v>
      </c>
      <c r="R837" s="349"/>
      <c r="S837" s="211" t="str">
        <f t="shared" si="534"/>
        <v>NO</v>
      </c>
      <c r="T837" s="211" t="str">
        <f t="shared" si="535"/>
        <v>NO</v>
      </c>
      <c r="U837" s="211" t="str">
        <f t="shared" si="536"/>
        <v>NO</v>
      </c>
      <c r="V837" s="211" t="str">
        <f t="shared" si="537"/>
        <v>NO</v>
      </c>
      <c r="W837" s="211" t="str">
        <f t="shared" si="538"/>
        <v>NO</v>
      </c>
      <c r="X837" s="211">
        <v>0</v>
      </c>
      <c r="Y837" s="211" t="s">
        <v>3277</v>
      </c>
      <c r="Z837" s="211" t="s">
        <v>3275</v>
      </c>
      <c r="AA837" s="211" t="s">
        <v>3319</v>
      </c>
      <c r="AB837" s="211" t="s">
        <v>3286</v>
      </c>
      <c r="AC837" s="211" t="s">
        <v>3286</v>
      </c>
      <c r="AD837" s="211" t="s">
        <v>3320</v>
      </c>
      <c r="AE837" s="211" t="str">
        <f t="shared" si="539"/>
        <v>Service</v>
      </c>
      <c r="AF837" s="211" t="str">
        <f t="shared" si="540"/>
        <v>Service</v>
      </c>
      <c r="AG837" s="211" t="str">
        <f t="shared" si="541"/>
        <v>QCC_DISC</v>
      </c>
      <c r="AH837" s="211" t="str">
        <f t="shared" si="521"/>
        <v/>
      </c>
      <c r="AI837" s="211" t="str">
        <f t="shared" si="542"/>
        <v/>
      </c>
      <c r="AJ837" s="211" t="str">
        <f t="shared" si="543"/>
        <v/>
      </c>
      <c r="AK837" s="211" t="str">
        <f t="shared" si="544"/>
        <v/>
      </c>
      <c r="AL837" s="211" t="str">
        <f t="shared" si="545"/>
        <v/>
      </c>
      <c r="AM837" s="211" t="str">
        <f t="shared" si="546"/>
        <v>Offer</v>
      </c>
      <c r="AN837" s="211" t="str">
        <f t="shared" si="547"/>
        <v>No</v>
      </c>
      <c r="AO837" s="211" t="str">
        <f t="shared" si="548"/>
        <v>Yes</v>
      </c>
      <c r="AP837" s="211" t="str">
        <f t="shared" si="549"/>
        <v>No</v>
      </c>
      <c r="AQ837" s="211" t="str">
        <f t="shared" si="550"/>
        <v/>
      </c>
      <c r="AR837" s="211" t="str">
        <f t="shared" si="551"/>
        <v/>
      </c>
      <c r="AS837" s="211" t="str">
        <f t="shared" si="552"/>
        <v/>
      </c>
      <c r="AT837" s="211" t="str">
        <f t="shared" si="553"/>
        <v>NO</v>
      </c>
      <c r="AU837" s="211" t="str">
        <f t="shared" si="554"/>
        <v/>
      </c>
      <c r="AV837" s="211" t="str">
        <f t="shared" si="555"/>
        <v/>
      </c>
      <c r="AW837" s="211" t="str">
        <f t="shared" si="556"/>
        <v/>
      </c>
      <c r="AX837" s="211" t="str">
        <f t="shared" si="559"/>
        <v>NO</v>
      </c>
      <c r="AY837" s="125" t="str">
        <f t="shared" si="560"/>
        <v/>
      </c>
    </row>
    <row r="838" spans="1:51" s="211" customFormat="1" x14ac:dyDescent="0.25">
      <c r="A838" s="211" t="s">
        <v>3713</v>
      </c>
      <c r="B838" s="211" t="s">
        <v>3713</v>
      </c>
      <c r="C838" s="211" t="str">
        <f t="shared" si="522"/>
        <v>Rebooking Fee Charge Cdn</v>
      </c>
      <c r="D838" s="211" t="str">
        <f t="shared" si="523"/>
        <v>Frais de reréservation Cdn</v>
      </c>
      <c r="E838" s="211" t="str">
        <f t="shared" si="524"/>
        <v/>
      </c>
      <c r="F838" s="211" t="str">
        <f t="shared" si="525"/>
        <v>Rebooking Fee Charge Cdn</v>
      </c>
      <c r="G838" s="211" t="str">
        <f t="shared" si="526"/>
        <v>Frais de reréservation Cdn</v>
      </c>
      <c r="H838" s="211" t="str">
        <f t="shared" si="527"/>
        <v>Rebooking Fee Charge Cdn</v>
      </c>
      <c r="I838" s="211" t="str">
        <f t="shared" si="557"/>
        <v>Frais de reréservation Cdn</v>
      </c>
      <c r="J838" s="211" t="str">
        <f t="shared" si="528"/>
        <v/>
      </c>
      <c r="K838" s="211" t="str">
        <f t="shared" si="529"/>
        <v/>
      </c>
      <c r="L838" s="211" t="str">
        <f t="shared" si="558"/>
        <v>Service</v>
      </c>
      <c r="M838" s="211" t="str">
        <f t="shared" si="530"/>
        <v>NO</v>
      </c>
      <c r="N838" s="211" t="str">
        <f t="shared" si="531"/>
        <v>Product</v>
      </c>
      <c r="O838" s="211" t="str">
        <f t="shared" si="532"/>
        <v>Service</v>
      </c>
      <c r="P838" s="211" t="str">
        <f t="shared" si="533"/>
        <v>One Time</v>
      </c>
      <c r="Q838" s="349">
        <v>43930</v>
      </c>
      <c r="R838" s="349"/>
      <c r="S838" s="211" t="str">
        <f t="shared" si="534"/>
        <v>NO</v>
      </c>
      <c r="T838" s="211" t="str">
        <f t="shared" si="535"/>
        <v>NO</v>
      </c>
      <c r="U838" s="211" t="str">
        <f t="shared" si="536"/>
        <v>NO</v>
      </c>
      <c r="V838" s="211" t="str">
        <f t="shared" si="537"/>
        <v>NO</v>
      </c>
      <c r="W838" s="211" t="str">
        <f t="shared" si="538"/>
        <v>NO</v>
      </c>
      <c r="X838" s="211">
        <v>0</v>
      </c>
      <c r="Y838" s="211" t="s">
        <v>3277</v>
      </c>
      <c r="Z838" s="211" t="s">
        <v>3275</v>
      </c>
      <c r="AA838" s="211" t="s">
        <v>3319</v>
      </c>
      <c r="AB838" s="211" t="s">
        <v>3286</v>
      </c>
      <c r="AC838" s="211" t="s">
        <v>3286</v>
      </c>
      <c r="AD838" s="211" t="s">
        <v>3320</v>
      </c>
      <c r="AE838" s="211">
        <f t="shared" si="539"/>
        <v>0</v>
      </c>
      <c r="AF838" s="211" t="str">
        <f t="shared" si="540"/>
        <v>Service</v>
      </c>
      <c r="AG838" s="211" t="str">
        <f t="shared" si="541"/>
        <v/>
      </c>
      <c r="AH838" s="211" t="str">
        <f t="shared" si="521"/>
        <v/>
      </c>
      <c r="AI838" s="211" t="str">
        <f t="shared" si="542"/>
        <v/>
      </c>
      <c r="AJ838" s="211" t="str">
        <f t="shared" si="543"/>
        <v/>
      </c>
      <c r="AK838" s="211" t="str">
        <f t="shared" si="544"/>
        <v/>
      </c>
      <c r="AL838" s="211" t="str">
        <f t="shared" si="545"/>
        <v/>
      </c>
      <c r="AM838" s="211" t="str">
        <f t="shared" si="546"/>
        <v/>
      </c>
      <c r="AN838" s="211" t="str">
        <f t="shared" si="547"/>
        <v>No</v>
      </c>
      <c r="AO838" s="211" t="str">
        <f t="shared" si="548"/>
        <v>Yes</v>
      </c>
      <c r="AP838" s="211" t="str">
        <f t="shared" si="549"/>
        <v>No</v>
      </c>
      <c r="AQ838" s="211" t="str">
        <f t="shared" si="550"/>
        <v/>
      </c>
      <c r="AR838" s="211" t="str">
        <f t="shared" si="551"/>
        <v/>
      </c>
      <c r="AS838" s="211" t="str">
        <f t="shared" si="552"/>
        <v/>
      </c>
      <c r="AT838" s="211" t="str">
        <f t="shared" si="553"/>
        <v/>
      </c>
      <c r="AU838" s="211" t="str">
        <f t="shared" si="554"/>
        <v/>
      </c>
      <c r="AV838" s="211" t="str">
        <f t="shared" si="555"/>
        <v/>
      </c>
      <c r="AW838" s="211" t="str">
        <f t="shared" si="556"/>
        <v/>
      </c>
      <c r="AX838" s="211" t="str">
        <f t="shared" si="559"/>
        <v>NO</v>
      </c>
      <c r="AY838" s="125" t="str">
        <f t="shared" si="560"/>
        <v/>
      </c>
    </row>
    <row r="839" spans="1:51" s="211" customFormat="1" x14ac:dyDescent="0.25">
      <c r="A839" s="211" t="s">
        <v>3850</v>
      </c>
      <c r="B839" s="211" t="s">
        <v>3850</v>
      </c>
      <c r="C839" s="211" t="str">
        <f t="shared" si="522"/>
        <v>Rebooking Fee Charge US</v>
      </c>
      <c r="D839" s="211" t="str">
        <f t="shared" si="523"/>
        <v>Frais de reréservation US</v>
      </c>
      <c r="E839" s="211" t="str">
        <f t="shared" si="524"/>
        <v/>
      </c>
      <c r="F839" s="211" t="str">
        <f t="shared" si="525"/>
        <v>Rebooking Fee Charge US</v>
      </c>
      <c r="G839" s="211" t="str">
        <f t="shared" si="526"/>
        <v>Frais de reréservation US</v>
      </c>
      <c r="H839" s="211" t="str">
        <f t="shared" si="527"/>
        <v>Rebooking Fee Charge US</v>
      </c>
      <c r="I839" s="211" t="str">
        <f t="shared" si="557"/>
        <v>Frais de reréservation US</v>
      </c>
      <c r="J839" s="211" t="str">
        <f t="shared" si="528"/>
        <v/>
      </c>
      <c r="K839" s="211" t="str">
        <f t="shared" si="529"/>
        <v/>
      </c>
      <c r="L839" s="211" t="str">
        <f t="shared" si="558"/>
        <v>Service</v>
      </c>
      <c r="M839" s="211" t="str">
        <f t="shared" si="530"/>
        <v>NO</v>
      </c>
      <c r="N839" s="211" t="str">
        <f t="shared" si="531"/>
        <v>Product</v>
      </c>
      <c r="O839" s="211" t="str">
        <f t="shared" si="532"/>
        <v>Service</v>
      </c>
      <c r="P839" s="211" t="str">
        <f t="shared" si="533"/>
        <v>One Time</v>
      </c>
      <c r="Q839" s="349">
        <v>43930</v>
      </c>
      <c r="R839" s="349"/>
      <c r="S839" s="211" t="str">
        <f t="shared" si="534"/>
        <v>NO</v>
      </c>
      <c r="T839" s="211" t="str">
        <f t="shared" si="535"/>
        <v>NO</v>
      </c>
      <c r="U839" s="211" t="str">
        <f t="shared" si="536"/>
        <v>NO</v>
      </c>
      <c r="V839" s="211" t="str">
        <f t="shared" si="537"/>
        <v>NO</v>
      </c>
      <c r="W839" s="211" t="str">
        <f t="shared" si="538"/>
        <v>NO</v>
      </c>
      <c r="X839" s="211">
        <v>0</v>
      </c>
      <c r="Y839" s="211" t="s">
        <v>3277</v>
      </c>
      <c r="Z839" s="211" t="s">
        <v>3275</v>
      </c>
      <c r="AA839" s="211" t="s">
        <v>3319</v>
      </c>
      <c r="AB839" s="211" t="s">
        <v>3286</v>
      </c>
      <c r="AC839" s="211" t="s">
        <v>3286</v>
      </c>
      <c r="AD839" s="211" t="s">
        <v>3320</v>
      </c>
      <c r="AE839" s="211">
        <f t="shared" si="539"/>
        <v>0</v>
      </c>
      <c r="AF839" s="211" t="str">
        <f t="shared" si="540"/>
        <v>Service</v>
      </c>
      <c r="AG839" s="211" t="str">
        <f t="shared" si="541"/>
        <v/>
      </c>
      <c r="AH839" s="211" t="str">
        <f t="shared" si="521"/>
        <v/>
      </c>
      <c r="AI839" s="211" t="str">
        <f t="shared" si="542"/>
        <v/>
      </c>
      <c r="AJ839" s="211" t="str">
        <f t="shared" si="543"/>
        <v/>
      </c>
      <c r="AK839" s="211" t="str">
        <f t="shared" si="544"/>
        <v/>
      </c>
      <c r="AL839" s="211" t="str">
        <f t="shared" si="545"/>
        <v/>
      </c>
      <c r="AM839" s="211" t="str">
        <f t="shared" si="546"/>
        <v/>
      </c>
      <c r="AN839" s="211" t="str">
        <f t="shared" si="547"/>
        <v>No</v>
      </c>
      <c r="AO839" s="211" t="str">
        <f t="shared" si="548"/>
        <v>Yes</v>
      </c>
      <c r="AP839" s="211" t="str">
        <f t="shared" si="549"/>
        <v>No</v>
      </c>
      <c r="AQ839" s="211" t="str">
        <f t="shared" si="550"/>
        <v/>
      </c>
      <c r="AR839" s="211" t="str">
        <f t="shared" si="551"/>
        <v/>
      </c>
      <c r="AS839" s="211" t="str">
        <f t="shared" si="552"/>
        <v/>
      </c>
      <c r="AT839" s="211" t="str">
        <f t="shared" si="553"/>
        <v/>
      </c>
      <c r="AU839" s="211" t="str">
        <f t="shared" si="554"/>
        <v/>
      </c>
      <c r="AV839" s="211" t="str">
        <f t="shared" si="555"/>
        <v/>
      </c>
      <c r="AW839" s="211" t="str">
        <f t="shared" si="556"/>
        <v/>
      </c>
      <c r="AX839" s="211" t="str">
        <f t="shared" si="559"/>
        <v>NO</v>
      </c>
      <c r="AY839" s="125" t="str">
        <f t="shared" si="560"/>
        <v/>
      </c>
    </row>
    <row r="840" spans="1:51" s="211" customFormat="1" x14ac:dyDescent="0.25">
      <c r="A840" s="211" t="s">
        <v>3739</v>
      </c>
      <c r="B840" s="211" t="s">
        <v>3739</v>
      </c>
      <c r="C840" s="211" t="str">
        <f t="shared" si="522"/>
        <v>REFERRAL</v>
      </c>
      <c r="D840" s="211" t="str">
        <f t="shared" si="523"/>
        <v>RÉFÉRENCE</v>
      </c>
      <c r="E840" s="211" t="str">
        <f t="shared" si="524"/>
        <v/>
      </c>
      <c r="F840" s="211" t="str">
        <f t="shared" si="525"/>
        <v>REFERRAL</v>
      </c>
      <c r="G840" s="211" t="str">
        <f t="shared" si="526"/>
        <v>RÉFÉRENCE</v>
      </c>
      <c r="H840" s="211" t="str">
        <f t="shared" si="527"/>
        <v>REFERRAL</v>
      </c>
      <c r="I840" s="211" t="str">
        <f t="shared" si="557"/>
        <v>RÉFÉRENCE</v>
      </c>
      <c r="J840" s="211" t="str">
        <f t="shared" si="528"/>
        <v/>
      </c>
      <c r="K840" s="211" t="str">
        <f t="shared" si="529"/>
        <v/>
      </c>
      <c r="L840" s="211" t="str">
        <f t="shared" si="558"/>
        <v>Service</v>
      </c>
      <c r="M840" s="211" t="str">
        <f t="shared" si="530"/>
        <v>NO</v>
      </c>
      <c r="N840" s="211" t="str">
        <f t="shared" si="531"/>
        <v>Product</v>
      </c>
      <c r="O840" s="211" t="str">
        <f t="shared" si="532"/>
        <v>Service</v>
      </c>
      <c r="P840" s="211" t="str">
        <f t="shared" si="533"/>
        <v>One Time</v>
      </c>
      <c r="Q840" s="349">
        <v>43930</v>
      </c>
      <c r="R840" s="349"/>
      <c r="S840" s="211" t="str">
        <f t="shared" si="534"/>
        <v>NO</v>
      </c>
      <c r="T840" s="211" t="str">
        <f t="shared" si="535"/>
        <v>NO</v>
      </c>
      <c r="U840" s="211" t="str">
        <f t="shared" si="536"/>
        <v>NO</v>
      </c>
      <c r="V840" s="211" t="str">
        <f t="shared" si="537"/>
        <v>NO</v>
      </c>
      <c r="W840" s="211" t="str">
        <f t="shared" si="538"/>
        <v>NO</v>
      </c>
      <c r="X840" s="211">
        <v>0</v>
      </c>
      <c r="Y840" s="211" t="s">
        <v>3277</v>
      </c>
      <c r="Z840" s="211" t="s">
        <v>3275</v>
      </c>
      <c r="AA840" s="211" t="s">
        <v>3319</v>
      </c>
      <c r="AB840" s="211" t="s">
        <v>3286</v>
      </c>
      <c r="AC840" s="211" t="s">
        <v>3286</v>
      </c>
      <c r="AD840" s="211" t="s">
        <v>3320</v>
      </c>
      <c r="AE840" s="211">
        <f t="shared" si="539"/>
        <v>0</v>
      </c>
      <c r="AF840" s="211" t="str">
        <f t="shared" si="540"/>
        <v>Service</v>
      </c>
      <c r="AG840" s="211" t="str">
        <f t="shared" si="541"/>
        <v/>
      </c>
      <c r="AH840" s="211" t="str">
        <f t="shared" si="521"/>
        <v/>
      </c>
      <c r="AI840" s="211" t="str">
        <f t="shared" si="542"/>
        <v/>
      </c>
      <c r="AJ840" s="211" t="str">
        <f t="shared" si="543"/>
        <v/>
      </c>
      <c r="AK840" s="211" t="str">
        <f t="shared" si="544"/>
        <v/>
      </c>
      <c r="AL840" s="211" t="str">
        <f t="shared" si="545"/>
        <v/>
      </c>
      <c r="AM840" s="211" t="str">
        <f t="shared" si="546"/>
        <v/>
      </c>
      <c r="AN840" s="211" t="str">
        <f t="shared" si="547"/>
        <v>No</v>
      </c>
      <c r="AO840" s="211" t="str">
        <f t="shared" si="548"/>
        <v>Yes</v>
      </c>
      <c r="AP840" s="211" t="str">
        <f t="shared" si="549"/>
        <v>No</v>
      </c>
      <c r="AQ840" s="211" t="str">
        <f t="shared" si="550"/>
        <v/>
      </c>
      <c r="AR840" s="211" t="str">
        <f t="shared" si="551"/>
        <v/>
      </c>
      <c r="AS840" s="211" t="str">
        <f t="shared" si="552"/>
        <v/>
      </c>
      <c r="AT840" s="211" t="str">
        <f t="shared" si="553"/>
        <v/>
      </c>
      <c r="AU840" s="211" t="str">
        <f t="shared" si="554"/>
        <v/>
      </c>
      <c r="AV840" s="211" t="str">
        <f t="shared" si="555"/>
        <v/>
      </c>
      <c r="AW840" s="211" t="str">
        <f t="shared" si="556"/>
        <v/>
      </c>
      <c r="AX840" s="211" t="str">
        <f t="shared" si="559"/>
        <v>NO</v>
      </c>
      <c r="AY840" s="125" t="str">
        <f t="shared" si="560"/>
        <v/>
      </c>
    </row>
    <row r="841" spans="1:51" s="211" customFormat="1" x14ac:dyDescent="0.25">
      <c r="A841" s="211" t="s">
        <v>1323</v>
      </c>
      <c r="B841" s="211" t="s">
        <v>1323</v>
      </c>
      <c r="C841" s="211" t="str">
        <f t="shared" si="522"/>
        <v>Reinstatement Fee</v>
      </c>
      <c r="D841" s="211" t="str">
        <f t="shared" si="523"/>
        <v>Frais de réintégration</v>
      </c>
      <c r="E841" s="211" t="str">
        <f t="shared" si="524"/>
        <v/>
      </c>
      <c r="F841" s="211" t="str">
        <f t="shared" si="525"/>
        <v>Reinstatement Fee</v>
      </c>
      <c r="G841" s="211" t="str">
        <f t="shared" si="526"/>
        <v>Frais de réintégration</v>
      </c>
      <c r="H841" s="211" t="str">
        <f t="shared" si="527"/>
        <v>Reinstatement Fee</v>
      </c>
      <c r="I841" s="211" t="str">
        <f t="shared" si="557"/>
        <v>Frais de réintégration</v>
      </c>
      <c r="J841" s="211" t="str">
        <f t="shared" si="528"/>
        <v/>
      </c>
      <c r="K841" s="211" t="str">
        <f t="shared" si="529"/>
        <v/>
      </c>
      <c r="L841" s="211" t="str">
        <f t="shared" si="558"/>
        <v>Service</v>
      </c>
      <c r="M841" s="211" t="str">
        <f t="shared" si="530"/>
        <v>NO</v>
      </c>
      <c r="N841" s="211" t="str">
        <f t="shared" si="531"/>
        <v>Product</v>
      </c>
      <c r="O841" s="211" t="str">
        <f t="shared" si="532"/>
        <v>Service</v>
      </c>
      <c r="P841" s="211" t="str">
        <f t="shared" si="533"/>
        <v>One Time</v>
      </c>
      <c r="Q841" s="349">
        <v>43930</v>
      </c>
      <c r="R841" s="349"/>
      <c r="S841" s="211" t="str">
        <f t="shared" si="534"/>
        <v>NO</v>
      </c>
      <c r="T841" s="211" t="str">
        <f t="shared" si="535"/>
        <v>NO</v>
      </c>
      <c r="U841" s="211" t="str">
        <f t="shared" si="536"/>
        <v>NO</v>
      </c>
      <c r="V841" s="211" t="str">
        <f t="shared" si="537"/>
        <v>NO</v>
      </c>
      <c r="W841" s="211" t="str">
        <f t="shared" si="538"/>
        <v>NO</v>
      </c>
      <c r="X841" s="211">
        <v>0</v>
      </c>
      <c r="Y841" s="211" t="s">
        <v>3277</v>
      </c>
      <c r="Z841" s="211" t="s">
        <v>3275</v>
      </c>
      <c r="AA841" s="211" t="s">
        <v>3319</v>
      </c>
      <c r="AB841" s="211" t="s">
        <v>3286</v>
      </c>
      <c r="AC841" s="211" t="s">
        <v>3286</v>
      </c>
      <c r="AD841" s="211" t="s">
        <v>3320</v>
      </c>
      <c r="AE841" s="211">
        <f t="shared" si="539"/>
        <v>0</v>
      </c>
      <c r="AF841" s="211" t="str">
        <f t="shared" si="540"/>
        <v>Service</v>
      </c>
      <c r="AG841" s="211" t="str">
        <f t="shared" si="541"/>
        <v/>
      </c>
      <c r="AH841" s="211" t="str">
        <f t="shared" si="521"/>
        <v/>
      </c>
      <c r="AI841" s="211" t="str">
        <f t="shared" si="542"/>
        <v/>
      </c>
      <c r="AJ841" s="211" t="str">
        <f t="shared" si="543"/>
        <v/>
      </c>
      <c r="AK841" s="211" t="str">
        <f t="shared" si="544"/>
        <v/>
      </c>
      <c r="AL841" s="211" t="str">
        <f t="shared" si="545"/>
        <v/>
      </c>
      <c r="AM841" s="211" t="str">
        <f t="shared" si="546"/>
        <v/>
      </c>
      <c r="AN841" s="211" t="str">
        <f t="shared" si="547"/>
        <v>No</v>
      </c>
      <c r="AO841" s="211" t="str">
        <f t="shared" si="548"/>
        <v>Yes</v>
      </c>
      <c r="AP841" s="211" t="str">
        <f t="shared" si="549"/>
        <v>No</v>
      </c>
      <c r="AQ841" s="211" t="str">
        <f t="shared" si="550"/>
        <v/>
      </c>
      <c r="AR841" s="211" t="str">
        <f t="shared" si="551"/>
        <v/>
      </c>
      <c r="AS841" s="211" t="str">
        <f t="shared" si="552"/>
        <v/>
      </c>
      <c r="AT841" s="211" t="str">
        <f t="shared" si="553"/>
        <v/>
      </c>
      <c r="AU841" s="211" t="str">
        <f t="shared" si="554"/>
        <v/>
      </c>
      <c r="AV841" s="211" t="str">
        <f t="shared" si="555"/>
        <v/>
      </c>
      <c r="AW841" s="211" t="str">
        <f t="shared" si="556"/>
        <v/>
      </c>
      <c r="AX841" s="211" t="str">
        <f t="shared" si="559"/>
        <v>NO</v>
      </c>
      <c r="AY841" s="125" t="str">
        <f t="shared" si="560"/>
        <v/>
      </c>
    </row>
    <row r="842" spans="1:51" s="211" customFormat="1" x14ac:dyDescent="0.25">
      <c r="A842" s="211" t="s">
        <v>3793</v>
      </c>
      <c r="B842" s="211" t="s">
        <v>3793</v>
      </c>
      <c r="C842" s="211" t="str">
        <f t="shared" si="522"/>
        <v>VideoRelay Repeater</v>
      </c>
      <c r="D842" s="211" t="str">
        <f t="shared" si="523"/>
        <v>Répéteur videoRelay</v>
      </c>
      <c r="E842" s="211" t="str">
        <f t="shared" si="524"/>
        <v/>
      </c>
      <c r="F842" s="211" t="str">
        <f t="shared" si="525"/>
        <v>VideoRelay Repeater</v>
      </c>
      <c r="G842" s="211" t="str">
        <f t="shared" si="526"/>
        <v>Répéteur videoRelay</v>
      </c>
      <c r="H842" s="211" t="str">
        <f t="shared" si="527"/>
        <v>VideoRelay Repeater</v>
      </c>
      <c r="I842" s="211" t="str">
        <f t="shared" si="557"/>
        <v>Répéteur videoRelay</v>
      </c>
      <c r="J842" s="211" t="str">
        <f t="shared" si="528"/>
        <v/>
      </c>
      <c r="K842" s="211" t="str">
        <f t="shared" si="529"/>
        <v/>
      </c>
      <c r="L842" s="211" t="str">
        <f t="shared" si="558"/>
        <v>Inventory</v>
      </c>
      <c r="M842" s="211" t="str">
        <f t="shared" si="530"/>
        <v>NO</v>
      </c>
      <c r="N842" s="211" t="str">
        <f t="shared" si="531"/>
        <v>Product</v>
      </c>
      <c r="O842" s="211" t="str">
        <f t="shared" si="532"/>
        <v>Misc</v>
      </c>
      <c r="P842" s="211" t="str">
        <f t="shared" si="533"/>
        <v>One Time</v>
      </c>
      <c r="Q842" s="349">
        <v>43930</v>
      </c>
      <c r="R842" s="349"/>
      <c r="S842" s="211" t="str">
        <f t="shared" si="534"/>
        <v>YES</v>
      </c>
      <c r="T842" s="211" t="str">
        <f t="shared" si="535"/>
        <v>NO</v>
      </c>
      <c r="U842" s="211" t="str">
        <f t="shared" si="536"/>
        <v>NO</v>
      </c>
      <c r="V842" s="211" t="str">
        <f t="shared" si="537"/>
        <v>NO</v>
      </c>
      <c r="W842" s="211" t="str">
        <f t="shared" si="538"/>
        <v>NO</v>
      </c>
      <c r="X842" s="211">
        <v>0</v>
      </c>
      <c r="Y842" s="211" t="s">
        <v>3277</v>
      </c>
      <c r="Z842" s="211" t="s">
        <v>3275</v>
      </c>
      <c r="AA842" s="211" t="s">
        <v>3319</v>
      </c>
      <c r="AB842" s="211" t="s">
        <v>3286</v>
      </c>
      <c r="AC842" s="211" t="s">
        <v>3286</v>
      </c>
      <c r="AD842" s="211" t="s">
        <v>3320</v>
      </c>
      <c r="AE842" s="211">
        <f t="shared" si="539"/>
        <v>0</v>
      </c>
      <c r="AF842" s="211" t="str">
        <f t="shared" si="540"/>
        <v>Service</v>
      </c>
      <c r="AG842" s="211" t="str">
        <f t="shared" si="541"/>
        <v/>
      </c>
      <c r="AH842" s="211" t="str">
        <f t="shared" ref="AH842:AH905" si="561">IF(VLOOKUP(A842,masterdata,37,0)="","",VLOOKUP(A842,masterdata,37,0))</f>
        <v>X</v>
      </c>
      <c r="AI842" s="211" t="str">
        <f t="shared" si="542"/>
        <v/>
      </c>
      <c r="AJ842" s="211" t="str">
        <f t="shared" si="543"/>
        <v/>
      </c>
      <c r="AK842" s="211" t="str">
        <f t="shared" si="544"/>
        <v/>
      </c>
      <c r="AL842" s="211" t="str">
        <f t="shared" si="545"/>
        <v/>
      </c>
      <c r="AM842" s="211" t="str">
        <f t="shared" si="546"/>
        <v/>
      </c>
      <c r="AN842" s="211" t="str">
        <f t="shared" si="547"/>
        <v>No</v>
      </c>
      <c r="AO842" s="211" t="str">
        <f t="shared" si="548"/>
        <v>Yes</v>
      </c>
      <c r="AP842" s="211" t="str">
        <f t="shared" si="549"/>
        <v>No</v>
      </c>
      <c r="AQ842" s="211" t="str">
        <f t="shared" si="550"/>
        <v/>
      </c>
      <c r="AR842" s="211" t="str">
        <f t="shared" si="551"/>
        <v/>
      </c>
      <c r="AS842" s="211" t="str">
        <f t="shared" si="552"/>
        <v/>
      </c>
      <c r="AT842" s="211" t="str">
        <f t="shared" si="553"/>
        <v/>
      </c>
      <c r="AU842" s="211" t="str">
        <f t="shared" si="554"/>
        <v/>
      </c>
      <c r="AV842" s="211" t="str">
        <f t="shared" si="555"/>
        <v/>
      </c>
      <c r="AW842" s="211" t="str">
        <f t="shared" si="556"/>
        <v/>
      </c>
      <c r="AX842" s="211" t="str">
        <f t="shared" si="559"/>
        <v>NO</v>
      </c>
      <c r="AY842" s="125" t="str">
        <f t="shared" si="560"/>
        <v/>
      </c>
    </row>
    <row r="843" spans="1:51" s="211" customFormat="1" x14ac:dyDescent="0.25">
      <c r="A843" s="211" t="s">
        <v>3725</v>
      </c>
      <c r="B843" s="211" t="s">
        <v>3725</v>
      </c>
      <c r="C843" s="211" t="str">
        <f t="shared" si="522"/>
        <v>Restocking Charge</v>
      </c>
      <c r="D843" s="211" t="str">
        <f t="shared" si="523"/>
        <v>Frais de réapprovisionnement</v>
      </c>
      <c r="E843" s="211" t="str">
        <f t="shared" si="524"/>
        <v/>
      </c>
      <c r="F843" s="211" t="str">
        <f t="shared" si="525"/>
        <v>Restocking Charge</v>
      </c>
      <c r="G843" s="211" t="str">
        <f t="shared" si="526"/>
        <v>Frais de réapprovisionnement</v>
      </c>
      <c r="H843" s="211" t="str">
        <f t="shared" si="527"/>
        <v>Restocking Charge</v>
      </c>
      <c r="I843" s="211" t="str">
        <f t="shared" si="557"/>
        <v>Frais de réapprovisionnement</v>
      </c>
      <c r="J843" s="211" t="str">
        <f t="shared" si="528"/>
        <v/>
      </c>
      <c r="K843" s="211" t="str">
        <f t="shared" si="529"/>
        <v/>
      </c>
      <c r="L843" s="211" t="str">
        <f t="shared" si="558"/>
        <v>Service</v>
      </c>
      <c r="M843" s="211" t="str">
        <f t="shared" si="530"/>
        <v>NO</v>
      </c>
      <c r="N843" s="211" t="str">
        <f t="shared" si="531"/>
        <v>Product</v>
      </c>
      <c r="O843" s="211" t="str">
        <f t="shared" si="532"/>
        <v>Service</v>
      </c>
      <c r="P843" s="211" t="str">
        <f t="shared" si="533"/>
        <v>One Time</v>
      </c>
      <c r="Q843" s="349">
        <v>43930</v>
      </c>
      <c r="R843" s="349"/>
      <c r="S843" s="211" t="str">
        <f t="shared" si="534"/>
        <v>NO</v>
      </c>
      <c r="T843" s="211" t="str">
        <f t="shared" si="535"/>
        <v>NO</v>
      </c>
      <c r="U843" s="211" t="str">
        <f t="shared" si="536"/>
        <v>NO</v>
      </c>
      <c r="V843" s="211" t="str">
        <f t="shared" si="537"/>
        <v>NO</v>
      </c>
      <c r="W843" s="211" t="str">
        <f t="shared" si="538"/>
        <v>NO</v>
      </c>
      <c r="X843" s="211">
        <v>0</v>
      </c>
      <c r="Y843" s="211" t="s">
        <v>3277</v>
      </c>
      <c r="Z843" s="211" t="s">
        <v>3275</v>
      </c>
      <c r="AA843" s="211" t="s">
        <v>3319</v>
      </c>
      <c r="AB843" s="211" t="s">
        <v>3286</v>
      </c>
      <c r="AC843" s="211" t="s">
        <v>3286</v>
      </c>
      <c r="AD843" s="211" t="s">
        <v>3320</v>
      </c>
      <c r="AE843" s="211">
        <f t="shared" si="539"/>
        <v>0</v>
      </c>
      <c r="AF843" s="211" t="str">
        <f t="shared" si="540"/>
        <v>Service</v>
      </c>
      <c r="AG843" s="211" t="str">
        <f t="shared" si="541"/>
        <v/>
      </c>
      <c r="AH843" s="211" t="str">
        <f t="shared" si="561"/>
        <v/>
      </c>
      <c r="AI843" s="211" t="str">
        <f t="shared" si="542"/>
        <v/>
      </c>
      <c r="AJ843" s="211" t="str">
        <f t="shared" si="543"/>
        <v/>
      </c>
      <c r="AK843" s="211" t="str">
        <f t="shared" si="544"/>
        <v/>
      </c>
      <c r="AL843" s="211" t="str">
        <f t="shared" si="545"/>
        <v/>
      </c>
      <c r="AM843" s="211" t="str">
        <f t="shared" si="546"/>
        <v/>
      </c>
      <c r="AN843" s="211" t="str">
        <f t="shared" si="547"/>
        <v>No</v>
      </c>
      <c r="AO843" s="211" t="str">
        <f t="shared" si="548"/>
        <v>Yes</v>
      </c>
      <c r="AP843" s="211" t="str">
        <f t="shared" si="549"/>
        <v>No</v>
      </c>
      <c r="AQ843" s="211" t="str">
        <f t="shared" si="550"/>
        <v/>
      </c>
      <c r="AR843" s="211" t="str">
        <f t="shared" si="551"/>
        <v/>
      </c>
      <c r="AS843" s="211" t="str">
        <f t="shared" si="552"/>
        <v/>
      </c>
      <c r="AT843" s="211" t="str">
        <f t="shared" si="553"/>
        <v/>
      </c>
      <c r="AU843" s="211" t="str">
        <f t="shared" si="554"/>
        <v/>
      </c>
      <c r="AV843" s="211" t="str">
        <f t="shared" si="555"/>
        <v/>
      </c>
      <c r="AW843" s="211" t="str">
        <f t="shared" si="556"/>
        <v/>
      </c>
      <c r="AX843" s="211" t="str">
        <f t="shared" si="559"/>
        <v>NO</v>
      </c>
      <c r="AY843" s="125" t="str">
        <f t="shared" si="560"/>
        <v/>
      </c>
    </row>
    <row r="844" spans="1:51" s="211" customFormat="1" x14ac:dyDescent="0.25">
      <c r="A844" s="211" t="s">
        <v>1595</v>
      </c>
      <c r="B844" s="211" t="s">
        <v>1595</v>
      </c>
      <c r="C844" s="211" t="str">
        <f t="shared" si="522"/>
        <v>Monitoring - Franchise Payments</v>
      </c>
      <c r="D844" s="211" t="str">
        <f t="shared" si="523"/>
        <v>Surveillance - Paiements de franchise</v>
      </c>
      <c r="E844" s="211" t="str">
        <f t="shared" si="524"/>
        <v/>
      </c>
      <c r="F844" s="211" t="str">
        <f t="shared" si="525"/>
        <v>Monitoring - Franchise Payments</v>
      </c>
      <c r="G844" s="211" t="str">
        <f t="shared" si="526"/>
        <v>Surveillance - Paiements de franchise</v>
      </c>
      <c r="H844" s="211" t="str">
        <f t="shared" si="527"/>
        <v>Monitoring - Franchise Payments</v>
      </c>
      <c r="I844" s="211" t="str">
        <f t="shared" si="557"/>
        <v>Surveillance - Paiements de franchise</v>
      </c>
      <c r="J844" s="211" t="str">
        <f t="shared" si="528"/>
        <v/>
      </c>
      <c r="K844" s="211" t="str">
        <f t="shared" si="529"/>
        <v/>
      </c>
      <c r="L844" s="211" t="str">
        <f t="shared" si="558"/>
        <v>Service</v>
      </c>
      <c r="M844" s="211" t="str">
        <f t="shared" si="530"/>
        <v>YES</v>
      </c>
      <c r="N844" s="211" t="str">
        <f t="shared" si="531"/>
        <v>Product</v>
      </c>
      <c r="O844" s="211" t="str">
        <f t="shared" si="532"/>
        <v>Promotion</v>
      </c>
      <c r="P844" s="211" t="str">
        <f t="shared" si="533"/>
        <v>RMR</v>
      </c>
      <c r="Q844" s="349">
        <v>43930</v>
      </c>
      <c r="R844" s="349"/>
      <c r="S844" s="211" t="str">
        <f t="shared" si="534"/>
        <v>NO</v>
      </c>
      <c r="T844" s="211" t="str">
        <f t="shared" si="535"/>
        <v>NO</v>
      </c>
      <c r="U844" s="211" t="str">
        <f t="shared" si="536"/>
        <v>NO</v>
      </c>
      <c r="V844" s="211" t="str">
        <f t="shared" si="537"/>
        <v>NO</v>
      </c>
      <c r="W844" s="211" t="str">
        <f t="shared" si="538"/>
        <v>NO</v>
      </c>
      <c r="X844" s="211">
        <v>0</v>
      </c>
      <c r="Y844" s="211" t="s">
        <v>3277</v>
      </c>
      <c r="Z844" s="211" t="s">
        <v>3275</v>
      </c>
      <c r="AA844" s="211" t="s">
        <v>3319</v>
      </c>
      <c r="AB844" s="211" t="s">
        <v>3286</v>
      </c>
      <c r="AC844" s="211" t="s">
        <v>3286</v>
      </c>
      <c r="AD844" s="211" t="s">
        <v>3320</v>
      </c>
      <c r="AE844" s="211">
        <f t="shared" si="539"/>
        <v>0</v>
      </c>
      <c r="AF844" s="211" t="str">
        <f t="shared" si="540"/>
        <v>Service</v>
      </c>
      <c r="AG844" s="211" t="str">
        <f t="shared" si="541"/>
        <v>RFRCRD</v>
      </c>
      <c r="AH844" s="211" t="str">
        <f t="shared" si="561"/>
        <v/>
      </c>
      <c r="AI844" s="211" t="str">
        <f t="shared" si="542"/>
        <v>NO</v>
      </c>
      <c r="AJ844" s="211" t="str">
        <f t="shared" si="543"/>
        <v/>
      </c>
      <c r="AK844" s="211" t="str">
        <f t="shared" si="544"/>
        <v/>
      </c>
      <c r="AL844" s="211" t="str">
        <f t="shared" si="545"/>
        <v/>
      </c>
      <c r="AM844" s="211" t="str">
        <f t="shared" si="546"/>
        <v>Offer</v>
      </c>
      <c r="AN844" s="211" t="str">
        <f t="shared" si="547"/>
        <v>No</v>
      </c>
      <c r="AO844" s="211" t="str">
        <f t="shared" si="548"/>
        <v>Yes</v>
      </c>
      <c r="AP844" s="211" t="str">
        <f t="shared" si="549"/>
        <v>No</v>
      </c>
      <c r="AQ844" s="211" t="str">
        <f t="shared" si="550"/>
        <v/>
      </c>
      <c r="AR844" s="211" t="str">
        <f t="shared" si="551"/>
        <v/>
      </c>
      <c r="AS844" s="211" t="str">
        <f t="shared" si="552"/>
        <v/>
      </c>
      <c r="AT844" s="211" t="str">
        <f t="shared" si="553"/>
        <v>NO</v>
      </c>
      <c r="AU844" s="211" t="str">
        <f t="shared" si="554"/>
        <v/>
      </c>
      <c r="AV844" s="211" t="str">
        <f t="shared" si="555"/>
        <v/>
      </c>
      <c r="AW844" s="211" t="str">
        <f t="shared" si="556"/>
        <v/>
      </c>
      <c r="AX844" s="211" t="str">
        <f t="shared" si="559"/>
        <v>NO</v>
      </c>
      <c r="AY844" s="125" t="str">
        <f t="shared" si="560"/>
        <v/>
      </c>
    </row>
    <row r="845" spans="1:51" s="211" customFormat="1" x14ac:dyDescent="0.25">
      <c r="A845" s="211" t="s">
        <v>3794</v>
      </c>
      <c r="B845" s="211" t="s">
        <v>3794</v>
      </c>
      <c r="C845" s="211" t="str">
        <f t="shared" si="522"/>
        <v>$10  RMR Discount</v>
      </c>
      <c r="D845" s="211" t="str">
        <f t="shared" si="523"/>
        <v>Rabais RMR de 10 $</v>
      </c>
      <c r="E845" s="211" t="str">
        <f t="shared" si="524"/>
        <v/>
      </c>
      <c r="F845" s="211" t="str">
        <f t="shared" si="525"/>
        <v>$10  RMR Discount</v>
      </c>
      <c r="G845" s="211" t="str">
        <f t="shared" si="526"/>
        <v>Rabais RMR de 10 $</v>
      </c>
      <c r="H845" s="211" t="str">
        <f t="shared" si="527"/>
        <v>$10  RMR Discount</v>
      </c>
      <c r="I845" s="211" t="str">
        <f t="shared" si="557"/>
        <v>Rabais RMR de 10 $</v>
      </c>
      <c r="J845" s="211" t="str">
        <f t="shared" si="528"/>
        <v/>
      </c>
      <c r="K845" s="211" t="str">
        <f t="shared" si="529"/>
        <v/>
      </c>
      <c r="L845" s="211" t="str">
        <f t="shared" si="558"/>
        <v>Service</v>
      </c>
      <c r="M845" s="211" t="str">
        <f t="shared" si="530"/>
        <v>YES</v>
      </c>
      <c r="N845" s="211" t="str">
        <f t="shared" si="531"/>
        <v>Product</v>
      </c>
      <c r="O845" s="211" t="str">
        <f t="shared" si="532"/>
        <v>Promotion</v>
      </c>
      <c r="P845" s="211" t="str">
        <f t="shared" si="533"/>
        <v>RMR</v>
      </c>
      <c r="Q845" s="349">
        <v>43930</v>
      </c>
      <c r="R845" s="349"/>
      <c r="S845" s="211" t="str">
        <f t="shared" si="534"/>
        <v>NO</v>
      </c>
      <c r="T845" s="211" t="str">
        <f t="shared" si="535"/>
        <v>NO</v>
      </c>
      <c r="U845" s="211" t="str">
        <f t="shared" si="536"/>
        <v>NO</v>
      </c>
      <c r="V845" s="211" t="str">
        <f t="shared" si="537"/>
        <v>NO</v>
      </c>
      <c r="W845" s="211" t="str">
        <f t="shared" si="538"/>
        <v>NO</v>
      </c>
      <c r="X845" s="211">
        <v>0</v>
      </c>
      <c r="Y845" s="211" t="s">
        <v>3277</v>
      </c>
      <c r="Z845" s="211" t="s">
        <v>3275</v>
      </c>
      <c r="AA845" s="211" t="s">
        <v>3319</v>
      </c>
      <c r="AB845" s="211" t="s">
        <v>3286</v>
      </c>
      <c r="AC845" s="211" t="s">
        <v>3286</v>
      </c>
      <c r="AD845" s="211" t="s">
        <v>3320</v>
      </c>
      <c r="AE845" s="211" t="str">
        <f t="shared" si="539"/>
        <v>Service</v>
      </c>
      <c r="AF845" s="211" t="str">
        <f t="shared" si="540"/>
        <v>Service</v>
      </c>
      <c r="AG845" s="211" t="str">
        <f t="shared" si="541"/>
        <v>RMR_DISC</v>
      </c>
      <c r="AH845" s="211" t="str">
        <f t="shared" si="561"/>
        <v/>
      </c>
      <c r="AI845" s="211" t="str">
        <f t="shared" si="542"/>
        <v>NO</v>
      </c>
      <c r="AJ845" s="211" t="str">
        <f t="shared" si="543"/>
        <v/>
      </c>
      <c r="AK845" s="211" t="str">
        <f t="shared" si="544"/>
        <v/>
      </c>
      <c r="AL845" s="211" t="str">
        <f t="shared" si="545"/>
        <v/>
      </c>
      <c r="AM845" s="211" t="str">
        <f t="shared" si="546"/>
        <v>Offer</v>
      </c>
      <c r="AN845" s="211" t="str">
        <f t="shared" si="547"/>
        <v>No</v>
      </c>
      <c r="AO845" s="211" t="str">
        <f t="shared" si="548"/>
        <v>Yes</v>
      </c>
      <c r="AP845" s="211" t="str">
        <f t="shared" si="549"/>
        <v>No</v>
      </c>
      <c r="AQ845" s="211" t="str">
        <f t="shared" si="550"/>
        <v/>
      </c>
      <c r="AR845" s="211" t="str">
        <f t="shared" si="551"/>
        <v/>
      </c>
      <c r="AS845" s="211" t="str">
        <f t="shared" si="552"/>
        <v/>
      </c>
      <c r="AT845" s="211" t="str">
        <f t="shared" si="553"/>
        <v>NO</v>
      </c>
      <c r="AU845" s="211" t="str">
        <f t="shared" si="554"/>
        <v/>
      </c>
      <c r="AV845" s="211" t="str">
        <f t="shared" si="555"/>
        <v/>
      </c>
      <c r="AW845" s="211" t="str">
        <f t="shared" si="556"/>
        <v/>
      </c>
      <c r="AX845" s="211" t="str">
        <f t="shared" si="559"/>
        <v>NO</v>
      </c>
      <c r="AY845" s="125" t="str">
        <f t="shared" si="560"/>
        <v/>
      </c>
    </row>
    <row r="846" spans="1:51" s="211" customFormat="1" x14ac:dyDescent="0.25">
      <c r="A846" s="211" t="s">
        <v>2364</v>
      </c>
      <c r="B846" s="211" t="s">
        <v>2364</v>
      </c>
      <c r="C846" s="211" t="str">
        <f t="shared" si="522"/>
        <v>Libris Smart Cradle</v>
      </c>
      <c r="D846" s="211" t="str">
        <f t="shared" si="523"/>
        <v>Libris Berceau intelligent</v>
      </c>
      <c r="E846" s="211" t="str">
        <f t="shared" si="524"/>
        <v/>
      </c>
      <c r="F846" s="211" t="str">
        <f t="shared" si="525"/>
        <v>Libris Smart Cradle</v>
      </c>
      <c r="G846" s="211" t="str">
        <f t="shared" si="526"/>
        <v>Libris Berceau intelligent</v>
      </c>
      <c r="H846" s="211" t="str">
        <f t="shared" si="527"/>
        <v>Libris Smart Cradle</v>
      </c>
      <c r="I846" s="211" t="str">
        <f t="shared" si="557"/>
        <v>Libris Berceau intelligent</v>
      </c>
      <c r="J846" s="211" t="str">
        <f t="shared" si="528"/>
        <v/>
      </c>
      <c r="K846" s="211" t="str">
        <f t="shared" si="529"/>
        <v/>
      </c>
      <c r="L846" s="211" t="str">
        <f t="shared" si="558"/>
        <v>Inventory</v>
      </c>
      <c r="M846" s="211" t="str">
        <f t="shared" si="530"/>
        <v>NO</v>
      </c>
      <c r="N846" s="211" t="str">
        <f t="shared" si="531"/>
        <v>Product</v>
      </c>
      <c r="O846" s="211" t="str">
        <f t="shared" si="532"/>
        <v>Panel</v>
      </c>
      <c r="P846" s="211" t="str">
        <f t="shared" si="533"/>
        <v>One Time</v>
      </c>
      <c r="Q846" s="349">
        <v>43930</v>
      </c>
      <c r="R846" s="349"/>
      <c r="S846" s="211" t="str">
        <f t="shared" si="534"/>
        <v>NO</v>
      </c>
      <c r="T846" s="211" t="str">
        <f t="shared" si="535"/>
        <v>NO</v>
      </c>
      <c r="U846" s="211" t="str">
        <f t="shared" si="536"/>
        <v>NO</v>
      </c>
      <c r="V846" s="211" t="str">
        <f t="shared" si="537"/>
        <v>NO</v>
      </c>
      <c r="W846" s="211" t="str">
        <f t="shared" si="538"/>
        <v>NO</v>
      </c>
      <c r="X846" s="211">
        <v>0</v>
      </c>
      <c r="Y846" s="211" t="s">
        <v>3277</v>
      </c>
      <c r="Z846" s="211" t="s">
        <v>3275</v>
      </c>
      <c r="AA846" s="211" t="s">
        <v>3319</v>
      </c>
      <c r="AB846" s="211" t="s">
        <v>3286</v>
      </c>
      <c r="AC846" s="211" t="s">
        <v>3286</v>
      </c>
      <c r="AD846" s="211" t="s">
        <v>3320</v>
      </c>
      <c r="AE846" s="211">
        <f t="shared" si="539"/>
        <v>0</v>
      </c>
      <c r="AF846" s="211" t="str">
        <f t="shared" si="540"/>
        <v/>
      </c>
      <c r="AG846" s="211" t="str">
        <f t="shared" si="541"/>
        <v/>
      </c>
      <c r="AH846" s="211" t="str">
        <f t="shared" si="561"/>
        <v/>
      </c>
      <c r="AI846" s="211" t="str">
        <f t="shared" si="542"/>
        <v/>
      </c>
      <c r="AJ846" s="211" t="str">
        <f t="shared" si="543"/>
        <v/>
      </c>
      <c r="AK846" s="211" t="str">
        <f t="shared" si="544"/>
        <v/>
      </c>
      <c r="AL846" s="211" t="str">
        <f t="shared" si="545"/>
        <v/>
      </c>
      <c r="AM846" s="211" t="str">
        <f t="shared" si="546"/>
        <v/>
      </c>
      <c r="AN846" s="211" t="str">
        <f t="shared" si="547"/>
        <v>No</v>
      </c>
      <c r="AO846" s="211" t="str">
        <f t="shared" si="548"/>
        <v>Yes</v>
      </c>
      <c r="AP846" s="211" t="str">
        <f t="shared" si="549"/>
        <v>No</v>
      </c>
      <c r="AQ846" s="211" t="str">
        <f t="shared" si="550"/>
        <v/>
      </c>
      <c r="AR846" s="211" t="str">
        <f t="shared" si="551"/>
        <v/>
      </c>
      <c r="AS846" s="211" t="str">
        <f t="shared" si="552"/>
        <v/>
      </c>
      <c r="AT846" s="211" t="str">
        <f t="shared" si="553"/>
        <v/>
      </c>
      <c r="AU846" s="211" t="str">
        <f t="shared" si="554"/>
        <v/>
      </c>
      <c r="AV846" s="211" t="str">
        <f t="shared" si="555"/>
        <v/>
      </c>
      <c r="AW846" s="211" t="str">
        <f t="shared" si="556"/>
        <v/>
      </c>
      <c r="AX846" s="211" t="str">
        <f t="shared" si="559"/>
        <v>NO</v>
      </c>
      <c r="AY846" s="125" t="str">
        <f t="shared" si="560"/>
        <v/>
      </c>
    </row>
    <row r="847" spans="1:51" s="211" customFormat="1" x14ac:dyDescent="0.25">
      <c r="A847" s="211" t="s">
        <v>3795</v>
      </c>
      <c r="B847" s="211" t="s">
        <v>3795</v>
      </c>
      <c r="C847" s="211" t="str">
        <f t="shared" si="522"/>
        <v>AlarmVoice Services</v>
      </c>
      <c r="D847" s="211" t="str">
        <f t="shared" si="523"/>
        <v>Services AlarmVoice</v>
      </c>
      <c r="E847" s="211" t="str">
        <f t="shared" si="524"/>
        <v/>
      </c>
      <c r="F847" s="211" t="str">
        <f t="shared" si="525"/>
        <v>AlarmVoice Services</v>
      </c>
      <c r="G847" s="211" t="str">
        <f t="shared" si="526"/>
        <v>Services AlarmVoice</v>
      </c>
      <c r="H847" s="211" t="str">
        <f t="shared" si="527"/>
        <v>AlarmVoice Services</v>
      </c>
      <c r="I847" s="211" t="str">
        <f t="shared" si="557"/>
        <v>Services AlarmVoice</v>
      </c>
      <c r="J847" s="211" t="str">
        <f t="shared" si="528"/>
        <v/>
      </c>
      <c r="K847" s="211" t="str">
        <f t="shared" si="529"/>
        <v>SBC2DMK</v>
      </c>
      <c r="L847" s="211" t="str">
        <f t="shared" si="558"/>
        <v>Service</v>
      </c>
      <c r="M847" s="211" t="str">
        <f t="shared" si="530"/>
        <v>NO</v>
      </c>
      <c r="N847" s="211" t="str">
        <f t="shared" si="531"/>
        <v>Product</v>
      </c>
      <c r="O847" s="211" t="str">
        <f t="shared" si="532"/>
        <v>Service</v>
      </c>
      <c r="P847" s="211" t="str">
        <f t="shared" si="533"/>
        <v>RMR</v>
      </c>
      <c r="Q847" s="349">
        <v>43930</v>
      </c>
      <c r="R847" s="349"/>
      <c r="S847" s="211" t="str">
        <f t="shared" si="534"/>
        <v>NO</v>
      </c>
      <c r="T847" s="211" t="str">
        <f t="shared" si="535"/>
        <v>NO</v>
      </c>
      <c r="U847" s="211" t="str">
        <f t="shared" si="536"/>
        <v>NO</v>
      </c>
      <c r="V847" s="211" t="str">
        <f t="shared" si="537"/>
        <v>NO</v>
      </c>
      <c r="W847" s="211" t="str">
        <f t="shared" si="538"/>
        <v>NO</v>
      </c>
      <c r="X847" s="211">
        <v>0</v>
      </c>
      <c r="Y847" s="211" t="s">
        <v>3277</v>
      </c>
      <c r="Z847" s="211" t="s">
        <v>3275</v>
      </c>
      <c r="AA847" s="211" t="s">
        <v>3319</v>
      </c>
      <c r="AB847" s="211" t="s">
        <v>3286</v>
      </c>
      <c r="AC847" s="211" t="s">
        <v>3286</v>
      </c>
      <c r="AD847" s="211" t="s">
        <v>3320</v>
      </c>
      <c r="AE847" s="211" t="str">
        <f t="shared" si="539"/>
        <v>Service</v>
      </c>
      <c r="AF847" s="211" t="str">
        <f t="shared" si="540"/>
        <v/>
      </c>
      <c r="AG847" s="211" t="str">
        <f t="shared" si="541"/>
        <v/>
      </c>
      <c r="AH847" s="211" t="str">
        <f t="shared" si="561"/>
        <v/>
      </c>
      <c r="AI847" s="211" t="str">
        <f t="shared" si="542"/>
        <v/>
      </c>
      <c r="AJ847" s="211" t="str">
        <f t="shared" si="543"/>
        <v/>
      </c>
      <c r="AK847" s="211" t="str">
        <f t="shared" si="544"/>
        <v/>
      </c>
      <c r="AL847" s="211" t="str">
        <f t="shared" si="545"/>
        <v/>
      </c>
      <c r="AM847" s="211" t="str">
        <f t="shared" si="546"/>
        <v/>
      </c>
      <c r="AN847" s="211" t="str">
        <f t="shared" si="547"/>
        <v>No</v>
      </c>
      <c r="AO847" s="211" t="str">
        <f t="shared" si="548"/>
        <v>Yes</v>
      </c>
      <c r="AP847" s="211" t="str">
        <f t="shared" si="549"/>
        <v>No</v>
      </c>
      <c r="AQ847" s="211" t="str">
        <f t="shared" si="550"/>
        <v/>
      </c>
      <c r="AR847" s="211" t="str">
        <f t="shared" si="551"/>
        <v/>
      </c>
      <c r="AS847" s="211" t="str">
        <f t="shared" si="552"/>
        <v/>
      </c>
      <c r="AT847" s="211" t="str">
        <f t="shared" si="553"/>
        <v/>
      </c>
      <c r="AU847" s="211" t="str">
        <f t="shared" si="554"/>
        <v/>
      </c>
      <c r="AV847" s="211" t="str">
        <f t="shared" si="555"/>
        <v/>
      </c>
      <c r="AW847" s="211" t="str">
        <f t="shared" si="556"/>
        <v/>
      </c>
      <c r="AX847" s="211" t="str">
        <f t="shared" si="559"/>
        <v>NO</v>
      </c>
      <c r="AY847" s="125" t="str">
        <f t="shared" si="560"/>
        <v/>
      </c>
    </row>
    <row r="848" spans="1:51" s="211" customFormat="1" x14ac:dyDescent="0.25">
      <c r="A848" s="211" t="s">
        <v>3796</v>
      </c>
      <c r="B848" s="211" t="s">
        <v>3796</v>
      </c>
      <c r="C848" s="211" t="str">
        <f t="shared" si="522"/>
        <v>AlarmVoice Services</v>
      </c>
      <c r="D848" s="211" t="str">
        <f t="shared" si="523"/>
        <v>Services AlarmVoice</v>
      </c>
      <c r="E848" s="211" t="str">
        <f t="shared" si="524"/>
        <v/>
      </c>
      <c r="F848" s="211" t="str">
        <f t="shared" si="525"/>
        <v>AlarmVoice Services</v>
      </c>
      <c r="G848" s="211" t="str">
        <f t="shared" si="526"/>
        <v>Services AlarmVoice</v>
      </c>
      <c r="H848" s="211" t="str">
        <f t="shared" si="527"/>
        <v>AlarmVoice Services</v>
      </c>
      <c r="I848" s="211" t="str">
        <f t="shared" si="557"/>
        <v>Services AlarmVoice</v>
      </c>
      <c r="J848" s="211" t="str">
        <f t="shared" si="528"/>
        <v/>
      </c>
      <c r="K848" s="211" t="str">
        <f t="shared" si="529"/>
        <v>SBCD</v>
      </c>
      <c r="L848" s="211" t="str">
        <f t="shared" si="558"/>
        <v>Service</v>
      </c>
      <c r="M848" s="211" t="str">
        <f t="shared" si="530"/>
        <v>NO</v>
      </c>
      <c r="N848" s="211" t="str">
        <f t="shared" si="531"/>
        <v>Product</v>
      </c>
      <c r="O848" s="211" t="str">
        <f t="shared" si="532"/>
        <v>Service</v>
      </c>
      <c r="P848" s="211" t="str">
        <f t="shared" si="533"/>
        <v>RMR</v>
      </c>
      <c r="Q848" s="349">
        <v>43930</v>
      </c>
      <c r="R848" s="349"/>
      <c r="S848" s="211" t="str">
        <f t="shared" si="534"/>
        <v>NO</v>
      </c>
      <c r="T848" s="211" t="str">
        <f t="shared" si="535"/>
        <v>NO</v>
      </c>
      <c r="U848" s="211" t="str">
        <f t="shared" si="536"/>
        <v>NO</v>
      </c>
      <c r="V848" s="211" t="str">
        <f t="shared" si="537"/>
        <v>NO</v>
      </c>
      <c r="W848" s="211" t="str">
        <f t="shared" si="538"/>
        <v>NO</v>
      </c>
      <c r="X848" s="211">
        <v>0</v>
      </c>
      <c r="Y848" s="211" t="s">
        <v>3277</v>
      </c>
      <c r="Z848" s="211" t="s">
        <v>3275</v>
      </c>
      <c r="AA848" s="211" t="s">
        <v>3319</v>
      </c>
      <c r="AB848" s="211" t="s">
        <v>3286</v>
      </c>
      <c r="AC848" s="211" t="s">
        <v>3286</v>
      </c>
      <c r="AD848" s="211" t="s">
        <v>3320</v>
      </c>
      <c r="AE848" s="211" t="str">
        <f t="shared" si="539"/>
        <v>Service</v>
      </c>
      <c r="AF848" s="211" t="str">
        <f t="shared" si="540"/>
        <v/>
      </c>
      <c r="AG848" s="211" t="str">
        <f t="shared" si="541"/>
        <v/>
      </c>
      <c r="AH848" s="211" t="str">
        <f t="shared" si="561"/>
        <v/>
      </c>
      <c r="AI848" s="211" t="str">
        <f t="shared" si="542"/>
        <v/>
      </c>
      <c r="AJ848" s="211" t="str">
        <f t="shared" si="543"/>
        <v/>
      </c>
      <c r="AK848" s="211" t="str">
        <f t="shared" si="544"/>
        <v/>
      </c>
      <c r="AL848" s="211" t="str">
        <f t="shared" si="545"/>
        <v/>
      </c>
      <c r="AM848" s="211" t="str">
        <f t="shared" si="546"/>
        <v/>
      </c>
      <c r="AN848" s="211" t="str">
        <f t="shared" si="547"/>
        <v>No</v>
      </c>
      <c r="AO848" s="211" t="str">
        <f t="shared" si="548"/>
        <v>Yes</v>
      </c>
      <c r="AP848" s="211" t="str">
        <f t="shared" si="549"/>
        <v>No</v>
      </c>
      <c r="AQ848" s="211" t="str">
        <f t="shared" si="550"/>
        <v/>
      </c>
      <c r="AR848" s="211" t="str">
        <f t="shared" si="551"/>
        <v/>
      </c>
      <c r="AS848" s="211" t="str">
        <f t="shared" si="552"/>
        <v/>
      </c>
      <c r="AT848" s="211" t="str">
        <f t="shared" si="553"/>
        <v/>
      </c>
      <c r="AU848" s="211" t="str">
        <f t="shared" si="554"/>
        <v/>
      </c>
      <c r="AV848" s="211" t="str">
        <f t="shared" si="555"/>
        <v/>
      </c>
      <c r="AW848" s="211" t="str">
        <f t="shared" si="556"/>
        <v/>
      </c>
      <c r="AX848" s="211" t="str">
        <f t="shared" si="559"/>
        <v>NO</v>
      </c>
      <c r="AY848" s="125" t="str">
        <f t="shared" si="560"/>
        <v/>
      </c>
    </row>
    <row r="849" spans="1:51" s="211" customFormat="1" x14ac:dyDescent="0.25">
      <c r="A849" s="211" t="s">
        <v>3797</v>
      </c>
      <c r="B849" s="211" t="s">
        <v>3797</v>
      </c>
      <c r="C849" s="211" t="str">
        <f t="shared" si="522"/>
        <v>AlarmVoice Services</v>
      </c>
      <c r="D849" s="211" t="str">
        <f t="shared" si="523"/>
        <v>Services AlarmVoice</v>
      </c>
      <c r="E849" s="211" t="str">
        <f t="shared" si="524"/>
        <v/>
      </c>
      <c r="F849" s="211" t="str">
        <f t="shared" si="525"/>
        <v>AlarmVoice Services</v>
      </c>
      <c r="G849" s="211" t="str">
        <f t="shared" si="526"/>
        <v>Services AlarmVoice</v>
      </c>
      <c r="H849" s="211" t="str">
        <f t="shared" si="527"/>
        <v>AlarmVoice Services</v>
      </c>
      <c r="I849" s="211" t="str">
        <f t="shared" si="557"/>
        <v>Services AlarmVoice</v>
      </c>
      <c r="J849" s="211" t="str">
        <f t="shared" si="528"/>
        <v/>
      </c>
      <c r="K849" s="211" t="str">
        <f t="shared" si="529"/>
        <v>SBCK</v>
      </c>
      <c r="L849" s="211" t="str">
        <f t="shared" si="558"/>
        <v>Service</v>
      </c>
      <c r="M849" s="211" t="str">
        <f t="shared" si="530"/>
        <v>NO</v>
      </c>
      <c r="N849" s="211" t="str">
        <f t="shared" si="531"/>
        <v>Product</v>
      </c>
      <c r="O849" s="211" t="str">
        <f t="shared" si="532"/>
        <v>Service</v>
      </c>
      <c r="P849" s="211" t="str">
        <f t="shared" si="533"/>
        <v>RMR</v>
      </c>
      <c r="Q849" s="349">
        <v>43930</v>
      </c>
      <c r="R849" s="349"/>
      <c r="S849" s="211" t="str">
        <f t="shared" si="534"/>
        <v>NO</v>
      </c>
      <c r="T849" s="211" t="str">
        <f t="shared" si="535"/>
        <v>NO</v>
      </c>
      <c r="U849" s="211" t="str">
        <f t="shared" si="536"/>
        <v>NO</v>
      </c>
      <c r="V849" s="211" t="str">
        <f t="shared" si="537"/>
        <v>NO</v>
      </c>
      <c r="W849" s="211" t="str">
        <f t="shared" si="538"/>
        <v>NO</v>
      </c>
      <c r="X849" s="211">
        <v>0</v>
      </c>
      <c r="Y849" s="211" t="s">
        <v>3277</v>
      </c>
      <c r="Z849" s="211" t="s">
        <v>3275</v>
      </c>
      <c r="AA849" s="211" t="s">
        <v>3319</v>
      </c>
      <c r="AB849" s="211" t="s">
        <v>3286</v>
      </c>
      <c r="AC849" s="211" t="s">
        <v>3286</v>
      </c>
      <c r="AD849" s="211" t="s">
        <v>3320</v>
      </c>
      <c r="AE849" s="211" t="str">
        <f t="shared" si="539"/>
        <v>Service</v>
      </c>
      <c r="AF849" s="211" t="str">
        <f t="shared" si="540"/>
        <v/>
      </c>
      <c r="AG849" s="211" t="str">
        <f t="shared" si="541"/>
        <v/>
      </c>
      <c r="AH849" s="211" t="str">
        <f t="shared" si="561"/>
        <v/>
      </c>
      <c r="AI849" s="211" t="str">
        <f t="shared" si="542"/>
        <v/>
      </c>
      <c r="AJ849" s="211" t="str">
        <f t="shared" si="543"/>
        <v/>
      </c>
      <c r="AK849" s="211" t="str">
        <f t="shared" si="544"/>
        <v/>
      </c>
      <c r="AL849" s="211" t="str">
        <f t="shared" si="545"/>
        <v/>
      </c>
      <c r="AM849" s="211" t="str">
        <f t="shared" si="546"/>
        <v/>
      </c>
      <c r="AN849" s="211" t="str">
        <f t="shared" si="547"/>
        <v>No</v>
      </c>
      <c r="AO849" s="211" t="str">
        <f t="shared" si="548"/>
        <v>Yes</v>
      </c>
      <c r="AP849" s="211" t="str">
        <f t="shared" si="549"/>
        <v>No</v>
      </c>
      <c r="AQ849" s="211" t="str">
        <f t="shared" si="550"/>
        <v/>
      </c>
      <c r="AR849" s="211" t="str">
        <f t="shared" si="551"/>
        <v/>
      </c>
      <c r="AS849" s="211" t="str">
        <f t="shared" si="552"/>
        <v/>
      </c>
      <c r="AT849" s="211" t="str">
        <f t="shared" si="553"/>
        <v/>
      </c>
      <c r="AU849" s="211" t="str">
        <f t="shared" si="554"/>
        <v/>
      </c>
      <c r="AV849" s="211" t="str">
        <f t="shared" si="555"/>
        <v/>
      </c>
      <c r="AW849" s="211" t="str">
        <f t="shared" si="556"/>
        <v/>
      </c>
      <c r="AX849" s="211" t="str">
        <f t="shared" si="559"/>
        <v>NO</v>
      </c>
      <c r="AY849" s="125" t="str">
        <f t="shared" si="560"/>
        <v/>
      </c>
    </row>
    <row r="850" spans="1:51" s="211" customFormat="1" x14ac:dyDescent="0.25">
      <c r="A850" s="211" t="s">
        <v>3798</v>
      </c>
      <c r="B850" s="211" t="s">
        <v>3798</v>
      </c>
      <c r="C850" s="211" t="str">
        <f t="shared" si="522"/>
        <v>AlarmVoice Services</v>
      </c>
      <c r="D850" s="211" t="str">
        <f t="shared" si="523"/>
        <v>Services AlarmVoice</v>
      </c>
      <c r="E850" s="211" t="str">
        <f t="shared" si="524"/>
        <v/>
      </c>
      <c r="F850" s="211" t="str">
        <f t="shared" si="525"/>
        <v>AlarmVoice Services</v>
      </c>
      <c r="G850" s="211" t="str">
        <f t="shared" si="526"/>
        <v>Services AlarmVoice</v>
      </c>
      <c r="H850" s="211" t="str">
        <f t="shared" si="527"/>
        <v>AlarmVoice Services</v>
      </c>
      <c r="I850" s="211" t="str">
        <f t="shared" si="557"/>
        <v>Services AlarmVoice</v>
      </c>
      <c r="J850" s="211" t="str">
        <f t="shared" si="528"/>
        <v/>
      </c>
      <c r="K850" s="211" t="str">
        <f t="shared" si="529"/>
        <v>SBCM</v>
      </c>
      <c r="L850" s="211" t="str">
        <f t="shared" si="558"/>
        <v>Service</v>
      </c>
      <c r="M850" s="211" t="str">
        <f t="shared" si="530"/>
        <v>NO</v>
      </c>
      <c r="N850" s="211" t="str">
        <f t="shared" si="531"/>
        <v>Product</v>
      </c>
      <c r="O850" s="211" t="str">
        <f t="shared" si="532"/>
        <v>Service</v>
      </c>
      <c r="P850" s="211" t="str">
        <f t="shared" si="533"/>
        <v>One Time</v>
      </c>
      <c r="Q850" s="349">
        <v>43930</v>
      </c>
      <c r="R850" s="349"/>
      <c r="S850" s="211" t="str">
        <f t="shared" si="534"/>
        <v>NO</v>
      </c>
      <c r="T850" s="211" t="str">
        <f t="shared" si="535"/>
        <v>NO</v>
      </c>
      <c r="U850" s="211" t="str">
        <f t="shared" si="536"/>
        <v>NO</v>
      </c>
      <c r="V850" s="211" t="str">
        <f t="shared" si="537"/>
        <v>NO</v>
      </c>
      <c r="W850" s="211" t="str">
        <f t="shared" si="538"/>
        <v>NO</v>
      </c>
      <c r="X850" s="211">
        <v>0</v>
      </c>
      <c r="Y850" s="211" t="s">
        <v>3277</v>
      </c>
      <c r="Z850" s="211" t="s">
        <v>3275</v>
      </c>
      <c r="AA850" s="211" t="s">
        <v>3319</v>
      </c>
      <c r="AB850" s="211" t="s">
        <v>3286</v>
      </c>
      <c r="AC850" s="211" t="s">
        <v>3286</v>
      </c>
      <c r="AD850" s="211" t="s">
        <v>3320</v>
      </c>
      <c r="AE850" s="211" t="str">
        <f t="shared" si="539"/>
        <v>Service</v>
      </c>
      <c r="AF850" s="211" t="str">
        <f t="shared" si="540"/>
        <v/>
      </c>
      <c r="AG850" s="211" t="str">
        <f t="shared" si="541"/>
        <v/>
      </c>
      <c r="AH850" s="211" t="str">
        <f t="shared" si="561"/>
        <v/>
      </c>
      <c r="AI850" s="211" t="str">
        <f t="shared" si="542"/>
        <v/>
      </c>
      <c r="AJ850" s="211" t="str">
        <f t="shared" si="543"/>
        <v/>
      </c>
      <c r="AK850" s="211" t="str">
        <f t="shared" si="544"/>
        <v/>
      </c>
      <c r="AL850" s="211" t="str">
        <f t="shared" si="545"/>
        <v/>
      </c>
      <c r="AM850" s="211" t="str">
        <f t="shared" si="546"/>
        <v/>
      </c>
      <c r="AN850" s="211" t="str">
        <f t="shared" si="547"/>
        <v>No</v>
      </c>
      <c r="AO850" s="211" t="str">
        <f t="shared" si="548"/>
        <v>Yes</v>
      </c>
      <c r="AP850" s="211" t="str">
        <f t="shared" si="549"/>
        <v>No</v>
      </c>
      <c r="AQ850" s="211" t="str">
        <f t="shared" si="550"/>
        <v/>
      </c>
      <c r="AR850" s="211" t="str">
        <f t="shared" si="551"/>
        <v/>
      </c>
      <c r="AS850" s="211" t="str">
        <f t="shared" si="552"/>
        <v/>
      </c>
      <c r="AT850" s="211" t="str">
        <f t="shared" si="553"/>
        <v/>
      </c>
      <c r="AU850" s="211" t="str">
        <f t="shared" si="554"/>
        <v/>
      </c>
      <c r="AV850" s="211" t="str">
        <f t="shared" si="555"/>
        <v/>
      </c>
      <c r="AW850" s="211" t="str">
        <f t="shared" si="556"/>
        <v/>
      </c>
      <c r="AX850" s="211" t="str">
        <f t="shared" si="559"/>
        <v>NO</v>
      </c>
      <c r="AY850" s="125" t="str">
        <f t="shared" si="560"/>
        <v/>
      </c>
    </row>
    <row r="851" spans="1:51" s="211" customFormat="1" x14ac:dyDescent="0.25">
      <c r="A851" s="211" t="s">
        <v>3799</v>
      </c>
      <c r="B851" s="211" t="s">
        <v>3799</v>
      </c>
      <c r="C851" s="211" t="str">
        <f t="shared" si="522"/>
        <v>Initial Service Fee</v>
      </c>
      <c r="D851" s="211" t="str">
        <f t="shared" si="523"/>
        <v>Frais de service initiaux</v>
      </c>
      <c r="E851" s="211" t="str">
        <f t="shared" si="524"/>
        <v/>
      </c>
      <c r="F851" s="211" t="str">
        <f t="shared" si="525"/>
        <v>Initial Service Fee</v>
      </c>
      <c r="G851" s="211" t="str">
        <f t="shared" si="526"/>
        <v>Frais de service initiaux</v>
      </c>
      <c r="H851" s="211" t="str">
        <f t="shared" si="527"/>
        <v>Initial Service Fee</v>
      </c>
      <c r="I851" s="211" t="str">
        <f t="shared" si="557"/>
        <v>Frais de service initiaux</v>
      </c>
      <c r="J851" s="211" t="str">
        <f t="shared" si="528"/>
        <v/>
      </c>
      <c r="K851" s="211" t="str">
        <f t="shared" si="529"/>
        <v/>
      </c>
      <c r="L851" s="211" t="str">
        <f t="shared" si="558"/>
        <v>Service</v>
      </c>
      <c r="M851" s="211" t="str">
        <f t="shared" si="530"/>
        <v>NO</v>
      </c>
      <c r="N851" s="211" t="str">
        <f t="shared" si="531"/>
        <v>Product</v>
      </c>
      <c r="O851" s="211" t="str">
        <f t="shared" si="532"/>
        <v>Service</v>
      </c>
      <c r="P851" s="211" t="str">
        <f t="shared" si="533"/>
        <v>One Time</v>
      </c>
      <c r="Q851" s="349">
        <v>43930</v>
      </c>
      <c r="R851" s="349"/>
      <c r="S851" s="211" t="str">
        <f t="shared" si="534"/>
        <v>NO</v>
      </c>
      <c r="T851" s="211" t="str">
        <f t="shared" si="535"/>
        <v>NO</v>
      </c>
      <c r="U851" s="211" t="str">
        <f t="shared" si="536"/>
        <v>NO</v>
      </c>
      <c r="V851" s="211" t="str">
        <f t="shared" si="537"/>
        <v>NO</v>
      </c>
      <c r="W851" s="211" t="str">
        <f t="shared" si="538"/>
        <v>NO</v>
      </c>
      <c r="X851" s="211">
        <v>0</v>
      </c>
      <c r="Y851" s="211" t="s">
        <v>3277</v>
      </c>
      <c r="Z851" s="211" t="s">
        <v>3275</v>
      </c>
      <c r="AA851" s="211" t="s">
        <v>3319</v>
      </c>
      <c r="AB851" s="211" t="s">
        <v>3286</v>
      </c>
      <c r="AC851" s="211" t="s">
        <v>3286</v>
      </c>
      <c r="AD851" s="211" t="s">
        <v>3320</v>
      </c>
      <c r="AE851" s="211">
        <f t="shared" si="539"/>
        <v>0</v>
      </c>
      <c r="AF851" s="211" t="str">
        <f t="shared" si="540"/>
        <v>Service</v>
      </c>
      <c r="AG851" s="211" t="str">
        <f t="shared" si="541"/>
        <v/>
      </c>
      <c r="AH851" s="211" t="str">
        <f t="shared" si="561"/>
        <v/>
      </c>
      <c r="AI851" s="211" t="str">
        <f t="shared" si="542"/>
        <v/>
      </c>
      <c r="AJ851" s="211" t="str">
        <f t="shared" si="543"/>
        <v/>
      </c>
      <c r="AK851" s="211" t="str">
        <f t="shared" si="544"/>
        <v/>
      </c>
      <c r="AL851" s="211" t="str">
        <f t="shared" si="545"/>
        <v/>
      </c>
      <c r="AM851" s="211" t="str">
        <f t="shared" si="546"/>
        <v/>
      </c>
      <c r="AN851" s="211" t="str">
        <f t="shared" si="547"/>
        <v>No</v>
      </c>
      <c r="AO851" s="211" t="str">
        <f t="shared" si="548"/>
        <v>Yes</v>
      </c>
      <c r="AP851" s="211" t="str">
        <f t="shared" si="549"/>
        <v>No</v>
      </c>
      <c r="AQ851" s="211" t="str">
        <f t="shared" si="550"/>
        <v/>
      </c>
      <c r="AR851" s="211" t="str">
        <f t="shared" si="551"/>
        <v/>
      </c>
      <c r="AS851" s="211" t="str">
        <f t="shared" si="552"/>
        <v/>
      </c>
      <c r="AT851" s="211" t="str">
        <f t="shared" si="553"/>
        <v/>
      </c>
      <c r="AU851" s="211" t="str">
        <f t="shared" si="554"/>
        <v/>
      </c>
      <c r="AV851" s="211" t="str">
        <f t="shared" si="555"/>
        <v/>
      </c>
      <c r="AW851" s="211" t="str">
        <f t="shared" si="556"/>
        <v/>
      </c>
      <c r="AX851" s="211" t="str">
        <f t="shared" si="559"/>
        <v>NO</v>
      </c>
      <c r="AY851" s="125" t="str">
        <f t="shared" si="560"/>
        <v/>
      </c>
    </row>
    <row r="852" spans="1:51" s="211" customFormat="1" x14ac:dyDescent="0.25">
      <c r="A852" s="211" t="s">
        <v>3853</v>
      </c>
      <c r="B852" s="211" t="s">
        <v>3853</v>
      </c>
      <c r="C852" s="211" t="str">
        <f t="shared" si="522"/>
        <v>Customer Shipping Charge</v>
      </c>
      <c r="D852" s="211" t="str">
        <f t="shared" si="523"/>
        <v>Frais d’expédition des clients</v>
      </c>
      <c r="E852" s="211" t="str">
        <f t="shared" si="524"/>
        <v/>
      </c>
      <c r="F852" s="211" t="str">
        <f t="shared" si="525"/>
        <v>Customer Shipping Charge</v>
      </c>
      <c r="G852" s="211" t="str">
        <f t="shared" si="526"/>
        <v>Frais d’expédition des clients</v>
      </c>
      <c r="H852" s="211" t="str">
        <f t="shared" si="527"/>
        <v>Customer Shipping Charge</v>
      </c>
      <c r="I852" s="211" t="str">
        <f t="shared" si="557"/>
        <v>Frais d’expédition des clients</v>
      </c>
      <c r="J852" s="211" t="str">
        <f t="shared" si="528"/>
        <v/>
      </c>
      <c r="K852" s="211" t="str">
        <f t="shared" si="529"/>
        <v/>
      </c>
      <c r="L852" s="211" t="str">
        <f t="shared" si="558"/>
        <v>Service</v>
      </c>
      <c r="M852" s="211" t="str">
        <f t="shared" si="530"/>
        <v>NO</v>
      </c>
      <c r="N852" s="211" t="str">
        <f t="shared" si="531"/>
        <v>Product</v>
      </c>
      <c r="O852" s="211" t="str">
        <f t="shared" si="532"/>
        <v>Service</v>
      </c>
      <c r="P852" s="211" t="str">
        <f t="shared" si="533"/>
        <v>One Time</v>
      </c>
      <c r="Q852" s="349">
        <v>43930</v>
      </c>
      <c r="R852" s="349"/>
      <c r="S852" s="211" t="str">
        <f t="shared" si="534"/>
        <v>NO</v>
      </c>
      <c r="T852" s="211" t="str">
        <f t="shared" si="535"/>
        <v>NO</v>
      </c>
      <c r="U852" s="211" t="str">
        <f t="shared" si="536"/>
        <v>NO</v>
      </c>
      <c r="V852" s="211" t="str">
        <f t="shared" si="537"/>
        <v>NO</v>
      </c>
      <c r="W852" s="211" t="str">
        <f t="shared" si="538"/>
        <v>NO</v>
      </c>
      <c r="X852" s="211">
        <v>0</v>
      </c>
      <c r="Y852" s="211" t="s">
        <v>3277</v>
      </c>
      <c r="Z852" s="211" t="s">
        <v>3275</v>
      </c>
      <c r="AA852" s="211" t="s">
        <v>3319</v>
      </c>
      <c r="AB852" s="211" t="s">
        <v>3286</v>
      </c>
      <c r="AC852" s="211" t="s">
        <v>3286</v>
      </c>
      <c r="AD852" s="211" t="s">
        <v>3320</v>
      </c>
      <c r="AE852" s="211">
        <f t="shared" si="539"/>
        <v>0</v>
      </c>
      <c r="AF852" s="211" t="str">
        <f t="shared" si="540"/>
        <v>Service</v>
      </c>
      <c r="AG852" s="211" t="str">
        <f t="shared" si="541"/>
        <v/>
      </c>
      <c r="AH852" s="211" t="str">
        <f t="shared" si="561"/>
        <v/>
      </c>
      <c r="AI852" s="211" t="str">
        <f t="shared" si="542"/>
        <v/>
      </c>
      <c r="AJ852" s="211" t="str">
        <f t="shared" si="543"/>
        <v/>
      </c>
      <c r="AK852" s="211" t="str">
        <f t="shared" si="544"/>
        <v/>
      </c>
      <c r="AL852" s="211" t="str">
        <f t="shared" si="545"/>
        <v/>
      </c>
      <c r="AM852" s="211" t="str">
        <f t="shared" si="546"/>
        <v/>
      </c>
      <c r="AN852" s="211" t="str">
        <f t="shared" si="547"/>
        <v>No</v>
      </c>
      <c r="AO852" s="211" t="str">
        <f t="shared" si="548"/>
        <v>Yes</v>
      </c>
      <c r="AP852" s="211" t="str">
        <f t="shared" si="549"/>
        <v>No</v>
      </c>
      <c r="AQ852" s="211" t="str">
        <f t="shared" si="550"/>
        <v/>
      </c>
      <c r="AR852" s="211" t="str">
        <f t="shared" si="551"/>
        <v/>
      </c>
      <c r="AS852" s="211" t="str">
        <f t="shared" si="552"/>
        <v/>
      </c>
      <c r="AT852" s="211" t="str">
        <f t="shared" si="553"/>
        <v/>
      </c>
      <c r="AU852" s="211" t="str">
        <f t="shared" si="554"/>
        <v/>
      </c>
      <c r="AV852" s="211" t="str">
        <f t="shared" si="555"/>
        <v/>
      </c>
      <c r="AW852" s="211" t="str">
        <f t="shared" si="556"/>
        <v/>
      </c>
      <c r="AX852" s="211" t="str">
        <f t="shared" si="559"/>
        <v>NO</v>
      </c>
      <c r="AY852" s="125" t="str">
        <f t="shared" si="560"/>
        <v/>
      </c>
    </row>
    <row r="853" spans="1:51" s="211" customFormat="1" x14ac:dyDescent="0.25">
      <c r="A853" s="211" t="s">
        <v>3800</v>
      </c>
      <c r="B853" s="211" t="s">
        <v>3800</v>
      </c>
      <c r="C853" s="211" t="str">
        <f t="shared" si="522"/>
        <v>Alarm Services with No Line</v>
      </c>
      <c r="D853" s="211" t="str">
        <f t="shared" si="523"/>
        <v>Services d'alarme sans ligne</v>
      </c>
      <c r="E853" s="211" t="str">
        <f t="shared" si="524"/>
        <v/>
      </c>
      <c r="F853" s="211" t="str">
        <f t="shared" si="525"/>
        <v>Alarm Services with No Line</v>
      </c>
      <c r="G853" s="211" t="str">
        <f t="shared" si="526"/>
        <v>Services d'alarme sans ligne</v>
      </c>
      <c r="H853" s="211" t="str">
        <f t="shared" si="527"/>
        <v>Alarm Services with No Line</v>
      </c>
      <c r="I853" s="211" t="str">
        <f t="shared" si="557"/>
        <v>Services d'alarme sans ligne</v>
      </c>
      <c r="J853" s="211" t="str">
        <f t="shared" si="528"/>
        <v/>
      </c>
      <c r="K853" s="211" t="str">
        <f t="shared" si="529"/>
        <v>SNL2DMK</v>
      </c>
      <c r="L853" s="211" t="str">
        <f t="shared" si="558"/>
        <v>Service</v>
      </c>
      <c r="M853" s="211" t="str">
        <f t="shared" si="530"/>
        <v>NO</v>
      </c>
      <c r="N853" s="211" t="str">
        <f t="shared" si="531"/>
        <v>Product</v>
      </c>
      <c r="O853" s="211" t="str">
        <f t="shared" si="532"/>
        <v>Service</v>
      </c>
      <c r="P853" s="211" t="str">
        <f t="shared" si="533"/>
        <v>RMR</v>
      </c>
      <c r="Q853" s="349">
        <v>43930</v>
      </c>
      <c r="R853" s="349"/>
      <c r="S853" s="211" t="str">
        <f t="shared" si="534"/>
        <v>NO</v>
      </c>
      <c r="T853" s="211" t="str">
        <f t="shared" si="535"/>
        <v>NO</v>
      </c>
      <c r="U853" s="211" t="str">
        <f t="shared" si="536"/>
        <v>NO</v>
      </c>
      <c r="V853" s="211" t="str">
        <f t="shared" si="537"/>
        <v>NO</v>
      </c>
      <c r="W853" s="211" t="str">
        <f t="shared" si="538"/>
        <v>NO</v>
      </c>
      <c r="X853" s="211">
        <v>0</v>
      </c>
      <c r="Y853" s="211" t="s">
        <v>3277</v>
      </c>
      <c r="Z853" s="211" t="s">
        <v>3275</v>
      </c>
      <c r="AA853" s="211" t="s">
        <v>3319</v>
      </c>
      <c r="AB853" s="211" t="s">
        <v>3286</v>
      </c>
      <c r="AC853" s="211" t="s">
        <v>3286</v>
      </c>
      <c r="AD853" s="211" t="s">
        <v>3320</v>
      </c>
      <c r="AE853" s="211" t="str">
        <f t="shared" si="539"/>
        <v>Service</v>
      </c>
      <c r="AF853" s="211" t="str">
        <f t="shared" si="540"/>
        <v/>
      </c>
      <c r="AG853" s="211" t="str">
        <f t="shared" si="541"/>
        <v/>
      </c>
      <c r="AH853" s="211" t="str">
        <f t="shared" si="561"/>
        <v/>
      </c>
      <c r="AI853" s="211" t="str">
        <f t="shared" si="542"/>
        <v/>
      </c>
      <c r="AJ853" s="211" t="str">
        <f t="shared" si="543"/>
        <v/>
      </c>
      <c r="AK853" s="211" t="str">
        <f t="shared" si="544"/>
        <v/>
      </c>
      <c r="AL853" s="211" t="str">
        <f t="shared" si="545"/>
        <v/>
      </c>
      <c r="AM853" s="211" t="str">
        <f t="shared" si="546"/>
        <v/>
      </c>
      <c r="AN853" s="211" t="str">
        <f t="shared" si="547"/>
        <v>No</v>
      </c>
      <c r="AO853" s="211" t="str">
        <f t="shared" si="548"/>
        <v>Yes</v>
      </c>
      <c r="AP853" s="211" t="str">
        <f t="shared" si="549"/>
        <v>No</v>
      </c>
      <c r="AQ853" s="211" t="str">
        <f t="shared" si="550"/>
        <v/>
      </c>
      <c r="AR853" s="211" t="str">
        <f t="shared" si="551"/>
        <v/>
      </c>
      <c r="AS853" s="211" t="str">
        <f t="shared" si="552"/>
        <v/>
      </c>
      <c r="AT853" s="211" t="str">
        <f t="shared" si="553"/>
        <v/>
      </c>
      <c r="AU853" s="211" t="str">
        <f t="shared" si="554"/>
        <v/>
      </c>
      <c r="AV853" s="211" t="str">
        <f t="shared" si="555"/>
        <v/>
      </c>
      <c r="AW853" s="211" t="str">
        <f t="shared" si="556"/>
        <v/>
      </c>
      <c r="AX853" s="211" t="str">
        <f t="shared" si="559"/>
        <v>NO</v>
      </c>
      <c r="AY853" s="125" t="str">
        <f t="shared" si="560"/>
        <v/>
      </c>
    </row>
    <row r="854" spans="1:51" s="211" customFormat="1" x14ac:dyDescent="0.25">
      <c r="A854" s="211" t="s">
        <v>2109</v>
      </c>
      <c r="B854" s="211" t="s">
        <v>2109</v>
      </c>
      <c r="C854" s="211" t="str">
        <f t="shared" si="522"/>
        <v>Staff Monthly Fee</v>
      </c>
      <c r="D854" s="211" t="str">
        <f t="shared" si="523"/>
        <v>Frais mensuels du personnel</v>
      </c>
      <c r="E854" s="211" t="str">
        <f t="shared" si="524"/>
        <v/>
      </c>
      <c r="F854" s="211" t="str">
        <f t="shared" si="525"/>
        <v>Staff Monthly Fee</v>
      </c>
      <c r="G854" s="211" t="str">
        <f t="shared" si="526"/>
        <v>Frais mensuels du personnel</v>
      </c>
      <c r="H854" s="211" t="str">
        <f t="shared" si="527"/>
        <v>Staff Monthly Fee</v>
      </c>
      <c r="I854" s="211" t="str">
        <f t="shared" si="557"/>
        <v>Frais mensuels du personnel</v>
      </c>
      <c r="J854" s="211" t="str">
        <f t="shared" si="528"/>
        <v/>
      </c>
      <c r="K854" s="211" t="str">
        <f t="shared" si="529"/>
        <v/>
      </c>
      <c r="L854" s="211" t="str">
        <f t="shared" si="558"/>
        <v>Service</v>
      </c>
      <c r="M854" s="211" t="str">
        <f t="shared" si="530"/>
        <v>NO</v>
      </c>
      <c r="N854" s="211" t="str">
        <f t="shared" si="531"/>
        <v>Product</v>
      </c>
      <c r="O854" s="211" t="str">
        <f t="shared" si="532"/>
        <v>Service</v>
      </c>
      <c r="P854" s="211" t="str">
        <f t="shared" si="533"/>
        <v>RMR</v>
      </c>
      <c r="Q854" s="349">
        <v>43930</v>
      </c>
      <c r="R854" s="349"/>
      <c r="S854" s="211" t="str">
        <f t="shared" si="534"/>
        <v>NO</v>
      </c>
      <c r="T854" s="211" t="str">
        <f t="shared" si="535"/>
        <v>NO</v>
      </c>
      <c r="U854" s="211" t="str">
        <f t="shared" si="536"/>
        <v>NO</v>
      </c>
      <c r="V854" s="211" t="str">
        <f t="shared" si="537"/>
        <v>NO</v>
      </c>
      <c r="W854" s="211" t="str">
        <f t="shared" si="538"/>
        <v>NO</v>
      </c>
      <c r="X854" s="211">
        <v>0</v>
      </c>
      <c r="Y854" s="211" t="s">
        <v>3277</v>
      </c>
      <c r="Z854" s="211" t="s">
        <v>3275</v>
      </c>
      <c r="AA854" s="211" t="s">
        <v>3319</v>
      </c>
      <c r="AB854" s="211" t="s">
        <v>3286</v>
      </c>
      <c r="AC854" s="211" t="s">
        <v>3286</v>
      </c>
      <c r="AD854" s="211" t="s">
        <v>3320</v>
      </c>
      <c r="AE854" s="211">
        <f t="shared" si="539"/>
        <v>0</v>
      </c>
      <c r="AF854" s="211" t="str">
        <f t="shared" si="540"/>
        <v>Service</v>
      </c>
      <c r="AG854" s="211" t="str">
        <f t="shared" si="541"/>
        <v/>
      </c>
      <c r="AH854" s="211" t="str">
        <f t="shared" si="561"/>
        <v/>
      </c>
      <c r="AI854" s="211" t="str">
        <f t="shared" si="542"/>
        <v/>
      </c>
      <c r="AJ854" s="211" t="str">
        <f t="shared" si="543"/>
        <v/>
      </c>
      <c r="AK854" s="211" t="str">
        <f t="shared" si="544"/>
        <v/>
      </c>
      <c r="AL854" s="211" t="str">
        <f t="shared" si="545"/>
        <v/>
      </c>
      <c r="AM854" s="211" t="str">
        <f t="shared" si="546"/>
        <v/>
      </c>
      <c r="AN854" s="211" t="str">
        <f t="shared" si="547"/>
        <v>No</v>
      </c>
      <c r="AO854" s="211" t="str">
        <f t="shared" si="548"/>
        <v>Yes</v>
      </c>
      <c r="AP854" s="211" t="str">
        <f t="shared" si="549"/>
        <v>No</v>
      </c>
      <c r="AQ854" s="211" t="str">
        <f t="shared" si="550"/>
        <v/>
      </c>
      <c r="AR854" s="211" t="str">
        <f t="shared" si="551"/>
        <v/>
      </c>
      <c r="AS854" s="211" t="str">
        <f t="shared" si="552"/>
        <v/>
      </c>
      <c r="AT854" s="211" t="str">
        <f t="shared" si="553"/>
        <v/>
      </c>
      <c r="AU854" s="211" t="str">
        <f t="shared" si="554"/>
        <v/>
      </c>
      <c r="AV854" s="211" t="str">
        <f t="shared" si="555"/>
        <v/>
      </c>
      <c r="AW854" s="211" t="str">
        <f t="shared" si="556"/>
        <v/>
      </c>
      <c r="AX854" s="211" t="str">
        <f t="shared" si="559"/>
        <v>NO</v>
      </c>
      <c r="AY854" s="125" t="str">
        <f t="shared" si="560"/>
        <v/>
      </c>
    </row>
    <row r="855" spans="1:51" s="211" customFormat="1" x14ac:dyDescent="0.25">
      <c r="A855" s="211" t="s">
        <v>1633</v>
      </c>
      <c r="B855" s="211" t="s">
        <v>1633</v>
      </c>
      <c r="C855" s="211" t="str">
        <f t="shared" si="522"/>
        <v>PNCL Tax portion of refund</v>
      </c>
      <c r="D855" s="211" t="str">
        <f t="shared" si="523"/>
        <v>PNCL Partie fiscale du remboursement</v>
      </c>
      <c r="E855" s="211" t="str">
        <f t="shared" si="524"/>
        <v/>
      </c>
      <c r="F855" s="211" t="str">
        <f t="shared" si="525"/>
        <v>PNCL Tax portion of refund</v>
      </c>
      <c r="G855" s="211" t="str">
        <f t="shared" si="526"/>
        <v>PNCL Partie fiscale du remboursement</v>
      </c>
      <c r="H855" s="211" t="str">
        <f t="shared" si="527"/>
        <v>PNCL Tax portion of refund</v>
      </c>
      <c r="I855" s="211" t="str">
        <f t="shared" si="557"/>
        <v>PNCL Partie fiscale du remboursement</v>
      </c>
      <c r="J855" s="211" t="str">
        <f t="shared" si="528"/>
        <v/>
      </c>
      <c r="K855" s="211" t="str">
        <f t="shared" si="529"/>
        <v/>
      </c>
      <c r="L855" s="211" t="str">
        <f t="shared" si="558"/>
        <v>Service</v>
      </c>
      <c r="M855" s="211" t="str">
        <f t="shared" si="530"/>
        <v>NO</v>
      </c>
      <c r="N855" s="211" t="str">
        <f t="shared" si="531"/>
        <v>Product</v>
      </c>
      <c r="O855" s="211" t="str">
        <f t="shared" si="532"/>
        <v>Service</v>
      </c>
      <c r="P855" s="211" t="str">
        <f t="shared" si="533"/>
        <v>One Time</v>
      </c>
      <c r="Q855" s="349">
        <v>43930</v>
      </c>
      <c r="R855" s="349"/>
      <c r="S855" s="211" t="str">
        <f t="shared" si="534"/>
        <v>NO</v>
      </c>
      <c r="T855" s="211" t="str">
        <f t="shared" si="535"/>
        <v>NO</v>
      </c>
      <c r="U855" s="211" t="str">
        <f t="shared" si="536"/>
        <v>NO</v>
      </c>
      <c r="V855" s="211" t="str">
        <f t="shared" si="537"/>
        <v>NO</v>
      </c>
      <c r="W855" s="211" t="str">
        <f t="shared" si="538"/>
        <v>NO</v>
      </c>
      <c r="X855" s="211">
        <v>0</v>
      </c>
      <c r="Y855" s="211" t="s">
        <v>3277</v>
      </c>
      <c r="Z855" s="211" t="s">
        <v>3275</v>
      </c>
      <c r="AA855" s="211" t="s">
        <v>3319</v>
      </c>
      <c r="AB855" s="211" t="s">
        <v>3286</v>
      </c>
      <c r="AC855" s="211" t="s">
        <v>3286</v>
      </c>
      <c r="AD855" s="211" t="s">
        <v>3320</v>
      </c>
      <c r="AE855" s="211">
        <f t="shared" si="539"/>
        <v>0</v>
      </c>
      <c r="AF855" s="211" t="str">
        <f t="shared" si="540"/>
        <v>Service</v>
      </c>
      <c r="AG855" s="211" t="str">
        <f t="shared" si="541"/>
        <v/>
      </c>
      <c r="AH855" s="211" t="str">
        <f t="shared" si="561"/>
        <v/>
      </c>
      <c r="AI855" s="211" t="str">
        <f t="shared" si="542"/>
        <v/>
      </c>
      <c r="AJ855" s="211" t="str">
        <f t="shared" si="543"/>
        <v/>
      </c>
      <c r="AK855" s="211" t="str">
        <f t="shared" si="544"/>
        <v/>
      </c>
      <c r="AL855" s="211" t="str">
        <f t="shared" si="545"/>
        <v/>
      </c>
      <c r="AM855" s="211" t="str">
        <f t="shared" si="546"/>
        <v/>
      </c>
      <c r="AN855" s="211" t="str">
        <f t="shared" si="547"/>
        <v>No</v>
      </c>
      <c r="AO855" s="211" t="str">
        <f t="shared" si="548"/>
        <v>Yes</v>
      </c>
      <c r="AP855" s="211" t="str">
        <f t="shared" si="549"/>
        <v>No</v>
      </c>
      <c r="AQ855" s="211" t="str">
        <f t="shared" si="550"/>
        <v/>
      </c>
      <c r="AR855" s="211" t="str">
        <f t="shared" si="551"/>
        <v/>
      </c>
      <c r="AS855" s="211" t="str">
        <f t="shared" si="552"/>
        <v/>
      </c>
      <c r="AT855" s="211" t="str">
        <f t="shared" si="553"/>
        <v/>
      </c>
      <c r="AU855" s="211" t="str">
        <f t="shared" si="554"/>
        <v/>
      </c>
      <c r="AV855" s="211" t="str">
        <f t="shared" si="555"/>
        <v/>
      </c>
      <c r="AW855" s="211" t="str">
        <f t="shared" si="556"/>
        <v/>
      </c>
      <c r="AX855" s="211" t="str">
        <f t="shared" si="559"/>
        <v>NO</v>
      </c>
      <c r="AY855" s="125" t="str">
        <f t="shared" si="560"/>
        <v/>
      </c>
    </row>
    <row r="856" spans="1:51" s="211" customFormat="1" x14ac:dyDescent="0.25">
      <c r="A856" s="211" t="s">
        <v>3854</v>
      </c>
      <c r="B856" s="211" t="s">
        <v>3854</v>
      </c>
      <c r="C856" s="211" t="str">
        <f t="shared" si="522"/>
        <v>Upgrade Discount Offered by Telus</v>
      </c>
      <c r="D856" s="211" t="str">
        <f t="shared" si="523"/>
        <v>Rabais de surclassement offert par Telus</v>
      </c>
      <c r="E856" s="211" t="str">
        <f t="shared" si="524"/>
        <v/>
      </c>
      <c r="F856" s="211" t="str">
        <f t="shared" si="525"/>
        <v>Upgrade Discount Offered by Telus</v>
      </c>
      <c r="G856" s="211" t="str">
        <f t="shared" si="526"/>
        <v>Rabais de surclassement offert par Telus</v>
      </c>
      <c r="H856" s="211" t="str">
        <f t="shared" si="527"/>
        <v>Upgrade Discount Offered by Telus</v>
      </c>
      <c r="I856" s="211" t="str">
        <f t="shared" si="557"/>
        <v>Rabais de surclassement offert par Telus</v>
      </c>
      <c r="J856" s="211" t="str">
        <f t="shared" si="528"/>
        <v/>
      </c>
      <c r="K856" s="211" t="str">
        <f t="shared" si="529"/>
        <v/>
      </c>
      <c r="L856" s="211" t="str">
        <f t="shared" si="558"/>
        <v>Service</v>
      </c>
      <c r="M856" s="211" t="str">
        <f t="shared" si="530"/>
        <v>NO</v>
      </c>
      <c r="N856" s="211" t="str">
        <f t="shared" si="531"/>
        <v>Product</v>
      </c>
      <c r="O856" s="211" t="str">
        <f t="shared" si="532"/>
        <v>Promotion</v>
      </c>
      <c r="P856" s="211" t="str">
        <f t="shared" si="533"/>
        <v>One Time</v>
      </c>
      <c r="Q856" s="349">
        <v>43930</v>
      </c>
      <c r="R856" s="349"/>
      <c r="S856" s="211" t="str">
        <f t="shared" si="534"/>
        <v>NO</v>
      </c>
      <c r="T856" s="211" t="str">
        <f t="shared" si="535"/>
        <v>NO</v>
      </c>
      <c r="U856" s="211" t="str">
        <f t="shared" si="536"/>
        <v>NO</v>
      </c>
      <c r="V856" s="211" t="str">
        <f t="shared" si="537"/>
        <v>NO</v>
      </c>
      <c r="W856" s="211" t="str">
        <f t="shared" si="538"/>
        <v>NO</v>
      </c>
      <c r="X856" s="211">
        <v>0</v>
      </c>
      <c r="Y856" s="211" t="s">
        <v>3277</v>
      </c>
      <c r="Z856" s="211" t="s">
        <v>3275</v>
      </c>
      <c r="AA856" s="211" t="s">
        <v>3319</v>
      </c>
      <c r="AB856" s="211" t="s">
        <v>3286</v>
      </c>
      <c r="AC856" s="211" t="s">
        <v>3286</v>
      </c>
      <c r="AD856" s="211" t="s">
        <v>3320</v>
      </c>
      <c r="AE856" s="211" t="str">
        <f t="shared" si="539"/>
        <v>Service</v>
      </c>
      <c r="AF856" s="211" t="str">
        <f t="shared" si="540"/>
        <v>Service</v>
      </c>
      <c r="AG856" s="211" t="str">
        <f t="shared" si="541"/>
        <v>TELUS_DISC</v>
      </c>
      <c r="AH856" s="211" t="str">
        <f t="shared" si="561"/>
        <v/>
      </c>
      <c r="AI856" s="211" t="str">
        <f t="shared" si="542"/>
        <v/>
      </c>
      <c r="AJ856" s="211" t="str">
        <f t="shared" si="543"/>
        <v/>
      </c>
      <c r="AK856" s="211" t="str">
        <f t="shared" si="544"/>
        <v/>
      </c>
      <c r="AL856" s="211" t="str">
        <f t="shared" si="545"/>
        <v/>
      </c>
      <c r="AM856" s="211" t="str">
        <f t="shared" si="546"/>
        <v>Offer</v>
      </c>
      <c r="AN856" s="211" t="str">
        <f t="shared" si="547"/>
        <v>No</v>
      </c>
      <c r="AO856" s="211" t="str">
        <f t="shared" si="548"/>
        <v>Yes</v>
      </c>
      <c r="AP856" s="211" t="str">
        <f t="shared" si="549"/>
        <v>No</v>
      </c>
      <c r="AQ856" s="211" t="str">
        <f t="shared" si="550"/>
        <v/>
      </c>
      <c r="AR856" s="211" t="str">
        <f t="shared" si="551"/>
        <v/>
      </c>
      <c r="AS856" s="211" t="str">
        <f t="shared" si="552"/>
        <v/>
      </c>
      <c r="AT856" s="211" t="str">
        <f t="shared" si="553"/>
        <v>NO</v>
      </c>
      <c r="AU856" s="211" t="str">
        <f t="shared" si="554"/>
        <v/>
      </c>
      <c r="AV856" s="211" t="str">
        <f t="shared" si="555"/>
        <v/>
      </c>
      <c r="AW856" s="211" t="str">
        <f t="shared" si="556"/>
        <v/>
      </c>
      <c r="AX856" s="211" t="str">
        <f t="shared" si="559"/>
        <v>NO</v>
      </c>
      <c r="AY856" s="125" t="str">
        <f t="shared" si="560"/>
        <v/>
      </c>
    </row>
    <row r="857" spans="1:51" s="211" customFormat="1" x14ac:dyDescent="0.25">
      <c r="A857" s="211" t="s">
        <v>2367</v>
      </c>
      <c r="B857" s="211" t="s">
        <v>2367</v>
      </c>
      <c r="C857" s="211" t="str">
        <f t="shared" si="522"/>
        <v>USB Key Formatted w CPE</v>
      </c>
      <c r="D857" s="211" t="str">
        <f t="shared" si="523"/>
        <v>Clé USB Formatée w CPE</v>
      </c>
      <c r="E857" s="211" t="str">
        <f t="shared" si="524"/>
        <v/>
      </c>
      <c r="F857" s="211" t="str">
        <f t="shared" si="525"/>
        <v>USB Key Formatted w CPE</v>
      </c>
      <c r="G857" s="211" t="str">
        <f t="shared" si="526"/>
        <v>Clé USB Formatée w CPE</v>
      </c>
      <c r="H857" s="211" t="str">
        <f t="shared" si="527"/>
        <v>USB Key Formatted w CPE</v>
      </c>
      <c r="I857" s="211" t="str">
        <f t="shared" si="557"/>
        <v>Clé USB Formatée w CPE</v>
      </c>
      <c r="J857" s="211" t="str">
        <f t="shared" si="528"/>
        <v/>
      </c>
      <c r="K857" s="211" t="str">
        <f t="shared" si="529"/>
        <v/>
      </c>
      <c r="L857" s="211" t="str">
        <f t="shared" si="558"/>
        <v>Inventory</v>
      </c>
      <c r="M857" s="211" t="str">
        <f t="shared" si="530"/>
        <v>NO</v>
      </c>
      <c r="N857" s="211" t="str">
        <f t="shared" si="531"/>
        <v>Product</v>
      </c>
      <c r="O857" s="211" t="str">
        <f t="shared" si="532"/>
        <v>Misc</v>
      </c>
      <c r="P857" s="211" t="str">
        <f t="shared" si="533"/>
        <v>One Time</v>
      </c>
      <c r="Q857" s="349">
        <v>43930</v>
      </c>
      <c r="R857" s="349"/>
      <c r="S857" s="211" t="str">
        <f t="shared" si="534"/>
        <v>NO</v>
      </c>
      <c r="T857" s="211" t="str">
        <f t="shared" si="535"/>
        <v>NO</v>
      </c>
      <c r="U857" s="211" t="str">
        <f t="shared" si="536"/>
        <v>NO</v>
      </c>
      <c r="V857" s="211" t="str">
        <f t="shared" si="537"/>
        <v>NO</v>
      </c>
      <c r="W857" s="211" t="str">
        <f t="shared" si="538"/>
        <v>NO</v>
      </c>
      <c r="X857" s="211">
        <v>0</v>
      </c>
      <c r="Y857" s="211" t="s">
        <v>3277</v>
      </c>
      <c r="Z857" s="211" t="s">
        <v>3275</v>
      </c>
      <c r="AA857" s="211" t="s">
        <v>3319</v>
      </c>
      <c r="AB857" s="211" t="s">
        <v>3286</v>
      </c>
      <c r="AC857" s="211" t="s">
        <v>3286</v>
      </c>
      <c r="AD857" s="211" t="s">
        <v>3320</v>
      </c>
      <c r="AE857" s="211">
        <f t="shared" si="539"/>
        <v>0</v>
      </c>
      <c r="AF857" s="211" t="str">
        <f t="shared" si="540"/>
        <v/>
      </c>
      <c r="AG857" s="211" t="str">
        <f t="shared" si="541"/>
        <v/>
      </c>
      <c r="AH857" s="211" t="str">
        <f t="shared" si="561"/>
        <v/>
      </c>
      <c r="AI857" s="211" t="str">
        <f t="shared" si="542"/>
        <v/>
      </c>
      <c r="AJ857" s="211" t="str">
        <f t="shared" si="543"/>
        <v/>
      </c>
      <c r="AK857" s="211" t="str">
        <f t="shared" si="544"/>
        <v/>
      </c>
      <c r="AL857" s="211" t="str">
        <f t="shared" si="545"/>
        <v/>
      </c>
      <c r="AM857" s="211" t="str">
        <f t="shared" si="546"/>
        <v/>
      </c>
      <c r="AN857" s="211" t="str">
        <f t="shared" si="547"/>
        <v>No</v>
      </c>
      <c r="AO857" s="211" t="str">
        <f t="shared" si="548"/>
        <v>Yes</v>
      </c>
      <c r="AP857" s="211" t="str">
        <f t="shared" si="549"/>
        <v>No</v>
      </c>
      <c r="AQ857" s="211" t="str">
        <f t="shared" si="550"/>
        <v/>
      </c>
      <c r="AR857" s="211" t="str">
        <f t="shared" si="551"/>
        <v/>
      </c>
      <c r="AS857" s="211" t="str">
        <f t="shared" si="552"/>
        <v/>
      </c>
      <c r="AT857" s="211" t="str">
        <f t="shared" si="553"/>
        <v/>
      </c>
      <c r="AU857" s="211" t="str">
        <f t="shared" si="554"/>
        <v/>
      </c>
      <c r="AV857" s="211" t="str">
        <f t="shared" si="555"/>
        <v/>
      </c>
      <c r="AW857" s="211" t="str">
        <f t="shared" si="556"/>
        <v/>
      </c>
      <c r="AX857" s="211" t="str">
        <f t="shared" si="559"/>
        <v>NO</v>
      </c>
      <c r="AY857" s="125" t="str">
        <f t="shared" si="560"/>
        <v/>
      </c>
    </row>
    <row r="858" spans="1:51" s="211" customFormat="1" x14ac:dyDescent="0.25">
      <c r="A858" s="211" t="s">
        <v>3855</v>
      </c>
      <c r="B858" s="211" t="s">
        <v>3855</v>
      </c>
      <c r="C858" s="211" t="str">
        <f t="shared" si="522"/>
        <v>Service Charge Waived by Head Office</v>
      </c>
      <c r="D858" s="211" t="str">
        <f t="shared" si="523"/>
        <v>Frais de service annulés par le siège social</v>
      </c>
      <c r="E858" s="211" t="str">
        <f t="shared" si="524"/>
        <v/>
      </c>
      <c r="F858" s="211" t="str">
        <f t="shared" si="525"/>
        <v>Service Charge Waived by Head Office</v>
      </c>
      <c r="G858" s="211" t="str">
        <f t="shared" si="526"/>
        <v>Frais de service annulés par le siège social</v>
      </c>
      <c r="H858" s="211" t="str">
        <f t="shared" si="527"/>
        <v>Service Charge Waived by Head Office</v>
      </c>
      <c r="I858" s="211" t="str">
        <f t="shared" si="557"/>
        <v>Frais de service annulés par le siège social</v>
      </c>
      <c r="J858" s="211" t="str">
        <f t="shared" si="528"/>
        <v/>
      </c>
      <c r="K858" s="211" t="str">
        <f t="shared" si="529"/>
        <v/>
      </c>
      <c r="L858" s="211" t="str">
        <f t="shared" si="558"/>
        <v>Service</v>
      </c>
      <c r="M858" s="211" t="str">
        <f t="shared" si="530"/>
        <v>NO</v>
      </c>
      <c r="N858" s="211" t="str">
        <f t="shared" si="531"/>
        <v>Product</v>
      </c>
      <c r="O858" s="211" t="str">
        <f t="shared" si="532"/>
        <v>Promotion</v>
      </c>
      <c r="P858" s="211" t="str">
        <f t="shared" si="533"/>
        <v>One Time</v>
      </c>
      <c r="Q858" s="349">
        <v>43930</v>
      </c>
      <c r="R858" s="349"/>
      <c r="S858" s="211" t="str">
        <f t="shared" si="534"/>
        <v>NO</v>
      </c>
      <c r="T858" s="211" t="str">
        <f t="shared" si="535"/>
        <v>NO</v>
      </c>
      <c r="U858" s="211" t="str">
        <f t="shared" si="536"/>
        <v>NO</v>
      </c>
      <c r="V858" s="211" t="str">
        <f t="shared" si="537"/>
        <v>NO</v>
      </c>
      <c r="W858" s="211" t="str">
        <f t="shared" si="538"/>
        <v>NO</v>
      </c>
      <c r="X858" s="211">
        <v>0</v>
      </c>
      <c r="Y858" s="211" t="s">
        <v>3277</v>
      </c>
      <c r="Z858" s="211" t="s">
        <v>3275</v>
      </c>
      <c r="AA858" s="211" t="s">
        <v>3319</v>
      </c>
      <c r="AB858" s="211" t="s">
        <v>3286</v>
      </c>
      <c r="AC858" s="211" t="s">
        <v>3286</v>
      </c>
      <c r="AD858" s="211" t="s">
        <v>3320</v>
      </c>
      <c r="AE858" s="211">
        <f t="shared" si="539"/>
        <v>0</v>
      </c>
      <c r="AF858" s="211" t="str">
        <f t="shared" si="540"/>
        <v>Service</v>
      </c>
      <c r="AG858" s="211" t="str">
        <f t="shared" si="541"/>
        <v>USDISCHO</v>
      </c>
      <c r="AH858" s="211" t="str">
        <f t="shared" si="561"/>
        <v/>
      </c>
      <c r="AI858" s="211" t="str">
        <f t="shared" si="542"/>
        <v/>
      </c>
      <c r="AJ858" s="211" t="str">
        <f t="shared" si="543"/>
        <v/>
      </c>
      <c r="AK858" s="211" t="str">
        <f t="shared" si="544"/>
        <v/>
      </c>
      <c r="AL858" s="211" t="str">
        <f t="shared" si="545"/>
        <v/>
      </c>
      <c r="AM858" s="211" t="str">
        <f t="shared" si="546"/>
        <v/>
      </c>
      <c r="AN858" s="211" t="str">
        <f t="shared" si="547"/>
        <v>No</v>
      </c>
      <c r="AO858" s="211" t="str">
        <f t="shared" si="548"/>
        <v>Yes</v>
      </c>
      <c r="AP858" s="211" t="str">
        <f t="shared" si="549"/>
        <v>No</v>
      </c>
      <c r="AQ858" s="211" t="str">
        <f t="shared" si="550"/>
        <v/>
      </c>
      <c r="AR858" s="211" t="str">
        <f t="shared" si="551"/>
        <v/>
      </c>
      <c r="AS858" s="211" t="str">
        <f t="shared" si="552"/>
        <v/>
      </c>
      <c r="AT858" s="211" t="str">
        <f t="shared" si="553"/>
        <v/>
      </c>
      <c r="AU858" s="211" t="str">
        <f t="shared" si="554"/>
        <v/>
      </c>
      <c r="AV858" s="211" t="str">
        <f t="shared" si="555"/>
        <v/>
      </c>
      <c r="AW858" s="211" t="str">
        <f t="shared" si="556"/>
        <v/>
      </c>
      <c r="AX858" s="211" t="str">
        <f t="shared" si="559"/>
        <v>NO</v>
      </c>
      <c r="AY858" s="125" t="str">
        <f t="shared" si="560"/>
        <v/>
      </c>
    </row>
    <row r="859" spans="1:51" s="211" customFormat="1" x14ac:dyDescent="0.25">
      <c r="A859" s="211" t="s">
        <v>3856</v>
      </c>
      <c r="B859" s="211" t="s">
        <v>3856</v>
      </c>
      <c r="C859" s="211" t="str">
        <f t="shared" si="522"/>
        <v>US Service Charge Discount by Retention</v>
      </c>
      <c r="D859" s="211" t="str">
        <f t="shared" si="523"/>
        <v>Réduction des frais de service aux États-Unis par rétention</v>
      </c>
      <c r="E859" s="211" t="str">
        <f t="shared" si="524"/>
        <v/>
      </c>
      <c r="F859" s="211" t="str">
        <f t="shared" si="525"/>
        <v>US Service Charge Discount by Retention</v>
      </c>
      <c r="G859" s="211" t="str">
        <f t="shared" si="526"/>
        <v>Réduction des frais de service aux États-Unis par rétention</v>
      </c>
      <c r="H859" s="211" t="str">
        <f t="shared" si="527"/>
        <v>US Service Charge Discount by Retention</v>
      </c>
      <c r="I859" s="211" t="str">
        <f t="shared" si="557"/>
        <v>Réduction des frais de service aux États-Unis par rétention</v>
      </c>
      <c r="J859" s="211" t="str">
        <f t="shared" si="528"/>
        <v/>
      </c>
      <c r="K859" s="211" t="str">
        <f t="shared" si="529"/>
        <v/>
      </c>
      <c r="L859" s="211" t="str">
        <f t="shared" si="558"/>
        <v>Service</v>
      </c>
      <c r="M859" s="211" t="str">
        <f t="shared" si="530"/>
        <v>NO</v>
      </c>
      <c r="N859" s="211" t="str">
        <f t="shared" si="531"/>
        <v>Product</v>
      </c>
      <c r="O859" s="211" t="str">
        <f t="shared" si="532"/>
        <v>Promotion</v>
      </c>
      <c r="P859" s="211" t="str">
        <f t="shared" si="533"/>
        <v>One Time</v>
      </c>
      <c r="Q859" s="349">
        <v>43930</v>
      </c>
      <c r="R859" s="349"/>
      <c r="S859" s="211" t="str">
        <f t="shared" si="534"/>
        <v>NO</v>
      </c>
      <c r="T859" s="211" t="str">
        <f t="shared" si="535"/>
        <v>NO</v>
      </c>
      <c r="U859" s="211" t="str">
        <f t="shared" si="536"/>
        <v>NO</v>
      </c>
      <c r="V859" s="211" t="str">
        <f t="shared" si="537"/>
        <v>NO</v>
      </c>
      <c r="W859" s="211" t="str">
        <f t="shared" si="538"/>
        <v>NO</v>
      </c>
      <c r="X859" s="211">
        <v>0</v>
      </c>
      <c r="Y859" s="211" t="s">
        <v>3277</v>
      </c>
      <c r="Z859" s="211" t="s">
        <v>3275</v>
      </c>
      <c r="AA859" s="211" t="s">
        <v>3319</v>
      </c>
      <c r="AB859" s="211" t="s">
        <v>3286</v>
      </c>
      <c r="AC859" s="211" t="s">
        <v>3286</v>
      </c>
      <c r="AD859" s="211" t="s">
        <v>3320</v>
      </c>
      <c r="AE859" s="211" t="str">
        <f t="shared" si="539"/>
        <v>Service</v>
      </c>
      <c r="AF859" s="211" t="str">
        <f t="shared" si="540"/>
        <v>Service</v>
      </c>
      <c r="AG859" s="211" t="str">
        <f t="shared" si="541"/>
        <v>USDISCRETN</v>
      </c>
      <c r="AH859" s="211" t="str">
        <f t="shared" si="561"/>
        <v/>
      </c>
      <c r="AI859" s="211" t="str">
        <f t="shared" si="542"/>
        <v/>
      </c>
      <c r="AJ859" s="211" t="str">
        <f t="shared" si="543"/>
        <v/>
      </c>
      <c r="AK859" s="211" t="str">
        <f t="shared" si="544"/>
        <v/>
      </c>
      <c r="AL859" s="211" t="str">
        <f t="shared" si="545"/>
        <v/>
      </c>
      <c r="AM859" s="211" t="str">
        <f t="shared" si="546"/>
        <v>Offer</v>
      </c>
      <c r="AN859" s="211" t="str">
        <f t="shared" si="547"/>
        <v>No</v>
      </c>
      <c r="AO859" s="211" t="str">
        <f t="shared" si="548"/>
        <v>Yes</v>
      </c>
      <c r="AP859" s="211" t="str">
        <f t="shared" si="549"/>
        <v>No</v>
      </c>
      <c r="AQ859" s="211" t="str">
        <f t="shared" si="550"/>
        <v/>
      </c>
      <c r="AR859" s="211" t="str">
        <f t="shared" si="551"/>
        <v/>
      </c>
      <c r="AS859" s="211" t="str">
        <f t="shared" si="552"/>
        <v/>
      </c>
      <c r="AT859" s="211" t="str">
        <f t="shared" si="553"/>
        <v>NO</v>
      </c>
      <c r="AU859" s="211" t="str">
        <f t="shared" si="554"/>
        <v/>
      </c>
      <c r="AV859" s="211" t="str">
        <f t="shared" si="555"/>
        <v/>
      </c>
      <c r="AW859" s="211" t="str">
        <f t="shared" si="556"/>
        <v/>
      </c>
      <c r="AX859" s="211" t="str">
        <f t="shared" si="559"/>
        <v>NO</v>
      </c>
      <c r="AY859" s="125" t="str">
        <f t="shared" si="560"/>
        <v/>
      </c>
    </row>
    <row r="860" spans="1:51" s="211" customFormat="1" x14ac:dyDescent="0.25">
      <c r="A860" s="211" t="s">
        <v>3857</v>
      </c>
      <c r="B860" s="211" t="s">
        <v>3857</v>
      </c>
      <c r="C860" s="211" t="str">
        <f t="shared" si="522"/>
        <v>US Service Charge Discount by Customer Care</v>
      </c>
      <c r="D860" s="211" t="str">
        <f t="shared" si="523"/>
        <v>Réduction des frais de service aux États-Unis par service à la clientèle</v>
      </c>
      <c r="E860" s="211" t="str">
        <f t="shared" si="524"/>
        <v/>
      </c>
      <c r="F860" s="211" t="str">
        <f t="shared" si="525"/>
        <v>US Service Charge Discount by Customer Care</v>
      </c>
      <c r="G860" s="211" t="str">
        <f t="shared" si="526"/>
        <v>Réduction des frais de service aux États-Unis par service à la clientèle</v>
      </c>
      <c r="H860" s="211" t="str">
        <f t="shared" si="527"/>
        <v>US Service Charge Discount by Customer Care</v>
      </c>
      <c r="I860" s="211" t="str">
        <f t="shared" si="557"/>
        <v>Réduction des frais de service aux États-Unis par service à la clientèle</v>
      </c>
      <c r="J860" s="211" t="str">
        <f t="shared" si="528"/>
        <v/>
      </c>
      <c r="K860" s="211" t="str">
        <f t="shared" si="529"/>
        <v/>
      </c>
      <c r="L860" s="211" t="str">
        <f t="shared" si="558"/>
        <v>Service</v>
      </c>
      <c r="M860" s="211" t="str">
        <f t="shared" si="530"/>
        <v>NO</v>
      </c>
      <c r="N860" s="211" t="str">
        <f t="shared" si="531"/>
        <v>Product</v>
      </c>
      <c r="O860" s="211" t="str">
        <f t="shared" si="532"/>
        <v>Promotion</v>
      </c>
      <c r="P860" s="211" t="str">
        <f t="shared" si="533"/>
        <v>One Time</v>
      </c>
      <c r="Q860" s="349">
        <v>43930</v>
      </c>
      <c r="R860" s="349"/>
      <c r="S860" s="211" t="str">
        <f t="shared" si="534"/>
        <v>NO</v>
      </c>
      <c r="T860" s="211" t="str">
        <f t="shared" si="535"/>
        <v>NO</v>
      </c>
      <c r="U860" s="211" t="str">
        <f t="shared" si="536"/>
        <v>NO</v>
      </c>
      <c r="V860" s="211" t="str">
        <f t="shared" si="537"/>
        <v>NO</v>
      </c>
      <c r="W860" s="211" t="str">
        <f t="shared" si="538"/>
        <v>NO</v>
      </c>
      <c r="X860" s="211">
        <v>0</v>
      </c>
      <c r="Y860" s="211" t="s">
        <v>3277</v>
      </c>
      <c r="Z860" s="211" t="s">
        <v>3275</v>
      </c>
      <c r="AA860" s="211" t="s">
        <v>3319</v>
      </c>
      <c r="AB860" s="211" t="s">
        <v>3286</v>
      </c>
      <c r="AC860" s="211" t="s">
        <v>3286</v>
      </c>
      <c r="AD860" s="211" t="s">
        <v>3320</v>
      </c>
      <c r="AE860" s="211" t="str">
        <f t="shared" si="539"/>
        <v>Service</v>
      </c>
      <c r="AF860" s="211" t="str">
        <f t="shared" si="540"/>
        <v>Service</v>
      </c>
      <c r="AG860" s="211" t="str">
        <f t="shared" si="541"/>
        <v>USDISCSCARE</v>
      </c>
      <c r="AH860" s="211" t="str">
        <f t="shared" si="561"/>
        <v/>
      </c>
      <c r="AI860" s="211" t="str">
        <f t="shared" si="542"/>
        <v/>
      </c>
      <c r="AJ860" s="211" t="str">
        <f t="shared" si="543"/>
        <v/>
      </c>
      <c r="AK860" s="211" t="str">
        <f t="shared" si="544"/>
        <v/>
      </c>
      <c r="AL860" s="211" t="str">
        <f t="shared" si="545"/>
        <v/>
      </c>
      <c r="AM860" s="211" t="str">
        <f t="shared" si="546"/>
        <v>Offer</v>
      </c>
      <c r="AN860" s="211" t="str">
        <f t="shared" si="547"/>
        <v>No</v>
      </c>
      <c r="AO860" s="211" t="str">
        <f t="shared" si="548"/>
        <v>Yes</v>
      </c>
      <c r="AP860" s="211" t="str">
        <f t="shared" si="549"/>
        <v>No</v>
      </c>
      <c r="AQ860" s="211" t="str">
        <f t="shared" si="550"/>
        <v/>
      </c>
      <c r="AR860" s="211" t="str">
        <f t="shared" si="551"/>
        <v/>
      </c>
      <c r="AS860" s="211" t="str">
        <f t="shared" si="552"/>
        <v/>
      </c>
      <c r="AT860" s="211" t="str">
        <f t="shared" si="553"/>
        <v>NO</v>
      </c>
      <c r="AU860" s="211" t="str">
        <f t="shared" si="554"/>
        <v/>
      </c>
      <c r="AV860" s="211" t="str">
        <f t="shared" si="555"/>
        <v/>
      </c>
      <c r="AW860" s="211" t="str">
        <f t="shared" si="556"/>
        <v/>
      </c>
      <c r="AX860" s="211" t="str">
        <f t="shared" si="559"/>
        <v>NO</v>
      </c>
      <c r="AY860" s="125" t="str">
        <f t="shared" si="560"/>
        <v/>
      </c>
    </row>
    <row r="861" spans="1:51" s="211" customFormat="1" x14ac:dyDescent="0.25">
      <c r="A861" s="211" t="s">
        <v>3858</v>
      </c>
      <c r="B861" s="211" t="s">
        <v>3858</v>
      </c>
      <c r="C861" s="211" t="str">
        <f t="shared" si="522"/>
        <v>US Service Charge Discounted by Service</v>
      </c>
      <c r="D861" s="211" t="str">
        <f t="shared" si="523"/>
        <v>Frais de service américains réduits par service</v>
      </c>
      <c r="E861" s="211" t="str">
        <f t="shared" si="524"/>
        <v/>
      </c>
      <c r="F861" s="211" t="str">
        <f t="shared" si="525"/>
        <v>US Service Charge Discounted by Service</v>
      </c>
      <c r="G861" s="211" t="str">
        <f t="shared" si="526"/>
        <v>Frais de service américains réduits par service</v>
      </c>
      <c r="H861" s="211" t="str">
        <f t="shared" si="527"/>
        <v>US Service Charge Discounted by Service</v>
      </c>
      <c r="I861" s="211" t="str">
        <f t="shared" si="557"/>
        <v>Frais de service américains réduits par service</v>
      </c>
      <c r="J861" s="211" t="str">
        <f t="shared" si="528"/>
        <v/>
      </c>
      <c r="K861" s="211" t="str">
        <f t="shared" si="529"/>
        <v/>
      </c>
      <c r="L861" s="211" t="str">
        <f t="shared" si="558"/>
        <v>Service</v>
      </c>
      <c r="M861" s="211" t="str">
        <f t="shared" si="530"/>
        <v>NO</v>
      </c>
      <c r="N861" s="211" t="str">
        <f t="shared" si="531"/>
        <v>Product</v>
      </c>
      <c r="O861" s="211" t="str">
        <f t="shared" si="532"/>
        <v>Promotion</v>
      </c>
      <c r="P861" s="211" t="str">
        <f t="shared" si="533"/>
        <v>One Time</v>
      </c>
      <c r="Q861" s="349">
        <v>43930</v>
      </c>
      <c r="R861" s="349"/>
      <c r="S861" s="211" t="str">
        <f t="shared" si="534"/>
        <v>NO</v>
      </c>
      <c r="T861" s="211" t="str">
        <f t="shared" si="535"/>
        <v>NO</v>
      </c>
      <c r="U861" s="211" t="str">
        <f t="shared" si="536"/>
        <v>NO</v>
      </c>
      <c r="V861" s="211" t="str">
        <f t="shared" si="537"/>
        <v>NO</v>
      </c>
      <c r="W861" s="211" t="str">
        <f t="shared" si="538"/>
        <v>NO</v>
      </c>
      <c r="X861" s="211">
        <v>0</v>
      </c>
      <c r="Y861" s="211" t="s">
        <v>3277</v>
      </c>
      <c r="Z861" s="211" t="s">
        <v>3275</v>
      </c>
      <c r="AA861" s="211" t="s">
        <v>3319</v>
      </c>
      <c r="AB861" s="211" t="s">
        <v>3286</v>
      </c>
      <c r="AC861" s="211" t="s">
        <v>3286</v>
      </c>
      <c r="AD861" s="211" t="s">
        <v>3320</v>
      </c>
      <c r="AE861" s="211" t="str">
        <f t="shared" si="539"/>
        <v>Service</v>
      </c>
      <c r="AF861" s="211" t="str">
        <f t="shared" si="540"/>
        <v>Service</v>
      </c>
      <c r="AG861" s="211" t="str">
        <f t="shared" si="541"/>
        <v>USDISCSRV</v>
      </c>
      <c r="AH861" s="211" t="str">
        <f t="shared" si="561"/>
        <v/>
      </c>
      <c r="AI861" s="211" t="str">
        <f t="shared" si="542"/>
        <v/>
      </c>
      <c r="AJ861" s="211" t="str">
        <f t="shared" si="543"/>
        <v/>
      </c>
      <c r="AK861" s="211" t="str">
        <f t="shared" si="544"/>
        <v/>
      </c>
      <c r="AL861" s="211" t="str">
        <f t="shared" si="545"/>
        <v/>
      </c>
      <c r="AM861" s="211" t="str">
        <f t="shared" si="546"/>
        <v>Offer</v>
      </c>
      <c r="AN861" s="211" t="str">
        <f t="shared" si="547"/>
        <v>No</v>
      </c>
      <c r="AO861" s="211" t="str">
        <f t="shared" si="548"/>
        <v>Yes</v>
      </c>
      <c r="AP861" s="211" t="str">
        <f t="shared" si="549"/>
        <v>No</v>
      </c>
      <c r="AQ861" s="211" t="str">
        <f t="shared" si="550"/>
        <v/>
      </c>
      <c r="AR861" s="211" t="str">
        <f t="shared" si="551"/>
        <v/>
      </c>
      <c r="AS861" s="211" t="str">
        <f t="shared" si="552"/>
        <v/>
      </c>
      <c r="AT861" s="211" t="str">
        <f t="shared" si="553"/>
        <v>NO</v>
      </c>
      <c r="AU861" s="211" t="str">
        <f t="shared" si="554"/>
        <v/>
      </c>
      <c r="AV861" s="211" t="str">
        <f t="shared" si="555"/>
        <v/>
      </c>
      <c r="AW861" s="211" t="str">
        <f t="shared" si="556"/>
        <v/>
      </c>
      <c r="AX861" s="211" t="str">
        <f t="shared" si="559"/>
        <v>NO</v>
      </c>
      <c r="AY861" s="125" t="str">
        <f t="shared" si="560"/>
        <v/>
      </c>
    </row>
    <row r="862" spans="1:51" s="211" customFormat="1" x14ac:dyDescent="0.25">
      <c r="A862" s="211" t="s">
        <v>3859</v>
      </c>
      <c r="B862" s="211" t="s">
        <v>3859</v>
      </c>
      <c r="C862" s="211" t="str">
        <f t="shared" si="522"/>
        <v>US DPK Upgrade Service Charge Discount</v>
      </c>
      <c r="D862" s="211" t="str">
        <f t="shared" si="523"/>
        <v>Réduction des frais de mise à niveau du DPK aux États-Unis</v>
      </c>
      <c r="E862" s="211" t="str">
        <f t="shared" si="524"/>
        <v/>
      </c>
      <c r="F862" s="211" t="str">
        <f t="shared" si="525"/>
        <v>US DPK Upgrade Service Charge Discount</v>
      </c>
      <c r="G862" s="211" t="str">
        <f t="shared" si="526"/>
        <v>Réduction des frais de mise à niveau du DPK aux États-Unis</v>
      </c>
      <c r="H862" s="211" t="str">
        <f t="shared" si="527"/>
        <v>US DPK Upgrade Service Charge Discount</v>
      </c>
      <c r="I862" s="211" t="str">
        <f t="shared" si="557"/>
        <v>Réduction des frais de mise à niveau du DPK aux États-Unis</v>
      </c>
      <c r="J862" s="211" t="str">
        <f t="shared" si="528"/>
        <v/>
      </c>
      <c r="K862" s="211" t="str">
        <f t="shared" si="529"/>
        <v/>
      </c>
      <c r="L862" s="211" t="str">
        <f t="shared" si="558"/>
        <v>Service</v>
      </c>
      <c r="M862" s="211" t="str">
        <f t="shared" si="530"/>
        <v>NO</v>
      </c>
      <c r="N862" s="211" t="str">
        <f t="shared" si="531"/>
        <v>Product</v>
      </c>
      <c r="O862" s="211" t="str">
        <f t="shared" si="532"/>
        <v>Promotion</v>
      </c>
      <c r="P862" s="211" t="str">
        <f t="shared" si="533"/>
        <v>One Time</v>
      </c>
      <c r="Q862" s="349">
        <v>43930</v>
      </c>
      <c r="R862" s="349"/>
      <c r="S862" s="211" t="str">
        <f t="shared" si="534"/>
        <v>NO</v>
      </c>
      <c r="T862" s="211" t="str">
        <f t="shared" si="535"/>
        <v>NO</v>
      </c>
      <c r="U862" s="211" t="str">
        <f t="shared" si="536"/>
        <v>NO</v>
      </c>
      <c r="V862" s="211" t="str">
        <f t="shared" si="537"/>
        <v>NO</v>
      </c>
      <c r="W862" s="211" t="str">
        <f t="shared" si="538"/>
        <v>NO</v>
      </c>
      <c r="X862" s="211">
        <v>0</v>
      </c>
      <c r="Y862" s="211" t="s">
        <v>3277</v>
      </c>
      <c r="Z862" s="211" t="s">
        <v>3275</v>
      </c>
      <c r="AA862" s="211" t="s">
        <v>3319</v>
      </c>
      <c r="AB862" s="211" t="s">
        <v>3286</v>
      </c>
      <c r="AC862" s="211" t="s">
        <v>3286</v>
      </c>
      <c r="AD862" s="211" t="s">
        <v>3320</v>
      </c>
      <c r="AE862" s="211" t="str">
        <f t="shared" si="539"/>
        <v>Service</v>
      </c>
      <c r="AF862" s="211" t="str">
        <f t="shared" si="540"/>
        <v>Service</v>
      </c>
      <c r="AG862" s="211" t="str">
        <f t="shared" si="541"/>
        <v>USDISDPKSRV</v>
      </c>
      <c r="AH862" s="211" t="str">
        <f t="shared" si="561"/>
        <v/>
      </c>
      <c r="AI862" s="211" t="str">
        <f t="shared" si="542"/>
        <v/>
      </c>
      <c r="AJ862" s="211" t="str">
        <f t="shared" si="543"/>
        <v/>
      </c>
      <c r="AK862" s="211" t="str">
        <f t="shared" si="544"/>
        <v/>
      </c>
      <c r="AL862" s="211" t="str">
        <f t="shared" si="545"/>
        <v/>
      </c>
      <c r="AM862" s="211" t="str">
        <f t="shared" si="546"/>
        <v>Offer</v>
      </c>
      <c r="AN862" s="211" t="str">
        <f t="shared" si="547"/>
        <v>No</v>
      </c>
      <c r="AO862" s="211" t="str">
        <f t="shared" si="548"/>
        <v>Yes</v>
      </c>
      <c r="AP862" s="211" t="str">
        <f t="shared" si="549"/>
        <v>No</v>
      </c>
      <c r="AQ862" s="211" t="str">
        <f t="shared" si="550"/>
        <v/>
      </c>
      <c r="AR862" s="211" t="str">
        <f t="shared" si="551"/>
        <v/>
      </c>
      <c r="AS862" s="211" t="str">
        <f t="shared" si="552"/>
        <v/>
      </c>
      <c r="AT862" s="211" t="str">
        <f t="shared" si="553"/>
        <v>NO</v>
      </c>
      <c r="AU862" s="211" t="str">
        <f t="shared" si="554"/>
        <v/>
      </c>
      <c r="AV862" s="211" t="str">
        <f t="shared" si="555"/>
        <v/>
      </c>
      <c r="AW862" s="211" t="str">
        <f t="shared" si="556"/>
        <v/>
      </c>
      <c r="AX862" s="211" t="str">
        <f t="shared" si="559"/>
        <v>NO</v>
      </c>
      <c r="AY862" s="125" t="str">
        <f t="shared" si="560"/>
        <v/>
      </c>
    </row>
    <row r="863" spans="1:51" s="211" customFormat="1" x14ac:dyDescent="0.25">
      <c r="A863" s="211" t="s">
        <v>3803</v>
      </c>
      <c r="B863" s="211" t="s">
        <v>3803</v>
      </c>
      <c r="C863" s="211" t="str">
        <f t="shared" si="522"/>
        <v>US FL  State Tax</v>
      </c>
      <c r="D863" s="211" t="str">
        <f t="shared" si="523"/>
        <v>Taxe d’État FL des États-Unis</v>
      </c>
      <c r="E863" s="211" t="str">
        <f t="shared" si="524"/>
        <v/>
      </c>
      <c r="F863" s="211" t="str">
        <f t="shared" si="525"/>
        <v>US FL  State Tax</v>
      </c>
      <c r="G863" s="211" t="str">
        <f t="shared" si="526"/>
        <v>Taxe d’État FL des États-Unis</v>
      </c>
      <c r="H863" s="211" t="str">
        <f t="shared" si="527"/>
        <v>US FL  State Tax</v>
      </c>
      <c r="I863" s="211" t="str">
        <f t="shared" si="557"/>
        <v>Taxe d’État FL des États-Unis</v>
      </c>
      <c r="J863" s="211" t="str">
        <f t="shared" si="528"/>
        <v/>
      </c>
      <c r="K863" s="211" t="str">
        <f t="shared" si="529"/>
        <v/>
      </c>
      <c r="L863" s="211" t="str">
        <f t="shared" si="558"/>
        <v>Service</v>
      </c>
      <c r="M863" s="211" t="str">
        <f t="shared" si="530"/>
        <v>NO</v>
      </c>
      <c r="N863" s="211" t="str">
        <f t="shared" si="531"/>
        <v>Product</v>
      </c>
      <c r="O863" s="211" t="str">
        <f t="shared" si="532"/>
        <v>Service</v>
      </c>
      <c r="P863" s="211" t="str">
        <f t="shared" si="533"/>
        <v>One Time</v>
      </c>
      <c r="Q863" s="349">
        <v>43930</v>
      </c>
      <c r="R863" s="349"/>
      <c r="S863" s="211" t="str">
        <f t="shared" si="534"/>
        <v>NO</v>
      </c>
      <c r="T863" s="211" t="str">
        <f t="shared" si="535"/>
        <v>NO</v>
      </c>
      <c r="U863" s="211" t="str">
        <f t="shared" si="536"/>
        <v>NO</v>
      </c>
      <c r="V863" s="211" t="str">
        <f t="shared" si="537"/>
        <v>NO</v>
      </c>
      <c r="W863" s="211" t="str">
        <f t="shared" si="538"/>
        <v>NO</v>
      </c>
      <c r="X863" s="211">
        <v>0</v>
      </c>
      <c r="Y863" s="211" t="s">
        <v>3277</v>
      </c>
      <c r="Z863" s="211" t="s">
        <v>3275</v>
      </c>
      <c r="AA863" s="211" t="s">
        <v>3319</v>
      </c>
      <c r="AB863" s="211" t="s">
        <v>3286</v>
      </c>
      <c r="AC863" s="211" t="s">
        <v>3286</v>
      </c>
      <c r="AD863" s="211" t="s">
        <v>3320</v>
      </c>
      <c r="AE863" s="211">
        <f t="shared" si="539"/>
        <v>0</v>
      </c>
      <c r="AF863" s="211" t="str">
        <f t="shared" si="540"/>
        <v>Service</v>
      </c>
      <c r="AG863" s="211" t="str">
        <f t="shared" si="541"/>
        <v/>
      </c>
      <c r="AH863" s="211" t="str">
        <f t="shared" si="561"/>
        <v/>
      </c>
      <c r="AI863" s="211" t="str">
        <f t="shared" si="542"/>
        <v/>
      </c>
      <c r="AJ863" s="211" t="str">
        <f t="shared" si="543"/>
        <v/>
      </c>
      <c r="AK863" s="211" t="str">
        <f t="shared" si="544"/>
        <v/>
      </c>
      <c r="AL863" s="211" t="str">
        <f t="shared" si="545"/>
        <v/>
      </c>
      <c r="AM863" s="211" t="str">
        <f t="shared" si="546"/>
        <v/>
      </c>
      <c r="AN863" s="211" t="str">
        <f t="shared" si="547"/>
        <v>No</v>
      </c>
      <c r="AO863" s="211" t="str">
        <f t="shared" si="548"/>
        <v>Yes</v>
      </c>
      <c r="AP863" s="211" t="str">
        <f t="shared" si="549"/>
        <v>No</v>
      </c>
      <c r="AQ863" s="211" t="str">
        <f t="shared" si="550"/>
        <v/>
      </c>
      <c r="AR863" s="211" t="str">
        <f t="shared" si="551"/>
        <v/>
      </c>
      <c r="AS863" s="211" t="str">
        <f t="shared" si="552"/>
        <v/>
      </c>
      <c r="AT863" s="211" t="str">
        <f t="shared" si="553"/>
        <v/>
      </c>
      <c r="AU863" s="211" t="str">
        <f t="shared" si="554"/>
        <v/>
      </c>
      <c r="AV863" s="211" t="str">
        <f t="shared" si="555"/>
        <v/>
      </c>
      <c r="AW863" s="211" t="str">
        <f t="shared" si="556"/>
        <v/>
      </c>
      <c r="AX863" s="211" t="str">
        <f t="shared" si="559"/>
        <v>NO</v>
      </c>
      <c r="AY863" s="125" t="str">
        <f t="shared" si="560"/>
        <v/>
      </c>
    </row>
    <row r="864" spans="1:51" s="211" customFormat="1" x14ac:dyDescent="0.25">
      <c r="A864" s="211" t="s">
        <v>3804</v>
      </c>
      <c r="B864" s="211" t="s">
        <v>3804</v>
      </c>
      <c r="C864" s="211" t="str">
        <f t="shared" si="522"/>
        <v>US NC State Tax</v>
      </c>
      <c r="D864" s="211" t="str">
        <f t="shared" si="523"/>
        <v>Taxe d’État NC des États-Unis</v>
      </c>
      <c r="E864" s="211" t="str">
        <f t="shared" si="524"/>
        <v/>
      </c>
      <c r="F864" s="211" t="str">
        <f t="shared" si="525"/>
        <v>US NC State Tax</v>
      </c>
      <c r="G864" s="211" t="str">
        <f t="shared" si="526"/>
        <v>Taxe d’État NC des États-Unis</v>
      </c>
      <c r="H864" s="211" t="str">
        <f t="shared" si="527"/>
        <v>US NC State Tax</v>
      </c>
      <c r="I864" s="211" t="str">
        <f t="shared" si="557"/>
        <v>Taxe d’État NC des États-Unis</v>
      </c>
      <c r="J864" s="211" t="str">
        <f t="shared" si="528"/>
        <v/>
      </c>
      <c r="K864" s="211" t="str">
        <f t="shared" si="529"/>
        <v/>
      </c>
      <c r="L864" s="211" t="str">
        <f t="shared" si="558"/>
        <v>Service</v>
      </c>
      <c r="M864" s="211" t="str">
        <f t="shared" si="530"/>
        <v>NO</v>
      </c>
      <c r="N864" s="211" t="str">
        <f t="shared" si="531"/>
        <v>Product</v>
      </c>
      <c r="O864" s="211" t="str">
        <f t="shared" si="532"/>
        <v>Service</v>
      </c>
      <c r="P864" s="211" t="str">
        <f t="shared" si="533"/>
        <v>One Time</v>
      </c>
      <c r="Q864" s="349">
        <v>43930</v>
      </c>
      <c r="R864" s="349"/>
      <c r="S864" s="211" t="str">
        <f t="shared" si="534"/>
        <v>NO</v>
      </c>
      <c r="T864" s="211" t="str">
        <f t="shared" si="535"/>
        <v>NO</v>
      </c>
      <c r="U864" s="211" t="str">
        <f t="shared" si="536"/>
        <v>NO</v>
      </c>
      <c r="V864" s="211" t="str">
        <f t="shared" si="537"/>
        <v>NO</v>
      </c>
      <c r="W864" s="211" t="str">
        <f t="shared" si="538"/>
        <v>NO</v>
      </c>
      <c r="X864" s="211">
        <v>0</v>
      </c>
      <c r="Y864" s="211" t="s">
        <v>3277</v>
      </c>
      <c r="Z864" s="211" t="s">
        <v>3275</v>
      </c>
      <c r="AA864" s="211" t="s">
        <v>3319</v>
      </c>
      <c r="AB864" s="211" t="s">
        <v>3286</v>
      </c>
      <c r="AC864" s="211" t="s">
        <v>3286</v>
      </c>
      <c r="AD864" s="211" t="s">
        <v>3320</v>
      </c>
      <c r="AE864" s="211">
        <f t="shared" si="539"/>
        <v>0</v>
      </c>
      <c r="AF864" s="211" t="str">
        <f t="shared" si="540"/>
        <v>Service</v>
      </c>
      <c r="AG864" s="211" t="str">
        <f t="shared" si="541"/>
        <v/>
      </c>
      <c r="AH864" s="211" t="str">
        <f t="shared" si="561"/>
        <v/>
      </c>
      <c r="AI864" s="211" t="str">
        <f t="shared" si="542"/>
        <v/>
      </c>
      <c r="AJ864" s="211" t="str">
        <f t="shared" si="543"/>
        <v/>
      </c>
      <c r="AK864" s="211" t="str">
        <f t="shared" si="544"/>
        <v/>
      </c>
      <c r="AL864" s="211" t="str">
        <f t="shared" si="545"/>
        <v/>
      </c>
      <c r="AM864" s="211" t="str">
        <f t="shared" si="546"/>
        <v/>
      </c>
      <c r="AN864" s="211" t="str">
        <f t="shared" si="547"/>
        <v>No</v>
      </c>
      <c r="AO864" s="211" t="str">
        <f t="shared" si="548"/>
        <v>Yes</v>
      </c>
      <c r="AP864" s="211" t="str">
        <f t="shared" si="549"/>
        <v>No</v>
      </c>
      <c r="AQ864" s="211" t="str">
        <f t="shared" si="550"/>
        <v/>
      </c>
      <c r="AR864" s="211" t="str">
        <f t="shared" si="551"/>
        <v/>
      </c>
      <c r="AS864" s="211" t="str">
        <f t="shared" si="552"/>
        <v/>
      </c>
      <c r="AT864" s="211" t="str">
        <f t="shared" si="553"/>
        <v/>
      </c>
      <c r="AU864" s="211" t="str">
        <f t="shared" si="554"/>
        <v/>
      </c>
      <c r="AV864" s="211" t="str">
        <f t="shared" si="555"/>
        <v/>
      </c>
      <c r="AW864" s="211" t="str">
        <f t="shared" si="556"/>
        <v/>
      </c>
      <c r="AX864" s="211" t="str">
        <f t="shared" si="559"/>
        <v>NO</v>
      </c>
      <c r="AY864" s="125" t="str">
        <f t="shared" si="560"/>
        <v/>
      </c>
    </row>
    <row r="865" spans="1:51" s="211" customFormat="1" x14ac:dyDescent="0.25">
      <c r="A865" s="211" t="s">
        <v>3860</v>
      </c>
      <c r="B865" s="211" t="s">
        <v>3860</v>
      </c>
      <c r="C865" s="211" t="str">
        <f t="shared" si="522"/>
        <v>Service Charge</v>
      </c>
      <c r="D865" s="211" t="str">
        <f t="shared" si="523"/>
        <v>Frais de service</v>
      </c>
      <c r="E865" s="211" t="str">
        <f t="shared" si="524"/>
        <v/>
      </c>
      <c r="F865" s="211" t="str">
        <f t="shared" si="525"/>
        <v>Service Charge</v>
      </c>
      <c r="G865" s="211" t="str">
        <f t="shared" si="526"/>
        <v>Frais de service</v>
      </c>
      <c r="H865" s="211" t="str">
        <f t="shared" si="527"/>
        <v>Service Charge</v>
      </c>
      <c r="I865" s="211" t="str">
        <f t="shared" si="557"/>
        <v>Frais de service</v>
      </c>
      <c r="J865" s="211" t="str">
        <f t="shared" si="528"/>
        <v/>
      </c>
      <c r="K865" s="211" t="str">
        <f t="shared" si="529"/>
        <v/>
      </c>
      <c r="L865" s="211" t="str">
        <f t="shared" si="558"/>
        <v>Service</v>
      </c>
      <c r="M865" s="211" t="str">
        <f t="shared" si="530"/>
        <v>NO</v>
      </c>
      <c r="N865" s="211" t="str">
        <f t="shared" si="531"/>
        <v>Product</v>
      </c>
      <c r="O865" s="211" t="str">
        <f t="shared" si="532"/>
        <v>Service</v>
      </c>
      <c r="P865" s="211" t="str">
        <f t="shared" si="533"/>
        <v>One Time</v>
      </c>
      <c r="Q865" s="349">
        <v>43930</v>
      </c>
      <c r="R865" s="349"/>
      <c r="S865" s="211" t="str">
        <f t="shared" si="534"/>
        <v>NO</v>
      </c>
      <c r="T865" s="211" t="str">
        <f t="shared" si="535"/>
        <v>NO</v>
      </c>
      <c r="U865" s="211" t="str">
        <f t="shared" si="536"/>
        <v>NO</v>
      </c>
      <c r="V865" s="211" t="str">
        <f t="shared" si="537"/>
        <v>NO</v>
      </c>
      <c r="W865" s="211" t="str">
        <f t="shared" si="538"/>
        <v>NO</v>
      </c>
      <c r="X865" s="211">
        <v>0</v>
      </c>
      <c r="Y865" s="211" t="s">
        <v>3277</v>
      </c>
      <c r="Z865" s="211" t="s">
        <v>3275</v>
      </c>
      <c r="AA865" s="211" t="s">
        <v>3319</v>
      </c>
      <c r="AB865" s="211" t="s">
        <v>3286</v>
      </c>
      <c r="AC865" s="211" t="s">
        <v>3286</v>
      </c>
      <c r="AD865" s="211" t="s">
        <v>3320</v>
      </c>
      <c r="AE865" s="211">
        <f t="shared" si="539"/>
        <v>0</v>
      </c>
      <c r="AF865" s="211" t="str">
        <f t="shared" si="540"/>
        <v>Service</v>
      </c>
      <c r="AG865" s="211" t="str">
        <f t="shared" si="541"/>
        <v/>
      </c>
      <c r="AH865" s="211" t="str">
        <f t="shared" si="561"/>
        <v/>
      </c>
      <c r="AI865" s="211" t="str">
        <f t="shared" si="542"/>
        <v/>
      </c>
      <c r="AJ865" s="211" t="str">
        <f t="shared" si="543"/>
        <v/>
      </c>
      <c r="AK865" s="211" t="str">
        <f t="shared" si="544"/>
        <v/>
      </c>
      <c r="AL865" s="211" t="str">
        <f t="shared" si="545"/>
        <v/>
      </c>
      <c r="AM865" s="211" t="str">
        <f t="shared" si="546"/>
        <v/>
      </c>
      <c r="AN865" s="211" t="str">
        <f t="shared" si="547"/>
        <v>No</v>
      </c>
      <c r="AO865" s="211" t="str">
        <f t="shared" si="548"/>
        <v>Yes</v>
      </c>
      <c r="AP865" s="211" t="str">
        <f t="shared" si="549"/>
        <v>No</v>
      </c>
      <c r="AQ865" s="211" t="str">
        <f t="shared" si="550"/>
        <v/>
      </c>
      <c r="AR865" s="211" t="str">
        <f t="shared" si="551"/>
        <v/>
      </c>
      <c r="AS865" s="211" t="str">
        <f t="shared" si="552"/>
        <v/>
      </c>
      <c r="AT865" s="211" t="str">
        <f t="shared" si="553"/>
        <v/>
      </c>
      <c r="AU865" s="211" t="str">
        <f t="shared" si="554"/>
        <v/>
      </c>
      <c r="AV865" s="211" t="str">
        <f t="shared" si="555"/>
        <v/>
      </c>
      <c r="AW865" s="211" t="str">
        <f t="shared" si="556"/>
        <v/>
      </c>
      <c r="AX865" s="211" t="str">
        <f t="shared" si="559"/>
        <v>NO</v>
      </c>
      <c r="AY865" s="125" t="str">
        <f t="shared" si="560"/>
        <v/>
      </c>
    </row>
    <row r="866" spans="1:51" s="211" customFormat="1" x14ac:dyDescent="0.25">
      <c r="A866" s="211" t="s">
        <v>3805</v>
      </c>
      <c r="B866" s="211" t="s">
        <v>3805</v>
      </c>
      <c r="C866" s="211" t="str">
        <f t="shared" si="522"/>
        <v>VALASSIS-Postcard -3 Months NC Monitoring</v>
      </c>
      <c r="D866" s="211" t="str">
        <f t="shared" si="523"/>
        <v>VALASSIS-Carte postale -3 mois de surveillance NC</v>
      </c>
      <c r="E866" s="211" t="str">
        <f t="shared" si="524"/>
        <v/>
      </c>
      <c r="F866" s="211" t="str">
        <f t="shared" si="525"/>
        <v>VALASSIS-Postcard -3 Months NC Monitoring</v>
      </c>
      <c r="G866" s="211" t="str">
        <f t="shared" si="526"/>
        <v>VALASSIS-Carte postale -3 mois de surveillance NC</v>
      </c>
      <c r="H866" s="211" t="str">
        <f t="shared" si="527"/>
        <v>VALASSIS-Postcard -3 Months NC Monitoring</v>
      </c>
      <c r="I866" s="211" t="str">
        <f t="shared" si="557"/>
        <v>VALASSIS-Carte postale -3 mois de surveillance NC</v>
      </c>
      <c r="J866" s="211" t="str">
        <f t="shared" si="528"/>
        <v/>
      </c>
      <c r="K866" s="211" t="str">
        <f t="shared" si="529"/>
        <v/>
      </c>
      <c r="L866" s="211" t="str">
        <f t="shared" si="558"/>
        <v>Service</v>
      </c>
      <c r="M866" s="211" t="str">
        <f t="shared" si="530"/>
        <v>NO</v>
      </c>
      <c r="N866" s="211" t="str">
        <f t="shared" si="531"/>
        <v>Product</v>
      </c>
      <c r="O866" s="211" t="str">
        <f t="shared" si="532"/>
        <v>Promotion</v>
      </c>
      <c r="P866" s="211" t="str">
        <f t="shared" si="533"/>
        <v>One Time</v>
      </c>
      <c r="Q866" s="349">
        <v>43930</v>
      </c>
      <c r="R866" s="349"/>
      <c r="S866" s="211" t="str">
        <f t="shared" si="534"/>
        <v>NO</v>
      </c>
      <c r="T866" s="211" t="str">
        <f t="shared" si="535"/>
        <v>NO</v>
      </c>
      <c r="U866" s="211" t="str">
        <f t="shared" si="536"/>
        <v>NO</v>
      </c>
      <c r="V866" s="211" t="str">
        <f t="shared" si="537"/>
        <v>NO</v>
      </c>
      <c r="W866" s="211" t="str">
        <f t="shared" si="538"/>
        <v>NO</v>
      </c>
      <c r="X866" s="211">
        <v>0</v>
      </c>
      <c r="Y866" s="211" t="s">
        <v>3277</v>
      </c>
      <c r="Z866" s="211" t="s">
        <v>3275</v>
      </c>
      <c r="AA866" s="211" t="s">
        <v>3319</v>
      </c>
      <c r="AB866" s="211" t="s">
        <v>3286</v>
      </c>
      <c r="AC866" s="211" t="s">
        <v>3286</v>
      </c>
      <c r="AD866" s="211" t="s">
        <v>3320</v>
      </c>
      <c r="AE866" s="211" t="str">
        <f t="shared" si="539"/>
        <v>Service</v>
      </c>
      <c r="AF866" s="211" t="str">
        <f t="shared" si="540"/>
        <v>Service</v>
      </c>
      <c r="AG866" s="211" t="str">
        <f t="shared" si="541"/>
        <v>VALASSIS</v>
      </c>
      <c r="AH866" s="211" t="str">
        <f t="shared" si="561"/>
        <v/>
      </c>
      <c r="AI866" s="211" t="str">
        <f t="shared" si="542"/>
        <v>YES</v>
      </c>
      <c r="AJ866" s="211">
        <f t="shared" si="543"/>
        <v>3</v>
      </c>
      <c r="AK866" s="211" t="str">
        <f t="shared" si="544"/>
        <v/>
      </c>
      <c r="AL866" s="211" t="str">
        <f t="shared" si="545"/>
        <v/>
      </c>
      <c r="AM866" s="211" t="str">
        <f t="shared" si="546"/>
        <v>Offer</v>
      </c>
      <c r="AN866" s="211" t="str">
        <f t="shared" si="547"/>
        <v>No</v>
      </c>
      <c r="AO866" s="211" t="str">
        <f t="shared" si="548"/>
        <v>Yes</v>
      </c>
      <c r="AP866" s="211" t="str">
        <f t="shared" si="549"/>
        <v>No</v>
      </c>
      <c r="AQ866" s="211" t="str">
        <f t="shared" si="550"/>
        <v/>
      </c>
      <c r="AR866" s="211" t="str">
        <f t="shared" si="551"/>
        <v/>
      </c>
      <c r="AS866" s="211" t="str">
        <f t="shared" si="552"/>
        <v/>
      </c>
      <c r="AT866" s="211" t="str">
        <f t="shared" si="553"/>
        <v>NO</v>
      </c>
      <c r="AU866" s="211" t="str">
        <f t="shared" si="554"/>
        <v/>
      </c>
      <c r="AV866" s="211" t="str">
        <f t="shared" si="555"/>
        <v/>
      </c>
      <c r="AW866" s="211" t="str">
        <f t="shared" si="556"/>
        <v/>
      </c>
      <c r="AX866" s="211" t="str">
        <f t="shared" si="559"/>
        <v>NO</v>
      </c>
      <c r="AY866" s="125" t="str">
        <f t="shared" si="560"/>
        <v/>
      </c>
    </row>
    <row r="867" spans="1:51" s="211" customFormat="1" x14ac:dyDescent="0.25">
      <c r="A867" s="211" t="s">
        <v>3806</v>
      </c>
      <c r="B867" s="211" t="s">
        <v>3806</v>
      </c>
      <c r="C867" s="211" t="str">
        <f t="shared" si="522"/>
        <v>VALPAK - 2 Months NC Monitoring</v>
      </c>
      <c r="D867" s="211" t="str">
        <f t="shared" si="523"/>
        <v>VALPAK - Surveillance NC de 2 mois</v>
      </c>
      <c r="E867" s="211" t="str">
        <f t="shared" si="524"/>
        <v/>
      </c>
      <c r="F867" s="211" t="str">
        <f t="shared" si="525"/>
        <v>VALPAK - 2 Months NC Monitoring</v>
      </c>
      <c r="G867" s="211" t="str">
        <f t="shared" si="526"/>
        <v>VALPAK - Surveillance NC de 2 mois</v>
      </c>
      <c r="H867" s="211" t="str">
        <f t="shared" si="527"/>
        <v>VALPAK - 2 Months NC Monitoring</v>
      </c>
      <c r="I867" s="211" t="str">
        <f t="shared" si="557"/>
        <v>VALPAK - Surveillance NC de 2 mois</v>
      </c>
      <c r="J867" s="211" t="str">
        <f t="shared" si="528"/>
        <v/>
      </c>
      <c r="K867" s="211" t="str">
        <f t="shared" si="529"/>
        <v/>
      </c>
      <c r="L867" s="211" t="str">
        <f t="shared" si="558"/>
        <v>Service</v>
      </c>
      <c r="M867" s="211" t="str">
        <f t="shared" si="530"/>
        <v>NO</v>
      </c>
      <c r="N867" s="211" t="str">
        <f t="shared" si="531"/>
        <v>Product</v>
      </c>
      <c r="O867" s="211" t="str">
        <f t="shared" si="532"/>
        <v>Promotion</v>
      </c>
      <c r="P867" s="211" t="str">
        <f t="shared" si="533"/>
        <v>One Time</v>
      </c>
      <c r="Q867" s="349">
        <v>43930</v>
      </c>
      <c r="R867" s="349"/>
      <c r="S867" s="211" t="str">
        <f t="shared" si="534"/>
        <v>NO</v>
      </c>
      <c r="T867" s="211" t="str">
        <f t="shared" si="535"/>
        <v>NO</v>
      </c>
      <c r="U867" s="211" t="str">
        <f t="shared" si="536"/>
        <v>NO</v>
      </c>
      <c r="V867" s="211" t="str">
        <f t="shared" si="537"/>
        <v>NO</v>
      </c>
      <c r="W867" s="211" t="str">
        <f t="shared" si="538"/>
        <v>NO</v>
      </c>
      <c r="X867" s="211">
        <v>0</v>
      </c>
      <c r="Y867" s="211" t="s">
        <v>3277</v>
      </c>
      <c r="Z867" s="211" t="s">
        <v>3275</v>
      </c>
      <c r="AA867" s="211" t="s">
        <v>3319</v>
      </c>
      <c r="AB867" s="211" t="s">
        <v>3286</v>
      </c>
      <c r="AC867" s="211" t="s">
        <v>3286</v>
      </c>
      <c r="AD867" s="211" t="s">
        <v>3320</v>
      </c>
      <c r="AE867" s="211" t="str">
        <f t="shared" si="539"/>
        <v>Service</v>
      </c>
      <c r="AF867" s="211" t="str">
        <f t="shared" si="540"/>
        <v>Service</v>
      </c>
      <c r="AG867" s="211" t="str">
        <f t="shared" si="541"/>
        <v>VALPAK</v>
      </c>
      <c r="AH867" s="211" t="str">
        <f t="shared" si="561"/>
        <v/>
      </c>
      <c r="AI867" s="211" t="str">
        <f t="shared" si="542"/>
        <v>YES</v>
      </c>
      <c r="AJ867" s="211">
        <f t="shared" si="543"/>
        <v>2</v>
      </c>
      <c r="AK867" s="211" t="str">
        <f t="shared" si="544"/>
        <v/>
      </c>
      <c r="AL867" s="211" t="str">
        <f t="shared" si="545"/>
        <v/>
      </c>
      <c r="AM867" s="211" t="str">
        <f t="shared" si="546"/>
        <v>Offer</v>
      </c>
      <c r="AN867" s="211" t="str">
        <f t="shared" si="547"/>
        <v>No</v>
      </c>
      <c r="AO867" s="211" t="str">
        <f t="shared" si="548"/>
        <v>Yes</v>
      </c>
      <c r="AP867" s="211" t="str">
        <f t="shared" si="549"/>
        <v>No</v>
      </c>
      <c r="AQ867" s="211" t="str">
        <f t="shared" si="550"/>
        <v/>
      </c>
      <c r="AR867" s="211" t="str">
        <f t="shared" si="551"/>
        <v/>
      </c>
      <c r="AS867" s="211" t="str">
        <f t="shared" si="552"/>
        <v/>
      </c>
      <c r="AT867" s="211" t="str">
        <f t="shared" si="553"/>
        <v>NO</v>
      </c>
      <c r="AU867" s="211" t="str">
        <f t="shared" si="554"/>
        <v/>
      </c>
      <c r="AV867" s="211" t="str">
        <f t="shared" si="555"/>
        <v/>
      </c>
      <c r="AW867" s="211" t="str">
        <f t="shared" si="556"/>
        <v/>
      </c>
      <c r="AX867" s="211" t="str">
        <f t="shared" si="559"/>
        <v>NO</v>
      </c>
      <c r="AY867" s="125" t="str">
        <f t="shared" si="560"/>
        <v/>
      </c>
    </row>
    <row r="868" spans="1:51" s="211" customFormat="1" x14ac:dyDescent="0.25">
      <c r="A868" s="211" t="s">
        <v>3807</v>
      </c>
      <c r="B868" s="211" t="s">
        <v>3807</v>
      </c>
      <c r="C868" s="211" t="str">
        <f t="shared" si="522"/>
        <v>VR Service for Additiional Camera-Com_B</v>
      </c>
      <c r="D868" s="211" t="str">
        <f t="shared" si="523"/>
        <v>Service de VR pour caméra supplémentaire-COMB - AlarmForce</v>
      </c>
      <c r="E868" s="211" t="str">
        <f t="shared" si="524"/>
        <v/>
      </c>
      <c r="F868" s="211" t="str">
        <f t="shared" si="525"/>
        <v>VR Service for Additiional Camera-Com_B</v>
      </c>
      <c r="G868" s="211" t="str">
        <f t="shared" si="526"/>
        <v>Service de VR pour caméra supplémentaire-COMB - AlarmForce</v>
      </c>
      <c r="H868" s="211" t="str">
        <f t="shared" si="527"/>
        <v>VR Service for Additiional Camera-Com_B</v>
      </c>
      <c r="I868" s="211" t="str">
        <f t="shared" si="557"/>
        <v>Service de VR pour caméra supplémentaire-COMB - AlarmForce</v>
      </c>
      <c r="J868" s="211" t="str">
        <f t="shared" si="528"/>
        <v/>
      </c>
      <c r="K868" s="211" t="str">
        <f t="shared" si="529"/>
        <v>CRMR</v>
      </c>
      <c r="L868" s="211" t="str">
        <f t="shared" si="558"/>
        <v>Service</v>
      </c>
      <c r="M868" s="211" t="str">
        <f t="shared" si="530"/>
        <v>NO</v>
      </c>
      <c r="N868" s="211" t="str">
        <f t="shared" si="531"/>
        <v>Product</v>
      </c>
      <c r="O868" s="211" t="str">
        <f t="shared" si="532"/>
        <v>Service</v>
      </c>
      <c r="P868" s="211" t="str">
        <f t="shared" si="533"/>
        <v>RMR</v>
      </c>
      <c r="Q868" s="349">
        <v>43930</v>
      </c>
      <c r="R868" s="349"/>
      <c r="S868" s="211" t="str">
        <f t="shared" si="534"/>
        <v>NO</v>
      </c>
      <c r="T868" s="211" t="str">
        <f t="shared" si="535"/>
        <v>NO</v>
      </c>
      <c r="U868" s="211" t="str">
        <f t="shared" si="536"/>
        <v>NO</v>
      </c>
      <c r="V868" s="211" t="str">
        <f t="shared" si="537"/>
        <v>NO</v>
      </c>
      <c r="W868" s="211" t="str">
        <f t="shared" si="538"/>
        <v>NO</v>
      </c>
      <c r="X868" s="211">
        <v>0</v>
      </c>
      <c r="Y868" s="211" t="s">
        <v>3277</v>
      </c>
      <c r="Z868" s="211" t="s">
        <v>3275</v>
      </c>
      <c r="AA868" s="211" t="s">
        <v>3319</v>
      </c>
      <c r="AB868" s="211" t="s">
        <v>3286</v>
      </c>
      <c r="AC868" s="211" t="s">
        <v>3286</v>
      </c>
      <c r="AD868" s="211" t="s">
        <v>3320</v>
      </c>
      <c r="AE868" s="211" t="str">
        <f t="shared" si="539"/>
        <v>Service</v>
      </c>
      <c r="AF868" s="211" t="str">
        <f t="shared" si="540"/>
        <v>Service</v>
      </c>
      <c r="AG868" s="211" t="str">
        <f t="shared" si="541"/>
        <v/>
      </c>
      <c r="AH868" s="211" t="str">
        <f t="shared" si="561"/>
        <v/>
      </c>
      <c r="AI868" s="211" t="str">
        <f t="shared" si="542"/>
        <v/>
      </c>
      <c r="AJ868" s="211" t="str">
        <f t="shared" si="543"/>
        <v/>
      </c>
      <c r="AK868" s="211" t="str">
        <f t="shared" si="544"/>
        <v/>
      </c>
      <c r="AL868" s="211" t="str">
        <f t="shared" si="545"/>
        <v/>
      </c>
      <c r="AM868" s="211" t="str">
        <f t="shared" si="546"/>
        <v/>
      </c>
      <c r="AN868" s="211" t="str">
        <f t="shared" si="547"/>
        <v>No</v>
      </c>
      <c r="AO868" s="211" t="str">
        <f t="shared" si="548"/>
        <v>Yes</v>
      </c>
      <c r="AP868" s="211" t="str">
        <f t="shared" si="549"/>
        <v>No</v>
      </c>
      <c r="AQ868" s="211" t="str">
        <f t="shared" si="550"/>
        <v/>
      </c>
      <c r="AR868" s="211" t="str">
        <f t="shared" si="551"/>
        <v/>
      </c>
      <c r="AS868" s="211" t="str">
        <f t="shared" si="552"/>
        <v/>
      </c>
      <c r="AT868" s="211" t="str">
        <f t="shared" si="553"/>
        <v/>
      </c>
      <c r="AU868" s="211" t="str">
        <f t="shared" si="554"/>
        <v/>
      </c>
      <c r="AV868" s="211" t="str">
        <f t="shared" si="555"/>
        <v/>
      </c>
      <c r="AW868" s="211" t="str">
        <f t="shared" si="556"/>
        <v/>
      </c>
      <c r="AX868" s="211" t="str">
        <f t="shared" si="559"/>
        <v>NO</v>
      </c>
      <c r="AY868" s="125" t="str">
        <f t="shared" si="560"/>
        <v/>
      </c>
    </row>
    <row r="869" spans="1:51" s="211" customFormat="1" x14ac:dyDescent="0.25">
      <c r="A869" s="211" t="s">
        <v>2368</v>
      </c>
      <c r="B869" s="211" t="s">
        <v>2368</v>
      </c>
      <c r="C869" s="211" t="str">
        <f t="shared" si="522"/>
        <v>AlarmFlood Valve Shutoff</v>
      </c>
      <c r="D869" s="211" t="str">
        <f t="shared" si="523"/>
        <v>Arrêt de la valve AlarmFlood</v>
      </c>
      <c r="E869" s="211" t="str">
        <f t="shared" si="524"/>
        <v/>
      </c>
      <c r="F869" s="211" t="str">
        <f t="shared" si="525"/>
        <v>AlarmFlood Valve Shutoff</v>
      </c>
      <c r="G869" s="211" t="str">
        <f t="shared" si="526"/>
        <v>Arrêt de la valve AlarmFlood</v>
      </c>
      <c r="H869" s="211" t="str">
        <f t="shared" si="527"/>
        <v>AlarmFlood Valve Shutoff</v>
      </c>
      <c r="I869" s="211" t="str">
        <f t="shared" si="557"/>
        <v>Arrêt de la valve AlarmFlood</v>
      </c>
      <c r="J869" s="211" t="str">
        <f t="shared" si="528"/>
        <v/>
      </c>
      <c r="K869" s="211" t="str">
        <f t="shared" si="529"/>
        <v/>
      </c>
      <c r="L869" s="211" t="str">
        <f t="shared" si="558"/>
        <v>Inventory</v>
      </c>
      <c r="M869" s="211" t="str">
        <f t="shared" si="530"/>
        <v>NO</v>
      </c>
      <c r="N869" s="211" t="str">
        <f t="shared" si="531"/>
        <v>product</v>
      </c>
      <c r="O869" s="211" t="str">
        <f t="shared" si="532"/>
        <v>Misc</v>
      </c>
      <c r="P869" s="211" t="str">
        <f t="shared" si="533"/>
        <v>One Time</v>
      </c>
      <c r="Q869" s="349">
        <v>43930</v>
      </c>
      <c r="R869" s="349"/>
      <c r="S869" s="211" t="str">
        <f t="shared" si="534"/>
        <v>YES</v>
      </c>
      <c r="T869" s="211" t="str">
        <f t="shared" si="535"/>
        <v>NO</v>
      </c>
      <c r="U869" s="211" t="str">
        <f t="shared" si="536"/>
        <v>NO</v>
      </c>
      <c r="V869" s="211" t="str">
        <f t="shared" si="537"/>
        <v>NO</v>
      </c>
      <c r="W869" s="211" t="str">
        <f t="shared" si="538"/>
        <v>NO</v>
      </c>
      <c r="X869" s="211">
        <v>0</v>
      </c>
      <c r="Y869" s="211" t="s">
        <v>3277</v>
      </c>
      <c r="Z869" s="211" t="s">
        <v>3275</v>
      </c>
      <c r="AA869" s="211" t="s">
        <v>3319</v>
      </c>
      <c r="AB869" s="211" t="s">
        <v>3286</v>
      </c>
      <c r="AC869" s="211" t="s">
        <v>3286</v>
      </c>
      <c r="AD869" s="211" t="s">
        <v>3320</v>
      </c>
      <c r="AE869" s="211">
        <f t="shared" si="539"/>
        <v>0</v>
      </c>
      <c r="AF869" s="211" t="str">
        <f t="shared" si="540"/>
        <v/>
      </c>
      <c r="AG869" s="211" t="str">
        <f t="shared" si="541"/>
        <v/>
      </c>
      <c r="AH869" s="211" t="str">
        <f t="shared" si="561"/>
        <v/>
      </c>
      <c r="AI869" s="211" t="str">
        <f t="shared" si="542"/>
        <v/>
      </c>
      <c r="AJ869" s="211" t="str">
        <f t="shared" si="543"/>
        <v/>
      </c>
      <c r="AK869" s="211" t="str">
        <f t="shared" si="544"/>
        <v/>
      </c>
      <c r="AL869" s="211" t="str">
        <f t="shared" si="545"/>
        <v/>
      </c>
      <c r="AM869" s="211" t="str">
        <f t="shared" si="546"/>
        <v/>
      </c>
      <c r="AN869" s="211" t="str">
        <f t="shared" si="547"/>
        <v>No</v>
      </c>
      <c r="AO869" s="211" t="str">
        <f t="shared" si="548"/>
        <v>Yes</v>
      </c>
      <c r="AP869" s="211" t="str">
        <f t="shared" si="549"/>
        <v>No</v>
      </c>
      <c r="AQ869" s="211" t="str">
        <f t="shared" si="550"/>
        <v/>
      </c>
      <c r="AR869" s="211" t="str">
        <f t="shared" si="551"/>
        <v/>
      </c>
      <c r="AS869" s="211" t="str">
        <f t="shared" si="552"/>
        <v/>
      </c>
      <c r="AT869" s="211" t="str">
        <f t="shared" si="553"/>
        <v/>
      </c>
      <c r="AU869" s="211" t="str">
        <f t="shared" si="554"/>
        <v/>
      </c>
      <c r="AV869" s="211" t="str">
        <f t="shared" si="555"/>
        <v/>
      </c>
      <c r="AW869" s="211" t="str">
        <f t="shared" si="556"/>
        <v/>
      </c>
      <c r="AX869" s="211" t="str">
        <f t="shared" si="559"/>
        <v>NO</v>
      </c>
      <c r="AY869" s="125" t="str">
        <f t="shared" si="560"/>
        <v/>
      </c>
    </row>
    <row r="870" spans="1:51" s="211" customFormat="1" x14ac:dyDescent="0.25">
      <c r="A870" s="211" t="s">
        <v>2369</v>
      </c>
      <c r="B870" s="211" t="s">
        <v>2369</v>
      </c>
      <c r="C870" s="211" t="str">
        <f t="shared" si="522"/>
        <v>Velcro (box)</v>
      </c>
      <c r="D870" s="211" t="str">
        <f t="shared" si="523"/>
        <v>Velcro (boîte)</v>
      </c>
      <c r="E870" s="211" t="str">
        <f t="shared" si="524"/>
        <v/>
      </c>
      <c r="F870" s="211" t="str">
        <f t="shared" si="525"/>
        <v>Velcro (box)</v>
      </c>
      <c r="G870" s="211" t="str">
        <f t="shared" si="526"/>
        <v>Velcro (boîte)</v>
      </c>
      <c r="H870" s="211" t="str">
        <f t="shared" si="527"/>
        <v>Velcro (box)</v>
      </c>
      <c r="I870" s="211" t="str">
        <f t="shared" si="557"/>
        <v>Velcro (boîte)</v>
      </c>
      <c r="J870" s="211" t="str">
        <f t="shared" si="528"/>
        <v/>
      </c>
      <c r="K870" s="211" t="str">
        <f t="shared" si="529"/>
        <v>VELCRO</v>
      </c>
      <c r="L870" s="211" t="str">
        <f t="shared" si="558"/>
        <v>Inventory</v>
      </c>
      <c r="M870" s="211" t="str">
        <f t="shared" si="530"/>
        <v>NO</v>
      </c>
      <c r="N870" s="211" t="str">
        <f t="shared" si="531"/>
        <v>Product</v>
      </c>
      <c r="O870" s="211" t="str">
        <f t="shared" si="532"/>
        <v>Misc</v>
      </c>
      <c r="P870" s="211" t="str">
        <f t="shared" si="533"/>
        <v>One Time</v>
      </c>
      <c r="Q870" s="349">
        <v>43930</v>
      </c>
      <c r="R870" s="349"/>
      <c r="S870" s="211" t="str">
        <f t="shared" si="534"/>
        <v>NO</v>
      </c>
      <c r="T870" s="211" t="str">
        <f t="shared" si="535"/>
        <v>NO</v>
      </c>
      <c r="U870" s="211" t="str">
        <f t="shared" si="536"/>
        <v>NO</v>
      </c>
      <c r="V870" s="211" t="str">
        <f t="shared" si="537"/>
        <v>NO</v>
      </c>
      <c r="W870" s="211" t="str">
        <f t="shared" si="538"/>
        <v>NO</v>
      </c>
      <c r="X870" s="211">
        <v>0</v>
      </c>
      <c r="Y870" s="211" t="s">
        <v>3277</v>
      </c>
      <c r="Z870" s="211" t="s">
        <v>3275</v>
      </c>
      <c r="AA870" s="211" t="s">
        <v>3319</v>
      </c>
      <c r="AB870" s="211" t="s">
        <v>3286</v>
      </c>
      <c r="AC870" s="211" t="s">
        <v>3286</v>
      </c>
      <c r="AD870" s="211" t="s">
        <v>3320</v>
      </c>
      <c r="AE870" s="211" t="str">
        <f t="shared" si="539"/>
        <v>VELCRO</v>
      </c>
      <c r="AF870" s="211" t="str">
        <f t="shared" si="540"/>
        <v/>
      </c>
      <c r="AG870" s="211" t="str">
        <f t="shared" si="541"/>
        <v/>
      </c>
      <c r="AH870" s="211" t="str">
        <f t="shared" si="561"/>
        <v/>
      </c>
      <c r="AI870" s="211" t="str">
        <f t="shared" si="542"/>
        <v/>
      </c>
      <c r="AJ870" s="211" t="str">
        <f t="shared" si="543"/>
        <v/>
      </c>
      <c r="AK870" s="211" t="str">
        <f t="shared" si="544"/>
        <v/>
      </c>
      <c r="AL870" s="211" t="str">
        <f t="shared" si="545"/>
        <v/>
      </c>
      <c r="AM870" s="211" t="str">
        <f t="shared" si="546"/>
        <v/>
      </c>
      <c r="AN870" s="211" t="str">
        <f t="shared" si="547"/>
        <v>No</v>
      </c>
      <c r="AO870" s="211" t="str">
        <f t="shared" si="548"/>
        <v>Yes</v>
      </c>
      <c r="AP870" s="211" t="str">
        <f t="shared" si="549"/>
        <v>No</v>
      </c>
      <c r="AQ870" s="211" t="str">
        <f t="shared" si="550"/>
        <v/>
      </c>
      <c r="AR870" s="211" t="str">
        <f t="shared" si="551"/>
        <v/>
      </c>
      <c r="AS870" s="211" t="str">
        <f t="shared" si="552"/>
        <v/>
      </c>
      <c r="AT870" s="211" t="str">
        <f t="shared" si="553"/>
        <v/>
      </c>
      <c r="AU870" s="211" t="str">
        <f t="shared" si="554"/>
        <v/>
      </c>
      <c r="AV870" s="211" t="str">
        <f t="shared" si="555"/>
        <v/>
      </c>
      <c r="AW870" s="211" t="str">
        <f t="shared" si="556"/>
        <v/>
      </c>
      <c r="AX870" s="211" t="str">
        <f t="shared" si="559"/>
        <v>NO</v>
      </c>
      <c r="AY870" s="125" t="str">
        <f t="shared" si="560"/>
        <v/>
      </c>
    </row>
    <row r="871" spans="1:51" s="211" customFormat="1" x14ac:dyDescent="0.25">
      <c r="A871" s="211" t="s">
        <v>3861</v>
      </c>
      <c r="B871" s="211" t="s">
        <v>3861</v>
      </c>
      <c r="C871" s="211" t="str">
        <f t="shared" si="522"/>
        <v>Video System w/Repeater</v>
      </c>
      <c r="D871" s="211" t="str">
        <f t="shared" si="523"/>
        <v>Système vidéo w/Repeater</v>
      </c>
      <c r="E871" s="211" t="str">
        <f t="shared" si="524"/>
        <v/>
      </c>
      <c r="F871" s="211" t="str">
        <f t="shared" si="525"/>
        <v>Video System w/Repeater</v>
      </c>
      <c r="G871" s="211" t="str">
        <f t="shared" si="526"/>
        <v>Système vidéo w/Repeater</v>
      </c>
      <c r="H871" s="211" t="str">
        <f t="shared" si="527"/>
        <v>Video System w/Repeater</v>
      </c>
      <c r="I871" s="211" t="str">
        <f t="shared" si="557"/>
        <v>Système vidéo w/Repeater</v>
      </c>
      <c r="J871" s="211" t="str">
        <f t="shared" si="528"/>
        <v/>
      </c>
      <c r="K871" s="211" t="str">
        <f t="shared" si="529"/>
        <v/>
      </c>
      <c r="L871" s="211" t="str">
        <f t="shared" si="558"/>
        <v>Inventory</v>
      </c>
      <c r="M871" s="211" t="str">
        <f t="shared" si="530"/>
        <v>NO</v>
      </c>
      <c r="N871" s="211" t="str">
        <f t="shared" si="531"/>
        <v>Product</v>
      </c>
      <c r="O871" s="211" t="str">
        <f t="shared" si="532"/>
        <v>Panel</v>
      </c>
      <c r="P871" s="211" t="str">
        <f t="shared" si="533"/>
        <v>One Time</v>
      </c>
      <c r="Q871" s="349">
        <v>43930</v>
      </c>
      <c r="R871" s="349"/>
      <c r="S871" s="211" t="str">
        <f t="shared" si="534"/>
        <v>YES</v>
      </c>
      <c r="T871" s="211" t="str">
        <f t="shared" si="535"/>
        <v>NO</v>
      </c>
      <c r="U871" s="211" t="str">
        <f t="shared" si="536"/>
        <v>NO</v>
      </c>
      <c r="V871" s="211" t="str">
        <f t="shared" si="537"/>
        <v>NO</v>
      </c>
      <c r="W871" s="211" t="str">
        <f t="shared" si="538"/>
        <v>NO</v>
      </c>
      <c r="X871" s="211">
        <v>0</v>
      </c>
      <c r="Y871" s="211" t="s">
        <v>3277</v>
      </c>
      <c r="Z871" s="211" t="s">
        <v>3275</v>
      </c>
      <c r="AA871" s="211" t="s">
        <v>3319</v>
      </c>
      <c r="AB871" s="211" t="s">
        <v>3286</v>
      </c>
      <c r="AC871" s="211" t="s">
        <v>3286</v>
      </c>
      <c r="AD871" s="211" t="s">
        <v>3320</v>
      </c>
      <c r="AE871" s="211">
        <f t="shared" si="539"/>
        <v>0</v>
      </c>
      <c r="AF871" s="211" t="str">
        <f t="shared" si="540"/>
        <v>Service</v>
      </c>
      <c r="AG871" s="211" t="str">
        <f t="shared" si="541"/>
        <v/>
      </c>
      <c r="AH871" s="211" t="str">
        <f t="shared" si="561"/>
        <v/>
      </c>
      <c r="AI871" s="211" t="str">
        <f t="shared" si="542"/>
        <v/>
      </c>
      <c r="AJ871" s="211" t="str">
        <f t="shared" si="543"/>
        <v/>
      </c>
      <c r="AK871" s="211" t="str">
        <f t="shared" si="544"/>
        <v/>
      </c>
      <c r="AL871" s="211" t="str">
        <f t="shared" si="545"/>
        <v/>
      </c>
      <c r="AM871" s="211" t="str">
        <f t="shared" si="546"/>
        <v/>
      </c>
      <c r="AN871" s="211" t="str">
        <f t="shared" si="547"/>
        <v>No</v>
      </c>
      <c r="AO871" s="211" t="str">
        <f t="shared" si="548"/>
        <v>Yes</v>
      </c>
      <c r="AP871" s="211" t="str">
        <f t="shared" si="549"/>
        <v>No</v>
      </c>
      <c r="AQ871" s="211" t="str">
        <f t="shared" si="550"/>
        <v/>
      </c>
      <c r="AR871" s="211" t="str">
        <f t="shared" si="551"/>
        <v/>
      </c>
      <c r="AS871" s="211" t="str">
        <f t="shared" si="552"/>
        <v/>
      </c>
      <c r="AT871" s="211" t="str">
        <f t="shared" si="553"/>
        <v/>
      </c>
      <c r="AU871" s="211" t="str">
        <f t="shared" si="554"/>
        <v/>
      </c>
      <c r="AV871" s="211" t="str">
        <f t="shared" si="555"/>
        <v/>
      </c>
      <c r="AW871" s="211" t="str">
        <f t="shared" si="556"/>
        <v/>
      </c>
      <c r="AX871" s="211" t="str">
        <f t="shared" si="559"/>
        <v>NO</v>
      </c>
      <c r="AY871" s="125" t="str">
        <f t="shared" si="560"/>
        <v/>
      </c>
    </row>
    <row r="872" spans="1:51" s="211" customFormat="1" x14ac:dyDescent="0.25">
      <c r="A872" s="211" t="s">
        <v>3714</v>
      </c>
      <c r="B872" s="211" t="s">
        <v>3714</v>
      </c>
      <c r="C872" s="211" t="str">
        <f t="shared" si="522"/>
        <v>VR Service Fee Adjustments</v>
      </c>
      <c r="D872" s="211" t="str">
        <f t="shared" si="523"/>
        <v>Ajustements des frais de service VR</v>
      </c>
      <c r="E872" s="211" t="str">
        <f t="shared" si="524"/>
        <v/>
      </c>
      <c r="F872" s="211" t="str">
        <f t="shared" si="525"/>
        <v>VR Service Fee Adjustments</v>
      </c>
      <c r="G872" s="211" t="str">
        <f t="shared" si="526"/>
        <v>Ajustements des frais de service VR</v>
      </c>
      <c r="H872" s="211" t="str">
        <f t="shared" si="527"/>
        <v>VR Service Fee Adjustments</v>
      </c>
      <c r="I872" s="211" t="str">
        <f t="shared" si="557"/>
        <v>Ajustements des frais de service VR</v>
      </c>
      <c r="J872" s="211" t="str">
        <f t="shared" si="528"/>
        <v/>
      </c>
      <c r="K872" s="211" t="str">
        <f t="shared" si="529"/>
        <v/>
      </c>
      <c r="L872" s="211" t="str">
        <f t="shared" si="558"/>
        <v>Service</v>
      </c>
      <c r="M872" s="211" t="str">
        <f t="shared" si="530"/>
        <v>NO</v>
      </c>
      <c r="N872" s="211" t="str">
        <f t="shared" si="531"/>
        <v>Product</v>
      </c>
      <c r="O872" s="211" t="str">
        <f t="shared" si="532"/>
        <v>Promotion</v>
      </c>
      <c r="P872" s="211" t="str">
        <f t="shared" si="533"/>
        <v>One Time</v>
      </c>
      <c r="Q872" s="349">
        <v>43930</v>
      </c>
      <c r="R872" s="349"/>
      <c r="S872" s="211" t="str">
        <f t="shared" si="534"/>
        <v>NO</v>
      </c>
      <c r="T872" s="211" t="str">
        <f t="shared" si="535"/>
        <v>NO</v>
      </c>
      <c r="U872" s="211" t="str">
        <f t="shared" si="536"/>
        <v>NO</v>
      </c>
      <c r="V872" s="211" t="str">
        <f t="shared" si="537"/>
        <v>NO</v>
      </c>
      <c r="W872" s="211" t="str">
        <f t="shared" si="538"/>
        <v>NO</v>
      </c>
      <c r="X872" s="211">
        <v>0</v>
      </c>
      <c r="Y872" s="211" t="s">
        <v>3277</v>
      </c>
      <c r="Z872" s="211" t="s">
        <v>3275</v>
      </c>
      <c r="AA872" s="211" t="s">
        <v>3319</v>
      </c>
      <c r="AB872" s="211" t="s">
        <v>3286</v>
      </c>
      <c r="AC872" s="211" t="s">
        <v>3286</v>
      </c>
      <c r="AD872" s="211" t="s">
        <v>3320</v>
      </c>
      <c r="AE872" s="211" t="str">
        <f t="shared" si="539"/>
        <v>Service</v>
      </c>
      <c r="AF872" s="211" t="str">
        <f t="shared" si="540"/>
        <v>Service</v>
      </c>
      <c r="AG872" s="211" t="str">
        <f t="shared" si="541"/>
        <v>VRADJ</v>
      </c>
      <c r="AH872" s="211" t="str">
        <f t="shared" si="561"/>
        <v/>
      </c>
      <c r="AI872" s="211" t="str">
        <f t="shared" si="542"/>
        <v/>
      </c>
      <c r="AJ872" s="211" t="str">
        <f t="shared" si="543"/>
        <v/>
      </c>
      <c r="AK872" s="211" t="str">
        <f t="shared" si="544"/>
        <v/>
      </c>
      <c r="AL872" s="211" t="str">
        <f t="shared" si="545"/>
        <v/>
      </c>
      <c r="AM872" s="211" t="str">
        <f t="shared" si="546"/>
        <v>Offer</v>
      </c>
      <c r="AN872" s="211" t="str">
        <f t="shared" si="547"/>
        <v>No</v>
      </c>
      <c r="AO872" s="211" t="str">
        <f t="shared" si="548"/>
        <v>Yes</v>
      </c>
      <c r="AP872" s="211" t="str">
        <f t="shared" si="549"/>
        <v>No</v>
      </c>
      <c r="AQ872" s="211" t="str">
        <f t="shared" si="550"/>
        <v/>
      </c>
      <c r="AR872" s="211" t="str">
        <f t="shared" si="551"/>
        <v/>
      </c>
      <c r="AS872" s="211" t="str">
        <f t="shared" si="552"/>
        <v/>
      </c>
      <c r="AT872" s="211" t="str">
        <f t="shared" si="553"/>
        <v>NO</v>
      </c>
      <c r="AU872" s="211" t="str">
        <f t="shared" si="554"/>
        <v/>
      </c>
      <c r="AV872" s="211" t="str">
        <f t="shared" si="555"/>
        <v/>
      </c>
      <c r="AW872" s="211" t="str">
        <f t="shared" si="556"/>
        <v/>
      </c>
      <c r="AX872" s="211" t="str">
        <f t="shared" si="559"/>
        <v>NO</v>
      </c>
      <c r="AY872" s="125" t="str">
        <f t="shared" si="560"/>
        <v/>
      </c>
    </row>
    <row r="873" spans="1:51" s="211" customFormat="1" x14ac:dyDescent="0.25">
      <c r="A873" s="211" t="s">
        <v>3809</v>
      </c>
      <c r="B873" s="211" t="s">
        <v>3809</v>
      </c>
      <c r="C873" s="211" t="str">
        <f t="shared" si="522"/>
        <v>VR Service for Additiional Camera</v>
      </c>
      <c r="D873" s="211" t="str">
        <f t="shared" si="523"/>
        <v>VR Service pour la caméra supplémentaire - AlarmForce</v>
      </c>
      <c r="E873" s="211" t="str">
        <f t="shared" si="524"/>
        <v/>
      </c>
      <c r="F873" s="211" t="str">
        <f t="shared" si="525"/>
        <v>VR Service for Additiional Camera</v>
      </c>
      <c r="G873" s="211" t="str">
        <f t="shared" si="526"/>
        <v>VR Service pour la caméra supplémentaire - AlarmForce</v>
      </c>
      <c r="H873" s="211" t="str">
        <f t="shared" si="527"/>
        <v>VR Service for Additiional Camera</v>
      </c>
      <c r="I873" s="211" t="str">
        <f t="shared" si="557"/>
        <v>VR Service pour la caméra supplémentaire - AlarmForce</v>
      </c>
      <c r="J873" s="211" t="str">
        <f t="shared" si="528"/>
        <v/>
      </c>
      <c r="K873" s="211" t="str">
        <f t="shared" si="529"/>
        <v>CRMR</v>
      </c>
      <c r="L873" s="211" t="str">
        <f t="shared" si="558"/>
        <v>Service</v>
      </c>
      <c r="M873" s="211" t="str">
        <f t="shared" si="530"/>
        <v>NO</v>
      </c>
      <c r="N873" s="211" t="str">
        <f t="shared" si="531"/>
        <v>Product</v>
      </c>
      <c r="O873" s="211" t="str">
        <f t="shared" si="532"/>
        <v>Service</v>
      </c>
      <c r="P873" s="211" t="str">
        <f t="shared" si="533"/>
        <v>RMR</v>
      </c>
      <c r="Q873" s="349">
        <v>43930</v>
      </c>
      <c r="R873" s="349"/>
      <c r="S873" s="211" t="str">
        <f t="shared" si="534"/>
        <v>NO</v>
      </c>
      <c r="T873" s="211" t="str">
        <f t="shared" si="535"/>
        <v>NO</v>
      </c>
      <c r="U873" s="211" t="str">
        <f t="shared" si="536"/>
        <v>NO</v>
      </c>
      <c r="V873" s="211" t="str">
        <f t="shared" si="537"/>
        <v>NO</v>
      </c>
      <c r="W873" s="211" t="str">
        <f t="shared" si="538"/>
        <v>NO</v>
      </c>
      <c r="X873" s="211">
        <v>0</v>
      </c>
      <c r="Y873" s="211" t="s">
        <v>3277</v>
      </c>
      <c r="Z873" s="211" t="s">
        <v>3275</v>
      </c>
      <c r="AA873" s="211" t="s">
        <v>3319</v>
      </c>
      <c r="AB873" s="211" t="s">
        <v>3286</v>
      </c>
      <c r="AC873" s="211" t="s">
        <v>3286</v>
      </c>
      <c r="AD873" s="211" t="s">
        <v>3320</v>
      </c>
      <c r="AE873" s="211" t="str">
        <f t="shared" si="539"/>
        <v>Service</v>
      </c>
      <c r="AF873" s="211" t="str">
        <f t="shared" si="540"/>
        <v>Service</v>
      </c>
      <c r="AG873" s="211" t="str">
        <f t="shared" si="541"/>
        <v/>
      </c>
      <c r="AH873" s="211" t="str">
        <f t="shared" si="561"/>
        <v/>
      </c>
      <c r="AI873" s="211" t="str">
        <f t="shared" si="542"/>
        <v/>
      </c>
      <c r="AJ873" s="211" t="str">
        <f t="shared" si="543"/>
        <v/>
      </c>
      <c r="AK873" s="211" t="str">
        <f t="shared" si="544"/>
        <v/>
      </c>
      <c r="AL873" s="211" t="str">
        <f t="shared" si="545"/>
        <v/>
      </c>
      <c r="AM873" s="211" t="str">
        <f t="shared" si="546"/>
        <v/>
      </c>
      <c r="AN873" s="211" t="str">
        <f t="shared" si="547"/>
        <v>No</v>
      </c>
      <c r="AO873" s="211" t="str">
        <f t="shared" si="548"/>
        <v>Yes</v>
      </c>
      <c r="AP873" s="211" t="str">
        <f t="shared" si="549"/>
        <v>No</v>
      </c>
      <c r="AQ873" s="211" t="str">
        <f t="shared" si="550"/>
        <v/>
      </c>
      <c r="AR873" s="211" t="str">
        <f t="shared" si="551"/>
        <v/>
      </c>
      <c r="AS873" s="211" t="str">
        <f t="shared" si="552"/>
        <v/>
      </c>
      <c r="AT873" s="211" t="str">
        <f t="shared" si="553"/>
        <v/>
      </c>
      <c r="AU873" s="211" t="str">
        <f t="shared" si="554"/>
        <v/>
      </c>
      <c r="AV873" s="211" t="str">
        <f t="shared" si="555"/>
        <v/>
      </c>
      <c r="AW873" s="211" t="str">
        <f t="shared" si="556"/>
        <v/>
      </c>
      <c r="AX873" s="211" t="str">
        <f t="shared" si="559"/>
        <v>NO</v>
      </c>
      <c r="AY873" s="125" t="str">
        <f t="shared" si="560"/>
        <v/>
      </c>
    </row>
    <row r="874" spans="1:51" s="211" customFormat="1" x14ac:dyDescent="0.25">
      <c r="A874" s="211" t="s">
        <v>3715</v>
      </c>
      <c r="B874" s="211" t="s">
        <v>3715</v>
      </c>
      <c r="C874" s="211" t="str">
        <f t="shared" si="522"/>
        <v>Video Relay Service Credit offered by CCR</v>
      </c>
      <c r="D874" s="211" t="str">
        <f t="shared" si="523"/>
        <v>Crédit de service relais vidéo offert par CCR</v>
      </c>
      <c r="E874" s="211" t="str">
        <f t="shared" si="524"/>
        <v/>
      </c>
      <c r="F874" s="211" t="str">
        <f t="shared" si="525"/>
        <v>Video Relay Service Credit offered by CCR</v>
      </c>
      <c r="G874" s="211" t="str">
        <f t="shared" si="526"/>
        <v>Crédit de service relais vidéo offert par CCR</v>
      </c>
      <c r="H874" s="211" t="str">
        <f t="shared" si="527"/>
        <v>Video Relay Service Credit offered by CCR</v>
      </c>
      <c r="I874" s="211" t="str">
        <f t="shared" si="557"/>
        <v>Crédit de service relais vidéo offert par CCR</v>
      </c>
      <c r="J874" s="211" t="str">
        <f t="shared" si="528"/>
        <v/>
      </c>
      <c r="K874" s="211" t="str">
        <f t="shared" si="529"/>
        <v/>
      </c>
      <c r="L874" s="211" t="str">
        <f t="shared" si="558"/>
        <v>Service</v>
      </c>
      <c r="M874" s="211" t="str">
        <f t="shared" si="530"/>
        <v>NO</v>
      </c>
      <c r="N874" s="211" t="str">
        <f t="shared" si="531"/>
        <v>Product</v>
      </c>
      <c r="O874" s="211" t="str">
        <f t="shared" si="532"/>
        <v>Promotion</v>
      </c>
      <c r="P874" s="211" t="str">
        <f t="shared" si="533"/>
        <v>One Time</v>
      </c>
      <c r="Q874" s="349">
        <v>43930</v>
      </c>
      <c r="R874" s="349"/>
      <c r="S874" s="211" t="str">
        <f t="shared" si="534"/>
        <v>NO</v>
      </c>
      <c r="T874" s="211" t="str">
        <f t="shared" si="535"/>
        <v>NO</v>
      </c>
      <c r="U874" s="211" t="str">
        <f t="shared" si="536"/>
        <v>NO</v>
      </c>
      <c r="V874" s="211" t="str">
        <f t="shared" si="537"/>
        <v>NO</v>
      </c>
      <c r="W874" s="211" t="str">
        <f t="shared" si="538"/>
        <v>NO</v>
      </c>
      <c r="X874" s="211">
        <v>0</v>
      </c>
      <c r="Y874" s="211" t="s">
        <v>3277</v>
      </c>
      <c r="Z874" s="211" t="s">
        <v>3275</v>
      </c>
      <c r="AA874" s="211" t="s">
        <v>3319</v>
      </c>
      <c r="AB874" s="211" t="s">
        <v>3286</v>
      </c>
      <c r="AC874" s="211" t="s">
        <v>3286</v>
      </c>
      <c r="AD874" s="211" t="s">
        <v>3320</v>
      </c>
      <c r="AE874" s="211" t="str">
        <f t="shared" si="539"/>
        <v>Service</v>
      </c>
      <c r="AF874" s="211" t="str">
        <f t="shared" si="540"/>
        <v>Service</v>
      </c>
      <c r="AG874" s="211" t="str">
        <f t="shared" si="541"/>
        <v>VRCRED_CC</v>
      </c>
      <c r="AH874" s="211" t="str">
        <f t="shared" si="561"/>
        <v/>
      </c>
      <c r="AI874" s="211" t="str">
        <f t="shared" si="542"/>
        <v/>
      </c>
      <c r="AJ874" s="211" t="str">
        <f t="shared" si="543"/>
        <v/>
      </c>
      <c r="AK874" s="211" t="str">
        <f t="shared" si="544"/>
        <v/>
      </c>
      <c r="AL874" s="211" t="str">
        <f t="shared" si="545"/>
        <v/>
      </c>
      <c r="AM874" s="211" t="str">
        <f t="shared" si="546"/>
        <v>Offer</v>
      </c>
      <c r="AN874" s="211" t="str">
        <f t="shared" si="547"/>
        <v>No</v>
      </c>
      <c r="AO874" s="211" t="str">
        <f t="shared" si="548"/>
        <v>Yes</v>
      </c>
      <c r="AP874" s="211" t="str">
        <f t="shared" si="549"/>
        <v>No</v>
      </c>
      <c r="AQ874" s="211" t="str">
        <f t="shared" si="550"/>
        <v/>
      </c>
      <c r="AR874" s="211" t="str">
        <f t="shared" si="551"/>
        <v/>
      </c>
      <c r="AS874" s="211" t="str">
        <f t="shared" si="552"/>
        <v/>
      </c>
      <c r="AT874" s="211" t="str">
        <f t="shared" si="553"/>
        <v>NO</v>
      </c>
      <c r="AU874" s="211" t="str">
        <f t="shared" si="554"/>
        <v/>
      </c>
      <c r="AV874" s="211" t="str">
        <f t="shared" si="555"/>
        <v/>
      </c>
      <c r="AW874" s="211" t="str">
        <f t="shared" si="556"/>
        <v/>
      </c>
      <c r="AX874" s="211" t="str">
        <f t="shared" si="559"/>
        <v>NO</v>
      </c>
      <c r="AY874" s="125" t="str">
        <f t="shared" si="560"/>
        <v/>
      </c>
    </row>
    <row r="875" spans="1:51" s="211" customFormat="1" x14ac:dyDescent="0.25">
      <c r="A875" s="211" t="s">
        <v>3862</v>
      </c>
      <c r="B875" s="211" t="s">
        <v>3862</v>
      </c>
      <c r="C875" s="211" t="str">
        <f t="shared" si="522"/>
        <v>VideoRelay Service Credit offered by Retention</v>
      </c>
      <c r="D875" s="211" t="str">
        <f t="shared" si="523"/>
        <v>VideoRelay Service Credit offert par Retention</v>
      </c>
      <c r="E875" s="211" t="str">
        <f t="shared" si="524"/>
        <v/>
      </c>
      <c r="F875" s="211" t="str">
        <f t="shared" si="525"/>
        <v>VideoRelay Service Credit offered by Retention</v>
      </c>
      <c r="G875" s="211" t="str">
        <f t="shared" si="526"/>
        <v>VideoRelay Service Credit offert par Retention</v>
      </c>
      <c r="H875" s="211" t="str">
        <f t="shared" si="527"/>
        <v>VideoRelay Service Credit offered by Retention</v>
      </c>
      <c r="I875" s="211" t="str">
        <f t="shared" si="557"/>
        <v>VideoRelay Service Credit offert par Retention</v>
      </c>
      <c r="J875" s="211" t="str">
        <f t="shared" si="528"/>
        <v/>
      </c>
      <c r="K875" s="211" t="str">
        <f t="shared" si="529"/>
        <v/>
      </c>
      <c r="L875" s="211" t="str">
        <f t="shared" si="558"/>
        <v>Service</v>
      </c>
      <c r="M875" s="211" t="str">
        <f t="shared" si="530"/>
        <v>NO</v>
      </c>
      <c r="N875" s="211" t="str">
        <f t="shared" si="531"/>
        <v>Product</v>
      </c>
      <c r="O875" s="211" t="str">
        <f t="shared" si="532"/>
        <v>Promotion</v>
      </c>
      <c r="P875" s="211" t="str">
        <f t="shared" si="533"/>
        <v>One Time</v>
      </c>
      <c r="Q875" s="349">
        <v>43930</v>
      </c>
      <c r="R875" s="349"/>
      <c r="S875" s="211" t="str">
        <f t="shared" si="534"/>
        <v>NO</v>
      </c>
      <c r="T875" s="211" t="str">
        <f t="shared" si="535"/>
        <v>NO</v>
      </c>
      <c r="U875" s="211" t="str">
        <f t="shared" si="536"/>
        <v>NO</v>
      </c>
      <c r="V875" s="211" t="str">
        <f t="shared" si="537"/>
        <v>NO</v>
      </c>
      <c r="W875" s="211" t="str">
        <f t="shared" si="538"/>
        <v>NO</v>
      </c>
      <c r="X875" s="211">
        <v>0</v>
      </c>
      <c r="Y875" s="211" t="s">
        <v>3277</v>
      </c>
      <c r="Z875" s="211" t="s">
        <v>3275</v>
      </c>
      <c r="AA875" s="211" t="s">
        <v>3319</v>
      </c>
      <c r="AB875" s="211" t="s">
        <v>3286</v>
      </c>
      <c r="AC875" s="211" t="s">
        <v>3286</v>
      </c>
      <c r="AD875" s="211" t="s">
        <v>3320</v>
      </c>
      <c r="AE875" s="211" t="str">
        <f t="shared" si="539"/>
        <v>Service</v>
      </c>
      <c r="AF875" s="211" t="str">
        <f t="shared" si="540"/>
        <v>Service</v>
      </c>
      <c r="AG875" s="211" t="str">
        <f t="shared" si="541"/>
        <v>VRCRED_CR</v>
      </c>
      <c r="AH875" s="211" t="str">
        <f t="shared" si="561"/>
        <v/>
      </c>
      <c r="AI875" s="211" t="str">
        <f t="shared" si="542"/>
        <v/>
      </c>
      <c r="AJ875" s="211" t="str">
        <f t="shared" si="543"/>
        <v/>
      </c>
      <c r="AK875" s="211" t="str">
        <f t="shared" si="544"/>
        <v/>
      </c>
      <c r="AL875" s="211" t="str">
        <f t="shared" si="545"/>
        <v/>
      </c>
      <c r="AM875" s="211" t="str">
        <f t="shared" si="546"/>
        <v>Offer</v>
      </c>
      <c r="AN875" s="211" t="str">
        <f t="shared" si="547"/>
        <v>No</v>
      </c>
      <c r="AO875" s="211" t="str">
        <f t="shared" si="548"/>
        <v>Yes</v>
      </c>
      <c r="AP875" s="211" t="str">
        <f t="shared" si="549"/>
        <v>No</v>
      </c>
      <c r="AQ875" s="211" t="str">
        <f t="shared" si="550"/>
        <v/>
      </c>
      <c r="AR875" s="211" t="str">
        <f t="shared" si="551"/>
        <v/>
      </c>
      <c r="AS875" s="211" t="str">
        <f t="shared" si="552"/>
        <v/>
      </c>
      <c r="AT875" s="211" t="str">
        <f t="shared" si="553"/>
        <v>NO</v>
      </c>
      <c r="AU875" s="211" t="str">
        <f t="shared" si="554"/>
        <v/>
      </c>
      <c r="AV875" s="211" t="str">
        <f t="shared" si="555"/>
        <v/>
      </c>
      <c r="AW875" s="211" t="str">
        <f t="shared" si="556"/>
        <v/>
      </c>
      <c r="AX875" s="211" t="str">
        <f t="shared" si="559"/>
        <v>NO</v>
      </c>
      <c r="AY875" s="125" t="str">
        <f t="shared" si="560"/>
        <v/>
      </c>
    </row>
    <row r="876" spans="1:51" s="211" customFormat="1" x14ac:dyDescent="0.25">
      <c r="A876" s="211" t="s">
        <v>3810</v>
      </c>
      <c r="B876" s="211" t="s">
        <v>3810</v>
      </c>
      <c r="C876" s="211" t="str">
        <f t="shared" si="522"/>
        <v>Video Relay Service Credit offered by Sale</v>
      </c>
      <c r="D876" s="211" t="str">
        <f t="shared" si="523"/>
        <v>Crédit de service relais vidéo offert par Sale</v>
      </c>
      <c r="E876" s="211" t="str">
        <f t="shared" si="524"/>
        <v/>
      </c>
      <c r="F876" s="211" t="str">
        <f t="shared" si="525"/>
        <v>Video Relay Service Credit offered by Sale</v>
      </c>
      <c r="G876" s="211" t="str">
        <f t="shared" si="526"/>
        <v>Crédit de service relais vidéo offert par Sale</v>
      </c>
      <c r="H876" s="211" t="str">
        <f t="shared" si="527"/>
        <v>Video Relay Service Credit offered by Sale</v>
      </c>
      <c r="I876" s="211" t="str">
        <f t="shared" si="557"/>
        <v>Crédit de service relais vidéo offert par Sale</v>
      </c>
      <c r="J876" s="211" t="str">
        <f t="shared" si="528"/>
        <v/>
      </c>
      <c r="K876" s="211" t="str">
        <f t="shared" si="529"/>
        <v/>
      </c>
      <c r="L876" s="211" t="str">
        <f t="shared" si="558"/>
        <v>Service</v>
      </c>
      <c r="M876" s="211" t="str">
        <f t="shared" si="530"/>
        <v>NO</v>
      </c>
      <c r="N876" s="211" t="str">
        <f t="shared" si="531"/>
        <v>Product</v>
      </c>
      <c r="O876" s="211" t="str">
        <f t="shared" si="532"/>
        <v>Promotion</v>
      </c>
      <c r="P876" s="211" t="str">
        <f t="shared" si="533"/>
        <v>One Time</v>
      </c>
      <c r="Q876" s="349">
        <v>43930</v>
      </c>
      <c r="R876" s="349"/>
      <c r="S876" s="211" t="str">
        <f t="shared" si="534"/>
        <v>NO</v>
      </c>
      <c r="T876" s="211" t="str">
        <f t="shared" si="535"/>
        <v>NO</v>
      </c>
      <c r="U876" s="211" t="str">
        <f t="shared" si="536"/>
        <v>NO</v>
      </c>
      <c r="V876" s="211" t="str">
        <f t="shared" si="537"/>
        <v>NO</v>
      </c>
      <c r="W876" s="211" t="str">
        <f t="shared" si="538"/>
        <v>NO</v>
      </c>
      <c r="X876" s="211">
        <v>0</v>
      </c>
      <c r="Y876" s="211" t="s">
        <v>3277</v>
      </c>
      <c r="Z876" s="211" t="s">
        <v>3275</v>
      </c>
      <c r="AA876" s="211" t="s">
        <v>3319</v>
      </c>
      <c r="AB876" s="211" t="s">
        <v>3286</v>
      </c>
      <c r="AC876" s="211" t="s">
        <v>3286</v>
      </c>
      <c r="AD876" s="211" t="s">
        <v>3320</v>
      </c>
      <c r="AE876" s="211" t="str">
        <f t="shared" si="539"/>
        <v>Service</v>
      </c>
      <c r="AF876" s="211" t="str">
        <f t="shared" si="540"/>
        <v>Service</v>
      </c>
      <c r="AG876" s="211" t="str">
        <f t="shared" si="541"/>
        <v>VRCRED_SA</v>
      </c>
      <c r="AH876" s="211" t="str">
        <f t="shared" si="561"/>
        <v/>
      </c>
      <c r="AI876" s="211" t="str">
        <f t="shared" si="542"/>
        <v/>
      </c>
      <c r="AJ876" s="211" t="str">
        <f t="shared" si="543"/>
        <v/>
      </c>
      <c r="AK876" s="211" t="str">
        <f t="shared" si="544"/>
        <v/>
      </c>
      <c r="AL876" s="211" t="str">
        <f t="shared" si="545"/>
        <v/>
      </c>
      <c r="AM876" s="211" t="str">
        <f t="shared" si="546"/>
        <v>Offer</v>
      </c>
      <c r="AN876" s="211" t="str">
        <f t="shared" si="547"/>
        <v>No</v>
      </c>
      <c r="AO876" s="211" t="str">
        <f t="shared" si="548"/>
        <v>Yes</v>
      </c>
      <c r="AP876" s="211" t="str">
        <f t="shared" si="549"/>
        <v>No</v>
      </c>
      <c r="AQ876" s="211" t="str">
        <f t="shared" si="550"/>
        <v/>
      </c>
      <c r="AR876" s="211" t="str">
        <f t="shared" si="551"/>
        <v/>
      </c>
      <c r="AS876" s="211" t="str">
        <f t="shared" si="552"/>
        <v/>
      </c>
      <c r="AT876" s="211" t="str">
        <f t="shared" si="553"/>
        <v>NO</v>
      </c>
      <c r="AU876" s="211" t="str">
        <f t="shared" si="554"/>
        <v/>
      </c>
      <c r="AV876" s="211" t="str">
        <f t="shared" si="555"/>
        <v/>
      </c>
      <c r="AW876" s="211" t="str">
        <f t="shared" si="556"/>
        <v/>
      </c>
      <c r="AX876" s="211" t="str">
        <f t="shared" si="559"/>
        <v>NO</v>
      </c>
      <c r="AY876" s="125" t="str">
        <f t="shared" si="560"/>
        <v/>
      </c>
    </row>
    <row r="877" spans="1:51" s="211" customFormat="1" x14ac:dyDescent="0.25">
      <c r="A877" s="211" t="s">
        <v>3863</v>
      </c>
      <c r="B877" s="211" t="s">
        <v>3863</v>
      </c>
      <c r="C877" s="211" t="str">
        <f t="shared" si="522"/>
        <v>Video Relay Service Credit offered by Service</v>
      </c>
      <c r="D877" s="211" t="str">
        <f t="shared" si="523"/>
        <v>Crédit de service relais vidéo offert par service</v>
      </c>
      <c r="E877" s="211" t="str">
        <f t="shared" si="524"/>
        <v/>
      </c>
      <c r="F877" s="211" t="str">
        <f t="shared" si="525"/>
        <v>Video Relay Service Credit offered by Service</v>
      </c>
      <c r="G877" s="211" t="str">
        <f t="shared" si="526"/>
        <v>Crédit de service relais vidéo offert par service</v>
      </c>
      <c r="H877" s="211" t="str">
        <f t="shared" si="527"/>
        <v>Video Relay Service Credit offered by Service</v>
      </c>
      <c r="I877" s="211" t="str">
        <f t="shared" si="557"/>
        <v>Crédit de service relais vidéo offert par service</v>
      </c>
      <c r="J877" s="211" t="str">
        <f t="shared" si="528"/>
        <v/>
      </c>
      <c r="K877" s="211" t="str">
        <f t="shared" si="529"/>
        <v/>
      </c>
      <c r="L877" s="211" t="str">
        <f t="shared" si="558"/>
        <v>Service</v>
      </c>
      <c r="M877" s="211" t="str">
        <f t="shared" si="530"/>
        <v>NO</v>
      </c>
      <c r="N877" s="211" t="str">
        <f t="shared" si="531"/>
        <v>Product</v>
      </c>
      <c r="O877" s="211" t="str">
        <f t="shared" si="532"/>
        <v>Promotion</v>
      </c>
      <c r="P877" s="211" t="str">
        <f t="shared" si="533"/>
        <v>One Time</v>
      </c>
      <c r="Q877" s="349">
        <v>43930</v>
      </c>
      <c r="R877" s="349"/>
      <c r="S877" s="211" t="str">
        <f t="shared" si="534"/>
        <v>NO</v>
      </c>
      <c r="T877" s="211" t="str">
        <f t="shared" si="535"/>
        <v>NO</v>
      </c>
      <c r="U877" s="211" t="str">
        <f t="shared" si="536"/>
        <v>NO</v>
      </c>
      <c r="V877" s="211" t="str">
        <f t="shared" si="537"/>
        <v>NO</v>
      </c>
      <c r="W877" s="211" t="str">
        <f t="shared" si="538"/>
        <v>NO</v>
      </c>
      <c r="X877" s="211">
        <v>0</v>
      </c>
      <c r="Y877" s="211" t="s">
        <v>3277</v>
      </c>
      <c r="Z877" s="211" t="s">
        <v>3275</v>
      </c>
      <c r="AA877" s="211" t="s">
        <v>3319</v>
      </c>
      <c r="AB877" s="211" t="s">
        <v>3286</v>
      </c>
      <c r="AC877" s="211" t="s">
        <v>3286</v>
      </c>
      <c r="AD877" s="211" t="s">
        <v>3320</v>
      </c>
      <c r="AE877" s="211" t="str">
        <f t="shared" si="539"/>
        <v>Service</v>
      </c>
      <c r="AF877" s="211" t="str">
        <f t="shared" si="540"/>
        <v>Service</v>
      </c>
      <c r="AG877" s="211" t="str">
        <f t="shared" si="541"/>
        <v>VRCRED_SV</v>
      </c>
      <c r="AH877" s="211" t="str">
        <f t="shared" si="561"/>
        <v/>
      </c>
      <c r="AI877" s="211" t="str">
        <f t="shared" si="542"/>
        <v/>
      </c>
      <c r="AJ877" s="211" t="str">
        <f t="shared" si="543"/>
        <v/>
      </c>
      <c r="AK877" s="211" t="str">
        <f t="shared" si="544"/>
        <v/>
      </c>
      <c r="AL877" s="211" t="str">
        <f t="shared" si="545"/>
        <v/>
      </c>
      <c r="AM877" s="211" t="str">
        <f t="shared" si="546"/>
        <v>Offer</v>
      </c>
      <c r="AN877" s="211" t="str">
        <f t="shared" si="547"/>
        <v>No</v>
      </c>
      <c r="AO877" s="211" t="str">
        <f t="shared" si="548"/>
        <v>Yes</v>
      </c>
      <c r="AP877" s="211" t="str">
        <f t="shared" si="549"/>
        <v>No</v>
      </c>
      <c r="AQ877" s="211" t="str">
        <f t="shared" si="550"/>
        <v/>
      </c>
      <c r="AR877" s="211" t="str">
        <f t="shared" si="551"/>
        <v/>
      </c>
      <c r="AS877" s="211" t="str">
        <f t="shared" si="552"/>
        <v/>
      </c>
      <c r="AT877" s="211" t="str">
        <f t="shared" si="553"/>
        <v>NO</v>
      </c>
      <c r="AU877" s="211" t="str">
        <f t="shared" si="554"/>
        <v/>
      </c>
      <c r="AV877" s="211" t="str">
        <f t="shared" si="555"/>
        <v/>
      </c>
      <c r="AW877" s="211" t="str">
        <f t="shared" si="556"/>
        <v/>
      </c>
      <c r="AX877" s="211" t="str">
        <f t="shared" si="559"/>
        <v>NO</v>
      </c>
      <c r="AY877" s="125" t="str">
        <f t="shared" si="560"/>
        <v/>
      </c>
    </row>
    <row r="878" spans="1:51" s="211" customFormat="1" x14ac:dyDescent="0.25">
      <c r="A878" s="211" t="s">
        <v>3811</v>
      </c>
      <c r="B878" s="211" t="s">
        <v>3811</v>
      </c>
      <c r="C878" s="211" t="str">
        <f t="shared" si="522"/>
        <v>LEGACY - Jacksonville Installation Promotion</v>
      </c>
      <c r="D878" s="211" t="str">
        <f t="shared" si="523"/>
        <v>LEGACY - Promotion de l’installation de Jacksonville</v>
      </c>
      <c r="E878" s="211" t="str">
        <f t="shared" si="524"/>
        <v/>
      </c>
      <c r="F878" s="211" t="str">
        <f t="shared" si="525"/>
        <v>LEGACY - Jacksonville Installation Promotion</v>
      </c>
      <c r="G878" s="211" t="str">
        <f t="shared" si="526"/>
        <v>LEGACY - Promotion de l’installation de Jacksonville</v>
      </c>
      <c r="H878" s="211" t="str">
        <f t="shared" si="527"/>
        <v>LEGACY - Jacksonville Installation Promotion</v>
      </c>
      <c r="I878" s="211" t="str">
        <f t="shared" si="557"/>
        <v>LEGACY - Promotion de l’installation de Jacksonville</v>
      </c>
      <c r="J878" s="211" t="str">
        <f t="shared" si="528"/>
        <v/>
      </c>
      <c r="K878" s="211" t="str">
        <f t="shared" si="529"/>
        <v/>
      </c>
      <c r="L878" s="211" t="str">
        <f t="shared" si="558"/>
        <v>Service</v>
      </c>
      <c r="M878" s="211" t="str">
        <f t="shared" si="530"/>
        <v>NO</v>
      </c>
      <c r="N878" s="211" t="str">
        <f t="shared" si="531"/>
        <v>Product</v>
      </c>
      <c r="O878" s="211" t="str">
        <f t="shared" si="532"/>
        <v>Promotion</v>
      </c>
      <c r="P878" s="211" t="str">
        <f t="shared" si="533"/>
        <v>One Time</v>
      </c>
      <c r="Q878" s="349">
        <v>43930</v>
      </c>
      <c r="R878" s="349"/>
      <c r="S878" s="211" t="str">
        <f t="shared" si="534"/>
        <v>NO</v>
      </c>
      <c r="T878" s="211" t="str">
        <f t="shared" si="535"/>
        <v>NO</v>
      </c>
      <c r="U878" s="211" t="str">
        <f t="shared" si="536"/>
        <v>NO</v>
      </c>
      <c r="V878" s="211" t="str">
        <f t="shared" si="537"/>
        <v>NO</v>
      </c>
      <c r="W878" s="211" t="str">
        <f t="shared" si="538"/>
        <v>NO</v>
      </c>
      <c r="X878" s="211">
        <v>0</v>
      </c>
      <c r="Y878" s="211" t="s">
        <v>3277</v>
      </c>
      <c r="Z878" s="211" t="s">
        <v>3275</v>
      </c>
      <c r="AA878" s="211" t="s">
        <v>3319</v>
      </c>
      <c r="AB878" s="211" t="s">
        <v>3286</v>
      </c>
      <c r="AC878" s="211" t="s">
        <v>3286</v>
      </c>
      <c r="AD878" s="211" t="s">
        <v>3320</v>
      </c>
      <c r="AE878" s="211" t="str">
        <f t="shared" si="539"/>
        <v>Service</v>
      </c>
      <c r="AF878" s="211" t="str">
        <f t="shared" si="540"/>
        <v>Service</v>
      </c>
      <c r="AG878" s="211" t="str">
        <f t="shared" si="541"/>
        <v>VRDISC_JV</v>
      </c>
      <c r="AH878" s="211" t="str">
        <f t="shared" si="561"/>
        <v/>
      </c>
      <c r="AI878" s="211" t="str">
        <f t="shared" si="542"/>
        <v/>
      </c>
      <c r="AJ878" s="211" t="str">
        <f t="shared" si="543"/>
        <v/>
      </c>
      <c r="AK878" s="211" t="str">
        <f t="shared" si="544"/>
        <v/>
      </c>
      <c r="AL878" s="211" t="str">
        <f t="shared" si="545"/>
        <v/>
      </c>
      <c r="AM878" s="211" t="str">
        <f t="shared" si="546"/>
        <v>Offer</v>
      </c>
      <c r="AN878" s="211" t="str">
        <f t="shared" si="547"/>
        <v>No</v>
      </c>
      <c r="AO878" s="211" t="str">
        <f t="shared" si="548"/>
        <v>Yes</v>
      </c>
      <c r="AP878" s="211" t="str">
        <f t="shared" si="549"/>
        <v>No</v>
      </c>
      <c r="AQ878" s="211" t="str">
        <f t="shared" si="550"/>
        <v/>
      </c>
      <c r="AR878" s="211" t="str">
        <f t="shared" si="551"/>
        <v/>
      </c>
      <c r="AS878" s="211" t="str">
        <f t="shared" si="552"/>
        <v/>
      </c>
      <c r="AT878" s="211" t="str">
        <f t="shared" si="553"/>
        <v>NO</v>
      </c>
      <c r="AU878" s="211" t="str">
        <f t="shared" si="554"/>
        <v/>
      </c>
      <c r="AV878" s="211" t="str">
        <f t="shared" si="555"/>
        <v/>
      </c>
      <c r="AW878" s="211" t="str">
        <f t="shared" si="556"/>
        <v/>
      </c>
      <c r="AX878" s="211" t="str">
        <f t="shared" si="559"/>
        <v>NO</v>
      </c>
      <c r="AY878" s="125" t="str">
        <f t="shared" si="560"/>
        <v/>
      </c>
    </row>
    <row r="879" spans="1:51" s="211" customFormat="1" x14ac:dyDescent="0.25">
      <c r="A879" s="211" t="s">
        <v>3812</v>
      </c>
      <c r="B879" s="211" t="s">
        <v>3812</v>
      </c>
      <c r="C879" s="211" t="str">
        <f t="shared" si="522"/>
        <v xml:space="preserve">We </v>
      </c>
      <c r="D879" s="211" t="str">
        <f t="shared" si="523"/>
        <v>LEGACY - Promotion des installations de l’Ontario</v>
      </c>
      <c r="E879" s="211" t="str">
        <f t="shared" si="524"/>
        <v/>
      </c>
      <c r="F879" s="211" t="str">
        <f t="shared" si="525"/>
        <v>LEGACY - Ontario Installation Promotion</v>
      </c>
      <c r="G879" s="211" t="str">
        <f t="shared" si="526"/>
        <v>LEGACY - Promotion des installations de l’Ontario</v>
      </c>
      <c r="H879" s="211" t="str">
        <f t="shared" si="527"/>
        <v xml:space="preserve">We </v>
      </c>
      <c r="I879" s="211" t="str">
        <f t="shared" si="557"/>
        <v>LEGACY - Promotion des installations de l’Ontario</v>
      </c>
      <c r="J879" s="211" t="str">
        <f t="shared" si="528"/>
        <v/>
      </c>
      <c r="K879" s="211" t="str">
        <f t="shared" si="529"/>
        <v/>
      </c>
      <c r="L879" s="211" t="str">
        <f t="shared" si="558"/>
        <v>Service</v>
      </c>
      <c r="M879" s="211" t="str">
        <f t="shared" si="530"/>
        <v>NO</v>
      </c>
      <c r="N879" s="211" t="str">
        <f t="shared" si="531"/>
        <v>Product</v>
      </c>
      <c r="O879" s="211" t="str">
        <f t="shared" si="532"/>
        <v>Promotion</v>
      </c>
      <c r="P879" s="211" t="str">
        <f t="shared" si="533"/>
        <v>One Time</v>
      </c>
      <c r="Q879" s="349">
        <v>43930</v>
      </c>
      <c r="R879" s="349"/>
      <c r="S879" s="211" t="str">
        <f t="shared" si="534"/>
        <v>NO</v>
      </c>
      <c r="T879" s="211" t="str">
        <f t="shared" si="535"/>
        <v>NO</v>
      </c>
      <c r="U879" s="211" t="str">
        <f t="shared" si="536"/>
        <v>NO</v>
      </c>
      <c r="V879" s="211" t="str">
        <f t="shared" si="537"/>
        <v>NO</v>
      </c>
      <c r="W879" s="211" t="str">
        <f t="shared" si="538"/>
        <v>NO</v>
      </c>
      <c r="X879" s="211">
        <v>0</v>
      </c>
      <c r="Y879" s="211" t="s">
        <v>3277</v>
      </c>
      <c r="Z879" s="211" t="s">
        <v>3275</v>
      </c>
      <c r="AA879" s="211" t="s">
        <v>3319</v>
      </c>
      <c r="AB879" s="211" t="s">
        <v>3286</v>
      </c>
      <c r="AC879" s="211" t="s">
        <v>3286</v>
      </c>
      <c r="AD879" s="211" t="s">
        <v>3320</v>
      </c>
      <c r="AE879" s="211" t="str">
        <f t="shared" si="539"/>
        <v>Service</v>
      </c>
      <c r="AF879" s="211" t="str">
        <f t="shared" si="540"/>
        <v>Service</v>
      </c>
      <c r="AG879" s="211" t="str">
        <f t="shared" si="541"/>
        <v>VRDISC_ONT</v>
      </c>
      <c r="AH879" s="211" t="str">
        <f t="shared" si="561"/>
        <v/>
      </c>
      <c r="AI879" s="211" t="str">
        <f t="shared" si="542"/>
        <v/>
      </c>
      <c r="AJ879" s="211" t="str">
        <f t="shared" si="543"/>
        <v/>
      </c>
      <c r="AK879" s="211" t="str">
        <f t="shared" si="544"/>
        <v/>
      </c>
      <c r="AL879" s="211" t="str">
        <f t="shared" si="545"/>
        <v/>
      </c>
      <c r="AM879" s="211" t="str">
        <f t="shared" si="546"/>
        <v>Offer</v>
      </c>
      <c r="AN879" s="211" t="str">
        <f t="shared" si="547"/>
        <v>No</v>
      </c>
      <c r="AO879" s="211" t="str">
        <f t="shared" si="548"/>
        <v>Yes</v>
      </c>
      <c r="AP879" s="211" t="str">
        <f t="shared" si="549"/>
        <v>No</v>
      </c>
      <c r="AQ879" s="211" t="str">
        <f t="shared" si="550"/>
        <v/>
      </c>
      <c r="AR879" s="211" t="str">
        <f t="shared" si="551"/>
        <v/>
      </c>
      <c r="AS879" s="211" t="str">
        <f t="shared" si="552"/>
        <v/>
      </c>
      <c r="AT879" s="211" t="str">
        <f t="shared" si="553"/>
        <v>NO</v>
      </c>
      <c r="AU879" s="211" t="str">
        <f t="shared" si="554"/>
        <v/>
      </c>
      <c r="AV879" s="211" t="str">
        <f t="shared" si="555"/>
        <v/>
      </c>
      <c r="AW879" s="211" t="str">
        <f t="shared" si="556"/>
        <v/>
      </c>
      <c r="AX879" s="211" t="str">
        <f t="shared" si="559"/>
        <v>NO</v>
      </c>
      <c r="AY879" s="125" t="str">
        <f t="shared" si="560"/>
        <v/>
      </c>
    </row>
    <row r="880" spans="1:51" s="211" customFormat="1" x14ac:dyDescent="0.25">
      <c r="A880" s="211" t="s">
        <v>3864</v>
      </c>
      <c r="B880" s="211" t="s">
        <v>3864</v>
      </c>
      <c r="C880" s="211" t="str">
        <f t="shared" si="522"/>
        <v>VR Equip Discount by Retention</v>
      </c>
      <c r="D880" s="211" t="str">
        <f t="shared" si="523"/>
        <v>VR Equip Discount par rétention</v>
      </c>
      <c r="E880" s="211" t="str">
        <f t="shared" si="524"/>
        <v/>
      </c>
      <c r="F880" s="211" t="str">
        <f t="shared" si="525"/>
        <v>VR Equip Discount by Retention</v>
      </c>
      <c r="G880" s="211" t="str">
        <f t="shared" si="526"/>
        <v>VR Equip Discount par rétention</v>
      </c>
      <c r="H880" s="211" t="str">
        <f t="shared" si="527"/>
        <v>VR Equip Discount by Retention</v>
      </c>
      <c r="I880" s="211" t="str">
        <f t="shared" si="557"/>
        <v>VR Equip Discount par rétention</v>
      </c>
      <c r="J880" s="211" t="str">
        <f t="shared" si="528"/>
        <v/>
      </c>
      <c r="K880" s="211" t="str">
        <f t="shared" si="529"/>
        <v/>
      </c>
      <c r="L880" s="211" t="str">
        <f t="shared" si="558"/>
        <v>Service</v>
      </c>
      <c r="M880" s="211" t="str">
        <f t="shared" si="530"/>
        <v>NO</v>
      </c>
      <c r="N880" s="211" t="str">
        <f t="shared" si="531"/>
        <v>Product</v>
      </c>
      <c r="O880" s="211" t="str">
        <f t="shared" si="532"/>
        <v>Promotion</v>
      </c>
      <c r="P880" s="211" t="str">
        <f t="shared" si="533"/>
        <v>One Time</v>
      </c>
      <c r="Q880" s="349">
        <v>43930</v>
      </c>
      <c r="R880" s="349"/>
      <c r="S880" s="211" t="str">
        <f t="shared" si="534"/>
        <v>NO</v>
      </c>
      <c r="T880" s="211" t="str">
        <f t="shared" si="535"/>
        <v>NO</v>
      </c>
      <c r="U880" s="211" t="str">
        <f t="shared" si="536"/>
        <v>NO</v>
      </c>
      <c r="V880" s="211" t="str">
        <f t="shared" si="537"/>
        <v>NO</v>
      </c>
      <c r="W880" s="211" t="str">
        <f t="shared" si="538"/>
        <v>NO</v>
      </c>
      <c r="X880" s="211">
        <v>0</v>
      </c>
      <c r="Y880" s="211" t="s">
        <v>3277</v>
      </c>
      <c r="Z880" s="211" t="s">
        <v>3275</v>
      </c>
      <c r="AA880" s="211" t="s">
        <v>3319</v>
      </c>
      <c r="AB880" s="211" t="s">
        <v>3286</v>
      </c>
      <c r="AC880" s="211" t="s">
        <v>3286</v>
      </c>
      <c r="AD880" s="211" t="s">
        <v>3320</v>
      </c>
      <c r="AE880" s="211" t="str">
        <f t="shared" si="539"/>
        <v>Service</v>
      </c>
      <c r="AF880" s="211" t="str">
        <f t="shared" si="540"/>
        <v>Service</v>
      </c>
      <c r="AG880" s="211" t="str">
        <f t="shared" si="541"/>
        <v>VRDISCRETN</v>
      </c>
      <c r="AH880" s="211" t="str">
        <f t="shared" si="561"/>
        <v/>
      </c>
      <c r="AI880" s="211" t="str">
        <f t="shared" si="542"/>
        <v/>
      </c>
      <c r="AJ880" s="211" t="str">
        <f t="shared" si="543"/>
        <v/>
      </c>
      <c r="AK880" s="211" t="str">
        <f t="shared" si="544"/>
        <v/>
      </c>
      <c r="AL880" s="211" t="str">
        <f t="shared" si="545"/>
        <v/>
      </c>
      <c r="AM880" s="211" t="str">
        <f t="shared" si="546"/>
        <v>Offer</v>
      </c>
      <c r="AN880" s="211" t="str">
        <f t="shared" si="547"/>
        <v>No</v>
      </c>
      <c r="AO880" s="211" t="str">
        <f t="shared" si="548"/>
        <v>Yes</v>
      </c>
      <c r="AP880" s="211" t="str">
        <f t="shared" si="549"/>
        <v>No</v>
      </c>
      <c r="AQ880" s="211" t="str">
        <f t="shared" si="550"/>
        <v/>
      </c>
      <c r="AR880" s="211" t="str">
        <f t="shared" si="551"/>
        <v/>
      </c>
      <c r="AS880" s="211" t="str">
        <f t="shared" si="552"/>
        <v/>
      </c>
      <c r="AT880" s="211" t="str">
        <f t="shared" si="553"/>
        <v>NO</v>
      </c>
      <c r="AU880" s="211" t="str">
        <f t="shared" si="554"/>
        <v/>
      </c>
      <c r="AV880" s="211" t="str">
        <f t="shared" si="555"/>
        <v/>
      </c>
      <c r="AW880" s="211" t="str">
        <f t="shared" si="556"/>
        <v/>
      </c>
      <c r="AX880" s="211" t="str">
        <f t="shared" si="559"/>
        <v>NO</v>
      </c>
      <c r="AY880" s="125" t="str">
        <f t="shared" si="560"/>
        <v/>
      </c>
    </row>
    <row r="881" spans="1:51" s="211" customFormat="1" x14ac:dyDescent="0.25">
      <c r="A881" s="211" t="s">
        <v>3716</v>
      </c>
      <c r="B881" s="211" t="s">
        <v>3716</v>
      </c>
      <c r="C881" s="211" t="str">
        <f t="shared" si="522"/>
        <v>VR Equipment Reversal</v>
      </c>
      <c r="D881" s="211" t="str">
        <f t="shared" si="523"/>
        <v>Renversement de l’équipement VR</v>
      </c>
      <c r="E881" s="211" t="str">
        <f t="shared" si="524"/>
        <v/>
      </c>
      <c r="F881" s="211" t="str">
        <f t="shared" si="525"/>
        <v>VR Equipment Reversal</v>
      </c>
      <c r="G881" s="211" t="str">
        <f t="shared" si="526"/>
        <v>Renversement de l’équipement VR</v>
      </c>
      <c r="H881" s="211" t="str">
        <f t="shared" si="527"/>
        <v>VR Equipment Reversal</v>
      </c>
      <c r="I881" s="211" t="str">
        <f t="shared" si="557"/>
        <v>Renversement de l’équipement VR</v>
      </c>
      <c r="J881" s="211" t="str">
        <f t="shared" si="528"/>
        <v/>
      </c>
      <c r="K881" s="211" t="str">
        <f t="shared" si="529"/>
        <v/>
      </c>
      <c r="L881" s="211" t="str">
        <f t="shared" si="558"/>
        <v>Service</v>
      </c>
      <c r="M881" s="211" t="str">
        <f t="shared" si="530"/>
        <v>NO</v>
      </c>
      <c r="N881" s="211" t="str">
        <f t="shared" si="531"/>
        <v>Product</v>
      </c>
      <c r="O881" s="211" t="str">
        <f t="shared" si="532"/>
        <v>Service</v>
      </c>
      <c r="P881" s="211" t="str">
        <f t="shared" si="533"/>
        <v>One Time</v>
      </c>
      <c r="Q881" s="349">
        <v>43930</v>
      </c>
      <c r="R881" s="349"/>
      <c r="S881" s="211" t="str">
        <f t="shared" si="534"/>
        <v>NO</v>
      </c>
      <c r="T881" s="211" t="str">
        <f t="shared" si="535"/>
        <v>NO</v>
      </c>
      <c r="U881" s="211" t="str">
        <f t="shared" si="536"/>
        <v>NO</v>
      </c>
      <c r="V881" s="211" t="str">
        <f t="shared" si="537"/>
        <v>NO</v>
      </c>
      <c r="W881" s="211" t="str">
        <f t="shared" si="538"/>
        <v>NO</v>
      </c>
      <c r="X881" s="211">
        <v>0</v>
      </c>
      <c r="Y881" s="211" t="s">
        <v>3277</v>
      </c>
      <c r="Z881" s="211" t="s">
        <v>3275</v>
      </c>
      <c r="AA881" s="211" t="s">
        <v>3319</v>
      </c>
      <c r="AB881" s="211" t="s">
        <v>3286</v>
      </c>
      <c r="AC881" s="211" t="s">
        <v>3286</v>
      </c>
      <c r="AD881" s="211" t="s">
        <v>3320</v>
      </c>
      <c r="AE881" s="211">
        <f t="shared" si="539"/>
        <v>0</v>
      </c>
      <c r="AF881" s="211" t="str">
        <f t="shared" si="540"/>
        <v>Service</v>
      </c>
      <c r="AG881" s="211" t="str">
        <f t="shared" si="541"/>
        <v/>
      </c>
      <c r="AH881" s="211" t="str">
        <f t="shared" si="561"/>
        <v/>
      </c>
      <c r="AI881" s="211" t="str">
        <f t="shared" si="542"/>
        <v/>
      </c>
      <c r="AJ881" s="211" t="str">
        <f t="shared" si="543"/>
        <v/>
      </c>
      <c r="AK881" s="211" t="str">
        <f t="shared" si="544"/>
        <v/>
      </c>
      <c r="AL881" s="211" t="str">
        <f t="shared" si="545"/>
        <v/>
      </c>
      <c r="AM881" s="211" t="str">
        <f t="shared" si="546"/>
        <v/>
      </c>
      <c r="AN881" s="211" t="str">
        <f t="shared" si="547"/>
        <v>No</v>
      </c>
      <c r="AO881" s="211" t="str">
        <f t="shared" si="548"/>
        <v>Yes</v>
      </c>
      <c r="AP881" s="211" t="str">
        <f t="shared" si="549"/>
        <v>No</v>
      </c>
      <c r="AQ881" s="211" t="str">
        <f t="shared" si="550"/>
        <v/>
      </c>
      <c r="AR881" s="211" t="str">
        <f t="shared" si="551"/>
        <v/>
      </c>
      <c r="AS881" s="211" t="str">
        <f t="shared" si="552"/>
        <v/>
      </c>
      <c r="AT881" s="211" t="str">
        <f t="shared" si="553"/>
        <v/>
      </c>
      <c r="AU881" s="211" t="str">
        <f t="shared" si="554"/>
        <v/>
      </c>
      <c r="AV881" s="211" t="str">
        <f t="shared" si="555"/>
        <v/>
      </c>
      <c r="AW881" s="211" t="str">
        <f t="shared" si="556"/>
        <v/>
      </c>
      <c r="AX881" s="211" t="str">
        <f t="shared" si="559"/>
        <v>NO</v>
      </c>
      <c r="AY881" s="125" t="str">
        <f t="shared" si="560"/>
        <v/>
      </c>
    </row>
    <row r="882" spans="1:51" s="211" customFormat="1" x14ac:dyDescent="0.25">
      <c r="A882" s="211" t="s">
        <v>3813</v>
      </c>
      <c r="B882" s="211" t="s">
        <v>3813</v>
      </c>
      <c r="C882" s="211" t="str">
        <f t="shared" si="522"/>
        <v>Non-Standard VR Installation Charge</v>
      </c>
      <c r="D882" s="211" t="str">
        <f t="shared" si="523"/>
        <v>Frais d’installation VR non standard</v>
      </c>
      <c r="E882" s="211" t="str">
        <f t="shared" si="524"/>
        <v/>
      </c>
      <c r="F882" s="211" t="str">
        <f t="shared" si="525"/>
        <v>Non-Standard VR Installation Charge</v>
      </c>
      <c r="G882" s="211" t="str">
        <f t="shared" si="526"/>
        <v>Frais d’installation VR non standard</v>
      </c>
      <c r="H882" s="211" t="str">
        <f t="shared" si="527"/>
        <v>Non-Standard VR Installation Charge</v>
      </c>
      <c r="I882" s="211" t="str">
        <f t="shared" si="557"/>
        <v>Frais d’installation VR non standard</v>
      </c>
      <c r="J882" s="211" t="str">
        <f t="shared" si="528"/>
        <v/>
      </c>
      <c r="K882" s="211" t="str">
        <f t="shared" si="529"/>
        <v/>
      </c>
      <c r="L882" s="211" t="str">
        <f t="shared" si="558"/>
        <v>Service</v>
      </c>
      <c r="M882" s="211" t="str">
        <f t="shared" si="530"/>
        <v>NO</v>
      </c>
      <c r="N882" s="211" t="str">
        <f t="shared" si="531"/>
        <v>Product</v>
      </c>
      <c r="O882" s="211" t="str">
        <f t="shared" si="532"/>
        <v>Service</v>
      </c>
      <c r="P882" s="211" t="str">
        <f t="shared" si="533"/>
        <v>One Time</v>
      </c>
      <c r="Q882" s="349">
        <v>43930</v>
      </c>
      <c r="R882" s="349"/>
      <c r="S882" s="211" t="str">
        <f t="shared" si="534"/>
        <v>NO</v>
      </c>
      <c r="T882" s="211" t="str">
        <f t="shared" si="535"/>
        <v>NO</v>
      </c>
      <c r="U882" s="211" t="str">
        <f t="shared" si="536"/>
        <v>NO</v>
      </c>
      <c r="V882" s="211" t="str">
        <f t="shared" si="537"/>
        <v>NO</v>
      </c>
      <c r="W882" s="211" t="str">
        <f t="shared" si="538"/>
        <v>NO</v>
      </c>
      <c r="X882" s="211">
        <v>0</v>
      </c>
      <c r="Y882" s="211" t="s">
        <v>3277</v>
      </c>
      <c r="Z882" s="211" t="s">
        <v>3275</v>
      </c>
      <c r="AA882" s="211" t="s">
        <v>3319</v>
      </c>
      <c r="AB882" s="211" t="s">
        <v>3286</v>
      </c>
      <c r="AC882" s="211" t="s">
        <v>3286</v>
      </c>
      <c r="AD882" s="211" t="s">
        <v>3320</v>
      </c>
      <c r="AE882" s="211">
        <f t="shared" si="539"/>
        <v>0</v>
      </c>
      <c r="AF882" s="211" t="str">
        <f t="shared" si="540"/>
        <v>Service</v>
      </c>
      <c r="AG882" s="211" t="str">
        <f t="shared" si="541"/>
        <v/>
      </c>
      <c r="AH882" s="211" t="str">
        <f t="shared" si="561"/>
        <v/>
      </c>
      <c r="AI882" s="211" t="str">
        <f t="shared" si="542"/>
        <v/>
      </c>
      <c r="AJ882" s="211" t="str">
        <f t="shared" si="543"/>
        <v/>
      </c>
      <c r="AK882" s="211" t="str">
        <f t="shared" si="544"/>
        <v/>
      </c>
      <c r="AL882" s="211" t="str">
        <f t="shared" si="545"/>
        <v/>
      </c>
      <c r="AM882" s="211" t="str">
        <f t="shared" si="546"/>
        <v/>
      </c>
      <c r="AN882" s="211" t="str">
        <f t="shared" si="547"/>
        <v>No</v>
      </c>
      <c r="AO882" s="211" t="str">
        <f t="shared" si="548"/>
        <v>Yes</v>
      </c>
      <c r="AP882" s="211" t="str">
        <f t="shared" si="549"/>
        <v>No</v>
      </c>
      <c r="AQ882" s="211" t="str">
        <f t="shared" si="550"/>
        <v/>
      </c>
      <c r="AR882" s="211" t="str">
        <f t="shared" si="551"/>
        <v/>
      </c>
      <c r="AS882" s="211" t="str">
        <f t="shared" si="552"/>
        <v/>
      </c>
      <c r="AT882" s="211" t="str">
        <f t="shared" si="553"/>
        <v/>
      </c>
      <c r="AU882" s="211" t="str">
        <f t="shared" si="554"/>
        <v/>
      </c>
      <c r="AV882" s="211" t="str">
        <f t="shared" si="555"/>
        <v/>
      </c>
      <c r="AW882" s="211" t="str">
        <f t="shared" si="556"/>
        <v/>
      </c>
      <c r="AX882" s="211" t="str">
        <f t="shared" si="559"/>
        <v>NO</v>
      </c>
      <c r="AY882" s="125" t="str">
        <f t="shared" si="560"/>
        <v/>
      </c>
    </row>
    <row r="883" spans="1:51" s="211" customFormat="1" x14ac:dyDescent="0.25">
      <c r="A883" s="211" t="s">
        <v>3814</v>
      </c>
      <c r="B883" s="211" t="s">
        <v>3814</v>
      </c>
      <c r="C883" s="211" t="str">
        <f t="shared" si="522"/>
        <v>VR LED Motion Light</v>
      </c>
      <c r="D883" s="211" t="str">
        <f t="shared" si="523"/>
        <v>Lumière de mouvement de LED de VR</v>
      </c>
      <c r="E883" s="211" t="str">
        <f t="shared" si="524"/>
        <v/>
      </c>
      <c r="F883" s="211" t="str">
        <f t="shared" si="525"/>
        <v>VR LED Motion Light</v>
      </c>
      <c r="G883" s="211" t="str">
        <f t="shared" si="526"/>
        <v>Lumière de mouvement de LED de VR</v>
      </c>
      <c r="H883" s="211" t="str">
        <f t="shared" si="527"/>
        <v>VR LED Motion Light</v>
      </c>
      <c r="I883" s="211" t="str">
        <f t="shared" si="557"/>
        <v>Lumière de mouvement de LED de VR</v>
      </c>
      <c r="J883" s="211" t="str">
        <f t="shared" si="528"/>
        <v/>
      </c>
      <c r="K883" s="211" t="str">
        <f t="shared" si="529"/>
        <v>VRLIGHT</v>
      </c>
      <c r="L883" s="211" t="str">
        <f t="shared" si="558"/>
        <v>Inventory</v>
      </c>
      <c r="M883" s="211" t="str">
        <f t="shared" si="530"/>
        <v>NO</v>
      </c>
      <c r="N883" s="211" t="str">
        <f t="shared" si="531"/>
        <v>Product</v>
      </c>
      <c r="O883" s="211" t="str">
        <f t="shared" si="532"/>
        <v>Misc</v>
      </c>
      <c r="P883" s="211" t="str">
        <f t="shared" si="533"/>
        <v>One Time</v>
      </c>
      <c r="Q883" s="349">
        <v>43930</v>
      </c>
      <c r="R883" s="349"/>
      <c r="S883" s="211" t="str">
        <f t="shared" si="534"/>
        <v>YES</v>
      </c>
      <c r="T883" s="211" t="str">
        <f t="shared" si="535"/>
        <v>NO</v>
      </c>
      <c r="U883" s="211" t="str">
        <f t="shared" si="536"/>
        <v>NO</v>
      </c>
      <c r="V883" s="211" t="str">
        <f t="shared" si="537"/>
        <v>NO</v>
      </c>
      <c r="W883" s="211" t="str">
        <f t="shared" si="538"/>
        <v>NO</v>
      </c>
      <c r="X883" s="211">
        <v>0</v>
      </c>
      <c r="Y883" s="211" t="s">
        <v>3277</v>
      </c>
      <c r="Z883" s="211" t="s">
        <v>3275</v>
      </c>
      <c r="AA883" s="211" t="s">
        <v>3319</v>
      </c>
      <c r="AB883" s="211" t="s">
        <v>3286</v>
      </c>
      <c r="AC883" s="211" t="s">
        <v>3286</v>
      </c>
      <c r="AD883" s="211" t="s">
        <v>3320</v>
      </c>
      <c r="AE883" s="211" t="str">
        <f t="shared" si="539"/>
        <v>VRLIGHT</v>
      </c>
      <c r="AF883" s="211" t="str">
        <f t="shared" si="540"/>
        <v>Service</v>
      </c>
      <c r="AG883" s="211" t="str">
        <f t="shared" si="541"/>
        <v/>
      </c>
      <c r="AH883" s="211" t="str">
        <f t="shared" si="561"/>
        <v>X</v>
      </c>
      <c r="AI883" s="211" t="str">
        <f t="shared" si="542"/>
        <v/>
      </c>
      <c r="AJ883" s="211" t="str">
        <f t="shared" si="543"/>
        <v/>
      </c>
      <c r="AK883" s="211" t="str">
        <f t="shared" si="544"/>
        <v/>
      </c>
      <c r="AL883" s="211" t="str">
        <f t="shared" si="545"/>
        <v/>
      </c>
      <c r="AM883" s="211" t="str">
        <f t="shared" si="546"/>
        <v/>
      </c>
      <c r="AN883" s="211" t="str">
        <f t="shared" si="547"/>
        <v>No</v>
      </c>
      <c r="AO883" s="211" t="str">
        <f t="shared" si="548"/>
        <v>Yes</v>
      </c>
      <c r="AP883" s="211" t="str">
        <f t="shared" si="549"/>
        <v>No</v>
      </c>
      <c r="AQ883" s="211" t="str">
        <f t="shared" si="550"/>
        <v/>
      </c>
      <c r="AR883" s="211" t="str">
        <f t="shared" si="551"/>
        <v/>
      </c>
      <c r="AS883" s="211" t="str">
        <f t="shared" si="552"/>
        <v/>
      </c>
      <c r="AT883" s="211" t="str">
        <f t="shared" si="553"/>
        <v/>
      </c>
      <c r="AU883" s="211" t="str">
        <f t="shared" si="554"/>
        <v/>
      </c>
      <c r="AV883" s="211" t="str">
        <f t="shared" si="555"/>
        <v/>
      </c>
      <c r="AW883" s="211" t="str">
        <f t="shared" si="556"/>
        <v/>
      </c>
      <c r="AX883" s="211" t="str">
        <f t="shared" si="559"/>
        <v>NO</v>
      </c>
      <c r="AY883" s="125" t="str">
        <f t="shared" si="560"/>
        <v/>
      </c>
    </row>
    <row r="884" spans="1:51" s="211" customFormat="1" x14ac:dyDescent="0.25">
      <c r="A884" s="211" t="s">
        <v>3865</v>
      </c>
      <c r="B884" s="211" t="s">
        <v>3865</v>
      </c>
      <c r="C884" s="211" t="str">
        <f t="shared" si="522"/>
        <v>VR Monitoring Credit by Depts</v>
      </c>
      <c r="D884" s="211" t="str">
        <f t="shared" si="523"/>
        <v>Crédit de surveillance VR par les depts</v>
      </c>
      <c r="E884" s="211" t="str">
        <f t="shared" si="524"/>
        <v/>
      </c>
      <c r="F884" s="211" t="str">
        <f t="shared" si="525"/>
        <v>VR Monitoring Credit by Depts</v>
      </c>
      <c r="G884" s="211" t="str">
        <f t="shared" si="526"/>
        <v>Crédit de surveillance VR par les depts</v>
      </c>
      <c r="H884" s="211" t="str">
        <f t="shared" si="527"/>
        <v>VR Monitoring Credit by Depts</v>
      </c>
      <c r="I884" s="211" t="str">
        <f t="shared" si="557"/>
        <v>Crédit de surveillance VR par les depts</v>
      </c>
      <c r="J884" s="211" t="str">
        <f t="shared" si="528"/>
        <v/>
      </c>
      <c r="K884" s="211" t="str">
        <f t="shared" si="529"/>
        <v/>
      </c>
      <c r="L884" s="211" t="str">
        <f t="shared" si="558"/>
        <v>Service</v>
      </c>
      <c r="M884" s="211" t="str">
        <f t="shared" si="530"/>
        <v>NO</v>
      </c>
      <c r="N884" s="211" t="str">
        <f t="shared" si="531"/>
        <v>Product</v>
      </c>
      <c r="O884" s="211" t="str">
        <f t="shared" si="532"/>
        <v>Promotion</v>
      </c>
      <c r="P884" s="211" t="str">
        <f t="shared" si="533"/>
        <v>One Time</v>
      </c>
      <c r="Q884" s="349">
        <v>43930</v>
      </c>
      <c r="R884" s="349"/>
      <c r="S884" s="211" t="str">
        <f t="shared" si="534"/>
        <v>NO</v>
      </c>
      <c r="T884" s="211" t="str">
        <f t="shared" si="535"/>
        <v>NO</v>
      </c>
      <c r="U884" s="211" t="str">
        <f t="shared" si="536"/>
        <v>NO</v>
      </c>
      <c r="V884" s="211" t="str">
        <f t="shared" si="537"/>
        <v>NO</v>
      </c>
      <c r="W884" s="211" t="str">
        <f t="shared" si="538"/>
        <v>NO</v>
      </c>
      <c r="X884" s="211">
        <v>0</v>
      </c>
      <c r="Y884" s="211" t="s">
        <v>3277</v>
      </c>
      <c r="Z884" s="211" t="s">
        <v>3275</v>
      </c>
      <c r="AA884" s="211" t="s">
        <v>3319</v>
      </c>
      <c r="AB884" s="211" t="s">
        <v>3286</v>
      </c>
      <c r="AC884" s="211" t="s">
        <v>3286</v>
      </c>
      <c r="AD884" s="211" t="s">
        <v>3320</v>
      </c>
      <c r="AE884" s="211" t="str">
        <f t="shared" si="539"/>
        <v>Service</v>
      </c>
      <c r="AF884" s="211" t="str">
        <f t="shared" si="540"/>
        <v>Service</v>
      </c>
      <c r="AG884" s="211" t="str">
        <f t="shared" si="541"/>
        <v>VRMONCRED</v>
      </c>
      <c r="AH884" s="211" t="str">
        <f t="shared" si="561"/>
        <v/>
      </c>
      <c r="AI884" s="211" t="str">
        <f t="shared" si="542"/>
        <v/>
      </c>
      <c r="AJ884" s="211" t="str">
        <f t="shared" si="543"/>
        <v/>
      </c>
      <c r="AK884" s="211" t="str">
        <f t="shared" si="544"/>
        <v/>
      </c>
      <c r="AL884" s="211" t="str">
        <f t="shared" si="545"/>
        <v/>
      </c>
      <c r="AM884" s="211" t="str">
        <f t="shared" si="546"/>
        <v>Offer</v>
      </c>
      <c r="AN884" s="211" t="str">
        <f t="shared" si="547"/>
        <v>No</v>
      </c>
      <c r="AO884" s="211" t="str">
        <f t="shared" si="548"/>
        <v>Yes</v>
      </c>
      <c r="AP884" s="211" t="str">
        <f t="shared" si="549"/>
        <v>No</v>
      </c>
      <c r="AQ884" s="211" t="str">
        <f t="shared" si="550"/>
        <v/>
      </c>
      <c r="AR884" s="211" t="str">
        <f t="shared" si="551"/>
        <v/>
      </c>
      <c r="AS884" s="211" t="str">
        <f t="shared" si="552"/>
        <v/>
      </c>
      <c r="AT884" s="211" t="str">
        <f t="shared" si="553"/>
        <v>NO</v>
      </c>
      <c r="AU884" s="211" t="str">
        <f t="shared" si="554"/>
        <v/>
      </c>
      <c r="AV884" s="211" t="str">
        <f t="shared" si="555"/>
        <v/>
      </c>
      <c r="AW884" s="211" t="str">
        <f t="shared" si="556"/>
        <v/>
      </c>
      <c r="AX884" s="211" t="str">
        <f t="shared" si="559"/>
        <v>NO</v>
      </c>
      <c r="AY884" s="125" t="str">
        <f t="shared" si="560"/>
        <v/>
      </c>
    </row>
    <row r="885" spans="1:51" s="211" customFormat="1" x14ac:dyDescent="0.25">
      <c r="A885" s="211" t="s">
        <v>3815</v>
      </c>
      <c r="B885" s="211" t="s">
        <v>3815</v>
      </c>
      <c r="C885" s="211" t="str">
        <f t="shared" si="522"/>
        <v>AlarmForce VR Lawn Sign</v>
      </c>
      <c r="D885" s="211" t="str">
        <f t="shared" si="523"/>
        <v>Signe de pelouse de VR alarmforce</v>
      </c>
      <c r="E885" s="211" t="str">
        <f t="shared" si="524"/>
        <v/>
      </c>
      <c r="F885" s="211" t="str">
        <f t="shared" si="525"/>
        <v>AlarmForce VR Lawn Sign</v>
      </c>
      <c r="G885" s="211" t="str">
        <f t="shared" si="526"/>
        <v>Signe de pelouse de VR alarmforce</v>
      </c>
      <c r="H885" s="211" t="str">
        <f t="shared" si="527"/>
        <v>AlarmForce VR Lawn Sign</v>
      </c>
      <c r="I885" s="211" t="str">
        <f t="shared" si="557"/>
        <v>Signe de pelouse de VR alarmforce</v>
      </c>
      <c r="J885" s="211" t="str">
        <f t="shared" si="528"/>
        <v/>
      </c>
      <c r="K885" s="211" t="str">
        <f t="shared" si="529"/>
        <v/>
      </c>
      <c r="L885" s="211" t="str">
        <f t="shared" si="558"/>
        <v>Inventory</v>
      </c>
      <c r="M885" s="211" t="str">
        <f t="shared" si="530"/>
        <v>NO</v>
      </c>
      <c r="N885" s="211" t="str">
        <f t="shared" si="531"/>
        <v>Product</v>
      </c>
      <c r="O885" s="211" t="str">
        <f t="shared" si="532"/>
        <v>Misc</v>
      </c>
      <c r="P885" s="211" t="str">
        <f t="shared" si="533"/>
        <v>One Time</v>
      </c>
      <c r="Q885" s="349">
        <v>43930</v>
      </c>
      <c r="R885" s="349"/>
      <c r="S885" s="211" t="str">
        <f t="shared" si="534"/>
        <v>NO</v>
      </c>
      <c r="T885" s="211" t="str">
        <f t="shared" si="535"/>
        <v>NO</v>
      </c>
      <c r="U885" s="211" t="str">
        <f t="shared" si="536"/>
        <v>NO</v>
      </c>
      <c r="V885" s="211" t="str">
        <f t="shared" si="537"/>
        <v>NO</v>
      </c>
      <c r="W885" s="211" t="str">
        <f t="shared" si="538"/>
        <v>NO</v>
      </c>
      <c r="X885" s="211">
        <v>0</v>
      </c>
      <c r="Y885" s="211" t="s">
        <v>3277</v>
      </c>
      <c r="Z885" s="211" t="s">
        <v>3275</v>
      </c>
      <c r="AA885" s="211" t="s">
        <v>3319</v>
      </c>
      <c r="AB885" s="211" t="s">
        <v>3286</v>
      </c>
      <c r="AC885" s="211" t="s">
        <v>3286</v>
      </c>
      <c r="AD885" s="211" t="s">
        <v>3320</v>
      </c>
      <c r="AE885" s="211">
        <f t="shared" si="539"/>
        <v>0</v>
      </c>
      <c r="AF885" s="211" t="str">
        <f t="shared" si="540"/>
        <v>Service</v>
      </c>
      <c r="AG885" s="211" t="str">
        <f t="shared" si="541"/>
        <v/>
      </c>
      <c r="AH885" s="211" t="str">
        <f t="shared" si="561"/>
        <v/>
      </c>
      <c r="AI885" s="211" t="str">
        <f t="shared" si="542"/>
        <v/>
      </c>
      <c r="AJ885" s="211" t="str">
        <f t="shared" si="543"/>
        <v/>
      </c>
      <c r="AK885" s="211" t="str">
        <f t="shared" si="544"/>
        <v/>
      </c>
      <c r="AL885" s="211" t="str">
        <f t="shared" si="545"/>
        <v/>
      </c>
      <c r="AM885" s="211" t="str">
        <f t="shared" si="546"/>
        <v/>
      </c>
      <c r="AN885" s="211" t="str">
        <f t="shared" si="547"/>
        <v>No</v>
      </c>
      <c r="AO885" s="211" t="str">
        <f t="shared" si="548"/>
        <v>Yes</v>
      </c>
      <c r="AP885" s="211" t="str">
        <f t="shared" si="549"/>
        <v>No</v>
      </c>
      <c r="AQ885" s="211" t="str">
        <f t="shared" si="550"/>
        <v/>
      </c>
      <c r="AR885" s="211" t="str">
        <f t="shared" si="551"/>
        <v/>
      </c>
      <c r="AS885" s="211" t="str">
        <f t="shared" si="552"/>
        <v/>
      </c>
      <c r="AT885" s="211" t="str">
        <f t="shared" si="553"/>
        <v/>
      </c>
      <c r="AU885" s="211" t="str">
        <f t="shared" si="554"/>
        <v/>
      </c>
      <c r="AV885" s="211" t="str">
        <f t="shared" si="555"/>
        <v/>
      </c>
      <c r="AW885" s="211" t="str">
        <f t="shared" si="556"/>
        <v/>
      </c>
      <c r="AX885" s="211" t="str">
        <f t="shared" si="559"/>
        <v>NO</v>
      </c>
      <c r="AY885" s="125" t="str">
        <f t="shared" si="560"/>
        <v/>
      </c>
    </row>
    <row r="886" spans="1:51" s="211" customFormat="1" x14ac:dyDescent="0.25">
      <c r="A886" s="211" t="s">
        <v>3866</v>
      </c>
      <c r="B886" s="211" t="s">
        <v>3866</v>
      </c>
      <c r="C886" s="211" t="str">
        <f t="shared" si="522"/>
        <v>VR Service Discount</v>
      </c>
      <c r="D886" s="211" t="str">
        <f t="shared" si="523"/>
        <v>Réduction de service VR</v>
      </c>
      <c r="E886" s="211" t="str">
        <f t="shared" si="524"/>
        <v/>
      </c>
      <c r="F886" s="211" t="str">
        <f t="shared" si="525"/>
        <v>VR Service Discount</v>
      </c>
      <c r="G886" s="211" t="str">
        <f t="shared" si="526"/>
        <v>Réduction de service VR</v>
      </c>
      <c r="H886" s="211" t="str">
        <f t="shared" si="527"/>
        <v>VR Service Discount</v>
      </c>
      <c r="I886" s="211" t="str">
        <f t="shared" si="557"/>
        <v>Réduction de service VR</v>
      </c>
      <c r="J886" s="211" t="str">
        <f t="shared" si="528"/>
        <v/>
      </c>
      <c r="K886" s="211" t="str">
        <f t="shared" si="529"/>
        <v/>
      </c>
      <c r="L886" s="211" t="str">
        <f t="shared" si="558"/>
        <v>Service</v>
      </c>
      <c r="M886" s="211" t="str">
        <f t="shared" si="530"/>
        <v>NO</v>
      </c>
      <c r="N886" s="211" t="str">
        <f t="shared" si="531"/>
        <v>Product</v>
      </c>
      <c r="O886" s="211" t="str">
        <f t="shared" si="532"/>
        <v>Promotion</v>
      </c>
      <c r="P886" s="211" t="str">
        <f t="shared" si="533"/>
        <v>One Time</v>
      </c>
      <c r="Q886" s="349">
        <v>43930</v>
      </c>
      <c r="R886" s="349"/>
      <c r="S886" s="211" t="str">
        <f t="shared" si="534"/>
        <v>NO</v>
      </c>
      <c r="T886" s="211" t="str">
        <f t="shared" si="535"/>
        <v>NO</v>
      </c>
      <c r="U886" s="211" t="str">
        <f t="shared" si="536"/>
        <v>NO</v>
      </c>
      <c r="V886" s="211" t="str">
        <f t="shared" si="537"/>
        <v>NO</v>
      </c>
      <c r="W886" s="211" t="str">
        <f t="shared" si="538"/>
        <v>NO</v>
      </c>
      <c r="X886" s="211">
        <v>0</v>
      </c>
      <c r="Y886" s="211" t="s">
        <v>3277</v>
      </c>
      <c r="Z886" s="211" t="s">
        <v>3275</v>
      </c>
      <c r="AA886" s="211" t="s">
        <v>3319</v>
      </c>
      <c r="AB886" s="211" t="s">
        <v>3286</v>
      </c>
      <c r="AC886" s="211" t="s">
        <v>3286</v>
      </c>
      <c r="AD886" s="211" t="s">
        <v>3320</v>
      </c>
      <c r="AE886" s="211" t="str">
        <f t="shared" si="539"/>
        <v>Service</v>
      </c>
      <c r="AF886" s="211" t="str">
        <f t="shared" si="540"/>
        <v>Service</v>
      </c>
      <c r="AG886" s="211" t="str">
        <f t="shared" si="541"/>
        <v>VRSRVDISC</v>
      </c>
      <c r="AH886" s="211" t="str">
        <f t="shared" si="561"/>
        <v/>
      </c>
      <c r="AI886" s="211" t="str">
        <f t="shared" si="542"/>
        <v/>
      </c>
      <c r="AJ886" s="211" t="str">
        <f t="shared" si="543"/>
        <v/>
      </c>
      <c r="AK886" s="211" t="str">
        <f t="shared" si="544"/>
        <v/>
      </c>
      <c r="AL886" s="211" t="str">
        <f t="shared" si="545"/>
        <v/>
      </c>
      <c r="AM886" s="211" t="str">
        <f t="shared" si="546"/>
        <v>Offer</v>
      </c>
      <c r="AN886" s="211" t="str">
        <f t="shared" si="547"/>
        <v>No</v>
      </c>
      <c r="AO886" s="211" t="str">
        <f t="shared" si="548"/>
        <v>Yes</v>
      </c>
      <c r="AP886" s="211" t="str">
        <f t="shared" si="549"/>
        <v>No</v>
      </c>
      <c r="AQ886" s="211" t="str">
        <f t="shared" si="550"/>
        <v/>
      </c>
      <c r="AR886" s="211" t="str">
        <f t="shared" si="551"/>
        <v/>
      </c>
      <c r="AS886" s="211" t="str">
        <f t="shared" si="552"/>
        <v/>
      </c>
      <c r="AT886" s="211" t="str">
        <f t="shared" si="553"/>
        <v>NO</v>
      </c>
      <c r="AU886" s="211" t="str">
        <f t="shared" si="554"/>
        <v/>
      </c>
      <c r="AV886" s="211" t="str">
        <f t="shared" si="555"/>
        <v/>
      </c>
      <c r="AW886" s="211" t="str">
        <f t="shared" si="556"/>
        <v/>
      </c>
      <c r="AX886" s="211" t="str">
        <f t="shared" si="559"/>
        <v>NO</v>
      </c>
      <c r="AY886" s="125" t="str">
        <f t="shared" si="560"/>
        <v/>
      </c>
    </row>
    <row r="887" spans="1:51" s="211" customFormat="1" x14ac:dyDescent="0.25">
      <c r="A887" s="211" t="s">
        <v>3816</v>
      </c>
      <c r="B887" s="211" t="s">
        <v>3816</v>
      </c>
      <c r="C887" s="211" t="str">
        <f t="shared" si="522"/>
        <v>Wireless Router for 3G/4G Installation</v>
      </c>
      <c r="D887" s="211" t="str">
        <f t="shared" si="523"/>
        <v>Routeur sans fil pour l’installation 3G/4G</v>
      </c>
      <c r="E887" s="211" t="str">
        <f t="shared" si="524"/>
        <v/>
      </c>
      <c r="F887" s="211" t="str">
        <f t="shared" si="525"/>
        <v>Wireless Router for 3G/4G Installation</v>
      </c>
      <c r="G887" s="211" t="str">
        <f t="shared" si="526"/>
        <v>Routeur sans fil pour l’installation 3G/4G</v>
      </c>
      <c r="H887" s="211" t="str">
        <f t="shared" si="527"/>
        <v>Wireless Router for 3G/4G Installation</v>
      </c>
      <c r="I887" s="211" t="str">
        <f t="shared" si="557"/>
        <v>Routeur sans fil pour l’installation 3G/4G</v>
      </c>
      <c r="J887" s="211" t="str">
        <f t="shared" si="528"/>
        <v/>
      </c>
      <c r="K887" s="211" t="str">
        <f t="shared" si="529"/>
        <v/>
      </c>
      <c r="L887" s="211" t="str">
        <f t="shared" si="558"/>
        <v>Inventory</v>
      </c>
      <c r="M887" s="211" t="str">
        <f t="shared" si="530"/>
        <v>NO</v>
      </c>
      <c r="N887" s="211" t="str">
        <f t="shared" si="531"/>
        <v>Product</v>
      </c>
      <c r="O887" s="211" t="str">
        <f t="shared" si="532"/>
        <v>Router</v>
      </c>
      <c r="P887" s="211" t="str">
        <f t="shared" si="533"/>
        <v>One Time</v>
      </c>
      <c r="Q887" s="349">
        <v>43930</v>
      </c>
      <c r="R887" s="349"/>
      <c r="S887" s="211" t="str">
        <f t="shared" si="534"/>
        <v>YES</v>
      </c>
      <c r="T887" s="211" t="str">
        <f t="shared" si="535"/>
        <v>NO</v>
      </c>
      <c r="U887" s="211" t="str">
        <f t="shared" si="536"/>
        <v>NO</v>
      </c>
      <c r="V887" s="211" t="str">
        <f t="shared" si="537"/>
        <v>NO</v>
      </c>
      <c r="W887" s="211" t="str">
        <f t="shared" si="538"/>
        <v>NO</v>
      </c>
      <c r="X887" s="211">
        <v>0</v>
      </c>
      <c r="Y887" s="211" t="s">
        <v>3277</v>
      </c>
      <c r="Z887" s="211" t="s">
        <v>3275</v>
      </c>
      <c r="AA887" s="211" t="s">
        <v>3319</v>
      </c>
      <c r="AB887" s="211" t="s">
        <v>3286</v>
      </c>
      <c r="AC887" s="211" t="s">
        <v>3286</v>
      </c>
      <c r="AD887" s="211" t="s">
        <v>3320</v>
      </c>
      <c r="AE887" s="211">
        <f t="shared" si="539"/>
        <v>0</v>
      </c>
      <c r="AF887" s="211" t="str">
        <f t="shared" si="540"/>
        <v>Service</v>
      </c>
      <c r="AG887" s="211" t="str">
        <f t="shared" si="541"/>
        <v/>
      </c>
      <c r="AH887" s="211" t="str">
        <f t="shared" si="561"/>
        <v>X</v>
      </c>
      <c r="AI887" s="211" t="str">
        <f t="shared" si="542"/>
        <v/>
      </c>
      <c r="AJ887" s="211" t="str">
        <f t="shared" si="543"/>
        <v/>
      </c>
      <c r="AK887" s="211" t="str">
        <f t="shared" si="544"/>
        <v/>
      </c>
      <c r="AL887" s="211" t="str">
        <f t="shared" si="545"/>
        <v/>
      </c>
      <c r="AM887" s="211" t="str">
        <f t="shared" si="546"/>
        <v/>
      </c>
      <c r="AN887" s="211" t="str">
        <f t="shared" si="547"/>
        <v>No</v>
      </c>
      <c r="AO887" s="211" t="str">
        <f t="shared" si="548"/>
        <v>Yes</v>
      </c>
      <c r="AP887" s="211" t="str">
        <f t="shared" si="549"/>
        <v>No</v>
      </c>
      <c r="AQ887" s="211" t="str">
        <f t="shared" si="550"/>
        <v/>
      </c>
      <c r="AR887" s="211" t="str">
        <f t="shared" si="551"/>
        <v/>
      </c>
      <c r="AS887" s="211" t="str">
        <f t="shared" si="552"/>
        <v/>
      </c>
      <c r="AT887" s="211" t="str">
        <f t="shared" si="553"/>
        <v/>
      </c>
      <c r="AU887" s="211" t="str">
        <f t="shared" si="554"/>
        <v/>
      </c>
      <c r="AV887" s="211" t="str">
        <f t="shared" si="555"/>
        <v/>
      </c>
      <c r="AW887" s="211" t="str">
        <f t="shared" si="556"/>
        <v/>
      </c>
      <c r="AX887" s="211" t="str">
        <f t="shared" si="559"/>
        <v>YES</v>
      </c>
      <c r="AY887" s="125" t="str">
        <f t="shared" si="560"/>
        <v/>
      </c>
    </row>
    <row r="888" spans="1:51" s="211" customFormat="1" x14ac:dyDescent="0.25">
      <c r="A888" s="211" t="s">
        <v>2371</v>
      </c>
      <c r="B888" s="211" t="s">
        <v>2371</v>
      </c>
      <c r="C888" s="211" t="str">
        <f t="shared" si="522"/>
        <v>Repeater Antenna</v>
      </c>
      <c r="D888" s="211" t="str">
        <f t="shared" si="523"/>
        <v>Wi-Fi répéteur antenne</v>
      </c>
      <c r="E888" s="211" t="str">
        <f t="shared" si="524"/>
        <v/>
      </c>
      <c r="F888" s="211" t="str">
        <f t="shared" si="525"/>
        <v>Repeater Antenna</v>
      </c>
      <c r="G888" s="211" t="str">
        <f t="shared" si="526"/>
        <v>Wi-Fi répéteur antenne</v>
      </c>
      <c r="H888" s="211" t="str">
        <f t="shared" si="527"/>
        <v>Repeater Antenna</v>
      </c>
      <c r="I888" s="211" t="str">
        <f t="shared" si="557"/>
        <v>Wi-Fi répéteur antenne</v>
      </c>
      <c r="J888" s="211" t="str">
        <f t="shared" si="528"/>
        <v/>
      </c>
      <c r="K888" s="211" t="str">
        <f t="shared" si="529"/>
        <v>WIFI-AP-ANT</v>
      </c>
      <c r="L888" s="211" t="str">
        <f t="shared" si="558"/>
        <v>Inventory</v>
      </c>
      <c r="M888" s="211" t="str">
        <f t="shared" si="530"/>
        <v>NO</v>
      </c>
      <c r="N888" s="211" t="str">
        <f t="shared" si="531"/>
        <v>Product</v>
      </c>
      <c r="O888" s="211" t="str">
        <f t="shared" si="532"/>
        <v>Misc</v>
      </c>
      <c r="P888" s="211" t="str">
        <f t="shared" si="533"/>
        <v>One Time</v>
      </c>
      <c r="Q888" s="349">
        <v>43930</v>
      </c>
      <c r="R888" s="349"/>
      <c r="S888" s="211" t="str">
        <f t="shared" si="534"/>
        <v>NO</v>
      </c>
      <c r="T888" s="211" t="str">
        <f t="shared" si="535"/>
        <v>NO</v>
      </c>
      <c r="U888" s="211" t="str">
        <f t="shared" si="536"/>
        <v>NO</v>
      </c>
      <c r="V888" s="211" t="str">
        <f t="shared" si="537"/>
        <v>NO</v>
      </c>
      <c r="W888" s="211" t="str">
        <f t="shared" si="538"/>
        <v>NO</v>
      </c>
      <c r="X888" s="211">
        <v>0</v>
      </c>
      <c r="Y888" s="211" t="s">
        <v>3277</v>
      </c>
      <c r="Z888" s="211" t="s">
        <v>3275</v>
      </c>
      <c r="AA888" s="211" t="s">
        <v>3319</v>
      </c>
      <c r="AB888" s="211" t="s">
        <v>3286</v>
      </c>
      <c r="AC888" s="211" t="s">
        <v>3286</v>
      </c>
      <c r="AD888" s="211" t="s">
        <v>3320</v>
      </c>
      <c r="AE888" s="211" t="str">
        <f t="shared" si="539"/>
        <v>WIFI-AP-ANT</v>
      </c>
      <c r="AF888" s="211" t="str">
        <f t="shared" si="540"/>
        <v/>
      </c>
      <c r="AG888" s="211" t="str">
        <f t="shared" si="541"/>
        <v/>
      </c>
      <c r="AH888" s="211" t="str">
        <f t="shared" si="561"/>
        <v/>
      </c>
      <c r="AI888" s="211" t="str">
        <f t="shared" si="542"/>
        <v/>
      </c>
      <c r="AJ888" s="211" t="str">
        <f t="shared" si="543"/>
        <v/>
      </c>
      <c r="AK888" s="211" t="str">
        <f t="shared" si="544"/>
        <v/>
      </c>
      <c r="AL888" s="211" t="str">
        <f t="shared" si="545"/>
        <v/>
      </c>
      <c r="AM888" s="211" t="str">
        <f t="shared" si="546"/>
        <v/>
      </c>
      <c r="AN888" s="211" t="str">
        <f t="shared" si="547"/>
        <v>No</v>
      </c>
      <c r="AO888" s="211" t="str">
        <f t="shared" si="548"/>
        <v>Yes</v>
      </c>
      <c r="AP888" s="211" t="str">
        <f t="shared" si="549"/>
        <v>No</v>
      </c>
      <c r="AQ888" s="211" t="str">
        <f t="shared" si="550"/>
        <v/>
      </c>
      <c r="AR888" s="211" t="str">
        <f t="shared" si="551"/>
        <v/>
      </c>
      <c r="AS888" s="211" t="str">
        <f t="shared" si="552"/>
        <v/>
      </c>
      <c r="AT888" s="211" t="str">
        <f t="shared" si="553"/>
        <v/>
      </c>
      <c r="AU888" s="211" t="str">
        <f t="shared" si="554"/>
        <v/>
      </c>
      <c r="AV888" s="211" t="str">
        <f t="shared" si="555"/>
        <v/>
      </c>
      <c r="AW888" s="211" t="str">
        <f t="shared" si="556"/>
        <v/>
      </c>
      <c r="AX888" s="211" t="str">
        <f t="shared" si="559"/>
        <v>NO</v>
      </c>
      <c r="AY888" s="125" t="str">
        <f t="shared" si="560"/>
        <v/>
      </c>
    </row>
    <row r="889" spans="1:51" s="211" customFormat="1" x14ac:dyDescent="0.25">
      <c r="A889" s="211" t="s">
        <v>3817</v>
      </c>
      <c r="B889" s="211" t="s">
        <v>3817</v>
      </c>
      <c r="C889" s="211" t="str">
        <f t="shared" si="522"/>
        <v>WIFI Command Bundle-2 HomeAuto. no Camera</v>
      </c>
      <c r="D889" s="211" t="str">
        <f t="shared" si="523"/>
        <v>WIFI Commande Bundle-2 HomeAuto. pas de caméra - AlarmForce</v>
      </c>
      <c r="E889" s="211" t="str">
        <f t="shared" si="524"/>
        <v/>
      </c>
      <c r="F889" s="211" t="str">
        <f t="shared" si="525"/>
        <v>WIFI Command Bundle-2 HomeAuto. no Camera</v>
      </c>
      <c r="G889" s="211" t="str">
        <f t="shared" si="526"/>
        <v>WIFI Commande Bundle-2 HomeAuto. pas de caméra - AlarmForce</v>
      </c>
      <c r="H889" s="211" t="str">
        <f t="shared" si="527"/>
        <v>WIFI Command Bundle-2 HomeAuto. no Camera</v>
      </c>
      <c r="I889" s="211" t="str">
        <f t="shared" si="557"/>
        <v>WIFI Commande Bundle-2 HomeAuto. pas de caméra - AlarmForce</v>
      </c>
      <c r="J889" s="211" t="str">
        <f t="shared" si="528"/>
        <v/>
      </c>
      <c r="K889" s="211" t="str">
        <f t="shared" si="529"/>
        <v/>
      </c>
      <c r="L889" s="211" t="str">
        <f t="shared" si="558"/>
        <v>Service</v>
      </c>
      <c r="M889" s="211" t="str">
        <f t="shared" si="530"/>
        <v>NO</v>
      </c>
      <c r="N889" s="211" t="str">
        <f t="shared" si="531"/>
        <v>Product</v>
      </c>
      <c r="O889" s="211" t="str">
        <f t="shared" si="532"/>
        <v>Service</v>
      </c>
      <c r="P889" s="211" t="str">
        <f t="shared" si="533"/>
        <v>RMR</v>
      </c>
      <c r="Q889" s="349">
        <v>43930</v>
      </c>
      <c r="R889" s="349"/>
      <c r="S889" s="211" t="str">
        <f t="shared" si="534"/>
        <v>NO</v>
      </c>
      <c r="T889" s="211" t="str">
        <f t="shared" si="535"/>
        <v>NO</v>
      </c>
      <c r="U889" s="211" t="str">
        <f t="shared" si="536"/>
        <v>NO</v>
      </c>
      <c r="V889" s="211" t="str">
        <f t="shared" si="537"/>
        <v>NO</v>
      </c>
      <c r="W889" s="211" t="str">
        <f t="shared" si="538"/>
        <v>NO</v>
      </c>
      <c r="X889" s="211">
        <v>0</v>
      </c>
      <c r="Y889" s="211" t="s">
        <v>3277</v>
      </c>
      <c r="Z889" s="211" t="s">
        <v>3275</v>
      </c>
      <c r="AA889" s="211" t="s">
        <v>3319</v>
      </c>
      <c r="AB889" s="211" t="s">
        <v>3286</v>
      </c>
      <c r="AC889" s="211" t="s">
        <v>3286</v>
      </c>
      <c r="AD889" s="211" t="s">
        <v>3320</v>
      </c>
      <c r="AE889" s="211">
        <f t="shared" si="539"/>
        <v>0</v>
      </c>
      <c r="AF889" s="211" t="str">
        <f t="shared" si="540"/>
        <v>Service</v>
      </c>
      <c r="AG889" s="211" t="str">
        <f t="shared" si="541"/>
        <v/>
      </c>
      <c r="AH889" s="211" t="str">
        <f t="shared" si="561"/>
        <v>X</v>
      </c>
      <c r="AI889" s="211" t="str">
        <f t="shared" si="542"/>
        <v/>
      </c>
      <c r="AJ889" s="211" t="str">
        <f t="shared" si="543"/>
        <v/>
      </c>
      <c r="AK889" s="211" t="str">
        <f t="shared" si="544"/>
        <v/>
      </c>
      <c r="AL889" s="211" t="str">
        <f t="shared" si="545"/>
        <v/>
      </c>
      <c r="AM889" s="211" t="str">
        <f t="shared" si="546"/>
        <v/>
      </c>
      <c r="AN889" s="211" t="str">
        <f t="shared" si="547"/>
        <v>No</v>
      </c>
      <c r="AO889" s="211" t="str">
        <f t="shared" si="548"/>
        <v>Yes</v>
      </c>
      <c r="AP889" s="211" t="str">
        <f t="shared" si="549"/>
        <v>No</v>
      </c>
      <c r="AQ889" s="211" t="str">
        <f t="shared" si="550"/>
        <v/>
      </c>
      <c r="AR889" s="211" t="str">
        <f t="shared" si="551"/>
        <v/>
      </c>
      <c r="AS889" s="211" t="str">
        <f t="shared" si="552"/>
        <v/>
      </c>
      <c r="AT889" s="211" t="str">
        <f t="shared" si="553"/>
        <v/>
      </c>
      <c r="AU889" s="211" t="str">
        <f t="shared" si="554"/>
        <v/>
      </c>
      <c r="AV889" s="211" t="str">
        <f t="shared" si="555"/>
        <v/>
      </c>
      <c r="AW889" s="211" t="str">
        <f t="shared" si="556"/>
        <v/>
      </c>
      <c r="AX889" s="211" t="str">
        <f t="shared" si="559"/>
        <v>NO</v>
      </c>
      <c r="AY889" s="125" t="str">
        <f t="shared" si="560"/>
        <v/>
      </c>
    </row>
    <row r="890" spans="1:51" s="211" customFormat="1" x14ac:dyDescent="0.25">
      <c r="A890" s="211" t="s">
        <v>2155</v>
      </c>
      <c r="B890" s="211" t="s">
        <v>2155</v>
      </c>
      <c r="C890" s="211" t="str">
        <f t="shared" si="522"/>
        <v>3dBi Antenna</v>
      </c>
      <c r="D890" s="211" t="str">
        <f t="shared" si="523"/>
        <v>Antenne 3dBi</v>
      </c>
      <c r="E890" s="211" t="str">
        <f t="shared" si="524"/>
        <v/>
      </c>
      <c r="F890" s="211" t="str">
        <f t="shared" si="525"/>
        <v>3dBi Antenna</v>
      </c>
      <c r="G890" s="211" t="str">
        <f t="shared" si="526"/>
        <v>Antenne 3dBi</v>
      </c>
      <c r="H890" s="211" t="str">
        <f t="shared" si="527"/>
        <v>3dBi Antenna</v>
      </c>
      <c r="I890" s="211" t="str">
        <f t="shared" si="557"/>
        <v>Antenne 3dBi</v>
      </c>
      <c r="J890" s="211" t="str">
        <f t="shared" si="528"/>
        <v/>
      </c>
      <c r="K890" s="211" t="str">
        <f t="shared" si="529"/>
        <v>WIFI-CAM-ANT</v>
      </c>
      <c r="L890" s="211" t="str">
        <f t="shared" si="558"/>
        <v>Inventory</v>
      </c>
      <c r="M890" s="211" t="str">
        <f t="shared" si="530"/>
        <v>NO</v>
      </c>
      <c r="N890" s="211" t="str">
        <f t="shared" si="531"/>
        <v>Product</v>
      </c>
      <c r="O890" s="211" t="str">
        <f t="shared" si="532"/>
        <v>Misc</v>
      </c>
      <c r="P890" s="211" t="str">
        <f t="shared" si="533"/>
        <v>One Time</v>
      </c>
      <c r="Q890" s="349">
        <v>43930</v>
      </c>
      <c r="R890" s="349"/>
      <c r="S890" s="211" t="str">
        <f t="shared" si="534"/>
        <v>NO</v>
      </c>
      <c r="T890" s="211" t="str">
        <f t="shared" si="535"/>
        <v>NO</v>
      </c>
      <c r="U890" s="211" t="str">
        <f t="shared" si="536"/>
        <v>NO</v>
      </c>
      <c r="V890" s="211" t="str">
        <f t="shared" si="537"/>
        <v>NO</v>
      </c>
      <c r="W890" s="211" t="str">
        <f t="shared" si="538"/>
        <v>NO</v>
      </c>
      <c r="X890" s="211">
        <v>0</v>
      </c>
      <c r="Y890" s="211" t="s">
        <v>3277</v>
      </c>
      <c r="Z890" s="211" t="s">
        <v>3275</v>
      </c>
      <c r="AA890" s="211" t="s">
        <v>3319</v>
      </c>
      <c r="AB890" s="211" t="s">
        <v>3286</v>
      </c>
      <c r="AC890" s="211" t="s">
        <v>3286</v>
      </c>
      <c r="AD890" s="211" t="s">
        <v>3320</v>
      </c>
      <c r="AE890" s="211" t="str">
        <f t="shared" si="539"/>
        <v>WIFI-CAM-ANT</v>
      </c>
      <c r="AF890" s="211" t="str">
        <f t="shared" si="540"/>
        <v/>
      </c>
      <c r="AG890" s="211" t="str">
        <f t="shared" si="541"/>
        <v/>
      </c>
      <c r="AH890" s="211" t="str">
        <f t="shared" si="561"/>
        <v/>
      </c>
      <c r="AI890" s="211" t="str">
        <f t="shared" si="542"/>
        <v/>
      </c>
      <c r="AJ890" s="211" t="str">
        <f t="shared" si="543"/>
        <v/>
      </c>
      <c r="AK890" s="211" t="str">
        <f t="shared" si="544"/>
        <v/>
      </c>
      <c r="AL890" s="211" t="str">
        <f t="shared" si="545"/>
        <v/>
      </c>
      <c r="AM890" s="211" t="str">
        <f t="shared" si="546"/>
        <v/>
      </c>
      <c r="AN890" s="211" t="str">
        <f t="shared" si="547"/>
        <v>No</v>
      </c>
      <c r="AO890" s="211" t="str">
        <f t="shared" si="548"/>
        <v>Yes</v>
      </c>
      <c r="AP890" s="211" t="str">
        <f t="shared" si="549"/>
        <v>No</v>
      </c>
      <c r="AQ890" s="211" t="str">
        <f t="shared" si="550"/>
        <v/>
      </c>
      <c r="AR890" s="211" t="str">
        <f t="shared" si="551"/>
        <v/>
      </c>
      <c r="AS890" s="211" t="str">
        <f t="shared" si="552"/>
        <v/>
      </c>
      <c r="AT890" s="211" t="str">
        <f t="shared" si="553"/>
        <v/>
      </c>
      <c r="AU890" s="211" t="str">
        <f t="shared" si="554"/>
        <v/>
      </c>
      <c r="AV890" s="211" t="str">
        <f t="shared" si="555"/>
        <v/>
      </c>
      <c r="AW890" s="211" t="str">
        <f t="shared" si="556"/>
        <v/>
      </c>
      <c r="AX890" s="211" t="str">
        <f t="shared" si="559"/>
        <v>NO</v>
      </c>
      <c r="AY890" s="125" t="str">
        <f t="shared" si="560"/>
        <v/>
      </c>
    </row>
    <row r="891" spans="1:51" s="211" customFormat="1" x14ac:dyDescent="0.25">
      <c r="A891" s="211" t="s">
        <v>2165</v>
      </c>
      <c r="B891" s="211" t="s">
        <v>2165</v>
      </c>
      <c r="C891" s="211" t="str">
        <f t="shared" si="522"/>
        <v>WIFI White Soft Keypad - AlarmForce</v>
      </c>
      <c r="D891" s="211" t="str">
        <f t="shared" si="523"/>
        <v>Clavier logiciel WIFI blanc - AlarmForce</v>
      </c>
      <c r="E891" s="211" t="str">
        <f t="shared" si="524"/>
        <v/>
      </c>
      <c r="F891" s="211" t="str">
        <f t="shared" si="525"/>
        <v>WIFI White Soft Keypad - AlarmForce</v>
      </c>
      <c r="G891" s="211" t="str">
        <f t="shared" si="526"/>
        <v>Clavier logiciel WIFI blanc - AlarmForce</v>
      </c>
      <c r="H891" s="211" t="str">
        <f t="shared" si="527"/>
        <v>WIFI White Soft Keypad - AlarmForce</v>
      </c>
      <c r="I891" s="211" t="str">
        <f t="shared" si="557"/>
        <v>Clavier logiciel WIFI blanc - AlarmForce</v>
      </c>
      <c r="J891" s="211" t="str">
        <f t="shared" si="528"/>
        <v/>
      </c>
      <c r="K891" s="211" t="str">
        <f t="shared" si="529"/>
        <v>WIFISKEYPAD</v>
      </c>
      <c r="L891" s="211" t="str">
        <f t="shared" si="558"/>
        <v>Inventory</v>
      </c>
      <c r="M891" s="211" t="str">
        <f t="shared" si="530"/>
        <v>NO</v>
      </c>
      <c r="N891" s="211" t="str">
        <f t="shared" si="531"/>
        <v>Product</v>
      </c>
      <c r="O891" s="211" t="str">
        <f t="shared" si="532"/>
        <v>Misc</v>
      </c>
      <c r="P891" s="211" t="str">
        <f t="shared" si="533"/>
        <v>One Time</v>
      </c>
      <c r="Q891" s="349">
        <v>43930</v>
      </c>
      <c r="R891" s="349"/>
      <c r="S891" s="211" t="str">
        <f t="shared" si="534"/>
        <v>YES</v>
      </c>
      <c r="T891" s="211" t="str">
        <f t="shared" si="535"/>
        <v>NO</v>
      </c>
      <c r="U891" s="211" t="str">
        <f t="shared" si="536"/>
        <v>NO</v>
      </c>
      <c r="V891" s="211" t="str">
        <f t="shared" si="537"/>
        <v>NO</v>
      </c>
      <c r="W891" s="211" t="str">
        <f t="shared" si="538"/>
        <v>NO</v>
      </c>
      <c r="X891" s="211">
        <v>0</v>
      </c>
      <c r="Y891" s="211" t="s">
        <v>3277</v>
      </c>
      <c r="Z891" s="211" t="s">
        <v>3275</v>
      </c>
      <c r="AA891" s="211" t="s">
        <v>3319</v>
      </c>
      <c r="AB891" s="211" t="s">
        <v>3286</v>
      </c>
      <c r="AC891" s="211" t="s">
        <v>3286</v>
      </c>
      <c r="AD891" s="211" t="s">
        <v>3320</v>
      </c>
      <c r="AE891" s="211" t="str">
        <f t="shared" si="539"/>
        <v>WIFISKEYPAD</v>
      </c>
      <c r="AF891" s="211" t="str">
        <f t="shared" si="540"/>
        <v/>
      </c>
      <c r="AG891" s="211" t="str">
        <f t="shared" si="541"/>
        <v/>
      </c>
      <c r="AH891" s="211" t="str">
        <f t="shared" si="561"/>
        <v>X</v>
      </c>
      <c r="AI891" s="211" t="str">
        <f t="shared" si="542"/>
        <v/>
      </c>
      <c r="AJ891" s="211" t="str">
        <f t="shared" si="543"/>
        <v/>
      </c>
      <c r="AK891" s="211" t="str">
        <f t="shared" si="544"/>
        <v/>
      </c>
      <c r="AL891" s="211" t="str">
        <f t="shared" si="545"/>
        <v/>
      </c>
      <c r="AM891" s="211" t="str">
        <f t="shared" si="546"/>
        <v/>
      </c>
      <c r="AN891" s="211" t="str">
        <f t="shared" si="547"/>
        <v>No</v>
      </c>
      <c r="AO891" s="211" t="str">
        <f t="shared" si="548"/>
        <v>Yes</v>
      </c>
      <c r="AP891" s="211" t="str">
        <f t="shared" si="549"/>
        <v>No</v>
      </c>
      <c r="AQ891" s="211" t="str">
        <f t="shared" si="550"/>
        <v/>
      </c>
      <c r="AR891" s="211" t="str">
        <f t="shared" si="551"/>
        <v/>
      </c>
      <c r="AS891" s="211" t="str">
        <f t="shared" si="552"/>
        <v/>
      </c>
      <c r="AT891" s="211" t="str">
        <f t="shared" si="553"/>
        <v/>
      </c>
      <c r="AU891" s="211" t="str">
        <f t="shared" si="554"/>
        <v/>
      </c>
      <c r="AV891" s="211" t="str">
        <f t="shared" si="555"/>
        <v/>
      </c>
      <c r="AW891" s="211" t="str">
        <f t="shared" si="556"/>
        <v/>
      </c>
      <c r="AX891" s="211" t="str">
        <f t="shared" si="559"/>
        <v>NO</v>
      </c>
      <c r="AY891" s="125" t="str">
        <f t="shared" si="560"/>
        <v/>
      </c>
    </row>
    <row r="892" spans="1:51" s="211" customFormat="1" x14ac:dyDescent="0.25">
      <c r="A892" s="211" t="s">
        <v>2373</v>
      </c>
      <c r="B892" s="211" t="s">
        <v>2373</v>
      </c>
      <c r="C892" s="211" t="str">
        <f t="shared" si="522"/>
        <v>WIFI Plug Control</v>
      </c>
      <c r="D892" s="211" t="str">
        <f t="shared" si="523"/>
        <v>Contrôle de prise WIFI</v>
      </c>
      <c r="E892" s="211" t="str">
        <f t="shared" si="524"/>
        <v/>
      </c>
      <c r="F892" s="211" t="str">
        <f t="shared" si="525"/>
        <v>WIFI Plug Control</v>
      </c>
      <c r="G892" s="211" t="str">
        <f t="shared" si="526"/>
        <v>Contrôle de prise WIFI</v>
      </c>
      <c r="H892" s="211" t="str">
        <f t="shared" si="527"/>
        <v>WIFI Plug Control</v>
      </c>
      <c r="I892" s="211" t="str">
        <f t="shared" si="557"/>
        <v>Contrôle de prise WIFI</v>
      </c>
      <c r="J892" s="211" t="str">
        <f t="shared" si="528"/>
        <v/>
      </c>
      <c r="K892" s="211" t="str">
        <f t="shared" si="529"/>
        <v/>
      </c>
      <c r="L892" s="211" t="str">
        <f t="shared" si="558"/>
        <v>Non-Inventory</v>
      </c>
      <c r="M892" s="211" t="str">
        <f t="shared" si="530"/>
        <v>NO</v>
      </c>
      <c r="N892" s="211" t="str">
        <f t="shared" si="531"/>
        <v>Product</v>
      </c>
      <c r="O892" s="211" t="str">
        <f t="shared" si="532"/>
        <v>Service</v>
      </c>
      <c r="P892" s="211" t="str">
        <f t="shared" si="533"/>
        <v>RMR</v>
      </c>
      <c r="Q892" s="349">
        <v>43930</v>
      </c>
      <c r="R892" s="349"/>
      <c r="S892" s="211" t="str">
        <f t="shared" si="534"/>
        <v>NO</v>
      </c>
      <c r="T892" s="211" t="str">
        <f t="shared" si="535"/>
        <v>NO</v>
      </c>
      <c r="U892" s="211" t="str">
        <f t="shared" si="536"/>
        <v>NO</v>
      </c>
      <c r="V892" s="211" t="str">
        <f t="shared" si="537"/>
        <v>NO</v>
      </c>
      <c r="W892" s="211" t="str">
        <f t="shared" si="538"/>
        <v>NO</v>
      </c>
      <c r="X892" s="211">
        <v>0</v>
      </c>
      <c r="Y892" s="211" t="s">
        <v>3277</v>
      </c>
      <c r="Z892" s="211" t="s">
        <v>3275</v>
      </c>
      <c r="AA892" s="211" t="s">
        <v>3319</v>
      </c>
      <c r="AB892" s="211" t="s">
        <v>3286</v>
      </c>
      <c r="AC892" s="211" t="s">
        <v>3286</v>
      </c>
      <c r="AD892" s="211" t="s">
        <v>3320</v>
      </c>
      <c r="AE892" s="211">
        <f t="shared" si="539"/>
        <v>0</v>
      </c>
      <c r="AF892" s="211" t="str">
        <f t="shared" si="540"/>
        <v>Service</v>
      </c>
      <c r="AG892" s="211" t="str">
        <f t="shared" si="541"/>
        <v/>
      </c>
      <c r="AH892" s="211" t="str">
        <f t="shared" si="561"/>
        <v>X</v>
      </c>
      <c r="AI892" s="211" t="str">
        <f t="shared" si="542"/>
        <v/>
      </c>
      <c r="AJ892" s="211" t="str">
        <f t="shared" si="543"/>
        <v/>
      </c>
      <c r="AK892" s="211" t="str">
        <f t="shared" si="544"/>
        <v/>
      </c>
      <c r="AL892" s="211" t="str">
        <f t="shared" si="545"/>
        <v/>
      </c>
      <c r="AM892" s="211" t="str">
        <f t="shared" si="546"/>
        <v/>
      </c>
      <c r="AN892" s="211" t="str">
        <f t="shared" si="547"/>
        <v>No</v>
      </c>
      <c r="AO892" s="211" t="str">
        <f t="shared" si="548"/>
        <v>Yes</v>
      </c>
      <c r="AP892" s="211" t="str">
        <f t="shared" si="549"/>
        <v>No</v>
      </c>
      <c r="AQ892" s="211" t="str">
        <f t="shared" si="550"/>
        <v/>
      </c>
      <c r="AR892" s="211" t="str">
        <f t="shared" si="551"/>
        <v/>
      </c>
      <c r="AS892" s="211" t="str">
        <f t="shared" si="552"/>
        <v/>
      </c>
      <c r="AT892" s="211" t="str">
        <f t="shared" si="553"/>
        <v/>
      </c>
      <c r="AU892" s="211" t="str">
        <f t="shared" si="554"/>
        <v/>
      </c>
      <c r="AV892" s="211" t="str">
        <f t="shared" si="555"/>
        <v/>
      </c>
      <c r="AW892" s="211" t="str">
        <f t="shared" si="556"/>
        <v/>
      </c>
      <c r="AX892" s="211" t="str">
        <f t="shared" si="559"/>
        <v>NO</v>
      </c>
      <c r="AY892" s="125" t="str">
        <f t="shared" si="560"/>
        <v/>
      </c>
    </row>
    <row r="893" spans="1:51" s="211" customFormat="1" x14ac:dyDescent="0.25">
      <c r="A893" s="211" t="s">
        <v>2174</v>
      </c>
      <c r="B893" s="211" t="s">
        <v>2174</v>
      </c>
      <c r="C893" s="211" t="str">
        <f t="shared" si="522"/>
        <v>Interloxix Resolution Wireless to Wireless Translater</v>
      </c>
      <c r="D893" s="211" t="str">
        <f t="shared" si="523"/>
        <v>Traduction sans fil interloxix sans fil à sans fil</v>
      </c>
      <c r="E893" s="211" t="str">
        <f t="shared" si="524"/>
        <v/>
      </c>
      <c r="F893" s="211" t="str">
        <f t="shared" si="525"/>
        <v>Interloxix Resolution Wireless to Wireless Translater</v>
      </c>
      <c r="G893" s="211" t="str">
        <f t="shared" si="526"/>
        <v>Traduction sans fil interloxix sans fil à sans fil</v>
      </c>
      <c r="H893" s="211" t="str">
        <f t="shared" si="527"/>
        <v>Interloxix Resolution Wireless to Wireless Translater</v>
      </c>
      <c r="I893" s="211" t="str">
        <f t="shared" si="557"/>
        <v>Traduction sans fil interloxix sans fil à sans fil</v>
      </c>
      <c r="J893" s="211" t="str">
        <f t="shared" si="528"/>
        <v/>
      </c>
      <c r="K893" s="211" t="str">
        <f t="shared" si="529"/>
        <v>WW-TRANSLATR</v>
      </c>
      <c r="L893" s="211" t="str">
        <f t="shared" si="558"/>
        <v>Inventory</v>
      </c>
      <c r="M893" s="211" t="str">
        <f t="shared" si="530"/>
        <v>NO</v>
      </c>
      <c r="N893" s="211" t="str">
        <f t="shared" si="531"/>
        <v>Product</v>
      </c>
      <c r="O893" s="211" t="str">
        <f t="shared" si="532"/>
        <v>Misc</v>
      </c>
      <c r="P893" s="211" t="str">
        <f t="shared" si="533"/>
        <v>One Time</v>
      </c>
      <c r="Q893" s="349">
        <v>43930</v>
      </c>
      <c r="R893" s="349"/>
      <c r="S893" s="211" t="str">
        <f t="shared" si="534"/>
        <v>NO</v>
      </c>
      <c r="T893" s="211" t="str">
        <f t="shared" si="535"/>
        <v>NO</v>
      </c>
      <c r="U893" s="211" t="str">
        <f t="shared" si="536"/>
        <v>NO</v>
      </c>
      <c r="V893" s="211" t="str">
        <f t="shared" si="537"/>
        <v>NO</v>
      </c>
      <c r="W893" s="211" t="str">
        <f t="shared" si="538"/>
        <v>NO</v>
      </c>
      <c r="X893" s="211">
        <v>0</v>
      </c>
      <c r="Y893" s="211" t="s">
        <v>3277</v>
      </c>
      <c r="Z893" s="211" t="s">
        <v>3275</v>
      </c>
      <c r="AA893" s="211" t="s">
        <v>3319</v>
      </c>
      <c r="AB893" s="211" t="s">
        <v>3286</v>
      </c>
      <c r="AC893" s="211" t="s">
        <v>3286</v>
      </c>
      <c r="AD893" s="211" t="s">
        <v>3320</v>
      </c>
      <c r="AE893" s="211" t="str">
        <f t="shared" si="539"/>
        <v>WW-TRANSLATR</v>
      </c>
      <c r="AF893" s="211" t="str">
        <f t="shared" si="540"/>
        <v/>
      </c>
      <c r="AG893" s="211" t="str">
        <f t="shared" si="541"/>
        <v/>
      </c>
      <c r="AH893" s="211" t="str">
        <f t="shared" si="561"/>
        <v/>
      </c>
      <c r="AI893" s="211" t="str">
        <f t="shared" si="542"/>
        <v/>
      </c>
      <c r="AJ893" s="211" t="str">
        <f t="shared" si="543"/>
        <v/>
      </c>
      <c r="AK893" s="211" t="str">
        <f t="shared" si="544"/>
        <v/>
      </c>
      <c r="AL893" s="211" t="str">
        <f t="shared" si="545"/>
        <v/>
      </c>
      <c r="AM893" s="211" t="str">
        <f t="shared" si="546"/>
        <v/>
      </c>
      <c r="AN893" s="211" t="str">
        <f t="shared" si="547"/>
        <v>No</v>
      </c>
      <c r="AO893" s="211" t="str">
        <f t="shared" si="548"/>
        <v>Yes</v>
      </c>
      <c r="AP893" s="211" t="str">
        <f t="shared" si="549"/>
        <v>No</v>
      </c>
      <c r="AQ893" s="211" t="str">
        <f t="shared" si="550"/>
        <v/>
      </c>
      <c r="AR893" s="211" t="str">
        <f t="shared" si="551"/>
        <v/>
      </c>
      <c r="AS893" s="211" t="str">
        <f t="shared" si="552"/>
        <v/>
      </c>
      <c r="AT893" s="211" t="str">
        <f t="shared" si="553"/>
        <v/>
      </c>
      <c r="AU893" s="211" t="str">
        <f t="shared" si="554"/>
        <v/>
      </c>
      <c r="AV893" s="211" t="str">
        <f t="shared" si="555"/>
        <v/>
      </c>
      <c r="AW893" s="211" t="str">
        <f t="shared" si="556"/>
        <v/>
      </c>
      <c r="AX893" s="211" t="str">
        <f t="shared" si="559"/>
        <v>NO</v>
      </c>
      <c r="AY893" s="125" t="str">
        <f t="shared" si="560"/>
        <v/>
      </c>
    </row>
    <row r="894" spans="1:51" s="211" customFormat="1" x14ac:dyDescent="0.25">
      <c r="A894" s="211" t="s">
        <v>2376</v>
      </c>
      <c r="B894" s="211" t="s">
        <v>2376</v>
      </c>
      <c r="C894" s="211" t="str">
        <f t="shared" si="522"/>
        <v>Z-Wave signal extender</v>
      </c>
      <c r="D894" s="211" t="str">
        <f t="shared" si="523"/>
        <v>Prolongateur de signal z-wave</v>
      </c>
      <c r="E894" s="211" t="str">
        <f t="shared" si="524"/>
        <v/>
      </c>
      <c r="F894" s="211" t="str">
        <f t="shared" si="525"/>
        <v>Z-Wave signal extender</v>
      </c>
      <c r="G894" s="211" t="str">
        <f t="shared" si="526"/>
        <v>Prolongateur de signal z-wave</v>
      </c>
      <c r="H894" s="211" t="str">
        <f t="shared" si="527"/>
        <v>Z-Wave signal extender</v>
      </c>
      <c r="I894" s="211" t="str">
        <f t="shared" si="557"/>
        <v>Prolongateur de signal z-wave</v>
      </c>
      <c r="J894" s="211" t="str">
        <f t="shared" si="528"/>
        <v/>
      </c>
      <c r="K894" s="211" t="str">
        <f t="shared" si="529"/>
        <v>Z_DSD37_ZWUS</v>
      </c>
      <c r="L894" s="211" t="str">
        <f t="shared" si="558"/>
        <v>Inventory</v>
      </c>
      <c r="M894" s="211" t="str">
        <f t="shared" si="530"/>
        <v>NO</v>
      </c>
      <c r="N894" s="211" t="str">
        <f t="shared" si="531"/>
        <v>Product</v>
      </c>
      <c r="O894" s="211" t="str">
        <f t="shared" si="532"/>
        <v>Sensor</v>
      </c>
      <c r="P894" s="211" t="str">
        <f t="shared" si="533"/>
        <v>One Time</v>
      </c>
      <c r="Q894" s="349">
        <v>43930</v>
      </c>
      <c r="R894" s="349"/>
      <c r="S894" s="211" t="str">
        <f t="shared" si="534"/>
        <v>YES</v>
      </c>
      <c r="T894" s="211" t="str">
        <f t="shared" si="535"/>
        <v>NO</v>
      </c>
      <c r="U894" s="211" t="str">
        <f t="shared" si="536"/>
        <v>NO</v>
      </c>
      <c r="V894" s="211" t="str">
        <f t="shared" si="537"/>
        <v>NO</v>
      </c>
      <c r="W894" s="211" t="str">
        <f t="shared" si="538"/>
        <v>NO</v>
      </c>
      <c r="X894" s="211">
        <v>0</v>
      </c>
      <c r="Y894" s="211" t="s">
        <v>3277</v>
      </c>
      <c r="Z894" s="211" t="s">
        <v>3275</v>
      </c>
      <c r="AA894" s="211" t="s">
        <v>3319</v>
      </c>
      <c r="AB894" s="211" t="s">
        <v>3286</v>
      </c>
      <c r="AC894" s="211" t="s">
        <v>3286</v>
      </c>
      <c r="AD894" s="211" t="s">
        <v>3320</v>
      </c>
      <c r="AE894" s="211" t="str">
        <f t="shared" si="539"/>
        <v>Z-DSD37-ZWUS</v>
      </c>
      <c r="AF894" s="211" t="str">
        <f t="shared" si="540"/>
        <v/>
      </c>
      <c r="AG894" s="211" t="str">
        <f t="shared" si="541"/>
        <v/>
      </c>
      <c r="AH894" s="211" t="str">
        <f t="shared" si="561"/>
        <v/>
      </c>
      <c r="AI894" s="211" t="str">
        <f t="shared" si="542"/>
        <v/>
      </c>
      <c r="AJ894" s="211" t="str">
        <f t="shared" si="543"/>
        <v/>
      </c>
      <c r="AK894" s="211" t="str">
        <f t="shared" si="544"/>
        <v/>
      </c>
      <c r="AL894" s="211" t="str">
        <f t="shared" si="545"/>
        <v/>
      </c>
      <c r="AM894" s="211" t="str">
        <f t="shared" si="546"/>
        <v/>
      </c>
      <c r="AN894" s="211" t="str">
        <f t="shared" si="547"/>
        <v>No</v>
      </c>
      <c r="AO894" s="211" t="str">
        <f t="shared" si="548"/>
        <v>Yes</v>
      </c>
      <c r="AP894" s="211" t="str">
        <f t="shared" si="549"/>
        <v>No</v>
      </c>
      <c r="AQ894" s="211" t="str">
        <f t="shared" si="550"/>
        <v/>
      </c>
      <c r="AR894" s="211" t="str">
        <f t="shared" si="551"/>
        <v/>
      </c>
      <c r="AS894" s="211" t="str">
        <f t="shared" si="552"/>
        <v/>
      </c>
      <c r="AT894" s="211" t="str">
        <f t="shared" si="553"/>
        <v/>
      </c>
      <c r="AU894" s="211" t="str">
        <f t="shared" si="554"/>
        <v/>
      </c>
      <c r="AV894" s="211" t="str">
        <f t="shared" si="555"/>
        <v/>
      </c>
      <c r="AW894" s="211" t="str">
        <f t="shared" si="556"/>
        <v/>
      </c>
      <c r="AX894" s="211" t="str">
        <f t="shared" si="559"/>
        <v>NO</v>
      </c>
      <c r="AY894" s="125" t="str">
        <f t="shared" si="560"/>
        <v/>
      </c>
    </row>
    <row r="895" spans="1:51" s="211" customFormat="1" x14ac:dyDescent="0.25">
      <c r="A895" s="211" t="s">
        <v>2770</v>
      </c>
      <c r="B895" s="211" t="s">
        <v>2770</v>
      </c>
      <c r="C895" s="211" t="str">
        <f t="shared" si="522"/>
        <v>2G_S2H1 - 2GSM Hardware release 1 Software release 2 Cell card</v>
      </c>
      <c r="D895" s="211" t="str">
        <f t="shared" si="523"/>
        <v>2G_S2H1 - 2GSM Version matérielle 1 Version logicielle 2 Carte cellulaire</v>
      </c>
      <c r="E895" s="211" t="str">
        <f t="shared" si="524"/>
        <v/>
      </c>
      <c r="F895" s="211" t="str">
        <f t="shared" si="525"/>
        <v>2G_S2H1 - 2GSM Hardware release 1 Software release 2 Cell card</v>
      </c>
      <c r="G895" s="211" t="str">
        <f t="shared" si="526"/>
        <v>2G_S2H1 - 2GSM Version matérielle 1 Version logicielle 2 Carte cellulaire</v>
      </c>
      <c r="H895" s="211" t="str">
        <f t="shared" si="527"/>
        <v>2G_S2H1 - 2GSM Hardware release 1 Software release 2 Cell card</v>
      </c>
      <c r="I895" s="211" t="str">
        <f t="shared" si="557"/>
        <v>2G_S2H1 - 2GSM Version matérielle 1 Version logicielle 2 Carte cellulaire</v>
      </c>
      <c r="J895" s="211" t="str">
        <f t="shared" si="528"/>
        <v/>
      </c>
      <c r="K895" s="211" t="str">
        <f t="shared" si="529"/>
        <v>2G_S2H1</v>
      </c>
      <c r="L895" s="211" t="str">
        <f t="shared" si="558"/>
        <v>Inventory</v>
      </c>
      <c r="M895" s="211" t="str">
        <f t="shared" si="530"/>
        <v>NO</v>
      </c>
      <c r="N895" s="211" t="str">
        <f t="shared" si="531"/>
        <v>Product</v>
      </c>
      <c r="O895" s="211" t="str">
        <f t="shared" si="532"/>
        <v>Misc</v>
      </c>
      <c r="P895" s="211" t="str">
        <f t="shared" si="533"/>
        <v>One Time</v>
      </c>
      <c r="Q895" s="349">
        <v>43930</v>
      </c>
      <c r="R895" s="349"/>
      <c r="S895" s="211" t="str">
        <f t="shared" si="534"/>
        <v>YES</v>
      </c>
      <c r="T895" s="211" t="str">
        <f t="shared" si="535"/>
        <v>NO</v>
      </c>
      <c r="U895" s="211" t="str">
        <f t="shared" si="536"/>
        <v>NO</v>
      </c>
      <c r="V895" s="211" t="str">
        <f t="shared" si="537"/>
        <v>NO</v>
      </c>
      <c r="W895" s="211" t="str">
        <f t="shared" si="538"/>
        <v>NO</v>
      </c>
      <c r="X895" s="211">
        <v>0</v>
      </c>
      <c r="Y895" s="211" t="s">
        <v>3277</v>
      </c>
      <c r="Z895" s="211" t="s">
        <v>3275</v>
      </c>
      <c r="AA895" s="211" t="s">
        <v>3319</v>
      </c>
      <c r="AB895" s="211" t="s">
        <v>3286</v>
      </c>
      <c r="AC895" s="211" t="s">
        <v>3286</v>
      </c>
      <c r="AD895" s="211" t="s">
        <v>3320</v>
      </c>
      <c r="AE895" s="211" t="str">
        <f t="shared" si="539"/>
        <v>2G_S2H1</v>
      </c>
      <c r="AF895" s="211" t="str">
        <f t="shared" si="540"/>
        <v/>
      </c>
      <c r="AG895" s="211" t="str">
        <f t="shared" si="541"/>
        <v/>
      </c>
      <c r="AH895" s="211" t="str">
        <f t="shared" si="561"/>
        <v/>
      </c>
      <c r="AI895" s="211" t="str">
        <f t="shared" si="542"/>
        <v/>
      </c>
      <c r="AJ895" s="211" t="str">
        <f t="shared" si="543"/>
        <v/>
      </c>
      <c r="AK895" s="211" t="str">
        <f t="shared" si="544"/>
        <v/>
      </c>
      <c r="AL895" s="211" t="str">
        <f t="shared" si="545"/>
        <v/>
      </c>
      <c r="AM895" s="211" t="str">
        <f t="shared" si="546"/>
        <v/>
      </c>
      <c r="AN895" s="211" t="str">
        <f t="shared" si="547"/>
        <v>No</v>
      </c>
      <c r="AO895" s="211" t="str">
        <f t="shared" si="548"/>
        <v>Yes</v>
      </c>
      <c r="AP895" s="211" t="str">
        <f t="shared" si="549"/>
        <v>No</v>
      </c>
      <c r="AQ895" s="211" t="str">
        <f t="shared" si="550"/>
        <v/>
      </c>
      <c r="AR895" s="211" t="str">
        <f t="shared" si="551"/>
        <v/>
      </c>
      <c r="AS895" s="211" t="str">
        <f t="shared" si="552"/>
        <v/>
      </c>
      <c r="AT895" s="211" t="str">
        <f t="shared" si="553"/>
        <v/>
      </c>
      <c r="AU895" s="211" t="str">
        <f t="shared" si="554"/>
        <v/>
      </c>
      <c r="AV895" s="211" t="str">
        <f t="shared" si="555"/>
        <v/>
      </c>
      <c r="AW895" s="211" t="str">
        <f t="shared" si="556"/>
        <v/>
      </c>
      <c r="AX895" s="211" t="str">
        <f t="shared" si="559"/>
        <v>NO</v>
      </c>
      <c r="AY895" s="125" t="str">
        <f t="shared" si="560"/>
        <v/>
      </c>
    </row>
    <row r="896" spans="1:51" s="211" customFormat="1" x14ac:dyDescent="0.25">
      <c r="A896" s="211" t="s">
        <v>2772</v>
      </c>
      <c r="B896" s="211" t="s">
        <v>2772</v>
      </c>
      <c r="C896" s="211" t="str">
        <f t="shared" si="522"/>
        <v>2G_S3H1 - 2GSM Hardware release 1 Software release 3 Cell card</v>
      </c>
      <c r="D896" s="211" t="str">
        <f t="shared" si="523"/>
        <v>2G_S3H1 - 2GSM Version matérielle 1 Version logicielle 3 Carte cellulaire</v>
      </c>
      <c r="E896" s="211" t="str">
        <f t="shared" si="524"/>
        <v/>
      </c>
      <c r="F896" s="211" t="str">
        <f t="shared" si="525"/>
        <v>2G_S3H1 - 2GSM Hardware release 1 Software release 3 Cell card</v>
      </c>
      <c r="G896" s="211" t="str">
        <f t="shared" si="526"/>
        <v>2G_S3H1 - 2GSM Version matérielle 1 Version logicielle 3 Carte cellulaire</v>
      </c>
      <c r="H896" s="211" t="str">
        <f t="shared" si="527"/>
        <v>2G_S3H1 - 2GSM Hardware release 1 Software release 3 Cell card</v>
      </c>
      <c r="I896" s="211" t="str">
        <f t="shared" si="557"/>
        <v>2G_S3H1 - 2GSM Version matérielle 1 Version logicielle 3 Carte cellulaire</v>
      </c>
      <c r="J896" s="211" t="str">
        <f t="shared" si="528"/>
        <v/>
      </c>
      <c r="K896" s="211" t="str">
        <f t="shared" si="529"/>
        <v>2G_S3H1</v>
      </c>
      <c r="L896" s="211" t="str">
        <f t="shared" si="558"/>
        <v>Inventory</v>
      </c>
      <c r="M896" s="211" t="str">
        <f t="shared" si="530"/>
        <v>NO</v>
      </c>
      <c r="N896" s="211" t="str">
        <f t="shared" si="531"/>
        <v>Product</v>
      </c>
      <c r="O896" s="211" t="str">
        <f t="shared" si="532"/>
        <v>Misc</v>
      </c>
      <c r="P896" s="211" t="str">
        <f t="shared" si="533"/>
        <v>One Time</v>
      </c>
      <c r="Q896" s="349">
        <v>43930</v>
      </c>
      <c r="R896" s="349"/>
      <c r="S896" s="211" t="str">
        <f t="shared" si="534"/>
        <v>YES</v>
      </c>
      <c r="T896" s="211" t="str">
        <f t="shared" si="535"/>
        <v>NO</v>
      </c>
      <c r="U896" s="211" t="str">
        <f t="shared" si="536"/>
        <v>NO</v>
      </c>
      <c r="V896" s="211" t="str">
        <f t="shared" si="537"/>
        <v>NO</v>
      </c>
      <c r="W896" s="211" t="str">
        <f t="shared" si="538"/>
        <v>NO</v>
      </c>
      <c r="X896" s="211">
        <v>0</v>
      </c>
      <c r="Y896" s="211" t="s">
        <v>3277</v>
      </c>
      <c r="Z896" s="211" t="s">
        <v>3275</v>
      </c>
      <c r="AA896" s="211" t="s">
        <v>3319</v>
      </c>
      <c r="AB896" s="211" t="s">
        <v>3286</v>
      </c>
      <c r="AC896" s="211" t="s">
        <v>3286</v>
      </c>
      <c r="AD896" s="211" t="s">
        <v>3320</v>
      </c>
      <c r="AE896" s="211" t="str">
        <f t="shared" si="539"/>
        <v>2G_S3H1</v>
      </c>
      <c r="AF896" s="211" t="str">
        <f t="shared" si="540"/>
        <v/>
      </c>
      <c r="AG896" s="211" t="str">
        <f t="shared" si="541"/>
        <v/>
      </c>
      <c r="AH896" s="211" t="str">
        <f t="shared" si="561"/>
        <v/>
      </c>
      <c r="AI896" s="211" t="str">
        <f t="shared" si="542"/>
        <v/>
      </c>
      <c r="AJ896" s="211" t="str">
        <f t="shared" si="543"/>
        <v/>
      </c>
      <c r="AK896" s="211" t="str">
        <f t="shared" si="544"/>
        <v/>
      </c>
      <c r="AL896" s="211" t="str">
        <f t="shared" si="545"/>
        <v/>
      </c>
      <c r="AM896" s="211" t="str">
        <f t="shared" si="546"/>
        <v/>
      </c>
      <c r="AN896" s="211" t="str">
        <f t="shared" si="547"/>
        <v>No</v>
      </c>
      <c r="AO896" s="211" t="str">
        <f t="shared" si="548"/>
        <v>Yes</v>
      </c>
      <c r="AP896" s="211" t="str">
        <f t="shared" si="549"/>
        <v>No</v>
      </c>
      <c r="AQ896" s="211" t="str">
        <f t="shared" si="550"/>
        <v/>
      </c>
      <c r="AR896" s="211" t="str">
        <f t="shared" si="551"/>
        <v/>
      </c>
      <c r="AS896" s="211" t="str">
        <f t="shared" si="552"/>
        <v/>
      </c>
      <c r="AT896" s="211" t="str">
        <f t="shared" si="553"/>
        <v/>
      </c>
      <c r="AU896" s="211" t="str">
        <f t="shared" si="554"/>
        <v/>
      </c>
      <c r="AV896" s="211" t="str">
        <f t="shared" si="555"/>
        <v/>
      </c>
      <c r="AW896" s="211" t="str">
        <f t="shared" si="556"/>
        <v/>
      </c>
      <c r="AX896" s="211" t="str">
        <f t="shared" si="559"/>
        <v>NO</v>
      </c>
      <c r="AY896" s="125" t="str">
        <f t="shared" si="560"/>
        <v/>
      </c>
    </row>
    <row r="897" spans="1:51" s="211" customFormat="1" x14ac:dyDescent="0.25">
      <c r="A897" s="211" t="s">
        <v>2774</v>
      </c>
      <c r="B897" s="211" t="s">
        <v>2774</v>
      </c>
      <c r="C897" s="211" t="str">
        <f t="shared" ref="C897:C960" si="562">VLOOKUP($A897,masterdata,3,0)</f>
        <v>2GIG-GC2 Panel with Hardwired Sensors</v>
      </c>
      <c r="D897" s="211" t="str">
        <f t="shared" ref="D897:D960" si="563">VLOOKUP($A897,masterdata,4,0)</f>
        <v>2GIG-GC2 Panneau 2GIG-GC2 avec détecteurs câblés</v>
      </c>
      <c r="E897" s="211" t="str">
        <f t="shared" ref="E897:E960" si="564">IF(VLOOKUP($A897,masterdata,27,0)=0,"",VLOOKUP($A897,masterdata,27,0))</f>
        <v/>
      </c>
      <c r="F897" s="211" t="str">
        <f t="shared" ref="F897:F960" si="565">VLOOKUP($A897,masterdata,12,0)</f>
        <v>2GIG-GC2 Panel with Hardwired Sensors</v>
      </c>
      <c r="G897" s="211" t="str">
        <f t="shared" ref="G897:G960" si="566">VLOOKUP($A897,masterdata,13,0)</f>
        <v>2GIG-GC2 Panneau 2GIG-GC2 avec détecteurs câblés</v>
      </c>
      <c r="H897" s="211" t="str">
        <f t="shared" ref="H897:H960" si="567">VLOOKUP($A897,masterdata,3,0)</f>
        <v>2GIG-GC2 Panel with Hardwired Sensors</v>
      </c>
      <c r="I897" s="211" t="str">
        <f t="shared" si="557"/>
        <v>2GIG-GC2 Panneau 2GIG-GC2 avec détecteurs câblés</v>
      </c>
      <c r="J897" s="211" t="str">
        <f t="shared" ref="J897:J960" si="568">IF(VLOOKUP($A897,masterdata,28,0)=0,"",VLOOKUP($A897,masterdata,28,0))</f>
        <v/>
      </c>
      <c r="K897" s="211" t="str">
        <f t="shared" ref="K897:K960" si="569">IF(VLOOKUP($A897,masterdata,26,0)=0,"",VLOOKUP($A897,masterdata,26,0))</f>
        <v>2GIG-GC2</v>
      </c>
      <c r="L897" s="211" t="str">
        <f t="shared" si="558"/>
        <v>Inventory</v>
      </c>
      <c r="M897" s="211" t="str">
        <f t="shared" ref="M897:M960" si="570">VLOOKUP($A897,masterdata,54,0)</f>
        <v>NO</v>
      </c>
      <c r="N897" s="211" t="str">
        <f t="shared" ref="N897:N960" si="571">VLOOKUP($A897,masterdata,30,0)</f>
        <v>Product</v>
      </c>
      <c r="O897" s="211" t="str">
        <f t="shared" ref="O897:O960" si="572">VLOOKUP($A897,masterdata,31,0)</f>
        <v>Panel</v>
      </c>
      <c r="P897" s="211" t="str">
        <f t="shared" ref="P897:P960" si="573">VLOOKUP($A897,masterdata,16,0)</f>
        <v>One Time</v>
      </c>
      <c r="Q897" s="349">
        <v>43930</v>
      </c>
      <c r="R897" s="349"/>
      <c r="S897" s="211" t="str">
        <f t="shared" ref="S897:S960" si="574">VLOOKUP($A897,masterdata,21,0)</f>
        <v>YES</v>
      </c>
      <c r="T897" s="211" t="str">
        <f t="shared" ref="T897:T960" si="575">VLOOKUP($A897,masterdata,32,0)</f>
        <v>NO</v>
      </c>
      <c r="U897" s="211" t="str">
        <f t="shared" ref="U897:U960" si="576">VLOOKUP($A897,masterdata,33,0)</f>
        <v>NO</v>
      </c>
      <c r="V897" s="211" t="str">
        <f t="shared" ref="V897:V960" si="577">VLOOKUP($A897,masterdata,25,0)</f>
        <v>NO</v>
      </c>
      <c r="W897" s="211" t="str">
        <f t="shared" ref="W897:W960" si="578">VLOOKUP($A897,masterdata,20,0)</f>
        <v>NO</v>
      </c>
      <c r="X897" s="211">
        <v>0</v>
      </c>
      <c r="Y897" s="211" t="s">
        <v>3277</v>
      </c>
      <c r="Z897" s="211" t="s">
        <v>3275</v>
      </c>
      <c r="AA897" s="211" t="s">
        <v>3319</v>
      </c>
      <c r="AB897" s="211" t="s">
        <v>3286</v>
      </c>
      <c r="AC897" s="211" t="s">
        <v>3286</v>
      </c>
      <c r="AD897" s="211" t="s">
        <v>3320</v>
      </c>
      <c r="AE897" s="211" t="str">
        <f t="shared" ref="AE897:AE960" si="579">VLOOKUP($A897,masterdata,18,0)</f>
        <v>2GIG-GC2</v>
      </c>
      <c r="AF897" s="211" t="str">
        <f t="shared" ref="AF897:AF960" si="580">IF(VLOOKUP($A897,masterdata,19,0)="","",VLOOKUP($A897,masterdata,19,0))</f>
        <v/>
      </c>
      <c r="AG897" s="211" t="str">
        <f t="shared" ref="AG897:AG960" si="581">IF(VLOOKUP($A897,masterdata,36,0)="","",VLOOKUP($A897,masterdata,36,0))</f>
        <v/>
      </c>
      <c r="AH897" s="211" t="str">
        <f t="shared" si="561"/>
        <v/>
      </c>
      <c r="AI897" s="211" t="str">
        <f t="shared" ref="AI897:AI960" si="582">IF(VLOOKUP($A897,masterdata,38,0)="","",VLOOKUP($A897,masterdata,38,0))</f>
        <v/>
      </c>
      <c r="AJ897" s="211" t="str">
        <f t="shared" ref="AJ897:AJ960" si="583">IF(VLOOKUP($A897,masterdata,39,0)="","",VLOOKUP($A897,masterdata,39,0))</f>
        <v/>
      </c>
      <c r="AK897" s="211" t="str">
        <f t="shared" ref="AK897:AK960" si="584">IF(VLOOKUP($A897,masterdata,40,0)="","",VLOOKUP($A897,masterdata,40,0))</f>
        <v/>
      </c>
      <c r="AL897" s="211" t="str">
        <f t="shared" ref="AL897:AL960" si="585">IF(VLOOKUP($A897,masterdata,41,0)="","",VLOOKUP($A897,masterdata,41,0))</f>
        <v/>
      </c>
      <c r="AM897" s="211" t="str">
        <f t="shared" ref="AM897:AM960" si="586">IF(VLOOKUP($A897,masterdata,43,0)="","",VLOOKUP($A897,masterdata,43,0))</f>
        <v/>
      </c>
      <c r="AN897" s="211" t="str">
        <f t="shared" ref="AN897:AN960" si="587">VLOOKUP($A897,masterdata,44,0)</f>
        <v>No</v>
      </c>
      <c r="AO897" s="211" t="str">
        <f t="shared" ref="AO897:AO960" si="588">VLOOKUP($A897,masterdata,45,0)</f>
        <v>Yes</v>
      </c>
      <c r="AP897" s="211" t="str">
        <f t="shared" ref="AP897:AP960" si="589">VLOOKUP($A897,masterdata,46,0)</f>
        <v>No</v>
      </c>
      <c r="AQ897" s="211" t="str">
        <f t="shared" ref="AQ897:AQ960" si="590">IF(VLOOKUP($A897,masterdata,47,0)="","",VLOOKUP($A897,masterdata,47,0))</f>
        <v/>
      </c>
      <c r="AR897" s="211" t="str">
        <f t="shared" ref="AR897:AR960" si="591">IF(VLOOKUP($A897,masterdata,48,0)="","",VLOOKUP($A897,masterdata,48,0))</f>
        <v/>
      </c>
      <c r="AS897" s="211" t="str">
        <f t="shared" ref="AS897:AS960" si="592">IF(VLOOKUP($A897,masterdata,49,0)="","",VLOOKUP($A897,masterdata,49,0))</f>
        <v/>
      </c>
      <c r="AT897" s="211" t="str">
        <f t="shared" ref="AT897:AT960" si="593">IF(VLOOKUP($A897,masterdata,50,0)="","",VLOOKUP($A897,masterdata,50,0))</f>
        <v/>
      </c>
      <c r="AU897" s="211" t="str">
        <f t="shared" ref="AU897:AU960" si="594">IF(VLOOKUP($A897,masterdata,51,0)="","",VLOOKUP($A897,masterdata,51,0))</f>
        <v/>
      </c>
      <c r="AV897" s="211" t="str">
        <f t="shared" ref="AV897:AV960" si="595">IF(VLOOKUP($A897,masterdata,52,0)="","",VLOOKUP($A897,masterdata,52,0))</f>
        <v/>
      </c>
      <c r="AW897" s="211" t="str">
        <f t="shared" ref="AW897:AW960" si="596">IF(VLOOKUP($A897,masterdata,53,0)="","",VLOOKUP($A897,masterdata,53,0))</f>
        <v/>
      </c>
      <c r="AX897" s="211" t="str">
        <f t="shared" si="559"/>
        <v>NO</v>
      </c>
      <c r="AY897" s="125" t="str">
        <f t="shared" si="560"/>
        <v/>
      </c>
    </row>
    <row r="898" spans="1:51" s="211" customFormat="1" x14ac:dyDescent="0.25">
      <c r="A898" s="211" t="s">
        <v>2912</v>
      </c>
      <c r="B898" s="211" t="s">
        <v>2912</v>
      </c>
      <c r="C898" s="211" t="str">
        <f t="shared" si="562"/>
        <v>Enhanced Voice System Rel. 1</v>
      </c>
      <c r="D898" s="211" t="str">
        <f t="shared" si="563"/>
        <v>EVS - Système vocal amélioré version 1</v>
      </c>
      <c r="E898" s="211" t="str">
        <f t="shared" si="564"/>
        <v/>
      </c>
      <c r="F898" s="211" t="str">
        <f t="shared" si="565"/>
        <v>AlarmVoice Services</v>
      </c>
      <c r="G898" s="211" t="str">
        <f t="shared" si="566"/>
        <v>Services AlarmVoice</v>
      </c>
      <c r="H898" s="211" t="str">
        <f t="shared" si="567"/>
        <v>Enhanced Voice System Rel. 1</v>
      </c>
      <c r="I898" s="211" t="str">
        <f t="shared" ref="I898:I961" si="597">VLOOKUP($A898,masterdata,4,0)</f>
        <v>EVS - Système vocal amélioré version 1</v>
      </c>
      <c r="J898" s="211" t="str">
        <f t="shared" si="568"/>
        <v/>
      </c>
      <c r="K898" s="211" t="str">
        <f t="shared" si="569"/>
        <v>EVS</v>
      </c>
      <c r="L898" s="211" t="str">
        <f t="shared" ref="L898:L961" si="598">VLOOKUP($A898,masterdata,29,0)</f>
        <v>Inventory</v>
      </c>
      <c r="M898" s="211" t="str">
        <f t="shared" si="570"/>
        <v>NO</v>
      </c>
      <c r="N898" s="211" t="str">
        <f t="shared" si="571"/>
        <v>Product</v>
      </c>
      <c r="O898" s="211" t="str">
        <f t="shared" si="572"/>
        <v>Panel</v>
      </c>
      <c r="P898" s="211" t="str">
        <f t="shared" si="573"/>
        <v>One Time</v>
      </c>
      <c r="Q898" s="349">
        <v>43930</v>
      </c>
      <c r="R898" s="349"/>
      <c r="S898" s="211" t="str">
        <f t="shared" si="574"/>
        <v>YES</v>
      </c>
      <c r="T898" s="211" t="str">
        <f t="shared" si="575"/>
        <v>NO</v>
      </c>
      <c r="U898" s="211" t="str">
        <f t="shared" si="576"/>
        <v>NO</v>
      </c>
      <c r="V898" s="211" t="str">
        <f t="shared" si="577"/>
        <v>NO</v>
      </c>
      <c r="W898" s="211" t="str">
        <f t="shared" si="578"/>
        <v>NO</v>
      </c>
      <c r="X898" s="211">
        <v>0</v>
      </c>
      <c r="Y898" s="211" t="s">
        <v>3277</v>
      </c>
      <c r="Z898" s="211" t="s">
        <v>3275</v>
      </c>
      <c r="AA898" s="211" t="s">
        <v>3319</v>
      </c>
      <c r="AB898" s="211" t="s">
        <v>3286</v>
      </c>
      <c r="AC898" s="211" t="s">
        <v>3286</v>
      </c>
      <c r="AD898" s="211" t="s">
        <v>3320</v>
      </c>
      <c r="AE898" s="211" t="str">
        <f t="shared" si="579"/>
        <v>EVS</v>
      </c>
      <c r="AF898" s="211" t="str">
        <f t="shared" si="580"/>
        <v/>
      </c>
      <c r="AG898" s="211" t="str">
        <f t="shared" si="581"/>
        <v/>
      </c>
      <c r="AH898" s="211" t="str">
        <f t="shared" si="561"/>
        <v/>
      </c>
      <c r="AI898" s="211" t="str">
        <f t="shared" si="582"/>
        <v/>
      </c>
      <c r="AJ898" s="211" t="str">
        <f t="shared" si="583"/>
        <v/>
      </c>
      <c r="AK898" s="211" t="str">
        <f t="shared" si="584"/>
        <v/>
      </c>
      <c r="AL898" s="211" t="str">
        <f t="shared" si="585"/>
        <v/>
      </c>
      <c r="AM898" s="211" t="str">
        <f t="shared" si="586"/>
        <v/>
      </c>
      <c r="AN898" s="211" t="str">
        <f t="shared" si="587"/>
        <v>No</v>
      </c>
      <c r="AO898" s="211" t="str">
        <f t="shared" si="588"/>
        <v>No</v>
      </c>
      <c r="AP898" s="211" t="str">
        <f t="shared" si="589"/>
        <v>No</v>
      </c>
      <c r="AQ898" s="211" t="str">
        <f t="shared" si="590"/>
        <v/>
      </c>
      <c r="AR898" s="211" t="str">
        <f t="shared" si="591"/>
        <v/>
      </c>
      <c r="AS898" s="211" t="str">
        <f t="shared" si="592"/>
        <v/>
      </c>
      <c r="AT898" s="211" t="str">
        <f t="shared" si="593"/>
        <v/>
      </c>
      <c r="AU898" s="211" t="str">
        <f t="shared" si="594"/>
        <v/>
      </c>
      <c r="AV898" s="211" t="str">
        <f t="shared" si="595"/>
        <v/>
      </c>
      <c r="AW898" s="211" t="str">
        <f t="shared" si="596"/>
        <v/>
      </c>
      <c r="AX898" s="211" t="str">
        <f t="shared" ref="AX898:AX961" si="599">IF(VLOOKUP($A898,masterdata,24,0)="","",VLOOKUP($A898,masterdata,24,0))</f>
        <v>NO</v>
      </c>
      <c r="AY898" s="125" t="str">
        <f t="shared" ref="AY898:AY961" si="600">IF(VLOOKUP($A898,masterdata,42,0)="","",VLOOKUP($A898,masterdata,42,0))</f>
        <v/>
      </c>
    </row>
    <row r="899" spans="1:51" s="211" customFormat="1" x14ac:dyDescent="0.25">
      <c r="A899" s="211" t="s">
        <v>2914</v>
      </c>
      <c r="B899" s="211" t="s">
        <v>2914</v>
      </c>
      <c r="C899" s="211" t="str">
        <f t="shared" si="562"/>
        <v>Enhanced Voice System Rel. 2</v>
      </c>
      <c r="D899" s="211" t="str">
        <f t="shared" si="563"/>
        <v>EVS - Système vocal amélioré version 2</v>
      </c>
      <c r="E899" s="211" t="str">
        <f t="shared" si="564"/>
        <v/>
      </c>
      <c r="F899" s="211" t="str">
        <f t="shared" si="565"/>
        <v>AlarmVoice Services</v>
      </c>
      <c r="G899" s="211" t="str">
        <f t="shared" si="566"/>
        <v>Services AlarmVoice</v>
      </c>
      <c r="H899" s="211" t="str">
        <f t="shared" si="567"/>
        <v>Enhanced Voice System Rel. 2</v>
      </c>
      <c r="I899" s="211" t="str">
        <f t="shared" si="597"/>
        <v>EVS - Système vocal amélioré version 2</v>
      </c>
      <c r="J899" s="211" t="str">
        <f t="shared" si="568"/>
        <v/>
      </c>
      <c r="K899" s="211" t="str">
        <f t="shared" si="569"/>
        <v>EVS</v>
      </c>
      <c r="L899" s="211" t="str">
        <f t="shared" si="598"/>
        <v>Inventory</v>
      </c>
      <c r="M899" s="211" t="str">
        <f t="shared" si="570"/>
        <v>NO</v>
      </c>
      <c r="N899" s="211" t="str">
        <f t="shared" si="571"/>
        <v>Product</v>
      </c>
      <c r="O899" s="211" t="str">
        <f t="shared" si="572"/>
        <v>Panel</v>
      </c>
      <c r="P899" s="211" t="str">
        <f t="shared" si="573"/>
        <v>One Time</v>
      </c>
      <c r="Q899" s="349">
        <v>43930</v>
      </c>
      <c r="R899" s="349"/>
      <c r="S899" s="211" t="str">
        <f t="shared" si="574"/>
        <v>YES</v>
      </c>
      <c r="T899" s="211" t="str">
        <f t="shared" si="575"/>
        <v>NO</v>
      </c>
      <c r="U899" s="211" t="str">
        <f t="shared" si="576"/>
        <v>NO</v>
      </c>
      <c r="V899" s="211" t="str">
        <f t="shared" si="577"/>
        <v>NO</v>
      </c>
      <c r="W899" s="211" t="str">
        <f t="shared" si="578"/>
        <v>NO</v>
      </c>
      <c r="X899" s="211">
        <v>0</v>
      </c>
      <c r="Y899" s="211" t="s">
        <v>3277</v>
      </c>
      <c r="Z899" s="211" t="s">
        <v>3275</v>
      </c>
      <c r="AA899" s="211" t="s">
        <v>3319</v>
      </c>
      <c r="AB899" s="211" t="s">
        <v>3286</v>
      </c>
      <c r="AC899" s="211" t="s">
        <v>3286</v>
      </c>
      <c r="AD899" s="211" t="s">
        <v>3320</v>
      </c>
      <c r="AE899" s="211" t="str">
        <f t="shared" si="579"/>
        <v>EVS</v>
      </c>
      <c r="AF899" s="211" t="str">
        <f t="shared" si="580"/>
        <v/>
      </c>
      <c r="AG899" s="211" t="str">
        <f t="shared" si="581"/>
        <v/>
      </c>
      <c r="AH899" s="211" t="str">
        <f t="shared" si="561"/>
        <v/>
      </c>
      <c r="AI899" s="211" t="str">
        <f t="shared" si="582"/>
        <v/>
      </c>
      <c r="AJ899" s="211" t="str">
        <f t="shared" si="583"/>
        <v/>
      </c>
      <c r="AK899" s="211" t="str">
        <f t="shared" si="584"/>
        <v/>
      </c>
      <c r="AL899" s="211" t="str">
        <f t="shared" si="585"/>
        <v/>
      </c>
      <c r="AM899" s="211" t="str">
        <f t="shared" si="586"/>
        <v/>
      </c>
      <c r="AN899" s="211" t="str">
        <f t="shared" si="587"/>
        <v>No</v>
      </c>
      <c r="AO899" s="211" t="str">
        <f t="shared" si="588"/>
        <v>No</v>
      </c>
      <c r="AP899" s="211" t="str">
        <f t="shared" si="589"/>
        <v>No</v>
      </c>
      <c r="AQ899" s="211" t="str">
        <f t="shared" si="590"/>
        <v/>
      </c>
      <c r="AR899" s="211" t="str">
        <f t="shared" si="591"/>
        <v/>
      </c>
      <c r="AS899" s="211" t="str">
        <f t="shared" si="592"/>
        <v/>
      </c>
      <c r="AT899" s="211" t="str">
        <f t="shared" si="593"/>
        <v/>
      </c>
      <c r="AU899" s="211" t="str">
        <f t="shared" si="594"/>
        <v/>
      </c>
      <c r="AV899" s="211" t="str">
        <f t="shared" si="595"/>
        <v/>
      </c>
      <c r="AW899" s="211" t="str">
        <f t="shared" si="596"/>
        <v/>
      </c>
      <c r="AX899" s="211" t="str">
        <f t="shared" si="599"/>
        <v>NO</v>
      </c>
      <c r="AY899" s="125" t="str">
        <f t="shared" si="600"/>
        <v/>
      </c>
    </row>
    <row r="900" spans="1:51" s="211" customFormat="1" x14ac:dyDescent="0.25">
      <c r="A900" s="211" t="s">
        <v>2916</v>
      </c>
      <c r="B900" s="211" t="s">
        <v>2916</v>
      </c>
      <c r="C900" s="211" t="str">
        <f t="shared" si="562"/>
        <v>Enhanced Voice System Rel. 3</v>
      </c>
      <c r="D900" s="211" t="str">
        <f t="shared" si="563"/>
        <v>EVS - Système vocal amélioré version 3</v>
      </c>
      <c r="E900" s="211" t="str">
        <f t="shared" si="564"/>
        <v/>
      </c>
      <c r="F900" s="211" t="str">
        <f t="shared" si="565"/>
        <v>AlarmVoice Services</v>
      </c>
      <c r="G900" s="211" t="str">
        <f t="shared" si="566"/>
        <v>Services AlarmVoice</v>
      </c>
      <c r="H900" s="211" t="str">
        <f t="shared" si="567"/>
        <v>Enhanced Voice System Rel. 3</v>
      </c>
      <c r="I900" s="211" t="str">
        <f t="shared" si="597"/>
        <v>EVS - Système vocal amélioré version 3</v>
      </c>
      <c r="J900" s="211" t="str">
        <f t="shared" si="568"/>
        <v/>
      </c>
      <c r="K900" s="211" t="str">
        <f t="shared" si="569"/>
        <v>EVS</v>
      </c>
      <c r="L900" s="211" t="str">
        <f t="shared" si="598"/>
        <v>Inventory</v>
      </c>
      <c r="M900" s="211" t="str">
        <f t="shared" si="570"/>
        <v>NO</v>
      </c>
      <c r="N900" s="211" t="str">
        <f t="shared" si="571"/>
        <v>Product</v>
      </c>
      <c r="O900" s="211" t="str">
        <f t="shared" si="572"/>
        <v>Panel</v>
      </c>
      <c r="P900" s="211" t="str">
        <f t="shared" si="573"/>
        <v>One Time</v>
      </c>
      <c r="Q900" s="349">
        <v>43930</v>
      </c>
      <c r="R900" s="349"/>
      <c r="S900" s="211" t="str">
        <f t="shared" si="574"/>
        <v>YES</v>
      </c>
      <c r="T900" s="211" t="str">
        <f t="shared" si="575"/>
        <v>NO</v>
      </c>
      <c r="U900" s="211" t="str">
        <f t="shared" si="576"/>
        <v>NO</v>
      </c>
      <c r="V900" s="211" t="str">
        <f t="shared" si="577"/>
        <v>NO</v>
      </c>
      <c r="W900" s="211" t="str">
        <f t="shared" si="578"/>
        <v>NO</v>
      </c>
      <c r="X900" s="211">
        <v>0</v>
      </c>
      <c r="Y900" s="211" t="s">
        <v>3277</v>
      </c>
      <c r="Z900" s="211" t="s">
        <v>3275</v>
      </c>
      <c r="AA900" s="211" t="s">
        <v>3319</v>
      </c>
      <c r="AB900" s="211" t="s">
        <v>3286</v>
      </c>
      <c r="AC900" s="211" t="s">
        <v>3286</v>
      </c>
      <c r="AD900" s="211" t="s">
        <v>3320</v>
      </c>
      <c r="AE900" s="211" t="str">
        <f t="shared" si="579"/>
        <v>EVS</v>
      </c>
      <c r="AF900" s="211" t="str">
        <f t="shared" si="580"/>
        <v/>
      </c>
      <c r="AG900" s="211" t="str">
        <f t="shared" si="581"/>
        <v/>
      </c>
      <c r="AH900" s="211" t="str">
        <f t="shared" si="561"/>
        <v/>
      </c>
      <c r="AI900" s="211" t="str">
        <f t="shared" si="582"/>
        <v/>
      </c>
      <c r="AJ900" s="211" t="str">
        <f t="shared" si="583"/>
        <v/>
      </c>
      <c r="AK900" s="211" t="str">
        <f t="shared" si="584"/>
        <v/>
      </c>
      <c r="AL900" s="211" t="str">
        <f t="shared" si="585"/>
        <v/>
      </c>
      <c r="AM900" s="211" t="str">
        <f t="shared" si="586"/>
        <v/>
      </c>
      <c r="AN900" s="211" t="str">
        <f t="shared" si="587"/>
        <v>No</v>
      </c>
      <c r="AO900" s="211" t="str">
        <f t="shared" si="588"/>
        <v>No</v>
      </c>
      <c r="AP900" s="211" t="str">
        <f t="shared" si="589"/>
        <v>No</v>
      </c>
      <c r="AQ900" s="211" t="str">
        <f t="shared" si="590"/>
        <v/>
      </c>
      <c r="AR900" s="211" t="str">
        <f t="shared" si="591"/>
        <v/>
      </c>
      <c r="AS900" s="211" t="str">
        <f t="shared" si="592"/>
        <v/>
      </c>
      <c r="AT900" s="211" t="str">
        <f t="shared" si="593"/>
        <v/>
      </c>
      <c r="AU900" s="211" t="str">
        <f t="shared" si="594"/>
        <v/>
      </c>
      <c r="AV900" s="211" t="str">
        <f t="shared" si="595"/>
        <v/>
      </c>
      <c r="AW900" s="211" t="str">
        <f t="shared" si="596"/>
        <v/>
      </c>
      <c r="AX900" s="211" t="str">
        <f t="shared" si="599"/>
        <v>NO</v>
      </c>
      <c r="AY900" s="125" t="str">
        <f t="shared" si="600"/>
        <v/>
      </c>
    </row>
    <row r="901" spans="1:51" s="211" customFormat="1" x14ac:dyDescent="0.25">
      <c r="A901" s="211" t="s">
        <v>2918</v>
      </c>
      <c r="B901" s="211" t="s">
        <v>2918</v>
      </c>
      <c r="C901" s="211" t="str">
        <f t="shared" si="562"/>
        <v>Enhanced Voice System Rel. 4</v>
      </c>
      <c r="D901" s="211" t="str">
        <f t="shared" si="563"/>
        <v>EVS - Système vocal amélioré version 4</v>
      </c>
      <c r="E901" s="211" t="str">
        <f t="shared" si="564"/>
        <v/>
      </c>
      <c r="F901" s="211" t="str">
        <f t="shared" si="565"/>
        <v>AlarmVoice Services</v>
      </c>
      <c r="G901" s="211" t="str">
        <f t="shared" si="566"/>
        <v>Services AlarmVoice</v>
      </c>
      <c r="H901" s="211" t="str">
        <f t="shared" si="567"/>
        <v>Enhanced Voice System Rel. 4</v>
      </c>
      <c r="I901" s="211" t="str">
        <f t="shared" si="597"/>
        <v>EVS - Système vocal amélioré version 4</v>
      </c>
      <c r="J901" s="211" t="str">
        <f t="shared" si="568"/>
        <v/>
      </c>
      <c r="K901" s="211" t="str">
        <f t="shared" si="569"/>
        <v>EVS</v>
      </c>
      <c r="L901" s="211" t="str">
        <f t="shared" si="598"/>
        <v>Inventory</v>
      </c>
      <c r="M901" s="211" t="str">
        <f t="shared" si="570"/>
        <v>NO</v>
      </c>
      <c r="N901" s="211" t="str">
        <f t="shared" si="571"/>
        <v>Product</v>
      </c>
      <c r="O901" s="211" t="str">
        <f t="shared" si="572"/>
        <v>Panel</v>
      </c>
      <c r="P901" s="211" t="str">
        <f t="shared" si="573"/>
        <v>One Time</v>
      </c>
      <c r="Q901" s="349">
        <v>43930</v>
      </c>
      <c r="R901" s="349"/>
      <c r="S901" s="211" t="str">
        <f t="shared" si="574"/>
        <v>YES</v>
      </c>
      <c r="T901" s="211" t="str">
        <f t="shared" si="575"/>
        <v>NO</v>
      </c>
      <c r="U901" s="211" t="str">
        <f t="shared" si="576"/>
        <v>NO</v>
      </c>
      <c r="V901" s="211" t="str">
        <f t="shared" si="577"/>
        <v>NO</v>
      </c>
      <c r="W901" s="211" t="str">
        <f t="shared" si="578"/>
        <v>NO</v>
      </c>
      <c r="X901" s="211">
        <v>0</v>
      </c>
      <c r="Y901" s="211" t="s">
        <v>3277</v>
      </c>
      <c r="Z901" s="211" t="s">
        <v>3275</v>
      </c>
      <c r="AA901" s="211" t="s">
        <v>3319</v>
      </c>
      <c r="AB901" s="211" t="s">
        <v>3286</v>
      </c>
      <c r="AC901" s="211" t="s">
        <v>3286</v>
      </c>
      <c r="AD901" s="211" t="s">
        <v>3320</v>
      </c>
      <c r="AE901" s="211" t="str">
        <f t="shared" si="579"/>
        <v>EVS</v>
      </c>
      <c r="AF901" s="211" t="str">
        <f t="shared" si="580"/>
        <v/>
      </c>
      <c r="AG901" s="211" t="str">
        <f t="shared" si="581"/>
        <v/>
      </c>
      <c r="AH901" s="211" t="str">
        <f t="shared" si="561"/>
        <v/>
      </c>
      <c r="AI901" s="211" t="str">
        <f t="shared" si="582"/>
        <v/>
      </c>
      <c r="AJ901" s="211" t="str">
        <f t="shared" si="583"/>
        <v/>
      </c>
      <c r="AK901" s="211" t="str">
        <f t="shared" si="584"/>
        <v/>
      </c>
      <c r="AL901" s="211" t="str">
        <f t="shared" si="585"/>
        <v/>
      </c>
      <c r="AM901" s="211" t="str">
        <f t="shared" si="586"/>
        <v/>
      </c>
      <c r="AN901" s="211" t="str">
        <f t="shared" si="587"/>
        <v>No</v>
      </c>
      <c r="AO901" s="211" t="str">
        <f t="shared" si="588"/>
        <v>No</v>
      </c>
      <c r="AP901" s="211" t="str">
        <f t="shared" si="589"/>
        <v>No</v>
      </c>
      <c r="AQ901" s="211" t="str">
        <f t="shared" si="590"/>
        <v/>
      </c>
      <c r="AR901" s="211" t="str">
        <f t="shared" si="591"/>
        <v/>
      </c>
      <c r="AS901" s="211" t="str">
        <f t="shared" si="592"/>
        <v/>
      </c>
      <c r="AT901" s="211" t="str">
        <f t="shared" si="593"/>
        <v/>
      </c>
      <c r="AU901" s="211" t="str">
        <f t="shared" si="594"/>
        <v/>
      </c>
      <c r="AV901" s="211" t="str">
        <f t="shared" si="595"/>
        <v/>
      </c>
      <c r="AW901" s="211" t="str">
        <f t="shared" si="596"/>
        <v/>
      </c>
      <c r="AX901" s="211" t="str">
        <f t="shared" si="599"/>
        <v>NO</v>
      </c>
      <c r="AY901" s="125" t="str">
        <f t="shared" si="600"/>
        <v/>
      </c>
    </row>
    <row r="902" spans="1:51" s="211" customFormat="1" x14ac:dyDescent="0.25">
      <c r="A902" s="211" t="s">
        <v>2920</v>
      </c>
      <c r="B902" s="211" t="s">
        <v>2920</v>
      </c>
      <c r="C902" s="211" t="str">
        <f t="shared" si="562"/>
        <v>Enhanced Voice System Rel. 5</v>
      </c>
      <c r="D902" s="211" t="str">
        <f t="shared" si="563"/>
        <v>EVS - Système vocal amélioré version 5</v>
      </c>
      <c r="E902" s="211" t="str">
        <f t="shared" si="564"/>
        <v/>
      </c>
      <c r="F902" s="211" t="str">
        <f t="shared" si="565"/>
        <v>AlarmVoice Services</v>
      </c>
      <c r="G902" s="211" t="str">
        <f t="shared" si="566"/>
        <v>Services AlarmVoice</v>
      </c>
      <c r="H902" s="211" t="str">
        <f t="shared" si="567"/>
        <v>Enhanced Voice System Rel. 5</v>
      </c>
      <c r="I902" s="211" t="str">
        <f t="shared" si="597"/>
        <v>EVS - Système vocal amélioré version 5</v>
      </c>
      <c r="J902" s="211" t="str">
        <f t="shared" si="568"/>
        <v/>
      </c>
      <c r="K902" s="211" t="str">
        <f t="shared" si="569"/>
        <v>EVS</v>
      </c>
      <c r="L902" s="211" t="str">
        <f t="shared" si="598"/>
        <v>Inventory</v>
      </c>
      <c r="M902" s="211" t="str">
        <f t="shared" si="570"/>
        <v>NO</v>
      </c>
      <c r="N902" s="211" t="str">
        <f t="shared" si="571"/>
        <v>Product</v>
      </c>
      <c r="O902" s="211" t="str">
        <f t="shared" si="572"/>
        <v>Panel</v>
      </c>
      <c r="P902" s="211" t="str">
        <f t="shared" si="573"/>
        <v>One Time</v>
      </c>
      <c r="Q902" s="349">
        <v>43930</v>
      </c>
      <c r="R902" s="349"/>
      <c r="S902" s="211" t="str">
        <f t="shared" si="574"/>
        <v>YES</v>
      </c>
      <c r="T902" s="211" t="str">
        <f t="shared" si="575"/>
        <v>NO</v>
      </c>
      <c r="U902" s="211" t="str">
        <f t="shared" si="576"/>
        <v>NO</v>
      </c>
      <c r="V902" s="211" t="str">
        <f t="shared" si="577"/>
        <v>NO</v>
      </c>
      <c r="W902" s="211" t="str">
        <f t="shared" si="578"/>
        <v>NO</v>
      </c>
      <c r="X902" s="211">
        <v>0</v>
      </c>
      <c r="Y902" s="211" t="s">
        <v>3277</v>
      </c>
      <c r="Z902" s="211" t="s">
        <v>3275</v>
      </c>
      <c r="AA902" s="211" t="s">
        <v>3319</v>
      </c>
      <c r="AB902" s="211" t="s">
        <v>3286</v>
      </c>
      <c r="AC902" s="211" t="s">
        <v>3286</v>
      </c>
      <c r="AD902" s="211" t="s">
        <v>3320</v>
      </c>
      <c r="AE902" s="211" t="str">
        <f t="shared" si="579"/>
        <v>EVS</v>
      </c>
      <c r="AF902" s="211" t="str">
        <f t="shared" si="580"/>
        <v/>
      </c>
      <c r="AG902" s="211" t="str">
        <f t="shared" si="581"/>
        <v/>
      </c>
      <c r="AH902" s="211" t="str">
        <f t="shared" si="561"/>
        <v/>
      </c>
      <c r="AI902" s="211" t="str">
        <f t="shared" si="582"/>
        <v/>
      </c>
      <c r="AJ902" s="211" t="str">
        <f t="shared" si="583"/>
        <v/>
      </c>
      <c r="AK902" s="211" t="str">
        <f t="shared" si="584"/>
        <v/>
      </c>
      <c r="AL902" s="211" t="str">
        <f t="shared" si="585"/>
        <v/>
      </c>
      <c r="AM902" s="211" t="str">
        <f t="shared" si="586"/>
        <v/>
      </c>
      <c r="AN902" s="211" t="str">
        <f t="shared" si="587"/>
        <v>No</v>
      </c>
      <c r="AO902" s="211" t="str">
        <f t="shared" si="588"/>
        <v>No</v>
      </c>
      <c r="AP902" s="211" t="str">
        <f t="shared" si="589"/>
        <v>No</v>
      </c>
      <c r="AQ902" s="211" t="str">
        <f t="shared" si="590"/>
        <v/>
      </c>
      <c r="AR902" s="211" t="str">
        <f t="shared" si="591"/>
        <v/>
      </c>
      <c r="AS902" s="211" t="str">
        <f t="shared" si="592"/>
        <v/>
      </c>
      <c r="AT902" s="211" t="str">
        <f t="shared" si="593"/>
        <v/>
      </c>
      <c r="AU902" s="211" t="str">
        <f t="shared" si="594"/>
        <v/>
      </c>
      <c r="AV902" s="211" t="str">
        <f t="shared" si="595"/>
        <v/>
      </c>
      <c r="AW902" s="211" t="str">
        <f t="shared" si="596"/>
        <v/>
      </c>
      <c r="AX902" s="211" t="str">
        <f t="shared" si="599"/>
        <v>NO</v>
      </c>
      <c r="AY902" s="125" t="str">
        <f t="shared" si="600"/>
        <v/>
      </c>
    </row>
    <row r="903" spans="1:51" s="211" customFormat="1" x14ac:dyDescent="0.25">
      <c r="A903" s="211" t="s">
        <v>2922</v>
      </c>
      <c r="B903" s="211" t="s">
        <v>2922</v>
      </c>
      <c r="C903" s="211" t="str">
        <f t="shared" si="562"/>
        <v>Enhanced Voice System Rel. 6</v>
      </c>
      <c r="D903" s="211" t="str">
        <f t="shared" si="563"/>
        <v>EVS - Système vocal amélioré version 6</v>
      </c>
      <c r="E903" s="211" t="str">
        <f t="shared" si="564"/>
        <v/>
      </c>
      <c r="F903" s="211" t="str">
        <f t="shared" si="565"/>
        <v>AlarmVoice Services</v>
      </c>
      <c r="G903" s="211" t="str">
        <f t="shared" si="566"/>
        <v>Services AlarmVoice</v>
      </c>
      <c r="H903" s="211" t="str">
        <f t="shared" si="567"/>
        <v>Enhanced Voice System Rel. 6</v>
      </c>
      <c r="I903" s="211" t="str">
        <f t="shared" si="597"/>
        <v>EVS - Système vocal amélioré version 6</v>
      </c>
      <c r="J903" s="211" t="str">
        <f t="shared" si="568"/>
        <v/>
      </c>
      <c r="K903" s="211" t="str">
        <f t="shared" si="569"/>
        <v>EVS</v>
      </c>
      <c r="L903" s="211" t="str">
        <f t="shared" si="598"/>
        <v>Inventory</v>
      </c>
      <c r="M903" s="211" t="str">
        <f t="shared" si="570"/>
        <v>NO</v>
      </c>
      <c r="N903" s="211" t="str">
        <f t="shared" si="571"/>
        <v>Product</v>
      </c>
      <c r="O903" s="211" t="str">
        <f t="shared" si="572"/>
        <v>Panel</v>
      </c>
      <c r="P903" s="211" t="str">
        <f t="shared" si="573"/>
        <v>One Time</v>
      </c>
      <c r="Q903" s="349">
        <v>43930</v>
      </c>
      <c r="R903" s="349"/>
      <c r="S903" s="211" t="str">
        <f t="shared" si="574"/>
        <v>YES</v>
      </c>
      <c r="T903" s="211" t="str">
        <f t="shared" si="575"/>
        <v>NO</v>
      </c>
      <c r="U903" s="211" t="str">
        <f t="shared" si="576"/>
        <v>NO</v>
      </c>
      <c r="V903" s="211" t="str">
        <f t="shared" si="577"/>
        <v>NO</v>
      </c>
      <c r="W903" s="211" t="str">
        <f t="shared" si="578"/>
        <v>NO</v>
      </c>
      <c r="X903" s="211">
        <v>0</v>
      </c>
      <c r="Y903" s="211" t="s">
        <v>3277</v>
      </c>
      <c r="Z903" s="211" t="s">
        <v>3275</v>
      </c>
      <c r="AA903" s="211" t="s">
        <v>3319</v>
      </c>
      <c r="AB903" s="211" t="s">
        <v>3286</v>
      </c>
      <c r="AC903" s="211" t="s">
        <v>3286</v>
      </c>
      <c r="AD903" s="211" t="s">
        <v>3320</v>
      </c>
      <c r="AE903" s="211" t="str">
        <f t="shared" si="579"/>
        <v>EVS</v>
      </c>
      <c r="AF903" s="211" t="str">
        <f t="shared" si="580"/>
        <v/>
      </c>
      <c r="AG903" s="211" t="str">
        <f t="shared" si="581"/>
        <v/>
      </c>
      <c r="AH903" s="211" t="str">
        <f t="shared" si="561"/>
        <v/>
      </c>
      <c r="AI903" s="211" t="str">
        <f t="shared" si="582"/>
        <v/>
      </c>
      <c r="AJ903" s="211" t="str">
        <f t="shared" si="583"/>
        <v/>
      </c>
      <c r="AK903" s="211" t="str">
        <f t="shared" si="584"/>
        <v/>
      </c>
      <c r="AL903" s="211" t="str">
        <f t="shared" si="585"/>
        <v/>
      </c>
      <c r="AM903" s="211" t="str">
        <f t="shared" si="586"/>
        <v/>
      </c>
      <c r="AN903" s="211" t="str">
        <f t="shared" si="587"/>
        <v>No</v>
      </c>
      <c r="AO903" s="211" t="str">
        <f t="shared" si="588"/>
        <v>No</v>
      </c>
      <c r="AP903" s="211" t="str">
        <f t="shared" si="589"/>
        <v>No</v>
      </c>
      <c r="AQ903" s="211" t="str">
        <f t="shared" si="590"/>
        <v/>
      </c>
      <c r="AR903" s="211" t="str">
        <f t="shared" si="591"/>
        <v/>
      </c>
      <c r="AS903" s="211" t="str">
        <f t="shared" si="592"/>
        <v/>
      </c>
      <c r="AT903" s="211" t="str">
        <f t="shared" si="593"/>
        <v/>
      </c>
      <c r="AU903" s="211" t="str">
        <f t="shared" si="594"/>
        <v/>
      </c>
      <c r="AV903" s="211" t="str">
        <f t="shared" si="595"/>
        <v/>
      </c>
      <c r="AW903" s="211" t="str">
        <f t="shared" si="596"/>
        <v/>
      </c>
      <c r="AX903" s="211" t="str">
        <f t="shared" si="599"/>
        <v>NO</v>
      </c>
      <c r="AY903" s="125" t="str">
        <f t="shared" si="600"/>
        <v/>
      </c>
    </row>
    <row r="904" spans="1:51" s="211" customFormat="1" x14ac:dyDescent="0.25">
      <c r="A904" s="211" t="s">
        <v>2924</v>
      </c>
      <c r="B904" s="211" t="s">
        <v>2924</v>
      </c>
      <c r="C904" s="211" t="str">
        <f t="shared" si="562"/>
        <v>Enhanced Voice System Rel. 7</v>
      </c>
      <c r="D904" s="211" t="str">
        <f t="shared" si="563"/>
        <v>EVS - Système vocal amélioré version 7</v>
      </c>
      <c r="E904" s="211" t="str">
        <f t="shared" si="564"/>
        <v/>
      </c>
      <c r="F904" s="211" t="str">
        <f t="shared" si="565"/>
        <v>AlarmVoice Services</v>
      </c>
      <c r="G904" s="211" t="str">
        <f t="shared" si="566"/>
        <v>Services AlarmVoice</v>
      </c>
      <c r="H904" s="211" t="str">
        <f t="shared" si="567"/>
        <v>Enhanced Voice System Rel. 7</v>
      </c>
      <c r="I904" s="211" t="str">
        <f t="shared" si="597"/>
        <v>EVS - Système vocal amélioré version 7</v>
      </c>
      <c r="J904" s="211" t="str">
        <f t="shared" si="568"/>
        <v/>
      </c>
      <c r="K904" s="211" t="str">
        <f t="shared" si="569"/>
        <v>EVS</v>
      </c>
      <c r="L904" s="211" t="str">
        <f t="shared" si="598"/>
        <v>Inventory</v>
      </c>
      <c r="M904" s="211" t="str">
        <f t="shared" si="570"/>
        <v>NO</v>
      </c>
      <c r="N904" s="211" t="str">
        <f t="shared" si="571"/>
        <v>Product</v>
      </c>
      <c r="O904" s="211" t="str">
        <f t="shared" si="572"/>
        <v>Panel</v>
      </c>
      <c r="P904" s="211" t="str">
        <f t="shared" si="573"/>
        <v>One Time</v>
      </c>
      <c r="Q904" s="349">
        <v>43930</v>
      </c>
      <c r="R904" s="349"/>
      <c r="S904" s="211" t="str">
        <f t="shared" si="574"/>
        <v>YES</v>
      </c>
      <c r="T904" s="211" t="str">
        <f t="shared" si="575"/>
        <v>NO</v>
      </c>
      <c r="U904" s="211" t="str">
        <f t="shared" si="576"/>
        <v>NO</v>
      </c>
      <c r="V904" s="211" t="str">
        <f t="shared" si="577"/>
        <v>NO</v>
      </c>
      <c r="W904" s="211" t="str">
        <f t="shared" si="578"/>
        <v>NO</v>
      </c>
      <c r="X904" s="211">
        <v>0</v>
      </c>
      <c r="Y904" s="211" t="s">
        <v>3277</v>
      </c>
      <c r="Z904" s="211" t="s">
        <v>3275</v>
      </c>
      <c r="AA904" s="211" t="s">
        <v>3319</v>
      </c>
      <c r="AB904" s="211" t="s">
        <v>3286</v>
      </c>
      <c r="AC904" s="211" t="s">
        <v>3286</v>
      </c>
      <c r="AD904" s="211" t="s">
        <v>3320</v>
      </c>
      <c r="AE904" s="211" t="str">
        <f t="shared" si="579"/>
        <v>EVS</v>
      </c>
      <c r="AF904" s="211" t="str">
        <f t="shared" si="580"/>
        <v/>
      </c>
      <c r="AG904" s="211" t="str">
        <f t="shared" si="581"/>
        <v/>
      </c>
      <c r="AH904" s="211" t="str">
        <f t="shared" si="561"/>
        <v/>
      </c>
      <c r="AI904" s="211" t="str">
        <f t="shared" si="582"/>
        <v/>
      </c>
      <c r="AJ904" s="211" t="str">
        <f t="shared" si="583"/>
        <v/>
      </c>
      <c r="AK904" s="211" t="str">
        <f t="shared" si="584"/>
        <v/>
      </c>
      <c r="AL904" s="211" t="str">
        <f t="shared" si="585"/>
        <v/>
      </c>
      <c r="AM904" s="211" t="str">
        <f t="shared" si="586"/>
        <v/>
      </c>
      <c r="AN904" s="211" t="str">
        <f t="shared" si="587"/>
        <v>No</v>
      </c>
      <c r="AO904" s="211" t="str">
        <f t="shared" si="588"/>
        <v>No</v>
      </c>
      <c r="AP904" s="211" t="str">
        <f t="shared" si="589"/>
        <v>No</v>
      </c>
      <c r="AQ904" s="211" t="str">
        <f t="shared" si="590"/>
        <v/>
      </c>
      <c r="AR904" s="211" t="str">
        <f t="shared" si="591"/>
        <v/>
      </c>
      <c r="AS904" s="211" t="str">
        <f t="shared" si="592"/>
        <v/>
      </c>
      <c r="AT904" s="211" t="str">
        <f t="shared" si="593"/>
        <v/>
      </c>
      <c r="AU904" s="211" t="str">
        <f t="shared" si="594"/>
        <v/>
      </c>
      <c r="AV904" s="211" t="str">
        <f t="shared" si="595"/>
        <v/>
      </c>
      <c r="AW904" s="211" t="str">
        <f t="shared" si="596"/>
        <v/>
      </c>
      <c r="AX904" s="211" t="str">
        <f t="shared" si="599"/>
        <v>NO</v>
      </c>
      <c r="AY904" s="125" t="str">
        <f t="shared" si="600"/>
        <v/>
      </c>
    </row>
    <row r="905" spans="1:51" s="211" customFormat="1" x14ac:dyDescent="0.25">
      <c r="A905" s="211" t="s">
        <v>2926</v>
      </c>
      <c r="B905" s="211" t="s">
        <v>2926</v>
      </c>
      <c r="C905" s="211" t="str">
        <f t="shared" si="562"/>
        <v>Enhanced Voice System Rel. 8</v>
      </c>
      <c r="D905" s="211" t="str">
        <f t="shared" si="563"/>
        <v>EVS - Système vocal amélioré version 8</v>
      </c>
      <c r="E905" s="211" t="str">
        <f t="shared" si="564"/>
        <v/>
      </c>
      <c r="F905" s="211" t="str">
        <f t="shared" si="565"/>
        <v>AlarmVoice Services</v>
      </c>
      <c r="G905" s="211" t="str">
        <f t="shared" si="566"/>
        <v>Services AlarmVoice</v>
      </c>
      <c r="H905" s="211" t="str">
        <f t="shared" si="567"/>
        <v>Enhanced Voice System Rel. 8</v>
      </c>
      <c r="I905" s="211" t="str">
        <f t="shared" si="597"/>
        <v>EVS - Système vocal amélioré version 8</v>
      </c>
      <c r="J905" s="211" t="str">
        <f t="shared" si="568"/>
        <v/>
      </c>
      <c r="K905" s="211" t="str">
        <f t="shared" si="569"/>
        <v>EVS</v>
      </c>
      <c r="L905" s="211" t="str">
        <f t="shared" si="598"/>
        <v>Inventory</v>
      </c>
      <c r="M905" s="211" t="str">
        <f t="shared" si="570"/>
        <v>NO</v>
      </c>
      <c r="N905" s="211" t="str">
        <f t="shared" si="571"/>
        <v>Product</v>
      </c>
      <c r="O905" s="211" t="str">
        <f t="shared" si="572"/>
        <v>Panel</v>
      </c>
      <c r="P905" s="211" t="str">
        <f t="shared" si="573"/>
        <v>One Time</v>
      </c>
      <c r="Q905" s="349">
        <v>43930</v>
      </c>
      <c r="R905" s="349"/>
      <c r="S905" s="211" t="str">
        <f t="shared" si="574"/>
        <v>YES</v>
      </c>
      <c r="T905" s="211" t="str">
        <f t="shared" si="575"/>
        <v>NO</v>
      </c>
      <c r="U905" s="211" t="str">
        <f t="shared" si="576"/>
        <v>NO</v>
      </c>
      <c r="V905" s="211" t="str">
        <f t="shared" si="577"/>
        <v>NO</v>
      </c>
      <c r="W905" s="211" t="str">
        <f t="shared" si="578"/>
        <v>NO</v>
      </c>
      <c r="X905" s="211">
        <v>0</v>
      </c>
      <c r="Y905" s="211" t="s">
        <v>3277</v>
      </c>
      <c r="Z905" s="211" t="s">
        <v>3275</v>
      </c>
      <c r="AA905" s="211" t="s">
        <v>3319</v>
      </c>
      <c r="AB905" s="211" t="s">
        <v>3286</v>
      </c>
      <c r="AC905" s="211" t="s">
        <v>3286</v>
      </c>
      <c r="AD905" s="211" t="s">
        <v>3320</v>
      </c>
      <c r="AE905" s="211" t="str">
        <f t="shared" si="579"/>
        <v>EVS</v>
      </c>
      <c r="AF905" s="211" t="str">
        <f t="shared" si="580"/>
        <v/>
      </c>
      <c r="AG905" s="211" t="str">
        <f t="shared" si="581"/>
        <v/>
      </c>
      <c r="AH905" s="211" t="str">
        <f t="shared" si="561"/>
        <v/>
      </c>
      <c r="AI905" s="211" t="str">
        <f t="shared" si="582"/>
        <v/>
      </c>
      <c r="AJ905" s="211" t="str">
        <f t="shared" si="583"/>
        <v/>
      </c>
      <c r="AK905" s="211" t="str">
        <f t="shared" si="584"/>
        <v/>
      </c>
      <c r="AL905" s="211" t="str">
        <f t="shared" si="585"/>
        <v/>
      </c>
      <c r="AM905" s="211" t="str">
        <f t="shared" si="586"/>
        <v/>
      </c>
      <c r="AN905" s="211" t="str">
        <f t="shared" si="587"/>
        <v>No</v>
      </c>
      <c r="AO905" s="211" t="str">
        <f t="shared" si="588"/>
        <v>No</v>
      </c>
      <c r="AP905" s="211" t="str">
        <f t="shared" si="589"/>
        <v>No</v>
      </c>
      <c r="AQ905" s="211" t="str">
        <f t="shared" si="590"/>
        <v/>
      </c>
      <c r="AR905" s="211" t="str">
        <f t="shared" si="591"/>
        <v/>
      </c>
      <c r="AS905" s="211" t="str">
        <f t="shared" si="592"/>
        <v/>
      </c>
      <c r="AT905" s="211" t="str">
        <f t="shared" si="593"/>
        <v/>
      </c>
      <c r="AU905" s="211" t="str">
        <f t="shared" si="594"/>
        <v/>
      </c>
      <c r="AV905" s="211" t="str">
        <f t="shared" si="595"/>
        <v/>
      </c>
      <c r="AW905" s="211" t="str">
        <f t="shared" si="596"/>
        <v/>
      </c>
      <c r="AX905" s="211" t="str">
        <f t="shared" si="599"/>
        <v>NO</v>
      </c>
      <c r="AY905" s="125" t="str">
        <f t="shared" si="600"/>
        <v/>
      </c>
    </row>
    <row r="906" spans="1:51" s="211" customFormat="1" x14ac:dyDescent="0.25">
      <c r="A906" s="211" t="s">
        <v>2928</v>
      </c>
      <c r="B906" s="211" t="s">
        <v>2928</v>
      </c>
      <c r="C906" s="211" t="str">
        <f t="shared" si="562"/>
        <v>Enhanced Voice System Rel. 9</v>
      </c>
      <c r="D906" s="211" t="str">
        <f t="shared" si="563"/>
        <v>EVS - Système vocal amélioré version 9</v>
      </c>
      <c r="E906" s="211" t="str">
        <f t="shared" si="564"/>
        <v/>
      </c>
      <c r="F906" s="211" t="str">
        <f t="shared" si="565"/>
        <v>AlarmVoice Services</v>
      </c>
      <c r="G906" s="211" t="str">
        <f t="shared" si="566"/>
        <v>Services AlarmVoice</v>
      </c>
      <c r="H906" s="211" t="str">
        <f t="shared" si="567"/>
        <v>Enhanced Voice System Rel. 9</v>
      </c>
      <c r="I906" s="211" t="str">
        <f t="shared" si="597"/>
        <v>EVS - Système vocal amélioré version 9</v>
      </c>
      <c r="J906" s="211" t="str">
        <f t="shared" si="568"/>
        <v/>
      </c>
      <c r="K906" s="211" t="str">
        <f t="shared" si="569"/>
        <v>EVS</v>
      </c>
      <c r="L906" s="211" t="str">
        <f t="shared" si="598"/>
        <v>Inventory</v>
      </c>
      <c r="M906" s="211" t="str">
        <f t="shared" si="570"/>
        <v>NO</v>
      </c>
      <c r="N906" s="211" t="str">
        <f t="shared" si="571"/>
        <v>Product</v>
      </c>
      <c r="O906" s="211" t="str">
        <f t="shared" si="572"/>
        <v>Panel</v>
      </c>
      <c r="P906" s="211" t="str">
        <f t="shared" si="573"/>
        <v>One Time</v>
      </c>
      <c r="Q906" s="349">
        <v>43930</v>
      </c>
      <c r="R906" s="349"/>
      <c r="S906" s="211" t="str">
        <f t="shared" si="574"/>
        <v>YES</v>
      </c>
      <c r="T906" s="211" t="str">
        <f t="shared" si="575"/>
        <v>NO</v>
      </c>
      <c r="U906" s="211" t="str">
        <f t="shared" si="576"/>
        <v>NO</v>
      </c>
      <c r="V906" s="211" t="str">
        <f t="shared" si="577"/>
        <v>NO</v>
      </c>
      <c r="W906" s="211" t="str">
        <f t="shared" si="578"/>
        <v>NO</v>
      </c>
      <c r="X906" s="211">
        <v>0</v>
      </c>
      <c r="Y906" s="211" t="s">
        <v>3277</v>
      </c>
      <c r="Z906" s="211" t="s">
        <v>3275</v>
      </c>
      <c r="AA906" s="211" t="s">
        <v>3319</v>
      </c>
      <c r="AB906" s="211" t="s">
        <v>3286</v>
      </c>
      <c r="AC906" s="211" t="s">
        <v>3286</v>
      </c>
      <c r="AD906" s="211" t="s">
        <v>3320</v>
      </c>
      <c r="AE906" s="211" t="str">
        <f t="shared" si="579"/>
        <v>EVS</v>
      </c>
      <c r="AF906" s="211" t="str">
        <f t="shared" si="580"/>
        <v/>
      </c>
      <c r="AG906" s="211" t="str">
        <f t="shared" si="581"/>
        <v/>
      </c>
      <c r="AH906" s="211" t="str">
        <f t="shared" ref="AH906:AH969" si="601">IF(VLOOKUP(A906,masterdata,37,0)="","",VLOOKUP(A906,masterdata,37,0))</f>
        <v/>
      </c>
      <c r="AI906" s="211" t="str">
        <f t="shared" si="582"/>
        <v/>
      </c>
      <c r="AJ906" s="211" t="str">
        <f t="shared" si="583"/>
        <v/>
      </c>
      <c r="AK906" s="211" t="str">
        <f t="shared" si="584"/>
        <v/>
      </c>
      <c r="AL906" s="211" t="str">
        <f t="shared" si="585"/>
        <v/>
      </c>
      <c r="AM906" s="211" t="str">
        <f t="shared" si="586"/>
        <v/>
      </c>
      <c r="AN906" s="211" t="str">
        <f t="shared" si="587"/>
        <v>No</v>
      </c>
      <c r="AO906" s="211" t="str">
        <f t="shared" si="588"/>
        <v>No</v>
      </c>
      <c r="AP906" s="211" t="str">
        <f t="shared" si="589"/>
        <v>No</v>
      </c>
      <c r="AQ906" s="211" t="str">
        <f t="shared" si="590"/>
        <v/>
      </c>
      <c r="AR906" s="211" t="str">
        <f t="shared" si="591"/>
        <v/>
      </c>
      <c r="AS906" s="211" t="str">
        <f t="shared" si="592"/>
        <v/>
      </c>
      <c r="AT906" s="211" t="str">
        <f t="shared" si="593"/>
        <v/>
      </c>
      <c r="AU906" s="211" t="str">
        <f t="shared" si="594"/>
        <v/>
      </c>
      <c r="AV906" s="211" t="str">
        <f t="shared" si="595"/>
        <v/>
      </c>
      <c r="AW906" s="211" t="str">
        <f t="shared" si="596"/>
        <v/>
      </c>
      <c r="AX906" s="211" t="str">
        <f t="shared" si="599"/>
        <v>NO</v>
      </c>
      <c r="AY906" s="125" t="str">
        <f t="shared" si="600"/>
        <v/>
      </c>
    </row>
    <row r="907" spans="1:51" s="211" customFormat="1" x14ac:dyDescent="0.25">
      <c r="A907" s="211" t="s">
        <v>2930</v>
      </c>
      <c r="B907" s="211" t="s">
        <v>2930</v>
      </c>
      <c r="C907" s="211" t="str">
        <f t="shared" si="562"/>
        <v>Enhanced Voice System Rel. 10</v>
      </c>
      <c r="D907" s="211" t="str">
        <f t="shared" si="563"/>
        <v>EVS - Système vocal amélioré version 10</v>
      </c>
      <c r="E907" s="211" t="str">
        <f t="shared" si="564"/>
        <v/>
      </c>
      <c r="F907" s="211" t="str">
        <f t="shared" si="565"/>
        <v>AlarmVoice Services</v>
      </c>
      <c r="G907" s="211" t="str">
        <f t="shared" si="566"/>
        <v>Services AlarmVoice</v>
      </c>
      <c r="H907" s="211" t="str">
        <f t="shared" si="567"/>
        <v>Enhanced Voice System Rel. 10</v>
      </c>
      <c r="I907" s="211" t="str">
        <f t="shared" si="597"/>
        <v>EVS - Système vocal amélioré version 10</v>
      </c>
      <c r="J907" s="211" t="str">
        <f t="shared" si="568"/>
        <v/>
      </c>
      <c r="K907" s="211" t="str">
        <f t="shared" si="569"/>
        <v>EVS</v>
      </c>
      <c r="L907" s="211" t="str">
        <f t="shared" si="598"/>
        <v>Inventory</v>
      </c>
      <c r="M907" s="211" t="str">
        <f t="shared" si="570"/>
        <v>NO</v>
      </c>
      <c r="N907" s="211" t="str">
        <f t="shared" si="571"/>
        <v>Product</v>
      </c>
      <c r="O907" s="211" t="str">
        <f t="shared" si="572"/>
        <v>Panel</v>
      </c>
      <c r="P907" s="211" t="str">
        <f t="shared" si="573"/>
        <v>One Time</v>
      </c>
      <c r="Q907" s="349">
        <v>43930</v>
      </c>
      <c r="R907" s="349"/>
      <c r="S907" s="211" t="str">
        <f t="shared" si="574"/>
        <v>YES</v>
      </c>
      <c r="T907" s="211" t="str">
        <f t="shared" si="575"/>
        <v>NO</v>
      </c>
      <c r="U907" s="211" t="str">
        <f t="shared" si="576"/>
        <v>NO</v>
      </c>
      <c r="V907" s="211" t="str">
        <f t="shared" si="577"/>
        <v>NO</v>
      </c>
      <c r="W907" s="211" t="str">
        <f t="shared" si="578"/>
        <v>NO</v>
      </c>
      <c r="X907" s="211">
        <v>0</v>
      </c>
      <c r="Y907" s="211" t="s">
        <v>3277</v>
      </c>
      <c r="Z907" s="211" t="s">
        <v>3275</v>
      </c>
      <c r="AA907" s="211" t="s">
        <v>3319</v>
      </c>
      <c r="AB907" s="211" t="s">
        <v>3286</v>
      </c>
      <c r="AC907" s="211" t="s">
        <v>3286</v>
      </c>
      <c r="AD907" s="211" t="s">
        <v>3320</v>
      </c>
      <c r="AE907" s="211" t="str">
        <f t="shared" si="579"/>
        <v>EVS</v>
      </c>
      <c r="AF907" s="211" t="str">
        <f t="shared" si="580"/>
        <v/>
      </c>
      <c r="AG907" s="211" t="str">
        <f t="shared" si="581"/>
        <v/>
      </c>
      <c r="AH907" s="211" t="str">
        <f t="shared" si="601"/>
        <v/>
      </c>
      <c r="AI907" s="211" t="str">
        <f t="shared" si="582"/>
        <v/>
      </c>
      <c r="AJ907" s="211" t="str">
        <f t="shared" si="583"/>
        <v/>
      </c>
      <c r="AK907" s="211" t="str">
        <f t="shared" si="584"/>
        <v/>
      </c>
      <c r="AL907" s="211" t="str">
        <f t="shared" si="585"/>
        <v/>
      </c>
      <c r="AM907" s="211" t="str">
        <f t="shared" si="586"/>
        <v/>
      </c>
      <c r="AN907" s="211" t="str">
        <f t="shared" si="587"/>
        <v>No</v>
      </c>
      <c r="AO907" s="211" t="str">
        <f t="shared" si="588"/>
        <v>No</v>
      </c>
      <c r="AP907" s="211" t="str">
        <f t="shared" si="589"/>
        <v>No</v>
      </c>
      <c r="AQ907" s="211" t="str">
        <f t="shared" si="590"/>
        <v/>
      </c>
      <c r="AR907" s="211" t="str">
        <f t="shared" si="591"/>
        <v/>
      </c>
      <c r="AS907" s="211" t="str">
        <f t="shared" si="592"/>
        <v/>
      </c>
      <c r="AT907" s="211" t="str">
        <f t="shared" si="593"/>
        <v/>
      </c>
      <c r="AU907" s="211" t="str">
        <f t="shared" si="594"/>
        <v/>
      </c>
      <c r="AV907" s="211" t="str">
        <f t="shared" si="595"/>
        <v/>
      </c>
      <c r="AW907" s="211" t="str">
        <f t="shared" si="596"/>
        <v/>
      </c>
      <c r="AX907" s="211" t="str">
        <f t="shared" si="599"/>
        <v>NO</v>
      </c>
      <c r="AY907" s="125" t="str">
        <f t="shared" si="600"/>
        <v/>
      </c>
    </row>
    <row r="908" spans="1:51" s="211" customFormat="1" x14ac:dyDescent="0.25">
      <c r="A908" s="211" t="s">
        <v>2355</v>
      </c>
      <c r="B908" s="211" t="s">
        <v>2355</v>
      </c>
      <c r="C908" s="211" t="str">
        <f t="shared" si="562"/>
        <v>Alarm Services</v>
      </c>
      <c r="D908" s="211" t="str">
        <f t="shared" si="563"/>
        <v>Services Alarm</v>
      </c>
      <c r="E908" s="211" t="str">
        <f t="shared" si="564"/>
        <v/>
      </c>
      <c r="F908" s="211" t="str">
        <f t="shared" si="565"/>
        <v>Alarm Services</v>
      </c>
      <c r="G908" s="211" t="str">
        <f t="shared" si="566"/>
        <v>Services Alarm</v>
      </c>
      <c r="H908" s="211" t="str">
        <f t="shared" si="567"/>
        <v>Alarm Services</v>
      </c>
      <c r="I908" s="211" t="str">
        <f t="shared" si="597"/>
        <v>Services Alarm</v>
      </c>
      <c r="J908" s="211" t="str">
        <f t="shared" si="568"/>
        <v/>
      </c>
      <c r="K908" s="211" t="str">
        <f t="shared" si="569"/>
        <v>PC1000</v>
      </c>
      <c r="L908" s="211" t="str">
        <f t="shared" si="598"/>
        <v>Inventory</v>
      </c>
      <c r="M908" s="211" t="str">
        <f t="shared" si="570"/>
        <v>NO</v>
      </c>
      <c r="N908" s="211" t="str">
        <f t="shared" si="571"/>
        <v>Product</v>
      </c>
      <c r="O908" s="211" t="str">
        <f t="shared" si="572"/>
        <v>Service</v>
      </c>
      <c r="P908" s="211" t="str">
        <f t="shared" si="573"/>
        <v>RMR</v>
      </c>
      <c r="Q908" s="349">
        <v>43930</v>
      </c>
      <c r="R908" s="349"/>
      <c r="S908" s="211" t="str">
        <f t="shared" si="574"/>
        <v>YES</v>
      </c>
      <c r="T908" s="211" t="str">
        <f t="shared" si="575"/>
        <v>NO</v>
      </c>
      <c r="U908" s="211" t="str">
        <f t="shared" si="576"/>
        <v>NO</v>
      </c>
      <c r="V908" s="211" t="str">
        <f t="shared" si="577"/>
        <v>NO</v>
      </c>
      <c r="W908" s="211" t="str">
        <f t="shared" si="578"/>
        <v>NO</v>
      </c>
      <c r="X908" s="211">
        <v>0</v>
      </c>
      <c r="Y908" s="211" t="s">
        <v>3277</v>
      </c>
      <c r="Z908" s="211" t="s">
        <v>3275</v>
      </c>
      <c r="AA908" s="211" t="s">
        <v>3319</v>
      </c>
      <c r="AB908" s="211" t="s">
        <v>3286</v>
      </c>
      <c r="AC908" s="211" t="s">
        <v>3286</v>
      </c>
      <c r="AD908" s="211" t="s">
        <v>3320</v>
      </c>
      <c r="AE908" s="211" t="str">
        <f t="shared" si="579"/>
        <v>Service</v>
      </c>
      <c r="AF908" s="211" t="str">
        <f t="shared" si="580"/>
        <v/>
      </c>
      <c r="AG908" s="211" t="str">
        <f t="shared" si="581"/>
        <v/>
      </c>
      <c r="AH908" s="211" t="str">
        <f t="shared" si="601"/>
        <v>X</v>
      </c>
      <c r="AI908" s="211" t="str">
        <f t="shared" si="582"/>
        <v/>
      </c>
      <c r="AJ908" s="211" t="str">
        <f t="shared" si="583"/>
        <v/>
      </c>
      <c r="AK908" s="211" t="str">
        <f t="shared" si="584"/>
        <v/>
      </c>
      <c r="AL908" s="211" t="str">
        <f t="shared" si="585"/>
        <v/>
      </c>
      <c r="AM908" s="211" t="str">
        <f t="shared" si="586"/>
        <v/>
      </c>
      <c r="AN908" s="211" t="str">
        <f t="shared" si="587"/>
        <v>No</v>
      </c>
      <c r="AO908" s="211" t="str">
        <f t="shared" si="588"/>
        <v>Yes</v>
      </c>
      <c r="AP908" s="211" t="str">
        <f t="shared" si="589"/>
        <v>No</v>
      </c>
      <c r="AQ908" s="211" t="str">
        <f t="shared" si="590"/>
        <v/>
      </c>
      <c r="AR908" s="211" t="str">
        <f t="shared" si="591"/>
        <v/>
      </c>
      <c r="AS908" s="211" t="str">
        <f t="shared" si="592"/>
        <v/>
      </c>
      <c r="AT908" s="211" t="str">
        <f t="shared" si="593"/>
        <v/>
      </c>
      <c r="AU908" s="211" t="str">
        <f t="shared" si="594"/>
        <v/>
      </c>
      <c r="AV908" s="211" t="str">
        <f t="shared" si="595"/>
        <v/>
      </c>
      <c r="AW908" s="211" t="str">
        <f t="shared" si="596"/>
        <v/>
      </c>
      <c r="AX908" s="211" t="str">
        <f t="shared" si="599"/>
        <v>NO</v>
      </c>
      <c r="AY908" s="125" t="str">
        <f t="shared" si="600"/>
        <v/>
      </c>
    </row>
    <row r="909" spans="1:51" s="211" customFormat="1" x14ac:dyDescent="0.25">
      <c r="A909" s="211" t="s">
        <v>2356</v>
      </c>
      <c r="B909" s="211" t="s">
        <v>2356</v>
      </c>
      <c r="C909" s="211" t="str">
        <f t="shared" si="562"/>
        <v>Alarm Services</v>
      </c>
      <c r="D909" s="211" t="str">
        <f t="shared" si="563"/>
        <v>Services Alarm</v>
      </c>
      <c r="E909" s="211" t="str">
        <f t="shared" si="564"/>
        <v/>
      </c>
      <c r="F909" s="211" t="str">
        <f t="shared" si="565"/>
        <v>Alarm Services</v>
      </c>
      <c r="G909" s="211" t="str">
        <f t="shared" si="566"/>
        <v>Services Alarm</v>
      </c>
      <c r="H909" s="211" t="str">
        <f t="shared" si="567"/>
        <v>Alarm Services</v>
      </c>
      <c r="I909" s="211" t="str">
        <f t="shared" si="597"/>
        <v>Services Alarm</v>
      </c>
      <c r="J909" s="211" t="str">
        <f t="shared" si="568"/>
        <v/>
      </c>
      <c r="K909" s="211" t="str">
        <f t="shared" si="569"/>
        <v>PC1500</v>
      </c>
      <c r="L909" s="211" t="str">
        <f t="shared" si="598"/>
        <v>Inventory</v>
      </c>
      <c r="M909" s="211" t="str">
        <f t="shared" si="570"/>
        <v>NO</v>
      </c>
      <c r="N909" s="211" t="str">
        <f t="shared" si="571"/>
        <v>Product</v>
      </c>
      <c r="O909" s="211" t="str">
        <f t="shared" si="572"/>
        <v>Service</v>
      </c>
      <c r="P909" s="211" t="str">
        <f t="shared" si="573"/>
        <v>RMR</v>
      </c>
      <c r="Q909" s="349">
        <v>43930</v>
      </c>
      <c r="R909" s="349"/>
      <c r="S909" s="211" t="str">
        <f t="shared" si="574"/>
        <v>YES</v>
      </c>
      <c r="T909" s="211" t="str">
        <f t="shared" si="575"/>
        <v>NO</v>
      </c>
      <c r="U909" s="211" t="str">
        <f t="shared" si="576"/>
        <v>NO</v>
      </c>
      <c r="V909" s="211" t="str">
        <f t="shared" si="577"/>
        <v>NO</v>
      </c>
      <c r="W909" s="211" t="str">
        <f t="shared" si="578"/>
        <v>NO</v>
      </c>
      <c r="X909" s="211">
        <v>0</v>
      </c>
      <c r="Y909" s="211" t="s">
        <v>3277</v>
      </c>
      <c r="Z909" s="211" t="s">
        <v>3275</v>
      </c>
      <c r="AA909" s="211" t="s">
        <v>3319</v>
      </c>
      <c r="AB909" s="211" t="s">
        <v>3286</v>
      </c>
      <c r="AC909" s="211" t="s">
        <v>3286</v>
      </c>
      <c r="AD909" s="211" t="s">
        <v>3320</v>
      </c>
      <c r="AE909" s="211" t="str">
        <f t="shared" si="579"/>
        <v>Service</v>
      </c>
      <c r="AF909" s="211" t="str">
        <f t="shared" si="580"/>
        <v/>
      </c>
      <c r="AG909" s="211" t="str">
        <f t="shared" si="581"/>
        <v/>
      </c>
      <c r="AH909" s="211" t="str">
        <f t="shared" si="601"/>
        <v>X</v>
      </c>
      <c r="AI909" s="211" t="str">
        <f t="shared" si="582"/>
        <v/>
      </c>
      <c r="AJ909" s="211" t="str">
        <f t="shared" si="583"/>
        <v/>
      </c>
      <c r="AK909" s="211" t="str">
        <f t="shared" si="584"/>
        <v/>
      </c>
      <c r="AL909" s="211" t="str">
        <f t="shared" si="585"/>
        <v/>
      </c>
      <c r="AM909" s="211" t="str">
        <f t="shared" si="586"/>
        <v/>
      </c>
      <c r="AN909" s="211" t="str">
        <f t="shared" si="587"/>
        <v>No</v>
      </c>
      <c r="AO909" s="211" t="str">
        <f t="shared" si="588"/>
        <v>Yes</v>
      </c>
      <c r="AP909" s="211" t="str">
        <f t="shared" si="589"/>
        <v>No</v>
      </c>
      <c r="AQ909" s="211" t="str">
        <f t="shared" si="590"/>
        <v/>
      </c>
      <c r="AR909" s="211" t="str">
        <f t="shared" si="591"/>
        <v/>
      </c>
      <c r="AS909" s="211" t="str">
        <f t="shared" si="592"/>
        <v/>
      </c>
      <c r="AT909" s="211" t="str">
        <f t="shared" si="593"/>
        <v/>
      </c>
      <c r="AU909" s="211" t="str">
        <f t="shared" si="594"/>
        <v/>
      </c>
      <c r="AV909" s="211" t="str">
        <f t="shared" si="595"/>
        <v/>
      </c>
      <c r="AW909" s="211" t="str">
        <f t="shared" si="596"/>
        <v/>
      </c>
      <c r="AX909" s="211" t="str">
        <f t="shared" si="599"/>
        <v>NO</v>
      </c>
      <c r="AY909" s="125" t="str">
        <f t="shared" si="600"/>
        <v/>
      </c>
    </row>
    <row r="910" spans="1:51" s="211" customFormat="1" x14ac:dyDescent="0.25">
      <c r="A910" s="211" t="s">
        <v>2357</v>
      </c>
      <c r="B910" s="211" t="s">
        <v>2357</v>
      </c>
      <c r="C910" s="211" t="str">
        <f t="shared" si="562"/>
        <v>Alarm Services</v>
      </c>
      <c r="D910" s="211" t="str">
        <f t="shared" si="563"/>
        <v>Services Alarm</v>
      </c>
      <c r="E910" s="211" t="str">
        <f t="shared" si="564"/>
        <v/>
      </c>
      <c r="F910" s="211" t="str">
        <f t="shared" si="565"/>
        <v>Alarm Services</v>
      </c>
      <c r="G910" s="211" t="str">
        <f t="shared" si="566"/>
        <v>Services Alarm</v>
      </c>
      <c r="H910" s="211" t="str">
        <f t="shared" si="567"/>
        <v>Alarm Services</v>
      </c>
      <c r="I910" s="211" t="str">
        <f t="shared" si="597"/>
        <v>Services Alarm</v>
      </c>
      <c r="J910" s="211" t="str">
        <f t="shared" si="568"/>
        <v/>
      </c>
      <c r="K910" s="211" t="str">
        <f t="shared" si="569"/>
        <v>PC1550</v>
      </c>
      <c r="L910" s="211" t="str">
        <f t="shared" si="598"/>
        <v>Inventory</v>
      </c>
      <c r="M910" s="211" t="str">
        <f t="shared" si="570"/>
        <v>NO</v>
      </c>
      <c r="N910" s="211" t="str">
        <f t="shared" si="571"/>
        <v>Product</v>
      </c>
      <c r="O910" s="211" t="str">
        <f t="shared" si="572"/>
        <v>Service</v>
      </c>
      <c r="P910" s="211" t="str">
        <f t="shared" si="573"/>
        <v>RMR</v>
      </c>
      <c r="Q910" s="349">
        <v>43930</v>
      </c>
      <c r="R910" s="349"/>
      <c r="S910" s="211" t="str">
        <f t="shared" si="574"/>
        <v>YES</v>
      </c>
      <c r="T910" s="211" t="str">
        <f t="shared" si="575"/>
        <v>NO</v>
      </c>
      <c r="U910" s="211" t="str">
        <f t="shared" si="576"/>
        <v>NO</v>
      </c>
      <c r="V910" s="211" t="str">
        <f t="shared" si="577"/>
        <v>NO</v>
      </c>
      <c r="W910" s="211" t="str">
        <f t="shared" si="578"/>
        <v>NO</v>
      </c>
      <c r="X910" s="211">
        <v>0</v>
      </c>
      <c r="Y910" s="211" t="s">
        <v>3277</v>
      </c>
      <c r="Z910" s="211" t="s">
        <v>3275</v>
      </c>
      <c r="AA910" s="211" t="s">
        <v>3319</v>
      </c>
      <c r="AB910" s="211" t="s">
        <v>3286</v>
      </c>
      <c r="AC910" s="211" t="s">
        <v>3286</v>
      </c>
      <c r="AD910" s="211" t="s">
        <v>3320</v>
      </c>
      <c r="AE910" s="211" t="str">
        <f t="shared" si="579"/>
        <v>Service</v>
      </c>
      <c r="AF910" s="211" t="str">
        <f t="shared" si="580"/>
        <v/>
      </c>
      <c r="AG910" s="211" t="str">
        <f t="shared" si="581"/>
        <v/>
      </c>
      <c r="AH910" s="211" t="str">
        <f t="shared" si="601"/>
        <v>X</v>
      </c>
      <c r="AI910" s="211" t="str">
        <f t="shared" si="582"/>
        <v/>
      </c>
      <c r="AJ910" s="211" t="str">
        <f t="shared" si="583"/>
        <v/>
      </c>
      <c r="AK910" s="211" t="str">
        <f t="shared" si="584"/>
        <v/>
      </c>
      <c r="AL910" s="211" t="str">
        <f t="shared" si="585"/>
        <v/>
      </c>
      <c r="AM910" s="211" t="str">
        <f t="shared" si="586"/>
        <v/>
      </c>
      <c r="AN910" s="211" t="str">
        <f t="shared" si="587"/>
        <v>No</v>
      </c>
      <c r="AO910" s="211" t="str">
        <f t="shared" si="588"/>
        <v>Yes</v>
      </c>
      <c r="AP910" s="211" t="str">
        <f t="shared" si="589"/>
        <v>No</v>
      </c>
      <c r="AQ910" s="211" t="str">
        <f t="shared" si="590"/>
        <v/>
      </c>
      <c r="AR910" s="211" t="str">
        <f t="shared" si="591"/>
        <v/>
      </c>
      <c r="AS910" s="211" t="str">
        <f t="shared" si="592"/>
        <v/>
      </c>
      <c r="AT910" s="211" t="str">
        <f t="shared" si="593"/>
        <v/>
      </c>
      <c r="AU910" s="211" t="str">
        <f t="shared" si="594"/>
        <v/>
      </c>
      <c r="AV910" s="211" t="str">
        <f t="shared" si="595"/>
        <v/>
      </c>
      <c r="AW910" s="211" t="str">
        <f t="shared" si="596"/>
        <v/>
      </c>
      <c r="AX910" s="211" t="str">
        <f t="shared" si="599"/>
        <v>NO</v>
      </c>
      <c r="AY910" s="125" t="str">
        <f t="shared" si="600"/>
        <v/>
      </c>
    </row>
    <row r="911" spans="1:51" s="211" customFormat="1" x14ac:dyDescent="0.25">
      <c r="A911" s="211" t="s">
        <v>2358</v>
      </c>
      <c r="B911" s="211" t="s">
        <v>2358</v>
      </c>
      <c r="C911" s="211" t="str">
        <f t="shared" si="562"/>
        <v>Alarm Services</v>
      </c>
      <c r="D911" s="211" t="str">
        <f t="shared" si="563"/>
        <v>Services Alarm</v>
      </c>
      <c r="E911" s="211" t="str">
        <f t="shared" si="564"/>
        <v/>
      </c>
      <c r="F911" s="211" t="str">
        <f t="shared" si="565"/>
        <v>Alarm Services</v>
      </c>
      <c r="G911" s="211" t="str">
        <f t="shared" si="566"/>
        <v>Services Alarm</v>
      </c>
      <c r="H911" s="211" t="str">
        <f t="shared" si="567"/>
        <v>Alarm Services</v>
      </c>
      <c r="I911" s="211" t="str">
        <f t="shared" si="597"/>
        <v>Services Alarm</v>
      </c>
      <c r="J911" s="211" t="str">
        <f t="shared" si="568"/>
        <v/>
      </c>
      <c r="K911" s="211" t="str">
        <f t="shared" si="569"/>
        <v>PC1555</v>
      </c>
      <c r="L911" s="211" t="str">
        <f t="shared" si="598"/>
        <v>Inventory</v>
      </c>
      <c r="M911" s="211" t="str">
        <f t="shared" si="570"/>
        <v>NO</v>
      </c>
      <c r="N911" s="211" t="str">
        <f t="shared" si="571"/>
        <v>Product</v>
      </c>
      <c r="O911" s="211" t="str">
        <f t="shared" si="572"/>
        <v>Service</v>
      </c>
      <c r="P911" s="211" t="str">
        <f t="shared" si="573"/>
        <v>RMR</v>
      </c>
      <c r="Q911" s="349">
        <v>43930</v>
      </c>
      <c r="R911" s="349"/>
      <c r="S911" s="211" t="str">
        <f t="shared" si="574"/>
        <v>YES</v>
      </c>
      <c r="T911" s="211" t="str">
        <f t="shared" si="575"/>
        <v>NO</v>
      </c>
      <c r="U911" s="211" t="str">
        <f t="shared" si="576"/>
        <v>NO</v>
      </c>
      <c r="V911" s="211" t="str">
        <f t="shared" si="577"/>
        <v>NO</v>
      </c>
      <c r="W911" s="211" t="str">
        <f t="shared" si="578"/>
        <v>NO</v>
      </c>
      <c r="X911" s="211">
        <v>0</v>
      </c>
      <c r="Y911" s="211" t="s">
        <v>3277</v>
      </c>
      <c r="Z911" s="211" t="s">
        <v>3275</v>
      </c>
      <c r="AA911" s="211" t="s">
        <v>3319</v>
      </c>
      <c r="AB911" s="211" t="s">
        <v>3286</v>
      </c>
      <c r="AC911" s="211" t="s">
        <v>3286</v>
      </c>
      <c r="AD911" s="211" t="s">
        <v>3320</v>
      </c>
      <c r="AE911" s="211" t="str">
        <f t="shared" si="579"/>
        <v>Service</v>
      </c>
      <c r="AF911" s="211" t="str">
        <f t="shared" si="580"/>
        <v/>
      </c>
      <c r="AG911" s="211" t="str">
        <f t="shared" si="581"/>
        <v/>
      </c>
      <c r="AH911" s="211" t="str">
        <f t="shared" si="601"/>
        <v>X</v>
      </c>
      <c r="AI911" s="211" t="str">
        <f t="shared" si="582"/>
        <v/>
      </c>
      <c r="AJ911" s="211" t="str">
        <f t="shared" si="583"/>
        <v/>
      </c>
      <c r="AK911" s="211" t="str">
        <f t="shared" si="584"/>
        <v/>
      </c>
      <c r="AL911" s="211" t="str">
        <f t="shared" si="585"/>
        <v/>
      </c>
      <c r="AM911" s="211" t="str">
        <f t="shared" si="586"/>
        <v/>
      </c>
      <c r="AN911" s="211" t="str">
        <f t="shared" si="587"/>
        <v>No</v>
      </c>
      <c r="AO911" s="211" t="str">
        <f t="shared" si="588"/>
        <v>Yes</v>
      </c>
      <c r="AP911" s="211" t="str">
        <f t="shared" si="589"/>
        <v>No</v>
      </c>
      <c r="AQ911" s="211" t="str">
        <f t="shared" si="590"/>
        <v/>
      </c>
      <c r="AR911" s="211" t="str">
        <f t="shared" si="591"/>
        <v/>
      </c>
      <c r="AS911" s="211" t="str">
        <f t="shared" si="592"/>
        <v/>
      </c>
      <c r="AT911" s="211" t="str">
        <f t="shared" si="593"/>
        <v/>
      </c>
      <c r="AU911" s="211" t="str">
        <f t="shared" si="594"/>
        <v/>
      </c>
      <c r="AV911" s="211" t="str">
        <f t="shared" si="595"/>
        <v/>
      </c>
      <c r="AW911" s="211" t="str">
        <f t="shared" si="596"/>
        <v/>
      </c>
      <c r="AX911" s="211" t="str">
        <f t="shared" si="599"/>
        <v>NO</v>
      </c>
      <c r="AY911" s="125" t="str">
        <f t="shared" si="600"/>
        <v/>
      </c>
    </row>
    <row r="912" spans="1:51" s="211" customFormat="1" x14ac:dyDescent="0.25">
      <c r="A912" s="211" t="s">
        <v>2359</v>
      </c>
      <c r="B912" s="211" t="s">
        <v>2359</v>
      </c>
      <c r="C912" s="211" t="str">
        <f t="shared" si="562"/>
        <v>Alarm Services</v>
      </c>
      <c r="D912" s="211" t="str">
        <f t="shared" si="563"/>
        <v>Services Alarm</v>
      </c>
      <c r="E912" s="211" t="str">
        <f t="shared" si="564"/>
        <v/>
      </c>
      <c r="F912" s="211" t="str">
        <f t="shared" si="565"/>
        <v>Alarm Services</v>
      </c>
      <c r="G912" s="211" t="str">
        <f t="shared" si="566"/>
        <v>Services Alarm</v>
      </c>
      <c r="H912" s="211" t="str">
        <f t="shared" si="567"/>
        <v>Alarm Services</v>
      </c>
      <c r="I912" s="211" t="str">
        <f t="shared" si="597"/>
        <v>Services Alarm</v>
      </c>
      <c r="J912" s="211" t="str">
        <f t="shared" si="568"/>
        <v/>
      </c>
      <c r="K912" s="211" t="str">
        <f t="shared" si="569"/>
        <v>PC2500</v>
      </c>
      <c r="L912" s="211" t="str">
        <f t="shared" si="598"/>
        <v>Inventory</v>
      </c>
      <c r="M912" s="211" t="str">
        <f t="shared" si="570"/>
        <v>NO</v>
      </c>
      <c r="N912" s="211" t="str">
        <f t="shared" si="571"/>
        <v>Product</v>
      </c>
      <c r="O912" s="211" t="str">
        <f t="shared" si="572"/>
        <v>Service</v>
      </c>
      <c r="P912" s="211" t="str">
        <f t="shared" si="573"/>
        <v>RMR</v>
      </c>
      <c r="Q912" s="349">
        <v>43930</v>
      </c>
      <c r="R912" s="349"/>
      <c r="S912" s="211" t="str">
        <f t="shared" si="574"/>
        <v>YES</v>
      </c>
      <c r="T912" s="211" t="str">
        <f t="shared" si="575"/>
        <v>NO</v>
      </c>
      <c r="U912" s="211" t="str">
        <f t="shared" si="576"/>
        <v>NO</v>
      </c>
      <c r="V912" s="211" t="str">
        <f t="shared" si="577"/>
        <v>NO</v>
      </c>
      <c r="W912" s="211" t="str">
        <f t="shared" si="578"/>
        <v>NO</v>
      </c>
      <c r="X912" s="211">
        <v>0</v>
      </c>
      <c r="Y912" s="211" t="s">
        <v>3277</v>
      </c>
      <c r="Z912" s="211" t="s">
        <v>3275</v>
      </c>
      <c r="AA912" s="211" t="s">
        <v>3319</v>
      </c>
      <c r="AB912" s="211" t="s">
        <v>3286</v>
      </c>
      <c r="AC912" s="211" t="s">
        <v>3286</v>
      </c>
      <c r="AD912" s="211" t="s">
        <v>3320</v>
      </c>
      <c r="AE912" s="211" t="str">
        <f t="shared" si="579"/>
        <v>Service</v>
      </c>
      <c r="AF912" s="211" t="str">
        <f t="shared" si="580"/>
        <v/>
      </c>
      <c r="AG912" s="211" t="str">
        <f t="shared" si="581"/>
        <v/>
      </c>
      <c r="AH912" s="211" t="str">
        <f t="shared" si="601"/>
        <v>X</v>
      </c>
      <c r="AI912" s="211" t="str">
        <f t="shared" si="582"/>
        <v/>
      </c>
      <c r="AJ912" s="211" t="str">
        <f t="shared" si="583"/>
        <v/>
      </c>
      <c r="AK912" s="211" t="str">
        <f t="shared" si="584"/>
        <v/>
      </c>
      <c r="AL912" s="211" t="str">
        <f t="shared" si="585"/>
        <v/>
      </c>
      <c r="AM912" s="211" t="str">
        <f t="shared" si="586"/>
        <v/>
      </c>
      <c r="AN912" s="211" t="str">
        <f t="shared" si="587"/>
        <v>No</v>
      </c>
      <c r="AO912" s="211" t="str">
        <f t="shared" si="588"/>
        <v>Yes</v>
      </c>
      <c r="AP912" s="211" t="str">
        <f t="shared" si="589"/>
        <v>No</v>
      </c>
      <c r="AQ912" s="211" t="str">
        <f t="shared" si="590"/>
        <v/>
      </c>
      <c r="AR912" s="211" t="str">
        <f t="shared" si="591"/>
        <v/>
      </c>
      <c r="AS912" s="211" t="str">
        <f t="shared" si="592"/>
        <v/>
      </c>
      <c r="AT912" s="211" t="str">
        <f t="shared" si="593"/>
        <v/>
      </c>
      <c r="AU912" s="211" t="str">
        <f t="shared" si="594"/>
        <v/>
      </c>
      <c r="AV912" s="211" t="str">
        <f t="shared" si="595"/>
        <v/>
      </c>
      <c r="AW912" s="211" t="str">
        <f t="shared" si="596"/>
        <v/>
      </c>
      <c r="AX912" s="211" t="str">
        <f t="shared" si="599"/>
        <v>NO</v>
      </c>
      <c r="AY912" s="125" t="str">
        <f t="shared" si="600"/>
        <v/>
      </c>
    </row>
    <row r="913" spans="1:51" s="211" customFormat="1" x14ac:dyDescent="0.25">
      <c r="A913" s="211" t="s">
        <v>2360</v>
      </c>
      <c r="B913" s="211" t="s">
        <v>2360</v>
      </c>
      <c r="C913" s="211" t="str">
        <f t="shared" si="562"/>
        <v>Alarm Services</v>
      </c>
      <c r="D913" s="211" t="str">
        <f t="shared" si="563"/>
        <v>Services Alarm</v>
      </c>
      <c r="E913" s="211" t="str">
        <f t="shared" si="564"/>
        <v/>
      </c>
      <c r="F913" s="211" t="str">
        <f t="shared" si="565"/>
        <v>Alarm Services</v>
      </c>
      <c r="G913" s="211" t="str">
        <f t="shared" si="566"/>
        <v>Services Alarm</v>
      </c>
      <c r="H913" s="211" t="str">
        <f t="shared" si="567"/>
        <v>Alarm Services</v>
      </c>
      <c r="I913" s="211" t="str">
        <f t="shared" si="597"/>
        <v>Services Alarm</v>
      </c>
      <c r="J913" s="211" t="str">
        <f t="shared" si="568"/>
        <v/>
      </c>
      <c r="K913" s="211" t="str">
        <f t="shared" si="569"/>
        <v>PC2550</v>
      </c>
      <c r="L913" s="211" t="str">
        <f t="shared" si="598"/>
        <v>Inventory</v>
      </c>
      <c r="M913" s="211" t="str">
        <f t="shared" si="570"/>
        <v>NO</v>
      </c>
      <c r="N913" s="211" t="str">
        <f t="shared" si="571"/>
        <v>Product</v>
      </c>
      <c r="O913" s="211" t="str">
        <f t="shared" si="572"/>
        <v>Service</v>
      </c>
      <c r="P913" s="211" t="str">
        <f t="shared" si="573"/>
        <v>RMR</v>
      </c>
      <c r="Q913" s="349">
        <v>43930</v>
      </c>
      <c r="R913" s="349"/>
      <c r="S913" s="211" t="str">
        <f t="shared" si="574"/>
        <v>YES</v>
      </c>
      <c r="T913" s="211" t="str">
        <f t="shared" si="575"/>
        <v>NO</v>
      </c>
      <c r="U913" s="211" t="str">
        <f t="shared" si="576"/>
        <v>NO</v>
      </c>
      <c r="V913" s="211" t="str">
        <f t="shared" si="577"/>
        <v>NO</v>
      </c>
      <c r="W913" s="211" t="str">
        <f t="shared" si="578"/>
        <v>NO</v>
      </c>
      <c r="X913" s="211">
        <v>0</v>
      </c>
      <c r="Y913" s="211" t="s">
        <v>3277</v>
      </c>
      <c r="Z913" s="211" t="s">
        <v>3275</v>
      </c>
      <c r="AA913" s="211" t="s">
        <v>3319</v>
      </c>
      <c r="AB913" s="211" t="s">
        <v>3286</v>
      </c>
      <c r="AC913" s="211" t="s">
        <v>3286</v>
      </c>
      <c r="AD913" s="211" t="s">
        <v>3320</v>
      </c>
      <c r="AE913" s="211" t="str">
        <f t="shared" si="579"/>
        <v>Service</v>
      </c>
      <c r="AF913" s="211" t="str">
        <f t="shared" si="580"/>
        <v/>
      </c>
      <c r="AG913" s="211" t="str">
        <f t="shared" si="581"/>
        <v/>
      </c>
      <c r="AH913" s="211" t="str">
        <f t="shared" si="601"/>
        <v>X</v>
      </c>
      <c r="AI913" s="211" t="str">
        <f t="shared" si="582"/>
        <v/>
      </c>
      <c r="AJ913" s="211" t="str">
        <f t="shared" si="583"/>
        <v/>
      </c>
      <c r="AK913" s="211" t="str">
        <f t="shared" si="584"/>
        <v/>
      </c>
      <c r="AL913" s="211" t="str">
        <f t="shared" si="585"/>
        <v/>
      </c>
      <c r="AM913" s="211" t="str">
        <f t="shared" si="586"/>
        <v/>
      </c>
      <c r="AN913" s="211" t="str">
        <f t="shared" si="587"/>
        <v>No</v>
      </c>
      <c r="AO913" s="211" t="str">
        <f t="shared" si="588"/>
        <v>Yes</v>
      </c>
      <c r="AP913" s="211" t="str">
        <f t="shared" si="589"/>
        <v>No</v>
      </c>
      <c r="AQ913" s="211" t="str">
        <f t="shared" si="590"/>
        <v/>
      </c>
      <c r="AR913" s="211" t="str">
        <f t="shared" si="591"/>
        <v/>
      </c>
      <c r="AS913" s="211" t="str">
        <f t="shared" si="592"/>
        <v/>
      </c>
      <c r="AT913" s="211" t="str">
        <f t="shared" si="593"/>
        <v/>
      </c>
      <c r="AU913" s="211" t="str">
        <f t="shared" si="594"/>
        <v/>
      </c>
      <c r="AV913" s="211" t="str">
        <f t="shared" si="595"/>
        <v/>
      </c>
      <c r="AW913" s="211" t="str">
        <f t="shared" si="596"/>
        <v/>
      </c>
      <c r="AX913" s="211" t="str">
        <f t="shared" si="599"/>
        <v>NO</v>
      </c>
      <c r="AY913" s="125" t="str">
        <f t="shared" si="600"/>
        <v/>
      </c>
    </row>
    <row r="914" spans="1:51" s="211" customFormat="1" x14ac:dyDescent="0.25">
      <c r="A914" s="211" t="s">
        <v>2361</v>
      </c>
      <c r="B914" s="211" t="s">
        <v>2361</v>
      </c>
      <c r="C914" s="211" t="str">
        <f t="shared" si="562"/>
        <v>Alarm Services</v>
      </c>
      <c r="D914" s="211" t="str">
        <f t="shared" si="563"/>
        <v>Services Alarm</v>
      </c>
      <c r="E914" s="211" t="str">
        <f t="shared" si="564"/>
        <v/>
      </c>
      <c r="F914" s="211" t="str">
        <f t="shared" si="565"/>
        <v>Alarm Services</v>
      </c>
      <c r="G914" s="211" t="str">
        <f t="shared" si="566"/>
        <v>Services Alarm</v>
      </c>
      <c r="H914" s="211" t="str">
        <f t="shared" si="567"/>
        <v>Alarm Services</v>
      </c>
      <c r="I914" s="211" t="str">
        <f t="shared" si="597"/>
        <v>Services Alarm</v>
      </c>
      <c r="J914" s="211" t="str">
        <f t="shared" si="568"/>
        <v/>
      </c>
      <c r="K914" s="211" t="str">
        <f t="shared" si="569"/>
        <v>PC3000</v>
      </c>
      <c r="L914" s="211" t="str">
        <f t="shared" si="598"/>
        <v>Inventory</v>
      </c>
      <c r="M914" s="211" t="str">
        <f t="shared" si="570"/>
        <v>NO</v>
      </c>
      <c r="N914" s="211" t="str">
        <f t="shared" si="571"/>
        <v>Product</v>
      </c>
      <c r="O914" s="211" t="str">
        <f t="shared" si="572"/>
        <v>Service</v>
      </c>
      <c r="P914" s="211" t="str">
        <f t="shared" si="573"/>
        <v>RMR</v>
      </c>
      <c r="Q914" s="349">
        <v>43930</v>
      </c>
      <c r="R914" s="349"/>
      <c r="S914" s="211" t="str">
        <f t="shared" si="574"/>
        <v>YES</v>
      </c>
      <c r="T914" s="211" t="str">
        <f t="shared" si="575"/>
        <v>NO</v>
      </c>
      <c r="U914" s="211" t="str">
        <f t="shared" si="576"/>
        <v>NO</v>
      </c>
      <c r="V914" s="211" t="str">
        <f t="shared" si="577"/>
        <v>NO</v>
      </c>
      <c r="W914" s="211" t="str">
        <f t="shared" si="578"/>
        <v>NO</v>
      </c>
      <c r="X914" s="211">
        <v>0</v>
      </c>
      <c r="Y914" s="211" t="s">
        <v>3277</v>
      </c>
      <c r="Z914" s="211" t="s">
        <v>3275</v>
      </c>
      <c r="AA914" s="211" t="s">
        <v>3319</v>
      </c>
      <c r="AB914" s="211" t="s">
        <v>3286</v>
      </c>
      <c r="AC914" s="211" t="s">
        <v>3286</v>
      </c>
      <c r="AD914" s="211" t="s">
        <v>3320</v>
      </c>
      <c r="AE914" s="211" t="str">
        <f t="shared" si="579"/>
        <v>Service</v>
      </c>
      <c r="AF914" s="211" t="str">
        <f t="shared" si="580"/>
        <v/>
      </c>
      <c r="AG914" s="211" t="str">
        <f t="shared" si="581"/>
        <v/>
      </c>
      <c r="AH914" s="211" t="str">
        <f t="shared" si="601"/>
        <v>X</v>
      </c>
      <c r="AI914" s="211" t="str">
        <f t="shared" si="582"/>
        <v/>
      </c>
      <c r="AJ914" s="211" t="str">
        <f t="shared" si="583"/>
        <v/>
      </c>
      <c r="AK914" s="211" t="str">
        <f t="shared" si="584"/>
        <v/>
      </c>
      <c r="AL914" s="211" t="str">
        <f t="shared" si="585"/>
        <v/>
      </c>
      <c r="AM914" s="211" t="str">
        <f t="shared" si="586"/>
        <v/>
      </c>
      <c r="AN914" s="211" t="str">
        <f t="shared" si="587"/>
        <v>No</v>
      </c>
      <c r="AO914" s="211" t="str">
        <f t="shared" si="588"/>
        <v>Yes</v>
      </c>
      <c r="AP914" s="211" t="str">
        <f t="shared" si="589"/>
        <v>No</v>
      </c>
      <c r="AQ914" s="211" t="str">
        <f t="shared" si="590"/>
        <v/>
      </c>
      <c r="AR914" s="211" t="str">
        <f t="shared" si="591"/>
        <v/>
      </c>
      <c r="AS914" s="211" t="str">
        <f t="shared" si="592"/>
        <v/>
      </c>
      <c r="AT914" s="211" t="str">
        <f t="shared" si="593"/>
        <v/>
      </c>
      <c r="AU914" s="211" t="str">
        <f t="shared" si="594"/>
        <v/>
      </c>
      <c r="AV914" s="211" t="str">
        <f t="shared" si="595"/>
        <v/>
      </c>
      <c r="AW914" s="211" t="str">
        <f t="shared" si="596"/>
        <v/>
      </c>
      <c r="AX914" s="211" t="str">
        <f t="shared" si="599"/>
        <v>NO</v>
      </c>
      <c r="AY914" s="125" t="str">
        <f t="shared" si="600"/>
        <v/>
      </c>
    </row>
    <row r="915" spans="1:51" s="211" customFormat="1" x14ac:dyDescent="0.25">
      <c r="A915" s="211" t="s">
        <v>2362</v>
      </c>
      <c r="B915" s="211" t="s">
        <v>2362</v>
      </c>
      <c r="C915" s="211" t="str">
        <f t="shared" si="562"/>
        <v>Alarm Services</v>
      </c>
      <c r="D915" s="211" t="str">
        <f t="shared" si="563"/>
        <v>Services Alarm</v>
      </c>
      <c r="E915" s="211" t="str">
        <f t="shared" si="564"/>
        <v/>
      </c>
      <c r="F915" s="211" t="str">
        <f t="shared" si="565"/>
        <v>Alarm Services</v>
      </c>
      <c r="G915" s="211" t="str">
        <f t="shared" si="566"/>
        <v>Services Alarm</v>
      </c>
      <c r="H915" s="211" t="str">
        <f t="shared" si="567"/>
        <v>Alarm Services</v>
      </c>
      <c r="I915" s="211" t="str">
        <f t="shared" si="597"/>
        <v>Services Alarm</v>
      </c>
      <c r="J915" s="211" t="str">
        <f t="shared" si="568"/>
        <v/>
      </c>
      <c r="K915" s="211" t="str">
        <f t="shared" si="569"/>
        <v>PC5010</v>
      </c>
      <c r="L915" s="211" t="str">
        <f t="shared" si="598"/>
        <v>Inventory</v>
      </c>
      <c r="M915" s="211" t="str">
        <f t="shared" si="570"/>
        <v>NO</v>
      </c>
      <c r="N915" s="211" t="str">
        <f t="shared" si="571"/>
        <v>Product</v>
      </c>
      <c r="O915" s="211" t="str">
        <f t="shared" si="572"/>
        <v>Service</v>
      </c>
      <c r="P915" s="211" t="str">
        <f t="shared" si="573"/>
        <v>RMR</v>
      </c>
      <c r="Q915" s="349">
        <v>43930</v>
      </c>
      <c r="R915" s="349"/>
      <c r="S915" s="211" t="str">
        <f t="shared" si="574"/>
        <v>YES</v>
      </c>
      <c r="T915" s="211" t="str">
        <f t="shared" si="575"/>
        <v>NO</v>
      </c>
      <c r="U915" s="211" t="str">
        <f t="shared" si="576"/>
        <v>NO</v>
      </c>
      <c r="V915" s="211" t="str">
        <f t="shared" si="577"/>
        <v>NO</v>
      </c>
      <c r="W915" s="211" t="str">
        <f t="shared" si="578"/>
        <v>NO</v>
      </c>
      <c r="X915" s="211">
        <v>0</v>
      </c>
      <c r="Y915" s="211" t="s">
        <v>3277</v>
      </c>
      <c r="Z915" s="211" t="s">
        <v>3275</v>
      </c>
      <c r="AA915" s="211" t="s">
        <v>3319</v>
      </c>
      <c r="AB915" s="211" t="s">
        <v>3286</v>
      </c>
      <c r="AC915" s="211" t="s">
        <v>3286</v>
      </c>
      <c r="AD915" s="211" t="s">
        <v>3320</v>
      </c>
      <c r="AE915" s="211" t="str">
        <f t="shared" si="579"/>
        <v>Service</v>
      </c>
      <c r="AF915" s="211" t="str">
        <f t="shared" si="580"/>
        <v/>
      </c>
      <c r="AG915" s="211" t="str">
        <f t="shared" si="581"/>
        <v/>
      </c>
      <c r="AH915" s="211" t="str">
        <f t="shared" si="601"/>
        <v>X</v>
      </c>
      <c r="AI915" s="211" t="str">
        <f t="shared" si="582"/>
        <v/>
      </c>
      <c r="AJ915" s="211" t="str">
        <f t="shared" si="583"/>
        <v/>
      </c>
      <c r="AK915" s="211" t="str">
        <f t="shared" si="584"/>
        <v/>
      </c>
      <c r="AL915" s="211" t="str">
        <f t="shared" si="585"/>
        <v/>
      </c>
      <c r="AM915" s="211" t="str">
        <f t="shared" si="586"/>
        <v/>
      </c>
      <c r="AN915" s="211" t="str">
        <f t="shared" si="587"/>
        <v>No</v>
      </c>
      <c r="AO915" s="211" t="str">
        <f t="shared" si="588"/>
        <v>Yes</v>
      </c>
      <c r="AP915" s="211" t="str">
        <f t="shared" si="589"/>
        <v>No</v>
      </c>
      <c r="AQ915" s="211" t="str">
        <f t="shared" si="590"/>
        <v/>
      </c>
      <c r="AR915" s="211" t="str">
        <f t="shared" si="591"/>
        <v/>
      </c>
      <c r="AS915" s="211" t="str">
        <f t="shared" si="592"/>
        <v/>
      </c>
      <c r="AT915" s="211" t="str">
        <f t="shared" si="593"/>
        <v/>
      </c>
      <c r="AU915" s="211" t="str">
        <f t="shared" si="594"/>
        <v/>
      </c>
      <c r="AV915" s="211" t="str">
        <f t="shared" si="595"/>
        <v/>
      </c>
      <c r="AW915" s="211" t="str">
        <f t="shared" si="596"/>
        <v/>
      </c>
      <c r="AX915" s="211" t="str">
        <f t="shared" si="599"/>
        <v>NO</v>
      </c>
      <c r="AY915" s="125" t="str">
        <f t="shared" si="600"/>
        <v/>
      </c>
    </row>
    <row r="916" spans="1:51" s="211" customFormat="1" x14ac:dyDescent="0.25">
      <c r="A916" s="211" t="s">
        <v>2363</v>
      </c>
      <c r="B916" s="211" t="s">
        <v>2363</v>
      </c>
      <c r="C916" s="211" t="str">
        <f t="shared" si="562"/>
        <v>Alarm Services</v>
      </c>
      <c r="D916" s="211" t="str">
        <f t="shared" si="563"/>
        <v>Services Alarm</v>
      </c>
      <c r="E916" s="211" t="str">
        <f t="shared" si="564"/>
        <v/>
      </c>
      <c r="F916" s="211" t="str">
        <f t="shared" si="565"/>
        <v>Alarm Services</v>
      </c>
      <c r="G916" s="211" t="str">
        <f t="shared" si="566"/>
        <v>Services Alarm</v>
      </c>
      <c r="H916" s="211" t="str">
        <f t="shared" si="567"/>
        <v>Alarm Services</v>
      </c>
      <c r="I916" s="211" t="str">
        <f t="shared" si="597"/>
        <v>Services Alarm</v>
      </c>
      <c r="J916" s="211" t="str">
        <f t="shared" si="568"/>
        <v/>
      </c>
      <c r="K916" s="211" t="str">
        <f t="shared" si="569"/>
        <v>PC832</v>
      </c>
      <c r="L916" s="211" t="str">
        <f t="shared" si="598"/>
        <v>Inventory</v>
      </c>
      <c r="M916" s="211" t="str">
        <f t="shared" si="570"/>
        <v>NO</v>
      </c>
      <c r="N916" s="211" t="str">
        <f t="shared" si="571"/>
        <v>Product</v>
      </c>
      <c r="O916" s="211" t="str">
        <f t="shared" si="572"/>
        <v>Service</v>
      </c>
      <c r="P916" s="211" t="str">
        <f t="shared" si="573"/>
        <v>One Time</v>
      </c>
      <c r="Q916" s="349">
        <v>43930</v>
      </c>
      <c r="R916" s="349"/>
      <c r="S916" s="211" t="str">
        <f t="shared" si="574"/>
        <v>YES</v>
      </c>
      <c r="T916" s="211" t="str">
        <f t="shared" si="575"/>
        <v>NO</v>
      </c>
      <c r="U916" s="211" t="str">
        <f t="shared" si="576"/>
        <v>NO</v>
      </c>
      <c r="V916" s="211" t="str">
        <f t="shared" si="577"/>
        <v>NO</v>
      </c>
      <c r="W916" s="211" t="str">
        <f t="shared" si="578"/>
        <v>NO</v>
      </c>
      <c r="X916" s="211">
        <v>0</v>
      </c>
      <c r="Y916" s="211" t="s">
        <v>3277</v>
      </c>
      <c r="Z916" s="211" t="s">
        <v>3275</v>
      </c>
      <c r="AA916" s="211" t="s">
        <v>3319</v>
      </c>
      <c r="AB916" s="211" t="s">
        <v>3286</v>
      </c>
      <c r="AC916" s="211" t="s">
        <v>3286</v>
      </c>
      <c r="AD916" s="211" t="s">
        <v>3320</v>
      </c>
      <c r="AE916" s="211" t="str">
        <f t="shared" si="579"/>
        <v>Service</v>
      </c>
      <c r="AF916" s="211" t="str">
        <f t="shared" si="580"/>
        <v/>
      </c>
      <c r="AG916" s="211" t="str">
        <f t="shared" si="581"/>
        <v/>
      </c>
      <c r="AH916" s="211" t="str">
        <f t="shared" si="601"/>
        <v>X</v>
      </c>
      <c r="AI916" s="211" t="str">
        <f t="shared" si="582"/>
        <v/>
      </c>
      <c r="AJ916" s="211" t="str">
        <f t="shared" si="583"/>
        <v/>
      </c>
      <c r="AK916" s="211" t="str">
        <f t="shared" si="584"/>
        <v/>
      </c>
      <c r="AL916" s="211" t="str">
        <f t="shared" si="585"/>
        <v/>
      </c>
      <c r="AM916" s="211" t="str">
        <f t="shared" si="586"/>
        <v/>
      </c>
      <c r="AN916" s="211" t="str">
        <f t="shared" si="587"/>
        <v>No</v>
      </c>
      <c r="AO916" s="211" t="str">
        <f t="shared" si="588"/>
        <v>Yes</v>
      </c>
      <c r="AP916" s="211" t="str">
        <f t="shared" si="589"/>
        <v>No</v>
      </c>
      <c r="AQ916" s="211" t="str">
        <f t="shared" si="590"/>
        <v/>
      </c>
      <c r="AR916" s="211" t="str">
        <f t="shared" si="591"/>
        <v/>
      </c>
      <c r="AS916" s="211" t="str">
        <f t="shared" si="592"/>
        <v/>
      </c>
      <c r="AT916" s="211" t="str">
        <f t="shared" si="593"/>
        <v/>
      </c>
      <c r="AU916" s="211" t="str">
        <f t="shared" si="594"/>
        <v/>
      </c>
      <c r="AV916" s="211" t="str">
        <f t="shared" si="595"/>
        <v/>
      </c>
      <c r="AW916" s="211" t="str">
        <f t="shared" si="596"/>
        <v/>
      </c>
      <c r="AX916" s="211" t="str">
        <f t="shared" si="599"/>
        <v>NO</v>
      </c>
      <c r="AY916" s="125" t="str">
        <f t="shared" si="600"/>
        <v/>
      </c>
    </row>
    <row r="917" spans="1:51" s="211" customFormat="1" x14ac:dyDescent="0.25">
      <c r="A917" s="211" t="s">
        <v>1437</v>
      </c>
      <c r="B917" s="211" t="s">
        <v>1437</v>
      </c>
      <c r="C917" s="211" t="str">
        <f t="shared" si="562"/>
        <v>SmartTouch Door Lock</v>
      </c>
      <c r="D917" s="211" t="str">
        <f t="shared" si="563"/>
        <v>Serrure de porte SmartTouch</v>
      </c>
      <c r="E917" s="211" t="str">
        <f t="shared" si="564"/>
        <v/>
      </c>
      <c r="F917" s="211" t="str">
        <f t="shared" si="565"/>
        <v>SmartTouch Door Lock</v>
      </c>
      <c r="G917" s="211" t="str">
        <f t="shared" si="566"/>
        <v>Serrure de porte SmartTouch</v>
      </c>
      <c r="H917" s="211" t="str">
        <f t="shared" si="567"/>
        <v>SmartTouch Door Lock</v>
      </c>
      <c r="I917" s="211" t="str">
        <f t="shared" si="597"/>
        <v>Serrure de porte SmartTouch</v>
      </c>
      <c r="J917" s="211" t="str">
        <f t="shared" si="568"/>
        <v/>
      </c>
      <c r="K917" s="211" t="str">
        <f t="shared" si="569"/>
        <v>9GED21500-10</v>
      </c>
      <c r="L917" s="211" t="str">
        <f t="shared" si="598"/>
        <v>Inventory</v>
      </c>
      <c r="M917" s="211" t="str">
        <f t="shared" si="570"/>
        <v>NO</v>
      </c>
      <c r="N917" s="211" t="str">
        <f t="shared" si="571"/>
        <v>Product</v>
      </c>
      <c r="O917" s="211" t="str">
        <f t="shared" si="572"/>
        <v>Automation</v>
      </c>
      <c r="P917" s="211" t="str">
        <f t="shared" si="573"/>
        <v>One Time</v>
      </c>
      <c r="Q917" s="349">
        <v>43930</v>
      </c>
      <c r="R917" s="349"/>
      <c r="S917" s="211" t="str">
        <f t="shared" si="574"/>
        <v>YES</v>
      </c>
      <c r="T917" s="211" t="str">
        <f t="shared" si="575"/>
        <v>NO</v>
      </c>
      <c r="U917" s="211" t="str">
        <f t="shared" si="576"/>
        <v>NO</v>
      </c>
      <c r="V917" s="211" t="str">
        <f t="shared" si="577"/>
        <v>NO</v>
      </c>
      <c r="W917" s="211" t="str">
        <f t="shared" si="578"/>
        <v>NO</v>
      </c>
      <c r="X917" s="211">
        <v>0</v>
      </c>
      <c r="Y917" s="211" t="s">
        <v>3277</v>
      </c>
      <c r="Z917" s="211" t="s">
        <v>3275</v>
      </c>
      <c r="AA917" s="211" t="s">
        <v>3319</v>
      </c>
      <c r="AB917" s="211" t="s">
        <v>3286</v>
      </c>
      <c r="AC917" s="211" t="s">
        <v>3286</v>
      </c>
      <c r="AD917" s="211" t="s">
        <v>3320</v>
      </c>
      <c r="AE917" s="211" t="str">
        <f t="shared" si="579"/>
        <v>2GIG_9GED180</v>
      </c>
      <c r="AF917" s="211" t="str">
        <f t="shared" si="580"/>
        <v/>
      </c>
      <c r="AG917" s="211" t="str">
        <f t="shared" si="581"/>
        <v/>
      </c>
      <c r="AH917" s="211" t="str">
        <f t="shared" si="601"/>
        <v>X</v>
      </c>
      <c r="AI917" s="211" t="str">
        <f t="shared" si="582"/>
        <v/>
      </c>
      <c r="AJ917" s="211" t="str">
        <f t="shared" si="583"/>
        <v/>
      </c>
      <c r="AK917" s="211" t="str">
        <f t="shared" si="584"/>
        <v/>
      </c>
      <c r="AL917" s="211" t="str">
        <f t="shared" si="585"/>
        <v/>
      </c>
      <c r="AM917" s="211" t="str">
        <f t="shared" si="586"/>
        <v/>
      </c>
      <c r="AN917" s="211" t="str">
        <f t="shared" si="587"/>
        <v>Yes</v>
      </c>
      <c r="AO917" s="211" t="str">
        <f t="shared" si="588"/>
        <v>No</v>
      </c>
      <c r="AP917" s="211" t="str">
        <f t="shared" si="589"/>
        <v>No</v>
      </c>
      <c r="AQ917" s="211" t="str">
        <f t="shared" si="590"/>
        <v/>
      </c>
      <c r="AR917" s="211" t="str">
        <f t="shared" si="591"/>
        <v/>
      </c>
      <c r="AS917" s="211" t="str">
        <f t="shared" si="592"/>
        <v/>
      </c>
      <c r="AT917" s="211" t="str">
        <f t="shared" si="593"/>
        <v/>
      </c>
      <c r="AU917" s="211" t="str">
        <f t="shared" si="594"/>
        <v/>
      </c>
      <c r="AV917" s="211" t="str">
        <f t="shared" si="595"/>
        <v/>
      </c>
      <c r="AW917" s="211" t="str">
        <f t="shared" si="596"/>
        <v/>
      </c>
      <c r="AX917" s="211" t="str">
        <f t="shared" si="599"/>
        <v>YES</v>
      </c>
      <c r="AY917" s="125" t="str">
        <f t="shared" si="600"/>
        <v/>
      </c>
    </row>
    <row r="918" spans="1:51" s="211" customFormat="1" x14ac:dyDescent="0.25">
      <c r="A918" s="211" t="s">
        <v>5032</v>
      </c>
      <c r="B918" s="211" t="s">
        <v>5032</v>
      </c>
      <c r="C918" s="211" t="str">
        <f t="shared" si="562"/>
        <v>Smart Door Lock</v>
      </c>
      <c r="D918" s="211" t="str">
        <f t="shared" si="563"/>
        <v>Serrure de porte intelligente</v>
      </c>
      <c r="E918" s="211" t="str">
        <f t="shared" si="564"/>
        <v/>
      </c>
      <c r="F918" s="211" t="str">
        <f t="shared" si="565"/>
        <v>Smart Door Lock (Nickel Satin)</v>
      </c>
      <c r="G918" s="211" t="str">
        <f t="shared" si="566"/>
        <v>Serrure de porte intelligente (nickel satin)</v>
      </c>
      <c r="H918" s="211" t="str">
        <f t="shared" si="567"/>
        <v>Smart Door Lock</v>
      </c>
      <c r="I918" s="211" t="str">
        <f t="shared" si="597"/>
        <v>Serrure de porte intelligente</v>
      </c>
      <c r="J918" s="211" t="str">
        <f t="shared" si="568"/>
        <v/>
      </c>
      <c r="K918" s="211" t="str">
        <f t="shared" si="569"/>
        <v>9GED18000-16</v>
      </c>
      <c r="L918" s="211" t="str">
        <f t="shared" si="598"/>
        <v>Inventory</v>
      </c>
      <c r="M918" s="211" t="str">
        <f t="shared" si="570"/>
        <v>NO</v>
      </c>
      <c r="N918" s="211" t="str">
        <f t="shared" si="571"/>
        <v>Product</v>
      </c>
      <c r="O918" s="211" t="str">
        <f t="shared" si="572"/>
        <v>Automation</v>
      </c>
      <c r="P918" s="211" t="str">
        <f t="shared" si="573"/>
        <v>One Time</v>
      </c>
      <c r="Q918" s="349">
        <v>43930</v>
      </c>
      <c r="R918" s="349"/>
      <c r="S918" s="211" t="str">
        <f t="shared" si="574"/>
        <v>YES</v>
      </c>
      <c r="T918" s="211" t="str">
        <f t="shared" si="575"/>
        <v>NO</v>
      </c>
      <c r="U918" s="211" t="str">
        <f t="shared" si="576"/>
        <v>NO</v>
      </c>
      <c r="V918" s="211" t="str">
        <f t="shared" si="577"/>
        <v>NO</v>
      </c>
      <c r="W918" s="211" t="str">
        <f t="shared" si="578"/>
        <v>NO</v>
      </c>
      <c r="X918" s="211">
        <v>0</v>
      </c>
      <c r="Y918" s="211" t="s">
        <v>3277</v>
      </c>
      <c r="Z918" s="211" t="s">
        <v>3275</v>
      </c>
      <c r="AA918" s="211" t="s">
        <v>3319</v>
      </c>
      <c r="AB918" s="211" t="s">
        <v>3286</v>
      </c>
      <c r="AC918" s="211" t="s">
        <v>3286</v>
      </c>
      <c r="AD918" s="211" t="s">
        <v>3320</v>
      </c>
      <c r="AE918" s="211" t="str">
        <f t="shared" si="579"/>
        <v>9GED18000-16</v>
      </c>
      <c r="AF918" s="211" t="str">
        <f t="shared" si="580"/>
        <v/>
      </c>
      <c r="AG918" s="211" t="str">
        <f t="shared" si="581"/>
        <v/>
      </c>
      <c r="AH918" s="211" t="str">
        <f t="shared" si="601"/>
        <v>X</v>
      </c>
      <c r="AI918" s="211" t="str">
        <f t="shared" si="582"/>
        <v/>
      </c>
      <c r="AJ918" s="211" t="str">
        <f t="shared" si="583"/>
        <v/>
      </c>
      <c r="AK918" s="211" t="str">
        <f t="shared" si="584"/>
        <v/>
      </c>
      <c r="AL918" s="211" t="str">
        <f t="shared" si="585"/>
        <v/>
      </c>
      <c r="AM918" s="211" t="str">
        <f t="shared" si="586"/>
        <v/>
      </c>
      <c r="AN918" s="211" t="str">
        <f t="shared" si="587"/>
        <v>Yes</v>
      </c>
      <c r="AO918" s="211" t="str">
        <f t="shared" si="588"/>
        <v>No</v>
      </c>
      <c r="AP918" s="211" t="str">
        <f t="shared" si="589"/>
        <v>No</v>
      </c>
      <c r="AQ918" s="211" t="str">
        <f t="shared" si="590"/>
        <v/>
      </c>
      <c r="AR918" s="211" t="str">
        <f t="shared" si="591"/>
        <v/>
      </c>
      <c r="AS918" s="211" t="str">
        <f t="shared" si="592"/>
        <v/>
      </c>
      <c r="AT918" s="211" t="str">
        <f t="shared" si="593"/>
        <v/>
      </c>
      <c r="AU918" s="211" t="str">
        <f t="shared" si="594"/>
        <v/>
      </c>
      <c r="AV918" s="211" t="str">
        <f t="shared" si="595"/>
        <v/>
      </c>
      <c r="AW918" s="211" t="str">
        <f t="shared" si="596"/>
        <v/>
      </c>
      <c r="AX918" s="211" t="str">
        <f t="shared" si="599"/>
        <v>YES</v>
      </c>
      <c r="AY918" s="125" t="str">
        <f t="shared" si="600"/>
        <v/>
      </c>
    </row>
    <row r="919" spans="1:51" s="211" customFormat="1" x14ac:dyDescent="0.25">
      <c r="A919" s="211" t="s">
        <v>3640</v>
      </c>
      <c r="B919" s="211" t="s">
        <v>3640</v>
      </c>
      <c r="C919" s="211" t="str">
        <f t="shared" si="562"/>
        <v>AlarmCare Services with Cell</v>
      </c>
      <c r="D919" s="211" t="str">
        <f t="shared" si="563"/>
        <v>Services Alarm avec cellulaire</v>
      </c>
      <c r="E919" s="211" t="str">
        <f t="shared" si="564"/>
        <v/>
      </c>
      <c r="F919" s="211" t="str">
        <f t="shared" si="565"/>
        <v>AlarmCare Services with Cell</v>
      </c>
      <c r="G919" s="211" t="str">
        <f t="shared" si="566"/>
        <v>Services Alarm avec cellulaire</v>
      </c>
      <c r="H919" s="211" t="str">
        <f t="shared" si="567"/>
        <v>AlarmCare Services with Cell</v>
      </c>
      <c r="I919" s="211" t="str">
        <f t="shared" si="597"/>
        <v>Services Alarm avec cellulaire</v>
      </c>
      <c r="J919" s="211" t="str">
        <f t="shared" si="568"/>
        <v/>
      </c>
      <c r="K919" s="211" t="str">
        <f t="shared" si="569"/>
        <v>ACCELL</v>
      </c>
      <c r="L919" s="211" t="str">
        <f t="shared" si="598"/>
        <v>Non-Inventory</v>
      </c>
      <c r="M919" s="211" t="str">
        <f t="shared" si="570"/>
        <v>NO</v>
      </c>
      <c r="N919" s="211" t="str">
        <f t="shared" si="571"/>
        <v>Product Bundle</v>
      </c>
      <c r="O919" s="211" t="str">
        <f t="shared" si="572"/>
        <v>Bundle</v>
      </c>
      <c r="P919" s="211" t="str">
        <f t="shared" si="573"/>
        <v>One Time</v>
      </c>
      <c r="Q919" s="349">
        <v>43930</v>
      </c>
      <c r="R919" s="349"/>
      <c r="S919" s="211" t="str">
        <f t="shared" si="574"/>
        <v>NO</v>
      </c>
      <c r="T919" s="211" t="str">
        <f t="shared" si="575"/>
        <v>NO</v>
      </c>
      <c r="U919" s="211" t="str">
        <f t="shared" si="576"/>
        <v>NO</v>
      </c>
      <c r="V919" s="211" t="str">
        <f t="shared" si="577"/>
        <v>NO</v>
      </c>
      <c r="W919" s="211" t="str">
        <f t="shared" si="578"/>
        <v>NO</v>
      </c>
      <c r="X919" s="211">
        <v>0</v>
      </c>
      <c r="Y919" s="211" t="s">
        <v>3277</v>
      </c>
      <c r="Z919" s="211" t="s">
        <v>3275</v>
      </c>
      <c r="AA919" s="211" t="s">
        <v>3319</v>
      </c>
      <c r="AB919" s="211" t="s">
        <v>3286</v>
      </c>
      <c r="AC919" s="211" t="s">
        <v>3286</v>
      </c>
      <c r="AD919" s="211" t="s">
        <v>3320</v>
      </c>
      <c r="AE919" s="211" t="str">
        <f t="shared" si="579"/>
        <v>Service</v>
      </c>
      <c r="AF919" s="211" t="str">
        <f t="shared" si="580"/>
        <v/>
      </c>
      <c r="AG919" s="211" t="str">
        <f t="shared" si="581"/>
        <v/>
      </c>
      <c r="AH919" s="211" t="str">
        <f t="shared" si="601"/>
        <v/>
      </c>
      <c r="AI919" s="211" t="str">
        <f t="shared" si="582"/>
        <v/>
      </c>
      <c r="AJ919" s="211" t="str">
        <f t="shared" si="583"/>
        <v/>
      </c>
      <c r="AK919" s="211" t="str">
        <f t="shared" si="584"/>
        <v/>
      </c>
      <c r="AL919" s="211" t="str">
        <f t="shared" si="585"/>
        <v/>
      </c>
      <c r="AM919" s="211" t="str">
        <f t="shared" si="586"/>
        <v/>
      </c>
      <c r="AN919" s="211" t="str">
        <f t="shared" si="587"/>
        <v>No</v>
      </c>
      <c r="AO919" s="211" t="str">
        <f t="shared" si="588"/>
        <v>No</v>
      </c>
      <c r="AP919" s="211" t="str">
        <f t="shared" si="589"/>
        <v>Yes</v>
      </c>
      <c r="AQ919" s="211" t="str">
        <f t="shared" si="590"/>
        <v>DB_AC CELL</v>
      </c>
      <c r="AR919" s="211" t="str">
        <f t="shared" si="591"/>
        <v>AC CELL</v>
      </c>
      <c r="AS919" s="211" t="str">
        <f t="shared" si="592"/>
        <v/>
      </c>
      <c r="AT919" s="211" t="str">
        <f t="shared" si="593"/>
        <v/>
      </c>
      <c r="AU919" s="211" t="str">
        <f t="shared" si="594"/>
        <v/>
      </c>
      <c r="AV919" s="211" t="str">
        <f t="shared" si="595"/>
        <v>Medical</v>
      </c>
      <c r="AW919" s="211" t="str">
        <f t="shared" si="596"/>
        <v>Wireless</v>
      </c>
      <c r="AX919" s="211" t="str">
        <f t="shared" si="599"/>
        <v>NO</v>
      </c>
      <c r="AY919" s="125" t="str">
        <f t="shared" si="600"/>
        <v/>
      </c>
    </row>
    <row r="920" spans="1:51" s="211" customFormat="1" x14ac:dyDescent="0.25">
      <c r="A920" s="211" t="s">
        <v>2381</v>
      </c>
      <c r="B920" s="211" t="s">
        <v>2381</v>
      </c>
      <c r="C920" s="211" t="str">
        <f t="shared" si="562"/>
        <v>Power-over-Ethernet Bridge for Outdoor Cameras</v>
      </c>
      <c r="D920" s="211" t="str">
        <f t="shared" si="563"/>
        <v>Passerelle pour caméras extérieures avec alimentation par Ethernet</v>
      </c>
      <c r="E920" s="211" t="str">
        <f t="shared" si="564"/>
        <v/>
      </c>
      <c r="F920" s="211" t="str">
        <f t="shared" si="565"/>
        <v>Power-over-Ethernet Bridge for Outdoor Cameras</v>
      </c>
      <c r="G920" s="211" t="str">
        <f t="shared" si="566"/>
        <v>ADC-W100 Passerelle pour caméras extérieures avec alimentation par Ethernet</v>
      </c>
      <c r="H920" s="211" t="str">
        <f t="shared" si="567"/>
        <v>Power-over-Ethernet Bridge for Outdoor Cameras</v>
      </c>
      <c r="I920" s="211" t="str">
        <f t="shared" si="597"/>
        <v>Passerelle pour caméras extérieures avec alimentation par Ethernet</v>
      </c>
      <c r="J920" s="211" t="str">
        <f t="shared" si="568"/>
        <v/>
      </c>
      <c r="K920" s="211" t="str">
        <f t="shared" si="569"/>
        <v>ADC-W100</v>
      </c>
      <c r="L920" s="211" t="str">
        <f t="shared" si="598"/>
        <v>Inventory</v>
      </c>
      <c r="M920" s="211" t="str">
        <f t="shared" si="570"/>
        <v>NO</v>
      </c>
      <c r="N920" s="211" t="str">
        <f t="shared" si="571"/>
        <v>Product</v>
      </c>
      <c r="O920" s="211" t="str">
        <f t="shared" si="572"/>
        <v>Misc</v>
      </c>
      <c r="P920" s="211" t="str">
        <f t="shared" si="573"/>
        <v>One Time</v>
      </c>
      <c r="Q920" s="349">
        <v>43930</v>
      </c>
      <c r="R920" s="349"/>
      <c r="S920" s="211" t="str">
        <f t="shared" si="574"/>
        <v>YES</v>
      </c>
      <c r="T920" s="211" t="str">
        <f t="shared" si="575"/>
        <v>NO</v>
      </c>
      <c r="U920" s="211" t="str">
        <f t="shared" si="576"/>
        <v>NO</v>
      </c>
      <c r="V920" s="211" t="str">
        <f t="shared" si="577"/>
        <v>NO</v>
      </c>
      <c r="W920" s="211" t="str">
        <f t="shared" si="578"/>
        <v>NO</v>
      </c>
      <c r="X920" s="211">
        <v>0</v>
      </c>
      <c r="Y920" s="211" t="s">
        <v>3277</v>
      </c>
      <c r="Z920" s="211" t="s">
        <v>3275</v>
      </c>
      <c r="AA920" s="211" t="s">
        <v>3319</v>
      </c>
      <c r="AB920" s="211" t="s">
        <v>3286</v>
      </c>
      <c r="AC920" s="211" t="s">
        <v>3286</v>
      </c>
      <c r="AD920" s="211" t="s">
        <v>3320</v>
      </c>
      <c r="AE920" s="211" t="str">
        <f t="shared" si="579"/>
        <v>ADC-W100</v>
      </c>
      <c r="AF920" s="211" t="str">
        <f t="shared" si="580"/>
        <v/>
      </c>
      <c r="AG920" s="211" t="str">
        <f t="shared" si="581"/>
        <v/>
      </c>
      <c r="AH920" s="211" t="str">
        <f t="shared" si="601"/>
        <v>X</v>
      </c>
      <c r="AI920" s="211" t="str">
        <f t="shared" si="582"/>
        <v/>
      </c>
      <c r="AJ920" s="211" t="str">
        <f t="shared" si="583"/>
        <v/>
      </c>
      <c r="AK920" s="211" t="str">
        <f t="shared" si="584"/>
        <v/>
      </c>
      <c r="AL920" s="211" t="str">
        <f t="shared" si="585"/>
        <v/>
      </c>
      <c r="AM920" s="211" t="str">
        <f t="shared" si="586"/>
        <v/>
      </c>
      <c r="AN920" s="211" t="str">
        <f t="shared" si="587"/>
        <v>No</v>
      </c>
      <c r="AO920" s="211" t="str">
        <f t="shared" si="588"/>
        <v>No</v>
      </c>
      <c r="AP920" s="211" t="str">
        <f t="shared" si="589"/>
        <v>No</v>
      </c>
      <c r="AQ920" s="211" t="str">
        <f t="shared" si="590"/>
        <v/>
      </c>
      <c r="AR920" s="211" t="str">
        <f t="shared" si="591"/>
        <v/>
      </c>
      <c r="AS920" s="211" t="str">
        <f t="shared" si="592"/>
        <v/>
      </c>
      <c r="AT920" s="211" t="str">
        <f t="shared" si="593"/>
        <v/>
      </c>
      <c r="AU920" s="211" t="str">
        <f t="shared" si="594"/>
        <v/>
      </c>
      <c r="AV920" s="211" t="str">
        <f t="shared" si="595"/>
        <v/>
      </c>
      <c r="AW920" s="211" t="str">
        <f t="shared" si="596"/>
        <v/>
      </c>
      <c r="AX920" s="211" t="str">
        <f t="shared" si="599"/>
        <v>NO</v>
      </c>
      <c r="AY920" s="125" t="str">
        <f t="shared" si="600"/>
        <v/>
      </c>
    </row>
    <row r="921" spans="1:51" s="211" customFormat="1" x14ac:dyDescent="0.25">
      <c r="A921" s="211" t="s">
        <v>5040</v>
      </c>
      <c r="B921" s="211" t="s">
        <v>5040</v>
      </c>
      <c r="C921" s="211" t="str">
        <f t="shared" si="562"/>
        <v>AlarmPlus Services</v>
      </c>
      <c r="D921" s="211" t="str">
        <f t="shared" si="563"/>
        <v>Services AlarmPlus</v>
      </c>
      <c r="E921" s="211" t="str">
        <f t="shared" si="564"/>
        <v/>
      </c>
      <c r="F921" s="211" t="str">
        <f t="shared" si="565"/>
        <v>AlarmPlus Services</v>
      </c>
      <c r="G921" s="211" t="str">
        <f t="shared" si="566"/>
        <v>Services AlarmPlus</v>
      </c>
      <c r="H921" s="211" t="str">
        <f t="shared" si="567"/>
        <v>AlarmPlus Services</v>
      </c>
      <c r="I921" s="211" t="str">
        <f t="shared" si="597"/>
        <v>Services AlarmPlus</v>
      </c>
      <c r="J921" s="211" t="str">
        <f t="shared" si="568"/>
        <v/>
      </c>
      <c r="K921" s="211" t="str">
        <f t="shared" si="569"/>
        <v>APLUS2</v>
      </c>
      <c r="L921" s="211" t="str">
        <f t="shared" si="598"/>
        <v>Service</v>
      </c>
      <c r="M921" s="211" t="str">
        <f t="shared" si="570"/>
        <v>NO</v>
      </c>
      <c r="N921" s="211" t="str">
        <f t="shared" si="571"/>
        <v>Product</v>
      </c>
      <c r="O921" s="211" t="str">
        <f t="shared" si="572"/>
        <v>Service</v>
      </c>
      <c r="P921" s="211" t="str">
        <f t="shared" si="573"/>
        <v>RMR</v>
      </c>
      <c r="Q921" s="349">
        <v>43930</v>
      </c>
      <c r="R921" s="349"/>
      <c r="S921" s="211" t="str">
        <f t="shared" si="574"/>
        <v>NO</v>
      </c>
      <c r="T921" s="211" t="str">
        <f t="shared" si="575"/>
        <v>NO</v>
      </c>
      <c r="U921" s="211" t="str">
        <f t="shared" si="576"/>
        <v>NO</v>
      </c>
      <c r="V921" s="211" t="str">
        <f t="shared" si="577"/>
        <v>NO</v>
      </c>
      <c r="W921" s="211" t="str">
        <f t="shared" si="578"/>
        <v>NO</v>
      </c>
      <c r="X921" s="211">
        <v>0</v>
      </c>
      <c r="Y921" s="211" t="s">
        <v>3277</v>
      </c>
      <c r="Z921" s="211" t="s">
        <v>3275</v>
      </c>
      <c r="AA921" s="211" t="s">
        <v>3319</v>
      </c>
      <c r="AB921" s="211" t="s">
        <v>3286</v>
      </c>
      <c r="AC921" s="211" t="s">
        <v>3286</v>
      </c>
      <c r="AD921" s="211" t="s">
        <v>3320</v>
      </c>
      <c r="AE921" s="211" t="str">
        <f t="shared" si="579"/>
        <v>Service</v>
      </c>
      <c r="AF921" s="211" t="str">
        <f t="shared" si="580"/>
        <v>Service</v>
      </c>
      <c r="AG921" s="211" t="str">
        <f t="shared" si="581"/>
        <v/>
      </c>
      <c r="AH921" s="211" t="str">
        <f t="shared" si="601"/>
        <v/>
      </c>
      <c r="AI921" s="211" t="str">
        <f t="shared" si="582"/>
        <v/>
      </c>
      <c r="AJ921" s="211" t="str">
        <f t="shared" si="583"/>
        <v/>
      </c>
      <c r="AK921" s="211" t="str">
        <f t="shared" si="584"/>
        <v/>
      </c>
      <c r="AL921" s="211" t="str">
        <f t="shared" si="585"/>
        <v/>
      </c>
      <c r="AM921" s="211" t="str">
        <f t="shared" si="586"/>
        <v/>
      </c>
      <c r="AN921" s="211" t="str">
        <f t="shared" si="587"/>
        <v>No</v>
      </c>
      <c r="AO921" s="211" t="str">
        <f t="shared" si="588"/>
        <v>Yes</v>
      </c>
      <c r="AP921" s="211" t="str">
        <f t="shared" si="589"/>
        <v>No</v>
      </c>
      <c r="AQ921" s="211" t="str">
        <f t="shared" si="590"/>
        <v/>
      </c>
      <c r="AR921" s="211" t="str">
        <f t="shared" si="591"/>
        <v/>
      </c>
      <c r="AS921" s="211" t="str">
        <f t="shared" si="592"/>
        <v/>
      </c>
      <c r="AT921" s="211" t="str">
        <f t="shared" si="593"/>
        <v/>
      </c>
      <c r="AU921" s="211" t="str">
        <f t="shared" si="594"/>
        <v/>
      </c>
      <c r="AV921" s="211" t="str">
        <f t="shared" si="595"/>
        <v/>
      </c>
      <c r="AW921" s="211" t="str">
        <f t="shared" si="596"/>
        <v/>
      </c>
      <c r="AX921" s="211" t="str">
        <f t="shared" si="599"/>
        <v>NO</v>
      </c>
      <c r="AY921" s="125" t="str">
        <f t="shared" si="600"/>
        <v/>
      </c>
    </row>
    <row r="922" spans="1:51" s="211" customFormat="1" x14ac:dyDescent="0.25">
      <c r="A922" s="211" t="s">
        <v>5041</v>
      </c>
      <c r="B922" s="211" t="s">
        <v>5041</v>
      </c>
      <c r="C922" s="211" t="str">
        <f t="shared" si="562"/>
        <v>SX Smoke</v>
      </c>
      <c r="D922" s="211" t="str">
        <f t="shared" si="563"/>
        <v>Détecteur de fumée SX</v>
      </c>
      <c r="E922" s="211" t="str">
        <f t="shared" si="564"/>
        <v/>
      </c>
      <c r="F922" s="211" t="str">
        <f t="shared" si="565"/>
        <v>SX Smoke</v>
      </c>
      <c r="G922" s="211" t="str">
        <f t="shared" si="566"/>
        <v>Détecteur de fumée SX</v>
      </c>
      <c r="H922" s="211" t="str">
        <f t="shared" si="567"/>
        <v>SX Smoke</v>
      </c>
      <c r="I922" s="211" t="str">
        <f t="shared" si="597"/>
        <v>Détecteur de fumée SX</v>
      </c>
      <c r="J922" s="211" t="str">
        <f t="shared" si="568"/>
        <v/>
      </c>
      <c r="K922" s="211" t="str">
        <f t="shared" si="569"/>
        <v>CESL</v>
      </c>
      <c r="L922" s="211" t="str">
        <f t="shared" si="598"/>
        <v>Inventory</v>
      </c>
      <c r="M922" s="211" t="str">
        <f t="shared" si="570"/>
        <v>NO</v>
      </c>
      <c r="N922" s="211" t="str">
        <f t="shared" si="571"/>
        <v>Product</v>
      </c>
      <c r="O922" s="211" t="str">
        <f t="shared" si="572"/>
        <v>Sensor</v>
      </c>
      <c r="P922" s="211" t="str">
        <f t="shared" si="573"/>
        <v>One Time</v>
      </c>
      <c r="Q922" s="349">
        <v>43930</v>
      </c>
      <c r="R922" s="349"/>
      <c r="S922" s="211" t="str">
        <f t="shared" si="574"/>
        <v>YES</v>
      </c>
      <c r="T922" s="211" t="str">
        <f t="shared" si="575"/>
        <v>NO</v>
      </c>
      <c r="U922" s="211" t="str">
        <f t="shared" si="576"/>
        <v>NO</v>
      </c>
      <c r="V922" s="211" t="str">
        <f t="shared" si="577"/>
        <v>NO</v>
      </c>
      <c r="W922" s="211" t="str">
        <f t="shared" si="578"/>
        <v>NO</v>
      </c>
      <c r="X922" s="211">
        <v>0</v>
      </c>
      <c r="Y922" s="211" t="s">
        <v>3277</v>
      </c>
      <c r="Z922" s="211" t="s">
        <v>3275</v>
      </c>
      <c r="AA922" s="211" t="s">
        <v>3319</v>
      </c>
      <c r="AB922" s="211" t="s">
        <v>3286</v>
      </c>
      <c r="AC922" s="211" t="s">
        <v>3286</v>
      </c>
      <c r="AD922" s="211" t="s">
        <v>3320</v>
      </c>
      <c r="AE922" s="211" t="str">
        <f t="shared" si="579"/>
        <v>CESL</v>
      </c>
      <c r="AF922" s="211" t="str">
        <f t="shared" si="580"/>
        <v/>
      </c>
      <c r="AG922" s="211" t="str">
        <f t="shared" si="581"/>
        <v/>
      </c>
      <c r="AH922" s="211" t="str">
        <f t="shared" si="601"/>
        <v>X</v>
      </c>
      <c r="AI922" s="211" t="str">
        <f t="shared" si="582"/>
        <v/>
      </c>
      <c r="AJ922" s="211" t="str">
        <f t="shared" si="583"/>
        <v/>
      </c>
      <c r="AK922" s="211" t="str">
        <f t="shared" si="584"/>
        <v>YES</v>
      </c>
      <c r="AL922" s="211">
        <f t="shared" si="585"/>
        <v>120</v>
      </c>
      <c r="AM922" s="211" t="str">
        <f t="shared" si="586"/>
        <v/>
      </c>
      <c r="AN922" s="211" t="str">
        <f t="shared" si="587"/>
        <v>No</v>
      </c>
      <c r="AO922" s="211" t="str">
        <f t="shared" si="588"/>
        <v>No</v>
      </c>
      <c r="AP922" s="211" t="str">
        <f t="shared" si="589"/>
        <v>No</v>
      </c>
      <c r="AQ922" s="211" t="str">
        <f t="shared" si="590"/>
        <v/>
      </c>
      <c r="AR922" s="211" t="str">
        <f t="shared" si="591"/>
        <v/>
      </c>
      <c r="AS922" s="211" t="str">
        <f t="shared" si="592"/>
        <v/>
      </c>
      <c r="AT922" s="211" t="str">
        <f t="shared" si="593"/>
        <v/>
      </c>
      <c r="AU922" s="211" t="str">
        <f t="shared" si="594"/>
        <v/>
      </c>
      <c r="AV922" s="211" t="str">
        <f t="shared" si="595"/>
        <v/>
      </c>
      <c r="AW922" s="211" t="str">
        <f t="shared" si="596"/>
        <v/>
      </c>
      <c r="AX922" s="211" t="str">
        <f t="shared" si="599"/>
        <v>NO</v>
      </c>
      <c r="AY922" s="125" t="str">
        <f t="shared" si="600"/>
        <v/>
      </c>
    </row>
    <row r="923" spans="1:51" s="211" customFormat="1" x14ac:dyDescent="0.25">
      <c r="A923" s="211" t="s">
        <v>5044</v>
      </c>
      <c r="B923" s="211" t="s">
        <v>5044</v>
      </c>
      <c r="C923" s="211" t="str">
        <f t="shared" si="562"/>
        <v>SX Motion Detector - AlarmForce</v>
      </c>
      <c r="D923" s="211" t="str">
        <f t="shared" si="563"/>
        <v>Détecteur de mouvement SX - AlarmForce</v>
      </c>
      <c r="E923" s="211" t="str">
        <f t="shared" si="564"/>
        <v/>
      </c>
      <c r="F923" s="211" t="str">
        <f t="shared" si="565"/>
        <v>SX Motion Detector - AlarmForce</v>
      </c>
      <c r="G923" s="211" t="str">
        <f t="shared" si="566"/>
        <v>Détecteur de mouvement SX - AlarmForce</v>
      </c>
      <c r="H923" s="211" t="str">
        <f t="shared" si="567"/>
        <v>SX Motion Detector - AlarmForce</v>
      </c>
      <c r="I923" s="211" t="str">
        <f t="shared" si="597"/>
        <v>Détecteur de mouvement SX - AlarmForce</v>
      </c>
      <c r="J923" s="211" t="str">
        <f t="shared" si="568"/>
        <v/>
      </c>
      <c r="K923" s="211" t="str">
        <f t="shared" si="569"/>
        <v>CS40</v>
      </c>
      <c r="L923" s="211" t="str">
        <f t="shared" si="598"/>
        <v>Inventory</v>
      </c>
      <c r="M923" s="211" t="str">
        <f t="shared" si="570"/>
        <v>NO</v>
      </c>
      <c r="N923" s="211" t="str">
        <f t="shared" si="571"/>
        <v>Product</v>
      </c>
      <c r="O923" s="211" t="str">
        <f t="shared" si="572"/>
        <v>Sensor</v>
      </c>
      <c r="P923" s="211" t="str">
        <f t="shared" si="573"/>
        <v>One Time</v>
      </c>
      <c r="Q923" s="349">
        <v>43930</v>
      </c>
      <c r="R923" s="349"/>
      <c r="S923" s="211" t="str">
        <f t="shared" si="574"/>
        <v>YES</v>
      </c>
      <c r="T923" s="211" t="str">
        <f t="shared" si="575"/>
        <v>NO</v>
      </c>
      <c r="U923" s="211" t="str">
        <f t="shared" si="576"/>
        <v>NO</v>
      </c>
      <c r="V923" s="211" t="str">
        <f t="shared" si="577"/>
        <v>NO</v>
      </c>
      <c r="W923" s="211" t="str">
        <f t="shared" si="578"/>
        <v>NO</v>
      </c>
      <c r="X923" s="211">
        <v>0</v>
      </c>
      <c r="Y923" s="211" t="s">
        <v>3277</v>
      </c>
      <c r="Z923" s="211" t="s">
        <v>3275</v>
      </c>
      <c r="AA923" s="211" t="s">
        <v>3319</v>
      </c>
      <c r="AB923" s="211" t="s">
        <v>3286</v>
      </c>
      <c r="AC923" s="211" t="s">
        <v>3286</v>
      </c>
      <c r="AD923" s="211" t="s">
        <v>3320</v>
      </c>
      <c r="AE923" s="211" t="str">
        <f t="shared" si="579"/>
        <v>CS40</v>
      </c>
      <c r="AF923" s="211" t="str">
        <f t="shared" si="580"/>
        <v/>
      </c>
      <c r="AG923" s="211" t="str">
        <f t="shared" si="581"/>
        <v/>
      </c>
      <c r="AH923" s="211" t="str">
        <f t="shared" si="601"/>
        <v>X</v>
      </c>
      <c r="AI923" s="211" t="str">
        <f t="shared" si="582"/>
        <v/>
      </c>
      <c r="AJ923" s="211" t="str">
        <f t="shared" si="583"/>
        <v/>
      </c>
      <c r="AK923" s="211" t="str">
        <f t="shared" si="584"/>
        <v/>
      </c>
      <c r="AL923" s="211" t="str">
        <f t="shared" si="585"/>
        <v/>
      </c>
      <c r="AM923" s="211" t="str">
        <f t="shared" si="586"/>
        <v/>
      </c>
      <c r="AN923" s="211" t="str">
        <f t="shared" si="587"/>
        <v>No</v>
      </c>
      <c r="AO923" s="211" t="str">
        <f t="shared" si="588"/>
        <v>Yes</v>
      </c>
      <c r="AP923" s="211" t="str">
        <f t="shared" si="589"/>
        <v>No</v>
      </c>
      <c r="AQ923" s="211" t="str">
        <f t="shared" si="590"/>
        <v/>
      </c>
      <c r="AR923" s="211" t="str">
        <f t="shared" si="591"/>
        <v/>
      </c>
      <c r="AS923" s="211" t="str">
        <f t="shared" si="592"/>
        <v/>
      </c>
      <c r="AT923" s="211" t="str">
        <f t="shared" si="593"/>
        <v/>
      </c>
      <c r="AU923" s="211" t="str">
        <f t="shared" si="594"/>
        <v/>
      </c>
      <c r="AV923" s="211" t="str">
        <f t="shared" si="595"/>
        <v/>
      </c>
      <c r="AW923" s="211" t="str">
        <f t="shared" si="596"/>
        <v/>
      </c>
      <c r="AX923" s="211" t="str">
        <f t="shared" si="599"/>
        <v>NO</v>
      </c>
      <c r="AY923" s="125" t="str">
        <f t="shared" si="600"/>
        <v/>
      </c>
    </row>
    <row r="924" spans="1:51" s="211" customFormat="1" x14ac:dyDescent="0.25">
      <c r="A924" s="211" t="s">
        <v>5048</v>
      </c>
      <c r="B924" s="211" t="s">
        <v>5048</v>
      </c>
      <c r="C924" s="211" t="str">
        <f t="shared" si="562"/>
        <v>SD7 Smoke</v>
      </c>
      <c r="D924" s="211" t="str">
        <f t="shared" si="563"/>
        <v>Détecteur de fumée SD7</v>
      </c>
      <c r="E924" s="211" t="str">
        <f t="shared" si="564"/>
        <v/>
      </c>
      <c r="F924" s="211" t="str">
        <f t="shared" si="565"/>
        <v>SD7 Smoke</v>
      </c>
      <c r="G924" s="211" t="str">
        <f t="shared" si="566"/>
        <v>Détecteur de fumée SD7</v>
      </c>
      <c r="H924" s="211" t="str">
        <f t="shared" si="567"/>
        <v>SD7 Smoke</v>
      </c>
      <c r="I924" s="211" t="str">
        <f t="shared" si="597"/>
        <v>Détecteur de fumée SD7</v>
      </c>
      <c r="J924" s="211" t="str">
        <f t="shared" si="568"/>
        <v/>
      </c>
      <c r="K924" s="211" t="str">
        <f t="shared" si="569"/>
        <v>SD7</v>
      </c>
      <c r="L924" s="211" t="str">
        <f t="shared" si="598"/>
        <v>Inventory</v>
      </c>
      <c r="M924" s="211" t="str">
        <f t="shared" si="570"/>
        <v>NO</v>
      </c>
      <c r="N924" s="211" t="str">
        <f t="shared" si="571"/>
        <v>Product</v>
      </c>
      <c r="O924" s="211" t="str">
        <f t="shared" si="572"/>
        <v>Sensor</v>
      </c>
      <c r="P924" s="211" t="str">
        <f t="shared" si="573"/>
        <v>One Time</v>
      </c>
      <c r="Q924" s="349">
        <v>43930</v>
      </c>
      <c r="R924" s="349"/>
      <c r="S924" s="211" t="str">
        <f t="shared" si="574"/>
        <v>YES</v>
      </c>
      <c r="T924" s="211" t="str">
        <f t="shared" si="575"/>
        <v>NO</v>
      </c>
      <c r="U924" s="211" t="str">
        <f t="shared" si="576"/>
        <v>NO</v>
      </c>
      <c r="V924" s="211" t="str">
        <f t="shared" si="577"/>
        <v>NO</v>
      </c>
      <c r="W924" s="211" t="str">
        <f t="shared" si="578"/>
        <v>NO</v>
      </c>
      <c r="X924" s="211">
        <v>0</v>
      </c>
      <c r="Y924" s="211" t="s">
        <v>3277</v>
      </c>
      <c r="Z924" s="211" t="s">
        <v>3275</v>
      </c>
      <c r="AA924" s="211" t="s">
        <v>3319</v>
      </c>
      <c r="AB924" s="211" t="s">
        <v>3286</v>
      </c>
      <c r="AC924" s="211" t="s">
        <v>3286</v>
      </c>
      <c r="AD924" s="211" t="s">
        <v>3320</v>
      </c>
      <c r="AE924" s="211" t="str">
        <f t="shared" si="579"/>
        <v>SD7</v>
      </c>
      <c r="AF924" s="211" t="str">
        <f t="shared" si="580"/>
        <v/>
      </c>
      <c r="AG924" s="211" t="str">
        <f t="shared" si="581"/>
        <v/>
      </c>
      <c r="AH924" s="211" t="str">
        <f t="shared" si="601"/>
        <v>X</v>
      </c>
      <c r="AI924" s="211" t="str">
        <f t="shared" si="582"/>
        <v/>
      </c>
      <c r="AJ924" s="211" t="str">
        <f t="shared" si="583"/>
        <v/>
      </c>
      <c r="AK924" s="211" t="str">
        <f t="shared" si="584"/>
        <v>YES</v>
      </c>
      <c r="AL924" s="211">
        <f t="shared" si="585"/>
        <v>120</v>
      </c>
      <c r="AM924" s="211" t="str">
        <f t="shared" si="586"/>
        <v/>
      </c>
      <c r="AN924" s="211" t="str">
        <f t="shared" si="587"/>
        <v>No</v>
      </c>
      <c r="AO924" s="211" t="str">
        <f t="shared" si="588"/>
        <v>No</v>
      </c>
      <c r="AP924" s="211" t="str">
        <f t="shared" si="589"/>
        <v>No</v>
      </c>
      <c r="AQ924" s="211" t="str">
        <f t="shared" si="590"/>
        <v/>
      </c>
      <c r="AR924" s="211" t="str">
        <f t="shared" si="591"/>
        <v/>
      </c>
      <c r="AS924" s="211" t="str">
        <f t="shared" si="592"/>
        <v>SMOKE DETECTOR</v>
      </c>
      <c r="AT924" s="211" t="str">
        <f t="shared" si="593"/>
        <v/>
      </c>
      <c r="AU924" s="211" t="str">
        <f t="shared" si="594"/>
        <v/>
      </c>
      <c r="AV924" s="211" t="str">
        <f t="shared" si="595"/>
        <v/>
      </c>
      <c r="AW924" s="211" t="str">
        <f t="shared" si="596"/>
        <v/>
      </c>
      <c r="AX924" s="211" t="str">
        <f t="shared" si="599"/>
        <v>NO</v>
      </c>
      <c r="AY924" s="125" t="str">
        <f t="shared" si="600"/>
        <v/>
      </c>
    </row>
    <row r="925" spans="1:51" s="211" customFormat="1" x14ac:dyDescent="0.25">
      <c r="A925" s="211" t="s">
        <v>4177</v>
      </c>
      <c r="B925" s="211" t="s">
        <v>4177</v>
      </c>
      <c r="C925" s="211" t="str">
        <f t="shared" si="562"/>
        <v>Basic Package A</v>
      </c>
      <c r="D925" s="211" t="str">
        <f t="shared" si="563"/>
        <v>Forfait de base A</v>
      </c>
      <c r="E925" s="211" t="str">
        <f t="shared" si="564"/>
        <v/>
      </c>
      <c r="F925" s="211" t="str">
        <f t="shared" si="565"/>
        <v>Basic Package A</v>
      </c>
      <c r="G925" s="211" t="str">
        <f t="shared" si="566"/>
        <v>Forfait de base A</v>
      </c>
      <c r="H925" s="211" t="str">
        <f t="shared" si="567"/>
        <v>Basic Package A</v>
      </c>
      <c r="I925" s="211" t="str">
        <f t="shared" si="597"/>
        <v>Forfait de base A</v>
      </c>
      <c r="J925" s="211" t="str">
        <f t="shared" si="568"/>
        <v>EVS</v>
      </c>
      <c r="K925" s="211" t="str">
        <f t="shared" si="569"/>
        <v>PACKA</v>
      </c>
      <c r="L925" s="211" t="str">
        <f t="shared" si="598"/>
        <v>Non-Inventory</v>
      </c>
      <c r="M925" s="211" t="str">
        <f t="shared" si="570"/>
        <v>NO</v>
      </c>
      <c r="N925" s="211" t="str">
        <f t="shared" si="571"/>
        <v>Product Bundle</v>
      </c>
      <c r="O925" s="211" t="str">
        <f t="shared" si="572"/>
        <v>Bundle</v>
      </c>
      <c r="P925" s="211" t="str">
        <f t="shared" si="573"/>
        <v>RMR</v>
      </c>
      <c r="Q925" s="349">
        <v>43930</v>
      </c>
      <c r="R925" s="349"/>
      <c r="S925" s="211" t="str">
        <f t="shared" si="574"/>
        <v>YES</v>
      </c>
      <c r="T925" s="211" t="str">
        <f t="shared" si="575"/>
        <v>NO</v>
      </c>
      <c r="U925" s="211" t="str">
        <f t="shared" si="576"/>
        <v>NO</v>
      </c>
      <c r="V925" s="211" t="str">
        <f t="shared" si="577"/>
        <v>NO</v>
      </c>
      <c r="W925" s="211" t="str">
        <f t="shared" si="578"/>
        <v>NO</v>
      </c>
      <c r="X925" s="211">
        <v>0</v>
      </c>
      <c r="Y925" s="211" t="s">
        <v>3277</v>
      </c>
      <c r="Z925" s="211" t="s">
        <v>3275</v>
      </c>
      <c r="AA925" s="211" t="s">
        <v>3319</v>
      </c>
      <c r="AB925" s="211" t="s">
        <v>3286</v>
      </c>
      <c r="AC925" s="211" t="s">
        <v>3286</v>
      </c>
      <c r="AD925" s="211" t="s">
        <v>3320</v>
      </c>
      <c r="AE925" s="211" t="str">
        <f t="shared" si="579"/>
        <v>Service</v>
      </c>
      <c r="AF925" s="211" t="str">
        <f t="shared" si="580"/>
        <v>Service</v>
      </c>
      <c r="AG925" s="211" t="str">
        <f t="shared" si="581"/>
        <v/>
      </c>
      <c r="AH925" s="211" t="str">
        <f t="shared" si="601"/>
        <v/>
      </c>
      <c r="AI925" s="211" t="str">
        <f t="shared" si="582"/>
        <v/>
      </c>
      <c r="AJ925" s="211" t="str">
        <f t="shared" si="583"/>
        <v/>
      </c>
      <c r="AK925" s="211" t="str">
        <f t="shared" si="584"/>
        <v/>
      </c>
      <c r="AL925" s="211" t="str">
        <f t="shared" si="585"/>
        <v/>
      </c>
      <c r="AM925" s="211" t="str">
        <f t="shared" si="586"/>
        <v/>
      </c>
      <c r="AN925" s="211" t="str">
        <f t="shared" si="587"/>
        <v>No</v>
      </c>
      <c r="AO925" s="211" t="str">
        <f t="shared" si="588"/>
        <v>Yes</v>
      </c>
      <c r="AP925" s="211" t="str">
        <f t="shared" si="589"/>
        <v>No</v>
      </c>
      <c r="AQ925" s="211" t="str">
        <f t="shared" si="590"/>
        <v>DB_PACKA</v>
      </c>
      <c r="AR925" s="211" t="str">
        <f t="shared" si="591"/>
        <v>PACKA</v>
      </c>
      <c r="AS925" s="211" t="str">
        <f t="shared" si="592"/>
        <v/>
      </c>
      <c r="AT925" s="211" t="str">
        <f t="shared" si="593"/>
        <v/>
      </c>
      <c r="AU925" s="211" t="str">
        <f t="shared" si="594"/>
        <v/>
      </c>
      <c r="AV925" s="211" t="str">
        <f t="shared" si="595"/>
        <v>Legacy</v>
      </c>
      <c r="AW925" s="211" t="str">
        <f t="shared" si="596"/>
        <v>Wireless</v>
      </c>
      <c r="AX925" s="211" t="str">
        <f t="shared" si="599"/>
        <v>NO</v>
      </c>
      <c r="AY925" s="125" t="str">
        <f t="shared" si="600"/>
        <v>0</v>
      </c>
    </row>
    <row r="926" spans="1:51" s="211" customFormat="1" x14ac:dyDescent="0.25">
      <c r="A926" s="211" t="s">
        <v>4179</v>
      </c>
      <c r="B926" s="211" t="s">
        <v>4179</v>
      </c>
      <c r="C926" s="211" t="str">
        <f t="shared" si="562"/>
        <v>Basic Package B</v>
      </c>
      <c r="D926" s="211" t="str">
        <f t="shared" si="563"/>
        <v>Forfait de base B</v>
      </c>
      <c r="E926" s="211" t="str">
        <f t="shared" si="564"/>
        <v/>
      </c>
      <c r="F926" s="211" t="str">
        <f t="shared" si="565"/>
        <v>Basic Package B</v>
      </c>
      <c r="G926" s="211" t="str">
        <f t="shared" si="566"/>
        <v>Forfait de base A</v>
      </c>
      <c r="H926" s="211" t="str">
        <f t="shared" si="567"/>
        <v>Basic Package B</v>
      </c>
      <c r="I926" s="211" t="str">
        <f t="shared" si="597"/>
        <v>Forfait de base B</v>
      </c>
      <c r="J926" s="211" t="str">
        <f t="shared" si="568"/>
        <v>EVS</v>
      </c>
      <c r="K926" s="211" t="str">
        <f t="shared" si="569"/>
        <v>PACKB</v>
      </c>
      <c r="L926" s="211" t="str">
        <f t="shared" si="598"/>
        <v>Non-Inventory</v>
      </c>
      <c r="M926" s="211" t="str">
        <f t="shared" si="570"/>
        <v>NO</v>
      </c>
      <c r="N926" s="211" t="str">
        <f t="shared" si="571"/>
        <v>Product Bundle</v>
      </c>
      <c r="O926" s="211" t="str">
        <f t="shared" si="572"/>
        <v>Bundle</v>
      </c>
      <c r="P926" s="211" t="str">
        <f t="shared" si="573"/>
        <v>RMR</v>
      </c>
      <c r="Q926" s="349">
        <v>43930</v>
      </c>
      <c r="R926" s="349"/>
      <c r="S926" s="211" t="str">
        <f t="shared" si="574"/>
        <v>YES</v>
      </c>
      <c r="T926" s="211" t="str">
        <f t="shared" si="575"/>
        <v>NO</v>
      </c>
      <c r="U926" s="211" t="str">
        <f t="shared" si="576"/>
        <v>NO</v>
      </c>
      <c r="V926" s="211" t="str">
        <f t="shared" si="577"/>
        <v>NO</v>
      </c>
      <c r="W926" s="211" t="str">
        <f t="shared" si="578"/>
        <v>NO</v>
      </c>
      <c r="X926" s="211">
        <v>0</v>
      </c>
      <c r="Y926" s="211" t="s">
        <v>3277</v>
      </c>
      <c r="Z926" s="211" t="s">
        <v>3275</v>
      </c>
      <c r="AA926" s="211" t="s">
        <v>3319</v>
      </c>
      <c r="AB926" s="211" t="s">
        <v>3286</v>
      </c>
      <c r="AC926" s="211" t="s">
        <v>3286</v>
      </c>
      <c r="AD926" s="211" t="s">
        <v>3320</v>
      </c>
      <c r="AE926" s="211" t="str">
        <f t="shared" si="579"/>
        <v>Service</v>
      </c>
      <c r="AF926" s="211" t="str">
        <f t="shared" si="580"/>
        <v>Service</v>
      </c>
      <c r="AG926" s="211" t="str">
        <f t="shared" si="581"/>
        <v/>
      </c>
      <c r="AH926" s="211" t="str">
        <f t="shared" si="601"/>
        <v/>
      </c>
      <c r="AI926" s="211" t="str">
        <f t="shared" si="582"/>
        <v/>
      </c>
      <c r="AJ926" s="211" t="str">
        <f t="shared" si="583"/>
        <v/>
      </c>
      <c r="AK926" s="211" t="str">
        <f t="shared" si="584"/>
        <v/>
      </c>
      <c r="AL926" s="211" t="str">
        <f t="shared" si="585"/>
        <v/>
      </c>
      <c r="AM926" s="211" t="str">
        <f t="shared" si="586"/>
        <v/>
      </c>
      <c r="AN926" s="211" t="str">
        <f t="shared" si="587"/>
        <v>No</v>
      </c>
      <c r="AO926" s="211" t="str">
        <f t="shared" si="588"/>
        <v>Yes</v>
      </c>
      <c r="AP926" s="211" t="str">
        <f t="shared" si="589"/>
        <v>No</v>
      </c>
      <c r="AQ926" s="211" t="str">
        <f t="shared" si="590"/>
        <v>DB_PACKB</v>
      </c>
      <c r="AR926" s="211" t="str">
        <f t="shared" si="591"/>
        <v>PACKB</v>
      </c>
      <c r="AS926" s="211" t="str">
        <f t="shared" si="592"/>
        <v/>
      </c>
      <c r="AT926" s="211" t="str">
        <f t="shared" si="593"/>
        <v/>
      </c>
      <c r="AU926" s="211" t="str">
        <f t="shared" si="594"/>
        <v/>
      </c>
      <c r="AV926" s="211" t="str">
        <f t="shared" si="595"/>
        <v>Legacy</v>
      </c>
      <c r="AW926" s="211" t="str">
        <f t="shared" si="596"/>
        <v>Wireless</v>
      </c>
      <c r="AX926" s="211" t="str">
        <f t="shared" si="599"/>
        <v>NO</v>
      </c>
      <c r="AY926" s="125" t="str">
        <f t="shared" si="600"/>
        <v>0</v>
      </c>
    </row>
    <row r="927" spans="1:51" s="211" customFormat="1" x14ac:dyDescent="0.25">
      <c r="A927" s="211" t="s">
        <v>3686</v>
      </c>
      <c r="B927" s="211" t="s">
        <v>3686</v>
      </c>
      <c r="C927" s="211" t="str">
        <f t="shared" si="562"/>
        <v>Video and Automation</v>
      </c>
      <c r="D927" s="211" t="str">
        <f t="shared" si="563"/>
        <v>Vidéo et domotique</v>
      </c>
      <c r="E927" s="211" t="str">
        <f t="shared" si="564"/>
        <v/>
      </c>
      <c r="F927" s="211" t="str">
        <f t="shared" si="565"/>
        <v>Video and Automation</v>
      </c>
      <c r="G927" s="211" t="str">
        <f t="shared" si="566"/>
        <v>Vidéo et domotique</v>
      </c>
      <c r="H927" s="211" t="str">
        <f t="shared" si="567"/>
        <v>Video and Automation</v>
      </c>
      <c r="I927" s="211" t="str">
        <f t="shared" si="597"/>
        <v>Vidéo et domotique</v>
      </c>
      <c r="J927" s="211" t="str">
        <f t="shared" si="568"/>
        <v>ADC-SG130Z</v>
      </c>
      <c r="K927" s="211" t="str">
        <f t="shared" si="569"/>
        <v>VNDA_RES</v>
      </c>
      <c r="L927" s="211" t="str">
        <f t="shared" si="598"/>
        <v>Non-Inventory</v>
      </c>
      <c r="M927" s="211" t="str">
        <f t="shared" si="570"/>
        <v>NO</v>
      </c>
      <c r="N927" s="211" t="str">
        <f t="shared" si="571"/>
        <v>Product Bundle</v>
      </c>
      <c r="O927" s="211" t="str">
        <f t="shared" si="572"/>
        <v>Bundle</v>
      </c>
      <c r="P927" s="211" t="str">
        <f t="shared" si="573"/>
        <v>RMR</v>
      </c>
      <c r="Q927" s="349">
        <v>43930</v>
      </c>
      <c r="R927" s="349"/>
      <c r="S927" s="211" t="str">
        <f t="shared" si="574"/>
        <v>YES</v>
      </c>
      <c r="T927" s="211" t="str">
        <f t="shared" si="575"/>
        <v>NO</v>
      </c>
      <c r="U927" s="211" t="str">
        <f t="shared" si="576"/>
        <v>NO</v>
      </c>
      <c r="V927" s="211" t="str">
        <f t="shared" si="577"/>
        <v>NO</v>
      </c>
      <c r="W927" s="211" t="str">
        <f t="shared" si="578"/>
        <v>NO</v>
      </c>
      <c r="X927" s="211">
        <v>0</v>
      </c>
      <c r="Y927" s="211" t="s">
        <v>3277</v>
      </c>
      <c r="Z927" s="211" t="s">
        <v>3275</v>
      </c>
      <c r="AA927" s="211" t="s">
        <v>3319</v>
      </c>
      <c r="AB927" s="211" t="s">
        <v>3286</v>
      </c>
      <c r="AC927" s="211" t="s">
        <v>3286</v>
      </c>
      <c r="AD927" s="211" t="s">
        <v>3320</v>
      </c>
      <c r="AE927" s="211" t="str">
        <f t="shared" si="579"/>
        <v>Service</v>
      </c>
      <c r="AF927" s="211" t="str">
        <f t="shared" si="580"/>
        <v>Service</v>
      </c>
      <c r="AG927" s="211" t="str">
        <f t="shared" si="581"/>
        <v/>
      </c>
      <c r="AH927" s="211" t="str">
        <f t="shared" si="601"/>
        <v/>
      </c>
      <c r="AI927" s="211" t="str">
        <f t="shared" si="582"/>
        <v/>
      </c>
      <c r="AJ927" s="211" t="str">
        <f t="shared" si="583"/>
        <v/>
      </c>
      <c r="AK927" s="211" t="str">
        <f t="shared" si="584"/>
        <v/>
      </c>
      <c r="AL927" s="211" t="str">
        <f t="shared" si="585"/>
        <v/>
      </c>
      <c r="AM927" s="211" t="str">
        <f t="shared" si="586"/>
        <v/>
      </c>
      <c r="AN927" s="211" t="str">
        <f t="shared" si="587"/>
        <v>No</v>
      </c>
      <c r="AO927" s="211" t="str">
        <f t="shared" si="588"/>
        <v>No</v>
      </c>
      <c r="AP927" s="211" t="str">
        <f t="shared" si="589"/>
        <v>No</v>
      </c>
      <c r="AQ927" s="211" t="str">
        <f t="shared" si="590"/>
        <v>DB_VNDA_RES</v>
      </c>
      <c r="AR927" s="211" t="str">
        <f t="shared" si="591"/>
        <v>VNDA_RES</v>
      </c>
      <c r="AS927" s="211" t="str">
        <f t="shared" si="592"/>
        <v/>
      </c>
      <c r="AT927" s="211" t="str">
        <f t="shared" si="593"/>
        <v/>
      </c>
      <c r="AU927" s="211" t="str">
        <f t="shared" si="594"/>
        <v/>
      </c>
      <c r="AV927" s="211" t="str">
        <f t="shared" si="595"/>
        <v>ADC</v>
      </c>
      <c r="AW927" s="211" t="str">
        <f t="shared" si="596"/>
        <v>Wireless</v>
      </c>
      <c r="AX927" s="211" t="str">
        <f t="shared" si="599"/>
        <v>NO</v>
      </c>
      <c r="AY927" s="125" t="str">
        <f t="shared" si="600"/>
        <v>0</v>
      </c>
    </row>
    <row r="928" spans="1:51" s="211" customFormat="1" x14ac:dyDescent="0.25">
      <c r="A928" s="211" t="s">
        <v>2284</v>
      </c>
      <c r="B928" s="211" t="s">
        <v>2284</v>
      </c>
      <c r="C928" s="211" t="str">
        <f t="shared" si="562"/>
        <v>PowerG Flood Detector</v>
      </c>
      <c r="D928" s="211" t="str">
        <f t="shared" si="563"/>
        <v>Détecteur d'inondation sans fil PowerG</v>
      </c>
      <c r="E928" s="211" t="str">
        <f t="shared" si="564"/>
        <v/>
      </c>
      <c r="F928" s="211" t="str">
        <f t="shared" si="565"/>
        <v>PowerG Flood Detector</v>
      </c>
      <c r="G928" s="211" t="str">
        <f t="shared" si="566"/>
        <v>Détecteur d'inondation sans fil PowerG</v>
      </c>
      <c r="H928" s="211" t="str">
        <f t="shared" si="567"/>
        <v>PowerG Flood Detector</v>
      </c>
      <c r="I928" s="211" t="str">
        <f t="shared" si="597"/>
        <v>Détecteur d'inondation sans fil PowerG</v>
      </c>
      <c r="J928" s="211" t="str">
        <f t="shared" si="568"/>
        <v/>
      </c>
      <c r="K928" s="211" t="str">
        <f t="shared" si="569"/>
        <v>PG_FLD_9985</v>
      </c>
      <c r="L928" s="211" t="str">
        <f t="shared" si="598"/>
        <v>Inventory</v>
      </c>
      <c r="M928" s="211" t="str">
        <f t="shared" si="570"/>
        <v>NO</v>
      </c>
      <c r="N928" s="211" t="str">
        <f t="shared" si="571"/>
        <v>Product</v>
      </c>
      <c r="O928" s="211" t="str">
        <f t="shared" si="572"/>
        <v>Sensor</v>
      </c>
      <c r="P928" s="211" t="str">
        <f t="shared" si="573"/>
        <v>One Time</v>
      </c>
      <c r="Q928" s="349">
        <v>43930</v>
      </c>
      <c r="R928" s="349"/>
      <c r="S928" s="211" t="str">
        <f t="shared" si="574"/>
        <v>YES</v>
      </c>
      <c r="T928" s="211" t="str">
        <f t="shared" si="575"/>
        <v>NO</v>
      </c>
      <c r="U928" s="211" t="str">
        <f t="shared" si="576"/>
        <v>NO</v>
      </c>
      <c r="V928" s="211" t="str">
        <f t="shared" si="577"/>
        <v>NO</v>
      </c>
      <c r="W928" s="211" t="str">
        <f t="shared" si="578"/>
        <v>NO</v>
      </c>
      <c r="X928" s="211">
        <v>0</v>
      </c>
      <c r="Y928" s="211" t="s">
        <v>3277</v>
      </c>
      <c r="Z928" s="211" t="s">
        <v>3275</v>
      </c>
      <c r="AA928" s="211" t="s">
        <v>3319</v>
      </c>
      <c r="AB928" s="211" t="s">
        <v>3286</v>
      </c>
      <c r="AC928" s="211" t="s">
        <v>3286</v>
      </c>
      <c r="AD928" s="211" t="s">
        <v>3320</v>
      </c>
      <c r="AE928" s="211" t="str">
        <f t="shared" si="579"/>
        <v>PG_FLD_9985</v>
      </c>
      <c r="AF928" s="211" t="str">
        <f t="shared" si="580"/>
        <v/>
      </c>
      <c r="AG928" s="211" t="str">
        <f t="shared" si="581"/>
        <v/>
      </c>
      <c r="AH928" s="211" t="str">
        <f t="shared" si="601"/>
        <v>X</v>
      </c>
      <c r="AI928" s="211" t="str">
        <f t="shared" si="582"/>
        <v/>
      </c>
      <c r="AJ928" s="211" t="str">
        <f t="shared" si="583"/>
        <v/>
      </c>
      <c r="AK928" s="211" t="str">
        <f t="shared" si="584"/>
        <v/>
      </c>
      <c r="AL928" s="211" t="str">
        <f t="shared" si="585"/>
        <v/>
      </c>
      <c r="AM928" s="211" t="str">
        <f t="shared" si="586"/>
        <v/>
      </c>
      <c r="AN928" s="211" t="str">
        <f t="shared" si="587"/>
        <v>No</v>
      </c>
      <c r="AO928" s="211" t="str">
        <f t="shared" si="588"/>
        <v>No</v>
      </c>
      <c r="AP928" s="211" t="str">
        <f t="shared" si="589"/>
        <v>No</v>
      </c>
      <c r="AQ928" s="211" t="str">
        <f t="shared" si="590"/>
        <v/>
      </c>
      <c r="AR928" s="211" t="str">
        <f t="shared" si="591"/>
        <v/>
      </c>
      <c r="AS928" s="211" t="str">
        <f t="shared" si="592"/>
        <v/>
      </c>
      <c r="AT928" s="211" t="str">
        <f t="shared" si="593"/>
        <v/>
      </c>
      <c r="AU928" s="211" t="str">
        <f t="shared" si="594"/>
        <v/>
      </c>
      <c r="AV928" s="211" t="str">
        <f t="shared" si="595"/>
        <v/>
      </c>
      <c r="AW928" s="211" t="str">
        <f t="shared" si="596"/>
        <v/>
      </c>
      <c r="AX928" s="211" t="str">
        <f t="shared" si="599"/>
        <v>NO</v>
      </c>
      <c r="AY928" s="125" t="str">
        <f t="shared" si="600"/>
        <v/>
      </c>
    </row>
    <row r="929" spans="1:51" s="211" customFormat="1" x14ac:dyDescent="0.25">
      <c r="A929" s="211" t="s">
        <v>2306</v>
      </c>
      <c r="B929" s="211" t="s">
        <v>2306</v>
      </c>
      <c r="C929" s="211" t="str">
        <f t="shared" si="562"/>
        <v>2GNL - GSM Data Panel</v>
      </c>
      <c r="D929" s="211" t="str">
        <f t="shared" si="563"/>
        <v>2GNL - Panneau de données GSM</v>
      </c>
      <c r="E929" s="211" t="str">
        <f t="shared" si="564"/>
        <v/>
      </c>
      <c r="F929" s="211" t="str">
        <f t="shared" si="565"/>
        <v>2GNL - GSM Data Panel</v>
      </c>
      <c r="G929" s="211" t="str">
        <f t="shared" si="566"/>
        <v>2GNL - Panneau de données GSM</v>
      </c>
      <c r="H929" s="211" t="str">
        <f t="shared" si="567"/>
        <v>2GNL - GSM Data Panel</v>
      </c>
      <c r="I929" s="211" t="str">
        <f t="shared" si="597"/>
        <v>2GNL - Panneau de données GSM</v>
      </c>
      <c r="J929" s="211" t="str">
        <f t="shared" si="568"/>
        <v/>
      </c>
      <c r="K929" s="211" t="str">
        <f t="shared" si="569"/>
        <v>2GNL</v>
      </c>
      <c r="L929" s="211" t="str">
        <f t="shared" si="598"/>
        <v>Inventory</v>
      </c>
      <c r="M929" s="211" t="str">
        <f t="shared" si="570"/>
        <v>NO</v>
      </c>
      <c r="N929" s="211" t="str">
        <f t="shared" si="571"/>
        <v>Product</v>
      </c>
      <c r="O929" s="211" t="str">
        <f t="shared" si="572"/>
        <v>Panel</v>
      </c>
      <c r="P929" s="211" t="str">
        <f t="shared" si="573"/>
        <v>RMR</v>
      </c>
      <c r="Q929" s="349">
        <v>43930</v>
      </c>
      <c r="R929" s="349"/>
      <c r="S929" s="211" t="str">
        <f t="shared" si="574"/>
        <v>YES</v>
      </c>
      <c r="T929" s="211" t="str">
        <f t="shared" si="575"/>
        <v>NO</v>
      </c>
      <c r="U929" s="211" t="str">
        <f t="shared" si="576"/>
        <v>NO</v>
      </c>
      <c r="V929" s="211" t="str">
        <f t="shared" si="577"/>
        <v>NO</v>
      </c>
      <c r="W929" s="211" t="str">
        <f t="shared" si="578"/>
        <v>NO</v>
      </c>
      <c r="X929" s="211">
        <v>0</v>
      </c>
      <c r="Y929" s="211" t="s">
        <v>3277</v>
      </c>
      <c r="Z929" s="211" t="s">
        <v>3275</v>
      </c>
      <c r="AA929" s="211" t="s">
        <v>3319</v>
      </c>
      <c r="AB929" s="211" t="s">
        <v>3286</v>
      </c>
      <c r="AC929" s="211" t="s">
        <v>3286</v>
      </c>
      <c r="AD929" s="211" t="s">
        <v>3320</v>
      </c>
      <c r="AE929" s="211" t="str">
        <f t="shared" si="579"/>
        <v>2GNL</v>
      </c>
      <c r="AF929" s="211" t="str">
        <f t="shared" si="580"/>
        <v/>
      </c>
      <c r="AG929" s="211" t="str">
        <f t="shared" si="581"/>
        <v/>
      </c>
      <c r="AH929" s="211" t="str">
        <f t="shared" si="601"/>
        <v/>
      </c>
      <c r="AI929" s="211" t="str">
        <f t="shared" si="582"/>
        <v/>
      </c>
      <c r="AJ929" s="211" t="str">
        <f t="shared" si="583"/>
        <v/>
      </c>
      <c r="AK929" s="211" t="str">
        <f t="shared" si="584"/>
        <v/>
      </c>
      <c r="AL929" s="211" t="str">
        <f t="shared" si="585"/>
        <v/>
      </c>
      <c r="AM929" s="211" t="str">
        <f t="shared" si="586"/>
        <v/>
      </c>
      <c r="AN929" s="211" t="str">
        <f t="shared" si="587"/>
        <v>No</v>
      </c>
      <c r="AO929" s="211" t="str">
        <f t="shared" si="588"/>
        <v>Yes</v>
      </c>
      <c r="AP929" s="211" t="str">
        <f t="shared" si="589"/>
        <v>No</v>
      </c>
      <c r="AQ929" s="211" t="str">
        <f t="shared" si="590"/>
        <v/>
      </c>
      <c r="AR929" s="211" t="str">
        <f t="shared" si="591"/>
        <v/>
      </c>
      <c r="AS929" s="211" t="str">
        <f t="shared" si="592"/>
        <v/>
      </c>
      <c r="AT929" s="211" t="str">
        <f t="shared" si="593"/>
        <v/>
      </c>
      <c r="AU929" s="211" t="str">
        <f t="shared" si="594"/>
        <v/>
      </c>
      <c r="AV929" s="211" t="str">
        <f t="shared" si="595"/>
        <v/>
      </c>
      <c r="AW929" s="211" t="str">
        <f t="shared" si="596"/>
        <v/>
      </c>
      <c r="AX929" s="211" t="str">
        <f t="shared" si="599"/>
        <v>NO</v>
      </c>
      <c r="AY929" s="125" t="str">
        <f t="shared" si="600"/>
        <v/>
      </c>
    </row>
    <row r="930" spans="1:51" s="211" customFormat="1" x14ac:dyDescent="0.25">
      <c r="A930" s="211" t="s">
        <v>2777</v>
      </c>
      <c r="B930" s="211" t="s">
        <v>2777</v>
      </c>
      <c r="C930" s="211" t="str">
        <f t="shared" si="562"/>
        <v>2GNL_S1 - GSM Data Software Release 1 Panel</v>
      </c>
      <c r="D930" s="211" t="str">
        <f t="shared" si="563"/>
        <v>2GNL_S1 - Panneau du logiciel de données GSM version 1</v>
      </c>
      <c r="E930" s="211" t="str">
        <f t="shared" si="564"/>
        <v/>
      </c>
      <c r="F930" s="211" t="str">
        <f t="shared" si="565"/>
        <v>2GNL_S1 - GSM Data Software Release 1 Panel</v>
      </c>
      <c r="G930" s="211" t="str">
        <f t="shared" si="566"/>
        <v>2GNL_S1 - Panneau du logiciel de données GSM version 1</v>
      </c>
      <c r="H930" s="211" t="str">
        <f t="shared" si="567"/>
        <v>2GNL_S1 - GSM Data Software Release 1 Panel</v>
      </c>
      <c r="I930" s="211" t="str">
        <f t="shared" si="597"/>
        <v>2GNL_S1 - Panneau du logiciel de données GSM version 1</v>
      </c>
      <c r="J930" s="211" t="str">
        <f t="shared" si="568"/>
        <v/>
      </c>
      <c r="K930" s="211" t="str">
        <f t="shared" si="569"/>
        <v>2GNL</v>
      </c>
      <c r="L930" s="211" t="str">
        <f t="shared" si="598"/>
        <v>Inventory</v>
      </c>
      <c r="M930" s="211" t="str">
        <f t="shared" si="570"/>
        <v>NO</v>
      </c>
      <c r="N930" s="211" t="str">
        <f t="shared" si="571"/>
        <v>Product</v>
      </c>
      <c r="O930" s="211" t="str">
        <f t="shared" si="572"/>
        <v>Panel</v>
      </c>
      <c r="P930" s="211" t="str">
        <f t="shared" si="573"/>
        <v>One Time</v>
      </c>
      <c r="Q930" s="349">
        <v>43930</v>
      </c>
      <c r="R930" s="349"/>
      <c r="S930" s="211" t="str">
        <f t="shared" si="574"/>
        <v>YES</v>
      </c>
      <c r="T930" s="211" t="str">
        <f t="shared" si="575"/>
        <v>NO</v>
      </c>
      <c r="U930" s="211" t="str">
        <f t="shared" si="576"/>
        <v>NO</v>
      </c>
      <c r="V930" s="211" t="str">
        <f t="shared" si="577"/>
        <v>NO</v>
      </c>
      <c r="W930" s="211" t="str">
        <f t="shared" si="578"/>
        <v>NO</v>
      </c>
      <c r="X930" s="211">
        <v>0</v>
      </c>
      <c r="Y930" s="211" t="s">
        <v>3277</v>
      </c>
      <c r="Z930" s="211" t="s">
        <v>3275</v>
      </c>
      <c r="AA930" s="211" t="s">
        <v>3319</v>
      </c>
      <c r="AB930" s="211" t="s">
        <v>3286</v>
      </c>
      <c r="AC930" s="211" t="s">
        <v>3286</v>
      </c>
      <c r="AD930" s="211" t="s">
        <v>3320</v>
      </c>
      <c r="AE930" s="211" t="str">
        <f t="shared" si="579"/>
        <v>2GNL</v>
      </c>
      <c r="AF930" s="211" t="str">
        <f t="shared" si="580"/>
        <v/>
      </c>
      <c r="AG930" s="211" t="str">
        <f t="shared" si="581"/>
        <v/>
      </c>
      <c r="AH930" s="211" t="str">
        <f t="shared" si="601"/>
        <v/>
      </c>
      <c r="AI930" s="211" t="str">
        <f t="shared" si="582"/>
        <v/>
      </c>
      <c r="AJ930" s="211" t="str">
        <f t="shared" si="583"/>
        <v/>
      </c>
      <c r="AK930" s="211" t="str">
        <f t="shared" si="584"/>
        <v/>
      </c>
      <c r="AL930" s="211" t="str">
        <f t="shared" si="585"/>
        <v/>
      </c>
      <c r="AM930" s="211" t="str">
        <f t="shared" si="586"/>
        <v/>
      </c>
      <c r="AN930" s="211" t="str">
        <f t="shared" si="587"/>
        <v>No</v>
      </c>
      <c r="AO930" s="211" t="str">
        <f t="shared" si="588"/>
        <v>Yes</v>
      </c>
      <c r="AP930" s="211" t="str">
        <f t="shared" si="589"/>
        <v>No</v>
      </c>
      <c r="AQ930" s="211" t="str">
        <f t="shared" si="590"/>
        <v/>
      </c>
      <c r="AR930" s="211" t="str">
        <f t="shared" si="591"/>
        <v/>
      </c>
      <c r="AS930" s="211" t="str">
        <f t="shared" si="592"/>
        <v/>
      </c>
      <c r="AT930" s="211" t="str">
        <f t="shared" si="593"/>
        <v/>
      </c>
      <c r="AU930" s="211" t="str">
        <f t="shared" si="594"/>
        <v/>
      </c>
      <c r="AV930" s="211" t="str">
        <f t="shared" si="595"/>
        <v/>
      </c>
      <c r="AW930" s="211" t="str">
        <f t="shared" si="596"/>
        <v/>
      </c>
      <c r="AX930" s="211" t="str">
        <f t="shared" si="599"/>
        <v>NO</v>
      </c>
      <c r="AY930" s="125" t="str">
        <f t="shared" si="600"/>
        <v/>
      </c>
    </row>
    <row r="931" spans="1:51" s="211" customFormat="1" x14ac:dyDescent="0.25">
      <c r="A931" s="211" t="s">
        <v>2779</v>
      </c>
      <c r="B931" s="211" t="s">
        <v>2779</v>
      </c>
      <c r="C931" s="211" t="str">
        <f t="shared" si="562"/>
        <v>2GNL_S2 - GSM Data Sofrware Release 2 Panel</v>
      </c>
      <c r="D931" s="211" t="str">
        <f t="shared" si="563"/>
        <v>2GNL_S2 - Panneau du logiciel de données GSM version 2</v>
      </c>
      <c r="E931" s="211" t="str">
        <f t="shared" si="564"/>
        <v/>
      </c>
      <c r="F931" s="211" t="str">
        <f t="shared" si="565"/>
        <v>2GNL_S2 - GSM Data Sofrware Release 2 Panel</v>
      </c>
      <c r="G931" s="211" t="str">
        <f t="shared" si="566"/>
        <v>2GNL_S2 - Panneau du logiciel de données GSM version 2</v>
      </c>
      <c r="H931" s="211" t="str">
        <f t="shared" si="567"/>
        <v>2GNL_S2 - GSM Data Sofrware Release 2 Panel</v>
      </c>
      <c r="I931" s="211" t="str">
        <f t="shared" si="597"/>
        <v>2GNL_S2 - Panneau du logiciel de données GSM version 2</v>
      </c>
      <c r="J931" s="211" t="str">
        <f t="shared" si="568"/>
        <v/>
      </c>
      <c r="K931" s="211" t="str">
        <f t="shared" si="569"/>
        <v>2GNL</v>
      </c>
      <c r="L931" s="211" t="str">
        <f t="shared" si="598"/>
        <v>Inventory</v>
      </c>
      <c r="M931" s="211" t="str">
        <f t="shared" si="570"/>
        <v>NO</v>
      </c>
      <c r="N931" s="211" t="str">
        <f t="shared" si="571"/>
        <v>Product</v>
      </c>
      <c r="O931" s="211" t="str">
        <f t="shared" si="572"/>
        <v>Panel</v>
      </c>
      <c r="P931" s="211" t="str">
        <f t="shared" si="573"/>
        <v>One Time</v>
      </c>
      <c r="Q931" s="349">
        <v>43930</v>
      </c>
      <c r="R931" s="349"/>
      <c r="S931" s="211" t="str">
        <f t="shared" si="574"/>
        <v>YES</v>
      </c>
      <c r="T931" s="211" t="str">
        <f t="shared" si="575"/>
        <v>NO</v>
      </c>
      <c r="U931" s="211" t="str">
        <f t="shared" si="576"/>
        <v>NO</v>
      </c>
      <c r="V931" s="211" t="str">
        <f t="shared" si="577"/>
        <v>NO</v>
      </c>
      <c r="W931" s="211" t="str">
        <f t="shared" si="578"/>
        <v>NO</v>
      </c>
      <c r="X931" s="211">
        <v>0</v>
      </c>
      <c r="Y931" s="211" t="s">
        <v>3277</v>
      </c>
      <c r="Z931" s="211" t="s">
        <v>3275</v>
      </c>
      <c r="AA931" s="211" t="s">
        <v>3319</v>
      </c>
      <c r="AB931" s="211" t="s">
        <v>3286</v>
      </c>
      <c r="AC931" s="211" t="s">
        <v>3286</v>
      </c>
      <c r="AD931" s="211" t="s">
        <v>3320</v>
      </c>
      <c r="AE931" s="211" t="str">
        <f t="shared" si="579"/>
        <v>2GNL</v>
      </c>
      <c r="AF931" s="211" t="str">
        <f t="shared" si="580"/>
        <v/>
      </c>
      <c r="AG931" s="211" t="str">
        <f t="shared" si="581"/>
        <v/>
      </c>
      <c r="AH931" s="211" t="str">
        <f t="shared" si="601"/>
        <v/>
      </c>
      <c r="AI931" s="211" t="str">
        <f t="shared" si="582"/>
        <v/>
      </c>
      <c r="AJ931" s="211" t="str">
        <f t="shared" si="583"/>
        <v/>
      </c>
      <c r="AK931" s="211" t="str">
        <f t="shared" si="584"/>
        <v/>
      </c>
      <c r="AL931" s="211" t="str">
        <f t="shared" si="585"/>
        <v/>
      </c>
      <c r="AM931" s="211" t="str">
        <f t="shared" si="586"/>
        <v/>
      </c>
      <c r="AN931" s="211" t="str">
        <f t="shared" si="587"/>
        <v>No</v>
      </c>
      <c r="AO931" s="211" t="str">
        <f t="shared" si="588"/>
        <v>Yes</v>
      </c>
      <c r="AP931" s="211" t="str">
        <f t="shared" si="589"/>
        <v>No</v>
      </c>
      <c r="AQ931" s="211" t="str">
        <f t="shared" si="590"/>
        <v/>
      </c>
      <c r="AR931" s="211" t="str">
        <f t="shared" si="591"/>
        <v/>
      </c>
      <c r="AS931" s="211" t="str">
        <f t="shared" si="592"/>
        <v/>
      </c>
      <c r="AT931" s="211" t="str">
        <f t="shared" si="593"/>
        <v/>
      </c>
      <c r="AU931" s="211" t="str">
        <f t="shared" si="594"/>
        <v/>
      </c>
      <c r="AV931" s="211" t="str">
        <f t="shared" si="595"/>
        <v/>
      </c>
      <c r="AW931" s="211" t="str">
        <f t="shared" si="596"/>
        <v/>
      </c>
      <c r="AX931" s="211" t="str">
        <f t="shared" si="599"/>
        <v>NO</v>
      </c>
      <c r="AY931" s="125" t="str">
        <f t="shared" si="600"/>
        <v/>
      </c>
    </row>
    <row r="932" spans="1:51" s="211" customFormat="1" x14ac:dyDescent="0.25">
      <c r="A932" s="211" t="s">
        <v>2781</v>
      </c>
      <c r="B932" s="211" t="s">
        <v>2781</v>
      </c>
      <c r="C932" s="211" t="str">
        <f t="shared" si="562"/>
        <v>2GNL_S3 - GSM Data Software Release 3 Panel</v>
      </c>
      <c r="D932" s="211" t="str">
        <f t="shared" si="563"/>
        <v>2GNL_S3 - Panneau du logiciel de données GSM version 3</v>
      </c>
      <c r="E932" s="211" t="str">
        <f t="shared" si="564"/>
        <v/>
      </c>
      <c r="F932" s="211" t="str">
        <f t="shared" si="565"/>
        <v>2GNL_S3 - GSM Data Software Release 3 Panel</v>
      </c>
      <c r="G932" s="211" t="str">
        <f t="shared" si="566"/>
        <v>2GNL_S3 - Panneau du logiciel de données GSM version 3</v>
      </c>
      <c r="H932" s="211" t="str">
        <f t="shared" si="567"/>
        <v>2GNL_S3 - GSM Data Software Release 3 Panel</v>
      </c>
      <c r="I932" s="211" t="str">
        <f t="shared" si="597"/>
        <v>2GNL_S3 - Panneau du logiciel de données GSM version 3</v>
      </c>
      <c r="J932" s="211" t="str">
        <f t="shared" si="568"/>
        <v/>
      </c>
      <c r="K932" s="211" t="str">
        <f t="shared" si="569"/>
        <v>2GNL</v>
      </c>
      <c r="L932" s="211" t="str">
        <f t="shared" si="598"/>
        <v>Inventory</v>
      </c>
      <c r="M932" s="211" t="str">
        <f t="shared" si="570"/>
        <v>NO</v>
      </c>
      <c r="N932" s="211" t="str">
        <f t="shared" si="571"/>
        <v>Product</v>
      </c>
      <c r="O932" s="211" t="str">
        <f t="shared" si="572"/>
        <v>Panel</v>
      </c>
      <c r="P932" s="211" t="str">
        <f t="shared" si="573"/>
        <v>One Time</v>
      </c>
      <c r="Q932" s="349">
        <v>43930</v>
      </c>
      <c r="R932" s="349"/>
      <c r="S932" s="211" t="str">
        <f t="shared" si="574"/>
        <v>YES</v>
      </c>
      <c r="T932" s="211" t="str">
        <f t="shared" si="575"/>
        <v>NO</v>
      </c>
      <c r="U932" s="211" t="str">
        <f t="shared" si="576"/>
        <v>NO</v>
      </c>
      <c r="V932" s="211" t="str">
        <f t="shared" si="577"/>
        <v>NO</v>
      </c>
      <c r="W932" s="211" t="str">
        <f t="shared" si="578"/>
        <v>NO</v>
      </c>
      <c r="X932" s="211">
        <v>0</v>
      </c>
      <c r="Y932" s="211" t="s">
        <v>3277</v>
      </c>
      <c r="Z932" s="211" t="s">
        <v>3275</v>
      </c>
      <c r="AA932" s="211" t="s">
        <v>3319</v>
      </c>
      <c r="AB932" s="211" t="s">
        <v>3286</v>
      </c>
      <c r="AC932" s="211" t="s">
        <v>3286</v>
      </c>
      <c r="AD932" s="211" t="s">
        <v>3320</v>
      </c>
      <c r="AE932" s="211" t="str">
        <f t="shared" si="579"/>
        <v>2GNL</v>
      </c>
      <c r="AF932" s="211" t="str">
        <f t="shared" si="580"/>
        <v/>
      </c>
      <c r="AG932" s="211" t="str">
        <f t="shared" si="581"/>
        <v/>
      </c>
      <c r="AH932" s="211" t="str">
        <f t="shared" si="601"/>
        <v/>
      </c>
      <c r="AI932" s="211" t="str">
        <f t="shared" si="582"/>
        <v/>
      </c>
      <c r="AJ932" s="211" t="str">
        <f t="shared" si="583"/>
        <v/>
      </c>
      <c r="AK932" s="211" t="str">
        <f t="shared" si="584"/>
        <v/>
      </c>
      <c r="AL932" s="211" t="str">
        <f t="shared" si="585"/>
        <v/>
      </c>
      <c r="AM932" s="211" t="str">
        <f t="shared" si="586"/>
        <v/>
      </c>
      <c r="AN932" s="211" t="str">
        <f t="shared" si="587"/>
        <v>No</v>
      </c>
      <c r="AO932" s="211" t="str">
        <f t="shared" si="588"/>
        <v>Yes</v>
      </c>
      <c r="AP932" s="211" t="str">
        <f t="shared" si="589"/>
        <v>No</v>
      </c>
      <c r="AQ932" s="211" t="str">
        <f t="shared" si="590"/>
        <v/>
      </c>
      <c r="AR932" s="211" t="str">
        <f t="shared" si="591"/>
        <v/>
      </c>
      <c r="AS932" s="211" t="str">
        <f t="shared" si="592"/>
        <v/>
      </c>
      <c r="AT932" s="211" t="str">
        <f t="shared" si="593"/>
        <v/>
      </c>
      <c r="AU932" s="211" t="str">
        <f t="shared" si="594"/>
        <v/>
      </c>
      <c r="AV932" s="211" t="str">
        <f t="shared" si="595"/>
        <v/>
      </c>
      <c r="AW932" s="211" t="str">
        <f t="shared" si="596"/>
        <v/>
      </c>
      <c r="AX932" s="211" t="str">
        <f t="shared" si="599"/>
        <v>NO</v>
      </c>
      <c r="AY932" s="125" t="str">
        <f t="shared" si="600"/>
        <v/>
      </c>
    </row>
    <row r="933" spans="1:51" s="211" customFormat="1" x14ac:dyDescent="0.25">
      <c r="A933" s="211" t="s">
        <v>2307</v>
      </c>
      <c r="B933" s="211" t="s">
        <v>2307</v>
      </c>
      <c r="C933" s="211" t="str">
        <f t="shared" si="562"/>
        <v>2GNLTW - GSM Data with Two-Way Voice Panel</v>
      </c>
      <c r="D933" s="211" t="str">
        <f t="shared" si="563"/>
        <v>2GNLTW - Données GSM avec panneau vocal bidirectionnel</v>
      </c>
      <c r="E933" s="211" t="str">
        <f t="shared" si="564"/>
        <v/>
      </c>
      <c r="F933" s="211" t="str">
        <f t="shared" si="565"/>
        <v>Alarm Services with No Line - AlarmForce</v>
      </c>
      <c r="G933" s="211" t="str">
        <f t="shared" si="566"/>
        <v>Services d'alarme sans ligne - AlarmForce</v>
      </c>
      <c r="H933" s="211" t="str">
        <f t="shared" si="567"/>
        <v>2GNLTW - GSM Data with Two-Way Voice Panel</v>
      </c>
      <c r="I933" s="211" t="str">
        <f t="shared" si="597"/>
        <v>2GNLTW - Données GSM avec panneau vocal bidirectionnel</v>
      </c>
      <c r="J933" s="211" t="str">
        <f t="shared" si="568"/>
        <v/>
      </c>
      <c r="K933" s="211" t="str">
        <f t="shared" si="569"/>
        <v>2GNLTW</v>
      </c>
      <c r="L933" s="211" t="str">
        <f t="shared" si="598"/>
        <v>Inventory</v>
      </c>
      <c r="M933" s="211" t="str">
        <f t="shared" si="570"/>
        <v>NO</v>
      </c>
      <c r="N933" s="211" t="str">
        <f t="shared" si="571"/>
        <v>Product</v>
      </c>
      <c r="O933" s="211" t="str">
        <f t="shared" si="572"/>
        <v>Panel</v>
      </c>
      <c r="P933" s="211" t="str">
        <f t="shared" si="573"/>
        <v>RMR</v>
      </c>
      <c r="Q933" s="349">
        <v>43930</v>
      </c>
      <c r="R933" s="349"/>
      <c r="S933" s="211" t="str">
        <f t="shared" si="574"/>
        <v>YES</v>
      </c>
      <c r="T933" s="211" t="str">
        <f t="shared" si="575"/>
        <v>NO</v>
      </c>
      <c r="U933" s="211" t="str">
        <f t="shared" si="576"/>
        <v>NO</v>
      </c>
      <c r="V933" s="211" t="str">
        <f t="shared" si="577"/>
        <v>NO</v>
      </c>
      <c r="W933" s="211" t="str">
        <f t="shared" si="578"/>
        <v>NO</v>
      </c>
      <c r="X933" s="211">
        <v>0</v>
      </c>
      <c r="Y933" s="211" t="s">
        <v>3277</v>
      </c>
      <c r="Z933" s="211" t="s">
        <v>3275</v>
      </c>
      <c r="AA933" s="211" t="s">
        <v>3319</v>
      </c>
      <c r="AB933" s="211" t="s">
        <v>3286</v>
      </c>
      <c r="AC933" s="211" t="s">
        <v>3286</v>
      </c>
      <c r="AD933" s="211" t="s">
        <v>3320</v>
      </c>
      <c r="AE933" s="211" t="str">
        <f t="shared" si="579"/>
        <v>2GNLTW</v>
      </c>
      <c r="AF933" s="211" t="str">
        <f t="shared" si="580"/>
        <v/>
      </c>
      <c r="AG933" s="211" t="str">
        <f t="shared" si="581"/>
        <v/>
      </c>
      <c r="AH933" s="211" t="str">
        <f t="shared" si="601"/>
        <v/>
      </c>
      <c r="AI933" s="211" t="str">
        <f t="shared" si="582"/>
        <v/>
      </c>
      <c r="AJ933" s="211" t="str">
        <f t="shared" si="583"/>
        <v/>
      </c>
      <c r="AK933" s="211" t="str">
        <f t="shared" si="584"/>
        <v/>
      </c>
      <c r="AL933" s="211" t="str">
        <f t="shared" si="585"/>
        <v/>
      </c>
      <c r="AM933" s="211" t="str">
        <f t="shared" si="586"/>
        <v/>
      </c>
      <c r="AN933" s="211" t="str">
        <f t="shared" si="587"/>
        <v>No</v>
      </c>
      <c r="AO933" s="211" t="str">
        <f t="shared" si="588"/>
        <v>Yes</v>
      </c>
      <c r="AP933" s="211" t="str">
        <f t="shared" si="589"/>
        <v>No</v>
      </c>
      <c r="AQ933" s="211" t="str">
        <f t="shared" si="590"/>
        <v/>
      </c>
      <c r="AR933" s="211" t="str">
        <f t="shared" si="591"/>
        <v/>
      </c>
      <c r="AS933" s="211" t="str">
        <f t="shared" si="592"/>
        <v/>
      </c>
      <c r="AT933" s="211" t="str">
        <f t="shared" si="593"/>
        <v/>
      </c>
      <c r="AU933" s="211" t="str">
        <f t="shared" si="594"/>
        <v/>
      </c>
      <c r="AV933" s="211" t="str">
        <f t="shared" si="595"/>
        <v/>
      </c>
      <c r="AW933" s="211" t="str">
        <f t="shared" si="596"/>
        <v/>
      </c>
      <c r="AX933" s="211" t="str">
        <f t="shared" si="599"/>
        <v>NO</v>
      </c>
      <c r="AY933" s="125" t="str">
        <f t="shared" si="600"/>
        <v/>
      </c>
    </row>
    <row r="934" spans="1:51" s="211" customFormat="1" x14ac:dyDescent="0.25">
      <c r="A934" s="211" t="s">
        <v>2784</v>
      </c>
      <c r="B934" s="211" t="s">
        <v>2784</v>
      </c>
      <c r="C934" s="211" t="str">
        <f t="shared" si="562"/>
        <v>2GNLTW_S1 - GSM Data with Two-Way Voice Software  Release 1 Panel</v>
      </c>
      <c r="D934" s="211" t="str">
        <f t="shared" si="563"/>
        <v>2GNLTW_S1 - Données GSM avec panneau de version 1 du logiciel vocal bidirectionnel</v>
      </c>
      <c r="E934" s="211" t="str">
        <f t="shared" si="564"/>
        <v/>
      </c>
      <c r="F934" s="211" t="str">
        <f t="shared" si="565"/>
        <v>Alarm Services with No Line - AlarmForce</v>
      </c>
      <c r="G934" s="211" t="str">
        <f t="shared" si="566"/>
        <v>Services d'alarme sans ligne - AlarmForce</v>
      </c>
      <c r="H934" s="211" t="str">
        <f t="shared" si="567"/>
        <v>2GNLTW_S1 - GSM Data with Two-Way Voice Software  Release 1 Panel</v>
      </c>
      <c r="I934" s="211" t="str">
        <f t="shared" si="597"/>
        <v>2GNLTW_S1 - Données GSM avec panneau de version 1 du logiciel vocal bidirectionnel</v>
      </c>
      <c r="J934" s="211" t="str">
        <f t="shared" si="568"/>
        <v/>
      </c>
      <c r="K934" s="211" t="str">
        <f t="shared" si="569"/>
        <v>2GNLTW</v>
      </c>
      <c r="L934" s="211" t="str">
        <f t="shared" si="598"/>
        <v>Inventory</v>
      </c>
      <c r="M934" s="211" t="str">
        <f t="shared" si="570"/>
        <v>NO</v>
      </c>
      <c r="N934" s="211" t="str">
        <f t="shared" si="571"/>
        <v>Product</v>
      </c>
      <c r="O934" s="211" t="str">
        <f t="shared" si="572"/>
        <v>Panel</v>
      </c>
      <c r="P934" s="211" t="str">
        <f t="shared" si="573"/>
        <v>One Time</v>
      </c>
      <c r="Q934" s="349">
        <v>43930</v>
      </c>
      <c r="R934" s="349"/>
      <c r="S934" s="211" t="str">
        <f t="shared" si="574"/>
        <v>YES</v>
      </c>
      <c r="T934" s="211" t="str">
        <f t="shared" si="575"/>
        <v>NO</v>
      </c>
      <c r="U934" s="211" t="str">
        <f t="shared" si="576"/>
        <v>NO</v>
      </c>
      <c r="V934" s="211" t="str">
        <f t="shared" si="577"/>
        <v>NO</v>
      </c>
      <c r="W934" s="211" t="str">
        <f t="shared" si="578"/>
        <v>NO</v>
      </c>
      <c r="X934" s="211">
        <v>0</v>
      </c>
      <c r="Y934" s="211" t="s">
        <v>3277</v>
      </c>
      <c r="Z934" s="211" t="s">
        <v>3275</v>
      </c>
      <c r="AA934" s="211" t="s">
        <v>3319</v>
      </c>
      <c r="AB934" s="211" t="s">
        <v>3286</v>
      </c>
      <c r="AC934" s="211" t="s">
        <v>3286</v>
      </c>
      <c r="AD934" s="211" t="s">
        <v>3320</v>
      </c>
      <c r="AE934" s="211" t="str">
        <f t="shared" si="579"/>
        <v>2GNLTW</v>
      </c>
      <c r="AF934" s="211" t="str">
        <f t="shared" si="580"/>
        <v/>
      </c>
      <c r="AG934" s="211" t="str">
        <f t="shared" si="581"/>
        <v/>
      </c>
      <c r="AH934" s="211" t="str">
        <f t="shared" si="601"/>
        <v/>
      </c>
      <c r="AI934" s="211" t="str">
        <f t="shared" si="582"/>
        <v/>
      </c>
      <c r="AJ934" s="211" t="str">
        <f t="shared" si="583"/>
        <v/>
      </c>
      <c r="AK934" s="211" t="str">
        <f t="shared" si="584"/>
        <v/>
      </c>
      <c r="AL934" s="211" t="str">
        <f t="shared" si="585"/>
        <v/>
      </c>
      <c r="AM934" s="211" t="str">
        <f t="shared" si="586"/>
        <v/>
      </c>
      <c r="AN934" s="211" t="str">
        <f t="shared" si="587"/>
        <v>No</v>
      </c>
      <c r="AO934" s="211" t="str">
        <f t="shared" si="588"/>
        <v>Yes</v>
      </c>
      <c r="AP934" s="211" t="str">
        <f t="shared" si="589"/>
        <v>No</v>
      </c>
      <c r="AQ934" s="211" t="str">
        <f t="shared" si="590"/>
        <v/>
      </c>
      <c r="AR934" s="211" t="str">
        <f t="shared" si="591"/>
        <v/>
      </c>
      <c r="AS934" s="211" t="str">
        <f t="shared" si="592"/>
        <v/>
      </c>
      <c r="AT934" s="211" t="str">
        <f t="shared" si="593"/>
        <v/>
      </c>
      <c r="AU934" s="211" t="str">
        <f t="shared" si="594"/>
        <v/>
      </c>
      <c r="AV934" s="211" t="str">
        <f t="shared" si="595"/>
        <v/>
      </c>
      <c r="AW934" s="211" t="str">
        <f t="shared" si="596"/>
        <v/>
      </c>
      <c r="AX934" s="211" t="str">
        <f t="shared" si="599"/>
        <v>NO</v>
      </c>
      <c r="AY934" s="125" t="str">
        <f t="shared" si="600"/>
        <v/>
      </c>
    </row>
    <row r="935" spans="1:51" s="211" customFormat="1" x14ac:dyDescent="0.25">
      <c r="A935" s="211" t="s">
        <v>2786</v>
      </c>
      <c r="B935" s="211" t="s">
        <v>2786</v>
      </c>
      <c r="C935" s="211" t="str">
        <f t="shared" si="562"/>
        <v>2GNLTW_S2 - GSM Data with Two-Way Voice Software  Release 2 Panel</v>
      </c>
      <c r="D935" s="211" t="str">
        <f t="shared" si="563"/>
        <v>2GNLTW_S2 - Données GSM avec panneau de version 2 du logiciel vocal bidirectionnel</v>
      </c>
      <c r="E935" s="211" t="str">
        <f t="shared" si="564"/>
        <v/>
      </c>
      <c r="F935" s="211" t="str">
        <f t="shared" si="565"/>
        <v>Alarm Services with No Line - AlarmForce</v>
      </c>
      <c r="G935" s="211" t="str">
        <f t="shared" si="566"/>
        <v>Services d'alarme sans ligne - AlarmForce</v>
      </c>
      <c r="H935" s="211" t="str">
        <f t="shared" si="567"/>
        <v>2GNLTW_S2 - GSM Data with Two-Way Voice Software  Release 2 Panel</v>
      </c>
      <c r="I935" s="211" t="str">
        <f t="shared" si="597"/>
        <v>2GNLTW_S2 - Données GSM avec panneau de version 2 du logiciel vocal bidirectionnel</v>
      </c>
      <c r="J935" s="211" t="str">
        <f t="shared" si="568"/>
        <v/>
      </c>
      <c r="K935" s="211" t="str">
        <f t="shared" si="569"/>
        <v>2GNLTW</v>
      </c>
      <c r="L935" s="211" t="str">
        <f t="shared" si="598"/>
        <v>Inventory</v>
      </c>
      <c r="M935" s="211" t="str">
        <f t="shared" si="570"/>
        <v>NO</v>
      </c>
      <c r="N935" s="211" t="str">
        <f t="shared" si="571"/>
        <v>Product</v>
      </c>
      <c r="O935" s="211" t="str">
        <f t="shared" si="572"/>
        <v>Panel</v>
      </c>
      <c r="P935" s="211" t="str">
        <f t="shared" si="573"/>
        <v>One Time</v>
      </c>
      <c r="Q935" s="349">
        <v>43930</v>
      </c>
      <c r="R935" s="349"/>
      <c r="S935" s="211" t="str">
        <f t="shared" si="574"/>
        <v>YES</v>
      </c>
      <c r="T935" s="211" t="str">
        <f t="shared" si="575"/>
        <v>NO</v>
      </c>
      <c r="U935" s="211" t="str">
        <f t="shared" si="576"/>
        <v>NO</v>
      </c>
      <c r="V935" s="211" t="str">
        <f t="shared" si="577"/>
        <v>NO</v>
      </c>
      <c r="W935" s="211" t="str">
        <f t="shared" si="578"/>
        <v>NO</v>
      </c>
      <c r="X935" s="211">
        <v>0</v>
      </c>
      <c r="Y935" s="211" t="s">
        <v>3277</v>
      </c>
      <c r="Z935" s="211" t="s">
        <v>3275</v>
      </c>
      <c r="AA935" s="211" t="s">
        <v>3319</v>
      </c>
      <c r="AB935" s="211" t="s">
        <v>3286</v>
      </c>
      <c r="AC935" s="211" t="s">
        <v>3286</v>
      </c>
      <c r="AD935" s="211" t="s">
        <v>3320</v>
      </c>
      <c r="AE935" s="211" t="str">
        <f t="shared" si="579"/>
        <v>2GNLTW</v>
      </c>
      <c r="AF935" s="211" t="str">
        <f t="shared" si="580"/>
        <v/>
      </c>
      <c r="AG935" s="211" t="str">
        <f t="shared" si="581"/>
        <v/>
      </c>
      <c r="AH935" s="211" t="str">
        <f t="shared" si="601"/>
        <v/>
      </c>
      <c r="AI935" s="211" t="str">
        <f t="shared" si="582"/>
        <v/>
      </c>
      <c r="AJ935" s="211" t="str">
        <f t="shared" si="583"/>
        <v/>
      </c>
      <c r="AK935" s="211" t="str">
        <f t="shared" si="584"/>
        <v/>
      </c>
      <c r="AL935" s="211" t="str">
        <f t="shared" si="585"/>
        <v/>
      </c>
      <c r="AM935" s="211" t="str">
        <f t="shared" si="586"/>
        <v/>
      </c>
      <c r="AN935" s="211" t="str">
        <f t="shared" si="587"/>
        <v>No</v>
      </c>
      <c r="AO935" s="211" t="str">
        <f t="shared" si="588"/>
        <v>Yes</v>
      </c>
      <c r="AP935" s="211" t="str">
        <f t="shared" si="589"/>
        <v>No</v>
      </c>
      <c r="AQ935" s="211" t="str">
        <f t="shared" si="590"/>
        <v/>
      </c>
      <c r="AR935" s="211" t="str">
        <f t="shared" si="591"/>
        <v/>
      </c>
      <c r="AS935" s="211" t="str">
        <f t="shared" si="592"/>
        <v/>
      </c>
      <c r="AT935" s="211" t="str">
        <f t="shared" si="593"/>
        <v/>
      </c>
      <c r="AU935" s="211" t="str">
        <f t="shared" si="594"/>
        <v/>
      </c>
      <c r="AV935" s="211" t="str">
        <f t="shared" si="595"/>
        <v/>
      </c>
      <c r="AW935" s="211" t="str">
        <f t="shared" si="596"/>
        <v/>
      </c>
      <c r="AX935" s="211" t="str">
        <f t="shared" si="599"/>
        <v>NO</v>
      </c>
      <c r="AY935" s="125" t="str">
        <f t="shared" si="600"/>
        <v/>
      </c>
    </row>
    <row r="936" spans="1:51" s="211" customFormat="1" x14ac:dyDescent="0.25">
      <c r="A936" s="211" t="s">
        <v>2788</v>
      </c>
      <c r="B936" s="211" t="s">
        <v>2788</v>
      </c>
      <c r="C936" s="211" t="str">
        <f t="shared" si="562"/>
        <v>2GNLTW_S3 - GSM Data with Two-Way Voice Software  Release 3 Panel</v>
      </c>
      <c r="D936" s="211" t="str">
        <f t="shared" si="563"/>
        <v>2GNLTW_S3 - Données GSM avec panneau de version 3 du logiciel vocal bidirectionnel</v>
      </c>
      <c r="E936" s="211" t="str">
        <f t="shared" si="564"/>
        <v/>
      </c>
      <c r="F936" s="211" t="str">
        <f t="shared" si="565"/>
        <v>Alarm Services with No Line - AlarmForce</v>
      </c>
      <c r="G936" s="211" t="str">
        <f t="shared" si="566"/>
        <v>Services d'alarme sans ligne - AlarmForce</v>
      </c>
      <c r="H936" s="211" t="str">
        <f t="shared" si="567"/>
        <v>2GNLTW_S3 - GSM Data with Two-Way Voice Software  Release 3 Panel</v>
      </c>
      <c r="I936" s="211" t="str">
        <f t="shared" si="597"/>
        <v>2GNLTW_S3 - Données GSM avec panneau de version 3 du logiciel vocal bidirectionnel</v>
      </c>
      <c r="J936" s="211" t="str">
        <f t="shared" si="568"/>
        <v/>
      </c>
      <c r="K936" s="211" t="str">
        <f t="shared" si="569"/>
        <v>2GNLTW</v>
      </c>
      <c r="L936" s="211" t="str">
        <f t="shared" si="598"/>
        <v>Inventory</v>
      </c>
      <c r="M936" s="211" t="str">
        <f t="shared" si="570"/>
        <v>NO</v>
      </c>
      <c r="N936" s="211" t="str">
        <f t="shared" si="571"/>
        <v>Product</v>
      </c>
      <c r="O936" s="211" t="str">
        <f t="shared" si="572"/>
        <v>Panel</v>
      </c>
      <c r="P936" s="211" t="str">
        <f t="shared" si="573"/>
        <v>One Time</v>
      </c>
      <c r="Q936" s="349">
        <v>43930</v>
      </c>
      <c r="R936" s="349"/>
      <c r="S936" s="211" t="str">
        <f t="shared" si="574"/>
        <v>YES</v>
      </c>
      <c r="T936" s="211" t="str">
        <f t="shared" si="575"/>
        <v>NO</v>
      </c>
      <c r="U936" s="211" t="str">
        <f t="shared" si="576"/>
        <v>NO</v>
      </c>
      <c r="V936" s="211" t="str">
        <f t="shared" si="577"/>
        <v>NO</v>
      </c>
      <c r="W936" s="211" t="str">
        <f t="shared" si="578"/>
        <v>NO</v>
      </c>
      <c r="X936" s="211">
        <v>0</v>
      </c>
      <c r="Y936" s="211" t="s">
        <v>3277</v>
      </c>
      <c r="Z936" s="211" t="s">
        <v>3275</v>
      </c>
      <c r="AA936" s="211" t="s">
        <v>3319</v>
      </c>
      <c r="AB936" s="211" t="s">
        <v>3286</v>
      </c>
      <c r="AC936" s="211" t="s">
        <v>3286</v>
      </c>
      <c r="AD936" s="211" t="s">
        <v>3320</v>
      </c>
      <c r="AE936" s="211" t="str">
        <f t="shared" si="579"/>
        <v>2GNLTW</v>
      </c>
      <c r="AF936" s="211" t="str">
        <f t="shared" si="580"/>
        <v/>
      </c>
      <c r="AG936" s="211" t="str">
        <f t="shared" si="581"/>
        <v/>
      </c>
      <c r="AH936" s="211" t="str">
        <f t="shared" si="601"/>
        <v/>
      </c>
      <c r="AI936" s="211" t="str">
        <f t="shared" si="582"/>
        <v/>
      </c>
      <c r="AJ936" s="211" t="str">
        <f t="shared" si="583"/>
        <v/>
      </c>
      <c r="AK936" s="211" t="str">
        <f t="shared" si="584"/>
        <v/>
      </c>
      <c r="AL936" s="211" t="str">
        <f t="shared" si="585"/>
        <v/>
      </c>
      <c r="AM936" s="211" t="str">
        <f t="shared" si="586"/>
        <v/>
      </c>
      <c r="AN936" s="211" t="str">
        <f t="shared" si="587"/>
        <v>No</v>
      </c>
      <c r="AO936" s="211" t="str">
        <f t="shared" si="588"/>
        <v>Yes</v>
      </c>
      <c r="AP936" s="211" t="str">
        <f t="shared" si="589"/>
        <v>No</v>
      </c>
      <c r="AQ936" s="211" t="str">
        <f t="shared" si="590"/>
        <v/>
      </c>
      <c r="AR936" s="211" t="str">
        <f t="shared" si="591"/>
        <v/>
      </c>
      <c r="AS936" s="211" t="str">
        <f t="shared" si="592"/>
        <v/>
      </c>
      <c r="AT936" s="211" t="str">
        <f t="shared" si="593"/>
        <v/>
      </c>
      <c r="AU936" s="211" t="str">
        <f t="shared" si="594"/>
        <v/>
      </c>
      <c r="AV936" s="211" t="str">
        <f t="shared" si="595"/>
        <v/>
      </c>
      <c r="AW936" s="211" t="str">
        <f t="shared" si="596"/>
        <v/>
      </c>
      <c r="AX936" s="211" t="str">
        <f t="shared" si="599"/>
        <v>NO</v>
      </c>
      <c r="AY936" s="125" t="str">
        <f t="shared" si="600"/>
        <v/>
      </c>
    </row>
    <row r="937" spans="1:51" s="211" customFormat="1" x14ac:dyDescent="0.25">
      <c r="A937" s="211" t="s">
        <v>2790</v>
      </c>
      <c r="B937" s="211" t="s">
        <v>2790</v>
      </c>
      <c r="C937" s="211" t="str">
        <f t="shared" si="562"/>
        <v>3G_S4H2 - 3GSM Hardware Release 2 Software Release 4</v>
      </c>
      <c r="D937" s="211" t="str">
        <f t="shared" si="563"/>
        <v>3G_S4H2 - 3GSM Logiciel 3GSM Version 2 du logiciel 4</v>
      </c>
      <c r="E937" s="211" t="str">
        <f t="shared" si="564"/>
        <v/>
      </c>
      <c r="F937" s="211" t="str">
        <f t="shared" si="565"/>
        <v>Alarm Services with No Line - AlarmForce</v>
      </c>
      <c r="G937" s="211" t="str">
        <f t="shared" si="566"/>
        <v>Services d'alarme sans ligne - AlarmForce</v>
      </c>
      <c r="H937" s="211" t="str">
        <f t="shared" si="567"/>
        <v>3G_S4H2 - 3GSM Hardware Release 2 Software Release 4</v>
      </c>
      <c r="I937" s="211" t="str">
        <f t="shared" si="597"/>
        <v>3G_S4H2 - 3GSM Logiciel 3GSM Version 2 du logiciel 4</v>
      </c>
      <c r="J937" s="211" t="str">
        <f t="shared" si="568"/>
        <v/>
      </c>
      <c r="K937" s="211" t="str">
        <f t="shared" si="569"/>
        <v>2GNLTW</v>
      </c>
      <c r="L937" s="211" t="str">
        <f t="shared" si="598"/>
        <v>Inventory</v>
      </c>
      <c r="M937" s="211" t="str">
        <f t="shared" si="570"/>
        <v>NO</v>
      </c>
      <c r="N937" s="211" t="str">
        <f t="shared" si="571"/>
        <v>Product</v>
      </c>
      <c r="O937" s="211" t="str">
        <f t="shared" si="572"/>
        <v>Misc</v>
      </c>
      <c r="P937" s="211" t="str">
        <f t="shared" si="573"/>
        <v>One Time</v>
      </c>
      <c r="Q937" s="349">
        <v>43930</v>
      </c>
      <c r="R937" s="349"/>
      <c r="S937" s="211" t="str">
        <f t="shared" si="574"/>
        <v>YES</v>
      </c>
      <c r="T937" s="211" t="str">
        <f t="shared" si="575"/>
        <v>NO</v>
      </c>
      <c r="U937" s="211" t="str">
        <f t="shared" si="576"/>
        <v>NO</v>
      </c>
      <c r="V937" s="211" t="str">
        <f t="shared" si="577"/>
        <v>NO</v>
      </c>
      <c r="W937" s="211" t="str">
        <f t="shared" si="578"/>
        <v>NO</v>
      </c>
      <c r="X937" s="211">
        <v>0</v>
      </c>
      <c r="Y937" s="211" t="s">
        <v>3277</v>
      </c>
      <c r="Z937" s="211" t="s">
        <v>3275</v>
      </c>
      <c r="AA937" s="211" t="s">
        <v>3319</v>
      </c>
      <c r="AB937" s="211" t="s">
        <v>3286</v>
      </c>
      <c r="AC937" s="211" t="s">
        <v>3286</v>
      </c>
      <c r="AD937" s="211" t="s">
        <v>3320</v>
      </c>
      <c r="AE937" s="211" t="str">
        <f t="shared" si="579"/>
        <v>Service</v>
      </c>
      <c r="AF937" s="211" t="str">
        <f t="shared" si="580"/>
        <v/>
      </c>
      <c r="AG937" s="211" t="str">
        <f t="shared" si="581"/>
        <v/>
      </c>
      <c r="AH937" s="211" t="str">
        <f t="shared" si="601"/>
        <v/>
      </c>
      <c r="AI937" s="211" t="str">
        <f t="shared" si="582"/>
        <v/>
      </c>
      <c r="AJ937" s="211" t="str">
        <f t="shared" si="583"/>
        <v/>
      </c>
      <c r="AK937" s="211" t="str">
        <f t="shared" si="584"/>
        <v/>
      </c>
      <c r="AL937" s="211" t="str">
        <f t="shared" si="585"/>
        <v/>
      </c>
      <c r="AM937" s="211" t="str">
        <f t="shared" si="586"/>
        <v/>
      </c>
      <c r="AN937" s="211" t="str">
        <f t="shared" si="587"/>
        <v>No</v>
      </c>
      <c r="AO937" s="211" t="str">
        <f t="shared" si="588"/>
        <v>Yes</v>
      </c>
      <c r="AP937" s="211" t="str">
        <f t="shared" si="589"/>
        <v>No</v>
      </c>
      <c r="AQ937" s="211" t="str">
        <f t="shared" si="590"/>
        <v/>
      </c>
      <c r="AR937" s="211" t="str">
        <f t="shared" si="591"/>
        <v/>
      </c>
      <c r="AS937" s="211" t="str">
        <f t="shared" si="592"/>
        <v/>
      </c>
      <c r="AT937" s="211" t="str">
        <f t="shared" si="593"/>
        <v/>
      </c>
      <c r="AU937" s="211" t="str">
        <f t="shared" si="594"/>
        <v/>
      </c>
      <c r="AV937" s="211" t="str">
        <f t="shared" si="595"/>
        <v/>
      </c>
      <c r="AW937" s="211" t="str">
        <f t="shared" si="596"/>
        <v/>
      </c>
      <c r="AX937" s="211" t="str">
        <f t="shared" si="599"/>
        <v>NO</v>
      </c>
      <c r="AY937" s="125" t="str">
        <f t="shared" si="600"/>
        <v/>
      </c>
    </row>
    <row r="938" spans="1:51" s="211" customFormat="1" x14ac:dyDescent="0.25">
      <c r="A938" s="211" t="s">
        <v>2792</v>
      </c>
      <c r="B938" s="211" t="s">
        <v>2792</v>
      </c>
      <c r="C938" s="211" t="str">
        <f t="shared" si="562"/>
        <v>3G_S5H2 - 3GSM Hardware Release 2 Software Release 5</v>
      </c>
      <c r="D938" s="211" t="str">
        <f t="shared" si="563"/>
        <v>3G_S5H2 - 3GSM Logiciel 3GSM Version 2 du logiciel 5</v>
      </c>
      <c r="E938" s="211" t="str">
        <f t="shared" si="564"/>
        <v/>
      </c>
      <c r="F938" s="211" t="str">
        <f t="shared" si="565"/>
        <v>Alarm Services with No Line - AlarmForce</v>
      </c>
      <c r="G938" s="211" t="str">
        <f t="shared" si="566"/>
        <v>Services d'alarme sans ligne - AlarmForce</v>
      </c>
      <c r="H938" s="211" t="str">
        <f t="shared" si="567"/>
        <v>3G_S5H2 - 3GSM Hardware Release 2 Software Release 5</v>
      </c>
      <c r="I938" s="211" t="str">
        <f t="shared" si="597"/>
        <v>3G_S5H2 - 3GSM Logiciel 3GSM Version 2 du logiciel 5</v>
      </c>
      <c r="J938" s="211" t="str">
        <f t="shared" si="568"/>
        <v/>
      </c>
      <c r="K938" s="211" t="str">
        <f t="shared" si="569"/>
        <v>2GNLTW</v>
      </c>
      <c r="L938" s="211" t="str">
        <f t="shared" si="598"/>
        <v>Inventory</v>
      </c>
      <c r="M938" s="211" t="str">
        <f t="shared" si="570"/>
        <v>NO</v>
      </c>
      <c r="N938" s="211" t="str">
        <f t="shared" si="571"/>
        <v>Product</v>
      </c>
      <c r="O938" s="211" t="str">
        <f t="shared" si="572"/>
        <v>Misc</v>
      </c>
      <c r="P938" s="211" t="str">
        <f t="shared" si="573"/>
        <v>One Time</v>
      </c>
      <c r="Q938" s="349">
        <v>43930</v>
      </c>
      <c r="R938" s="349"/>
      <c r="S938" s="211" t="str">
        <f t="shared" si="574"/>
        <v>YES</v>
      </c>
      <c r="T938" s="211" t="str">
        <f t="shared" si="575"/>
        <v>NO</v>
      </c>
      <c r="U938" s="211" t="str">
        <f t="shared" si="576"/>
        <v>NO</v>
      </c>
      <c r="V938" s="211" t="str">
        <f t="shared" si="577"/>
        <v>NO</v>
      </c>
      <c r="W938" s="211" t="str">
        <f t="shared" si="578"/>
        <v>NO</v>
      </c>
      <c r="X938" s="211">
        <v>0</v>
      </c>
      <c r="Y938" s="211" t="s">
        <v>3277</v>
      </c>
      <c r="Z938" s="211" t="s">
        <v>3275</v>
      </c>
      <c r="AA938" s="211" t="s">
        <v>3319</v>
      </c>
      <c r="AB938" s="211" t="s">
        <v>3286</v>
      </c>
      <c r="AC938" s="211" t="s">
        <v>3286</v>
      </c>
      <c r="AD938" s="211" t="s">
        <v>3320</v>
      </c>
      <c r="AE938" s="211" t="str">
        <f t="shared" si="579"/>
        <v>Service</v>
      </c>
      <c r="AF938" s="211" t="str">
        <f t="shared" si="580"/>
        <v/>
      </c>
      <c r="AG938" s="211" t="str">
        <f t="shared" si="581"/>
        <v/>
      </c>
      <c r="AH938" s="211" t="str">
        <f t="shared" si="601"/>
        <v/>
      </c>
      <c r="AI938" s="211" t="str">
        <f t="shared" si="582"/>
        <v/>
      </c>
      <c r="AJ938" s="211" t="str">
        <f t="shared" si="583"/>
        <v/>
      </c>
      <c r="AK938" s="211" t="str">
        <f t="shared" si="584"/>
        <v/>
      </c>
      <c r="AL938" s="211" t="str">
        <f t="shared" si="585"/>
        <v/>
      </c>
      <c r="AM938" s="211" t="str">
        <f t="shared" si="586"/>
        <v/>
      </c>
      <c r="AN938" s="211" t="str">
        <f t="shared" si="587"/>
        <v>No</v>
      </c>
      <c r="AO938" s="211" t="str">
        <f t="shared" si="588"/>
        <v>Yes</v>
      </c>
      <c r="AP938" s="211" t="str">
        <f t="shared" si="589"/>
        <v>No</v>
      </c>
      <c r="AQ938" s="211" t="str">
        <f t="shared" si="590"/>
        <v/>
      </c>
      <c r="AR938" s="211" t="str">
        <f t="shared" si="591"/>
        <v/>
      </c>
      <c r="AS938" s="211" t="str">
        <f t="shared" si="592"/>
        <v/>
      </c>
      <c r="AT938" s="211" t="str">
        <f t="shared" si="593"/>
        <v/>
      </c>
      <c r="AU938" s="211" t="str">
        <f t="shared" si="594"/>
        <v/>
      </c>
      <c r="AV938" s="211" t="str">
        <f t="shared" si="595"/>
        <v/>
      </c>
      <c r="AW938" s="211" t="str">
        <f t="shared" si="596"/>
        <v/>
      </c>
      <c r="AX938" s="211" t="str">
        <f t="shared" si="599"/>
        <v>NO</v>
      </c>
      <c r="AY938" s="125" t="str">
        <f t="shared" si="600"/>
        <v/>
      </c>
    </row>
    <row r="939" spans="1:51" s="211" customFormat="1" x14ac:dyDescent="0.25">
      <c r="A939" s="211" t="s">
        <v>2794</v>
      </c>
      <c r="B939" s="211" t="s">
        <v>2794</v>
      </c>
      <c r="C939" s="211" t="str">
        <f t="shared" si="562"/>
        <v>3G_S6H2 - 3GSM Hardware Release 2 Software Release 6</v>
      </c>
      <c r="D939" s="211" t="str">
        <f t="shared" si="563"/>
        <v>3G_S6H2 - 3GSM Logiciel 3GSM Version 2 du logiciel 6</v>
      </c>
      <c r="E939" s="211" t="str">
        <f t="shared" si="564"/>
        <v/>
      </c>
      <c r="F939" s="211" t="str">
        <f t="shared" si="565"/>
        <v>Alarm Services with No Line - AlarmForce</v>
      </c>
      <c r="G939" s="211" t="str">
        <f t="shared" si="566"/>
        <v>Services d'alarme sans ligne - AlarmForce</v>
      </c>
      <c r="H939" s="211" t="str">
        <f t="shared" si="567"/>
        <v>3G_S6H2 - 3GSM Hardware Release 2 Software Release 6</v>
      </c>
      <c r="I939" s="211" t="str">
        <f t="shared" si="597"/>
        <v>3G_S6H2 - 3GSM Logiciel 3GSM Version 2 du logiciel 6</v>
      </c>
      <c r="J939" s="211" t="str">
        <f t="shared" si="568"/>
        <v/>
      </c>
      <c r="K939" s="211" t="str">
        <f t="shared" si="569"/>
        <v>2GNLTW</v>
      </c>
      <c r="L939" s="211" t="str">
        <f t="shared" si="598"/>
        <v>Inventory</v>
      </c>
      <c r="M939" s="211" t="str">
        <f t="shared" si="570"/>
        <v>NO</v>
      </c>
      <c r="N939" s="211" t="str">
        <f t="shared" si="571"/>
        <v>Product</v>
      </c>
      <c r="O939" s="211" t="str">
        <f t="shared" si="572"/>
        <v>Misc</v>
      </c>
      <c r="P939" s="211" t="str">
        <f t="shared" si="573"/>
        <v>One Time</v>
      </c>
      <c r="Q939" s="349">
        <v>43930</v>
      </c>
      <c r="R939" s="349"/>
      <c r="S939" s="211" t="str">
        <f t="shared" si="574"/>
        <v>YES</v>
      </c>
      <c r="T939" s="211" t="str">
        <f t="shared" si="575"/>
        <v>NO</v>
      </c>
      <c r="U939" s="211" t="str">
        <f t="shared" si="576"/>
        <v>NO</v>
      </c>
      <c r="V939" s="211" t="str">
        <f t="shared" si="577"/>
        <v>NO</v>
      </c>
      <c r="W939" s="211" t="str">
        <f t="shared" si="578"/>
        <v>NO</v>
      </c>
      <c r="X939" s="211">
        <v>0</v>
      </c>
      <c r="Y939" s="211" t="s">
        <v>3277</v>
      </c>
      <c r="Z939" s="211" t="s">
        <v>3275</v>
      </c>
      <c r="AA939" s="211" t="s">
        <v>3319</v>
      </c>
      <c r="AB939" s="211" t="s">
        <v>3286</v>
      </c>
      <c r="AC939" s="211" t="s">
        <v>3286</v>
      </c>
      <c r="AD939" s="211" t="s">
        <v>3320</v>
      </c>
      <c r="AE939" s="211" t="str">
        <f t="shared" si="579"/>
        <v>Service</v>
      </c>
      <c r="AF939" s="211" t="str">
        <f t="shared" si="580"/>
        <v/>
      </c>
      <c r="AG939" s="211" t="str">
        <f t="shared" si="581"/>
        <v/>
      </c>
      <c r="AH939" s="211" t="str">
        <f t="shared" si="601"/>
        <v/>
      </c>
      <c r="AI939" s="211" t="str">
        <f t="shared" si="582"/>
        <v/>
      </c>
      <c r="AJ939" s="211" t="str">
        <f t="shared" si="583"/>
        <v/>
      </c>
      <c r="AK939" s="211" t="str">
        <f t="shared" si="584"/>
        <v/>
      </c>
      <c r="AL939" s="211" t="str">
        <f t="shared" si="585"/>
        <v/>
      </c>
      <c r="AM939" s="211" t="str">
        <f t="shared" si="586"/>
        <v/>
      </c>
      <c r="AN939" s="211" t="str">
        <f t="shared" si="587"/>
        <v>No</v>
      </c>
      <c r="AO939" s="211" t="str">
        <f t="shared" si="588"/>
        <v>Yes</v>
      </c>
      <c r="AP939" s="211" t="str">
        <f t="shared" si="589"/>
        <v>No</v>
      </c>
      <c r="AQ939" s="211" t="str">
        <f t="shared" si="590"/>
        <v/>
      </c>
      <c r="AR939" s="211" t="str">
        <f t="shared" si="591"/>
        <v/>
      </c>
      <c r="AS939" s="211" t="str">
        <f t="shared" si="592"/>
        <v/>
      </c>
      <c r="AT939" s="211" t="str">
        <f t="shared" si="593"/>
        <v/>
      </c>
      <c r="AU939" s="211" t="str">
        <f t="shared" si="594"/>
        <v/>
      </c>
      <c r="AV939" s="211" t="str">
        <f t="shared" si="595"/>
        <v/>
      </c>
      <c r="AW939" s="211" t="str">
        <f t="shared" si="596"/>
        <v/>
      </c>
      <c r="AX939" s="211" t="str">
        <f t="shared" si="599"/>
        <v>NO</v>
      </c>
      <c r="AY939" s="125" t="str">
        <f t="shared" si="600"/>
        <v/>
      </c>
    </row>
    <row r="940" spans="1:51" s="211" customFormat="1" x14ac:dyDescent="0.25">
      <c r="A940" s="211" t="s">
        <v>2796</v>
      </c>
      <c r="B940" s="211" t="s">
        <v>2796</v>
      </c>
      <c r="C940" s="211" t="str">
        <f t="shared" si="562"/>
        <v>3G_S7H2 - 3GSM Hardware Release 2 Software Release 7</v>
      </c>
      <c r="D940" s="211" t="str">
        <f t="shared" si="563"/>
        <v>3G_S7H2 - 3GSM Logiciel 3GSM Version 2 du logiciel 7</v>
      </c>
      <c r="E940" s="211" t="str">
        <f t="shared" si="564"/>
        <v/>
      </c>
      <c r="F940" s="211" t="str">
        <f t="shared" si="565"/>
        <v>Alarm Services with No Line - AlarmForce</v>
      </c>
      <c r="G940" s="211" t="str">
        <f t="shared" si="566"/>
        <v>Services d'alarme sans ligne - AlarmForce</v>
      </c>
      <c r="H940" s="211" t="str">
        <f t="shared" si="567"/>
        <v>3G_S7H2 - 3GSM Hardware Release 2 Software Release 7</v>
      </c>
      <c r="I940" s="211" t="str">
        <f t="shared" si="597"/>
        <v>3G_S7H2 - 3GSM Logiciel 3GSM Version 2 du logiciel 7</v>
      </c>
      <c r="J940" s="211" t="str">
        <f t="shared" si="568"/>
        <v/>
      </c>
      <c r="K940" s="211" t="str">
        <f t="shared" si="569"/>
        <v>2GNLTW</v>
      </c>
      <c r="L940" s="211" t="str">
        <f t="shared" si="598"/>
        <v>Inventory</v>
      </c>
      <c r="M940" s="211" t="str">
        <f t="shared" si="570"/>
        <v>NO</v>
      </c>
      <c r="N940" s="211" t="str">
        <f t="shared" si="571"/>
        <v>Product</v>
      </c>
      <c r="O940" s="211" t="str">
        <f t="shared" si="572"/>
        <v>Misc</v>
      </c>
      <c r="P940" s="211" t="str">
        <f t="shared" si="573"/>
        <v>One Time</v>
      </c>
      <c r="Q940" s="349">
        <v>43930</v>
      </c>
      <c r="R940" s="349"/>
      <c r="S940" s="211" t="str">
        <f t="shared" si="574"/>
        <v>YES</v>
      </c>
      <c r="T940" s="211" t="str">
        <f t="shared" si="575"/>
        <v>NO</v>
      </c>
      <c r="U940" s="211" t="str">
        <f t="shared" si="576"/>
        <v>NO</v>
      </c>
      <c r="V940" s="211" t="str">
        <f t="shared" si="577"/>
        <v>NO</v>
      </c>
      <c r="W940" s="211" t="str">
        <f t="shared" si="578"/>
        <v>NO</v>
      </c>
      <c r="X940" s="211">
        <v>0</v>
      </c>
      <c r="Y940" s="211" t="s">
        <v>3277</v>
      </c>
      <c r="Z940" s="211" t="s">
        <v>3275</v>
      </c>
      <c r="AA940" s="211" t="s">
        <v>3319</v>
      </c>
      <c r="AB940" s="211" t="s">
        <v>3286</v>
      </c>
      <c r="AC940" s="211" t="s">
        <v>3286</v>
      </c>
      <c r="AD940" s="211" t="s">
        <v>3320</v>
      </c>
      <c r="AE940" s="211" t="str">
        <f t="shared" si="579"/>
        <v>Service</v>
      </c>
      <c r="AF940" s="211" t="str">
        <f t="shared" si="580"/>
        <v/>
      </c>
      <c r="AG940" s="211" t="str">
        <f t="shared" si="581"/>
        <v/>
      </c>
      <c r="AH940" s="211" t="str">
        <f t="shared" si="601"/>
        <v/>
      </c>
      <c r="AI940" s="211" t="str">
        <f t="shared" si="582"/>
        <v/>
      </c>
      <c r="AJ940" s="211" t="str">
        <f t="shared" si="583"/>
        <v/>
      </c>
      <c r="AK940" s="211" t="str">
        <f t="shared" si="584"/>
        <v/>
      </c>
      <c r="AL940" s="211" t="str">
        <f t="shared" si="585"/>
        <v/>
      </c>
      <c r="AM940" s="211" t="str">
        <f t="shared" si="586"/>
        <v/>
      </c>
      <c r="AN940" s="211" t="str">
        <f t="shared" si="587"/>
        <v>No</v>
      </c>
      <c r="AO940" s="211" t="str">
        <f t="shared" si="588"/>
        <v>Yes</v>
      </c>
      <c r="AP940" s="211" t="str">
        <f t="shared" si="589"/>
        <v>No</v>
      </c>
      <c r="AQ940" s="211" t="str">
        <f t="shared" si="590"/>
        <v/>
      </c>
      <c r="AR940" s="211" t="str">
        <f t="shared" si="591"/>
        <v/>
      </c>
      <c r="AS940" s="211" t="str">
        <f t="shared" si="592"/>
        <v/>
      </c>
      <c r="AT940" s="211" t="str">
        <f t="shared" si="593"/>
        <v/>
      </c>
      <c r="AU940" s="211" t="str">
        <f t="shared" si="594"/>
        <v/>
      </c>
      <c r="AV940" s="211" t="str">
        <f t="shared" si="595"/>
        <v/>
      </c>
      <c r="AW940" s="211" t="str">
        <f t="shared" si="596"/>
        <v/>
      </c>
      <c r="AX940" s="211" t="str">
        <f t="shared" si="599"/>
        <v>NO</v>
      </c>
      <c r="AY940" s="125" t="str">
        <f t="shared" si="600"/>
        <v/>
      </c>
    </row>
    <row r="941" spans="1:51" s="211" customFormat="1" x14ac:dyDescent="0.25">
      <c r="A941" s="211" t="s">
        <v>2798</v>
      </c>
      <c r="B941" s="211" t="s">
        <v>2798</v>
      </c>
      <c r="C941" s="211" t="str">
        <f t="shared" si="562"/>
        <v>3G_S8H2 - 3GSM Hardware Release 2 Software Release 8</v>
      </c>
      <c r="D941" s="211" t="str">
        <f t="shared" si="563"/>
        <v>3G_S8H2 - 3GSM Logiciel 3GSM Version 2 du logiciel 8</v>
      </c>
      <c r="E941" s="211" t="str">
        <f t="shared" si="564"/>
        <v/>
      </c>
      <c r="F941" s="211" t="str">
        <f t="shared" si="565"/>
        <v>Alarm Services with No Line - AlarmForce</v>
      </c>
      <c r="G941" s="211" t="str">
        <f t="shared" si="566"/>
        <v>Services d'alarme sans ligne - AlarmForce</v>
      </c>
      <c r="H941" s="211" t="str">
        <f t="shared" si="567"/>
        <v>3G_S8H2 - 3GSM Hardware Release 2 Software Release 8</v>
      </c>
      <c r="I941" s="211" t="str">
        <f t="shared" si="597"/>
        <v>3G_S8H2 - 3GSM Logiciel 3GSM Version 2 du logiciel 8</v>
      </c>
      <c r="J941" s="211" t="str">
        <f t="shared" si="568"/>
        <v/>
      </c>
      <c r="K941" s="211" t="str">
        <f t="shared" si="569"/>
        <v>2GNLTW</v>
      </c>
      <c r="L941" s="211" t="str">
        <f t="shared" si="598"/>
        <v>Inventory</v>
      </c>
      <c r="M941" s="211" t="str">
        <f t="shared" si="570"/>
        <v>NO</v>
      </c>
      <c r="N941" s="211" t="str">
        <f t="shared" si="571"/>
        <v>Product</v>
      </c>
      <c r="O941" s="211" t="str">
        <f t="shared" si="572"/>
        <v>Misc</v>
      </c>
      <c r="P941" s="211" t="str">
        <f t="shared" si="573"/>
        <v>One Time</v>
      </c>
      <c r="Q941" s="349">
        <v>43930</v>
      </c>
      <c r="R941" s="349"/>
      <c r="S941" s="211" t="str">
        <f t="shared" si="574"/>
        <v>YES</v>
      </c>
      <c r="T941" s="211" t="str">
        <f t="shared" si="575"/>
        <v>NO</v>
      </c>
      <c r="U941" s="211" t="str">
        <f t="shared" si="576"/>
        <v>NO</v>
      </c>
      <c r="V941" s="211" t="str">
        <f t="shared" si="577"/>
        <v>NO</v>
      </c>
      <c r="W941" s="211" t="str">
        <f t="shared" si="578"/>
        <v>NO</v>
      </c>
      <c r="X941" s="211">
        <v>0</v>
      </c>
      <c r="Y941" s="211" t="s">
        <v>3277</v>
      </c>
      <c r="Z941" s="211" t="s">
        <v>3275</v>
      </c>
      <c r="AA941" s="211" t="s">
        <v>3319</v>
      </c>
      <c r="AB941" s="211" t="s">
        <v>3286</v>
      </c>
      <c r="AC941" s="211" t="s">
        <v>3286</v>
      </c>
      <c r="AD941" s="211" t="s">
        <v>3320</v>
      </c>
      <c r="AE941" s="211" t="str">
        <f t="shared" si="579"/>
        <v>Service</v>
      </c>
      <c r="AF941" s="211" t="str">
        <f t="shared" si="580"/>
        <v/>
      </c>
      <c r="AG941" s="211" t="str">
        <f t="shared" si="581"/>
        <v/>
      </c>
      <c r="AH941" s="211" t="str">
        <f t="shared" si="601"/>
        <v/>
      </c>
      <c r="AI941" s="211" t="str">
        <f t="shared" si="582"/>
        <v/>
      </c>
      <c r="AJ941" s="211" t="str">
        <f t="shared" si="583"/>
        <v/>
      </c>
      <c r="AK941" s="211" t="str">
        <f t="shared" si="584"/>
        <v/>
      </c>
      <c r="AL941" s="211" t="str">
        <f t="shared" si="585"/>
        <v/>
      </c>
      <c r="AM941" s="211" t="str">
        <f t="shared" si="586"/>
        <v/>
      </c>
      <c r="AN941" s="211" t="str">
        <f t="shared" si="587"/>
        <v>No</v>
      </c>
      <c r="AO941" s="211" t="str">
        <f t="shared" si="588"/>
        <v>Yes</v>
      </c>
      <c r="AP941" s="211" t="str">
        <f t="shared" si="589"/>
        <v>No</v>
      </c>
      <c r="AQ941" s="211" t="str">
        <f t="shared" si="590"/>
        <v/>
      </c>
      <c r="AR941" s="211" t="str">
        <f t="shared" si="591"/>
        <v/>
      </c>
      <c r="AS941" s="211" t="str">
        <f t="shared" si="592"/>
        <v/>
      </c>
      <c r="AT941" s="211" t="str">
        <f t="shared" si="593"/>
        <v/>
      </c>
      <c r="AU941" s="211" t="str">
        <f t="shared" si="594"/>
        <v/>
      </c>
      <c r="AV941" s="211" t="str">
        <f t="shared" si="595"/>
        <v/>
      </c>
      <c r="AW941" s="211" t="str">
        <f t="shared" si="596"/>
        <v/>
      </c>
      <c r="AX941" s="211" t="str">
        <f t="shared" si="599"/>
        <v>NO</v>
      </c>
      <c r="AY941" s="125" t="str">
        <f t="shared" si="600"/>
        <v/>
      </c>
    </row>
    <row r="942" spans="1:51" s="211" customFormat="1" x14ac:dyDescent="0.25">
      <c r="A942" s="211" t="s">
        <v>2800</v>
      </c>
      <c r="B942" s="211" t="s">
        <v>2800</v>
      </c>
      <c r="C942" s="211" t="str">
        <f t="shared" si="562"/>
        <v>3G_S9H2 - 3GSM Hardware Release 2 Software Release 9</v>
      </c>
      <c r="D942" s="211" t="str">
        <f t="shared" si="563"/>
        <v>3G_S9H2 - 3GSM Logiciel 3GSM Version 2 du logiciel 9</v>
      </c>
      <c r="E942" s="211" t="str">
        <f t="shared" si="564"/>
        <v/>
      </c>
      <c r="F942" s="211" t="str">
        <f t="shared" si="565"/>
        <v>Alarm Services with No Line - AlarmForce</v>
      </c>
      <c r="G942" s="211" t="str">
        <f t="shared" si="566"/>
        <v>Services d'alarme sans ligne - AlarmForce</v>
      </c>
      <c r="H942" s="211" t="str">
        <f t="shared" si="567"/>
        <v>3G_S9H2 - 3GSM Hardware Release 2 Software Release 9</v>
      </c>
      <c r="I942" s="211" t="str">
        <f t="shared" si="597"/>
        <v>3G_S9H2 - 3GSM Logiciel 3GSM Version 2 du logiciel 9</v>
      </c>
      <c r="J942" s="211" t="str">
        <f t="shared" si="568"/>
        <v/>
      </c>
      <c r="K942" s="211" t="str">
        <f t="shared" si="569"/>
        <v>2GNLTW</v>
      </c>
      <c r="L942" s="211" t="str">
        <f t="shared" si="598"/>
        <v>Inventory</v>
      </c>
      <c r="M942" s="211" t="str">
        <f t="shared" si="570"/>
        <v>NO</v>
      </c>
      <c r="N942" s="211" t="str">
        <f t="shared" si="571"/>
        <v>Product</v>
      </c>
      <c r="O942" s="211" t="str">
        <f t="shared" si="572"/>
        <v>Misc</v>
      </c>
      <c r="P942" s="211" t="str">
        <f t="shared" si="573"/>
        <v>One Time</v>
      </c>
      <c r="Q942" s="349">
        <v>43930</v>
      </c>
      <c r="R942" s="349"/>
      <c r="S942" s="211" t="str">
        <f t="shared" si="574"/>
        <v>YES</v>
      </c>
      <c r="T942" s="211" t="str">
        <f t="shared" si="575"/>
        <v>NO</v>
      </c>
      <c r="U942" s="211" t="str">
        <f t="shared" si="576"/>
        <v>NO</v>
      </c>
      <c r="V942" s="211" t="str">
        <f t="shared" si="577"/>
        <v>NO</v>
      </c>
      <c r="W942" s="211" t="str">
        <f t="shared" si="578"/>
        <v>NO</v>
      </c>
      <c r="X942" s="211">
        <v>0</v>
      </c>
      <c r="Y942" s="211" t="s">
        <v>3277</v>
      </c>
      <c r="Z942" s="211" t="s">
        <v>3275</v>
      </c>
      <c r="AA942" s="211" t="s">
        <v>3319</v>
      </c>
      <c r="AB942" s="211" t="s">
        <v>3286</v>
      </c>
      <c r="AC942" s="211" t="s">
        <v>3286</v>
      </c>
      <c r="AD942" s="211" t="s">
        <v>3320</v>
      </c>
      <c r="AE942" s="211" t="str">
        <f t="shared" si="579"/>
        <v>Service</v>
      </c>
      <c r="AF942" s="211" t="str">
        <f t="shared" si="580"/>
        <v/>
      </c>
      <c r="AG942" s="211" t="str">
        <f t="shared" si="581"/>
        <v/>
      </c>
      <c r="AH942" s="211" t="str">
        <f t="shared" si="601"/>
        <v/>
      </c>
      <c r="AI942" s="211" t="str">
        <f t="shared" si="582"/>
        <v/>
      </c>
      <c r="AJ942" s="211" t="str">
        <f t="shared" si="583"/>
        <v/>
      </c>
      <c r="AK942" s="211" t="str">
        <f t="shared" si="584"/>
        <v/>
      </c>
      <c r="AL942" s="211" t="str">
        <f t="shared" si="585"/>
        <v/>
      </c>
      <c r="AM942" s="211" t="str">
        <f t="shared" si="586"/>
        <v/>
      </c>
      <c r="AN942" s="211" t="str">
        <f t="shared" si="587"/>
        <v>No</v>
      </c>
      <c r="AO942" s="211" t="str">
        <f t="shared" si="588"/>
        <v>Yes</v>
      </c>
      <c r="AP942" s="211" t="str">
        <f t="shared" si="589"/>
        <v>No</v>
      </c>
      <c r="AQ942" s="211" t="str">
        <f t="shared" si="590"/>
        <v/>
      </c>
      <c r="AR942" s="211" t="str">
        <f t="shared" si="591"/>
        <v/>
      </c>
      <c r="AS942" s="211" t="str">
        <f t="shared" si="592"/>
        <v/>
      </c>
      <c r="AT942" s="211" t="str">
        <f t="shared" si="593"/>
        <v/>
      </c>
      <c r="AU942" s="211" t="str">
        <f t="shared" si="594"/>
        <v/>
      </c>
      <c r="AV942" s="211" t="str">
        <f t="shared" si="595"/>
        <v/>
      </c>
      <c r="AW942" s="211" t="str">
        <f t="shared" si="596"/>
        <v/>
      </c>
      <c r="AX942" s="211" t="str">
        <f t="shared" si="599"/>
        <v>NO</v>
      </c>
      <c r="AY942" s="125" t="str">
        <f t="shared" si="600"/>
        <v/>
      </c>
    </row>
    <row r="943" spans="1:51" s="211" customFormat="1" x14ac:dyDescent="0.25">
      <c r="A943" s="211" t="s">
        <v>2802</v>
      </c>
      <c r="B943" s="211" t="s">
        <v>2802</v>
      </c>
      <c r="C943" s="211" t="str">
        <f t="shared" si="562"/>
        <v>3G_S9H3 - 3GSM Hardware Release 3 Software Release 9</v>
      </c>
      <c r="D943" s="211" t="str">
        <f t="shared" si="563"/>
        <v>3G_S9H3 - 3GSM Logiciel 3GSM Version 3 du logiciel 9</v>
      </c>
      <c r="E943" s="211" t="str">
        <f t="shared" si="564"/>
        <v/>
      </c>
      <c r="F943" s="211" t="str">
        <f t="shared" si="565"/>
        <v>Alarm Services with No Line - AlarmForce</v>
      </c>
      <c r="G943" s="211" t="str">
        <f t="shared" si="566"/>
        <v>Services d'alarme sans ligne - AlarmForce</v>
      </c>
      <c r="H943" s="211" t="str">
        <f t="shared" si="567"/>
        <v>3G_S9H3 - 3GSM Hardware Release 3 Software Release 9</v>
      </c>
      <c r="I943" s="211" t="str">
        <f t="shared" si="597"/>
        <v>3G_S9H3 - 3GSM Logiciel 3GSM Version 3 du logiciel 9</v>
      </c>
      <c r="J943" s="211" t="str">
        <f t="shared" si="568"/>
        <v/>
      </c>
      <c r="K943" s="211" t="str">
        <f t="shared" si="569"/>
        <v>2GNLTW</v>
      </c>
      <c r="L943" s="211" t="str">
        <f t="shared" si="598"/>
        <v>Inventory</v>
      </c>
      <c r="M943" s="211" t="str">
        <f t="shared" si="570"/>
        <v>NO</v>
      </c>
      <c r="N943" s="211" t="str">
        <f t="shared" si="571"/>
        <v>Product</v>
      </c>
      <c r="O943" s="211" t="str">
        <f t="shared" si="572"/>
        <v>Misc</v>
      </c>
      <c r="P943" s="211" t="str">
        <f t="shared" si="573"/>
        <v>One Time</v>
      </c>
      <c r="Q943" s="349">
        <v>43930</v>
      </c>
      <c r="R943" s="349"/>
      <c r="S943" s="211" t="str">
        <f t="shared" si="574"/>
        <v>YES</v>
      </c>
      <c r="T943" s="211" t="str">
        <f t="shared" si="575"/>
        <v>NO</v>
      </c>
      <c r="U943" s="211" t="str">
        <f t="shared" si="576"/>
        <v>NO</v>
      </c>
      <c r="V943" s="211" t="str">
        <f t="shared" si="577"/>
        <v>NO</v>
      </c>
      <c r="W943" s="211" t="str">
        <f t="shared" si="578"/>
        <v>NO</v>
      </c>
      <c r="X943" s="211">
        <v>0</v>
      </c>
      <c r="Y943" s="211" t="s">
        <v>3277</v>
      </c>
      <c r="Z943" s="211" t="s">
        <v>3275</v>
      </c>
      <c r="AA943" s="211" t="s">
        <v>3319</v>
      </c>
      <c r="AB943" s="211" t="s">
        <v>3286</v>
      </c>
      <c r="AC943" s="211" t="s">
        <v>3286</v>
      </c>
      <c r="AD943" s="211" t="s">
        <v>3320</v>
      </c>
      <c r="AE943" s="211" t="str">
        <f t="shared" si="579"/>
        <v>Service</v>
      </c>
      <c r="AF943" s="211" t="str">
        <f t="shared" si="580"/>
        <v/>
      </c>
      <c r="AG943" s="211" t="str">
        <f t="shared" si="581"/>
        <v/>
      </c>
      <c r="AH943" s="211" t="str">
        <f t="shared" si="601"/>
        <v/>
      </c>
      <c r="AI943" s="211" t="str">
        <f t="shared" si="582"/>
        <v/>
      </c>
      <c r="AJ943" s="211" t="str">
        <f t="shared" si="583"/>
        <v/>
      </c>
      <c r="AK943" s="211" t="str">
        <f t="shared" si="584"/>
        <v/>
      </c>
      <c r="AL943" s="211" t="str">
        <f t="shared" si="585"/>
        <v/>
      </c>
      <c r="AM943" s="211" t="str">
        <f t="shared" si="586"/>
        <v/>
      </c>
      <c r="AN943" s="211" t="str">
        <f t="shared" si="587"/>
        <v>No</v>
      </c>
      <c r="AO943" s="211" t="str">
        <f t="shared" si="588"/>
        <v>Yes</v>
      </c>
      <c r="AP943" s="211" t="str">
        <f t="shared" si="589"/>
        <v>No</v>
      </c>
      <c r="AQ943" s="211" t="str">
        <f t="shared" si="590"/>
        <v/>
      </c>
      <c r="AR943" s="211" t="str">
        <f t="shared" si="591"/>
        <v/>
      </c>
      <c r="AS943" s="211" t="str">
        <f t="shared" si="592"/>
        <v/>
      </c>
      <c r="AT943" s="211" t="str">
        <f t="shared" si="593"/>
        <v/>
      </c>
      <c r="AU943" s="211" t="str">
        <f t="shared" si="594"/>
        <v/>
      </c>
      <c r="AV943" s="211" t="str">
        <f t="shared" si="595"/>
        <v/>
      </c>
      <c r="AW943" s="211" t="str">
        <f t="shared" si="596"/>
        <v/>
      </c>
      <c r="AX943" s="211" t="str">
        <f t="shared" si="599"/>
        <v>NO</v>
      </c>
      <c r="AY943" s="125" t="str">
        <f t="shared" si="600"/>
        <v/>
      </c>
    </row>
    <row r="944" spans="1:51" s="211" customFormat="1" x14ac:dyDescent="0.25">
      <c r="A944" s="211" t="s">
        <v>2804</v>
      </c>
      <c r="B944" s="211" t="s">
        <v>2804</v>
      </c>
      <c r="C944" s="211" t="str">
        <f t="shared" si="562"/>
        <v>3G_SAH3 - 3GSM Hardware Release 3 Software Release 10</v>
      </c>
      <c r="D944" s="211" t="str">
        <f t="shared" si="563"/>
        <v>3G_SAH3 - 3GSM Logiciel 3GSM Version 3 du logiciel 10</v>
      </c>
      <c r="E944" s="211" t="str">
        <f t="shared" si="564"/>
        <v/>
      </c>
      <c r="F944" s="211" t="str">
        <f t="shared" si="565"/>
        <v>Alarm Services with No Line - AlarmForce</v>
      </c>
      <c r="G944" s="211" t="str">
        <f t="shared" si="566"/>
        <v>Services d'alarme sans ligne - AlarmForce</v>
      </c>
      <c r="H944" s="211" t="str">
        <f t="shared" si="567"/>
        <v>3G_SAH3 - 3GSM Hardware Release 3 Software Release 10</v>
      </c>
      <c r="I944" s="211" t="str">
        <f t="shared" si="597"/>
        <v>3G_SAH3 - 3GSM Logiciel 3GSM Version 3 du logiciel 10</v>
      </c>
      <c r="J944" s="211" t="str">
        <f t="shared" si="568"/>
        <v/>
      </c>
      <c r="K944" s="211" t="str">
        <f t="shared" si="569"/>
        <v>2GNLTW</v>
      </c>
      <c r="L944" s="211" t="str">
        <f t="shared" si="598"/>
        <v>Inventory</v>
      </c>
      <c r="M944" s="211" t="str">
        <f t="shared" si="570"/>
        <v>NO</v>
      </c>
      <c r="N944" s="211" t="str">
        <f t="shared" si="571"/>
        <v>Product</v>
      </c>
      <c r="O944" s="211" t="str">
        <f t="shared" si="572"/>
        <v>Misc</v>
      </c>
      <c r="P944" s="211" t="str">
        <f t="shared" si="573"/>
        <v>One Time</v>
      </c>
      <c r="Q944" s="349">
        <v>43930</v>
      </c>
      <c r="R944" s="349"/>
      <c r="S944" s="211" t="str">
        <f t="shared" si="574"/>
        <v>YES</v>
      </c>
      <c r="T944" s="211" t="str">
        <f t="shared" si="575"/>
        <v>NO</v>
      </c>
      <c r="U944" s="211" t="str">
        <f t="shared" si="576"/>
        <v>NO</v>
      </c>
      <c r="V944" s="211" t="str">
        <f t="shared" si="577"/>
        <v>NO</v>
      </c>
      <c r="W944" s="211" t="str">
        <f t="shared" si="578"/>
        <v>NO</v>
      </c>
      <c r="X944" s="211">
        <v>0</v>
      </c>
      <c r="Y944" s="211" t="s">
        <v>3277</v>
      </c>
      <c r="Z944" s="211" t="s">
        <v>3275</v>
      </c>
      <c r="AA944" s="211" t="s">
        <v>3319</v>
      </c>
      <c r="AB944" s="211" t="s">
        <v>3286</v>
      </c>
      <c r="AC944" s="211" t="s">
        <v>3286</v>
      </c>
      <c r="AD944" s="211" t="s">
        <v>3320</v>
      </c>
      <c r="AE944" s="211" t="str">
        <f t="shared" si="579"/>
        <v>Service</v>
      </c>
      <c r="AF944" s="211" t="str">
        <f t="shared" si="580"/>
        <v/>
      </c>
      <c r="AG944" s="211" t="str">
        <f t="shared" si="581"/>
        <v/>
      </c>
      <c r="AH944" s="211" t="str">
        <f t="shared" si="601"/>
        <v/>
      </c>
      <c r="AI944" s="211" t="str">
        <f t="shared" si="582"/>
        <v/>
      </c>
      <c r="AJ944" s="211" t="str">
        <f t="shared" si="583"/>
        <v/>
      </c>
      <c r="AK944" s="211" t="str">
        <f t="shared" si="584"/>
        <v/>
      </c>
      <c r="AL944" s="211" t="str">
        <f t="shared" si="585"/>
        <v/>
      </c>
      <c r="AM944" s="211" t="str">
        <f t="shared" si="586"/>
        <v/>
      </c>
      <c r="AN944" s="211" t="str">
        <f t="shared" si="587"/>
        <v>No</v>
      </c>
      <c r="AO944" s="211" t="str">
        <f t="shared" si="588"/>
        <v>Yes</v>
      </c>
      <c r="AP944" s="211" t="str">
        <f t="shared" si="589"/>
        <v>No</v>
      </c>
      <c r="AQ944" s="211" t="str">
        <f t="shared" si="590"/>
        <v/>
      </c>
      <c r="AR944" s="211" t="str">
        <f t="shared" si="591"/>
        <v/>
      </c>
      <c r="AS944" s="211" t="str">
        <f t="shared" si="592"/>
        <v/>
      </c>
      <c r="AT944" s="211" t="str">
        <f t="shared" si="593"/>
        <v/>
      </c>
      <c r="AU944" s="211" t="str">
        <f t="shared" si="594"/>
        <v/>
      </c>
      <c r="AV944" s="211" t="str">
        <f t="shared" si="595"/>
        <v/>
      </c>
      <c r="AW944" s="211" t="str">
        <f t="shared" si="596"/>
        <v/>
      </c>
      <c r="AX944" s="211" t="str">
        <f t="shared" si="599"/>
        <v>NO</v>
      </c>
      <c r="AY944" s="125" t="str">
        <f t="shared" si="600"/>
        <v/>
      </c>
    </row>
    <row r="945" spans="1:51" s="211" customFormat="1" x14ac:dyDescent="0.25">
      <c r="A945" s="211" t="s">
        <v>2806</v>
      </c>
      <c r="B945" s="211" t="s">
        <v>2806</v>
      </c>
      <c r="C945" s="211" t="str">
        <f t="shared" si="562"/>
        <v>3G_SBH3 - Panel 3GSM_HWRelease3_SWRelease11- For ONT Customers</v>
      </c>
      <c r="D945" s="211" t="str">
        <f t="shared" si="563"/>
        <v>Panneau 3GSM_HWRelease3_SWRelease11 - Pour les clients ONT</v>
      </c>
      <c r="E945" s="211" t="str">
        <f t="shared" si="564"/>
        <v/>
      </c>
      <c r="F945" s="211" t="str">
        <f t="shared" si="565"/>
        <v>Panel 3GSM_HWRelease3_SWRelease11- For ONT Customers</v>
      </c>
      <c r="G945" s="211" t="str">
        <f t="shared" si="566"/>
        <v>Panneau 3GSM_HWRelease3_SWRelease11 - Pour les clients ONT</v>
      </c>
      <c r="H945" s="211" t="str">
        <f t="shared" si="567"/>
        <v>3G_SBH3 - Panel 3GSM_HWRelease3_SWRelease11- For ONT Customers</v>
      </c>
      <c r="I945" s="211" t="str">
        <f t="shared" si="597"/>
        <v>Panneau 3GSM_HWRelease3_SWRelease11 - Pour les clients ONT</v>
      </c>
      <c r="J945" s="211" t="str">
        <f t="shared" si="568"/>
        <v/>
      </c>
      <c r="K945" s="211" t="str">
        <f t="shared" si="569"/>
        <v>3G_SBH3</v>
      </c>
      <c r="L945" s="211" t="str">
        <f t="shared" si="598"/>
        <v>Inventory</v>
      </c>
      <c r="M945" s="211" t="str">
        <f t="shared" si="570"/>
        <v>NO</v>
      </c>
      <c r="N945" s="211" t="str">
        <f t="shared" si="571"/>
        <v>Product</v>
      </c>
      <c r="O945" s="211" t="str">
        <f t="shared" si="572"/>
        <v>Misc</v>
      </c>
      <c r="P945" s="211" t="str">
        <f t="shared" si="573"/>
        <v>One Time</v>
      </c>
      <c r="Q945" s="349">
        <v>43930</v>
      </c>
      <c r="R945" s="349"/>
      <c r="S945" s="211" t="str">
        <f t="shared" si="574"/>
        <v>YES</v>
      </c>
      <c r="T945" s="211" t="str">
        <f t="shared" si="575"/>
        <v>NO</v>
      </c>
      <c r="U945" s="211" t="str">
        <f t="shared" si="576"/>
        <v>NO</v>
      </c>
      <c r="V945" s="211" t="str">
        <f t="shared" si="577"/>
        <v>NO</v>
      </c>
      <c r="W945" s="211" t="str">
        <f t="shared" si="578"/>
        <v>NO</v>
      </c>
      <c r="X945" s="211">
        <v>0</v>
      </c>
      <c r="Y945" s="211" t="s">
        <v>3277</v>
      </c>
      <c r="Z945" s="211" t="s">
        <v>3275</v>
      </c>
      <c r="AA945" s="211" t="s">
        <v>3319</v>
      </c>
      <c r="AB945" s="211" t="s">
        <v>3286</v>
      </c>
      <c r="AC945" s="211" t="s">
        <v>3286</v>
      </c>
      <c r="AD945" s="211" t="s">
        <v>3320</v>
      </c>
      <c r="AE945" s="211" t="str">
        <f t="shared" si="579"/>
        <v>3G_SBH3</v>
      </c>
      <c r="AF945" s="211" t="str">
        <f t="shared" si="580"/>
        <v>Service</v>
      </c>
      <c r="AG945" s="211" t="str">
        <f t="shared" si="581"/>
        <v/>
      </c>
      <c r="AH945" s="211" t="str">
        <f t="shared" si="601"/>
        <v/>
      </c>
      <c r="AI945" s="211" t="str">
        <f t="shared" si="582"/>
        <v/>
      </c>
      <c r="AJ945" s="211" t="str">
        <f t="shared" si="583"/>
        <v/>
      </c>
      <c r="AK945" s="211" t="str">
        <f t="shared" si="584"/>
        <v/>
      </c>
      <c r="AL945" s="211" t="str">
        <f t="shared" si="585"/>
        <v/>
      </c>
      <c r="AM945" s="211" t="str">
        <f t="shared" si="586"/>
        <v/>
      </c>
      <c r="AN945" s="211" t="str">
        <f t="shared" si="587"/>
        <v>No</v>
      </c>
      <c r="AO945" s="211" t="str">
        <f t="shared" si="588"/>
        <v>Yes</v>
      </c>
      <c r="AP945" s="211" t="str">
        <f t="shared" si="589"/>
        <v>No</v>
      </c>
      <c r="AQ945" s="211" t="str">
        <f t="shared" si="590"/>
        <v/>
      </c>
      <c r="AR945" s="211" t="str">
        <f t="shared" si="591"/>
        <v/>
      </c>
      <c r="AS945" s="211" t="str">
        <f t="shared" si="592"/>
        <v/>
      </c>
      <c r="AT945" s="211" t="str">
        <f t="shared" si="593"/>
        <v/>
      </c>
      <c r="AU945" s="211" t="str">
        <f t="shared" si="594"/>
        <v/>
      </c>
      <c r="AV945" s="211" t="str">
        <f t="shared" si="595"/>
        <v/>
      </c>
      <c r="AW945" s="211" t="str">
        <f t="shared" si="596"/>
        <v/>
      </c>
      <c r="AX945" s="211" t="str">
        <f t="shared" si="599"/>
        <v>NO</v>
      </c>
      <c r="AY945" s="125" t="str">
        <f t="shared" si="600"/>
        <v/>
      </c>
    </row>
    <row r="946" spans="1:51" s="211" customFormat="1" x14ac:dyDescent="0.25">
      <c r="A946" s="211" t="s">
        <v>2808</v>
      </c>
      <c r="B946" s="211" t="s">
        <v>2808</v>
      </c>
      <c r="C946" s="211" t="str">
        <f t="shared" si="562"/>
        <v>3G_SCH3 - Panel 3GSM_HWRelease3_SWRelease12 - QC Cust. Only</v>
      </c>
      <c r="D946" s="211" t="str">
        <f t="shared" si="563"/>
        <v>Panneau 3GSM_HWRelease3_SWRelease12 - QC Cust.</v>
      </c>
      <c r="E946" s="211" t="str">
        <f t="shared" si="564"/>
        <v/>
      </c>
      <c r="F946" s="211" t="str">
        <f t="shared" si="565"/>
        <v>Panel 3GSM_HWRelease3_SWRelease12 - QC Cust. Only</v>
      </c>
      <c r="G946" s="211" t="str">
        <f t="shared" si="566"/>
        <v>Panneau 3GSM_HWRelease3_SWRelease12 - QC Cust.</v>
      </c>
      <c r="H946" s="211" t="str">
        <f t="shared" si="567"/>
        <v>3G_SCH3 - Panel 3GSM_HWRelease3_SWRelease12 - QC Cust. Only</v>
      </c>
      <c r="I946" s="211" t="str">
        <f t="shared" si="597"/>
        <v>Panneau 3GSM_HWRelease3_SWRelease12 - QC Cust.</v>
      </c>
      <c r="J946" s="211" t="str">
        <f t="shared" si="568"/>
        <v/>
      </c>
      <c r="K946" s="211" t="str">
        <f t="shared" si="569"/>
        <v>3G_SCH3</v>
      </c>
      <c r="L946" s="211" t="str">
        <f t="shared" si="598"/>
        <v>Inventory</v>
      </c>
      <c r="M946" s="211" t="str">
        <f t="shared" si="570"/>
        <v>NO</v>
      </c>
      <c r="N946" s="211" t="str">
        <f t="shared" si="571"/>
        <v>Product</v>
      </c>
      <c r="O946" s="211" t="str">
        <f t="shared" si="572"/>
        <v>Misc</v>
      </c>
      <c r="P946" s="211" t="str">
        <f t="shared" si="573"/>
        <v>One Time</v>
      </c>
      <c r="Q946" s="349">
        <v>43930</v>
      </c>
      <c r="R946" s="349"/>
      <c r="S946" s="211" t="str">
        <f t="shared" si="574"/>
        <v>YES</v>
      </c>
      <c r="T946" s="211" t="str">
        <f t="shared" si="575"/>
        <v>NO</v>
      </c>
      <c r="U946" s="211" t="str">
        <f t="shared" si="576"/>
        <v>NO</v>
      </c>
      <c r="V946" s="211" t="str">
        <f t="shared" si="577"/>
        <v>NO</v>
      </c>
      <c r="W946" s="211" t="str">
        <f t="shared" si="578"/>
        <v>NO</v>
      </c>
      <c r="X946" s="211">
        <v>0</v>
      </c>
      <c r="Y946" s="211" t="s">
        <v>3277</v>
      </c>
      <c r="Z946" s="211" t="s">
        <v>3275</v>
      </c>
      <c r="AA946" s="211" t="s">
        <v>3319</v>
      </c>
      <c r="AB946" s="211" t="s">
        <v>3286</v>
      </c>
      <c r="AC946" s="211" t="s">
        <v>3286</v>
      </c>
      <c r="AD946" s="211" t="s">
        <v>3320</v>
      </c>
      <c r="AE946" s="211" t="str">
        <f t="shared" si="579"/>
        <v>3G_SCH3</v>
      </c>
      <c r="AF946" s="211" t="str">
        <f t="shared" si="580"/>
        <v>Service</v>
      </c>
      <c r="AG946" s="211" t="str">
        <f t="shared" si="581"/>
        <v/>
      </c>
      <c r="AH946" s="211" t="str">
        <f t="shared" si="601"/>
        <v/>
      </c>
      <c r="AI946" s="211" t="str">
        <f t="shared" si="582"/>
        <v/>
      </c>
      <c r="AJ946" s="211" t="str">
        <f t="shared" si="583"/>
        <v/>
      </c>
      <c r="AK946" s="211" t="str">
        <f t="shared" si="584"/>
        <v/>
      </c>
      <c r="AL946" s="211" t="str">
        <f t="shared" si="585"/>
        <v/>
      </c>
      <c r="AM946" s="211" t="str">
        <f t="shared" si="586"/>
        <v/>
      </c>
      <c r="AN946" s="211" t="str">
        <f t="shared" si="587"/>
        <v>No</v>
      </c>
      <c r="AO946" s="211" t="str">
        <f t="shared" si="588"/>
        <v>Yes</v>
      </c>
      <c r="AP946" s="211" t="str">
        <f t="shared" si="589"/>
        <v>No</v>
      </c>
      <c r="AQ946" s="211" t="str">
        <f t="shared" si="590"/>
        <v/>
      </c>
      <c r="AR946" s="211" t="str">
        <f t="shared" si="591"/>
        <v/>
      </c>
      <c r="AS946" s="211" t="str">
        <f t="shared" si="592"/>
        <v/>
      </c>
      <c r="AT946" s="211" t="str">
        <f t="shared" si="593"/>
        <v/>
      </c>
      <c r="AU946" s="211" t="str">
        <f t="shared" si="594"/>
        <v/>
      </c>
      <c r="AV946" s="211" t="str">
        <f t="shared" si="595"/>
        <v/>
      </c>
      <c r="AW946" s="211" t="str">
        <f t="shared" si="596"/>
        <v/>
      </c>
      <c r="AX946" s="211" t="str">
        <f t="shared" si="599"/>
        <v>NO</v>
      </c>
      <c r="AY946" s="125" t="str">
        <f t="shared" si="600"/>
        <v/>
      </c>
    </row>
    <row r="947" spans="1:51" s="211" customFormat="1" x14ac:dyDescent="0.25">
      <c r="A947" s="211" t="s">
        <v>2810</v>
      </c>
      <c r="B947" s="211" t="s">
        <v>2810</v>
      </c>
      <c r="C947" s="211" t="str">
        <f t="shared" si="562"/>
        <v>3G_SDH3 - 3GSM Hardware Release 3 Software Release 13</v>
      </c>
      <c r="D947" s="211" t="str">
        <f t="shared" si="563"/>
        <v>3G_SDH3 - Logiciel 3GSM version 3 du logiciel, version 13</v>
      </c>
      <c r="E947" s="211" t="str">
        <f t="shared" si="564"/>
        <v/>
      </c>
      <c r="F947" s="211" t="str">
        <f t="shared" si="565"/>
        <v>Alarm Services with No Line - AlarmForce</v>
      </c>
      <c r="G947" s="211" t="str">
        <f t="shared" si="566"/>
        <v>Services d'alarme sans ligne - AlarmForce</v>
      </c>
      <c r="H947" s="211" t="str">
        <f t="shared" si="567"/>
        <v>3G_SDH3 - 3GSM Hardware Release 3 Software Release 13</v>
      </c>
      <c r="I947" s="211" t="str">
        <f t="shared" si="597"/>
        <v>3G_SDH3 - Logiciel 3GSM version 3 du logiciel, version 13</v>
      </c>
      <c r="J947" s="211" t="str">
        <f t="shared" si="568"/>
        <v/>
      </c>
      <c r="K947" s="211" t="str">
        <f t="shared" si="569"/>
        <v>2GNLTW</v>
      </c>
      <c r="L947" s="211" t="str">
        <f t="shared" si="598"/>
        <v>Inventory</v>
      </c>
      <c r="M947" s="211" t="str">
        <f t="shared" si="570"/>
        <v>NO</v>
      </c>
      <c r="N947" s="211" t="str">
        <f t="shared" si="571"/>
        <v>Product</v>
      </c>
      <c r="O947" s="211" t="str">
        <f t="shared" si="572"/>
        <v>Misc</v>
      </c>
      <c r="P947" s="211" t="str">
        <f t="shared" si="573"/>
        <v>One Time</v>
      </c>
      <c r="Q947" s="349">
        <v>43930</v>
      </c>
      <c r="R947" s="349"/>
      <c r="S947" s="211" t="str">
        <f t="shared" si="574"/>
        <v>YES</v>
      </c>
      <c r="T947" s="211" t="str">
        <f t="shared" si="575"/>
        <v>NO</v>
      </c>
      <c r="U947" s="211" t="str">
        <f t="shared" si="576"/>
        <v>NO</v>
      </c>
      <c r="V947" s="211" t="str">
        <f t="shared" si="577"/>
        <v>NO</v>
      </c>
      <c r="W947" s="211" t="str">
        <f t="shared" si="578"/>
        <v>NO</v>
      </c>
      <c r="X947" s="211">
        <v>0</v>
      </c>
      <c r="Y947" s="211" t="s">
        <v>3277</v>
      </c>
      <c r="Z947" s="211" t="s">
        <v>3275</v>
      </c>
      <c r="AA947" s="211" t="s">
        <v>3319</v>
      </c>
      <c r="AB947" s="211" t="s">
        <v>3286</v>
      </c>
      <c r="AC947" s="211" t="s">
        <v>3286</v>
      </c>
      <c r="AD947" s="211" t="s">
        <v>3320</v>
      </c>
      <c r="AE947" s="211" t="str">
        <f t="shared" si="579"/>
        <v>Service</v>
      </c>
      <c r="AF947" s="211" t="str">
        <f t="shared" si="580"/>
        <v/>
      </c>
      <c r="AG947" s="211" t="str">
        <f t="shared" si="581"/>
        <v/>
      </c>
      <c r="AH947" s="211" t="str">
        <f t="shared" si="601"/>
        <v/>
      </c>
      <c r="AI947" s="211" t="str">
        <f t="shared" si="582"/>
        <v/>
      </c>
      <c r="AJ947" s="211" t="str">
        <f t="shared" si="583"/>
        <v/>
      </c>
      <c r="AK947" s="211" t="str">
        <f t="shared" si="584"/>
        <v/>
      </c>
      <c r="AL947" s="211" t="str">
        <f t="shared" si="585"/>
        <v/>
      </c>
      <c r="AM947" s="211" t="str">
        <f t="shared" si="586"/>
        <v/>
      </c>
      <c r="AN947" s="211" t="str">
        <f t="shared" si="587"/>
        <v>No</v>
      </c>
      <c r="AO947" s="211" t="str">
        <f t="shared" si="588"/>
        <v>Yes</v>
      </c>
      <c r="AP947" s="211" t="str">
        <f t="shared" si="589"/>
        <v>No</v>
      </c>
      <c r="AQ947" s="211" t="str">
        <f t="shared" si="590"/>
        <v/>
      </c>
      <c r="AR947" s="211" t="str">
        <f t="shared" si="591"/>
        <v/>
      </c>
      <c r="AS947" s="211" t="str">
        <f t="shared" si="592"/>
        <v/>
      </c>
      <c r="AT947" s="211" t="str">
        <f t="shared" si="593"/>
        <v/>
      </c>
      <c r="AU947" s="211" t="str">
        <f t="shared" si="594"/>
        <v/>
      </c>
      <c r="AV947" s="211" t="str">
        <f t="shared" si="595"/>
        <v/>
      </c>
      <c r="AW947" s="211" t="str">
        <f t="shared" si="596"/>
        <v/>
      </c>
      <c r="AX947" s="211" t="str">
        <f t="shared" si="599"/>
        <v>NO</v>
      </c>
      <c r="AY947" s="125" t="str">
        <f t="shared" si="600"/>
        <v/>
      </c>
    </row>
    <row r="948" spans="1:51" s="211" customFormat="1" x14ac:dyDescent="0.25">
      <c r="A948" s="211" t="s">
        <v>2812</v>
      </c>
      <c r="B948" s="211" t="s">
        <v>2812</v>
      </c>
      <c r="C948" s="211" t="str">
        <f t="shared" si="562"/>
        <v>3_GSM Data SW Release 4</v>
      </c>
      <c r="D948" s="211" t="str">
        <f t="shared" si="563"/>
        <v>3_GSM - Logiciel de données version 4</v>
      </c>
      <c r="E948" s="211" t="str">
        <f t="shared" si="564"/>
        <v/>
      </c>
      <c r="F948" s="211" t="str">
        <f t="shared" si="565"/>
        <v>3_GSM Data SW Release 4</v>
      </c>
      <c r="G948" s="211" t="str">
        <f t="shared" si="566"/>
        <v>3_GSM - Logiciel de données version 4</v>
      </c>
      <c r="H948" s="211" t="str">
        <f t="shared" si="567"/>
        <v>3_GSM Data SW Release 4</v>
      </c>
      <c r="I948" s="211" t="str">
        <f t="shared" si="597"/>
        <v>3_GSM - Logiciel de données version 4</v>
      </c>
      <c r="J948" s="211" t="str">
        <f t="shared" si="568"/>
        <v/>
      </c>
      <c r="K948" s="211" t="str">
        <f t="shared" si="569"/>
        <v>2GNLTW</v>
      </c>
      <c r="L948" s="211" t="str">
        <f t="shared" si="598"/>
        <v>Inventory</v>
      </c>
      <c r="M948" s="211" t="str">
        <f t="shared" si="570"/>
        <v>NO</v>
      </c>
      <c r="N948" s="211" t="str">
        <f t="shared" si="571"/>
        <v>Product</v>
      </c>
      <c r="O948" s="211" t="str">
        <f t="shared" si="572"/>
        <v>Panel</v>
      </c>
      <c r="P948" s="211" t="str">
        <f t="shared" si="573"/>
        <v>One Time</v>
      </c>
      <c r="Q948" s="349">
        <v>43930</v>
      </c>
      <c r="R948" s="349"/>
      <c r="S948" s="211" t="str">
        <f t="shared" si="574"/>
        <v>YES</v>
      </c>
      <c r="T948" s="211" t="str">
        <f t="shared" si="575"/>
        <v>NO</v>
      </c>
      <c r="U948" s="211" t="str">
        <f t="shared" si="576"/>
        <v>NO</v>
      </c>
      <c r="V948" s="211" t="str">
        <f t="shared" si="577"/>
        <v>NO</v>
      </c>
      <c r="W948" s="211" t="str">
        <f t="shared" si="578"/>
        <v>NO</v>
      </c>
      <c r="X948" s="211">
        <v>0</v>
      </c>
      <c r="Y948" s="211" t="s">
        <v>3277</v>
      </c>
      <c r="Z948" s="211" t="s">
        <v>3275</v>
      </c>
      <c r="AA948" s="211" t="s">
        <v>3319</v>
      </c>
      <c r="AB948" s="211" t="s">
        <v>3286</v>
      </c>
      <c r="AC948" s="211" t="s">
        <v>3286</v>
      </c>
      <c r="AD948" s="211" t="s">
        <v>3320</v>
      </c>
      <c r="AE948" s="211" t="str">
        <f t="shared" si="579"/>
        <v>3GNL</v>
      </c>
      <c r="AF948" s="211" t="str">
        <f t="shared" si="580"/>
        <v/>
      </c>
      <c r="AG948" s="211" t="str">
        <f t="shared" si="581"/>
        <v/>
      </c>
      <c r="AH948" s="211" t="str">
        <f t="shared" si="601"/>
        <v/>
      </c>
      <c r="AI948" s="211" t="str">
        <f t="shared" si="582"/>
        <v/>
      </c>
      <c r="AJ948" s="211" t="str">
        <f t="shared" si="583"/>
        <v/>
      </c>
      <c r="AK948" s="211" t="str">
        <f t="shared" si="584"/>
        <v/>
      </c>
      <c r="AL948" s="211" t="str">
        <f t="shared" si="585"/>
        <v/>
      </c>
      <c r="AM948" s="211" t="str">
        <f t="shared" si="586"/>
        <v/>
      </c>
      <c r="AN948" s="211" t="str">
        <f t="shared" si="587"/>
        <v>No</v>
      </c>
      <c r="AO948" s="211" t="str">
        <f t="shared" si="588"/>
        <v>Yes</v>
      </c>
      <c r="AP948" s="211" t="str">
        <f t="shared" si="589"/>
        <v>No</v>
      </c>
      <c r="AQ948" s="211" t="str">
        <f t="shared" si="590"/>
        <v/>
      </c>
      <c r="AR948" s="211" t="str">
        <f t="shared" si="591"/>
        <v/>
      </c>
      <c r="AS948" s="211" t="str">
        <f t="shared" si="592"/>
        <v/>
      </c>
      <c r="AT948" s="211" t="str">
        <f t="shared" si="593"/>
        <v/>
      </c>
      <c r="AU948" s="211" t="str">
        <f t="shared" si="594"/>
        <v/>
      </c>
      <c r="AV948" s="211" t="str">
        <f t="shared" si="595"/>
        <v/>
      </c>
      <c r="AW948" s="211" t="str">
        <f t="shared" si="596"/>
        <v/>
      </c>
      <c r="AX948" s="211" t="str">
        <f t="shared" si="599"/>
        <v>NO</v>
      </c>
      <c r="AY948" s="125" t="str">
        <f t="shared" si="600"/>
        <v/>
      </c>
    </row>
    <row r="949" spans="1:51" s="211" customFormat="1" x14ac:dyDescent="0.25">
      <c r="A949" s="211" t="s">
        <v>2814</v>
      </c>
      <c r="B949" s="211" t="s">
        <v>2814</v>
      </c>
      <c r="C949" s="211" t="str">
        <f t="shared" si="562"/>
        <v>3_GSM Data SW Release 5</v>
      </c>
      <c r="D949" s="211" t="str">
        <f t="shared" si="563"/>
        <v>3_GSM - Logiciel de données version 5</v>
      </c>
      <c r="E949" s="211" t="str">
        <f t="shared" si="564"/>
        <v/>
      </c>
      <c r="F949" s="211" t="str">
        <f t="shared" si="565"/>
        <v>3_GSM Data SW Release 5</v>
      </c>
      <c r="G949" s="211" t="str">
        <f t="shared" si="566"/>
        <v>3_GSM - Logiciel de données version 5</v>
      </c>
      <c r="H949" s="211" t="str">
        <f t="shared" si="567"/>
        <v>3_GSM Data SW Release 5</v>
      </c>
      <c r="I949" s="211" t="str">
        <f t="shared" si="597"/>
        <v>3_GSM - Logiciel de données version 5</v>
      </c>
      <c r="J949" s="211" t="str">
        <f t="shared" si="568"/>
        <v/>
      </c>
      <c r="K949" s="211" t="str">
        <f t="shared" si="569"/>
        <v>2GNLTW</v>
      </c>
      <c r="L949" s="211" t="str">
        <f t="shared" si="598"/>
        <v>Inventory</v>
      </c>
      <c r="M949" s="211" t="str">
        <f t="shared" si="570"/>
        <v>NO</v>
      </c>
      <c r="N949" s="211" t="str">
        <f t="shared" si="571"/>
        <v>Product</v>
      </c>
      <c r="O949" s="211" t="str">
        <f t="shared" si="572"/>
        <v>Panel</v>
      </c>
      <c r="P949" s="211" t="str">
        <f t="shared" si="573"/>
        <v>One Time</v>
      </c>
      <c r="Q949" s="349">
        <v>43930</v>
      </c>
      <c r="R949" s="349"/>
      <c r="S949" s="211" t="str">
        <f t="shared" si="574"/>
        <v>YES</v>
      </c>
      <c r="T949" s="211" t="str">
        <f t="shared" si="575"/>
        <v>NO</v>
      </c>
      <c r="U949" s="211" t="str">
        <f t="shared" si="576"/>
        <v>NO</v>
      </c>
      <c r="V949" s="211" t="str">
        <f t="shared" si="577"/>
        <v>NO</v>
      </c>
      <c r="W949" s="211" t="str">
        <f t="shared" si="578"/>
        <v>NO</v>
      </c>
      <c r="X949" s="211">
        <v>0</v>
      </c>
      <c r="Y949" s="211" t="s">
        <v>3277</v>
      </c>
      <c r="Z949" s="211" t="s">
        <v>3275</v>
      </c>
      <c r="AA949" s="211" t="s">
        <v>3319</v>
      </c>
      <c r="AB949" s="211" t="s">
        <v>3286</v>
      </c>
      <c r="AC949" s="211" t="s">
        <v>3286</v>
      </c>
      <c r="AD949" s="211" t="s">
        <v>3320</v>
      </c>
      <c r="AE949" s="211" t="str">
        <f t="shared" si="579"/>
        <v>3GNL</v>
      </c>
      <c r="AF949" s="211" t="str">
        <f t="shared" si="580"/>
        <v/>
      </c>
      <c r="AG949" s="211" t="str">
        <f t="shared" si="581"/>
        <v/>
      </c>
      <c r="AH949" s="211" t="str">
        <f t="shared" si="601"/>
        <v/>
      </c>
      <c r="AI949" s="211" t="str">
        <f t="shared" si="582"/>
        <v/>
      </c>
      <c r="AJ949" s="211" t="str">
        <f t="shared" si="583"/>
        <v/>
      </c>
      <c r="AK949" s="211" t="str">
        <f t="shared" si="584"/>
        <v/>
      </c>
      <c r="AL949" s="211" t="str">
        <f t="shared" si="585"/>
        <v/>
      </c>
      <c r="AM949" s="211" t="str">
        <f t="shared" si="586"/>
        <v/>
      </c>
      <c r="AN949" s="211" t="str">
        <f t="shared" si="587"/>
        <v>No</v>
      </c>
      <c r="AO949" s="211" t="str">
        <f t="shared" si="588"/>
        <v>Yes</v>
      </c>
      <c r="AP949" s="211" t="str">
        <f t="shared" si="589"/>
        <v>No</v>
      </c>
      <c r="AQ949" s="211" t="str">
        <f t="shared" si="590"/>
        <v/>
      </c>
      <c r="AR949" s="211" t="str">
        <f t="shared" si="591"/>
        <v/>
      </c>
      <c r="AS949" s="211" t="str">
        <f t="shared" si="592"/>
        <v/>
      </c>
      <c r="AT949" s="211" t="str">
        <f t="shared" si="593"/>
        <v/>
      </c>
      <c r="AU949" s="211" t="str">
        <f t="shared" si="594"/>
        <v/>
      </c>
      <c r="AV949" s="211" t="str">
        <f t="shared" si="595"/>
        <v/>
      </c>
      <c r="AW949" s="211" t="str">
        <f t="shared" si="596"/>
        <v/>
      </c>
      <c r="AX949" s="211" t="str">
        <f t="shared" si="599"/>
        <v>NO</v>
      </c>
      <c r="AY949" s="125" t="str">
        <f t="shared" si="600"/>
        <v/>
      </c>
    </row>
    <row r="950" spans="1:51" s="211" customFormat="1" x14ac:dyDescent="0.25">
      <c r="A950" s="211" t="s">
        <v>2816</v>
      </c>
      <c r="B950" s="211" t="s">
        <v>2816</v>
      </c>
      <c r="C950" s="211" t="str">
        <f t="shared" si="562"/>
        <v>3_GSM Data SW Release 6</v>
      </c>
      <c r="D950" s="211" t="str">
        <f t="shared" si="563"/>
        <v>3_GSM - Logiciel de données version 6</v>
      </c>
      <c r="E950" s="211" t="str">
        <f t="shared" si="564"/>
        <v/>
      </c>
      <c r="F950" s="211" t="str">
        <f t="shared" si="565"/>
        <v>3_GSM Data SW Release 6</v>
      </c>
      <c r="G950" s="211" t="str">
        <f t="shared" si="566"/>
        <v>3_GSM - Logiciel de données version 6</v>
      </c>
      <c r="H950" s="211" t="str">
        <f t="shared" si="567"/>
        <v>3_GSM Data SW Release 6</v>
      </c>
      <c r="I950" s="211" t="str">
        <f t="shared" si="597"/>
        <v>3_GSM - Logiciel de données version 6</v>
      </c>
      <c r="J950" s="211" t="str">
        <f t="shared" si="568"/>
        <v/>
      </c>
      <c r="K950" s="211" t="str">
        <f t="shared" si="569"/>
        <v>2GNLTW</v>
      </c>
      <c r="L950" s="211" t="str">
        <f t="shared" si="598"/>
        <v>Inventory</v>
      </c>
      <c r="M950" s="211" t="str">
        <f t="shared" si="570"/>
        <v>NO</v>
      </c>
      <c r="N950" s="211" t="str">
        <f t="shared" si="571"/>
        <v>Product</v>
      </c>
      <c r="O950" s="211" t="str">
        <f t="shared" si="572"/>
        <v>Panel</v>
      </c>
      <c r="P950" s="211" t="str">
        <f t="shared" si="573"/>
        <v>One Time</v>
      </c>
      <c r="Q950" s="349">
        <v>43930</v>
      </c>
      <c r="R950" s="349"/>
      <c r="S950" s="211" t="str">
        <f t="shared" si="574"/>
        <v>YES</v>
      </c>
      <c r="T950" s="211" t="str">
        <f t="shared" si="575"/>
        <v>NO</v>
      </c>
      <c r="U950" s="211" t="str">
        <f t="shared" si="576"/>
        <v>NO</v>
      </c>
      <c r="V950" s="211" t="str">
        <f t="shared" si="577"/>
        <v>NO</v>
      </c>
      <c r="W950" s="211" t="str">
        <f t="shared" si="578"/>
        <v>NO</v>
      </c>
      <c r="X950" s="211">
        <v>0</v>
      </c>
      <c r="Y950" s="211" t="s">
        <v>3277</v>
      </c>
      <c r="Z950" s="211" t="s">
        <v>3275</v>
      </c>
      <c r="AA950" s="211" t="s">
        <v>3319</v>
      </c>
      <c r="AB950" s="211" t="s">
        <v>3286</v>
      </c>
      <c r="AC950" s="211" t="s">
        <v>3286</v>
      </c>
      <c r="AD950" s="211" t="s">
        <v>3320</v>
      </c>
      <c r="AE950" s="211" t="str">
        <f t="shared" si="579"/>
        <v>3GNL</v>
      </c>
      <c r="AF950" s="211" t="str">
        <f t="shared" si="580"/>
        <v/>
      </c>
      <c r="AG950" s="211" t="str">
        <f t="shared" si="581"/>
        <v/>
      </c>
      <c r="AH950" s="211" t="str">
        <f t="shared" si="601"/>
        <v/>
      </c>
      <c r="AI950" s="211" t="str">
        <f t="shared" si="582"/>
        <v/>
      </c>
      <c r="AJ950" s="211" t="str">
        <f t="shared" si="583"/>
        <v/>
      </c>
      <c r="AK950" s="211" t="str">
        <f t="shared" si="584"/>
        <v/>
      </c>
      <c r="AL950" s="211" t="str">
        <f t="shared" si="585"/>
        <v/>
      </c>
      <c r="AM950" s="211" t="str">
        <f t="shared" si="586"/>
        <v/>
      </c>
      <c r="AN950" s="211" t="str">
        <f t="shared" si="587"/>
        <v>No</v>
      </c>
      <c r="AO950" s="211" t="str">
        <f t="shared" si="588"/>
        <v>Yes</v>
      </c>
      <c r="AP950" s="211" t="str">
        <f t="shared" si="589"/>
        <v>No</v>
      </c>
      <c r="AQ950" s="211" t="str">
        <f t="shared" si="590"/>
        <v/>
      </c>
      <c r="AR950" s="211" t="str">
        <f t="shared" si="591"/>
        <v/>
      </c>
      <c r="AS950" s="211" t="str">
        <f t="shared" si="592"/>
        <v/>
      </c>
      <c r="AT950" s="211" t="str">
        <f t="shared" si="593"/>
        <v/>
      </c>
      <c r="AU950" s="211" t="str">
        <f t="shared" si="594"/>
        <v/>
      </c>
      <c r="AV950" s="211" t="str">
        <f t="shared" si="595"/>
        <v/>
      </c>
      <c r="AW950" s="211" t="str">
        <f t="shared" si="596"/>
        <v/>
      </c>
      <c r="AX950" s="211" t="str">
        <f t="shared" si="599"/>
        <v>NO</v>
      </c>
      <c r="AY950" s="125" t="str">
        <f t="shared" si="600"/>
        <v/>
      </c>
    </row>
    <row r="951" spans="1:51" s="211" customFormat="1" x14ac:dyDescent="0.25">
      <c r="A951" s="211" t="s">
        <v>2818</v>
      </c>
      <c r="B951" s="211" t="s">
        <v>2818</v>
      </c>
      <c r="C951" s="211" t="str">
        <f t="shared" si="562"/>
        <v>3_GSM Data SW Release 7</v>
      </c>
      <c r="D951" s="211" t="str">
        <f t="shared" si="563"/>
        <v>3_GSM - Logiciel de données version 7</v>
      </c>
      <c r="E951" s="211" t="str">
        <f t="shared" si="564"/>
        <v/>
      </c>
      <c r="F951" s="211" t="str">
        <f t="shared" si="565"/>
        <v>3_GSM Data SW Release 7</v>
      </c>
      <c r="G951" s="211" t="str">
        <f t="shared" si="566"/>
        <v>3_GSM - Logiciel de données version 7</v>
      </c>
      <c r="H951" s="211" t="str">
        <f t="shared" si="567"/>
        <v>3_GSM Data SW Release 7</v>
      </c>
      <c r="I951" s="211" t="str">
        <f t="shared" si="597"/>
        <v>3_GSM - Logiciel de données version 7</v>
      </c>
      <c r="J951" s="211" t="str">
        <f t="shared" si="568"/>
        <v/>
      </c>
      <c r="K951" s="211" t="str">
        <f t="shared" si="569"/>
        <v>2GNLTW</v>
      </c>
      <c r="L951" s="211" t="str">
        <f t="shared" si="598"/>
        <v>Inventory</v>
      </c>
      <c r="M951" s="211" t="str">
        <f t="shared" si="570"/>
        <v>NO</v>
      </c>
      <c r="N951" s="211" t="str">
        <f t="shared" si="571"/>
        <v>Product</v>
      </c>
      <c r="O951" s="211" t="str">
        <f t="shared" si="572"/>
        <v>Panel</v>
      </c>
      <c r="P951" s="211" t="str">
        <f t="shared" si="573"/>
        <v>One Time</v>
      </c>
      <c r="Q951" s="349">
        <v>43930</v>
      </c>
      <c r="R951" s="349"/>
      <c r="S951" s="211" t="str">
        <f t="shared" si="574"/>
        <v>YES</v>
      </c>
      <c r="T951" s="211" t="str">
        <f t="shared" si="575"/>
        <v>NO</v>
      </c>
      <c r="U951" s="211" t="str">
        <f t="shared" si="576"/>
        <v>NO</v>
      </c>
      <c r="V951" s="211" t="str">
        <f t="shared" si="577"/>
        <v>NO</v>
      </c>
      <c r="W951" s="211" t="str">
        <f t="shared" si="578"/>
        <v>NO</v>
      </c>
      <c r="X951" s="211">
        <v>0</v>
      </c>
      <c r="Y951" s="211" t="s">
        <v>3277</v>
      </c>
      <c r="Z951" s="211" t="s">
        <v>3275</v>
      </c>
      <c r="AA951" s="211" t="s">
        <v>3319</v>
      </c>
      <c r="AB951" s="211" t="s">
        <v>3286</v>
      </c>
      <c r="AC951" s="211" t="s">
        <v>3286</v>
      </c>
      <c r="AD951" s="211" t="s">
        <v>3320</v>
      </c>
      <c r="AE951" s="211" t="str">
        <f t="shared" si="579"/>
        <v>3GNL</v>
      </c>
      <c r="AF951" s="211" t="str">
        <f t="shared" si="580"/>
        <v/>
      </c>
      <c r="AG951" s="211" t="str">
        <f t="shared" si="581"/>
        <v/>
      </c>
      <c r="AH951" s="211" t="str">
        <f t="shared" si="601"/>
        <v/>
      </c>
      <c r="AI951" s="211" t="str">
        <f t="shared" si="582"/>
        <v/>
      </c>
      <c r="AJ951" s="211" t="str">
        <f t="shared" si="583"/>
        <v/>
      </c>
      <c r="AK951" s="211" t="str">
        <f t="shared" si="584"/>
        <v/>
      </c>
      <c r="AL951" s="211" t="str">
        <f t="shared" si="585"/>
        <v/>
      </c>
      <c r="AM951" s="211" t="str">
        <f t="shared" si="586"/>
        <v/>
      </c>
      <c r="AN951" s="211" t="str">
        <f t="shared" si="587"/>
        <v>No</v>
      </c>
      <c r="AO951" s="211" t="str">
        <f t="shared" si="588"/>
        <v>Yes</v>
      </c>
      <c r="AP951" s="211" t="str">
        <f t="shared" si="589"/>
        <v>No</v>
      </c>
      <c r="AQ951" s="211" t="str">
        <f t="shared" si="590"/>
        <v/>
      </c>
      <c r="AR951" s="211" t="str">
        <f t="shared" si="591"/>
        <v/>
      </c>
      <c r="AS951" s="211" t="str">
        <f t="shared" si="592"/>
        <v/>
      </c>
      <c r="AT951" s="211" t="str">
        <f t="shared" si="593"/>
        <v/>
      </c>
      <c r="AU951" s="211" t="str">
        <f t="shared" si="594"/>
        <v/>
      </c>
      <c r="AV951" s="211" t="str">
        <f t="shared" si="595"/>
        <v/>
      </c>
      <c r="AW951" s="211" t="str">
        <f t="shared" si="596"/>
        <v/>
      </c>
      <c r="AX951" s="211" t="str">
        <f t="shared" si="599"/>
        <v>NO</v>
      </c>
      <c r="AY951" s="125" t="str">
        <f t="shared" si="600"/>
        <v/>
      </c>
    </row>
    <row r="952" spans="1:51" s="211" customFormat="1" x14ac:dyDescent="0.25">
      <c r="A952" s="211" t="s">
        <v>2820</v>
      </c>
      <c r="B952" s="211" t="s">
        <v>2820</v>
      </c>
      <c r="C952" s="211" t="str">
        <f t="shared" si="562"/>
        <v>3_GSM Data SW Release 8</v>
      </c>
      <c r="D952" s="211" t="str">
        <f t="shared" si="563"/>
        <v>3_GSM - Logiciel de données version 8</v>
      </c>
      <c r="E952" s="211" t="str">
        <f t="shared" si="564"/>
        <v/>
      </c>
      <c r="F952" s="211" t="str">
        <f t="shared" si="565"/>
        <v>3_GSM Data SW Release 8</v>
      </c>
      <c r="G952" s="211" t="str">
        <f t="shared" si="566"/>
        <v>3_GSM - Logiciel de données version 8</v>
      </c>
      <c r="H952" s="211" t="str">
        <f t="shared" si="567"/>
        <v>3_GSM Data SW Release 8</v>
      </c>
      <c r="I952" s="211" t="str">
        <f t="shared" si="597"/>
        <v>3_GSM - Logiciel de données version 8</v>
      </c>
      <c r="J952" s="211" t="str">
        <f t="shared" si="568"/>
        <v/>
      </c>
      <c r="K952" s="211" t="str">
        <f t="shared" si="569"/>
        <v>2GNLTW</v>
      </c>
      <c r="L952" s="211" t="str">
        <f t="shared" si="598"/>
        <v>Inventory</v>
      </c>
      <c r="M952" s="211" t="str">
        <f t="shared" si="570"/>
        <v>NO</v>
      </c>
      <c r="N952" s="211" t="str">
        <f t="shared" si="571"/>
        <v>Product</v>
      </c>
      <c r="O952" s="211" t="str">
        <f t="shared" si="572"/>
        <v>Panel</v>
      </c>
      <c r="P952" s="211" t="str">
        <f t="shared" si="573"/>
        <v>One Time</v>
      </c>
      <c r="Q952" s="349">
        <v>43930</v>
      </c>
      <c r="R952" s="349"/>
      <c r="S952" s="211" t="str">
        <f t="shared" si="574"/>
        <v>YES</v>
      </c>
      <c r="T952" s="211" t="str">
        <f t="shared" si="575"/>
        <v>NO</v>
      </c>
      <c r="U952" s="211" t="str">
        <f t="shared" si="576"/>
        <v>NO</v>
      </c>
      <c r="V952" s="211" t="str">
        <f t="shared" si="577"/>
        <v>NO</v>
      </c>
      <c r="W952" s="211" t="str">
        <f t="shared" si="578"/>
        <v>NO</v>
      </c>
      <c r="X952" s="211">
        <v>0</v>
      </c>
      <c r="Y952" s="211" t="s">
        <v>3277</v>
      </c>
      <c r="Z952" s="211" t="s">
        <v>3275</v>
      </c>
      <c r="AA952" s="211" t="s">
        <v>3319</v>
      </c>
      <c r="AB952" s="211" t="s">
        <v>3286</v>
      </c>
      <c r="AC952" s="211" t="s">
        <v>3286</v>
      </c>
      <c r="AD952" s="211" t="s">
        <v>3320</v>
      </c>
      <c r="AE952" s="211" t="str">
        <f t="shared" si="579"/>
        <v>3GNL</v>
      </c>
      <c r="AF952" s="211" t="str">
        <f t="shared" si="580"/>
        <v/>
      </c>
      <c r="AG952" s="211" t="str">
        <f t="shared" si="581"/>
        <v/>
      </c>
      <c r="AH952" s="211" t="str">
        <f t="shared" si="601"/>
        <v/>
      </c>
      <c r="AI952" s="211" t="str">
        <f t="shared" si="582"/>
        <v/>
      </c>
      <c r="AJ952" s="211" t="str">
        <f t="shared" si="583"/>
        <v/>
      </c>
      <c r="AK952" s="211" t="str">
        <f t="shared" si="584"/>
        <v/>
      </c>
      <c r="AL952" s="211" t="str">
        <f t="shared" si="585"/>
        <v/>
      </c>
      <c r="AM952" s="211" t="str">
        <f t="shared" si="586"/>
        <v/>
      </c>
      <c r="AN952" s="211" t="str">
        <f t="shared" si="587"/>
        <v>No</v>
      </c>
      <c r="AO952" s="211" t="str">
        <f t="shared" si="588"/>
        <v>Yes</v>
      </c>
      <c r="AP952" s="211" t="str">
        <f t="shared" si="589"/>
        <v>No</v>
      </c>
      <c r="AQ952" s="211" t="str">
        <f t="shared" si="590"/>
        <v/>
      </c>
      <c r="AR952" s="211" t="str">
        <f t="shared" si="591"/>
        <v/>
      </c>
      <c r="AS952" s="211" t="str">
        <f t="shared" si="592"/>
        <v/>
      </c>
      <c r="AT952" s="211" t="str">
        <f t="shared" si="593"/>
        <v/>
      </c>
      <c r="AU952" s="211" t="str">
        <f t="shared" si="594"/>
        <v/>
      </c>
      <c r="AV952" s="211" t="str">
        <f t="shared" si="595"/>
        <v/>
      </c>
      <c r="AW952" s="211" t="str">
        <f t="shared" si="596"/>
        <v/>
      </c>
      <c r="AX952" s="211" t="str">
        <f t="shared" si="599"/>
        <v>NO</v>
      </c>
      <c r="AY952" s="125" t="str">
        <f t="shared" si="600"/>
        <v/>
      </c>
    </row>
    <row r="953" spans="1:51" s="211" customFormat="1" x14ac:dyDescent="0.25">
      <c r="A953" s="211" t="s">
        <v>2822</v>
      </c>
      <c r="B953" s="211" t="s">
        <v>2822</v>
      </c>
      <c r="C953" s="211" t="str">
        <f t="shared" si="562"/>
        <v>3_GSM Data SW Release 9</v>
      </c>
      <c r="D953" s="211" t="str">
        <f t="shared" si="563"/>
        <v>3_GSM - Logiciel de données version 9</v>
      </c>
      <c r="E953" s="211" t="str">
        <f t="shared" si="564"/>
        <v/>
      </c>
      <c r="F953" s="211" t="str">
        <f t="shared" si="565"/>
        <v>3_GSM Data SW Release 9</v>
      </c>
      <c r="G953" s="211" t="str">
        <f t="shared" si="566"/>
        <v>3_GSM - Logiciel de données version 9</v>
      </c>
      <c r="H953" s="211" t="str">
        <f t="shared" si="567"/>
        <v>3_GSM Data SW Release 9</v>
      </c>
      <c r="I953" s="211" t="str">
        <f t="shared" si="597"/>
        <v>3_GSM - Logiciel de données version 9</v>
      </c>
      <c r="J953" s="211" t="str">
        <f t="shared" si="568"/>
        <v/>
      </c>
      <c r="K953" s="211" t="str">
        <f t="shared" si="569"/>
        <v>2GNLTW</v>
      </c>
      <c r="L953" s="211" t="str">
        <f t="shared" si="598"/>
        <v>Inventory</v>
      </c>
      <c r="M953" s="211" t="str">
        <f t="shared" si="570"/>
        <v>NO</v>
      </c>
      <c r="N953" s="211" t="str">
        <f t="shared" si="571"/>
        <v>Product</v>
      </c>
      <c r="O953" s="211" t="str">
        <f t="shared" si="572"/>
        <v>Panel</v>
      </c>
      <c r="P953" s="211" t="str">
        <f t="shared" si="573"/>
        <v>One Time</v>
      </c>
      <c r="Q953" s="349">
        <v>43930</v>
      </c>
      <c r="R953" s="349"/>
      <c r="S953" s="211" t="str">
        <f t="shared" si="574"/>
        <v>YES</v>
      </c>
      <c r="T953" s="211" t="str">
        <f t="shared" si="575"/>
        <v>NO</v>
      </c>
      <c r="U953" s="211" t="str">
        <f t="shared" si="576"/>
        <v>NO</v>
      </c>
      <c r="V953" s="211" t="str">
        <f t="shared" si="577"/>
        <v>NO</v>
      </c>
      <c r="W953" s="211" t="str">
        <f t="shared" si="578"/>
        <v>NO</v>
      </c>
      <c r="X953" s="211">
        <v>0</v>
      </c>
      <c r="Y953" s="211" t="s">
        <v>3277</v>
      </c>
      <c r="Z953" s="211" t="s">
        <v>3275</v>
      </c>
      <c r="AA953" s="211" t="s">
        <v>3319</v>
      </c>
      <c r="AB953" s="211" t="s">
        <v>3286</v>
      </c>
      <c r="AC953" s="211" t="s">
        <v>3286</v>
      </c>
      <c r="AD953" s="211" t="s">
        <v>3320</v>
      </c>
      <c r="AE953" s="211" t="str">
        <f t="shared" si="579"/>
        <v>3GNL</v>
      </c>
      <c r="AF953" s="211" t="str">
        <f t="shared" si="580"/>
        <v/>
      </c>
      <c r="AG953" s="211" t="str">
        <f t="shared" si="581"/>
        <v/>
      </c>
      <c r="AH953" s="211" t="str">
        <f t="shared" si="601"/>
        <v/>
      </c>
      <c r="AI953" s="211" t="str">
        <f t="shared" si="582"/>
        <v/>
      </c>
      <c r="AJ953" s="211" t="str">
        <f t="shared" si="583"/>
        <v/>
      </c>
      <c r="AK953" s="211" t="str">
        <f t="shared" si="584"/>
        <v/>
      </c>
      <c r="AL953" s="211" t="str">
        <f t="shared" si="585"/>
        <v/>
      </c>
      <c r="AM953" s="211" t="str">
        <f t="shared" si="586"/>
        <v/>
      </c>
      <c r="AN953" s="211" t="str">
        <f t="shared" si="587"/>
        <v>No</v>
      </c>
      <c r="AO953" s="211" t="str">
        <f t="shared" si="588"/>
        <v>Yes</v>
      </c>
      <c r="AP953" s="211" t="str">
        <f t="shared" si="589"/>
        <v>No</v>
      </c>
      <c r="AQ953" s="211" t="str">
        <f t="shared" si="590"/>
        <v/>
      </c>
      <c r="AR953" s="211" t="str">
        <f t="shared" si="591"/>
        <v/>
      </c>
      <c r="AS953" s="211" t="str">
        <f t="shared" si="592"/>
        <v/>
      </c>
      <c r="AT953" s="211" t="str">
        <f t="shared" si="593"/>
        <v/>
      </c>
      <c r="AU953" s="211" t="str">
        <f t="shared" si="594"/>
        <v/>
      </c>
      <c r="AV953" s="211" t="str">
        <f t="shared" si="595"/>
        <v/>
      </c>
      <c r="AW953" s="211" t="str">
        <f t="shared" si="596"/>
        <v/>
      </c>
      <c r="AX953" s="211" t="str">
        <f t="shared" si="599"/>
        <v>NO</v>
      </c>
      <c r="AY953" s="125" t="str">
        <f t="shared" si="600"/>
        <v/>
      </c>
    </row>
    <row r="954" spans="1:51" s="211" customFormat="1" x14ac:dyDescent="0.25">
      <c r="A954" s="211" t="s">
        <v>2824</v>
      </c>
      <c r="B954" s="211" t="s">
        <v>2824</v>
      </c>
      <c r="C954" s="211" t="str">
        <f t="shared" si="562"/>
        <v>3_GSM Data SW Release 10</v>
      </c>
      <c r="D954" s="211" t="str">
        <f t="shared" si="563"/>
        <v>3_GSM - Logiciel de données version 10</v>
      </c>
      <c r="E954" s="211" t="str">
        <f t="shared" si="564"/>
        <v/>
      </c>
      <c r="F954" s="211" t="str">
        <f t="shared" si="565"/>
        <v>3_GSM Data SW Release 10</v>
      </c>
      <c r="G954" s="211" t="str">
        <f t="shared" si="566"/>
        <v>3_GSM - Logiciel de données version 10</v>
      </c>
      <c r="H954" s="211" t="str">
        <f t="shared" si="567"/>
        <v>3_GSM Data SW Release 10</v>
      </c>
      <c r="I954" s="211" t="str">
        <f t="shared" si="597"/>
        <v>3_GSM - Logiciel de données version 10</v>
      </c>
      <c r="J954" s="211" t="str">
        <f t="shared" si="568"/>
        <v/>
      </c>
      <c r="K954" s="211" t="str">
        <f t="shared" si="569"/>
        <v>2GNLTW</v>
      </c>
      <c r="L954" s="211" t="str">
        <f t="shared" si="598"/>
        <v>Inventory</v>
      </c>
      <c r="M954" s="211" t="str">
        <f t="shared" si="570"/>
        <v>NO</v>
      </c>
      <c r="N954" s="211" t="str">
        <f t="shared" si="571"/>
        <v>Product</v>
      </c>
      <c r="O954" s="211" t="str">
        <f t="shared" si="572"/>
        <v>Panel</v>
      </c>
      <c r="P954" s="211" t="str">
        <f t="shared" si="573"/>
        <v>One Time</v>
      </c>
      <c r="Q954" s="349">
        <v>43930</v>
      </c>
      <c r="R954" s="349"/>
      <c r="S954" s="211" t="str">
        <f t="shared" si="574"/>
        <v>YES</v>
      </c>
      <c r="T954" s="211" t="str">
        <f t="shared" si="575"/>
        <v>NO</v>
      </c>
      <c r="U954" s="211" t="str">
        <f t="shared" si="576"/>
        <v>NO</v>
      </c>
      <c r="V954" s="211" t="str">
        <f t="shared" si="577"/>
        <v>NO</v>
      </c>
      <c r="W954" s="211" t="str">
        <f t="shared" si="578"/>
        <v>NO</v>
      </c>
      <c r="X954" s="211">
        <v>0</v>
      </c>
      <c r="Y954" s="211" t="s">
        <v>3277</v>
      </c>
      <c r="Z954" s="211" t="s">
        <v>3275</v>
      </c>
      <c r="AA954" s="211" t="s">
        <v>3319</v>
      </c>
      <c r="AB954" s="211" t="s">
        <v>3286</v>
      </c>
      <c r="AC954" s="211" t="s">
        <v>3286</v>
      </c>
      <c r="AD954" s="211" t="s">
        <v>3320</v>
      </c>
      <c r="AE954" s="211" t="str">
        <f t="shared" si="579"/>
        <v>3GNL</v>
      </c>
      <c r="AF954" s="211" t="str">
        <f t="shared" si="580"/>
        <v/>
      </c>
      <c r="AG954" s="211" t="str">
        <f t="shared" si="581"/>
        <v/>
      </c>
      <c r="AH954" s="211" t="str">
        <f t="shared" si="601"/>
        <v/>
      </c>
      <c r="AI954" s="211" t="str">
        <f t="shared" si="582"/>
        <v/>
      </c>
      <c r="AJ954" s="211" t="str">
        <f t="shared" si="583"/>
        <v/>
      </c>
      <c r="AK954" s="211" t="str">
        <f t="shared" si="584"/>
        <v/>
      </c>
      <c r="AL954" s="211" t="str">
        <f t="shared" si="585"/>
        <v/>
      </c>
      <c r="AM954" s="211" t="str">
        <f t="shared" si="586"/>
        <v/>
      </c>
      <c r="AN954" s="211" t="str">
        <f t="shared" si="587"/>
        <v>No</v>
      </c>
      <c r="AO954" s="211" t="str">
        <f t="shared" si="588"/>
        <v>Yes</v>
      </c>
      <c r="AP954" s="211" t="str">
        <f t="shared" si="589"/>
        <v>No</v>
      </c>
      <c r="AQ954" s="211" t="str">
        <f t="shared" si="590"/>
        <v/>
      </c>
      <c r="AR954" s="211" t="str">
        <f t="shared" si="591"/>
        <v/>
      </c>
      <c r="AS954" s="211" t="str">
        <f t="shared" si="592"/>
        <v/>
      </c>
      <c r="AT954" s="211" t="str">
        <f t="shared" si="593"/>
        <v/>
      </c>
      <c r="AU954" s="211" t="str">
        <f t="shared" si="594"/>
        <v/>
      </c>
      <c r="AV954" s="211" t="str">
        <f t="shared" si="595"/>
        <v/>
      </c>
      <c r="AW954" s="211" t="str">
        <f t="shared" si="596"/>
        <v/>
      </c>
      <c r="AX954" s="211" t="str">
        <f t="shared" si="599"/>
        <v>NO</v>
      </c>
      <c r="AY954" s="125" t="str">
        <f t="shared" si="600"/>
        <v/>
      </c>
    </row>
    <row r="955" spans="1:51" s="211" customFormat="1" x14ac:dyDescent="0.25">
      <c r="A955" s="211" t="s">
        <v>2826</v>
      </c>
      <c r="B955" s="211" t="s">
        <v>2826</v>
      </c>
      <c r="C955" s="211" t="str">
        <f t="shared" si="562"/>
        <v>3_GSM Data w/Two-Way Voice SW Release 4</v>
      </c>
      <c r="D955" s="211" t="str">
        <f t="shared" si="563"/>
        <v>3_GSM - Données avec la version 4 du logiciel de voix bidirectionnelle</v>
      </c>
      <c r="E955" s="211" t="str">
        <f t="shared" si="564"/>
        <v/>
      </c>
      <c r="F955" s="211" t="str">
        <f t="shared" si="565"/>
        <v>3_GSM Data w/Two-Way Voice SW Release 4</v>
      </c>
      <c r="G955" s="211" t="str">
        <f t="shared" si="566"/>
        <v>3_GSM - Données avec la version 4 du logiciel de voix bidirectionnelle</v>
      </c>
      <c r="H955" s="211" t="str">
        <f t="shared" si="567"/>
        <v>3_GSM Data w/Two-Way Voice SW Release 4</v>
      </c>
      <c r="I955" s="211" t="str">
        <f t="shared" si="597"/>
        <v>3_GSM - Données avec la version 4 du logiciel de voix bidirectionnelle</v>
      </c>
      <c r="J955" s="211" t="str">
        <f t="shared" si="568"/>
        <v/>
      </c>
      <c r="K955" s="211" t="str">
        <f t="shared" si="569"/>
        <v>2GNLTW</v>
      </c>
      <c r="L955" s="211" t="str">
        <f t="shared" si="598"/>
        <v>Inventory</v>
      </c>
      <c r="M955" s="211" t="str">
        <f t="shared" si="570"/>
        <v>NO</v>
      </c>
      <c r="N955" s="211" t="str">
        <f t="shared" si="571"/>
        <v>Product</v>
      </c>
      <c r="O955" s="211" t="str">
        <f t="shared" si="572"/>
        <v>Panel</v>
      </c>
      <c r="P955" s="211" t="str">
        <f t="shared" si="573"/>
        <v>One Time</v>
      </c>
      <c r="Q955" s="349">
        <v>43930</v>
      </c>
      <c r="R955" s="349"/>
      <c r="S955" s="211" t="str">
        <f t="shared" si="574"/>
        <v>YES</v>
      </c>
      <c r="T955" s="211" t="str">
        <f t="shared" si="575"/>
        <v>NO</v>
      </c>
      <c r="U955" s="211" t="str">
        <f t="shared" si="576"/>
        <v>NO</v>
      </c>
      <c r="V955" s="211" t="str">
        <f t="shared" si="577"/>
        <v>NO</v>
      </c>
      <c r="W955" s="211" t="str">
        <f t="shared" si="578"/>
        <v>NO</v>
      </c>
      <c r="X955" s="211">
        <v>0</v>
      </c>
      <c r="Y955" s="211" t="s">
        <v>3277</v>
      </c>
      <c r="Z955" s="211" t="s">
        <v>3275</v>
      </c>
      <c r="AA955" s="211" t="s">
        <v>3319</v>
      </c>
      <c r="AB955" s="211" t="s">
        <v>3286</v>
      </c>
      <c r="AC955" s="211" t="s">
        <v>3286</v>
      </c>
      <c r="AD955" s="211" t="s">
        <v>3320</v>
      </c>
      <c r="AE955" s="211" t="str">
        <f t="shared" si="579"/>
        <v>3GNL</v>
      </c>
      <c r="AF955" s="211" t="str">
        <f t="shared" si="580"/>
        <v/>
      </c>
      <c r="AG955" s="211" t="str">
        <f t="shared" si="581"/>
        <v/>
      </c>
      <c r="AH955" s="211" t="str">
        <f t="shared" si="601"/>
        <v/>
      </c>
      <c r="AI955" s="211" t="str">
        <f t="shared" si="582"/>
        <v/>
      </c>
      <c r="AJ955" s="211" t="str">
        <f t="shared" si="583"/>
        <v/>
      </c>
      <c r="AK955" s="211" t="str">
        <f t="shared" si="584"/>
        <v/>
      </c>
      <c r="AL955" s="211" t="str">
        <f t="shared" si="585"/>
        <v/>
      </c>
      <c r="AM955" s="211" t="str">
        <f t="shared" si="586"/>
        <v/>
      </c>
      <c r="AN955" s="211" t="str">
        <f t="shared" si="587"/>
        <v>No</v>
      </c>
      <c r="AO955" s="211" t="str">
        <f t="shared" si="588"/>
        <v>Yes</v>
      </c>
      <c r="AP955" s="211" t="str">
        <f t="shared" si="589"/>
        <v>No</v>
      </c>
      <c r="AQ955" s="211" t="str">
        <f t="shared" si="590"/>
        <v/>
      </c>
      <c r="AR955" s="211" t="str">
        <f t="shared" si="591"/>
        <v/>
      </c>
      <c r="AS955" s="211" t="str">
        <f t="shared" si="592"/>
        <v/>
      </c>
      <c r="AT955" s="211" t="str">
        <f t="shared" si="593"/>
        <v/>
      </c>
      <c r="AU955" s="211" t="str">
        <f t="shared" si="594"/>
        <v/>
      </c>
      <c r="AV955" s="211" t="str">
        <f t="shared" si="595"/>
        <v/>
      </c>
      <c r="AW955" s="211" t="str">
        <f t="shared" si="596"/>
        <v/>
      </c>
      <c r="AX955" s="211" t="str">
        <f t="shared" si="599"/>
        <v>NO</v>
      </c>
      <c r="AY955" s="125" t="str">
        <f t="shared" si="600"/>
        <v/>
      </c>
    </row>
    <row r="956" spans="1:51" s="211" customFormat="1" x14ac:dyDescent="0.25">
      <c r="A956" s="211" t="s">
        <v>2828</v>
      </c>
      <c r="B956" s="211" t="s">
        <v>2828</v>
      </c>
      <c r="C956" s="211" t="str">
        <f t="shared" si="562"/>
        <v>3_GSM Data w/Two-Way Voice SW Release 5</v>
      </c>
      <c r="D956" s="211" t="str">
        <f t="shared" si="563"/>
        <v>3_GSM - Données avec la version 5 du logiciel de voix bidirectionnelle</v>
      </c>
      <c r="E956" s="211" t="str">
        <f t="shared" si="564"/>
        <v/>
      </c>
      <c r="F956" s="211" t="str">
        <f t="shared" si="565"/>
        <v>3_GSM Data w/Two-Way Voice SW Release 5</v>
      </c>
      <c r="G956" s="211" t="str">
        <f t="shared" si="566"/>
        <v>3_GSM - Données avec la version 5 du logiciel de voix bidirectionnelle</v>
      </c>
      <c r="H956" s="211" t="str">
        <f t="shared" si="567"/>
        <v>3_GSM Data w/Two-Way Voice SW Release 5</v>
      </c>
      <c r="I956" s="211" t="str">
        <f t="shared" si="597"/>
        <v>3_GSM - Données avec la version 5 du logiciel de voix bidirectionnelle</v>
      </c>
      <c r="J956" s="211" t="str">
        <f t="shared" si="568"/>
        <v/>
      </c>
      <c r="K956" s="211" t="str">
        <f t="shared" si="569"/>
        <v>2GNLTW</v>
      </c>
      <c r="L956" s="211" t="str">
        <f t="shared" si="598"/>
        <v>Inventory</v>
      </c>
      <c r="M956" s="211" t="str">
        <f t="shared" si="570"/>
        <v>NO</v>
      </c>
      <c r="N956" s="211" t="str">
        <f t="shared" si="571"/>
        <v>Product</v>
      </c>
      <c r="O956" s="211" t="str">
        <f t="shared" si="572"/>
        <v>Panel</v>
      </c>
      <c r="P956" s="211" t="str">
        <f t="shared" si="573"/>
        <v>One Time</v>
      </c>
      <c r="Q956" s="349">
        <v>43930</v>
      </c>
      <c r="R956" s="349"/>
      <c r="S956" s="211" t="str">
        <f t="shared" si="574"/>
        <v>YES</v>
      </c>
      <c r="T956" s="211" t="str">
        <f t="shared" si="575"/>
        <v>NO</v>
      </c>
      <c r="U956" s="211" t="str">
        <f t="shared" si="576"/>
        <v>NO</v>
      </c>
      <c r="V956" s="211" t="str">
        <f t="shared" si="577"/>
        <v>NO</v>
      </c>
      <c r="W956" s="211" t="str">
        <f t="shared" si="578"/>
        <v>NO</v>
      </c>
      <c r="X956" s="211">
        <v>0</v>
      </c>
      <c r="Y956" s="211" t="s">
        <v>3277</v>
      </c>
      <c r="Z956" s="211" t="s">
        <v>3275</v>
      </c>
      <c r="AA956" s="211" t="s">
        <v>3319</v>
      </c>
      <c r="AB956" s="211" t="s">
        <v>3286</v>
      </c>
      <c r="AC956" s="211" t="s">
        <v>3286</v>
      </c>
      <c r="AD956" s="211" t="s">
        <v>3320</v>
      </c>
      <c r="AE956" s="211" t="str">
        <f t="shared" si="579"/>
        <v>3GNL</v>
      </c>
      <c r="AF956" s="211" t="str">
        <f t="shared" si="580"/>
        <v/>
      </c>
      <c r="AG956" s="211" t="str">
        <f t="shared" si="581"/>
        <v/>
      </c>
      <c r="AH956" s="211" t="str">
        <f t="shared" si="601"/>
        <v/>
      </c>
      <c r="AI956" s="211" t="str">
        <f t="shared" si="582"/>
        <v/>
      </c>
      <c r="AJ956" s="211" t="str">
        <f t="shared" si="583"/>
        <v/>
      </c>
      <c r="AK956" s="211" t="str">
        <f t="shared" si="584"/>
        <v/>
      </c>
      <c r="AL956" s="211" t="str">
        <f t="shared" si="585"/>
        <v/>
      </c>
      <c r="AM956" s="211" t="str">
        <f t="shared" si="586"/>
        <v/>
      </c>
      <c r="AN956" s="211" t="str">
        <f t="shared" si="587"/>
        <v>No</v>
      </c>
      <c r="AO956" s="211" t="str">
        <f t="shared" si="588"/>
        <v>Yes</v>
      </c>
      <c r="AP956" s="211" t="str">
        <f t="shared" si="589"/>
        <v>No</v>
      </c>
      <c r="AQ956" s="211" t="str">
        <f t="shared" si="590"/>
        <v/>
      </c>
      <c r="AR956" s="211" t="str">
        <f t="shared" si="591"/>
        <v/>
      </c>
      <c r="AS956" s="211" t="str">
        <f t="shared" si="592"/>
        <v/>
      </c>
      <c r="AT956" s="211" t="str">
        <f t="shared" si="593"/>
        <v/>
      </c>
      <c r="AU956" s="211" t="str">
        <f t="shared" si="594"/>
        <v/>
      </c>
      <c r="AV956" s="211" t="str">
        <f t="shared" si="595"/>
        <v/>
      </c>
      <c r="AW956" s="211" t="str">
        <f t="shared" si="596"/>
        <v/>
      </c>
      <c r="AX956" s="211" t="str">
        <f t="shared" si="599"/>
        <v>NO</v>
      </c>
      <c r="AY956" s="125" t="str">
        <f t="shared" si="600"/>
        <v/>
      </c>
    </row>
    <row r="957" spans="1:51" s="211" customFormat="1" x14ac:dyDescent="0.25">
      <c r="A957" s="211" t="s">
        <v>2830</v>
      </c>
      <c r="B957" s="211" t="s">
        <v>2830</v>
      </c>
      <c r="C957" s="211" t="str">
        <f t="shared" si="562"/>
        <v>3_GSM Data w/Two-Way Voice SW Release 6</v>
      </c>
      <c r="D957" s="211" t="str">
        <f t="shared" si="563"/>
        <v>3_GSM - Données avec la version 6 du logiciel de voix bidirectionnelle</v>
      </c>
      <c r="E957" s="211" t="str">
        <f t="shared" si="564"/>
        <v/>
      </c>
      <c r="F957" s="211" t="str">
        <f t="shared" si="565"/>
        <v>3_GSM Data w/Two-Way Voice SW Release 6</v>
      </c>
      <c r="G957" s="211" t="str">
        <f t="shared" si="566"/>
        <v>3_GSM - Données avec la version 6 du logiciel de voix bidirectionnelle</v>
      </c>
      <c r="H957" s="211" t="str">
        <f t="shared" si="567"/>
        <v>3_GSM Data w/Two-Way Voice SW Release 6</v>
      </c>
      <c r="I957" s="211" t="str">
        <f t="shared" si="597"/>
        <v>3_GSM - Données avec la version 6 du logiciel de voix bidirectionnelle</v>
      </c>
      <c r="J957" s="211" t="str">
        <f t="shared" si="568"/>
        <v/>
      </c>
      <c r="K957" s="211" t="str">
        <f t="shared" si="569"/>
        <v>2GNLTW</v>
      </c>
      <c r="L957" s="211" t="str">
        <f t="shared" si="598"/>
        <v>Inventory</v>
      </c>
      <c r="M957" s="211" t="str">
        <f t="shared" si="570"/>
        <v>NO</v>
      </c>
      <c r="N957" s="211" t="str">
        <f t="shared" si="571"/>
        <v>Product</v>
      </c>
      <c r="O957" s="211" t="str">
        <f t="shared" si="572"/>
        <v>Panel</v>
      </c>
      <c r="P957" s="211" t="str">
        <f t="shared" si="573"/>
        <v>One Time</v>
      </c>
      <c r="Q957" s="349">
        <v>43930</v>
      </c>
      <c r="R957" s="349"/>
      <c r="S957" s="211" t="str">
        <f t="shared" si="574"/>
        <v>YES</v>
      </c>
      <c r="T957" s="211" t="str">
        <f t="shared" si="575"/>
        <v>NO</v>
      </c>
      <c r="U957" s="211" t="str">
        <f t="shared" si="576"/>
        <v>NO</v>
      </c>
      <c r="V957" s="211" t="str">
        <f t="shared" si="577"/>
        <v>NO</v>
      </c>
      <c r="W957" s="211" t="str">
        <f t="shared" si="578"/>
        <v>NO</v>
      </c>
      <c r="X957" s="211">
        <v>0</v>
      </c>
      <c r="Y957" s="211" t="s">
        <v>3277</v>
      </c>
      <c r="Z957" s="211" t="s">
        <v>3275</v>
      </c>
      <c r="AA957" s="211" t="s">
        <v>3319</v>
      </c>
      <c r="AB957" s="211" t="s">
        <v>3286</v>
      </c>
      <c r="AC957" s="211" t="s">
        <v>3286</v>
      </c>
      <c r="AD957" s="211" t="s">
        <v>3320</v>
      </c>
      <c r="AE957" s="211" t="str">
        <f t="shared" si="579"/>
        <v>3GNL</v>
      </c>
      <c r="AF957" s="211" t="str">
        <f t="shared" si="580"/>
        <v/>
      </c>
      <c r="AG957" s="211" t="str">
        <f t="shared" si="581"/>
        <v/>
      </c>
      <c r="AH957" s="211" t="str">
        <f t="shared" si="601"/>
        <v/>
      </c>
      <c r="AI957" s="211" t="str">
        <f t="shared" si="582"/>
        <v/>
      </c>
      <c r="AJ957" s="211" t="str">
        <f t="shared" si="583"/>
        <v/>
      </c>
      <c r="AK957" s="211" t="str">
        <f t="shared" si="584"/>
        <v/>
      </c>
      <c r="AL957" s="211" t="str">
        <f t="shared" si="585"/>
        <v/>
      </c>
      <c r="AM957" s="211" t="str">
        <f t="shared" si="586"/>
        <v/>
      </c>
      <c r="AN957" s="211" t="str">
        <f t="shared" si="587"/>
        <v>No</v>
      </c>
      <c r="AO957" s="211" t="str">
        <f t="shared" si="588"/>
        <v>Yes</v>
      </c>
      <c r="AP957" s="211" t="str">
        <f t="shared" si="589"/>
        <v>No</v>
      </c>
      <c r="AQ957" s="211" t="str">
        <f t="shared" si="590"/>
        <v/>
      </c>
      <c r="AR957" s="211" t="str">
        <f t="shared" si="591"/>
        <v/>
      </c>
      <c r="AS957" s="211" t="str">
        <f t="shared" si="592"/>
        <v/>
      </c>
      <c r="AT957" s="211" t="str">
        <f t="shared" si="593"/>
        <v/>
      </c>
      <c r="AU957" s="211" t="str">
        <f t="shared" si="594"/>
        <v/>
      </c>
      <c r="AV957" s="211" t="str">
        <f t="shared" si="595"/>
        <v/>
      </c>
      <c r="AW957" s="211" t="str">
        <f t="shared" si="596"/>
        <v/>
      </c>
      <c r="AX957" s="211" t="str">
        <f t="shared" si="599"/>
        <v>NO</v>
      </c>
      <c r="AY957" s="125" t="str">
        <f t="shared" si="600"/>
        <v/>
      </c>
    </row>
    <row r="958" spans="1:51" s="211" customFormat="1" x14ac:dyDescent="0.25">
      <c r="A958" s="211" t="s">
        <v>2832</v>
      </c>
      <c r="B958" s="211" t="s">
        <v>2832</v>
      </c>
      <c r="C958" s="211" t="str">
        <f t="shared" si="562"/>
        <v>3_GSM Data w/Two-Way Voice SW Release 7</v>
      </c>
      <c r="D958" s="211" t="str">
        <f t="shared" si="563"/>
        <v>3_GSM - Données avec la version 7 du logiciel de voix bidirectionnelle</v>
      </c>
      <c r="E958" s="211" t="str">
        <f t="shared" si="564"/>
        <v/>
      </c>
      <c r="F958" s="211" t="str">
        <f t="shared" si="565"/>
        <v>3_GSM Data w/Two-Way Voice SW Release 7</v>
      </c>
      <c r="G958" s="211" t="str">
        <f t="shared" si="566"/>
        <v>3_GSM - Données avec la version 7 du logiciel de voix bidirectionnelle</v>
      </c>
      <c r="H958" s="211" t="str">
        <f t="shared" si="567"/>
        <v>3_GSM Data w/Two-Way Voice SW Release 7</v>
      </c>
      <c r="I958" s="211" t="str">
        <f t="shared" si="597"/>
        <v>3_GSM - Données avec la version 7 du logiciel de voix bidirectionnelle</v>
      </c>
      <c r="J958" s="211" t="str">
        <f t="shared" si="568"/>
        <v/>
      </c>
      <c r="K958" s="211" t="str">
        <f t="shared" si="569"/>
        <v>2GNLTW</v>
      </c>
      <c r="L958" s="211" t="str">
        <f t="shared" si="598"/>
        <v>Inventory</v>
      </c>
      <c r="M958" s="211" t="str">
        <f t="shared" si="570"/>
        <v>NO</v>
      </c>
      <c r="N958" s="211" t="str">
        <f t="shared" si="571"/>
        <v>Product</v>
      </c>
      <c r="O958" s="211" t="str">
        <f t="shared" si="572"/>
        <v>Panel</v>
      </c>
      <c r="P958" s="211" t="str">
        <f t="shared" si="573"/>
        <v>One Time</v>
      </c>
      <c r="Q958" s="349">
        <v>43930</v>
      </c>
      <c r="R958" s="349"/>
      <c r="S958" s="211" t="str">
        <f t="shared" si="574"/>
        <v>YES</v>
      </c>
      <c r="T958" s="211" t="str">
        <f t="shared" si="575"/>
        <v>NO</v>
      </c>
      <c r="U958" s="211" t="str">
        <f t="shared" si="576"/>
        <v>NO</v>
      </c>
      <c r="V958" s="211" t="str">
        <f t="shared" si="577"/>
        <v>NO</v>
      </c>
      <c r="W958" s="211" t="str">
        <f t="shared" si="578"/>
        <v>NO</v>
      </c>
      <c r="X958" s="211">
        <v>0</v>
      </c>
      <c r="Y958" s="211" t="s">
        <v>3277</v>
      </c>
      <c r="Z958" s="211" t="s">
        <v>3275</v>
      </c>
      <c r="AA958" s="211" t="s">
        <v>3319</v>
      </c>
      <c r="AB958" s="211" t="s">
        <v>3286</v>
      </c>
      <c r="AC958" s="211" t="s">
        <v>3286</v>
      </c>
      <c r="AD958" s="211" t="s">
        <v>3320</v>
      </c>
      <c r="AE958" s="211" t="str">
        <f t="shared" si="579"/>
        <v>3GNL</v>
      </c>
      <c r="AF958" s="211" t="str">
        <f t="shared" si="580"/>
        <v/>
      </c>
      <c r="AG958" s="211" t="str">
        <f t="shared" si="581"/>
        <v/>
      </c>
      <c r="AH958" s="211" t="str">
        <f t="shared" si="601"/>
        <v/>
      </c>
      <c r="AI958" s="211" t="str">
        <f t="shared" si="582"/>
        <v/>
      </c>
      <c r="AJ958" s="211" t="str">
        <f t="shared" si="583"/>
        <v/>
      </c>
      <c r="AK958" s="211" t="str">
        <f t="shared" si="584"/>
        <v/>
      </c>
      <c r="AL958" s="211" t="str">
        <f t="shared" si="585"/>
        <v/>
      </c>
      <c r="AM958" s="211" t="str">
        <f t="shared" si="586"/>
        <v/>
      </c>
      <c r="AN958" s="211" t="str">
        <f t="shared" si="587"/>
        <v>No</v>
      </c>
      <c r="AO958" s="211" t="str">
        <f t="shared" si="588"/>
        <v>Yes</v>
      </c>
      <c r="AP958" s="211" t="str">
        <f t="shared" si="589"/>
        <v>No</v>
      </c>
      <c r="AQ958" s="211" t="str">
        <f t="shared" si="590"/>
        <v/>
      </c>
      <c r="AR958" s="211" t="str">
        <f t="shared" si="591"/>
        <v/>
      </c>
      <c r="AS958" s="211" t="str">
        <f t="shared" si="592"/>
        <v/>
      </c>
      <c r="AT958" s="211" t="str">
        <f t="shared" si="593"/>
        <v/>
      </c>
      <c r="AU958" s="211" t="str">
        <f t="shared" si="594"/>
        <v/>
      </c>
      <c r="AV958" s="211" t="str">
        <f t="shared" si="595"/>
        <v/>
      </c>
      <c r="AW958" s="211" t="str">
        <f t="shared" si="596"/>
        <v/>
      </c>
      <c r="AX958" s="211" t="str">
        <f t="shared" si="599"/>
        <v>NO</v>
      </c>
      <c r="AY958" s="125" t="str">
        <f t="shared" si="600"/>
        <v/>
      </c>
    </row>
    <row r="959" spans="1:51" s="211" customFormat="1" x14ac:dyDescent="0.25">
      <c r="A959" s="211" t="s">
        <v>2834</v>
      </c>
      <c r="B959" s="211" t="s">
        <v>2834</v>
      </c>
      <c r="C959" s="211" t="str">
        <f t="shared" si="562"/>
        <v>3_GSM Data w/Two-Way Voice SW Release 8</v>
      </c>
      <c r="D959" s="211" t="str">
        <f t="shared" si="563"/>
        <v>3_GSM - Données avec la version 8 du logiciel de voix bidirectionnelle</v>
      </c>
      <c r="E959" s="211" t="str">
        <f t="shared" si="564"/>
        <v/>
      </c>
      <c r="F959" s="211" t="str">
        <f t="shared" si="565"/>
        <v>3_GSM Data w/Two-Way Voice SW Release 8</v>
      </c>
      <c r="G959" s="211" t="str">
        <f t="shared" si="566"/>
        <v>3_GSM - Données avec la version 8 du logiciel de voix bidirectionnelle</v>
      </c>
      <c r="H959" s="211" t="str">
        <f t="shared" si="567"/>
        <v>3_GSM Data w/Two-Way Voice SW Release 8</v>
      </c>
      <c r="I959" s="211" t="str">
        <f t="shared" si="597"/>
        <v>3_GSM - Données avec la version 8 du logiciel de voix bidirectionnelle</v>
      </c>
      <c r="J959" s="211" t="str">
        <f t="shared" si="568"/>
        <v/>
      </c>
      <c r="K959" s="211" t="str">
        <f t="shared" si="569"/>
        <v>2GNLTW</v>
      </c>
      <c r="L959" s="211" t="str">
        <f t="shared" si="598"/>
        <v>Inventory</v>
      </c>
      <c r="M959" s="211" t="str">
        <f t="shared" si="570"/>
        <v>NO</v>
      </c>
      <c r="N959" s="211" t="str">
        <f t="shared" si="571"/>
        <v>Product</v>
      </c>
      <c r="O959" s="211" t="str">
        <f t="shared" si="572"/>
        <v>Panel</v>
      </c>
      <c r="P959" s="211" t="str">
        <f t="shared" si="573"/>
        <v>One Time</v>
      </c>
      <c r="Q959" s="349">
        <v>43930</v>
      </c>
      <c r="R959" s="349"/>
      <c r="S959" s="211" t="str">
        <f t="shared" si="574"/>
        <v>YES</v>
      </c>
      <c r="T959" s="211" t="str">
        <f t="shared" si="575"/>
        <v>NO</v>
      </c>
      <c r="U959" s="211" t="str">
        <f t="shared" si="576"/>
        <v>NO</v>
      </c>
      <c r="V959" s="211" t="str">
        <f t="shared" si="577"/>
        <v>NO</v>
      </c>
      <c r="W959" s="211" t="str">
        <f t="shared" si="578"/>
        <v>NO</v>
      </c>
      <c r="X959" s="211">
        <v>0</v>
      </c>
      <c r="Y959" s="211" t="s">
        <v>3277</v>
      </c>
      <c r="Z959" s="211" t="s">
        <v>3275</v>
      </c>
      <c r="AA959" s="211" t="s">
        <v>3319</v>
      </c>
      <c r="AB959" s="211" t="s">
        <v>3286</v>
      </c>
      <c r="AC959" s="211" t="s">
        <v>3286</v>
      </c>
      <c r="AD959" s="211" t="s">
        <v>3320</v>
      </c>
      <c r="AE959" s="211" t="str">
        <f t="shared" si="579"/>
        <v>3GNL</v>
      </c>
      <c r="AF959" s="211" t="str">
        <f t="shared" si="580"/>
        <v/>
      </c>
      <c r="AG959" s="211" t="str">
        <f t="shared" si="581"/>
        <v/>
      </c>
      <c r="AH959" s="211" t="str">
        <f t="shared" si="601"/>
        <v/>
      </c>
      <c r="AI959" s="211" t="str">
        <f t="shared" si="582"/>
        <v/>
      </c>
      <c r="AJ959" s="211" t="str">
        <f t="shared" si="583"/>
        <v/>
      </c>
      <c r="AK959" s="211" t="str">
        <f t="shared" si="584"/>
        <v/>
      </c>
      <c r="AL959" s="211" t="str">
        <f t="shared" si="585"/>
        <v/>
      </c>
      <c r="AM959" s="211" t="str">
        <f t="shared" si="586"/>
        <v/>
      </c>
      <c r="AN959" s="211" t="str">
        <f t="shared" si="587"/>
        <v>No</v>
      </c>
      <c r="AO959" s="211" t="str">
        <f t="shared" si="588"/>
        <v>Yes</v>
      </c>
      <c r="AP959" s="211" t="str">
        <f t="shared" si="589"/>
        <v>No</v>
      </c>
      <c r="AQ959" s="211" t="str">
        <f t="shared" si="590"/>
        <v/>
      </c>
      <c r="AR959" s="211" t="str">
        <f t="shared" si="591"/>
        <v/>
      </c>
      <c r="AS959" s="211" t="str">
        <f t="shared" si="592"/>
        <v/>
      </c>
      <c r="AT959" s="211" t="str">
        <f t="shared" si="593"/>
        <v/>
      </c>
      <c r="AU959" s="211" t="str">
        <f t="shared" si="594"/>
        <v/>
      </c>
      <c r="AV959" s="211" t="str">
        <f t="shared" si="595"/>
        <v/>
      </c>
      <c r="AW959" s="211" t="str">
        <f t="shared" si="596"/>
        <v/>
      </c>
      <c r="AX959" s="211" t="str">
        <f t="shared" si="599"/>
        <v>NO</v>
      </c>
      <c r="AY959" s="125" t="str">
        <f t="shared" si="600"/>
        <v/>
      </c>
    </row>
    <row r="960" spans="1:51" s="211" customFormat="1" x14ac:dyDescent="0.25">
      <c r="A960" s="211" t="s">
        <v>2836</v>
      </c>
      <c r="B960" s="211" t="s">
        <v>2836</v>
      </c>
      <c r="C960" s="211" t="str">
        <f t="shared" si="562"/>
        <v>3_GSM Data w/Two-Way Voice SW Release 9</v>
      </c>
      <c r="D960" s="211" t="str">
        <f t="shared" si="563"/>
        <v>3_GSM - Données avec la version 9 du logiciel de voix bidirectionnelle</v>
      </c>
      <c r="E960" s="211" t="str">
        <f t="shared" si="564"/>
        <v/>
      </c>
      <c r="F960" s="211" t="str">
        <f t="shared" si="565"/>
        <v>3_GSM Data w/Two-Way Voice SW Release 9</v>
      </c>
      <c r="G960" s="211" t="str">
        <f t="shared" si="566"/>
        <v>3_GSM - Données avec la version 9 du logiciel de voix bidirectionnelle</v>
      </c>
      <c r="H960" s="211" t="str">
        <f t="shared" si="567"/>
        <v>3_GSM Data w/Two-Way Voice SW Release 9</v>
      </c>
      <c r="I960" s="211" t="str">
        <f t="shared" si="597"/>
        <v>3_GSM - Données avec la version 9 du logiciel de voix bidirectionnelle</v>
      </c>
      <c r="J960" s="211" t="str">
        <f t="shared" si="568"/>
        <v/>
      </c>
      <c r="K960" s="211" t="str">
        <f t="shared" si="569"/>
        <v>2GNLTW</v>
      </c>
      <c r="L960" s="211" t="str">
        <f t="shared" si="598"/>
        <v>Inventory</v>
      </c>
      <c r="M960" s="211" t="str">
        <f t="shared" si="570"/>
        <v>NO</v>
      </c>
      <c r="N960" s="211" t="str">
        <f t="shared" si="571"/>
        <v>Product</v>
      </c>
      <c r="O960" s="211" t="str">
        <f t="shared" si="572"/>
        <v>Panel</v>
      </c>
      <c r="P960" s="211" t="str">
        <f t="shared" si="573"/>
        <v>One Time</v>
      </c>
      <c r="Q960" s="349">
        <v>43930</v>
      </c>
      <c r="R960" s="349"/>
      <c r="S960" s="211" t="str">
        <f t="shared" si="574"/>
        <v>YES</v>
      </c>
      <c r="T960" s="211" t="str">
        <f t="shared" si="575"/>
        <v>NO</v>
      </c>
      <c r="U960" s="211" t="str">
        <f t="shared" si="576"/>
        <v>NO</v>
      </c>
      <c r="V960" s="211" t="str">
        <f t="shared" si="577"/>
        <v>NO</v>
      </c>
      <c r="W960" s="211" t="str">
        <f t="shared" si="578"/>
        <v>NO</v>
      </c>
      <c r="X960" s="211">
        <v>0</v>
      </c>
      <c r="Y960" s="211" t="s">
        <v>3277</v>
      </c>
      <c r="Z960" s="211" t="s">
        <v>3275</v>
      </c>
      <c r="AA960" s="211" t="s">
        <v>3319</v>
      </c>
      <c r="AB960" s="211" t="s">
        <v>3286</v>
      </c>
      <c r="AC960" s="211" t="s">
        <v>3286</v>
      </c>
      <c r="AD960" s="211" t="s">
        <v>3320</v>
      </c>
      <c r="AE960" s="211" t="str">
        <f t="shared" si="579"/>
        <v>3GNL</v>
      </c>
      <c r="AF960" s="211" t="str">
        <f t="shared" si="580"/>
        <v/>
      </c>
      <c r="AG960" s="211" t="str">
        <f t="shared" si="581"/>
        <v/>
      </c>
      <c r="AH960" s="211" t="str">
        <f t="shared" si="601"/>
        <v/>
      </c>
      <c r="AI960" s="211" t="str">
        <f t="shared" si="582"/>
        <v/>
      </c>
      <c r="AJ960" s="211" t="str">
        <f t="shared" si="583"/>
        <v/>
      </c>
      <c r="AK960" s="211" t="str">
        <f t="shared" si="584"/>
        <v/>
      </c>
      <c r="AL960" s="211" t="str">
        <f t="shared" si="585"/>
        <v/>
      </c>
      <c r="AM960" s="211" t="str">
        <f t="shared" si="586"/>
        <v/>
      </c>
      <c r="AN960" s="211" t="str">
        <f t="shared" si="587"/>
        <v>No</v>
      </c>
      <c r="AO960" s="211" t="str">
        <f t="shared" si="588"/>
        <v>Yes</v>
      </c>
      <c r="AP960" s="211" t="str">
        <f t="shared" si="589"/>
        <v>No</v>
      </c>
      <c r="AQ960" s="211" t="str">
        <f t="shared" si="590"/>
        <v/>
      </c>
      <c r="AR960" s="211" t="str">
        <f t="shared" si="591"/>
        <v/>
      </c>
      <c r="AS960" s="211" t="str">
        <f t="shared" si="592"/>
        <v/>
      </c>
      <c r="AT960" s="211" t="str">
        <f t="shared" si="593"/>
        <v/>
      </c>
      <c r="AU960" s="211" t="str">
        <f t="shared" si="594"/>
        <v/>
      </c>
      <c r="AV960" s="211" t="str">
        <f t="shared" si="595"/>
        <v/>
      </c>
      <c r="AW960" s="211" t="str">
        <f t="shared" si="596"/>
        <v/>
      </c>
      <c r="AX960" s="211" t="str">
        <f t="shared" si="599"/>
        <v>NO</v>
      </c>
      <c r="AY960" s="125" t="str">
        <f t="shared" si="600"/>
        <v/>
      </c>
    </row>
    <row r="961" spans="1:51" s="211" customFormat="1" x14ac:dyDescent="0.25">
      <c r="A961" s="211" t="s">
        <v>2838</v>
      </c>
      <c r="B961" s="211" t="s">
        <v>2838</v>
      </c>
      <c r="C961" s="211" t="str">
        <f t="shared" ref="C961:C1024" si="602">VLOOKUP($A961,masterdata,3,0)</f>
        <v>3_GSM Data w/Two-Way Voice SW Release 10</v>
      </c>
      <c r="D961" s="211" t="str">
        <f t="shared" ref="D961:D1024" si="603">VLOOKUP($A961,masterdata,4,0)</f>
        <v>3_GSM - Données avec la version 10 du logiciel de voix bidirectionnelle</v>
      </c>
      <c r="E961" s="211" t="str">
        <f t="shared" ref="E961:E1024" si="604">IF(VLOOKUP($A961,masterdata,27,0)=0,"",VLOOKUP($A961,masterdata,27,0))</f>
        <v/>
      </c>
      <c r="F961" s="211" t="str">
        <f t="shared" ref="F961:F1024" si="605">VLOOKUP($A961,masterdata,12,0)</f>
        <v>3_GSM Data w/Two-Way Voice SW Release 10</v>
      </c>
      <c r="G961" s="211" t="str">
        <f t="shared" ref="G961:G1024" si="606">VLOOKUP($A961,masterdata,13,0)</f>
        <v>3_GSM - Données avec la version 10 du logiciel de voix bidirectionnelle</v>
      </c>
      <c r="H961" s="211" t="str">
        <f t="shared" ref="H961:H1024" si="607">VLOOKUP($A961,masterdata,3,0)</f>
        <v>3_GSM Data w/Two-Way Voice SW Release 10</v>
      </c>
      <c r="I961" s="211" t="str">
        <f t="shared" si="597"/>
        <v>3_GSM - Données avec la version 10 du logiciel de voix bidirectionnelle</v>
      </c>
      <c r="J961" s="211" t="str">
        <f t="shared" ref="J961:J1024" si="608">IF(VLOOKUP($A961,masterdata,28,0)=0,"",VLOOKUP($A961,masterdata,28,0))</f>
        <v/>
      </c>
      <c r="K961" s="211" t="str">
        <f t="shared" ref="K961:K1024" si="609">IF(VLOOKUP($A961,masterdata,26,0)=0,"",VLOOKUP($A961,masterdata,26,0))</f>
        <v>2GNLTW</v>
      </c>
      <c r="L961" s="211" t="str">
        <f t="shared" si="598"/>
        <v>Inventory</v>
      </c>
      <c r="M961" s="211" t="str">
        <f t="shared" ref="M961:M1024" si="610">VLOOKUP($A961,masterdata,54,0)</f>
        <v>NO</v>
      </c>
      <c r="N961" s="211" t="str">
        <f t="shared" ref="N961:N1024" si="611">VLOOKUP($A961,masterdata,30,0)</f>
        <v>Product</v>
      </c>
      <c r="O961" s="211" t="str">
        <f t="shared" ref="O961:O1024" si="612">VLOOKUP($A961,masterdata,31,0)</f>
        <v>Panel</v>
      </c>
      <c r="P961" s="211" t="str">
        <f t="shared" ref="P961:P1024" si="613">VLOOKUP($A961,masterdata,16,0)</f>
        <v>One Time</v>
      </c>
      <c r="Q961" s="349">
        <v>43930</v>
      </c>
      <c r="R961" s="349"/>
      <c r="S961" s="211" t="str">
        <f t="shared" ref="S961:S1024" si="614">VLOOKUP($A961,masterdata,21,0)</f>
        <v>YES</v>
      </c>
      <c r="T961" s="211" t="str">
        <f t="shared" ref="T961:T1024" si="615">VLOOKUP($A961,masterdata,32,0)</f>
        <v>NO</v>
      </c>
      <c r="U961" s="211" t="str">
        <f t="shared" ref="U961:U1024" si="616">VLOOKUP($A961,masterdata,33,0)</f>
        <v>NO</v>
      </c>
      <c r="V961" s="211" t="str">
        <f t="shared" ref="V961:V1024" si="617">VLOOKUP($A961,masterdata,25,0)</f>
        <v>NO</v>
      </c>
      <c r="W961" s="211" t="str">
        <f t="shared" ref="W961:W1024" si="618">VLOOKUP($A961,masterdata,20,0)</f>
        <v>NO</v>
      </c>
      <c r="X961" s="211">
        <v>0</v>
      </c>
      <c r="Y961" s="211" t="s">
        <v>3277</v>
      </c>
      <c r="Z961" s="211" t="s">
        <v>3275</v>
      </c>
      <c r="AA961" s="211" t="s">
        <v>3319</v>
      </c>
      <c r="AB961" s="211" t="s">
        <v>3286</v>
      </c>
      <c r="AC961" s="211" t="s">
        <v>3286</v>
      </c>
      <c r="AD961" s="211" t="s">
        <v>3320</v>
      </c>
      <c r="AE961" s="211" t="str">
        <f t="shared" ref="AE961:AE1024" si="619">VLOOKUP($A961,masterdata,18,0)</f>
        <v>3GNL</v>
      </c>
      <c r="AF961" s="211" t="str">
        <f t="shared" ref="AF961:AF1024" si="620">IF(VLOOKUP($A961,masterdata,19,0)="","",VLOOKUP($A961,masterdata,19,0))</f>
        <v/>
      </c>
      <c r="AG961" s="211" t="str">
        <f t="shared" ref="AG961:AG1024" si="621">IF(VLOOKUP($A961,masterdata,36,0)="","",VLOOKUP($A961,masterdata,36,0))</f>
        <v/>
      </c>
      <c r="AH961" s="211" t="str">
        <f t="shared" si="601"/>
        <v/>
      </c>
      <c r="AI961" s="211" t="str">
        <f t="shared" ref="AI961:AI1024" si="622">IF(VLOOKUP($A961,masterdata,38,0)="","",VLOOKUP($A961,masterdata,38,0))</f>
        <v/>
      </c>
      <c r="AJ961" s="211" t="str">
        <f t="shared" ref="AJ961:AJ1024" si="623">IF(VLOOKUP($A961,masterdata,39,0)="","",VLOOKUP($A961,masterdata,39,0))</f>
        <v/>
      </c>
      <c r="AK961" s="211" t="str">
        <f t="shared" ref="AK961:AK1024" si="624">IF(VLOOKUP($A961,masterdata,40,0)="","",VLOOKUP($A961,masterdata,40,0))</f>
        <v/>
      </c>
      <c r="AL961" s="211" t="str">
        <f t="shared" ref="AL961:AL1024" si="625">IF(VLOOKUP($A961,masterdata,41,0)="","",VLOOKUP($A961,masterdata,41,0))</f>
        <v/>
      </c>
      <c r="AM961" s="211" t="str">
        <f t="shared" ref="AM961:AM1024" si="626">IF(VLOOKUP($A961,masterdata,43,0)="","",VLOOKUP($A961,masterdata,43,0))</f>
        <v/>
      </c>
      <c r="AN961" s="211" t="str">
        <f t="shared" ref="AN961:AN1024" si="627">VLOOKUP($A961,masterdata,44,0)</f>
        <v>No</v>
      </c>
      <c r="AO961" s="211" t="str">
        <f t="shared" ref="AO961:AO1024" si="628">VLOOKUP($A961,masterdata,45,0)</f>
        <v>Yes</v>
      </c>
      <c r="AP961" s="211" t="str">
        <f t="shared" ref="AP961:AP1024" si="629">VLOOKUP($A961,masterdata,46,0)</f>
        <v>No</v>
      </c>
      <c r="AQ961" s="211" t="str">
        <f t="shared" ref="AQ961:AQ1024" si="630">IF(VLOOKUP($A961,masterdata,47,0)="","",VLOOKUP($A961,masterdata,47,0))</f>
        <v/>
      </c>
      <c r="AR961" s="211" t="str">
        <f t="shared" ref="AR961:AR1024" si="631">IF(VLOOKUP($A961,masterdata,48,0)="","",VLOOKUP($A961,masterdata,48,0))</f>
        <v/>
      </c>
      <c r="AS961" s="211" t="str">
        <f t="shared" ref="AS961:AS1024" si="632">IF(VLOOKUP($A961,masterdata,49,0)="","",VLOOKUP($A961,masterdata,49,0))</f>
        <v/>
      </c>
      <c r="AT961" s="211" t="str">
        <f t="shared" ref="AT961:AT1024" si="633">IF(VLOOKUP($A961,masterdata,50,0)="","",VLOOKUP($A961,masterdata,50,0))</f>
        <v/>
      </c>
      <c r="AU961" s="211" t="str">
        <f t="shared" ref="AU961:AU1024" si="634">IF(VLOOKUP($A961,masterdata,51,0)="","",VLOOKUP($A961,masterdata,51,0))</f>
        <v/>
      </c>
      <c r="AV961" s="211" t="str">
        <f t="shared" ref="AV961:AV1024" si="635">IF(VLOOKUP($A961,masterdata,52,0)="","",VLOOKUP($A961,masterdata,52,0))</f>
        <v/>
      </c>
      <c r="AW961" s="211" t="str">
        <f t="shared" ref="AW961:AW1024" si="636">IF(VLOOKUP($A961,masterdata,53,0)="","",VLOOKUP($A961,masterdata,53,0))</f>
        <v/>
      </c>
      <c r="AX961" s="211" t="str">
        <f t="shared" si="599"/>
        <v>NO</v>
      </c>
      <c r="AY961" s="125" t="str">
        <f t="shared" si="600"/>
        <v/>
      </c>
    </row>
    <row r="962" spans="1:51" s="211" customFormat="1" x14ac:dyDescent="0.25">
      <c r="A962" s="211" t="s">
        <v>2840</v>
      </c>
      <c r="B962" s="211" t="s">
        <v>2840</v>
      </c>
      <c r="C962" s="211" t="str">
        <f t="shared" si="602"/>
        <v>3_GSM Data WiFi SW Release 6</v>
      </c>
      <c r="D962" s="211" t="str">
        <f t="shared" si="603"/>
        <v>3_GSM - Logiciel Data WiFi version 6</v>
      </c>
      <c r="E962" s="211" t="str">
        <f t="shared" si="604"/>
        <v/>
      </c>
      <c r="F962" s="211" t="str">
        <f t="shared" si="605"/>
        <v>3_GSM Data WiFi SW Release 6</v>
      </c>
      <c r="G962" s="211" t="str">
        <f t="shared" si="606"/>
        <v>3_GSM - Logiciel Data WiFi version 6</v>
      </c>
      <c r="H962" s="211" t="str">
        <f t="shared" si="607"/>
        <v>3_GSM Data WiFi SW Release 6</v>
      </c>
      <c r="I962" s="211" t="str">
        <f t="shared" ref="I962:I1025" si="637">VLOOKUP($A962,masterdata,4,0)</f>
        <v>3_GSM - Logiciel Data WiFi version 6</v>
      </c>
      <c r="J962" s="211" t="str">
        <f t="shared" si="608"/>
        <v/>
      </c>
      <c r="K962" s="211" t="str">
        <f t="shared" si="609"/>
        <v>2GNLTW</v>
      </c>
      <c r="L962" s="211" t="str">
        <f t="shared" ref="L962:L1025" si="638">VLOOKUP($A962,masterdata,29,0)</f>
        <v>Inventory</v>
      </c>
      <c r="M962" s="211" t="str">
        <f t="shared" si="610"/>
        <v>NO</v>
      </c>
      <c r="N962" s="211" t="str">
        <f t="shared" si="611"/>
        <v>Product</v>
      </c>
      <c r="O962" s="211" t="str">
        <f t="shared" si="612"/>
        <v>Panel</v>
      </c>
      <c r="P962" s="211" t="str">
        <f t="shared" si="613"/>
        <v>One Time</v>
      </c>
      <c r="Q962" s="349">
        <v>43930</v>
      </c>
      <c r="R962" s="349"/>
      <c r="S962" s="211" t="str">
        <f t="shared" si="614"/>
        <v>YES</v>
      </c>
      <c r="T962" s="211" t="str">
        <f t="shared" si="615"/>
        <v>NO</v>
      </c>
      <c r="U962" s="211" t="str">
        <f t="shared" si="616"/>
        <v>NO</v>
      </c>
      <c r="V962" s="211" t="str">
        <f t="shared" si="617"/>
        <v>NO</v>
      </c>
      <c r="W962" s="211" t="str">
        <f t="shared" si="618"/>
        <v>NO</v>
      </c>
      <c r="X962" s="211">
        <v>0</v>
      </c>
      <c r="Y962" s="211" t="s">
        <v>3277</v>
      </c>
      <c r="Z962" s="211" t="s">
        <v>3275</v>
      </c>
      <c r="AA962" s="211" t="s">
        <v>3319</v>
      </c>
      <c r="AB962" s="211" t="s">
        <v>3286</v>
      </c>
      <c r="AC962" s="211" t="s">
        <v>3286</v>
      </c>
      <c r="AD962" s="211" t="s">
        <v>3320</v>
      </c>
      <c r="AE962" s="211" t="str">
        <f t="shared" si="619"/>
        <v>3GNL</v>
      </c>
      <c r="AF962" s="211" t="str">
        <f t="shared" si="620"/>
        <v/>
      </c>
      <c r="AG962" s="211" t="str">
        <f t="shared" si="621"/>
        <v/>
      </c>
      <c r="AH962" s="211" t="str">
        <f t="shared" si="601"/>
        <v/>
      </c>
      <c r="AI962" s="211" t="str">
        <f t="shared" si="622"/>
        <v/>
      </c>
      <c r="AJ962" s="211" t="str">
        <f t="shared" si="623"/>
        <v/>
      </c>
      <c r="AK962" s="211" t="str">
        <f t="shared" si="624"/>
        <v/>
      </c>
      <c r="AL962" s="211" t="str">
        <f t="shared" si="625"/>
        <v/>
      </c>
      <c r="AM962" s="211" t="str">
        <f t="shared" si="626"/>
        <v/>
      </c>
      <c r="AN962" s="211" t="str">
        <f t="shared" si="627"/>
        <v>No</v>
      </c>
      <c r="AO962" s="211" t="str">
        <f t="shared" si="628"/>
        <v>Yes</v>
      </c>
      <c r="AP962" s="211" t="str">
        <f t="shared" si="629"/>
        <v>No</v>
      </c>
      <c r="AQ962" s="211" t="str">
        <f t="shared" si="630"/>
        <v/>
      </c>
      <c r="AR962" s="211" t="str">
        <f t="shared" si="631"/>
        <v/>
      </c>
      <c r="AS962" s="211" t="str">
        <f t="shared" si="632"/>
        <v/>
      </c>
      <c r="AT962" s="211" t="str">
        <f t="shared" si="633"/>
        <v/>
      </c>
      <c r="AU962" s="211" t="str">
        <f t="shared" si="634"/>
        <v/>
      </c>
      <c r="AV962" s="211" t="str">
        <f t="shared" si="635"/>
        <v/>
      </c>
      <c r="AW962" s="211" t="str">
        <f t="shared" si="636"/>
        <v/>
      </c>
      <c r="AX962" s="211" t="str">
        <f t="shared" ref="AX962:AX1025" si="639">IF(VLOOKUP($A962,masterdata,24,0)="","",VLOOKUP($A962,masterdata,24,0))</f>
        <v>NO</v>
      </c>
      <c r="AY962" s="125" t="str">
        <f t="shared" ref="AY962:AY1025" si="640">IF(VLOOKUP($A962,masterdata,42,0)="","",VLOOKUP($A962,masterdata,42,0))</f>
        <v/>
      </c>
    </row>
    <row r="963" spans="1:51" s="211" customFormat="1" x14ac:dyDescent="0.25">
      <c r="A963" s="211" t="s">
        <v>2842</v>
      </c>
      <c r="B963" s="211" t="s">
        <v>2842</v>
      </c>
      <c r="C963" s="211" t="str">
        <f t="shared" si="602"/>
        <v>3_GSM Data WiFi SW Release 7</v>
      </c>
      <c r="D963" s="211" t="str">
        <f t="shared" si="603"/>
        <v>3_GSM - Logiciel Data WiFi version 7</v>
      </c>
      <c r="E963" s="211" t="str">
        <f t="shared" si="604"/>
        <v/>
      </c>
      <c r="F963" s="211" t="str">
        <f t="shared" si="605"/>
        <v>3_GSM Data WiFi SW Release 7</v>
      </c>
      <c r="G963" s="211" t="str">
        <f t="shared" si="606"/>
        <v>3_GSM - Logiciel Data WiFi version 7</v>
      </c>
      <c r="H963" s="211" t="str">
        <f t="shared" si="607"/>
        <v>3_GSM Data WiFi SW Release 7</v>
      </c>
      <c r="I963" s="211" t="str">
        <f t="shared" si="637"/>
        <v>3_GSM - Logiciel Data WiFi version 7</v>
      </c>
      <c r="J963" s="211" t="str">
        <f t="shared" si="608"/>
        <v/>
      </c>
      <c r="K963" s="211" t="str">
        <f t="shared" si="609"/>
        <v>2GNLTW</v>
      </c>
      <c r="L963" s="211" t="str">
        <f t="shared" si="638"/>
        <v>Inventory</v>
      </c>
      <c r="M963" s="211" t="str">
        <f t="shared" si="610"/>
        <v>NO</v>
      </c>
      <c r="N963" s="211" t="str">
        <f t="shared" si="611"/>
        <v>Product</v>
      </c>
      <c r="O963" s="211" t="str">
        <f t="shared" si="612"/>
        <v>Panel</v>
      </c>
      <c r="P963" s="211" t="str">
        <f t="shared" si="613"/>
        <v>One Time</v>
      </c>
      <c r="Q963" s="349">
        <v>43930</v>
      </c>
      <c r="R963" s="349"/>
      <c r="S963" s="211" t="str">
        <f t="shared" si="614"/>
        <v>YES</v>
      </c>
      <c r="T963" s="211" t="str">
        <f t="shared" si="615"/>
        <v>NO</v>
      </c>
      <c r="U963" s="211" t="str">
        <f t="shared" si="616"/>
        <v>NO</v>
      </c>
      <c r="V963" s="211" t="str">
        <f t="shared" si="617"/>
        <v>NO</v>
      </c>
      <c r="W963" s="211" t="str">
        <f t="shared" si="618"/>
        <v>NO</v>
      </c>
      <c r="X963" s="211">
        <v>0</v>
      </c>
      <c r="Y963" s="211" t="s">
        <v>3277</v>
      </c>
      <c r="Z963" s="211" t="s">
        <v>3275</v>
      </c>
      <c r="AA963" s="211" t="s">
        <v>3319</v>
      </c>
      <c r="AB963" s="211" t="s">
        <v>3286</v>
      </c>
      <c r="AC963" s="211" t="s">
        <v>3286</v>
      </c>
      <c r="AD963" s="211" t="s">
        <v>3320</v>
      </c>
      <c r="AE963" s="211" t="str">
        <f t="shared" si="619"/>
        <v>3GNL</v>
      </c>
      <c r="AF963" s="211" t="str">
        <f t="shared" si="620"/>
        <v/>
      </c>
      <c r="AG963" s="211" t="str">
        <f t="shared" si="621"/>
        <v/>
      </c>
      <c r="AH963" s="211" t="str">
        <f t="shared" si="601"/>
        <v/>
      </c>
      <c r="AI963" s="211" t="str">
        <f t="shared" si="622"/>
        <v/>
      </c>
      <c r="AJ963" s="211" t="str">
        <f t="shared" si="623"/>
        <v/>
      </c>
      <c r="AK963" s="211" t="str">
        <f t="shared" si="624"/>
        <v/>
      </c>
      <c r="AL963" s="211" t="str">
        <f t="shared" si="625"/>
        <v/>
      </c>
      <c r="AM963" s="211" t="str">
        <f t="shared" si="626"/>
        <v/>
      </c>
      <c r="AN963" s="211" t="str">
        <f t="shared" si="627"/>
        <v>No</v>
      </c>
      <c r="AO963" s="211" t="str">
        <f t="shared" si="628"/>
        <v>Yes</v>
      </c>
      <c r="AP963" s="211" t="str">
        <f t="shared" si="629"/>
        <v>No</v>
      </c>
      <c r="AQ963" s="211" t="str">
        <f t="shared" si="630"/>
        <v/>
      </c>
      <c r="AR963" s="211" t="str">
        <f t="shared" si="631"/>
        <v/>
      </c>
      <c r="AS963" s="211" t="str">
        <f t="shared" si="632"/>
        <v/>
      </c>
      <c r="AT963" s="211" t="str">
        <f t="shared" si="633"/>
        <v/>
      </c>
      <c r="AU963" s="211" t="str">
        <f t="shared" si="634"/>
        <v/>
      </c>
      <c r="AV963" s="211" t="str">
        <f t="shared" si="635"/>
        <v/>
      </c>
      <c r="AW963" s="211" t="str">
        <f t="shared" si="636"/>
        <v/>
      </c>
      <c r="AX963" s="211" t="str">
        <f t="shared" si="639"/>
        <v>NO</v>
      </c>
      <c r="AY963" s="125" t="str">
        <f t="shared" si="640"/>
        <v/>
      </c>
    </row>
    <row r="964" spans="1:51" s="211" customFormat="1" x14ac:dyDescent="0.25">
      <c r="A964" s="211" t="s">
        <v>2844</v>
      </c>
      <c r="B964" s="211" t="s">
        <v>2844</v>
      </c>
      <c r="C964" s="211" t="str">
        <f t="shared" si="602"/>
        <v>3_GSM Data WiFi SW Release 8</v>
      </c>
      <c r="D964" s="211" t="str">
        <f t="shared" si="603"/>
        <v>3_GSM - Logiciel Data WiFi version 8</v>
      </c>
      <c r="E964" s="211" t="str">
        <f t="shared" si="604"/>
        <v/>
      </c>
      <c r="F964" s="211" t="str">
        <f t="shared" si="605"/>
        <v>3_GSM Data WiFi SW Release 8</v>
      </c>
      <c r="G964" s="211" t="str">
        <f t="shared" si="606"/>
        <v>3_GSM - Logiciel Data WiFi version 8</v>
      </c>
      <c r="H964" s="211" t="str">
        <f t="shared" si="607"/>
        <v>3_GSM Data WiFi SW Release 8</v>
      </c>
      <c r="I964" s="211" t="str">
        <f t="shared" si="637"/>
        <v>3_GSM - Logiciel Data WiFi version 8</v>
      </c>
      <c r="J964" s="211" t="str">
        <f t="shared" si="608"/>
        <v/>
      </c>
      <c r="K964" s="211" t="str">
        <f t="shared" si="609"/>
        <v>2GNLTW</v>
      </c>
      <c r="L964" s="211" t="str">
        <f t="shared" si="638"/>
        <v>Inventory</v>
      </c>
      <c r="M964" s="211" t="str">
        <f t="shared" si="610"/>
        <v>NO</v>
      </c>
      <c r="N964" s="211" t="str">
        <f t="shared" si="611"/>
        <v>Product</v>
      </c>
      <c r="O964" s="211" t="str">
        <f t="shared" si="612"/>
        <v>Panel</v>
      </c>
      <c r="P964" s="211" t="str">
        <f t="shared" si="613"/>
        <v>One Time</v>
      </c>
      <c r="Q964" s="349">
        <v>43930</v>
      </c>
      <c r="R964" s="349"/>
      <c r="S964" s="211" t="str">
        <f t="shared" si="614"/>
        <v>YES</v>
      </c>
      <c r="T964" s="211" t="str">
        <f t="shared" si="615"/>
        <v>NO</v>
      </c>
      <c r="U964" s="211" t="str">
        <f t="shared" si="616"/>
        <v>NO</v>
      </c>
      <c r="V964" s="211" t="str">
        <f t="shared" si="617"/>
        <v>NO</v>
      </c>
      <c r="W964" s="211" t="str">
        <f t="shared" si="618"/>
        <v>NO</v>
      </c>
      <c r="X964" s="211">
        <v>0</v>
      </c>
      <c r="Y964" s="211" t="s">
        <v>3277</v>
      </c>
      <c r="Z964" s="211" t="s">
        <v>3275</v>
      </c>
      <c r="AA964" s="211" t="s">
        <v>3319</v>
      </c>
      <c r="AB964" s="211" t="s">
        <v>3286</v>
      </c>
      <c r="AC964" s="211" t="s">
        <v>3286</v>
      </c>
      <c r="AD964" s="211" t="s">
        <v>3320</v>
      </c>
      <c r="AE964" s="211" t="str">
        <f t="shared" si="619"/>
        <v>3GNL</v>
      </c>
      <c r="AF964" s="211" t="str">
        <f t="shared" si="620"/>
        <v/>
      </c>
      <c r="AG964" s="211" t="str">
        <f t="shared" si="621"/>
        <v/>
      </c>
      <c r="AH964" s="211" t="str">
        <f t="shared" si="601"/>
        <v/>
      </c>
      <c r="AI964" s="211" t="str">
        <f t="shared" si="622"/>
        <v/>
      </c>
      <c r="AJ964" s="211" t="str">
        <f t="shared" si="623"/>
        <v/>
      </c>
      <c r="AK964" s="211" t="str">
        <f t="shared" si="624"/>
        <v/>
      </c>
      <c r="AL964" s="211" t="str">
        <f t="shared" si="625"/>
        <v/>
      </c>
      <c r="AM964" s="211" t="str">
        <f t="shared" si="626"/>
        <v/>
      </c>
      <c r="AN964" s="211" t="str">
        <f t="shared" si="627"/>
        <v>No</v>
      </c>
      <c r="AO964" s="211" t="str">
        <f t="shared" si="628"/>
        <v>Yes</v>
      </c>
      <c r="AP964" s="211" t="str">
        <f t="shared" si="629"/>
        <v>No</v>
      </c>
      <c r="AQ964" s="211" t="str">
        <f t="shared" si="630"/>
        <v/>
      </c>
      <c r="AR964" s="211" t="str">
        <f t="shared" si="631"/>
        <v/>
      </c>
      <c r="AS964" s="211" t="str">
        <f t="shared" si="632"/>
        <v/>
      </c>
      <c r="AT964" s="211" t="str">
        <f t="shared" si="633"/>
        <v/>
      </c>
      <c r="AU964" s="211" t="str">
        <f t="shared" si="634"/>
        <v/>
      </c>
      <c r="AV964" s="211" t="str">
        <f t="shared" si="635"/>
        <v/>
      </c>
      <c r="AW964" s="211" t="str">
        <f t="shared" si="636"/>
        <v/>
      </c>
      <c r="AX964" s="211" t="str">
        <f t="shared" si="639"/>
        <v>NO</v>
      </c>
      <c r="AY964" s="125" t="str">
        <f t="shared" si="640"/>
        <v/>
      </c>
    </row>
    <row r="965" spans="1:51" s="211" customFormat="1" x14ac:dyDescent="0.25">
      <c r="A965" s="211" t="s">
        <v>2846</v>
      </c>
      <c r="B965" s="211" t="s">
        <v>2846</v>
      </c>
      <c r="C965" s="211" t="str">
        <f t="shared" si="602"/>
        <v>3_GSM Data WiFi SW Release 9</v>
      </c>
      <c r="D965" s="211" t="str">
        <f t="shared" si="603"/>
        <v>3_GSM - Logiciel Data WiFi version 9</v>
      </c>
      <c r="E965" s="211" t="str">
        <f t="shared" si="604"/>
        <v/>
      </c>
      <c r="F965" s="211" t="str">
        <f t="shared" si="605"/>
        <v>3_GSM Data WiFi SW Release 9</v>
      </c>
      <c r="G965" s="211" t="str">
        <f t="shared" si="606"/>
        <v>3_GSM - Logiciel Data WiFi version 9</v>
      </c>
      <c r="H965" s="211" t="str">
        <f t="shared" si="607"/>
        <v>3_GSM Data WiFi SW Release 9</v>
      </c>
      <c r="I965" s="211" t="str">
        <f t="shared" si="637"/>
        <v>3_GSM - Logiciel Data WiFi version 9</v>
      </c>
      <c r="J965" s="211" t="str">
        <f t="shared" si="608"/>
        <v/>
      </c>
      <c r="K965" s="211" t="str">
        <f t="shared" si="609"/>
        <v>2GNLTW</v>
      </c>
      <c r="L965" s="211" t="str">
        <f t="shared" si="638"/>
        <v>Inventory</v>
      </c>
      <c r="M965" s="211" t="str">
        <f t="shared" si="610"/>
        <v>NO</v>
      </c>
      <c r="N965" s="211" t="str">
        <f t="shared" si="611"/>
        <v>Product</v>
      </c>
      <c r="O965" s="211" t="str">
        <f t="shared" si="612"/>
        <v>Panel</v>
      </c>
      <c r="P965" s="211" t="str">
        <f t="shared" si="613"/>
        <v>One Time</v>
      </c>
      <c r="Q965" s="349">
        <v>43930</v>
      </c>
      <c r="R965" s="349"/>
      <c r="S965" s="211" t="str">
        <f t="shared" si="614"/>
        <v>YES</v>
      </c>
      <c r="T965" s="211" t="str">
        <f t="shared" si="615"/>
        <v>NO</v>
      </c>
      <c r="U965" s="211" t="str">
        <f t="shared" si="616"/>
        <v>NO</v>
      </c>
      <c r="V965" s="211" t="str">
        <f t="shared" si="617"/>
        <v>NO</v>
      </c>
      <c r="W965" s="211" t="str">
        <f t="shared" si="618"/>
        <v>NO</v>
      </c>
      <c r="X965" s="211">
        <v>0</v>
      </c>
      <c r="Y965" s="211" t="s">
        <v>3277</v>
      </c>
      <c r="Z965" s="211" t="s">
        <v>3275</v>
      </c>
      <c r="AA965" s="211" t="s">
        <v>3319</v>
      </c>
      <c r="AB965" s="211" t="s">
        <v>3286</v>
      </c>
      <c r="AC965" s="211" t="s">
        <v>3286</v>
      </c>
      <c r="AD965" s="211" t="s">
        <v>3320</v>
      </c>
      <c r="AE965" s="211" t="str">
        <f t="shared" si="619"/>
        <v>3GNL</v>
      </c>
      <c r="AF965" s="211" t="str">
        <f t="shared" si="620"/>
        <v/>
      </c>
      <c r="AG965" s="211" t="str">
        <f t="shared" si="621"/>
        <v/>
      </c>
      <c r="AH965" s="211" t="str">
        <f t="shared" si="601"/>
        <v/>
      </c>
      <c r="AI965" s="211" t="str">
        <f t="shared" si="622"/>
        <v/>
      </c>
      <c r="AJ965" s="211" t="str">
        <f t="shared" si="623"/>
        <v/>
      </c>
      <c r="AK965" s="211" t="str">
        <f t="shared" si="624"/>
        <v/>
      </c>
      <c r="AL965" s="211" t="str">
        <f t="shared" si="625"/>
        <v/>
      </c>
      <c r="AM965" s="211" t="str">
        <f t="shared" si="626"/>
        <v/>
      </c>
      <c r="AN965" s="211" t="str">
        <f t="shared" si="627"/>
        <v>No</v>
      </c>
      <c r="AO965" s="211" t="str">
        <f t="shared" si="628"/>
        <v>Yes</v>
      </c>
      <c r="AP965" s="211" t="str">
        <f t="shared" si="629"/>
        <v>No</v>
      </c>
      <c r="AQ965" s="211" t="str">
        <f t="shared" si="630"/>
        <v/>
      </c>
      <c r="AR965" s="211" t="str">
        <f t="shared" si="631"/>
        <v/>
      </c>
      <c r="AS965" s="211" t="str">
        <f t="shared" si="632"/>
        <v/>
      </c>
      <c r="AT965" s="211" t="str">
        <f t="shared" si="633"/>
        <v/>
      </c>
      <c r="AU965" s="211" t="str">
        <f t="shared" si="634"/>
        <v/>
      </c>
      <c r="AV965" s="211" t="str">
        <f t="shared" si="635"/>
        <v/>
      </c>
      <c r="AW965" s="211" t="str">
        <f t="shared" si="636"/>
        <v/>
      </c>
      <c r="AX965" s="211" t="str">
        <f t="shared" si="639"/>
        <v>NO</v>
      </c>
      <c r="AY965" s="125" t="str">
        <f t="shared" si="640"/>
        <v/>
      </c>
    </row>
    <row r="966" spans="1:51" s="211" customFormat="1" x14ac:dyDescent="0.25">
      <c r="A966" s="211" t="s">
        <v>2848</v>
      </c>
      <c r="B966" s="211" t="s">
        <v>2848</v>
      </c>
      <c r="C966" s="211" t="str">
        <f t="shared" si="602"/>
        <v>3_GSM Data WiFi SW Release 10</v>
      </c>
      <c r="D966" s="211" t="str">
        <f t="shared" si="603"/>
        <v>3_GSM - Logiciel Data WiFi version 10</v>
      </c>
      <c r="E966" s="211" t="str">
        <f t="shared" si="604"/>
        <v/>
      </c>
      <c r="F966" s="211" t="str">
        <f t="shared" si="605"/>
        <v>3_GSM Data WiFi SW Release 10</v>
      </c>
      <c r="G966" s="211" t="str">
        <f t="shared" si="606"/>
        <v>3_GSM - Logiciel Data WiFi version 10</v>
      </c>
      <c r="H966" s="211" t="str">
        <f t="shared" si="607"/>
        <v>3_GSM Data WiFi SW Release 10</v>
      </c>
      <c r="I966" s="211" t="str">
        <f t="shared" si="637"/>
        <v>3_GSM - Logiciel Data WiFi version 10</v>
      </c>
      <c r="J966" s="211" t="str">
        <f t="shared" si="608"/>
        <v/>
      </c>
      <c r="K966" s="211" t="str">
        <f t="shared" si="609"/>
        <v>2GNLTW</v>
      </c>
      <c r="L966" s="211" t="str">
        <f t="shared" si="638"/>
        <v>Inventory</v>
      </c>
      <c r="M966" s="211" t="str">
        <f t="shared" si="610"/>
        <v>NO</v>
      </c>
      <c r="N966" s="211" t="str">
        <f t="shared" si="611"/>
        <v>Product</v>
      </c>
      <c r="O966" s="211" t="str">
        <f t="shared" si="612"/>
        <v>Panel</v>
      </c>
      <c r="P966" s="211" t="str">
        <f t="shared" si="613"/>
        <v>One Time</v>
      </c>
      <c r="Q966" s="349">
        <v>43930</v>
      </c>
      <c r="R966" s="349"/>
      <c r="S966" s="211" t="str">
        <f t="shared" si="614"/>
        <v>YES</v>
      </c>
      <c r="T966" s="211" t="str">
        <f t="shared" si="615"/>
        <v>NO</v>
      </c>
      <c r="U966" s="211" t="str">
        <f t="shared" si="616"/>
        <v>NO</v>
      </c>
      <c r="V966" s="211" t="str">
        <f t="shared" si="617"/>
        <v>NO</v>
      </c>
      <c r="W966" s="211" t="str">
        <f t="shared" si="618"/>
        <v>NO</v>
      </c>
      <c r="X966" s="211">
        <v>0</v>
      </c>
      <c r="Y966" s="211" t="s">
        <v>3277</v>
      </c>
      <c r="Z966" s="211" t="s">
        <v>3275</v>
      </c>
      <c r="AA966" s="211" t="s">
        <v>3319</v>
      </c>
      <c r="AB966" s="211" t="s">
        <v>3286</v>
      </c>
      <c r="AC966" s="211" t="s">
        <v>3286</v>
      </c>
      <c r="AD966" s="211" t="s">
        <v>3320</v>
      </c>
      <c r="AE966" s="211" t="str">
        <f t="shared" si="619"/>
        <v>3GNL</v>
      </c>
      <c r="AF966" s="211" t="str">
        <f t="shared" si="620"/>
        <v/>
      </c>
      <c r="AG966" s="211" t="str">
        <f t="shared" si="621"/>
        <v/>
      </c>
      <c r="AH966" s="211" t="str">
        <f t="shared" si="601"/>
        <v/>
      </c>
      <c r="AI966" s="211" t="str">
        <f t="shared" si="622"/>
        <v/>
      </c>
      <c r="AJ966" s="211" t="str">
        <f t="shared" si="623"/>
        <v/>
      </c>
      <c r="AK966" s="211" t="str">
        <f t="shared" si="624"/>
        <v/>
      </c>
      <c r="AL966" s="211" t="str">
        <f t="shared" si="625"/>
        <v/>
      </c>
      <c r="AM966" s="211" t="str">
        <f t="shared" si="626"/>
        <v/>
      </c>
      <c r="AN966" s="211" t="str">
        <f t="shared" si="627"/>
        <v>No</v>
      </c>
      <c r="AO966" s="211" t="str">
        <f t="shared" si="628"/>
        <v>Yes</v>
      </c>
      <c r="AP966" s="211" t="str">
        <f t="shared" si="629"/>
        <v>No</v>
      </c>
      <c r="AQ966" s="211" t="str">
        <f t="shared" si="630"/>
        <v/>
      </c>
      <c r="AR966" s="211" t="str">
        <f t="shared" si="631"/>
        <v/>
      </c>
      <c r="AS966" s="211" t="str">
        <f t="shared" si="632"/>
        <v/>
      </c>
      <c r="AT966" s="211" t="str">
        <f t="shared" si="633"/>
        <v/>
      </c>
      <c r="AU966" s="211" t="str">
        <f t="shared" si="634"/>
        <v/>
      </c>
      <c r="AV966" s="211" t="str">
        <f t="shared" si="635"/>
        <v/>
      </c>
      <c r="AW966" s="211" t="str">
        <f t="shared" si="636"/>
        <v/>
      </c>
      <c r="AX966" s="211" t="str">
        <f t="shared" si="639"/>
        <v>NO</v>
      </c>
      <c r="AY966" s="125" t="str">
        <f t="shared" si="640"/>
        <v/>
      </c>
    </row>
    <row r="967" spans="1:51" s="211" customFormat="1" x14ac:dyDescent="0.25">
      <c r="A967" s="211" t="s">
        <v>2850</v>
      </c>
      <c r="B967" s="211" t="s">
        <v>2850</v>
      </c>
      <c r="C967" s="211" t="str">
        <f t="shared" si="602"/>
        <v>3_GSM Data w/Two-Way Voice WiFi SW Release 6</v>
      </c>
      <c r="D967" s="211" t="str">
        <f t="shared" si="603"/>
        <v>3_GSM - Données avec la version 6 du logiciel Voice WiFi bidirectionnel</v>
      </c>
      <c r="E967" s="211" t="str">
        <f t="shared" si="604"/>
        <v/>
      </c>
      <c r="F967" s="211" t="str">
        <f t="shared" si="605"/>
        <v>3_GSM Data w/Two-Way Voice WiFi SW Release 6</v>
      </c>
      <c r="G967" s="211" t="str">
        <f t="shared" si="606"/>
        <v>3_GSM - Données avec la version 6 du logiciel Voice WiFi bidirectionnel</v>
      </c>
      <c r="H967" s="211" t="str">
        <f t="shared" si="607"/>
        <v>3_GSM Data w/Two-Way Voice WiFi SW Release 6</v>
      </c>
      <c r="I967" s="211" t="str">
        <f t="shared" si="637"/>
        <v>3_GSM - Données avec la version 6 du logiciel Voice WiFi bidirectionnel</v>
      </c>
      <c r="J967" s="211" t="str">
        <f t="shared" si="608"/>
        <v/>
      </c>
      <c r="K967" s="211" t="str">
        <f t="shared" si="609"/>
        <v>2GNLTW</v>
      </c>
      <c r="L967" s="211" t="str">
        <f t="shared" si="638"/>
        <v>Inventory</v>
      </c>
      <c r="M967" s="211" t="str">
        <f t="shared" si="610"/>
        <v>NO</v>
      </c>
      <c r="N967" s="211" t="str">
        <f t="shared" si="611"/>
        <v>Product</v>
      </c>
      <c r="O967" s="211" t="str">
        <f t="shared" si="612"/>
        <v>Panel</v>
      </c>
      <c r="P967" s="211" t="str">
        <f t="shared" si="613"/>
        <v>One Time</v>
      </c>
      <c r="Q967" s="349">
        <v>43930</v>
      </c>
      <c r="R967" s="349"/>
      <c r="S967" s="211" t="str">
        <f t="shared" si="614"/>
        <v>YES</v>
      </c>
      <c r="T967" s="211" t="str">
        <f t="shared" si="615"/>
        <v>NO</v>
      </c>
      <c r="U967" s="211" t="str">
        <f t="shared" si="616"/>
        <v>NO</v>
      </c>
      <c r="V967" s="211" t="str">
        <f t="shared" si="617"/>
        <v>NO</v>
      </c>
      <c r="W967" s="211" t="str">
        <f t="shared" si="618"/>
        <v>NO</v>
      </c>
      <c r="X967" s="211">
        <v>0</v>
      </c>
      <c r="Y967" s="211" t="s">
        <v>3277</v>
      </c>
      <c r="Z967" s="211" t="s">
        <v>3275</v>
      </c>
      <c r="AA967" s="211" t="s">
        <v>3319</v>
      </c>
      <c r="AB967" s="211" t="s">
        <v>3286</v>
      </c>
      <c r="AC967" s="211" t="s">
        <v>3286</v>
      </c>
      <c r="AD967" s="211" t="s">
        <v>3320</v>
      </c>
      <c r="AE967" s="211" t="str">
        <f t="shared" si="619"/>
        <v>3GNL</v>
      </c>
      <c r="AF967" s="211" t="str">
        <f t="shared" si="620"/>
        <v/>
      </c>
      <c r="AG967" s="211" t="str">
        <f t="shared" si="621"/>
        <v/>
      </c>
      <c r="AH967" s="211" t="str">
        <f t="shared" si="601"/>
        <v/>
      </c>
      <c r="AI967" s="211" t="str">
        <f t="shared" si="622"/>
        <v/>
      </c>
      <c r="AJ967" s="211" t="str">
        <f t="shared" si="623"/>
        <v/>
      </c>
      <c r="AK967" s="211" t="str">
        <f t="shared" si="624"/>
        <v/>
      </c>
      <c r="AL967" s="211" t="str">
        <f t="shared" si="625"/>
        <v/>
      </c>
      <c r="AM967" s="211" t="str">
        <f t="shared" si="626"/>
        <v/>
      </c>
      <c r="AN967" s="211" t="str">
        <f t="shared" si="627"/>
        <v>No</v>
      </c>
      <c r="AO967" s="211" t="str">
        <f t="shared" si="628"/>
        <v>Yes</v>
      </c>
      <c r="AP967" s="211" t="str">
        <f t="shared" si="629"/>
        <v>No</v>
      </c>
      <c r="AQ967" s="211" t="str">
        <f t="shared" si="630"/>
        <v/>
      </c>
      <c r="AR967" s="211" t="str">
        <f t="shared" si="631"/>
        <v/>
      </c>
      <c r="AS967" s="211" t="str">
        <f t="shared" si="632"/>
        <v/>
      </c>
      <c r="AT967" s="211" t="str">
        <f t="shared" si="633"/>
        <v/>
      </c>
      <c r="AU967" s="211" t="str">
        <f t="shared" si="634"/>
        <v/>
      </c>
      <c r="AV967" s="211" t="str">
        <f t="shared" si="635"/>
        <v/>
      </c>
      <c r="AW967" s="211" t="str">
        <f t="shared" si="636"/>
        <v/>
      </c>
      <c r="AX967" s="211" t="str">
        <f t="shared" si="639"/>
        <v>NO</v>
      </c>
      <c r="AY967" s="125" t="str">
        <f t="shared" si="640"/>
        <v/>
      </c>
    </row>
    <row r="968" spans="1:51" s="211" customFormat="1" x14ac:dyDescent="0.25">
      <c r="A968" s="211" t="s">
        <v>2852</v>
      </c>
      <c r="B968" s="211" t="s">
        <v>2852</v>
      </c>
      <c r="C968" s="211" t="str">
        <f t="shared" si="602"/>
        <v>3_GSM Data w/Two-Way Voice WiFi SW Release 7</v>
      </c>
      <c r="D968" s="211" t="str">
        <f t="shared" si="603"/>
        <v>3_GSM - Données avec la version 7 du logiciel Voice WiFi bidirectionnel</v>
      </c>
      <c r="E968" s="211" t="str">
        <f t="shared" si="604"/>
        <v/>
      </c>
      <c r="F968" s="211" t="str">
        <f t="shared" si="605"/>
        <v>3_GSM Data w/Two-Way Voice WiFi SW Release 7</v>
      </c>
      <c r="G968" s="211" t="str">
        <f t="shared" si="606"/>
        <v>3_GSM - Données avec la version 7 du logiciel Voice WiFi bidirectionnel</v>
      </c>
      <c r="H968" s="211" t="str">
        <f t="shared" si="607"/>
        <v>3_GSM Data w/Two-Way Voice WiFi SW Release 7</v>
      </c>
      <c r="I968" s="211" t="str">
        <f t="shared" si="637"/>
        <v>3_GSM - Données avec la version 7 du logiciel Voice WiFi bidirectionnel</v>
      </c>
      <c r="J968" s="211" t="str">
        <f t="shared" si="608"/>
        <v/>
      </c>
      <c r="K968" s="211" t="str">
        <f t="shared" si="609"/>
        <v>2GNLTW</v>
      </c>
      <c r="L968" s="211" t="str">
        <f t="shared" si="638"/>
        <v>Inventory</v>
      </c>
      <c r="M968" s="211" t="str">
        <f t="shared" si="610"/>
        <v>NO</v>
      </c>
      <c r="N968" s="211" t="str">
        <f t="shared" si="611"/>
        <v>Product</v>
      </c>
      <c r="O968" s="211" t="str">
        <f t="shared" si="612"/>
        <v>Panel</v>
      </c>
      <c r="P968" s="211" t="str">
        <f t="shared" si="613"/>
        <v>One Time</v>
      </c>
      <c r="Q968" s="349">
        <v>43930</v>
      </c>
      <c r="R968" s="349"/>
      <c r="S968" s="211" t="str">
        <f t="shared" si="614"/>
        <v>YES</v>
      </c>
      <c r="T968" s="211" t="str">
        <f t="shared" si="615"/>
        <v>NO</v>
      </c>
      <c r="U968" s="211" t="str">
        <f t="shared" si="616"/>
        <v>NO</v>
      </c>
      <c r="V968" s="211" t="str">
        <f t="shared" si="617"/>
        <v>NO</v>
      </c>
      <c r="W968" s="211" t="str">
        <f t="shared" si="618"/>
        <v>NO</v>
      </c>
      <c r="X968" s="211">
        <v>0</v>
      </c>
      <c r="Y968" s="211" t="s">
        <v>3277</v>
      </c>
      <c r="Z968" s="211" t="s">
        <v>3275</v>
      </c>
      <c r="AA968" s="211" t="s">
        <v>3319</v>
      </c>
      <c r="AB968" s="211" t="s">
        <v>3286</v>
      </c>
      <c r="AC968" s="211" t="s">
        <v>3286</v>
      </c>
      <c r="AD968" s="211" t="s">
        <v>3320</v>
      </c>
      <c r="AE968" s="211" t="str">
        <f t="shared" si="619"/>
        <v>3GNL</v>
      </c>
      <c r="AF968" s="211" t="str">
        <f t="shared" si="620"/>
        <v/>
      </c>
      <c r="AG968" s="211" t="str">
        <f t="shared" si="621"/>
        <v/>
      </c>
      <c r="AH968" s="211" t="str">
        <f t="shared" si="601"/>
        <v/>
      </c>
      <c r="AI968" s="211" t="str">
        <f t="shared" si="622"/>
        <v/>
      </c>
      <c r="AJ968" s="211" t="str">
        <f t="shared" si="623"/>
        <v/>
      </c>
      <c r="AK968" s="211" t="str">
        <f t="shared" si="624"/>
        <v/>
      </c>
      <c r="AL968" s="211" t="str">
        <f t="shared" si="625"/>
        <v/>
      </c>
      <c r="AM968" s="211" t="str">
        <f t="shared" si="626"/>
        <v/>
      </c>
      <c r="AN968" s="211" t="str">
        <f t="shared" si="627"/>
        <v>No</v>
      </c>
      <c r="AO968" s="211" t="str">
        <f t="shared" si="628"/>
        <v>Yes</v>
      </c>
      <c r="AP968" s="211" t="str">
        <f t="shared" si="629"/>
        <v>No</v>
      </c>
      <c r="AQ968" s="211" t="str">
        <f t="shared" si="630"/>
        <v/>
      </c>
      <c r="AR968" s="211" t="str">
        <f t="shared" si="631"/>
        <v/>
      </c>
      <c r="AS968" s="211" t="str">
        <f t="shared" si="632"/>
        <v/>
      </c>
      <c r="AT968" s="211" t="str">
        <f t="shared" si="633"/>
        <v/>
      </c>
      <c r="AU968" s="211" t="str">
        <f t="shared" si="634"/>
        <v/>
      </c>
      <c r="AV968" s="211" t="str">
        <f t="shared" si="635"/>
        <v/>
      </c>
      <c r="AW968" s="211" t="str">
        <f t="shared" si="636"/>
        <v/>
      </c>
      <c r="AX968" s="211" t="str">
        <f t="shared" si="639"/>
        <v>NO</v>
      </c>
      <c r="AY968" s="125" t="str">
        <f t="shared" si="640"/>
        <v/>
      </c>
    </row>
    <row r="969" spans="1:51" s="211" customFormat="1" x14ac:dyDescent="0.25">
      <c r="A969" s="211" t="s">
        <v>2854</v>
      </c>
      <c r="B969" s="211" t="s">
        <v>2854</v>
      </c>
      <c r="C969" s="211" t="str">
        <f t="shared" si="602"/>
        <v>3_GSM Data w/Two-Way Voice WiFi SW Release 8</v>
      </c>
      <c r="D969" s="211" t="str">
        <f t="shared" si="603"/>
        <v>3_GSM - Données avec la version 8 du logiciel Voice WiFi bidirectionnel</v>
      </c>
      <c r="E969" s="211" t="str">
        <f t="shared" si="604"/>
        <v/>
      </c>
      <c r="F969" s="211" t="str">
        <f t="shared" si="605"/>
        <v>3_GSM Data w/Two-Way Voice WiFi SW Release 8</v>
      </c>
      <c r="G969" s="211" t="str">
        <f t="shared" si="606"/>
        <v>3_GSM - Données avec la version 8 du logiciel Voice WiFi bidirectionnel</v>
      </c>
      <c r="H969" s="211" t="str">
        <f t="shared" si="607"/>
        <v>3_GSM Data w/Two-Way Voice WiFi SW Release 8</v>
      </c>
      <c r="I969" s="211" t="str">
        <f t="shared" si="637"/>
        <v>3_GSM - Données avec la version 8 du logiciel Voice WiFi bidirectionnel</v>
      </c>
      <c r="J969" s="211" t="str">
        <f t="shared" si="608"/>
        <v/>
      </c>
      <c r="K969" s="211" t="str">
        <f t="shared" si="609"/>
        <v>2GNLTW</v>
      </c>
      <c r="L969" s="211" t="str">
        <f t="shared" si="638"/>
        <v>Inventory</v>
      </c>
      <c r="M969" s="211" t="str">
        <f t="shared" si="610"/>
        <v>NO</v>
      </c>
      <c r="N969" s="211" t="str">
        <f t="shared" si="611"/>
        <v>Product</v>
      </c>
      <c r="O969" s="211" t="str">
        <f t="shared" si="612"/>
        <v>Panel</v>
      </c>
      <c r="P969" s="211" t="str">
        <f t="shared" si="613"/>
        <v>One Time</v>
      </c>
      <c r="Q969" s="349">
        <v>43930</v>
      </c>
      <c r="R969" s="349"/>
      <c r="S969" s="211" t="str">
        <f t="shared" si="614"/>
        <v>YES</v>
      </c>
      <c r="T969" s="211" t="str">
        <f t="shared" si="615"/>
        <v>NO</v>
      </c>
      <c r="U969" s="211" t="str">
        <f t="shared" si="616"/>
        <v>NO</v>
      </c>
      <c r="V969" s="211" t="str">
        <f t="shared" si="617"/>
        <v>NO</v>
      </c>
      <c r="W969" s="211" t="str">
        <f t="shared" si="618"/>
        <v>NO</v>
      </c>
      <c r="X969" s="211">
        <v>0</v>
      </c>
      <c r="Y969" s="211" t="s">
        <v>3277</v>
      </c>
      <c r="Z969" s="211" t="s">
        <v>3275</v>
      </c>
      <c r="AA969" s="211" t="s">
        <v>3319</v>
      </c>
      <c r="AB969" s="211" t="s">
        <v>3286</v>
      </c>
      <c r="AC969" s="211" t="s">
        <v>3286</v>
      </c>
      <c r="AD969" s="211" t="s">
        <v>3320</v>
      </c>
      <c r="AE969" s="211" t="str">
        <f t="shared" si="619"/>
        <v>3GNL</v>
      </c>
      <c r="AF969" s="211" t="str">
        <f t="shared" si="620"/>
        <v/>
      </c>
      <c r="AG969" s="211" t="str">
        <f t="shared" si="621"/>
        <v/>
      </c>
      <c r="AH969" s="211" t="str">
        <f t="shared" si="601"/>
        <v/>
      </c>
      <c r="AI969" s="211" t="str">
        <f t="shared" si="622"/>
        <v/>
      </c>
      <c r="AJ969" s="211" t="str">
        <f t="shared" si="623"/>
        <v/>
      </c>
      <c r="AK969" s="211" t="str">
        <f t="shared" si="624"/>
        <v/>
      </c>
      <c r="AL969" s="211" t="str">
        <f t="shared" si="625"/>
        <v/>
      </c>
      <c r="AM969" s="211" t="str">
        <f t="shared" si="626"/>
        <v/>
      </c>
      <c r="AN969" s="211" t="str">
        <f t="shared" si="627"/>
        <v>No</v>
      </c>
      <c r="AO969" s="211" t="str">
        <f t="shared" si="628"/>
        <v>Yes</v>
      </c>
      <c r="AP969" s="211" t="str">
        <f t="shared" si="629"/>
        <v>No</v>
      </c>
      <c r="AQ969" s="211" t="str">
        <f t="shared" si="630"/>
        <v/>
      </c>
      <c r="AR969" s="211" t="str">
        <f t="shared" si="631"/>
        <v/>
      </c>
      <c r="AS969" s="211" t="str">
        <f t="shared" si="632"/>
        <v/>
      </c>
      <c r="AT969" s="211" t="str">
        <f t="shared" si="633"/>
        <v/>
      </c>
      <c r="AU969" s="211" t="str">
        <f t="shared" si="634"/>
        <v/>
      </c>
      <c r="AV969" s="211" t="str">
        <f t="shared" si="635"/>
        <v/>
      </c>
      <c r="AW969" s="211" t="str">
        <f t="shared" si="636"/>
        <v/>
      </c>
      <c r="AX969" s="211" t="str">
        <f t="shared" si="639"/>
        <v>NO</v>
      </c>
      <c r="AY969" s="125" t="str">
        <f t="shared" si="640"/>
        <v/>
      </c>
    </row>
    <row r="970" spans="1:51" s="211" customFormat="1" x14ac:dyDescent="0.25">
      <c r="A970" s="211" t="s">
        <v>2856</v>
      </c>
      <c r="B970" s="211" t="s">
        <v>2856</v>
      </c>
      <c r="C970" s="211" t="str">
        <f t="shared" si="602"/>
        <v>3_GSM Data w/Two-Way Voice WiFi SW Release 9</v>
      </c>
      <c r="D970" s="211" t="str">
        <f t="shared" si="603"/>
        <v>3_GSM - Données avec la version 9 du logiciel Voice WiFi bidirectionnel</v>
      </c>
      <c r="E970" s="211" t="str">
        <f t="shared" si="604"/>
        <v/>
      </c>
      <c r="F970" s="211" t="str">
        <f t="shared" si="605"/>
        <v>3_GSM Data w/Two-Way Voice WiFi SW Release 9</v>
      </c>
      <c r="G970" s="211" t="str">
        <f t="shared" si="606"/>
        <v>3_GSM - Données avec la version 9 du logiciel Voice WiFi bidirectionnel</v>
      </c>
      <c r="H970" s="211" t="str">
        <f t="shared" si="607"/>
        <v>3_GSM Data w/Two-Way Voice WiFi SW Release 9</v>
      </c>
      <c r="I970" s="211" t="str">
        <f t="shared" si="637"/>
        <v>3_GSM - Données avec la version 9 du logiciel Voice WiFi bidirectionnel</v>
      </c>
      <c r="J970" s="211" t="str">
        <f t="shared" si="608"/>
        <v/>
      </c>
      <c r="K970" s="211" t="str">
        <f t="shared" si="609"/>
        <v>2GNLTW</v>
      </c>
      <c r="L970" s="211" t="str">
        <f t="shared" si="638"/>
        <v>Inventory</v>
      </c>
      <c r="M970" s="211" t="str">
        <f t="shared" si="610"/>
        <v>NO</v>
      </c>
      <c r="N970" s="211" t="str">
        <f t="shared" si="611"/>
        <v>Product</v>
      </c>
      <c r="O970" s="211" t="str">
        <f t="shared" si="612"/>
        <v>Panel</v>
      </c>
      <c r="P970" s="211" t="str">
        <f t="shared" si="613"/>
        <v>One Time</v>
      </c>
      <c r="Q970" s="349">
        <v>43930</v>
      </c>
      <c r="R970" s="349"/>
      <c r="S970" s="211" t="str">
        <f t="shared" si="614"/>
        <v>YES</v>
      </c>
      <c r="T970" s="211" t="str">
        <f t="shared" si="615"/>
        <v>NO</v>
      </c>
      <c r="U970" s="211" t="str">
        <f t="shared" si="616"/>
        <v>NO</v>
      </c>
      <c r="V970" s="211" t="str">
        <f t="shared" si="617"/>
        <v>NO</v>
      </c>
      <c r="W970" s="211" t="str">
        <f t="shared" si="618"/>
        <v>NO</v>
      </c>
      <c r="X970" s="211">
        <v>0</v>
      </c>
      <c r="Y970" s="211" t="s">
        <v>3277</v>
      </c>
      <c r="Z970" s="211" t="s">
        <v>3275</v>
      </c>
      <c r="AA970" s="211" t="s">
        <v>3319</v>
      </c>
      <c r="AB970" s="211" t="s">
        <v>3286</v>
      </c>
      <c r="AC970" s="211" t="s">
        <v>3286</v>
      </c>
      <c r="AD970" s="211" t="s">
        <v>3320</v>
      </c>
      <c r="AE970" s="211" t="str">
        <f t="shared" si="619"/>
        <v>3GNL</v>
      </c>
      <c r="AF970" s="211" t="str">
        <f t="shared" si="620"/>
        <v/>
      </c>
      <c r="AG970" s="211" t="str">
        <f t="shared" si="621"/>
        <v/>
      </c>
      <c r="AH970" s="211" t="str">
        <f t="shared" ref="AH970:AH1033" si="641">IF(VLOOKUP(A970,masterdata,37,0)="","",VLOOKUP(A970,masterdata,37,0))</f>
        <v/>
      </c>
      <c r="AI970" s="211" t="str">
        <f t="shared" si="622"/>
        <v/>
      </c>
      <c r="AJ970" s="211" t="str">
        <f t="shared" si="623"/>
        <v/>
      </c>
      <c r="AK970" s="211" t="str">
        <f t="shared" si="624"/>
        <v/>
      </c>
      <c r="AL970" s="211" t="str">
        <f t="shared" si="625"/>
        <v/>
      </c>
      <c r="AM970" s="211" t="str">
        <f t="shared" si="626"/>
        <v/>
      </c>
      <c r="AN970" s="211" t="str">
        <f t="shared" si="627"/>
        <v>No</v>
      </c>
      <c r="AO970" s="211" t="str">
        <f t="shared" si="628"/>
        <v>Yes</v>
      </c>
      <c r="AP970" s="211" t="str">
        <f t="shared" si="629"/>
        <v>No</v>
      </c>
      <c r="AQ970" s="211" t="str">
        <f t="shared" si="630"/>
        <v/>
      </c>
      <c r="AR970" s="211" t="str">
        <f t="shared" si="631"/>
        <v/>
      </c>
      <c r="AS970" s="211" t="str">
        <f t="shared" si="632"/>
        <v/>
      </c>
      <c r="AT970" s="211" t="str">
        <f t="shared" si="633"/>
        <v/>
      </c>
      <c r="AU970" s="211" t="str">
        <f t="shared" si="634"/>
        <v/>
      </c>
      <c r="AV970" s="211" t="str">
        <f t="shared" si="635"/>
        <v/>
      </c>
      <c r="AW970" s="211" t="str">
        <f t="shared" si="636"/>
        <v/>
      </c>
      <c r="AX970" s="211" t="str">
        <f t="shared" si="639"/>
        <v>NO</v>
      </c>
      <c r="AY970" s="125" t="str">
        <f t="shared" si="640"/>
        <v/>
      </c>
    </row>
    <row r="971" spans="1:51" s="211" customFormat="1" x14ac:dyDescent="0.25">
      <c r="A971" s="211" t="s">
        <v>2858</v>
      </c>
      <c r="B971" s="211" t="s">
        <v>2858</v>
      </c>
      <c r="C971" s="211" t="str">
        <f t="shared" si="602"/>
        <v>3_GSM Data w/Two-Way Voice WiFi SW Release 10</v>
      </c>
      <c r="D971" s="211" t="str">
        <f t="shared" si="603"/>
        <v>3_GSM - Données avec la version 10 du logiciel Voice WiFi bidirectionnel</v>
      </c>
      <c r="E971" s="211" t="str">
        <f t="shared" si="604"/>
        <v/>
      </c>
      <c r="F971" s="211" t="str">
        <f t="shared" si="605"/>
        <v>3_GSM Data w/Two-Way Voice WiFi SW Release 10</v>
      </c>
      <c r="G971" s="211" t="str">
        <f t="shared" si="606"/>
        <v>3_GSM - Données avec la version 10 du logiciel Voice WiFi bidirectionnel</v>
      </c>
      <c r="H971" s="211" t="str">
        <f t="shared" si="607"/>
        <v>3_GSM Data w/Two-Way Voice WiFi SW Release 10</v>
      </c>
      <c r="I971" s="211" t="str">
        <f t="shared" si="637"/>
        <v>3_GSM - Données avec la version 10 du logiciel Voice WiFi bidirectionnel</v>
      </c>
      <c r="J971" s="211" t="str">
        <f t="shared" si="608"/>
        <v/>
      </c>
      <c r="K971" s="211" t="str">
        <f t="shared" si="609"/>
        <v>2GNLTW</v>
      </c>
      <c r="L971" s="211" t="str">
        <f t="shared" si="638"/>
        <v>Inventory</v>
      </c>
      <c r="M971" s="211" t="str">
        <f t="shared" si="610"/>
        <v>NO</v>
      </c>
      <c r="N971" s="211" t="str">
        <f t="shared" si="611"/>
        <v>Product</v>
      </c>
      <c r="O971" s="211" t="str">
        <f t="shared" si="612"/>
        <v>Panel</v>
      </c>
      <c r="P971" s="211" t="str">
        <f t="shared" si="613"/>
        <v>One Time</v>
      </c>
      <c r="Q971" s="349">
        <v>43930</v>
      </c>
      <c r="R971" s="349"/>
      <c r="S971" s="211" t="str">
        <f t="shared" si="614"/>
        <v>YES</v>
      </c>
      <c r="T971" s="211" t="str">
        <f t="shared" si="615"/>
        <v>NO</v>
      </c>
      <c r="U971" s="211" t="str">
        <f t="shared" si="616"/>
        <v>NO</v>
      </c>
      <c r="V971" s="211" t="str">
        <f t="shared" si="617"/>
        <v>NO</v>
      </c>
      <c r="W971" s="211" t="str">
        <f t="shared" si="618"/>
        <v>NO</v>
      </c>
      <c r="X971" s="211">
        <v>0</v>
      </c>
      <c r="Y971" s="211" t="s">
        <v>3277</v>
      </c>
      <c r="Z971" s="211" t="s">
        <v>3275</v>
      </c>
      <c r="AA971" s="211" t="s">
        <v>3319</v>
      </c>
      <c r="AB971" s="211" t="s">
        <v>3286</v>
      </c>
      <c r="AC971" s="211" t="s">
        <v>3286</v>
      </c>
      <c r="AD971" s="211" t="s">
        <v>3320</v>
      </c>
      <c r="AE971" s="211" t="str">
        <f t="shared" si="619"/>
        <v>3GNL</v>
      </c>
      <c r="AF971" s="211" t="str">
        <f t="shared" si="620"/>
        <v/>
      </c>
      <c r="AG971" s="211" t="str">
        <f t="shared" si="621"/>
        <v/>
      </c>
      <c r="AH971" s="211" t="str">
        <f t="shared" si="641"/>
        <v/>
      </c>
      <c r="AI971" s="211" t="str">
        <f t="shared" si="622"/>
        <v/>
      </c>
      <c r="AJ971" s="211" t="str">
        <f t="shared" si="623"/>
        <v/>
      </c>
      <c r="AK971" s="211" t="str">
        <f t="shared" si="624"/>
        <v/>
      </c>
      <c r="AL971" s="211" t="str">
        <f t="shared" si="625"/>
        <v/>
      </c>
      <c r="AM971" s="211" t="str">
        <f t="shared" si="626"/>
        <v/>
      </c>
      <c r="AN971" s="211" t="str">
        <f t="shared" si="627"/>
        <v>No</v>
      </c>
      <c r="AO971" s="211" t="str">
        <f t="shared" si="628"/>
        <v>Yes</v>
      </c>
      <c r="AP971" s="211" t="str">
        <f t="shared" si="629"/>
        <v>No</v>
      </c>
      <c r="AQ971" s="211" t="str">
        <f t="shared" si="630"/>
        <v/>
      </c>
      <c r="AR971" s="211" t="str">
        <f t="shared" si="631"/>
        <v/>
      </c>
      <c r="AS971" s="211" t="str">
        <f t="shared" si="632"/>
        <v/>
      </c>
      <c r="AT971" s="211" t="str">
        <f t="shared" si="633"/>
        <v/>
      </c>
      <c r="AU971" s="211" t="str">
        <f t="shared" si="634"/>
        <v/>
      </c>
      <c r="AV971" s="211" t="str">
        <f t="shared" si="635"/>
        <v/>
      </c>
      <c r="AW971" s="211" t="str">
        <f t="shared" si="636"/>
        <v/>
      </c>
      <c r="AX971" s="211" t="str">
        <f t="shared" si="639"/>
        <v>NO</v>
      </c>
      <c r="AY971" s="125" t="str">
        <f t="shared" si="640"/>
        <v/>
      </c>
    </row>
    <row r="972" spans="1:51" s="211" customFormat="1" x14ac:dyDescent="0.25">
      <c r="A972" s="211" t="s">
        <v>2860</v>
      </c>
      <c r="B972" s="211" t="s">
        <v>2860</v>
      </c>
      <c r="C972" s="211" t="str">
        <f t="shared" si="602"/>
        <v>AlarmCare 4200X</v>
      </c>
      <c r="D972" s="211" t="str">
        <f t="shared" si="603"/>
        <v>AlarmCare 4200X</v>
      </c>
      <c r="E972" s="211" t="str">
        <f t="shared" si="604"/>
        <v/>
      </c>
      <c r="F972" s="211" t="str">
        <f t="shared" si="605"/>
        <v>AlarmCare 4200X</v>
      </c>
      <c r="G972" s="211" t="str">
        <f t="shared" si="606"/>
        <v>AlarmCare 4200X</v>
      </c>
      <c r="H972" s="211" t="str">
        <f t="shared" si="607"/>
        <v>AlarmCare 4200X</v>
      </c>
      <c r="I972" s="211" t="str">
        <f t="shared" si="637"/>
        <v>AlarmCare 4200X</v>
      </c>
      <c r="J972" s="211" t="str">
        <f t="shared" si="608"/>
        <v/>
      </c>
      <c r="K972" s="211" t="str">
        <f t="shared" si="609"/>
        <v/>
      </c>
      <c r="L972" s="211" t="str">
        <f t="shared" si="638"/>
        <v>Inventory</v>
      </c>
      <c r="M972" s="211" t="str">
        <f t="shared" si="610"/>
        <v>NO</v>
      </c>
      <c r="N972" s="211" t="str">
        <f t="shared" si="611"/>
        <v>Product</v>
      </c>
      <c r="O972" s="211" t="str">
        <f t="shared" si="612"/>
        <v>Panel</v>
      </c>
      <c r="P972" s="211" t="str">
        <f t="shared" si="613"/>
        <v>One Time</v>
      </c>
      <c r="Q972" s="349">
        <v>43930</v>
      </c>
      <c r="R972" s="349"/>
      <c r="S972" s="211" t="str">
        <f t="shared" si="614"/>
        <v>YES</v>
      </c>
      <c r="T972" s="211" t="str">
        <f t="shared" si="615"/>
        <v>NO</v>
      </c>
      <c r="U972" s="211" t="str">
        <f t="shared" si="616"/>
        <v>NO</v>
      </c>
      <c r="V972" s="211" t="str">
        <f t="shared" si="617"/>
        <v>NO</v>
      </c>
      <c r="W972" s="211" t="str">
        <f t="shared" si="618"/>
        <v>NO</v>
      </c>
      <c r="X972" s="211">
        <v>0</v>
      </c>
      <c r="Y972" s="211" t="s">
        <v>3277</v>
      </c>
      <c r="Z972" s="211" t="s">
        <v>3275</v>
      </c>
      <c r="AA972" s="211" t="s">
        <v>3319</v>
      </c>
      <c r="AB972" s="211" t="s">
        <v>3286</v>
      </c>
      <c r="AC972" s="211" t="s">
        <v>3286</v>
      </c>
      <c r="AD972" s="211" t="s">
        <v>3320</v>
      </c>
      <c r="AE972" s="211" t="str">
        <f t="shared" si="619"/>
        <v>ACC_4200X</v>
      </c>
      <c r="AF972" s="211" t="str">
        <f t="shared" si="620"/>
        <v/>
      </c>
      <c r="AG972" s="211" t="str">
        <f t="shared" si="621"/>
        <v/>
      </c>
      <c r="AH972" s="211" t="str">
        <f t="shared" si="641"/>
        <v/>
      </c>
      <c r="AI972" s="211" t="str">
        <f t="shared" si="622"/>
        <v/>
      </c>
      <c r="AJ972" s="211" t="str">
        <f t="shared" si="623"/>
        <v/>
      </c>
      <c r="AK972" s="211" t="str">
        <f t="shared" si="624"/>
        <v/>
      </c>
      <c r="AL972" s="211" t="str">
        <f t="shared" si="625"/>
        <v/>
      </c>
      <c r="AM972" s="211" t="str">
        <f t="shared" si="626"/>
        <v/>
      </c>
      <c r="AN972" s="211" t="str">
        <f t="shared" si="627"/>
        <v>No</v>
      </c>
      <c r="AO972" s="211" t="str">
        <f t="shared" si="628"/>
        <v>No</v>
      </c>
      <c r="AP972" s="211" t="str">
        <f t="shared" si="629"/>
        <v>Yes</v>
      </c>
      <c r="AQ972" s="211" t="str">
        <f t="shared" si="630"/>
        <v/>
      </c>
      <c r="AR972" s="211" t="str">
        <f t="shared" si="631"/>
        <v/>
      </c>
      <c r="AS972" s="211" t="str">
        <f t="shared" si="632"/>
        <v/>
      </c>
      <c r="AT972" s="211" t="str">
        <f t="shared" si="633"/>
        <v/>
      </c>
      <c r="AU972" s="211" t="str">
        <f t="shared" si="634"/>
        <v/>
      </c>
      <c r="AV972" s="211" t="str">
        <f t="shared" si="635"/>
        <v/>
      </c>
      <c r="AW972" s="211" t="str">
        <f t="shared" si="636"/>
        <v/>
      </c>
      <c r="AX972" s="211" t="str">
        <f t="shared" si="639"/>
        <v>NO</v>
      </c>
      <c r="AY972" s="125" t="str">
        <f t="shared" si="640"/>
        <v/>
      </c>
    </row>
    <row r="973" spans="1:51" s="211" customFormat="1" x14ac:dyDescent="0.25">
      <c r="A973" s="211" t="s">
        <v>2862</v>
      </c>
      <c r="B973" s="211" t="s">
        <v>2862</v>
      </c>
      <c r="C973" s="211" t="str">
        <f t="shared" si="602"/>
        <v>AlarmCare 4200X with Cellular</v>
      </c>
      <c r="D973" s="211" t="str">
        <f t="shared" si="603"/>
        <v>AlarmCare 4200X avec cellulaire</v>
      </c>
      <c r="E973" s="211" t="str">
        <f t="shared" si="604"/>
        <v/>
      </c>
      <c r="F973" s="211" t="str">
        <f t="shared" si="605"/>
        <v>AlarmCare 4200X with Cellular</v>
      </c>
      <c r="G973" s="211" t="str">
        <f t="shared" si="606"/>
        <v>AlarmCare 4200X avec cellulaire</v>
      </c>
      <c r="H973" s="211" t="str">
        <f t="shared" si="607"/>
        <v>AlarmCare 4200X with Cellular</v>
      </c>
      <c r="I973" s="211" t="str">
        <f t="shared" si="637"/>
        <v>AlarmCare 4200X avec cellulaire</v>
      </c>
      <c r="J973" s="211" t="str">
        <f t="shared" si="608"/>
        <v/>
      </c>
      <c r="K973" s="211" t="str">
        <f t="shared" si="609"/>
        <v/>
      </c>
      <c r="L973" s="211" t="str">
        <f t="shared" si="638"/>
        <v>Inventory</v>
      </c>
      <c r="M973" s="211" t="str">
        <f t="shared" si="610"/>
        <v>NO</v>
      </c>
      <c r="N973" s="211" t="str">
        <f t="shared" si="611"/>
        <v>Product</v>
      </c>
      <c r="O973" s="211" t="str">
        <f t="shared" si="612"/>
        <v>Panel</v>
      </c>
      <c r="P973" s="211" t="str">
        <f t="shared" si="613"/>
        <v>One Time</v>
      </c>
      <c r="Q973" s="349">
        <v>43930</v>
      </c>
      <c r="R973" s="349"/>
      <c r="S973" s="211" t="str">
        <f t="shared" si="614"/>
        <v>YES</v>
      </c>
      <c r="T973" s="211" t="str">
        <f t="shared" si="615"/>
        <v>NO</v>
      </c>
      <c r="U973" s="211" t="str">
        <f t="shared" si="616"/>
        <v>NO</v>
      </c>
      <c r="V973" s="211" t="str">
        <f t="shared" si="617"/>
        <v>NO</v>
      </c>
      <c r="W973" s="211" t="str">
        <f t="shared" si="618"/>
        <v>NO</v>
      </c>
      <c r="X973" s="211">
        <v>0</v>
      </c>
      <c r="Y973" s="211" t="s">
        <v>3277</v>
      </c>
      <c r="Z973" s="211" t="s">
        <v>3275</v>
      </c>
      <c r="AA973" s="211" t="s">
        <v>3319</v>
      </c>
      <c r="AB973" s="211" t="s">
        <v>3286</v>
      </c>
      <c r="AC973" s="211" t="s">
        <v>3286</v>
      </c>
      <c r="AD973" s="211" t="s">
        <v>3320</v>
      </c>
      <c r="AE973" s="211" t="str">
        <f t="shared" si="619"/>
        <v>ACC_4200XC</v>
      </c>
      <c r="AF973" s="211" t="str">
        <f t="shared" si="620"/>
        <v/>
      </c>
      <c r="AG973" s="211" t="str">
        <f t="shared" si="621"/>
        <v/>
      </c>
      <c r="AH973" s="211" t="str">
        <f t="shared" si="641"/>
        <v/>
      </c>
      <c r="AI973" s="211" t="str">
        <f t="shared" si="622"/>
        <v/>
      </c>
      <c r="AJ973" s="211" t="str">
        <f t="shared" si="623"/>
        <v/>
      </c>
      <c r="AK973" s="211" t="str">
        <f t="shared" si="624"/>
        <v/>
      </c>
      <c r="AL973" s="211" t="str">
        <f t="shared" si="625"/>
        <v/>
      </c>
      <c r="AM973" s="211" t="str">
        <f t="shared" si="626"/>
        <v/>
      </c>
      <c r="AN973" s="211" t="str">
        <f t="shared" si="627"/>
        <v>No</v>
      </c>
      <c r="AO973" s="211" t="str">
        <f t="shared" si="628"/>
        <v>No</v>
      </c>
      <c r="AP973" s="211" t="str">
        <f t="shared" si="629"/>
        <v>Yes</v>
      </c>
      <c r="AQ973" s="211" t="str">
        <f t="shared" si="630"/>
        <v/>
      </c>
      <c r="AR973" s="211" t="str">
        <f t="shared" si="631"/>
        <v/>
      </c>
      <c r="AS973" s="211" t="str">
        <f t="shared" si="632"/>
        <v/>
      </c>
      <c r="AT973" s="211" t="str">
        <f t="shared" si="633"/>
        <v/>
      </c>
      <c r="AU973" s="211" t="str">
        <f t="shared" si="634"/>
        <v/>
      </c>
      <c r="AV973" s="211" t="str">
        <f t="shared" si="635"/>
        <v/>
      </c>
      <c r="AW973" s="211" t="str">
        <f t="shared" si="636"/>
        <v/>
      </c>
      <c r="AX973" s="211" t="str">
        <f t="shared" si="639"/>
        <v>NO</v>
      </c>
      <c r="AY973" s="125" t="str">
        <f t="shared" si="640"/>
        <v/>
      </c>
    </row>
    <row r="974" spans="1:51" s="211" customFormat="1" x14ac:dyDescent="0.25">
      <c r="A974" s="211" t="s">
        <v>2864</v>
      </c>
      <c r="B974" s="211" t="s">
        <v>2864</v>
      </c>
      <c r="C974" s="211" t="str">
        <f t="shared" si="602"/>
        <v>AlarmCare AVB Control Panel</v>
      </c>
      <c r="D974" s="211" t="str">
        <f t="shared" si="603"/>
        <v>Panneau de configuration AlarmCare AVB</v>
      </c>
      <c r="E974" s="211" t="str">
        <f t="shared" si="604"/>
        <v/>
      </c>
      <c r="F974" s="211" t="str">
        <f t="shared" si="605"/>
        <v>AlarmCare AVB Control Panel</v>
      </c>
      <c r="G974" s="211" t="str">
        <f t="shared" si="606"/>
        <v>Panneau de configuration AlarmCare AVB</v>
      </c>
      <c r="H974" s="211" t="str">
        <f t="shared" si="607"/>
        <v>AlarmCare AVB Control Panel</v>
      </c>
      <c r="I974" s="211" t="str">
        <f t="shared" si="637"/>
        <v>Panneau de configuration AlarmCare AVB</v>
      </c>
      <c r="J974" s="211" t="str">
        <f t="shared" si="608"/>
        <v/>
      </c>
      <c r="K974" s="211" t="str">
        <f t="shared" si="609"/>
        <v/>
      </c>
      <c r="L974" s="211" t="str">
        <f t="shared" si="638"/>
        <v>Inventory</v>
      </c>
      <c r="M974" s="211" t="str">
        <f t="shared" si="610"/>
        <v>NO</v>
      </c>
      <c r="N974" s="211" t="str">
        <f t="shared" si="611"/>
        <v>Product</v>
      </c>
      <c r="O974" s="211" t="str">
        <f t="shared" si="612"/>
        <v>Panel</v>
      </c>
      <c r="P974" s="211" t="str">
        <f t="shared" si="613"/>
        <v>One Time</v>
      </c>
      <c r="Q974" s="349">
        <v>43930</v>
      </c>
      <c r="R974" s="349"/>
      <c r="S974" s="211" t="str">
        <f t="shared" si="614"/>
        <v>YES</v>
      </c>
      <c r="T974" s="211" t="str">
        <f t="shared" si="615"/>
        <v>NO</v>
      </c>
      <c r="U974" s="211" t="str">
        <f t="shared" si="616"/>
        <v>NO</v>
      </c>
      <c r="V974" s="211" t="str">
        <f t="shared" si="617"/>
        <v>NO</v>
      </c>
      <c r="W974" s="211" t="str">
        <f t="shared" si="618"/>
        <v>NO</v>
      </c>
      <c r="X974" s="211">
        <v>0</v>
      </c>
      <c r="Y974" s="211" t="s">
        <v>3277</v>
      </c>
      <c r="Z974" s="211" t="s">
        <v>3275</v>
      </c>
      <c r="AA974" s="211" t="s">
        <v>3319</v>
      </c>
      <c r="AB974" s="211" t="s">
        <v>3286</v>
      </c>
      <c r="AC974" s="211" t="s">
        <v>3286</v>
      </c>
      <c r="AD974" s="211" t="s">
        <v>3320</v>
      </c>
      <c r="AE974" s="211" t="str">
        <f t="shared" si="619"/>
        <v>ACC_AVB</v>
      </c>
      <c r="AF974" s="211" t="str">
        <f t="shared" si="620"/>
        <v/>
      </c>
      <c r="AG974" s="211" t="str">
        <f t="shared" si="621"/>
        <v/>
      </c>
      <c r="AH974" s="211" t="str">
        <f t="shared" si="641"/>
        <v/>
      </c>
      <c r="AI974" s="211" t="str">
        <f t="shared" si="622"/>
        <v/>
      </c>
      <c r="AJ974" s="211" t="str">
        <f t="shared" si="623"/>
        <v/>
      </c>
      <c r="AK974" s="211" t="str">
        <f t="shared" si="624"/>
        <v/>
      </c>
      <c r="AL974" s="211" t="str">
        <f t="shared" si="625"/>
        <v/>
      </c>
      <c r="AM974" s="211" t="str">
        <f t="shared" si="626"/>
        <v/>
      </c>
      <c r="AN974" s="211" t="str">
        <f t="shared" si="627"/>
        <v>No</v>
      </c>
      <c r="AO974" s="211" t="str">
        <f t="shared" si="628"/>
        <v>No</v>
      </c>
      <c r="AP974" s="211" t="str">
        <f t="shared" si="629"/>
        <v>Yes</v>
      </c>
      <c r="AQ974" s="211" t="str">
        <f t="shared" si="630"/>
        <v/>
      </c>
      <c r="AR974" s="211" t="str">
        <f t="shared" si="631"/>
        <v/>
      </c>
      <c r="AS974" s="211" t="str">
        <f t="shared" si="632"/>
        <v/>
      </c>
      <c r="AT974" s="211" t="str">
        <f t="shared" si="633"/>
        <v/>
      </c>
      <c r="AU974" s="211" t="str">
        <f t="shared" si="634"/>
        <v/>
      </c>
      <c r="AV974" s="211" t="str">
        <f t="shared" si="635"/>
        <v/>
      </c>
      <c r="AW974" s="211" t="str">
        <f t="shared" si="636"/>
        <v/>
      </c>
      <c r="AX974" s="211" t="str">
        <f t="shared" si="639"/>
        <v>NO</v>
      </c>
      <c r="AY974" s="125" t="str">
        <f t="shared" si="640"/>
        <v/>
      </c>
    </row>
    <row r="975" spans="1:51" s="211" customFormat="1" x14ac:dyDescent="0.25">
      <c r="A975" s="211" t="s">
        <v>2866</v>
      </c>
      <c r="B975" s="211" t="s">
        <v>2866</v>
      </c>
      <c r="C975" s="211" t="str">
        <f t="shared" si="602"/>
        <v>AlarmCare EVS Release 1</v>
      </c>
      <c r="D975" s="211" t="str">
        <f t="shared" si="603"/>
        <v>AlarmCare EVS version 1</v>
      </c>
      <c r="E975" s="211" t="str">
        <f t="shared" si="604"/>
        <v/>
      </c>
      <c r="F975" s="211" t="str">
        <f t="shared" si="605"/>
        <v>AlarmCare EVS Release 1</v>
      </c>
      <c r="G975" s="211" t="str">
        <f t="shared" si="606"/>
        <v>AlarmCare EVS version 1</v>
      </c>
      <c r="H975" s="211" t="str">
        <f t="shared" si="607"/>
        <v>AlarmCare EVS Release 1</v>
      </c>
      <c r="I975" s="211" t="str">
        <f t="shared" si="637"/>
        <v>AlarmCare EVS version 1</v>
      </c>
      <c r="J975" s="211" t="str">
        <f t="shared" si="608"/>
        <v/>
      </c>
      <c r="K975" s="211" t="str">
        <f t="shared" si="609"/>
        <v/>
      </c>
      <c r="L975" s="211" t="str">
        <f t="shared" si="638"/>
        <v>Inventory</v>
      </c>
      <c r="M975" s="211" t="str">
        <f t="shared" si="610"/>
        <v>NO</v>
      </c>
      <c r="N975" s="211" t="str">
        <f t="shared" si="611"/>
        <v>Product</v>
      </c>
      <c r="O975" s="211" t="str">
        <f t="shared" si="612"/>
        <v>Panel</v>
      </c>
      <c r="P975" s="211" t="str">
        <f t="shared" si="613"/>
        <v>One Time</v>
      </c>
      <c r="Q975" s="349">
        <v>43930</v>
      </c>
      <c r="R975" s="349"/>
      <c r="S975" s="211" t="str">
        <f t="shared" si="614"/>
        <v>YES</v>
      </c>
      <c r="T975" s="211" t="str">
        <f t="shared" si="615"/>
        <v>NO</v>
      </c>
      <c r="U975" s="211" t="str">
        <f t="shared" si="616"/>
        <v>NO</v>
      </c>
      <c r="V975" s="211" t="str">
        <f t="shared" si="617"/>
        <v>NO</v>
      </c>
      <c r="W975" s="211" t="str">
        <f t="shared" si="618"/>
        <v>NO</v>
      </c>
      <c r="X975" s="211">
        <v>0</v>
      </c>
      <c r="Y975" s="211" t="s">
        <v>3277</v>
      </c>
      <c r="Z975" s="211" t="s">
        <v>3275</v>
      </c>
      <c r="AA975" s="211" t="s">
        <v>3319</v>
      </c>
      <c r="AB975" s="211" t="s">
        <v>3286</v>
      </c>
      <c r="AC975" s="211" t="s">
        <v>3286</v>
      </c>
      <c r="AD975" s="211" t="s">
        <v>3320</v>
      </c>
      <c r="AE975" s="211" t="str">
        <f t="shared" si="619"/>
        <v>EVS</v>
      </c>
      <c r="AF975" s="211" t="str">
        <f t="shared" si="620"/>
        <v/>
      </c>
      <c r="AG975" s="211" t="str">
        <f t="shared" si="621"/>
        <v/>
      </c>
      <c r="AH975" s="211" t="str">
        <f t="shared" si="641"/>
        <v/>
      </c>
      <c r="AI975" s="211" t="str">
        <f t="shared" si="622"/>
        <v/>
      </c>
      <c r="AJ975" s="211" t="str">
        <f t="shared" si="623"/>
        <v/>
      </c>
      <c r="AK975" s="211" t="str">
        <f t="shared" si="624"/>
        <v/>
      </c>
      <c r="AL975" s="211" t="str">
        <f t="shared" si="625"/>
        <v/>
      </c>
      <c r="AM975" s="211" t="str">
        <f t="shared" si="626"/>
        <v/>
      </c>
      <c r="AN975" s="211" t="str">
        <f t="shared" si="627"/>
        <v>No</v>
      </c>
      <c r="AO975" s="211" t="str">
        <f t="shared" si="628"/>
        <v>No</v>
      </c>
      <c r="AP975" s="211" t="str">
        <f t="shared" si="629"/>
        <v>Yes</v>
      </c>
      <c r="AQ975" s="211" t="str">
        <f t="shared" si="630"/>
        <v/>
      </c>
      <c r="AR975" s="211" t="str">
        <f t="shared" si="631"/>
        <v/>
      </c>
      <c r="AS975" s="211" t="str">
        <f t="shared" si="632"/>
        <v/>
      </c>
      <c r="AT975" s="211" t="str">
        <f t="shared" si="633"/>
        <v/>
      </c>
      <c r="AU975" s="211" t="str">
        <f t="shared" si="634"/>
        <v/>
      </c>
      <c r="AV975" s="211" t="str">
        <f t="shared" si="635"/>
        <v/>
      </c>
      <c r="AW975" s="211" t="str">
        <f t="shared" si="636"/>
        <v/>
      </c>
      <c r="AX975" s="211" t="str">
        <f t="shared" si="639"/>
        <v>NO</v>
      </c>
      <c r="AY975" s="125" t="str">
        <f t="shared" si="640"/>
        <v/>
      </c>
    </row>
    <row r="976" spans="1:51" s="211" customFormat="1" x14ac:dyDescent="0.25">
      <c r="A976" s="211" t="s">
        <v>2868</v>
      </c>
      <c r="B976" s="211" t="s">
        <v>2868</v>
      </c>
      <c r="C976" s="211" t="str">
        <f t="shared" si="602"/>
        <v>AlarmCare EVS Release 2</v>
      </c>
      <c r="D976" s="211" t="str">
        <f t="shared" si="603"/>
        <v>AlarmCare EVS version 2</v>
      </c>
      <c r="E976" s="211" t="str">
        <f t="shared" si="604"/>
        <v/>
      </c>
      <c r="F976" s="211" t="str">
        <f t="shared" si="605"/>
        <v>AlarmCare EVS Release 2</v>
      </c>
      <c r="G976" s="211" t="str">
        <f t="shared" si="606"/>
        <v>AlarmCare EVS version 2</v>
      </c>
      <c r="H976" s="211" t="str">
        <f t="shared" si="607"/>
        <v>AlarmCare EVS Release 2</v>
      </c>
      <c r="I976" s="211" t="str">
        <f t="shared" si="637"/>
        <v>AlarmCare EVS version 2</v>
      </c>
      <c r="J976" s="211" t="str">
        <f t="shared" si="608"/>
        <v/>
      </c>
      <c r="K976" s="211" t="str">
        <f t="shared" si="609"/>
        <v/>
      </c>
      <c r="L976" s="211" t="str">
        <f t="shared" si="638"/>
        <v>Inventory</v>
      </c>
      <c r="M976" s="211" t="str">
        <f t="shared" si="610"/>
        <v>NO</v>
      </c>
      <c r="N976" s="211" t="str">
        <f t="shared" si="611"/>
        <v>Product</v>
      </c>
      <c r="O976" s="211" t="str">
        <f t="shared" si="612"/>
        <v>Panel</v>
      </c>
      <c r="P976" s="211" t="str">
        <f t="shared" si="613"/>
        <v>One Time</v>
      </c>
      <c r="Q976" s="349">
        <v>43930</v>
      </c>
      <c r="R976" s="349"/>
      <c r="S976" s="211" t="str">
        <f t="shared" si="614"/>
        <v>YES</v>
      </c>
      <c r="T976" s="211" t="str">
        <f t="shared" si="615"/>
        <v>NO</v>
      </c>
      <c r="U976" s="211" t="str">
        <f t="shared" si="616"/>
        <v>NO</v>
      </c>
      <c r="V976" s="211" t="str">
        <f t="shared" si="617"/>
        <v>NO</v>
      </c>
      <c r="W976" s="211" t="str">
        <f t="shared" si="618"/>
        <v>NO</v>
      </c>
      <c r="X976" s="211">
        <v>0</v>
      </c>
      <c r="Y976" s="211" t="s">
        <v>3277</v>
      </c>
      <c r="Z976" s="211" t="s">
        <v>3275</v>
      </c>
      <c r="AA976" s="211" t="s">
        <v>3319</v>
      </c>
      <c r="AB976" s="211" t="s">
        <v>3286</v>
      </c>
      <c r="AC976" s="211" t="s">
        <v>3286</v>
      </c>
      <c r="AD976" s="211" t="s">
        <v>3320</v>
      </c>
      <c r="AE976" s="211" t="str">
        <f t="shared" si="619"/>
        <v>EVS</v>
      </c>
      <c r="AF976" s="211" t="str">
        <f t="shared" si="620"/>
        <v/>
      </c>
      <c r="AG976" s="211" t="str">
        <f t="shared" si="621"/>
        <v/>
      </c>
      <c r="AH976" s="211" t="str">
        <f t="shared" si="641"/>
        <v/>
      </c>
      <c r="AI976" s="211" t="str">
        <f t="shared" si="622"/>
        <v/>
      </c>
      <c r="AJ976" s="211" t="str">
        <f t="shared" si="623"/>
        <v/>
      </c>
      <c r="AK976" s="211" t="str">
        <f t="shared" si="624"/>
        <v/>
      </c>
      <c r="AL976" s="211" t="str">
        <f t="shared" si="625"/>
        <v/>
      </c>
      <c r="AM976" s="211" t="str">
        <f t="shared" si="626"/>
        <v/>
      </c>
      <c r="AN976" s="211" t="str">
        <f t="shared" si="627"/>
        <v>No</v>
      </c>
      <c r="AO976" s="211" t="str">
        <f t="shared" si="628"/>
        <v>No</v>
      </c>
      <c r="AP976" s="211" t="str">
        <f t="shared" si="629"/>
        <v>Yes</v>
      </c>
      <c r="AQ976" s="211" t="str">
        <f t="shared" si="630"/>
        <v/>
      </c>
      <c r="AR976" s="211" t="str">
        <f t="shared" si="631"/>
        <v/>
      </c>
      <c r="AS976" s="211" t="str">
        <f t="shared" si="632"/>
        <v/>
      </c>
      <c r="AT976" s="211" t="str">
        <f t="shared" si="633"/>
        <v/>
      </c>
      <c r="AU976" s="211" t="str">
        <f t="shared" si="634"/>
        <v/>
      </c>
      <c r="AV976" s="211" t="str">
        <f t="shared" si="635"/>
        <v/>
      </c>
      <c r="AW976" s="211" t="str">
        <f t="shared" si="636"/>
        <v/>
      </c>
      <c r="AX976" s="211" t="str">
        <f t="shared" si="639"/>
        <v>NO</v>
      </c>
      <c r="AY976" s="125" t="str">
        <f t="shared" si="640"/>
        <v/>
      </c>
    </row>
    <row r="977" spans="1:51" s="211" customFormat="1" x14ac:dyDescent="0.25">
      <c r="A977" s="211" t="s">
        <v>2870</v>
      </c>
      <c r="B977" s="211" t="s">
        <v>2870</v>
      </c>
      <c r="C977" s="211" t="str">
        <f t="shared" si="602"/>
        <v>AlarmCare Libris</v>
      </c>
      <c r="D977" s="211" t="str">
        <f t="shared" si="603"/>
        <v>AlarmCare Libris</v>
      </c>
      <c r="E977" s="211" t="str">
        <f t="shared" si="604"/>
        <v/>
      </c>
      <c r="F977" s="211" t="str">
        <f t="shared" si="605"/>
        <v>AlarmCare Libris</v>
      </c>
      <c r="G977" s="211" t="str">
        <f t="shared" si="606"/>
        <v>AlarmCare Libris</v>
      </c>
      <c r="H977" s="211" t="str">
        <f t="shared" si="607"/>
        <v>AlarmCare Libris</v>
      </c>
      <c r="I977" s="211" t="str">
        <f t="shared" si="637"/>
        <v>AlarmCare Libris</v>
      </c>
      <c r="J977" s="211" t="str">
        <f t="shared" si="608"/>
        <v/>
      </c>
      <c r="K977" s="211" t="str">
        <f t="shared" si="609"/>
        <v/>
      </c>
      <c r="L977" s="211" t="str">
        <f t="shared" si="638"/>
        <v>Inventory</v>
      </c>
      <c r="M977" s="211" t="str">
        <f t="shared" si="610"/>
        <v>NO</v>
      </c>
      <c r="N977" s="211" t="str">
        <f t="shared" si="611"/>
        <v>Product</v>
      </c>
      <c r="O977" s="211" t="str">
        <f t="shared" si="612"/>
        <v>Panel</v>
      </c>
      <c r="P977" s="211" t="str">
        <f t="shared" si="613"/>
        <v>One Time</v>
      </c>
      <c r="Q977" s="349">
        <v>43930</v>
      </c>
      <c r="R977" s="349"/>
      <c r="S977" s="211" t="str">
        <f t="shared" si="614"/>
        <v>YES</v>
      </c>
      <c r="T977" s="211" t="str">
        <f t="shared" si="615"/>
        <v>NO</v>
      </c>
      <c r="U977" s="211" t="str">
        <f t="shared" si="616"/>
        <v>NO</v>
      </c>
      <c r="V977" s="211" t="str">
        <f t="shared" si="617"/>
        <v>NO</v>
      </c>
      <c r="W977" s="211" t="str">
        <f t="shared" si="618"/>
        <v>NO</v>
      </c>
      <c r="X977" s="211">
        <v>0</v>
      </c>
      <c r="Y977" s="211" t="s">
        <v>3277</v>
      </c>
      <c r="Z977" s="211" t="s">
        <v>3275</v>
      </c>
      <c r="AA977" s="211" t="s">
        <v>3319</v>
      </c>
      <c r="AB977" s="211" t="s">
        <v>3286</v>
      </c>
      <c r="AC977" s="211" t="s">
        <v>3286</v>
      </c>
      <c r="AD977" s="211" t="s">
        <v>3320</v>
      </c>
      <c r="AE977" s="211" t="str">
        <f t="shared" si="619"/>
        <v>ACC_LIBRIS</v>
      </c>
      <c r="AF977" s="211" t="str">
        <f t="shared" si="620"/>
        <v/>
      </c>
      <c r="AG977" s="211" t="str">
        <f t="shared" si="621"/>
        <v/>
      </c>
      <c r="AH977" s="211" t="str">
        <f t="shared" si="641"/>
        <v/>
      </c>
      <c r="AI977" s="211" t="str">
        <f t="shared" si="622"/>
        <v/>
      </c>
      <c r="AJ977" s="211" t="str">
        <f t="shared" si="623"/>
        <v/>
      </c>
      <c r="AK977" s="211" t="str">
        <f t="shared" si="624"/>
        <v/>
      </c>
      <c r="AL977" s="211" t="str">
        <f t="shared" si="625"/>
        <v/>
      </c>
      <c r="AM977" s="211" t="str">
        <f t="shared" si="626"/>
        <v/>
      </c>
      <c r="AN977" s="211" t="str">
        <f t="shared" si="627"/>
        <v>No</v>
      </c>
      <c r="AO977" s="211" t="str">
        <f t="shared" si="628"/>
        <v>No</v>
      </c>
      <c r="AP977" s="211" t="str">
        <f t="shared" si="629"/>
        <v>Yes</v>
      </c>
      <c r="AQ977" s="211" t="str">
        <f t="shared" si="630"/>
        <v/>
      </c>
      <c r="AR977" s="211" t="str">
        <f t="shared" si="631"/>
        <v/>
      </c>
      <c r="AS977" s="211" t="str">
        <f t="shared" si="632"/>
        <v/>
      </c>
      <c r="AT977" s="211" t="str">
        <f t="shared" si="633"/>
        <v/>
      </c>
      <c r="AU977" s="211" t="str">
        <f t="shared" si="634"/>
        <v/>
      </c>
      <c r="AV977" s="211" t="str">
        <f t="shared" si="635"/>
        <v/>
      </c>
      <c r="AW977" s="211" t="str">
        <f t="shared" si="636"/>
        <v/>
      </c>
      <c r="AX977" s="211" t="str">
        <f t="shared" si="639"/>
        <v>NO</v>
      </c>
      <c r="AY977" s="125" t="str">
        <f t="shared" si="640"/>
        <v/>
      </c>
    </row>
    <row r="978" spans="1:51" s="211" customFormat="1" x14ac:dyDescent="0.25">
      <c r="A978" s="211" t="s">
        <v>2872</v>
      </c>
      <c r="B978" s="211" t="s">
        <v>2872</v>
      </c>
      <c r="C978" s="211" t="str">
        <f t="shared" si="602"/>
        <v>AlarmCare Control Panel in Quebec in English</v>
      </c>
      <c r="D978" s="211" t="str">
        <f t="shared" si="603"/>
        <v>Panneau de contrôle AlarmCare au Québec en anglais</v>
      </c>
      <c r="E978" s="211" t="str">
        <f t="shared" si="604"/>
        <v/>
      </c>
      <c r="F978" s="211" t="str">
        <f t="shared" si="605"/>
        <v>AlarmCare Control Panel in Quebec in English</v>
      </c>
      <c r="G978" s="211" t="str">
        <f t="shared" si="606"/>
        <v>Panneau de contrôle AlarmCare au Québec en anglais</v>
      </c>
      <c r="H978" s="211" t="str">
        <f t="shared" si="607"/>
        <v>AlarmCare Control Panel in Quebec in English</v>
      </c>
      <c r="I978" s="211" t="str">
        <f t="shared" si="637"/>
        <v>Panneau de contrôle AlarmCare au Québec en anglais</v>
      </c>
      <c r="J978" s="211" t="str">
        <f t="shared" si="608"/>
        <v/>
      </c>
      <c r="K978" s="211" t="str">
        <f t="shared" si="609"/>
        <v/>
      </c>
      <c r="L978" s="211" t="str">
        <f t="shared" si="638"/>
        <v>Inventory</v>
      </c>
      <c r="M978" s="211" t="str">
        <f t="shared" si="610"/>
        <v>NO</v>
      </c>
      <c r="N978" s="211" t="str">
        <f t="shared" si="611"/>
        <v>Product</v>
      </c>
      <c r="O978" s="211" t="str">
        <f t="shared" si="612"/>
        <v>Panel</v>
      </c>
      <c r="P978" s="211" t="str">
        <f t="shared" si="613"/>
        <v>One Time</v>
      </c>
      <c r="Q978" s="349">
        <v>43930</v>
      </c>
      <c r="R978" s="349"/>
      <c r="S978" s="211" t="str">
        <f t="shared" si="614"/>
        <v>YES</v>
      </c>
      <c r="T978" s="211" t="str">
        <f t="shared" si="615"/>
        <v>NO</v>
      </c>
      <c r="U978" s="211" t="str">
        <f t="shared" si="616"/>
        <v>NO</v>
      </c>
      <c r="V978" s="211" t="str">
        <f t="shared" si="617"/>
        <v>NO</v>
      </c>
      <c r="W978" s="211" t="str">
        <f t="shared" si="618"/>
        <v>NO</v>
      </c>
      <c r="X978" s="211">
        <v>0</v>
      </c>
      <c r="Y978" s="211" t="s">
        <v>3277</v>
      </c>
      <c r="Z978" s="211" t="s">
        <v>3275</v>
      </c>
      <c r="AA978" s="211" t="s">
        <v>3319</v>
      </c>
      <c r="AB978" s="211" t="s">
        <v>3286</v>
      </c>
      <c r="AC978" s="211" t="s">
        <v>3286</v>
      </c>
      <c r="AD978" s="211" t="s">
        <v>3320</v>
      </c>
      <c r="AE978" s="211" t="str">
        <f t="shared" si="619"/>
        <v>ACC_QC_EN</v>
      </c>
      <c r="AF978" s="211" t="str">
        <f t="shared" si="620"/>
        <v/>
      </c>
      <c r="AG978" s="211" t="str">
        <f t="shared" si="621"/>
        <v/>
      </c>
      <c r="AH978" s="211" t="str">
        <f t="shared" si="641"/>
        <v/>
      </c>
      <c r="AI978" s="211" t="str">
        <f t="shared" si="622"/>
        <v/>
      </c>
      <c r="AJ978" s="211" t="str">
        <f t="shared" si="623"/>
        <v/>
      </c>
      <c r="AK978" s="211" t="str">
        <f t="shared" si="624"/>
        <v/>
      </c>
      <c r="AL978" s="211" t="str">
        <f t="shared" si="625"/>
        <v/>
      </c>
      <c r="AM978" s="211" t="str">
        <f t="shared" si="626"/>
        <v/>
      </c>
      <c r="AN978" s="211" t="str">
        <f t="shared" si="627"/>
        <v>No</v>
      </c>
      <c r="AO978" s="211" t="str">
        <f t="shared" si="628"/>
        <v>No</v>
      </c>
      <c r="AP978" s="211" t="str">
        <f t="shared" si="629"/>
        <v>Yes</v>
      </c>
      <c r="AQ978" s="211" t="str">
        <f t="shared" si="630"/>
        <v/>
      </c>
      <c r="AR978" s="211" t="str">
        <f t="shared" si="631"/>
        <v/>
      </c>
      <c r="AS978" s="211" t="str">
        <f t="shared" si="632"/>
        <v/>
      </c>
      <c r="AT978" s="211" t="str">
        <f t="shared" si="633"/>
        <v/>
      </c>
      <c r="AU978" s="211" t="str">
        <f t="shared" si="634"/>
        <v/>
      </c>
      <c r="AV978" s="211" t="str">
        <f t="shared" si="635"/>
        <v/>
      </c>
      <c r="AW978" s="211" t="str">
        <f t="shared" si="636"/>
        <v/>
      </c>
      <c r="AX978" s="211" t="str">
        <f t="shared" si="639"/>
        <v>NO</v>
      </c>
      <c r="AY978" s="125" t="str">
        <f t="shared" si="640"/>
        <v/>
      </c>
    </row>
    <row r="979" spans="1:51" s="211" customFormat="1" x14ac:dyDescent="0.25">
      <c r="A979" s="211" t="s">
        <v>2874</v>
      </c>
      <c r="B979" s="211" t="s">
        <v>2874</v>
      </c>
      <c r="C979" s="211" t="str">
        <f t="shared" si="602"/>
        <v>AlarmCare Home Panel in Quebec in French</v>
      </c>
      <c r="D979" s="211" t="str">
        <f t="shared" si="603"/>
        <v>Panneau d'accueil AlarmCare au Québec en français</v>
      </c>
      <c r="E979" s="211" t="str">
        <f t="shared" si="604"/>
        <v/>
      </c>
      <c r="F979" s="211" t="str">
        <f t="shared" si="605"/>
        <v>AlarmCare Home Panel in Quebec in French</v>
      </c>
      <c r="G979" s="211" t="str">
        <f t="shared" si="606"/>
        <v>Panneau d'accueil AlarmCare au Québec en français</v>
      </c>
      <c r="H979" s="211" t="str">
        <f t="shared" si="607"/>
        <v>AlarmCare Home Panel in Quebec in French</v>
      </c>
      <c r="I979" s="211" t="str">
        <f t="shared" si="637"/>
        <v>Panneau d'accueil AlarmCare au Québec en français</v>
      </c>
      <c r="J979" s="211" t="str">
        <f t="shared" si="608"/>
        <v/>
      </c>
      <c r="K979" s="211" t="str">
        <f t="shared" si="609"/>
        <v/>
      </c>
      <c r="L979" s="211" t="str">
        <f t="shared" si="638"/>
        <v>Inventory</v>
      </c>
      <c r="M979" s="211" t="str">
        <f t="shared" si="610"/>
        <v>NO</v>
      </c>
      <c r="N979" s="211" t="str">
        <f t="shared" si="611"/>
        <v>Product</v>
      </c>
      <c r="O979" s="211" t="str">
        <f t="shared" si="612"/>
        <v>Panel</v>
      </c>
      <c r="P979" s="211" t="str">
        <f t="shared" si="613"/>
        <v>One Time</v>
      </c>
      <c r="Q979" s="349">
        <v>43930</v>
      </c>
      <c r="R979" s="349"/>
      <c r="S979" s="211" t="str">
        <f t="shared" si="614"/>
        <v>YES</v>
      </c>
      <c r="T979" s="211" t="str">
        <f t="shared" si="615"/>
        <v>NO</v>
      </c>
      <c r="U979" s="211" t="str">
        <f t="shared" si="616"/>
        <v>NO</v>
      </c>
      <c r="V979" s="211" t="str">
        <f t="shared" si="617"/>
        <v>NO</v>
      </c>
      <c r="W979" s="211" t="str">
        <f t="shared" si="618"/>
        <v>NO</v>
      </c>
      <c r="X979" s="211">
        <v>0</v>
      </c>
      <c r="Y979" s="211" t="s">
        <v>3277</v>
      </c>
      <c r="Z979" s="211" t="s">
        <v>3275</v>
      </c>
      <c r="AA979" s="211" t="s">
        <v>3319</v>
      </c>
      <c r="AB979" s="211" t="s">
        <v>3286</v>
      </c>
      <c r="AC979" s="211" t="s">
        <v>3286</v>
      </c>
      <c r="AD979" s="211" t="s">
        <v>3320</v>
      </c>
      <c r="AE979" s="211" t="str">
        <f t="shared" si="619"/>
        <v>ACC_QC_F</v>
      </c>
      <c r="AF979" s="211" t="str">
        <f t="shared" si="620"/>
        <v/>
      </c>
      <c r="AG979" s="211" t="str">
        <f t="shared" si="621"/>
        <v/>
      </c>
      <c r="AH979" s="211" t="str">
        <f t="shared" si="641"/>
        <v/>
      </c>
      <c r="AI979" s="211" t="str">
        <f t="shared" si="622"/>
        <v/>
      </c>
      <c r="AJ979" s="211" t="str">
        <f t="shared" si="623"/>
        <v/>
      </c>
      <c r="AK979" s="211" t="str">
        <f t="shared" si="624"/>
        <v/>
      </c>
      <c r="AL979" s="211" t="str">
        <f t="shared" si="625"/>
        <v/>
      </c>
      <c r="AM979" s="211" t="str">
        <f t="shared" si="626"/>
        <v/>
      </c>
      <c r="AN979" s="211" t="str">
        <f t="shared" si="627"/>
        <v>No</v>
      </c>
      <c r="AO979" s="211" t="str">
        <f t="shared" si="628"/>
        <v>No</v>
      </c>
      <c r="AP979" s="211" t="str">
        <f t="shared" si="629"/>
        <v>Yes</v>
      </c>
      <c r="AQ979" s="211" t="str">
        <f t="shared" si="630"/>
        <v/>
      </c>
      <c r="AR979" s="211" t="str">
        <f t="shared" si="631"/>
        <v/>
      </c>
      <c r="AS979" s="211" t="str">
        <f t="shared" si="632"/>
        <v/>
      </c>
      <c r="AT979" s="211" t="str">
        <f t="shared" si="633"/>
        <v/>
      </c>
      <c r="AU979" s="211" t="str">
        <f t="shared" si="634"/>
        <v/>
      </c>
      <c r="AV979" s="211" t="str">
        <f t="shared" si="635"/>
        <v/>
      </c>
      <c r="AW979" s="211" t="str">
        <f t="shared" si="636"/>
        <v/>
      </c>
      <c r="AX979" s="211" t="str">
        <f t="shared" si="639"/>
        <v>NO</v>
      </c>
      <c r="AY979" s="125" t="str">
        <f t="shared" si="640"/>
        <v/>
      </c>
    </row>
    <row r="980" spans="1:51" s="211" customFormat="1" x14ac:dyDescent="0.25">
      <c r="A980" s="211" t="s">
        <v>2876</v>
      </c>
      <c r="B980" s="211" t="s">
        <v>2876</v>
      </c>
      <c r="C980" s="211" t="str">
        <f t="shared" si="602"/>
        <v>AlarmCare SAVS Control Panel</v>
      </c>
      <c r="D980" s="211" t="str">
        <f t="shared" si="603"/>
        <v>Panneau de commande AlarmCare SAVS</v>
      </c>
      <c r="E980" s="211" t="str">
        <f t="shared" si="604"/>
        <v/>
      </c>
      <c r="F980" s="211" t="str">
        <f t="shared" si="605"/>
        <v>AlarmCare SAVS Control Panel</v>
      </c>
      <c r="G980" s="211" t="str">
        <f t="shared" si="606"/>
        <v>Panneau de commande AlarmCare SAVS</v>
      </c>
      <c r="H980" s="211" t="str">
        <f t="shared" si="607"/>
        <v>AlarmCare SAVS Control Panel</v>
      </c>
      <c r="I980" s="211" t="str">
        <f t="shared" si="637"/>
        <v>Panneau de commande AlarmCare SAVS</v>
      </c>
      <c r="J980" s="211" t="str">
        <f t="shared" si="608"/>
        <v/>
      </c>
      <c r="K980" s="211" t="str">
        <f t="shared" si="609"/>
        <v/>
      </c>
      <c r="L980" s="211" t="str">
        <f t="shared" si="638"/>
        <v>Inventory</v>
      </c>
      <c r="M980" s="211" t="str">
        <f t="shared" si="610"/>
        <v>NO</v>
      </c>
      <c r="N980" s="211" t="str">
        <f t="shared" si="611"/>
        <v>Product</v>
      </c>
      <c r="O980" s="211" t="str">
        <f t="shared" si="612"/>
        <v>Panel</v>
      </c>
      <c r="P980" s="211" t="str">
        <f t="shared" si="613"/>
        <v>One Time</v>
      </c>
      <c r="Q980" s="349">
        <v>43930</v>
      </c>
      <c r="R980" s="349"/>
      <c r="S980" s="211" t="str">
        <f t="shared" si="614"/>
        <v>YES</v>
      </c>
      <c r="T980" s="211" t="str">
        <f t="shared" si="615"/>
        <v>NO</v>
      </c>
      <c r="U980" s="211" t="str">
        <f t="shared" si="616"/>
        <v>NO</v>
      </c>
      <c r="V980" s="211" t="str">
        <f t="shared" si="617"/>
        <v>NO</v>
      </c>
      <c r="W980" s="211" t="str">
        <f t="shared" si="618"/>
        <v>NO</v>
      </c>
      <c r="X980" s="211">
        <v>0</v>
      </c>
      <c r="Y980" s="211" t="s">
        <v>3277</v>
      </c>
      <c r="Z980" s="211" t="s">
        <v>3275</v>
      </c>
      <c r="AA980" s="211" t="s">
        <v>3319</v>
      </c>
      <c r="AB980" s="211" t="s">
        <v>3286</v>
      </c>
      <c r="AC980" s="211" t="s">
        <v>3286</v>
      </c>
      <c r="AD980" s="211" t="s">
        <v>3320</v>
      </c>
      <c r="AE980" s="211" t="str">
        <f t="shared" si="619"/>
        <v>ACC_SAVS</v>
      </c>
      <c r="AF980" s="211" t="str">
        <f t="shared" si="620"/>
        <v/>
      </c>
      <c r="AG980" s="211" t="str">
        <f t="shared" si="621"/>
        <v/>
      </c>
      <c r="AH980" s="211" t="str">
        <f t="shared" si="641"/>
        <v/>
      </c>
      <c r="AI980" s="211" t="str">
        <f t="shared" si="622"/>
        <v/>
      </c>
      <c r="AJ980" s="211" t="str">
        <f t="shared" si="623"/>
        <v/>
      </c>
      <c r="AK980" s="211" t="str">
        <f t="shared" si="624"/>
        <v/>
      </c>
      <c r="AL980" s="211" t="str">
        <f t="shared" si="625"/>
        <v/>
      </c>
      <c r="AM980" s="211" t="str">
        <f t="shared" si="626"/>
        <v/>
      </c>
      <c r="AN980" s="211" t="str">
        <f t="shared" si="627"/>
        <v>No</v>
      </c>
      <c r="AO980" s="211" t="str">
        <f t="shared" si="628"/>
        <v>No</v>
      </c>
      <c r="AP980" s="211" t="str">
        <f t="shared" si="629"/>
        <v>Yes</v>
      </c>
      <c r="AQ980" s="211" t="str">
        <f t="shared" si="630"/>
        <v/>
      </c>
      <c r="AR980" s="211" t="str">
        <f t="shared" si="631"/>
        <v/>
      </c>
      <c r="AS980" s="211" t="str">
        <f t="shared" si="632"/>
        <v/>
      </c>
      <c r="AT980" s="211" t="str">
        <f t="shared" si="633"/>
        <v/>
      </c>
      <c r="AU980" s="211" t="str">
        <f t="shared" si="634"/>
        <v/>
      </c>
      <c r="AV980" s="211" t="str">
        <f t="shared" si="635"/>
        <v/>
      </c>
      <c r="AW980" s="211" t="str">
        <f t="shared" si="636"/>
        <v/>
      </c>
      <c r="AX980" s="211" t="str">
        <f t="shared" si="639"/>
        <v>NO</v>
      </c>
      <c r="AY980" s="125" t="str">
        <f t="shared" si="640"/>
        <v/>
      </c>
    </row>
    <row r="981" spans="1:51" s="211" customFormat="1" x14ac:dyDescent="0.25">
      <c r="A981" s="211" t="s">
        <v>2878</v>
      </c>
      <c r="B981" s="211" t="s">
        <v>2878</v>
      </c>
      <c r="C981" s="211" t="str">
        <f t="shared" si="602"/>
        <v>AlarmCare SBC Control Panel</v>
      </c>
      <c r="D981" s="211" t="str">
        <f t="shared" si="603"/>
        <v>Panneau de commande AlarmCare SBC</v>
      </c>
      <c r="E981" s="211" t="str">
        <f t="shared" si="604"/>
        <v/>
      </c>
      <c r="F981" s="211" t="str">
        <f t="shared" si="605"/>
        <v>AlarmCare SBC Control Panel</v>
      </c>
      <c r="G981" s="211" t="str">
        <f t="shared" si="606"/>
        <v>Panneau de commande AlarmCare SBC</v>
      </c>
      <c r="H981" s="211" t="str">
        <f t="shared" si="607"/>
        <v>AlarmCare SBC Control Panel</v>
      </c>
      <c r="I981" s="211" t="str">
        <f t="shared" si="637"/>
        <v>Panneau de commande AlarmCare SBC</v>
      </c>
      <c r="J981" s="211" t="str">
        <f t="shared" si="608"/>
        <v/>
      </c>
      <c r="K981" s="211" t="str">
        <f t="shared" si="609"/>
        <v/>
      </c>
      <c r="L981" s="211" t="str">
        <f t="shared" si="638"/>
        <v>Inventory</v>
      </c>
      <c r="M981" s="211" t="str">
        <f t="shared" si="610"/>
        <v>NO</v>
      </c>
      <c r="N981" s="211" t="str">
        <f t="shared" si="611"/>
        <v>Product</v>
      </c>
      <c r="O981" s="211" t="str">
        <f t="shared" si="612"/>
        <v>Panel</v>
      </c>
      <c r="P981" s="211" t="str">
        <f t="shared" si="613"/>
        <v>One Time</v>
      </c>
      <c r="Q981" s="349">
        <v>43930</v>
      </c>
      <c r="R981" s="349"/>
      <c r="S981" s="211" t="str">
        <f t="shared" si="614"/>
        <v>YES</v>
      </c>
      <c r="T981" s="211" t="str">
        <f t="shared" si="615"/>
        <v>NO</v>
      </c>
      <c r="U981" s="211" t="str">
        <f t="shared" si="616"/>
        <v>NO</v>
      </c>
      <c r="V981" s="211" t="str">
        <f t="shared" si="617"/>
        <v>NO</v>
      </c>
      <c r="W981" s="211" t="str">
        <f t="shared" si="618"/>
        <v>NO</v>
      </c>
      <c r="X981" s="211">
        <v>0</v>
      </c>
      <c r="Y981" s="211" t="s">
        <v>3277</v>
      </c>
      <c r="Z981" s="211" t="s">
        <v>3275</v>
      </c>
      <c r="AA981" s="211" t="s">
        <v>3319</v>
      </c>
      <c r="AB981" s="211" t="s">
        <v>3286</v>
      </c>
      <c r="AC981" s="211" t="s">
        <v>3286</v>
      </c>
      <c r="AD981" s="211" t="s">
        <v>3320</v>
      </c>
      <c r="AE981" s="211" t="str">
        <f t="shared" si="619"/>
        <v>ACC_SBC</v>
      </c>
      <c r="AF981" s="211" t="str">
        <f t="shared" si="620"/>
        <v/>
      </c>
      <c r="AG981" s="211" t="str">
        <f t="shared" si="621"/>
        <v/>
      </c>
      <c r="AH981" s="211" t="str">
        <f t="shared" si="641"/>
        <v/>
      </c>
      <c r="AI981" s="211" t="str">
        <f t="shared" si="622"/>
        <v/>
      </c>
      <c r="AJ981" s="211" t="str">
        <f t="shared" si="623"/>
        <v/>
      </c>
      <c r="AK981" s="211" t="str">
        <f t="shared" si="624"/>
        <v/>
      </c>
      <c r="AL981" s="211" t="str">
        <f t="shared" si="625"/>
        <v/>
      </c>
      <c r="AM981" s="211" t="str">
        <f t="shared" si="626"/>
        <v/>
      </c>
      <c r="AN981" s="211" t="str">
        <f t="shared" si="627"/>
        <v>No</v>
      </c>
      <c r="AO981" s="211" t="str">
        <f t="shared" si="628"/>
        <v>No</v>
      </c>
      <c r="AP981" s="211" t="str">
        <f t="shared" si="629"/>
        <v>Yes</v>
      </c>
      <c r="AQ981" s="211" t="str">
        <f t="shared" si="630"/>
        <v/>
      </c>
      <c r="AR981" s="211" t="str">
        <f t="shared" si="631"/>
        <v/>
      </c>
      <c r="AS981" s="211" t="str">
        <f t="shared" si="632"/>
        <v/>
      </c>
      <c r="AT981" s="211" t="str">
        <f t="shared" si="633"/>
        <v/>
      </c>
      <c r="AU981" s="211" t="str">
        <f t="shared" si="634"/>
        <v/>
      </c>
      <c r="AV981" s="211" t="str">
        <f t="shared" si="635"/>
        <v/>
      </c>
      <c r="AW981" s="211" t="str">
        <f t="shared" si="636"/>
        <v/>
      </c>
      <c r="AX981" s="211" t="str">
        <f t="shared" si="639"/>
        <v>NO</v>
      </c>
      <c r="AY981" s="125" t="str">
        <f t="shared" si="640"/>
        <v/>
      </c>
    </row>
    <row r="982" spans="1:51" s="211" customFormat="1" x14ac:dyDescent="0.25">
      <c r="A982" s="211" t="s">
        <v>2880</v>
      </c>
      <c r="B982" s="211" t="s">
        <v>2880</v>
      </c>
      <c r="C982" s="211" t="str">
        <f t="shared" si="602"/>
        <v>AlarmCare SBC Rel. 1</v>
      </c>
      <c r="D982" s="211" t="str">
        <f t="shared" si="603"/>
        <v>AlarmCare SBC Rel. 1</v>
      </c>
      <c r="E982" s="211" t="str">
        <f t="shared" si="604"/>
        <v/>
      </c>
      <c r="F982" s="211" t="str">
        <f t="shared" si="605"/>
        <v>AlarmCare SBC Rel. 1</v>
      </c>
      <c r="G982" s="211" t="str">
        <f t="shared" si="606"/>
        <v>AlarmCare SBC Rel. 1</v>
      </c>
      <c r="H982" s="211" t="str">
        <f t="shared" si="607"/>
        <v>AlarmCare SBC Rel. 1</v>
      </c>
      <c r="I982" s="211" t="str">
        <f t="shared" si="637"/>
        <v>AlarmCare SBC Rel. 1</v>
      </c>
      <c r="J982" s="211" t="str">
        <f t="shared" si="608"/>
        <v/>
      </c>
      <c r="K982" s="211" t="str">
        <f t="shared" si="609"/>
        <v/>
      </c>
      <c r="L982" s="211" t="str">
        <f t="shared" si="638"/>
        <v>Inventory</v>
      </c>
      <c r="M982" s="211" t="str">
        <f t="shared" si="610"/>
        <v>NO</v>
      </c>
      <c r="N982" s="211" t="str">
        <f t="shared" si="611"/>
        <v>Product</v>
      </c>
      <c r="O982" s="211" t="str">
        <f t="shared" si="612"/>
        <v>Panel</v>
      </c>
      <c r="P982" s="211" t="str">
        <f t="shared" si="613"/>
        <v>One Time</v>
      </c>
      <c r="Q982" s="349">
        <v>43930</v>
      </c>
      <c r="R982" s="349"/>
      <c r="S982" s="211" t="str">
        <f t="shared" si="614"/>
        <v>YES</v>
      </c>
      <c r="T982" s="211" t="str">
        <f t="shared" si="615"/>
        <v>NO</v>
      </c>
      <c r="U982" s="211" t="str">
        <f t="shared" si="616"/>
        <v>NO</v>
      </c>
      <c r="V982" s="211" t="str">
        <f t="shared" si="617"/>
        <v>NO</v>
      </c>
      <c r="W982" s="211" t="str">
        <f t="shared" si="618"/>
        <v>NO</v>
      </c>
      <c r="X982" s="211">
        <v>0</v>
      </c>
      <c r="Y982" s="211" t="s">
        <v>3277</v>
      </c>
      <c r="Z982" s="211" t="s">
        <v>3275</v>
      </c>
      <c r="AA982" s="211" t="s">
        <v>3319</v>
      </c>
      <c r="AB982" s="211" t="s">
        <v>3286</v>
      </c>
      <c r="AC982" s="211" t="s">
        <v>3286</v>
      </c>
      <c r="AD982" s="211" t="s">
        <v>3320</v>
      </c>
      <c r="AE982" s="211" t="str">
        <f t="shared" si="619"/>
        <v>ACC_SBC.S1</v>
      </c>
      <c r="AF982" s="211" t="str">
        <f t="shared" si="620"/>
        <v/>
      </c>
      <c r="AG982" s="211" t="str">
        <f t="shared" si="621"/>
        <v/>
      </c>
      <c r="AH982" s="211" t="str">
        <f t="shared" si="641"/>
        <v/>
      </c>
      <c r="AI982" s="211" t="str">
        <f t="shared" si="622"/>
        <v/>
      </c>
      <c r="AJ982" s="211" t="str">
        <f t="shared" si="623"/>
        <v/>
      </c>
      <c r="AK982" s="211" t="str">
        <f t="shared" si="624"/>
        <v/>
      </c>
      <c r="AL982" s="211" t="str">
        <f t="shared" si="625"/>
        <v/>
      </c>
      <c r="AM982" s="211" t="str">
        <f t="shared" si="626"/>
        <v/>
      </c>
      <c r="AN982" s="211" t="str">
        <f t="shared" si="627"/>
        <v>No</v>
      </c>
      <c r="AO982" s="211" t="str">
        <f t="shared" si="628"/>
        <v>No</v>
      </c>
      <c r="AP982" s="211" t="str">
        <f t="shared" si="629"/>
        <v>Yes</v>
      </c>
      <c r="AQ982" s="211" t="str">
        <f t="shared" si="630"/>
        <v/>
      </c>
      <c r="AR982" s="211" t="str">
        <f t="shared" si="631"/>
        <v/>
      </c>
      <c r="AS982" s="211" t="str">
        <f t="shared" si="632"/>
        <v/>
      </c>
      <c r="AT982" s="211" t="str">
        <f t="shared" si="633"/>
        <v/>
      </c>
      <c r="AU982" s="211" t="str">
        <f t="shared" si="634"/>
        <v/>
      </c>
      <c r="AV982" s="211" t="str">
        <f t="shared" si="635"/>
        <v/>
      </c>
      <c r="AW982" s="211" t="str">
        <f t="shared" si="636"/>
        <v/>
      </c>
      <c r="AX982" s="211" t="str">
        <f t="shared" si="639"/>
        <v>NO</v>
      </c>
      <c r="AY982" s="125" t="str">
        <f t="shared" si="640"/>
        <v/>
      </c>
    </row>
    <row r="983" spans="1:51" s="211" customFormat="1" x14ac:dyDescent="0.25">
      <c r="A983" s="211" t="s">
        <v>2882</v>
      </c>
      <c r="B983" s="211" t="s">
        <v>2882</v>
      </c>
      <c r="C983" s="211" t="str">
        <f t="shared" si="602"/>
        <v>AlarmCare SBC Rel. 2</v>
      </c>
      <c r="D983" s="211" t="str">
        <f t="shared" si="603"/>
        <v>AlarmCare SBC Rel. 2</v>
      </c>
      <c r="E983" s="211" t="str">
        <f t="shared" si="604"/>
        <v/>
      </c>
      <c r="F983" s="211" t="str">
        <f t="shared" si="605"/>
        <v>AlarmCare SBC Rel. 2</v>
      </c>
      <c r="G983" s="211" t="str">
        <f t="shared" si="606"/>
        <v>AlarmCare SBC Rel. 2</v>
      </c>
      <c r="H983" s="211" t="str">
        <f t="shared" si="607"/>
        <v>AlarmCare SBC Rel. 2</v>
      </c>
      <c r="I983" s="211" t="str">
        <f t="shared" si="637"/>
        <v>AlarmCare SBC Rel. 2</v>
      </c>
      <c r="J983" s="211" t="str">
        <f t="shared" si="608"/>
        <v/>
      </c>
      <c r="K983" s="211" t="str">
        <f t="shared" si="609"/>
        <v/>
      </c>
      <c r="L983" s="211" t="str">
        <f t="shared" si="638"/>
        <v>Inventory</v>
      </c>
      <c r="M983" s="211" t="str">
        <f t="shared" si="610"/>
        <v>NO</v>
      </c>
      <c r="N983" s="211" t="str">
        <f t="shared" si="611"/>
        <v>Product</v>
      </c>
      <c r="O983" s="211" t="str">
        <f t="shared" si="612"/>
        <v>Panel</v>
      </c>
      <c r="P983" s="211" t="str">
        <f t="shared" si="613"/>
        <v>One Time</v>
      </c>
      <c r="Q983" s="349">
        <v>43930</v>
      </c>
      <c r="R983" s="349"/>
      <c r="S983" s="211" t="str">
        <f t="shared" si="614"/>
        <v>YES</v>
      </c>
      <c r="T983" s="211" t="str">
        <f t="shared" si="615"/>
        <v>NO</v>
      </c>
      <c r="U983" s="211" t="str">
        <f t="shared" si="616"/>
        <v>NO</v>
      </c>
      <c r="V983" s="211" t="str">
        <f t="shared" si="617"/>
        <v>NO</v>
      </c>
      <c r="W983" s="211" t="str">
        <f t="shared" si="618"/>
        <v>NO</v>
      </c>
      <c r="X983" s="211">
        <v>0</v>
      </c>
      <c r="Y983" s="211" t="s">
        <v>3277</v>
      </c>
      <c r="Z983" s="211" t="s">
        <v>3275</v>
      </c>
      <c r="AA983" s="211" t="s">
        <v>3319</v>
      </c>
      <c r="AB983" s="211" t="s">
        <v>3286</v>
      </c>
      <c r="AC983" s="211" t="s">
        <v>3286</v>
      </c>
      <c r="AD983" s="211" t="s">
        <v>3320</v>
      </c>
      <c r="AE983" s="211" t="str">
        <f t="shared" si="619"/>
        <v>ACC_SBC.S2</v>
      </c>
      <c r="AF983" s="211" t="str">
        <f t="shared" si="620"/>
        <v/>
      </c>
      <c r="AG983" s="211" t="str">
        <f t="shared" si="621"/>
        <v/>
      </c>
      <c r="AH983" s="211" t="str">
        <f t="shared" si="641"/>
        <v/>
      </c>
      <c r="AI983" s="211" t="str">
        <f t="shared" si="622"/>
        <v/>
      </c>
      <c r="AJ983" s="211" t="str">
        <f t="shared" si="623"/>
        <v/>
      </c>
      <c r="AK983" s="211" t="str">
        <f t="shared" si="624"/>
        <v/>
      </c>
      <c r="AL983" s="211" t="str">
        <f t="shared" si="625"/>
        <v/>
      </c>
      <c r="AM983" s="211" t="str">
        <f t="shared" si="626"/>
        <v/>
      </c>
      <c r="AN983" s="211" t="str">
        <f t="shared" si="627"/>
        <v>No</v>
      </c>
      <c r="AO983" s="211" t="str">
        <f t="shared" si="628"/>
        <v>No</v>
      </c>
      <c r="AP983" s="211" t="str">
        <f t="shared" si="629"/>
        <v>Yes</v>
      </c>
      <c r="AQ983" s="211" t="str">
        <f t="shared" si="630"/>
        <v/>
      </c>
      <c r="AR983" s="211" t="str">
        <f t="shared" si="631"/>
        <v/>
      </c>
      <c r="AS983" s="211" t="str">
        <f t="shared" si="632"/>
        <v/>
      </c>
      <c r="AT983" s="211" t="str">
        <f t="shared" si="633"/>
        <v/>
      </c>
      <c r="AU983" s="211" t="str">
        <f t="shared" si="634"/>
        <v/>
      </c>
      <c r="AV983" s="211" t="str">
        <f t="shared" si="635"/>
        <v/>
      </c>
      <c r="AW983" s="211" t="str">
        <f t="shared" si="636"/>
        <v/>
      </c>
      <c r="AX983" s="211" t="str">
        <f t="shared" si="639"/>
        <v>NO</v>
      </c>
      <c r="AY983" s="125" t="str">
        <f t="shared" si="640"/>
        <v/>
      </c>
    </row>
    <row r="984" spans="1:51" s="211" customFormat="1" x14ac:dyDescent="0.25">
      <c r="A984" s="211" t="s">
        <v>2884</v>
      </c>
      <c r="B984" s="211" t="s">
        <v>2884</v>
      </c>
      <c r="C984" s="211" t="str">
        <f t="shared" si="602"/>
        <v>AlarmPlus</v>
      </c>
      <c r="D984" s="211" t="str">
        <f t="shared" si="603"/>
        <v>AlarmPlus</v>
      </c>
      <c r="E984" s="211" t="str">
        <f t="shared" si="604"/>
        <v/>
      </c>
      <c r="F984" s="211" t="str">
        <f t="shared" si="605"/>
        <v>AlarmPlus</v>
      </c>
      <c r="G984" s="211" t="str">
        <f t="shared" si="606"/>
        <v>AlarmPlus</v>
      </c>
      <c r="H984" s="211" t="str">
        <f t="shared" si="607"/>
        <v>AlarmPlus</v>
      </c>
      <c r="I984" s="211" t="str">
        <f t="shared" si="637"/>
        <v>AlarmPlus</v>
      </c>
      <c r="J984" s="211" t="str">
        <f t="shared" si="608"/>
        <v/>
      </c>
      <c r="K984" s="211" t="str">
        <f t="shared" si="609"/>
        <v/>
      </c>
      <c r="L984" s="211" t="str">
        <f t="shared" si="638"/>
        <v>Inventory</v>
      </c>
      <c r="M984" s="211" t="str">
        <f t="shared" si="610"/>
        <v>NO</v>
      </c>
      <c r="N984" s="211" t="str">
        <f t="shared" si="611"/>
        <v>Product</v>
      </c>
      <c r="O984" s="211" t="str">
        <f t="shared" si="612"/>
        <v>Panel</v>
      </c>
      <c r="P984" s="211" t="str">
        <f t="shared" si="613"/>
        <v>One Time</v>
      </c>
      <c r="Q984" s="349">
        <v>43930</v>
      </c>
      <c r="R984" s="349"/>
      <c r="S984" s="211" t="str">
        <f t="shared" si="614"/>
        <v>YES</v>
      </c>
      <c r="T984" s="211" t="str">
        <f t="shared" si="615"/>
        <v>NO</v>
      </c>
      <c r="U984" s="211" t="str">
        <f t="shared" si="616"/>
        <v>NO</v>
      </c>
      <c r="V984" s="211" t="str">
        <f t="shared" si="617"/>
        <v>NO</v>
      </c>
      <c r="W984" s="211" t="str">
        <f t="shared" si="618"/>
        <v>NO</v>
      </c>
      <c r="X984" s="211">
        <v>0</v>
      </c>
      <c r="Y984" s="211" t="s">
        <v>3277</v>
      </c>
      <c r="Z984" s="211" t="s">
        <v>3275</v>
      </c>
      <c r="AA984" s="211" t="s">
        <v>3319</v>
      </c>
      <c r="AB984" s="211" t="s">
        <v>3286</v>
      </c>
      <c r="AC984" s="211" t="s">
        <v>3286</v>
      </c>
      <c r="AD984" s="211" t="s">
        <v>3320</v>
      </c>
      <c r="AE984" s="211" t="str">
        <f t="shared" si="619"/>
        <v>ALARMPLUS</v>
      </c>
      <c r="AF984" s="211" t="str">
        <f t="shared" si="620"/>
        <v/>
      </c>
      <c r="AG984" s="211" t="str">
        <f t="shared" si="621"/>
        <v/>
      </c>
      <c r="AH984" s="211" t="str">
        <f t="shared" si="641"/>
        <v/>
      </c>
      <c r="AI984" s="211" t="str">
        <f t="shared" si="622"/>
        <v/>
      </c>
      <c r="AJ984" s="211" t="str">
        <f t="shared" si="623"/>
        <v/>
      </c>
      <c r="AK984" s="211" t="str">
        <f t="shared" si="624"/>
        <v/>
      </c>
      <c r="AL984" s="211" t="str">
        <f t="shared" si="625"/>
        <v/>
      </c>
      <c r="AM984" s="211" t="str">
        <f t="shared" si="626"/>
        <v/>
      </c>
      <c r="AN984" s="211" t="str">
        <f t="shared" si="627"/>
        <v>No</v>
      </c>
      <c r="AO984" s="211" t="str">
        <f t="shared" si="628"/>
        <v>Yes</v>
      </c>
      <c r="AP984" s="211" t="str">
        <f t="shared" si="629"/>
        <v>No</v>
      </c>
      <c r="AQ984" s="211" t="str">
        <f t="shared" si="630"/>
        <v/>
      </c>
      <c r="AR984" s="211" t="str">
        <f t="shared" si="631"/>
        <v/>
      </c>
      <c r="AS984" s="211" t="str">
        <f t="shared" si="632"/>
        <v/>
      </c>
      <c r="AT984" s="211" t="str">
        <f t="shared" si="633"/>
        <v/>
      </c>
      <c r="AU984" s="211" t="str">
        <f t="shared" si="634"/>
        <v/>
      </c>
      <c r="AV984" s="211" t="str">
        <f t="shared" si="635"/>
        <v/>
      </c>
      <c r="AW984" s="211" t="str">
        <f t="shared" si="636"/>
        <v/>
      </c>
      <c r="AX984" s="211" t="str">
        <f t="shared" si="639"/>
        <v>NO</v>
      </c>
      <c r="AY984" s="125" t="str">
        <f t="shared" si="640"/>
        <v/>
      </c>
    </row>
    <row r="985" spans="1:51" s="211" customFormat="1" x14ac:dyDescent="0.25">
      <c r="A985" s="211" t="s">
        <v>2886</v>
      </c>
      <c r="B985" s="211" t="s">
        <v>2886</v>
      </c>
      <c r="C985" s="211" t="str">
        <f t="shared" si="602"/>
        <v>AlarmVoice Services</v>
      </c>
      <c r="D985" s="211" t="str">
        <f t="shared" si="603"/>
        <v>Services AlarmVoice</v>
      </c>
      <c r="E985" s="211" t="str">
        <f t="shared" si="604"/>
        <v/>
      </c>
      <c r="F985" s="211" t="str">
        <f t="shared" si="605"/>
        <v>AlarmVoice Services</v>
      </c>
      <c r="G985" s="211" t="str">
        <f t="shared" si="606"/>
        <v>Services AlarmVoice</v>
      </c>
      <c r="H985" s="211" t="str">
        <f t="shared" si="607"/>
        <v>AlarmVoice Services</v>
      </c>
      <c r="I985" s="211" t="str">
        <f t="shared" si="637"/>
        <v>Services AlarmVoice</v>
      </c>
      <c r="J985" s="211" t="str">
        <f t="shared" si="608"/>
        <v/>
      </c>
      <c r="K985" s="211" t="str">
        <f t="shared" si="609"/>
        <v>AP9500DX</v>
      </c>
      <c r="L985" s="211" t="str">
        <f t="shared" si="638"/>
        <v>Inventory</v>
      </c>
      <c r="M985" s="211" t="str">
        <f t="shared" si="610"/>
        <v>NO</v>
      </c>
      <c r="N985" s="211" t="str">
        <f t="shared" si="611"/>
        <v>Product</v>
      </c>
      <c r="O985" s="211" t="str">
        <f t="shared" si="612"/>
        <v>Panel</v>
      </c>
      <c r="P985" s="211" t="str">
        <f t="shared" si="613"/>
        <v>One Time</v>
      </c>
      <c r="Q985" s="349">
        <v>43930</v>
      </c>
      <c r="R985" s="349"/>
      <c r="S985" s="211" t="str">
        <f t="shared" si="614"/>
        <v>YES</v>
      </c>
      <c r="T985" s="211" t="str">
        <f t="shared" si="615"/>
        <v>NO</v>
      </c>
      <c r="U985" s="211" t="str">
        <f t="shared" si="616"/>
        <v>NO</v>
      </c>
      <c r="V985" s="211" t="str">
        <f t="shared" si="617"/>
        <v>NO</v>
      </c>
      <c r="W985" s="211" t="str">
        <f t="shared" si="618"/>
        <v>NO</v>
      </c>
      <c r="X985" s="211">
        <v>0</v>
      </c>
      <c r="Y985" s="211" t="s">
        <v>3277</v>
      </c>
      <c r="Z985" s="211" t="s">
        <v>3275</v>
      </c>
      <c r="AA985" s="211" t="s">
        <v>3319</v>
      </c>
      <c r="AB985" s="211" t="s">
        <v>3286</v>
      </c>
      <c r="AC985" s="211" t="s">
        <v>3286</v>
      </c>
      <c r="AD985" s="211" t="s">
        <v>3320</v>
      </c>
      <c r="AE985" s="211" t="str">
        <f t="shared" si="619"/>
        <v>Service</v>
      </c>
      <c r="AF985" s="211" t="str">
        <f t="shared" si="620"/>
        <v>Service</v>
      </c>
      <c r="AG985" s="211" t="str">
        <f t="shared" si="621"/>
        <v/>
      </c>
      <c r="AH985" s="211" t="str">
        <f t="shared" si="641"/>
        <v>X</v>
      </c>
      <c r="AI985" s="211" t="str">
        <f t="shared" si="622"/>
        <v/>
      </c>
      <c r="AJ985" s="211" t="str">
        <f t="shared" si="623"/>
        <v/>
      </c>
      <c r="AK985" s="211" t="str">
        <f t="shared" si="624"/>
        <v/>
      </c>
      <c r="AL985" s="211" t="str">
        <f t="shared" si="625"/>
        <v/>
      </c>
      <c r="AM985" s="211" t="str">
        <f t="shared" si="626"/>
        <v/>
      </c>
      <c r="AN985" s="211" t="str">
        <f t="shared" si="627"/>
        <v>No</v>
      </c>
      <c r="AO985" s="211" t="str">
        <f t="shared" si="628"/>
        <v>Yes</v>
      </c>
      <c r="AP985" s="211" t="str">
        <f t="shared" si="629"/>
        <v>No</v>
      </c>
      <c r="AQ985" s="211" t="str">
        <f t="shared" si="630"/>
        <v/>
      </c>
      <c r="AR985" s="211" t="str">
        <f t="shared" si="631"/>
        <v/>
      </c>
      <c r="AS985" s="211" t="str">
        <f t="shared" si="632"/>
        <v/>
      </c>
      <c r="AT985" s="211" t="str">
        <f t="shared" si="633"/>
        <v/>
      </c>
      <c r="AU985" s="211" t="str">
        <f t="shared" si="634"/>
        <v/>
      </c>
      <c r="AV985" s="211" t="str">
        <f t="shared" si="635"/>
        <v/>
      </c>
      <c r="AW985" s="211" t="str">
        <f t="shared" si="636"/>
        <v/>
      </c>
      <c r="AX985" s="211" t="str">
        <f t="shared" si="639"/>
        <v>NO</v>
      </c>
      <c r="AY985" s="125" t="str">
        <f t="shared" si="640"/>
        <v/>
      </c>
    </row>
    <row r="986" spans="1:51" s="211" customFormat="1" x14ac:dyDescent="0.25">
      <c r="A986" s="211" t="s">
        <v>2887</v>
      </c>
      <c r="B986" s="211" t="s">
        <v>2887</v>
      </c>
      <c r="C986" s="211" t="str">
        <f t="shared" si="602"/>
        <v>AlarmVoice Services</v>
      </c>
      <c r="D986" s="211" t="str">
        <f t="shared" si="603"/>
        <v>Services AlarmVoice</v>
      </c>
      <c r="E986" s="211" t="str">
        <f t="shared" si="604"/>
        <v/>
      </c>
      <c r="F986" s="211" t="str">
        <f t="shared" si="605"/>
        <v>AlarmVoice Services</v>
      </c>
      <c r="G986" s="211" t="str">
        <f t="shared" si="606"/>
        <v>Services AlarmVoice</v>
      </c>
      <c r="H986" s="211" t="str">
        <f t="shared" si="607"/>
        <v>AlarmVoice Services</v>
      </c>
      <c r="I986" s="211" t="str">
        <f t="shared" si="637"/>
        <v>Services AlarmVoice</v>
      </c>
      <c r="J986" s="211" t="str">
        <f t="shared" si="608"/>
        <v/>
      </c>
      <c r="K986" s="211" t="str">
        <f t="shared" si="609"/>
        <v>AP9500SX</v>
      </c>
      <c r="L986" s="211" t="str">
        <f t="shared" si="638"/>
        <v>Inventory</v>
      </c>
      <c r="M986" s="211" t="str">
        <f t="shared" si="610"/>
        <v>NO</v>
      </c>
      <c r="N986" s="211" t="str">
        <f t="shared" si="611"/>
        <v>Product</v>
      </c>
      <c r="O986" s="211" t="str">
        <f t="shared" si="612"/>
        <v>Panel</v>
      </c>
      <c r="P986" s="211" t="str">
        <f t="shared" si="613"/>
        <v>One Time</v>
      </c>
      <c r="Q986" s="349">
        <v>43930</v>
      </c>
      <c r="R986" s="349"/>
      <c r="S986" s="211" t="str">
        <f t="shared" si="614"/>
        <v>YES</v>
      </c>
      <c r="T986" s="211" t="str">
        <f t="shared" si="615"/>
        <v>NO</v>
      </c>
      <c r="U986" s="211" t="str">
        <f t="shared" si="616"/>
        <v>NO</v>
      </c>
      <c r="V986" s="211" t="str">
        <f t="shared" si="617"/>
        <v>NO</v>
      </c>
      <c r="W986" s="211" t="str">
        <f t="shared" si="618"/>
        <v>NO</v>
      </c>
      <c r="X986" s="211">
        <v>0</v>
      </c>
      <c r="Y986" s="211" t="s">
        <v>3277</v>
      </c>
      <c r="Z986" s="211" t="s">
        <v>3275</v>
      </c>
      <c r="AA986" s="211" t="s">
        <v>3319</v>
      </c>
      <c r="AB986" s="211" t="s">
        <v>3286</v>
      </c>
      <c r="AC986" s="211" t="s">
        <v>3286</v>
      </c>
      <c r="AD986" s="211" t="s">
        <v>3320</v>
      </c>
      <c r="AE986" s="211" t="str">
        <f t="shared" si="619"/>
        <v>Service</v>
      </c>
      <c r="AF986" s="211" t="str">
        <f t="shared" si="620"/>
        <v>Service</v>
      </c>
      <c r="AG986" s="211" t="str">
        <f t="shared" si="621"/>
        <v/>
      </c>
      <c r="AH986" s="211" t="str">
        <f t="shared" si="641"/>
        <v>X</v>
      </c>
      <c r="AI986" s="211" t="str">
        <f t="shared" si="622"/>
        <v/>
      </c>
      <c r="AJ986" s="211" t="str">
        <f t="shared" si="623"/>
        <v/>
      </c>
      <c r="AK986" s="211" t="str">
        <f t="shared" si="624"/>
        <v/>
      </c>
      <c r="AL986" s="211" t="str">
        <f t="shared" si="625"/>
        <v/>
      </c>
      <c r="AM986" s="211" t="str">
        <f t="shared" si="626"/>
        <v/>
      </c>
      <c r="AN986" s="211" t="str">
        <f t="shared" si="627"/>
        <v>No</v>
      </c>
      <c r="AO986" s="211" t="str">
        <f t="shared" si="628"/>
        <v>Yes</v>
      </c>
      <c r="AP986" s="211" t="str">
        <f t="shared" si="629"/>
        <v>No</v>
      </c>
      <c r="AQ986" s="211" t="str">
        <f t="shared" si="630"/>
        <v/>
      </c>
      <c r="AR986" s="211" t="str">
        <f t="shared" si="631"/>
        <v/>
      </c>
      <c r="AS986" s="211" t="str">
        <f t="shared" si="632"/>
        <v/>
      </c>
      <c r="AT986" s="211" t="str">
        <f t="shared" si="633"/>
        <v/>
      </c>
      <c r="AU986" s="211" t="str">
        <f t="shared" si="634"/>
        <v/>
      </c>
      <c r="AV986" s="211" t="str">
        <f t="shared" si="635"/>
        <v/>
      </c>
      <c r="AW986" s="211" t="str">
        <f t="shared" si="636"/>
        <v/>
      </c>
      <c r="AX986" s="211" t="str">
        <f t="shared" si="639"/>
        <v>NO</v>
      </c>
      <c r="AY986" s="125" t="str">
        <f t="shared" si="640"/>
        <v/>
      </c>
    </row>
    <row r="987" spans="1:51" s="211" customFormat="1" x14ac:dyDescent="0.25">
      <c r="A987" s="211" t="s">
        <v>2888</v>
      </c>
      <c r="B987" s="211" t="s">
        <v>2888</v>
      </c>
      <c r="C987" s="211" t="str">
        <f t="shared" si="602"/>
        <v>AlarmPlus Services</v>
      </c>
      <c r="D987" s="211" t="str">
        <f t="shared" si="603"/>
        <v>Services AlarmPlus</v>
      </c>
      <c r="E987" s="211" t="str">
        <f t="shared" si="604"/>
        <v/>
      </c>
      <c r="F987" s="211" t="str">
        <f t="shared" si="605"/>
        <v>AlarmPlus Services</v>
      </c>
      <c r="G987" s="211" t="str">
        <f t="shared" si="606"/>
        <v>Services AlarmPlus</v>
      </c>
      <c r="H987" s="211" t="str">
        <f t="shared" si="607"/>
        <v>AlarmPlus Services</v>
      </c>
      <c r="I987" s="211" t="str">
        <f t="shared" si="637"/>
        <v>Services AlarmPlus</v>
      </c>
      <c r="J987" s="211" t="str">
        <f t="shared" si="608"/>
        <v/>
      </c>
      <c r="K987" s="211" t="str">
        <f t="shared" si="609"/>
        <v>APK</v>
      </c>
      <c r="L987" s="211" t="str">
        <f t="shared" si="638"/>
        <v>Inventory</v>
      </c>
      <c r="M987" s="211" t="str">
        <f t="shared" si="610"/>
        <v>NO</v>
      </c>
      <c r="N987" s="211" t="str">
        <f t="shared" si="611"/>
        <v>Product</v>
      </c>
      <c r="O987" s="211" t="str">
        <f t="shared" si="612"/>
        <v>Panel</v>
      </c>
      <c r="P987" s="211" t="str">
        <f t="shared" si="613"/>
        <v>One Time</v>
      </c>
      <c r="Q987" s="349">
        <v>43930</v>
      </c>
      <c r="R987" s="349"/>
      <c r="S987" s="211" t="str">
        <f t="shared" si="614"/>
        <v>YES</v>
      </c>
      <c r="T987" s="211" t="str">
        <f t="shared" si="615"/>
        <v>NO</v>
      </c>
      <c r="U987" s="211" t="str">
        <f t="shared" si="616"/>
        <v>NO</v>
      </c>
      <c r="V987" s="211" t="str">
        <f t="shared" si="617"/>
        <v>NO</v>
      </c>
      <c r="W987" s="211" t="str">
        <f t="shared" si="618"/>
        <v>NO</v>
      </c>
      <c r="X987" s="211">
        <v>0</v>
      </c>
      <c r="Y987" s="211" t="s">
        <v>3277</v>
      </c>
      <c r="Z987" s="211" t="s">
        <v>3275</v>
      </c>
      <c r="AA987" s="211" t="s">
        <v>3319</v>
      </c>
      <c r="AB987" s="211" t="s">
        <v>3286</v>
      </c>
      <c r="AC987" s="211" t="s">
        <v>3286</v>
      </c>
      <c r="AD987" s="211" t="s">
        <v>3320</v>
      </c>
      <c r="AE987" s="211" t="str">
        <f t="shared" si="619"/>
        <v>Service</v>
      </c>
      <c r="AF987" s="211" t="str">
        <f t="shared" si="620"/>
        <v>Service</v>
      </c>
      <c r="AG987" s="211" t="str">
        <f t="shared" si="621"/>
        <v/>
      </c>
      <c r="AH987" s="211" t="str">
        <f t="shared" si="641"/>
        <v/>
      </c>
      <c r="AI987" s="211" t="str">
        <f t="shared" si="622"/>
        <v/>
      </c>
      <c r="AJ987" s="211" t="str">
        <f t="shared" si="623"/>
        <v/>
      </c>
      <c r="AK987" s="211" t="str">
        <f t="shared" si="624"/>
        <v/>
      </c>
      <c r="AL987" s="211" t="str">
        <f t="shared" si="625"/>
        <v/>
      </c>
      <c r="AM987" s="211" t="str">
        <f t="shared" si="626"/>
        <v/>
      </c>
      <c r="AN987" s="211" t="str">
        <f t="shared" si="627"/>
        <v>No</v>
      </c>
      <c r="AO987" s="211" t="str">
        <f t="shared" si="628"/>
        <v>Yes</v>
      </c>
      <c r="AP987" s="211" t="str">
        <f t="shared" si="629"/>
        <v>No</v>
      </c>
      <c r="AQ987" s="211" t="str">
        <f t="shared" si="630"/>
        <v/>
      </c>
      <c r="AR987" s="211" t="str">
        <f t="shared" si="631"/>
        <v/>
      </c>
      <c r="AS987" s="211" t="str">
        <f t="shared" si="632"/>
        <v/>
      </c>
      <c r="AT987" s="211" t="str">
        <f t="shared" si="633"/>
        <v/>
      </c>
      <c r="AU987" s="211" t="str">
        <f t="shared" si="634"/>
        <v/>
      </c>
      <c r="AV987" s="211" t="str">
        <f t="shared" si="635"/>
        <v/>
      </c>
      <c r="AW987" s="211" t="str">
        <f t="shared" si="636"/>
        <v/>
      </c>
      <c r="AX987" s="211" t="str">
        <f t="shared" si="639"/>
        <v>NO</v>
      </c>
      <c r="AY987" s="125" t="str">
        <f t="shared" si="640"/>
        <v/>
      </c>
    </row>
    <row r="988" spans="1:51" s="211" customFormat="1" x14ac:dyDescent="0.25">
      <c r="A988" s="211" t="s">
        <v>2387</v>
      </c>
      <c r="B988" s="211" t="s">
        <v>2387</v>
      </c>
      <c r="C988" s="211" t="str">
        <f t="shared" si="602"/>
        <v>AlarmVoice Services</v>
      </c>
      <c r="D988" s="211" t="str">
        <f t="shared" si="603"/>
        <v>Services AlarmVoice</v>
      </c>
      <c r="E988" s="211" t="str">
        <f t="shared" si="604"/>
        <v/>
      </c>
      <c r="F988" s="211" t="str">
        <f t="shared" si="605"/>
        <v>AlarmVoice Services</v>
      </c>
      <c r="G988" s="211" t="str">
        <f t="shared" si="606"/>
        <v>Services AlarmVoice</v>
      </c>
      <c r="H988" s="211" t="str">
        <f t="shared" si="607"/>
        <v>AlarmVoice Services</v>
      </c>
      <c r="I988" s="211" t="str">
        <f t="shared" si="637"/>
        <v>Services AlarmVoice</v>
      </c>
      <c r="J988" s="211" t="str">
        <f t="shared" si="608"/>
        <v/>
      </c>
      <c r="K988" s="211" t="str">
        <f t="shared" si="609"/>
        <v>AVB</v>
      </c>
      <c r="L988" s="211" t="str">
        <f t="shared" si="638"/>
        <v>Service</v>
      </c>
      <c r="M988" s="211" t="str">
        <f t="shared" si="610"/>
        <v>NO</v>
      </c>
      <c r="N988" s="211" t="str">
        <f t="shared" si="611"/>
        <v>Product</v>
      </c>
      <c r="O988" s="211" t="str">
        <f t="shared" si="612"/>
        <v>Service</v>
      </c>
      <c r="P988" s="211" t="str">
        <f t="shared" si="613"/>
        <v>One Time</v>
      </c>
      <c r="Q988" s="349">
        <v>43930</v>
      </c>
      <c r="R988" s="349"/>
      <c r="S988" s="211" t="str">
        <f t="shared" si="614"/>
        <v>NO</v>
      </c>
      <c r="T988" s="211" t="str">
        <f t="shared" si="615"/>
        <v>NO</v>
      </c>
      <c r="U988" s="211" t="str">
        <f t="shared" si="616"/>
        <v>NO</v>
      </c>
      <c r="V988" s="211" t="str">
        <f t="shared" si="617"/>
        <v>NO</v>
      </c>
      <c r="W988" s="211" t="str">
        <f t="shared" si="618"/>
        <v>NO</v>
      </c>
      <c r="X988" s="211">
        <v>0</v>
      </c>
      <c r="Y988" s="211" t="s">
        <v>3277</v>
      </c>
      <c r="Z988" s="211" t="s">
        <v>3275</v>
      </c>
      <c r="AA988" s="211" t="s">
        <v>3319</v>
      </c>
      <c r="AB988" s="211" t="s">
        <v>3286</v>
      </c>
      <c r="AC988" s="211" t="s">
        <v>3286</v>
      </c>
      <c r="AD988" s="211" t="s">
        <v>3320</v>
      </c>
      <c r="AE988" s="211" t="str">
        <f t="shared" si="619"/>
        <v>Service</v>
      </c>
      <c r="AF988" s="211" t="str">
        <f t="shared" si="620"/>
        <v>Service</v>
      </c>
      <c r="AG988" s="211" t="str">
        <f t="shared" si="621"/>
        <v/>
      </c>
      <c r="AH988" s="211" t="str">
        <f t="shared" si="641"/>
        <v>X</v>
      </c>
      <c r="AI988" s="211" t="str">
        <f t="shared" si="622"/>
        <v/>
      </c>
      <c r="AJ988" s="211" t="str">
        <f t="shared" si="623"/>
        <v/>
      </c>
      <c r="AK988" s="211" t="str">
        <f t="shared" si="624"/>
        <v/>
      </c>
      <c r="AL988" s="211" t="str">
        <f t="shared" si="625"/>
        <v/>
      </c>
      <c r="AM988" s="211" t="str">
        <f t="shared" si="626"/>
        <v/>
      </c>
      <c r="AN988" s="211" t="str">
        <f t="shared" si="627"/>
        <v>No</v>
      </c>
      <c r="AO988" s="211" t="str">
        <f t="shared" si="628"/>
        <v>Yes</v>
      </c>
      <c r="AP988" s="211" t="str">
        <f t="shared" si="629"/>
        <v>No</v>
      </c>
      <c r="AQ988" s="211" t="str">
        <f t="shared" si="630"/>
        <v/>
      </c>
      <c r="AR988" s="211" t="str">
        <f t="shared" si="631"/>
        <v/>
      </c>
      <c r="AS988" s="211" t="str">
        <f t="shared" si="632"/>
        <v/>
      </c>
      <c r="AT988" s="211" t="str">
        <f t="shared" si="633"/>
        <v/>
      </c>
      <c r="AU988" s="211" t="str">
        <f t="shared" si="634"/>
        <v/>
      </c>
      <c r="AV988" s="211" t="str">
        <f t="shared" si="635"/>
        <v/>
      </c>
      <c r="AW988" s="211" t="str">
        <f t="shared" si="636"/>
        <v/>
      </c>
      <c r="AX988" s="211" t="str">
        <f t="shared" si="639"/>
        <v>NO</v>
      </c>
      <c r="AY988" s="125" t="str">
        <f t="shared" si="640"/>
        <v/>
      </c>
    </row>
    <row r="989" spans="1:51" s="211" customFormat="1" x14ac:dyDescent="0.25">
      <c r="A989" s="211" t="s">
        <v>2390</v>
      </c>
      <c r="B989" s="211" t="s">
        <v>2390</v>
      </c>
      <c r="C989" s="211" t="str">
        <f t="shared" si="602"/>
        <v>AlarmVoice Services</v>
      </c>
      <c r="D989" s="211" t="str">
        <f t="shared" si="603"/>
        <v>Services AlarmVoice</v>
      </c>
      <c r="E989" s="211" t="str">
        <f t="shared" si="604"/>
        <v/>
      </c>
      <c r="F989" s="211" t="str">
        <f t="shared" si="605"/>
        <v>AlarmVoice Services</v>
      </c>
      <c r="G989" s="211" t="str">
        <f t="shared" si="606"/>
        <v>Services AlarmVoice</v>
      </c>
      <c r="H989" s="211" t="str">
        <f t="shared" si="607"/>
        <v>AlarmVoice Services</v>
      </c>
      <c r="I989" s="211" t="str">
        <f t="shared" si="637"/>
        <v>Services AlarmVoice</v>
      </c>
      <c r="J989" s="211" t="str">
        <f t="shared" si="608"/>
        <v/>
      </c>
      <c r="K989" s="211" t="str">
        <f t="shared" si="609"/>
        <v>AVR2DX</v>
      </c>
      <c r="L989" s="211" t="str">
        <f t="shared" si="638"/>
        <v>Service</v>
      </c>
      <c r="M989" s="211" t="str">
        <f t="shared" si="610"/>
        <v>NO</v>
      </c>
      <c r="N989" s="211" t="str">
        <f t="shared" si="611"/>
        <v>Product</v>
      </c>
      <c r="O989" s="211" t="str">
        <f t="shared" si="612"/>
        <v>Service</v>
      </c>
      <c r="P989" s="211" t="str">
        <f t="shared" si="613"/>
        <v>One Time</v>
      </c>
      <c r="Q989" s="349">
        <v>43930</v>
      </c>
      <c r="R989" s="349"/>
      <c r="S989" s="211" t="str">
        <f t="shared" si="614"/>
        <v>NO</v>
      </c>
      <c r="T989" s="211" t="str">
        <f t="shared" si="615"/>
        <v>NO</v>
      </c>
      <c r="U989" s="211" t="str">
        <f t="shared" si="616"/>
        <v>NO</v>
      </c>
      <c r="V989" s="211" t="str">
        <f t="shared" si="617"/>
        <v>NO</v>
      </c>
      <c r="W989" s="211" t="str">
        <f t="shared" si="618"/>
        <v>NO</v>
      </c>
      <c r="X989" s="211">
        <v>0</v>
      </c>
      <c r="Y989" s="211" t="s">
        <v>3277</v>
      </c>
      <c r="Z989" s="211" t="s">
        <v>3275</v>
      </c>
      <c r="AA989" s="211" t="s">
        <v>3319</v>
      </c>
      <c r="AB989" s="211" t="s">
        <v>3286</v>
      </c>
      <c r="AC989" s="211" t="s">
        <v>3286</v>
      </c>
      <c r="AD989" s="211" t="s">
        <v>3320</v>
      </c>
      <c r="AE989" s="211" t="str">
        <f t="shared" si="619"/>
        <v>Service</v>
      </c>
      <c r="AF989" s="211" t="str">
        <f t="shared" si="620"/>
        <v>Service</v>
      </c>
      <c r="AG989" s="211" t="str">
        <f t="shared" si="621"/>
        <v/>
      </c>
      <c r="AH989" s="211" t="str">
        <f t="shared" si="641"/>
        <v>X</v>
      </c>
      <c r="AI989" s="211" t="str">
        <f t="shared" si="622"/>
        <v/>
      </c>
      <c r="AJ989" s="211" t="str">
        <f t="shared" si="623"/>
        <v/>
      </c>
      <c r="AK989" s="211" t="str">
        <f t="shared" si="624"/>
        <v/>
      </c>
      <c r="AL989" s="211" t="str">
        <f t="shared" si="625"/>
        <v/>
      </c>
      <c r="AM989" s="211" t="str">
        <f t="shared" si="626"/>
        <v/>
      </c>
      <c r="AN989" s="211" t="str">
        <f t="shared" si="627"/>
        <v>No</v>
      </c>
      <c r="AO989" s="211" t="str">
        <f t="shared" si="628"/>
        <v>Yes</v>
      </c>
      <c r="AP989" s="211" t="str">
        <f t="shared" si="629"/>
        <v>No</v>
      </c>
      <c r="AQ989" s="211" t="str">
        <f t="shared" si="630"/>
        <v/>
      </c>
      <c r="AR989" s="211" t="str">
        <f t="shared" si="631"/>
        <v/>
      </c>
      <c r="AS989" s="211" t="str">
        <f t="shared" si="632"/>
        <v/>
      </c>
      <c r="AT989" s="211" t="str">
        <f t="shared" si="633"/>
        <v/>
      </c>
      <c r="AU989" s="211" t="str">
        <f t="shared" si="634"/>
        <v/>
      </c>
      <c r="AV989" s="211" t="str">
        <f t="shared" si="635"/>
        <v/>
      </c>
      <c r="AW989" s="211" t="str">
        <f t="shared" si="636"/>
        <v/>
      </c>
      <c r="AX989" s="211" t="str">
        <f t="shared" si="639"/>
        <v>NO</v>
      </c>
      <c r="AY989" s="125" t="str">
        <f t="shared" si="640"/>
        <v/>
      </c>
    </row>
    <row r="990" spans="1:51" s="211" customFormat="1" x14ac:dyDescent="0.25">
      <c r="A990" s="211" t="s">
        <v>2890</v>
      </c>
      <c r="B990" s="211" t="s">
        <v>2890</v>
      </c>
      <c r="C990" s="211" t="str">
        <f t="shared" si="602"/>
        <v>AlarmVoice Services</v>
      </c>
      <c r="D990" s="211" t="str">
        <f t="shared" si="603"/>
        <v>Services AlarmVoice</v>
      </c>
      <c r="E990" s="211" t="str">
        <f t="shared" si="604"/>
        <v/>
      </c>
      <c r="F990" s="211" t="str">
        <f t="shared" si="605"/>
        <v>AlarmVoice Services</v>
      </c>
      <c r="G990" s="211" t="str">
        <f t="shared" si="606"/>
        <v>Services AlarmVoice</v>
      </c>
      <c r="H990" s="211" t="str">
        <f t="shared" si="607"/>
        <v>AlarmVoice Services</v>
      </c>
      <c r="I990" s="211" t="str">
        <f t="shared" si="637"/>
        <v>Services AlarmVoice</v>
      </c>
      <c r="J990" s="211" t="str">
        <f t="shared" si="608"/>
        <v/>
      </c>
      <c r="K990" s="211" t="str">
        <f t="shared" si="609"/>
        <v>AVRSX</v>
      </c>
      <c r="L990" s="211" t="str">
        <f t="shared" si="638"/>
        <v>Service</v>
      </c>
      <c r="M990" s="211" t="str">
        <f t="shared" si="610"/>
        <v>NO</v>
      </c>
      <c r="N990" s="211" t="str">
        <f t="shared" si="611"/>
        <v>Product</v>
      </c>
      <c r="O990" s="211" t="str">
        <f t="shared" si="612"/>
        <v>Service</v>
      </c>
      <c r="P990" s="211" t="str">
        <f t="shared" si="613"/>
        <v>One Time</v>
      </c>
      <c r="Q990" s="349">
        <v>43930</v>
      </c>
      <c r="R990" s="349"/>
      <c r="S990" s="211" t="str">
        <f t="shared" si="614"/>
        <v>NO</v>
      </c>
      <c r="T990" s="211" t="str">
        <f t="shared" si="615"/>
        <v>NO</v>
      </c>
      <c r="U990" s="211" t="str">
        <f t="shared" si="616"/>
        <v>NO</v>
      </c>
      <c r="V990" s="211" t="str">
        <f t="shared" si="617"/>
        <v>NO</v>
      </c>
      <c r="W990" s="211" t="str">
        <f t="shared" si="618"/>
        <v>NO</v>
      </c>
      <c r="X990" s="211">
        <v>0</v>
      </c>
      <c r="Y990" s="211" t="s">
        <v>3277</v>
      </c>
      <c r="Z990" s="211" t="s">
        <v>3275</v>
      </c>
      <c r="AA990" s="211" t="s">
        <v>3319</v>
      </c>
      <c r="AB990" s="211" t="s">
        <v>3286</v>
      </c>
      <c r="AC990" s="211" t="s">
        <v>3286</v>
      </c>
      <c r="AD990" s="211" t="s">
        <v>3320</v>
      </c>
      <c r="AE990" s="211" t="str">
        <f t="shared" si="619"/>
        <v>Service</v>
      </c>
      <c r="AF990" s="211" t="str">
        <f t="shared" si="620"/>
        <v>Service</v>
      </c>
      <c r="AG990" s="211" t="str">
        <f t="shared" si="621"/>
        <v/>
      </c>
      <c r="AH990" s="211" t="str">
        <f t="shared" si="641"/>
        <v>X</v>
      </c>
      <c r="AI990" s="211" t="str">
        <f t="shared" si="622"/>
        <v/>
      </c>
      <c r="AJ990" s="211" t="str">
        <f t="shared" si="623"/>
        <v/>
      </c>
      <c r="AK990" s="211" t="str">
        <f t="shared" si="624"/>
        <v/>
      </c>
      <c r="AL990" s="211" t="str">
        <f t="shared" si="625"/>
        <v/>
      </c>
      <c r="AM990" s="211" t="str">
        <f t="shared" si="626"/>
        <v/>
      </c>
      <c r="AN990" s="211" t="str">
        <f t="shared" si="627"/>
        <v>No</v>
      </c>
      <c r="AO990" s="211" t="str">
        <f t="shared" si="628"/>
        <v>Yes</v>
      </c>
      <c r="AP990" s="211" t="str">
        <f t="shared" si="629"/>
        <v>No</v>
      </c>
      <c r="AQ990" s="211" t="str">
        <f t="shared" si="630"/>
        <v/>
      </c>
      <c r="AR990" s="211" t="str">
        <f t="shared" si="631"/>
        <v/>
      </c>
      <c r="AS990" s="211" t="str">
        <f t="shared" si="632"/>
        <v/>
      </c>
      <c r="AT990" s="211" t="str">
        <f t="shared" si="633"/>
        <v/>
      </c>
      <c r="AU990" s="211" t="str">
        <f t="shared" si="634"/>
        <v/>
      </c>
      <c r="AV990" s="211" t="str">
        <f t="shared" si="635"/>
        <v/>
      </c>
      <c r="AW990" s="211" t="str">
        <f t="shared" si="636"/>
        <v/>
      </c>
      <c r="AX990" s="211" t="str">
        <f t="shared" si="639"/>
        <v>NO</v>
      </c>
      <c r="AY990" s="125" t="str">
        <f t="shared" si="640"/>
        <v/>
      </c>
    </row>
    <row r="991" spans="1:51" s="211" customFormat="1" x14ac:dyDescent="0.25">
      <c r="A991" s="211" t="s">
        <v>2392</v>
      </c>
      <c r="B991" s="211" t="s">
        <v>2392</v>
      </c>
      <c r="C991" s="211" t="str">
        <f t="shared" si="602"/>
        <v>AlarmVoice Services</v>
      </c>
      <c r="D991" s="211" t="str">
        <f t="shared" si="603"/>
        <v>Services AlarmVoice</v>
      </c>
      <c r="E991" s="211" t="str">
        <f t="shared" si="604"/>
        <v/>
      </c>
      <c r="F991" s="211" t="str">
        <f t="shared" si="605"/>
        <v>AlarmVoice Services</v>
      </c>
      <c r="G991" s="211" t="str">
        <f t="shared" si="606"/>
        <v>Services AlarmVoice</v>
      </c>
      <c r="H991" s="211" t="str">
        <f t="shared" si="607"/>
        <v>AlarmVoice Services</v>
      </c>
      <c r="I991" s="211" t="str">
        <f t="shared" si="637"/>
        <v>Services AlarmVoice</v>
      </c>
      <c r="J991" s="211" t="str">
        <f t="shared" si="608"/>
        <v/>
      </c>
      <c r="K991" s="211" t="str">
        <f t="shared" si="609"/>
        <v>AVSDX</v>
      </c>
      <c r="L991" s="211" t="str">
        <f t="shared" si="638"/>
        <v>Service</v>
      </c>
      <c r="M991" s="211" t="str">
        <f t="shared" si="610"/>
        <v>NO</v>
      </c>
      <c r="N991" s="211" t="str">
        <f t="shared" si="611"/>
        <v>Product</v>
      </c>
      <c r="O991" s="211" t="str">
        <f t="shared" si="612"/>
        <v>Service</v>
      </c>
      <c r="P991" s="211" t="str">
        <f t="shared" si="613"/>
        <v>One Time</v>
      </c>
      <c r="Q991" s="349">
        <v>43930</v>
      </c>
      <c r="R991" s="349"/>
      <c r="S991" s="211" t="str">
        <f t="shared" si="614"/>
        <v>NO</v>
      </c>
      <c r="T991" s="211" t="str">
        <f t="shared" si="615"/>
        <v>NO</v>
      </c>
      <c r="U991" s="211" t="str">
        <f t="shared" si="616"/>
        <v>NO</v>
      </c>
      <c r="V991" s="211" t="str">
        <f t="shared" si="617"/>
        <v>NO</v>
      </c>
      <c r="W991" s="211" t="str">
        <f t="shared" si="618"/>
        <v>NO</v>
      </c>
      <c r="X991" s="211">
        <v>0</v>
      </c>
      <c r="Y991" s="211" t="s">
        <v>3277</v>
      </c>
      <c r="Z991" s="211" t="s">
        <v>3275</v>
      </c>
      <c r="AA991" s="211" t="s">
        <v>3319</v>
      </c>
      <c r="AB991" s="211" t="s">
        <v>3286</v>
      </c>
      <c r="AC991" s="211" t="s">
        <v>3286</v>
      </c>
      <c r="AD991" s="211" t="s">
        <v>3320</v>
      </c>
      <c r="AE991" s="211" t="str">
        <f t="shared" si="619"/>
        <v>Service</v>
      </c>
      <c r="AF991" s="211" t="str">
        <f t="shared" si="620"/>
        <v>Service</v>
      </c>
      <c r="AG991" s="211" t="str">
        <f t="shared" si="621"/>
        <v/>
      </c>
      <c r="AH991" s="211" t="str">
        <f t="shared" si="641"/>
        <v>X</v>
      </c>
      <c r="AI991" s="211" t="str">
        <f t="shared" si="622"/>
        <v/>
      </c>
      <c r="AJ991" s="211" t="str">
        <f t="shared" si="623"/>
        <v/>
      </c>
      <c r="AK991" s="211" t="str">
        <f t="shared" si="624"/>
        <v/>
      </c>
      <c r="AL991" s="211" t="str">
        <f t="shared" si="625"/>
        <v/>
      </c>
      <c r="AM991" s="211" t="str">
        <f t="shared" si="626"/>
        <v/>
      </c>
      <c r="AN991" s="211" t="str">
        <f t="shared" si="627"/>
        <v>No</v>
      </c>
      <c r="AO991" s="211" t="str">
        <f t="shared" si="628"/>
        <v>Yes</v>
      </c>
      <c r="AP991" s="211" t="str">
        <f t="shared" si="629"/>
        <v>No</v>
      </c>
      <c r="AQ991" s="211" t="str">
        <f t="shared" si="630"/>
        <v/>
      </c>
      <c r="AR991" s="211" t="str">
        <f t="shared" si="631"/>
        <v/>
      </c>
      <c r="AS991" s="211" t="str">
        <f t="shared" si="632"/>
        <v/>
      </c>
      <c r="AT991" s="211" t="str">
        <f t="shared" si="633"/>
        <v/>
      </c>
      <c r="AU991" s="211" t="str">
        <f t="shared" si="634"/>
        <v/>
      </c>
      <c r="AV991" s="211" t="str">
        <f t="shared" si="635"/>
        <v/>
      </c>
      <c r="AW991" s="211" t="str">
        <f t="shared" si="636"/>
        <v/>
      </c>
      <c r="AX991" s="211" t="str">
        <f t="shared" si="639"/>
        <v>NO</v>
      </c>
      <c r="AY991" s="125" t="str">
        <f t="shared" si="640"/>
        <v/>
      </c>
    </row>
    <row r="992" spans="1:51" s="211" customFormat="1" x14ac:dyDescent="0.25">
      <c r="A992" s="211" t="s">
        <v>2891</v>
      </c>
      <c r="B992" s="211" t="s">
        <v>2891</v>
      </c>
      <c r="C992" s="211" t="str">
        <f t="shared" si="602"/>
        <v>AlarmVoice Services</v>
      </c>
      <c r="D992" s="211" t="str">
        <f t="shared" si="603"/>
        <v>Services AlarmVoice</v>
      </c>
      <c r="E992" s="211" t="str">
        <f t="shared" si="604"/>
        <v/>
      </c>
      <c r="F992" s="211" t="str">
        <f t="shared" si="605"/>
        <v>AlarmVoice Services</v>
      </c>
      <c r="G992" s="211" t="str">
        <f t="shared" si="606"/>
        <v>Services AlarmVoice</v>
      </c>
      <c r="H992" s="211" t="str">
        <f t="shared" si="607"/>
        <v>AlarmVoice Services</v>
      </c>
      <c r="I992" s="211" t="str">
        <f t="shared" si="637"/>
        <v>Services AlarmVoice</v>
      </c>
      <c r="J992" s="211" t="str">
        <f t="shared" si="608"/>
        <v/>
      </c>
      <c r="K992" s="211" t="str">
        <f t="shared" si="609"/>
        <v>AVSSX</v>
      </c>
      <c r="L992" s="211" t="str">
        <f t="shared" si="638"/>
        <v>Service</v>
      </c>
      <c r="M992" s="211" t="str">
        <f t="shared" si="610"/>
        <v>NO</v>
      </c>
      <c r="N992" s="211" t="str">
        <f t="shared" si="611"/>
        <v>Product</v>
      </c>
      <c r="O992" s="211" t="str">
        <f t="shared" si="612"/>
        <v>Service</v>
      </c>
      <c r="P992" s="211" t="str">
        <f t="shared" si="613"/>
        <v>One Time</v>
      </c>
      <c r="Q992" s="349">
        <v>43930</v>
      </c>
      <c r="R992" s="349"/>
      <c r="S992" s="211" t="str">
        <f t="shared" si="614"/>
        <v>NO</v>
      </c>
      <c r="T992" s="211" t="str">
        <f t="shared" si="615"/>
        <v>NO</v>
      </c>
      <c r="U992" s="211" t="str">
        <f t="shared" si="616"/>
        <v>NO</v>
      </c>
      <c r="V992" s="211" t="str">
        <f t="shared" si="617"/>
        <v>NO</v>
      </c>
      <c r="W992" s="211" t="str">
        <f t="shared" si="618"/>
        <v>NO</v>
      </c>
      <c r="X992" s="211">
        <v>0</v>
      </c>
      <c r="Y992" s="211" t="s">
        <v>3277</v>
      </c>
      <c r="Z992" s="211" t="s">
        <v>3275</v>
      </c>
      <c r="AA992" s="211" t="s">
        <v>3319</v>
      </c>
      <c r="AB992" s="211" t="s">
        <v>3286</v>
      </c>
      <c r="AC992" s="211" t="s">
        <v>3286</v>
      </c>
      <c r="AD992" s="211" t="s">
        <v>3320</v>
      </c>
      <c r="AE992" s="211" t="str">
        <f t="shared" si="619"/>
        <v>Service</v>
      </c>
      <c r="AF992" s="211" t="str">
        <f t="shared" si="620"/>
        <v>Service</v>
      </c>
      <c r="AG992" s="211" t="str">
        <f t="shared" si="621"/>
        <v/>
      </c>
      <c r="AH992" s="211" t="str">
        <f t="shared" si="641"/>
        <v>X</v>
      </c>
      <c r="AI992" s="211" t="str">
        <f t="shared" si="622"/>
        <v/>
      </c>
      <c r="AJ992" s="211" t="str">
        <f t="shared" si="623"/>
        <v/>
      </c>
      <c r="AK992" s="211" t="str">
        <f t="shared" si="624"/>
        <v/>
      </c>
      <c r="AL992" s="211" t="str">
        <f t="shared" si="625"/>
        <v/>
      </c>
      <c r="AM992" s="211" t="str">
        <f t="shared" si="626"/>
        <v/>
      </c>
      <c r="AN992" s="211" t="str">
        <f t="shared" si="627"/>
        <v>No</v>
      </c>
      <c r="AO992" s="211" t="str">
        <f t="shared" si="628"/>
        <v>Yes</v>
      </c>
      <c r="AP992" s="211" t="str">
        <f t="shared" si="629"/>
        <v>No</v>
      </c>
      <c r="AQ992" s="211" t="str">
        <f t="shared" si="630"/>
        <v/>
      </c>
      <c r="AR992" s="211" t="str">
        <f t="shared" si="631"/>
        <v/>
      </c>
      <c r="AS992" s="211" t="str">
        <f t="shared" si="632"/>
        <v/>
      </c>
      <c r="AT992" s="211" t="str">
        <f t="shared" si="633"/>
        <v/>
      </c>
      <c r="AU992" s="211" t="str">
        <f t="shared" si="634"/>
        <v/>
      </c>
      <c r="AV992" s="211" t="str">
        <f t="shared" si="635"/>
        <v/>
      </c>
      <c r="AW992" s="211" t="str">
        <f t="shared" si="636"/>
        <v/>
      </c>
      <c r="AX992" s="211" t="str">
        <f t="shared" si="639"/>
        <v>NO</v>
      </c>
      <c r="AY992" s="125" t="str">
        <f t="shared" si="640"/>
        <v/>
      </c>
    </row>
    <row r="993" spans="1:51" s="211" customFormat="1" x14ac:dyDescent="0.25">
      <c r="A993" s="211" t="s">
        <v>2892</v>
      </c>
      <c r="B993" s="211" t="s">
        <v>2892</v>
      </c>
      <c r="C993" s="211" t="str">
        <f t="shared" si="602"/>
        <v>DigiPlus Service</v>
      </c>
      <c r="D993" s="211" t="str">
        <f t="shared" si="603"/>
        <v>DigiPlus Service</v>
      </c>
      <c r="E993" s="211" t="str">
        <f t="shared" si="604"/>
        <v/>
      </c>
      <c r="F993" s="211" t="str">
        <f t="shared" si="605"/>
        <v>DigiPlus Service</v>
      </c>
      <c r="G993" s="211" t="str">
        <f t="shared" si="606"/>
        <v>DigiPlus Service</v>
      </c>
      <c r="H993" s="211" t="str">
        <f t="shared" si="607"/>
        <v>DigiPlus Service</v>
      </c>
      <c r="I993" s="211" t="str">
        <f t="shared" si="637"/>
        <v>DigiPlus Service</v>
      </c>
      <c r="J993" s="211" t="str">
        <f t="shared" si="608"/>
        <v/>
      </c>
      <c r="K993" s="211" t="str">
        <f t="shared" si="609"/>
        <v/>
      </c>
      <c r="L993" s="211" t="str">
        <f t="shared" si="638"/>
        <v>Service</v>
      </c>
      <c r="M993" s="211" t="str">
        <f t="shared" si="610"/>
        <v>NO</v>
      </c>
      <c r="N993" s="211" t="str">
        <f t="shared" si="611"/>
        <v>Product</v>
      </c>
      <c r="O993" s="211" t="str">
        <f t="shared" si="612"/>
        <v>Service</v>
      </c>
      <c r="P993" s="211" t="str">
        <f t="shared" si="613"/>
        <v>RMR</v>
      </c>
      <c r="Q993" s="349">
        <v>43930</v>
      </c>
      <c r="R993" s="349"/>
      <c r="S993" s="211" t="str">
        <f t="shared" si="614"/>
        <v>NO</v>
      </c>
      <c r="T993" s="211" t="str">
        <f t="shared" si="615"/>
        <v>NO</v>
      </c>
      <c r="U993" s="211" t="str">
        <f t="shared" si="616"/>
        <v>NO</v>
      </c>
      <c r="V993" s="211" t="str">
        <f t="shared" si="617"/>
        <v>NO</v>
      </c>
      <c r="W993" s="211" t="str">
        <f t="shared" si="618"/>
        <v>NO</v>
      </c>
      <c r="X993" s="211">
        <v>0</v>
      </c>
      <c r="Y993" s="211" t="s">
        <v>3277</v>
      </c>
      <c r="Z993" s="211" t="s">
        <v>3275</v>
      </c>
      <c r="AA993" s="211" t="s">
        <v>3319</v>
      </c>
      <c r="AB993" s="211" t="s">
        <v>3286</v>
      </c>
      <c r="AC993" s="211" t="s">
        <v>3286</v>
      </c>
      <c r="AD993" s="211" t="s">
        <v>3320</v>
      </c>
      <c r="AE993" s="211">
        <f t="shared" si="619"/>
        <v>0</v>
      </c>
      <c r="AF993" s="211" t="str">
        <f t="shared" si="620"/>
        <v>Service</v>
      </c>
      <c r="AG993" s="211" t="str">
        <f t="shared" si="621"/>
        <v/>
      </c>
      <c r="AH993" s="211" t="str">
        <f t="shared" si="641"/>
        <v/>
      </c>
      <c r="AI993" s="211" t="str">
        <f t="shared" si="622"/>
        <v/>
      </c>
      <c r="AJ993" s="211" t="str">
        <f t="shared" si="623"/>
        <v/>
      </c>
      <c r="AK993" s="211" t="str">
        <f t="shared" si="624"/>
        <v/>
      </c>
      <c r="AL993" s="211" t="str">
        <f t="shared" si="625"/>
        <v/>
      </c>
      <c r="AM993" s="211" t="str">
        <f t="shared" si="626"/>
        <v/>
      </c>
      <c r="AN993" s="211" t="str">
        <f t="shared" si="627"/>
        <v>No</v>
      </c>
      <c r="AO993" s="211" t="str">
        <f t="shared" si="628"/>
        <v>Yes</v>
      </c>
      <c r="AP993" s="211" t="str">
        <f t="shared" si="629"/>
        <v>No</v>
      </c>
      <c r="AQ993" s="211" t="str">
        <f t="shared" si="630"/>
        <v/>
      </c>
      <c r="AR993" s="211" t="str">
        <f t="shared" si="631"/>
        <v/>
      </c>
      <c r="AS993" s="211" t="str">
        <f t="shared" si="632"/>
        <v/>
      </c>
      <c r="AT993" s="211" t="str">
        <f t="shared" si="633"/>
        <v/>
      </c>
      <c r="AU993" s="211" t="str">
        <f t="shared" si="634"/>
        <v/>
      </c>
      <c r="AV993" s="211" t="str">
        <f t="shared" si="635"/>
        <v/>
      </c>
      <c r="AW993" s="211" t="str">
        <f t="shared" si="636"/>
        <v/>
      </c>
      <c r="AX993" s="211" t="str">
        <f t="shared" si="639"/>
        <v>NO</v>
      </c>
      <c r="AY993" s="125" t="str">
        <f t="shared" si="640"/>
        <v/>
      </c>
    </row>
    <row r="994" spans="1:51" s="211" customFormat="1" x14ac:dyDescent="0.25">
      <c r="A994" s="211" t="s">
        <v>2894</v>
      </c>
      <c r="B994" s="211" t="s">
        <v>2894</v>
      </c>
      <c r="C994" s="211" t="str">
        <f t="shared" si="602"/>
        <v>JUST TO CATCH ERRORS IN CONVERSION</v>
      </c>
      <c r="D994" s="211" t="str">
        <f t="shared" si="603"/>
        <v>JUST TO CATCH ERRORS IN CONVERSION</v>
      </c>
      <c r="E994" s="211" t="str">
        <f t="shared" si="604"/>
        <v/>
      </c>
      <c r="F994" s="211" t="str">
        <f t="shared" si="605"/>
        <v>JUST TO CATCH ERRORS IN CONVERSION</v>
      </c>
      <c r="G994" s="211" t="str">
        <f t="shared" si="606"/>
        <v>JUST TO CATCH ERRORS IN CONVERSION</v>
      </c>
      <c r="H994" s="211" t="str">
        <f t="shared" si="607"/>
        <v>JUST TO CATCH ERRORS IN CONVERSION</v>
      </c>
      <c r="I994" s="211" t="str">
        <f t="shared" si="637"/>
        <v>JUST TO CATCH ERRORS IN CONVERSION</v>
      </c>
      <c r="J994" s="211" t="str">
        <f t="shared" si="608"/>
        <v/>
      </c>
      <c r="K994" s="211" t="str">
        <f t="shared" si="609"/>
        <v/>
      </c>
      <c r="L994" s="211">
        <f t="shared" si="638"/>
        <v>0</v>
      </c>
      <c r="M994" s="211" t="e">
        <f t="shared" si="610"/>
        <v>#N/A</v>
      </c>
      <c r="N994" s="211">
        <f t="shared" si="611"/>
        <v>0</v>
      </c>
      <c r="O994" s="211">
        <f t="shared" si="612"/>
        <v>0</v>
      </c>
      <c r="P994" s="211">
        <f t="shared" si="613"/>
        <v>0</v>
      </c>
      <c r="Q994" s="349">
        <v>43930</v>
      </c>
      <c r="R994" s="349"/>
      <c r="S994" s="211">
        <f t="shared" si="614"/>
        <v>0</v>
      </c>
      <c r="T994" s="211" t="str">
        <f t="shared" si="615"/>
        <v>NO</v>
      </c>
      <c r="U994" s="211" t="str">
        <f t="shared" si="616"/>
        <v>NO</v>
      </c>
      <c r="V994" s="211">
        <f t="shared" si="617"/>
        <v>0</v>
      </c>
      <c r="W994" s="211">
        <f t="shared" si="618"/>
        <v>0</v>
      </c>
      <c r="X994" s="211">
        <v>0</v>
      </c>
      <c r="Y994" s="211" t="s">
        <v>3277</v>
      </c>
      <c r="Z994" s="211" t="s">
        <v>3275</v>
      </c>
      <c r="AA994" s="211" t="s">
        <v>3319</v>
      </c>
      <c r="AB994" s="211" t="s">
        <v>3286</v>
      </c>
      <c r="AC994" s="211" t="s">
        <v>3286</v>
      </c>
      <c r="AD994" s="211" t="s">
        <v>3320</v>
      </c>
      <c r="AE994" s="211">
        <f t="shared" si="619"/>
        <v>0</v>
      </c>
      <c r="AF994" s="211" t="str">
        <f t="shared" si="620"/>
        <v/>
      </c>
      <c r="AG994" s="211" t="str">
        <f t="shared" si="621"/>
        <v/>
      </c>
      <c r="AH994" s="211" t="str">
        <f t="shared" si="641"/>
        <v/>
      </c>
      <c r="AI994" s="211" t="str">
        <f t="shared" si="622"/>
        <v/>
      </c>
      <c r="AJ994" s="211" t="str">
        <f t="shared" si="623"/>
        <v/>
      </c>
      <c r="AK994" s="211" t="str">
        <f t="shared" si="624"/>
        <v/>
      </c>
      <c r="AL994" s="211" t="str">
        <f t="shared" si="625"/>
        <v/>
      </c>
      <c r="AM994" s="211" t="str">
        <f t="shared" si="626"/>
        <v/>
      </c>
      <c r="AN994" s="211" t="str">
        <f t="shared" si="627"/>
        <v>No</v>
      </c>
      <c r="AO994" s="211" t="str">
        <f t="shared" si="628"/>
        <v>Yes</v>
      </c>
      <c r="AP994" s="211" t="str">
        <f t="shared" si="629"/>
        <v>No</v>
      </c>
      <c r="AQ994" s="211" t="str">
        <f t="shared" si="630"/>
        <v/>
      </c>
      <c r="AR994" s="211" t="str">
        <f t="shared" si="631"/>
        <v/>
      </c>
      <c r="AS994" s="211" t="str">
        <f t="shared" si="632"/>
        <v/>
      </c>
      <c r="AT994" s="211" t="str">
        <f t="shared" si="633"/>
        <v/>
      </c>
      <c r="AU994" s="211" t="str">
        <f t="shared" si="634"/>
        <v/>
      </c>
      <c r="AV994" s="211" t="str">
        <f t="shared" si="635"/>
        <v/>
      </c>
      <c r="AW994" s="211" t="str">
        <f t="shared" si="636"/>
        <v/>
      </c>
      <c r="AX994" s="211" t="str">
        <f t="shared" si="639"/>
        <v/>
      </c>
      <c r="AY994" s="125" t="str">
        <f t="shared" si="640"/>
        <v/>
      </c>
    </row>
    <row r="995" spans="1:51" s="211" customFormat="1" x14ac:dyDescent="0.25">
      <c r="A995" s="211" t="s">
        <v>2897</v>
      </c>
      <c r="B995" s="211" t="s">
        <v>2897</v>
      </c>
      <c r="C995" s="211" t="str">
        <f t="shared" si="602"/>
        <v>DPK - Simcom</v>
      </c>
      <c r="D995" s="211" t="str">
        <f t="shared" si="603"/>
        <v>DPK - Simcom</v>
      </c>
      <c r="E995" s="211" t="str">
        <f t="shared" si="604"/>
        <v/>
      </c>
      <c r="F995" s="211" t="str">
        <f t="shared" si="605"/>
        <v>DPK - Simcom</v>
      </c>
      <c r="G995" s="211" t="str">
        <f t="shared" si="606"/>
        <v>DPK - Simcom</v>
      </c>
      <c r="H995" s="211" t="str">
        <f t="shared" si="607"/>
        <v>DPK - Simcom</v>
      </c>
      <c r="I995" s="211" t="str">
        <f t="shared" si="637"/>
        <v>DPK - Simcom</v>
      </c>
      <c r="J995" s="211" t="str">
        <f t="shared" si="608"/>
        <v/>
      </c>
      <c r="K995" s="211" t="str">
        <f t="shared" si="609"/>
        <v/>
      </c>
      <c r="L995" s="211" t="str">
        <f t="shared" si="638"/>
        <v>Inventory</v>
      </c>
      <c r="M995" s="211" t="str">
        <f t="shared" si="610"/>
        <v>NO</v>
      </c>
      <c r="N995" s="211" t="str">
        <f t="shared" si="611"/>
        <v>Product</v>
      </c>
      <c r="O995" s="211" t="str">
        <f t="shared" si="612"/>
        <v>Misc</v>
      </c>
      <c r="P995" s="211" t="str">
        <f t="shared" si="613"/>
        <v>One Time</v>
      </c>
      <c r="Q995" s="349">
        <v>43930</v>
      </c>
      <c r="R995" s="349"/>
      <c r="S995" s="211" t="str">
        <f t="shared" si="614"/>
        <v>YES</v>
      </c>
      <c r="T995" s="211" t="str">
        <f t="shared" si="615"/>
        <v>NO</v>
      </c>
      <c r="U995" s="211" t="str">
        <f t="shared" si="616"/>
        <v>NO</v>
      </c>
      <c r="V995" s="211" t="str">
        <f t="shared" si="617"/>
        <v>NO</v>
      </c>
      <c r="W995" s="211" t="str">
        <f t="shared" si="618"/>
        <v>NO</v>
      </c>
      <c r="X995" s="211">
        <v>0</v>
      </c>
      <c r="Y995" s="211" t="s">
        <v>3277</v>
      </c>
      <c r="Z995" s="211" t="s">
        <v>3275</v>
      </c>
      <c r="AA995" s="211" t="s">
        <v>3319</v>
      </c>
      <c r="AB995" s="211" t="s">
        <v>3286</v>
      </c>
      <c r="AC995" s="211" t="s">
        <v>3286</v>
      </c>
      <c r="AD995" s="211" t="s">
        <v>3320</v>
      </c>
      <c r="AE995" s="211">
        <f t="shared" si="619"/>
        <v>0</v>
      </c>
      <c r="AF995" s="211" t="str">
        <f t="shared" si="620"/>
        <v/>
      </c>
      <c r="AG995" s="211" t="str">
        <f t="shared" si="621"/>
        <v/>
      </c>
      <c r="AH995" s="211" t="str">
        <f t="shared" si="641"/>
        <v/>
      </c>
      <c r="AI995" s="211" t="str">
        <f t="shared" si="622"/>
        <v/>
      </c>
      <c r="AJ995" s="211" t="str">
        <f t="shared" si="623"/>
        <v/>
      </c>
      <c r="AK995" s="211" t="str">
        <f t="shared" si="624"/>
        <v/>
      </c>
      <c r="AL995" s="211" t="str">
        <f t="shared" si="625"/>
        <v/>
      </c>
      <c r="AM995" s="211" t="str">
        <f t="shared" si="626"/>
        <v/>
      </c>
      <c r="AN995" s="211" t="str">
        <f t="shared" si="627"/>
        <v>No</v>
      </c>
      <c r="AO995" s="211" t="str">
        <f t="shared" si="628"/>
        <v>Yes</v>
      </c>
      <c r="AP995" s="211" t="str">
        <f t="shared" si="629"/>
        <v>No</v>
      </c>
      <c r="AQ995" s="211" t="str">
        <f t="shared" si="630"/>
        <v/>
      </c>
      <c r="AR995" s="211" t="str">
        <f t="shared" si="631"/>
        <v/>
      </c>
      <c r="AS995" s="211" t="str">
        <f t="shared" si="632"/>
        <v/>
      </c>
      <c r="AT995" s="211" t="str">
        <f t="shared" si="633"/>
        <v/>
      </c>
      <c r="AU995" s="211" t="str">
        <f t="shared" si="634"/>
        <v/>
      </c>
      <c r="AV995" s="211" t="str">
        <f t="shared" si="635"/>
        <v/>
      </c>
      <c r="AW995" s="211" t="str">
        <f t="shared" si="636"/>
        <v/>
      </c>
      <c r="AX995" s="211" t="str">
        <f t="shared" si="639"/>
        <v>NO</v>
      </c>
      <c r="AY995" s="125" t="str">
        <f t="shared" si="640"/>
        <v/>
      </c>
    </row>
    <row r="996" spans="1:51" s="211" customFormat="1" x14ac:dyDescent="0.25">
      <c r="A996" s="211" t="s">
        <v>2899</v>
      </c>
      <c r="B996" s="211" t="s">
        <v>2899</v>
      </c>
      <c r="C996" s="211" t="str">
        <f t="shared" si="602"/>
        <v>DigiPlus Kit_Simcom v.1 Rogers GPRS</v>
      </c>
      <c r="D996" s="211" t="str">
        <f t="shared" si="603"/>
        <v>DigiPlus Kit_Simcom v.1 Rogers GPRS</v>
      </c>
      <c r="E996" s="211" t="str">
        <f t="shared" si="604"/>
        <v/>
      </c>
      <c r="F996" s="211" t="str">
        <f t="shared" si="605"/>
        <v>DigiPlus Kit_Simcom v.1 Rogers GPRS</v>
      </c>
      <c r="G996" s="211" t="str">
        <f t="shared" si="606"/>
        <v>DigiPlus Kit_Simcom v.1 Rogers GPRS</v>
      </c>
      <c r="H996" s="211" t="str">
        <f t="shared" si="607"/>
        <v>DigiPlus Kit_Simcom v.1 Rogers GPRS</v>
      </c>
      <c r="I996" s="211" t="str">
        <f t="shared" si="637"/>
        <v>DigiPlus Kit_Simcom v.1 Rogers GPRS</v>
      </c>
      <c r="J996" s="211" t="str">
        <f t="shared" si="608"/>
        <v/>
      </c>
      <c r="K996" s="211" t="str">
        <f t="shared" si="609"/>
        <v/>
      </c>
      <c r="L996" s="211" t="str">
        <f t="shared" si="638"/>
        <v>Inventory</v>
      </c>
      <c r="M996" s="211" t="str">
        <f t="shared" si="610"/>
        <v>NO</v>
      </c>
      <c r="N996" s="211" t="str">
        <f t="shared" si="611"/>
        <v>Product</v>
      </c>
      <c r="O996" s="211" t="str">
        <f t="shared" si="612"/>
        <v>Misc</v>
      </c>
      <c r="P996" s="211" t="str">
        <f t="shared" si="613"/>
        <v>One Time</v>
      </c>
      <c r="Q996" s="349">
        <v>43930</v>
      </c>
      <c r="R996" s="349"/>
      <c r="S996" s="211" t="str">
        <f t="shared" si="614"/>
        <v>YES</v>
      </c>
      <c r="T996" s="211" t="str">
        <f t="shared" si="615"/>
        <v>NO</v>
      </c>
      <c r="U996" s="211" t="str">
        <f t="shared" si="616"/>
        <v>NO</v>
      </c>
      <c r="V996" s="211" t="str">
        <f t="shared" si="617"/>
        <v>NO</v>
      </c>
      <c r="W996" s="211" t="str">
        <f t="shared" si="618"/>
        <v>NO</v>
      </c>
      <c r="X996" s="211">
        <v>0</v>
      </c>
      <c r="Y996" s="211" t="s">
        <v>3277</v>
      </c>
      <c r="Z996" s="211" t="s">
        <v>3275</v>
      </c>
      <c r="AA996" s="211" t="s">
        <v>3319</v>
      </c>
      <c r="AB996" s="211" t="s">
        <v>3286</v>
      </c>
      <c r="AC996" s="211" t="s">
        <v>3286</v>
      </c>
      <c r="AD996" s="211" t="s">
        <v>3320</v>
      </c>
      <c r="AE996" s="211">
        <f t="shared" si="619"/>
        <v>0</v>
      </c>
      <c r="AF996" s="211" t="str">
        <f t="shared" si="620"/>
        <v/>
      </c>
      <c r="AG996" s="211" t="str">
        <f t="shared" si="621"/>
        <v/>
      </c>
      <c r="AH996" s="211" t="str">
        <f t="shared" si="641"/>
        <v/>
      </c>
      <c r="AI996" s="211" t="str">
        <f t="shared" si="622"/>
        <v/>
      </c>
      <c r="AJ996" s="211" t="str">
        <f t="shared" si="623"/>
        <v/>
      </c>
      <c r="AK996" s="211" t="str">
        <f t="shared" si="624"/>
        <v/>
      </c>
      <c r="AL996" s="211" t="str">
        <f t="shared" si="625"/>
        <v/>
      </c>
      <c r="AM996" s="211" t="str">
        <f t="shared" si="626"/>
        <v/>
      </c>
      <c r="AN996" s="211" t="str">
        <f t="shared" si="627"/>
        <v>No</v>
      </c>
      <c r="AO996" s="211" t="str">
        <f t="shared" si="628"/>
        <v>Yes</v>
      </c>
      <c r="AP996" s="211" t="str">
        <f t="shared" si="629"/>
        <v>No</v>
      </c>
      <c r="AQ996" s="211" t="str">
        <f t="shared" si="630"/>
        <v/>
      </c>
      <c r="AR996" s="211" t="str">
        <f t="shared" si="631"/>
        <v/>
      </c>
      <c r="AS996" s="211" t="str">
        <f t="shared" si="632"/>
        <v/>
      </c>
      <c r="AT996" s="211" t="str">
        <f t="shared" si="633"/>
        <v/>
      </c>
      <c r="AU996" s="211" t="str">
        <f t="shared" si="634"/>
        <v/>
      </c>
      <c r="AV996" s="211" t="str">
        <f t="shared" si="635"/>
        <v/>
      </c>
      <c r="AW996" s="211" t="str">
        <f t="shared" si="636"/>
        <v/>
      </c>
      <c r="AX996" s="211" t="str">
        <f t="shared" si="639"/>
        <v>NO</v>
      </c>
      <c r="AY996" s="125" t="str">
        <f t="shared" si="640"/>
        <v/>
      </c>
    </row>
    <row r="997" spans="1:51" s="211" customFormat="1" x14ac:dyDescent="0.25">
      <c r="A997" s="211" t="s">
        <v>2901</v>
      </c>
      <c r="B997" s="211" t="s">
        <v>2901</v>
      </c>
      <c r="C997" s="211" t="str">
        <f t="shared" si="602"/>
        <v>DPK Simcom3 Rogers SW 1</v>
      </c>
      <c r="D997" s="211" t="str">
        <f t="shared" si="603"/>
        <v>DPK Simcom3 Rogers SW 1</v>
      </c>
      <c r="E997" s="211" t="str">
        <f t="shared" si="604"/>
        <v/>
      </c>
      <c r="F997" s="211" t="str">
        <f t="shared" si="605"/>
        <v>DPK Simcom3 Rogers SW 1</v>
      </c>
      <c r="G997" s="211" t="str">
        <f t="shared" si="606"/>
        <v>DPK Simcom3 Rogers SW 1</v>
      </c>
      <c r="H997" s="211" t="str">
        <f t="shared" si="607"/>
        <v>DPK Simcom3 Rogers SW 1</v>
      </c>
      <c r="I997" s="211" t="str">
        <f t="shared" si="637"/>
        <v>DPK Simcom3 Rogers SW 1</v>
      </c>
      <c r="J997" s="211" t="str">
        <f t="shared" si="608"/>
        <v/>
      </c>
      <c r="K997" s="211" t="str">
        <f t="shared" si="609"/>
        <v/>
      </c>
      <c r="L997" s="211" t="str">
        <f t="shared" si="638"/>
        <v>Inventory</v>
      </c>
      <c r="M997" s="211" t="str">
        <f t="shared" si="610"/>
        <v>NO</v>
      </c>
      <c r="N997" s="211" t="str">
        <f t="shared" si="611"/>
        <v>Product</v>
      </c>
      <c r="O997" s="211" t="str">
        <f t="shared" si="612"/>
        <v>Misc</v>
      </c>
      <c r="P997" s="211" t="str">
        <f t="shared" si="613"/>
        <v>One Time</v>
      </c>
      <c r="Q997" s="349">
        <v>43930</v>
      </c>
      <c r="R997" s="349"/>
      <c r="S997" s="211" t="str">
        <f t="shared" si="614"/>
        <v>YES</v>
      </c>
      <c r="T997" s="211" t="str">
        <f t="shared" si="615"/>
        <v>NO</v>
      </c>
      <c r="U997" s="211" t="str">
        <f t="shared" si="616"/>
        <v>NO</v>
      </c>
      <c r="V997" s="211" t="str">
        <f t="shared" si="617"/>
        <v>NO</v>
      </c>
      <c r="W997" s="211" t="str">
        <f t="shared" si="618"/>
        <v>NO</v>
      </c>
      <c r="X997" s="211">
        <v>0</v>
      </c>
      <c r="Y997" s="211" t="s">
        <v>3277</v>
      </c>
      <c r="Z997" s="211" t="s">
        <v>3275</v>
      </c>
      <c r="AA997" s="211" t="s">
        <v>3319</v>
      </c>
      <c r="AB997" s="211" t="s">
        <v>3286</v>
      </c>
      <c r="AC997" s="211" t="s">
        <v>3286</v>
      </c>
      <c r="AD997" s="211" t="s">
        <v>3320</v>
      </c>
      <c r="AE997" s="211">
        <f t="shared" si="619"/>
        <v>0</v>
      </c>
      <c r="AF997" s="211" t="str">
        <f t="shared" si="620"/>
        <v/>
      </c>
      <c r="AG997" s="211" t="str">
        <f t="shared" si="621"/>
        <v/>
      </c>
      <c r="AH997" s="211" t="str">
        <f t="shared" si="641"/>
        <v/>
      </c>
      <c r="AI997" s="211" t="str">
        <f t="shared" si="622"/>
        <v/>
      </c>
      <c r="AJ997" s="211" t="str">
        <f t="shared" si="623"/>
        <v/>
      </c>
      <c r="AK997" s="211" t="str">
        <f t="shared" si="624"/>
        <v/>
      </c>
      <c r="AL997" s="211" t="str">
        <f t="shared" si="625"/>
        <v/>
      </c>
      <c r="AM997" s="211" t="str">
        <f t="shared" si="626"/>
        <v/>
      </c>
      <c r="AN997" s="211" t="str">
        <f t="shared" si="627"/>
        <v>No</v>
      </c>
      <c r="AO997" s="211" t="str">
        <f t="shared" si="628"/>
        <v>Yes</v>
      </c>
      <c r="AP997" s="211" t="str">
        <f t="shared" si="629"/>
        <v>No</v>
      </c>
      <c r="AQ997" s="211" t="str">
        <f t="shared" si="630"/>
        <v/>
      </c>
      <c r="AR997" s="211" t="str">
        <f t="shared" si="631"/>
        <v/>
      </c>
      <c r="AS997" s="211" t="str">
        <f t="shared" si="632"/>
        <v/>
      </c>
      <c r="AT997" s="211" t="str">
        <f t="shared" si="633"/>
        <v/>
      </c>
      <c r="AU997" s="211" t="str">
        <f t="shared" si="634"/>
        <v/>
      </c>
      <c r="AV997" s="211" t="str">
        <f t="shared" si="635"/>
        <v/>
      </c>
      <c r="AW997" s="211" t="str">
        <f t="shared" si="636"/>
        <v/>
      </c>
      <c r="AX997" s="211" t="str">
        <f t="shared" si="639"/>
        <v>NO</v>
      </c>
      <c r="AY997" s="125" t="str">
        <f t="shared" si="640"/>
        <v/>
      </c>
    </row>
    <row r="998" spans="1:51" s="211" customFormat="1" x14ac:dyDescent="0.25">
      <c r="A998" s="211" t="s">
        <v>2903</v>
      </c>
      <c r="B998" s="211" t="s">
        <v>2903</v>
      </c>
      <c r="C998" s="211" t="str">
        <f t="shared" si="602"/>
        <v>DPK Simcom3 Universal SW 1</v>
      </c>
      <c r="D998" s="211" t="str">
        <f t="shared" si="603"/>
        <v>DPK Simcom3 Universal SW 1</v>
      </c>
      <c r="E998" s="211" t="str">
        <f t="shared" si="604"/>
        <v/>
      </c>
      <c r="F998" s="211" t="str">
        <f t="shared" si="605"/>
        <v>DPK Simcom3 Universal SW 1</v>
      </c>
      <c r="G998" s="211" t="str">
        <f t="shared" si="606"/>
        <v>DPK Simcom3 Universal SW 1</v>
      </c>
      <c r="H998" s="211" t="str">
        <f t="shared" si="607"/>
        <v>DPK Simcom3 Universal SW 1</v>
      </c>
      <c r="I998" s="211" t="str">
        <f t="shared" si="637"/>
        <v>DPK Simcom3 Universal SW 1</v>
      </c>
      <c r="J998" s="211" t="str">
        <f t="shared" si="608"/>
        <v/>
      </c>
      <c r="K998" s="211" t="str">
        <f t="shared" si="609"/>
        <v/>
      </c>
      <c r="L998" s="211" t="str">
        <f t="shared" si="638"/>
        <v>Inventory</v>
      </c>
      <c r="M998" s="211" t="str">
        <f t="shared" si="610"/>
        <v>NO</v>
      </c>
      <c r="N998" s="211" t="str">
        <f t="shared" si="611"/>
        <v>Product</v>
      </c>
      <c r="O998" s="211" t="str">
        <f t="shared" si="612"/>
        <v>Misc</v>
      </c>
      <c r="P998" s="211" t="str">
        <f t="shared" si="613"/>
        <v>One Time</v>
      </c>
      <c r="Q998" s="349">
        <v>43930</v>
      </c>
      <c r="R998" s="349"/>
      <c r="S998" s="211" t="str">
        <f t="shared" si="614"/>
        <v>YES</v>
      </c>
      <c r="T998" s="211" t="str">
        <f t="shared" si="615"/>
        <v>NO</v>
      </c>
      <c r="U998" s="211" t="str">
        <f t="shared" si="616"/>
        <v>NO</v>
      </c>
      <c r="V998" s="211" t="str">
        <f t="shared" si="617"/>
        <v>NO</v>
      </c>
      <c r="W998" s="211" t="str">
        <f t="shared" si="618"/>
        <v>NO</v>
      </c>
      <c r="X998" s="211">
        <v>0</v>
      </c>
      <c r="Y998" s="211" t="s">
        <v>3277</v>
      </c>
      <c r="Z998" s="211" t="s">
        <v>3275</v>
      </c>
      <c r="AA998" s="211" t="s">
        <v>3319</v>
      </c>
      <c r="AB998" s="211" t="s">
        <v>3286</v>
      </c>
      <c r="AC998" s="211" t="s">
        <v>3286</v>
      </c>
      <c r="AD998" s="211" t="s">
        <v>3320</v>
      </c>
      <c r="AE998" s="211">
        <f t="shared" si="619"/>
        <v>0</v>
      </c>
      <c r="AF998" s="211" t="str">
        <f t="shared" si="620"/>
        <v/>
      </c>
      <c r="AG998" s="211" t="str">
        <f t="shared" si="621"/>
        <v/>
      </c>
      <c r="AH998" s="211" t="str">
        <f t="shared" si="641"/>
        <v/>
      </c>
      <c r="AI998" s="211" t="str">
        <f t="shared" si="622"/>
        <v/>
      </c>
      <c r="AJ998" s="211" t="str">
        <f t="shared" si="623"/>
        <v/>
      </c>
      <c r="AK998" s="211" t="str">
        <f t="shared" si="624"/>
        <v/>
      </c>
      <c r="AL998" s="211" t="str">
        <f t="shared" si="625"/>
        <v/>
      </c>
      <c r="AM998" s="211" t="str">
        <f t="shared" si="626"/>
        <v/>
      </c>
      <c r="AN998" s="211" t="str">
        <f t="shared" si="627"/>
        <v>No</v>
      </c>
      <c r="AO998" s="211" t="str">
        <f t="shared" si="628"/>
        <v>Yes</v>
      </c>
      <c r="AP998" s="211" t="str">
        <f t="shared" si="629"/>
        <v>No</v>
      </c>
      <c r="AQ998" s="211" t="str">
        <f t="shared" si="630"/>
        <v/>
      </c>
      <c r="AR998" s="211" t="str">
        <f t="shared" si="631"/>
        <v/>
      </c>
      <c r="AS998" s="211" t="str">
        <f t="shared" si="632"/>
        <v/>
      </c>
      <c r="AT998" s="211" t="str">
        <f t="shared" si="633"/>
        <v/>
      </c>
      <c r="AU998" s="211" t="str">
        <f t="shared" si="634"/>
        <v/>
      </c>
      <c r="AV998" s="211" t="str">
        <f t="shared" si="635"/>
        <v/>
      </c>
      <c r="AW998" s="211" t="str">
        <f t="shared" si="636"/>
        <v/>
      </c>
      <c r="AX998" s="211" t="str">
        <f t="shared" si="639"/>
        <v>NO</v>
      </c>
      <c r="AY998" s="125" t="str">
        <f t="shared" si="640"/>
        <v/>
      </c>
    </row>
    <row r="999" spans="1:51" s="211" customFormat="1" x14ac:dyDescent="0.25">
      <c r="A999" s="211" t="s">
        <v>2905</v>
      </c>
      <c r="B999" s="211" t="s">
        <v>2905</v>
      </c>
      <c r="C999" s="211" t="str">
        <f t="shared" si="602"/>
        <v>DigiPlus Kit_v. T1</v>
      </c>
      <c r="D999" s="211" t="str">
        <f t="shared" si="603"/>
        <v>DigiPlus Kit_v. T1</v>
      </c>
      <c r="E999" s="211" t="str">
        <f t="shared" si="604"/>
        <v/>
      </c>
      <c r="F999" s="211" t="str">
        <f t="shared" si="605"/>
        <v>DigiPlus Kit_v. T1</v>
      </c>
      <c r="G999" s="211" t="str">
        <f t="shared" si="606"/>
        <v>DigiPlus Kit_v. T1</v>
      </c>
      <c r="H999" s="211" t="str">
        <f t="shared" si="607"/>
        <v>DigiPlus Kit_v. T1</v>
      </c>
      <c r="I999" s="211" t="str">
        <f t="shared" si="637"/>
        <v>DigiPlus Kit_v. T1</v>
      </c>
      <c r="J999" s="211" t="str">
        <f t="shared" si="608"/>
        <v/>
      </c>
      <c r="K999" s="211" t="str">
        <f t="shared" si="609"/>
        <v/>
      </c>
      <c r="L999" s="211" t="str">
        <f t="shared" si="638"/>
        <v>Inventory</v>
      </c>
      <c r="M999" s="211" t="str">
        <f t="shared" si="610"/>
        <v>NO</v>
      </c>
      <c r="N999" s="211" t="str">
        <f t="shared" si="611"/>
        <v>Product</v>
      </c>
      <c r="O999" s="211" t="str">
        <f t="shared" si="612"/>
        <v>Misc</v>
      </c>
      <c r="P999" s="211" t="str">
        <f t="shared" si="613"/>
        <v>One Time</v>
      </c>
      <c r="Q999" s="349">
        <v>43930</v>
      </c>
      <c r="R999" s="349"/>
      <c r="S999" s="211" t="str">
        <f t="shared" si="614"/>
        <v>YES</v>
      </c>
      <c r="T999" s="211" t="str">
        <f t="shared" si="615"/>
        <v>NO</v>
      </c>
      <c r="U999" s="211" t="str">
        <f t="shared" si="616"/>
        <v>NO</v>
      </c>
      <c r="V999" s="211" t="str">
        <f t="shared" si="617"/>
        <v>NO</v>
      </c>
      <c r="W999" s="211" t="str">
        <f t="shared" si="618"/>
        <v>NO</v>
      </c>
      <c r="X999" s="211">
        <v>0</v>
      </c>
      <c r="Y999" s="211" t="s">
        <v>3277</v>
      </c>
      <c r="Z999" s="211" t="s">
        <v>3275</v>
      </c>
      <c r="AA999" s="211" t="s">
        <v>3319</v>
      </c>
      <c r="AB999" s="211" t="s">
        <v>3286</v>
      </c>
      <c r="AC999" s="211" t="s">
        <v>3286</v>
      </c>
      <c r="AD999" s="211" t="s">
        <v>3320</v>
      </c>
      <c r="AE999" s="211">
        <f t="shared" si="619"/>
        <v>0</v>
      </c>
      <c r="AF999" s="211" t="str">
        <f t="shared" si="620"/>
        <v/>
      </c>
      <c r="AG999" s="211" t="str">
        <f t="shared" si="621"/>
        <v/>
      </c>
      <c r="AH999" s="211" t="str">
        <f t="shared" si="641"/>
        <v/>
      </c>
      <c r="AI999" s="211" t="str">
        <f t="shared" si="622"/>
        <v/>
      </c>
      <c r="AJ999" s="211" t="str">
        <f t="shared" si="623"/>
        <v/>
      </c>
      <c r="AK999" s="211" t="str">
        <f t="shared" si="624"/>
        <v/>
      </c>
      <c r="AL999" s="211" t="str">
        <f t="shared" si="625"/>
        <v/>
      </c>
      <c r="AM999" s="211" t="str">
        <f t="shared" si="626"/>
        <v/>
      </c>
      <c r="AN999" s="211" t="str">
        <f t="shared" si="627"/>
        <v>No</v>
      </c>
      <c r="AO999" s="211" t="str">
        <f t="shared" si="628"/>
        <v>Yes</v>
      </c>
      <c r="AP999" s="211" t="str">
        <f t="shared" si="629"/>
        <v>No</v>
      </c>
      <c r="AQ999" s="211" t="str">
        <f t="shared" si="630"/>
        <v/>
      </c>
      <c r="AR999" s="211" t="str">
        <f t="shared" si="631"/>
        <v/>
      </c>
      <c r="AS999" s="211" t="str">
        <f t="shared" si="632"/>
        <v/>
      </c>
      <c r="AT999" s="211" t="str">
        <f t="shared" si="633"/>
        <v/>
      </c>
      <c r="AU999" s="211" t="str">
        <f t="shared" si="634"/>
        <v/>
      </c>
      <c r="AV999" s="211" t="str">
        <f t="shared" si="635"/>
        <v/>
      </c>
      <c r="AW999" s="211" t="str">
        <f t="shared" si="636"/>
        <v/>
      </c>
      <c r="AX999" s="211" t="str">
        <f t="shared" si="639"/>
        <v>NO</v>
      </c>
      <c r="AY999" s="125" t="str">
        <f t="shared" si="640"/>
        <v/>
      </c>
    </row>
    <row r="1000" spans="1:51" s="211" customFormat="1" x14ac:dyDescent="0.25">
      <c r="A1000" s="211" t="s">
        <v>2907</v>
      </c>
      <c r="B1000" s="211" t="s">
        <v>2907</v>
      </c>
      <c r="C1000" s="211" t="str">
        <f t="shared" si="602"/>
        <v>DigiPlus Kt_v. T2</v>
      </c>
      <c r="D1000" s="211" t="str">
        <f t="shared" si="603"/>
        <v>DigiPlus Kt_v. T2</v>
      </c>
      <c r="E1000" s="211" t="str">
        <f t="shared" si="604"/>
        <v/>
      </c>
      <c r="F1000" s="211" t="str">
        <f t="shared" si="605"/>
        <v>DigiPlus Kt_v. T2</v>
      </c>
      <c r="G1000" s="211" t="str">
        <f t="shared" si="606"/>
        <v>DigiPlus Kt_v. T2</v>
      </c>
      <c r="H1000" s="211" t="str">
        <f t="shared" si="607"/>
        <v>DigiPlus Kt_v. T2</v>
      </c>
      <c r="I1000" s="211" t="str">
        <f t="shared" si="637"/>
        <v>DigiPlus Kt_v. T2</v>
      </c>
      <c r="J1000" s="211" t="str">
        <f t="shared" si="608"/>
        <v/>
      </c>
      <c r="K1000" s="211" t="str">
        <f t="shared" si="609"/>
        <v/>
      </c>
      <c r="L1000" s="211" t="str">
        <f t="shared" si="638"/>
        <v>Inventory</v>
      </c>
      <c r="M1000" s="211" t="str">
        <f t="shared" si="610"/>
        <v>NO</v>
      </c>
      <c r="N1000" s="211" t="str">
        <f t="shared" si="611"/>
        <v>Product</v>
      </c>
      <c r="O1000" s="211" t="str">
        <f t="shared" si="612"/>
        <v>Misc</v>
      </c>
      <c r="P1000" s="211" t="str">
        <f t="shared" si="613"/>
        <v>One Time</v>
      </c>
      <c r="Q1000" s="349">
        <v>43930</v>
      </c>
      <c r="R1000" s="349"/>
      <c r="S1000" s="211" t="str">
        <f t="shared" si="614"/>
        <v>YES</v>
      </c>
      <c r="T1000" s="211" t="str">
        <f t="shared" si="615"/>
        <v>NO</v>
      </c>
      <c r="U1000" s="211" t="str">
        <f t="shared" si="616"/>
        <v>NO</v>
      </c>
      <c r="V1000" s="211" t="str">
        <f t="shared" si="617"/>
        <v>NO</v>
      </c>
      <c r="W1000" s="211" t="str">
        <f t="shared" si="618"/>
        <v>NO</v>
      </c>
      <c r="X1000" s="211">
        <v>0</v>
      </c>
      <c r="Y1000" s="211" t="s">
        <v>3277</v>
      </c>
      <c r="Z1000" s="211" t="s">
        <v>3275</v>
      </c>
      <c r="AA1000" s="211" t="s">
        <v>3319</v>
      </c>
      <c r="AB1000" s="211" t="s">
        <v>3286</v>
      </c>
      <c r="AC1000" s="211" t="s">
        <v>3286</v>
      </c>
      <c r="AD1000" s="211" t="s">
        <v>3320</v>
      </c>
      <c r="AE1000" s="211">
        <f t="shared" si="619"/>
        <v>0</v>
      </c>
      <c r="AF1000" s="211" t="str">
        <f t="shared" si="620"/>
        <v/>
      </c>
      <c r="AG1000" s="211" t="str">
        <f t="shared" si="621"/>
        <v/>
      </c>
      <c r="AH1000" s="211" t="str">
        <f t="shared" si="641"/>
        <v/>
      </c>
      <c r="AI1000" s="211" t="str">
        <f t="shared" si="622"/>
        <v/>
      </c>
      <c r="AJ1000" s="211" t="str">
        <f t="shared" si="623"/>
        <v/>
      </c>
      <c r="AK1000" s="211" t="str">
        <f t="shared" si="624"/>
        <v/>
      </c>
      <c r="AL1000" s="211" t="str">
        <f t="shared" si="625"/>
        <v/>
      </c>
      <c r="AM1000" s="211" t="str">
        <f t="shared" si="626"/>
        <v/>
      </c>
      <c r="AN1000" s="211" t="str">
        <f t="shared" si="627"/>
        <v>No</v>
      </c>
      <c r="AO1000" s="211" t="str">
        <f t="shared" si="628"/>
        <v>Yes</v>
      </c>
      <c r="AP1000" s="211" t="str">
        <f t="shared" si="629"/>
        <v>No</v>
      </c>
      <c r="AQ1000" s="211" t="str">
        <f t="shared" si="630"/>
        <v/>
      </c>
      <c r="AR1000" s="211" t="str">
        <f t="shared" si="631"/>
        <v/>
      </c>
      <c r="AS1000" s="211" t="str">
        <f t="shared" si="632"/>
        <v/>
      </c>
      <c r="AT1000" s="211" t="str">
        <f t="shared" si="633"/>
        <v/>
      </c>
      <c r="AU1000" s="211" t="str">
        <f t="shared" si="634"/>
        <v/>
      </c>
      <c r="AV1000" s="211" t="str">
        <f t="shared" si="635"/>
        <v/>
      </c>
      <c r="AW1000" s="211" t="str">
        <f t="shared" si="636"/>
        <v/>
      </c>
      <c r="AX1000" s="211" t="str">
        <f t="shared" si="639"/>
        <v>NO</v>
      </c>
      <c r="AY1000" s="125" t="str">
        <f t="shared" si="640"/>
        <v/>
      </c>
    </row>
    <row r="1001" spans="1:51" s="211" customFormat="1" x14ac:dyDescent="0.25">
      <c r="A1001" s="211" t="s">
        <v>2909</v>
      </c>
      <c r="B1001" s="211" t="s">
        <v>2909</v>
      </c>
      <c r="C1001" s="211" t="str">
        <f t="shared" si="602"/>
        <v>DigiPlus Kit_v.T3</v>
      </c>
      <c r="D1001" s="211" t="str">
        <f t="shared" si="603"/>
        <v>DigiPlus Kit_v.T3</v>
      </c>
      <c r="E1001" s="211" t="str">
        <f t="shared" si="604"/>
        <v/>
      </c>
      <c r="F1001" s="211" t="str">
        <f t="shared" si="605"/>
        <v>DigiPlus Kit_v.T3</v>
      </c>
      <c r="G1001" s="211" t="str">
        <f t="shared" si="606"/>
        <v>DigiPlus Kit_v.T3</v>
      </c>
      <c r="H1001" s="211" t="str">
        <f t="shared" si="607"/>
        <v>DigiPlus Kit_v.T3</v>
      </c>
      <c r="I1001" s="211" t="str">
        <f t="shared" si="637"/>
        <v>DigiPlus Kit_v.T3</v>
      </c>
      <c r="J1001" s="211" t="str">
        <f t="shared" si="608"/>
        <v/>
      </c>
      <c r="K1001" s="211" t="str">
        <f t="shared" si="609"/>
        <v/>
      </c>
      <c r="L1001" s="211" t="str">
        <f t="shared" si="638"/>
        <v>Inventory</v>
      </c>
      <c r="M1001" s="211" t="str">
        <f t="shared" si="610"/>
        <v>NO</v>
      </c>
      <c r="N1001" s="211" t="str">
        <f t="shared" si="611"/>
        <v>Product</v>
      </c>
      <c r="O1001" s="211" t="str">
        <f t="shared" si="612"/>
        <v>Misc</v>
      </c>
      <c r="P1001" s="211" t="str">
        <f t="shared" si="613"/>
        <v>One Time</v>
      </c>
      <c r="Q1001" s="349">
        <v>43930</v>
      </c>
      <c r="R1001" s="349"/>
      <c r="S1001" s="211" t="str">
        <f t="shared" si="614"/>
        <v>YES</v>
      </c>
      <c r="T1001" s="211" t="str">
        <f t="shared" si="615"/>
        <v>NO</v>
      </c>
      <c r="U1001" s="211" t="str">
        <f t="shared" si="616"/>
        <v>NO</v>
      </c>
      <c r="V1001" s="211" t="str">
        <f t="shared" si="617"/>
        <v>NO</v>
      </c>
      <c r="W1001" s="211" t="str">
        <f t="shared" si="618"/>
        <v>NO</v>
      </c>
      <c r="X1001" s="211">
        <v>0</v>
      </c>
      <c r="Y1001" s="211" t="s">
        <v>3277</v>
      </c>
      <c r="Z1001" s="211" t="s">
        <v>3275</v>
      </c>
      <c r="AA1001" s="211" t="s">
        <v>3319</v>
      </c>
      <c r="AB1001" s="211" t="s">
        <v>3286</v>
      </c>
      <c r="AC1001" s="211" t="s">
        <v>3286</v>
      </c>
      <c r="AD1001" s="211" t="s">
        <v>3320</v>
      </c>
      <c r="AE1001" s="211">
        <f t="shared" si="619"/>
        <v>0</v>
      </c>
      <c r="AF1001" s="211" t="str">
        <f t="shared" si="620"/>
        <v/>
      </c>
      <c r="AG1001" s="211" t="str">
        <f t="shared" si="621"/>
        <v/>
      </c>
      <c r="AH1001" s="211" t="str">
        <f t="shared" si="641"/>
        <v/>
      </c>
      <c r="AI1001" s="211" t="str">
        <f t="shared" si="622"/>
        <v/>
      </c>
      <c r="AJ1001" s="211" t="str">
        <f t="shared" si="623"/>
        <v/>
      </c>
      <c r="AK1001" s="211" t="str">
        <f t="shared" si="624"/>
        <v/>
      </c>
      <c r="AL1001" s="211" t="str">
        <f t="shared" si="625"/>
        <v/>
      </c>
      <c r="AM1001" s="211" t="str">
        <f t="shared" si="626"/>
        <v/>
      </c>
      <c r="AN1001" s="211" t="str">
        <f t="shared" si="627"/>
        <v>No</v>
      </c>
      <c r="AO1001" s="211" t="str">
        <f t="shared" si="628"/>
        <v>Yes</v>
      </c>
      <c r="AP1001" s="211" t="str">
        <f t="shared" si="629"/>
        <v>No</v>
      </c>
      <c r="AQ1001" s="211" t="str">
        <f t="shared" si="630"/>
        <v/>
      </c>
      <c r="AR1001" s="211" t="str">
        <f t="shared" si="631"/>
        <v/>
      </c>
      <c r="AS1001" s="211" t="str">
        <f t="shared" si="632"/>
        <v/>
      </c>
      <c r="AT1001" s="211" t="str">
        <f t="shared" si="633"/>
        <v/>
      </c>
      <c r="AU1001" s="211" t="str">
        <f t="shared" si="634"/>
        <v/>
      </c>
      <c r="AV1001" s="211" t="str">
        <f t="shared" si="635"/>
        <v/>
      </c>
      <c r="AW1001" s="211" t="str">
        <f t="shared" si="636"/>
        <v/>
      </c>
      <c r="AX1001" s="211" t="str">
        <f t="shared" si="639"/>
        <v>NO</v>
      </c>
      <c r="AY1001" s="125" t="str">
        <f t="shared" si="640"/>
        <v/>
      </c>
    </row>
    <row r="1002" spans="1:51" s="211" customFormat="1" x14ac:dyDescent="0.25">
      <c r="A1002" s="211" t="s">
        <v>2932</v>
      </c>
      <c r="B1002" s="211" t="s">
        <v>2932</v>
      </c>
      <c r="C1002" s="211" t="str">
        <f t="shared" si="602"/>
        <v>EVSNL</v>
      </c>
      <c r="D1002" s="211" t="str">
        <f t="shared" si="603"/>
        <v>EVSNL</v>
      </c>
      <c r="E1002" s="211" t="str">
        <f t="shared" si="604"/>
        <v/>
      </c>
      <c r="F1002" s="211" t="str">
        <f t="shared" si="605"/>
        <v>EVSNL</v>
      </c>
      <c r="G1002" s="211" t="str">
        <f t="shared" si="606"/>
        <v>EVSNL</v>
      </c>
      <c r="H1002" s="211" t="str">
        <f t="shared" si="607"/>
        <v>EVSNL</v>
      </c>
      <c r="I1002" s="211" t="str">
        <f t="shared" si="637"/>
        <v>EVSNL</v>
      </c>
      <c r="J1002" s="211" t="str">
        <f t="shared" si="608"/>
        <v/>
      </c>
      <c r="K1002" s="211" t="str">
        <f t="shared" si="609"/>
        <v/>
      </c>
      <c r="L1002" s="211" t="str">
        <f t="shared" si="638"/>
        <v>Inventory</v>
      </c>
      <c r="M1002" s="211" t="str">
        <f t="shared" si="610"/>
        <v>NO</v>
      </c>
      <c r="N1002" s="211" t="str">
        <f t="shared" si="611"/>
        <v>Product</v>
      </c>
      <c r="O1002" s="211" t="str">
        <f t="shared" si="612"/>
        <v>Panel</v>
      </c>
      <c r="P1002" s="211" t="str">
        <f t="shared" si="613"/>
        <v>One Time</v>
      </c>
      <c r="Q1002" s="349">
        <v>43930</v>
      </c>
      <c r="R1002" s="349"/>
      <c r="S1002" s="211" t="str">
        <f t="shared" si="614"/>
        <v>YES</v>
      </c>
      <c r="T1002" s="211" t="str">
        <f t="shared" si="615"/>
        <v>NO</v>
      </c>
      <c r="U1002" s="211" t="str">
        <f t="shared" si="616"/>
        <v>NO</v>
      </c>
      <c r="V1002" s="211" t="str">
        <f t="shared" si="617"/>
        <v>NO</v>
      </c>
      <c r="W1002" s="211" t="str">
        <f t="shared" si="618"/>
        <v>NO</v>
      </c>
      <c r="X1002" s="211">
        <v>0</v>
      </c>
      <c r="Y1002" s="211" t="s">
        <v>3277</v>
      </c>
      <c r="Z1002" s="211" t="s">
        <v>3275</v>
      </c>
      <c r="AA1002" s="211" t="s">
        <v>3319</v>
      </c>
      <c r="AB1002" s="211" t="s">
        <v>3286</v>
      </c>
      <c r="AC1002" s="211" t="s">
        <v>3286</v>
      </c>
      <c r="AD1002" s="211" t="s">
        <v>3320</v>
      </c>
      <c r="AE1002" s="211" t="str">
        <f t="shared" si="619"/>
        <v>EVSNL</v>
      </c>
      <c r="AF1002" s="211" t="str">
        <f t="shared" si="620"/>
        <v/>
      </c>
      <c r="AG1002" s="211" t="str">
        <f t="shared" si="621"/>
        <v/>
      </c>
      <c r="AH1002" s="211" t="str">
        <f t="shared" si="641"/>
        <v/>
      </c>
      <c r="AI1002" s="211" t="str">
        <f t="shared" si="622"/>
        <v/>
      </c>
      <c r="AJ1002" s="211" t="str">
        <f t="shared" si="623"/>
        <v/>
      </c>
      <c r="AK1002" s="211" t="str">
        <f t="shared" si="624"/>
        <v/>
      </c>
      <c r="AL1002" s="211" t="str">
        <f t="shared" si="625"/>
        <v/>
      </c>
      <c r="AM1002" s="211" t="str">
        <f t="shared" si="626"/>
        <v/>
      </c>
      <c r="AN1002" s="211" t="str">
        <f t="shared" si="627"/>
        <v>No</v>
      </c>
      <c r="AO1002" s="211" t="str">
        <f t="shared" si="628"/>
        <v>Yes</v>
      </c>
      <c r="AP1002" s="211" t="str">
        <f t="shared" si="629"/>
        <v>No</v>
      </c>
      <c r="AQ1002" s="211" t="str">
        <f t="shared" si="630"/>
        <v/>
      </c>
      <c r="AR1002" s="211" t="str">
        <f t="shared" si="631"/>
        <v/>
      </c>
      <c r="AS1002" s="211" t="str">
        <f t="shared" si="632"/>
        <v/>
      </c>
      <c r="AT1002" s="211" t="str">
        <f t="shared" si="633"/>
        <v/>
      </c>
      <c r="AU1002" s="211" t="str">
        <f t="shared" si="634"/>
        <v/>
      </c>
      <c r="AV1002" s="211" t="str">
        <f t="shared" si="635"/>
        <v/>
      </c>
      <c r="AW1002" s="211" t="str">
        <f t="shared" si="636"/>
        <v/>
      </c>
      <c r="AX1002" s="211" t="str">
        <f t="shared" si="639"/>
        <v>NO</v>
      </c>
      <c r="AY1002" s="125" t="str">
        <f t="shared" si="640"/>
        <v/>
      </c>
    </row>
    <row r="1003" spans="1:51" s="211" customFormat="1" x14ac:dyDescent="0.25">
      <c r="A1003" s="211" t="s">
        <v>2933</v>
      </c>
      <c r="B1003" s="211" t="s">
        <v>2933</v>
      </c>
      <c r="C1003" s="211" t="str">
        <f t="shared" si="602"/>
        <v>EVS SNL Release 1</v>
      </c>
      <c r="D1003" s="211" t="str">
        <f t="shared" si="603"/>
        <v>EVS SNL Version 1</v>
      </c>
      <c r="E1003" s="211" t="str">
        <f t="shared" si="604"/>
        <v/>
      </c>
      <c r="F1003" s="211" t="str">
        <f t="shared" si="605"/>
        <v>EVS SNL Release 1</v>
      </c>
      <c r="G1003" s="211" t="str">
        <f t="shared" si="606"/>
        <v>EVS SNL Version 1</v>
      </c>
      <c r="H1003" s="211" t="str">
        <f t="shared" si="607"/>
        <v>EVS SNL Release 1</v>
      </c>
      <c r="I1003" s="211" t="str">
        <f t="shared" si="637"/>
        <v>EVS SNL Version 1</v>
      </c>
      <c r="J1003" s="211" t="str">
        <f t="shared" si="608"/>
        <v/>
      </c>
      <c r="K1003" s="211" t="str">
        <f t="shared" si="609"/>
        <v/>
      </c>
      <c r="L1003" s="211" t="str">
        <f t="shared" si="638"/>
        <v>Inventory</v>
      </c>
      <c r="M1003" s="211" t="str">
        <f t="shared" si="610"/>
        <v>NO</v>
      </c>
      <c r="N1003" s="211" t="str">
        <f t="shared" si="611"/>
        <v>Product</v>
      </c>
      <c r="O1003" s="211" t="str">
        <f t="shared" si="612"/>
        <v>Panel</v>
      </c>
      <c r="P1003" s="211" t="str">
        <f t="shared" si="613"/>
        <v>One Time</v>
      </c>
      <c r="Q1003" s="349">
        <v>43930</v>
      </c>
      <c r="R1003" s="349"/>
      <c r="S1003" s="211" t="str">
        <f t="shared" si="614"/>
        <v>YES</v>
      </c>
      <c r="T1003" s="211" t="str">
        <f t="shared" si="615"/>
        <v>NO</v>
      </c>
      <c r="U1003" s="211" t="str">
        <f t="shared" si="616"/>
        <v>NO</v>
      </c>
      <c r="V1003" s="211" t="str">
        <f t="shared" si="617"/>
        <v>NO</v>
      </c>
      <c r="W1003" s="211" t="str">
        <f t="shared" si="618"/>
        <v>NO</v>
      </c>
      <c r="X1003" s="211">
        <v>0</v>
      </c>
      <c r="Y1003" s="211" t="s">
        <v>3277</v>
      </c>
      <c r="Z1003" s="211" t="s">
        <v>3275</v>
      </c>
      <c r="AA1003" s="211" t="s">
        <v>3319</v>
      </c>
      <c r="AB1003" s="211" t="s">
        <v>3286</v>
      </c>
      <c r="AC1003" s="211" t="s">
        <v>3286</v>
      </c>
      <c r="AD1003" s="211" t="s">
        <v>3320</v>
      </c>
      <c r="AE1003" s="211" t="str">
        <f t="shared" si="619"/>
        <v>EVSNL</v>
      </c>
      <c r="AF1003" s="211" t="str">
        <f t="shared" si="620"/>
        <v/>
      </c>
      <c r="AG1003" s="211" t="str">
        <f t="shared" si="621"/>
        <v/>
      </c>
      <c r="AH1003" s="211" t="str">
        <f t="shared" si="641"/>
        <v/>
      </c>
      <c r="AI1003" s="211" t="str">
        <f t="shared" si="622"/>
        <v/>
      </c>
      <c r="AJ1003" s="211" t="str">
        <f t="shared" si="623"/>
        <v/>
      </c>
      <c r="AK1003" s="211" t="str">
        <f t="shared" si="624"/>
        <v/>
      </c>
      <c r="AL1003" s="211" t="str">
        <f t="shared" si="625"/>
        <v/>
      </c>
      <c r="AM1003" s="211" t="str">
        <f t="shared" si="626"/>
        <v/>
      </c>
      <c r="AN1003" s="211" t="str">
        <f t="shared" si="627"/>
        <v>No</v>
      </c>
      <c r="AO1003" s="211" t="str">
        <f t="shared" si="628"/>
        <v>Yes</v>
      </c>
      <c r="AP1003" s="211" t="str">
        <f t="shared" si="629"/>
        <v>No</v>
      </c>
      <c r="AQ1003" s="211" t="str">
        <f t="shared" si="630"/>
        <v/>
      </c>
      <c r="AR1003" s="211" t="str">
        <f t="shared" si="631"/>
        <v/>
      </c>
      <c r="AS1003" s="211" t="str">
        <f t="shared" si="632"/>
        <v/>
      </c>
      <c r="AT1003" s="211" t="str">
        <f t="shared" si="633"/>
        <v/>
      </c>
      <c r="AU1003" s="211" t="str">
        <f t="shared" si="634"/>
        <v/>
      </c>
      <c r="AV1003" s="211" t="str">
        <f t="shared" si="635"/>
        <v/>
      </c>
      <c r="AW1003" s="211" t="str">
        <f t="shared" si="636"/>
        <v/>
      </c>
      <c r="AX1003" s="211" t="str">
        <f t="shared" si="639"/>
        <v>NO</v>
      </c>
      <c r="AY1003" s="125" t="str">
        <f t="shared" si="640"/>
        <v/>
      </c>
    </row>
    <row r="1004" spans="1:51" s="211" customFormat="1" x14ac:dyDescent="0.25">
      <c r="A1004" s="211" t="s">
        <v>2935</v>
      </c>
      <c r="B1004" s="211" t="s">
        <v>2935</v>
      </c>
      <c r="C1004" s="211" t="str">
        <f t="shared" si="602"/>
        <v>EVS SNL Release 2</v>
      </c>
      <c r="D1004" s="211" t="str">
        <f t="shared" si="603"/>
        <v>EVS SNL Version 2</v>
      </c>
      <c r="E1004" s="211" t="str">
        <f t="shared" si="604"/>
        <v/>
      </c>
      <c r="F1004" s="211" t="str">
        <f t="shared" si="605"/>
        <v>EVS SNL Release 2</v>
      </c>
      <c r="G1004" s="211" t="str">
        <f t="shared" si="606"/>
        <v>EVS SNL Version 2</v>
      </c>
      <c r="H1004" s="211" t="str">
        <f t="shared" si="607"/>
        <v>EVS SNL Release 2</v>
      </c>
      <c r="I1004" s="211" t="str">
        <f t="shared" si="637"/>
        <v>EVS SNL Version 2</v>
      </c>
      <c r="J1004" s="211" t="str">
        <f t="shared" si="608"/>
        <v/>
      </c>
      <c r="K1004" s="211" t="str">
        <f t="shared" si="609"/>
        <v/>
      </c>
      <c r="L1004" s="211" t="str">
        <f t="shared" si="638"/>
        <v>Inventory</v>
      </c>
      <c r="M1004" s="211" t="str">
        <f t="shared" si="610"/>
        <v>NO</v>
      </c>
      <c r="N1004" s="211" t="str">
        <f t="shared" si="611"/>
        <v>Product</v>
      </c>
      <c r="O1004" s="211" t="str">
        <f t="shared" si="612"/>
        <v>Panel</v>
      </c>
      <c r="P1004" s="211" t="str">
        <f t="shared" si="613"/>
        <v>One Time</v>
      </c>
      <c r="Q1004" s="349">
        <v>43930</v>
      </c>
      <c r="R1004" s="349"/>
      <c r="S1004" s="211" t="str">
        <f t="shared" si="614"/>
        <v>YES</v>
      </c>
      <c r="T1004" s="211" t="str">
        <f t="shared" si="615"/>
        <v>NO</v>
      </c>
      <c r="U1004" s="211" t="str">
        <f t="shared" si="616"/>
        <v>NO</v>
      </c>
      <c r="V1004" s="211" t="str">
        <f t="shared" si="617"/>
        <v>NO</v>
      </c>
      <c r="W1004" s="211" t="str">
        <f t="shared" si="618"/>
        <v>NO</v>
      </c>
      <c r="X1004" s="211">
        <v>0</v>
      </c>
      <c r="Y1004" s="211" t="s">
        <v>3277</v>
      </c>
      <c r="Z1004" s="211" t="s">
        <v>3275</v>
      </c>
      <c r="AA1004" s="211" t="s">
        <v>3319</v>
      </c>
      <c r="AB1004" s="211" t="s">
        <v>3286</v>
      </c>
      <c r="AC1004" s="211" t="s">
        <v>3286</v>
      </c>
      <c r="AD1004" s="211" t="s">
        <v>3320</v>
      </c>
      <c r="AE1004" s="211" t="str">
        <f t="shared" si="619"/>
        <v>EVSNL</v>
      </c>
      <c r="AF1004" s="211" t="str">
        <f t="shared" si="620"/>
        <v/>
      </c>
      <c r="AG1004" s="211" t="str">
        <f t="shared" si="621"/>
        <v/>
      </c>
      <c r="AH1004" s="211" t="str">
        <f t="shared" si="641"/>
        <v/>
      </c>
      <c r="AI1004" s="211" t="str">
        <f t="shared" si="622"/>
        <v/>
      </c>
      <c r="AJ1004" s="211" t="str">
        <f t="shared" si="623"/>
        <v/>
      </c>
      <c r="AK1004" s="211" t="str">
        <f t="shared" si="624"/>
        <v/>
      </c>
      <c r="AL1004" s="211" t="str">
        <f t="shared" si="625"/>
        <v/>
      </c>
      <c r="AM1004" s="211" t="str">
        <f t="shared" si="626"/>
        <v/>
      </c>
      <c r="AN1004" s="211" t="str">
        <f t="shared" si="627"/>
        <v>No</v>
      </c>
      <c r="AO1004" s="211" t="str">
        <f t="shared" si="628"/>
        <v>Yes</v>
      </c>
      <c r="AP1004" s="211" t="str">
        <f t="shared" si="629"/>
        <v>No</v>
      </c>
      <c r="AQ1004" s="211" t="str">
        <f t="shared" si="630"/>
        <v/>
      </c>
      <c r="AR1004" s="211" t="str">
        <f t="shared" si="631"/>
        <v/>
      </c>
      <c r="AS1004" s="211" t="str">
        <f t="shared" si="632"/>
        <v/>
      </c>
      <c r="AT1004" s="211" t="str">
        <f t="shared" si="633"/>
        <v/>
      </c>
      <c r="AU1004" s="211" t="str">
        <f t="shared" si="634"/>
        <v/>
      </c>
      <c r="AV1004" s="211" t="str">
        <f t="shared" si="635"/>
        <v/>
      </c>
      <c r="AW1004" s="211" t="str">
        <f t="shared" si="636"/>
        <v/>
      </c>
      <c r="AX1004" s="211" t="str">
        <f t="shared" si="639"/>
        <v>NO</v>
      </c>
      <c r="AY1004" s="125" t="str">
        <f t="shared" si="640"/>
        <v/>
      </c>
    </row>
    <row r="1005" spans="1:51" s="211" customFormat="1" x14ac:dyDescent="0.25">
      <c r="A1005" s="211" t="s">
        <v>2937</v>
      </c>
      <c r="B1005" s="211" t="s">
        <v>2937</v>
      </c>
      <c r="C1005" s="211" t="str">
        <f t="shared" si="602"/>
        <v>EVS SNL Release 3</v>
      </c>
      <c r="D1005" s="211" t="str">
        <f t="shared" si="603"/>
        <v>EVS SNL Version 3</v>
      </c>
      <c r="E1005" s="211" t="str">
        <f t="shared" si="604"/>
        <v/>
      </c>
      <c r="F1005" s="211" t="str">
        <f t="shared" si="605"/>
        <v>EVS SNL Release 3</v>
      </c>
      <c r="G1005" s="211" t="str">
        <f t="shared" si="606"/>
        <v>EVS SNL Version 3</v>
      </c>
      <c r="H1005" s="211" t="str">
        <f t="shared" si="607"/>
        <v>EVS SNL Release 3</v>
      </c>
      <c r="I1005" s="211" t="str">
        <f t="shared" si="637"/>
        <v>EVS SNL Version 3</v>
      </c>
      <c r="J1005" s="211" t="str">
        <f t="shared" si="608"/>
        <v/>
      </c>
      <c r="K1005" s="211" t="str">
        <f t="shared" si="609"/>
        <v/>
      </c>
      <c r="L1005" s="211" t="str">
        <f t="shared" si="638"/>
        <v>Inventory</v>
      </c>
      <c r="M1005" s="211" t="str">
        <f t="shared" si="610"/>
        <v>NO</v>
      </c>
      <c r="N1005" s="211" t="str">
        <f t="shared" si="611"/>
        <v>Product</v>
      </c>
      <c r="O1005" s="211" t="str">
        <f t="shared" si="612"/>
        <v>Panel</v>
      </c>
      <c r="P1005" s="211" t="str">
        <f t="shared" si="613"/>
        <v>One Time</v>
      </c>
      <c r="Q1005" s="349">
        <v>43930</v>
      </c>
      <c r="R1005" s="349"/>
      <c r="S1005" s="211" t="str">
        <f t="shared" si="614"/>
        <v>YES</v>
      </c>
      <c r="T1005" s="211" t="str">
        <f t="shared" si="615"/>
        <v>NO</v>
      </c>
      <c r="U1005" s="211" t="str">
        <f t="shared" si="616"/>
        <v>NO</v>
      </c>
      <c r="V1005" s="211" t="str">
        <f t="shared" si="617"/>
        <v>NO</v>
      </c>
      <c r="W1005" s="211" t="str">
        <f t="shared" si="618"/>
        <v>NO</v>
      </c>
      <c r="X1005" s="211">
        <v>0</v>
      </c>
      <c r="Y1005" s="211" t="s">
        <v>3277</v>
      </c>
      <c r="Z1005" s="211" t="s">
        <v>3275</v>
      </c>
      <c r="AA1005" s="211" t="s">
        <v>3319</v>
      </c>
      <c r="AB1005" s="211" t="s">
        <v>3286</v>
      </c>
      <c r="AC1005" s="211" t="s">
        <v>3286</v>
      </c>
      <c r="AD1005" s="211" t="s">
        <v>3320</v>
      </c>
      <c r="AE1005" s="211" t="str">
        <f t="shared" si="619"/>
        <v>EVSNL</v>
      </c>
      <c r="AF1005" s="211" t="str">
        <f t="shared" si="620"/>
        <v/>
      </c>
      <c r="AG1005" s="211" t="str">
        <f t="shared" si="621"/>
        <v/>
      </c>
      <c r="AH1005" s="211" t="str">
        <f t="shared" si="641"/>
        <v/>
      </c>
      <c r="AI1005" s="211" t="str">
        <f t="shared" si="622"/>
        <v/>
      </c>
      <c r="AJ1005" s="211" t="str">
        <f t="shared" si="623"/>
        <v/>
      </c>
      <c r="AK1005" s="211" t="str">
        <f t="shared" si="624"/>
        <v/>
      </c>
      <c r="AL1005" s="211" t="str">
        <f t="shared" si="625"/>
        <v/>
      </c>
      <c r="AM1005" s="211" t="str">
        <f t="shared" si="626"/>
        <v/>
      </c>
      <c r="AN1005" s="211" t="str">
        <f t="shared" si="627"/>
        <v>No</v>
      </c>
      <c r="AO1005" s="211" t="str">
        <f t="shared" si="628"/>
        <v>Yes</v>
      </c>
      <c r="AP1005" s="211" t="str">
        <f t="shared" si="629"/>
        <v>No</v>
      </c>
      <c r="AQ1005" s="211" t="str">
        <f t="shared" si="630"/>
        <v/>
      </c>
      <c r="AR1005" s="211" t="str">
        <f t="shared" si="631"/>
        <v/>
      </c>
      <c r="AS1005" s="211" t="str">
        <f t="shared" si="632"/>
        <v/>
      </c>
      <c r="AT1005" s="211" t="str">
        <f t="shared" si="633"/>
        <v/>
      </c>
      <c r="AU1005" s="211" t="str">
        <f t="shared" si="634"/>
        <v/>
      </c>
      <c r="AV1005" s="211" t="str">
        <f t="shared" si="635"/>
        <v/>
      </c>
      <c r="AW1005" s="211" t="str">
        <f t="shared" si="636"/>
        <v/>
      </c>
      <c r="AX1005" s="211" t="str">
        <f t="shared" si="639"/>
        <v>NO</v>
      </c>
      <c r="AY1005" s="125" t="str">
        <f t="shared" si="640"/>
        <v/>
      </c>
    </row>
    <row r="1006" spans="1:51" s="211" customFormat="1" x14ac:dyDescent="0.25">
      <c r="A1006" s="211" t="s">
        <v>2939</v>
      </c>
      <c r="B1006" s="211" t="s">
        <v>2939</v>
      </c>
      <c r="C1006" s="211" t="str">
        <f t="shared" si="602"/>
        <v>EVS SNL Release 4</v>
      </c>
      <c r="D1006" s="211" t="str">
        <f t="shared" si="603"/>
        <v>EVS SNL Version 4</v>
      </c>
      <c r="E1006" s="211" t="str">
        <f t="shared" si="604"/>
        <v/>
      </c>
      <c r="F1006" s="211" t="str">
        <f t="shared" si="605"/>
        <v>EVS SNL Release 4</v>
      </c>
      <c r="G1006" s="211" t="str">
        <f t="shared" si="606"/>
        <v>EVS SNL Version 4</v>
      </c>
      <c r="H1006" s="211" t="str">
        <f t="shared" si="607"/>
        <v>EVS SNL Release 4</v>
      </c>
      <c r="I1006" s="211" t="str">
        <f t="shared" si="637"/>
        <v>EVS SNL Version 4</v>
      </c>
      <c r="J1006" s="211" t="str">
        <f t="shared" si="608"/>
        <v/>
      </c>
      <c r="K1006" s="211" t="str">
        <f t="shared" si="609"/>
        <v/>
      </c>
      <c r="L1006" s="211" t="str">
        <f t="shared" si="638"/>
        <v>Inventory</v>
      </c>
      <c r="M1006" s="211" t="str">
        <f t="shared" si="610"/>
        <v>NO</v>
      </c>
      <c r="N1006" s="211" t="str">
        <f t="shared" si="611"/>
        <v>Product</v>
      </c>
      <c r="O1006" s="211" t="str">
        <f t="shared" si="612"/>
        <v>Panel</v>
      </c>
      <c r="P1006" s="211" t="str">
        <f t="shared" si="613"/>
        <v>One Time</v>
      </c>
      <c r="Q1006" s="349">
        <v>43930</v>
      </c>
      <c r="R1006" s="349"/>
      <c r="S1006" s="211" t="str">
        <f t="shared" si="614"/>
        <v>YES</v>
      </c>
      <c r="T1006" s="211" t="str">
        <f t="shared" si="615"/>
        <v>NO</v>
      </c>
      <c r="U1006" s="211" t="str">
        <f t="shared" si="616"/>
        <v>NO</v>
      </c>
      <c r="V1006" s="211" t="str">
        <f t="shared" si="617"/>
        <v>NO</v>
      </c>
      <c r="W1006" s="211" t="str">
        <f t="shared" si="618"/>
        <v>NO</v>
      </c>
      <c r="X1006" s="211">
        <v>0</v>
      </c>
      <c r="Y1006" s="211" t="s">
        <v>3277</v>
      </c>
      <c r="Z1006" s="211" t="s">
        <v>3275</v>
      </c>
      <c r="AA1006" s="211" t="s">
        <v>3319</v>
      </c>
      <c r="AB1006" s="211" t="s">
        <v>3286</v>
      </c>
      <c r="AC1006" s="211" t="s">
        <v>3286</v>
      </c>
      <c r="AD1006" s="211" t="s">
        <v>3320</v>
      </c>
      <c r="AE1006" s="211" t="str">
        <f t="shared" si="619"/>
        <v>EVSNL</v>
      </c>
      <c r="AF1006" s="211" t="str">
        <f t="shared" si="620"/>
        <v/>
      </c>
      <c r="AG1006" s="211" t="str">
        <f t="shared" si="621"/>
        <v/>
      </c>
      <c r="AH1006" s="211" t="str">
        <f t="shared" si="641"/>
        <v/>
      </c>
      <c r="AI1006" s="211" t="str">
        <f t="shared" si="622"/>
        <v/>
      </c>
      <c r="AJ1006" s="211" t="str">
        <f t="shared" si="623"/>
        <v/>
      </c>
      <c r="AK1006" s="211" t="str">
        <f t="shared" si="624"/>
        <v/>
      </c>
      <c r="AL1006" s="211" t="str">
        <f t="shared" si="625"/>
        <v/>
      </c>
      <c r="AM1006" s="211" t="str">
        <f t="shared" si="626"/>
        <v/>
      </c>
      <c r="AN1006" s="211" t="str">
        <f t="shared" si="627"/>
        <v>No</v>
      </c>
      <c r="AO1006" s="211" t="str">
        <f t="shared" si="628"/>
        <v>Yes</v>
      </c>
      <c r="AP1006" s="211" t="str">
        <f t="shared" si="629"/>
        <v>No</v>
      </c>
      <c r="AQ1006" s="211" t="str">
        <f t="shared" si="630"/>
        <v/>
      </c>
      <c r="AR1006" s="211" t="str">
        <f t="shared" si="631"/>
        <v/>
      </c>
      <c r="AS1006" s="211" t="str">
        <f t="shared" si="632"/>
        <v/>
      </c>
      <c r="AT1006" s="211" t="str">
        <f t="shared" si="633"/>
        <v/>
      </c>
      <c r="AU1006" s="211" t="str">
        <f t="shared" si="634"/>
        <v/>
      </c>
      <c r="AV1006" s="211" t="str">
        <f t="shared" si="635"/>
        <v/>
      </c>
      <c r="AW1006" s="211" t="str">
        <f t="shared" si="636"/>
        <v/>
      </c>
      <c r="AX1006" s="211" t="str">
        <f t="shared" si="639"/>
        <v>NO</v>
      </c>
      <c r="AY1006" s="125" t="str">
        <f t="shared" si="640"/>
        <v/>
      </c>
    </row>
    <row r="1007" spans="1:51" s="211" customFormat="1" x14ac:dyDescent="0.25">
      <c r="A1007" s="211" t="s">
        <v>2941</v>
      </c>
      <c r="B1007" s="211" t="s">
        <v>2941</v>
      </c>
      <c r="C1007" s="211" t="str">
        <f t="shared" si="602"/>
        <v>EVS SNL Release 5</v>
      </c>
      <c r="D1007" s="211" t="str">
        <f t="shared" si="603"/>
        <v>EVS SNL Version 5</v>
      </c>
      <c r="E1007" s="211" t="str">
        <f t="shared" si="604"/>
        <v/>
      </c>
      <c r="F1007" s="211" t="str">
        <f t="shared" si="605"/>
        <v>EVS SNL Release 5</v>
      </c>
      <c r="G1007" s="211" t="str">
        <f t="shared" si="606"/>
        <v>EVS SNL Version 5</v>
      </c>
      <c r="H1007" s="211" t="str">
        <f t="shared" si="607"/>
        <v>EVS SNL Release 5</v>
      </c>
      <c r="I1007" s="211" t="str">
        <f t="shared" si="637"/>
        <v>EVS SNL Version 5</v>
      </c>
      <c r="J1007" s="211" t="str">
        <f t="shared" si="608"/>
        <v/>
      </c>
      <c r="K1007" s="211" t="str">
        <f t="shared" si="609"/>
        <v/>
      </c>
      <c r="L1007" s="211" t="str">
        <f t="shared" si="638"/>
        <v>Inventory</v>
      </c>
      <c r="M1007" s="211" t="str">
        <f t="shared" si="610"/>
        <v>NO</v>
      </c>
      <c r="N1007" s="211" t="str">
        <f t="shared" si="611"/>
        <v>Product</v>
      </c>
      <c r="O1007" s="211" t="str">
        <f t="shared" si="612"/>
        <v>Panel</v>
      </c>
      <c r="P1007" s="211" t="str">
        <f t="shared" si="613"/>
        <v>One Time</v>
      </c>
      <c r="Q1007" s="349">
        <v>43930</v>
      </c>
      <c r="R1007" s="349"/>
      <c r="S1007" s="211" t="str">
        <f t="shared" si="614"/>
        <v>YES</v>
      </c>
      <c r="T1007" s="211" t="str">
        <f t="shared" si="615"/>
        <v>NO</v>
      </c>
      <c r="U1007" s="211" t="str">
        <f t="shared" si="616"/>
        <v>NO</v>
      </c>
      <c r="V1007" s="211" t="str">
        <f t="shared" si="617"/>
        <v>NO</v>
      </c>
      <c r="W1007" s="211" t="str">
        <f t="shared" si="618"/>
        <v>NO</v>
      </c>
      <c r="X1007" s="211">
        <v>0</v>
      </c>
      <c r="Y1007" s="211" t="s">
        <v>3277</v>
      </c>
      <c r="Z1007" s="211" t="s">
        <v>3275</v>
      </c>
      <c r="AA1007" s="211" t="s">
        <v>3319</v>
      </c>
      <c r="AB1007" s="211" t="s">
        <v>3286</v>
      </c>
      <c r="AC1007" s="211" t="s">
        <v>3286</v>
      </c>
      <c r="AD1007" s="211" t="s">
        <v>3320</v>
      </c>
      <c r="AE1007" s="211" t="str">
        <f t="shared" si="619"/>
        <v>EVSNL</v>
      </c>
      <c r="AF1007" s="211" t="str">
        <f t="shared" si="620"/>
        <v/>
      </c>
      <c r="AG1007" s="211" t="str">
        <f t="shared" si="621"/>
        <v/>
      </c>
      <c r="AH1007" s="211" t="str">
        <f t="shared" si="641"/>
        <v/>
      </c>
      <c r="AI1007" s="211" t="str">
        <f t="shared" si="622"/>
        <v/>
      </c>
      <c r="AJ1007" s="211" t="str">
        <f t="shared" si="623"/>
        <v/>
      </c>
      <c r="AK1007" s="211" t="str">
        <f t="shared" si="624"/>
        <v/>
      </c>
      <c r="AL1007" s="211" t="str">
        <f t="shared" si="625"/>
        <v/>
      </c>
      <c r="AM1007" s="211" t="str">
        <f t="shared" si="626"/>
        <v/>
      </c>
      <c r="AN1007" s="211" t="str">
        <f t="shared" si="627"/>
        <v>No</v>
      </c>
      <c r="AO1007" s="211" t="str">
        <f t="shared" si="628"/>
        <v>Yes</v>
      </c>
      <c r="AP1007" s="211" t="str">
        <f t="shared" si="629"/>
        <v>No</v>
      </c>
      <c r="AQ1007" s="211" t="str">
        <f t="shared" si="630"/>
        <v/>
      </c>
      <c r="AR1007" s="211" t="str">
        <f t="shared" si="631"/>
        <v/>
      </c>
      <c r="AS1007" s="211" t="str">
        <f t="shared" si="632"/>
        <v/>
      </c>
      <c r="AT1007" s="211" t="str">
        <f t="shared" si="633"/>
        <v/>
      </c>
      <c r="AU1007" s="211" t="str">
        <f t="shared" si="634"/>
        <v/>
      </c>
      <c r="AV1007" s="211" t="str">
        <f t="shared" si="635"/>
        <v/>
      </c>
      <c r="AW1007" s="211" t="str">
        <f t="shared" si="636"/>
        <v/>
      </c>
      <c r="AX1007" s="211" t="str">
        <f t="shared" si="639"/>
        <v>NO</v>
      </c>
      <c r="AY1007" s="125" t="str">
        <f t="shared" si="640"/>
        <v/>
      </c>
    </row>
    <row r="1008" spans="1:51" s="211" customFormat="1" x14ac:dyDescent="0.25">
      <c r="A1008" s="211" t="s">
        <v>2943</v>
      </c>
      <c r="B1008" s="211" t="s">
        <v>2943</v>
      </c>
      <c r="C1008" s="211" t="str">
        <f t="shared" si="602"/>
        <v>EVS SNL Release 6</v>
      </c>
      <c r="D1008" s="211" t="str">
        <f t="shared" si="603"/>
        <v>EVS SNL Version 6</v>
      </c>
      <c r="E1008" s="211" t="str">
        <f t="shared" si="604"/>
        <v/>
      </c>
      <c r="F1008" s="211" t="str">
        <f t="shared" si="605"/>
        <v>EVS SNL Release 6</v>
      </c>
      <c r="G1008" s="211" t="str">
        <f t="shared" si="606"/>
        <v>EVS SNL Version 6</v>
      </c>
      <c r="H1008" s="211" t="str">
        <f t="shared" si="607"/>
        <v>EVS SNL Release 6</v>
      </c>
      <c r="I1008" s="211" t="str">
        <f t="shared" si="637"/>
        <v>EVS SNL Version 6</v>
      </c>
      <c r="J1008" s="211" t="str">
        <f t="shared" si="608"/>
        <v/>
      </c>
      <c r="K1008" s="211" t="str">
        <f t="shared" si="609"/>
        <v/>
      </c>
      <c r="L1008" s="211" t="str">
        <f t="shared" si="638"/>
        <v>Inventory</v>
      </c>
      <c r="M1008" s="211" t="str">
        <f t="shared" si="610"/>
        <v>NO</v>
      </c>
      <c r="N1008" s="211" t="str">
        <f t="shared" si="611"/>
        <v>Product</v>
      </c>
      <c r="O1008" s="211" t="str">
        <f t="shared" si="612"/>
        <v>Panel</v>
      </c>
      <c r="P1008" s="211" t="str">
        <f t="shared" si="613"/>
        <v>One Time</v>
      </c>
      <c r="Q1008" s="349">
        <v>43930</v>
      </c>
      <c r="R1008" s="349"/>
      <c r="S1008" s="211" t="str">
        <f t="shared" si="614"/>
        <v>YES</v>
      </c>
      <c r="T1008" s="211" t="str">
        <f t="shared" si="615"/>
        <v>NO</v>
      </c>
      <c r="U1008" s="211" t="str">
        <f t="shared" si="616"/>
        <v>NO</v>
      </c>
      <c r="V1008" s="211" t="str">
        <f t="shared" si="617"/>
        <v>NO</v>
      </c>
      <c r="W1008" s="211" t="str">
        <f t="shared" si="618"/>
        <v>NO</v>
      </c>
      <c r="X1008" s="211">
        <v>0</v>
      </c>
      <c r="Y1008" s="211" t="s">
        <v>3277</v>
      </c>
      <c r="Z1008" s="211" t="s">
        <v>3275</v>
      </c>
      <c r="AA1008" s="211" t="s">
        <v>3319</v>
      </c>
      <c r="AB1008" s="211" t="s">
        <v>3286</v>
      </c>
      <c r="AC1008" s="211" t="s">
        <v>3286</v>
      </c>
      <c r="AD1008" s="211" t="s">
        <v>3320</v>
      </c>
      <c r="AE1008" s="211" t="str">
        <f t="shared" si="619"/>
        <v>EVSNL</v>
      </c>
      <c r="AF1008" s="211" t="str">
        <f t="shared" si="620"/>
        <v/>
      </c>
      <c r="AG1008" s="211" t="str">
        <f t="shared" si="621"/>
        <v/>
      </c>
      <c r="AH1008" s="211" t="str">
        <f t="shared" si="641"/>
        <v/>
      </c>
      <c r="AI1008" s="211" t="str">
        <f t="shared" si="622"/>
        <v/>
      </c>
      <c r="AJ1008" s="211" t="str">
        <f t="shared" si="623"/>
        <v/>
      </c>
      <c r="AK1008" s="211" t="str">
        <f t="shared" si="624"/>
        <v/>
      </c>
      <c r="AL1008" s="211" t="str">
        <f t="shared" si="625"/>
        <v/>
      </c>
      <c r="AM1008" s="211" t="str">
        <f t="shared" si="626"/>
        <v/>
      </c>
      <c r="AN1008" s="211" t="str">
        <f t="shared" si="627"/>
        <v>No</v>
      </c>
      <c r="AO1008" s="211" t="str">
        <f t="shared" si="628"/>
        <v>Yes</v>
      </c>
      <c r="AP1008" s="211" t="str">
        <f t="shared" si="629"/>
        <v>No</v>
      </c>
      <c r="AQ1008" s="211" t="str">
        <f t="shared" si="630"/>
        <v/>
      </c>
      <c r="AR1008" s="211" t="str">
        <f t="shared" si="631"/>
        <v/>
      </c>
      <c r="AS1008" s="211" t="str">
        <f t="shared" si="632"/>
        <v/>
      </c>
      <c r="AT1008" s="211" t="str">
        <f t="shared" si="633"/>
        <v/>
      </c>
      <c r="AU1008" s="211" t="str">
        <f t="shared" si="634"/>
        <v/>
      </c>
      <c r="AV1008" s="211" t="str">
        <f t="shared" si="635"/>
        <v/>
      </c>
      <c r="AW1008" s="211" t="str">
        <f t="shared" si="636"/>
        <v/>
      </c>
      <c r="AX1008" s="211" t="str">
        <f t="shared" si="639"/>
        <v>NO</v>
      </c>
      <c r="AY1008" s="125" t="str">
        <f t="shared" si="640"/>
        <v/>
      </c>
    </row>
    <row r="1009" spans="1:51" s="211" customFormat="1" x14ac:dyDescent="0.25">
      <c r="A1009" s="211" t="s">
        <v>2945</v>
      </c>
      <c r="B1009" s="211" t="s">
        <v>2945</v>
      </c>
      <c r="C1009" s="211" t="str">
        <f t="shared" si="602"/>
        <v>EVS SNL Release 7</v>
      </c>
      <c r="D1009" s="211" t="str">
        <f t="shared" si="603"/>
        <v>EVS SNL Version 7</v>
      </c>
      <c r="E1009" s="211" t="str">
        <f t="shared" si="604"/>
        <v/>
      </c>
      <c r="F1009" s="211" t="str">
        <f t="shared" si="605"/>
        <v>EVS SNL Release 7</v>
      </c>
      <c r="G1009" s="211" t="str">
        <f t="shared" si="606"/>
        <v>EVS SNL Version 7</v>
      </c>
      <c r="H1009" s="211" t="str">
        <f t="shared" si="607"/>
        <v>EVS SNL Release 7</v>
      </c>
      <c r="I1009" s="211" t="str">
        <f t="shared" si="637"/>
        <v>EVS SNL Version 7</v>
      </c>
      <c r="J1009" s="211" t="str">
        <f t="shared" si="608"/>
        <v/>
      </c>
      <c r="K1009" s="211" t="str">
        <f t="shared" si="609"/>
        <v/>
      </c>
      <c r="L1009" s="211" t="str">
        <f t="shared" si="638"/>
        <v>Inventory</v>
      </c>
      <c r="M1009" s="211" t="str">
        <f t="shared" si="610"/>
        <v>NO</v>
      </c>
      <c r="N1009" s="211" t="str">
        <f t="shared" si="611"/>
        <v>Product</v>
      </c>
      <c r="O1009" s="211" t="str">
        <f t="shared" si="612"/>
        <v>Panel</v>
      </c>
      <c r="P1009" s="211" t="str">
        <f t="shared" si="613"/>
        <v>One Time</v>
      </c>
      <c r="Q1009" s="349">
        <v>43930</v>
      </c>
      <c r="R1009" s="349"/>
      <c r="S1009" s="211" t="str">
        <f t="shared" si="614"/>
        <v>YES</v>
      </c>
      <c r="T1009" s="211" t="str">
        <f t="shared" si="615"/>
        <v>NO</v>
      </c>
      <c r="U1009" s="211" t="str">
        <f t="shared" si="616"/>
        <v>NO</v>
      </c>
      <c r="V1009" s="211" t="str">
        <f t="shared" si="617"/>
        <v>NO</v>
      </c>
      <c r="W1009" s="211" t="str">
        <f t="shared" si="618"/>
        <v>NO</v>
      </c>
      <c r="X1009" s="211">
        <v>0</v>
      </c>
      <c r="Y1009" s="211" t="s">
        <v>3277</v>
      </c>
      <c r="Z1009" s="211" t="s">
        <v>3275</v>
      </c>
      <c r="AA1009" s="211" t="s">
        <v>3319</v>
      </c>
      <c r="AB1009" s="211" t="s">
        <v>3286</v>
      </c>
      <c r="AC1009" s="211" t="s">
        <v>3286</v>
      </c>
      <c r="AD1009" s="211" t="s">
        <v>3320</v>
      </c>
      <c r="AE1009" s="211" t="str">
        <f t="shared" si="619"/>
        <v>EVSNL</v>
      </c>
      <c r="AF1009" s="211" t="str">
        <f t="shared" si="620"/>
        <v/>
      </c>
      <c r="AG1009" s="211" t="str">
        <f t="shared" si="621"/>
        <v/>
      </c>
      <c r="AH1009" s="211" t="str">
        <f t="shared" si="641"/>
        <v/>
      </c>
      <c r="AI1009" s="211" t="str">
        <f t="shared" si="622"/>
        <v/>
      </c>
      <c r="AJ1009" s="211" t="str">
        <f t="shared" si="623"/>
        <v/>
      </c>
      <c r="AK1009" s="211" t="str">
        <f t="shared" si="624"/>
        <v/>
      </c>
      <c r="AL1009" s="211" t="str">
        <f t="shared" si="625"/>
        <v/>
      </c>
      <c r="AM1009" s="211" t="str">
        <f t="shared" si="626"/>
        <v/>
      </c>
      <c r="AN1009" s="211" t="str">
        <f t="shared" si="627"/>
        <v>No</v>
      </c>
      <c r="AO1009" s="211" t="str">
        <f t="shared" si="628"/>
        <v>Yes</v>
      </c>
      <c r="AP1009" s="211" t="str">
        <f t="shared" si="629"/>
        <v>No</v>
      </c>
      <c r="AQ1009" s="211" t="str">
        <f t="shared" si="630"/>
        <v/>
      </c>
      <c r="AR1009" s="211" t="str">
        <f t="shared" si="631"/>
        <v/>
      </c>
      <c r="AS1009" s="211" t="str">
        <f t="shared" si="632"/>
        <v/>
      </c>
      <c r="AT1009" s="211" t="str">
        <f t="shared" si="633"/>
        <v/>
      </c>
      <c r="AU1009" s="211" t="str">
        <f t="shared" si="634"/>
        <v/>
      </c>
      <c r="AV1009" s="211" t="str">
        <f t="shared" si="635"/>
        <v/>
      </c>
      <c r="AW1009" s="211" t="str">
        <f t="shared" si="636"/>
        <v/>
      </c>
      <c r="AX1009" s="211" t="str">
        <f t="shared" si="639"/>
        <v>NO</v>
      </c>
      <c r="AY1009" s="125" t="str">
        <f t="shared" si="640"/>
        <v/>
      </c>
    </row>
    <row r="1010" spans="1:51" s="211" customFormat="1" x14ac:dyDescent="0.25">
      <c r="A1010" s="211" t="s">
        <v>2947</v>
      </c>
      <c r="B1010" s="211" t="s">
        <v>2947</v>
      </c>
      <c r="C1010" s="211" t="str">
        <f t="shared" si="602"/>
        <v>EVS SNL Release 8</v>
      </c>
      <c r="D1010" s="211" t="str">
        <f t="shared" si="603"/>
        <v>EVS SNL Version 8</v>
      </c>
      <c r="E1010" s="211" t="str">
        <f t="shared" si="604"/>
        <v/>
      </c>
      <c r="F1010" s="211" t="str">
        <f t="shared" si="605"/>
        <v>EVS SNL Release 8</v>
      </c>
      <c r="G1010" s="211" t="str">
        <f t="shared" si="606"/>
        <v>EVS SNL Version 8</v>
      </c>
      <c r="H1010" s="211" t="str">
        <f t="shared" si="607"/>
        <v>EVS SNL Release 8</v>
      </c>
      <c r="I1010" s="211" t="str">
        <f t="shared" si="637"/>
        <v>EVS SNL Version 8</v>
      </c>
      <c r="J1010" s="211" t="str">
        <f t="shared" si="608"/>
        <v/>
      </c>
      <c r="K1010" s="211" t="str">
        <f t="shared" si="609"/>
        <v/>
      </c>
      <c r="L1010" s="211" t="str">
        <f t="shared" si="638"/>
        <v>Inventory</v>
      </c>
      <c r="M1010" s="211" t="str">
        <f t="shared" si="610"/>
        <v>NO</v>
      </c>
      <c r="N1010" s="211" t="str">
        <f t="shared" si="611"/>
        <v>Product</v>
      </c>
      <c r="O1010" s="211" t="str">
        <f t="shared" si="612"/>
        <v>Panel</v>
      </c>
      <c r="P1010" s="211" t="str">
        <f t="shared" si="613"/>
        <v>One Time</v>
      </c>
      <c r="Q1010" s="349">
        <v>43930</v>
      </c>
      <c r="R1010" s="349"/>
      <c r="S1010" s="211" t="str">
        <f t="shared" si="614"/>
        <v>YES</v>
      </c>
      <c r="T1010" s="211" t="str">
        <f t="shared" si="615"/>
        <v>NO</v>
      </c>
      <c r="U1010" s="211" t="str">
        <f t="shared" si="616"/>
        <v>NO</v>
      </c>
      <c r="V1010" s="211" t="str">
        <f t="shared" si="617"/>
        <v>NO</v>
      </c>
      <c r="W1010" s="211" t="str">
        <f t="shared" si="618"/>
        <v>NO</v>
      </c>
      <c r="X1010" s="211">
        <v>0</v>
      </c>
      <c r="Y1010" s="211" t="s">
        <v>3277</v>
      </c>
      <c r="Z1010" s="211" t="s">
        <v>3275</v>
      </c>
      <c r="AA1010" s="211" t="s">
        <v>3319</v>
      </c>
      <c r="AB1010" s="211" t="s">
        <v>3286</v>
      </c>
      <c r="AC1010" s="211" t="s">
        <v>3286</v>
      </c>
      <c r="AD1010" s="211" t="s">
        <v>3320</v>
      </c>
      <c r="AE1010" s="211" t="str">
        <f t="shared" si="619"/>
        <v>EVSNL</v>
      </c>
      <c r="AF1010" s="211" t="str">
        <f t="shared" si="620"/>
        <v/>
      </c>
      <c r="AG1010" s="211" t="str">
        <f t="shared" si="621"/>
        <v/>
      </c>
      <c r="AH1010" s="211" t="str">
        <f t="shared" si="641"/>
        <v/>
      </c>
      <c r="AI1010" s="211" t="str">
        <f t="shared" si="622"/>
        <v/>
      </c>
      <c r="AJ1010" s="211" t="str">
        <f t="shared" si="623"/>
        <v/>
      </c>
      <c r="AK1010" s="211" t="str">
        <f t="shared" si="624"/>
        <v/>
      </c>
      <c r="AL1010" s="211" t="str">
        <f t="shared" si="625"/>
        <v/>
      </c>
      <c r="AM1010" s="211" t="str">
        <f t="shared" si="626"/>
        <v/>
      </c>
      <c r="AN1010" s="211" t="str">
        <f t="shared" si="627"/>
        <v>No</v>
      </c>
      <c r="AO1010" s="211" t="str">
        <f t="shared" si="628"/>
        <v>Yes</v>
      </c>
      <c r="AP1010" s="211" t="str">
        <f t="shared" si="629"/>
        <v>No</v>
      </c>
      <c r="AQ1010" s="211" t="str">
        <f t="shared" si="630"/>
        <v/>
      </c>
      <c r="AR1010" s="211" t="str">
        <f t="shared" si="631"/>
        <v/>
      </c>
      <c r="AS1010" s="211" t="str">
        <f t="shared" si="632"/>
        <v/>
      </c>
      <c r="AT1010" s="211" t="str">
        <f t="shared" si="633"/>
        <v/>
      </c>
      <c r="AU1010" s="211" t="str">
        <f t="shared" si="634"/>
        <v/>
      </c>
      <c r="AV1010" s="211" t="str">
        <f t="shared" si="635"/>
        <v/>
      </c>
      <c r="AW1010" s="211" t="str">
        <f t="shared" si="636"/>
        <v/>
      </c>
      <c r="AX1010" s="211" t="str">
        <f t="shared" si="639"/>
        <v>NO</v>
      </c>
      <c r="AY1010" s="125" t="str">
        <f t="shared" si="640"/>
        <v/>
      </c>
    </row>
    <row r="1011" spans="1:51" s="211" customFormat="1" x14ac:dyDescent="0.25">
      <c r="A1011" s="211" t="s">
        <v>2949</v>
      </c>
      <c r="B1011" s="211" t="s">
        <v>2949</v>
      </c>
      <c r="C1011" s="211" t="str">
        <f t="shared" si="602"/>
        <v>EVS SNL Release 9</v>
      </c>
      <c r="D1011" s="211" t="str">
        <f t="shared" si="603"/>
        <v>EVS SNL Version 9</v>
      </c>
      <c r="E1011" s="211" t="str">
        <f t="shared" si="604"/>
        <v/>
      </c>
      <c r="F1011" s="211" t="str">
        <f t="shared" si="605"/>
        <v>EVS SNL Release 9</v>
      </c>
      <c r="G1011" s="211" t="str">
        <f t="shared" si="606"/>
        <v>EVS SNL Version 9</v>
      </c>
      <c r="H1011" s="211" t="str">
        <f t="shared" si="607"/>
        <v>EVS SNL Release 9</v>
      </c>
      <c r="I1011" s="211" t="str">
        <f t="shared" si="637"/>
        <v>EVS SNL Version 9</v>
      </c>
      <c r="J1011" s="211" t="str">
        <f t="shared" si="608"/>
        <v/>
      </c>
      <c r="K1011" s="211" t="str">
        <f t="shared" si="609"/>
        <v/>
      </c>
      <c r="L1011" s="211" t="str">
        <f t="shared" si="638"/>
        <v>Inventory</v>
      </c>
      <c r="M1011" s="211" t="str">
        <f t="shared" si="610"/>
        <v>NO</v>
      </c>
      <c r="N1011" s="211" t="str">
        <f t="shared" si="611"/>
        <v>Product</v>
      </c>
      <c r="O1011" s="211" t="str">
        <f t="shared" si="612"/>
        <v>Panel</v>
      </c>
      <c r="P1011" s="211" t="str">
        <f t="shared" si="613"/>
        <v>One Time</v>
      </c>
      <c r="Q1011" s="349">
        <v>43930</v>
      </c>
      <c r="R1011" s="349"/>
      <c r="S1011" s="211" t="str">
        <f t="shared" si="614"/>
        <v>YES</v>
      </c>
      <c r="T1011" s="211" t="str">
        <f t="shared" si="615"/>
        <v>NO</v>
      </c>
      <c r="U1011" s="211" t="str">
        <f t="shared" si="616"/>
        <v>NO</v>
      </c>
      <c r="V1011" s="211" t="str">
        <f t="shared" si="617"/>
        <v>NO</v>
      </c>
      <c r="W1011" s="211" t="str">
        <f t="shared" si="618"/>
        <v>NO</v>
      </c>
      <c r="X1011" s="211">
        <v>0</v>
      </c>
      <c r="Y1011" s="211" t="s">
        <v>3277</v>
      </c>
      <c r="Z1011" s="211" t="s">
        <v>3275</v>
      </c>
      <c r="AA1011" s="211" t="s">
        <v>3319</v>
      </c>
      <c r="AB1011" s="211" t="s">
        <v>3286</v>
      </c>
      <c r="AC1011" s="211" t="s">
        <v>3286</v>
      </c>
      <c r="AD1011" s="211" t="s">
        <v>3320</v>
      </c>
      <c r="AE1011" s="211" t="str">
        <f t="shared" si="619"/>
        <v>EVSNL</v>
      </c>
      <c r="AF1011" s="211" t="str">
        <f t="shared" si="620"/>
        <v/>
      </c>
      <c r="AG1011" s="211" t="str">
        <f t="shared" si="621"/>
        <v/>
      </c>
      <c r="AH1011" s="211" t="str">
        <f t="shared" si="641"/>
        <v/>
      </c>
      <c r="AI1011" s="211" t="str">
        <f t="shared" si="622"/>
        <v/>
      </c>
      <c r="AJ1011" s="211" t="str">
        <f t="shared" si="623"/>
        <v/>
      </c>
      <c r="AK1011" s="211" t="str">
        <f t="shared" si="624"/>
        <v/>
      </c>
      <c r="AL1011" s="211" t="str">
        <f t="shared" si="625"/>
        <v/>
      </c>
      <c r="AM1011" s="211" t="str">
        <f t="shared" si="626"/>
        <v/>
      </c>
      <c r="AN1011" s="211" t="str">
        <f t="shared" si="627"/>
        <v>No</v>
      </c>
      <c r="AO1011" s="211" t="str">
        <f t="shared" si="628"/>
        <v>Yes</v>
      </c>
      <c r="AP1011" s="211" t="str">
        <f t="shared" si="629"/>
        <v>No</v>
      </c>
      <c r="AQ1011" s="211" t="str">
        <f t="shared" si="630"/>
        <v/>
      </c>
      <c r="AR1011" s="211" t="str">
        <f t="shared" si="631"/>
        <v/>
      </c>
      <c r="AS1011" s="211" t="str">
        <f t="shared" si="632"/>
        <v/>
      </c>
      <c r="AT1011" s="211" t="str">
        <f t="shared" si="633"/>
        <v/>
      </c>
      <c r="AU1011" s="211" t="str">
        <f t="shared" si="634"/>
        <v/>
      </c>
      <c r="AV1011" s="211" t="str">
        <f t="shared" si="635"/>
        <v/>
      </c>
      <c r="AW1011" s="211" t="str">
        <f t="shared" si="636"/>
        <v/>
      </c>
      <c r="AX1011" s="211" t="str">
        <f t="shared" si="639"/>
        <v>NO</v>
      </c>
      <c r="AY1011" s="125" t="str">
        <f t="shared" si="640"/>
        <v/>
      </c>
    </row>
    <row r="1012" spans="1:51" s="211" customFormat="1" x14ac:dyDescent="0.25">
      <c r="A1012" s="211" t="s">
        <v>2951</v>
      </c>
      <c r="B1012" s="211" t="s">
        <v>2951</v>
      </c>
      <c r="C1012" s="211" t="str">
        <f t="shared" si="602"/>
        <v>EVS with DPK</v>
      </c>
      <c r="D1012" s="211" t="str">
        <f t="shared" si="603"/>
        <v>EVS with DPK</v>
      </c>
      <c r="E1012" s="211" t="str">
        <f t="shared" si="604"/>
        <v/>
      </c>
      <c r="F1012" s="211" t="str">
        <f t="shared" si="605"/>
        <v>EVS with DPK</v>
      </c>
      <c r="G1012" s="211" t="str">
        <f t="shared" si="606"/>
        <v>EVS with DPK</v>
      </c>
      <c r="H1012" s="211" t="str">
        <f t="shared" si="607"/>
        <v>EVS with DPK</v>
      </c>
      <c r="I1012" s="211" t="str">
        <f t="shared" si="637"/>
        <v>EVS with DPK</v>
      </c>
      <c r="J1012" s="211" t="str">
        <f t="shared" si="608"/>
        <v/>
      </c>
      <c r="K1012" s="211" t="str">
        <f t="shared" si="609"/>
        <v/>
      </c>
      <c r="L1012" s="211" t="str">
        <f t="shared" si="638"/>
        <v>Inventory</v>
      </c>
      <c r="M1012" s="211" t="str">
        <f t="shared" si="610"/>
        <v>NO</v>
      </c>
      <c r="N1012" s="211" t="str">
        <f t="shared" si="611"/>
        <v>Product</v>
      </c>
      <c r="O1012" s="211" t="str">
        <f t="shared" si="612"/>
        <v>Panel</v>
      </c>
      <c r="P1012" s="211" t="str">
        <f t="shared" si="613"/>
        <v>One Time</v>
      </c>
      <c r="Q1012" s="349">
        <v>43930</v>
      </c>
      <c r="R1012" s="349"/>
      <c r="S1012" s="211" t="str">
        <f t="shared" si="614"/>
        <v>YES</v>
      </c>
      <c r="T1012" s="211" t="str">
        <f t="shared" si="615"/>
        <v>NO</v>
      </c>
      <c r="U1012" s="211" t="str">
        <f t="shared" si="616"/>
        <v>NO</v>
      </c>
      <c r="V1012" s="211" t="str">
        <f t="shared" si="617"/>
        <v>NO</v>
      </c>
      <c r="W1012" s="211" t="str">
        <f t="shared" si="618"/>
        <v>NO</v>
      </c>
      <c r="X1012" s="211">
        <v>0</v>
      </c>
      <c r="Y1012" s="211" t="s">
        <v>3277</v>
      </c>
      <c r="Z1012" s="211" t="s">
        <v>3275</v>
      </c>
      <c r="AA1012" s="211" t="s">
        <v>3319</v>
      </c>
      <c r="AB1012" s="211" t="s">
        <v>3286</v>
      </c>
      <c r="AC1012" s="211" t="s">
        <v>3286</v>
      </c>
      <c r="AD1012" s="211" t="s">
        <v>3320</v>
      </c>
      <c r="AE1012" s="211" t="str">
        <f t="shared" si="619"/>
        <v>EVSNL</v>
      </c>
      <c r="AF1012" s="211" t="str">
        <f t="shared" si="620"/>
        <v/>
      </c>
      <c r="AG1012" s="211" t="str">
        <f t="shared" si="621"/>
        <v/>
      </c>
      <c r="AH1012" s="211" t="str">
        <f t="shared" si="641"/>
        <v/>
      </c>
      <c r="AI1012" s="211" t="str">
        <f t="shared" si="622"/>
        <v/>
      </c>
      <c r="AJ1012" s="211" t="str">
        <f t="shared" si="623"/>
        <v/>
      </c>
      <c r="AK1012" s="211" t="str">
        <f t="shared" si="624"/>
        <v/>
      </c>
      <c r="AL1012" s="211" t="str">
        <f t="shared" si="625"/>
        <v/>
      </c>
      <c r="AM1012" s="211" t="str">
        <f t="shared" si="626"/>
        <v/>
      </c>
      <c r="AN1012" s="211" t="str">
        <f t="shared" si="627"/>
        <v>No</v>
      </c>
      <c r="AO1012" s="211" t="str">
        <f t="shared" si="628"/>
        <v>Yes</v>
      </c>
      <c r="AP1012" s="211" t="str">
        <f t="shared" si="629"/>
        <v>No</v>
      </c>
      <c r="AQ1012" s="211" t="str">
        <f t="shared" si="630"/>
        <v/>
      </c>
      <c r="AR1012" s="211" t="str">
        <f t="shared" si="631"/>
        <v/>
      </c>
      <c r="AS1012" s="211" t="str">
        <f t="shared" si="632"/>
        <v/>
      </c>
      <c r="AT1012" s="211" t="str">
        <f t="shared" si="633"/>
        <v/>
      </c>
      <c r="AU1012" s="211" t="str">
        <f t="shared" si="634"/>
        <v/>
      </c>
      <c r="AV1012" s="211" t="str">
        <f t="shared" si="635"/>
        <v/>
      </c>
      <c r="AW1012" s="211" t="str">
        <f t="shared" si="636"/>
        <v/>
      </c>
      <c r="AX1012" s="211" t="str">
        <f t="shared" si="639"/>
        <v>NO</v>
      </c>
      <c r="AY1012" s="125" t="str">
        <f t="shared" si="640"/>
        <v/>
      </c>
    </row>
    <row r="1013" spans="1:51" s="211" customFormat="1" x14ac:dyDescent="0.25">
      <c r="A1013" s="211" t="s">
        <v>2953</v>
      </c>
      <c r="B1013" s="211" t="s">
        <v>2953</v>
      </c>
      <c r="C1013" s="211" t="str">
        <f t="shared" si="602"/>
        <v>EVS Plus Release 1</v>
      </c>
      <c r="D1013" s="211" t="str">
        <f t="shared" si="603"/>
        <v>EVS Plus Version 1</v>
      </c>
      <c r="E1013" s="211" t="str">
        <f t="shared" si="604"/>
        <v/>
      </c>
      <c r="F1013" s="211" t="str">
        <f t="shared" si="605"/>
        <v>EVS Plus Release 1</v>
      </c>
      <c r="G1013" s="211" t="str">
        <f t="shared" si="606"/>
        <v>EVS Plus Version 1</v>
      </c>
      <c r="H1013" s="211" t="str">
        <f t="shared" si="607"/>
        <v>EVS Plus Release 1</v>
      </c>
      <c r="I1013" s="211" t="str">
        <f t="shared" si="637"/>
        <v>EVS Plus Version 1</v>
      </c>
      <c r="J1013" s="211" t="str">
        <f t="shared" si="608"/>
        <v/>
      </c>
      <c r="K1013" s="211" t="str">
        <f t="shared" si="609"/>
        <v/>
      </c>
      <c r="L1013" s="211" t="str">
        <f t="shared" si="638"/>
        <v>Inventory</v>
      </c>
      <c r="M1013" s="211" t="str">
        <f t="shared" si="610"/>
        <v>NO</v>
      </c>
      <c r="N1013" s="211" t="str">
        <f t="shared" si="611"/>
        <v>Product</v>
      </c>
      <c r="O1013" s="211" t="str">
        <f t="shared" si="612"/>
        <v>Panel</v>
      </c>
      <c r="P1013" s="211" t="str">
        <f t="shared" si="613"/>
        <v>One Time</v>
      </c>
      <c r="Q1013" s="349">
        <v>43930</v>
      </c>
      <c r="R1013" s="349"/>
      <c r="S1013" s="211" t="str">
        <f t="shared" si="614"/>
        <v>YES</v>
      </c>
      <c r="T1013" s="211" t="str">
        <f t="shared" si="615"/>
        <v>NO</v>
      </c>
      <c r="U1013" s="211" t="str">
        <f t="shared" si="616"/>
        <v>NO</v>
      </c>
      <c r="V1013" s="211" t="str">
        <f t="shared" si="617"/>
        <v>NO</v>
      </c>
      <c r="W1013" s="211" t="str">
        <f t="shared" si="618"/>
        <v>NO</v>
      </c>
      <c r="X1013" s="211">
        <v>0</v>
      </c>
      <c r="Y1013" s="211" t="s">
        <v>3277</v>
      </c>
      <c r="Z1013" s="211" t="s">
        <v>3275</v>
      </c>
      <c r="AA1013" s="211" t="s">
        <v>3319</v>
      </c>
      <c r="AB1013" s="211" t="s">
        <v>3286</v>
      </c>
      <c r="AC1013" s="211" t="s">
        <v>3286</v>
      </c>
      <c r="AD1013" s="211" t="s">
        <v>3320</v>
      </c>
      <c r="AE1013" s="211" t="str">
        <f t="shared" si="619"/>
        <v>EVSNL</v>
      </c>
      <c r="AF1013" s="211" t="str">
        <f t="shared" si="620"/>
        <v/>
      </c>
      <c r="AG1013" s="211" t="str">
        <f t="shared" si="621"/>
        <v/>
      </c>
      <c r="AH1013" s="211" t="str">
        <f t="shared" si="641"/>
        <v/>
      </c>
      <c r="AI1013" s="211" t="str">
        <f t="shared" si="622"/>
        <v/>
      </c>
      <c r="AJ1013" s="211" t="str">
        <f t="shared" si="623"/>
        <v/>
      </c>
      <c r="AK1013" s="211" t="str">
        <f t="shared" si="624"/>
        <v/>
      </c>
      <c r="AL1013" s="211" t="str">
        <f t="shared" si="625"/>
        <v/>
      </c>
      <c r="AM1013" s="211" t="str">
        <f t="shared" si="626"/>
        <v/>
      </c>
      <c r="AN1013" s="211" t="str">
        <f t="shared" si="627"/>
        <v>No</v>
      </c>
      <c r="AO1013" s="211" t="str">
        <f t="shared" si="628"/>
        <v>Yes</v>
      </c>
      <c r="AP1013" s="211" t="str">
        <f t="shared" si="629"/>
        <v>No</v>
      </c>
      <c r="AQ1013" s="211" t="str">
        <f t="shared" si="630"/>
        <v/>
      </c>
      <c r="AR1013" s="211" t="str">
        <f t="shared" si="631"/>
        <v/>
      </c>
      <c r="AS1013" s="211" t="str">
        <f t="shared" si="632"/>
        <v/>
      </c>
      <c r="AT1013" s="211" t="str">
        <f t="shared" si="633"/>
        <v/>
      </c>
      <c r="AU1013" s="211" t="str">
        <f t="shared" si="634"/>
        <v/>
      </c>
      <c r="AV1013" s="211" t="str">
        <f t="shared" si="635"/>
        <v/>
      </c>
      <c r="AW1013" s="211" t="str">
        <f t="shared" si="636"/>
        <v/>
      </c>
      <c r="AX1013" s="211" t="str">
        <f t="shared" si="639"/>
        <v>NO</v>
      </c>
      <c r="AY1013" s="125" t="str">
        <f t="shared" si="640"/>
        <v/>
      </c>
    </row>
    <row r="1014" spans="1:51" s="211" customFormat="1" x14ac:dyDescent="0.25">
      <c r="A1014" s="211" t="s">
        <v>2955</v>
      </c>
      <c r="B1014" s="211" t="s">
        <v>2955</v>
      </c>
      <c r="C1014" s="211" t="str">
        <f t="shared" si="602"/>
        <v>EVS Plus Release 2</v>
      </c>
      <c r="D1014" s="211" t="str">
        <f t="shared" si="603"/>
        <v>EVS Plus Version 2</v>
      </c>
      <c r="E1014" s="211" t="str">
        <f t="shared" si="604"/>
        <v/>
      </c>
      <c r="F1014" s="211" t="str">
        <f t="shared" si="605"/>
        <v>EVS Plus Release 2</v>
      </c>
      <c r="G1014" s="211" t="str">
        <f t="shared" si="606"/>
        <v>EVS Plus Version 2</v>
      </c>
      <c r="H1014" s="211" t="str">
        <f t="shared" si="607"/>
        <v>EVS Plus Release 2</v>
      </c>
      <c r="I1014" s="211" t="str">
        <f t="shared" si="637"/>
        <v>EVS Plus Version 2</v>
      </c>
      <c r="J1014" s="211" t="str">
        <f t="shared" si="608"/>
        <v/>
      </c>
      <c r="K1014" s="211" t="str">
        <f t="shared" si="609"/>
        <v/>
      </c>
      <c r="L1014" s="211" t="str">
        <f t="shared" si="638"/>
        <v>Inventory</v>
      </c>
      <c r="M1014" s="211" t="str">
        <f t="shared" si="610"/>
        <v>NO</v>
      </c>
      <c r="N1014" s="211" t="str">
        <f t="shared" si="611"/>
        <v>Product</v>
      </c>
      <c r="O1014" s="211" t="str">
        <f t="shared" si="612"/>
        <v>Panel</v>
      </c>
      <c r="P1014" s="211" t="str">
        <f t="shared" si="613"/>
        <v>One Time</v>
      </c>
      <c r="Q1014" s="349">
        <v>43930</v>
      </c>
      <c r="R1014" s="349"/>
      <c r="S1014" s="211" t="str">
        <f t="shared" si="614"/>
        <v>YES</v>
      </c>
      <c r="T1014" s="211" t="str">
        <f t="shared" si="615"/>
        <v>NO</v>
      </c>
      <c r="U1014" s="211" t="str">
        <f t="shared" si="616"/>
        <v>NO</v>
      </c>
      <c r="V1014" s="211" t="str">
        <f t="shared" si="617"/>
        <v>NO</v>
      </c>
      <c r="W1014" s="211" t="str">
        <f t="shared" si="618"/>
        <v>NO</v>
      </c>
      <c r="X1014" s="211">
        <v>0</v>
      </c>
      <c r="Y1014" s="211" t="s">
        <v>3277</v>
      </c>
      <c r="Z1014" s="211" t="s">
        <v>3275</v>
      </c>
      <c r="AA1014" s="211" t="s">
        <v>3319</v>
      </c>
      <c r="AB1014" s="211" t="s">
        <v>3286</v>
      </c>
      <c r="AC1014" s="211" t="s">
        <v>3286</v>
      </c>
      <c r="AD1014" s="211" t="s">
        <v>3320</v>
      </c>
      <c r="AE1014" s="211" t="str">
        <f t="shared" si="619"/>
        <v>EVSNL</v>
      </c>
      <c r="AF1014" s="211" t="str">
        <f t="shared" si="620"/>
        <v/>
      </c>
      <c r="AG1014" s="211" t="str">
        <f t="shared" si="621"/>
        <v/>
      </c>
      <c r="AH1014" s="211" t="str">
        <f t="shared" si="641"/>
        <v/>
      </c>
      <c r="AI1014" s="211" t="str">
        <f t="shared" si="622"/>
        <v/>
      </c>
      <c r="AJ1014" s="211" t="str">
        <f t="shared" si="623"/>
        <v/>
      </c>
      <c r="AK1014" s="211" t="str">
        <f t="shared" si="624"/>
        <v/>
      </c>
      <c r="AL1014" s="211" t="str">
        <f t="shared" si="625"/>
        <v/>
      </c>
      <c r="AM1014" s="211" t="str">
        <f t="shared" si="626"/>
        <v/>
      </c>
      <c r="AN1014" s="211" t="str">
        <f t="shared" si="627"/>
        <v>No</v>
      </c>
      <c r="AO1014" s="211" t="str">
        <f t="shared" si="628"/>
        <v>Yes</v>
      </c>
      <c r="AP1014" s="211" t="str">
        <f t="shared" si="629"/>
        <v>No</v>
      </c>
      <c r="AQ1014" s="211" t="str">
        <f t="shared" si="630"/>
        <v/>
      </c>
      <c r="AR1014" s="211" t="str">
        <f t="shared" si="631"/>
        <v/>
      </c>
      <c r="AS1014" s="211" t="str">
        <f t="shared" si="632"/>
        <v/>
      </c>
      <c r="AT1014" s="211" t="str">
        <f t="shared" si="633"/>
        <v/>
      </c>
      <c r="AU1014" s="211" t="str">
        <f t="shared" si="634"/>
        <v/>
      </c>
      <c r="AV1014" s="211" t="str">
        <f t="shared" si="635"/>
        <v/>
      </c>
      <c r="AW1014" s="211" t="str">
        <f t="shared" si="636"/>
        <v/>
      </c>
      <c r="AX1014" s="211" t="str">
        <f t="shared" si="639"/>
        <v>NO</v>
      </c>
      <c r="AY1014" s="125" t="str">
        <f t="shared" si="640"/>
        <v/>
      </c>
    </row>
    <row r="1015" spans="1:51" s="211" customFormat="1" x14ac:dyDescent="0.25">
      <c r="A1015" s="211" t="s">
        <v>2957</v>
      </c>
      <c r="B1015" s="211" t="s">
        <v>2957</v>
      </c>
      <c r="C1015" s="211" t="str">
        <f t="shared" si="602"/>
        <v>EVS Plus Release 3</v>
      </c>
      <c r="D1015" s="211" t="str">
        <f t="shared" si="603"/>
        <v>EVS Plus Version 3</v>
      </c>
      <c r="E1015" s="211" t="str">
        <f t="shared" si="604"/>
        <v/>
      </c>
      <c r="F1015" s="211" t="str">
        <f t="shared" si="605"/>
        <v>EVS Plus Release 3</v>
      </c>
      <c r="G1015" s="211" t="str">
        <f t="shared" si="606"/>
        <v>EVS Plus Version 3</v>
      </c>
      <c r="H1015" s="211" t="str">
        <f t="shared" si="607"/>
        <v>EVS Plus Release 3</v>
      </c>
      <c r="I1015" s="211" t="str">
        <f t="shared" si="637"/>
        <v>EVS Plus Version 3</v>
      </c>
      <c r="J1015" s="211" t="str">
        <f t="shared" si="608"/>
        <v/>
      </c>
      <c r="K1015" s="211" t="str">
        <f t="shared" si="609"/>
        <v/>
      </c>
      <c r="L1015" s="211" t="str">
        <f t="shared" si="638"/>
        <v>Inventory</v>
      </c>
      <c r="M1015" s="211" t="str">
        <f t="shared" si="610"/>
        <v>NO</v>
      </c>
      <c r="N1015" s="211" t="str">
        <f t="shared" si="611"/>
        <v>Product</v>
      </c>
      <c r="O1015" s="211" t="str">
        <f t="shared" si="612"/>
        <v>Panel</v>
      </c>
      <c r="P1015" s="211" t="str">
        <f t="shared" si="613"/>
        <v>One Time</v>
      </c>
      <c r="Q1015" s="349">
        <v>43930</v>
      </c>
      <c r="R1015" s="349"/>
      <c r="S1015" s="211" t="str">
        <f t="shared" si="614"/>
        <v>YES</v>
      </c>
      <c r="T1015" s="211" t="str">
        <f t="shared" si="615"/>
        <v>NO</v>
      </c>
      <c r="U1015" s="211" t="str">
        <f t="shared" si="616"/>
        <v>NO</v>
      </c>
      <c r="V1015" s="211" t="str">
        <f t="shared" si="617"/>
        <v>NO</v>
      </c>
      <c r="W1015" s="211" t="str">
        <f t="shared" si="618"/>
        <v>NO</v>
      </c>
      <c r="X1015" s="211">
        <v>0</v>
      </c>
      <c r="Y1015" s="211" t="s">
        <v>3277</v>
      </c>
      <c r="Z1015" s="211" t="s">
        <v>3275</v>
      </c>
      <c r="AA1015" s="211" t="s">
        <v>3319</v>
      </c>
      <c r="AB1015" s="211" t="s">
        <v>3286</v>
      </c>
      <c r="AC1015" s="211" t="s">
        <v>3286</v>
      </c>
      <c r="AD1015" s="211" t="s">
        <v>3320</v>
      </c>
      <c r="AE1015" s="211" t="str">
        <f t="shared" si="619"/>
        <v>EVSNL</v>
      </c>
      <c r="AF1015" s="211" t="str">
        <f t="shared" si="620"/>
        <v/>
      </c>
      <c r="AG1015" s="211" t="str">
        <f t="shared" si="621"/>
        <v/>
      </c>
      <c r="AH1015" s="211" t="str">
        <f t="shared" si="641"/>
        <v/>
      </c>
      <c r="AI1015" s="211" t="str">
        <f t="shared" si="622"/>
        <v/>
      </c>
      <c r="AJ1015" s="211" t="str">
        <f t="shared" si="623"/>
        <v/>
      </c>
      <c r="AK1015" s="211" t="str">
        <f t="shared" si="624"/>
        <v/>
      </c>
      <c r="AL1015" s="211" t="str">
        <f t="shared" si="625"/>
        <v/>
      </c>
      <c r="AM1015" s="211" t="str">
        <f t="shared" si="626"/>
        <v/>
      </c>
      <c r="AN1015" s="211" t="str">
        <f t="shared" si="627"/>
        <v>No</v>
      </c>
      <c r="AO1015" s="211" t="str">
        <f t="shared" si="628"/>
        <v>Yes</v>
      </c>
      <c r="AP1015" s="211" t="str">
        <f t="shared" si="629"/>
        <v>No</v>
      </c>
      <c r="AQ1015" s="211" t="str">
        <f t="shared" si="630"/>
        <v/>
      </c>
      <c r="AR1015" s="211" t="str">
        <f t="shared" si="631"/>
        <v/>
      </c>
      <c r="AS1015" s="211" t="str">
        <f t="shared" si="632"/>
        <v/>
      </c>
      <c r="AT1015" s="211" t="str">
        <f t="shared" si="633"/>
        <v/>
      </c>
      <c r="AU1015" s="211" t="str">
        <f t="shared" si="634"/>
        <v/>
      </c>
      <c r="AV1015" s="211" t="str">
        <f t="shared" si="635"/>
        <v/>
      </c>
      <c r="AW1015" s="211" t="str">
        <f t="shared" si="636"/>
        <v/>
      </c>
      <c r="AX1015" s="211" t="str">
        <f t="shared" si="639"/>
        <v>NO</v>
      </c>
      <c r="AY1015" s="125" t="str">
        <f t="shared" si="640"/>
        <v/>
      </c>
    </row>
    <row r="1016" spans="1:51" s="211" customFormat="1" x14ac:dyDescent="0.25">
      <c r="A1016" s="211" t="s">
        <v>2959</v>
      </c>
      <c r="B1016" s="211" t="s">
        <v>2959</v>
      </c>
      <c r="C1016" s="211" t="str">
        <f t="shared" si="602"/>
        <v>EVS Plus Release 4</v>
      </c>
      <c r="D1016" s="211" t="str">
        <f t="shared" si="603"/>
        <v>EVS Plus Version 4</v>
      </c>
      <c r="E1016" s="211" t="str">
        <f t="shared" si="604"/>
        <v/>
      </c>
      <c r="F1016" s="211" t="str">
        <f t="shared" si="605"/>
        <v>EVS Plus Release 4</v>
      </c>
      <c r="G1016" s="211" t="str">
        <f t="shared" si="606"/>
        <v>EVS Plus Version 4</v>
      </c>
      <c r="H1016" s="211" t="str">
        <f t="shared" si="607"/>
        <v>EVS Plus Release 4</v>
      </c>
      <c r="I1016" s="211" t="str">
        <f t="shared" si="637"/>
        <v>EVS Plus Version 4</v>
      </c>
      <c r="J1016" s="211" t="str">
        <f t="shared" si="608"/>
        <v/>
      </c>
      <c r="K1016" s="211" t="str">
        <f t="shared" si="609"/>
        <v/>
      </c>
      <c r="L1016" s="211" t="str">
        <f t="shared" si="638"/>
        <v>Inventory</v>
      </c>
      <c r="M1016" s="211" t="str">
        <f t="shared" si="610"/>
        <v>NO</v>
      </c>
      <c r="N1016" s="211" t="str">
        <f t="shared" si="611"/>
        <v>Product</v>
      </c>
      <c r="O1016" s="211" t="str">
        <f t="shared" si="612"/>
        <v>Panel</v>
      </c>
      <c r="P1016" s="211" t="str">
        <f t="shared" si="613"/>
        <v>One Time</v>
      </c>
      <c r="Q1016" s="349">
        <v>43930</v>
      </c>
      <c r="R1016" s="349"/>
      <c r="S1016" s="211" t="str">
        <f t="shared" si="614"/>
        <v>YES</v>
      </c>
      <c r="T1016" s="211" t="str">
        <f t="shared" si="615"/>
        <v>NO</v>
      </c>
      <c r="U1016" s="211" t="str">
        <f t="shared" si="616"/>
        <v>NO</v>
      </c>
      <c r="V1016" s="211" t="str">
        <f t="shared" si="617"/>
        <v>NO</v>
      </c>
      <c r="W1016" s="211" t="str">
        <f t="shared" si="618"/>
        <v>NO</v>
      </c>
      <c r="X1016" s="211">
        <v>0</v>
      </c>
      <c r="Y1016" s="211" t="s">
        <v>3277</v>
      </c>
      <c r="Z1016" s="211" t="s">
        <v>3275</v>
      </c>
      <c r="AA1016" s="211" t="s">
        <v>3319</v>
      </c>
      <c r="AB1016" s="211" t="s">
        <v>3286</v>
      </c>
      <c r="AC1016" s="211" t="s">
        <v>3286</v>
      </c>
      <c r="AD1016" s="211" t="s">
        <v>3320</v>
      </c>
      <c r="AE1016" s="211" t="str">
        <f t="shared" si="619"/>
        <v>EVSNL</v>
      </c>
      <c r="AF1016" s="211" t="str">
        <f t="shared" si="620"/>
        <v/>
      </c>
      <c r="AG1016" s="211" t="str">
        <f t="shared" si="621"/>
        <v/>
      </c>
      <c r="AH1016" s="211" t="str">
        <f t="shared" si="641"/>
        <v/>
      </c>
      <c r="AI1016" s="211" t="str">
        <f t="shared" si="622"/>
        <v/>
      </c>
      <c r="AJ1016" s="211" t="str">
        <f t="shared" si="623"/>
        <v/>
      </c>
      <c r="AK1016" s="211" t="str">
        <f t="shared" si="624"/>
        <v/>
      </c>
      <c r="AL1016" s="211" t="str">
        <f t="shared" si="625"/>
        <v/>
      </c>
      <c r="AM1016" s="211" t="str">
        <f t="shared" si="626"/>
        <v/>
      </c>
      <c r="AN1016" s="211" t="str">
        <f t="shared" si="627"/>
        <v>No</v>
      </c>
      <c r="AO1016" s="211" t="str">
        <f t="shared" si="628"/>
        <v>Yes</v>
      </c>
      <c r="AP1016" s="211" t="str">
        <f t="shared" si="629"/>
        <v>No</v>
      </c>
      <c r="AQ1016" s="211" t="str">
        <f t="shared" si="630"/>
        <v/>
      </c>
      <c r="AR1016" s="211" t="str">
        <f t="shared" si="631"/>
        <v/>
      </c>
      <c r="AS1016" s="211" t="str">
        <f t="shared" si="632"/>
        <v/>
      </c>
      <c r="AT1016" s="211" t="str">
        <f t="shared" si="633"/>
        <v/>
      </c>
      <c r="AU1016" s="211" t="str">
        <f t="shared" si="634"/>
        <v/>
      </c>
      <c r="AV1016" s="211" t="str">
        <f t="shared" si="635"/>
        <v/>
      </c>
      <c r="AW1016" s="211" t="str">
        <f t="shared" si="636"/>
        <v/>
      </c>
      <c r="AX1016" s="211" t="str">
        <f t="shared" si="639"/>
        <v>NO</v>
      </c>
      <c r="AY1016" s="125" t="str">
        <f t="shared" si="640"/>
        <v/>
      </c>
    </row>
    <row r="1017" spans="1:51" s="211" customFormat="1" x14ac:dyDescent="0.25">
      <c r="A1017" s="211" t="s">
        <v>2961</v>
      </c>
      <c r="B1017" s="211" t="s">
        <v>2961</v>
      </c>
      <c r="C1017" s="211" t="str">
        <f t="shared" si="602"/>
        <v>EVS Plus Release 5</v>
      </c>
      <c r="D1017" s="211" t="str">
        <f t="shared" si="603"/>
        <v>EVS Plus Version 5</v>
      </c>
      <c r="E1017" s="211" t="str">
        <f t="shared" si="604"/>
        <v/>
      </c>
      <c r="F1017" s="211" t="str">
        <f t="shared" si="605"/>
        <v>EVS Plus Release 5</v>
      </c>
      <c r="G1017" s="211" t="str">
        <f t="shared" si="606"/>
        <v>EVS Plus Version 5</v>
      </c>
      <c r="H1017" s="211" t="str">
        <f t="shared" si="607"/>
        <v>EVS Plus Release 5</v>
      </c>
      <c r="I1017" s="211" t="str">
        <f t="shared" si="637"/>
        <v>EVS Plus Version 5</v>
      </c>
      <c r="J1017" s="211" t="str">
        <f t="shared" si="608"/>
        <v/>
      </c>
      <c r="K1017" s="211" t="str">
        <f t="shared" si="609"/>
        <v/>
      </c>
      <c r="L1017" s="211" t="str">
        <f t="shared" si="638"/>
        <v>Inventory</v>
      </c>
      <c r="M1017" s="211" t="str">
        <f t="shared" si="610"/>
        <v>NO</v>
      </c>
      <c r="N1017" s="211" t="str">
        <f t="shared" si="611"/>
        <v>Product</v>
      </c>
      <c r="O1017" s="211" t="str">
        <f t="shared" si="612"/>
        <v>Panel</v>
      </c>
      <c r="P1017" s="211" t="str">
        <f t="shared" si="613"/>
        <v>One Time</v>
      </c>
      <c r="Q1017" s="349">
        <v>43930</v>
      </c>
      <c r="R1017" s="349"/>
      <c r="S1017" s="211" t="str">
        <f t="shared" si="614"/>
        <v>YES</v>
      </c>
      <c r="T1017" s="211" t="str">
        <f t="shared" si="615"/>
        <v>NO</v>
      </c>
      <c r="U1017" s="211" t="str">
        <f t="shared" si="616"/>
        <v>NO</v>
      </c>
      <c r="V1017" s="211" t="str">
        <f t="shared" si="617"/>
        <v>NO</v>
      </c>
      <c r="W1017" s="211" t="str">
        <f t="shared" si="618"/>
        <v>NO</v>
      </c>
      <c r="X1017" s="211">
        <v>0</v>
      </c>
      <c r="Y1017" s="211" t="s">
        <v>3277</v>
      </c>
      <c r="Z1017" s="211" t="s">
        <v>3275</v>
      </c>
      <c r="AA1017" s="211" t="s">
        <v>3319</v>
      </c>
      <c r="AB1017" s="211" t="s">
        <v>3286</v>
      </c>
      <c r="AC1017" s="211" t="s">
        <v>3286</v>
      </c>
      <c r="AD1017" s="211" t="s">
        <v>3320</v>
      </c>
      <c r="AE1017" s="211" t="str">
        <f t="shared" si="619"/>
        <v>EVSNL</v>
      </c>
      <c r="AF1017" s="211" t="str">
        <f t="shared" si="620"/>
        <v/>
      </c>
      <c r="AG1017" s="211" t="str">
        <f t="shared" si="621"/>
        <v/>
      </c>
      <c r="AH1017" s="211" t="str">
        <f t="shared" si="641"/>
        <v/>
      </c>
      <c r="AI1017" s="211" t="str">
        <f t="shared" si="622"/>
        <v/>
      </c>
      <c r="AJ1017" s="211" t="str">
        <f t="shared" si="623"/>
        <v/>
      </c>
      <c r="AK1017" s="211" t="str">
        <f t="shared" si="624"/>
        <v/>
      </c>
      <c r="AL1017" s="211" t="str">
        <f t="shared" si="625"/>
        <v/>
      </c>
      <c r="AM1017" s="211" t="str">
        <f t="shared" si="626"/>
        <v/>
      </c>
      <c r="AN1017" s="211" t="str">
        <f t="shared" si="627"/>
        <v>No</v>
      </c>
      <c r="AO1017" s="211" t="str">
        <f t="shared" si="628"/>
        <v>Yes</v>
      </c>
      <c r="AP1017" s="211" t="str">
        <f t="shared" si="629"/>
        <v>No</v>
      </c>
      <c r="AQ1017" s="211" t="str">
        <f t="shared" si="630"/>
        <v/>
      </c>
      <c r="AR1017" s="211" t="str">
        <f t="shared" si="631"/>
        <v/>
      </c>
      <c r="AS1017" s="211" t="str">
        <f t="shared" si="632"/>
        <v/>
      </c>
      <c r="AT1017" s="211" t="str">
        <f t="shared" si="633"/>
        <v/>
      </c>
      <c r="AU1017" s="211" t="str">
        <f t="shared" si="634"/>
        <v/>
      </c>
      <c r="AV1017" s="211" t="str">
        <f t="shared" si="635"/>
        <v/>
      </c>
      <c r="AW1017" s="211" t="str">
        <f t="shared" si="636"/>
        <v/>
      </c>
      <c r="AX1017" s="211" t="str">
        <f t="shared" si="639"/>
        <v>NO</v>
      </c>
      <c r="AY1017" s="125" t="str">
        <f t="shared" si="640"/>
        <v/>
      </c>
    </row>
    <row r="1018" spans="1:51" s="211" customFormat="1" x14ac:dyDescent="0.25">
      <c r="A1018" s="211" t="s">
        <v>2963</v>
      </c>
      <c r="B1018" s="211" t="s">
        <v>2963</v>
      </c>
      <c r="C1018" s="211" t="str">
        <f t="shared" si="602"/>
        <v>EVS Plus Release 6</v>
      </c>
      <c r="D1018" s="211" t="str">
        <f t="shared" si="603"/>
        <v>EVS Plus Version 6</v>
      </c>
      <c r="E1018" s="211" t="str">
        <f t="shared" si="604"/>
        <v/>
      </c>
      <c r="F1018" s="211" t="str">
        <f t="shared" si="605"/>
        <v>EVS Plus Release 6</v>
      </c>
      <c r="G1018" s="211" t="str">
        <f t="shared" si="606"/>
        <v>EVS Plus Version 6</v>
      </c>
      <c r="H1018" s="211" t="str">
        <f t="shared" si="607"/>
        <v>EVS Plus Release 6</v>
      </c>
      <c r="I1018" s="211" t="str">
        <f t="shared" si="637"/>
        <v>EVS Plus Version 6</v>
      </c>
      <c r="J1018" s="211" t="str">
        <f t="shared" si="608"/>
        <v/>
      </c>
      <c r="K1018" s="211" t="str">
        <f t="shared" si="609"/>
        <v/>
      </c>
      <c r="L1018" s="211" t="str">
        <f t="shared" si="638"/>
        <v>Inventory</v>
      </c>
      <c r="M1018" s="211" t="str">
        <f t="shared" si="610"/>
        <v>NO</v>
      </c>
      <c r="N1018" s="211" t="str">
        <f t="shared" si="611"/>
        <v>Product</v>
      </c>
      <c r="O1018" s="211" t="str">
        <f t="shared" si="612"/>
        <v>Panel</v>
      </c>
      <c r="P1018" s="211" t="str">
        <f t="shared" si="613"/>
        <v>One Time</v>
      </c>
      <c r="Q1018" s="349">
        <v>43930</v>
      </c>
      <c r="R1018" s="349"/>
      <c r="S1018" s="211" t="str">
        <f t="shared" si="614"/>
        <v>YES</v>
      </c>
      <c r="T1018" s="211" t="str">
        <f t="shared" si="615"/>
        <v>NO</v>
      </c>
      <c r="U1018" s="211" t="str">
        <f t="shared" si="616"/>
        <v>NO</v>
      </c>
      <c r="V1018" s="211" t="str">
        <f t="shared" si="617"/>
        <v>NO</v>
      </c>
      <c r="W1018" s="211" t="str">
        <f t="shared" si="618"/>
        <v>NO</v>
      </c>
      <c r="X1018" s="211">
        <v>0</v>
      </c>
      <c r="Y1018" s="211" t="s">
        <v>3277</v>
      </c>
      <c r="Z1018" s="211" t="s">
        <v>3275</v>
      </c>
      <c r="AA1018" s="211" t="s">
        <v>3319</v>
      </c>
      <c r="AB1018" s="211" t="s">
        <v>3286</v>
      </c>
      <c r="AC1018" s="211" t="s">
        <v>3286</v>
      </c>
      <c r="AD1018" s="211" t="s">
        <v>3320</v>
      </c>
      <c r="AE1018" s="211" t="str">
        <f t="shared" si="619"/>
        <v>EVSNL</v>
      </c>
      <c r="AF1018" s="211" t="str">
        <f t="shared" si="620"/>
        <v/>
      </c>
      <c r="AG1018" s="211" t="str">
        <f t="shared" si="621"/>
        <v/>
      </c>
      <c r="AH1018" s="211" t="str">
        <f t="shared" si="641"/>
        <v/>
      </c>
      <c r="AI1018" s="211" t="str">
        <f t="shared" si="622"/>
        <v/>
      </c>
      <c r="AJ1018" s="211" t="str">
        <f t="shared" si="623"/>
        <v/>
      </c>
      <c r="AK1018" s="211" t="str">
        <f t="shared" si="624"/>
        <v/>
      </c>
      <c r="AL1018" s="211" t="str">
        <f t="shared" si="625"/>
        <v/>
      </c>
      <c r="AM1018" s="211" t="str">
        <f t="shared" si="626"/>
        <v/>
      </c>
      <c r="AN1018" s="211" t="str">
        <f t="shared" si="627"/>
        <v>No</v>
      </c>
      <c r="AO1018" s="211" t="str">
        <f t="shared" si="628"/>
        <v>Yes</v>
      </c>
      <c r="AP1018" s="211" t="str">
        <f t="shared" si="629"/>
        <v>No</v>
      </c>
      <c r="AQ1018" s="211" t="str">
        <f t="shared" si="630"/>
        <v/>
      </c>
      <c r="AR1018" s="211" t="str">
        <f t="shared" si="631"/>
        <v/>
      </c>
      <c r="AS1018" s="211" t="str">
        <f t="shared" si="632"/>
        <v/>
      </c>
      <c r="AT1018" s="211" t="str">
        <f t="shared" si="633"/>
        <v/>
      </c>
      <c r="AU1018" s="211" t="str">
        <f t="shared" si="634"/>
        <v/>
      </c>
      <c r="AV1018" s="211" t="str">
        <f t="shared" si="635"/>
        <v/>
      </c>
      <c r="AW1018" s="211" t="str">
        <f t="shared" si="636"/>
        <v/>
      </c>
      <c r="AX1018" s="211" t="str">
        <f t="shared" si="639"/>
        <v>NO</v>
      </c>
      <c r="AY1018" s="125" t="str">
        <f t="shared" si="640"/>
        <v/>
      </c>
    </row>
    <row r="1019" spans="1:51" s="211" customFormat="1" x14ac:dyDescent="0.25">
      <c r="A1019" s="211" t="s">
        <v>2965</v>
      </c>
      <c r="B1019" s="211" t="s">
        <v>2965</v>
      </c>
      <c r="C1019" s="211" t="str">
        <f t="shared" si="602"/>
        <v>EVS Plus Release 7</v>
      </c>
      <c r="D1019" s="211" t="str">
        <f t="shared" si="603"/>
        <v>EVS Plus Version 7</v>
      </c>
      <c r="E1019" s="211" t="str">
        <f t="shared" si="604"/>
        <v/>
      </c>
      <c r="F1019" s="211" t="str">
        <f t="shared" si="605"/>
        <v>EVS Plus Release 7</v>
      </c>
      <c r="G1019" s="211" t="str">
        <f t="shared" si="606"/>
        <v>EVS Plus Version 7</v>
      </c>
      <c r="H1019" s="211" t="str">
        <f t="shared" si="607"/>
        <v>EVS Plus Release 7</v>
      </c>
      <c r="I1019" s="211" t="str">
        <f t="shared" si="637"/>
        <v>EVS Plus Version 7</v>
      </c>
      <c r="J1019" s="211" t="str">
        <f t="shared" si="608"/>
        <v/>
      </c>
      <c r="K1019" s="211" t="str">
        <f t="shared" si="609"/>
        <v/>
      </c>
      <c r="L1019" s="211" t="str">
        <f t="shared" si="638"/>
        <v>Inventory</v>
      </c>
      <c r="M1019" s="211" t="str">
        <f t="shared" si="610"/>
        <v>NO</v>
      </c>
      <c r="N1019" s="211" t="str">
        <f t="shared" si="611"/>
        <v>Product</v>
      </c>
      <c r="O1019" s="211" t="str">
        <f t="shared" si="612"/>
        <v>Panel</v>
      </c>
      <c r="P1019" s="211" t="str">
        <f t="shared" si="613"/>
        <v>One Time</v>
      </c>
      <c r="Q1019" s="349">
        <v>43930</v>
      </c>
      <c r="R1019" s="349"/>
      <c r="S1019" s="211" t="str">
        <f t="shared" si="614"/>
        <v>YES</v>
      </c>
      <c r="T1019" s="211" t="str">
        <f t="shared" si="615"/>
        <v>NO</v>
      </c>
      <c r="U1019" s="211" t="str">
        <f t="shared" si="616"/>
        <v>NO</v>
      </c>
      <c r="V1019" s="211" t="str">
        <f t="shared" si="617"/>
        <v>NO</v>
      </c>
      <c r="W1019" s="211" t="str">
        <f t="shared" si="618"/>
        <v>NO</v>
      </c>
      <c r="X1019" s="211">
        <v>0</v>
      </c>
      <c r="Y1019" s="211" t="s">
        <v>3277</v>
      </c>
      <c r="Z1019" s="211" t="s">
        <v>3275</v>
      </c>
      <c r="AA1019" s="211" t="s">
        <v>3319</v>
      </c>
      <c r="AB1019" s="211" t="s">
        <v>3286</v>
      </c>
      <c r="AC1019" s="211" t="s">
        <v>3286</v>
      </c>
      <c r="AD1019" s="211" t="s">
        <v>3320</v>
      </c>
      <c r="AE1019" s="211" t="str">
        <f t="shared" si="619"/>
        <v>EVSNL</v>
      </c>
      <c r="AF1019" s="211" t="str">
        <f t="shared" si="620"/>
        <v/>
      </c>
      <c r="AG1019" s="211" t="str">
        <f t="shared" si="621"/>
        <v/>
      </c>
      <c r="AH1019" s="211" t="str">
        <f t="shared" si="641"/>
        <v/>
      </c>
      <c r="AI1019" s="211" t="str">
        <f t="shared" si="622"/>
        <v/>
      </c>
      <c r="AJ1019" s="211" t="str">
        <f t="shared" si="623"/>
        <v/>
      </c>
      <c r="AK1019" s="211" t="str">
        <f t="shared" si="624"/>
        <v/>
      </c>
      <c r="AL1019" s="211" t="str">
        <f t="shared" si="625"/>
        <v/>
      </c>
      <c r="AM1019" s="211" t="str">
        <f t="shared" si="626"/>
        <v/>
      </c>
      <c r="AN1019" s="211" t="str">
        <f t="shared" si="627"/>
        <v>No</v>
      </c>
      <c r="AO1019" s="211" t="str">
        <f t="shared" si="628"/>
        <v>Yes</v>
      </c>
      <c r="AP1019" s="211" t="str">
        <f t="shared" si="629"/>
        <v>No</v>
      </c>
      <c r="AQ1019" s="211" t="str">
        <f t="shared" si="630"/>
        <v/>
      </c>
      <c r="AR1019" s="211" t="str">
        <f t="shared" si="631"/>
        <v/>
      </c>
      <c r="AS1019" s="211" t="str">
        <f t="shared" si="632"/>
        <v/>
      </c>
      <c r="AT1019" s="211" t="str">
        <f t="shared" si="633"/>
        <v/>
      </c>
      <c r="AU1019" s="211" t="str">
        <f t="shared" si="634"/>
        <v/>
      </c>
      <c r="AV1019" s="211" t="str">
        <f t="shared" si="635"/>
        <v/>
      </c>
      <c r="AW1019" s="211" t="str">
        <f t="shared" si="636"/>
        <v/>
      </c>
      <c r="AX1019" s="211" t="str">
        <f t="shared" si="639"/>
        <v>NO</v>
      </c>
      <c r="AY1019" s="125" t="str">
        <f t="shared" si="640"/>
        <v/>
      </c>
    </row>
    <row r="1020" spans="1:51" s="211" customFormat="1" x14ac:dyDescent="0.25">
      <c r="A1020" s="211" t="s">
        <v>2967</v>
      </c>
      <c r="B1020" s="211" t="s">
        <v>2967</v>
      </c>
      <c r="C1020" s="211" t="str">
        <f t="shared" si="602"/>
        <v>EVS Plus Release 8</v>
      </c>
      <c r="D1020" s="211" t="str">
        <f t="shared" si="603"/>
        <v>EVS Plus Version 8</v>
      </c>
      <c r="E1020" s="211" t="str">
        <f t="shared" si="604"/>
        <v/>
      </c>
      <c r="F1020" s="211" t="str">
        <f t="shared" si="605"/>
        <v>EVS Plus Release 8</v>
      </c>
      <c r="G1020" s="211" t="str">
        <f t="shared" si="606"/>
        <v>EVS Plus Version 8</v>
      </c>
      <c r="H1020" s="211" t="str">
        <f t="shared" si="607"/>
        <v>EVS Plus Release 8</v>
      </c>
      <c r="I1020" s="211" t="str">
        <f t="shared" si="637"/>
        <v>EVS Plus Version 8</v>
      </c>
      <c r="J1020" s="211" t="str">
        <f t="shared" si="608"/>
        <v/>
      </c>
      <c r="K1020" s="211" t="str">
        <f t="shared" si="609"/>
        <v/>
      </c>
      <c r="L1020" s="211" t="str">
        <f t="shared" si="638"/>
        <v>Inventory</v>
      </c>
      <c r="M1020" s="211" t="str">
        <f t="shared" si="610"/>
        <v>NO</v>
      </c>
      <c r="N1020" s="211" t="str">
        <f t="shared" si="611"/>
        <v>Product</v>
      </c>
      <c r="O1020" s="211" t="str">
        <f t="shared" si="612"/>
        <v>Panel</v>
      </c>
      <c r="P1020" s="211" t="str">
        <f t="shared" si="613"/>
        <v>One Time</v>
      </c>
      <c r="Q1020" s="349">
        <v>43930</v>
      </c>
      <c r="R1020" s="349"/>
      <c r="S1020" s="211" t="str">
        <f t="shared" si="614"/>
        <v>YES</v>
      </c>
      <c r="T1020" s="211" t="str">
        <f t="shared" si="615"/>
        <v>NO</v>
      </c>
      <c r="U1020" s="211" t="str">
        <f t="shared" si="616"/>
        <v>NO</v>
      </c>
      <c r="V1020" s="211" t="str">
        <f t="shared" si="617"/>
        <v>NO</v>
      </c>
      <c r="W1020" s="211" t="str">
        <f t="shared" si="618"/>
        <v>NO</v>
      </c>
      <c r="X1020" s="211">
        <v>0</v>
      </c>
      <c r="Y1020" s="211" t="s">
        <v>3277</v>
      </c>
      <c r="Z1020" s="211" t="s">
        <v>3275</v>
      </c>
      <c r="AA1020" s="211" t="s">
        <v>3319</v>
      </c>
      <c r="AB1020" s="211" t="s">
        <v>3286</v>
      </c>
      <c r="AC1020" s="211" t="s">
        <v>3286</v>
      </c>
      <c r="AD1020" s="211" t="s">
        <v>3320</v>
      </c>
      <c r="AE1020" s="211" t="str">
        <f t="shared" si="619"/>
        <v>EVSNL</v>
      </c>
      <c r="AF1020" s="211" t="str">
        <f t="shared" si="620"/>
        <v/>
      </c>
      <c r="AG1020" s="211" t="str">
        <f t="shared" si="621"/>
        <v/>
      </c>
      <c r="AH1020" s="211" t="str">
        <f t="shared" si="641"/>
        <v/>
      </c>
      <c r="AI1020" s="211" t="str">
        <f t="shared" si="622"/>
        <v/>
      </c>
      <c r="AJ1020" s="211" t="str">
        <f t="shared" si="623"/>
        <v/>
      </c>
      <c r="AK1020" s="211" t="str">
        <f t="shared" si="624"/>
        <v/>
      </c>
      <c r="AL1020" s="211" t="str">
        <f t="shared" si="625"/>
        <v/>
      </c>
      <c r="AM1020" s="211" t="str">
        <f t="shared" si="626"/>
        <v/>
      </c>
      <c r="AN1020" s="211" t="str">
        <f t="shared" si="627"/>
        <v>No</v>
      </c>
      <c r="AO1020" s="211" t="str">
        <f t="shared" si="628"/>
        <v>Yes</v>
      </c>
      <c r="AP1020" s="211" t="str">
        <f t="shared" si="629"/>
        <v>No</v>
      </c>
      <c r="AQ1020" s="211" t="str">
        <f t="shared" si="630"/>
        <v/>
      </c>
      <c r="AR1020" s="211" t="str">
        <f t="shared" si="631"/>
        <v/>
      </c>
      <c r="AS1020" s="211" t="str">
        <f t="shared" si="632"/>
        <v/>
      </c>
      <c r="AT1020" s="211" t="str">
        <f t="shared" si="633"/>
        <v/>
      </c>
      <c r="AU1020" s="211" t="str">
        <f t="shared" si="634"/>
        <v/>
      </c>
      <c r="AV1020" s="211" t="str">
        <f t="shared" si="635"/>
        <v/>
      </c>
      <c r="AW1020" s="211" t="str">
        <f t="shared" si="636"/>
        <v/>
      </c>
      <c r="AX1020" s="211" t="str">
        <f t="shared" si="639"/>
        <v>NO</v>
      </c>
      <c r="AY1020" s="125" t="str">
        <f t="shared" si="640"/>
        <v/>
      </c>
    </row>
    <row r="1021" spans="1:51" s="211" customFormat="1" x14ac:dyDescent="0.25">
      <c r="A1021" s="211" t="s">
        <v>2969</v>
      </c>
      <c r="B1021" s="211" t="s">
        <v>2969</v>
      </c>
      <c r="C1021" s="211" t="str">
        <f t="shared" si="602"/>
        <v>EVS Plus Release 9</v>
      </c>
      <c r="D1021" s="211" t="str">
        <f t="shared" si="603"/>
        <v>EVS Plus Version 9</v>
      </c>
      <c r="E1021" s="211" t="str">
        <f t="shared" si="604"/>
        <v/>
      </c>
      <c r="F1021" s="211" t="str">
        <f t="shared" si="605"/>
        <v>EVS Plus Release 9</v>
      </c>
      <c r="G1021" s="211" t="str">
        <f t="shared" si="606"/>
        <v>EVS Plus Version 9</v>
      </c>
      <c r="H1021" s="211" t="str">
        <f t="shared" si="607"/>
        <v>EVS Plus Release 9</v>
      </c>
      <c r="I1021" s="211" t="str">
        <f t="shared" si="637"/>
        <v>EVS Plus Version 9</v>
      </c>
      <c r="J1021" s="211" t="str">
        <f t="shared" si="608"/>
        <v/>
      </c>
      <c r="K1021" s="211" t="str">
        <f t="shared" si="609"/>
        <v/>
      </c>
      <c r="L1021" s="211" t="str">
        <f t="shared" si="638"/>
        <v>Inventory</v>
      </c>
      <c r="M1021" s="211" t="str">
        <f t="shared" si="610"/>
        <v>NO</v>
      </c>
      <c r="N1021" s="211" t="str">
        <f t="shared" si="611"/>
        <v>Product</v>
      </c>
      <c r="O1021" s="211" t="str">
        <f t="shared" si="612"/>
        <v>Panel</v>
      </c>
      <c r="P1021" s="211" t="str">
        <f t="shared" si="613"/>
        <v>One Time</v>
      </c>
      <c r="Q1021" s="349">
        <v>43930</v>
      </c>
      <c r="R1021" s="349"/>
      <c r="S1021" s="211" t="str">
        <f t="shared" si="614"/>
        <v>YES</v>
      </c>
      <c r="T1021" s="211" t="str">
        <f t="shared" si="615"/>
        <v>NO</v>
      </c>
      <c r="U1021" s="211" t="str">
        <f t="shared" si="616"/>
        <v>NO</v>
      </c>
      <c r="V1021" s="211" t="str">
        <f t="shared" si="617"/>
        <v>NO</v>
      </c>
      <c r="W1021" s="211" t="str">
        <f t="shared" si="618"/>
        <v>NO</v>
      </c>
      <c r="X1021" s="211">
        <v>0</v>
      </c>
      <c r="Y1021" s="211" t="s">
        <v>3277</v>
      </c>
      <c r="Z1021" s="211" t="s">
        <v>3275</v>
      </c>
      <c r="AA1021" s="211" t="s">
        <v>3319</v>
      </c>
      <c r="AB1021" s="211" t="s">
        <v>3286</v>
      </c>
      <c r="AC1021" s="211" t="s">
        <v>3286</v>
      </c>
      <c r="AD1021" s="211" t="s">
        <v>3320</v>
      </c>
      <c r="AE1021" s="211" t="str">
        <f t="shared" si="619"/>
        <v>EVSNL</v>
      </c>
      <c r="AF1021" s="211" t="str">
        <f t="shared" si="620"/>
        <v/>
      </c>
      <c r="AG1021" s="211" t="str">
        <f t="shared" si="621"/>
        <v/>
      </c>
      <c r="AH1021" s="211" t="str">
        <f t="shared" si="641"/>
        <v/>
      </c>
      <c r="AI1021" s="211" t="str">
        <f t="shared" si="622"/>
        <v/>
      </c>
      <c r="AJ1021" s="211" t="str">
        <f t="shared" si="623"/>
        <v/>
      </c>
      <c r="AK1021" s="211" t="str">
        <f t="shared" si="624"/>
        <v/>
      </c>
      <c r="AL1021" s="211" t="str">
        <f t="shared" si="625"/>
        <v/>
      </c>
      <c r="AM1021" s="211" t="str">
        <f t="shared" si="626"/>
        <v/>
      </c>
      <c r="AN1021" s="211" t="str">
        <f t="shared" si="627"/>
        <v>No</v>
      </c>
      <c r="AO1021" s="211" t="str">
        <f t="shared" si="628"/>
        <v>Yes</v>
      </c>
      <c r="AP1021" s="211" t="str">
        <f t="shared" si="629"/>
        <v>No</v>
      </c>
      <c r="AQ1021" s="211" t="str">
        <f t="shared" si="630"/>
        <v/>
      </c>
      <c r="AR1021" s="211" t="str">
        <f t="shared" si="631"/>
        <v/>
      </c>
      <c r="AS1021" s="211" t="str">
        <f t="shared" si="632"/>
        <v/>
      </c>
      <c r="AT1021" s="211" t="str">
        <f t="shared" si="633"/>
        <v/>
      </c>
      <c r="AU1021" s="211" t="str">
        <f t="shared" si="634"/>
        <v/>
      </c>
      <c r="AV1021" s="211" t="str">
        <f t="shared" si="635"/>
        <v/>
      </c>
      <c r="AW1021" s="211" t="str">
        <f t="shared" si="636"/>
        <v/>
      </c>
      <c r="AX1021" s="211" t="str">
        <f t="shared" si="639"/>
        <v>NO</v>
      </c>
      <c r="AY1021" s="125" t="str">
        <f t="shared" si="640"/>
        <v/>
      </c>
    </row>
    <row r="1022" spans="1:51" s="211" customFormat="1" x14ac:dyDescent="0.25">
      <c r="A1022" s="211" t="s">
        <v>2971</v>
      </c>
      <c r="B1022" s="211" t="s">
        <v>2971</v>
      </c>
      <c r="C1022" s="211" t="str">
        <f t="shared" si="602"/>
        <v>EVS Plus Release 10</v>
      </c>
      <c r="D1022" s="211" t="str">
        <f t="shared" si="603"/>
        <v>EVS Plus Version 10</v>
      </c>
      <c r="E1022" s="211" t="str">
        <f t="shared" si="604"/>
        <v/>
      </c>
      <c r="F1022" s="211" t="str">
        <f t="shared" si="605"/>
        <v>EVS Plus Release 10</v>
      </c>
      <c r="G1022" s="211" t="str">
        <f t="shared" si="606"/>
        <v>EVS Plus Version 10</v>
      </c>
      <c r="H1022" s="211" t="str">
        <f t="shared" si="607"/>
        <v>EVS Plus Release 10</v>
      </c>
      <c r="I1022" s="211" t="str">
        <f t="shared" si="637"/>
        <v>EVS Plus Version 10</v>
      </c>
      <c r="J1022" s="211" t="str">
        <f t="shared" si="608"/>
        <v/>
      </c>
      <c r="K1022" s="211" t="str">
        <f t="shared" si="609"/>
        <v/>
      </c>
      <c r="L1022" s="211" t="str">
        <f t="shared" si="638"/>
        <v>Inventory</v>
      </c>
      <c r="M1022" s="211" t="str">
        <f t="shared" si="610"/>
        <v>NO</v>
      </c>
      <c r="N1022" s="211" t="str">
        <f t="shared" si="611"/>
        <v>Product</v>
      </c>
      <c r="O1022" s="211" t="str">
        <f t="shared" si="612"/>
        <v>Panel</v>
      </c>
      <c r="P1022" s="211" t="str">
        <f t="shared" si="613"/>
        <v>One Time</v>
      </c>
      <c r="Q1022" s="349">
        <v>43930</v>
      </c>
      <c r="R1022" s="349"/>
      <c r="S1022" s="211" t="str">
        <f t="shared" si="614"/>
        <v>YES</v>
      </c>
      <c r="T1022" s="211" t="str">
        <f t="shared" si="615"/>
        <v>NO</v>
      </c>
      <c r="U1022" s="211" t="str">
        <f t="shared" si="616"/>
        <v>NO</v>
      </c>
      <c r="V1022" s="211" t="str">
        <f t="shared" si="617"/>
        <v>NO</v>
      </c>
      <c r="W1022" s="211" t="str">
        <f t="shared" si="618"/>
        <v>NO</v>
      </c>
      <c r="X1022" s="211">
        <v>0</v>
      </c>
      <c r="Y1022" s="211" t="s">
        <v>3277</v>
      </c>
      <c r="Z1022" s="211" t="s">
        <v>3275</v>
      </c>
      <c r="AA1022" s="211" t="s">
        <v>3319</v>
      </c>
      <c r="AB1022" s="211" t="s">
        <v>3286</v>
      </c>
      <c r="AC1022" s="211" t="s">
        <v>3286</v>
      </c>
      <c r="AD1022" s="211" t="s">
        <v>3320</v>
      </c>
      <c r="AE1022" s="211" t="str">
        <f t="shared" si="619"/>
        <v>EVSNL</v>
      </c>
      <c r="AF1022" s="211" t="str">
        <f t="shared" si="620"/>
        <v/>
      </c>
      <c r="AG1022" s="211" t="str">
        <f t="shared" si="621"/>
        <v/>
      </c>
      <c r="AH1022" s="211" t="str">
        <f t="shared" si="641"/>
        <v/>
      </c>
      <c r="AI1022" s="211" t="str">
        <f t="shared" si="622"/>
        <v/>
      </c>
      <c r="AJ1022" s="211" t="str">
        <f t="shared" si="623"/>
        <v/>
      </c>
      <c r="AK1022" s="211" t="str">
        <f t="shared" si="624"/>
        <v/>
      </c>
      <c r="AL1022" s="211" t="str">
        <f t="shared" si="625"/>
        <v/>
      </c>
      <c r="AM1022" s="211" t="str">
        <f t="shared" si="626"/>
        <v/>
      </c>
      <c r="AN1022" s="211" t="str">
        <f t="shared" si="627"/>
        <v>No</v>
      </c>
      <c r="AO1022" s="211" t="str">
        <f t="shared" si="628"/>
        <v>Yes</v>
      </c>
      <c r="AP1022" s="211" t="str">
        <f t="shared" si="629"/>
        <v>No</v>
      </c>
      <c r="AQ1022" s="211" t="str">
        <f t="shared" si="630"/>
        <v/>
      </c>
      <c r="AR1022" s="211" t="str">
        <f t="shared" si="631"/>
        <v/>
      </c>
      <c r="AS1022" s="211" t="str">
        <f t="shared" si="632"/>
        <v/>
      </c>
      <c r="AT1022" s="211" t="str">
        <f t="shared" si="633"/>
        <v/>
      </c>
      <c r="AU1022" s="211" t="str">
        <f t="shared" si="634"/>
        <v/>
      </c>
      <c r="AV1022" s="211" t="str">
        <f t="shared" si="635"/>
        <v/>
      </c>
      <c r="AW1022" s="211" t="str">
        <f t="shared" si="636"/>
        <v/>
      </c>
      <c r="AX1022" s="211" t="str">
        <f t="shared" si="639"/>
        <v>NO</v>
      </c>
      <c r="AY1022" s="125" t="str">
        <f t="shared" si="640"/>
        <v/>
      </c>
    </row>
    <row r="1023" spans="1:51" s="211" customFormat="1" x14ac:dyDescent="0.25">
      <c r="A1023" s="211" t="s">
        <v>2973</v>
      </c>
      <c r="B1023" s="211" t="s">
        <v>2973</v>
      </c>
      <c r="C1023" s="211" t="str">
        <f t="shared" si="602"/>
        <v>EVS Enhanced Voice System WiFi Release 9</v>
      </c>
      <c r="D1023" s="211" t="str">
        <f t="shared" si="603"/>
        <v>EVS Enhanced Voice System WiFi Version 9</v>
      </c>
      <c r="E1023" s="211" t="str">
        <f t="shared" si="604"/>
        <v/>
      </c>
      <c r="F1023" s="211" t="str">
        <f t="shared" si="605"/>
        <v>EVS Enhanced Voice System WiFi Release 9</v>
      </c>
      <c r="G1023" s="211" t="str">
        <f t="shared" si="606"/>
        <v>EVS Enhanced Voice System WiFi Version 9</v>
      </c>
      <c r="H1023" s="211" t="str">
        <f t="shared" si="607"/>
        <v>EVS Enhanced Voice System WiFi Release 9</v>
      </c>
      <c r="I1023" s="211" t="str">
        <f t="shared" si="637"/>
        <v>EVS Enhanced Voice System WiFi Version 9</v>
      </c>
      <c r="J1023" s="211" t="str">
        <f t="shared" si="608"/>
        <v/>
      </c>
      <c r="K1023" s="211" t="str">
        <f t="shared" si="609"/>
        <v/>
      </c>
      <c r="L1023" s="211" t="str">
        <f t="shared" si="638"/>
        <v>Inventory</v>
      </c>
      <c r="M1023" s="211" t="str">
        <f t="shared" si="610"/>
        <v>NO</v>
      </c>
      <c r="N1023" s="211" t="str">
        <f t="shared" si="611"/>
        <v>Product</v>
      </c>
      <c r="O1023" s="211" t="str">
        <f t="shared" si="612"/>
        <v>Panel</v>
      </c>
      <c r="P1023" s="211" t="str">
        <f t="shared" si="613"/>
        <v>One Time</v>
      </c>
      <c r="Q1023" s="349">
        <v>43930</v>
      </c>
      <c r="R1023" s="349"/>
      <c r="S1023" s="211" t="str">
        <f t="shared" si="614"/>
        <v>YES</v>
      </c>
      <c r="T1023" s="211" t="str">
        <f t="shared" si="615"/>
        <v>NO</v>
      </c>
      <c r="U1023" s="211" t="str">
        <f t="shared" si="616"/>
        <v>NO</v>
      </c>
      <c r="V1023" s="211" t="str">
        <f t="shared" si="617"/>
        <v>NO</v>
      </c>
      <c r="W1023" s="211" t="str">
        <f t="shared" si="618"/>
        <v>NO</v>
      </c>
      <c r="X1023" s="211">
        <v>0</v>
      </c>
      <c r="Y1023" s="211" t="s">
        <v>3277</v>
      </c>
      <c r="Z1023" s="211" t="s">
        <v>3275</v>
      </c>
      <c r="AA1023" s="211" t="s">
        <v>3319</v>
      </c>
      <c r="AB1023" s="211" t="s">
        <v>3286</v>
      </c>
      <c r="AC1023" s="211" t="s">
        <v>3286</v>
      </c>
      <c r="AD1023" s="211" t="s">
        <v>3320</v>
      </c>
      <c r="AE1023" s="211" t="str">
        <f t="shared" si="619"/>
        <v>EVSNL</v>
      </c>
      <c r="AF1023" s="211" t="str">
        <f t="shared" si="620"/>
        <v/>
      </c>
      <c r="AG1023" s="211" t="str">
        <f t="shared" si="621"/>
        <v/>
      </c>
      <c r="AH1023" s="211" t="str">
        <f t="shared" si="641"/>
        <v/>
      </c>
      <c r="AI1023" s="211" t="str">
        <f t="shared" si="622"/>
        <v/>
      </c>
      <c r="AJ1023" s="211" t="str">
        <f t="shared" si="623"/>
        <v/>
      </c>
      <c r="AK1023" s="211" t="str">
        <f t="shared" si="624"/>
        <v/>
      </c>
      <c r="AL1023" s="211" t="str">
        <f t="shared" si="625"/>
        <v/>
      </c>
      <c r="AM1023" s="211" t="str">
        <f t="shared" si="626"/>
        <v/>
      </c>
      <c r="AN1023" s="211" t="str">
        <f t="shared" si="627"/>
        <v>No</v>
      </c>
      <c r="AO1023" s="211" t="str">
        <f t="shared" si="628"/>
        <v>Yes</v>
      </c>
      <c r="AP1023" s="211" t="str">
        <f t="shared" si="629"/>
        <v>No</v>
      </c>
      <c r="AQ1023" s="211" t="str">
        <f t="shared" si="630"/>
        <v/>
      </c>
      <c r="AR1023" s="211" t="str">
        <f t="shared" si="631"/>
        <v/>
      </c>
      <c r="AS1023" s="211" t="str">
        <f t="shared" si="632"/>
        <v/>
      </c>
      <c r="AT1023" s="211" t="str">
        <f t="shared" si="633"/>
        <v/>
      </c>
      <c r="AU1023" s="211" t="str">
        <f t="shared" si="634"/>
        <v/>
      </c>
      <c r="AV1023" s="211" t="str">
        <f t="shared" si="635"/>
        <v/>
      </c>
      <c r="AW1023" s="211" t="str">
        <f t="shared" si="636"/>
        <v/>
      </c>
      <c r="AX1023" s="211" t="str">
        <f t="shared" si="639"/>
        <v>NO</v>
      </c>
      <c r="AY1023" s="125" t="str">
        <f t="shared" si="640"/>
        <v/>
      </c>
    </row>
    <row r="1024" spans="1:51" s="211" customFormat="1" x14ac:dyDescent="0.25">
      <c r="A1024" s="211" t="s">
        <v>2975</v>
      </c>
      <c r="B1024" s="211" t="s">
        <v>2975</v>
      </c>
      <c r="C1024" s="211" t="str">
        <f t="shared" si="602"/>
        <v>EVS Enhanced Voice System WiFi Release 10</v>
      </c>
      <c r="D1024" s="211" t="str">
        <f t="shared" si="603"/>
        <v>EVS Enhanced Voice System WiFi Version 10</v>
      </c>
      <c r="E1024" s="211" t="str">
        <f t="shared" si="604"/>
        <v/>
      </c>
      <c r="F1024" s="211" t="str">
        <f t="shared" si="605"/>
        <v>EVS Enhanced Voice System WiFi Release 10</v>
      </c>
      <c r="G1024" s="211" t="str">
        <f t="shared" si="606"/>
        <v>EVS Enhanced Voice System WiFi Version 10</v>
      </c>
      <c r="H1024" s="211" t="str">
        <f t="shared" si="607"/>
        <v>EVS Enhanced Voice System WiFi Release 10</v>
      </c>
      <c r="I1024" s="211" t="str">
        <f t="shared" si="637"/>
        <v>EVS Enhanced Voice System WiFi Version 10</v>
      </c>
      <c r="J1024" s="211" t="str">
        <f t="shared" si="608"/>
        <v/>
      </c>
      <c r="K1024" s="211" t="str">
        <f t="shared" si="609"/>
        <v/>
      </c>
      <c r="L1024" s="211" t="str">
        <f t="shared" si="638"/>
        <v>Inventory</v>
      </c>
      <c r="M1024" s="211" t="str">
        <f t="shared" si="610"/>
        <v>NO</v>
      </c>
      <c r="N1024" s="211" t="str">
        <f t="shared" si="611"/>
        <v>Product</v>
      </c>
      <c r="O1024" s="211" t="str">
        <f t="shared" si="612"/>
        <v>Panel</v>
      </c>
      <c r="P1024" s="211" t="str">
        <f t="shared" si="613"/>
        <v>One Time</v>
      </c>
      <c r="Q1024" s="349">
        <v>43930</v>
      </c>
      <c r="R1024" s="349"/>
      <c r="S1024" s="211" t="str">
        <f t="shared" si="614"/>
        <v>YES</v>
      </c>
      <c r="T1024" s="211" t="str">
        <f t="shared" si="615"/>
        <v>NO</v>
      </c>
      <c r="U1024" s="211" t="str">
        <f t="shared" si="616"/>
        <v>NO</v>
      </c>
      <c r="V1024" s="211" t="str">
        <f t="shared" si="617"/>
        <v>NO</v>
      </c>
      <c r="W1024" s="211" t="str">
        <f t="shared" si="618"/>
        <v>NO</v>
      </c>
      <c r="X1024" s="211">
        <v>0</v>
      </c>
      <c r="Y1024" s="211" t="s">
        <v>3277</v>
      </c>
      <c r="Z1024" s="211" t="s">
        <v>3275</v>
      </c>
      <c r="AA1024" s="211" t="s">
        <v>3319</v>
      </c>
      <c r="AB1024" s="211" t="s">
        <v>3286</v>
      </c>
      <c r="AC1024" s="211" t="s">
        <v>3286</v>
      </c>
      <c r="AD1024" s="211" t="s">
        <v>3320</v>
      </c>
      <c r="AE1024" s="211" t="str">
        <f t="shared" si="619"/>
        <v>EVSNL</v>
      </c>
      <c r="AF1024" s="211" t="str">
        <f t="shared" si="620"/>
        <v/>
      </c>
      <c r="AG1024" s="211" t="str">
        <f t="shared" si="621"/>
        <v/>
      </c>
      <c r="AH1024" s="211" t="str">
        <f t="shared" si="641"/>
        <v/>
      </c>
      <c r="AI1024" s="211" t="str">
        <f t="shared" si="622"/>
        <v/>
      </c>
      <c r="AJ1024" s="211" t="str">
        <f t="shared" si="623"/>
        <v/>
      </c>
      <c r="AK1024" s="211" t="str">
        <f t="shared" si="624"/>
        <v/>
      </c>
      <c r="AL1024" s="211" t="str">
        <f t="shared" si="625"/>
        <v/>
      </c>
      <c r="AM1024" s="211" t="str">
        <f t="shared" si="626"/>
        <v/>
      </c>
      <c r="AN1024" s="211" t="str">
        <f t="shared" si="627"/>
        <v>No</v>
      </c>
      <c r="AO1024" s="211" t="str">
        <f t="shared" si="628"/>
        <v>Yes</v>
      </c>
      <c r="AP1024" s="211" t="str">
        <f t="shared" si="629"/>
        <v>No</v>
      </c>
      <c r="AQ1024" s="211" t="str">
        <f t="shared" si="630"/>
        <v/>
      </c>
      <c r="AR1024" s="211" t="str">
        <f t="shared" si="631"/>
        <v/>
      </c>
      <c r="AS1024" s="211" t="str">
        <f t="shared" si="632"/>
        <v/>
      </c>
      <c r="AT1024" s="211" t="str">
        <f t="shared" si="633"/>
        <v/>
      </c>
      <c r="AU1024" s="211" t="str">
        <f t="shared" si="634"/>
        <v/>
      </c>
      <c r="AV1024" s="211" t="str">
        <f t="shared" si="635"/>
        <v/>
      </c>
      <c r="AW1024" s="211" t="str">
        <f t="shared" si="636"/>
        <v/>
      </c>
      <c r="AX1024" s="211" t="str">
        <f t="shared" si="639"/>
        <v>NO</v>
      </c>
      <c r="AY1024" s="125" t="str">
        <f t="shared" si="640"/>
        <v/>
      </c>
    </row>
    <row r="1025" spans="1:51" s="211" customFormat="1" x14ac:dyDescent="0.25">
      <c r="A1025" s="211" t="s">
        <v>2977</v>
      </c>
      <c r="B1025" s="211" t="s">
        <v>2977</v>
      </c>
      <c r="C1025" s="211" t="str">
        <f t="shared" ref="C1025:C1064" si="642">VLOOKUP($A1025,masterdata,3,0)</f>
        <v>EVS SNL WiFi Release 9</v>
      </c>
      <c r="D1025" s="211" t="str">
        <f t="shared" ref="D1025:D1064" si="643">VLOOKUP($A1025,masterdata,4,0)</f>
        <v>EVS SNL WiFi Version 9</v>
      </c>
      <c r="E1025" s="211" t="str">
        <f t="shared" ref="E1025:E1064" si="644">IF(VLOOKUP($A1025,masterdata,27,0)=0,"",VLOOKUP($A1025,masterdata,27,0))</f>
        <v/>
      </c>
      <c r="F1025" s="211" t="str">
        <f t="shared" ref="F1025:F1064" si="645">VLOOKUP($A1025,masterdata,12,0)</f>
        <v>EVS SNL WiFi Release 9</v>
      </c>
      <c r="G1025" s="211" t="str">
        <f t="shared" ref="G1025:G1064" si="646">VLOOKUP($A1025,masterdata,13,0)</f>
        <v>EVS SNL WiFi Version 9</v>
      </c>
      <c r="H1025" s="211" t="str">
        <f t="shared" ref="H1025:H1064" si="647">VLOOKUP($A1025,masterdata,3,0)</f>
        <v>EVS SNL WiFi Release 9</v>
      </c>
      <c r="I1025" s="211" t="str">
        <f t="shared" si="637"/>
        <v>EVS SNL WiFi Version 9</v>
      </c>
      <c r="J1025" s="211" t="str">
        <f t="shared" ref="J1025:J1064" si="648">IF(VLOOKUP($A1025,masterdata,28,0)=0,"",VLOOKUP($A1025,masterdata,28,0))</f>
        <v/>
      </c>
      <c r="K1025" s="211" t="str">
        <f t="shared" ref="K1025:K1064" si="649">IF(VLOOKUP($A1025,masterdata,26,0)=0,"",VLOOKUP($A1025,masterdata,26,0))</f>
        <v/>
      </c>
      <c r="L1025" s="211" t="str">
        <f t="shared" si="638"/>
        <v>Inventory</v>
      </c>
      <c r="M1025" s="211" t="str">
        <f t="shared" ref="M1025:M1077" si="650">VLOOKUP($A1025,masterdata,54,0)</f>
        <v>NO</v>
      </c>
      <c r="N1025" s="211" t="str">
        <f t="shared" ref="N1025:N1064" si="651">VLOOKUP($A1025,masterdata,30,0)</f>
        <v>Product</v>
      </c>
      <c r="O1025" s="211" t="str">
        <f t="shared" ref="O1025:O1064" si="652">VLOOKUP($A1025,masterdata,31,0)</f>
        <v>Panel</v>
      </c>
      <c r="P1025" s="211" t="str">
        <f t="shared" ref="P1025:P1064" si="653">VLOOKUP($A1025,masterdata,16,0)</f>
        <v>One Time</v>
      </c>
      <c r="Q1025" s="349">
        <v>43930</v>
      </c>
      <c r="R1025" s="349"/>
      <c r="S1025" s="211" t="str">
        <f t="shared" ref="S1025:S1064" si="654">VLOOKUP($A1025,masterdata,21,0)</f>
        <v>YES</v>
      </c>
      <c r="T1025" s="211" t="str">
        <f t="shared" ref="T1025:T1064" si="655">VLOOKUP($A1025,masterdata,32,0)</f>
        <v>NO</v>
      </c>
      <c r="U1025" s="211" t="str">
        <f t="shared" ref="U1025:U1064" si="656">VLOOKUP($A1025,masterdata,33,0)</f>
        <v>NO</v>
      </c>
      <c r="V1025" s="211" t="str">
        <f t="shared" ref="V1025:V1064" si="657">VLOOKUP($A1025,masterdata,25,0)</f>
        <v>NO</v>
      </c>
      <c r="W1025" s="211" t="str">
        <f t="shared" ref="W1025:W1064" si="658">VLOOKUP($A1025,masterdata,20,0)</f>
        <v>NO</v>
      </c>
      <c r="X1025" s="211">
        <v>0</v>
      </c>
      <c r="Y1025" s="211" t="s">
        <v>3277</v>
      </c>
      <c r="Z1025" s="211" t="s">
        <v>3275</v>
      </c>
      <c r="AA1025" s="211" t="s">
        <v>3319</v>
      </c>
      <c r="AB1025" s="211" t="s">
        <v>3286</v>
      </c>
      <c r="AC1025" s="211" t="s">
        <v>3286</v>
      </c>
      <c r="AD1025" s="211" t="s">
        <v>3320</v>
      </c>
      <c r="AE1025" s="211" t="str">
        <f t="shared" ref="AE1025:AE1064" si="659">VLOOKUP($A1025,masterdata,18,0)</f>
        <v>EVSNL</v>
      </c>
      <c r="AF1025" s="211" t="str">
        <f t="shared" ref="AF1025:AF1064" si="660">IF(VLOOKUP($A1025,masterdata,19,0)="","",VLOOKUP($A1025,masterdata,19,0))</f>
        <v/>
      </c>
      <c r="AG1025" s="211" t="str">
        <f t="shared" ref="AG1025:AG1064" si="661">IF(VLOOKUP($A1025,masterdata,36,0)="","",VLOOKUP($A1025,masterdata,36,0))</f>
        <v/>
      </c>
      <c r="AH1025" s="211" t="str">
        <f t="shared" si="641"/>
        <v/>
      </c>
      <c r="AI1025" s="211" t="str">
        <f t="shared" ref="AI1025:AI1064" si="662">IF(VLOOKUP($A1025,masterdata,38,0)="","",VLOOKUP($A1025,masterdata,38,0))</f>
        <v/>
      </c>
      <c r="AJ1025" s="211" t="str">
        <f t="shared" ref="AJ1025:AJ1064" si="663">IF(VLOOKUP($A1025,masterdata,39,0)="","",VLOOKUP($A1025,masterdata,39,0))</f>
        <v/>
      </c>
      <c r="AK1025" s="211" t="str">
        <f t="shared" ref="AK1025:AK1064" si="664">IF(VLOOKUP($A1025,masterdata,40,0)="","",VLOOKUP($A1025,masterdata,40,0))</f>
        <v/>
      </c>
      <c r="AL1025" s="211" t="str">
        <f t="shared" ref="AL1025:AL1064" si="665">IF(VLOOKUP($A1025,masterdata,41,0)="","",VLOOKUP($A1025,masterdata,41,0))</f>
        <v/>
      </c>
      <c r="AM1025" s="211" t="str">
        <f t="shared" ref="AM1025:AM1064" si="666">IF(VLOOKUP($A1025,masterdata,43,0)="","",VLOOKUP($A1025,masterdata,43,0))</f>
        <v/>
      </c>
      <c r="AN1025" s="211" t="str">
        <f t="shared" ref="AN1025:AN1064" si="667">VLOOKUP($A1025,masterdata,44,0)</f>
        <v>No</v>
      </c>
      <c r="AO1025" s="211" t="str">
        <f t="shared" ref="AO1025:AO1064" si="668">VLOOKUP($A1025,masterdata,45,0)</f>
        <v>Yes</v>
      </c>
      <c r="AP1025" s="211" t="str">
        <f t="shared" ref="AP1025:AP1064" si="669">VLOOKUP($A1025,masterdata,46,0)</f>
        <v>No</v>
      </c>
      <c r="AQ1025" s="211" t="str">
        <f t="shared" ref="AQ1025:AQ1064" si="670">IF(VLOOKUP($A1025,masterdata,47,0)="","",VLOOKUP($A1025,masterdata,47,0))</f>
        <v/>
      </c>
      <c r="AR1025" s="211" t="str">
        <f t="shared" ref="AR1025:AR1064" si="671">IF(VLOOKUP($A1025,masterdata,48,0)="","",VLOOKUP($A1025,masterdata,48,0))</f>
        <v/>
      </c>
      <c r="AS1025" s="211" t="str">
        <f t="shared" ref="AS1025:AS1064" si="672">IF(VLOOKUP($A1025,masterdata,49,0)="","",VLOOKUP($A1025,masterdata,49,0))</f>
        <v/>
      </c>
      <c r="AT1025" s="211" t="str">
        <f t="shared" ref="AT1025:AT1064" si="673">IF(VLOOKUP($A1025,masterdata,50,0)="","",VLOOKUP($A1025,masterdata,50,0))</f>
        <v/>
      </c>
      <c r="AU1025" s="211" t="str">
        <f t="shared" ref="AU1025:AU1064" si="674">IF(VLOOKUP($A1025,masterdata,51,0)="","",VLOOKUP($A1025,masterdata,51,0))</f>
        <v/>
      </c>
      <c r="AV1025" s="211" t="str">
        <f t="shared" ref="AV1025:AV1064" si="675">IF(VLOOKUP($A1025,masterdata,52,0)="","",VLOOKUP($A1025,masterdata,52,0))</f>
        <v/>
      </c>
      <c r="AW1025" s="211" t="str">
        <f t="shared" ref="AW1025:AW1064" si="676">IF(VLOOKUP($A1025,masterdata,53,0)="","",VLOOKUP($A1025,masterdata,53,0))</f>
        <v/>
      </c>
      <c r="AX1025" s="211" t="str">
        <f t="shared" si="639"/>
        <v>NO</v>
      </c>
      <c r="AY1025" s="125" t="str">
        <f t="shared" si="640"/>
        <v/>
      </c>
    </row>
    <row r="1026" spans="1:51" s="211" customFormat="1" x14ac:dyDescent="0.25">
      <c r="A1026" s="211" t="s">
        <v>2979</v>
      </c>
      <c r="B1026" s="211" t="s">
        <v>2979</v>
      </c>
      <c r="C1026" s="211" t="str">
        <f t="shared" si="642"/>
        <v>EVS Plus WiFi Release 9</v>
      </c>
      <c r="D1026" s="211" t="str">
        <f t="shared" si="643"/>
        <v>EVS Plus WiFi Version 9</v>
      </c>
      <c r="E1026" s="211" t="str">
        <f t="shared" si="644"/>
        <v/>
      </c>
      <c r="F1026" s="211" t="str">
        <f t="shared" si="645"/>
        <v>EVS Plus WiFi Release 9</v>
      </c>
      <c r="G1026" s="211" t="str">
        <f t="shared" si="646"/>
        <v>EVS Plus WiFi Version 9</v>
      </c>
      <c r="H1026" s="211" t="str">
        <f t="shared" si="647"/>
        <v>EVS Plus WiFi Release 9</v>
      </c>
      <c r="I1026" s="211" t="str">
        <f t="shared" ref="I1026:I1077" si="677">VLOOKUP($A1026,masterdata,4,0)</f>
        <v>EVS Plus WiFi Version 9</v>
      </c>
      <c r="J1026" s="211" t="str">
        <f t="shared" si="648"/>
        <v/>
      </c>
      <c r="K1026" s="211" t="str">
        <f t="shared" si="649"/>
        <v/>
      </c>
      <c r="L1026" s="211" t="str">
        <f t="shared" ref="L1026:L1064" si="678">VLOOKUP($A1026,masterdata,29,0)</f>
        <v>Inventory</v>
      </c>
      <c r="M1026" s="211" t="str">
        <f t="shared" si="650"/>
        <v>NO</v>
      </c>
      <c r="N1026" s="211" t="str">
        <f t="shared" si="651"/>
        <v>Product</v>
      </c>
      <c r="O1026" s="211" t="str">
        <f t="shared" si="652"/>
        <v>Panel</v>
      </c>
      <c r="P1026" s="211" t="str">
        <f t="shared" si="653"/>
        <v>One Time</v>
      </c>
      <c r="Q1026" s="349">
        <v>43930</v>
      </c>
      <c r="R1026" s="349"/>
      <c r="S1026" s="211" t="str">
        <f t="shared" si="654"/>
        <v>YES</v>
      </c>
      <c r="T1026" s="211" t="str">
        <f t="shared" si="655"/>
        <v>NO</v>
      </c>
      <c r="U1026" s="211" t="str">
        <f t="shared" si="656"/>
        <v>NO</v>
      </c>
      <c r="V1026" s="211" t="str">
        <f t="shared" si="657"/>
        <v>NO</v>
      </c>
      <c r="W1026" s="211" t="str">
        <f t="shared" si="658"/>
        <v>NO</v>
      </c>
      <c r="X1026" s="211">
        <v>0</v>
      </c>
      <c r="Y1026" s="211" t="s">
        <v>3277</v>
      </c>
      <c r="Z1026" s="211" t="s">
        <v>3275</v>
      </c>
      <c r="AA1026" s="211" t="s">
        <v>3319</v>
      </c>
      <c r="AB1026" s="211" t="s">
        <v>3286</v>
      </c>
      <c r="AC1026" s="211" t="s">
        <v>3286</v>
      </c>
      <c r="AD1026" s="211" t="s">
        <v>3320</v>
      </c>
      <c r="AE1026" s="211" t="str">
        <f t="shared" si="659"/>
        <v>EVSNL</v>
      </c>
      <c r="AF1026" s="211" t="str">
        <f t="shared" si="660"/>
        <v/>
      </c>
      <c r="AG1026" s="211" t="str">
        <f t="shared" si="661"/>
        <v/>
      </c>
      <c r="AH1026" s="211" t="str">
        <f t="shared" si="641"/>
        <v/>
      </c>
      <c r="AI1026" s="211" t="str">
        <f t="shared" si="662"/>
        <v/>
      </c>
      <c r="AJ1026" s="211" t="str">
        <f t="shared" si="663"/>
        <v/>
      </c>
      <c r="AK1026" s="211" t="str">
        <f t="shared" si="664"/>
        <v/>
      </c>
      <c r="AL1026" s="211" t="str">
        <f t="shared" si="665"/>
        <v/>
      </c>
      <c r="AM1026" s="211" t="str">
        <f t="shared" si="666"/>
        <v/>
      </c>
      <c r="AN1026" s="211" t="str">
        <f t="shared" si="667"/>
        <v>No</v>
      </c>
      <c r="AO1026" s="211" t="str">
        <f t="shared" si="668"/>
        <v>Yes</v>
      </c>
      <c r="AP1026" s="211" t="str">
        <f t="shared" si="669"/>
        <v>No</v>
      </c>
      <c r="AQ1026" s="211" t="str">
        <f t="shared" si="670"/>
        <v/>
      </c>
      <c r="AR1026" s="211" t="str">
        <f t="shared" si="671"/>
        <v/>
      </c>
      <c r="AS1026" s="211" t="str">
        <f t="shared" si="672"/>
        <v/>
      </c>
      <c r="AT1026" s="211" t="str">
        <f t="shared" si="673"/>
        <v/>
      </c>
      <c r="AU1026" s="211" t="str">
        <f t="shared" si="674"/>
        <v/>
      </c>
      <c r="AV1026" s="211" t="str">
        <f t="shared" si="675"/>
        <v/>
      </c>
      <c r="AW1026" s="211" t="str">
        <f t="shared" si="676"/>
        <v/>
      </c>
      <c r="AX1026" s="211" t="str">
        <f t="shared" ref="AX1026:AX1064" si="679">IF(VLOOKUP($A1026,masterdata,24,0)="","",VLOOKUP($A1026,masterdata,24,0))</f>
        <v>NO</v>
      </c>
      <c r="AY1026" s="125" t="str">
        <f t="shared" ref="AY1026:AY1064" si="680">IF(VLOOKUP($A1026,masterdata,42,0)="","",VLOOKUP($A1026,masterdata,42,0))</f>
        <v/>
      </c>
    </row>
    <row r="1027" spans="1:51" s="211" customFormat="1" x14ac:dyDescent="0.25">
      <c r="A1027" s="211" t="s">
        <v>2981</v>
      </c>
      <c r="B1027" s="211" t="s">
        <v>2981</v>
      </c>
      <c r="C1027" s="211" t="str">
        <f t="shared" si="642"/>
        <v>EVS Plus WiFi Release 10</v>
      </c>
      <c r="D1027" s="211" t="str">
        <f t="shared" si="643"/>
        <v>EVS Plus WiFi Version 10</v>
      </c>
      <c r="E1027" s="211" t="str">
        <f t="shared" si="644"/>
        <v/>
      </c>
      <c r="F1027" s="211" t="str">
        <f t="shared" si="645"/>
        <v>EVS Plus WiFi Release 10</v>
      </c>
      <c r="G1027" s="211" t="str">
        <f t="shared" si="646"/>
        <v>EVS Plus WiFi Version 10</v>
      </c>
      <c r="H1027" s="211" t="str">
        <f t="shared" si="647"/>
        <v>EVS Plus WiFi Release 10</v>
      </c>
      <c r="I1027" s="211" t="str">
        <f t="shared" si="677"/>
        <v>EVS Plus WiFi Version 10</v>
      </c>
      <c r="J1027" s="211" t="str">
        <f t="shared" si="648"/>
        <v/>
      </c>
      <c r="K1027" s="211" t="str">
        <f t="shared" si="649"/>
        <v/>
      </c>
      <c r="L1027" s="211" t="str">
        <f t="shared" si="678"/>
        <v>Inventory</v>
      </c>
      <c r="M1027" s="211" t="str">
        <f t="shared" si="650"/>
        <v>NO</v>
      </c>
      <c r="N1027" s="211" t="str">
        <f t="shared" si="651"/>
        <v>Product</v>
      </c>
      <c r="O1027" s="211" t="str">
        <f t="shared" si="652"/>
        <v>Panel</v>
      </c>
      <c r="P1027" s="211" t="str">
        <f t="shared" si="653"/>
        <v>One Time</v>
      </c>
      <c r="Q1027" s="349">
        <v>43930</v>
      </c>
      <c r="R1027" s="349"/>
      <c r="S1027" s="211" t="str">
        <f t="shared" si="654"/>
        <v>YES</v>
      </c>
      <c r="T1027" s="211" t="str">
        <f t="shared" si="655"/>
        <v>NO</v>
      </c>
      <c r="U1027" s="211" t="str">
        <f t="shared" si="656"/>
        <v>NO</v>
      </c>
      <c r="V1027" s="211" t="str">
        <f t="shared" si="657"/>
        <v>NO</v>
      </c>
      <c r="W1027" s="211" t="str">
        <f t="shared" si="658"/>
        <v>NO</v>
      </c>
      <c r="X1027" s="211">
        <v>0</v>
      </c>
      <c r="Y1027" s="211" t="s">
        <v>3277</v>
      </c>
      <c r="Z1027" s="211" t="s">
        <v>3275</v>
      </c>
      <c r="AA1027" s="211" t="s">
        <v>3319</v>
      </c>
      <c r="AB1027" s="211" t="s">
        <v>3286</v>
      </c>
      <c r="AC1027" s="211" t="s">
        <v>3286</v>
      </c>
      <c r="AD1027" s="211" t="s">
        <v>3320</v>
      </c>
      <c r="AE1027" s="211" t="str">
        <f t="shared" si="659"/>
        <v>EVSNL</v>
      </c>
      <c r="AF1027" s="211" t="str">
        <f t="shared" si="660"/>
        <v/>
      </c>
      <c r="AG1027" s="211" t="str">
        <f t="shared" si="661"/>
        <v/>
      </c>
      <c r="AH1027" s="211" t="str">
        <f t="shared" si="641"/>
        <v/>
      </c>
      <c r="AI1027" s="211" t="str">
        <f t="shared" si="662"/>
        <v/>
      </c>
      <c r="AJ1027" s="211" t="str">
        <f t="shared" si="663"/>
        <v/>
      </c>
      <c r="AK1027" s="211" t="str">
        <f t="shared" si="664"/>
        <v/>
      </c>
      <c r="AL1027" s="211" t="str">
        <f t="shared" si="665"/>
        <v/>
      </c>
      <c r="AM1027" s="211" t="str">
        <f t="shared" si="666"/>
        <v/>
      </c>
      <c r="AN1027" s="211" t="str">
        <f t="shared" si="667"/>
        <v>No</v>
      </c>
      <c r="AO1027" s="211" t="str">
        <f t="shared" si="668"/>
        <v>Yes</v>
      </c>
      <c r="AP1027" s="211" t="str">
        <f t="shared" si="669"/>
        <v>No</v>
      </c>
      <c r="AQ1027" s="211" t="str">
        <f t="shared" si="670"/>
        <v/>
      </c>
      <c r="AR1027" s="211" t="str">
        <f t="shared" si="671"/>
        <v/>
      </c>
      <c r="AS1027" s="211" t="str">
        <f t="shared" si="672"/>
        <v/>
      </c>
      <c r="AT1027" s="211" t="str">
        <f t="shared" si="673"/>
        <v/>
      </c>
      <c r="AU1027" s="211" t="str">
        <f t="shared" si="674"/>
        <v/>
      </c>
      <c r="AV1027" s="211" t="str">
        <f t="shared" si="675"/>
        <v/>
      </c>
      <c r="AW1027" s="211" t="str">
        <f t="shared" si="676"/>
        <v/>
      </c>
      <c r="AX1027" s="211" t="str">
        <f t="shared" si="679"/>
        <v>NO</v>
      </c>
      <c r="AY1027" s="125" t="str">
        <f t="shared" si="680"/>
        <v/>
      </c>
    </row>
    <row r="1028" spans="1:51" s="211" customFormat="1" x14ac:dyDescent="0.25">
      <c r="A1028" s="211" t="s">
        <v>2394</v>
      </c>
      <c r="B1028" s="211" t="s">
        <v>2394</v>
      </c>
      <c r="C1028" s="211" t="str">
        <f t="shared" si="642"/>
        <v>Hardwire System Equipments</v>
      </c>
      <c r="D1028" s="211" t="str">
        <f t="shared" si="643"/>
        <v>Équipements système câblé</v>
      </c>
      <c r="E1028" s="211" t="str">
        <f t="shared" si="644"/>
        <v/>
      </c>
      <c r="F1028" s="211" t="str">
        <f t="shared" si="645"/>
        <v>Hardwire System Equipments</v>
      </c>
      <c r="G1028" s="211" t="str">
        <f t="shared" si="646"/>
        <v>Équipements système câblé</v>
      </c>
      <c r="H1028" s="211" t="str">
        <f t="shared" si="647"/>
        <v>Hardwire System Equipments</v>
      </c>
      <c r="I1028" s="211" t="str">
        <f t="shared" si="677"/>
        <v>Équipements système câblé</v>
      </c>
      <c r="J1028" s="211" t="str">
        <f t="shared" si="648"/>
        <v/>
      </c>
      <c r="K1028" s="211" t="str">
        <f t="shared" si="649"/>
        <v/>
      </c>
      <c r="L1028" s="211" t="str">
        <f t="shared" si="678"/>
        <v>Inventory</v>
      </c>
      <c r="M1028" s="211" t="str">
        <f t="shared" si="650"/>
        <v>NO</v>
      </c>
      <c r="N1028" s="211" t="str">
        <f t="shared" si="651"/>
        <v>Product</v>
      </c>
      <c r="O1028" s="211" t="str">
        <f t="shared" si="652"/>
        <v>Misc</v>
      </c>
      <c r="P1028" s="211" t="str">
        <f t="shared" si="653"/>
        <v>One Time</v>
      </c>
      <c r="Q1028" s="349">
        <v>43930</v>
      </c>
      <c r="R1028" s="349"/>
      <c r="S1028" s="211" t="str">
        <f t="shared" si="654"/>
        <v>YES</v>
      </c>
      <c r="T1028" s="211" t="str">
        <f t="shared" si="655"/>
        <v>NO</v>
      </c>
      <c r="U1028" s="211" t="str">
        <f t="shared" si="656"/>
        <v>NO</v>
      </c>
      <c r="V1028" s="211" t="str">
        <f t="shared" si="657"/>
        <v>NO</v>
      </c>
      <c r="W1028" s="211" t="str">
        <f t="shared" si="658"/>
        <v>NO</v>
      </c>
      <c r="X1028" s="211">
        <v>0</v>
      </c>
      <c r="Y1028" s="211" t="s">
        <v>3277</v>
      </c>
      <c r="Z1028" s="211" t="s">
        <v>3275</v>
      </c>
      <c r="AA1028" s="211" t="s">
        <v>3319</v>
      </c>
      <c r="AB1028" s="211" t="s">
        <v>3286</v>
      </c>
      <c r="AC1028" s="211" t="s">
        <v>3286</v>
      </c>
      <c r="AD1028" s="211" t="s">
        <v>3320</v>
      </c>
      <c r="AE1028" s="211">
        <f t="shared" si="659"/>
        <v>0</v>
      </c>
      <c r="AF1028" s="211" t="str">
        <f t="shared" si="660"/>
        <v>Service</v>
      </c>
      <c r="AG1028" s="211" t="str">
        <f t="shared" si="661"/>
        <v/>
      </c>
      <c r="AH1028" s="211" t="str">
        <f t="shared" si="641"/>
        <v/>
      </c>
      <c r="AI1028" s="211" t="str">
        <f t="shared" si="662"/>
        <v/>
      </c>
      <c r="AJ1028" s="211" t="str">
        <f t="shared" si="663"/>
        <v/>
      </c>
      <c r="AK1028" s="211" t="str">
        <f t="shared" si="664"/>
        <v/>
      </c>
      <c r="AL1028" s="211" t="str">
        <f t="shared" si="665"/>
        <v/>
      </c>
      <c r="AM1028" s="211" t="str">
        <f t="shared" si="666"/>
        <v/>
      </c>
      <c r="AN1028" s="211" t="str">
        <f t="shared" si="667"/>
        <v>No</v>
      </c>
      <c r="AO1028" s="211" t="str">
        <f t="shared" si="668"/>
        <v>Yes</v>
      </c>
      <c r="AP1028" s="211" t="str">
        <f t="shared" si="669"/>
        <v>No</v>
      </c>
      <c r="AQ1028" s="211" t="str">
        <f t="shared" si="670"/>
        <v/>
      </c>
      <c r="AR1028" s="211" t="str">
        <f t="shared" si="671"/>
        <v/>
      </c>
      <c r="AS1028" s="211" t="str">
        <f t="shared" si="672"/>
        <v/>
      </c>
      <c r="AT1028" s="211" t="str">
        <f t="shared" si="673"/>
        <v/>
      </c>
      <c r="AU1028" s="211" t="str">
        <f t="shared" si="674"/>
        <v/>
      </c>
      <c r="AV1028" s="211" t="str">
        <f t="shared" si="675"/>
        <v/>
      </c>
      <c r="AW1028" s="211" t="str">
        <f t="shared" si="676"/>
        <v/>
      </c>
      <c r="AX1028" s="211" t="str">
        <f t="shared" si="679"/>
        <v>NO</v>
      </c>
      <c r="AY1028" s="125" t="str">
        <f t="shared" si="680"/>
        <v/>
      </c>
    </row>
    <row r="1029" spans="1:51" s="211" customFormat="1" x14ac:dyDescent="0.25">
      <c r="A1029" s="211" t="s">
        <v>2983</v>
      </c>
      <c r="B1029" s="211" t="s">
        <v>2983</v>
      </c>
      <c r="C1029" s="211" t="str">
        <f t="shared" si="642"/>
        <v>AlarmVoice Services</v>
      </c>
      <c r="D1029" s="211" t="str">
        <f t="shared" si="643"/>
        <v>Services AlarmVoice</v>
      </c>
      <c r="E1029" s="211" t="str">
        <f t="shared" si="644"/>
        <v/>
      </c>
      <c r="F1029" s="211" t="str">
        <f t="shared" si="645"/>
        <v>AlarmVoice Services</v>
      </c>
      <c r="G1029" s="211" t="str">
        <f t="shared" si="646"/>
        <v>Services AlarmVoice</v>
      </c>
      <c r="H1029" s="211" t="str">
        <f t="shared" si="647"/>
        <v>AlarmVoice Services</v>
      </c>
      <c r="I1029" s="211" t="str">
        <f t="shared" si="677"/>
        <v>Services AlarmVoice</v>
      </c>
      <c r="J1029" s="211" t="str">
        <f t="shared" si="648"/>
        <v/>
      </c>
      <c r="K1029" s="211" t="str">
        <f t="shared" si="649"/>
        <v>HWAV</v>
      </c>
      <c r="L1029" s="211" t="str">
        <f t="shared" si="678"/>
        <v>Service</v>
      </c>
      <c r="M1029" s="211" t="str">
        <f t="shared" si="650"/>
        <v>NO</v>
      </c>
      <c r="N1029" s="211" t="str">
        <f t="shared" si="651"/>
        <v>Product</v>
      </c>
      <c r="O1029" s="211" t="str">
        <f t="shared" si="652"/>
        <v>Service</v>
      </c>
      <c r="P1029" s="211" t="str">
        <f t="shared" si="653"/>
        <v>RMR</v>
      </c>
      <c r="Q1029" s="349">
        <v>43930</v>
      </c>
      <c r="R1029" s="349"/>
      <c r="S1029" s="211" t="str">
        <f t="shared" si="654"/>
        <v>NO</v>
      </c>
      <c r="T1029" s="211" t="str">
        <f t="shared" si="655"/>
        <v>NO</v>
      </c>
      <c r="U1029" s="211" t="str">
        <f t="shared" si="656"/>
        <v>NO</v>
      </c>
      <c r="V1029" s="211" t="str">
        <f t="shared" si="657"/>
        <v>NO</v>
      </c>
      <c r="W1029" s="211" t="str">
        <f t="shared" si="658"/>
        <v>NO</v>
      </c>
      <c r="X1029" s="211">
        <v>0</v>
      </c>
      <c r="Y1029" s="211" t="s">
        <v>3277</v>
      </c>
      <c r="Z1029" s="211" t="s">
        <v>3275</v>
      </c>
      <c r="AA1029" s="211" t="s">
        <v>3319</v>
      </c>
      <c r="AB1029" s="211" t="s">
        <v>3286</v>
      </c>
      <c r="AC1029" s="211" t="s">
        <v>3286</v>
      </c>
      <c r="AD1029" s="211" t="s">
        <v>3320</v>
      </c>
      <c r="AE1029" s="211" t="str">
        <f t="shared" si="659"/>
        <v>Service</v>
      </c>
      <c r="AF1029" s="211" t="str">
        <f t="shared" si="660"/>
        <v>Service</v>
      </c>
      <c r="AG1029" s="211" t="str">
        <f t="shared" si="661"/>
        <v/>
      </c>
      <c r="AH1029" s="211" t="str">
        <f t="shared" si="641"/>
        <v/>
      </c>
      <c r="AI1029" s="211" t="str">
        <f t="shared" si="662"/>
        <v/>
      </c>
      <c r="AJ1029" s="211" t="str">
        <f t="shared" si="663"/>
        <v/>
      </c>
      <c r="AK1029" s="211" t="str">
        <f t="shared" si="664"/>
        <v/>
      </c>
      <c r="AL1029" s="211" t="str">
        <f t="shared" si="665"/>
        <v/>
      </c>
      <c r="AM1029" s="211" t="str">
        <f t="shared" si="666"/>
        <v/>
      </c>
      <c r="AN1029" s="211" t="str">
        <f t="shared" si="667"/>
        <v>No</v>
      </c>
      <c r="AO1029" s="211" t="str">
        <f t="shared" si="668"/>
        <v>Yes</v>
      </c>
      <c r="AP1029" s="211" t="str">
        <f t="shared" si="669"/>
        <v>No</v>
      </c>
      <c r="AQ1029" s="211" t="str">
        <f t="shared" si="670"/>
        <v/>
      </c>
      <c r="AR1029" s="211" t="str">
        <f t="shared" si="671"/>
        <v/>
      </c>
      <c r="AS1029" s="211" t="str">
        <f t="shared" si="672"/>
        <v/>
      </c>
      <c r="AT1029" s="211" t="str">
        <f t="shared" si="673"/>
        <v/>
      </c>
      <c r="AU1029" s="211" t="str">
        <f t="shared" si="674"/>
        <v/>
      </c>
      <c r="AV1029" s="211" t="str">
        <f t="shared" si="675"/>
        <v/>
      </c>
      <c r="AW1029" s="211" t="str">
        <f t="shared" si="676"/>
        <v/>
      </c>
      <c r="AX1029" s="211" t="str">
        <f t="shared" si="679"/>
        <v>NO</v>
      </c>
      <c r="AY1029" s="125" t="str">
        <f t="shared" si="680"/>
        <v/>
      </c>
    </row>
    <row r="1030" spans="1:51" s="211" customFormat="1" x14ac:dyDescent="0.25">
      <c r="A1030" s="211" t="s">
        <v>2984</v>
      </c>
      <c r="B1030" s="211" t="s">
        <v>2984</v>
      </c>
      <c r="C1030" s="211" t="str">
        <f t="shared" si="642"/>
        <v>CID Panel for Plus on HW System</v>
      </c>
      <c r="D1030" s="211" t="str">
        <f t="shared" si="643"/>
        <v>Panneau CID pour Plus sur système HW</v>
      </c>
      <c r="E1030" s="211" t="str">
        <f t="shared" si="644"/>
        <v/>
      </c>
      <c r="F1030" s="211" t="str">
        <f t="shared" si="645"/>
        <v>CID Panel for Plus on HW System</v>
      </c>
      <c r="G1030" s="211" t="str">
        <f t="shared" si="646"/>
        <v>Panneau CID pour Plus sur système HW</v>
      </c>
      <c r="H1030" s="211" t="str">
        <f t="shared" si="647"/>
        <v>CID Panel for Plus on HW System</v>
      </c>
      <c r="I1030" s="211" t="str">
        <f t="shared" si="677"/>
        <v>Panneau CID pour Plus sur système HW</v>
      </c>
      <c r="J1030" s="211" t="str">
        <f t="shared" si="648"/>
        <v/>
      </c>
      <c r="K1030" s="211" t="str">
        <f t="shared" si="649"/>
        <v/>
      </c>
      <c r="L1030" s="211" t="str">
        <f t="shared" si="678"/>
        <v>Inventory</v>
      </c>
      <c r="M1030" s="211" t="str">
        <f t="shared" si="650"/>
        <v>NO</v>
      </c>
      <c r="N1030" s="211" t="str">
        <f t="shared" si="651"/>
        <v>Product</v>
      </c>
      <c r="O1030" s="211" t="str">
        <f t="shared" si="652"/>
        <v>Panel</v>
      </c>
      <c r="P1030" s="211" t="str">
        <f t="shared" si="653"/>
        <v>One Time</v>
      </c>
      <c r="Q1030" s="349">
        <v>43930</v>
      </c>
      <c r="R1030" s="349"/>
      <c r="S1030" s="211" t="str">
        <f t="shared" si="654"/>
        <v>YES</v>
      </c>
      <c r="T1030" s="211" t="str">
        <f t="shared" si="655"/>
        <v>NO</v>
      </c>
      <c r="U1030" s="211" t="str">
        <f t="shared" si="656"/>
        <v>NO</v>
      </c>
      <c r="V1030" s="211" t="str">
        <f t="shared" si="657"/>
        <v>NO</v>
      </c>
      <c r="W1030" s="211" t="str">
        <f t="shared" si="658"/>
        <v>NO</v>
      </c>
      <c r="X1030" s="211">
        <v>0</v>
      </c>
      <c r="Y1030" s="211" t="s">
        <v>3277</v>
      </c>
      <c r="Z1030" s="211" t="s">
        <v>3275</v>
      </c>
      <c r="AA1030" s="211" t="s">
        <v>3319</v>
      </c>
      <c r="AB1030" s="211" t="s">
        <v>3286</v>
      </c>
      <c r="AC1030" s="211" t="s">
        <v>3286</v>
      </c>
      <c r="AD1030" s="211" t="s">
        <v>3320</v>
      </c>
      <c r="AE1030" s="211">
        <f t="shared" si="659"/>
        <v>0</v>
      </c>
      <c r="AF1030" s="211" t="str">
        <f t="shared" si="660"/>
        <v/>
      </c>
      <c r="AG1030" s="211" t="str">
        <f t="shared" si="661"/>
        <v/>
      </c>
      <c r="AH1030" s="211" t="str">
        <f t="shared" si="641"/>
        <v/>
      </c>
      <c r="AI1030" s="211" t="str">
        <f t="shared" si="662"/>
        <v/>
      </c>
      <c r="AJ1030" s="211" t="str">
        <f t="shared" si="663"/>
        <v/>
      </c>
      <c r="AK1030" s="211" t="str">
        <f t="shared" si="664"/>
        <v/>
      </c>
      <c r="AL1030" s="211" t="str">
        <f t="shared" si="665"/>
        <v/>
      </c>
      <c r="AM1030" s="211" t="str">
        <f t="shared" si="666"/>
        <v/>
      </c>
      <c r="AN1030" s="211" t="str">
        <f t="shared" si="667"/>
        <v>No</v>
      </c>
      <c r="AO1030" s="211" t="str">
        <f t="shared" si="668"/>
        <v>Yes</v>
      </c>
      <c r="AP1030" s="211" t="str">
        <f t="shared" si="669"/>
        <v>No</v>
      </c>
      <c r="AQ1030" s="211" t="str">
        <f t="shared" si="670"/>
        <v/>
      </c>
      <c r="AR1030" s="211" t="str">
        <f t="shared" si="671"/>
        <v/>
      </c>
      <c r="AS1030" s="211" t="str">
        <f t="shared" si="672"/>
        <v/>
      </c>
      <c r="AT1030" s="211" t="str">
        <f t="shared" si="673"/>
        <v/>
      </c>
      <c r="AU1030" s="211" t="str">
        <f t="shared" si="674"/>
        <v/>
      </c>
      <c r="AV1030" s="211" t="str">
        <f t="shared" si="675"/>
        <v/>
      </c>
      <c r="AW1030" s="211" t="str">
        <f t="shared" si="676"/>
        <v/>
      </c>
      <c r="AX1030" s="211" t="str">
        <f t="shared" si="679"/>
        <v>NO</v>
      </c>
      <c r="AY1030" s="125" t="str">
        <f t="shared" si="680"/>
        <v/>
      </c>
    </row>
    <row r="1031" spans="1:51" s="211" customFormat="1" x14ac:dyDescent="0.25">
      <c r="A1031" s="211" t="s">
        <v>2986</v>
      </c>
      <c r="B1031" s="211" t="s">
        <v>2986</v>
      </c>
      <c r="C1031" s="211" t="str">
        <f t="shared" si="642"/>
        <v>HWPNP</v>
      </c>
      <c r="D1031" s="211" t="str">
        <f t="shared" si="643"/>
        <v>HWPNP</v>
      </c>
      <c r="E1031" s="211" t="str">
        <f t="shared" si="644"/>
        <v/>
      </c>
      <c r="F1031" s="211" t="str">
        <f t="shared" si="645"/>
        <v>HWPNP</v>
      </c>
      <c r="G1031" s="211" t="str">
        <f t="shared" si="646"/>
        <v>HWPNP</v>
      </c>
      <c r="H1031" s="211" t="str">
        <f t="shared" si="647"/>
        <v>HWPNP</v>
      </c>
      <c r="I1031" s="211" t="str">
        <f t="shared" si="677"/>
        <v>HWPNP</v>
      </c>
      <c r="J1031" s="211" t="str">
        <f t="shared" si="648"/>
        <v/>
      </c>
      <c r="K1031" s="211" t="str">
        <f t="shared" si="649"/>
        <v/>
      </c>
      <c r="L1031" s="211" t="str">
        <f t="shared" si="678"/>
        <v>Inventory</v>
      </c>
      <c r="M1031" s="211" t="str">
        <f t="shared" si="650"/>
        <v>NO</v>
      </c>
      <c r="N1031" s="211" t="str">
        <f t="shared" si="651"/>
        <v>Product</v>
      </c>
      <c r="O1031" s="211" t="str">
        <f t="shared" si="652"/>
        <v>Panel</v>
      </c>
      <c r="P1031" s="211" t="str">
        <f t="shared" si="653"/>
        <v>One Time</v>
      </c>
      <c r="Q1031" s="349">
        <v>43930</v>
      </c>
      <c r="R1031" s="349"/>
      <c r="S1031" s="211" t="str">
        <f t="shared" si="654"/>
        <v>YES</v>
      </c>
      <c r="T1031" s="211" t="str">
        <f t="shared" si="655"/>
        <v>NO</v>
      </c>
      <c r="U1031" s="211" t="str">
        <f t="shared" si="656"/>
        <v>NO</v>
      </c>
      <c r="V1031" s="211" t="str">
        <f t="shared" si="657"/>
        <v>NO</v>
      </c>
      <c r="W1031" s="211" t="str">
        <f t="shared" si="658"/>
        <v>NO</v>
      </c>
      <c r="X1031" s="211">
        <v>0</v>
      </c>
      <c r="Y1031" s="211" t="s">
        <v>3277</v>
      </c>
      <c r="Z1031" s="211" t="s">
        <v>3275</v>
      </c>
      <c r="AA1031" s="211" t="s">
        <v>3319</v>
      </c>
      <c r="AB1031" s="211" t="s">
        <v>3286</v>
      </c>
      <c r="AC1031" s="211" t="s">
        <v>3286</v>
      </c>
      <c r="AD1031" s="211" t="s">
        <v>3320</v>
      </c>
      <c r="AE1031" s="211">
        <f t="shared" si="659"/>
        <v>0</v>
      </c>
      <c r="AF1031" s="211" t="str">
        <f t="shared" si="660"/>
        <v/>
      </c>
      <c r="AG1031" s="211" t="str">
        <f t="shared" si="661"/>
        <v/>
      </c>
      <c r="AH1031" s="211" t="str">
        <f t="shared" si="641"/>
        <v/>
      </c>
      <c r="AI1031" s="211" t="str">
        <f t="shared" si="662"/>
        <v/>
      </c>
      <c r="AJ1031" s="211" t="str">
        <f t="shared" si="663"/>
        <v/>
      </c>
      <c r="AK1031" s="211" t="str">
        <f t="shared" si="664"/>
        <v/>
      </c>
      <c r="AL1031" s="211" t="str">
        <f t="shared" si="665"/>
        <v/>
      </c>
      <c r="AM1031" s="211" t="str">
        <f t="shared" si="666"/>
        <v/>
      </c>
      <c r="AN1031" s="211" t="str">
        <f t="shared" si="667"/>
        <v>No</v>
      </c>
      <c r="AO1031" s="211" t="str">
        <f t="shared" si="668"/>
        <v>Yes</v>
      </c>
      <c r="AP1031" s="211" t="str">
        <f t="shared" si="669"/>
        <v>No</v>
      </c>
      <c r="AQ1031" s="211" t="str">
        <f t="shared" si="670"/>
        <v/>
      </c>
      <c r="AR1031" s="211" t="str">
        <f t="shared" si="671"/>
        <v/>
      </c>
      <c r="AS1031" s="211" t="str">
        <f t="shared" si="672"/>
        <v/>
      </c>
      <c r="AT1031" s="211" t="str">
        <f t="shared" si="673"/>
        <v/>
      </c>
      <c r="AU1031" s="211" t="str">
        <f t="shared" si="674"/>
        <v/>
      </c>
      <c r="AV1031" s="211" t="str">
        <f t="shared" si="675"/>
        <v/>
      </c>
      <c r="AW1031" s="211" t="str">
        <f t="shared" si="676"/>
        <v/>
      </c>
      <c r="AX1031" s="211" t="str">
        <f t="shared" si="679"/>
        <v>NO</v>
      </c>
      <c r="AY1031" s="125" t="str">
        <f t="shared" si="680"/>
        <v/>
      </c>
    </row>
    <row r="1032" spans="1:51" s="211" customFormat="1" x14ac:dyDescent="0.25">
      <c r="A1032" s="211" t="s">
        <v>2987</v>
      </c>
      <c r="B1032" s="211" t="s">
        <v>2987</v>
      </c>
      <c r="C1032" s="211" t="str">
        <f t="shared" si="642"/>
        <v>Libris serial number Panel Name</v>
      </c>
      <c r="D1032" s="211" t="str">
        <f t="shared" si="643"/>
        <v>Numéro de série Libris Nom du panneau</v>
      </c>
      <c r="E1032" s="211" t="str">
        <f t="shared" si="644"/>
        <v/>
      </c>
      <c r="F1032" s="211" t="str">
        <f t="shared" si="645"/>
        <v>Libris serial number Panel Name</v>
      </c>
      <c r="G1032" s="211" t="str">
        <f t="shared" si="646"/>
        <v>Numéro de série Libris Nom du panneau</v>
      </c>
      <c r="H1032" s="211" t="str">
        <f t="shared" si="647"/>
        <v>Libris serial number Panel Name</v>
      </c>
      <c r="I1032" s="211" t="str">
        <f t="shared" si="677"/>
        <v>Numéro de série Libris Nom du panneau</v>
      </c>
      <c r="J1032" s="211" t="str">
        <f t="shared" si="648"/>
        <v/>
      </c>
      <c r="K1032" s="211" t="str">
        <f t="shared" si="649"/>
        <v/>
      </c>
      <c r="L1032" s="211" t="str">
        <f t="shared" si="678"/>
        <v>Inventory</v>
      </c>
      <c r="M1032" s="211" t="str">
        <f t="shared" si="650"/>
        <v>NO</v>
      </c>
      <c r="N1032" s="211" t="str">
        <f t="shared" si="651"/>
        <v>Product</v>
      </c>
      <c r="O1032" s="211" t="str">
        <f t="shared" si="652"/>
        <v>Misc</v>
      </c>
      <c r="P1032" s="211" t="str">
        <f t="shared" si="653"/>
        <v>One Time</v>
      </c>
      <c r="Q1032" s="349">
        <v>43930</v>
      </c>
      <c r="R1032" s="349"/>
      <c r="S1032" s="211" t="str">
        <f t="shared" si="654"/>
        <v>YES</v>
      </c>
      <c r="T1032" s="211" t="str">
        <f t="shared" si="655"/>
        <v>NO</v>
      </c>
      <c r="U1032" s="211" t="str">
        <f t="shared" si="656"/>
        <v>NO</v>
      </c>
      <c r="V1032" s="211" t="str">
        <f t="shared" si="657"/>
        <v>NO</v>
      </c>
      <c r="W1032" s="211" t="str">
        <f t="shared" si="658"/>
        <v>NO</v>
      </c>
      <c r="X1032" s="211">
        <v>0</v>
      </c>
      <c r="Y1032" s="211" t="s">
        <v>3277</v>
      </c>
      <c r="Z1032" s="211" t="s">
        <v>3275</v>
      </c>
      <c r="AA1032" s="211" t="s">
        <v>3319</v>
      </c>
      <c r="AB1032" s="211" t="s">
        <v>3286</v>
      </c>
      <c r="AC1032" s="211" t="s">
        <v>3286</v>
      </c>
      <c r="AD1032" s="211" t="s">
        <v>3320</v>
      </c>
      <c r="AE1032" s="211">
        <f t="shared" si="659"/>
        <v>0</v>
      </c>
      <c r="AF1032" s="211" t="str">
        <f t="shared" si="660"/>
        <v/>
      </c>
      <c r="AG1032" s="211" t="str">
        <f t="shared" si="661"/>
        <v/>
      </c>
      <c r="AH1032" s="211" t="str">
        <f t="shared" si="641"/>
        <v/>
      </c>
      <c r="AI1032" s="211" t="str">
        <f t="shared" si="662"/>
        <v/>
      </c>
      <c r="AJ1032" s="211" t="str">
        <f t="shared" si="663"/>
        <v/>
      </c>
      <c r="AK1032" s="211" t="str">
        <f t="shared" si="664"/>
        <v/>
      </c>
      <c r="AL1032" s="211" t="str">
        <f t="shared" si="665"/>
        <v/>
      </c>
      <c r="AM1032" s="211" t="str">
        <f t="shared" si="666"/>
        <v/>
      </c>
      <c r="AN1032" s="211" t="str">
        <f t="shared" si="667"/>
        <v>No</v>
      </c>
      <c r="AO1032" s="211" t="str">
        <f t="shared" si="668"/>
        <v>Yes</v>
      </c>
      <c r="AP1032" s="211" t="str">
        <f t="shared" si="669"/>
        <v>No</v>
      </c>
      <c r="AQ1032" s="211" t="str">
        <f t="shared" si="670"/>
        <v/>
      </c>
      <c r="AR1032" s="211" t="str">
        <f t="shared" si="671"/>
        <v/>
      </c>
      <c r="AS1032" s="211" t="str">
        <f t="shared" si="672"/>
        <v/>
      </c>
      <c r="AT1032" s="211" t="str">
        <f t="shared" si="673"/>
        <v/>
      </c>
      <c r="AU1032" s="211" t="str">
        <f t="shared" si="674"/>
        <v/>
      </c>
      <c r="AV1032" s="211" t="str">
        <f t="shared" si="675"/>
        <v/>
      </c>
      <c r="AW1032" s="211" t="str">
        <f t="shared" si="676"/>
        <v/>
      </c>
      <c r="AX1032" s="211" t="str">
        <f t="shared" si="679"/>
        <v>NO</v>
      </c>
      <c r="AY1032" s="125" t="str">
        <f t="shared" si="680"/>
        <v/>
      </c>
    </row>
    <row r="1033" spans="1:51" s="211" customFormat="1" x14ac:dyDescent="0.25">
      <c r="A1033" s="211" t="s">
        <v>2989</v>
      </c>
      <c r="B1033" s="211" t="s">
        <v>2989</v>
      </c>
      <c r="C1033" s="211" t="str">
        <f t="shared" si="642"/>
        <v>DSC Panel</v>
      </c>
      <c r="D1033" s="211" t="str">
        <f t="shared" si="643"/>
        <v>Panneau DSC</v>
      </c>
      <c r="E1033" s="211" t="str">
        <f t="shared" si="644"/>
        <v/>
      </c>
      <c r="F1033" s="211" t="str">
        <f t="shared" si="645"/>
        <v>DSC Panel</v>
      </c>
      <c r="G1033" s="211" t="str">
        <f t="shared" si="646"/>
        <v>Panneau DSC</v>
      </c>
      <c r="H1033" s="211" t="str">
        <f t="shared" si="647"/>
        <v>DSC Panel</v>
      </c>
      <c r="I1033" s="211" t="str">
        <f t="shared" si="677"/>
        <v>Panneau DSC</v>
      </c>
      <c r="J1033" s="211" t="str">
        <f t="shared" si="648"/>
        <v/>
      </c>
      <c r="K1033" s="211" t="str">
        <f t="shared" si="649"/>
        <v/>
      </c>
      <c r="L1033" s="211" t="str">
        <f t="shared" si="678"/>
        <v>Inventory</v>
      </c>
      <c r="M1033" s="211" t="str">
        <f t="shared" si="650"/>
        <v>NO</v>
      </c>
      <c r="N1033" s="211" t="str">
        <f t="shared" si="651"/>
        <v>Product</v>
      </c>
      <c r="O1033" s="211" t="str">
        <f t="shared" si="652"/>
        <v>Panel</v>
      </c>
      <c r="P1033" s="211" t="str">
        <f t="shared" si="653"/>
        <v>One Time</v>
      </c>
      <c r="Q1033" s="349">
        <v>43930</v>
      </c>
      <c r="R1033" s="349"/>
      <c r="S1033" s="211" t="str">
        <f t="shared" si="654"/>
        <v>YES</v>
      </c>
      <c r="T1033" s="211" t="str">
        <f t="shared" si="655"/>
        <v>NO</v>
      </c>
      <c r="U1033" s="211" t="str">
        <f t="shared" si="656"/>
        <v>NO</v>
      </c>
      <c r="V1033" s="211" t="str">
        <f t="shared" si="657"/>
        <v>NO</v>
      </c>
      <c r="W1033" s="211" t="str">
        <f t="shared" si="658"/>
        <v>NO</v>
      </c>
      <c r="X1033" s="211">
        <v>0</v>
      </c>
      <c r="Y1033" s="211" t="s">
        <v>3277</v>
      </c>
      <c r="Z1033" s="211" t="s">
        <v>3275</v>
      </c>
      <c r="AA1033" s="211" t="s">
        <v>3319</v>
      </c>
      <c r="AB1033" s="211" t="s">
        <v>3286</v>
      </c>
      <c r="AC1033" s="211" t="s">
        <v>3286</v>
      </c>
      <c r="AD1033" s="211" t="s">
        <v>3320</v>
      </c>
      <c r="AE1033" s="211">
        <f t="shared" si="659"/>
        <v>0</v>
      </c>
      <c r="AF1033" s="211" t="str">
        <f t="shared" si="660"/>
        <v/>
      </c>
      <c r="AG1033" s="211" t="str">
        <f t="shared" si="661"/>
        <v/>
      </c>
      <c r="AH1033" s="211" t="str">
        <f t="shared" si="641"/>
        <v/>
      </c>
      <c r="AI1033" s="211" t="str">
        <f t="shared" si="662"/>
        <v/>
      </c>
      <c r="AJ1033" s="211" t="str">
        <f t="shared" si="663"/>
        <v/>
      </c>
      <c r="AK1033" s="211" t="str">
        <f t="shared" si="664"/>
        <v/>
      </c>
      <c r="AL1033" s="211" t="str">
        <f t="shared" si="665"/>
        <v/>
      </c>
      <c r="AM1033" s="211" t="str">
        <f t="shared" si="666"/>
        <v/>
      </c>
      <c r="AN1033" s="211" t="str">
        <f t="shared" si="667"/>
        <v>No</v>
      </c>
      <c r="AO1033" s="211" t="str">
        <f t="shared" si="668"/>
        <v>Yes</v>
      </c>
      <c r="AP1033" s="211" t="str">
        <f t="shared" si="669"/>
        <v>No</v>
      </c>
      <c r="AQ1033" s="211" t="str">
        <f t="shared" si="670"/>
        <v/>
      </c>
      <c r="AR1033" s="211" t="str">
        <f t="shared" si="671"/>
        <v/>
      </c>
      <c r="AS1033" s="211" t="str">
        <f t="shared" si="672"/>
        <v/>
      </c>
      <c r="AT1033" s="211" t="str">
        <f t="shared" si="673"/>
        <v/>
      </c>
      <c r="AU1033" s="211" t="str">
        <f t="shared" si="674"/>
        <v/>
      </c>
      <c r="AV1033" s="211" t="str">
        <f t="shared" si="675"/>
        <v/>
      </c>
      <c r="AW1033" s="211" t="str">
        <f t="shared" si="676"/>
        <v/>
      </c>
      <c r="AX1033" s="211" t="str">
        <f t="shared" si="679"/>
        <v>NO</v>
      </c>
      <c r="AY1033" s="125" t="str">
        <f t="shared" si="680"/>
        <v/>
      </c>
    </row>
    <row r="1034" spans="1:51" s="211" customFormat="1" x14ac:dyDescent="0.25">
      <c r="A1034" s="211" t="s">
        <v>2991</v>
      </c>
      <c r="B1034" s="211" t="s">
        <v>2991</v>
      </c>
      <c r="C1034" s="211" t="str">
        <f t="shared" si="642"/>
        <v>PC1616</v>
      </c>
      <c r="D1034" s="211" t="str">
        <f t="shared" si="643"/>
        <v>PC1616</v>
      </c>
      <c r="E1034" s="211" t="str">
        <f t="shared" si="644"/>
        <v/>
      </c>
      <c r="F1034" s="211" t="str">
        <f t="shared" si="645"/>
        <v>PC1616</v>
      </c>
      <c r="G1034" s="211" t="str">
        <f t="shared" si="646"/>
        <v>PC1616</v>
      </c>
      <c r="H1034" s="211" t="str">
        <f t="shared" si="647"/>
        <v>PC1616</v>
      </c>
      <c r="I1034" s="211" t="str">
        <f t="shared" si="677"/>
        <v>PC1616</v>
      </c>
      <c r="J1034" s="211" t="str">
        <f t="shared" si="648"/>
        <v/>
      </c>
      <c r="K1034" s="211" t="str">
        <f t="shared" si="649"/>
        <v/>
      </c>
      <c r="L1034" s="211" t="str">
        <f t="shared" si="678"/>
        <v>Inventory</v>
      </c>
      <c r="M1034" s="211" t="str">
        <f t="shared" si="650"/>
        <v>NO</v>
      </c>
      <c r="N1034" s="211" t="str">
        <f t="shared" si="651"/>
        <v>Product</v>
      </c>
      <c r="O1034" s="211" t="str">
        <f t="shared" si="652"/>
        <v>Panel</v>
      </c>
      <c r="P1034" s="211" t="str">
        <f t="shared" si="653"/>
        <v>One Time</v>
      </c>
      <c r="Q1034" s="349">
        <v>43930</v>
      </c>
      <c r="R1034" s="349"/>
      <c r="S1034" s="211" t="str">
        <f t="shared" si="654"/>
        <v>YES</v>
      </c>
      <c r="T1034" s="211" t="str">
        <f t="shared" si="655"/>
        <v>NO</v>
      </c>
      <c r="U1034" s="211" t="str">
        <f t="shared" si="656"/>
        <v>NO</v>
      </c>
      <c r="V1034" s="211" t="str">
        <f t="shared" si="657"/>
        <v>NO</v>
      </c>
      <c r="W1034" s="211" t="str">
        <f t="shared" si="658"/>
        <v>NO</v>
      </c>
      <c r="X1034" s="211">
        <v>0</v>
      </c>
      <c r="Y1034" s="211" t="s">
        <v>3277</v>
      </c>
      <c r="Z1034" s="211" t="s">
        <v>3275</v>
      </c>
      <c r="AA1034" s="211" t="s">
        <v>3319</v>
      </c>
      <c r="AB1034" s="211" t="s">
        <v>3286</v>
      </c>
      <c r="AC1034" s="211" t="s">
        <v>3286</v>
      </c>
      <c r="AD1034" s="211" t="s">
        <v>3320</v>
      </c>
      <c r="AE1034" s="211">
        <f t="shared" si="659"/>
        <v>0</v>
      </c>
      <c r="AF1034" s="211" t="str">
        <f t="shared" si="660"/>
        <v/>
      </c>
      <c r="AG1034" s="211" t="str">
        <f t="shared" si="661"/>
        <v/>
      </c>
      <c r="AH1034" s="211" t="str">
        <f t="shared" ref="AH1034:AH1064" si="681">IF(VLOOKUP(A1034,masterdata,37,0)="","",VLOOKUP(A1034,masterdata,37,0))</f>
        <v/>
      </c>
      <c r="AI1034" s="211" t="str">
        <f t="shared" si="662"/>
        <v/>
      </c>
      <c r="AJ1034" s="211" t="str">
        <f t="shared" si="663"/>
        <v/>
      </c>
      <c r="AK1034" s="211" t="str">
        <f t="shared" si="664"/>
        <v/>
      </c>
      <c r="AL1034" s="211" t="str">
        <f t="shared" si="665"/>
        <v/>
      </c>
      <c r="AM1034" s="211" t="str">
        <f t="shared" si="666"/>
        <v/>
      </c>
      <c r="AN1034" s="211" t="str">
        <f t="shared" si="667"/>
        <v>No</v>
      </c>
      <c r="AO1034" s="211" t="str">
        <f t="shared" si="668"/>
        <v>Yes</v>
      </c>
      <c r="AP1034" s="211" t="str">
        <f t="shared" si="669"/>
        <v>No</v>
      </c>
      <c r="AQ1034" s="211" t="str">
        <f t="shared" si="670"/>
        <v/>
      </c>
      <c r="AR1034" s="211" t="str">
        <f t="shared" si="671"/>
        <v/>
      </c>
      <c r="AS1034" s="211" t="str">
        <f t="shared" si="672"/>
        <v/>
      </c>
      <c r="AT1034" s="211" t="str">
        <f t="shared" si="673"/>
        <v/>
      </c>
      <c r="AU1034" s="211" t="str">
        <f t="shared" si="674"/>
        <v/>
      </c>
      <c r="AV1034" s="211" t="str">
        <f t="shared" si="675"/>
        <v/>
      </c>
      <c r="AW1034" s="211" t="str">
        <f t="shared" si="676"/>
        <v/>
      </c>
      <c r="AX1034" s="211" t="str">
        <f t="shared" si="679"/>
        <v>NO</v>
      </c>
      <c r="AY1034" s="125" t="str">
        <f t="shared" si="680"/>
        <v/>
      </c>
    </row>
    <row r="1035" spans="1:51" s="211" customFormat="1" x14ac:dyDescent="0.25">
      <c r="A1035" s="211" t="s">
        <v>647</v>
      </c>
      <c r="B1035" s="211" t="s">
        <v>647</v>
      </c>
      <c r="C1035" s="211" t="str">
        <f t="shared" si="642"/>
        <v>PC1832</v>
      </c>
      <c r="D1035" s="211" t="str">
        <f t="shared" si="643"/>
        <v>PC1832</v>
      </c>
      <c r="E1035" s="211" t="str">
        <f t="shared" si="644"/>
        <v/>
      </c>
      <c r="F1035" s="211" t="str">
        <f t="shared" si="645"/>
        <v>PC1832</v>
      </c>
      <c r="G1035" s="211" t="str">
        <f t="shared" si="646"/>
        <v>PC1832</v>
      </c>
      <c r="H1035" s="211" t="str">
        <f t="shared" si="647"/>
        <v>PC1832</v>
      </c>
      <c r="I1035" s="211" t="str">
        <f t="shared" si="677"/>
        <v>PC1832</v>
      </c>
      <c r="J1035" s="211" t="str">
        <f t="shared" si="648"/>
        <v/>
      </c>
      <c r="K1035" s="211" t="str">
        <f t="shared" si="649"/>
        <v/>
      </c>
      <c r="L1035" s="211" t="str">
        <f t="shared" si="678"/>
        <v>Inventory</v>
      </c>
      <c r="M1035" s="211" t="str">
        <f t="shared" si="650"/>
        <v>NO</v>
      </c>
      <c r="N1035" s="211" t="str">
        <f t="shared" si="651"/>
        <v>Product</v>
      </c>
      <c r="O1035" s="211" t="str">
        <f t="shared" si="652"/>
        <v>Panel</v>
      </c>
      <c r="P1035" s="211" t="str">
        <f t="shared" si="653"/>
        <v>One Time</v>
      </c>
      <c r="Q1035" s="349">
        <v>43930</v>
      </c>
      <c r="R1035" s="349"/>
      <c r="S1035" s="211" t="str">
        <f t="shared" si="654"/>
        <v>YES</v>
      </c>
      <c r="T1035" s="211" t="str">
        <f t="shared" si="655"/>
        <v>NO</v>
      </c>
      <c r="U1035" s="211" t="str">
        <f t="shared" si="656"/>
        <v>NO</v>
      </c>
      <c r="V1035" s="211" t="str">
        <f t="shared" si="657"/>
        <v>NO</v>
      </c>
      <c r="W1035" s="211" t="str">
        <f t="shared" si="658"/>
        <v>NO</v>
      </c>
      <c r="X1035" s="211">
        <v>0</v>
      </c>
      <c r="Y1035" s="211" t="s">
        <v>3277</v>
      </c>
      <c r="Z1035" s="211" t="s">
        <v>3275</v>
      </c>
      <c r="AA1035" s="211" t="s">
        <v>3319</v>
      </c>
      <c r="AB1035" s="211" t="s">
        <v>3286</v>
      </c>
      <c r="AC1035" s="211" t="s">
        <v>3286</v>
      </c>
      <c r="AD1035" s="211" t="s">
        <v>3320</v>
      </c>
      <c r="AE1035" s="211">
        <f t="shared" si="659"/>
        <v>0</v>
      </c>
      <c r="AF1035" s="211" t="str">
        <f t="shared" si="660"/>
        <v/>
      </c>
      <c r="AG1035" s="211" t="str">
        <f t="shared" si="661"/>
        <v/>
      </c>
      <c r="AH1035" s="211" t="str">
        <f t="shared" si="681"/>
        <v/>
      </c>
      <c r="AI1035" s="211" t="str">
        <f t="shared" si="662"/>
        <v/>
      </c>
      <c r="AJ1035" s="211" t="str">
        <f t="shared" si="663"/>
        <v/>
      </c>
      <c r="AK1035" s="211" t="str">
        <f t="shared" si="664"/>
        <v/>
      </c>
      <c r="AL1035" s="211" t="str">
        <f t="shared" si="665"/>
        <v/>
      </c>
      <c r="AM1035" s="211" t="str">
        <f t="shared" si="666"/>
        <v/>
      </c>
      <c r="AN1035" s="211" t="str">
        <f t="shared" si="667"/>
        <v>No</v>
      </c>
      <c r="AO1035" s="211" t="str">
        <f t="shared" si="668"/>
        <v>Yes</v>
      </c>
      <c r="AP1035" s="211" t="str">
        <f t="shared" si="669"/>
        <v>No</v>
      </c>
      <c r="AQ1035" s="211" t="str">
        <f t="shared" si="670"/>
        <v/>
      </c>
      <c r="AR1035" s="211" t="str">
        <f t="shared" si="671"/>
        <v/>
      </c>
      <c r="AS1035" s="211" t="str">
        <f t="shared" si="672"/>
        <v/>
      </c>
      <c r="AT1035" s="211" t="str">
        <f t="shared" si="673"/>
        <v/>
      </c>
      <c r="AU1035" s="211" t="str">
        <f t="shared" si="674"/>
        <v/>
      </c>
      <c r="AV1035" s="211" t="str">
        <f t="shared" si="675"/>
        <v/>
      </c>
      <c r="AW1035" s="211" t="str">
        <f t="shared" si="676"/>
        <v/>
      </c>
      <c r="AX1035" s="211" t="str">
        <f t="shared" si="679"/>
        <v>NO</v>
      </c>
      <c r="AY1035" s="125" t="str">
        <f t="shared" si="680"/>
        <v/>
      </c>
    </row>
    <row r="1036" spans="1:51" s="211" customFormat="1" x14ac:dyDescent="0.25">
      <c r="A1036" s="211" t="s">
        <v>2992</v>
      </c>
      <c r="B1036" s="211" t="s">
        <v>2992</v>
      </c>
      <c r="C1036" s="211" t="str">
        <f t="shared" si="642"/>
        <v>PC1864</v>
      </c>
      <c r="D1036" s="211" t="str">
        <f t="shared" si="643"/>
        <v>PC1864</v>
      </c>
      <c r="E1036" s="211" t="str">
        <f t="shared" si="644"/>
        <v/>
      </c>
      <c r="F1036" s="211" t="str">
        <f t="shared" si="645"/>
        <v>PC1864</v>
      </c>
      <c r="G1036" s="211" t="str">
        <f t="shared" si="646"/>
        <v>PC1864</v>
      </c>
      <c r="H1036" s="211" t="str">
        <f t="shared" si="647"/>
        <v>PC1864</v>
      </c>
      <c r="I1036" s="211" t="str">
        <f t="shared" si="677"/>
        <v>PC1864</v>
      </c>
      <c r="J1036" s="211" t="str">
        <f t="shared" si="648"/>
        <v/>
      </c>
      <c r="K1036" s="211" t="str">
        <f t="shared" si="649"/>
        <v/>
      </c>
      <c r="L1036" s="211" t="str">
        <f t="shared" si="678"/>
        <v>Inventory</v>
      </c>
      <c r="M1036" s="211" t="str">
        <f t="shared" si="650"/>
        <v>NO</v>
      </c>
      <c r="N1036" s="211" t="str">
        <f t="shared" si="651"/>
        <v>Product</v>
      </c>
      <c r="O1036" s="211" t="str">
        <f t="shared" si="652"/>
        <v>Panel</v>
      </c>
      <c r="P1036" s="211" t="str">
        <f t="shared" si="653"/>
        <v>One Time</v>
      </c>
      <c r="Q1036" s="349">
        <v>43930</v>
      </c>
      <c r="R1036" s="349"/>
      <c r="S1036" s="211" t="str">
        <f t="shared" si="654"/>
        <v>YES</v>
      </c>
      <c r="T1036" s="211" t="str">
        <f t="shared" si="655"/>
        <v>NO</v>
      </c>
      <c r="U1036" s="211" t="str">
        <f t="shared" si="656"/>
        <v>NO</v>
      </c>
      <c r="V1036" s="211" t="str">
        <f t="shared" si="657"/>
        <v>NO</v>
      </c>
      <c r="W1036" s="211" t="str">
        <f t="shared" si="658"/>
        <v>NO</v>
      </c>
      <c r="X1036" s="211">
        <v>0</v>
      </c>
      <c r="Y1036" s="211" t="s">
        <v>3277</v>
      </c>
      <c r="Z1036" s="211" t="s">
        <v>3275</v>
      </c>
      <c r="AA1036" s="211" t="s">
        <v>3319</v>
      </c>
      <c r="AB1036" s="211" t="s">
        <v>3286</v>
      </c>
      <c r="AC1036" s="211" t="s">
        <v>3286</v>
      </c>
      <c r="AD1036" s="211" t="s">
        <v>3320</v>
      </c>
      <c r="AE1036" s="211">
        <f t="shared" si="659"/>
        <v>0</v>
      </c>
      <c r="AF1036" s="211" t="str">
        <f t="shared" si="660"/>
        <v/>
      </c>
      <c r="AG1036" s="211" t="str">
        <f t="shared" si="661"/>
        <v/>
      </c>
      <c r="AH1036" s="211" t="str">
        <f t="shared" si="681"/>
        <v/>
      </c>
      <c r="AI1036" s="211" t="str">
        <f t="shared" si="662"/>
        <v/>
      </c>
      <c r="AJ1036" s="211" t="str">
        <f t="shared" si="663"/>
        <v/>
      </c>
      <c r="AK1036" s="211" t="str">
        <f t="shared" si="664"/>
        <v/>
      </c>
      <c r="AL1036" s="211" t="str">
        <f t="shared" si="665"/>
        <v/>
      </c>
      <c r="AM1036" s="211" t="str">
        <f t="shared" si="666"/>
        <v/>
      </c>
      <c r="AN1036" s="211" t="str">
        <f t="shared" si="667"/>
        <v>No</v>
      </c>
      <c r="AO1036" s="211" t="str">
        <f t="shared" si="668"/>
        <v>Yes</v>
      </c>
      <c r="AP1036" s="211" t="str">
        <f t="shared" si="669"/>
        <v>No</v>
      </c>
      <c r="AQ1036" s="211" t="str">
        <f t="shared" si="670"/>
        <v/>
      </c>
      <c r="AR1036" s="211" t="str">
        <f t="shared" si="671"/>
        <v/>
      </c>
      <c r="AS1036" s="211" t="str">
        <f t="shared" si="672"/>
        <v/>
      </c>
      <c r="AT1036" s="211" t="str">
        <f t="shared" si="673"/>
        <v/>
      </c>
      <c r="AU1036" s="211" t="str">
        <f t="shared" si="674"/>
        <v/>
      </c>
      <c r="AV1036" s="211" t="str">
        <f t="shared" si="675"/>
        <v/>
      </c>
      <c r="AW1036" s="211" t="str">
        <f t="shared" si="676"/>
        <v/>
      </c>
      <c r="AX1036" s="211" t="str">
        <f t="shared" si="679"/>
        <v>NO</v>
      </c>
      <c r="AY1036" s="125" t="str">
        <f t="shared" si="680"/>
        <v/>
      </c>
    </row>
    <row r="1037" spans="1:51" s="211" customFormat="1" x14ac:dyDescent="0.25">
      <c r="A1037" s="211" t="s">
        <v>2993</v>
      </c>
      <c r="B1037" s="211" t="s">
        <v>2993</v>
      </c>
      <c r="C1037" s="211" t="str">
        <f t="shared" si="642"/>
        <v>PHONE</v>
      </c>
      <c r="D1037" s="211" t="str">
        <f t="shared" si="643"/>
        <v>TÉLÉPHONE</v>
      </c>
      <c r="E1037" s="211" t="str">
        <f t="shared" si="644"/>
        <v/>
      </c>
      <c r="F1037" s="211" t="str">
        <f t="shared" si="645"/>
        <v>PHONE</v>
      </c>
      <c r="G1037" s="211" t="str">
        <f t="shared" si="646"/>
        <v>TÉLÉPHONE</v>
      </c>
      <c r="H1037" s="211" t="str">
        <f t="shared" si="647"/>
        <v>PHONE</v>
      </c>
      <c r="I1037" s="211" t="str">
        <f t="shared" si="677"/>
        <v>TÉLÉPHONE</v>
      </c>
      <c r="J1037" s="211" t="str">
        <f t="shared" si="648"/>
        <v/>
      </c>
      <c r="K1037" s="211" t="str">
        <f t="shared" si="649"/>
        <v/>
      </c>
      <c r="L1037" s="211" t="str">
        <f t="shared" si="678"/>
        <v>Inventory</v>
      </c>
      <c r="M1037" s="211" t="str">
        <f t="shared" si="650"/>
        <v>NO</v>
      </c>
      <c r="N1037" s="211" t="str">
        <f t="shared" si="651"/>
        <v>Product</v>
      </c>
      <c r="O1037" s="211" t="str">
        <f t="shared" si="652"/>
        <v>Panel</v>
      </c>
      <c r="P1037" s="211" t="str">
        <f t="shared" si="653"/>
        <v>RMR</v>
      </c>
      <c r="Q1037" s="349">
        <v>43930</v>
      </c>
      <c r="R1037" s="349"/>
      <c r="S1037" s="211" t="str">
        <f t="shared" si="654"/>
        <v>YES</v>
      </c>
      <c r="T1037" s="211" t="str">
        <f t="shared" si="655"/>
        <v>NO</v>
      </c>
      <c r="U1037" s="211" t="str">
        <f t="shared" si="656"/>
        <v>NO</v>
      </c>
      <c r="V1037" s="211" t="str">
        <f t="shared" si="657"/>
        <v>NO</v>
      </c>
      <c r="W1037" s="211" t="str">
        <f t="shared" si="658"/>
        <v>NO</v>
      </c>
      <c r="X1037" s="211">
        <v>0</v>
      </c>
      <c r="Y1037" s="211" t="s">
        <v>3277</v>
      </c>
      <c r="Z1037" s="211" t="s">
        <v>3275</v>
      </c>
      <c r="AA1037" s="211" t="s">
        <v>3319</v>
      </c>
      <c r="AB1037" s="211" t="s">
        <v>3286</v>
      </c>
      <c r="AC1037" s="211" t="s">
        <v>3286</v>
      </c>
      <c r="AD1037" s="211" t="s">
        <v>3320</v>
      </c>
      <c r="AE1037" s="211">
        <f t="shared" si="659"/>
        <v>0</v>
      </c>
      <c r="AF1037" s="211" t="str">
        <f t="shared" si="660"/>
        <v/>
      </c>
      <c r="AG1037" s="211" t="str">
        <f t="shared" si="661"/>
        <v/>
      </c>
      <c r="AH1037" s="211" t="str">
        <f t="shared" si="681"/>
        <v>X</v>
      </c>
      <c r="AI1037" s="211" t="str">
        <f t="shared" si="662"/>
        <v/>
      </c>
      <c r="AJ1037" s="211" t="str">
        <f t="shared" si="663"/>
        <v/>
      </c>
      <c r="AK1037" s="211" t="str">
        <f t="shared" si="664"/>
        <v/>
      </c>
      <c r="AL1037" s="211" t="str">
        <f t="shared" si="665"/>
        <v/>
      </c>
      <c r="AM1037" s="211" t="str">
        <f t="shared" si="666"/>
        <v/>
      </c>
      <c r="AN1037" s="211" t="str">
        <f t="shared" si="667"/>
        <v>No</v>
      </c>
      <c r="AO1037" s="211" t="str">
        <f t="shared" si="668"/>
        <v>Yes</v>
      </c>
      <c r="AP1037" s="211" t="str">
        <f t="shared" si="669"/>
        <v>No</v>
      </c>
      <c r="AQ1037" s="211" t="str">
        <f t="shared" si="670"/>
        <v/>
      </c>
      <c r="AR1037" s="211" t="str">
        <f t="shared" si="671"/>
        <v/>
      </c>
      <c r="AS1037" s="211" t="str">
        <f t="shared" si="672"/>
        <v/>
      </c>
      <c r="AT1037" s="211" t="str">
        <f t="shared" si="673"/>
        <v/>
      </c>
      <c r="AU1037" s="211" t="str">
        <f t="shared" si="674"/>
        <v/>
      </c>
      <c r="AV1037" s="211" t="str">
        <f t="shared" si="675"/>
        <v/>
      </c>
      <c r="AW1037" s="211" t="str">
        <f t="shared" si="676"/>
        <v/>
      </c>
      <c r="AX1037" s="211" t="str">
        <f t="shared" si="679"/>
        <v>NO</v>
      </c>
      <c r="AY1037" s="125" t="str">
        <f t="shared" si="680"/>
        <v/>
      </c>
    </row>
    <row r="1038" spans="1:51" s="211" customFormat="1" x14ac:dyDescent="0.25">
      <c r="A1038" s="211" t="s">
        <v>2994</v>
      </c>
      <c r="B1038" s="211" t="s">
        <v>2994</v>
      </c>
      <c r="C1038" s="211" t="str">
        <f t="shared" si="642"/>
        <v>PNP HW 2-Way Control</v>
      </c>
      <c r="D1038" s="211" t="str">
        <f t="shared" si="643"/>
        <v>Commande bidirectionnelle PNP HW</v>
      </c>
      <c r="E1038" s="211" t="str">
        <f t="shared" si="644"/>
        <v/>
      </c>
      <c r="F1038" s="211" t="str">
        <f t="shared" si="645"/>
        <v>PNP HW 2-Way Control</v>
      </c>
      <c r="G1038" s="211" t="str">
        <f t="shared" si="646"/>
        <v>Commande bidirectionnelle PNP HW</v>
      </c>
      <c r="H1038" s="211" t="str">
        <f t="shared" si="647"/>
        <v>PNP HW 2-Way Control</v>
      </c>
      <c r="I1038" s="211" t="str">
        <f t="shared" si="677"/>
        <v>Commande bidirectionnelle PNP HW</v>
      </c>
      <c r="J1038" s="211" t="str">
        <f t="shared" si="648"/>
        <v/>
      </c>
      <c r="K1038" s="211" t="str">
        <f t="shared" si="649"/>
        <v/>
      </c>
      <c r="L1038" s="211" t="str">
        <f t="shared" si="678"/>
        <v>Inventory</v>
      </c>
      <c r="M1038" s="211" t="str">
        <f t="shared" si="650"/>
        <v>NO</v>
      </c>
      <c r="N1038" s="211" t="str">
        <f t="shared" si="651"/>
        <v>Product</v>
      </c>
      <c r="O1038" s="211" t="str">
        <f t="shared" si="652"/>
        <v>Service</v>
      </c>
      <c r="P1038" s="211" t="str">
        <f t="shared" si="653"/>
        <v>One Time</v>
      </c>
      <c r="Q1038" s="349">
        <v>43930</v>
      </c>
      <c r="R1038" s="349"/>
      <c r="S1038" s="211" t="str">
        <f t="shared" si="654"/>
        <v>YES</v>
      </c>
      <c r="T1038" s="211" t="str">
        <f t="shared" si="655"/>
        <v>NO</v>
      </c>
      <c r="U1038" s="211" t="str">
        <f t="shared" si="656"/>
        <v>NO</v>
      </c>
      <c r="V1038" s="211" t="str">
        <f t="shared" si="657"/>
        <v>NO</v>
      </c>
      <c r="W1038" s="211" t="str">
        <f t="shared" si="658"/>
        <v>NO</v>
      </c>
      <c r="X1038" s="211">
        <v>0</v>
      </c>
      <c r="Y1038" s="211" t="s">
        <v>3277</v>
      </c>
      <c r="Z1038" s="211" t="s">
        <v>3275</v>
      </c>
      <c r="AA1038" s="211" t="s">
        <v>3319</v>
      </c>
      <c r="AB1038" s="211" t="s">
        <v>3286</v>
      </c>
      <c r="AC1038" s="211" t="s">
        <v>3286</v>
      </c>
      <c r="AD1038" s="211" t="s">
        <v>3320</v>
      </c>
      <c r="AE1038" s="211">
        <f t="shared" si="659"/>
        <v>0</v>
      </c>
      <c r="AF1038" s="211" t="str">
        <f t="shared" si="660"/>
        <v>Service</v>
      </c>
      <c r="AG1038" s="211" t="str">
        <f t="shared" si="661"/>
        <v/>
      </c>
      <c r="AH1038" s="211" t="str">
        <f t="shared" si="681"/>
        <v/>
      </c>
      <c r="AI1038" s="211" t="str">
        <f t="shared" si="662"/>
        <v/>
      </c>
      <c r="AJ1038" s="211" t="str">
        <f t="shared" si="663"/>
        <v/>
      </c>
      <c r="AK1038" s="211" t="str">
        <f t="shared" si="664"/>
        <v/>
      </c>
      <c r="AL1038" s="211" t="str">
        <f t="shared" si="665"/>
        <v/>
      </c>
      <c r="AM1038" s="211" t="str">
        <f t="shared" si="666"/>
        <v/>
      </c>
      <c r="AN1038" s="211" t="str">
        <f t="shared" si="667"/>
        <v>No</v>
      </c>
      <c r="AO1038" s="211" t="str">
        <f t="shared" si="668"/>
        <v>Yes</v>
      </c>
      <c r="AP1038" s="211" t="str">
        <f t="shared" si="669"/>
        <v>No</v>
      </c>
      <c r="AQ1038" s="211" t="str">
        <f t="shared" si="670"/>
        <v/>
      </c>
      <c r="AR1038" s="211" t="str">
        <f t="shared" si="671"/>
        <v/>
      </c>
      <c r="AS1038" s="211" t="str">
        <f t="shared" si="672"/>
        <v/>
      </c>
      <c r="AT1038" s="211" t="str">
        <f t="shared" si="673"/>
        <v/>
      </c>
      <c r="AU1038" s="211" t="str">
        <f t="shared" si="674"/>
        <v/>
      </c>
      <c r="AV1038" s="211" t="str">
        <f t="shared" si="675"/>
        <v/>
      </c>
      <c r="AW1038" s="211" t="str">
        <f t="shared" si="676"/>
        <v/>
      </c>
      <c r="AX1038" s="211" t="str">
        <f t="shared" si="679"/>
        <v>NO</v>
      </c>
      <c r="AY1038" s="125" t="str">
        <f t="shared" si="680"/>
        <v/>
      </c>
    </row>
    <row r="1039" spans="1:51" s="211" customFormat="1" x14ac:dyDescent="0.25">
      <c r="A1039" s="211" t="s">
        <v>3098</v>
      </c>
      <c r="B1039" s="211" t="s">
        <v>3098</v>
      </c>
      <c r="C1039" s="211" t="str">
        <f t="shared" si="642"/>
        <v>Qolsys IQ2 Hardwire Take over Panel</v>
      </c>
      <c r="D1039" s="211" t="str">
        <f t="shared" si="643"/>
        <v>Panneau de reprise Qolsys IQ2 Hardwire</v>
      </c>
      <c r="E1039" s="211" t="str">
        <f t="shared" si="644"/>
        <v/>
      </c>
      <c r="F1039" s="211" t="str">
        <f t="shared" si="645"/>
        <v>Qolsys IQ2 Hardwire Take over Panel</v>
      </c>
      <c r="G1039" s="211" t="str">
        <f t="shared" si="646"/>
        <v>Panneau de reprise Qolsys IQ2 Hardwire</v>
      </c>
      <c r="H1039" s="211" t="str">
        <f t="shared" si="647"/>
        <v>Qolsys IQ2 Hardwire Take over Panel</v>
      </c>
      <c r="I1039" s="211" t="str">
        <f t="shared" si="677"/>
        <v>Panneau de reprise Qolsys IQ2 Hardwire</v>
      </c>
      <c r="J1039" s="211" t="str">
        <f t="shared" si="648"/>
        <v/>
      </c>
      <c r="K1039" s="211" t="str">
        <f t="shared" si="649"/>
        <v/>
      </c>
      <c r="L1039" s="211" t="str">
        <f t="shared" si="678"/>
        <v>Inventory</v>
      </c>
      <c r="M1039" s="211" t="str">
        <f t="shared" si="650"/>
        <v>NO</v>
      </c>
      <c r="N1039" s="211" t="str">
        <f t="shared" si="651"/>
        <v>Product</v>
      </c>
      <c r="O1039" s="211" t="str">
        <f t="shared" si="652"/>
        <v>Panel</v>
      </c>
      <c r="P1039" s="211" t="str">
        <f t="shared" si="653"/>
        <v>One Time</v>
      </c>
      <c r="Q1039" s="349">
        <v>43930</v>
      </c>
      <c r="R1039" s="349"/>
      <c r="S1039" s="211" t="str">
        <f t="shared" si="654"/>
        <v>YES</v>
      </c>
      <c r="T1039" s="211" t="str">
        <f t="shared" si="655"/>
        <v>NO</v>
      </c>
      <c r="U1039" s="211" t="str">
        <f t="shared" si="656"/>
        <v>NO</v>
      </c>
      <c r="V1039" s="211" t="str">
        <f t="shared" si="657"/>
        <v>NO</v>
      </c>
      <c r="W1039" s="211" t="str">
        <f t="shared" si="658"/>
        <v>NO</v>
      </c>
      <c r="X1039" s="211">
        <v>0</v>
      </c>
      <c r="Y1039" s="211" t="s">
        <v>3277</v>
      </c>
      <c r="Z1039" s="211" t="s">
        <v>3275</v>
      </c>
      <c r="AA1039" s="211" t="s">
        <v>3319</v>
      </c>
      <c r="AB1039" s="211" t="s">
        <v>3286</v>
      </c>
      <c r="AC1039" s="211" t="s">
        <v>3286</v>
      </c>
      <c r="AD1039" s="211" t="s">
        <v>3320</v>
      </c>
      <c r="AE1039" s="211" t="str">
        <f t="shared" si="659"/>
        <v>QOLSYS_PG</v>
      </c>
      <c r="AF1039" s="211" t="str">
        <f t="shared" si="660"/>
        <v/>
      </c>
      <c r="AG1039" s="211" t="str">
        <f t="shared" si="661"/>
        <v/>
      </c>
      <c r="AH1039" s="211" t="str">
        <f t="shared" si="681"/>
        <v/>
      </c>
      <c r="AI1039" s="211" t="str">
        <f t="shared" si="662"/>
        <v/>
      </c>
      <c r="AJ1039" s="211" t="str">
        <f t="shared" si="663"/>
        <v/>
      </c>
      <c r="AK1039" s="211" t="str">
        <f t="shared" si="664"/>
        <v/>
      </c>
      <c r="AL1039" s="211" t="str">
        <f t="shared" si="665"/>
        <v/>
      </c>
      <c r="AM1039" s="211" t="str">
        <f t="shared" si="666"/>
        <v/>
      </c>
      <c r="AN1039" s="211" t="str">
        <f t="shared" si="667"/>
        <v>No</v>
      </c>
      <c r="AO1039" s="211" t="str">
        <f t="shared" si="668"/>
        <v>Yes</v>
      </c>
      <c r="AP1039" s="211" t="str">
        <f t="shared" si="669"/>
        <v>No</v>
      </c>
      <c r="AQ1039" s="211" t="str">
        <f t="shared" si="670"/>
        <v/>
      </c>
      <c r="AR1039" s="211" t="str">
        <f t="shared" si="671"/>
        <v/>
      </c>
      <c r="AS1039" s="211" t="str">
        <f t="shared" si="672"/>
        <v/>
      </c>
      <c r="AT1039" s="211" t="str">
        <f t="shared" si="673"/>
        <v/>
      </c>
      <c r="AU1039" s="211" t="str">
        <f t="shared" si="674"/>
        <v/>
      </c>
      <c r="AV1039" s="211" t="str">
        <f t="shared" si="675"/>
        <v/>
      </c>
      <c r="AW1039" s="211" t="str">
        <f t="shared" si="676"/>
        <v/>
      </c>
      <c r="AX1039" s="211" t="str">
        <f t="shared" si="679"/>
        <v>NO</v>
      </c>
      <c r="AY1039" s="125" t="str">
        <f t="shared" si="680"/>
        <v/>
      </c>
    </row>
    <row r="1040" spans="1:51" s="211" customFormat="1" x14ac:dyDescent="0.25">
      <c r="A1040" s="211" t="s">
        <v>2997</v>
      </c>
      <c r="B1040" s="211" t="s">
        <v>2997</v>
      </c>
      <c r="C1040" s="211" t="str">
        <f t="shared" si="642"/>
        <v>Receiver</v>
      </c>
      <c r="D1040" s="211" t="str">
        <f t="shared" si="643"/>
        <v>Destinataire</v>
      </c>
      <c r="E1040" s="211" t="str">
        <f t="shared" si="644"/>
        <v/>
      </c>
      <c r="F1040" s="211" t="str">
        <f t="shared" si="645"/>
        <v>Receiver</v>
      </c>
      <c r="G1040" s="211" t="str">
        <f t="shared" si="646"/>
        <v>Destinataire</v>
      </c>
      <c r="H1040" s="211" t="str">
        <f t="shared" si="647"/>
        <v>Receiver</v>
      </c>
      <c r="I1040" s="211" t="str">
        <f t="shared" si="677"/>
        <v>Destinataire</v>
      </c>
      <c r="J1040" s="211" t="str">
        <f t="shared" si="648"/>
        <v/>
      </c>
      <c r="K1040" s="211" t="str">
        <f t="shared" si="649"/>
        <v/>
      </c>
      <c r="L1040" s="211" t="str">
        <f t="shared" si="678"/>
        <v>Inventory</v>
      </c>
      <c r="M1040" s="211" t="str">
        <f t="shared" si="650"/>
        <v>NO</v>
      </c>
      <c r="N1040" s="211" t="str">
        <f t="shared" si="651"/>
        <v>Product</v>
      </c>
      <c r="O1040" s="211" t="str">
        <f t="shared" si="652"/>
        <v>Misc</v>
      </c>
      <c r="P1040" s="211" t="str">
        <f t="shared" si="653"/>
        <v>One Time</v>
      </c>
      <c r="Q1040" s="349">
        <v>43930</v>
      </c>
      <c r="R1040" s="349"/>
      <c r="S1040" s="211" t="str">
        <f t="shared" si="654"/>
        <v>YES</v>
      </c>
      <c r="T1040" s="211" t="str">
        <f t="shared" si="655"/>
        <v>NO</v>
      </c>
      <c r="U1040" s="211" t="str">
        <f t="shared" si="656"/>
        <v>NO</v>
      </c>
      <c r="V1040" s="211" t="str">
        <f t="shared" si="657"/>
        <v>NO</v>
      </c>
      <c r="W1040" s="211" t="str">
        <f t="shared" si="658"/>
        <v>NO</v>
      </c>
      <c r="X1040" s="211">
        <v>0</v>
      </c>
      <c r="Y1040" s="211" t="s">
        <v>3277</v>
      </c>
      <c r="Z1040" s="211" t="s">
        <v>3275</v>
      </c>
      <c r="AA1040" s="211" t="s">
        <v>3319</v>
      </c>
      <c r="AB1040" s="211" t="s">
        <v>3286</v>
      </c>
      <c r="AC1040" s="211" t="s">
        <v>3286</v>
      </c>
      <c r="AD1040" s="211" t="s">
        <v>3320</v>
      </c>
      <c r="AE1040" s="211">
        <f t="shared" si="659"/>
        <v>0</v>
      </c>
      <c r="AF1040" s="211" t="str">
        <f t="shared" si="660"/>
        <v/>
      </c>
      <c r="AG1040" s="211" t="str">
        <f t="shared" si="661"/>
        <v/>
      </c>
      <c r="AH1040" s="211" t="str">
        <f t="shared" si="681"/>
        <v/>
      </c>
      <c r="AI1040" s="211" t="str">
        <f t="shared" si="662"/>
        <v/>
      </c>
      <c r="AJ1040" s="211" t="str">
        <f t="shared" si="663"/>
        <v/>
      </c>
      <c r="AK1040" s="211" t="str">
        <f t="shared" si="664"/>
        <v/>
      </c>
      <c r="AL1040" s="211" t="str">
        <f t="shared" si="665"/>
        <v/>
      </c>
      <c r="AM1040" s="211" t="str">
        <f t="shared" si="666"/>
        <v/>
      </c>
      <c r="AN1040" s="211" t="str">
        <f t="shared" si="667"/>
        <v>No</v>
      </c>
      <c r="AO1040" s="211" t="str">
        <f t="shared" si="668"/>
        <v>Yes</v>
      </c>
      <c r="AP1040" s="211" t="str">
        <f t="shared" si="669"/>
        <v>No</v>
      </c>
      <c r="AQ1040" s="211" t="str">
        <f t="shared" si="670"/>
        <v/>
      </c>
      <c r="AR1040" s="211" t="str">
        <f t="shared" si="671"/>
        <v/>
      </c>
      <c r="AS1040" s="211" t="str">
        <f t="shared" si="672"/>
        <v/>
      </c>
      <c r="AT1040" s="211" t="str">
        <f t="shared" si="673"/>
        <v/>
      </c>
      <c r="AU1040" s="211" t="str">
        <f t="shared" si="674"/>
        <v/>
      </c>
      <c r="AV1040" s="211" t="str">
        <f t="shared" si="675"/>
        <v/>
      </c>
      <c r="AW1040" s="211" t="str">
        <f t="shared" si="676"/>
        <v/>
      </c>
      <c r="AX1040" s="211" t="str">
        <f t="shared" si="679"/>
        <v>NO</v>
      </c>
      <c r="AY1040" s="125" t="str">
        <f t="shared" si="680"/>
        <v/>
      </c>
    </row>
    <row r="1041" spans="1:51" s="211" customFormat="1" x14ac:dyDescent="0.25">
      <c r="A1041" s="211" t="s">
        <v>2999</v>
      </c>
      <c r="B1041" s="211" t="s">
        <v>2999</v>
      </c>
      <c r="C1041" s="211" t="str">
        <f t="shared" si="642"/>
        <v>AlarmVoice Services</v>
      </c>
      <c r="D1041" s="211" t="str">
        <f t="shared" si="643"/>
        <v>Services AlarmVoice</v>
      </c>
      <c r="E1041" s="211" t="str">
        <f t="shared" si="644"/>
        <v/>
      </c>
      <c r="F1041" s="211" t="str">
        <f t="shared" si="645"/>
        <v>AlarmVoice Services</v>
      </c>
      <c r="G1041" s="211" t="str">
        <f t="shared" si="646"/>
        <v>Services AlarmVoice</v>
      </c>
      <c r="H1041" s="211" t="str">
        <f t="shared" si="647"/>
        <v>AlarmVoice Services</v>
      </c>
      <c r="I1041" s="211" t="str">
        <f t="shared" si="677"/>
        <v>Services AlarmVoice</v>
      </c>
      <c r="J1041" s="211" t="str">
        <f t="shared" si="648"/>
        <v/>
      </c>
      <c r="K1041" s="211" t="str">
        <f t="shared" si="649"/>
        <v>SBC</v>
      </c>
      <c r="L1041" s="211" t="str">
        <f t="shared" si="678"/>
        <v>Inventory</v>
      </c>
      <c r="M1041" s="211" t="str">
        <f t="shared" si="650"/>
        <v>NO</v>
      </c>
      <c r="N1041" s="211" t="str">
        <f t="shared" si="651"/>
        <v>Product</v>
      </c>
      <c r="O1041" s="211" t="str">
        <f t="shared" si="652"/>
        <v>Panel</v>
      </c>
      <c r="P1041" s="211" t="str">
        <f t="shared" si="653"/>
        <v>One Time</v>
      </c>
      <c r="Q1041" s="349">
        <v>43930</v>
      </c>
      <c r="R1041" s="349"/>
      <c r="S1041" s="211" t="str">
        <f t="shared" si="654"/>
        <v>YES</v>
      </c>
      <c r="T1041" s="211" t="str">
        <f t="shared" si="655"/>
        <v>NO</v>
      </c>
      <c r="U1041" s="211" t="str">
        <f t="shared" si="656"/>
        <v>NO</v>
      </c>
      <c r="V1041" s="211" t="str">
        <f t="shared" si="657"/>
        <v>NO</v>
      </c>
      <c r="W1041" s="211" t="str">
        <f t="shared" si="658"/>
        <v>NO</v>
      </c>
      <c r="X1041" s="211">
        <v>0</v>
      </c>
      <c r="Y1041" s="211" t="s">
        <v>3277</v>
      </c>
      <c r="Z1041" s="211" t="s">
        <v>3275</v>
      </c>
      <c r="AA1041" s="211" t="s">
        <v>3319</v>
      </c>
      <c r="AB1041" s="211" t="s">
        <v>3286</v>
      </c>
      <c r="AC1041" s="211" t="s">
        <v>3286</v>
      </c>
      <c r="AD1041" s="211" t="s">
        <v>3320</v>
      </c>
      <c r="AE1041" s="211" t="str">
        <f t="shared" si="659"/>
        <v>Service</v>
      </c>
      <c r="AF1041" s="211" t="str">
        <f t="shared" si="660"/>
        <v/>
      </c>
      <c r="AG1041" s="211" t="str">
        <f t="shared" si="661"/>
        <v/>
      </c>
      <c r="AH1041" s="211" t="str">
        <f t="shared" si="681"/>
        <v>X</v>
      </c>
      <c r="AI1041" s="211" t="str">
        <f t="shared" si="662"/>
        <v/>
      </c>
      <c r="AJ1041" s="211" t="str">
        <f t="shared" si="663"/>
        <v/>
      </c>
      <c r="AK1041" s="211" t="str">
        <f t="shared" si="664"/>
        <v/>
      </c>
      <c r="AL1041" s="211" t="str">
        <f t="shared" si="665"/>
        <v/>
      </c>
      <c r="AM1041" s="211" t="str">
        <f t="shared" si="666"/>
        <v/>
      </c>
      <c r="AN1041" s="211" t="str">
        <f t="shared" si="667"/>
        <v>No</v>
      </c>
      <c r="AO1041" s="211" t="str">
        <f t="shared" si="668"/>
        <v>Yes</v>
      </c>
      <c r="AP1041" s="211" t="str">
        <f t="shared" si="669"/>
        <v>No</v>
      </c>
      <c r="AQ1041" s="211" t="str">
        <f t="shared" si="670"/>
        <v/>
      </c>
      <c r="AR1041" s="211" t="str">
        <f t="shared" si="671"/>
        <v/>
      </c>
      <c r="AS1041" s="211" t="str">
        <f t="shared" si="672"/>
        <v/>
      </c>
      <c r="AT1041" s="211" t="str">
        <f t="shared" si="673"/>
        <v/>
      </c>
      <c r="AU1041" s="211" t="str">
        <f t="shared" si="674"/>
        <v/>
      </c>
      <c r="AV1041" s="211" t="str">
        <f t="shared" si="675"/>
        <v/>
      </c>
      <c r="AW1041" s="211" t="str">
        <f t="shared" si="676"/>
        <v/>
      </c>
      <c r="AX1041" s="211" t="str">
        <f t="shared" si="679"/>
        <v>NO</v>
      </c>
      <c r="AY1041" s="125" t="str">
        <f t="shared" si="680"/>
        <v/>
      </c>
    </row>
    <row r="1042" spans="1:51" s="211" customFormat="1" x14ac:dyDescent="0.25">
      <c r="A1042" s="211" t="s">
        <v>3000</v>
      </c>
      <c r="B1042" s="211" t="s">
        <v>3000</v>
      </c>
      <c r="C1042" s="211" t="str">
        <f t="shared" si="642"/>
        <v>SBC Rel. 1</v>
      </c>
      <c r="D1042" s="211" t="str">
        <f t="shared" si="643"/>
        <v>SBC Rel. 1</v>
      </c>
      <c r="E1042" s="211" t="str">
        <f t="shared" si="644"/>
        <v/>
      </c>
      <c r="F1042" s="211" t="str">
        <f t="shared" si="645"/>
        <v>SBC Rel. 1</v>
      </c>
      <c r="G1042" s="211" t="str">
        <f t="shared" si="646"/>
        <v>SBC Rel. 1</v>
      </c>
      <c r="H1042" s="211" t="str">
        <f t="shared" si="647"/>
        <v>SBC Rel. 1</v>
      </c>
      <c r="I1042" s="211" t="str">
        <f t="shared" si="677"/>
        <v>SBC Rel. 1</v>
      </c>
      <c r="J1042" s="211" t="str">
        <f t="shared" si="648"/>
        <v/>
      </c>
      <c r="K1042" s="211" t="str">
        <f t="shared" si="649"/>
        <v/>
      </c>
      <c r="L1042" s="211" t="str">
        <f t="shared" si="678"/>
        <v>Inventory</v>
      </c>
      <c r="M1042" s="211" t="str">
        <f t="shared" si="650"/>
        <v>NO</v>
      </c>
      <c r="N1042" s="211" t="str">
        <f t="shared" si="651"/>
        <v>Product</v>
      </c>
      <c r="O1042" s="211" t="str">
        <f t="shared" si="652"/>
        <v>Panel</v>
      </c>
      <c r="P1042" s="211" t="str">
        <f t="shared" si="653"/>
        <v>One Time</v>
      </c>
      <c r="Q1042" s="349">
        <v>43930</v>
      </c>
      <c r="R1042" s="349"/>
      <c r="S1042" s="211" t="str">
        <f t="shared" si="654"/>
        <v>YES</v>
      </c>
      <c r="T1042" s="211" t="str">
        <f t="shared" si="655"/>
        <v>NO</v>
      </c>
      <c r="U1042" s="211" t="str">
        <f t="shared" si="656"/>
        <v>NO</v>
      </c>
      <c r="V1042" s="211" t="str">
        <f t="shared" si="657"/>
        <v>NO</v>
      </c>
      <c r="W1042" s="211" t="str">
        <f t="shared" si="658"/>
        <v>NO</v>
      </c>
      <c r="X1042" s="211">
        <v>0</v>
      </c>
      <c r="Y1042" s="211" t="s">
        <v>3277</v>
      </c>
      <c r="Z1042" s="211" t="s">
        <v>3275</v>
      </c>
      <c r="AA1042" s="211" t="s">
        <v>3319</v>
      </c>
      <c r="AB1042" s="211" t="s">
        <v>3286</v>
      </c>
      <c r="AC1042" s="211" t="s">
        <v>3286</v>
      </c>
      <c r="AD1042" s="211" t="s">
        <v>3320</v>
      </c>
      <c r="AE1042" s="211">
        <f t="shared" si="659"/>
        <v>0</v>
      </c>
      <c r="AF1042" s="211" t="str">
        <f t="shared" si="660"/>
        <v/>
      </c>
      <c r="AG1042" s="211" t="str">
        <f t="shared" si="661"/>
        <v/>
      </c>
      <c r="AH1042" s="211" t="str">
        <f t="shared" si="681"/>
        <v/>
      </c>
      <c r="AI1042" s="211" t="str">
        <f t="shared" si="662"/>
        <v/>
      </c>
      <c r="AJ1042" s="211" t="str">
        <f t="shared" si="663"/>
        <v/>
      </c>
      <c r="AK1042" s="211" t="str">
        <f t="shared" si="664"/>
        <v/>
      </c>
      <c r="AL1042" s="211" t="str">
        <f t="shared" si="665"/>
        <v/>
      </c>
      <c r="AM1042" s="211" t="str">
        <f t="shared" si="666"/>
        <v/>
      </c>
      <c r="AN1042" s="211" t="str">
        <f t="shared" si="667"/>
        <v>No</v>
      </c>
      <c r="AO1042" s="211" t="str">
        <f t="shared" si="668"/>
        <v>Yes</v>
      </c>
      <c r="AP1042" s="211" t="str">
        <f t="shared" si="669"/>
        <v>No</v>
      </c>
      <c r="AQ1042" s="211" t="str">
        <f t="shared" si="670"/>
        <v/>
      </c>
      <c r="AR1042" s="211" t="str">
        <f t="shared" si="671"/>
        <v/>
      </c>
      <c r="AS1042" s="211" t="str">
        <f t="shared" si="672"/>
        <v/>
      </c>
      <c r="AT1042" s="211" t="str">
        <f t="shared" si="673"/>
        <v/>
      </c>
      <c r="AU1042" s="211" t="str">
        <f t="shared" si="674"/>
        <v/>
      </c>
      <c r="AV1042" s="211" t="str">
        <f t="shared" si="675"/>
        <v/>
      </c>
      <c r="AW1042" s="211" t="str">
        <f t="shared" si="676"/>
        <v/>
      </c>
      <c r="AX1042" s="211" t="str">
        <f t="shared" si="679"/>
        <v>NO</v>
      </c>
      <c r="AY1042" s="125" t="str">
        <f t="shared" si="680"/>
        <v/>
      </c>
    </row>
    <row r="1043" spans="1:51" s="211" customFormat="1" x14ac:dyDescent="0.25">
      <c r="A1043" s="211" t="s">
        <v>3002</v>
      </c>
      <c r="B1043" s="211" t="s">
        <v>3002</v>
      </c>
      <c r="C1043" s="211" t="str">
        <f t="shared" si="642"/>
        <v>SBC Rel. 2</v>
      </c>
      <c r="D1043" s="211" t="str">
        <f t="shared" si="643"/>
        <v>SBC Rel. 2</v>
      </c>
      <c r="E1043" s="211" t="str">
        <f t="shared" si="644"/>
        <v/>
      </c>
      <c r="F1043" s="211" t="str">
        <f t="shared" si="645"/>
        <v>SBC Rel. 2</v>
      </c>
      <c r="G1043" s="211" t="str">
        <f t="shared" si="646"/>
        <v>SBC Rel. 2</v>
      </c>
      <c r="H1043" s="211" t="str">
        <f t="shared" si="647"/>
        <v>SBC Rel. 2</v>
      </c>
      <c r="I1043" s="211" t="str">
        <f t="shared" si="677"/>
        <v>SBC Rel. 2</v>
      </c>
      <c r="J1043" s="211" t="str">
        <f t="shared" si="648"/>
        <v/>
      </c>
      <c r="K1043" s="211" t="str">
        <f t="shared" si="649"/>
        <v/>
      </c>
      <c r="L1043" s="211" t="str">
        <f t="shared" si="678"/>
        <v>Inventory</v>
      </c>
      <c r="M1043" s="211" t="str">
        <f t="shared" si="650"/>
        <v>NO</v>
      </c>
      <c r="N1043" s="211" t="str">
        <f t="shared" si="651"/>
        <v>Product</v>
      </c>
      <c r="O1043" s="211" t="str">
        <f t="shared" si="652"/>
        <v>Panel</v>
      </c>
      <c r="P1043" s="211" t="str">
        <f t="shared" si="653"/>
        <v>One Time</v>
      </c>
      <c r="Q1043" s="349">
        <v>43930</v>
      </c>
      <c r="R1043" s="349"/>
      <c r="S1043" s="211" t="str">
        <f t="shared" si="654"/>
        <v>YES</v>
      </c>
      <c r="T1043" s="211" t="str">
        <f t="shared" si="655"/>
        <v>NO</v>
      </c>
      <c r="U1043" s="211" t="str">
        <f t="shared" si="656"/>
        <v>NO</v>
      </c>
      <c r="V1043" s="211" t="str">
        <f t="shared" si="657"/>
        <v>NO</v>
      </c>
      <c r="W1043" s="211" t="str">
        <f t="shared" si="658"/>
        <v>NO</v>
      </c>
      <c r="X1043" s="211">
        <v>0</v>
      </c>
      <c r="Y1043" s="211" t="s">
        <v>3277</v>
      </c>
      <c r="Z1043" s="211" t="s">
        <v>3275</v>
      </c>
      <c r="AA1043" s="211" t="s">
        <v>3319</v>
      </c>
      <c r="AB1043" s="211" t="s">
        <v>3286</v>
      </c>
      <c r="AC1043" s="211" t="s">
        <v>3286</v>
      </c>
      <c r="AD1043" s="211" t="s">
        <v>3320</v>
      </c>
      <c r="AE1043" s="211">
        <f t="shared" si="659"/>
        <v>0</v>
      </c>
      <c r="AF1043" s="211" t="str">
        <f t="shared" si="660"/>
        <v/>
      </c>
      <c r="AG1043" s="211" t="str">
        <f t="shared" si="661"/>
        <v/>
      </c>
      <c r="AH1043" s="211" t="str">
        <f t="shared" si="681"/>
        <v/>
      </c>
      <c r="AI1043" s="211" t="str">
        <f t="shared" si="662"/>
        <v/>
      </c>
      <c r="AJ1043" s="211" t="str">
        <f t="shared" si="663"/>
        <v/>
      </c>
      <c r="AK1043" s="211" t="str">
        <f t="shared" si="664"/>
        <v/>
      </c>
      <c r="AL1043" s="211" t="str">
        <f t="shared" si="665"/>
        <v/>
      </c>
      <c r="AM1043" s="211" t="str">
        <f t="shared" si="666"/>
        <v/>
      </c>
      <c r="AN1043" s="211" t="str">
        <f t="shared" si="667"/>
        <v>No</v>
      </c>
      <c r="AO1043" s="211" t="str">
        <f t="shared" si="668"/>
        <v>Yes</v>
      </c>
      <c r="AP1043" s="211" t="str">
        <f t="shared" si="669"/>
        <v>No</v>
      </c>
      <c r="AQ1043" s="211" t="str">
        <f t="shared" si="670"/>
        <v/>
      </c>
      <c r="AR1043" s="211" t="str">
        <f t="shared" si="671"/>
        <v/>
      </c>
      <c r="AS1043" s="211" t="str">
        <f t="shared" si="672"/>
        <v/>
      </c>
      <c r="AT1043" s="211" t="str">
        <f t="shared" si="673"/>
        <v/>
      </c>
      <c r="AU1043" s="211" t="str">
        <f t="shared" si="674"/>
        <v/>
      </c>
      <c r="AV1043" s="211" t="str">
        <f t="shared" si="675"/>
        <v/>
      </c>
      <c r="AW1043" s="211" t="str">
        <f t="shared" si="676"/>
        <v/>
      </c>
      <c r="AX1043" s="211" t="str">
        <f t="shared" si="679"/>
        <v>NO</v>
      </c>
      <c r="AY1043" s="125" t="str">
        <f t="shared" si="680"/>
        <v/>
      </c>
    </row>
    <row r="1044" spans="1:51" s="211" customFormat="1" x14ac:dyDescent="0.25">
      <c r="A1044" s="211" t="s">
        <v>3004</v>
      </c>
      <c r="B1044" s="211" t="s">
        <v>3004</v>
      </c>
      <c r="C1044" s="211" t="str">
        <f t="shared" si="642"/>
        <v>SBC Rel. 3</v>
      </c>
      <c r="D1044" s="211" t="str">
        <f t="shared" si="643"/>
        <v>SBC Rel. 3</v>
      </c>
      <c r="E1044" s="211" t="str">
        <f t="shared" si="644"/>
        <v/>
      </c>
      <c r="F1044" s="211" t="str">
        <f t="shared" si="645"/>
        <v>SBC Rel. 3</v>
      </c>
      <c r="G1044" s="211" t="str">
        <f t="shared" si="646"/>
        <v>SBC Rel. 3</v>
      </c>
      <c r="H1044" s="211" t="str">
        <f t="shared" si="647"/>
        <v>SBC Rel. 3</v>
      </c>
      <c r="I1044" s="211" t="str">
        <f t="shared" si="677"/>
        <v>SBC Rel. 3</v>
      </c>
      <c r="J1044" s="211" t="str">
        <f t="shared" si="648"/>
        <v/>
      </c>
      <c r="K1044" s="211" t="str">
        <f t="shared" si="649"/>
        <v/>
      </c>
      <c r="L1044" s="211" t="str">
        <f t="shared" si="678"/>
        <v>Inventory</v>
      </c>
      <c r="M1044" s="211" t="str">
        <f t="shared" si="650"/>
        <v>NO</v>
      </c>
      <c r="N1044" s="211" t="str">
        <f t="shared" si="651"/>
        <v>Product</v>
      </c>
      <c r="O1044" s="211" t="str">
        <f t="shared" si="652"/>
        <v>Panel</v>
      </c>
      <c r="P1044" s="211" t="str">
        <f t="shared" si="653"/>
        <v>One Time</v>
      </c>
      <c r="Q1044" s="349">
        <v>43930</v>
      </c>
      <c r="R1044" s="349"/>
      <c r="S1044" s="211" t="str">
        <f t="shared" si="654"/>
        <v>YES</v>
      </c>
      <c r="T1044" s="211" t="str">
        <f t="shared" si="655"/>
        <v>NO</v>
      </c>
      <c r="U1044" s="211" t="str">
        <f t="shared" si="656"/>
        <v>NO</v>
      </c>
      <c r="V1044" s="211" t="str">
        <f t="shared" si="657"/>
        <v>NO</v>
      </c>
      <c r="W1044" s="211" t="str">
        <f t="shared" si="658"/>
        <v>NO</v>
      </c>
      <c r="X1044" s="211">
        <v>0</v>
      </c>
      <c r="Y1044" s="211" t="s">
        <v>3277</v>
      </c>
      <c r="Z1044" s="211" t="s">
        <v>3275</v>
      </c>
      <c r="AA1044" s="211" t="s">
        <v>3319</v>
      </c>
      <c r="AB1044" s="211" t="s">
        <v>3286</v>
      </c>
      <c r="AC1044" s="211" t="s">
        <v>3286</v>
      </c>
      <c r="AD1044" s="211" t="s">
        <v>3320</v>
      </c>
      <c r="AE1044" s="211">
        <f t="shared" si="659"/>
        <v>0</v>
      </c>
      <c r="AF1044" s="211" t="str">
        <f t="shared" si="660"/>
        <v/>
      </c>
      <c r="AG1044" s="211" t="str">
        <f t="shared" si="661"/>
        <v/>
      </c>
      <c r="AH1044" s="211" t="str">
        <f t="shared" si="681"/>
        <v/>
      </c>
      <c r="AI1044" s="211" t="str">
        <f t="shared" si="662"/>
        <v/>
      </c>
      <c r="AJ1044" s="211" t="str">
        <f t="shared" si="663"/>
        <v/>
      </c>
      <c r="AK1044" s="211" t="str">
        <f t="shared" si="664"/>
        <v/>
      </c>
      <c r="AL1044" s="211" t="str">
        <f t="shared" si="665"/>
        <v/>
      </c>
      <c r="AM1044" s="211" t="str">
        <f t="shared" si="666"/>
        <v/>
      </c>
      <c r="AN1044" s="211" t="str">
        <f t="shared" si="667"/>
        <v>No</v>
      </c>
      <c r="AO1044" s="211" t="str">
        <f t="shared" si="668"/>
        <v>Yes</v>
      </c>
      <c r="AP1044" s="211" t="str">
        <f t="shared" si="669"/>
        <v>No</v>
      </c>
      <c r="AQ1044" s="211" t="str">
        <f t="shared" si="670"/>
        <v/>
      </c>
      <c r="AR1044" s="211" t="str">
        <f t="shared" si="671"/>
        <v/>
      </c>
      <c r="AS1044" s="211" t="str">
        <f t="shared" si="672"/>
        <v/>
      </c>
      <c r="AT1044" s="211" t="str">
        <f t="shared" si="673"/>
        <v/>
      </c>
      <c r="AU1044" s="211" t="str">
        <f t="shared" si="674"/>
        <v/>
      </c>
      <c r="AV1044" s="211" t="str">
        <f t="shared" si="675"/>
        <v/>
      </c>
      <c r="AW1044" s="211" t="str">
        <f t="shared" si="676"/>
        <v/>
      </c>
      <c r="AX1044" s="211" t="str">
        <f t="shared" si="679"/>
        <v>NO</v>
      </c>
      <c r="AY1044" s="125" t="str">
        <f t="shared" si="680"/>
        <v/>
      </c>
    </row>
    <row r="1045" spans="1:51" s="211" customFormat="1" x14ac:dyDescent="0.25">
      <c r="A1045" s="211" t="s">
        <v>3006</v>
      </c>
      <c r="B1045" s="211" t="s">
        <v>3006</v>
      </c>
      <c r="C1045" s="211" t="str">
        <f t="shared" si="642"/>
        <v>SBC NL Rel. 1</v>
      </c>
      <c r="D1045" s="211" t="str">
        <f t="shared" si="643"/>
        <v>SBC NL Rel. 1</v>
      </c>
      <c r="E1045" s="211" t="str">
        <f t="shared" si="644"/>
        <v/>
      </c>
      <c r="F1045" s="211" t="str">
        <f t="shared" si="645"/>
        <v>SBC NL Rel. 1</v>
      </c>
      <c r="G1045" s="211" t="str">
        <f t="shared" si="646"/>
        <v>SBC NL Rel. 1</v>
      </c>
      <c r="H1045" s="211" t="str">
        <f t="shared" si="647"/>
        <v>SBC NL Rel. 1</v>
      </c>
      <c r="I1045" s="211" t="str">
        <f t="shared" si="677"/>
        <v>SBC NL Rel. 1</v>
      </c>
      <c r="J1045" s="211" t="str">
        <f t="shared" si="648"/>
        <v/>
      </c>
      <c r="K1045" s="211" t="str">
        <f t="shared" si="649"/>
        <v/>
      </c>
      <c r="L1045" s="211" t="str">
        <f t="shared" si="678"/>
        <v>Inventory</v>
      </c>
      <c r="M1045" s="211" t="str">
        <f t="shared" si="650"/>
        <v>NO</v>
      </c>
      <c r="N1045" s="211" t="str">
        <f t="shared" si="651"/>
        <v>Product</v>
      </c>
      <c r="O1045" s="211" t="str">
        <f t="shared" si="652"/>
        <v>Panel</v>
      </c>
      <c r="P1045" s="211" t="str">
        <f t="shared" si="653"/>
        <v>One Time</v>
      </c>
      <c r="Q1045" s="349">
        <v>43930</v>
      </c>
      <c r="R1045" s="349"/>
      <c r="S1045" s="211" t="str">
        <f t="shared" si="654"/>
        <v>YES</v>
      </c>
      <c r="T1045" s="211" t="str">
        <f t="shared" si="655"/>
        <v>NO</v>
      </c>
      <c r="U1045" s="211" t="str">
        <f t="shared" si="656"/>
        <v>NO</v>
      </c>
      <c r="V1045" s="211" t="str">
        <f t="shared" si="657"/>
        <v>NO</v>
      </c>
      <c r="W1045" s="211" t="str">
        <f t="shared" si="658"/>
        <v>NO</v>
      </c>
      <c r="X1045" s="211">
        <v>0</v>
      </c>
      <c r="Y1045" s="211" t="s">
        <v>3277</v>
      </c>
      <c r="Z1045" s="211" t="s">
        <v>3275</v>
      </c>
      <c r="AA1045" s="211" t="s">
        <v>3319</v>
      </c>
      <c r="AB1045" s="211" t="s">
        <v>3286</v>
      </c>
      <c r="AC1045" s="211" t="s">
        <v>3286</v>
      </c>
      <c r="AD1045" s="211" t="s">
        <v>3320</v>
      </c>
      <c r="AE1045" s="211">
        <f t="shared" si="659"/>
        <v>0</v>
      </c>
      <c r="AF1045" s="211" t="str">
        <f t="shared" si="660"/>
        <v/>
      </c>
      <c r="AG1045" s="211" t="str">
        <f t="shared" si="661"/>
        <v/>
      </c>
      <c r="AH1045" s="211" t="str">
        <f t="shared" si="681"/>
        <v/>
      </c>
      <c r="AI1045" s="211" t="str">
        <f t="shared" si="662"/>
        <v/>
      </c>
      <c r="AJ1045" s="211" t="str">
        <f t="shared" si="663"/>
        <v/>
      </c>
      <c r="AK1045" s="211" t="str">
        <f t="shared" si="664"/>
        <v/>
      </c>
      <c r="AL1045" s="211" t="str">
        <f t="shared" si="665"/>
        <v/>
      </c>
      <c r="AM1045" s="211" t="str">
        <f t="shared" si="666"/>
        <v/>
      </c>
      <c r="AN1045" s="211" t="str">
        <f t="shared" si="667"/>
        <v>No</v>
      </c>
      <c r="AO1045" s="211" t="str">
        <f t="shared" si="668"/>
        <v>Yes</v>
      </c>
      <c r="AP1045" s="211" t="str">
        <f t="shared" si="669"/>
        <v>No</v>
      </c>
      <c r="AQ1045" s="211" t="str">
        <f t="shared" si="670"/>
        <v/>
      </c>
      <c r="AR1045" s="211" t="str">
        <f t="shared" si="671"/>
        <v/>
      </c>
      <c r="AS1045" s="211" t="str">
        <f t="shared" si="672"/>
        <v/>
      </c>
      <c r="AT1045" s="211" t="str">
        <f t="shared" si="673"/>
        <v/>
      </c>
      <c r="AU1045" s="211" t="str">
        <f t="shared" si="674"/>
        <v/>
      </c>
      <c r="AV1045" s="211" t="str">
        <f t="shared" si="675"/>
        <v/>
      </c>
      <c r="AW1045" s="211" t="str">
        <f t="shared" si="676"/>
        <v/>
      </c>
      <c r="AX1045" s="211" t="str">
        <f t="shared" si="679"/>
        <v>NO</v>
      </c>
      <c r="AY1045" s="125" t="str">
        <f t="shared" si="680"/>
        <v/>
      </c>
    </row>
    <row r="1046" spans="1:51" s="211" customFormat="1" x14ac:dyDescent="0.25">
      <c r="A1046" s="211" t="s">
        <v>3008</v>
      </c>
      <c r="B1046" s="211" t="s">
        <v>3008</v>
      </c>
      <c r="C1046" s="211" t="str">
        <f t="shared" si="642"/>
        <v>SBC NL Rel. 2</v>
      </c>
      <c r="D1046" s="211" t="str">
        <f t="shared" si="643"/>
        <v>SBC NL Rel. 2</v>
      </c>
      <c r="E1046" s="211" t="str">
        <f t="shared" si="644"/>
        <v/>
      </c>
      <c r="F1046" s="211" t="str">
        <f t="shared" si="645"/>
        <v>SBC NL Rel. 2</v>
      </c>
      <c r="G1046" s="211" t="str">
        <f t="shared" si="646"/>
        <v>SBC NL Rel. 2</v>
      </c>
      <c r="H1046" s="211" t="str">
        <f t="shared" si="647"/>
        <v>SBC NL Rel. 2</v>
      </c>
      <c r="I1046" s="211" t="str">
        <f t="shared" si="677"/>
        <v>SBC NL Rel. 2</v>
      </c>
      <c r="J1046" s="211" t="str">
        <f t="shared" si="648"/>
        <v/>
      </c>
      <c r="K1046" s="211" t="str">
        <f t="shared" si="649"/>
        <v/>
      </c>
      <c r="L1046" s="211" t="str">
        <f t="shared" si="678"/>
        <v>Inventory</v>
      </c>
      <c r="M1046" s="211" t="str">
        <f t="shared" si="650"/>
        <v>NO</v>
      </c>
      <c r="N1046" s="211" t="str">
        <f t="shared" si="651"/>
        <v>Product</v>
      </c>
      <c r="O1046" s="211" t="str">
        <f t="shared" si="652"/>
        <v>Panel</v>
      </c>
      <c r="P1046" s="211" t="str">
        <f t="shared" si="653"/>
        <v>One Time</v>
      </c>
      <c r="Q1046" s="349">
        <v>43930</v>
      </c>
      <c r="R1046" s="349"/>
      <c r="S1046" s="211" t="str">
        <f t="shared" si="654"/>
        <v>YES</v>
      </c>
      <c r="T1046" s="211" t="str">
        <f t="shared" si="655"/>
        <v>NO</v>
      </c>
      <c r="U1046" s="211" t="str">
        <f t="shared" si="656"/>
        <v>NO</v>
      </c>
      <c r="V1046" s="211" t="str">
        <f t="shared" si="657"/>
        <v>NO</v>
      </c>
      <c r="W1046" s="211" t="str">
        <f t="shared" si="658"/>
        <v>NO</v>
      </c>
      <c r="X1046" s="211">
        <v>0</v>
      </c>
      <c r="Y1046" s="211" t="s">
        <v>3277</v>
      </c>
      <c r="Z1046" s="211" t="s">
        <v>3275</v>
      </c>
      <c r="AA1046" s="211" t="s">
        <v>3319</v>
      </c>
      <c r="AB1046" s="211" t="s">
        <v>3286</v>
      </c>
      <c r="AC1046" s="211" t="s">
        <v>3286</v>
      </c>
      <c r="AD1046" s="211" t="s">
        <v>3320</v>
      </c>
      <c r="AE1046" s="211">
        <f t="shared" si="659"/>
        <v>0</v>
      </c>
      <c r="AF1046" s="211" t="str">
        <f t="shared" si="660"/>
        <v/>
      </c>
      <c r="AG1046" s="211" t="str">
        <f t="shared" si="661"/>
        <v/>
      </c>
      <c r="AH1046" s="211" t="str">
        <f t="shared" si="681"/>
        <v/>
      </c>
      <c r="AI1046" s="211" t="str">
        <f t="shared" si="662"/>
        <v/>
      </c>
      <c r="AJ1046" s="211" t="str">
        <f t="shared" si="663"/>
        <v/>
      </c>
      <c r="AK1046" s="211" t="str">
        <f t="shared" si="664"/>
        <v/>
      </c>
      <c r="AL1046" s="211" t="str">
        <f t="shared" si="665"/>
        <v/>
      </c>
      <c r="AM1046" s="211" t="str">
        <f t="shared" si="666"/>
        <v/>
      </c>
      <c r="AN1046" s="211" t="str">
        <f t="shared" si="667"/>
        <v>No</v>
      </c>
      <c r="AO1046" s="211" t="str">
        <f t="shared" si="668"/>
        <v>Yes</v>
      </c>
      <c r="AP1046" s="211" t="str">
        <f t="shared" si="669"/>
        <v>No</v>
      </c>
      <c r="AQ1046" s="211" t="str">
        <f t="shared" si="670"/>
        <v/>
      </c>
      <c r="AR1046" s="211" t="str">
        <f t="shared" si="671"/>
        <v/>
      </c>
      <c r="AS1046" s="211" t="str">
        <f t="shared" si="672"/>
        <v/>
      </c>
      <c r="AT1046" s="211" t="str">
        <f t="shared" si="673"/>
        <v/>
      </c>
      <c r="AU1046" s="211" t="str">
        <f t="shared" si="674"/>
        <v/>
      </c>
      <c r="AV1046" s="211" t="str">
        <f t="shared" si="675"/>
        <v/>
      </c>
      <c r="AW1046" s="211" t="str">
        <f t="shared" si="676"/>
        <v/>
      </c>
      <c r="AX1046" s="211" t="str">
        <f t="shared" si="679"/>
        <v>NO</v>
      </c>
      <c r="AY1046" s="125" t="str">
        <f t="shared" si="680"/>
        <v/>
      </c>
    </row>
    <row r="1047" spans="1:51" s="211" customFormat="1" x14ac:dyDescent="0.25">
      <c r="A1047" s="211" t="s">
        <v>3010</v>
      </c>
      <c r="B1047" s="211" t="s">
        <v>3010</v>
      </c>
      <c r="C1047" s="211" t="str">
        <f t="shared" si="642"/>
        <v>SBC NL Rel. 3</v>
      </c>
      <c r="D1047" s="211" t="str">
        <f t="shared" si="643"/>
        <v>SBC NL Rel. 3</v>
      </c>
      <c r="E1047" s="211" t="str">
        <f t="shared" si="644"/>
        <v/>
      </c>
      <c r="F1047" s="211" t="str">
        <f t="shared" si="645"/>
        <v>SBC NL Rel. 3</v>
      </c>
      <c r="G1047" s="211" t="str">
        <f t="shared" si="646"/>
        <v>SBC NL Rel. 3</v>
      </c>
      <c r="H1047" s="211" t="str">
        <f t="shared" si="647"/>
        <v>SBC NL Rel. 3</v>
      </c>
      <c r="I1047" s="211" t="str">
        <f t="shared" si="677"/>
        <v>SBC NL Rel. 3</v>
      </c>
      <c r="J1047" s="211" t="str">
        <f t="shared" si="648"/>
        <v/>
      </c>
      <c r="K1047" s="211" t="str">
        <f t="shared" si="649"/>
        <v/>
      </c>
      <c r="L1047" s="211" t="str">
        <f t="shared" si="678"/>
        <v>Inventory</v>
      </c>
      <c r="M1047" s="211" t="str">
        <f t="shared" si="650"/>
        <v>NO</v>
      </c>
      <c r="N1047" s="211" t="str">
        <f t="shared" si="651"/>
        <v>Product</v>
      </c>
      <c r="O1047" s="211" t="str">
        <f t="shared" si="652"/>
        <v>Panel</v>
      </c>
      <c r="P1047" s="211" t="str">
        <f t="shared" si="653"/>
        <v>One Time</v>
      </c>
      <c r="Q1047" s="349">
        <v>43930</v>
      </c>
      <c r="R1047" s="349"/>
      <c r="S1047" s="211" t="str">
        <f t="shared" si="654"/>
        <v>YES</v>
      </c>
      <c r="T1047" s="211" t="str">
        <f t="shared" si="655"/>
        <v>NO</v>
      </c>
      <c r="U1047" s="211" t="str">
        <f t="shared" si="656"/>
        <v>NO</v>
      </c>
      <c r="V1047" s="211" t="str">
        <f t="shared" si="657"/>
        <v>NO</v>
      </c>
      <c r="W1047" s="211" t="str">
        <f t="shared" si="658"/>
        <v>NO</v>
      </c>
      <c r="X1047" s="211">
        <v>0</v>
      </c>
      <c r="Y1047" s="211" t="s">
        <v>3277</v>
      </c>
      <c r="Z1047" s="211" t="s">
        <v>3275</v>
      </c>
      <c r="AA1047" s="211" t="s">
        <v>3319</v>
      </c>
      <c r="AB1047" s="211" t="s">
        <v>3286</v>
      </c>
      <c r="AC1047" s="211" t="s">
        <v>3286</v>
      </c>
      <c r="AD1047" s="211" t="s">
        <v>3320</v>
      </c>
      <c r="AE1047" s="211">
        <f t="shared" si="659"/>
        <v>0</v>
      </c>
      <c r="AF1047" s="211" t="str">
        <f t="shared" si="660"/>
        <v/>
      </c>
      <c r="AG1047" s="211" t="str">
        <f t="shared" si="661"/>
        <v/>
      </c>
      <c r="AH1047" s="211" t="str">
        <f t="shared" si="681"/>
        <v/>
      </c>
      <c r="AI1047" s="211" t="str">
        <f t="shared" si="662"/>
        <v/>
      </c>
      <c r="AJ1047" s="211" t="str">
        <f t="shared" si="663"/>
        <v/>
      </c>
      <c r="AK1047" s="211" t="str">
        <f t="shared" si="664"/>
        <v/>
      </c>
      <c r="AL1047" s="211" t="str">
        <f t="shared" si="665"/>
        <v/>
      </c>
      <c r="AM1047" s="211" t="str">
        <f t="shared" si="666"/>
        <v/>
      </c>
      <c r="AN1047" s="211" t="str">
        <f t="shared" si="667"/>
        <v>No</v>
      </c>
      <c r="AO1047" s="211" t="str">
        <f t="shared" si="668"/>
        <v>Yes</v>
      </c>
      <c r="AP1047" s="211" t="str">
        <f t="shared" si="669"/>
        <v>No</v>
      </c>
      <c r="AQ1047" s="211" t="str">
        <f t="shared" si="670"/>
        <v/>
      </c>
      <c r="AR1047" s="211" t="str">
        <f t="shared" si="671"/>
        <v/>
      </c>
      <c r="AS1047" s="211" t="str">
        <f t="shared" si="672"/>
        <v/>
      </c>
      <c r="AT1047" s="211" t="str">
        <f t="shared" si="673"/>
        <v/>
      </c>
      <c r="AU1047" s="211" t="str">
        <f t="shared" si="674"/>
        <v/>
      </c>
      <c r="AV1047" s="211" t="str">
        <f t="shared" si="675"/>
        <v/>
      </c>
      <c r="AW1047" s="211" t="str">
        <f t="shared" si="676"/>
        <v/>
      </c>
      <c r="AX1047" s="211" t="str">
        <f t="shared" si="679"/>
        <v>NO</v>
      </c>
      <c r="AY1047" s="125" t="str">
        <f t="shared" si="680"/>
        <v/>
      </c>
    </row>
    <row r="1048" spans="1:51" s="211" customFormat="1" x14ac:dyDescent="0.25">
      <c r="A1048" s="211" t="s">
        <v>3012</v>
      </c>
      <c r="B1048" s="211" t="s">
        <v>3012</v>
      </c>
      <c r="C1048" s="211" t="str">
        <f t="shared" si="642"/>
        <v>AlarmVoice Services</v>
      </c>
      <c r="D1048" s="211" t="str">
        <f t="shared" si="643"/>
        <v>Services AlarmVoice</v>
      </c>
      <c r="E1048" s="211" t="str">
        <f t="shared" si="644"/>
        <v/>
      </c>
      <c r="F1048" s="211" t="str">
        <f t="shared" si="645"/>
        <v>AlarmVoice Services</v>
      </c>
      <c r="G1048" s="211" t="str">
        <f t="shared" si="646"/>
        <v>Services AlarmVoice</v>
      </c>
      <c r="H1048" s="211" t="str">
        <f t="shared" si="647"/>
        <v>AlarmVoice Services</v>
      </c>
      <c r="I1048" s="211" t="str">
        <f t="shared" si="677"/>
        <v>Services AlarmVoice</v>
      </c>
      <c r="J1048" s="211" t="str">
        <f t="shared" si="648"/>
        <v/>
      </c>
      <c r="K1048" s="211" t="str">
        <f t="shared" si="649"/>
        <v>SBCPLUS</v>
      </c>
      <c r="L1048" s="211" t="str">
        <f t="shared" si="678"/>
        <v>Inventory</v>
      </c>
      <c r="M1048" s="211" t="str">
        <f t="shared" si="650"/>
        <v>NO</v>
      </c>
      <c r="N1048" s="211" t="str">
        <f t="shared" si="651"/>
        <v>Product</v>
      </c>
      <c r="O1048" s="211" t="str">
        <f t="shared" si="652"/>
        <v>Panel</v>
      </c>
      <c r="P1048" s="211" t="str">
        <f t="shared" si="653"/>
        <v>RMR</v>
      </c>
      <c r="Q1048" s="349">
        <v>43930</v>
      </c>
      <c r="R1048" s="349"/>
      <c r="S1048" s="211" t="str">
        <f t="shared" si="654"/>
        <v>YES</v>
      </c>
      <c r="T1048" s="211" t="str">
        <f t="shared" si="655"/>
        <v>NO</v>
      </c>
      <c r="U1048" s="211" t="str">
        <f t="shared" si="656"/>
        <v>NO</v>
      </c>
      <c r="V1048" s="211" t="str">
        <f t="shared" si="657"/>
        <v>NO</v>
      </c>
      <c r="W1048" s="211" t="str">
        <f t="shared" si="658"/>
        <v>NO</v>
      </c>
      <c r="X1048" s="211">
        <v>0</v>
      </c>
      <c r="Y1048" s="211" t="s">
        <v>3277</v>
      </c>
      <c r="Z1048" s="211" t="s">
        <v>3275</v>
      </c>
      <c r="AA1048" s="211" t="s">
        <v>3319</v>
      </c>
      <c r="AB1048" s="211" t="s">
        <v>3286</v>
      </c>
      <c r="AC1048" s="211" t="s">
        <v>3286</v>
      </c>
      <c r="AD1048" s="211" t="s">
        <v>3320</v>
      </c>
      <c r="AE1048" s="211" t="str">
        <f t="shared" si="659"/>
        <v>Service</v>
      </c>
      <c r="AF1048" s="211" t="str">
        <f t="shared" si="660"/>
        <v/>
      </c>
      <c r="AG1048" s="211" t="str">
        <f t="shared" si="661"/>
        <v/>
      </c>
      <c r="AH1048" s="211" t="str">
        <f t="shared" si="681"/>
        <v>X</v>
      </c>
      <c r="AI1048" s="211" t="str">
        <f t="shared" si="662"/>
        <v/>
      </c>
      <c r="AJ1048" s="211" t="str">
        <f t="shared" si="663"/>
        <v/>
      </c>
      <c r="AK1048" s="211" t="str">
        <f t="shared" si="664"/>
        <v/>
      </c>
      <c r="AL1048" s="211" t="str">
        <f t="shared" si="665"/>
        <v/>
      </c>
      <c r="AM1048" s="211" t="str">
        <f t="shared" si="666"/>
        <v/>
      </c>
      <c r="AN1048" s="211" t="str">
        <f t="shared" si="667"/>
        <v>No</v>
      </c>
      <c r="AO1048" s="211" t="str">
        <f t="shared" si="668"/>
        <v>Yes</v>
      </c>
      <c r="AP1048" s="211" t="str">
        <f t="shared" si="669"/>
        <v>No</v>
      </c>
      <c r="AQ1048" s="211" t="str">
        <f t="shared" si="670"/>
        <v/>
      </c>
      <c r="AR1048" s="211" t="str">
        <f t="shared" si="671"/>
        <v/>
      </c>
      <c r="AS1048" s="211" t="str">
        <f t="shared" si="672"/>
        <v/>
      </c>
      <c r="AT1048" s="211" t="str">
        <f t="shared" si="673"/>
        <v/>
      </c>
      <c r="AU1048" s="211" t="str">
        <f t="shared" si="674"/>
        <v/>
      </c>
      <c r="AV1048" s="211" t="str">
        <f t="shared" si="675"/>
        <v/>
      </c>
      <c r="AW1048" s="211" t="str">
        <f t="shared" si="676"/>
        <v/>
      </c>
      <c r="AX1048" s="211" t="str">
        <f t="shared" si="679"/>
        <v>NO</v>
      </c>
      <c r="AY1048" s="125" t="str">
        <f t="shared" si="680"/>
        <v/>
      </c>
    </row>
    <row r="1049" spans="1:51" s="211" customFormat="1" x14ac:dyDescent="0.25">
      <c r="A1049" s="211" t="s">
        <v>3013</v>
      </c>
      <c r="B1049" s="211" t="s">
        <v>3013</v>
      </c>
      <c r="C1049" s="211" t="str">
        <f t="shared" si="642"/>
        <v>SBC Plus Rel. 1</v>
      </c>
      <c r="D1049" s="211" t="str">
        <f t="shared" si="643"/>
        <v>SBC Plus Rel. 1</v>
      </c>
      <c r="E1049" s="211" t="str">
        <f t="shared" si="644"/>
        <v/>
      </c>
      <c r="F1049" s="211" t="str">
        <f t="shared" si="645"/>
        <v>SBC Plus Rel. 1</v>
      </c>
      <c r="G1049" s="211" t="str">
        <f t="shared" si="646"/>
        <v>SBC Plus Rel. 1</v>
      </c>
      <c r="H1049" s="211" t="str">
        <f t="shared" si="647"/>
        <v>SBC Plus Rel. 1</v>
      </c>
      <c r="I1049" s="211" t="str">
        <f t="shared" si="677"/>
        <v>SBC Plus Rel. 1</v>
      </c>
      <c r="J1049" s="211" t="str">
        <f t="shared" si="648"/>
        <v/>
      </c>
      <c r="K1049" s="211" t="str">
        <f t="shared" si="649"/>
        <v/>
      </c>
      <c r="L1049" s="211" t="str">
        <f t="shared" si="678"/>
        <v>Inventory</v>
      </c>
      <c r="M1049" s="211" t="str">
        <f t="shared" si="650"/>
        <v>NO</v>
      </c>
      <c r="N1049" s="211" t="str">
        <f t="shared" si="651"/>
        <v>Product</v>
      </c>
      <c r="O1049" s="211" t="str">
        <f t="shared" si="652"/>
        <v>Panel</v>
      </c>
      <c r="P1049" s="211" t="str">
        <f t="shared" si="653"/>
        <v>One Time</v>
      </c>
      <c r="Q1049" s="349">
        <v>43930</v>
      </c>
      <c r="R1049" s="349"/>
      <c r="S1049" s="211" t="str">
        <f t="shared" si="654"/>
        <v>YES</v>
      </c>
      <c r="T1049" s="211" t="str">
        <f t="shared" si="655"/>
        <v>NO</v>
      </c>
      <c r="U1049" s="211" t="str">
        <f t="shared" si="656"/>
        <v>NO</v>
      </c>
      <c r="V1049" s="211" t="str">
        <f t="shared" si="657"/>
        <v>NO</v>
      </c>
      <c r="W1049" s="211" t="str">
        <f t="shared" si="658"/>
        <v>NO</v>
      </c>
      <c r="X1049" s="211">
        <v>0</v>
      </c>
      <c r="Y1049" s="211" t="s">
        <v>3277</v>
      </c>
      <c r="Z1049" s="211" t="s">
        <v>3275</v>
      </c>
      <c r="AA1049" s="211" t="s">
        <v>3319</v>
      </c>
      <c r="AB1049" s="211" t="s">
        <v>3286</v>
      </c>
      <c r="AC1049" s="211" t="s">
        <v>3286</v>
      </c>
      <c r="AD1049" s="211" t="s">
        <v>3320</v>
      </c>
      <c r="AE1049" s="211">
        <f t="shared" si="659"/>
        <v>0</v>
      </c>
      <c r="AF1049" s="211" t="str">
        <f t="shared" si="660"/>
        <v/>
      </c>
      <c r="AG1049" s="211" t="str">
        <f t="shared" si="661"/>
        <v/>
      </c>
      <c r="AH1049" s="211" t="str">
        <f t="shared" si="681"/>
        <v/>
      </c>
      <c r="AI1049" s="211" t="str">
        <f t="shared" si="662"/>
        <v/>
      </c>
      <c r="AJ1049" s="211" t="str">
        <f t="shared" si="663"/>
        <v/>
      </c>
      <c r="AK1049" s="211" t="str">
        <f t="shared" si="664"/>
        <v/>
      </c>
      <c r="AL1049" s="211" t="str">
        <f t="shared" si="665"/>
        <v/>
      </c>
      <c r="AM1049" s="211" t="str">
        <f t="shared" si="666"/>
        <v/>
      </c>
      <c r="AN1049" s="211" t="str">
        <f t="shared" si="667"/>
        <v>No</v>
      </c>
      <c r="AO1049" s="211" t="str">
        <f t="shared" si="668"/>
        <v>Yes</v>
      </c>
      <c r="AP1049" s="211" t="str">
        <f t="shared" si="669"/>
        <v>No</v>
      </c>
      <c r="AQ1049" s="211" t="str">
        <f t="shared" si="670"/>
        <v/>
      </c>
      <c r="AR1049" s="211" t="str">
        <f t="shared" si="671"/>
        <v/>
      </c>
      <c r="AS1049" s="211" t="str">
        <f t="shared" si="672"/>
        <v/>
      </c>
      <c r="AT1049" s="211" t="str">
        <f t="shared" si="673"/>
        <v/>
      </c>
      <c r="AU1049" s="211" t="str">
        <f t="shared" si="674"/>
        <v/>
      </c>
      <c r="AV1049" s="211" t="str">
        <f t="shared" si="675"/>
        <v/>
      </c>
      <c r="AW1049" s="211" t="str">
        <f t="shared" si="676"/>
        <v/>
      </c>
      <c r="AX1049" s="211" t="str">
        <f t="shared" si="679"/>
        <v>NO</v>
      </c>
      <c r="AY1049" s="125" t="str">
        <f t="shared" si="680"/>
        <v/>
      </c>
    </row>
    <row r="1050" spans="1:51" s="211" customFormat="1" x14ac:dyDescent="0.25">
      <c r="A1050" s="211" t="s">
        <v>3015</v>
      </c>
      <c r="B1050" s="211" t="s">
        <v>3015</v>
      </c>
      <c r="C1050" s="211" t="str">
        <f t="shared" si="642"/>
        <v>SBC Plus Rel. 2</v>
      </c>
      <c r="D1050" s="211" t="str">
        <f t="shared" si="643"/>
        <v>SBC Plus Rel. 2</v>
      </c>
      <c r="E1050" s="211" t="str">
        <f t="shared" si="644"/>
        <v/>
      </c>
      <c r="F1050" s="211" t="str">
        <f t="shared" si="645"/>
        <v>SBC Plus Rel. 2</v>
      </c>
      <c r="G1050" s="211" t="str">
        <f t="shared" si="646"/>
        <v>SBC Plus Rel. 2</v>
      </c>
      <c r="H1050" s="211" t="str">
        <f t="shared" si="647"/>
        <v>SBC Plus Rel. 2</v>
      </c>
      <c r="I1050" s="211" t="str">
        <f t="shared" si="677"/>
        <v>SBC Plus Rel. 2</v>
      </c>
      <c r="J1050" s="211" t="str">
        <f t="shared" si="648"/>
        <v/>
      </c>
      <c r="K1050" s="211" t="str">
        <f t="shared" si="649"/>
        <v/>
      </c>
      <c r="L1050" s="211" t="str">
        <f t="shared" si="678"/>
        <v>Inventory</v>
      </c>
      <c r="M1050" s="211" t="str">
        <f t="shared" si="650"/>
        <v>NO</v>
      </c>
      <c r="N1050" s="211" t="str">
        <f t="shared" si="651"/>
        <v>Product</v>
      </c>
      <c r="O1050" s="211" t="str">
        <f t="shared" si="652"/>
        <v>Panel</v>
      </c>
      <c r="P1050" s="211" t="str">
        <f t="shared" si="653"/>
        <v>One Time</v>
      </c>
      <c r="Q1050" s="349">
        <v>43930</v>
      </c>
      <c r="R1050" s="349"/>
      <c r="S1050" s="211" t="str">
        <f t="shared" si="654"/>
        <v>YES</v>
      </c>
      <c r="T1050" s="211" t="str">
        <f t="shared" si="655"/>
        <v>NO</v>
      </c>
      <c r="U1050" s="211" t="str">
        <f t="shared" si="656"/>
        <v>NO</v>
      </c>
      <c r="V1050" s="211" t="str">
        <f t="shared" si="657"/>
        <v>NO</v>
      </c>
      <c r="W1050" s="211" t="str">
        <f t="shared" si="658"/>
        <v>NO</v>
      </c>
      <c r="X1050" s="211">
        <v>0</v>
      </c>
      <c r="Y1050" s="211" t="s">
        <v>3277</v>
      </c>
      <c r="Z1050" s="211" t="s">
        <v>3275</v>
      </c>
      <c r="AA1050" s="211" t="s">
        <v>3319</v>
      </c>
      <c r="AB1050" s="211" t="s">
        <v>3286</v>
      </c>
      <c r="AC1050" s="211" t="s">
        <v>3286</v>
      </c>
      <c r="AD1050" s="211" t="s">
        <v>3320</v>
      </c>
      <c r="AE1050" s="211">
        <f t="shared" si="659"/>
        <v>0</v>
      </c>
      <c r="AF1050" s="211" t="str">
        <f t="shared" si="660"/>
        <v/>
      </c>
      <c r="AG1050" s="211" t="str">
        <f t="shared" si="661"/>
        <v/>
      </c>
      <c r="AH1050" s="211" t="str">
        <f t="shared" si="681"/>
        <v/>
      </c>
      <c r="AI1050" s="211" t="str">
        <f t="shared" si="662"/>
        <v/>
      </c>
      <c r="AJ1050" s="211" t="str">
        <f t="shared" si="663"/>
        <v/>
      </c>
      <c r="AK1050" s="211" t="str">
        <f t="shared" si="664"/>
        <v/>
      </c>
      <c r="AL1050" s="211" t="str">
        <f t="shared" si="665"/>
        <v/>
      </c>
      <c r="AM1050" s="211" t="str">
        <f t="shared" si="666"/>
        <v/>
      </c>
      <c r="AN1050" s="211" t="str">
        <f t="shared" si="667"/>
        <v>No</v>
      </c>
      <c r="AO1050" s="211" t="str">
        <f t="shared" si="668"/>
        <v>Yes</v>
      </c>
      <c r="AP1050" s="211" t="str">
        <f t="shared" si="669"/>
        <v>No</v>
      </c>
      <c r="AQ1050" s="211" t="str">
        <f t="shared" si="670"/>
        <v/>
      </c>
      <c r="AR1050" s="211" t="str">
        <f t="shared" si="671"/>
        <v/>
      </c>
      <c r="AS1050" s="211" t="str">
        <f t="shared" si="672"/>
        <v/>
      </c>
      <c r="AT1050" s="211" t="str">
        <f t="shared" si="673"/>
        <v/>
      </c>
      <c r="AU1050" s="211" t="str">
        <f t="shared" si="674"/>
        <v/>
      </c>
      <c r="AV1050" s="211" t="str">
        <f t="shared" si="675"/>
        <v/>
      </c>
      <c r="AW1050" s="211" t="str">
        <f t="shared" si="676"/>
        <v/>
      </c>
      <c r="AX1050" s="211" t="str">
        <f t="shared" si="679"/>
        <v>NO</v>
      </c>
      <c r="AY1050" s="125" t="str">
        <f t="shared" si="680"/>
        <v/>
      </c>
    </row>
    <row r="1051" spans="1:51" s="211" customFormat="1" x14ac:dyDescent="0.25">
      <c r="A1051" s="211" t="s">
        <v>3017</v>
      </c>
      <c r="B1051" s="211" t="s">
        <v>3017</v>
      </c>
      <c r="C1051" s="211" t="str">
        <f t="shared" si="642"/>
        <v>SBC Plus Rel. 3</v>
      </c>
      <c r="D1051" s="211" t="str">
        <f t="shared" si="643"/>
        <v>SBC Plus Rel. 3</v>
      </c>
      <c r="E1051" s="211" t="str">
        <f t="shared" si="644"/>
        <v/>
      </c>
      <c r="F1051" s="211" t="str">
        <f t="shared" si="645"/>
        <v>SBC Plus Rel. 3</v>
      </c>
      <c r="G1051" s="211" t="str">
        <f t="shared" si="646"/>
        <v>SBC Plus Rel. 3</v>
      </c>
      <c r="H1051" s="211" t="str">
        <f t="shared" si="647"/>
        <v>SBC Plus Rel. 3</v>
      </c>
      <c r="I1051" s="211" t="str">
        <f t="shared" si="677"/>
        <v>SBC Plus Rel. 3</v>
      </c>
      <c r="J1051" s="211" t="str">
        <f t="shared" si="648"/>
        <v/>
      </c>
      <c r="K1051" s="211" t="str">
        <f t="shared" si="649"/>
        <v/>
      </c>
      <c r="L1051" s="211" t="str">
        <f t="shared" si="678"/>
        <v>Inventory</v>
      </c>
      <c r="M1051" s="211" t="str">
        <f t="shared" si="650"/>
        <v>NO</v>
      </c>
      <c r="N1051" s="211" t="str">
        <f t="shared" si="651"/>
        <v>Product</v>
      </c>
      <c r="O1051" s="211" t="str">
        <f t="shared" si="652"/>
        <v>Panel</v>
      </c>
      <c r="P1051" s="211" t="str">
        <f t="shared" si="653"/>
        <v>One Time</v>
      </c>
      <c r="Q1051" s="349">
        <v>43930</v>
      </c>
      <c r="R1051" s="349"/>
      <c r="S1051" s="211" t="str">
        <f t="shared" si="654"/>
        <v>YES</v>
      </c>
      <c r="T1051" s="211" t="str">
        <f t="shared" si="655"/>
        <v>NO</v>
      </c>
      <c r="U1051" s="211" t="str">
        <f t="shared" si="656"/>
        <v>NO</v>
      </c>
      <c r="V1051" s="211" t="str">
        <f t="shared" si="657"/>
        <v>NO</v>
      </c>
      <c r="W1051" s="211" t="str">
        <f t="shared" si="658"/>
        <v>NO</v>
      </c>
      <c r="X1051" s="211">
        <v>0</v>
      </c>
      <c r="Y1051" s="211" t="s">
        <v>3277</v>
      </c>
      <c r="Z1051" s="211" t="s">
        <v>3275</v>
      </c>
      <c r="AA1051" s="211" t="s">
        <v>3319</v>
      </c>
      <c r="AB1051" s="211" t="s">
        <v>3286</v>
      </c>
      <c r="AC1051" s="211" t="s">
        <v>3286</v>
      </c>
      <c r="AD1051" s="211" t="s">
        <v>3320</v>
      </c>
      <c r="AE1051" s="211">
        <f t="shared" si="659"/>
        <v>0</v>
      </c>
      <c r="AF1051" s="211" t="str">
        <f t="shared" si="660"/>
        <v/>
      </c>
      <c r="AG1051" s="211" t="str">
        <f t="shared" si="661"/>
        <v/>
      </c>
      <c r="AH1051" s="211" t="str">
        <f t="shared" si="681"/>
        <v/>
      </c>
      <c r="AI1051" s="211" t="str">
        <f t="shared" si="662"/>
        <v/>
      </c>
      <c r="AJ1051" s="211" t="str">
        <f t="shared" si="663"/>
        <v/>
      </c>
      <c r="AK1051" s="211" t="str">
        <f t="shared" si="664"/>
        <v/>
      </c>
      <c r="AL1051" s="211" t="str">
        <f t="shared" si="665"/>
        <v/>
      </c>
      <c r="AM1051" s="211" t="str">
        <f t="shared" si="666"/>
        <v/>
      </c>
      <c r="AN1051" s="211" t="str">
        <f t="shared" si="667"/>
        <v>No</v>
      </c>
      <c r="AO1051" s="211" t="str">
        <f t="shared" si="668"/>
        <v>Yes</v>
      </c>
      <c r="AP1051" s="211" t="str">
        <f t="shared" si="669"/>
        <v>No</v>
      </c>
      <c r="AQ1051" s="211" t="str">
        <f t="shared" si="670"/>
        <v/>
      </c>
      <c r="AR1051" s="211" t="str">
        <f t="shared" si="671"/>
        <v/>
      </c>
      <c r="AS1051" s="211" t="str">
        <f t="shared" si="672"/>
        <v/>
      </c>
      <c r="AT1051" s="211" t="str">
        <f t="shared" si="673"/>
        <v/>
      </c>
      <c r="AU1051" s="211" t="str">
        <f t="shared" si="674"/>
        <v/>
      </c>
      <c r="AV1051" s="211" t="str">
        <f t="shared" si="675"/>
        <v/>
      </c>
      <c r="AW1051" s="211" t="str">
        <f t="shared" si="676"/>
        <v/>
      </c>
      <c r="AX1051" s="211" t="str">
        <f t="shared" si="679"/>
        <v>NO</v>
      </c>
      <c r="AY1051" s="125" t="str">
        <f t="shared" si="680"/>
        <v/>
      </c>
    </row>
    <row r="1052" spans="1:51" s="211" customFormat="1" x14ac:dyDescent="0.25">
      <c r="A1052" s="211" t="s">
        <v>3019</v>
      </c>
      <c r="B1052" s="211" t="s">
        <v>3019</v>
      </c>
      <c r="C1052" s="211" t="str">
        <f t="shared" si="642"/>
        <v>EVS Supervised BETA</v>
      </c>
      <c r="D1052" s="211" t="str">
        <f t="shared" si="643"/>
        <v>BETA supervisé par EVS</v>
      </c>
      <c r="E1052" s="211" t="str">
        <f t="shared" si="644"/>
        <v/>
      </c>
      <c r="F1052" s="211" t="str">
        <f t="shared" si="645"/>
        <v>EVS Supervised BETA</v>
      </c>
      <c r="G1052" s="211" t="str">
        <f t="shared" si="646"/>
        <v>BETA supervisé par EVS</v>
      </c>
      <c r="H1052" s="211" t="str">
        <f t="shared" si="647"/>
        <v>EVS Supervised BETA</v>
      </c>
      <c r="I1052" s="211" t="str">
        <f t="shared" si="677"/>
        <v>BETA supervisé par EVS</v>
      </c>
      <c r="J1052" s="211" t="str">
        <f t="shared" si="648"/>
        <v/>
      </c>
      <c r="K1052" s="211" t="str">
        <f t="shared" si="649"/>
        <v/>
      </c>
      <c r="L1052" s="211" t="str">
        <f t="shared" si="678"/>
        <v>Inventory</v>
      </c>
      <c r="M1052" s="211" t="str">
        <f t="shared" si="650"/>
        <v>NO</v>
      </c>
      <c r="N1052" s="211" t="str">
        <f t="shared" si="651"/>
        <v>Product</v>
      </c>
      <c r="O1052" s="211" t="str">
        <f t="shared" si="652"/>
        <v>Panel</v>
      </c>
      <c r="P1052" s="211" t="str">
        <f t="shared" si="653"/>
        <v>One Time</v>
      </c>
      <c r="Q1052" s="349">
        <v>43930</v>
      </c>
      <c r="R1052" s="349"/>
      <c r="S1052" s="211" t="str">
        <f t="shared" si="654"/>
        <v>YES</v>
      </c>
      <c r="T1052" s="211" t="str">
        <f t="shared" si="655"/>
        <v>NO</v>
      </c>
      <c r="U1052" s="211" t="str">
        <f t="shared" si="656"/>
        <v>NO</v>
      </c>
      <c r="V1052" s="211" t="str">
        <f t="shared" si="657"/>
        <v>NO</v>
      </c>
      <c r="W1052" s="211" t="str">
        <f t="shared" si="658"/>
        <v>NO</v>
      </c>
      <c r="X1052" s="211">
        <v>0</v>
      </c>
      <c r="Y1052" s="211" t="s">
        <v>3277</v>
      </c>
      <c r="Z1052" s="211" t="s">
        <v>3275</v>
      </c>
      <c r="AA1052" s="211" t="s">
        <v>3319</v>
      </c>
      <c r="AB1052" s="211" t="s">
        <v>3286</v>
      </c>
      <c r="AC1052" s="211" t="s">
        <v>3286</v>
      </c>
      <c r="AD1052" s="211" t="s">
        <v>3320</v>
      </c>
      <c r="AE1052" s="211">
        <f t="shared" si="659"/>
        <v>0</v>
      </c>
      <c r="AF1052" s="211" t="str">
        <f t="shared" si="660"/>
        <v/>
      </c>
      <c r="AG1052" s="211" t="str">
        <f t="shared" si="661"/>
        <v/>
      </c>
      <c r="AH1052" s="211" t="str">
        <f t="shared" si="681"/>
        <v/>
      </c>
      <c r="AI1052" s="211" t="str">
        <f t="shared" si="662"/>
        <v/>
      </c>
      <c r="AJ1052" s="211" t="str">
        <f t="shared" si="663"/>
        <v/>
      </c>
      <c r="AK1052" s="211" t="str">
        <f t="shared" si="664"/>
        <v/>
      </c>
      <c r="AL1052" s="211" t="str">
        <f t="shared" si="665"/>
        <v/>
      </c>
      <c r="AM1052" s="211" t="str">
        <f t="shared" si="666"/>
        <v/>
      </c>
      <c r="AN1052" s="211" t="str">
        <f t="shared" si="667"/>
        <v>No</v>
      </c>
      <c r="AO1052" s="211" t="str">
        <f t="shared" si="668"/>
        <v>Yes</v>
      </c>
      <c r="AP1052" s="211" t="str">
        <f t="shared" si="669"/>
        <v>No</v>
      </c>
      <c r="AQ1052" s="211" t="str">
        <f t="shared" si="670"/>
        <v/>
      </c>
      <c r="AR1052" s="211" t="str">
        <f t="shared" si="671"/>
        <v/>
      </c>
      <c r="AS1052" s="211" t="str">
        <f t="shared" si="672"/>
        <v/>
      </c>
      <c r="AT1052" s="211" t="str">
        <f t="shared" si="673"/>
        <v/>
      </c>
      <c r="AU1052" s="211" t="str">
        <f t="shared" si="674"/>
        <v/>
      </c>
      <c r="AV1052" s="211" t="str">
        <f t="shared" si="675"/>
        <v/>
      </c>
      <c r="AW1052" s="211" t="str">
        <f t="shared" si="676"/>
        <v/>
      </c>
      <c r="AX1052" s="211" t="str">
        <f t="shared" si="679"/>
        <v>NO</v>
      </c>
      <c r="AY1052" s="125" t="str">
        <f t="shared" si="680"/>
        <v/>
      </c>
    </row>
    <row r="1053" spans="1:51" s="211" customFormat="1" x14ac:dyDescent="0.25">
      <c r="A1053" s="211" t="s">
        <v>3021</v>
      </c>
      <c r="B1053" s="211" t="s">
        <v>3021</v>
      </c>
      <c r="C1053" s="211" t="str">
        <f t="shared" si="642"/>
        <v>Interlogix Simon XT Panel</v>
      </c>
      <c r="D1053" s="211" t="str">
        <f t="shared" si="643"/>
        <v>Panneau Interlogix Simon XT</v>
      </c>
      <c r="E1053" s="211" t="str">
        <f t="shared" si="644"/>
        <v/>
      </c>
      <c r="F1053" s="211" t="str">
        <f t="shared" si="645"/>
        <v>Interlogix Simon XT Panel</v>
      </c>
      <c r="G1053" s="211" t="str">
        <f t="shared" si="646"/>
        <v>Panneau Interlogix Simon XT</v>
      </c>
      <c r="H1053" s="211" t="str">
        <f t="shared" si="647"/>
        <v>Interlogix Simon XT Panel</v>
      </c>
      <c r="I1053" s="211" t="str">
        <f t="shared" si="677"/>
        <v>Panneau Interlogix Simon XT</v>
      </c>
      <c r="J1053" s="211" t="str">
        <f t="shared" si="648"/>
        <v/>
      </c>
      <c r="K1053" s="211" t="str">
        <f t="shared" si="649"/>
        <v/>
      </c>
      <c r="L1053" s="211" t="str">
        <f t="shared" si="678"/>
        <v>Inventory</v>
      </c>
      <c r="M1053" s="211" t="str">
        <f t="shared" si="650"/>
        <v>NO</v>
      </c>
      <c r="N1053" s="211" t="str">
        <f t="shared" si="651"/>
        <v>Product</v>
      </c>
      <c r="O1053" s="211" t="str">
        <f t="shared" si="652"/>
        <v>Panel</v>
      </c>
      <c r="P1053" s="211" t="str">
        <f t="shared" si="653"/>
        <v>One Time</v>
      </c>
      <c r="Q1053" s="349">
        <v>43930</v>
      </c>
      <c r="R1053" s="349"/>
      <c r="S1053" s="211" t="str">
        <f t="shared" si="654"/>
        <v>YES</v>
      </c>
      <c r="T1053" s="211" t="str">
        <f t="shared" si="655"/>
        <v>NO</v>
      </c>
      <c r="U1053" s="211" t="str">
        <f t="shared" si="656"/>
        <v>NO</v>
      </c>
      <c r="V1053" s="211" t="str">
        <f t="shared" si="657"/>
        <v>NO</v>
      </c>
      <c r="W1053" s="211" t="str">
        <f t="shared" si="658"/>
        <v>NO</v>
      </c>
      <c r="X1053" s="211">
        <v>0</v>
      </c>
      <c r="Y1053" s="211" t="s">
        <v>3277</v>
      </c>
      <c r="Z1053" s="211" t="s">
        <v>3275</v>
      </c>
      <c r="AA1053" s="211" t="s">
        <v>3319</v>
      </c>
      <c r="AB1053" s="211" t="s">
        <v>3286</v>
      </c>
      <c r="AC1053" s="211" t="s">
        <v>3286</v>
      </c>
      <c r="AD1053" s="211" t="s">
        <v>3320</v>
      </c>
      <c r="AE1053" s="211">
        <f t="shared" si="659"/>
        <v>0</v>
      </c>
      <c r="AF1053" s="211" t="str">
        <f t="shared" si="660"/>
        <v/>
      </c>
      <c r="AG1053" s="211" t="str">
        <f t="shared" si="661"/>
        <v/>
      </c>
      <c r="AH1053" s="211" t="str">
        <f t="shared" si="681"/>
        <v/>
      </c>
      <c r="AI1053" s="211" t="str">
        <f t="shared" si="662"/>
        <v/>
      </c>
      <c r="AJ1053" s="211" t="str">
        <f t="shared" si="663"/>
        <v/>
      </c>
      <c r="AK1053" s="211" t="str">
        <f t="shared" si="664"/>
        <v/>
      </c>
      <c r="AL1053" s="211" t="str">
        <f t="shared" si="665"/>
        <v/>
      </c>
      <c r="AM1053" s="211" t="str">
        <f t="shared" si="666"/>
        <v/>
      </c>
      <c r="AN1053" s="211" t="str">
        <f t="shared" si="667"/>
        <v>No</v>
      </c>
      <c r="AO1053" s="211" t="str">
        <f t="shared" si="668"/>
        <v>Yes</v>
      </c>
      <c r="AP1053" s="211" t="str">
        <f t="shared" si="669"/>
        <v>No</v>
      </c>
      <c r="AQ1053" s="211" t="str">
        <f t="shared" si="670"/>
        <v/>
      </c>
      <c r="AR1053" s="211" t="str">
        <f t="shared" si="671"/>
        <v/>
      </c>
      <c r="AS1053" s="211" t="str">
        <f t="shared" si="672"/>
        <v/>
      </c>
      <c r="AT1053" s="211" t="str">
        <f t="shared" si="673"/>
        <v/>
      </c>
      <c r="AU1053" s="211" t="str">
        <f t="shared" si="674"/>
        <v/>
      </c>
      <c r="AV1053" s="211" t="str">
        <f t="shared" si="675"/>
        <v/>
      </c>
      <c r="AW1053" s="211" t="str">
        <f t="shared" si="676"/>
        <v/>
      </c>
      <c r="AX1053" s="211" t="str">
        <f t="shared" si="679"/>
        <v>NO</v>
      </c>
      <c r="AY1053" s="125" t="str">
        <f t="shared" si="680"/>
        <v/>
      </c>
    </row>
    <row r="1054" spans="1:51" s="211" customFormat="1" x14ac:dyDescent="0.25">
      <c r="A1054" s="211" t="s">
        <v>3023</v>
      </c>
      <c r="B1054" s="211" t="s">
        <v>3023</v>
      </c>
      <c r="C1054" s="211" t="str">
        <f t="shared" si="642"/>
        <v>SNL</v>
      </c>
      <c r="D1054" s="211" t="str">
        <f t="shared" si="643"/>
        <v>SNL</v>
      </c>
      <c r="E1054" s="211" t="str">
        <f t="shared" si="644"/>
        <v/>
      </c>
      <c r="F1054" s="211" t="str">
        <f t="shared" si="645"/>
        <v>SNL</v>
      </c>
      <c r="G1054" s="211" t="str">
        <f t="shared" si="646"/>
        <v>SNL</v>
      </c>
      <c r="H1054" s="211" t="str">
        <f t="shared" si="647"/>
        <v>SNL</v>
      </c>
      <c r="I1054" s="211" t="str">
        <f t="shared" si="677"/>
        <v>SNL</v>
      </c>
      <c r="J1054" s="211" t="str">
        <f t="shared" si="648"/>
        <v/>
      </c>
      <c r="K1054" s="211" t="str">
        <f t="shared" si="649"/>
        <v/>
      </c>
      <c r="L1054" s="211" t="str">
        <f t="shared" si="678"/>
        <v>Inventory</v>
      </c>
      <c r="M1054" s="211" t="str">
        <f t="shared" si="650"/>
        <v>NO</v>
      </c>
      <c r="N1054" s="211" t="str">
        <f t="shared" si="651"/>
        <v>Product</v>
      </c>
      <c r="O1054" s="211" t="str">
        <f t="shared" si="652"/>
        <v>Panel</v>
      </c>
      <c r="P1054" s="211" t="str">
        <f t="shared" si="653"/>
        <v>RMR</v>
      </c>
      <c r="Q1054" s="349">
        <v>43930</v>
      </c>
      <c r="R1054" s="349"/>
      <c r="S1054" s="211" t="str">
        <f t="shared" si="654"/>
        <v>YES</v>
      </c>
      <c r="T1054" s="211" t="str">
        <f t="shared" si="655"/>
        <v>NO</v>
      </c>
      <c r="U1054" s="211" t="str">
        <f t="shared" si="656"/>
        <v>NO</v>
      </c>
      <c r="V1054" s="211" t="str">
        <f t="shared" si="657"/>
        <v>NO</v>
      </c>
      <c r="W1054" s="211" t="str">
        <f t="shared" si="658"/>
        <v>NO</v>
      </c>
      <c r="X1054" s="211">
        <v>0</v>
      </c>
      <c r="Y1054" s="211" t="s">
        <v>3277</v>
      </c>
      <c r="Z1054" s="211" t="s">
        <v>3275</v>
      </c>
      <c r="AA1054" s="211" t="s">
        <v>3319</v>
      </c>
      <c r="AB1054" s="211" t="s">
        <v>3286</v>
      </c>
      <c r="AC1054" s="211" t="s">
        <v>3286</v>
      </c>
      <c r="AD1054" s="211" t="s">
        <v>3320</v>
      </c>
      <c r="AE1054" s="211">
        <f t="shared" si="659"/>
        <v>0</v>
      </c>
      <c r="AF1054" s="211" t="str">
        <f t="shared" si="660"/>
        <v/>
      </c>
      <c r="AG1054" s="211" t="str">
        <f t="shared" si="661"/>
        <v/>
      </c>
      <c r="AH1054" s="211" t="str">
        <f t="shared" si="681"/>
        <v>X</v>
      </c>
      <c r="AI1054" s="211" t="str">
        <f t="shared" si="662"/>
        <v/>
      </c>
      <c r="AJ1054" s="211" t="str">
        <f t="shared" si="663"/>
        <v/>
      </c>
      <c r="AK1054" s="211" t="str">
        <f t="shared" si="664"/>
        <v/>
      </c>
      <c r="AL1054" s="211" t="str">
        <f t="shared" si="665"/>
        <v/>
      </c>
      <c r="AM1054" s="211" t="str">
        <f t="shared" si="666"/>
        <v/>
      </c>
      <c r="AN1054" s="211" t="str">
        <f t="shared" si="667"/>
        <v>No</v>
      </c>
      <c r="AO1054" s="211" t="str">
        <f t="shared" si="668"/>
        <v>Yes</v>
      </c>
      <c r="AP1054" s="211" t="str">
        <f t="shared" si="669"/>
        <v>No</v>
      </c>
      <c r="AQ1054" s="211" t="str">
        <f t="shared" si="670"/>
        <v/>
      </c>
      <c r="AR1054" s="211" t="str">
        <f t="shared" si="671"/>
        <v/>
      </c>
      <c r="AS1054" s="211" t="str">
        <f t="shared" si="672"/>
        <v/>
      </c>
      <c r="AT1054" s="211" t="str">
        <f t="shared" si="673"/>
        <v/>
      </c>
      <c r="AU1054" s="211" t="str">
        <f t="shared" si="674"/>
        <v/>
      </c>
      <c r="AV1054" s="211" t="str">
        <f t="shared" si="675"/>
        <v/>
      </c>
      <c r="AW1054" s="211" t="str">
        <f t="shared" si="676"/>
        <v/>
      </c>
      <c r="AX1054" s="211" t="str">
        <f t="shared" si="679"/>
        <v>NO</v>
      </c>
      <c r="AY1054" s="125" t="str">
        <f t="shared" si="680"/>
        <v/>
      </c>
    </row>
    <row r="1055" spans="1:51" s="211" customFormat="1" x14ac:dyDescent="0.25">
      <c r="A1055" s="211" t="s">
        <v>3024</v>
      </c>
      <c r="B1055" s="211" t="s">
        <v>3024</v>
      </c>
      <c r="C1055" s="211" t="str">
        <f t="shared" si="642"/>
        <v>AlarmVoice Services</v>
      </c>
      <c r="D1055" s="211" t="str">
        <f t="shared" si="643"/>
        <v>Services AlarmVoice</v>
      </c>
      <c r="E1055" s="211" t="str">
        <f t="shared" si="644"/>
        <v/>
      </c>
      <c r="F1055" s="211" t="str">
        <f t="shared" si="645"/>
        <v>AlarmVoice Services</v>
      </c>
      <c r="G1055" s="211" t="str">
        <f t="shared" si="646"/>
        <v>Services AlarmVoice</v>
      </c>
      <c r="H1055" s="211" t="str">
        <f t="shared" si="647"/>
        <v>AlarmVoice Services</v>
      </c>
      <c r="I1055" s="211" t="str">
        <f t="shared" si="677"/>
        <v>Services AlarmVoice</v>
      </c>
      <c r="J1055" s="211" t="str">
        <f t="shared" si="648"/>
        <v/>
      </c>
      <c r="K1055" s="211" t="str">
        <f t="shared" si="649"/>
        <v>SUPERAVS</v>
      </c>
      <c r="L1055" s="211" t="str">
        <f t="shared" si="678"/>
        <v>Inventory</v>
      </c>
      <c r="M1055" s="211" t="str">
        <f t="shared" si="650"/>
        <v>NO</v>
      </c>
      <c r="N1055" s="211" t="str">
        <f t="shared" si="651"/>
        <v>Product</v>
      </c>
      <c r="O1055" s="211" t="str">
        <f t="shared" si="652"/>
        <v>Panel</v>
      </c>
      <c r="P1055" s="211" t="str">
        <f t="shared" si="653"/>
        <v>One Time</v>
      </c>
      <c r="Q1055" s="349">
        <v>43930</v>
      </c>
      <c r="R1055" s="349"/>
      <c r="S1055" s="211" t="str">
        <f t="shared" si="654"/>
        <v>YES</v>
      </c>
      <c r="T1055" s="211" t="str">
        <f t="shared" si="655"/>
        <v>NO</v>
      </c>
      <c r="U1055" s="211" t="str">
        <f t="shared" si="656"/>
        <v>NO</v>
      </c>
      <c r="V1055" s="211" t="str">
        <f t="shared" si="657"/>
        <v>NO</v>
      </c>
      <c r="W1055" s="211" t="str">
        <f t="shared" si="658"/>
        <v>NO</v>
      </c>
      <c r="X1055" s="211">
        <v>0</v>
      </c>
      <c r="Y1055" s="211" t="s">
        <v>3277</v>
      </c>
      <c r="Z1055" s="211" t="s">
        <v>3275</v>
      </c>
      <c r="AA1055" s="211" t="s">
        <v>3319</v>
      </c>
      <c r="AB1055" s="211" t="s">
        <v>3286</v>
      </c>
      <c r="AC1055" s="211" t="s">
        <v>3286</v>
      </c>
      <c r="AD1055" s="211" t="s">
        <v>3320</v>
      </c>
      <c r="AE1055" s="211" t="str">
        <f t="shared" si="659"/>
        <v>Service</v>
      </c>
      <c r="AF1055" s="211" t="str">
        <f t="shared" si="660"/>
        <v>Service</v>
      </c>
      <c r="AG1055" s="211" t="str">
        <f t="shared" si="661"/>
        <v/>
      </c>
      <c r="AH1055" s="211" t="str">
        <f t="shared" si="681"/>
        <v>X</v>
      </c>
      <c r="AI1055" s="211" t="str">
        <f t="shared" si="662"/>
        <v/>
      </c>
      <c r="AJ1055" s="211" t="str">
        <f t="shared" si="663"/>
        <v/>
      </c>
      <c r="AK1055" s="211" t="str">
        <f t="shared" si="664"/>
        <v/>
      </c>
      <c r="AL1055" s="211" t="str">
        <f t="shared" si="665"/>
        <v/>
      </c>
      <c r="AM1055" s="211" t="str">
        <f t="shared" si="666"/>
        <v/>
      </c>
      <c r="AN1055" s="211" t="str">
        <f t="shared" si="667"/>
        <v>No</v>
      </c>
      <c r="AO1055" s="211" t="str">
        <f t="shared" si="668"/>
        <v>Yes</v>
      </c>
      <c r="AP1055" s="211" t="str">
        <f t="shared" si="669"/>
        <v>No</v>
      </c>
      <c r="AQ1055" s="211" t="str">
        <f t="shared" si="670"/>
        <v/>
      </c>
      <c r="AR1055" s="211" t="str">
        <f t="shared" si="671"/>
        <v/>
      </c>
      <c r="AS1055" s="211" t="str">
        <f t="shared" si="672"/>
        <v/>
      </c>
      <c r="AT1055" s="211" t="str">
        <f t="shared" si="673"/>
        <v/>
      </c>
      <c r="AU1055" s="211" t="str">
        <f t="shared" si="674"/>
        <v/>
      </c>
      <c r="AV1055" s="211" t="str">
        <f t="shared" si="675"/>
        <v/>
      </c>
      <c r="AW1055" s="211" t="str">
        <f t="shared" si="676"/>
        <v/>
      </c>
      <c r="AX1055" s="211" t="str">
        <f t="shared" si="679"/>
        <v>NO</v>
      </c>
      <c r="AY1055" s="125" t="str">
        <f t="shared" si="680"/>
        <v/>
      </c>
    </row>
    <row r="1056" spans="1:51" s="211" customFormat="1" x14ac:dyDescent="0.25">
      <c r="A1056" s="211" t="s">
        <v>3801</v>
      </c>
      <c r="B1056" s="211" t="s">
        <v>3801</v>
      </c>
      <c r="C1056" s="211" t="str">
        <f t="shared" si="642"/>
        <v>AlarmVoice Services</v>
      </c>
      <c r="D1056" s="211" t="str">
        <f t="shared" si="643"/>
        <v>Services AlarmVoice</v>
      </c>
      <c r="E1056" s="211" t="str">
        <f t="shared" si="644"/>
        <v/>
      </c>
      <c r="F1056" s="211" t="str">
        <f t="shared" si="645"/>
        <v>AlarmVoice Services</v>
      </c>
      <c r="G1056" s="211" t="str">
        <f t="shared" si="646"/>
        <v>Services AlarmVoice</v>
      </c>
      <c r="H1056" s="211" t="str">
        <f t="shared" si="647"/>
        <v>AlarmVoice Services</v>
      </c>
      <c r="I1056" s="211" t="str">
        <f t="shared" si="677"/>
        <v>Services AlarmVoice</v>
      </c>
      <c r="J1056" s="211" t="str">
        <f t="shared" si="648"/>
        <v/>
      </c>
      <c r="K1056" s="211" t="str">
        <f t="shared" si="649"/>
        <v>SUPERAVPLUS</v>
      </c>
      <c r="L1056" s="211" t="str">
        <f t="shared" si="678"/>
        <v>Inventory</v>
      </c>
      <c r="M1056" s="211" t="str">
        <f t="shared" si="650"/>
        <v>NO</v>
      </c>
      <c r="N1056" s="211" t="str">
        <f t="shared" si="651"/>
        <v>Product</v>
      </c>
      <c r="O1056" s="211" t="str">
        <f t="shared" si="652"/>
        <v>Panel</v>
      </c>
      <c r="P1056" s="211" t="str">
        <f t="shared" si="653"/>
        <v>One Time</v>
      </c>
      <c r="Q1056" s="349">
        <v>43930</v>
      </c>
      <c r="R1056" s="349"/>
      <c r="S1056" s="211" t="str">
        <f t="shared" si="654"/>
        <v>YES</v>
      </c>
      <c r="T1056" s="211" t="str">
        <f t="shared" si="655"/>
        <v>NO</v>
      </c>
      <c r="U1056" s="211" t="str">
        <f t="shared" si="656"/>
        <v>NO</v>
      </c>
      <c r="V1056" s="211" t="str">
        <f t="shared" si="657"/>
        <v>NO</v>
      </c>
      <c r="W1056" s="211" t="str">
        <f t="shared" si="658"/>
        <v>NO</v>
      </c>
      <c r="X1056" s="211">
        <v>0</v>
      </c>
      <c r="Y1056" s="211" t="s">
        <v>3277</v>
      </c>
      <c r="Z1056" s="211" t="s">
        <v>3275</v>
      </c>
      <c r="AA1056" s="211" t="s">
        <v>3319</v>
      </c>
      <c r="AB1056" s="211" t="s">
        <v>3286</v>
      </c>
      <c r="AC1056" s="211" t="s">
        <v>3286</v>
      </c>
      <c r="AD1056" s="211" t="s">
        <v>3320</v>
      </c>
      <c r="AE1056" s="211" t="str">
        <f t="shared" si="659"/>
        <v>Service</v>
      </c>
      <c r="AF1056" s="211" t="str">
        <f t="shared" si="660"/>
        <v>Service</v>
      </c>
      <c r="AG1056" s="211" t="str">
        <f t="shared" si="661"/>
        <v/>
      </c>
      <c r="AH1056" s="211" t="str">
        <f t="shared" si="681"/>
        <v>X</v>
      </c>
      <c r="AI1056" s="211" t="str">
        <f t="shared" si="662"/>
        <v/>
      </c>
      <c r="AJ1056" s="211" t="str">
        <f t="shared" si="663"/>
        <v/>
      </c>
      <c r="AK1056" s="211" t="str">
        <f t="shared" si="664"/>
        <v/>
      </c>
      <c r="AL1056" s="211" t="str">
        <f t="shared" si="665"/>
        <v/>
      </c>
      <c r="AM1056" s="211" t="str">
        <f t="shared" si="666"/>
        <v/>
      </c>
      <c r="AN1056" s="211" t="str">
        <f t="shared" si="667"/>
        <v>No</v>
      </c>
      <c r="AO1056" s="211" t="str">
        <f t="shared" si="668"/>
        <v>Yes</v>
      </c>
      <c r="AP1056" s="211" t="str">
        <f t="shared" si="669"/>
        <v>No</v>
      </c>
      <c r="AQ1056" s="211" t="str">
        <f t="shared" si="670"/>
        <v/>
      </c>
      <c r="AR1056" s="211" t="str">
        <f t="shared" si="671"/>
        <v/>
      </c>
      <c r="AS1056" s="211" t="str">
        <f t="shared" si="672"/>
        <v/>
      </c>
      <c r="AT1056" s="211" t="str">
        <f t="shared" si="673"/>
        <v/>
      </c>
      <c r="AU1056" s="211" t="str">
        <f t="shared" si="674"/>
        <v/>
      </c>
      <c r="AV1056" s="211" t="str">
        <f t="shared" si="675"/>
        <v/>
      </c>
      <c r="AW1056" s="211" t="str">
        <f t="shared" si="676"/>
        <v/>
      </c>
      <c r="AX1056" s="211" t="str">
        <f t="shared" si="679"/>
        <v>NO</v>
      </c>
      <c r="AY1056" s="125" t="str">
        <f t="shared" si="680"/>
        <v/>
      </c>
    </row>
    <row r="1057" spans="1:51" s="211" customFormat="1" x14ac:dyDescent="0.25">
      <c r="A1057" s="211" t="s">
        <v>3026</v>
      </c>
      <c r="B1057" s="211" t="s">
        <v>3026</v>
      </c>
      <c r="C1057" s="211" t="str">
        <f t="shared" si="642"/>
        <v>SUPERAVS PLUS</v>
      </c>
      <c r="D1057" s="211" t="str">
        <f t="shared" si="643"/>
        <v>SUPERAVS PLUS</v>
      </c>
      <c r="E1057" s="211" t="str">
        <f t="shared" si="644"/>
        <v/>
      </c>
      <c r="F1057" s="211" t="str">
        <f t="shared" si="645"/>
        <v>SUPERAVS PLUS</v>
      </c>
      <c r="G1057" s="211" t="str">
        <f t="shared" si="646"/>
        <v>SUPERAVS PLUS</v>
      </c>
      <c r="H1057" s="211" t="str">
        <f t="shared" si="647"/>
        <v>SUPERAVS PLUS</v>
      </c>
      <c r="I1057" s="211" t="str">
        <f t="shared" si="677"/>
        <v>SUPERAVS PLUS</v>
      </c>
      <c r="J1057" s="211" t="str">
        <f t="shared" si="648"/>
        <v/>
      </c>
      <c r="K1057" s="211" t="str">
        <f t="shared" si="649"/>
        <v/>
      </c>
      <c r="L1057" s="211" t="str">
        <f t="shared" si="678"/>
        <v>Inventory</v>
      </c>
      <c r="M1057" s="211" t="str">
        <f t="shared" si="650"/>
        <v>NO</v>
      </c>
      <c r="N1057" s="211" t="str">
        <f t="shared" si="651"/>
        <v>Product</v>
      </c>
      <c r="O1057" s="211" t="str">
        <f t="shared" si="652"/>
        <v>Panel</v>
      </c>
      <c r="P1057" s="211" t="str">
        <f t="shared" si="653"/>
        <v>One Time</v>
      </c>
      <c r="Q1057" s="349">
        <v>43930</v>
      </c>
      <c r="R1057" s="349"/>
      <c r="S1057" s="211" t="str">
        <f t="shared" si="654"/>
        <v>YES</v>
      </c>
      <c r="T1057" s="211" t="str">
        <f t="shared" si="655"/>
        <v>NO</v>
      </c>
      <c r="U1057" s="211" t="str">
        <f t="shared" si="656"/>
        <v>NO</v>
      </c>
      <c r="V1057" s="211" t="str">
        <f t="shared" si="657"/>
        <v>NO</v>
      </c>
      <c r="W1057" s="211" t="str">
        <f t="shared" si="658"/>
        <v>NO</v>
      </c>
      <c r="X1057" s="211">
        <v>0</v>
      </c>
      <c r="Y1057" s="211" t="s">
        <v>3277</v>
      </c>
      <c r="Z1057" s="211" t="s">
        <v>3275</v>
      </c>
      <c r="AA1057" s="211" t="s">
        <v>3319</v>
      </c>
      <c r="AB1057" s="211" t="s">
        <v>3286</v>
      </c>
      <c r="AC1057" s="211" t="s">
        <v>3286</v>
      </c>
      <c r="AD1057" s="211" t="s">
        <v>3320</v>
      </c>
      <c r="AE1057" s="211">
        <f t="shared" si="659"/>
        <v>0</v>
      </c>
      <c r="AF1057" s="211" t="str">
        <f t="shared" si="660"/>
        <v/>
      </c>
      <c r="AG1057" s="211" t="str">
        <f t="shared" si="661"/>
        <v/>
      </c>
      <c r="AH1057" s="211" t="str">
        <f t="shared" si="681"/>
        <v/>
      </c>
      <c r="AI1057" s="211" t="str">
        <f t="shared" si="662"/>
        <v/>
      </c>
      <c r="AJ1057" s="211" t="str">
        <f t="shared" si="663"/>
        <v/>
      </c>
      <c r="AK1057" s="211" t="str">
        <f t="shared" si="664"/>
        <v/>
      </c>
      <c r="AL1057" s="211" t="str">
        <f t="shared" si="665"/>
        <v/>
      </c>
      <c r="AM1057" s="211" t="str">
        <f t="shared" si="666"/>
        <v/>
      </c>
      <c r="AN1057" s="211" t="str">
        <f t="shared" si="667"/>
        <v>No</v>
      </c>
      <c r="AO1057" s="211" t="str">
        <f t="shared" si="668"/>
        <v>Yes</v>
      </c>
      <c r="AP1057" s="211" t="str">
        <f t="shared" si="669"/>
        <v>No</v>
      </c>
      <c r="AQ1057" s="211" t="str">
        <f t="shared" si="670"/>
        <v/>
      </c>
      <c r="AR1057" s="211" t="str">
        <f t="shared" si="671"/>
        <v/>
      </c>
      <c r="AS1057" s="211" t="str">
        <f t="shared" si="672"/>
        <v/>
      </c>
      <c r="AT1057" s="211" t="str">
        <f t="shared" si="673"/>
        <v/>
      </c>
      <c r="AU1057" s="211" t="str">
        <f t="shared" si="674"/>
        <v/>
      </c>
      <c r="AV1057" s="211" t="str">
        <f t="shared" si="675"/>
        <v/>
      </c>
      <c r="AW1057" s="211" t="str">
        <f t="shared" si="676"/>
        <v/>
      </c>
      <c r="AX1057" s="211" t="str">
        <f t="shared" si="679"/>
        <v>NO</v>
      </c>
      <c r="AY1057" s="125" t="str">
        <f t="shared" si="680"/>
        <v/>
      </c>
    </row>
    <row r="1058" spans="1:51" s="211" customFormat="1" x14ac:dyDescent="0.25">
      <c r="A1058" s="211" t="s">
        <v>3028</v>
      </c>
      <c r="B1058" s="211" t="s">
        <v>3028</v>
      </c>
      <c r="C1058" s="211" t="str">
        <f t="shared" si="642"/>
        <v>VideoRelay</v>
      </c>
      <c r="D1058" s="211" t="str">
        <f t="shared" si="643"/>
        <v>VideoRelay</v>
      </c>
      <c r="E1058" s="211" t="str">
        <f t="shared" si="644"/>
        <v/>
      </c>
      <c r="F1058" s="211" t="str">
        <f t="shared" si="645"/>
        <v>VideoRelay</v>
      </c>
      <c r="G1058" s="211" t="str">
        <f t="shared" si="646"/>
        <v>VideoRelay</v>
      </c>
      <c r="H1058" s="211" t="str">
        <f t="shared" si="647"/>
        <v>VideoRelay</v>
      </c>
      <c r="I1058" s="211" t="str">
        <f t="shared" si="677"/>
        <v>VideoRelay</v>
      </c>
      <c r="J1058" s="211" t="str">
        <f t="shared" si="648"/>
        <v/>
      </c>
      <c r="K1058" s="211" t="str">
        <f t="shared" si="649"/>
        <v/>
      </c>
      <c r="L1058" s="211" t="str">
        <f t="shared" si="678"/>
        <v>Service</v>
      </c>
      <c r="M1058" s="211" t="str">
        <f t="shared" si="650"/>
        <v>NO</v>
      </c>
      <c r="N1058" s="211" t="str">
        <f t="shared" si="651"/>
        <v>Product</v>
      </c>
      <c r="O1058" s="211" t="str">
        <f t="shared" si="652"/>
        <v>Misc</v>
      </c>
      <c r="P1058" s="211" t="str">
        <f t="shared" si="653"/>
        <v>One Time</v>
      </c>
      <c r="Q1058" s="349">
        <v>43930</v>
      </c>
      <c r="R1058" s="349"/>
      <c r="S1058" s="211" t="str">
        <f t="shared" si="654"/>
        <v>NO</v>
      </c>
      <c r="T1058" s="211" t="str">
        <f t="shared" si="655"/>
        <v>NO</v>
      </c>
      <c r="U1058" s="211" t="str">
        <f t="shared" si="656"/>
        <v>NO</v>
      </c>
      <c r="V1058" s="211" t="str">
        <f t="shared" si="657"/>
        <v>NO</v>
      </c>
      <c r="W1058" s="211" t="str">
        <f t="shared" si="658"/>
        <v>NO</v>
      </c>
      <c r="X1058" s="211">
        <v>0</v>
      </c>
      <c r="Y1058" s="211" t="s">
        <v>3277</v>
      </c>
      <c r="Z1058" s="211" t="s">
        <v>3275</v>
      </c>
      <c r="AA1058" s="211" t="s">
        <v>3319</v>
      </c>
      <c r="AB1058" s="211" t="s">
        <v>3286</v>
      </c>
      <c r="AC1058" s="211" t="s">
        <v>3286</v>
      </c>
      <c r="AD1058" s="211" t="s">
        <v>3320</v>
      </c>
      <c r="AE1058" s="211">
        <f t="shared" si="659"/>
        <v>0</v>
      </c>
      <c r="AF1058" s="211" t="str">
        <f t="shared" si="660"/>
        <v/>
      </c>
      <c r="AG1058" s="211" t="str">
        <f t="shared" si="661"/>
        <v/>
      </c>
      <c r="AH1058" s="211" t="str">
        <f t="shared" si="681"/>
        <v/>
      </c>
      <c r="AI1058" s="211" t="str">
        <f t="shared" si="662"/>
        <v/>
      </c>
      <c r="AJ1058" s="211" t="str">
        <f t="shared" si="663"/>
        <v/>
      </c>
      <c r="AK1058" s="211" t="str">
        <f t="shared" si="664"/>
        <v/>
      </c>
      <c r="AL1058" s="211" t="str">
        <f t="shared" si="665"/>
        <v/>
      </c>
      <c r="AM1058" s="211" t="str">
        <f t="shared" si="666"/>
        <v/>
      </c>
      <c r="AN1058" s="211" t="str">
        <f t="shared" si="667"/>
        <v>No</v>
      </c>
      <c r="AO1058" s="211" t="str">
        <f t="shared" si="668"/>
        <v>Yes</v>
      </c>
      <c r="AP1058" s="211" t="str">
        <f t="shared" si="669"/>
        <v>No</v>
      </c>
      <c r="AQ1058" s="211" t="str">
        <f t="shared" si="670"/>
        <v/>
      </c>
      <c r="AR1058" s="211" t="str">
        <f t="shared" si="671"/>
        <v/>
      </c>
      <c r="AS1058" s="211" t="str">
        <f t="shared" si="672"/>
        <v/>
      </c>
      <c r="AT1058" s="211" t="str">
        <f t="shared" si="673"/>
        <v/>
      </c>
      <c r="AU1058" s="211" t="str">
        <f t="shared" si="674"/>
        <v/>
      </c>
      <c r="AV1058" s="211" t="str">
        <f t="shared" si="675"/>
        <v/>
      </c>
      <c r="AW1058" s="211" t="str">
        <f t="shared" si="676"/>
        <v/>
      </c>
      <c r="AX1058" s="211" t="str">
        <f t="shared" si="679"/>
        <v>NO</v>
      </c>
      <c r="AY1058" s="125" t="str">
        <f t="shared" si="680"/>
        <v/>
      </c>
    </row>
    <row r="1059" spans="1:51" s="211" customFormat="1" x14ac:dyDescent="0.25">
      <c r="A1059" s="211" t="s">
        <v>3030</v>
      </c>
      <c r="B1059" s="211" t="s">
        <v>3030</v>
      </c>
      <c r="C1059" s="211" t="str">
        <f t="shared" si="642"/>
        <v>Honeywell Vista 20 Panel</v>
      </c>
      <c r="D1059" s="211" t="str">
        <f t="shared" si="643"/>
        <v>Panneau Honeywell Vista 20</v>
      </c>
      <c r="E1059" s="211" t="str">
        <f t="shared" si="644"/>
        <v/>
      </c>
      <c r="F1059" s="211" t="str">
        <f t="shared" si="645"/>
        <v>Honeywell Vista 20 Panel</v>
      </c>
      <c r="G1059" s="211" t="str">
        <f t="shared" si="646"/>
        <v>Panneau Honeywell Vista 20</v>
      </c>
      <c r="H1059" s="211" t="str">
        <f t="shared" si="647"/>
        <v>Honeywell Vista 20 Panel</v>
      </c>
      <c r="I1059" s="211" t="str">
        <f t="shared" si="677"/>
        <v>Panneau Honeywell Vista 20</v>
      </c>
      <c r="J1059" s="211" t="str">
        <f t="shared" si="648"/>
        <v/>
      </c>
      <c r="K1059" s="211" t="str">
        <f t="shared" si="649"/>
        <v/>
      </c>
      <c r="L1059" s="211" t="str">
        <f t="shared" si="678"/>
        <v>Inventory</v>
      </c>
      <c r="M1059" s="211" t="str">
        <f t="shared" si="650"/>
        <v>NO</v>
      </c>
      <c r="N1059" s="211" t="str">
        <f t="shared" si="651"/>
        <v>Product</v>
      </c>
      <c r="O1059" s="211" t="str">
        <f t="shared" si="652"/>
        <v>Panel</v>
      </c>
      <c r="P1059" s="211" t="str">
        <f t="shared" si="653"/>
        <v>One Time</v>
      </c>
      <c r="Q1059" s="349">
        <v>43930</v>
      </c>
      <c r="R1059" s="349"/>
      <c r="S1059" s="211" t="str">
        <f t="shared" si="654"/>
        <v>YES</v>
      </c>
      <c r="T1059" s="211" t="str">
        <f t="shared" si="655"/>
        <v>NO</v>
      </c>
      <c r="U1059" s="211" t="str">
        <f t="shared" si="656"/>
        <v>NO</v>
      </c>
      <c r="V1059" s="211" t="str">
        <f t="shared" si="657"/>
        <v>NO</v>
      </c>
      <c r="W1059" s="211" t="str">
        <f t="shared" si="658"/>
        <v>NO</v>
      </c>
      <c r="X1059" s="211">
        <v>0</v>
      </c>
      <c r="Y1059" s="211" t="s">
        <v>3277</v>
      </c>
      <c r="Z1059" s="211" t="s">
        <v>3275</v>
      </c>
      <c r="AA1059" s="211" t="s">
        <v>3319</v>
      </c>
      <c r="AB1059" s="211" t="s">
        <v>3286</v>
      </c>
      <c r="AC1059" s="211" t="s">
        <v>3286</v>
      </c>
      <c r="AD1059" s="211" t="s">
        <v>3320</v>
      </c>
      <c r="AE1059" s="211">
        <f t="shared" si="659"/>
        <v>0</v>
      </c>
      <c r="AF1059" s="211" t="str">
        <f t="shared" si="660"/>
        <v/>
      </c>
      <c r="AG1059" s="211" t="str">
        <f t="shared" si="661"/>
        <v/>
      </c>
      <c r="AH1059" s="211" t="str">
        <f t="shared" si="681"/>
        <v/>
      </c>
      <c r="AI1059" s="211" t="str">
        <f t="shared" si="662"/>
        <v/>
      </c>
      <c r="AJ1059" s="211" t="str">
        <f t="shared" si="663"/>
        <v/>
      </c>
      <c r="AK1059" s="211" t="str">
        <f t="shared" si="664"/>
        <v/>
      </c>
      <c r="AL1059" s="211" t="str">
        <f t="shared" si="665"/>
        <v/>
      </c>
      <c r="AM1059" s="211" t="str">
        <f t="shared" si="666"/>
        <v/>
      </c>
      <c r="AN1059" s="211" t="str">
        <f t="shared" si="667"/>
        <v>No</v>
      </c>
      <c r="AO1059" s="211" t="str">
        <f t="shared" si="668"/>
        <v>Yes</v>
      </c>
      <c r="AP1059" s="211" t="str">
        <f t="shared" si="669"/>
        <v>No</v>
      </c>
      <c r="AQ1059" s="211" t="str">
        <f t="shared" si="670"/>
        <v/>
      </c>
      <c r="AR1059" s="211" t="str">
        <f t="shared" si="671"/>
        <v/>
      </c>
      <c r="AS1059" s="211" t="str">
        <f t="shared" si="672"/>
        <v/>
      </c>
      <c r="AT1059" s="211" t="str">
        <f t="shared" si="673"/>
        <v/>
      </c>
      <c r="AU1059" s="211" t="str">
        <f t="shared" si="674"/>
        <v/>
      </c>
      <c r="AV1059" s="211" t="str">
        <f t="shared" si="675"/>
        <v/>
      </c>
      <c r="AW1059" s="211" t="str">
        <f t="shared" si="676"/>
        <v/>
      </c>
      <c r="AX1059" s="211" t="str">
        <f t="shared" si="679"/>
        <v>NO</v>
      </c>
      <c r="AY1059" s="125" t="str">
        <f t="shared" si="680"/>
        <v/>
      </c>
    </row>
    <row r="1060" spans="1:51" s="211" customFormat="1" x14ac:dyDescent="0.25">
      <c r="A1060" s="211" t="s">
        <v>3031</v>
      </c>
      <c r="B1060" s="211" t="s">
        <v>3031</v>
      </c>
      <c r="C1060" s="211" t="str">
        <f t="shared" si="642"/>
        <v>WiFi Module</v>
      </c>
      <c r="D1060" s="211" t="str">
        <f t="shared" si="643"/>
        <v>Module WiFi</v>
      </c>
      <c r="E1060" s="211" t="str">
        <f t="shared" si="644"/>
        <v/>
      </c>
      <c r="F1060" s="211" t="str">
        <f t="shared" si="645"/>
        <v>WiFi Module</v>
      </c>
      <c r="G1060" s="211" t="str">
        <f t="shared" si="646"/>
        <v>Module WiFi</v>
      </c>
      <c r="H1060" s="211" t="str">
        <f t="shared" si="647"/>
        <v>WiFi Module</v>
      </c>
      <c r="I1060" s="211" t="str">
        <f t="shared" si="677"/>
        <v>Module WiFi</v>
      </c>
      <c r="J1060" s="211" t="str">
        <f t="shared" si="648"/>
        <v/>
      </c>
      <c r="K1060" s="211" t="str">
        <f t="shared" si="649"/>
        <v/>
      </c>
      <c r="L1060" s="211" t="str">
        <f t="shared" si="678"/>
        <v>Service</v>
      </c>
      <c r="M1060" s="211" t="str">
        <f t="shared" si="650"/>
        <v>NO</v>
      </c>
      <c r="N1060" s="211" t="str">
        <f t="shared" si="651"/>
        <v>Product</v>
      </c>
      <c r="O1060" s="211" t="str">
        <f t="shared" si="652"/>
        <v>Misc</v>
      </c>
      <c r="P1060" s="211" t="str">
        <f t="shared" si="653"/>
        <v>One Time</v>
      </c>
      <c r="Q1060" s="349">
        <v>43930</v>
      </c>
      <c r="R1060" s="349"/>
      <c r="S1060" s="211" t="str">
        <f t="shared" si="654"/>
        <v>NO</v>
      </c>
      <c r="T1060" s="211" t="str">
        <f t="shared" si="655"/>
        <v>NO</v>
      </c>
      <c r="U1060" s="211" t="str">
        <f t="shared" si="656"/>
        <v>NO</v>
      </c>
      <c r="V1060" s="211" t="str">
        <f t="shared" si="657"/>
        <v>NO</v>
      </c>
      <c r="W1060" s="211" t="str">
        <f t="shared" si="658"/>
        <v>NO</v>
      </c>
      <c r="X1060" s="211">
        <v>0</v>
      </c>
      <c r="Y1060" s="211" t="s">
        <v>3277</v>
      </c>
      <c r="Z1060" s="211" t="s">
        <v>3275</v>
      </c>
      <c r="AA1060" s="211" t="s">
        <v>3319</v>
      </c>
      <c r="AB1060" s="211" t="s">
        <v>3286</v>
      </c>
      <c r="AC1060" s="211" t="s">
        <v>3286</v>
      </c>
      <c r="AD1060" s="211" t="s">
        <v>3320</v>
      </c>
      <c r="AE1060" s="211">
        <f t="shared" si="659"/>
        <v>0</v>
      </c>
      <c r="AF1060" s="211" t="str">
        <f t="shared" si="660"/>
        <v/>
      </c>
      <c r="AG1060" s="211" t="str">
        <f t="shared" si="661"/>
        <v/>
      </c>
      <c r="AH1060" s="211" t="str">
        <f t="shared" si="681"/>
        <v/>
      </c>
      <c r="AI1060" s="211" t="str">
        <f t="shared" si="662"/>
        <v/>
      </c>
      <c r="AJ1060" s="211" t="str">
        <f t="shared" si="663"/>
        <v/>
      </c>
      <c r="AK1060" s="211" t="str">
        <f t="shared" si="664"/>
        <v/>
      </c>
      <c r="AL1060" s="211" t="str">
        <f t="shared" si="665"/>
        <v/>
      </c>
      <c r="AM1060" s="211" t="str">
        <f t="shared" si="666"/>
        <v/>
      </c>
      <c r="AN1060" s="211" t="str">
        <f t="shared" si="667"/>
        <v>No</v>
      </c>
      <c r="AO1060" s="211" t="str">
        <f t="shared" si="668"/>
        <v>Yes</v>
      </c>
      <c r="AP1060" s="211" t="str">
        <f t="shared" si="669"/>
        <v>No</v>
      </c>
      <c r="AQ1060" s="211" t="str">
        <f t="shared" si="670"/>
        <v/>
      </c>
      <c r="AR1060" s="211" t="str">
        <f t="shared" si="671"/>
        <v/>
      </c>
      <c r="AS1060" s="211" t="str">
        <f t="shared" si="672"/>
        <v/>
      </c>
      <c r="AT1060" s="211" t="str">
        <f t="shared" si="673"/>
        <v/>
      </c>
      <c r="AU1060" s="211" t="str">
        <f t="shared" si="674"/>
        <v/>
      </c>
      <c r="AV1060" s="211" t="str">
        <f t="shared" si="675"/>
        <v/>
      </c>
      <c r="AW1060" s="211" t="str">
        <f t="shared" si="676"/>
        <v/>
      </c>
      <c r="AX1060" s="211" t="str">
        <f t="shared" si="679"/>
        <v>NO</v>
      </c>
      <c r="AY1060" s="125" t="str">
        <f t="shared" si="680"/>
        <v/>
      </c>
    </row>
    <row r="1061" spans="1:51" s="211" customFormat="1" x14ac:dyDescent="0.25">
      <c r="A1061" s="211" t="s">
        <v>5243</v>
      </c>
      <c r="C1061" s="211" t="str">
        <f t="shared" si="642"/>
        <v>Qolsys Good Package with Automation</v>
      </c>
      <c r="D1061" s="211" t="str">
        <f t="shared" si="643"/>
        <v>Forfait de base - Bon avec domotique (Qolsys)</v>
      </c>
      <c r="E1061" s="211" t="str">
        <f t="shared" si="644"/>
        <v/>
      </c>
      <c r="F1061" s="211" t="str">
        <f t="shared" si="645"/>
        <v>Good</v>
      </c>
      <c r="G1061" s="211" t="str">
        <f t="shared" si="646"/>
        <v>Bon</v>
      </c>
      <c r="H1061" s="211" t="str">
        <f t="shared" si="647"/>
        <v>Qolsys Good Package with Automation</v>
      </c>
      <c r="I1061" s="211" t="str">
        <f t="shared" si="677"/>
        <v>Forfait de base - Bon avec domotique (Qolsys)</v>
      </c>
      <c r="J1061" s="211" t="str">
        <f t="shared" si="648"/>
        <v>QOLSYS_IQ2</v>
      </c>
      <c r="K1061" s="211" t="str">
        <f t="shared" si="649"/>
        <v>QGDAUTO</v>
      </c>
      <c r="L1061" s="211" t="str">
        <f t="shared" si="678"/>
        <v>Non-Inventory</v>
      </c>
      <c r="M1061" s="211" t="str">
        <f t="shared" si="650"/>
        <v>NO</v>
      </c>
      <c r="N1061" s="211" t="str">
        <f t="shared" si="651"/>
        <v>Product</v>
      </c>
      <c r="O1061" s="211">
        <f t="shared" si="652"/>
        <v>0</v>
      </c>
      <c r="P1061" s="211" t="str">
        <f t="shared" si="653"/>
        <v>RMR</v>
      </c>
      <c r="Q1061" s="349">
        <v>43930</v>
      </c>
      <c r="R1061" s="349"/>
      <c r="S1061" s="211" t="str">
        <f t="shared" si="654"/>
        <v>NO</v>
      </c>
      <c r="T1061" s="211" t="str">
        <f t="shared" si="655"/>
        <v>NO</v>
      </c>
      <c r="U1061" s="211" t="str">
        <f t="shared" si="656"/>
        <v>NO</v>
      </c>
      <c r="V1061" s="211" t="str">
        <f t="shared" si="657"/>
        <v>NO</v>
      </c>
      <c r="W1061" s="211" t="str">
        <f t="shared" si="658"/>
        <v>NO</v>
      </c>
      <c r="X1061" s="211">
        <v>0</v>
      </c>
      <c r="Y1061" s="211" t="s">
        <v>3277</v>
      </c>
      <c r="Z1061" s="211" t="s">
        <v>3275</v>
      </c>
      <c r="AA1061" s="211" t="s">
        <v>3319</v>
      </c>
      <c r="AB1061" s="211" t="s">
        <v>3286</v>
      </c>
      <c r="AC1061" s="211" t="s">
        <v>3286</v>
      </c>
      <c r="AD1061" s="211" t="s">
        <v>3320</v>
      </c>
      <c r="AE1061" s="211" t="str">
        <f t="shared" si="659"/>
        <v>Service</v>
      </c>
      <c r="AF1061" s="211" t="str">
        <f t="shared" si="660"/>
        <v>Service</v>
      </c>
      <c r="AG1061" s="211" t="str">
        <f t="shared" si="661"/>
        <v/>
      </c>
      <c r="AH1061" s="211" t="str">
        <f t="shared" si="681"/>
        <v/>
      </c>
      <c r="AI1061" s="211" t="str">
        <f t="shared" si="662"/>
        <v/>
      </c>
      <c r="AJ1061" s="211" t="str">
        <f t="shared" si="663"/>
        <v/>
      </c>
      <c r="AK1061" s="211" t="str">
        <f t="shared" si="664"/>
        <v/>
      </c>
      <c r="AL1061" s="211" t="str">
        <f t="shared" si="665"/>
        <v/>
      </c>
      <c r="AM1061" s="211" t="str">
        <f t="shared" si="666"/>
        <v/>
      </c>
      <c r="AN1061" s="211" t="str">
        <f t="shared" si="667"/>
        <v>No</v>
      </c>
      <c r="AO1061" s="211" t="str">
        <f t="shared" si="668"/>
        <v>No</v>
      </c>
      <c r="AP1061" s="211" t="str">
        <f t="shared" si="669"/>
        <v>No</v>
      </c>
      <c r="AQ1061" s="211" t="str">
        <f t="shared" si="670"/>
        <v/>
      </c>
      <c r="AR1061" s="211" t="str">
        <f t="shared" si="671"/>
        <v>QGDAUTO</v>
      </c>
      <c r="AS1061" s="211" t="str">
        <f t="shared" si="672"/>
        <v/>
      </c>
      <c r="AT1061" s="211" t="str">
        <f t="shared" si="673"/>
        <v/>
      </c>
      <c r="AU1061" s="211" t="str">
        <f t="shared" si="674"/>
        <v/>
      </c>
      <c r="AV1061" s="211" t="str">
        <f t="shared" si="675"/>
        <v>ADC</v>
      </c>
      <c r="AW1061" s="211" t="str">
        <f t="shared" si="676"/>
        <v>Wireless</v>
      </c>
      <c r="AX1061" s="211" t="str">
        <f t="shared" si="679"/>
        <v>NO</v>
      </c>
      <c r="AY1061" s="125" t="str">
        <f t="shared" si="680"/>
        <v>3</v>
      </c>
    </row>
    <row r="1062" spans="1:51" s="211" customFormat="1" x14ac:dyDescent="0.25">
      <c r="A1062" s="211" t="s">
        <v>5245</v>
      </c>
      <c r="C1062" s="211" t="str">
        <f t="shared" si="642"/>
        <v>Qolsys Better Package</v>
      </c>
      <c r="D1062" s="211" t="str">
        <f t="shared" si="643"/>
        <v>Forfait de base - Mieux (Qolsys)</v>
      </c>
      <c r="E1062" s="211" t="str">
        <f t="shared" si="644"/>
        <v/>
      </c>
      <c r="F1062" s="211" t="str">
        <f t="shared" si="645"/>
        <v>Better</v>
      </c>
      <c r="G1062" s="211" t="str">
        <f t="shared" si="646"/>
        <v>Mieux</v>
      </c>
      <c r="H1062" s="211" t="str">
        <f t="shared" si="647"/>
        <v>Qolsys Better Package</v>
      </c>
      <c r="I1062" s="211" t="str">
        <f t="shared" si="677"/>
        <v>Forfait de base - Mieux (Qolsys)</v>
      </c>
      <c r="J1062" s="211" t="str">
        <f t="shared" si="648"/>
        <v>QOLSYS_IQ2</v>
      </c>
      <c r="K1062" s="211" t="str">
        <f t="shared" si="649"/>
        <v>QBETTER2</v>
      </c>
      <c r="L1062" s="211" t="str">
        <f t="shared" si="678"/>
        <v>Non-Inventory</v>
      </c>
      <c r="M1062" s="211" t="str">
        <f t="shared" si="650"/>
        <v>NO</v>
      </c>
      <c r="N1062" s="211" t="str">
        <f t="shared" si="651"/>
        <v>Product</v>
      </c>
      <c r="O1062" s="211" t="str">
        <f t="shared" si="652"/>
        <v>Misc</v>
      </c>
      <c r="P1062" s="211" t="str">
        <f t="shared" si="653"/>
        <v>RMR</v>
      </c>
      <c r="Q1062" s="349">
        <v>43930</v>
      </c>
      <c r="R1062" s="349"/>
      <c r="S1062" s="211" t="str">
        <f t="shared" si="654"/>
        <v>NO</v>
      </c>
      <c r="T1062" s="211" t="str">
        <f t="shared" si="655"/>
        <v>NO</v>
      </c>
      <c r="U1062" s="211" t="str">
        <f t="shared" si="656"/>
        <v>NO</v>
      </c>
      <c r="V1062" s="211" t="str">
        <f t="shared" si="657"/>
        <v>NO</v>
      </c>
      <c r="W1062" s="211" t="str">
        <f t="shared" si="658"/>
        <v>NO</v>
      </c>
      <c r="X1062" s="211">
        <v>0</v>
      </c>
      <c r="Y1062" s="211" t="s">
        <v>3277</v>
      </c>
      <c r="Z1062" s="211" t="s">
        <v>3275</v>
      </c>
      <c r="AA1062" s="211" t="s">
        <v>3319</v>
      </c>
      <c r="AB1062" s="211" t="s">
        <v>3286</v>
      </c>
      <c r="AC1062" s="211" t="s">
        <v>3286</v>
      </c>
      <c r="AD1062" s="211" t="s">
        <v>3320</v>
      </c>
      <c r="AE1062" s="211" t="str">
        <f t="shared" si="659"/>
        <v>Service</v>
      </c>
      <c r="AF1062" s="211" t="str">
        <f t="shared" si="660"/>
        <v>Service</v>
      </c>
      <c r="AG1062" s="211" t="str">
        <f t="shared" si="661"/>
        <v/>
      </c>
      <c r="AH1062" s="211" t="str">
        <f t="shared" si="681"/>
        <v/>
      </c>
      <c r="AI1062" s="211" t="str">
        <f t="shared" si="662"/>
        <v/>
      </c>
      <c r="AJ1062" s="211" t="str">
        <f t="shared" si="663"/>
        <v/>
      </c>
      <c r="AK1062" s="211" t="str">
        <f t="shared" si="664"/>
        <v/>
      </c>
      <c r="AL1062" s="211" t="str">
        <f t="shared" si="665"/>
        <v/>
      </c>
      <c r="AM1062" s="211" t="str">
        <f t="shared" si="666"/>
        <v/>
      </c>
      <c r="AN1062" s="211" t="str">
        <f t="shared" si="667"/>
        <v>No</v>
      </c>
      <c r="AO1062" s="211" t="str">
        <f t="shared" si="668"/>
        <v>No</v>
      </c>
      <c r="AP1062" s="211" t="str">
        <f t="shared" si="669"/>
        <v>No</v>
      </c>
      <c r="AQ1062" s="211" t="str">
        <f t="shared" si="670"/>
        <v/>
      </c>
      <c r="AR1062" s="211" t="str">
        <f t="shared" si="671"/>
        <v>QBETTER2</v>
      </c>
      <c r="AS1062" s="211" t="str">
        <f t="shared" si="672"/>
        <v/>
      </c>
      <c r="AT1062" s="211" t="str">
        <f t="shared" si="673"/>
        <v/>
      </c>
      <c r="AU1062" s="211" t="str">
        <f t="shared" si="674"/>
        <v/>
      </c>
      <c r="AV1062" s="211" t="str">
        <f t="shared" si="675"/>
        <v>ADC</v>
      </c>
      <c r="AW1062" s="211" t="str">
        <f t="shared" si="676"/>
        <v>Wireless</v>
      </c>
      <c r="AX1062" s="211" t="str">
        <f t="shared" si="679"/>
        <v>NO</v>
      </c>
      <c r="AY1062" s="125">
        <f t="shared" si="680"/>
        <v>4</v>
      </c>
    </row>
    <row r="1063" spans="1:51" s="211" customFormat="1" x14ac:dyDescent="0.25">
      <c r="A1063" s="211" t="s">
        <v>5244</v>
      </c>
      <c r="C1063" s="211" t="str">
        <f t="shared" si="642"/>
        <v>Qolsys Better Package with Automation</v>
      </c>
      <c r="D1063" s="211" t="str">
        <f t="shared" si="643"/>
        <v>Forfait de base - Mieux avec domotique (Qolsys)</v>
      </c>
      <c r="E1063" s="211" t="str">
        <f t="shared" si="644"/>
        <v/>
      </c>
      <c r="F1063" s="211" t="str">
        <f t="shared" si="645"/>
        <v>Better</v>
      </c>
      <c r="G1063" s="211" t="str">
        <f t="shared" si="646"/>
        <v>Mieux</v>
      </c>
      <c r="H1063" s="211" t="str">
        <f t="shared" si="647"/>
        <v>Qolsys Better Package with Automation</v>
      </c>
      <c r="I1063" s="211" t="str">
        <f t="shared" si="677"/>
        <v>Forfait de base - Mieux avec domotique (Qolsys)</v>
      </c>
      <c r="J1063" s="211" t="str">
        <f t="shared" si="648"/>
        <v>QOLSYS_IQ2</v>
      </c>
      <c r="K1063" s="211" t="str">
        <f t="shared" si="649"/>
        <v>QBTRAUTO</v>
      </c>
      <c r="L1063" s="211" t="str">
        <f t="shared" si="678"/>
        <v>Non-Inventory</v>
      </c>
      <c r="M1063" s="211" t="str">
        <f t="shared" si="650"/>
        <v>NO</v>
      </c>
      <c r="N1063" s="211" t="str">
        <f t="shared" si="651"/>
        <v>Product</v>
      </c>
      <c r="O1063" s="211" t="str">
        <f t="shared" si="652"/>
        <v>Misc</v>
      </c>
      <c r="P1063" s="211" t="str">
        <f t="shared" si="653"/>
        <v>RMR</v>
      </c>
      <c r="Q1063" s="349">
        <v>43930</v>
      </c>
      <c r="R1063" s="349"/>
      <c r="S1063" s="211" t="str">
        <f t="shared" si="654"/>
        <v>NO</v>
      </c>
      <c r="T1063" s="211" t="str">
        <f t="shared" si="655"/>
        <v>NO</v>
      </c>
      <c r="U1063" s="211" t="str">
        <f t="shared" si="656"/>
        <v>NO</v>
      </c>
      <c r="V1063" s="211" t="str">
        <f t="shared" si="657"/>
        <v>NO</v>
      </c>
      <c r="W1063" s="211" t="str">
        <f t="shared" si="658"/>
        <v>NO</v>
      </c>
      <c r="X1063" s="211">
        <v>0</v>
      </c>
      <c r="Y1063" s="211" t="s">
        <v>3277</v>
      </c>
      <c r="Z1063" s="211" t="s">
        <v>3275</v>
      </c>
      <c r="AA1063" s="211" t="s">
        <v>3319</v>
      </c>
      <c r="AB1063" s="211" t="s">
        <v>3286</v>
      </c>
      <c r="AC1063" s="211" t="s">
        <v>3286</v>
      </c>
      <c r="AD1063" s="211" t="s">
        <v>3320</v>
      </c>
      <c r="AE1063" s="211" t="str">
        <f t="shared" si="659"/>
        <v>Service</v>
      </c>
      <c r="AF1063" s="211" t="str">
        <f t="shared" si="660"/>
        <v>Service</v>
      </c>
      <c r="AG1063" s="211" t="str">
        <f t="shared" si="661"/>
        <v/>
      </c>
      <c r="AH1063" s="211" t="str">
        <f t="shared" si="681"/>
        <v/>
      </c>
      <c r="AI1063" s="211" t="str">
        <f t="shared" si="662"/>
        <v/>
      </c>
      <c r="AJ1063" s="211" t="str">
        <f t="shared" si="663"/>
        <v/>
      </c>
      <c r="AK1063" s="211" t="str">
        <f t="shared" si="664"/>
        <v/>
      </c>
      <c r="AL1063" s="211" t="str">
        <f t="shared" si="665"/>
        <v/>
      </c>
      <c r="AM1063" s="211" t="str">
        <f t="shared" si="666"/>
        <v/>
      </c>
      <c r="AN1063" s="211" t="str">
        <f t="shared" si="667"/>
        <v>No</v>
      </c>
      <c r="AO1063" s="211" t="str">
        <f t="shared" si="668"/>
        <v>No</v>
      </c>
      <c r="AP1063" s="211" t="str">
        <f t="shared" si="669"/>
        <v>No</v>
      </c>
      <c r="AQ1063" s="211" t="str">
        <f t="shared" si="670"/>
        <v/>
      </c>
      <c r="AR1063" s="211" t="str">
        <f t="shared" si="671"/>
        <v>QBTRAUTO</v>
      </c>
      <c r="AS1063" s="211" t="str">
        <f t="shared" si="672"/>
        <v/>
      </c>
      <c r="AT1063" s="211" t="str">
        <f t="shared" si="673"/>
        <v/>
      </c>
      <c r="AU1063" s="211" t="str">
        <f t="shared" si="674"/>
        <v/>
      </c>
      <c r="AV1063" s="211" t="str">
        <f t="shared" si="675"/>
        <v>ADC</v>
      </c>
      <c r="AW1063" s="211" t="str">
        <f t="shared" si="676"/>
        <v>Wireless</v>
      </c>
      <c r="AX1063" s="211" t="str">
        <f t="shared" si="679"/>
        <v>NO</v>
      </c>
      <c r="AY1063" s="125" t="str">
        <f t="shared" si="680"/>
        <v>5</v>
      </c>
    </row>
    <row r="1064" spans="1:51" s="211" customFormat="1" x14ac:dyDescent="0.25">
      <c r="A1064" s="211" t="s">
        <v>5246</v>
      </c>
      <c r="C1064" s="211" t="str">
        <f t="shared" si="642"/>
        <v>Qolsys Best Package</v>
      </c>
      <c r="D1064" s="211" t="str">
        <f t="shared" si="643"/>
        <v>Forfait de base – Meilleur (Qolsys)</v>
      </c>
      <c r="E1064" s="211" t="str">
        <f t="shared" si="644"/>
        <v/>
      </c>
      <c r="F1064" s="211" t="str">
        <f t="shared" si="645"/>
        <v>Best</v>
      </c>
      <c r="G1064" s="211" t="str">
        <f t="shared" si="646"/>
        <v>Meilleur</v>
      </c>
      <c r="H1064" s="211" t="str">
        <f t="shared" si="647"/>
        <v>Qolsys Best Package</v>
      </c>
      <c r="I1064" s="211" t="str">
        <f t="shared" si="677"/>
        <v>Forfait de base – Meilleur (Qolsys)</v>
      </c>
      <c r="J1064" s="211" t="str">
        <f t="shared" si="648"/>
        <v>QOLSYS_IQ2</v>
      </c>
      <c r="K1064" s="211" t="str">
        <f t="shared" si="649"/>
        <v>QBEST2</v>
      </c>
      <c r="L1064" s="211" t="str">
        <f t="shared" si="678"/>
        <v>Non-Inventory</v>
      </c>
      <c r="M1064" s="211" t="str">
        <f t="shared" si="650"/>
        <v>NO</v>
      </c>
      <c r="N1064" s="211" t="str">
        <f t="shared" si="651"/>
        <v>Product</v>
      </c>
      <c r="O1064" s="211" t="str">
        <f t="shared" si="652"/>
        <v>Misc</v>
      </c>
      <c r="P1064" s="211" t="str">
        <f t="shared" si="653"/>
        <v>RMR</v>
      </c>
      <c r="Q1064" s="349">
        <v>43930</v>
      </c>
      <c r="R1064" s="349"/>
      <c r="S1064" s="211" t="str">
        <f t="shared" si="654"/>
        <v>NO</v>
      </c>
      <c r="T1064" s="211" t="str">
        <f t="shared" si="655"/>
        <v>No</v>
      </c>
      <c r="U1064" s="211" t="str">
        <f t="shared" si="656"/>
        <v>No</v>
      </c>
      <c r="V1064" s="211" t="str">
        <f t="shared" si="657"/>
        <v>NO</v>
      </c>
      <c r="W1064" s="211" t="str">
        <f t="shared" si="658"/>
        <v>NO</v>
      </c>
      <c r="X1064" s="211">
        <v>0</v>
      </c>
      <c r="Y1064" s="211" t="s">
        <v>3277</v>
      </c>
      <c r="Z1064" s="211" t="s">
        <v>3275</v>
      </c>
      <c r="AA1064" s="211" t="s">
        <v>3319</v>
      </c>
      <c r="AB1064" s="211" t="s">
        <v>3286</v>
      </c>
      <c r="AC1064" s="211" t="s">
        <v>3286</v>
      </c>
      <c r="AD1064" s="211" t="s">
        <v>3320</v>
      </c>
      <c r="AE1064" s="211" t="str">
        <f t="shared" si="659"/>
        <v>SERVICE</v>
      </c>
      <c r="AF1064" s="211" t="str">
        <f t="shared" si="660"/>
        <v>SERVICE</v>
      </c>
      <c r="AG1064" s="211" t="str">
        <f t="shared" si="661"/>
        <v/>
      </c>
      <c r="AH1064" s="211" t="str">
        <f t="shared" si="681"/>
        <v/>
      </c>
      <c r="AI1064" s="211" t="str">
        <f t="shared" si="662"/>
        <v/>
      </c>
      <c r="AJ1064" s="211" t="str">
        <f t="shared" si="663"/>
        <v/>
      </c>
      <c r="AK1064" s="211" t="str">
        <f t="shared" si="664"/>
        <v/>
      </c>
      <c r="AL1064" s="211" t="str">
        <f t="shared" si="665"/>
        <v/>
      </c>
      <c r="AM1064" s="211" t="str">
        <f t="shared" si="666"/>
        <v/>
      </c>
      <c r="AN1064" s="211" t="str">
        <f t="shared" si="667"/>
        <v>No</v>
      </c>
      <c r="AO1064" s="211" t="str">
        <f t="shared" si="668"/>
        <v>No</v>
      </c>
      <c r="AP1064" s="211" t="str">
        <f t="shared" si="669"/>
        <v>No</v>
      </c>
      <c r="AQ1064" s="211" t="str">
        <f t="shared" si="670"/>
        <v/>
      </c>
      <c r="AR1064" s="211" t="str">
        <f t="shared" si="671"/>
        <v>QBEST2</v>
      </c>
      <c r="AS1064" s="211" t="str">
        <f t="shared" si="672"/>
        <v/>
      </c>
      <c r="AT1064" s="211" t="str">
        <f t="shared" si="673"/>
        <v/>
      </c>
      <c r="AU1064" s="211" t="str">
        <f t="shared" si="674"/>
        <v/>
      </c>
      <c r="AV1064" s="211" t="str">
        <f t="shared" si="675"/>
        <v>ADC</v>
      </c>
      <c r="AW1064" s="211" t="str">
        <f t="shared" si="676"/>
        <v>Wireless</v>
      </c>
      <c r="AX1064" s="211" t="str">
        <f t="shared" si="679"/>
        <v>NO</v>
      </c>
      <c r="AY1064" s="125">
        <f t="shared" si="680"/>
        <v>6</v>
      </c>
    </row>
    <row r="1065" spans="1:51" s="211" customFormat="1" x14ac:dyDescent="0.25">
      <c r="A1065" s="328" t="s">
        <v>5250</v>
      </c>
      <c r="B1065" s="211" t="s">
        <v>4057</v>
      </c>
      <c r="C1065" s="211" t="str">
        <f>VLOOKUP($A1065,CRM_MDT,3,0)</f>
        <v>Partial Delta Upgrade Q-GOOD to QBEST2</v>
      </c>
      <c r="D1065" s="211" t="str">
        <f>VLOOKUP($A1065,CRM_MDT,4,0)</f>
        <v>Mise à niveau partielle en delta de Q-GOOD vers QBEST2</v>
      </c>
      <c r="E1065" s="211" t="str">
        <f>IF(VLOOKUP($A1065,CRM_MDT,27,0)=0,"",VLOOKUP($A1065,CRM_MDT,27,0))</f>
        <v/>
      </c>
      <c r="F1065" s="211" t="str">
        <f>VLOOKUP($A1065,CRM_MDT,12,0)</f>
        <v>Best</v>
      </c>
      <c r="G1065" s="211" t="str">
        <f>VLOOKUP($A1065,CRM_MDT,13,0)</f>
        <v>Meilleur</v>
      </c>
      <c r="H1065" s="211" t="str">
        <f>VLOOKUP($A1065,CRM_MDT,3,0)</f>
        <v>Partial Delta Upgrade Q-GOOD to QBEST2</v>
      </c>
      <c r="I1065" s="211" t="str">
        <f t="shared" ref="I1065:I1069" si="682">VLOOKUP($A1065,CRM_MDT,4,0)</f>
        <v>Mise à niveau partielle en delta de Q-GOOD vers QBEST2</v>
      </c>
      <c r="J1065" s="211" t="str">
        <f>IF(VLOOKUP($A1065,CRM_MDT,28,0)=0,"",VLOOKUP($A1065,CRM_MDT,28,0))</f>
        <v>QOLSYS_IQ2</v>
      </c>
      <c r="K1065" s="211" t="str">
        <f>VLOOKUP($A1065,CRM_MDT,26,0)</f>
        <v>QBEST2</v>
      </c>
      <c r="L1065" s="211" t="str">
        <f>VLOOKUP($A1065,CRM_MDT,29,0)</f>
        <v>Non-Inventory</v>
      </c>
      <c r="M1065" s="211" t="str">
        <f>VLOOKUP($A1065,CRM_MDT,54,0)</f>
        <v>NO</v>
      </c>
      <c r="N1065" s="211" t="str">
        <f>VLOOKUP($A1065,CRM_MDT,30,0)</f>
        <v>Product Bundle</v>
      </c>
      <c r="O1065" s="211" t="str">
        <f>VLOOKUP($A1065,CRM_MDT,31,0)</f>
        <v>Bundle</v>
      </c>
      <c r="P1065" s="211" t="str">
        <f>VLOOKUP($A1065,CRM_MDT,16,0)</f>
        <v>RMR</v>
      </c>
      <c r="Q1065" s="349">
        <v>43930</v>
      </c>
      <c r="R1065" s="349"/>
      <c r="S1065" s="211" t="str">
        <f>VLOOKUP($A1065,CRM_MDT,21,0)</f>
        <v>YES</v>
      </c>
      <c r="T1065" s="211" t="str">
        <f>VLOOKUP($A1065,CRM_MDT,32,0)</f>
        <v>No</v>
      </c>
      <c r="U1065" s="211" t="str">
        <f>VLOOKUP($A1065,CRM_MDT,33,0)</f>
        <v>No</v>
      </c>
      <c r="V1065" s="211" t="str">
        <f>VLOOKUP($A1065,CRM_MDT,25,0)</f>
        <v>NO</v>
      </c>
      <c r="W1065" s="211" t="str">
        <f>VLOOKUP($A1065,CRM_MDT,20,0)</f>
        <v>NO</v>
      </c>
      <c r="X1065" s="211">
        <v>0</v>
      </c>
      <c r="Y1065" s="211" t="s">
        <v>3277</v>
      </c>
      <c r="Z1065" s="211" t="s">
        <v>3275</v>
      </c>
      <c r="AA1065" s="211" t="s">
        <v>3319</v>
      </c>
      <c r="AB1065" s="211" t="s">
        <v>3286</v>
      </c>
      <c r="AC1065" s="211" t="s">
        <v>3286</v>
      </c>
      <c r="AD1065" s="211" t="s">
        <v>3320</v>
      </c>
      <c r="AE1065" s="211" t="str">
        <f>VLOOKUP($A1065,CRM_MDT,18,0)</f>
        <v>Service</v>
      </c>
      <c r="AF1065" s="211" t="str">
        <f>IF(VLOOKUP($A1065,CRM_MDT,19,0)="","",VLOOKUP($A1065,CRM_MDT,19,0))</f>
        <v>Service</v>
      </c>
      <c r="AG1065" s="211" t="str">
        <f>IF(VLOOKUP($A1065,CRM_MDT,36,0)="","",VLOOKUP($A1065,CRM_MDT,36,0))</f>
        <v/>
      </c>
      <c r="AI1065" s="211" t="str">
        <f>IF(VLOOKUP($A1065,CRM_MDT,38,0)="","",VLOOKUP($A1065,CRM_MDT,38,0))</f>
        <v/>
      </c>
      <c r="AK1065" s="211" t="str">
        <f>IF(VLOOKUP($A1065,CRM_MDT,40,0)="","",VLOOKUP($A1065,CRM_MDT,40,0))</f>
        <v/>
      </c>
      <c r="AL1065" s="211" t="str">
        <f>IF(VLOOKUP($A1065,CRM_MDT,41,0)="","",VLOOKUP($A1065,CRM_MDT,41,0))</f>
        <v/>
      </c>
      <c r="AM1065" s="211" t="str">
        <f>IF(VLOOKUP($A1065,CRM_MDT,43,0)="","",VLOOKUP($A1065,CRM_MDT,43,0))</f>
        <v/>
      </c>
      <c r="AN1065" s="211" t="str">
        <f>VLOOKUP($A1065,CRM_MDT,44,0)</f>
        <v>No</v>
      </c>
      <c r="AO1065" s="211" t="str">
        <f>VLOOKUP($A1065,CRM_MDT,45,0)</f>
        <v>No</v>
      </c>
      <c r="AP1065" s="211" t="str">
        <f>VLOOKUP($A1065,CRM_MDT,46,0)</f>
        <v>No</v>
      </c>
      <c r="AQ1065" s="211" t="str">
        <f>IF(VLOOKUP($A1065,CRM_MDT,47,0)="","",VLOOKUP($A1065,CRM_MDT,47,0))</f>
        <v/>
      </c>
      <c r="AR1065" s="211" t="str">
        <f>IF(VLOOKUP($A1065,CRM_MDT,48,0)="","",VLOOKUP($A1065,CRM_MDT,48,0))</f>
        <v>QBEST2</v>
      </c>
      <c r="AS1065" s="211" t="str">
        <f>IF(VLOOKUP($A1065,CRM_MDT,49,0)="","",VLOOKUP($A1065,CRM_MDT,49,0))</f>
        <v/>
      </c>
      <c r="AT1065" s="211" t="str">
        <f>IF(VLOOKUP($A1065,CRM_MDT,50,0)="","",VLOOKUP($A1065,CRM_MDT,50,0))</f>
        <v>NO</v>
      </c>
      <c r="AU1065" s="211" t="str">
        <f>IF(VLOOKUP($A1065,CRM_MDT,51,0)="","",VLOOKUP($A1065,CRM_MDT,51,0))</f>
        <v/>
      </c>
      <c r="AV1065" s="211" t="str">
        <f>IF(VLOOKUP($A1065,CRM_MDT,52,0)="","",VLOOKUP($A1065,CRM_MDT,52,0))</f>
        <v>ADC</v>
      </c>
      <c r="AW1065" s="211" t="str">
        <f>IF(VLOOKUP($A1065,CRM_MDT,53,0)="","",VLOOKUP($A1065,CRM_MDT,53,0))</f>
        <v>Wireless</v>
      </c>
      <c r="AX1065" s="211" t="str">
        <f>IF(VLOOKUP($A1065,CRM_MDT,24,0)="","",VLOOKUP($A1065,CRM_MDT,24,0))</f>
        <v>NO</v>
      </c>
      <c r="AY1065" s="125">
        <f>IF(VLOOKUP($A1065,CRM_MDT,42,0)="","",VLOOKUP($A1065,CRM_MDT,42,0))</f>
        <v>6</v>
      </c>
    </row>
    <row r="1066" spans="1:51" s="211" customFormat="1" x14ac:dyDescent="0.25">
      <c r="A1066" s="328" t="s">
        <v>5247</v>
      </c>
      <c r="B1066" s="211" t="str">
        <f>VLOOKUP($A1066,CRM_MDT,26,0)</f>
        <v>QGDAUTO</v>
      </c>
      <c r="C1066" s="211" t="str">
        <f>VLOOKUP($A1066,CRM_MDT,3,0)</f>
        <v>Partial Delta Upgrade Q-GOOD to QGDAUTO</v>
      </c>
      <c r="D1066" s="211" t="str">
        <f>VLOOKUP($A1066,CRM_MDT,4,0)</f>
        <v>Mise à niveau partielle en delta de Q-GOOD vers QGDAUTO</v>
      </c>
      <c r="E1066" s="211" t="str">
        <f>IF(VLOOKUP($A1066,CRM_MDT,27,0)=0,"",VLOOKUP($A1066,CRM_MDT,27,0))</f>
        <v/>
      </c>
      <c r="F1066" s="211" t="str">
        <f>VLOOKUP($A1066,CRM_MDT,12,0)</f>
        <v>Good</v>
      </c>
      <c r="G1066" s="211" t="str">
        <f>VLOOKUP($A1066,CRM_MDT,13,0)</f>
        <v>Bon</v>
      </c>
      <c r="H1066" s="211" t="str">
        <f>VLOOKUP($A1066,CRM_MDT,3,0)</f>
        <v>Partial Delta Upgrade Q-GOOD to QGDAUTO</v>
      </c>
      <c r="I1066" s="211" t="str">
        <f t="shared" si="682"/>
        <v>Mise à niveau partielle en delta de Q-GOOD vers QGDAUTO</v>
      </c>
      <c r="J1066" s="211" t="str">
        <f>IF(VLOOKUP($A1066,CRM_MDT,28,0)=0,"",VLOOKUP($A1066,CRM_MDT,28,0))</f>
        <v>QOLSYS_IQ2</v>
      </c>
      <c r="K1066" s="211" t="str">
        <f>VLOOKUP($A1066,CRM_MDT,26,0)</f>
        <v>QGDAUTO</v>
      </c>
      <c r="L1066" s="211" t="str">
        <f>VLOOKUP($A1066,CRM_MDT,29,0)</f>
        <v>Non-Inventory</v>
      </c>
      <c r="M1066" s="211" t="str">
        <f>VLOOKUP($A1066,CRM_MDT,54,0)</f>
        <v>NO</v>
      </c>
      <c r="N1066" s="211" t="str">
        <f>VLOOKUP($A1066,CRM_MDT,30,0)</f>
        <v>Product Bundle</v>
      </c>
      <c r="O1066" s="211" t="str">
        <f>VLOOKUP($A1066,CRM_MDT,31,0)</f>
        <v>Bundle</v>
      </c>
      <c r="P1066" s="211" t="str">
        <f>VLOOKUP($A1066,CRM_MDT,16,0)</f>
        <v>RMR</v>
      </c>
      <c r="Q1066" s="349">
        <v>43930</v>
      </c>
      <c r="S1066" s="211" t="str">
        <f>VLOOKUP($A1066,CRM_MDT,21,0)</f>
        <v>YES</v>
      </c>
      <c r="T1066" s="211" t="str">
        <f>VLOOKUP($A1066,CRM_MDT,32,0)</f>
        <v>No</v>
      </c>
      <c r="U1066" s="211" t="str">
        <f>VLOOKUP($A1066,CRM_MDT,33,0)</f>
        <v>No</v>
      </c>
      <c r="V1066" s="211" t="str">
        <f>VLOOKUP($A1066,CRM_MDT,25,0)</f>
        <v>NO</v>
      </c>
      <c r="W1066" s="211" t="str">
        <f>VLOOKUP($A1066,CRM_MDT,20,0)</f>
        <v>NO</v>
      </c>
      <c r="X1066" s="211">
        <v>0</v>
      </c>
      <c r="Y1066" s="211" t="s">
        <v>3277</v>
      </c>
      <c r="Z1066" s="211" t="s">
        <v>3275</v>
      </c>
      <c r="AA1066" s="211" t="s">
        <v>3319</v>
      </c>
      <c r="AB1066" s="211" t="s">
        <v>3286</v>
      </c>
      <c r="AC1066" s="211" t="s">
        <v>3286</v>
      </c>
      <c r="AD1066" s="211" t="s">
        <v>3320</v>
      </c>
      <c r="AE1066" s="211" t="str">
        <f>VLOOKUP($A1066,CRM_MDT,18,0)</f>
        <v>SERVICE</v>
      </c>
      <c r="AF1066" s="211" t="str">
        <f>IF(VLOOKUP($A1066,CRM_MDT,19,0)="","",VLOOKUP($A1066,CRM_MDT,19,0))</f>
        <v>SERVICE</v>
      </c>
      <c r="AG1066" s="211" t="str">
        <f>IF(VLOOKUP($A1066,CRM_MDT,36,0)="","",VLOOKUP($A1066,CRM_MDT,36,0))</f>
        <v/>
      </c>
      <c r="AI1066" s="211" t="str">
        <f>IF(VLOOKUP($A1066,CRM_MDT,38,0)="","",VLOOKUP($A1066,CRM_MDT,38,0))</f>
        <v/>
      </c>
      <c r="AK1066" s="211" t="str">
        <f>IF(VLOOKUP($A1066,CRM_MDT,40,0)="","",VLOOKUP($A1066,CRM_MDT,40,0))</f>
        <v/>
      </c>
      <c r="AL1066" s="211" t="str">
        <f>IF(VLOOKUP($A1066,CRM_MDT,41,0)="","",VLOOKUP($A1066,CRM_MDT,41,0))</f>
        <v/>
      </c>
      <c r="AM1066" s="211" t="str">
        <f>IF(VLOOKUP($A1066,CRM_MDT,43,0)="","",VLOOKUP($A1066,CRM_MDT,43,0))</f>
        <v/>
      </c>
      <c r="AN1066" s="211" t="str">
        <f>VLOOKUP($A1066,CRM_MDT,44,0)</f>
        <v>No</v>
      </c>
      <c r="AO1066" s="211" t="str">
        <f>VLOOKUP($A1066,CRM_MDT,45,0)</f>
        <v>No</v>
      </c>
      <c r="AP1066" s="211" t="str">
        <f>VLOOKUP($A1066,CRM_MDT,46,0)</f>
        <v>No</v>
      </c>
      <c r="AQ1066" s="211" t="str">
        <f>IF(VLOOKUP($A1066,CRM_MDT,47,0)="","",VLOOKUP($A1066,CRM_MDT,47,0))</f>
        <v/>
      </c>
      <c r="AR1066" s="211" t="str">
        <f>IF(VLOOKUP($A1066,CRM_MDT,48,0)="","",VLOOKUP($A1066,CRM_MDT,48,0))</f>
        <v>QGDAUTO</v>
      </c>
      <c r="AS1066" s="211" t="str">
        <f>IF(VLOOKUP($A1066,CRM_MDT,49,0)="","",VLOOKUP($A1066,CRM_MDT,49,0))</f>
        <v/>
      </c>
      <c r="AT1066" s="211" t="str">
        <f>IF(VLOOKUP($A1066,CRM_MDT,50,0)="","",VLOOKUP($A1066,CRM_MDT,50,0))</f>
        <v>NO</v>
      </c>
      <c r="AU1066" s="211" t="str">
        <f>IF(VLOOKUP($A1066,CRM_MDT,51,0)="","",VLOOKUP($A1066,CRM_MDT,51,0))</f>
        <v/>
      </c>
      <c r="AV1066" s="211" t="str">
        <f>IF(VLOOKUP($A1066,CRM_MDT,52,0)="","",VLOOKUP($A1066,CRM_MDT,52,0))</f>
        <v>ADC</v>
      </c>
      <c r="AW1066" s="211" t="str">
        <f>IF(VLOOKUP($A1066,CRM_MDT,53,0)="","",VLOOKUP($A1066,CRM_MDT,53,0))</f>
        <v>Wireless</v>
      </c>
      <c r="AX1066" s="211" t="str">
        <f>IF(VLOOKUP($A1066,CRM_MDT,24,0)="","",VLOOKUP($A1066,CRM_MDT,24,0))</f>
        <v>NO</v>
      </c>
      <c r="AY1066" s="125">
        <f>IF(VLOOKUP($A1066,CRM_MDT,42,0)="","",VLOOKUP($A1066,CRM_MDT,42,0))</f>
        <v>3</v>
      </c>
    </row>
    <row r="1067" spans="1:51" s="211" customFormat="1" x14ac:dyDescent="0.25">
      <c r="A1067" s="328" t="s">
        <v>5248</v>
      </c>
      <c r="B1067" s="211" t="str">
        <f>VLOOKUP($A1067,CRM_MDT,26,0)</f>
        <v>QBETTER2</v>
      </c>
      <c r="C1067" s="211" t="str">
        <f>VLOOKUP($A1067,CRM_MDT,3,0)</f>
        <v>Partial Delta Upgrade Q-GOOD to QBETTER2</v>
      </c>
      <c r="D1067" s="211" t="str">
        <f>VLOOKUP($A1067,CRM_MDT,4,0)</f>
        <v>Mise à niveau partielle en delta de Q-GOOD vers QBETTER2</v>
      </c>
      <c r="E1067" s="211" t="str">
        <f>IF(VLOOKUP($A1067,CRM_MDT,27,0)=0,"",VLOOKUP($A1067,CRM_MDT,27,0))</f>
        <v/>
      </c>
      <c r="F1067" s="211" t="str">
        <f>VLOOKUP($A1067,CRM_MDT,12,0)</f>
        <v>Better</v>
      </c>
      <c r="G1067" s="211" t="str">
        <f>VLOOKUP($A1067,CRM_MDT,13,0)</f>
        <v>Mieux</v>
      </c>
      <c r="H1067" s="211" t="str">
        <f>VLOOKUP($A1067,CRM_MDT,3,0)</f>
        <v>Partial Delta Upgrade Q-GOOD to QBETTER2</v>
      </c>
      <c r="I1067" s="211" t="str">
        <f t="shared" si="682"/>
        <v>Mise à niveau partielle en delta de Q-GOOD vers QBETTER2</v>
      </c>
      <c r="J1067" s="211" t="str">
        <f>IF(VLOOKUP($A1067,CRM_MDT,28,0)=0,"",VLOOKUP($A1067,CRM_MDT,28,0))</f>
        <v>QOLSYS_IQ2</v>
      </c>
      <c r="K1067" s="211" t="str">
        <f>VLOOKUP($A1067,CRM_MDT,26,0)</f>
        <v>QBETTER2</v>
      </c>
      <c r="L1067" s="211" t="str">
        <f>VLOOKUP($A1067,CRM_MDT,29,0)</f>
        <v>Non-Inventory</v>
      </c>
      <c r="M1067" s="211" t="str">
        <f>VLOOKUP($A1067,CRM_MDT,54,0)</f>
        <v>NO</v>
      </c>
      <c r="N1067" s="211" t="str">
        <f>VLOOKUP($A1067,CRM_MDT,30,0)</f>
        <v>Product Bundle</v>
      </c>
      <c r="O1067" s="211" t="str">
        <f>VLOOKUP($A1067,CRM_MDT,31,0)</f>
        <v>Bundle</v>
      </c>
      <c r="P1067" s="211" t="str">
        <f>VLOOKUP($A1067,CRM_MDT,16,0)</f>
        <v>RMR</v>
      </c>
      <c r="Q1067" s="349">
        <v>43930</v>
      </c>
      <c r="S1067" s="211" t="str">
        <f>VLOOKUP($A1067,CRM_MDT,21,0)</f>
        <v>YES</v>
      </c>
      <c r="T1067" s="211" t="str">
        <f>VLOOKUP($A1067,CRM_MDT,32,0)</f>
        <v>No</v>
      </c>
      <c r="U1067" s="211" t="str">
        <f>VLOOKUP($A1067,CRM_MDT,33,0)</f>
        <v>No</v>
      </c>
      <c r="V1067" s="211" t="str">
        <f>VLOOKUP($A1067,CRM_MDT,25,0)</f>
        <v>NO</v>
      </c>
      <c r="W1067" s="211" t="str">
        <f>VLOOKUP($A1067,CRM_MDT,20,0)</f>
        <v>NO</v>
      </c>
      <c r="X1067" s="211">
        <v>0</v>
      </c>
      <c r="Y1067" s="211" t="s">
        <v>3277</v>
      </c>
      <c r="Z1067" s="211" t="s">
        <v>3275</v>
      </c>
      <c r="AA1067" s="211" t="s">
        <v>3319</v>
      </c>
      <c r="AB1067" s="211" t="s">
        <v>3286</v>
      </c>
      <c r="AC1067" s="211" t="s">
        <v>3286</v>
      </c>
      <c r="AD1067" s="211" t="s">
        <v>3320</v>
      </c>
      <c r="AE1067" s="211" t="str">
        <f>VLOOKUP($A1067,CRM_MDT,18,0)</f>
        <v>SERVICE</v>
      </c>
      <c r="AF1067" s="211" t="str">
        <f>IF(VLOOKUP($A1067,CRM_MDT,19,0)="","",VLOOKUP($A1067,CRM_MDT,19,0))</f>
        <v>SERVICE</v>
      </c>
      <c r="AG1067" s="211" t="str">
        <f>IF(VLOOKUP($A1067,CRM_MDT,36,0)="","",VLOOKUP($A1067,CRM_MDT,36,0))</f>
        <v/>
      </c>
      <c r="AI1067" s="211" t="str">
        <f>IF(VLOOKUP($A1067,CRM_MDT,38,0)="","",VLOOKUP($A1067,CRM_MDT,38,0))</f>
        <v/>
      </c>
      <c r="AK1067" s="211" t="str">
        <f>IF(VLOOKUP($A1067,CRM_MDT,40,0)="","",VLOOKUP($A1067,CRM_MDT,40,0))</f>
        <v/>
      </c>
      <c r="AL1067" s="211" t="str">
        <f>IF(VLOOKUP($A1067,CRM_MDT,41,0)="","",VLOOKUP($A1067,CRM_MDT,41,0))</f>
        <v/>
      </c>
      <c r="AM1067" s="211" t="str">
        <f>IF(VLOOKUP($A1067,CRM_MDT,43,0)="","",VLOOKUP($A1067,CRM_MDT,43,0))</f>
        <v/>
      </c>
      <c r="AN1067" s="211" t="str">
        <f>VLOOKUP($A1067,CRM_MDT,44,0)</f>
        <v>No</v>
      </c>
      <c r="AO1067" s="211" t="str">
        <f>VLOOKUP($A1067,CRM_MDT,45,0)</f>
        <v>No</v>
      </c>
      <c r="AP1067" s="211" t="str">
        <f>VLOOKUP($A1067,CRM_MDT,46,0)</f>
        <v>No</v>
      </c>
      <c r="AQ1067" s="211" t="str">
        <f>IF(VLOOKUP($A1067,CRM_MDT,47,0)="","",VLOOKUP($A1067,CRM_MDT,47,0))</f>
        <v/>
      </c>
      <c r="AR1067" s="211" t="str">
        <f>IF(VLOOKUP($A1067,CRM_MDT,48,0)="","",VLOOKUP($A1067,CRM_MDT,48,0))</f>
        <v>QBETTER2</v>
      </c>
      <c r="AS1067" s="211" t="str">
        <f>IF(VLOOKUP($A1067,CRM_MDT,49,0)="","",VLOOKUP($A1067,CRM_MDT,49,0))</f>
        <v/>
      </c>
      <c r="AT1067" s="211" t="str">
        <f>IF(VLOOKUP($A1067,CRM_MDT,50,0)="","",VLOOKUP($A1067,CRM_MDT,50,0))</f>
        <v>NO</v>
      </c>
      <c r="AU1067" s="211" t="str">
        <f>IF(VLOOKUP($A1067,CRM_MDT,51,0)="","",VLOOKUP($A1067,CRM_MDT,51,0))</f>
        <v/>
      </c>
      <c r="AV1067" s="211" t="str">
        <f>IF(VLOOKUP($A1067,CRM_MDT,52,0)="","",VLOOKUP($A1067,CRM_MDT,52,0))</f>
        <v>ADC</v>
      </c>
      <c r="AW1067" s="211" t="str">
        <f>IF(VLOOKUP($A1067,CRM_MDT,53,0)="","",VLOOKUP($A1067,CRM_MDT,53,0))</f>
        <v>Wireless</v>
      </c>
      <c r="AX1067" s="211" t="str">
        <f>IF(VLOOKUP($A1067,CRM_MDT,24,0)="","",VLOOKUP($A1067,CRM_MDT,24,0))</f>
        <v>NO</v>
      </c>
      <c r="AY1067" s="125">
        <f>IF(VLOOKUP($A1067,CRM_MDT,42,0)="","",VLOOKUP($A1067,CRM_MDT,42,0))</f>
        <v>4</v>
      </c>
    </row>
    <row r="1068" spans="1:51" s="211" customFormat="1" x14ac:dyDescent="0.25">
      <c r="A1068" s="328" t="s">
        <v>5249</v>
      </c>
      <c r="B1068" s="211" t="str">
        <f>VLOOKUP($A1068,CRM_MDT,26,0)</f>
        <v>QBTRAUTO</v>
      </c>
      <c r="C1068" s="211" t="str">
        <f>VLOOKUP($A1068,CRM_MDT,3,0)</f>
        <v>Partial Delta Upgrade Q-GOOD to QBTRAUTO</v>
      </c>
      <c r="D1068" s="211" t="str">
        <f>VLOOKUP($A1068,CRM_MDT,4,0)</f>
        <v>Mise à niveau partielle en delta de Q-GOOD vers QBTRAUTO</v>
      </c>
      <c r="E1068" s="211" t="str">
        <f>IF(VLOOKUP($A1068,CRM_MDT,27,0)=0,"",VLOOKUP($A1068,CRM_MDT,27,0))</f>
        <v/>
      </c>
      <c r="F1068" s="211" t="str">
        <f>VLOOKUP($A1068,CRM_MDT,12,0)</f>
        <v>Better</v>
      </c>
      <c r="G1068" s="211" t="str">
        <f>VLOOKUP($A1068,CRM_MDT,13,0)</f>
        <v>Mieux</v>
      </c>
      <c r="H1068" s="211" t="str">
        <f>VLOOKUP($A1068,CRM_MDT,3,0)</f>
        <v>Partial Delta Upgrade Q-GOOD to QBTRAUTO</v>
      </c>
      <c r="I1068" s="211" t="str">
        <f t="shared" si="682"/>
        <v>Mise à niveau partielle en delta de Q-GOOD vers QBTRAUTO</v>
      </c>
      <c r="J1068" s="211" t="str">
        <f>IF(VLOOKUP($A1068,CRM_MDT,28,0)=0,"",VLOOKUP($A1068,CRM_MDT,28,0))</f>
        <v>QOLSYS_IQ2</v>
      </c>
      <c r="K1068" s="211" t="str">
        <f>VLOOKUP($A1068,CRM_MDT,26,0)</f>
        <v>QBTRAUTO</v>
      </c>
      <c r="L1068" s="211" t="str">
        <f>VLOOKUP($A1068,CRM_MDT,29,0)</f>
        <v>Non-Inventory</v>
      </c>
      <c r="M1068" s="211" t="str">
        <f>VLOOKUP($A1068,CRM_MDT,54,0)</f>
        <v>NO</v>
      </c>
      <c r="N1068" s="211" t="str">
        <f>VLOOKUP($A1068,CRM_MDT,30,0)</f>
        <v>Product Bundle</v>
      </c>
      <c r="O1068" s="211" t="str">
        <f>VLOOKUP($A1068,CRM_MDT,31,0)</f>
        <v>Bundle</v>
      </c>
      <c r="P1068" s="211" t="str">
        <f>VLOOKUP($A1068,CRM_MDT,16,0)</f>
        <v>RMR</v>
      </c>
      <c r="Q1068" s="349">
        <v>43930</v>
      </c>
      <c r="S1068" s="211" t="str">
        <f>VLOOKUP($A1068,CRM_MDT,21,0)</f>
        <v>YES</v>
      </c>
      <c r="T1068" s="211" t="str">
        <f>VLOOKUP($A1068,CRM_MDT,32,0)</f>
        <v>No</v>
      </c>
      <c r="U1068" s="211" t="str">
        <f>VLOOKUP($A1068,CRM_MDT,33,0)</f>
        <v>No</v>
      </c>
      <c r="V1068" s="211" t="str">
        <f>VLOOKUP($A1068,CRM_MDT,25,0)</f>
        <v>NO</v>
      </c>
      <c r="W1068" s="211" t="str">
        <f>VLOOKUP($A1068,CRM_MDT,20,0)</f>
        <v>NO</v>
      </c>
      <c r="X1068" s="211">
        <v>0</v>
      </c>
      <c r="Y1068" s="211" t="s">
        <v>3277</v>
      </c>
      <c r="Z1068" s="211" t="s">
        <v>3275</v>
      </c>
      <c r="AA1068" s="211" t="s">
        <v>3319</v>
      </c>
      <c r="AB1068" s="211" t="s">
        <v>3286</v>
      </c>
      <c r="AC1068" s="211" t="s">
        <v>3286</v>
      </c>
      <c r="AD1068" s="211" t="s">
        <v>3320</v>
      </c>
      <c r="AE1068" s="211" t="str">
        <f>VLOOKUP($A1068,CRM_MDT,18,0)</f>
        <v>SERVICE</v>
      </c>
      <c r="AF1068" s="211" t="str">
        <f>IF(VLOOKUP($A1068,CRM_MDT,19,0)="","",VLOOKUP($A1068,CRM_MDT,19,0))</f>
        <v>SERVICE</v>
      </c>
      <c r="AG1068" s="211" t="str">
        <f>IF(VLOOKUP($A1068,CRM_MDT,36,0)="","",VLOOKUP($A1068,CRM_MDT,36,0))</f>
        <v/>
      </c>
      <c r="AI1068" s="211" t="str">
        <f>IF(VLOOKUP($A1068,CRM_MDT,38,0)="","",VLOOKUP($A1068,CRM_MDT,38,0))</f>
        <v/>
      </c>
      <c r="AK1068" s="211" t="str">
        <f>IF(VLOOKUP($A1068,CRM_MDT,40,0)="","",VLOOKUP($A1068,CRM_MDT,40,0))</f>
        <v/>
      </c>
      <c r="AL1068" s="211" t="str">
        <f>IF(VLOOKUP($A1068,CRM_MDT,41,0)="","",VLOOKUP($A1068,CRM_MDT,41,0))</f>
        <v/>
      </c>
      <c r="AM1068" s="211" t="str">
        <f>IF(VLOOKUP($A1068,CRM_MDT,43,0)="","",VLOOKUP($A1068,CRM_MDT,43,0))</f>
        <v/>
      </c>
      <c r="AN1068" s="211" t="str">
        <f>VLOOKUP($A1068,CRM_MDT,44,0)</f>
        <v>No</v>
      </c>
      <c r="AO1068" s="211" t="str">
        <f>VLOOKUP($A1068,CRM_MDT,45,0)</f>
        <v>No</v>
      </c>
      <c r="AP1068" s="211" t="str">
        <f>VLOOKUP($A1068,CRM_MDT,46,0)</f>
        <v>No</v>
      </c>
      <c r="AQ1068" s="211" t="str">
        <f>IF(VLOOKUP($A1068,CRM_MDT,47,0)="","",VLOOKUP($A1068,CRM_MDT,47,0))</f>
        <v/>
      </c>
      <c r="AR1068" s="211" t="str">
        <f>IF(VLOOKUP($A1068,CRM_MDT,48,0)="","",VLOOKUP($A1068,CRM_MDT,48,0))</f>
        <v>QBTRAUTO</v>
      </c>
      <c r="AS1068" s="211" t="str">
        <f>IF(VLOOKUP($A1068,CRM_MDT,49,0)="","",VLOOKUP($A1068,CRM_MDT,49,0))</f>
        <v/>
      </c>
      <c r="AT1068" s="211" t="str">
        <f>IF(VLOOKUP($A1068,CRM_MDT,50,0)="","",VLOOKUP($A1068,CRM_MDT,50,0))</f>
        <v>NO</v>
      </c>
      <c r="AU1068" s="211" t="str">
        <f>IF(VLOOKUP($A1068,CRM_MDT,51,0)="","",VLOOKUP($A1068,CRM_MDT,51,0))</f>
        <v/>
      </c>
      <c r="AV1068" s="211" t="str">
        <f>IF(VLOOKUP($A1068,CRM_MDT,52,0)="","",VLOOKUP($A1068,CRM_MDT,52,0))</f>
        <v>ADC</v>
      </c>
      <c r="AW1068" s="211" t="str">
        <f>IF(VLOOKUP($A1068,CRM_MDT,53,0)="","",VLOOKUP($A1068,CRM_MDT,53,0))</f>
        <v>Wireless</v>
      </c>
      <c r="AX1068" s="211" t="str">
        <f>IF(VLOOKUP($A1068,CRM_MDT,24,0)="","",VLOOKUP($A1068,CRM_MDT,24,0))</f>
        <v>NO</v>
      </c>
      <c r="AY1068" s="125">
        <f>IF(VLOOKUP($A1068,CRM_MDT,42,0)="","",VLOOKUP($A1068,CRM_MDT,42,0))</f>
        <v>5</v>
      </c>
    </row>
    <row r="1069" spans="1:51" s="211" customFormat="1" x14ac:dyDescent="0.25">
      <c r="A1069" s="328" t="s">
        <v>5251</v>
      </c>
      <c r="B1069" s="211" t="str">
        <f>VLOOKUP($A1069,CRM_MDT,26,0)</f>
        <v>QBETTER2</v>
      </c>
      <c r="C1069" s="211" t="str">
        <f>VLOOKUP($A1069,CRM_MDT,3,0)</f>
        <v>Partial Delta Upgrade QGDAUTO to QBETTER2</v>
      </c>
      <c r="D1069" s="211" t="str">
        <f>VLOOKUP($A1069,CRM_MDT,4,0)</f>
        <v>Mise à niveau partielle en delta de QGDAUTO vers QBETTER2</v>
      </c>
      <c r="E1069" s="211" t="str">
        <f>IF(VLOOKUP($A1069,CRM_MDT,27,0)=0,"",VLOOKUP($A1069,CRM_MDT,27,0))</f>
        <v/>
      </c>
      <c r="F1069" s="211" t="str">
        <f>VLOOKUP($A1069,CRM_MDT,12,0)</f>
        <v>Better</v>
      </c>
      <c r="G1069" s="211" t="str">
        <f>VLOOKUP($A1069,CRM_MDT,13,0)</f>
        <v>Mieux</v>
      </c>
      <c r="H1069" s="211" t="str">
        <f>VLOOKUP($A1069,CRM_MDT,3,0)</f>
        <v>Partial Delta Upgrade QGDAUTO to QBETTER2</v>
      </c>
      <c r="I1069" s="211" t="str">
        <f t="shared" si="682"/>
        <v>Mise à niveau partielle en delta de QGDAUTO vers QBETTER2</v>
      </c>
      <c r="J1069" s="211" t="str">
        <f>IF(VLOOKUP($A1069,CRM_MDT,28,0)=0,"",VLOOKUP($A1069,CRM_MDT,28,0))</f>
        <v>QOLSYS_IQ2</v>
      </c>
      <c r="K1069" s="211" t="str">
        <f>VLOOKUP($A1069,CRM_MDT,26,0)</f>
        <v>QBETTER2</v>
      </c>
      <c r="L1069" s="211" t="str">
        <f>VLOOKUP($A1069,CRM_MDT,29,0)</f>
        <v>Non-Inventory</v>
      </c>
      <c r="M1069" s="211" t="str">
        <f>VLOOKUP($A1069,CRM_MDT,54,0)</f>
        <v>NO</v>
      </c>
      <c r="N1069" s="211" t="str">
        <f>VLOOKUP($A1069,CRM_MDT,30,0)</f>
        <v>Product Bundle</v>
      </c>
      <c r="O1069" s="211" t="str">
        <f>VLOOKUP($A1069,CRM_MDT,31,0)</f>
        <v>Bundle</v>
      </c>
      <c r="P1069" s="211" t="str">
        <f>VLOOKUP($A1069,CRM_MDT,16,0)</f>
        <v>RMR</v>
      </c>
      <c r="Q1069" s="349">
        <v>43930</v>
      </c>
      <c r="S1069" s="211" t="str">
        <f>VLOOKUP($A1069,CRM_MDT,21,0)</f>
        <v>YES</v>
      </c>
      <c r="T1069" s="211" t="str">
        <f>VLOOKUP($A1069,CRM_MDT,32,0)</f>
        <v>No</v>
      </c>
      <c r="U1069" s="211" t="str">
        <f>VLOOKUP($A1069,CRM_MDT,33,0)</f>
        <v>No</v>
      </c>
      <c r="V1069" s="211" t="str">
        <f>VLOOKUP($A1069,CRM_MDT,25,0)</f>
        <v>NO</v>
      </c>
      <c r="W1069" s="211" t="str">
        <f>VLOOKUP($A1069,CRM_MDT,20,0)</f>
        <v>NO</v>
      </c>
      <c r="X1069" s="211">
        <v>0</v>
      </c>
      <c r="Y1069" s="211" t="s">
        <v>3277</v>
      </c>
      <c r="Z1069" s="211" t="s">
        <v>3275</v>
      </c>
      <c r="AA1069" s="211" t="s">
        <v>3319</v>
      </c>
      <c r="AB1069" s="211" t="s">
        <v>3286</v>
      </c>
      <c r="AC1069" s="211" t="s">
        <v>3286</v>
      </c>
      <c r="AD1069" s="211" t="s">
        <v>3320</v>
      </c>
      <c r="AE1069" s="211" t="str">
        <f>VLOOKUP($A1069,CRM_MDT,18,0)</f>
        <v>SERVICE</v>
      </c>
      <c r="AF1069" s="211" t="str">
        <f>IF(VLOOKUP($A1069,CRM_MDT,19,0)="","",VLOOKUP($A1069,CRM_MDT,19,0))</f>
        <v>SERVICE</v>
      </c>
      <c r="AG1069" s="211" t="str">
        <f>IF(VLOOKUP($A1069,CRM_MDT,36,0)="","",VLOOKUP($A1069,CRM_MDT,36,0))</f>
        <v/>
      </c>
      <c r="AI1069" s="211" t="str">
        <f>IF(VLOOKUP($A1069,CRM_MDT,38,0)="","",VLOOKUP($A1069,CRM_MDT,38,0))</f>
        <v/>
      </c>
      <c r="AK1069" s="211" t="str">
        <f>IF(VLOOKUP($A1069,CRM_MDT,40,0)="","",VLOOKUP($A1069,CRM_MDT,40,0))</f>
        <v/>
      </c>
      <c r="AL1069" s="211" t="str">
        <f>IF(VLOOKUP($A1069,CRM_MDT,41,0)="","",VLOOKUP($A1069,CRM_MDT,41,0))</f>
        <v/>
      </c>
      <c r="AM1069" s="211" t="str">
        <f>IF(VLOOKUP($A1069,CRM_MDT,43,0)="","",VLOOKUP($A1069,CRM_MDT,43,0))</f>
        <v/>
      </c>
      <c r="AN1069" s="211" t="str">
        <f>VLOOKUP($A1069,CRM_MDT,44,0)</f>
        <v>No</v>
      </c>
      <c r="AO1069" s="211" t="str">
        <f>VLOOKUP($A1069,CRM_MDT,45,0)</f>
        <v>No</v>
      </c>
      <c r="AP1069" s="211" t="str">
        <f>VLOOKUP($A1069,CRM_MDT,46,0)</f>
        <v>No</v>
      </c>
      <c r="AQ1069" s="211" t="str">
        <f>IF(VLOOKUP($A1069,CRM_MDT,47,0)="","",VLOOKUP($A1069,CRM_MDT,47,0))</f>
        <v/>
      </c>
      <c r="AR1069" s="211" t="str">
        <f>IF(VLOOKUP($A1069,CRM_MDT,48,0)="","",VLOOKUP($A1069,CRM_MDT,48,0))</f>
        <v>QBETTER2</v>
      </c>
      <c r="AS1069" s="211" t="str">
        <f>IF(VLOOKUP($A1069,CRM_MDT,49,0)="","",VLOOKUP($A1069,CRM_MDT,49,0))</f>
        <v/>
      </c>
      <c r="AT1069" s="211" t="str">
        <f>IF(VLOOKUP($A1069,CRM_MDT,50,0)="","",VLOOKUP($A1069,CRM_MDT,50,0))</f>
        <v>NO</v>
      </c>
      <c r="AU1069" s="211" t="str">
        <f>IF(VLOOKUP($A1069,CRM_MDT,51,0)="","",VLOOKUP($A1069,CRM_MDT,51,0))</f>
        <v/>
      </c>
      <c r="AV1069" s="211" t="str">
        <f>IF(VLOOKUP($A1069,CRM_MDT,52,0)="","",VLOOKUP($A1069,CRM_MDT,52,0))</f>
        <v>ADC</v>
      </c>
      <c r="AW1069" s="211" t="str">
        <f>IF(VLOOKUP($A1069,CRM_MDT,53,0)="","",VLOOKUP($A1069,CRM_MDT,53,0))</f>
        <v>Wireless</v>
      </c>
      <c r="AX1069" s="211" t="str">
        <f>IF(VLOOKUP($A1069,CRM_MDT,24,0)="","",VLOOKUP($A1069,CRM_MDT,24,0))</f>
        <v>NO</v>
      </c>
      <c r="AY1069" s="125">
        <f>IF(VLOOKUP($A1069,CRM_MDT,42,0)="","",VLOOKUP($A1069,CRM_MDT,42,0))</f>
        <v>4</v>
      </c>
    </row>
    <row r="1070" spans="1:51" s="211" customFormat="1" x14ac:dyDescent="0.25">
      <c r="A1070" s="211" t="s">
        <v>5252</v>
      </c>
      <c r="B1070" s="211" t="s">
        <v>5252</v>
      </c>
      <c r="C1070" s="211" t="str">
        <f>VLOOKUP($A1070,masterdata,3,0)</f>
        <v xml:space="preserve">6 Months Free Credit - $19.99 </v>
      </c>
      <c r="D1070" s="211" t="str">
        <f t="shared" ref="D1070:D1077" si="683">VLOOKUP($A1070,masterdata,4,0)</f>
        <v>Offre de six mois gratuits -19.99 $</v>
      </c>
      <c r="E1070" s="211" t="str">
        <f t="shared" ref="E1070:E1077" si="684">IF(VLOOKUP($A1070,masterdata,27,0)=0,"",VLOOKUP($A1070,masterdata,27,0))</f>
        <v/>
      </c>
      <c r="F1070" s="211" t="str">
        <f t="shared" ref="F1070:F1077" si="685">VLOOKUP($A1070,masterdata,12,0)</f>
        <v xml:space="preserve">6 Months Free Credit - $19.99 </v>
      </c>
      <c r="G1070" s="211" t="str">
        <f t="shared" ref="G1070:G1077" si="686">VLOOKUP($A1070,masterdata,13,0)</f>
        <v>Offre de six mois gratuits -19.99 $</v>
      </c>
      <c r="H1070" s="211" t="str">
        <f t="shared" ref="H1070:H1077" si="687">VLOOKUP($A1070,masterdata,3,0)</f>
        <v xml:space="preserve">6 Months Free Credit - $19.99 </v>
      </c>
      <c r="I1070" s="211" t="str">
        <f t="shared" si="677"/>
        <v>Offre de six mois gratuits -19.99 $</v>
      </c>
      <c r="J1070" s="211" t="str">
        <f t="shared" ref="J1070:J1077" si="688">IF(VLOOKUP($A1070,masterdata,28,0)=0,"",VLOOKUP($A1070,masterdata,28,0))</f>
        <v/>
      </c>
      <c r="K1070" s="211" t="str">
        <f t="shared" ref="K1070:K1077" si="689">IF(VLOOKUP($A1070,masterdata,26,0)="","",VLOOKUP($A1070,masterdata,26,0))</f>
        <v/>
      </c>
      <c r="L1070" s="211" t="str">
        <f t="shared" ref="L1070:L1077" si="690">VLOOKUP($A1070,masterdata,29,0)</f>
        <v>Service</v>
      </c>
      <c r="M1070" s="211" t="str">
        <f t="shared" si="650"/>
        <v>YES</v>
      </c>
      <c r="N1070" s="211" t="str">
        <f t="shared" ref="N1070:N1077" si="691">VLOOKUP($A1070,masterdata,30,0)</f>
        <v>Product</v>
      </c>
      <c r="O1070" s="211" t="str">
        <f t="shared" ref="O1070:O1077" si="692">VLOOKUP($A1070,masterdata,31,0)</f>
        <v>Promotion</v>
      </c>
      <c r="P1070" s="211" t="str">
        <f t="shared" ref="P1070:P1077" si="693">VLOOKUP($A1070,masterdata,16,0)</f>
        <v>RMR</v>
      </c>
      <c r="Q1070" s="349">
        <v>43930</v>
      </c>
      <c r="R1070" s="349"/>
      <c r="S1070" s="211" t="str">
        <f t="shared" ref="S1070:S1077" si="694">VLOOKUP($A1070,masterdata,21,0)</f>
        <v>NO</v>
      </c>
      <c r="T1070" s="211" t="str">
        <f t="shared" ref="T1070:T1077" si="695">VLOOKUP($A1070,masterdata,32,0)</f>
        <v>No</v>
      </c>
      <c r="U1070" s="211" t="str">
        <f t="shared" ref="U1070:U1077" si="696">VLOOKUP($A1070,masterdata,33,0)</f>
        <v>No</v>
      </c>
      <c r="V1070" s="211" t="str">
        <f t="shared" ref="V1070:V1077" si="697">VLOOKUP($A1070,masterdata,25,0)</f>
        <v>NO</v>
      </c>
      <c r="W1070" s="211" t="str">
        <f t="shared" ref="W1070:W1077" si="698">VLOOKUP($A1070,masterdata,20,0)</f>
        <v>NO</v>
      </c>
      <c r="X1070" s="211">
        <v>0</v>
      </c>
      <c r="Y1070" s="211" t="s">
        <v>3277</v>
      </c>
      <c r="Z1070" s="211" t="s">
        <v>3275</v>
      </c>
      <c r="AA1070" s="211" t="s">
        <v>3319</v>
      </c>
      <c r="AB1070" s="211" t="s">
        <v>3286</v>
      </c>
      <c r="AC1070" s="211" t="s">
        <v>3286</v>
      </c>
      <c r="AD1070" s="211" t="s">
        <v>3320</v>
      </c>
      <c r="AE1070" s="211" t="str">
        <f t="shared" ref="AE1070:AE1077" si="699">IF(VLOOKUP($A1070,masterdata,18,0)="","",VLOOKUP($A1070,masterdata,18,0))</f>
        <v>Service</v>
      </c>
      <c r="AF1070" s="211" t="str">
        <f t="shared" ref="AF1070:AF1077" si="700">IF(VLOOKUP($A1070,masterdata,19,0)="","",VLOOKUP($A1070,masterdata,19,0))</f>
        <v>Service</v>
      </c>
      <c r="AG1070" s="211" t="str">
        <f t="shared" ref="AG1070:AG1077" si="701">IF(VLOOKUP($A1070,masterdata,36,0)="","",VLOOKUP($A1070,masterdata,36,0))</f>
        <v>6MRDR</v>
      </c>
      <c r="AH1070" s="211" t="str">
        <f t="shared" ref="AH1070:AH1071" si="702">IF(VLOOKUP(A1070,masterdata,37,0)="","",VLOOKUP(A1070,masterdata,37,0))</f>
        <v/>
      </c>
      <c r="AI1070" s="211" t="str">
        <f t="shared" ref="AI1070:AI1077" si="703">IF(VLOOKUP($A1070,masterdata,38,0)="","",VLOOKUP($A1070,masterdata,38,0))</f>
        <v>YES</v>
      </c>
      <c r="AJ1070" s="211">
        <f t="shared" ref="AJ1070:AJ1077" si="704">IF(VLOOKUP($A1070,masterdata,39,0)="","",VLOOKUP($A1070,masterdata,39,0))</f>
        <v>6</v>
      </c>
      <c r="AK1070" s="211" t="str">
        <f t="shared" ref="AK1070:AK1077" si="705">IF(VLOOKUP($A1070,masterdata,40,0)="","",VLOOKUP($A1070,masterdata,40,0))</f>
        <v/>
      </c>
      <c r="AL1070" s="211" t="str">
        <f t="shared" ref="AL1070:AL1077" si="706">IF(VLOOKUP($A1070,masterdata,41,0)="","",VLOOKUP($A1070,masterdata,41,0))</f>
        <v/>
      </c>
      <c r="AM1070" s="211" t="str">
        <f t="shared" ref="AM1070:AM1077" si="707">IF(VLOOKUP($A1070,masterdata,43,0)="","",VLOOKUP($A1070,masterdata,43,0))</f>
        <v>Offer</v>
      </c>
      <c r="AN1070" s="211" t="str">
        <f t="shared" ref="AN1070:AN1077" si="708">VLOOKUP($A1070,masterdata,44,0)</f>
        <v>No</v>
      </c>
      <c r="AO1070" s="211" t="str">
        <f t="shared" ref="AO1070:AO1077" si="709">VLOOKUP($A1070,masterdata,45,0)</f>
        <v>No</v>
      </c>
      <c r="AP1070" s="211" t="str">
        <f t="shared" ref="AP1070:AP1077" si="710">VLOOKUP($A1070,masterdata,46,0)</f>
        <v>No</v>
      </c>
      <c r="AQ1070" s="211" t="str">
        <f t="shared" ref="AQ1070:AQ1077" si="711">IF(VLOOKUP($A1070,masterdata,47,0)="","",VLOOKUP($A1070,masterdata,47,0))</f>
        <v/>
      </c>
      <c r="AR1070" s="211" t="str">
        <f t="shared" ref="AR1070:AR1077" si="712">IF(VLOOKUP($A1070,masterdata,48,0)="","",VLOOKUP($A1070,masterdata,48,0))</f>
        <v/>
      </c>
      <c r="AS1070" s="211" t="str">
        <f t="shared" ref="AS1070:AS1077" si="713">IF(VLOOKUP($A1070,masterdata,49,0)="","",VLOOKUP($A1070,masterdata,49,0))</f>
        <v/>
      </c>
      <c r="AT1070" s="211" t="str">
        <f t="shared" ref="AT1070:AT1077" si="714">IF(VLOOKUP($A1070,masterdata,50,0)="","",VLOOKUP($A1070,masterdata,50,0))</f>
        <v>NO</v>
      </c>
      <c r="AU1070" s="211" t="str">
        <f t="shared" ref="AU1070:AU1077" si="715">IF(VLOOKUP($A1070,masterdata,51,0)="","",VLOOKUP($A1070,masterdata,51,0))</f>
        <v/>
      </c>
      <c r="AV1070" s="211" t="str">
        <f t="shared" ref="AV1070:AV1077" si="716">IF(VLOOKUP($A1070,masterdata,52,0)="","",VLOOKUP($A1070,masterdata,52,0))</f>
        <v/>
      </c>
      <c r="AW1070" s="211" t="str">
        <f t="shared" ref="AW1070:AW1077" si="717">IF(VLOOKUP($A1070,masterdata,53,0)="","",VLOOKUP($A1070,masterdata,53,0))</f>
        <v/>
      </c>
      <c r="AX1070" s="211" t="str">
        <f t="shared" ref="AX1070:AX1077" si="718">IF(VLOOKUP($A1070,masterdata,24,0)="","",VLOOKUP($A1070,masterdata,24,0))</f>
        <v>NO</v>
      </c>
      <c r="AY1070" s="125" t="str">
        <f t="shared" ref="AY1070:AY1077" si="719">IF(VLOOKUP($A1070,masterdata,42,0)="","",VLOOKUP($A1070,masterdata,42,0))</f>
        <v/>
      </c>
    </row>
    <row r="1071" spans="1:51" s="211" customFormat="1" x14ac:dyDescent="0.25">
      <c r="A1071" s="211" t="s">
        <v>5253</v>
      </c>
      <c r="B1071" s="211" t="s">
        <v>5253</v>
      </c>
      <c r="C1071" s="211" t="str">
        <f t="shared" ref="C1071:C1077" si="720">VLOOKUP($A1071,masterdata,3,0)</f>
        <v xml:space="preserve">6 Months Free Credit - $29.99 </v>
      </c>
      <c r="D1071" s="211" t="str">
        <f t="shared" si="683"/>
        <v>Offre de six mois gratuits -29.99 $</v>
      </c>
      <c r="E1071" s="211" t="str">
        <f t="shared" si="684"/>
        <v/>
      </c>
      <c r="F1071" s="211" t="str">
        <f t="shared" si="685"/>
        <v xml:space="preserve">6 Months Free Credit - $29.99 </v>
      </c>
      <c r="G1071" s="211" t="str">
        <f t="shared" si="686"/>
        <v>Offre de six mois gratuits -29.99 $</v>
      </c>
      <c r="H1071" s="211" t="str">
        <f t="shared" si="687"/>
        <v xml:space="preserve">6 Months Free Credit - $29.99 </v>
      </c>
      <c r="I1071" s="211" t="str">
        <f t="shared" si="677"/>
        <v>Offre de six mois gratuits -29.99 $</v>
      </c>
      <c r="J1071" s="211" t="str">
        <f t="shared" si="688"/>
        <v/>
      </c>
      <c r="K1071" s="211" t="str">
        <f t="shared" si="689"/>
        <v/>
      </c>
      <c r="L1071" s="211" t="str">
        <f t="shared" si="690"/>
        <v>Service</v>
      </c>
      <c r="M1071" s="211" t="str">
        <f t="shared" si="650"/>
        <v>YES</v>
      </c>
      <c r="N1071" s="211" t="str">
        <f t="shared" si="691"/>
        <v>Product</v>
      </c>
      <c r="O1071" s="211" t="str">
        <f t="shared" si="692"/>
        <v>Promotion</v>
      </c>
      <c r="P1071" s="211" t="str">
        <f t="shared" si="693"/>
        <v>RMR</v>
      </c>
      <c r="Q1071" s="349">
        <v>43930</v>
      </c>
      <c r="R1071" s="349"/>
      <c r="S1071" s="211" t="str">
        <f t="shared" si="694"/>
        <v>NO</v>
      </c>
      <c r="T1071" s="211" t="str">
        <f t="shared" si="695"/>
        <v>No</v>
      </c>
      <c r="U1071" s="211" t="str">
        <f t="shared" si="696"/>
        <v>No</v>
      </c>
      <c r="V1071" s="211" t="str">
        <f t="shared" si="697"/>
        <v>NO</v>
      </c>
      <c r="W1071" s="211" t="str">
        <f t="shared" si="698"/>
        <v>NO</v>
      </c>
      <c r="X1071" s="211">
        <v>0</v>
      </c>
      <c r="Y1071" s="211" t="s">
        <v>3277</v>
      </c>
      <c r="Z1071" s="211" t="s">
        <v>3275</v>
      </c>
      <c r="AA1071" s="211" t="s">
        <v>3319</v>
      </c>
      <c r="AB1071" s="211" t="s">
        <v>3286</v>
      </c>
      <c r="AC1071" s="211" t="s">
        <v>3286</v>
      </c>
      <c r="AD1071" s="211" t="s">
        <v>3320</v>
      </c>
      <c r="AE1071" s="211" t="str">
        <f t="shared" si="699"/>
        <v>Service</v>
      </c>
      <c r="AF1071" s="211" t="str">
        <f t="shared" si="700"/>
        <v>Service</v>
      </c>
      <c r="AG1071" s="211" t="str">
        <f t="shared" si="701"/>
        <v>6MRDR2</v>
      </c>
      <c r="AH1071" s="211" t="str">
        <f t="shared" si="702"/>
        <v/>
      </c>
      <c r="AI1071" s="211" t="str">
        <f t="shared" si="703"/>
        <v>YES</v>
      </c>
      <c r="AJ1071" s="211">
        <f t="shared" si="704"/>
        <v>6</v>
      </c>
      <c r="AK1071" s="211" t="str">
        <f t="shared" si="705"/>
        <v/>
      </c>
      <c r="AL1071" s="211" t="str">
        <f t="shared" si="706"/>
        <v/>
      </c>
      <c r="AM1071" s="211" t="str">
        <f t="shared" si="707"/>
        <v>Offer</v>
      </c>
      <c r="AN1071" s="211" t="str">
        <f t="shared" si="708"/>
        <v>No</v>
      </c>
      <c r="AO1071" s="211" t="str">
        <f t="shared" si="709"/>
        <v>No</v>
      </c>
      <c r="AP1071" s="211" t="str">
        <f t="shared" si="710"/>
        <v>No</v>
      </c>
      <c r="AQ1071" s="211" t="str">
        <f t="shared" si="711"/>
        <v/>
      </c>
      <c r="AR1071" s="211" t="str">
        <f t="shared" si="712"/>
        <v/>
      </c>
      <c r="AS1071" s="211" t="str">
        <f t="shared" si="713"/>
        <v/>
      </c>
      <c r="AT1071" s="211" t="str">
        <f t="shared" si="714"/>
        <v>NO</v>
      </c>
      <c r="AU1071" s="211" t="str">
        <f t="shared" si="715"/>
        <v/>
      </c>
      <c r="AV1071" s="211" t="str">
        <f t="shared" si="716"/>
        <v/>
      </c>
      <c r="AW1071" s="211" t="str">
        <f t="shared" si="717"/>
        <v/>
      </c>
      <c r="AX1071" s="211" t="str">
        <f t="shared" si="718"/>
        <v>NO</v>
      </c>
      <c r="AY1071" s="125" t="str">
        <f t="shared" si="719"/>
        <v/>
      </c>
    </row>
    <row r="1072" spans="1:51" s="211" customFormat="1" x14ac:dyDescent="0.25">
      <c r="A1072" s="211" t="s">
        <v>5254</v>
      </c>
      <c r="B1072" s="211" t="s">
        <v>5254</v>
      </c>
      <c r="C1072" s="211" t="str">
        <f t="shared" si="720"/>
        <v xml:space="preserve">3 Months Free Credit - $19.99 </v>
      </c>
      <c r="D1072" s="211" t="str">
        <f t="shared" si="683"/>
        <v>Offre de trois mois gratuits -19.99 $</v>
      </c>
      <c r="E1072" s="211" t="str">
        <f t="shared" si="684"/>
        <v/>
      </c>
      <c r="F1072" s="211" t="str">
        <f t="shared" si="685"/>
        <v xml:space="preserve">3 Months Free Credit - $19.99 </v>
      </c>
      <c r="G1072" s="211" t="str">
        <f t="shared" si="686"/>
        <v>Offre de trois mois gratuits -19.99 $</v>
      </c>
      <c r="H1072" s="211" t="str">
        <f t="shared" si="687"/>
        <v xml:space="preserve">3 Months Free Credit - $19.99 </v>
      </c>
      <c r="I1072" s="211" t="str">
        <f t="shared" si="677"/>
        <v>Offre de trois mois gratuits -19.99 $</v>
      </c>
      <c r="J1072" s="211" t="str">
        <f t="shared" si="688"/>
        <v/>
      </c>
      <c r="K1072" s="211" t="str">
        <f t="shared" si="689"/>
        <v/>
      </c>
      <c r="L1072" s="211" t="str">
        <f t="shared" si="690"/>
        <v>Service</v>
      </c>
      <c r="M1072" s="211" t="str">
        <f t="shared" si="650"/>
        <v>YES</v>
      </c>
      <c r="N1072" s="211" t="str">
        <f t="shared" si="691"/>
        <v>Product</v>
      </c>
      <c r="O1072" s="211" t="str">
        <f t="shared" si="692"/>
        <v>Promotion</v>
      </c>
      <c r="P1072" s="211" t="str">
        <f t="shared" si="693"/>
        <v>RMR</v>
      </c>
      <c r="Q1072" s="349">
        <v>43930</v>
      </c>
      <c r="R1072" s="349"/>
      <c r="S1072" s="211" t="str">
        <f t="shared" si="694"/>
        <v>NO</v>
      </c>
      <c r="T1072" s="211" t="str">
        <f t="shared" si="695"/>
        <v>No</v>
      </c>
      <c r="U1072" s="211" t="str">
        <f t="shared" si="696"/>
        <v>No</v>
      </c>
      <c r="V1072" s="211" t="str">
        <f t="shared" si="697"/>
        <v>NO</v>
      </c>
      <c r="W1072" s="211" t="str">
        <f t="shared" si="698"/>
        <v>NO</v>
      </c>
      <c r="X1072" s="211">
        <v>0</v>
      </c>
      <c r="Y1072" s="211" t="s">
        <v>3277</v>
      </c>
      <c r="Z1072" s="211" t="s">
        <v>3275</v>
      </c>
      <c r="AA1072" s="211" t="s">
        <v>3319</v>
      </c>
      <c r="AB1072" s="211" t="s">
        <v>3286</v>
      </c>
      <c r="AC1072" s="211" t="s">
        <v>3286</v>
      </c>
      <c r="AD1072" s="211" t="s">
        <v>3320</v>
      </c>
      <c r="AE1072" s="211" t="str">
        <f t="shared" si="699"/>
        <v>Service</v>
      </c>
      <c r="AF1072" s="211" t="str">
        <f t="shared" si="700"/>
        <v>Service</v>
      </c>
      <c r="AG1072" s="211" t="str">
        <f t="shared" si="701"/>
        <v>3MRDR</v>
      </c>
      <c r="AH1072" s="211" t="str">
        <f t="shared" ref="AH1072:AH1074" si="721">IF(VLOOKUP(A1072,masterdata,37,0)="","",VLOOKUP(A1072,masterdata,37,0))</f>
        <v/>
      </c>
      <c r="AI1072" s="211" t="str">
        <f t="shared" si="703"/>
        <v>YES</v>
      </c>
      <c r="AJ1072" s="211">
        <f t="shared" si="704"/>
        <v>3</v>
      </c>
      <c r="AK1072" s="211" t="str">
        <f t="shared" si="705"/>
        <v/>
      </c>
      <c r="AL1072" s="211" t="str">
        <f t="shared" si="706"/>
        <v/>
      </c>
      <c r="AM1072" s="211" t="str">
        <f t="shared" si="707"/>
        <v>Offer</v>
      </c>
      <c r="AN1072" s="211" t="str">
        <f t="shared" si="708"/>
        <v>No</v>
      </c>
      <c r="AO1072" s="211" t="str">
        <f t="shared" si="709"/>
        <v>No</v>
      </c>
      <c r="AP1072" s="211" t="str">
        <f t="shared" si="710"/>
        <v>No</v>
      </c>
      <c r="AQ1072" s="211" t="str">
        <f t="shared" si="711"/>
        <v/>
      </c>
      <c r="AR1072" s="211" t="str">
        <f t="shared" si="712"/>
        <v/>
      </c>
      <c r="AS1072" s="211" t="str">
        <f t="shared" si="713"/>
        <v/>
      </c>
      <c r="AT1072" s="211" t="str">
        <f t="shared" si="714"/>
        <v>NO</v>
      </c>
      <c r="AU1072" s="211" t="str">
        <f t="shared" si="715"/>
        <v/>
      </c>
      <c r="AV1072" s="211" t="str">
        <f t="shared" si="716"/>
        <v/>
      </c>
      <c r="AW1072" s="211" t="str">
        <f t="shared" si="717"/>
        <v/>
      </c>
      <c r="AX1072" s="211" t="str">
        <f t="shared" si="718"/>
        <v>NO</v>
      </c>
      <c r="AY1072" s="125" t="str">
        <f t="shared" si="719"/>
        <v/>
      </c>
    </row>
    <row r="1073" spans="1:52" s="9" customFormat="1" x14ac:dyDescent="0.25">
      <c r="A1073" s="9" t="s">
        <v>5292</v>
      </c>
      <c r="B1073" s="9" t="s">
        <v>5292</v>
      </c>
      <c r="C1073" s="211" t="str">
        <f>VLOOKUP($A1073,masterdata,3,0)</f>
        <v>Onboard Recording</v>
      </c>
      <c r="D1073" s="211" t="str">
        <f t="shared" si="683"/>
        <v>Enregistrement intégré</v>
      </c>
      <c r="E1073" s="211" t="str">
        <f t="shared" si="684"/>
        <v/>
      </c>
      <c r="F1073" s="211" t="str">
        <f t="shared" si="685"/>
        <v>Onboard Recording</v>
      </c>
      <c r="G1073" s="211" t="str">
        <f t="shared" si="686"/>
        <v>Enregistrement intégré</v>
      </c>
      <c r="H1073" s="211" t="str">
        <f t="shared" si="687"/>
        <v>Onboard Recording</v>
      </c>
      <c r="I1073" s="211" t="str">
        <f t="shared" si="677"/>
        <v>Enregistrement intégré</v>
      </c>
      <c r="J1073" s="211" t="str">
        <f t="shared" si="688"/>
        <v/>
      </c>
      <c r="K1073" s="211" t="str">
        <f t="shared" ref="K1073" si="722">IF(VLOOKUP($A1073,masterdata,26,0)=0,"",VLOOKUP($A1073,masterdata,26,0))</f>
        <v/>
      </c>
      <c r="L1073" s="211" t="str">
        <f t="shared" si="690"/>
        <v>Non-Inventory</v>
      </c>
      <c r="M1073" s="211" t="str">
        <f t="shared" si="650"/>
        <v>NO</v>
      </c>
      <c r="N1073" s="211" t="str">
        <f t="shared" si="691"/>
        <v>Product</v>
      </c>
      <c r="O1073" s="211" t="str">
        <f t="shared" si="692"/>
        <v>Service</v>
      </c>
      <c r="P1073" s="211" t="str">
        <f t="shared" si="693"/>
        <v>One Time</v>
      </c>
      <c r="Q1073" s="349">
        <v>43930</v>
      </c>
      <c r="R1073" s="349"/>
      <c r="S1073" s="211" t="str">
        <f t="shared" si="694"/>
        <v>YES</v>
      </c>
      <c r="T1073" s="211" t="str">
        <f t="shared" si="695"/>
        <v>No</v>
      </c>
      <c r="U1073" s="211" t="str">
        <f t="shared" si="696"/>
        <v>No</v>
      </c>
      <c r="V1073" s="211" t="str">
        <f t="shared" si="697"/>
        <v>NO</v>
      </c>
      <c r="W1073" s="211" t="str">
        <f t="shared" si="698"/>
        <v>NO</v>
      </c>
      <c r="X1073" s="211">
        <v>0</v>
      </c>
      <c r="Y1073" s="211" t="s">
        <v>3277</v>
      </c>
      <c r="Z1073" s="211" t="s">
        <v>3275</v>
      </c>
      <c r="AA1073" s="211" t="s">
        <v>3319</v>
      </c>
      <c r="AB1073" s="211" t="s">
        <v>3286</v>
      </c>
      <c r="AC1073" s="211" t="s">
        <v>3286</v>
      </c>
      <c r="AD1073" s="211" t="s">
        <v>3320</v>
      </c>
      <c r="AE1073" s="211" t="str">
        <f t="shared" ref="AE1073" si="723">VLOOKUP($A1073,masterdata,18,0)</f>
        <v>Service</v>
      </c>
      <c r="AF1073" s="211" t="str">
        <f t="shared" si="700"/>
        <v>n/A</v>
      </c>
      <c r="AG1073" s="211" t="str">
        <f t="shared" si="701"/>
        <v/>
      </c>
      <c r="AH1073" s="211" t="str">
        <f t="shared" si="721"/>
        <v/>
      </c>
      <c r="AI1073" s="211" t="str">
        <f t="shared" si="703"/>
        <v/>
      </c>
      <c r="AJ1073" s="211" t="str">
        <f t="shared" si="704"/>
        <v/>
      </c>
      <c r="AK1073" s="211" t="str">
        <f t="shared" si="705"/>
        <v/>
      </c>
      <c r="AL1073" s="211" t="str">
        <f t="shared" si="706"/>
        <v/>
      </c>
      <c r="AM1073" s="211" t="str">
        <f t="shared" si="707"/>
        <v/>
      </c>
      <c r="AN1073" s="211" t="str">
        <f t="shared" si="708"/>
        <v>No</v>
      </c>
      <c r="AO1073" s="211" t="str">
        <f t="shared" si="709"/>
        <v>No</v>
      </c>
      <c r="AP1073" s="211" t="str">
        <f t="shared" si="710"/>
        <v>No</v>
      </c>
      <c r="AQ1073" s="211" t="str">
        <f t="shared" si="711"/>
        <v/>
      </c>
      <c r="AR1073" s="211" t="str">
        <f t="shared" si="712"/>
        <v/>
      </c>
      <c r="AS1073" s="211" t="str">
        <f t="shared" si="713"/>
        <v/>
      </c>
      <c r="AT1073" s="211" t="str">
        <f t="shared" si="714"/>
        <v/>
      </c>
      <c r="AU1073" s="211" t="str">
        <f t="shared" si="715"/>
        <v/>
      </c>
      <c r="AV1073" s="211" t="str">
        <f t="shared" si="716"/>
        <v/>
      </c>
      <c r="AW1073" s="211" t="str">
        <f t="shared" si="717"/>
        <v/>
      </c>
      <c r="AX1073" s="211" t="str">
        <f t="shared" si="718"/>
        <v>NO</v>
      </c>
      <c r="AY1073" s="125" t="str">
        <f t="shared" si="719"/>
        <v/>
      </c>
    </row>
    <row r="1074" spans="1:52" s="211" customFormat="1" x14ac:dyDescent="0.25">
      <c r="A1074" s="211" t="s">
        <v>5297</v>
      </c>
      <c r="B1074" s="211" t="s">
        <v>985</v>
      </c>
      <c r="C1074" s="211" t="str">
        <f t="shared" si="720"/>
        <v>Panic Pendant - Wristband (Medical Alert at Home)</v>
      </c>
      <c r="D1074" s="211" t="str">
        <f t="shared" si="683"/>
        <v>Pendentif Panique - Bracelet (Alerte médicale À la maison)</v>
      </c>
      <c r="E1074" s="211" t="str">
        <f t="shared" si="684"/>
        <v/>
      </c>
      <c r="F1074" s="211" t="str">
        <f t="shared" si="685"/>
        <v>Panic Pendant - Wristband (Medical Alert at Home)</v>
      </c>
      <c r="G1074" s="211" t="str">
        <f t="shared" si="686"/>
        <v>Pendentif Panique - Bracelet (Alerte médicale À la maison)</v>
      </c>
      <c r="H1074" s="211" t="str">
        <f t="shared" si="687"/>
        <v>Panic Pendant - Wristband (Medical Alert at Home)</v>
      </c>
      <c r="I1074" s="211" t="str">
        <f t="shared" si="677"/>
        <v>Pendentif Panique - Bracelet (Alerte médicale À la maison)</v>
      </c>
      <c r="J1074" s="211" t="str">
        <f t="shared" si="688"/>
        <v/>
      </c>
      <c r="K1074" s="211" t="str">
        <f t="shared" si="689"/>
        <v>DXS-LRW</v>
      </c>
      <c r="L1074" s="211" t="str">
        <f t="shared" si="690"/>
        <v>Inventory</v>
      </c>
      <c r="M1074" s="211" t="str">
        <f t="shared" si="650"/>
        <v>NO</v>
      </c>
      <c r="N1074" s="211" t="str">
        <f t="shared" si="691"/>
        <v>Product</v>
      </c>
      <c r="O1074" s="211" t="str">
        <f t="shared" si="692"/>
        <v>Sensor</v>
      </c>
      <c r="P1074" s="211" t="str">
        <f t="shared" si="693"/>
        <v>One Time</v>
      </c>
      <c r="Q1074" s="349">
        <v>43930</v>
      </c>
      <c r="R1074" s="349"/>
      <c r="S1074" s="211" t="str">
        <f t="shared" si="694"/>
        <v>YES</v>
      </c>
      <c r="T1074" s="211" t="str">
        <f t="shared" si="695"/>
        <v>No</v>
      </c>
      <c r="U1074" s="211" t="str">
        <f t="shared" si="696"/>
        <v>No</v>
      </c>
      <c r="V1074" s="211" t="str">
        <f t="shared" si="697"/>
        <v>NO</v>
      </c>
      <c r="W1074" s="211" t="str">
        <f t="shared" si="698"/>
        <v>NO</v>
      </c>
      <c r="X1074" s="211">
        <v>0</v>
      </c>
      <c r="Y1074" s="211" t="s">
        <v>3277</v>
      </c>
      <c r="Z1074" s="211" t="s">
        <v>3275</v>
      </c>
      <c r="AA1074" s="211" t="s">
        <v>3319</v>
      </c>
      <c r="AB1074" s="211" t="s">
        <v>3286</v>
      </c>
      <c r="AC1074" s="211" t="s">
        <v>3286</v>
      </c>
      <c r="AD1074" s="211" t="s">
        <v>3320</v>
      </c>
      <c r="AE1074" s="211" t="str">
        <f t="shared" si="699"/>
        <v>DXS-LRW</v>
      </c>
      <c r="AF1074" s="211" t="str">
        <f t="shared" si="700"/>
        <v/>
      </c>
      <c r="AG1074" s="211" t="str">
        <f t="shared" si="701"/>
        <v/>
      </c>
      <c r="AH1074" s="211" t="str">
        <f t="shared" si="721"/>
        <v/>
      </c>
      <c r="AI1074" s="211" t="str">
        <f t="shared" si="703"/>
        <v/>
      </c>
      <c r="AJ1074" s="211" t="str">
        <f t="shared" si="704"/>
        <v/>
      </c>
      <c r="AK1074" s="211" t="str">
        <f t="shared" si="705"/>
        <v/>
      </c>
      <c r="AL1074" s="211" t="str">
        <f t="shared" si="706"/>
        <v/>
      </c>
      <c r="AM1074" s="211" t="str">
        <f t="shared" si="707"/>
        <v/>
      </c>
      <c r="AN1074" s="211" t="str">
        <f t="shared" si="708"/>
        <v>No</v>
      </c>
      <c r="AO1074" s="211" t="str">
        <f t="shared" si="709"/>
        <v>Yes</v>
      </c>
      <c r="AP1074" s="211" t="str">
        <f t="shared" si="710"/>
        <v>No</v>
      </c>
      <c r="AQ1074" s="211" t="str">
        <f t="shared" si="711"/>
        <v/>
      </c>
      <c r="AR1074" s="211" t="str">
        <f t="shared" si="712"/>
        <v/>
      </c>
      <c r="AS1074" s="211" t="str">
        <f t="shared" si="713"/>
        <v>MEDICAL PANIC</v>
      </c>
      <c r="AT1074" s="211" t="str">
        <f t="shared" si="714"/>
        <v/>
      </c>
      <c r="AU1074" s="211" t="str">
        <f t="shared" si="715"/>
        <v/>
      </c>
      <c r="AV1074" s="211" t="str">
        <f t="shared" si="716"/>
        <v/>
      </c>
      <c r="AW1074" s="211" t="str">
        <f t="shared" si="717"/>
        <v/>
      </c>
      <c r="AX1074" s="211" t="str">
        <f t="shared" si="718"/>
        <v>NO</v>
      </c>
      <c r="AY1074" s="125" t="str">
        <f t="shared" si="719"/>
        <v/>
      </c>
    </row>
    <row r="1075" spans="1:52" s="211" customFormat="1" x14ac:dyDescent="0.25">
      <c r="A1075" s="211" t="s">
        <v>5298</v>
      </c>
      <c r="B1075" s="211" t="s">
        <v>972</v>
      </c>
      <c r="C1075" s="211" t="str">
        <f t="shared" si="720"/>
        <v>Panic Pendant - Necklace (Medical Alert at Home)</v>
      </c>
      <c r="D1075" s="211" t="str">
        <f t="shared" si="683"/>
        <v>Pendentif Panique - Collier (Alerte médicale À la maison)</v>
      </c>
      <c r="E1075" s="211" t="str">
        <f t="shared" si="684"/>
        <v/>
      </c>
      <c r="F1075" s="211" t="str">
        <f t="shared" si="685"/>
        <v>Panic Pendant - Necklace (Medical Alert at Home)</v>
      </c>
      <c r="G1075" s="211" t="str">
        <f t="shared" si="686"/>
        <v>Pendentif Panique - Collier (Alerte médicale À la maison)</v>
      </c>
      <c r="H1075" s="211" t="str">
        <f t="shared" si="687"/>
        <v>Panic Pendant - Necklace (Medical Alert at Home)</v>
      </c>
      <c r="I1075" s="211" t="str">
        <f t="shared" si="677"/>
        <v>Pendentif Panique - Collier (Alerte médicale À la maison)</v>
      </c>
      <c r="J1075" s="211" t="str">
        <f t="shared" si="688"/>
        <v/>
      </c>
      <c r="K1075" s="211" t="str">
        <f t="shared" si="689"/>
        <v>DXS-LRP</v>
      </c>
      <c r="L1075" s="211" t="str">
        <f t="shared" si="690"/>
        <v>Inventory</v>
      </c>
      <c r="M1075" s="211" t="str">
        <f t="shared" si="650"/>
        <v>NO</v>
      </c>
      <c r="N1075" s="211" t="str">
        <f t="shared" si="691"/>
        <v>Product</v>
      </c>
      <c r="O1075" s="211" t="str">
        <f t="shared" si="692"/>
        <v>Sensor</v>
      </c>
      <c r="P1075" s="211" t="str">
        <f t="shared" si="693"/>
        <v>One Time</v>
      </c>
      <c r="Q1075" s="349">
        <v>43930</v>
      </c>
      <c r="R1075" s="349"/>
      <c r="S1075" s="211" t="str">
        <f t="shared" si="694"/>
        <v>YES</v>
      </c>
      <c r="T1075" s="211" t="str">
        <f t="shared" si="695"/>
        <v>No</v>
      </c>
      <c r="U1075" s="211" t="str">
        <f t="shared" si="696"/>
        <v>No</v>
      </c>
      <c r="V1075" s="211" t="str">
        <f t="shared" si="697"/>
        <v>NO</v>
      </c>
      <c r="W1075" s="211" t="str">
        <f t="shared" si="698"/>
        <v>NO</v>
      </c>
      <c r="X1075" s="211">
        <v>0</v>
      </c>
      <c r="Y1075" s="211" t="s">
        <v>3277</v>
      </c>
      <c r="Z1075" s="211" t="s">
        <v>3275</v>
      </c>
      <c r="AA1075" s="211" t="s">
        <v>3319</v>
      </c>
      <c r="AB1075" s="211" t="s">
        <v>3286</v>
      </c>
      <c r="AC1075" s="211" t="s">
        <v>3286</v>
      </c>
      <c r="AD1075" s="211" t="s">
        <v>3320</v>
      </c>
      <c r="AE1075" s="211" t="str">
        <f t="shared" si="699"/>
        <v>DXS-LRP</v>
      </c>
      <c r="AF1075" s="211" t="str">
        <f t="shared" si="700"/>
        <v/>
      </c>
      <c r="AG1075" s="211" t="str">
        <f t="shared" si="701"/>
        <v/>
      </c>
      <c r="AH1075" s="211" t="str">
        <f t="shared" ref="AH1075:AH1077" si="724">IF(VLOOKUP(A1075,masterdata,37,0)="","",VLOOKUP(A1075,masterdata,37,0))</f>
        <v/>
      </c>
      <c r="AI1075" s="211" t="str">
        <f t="shared" si="703"/>
        <v/>
      </c>
      <c r="AJ1075" s="211" t="str">
        <f t="shared" si="704"/>
        <v/>
      </c>
      <c r="AK1075" s="211" t="str">
        <f t="shared" si="705"/>
        <v/>
      </c>
      <c r="AL1075" s="211" t="str">
        <f t="shared" si="706"/>
        <v/>
      </c>
      <c r="AM1075" s="211" t="str">
        <f t="shared" si="707"/>
        <v/>
      </c>
      <c r="AN1075" s="211" t="str">
        <f t="shared" si="708"/>
        <v>No</v>
      </c>
      <c r="AO1075" s="211" t="str">
        <f t="shared" si="709"/>
        <v>Yes</v>
      </c>
      <c r="AP1075" s="211" t="str">
        <f t="shared" si="710"/>
        <v>No</v>
      </c>
      <c r="AQ1075" s="211" t="str">
        <f t="shared" si="711"/>
        <v/>
      </c>
      <c r="AR1075" s="211" t="str">
        <f t="shared" si="712"/>
        <v/>
      </c>
      <c r="AS1075" s="211" t="str">
        <f t="shared" si="713"/>
        <v>MEDICAL PANIC</v>
      </c>
      <c r="AT1075" s="211" t="str">
        <f t="shared" si="714"/>
        <v/>
      </c>
      <c r="AU1075" s="211" t="str">
        <f t="shared" si="715"/>
        <v/>
      </c>
      <c r="AV1075" s="211" t="str">
        <f t="shared" si="716"/>
        <v/>
      </c>
      <c r="AW1075" s="211" t="str">
        <f t="shared" si="717"/>
        <v/>
      </c>
      <c r="AX1075" s="211" t="str">
        <f t="shared" si="718"/>
        <v>NO</v>
      </c>
      <c r="AY1075" s="125" t="str">
        <f t="shared" si="719"/>
        <v/>
      </c>
    </row>
    <row r="1076" spans="1:52" s="211" customFormat="1" x14ac:dyDescent="0.25">
      <c r="A1076" s="302" t="s">
        <v>5299</v>
      </c>
      <c r="B1076" s="302" t="s">
        <v>2341</v>
      </c>
      <c r="C1076" s="211" t="str">
        <f t="shared" si="720"/>
        <v>Panic Pendant (Medical Alert at Home)</v>
      </c>
      <c r="D1076" s="211" t="str">
        <f t="shared" si="683"/>
        <v>Pendentif Panic (Alerte médicale À la maison)</v>
      </c>
      <c r="E1076" s="211" t="str">
        <f t="shared" si="684"/>
        <v/>
      </c>
      <c r="F1076" s="211" t="str">
        <f t="shared" si="685"/>
        <v>Panic Pendant (Medical Alert at Home)</v>
      </c>
      <c r="G1076" s="211" t="str">
        <f t="shared" si="686"/>
        <v>Pendentif Panic (Alerte médicale À la maison)</v>
      </c>
      <c r="H1076" s="211" t="str">
        <f t="shared" si="687"/>
        <v>Panic Pendant (Medical Alert at Home)</v>
      </c>
      <c r="I1076" s="211" t="str">
        <f t="shared" si="677"/>
        <v>Pendentif Panic (Alerte médicale À la maison)</v>
      </c>
      <c r="J1076" s="211" t="str">
        <f t="shared" si="688"/>
        <v/>
      </c>
      <c r="K1076" s="211" t="str">
        <f t="shared" si="689"/>
        <v>DXS-62</v>
      </c>
      <c r="L1076" s="211" t="str">
        <f t="shared" si="690"/>
        <v>Inventory</v>
      </c>
      <c r="M1076" s="211" t="str">
        <f t="shared" si="650"/>
        <v>NO</v>
      </c>
      <c r="N1076" s="211" t="str">
        <f t="shared" si="691"/>
        <v>Product</v>
      </c>
      <c r="O1076" s="211" t="str">
        <f t="shared" si="692"/>
        <v>Sensor</v>
      </c>
      <c r="P1076" s="211" t="str">
        <f t="shared" si="693"/>
        <v>One Time</v>
      </c>
      <c r="Q1076" s="349">
        <v>43930</v>
      </c>
      <c r="R1076" s="349"/>
      <c r="S1076" s="211" t="str">
        <f t="shared" si="694"/>
        <v>YES</v>
      </c>
      <c r="T1076" s="211" t="str">
        <f t="shared" si="695"/>
        <v>NO</v>
      </c>
      <c r="U1076" s="211" t="str">
        <f t="shared" si="696"/>
        <v>NO</v>
      </c>
      <c r="V1076" s="211" t="str">
        <f t="shared" si="697"/>
        <v>NO</v>
      </c>
      <c r="W1076" s="211" t="str">
        <f t="shared" si="698"/>
        <v>NO</v>
      </c>
      <c r="X1076" s="211">
        <v>0</v>
      </c>
      <c r="Y1076" s="211" t="s">
        <v>3277</v>
      </c>
      <c r="Z1076" s="211" t="s">
        <v>3275</v>
      </c>
      <c r="AA1076" s="211" t="s">
        <v>3319</v>
      </c>
      <c r="AB1076" s="211" t="s">
        <v>3286</v>
      </c>
      <c r="AC1076" s="211" t="s">
        <v>3286</v>
      </c>
      <c r="AD1076" s="211" t="s">
        <v>3320</v>
      </c>
      <c r="AE1076" s="211" t="str">
        <f t="shared" si="699"/>
        <v>DXS-62</v>
      </c>
      <c r="AF1076" s="211" t="str">
        <f t="shared" si="700"/>
        <v/>
      </c>
      <c r="AG1076" s="211" t="str">
        <f t="shared" si="701"/>
        <v/>
      </c>
      <c r="AH1076" s="211" t="str">
        <f t="shared" si="724"/>
        <v/>
      </c>
      <c r="AI1076" s="211" t="str">
        <f t="shared" si="703"/>
        <v/>
      </c>
      <c r="AJ1076" s="211" t="str">
        <f t="shared" si="704"/>
        <v/>
      </c>
      <c r="AK1076" s="211" t="str">
        <f t="shared" si="705"/>
        <v/>
      </c>
      <c r="AL1076" s="211" t="str">
        <f t="shared" si="706"/>
        <v/>
      </c>
      <c r="AM1076" s="211" t="str">
        <f t="shared" si="707"/>
        <v/>
      </c>
      <c r="AN1076" s="211" t="str">
        <f t="shared" si="708"/>
        <v>No</v>
      </c>
      <c r="AO1076" s="211" t="str">
        <f t="shared" si="709"/>
        <v>Yes</v>
      </c>
      <c r="AP1076" s="211" t="str">
        <f t="shared" si="710"/>
        <v>No</v>
      </c>
      <c r="AQ1076" s="211" t="str">
        <f t="shared" si="711"/>
        <v/>
      </c>
      <c r="AR1076" s="211" t="str">
        <f t="shared" si="712"/>
        <v/>
      </c>
      <c r="AS1076" s="211" t="str">
        <f t="shared" si="713"/>
        <v>MEDICAL PANIC</v>
      </c>
      <c r="AT1076" s="211" t="str">
        <f t="shared" si="714"/>
        <v/>
      </c>
      <c r="AU1076" s="211" t="str">
        <f t="shared" si="715"/>
        <v/>
      </c>
      <c r="AV1076" s="211" t="str">
        <f t="shared" si="716"/>
        <v/>
      </c>
      <c r="AW1076" s="211" t="str">
        <f t="shared" si="717"/>
        <v/>
      </c>
      <c r="AX1076" s="211" t="str">
        <f t="shared" si="718"/>
        <v>NO</v>
      </c>
      <c r="AY1076" s="125" t="str">
        <f t="shared" si="719"/>
        <v/>
      </c>
    </row>
    <row r="1077" spans="1:52" s="211" customFormat="1" x14ac:dyDescent="0.25">
      <c r="A1077" s="302" t="s">
        <v>5300</v>
      </c>
      <c r="B1077" s="302" t="s">
        <v>2343</v>
      </c>
      <c r="C1077" s="211" t="str">
        <f t="shared" si="720"/>
        <v>Panic Pendant (Medical Alert at Home)</v>
      </c>
      <c r="D1077" s="211" t="str">
        <f t="shared" si="683"/>
        <v>Pendentif Panic (Alerte médicale À la maison)</v>
      </c>
      <c r="E1077" s="211" t="str">
        <f t="shared" si="684"/>
        <v/>
      </c>
      <c r="F1077" s="211" t="str">
        <f t="shared" si="685"/>
        <v>Panic Pendant (Medical Alert at Home)</v>
      </c>
      <c r="G1077" s="211" t="str">
        <f t="shared" si="686"/>
        <v>Pendentif Panic (Alerte médicale À la maison)</v>
      </c>
      <c r="H1077" s="211" t="str">
        <f t="shared" si="687"/>
        <v>Panic Pendant (Medical Alert at Home)</v>
      </c>
      <c r="I1077" s="211" t="str">
        <f t="shared" si="677"/>
        <v>Pendentif Panic (Alerte médicale À la maison)</v>
      </c>
      <c r="J1077" s="211" t="str">
        <f t="shared" si="688"/>
        <v/>
      </c>
      <c r="K1077" s="211" t="str">
        <f t="shared" si="689"/>
        <v>DXS-64</v>
      </c>
      <c r="L1077" s="211" t="str">
        <f t="shared" si="690"/>
        <v>Inventory</v>
      </c>
      <c r="M1077" s="211" t="str">
        <f t="shared" si="650"/>
        <v>NO</v>
      </c>
      <c r="N1077" s="211" t="str">
        <f t="shared" si="691"/>
        <v>Product</v>
      </c>
      <c r="O1077" s="211" t="str">
        <f t="shared" si="692"/>
        <v>Sensor</v>
      </c>
      <c r="P1077" s="211" t="str">
        <f t="shared" si="693"/>
        <v>One Time</v>
      </c>
      <c r="Q1077" s="349">
        <v>43930</v>
      </c>
      <c r="R1077" s="349"/>
      <c r="S1077" s="211" t="str">
        <f t="shared" si="694"/>
        <v>YES</v>
      </c>
      <c r="T1077" s="211" t="str">
        <f t="shared" si="695"/>
        <v>NO</v>
      </c>
      <c r="U1077" s="211" t="str">
        <f t="shared" si="696"/>
        <v>NO</v>
      </c>
      <c r="V1077" s="211" t="str">
        <f t="shared" si="697"/>
        <v>NO</v>
      </c>
      <c r="W1077" s="211" t="str">
        <f t="shared" si="698"/>
        <v>NO</v>
      </c>
      <c r="X1077" s="211">
        <v>0</v>
      </c>
      <c r="Y1077" s="211" t="s">
        <v>3277</v>
      </c>
      <c r="Z1077" s="211" t="s">
        <v>3275</v>
      </c>
      <c r="AA1077" s="211" t="s">
        <v>3319</v>
      </c>
      <c r="AB1077" s="211" t="s">
        <v>3286</v>
      </c>
      <c r="AC1077" s="211" t="s">
        <v>3286</v>
      </c>
      <c r="AD1077" s="211" t="s">
        <v>3320</v>
      </c>
      <c r="AE1077" s="211" t="str">
        <f t="shared" si="699"/>
        <v>DXS-64</v>
      </c>
      <c r="AF1077" s="211" t="str">
        <f t="shared" si="700"/>
        <v/>
      </c>
      <c r="AG1077" s="211" t="str">
        <f t="shared" si="701"/>
        <v/>
      </c>
      <c r="AH1077" s="211" t="str">
        <f t="shared" si="724"/>
        <v/>
      </c>
      <c r="AI1077" s="211" t="str">
        <f t="shared" si="703"/>
        <v/>
      </c>
      <c r="AJ1077" s="211" t="str">
        <f t="shared" si="704"/>
        <v/>
      </c>
      <c r="AK1077" s="211" t="str">
        <f t="shared" si="705"/>
        <v/>
      </c>
      <c r="AL1077" s="211" t="str">
        <f t="shared" si="706"/>
        <v/>
      </c>
      <c r="AM1077" s="211" t="str">
        <f t="shared" si="707"/>
        <v/>
      </c>
      <c r="AN1077" s="211" t="str">
        <f t="shared" si="708"/>
        <v>No</v>
      </c>
      <c r="AO1077" s="211" t="str">
        <f t="shared" si="709"/>
        <v>Yes</v>
      </c>
      <c r="AP1077" s="211" t="str">
        <f t="shared" si="710"/>
        <v>No</v>
      </c>
      <c r="AQ1077" s="211" t="str">
        <f t="shared" si="711"/>
        <v/>
      </c>
      <c r="AR1077" s="211" t="str">
        <f t="shared" si="712"/>
        <v/>
      </c>
      <c r="AS1077" s="211" t="str">
        <f t="shared" si="713"/>
        <v>MEDICAL PANIC</v>
      </c>
      <c r="AT1077" s="211" t="str">
        <f t="shared" si="714"/>
        <v/>
      </c>
      <c r="AU1077" s="211" t="str">
        <f t="shared" si="715"/>
        <v/>
      </c>
      <c r="AV1077" s="211" t="str">
        <f t="shared" si="716"/>
        <v/>
      </c>
      <c r="AW1077" s="211" t="str">
        <f t="shared" si="717"/>
        <v/>
      </c>
      <c r="AX1077" s="211" t="str">
        <f t="shared" si="718"/>
        <v>NO</v>
      </c>
      <c r="AY1077" s="125" t="str">
        <f t="shared" si="719"/>
        <v/>
      </c>
    </row>
    <row r="1078" spans="1:52" x14ac:dyDescent="0.25">
      <c r="A1078" s="326" t="s">
        <v>5329</v>
      </c>
      <c r="B1078" t="str">
        <f t="shared" ref="B1078:B1116" si="725">VLOOKUP(A1078,CRM_MDT,26,FALSE)</f>
        <v>QBEST2</v>
      </c>
      <c r="C1078" s="211" t="str">
        <f t="shared" ref="C1078:C1116" si="726">VLOOKUP($A1078,CRM_MDT,3,0)</f>
        <v>Partial Delta Upgrade QBETTER2 to QBEST2</v>
      </c>
      <c r="D1078" s="211" t="str">
        <f t="shared" ref="D1078:D1116" si="727">VLOOKUP($A1078,CRM_MDT,4,0)</f>
        <v>Mise à niveau partielle en delta de QBETTER2 vers QBEST2</v>
      </c>
      <c r="E1078" s="211" t="str">
        <f t="shared" ref="E1078:E1116" si="728">IF(VLOOKUP($A1078,CRM_MDT,27,0)=0,"",VLOOKUP($A1078,CRM_MDT,27,0))</f>
        <v/>
      </c>
      <c r="F1078" s="211" t="str">
        <f t="shared" ref="F1078:F1116" si="729">VLOOKUP($A1078,CRM_MDT,12,0)</f>
        <v>Best</v>
      </c>
      <c r="G1078" s="211" t="str">
        <f t="shared" ref="G1078:G1116" si="730">VLOOKUP($A1078,CRM_MDT,13,0)</f>
        <v>Meilleur</v>
      </c>
      <c r="H1078" s="211" t="str">
        <f t="shared" ref="H1078:H1116" si="731">VLOOKUP($A1078,CRM_MDT,3,0)</f>
        <v>Partial Delta Upgrade QBETTER2 to QBEST2</v>
      </c>
      <c r="I1078" s="211" t="str">
        <f t="shared" ref="I1078:I1116" si="732">VLOOKUP($A1078,CRM_MDT,4,0)</f>
        <v>Mise à niveau partielle en delta de QBETTER2 vers QBEST2</v>
      </c>
      <c r="J1078" s="211" t="str">
        <f t="shared" ref="J1078:J1116" si="733">IF(VLOOKUP($A1078,CRM_MDT,28,0)=0,"",VLOOKUP($A1078,CRM_MDT,28,0))</f>
        <v>QOLSYS_IQ2</v>
      </c>
      <c r="K1078" s="211" t="str">
        <f t="shared" ref="K1078:K1116" si="734">VLOOKUP($A1078,CRM_MDT,26,0)</f>
        <v>QBEST2</v>
      </c>
      <c r="L1078" s="211" t="str">
        <f t="shared" ref="L1078:L1116" si="735">VLOOKUP($A1078,CRM_MDT,29,0)</f>
        <v>Non-Inventory</v>
      </c>
      <c r="M1078" s="211" t="str">
        <f t="shared" ref="M1078:M1116" si="736">VLOOKUP($A1078,CRM_MDT,54,0)</f>
        <v>NO</v>
      </c>
      <c r="N1078" s="211" t="str">
        <f t="shared" ref="N1078:N1116" si="737">VLOOKUP($A1078,CRM_MDT,30,0)</f>
        <v>Product Bundle</v>
      </c>
      <c r="O1078" s="211" t="str">
        <f t="shared" ref="O1078:O1116" si="738">VLOOKUP($A1078,CRM_MDT,31,0)</f>
        <v>Bundle</v>
      </c>
      <c r="P1078" s="211" t="str">
        <f t="shared" ref="P1078:P1116" si="739">VLOOKUP($A1078,CRM_MDT,16,0)</f>
        <v>RMR</v>
      </c>
      <c r="Q1078" s="349">
        <v>43930</v>
      </c>
      <c r="R1078" s="349"/>
      <c r="S1078" s="211" t="str">
        <f t="shared" ref="S1078:S1116" si="740">VLOOKUP($A1078,CRM_MDT,21,0)</f>
        <v>YES</v>
      </c>
      <c r="T1078" s="211" t="str">
        <f t="shared" ref="T1078:T1116" si="741">VLOOKUP($A1078,CRM_MDT,32,0)</f>
        <v>No</v>
      </c>
      <c r="U1078" s="211" t="str">
        <f t="shared" ref="U1078:U1116" si="742">VLOOKUP($A1078,CRM_MDT,33,0)</f>
        <v>No</v>
      </c>
      <c r="V1078" s="211" t="str">
        <f t="shared" ref="V1078:V1116" si="743">VLOOKUP($A1078,CRM_MDT,25,0)</f>
        <v>NO</v>
      </c>
      <c r="W1078" s="211" t="str">
        <f t="shared" ref="W1078:W1116" si="744">VLOOKUP($A1078,CRM_MDT,20,0)</f>
        <v>NO</v>
      </c>
      <c r="X1078" s="211">
        <v>0</v>
      </c>
      <c r="Y1078" s="211" t="s">
        <v>3277</v>
      </c>
      <c r="Z1078" s="211" t="s">
        <v>3275</v>
      </c>
      <c r="AA1078" s="211" t="s">
        <v>3319</v>
      </c>
      <c r="AB1078" s="211" t="s">
        <v>3286</v>
      </c>
      <c r="AC1078" s="211" t="s">
        <v>3286</v>
      </c>
      <c r="AD1078" s="211" t="s">
        <v>3320</v>
      </c>
      <c r="AE1078" s="211" t="str">
        <f t="shared" ref="AE1078:AE1116" si="745">VLOOKUP($A1078,CRM_MDT,18,0)</f>
        <v>SERVICE</v>
      </c>
      <c r="AF1078" s="211" t="str">
        <f t="shared" ref="AF1078:AF1116" si="746">IF(VLOOKUP($A1078,CRM_MDT,19,0)="","",VLOOKUP($A1078,CRM_MDT,19,0))</f>
        <v>SERVICE</v>
      </c>
      <c r="AG1078" s="211" t="str">
        <f t="shared" ref="AG1078:AG1116" si="747">IF(VLOOKUP($A1078,CRM_MDT,36,0)="","",VLOOKUP($A1078,CRM_MDT,36,0))</f>
        <v/>
      </c>
      <c r="AH1078" s="211"/>
      <c r="AI1078" s="211" t="str">
        <f t="shared" ref="AI1078:AI1116" si="748">IF(VLOOKUP($A1078,CRM_MDT,38,0)="","",VLOOKUP($A1078,CRM_MDT,38,0))</f>
        <v/>
      </c>
      <c r="AJ1078" s="211"/>
      <c r="AK1078" s="211" t="str">
        <f t="shared" ref="AK1078:AK1116" si="749">IF(VLOOKUP($A1078,CRM_MDT,40,0)="","",VLOOKUP($A1078,CRM_MDT,40,0))</f>
        <v/>
      </c>
      <c r="AL1078" s="211" t="str">
        <f t="shared" ref="AL1078:AL1116" si="750">IF(VLOOKUP($A1078,CRM_MDT,41,0)="","",VLOOKUP($A1078,CRM_MDT,41,0))</f>
        <v/>
      </c>
      <c r="AM1078" s="211" t="str">
        <f t="shared" ref="AM1078:AM1116" si="751">IF(VLOOKUP($A1078,CRM_MDT,43,0)="","",VLOOKUP($A1078,CRM_MDT,43,0))</f>
        <v/>
      </c>
      <c r="AN1078" s="211" t="str">
        <f t="shared" ref="AN1078:AN1116" si="752">VLOOKUP($A1078,CRM_MDT,44,0)</f>
        <v>No</v>
      </c>
      <c r="AO1078" s="211" t="str">
        <f t="shared" ref="AO1078:AO1116" si="753">VLOOKUP($A1078,CRM_MDT,45,0)</f>
        <v>No</v>
      </c>
      <c r="AP1078" s="211" t="str">
        <f t="shared" ref="AP1078:AP1116" si="754">VLOOKUP($A1078,CRM_MDT,46,0)</f>
        <v>No</v>
      </c>
      <c r="AQ1078" s="211" t="str">
        <f t="shared" ref="AQ1078:AQ1116" si="755">IF(VLOOKUP($A1078,CRM_MDT,47,0)="","",VLOOKUP($A1078,CRM_MDT,47,0))</f>
        <v/>
      </c>
      <c r="AR1078" s="211" t="str">
        <f t="shared" ref="AR1078:AR1116" si="756">IF(VLOOKUP($A1078,CRM_MDT,48,0)="","",VLOOKUP($A1078,CRM_MDT,48,0))</f>
        <v>QBEST2</v>
      </c>
      <c r="AS1078" s="211" t="str">
        <f t="shared" ref="AS1078:AS1116" si="757">IF(VLOOKUP($A1078,CRM_MDT,49,0)="","",VLOOKUP($A1078,CRM_MDT,49,0))</f>
        <v/>
      </c>
      <c r="AT1078" s="211" t="str">
        <f t="shared" ref="AT1078:AT1116" si="758">IF(VLOOKUP($A1078,CRM_MDT,50,0)="","",VLOOKUP($A1078,CRM_MDT,50,0))</f>
        <v>NO</v>
      </c>
      <c r="AU1078" s="211" t="str">
        <f t="shared" ref="AU1078:AU1116" si="759">IF(VLOOKUP($A1078,CRM_MDT,51,0)="","",VLOOKUP($A1078,CRM_MDT,51,0))</f>
        <v/>
      </c>
      <c r="AV1078" s="211" t="str">
        <f t="shared" ref="AV1078:AV1116" si="760">IF(VLOOKUP($A1078,CRM_MDT,52,0)="","",VLOOKUP($A1078,CRM_MDT,52,0))</f>
        <v>ADC</v>
      </c>
      <c r="AW1078" s="211" t="str">
        <f t="shared" ref="AW1078:AW1116" si="761">IF(VLOOKUP($A1078,CRM_MDT,53,0)="","",VLOOKUP($A1078,CRM_MDT,53,0))</f>
        <v>Wireless</v>
      </c>
      <c r="AX1078" s="211" t="str">
        <f t="shared" ref="AX1078:AX1116" si="762">IF(VLOOKUP($A1078,CRM_MDT,24,0)="","",VLOOKUP($A1078,CRM_MDT,24,0))</f>
        <v>NO</v>
      </c>
      <c r="AY1078" s="125">
        <f t="shared" ref="AY1078:AY1116" si="763">IF(VLOOKUP($A1078,CRM_MDT,42,0)="","",VLOOKUP($A1078,CRM_MDT,42,0))</f>
        <v>4</v>
      </c>
      <c r="AZ1078" s="211"/>
    </row>
    <row r="1079" spans="1:52" x14ac:dyDescent="0.25">
      <c r="A1079" s="326" t="s">
        <v>5363</v>
      </c>
      <c r="B1079" s="9" t="str">
        <f t="shared" si="725"/>
        <v>QBTRAUTO</v>
      </c>
      <c r="C1079" s="211" t="str">
        <f t="shared" si="726"/>
        <v>Partial Delta Upgrade QBETTER2 to QBTRAUTO</v>
      </c>
      <c r="D1079" s="211" t="str">
        <f t="shared" si="727"/>
        <v>Mise à niveau partielle en delta de QBETTER2 vers QBTRAUTO</v>
      </c>
      <c r="E1079" s="211" t="str">
        <f t="shared" si="728"/>
        <v/>
      </c>
      <c r="F1079" s="211" t="str">
        <f t="shared" si="729"/>
        <v>Better</v>
      </c>
      <c r="G1079" s="211" t="str">
        <f t="shared" si="730"/>
        <v>Mieux</v>
      </c>
      <c r="H1079" s="211" t="str">
        <f t="shared" si="731"/>
        <v>Partial Delta Upgrade QBETTER2 to QBTRAUTO</v>
      </c>
      <c r="I1079" s="211" t="str">
        <f t="shared" si="732"/>
        <v>Mise à niveau partielle en delta de QBETTER2 vers QBTRAUTO</v>
      </c>
      <c r="J1079" s="211" t="str">
        <f t="shared" si="733"/>
        <v>QOLSYS_IQ2</v>
      </c>
      <c r="K1079" s="211" t="str">
        <f t="shared" si="734"/>
        <v>QBTRAUTO</v>
      </c>
      <c r="L1079" s="211" t="str">
        <f t="shared" si="735"/>
        <v>Non-Inventory</v>
      </c>
      <c r="M1079" s="211" t="str">
        <f t="shared" si="736"/>
        <v>NO</v>
      </c>
      <c r="N1079" s="211" t="str">
        <f t="shared" si="737"/>
        <v>Product Bundle</v>
      </c>
      <c r="O1079" s="211" t="str">
        <f t="shared" si="738"/>
        <v>Bundle</v>
      </c>
      <c r="P1079" s="211" t="str">
        <f t="shared" si="739"/>
        <v>RMR</v>
      </c>
      <c r="Q1079" s="349">
        <v>43930</v>
      </c>
      <c r="R1079" s="211"/>
      <c r="S1079" s="211" t="str">
        <f t="shared" si="740"/>
        <v>YES</v>
      </c>
      <c r="T1079" s="211" t="str">
        <f t="shared" si="741"/>
        <v>No</v>
      </c>
      <c r="U1079" s="211" t="str">
        <f t="shared" si="742"/>
        <v>No</v>
      </c>
      <c r="V1079" s="211" t="str">
        <f t="shared" si="743"/>
        <v>NO</v>
      </c>
      <c r="W1079" s="211" t="str">
        <f t="shared" si="744"/>
        <v>NO</v>
      </c>
      <c r="X1079" s="211">
        <v>0</v>
      </c>
      <c r="Y1079" s="211" t="s">
        <v>3277</v>
      </c>
      <c r="Z1079" s="211" t="s">
        <v>3275</v>
      </c>
      <c r="AA1079" s="211" t="s">
        <v>3319</v>
      </c>
      <c r="AB1079" s="211" t="s">
        <v>3286</v>
      </c>
      <c r="AC1079" s="211" t="s">
        <v>3286</v>
      </c>
      <c r="AD1079" s="211" t="s">
        <v>3320</v>
      </c>
      <c r="AE1079" s="211" t="str">
        <f t="shared" si="745"/>
        <v>SERVICE</v>
      </c>
      <c r="AF1079" s="211" t="str">
        <f t="shared" si="746"/>
        <v>SERVICE</v>
      </c>
      <c r="AG1079" s="211" t="str">
        <f t="shared" si="747"/>
        <v/>
      </c>
      <c r="AH1079" s="211"/>
      <c r="AI1079" s="211" t="str">
        <f t="shared" si="748"/>
        <v/>
      </c>
      <c r="AJ1079" s="211"/>
      <c r="AK1079" s="211" t="str">
        <f t="shared" si="749"/>
        <v/>
      </c>
      <c r="AL1079" s="211" t="str">
        <f t="shared" si="750"/>
        <v/>
      </c>
      <c r="AM1079" s="211" t="str">
        <f t="shared" si="751"/>
        <v/>
      </c>
      <c r="AN1079" s="211" t="str">
        <f t="shared" si="752"/>
        <v>No</v>
      </c>
      <c r="AO1079" s="211" t="str">
        <f t="shared" si="753"/>
        <v>No</v>
      </c>
      <c r="AP1079" s="211" t="str">
        <f t="shared" si="754"/>
        <v>No</v>
      </c>
      <c r="AQ1079" s="211" t="str">
        <f t="shared" si="755"/>
        <v/>
      </c>
      <c r="AR1079" s="211" t="str">
        <f t="shared" si="756"/>
        <v>QBTRAUTO</v>
      </c>
      <c r="AS1079" s="211" t="str">
        <f t="shared" si="757"/>
        <v/>
      </c>
      <c r="AT1079" s="211" t="str">
        <f t="shared" si="758"/>
        <v>NO</v>
      </c>
      <c r="AU1079" s="211" t="str">
        <f t="shared" si="759"/>
        <v/>
      </c>
      <c r="AV1079" s="211" t="str">
        <f t="shared" si="760"/>
        <v>ADC</v>
      </c>
      <c r="AW1079" s="211" t="str">
        <f t="shared" si="761"/>
        <v>Wireless</v>
      </c>
      <c r="AX1079" s="211" t="str">
        <f t="shared" si="762"/>
        <v>NO</v>
      </c>
      <c r="AY1079" s="125">
        <f t="shared" si="763"/>
        <v>5</v>
      </c>
      <c r="AZ1079" s="211"/>
    </row>
    <row r="1080" spans="1:52" x14ac:dyDescent="0.25">
      <c r="A1080" s="326" t="s">
        <v>5331</v>
      </c>
      <c r="B1080" s="9" t="str">
        <f t="shared" si="725"/>
        <v>QBEST2</v>
      </c>
      <c r="C1080" s="211" t="str">
        <f t="shared" si="726"/>
        <v>Partial Delta Upgrade Q-BETTER to QBEST2</v>
      </c>
      <c r="D1080" s="211" t="str">
        <f t="shared" si="727"/>
        <v>Mise à niveau partielle en delta de Q-BETTER vers QBEST2</v>
      </c>
      <c r="E1080" s="211" t="str">
        <f t="shared" si="728"/>
        <v/>
      </c>
      <c r="F1080" s="211" t="str">
        <f t="shared" si="729"/>
        <v>Best</v>
      </c>
      <c r="G1080" s="211" t="str">
        <f t="shared" si="730"/>
        <v>Meilleur</v>
      </c>
      <c r="H1080" s="211" t="str">
        <f t="shared" si="731"/>
        <v>Partial Delta Upgrade Q-BETTER to QBEST2</v>
      </c>
      <c r="I1080" s="211" t="str">
        <f t="shared" si="732"/>
        <v>Mise à niveau partielle en delta de Q-BETTER vers QBEST2</v>
      </c>
      <c r="J1080" s="211" t="str">
        <f t="shared" si="733"/>
        <v>QOLSYS_IQ2</v>
      </c>
      <c r="K1080" s="211" t="str">
        <f t="shared" si="734"/>
        <v>QBEST2</v>
      </c>
      <c r="L1080" s="211" t="str">
        <f t="shared" si="735"/>
        <v>Non-Inventory</v>
      </c>
      <c r="M1080" s="211" t="str">
        <f t="shared" si="736"/>
        <v>NO</v>
      </c>
      <c r="N1080" s="211" t="str">
        <f t="shared" si="737"/>
        <v>Product Bundle</v>
      </c>
      <c r="O1080" s="211" t="str">
        <f t="shared" si="738"/>
        <v>Bundle</v>
      </c>
      <c r="P1080" s="211" t="str">
        <f t="shared" si="739"/>
        <v>RMR</v>
      </c>
      <c r="Q1080" s="349">
        <v>43930</v>
      </c>
      <c r="R1080" s="211"/>
      <c r="S1080" s="211" t="str">
        <f t="shared" si="740"/>
        <v>YES</v>
      </c>
      <c r="T1080" s="211" t="str">
        <f t="shared" si="741"/>
        <v>No</v>
      </c>
      <c r="U1080" s="211" t="str">
        <f t="shared" si="742"/>
        <v>No</v>
      </c>
      <c r="V1080" s="211" t="str">
        <f t="shared" si="743"/>
        <v>NO</v>
      </c>
      <c r="W1080" s="211" t="str">
        <f t="shared" si="744"/>
        <v>NO</v>
      </c>
      <c r="X1080" s="211">
        <v>0</v>
      </c>
      <c r="Y1080" s="211" t="s">
        <v>3277</v>
      </c>
      <c r="Z1080" s="211" t="s">
        <v>3275</v>
      </c>
      <c r="AA1080" s="211" t="s">
        <v>3319</v>
      </c>
      <c r="AB1080" s="211" t="s">
        <v>3286</v>
      </c>
      <c r="AC1080" s="211" t="s">
        <v>3286</v>
      </c>
      <c r="AD1080" s="211" t="s">
        <v>3320</v>
      </c>
      <c r="AE1080" s="211" t="str">
        <f t="shared" si="745"/>
        <v>SERVICE</v>
      </c>
      <c r="AF1080" s="211" t="str">
        <f t="shared" si="746"/>
        <v>SERVICE</v>
      </c>
      <c r="AG1080" s="211" t="str">
        <f t="shared" si="747"/>
        <v/>
      </c>
      <c r="AH1080" s="211"/>
      <c r="AI1080" s="211" t="str">
        <f t="shared" si="748"/>
        <v/>
      </c>
      <c r="AJ1080" s="211"/>
      <c r="AK1080" s="211" t="str">
        <f t="shared" si="749"/>
        <v/>
      </c>
      <c r="AL1080" s="211" t="str">
        <f t="shared" si="750"/>
        <v/>
      </c>
      <c r="AM1080" s="211" t="str">
        <f t="shared" si="751"/>
        <v/>
      </c>
      <c r="AN1080" s="211" t="str">
        <f t="shared" si="752"/>
        <v>No</v>
      </c>
      <c r="AO1080" s="211" t="str">
        <f t="shared" si="753"/>
        <v>No</v>
      </c>
      <c r="AP1080" s="211" t="str">
        <f t="shared" si="754"/>
        <v>No</v>
      </c>
      <c r="AQ1080" s="211" t="str">
        <f t="shared" si="755"/>
        <v/>
      </c>
      <c r="AR1080" s="211" t="str">
        <f t="shared" si="756"/>
        <v>QBEST2</v>
      </c>
      <c r="AS1080" s="211" t="str">
        <f t="shared" si="757"/>
        <v/>
      </c>
      <c r="AT1080" s="211" t="str">
        <f t="shared" si="758"/>
        <v>NO</v>
      </c>
      <c r="AU1080" s="211" t="str">
        <f t="shared" si="759"/>
        <v/>
      </c>
      <c r="AV1080" s="211" t="str">
        <f t="shared" si="760"/>
        <v>ADC</v>
      </c>
      <c r="AW1080" s="211" t="str">
        <f t="shared" si="761"/>
        <v>Wireless</v>
      </c>
      <c r="AX1080" s="211" t="str">
        <f t="shared" si="762"/>
        <v>NO</v>
      </c>
      <c r="AY1080" s="125">
        <f t="shared" si="763"/>
        <v>4</v>
      </c>
      <c r="AZ1080" s="211"/>
    </row>
    <row r="1081" spans="1:52" x14ac:dyDescent="0.25">
      <c r="A1081" s="326" t="s">
        <v>5330</v>
      </c>
      <c r="B1081" s="9" t="str">
        <f t="shared" si="725"/>
        <v>QBTRAUTO</v>
      </c>
      <c r="C1081" s="211" t="str">
        <f t="shared" si="726"/>
        <v>Partial Delta Upgrade Q-BETTER to QBTRAUTO</v>
      </c>
      <c r="D1081" s="211" t="str">
        <f t="shared" si="727"/>
        <v>Mise à niveau partielle en delta de Q-BETTER vers QBTRAUTO</v>
      </c>
      <c r="E1081" s="211" t="str">
        <f t="shared" si="728"/>
        <v/>
      </c>
      <c r="F1081" s="211" t="str">
        <f t="shared" si="729"/>
        <v>Better</v>
      </c>
      <c r="G1081" s="211" t="str">
        <f t="shared" si="730"/>
        <v>Mieux</v>
      </c>
      <c r="H1081" s="211" t="str">
        <f t="shared" si="731"/>
        <v>Partial Delta Upgrade Q-BETTER to QBTRAUTO</v>
      </c>
      <c r="I1081" s="211" t="str">
        <f t="shared" si="732"/>
        <v>Mise à niveau partielle en delta de Q-BETTER vers QBTRAUTO</v>
      </c>
      <c r="J1081" s="211" t="str">
        <f t="shared" si="733"/>
        <v>QOLSYS_IQ2</v>
      </c>
      <c r="K1081" s="211" t="str">
        <f t="shared" si="734"/>
        <v>QBTRAUTO</v>
      </c>
      <c r="L1081" s="211" t="str">
        <f t="shared" si="735"/>
        <v>Non-Inventory</v>
      </c>
      <c r="M1081" s="211" t="str">
        <f t="shared" si="736"/>
        <v>NO</v>
      </c>
      <c r="N1081" s="211" t="str">
        <f t="shared" si="737"/>
        <v>Product Bundle</v>
      </c>
      <c r="O1081" s="211" t="str">
        <f t="shared" si="738"/>
        <v>Bundle</v>
      </c>
      <c r="P1081" s="211" t="str">
        <f t="shared" si="739"/>
        <v>RMR</v>
      </c>
      <c r="Q1081" s="349">
        <v>43930</v>
      </c>
      <c r="R1081" s="349"/>
      <c r="S1081" s="211" t="str">
        <f t="shared" si="740"/>
        <v>YES</v>
      </c>
      <c r="T1081" s="211" t="str">
        <f t="shared" si="741"/>
        <v>No</v>
      </c>
      <c r="U1081" s="211" t="str">
        <f t="shared" si="742"/>
        <v>No</v>
      </c>
      <c r="V1081" s="211" t="str">
        <f t="shared" si="743"/>
        <v>NO</v>
      </c>
      <c r="W1081" s="211" t="str">
        <f t="shared" si="744"/>
        <v>NO</v>
      </c>
      <c r="X1081" s="211">
        <v>0</v>
      </c>
      <c r="Y1081" s="211" t="s">
        <v>3277</v>
      </c>
      <c r="Z1081" s="211" t="s">
        <v>3275</v>
      </c>
      <c r="AA1081" s="211" t="s">
        <v>3319</v>
      </c>
      <c r="AB1081" s="211" t="s">
        <v>3286</v>
      </c>
      <c r="AC1081" s="211" t="s">
        <v>3286</v>
      </c>
      <c r="AD1081" s="211" t="s">
        <v>3320</v>
      </c>
      <c r="AE1081" s="211" t="str">
        <f t="shared" si="745"/>
        <v>SERVICE</v>
      </c>
      <c r="AF1081" s="211" t="str">
        <f t="shared" si="746"/>
        <v>SERVICE</v>
      </c>
      <c r="AG1081" s="211" t="str">
        <f t="shared" si="747"/>
        <v/>
      </c>
      <c r="AH1081" s="211"/>
      <c r="AI1081" s="211" t="str">
        <f t="shared" si="748"/>
        <v/>
      </c>
      <c r="AJ1081" s="211"/>
      <c r="AK1081" s="211" t="str">
        <f t="shared" si="749"/>
        <v/>
      </c>
      <c r="AL1081" s="211" t="str">
        <f t="shared" si="750"/>
        <v/>
      </c>
      <c r="AM1081" s="211" t="str">
        <f t="shared" si="751"/>
        <v/>
      </c>
      <c r="AN1081" s="211" t="str">
        <f t="shared" si="752"/>
        <v>No</v>
      </c>
      <c r="AO1081" s="211" t="str">
        <f t="shared" si="753"/>
        <v>No</v>
      </c>
      <c r="AP1081" s="211" t="str">
        <f t="shared" si="754"/>
        <v>No</v>
      </c>
      <c r="AQ1081" s="211" t="str">
        <f t="shared" si="755"/>
        <v/>
      </c>
      <c r="AR1081" s="211" t="str">
        <f t="shared" si="756"/>
        <v>QBTRAUTO</v>
      </c>
      <c r="AS1081" s="211" t="str">
        <f t="shared" si="757"/>
        <v/>
      </c>
      <c r="AT1081" s="211" t="str">
        <f t="shared" si="758"/>
        <v>NO</v>
      </c>
      <c r="AU1081" s="211" t="str">
        <f t="shared" si="759"/>
        <v/>
      </c>
      <c r="AV1081" s="211" t="str">
        <f t="shared" si="760"/>
        <v>ADC</v>
      </c>
      <c r="AW1081" s="211" t="str">
        <f t="shared" si="761"/>
        <v>Wireless</v>
      </c>
      <c r="AX1081" s="211" t="str">
        <f t="shared" si="762"/>
        <v>NO</v>
      </c>
      <c r="AY1081" s="125">
        <f t="shared" si="763"/>
        <v>4</v>
      </c>
    </row>
    <row r="1082" spans="1:52" x14ac:dyDescent="0.25">
      <c r="A1082" s="326" t="s">
        <v>5334</v>
      </c>
      <c r="B1082" s="9" t="str">
        <f t="shared" si="725"/>
        <v>QHWBTRAU</v>
      </c>
      <c r="C1082" s="211" t="str">
        <f t="shared" si="726"/>
        <v>Partial Delta Upgrade QHWBTR2 to QHWBTRAU</v>
      </c>
      <c r="D1082" s="211" t="str">
        <f t="shared" si="727"/>
        <v>Mise à niveau partielle en delta de QHWBTR2 vers QHWBTRAU</v>
      </c>
      <c r="E1082" s="211" t="str">
        <f t="shared" si="728"/>
        <v/>
      </c>
      <c r="F1082" s="211" t="str">
        <f t="shared" si="729"/>
        <v>Better</v>
      </c>
      <c r="G1082" s="211" t="str">
        <f t="shared" si="730"/>
        <v>Mieux</v>
      </c>
      <c r="H1082" s="211" t="str">
        <f t="shared" si="731"/>
        <v>Partial Delta Upgrade QHWBTR2 to QHWBTRAU</v>
      </c>
      <c r="I1082" s="211" t="str">
        <f t="shared" si="732"/>
        <v>Mise à niveau partielle en delta de QHWBTR2 vers QHWBTRAU</v>
      </c>
      <c r="J1082" s="211" t="str">
        <f t="shared" si="733"/>
        <v>QOLSYS_IQ2</v>
      </c>
      <c r="K1082" s="211" t="str">
        <f t="shared" si="734"/>
        <v>QHWBTRAU</v>
      </c>
      <c r="L1082" s="211" t="str">
        <f t="shared" si="735"/>
        <v>Non-Inventory</v>
      </c>
      <c r="M1082" s="211" t="str">
        <f t="shared" si="736"/>
        <v>NO</v>
      </c>
      <c r="N1082" s="211" t="str">
        <f t="shared" si="737"/>
        <v>Product Bundle</v>
      </c>
      <c r="O1082" s="211" t="str">
        <f t="shared" si="738"/>
        <v>Bundle</v>
      </c>
      <c r="P1082" s="211" t="str">
        <f t="shared" si="739"/>
        <v>RMR</v>
      </c>
      <c r="Q1082" s="349">
        <v>43930</v>
      </c>
      <c r="R1082" s="211"/>
      <c r="S1082" s="211" t="str">
        <f t="shared" si="740"/>
        <v>YES</v>
      </c>
      <c r="T1082" s="211" t="str">
        <f t="shared" si="741"/>
        <v>No</v>
      </c>
      <c r="U1082" s="211" t="str">
        <f t="shared" si="742"/>
        <v>No</v>
      </c>
      <c r="V1082" s="211" t="str">
        <f t="shared" si="743"/>
        <v>NO</v>
      </c>
      <c r="W1082" s="211" t="str">
        <f t="shared" si="744"/>
        <v>NO</v>
      </c>
      <c r="X1082" s="211">
        <v>0</v>
      </c>
      <c r="Y1082" s="211" t="s">
        <v>3277</v>
      </c>
      <c r="Z1082" s="211" t="s">
        <v>3275</v>
      </c>
      <c r="AA1082" s="211" t="s">
        <v>3319</v>
      </c>
      <c r="AB1082" s="211" t="s">
        <v>3286</v>
      </c>
      <c r="AC1082" s="211" t="s">
        <v>3286</v>
      </c>
      <c r="AD1082" s="211" t="s">
        <v>3320</v>
      </c>
      <c r="AE1082" s="211" t="str">
        <f t="shared" si="745"/>
        <v>SERVICE</v>
      </c>
      <c r="AF1082" s="211" t="str">
        <f t="shared" si="746"/>
        <v>SERVICE</v>
      </c>
      <c r="AG1082" s="211" t="str">
        <f t="shared" si="747"/>
        <v/>
      </c>
      <c r="AH1082" s="211"/>
      <c r="AI1082" s="211" t="str">
        <f t="shared" si="748"/>
        <v/>
      </c>
      <c r="AJ1082" s="211"/>
      <c r="AK1082" s="211" t="str">
        <f t="shared" si="749"/>
        <v/>
      </c>
      <c r="AL1082" s="211" t="str">
        <f t="shared" si="750"/>
        <v/>
      </c>
      <c r="AM1082" s="211" t="str">
        <f t="shared" si="751"/>
        <v/>
      </c>
      <c r="AN1082" s="211" t="str">
        <f t="shared" si="752"/>
        <v>No</v>
      </c>
      <c r="AO1082" s="211" t="str">
        <f t="shared" si="753"/>
        <v>No</v>
      </c>
      <c r="AP1082" s="211" t="str">
        <f t="shared" si="754"/>
        <v>No</v>
      </c>
      <c r="AQ1082" s="211" t="str">
        <f t="shared" si="755"/>
        <v/>
      </c>
      <c r="AR1082" s="211" t="str">
        <f t="shared" si="756"/>
        <v>QHWBTRAU</v>
      </c>
      <c r="AS1082" s="211" t="str">
        <f t="shared" si="757"/>
        <v/>
      </c>
      <c r="AT1082" s="211" t="str">
        <f t="shared" si="758"/>
        <v>NO</v>
      </c>
      <c r="AU1082" s="211" t="str">
        <f t="shared" si="759"/>
        <v/>
      </c>
      <c r="AV1082" s="211" t="str">
        <f t="shared" si="760"/>
        <v>ADC</v>
      </c>
      <c r="AW1082" s="211" t="str">
        <f t="shared" si="761"/>
        <v>Wired</v>
      </c>
      <c r="AX1082" s="211" t="str">
        <f t="shared" si="762"/>
        <v>NO</v>
      </c>
      <c r="AY1082" s="125">
        <f t="shared" si="763"/>
        <v>4</v>
      </c>
    </row>
    <row r="1083" spans="1:52" x14ac:dyDescent="0.25">
      <c r="A1083" s="326" t="s">
        <v>5335</v>
      </c>
      <c r="B1083" s="9" t="str">
        <f t="shared" si="725"/>
        <v>QHWBEST2</v>
      </c>
      <c r="C1083" s="211" t="str">
        <f t="shared" si="726"/>
        <v>Partial Delta Upgrade QHWBTR2 to QHWBEST2</v>
      </c>
      <c r="D1083" s="211" t="str">
        <f t="shared" si="727"/>
        <v>Mise à niveau partielle en delta de QHWBTR2 vers QHWBEST2</v>
      </c>
      <c r="E1083" s="211" t="str">
        <f t="shared" si="728"/>
        <v/>
      </c>
      <c r="F1083" s="211" t="str">
        <f t="shared" si="729"/>
        <v>Best</v>
      </c>
      <c r="G1083" s="211" t="str">
        <f t="shared" si="730"/>
        <v>Meilleur</v>
      </c>
      <c r="H1083" s="211" t="str">
        <f t="shared" si="731"/>
        <v>Partial Delta Upgrade QHWBTR2 to QHWBEST2</v>
      </c>
      <c r="I1083" s="211" t="str">
        <f t="shared" si="732"/>
        <v>Mise à niveau partielle en delta de QHWBTR2 vers QHWBEST2</v>
      </c>
      <c r="J1083" s="211" t="str">
        <f t="shared" si="733"/>
        <v>QOLSYS_IQ2</v>
      </c>
      <c r="K1083" s="211" t="str">
        <f t="shared" si="734"/>
        <v>QHWBEST2</v>
      </c>
      <c r="L1083" s="211" t="str">
        <f t="shared" si="735"/>
        <v>Non-Inventory</v>
      </c>
      <c r="M1083" s="211" t="str">
        <f t="shared" si="736"/>
        <v>NO</v>
      </c>
      <c r="N1083" s="211" t="str">
        <f t="shared" si="737"/>
        <v>Product Bundle</v>
      </c>
      <c r="O1083" s="211" t="str">
        <f t="shared" si="738"/>
        <v>Bundle</v>
      </c>
      <c r="P1083" s="211" t="str">
        <f t="shared" si="739"/>
        <v>RMR</v>
      </c>
      <c r="Q1083" s="349">
        <v>43930</v>
      </c>
      <c r="R1083" s="211"/>
      <c r="S1083" s="211" t="str">
        <f t="shared" si="740"/>
        <v>YES</v>
      </c>
      <c r="T1083" s="211" t="str">
        <f t="shared" si="741"/>
        <v>No</v>
      </c>
      <c r="U1083" s="211" t="str">
        <f t="shared" si="742"/>
        <v>No</v>
      </c>
      <c r="V1083" s="211" t="str">
        <f t="shared" si="743"/>
        <v>NO</v>
      </c>
      <c r="W1083" s="211" t="str">
        <f t="shared" si="744"/>
        <v>NO</v>
      </c>
      <c r="X1083" s="211">
        <v>0</v>
      </c>
      <c r="Y1083" s="211" t="s">
        <v>3277</v>
      </c>
      <c r="Z1083" s="211" t="s">
        <v>3275</v>
      </c>
      <c r="AA1083" s="211" t="s">
        <v>3319</v>
      </c>
      <c r="AB1083" s="211" t="s">
        <v>3286</v>
      </c>
      <c r="AC1083" s="211" t="s">
        <v>3286</v>
      </c>
      <c r="AD1083" s="211" t="s">
        <v>3320</v>
      </c>
      <c r="AE1083" s="211" t="str">
        <f t="shared" si="745"/>
        <v>SERVICE</v>
      </c>
      <c r="AF1083" s="211" t="str">
        <f t="shared" si="746"/>
        <v>SERVICE</v>
      </c>
      <c r="AG1083" s="211" t="str">
        <f t="shared" si="747"/>
        <v/>
      </c>
      <c r="AH1083" s="211"/>
      <c r="AI1083" s="211" t="str">
        <f t="shared" si="748"/>
        <v/>
      </c>
      <c r="AJ1083" s="211"/>
      <c r="AK1083" s="211" t="str">
        <f t="shared" si="749"/>
        <v/>
      </c>
      <c r="AL1083" s="211" t="str">
        <f t="shared" si="750"/>
        <v/>
      </c>
      <c r="AM1083" s="211" t="str">
        <f t="shared" si="751"/>
        <v/>
      </c>
      <c r="AN1083" s="211" t="str">
        <f t="shared" si="752"/>
        <v>No</v>
      </c>
      <c r="AO1083" s="211" t="str">
        <f t="shared" si="753"/>
        <v>No</v>
      </c>
      <c r="AP1083" s="211" t="str">
        <f t="shared" si="754"/>
        <v>No</v>
      </c>
      <c r="AQ1083" s="211" t="str">
        <f t="shared" si="755"/>
        <v/>
      </c>
      <c r="AR1083" s="211" t="str">
        <f t="shared" si="756"/>
        <v>QHWBEST2</v>
      </c>
      <c r="AS1083" s="211" t="str">
        <f t="shared" si="757"/>
        <v/>
      </c>
      <c r="AT1083" s="211" t="str">
        <f t="shared" si="758"/>
        <v>NO</v>
      </c>
      <c r="AU1083" s="211" t="str">
        <f t="shared" si="759"/>
        <v/>
      </c>
      <c r="AV1083" s="211" t="str">
        <f t="shared" si="760"/>
        <v>ADC</v>
      </c>
      <c r="AW1083" s="211" t="str">
        <f t="shared" si="761"/>
        <v>Wired</v>
      </c>
      <c r="AX1083" s="211" t="str">
        <f t="shared" si="762"/>
        <v>NO</v>
      </c>
      <c r="AY1083" s="125">
        <f t="shared" si="763"/>
        <v>4</v>
      </c>
    </row>
    <row r="1084" spans="1:52" x14ac:dyDescent="0.25">
      <c r="A1084" s="326" t="s">
        <v>5336</v>
      </c>
      <c r="B1084" s="9" t="str">
        <f t="shared" si="725"/>
        <v>QHWBEST2</v>
      </c>
      <c r="C1084" s="211" t="str">
        <f t="shared" si="726"/>
        <v>Partial Delta Upgrade QHWBTRAU to QHWBEST2</v>
      </c>
      <c r="D1084" s="211" t="str">
        <f t="shared" si="727"/>
        <v>Mise à niveau partielle en delta de QHWBTRAU vers QHWBEST2</v>
      </c>
      <c r="E1084" s="211" t="str">
        <f t="shared" si="728"/>
        <v/>
      </c>
      <c r="F1084" s="211" t="str">
        <f t="shared" si="729"/>
        <v>Best</v>
      </c>
      <c r="G1084" s="211" t="str">
        <f t="shared" si="730"/>
        <v>Meilleur</v>
      </c>
      <c r="H1084" s="211" t="str">
        <f t="shared" si="731"/>
        <v>Partial Delta Upgrade QHWBTRAU to QHWBEST2</v>
      </c>
      <c r="I1084" s="211" t="str">
        <f t="shared" si="732"/>
        <v>Mise à niveau partielle en delta de QHWBTRAU vers QHWBEST2</v>
      </c>
      <c r="J1084" s="211" t="str">
        <f t="shared" si="733"/>
        <v>QOLSYS_IQ2</v>
      </c>
      <c r="K1084" s="211" t="str">
        <f t="shared" si="734"/>
        <v>QHWBEST2</v>
      </c>
      <c r="L1084" s="211" t="str">
        <f t="shared" si="735"/>
        <v>Non-Inventory</v>
      </c>
      <c r="M1084" s="211" t="str">
        <f t="shared" si="736"/>
        <v>NO</v>
      </c>
      <c r="N1084" s="211" t="str">
        <f t="shared" si="737"/>
        <v>Product Bundle</v>
      </c>
      <c r="O1084" s="211" t="str">
        <f t="shared" si="738"/>
        <v>Bundle</v>
      </c>
      <c r="P1084" s="211" t="str">
        <f t="shared" si="739"/>
        <v>RMR</v>
      </c>
      <c r="Q1084" s="349">
        <v>43930</v>
      </c>
      <c r="R1084" s="349"/>
      <c r="S1084" s="211" t="str">
        <f t="shared" si="740"/>
        <v>YES</v>
      </c>
      <c r="T1084" s="211" t="str">
        <f t="shared" si="741"/>
        <v>No</v>
      </c>
      <c r="U1084" s="211" t="str">
        <f t="shared" si="742"/>
        <v>No</v>
      </c>
      <c r="V1084" s="211" t="str">
        <f t="shared" si="743"/>
        <v>NO</v>
      </c>
      <c r="W1084" s="211" t="str">
        <f t="shared" si="744"/>
        <v>NO</v>
      </c>
      <c r="X1084" s="211">
        <v>0</v>
      </c>
      <c r="Y1084" s="211" t="s">
        <v>3277</v>
      </c>
      <c r="Z1084" s="211" t="s">
        <v>3275</v>
      </c>
      <c r="AA1084" s="211" t="s">
        <v>3319</v>
      </c>
      <c r="AB1084" s="211" t="s">
        <v>3286</v>
      </c>
      <c r="AC1084" s="211" t="s">
        <v>3286</v>
      </c>
      <c r="AD1084" s="211" t="s">
        <v>3320</v>
      </c>
      <c r="AE1084" s="211" t="str">
        <f t="shared" si="745"/>
        <v>SERVICE</v>
      </c>
      <c r="AF1084" s="211" t="str">
        <f t="shared" si="746"/>
        <v>SERVICE</v>
      </c>
      <c r="AG1084" s="211" t="str">
        <f t="shared" si="747"/>
        <v/>
      </c>
      <c r="AH1084" s="211"/>
      <c r="AI1084" s="211" t="str">
        <f t="shared" si="748"/>
        <v/>
      </c>
      <c r="AJ1084" s="211"/>
      <c r="AK1084" s="211" t="str">
        <f t="shared" si="749"/>
        <v/>
      </c>
      <c r="AL1084" s="211" t="str">
        <f t="shared" si="750"/>
        <v/>
      </c>
      <c r="AM1084" s="211" t="str">
        <f t="shared" si="751"/>
        <v/>
      </c>
      <c r="AN1084" s="211" t="str">
        <f t="shared" si="752"/>
        <v>No</v>
      </c>
      <c r="AO1084" s="211" t="str">
        <f t="shared" si="753"/>
        <v>No</v>
      </c>
      <c r="AP1084" s="211" t="str">
        <f t="shared" si="754"/>
        <v>No</v>
      </c>
      <c r="AQ1084" s="211" t="str">
        <f t="shared" si="755"/>
        <v/>
      </c>
      <c r="AR1084" s="211" t="str">
        <f t="shared" si="756"/>
        <v>QHWBEST2</v>
      </c>
      <c r="AS1084" s="211" t="str">
        <f t="shared" si="757"/>
        <v/>
      </c>
      <c r="AT1084" s="211" t="str">
        <f t="shared" si="758"/>
        <v>NO</v>
      </c>
      <c r="AU1084" s="211" t="str">
        <f t="shared" si="759"/>
        <v/>
      </c>
      <c r="AV1084" s="211" t="str">
        <f t="shared" si="760"/>
        <v>ADC</v>
      </c>
      <c r="AW1084" s="211" t="str">
        <f t="shared" si="761"/>
        <v>Wired</v>
      </c>
      <c r="AX1084" s="211" t="str">
        <f t="shared" si="762"/>
        <v>NO</v>
      </c>
      <c r="AY1084" s="125">
        <f t="shared" si="763"/>
        <v>5</v>
      </c>
    </row>
    <row r="1085" spans="1:52" x14ac:dyDescent="0.25">
      <c r="A1085" s="326" t="s">
        <v>5332</v>
      </c>
      <c r="B1085" s="9" t="str">
        <f t="shared" si="725"/>
        <v>QHWBTRAU</v>
      </c>
      <c r="C1085" s="211" t="str">
        <f t="shared" si="726"/>
        <v>Partial Delta Upgrade QHWBTR to QHWBTRAU</v>
      </c>
      <c r="D1085" s="211" t="str">
        <f t="shared" si="727"/>
        <v>Mise à niveau partielle en delta de QHWBTR vers QHWBTRAU</v>
      </c>
      <c r="E1085" s="211" t="str">
        <f t="shared" si="728"/>
        <v/>
      </c>
      <c r="F1085" s="211" t="str">
        <f t="shared" si="729"/>
        <v>Better</v>
      </c>
      <c r="G1085" s="211" t="str">
        <f t="shared" si="730"/>
        <v>Mieux</v>
      </c>
      <c r="H1085" s="211" t="str">
        <f t="shared" si="731"/>
        <v>Partial Delta Upgrade QHWBTR to QHWBTRAU</v>
      </c>
      <c r="I1085" s="211" t="str">
        <f t="shared" si="732"/>
        <v>Mise à niveau partielle en delta de QHWBTR vers QHWBTRAU</v>
      </c>
      <c r="J1085" s="211" t="str">
        <f t="shared" si="733"/>
        <v>QOLSYS_IQ2</v>
      </c>
      <c r="K1085" s="211" t="str">
        <f t="shared" si="734"/>
        <v>QHWBTRAU</v>
      </c>
      <c r="L1085" s="211" t="str">
        <f t="shared" si="735"/>
        <v>Non-Inventory</v>
      </c>
      <c r="M1085" s="211" t="str">
        <f t="shared" si="736"/>
        <v>NO</v>
      </c>
      <c r="N1085" s="211" t="str">
        <f t="shared" si="737"/>
        <v>Product Bundle</v>
      </c>
      <c r="O1085" s="211" t="str">
        <f t="shared" si="738"/>
        <v>Bundle</v>
      </c>
      <c r="P1085" s="211" t="str">
        <f t="shared" si="739"/>
        <v>RMR</v>
      </c>
      <c r="Q1085" s="349">
        <v>43930</v>
      </c>
      <c r="R1085" s="211"/>
      <c r="S1085" s="211" t="str">
        <f t="shared" si="740"/>
        <v>YES</v>
      </c>
      <c r="T1085" s="211" t="str">
        <f t="shared" si="741"/>
        <v>No</v>
      </c>
      <c r="U1085" s="211" t="str">
        <f t="shared" si="742"/>
        <v>No</v>
      </c>
      <c r="V1085" s="211" t="str">
        <f t="shared" si="743"/>
        <v>NO</v>
      </c>
      <c r="W1085" s="211" t="str">
        <f t="shared" si="744"/>
        <v>NO</v>
      </c>
      <c r="X1085" s="211">
        <v>0</v>
      </c>
      <c r="Y1085" s="211" t="s">
        <v>3277</v>
      </c>
      <c r="Z1085" s="211" t="s">
        <v>3275</v>
      </c>
      <c r="AA1085" s="211" t="s">
        <v>3319</v>
      </c>
      <c r="AB1085" s="211" t="s">
        <v>3286</v>
      </c>
      <c r="AC1085" s="211" t="s">
        <v>3286</v>
      </c>
      <c r="AD1085" s="211" t="s">
        <v>3320</v>
      </c>
      <c r="AE1085" s="211" t="str">
        <f t="shared" si="745"/>
        <v>SERVICE</v>
      </c>
      <c r="AF1085" s="211" t="str">
        <f t="shared" si="746"/>
        <v>SERVICE</v>
      </c>
      <c r="AG1085" s="211" t="str">
        <f t="shared" si="747"/>
        <v/>
      </c>
      <c r="AH1085" s="211"/>
      <c r="AI1085" s="211" t="str">
        <f t="shared" si="748"/>
        <v/>
      </c>
      <c r="AJ1085" s="211"/>
      <c r="AK1085" s="211" t="str">
        <f t="shared" si="749"/>
        <v/>
      </c>
      <c r="AL1085" s="211" t="str">
        <f t="shared" si="750"/>
        <v/>
      </c>
      <c r="AM1085" s="211" t="str">
        <f t="shared" si="751"/>
        <v/>
      </c>
      <c r="AN1085" s="211" t="str">
        <f t="shared" si="752"/>
        <v>No</v>
      </c>
      <c r="AO1085" s="211" t="str">
        <f t="shared" si="753"/>
        <v>No</v>
      </c>
      <c r="AP1085" s="211" t="str">
        <f t="shared" si="754"/>
        <v>No</v>
      </c>
      <c r="AQ1085" s="211" t="str">
        <f t="shared" si="755"/>
        <v/>
      </c>
      <c r="AR1085" s="211" t="str">
        <f t="shared" si="756"/>
        <v>QHWBTRAU</v>
      </c>
      <c r="AS1085" s="211" t="str">
        <f t="shared" si="757"/>
        <v/>
      </c>
      <c r="AT1085" s="211" t="str">
        <f t="shared" si="758"/>
        <v>NO</v>
      </c>
      <c r="AU1085" s="211" t="str">
        <f t="shared" si="759"/>
        <v/>
      </c>
      <c r="AV1085" s="211" t="str">
        <f t="shared" si="760"/>
        <v>ADC</v>
      </c>
      <c r="AW1085" s="211" t="str">
        <f t="shared" si="761"/>
        <v>Wired</v>
      </c>
      <c r="AX1085" s="211" t="str">
        <f t="shared" si="762"/>
        <v>NO</v>
      </c>
      <c r="AY1085" s="125">
        <f t="shared" si="763"/>
        <v>4</v>
      </c>
    </row>
    <row r="1086" spans="1:52" x14ac:dyDescent="0.25">
      <c r="A1086" s="326" t="s">
        <v>5333</v>
      </c>
      <c r="B1086" s="9" t="str">
        <f t="shared" si="725"/>
        <v>QHWBEST2</v>
      </c>
      <c r="C1086" s="211" t="str">
        <f t="shared" si="726"/>
        <v>Partial Delta Upgrade QHWBTR to QHWBEST2</v>
      </c>
      <c r="D1086" s="211" t="str">
        <f t="shared" si="727"/>
        <v>Mise à niveau partielle en delta de QHWBTR vers QHWBEST2</v>
      </c>
      <c r="E1086" s="211" t="str">
        <f t="shared" si="728"/>
        <v/>
      </c>
      <c r="F1086" s="211" t="str">
        <f t="shared" si="729"/>
        <v>Best</v>
      </c>
      <c r="G1086" s="211" t="str">
        <f t="shared" si="730"/>
        <v>Meilleur</v>
      </c>
      <c r="H1086" s="211" t="str">
        <f t="shared" si="731"/>
        <v>Partial Delta Upgrade QHWBTR to QHWBEST2</v>
      </c>
      <c r="I1086" s="211" t="str">
        <f t="shared" si="732"/>
        <v>Mise à niveau partielle en delta de QHWBTR vers QHWBEST2</v>
      </c>
      <c r="J1086" s="211" t="str">
        <f t="shared" si="733"/>
        <v>QOLSYS_IQ2</v>
      </c>
      <c r="K1086" s="211" t="str">
        <f t="shared" si="734"/>
        <v>QHWBEST2</v>
      </c>
      <c r="L1086" s="211" t="str">
        <f t="shared" si="735"/>
        <v>Non-Inventory</v>
      </c>
      <c r="M1086" s="211" t="str">
        <f t="shared" si="736"/>
        <v>NO</v>
      </c>
      <c r="N1086" s="211" t="str">
        <f t="shared" si="737"/>
        <v>Product Bundle</v>
      </c>
      <c r="O1086" s="211" t="str">
        <f t="shared" si="738"/>
        <v>Bundle</v>
      </c>
      <c r="P1086" s="211" t="str">
        <f t="shared" si="739"/>
        <v>RMR</v>
      </c>
      <c r="Q1086" s="349">
        <v>43930</v>
      </c>
      <c r="R1086" s="211"/>
      <c r="S1086" s="211" t="str">
        <f t="shared" si="740"/>
        <v>YES</v>
      </c>
      <c r="T1086" s="211" t="str">
        <f t="shared" si="741"/>
        <v>No</v>
      </c>
      <c r="U1086" s="211" t="str">
        <f t="shared" si="742"/>
        <v>No</v>
      </c>
      <c r="V1086" s="211" t="str">
        <f t="shared" si="743"/>
        <v>NO</v>
      </c>
      <c r="W1086" s="211" t="str">
        <f t="shared" si="744"/>
        <v>NO</v>
      </c>
      <c r="X1086" s="211">
        <v>0</v>
      </c>
      <c r="Y1086" s="211" t="s">
        <v>3277</v>
      </c>
      <c r="Z1086" s="211" t="s">
        <v>3275</v>
      </c>
      <c r="AA1086" s="211" t="s">
        <v>3319</v>
      </c>
      <c r="AB1086" s="211" t="s">
        <v>3286</v>
      </c>
      <c r="AC1086" s="211" t="s">
        <v>3286</v>
      </c>
      <c r="AD1086" s="211" t="s">
        <v>3320</v>
      </c>
      <c r="AE1086" s="211" t="str">
        <f t="shared" si="745"/>
        <v>SERVICE</v>
      </c>
      <c r="AF1086" s="211" t="str">
        <f t="shared" si="746"/>
        <v>SERVICE</v>
      </c>
      <c r="AG1086" s="211" t="str">
        <f t="shared" si="747"/>
        <v/>
      </c>
      <c r="AH1086" s="211"/>
      <c r="AI1086" s="211" t="str">
        <f t="shared" si="748"/>
        <v/>
      </c>
      <c r="AJ1086" s="211"/>
      <c r="AK1086" s="211" t="str">
        <f t="shared" si="749"/>
        <v/>
      </c>
      <c r="AL1086" s="211" t="str">
        <f t="shared" si="750"/>
        <v/>
      </c>
      <c r="AM1086" s="211" t="str">
        <f t="shared" si="751"/>
        <v/>
      </c>
      <c r="AN1086" s="211" t="str">
        <f t="shared" si="752"/>
        <v>No</v>
      </c>
      <c r="AO1086" s="211" t="str">
        <f t="shared" si="753"/>
        <v>No</v>
      </c>
      <c r="AP1086" s="211" t="str">
        <f t="shared" si="754"/>
        <v>No</v>
      </c>
      <c r="AQ1086" s="211" t="str">
        <f t="shared" si="755"/>
        <v/>
      </c>
      <c r="AR1086" s="211" t="str">
        <f t="shared" si="756"/>
        <v>QHWBEST2</v>
      </c>
      <c r="AS1086" s="211" t="str">
        <f t="shared" si="757"/>
        <v/>
      </c>
      <c r="AT1086" s="211" t="str">
        <f t="shared" si="758"/>
        <v>NO</v>
      </c>
      <c r="AU1086" s="211" t="str">
        <f t="shared" si="759"/>
        <v/>
      </c>
      <c r="AV1086" s="211" t="str">
        <f t="shared" si="760"/>
        <v>ADC</v>
      </c>
      <c r="AW1086" s="211" t="str">
        <f t="shared" si="761"/>
        <v>Wired</v>
      </c>
      <c r="AX1086" s="211" t="str">
        <f t="shared" si="762"/>
        <v>NO</v>
      </c>
      <c r="AY1086" s="125">
        <f t="shared" si="763"/>
        <v>4</v>
      </c>
    </row>
    <row r="1087" spans="1:52" x14ac:dyDescent="0.25">
      <c r="A1087" s="326" t="s">
        <v>5339</v>
      </c>
      <c r="B1087" s="9" t="str">
        <f t="shared" si="725"/>
        <v>QHWBEST2</v>
      </c>
      <c r="C1087" s="211" t="str">
        <f t="shared" si="726"/>
        <v>Partial Delta Upgrade QHWGDAU to QHWBEST2</v>
      </c>
      <c r="D1087" s="211" t="str">
        <f t="shared" si="727"/>
        <v>Mise à niveau partielle en delta de QHWGDAU vers QHWBEST2</v>
      </c>
      <c r="E1087" s="211" t="str">
        <f t="shared" si="728"/>
        <v/>
      </c>
      <c r="F1087" s="211" t="str">
        <f t="shared" si="729"/>
        <v>Best</v>
      </c>
      <c r="G1087" s="211" t="str">
        <f t="shared" si="730"/>
        <v>Meilleur</v>
      </c>
      <c r="H1087" s="211" t="str">
        <f t="shared" si="731"/>
        <v>Partial Delta Upgrade QHWGDAU to QHWBEST2</v>
      </c>
      <c r="I1087" s="211" t="str">
        <f t="shared" si="732"/>
        <v>Mise à niveau partielle en delta de QHWGDAU vers QHWBEST2</v>
      </c>
      <c r="J1087" s="211" t="str">
        <f t="shared" si="733"/>
        <v>QOLSYS_IQ2</v>
      </c>
      <c r="K1087" s="211" t="str">
        <f t="shared" si="734"/>
        <v>QHWBEST2</v>
      </c>
      <c r="L1087" s="211" t="str">
        <f t="shared" si="735"/>
        <v>Non-Inventory</v>
      </c>
      <c r="M1087" s="211" t="str">
        <f t="shared" si="736"/>
        <v>NO</v>
      </c>
      <c r="N1087" s="211" t="str">
        <f t="shared" si="737"/>
        <v>Product Bundle</v>
      </c>
      <c r="O1087" s="211" t="str">
        <f t="shared" si="738"/>
        <v>Bundle</v>
      </c>
      <c r="P1087" s="211" t="str">
        <f t="shared" si="739"/>
        <v>RMR</v>
      </c>
      <c r="Q1087" s="349">
        <v>43930</v>
      </c>
      <c r="R1087" s="349"/>
      <c r="S1087" s="211" t="str">
        <f t="shared" si="740"/>
        <v>YES</v>
      </c>
      <c r="T1087" s="211" t="str">
        <f t="shared" si="741"/>
        <v>No</v>
      </c>
      <c r="U1087" s="211" t="str">
        <f t="shared" si="742"/>
        <v>No</v>
      </c>
      <c r="V1087" s="211" t="str">
        <f t="shared" si="743"/>
        <v>NO</v>
      </c>
      <c r="W1087" s="211" t="str">
        <f t="shared" si="744"/>
        <v>NO</v>
      </c>
      <c r="X1087" s="211">
        <v>0</v>
      </c>
      <c r="Y1087" s="211" t="s">
        <v>3277</v>
      </c>
      <c r="Z1087" s="211" t="s">
        <v>3275</v>
      </c>
      <c r="AA1087" s="211" t="s">
        <v>3319</v>
      </c>
      <c r="AB1087" s="211" t="s">
        <v>3286</v>
      </c>
      <c r="AC1087" s="211" t="s">
        <v>3286</v>
      </c>
      <c r="AD1087" s="211" t="s">
        <v>3320</v>
      </c>
      <c r="AE1087" s="211" t="str">
        <f t="shared" si="745"/>
        <v>SERVICE</v>
      </c>
      <c r="AF1087" s="211" t="str">
        <f t="shared" si="746"/>
        <v>SERVICE</v>
      </c>
      <c r="AG1087" s="211" t="str">
        <f t="shared" si="747"/>
        <v/>
      </c>
      <c r="AH1087" s="211"/>
      <c r="AI1087" s="211" t="str">
        <f t="shared" si="748"/>
        <v/>
      </c>
      <c r="AJ1087" s="211"/>
      <c r="AK1087" s="211" t="str">
        <f t="shared" si="749"/>
        <v/>
      </c>
      <c r="AL1087" s="211" t="str">
        <f t="shared" si="750"/>
        <v/>
      </c>
      <c r="AM1087" s="211" t="str">
        <f t="shared" si="751"/>
        <v/>
      </c>
      <c r="AN1087" s="211" t="str">
        <f t="shared" si="752"/>
        <v>No</v>
      </c>
      <c r="AO1087" s="211" t="str">
        <f t="shared" si="753"/>
        <v>No</v>
      </c>
      <c r="AP1087" s="211" t="str">
        <f t="shared" si="754"/>
        <v>No</v>
      </c>
      <c r="AQ1087" s="211" t="str">
        <f t="shared" si="755"/>
        <v/>
      </c>
      <c r="AR1087" s="211" t="str">
        <f t="shared" si="756"/>
        <v>QHWBEST2</v>
      </c>
      <c r="AS1087" s="211" t="str">
        <f t="shared" si="757"/>
        <v/>
      </c>
      <c r="AT1087" s="211" t="str">
        <f t="shared" si="758"/>
        <v>NO</v>
      </c>
      <c r="AU1087" s="211" t="str">
        <f t="shared" si="759"/>
        <v/>
      </c>
      <c r="AV1087" s="211" t="str">
        <f t="shared" si="760"/>
        <v>ADC</v>
      </c>
      <c r="AW1087" s="211" t="str">
        <f t="shared" si="761"/>
        <v>Wired</v>
      </c>
      <c r="AX1087" s="211" t="str">
        <f t="shared" si="762"/>
        <v>NO</v>
      </c>
      <c r="AY1087" s="125">
        <f t="shared" si="763"/>
        <v>3</v>
      </c>
    </row>
    <row r="1088" spans="1:52" x14ac:dyDescent="0.25">
      <c r="A1088" s="326" t="s">
        <v>5337</v>
      </c>
      <c r="B1088" s="9" t="str">
        <f t="shared" si="725"/>
        <v>QHWBTR2</v>
      </c>
      <c r="C1088" s="211" t="str">
        <f t="shared" si="726"/>
        <v>Partial Delta Upgrade QHWGDAU to QHWBTR2</v>
      </c>
      <c r="D1088" s="211" t="str">
        <f t="shared" si="727"/>
        <v>Mise à niveau partielle en delta de QHWGDAU vers QHWBTR2</v>
      </c>
      <c r="E1088" s="211" t="str">
        <f t="shared" si="728"/>
        <v/>
      </c>
      <c r="F1088" s="211" t="str">
        <f t="shared" si="729"/>
        <v>Better</v>
      </c>
      <c r="G1088" s="211" t="str">
        <f t="shared" si="730"/>
        <v>Mieux</v>
      </c>
      <c r="H1088" s="211" t="str">
        <f t="shared" si="731"/>
        <v>Partial Delta Upgrade QHWGDAU to QHWBTR2</v>
      </c>
      <c r="I1088" s="211" t="str">
        <f t="shared" si="732"/>
        <v>Mise à niveau partielle en delta de QHWGDAU vers QHWBTR2</v>
      </c>
      <c r="J1088" s="211" t="str">
        <f t="shared" si="733"/>
        <v>QOLSYS_IQ2</v>
      </c>
      <c r="K1088" s="211" t="str">
        <f t="shared" si="734"/>
        <v>QHWBTR2</v>
      </c>
      <c r="L1088" s="211" t="str">
        <f t="shared" si="735"/>
        <v>Non-Inventory</v>
      </c>
      <c r="M1088" s="211" t="str">
        <f t="shared" si="736"/>
        <v>NO</v>
      </c>
      <c r="N1088" s="211" t="str">
        <f t="shared" si="737"/>
        <v>Product Bundle</v>
      </c>
      <c r="O1088" s="211" t="str">
        <f t="shared" si="738"/>
        <v>Bundle</v>
      </c>
      <c r="P1088" s="211" t="str">
        <f t="shared" si="739"/>
        <v>RMR</v>
      </c>
      <c r="Q1088" s="349">
        <v>43930</v>
      </c>
      <c r="R1088" s="211"/>
      <c r="S1088" s="211" t="str">
        <f t="shared" si="740"/>
        <v>YES</v>
      </c>
      <c r="T1088" s="211" t="str">
        <f t="shared" si="741"/>
        <v>No</v>
      </c>
      <c r="U1088" s="211" t="str">
        <f t="shared" si="742"/>
        <v>No</v>
      </c>
      <c r="V1088" s="211" t="str">
        <f t="shared" si="743"/>
        <v>NO</v>
      </c>
      <c r="W1088" s="211" t="str">
        <f t="shared" si="744"/>
        <v>NO</v>
      </c>
      <c r="X1088" s="211">
        <v>0</v>
      </c>
      <c r="Y1088" s="211" t="s">
        <v>3277</v>
      </c>
      <c r="Z1088" s="211" t="s">
        <v>3275</v>
      </c>
      <c r="AA1088" s="211" t="s">
        <v>3319</v>
      </c>
      <c r="AB1088" s="211" t="s">
        <v>3286</v>
      </c>
      <c r="AC1088" s="211" t="s">
        <v>3286</v>
      </c>
      <c r="AD1088" s="211" t="s">
        <v>3320</v>
      </c>
      <c r="AE1088" s="211" t="str">
        <f t="shared" si="745"/>
        <v>SERVICE</v>
      </c>
      <c r="AF1088" s="211" t="str">
        <f t="shared" si="746"/>
        <v>SERVICE</v>
      </c>
      <c r="AG1088" s="211" t="str">
        <f t="shared" si="747"/>
        <v/>
      </c>
      <c r="AH1088" s="211"/>
      <c r="AI1088" s="211" t="str">
        <f t="shared" si="748"/>
        <v/>
      </c>
      <c r="AJ1088" s="211"/>
      <c r="AK1088" s="211" t="str">
        <f t="shared" si="749"/>
        <v/>
      </c>
      <c r="AL1088" s="211" t="str">
        <f t="shared" si="750"/>
        <v/>
      </c>
      <c r="AM1088" s="211" t="str">
        <f t="shared" si="751"/>
        <v/>
      </c>
      <c r="AN1088" s="211" t="str">
        <f t="shared" si="752"/>
        <v>No</v>
      </c>
      <c r="AO1088" s="211" t="str">
        <f t="shared" si="753"/>
        <v>No</v>
      </c>
      <c r="AP1088" s="211" t="str">
        <f t="shared" si="754"/>
        <v>No</v>
      </c>
      <c r="AQ1088" s="211" t="str">
        <f t="shared" si="755"/>
        <v/>
      </c>
      <c r="AR1088" s="211" t="str">
        <f t="shared" si="756"/>
        <v>QHWBTR2</v>
      </c>
      <c r="AS1088" s="211" t="str">
        <f t="shared" si="757"/>
        <v/>
      </c>
      <c r="AT1088" s="211" t="str">
        <f t="shared" si="758"/>
        <v>NO</v>
      </c>
      <c r="AU1088" s="211" t="str">
        <f t="shared" si="759"/>
        <v/>
      </c>
      <c r="AV1088" s="211" t="str">
        <f t="shared" si="760"/>
        <v>ADC</v>
      </c>
      <c r="AW1088" s="211" t="str">
        <f t="shared" si="761"/>
        <v>Wired</v>
      </c>
      <c r="AX1088" s="211" t="str">
        <f t="shared" si="762"/>
        <v>NO</v>
      </c>
      <c r="AY1088" s="125">
        <f t="shared" si="763"/>
        <v>3</v>
      </c>
    </row>
    <row r="1089" spans="1:51" x14ac:dyDescent="0.25">
      <c r="A1089" s="326" t="s">
        <v>5338</v>
      </c>
      <c r="B1089" s="9" t="str">
        <f t="shared" si="725"/>
        <v>QHWBTRAU</v>
      </c>
      <c r="C1089" s="211" t="str">
        <f t="shared" si="726"/>
        <v>Partial Delta Upgrade QHWGDAU to QHWBTRAU</v>
      </c>
      <c r="D1089" s="211" t="str">
        <f t="shared" si="727"/>
        <v>Mise à niveau partielle en delta de QHWGDAU vers QHWBTRAU</v>
      </c>
      <c r="E1089" s="211" t="str">
        <f t="shared" si="728"/>
        <v/>
      </c>
      <c r="F1089" s="211" t="str">
        <f t="shared" si="729"/>
        <v>Better</v>
      </c>
      <c r="G1089" s="211" t="str">
        <f t="shared" si="730"/>
        <v>Mieux</v>
      </c>
      <c r="H1089" s="211" t="str">
        <f t="shared" si="731"/>
        <v>Partial Delta Upgrade QHWGDAU to QHWBTRAU</v>
      </c>
      <c r="I1089" s="211" t="str">
        <f t="shared" si="732"/>
        <v>Mise à niveau partielle en delta de QHWGDAU vers QHWBTRAU</v>
      </c>
      <c r="J1089" s="211" t="str">
        <f t="shared" si="733"/>
        <v>QOLSYS_IQ2</v>
      </c>
      <c r="K1089" s="211" t="str">
        <f t="shared" si="734"/>
        <v>QHWBTRAU</v>
      </c>
      <c r="L1089" s="211" t="str">
        <f t="shared" si="735"/>
        <v>Non-Inventory</v>
      </c>
      <c r="M1089" s="211" t="str">
        <f t="shared" si="736"/>
        <v>NO</v>
      </c>
      <c r="N1089" s="211" t="str">
        <f t="shared" si="737"/>
        <v>Product Bundle</v>
      </c>
      <c r="O1089" s="211" t="str">
        <f t="shared" si="738"/>
        <v>Bundle</v>
      </c>
      <c r="P1089" s="211" t="str">
        <f t="shared" si="739"/>
        <v>RMR</v>
      </c>
      <c r="Q1089" s="349">
        <v>43930</v>
      </c>
      <c r="R1089" s="211"/>
      <c r="S1089" s="211" t="str">
        <f t="shared" si="740"/>
        <v>YES</v>
      </c>
      <c r="T1089" s="211" t="str">
        <f t="shared" si="741"/>
        <v>No</v>
      </c>
      <c r="U1089" s="211" t="str">
        <f t="shared" si="742"/>
        <v>No</v>
      </c>
      <c r="V1089" s="211" t="str">
        <f t="shared" si="743"/>
        <v>NO</v>
      </c>
      <c r="W1089" s="211" t="str">
        <f t="shared" si="744"/>
        <v>NO</v>
      </c>
      <c r="X1089" s="211">
        <v>0</v>
      </c>
      <c r="Y1089" s="211" t="s">
        <v>3277</v>
      </c>
      <c r="Z1089" s="211" t="s">
        <v>3275</v>
      </c>
      <c r="AA1089" s="211" t="s">
        <v>3319</v>
      </c>
      <c r="AB1089" s="211" t="s">
        <v>3286</v>
      </c>
      <c r="AC1089" s="211" t="s">
        <v>3286</v>
      </c>
      <c r="AD1089" s="211" t="s">
        <v>3320</v>
      </c>
      <c r="AE1089" s="211" t="str">
        <f t="shared" si="745"/>
        <v>SERVICE</v>
      </c>
      <c r="AF1089" s="211" t="str">
        <f t="shared" si="746"/>
        <v>SERVICE</v>
      </c>
      <c r="AG1089" s="211" t="str">
        <f t="shared" si="747"/>
        <v/>
      </c>
      <c r="AH1089" s="211"/>
      <c r="AI1089" s="211" t="str">
        <f t="shared" si="748"/>
        <v/>
      </c>
      <c r="AJ1089" s="211"/>
      <c r="AK1089" s="211" t="str">
        <f t="shared" si="749"/>
        <v/>
      </c>
      <c r="AL1089" s="211" t="str">
        <f t="shared" si="750"/>
        <v/>
      </c>
      <c r="AM1089" s="211" t="str">
        <f t="shared" si="751"/>
        <v/>
      </c>
      <c r="AN1089" s="211" t="str">
        <f t="shared" si="752"/>
        <v>No</v>
      </c>
      <c r="AO1089" s="211" t="str">
        <f t="shared" si="753"/>
        <v>No</v>
      </c>
      <c r="AP1089" s="211" t="str">
        <f t="shared" si="754"/>
        <v>No</v>
      </c>
      <c r="AQ1089" s="211" t="str">
        <f t="shared" si="755"/>
        <v/>
      </c>
      <c r="AR1089" s="211" t="str">
        <f t="shared" si="756"/>
        <v>QHWBTRAU</v>
      </c>
      <c r="AS1089" s="211" t="str">
        <f t="shared" si="757"/>
        <v/>
      </c>
      <c r="AT1089" s="211" t="str">
        <f t="shared" si="758"/>
        <v>NO</v>
      </c>
      <c r="AU1089" s="211" t="str">
        <f t="shared" si="759"/>
        <v/>
      </c>
      <c r="AV1089" s="211" t="str">
        <f t="shared" si="760"/>
        <v>ADC</v>
      </c>
      <c r="AW1089" s="211" t="str">
        <f t="shared" si="761"/>
        <v>Wired</v>
      </c>
      <c r="AX1089" s="211" t="str">
        <f t="shared" si="762"/>
        <v>NO</v>
      </c>
      <c r="AY1089" s="125">
        <f t="shared" si="763"/>
        <v>3</v>
      </c>
    </row>
    <row r="1090" spans="1:51" x14ac:dyDescent="0.25">
      <c r="A1090" s="326" t="s">
        <v>5343</v>
      </c>
      <c r="B1090" s="9" t="str">
        <f t="shared" si="725"/>
        <v>QHWBEST2</v>
      </c>
      <c r="C1090" s="211" t="str">
        <f t="shared" si="726"/>
        <v>Partial Delta Upgrade QHWGOOD to QHWBEST2</v>
      </c>
      <c r="D1090" s="211" t="str">
        <f t="shared" si="727"/>
        <v>Mise à niveau partielle en delta de QHWGOOD vers QHWBEST2</v>
      </c>
      <c r="E1090" s="211" t="str">
        <f t="shared" si="728"/>
        <v/>
      </c>
      <c r="F1090" s="211" t="str">
        <f t="shared" si="729"/>
        <v>Best</v>
      </c>
      <c r="G1090" s="211" t="str">
        <f t="shared" si="730"/>
        <v>Meilleur</v>
      </c>
      <c r="H1090" s="211" t="str">
        <f t="shared" si="731"/>
        <v>Partial Delta Upgrade QHWGOOD to QHWBEST2</v>
      </c>
      <c r="I1090" s="211" t="str">
        <f t="shared" si="732"/>
        <v>Mise à niveau partielle en delta de QHWGOOD vers QHWBEST2</v>
      </c>
      <c r="J1090" s="211" t="str">
        <f t="shared" si="733"/>
        <v>QOLSYS_IQ2</v>
      </c>
      <c r="K1090" s="211" t="str">
        <f t="shared" si="734"/>
        <v>QHWBEST2</v>
      </c>
      <c r="L1090" s="211" t="str">
        <f t="shared" si="735"/>
        <v>Non-Inventory</v>
      </c>
      <c r="M1090" s="211" t="str">
        <f t="shared" si="736"/>
        <v>NO</v>
      </c>
      <c r="N1090" s="211" t="str">
        <f t="shared" si="737"/>
        <v>Product Bundle</v>
      </c>
      <c r="O1090" s="211" t="str">
        <f t="shared" si="738"/>
        <v>Bundle</v>
      </c>
      <c r="P1090" s="211" t="str">
        <f t="shared" si="739"/>
        <v>RMR</v>
      </c>
      <c r="Q1090" s="349">
        <v>43930</v>
      </c>
      <c r="R1090" s="349"/>
      <c r="S1090" s="211" t="str">
        <f t="shared" si="740"/>
        <v>YES</v>
      </c>
      <c r="T1090" s="211" t="str">
        <f t="shared" si="741"/>
        <v>No</v>
      </c>
      <c r="U1090" s="211" t="str">
        <f t="shared" si="742"/>
        <v>No</v>
      </c>
      <c r="V1090" s="211" t="str">
        <f t="shared" si="743"/>
        <v>NO</v>
      </c>
      <c r="W1090" s="211" t="str">
        <f t="shared" si="744"/>
        <v>NO</v>
      </c>
      <c r="X1090" s="211">
        <v>0</v>
      </c>
      <c r="Y1090" s="211" t="s">
        <v>3277</v>
      </c>
      <c r="Z1090" s="211" t="s">
        <v>3275</v>
      </c>
      <c r="AA1090" s="211" t="s">
        <v>3319</v>
      </c>
      <c r="AB1090" s="211" t="s">
        <v>3286</v>
      </c>
      <c r="AC1090" s="211" t="s">
        <v>3286</v>
      </c>
      <c r="AD1090" s="211" t="s">
        <v>3320</v>
      </c>
      <c r="AE1090" s="211" t="str">
        <f t="shared" si="745"/>
        <v>SERVICE</v>
      </c>
      <c r="AF1090" s="211" t="str">
        <f t="shared" si="746"/>
        <v>SERVICE</v>
      </c>
      <c r="AG1090" s="211" t="str">
        <f t="shared" si="747"/>
        <v/>
      </c>
      <c r="AH1090" s="211"/>
      <c r="AI1090" s="211" t="str">
        <f t="shared" si="748"/>
        <v/>
      </c>
      <c r="AJ1090" s="211"/>
      <c r="AK1090" s="211" t="str">
        <f t="shared" si="749"/>
        <v/>
      </c>
      <c r="AL1090" s="211" t="str">
        <f t="shared" si="750"/>
        <v/>
      </c>
      <c r="AM1090" s="211" t="str">
        <f t="shared" si="751"/>
        <v/>
      </c>
      <c r="AN1090" s="211" t="str">
        <f t="shared" si="752"/>
        <v>No</v>
      </c>
      <c r="AO1090" s="211" t="str">
        <f t="shared" si="753"/>
        <v>No</v>
      </c>
      <c r="AP1090" s="211" t="str">
        <f t="shared" si="754"/>
        <v>No</v>
      </c>
      <c r="AQ1090" s="211" t="str">
        <f t="shared" si="755"/>
        <v/>
      </c>
      <c r="AR1090" s="211" t="str">
        <f t="shared" si="756"/>
        <v>QHWBEST2</v>
      </c>
      <c r="AS1090" s="211" t="str">
        <f t="shared" si="757"/>
        <v/>
      </c>
      <c r="AT1090" s="211" t="str">
        <f t="shared" si="758"/>
        <v>NO</v>
      </c>
      <c r="AU1090" s="211" t="str">
        <f t="shared" si="759"/>
        <v/>
      </c>
      <c r="AV1090" s="211" t="str">
        <f t="shared" si="760"/>
        <v>ADC</v>
      </c>
      <c r="AW1090" s="211" t="str">
        <f t="shared" si="761"/>
        <v>Wired</v>
      </c>
      <c r="AX1090" s="211" t="str">
        <f t="shared" si="762"/>
        <v>NO</v>
      </c>
      <c r="AY1090" s="125">
        <f t="shared" si="763"/>
        <v>2</v>
      </c>
    </row>
    <row r="1091" spans="1:51" x14ac:dyDescent="0.25">
      <c r="A1091" s="326" t="s">
        <v>5341</v>
      </c>
      <c r="B1091" s="9" t="str">
        <f t="shared" si="725"/>
        <v>QHWBTR2</v>
      </c>
      <c r="C1091" s="211" t="str">
        <f t="shared" si="726"/>
        <v>Partial Delta Upgrade QHWGOOD to QHWBTR2</v>
      </c>
      <c r="D1091" s="211" t="str">
        <f t="shared" si="727"/>
        <v>Mise à niveau partielle en delta de QHWGOOD vers QHWBTR2</v>
      </c>
      <c r="E1091" s="211" t="str">
        <f t="shared" si="728"/>
        <v/>
      </c>
      <c r="F1091" s="211" t="str">
        <f t="shared" si="729"/>
        <v>Better</v>
      </c>
      <c r="G1091" s="211" t="str">
        <f t="shared" si="730"/>
        <v>Mieux</v>
      </c>
      <c r="H1091" s="211" t="str">
        <f t="shared" si="731"/>
        <v>Partial Delta Upgrade QHWGOOD to QHWBTR2</v>
      </c>
      <c r="I1091" s="211" t="str">
        <f t="shared" si="732"/>
        <v>Mise à niveau partielle en delta de QHWGOOD vers QHWBTR2</v>
      </c>
      <c r="J1091" s="211" t="str">
        <f t="shared" si="733"/>
        <v>QOLSYS_IQ2</v>
      </c>
      <c r="K1091" s="211" t="str">
        <f t="shared" si="734"/>
        <v>QHWBTR2</v>
      </c>
      <c r="L1091" s="211" t="str">
        <f t="shared" si="735"/>
        <v>Non-Inventory</v>
      </c>
      <c r="M1091" s="211" t="str">
        <f t="shared" si="736"/>
        <v>NO</v>
      </c>
      <c r="N1091" s="211" t="str">
        <f t="shared" si="737"/>
        <v>Product Bundle</v>
      </c>
      <c r="O1091" s="211" t="str">
        <f t="shared" si="738"/>
        <v>Bundle</v>
      </c>
      <c r="P1091" s="211" t="str">
        <f t="shared" si="739"/>
        <v>RMR</v>
      </c>
      <c r="Q1091" s="349">
        <v>43930</v>
      </c>
      <c r="R1091" s="211"/>
      <c r="S1091" s="211" t="str">
        <f t="shared" si="740"/>
        <v>YES</v>
      </c>
      <c r="T1091" s="211" t="str">
        <f t="shared" si="741"/>
        <v>No</v>
      </c>
      <c r="U1091" s="211" t="str">
        <f t="shared" si="742"/>
        <v>No</v>
      </c>
      <c r="V1091" s="211" t="str">
        <f t="shared" si="743"/>
        <v>NO</v>
      </c>
      <c r="W1091" s="211" t="str">
        <f t="shared" si="744"/>
        <v>NO</v>
      </c>
      <c r="X1091" s="211">
        <v>0</v>
      </c>
      <c r="Y1091" s="211" t="s">
        <v>3277</v>
      </c>
      <c r="Z1091" s="211" t="s">
        <v>3275</v>
      </c>
      <c r="AA1091" s="211" t="s">
        <v>3319</v>
      </c>
      <c r="AB1091" s="211" t="s">
        <v>3286</v>
      </c>
      <c r="AC1091" s="211" t="s">
        <v>3286</v>
      </c>
      <c r="AD1091" s="211" t="s">
        <v>3320</v>
      </c>
      <c r="AE1091" s="211" t="str">
        <f t="shared" si="745"/>
        <v>SERVICE</v>
      </c>
      <c r="AF1091" s="211" t="str">
        <f t="shared" si="746"/>
        <v>SERVICE</v>
      </c>
      <c r="AG1091" s="211" t="str">
        <f t="shared" si="747"/>
        <v/>
      </c>
      <c r="AH1091" s="211"/>
      <c r="AI1091" s="211" t="str">
        <f t="shared" si="748"/>
        <v/>
      </c>
      <c r="AJ1091" s="211"/>
      <c r="AK1091" s="211" t="str">
        <f t="shared" si="749"/>
        <v/>
      </c>
      <c r="AL1091" s="211" t="str">
        <f t="shared" si="750"/>
        <v/>
      </c>
      <c r="AM1091" s="211" t="str">
        <f t="shared" si="751"/>
        <v/>
      </c>
      <c r="AN1091" s="211" t="str">
        <f t="shared" si="752"/>
        <v>No</v>
      </c>
      <c r="AO1091" s="211" t="str">
        <f t="shared" si="753"/>
        <v>No</v>
      </c>
      <c r="AP1091" s="211" t="str">
        <f t="shared" si="754"/>
        <v>No</v>
      </c>
      <c r="AQ1091" s="211" t="str">
        <f t="shared" si="755"/>
        <v/>
      </c>
      <c r="AR1091" s="211" t="str">
        <f t="shared" si="756"/>
        <v>QHWBTR2</v>
      </c>
      <c r="AS1091" s="211" t="str">
        <f t="shared" si="757"/>
        <v/>
      </c>
      <c r="AT1091" s="211" t="str">
        <f t="shared" si="758"/>
        <v>NO</v>
      </c>
      <c r="AU1091" s="211" t="str">
        <f t="shared" si="759"/>
        <v/>
      </c>
      <c r="AV1091" s="211" t="str">
        <f t="shared" si="760"/>
        <v>ADC</v>
      </c>
      <c r="AW1091" s="211" t="str">
        <f t="shared" si="761"/>
        <v>Wired</v>
      </c>
      <c r="AX1091" s="211" t="str">
        <f t="shared" si="762"/>
        <v>NO</v>
      </c>
      <c r="AY1091" s="125">
        <f t="shared" si="763"/>
        <v>2</v>
      </c>
    </row>
    <row r="1092" spans="1:51" x14ac:dyDescent="0.25">
      <c r="A1092" s="326" t="s">
        <v>5342</v>
      </c>
      <c r="B1092" s="9" t="str">
        <f t="shared" si="725"/>
        <v>QHWBTRAU</v>
      </c>
      <c r="C1092" s="211" t="str">
        <f t="shared" si="726"/>
        <v>Partial Delta Upgrade QHWGOOD to QHWBTRAU</v>
      </c>
      <c r="D1092" s="211" t="str">
        <f t="shared" si="727"/>
        <v>Mise à niveau partielle en delta de QHWGOOD vers QHWBTRAU</v>
      </c>
      <c r="E1092" s="211" t="str">
        <f t="shared" si="728"/>
        <v/>
      </c>
      <c r="F1092" s="211" t="str">
        <f t="shared" si="729"/>
        <v>Better</v>
      </c>
      <c r="G1092" s="211" t="str">
        <f t="shared" si="730"/>
        <v>Mieux</v>
      </c>
      <c r="H1092" s="211" t="str">
        <f t="shared" si="731"/>
        <v>Partial Delta Upgrade QHWGOOD to QHWBTRAU</v>
      </c>
      <c r="I1092" s="211" t="str">
        <f t="shared" si="732"/>
        <v>Mise à niveau partielle en delta de QHWGOOD vers QHWBTRAU</v>
      </c>
      <c r="J1092" s="211" t="str">
        <f t="shared" si="733"/>
        <v>QOLSYS_IQ2</v>
      </c>
      <c r="K1092" s="211" t="str">
        <f t="shared" si="734"/>
        <v>QHWBTRAU</v>
      </c>
      <c r="L1092" s="211" t="str">
        <f t="shared" si="735"/>
        <v>Non-Inventory</v>
      </c>
      <c r="M1092" s="211" t="str">
        <f t="shared" si="736"/>
        <v>NO</v>
      </c>
      <c r="N1092" s="211" t="str">
        <f t="shared" si="737"/>
        <v>Product Bundle</v>
      </c>
      <c r="O1092" s="211" t="str">
        <f t="shared" si="738"/>
        <v>Bundle</v>
      </c>
      <c r="P1092" s="211" t="str">
        <f t="shared" si="739"/>
        <v>RMR</v>
      </c>
      <c r="Q1092" s="349">
        <v>43930</v>
      </c>
      <c r="R1092" s="211"/>
      <c r="S1092" s="211" t="str">
        <f t="shared" si="740"/>
        <v>YES</v>
      </c>
      <c r="T1092" s="211" t="str">
        <f t="shared" si="741"/>
        <v>No</v>
      </c>
      <c r="U1092" s="211" t="str">
        <f t="shared" si="742"/>
        <v>No</v>
      </c>
      <c r="V1092" s="211" t="str">
        <f t="shared" si="743"/>
        <v>NO</v>
      </c>
      <c r="W1092" s="211" t="str">
        <f t="shared" si="744"/>
        <v>NO</v>
      </c>
      <c r="X1092" s="211">
        <v>0</v>
      </c>
      <c r="Y1092" s="211" t="s">
        <v>3277</v>
      </c>
      <c r="Z1092" s="211" t="s">
        <v>3275</v>
      </c>
      <c r="AA1092" s="211" t="s">
        <v>3319</v>
      </c>
      <c r="AB1092" s="211" t="s">
        <v>3286</v>
      </c>
      <c r="AC1092" s="211" t="s">
        <v>3286</v>
      </c>
      <c r="AD1092" s="211" t="s">
        <v>3320</v>
      </c>
      <c r="AE1092" s="211" t="str">
        <f t="shared" si="745"/>
        <v>SERVICE</v>
      </c>
      <c r="AF1092" s="211" t="str">
        <f t="shared" si="746"/>
        <v>SERVICE</v>
      </c>
      <c r="AG1092" s="211" t="str">
        <f t="shared" si="747"/>
        <v/>
      </c>
      <c r="AH1092" s="211"/>
      <c r="AI1092" s="211" t="str">
        <f t="shared" si="748"/>
        <v/>
      </c>
      <c r="AJ1092" s="211"/>
      <c r="AK1092" s="211" t="str">
        <f t="shared" si="749"/>
        <v/>
      </c>
      <c r="AL1092" s="211" t="str">
        <f t="shared" si="750"/>
        <v/>
      </c>
      <c r="AM1092" s="211" t="str">
        <f t="shared" si="751"/>
        <v/>
      </c>
      <c r="AN1092" s="211" t="str">
        <f t="shared" si="752"/>
        <v>No</v>
      </c>
      <c r="AO1092" s="211" t="str">
        <f t="shared" si="753"/>
        <v>No</v>
      </c>
      <c r="AP1092" s="211" t="str">
        <f t="shared" si="754"/>
        <v>No</v>
      </c>
      <c r="AQ1092" s="211" t="str">
        <f t="shared" si="755"/>
        <v/>
      </c>
      <c r="AR1092" s="211" t="str">
        <f t="shared" si="756"/>
        <v>QHWBTRAU</v>
      </c>
      <c r="AS1092" s="211" t="str">
        <f t="shared" si="757"/>
        <v/>
      </c>
      <c r="AT1092" s="211" t="str">
        <f t="shared" si="758"/>
        <v>NO</v>
      </c>
      <c r="AU1092" s="211" t="str">
        <f t="shared" si="759"/>
        <v/>
      </c>
      <c r="AV1092" s="211" t="str">
        <f t="shared" si="760"/>
        <v>ADC</v>
      </c>
      <c r="AW1092" s="211" t="str">
        <f t="shared" si="761"/>
        <v>Wired</v>
      </c>
      <c r="AX1092" s="211" t="str">
        <f t="shared" si="762"/>
        <v>NO</v>
      </c>
      <c r="AY1092" s="125">
        <f t="shared" si="763"/>
        <v>2</v>
      </c>
    </row>
    <row r="1093" spans="1:51" x14ac:dyDescent="0.25">
      <c r="A1093" s="326" t="s">
        <v>5340</v>
      </c>
      <c r="B1093" s="9" t="str">
        <f t="shared" si="725"/>
        <v>QHWGDAU</v>
      </c>
      <c r="C1093" s="211" t="str">
        <f t="shared" si="726"/>
        <v>Partial Delta Upgrade QHWGOOD to QHWGDAU</v>
      </c>
      <c r="D1093" s="211" t="str">
        <f t="shared" si="727"/>
        <v>Mise à niveau partielle en delta de QHWGOOD vers QHWGDAU</v>
      </c>
      <c r="E1093" s="211" t="str">
        <f t="shared" si="728"/>
        <v/>
      </c>
      <c r="F1093" s="211" t="str">
        <f t="shared" si="729"/>
        <v>Good</v>
      </c>
      <c r="G1093" s="211" t="str">
        <f t="shared" si="730"/>
        <v>Bon</v>
      </c>
      <c r="H1093" s="211" t="str">
        <f t="shared" si="731"/>
        <v>Partial Delta Upgrade QHWGOOD to QHWGDAU</v>
      </c>
      <c r="I1093" s="211" t="str">
        <f t="shared" si="732"/>
        <v>Mise à niveau partielle en delta de QHWGOOD vers QHWGDAU</v>
      </c>
      <c r="J1093" s="211" t="str">
        <f t="shared" si="733"/>
        <v>QOLSYS_IQ2</v>
      </c>
      <c r="K1093" s="211" t="str">
        <f t="shared" si="734"/>
        <v>QHWGDAU</v>
      </c>
      <c r="L1093" s="211" t="str">
        <f t="shared" si="735"/>
        <v>Non-Inventory</v>
      </c>
      <c r="M1093" s="211" t="str">
        <f t="shared" si="736"/>
        <v>NO</v>
      </c>
      <c r="N1093" s="211" t="str">
        <f t="shared" si="737"/>
        <v>Product Bundle</v>
      </c>
      <c r="O1093" s="211" t="str">
        <f t="shared" si="738"/>
        <v>Bundle</v>
      </c>
      <c r="P1093" s="211" t="str">
        <f t="shared" si="739"/>
        <v>RMR</v>
      </c>
      <c r="Q1093" s="349">
        <v>43930</v>
      </c>
      <c r="R1093" s="349"/>
      <c r="S1093" s="211" t="str">
        <f t="shared" si="740"/>
        <v>YES</v>
      </c>
      <c r="T1093" s="211" t="str">
        <f t="shared" si="741"/>
        <v>No</v>
      </c>
      <c r="U1093" s="211" t="str">
        <f t="shared" si="742"/>
        <v>No</v>
      </c>
      <c r="V1093" s="211" t="str">
        <f t="shared" si="743"/>
        <v>NO</v>
      </c>
      <c r="W1093" s="211" t="str">
        <f t="shared" si="744"/>
        <v>NO</v>
      </c>
      <c r="X1093" s="211">
        <v>0</v>
      </c>
      <c r="Y1093" s="211" t="s">
        <v>3277</v>
      </c>
      <c r="Z1093" s="211" t="s">
        <v>3275</v>
      </c>
      <c r="AA1093" s="211" t="s">
        <v>3319</v>
      </c>
      <c r="AB1093" s="211" t="s">
        <v>3286</v>
      </c>
      <c r="AC1093" s="211" t="s">
        <v>3286</v>
      </c>
      <c r="AD1093" s="211" t="s">
        <v>3320</v>
      </c>
      <c r="AE1093" s="211" t="str">
        <f t="shared" si="745"/>
        <v>SERVICE</v>
      </c>
      <c r="AF1093" s="211" t="str">
        <f t="shared" si="746"/>
        <v>SERVICE</v>
      </c>
      <c r="AG1093" s="211" t="str">
        <f t="shared" si="747"/>
        <v/>
      </c>
      <c r="AH1093" s="211"/>
      <c r="AI1093" s="211" t="str">
        <f t="shared" si="748"/>
        <v/>
      </c>
      <c r="AJ1093" s="211"/>
      <c r="AK1093" s="211" t="str">
        <f t="shared" si="749"/>
        <v/>
      </c>
      <c r="AL1093" s="211" t="str">
        <f t="shared" si="750"/>
        <v/>
      </c>
      <c r="AM1093" s="211" t="str">
        <f t="shared" si="751"/>
        <v/>
      </c>
      <c r="AN1093" s="211" t="str">
        <f t="shared" si="752"/>
        <v>No</v>
      </c>
      <c r="AO1093" s="211" t="str">
        <f t="shared" si="753"/>
        <v>No</v>
      </c>
      <c r="AP1093" s="211" t="str">
        <f t="shared" si="754"/>
        <v>No</v>
      </c>
      <c r="AQ1093" s="211" t="str">
        <f t="shared" si="755"/>
        <v/>
      </c>
      <c r="AR1093" s="211" t="str">
        <f t="shared" si="756"/>
        <v>QHWGDAU</v>
      </c>
      <c r="AS1093" s="211" t="str">
        <f t="shared" si="757"/>
        <v/>
      </c>
      <c r="AT1093" s="211" t="str">
        <f t="shared" si="758"/>
        <v>NO</v>
      </c>
      <c r="AU1093" s="211" t="str">
        <f t="shared" si="759"/>
        <v/>
      </c>
      <c r="AV1093" s="211" t="str">
        <f t="shared" si="760"/>
        <v>ADC</v>
      </c>
      <c r="AW1093" s="211" t="str">
        <f t="shared" si="761"/>
        <v>Wired</v>
      </c>
      <c r="AX1093" s="211" t="str">
        <f t="shared" si="762"/>
        <v>NO</v>
      </c>
      <c r="AY1093" s="125">
        <f t="shared" si="763"/>
        <v>2</v>
      </c>
    </row>
    <row r="1094" spans="1:51" x14ac:dyDescent="0.25">
      <c r="A1094" s="326" t="s">
        <v>5344</v>
      </c>
      <c r="B1094" s="9" t="str">
        <f t="shared" si="725"/>
        <v>SMBQBT2</v>
      </c>
      <c r="C1094" s="211" t="str">
        <f t="shared" si="726"/>
        <v>Partial Delta Upgrade SMBBRAU to SMBQBT2</v>
      </c>
      <c r="D1094" s="211" t="str">
        <f t="shared" si="727"/>
        <v>Mise à niveau partielle en delta de SMBBRAU vers SMBQBT2</v>
      </c>
      <c r="E1094" s="211" t="str">
        <f t="shared" si="728"/>
        <v/>
      </c>
      <c r="F1094" s="211" t="str">
        <f t="shared" si="729"/>
        <v>SMB Best</v>
      </c>
      <c r="G1094" s="211" t="str">
        <f t="shared" si="730"/>
        <v>PME Meilleur</v>
      </c>
      <c r="H1094" s="211" t="str">
        <f t="shared" si="731"/>
        <v>Partial Delta Upgrade SMBBRAU to SMBQBT2</v>
      </c>
      <c r="I1094" s="211" t="str">
        <f t="shared" si="732"/>
        <v>Mise à niveau partielle en delta de SMBBRAU vers SMBQBT2</v>
      </c>
      <c r="J1094" s="211" t="str">
        <f t="shared" si="733"/>
        <v>QOLSYS_IQ2</v>
      </c>
      <c r="K1094" s="211" t="str">
        <f t="shared" si="734"/>
        <v>SMBQBT2</v>
      </c>
      <c r="L1094" s="211" t="str">
        <f t="shared" si="735"/>
        <v>Non-Inventory</v>
      </c>
      <c r="M1094" s="211" t="str">
        <f t="shared" si="736"/>
        <v>NO</v>
      </c>
      <c r="N1094" s="211" t="str">
        <f t="shared" si="737"/>
        <v>Product Bundle</v>
      </c>
      <c r="O1094" s="211" t="str">
        <f t="shared" si="738"/>
        <v>Bundle</v>
      </c>
      <c r="P1094" s="211" t="str">
        <f t="shared" si="739"/>
        <v>RMR</v>
      </c>
      <c r="Q1094" s="349">
        <v>43930</v>
      </c>
      <c r="R1094" s="211"/>
      <c r="S1094" s="211" t="str">
        <f t="shared" si="740"/>
        <v>YES</v>
      </c>
      <c r="T1094" s="211" t="str">
        <f t="shared" si="741"/>
        <v>No</v>
      </c>
      <c r="U1094" s="211" t="str">
        <f t="shared" si="742"/>
        <v>No</v>
      </c>
      <c r="V1094" s="211" t="str">
        <f t="shared" si="743"/>
        <v>NO</v>
      </c>
      <c r="W1094" s="211" t="str">
        <f t="shared" si="744"/>
        <v>NO</v>
      </c>
      <c r="X1094" s="211">
        <v>0</v>
      </c>
      <c r="Y1094" s="211" t="s">
        <v>3277</v>
      </c>
      <c r="Z1094" s="211" t="s">
        <v>3275</v>
      </c>
      <c r="AA1094" s="211" t="s">
        <v>3319</v>
      </c>
      <c r="AB1094" s="211" t="s">
        <v>3286</v>
      </c>
      <c r="AC1094" s="211" t="s">
        <v>3286</v>
      </c>
      <c r="AD1094" s="211" t="s">
        <v>3320</v>
      </c>
      <c r="AE1094" s="211" t="str">
        <f t="shared" si="745"/>
        <v>SERVICE</v>
      </c>
      <c r="AF1094" s="211" t="str">
        <f t="shared" si="746"/>
        <v>SERVICE</v>
      </c>
      <c r="AG1094" s="211" t="str">
        <f t="shared" si="747"/>
        <v/>
      </c>
      <c r="AH1094" s="211"/>
      <c r="AI1094" s="211" t="str">
        <f t="shared" si="748"/>
        <v/>
      </c>
      <c r="AJ1094" s="211"/>
      <c r="AK1094" s="211" t="str">
        <f t="shared" si="749"/>
        <v/>
      </c>
      <c r="AL1094" s="211" t="str">
        <f t="shared" si="750"/>
        <v/>
      </c>
      <c r="AM1094" s="211" t="str">
        <f t="shared" si="751"/>
        <v/>
      </c>
      <c r="AN1094" s="211" t="str">
        <f t="shared" si="752"/>
        <v>No</v>
      </c>
      <c r="AO1094" s="211" t="str">
        <f t="shared" si="753"/>
        <v>No</v>
      </c>
      <c r="AP1094" s="211" t="str">
        <f t="shared" si="754"/>
        <v>No</v>
      </c>
      <c r="AQ1094" s="211" t="str">
        <f t="shared" si="755"/>
        <v/>
      </c>
      <c r="AR1094" s="211" t="str">
        <f t="shared" si="756"/>
        <v>SMBQBT2</v>
      </c>
      <c r="AS1094" s="211" t="str">
        <f t="shared" si="757"/>
        <v/>
      </c>
      <c r="AT1094" s="211" t="str">
        <f t="shared" si="758"/>
        <v>NO</v>
      </c>
      <c r="AU1094" s="211" t="str">
        <f t="shared" si="759"/>
        <v/>
      </c>
      <c r="AV1094" s="211" t="str">
        <f t="shared" si="760"/>
        <v>ADC</v>
      </c>
      <c r="AW1094" s="211" t="str">
        <f t="shared" si="761"/>
        <v>Wireless</v>
      </c>
      <c r="AX1094" s="211" t="str">
        <f t="shared" si="762"/>
        <v>NO</v>
      </c>
      <c r="AY1094" s="125">
        <f t="shared" si="763"/>
        <v>5</v>
      </c>
    </row>
    <row r="1095" spans="1:51" x14ac:dyDescent="0.25">
      <c r="A1095" s="326" t="s">
        <v>5348</v>
      </c>
      <c r="B1095" s="9" t="str">
        <f t="shared" si="725"/>
        <v>SMBBRAU</v>
      </c>
      <c r="C1095" s="211" t="str">
        <f t="shared" si="726"/>
        <v>Partial Delta Upgrade SMBGDAU to SMBBRAU</v>
      </c>
      <c r="D1095" s="211" t="str">
        <f t="shared" si="727"/>
        <v>Mise à niveau partielle en delta de SMBGDAU vers SMBBRAU</v>
      </c>
      <c r="E1095" s="211" t="str">
        <f t="shared" si="728"/>
        <v/>
      </c>
      <c r="F1095" s="211" t="str">
        <f t="shared" si="729"/>
        <v>SMB Better</v>
      </c>
      <c r="G1095" s="211" t="str">
        <f t="shared" si="730"/>
        <v>PME Mieux</v>
      </c>
      <c r="H1095" s="211" t="str">
        <f t="shared" si="731"/>
        <v>Partial Delta Upgrade SMBGDAU to SMBBRAU</v>
      </c>
      <c r="I1095" s="211" t="str">
        <f t="shared" si="732"/>
        <v>Mise à niveau partielle en delta de SMBGDAU vers SMBBRAU</v>
      </c>
      <c r="J1095" s="211" t="str">
        <f t="shared" si="733"/>
        <v>QOLSYS_IQ2</v>
      </c>
      <c r="K1095" s="211" t="str">
        <f t="shared" si="734"/>
        <v>SMBBRAU</v>
      </c>
      <c r="L1095" s="211" t="str">
        <f t="shared" si="735"/>
        <v>Non-Inventory</v>
      </c>
      <c r="M1095" s="211" t="str">
        <f t="shared" si="736"/>
        <v>NO</v>
      </c>
      <c r="N1095" s="211" t="str">
        <f t="shared" si="737"/>
        <v>Product Bundle</v>
      </c>
      <c r="O1095" s="211" t="str">
        <f t="shared" si="738"/>
        <v>Bundle</v>
      </c>
      <c r="P1095" s="211" t="str">
        <f t="shared" si="739"/>
        <v>RMR</v>
      </c>
      <c r="Q1095" s="349">
        <v>43930</v>
      </c>
      <c r="R1095" s="211"/>
      <c r="S1095" s="211" t="str">
        <f t="shared" si="740"/>
        <v>YES</v>
      </c>
      <c r="T1095" s="211" t="str">
        <f t="shared" si="741"/>
        <v>No</v>
      </c>
      <c r="U1095" s="211" t="str">
        <f t="shared" si="742"/>
        <v>No</v>
      </c>
      <c r="V1095" s="211" t="str">
        <f t="shared" si="743"/>
        <v>NO</v>
      </c>
      <c r="W1095" s="211" t="str">
        <f t="shared" si="744"/>
        <v>NO</v>
      </c>
      <c r="X1095" s="211">
        <v>0</v>
      </c>
      <c r="Y1095" s="211" t="s">
        <v>3277</v>
      </c>
      <c r="Z1095" s="211" t="s">
        <v>3275</v>
      </c>
      <c r="AA1095" s="211" t="s">
        <v>3319</v>
      </c>
      <c r="AB1095" s="211" t="s">
        <v>3286</v>
      </c>
      <c r="AC1095" s="211" t="s">
        <v>3286</v>
      </c>
      <c r="AD1095" s="211" t="s">
        <v>3320</v>
      </c>
      <c r="AE1095" s="211" t="str">
        <f t="shared" si="745"/>
        <v>SERVICE</v>
      </c>
      <c r="AF1095" s="211" t="str">
        <f t="shared" si="746"/>
        <v>SERVICE</v>
      </c>
      <c r="AG1095" s="211" t="str">
        <f t="shared" si="747"/>
        <v/>
      </c>
      <c r="AH1095" s="211"/>
      <c r="AI1095" s="211" t="str">
        <f t="shared" si="748"/>
        <v/>
      </c>
      <c r="AJ1095" s="211"/>
      <c r="AK1095" s="211" t="str">
        <f t="shared" si="749"/>
        <v/>
      </c>
      <c r="AL1095" s="211" t="str">
        <f t="shared" si="750"/>
        <v/>
      </c>
      <c r="AM1095" s="211" t="str">
        <f t="shared" si="751"/>
        <v/>
      </c>
      <c r="AN1095" s="211" t="str">
        <f t="shared" si="752"/>
        <v>No</v>
      </c>
      <c r="AO1095" s="211" t="str">
        <f t="shared" si="753"/>
        <v>No</v>
      </c>
      <c r="AP1095" s="211" t="str">
        <f t="shared" si="754"/>
        <v>No</v>
      </c>
      <c r="AQ1095" s="211" t="str">
        <f t="shared" si="755"/>
        <v/>
      </c>
      <c r="AR1095" s="211" t="str">
        <f t="shared" si="756"/>
        <v>SMBBRAU</v>
      </c>
      <c r="AS1095" s="211" t="str">
        <f t="shared" si="757"/>
        <v/>
      </c>
      <c r="AT1095" s="211" t="str">
        <f t="shared" si="758"/>
        <v>NO</v>
      </c>
      <c r="AU1095" s="211" t="str">
        <f t="shared" si="759"/>
        <v/>
      </c>
      <c r="AV1095" s="211" t="str">
        <f t="shared" si="760"/>
        <v>ADC</v>
      </c>
      <c r="AW1095" s="211" t="str">
        <f t="shared" si="761"/>
        <v>Wireless</v>
      </c>
      <c r="AX1095" s="211" t="str">
        <f t="shared" si="762"/>
        <v>NO</v>
      </c>
      <c r="AY1095" s="125">
        <f t="shared" si="763"/>
        <v>3</v>
      </c>
    </row>
    <row r="1096" spans="1:51" x14ac:dyDescent="0.25">
      <c r="A1096" s="326" t="s">
        <v>5347</v>
      </c>
      <c r="B1096" s="9" t="str">
        <f t="shared" si="725"/>
        <v>SMBQBR</v>
      </c>
      <c r="C1096" s="211" t="str">
        <f t="shared" si="726"/>
        <v>Partial Delta Upgrade SMBGDAU to SMBQBR</v>
      </c>
      <c r="D1096" s="211" t="str">
        <f t="shared" si="727"/>
        <v>Mise à niveau partielle en delta de SMBGDAU vers SMBQBR</v>
      </c>
      <c r="E1096" s="211" t="str">
        <f t="shared" si="728"/>
        <v/>
      </c>
      <c r="F1096" s="211" t="str">
        <f t="shared" si="729"/>
        <v>SMB Better</v>
      </c>
      <c r="G1096" s="211" t="str">
        <f t="shared" si="730"/>
        <v>PME Mieux</v>
      </c>
      <c r="H1096" s="211" t="str">
        <f t="shared" si="731"/>
        <v>Partial Delta Upgrade SMBGDAU to SMBQBR</v>
      </c>
      <c r="I1096" s="211" t="str">
        <f t="shared" si="732"/>
        <v>Mise à niveau partielle en delta de SMBGDAU vers SMBQBR</v>
      </c>
      <c r="J1096" s="211" t="str">
        <f t="shared" si="733"/>
        <v>QOLSYS_IQ2</v>
      </c>
      <c r="K1096" s="211" t="str">
        <f t="shared" si="734"/>
        <v>SMBQBR</v>
      </c>
      <c r="L1096" s="211" t="str">
        <f t="shared" si="735"/>
        <v>Non-Inventory</v>
      </c>
      <c r="M1096" s="211" t="str">
        <f t="shared" si="736"/>
        <v>NO</v>
      </c>
      <c r="N1096" s="211" t="str">
        <f t="shared" si="737"/>
        <v>Product Bundle</v>
      </c>
      <c r="O1096" s="211" t="str">
        <f t="shared" si="738"/>
        <v>Bundle</v>
      </c>
      <c r="P1096" s="211" t="str">
        <f t="shared" si="739"/>
        <v>RMR</v>
      </c>
      <c r="Q1096" s="349">
        <v>43930</v>
      </c>
      <c r="R1096" s="349"/>
      <c r="S1096" s="211" t="str">
        <f t="shared" si="740"/>
        <v>YES</v>
      </c>
      <c r="T1096" s="211" t="str">
        <f t="shared" si="741"/>
        <v>No</v>
      </c>
      <c r="U1096" s="211" t="str">
        <f t="shared" si="742"/>
        <v>No</v>
      </c>
      <c r="V1096" s="211" t="str">
        <f t="shared" si="743"/>
        <v>NO</v>
      </c>
      <c r="W1096" s="211" t="str">
        <f t="shared" si="744"/>
        <v>NO</v>
      </c>
      <c r="X1096" s="211">
        <v>0</v>
      </c>
      <c r="Y1096" s="211" t="s">
        <v>3277</v>
      </c>
      <c r="Z1096" s="211" t="s">
        <v>3275</v>
      </c>
      <c r="AA1096" s="211" t="s">
        <v>3319</v>
      </c>
      <c r="AB1096" s="211" t="s">
        <v>3286</v>
      </c>
      <c r="AC1096" s="211" t="s">
        <v>3286</v>
      </c>
      <c r="AD1096" s="211" t="s">
        <v>3320</v>
      </c>
      <c r="AE1096" s="211" t="str">
        <f t="shared" si="745"/>
        <v>SERVICE</v>
      </c>
      <c r="AF1096" s="211" t="str">
        <f t="shared" si="746"/>
        <v>SERVICE</v>
      </c>
      <c r="AG1096" s="211" t="str">
        <f t="shared" si="747"/>
        <v/>
      </c>
      <c r="AH1096" s="211"/>
      <c r="AI1096" s="211" t="str">
        <f t="shared" si="748"/>
        <v/>
      </c>
      <c r="AJ1096" s="211"/>
      <c r="AK1096" s="211" t="str">
        <f t="shared" si="749"/>
        <v/>
      </c>
      <c r="AL1096" s="211" t="str">
        <f t="shared" si="750"/>
        <v/>
      </c>
      <c r="AM1096" s="211" t="str">
        <f t="shared" si="751"/>
        <v/>
      </c>
      <c r="AN1096" s="211" t="str">
        <f t="shared" si="752"/>
        <v>No</v>
      </c>
      <c r="AO1096" s="211" t="str">
        <f t="shared" si="753"/>
        <v>No</v>
      </c>
      <c r="AP1096" s="211" t="str">
        <f t="shared" si="754"/>
        <v>No</v>
      </c>
      <c r="AQ1096" s="211" t="str">
        <f t="shared" si="755"/>
        <v/>
      </c>
      <c r="AR1096" s="211" t="str">
        <f t="shared" si="756"/>
        <v>SMBQBR</v>
      </c>
      <c r="AS1096" s="211" t="str">
        <f t="shared" si="757"/>
        <v/>
      </c>
      <c r="AT1096" s="211" t="str">
        <f t="shared" si="758"/>
        <v>NO</v>
      </c>
      <c r="AU1096" s="211" t="str">
        <f t="shared" si="759"/>
        <v/>
      </c>
      <c r="AV1096" s="211" t="str">
        <f t="shared" si="760"/>
        <v>ADC</v>
      </c>
      <c r="AW1096" s="211" t="str">
        <f t="shared" si="761"/>
        <v>Wireless</v>
      </c>
      <c r="AX1096" s="211" t="str">
        <f t="shared" si="762"/>
        <v>NO</v>
      </c>
      <c r="AY1096" s="125">
        <f t="shared" si="763"/>
        <v>3</v>
      </c>
    </row>
    <row r="1097" spans="1:51" x14ac:dyDescent="0.25">
      <c r="A1097" s="326" t="s">
        <v>5353</v>
      </c>
      <c r="B1097" s="9" t="str">
        <f t="shared" si="725"/>
        <v>SMBHWBT2</v>
      </c>
      <c r="C1097" s="211" t="str">
        <f t="shared" si="726"/>
        <v>Partial Delta Upgrade SMBHBRAU to SMBHWBT2</v>
      </c>
      <c r="D1097" s="211" t="str">
        <f t="shared" si="727"/>
        <v>Mise à niveau partielle en delta de SMBHBRAU vers SMBHWBT2</v>
      </c>
      <c r="E1097" s="211" t="str">
        <f t="shared" si="728"/>
        <v/>
      </c>
      <c r="F1097" s="211" t="str">
        <f t="shared" si="729"/>
        <v>SMB Best</v>
      </c>
      <c r="G1097" s="211" t="str">
        <f t="shared" si="730"/>
        <v>PME Meilleur</v>
      </c>
      <c r="H1097" s="211" t="str">
        <f t="shared" si="731"/>
        <v>Partial Delta Upgrade SMBHBRAU to SMBHWBT2</v>
      </c>
      <c r="I1097" s="211" t="str">
        <f t="shared" si="732"/>
        <v>Mise à niveau partielle en delta de SMBHBRAU vers SMBHWBT2</v>
      </c>
      <c r="J1097" s="211" t="str">
        <f t="shared" si="733"/>
        <v>QOLSYS_IQ2</v>
      </c>
      <c r="K1097" s="211" t="str">
        <f t="shared" si="734"/>
        <v>SMBHWBT2</v>
      </c>
      <c r="L1097" s="211" t="str">
        <f t="shared" si="735"/>
        <v>Non-Inventory</v>
      </c>
      <c r="M1097" s="211" t="str">
        <f t="shared" si="736"/>
        <v>NO</v>
      </c>
      <c r="N1097" s="211" t="str">
        <f t="shared" si="737"/>
        <v>Product Bundle</v>
      </c>
      <c r="O1097" s="211" t="str">
        <f t="shared" si="738"/>
        <v>Bundle</v>
      </c>
      <c r="P1097" s="211" t="str">
        <f t="shared" si="739"/>
        <v>RMR</v>
      </c>
      <c r="Q1097" s="349">
        <v>43930</v>
      </c>
      <c r="R1097" s="211"/>
      <c r="S1097" s="211" t="str">
        <f t="shared" si="740"/>
        <v>YES</v>
      </c>
      <c r="T1097" s="211" t="str">
        <f t="shared" si="741"/>
        <v>No</v>
      </c>
      <c r="U1097" s="211" t="str">
        <f t="shared" si="742"/>
        <v>No</v>
      </c>
      <c r="V1097" s="211" t="str">
        <f t="shared" si="743"/>
        <v>NO</v>
      </c>
      <c r="W1097" s="211" t="str">
        <f t="shared" si="744"/>
        <v>NO</v>
      </c>
      <c r="X1097" s="211">
        <v>0</v>
      </c>
      <c r="Y1097" s="211" t="s">
        <v>3277</v>
      </c>
      <c r="Z1097" s="211" t="s">
        <v>3275</v>
      </c>
      <c r="AA1097" s="211" t="s">
        <v>3319</v>
      </c>
      <c r="AB1097" s="211" t="s">
        <v>3286</v>
      </c>
      <c r="AC1097" s="211" t="s">
        <v>3286</v>
      </c>
      <c r="AD1097" s="211" t="s">
        <v>3320</v>
      </c>
      <c r="AE1097" s="211" t="str">
        <f t="shared" si="745"/>
        <v>SERVICE</v>
      </c>
      <c r="AF1097" s="211" t="str">
        <f t="shared" si="746"/>
        <v>SERVICE</v>
      </c>
      <c r="AG1097" s="211" t="str">
        <f t="shared" si="747"/>
        <v/>
      </c>
      <c r="AH1097" s="211"/>
      <c r="AI1097" s="211" t="str">
        <f t="shared" si="748"/>
        <v/>
      </c>
      <c r="AJ1097" s="211"/>
      <c r="AK1097" s="211" t="str">
        <f t="shared" si="749"/>
        <v/>
      </c>
      <c r="AL1097" s="211" t="str">
        <f t="shared" si="750"/>
        <v/>
      </c>
      <c r="AM1097" s="211" t="str">
        <f t="shared" si="751"/>
        <v/>
      </c>
      <c r="AN1097" s="211" t="str">
        <f t="shared" si="752"/>
        <v>No</v>
      </c>
      <c r="AO1097" s="211" t="str">
        <f t="shared" si="753"/>
        <v>No</v>
      </c>
      <c r="AP1097" s="211" t="str">
        <f t="shared" si="754"/>
        <v>No</v>
      </c>
      <c r="AQ1097" s="211" t="str">
        <f t="shared" si="755"/>
        <v/>
      </c>
      <c r="AR1097" s="211" t="str">
        <f t="shared" si="756"/>
        <v>SMBHWBT2</v>
      </c>
      <c r="AS1097" s="211" t="str">
        <f t="shared" si="757"/>
        <v/>
      </c>
      <c r="AT1097" s="211" t="str">
        <f t="shared" si="758"/>
        <v>NO</v>
      </c>
      <c r="AU1097" s="211" t="str">
        <f t="shared" si="759"/>
        <v/>
      </c>
      <c r="AV1097" s="211" t="str">
        <f t="shared" si="760"/>
        <v>ADC</v>
      </c>
      <c r="AW1097" s="211" t="str">
        <f t="shared" si="761"/>
        <v>Wireless</v>
      </c>
      <c r="AX1097" s="211" t="str">
        <f t="shared" si="762"/>
        <v>NO</v>
      </c>
      <c r="AY1097" s="125">
        <f t="shared" si="763"/>
        <v>5</v>
      </c>
    </row>
    <row r="1098" spans="1:51" x14ac:dyDescent="0.25">
      <c r="A1098" s="326" t="s">
        <v>5357</v>
      </c>
      <c r="B1098" s="9" t="str">
        <f t="shared" si="725"/>
        <v>SMBHBRAU</v>
      </c>
      <c r="C1098" s="211" t="str">
        <f t="shared" si="726"/>
        <v>Partial Delta Upgrade SMBHGDAU to SMBHBRAU</v>
      </c>
      <c r="D1098" s="211" t="str">
        <f t="shared" si="727"/>
        <v>Mise à niveau partielle en delta de SMBHGDAU vers SMBHBRAU</v>
      </c>
      <c r="E1098" s="211" t="str">
        <f t="shared" si="728"/>
        <v/>
      </c>
      <c r="F1098" s="211" t="str">
        <f t="shared" si="729"/>
        <v>SMB Better</v>
      </c>
      <c r="G1098" s="211" t="str">
        <f t="shared" si="730"/>
        <v>PME Mieux</v>
      </c>
      <c r="H1098" s="211" t="str">
        <f t="shared" si="731"/>
        <v>Partial Delta Upgrade SMBHGDAU to SMBHBRAU</v>
      </c>
      <c r="I1098" s="211" t="str">
        <f t="shared" si="732"/>
        <v>Mise à niveau partielle en delta de SMBHGDAU vers SMBHBRAU</v>
      </c>
      <c r="J1098" s="211" t="str">
        <f t="shared" si="733"/>
        <v>QOLSYS_IQ2</v>
      </c>
      <c r="K1098" s="211" t="str">
        <f t="shared" si="734"/>
        <v>SMBHBRAU</v>
      </c>
      <c r="L1098" s="211" t="str">
        <f t="shared" si="735"/>
        <v>Non-Inventory</v>
      </c>
      <c r="M1098" s="211" t="str">
        <f t="shared" si="736"/>
        <v>NO</v>
      </c>
      <c r="N1098" s="211" t="str">
        <f t="shared" si="737"/>
        <v>Product Bundle</v>
      </c>
      <c r="O1098" s="211" t="str">
        <f t="shared" si="738"/>
        <v>Bundle</v>
      </c>
      <c r="P1098" s="211" t="str">
        <f t="shared" si="739"/>
        <v>RMR</v>
      </c>
      <c r="Q1098" s="349">
        <v>43930</v>
      </c>
      <c r="R1098" s="211"/>
      <c r="S1098" s="211" t="str">
        <f t="shared" si="740"/>
        <v>YES</v>
      </c>
      <c r="T1098" s="211" t="str">
        <f t="shared" si="741"/>
        <v>No</v>
      </c>
      <c r="U1098" s="211" t="str">
        <f t="shared" si="742"/>
        <v>No</v>
      </c>
      <c r="V1098" s="211" t="str">
        <f t="shared" si="743"/>
        <v>NO</v>
      </c>
      <c r="W1098" s="211" t="str">
        <f t="shared" si="744"/>
        <v>NO</v>
      </c>
      <c r="X1098" s="211">
        <v>0</v>
      </c>
      <c r="Y1098" s="211" t="s">
        <v>3277</v>
      </c>
      <c r="Z1098" s="211" t="s">
        <v>3275</v>
      </c>
      <c r="AA1098" s="211" t="s">
        <v>3319</v>
      </c>
      <c r="AB1098" s="211" t="s">
        <v>3286</v>
      </c>
      <c r="AC1098" s="211" t="s">
        <v>3286</v>
      </c>
      <c r="AD1098" s="211" t="s">
        <v>3320</v>
      </c>
      <c r="AE1098" s="211" t="str">
        <f t="shared" si="745"/>
        <v>SERVICE</v>
      </c>
      <c r="AF1098" s="211" t="str">
        <f t="shared" si="746"/>
        <v>SERVICE</v>
      </c>
      <c r="AG1098" s="211" t="str">
        <f t="shared" si="747"/>
        <v/>
      </c>
      <c r="AH1098" s="211"/>
      <c r="AI1098" s="211" t="str">
        <f t="shared" si="748"/>
        <v/>
      </c>
      <c r="AJ1098" s="211"/>
      <c r="AK1098" s="211" t="str">
        <f t="shared" si="749"/>
        <v/>
      </c>
      <c r="AL1098" s="211" t="str">
        <f t="shared" si="750"/>
        <v/>
      </c>
      <c r="AM1098" s="211" t="str">
        <f t="shared" si="751"/>
        <v/>
      </c>
      <c r="AN1098" s="211" t="str">
        <f t="shared" si="752"/>
        <v>No</v>
      </c>
      <c r="AO1098" s="211" t="str">
        <f t="shared" si="753"/>
        <v>No</v>
      </c>
      <c r="AP1098" s="211" t="str">
        <f t="shared" si="754"/>
        <v>No</v>
      </c>
      <c r="AQ1098" s="211" t="str">
        <f t="shared" si="755"/>
        <v/>
      </c>
      <c r="AR1098" s="211" t="str">
        <f t="shared" si="756"/>
        <v>SMBHBRAU</v>
      </c>
      <c r="AS1098" s="211" t="str">
        <f t="shared" si="757"/>
        <v/>
      </c>
      <c r="AT1098" s="211" t="str">
        <f t="shared" si="758"/>
        <v>NO</v>
      </c>
      <c r="AU1098" s="211" t="str">
        <f t="shared" si="759"/>
        <v/>
      </c>
      <c r="AV1098" s="211" t="str">
        <f t="shared" si="760"/>
        <v>ADC</v>
      </c>
      <c r="AW1098" s="211" t="str">
        <f t="shared" si="761"/>
        <v>Wired</v>
      </c>
      <c r="AX1098" s="211" t="str">
        <f t="shared" si="762"/>
        <v>NO</v>
      </c>
      <c r="AY1098" s="125">
        <f t="shared" si="763"/>
        <v>3</v>
      </c>
    </row>
    <row r="1099" spans="1:51" x14ac:dyDescent="0.25">
      <c r="A1099" s="326" t="s">
        <v>5356</v>
      </c>
      <c r="B1099" s="9" t="str">
        <f t="shared" si="725"/>
        <v>SMBHWBT2</v>
      </c>
      <c r="C1099" s="211" t="str">
        <f t="shared" si="726"/>
        <v>Partial Delta Upgrade SMBHGDAU to SMBHWBT2</v>
      </c>
      <c r="D1099" s="211" t="str">
        <f t="shared" si="727"/>
        <v>Mise à niveau partielle en delta de SMBHGDAU vers SMBHWBT2</v>
      </c>
      <c r="E1099" s="211" t="str">
        <f t="shared" si="728"/>
        <v/>
      </c>
      <c r="F1099" s="211" t="str">
        <f t="shared" si="729"/>
        <v>SMB Best</v>
      </c>
      <c r="G1099" s="211" t="str">
        <f t="shared" si="730"/>
        <v>PME Meilleur</v>
      </c>
      <c r="H1099" s="211" t="str">
        <f t="shared" si="731"/>
        <v>Partial Delta Upgrade SMBHGDAU to SMBHWBT2</v>
      </c>
      <c r="I1099" s="211" t="str">
        <f t="shared" si="732"/>
        <v>Mise à niveau partielle en delta de SMBHGDAU vers SMBHWBT2</v>
      </c>
      <c r="J1099" s="211" t="str">
        <f t="shared" si="733"/>
        <v>QOLSYS_IQ2</v>
      </c>
      <c r="K1099" s="211" t="str">
        <f t="shared" si="734"/>
        <v>SMBHWBT2</v>
      </c>
      <c r="L1099" s="211" t="str">
        <f t="shared" si="735"/>
        <v>Non-Inventory</v>
      </c>
      <c r="M1099" s="211" t="str">
        <f t="shared" si="736"/>
        <v>NO</v>
      </c>
      <c r="N1099" s="211" t="str">
        <f t="shared" si="737"/>
        <v>Product Bundle</v>
      </c>
      <c r="O1099" s="211" t="str">
        <f t="shared" si="738"/>
        <v>Bundle</v>
      </c>
      <c r="P1099" s="211" t="str">
        <f t="shared" si="739"/>
        <v>RMR</v>
      </c>
      <c r="Q1099" s="349">
        <v>43930</v>
      </c>
      <c r="R1099" s="349"/>
      <c r="S1099" s="211" t="str">
        <f t="shared" si="740"/>
        <v>YES</v>
      </c>
      <c r="T1099" s="211" t="str">
        <f t="shared" si="741"/>
        <v>No</v>
      </c>
      <c r="U1099" s="211" t="str">
        <f t="shared" si="742"/>
        <v>No</v>
      </c>
      <c r="V1099" s="211" t="str">
        <f t="shared" si="743"/>
        <v>NO</v>
      </c>
      <c r="W1099" s="211" t="str">
        <f t="shared" si="744"/>
        <v>NO</v>
      </c>
      <c r="X1099" s="211">
        <v>0</v>
      </c>
      <c r="Y1099" s="211" t="s">
        <v>3277</v>
      </c>
      <c r="Z1099" s="211" t="s">
        <v>3275</v>
      </c>
      <c r="AA1099" s="211" t="s">
        <v>3319</v>
      </c>
      <c r="AB1099" s="211" t="s">
        <v>3286</v>
      </c>
      <c r="AC1099" s="211" t="s">
        <v>3286</v>
      </c>
      <c r="AD1099" s="211" t="s">
        <v>3320</v>
      </c>
      <c r="AE1099" s="211" t="str">
        <f t="shared" si="745"/>
        <v>SERVICE</v>
      </c>
      <c r="AF1099" s="211" t="str">
        <f t="shared" si="746"/>
        <v>SERVICE</v>
      </c>
      <c r="AG1099" s="211" t="str">
        <f t="shared" si="747"/>
        <v/>
      </c>
      <c r="AH1099" s="211"/>
      <c r="AI1099" s="211" t="str">
        <f t="shared" si="748"/>
        <v/>
      </c>
      <c r="AJ1099" s="211"/>
      <c r="AK1099" s="211" t="str">
        <f t="shared" si="749"/>
        <v/>
      </c>
      <c r="AL1099" s="211" t="str">
        <f t="shared" si="750"/>
        <v/>
      </c>
      <c r="AM1099" s="211" t="str">
        <f t="shared" si="751"/>
        <v/>
      </c>
      <c r="AN1099" s="211" t="str">
        <f t="shared" si="752"/>
        <v>No</v>
      </c>
      <c r="AO1099" s="211" t="str">
        <f t="shared" si="753"/>
        <v>No</v>
      </c>
      <c r="AP1099" s="211" t="str">
        <f t="shared" si="754"/>
        <v>No</v>
      </c>
      <c r="AQ1099" s="211" t="str">
        <f t="shared" si="755"/>
        <v/>
      </c>
      <c r="AR1099" s="211" t="str">
        <f t="shared" si="756"/>
        <v>SMBHWBT2</v>
      </c>
      <c r="AS1099" s="211" t="str">
        <f t="shared" si="757"/>
        <v/>
      </c>
      <c r="AT1099" s="211" t="str">
        <f t="shared" si="758"/>
        <v>NO</v>
      </c>
      <c r="AU1099" s="211" t="str">
        <f t="shared" si="759"/>
        <v/>
      </c>
      <c r="AV1099" s="211" t="str">
        <f t="shared" si="760"/>
        <v>ADC</v>
      </c>
      <c r="AW1099" s="211" t="str">
        <f t="shared" si="761"/>
        <v>Wireless</v>
      </c>
      <c r="AX1099" s="211" t="str">
        <f t="shared" si="762"/>
        <v>NO</v>
      </c>
      <c r="AY1099" s="125">
        <f t="shared" si="763"/>
        <v>3</v>
      </c>
    </row>
    <row r="1100" spans="1:51" x14ac:dyDescent="0.25">
      <c r="A1100" s="326" t="s">
        <v>5358</v>
      </c>
      <c r="B1100" s="9" t="str">
        <f t="shared" si="725"/>
        <v>SMBQHWBR</v>
      </c>
      <c r="C1100" s="211" t="str">
        <f t="shared" si="726"/>
        <v>Partial Delta Upgrade SMBHGDAU to SMBQHWBR</v>
      </c>
      <c r="D1100" s="211" t="str">
        <f t="shared" si="727"/>
        <v>Mise à niveau partielle en delta de SMBHGDAU vers SMBQHWBR</v>
      </c>
      <c r="E1100" s="211" t="str">
        <f t="shared" si="728"/>
        <v/>
      </c>
      <c r="F1100" s="211" t="str">
        <f t="shared" si="729"/>
        <v>SMB Better</v>
      </c>
      <c r="G1100" s="211" t="str">
        <f t="shared" si="730"/>
        <v>PME Mieux</v>
      </c>
      <c r="H1100" s="211" t="str">
        <f t="shared" si="731"/>
        <v>Partial Delta Upgrade SMBHGDAU to SMBQHWBR</v>
      </c>
      <c r="I1100" s="211" t="str">
        <f t="shared" si="732"/>
        <v>Mise à niveau partielle en delta de SMBHGDAU vers SMBQHWBR</v>
      </c>
      <c r="J1100" s="211" t="str">
        <f t="shared" si="733"/>
        <v>QOLSYS_IQ2</v>
      </c>
      <c r="K1100" s="211" t="str">
        <f t="shared" si="734"/>
        <v>SMBQHWBR</v>
      </c>
      <c r="L1100" s="211" t="str">
        <f t="shared" si="735"/>
        <v>Non-Inventory</v>
      </c>
      <c r="M1100" s="211" t="str">
        <f t="shared" si="736"/>
        <v>NO</v>
      </c>
      <c r="N1100" s="211" t="str">
        <f t="shared" si="737"/>
        <v>Product Bundle</v>
      </c>
      <c r="O1100" s="211" t="str">
        <f t="shared" si="738"/>
        <v>Bundle</v>
      </c>
      <c r="P1100" s="211" t="str">
        <f t="shared" si="739"/>
        <v>RMR</v>
      </c>
      <c r="Q1100" s="349">
        <v>43930</v>
      </c>
      <c r="R1100" s="211"/>
      <c r="S1100" s="211" t="str">
        <f t="shared" si="740"/>
        <v>YES</v>
      </c>
      <c r="T1100" s="211" t="str">
        <f t="shared" si="741"/>
        <v>No</v>
      </c>
      <c r="U1100" s="211" t="str">
        <f t="shared" si="742"/>
        <v>No</v>
      </c>
      <c r="V1100" s="211" t="str">
        <f t="shared" si="743"/>
        <v>NO</v>
      </c>
      <c r="W1100" s="211" t="str">
        <f t="shared" si="744"/>
        <v>NO</v>
      </c>
      <c r="X1100" s="211">
        <v>0</v>
      </c>
      <c r="Y1100" s="211" t="s">
        <v>3277</v>
      </c>
      <c r="Z1100" s="211" t="s">
        <v>3275</v>
      </c>
      <c r="AA1100" s="211" t="s">
        <v>3319</v>
      </c>
      <c r="AB1100" s="211" t="s">
        <v>3286</v>
      </c>
      <c r="AC1100" s="211" t="s">
        <v>3286</v>
      </c>
      <c r="AD1100" s="211" t="s">
        <v>3320</v>
      </c>
      <c r="AE1100" s="211" t="str">
        <f t="shared" si="745"/>
        <v>SERVICE</v>
      </c>
      <c r="AF1100" s="211" t="str">
        <f t="shared" si="746"/>
        <v>SERVICE</v>
      </c>
      <c r="AG1100" s="211" t="str">
        <f t="shared" si="747"/>
        <v/>
      </c>
      <c r="AH1100" s="211"/>
      <c r="AI1100" s="211" t="str">
        <f t="shared" si="748"/>
        <v/>
      </c>
      <c r="AJ1100" s="211"/>
      <c r="AK1100" s="211" t="str">
        <f t="shared" si="749"/>
        <v/>
      </c>
      <c r="AL1100" s="211" t="str">
        <f t="shared" si="750"/>
        <v/>
      </c>
      <c r="AM1100" s="211" t="str">
        <f t="shared" si="751"/>
        <v/>
      </c>
      <c r="AN1100" s="211" t="str">
        <f t="shared" si="752"/>
        <v>No</v>
      </c>
      <c r="AO1100" s="211" t="str">
        <f t="shared" si="753"/>
        <v>No</v>
      </c>
      <c r="AP1100" s="211" t="str">
        <f t="shared" si="754"/>
        <v>No</v>
      </c>
      <c r="AQ1100" s="211" t="str">
        <f t="shared" si="755"/>
        <v/>
      </c>
      <c r="AR1100" s="211" t="str">
        <f t="shared" si="756"/>
        <v>SMBQHWBR</v>
      </c>
      <c r="AS1100" s="211" t="str">
        <f t="shared" si="757"/>
        <v/>
      </c>
      <c r="AT1100" s="211" t="str">
        <f t="shared" si="758"/>
        <v>NO</v>
      </c>
      <c r="AU1100" s="211" t="str">
        <f t="shared" si="759"/>
        <v/>
      </c>
      <c r="AV1100" s="211" t="str">
        <f t="shared" si="760"/>
        <v>ADC</v>
      </c>
      <c r="AW1100" s="211" t="str">
        <f t="shared" si="761"/>
        <v>Wired</v>
      </c>
      <c r="AX1100" s="211" t="str">
        <f t="shared" si="762"/>
        <v>NO</v>
      </c>
      <c r="AY1100" s="125">
        <f t="shared" si="763"/>
        <v>3</v>
      </c>
    </row>
    <row r="1101" spans="1:51" x14ac:dyDescent="0.25">
      <c r="A1101" s="326" t="s">
        <v>5345</v>
      </c>
      <c r="B1101" s="9" t="str">
        <f t="shared" si="725"/>
        <v>SMBBRAU</v>
      </c>
      <c r="C1101" s="211" t="str">
        <f t="shared" si="726"/>
        <v>Partial Delta Upgrade SMBQBR to SMBBRAU</v>
      </c>
      <c r="D1101" s="211" t="str">
        <f t="shared" si="727"/>
        <v>Mise à niveau partielle en delta de SMBQBR vers SMBBRAU</v>
      </c>
      <c r="E1101" s="211" t="str">
        <f t="shared" si="728"/>
        <v/>
      </c>
      <c r="F1101" s="211" t="str">
        <f t="shared" si="729"/>
        <v>SMB Better</v>
      </c>
      <c r="G1101" s="211" t="str">
        <f t="shared" si="730"/>
        <v>PME Mieux</v>
      </c>
      <c r="H1101" s="211" t="str">
        <f t="shared" si="731"/>
        <v>Partial Delta Upgrade SMBQBR to SMBBRAU</v>
      </c>
      <c r="I1101" s="211" t="str">
        <f t="shared" si="732"/>
        <v>Mise à niveau partielle en delta de SMBQBR vers SMBBRAU</v>
      </c>
      <c r="J1101" s="211" t="str">
        <f t="shared" si="733"/>
        <v>QOLSYS_IQ2</v>
      </c>
      <c r="K1101" s="211" t="str">
        <f t="shared" si="734"/>
        <v>SMBBRAU</v>
      </c>
      <c r="L1101" s="211" t="str">
        <f t="shared" si="735"/>
        <v>Non-Inventory</v>
      </c>
      <c r="M1101" s="211" t="str">
        <f t="shared" si="736"/>
        <v>NO</v>
      </c>
      <c r="N1101" s="211" t="str">
        <f t="shared" si="737"/>
        <v>Product Bundle</v>
      </c>
      <c r="O1101" s="211" t="str">
        <f t="shared" si="738"/>
        <v>Bundle</v>
      </c>
      <c r="P1101" s="211" t="str">
        <f t="shared" si="739"/>
        <v>RMR</v>
      </c>
      <c r="Q1101" s="349">
        <v>43930</v>
      </c>
      <c r="R1101" s="211"/>
      <c r="S1101" s="211" t="str">
        <f t="shared" si="740"/>
        <v>YES</v>
      </c>
      <c r="T1101" s="211" t="str">
        <f t="shared" si="741"/>
        <v>No</v>
      </c>
      <c r="U1101" s="211" t="str">
        <f t="shared" si="742"/>
        <v>No</v>
      </c>
      <c r="V1101" s="211" t="str">
        <f t="shared" si="743"/>
        <v>NO</v>
      </c>
      <c r="W1101" s="211" t="str">
        <f t="shared" si="744"/>
        <v>NO</v>
      </c>
      <c r="X1101" s="211">
        <v>0</v>
      </c>
      <c r="Y1101" s="211" t="s">
        <v>3277</v>
      </c>
      <c r="Z1101" s="211" t="s">
        <v>3275</v>
      </c>
      <c r="AA1101" s="211" t="s">
        <v>3319</v>
      </c>
      <c r="AB1101" s="211" t="s">
        <v>3286</v>
      </c>
      <c r="AC1101" s="211" t="s">
        <v>3286</v>
      </c>
      <c r="AD1101" s="211" t="s">
        <v>3320</v>
      </c>
      <c r="AE1101" s="211" t="str">
        <f t="shared" si="745"/>
        <v>SERVICE</v>
      </c>
      <c r="AF1101" s="211" t="str">
        <f t="shared" si="746"/>
        <v>SERVICE</v>
      </c>
      <c r="AG1101" s="211" t="str">
        <f t="shared" si="747"/>
        <v/>
      </c>
      <c r="AH1101" s="211"/>
      <c r="AI1101" s="211" t="str">
        <f t="shared" si="748"/>
        <v/>
      </c>
      <c r="AJ1101" s="211"/>
      <c r="AK1101" s="211" t="str">
        <f t="shared" si="749"/>
        <v/>
      </c>
      <c r="AL1101" s="211" t="str">
        <f t="shared" si="750"/>
        <v/>
      </c>
      <c r="AM1101" s="211" t="str">
        <f t="shared" si="751"/>
        <v/>
      </c>
      <c r="AN1101" s="211" t="str">
        <f t="shared" si="752"/>
        <v>No</v>
      </c>
      <c r="AO1101" s="211" t="str">
        <f t="shared" si="753"/>
        <v>No</v>
      </c>
      <c r="AP1101" s="211" t="str">
        <f t="shared" si="754"/>
        <v>No</v>
      </c>
      <c r="AQ1101" s="211" t="str">
        <f t="shared" si="755"/>
        <v/>
      </c>
      <c r="AR1101" s="211" t="str">
        <f t="shared" si="756"/>
        <v>SMBBRAU</v>
      </c>
      <c r="AS1101" s="211" t="str">
        <f t="shared" si="757"/>
        <v/>
      </c>
      <c r="AT1101" s="211" t="str">
        <f t="shared" si="758"/>
        <v>NO</v>
      </c>
      <c r="AU1101" s="211" t="str">
        <f t="shared" si="759"/>
        <v/>
      </c>
      <c r="AV1101" s="211" t="str">
        <f t="shared" si="760"/>
        <v>ADC</v>
      </c>
      <c r="AW1101" s="211" t="str">
        <f t="shared" si="761"/>
        <v>Wireless</v>
      </c>
      <c r="AX1101" s="211" t="str">
        <f t="shared" si="762"/>
        <v>NO</v>
      </c>
      <c r="AY1101" s="125">
        <f t="shared" si="763"/>
        <v>4</v>
      </c>
    </row>
    <row r="1102" spans="1:51" x14ac:dyDescent="0.25">
      <c r="A1102" s="326" t="s">
        <v>5346</v>
      </c>
      <c r="B1102" s="9" t="str">
        <f t="shared" si="725"/>
        <v>SMBQBT2</v>
      </c>
      <c r="C1102" s="211" t="str">
        <f t="shared" si="726"/>
        <v>Partial Delta Upgrade SMBQBR to SMBQBT2</v>
      </c>
      <c r="D1102" s="211" t="str">
        <f t="shared" si="727"/>
        <v>Mise à niveau partielle en delta de SMBQBR vers SMBQBT2</v>
      </c>
      <c r="E1102" s="211" t="str">
        <f t="shared" si="728"/>
        <v/>
      </c>
      <c r="F1102" s="211" t="str">
        <f t="shared" si="729"/>
        <v>SMB Best</v>
      </c>
      <c r="G1102" s="211" t="str">
        <f t="shared" si="730"/>
        <v>PME Meilleur</v>
      </c>
      <c r="H1102" s="211" t="str">
        <f t="shared" si="731"/>
        <v>Partial Delta Upgrade SMBQBR to SMBQBT2</v>
      </c>
      <c r="I1102" s="211" t="str">
        <f t="shared" si="732"/>
        <v>Mise à niveau partielle en delta de SMBQBR vers SMBQBT2</v>
      </c>
      <c r="J1102" s="211" t="str">
        <f t="shared" si="733"/>
        <v>QOLSYS_IQ2</v>
      </c>
      <c r="K1102" s="211" t="str">
        <f t="shared" si="734"/>
        <v>SMBQBT2</v>
      </c>
      <c r="L1102" s="211" t="str">
        <f t="shared" si="735"/>
        <v>Non-Inventory</v>
      </c>
      <c r="M1102" s="211" t="str">
        <f t="shared" si="736"/>
        <v>NO</v>
      </c>
      <c r="N1102" s="211" t="str">
        <f t="shared" si="737"/>
        <v>Product Bundle</v>
      </c>
      <c r="O1102" s="211" t="str">
        <f t="shared" si="738"/>
        <v>Bundle</v>
      </c>
      <c r="P1102" s="211" t="str">
        <f t="shared" si="739"/>
        <v>RMR</v>
      </c>
      <c r="Q1102" s="349">
        <v>43930</v>
      </c>
      <c r="R1102" s="349"/>
      <c r="S1102" s="211" t="str">
        <f t="shared" si="740"/>
        <v>YES</v>
      </c>
      <c r="T1102" s="211" t="str">
        <f t="shared" si="741"/>
        <v>No</v>
      </c>
      <c r="U1102" s="211" t="str">
        <f t="shared" si="742"/>
        <v>No</v>
      </c>
      <c r="V1102" s="211" t="str">
        <f t="shared" si="743"/>
        <v>NO</v>
      </c>
      <c r="W1102" s="211" t="str">
        <f t="shared" si="744"/>
        <v>NO</v>
      </c>
      <c r="X1102" s="211">
        <v>0</v>
      </c>
      <c r="Y1102" s="211" t="s">
        <v>3277</v>
      </c>
      <c r="Z1102" s="211" t="s">
        <v>3275</v>
      </c>
      <c r="AA1102" s="211" t="s">
        <v>3319</v>
      </c>
      <c r="AB1102" s="211" t="s">
        <v>3286</v>
      </c>
      <c r="AC1102" s="211" t="s">
        <v>3286</v>
      </c>
      <c r="AD1102" s="211" t="s">
        <v>3320</v>
      </c>
      <c r="AE1102" s="211" t="str">
        <f t="shared" si="745"/>
        <v>SERVICE</v>
      </c>
      <c r="AF1102" s="211" t="str">
        <f t="shared" si="746"/>
        <v>SERVICE</v>
      </c>
      <c r="AG1102" s="211" t="str">
        <f t="shared" si="747"/>
        <v/>
      </c>
      <c r="AH1102" s="211"/>
      <c r="AI1102" s="211" t="str">
        <f t="shared" si="748"/>
        <v/>
      </c>
      <c r="AJ1102" s="211"/>
      <c r="AK1102" s="211" t="str">
        <f t="shared" si="749"/>
        <v/>
      </c>
      <c r="AL1102" s="211" t="str">
        <f t="shared" si="750"/>
        <v/>
      </c>
      <c r="AM1102" s="211" t="str">
        <f t="shared" si="751"/>
        <v/>
      </c>
      <c r="AN1102" s="211" t="str">
        <f t="shared" si="752"/>
        <v>No</v>
      </c>
      <c r="AO1102" s="211" t="str">
        <f t="shared" si="753"/>
        <v>No</v>
      </c>
      <c r="AP1102" s="211" t="str">
        <f t="shared" si="754"/>
        <v>No</v>
      </c>
      <c r="AQ1102" s="211" t="str">
        <f t="shared" si="755"/>
        <v/>
      </c>
      <c r="AR1102" s="211" t="str">
        <f t="shared" si="756"/>
        <v>SMBQBT2</v>
      </c>
      <c r="AS1102" s="211" t="str">
        <f t="shared" si="757"/>
        <v/>
      </c>
      <c r="AT1102" s="211" t="str">
        <f t="shared" si="758"/>
        <v>NO</v>
      </c>
      <c r="AU1102" s="211" t="str">
        <f t="shared" si="759"/>
        <v/>
      </c>
      <c r="AV1102" s="211" t="str">
        <f t="shared" si="760"/>
        <v>ADC</v>
      </c>
      <c r="AW1102" s="211" t="str">
        <f t="shared" si="761"/>
        <v>Wireless</v>
      </c>
      <c r="AX1102" s="211" t="str">
        <f t="shared" si="762"/>
        <v>NO</v>
      </c>
      <c r="AY1102" s="125">
        <f t="shared" si="763"/>
        <v>4</v>
      </c>
    </row>
    <row r="1103" spans="1:51" x14ac:dyDescent="0.25">
      <c r="A1103" s="326" t="s">
        <v>5350</v>
      </c>
      <c r="B1103" s="9" t="str">
        <f t="shared" si="725"/>
        <v>SMBBRAU</v>
      </c>
      <c r="C1103" s="211" t="str">
        <f t="shared" si="726"/>
        <v>Partial Delta Upgrade SMBQGD to SMBBRAU</v>
      </c>
      <c r="D1103" s="211" t="str">
        <f t="shared" si="727"/>
        <v>Mise à niveau partielle en delta de SMBQGD vers SMBBRAU</v>
      </c>
      <c r="E1103" s="211" t="str">
        <f t="shared" si="728"/>
        <v/>
      </c>
      <c r="F1103" s="211" t="str">
        <f t="shared" si="729"/>
        <v>SMB Better</v>
      </c>
      <c r="G1103" s="211" t="str">
        <f t="shared" si="730"/>
        <v>PME Mieux</v>
      </c>
      <c r="H1103" s="211" t="str">
        <f t="shared" si="731"/>
        <v>Partial Delta Upgrade SMBQGD to SMBBRAU</v>
      </c>
      <c r="I1103" s="211" t="str">
        <f t="shared" si="732"/>
        <v>Mise à niveau partielle en delta de SMBQGD vers SMBBRAU</v>
      </c>
      <c r="J1103" s="211" t="str">
        <f t="shared" si="733"/>
        <v>QOLSYS_IQ2</v>
      </c>
      <c r="K1103" s="211" t="str">
        <f t="shared" si="734"/>
        <v>SMBBRAU</v>
      </c>
      <c r="L1103" s="211" t="str">
        <f t="shared" si="735"/>
        <v>Non-Inventory</v>
      </c>
      <c r="M1103" s="211" t="str">
        <f t="shared" si="736"/>
        <v>NO</v>
      </c>
      <c r="N1103" s="211" t="str">
        <f t="shared" si="737"/>
        <v>Product Bundle</v>
      </c>
      <c r="O1103" s="211" t="str">
        <f t="shared" si="738"/>
        <v>Bundle</v>
      </c>
      <c r="P1103" s="211" t="str">
        <f t="shared" si="739"/>
        <v>RMR</v>
      </c>
      <c r="Q1103" s="349">
        <v>43930</v>
      </c>
      <c r="R1103" s="211"/>
      <c r="S1103" s="211" t="str">
        <f t="shared" si="740"/>
        <v>YES</v>
      </c>
      <c r="T1103" s="211" t="str">
        <f t="shared" si="741"/>
        <v>No</v>
      </c>
      <c r="U1103" s="211" t="str">
        <f t="shared" si="742"/>
        <v>No</v>
      </c>
      <c r="V1103" s="211" t="str">
        <f t="shared" si="743"/>
        <v>NO</v>
      </c>
      <c r="W1103" s="211" t="str">
        <f t="shared" si="744"/>
        <v>NO</v>
      </c>
      <c r="X1103" s="211">
        <v>0</v>
      </c>
      <c r="Y1103" s="211" t="s">
        <v>3277</v>
      </c>
      <c r="Z1103" s="211" t="s">
        <v>3275</v>
      </c>
      <c r="AA1103" s="211" t="s">
        <v>3319</v>
      </c>
      <c r="AB1103" s="211" t="s">
        <v>3286</v>
      </c>
      <c r="AC1103" s="211" t="s">
        <v>3286</v>
      </c>
      <c r="AD1103" s="211" t="s">
        <v>3320</v>
      </c>
      <c r="AE1103" s="211" t="str">
        <f t="shared" si="745"/>
        <v>SERVICE</v>
      </c>
      <c r="AF1103" s="211" t="str">
        <f t="shared" si="746"/>
        <v>SERVICE</v>
      </c>
      <c r="AG1103" s="211" t="str">
        <f t="shared" si="747"/>
        <v/>
      </c>
      <c r="AH1103" s="211"/>
      <c r="AI1103" s="211" t="str">
        <f t="shared" si="748"/>
        <v/>
      </c>
      <c r="AJ1103" s="211"/>
      <c r="AK1103" s="211" t="str">
        <f t="shared" si="749"/>
        <v/>
      </c>
      <c r="AL1103" s="211" t="str">
        <f t="shared" si="750"/>
        <v/>
      </c>
      <c r="AM1103" s="211" t="str">
        <f t="shared" si="751"/>
        <v/>
      </c>
      <c r="AN1103" s="211" t="str">
        <f t="shared" si="752"/>
        <v>No</v>
      </c>
      <c r="AO1103" s="211" t="str">
        <f t="shared" si="753"/>
        <v>No</v>
      </c>
      <c r="AP1103" s="211" t="str">
        <f t="shared" si="754"/>
        <v>No</v>
      </c>
      <c r="AQ1103" s="211" t="str">
        <f t="shared" si="755"/>
        <v/>
      </c>
      <c r="AR1103" s="211" t="str">
        <f t="shared" si="756"/>
        <v>SMBBRAU</v>
      </c>
      <c r="AS1103" s="211" t="str">
        <f t="shared" si="757"/>
        <v/>
      </c>
      <c r="AT1103" s="211" t="str">
        <f t="shared" si="758"/>
        <v>NO</v>
      </c>
      <c r="AU1103" s="211" t="str">
        <f t="shared" si="759"/>
        <v/>
      </c>
      <c r="AV1103" s="211" t="str">
        <f t="shared" si="760"/>
        <v>ADC</v>
      </c>
      <c r="AW1103" s="211" t="str">
        <f t="shared" si="761"/>
        <v>Wireless</v>
      </c>
      <c r="AX1103" s="211" t="str">
        <f t="shared" si="762"/>
        <v>NO</v>
      </c>
      <c r="AY1103" s="125">
        <f t="shared" si="763"/>
        <v>2</v>
      </c>
    </row>
    <row r="1104" spans="1:51" x14ac:dyDescent="0.25">
      <c r="A1104" s="326" t="s">
        <v>5349</v>
      </c>
      <c r="B1104" s="9" t="str">
        <f t="shared" si="725"/>
        <v>SMBGDAU</v>
      </c>
      <c r="C1104" s="211" t="str">
        <f t="shared" si="726"/>
        <v>Partial Delta Upgrade SMBQGD to SMBGDAU</v>
      </c>
      <c r="D1104" s="211" t="str">
        <f t="shared" si="727"/>
        <v>Mise à niveau partielle en delta de SMBQGD vers SMBGDAU</v>
      </c>
      <c r="E1104" s="211" t="str">
        <f t="shared" si="728"/>
        <v/>
      </c>
      <c r="F1104" s="211" t="str">
        <f t="shared" si="729"/>
        <v>SMB Good</v>
      </c>
      <c r="G1104" s="211" t="str">
        <f t="shared" si="730"/>
        <v>PME Bon</v>
      </c>
      <c r="H1104" s="211" t="str">
        <f t="shared" si="731"/>
        <v>Partial Delta Upgrade SMBQGD to SMBGDAU</v>
      </c>
      <c r="I1104" s="211" t="str">
        <f t="shared" si="732"/>
        <v>Mise à niveau partielle en delta de SMBQGD vers SMBGDAU</v>
      </c>
      <c r="J1104" s="211" t="str">
        <f t="shared" si="733"/>
        <v>QOLSYS_IQ2</v>
      </c>
      <c r="K1104" s="211" t="str">
        <f t="shared" si="734"/>
        <v>SMBGDAU</v>
      </c>
      <c r="L1104" s="211" t="str">
        <f t="shared" si="735"/>
        <v>Non-Inventory</v>
      </c>
      <c r="M1104" s="211" t="str">
        <f t="shared" si="736"/>
        <v>NO</v>
      </c>
      <c r="N1104" s="211" t="str">
        <f t="shared" si="737"/>
        <v>Product Bundle</v>
      </c>
      <c r="O1104" s="211" t="str">
        <f t="shared" si="738"/>
        <v>Bundle</v>
      </c>
      <c r="P1104" s="211" t="str">
        <f t="shared" si="739"/>
        <v>RMR</v>
      </c>
      <c r="Q1104" s="349">
        <v>43930</v>
      </c>
      <c r="R1104" s="211"/>
      <c r="S1104" s="211" t="str">
        <f t="shared" si="740"/>
        <v>YES</v>
      </c>
      <c r="T1104" s="211" t="str">
        <f t="shared" si="741"/>
        <v>No</v>
      </c>
      <c r="U1104" s="211" t="str">
        <f t="shared" si="742"/>
        <v>No</v>
      </c>
      <c r="V1104" s="211" t="str">
        <f t="shared" si="743"/>
        <v>NO</v>
      </c>
      <c r="W1104" s="211" t="str">
        <f t="shared" si="744"/>
        <v>NO</v>
      </c>
      <c r="X1104" s="211">
        <v>0</v>
      </c>
      <c r="Y1104" s="211" t="s">
        <v>3277</v>
      </c>
      <c r="Z1104" s="211" t="s">
        <v>3275</v>
      </c>
      <c r="AA1104" s="211" t="s">
        <v>3319</v>
      </c>
      <c r="AB1104" s="211" t="s">
        <v>3286</v>
      </c>
      <c r="AC1104" s="211" t="s">
        <v>3286</v>
      </c>
      <c r="AD1104" s="211" t="s">
        <v>3320</v>
      </c>
      <c r="AE1104" s="211" t="str">
        <f t="shared" si="745"/>
        <v>SERVICE</v>
      </c>
      <c r="AF1104" s="211" t="str">
        <f t="shared" si="746"/>
        <v>SERVICE</v>
      </c>
      <c r="AG1104" s="211" t="str">
        <f t="shared" si="747"/>
        <v/>
      </c>
      <c r="AH1104" s="211"/>
      <c r="AI1104" s="211" t="str">
        <f t="shared" si="748"/>
        <v/>
      </c>
      <c r="AJ1104" s="211"/>
      <c r="AK1104" s="211" t="str">
        <f t="shared" si="749"/>
        <v/>
      </c>
      <c r="AL1104" s="211" t="str">
        <f t="shared" si="750"/>
        <v/>
      </c>
      <c r="AM1104" s="211" t="str">
        <f t="shared" si="751"/>
        <v/>
      </c>
      <c r="AN1104" s="211" t="str">
        <f t="shared" si="752"/>
        <v>No</v>
      </c>
      <c r="AO1104" s="211" t="str">
        <f t="shared" si="753"/>
        <v>No</v>
      </c>
      <c r="AP1104" s="211" t="str">
        <f t="shared" si="754"/>
        <v>No</v>
      </c>
      <c r="AQ1104" s="211" t="str">
        <f t="shared" si="755"/>
        <v/>
      </c>
      <c r="AR1104" s="211" t="str">
        <f t="shared" si="756"/>
        <v>SMBGDAU</v>
      </c>
      <c r="AS1104" s="211" t="str">
        <f t="shared" si="757"/>
        <v/>
      </c>
      <c r="AT1104" s="211" t="str">
        <f t="shared" si="758"/>
        <v>NO</v>
      </c>
      <c r="AU1104" s="211" t="str">
        <f t="shared" si="759"/>
        <v/>
      </c>
      <c r="AV1104" s="211" t="str">
        <f t="shared" si="760"/>
        <v>ADC</v>
      </c>
      <c r="AW1104" s="211" t="str">
        <f t="shared" si="761"/>
        <v>Wireless</v>
      </c>
      <c r="AX1104" s="211" t="str">
        <f t="shared" si="762"/>
        <v>NO</v>
      </c>
      <c r="AY1104" s="125">
        <f t="shared" si="763"/>
        <v>2</v>
      </c>
    </row>
    <row r="1105" spans="1:51" x14ac:dyDescent="0.25">
      <c r="A1105" s="326" t="s">
        <v>5351</v>
      </c>
      <c r="B1105" s="9" t="str">
        <f t="shared" si="725"/>
        <v>SMBQBR</v>
      </c>
      <c r="C1105" s="211" t="str">
        <f t="shared" si="726"/>
        <v>Partial Delta Upgrade SMBQGD to SMBQBR</v>
      </c>
      <c r="D1105" s="211" t="str">
        <f t="shared" si="727"/>
        <v>Mise à niveau partielle en delta de SMBQGD vers SMBQBR</v>
      </c>
      <c r="E1105" s="211" t="str">
        <f t="shared" si="728"/>
        <v/>
      </c>
      <c r="F1105" s="211" t="str">
        <f t="shared" si="729"/>
        <v>SMB Better</v>
      </c>
      <c r="G1105" s="211" t="str">
        <f t="shared" si="730"/>
        <v>PME Mieux</v>
      </c>
      <c r="H1105" s="211" t="str">
        <f t="shared" si="731"/>
        <v>Partial Delta Upgrade SMBQGD to SMBQBR</v>
      </c>
      <c r="I1105" s="211" t="str">
        <f t="shared" si="732"/>
        <v>Mise à niveau partielle en delta de SMBQGD vers SMBQBR</v>
      </c>
      <c r="J1105" s="211" t="str">
        <f t="shared" si="733"/>
        <v>QOLSYS_IQ2</v>
      </c>
      <c r="K1105" s="211" t="str">
        <f t="shared" si="734"/>
        <v>SMBQBR</v>
      </c>
      <c r="L1105" s="211" t="str">
        <f t="shared" si="735"/>
        <v>Non-Inventory</v>
      </c>
      <c r="M1105" s="211" t="str">
        <f t="shared" si="736"/>
        <v>NO</v>
      </c>
      <c r="N1105" s="211" t="str">
        <f t="shared" si="737"/>
        <v>Product Bundle</v>
      </c>
      <c r="O1105" s="211" t="str">
        <f t="shared" si="738"/>
        <v>Bundle</v>
      </c>
      <c r="P1105" s="211" t="str">
        <f t="shared" si="739"/>
        <v>RMR</v>
      </c>
      <c r="Q1105" s="349">
        <v>43930</v>
      </c>
      <c r="R1105" s="349"/>
      <c r="S1105" s="211" t="str">
        <f t="shared" si="740"/>
        <v>YES</v>
      </c>
      <c r="T1105" s="211" t="str">
        <f t="shared" si="741"/>
        <v>No</v>
      </c>
      <c r="U1105" s="211" t="str">
        <f t="shared" si="742"/>
        <v>No</v>
      </c>
      <c r="V1105" s="211" t="str">
        <f t="shared" si="743"/>
        <v>NO</v>
      </c>
      <c r="W1105" s="211" t="str">
        <f t="shared" si="744"/>
        <v>NO</v>
      </c>
      <c r="X1105" s="211">
        <v>0</v>
      </c>
      <c r="Y1105" s="211" t="s">
        <v>3277</v>
      </c>
      <c r="Z1105" s="211" t="s">
        <v>3275</v>
      </c>
      <c r="AA1105" s="211" t="s">
        <v>3319</v>
      </c>
      <c r="AB1105" s="211" t="s">
        <v>3286</v>
      </c>
      <c r="AC1105" s="211" t="s">
        <v>3286</v>
      </c>
      <c r="AD1105" s="211" t="s">
        <v>3320</v>
      </c>
      <c r="AE1105" s="211" t="str">
        <f t="shared" si="745"/>
        <v>SERVICE</v>
      </c>
      <c r="AF1105" s="211" t="str">
        <f t="shared" si="746"/>
        <v>SERVICE</v>
      </c>
      <c r="AG1105" s="211" t="str">
        <f t="shared" si="747"/>
        <v/>
      </c>
      <c r="AH1105" s="211"/>
      <c r="AI1105" s="211" t="str">
        <f t="shared" si="748"/>
        <v/>
      </c>
      <c r="AJ1105" s="211"/>
      <c r="AK1105" s="211" t="str">
        <f t="shared" si="749"/>
        <v/>
      </c>
      <c r="AL1105" s="211" t="str">
        <f t="shared" si="750"/>
        <v/>
      </c>
      <c r="AM1105" s="211" t="str">
        <f t="shared" si="751"/>
        <v/>
      </c>
      <c r="AN1105" s="211" t="str">
        <f t="shared" si="752"/>
        <v>No</v>
      </c>
      <c r="AO1105" s="211" t="str">
        <f t="shared" si="753"/>
        <v>No</v>
      </c>
      <c r="AP1105" s="211" t="str">
        <f t="shared" si="754"/>
        <v>No</v>
      </c>
      <c r="AQ1105" s="211" t="str">
        <f t="shared" si="755"/>
        <v/>
      </c>
      <c r="AR1105" s="211" t="str">
        <f t="shared" si="756"/>
        <v>SMBQBR</v>
      </c>
      <c r="AS1105" s="211" t="str">
        <f t="shared" si="757"/>
        <v/>
      </c>
      <c r="AT1105" s="211" t="str">
        <f t="shared" si="758"/>
        <v>NO</v>
      </c>
      <c r="AU1105" s="211" t="str">
        <f t="shared" si="759"/>
        <v/>
      </c>
      <c r="AV1105" s="211" t="str">
        <f t="shared" si="760"/>
        <v>ADC</v>
      </c>
      <c r="AW1105" s="211" t="str">
        <f t="shared" si="761"/>
        <v>Wireless</v>
      </c>
      <c r="AX1105" s="211" t="str">
        <f t="shared" si="762"/>
        <v>NO</v>
      </c>
      <c r="AY1105" s="125">
        <f t="shared" si="763"/>
        <v>2</v>
      </c>
    </row>
    <row r="1106" spans="1:51" x14ac:dyDescent="0.25">
      <c r="A1106" s="326" t="s">
        <v>5352</v>
      </c>
      <c r="B1106" s="9" t="str">
        <f t="shared" si="725"/>
        <v>SMBQBT2</v>
      </c>
      <c r="C1106" s="211" t="str">
        <f t="shared" si="726"/>
        <v>Partial Delta Upgrade SMBQGD to SMBQBT2</v>
      </c>
      <c r="D1106" s="211" t="str">
        <f t="shared" si="727"/>
        <v>Mise à niveau partielle en delta de SMBQGD vers SMBQBT2</v>
      </c>
      <c r="E1106" s="211" t="str">
        <f t="shared" si="728"/>
        <v/>
      </c>
      <c r="F1106" s="211" t="str">
        <f t="shared" si="729"/>
        <v>SMB Best</v>
      </c>
      <c r="G1106" s="211" t="str">
        <f t="shared" si="730"/>
        <v>PME Meilleur</v>
      </c>
      <c r="H1106" s="211" t="str">
        <f t="shared" si="731"/>
        <v>Partial Delta Upgrade SMBQGD to SMBQBT2</v>
      </c>
      <c r="I1106" s="211" t="str">
        <f t="shared" si="732"/>
        <v>Mise à niveau partielle en delta de SMBQGD vers SMBQBT2</v>
      </c>
      <c r="J1106" s="211" t="str">
        <f t="shared" si="733"/>
        <v>QOLSYS_IQ2</v>
      </c>
      <c r="K1106" s="211" t="str">
        <f t="shared" si="734"/>
        <v>SMBQBT2</v>
      </c>
      <c r="L1106" s="211" t="str">
        <f t="shared" si="735"/>
        <v>Non-Inventory</v>
      </c>
      <c r="M1106" s="211" t="str">
        <f t="shared" si="736"/>
        <v>NO</v>
      </c>
      <c r="N1106" s="211" t="str">
        <f t="shared" si="737"/>
        <v>Product Bundle</v>
      </c>
      <c r="O1106" s="211" t="str">
        <f t="shared" si="738"/>
        <v>Bundle</v>
      </c>
      <c r="P1106" s="211" t="str">
        <f t="shared" si="739"/>
        <v>RMR</v>
      </c>
      <c r="Q1106" s="349">
        <v>43930</v>
      </c>
      <c r="R1106" s="211"/>
      <c r="S1106" s="211" t="str">
        <f t="shared" si="740"/>
        <v>YES</v>
      </c>
      <c r="T1106" s="211" t="str">
        <f t="shared" si="741"/>
        <v>No</v>
      </c>
      <c r="U1106" s="211" t="str">
        <f t="shared" si="742"/>
        <v>No</v>
      </c>
      <c r="V1106" s="211" t="str">
        <f t="shared" si="743"/>
        <v>NO</v>
      </c>
      <c r="W1106" s="211" t="str">
        <f t="shared" si="744"/>
        <v>NO</v>
      </c>
      <c r="X1106" s="211">
        <v>0</v>
      </c>
      <c r="Y1106" s="211" t="s">
        <v>3277</v>
      </c>
      <c r="Z1106" s="211" t="s">
        <v>3275</v>
      </c>
      <c r="AA1106" s="211" t="s">
        <v>3319</v>
      </c>
      <c r="AB1106" s="211" t="s">
        <v>3286</v>
      </c>
      <c r="AC1106" s="211" t="s">
        <v>3286</v>
      </c>
      <c r="AD1106" s="211" t="s">
        <v>3320</v>
      </c>
      <c r="AE1106" s="211" t="str">
        <f t="shared" si="745"/>
        <v>SERVICE</v>
      </c>
      <c r="AF1106" s="211" t="str">
        <f t="shared" si="746"/>
        <v>SERVICE</v>
      </c>
      <c r="AG1106" s="211" t="str">
        <f t="shared" si="747"/>
        <v/>
      </c>
      <c r="AH1106" s="211"/>
      <c r="AI1106" s="211" t="str">
        <f t="shared" si="748"/>
        <v/>
      </c>
      <c r="AJ1106" s="211"/>
      <c r="AK1106" s="211" t="str">
        <f t="shared" si="749"/>
        <v/>
      </c>
      <c r="AL1106" s="211" t="str">
        <f t="shared" si="750"/>
        <v/>
      </c>
      <c r="AM1106" s="211" t="str">
        <f t="shared" si="751"/>
        <v/>
      </c>
      <c r="AN1106" s="211" t="str">
        <f t="shared" si="752"/>
        <v>No</v>
      </c>
      <c r="AO1106" s="211" t="str">
        <f t="shared" si="753"/>
        <v>No</v>
      </c>
      <c r="AP1106" s="211" t="str">
        <f t="shared" si="754"/>
        <v>No</v>
      </c>
      <c r="AQ1106" s="211" t="str">
        <f t="shared" si="755"/>
        <v/>
      </c>
      <c r="AR1106" s="211" t="str">
        <f t="shared" si="756"/>
        <v>SMBQBT2</v>
      </c>
      <c r="AS1106" s="211" t="str">
        <f t="shared" si="757"/>
        <v/>
      </c>
      <c r="AT1106" s="211" t="str">
        <f t="shared" si="758"/>
        <v>NO</v>
      </c>
      <c r="AU1106" s="211" t="str">
        <f t="shared" si="759"/>
        <v/>
      </c>
      <c r="AV1106" s="211" t="str">
        <f t="shared" si="760"/>
        <v>ADC</v>
      </c>
      <c r="AW1106" s="211" t="str">
        <f t="shared" si="761"/>
        <v>Wireless</v>
      </c>
      <c r="AX1106" s="211" t="str">
        <f t="shared" si="762"/>
        <v>NO</v>
      </c>
      <c r="AY1106" s="125">
        <f t="shared" si="763"/>
        <v>2</v>
      </c>
    </row>
    <row r="1107" spans="1:51" x14ac:dyDescent="0.25">
      <c r="A1107" s="326" t="s">
        <v>5355</v>
      </c>
      <c r="B1107" s="9" t="str">
        <f t="shared" si="725"/>
        <v>SMBHBRAU</v>
      </c>
      <c r="C1107" s="211" t="str">
        <f t="shared" si="726"/>
        <v>Partial Delta Upgrade SMBQHWBR to SMBHBRAU</v>
      </c>
      <c r="D1107" s="211" t="str">
        <f t="shared" si="727"/>
        <v>Mise à niveau partielle en delta de SMBQHWBR vers SMBHBRAU</v>
      </c>
      <c r="E1107" s="211" t="str">
        <f t="shared" si="728"/>
        <v/>
      </c>
      <c r="F1107" s="211" t="str">
        <f t="shared" si="729"/>
        <v>SMB Better</v>
      </c>
      <c r="G1107" s="211" t="str">
        <f t="shared" si="730"/>
        <v>PME Mieux</v>
      </c>
      <c r="H1107" s="211" t="str">
        <f t="shared" si="731"/>
        <v>Partial Delta Upgrade SMBQHWBR to SMBHBRAU</v>
      </c>
      <c r="I1107" s="211" t="str">
        <f t="shared" si="732"/>
        <v>Mise à niveau partielle en delta de SMBQHWBR vers SMBHBRAU</v>
      </c>
      <c r="J1107" s="211" t="str">
        <f t="shared" si="733"/>
        <v>QOLSYS_IQ2</v>
      </c>
      <c r="K1107" s="211" t="str">
        <f t="shared" si="734"/>
        <v>SMBHBRAU</v>
      </c>
      <c r="L1107" s="211" t="str">
        <f t="shared" si="735"/>
        <v>Non-Inventory</v>
      </c>
      <c r="M1107" s="211" t="str">
        <f t="shared" si="736"/>
        <v>NO</v>
      </c>
      <c r="N1107" s="211" t="str">
        <f t="shared" si="737"/>
        <v>Product Bundle</v>
      </c>
      <c r="O1107" s="211" t="str">
        <f t="shared" si="738"/>
        <v>Bundle</v>
      </c>
      <c r="P1107" s="211" t="str">
        <f t="shared" si="739"/>
        <v>RMR</v>
      </c>
      <c r="Q1107" s="349">
        <v>43930</v>
      </c>
      <c r="R1107" s="211"/>
      <c r="S1107" s="211" t="str">
        <f t="shared" si="740"/>
        <v>YES</v>
      </c>
      <c r="T1107" s="211" t="str">
        <f t="shared" si="741"/>
        <v>No</v>
      </c>
      <c r="U1107" s="211" t="str">
        <f t="shared" si="742"/>
        <v>No</v>
      </c>
      <c r="V1107" s="211" t="str">
        <f t="shared" si="743"/>
        <v>NO</v>
      </c>
      <c r="W1107" s="211" t="str">
        <f t="shared" si="744"/>
        <v>NO</v>
      </c>
      <c r="X1107" s="211">
        <v>0</v>
      </c>
      <c r="Y1107" s="211" t="s">
        <v>3277</v>
      </c>
      <c r="Z1107" s="211" t="s">
        <v>3275</v>
      </c>
      <c r="AA1107" s="211" t="s">
        <v>3319</v>
      </c>
      <c r="AB1107" s="211" t="s">
        <v>3286</v>
      </c>
      <c r="AC1107" s="211" t="s">
        <v>3286</v>
      </c>
      <c r="AD1107" s="211" t="s">
        <v>3320</v>
      </c>
      <c r="AE1107" s="211" t="str">
        <f t="shared" si="745"/>
        <v>SERVICE</v>
      </c>
      <c r="AF1107" s="211" t="str">
        <f t="shared" si="746"/>
        <v>SERVICE</v>
      </c>
      <c r="AG1107" s="211" t="str">
        <f t="shared" si="747"/>
        <v/>
      </c>
      <c r="AH1107" s="211"/>
      <c r="AI1107" s="211" t="str">
        <f t="shared" si="748"/>
        <v/>
      </c>
      <c r="AJ1107" s="211"/>
      <c r="AK1107" s="211" t="str">
        <f t="shared" si="749"/>
        <v/>
      </c>
      <c r="AL1107" s="211" t="str">
        <f t="shared" si="750"/>
        <v/>
      </c>
      <c r="AM1107" s="211" t="str">
        <f t="shared" si="751"/>
        <v/>
      </c>
      <c r="AN1107" s="211" t="str">
        <f t="shared" si="752"/>
        <v>No</v>
      </c>
      <c r="AO1107" s="211" t="str">
        <f t="shared" si="753"/>
        <v>No</v>
      </c>
      <c r="AP1107" s="211" t="str">
        <f t="shared" si="754"/>
        <v>No</v>
      </c>
      <c r="AQ1107" s="211" t="str">
        <f t="shared" si="755"/>
        <v/>
      </c>
      <c r="AR1107" s="211" t="str">
        <f t="shared" si="756"/>
        <v>SMBHBRAU</v>
      </c>
      <c r="AS1107" s="211" t="str">
        <f t="shared" si="757"/>
        <v/>
      </c>
      <c r="AT1107" s="211" t="str">
        <f t="shared" si="758"/>
        <v>NO</v>
      </c>
      <c r="AU1107" s="211" t="str">
        <f t="shared" si="759"/>
        <v/>
      </c>
      <c r="AV1107" s="211" t="str">
        <f t="shared" si="760"/>
        <v>ADC</v>
      </c>
      <c r="AW1107" s="211" t="str">
        <f t="shared" si="761"/>
        <v>Wired</v>
      </c>
      <c r="AX1107" s="211" t="str">
        <f t="shared" si="762"/>
        <v>NO</v>
      </c>
      <c r="AY1107" s="125">
        <f t="shared" si="763"/>
        <v>4</v>
      </c>
    </row>
    <row r="1108" spans="1:51" x14ac:dyDescent="0.25">
      <c r="A1108" s="326" t="s">
        <v>5354</v>
      </c>
      <c r="B1108" s="9" t="str">
        <f t="shared" si="725"/>
        <v>SMBHWBT2</v>
      </c>
      <c r="C1108" s="211" t="str">
        <f t="shared" si="726"/>
        <v>Partial Delta Upgrade SMBQHWBR to SMBHWBT2</v>
      </c>
      <c r="D1108" s="211" t="str">
        <f t="shared" si="727"/>
        <v>Mise à niveau partielle en delta de SMBQHWBR vers SMBHWBT2</v>
      </c>
      <c r="E1108" s="211" t="str">
        <f t="shared" si="728"/>
        <v/>
      </c>
      <c r="F1108" s="211" t="str">
        <f t="shared" si="729"/>
        <v>SMB Best</v>
      </c>
      <c r="G1108" s="211" t="str">
        <f t="shared" si="730"/>
        <v>PME Meilleur</v>
      </c>
      <c r="H1108" s="211" t="str">
        <f t="shared" si="731"/>
        <v>Partial Delta Upgrade SMBQHWBR to SMBHWBT2</v>
      </c>
      <c r="I1108" s="211" t="str">
        <f t="shared" si="732"/>
        <v>Mise à niveau partielle en delta de SMBQHWBR vers SMBHWBT2</v>
      </c>
      <c r="J1108" s="211" t="str">
        <f t="shared" si="733"/>
        <v>QOLSYS_IQ2</v>
      </c>
      <c r="K1108" s="211" t="str">
        <f t="shared" si="734"/>
        <v>SMBHWBT2</v>
      </c>
      <c r="L1108" s="211" t="str">
        <f t="shared" si="735"/>
        <v>Non-Inventory</v>
      </c>
      <c r="M1108" s="211" t="str">
        <f t="shared" si="736"/>
        <v>NO</v>
      </c>
      <c r="N1108" s="211" t="str">
        <f t="shared" si="737"/>
        <v>Product Bundle</v>
      </c>
      <c r="O1108" s="211" t="str">
        <f t="shared" si="738"/>
        <v>Bundle</v>
      </c>
      <c r="P1108" s="211" t="str">
        <f t="shared" si="739"/>
        <v>RMR</v>
      </c>
      <c r="Q1108" s="349">
        <v>43930</v>
      </c>
      <c r="R1108" s="349"/>
      <c r="S1108" s="211" t="str">
        <f t="shared" si="740"/>
        <v>YES</v>
      </c>
      <c r="T1108" s="211" t="str">
        <f t="shared" si="741"/>
        <v>No</v>
      </c>
      <c r="U1108" s="211" t="str">
        <f t="shared" si="742"/>
        <v>No</v>
      </c>
      <c r="V1108" s="211" t="str">
        <f t="shared" si="743"/>
        <v>NO</v>
      </c>
      <c r="W1108" s="211" t="str">
        <f t="shared" si="744"/>
        <v>NO</v>
      </c>
      <c r="X1108" s="211">
        <v>0</v>
      </c>
      <c r="Y1108" s="211" t="s">
        <v>3277</v>
      </c>
      <c r="Z1108" s="211" t="s">
        <v>3275</v>
      </c>
      <c r="AA1108" s="211" t="s">
        <v>3319</v>
      </c>
      <c r="AB1108" s="211" t="s">
        <v>3286</v>
      </c>
      <c r="AC1108" s="211" t="s">
        <v>3286</v>
      </c>
      <c r="AD1108" s="211" t="s">
        <v>3320</v>
      </c>
      <c r="AE1108" s="211" t="str">
        <f t="shared" si="745"/>
        <v>SERVICE</v>
      </c>
      <c r="AF1108" s="211" t="str">
        <f t="shared" si="746"/>
        <v>SERVICE</v>
      </c>
      <c r="AG1108" s="211" t="str">
        <f t="shared" si="747"/>
        <v/>
      </c>
      <c r="AH1108" s="211"/>
      <c r="AI1108" s="211" t="str">
        <f t="shared" si="748"/>
        <v/>
      </c>
      <c r="AJ1108" s="211"/>
      <c r="AK1108" s="211" t="str">
        <f t="shared" si="749"/>
        <v/>
      </c>
      <c r="AL1108" s="211" t="str">
        <f t="shared" si="750"/>
        <v/>
      </c>
      <c r="AM1108" s="211" t="str">
        <f t="shared" si="751"/>
        <v/>
      </c>
      <c r="AN1108" s="211" t="str">
        <f t="shared" si="752"/>
        <v>No</v>
      </c>
      <c r="AO1108" s="211" t="str">
        <f t="shared" si="753"/>
        <v>No</v>
      </c>
      <c r="AP1108" s="211" t="str">
        <f t="shared" si="754"/>
        <v>No</v>
      </c>
      <c r="AQ1108" s="211" t="str">
        <f t="shared" si="755"/>
        <v/>
      </c>
      <c r="AR1108" s="211" t="str">
        <f t="shared" si="756"/>
        <v>SMBHWBT2</v>
      </c>
      <c r="AS1108" s="211" t="str">
        <f t="shared" si="757"/>
        <v/>
      </c>
      <c r="AT1108" s="211" t="str">
        <f t="shared" si="758"/>
        <v>NO</v>
      </c>
      <c r="AU1108" s="211" t="str">
        <f t="shared" si="759"/>
        <v/>
      </c>
      <c r="AV1108" s="211" t="str">
        <f t="shared" si="760"/>
        <v>ADC</v>
      </c>
      <c r="AW1108" s="211" t="str">
        <f t="shared" si="761"/>
        <v>Wireless</v>
      </c>
      <c r="AX1108" s="211" t="str">
        <f t="shared" si="762"/>
        <v>NO</v>
      </c>
      <c r="AY1108" s="125">
        <f t="shared" si="763"/>
        <v>4</v>
      </c>
    </row>
    <row r="1109" spans="1:51" x14ac:dyDescent="0.25">
      <c r="A1109" s="326" t="s">
        <v>5360</v>
      </c>
      <c r="B1109" s="9" t="str">
        <f t="shared" si="725"/>
        <v>SMBHBRAU</v>
      </c>
      <c r="C1109" s="211" t="str">
        <f t="shared" si="726"/>
        <v>Partial Delta Upgrade SMBQHWGD to SMBHBRAU</v>
      </c>
      <c r="D1109" s="211" t="str">
        <f t="shared" si="727"/>
        <v>Mise à niveau partielle en delta de SMBQHWGD vers SMBHBRAU</v>
      </c>
      <c r="E1109" s="211" t="str">
        <f t="shared" si="728"/>
        <v/>
      </c>
      <c r="F1109" s="211" t="str">
        <f t="shared" si="729"/>
        <v>SMB Better</v>
      </c>
      <c r="G1109" s="211" t="str">
        <f t="shared" si="730"/>
        <v>PME Mieux</v>
      </c>
      <c r="H1109" s="211" t="str">
        <f t="shared" si="731"/>
        <v>Partial Delta Upgrade SMBQHWGD to SMBHBRAU</v>
      </c>
      <c r="I1109" s="211" t="str">
        <f t="shared" si="732"/>
        <v>Mise à niveau partielle en delta de SMBQHWGD vers SMBHBRAU</v>
      </c>
      <c r="J1109" s="211" t="str">
        <f t="shared" si="733"/>
        <v>QOLSYS_IQ2</v>
      </c>
      <c r="K1109" s="211" t="str">
        <f t="shared" si="734"/>
        <v>SMBHBRAU</v>
      </c>
      <c r="L1109" s="211" t="str">
        <f t="shared" si="735"/>
        <v>Non-Inventory</v>
      </c>
      <c r="M1109" s="211" t="str">
        <f t="shared" si="736"/>
        <v>NO</v>
      </c>
      <c r="N1109" s="211" t="str">
        <f t="shared" si="737"/>
        <v>Product Bundle</v>
      </c>
      <c r="O1109" s="211" t="str">
        <f t="shared" si="738"/>
        <v>Bundle</v>
      </c>
      <c r="P1109" s="211" t="str">
        <f t="shared" si="739"/>
        <v>RMR</v>
      </c>
      <c r="Q1109" s="349">
        <v>43930</v>
      </c>
      <c r="R1109" s="211"/>
      <c r="S1109" s="211" t="str">
        <f t="shared" si="740"/>
        <v>YES</v>
      </c>
      <c r="T1109" s="211" t="str">
        <f t="shared" si="741"/>
        <v>No</v>
      </c>
      <c r="U1109" s="211" t="str">
        <f t="shared" si="742"/>
        <v>No</v>
      </c>
      <c r="V1109" s="211" t="str">
        <f t="shared" si="743"/>
        <v>NO</v>
      </c>
      <c r="W1109" s="211" t="str">
        <f t="shared" si="744"/>
        <v>NO</v>
      </c>
      <c r="X1109" s="211">
        <v>0</v>
      </c>
      <c r="Y1109" s="211" t="s">
        <v>3277</v>
      </c>
      <c r="Z1109" s="211" t="s">
        <v>3275</v>
      </c>
      <c r="AA1109" s="211" t="s">
        <v>3319</v>
      </c>
      <c r="AB1109" s="211" t="s">
        <v>3286</v>
      </c>
      <c r="AC1109" s="211" t="s">
        <v>3286</v>
      </c>
      <c r="AD1109" s="211" t="s">
        <v>3320</v>
      </c>
      <c r="AE1109" s="211" t="str">
        <f t="shared" si="745"/>
        <v>SERVICE</v>
      </c>
      <c r="AF1109" s="211" t="str">
        <f t="shared" si="746"/>
        <v>SERVICE</v>
      </c>
      <c r="AG1109" s="211" t="str">
        <f t="shared" si="747"/>
        <v/>
      </c>
      <c r="AH1109" s="211"/>
      <c r="AI1109" s="211" t="str">
        <f t="shared" si="748"/>
        <v/>
      </c>
      <c r="AJ1109" s="211"/>
      <c r="AK1109" s="211" t="str">
        <f t="shared" si="749"/>
        <v/>
      </c>
      <c r="AL1109" s="211" t="str">
        <f t="shared" si="750"/>
        <v/>
      </c>
      <c r="AM1109" s="211" t="str">
        <f t="shared" si="751"/>
        <v/>
      </c>
      <c r="AN1109" s="211" t="str">
        <f t="shared" si="752"/>
        <v>No</v>
      </c>
      <c r="AO1109" s="211" t="str">
        <f t="shared" si="753"/>
        <v>No</v>
      </c>
      <c r="AP1109" s="211" t="str">
        <f t="shared" si="754"/>
        <v>No</v>
      </c>
      <c r="AQ1109" s="211" t="str">
        <f t="shared" si="755"/>
        <v/>
      </c>
      <c r="AR1109" s="211" t="str">
        <f t="shared" si="756"/>
        <v>SMBHBRAU</v>
      </c>
      <c r="AS1109" s="211" t="str">
        <f t="shared" si="757"/>
        <v/>
      </c>
      <c r="AT1109" s="211" t="str">
        <f t="shared" si="758"/>
        <v>NO</v>
      </c>
      <c r="AU1109" s="211" t="str">
        <f t="shared" si="759"/>
        <v/>
      </c>
      <c r="AV1109" s="211" t="str">
        <f t="shared" si="760"/>
        <v>ADC</v>
      </c>
      <c r="AW1109" s="211" t="str">
        <f t="shared" si="761"/>
        <v>Wired</v>
      </c>
      <c r="AX1109" s="211" t="str">
        <f t="shared" si="762"/>
        <v>NO</v>
      </c>
      <c r="AY1109" s="125">
        <f t="shared" si="763"/>
        <v>2</v>
      </c>
    </row>
    <row r="1110" spans="1:51" x14ac:dyDescent="0.25">
      <c r="A1110" s="326" t="s">
        <v>5362</v>
      </c>
      <c r="B1110" s="9" t="str">
        <f t="shared" si="725"/>
        <v>SMBHGDAU</v>
      </c>
      <c r="C1110" s="211" t="str">
        <f t="shared" si="726"/>
        <v>Partial Delta Upgrade SMBQHWGD to SMBHGDAU</v>
      </c>
      <c r="D1110" s="211" t="str">
        <f t="shared" si="727"/>
        <v>Mise à niveau partielle en delta de SMBQHWGD vers SMBHGDAU</v>
      </c>
      <c r="E1110" s="211" t="str">
        <f t="shared" si="728"/>
        <v/>
      </c>
      <c r="F1110" s="211" t="str">
        <f t="shared" si="729"/>
        <v>SMB Good</v>
      </c>
      <c r="G1110" s="211" t="str">
        <f t="shared" si="730"/>
        <v>PME Bon</v>
      </c>
      <c r="H1110" s="211" t="str">
        <f t="shared" si="731"/>
        <v>Partial Delta Upgrade SMBQHWGD to SMBHGDAU</v>
      </c>
      <c r="I1110" s="211" t="str">
        <f t="shared" si="732"/>
        <v>Mise à niveau partielle en delta de SMBQHWGD vers SMBHGDAU</v>
      </c>
      <c r="J1110" s="211" t="str">
        <f t="shared" si="733"/>
        <v>QOLSYS_IQ2</v>
      </c>
      <c r="K1110" s="211" t="str">
        <f t="shared" si="734"/>
        <v>SMBHGDAU</v>
      </c>
      <c r="L1110" s="211" t="str">
        <f t="shared" si="735"/>
        <v>Non-Inventory</v>
      </c>
      <c r="M1110" s="211" t="str">
        <f t="shared" si="736"/>
        <v>NO</v>
      </c>
      <c r="N1110" s="211" t="str">
        <f t="shared" si="737"/>
        <v>Product Bundle</v>
      </c>
      <c r="O1110" s="211" t="str">
        <f t="shared" si="738"/>
        <v>Bundle</v>
      </c>
      <c r="P1110" s="211" t="str">
        <f t="shared" si="739"/>
        <v>RMR</v>
      </c>
      <c r="Q1110" s="349">
        <v>43930</v>
      </c>
      <c r="R1110" s="211"/>
      <c r="S1110" s="211" t="str">
        <f t="shared" si="740"/>
        <v>YES</v>
      </c>
      <c r="T1110" s="211" t="str">
        <f t="shared" si="741"/>
        <v>No</v>
      </c>
      <c r="U1110" s="211" t="str">
        <f t="shared" si="742"/>
        <v>No</v>
      </c>
      <c r="V1110" s="211" t="str">
        <f t="shared" si="743"/>
        <v>NO</v>
      </c>
      <c r="W1110" s="211" t="str">
        <f t="shared" si="744"/>
        <v>NO</v>
      </c>
      <c r="X1110" s="211">
        <v>0</v>
      </c>
      <c r="Y1110" s="211" t="s">
        <v>3277</v>
      </c>
      <c r="Z1110" s="211" t="s">
        <v>3275</v>
      </c>
      <c r="AA1110" s="211" t="s">
        <v>3319</v>
      </c>
      <c r="AB1110" s="211" t="s">
        <v>3286</v>
      </c>
      <c r="AC1110" s="211" t="s">
        <v>3286</v>
      </c>
      <c r="AD1110" s="211" t="s">
        <v>3320</v>
      </c>
      <c r="AE1110" s="211" t="str">
        <f t="shared" si="745"/>
        <v>SERVICE</v>
      </c>
      <c r="AF1110" s="211" t="str">
        <f t="shared" si="746"/>
        <v>SERVICE</v>
      </c>
      <c r="AG1110" s="211" t="str">
        <f t="shared" si="747"/>
        <v/>
      </c>
      <c r="AH1110" s="211"/>
      <c r="AI1110" s="211" t="str">
        <f t="shared" si="748"/>
        <v/>
      </c>
      <c r="AJ1110" s="211"/>
      <c r="AK1110" s="211" t="str">
        <f t="shared" si="749"/>
        <v/>
      </c>
      <c r="AL1110" s="211" t="str">
        <f t="shared" si="750"/>
        <v/>
      </c>
      <c r="AM1110" s="211" t="str">
        <f t="shared" si="751"/>
        <v/>
      </c>
      <c r="AN1110" s="211" t="str">
        <f t="shared" si="752"/>
        <v>No</v>
      </c>
      <c r="AO1110" s="211" t="str">
        <f t="shared" si="753"/>
        <v>No</v>
      </c>
      <c r="AP1110" s="211" t="str">
        <f t="shared" si="754"/>
        <v>No</v>
      </c>
      <c r="AQ1110" s="211" t="str">
        <f t="shared" si="755"/>
        <v/>
      </c>
      <c r="AR1110" s="211" t="str">
        <f t="shared" si="756"/>
        <v>SMBHGDAU</v>
      </c>
      <c r="AS1110" s="211" t="str">
        <f t="shared" si="757"/>
        <v/>
      </c>
      <c r="AT1110" s="211" t="str">
        <f t="shared" si="758"/>
        <v>NO</v>
      </c>
      <c r="AU1110" s="211" t="str">
        <f t="shared" si="759"/>
        <v/>
      </c>
      <c r="AV1110" s="211" t="str">
        <f t="shared" si="760"/>
        <v>ADC</v>
      </c>
      <c r="AW1110" s="211" t="str">
        <f t="shared" si="761"/>
        <v>Wired</v>
      </c>
      <c r="AX1110" s="211" t="str">
        <f t="shared" si="762"/>
        <v>NO</v>
      </c>
      <c r="AY1110" s="125">
        <f t="shared" si="763"/>
        <v>2</v>
      </c>
    </row>
    <row r="1111" spans="1:51" x14ac:dyDescent="0.25">
      <c r="A1111" s="326" t="s">
        <v>5359</v>
      </c>
      <c r="B1111" s="9" t="str">
        <f t="shared" si="725"/>
        <v>SMBHWBT2</v>
      </c>
      <c r="C1111" s="211" t="str">
        <f t="shared" si="726"/>
        <v>Partial Delta Upgrade SMBQHWGD to SMBHWBT2</v>
      </c>
      <c r="D1111" s="211" t="str">
        <f t="shared" si="727"/>
        <v>Mise à niveau partielle en delta de SMBQHWGD vers SMBHWBT2</v>
      </c>
      <c r="E1111" s="211" t="str">
        <f t="shared" si="728"/>
        <v/>
      </c>
      <c r="F1111" s="211" t="str">
        <f t="shared" si="729"/>
        <v>SMB Best</v>
      </c>
      <c r="G1111" s="211" t="str">
        <f t="shared" si="730"/>
        <v>PME Meilleur</v>
      </c>
      <c r="H1111" s="211" t="str">
        <f t="shared" si="731"/>
        <v>Partial Delta Upgrade SMBQHWGD to SMBHWBT2</v>
      </c>
      <c r="I1111" s="211" t="str">
        <f t="shared" si="732"/>
        <v>Mise à niveau partielle en delta de SMBQHWGD vers SMBHWBT2</v>
      </c>
      <c r="J1111" s="211" t="str">
        <f t="shared" si="733"/>
        <v>QOLSYS_IQ2</v>
      </c>
      <c r="K1111" s="211" t="str">
        <f t="shared" si="734"/>
        <v>SMBHWBT2</v>
      </c>
      <c r="L1111" s="211" t="str">
        <f t="shared" si="735"/>
        <v>Non-Inventory</v>
      </c>
      <c r="M1111" s="211" t="str">
        <f t="shared" si="736"/>
        <v>NO</v>
      </c>
      <c r="N1111" s="211" t="str">
        <f t="shared" si="737"/>
        <v>Product Bundle</v>
      </c>
      <c r="O1111" s="211" t="str">
        <f t="shared" si="738"/>
        <v>Bundle</v>
      </c>
      <c r="P1111" s="211" t="str">
        <f t="shared" si="739"/>
        <v>RMR</v>
      </c>
      <c r="Q1111" s="349">
        <v>43930</v>
      </c>
      <c r="R1111" s="349"/>
      <c r="S1111" s="211" t="str">
        <f t="shared" si="740"/>
        <v>YES</v>
      </c>
      <c r="T1111" s="211" t="str">
        <f t="shared" si="741"/>
        <v>No</v>
      </c>
      <c r="U1111" s="211" t="str">
        <f t="shared" si="742"/>
        <v>No</v>
      </c>
      <c r="V1111" s="211" t="str">
        <f t="shared" si="743"/>
        <v>NO</v>
      </c>
      <c r="W1111" s="211" t="str">
        <f t="shared" si="744"/>
        <v>NO</v>
      </c>
      <c r="X1111" s="211">
        <v>0</v>
      </c>
      <c r="Y1111" s="211" t="s">
        <v>3277</v>
      </c>
      <c r="Z1111" s="211" t="s">
        <v>3275</v>
      </c>
      <c r="AA1111" s="211" t="s">
        <v>3319</v>
      </c>
      <c r="AB1111" s="211" t="s">
        <v>3286</v>
      </c>
      <c r="AC1111" s="211" t="s">
        <v>3286</v>
      </c>
      <c r="AD1111" s="211" t="s">
        <v>3320</v>
      </c>
      <c r="AE1111" s="211" t="str">
        <f t="shared" si="745"/>
        <v>SERVICE</v>
      </c>
      <c r="AF1111" s="211" t="str">
        <f t="shared" si="746"/>
        <v>SERVICE</v>
      </c>
      <c r="AG1111" s="211" t="str">
        <f t="shared" si="747"/>
        <v/>
      </c>
      <c r="AH1111" s="211"/>
      <c r="AI1111" s="211" t="str">
        <f t="shared" si="748"/>
        <v/>
      </c>
      <c r="AJ1111" s="211"/>
      <c r="AK1111" s="211" t="str">
        <f t="shared" si="749"/>
        <v/>
      </c>
      <c r="AL1111" s="211" t="str">
        <f t="shared" si="750"/>
        <v/>
      </c>
      <c r="AM1111" s="211" t="str">
        <f t="shared" si="751"/>
        <v/>
      </c>
      <c r="AN1111" s="211" t="str">
        <f t="shared" si="752"/>
        <v>No</v>
      </c>
      <c r="AO1111" s="211" t="str">
        <f t="shared" si="753"/>
        <v>No</v>
      </c>
      <c r="AP1111" s="211" t="str">
        <f t="shared" si="754"/>
        <v>No</v>
      </c>
      <c r="AQ1111" s="211" t="str">
        <f t="shared" si="755"/>
        <v/>
      </c>
      <c r="AR1111" s="211" t="str">
        <f t="shared" si="756"/>
        <v>SMBHWBT2</v>
      </c>
      <c r="AS1111" s="211" t="str">
        <f t="shared" si="757"/>
        <v/>
      </c>
      <c r="AT1111" s="211" t="str">
        <f t="shared" si="758"/>
        <v>NO</v>
      </c>
      <c r="AU1111" s="211" t="str">
        <f t="shared" si="759"/>
        <v/>
      </c>
      <c r="AV1111" s="211" t="str">
        <f t="shared" si="760"/>
        <v>ADC</v>
      </c>
      <c r="AW1111" s="211" t="str">
        <f t="shared" si="761"/>
        <v>Wireless</v>
      </c>
      <c r="AX1111" s="211" t="str">
        <f t="shared" si="762"/>
        <v>NO</v>
      </c>
      <c r="AY1111" s="125">
        <f t="shared" si="763"/>
        <v>2</v>
      </c>
    </row>
    <row r="1112" spans="1:51" x14ac:dyDescent="0.25">
      <c r="A1112" s="326" t="s">
        <v>5361</v>
      </c>
      <c r="B1112" s="9" t="str">
        <f t="shared" si="725"/>
        <v>SMBQHWBR</v>
      </c>
      <c r="C1112" s="211" t="str">
        <f t="shared" si="726"/>
        <v>Partial Delta Upgrade SMBQHWGD to SMBQHWBR</v>
      </c>
      <c r="D1112" s="211" t="str">
        <f t="shared" si="727"/>
        <v>Mise à niveau partielle en delta de SMBQHWGD vers SMBQHWBR</v>
      </c>
      <c r="E1112" s="211" t="str">
        <f t="shared" si="728"/>
        <v/>
      </c>
      <c r="F1112" s="211" t="str">
        <f t="shared" si="729"/>
        <v>SMB Better</v>
      </c>
      <c r="G1112" s="211" t="str">
        <f t="shared" si="730"/>
        <v>PME Mieux</v>
      </c>
      <c r="H1112" s="211" t="str">
        <f t="shared" si="731"/>
        <v>Partial Delta Upgrade SMBQHWGD to SMBQHWBR</v>
      </c>
      <c r="I1112" s="211" t="str">
        <f t="shared" si="732"/>
        <v>Mise à niveau partielle en delta de SMBQHWGD vers SMBQHWBR</v>
      </c>
      <c r="J1112" s="211" t="str">
        <f t="shared" si="733"/>
        <v>QOLSYS_IQ2</v>
      </c>
      <c r="K1112" s="211" t="str">
        <f t="shared" si="734"/>
        <v>SMBQHWBR</v>
      </c>
      <c r="L1112" s="211" t="str">
        <f t="shared" si="735"/>
        <v>Non-Inventory</v>
      </c>
      <c r="M1112" s="211" t="str">
        <f t="shared" si="736"/>
        <v>NO</v>
      </c>
      <c r="N1112" s="211" t="str">
        <f t="shared" si="737"/>
        <v>Product Bundle</v>
      </c>
      <c r="O1112" s="211" t="str">
        <f t="shared" si="738"/>
        <v>Bundle</v>
      </c>
      <c r="P1112" s="211" t="str">
        <f t="shared" si="739"/>
        <v>RMR</v>
      </c>
      <c r="Q1112" s="349">
        <v>43930</v>
      </c>
      <c r="R1112" s="211"/>
      <c r="S1112" s="211" t="str">
        <f t="shared" si="740"/>
        <v>YES</v>
      </c>
      <c r="T1112" s="211" t="str">
        <f t="shared" si="741"/>
        <v>No</v>
      </c>
      <c r="U1112" s="211" t="str">
        <f t="shared" si="742"/>
        <v>No</v>
      </c>
      <c r="V1112" s="211" t="str">
        <f t="shared" si="743"/>
        <v>NO</v>
      </c>
      <c r="W1112" s="211" t="str">
        <f t="shared" si="744"/>
        <v>NO</v>
      </c>
      <c r="X1112" s="211">
        <v>0</v>
      </c>
      <c r="Y1112" s="211" t="s">
        <v>3277</v>
      </c>
      <c r="Z1112" s="211" t="s">
        <v>3275</v>
      </c>
      <c r="AA1112" s="211" t="s">
        <v>3319</v>
      </c>
      <c r="AB1112" s="211" t="s">
        <v>3286</v>
      </c>
      <c r="AC1112" s="211" t="s">
        <v>3286</v>
      </c>
      <c r="AD1112" s="211" t="s">
        <v>3320</v>
      </c>
      <c r="AE1112" s="211" t="str">
        <f t="shared" si="745"/>
        <v>SERVICE</v>
      </c>
      <c r="AF1112" s="211" t="str">
        <f t="shared" si="746"/>
        <v>SERVICE</v>
      </c>
      <c r="AG1112" s="211" t="str">
        <f t="shared" si="747"/>
        <v/>
      </c>
      <c r="AH1112" s="211"/>
      <c r="AI1112" s="211" t="str">
        <f t="shared" si="748"/>
        <v/>
      </c>
      <c r="AJ1112" s="211"/>
      <c r="AK1112" s="211" t="str">
        <f t="shared" si="749"/>
        <v/>
      </c>
      <c r="AL1112" s="211" t="str">
        <f t="shared" si="750"/>
        <v/>
      </c>
      <c r="AM1112" s="211" t="str">
        <f t="shared" si="751"/>
        <v/>
      </c>
      <c r="AN1112" s="211" t="str">
        <f t="shared" si="752"/>
        <v>No</v>
      </c>
      <c r="AO1112" s="211" t="str">
        <f t="shared" si="753"/>
        <v>No</v>
      </c>
      <c r="AP1112" s="211" t="str">
        <f t="shared" si="754"/>
        <v>No</v>
      </c>
      <c r="AQ1112" s="211" t="str">
        <f t="shared" si="755"/>
        <v/>
      </c>
      <c r="AR1112" s="211" t="str">
        <f t="shared" si="756"/>
        <v>SMBQHWBR</v>
      </c>
      <c r="AS1112" s="211" t="str">
        <f t="shared" si="757"/>
        <v/>
      </c>
      <c r="AT1112" s="211" t="str">
        <f t="shared" si="758"/>
        <v>NO</v>
      </c>
      <c r="AU1112" s="211" t="str">
        <f t="shared" si="759"/>
        <v/>
      </c>
      <c r="AV1112" s="211" t="str">
        <f t="shared" si="760"/>
        <v>ADC</v>
      </c>
      <c r="AW1112" s="211" t="str">
        <f t="shared" si="761"/>
        <v>Wired</v>
      </c>
      <c r="AX1112" s="211" t="str">
        <f t="shared" si="762"/>
        <v>NO</v>
      </c>
      <c r="AY1112" s="125">
        <f t="shared" si="763"/>
        <v>2</v>
      </c>
    </row>
    <row r="1113" spans="1:51" x14ac:dyDescent="0.25">
      <c r="A1113" s="359" t="s">
        <v>5440</v>
      </c>
      <c r="B1113" s="9" t="str">
        <f t="shared" si="725"/>
        <v>QBTRAUTO</v>
      </c>
      <c r="C1113" s="211" t="str">
        <f t="shared" si="726"/>
        <v>Partial Delta Upgrade QGDAUTO to QBTRAUTO</v>
      </c>
      <c r="D1113" s="211" t="str">
        <f t="shared" si="727"/>
        <v>Mise à niveau partielle en delta de QGDAUTO vers QBTRAUTO</v>
      </c>
      <c r="E1113" s="211" t="str">
        <f t="shared" si="728"/>
        <v/>
      </c>
      <c r="F1113" s="211" t="str">
        <f t="shared" si="729"/>
        <v>Better</v>
      </c>
      <c r="G1113" s="211" t="str">
        <f t="shared" si="730"/>
        <v>Mieux</v>
      </c>
      <c r="H1113" s="211" t="str">
        <f t="shared" si="731"/>
        <v>Partial Delta Upgrade QGDAUTO to QBTRAUTO</v>
      </c>
      <c r="I1113" s="211" t="str">
        <f t="shared" si="732"/>
        <v>Mise à niveau partielle en delta de QGDAUTO vers QBTRAUTO</v>
      </c>
      <c r="J1113" s="211" t="str">
        <f t="shared" si="733"/>
        <v>QOLSYS_IQ2</v>
      </c>
      <c r="K1113" s="211" t="str">
        <f t="shared" si="734"/>
        <v>QBTRAUTO</v>
      </c>
      <c r="L1113" s="211" t="str">
        <f t="shared" si="735"/>
        <v>Non-Inventory</v>
      </c>
      <c r="M1113" s="211" t="str">
        <f t="shared" si="736"/>
        <v>NO</v>
      </c>
      <c r="N1113" s="211" t="str">
        <f t="shared" si="737"/>
        <v>Product Bundle</v>
      </c>
      <c r="O1113" s="211" t="str">
        <f t="shared" si="738"/>
        <v>Bundle</v>
      </c>
      <c r="P1113" s="211" t="str">
        <f t="shared" si="739"/>
        <v>RMR</v>
      </c>
      <c r="Q1113" s="349">
        <v>43930</v>
      </c>
      <c r="R1113" s="211"/>
      <c r="S1113" s="211" t="str">
        <f t="shared" si="740"/>
        <v>YES</v>
      </c>
      <c r="T1113" s="211" t="str">
        <f t="shared" si="741"/>
        <v>No</v>
      </c>
      <c r="U1113" s="211" t="str">
        <f t="shared" si="742"/>
        <v>No</v>
      </c>
      <c r="V1113" s="211" t="str">
        <f t="shared" si="743"/>
        <v>NO</v>
      </c>
      <c r="W1113" s="211" t="str">
        <f t="shared" si="744"/>
        <v>NO</v>
      </c>
      <c r="X1113" s="211">
        <v>0</v>
      </c>
      <c r="Y1113" s="211" t="s">
        <v>3277</v>
      </c>
      <c r="Z1113" s="211" t="s">
        <v>3275</v>
      </c>
      <c r="AA1113" s="211" t="s">
        <v>3319</v>
      </c>
      <c r="AB1113" s="211" t="s">
        <v>3286</v>
      </c>
      <c r="AC1113" s="211" t="s">
        <v>3286</v>
      </c>
      <c r="AD1113" s="211" t="s">
        <v>3320</v>
      </c>
      <c r="AE1113" s="211" t="str">
        <f t="shared" si="745"/>
        <v>SERVICE</v>
      </c>
      <c r="AF1113" s="211" t="str">
        <f t="shared" si="746"/>
        <v>SERVICE</v>
      </c>
      <c r="AG1113" s="211" t="str">
        <f t="shared" si="747"/>
        <v/>
      </c>
      <c r="AH1113" s="211"/>
      <c r="AI1113" s="211" t="str">
        <f t="shared" si="748"/>
        <v/>
      </c>
      <c r="AJ1113" s="211"/>
      <c r="AK1113" s="211" t="str">
        <f t="shared" si="749"/>
        <v/>
      </c>
      <c r="AL1113" s="211" t="str">
        <f t="shared" si="750"/>
        <v/>
      </c>
      <c r="AM1113" s="211" t="str">
        <f t="shared" si="751"/>
        <v/>
      </c>
      <c r="AN1113" s="211" t="str">
        <f t="shared" si="752"/>
        <v>No</v>
      </c>
      <c r="AO1113" s="211" t="str">
        <f t="shared" si="753"/>
        <v>No</v>
      </c>
      <c r="AP1113" s="211" t="str">
        <f t="shared" si="754"/>
        <v>No</v>
      </c>
      <c r="AQ1113" s="211" t="str">
        <f t="shared" si="755"/>
        <v/>
      </c>
      <c r="AR1113" s="211" t="str">
        <f t="shared" si="756"/>
        <v>QBTRAUTO</v>
      </c>
      <c r="AS1113" s="211" t="str">
        <f t="shared" si="757"/>
        <v/>
      </c>
      <c r="AT1113" s="211" t="str">
        <f t="shared" si="758"/>
        <v>NO</v>
      </c>
      <c r="AU1113" s="211" t="str">
        <f t="shared" si="759"/>
        <v/>
      </c>
      <c r="AV1113" s="211" t="str">
        <f t="shared" si="760"/>
        <v>ADC</v>
      </c>
      <c r="AW1113" s="211" t="str">
        <f t="shared" si="761"/>
        <v>Wireless</v>
      </c>
      <c r="AX1113" s="211" t="str">
        <f t="shared" si="762"/>
        <v>NO</v>
      </c>
      <c r="AY1113" s="125" t="str">
        <f t="shared" si="763"/>
        <v>5</v>
      </c>
    </row>
    <row r="1114" spans="1:51" x14ac:dyDescent="0.25">
      <c r="A1114" s="359" t="s">
        <v>5441</v>
      </c>
      <c r="B1114" s="9" t="str">
        <f t="shared" si="725"/>
        <v>QBEST2</v>
      </c>
      <c r="C1114" s="211" t="str">
        <f t="shared" si="726"/>
        <v>Partial Delta Upgrade QGDAUTO to QBEST2</v>
      </c>
      <c r="D1114" s="211" t="str">
        <f t="shared" si="727"/>
        <v>Mise à niveau partielle en delta de QGDAUTO vers QBEST2</v>
      </c>
      <c r="E1114" s="211" t="str">
        <f t="shared" si="728"/>
        <v/>
      </c>
      <c r="F1114" s="211" t="str">
        <f t="shared" si="729"/>
        <v>Best</v>
      </c>
      <c r="G1114" s="211" t="str">
        <f t="shared" si="730"/>
        <v>Meilleur</v>
      </c>
      <c r="H1114" s="211" t="str">
        <f t="shared" si="731"/>
        <v>Partial Delta Upgrade QGDAUTO to QBEST2</v>
      </c>
      <c r="I1114" s="211" t="str">
        <f t="shared" si="732"/>
        <v>Mise à niveau partielle en delta de QGDAUTO vers QBEST2</v>
      </c>
      <c r="J1114" s="211" t="str">
        <f t="shared" si="733"/>
        <v>QOLSYS_IQ2</v>
      </c>
      <c r="K1114" s="211" t="str">
        <f t="shared" si="734"/>
        <v>QBEST2</v>
      </c>
      <c r="L1114" s="211" t="str">
        <f t="shared" si="735"/>
        <v>Non-Inventory</v>
      </c>
      <c r="M1114" s="211" t="str">
        <f t="shared" si="736"/>
        <v>NO</v>
      </c>
      <c r="N1114" s="211" t="str">
        <f t="shared" si="737"/>
        <v>Product Bundle</v>
      </c>
      <c r="O1114" s="211" t="str">
        <f t="shared" si="738"/>
        <v>Bundle</v>
      </c>
      <c r="P1114" s="211" t="str">
        <f t="shared" si="739"/>
        <v>RMR</v>
      </c>
      <c r="Q1114" s="349">
        <v>43930</v>
      </c>
      <c r="R1114" s="349"/>
      <c r="S1114" s="211" t="str">
        <f t="shared" si="740"/>
        <v>YES</v>
      </c>
      <c r="T1114" s="211" t="str">
        <f t="shared" si="741"/>
        <v>No</v>
      </c>
      <c r="U1114" s="211" t="str">
        <f t="shared" si="742"/>
        <v>No</v>
      </c>
      <c r="V1114" s="211" t="str">
        <f t="shared" si="743"/>
        <v>NO</v>
      </c>
      <c r="W1114" s="211" t="str">
        <f t="shared" si="744"/>
        <v>NO</v>
      </c>
      <c r="X1114" s="211">
        <v>0</v>
      </c>
      <c r="Y1114" s="211" t="s">
        <v>3277</v>
      </c>
      <c r="Z1114" s="211" t="s">
        <v>3275</v>
      </c>
      <c r="AA1114" s="211" t="s">
        <v>3319</v>
      </c>
      <c r="AB1114" s="211" t="s">
        <v>3286</v>
      </c>
      <c r="AC1114" s="211" t="s">
        <v>3286</v>
      </c>
      <c r="AD1114" s="211" t="s">
        <v>3320</v>
      </c>
      <c r="AE1114" s="211" t="str">
        <f t="shared" si="745"/>
        <v>SERVICE</v>
      </c>
      <c r="AF1114" s="211" t="str">
        <f t="shared" si="746"/>
        <v>SERVICE</v>
      </c>
      <c r="AG1114" s="211" t="str">
        <f t="shared" si="747"/>
        <v/>
      </c>
      <c r="AH1114" s="211"/>
      <c r="AI1114" s="211" t="str">
        <f t="shared" si="748"/>
        <v/>
      </c>
      <c r="AJ1114" s="211"/>
      <c r="AK1114" s="211" t="str">
        <f t="shared" si="749"/>
        <v/>
      </c>
      <c r="AL1114" s="211" t="str">
        <f t="shared" si="750"/>
        <v/>
      </c>
      <c r="AM1114" s="211" t="str">
        <f t="shared" si="751"/>
        <v/>
      </c>
      <c r="AN1114" s="211" t="str">
        <f t="shared" si="752"/>
        <v>No</v>
      </c>
      <c r="AO1114" s="211" t="str">
        <f t="shared" si="753"/>
        <v>No</v>
      </c>
      <c r="AP1114" s="211" t="str">
        <f t="shared" si="754"/>
        <v>No</v>
      </c>
      <c r="AQ1114" s="211" t="str">
        <f t="shared" si="755"/>
        <v/>
      </c>
      <c r="AR1114" s="211" t="str">
        <f t="shared" si="756"/>
        <v>QBEST2</v>
      </c>
      <c r="AS1114" s="211" t="str">
        <f t="shared" si="757"/>
        <v/>
      </c>
      <c r="AT1114" s="211" t="str">
        <f t="shared" si="758"/>
        <v>NO</v>
      </c>
      <c r="AU1114" s="211" t="str">
        <f t="shared" si="759"/>
        <v/>
      </c>
      <c r="AV1114" s="211" t="str">
        <f t="shared" si="760"/>
        <v>ADC</v>
      </c>
      <c r="AW1114" s="211" t="str">
        <f t="shared" si="761"/>
        <v>Wireless</v>
      </c>
      <c r="AX1114" s="211" t="str">
        <f t="shared" si="762"/>
        <v>NO</v>
      </c>
      <c r="AY1114" s="125">
        <f t="shared" si="763"/>
        <v>6</v>
      </c>
    </row>
    <row r="1115" spans="1:51" x14ac:dyDescent="0.25">
      <c r="A1115" s="359" t="s">
        <v>5442</v>
      </c>
      <c r="B1115" s="9" t="str">
        <f t="shared" si="725"/>
        <v>QBEST2</v>
      </c>
      <c r="C1115" s="211" t="str">
        <f t="shared" si="726"/>
        <v>Partial Delta Upgrade QBTRAUTO to QBEST2</v>
      </c>
      <c r="D1115" s="211" t="str">
        <f t="shared" si="727"/>
        <v>Mise à niveau partielle en delta de QBTRAUTO vers QBEST2</v>
      </c>
      <c r="E1115" s="211" t="str">
        <f t="shared" si="728"/>
        <v/>
      </c>
      <c r="F1115" s="211" t="str">
        <f t="shared" si="729"/>
        <v>Best</v>
      </c>
      <c r="G1115" s="211" t="str">
        <f t="shared" si="730"/>
        <v>Meilleur</v>
      </c>
      <c r="H1115" s="211" t="str">
        <f t="shared" si="731"/>
        <v>Partial Delta Upgrade QBTRAUTO to QBEST2</v>
      </c>
      <c r="I1115" s="211" t="str">
        <f t="shared" si="732"/>
        <v>Mise à niveau partielle en delta de QBTRAUTO vers QBEST2</v>
      </c>
      <c r="J1115" s="211" t="str">
        <f t="shared" si="733"/>
        <v>QOLSYS_IQ2</v>
      </c>
      <c r="K1115" s="211" t="str">
        <f t="shared" si="734"/>
        <v>QBEST2</v>
      </c>
      <c r="L1115" s="211" t="str">
        <f t="shared" si="735"/>
        <v>Non-Inventory</v>
      </c>
      <c r="M1115" s="211" t="str">
        <f t="shared" si="736"/>
        <v>NO</v>
      </c>
      <c r="N1115" s="211" t="str">
        <f t="shared" si="737"/>
        <v>Product Bundle</v>
      </c>
      <c r="O1115" s="211" t="str">
        <f t="shared" si="738"/>
        <v>Bundle</v>
      </c>
      <c r="P1115" s="211" t="str">
        <f t="shared" si="739"/>
        <v>RMR</v>
      </c>
      <c r="Q1115" s="349">
        <v>43930</v>
      </c>
      <c r="R1115" s="211"/>
      <c r="S1115" s="211" t="str">
        <f t="shared" si="740"/>
        <v>YES</v>
      </c>
      <c r="T1115" s="211" t="str">
        <f t="shared" si="741"/>
        <v>No</v>
      </c>
      <c r="U1115" s="211" t="str">
        <f t="shared" si="742"/>
        <v>No</v>
      </c>
      <c r="V1115" s="211" t="str">
        <f t="shared" si="743"/>
        <v>NO</v>
      </c>
      <c r="W1115" s="211" t="str">
        <f t="shared" si="744"/>
        <v>NO</v>
      </c>
      <c r="X1115" s="211">
        <v>0</v>
      </c>
      <c r="Y1115" s="211" t="s">
        <v>3277</v>
      </c>
      <c r="Z1115" s="211" t="s">
        <v>3275</v>
      </c>
      <c r="AA1115" s="211" t="s">
        <v>3319</v>
      </c>
      <c r="AB1115" s="211" t="s">
        <v>3286</v>
      </c>
      <c r="AC1115" s="211" t="s">
        <v>3286</v>
      </c>
      <c r="AD1115" s="211" t="s">
        <v>3320</v>
      </c>
      <c r="AE1115" s="211" t="str">
        <f t="shared" si="745"/>
        <v>SERVICE</v>
      </c>
      <c r="AF1115" s="211" t="str">
        <f t="shared" si="746"/>
        <v>SERVICE</v>
      </c>
      <c r="AG1115" s="211" t="str">
        <f t="shared" si="747"/>
        <v/>
      </c>
      <c r="AH1115" s="211"/>
      <c r="AI1115" s="211" t="str">
        <f t="shared" si="748"/>
        <v/>
      </c>
      <c r="AJ1115" s="211"/>
      <c r="AK1115" s="211" t="str">
        <f t="shared" si="749"/>
        <v/>
      </c>
      <c r="AL1115" s="211" t="str">
        <f t="shared" si="750"/>
        <v/>
      </c>
      <c r="AM1115" s="211" t="str">
        <f t="shared" si="751"/>
        <v/>
      </c>
      <c r="AN1115" s="211" t="str">
        <f t="shared" si="752"/>
        <v>No</v>
      </c>
      <c r="AO1115" s="211" t="str">
        <f t="shared" si="753"/>
        <v>No</v>
      </c>
      <c r="AP1115" s="211" t="str">
        <f t="shared" si="754"/>
        <v>No</v>
      </c>
      <c r="AQ1115" s="211" t="str">
        <f t="shared" si="755"/>
        <v/>
      </c>
      <c r="AR1115" s="211" t="str">
        <f t="shared" si="756"/>
        <v>QBEST2</v>
      </c>
      <c r="AS1115" s="211" t="str">
        <f t="shared" si="757"/>
        <v/>
      </c>
      <c r="AT1115" s="211" t="str">
        <f t="shared" si="758"/>
        <v>NO</v>
      </c>
      <c r="AU1115" s="211" t="str">
        <f t="shared" si="759"/>
        <v/>
      </c>
      <c r="AV1115" s="211" t="str">
        <f t="shared" si="760"/>
        <v>ADC</v>
      </c>
      <c r="AW1115" s="211" t="str">
        <f t="shared" si="761"/>
        <v>Wireless</v>
      </c>
      <c r="AX1115" s="211" t="str">
        <f t="shared" si="762"/>
        <v>NO</v>
      </c>
      <c r="AY1115" s="125">
        <f t="shared" si="763"/>
        <v>6</v>
      </c>
    </row>
    <row r="1116" spans="1:51" x14ac:dyDescent="0.25">
      <c r="A1116" s="359" t="s">
        <v>5443</v>
      </c>
      <c r="B1116" s="9" t="str">
        <f t="shared" si="725"/>
        <v>SMBQBT2</v>
      </c>
      <c r="C1116" s="211" t="str">
        <f t="shared" si="726"/>
        <v>Partial Delta Upgrade SMBGDAU to SMBQBT2</v>
      </c>
      <c r="D1116" s="211" t="str">
        <f t="shared" si="727"/>
        <v>Mise à niveau partielle en delta de SMBGDAU vers SMBQBT2</v>
      </c>
      <c r="E1116" s="211" t="str">
        <f t="shared" si="728"/>
        <v/>
      </c>
      <c r="F1116" s="211" t="str">
        <f t="shared" si="729"/>
        <v>SMB Best</v>
      </c>
      <c r="G1116" s="211" t="str">
        <f t="shared" si="730"/>
        <v>PME Meilleur</v>
      </c>
      <c r="H1116" s="211" t="str">
        <f t="shared" si="731"/>
        <v>Partial Delta Upgrade SMBGDAU to SMBQBT2</v>
      </c>
      <c r="I1116" s="211" t="str">
        <f t="shared" si="732"/>
        <v>Mise à niveau partielle en delta de SMBGDAU vers SMBQBT2</v>
      </c>
      <c r="J1116" s="211" t="str">
        <f t="shared" si="733"/>
        <v>QOLSYS_IQ2</v>
      </c>
      <c r="K1116" s="211" t="str">
        <f t="shared" si="734"/>
        <v>SMBQBT2</v>
      </c>
      <c r="L1116" s="211" t="str">
        <f t="shared" si="735"/>
        <v>Non-Inventory</v>
      </c>
      <c r="M1116" s="211" t="str">
        <f t="shared" si="736"/>
        <v>NO</v>
      </c>
      <c r="N1116" s="211" t="str">
        <f t="shared" si="737"/>
        <v>Product Bundle</v>
      </c>
      <c r="O1116" s="211" t="str">
        <f t="shared" si="738"/>
        <v>Bundle</v>
      </c>
      <c r="P1116" s="211" t="str">
        <f t="shared" si="739"/>
        <v>RMR</v>
      </c>
      <c r="Q1116" s="349">
        <v>43930</v>
      </c>
      <c r="R1116" s="211"/>
      <c r="S1116" s="211" t="str">
        <f t="shared" si="740"/>
        <v>YES</v>
      </c>
      <c r="T1116" s="211" t="str">
        <f t="shared" si="741"/>
        <v>No</v>
      </c>
      <c r="U1116" s="211" t="str">
        <f t="shared" si="742"/>
        <v>No</v>
      </c>
      <c r="V1116" s="211" t="str">
        <f t="shared" si="743"/>
        <v>NO</v>
      </c>
      <c r="W1116" s="211" t="str">
        <f t="shared" si="744"/>
        <v>NO</v>
      </c>
      <c r="X1116" s="211">
        <v>0</v>
      </c>
      <c r="Y1116" s="211" t="s">
        <v>3277</v>
      </c>
      <c r="Z1116" s="211" t="s">
        <v>3275</v>
      </c>
      <c r="AA1116" s="211" t="s">
        <v>3319</v>
      </c>
      <c r="AB1116" s="211" t="s">
        <v>3286</v>
      </c>
      <c r="AC1116" s="211" t="s">
        <v>3286</v>
      </c>
      <c r="AD1116" s="211" t="s">
        <v>3320</v>
      </c>
      <c r="AE1116" s="211" t="str">
        <f t="shared" si="745"/>
        <v>SERVICE</v>
      </c>
      <c r="AF1116" s="211" t="str">
        <f t="shared" si="746"/>
        <v>SERVICE</v>
      </c>
      <c r="AG1116" s="211" t="str">
        <f t="shared" si="747"/>
        <v/>
      </c>
      <c r="AH1116" s="211"/>
      <c r="AI1116" s="211" t="str">
        <f t="shared" si="748"/>
        <v/>
      </c>
      <c r="AJ1116" s="211"/>
      <c r="AK1116" s="211" t="str">
        <f t="shared" si="749"/>
        <v/>
      </c>
      <c r="AL1116" s="211" t="str">
        <f t="shared" si="750"/>
        <v/>
      </c>
      <c r="AM1116" s="211" t="str">
        <f t="shared" si="751"/>
        <v/>
      </c>
      <c r="AN1116" s="211" t="str">
        <f t="shared" si="752"/>
        <v>No</v>
      </c>
      <c r="AO1116" s="211" t="str">
        <f t="shared" si="753"/>
        <v>No</v>
      </c>
      <c r="AP1116" s="211" t="str">
        <f t="shared" si="754"/>
        <v>No</v>
      </c>
      <c r="AQ1116" s="211" t="str">
        <f t="shared" si="755"/>
        <v/>
      </c>
      <c r="AR1116" s="211" t="str">
        <f t="shared" si="756"/>
        <v>SMBQBT2</v>
      </c>
      <c r="AS1116" s="211" t="str">
        <f t="shared" si="757"/>
        <v/>
      </c>
      <c r="AT1116" s="211" t="str">
        <f t="shared" si="758"/>
        <v>NO</v>
      </c>
      <c r="AU1116" s="211" t="str">
        <f t="shared" si="759"/>
        <v/>
      </c>
      <c r="AV1116" s="211" t="str">
        <f t="shared" si="760"/>
        <v>ADC</v>
      </c>
      <c r="AW1116" s="211" t="str">
        <f t="shared" si="761"/>
        <v>Wireless</v>
      </c>
      <c r="AX1116" s="211" t="str">
        <f t="shared" si="762"/>
        <v>NO</v>
      </c>
      <c r="AY1116" s="125">
        <f t="shared" si="763"/>
        <v>6</v>
      </c>
    </row>
    <row r="1117" spans="1:51" x14ac:dyDescent="0.25">
      <c r="A1117" s="15" t="s">
        <v>5448</v>
      </c>
      <c r="C1117" s="211" t="str">
        <f t="shared" ref="C1117:C1175" si="764">VLOOKUP($A1117,masterdata,3,0)</f>
        <v>SimonXT Starter Package - Wireless Takeover</v>
      </c>
      <c r="D1117" s="211" t="str">
        <f t="shared" ref="D1117:D1175" si="765">VLOOKUP($A1117,masterdata,4,0)</f>
        <v>Module de prise en charge sans fil - Départ</v>
      </c>
      <c r="E1117" s="211" t="str">
        <f t="shared" ref="E1117:E1175" si="766">IF(VLOOKUP($A1117,masterdata,27,0)=0,"",VLOOKUP($A1117,masterdata,27,0))</f>
        <v/>
      </c>
      <c r="F1117" s="211" t="str">
        <f t="shared" ref="F1117:F1175" si="767">VLOOKUP($A1117,masterdata,12,0)</f>
        <v>Starter</v>
      </c>
      <c r="G1117" s="211" t="str">
        <f t="shared" ref="G1117:G1175" si="768">VLOOKUP($A1117,masterdata,13,0)</f>
        <v>Départ</v>
      </c>
      <c r="H1117" s="211" t="str">
        <f t="shared" ref="H1117:H1175" si="769">VLOOKUP($A1117,masterdata,3,0)</f>
        <v>SimonXT Starter Package - Wireless Takeover</v>
      </c>
      <c r="I1117" s="211" t="str">
        <f t="shared" ref="I1117:I1148" si="770">VLOOKUP($A1117,masterdata,4,0)</f>
        <v>Module de prise en charge sans fil - Départ</v>
      </c>
      <c r="J1117" s="211" t="str">
        <f t="shared" ref="J1117:J1175" si="771">IF(VLOOKUP($A1117,masterdata,28,0)=0,"",VLOOKUP($A1117,masterdata,28,0))</f>
        <v>SIMON XT</v>
      </c>
      <c r="K1117" s="211" t="str">
        <f t="shared" ref="K1117:K1175" si="772">IF(VLOOKUP($A1117,masterdata,26,0)="","",VLOOKUP($A1117,masterdata,26,0))</f>
        <v>WLSTART</v>
      </c>
      <c r="L1117" s="211" t="str">
        <f t="shared" ref="L1117:L1175" si="773">VLOOKUP($A1117,masterdata,29,0)</f>
        <v>Non-Inventory</v>
      </c>
      <c r="M1117" s="211" t="str">
        <f t="shared" ref="M1117:M1175" si="774">VLOOKUP($A1117,masterdata,54,0)</f>
        <v>NO</v>
      </c>
      <c r="N1117" s="211" t="str">
        <f t="shared" ref="N1117:N1175" si="775">VLOOKUP($A1117,masterdata,30,0)</f>
        <v>Product</v>
      </c>
      <c r="O1117" s="211" t="str">
        <f t="shared" ref="O1117:O1175" si="776">VLOOKUP($A1117,masterdata,31,0)</f>
        <v>Misc</v>
      </c>
      <c r="P1117" s="211" t="str">
        <f t="shared" ref="P1117:P1175" si="777">VLOOKUP($A1117,masterdata,16,0)</f>
        <v>RMR</v>
      </c>
      <c r="Q1117" s="349">
        <v>43930</v>
      </c>
      <c r="R1117" s="349"/>
      <c r="S1117" s="211" t="str">
        <f t="shared" ref="S1117:S1175" si="778">VLOOKUP($A1117,masterdata,21,0)</f>
        <v>YES</v>
      </c>
      <c r="T1117" s="211" t="str">
        <f t="shared" ref="T1117:T1175" si="779">VLOOKUP($A1117,masterdata,32,0)</f>
        <v>No</v>
      </c>
      <c r="U1117" s="211" t="str">
        <f t="shared" ref="U1117:U1175" si="780">VLOOKUP($A1117,masterdata,33,0)</f>
        <v>No</v>
      </c>
      <c r="V1117" s="211" t="str">
        <f t="shared" ref="V1117:V1175" si="781">VLOOKUP($A1117,masterdata,25,0)</f>
        <v>NO</v>
      </c>
      <c r="W1117" s="211" t="str">
        <f t="shared" ref="W1117:W1175" si="782">VLOOKUP($A1117,masterdata,20,0)</f>
        <v>NO</v>
      </c>
      <c r="X1117" s="211">
        <v>0</v>
      </c>
      <c r="Y1117" s="211" t="s">
        <v>3277</v>
      </c>
      <c r="Z1117" s="211" t="s">
        <v>3275</v>
      </c>
      <c r="AA1117" s="211" t="s">
        <v>3319</v>
      </c>
      <c r="AB1117" s="211" t="s">
        <v>3286</v>
      </c>
      <c r="AC1117" s="211" t="s">
        <v>3286</v>
      </c>
      <c r="AD1117" s="211" t="s">
        <v>3320</v>
      </c>
      <c r="AE1117" s="211" t="str">
        <f t="shared" ref="AE1117:AE1175" si="783">IF(VLOOKUP($A1117,masterdata,18,0)="","",VLOOKUP($A1117,masterdata,18,0))</f>
        <v>SERVICE</v>
      </c>
      <c r="AF1117" s="211" t="str">
        <f t="shared" ref="AF1117:AF1175" si="784">IF(VLOOKUP($A1117,masterdata,19,0)="","",VLOOKUP($A1117,masterdata,19,0))</f>
        <v>SERVICE</v>
      </c>
      <c r="AG1117" s="211" t="str">
        <f t="shared" ref="AG1117:AG1175" si="785">IF(VLOOKUP($A1117,masterdata,36,0)="","",VLOOKUP($A1117,masterdata,36,0))</f>
        <v/>
      </c>
      <c r="AH1117" s="211" t="str">
        <f t="shared" ref="AH1117" si="786">IF(VLOOKUP(A1117,masterdata,37,0)="","",VLOOKUP(A1117,masterdata,37,0))</f>
        <v/>
      </c>
      <c r="AI1117" s="211" t="str">
        <f t="shared" ref="AI1117:AI1175" si="787">IF(VLOOKUP($A1117,masterdata,38,0)="","",VLOOKUP($A1117,masterdata,38,0))</f>
        <v/>
      </c>
      <c r="AJ1117" s="211" t="str">
        <f t="shared" ref="AJ1117:AJ1175" si="788">IF(VLOOKUP($A1117,masterdata,39,0)="","",VLOOKUP($A1117,masterdata,39,0))</f>
        <v/>
      </c>
      <c r="AK1117" s="211" t="str">
        <f t="shared" ref="AK1117:AK1175" si="789">IF(VLOOKUP($A1117,masterdata,40,0)="","",VLOOKUP($A1117,masterdata,40,0))</f>
        <v/>
      </c>
      <c r="AL1117" s="211" t="str">
        <f t="shared" ref="AL1117:AL1175" si="790">IF(VLOOKUP($A1117,masterdata,41,0)="","",VLOOKUP($A1117,masterdata,41,0))</f>
        <v/>
      </c>
      <c r="AM1117" s="211">
        <f t="shared" ref="AM1117:AM1175" si="791">IF(VLOOKUP($A1117,masterdata,43,0)="","",VLOOKUP($A1117,masterdata,43,0))</f>
        <v>0</v>
      </c>
      <c r="AN1117" s="211" t="str">
        <f t="shared" ref="AN1117:AN1175" si="792">VLOOKUP($A1117,masterdata,44,0)</f>
        <v>No</v>
      </c>
      <c r="AO1117" s="211" t="str">
        <f t="shared" ref="AO1117:AO1175" si="793">VLOOKUP($A1117,masterdata,45,0)</f>
        <v>No</v>
      </c>
      <c r="AP1117" s="211" t="str">
        <f t="shared" ref="AP1117:AP1175" si="794">VLOOKUP($A1117,masterdata,46,0)</f>
        <v>No</v>
      </c>
      <c r="AQ1117" s="211" t="str">
        <f t="shared" ref="AQ1117:AQ1175" si="795">IF(VLOOKUP($A1117,masterdata,47,0)="","",VLOOKUP($A1117,masterdata,47,0))</f>
        <v/>
      </c>
      <c r="AR1117" s="211" t="str">
        <f t="shared" ref="AR1117:AR1175" si="796">IF(VLOOKUP($A1117,masterdata,48,0)="","",VLOOKUP($A1117,masterdata,48,0))</f>
        <v>WLSTART</v>
      </c>
      <c r="AS1117" s="211" t="str">
        <f t="shared" ref="AS1117:AS1175" si="797">IF(VLOOKUP($A1117,masterdata,49,0)="","",VLOOKUP($A1117,masterdata,49,0))</f>
        <v/>
      </c>
      <c r="AT1117" s="211" t="str">
        <f t="shared" ref="AT1117:AT1175" si="798">IF(VLOOKUP($A1117,masterdata,50,0)="","",VLOOKUP($A1117,masterdata,50,0))</f>
        <v/>
      </c>
      <c r="AU1117" s="211" t="str">
        <f t="shared" ref="AU1117:AU1175" si="799">IF(VLOOKUP($A1117,masterdata,51,0)="","",VLOOKUP($A1117,masterdata,51,0))</f>
        <v/>
      </c>
      <c r="AV1117" s="211" t="str">
        <f t="shared" ref="AV1117:AV1175" si="800">IF(VLOOKUP($A1117,masterdata,52,0)="","",VLOOKUP($A1117,masterdata,52,0))</f>
        <v>ADC</v>
      </c>
      <c r="AW1117" s="211" t="str">
        <f t="shared" ref="AW1117:AW1175" si="801">IF(VLOOKUP($A1117,masterdata,53,0)="","",VLOOKUP($A1117,masterdata,53,0))</f>
        <v>Wireless</v>
      </c>
      <c r="AX1117" s="211" t="str">
        <f t="shared" ref="AX1117:AX1176" si="802">IF(VLOOKUP($A1117,masterdata,24,0)="","",VLOOKUP($A1117,masterdata,24,0))</f>
        <v>NO</v>
      </c>
      <c r="AY1117" s="125" t="str">
        <f t="shared" ref="AY1117:AY1176" si="803">IF(VLOOKUP($A1117,masterdata,42,0)="","",VLOOKUP($A1117,masterdata,42,0))</f>
        <v>0</v>
      </c>
    </row>
    <row r="1118" spans="1:51" x14ac:dyDescent="0.25">
      <c r="A1118" s="15" t="s">
        <v>5449</v>
      </c>
      <c r="C1118" s="211" t="str">
        <f t="shared" si="764"/>
        <v>Video and Automation</v>
      </c>
      <c r="D1118" s="211" t="str">
        <f t="shared" si="765"/>
        <v>Vidéo et domotique</v>
      </c>
      <c r="E1118" s="211" t="str">
        <f t="shared" si="766"/>
        <v/>
      </c>
      <c r="F1118" s="211" t="str">
        <f t="shared" si="767"/>
        <v>Video and Automation</v>
      </c>
      <c r="G1118" s="211" t="str">
        <f t="shared" si="768"/>
        <v>Vidéo et domotique</v>
      </c>
      <c r="H1118" s="211" t="str">
        <f t="shared" si="769"/>
        <v>Video and Automation</v>
      </c>
      <c r="I1118" s="211" t="str">
        <f t="shared" si="770"/>
        <v>Vidéo et domotique</v>
      </c>
      <c r="J1118" s="211" t="str">
        <f t="shared" si="771"/>
        <v>ADC-SG130Z</v>
      </c>
      <c r="K1118" s="211" t="str">
        <f t="shared" si="772"/>
        <v>VIDAUTO</v>
      </c>
      <c r="L1118" s="211" t="str">
        <f t="shared" si="773"/>
        <v>Non-Inventory</v>
      </c>
      <c r="M1118" s="211" t="str">
        <f t="shared" si="774"/>
        <v>NO</v>
      </c>
      <c r="N1118" s="211" t="str">
        <f t="shared" si="775"/>
        <v>Product</v>
      </c>
      <c r="O1118" s="211" t="str">
        <f t="shared" si="776"/>
        <v>Misc</v>
      </c>
      <c r="P1118" s="211" t="str">
        <f t="shared" si="777"/>
        <v>RMR</v>
      </c>
      <c r="Q1118" s="349">
        <v>43930</v>
      </c>
      <c r="R1118" s="349"/>
      <c r="S1118" s="211" t="str">
        <f t="shared" si="778"/>
        <v>YES</v>
      </c>
      <c r="T1118" s="211" t="str">
        <f t="shared" si="779"/>
        <v>No</v>
      </c>
      <c r="U1118" s="211" t="str">
        <f t="shared" si="780"/>
        <v>No</v>
      </c>
      <c r="V1118" s="211" t="str">
        <f t="shared" si="781"/>
        <v>NO</v>
      </c>
      <c r="W1118" s="211" t="str">
        <f t="shared" si="782"/>
        <v>NO</v>
      </c>
      <c r="X1118" s="211">
        <v>0</v>
      </c>
      <c r="Y1118" s="211" t="s">
        <v>3277</v>
      </c>
      <c r="Z1118" s="211" t="s">
        <v>3275</v>
      </c>
      <c r="AA1118" s="211" t="s">
        <v>3319</v>
      </c>
      <c r="AB1118" s="211" t="s">
        <v>3286</v>
      </c>
      <c r="AC1118" s="211" t="s">
        <v>3286</v>
      </c>
      <c r="AD1118" s="211" t="s">
        <v>3320</v>
      </c>
      <c r="AE1118" s="211" t="str">
        <f t="shared" si="783"/>
        <v>SERVICE</v>
      </c>
      <c r="AF1118" s="211" t="str">
        <f t="shared" si="784"/>
        <v>SERVICE</v>
      </c>
      <c r="AG1118" s="211" t="str">
        <f t="shared" si="785"/>
        <v/>
      </c>
      <c r="AH1118" s="211" t="str">
        <f t="shared" ref="AH1118:AH1181" si="804">IF(VLOOKUP(A1118,masterdata,37,0)="","",VLOOKUP(A1118,masterdata,37,0))</f>
        <v/>
      </c>
      <c r="AI1118" s="211" t="str">
        <f t="shared" si="787"/>
        <v/>
      </c>
      <c r="AJ1118" s="211" t="str">
        <f t="shared" si="788"/>
        <v/>
      </c>
      <c r="AK1118" s="211" t="str">
        <f t="shared" si="789"/>
        <v/>
      </c>
      <c r="AL1118" s="211" t="str">
        <f t="shared" si="790"/>
        <v/>
      </c>
      <c r="AM1118" s="211">
        <f t="shared" si="791"/>
        <v>0</v>
      </c>
      <c r="AN1118" s="211" t="str">
        <f t="shared" si="792"/>
        <v>No</v>
      </c>
      <c r="AO1118" s="211" t="str">
        <f t="shared" si="793"/>
        <v>No</v>
      </c>
      <c r="AP1118" s="211" t="str">
        <f t="shared" si="794"/>
        <v>No</v>
      </c>
      <c r="AQ1118" s="211" t="str">
        <f t="shared" si="795"/>
        <v/>
      </c>
      <c r="AR1118" s="211" t="str">
        <f t="shared" si="796"/>
        <v>VIDAUTO</v>
      </c>
      <c r="AS1118" s="211" t="str">
        <f t="shared" si="797"/>
        <v/>
      </c>
      <c r="AT1118" s="211" t="str">
        <f t="shared" si="798"/>
        <v/>
      </c>
      <c r="AU1118" s="211" t="str">
        <f t="shared" si="799"/>
        <v/>
      </c>
      <c r="AV1118" s="211" t="str">
        <f t="shared" si="800"/>
        <v>ADC</v>
      </c>
      <c r="AW1118" s="211" t="str">
        <f t="shared" si="801"/>
        <v>Wireless</v>
      </c>
      <c r="AX1118" s="211" t="str">
        <f t="shared" si="802"/>
        <v>NO</v>
      </c>
      <c r="AY1118" s="125" t="str">
        <f t="shared" si="803"/>
        <v>0</v>
      </c>
    </row>
    <row r="1119" spans="1:51" x14ac:dyDescent="0.25">
      <c r="A1119" s="15" t="s">
        <v>5450</v>
      </c>
      <c r="C1119" s="211" t="str">
        <f t="shared" si="764"/>
        <v>SimonXT Starter Package</v>
      </c>
      <c r="D1119" s="211" t="str">
        <f t="shared" si="765"/>
        <v>Forfait de base - Départ</v>
      </c>
      <c r="E1119" s="211" t="str">
        <f t="shared" si="766"/>
        <v/>
      </c>
      <c r="F1119" s="211" t="str">
        <f t="shared" si="767"/>
        <v>Starter</v>
      </c>
      <c r="G1119" s="211" t="str">
        <f t="shared" si="768"/>
        <v>Départ</v>
      </c>
      <c r="H1119" s="211" t="str">
        <f t="shared" si="769"/>
        <v>SimonXT Starter Package</v>
      </c>
      <c r="I1119" s="211" t="str">
        <f t="shared" si="770"/>
        <v>Forfait de base - Départ</v>
      </c>
      <c r="J1119" s="211" t="str">
        <f t="shared" si="771"/>
        <v>SIMON XT</v>
      </c>
      <c r="K1119" s="211" t="str">
        <f t="shared" si="772"/>
        <v>STARTER</v>
      </c>
      <c r="L1119" s="211" t="str">
        <f t="shared" si="773"/>
        <v>Non-Inventory</v>
      </c>
      <c r="M1119" s="211" t="str">
        <f t="shared" si="774"/>
        <v>NO</v>
      </c>
      <c r="N1119" s="211" t="str">
        <f t="shared" si="775"/>
        <v>Product</v>
      </c>
      <c r="O1119" s="211" t="str">
        <f t="shared" si="776"/>
        <v>Misc</v>
      </c>
      <c r="P1119" s="211" t="str">
        <f t="shared" si="777"/>
        <v>RMR</v>
      </c>
      <c r="Q1119" s="349">
        <v>43930</v>
      </c>
      <c r="R1119" s="349"/>
      <c r="S1119" s="211" t="str">
        <f t="shared" si="778"/>
        <v>YES</v>
      </c>
      <c r="T1119" s="211" t="str">
        <f t="shared" si="779"/>
        <v>No</v>
      </c>
      <c r="U1119" s="211" t="str">
        <f t="shared" si="780"/>
        <v>No</v>
      </c>
      <c r="V1119" s="211" t="str">
        <f t="shared" si="781"/>
        <v>NO</v>
      </c>
      <c r="W1119" s="211" t="str">
        <f t="shared" si="782"/>
        <v>NO</v>
      </c>
      <c r="X1119" s="211">
        <v>0</v>
      </c>
      <c r="Y1119" s="211" t="s">
        <v>3277</v>
      </c>
      <c r="Z1119" s="211" t="s">
        <v>3275</v>
      </c>
      <c r="AA1119" s="211" t="s">
        <v>3319</v>
      </c>
      <c r="AB1119" s="211" t="s">
        <v>3286</v>
      </c>
      <c r="AC1119" s="211" t="s">
        <v>3286</v>
      </c>
      <c r="AD1119" s="211" t="s">
        <v>3320</v>
      </c>
      <c r="AE1119" s="211" t="str">
        <f t="shared" si="783"/>
        <v>SERVICE</v>
      </c>
      <c r="AF1119" s="211" t="str">
        <f t="shared" si="784"/>
        <v>SERVICE</v>
      </c>
      <c r="AG1119" s="211" t="str">
        <f t="shared" si="785"/>
        <v/>
      </c>
      <c r="AH1119" s="211" t="str">
        <f t="shared" si="804"/>
        <v/>
      </c>
      <c r="AI1119" s="211" t="str">
        <f t="shared" si="787"/>
        <v/>
      </c>
      <c r="AJ1119" s="211" t="str">
        <f t="shared" si="788"/>
        <v/>
      </c>
      <c r="AK1119" s="211" t="str">
        <f t="shared" si="789"/>
        <v/>
      </c>
      <c r="AL1119" s="211" t="str">
        <f t="shared" si="790"/>
        <v/>
      </c>
      <c r="AM1119" s="211">
        <f t="shared" si="791"/>
        <v>0</v>
      </c>
      <c r="AN1119" s="211" t="str">
        <f t="shared" si="792"/>
        <v>No</v>
      </c>
      <c r="AO1119" s="211" t="str">
        <f t="shared" si="793"/>
        <v>No</v>
      </c>
      <c r="AP1119" s="211" t="str">
        <f t="shared" si="794"/>
        <v>No</v>
      </c>
      <c r="AQ1119" s="211" t="str">
        <f t="shared" si="795"/>
        <v/>
      </c>
      <c r="AR1119" s="211" t="str">
        <f t="shared" si="796"/>
        <v>STARTER</v>
      </c>
      <c r="AS1119" s="211" t="str">
        <f t="shared" si="797"/>
        <v/>
      </c>
      <c r="AT1119" s="211" t="str">
        <f t="shared" si="798"/>
        <v/>
      </c>
      <c r="AU1119" s="211" t="str">
        <f t="shared" si="799"/>
        <v/>
      </c>
      <c r="AV1119" s="211" t="str">
        <f t="shared" si="800"/>
        <v>ADC</v>
      </c>
      <c r="AW1119" s="211" t="str">
        <f t="shared" si="801"/>
        <v>Wireless</v>
      </c>
      <c r="AX1119" s="211" t="str">
        <f t="shared" si="802"/>
        <v>NO</v>
      </c>
      <c r="AY1119" s="125" t="str">
        <f t="shared" si="803"/>
        <v>1</v>
      </c>
    </row>
    <row r="1120" spans="1:51" x14ac:dyDescent="0.25">
      <c r="A1120" s="15" t="s">
        <v>5451</v>
      </c>
      <c r="C1120" s="211" t="str">
        <f t="shared" si="764"/>
        <v>SMB Qolsys Good Package - Wireless Takeover</v>
      </c>
      <c r="D1120" s="211" t="str">
        <f t="shared" si="765"/>
        <v>Module de prise en charge sans fil - PME Bon (Qolsys)</v>
      </c>
      <c r="E1120" s="211" t="str">
        <f t="shared" si="766"/>
        <v/>
      </c>
      <c r="F1120" s="211" t="str">
        <f t="shared" si="767"/>
        <v>SMB Good</v>
      </c>
      <c r="G1120" s="211" t="str">
        <f t="shared" si="768"/>
        <v>PME Bon</v>
      </c>
      <c r="H1120" s="211" t="str">
        <f t="shared" si="769"/>
        <v>SMB Qolsys Good Package - Wireless Takeover</v>
      </c>
      <c r="I1120" s="211" t="str">
        <f t="shared" si="770"/>
        <v>Module de prise en charge sans fil - PME Bon (Qolsys)</v>
      </c>
      <c r="J1120" s="211" t="str">
        <f t="shared" si="771"/>
        <v>QOLSYS_IQ2</v>
      </c>
      <c r="K1120" s="211" t="str">
        <f t="shared" si="772"/>
        <v>SMBQWLGD</v>
      </c>
      <c r="L1120" s="211" t="str">
        <f t="shared" si="773"/>
        <v>Non-Inventory</v>
      </c>
      <c r="M1120" s="211" t="str">
        <f t="shared" si="774"/>
        <v>NO</v>
      </c>
      <c r="N1120" s="211" t="str">
        <f t="shared" si="775"/>
        <v>Product</v>
      </c>
      <c r="O1120" s="211" t="str">
        <f t="shared" si="776"/>
        <v>Misc</v>
      </c>
      <c r="P1120" s="211" t="str">
        <f t="shared" si="777"/>
        <v>RMR</v>
      </c>
      <c r="Q1120" s="349">
        <v>43930</v>
      </c>
      <c r="R1120" s="349"/>
      <c r="S1120" s="211" t="str">
        <f t="shared" si="778"/>
        <v>YES</v>
      </c>
      <c r="T1120" s="211" t="str">
        <f t="shared" si="779"/>
        <v>No</v>
      </c>
      <c r="U1120" s="211" t="str">
        <f t="shared" si="780"/>
        <v>No</v>
      </c>
      <c r="V1120" s="211" t="str">
        <f t="shared" si="781"/>
        <v>NO</v>
      </c>
      <c r="W1120" s="211" t="str">
        <f t="shared" si="782"/>
        <v>NO</v>
      </c>
      <c r="X1120" s="211">
        <v>0</v>
      </c>
      <c r="Y1120" s="211" t="s">
        <v>3277</v>
      </c>
      <c r="Z1120" s="211" t="s">
        <v>3275</v>
      </c>
      <c r="AA1120" s="211" t="s">
        <v>3319</v>
      </c>
      <c r="AB1120" s="211" t="s">
        <v>3286</v>
      </c>
      <c r="AC1120" s="211" t="s">
        <v>3286</v>
      </c>
      <c r="AD1120" s="211" t="s">
        <v>3320</v>
      </c>
      <c r="AE1120" s="211" t="str">
        <f t="shared" si="783"/>
        <v>SERVICE</v>
      </c>
      <c r="AF1120" s="211" t="str">
        <f t="shared" si="784"/>
        <v>SERVICE</v>
      </c>
      <c r="AG1120" s="211" t="str">
        <f t="shared" si="785"/>
        <v/>
      </c>
      <c r="AH1120" s="211" t="str">
        <f t="shared" si="804"/>
        <v/>
      </c>
      <c r="AI1120" s="211" t="str">
        <f t="shared" si="787"/>
        <v/>
      </c>
      <c r="AJ1120" s="211" t="str">
        <f t="shared" si="788"/>
        <v/>
      </c>
      <c r="AK1120" s="211" t="str">
        <f t="shared" si="789"/>
        <v/>
      </c>
      <c r="AL1120" s="211" t="str">
        <f t="shared" si="790"/>
        <v/>
      </c>
      <c r="AM1120" s="211">
        <f t="shared" si="791"/>
        <v>0</v>
      </c>
      <c r="AN1120" s="211" t="str">
        <f t="shared" si="792"/>
        <v>No</v>
      </c>
      <c r="AO1120" s="211" t="str">
        <f t="shared" si="793"/>
        <v>No</v>
      </c>
      <c r="AP1120" s="211" t="str">
        <f t="shared" si="794"/>
        <v>No</v>
      </c>
      <c r="AQ1120" s="211" t="str">
        <f t="shared" si="795"/>
        <v/>
      </c>
      <c r="AR1120" s="211" t="str">
        <f t="shared" si="796"/>
        <v>SMBQWLGD</v>
      </c>
      <c r="AS1120" s="211" t="str">
        <f t="shared" si="797"/>
        <v/>
      </c>
      <c r="AT1120" s="211" t="str">
        <f t="shared" si="798"/>
        <v/>
      </c>
      <c r="AU1120" s="211" t="str">
        <f t="shared" si="799"/>
        <v/>
      </c>
      <c r="AV1120" s="211" t="str">
        <f t="shared" si="800"/>
        <v>ADC</v>
      </c>
      <c r="AW1120" s="211" t="str">
        <f t="shared" si="801"/>
        <v>Wireless</v>
      </c>
      <c r="AX1120" s="211" t="str">
        <f t="shared" si="802"/>
        <v>NO</v>
      </c>
      <c r="AY1120" s="125" t="str">
        <f t="shared" si="803"/>
        <v>2</v>
      </c>
    </row>
    <row r="1121" spans="1:51" x14ac:dyDescent="0.25">
      <c r="A1121" s="15" t="s">
        <v>5452</v>
      </c>
      <c r="C1121" s="211" t="str">
        <f t="shared" si="764"/>
        <v>SMB Qolsys Best Package - Wireless Takeover</v>
      </c>
      <c r="D1121" s="211" t="str">
        <f t="shared" si="765"/>
        <v>Module de prise en charge sans fil - PME Meilleur (Qolsys)</v>
      </c>
      <c r="E1121" s="211" t="str">
        <f t="shared" si="766"/>
        <v/>
      </c>
      <c r="F1121" s="211" t="str">
        <f t="shared" si="767"/>
        <v>SMB Best</v>
      </c>
      <c r="G1121" s="211" t="str">
        <f t="shared" si="768"/>
        <v>PME Meilleur</v>
      </c>
      <c r="H1121" s="211" t="str">
        <f t="shared" si="769"/>
        <v>SMB Qolsys Best Package - Wireless Takeover</v>
      </c>
      <c r="I1121" s="211" t="str">
        <f t="shared" si="770"/>
        <v>Module de prise en charge sans fil - PME Meilleur (Qolsys)</v>
      </c>
      <c r="J1121" s="211" t="str">
        <f t="shared" si="771"/>
        <v>QOLSYS_IQ2</v>
      </c>
      <c r="K1121" s="211" t="str">
        <f t="shared" si="772"/>
        <v>SMBQWLBT</v>
      </c>
      <c r="L1121" s="211" t="str">
        <f t="shared" si="773"/>
        <v>Non-Inventory</v>
      </c>
      <c r="M1121" s="211" t="str">
        <f t="shared" si="774"/>
        <v>NO</v>
      </c>
      <c r="N1121" s="211" t="str">
        <f t="shared" si="775"/>
        <v>Product</v>
      </c>
      <c r="O1121" s="211" t="str">
        <f t="shared" si="776"/>
        <v>Misc</v>
      </c>
      <c r="P1121" s="211" t="str">
        <f t="shared" si="777"/>
        <v>RMR</v>
      </c>
      <c r="Q1121" s="349">
        <v>43930</v>
      </c>
      <c r="R1121" s="349"/>
      <c r="S1121" s="211" t="str">
        <f t="shared" si="778"/>
        <v>YES</v>
      </c>
      <c r="T1121" s="211" t="str">
        <f t="shared" si="779"/>
        <v>No</v>
      </c>
      <c r="U1121" s="211" t="str">
        <f t="shared" si="780"/>
        <v>No</v>
      </c>
      <c r="V1121" s="211" t="str">
        <f t="shared" si="781"/>
        <v>NO</v>
      </c>
      <c r="W1121" s="211" t="str">
        <f t="shared" si="782"/>
        <v>NO</v>
      </c>
      <c r="X1121" s="211">
        <v>0</v>
      </c>
      <c r="Y1121" s="211" t="s">
        <v>3277</v>
      </c>
      <c r="Z1121" s="211" t="s">
        <v>3275</v>
      </c>
      <c r="AA1121" s="211" t="s">
        <v>3319</v>
      </c>
      <c r="AB1121" s="211" t="s">
        <v>3286</v>
      </c>
      <c r="AC1121" s="211" t="s">
        <v>3286</v>
      </c>
      <c r="AD1121" s="211" t="s">
        <v>3320</v>
      </c>
      <c r="AE1121" s="211" t="str">
        <f t="shared" si="783"/>
        <v>SERVICE</v>
      </c>
      <c r="AF1121" s="211" t="str">
        <f t="shared" si="784"/>
        <v>SERVICE</v>
      </c>
      <c r="AG1121" s="211" t="str">
        <f t="shared" si="785"/>
        <v/>
      </c>
      <c r="AH1121" s="211" t="str">
        <f t="shared" si="804"/>
        <v/>
      </c>
      <c r="AI1121" s="211" t="str">
        <f t="shared" si="787"/>
        <v/>
      </c>
      <c r="AJ1121" s="211" t="str">
        <f t="shared" si="788"/>
        <v/>
      </c>
      <c r="AK1121" s="211" t="str">
        <f t="shared" si="789"/>
        <v/>
      </c>
      <c r="AL1121" s="211" t="str">
        <f t="shared" si="790"/>
        <v/>
      </c>
      <c r="AM1121" s="211">
        <f t="shared" si="791"/>
        <v>0</v>
      </c>
      <c r="AN1121" s="211" t="str">
        <f t="shared" si="792"/>
        <v>No</v>
      </c>
      <c r="AO1121" s="211" t="str">
        <f t="shared" si="793"/>
        <v>No</v>
      </c>
      <c r="AP1121" s="211" t="str">
        <f t="shared" si="794"/>
        <v>No</v>
      </c>
      <c r="AQ1121" s="211" t="str">
        <f t="shared" si="795"/>
        <v/>
      </c>
      <c r="AR1121" s="211" t="str">
        <f t="shared" si="796"/>
        <v>SMBQWLBT</v>
      </c>
      <c r="AS1121" s="211" t="str">
        <f t="shared" si="797"/>
        <v/>
      </c>
      <c r="AT1121" s="211" t="str">
        <f t="shared" si="798"/>
        <v/>
      </c>
      <c r="AU1121" s="211" t="str">
        <f t="shared" si="799"/>
        <v/>
      </c>
      <c r="AV1121" s="211" t="str">
        <f t="shared" si="800"/>
        <v>ADC</v>
      </c>
      <c r="AW1121" s="211" t="str">
        <f t="shared" si="801"/>
        <v>Wireless</v>
      </c>
      <c r="AX1121" s="211" t="str">
        <f t="shared" si="802"/>
        <v>NO</v>
      </c>
      <c r="AY1121" s="125">
        <f t="shared" si="803"/>
        <v>6</v>
      </c>
    </row>
    <row r="1122" spans="1:51" x14ac:dyDescent="0.25">
      <c r="A1122" s="15" t="s">
        <v>5453</v>
      </c>
      <c r="C1122" s="211" t="str">
        <f t="shared" si="764"/>
        <v>SMB Qolsys Better Package - Wireless Takeover</v>
      </c>
      <c r="D1122" s="211" t="str">
        <f t="shared" si="765"/>
        <v>Module de prise en charge sans fil - PME Mieux (Qolsys)</v>
      </c>
      <c r="E1122" s="211" t="str">
        <f t="shared" si="766"/>
        <v/>
      </c>
      <c r="F1122" s="211" t="str">
        <f t="shared" si="767"/>
        <v>SMB Better</v>
      </c>
      <c r="G1122" s="211" t="str">
        <f t="shared" si="768"/>
        <v>PME Mieux</v>
      </c>
      <c r="H1122" s="211" t="str">
        <f t="shared" si="769"/>
        <v>SMB Qolsys Better Package - Wireless Takeover</v>
      </c>
      <c r="I1122" s="211" t="str">
        <f t="shared" si="770"/>
        <v>Module de prise en charge sans fil - PME Mieux (Qolsys)</v>
      </c>
      <c r="J1122" s="211" t="str">
        <f t="shared" si="771"/>
        <v>QOLSYS_IQ2</v>
      </c>
      <c r="K1122" s="211" t="str">
        <f t="shared" si="772"/>
        <v>SMBQWLBR</v>
      </c>
      <c r="L1122" s="211" t="str">
        <f t="shared" si="773"/>
        <v>Non-Inventory</v>
      </c>
      <c r="M1122" s="211" t="str">
        <f t="shared" si="774"/>
        <v>NO</v>
      </c>
      <c r="N1122" s="211" t="str">
        <f t="shared" si="775"/>
        <v>Product</v>
      </c>
      <c r="O1122" s="211" t="str">
        <f t="shared" si="776"/>
        <v>Misc</v>
      </c>
      <c r="P1122" s="211" t="str">
        <f t="shared" si="777"/>
        <v>RMR</v>
      </c>
      <c r="Q1122" s="349">
        <v>43930</v>
      </c>
      <c r="R1122" s="349"/>
      <c r="S1122" s="211" t="str">
        <f t="shared" si="778"/>
        <v>YES</v>
      </c>
      <c r="T1122" s="211" t="str">
        <f t="shared" si="779"/>
        <v>No</v>
      </c>
      <c r="U1122" s="211" t="str">
        <f t="shared" si="780"/>
        <v>No</v>
      </c>
      <c r="V1122" s="211" t="str">
        <f t="shared" si="781"/>
        <v>NO</v>
      </c>
      <c r="W1122" s="211" t="str">
        <f t="shared" si="782"/>
        <v>NO</v>
      </c>
      <c r="X1122" s="211">
        <v>0</v>
      </c>
      <c r="Y1122" s="211" t="s">
        <v>3277</v>
      </c>
      <c r="Z1122" s="211" t="s">
        <v>3275</v>
      </c>
      <c r="AA1122" s="211" t="s">
        <v>3319</v>
      </c>
      <c r="AB1122" s="211" t="s">
        <v>3286</v>
      </c>
      <c r="AC1122" s="211" t="s">
        <v>3286</v>
      </c>
      <c r="AD1122" s="211" t="s">
        <v>3320</v>
      </c>
      <c r="AE1122" s="211" t="str">
        <f t="shared" si="783"/>
        <v>SERVICE</v>
      </c>
      <c r="AF1122" s="211" t="str">
        <f t="shared" si="784"/>
        <v>SERVICE</v>
      </c>
      <c r="AG1122" s="211" t="str">
        <f t="shared" si="785"/>
        <v/>
      </c>
      <c r="AH1122" s="211" t="str">
        <f t="shared" si="804"/>
        <v/>
      </c>
      <c r="AI1122" s="211" t="str">
        <f t="shared" si="787"/>
        <v/>
      </c>
      <c r="AJ1122" s="211" t="str">
        <f t="shared" si="788"/>
        <v/>
      </c>
      <c r="AK1122" s="211" t="str">
        <f t="shared" si="789"/>
        <v/>
      </c>
      <c r="AL1122" s="211" t="str">
        <f t="shared" si="790"/>
        <v/>
      </c>
      <c r="AM1122" s="211">
        <f t="shared" si="791"/>
        <v>0</v>
      </c>
      <c r="AN1122" s="211" t="str">
        <f t="shared" si="792"/>
        <v>No</v>
      </c>
      <c r="AO1122" s="211" t="str">
        <f t="shared" si="793"/>
        <v>No</v>
      </c>
      <c r="AP1122" s="211" t="str">
        <f t="shared" si="794"/>
        <v>No</v>
      </c>
      <c r="AQ1122" s="211" t="str">
        <f t="shared" si="795"/>
        <v/>
      </c>
      <c r="AR1122" s="211" t="str">
        <f t="shared" si="796"/>
        <v>SMBQWLBR</v>
      </c>
      <c r="AS1122" s="211" t="str">
        <f t="shared" si="797"/>
        <v/>
      </c>
      <c r="AT1122" s="211" t="str">
        <f t="shared" si="798"/>
        <v/>
      </c>
      <c r="AU1122" s="211" t="str">
        <f t="shared" si="799"/>
        <v/>
      </c>
      <c r="AV1122" s="211" t="str">
        <f t="shared" si="800"/>
        <v>ADC</v>
      </c>
      <c r="AW1122" s="211" t="str">
        <f t="shared" si="801"/>
        <v>Wireless</v>
      </c>
      <c r="AX1122" s="211" t="str">
        <f t="shared" si="802"/>
        <v>NO</v>
      </c>
      <c r="AY1122" s="125" t="str">
        <f t="shared" si="803"/>
        <v>4</v>
      </c>
    </row>
    <row r="1123" spans="1:51" x14ac:dyDescent="0.25">
      <c r="A1123" s="15" t="s">
        <v>5454</v>
      </c>
      <c r="C1123" s="211" t="str">
        <f t="shared" si="764"/>
        <v>SMB Qolsys Good Package - Wired Takeover</v>
      </c>
      <c r="D1123" s="211" t="str">
        <f t="shared" si="765"/>
        <v>Module de prise en charge câblé - PME Bon (Qolsys)</v>
      </c>
      <c r="E1123" s="211" t="str">
        <f t="shared" si="766"/>
        <v/>
      </c>
      <c r="F1123" s="211" t="str">
        <f t="shared" si="767"/>
        <v>SMB Good</v>
      </c>
      <c r="G1123" s="211" t="str">
        <f t="shared" si="768"/>
        <v>PME Bon</v>
      </c>
      <c r="H1123" s="211" t="str">
        <f t="shared" si="769"/>
        <v>SMB Qolsys Good Package - Wired Takeover</v>
      </c>
      <c r="I1123" s="211" t="str">
        <f t="shared" si="770"/>
        <v>Module de prise en charge câblé - PME Bon (Qolsys)</v>
      </c>
      <c r="J1123" s="211" t="str">
        <f t="shared" si="771"/>
        <v>QOLSYS_IQ2</v>
      </c>
      <c r="K1123" s="211" t="str">
        <f t="shared" si="772"/>
        <v>SMBQHWGD</v>
      </c>
      <c r="L1123" s="211" t="str">
        <f t="shared" si="773"/>
        <v>Non-Inventory</v>
      </c>
      <c r="M1123" s="211" t="str">
        <f t="shared" si="774"/>
        <v>NO</v>
      </c>
      <c r="N1123" s="211" t="str">
        <f t="shared" si="775"/>
        <v>Product</v>
      </c>
      <c r="O1123" s="211" t="str">
        <f t="shared" si="776"/>
        <v>Misc</v>
      </c>
      <c r="P1123" s="211" t="str">
        <f t="shared" si="777"/>
        <v>RMR</v>
      </c>
      <c r="Q1123" s="349">
        <v>43930</v>
      </c>
      <c r="R1123" s="349"/>
      <c r="S1123" s="211" t="str">
        <f t="shared" si="778"/>
        <v>YES</v>
      </c>
      <c r="T1123" s="211" t="str">
        <f t="shared" si="779"/>
        <v>No</v>
      </c>
      <c r="U1123" s="211" t="str">
        <f t="shared" si="780"/>
        <v>No</v>
      </c>
      <c r="V1123" s="211" t="str">
        <f t="shared" si="781"/>
        <v>NO</v>
      </c>
      <c r="W1123" s="211" t="str">
        <f t="shared" si="782"/>
        <v>NO</v>
      </c>
      <c r="X1123" s="211">
        <v>0</v>
      </c>
      <c r="Y1123" s="211" t="s">
        <v>3277</v>
      </c>
      <c r="Z1123" s="211" t="s">
        <v>3275</v>
      </c>
      <c r="AA1123" s="211" t="s">
        <v>3319</v>
      </c>
      <c r="AB1123" s="211" t="s">
        <v>3286</v>
      </c>
      <c r="AC1123" s="211" t="s">
        <v>3286</v>
      </c>
      <c r="AD1123" s="211" t="s">
        <v>3320</v>
      </c>
      <c r="AE1123" s="211" t="str">
        <f t="shared" si="783"/>
        <v>SERVICE</v>
      </c>
      <c r="AF1123" s="211" t="str">
        <f t="shared" si="784"/>
        <v>SERVICE</v>
      </c>
      <c r="AG1123" s="211" t="str">
        <f t="shared" si="785"/>
        <v/>
      </c>
      <c r="AH1123" s="211" t="str">
        <f t="shared" si="804"/>
        <v/>
      </c>
      <c r="AI1123" s="211" t="str">
        <f t="shared" si="787"/>
        <v/>
      </c>
      <c r="AJ1123" s="211" t="str">
        <f t="shared" si="788"/>
        <v/>
      </c>
      <c r="AK1123" s="211" t="str">
        <f t="shared" si="789"/>
        <v/>
      </c>
      <c r="AL1123" s="211" t="str">
        <f t="shared" si="790"/>
        <v/>
      </c>
      <c r="AM1123" s="211">
        <f t="shared" si="791"/>
        <v>0</v>
      </c>
      <c r="AN1123" s="211" t="str">
        <f t="shared" si="792"/>
        <v>No</v>
      </c>
      <c r="AO1123" s="211" t="str">
        <f t="shared" si="793"/>
        <v>No</v>
      </c>
      <c r="AP1123" s="211" t="str">
        <f t="shared" si="794"/>
        <v>No</v>
      </c>
      <c r="AQ1123" s="211" t="str">
        <f t="shared" si="795"/>
        <v/>
      </c>
      <c r="AR1123" s="211" t="str">
        <f t="shared" si="796"/>
        <v>SMBQHWGD</v>
      </c>
      <c r="AS1123" s="211" t="str">
        <f t="shared" si="797"/>
        <v/>
      </c>
      <c r="AT1123" s="211" t="str">
        <f t="shared" si="798"/>
        <v/>
      </c>
      <c r="AU1123" s="211" t="str">
        <f t="shared" si="799"/>
        <v/>
      </c>
      <c r="AV1123" s="211" t="str">
        <f t="shared" si="800"/>
        <v>ADC</v>
      </c>
      <c r="AW1123" s="211" t="str">
        <f t="shared" si="801"/>
        <v>Wired</v>
      </c>
      <c r="AX1123" s="211" t="str">
        <f t="shared" si="802"/>
        <v>NO</v>
      </c>
      <c r="AY1123" s="125" t="str">
        <f t="shared" si="803"/>
        <v>2</v>
      </c>
    </row>
    <row r="1124" spans="1:51" x14ac:dyDescent="0.25">
      <c r="A1124" s="15" t="s">
        <v>5455</v>
      </c>
      <c r="C1124" s="211" t="str">
        <f t="shared" si="764"/>
        <v>SMB Qolsys Best Package - Wired Takeover</v>
      </c>
      <c r="D1124" s="211" t="str">
        <f t="shared" si="765"/>
        <v>Module de prise en charge câblé - PME Meilleur (Qolsys)</v>
      </c>
      <c r="E1124" s="211" t="str">
        <f t="shared" si="766"/>
        <v/>
      </c>
      <c r="F1124" s="211" t="str">
        <f t="shared" si="767"/>
        <v>SMB Best</v>
      </c>
      <c r="G1124" s="211" t="str">
        <f t="shared" si="768"/>
        <v>PME Meilleur</v>
      </c>
      <c r="H1124" s="211" t="str">
        <f t="shared" si="769"/>
        <v>SMB Qolsys Best Package - Wired Takeover</v>
      </c>
      <c r="I1124" s="211" t="str">
        <f t="shared" si="770"/>
        <v>Module de prise en charge câblé - PME Meilleur (Qolsys)</v>
      </c>
      <c r="J1124" s="211" t="str">
        <f t="shared" si="771"/>
        <v>QOLSYS_IQ2</v>
      </c>
      <c r="K1124" s="211" t="str">
        <f t="shared" si="772"/>
        <v>SMBQHWBT</v>
      </c>
      <c r="L1124" s="211" t="str">
        <f t="shared" si="773"/>
        <v>Non-Inventory</v>
      </c>
      <c r="M1124" s="211" t="str">
        <f t="shared" si="774"/>
        <v>NO</v>
      </c>
      <c r="N1124" s="211" t="str">
        <f t="shared" si="775"/>
        <v>Product</v>
      </c>
      <c r="O1124" s="211" t="str">
        <f t="shared" si="776"/>
        <v>Misc</v>
      </c>
      <c r="P1124" s="211" t="str">
        <f t="shared" si="777"/>
        <v>RMR</v>
      </c>
      <c r="Q1124" s="349">
        <v>43930</v>
      </c>
      <c r="R1124" s="349"/>
      <c r="S1124" s="211" t="str">
        <f t="shared" si="778"/>
        <v>YES</v>
      </c>
      <c r="T1124" s="211" t="str">
        <f t="shared" si="779"/>
        <v>No</v>
      </c>
      <c r="U1124" s="211" t="str">
        <f t="shared" si="780"/>
        <v>No</v>
      </c>
      <c r="V1124" s="211" t="str">
        <f t="shared" si="781"/>
        <v>NO</v>
      </c>
      <c r="W1124" s="211" t="str">
        <f t="shared" si="782"/>
        <v>NO</v>
      </c>
      <c r="X1124" s="211">
        <v>0</v>
      </c>
      <c r="Y1124" s="211" t="s">
        <v>3277</v>
      </c>
      <c r="Z1124" s="211" t="s">
        <v>3275</v>
      </c>
      <c r="AA1124" s="211" t="s">
        <v>3319</v>
      </c>
      <c r="AB1124" s="211" t="s">
        <v>3286</v>
      </c>
      <c r="AC1124" s="211" t="s">
        <v>3286</v>
      </c>
      <c r="AD1124" s="211" t="s">
        <v>3320</v>
      </c>
      <c r="AE1124" s="211" t="str">
        <f t="shared" si="783"/>
        <v>SERVICE</v>
      </c>
      <c r="AF1124" s="211" t="str">
        <f t="shared" si="784"/>
        <v>SERVICE</v>
      </c>
      <c r="AG1124" s="211" t="str">
        <f t="shared" si="785"/>
        <v/>
      </c>
      <c r="AH1124" s="211" t="str">
        <f t="shared" si="804"/>
        <v/>
      </c>
      <c r="AI1124" s="211" t="str">
        <f t="shared" si="787"/>
        <v/>
      </c>
      <c r="AJ1124" s="211" t="str">
        <f t="shared" si="788"/>
        <v/>
      </c>
      <c r="AK1124" s="211" t="str">
        <f t="shared" si="789"/>
        <v/>
      </c>
      <c r="AL1124" s="211" t="str">
        <f t="shared" si="790"/>
        <v/>
      </c>
      <c r="AM1124" s="211">
        <f t="shared" si="791"/>
        <v>0</v>
      </c>
      <c r="AN1124" s="211" t="str">
        <f t="shared" si="792"/>
        <v>No</v>
      </c>
      <c r="AO1124" s="211" t="str">
        <f t="shared" si="793"/>
        <v>No</v>
      </c>
      <c r="AP1124" s="211" t="str">
        <f t="shared" si="794"/>
        <v>No</v>
      </c>
      <c r="AQ1124" s="211" t="str">
        <f t="shared" si="795"/>
        <v/>
      </c>
      <c r="AR1124" s="211" t="str">
        <f t="shared" si="796"/>
        <v>SMBQHWBT</v>
      </c>
      <c r="AS1124" s="211" t="str">
        <f t="shared" si="797"/>
        <v/>
      </c>
      <c r="AT1124" s="211" t="str">
        <f t="shared" si="798"/>
        <v/>
      </c>
      <c r="AU1124" s="211" t="str">
        <f t="shared" si="799"/>
        <v/>
      </c>
      <c r="AV1124" s="211" t="str">
        <f t="shared" si="800"/>
        <v>ADC</v>
      </c>
      <c r="AW1124" s="211" t="str">
        <f t="shared" si="801"/>
        <v>Wired</v>
      </c>
      <c r="AX1124" s="211" t="str">
        <f t="shared" si="802"/>
        <v>NO</v>
      </c>
      <c r="AY1124" s="125" t="str">
        <f t="shared" si="803"/>
        <v>6</v>
      </c>
    </row>
    <row r="1125" spans="1:51" x14ac:dyDescent="0.25">
      <c r="A1125" s="15" t="s">
        <v>5456</v>
      </c>
      <c r="C1125" s="211" t="str">
        <f t="shared" si="764"/>
        <v>SMB Qolsys Better Package - Wired Takeover</v>
      </c>
      <c r="D1125" s="211" t="str">
        <f t="shared" si="765"/>
        <v>Module de prise en charge câblé - PME Mieux (Qolsys)</v>
      </c>
      <c r="E1125" s="211" t="str">
        <f t="shared" si="766"/>
        <v/>
      </c>
      <c r="F1125" s="211" t="str">
        <f t="shared" si="767"/>
        <v>SMB Better</v>
      </c>
      <c r="G1125" s="211" t="str">
        <f t="shared" si="768"/>
        <v>PME Mieux</v>
      </c>
      <c r="H1125" s="211" t="str">
        <f t="shared" si="769"/>
        <v>SMB Qolsys Better Package - Wired Takeover</v>
      </c>
      <c r="I1125" s="211" t="str">
        <f t="shared" si="770"/>
        <v>Module de prise en charge câblé - PME Mieux (Qolsys)</v>
      </c>
      <c r="J1125" s="211" t="str">
        <f t="shared" si="771"/>
        <v>QOLSYS_IQ2</v>
      </c>
      <c r="K1125" s="211" t="str">
        <f t="shared" si="772"/>
        <v>SMBQHWBR</v>
      </c>
      <c r="L1125" s="211" t="str">
        <f t="shared" si="773"/>
        <v>Non-Inventory</v>
      </c>
      <c r="M1125" s="211" t="str">
        <f t="shared" si="774"/>
        <v>NO</v>
      </c>
      <c r="N1125" s="211" t="str">
        <f t="shared" si="775"/>
        <v>Product</v>
      </c>
      <c r="O1125" s="211" t="str">
        <f t="shared" si="776"/>
        <v>Misc</v>
      </c>
      <c r="P1125" s="211" t="str">
        <f t="shared" si="777"/>
        <v>RMR</v>
      </c>
      <c r="Q1125" s="349">
        <v>43930</v>
      </c>
      <c r="R1125" s="349"/>
      <c r="S1125" s="211" t="str">
        <f t="shared" si="778"/>
        <v>YES</v>
      </c>
      <c r="T1125" s="211" t="str">
        <f t="shared" si="779"/>
        <v>No</v>
      </c>
      <c r="U1125" s="211" t="str">
        <f t="shared" si="780"/>
        <v>No</v>
      </c>
      <c r="V1125" s="211" t="str">
        <f t="shared" si="781"/>
        <v>NO</v>
      </c>
      <c r="W1125" s="211" t="str">
        <f t="shared" si="782"/>
        <v>NO</v>
      </c>
      <c r="X1125" s="211">
        <v>0</v>
      </c>
      <c r="Y1125" s="211" t="s">
        <v>3277</v>
      </c>
      <c r="Z1125" s="211" t="s">
        <v>3275</v>
      </c>
      <c r="AA1125" s="211" t="s">
        <v>3319</v>
      </c>
      <c r="AB1125" s="211" t="s">
        <v>3286</v>
      </c>
      <c r="AC1125" s="211" t="s">
        <v>3286</v>
      </c>
      <c r="AD1125" s="211" t="s">
        <v>3320</v>
      </c>
      <c r="AE1125" s="211" t="str">
        <f t="shared" si="783"/>
        <v>SERVICE</v>
      </c>
      <c r="AF1125" s="211" t="str">
        <f t="shared" si="784"/>
        <v>SERVICE</v>
      </c>
      <c r="AG1125" s="211" t="str">
        <f t="shared" si="785"/>
        <v/>
      </c>
      <c r="AH1125" s="211" t="str">
        <f t="shared" si="804"/>
        <v/>
      </c>
      <c r="AI1125" s="211" t="str">
        <f t="shared" si="787"/>
        <v/>
      </c>
      <c r="AJ1125" s="211" t="str">
        <f t="shared" si="788"/>
        <v/>
      </c>
      <c r="AK1125" s="211" t="str">
        <f t="shared" si="789"/>
        <v/>
      </c>
      <c r="AL1125" s="211" t="str">
        <f t="shared" si="790"/>
        <v/>
      </c>
      <c r="AM1125" s="211">
        <f t="shared" si="791"/>
        <v>0</v>
      </c>
      <c r="AN1125" s="211" t="str">
        <f t="shared" si="792"/>
        <v>No</v>
      </c>
      <c r="AO1125" s="211" t="str">
        <f t="shared" si="793"/>
        <v>No</v>
      </c>
      <c r="AP1125" s="211" t="str">
        <f t="shared" si="794"/>
        <v>No</v>
      </c>
      <c r="AQ1125" s="211" t="str">
        <f t="shared" si="795"/>
        <v/>
      </c>
      <c r="AR1125" s="211" t="str">
        <f t="shared" si="796"/>
        <v>SMBQHWBR</v>
      </c>
      <c r="AS1125" s="211" t="str">
        <f t="shared" si="797"/>
        <v/>
      </c>
      <c r="AT1125" s="211" t="str">
        <f t="shared" si="798"/>
        <v/>
      </c>
      <c r="AU1125" s="211" t="str">
        <f t="shared" si="799"/>
        <v/>
      </c>
      <c r="AV1125" s="211" t="str">
        <f t="shared" si="800"/>
        <v>ADC</v>
      </c>
      <c r="AW1125" s="211" t="str">
        <f t="shared" si="801"/>
        <v>Wired</v>
      </c>
      <c r="AX1125" s="211" t="str">
        <f t="shared" si="802"/>
        <v>NO</v>
      </c>
      <c r="AY1125" s="125" t="str">
        <f t="shared" si="803"/>
        <v>4</v>
      </c>
    </row>
    <row r="1126" spans="1:51" x14ac:dyDescent="0.25">
      <c r="A1126" s="15" t="s">
        <v>5457</v>
      </c>
      <c r="C1126" s="211" t="str">
        <f t="shared" si="764"/>
        <v>SMB Qolsys Good Package</v>
      </c>
      <c r="D1126" s="211" t="str">
        <f t="shared" si="765"/>
        <v>Forfait de base - PME Bon (Qolsys)</v>
      </c>
      <c r="E1126" s="211" t="str">
        <f t="shared" si="766"/>
        <v/>
      </c>
      <c r="F1126" s="211" t="str">
        <f t="shared" si="767"/>
        <v>SMB Good</v>
      </c>
      <c r="G1126" s="211" t="str">
        <f t="shared" si="768"/>
        <v>PME Bon</v>
      </c>
      <c r="H1126" s="211" t="str">
        <f t="shared" si="769"/>
        <v>SMB Qolsys Good Package</v>
      </c>
      <c r="I1126" s="211" t="str">
        <f t="shared" si="770"/>
        <v>Forfait de base - PME Bon (Qolsys)</v>
      </c>
      <c r="J1126" s="211" t="str">
        <f t="shared" si="771"/>
        <v>QOLSYS_IQ2</v>
      </c>
      <c r="K1126" s="211" t="str">
        <f t="shared" si="772"/>
        <v>SMBQGD</v>
      </c>
      <c r="L1126" s="211" t="str">
        <f t="shared" si="773"/>
        <v>Non-Inventory</v>
      </c>
      <c r="M1126" s="211" t="str">
        <f t="shared" si="774"/>
        <v>NO</v>
      </c>
      <c r="N1126" s="211" t="str">
        <f t="shared" si="775"/>
        <v>Product</v>
      </c>
      <c r="O1126" s="211" t="str">
        <f t="shared" si="776"/>
        <v>Misc</v>
      </c>
      <c r="P1126" s="211" t="str">
        <f t="shared" si="777"/>
        <v>RMR</v>
      </c>
      <c r="Q1126" s="349">
        <v>43930</v>
      </c>
      <c r="R1126" s="349"/>
      <c r="S1126" s="211" t="str">
        <f t="shared" si="778"/>
        <v>YES</v>
      </c>
      <c r="T1126" s="211" t="str">
        <f t="shared" si="779"/>
        <v>No</v>
      </c>
      <c r="U1126" s="211" t="str">
        <f t="shared" si="780"/>
        <v>No</v>
      </c>
      <c r="V1126" s="211" t="str">
        <f t="shared" si="781"/>
        <v>NO</v>
      </c>
      <c r="W1126" s="211" t="str">
        <f t="shared" si="782"/>
        <v>NO</v>
      </c>
      <c r="X1126" s="211">
        <v>0</v>
      </c>
      <c r="Y1126" s="211" t="s">
        <v>3277</v>
      </c>
      <c r="Z1126" s="211" t="s">
        <v>3275</v>
      </c>
      <c r="AA1126" s="211" t="s">
        <v>3319</v>
      </c>
      <c r="AB1126" s="211" t="s">
        <v>3286</v>
      </c>
      <c r="AC1126" s="211" t="s">
        <v>3286</v>
      </c>
      <c r="AD1126" s="211" t="s">
        <v>3320</v>
      </c>
      <c r="AE1126" s="211" t="str">
        <f t="shared" si="783"/>
        <v>SERVICE</v>
      </c>
      <c r="AF1126" s="211" t="str">
        <f t="shared" si="784"/>
        <v>SERVICE</v>
      </c>
      <c r="AG1126" s="211" t="str">
        <f t="shared" si="785"/>
        <v/>
      </c>
      <c r="AH1126" s="211" t="str">
        <f t="shared" si="804"/>
        <v/>
      </c>
      <c r="AI1126" s="211" t="str">
        <f t="shared" si="787"/>
        <v/>
      </c>
      <c r="AJ1126" s="211" t="str">
        <f t="shared" si="788"/>
        <v/>
      </c>
      <c r="AK1126" s="211" t="str">
        <f t="shared" si="789"/>
        <v/>
      </c>
      <c r="AL1126" s="211" t="str">
        <f t="shared" si="790"/>
        <v/>
      </c>
      <c r="AM1126" s="211">
        <f t="shared" si="791"/>
        <v>0</v>
      </c>
      <c r="AN1126" s="211" t="str">
        <f t="shared" si="792"/>
        <v>No</v>
      </c>
      <c r="AO1126" s="211" t="str">
        <f t="shared" si="793"/>
        <v>No</v>
      </c>
      <c r="AP1126" s="211" t="str">
        <f t="shared" si="794"/>
        <v>No</v>
      </c>
      <c r="AQ1126" s="211" t="str">
        <f t="shared" si="795"/>
        <v/>
      </c>
      <c r="AR1126" s="211" t="str">
        <f t="shared" si="796"/>
        <v>SMBQGD</v>
      </c>
      <c r="AS1126" s="211" t="str">
        <f t="shared" si="797"/>
        <v/>
      </c>
      <c r="AT1126" s="211" t="str">
        <f t="shared" si="798"/>
        <v/>
      </c>
      <c r="AU1126" s="211" t="str">
        <f t="shared" si="799"/>
        <v/>
      </c>
      <c r="AV1126" s="211" t="str">
        <f t="shared" si="800"/>
        <v>ADC</v>
      </c>
      <c r="AW1126" s="211" t="str">
        <f t="shared" si="801"/>
        <v>Wireless</v>
      </c>
      <c r="AX1126" s="211" t="str">
        <f t="shared" si="802"/>
        <v>NO</v>
      </c>
      <c r="AY1126" s="125" t="str">
        <f t="shared" si="803"/>
        <v>2</v>
      </c>
    </row>
    <row r="1127" spans="1:51" x14ac:dyDescent="0.25">
      <c r="A1127" s="15" t="s">
        <v>5458</v>
      </c>
      <c r="C1127" s="211" t="str">
        <f t="shared" si="764"/>
        <v>SMB Qolsys Best Package</v>
      </c>
      <c r="D1127" s="211" t="str">
        <f t="shared" si="765"/>
        <v>Forfait de base - PME Meilleur</v>
      </c>
      <c r="E1127" s="211" t="str">
        <f t="shared" si="766"/>
        <v/>
      </c>
      <c r="F1127" s="211" t="str">
        <f t="shared" si="767"/>
        <v>SMB Best</v>
      </c>
      <c r="G1127" s="211" t="str">
        <f t="shared" si="768"/>
        <v>PME Meilleur</v>
      </c>
      <c r="H1127" s="211" t="str">
        <f t="shared" si="769"/>
        <v>SMB Qolsys Best Package</v>
      </c>
      <c r="I1127" s="211" t="str">
        <f t="shared" si="770"/>
        <v>Forfait de base - PME Meilleur</v>
      </c>
      <c r="J1127" s="211" t="str">
        <f t="shared" si="771"/>
        <v>QOLSYS_IQ2</v>
      </c>
      <c r="K1127" s="211" t="str">
        <f t="shared" si="772"/>
        <v>SMBQBT</v>
      </c>
      <c r="L1127" s="211" t="str">
        <f t="shared" si="773"/>
        <v>Non-Inventory</v>
      </c>
      <c r="M1127" s="211" t="str">
        <f t="shared" si="774"/>
        <v>NO</v>
      </c>
      <c r="N1127" s="211" t="str">
        <f t="shared" si="775"/>
        <v>Product</v>
      </c>
      <c r="O1127" s="211" t="str">
        <f t="shared" si="776"/>
        <v>Misc</v>
      </c>
      <c r="P1127" s="211" t="str">
        <f t="shared" si="777"/>
        <v>RMR</v>
      </c>
      <c r="Q1127" s="349">
        <v>43930</v>
      </c>
      <c r="R1127" s="349"/>
      <c r="S1127" s="211" t="str">
        <f t="shared" si="778"/>
        <v>YES</v>
      </c>
      <c r="T1127" s="211" t="str">
        <f t="shared" si="779"/>
        <v>No</v>
      </c>
      <c r="U1127" s="211" t="str">
        <f t="shared" si="780"/>
        <v>No</v>
      </c>
      <c r="V1127" s="211" t="str">
        <f t="shared" si="781"/>
        <v>NO</v>
      </c>
      <c r="W1127" s="211" t="str">
        <f t="shared" si="782"/>
        <v>NO</v>
      </c>
      <c r="X1127" s="211">
        <v>0</v>
      </c>
      <c r="Y1127" s="211" t="s">
        <v>3277</v>
      </c>
      <c r="Z1127" s="211" t="s">
        <v>3275</v>
      </c>
      <c r="AA1127" s="211" t="s">
        <v>3319</v>
      </c>
      <c r="AB1127" s="211" t="s">
        <v>3286</v>
      </c>
      <c r="AC1127" s="211" t="s">
        <v>3286</v>
      </c>
      <c r="AD1127" s="211" t="s">
        <v>3320</v>
      </c>
      <c r="AE1127" s="211" t="str">
        <f t="shared" si="783"/>
        <v>SERVICE</v>
      </c>
      <c r="AF1127" s="211" t="str">
        <f t="shared" si="784"/>
        <v>SERVICE</v>
      </c>
      <c r="AG1127" s="211" t="str">
        <f t="shared" si="785"/>
        <v/>
      </c>
      <c r="AH1127" s="211" t="str">
        <f t="shared" si="804"/>
        <v/>
      </c>
      <c r="AI1127" s="211" t="str">
        <f t="shared" si="787"/>
        <v/>
      </c>
      <c r="AJ1127" s="211" t="str">
        <f t="shared" si="788"/>
        <v/>
      </c>
      <c r="AK1127" s="211" t="str">
        <f t="shared" si="789"/>
        <v/>
      </c>
      <c r="AL1127" s="211" t="str">
        <f t="shared" si="790"/>
        <v/>
      </c>
      <c r="AM1127" s="211">
        <f t="shared" si="791"/>
        <v>0</v>
      </c>
      <c r="AN1127" s="211" t="str">
        <f t="shared" si="792"/>
        <v>No</v>
      </c>
      <c r="AO1127" s="211" t="str">
        <f t="shared" si="793"/>
        <v>No</v>
      </c>
      <c r="AP1127" s="211" t="str">
        <f t="shared" si="794"/>
        <v>No</v>
      </c>
      <c r="AQ1127" s="211" t="str">
        <f t="shared" si="795"/>
        <v/>
      </c>
      <c r="AR1127" s="211" t="str">
        <f t="shared" si="796"/>
        <v>SMBQBT</v>
      </c>
      <c r="AS1127" s="211" t="str">
        <f t="shared" si="797"/>
        <v/>
      </c>
      <c r="AT1127" s="211" t="str">
        <f t="shared" si="798"/>
        <v/>
      </c>
      <c r="AU1127" s="211" t="str">
        <f t="shared" si="799"/>
        <v/>
      </c>
      <c r="AV1127" s="211" t="str">
        <f t="shared" si="800"/>
        <v>ADC</v>
      </c>
      <c r="AW1127" s="211" t="str">
        <f t="shared" si="801"/>
        <v>Wireless</v>
      </c>
      <c r="AX1127" s="211" t="str">
        <f t="shared" si="802"/>
        <v>NO</v>
      </c>
      <c r="AY1127" s="125">
        <f t="shared" si="803"/>
        <v>6</v>
      </c>
    </row>
    <row r="1128" spans="1:51" x14ac:dyDescent="0.25">
      <c r="A1128" s="15" t="s">
        <v>5459</v>
      </c>
      <c r="C1128" s="211" t="str">
        <f t="shared" si="764"/>
        <v>SMB Qolsys Better Package</v>
      </c>
      <c r="D1128" s="211" t="str">
        <f t="shared" si="765"/>
        <v>Forfait de base - PME Mieux (Qolsys)</v>
      </c>
      <c r="E1128" s="211" t="str">
        <f t="shared" si="766"/>
        <v/>
      </c>
      <c r="F1128" s="211" t="str">
        <f t="shared" si="767"/>
        <v>SMB Better</v>
      </c>
      <c r="G1128" s="211" t="str">
        <f t="shared" si="768"/>
        <v>PME Mieux</v>
      </c>
      <c r="H1128" s="211" t="str">
        <f t="shared" si="769"/>
        <v>SMB Qolsys Better Package</v>
      </c>
      <c r="I1128" s="211" t="str">
        <f t="shared" si="770"/>
        <v>Forfait de base - PME Mieux (Qolsys)</v>
      </c>
      <c r="J1128" s="211" t="str">
        <f t="shared" si="771"/>
        <v>QOLSYS_IQ2</v>
      </c>
      <c r="K1128" s="211" t="str">
        <f t="shared" si="772"/>
        <v>SMBQBR</v>
      </c>
      <c r="L1128" s="211" t="str">
        <f t="shared" si="773"/>
        <v>Non-Inventory</v>
      </c>
      <c r="M1128" s="211" t="str">
        <f t="shared" si="774"/>
        <v>NO</v>
      </c>
      <c r="N1128" s="211" t="str">
        <f t="shared" si="775"/>
        <v>Product</v>
      </c>
      <c r="O1128" s="211" t="str">
        <f t="shared" si="776"/>
        <v>Misc</v>
      </c>
      <c r="P1128" s="211" t="str">
        <f t="shared" si="777"/>
        <v>RMR</v>
      </c>
      <c r="Q1128" s="349">
        <v>43930</v>
      </c>
      <c r="R1128" s="349"/>
      <c r="S1128" s="211" t="str">
        <f t="shared" si="778"/>
        <v>YES</v>
      </c>
      <c r="T1128" s="211" t="str">
        <f t="shared" si="779"/>
        <v>No</v>
      </c>
      <c r="U1128" s="211" t="str">
        <f t="shared" si="780"/>
        <v>No</v>
      </c>
      <c r="V1128" s="211" t="str">
        <f t="shared" si="781"/>
        <v>NO</v>
      </c>
      <c r="W1128" s="211" t="str">
        <f t="shared" si="782"/>
        <v>NO</v>
      </c>
      <c r="X1128" s="211">
        <v>0</v>
      </c>
      <c r="Y1128" s="211" t="s">
        <v>3277</v>
      </c>
      <c r="Z1128" s="211" t="s">
        <v>3275</v>
      </c>
      <c r="AA1128" s="211" t="s">
        <v>3319</v>
      </c>
      <c r="AB1128" s="211" t="s">
        <v>3286</v>
      </c>
      <c r="AC1128" s="211" t="s">
        <v>3286</v>
      </c>
      <c r="AD1128" s="211" t="s">
        <v>3320</v>
      </c>
      <c r="AE1128" s="211" t="str">
        <f t="shared" si="783"/>
        <v>SERVICE</v>
      </c>
      <c r="AF1128" s="211" t="str">
        <f t="shared" si="784"/>
        <v>SERVICE</v>
      </c>
      <c r="AG1128" s="211" t="str">
        <f t="shared" si="785"/>
        <v/>
      </c>
      <c r="AH1128" s="211" t="str">
        <f t="shared" si="804"/>
        <v/>
      </c>
      <c r="AI1128" s="211" t="str">
        <f t="shared" si="787"/>
        <v/>
      </c>
      <c r="AJ1128" s="211" t="str">
        <f t="shared" si="788"/>
        <v/>
      </c>
      <c r="AK1128" s="211" t="str">
        <f t="shared" si="789"/>
        <v/>
      </c>
      <c r="AL1128" s="211" t="str">
        <f t="shared" si="790"/>
        <v/>
      </c>
      <c r="AM1128" s="211">
        <f t="shared" si="791"/>
        <v>0</v>
      </c>
      <c r="AN1128" s="211" t="str">
        <f t="shared" si="792"/>
        <v>No</v>
      </c>
      <c r="AO1128" s="211" t="str">
        <f t="shared" si="793"/>
        <v>No</v>
      </c>
      <c r="AP1128" s="211" t="str">
        <f t="shared" si="794"/>
        <v>No</v>
      </c>
      <c r="AQ1128" s="211" t="str">
        <f t="shared" si="795"/>
        <v/>
      </c>
      <c r="AR1128" s="211" t="str">
        <f t="shared" si="796"/>
        <v>SMBQBR</v>
      </c>
      <c r="AS1128" s="211" t="str">
        <f t="shared" si="797"/>
        <v/>
      </c>
      <c r="AT1128" s="211" t="str">
        <f t="shared" si="798"/>
        <v/>
      </c>
      <c r="AU1128" s="211" t="str">
        <f t="shared" si="799"/>
        <v/>
      </c>
      <c r="AV1128" s="211" t="str">
        <f t="shared" si="800"/>
        <v>ADC</v>
      </c>
      <c r="AW1128" s="211" t="str">
        <f t="shared" si="801"/>
        <v>Wireless</v>
      </c>
      <c r="AX1128" s="211" t="str">
        <f t="shared" si="802"/>
        <v>NO</v>
      </c>
      <c r="AY1128" s="125">
        <f t="shared" si="803"/>
        <v>4</v>
      </c>
    </row>
    <row r="1129" spans="1:51" x14ac:dyDescent="0.25">
      <c r="A1129" s="15" t="s">
        <v>5460</v>
      </c>
      <c r="C1129" s="211" t="str">
        <f t="shared" si="764"/>
        <v>Qolsys Good Package - Wireless Takeover</v>
      </c>
      <c r="D1129" s="211" t="str">
        <f t="shared" si="765"/>
        <v>Module de prise en charge sans fil - Bon (Qolsys)</v>
      </c>
      <c r="E1129" s="211" t="str">
        <f t="shared" si="766"/>
        <v/>
      </c>
      <c r="F1129" s="211" t="str">
        <f t="shared" si="767"/>
        <v>Good</v>
      </c>
      <c r="G1129" s="211" t="str">
        <f t="shared" si="768"/>
        <v>Bon</v>
      </c>
      <c r="H1129" s="211" t="str">
        <f t="shared" si="769"/>
        <v>Qolsys Good Package - Wireless Takeover</v>
      </c>
      <c r="I1129" s="211" t="str">
        <f t="shared" si="770"/>
        <v>Module de prise en charge sans fil - Bon (Qolsys)</v>
      </c>
      <c r="J1129" s="211" t="str">
        <f t="shared" si="771"/>
        <v>QOLSYS_IQ2</v>
      </c>
      <c r="K1129" s="211" t="str">
        <f t="shared" si="772"/>
        <v>QWLGOOD</v>
      </c>
      <c r="L1129" s="211" t="str">
        <f t="shared" si="773"/>
        <v>Non-Inventory</v>
      </c>
      <c r="M1129" s="211" t="str">
        <f t="shared" si="774"/>
        <v>NO</v>
      </c>
      <c r="N1129" s="211" t="str">
        <f t="shared" si="775"/>
        <v>Product</v>
      </c>
      <c r="O1129" s="211" t="str">
        <f t="shared" si="776"/>
        <v>Misc</v>
      </c>
      <c r="P1129" s="211" t="str">
        <f t="shared" si="777"/>
        <v>RMR</v>
      </c>
      <c r="Q1129" s="349">
        <v>43930</v>
      </c>
      <c r="R1129" s="349"/>
      <c r="S1129" s="211" t="str">
        <f t="shared" si="778"/>
        <v>YES</v>
      </c>
      <c r="T1129" s="211" t="str">
        <f t="shared" si="779"/>
        <v>No</v>
      </c>
      <c r="U1129" s="211" t="str">
        <f t="shared" si="780"/>
        <v>No</v>
      </c>
      <c r="V1129" s="211" t="str">
        <f t="shared" si="781"/>
        <v>NO</v>
      </c>
      <c r="W1129" s="211" t="str">
        <f t="shared" si="782"/>
        <v>NO</v>
      </c>
      <c r="X1129" s="211">
        <v>0</v>
      </c>
      <c r="Y1129" s="211" t="s">
        <v>3277</v>
      </c>
      <c r="Z1129" s="211" t="s">
        <v>3275</v>
      </c>
      <c r="AA1129" s="211" t="s">
        <v>3319</v>
      </c>
      <c r="AB1129" s="211" t="s">
        <v>3286</v>
      </c>
      <c r="AC1129" s="211" t="s">
        <v>3286</v>
      </c>
      <c r="AD1129" s="211" t="s">
        <v>3320</v>
      </c>
      <c r="AE1129" s="211" t="str">
        <f t="shared" si="783"/>
        <v>SERVICE</v>
      </c>
      <c r="AF1129" s="211" t="str">
        <f t="shared" si="784"/>
        <v>SERVICE</v>
      </c>
      <c r="AG1129" s="211" t="str">
        <f t="shared" si="785"/>
        <v/>
      </c>
      <c r="AH1129" s="211" t="str">
        <f t="shared" si="804"/>
        <v/>
      </c>
      <c r="AI1129" s="211" t="str">
        <f t="shared" si="787"/>
        <v/>
      </c>
      <c r="AJ1129" s="211" t="str">
        <f t="shared" si="788"/>
        <v/>
      </c>
      <c r="AK1129" s="211" t="str">
        <f t="shared" si="789"/>
        <v/>
      </c>
      <c r="AL1129" s="211" t="str">
        <f t="shared" si="790"/>
        <v/>
      </c>
      <c r="AM1129" s="211">
        <f t="shared" si="791"/>
        <v>0</v>
      </c>
      <c r="AN1129" s="211" t="str">
        <f t="shared" si="792"/>
        <v>No</v>
      </c>
      <c r="AO1129" s="211" t="str">
        <f t="shared" si="793"/>
        <v>No</v>
      </c>
      <c r="AP1129" s="211" t="str">
        <f t="shared" si="794"/>
        <v>No</v>
      </c>
      <c r="AQ1129" s="211" t="str">
        <f t="shared" si="795"/>
        <v/>
      </c>
      <c r="AR1129" s="211" t="str">
        <f t="shared" si="796"/>
        <v>QWLGOOD</v>
      </c>
      <c r="AS1129" s="211" t="str">
        <f t="shared" si="797"/>
        <v/>
      </c>
      <c r="AT1129" s="211" t="str">
        <f t="shared" si="798"/>
        <v/>
      </c>
      <c r="AU1129" s="211" t="str">
        <f t="shared" si="799"/>
        <v/>
      </c>
      <c r="AV1129" s="211" t="str">
        <f t="shared" si="800"/>
        <v>ADC</v>
      </c>
      <c r="AW1129" s="211" t="str">
        <f t="shared" si="801"/>
        <v>Wireless</v>
      </c>
      <c r="AX1129" s="211" t="str">
        <f t="shared" si="802"/>
        <v>NO</v>
      </c>
      <c r="AY1129" s="125" t="str">
        <f t="shared" si="803"/>
        <v>2</v>
      </c>
    </row>
    <row r="1130" spans="1:51" x14ac:dyDescent="0.25">
      <c r="A1130" s="15" t="s">
        <v>5461</v>
      </c>
      <c r="C1130" s="211" t="str">
        <f t="shared" si="764"/>
        <v>Qolsys Good Package with Automation - Wireless Takeover</v>
      </c>
      <c r="D1130" s="211" t="str">
        <f t="shared" si="765"/>
        <v>Module de prise en charge sans fil - Bon avec domotique (Qolsys)</v>
      </c>
      <c r="E1130" s="211" t="str">
        <f t="shared" si="766"/>
        <v/>
      </c>
      <c r="F1130" s="211" t="str">
        <f t="shared" si="767"/>
        <v>Good</v>
      </c>
      <c r="G1130" s="211" t="str">
        <f t="shared" si="768"/>
        <v>Bon</v>
      </c>
      <c r="H1130" s="211" t="str">
        <f t="shared" si="769"/>
        <v>Qolsys Good Package with Automation - Wireless Takeover</v>
      </c>
      <c r="I1130" s="211" t="str">
        <f t="shared" si="770"/>
        <v>Module de prise en charge sans fil - Bon avec domotique (Qolsys)</v>
      </c>
      <c r="J1130" s="211" t="str">
        <f t="shared" si="771"/>
        <v>QOLSYS_IQ2</v>
      </c>
      <c r="K1130" s="211" t="str">
        <f t="shared" si="772"/>
        <v>QWLGDAU</v>
      </c>
      <c r="L1130" s="211" t="str">
        <f t="shared" si="773"/>
        <v>Non-Inventory</v>
      </c>
      <c r="M1130" s="211" t="str">
        <f t="shared" si="774"/>
        <v>NO</v>
      </c>
      <c r="N1130" s="211" t="str">
        <f t="shared" si="775"/>
        <v>Product</v>
      </c>
      <c r="O1130" s="211" t="str">
        <f t="shared" si="776"/>
        <v>Misc</v>
      </c>
      <c r="P1130" s="211" t="str">
        <f t="shared" si="777"/>
        <v>RMR</v>
      </c>
      <c r="Q1130" s="349">
        <v>43930</v>
      </c>
      <c r="R1130" s="349"/>
      <c r="S1130" s="211" t="str">
        <f t="shared" si="778"/>
        <v>YES</v>
      </c>
      <c r="T1130" s="211" t="str">
        <f t="shared" si="779"/>
        <v>No</v>
      </c>
      <c r="U1130" s="211" t="str">
        <f t="shared" si="780"/>
        <v>No</v>
      </c>
      <c r="V1130" s="211" t="str">
        <f t="shared" si="781"/>
        <v>NO</v>
      </c>
      <c r="W1130" s="211" t="str">
        <f t="shared" si="782"/>
        <v>NO</v>
      </c>
      <c r="X1130" s="211">
        <v>0</v>
      </c>
      <c r="Y1130" s="211" t="s">
        <v>3277</v>
      </c>
      <c r="Z1130" s="211" t="s">
        <v>3275</v>
      </c>
      <c r="AA1130" s="211" t="s">
        <v>3319</v>
      </c>
      <c r="AB1130" s="211" t="s">
        <v>3286</v>
      </c>
      <c r="AC1130" s="211" t="s">
        <v>3286</v>
      </c>
      <c r="AD1130" s="211" t="s">
        <v>3320</v>
      </c>
      <c r="AE1130" s="211" t="str">
        <f t="shared" si="783"/>
        <v>SERVICE</v>
      </c>
      <c r="AF1130" s="211" t="str">
        <f t="shared" si="784"/>
        <v>SERVICE</v>
      </c>
      <c r="AG1130" s="211" t="str">
        <f t="shared" si="785"/>
        <v/>
      </c>
      <c r="AH1130" s="211" t="str">
        <f t="shared" si="804"/>
        <v/>
      </c>
      <c r="AI1130" s="211" t="str">
        <f t="shared" si="787"/>
        <v/>
      </c>
      <c r="AJ1130" s="211" t="str">
        <f t="shared" si="788"/>
        <v/>
      </c>
      <c r="AK1130" s="211" t="str">
        <f t="shared" si="789"/>
        <v/>
      </c>
      <c r="AL1130" s="211" t="str">
        <f t="shared" si="790"/>
        <v/>
      </c>
      <c r="AM1130" s="211">
        <f t="shared" si="791"/>
        <v>0</v>
      </c>
      <c r="AN1130" s="211" t="str">
        <f t="shared" si="792"/>
        <v>No</v>
      </c>
      <c r="AO1130" s="211" t="str">
        <f t="shared" si="793"/>
        <v>No</v>
      </c>
      <c r="AP1130" s="211" t="str">
        <f t="shared" si="794"/>
        <v>No</v>
      </c>
      <c r="AQ1130" s="211" t="str">
        <f t="shared" si="795"/>
        <v/>
      </c>
      <c r="AR1130" s="211" t="str">
        <f t="shared" si="796"/>
        <v>QWLGDAU</v>
      </c>
      <c r="AS1130" s="211" t="str">
        <f t="shared" si="797"/>
        <v/>
      </c>
      <c r="AT1130" s="211" t="str">
        <f t="shared" si="798"/>
        <v/>
      </c>
      <c r="AU1130" s="211" t="str">
        <f t="shared" si="799"/>
        <v/>
      </c>
      <c r="AV1130" s="211" t="str">
        <f t="shared" si="800"/>
        <v>ADC</v>
      </c>
      <c r="AW1130" s="211" t="str">
        <f t="shared" si="801"/>
        <v>Wireless</v>
      </c>
      <c r="AX1130" s="211" t="str">
        <f t="shared" si="802"/>
        <v>NO</v>
      </c>
      <c r="AY1130" s="125" t="str">
        <f t="shared" si="803"/>
        <v>3</v>
      </c>
    </row>
    <row r="1131" spans="1:51" x14ac:dyDescent="0.25">
      <c r="A1131" s="15" t="s">
        <v>5462</v>
      </c>
      <c r="C1131" s="211" t="str">
        <f t="shared" si="764"/>
        <v>Qolsys Better Package with Automation - Wireless Takeover</v>
      </c>
      <c r="D1131" s="211" t="str">
        <f t="shared" si="765"/>
        <v>Module de prise en charge sans fil - Mieux avec domotique (Qolsys)</v>
      </c>
      <c r="E1131" s="211" t="str">
        <f t="shared" si="766"/>
        <v/>
      </c>
      <c r="F1131" s="211" t="str">
        <f t="shared" si="767"/>
        <v>Better</v>
      </c>
      <c r="G1131" s="211" t="str">
        <f t="shared" si="768"/>
        <v>Mieux</v>
      </c>
      <c r="H1131" s="211" t="str">
        <f t="shared" si="769"/>
        <v>Qolsys Better Package with Automation - Wireless Takeover</v>
      </c>
      <c r="I1131" s="211" t="str">
        <f t="shared" si="770"/>
        <v>Module de prise en charge sans fil - Mieux avec domotique (Qolsys)</v>
      </c>
      <c r="J1131" s="211" t="str">
        <f t="shared" si="771"/>
        <v>QOLSYS_IQ2</v>
      </c>
      <c r="K1131" s="211" t="str">
        <f t="shared" si="772"/>
        <v>QWLBTRAU</v>
      </c>
      <c r="L1131" s="211" t="str">
        <f t="shared" si="773"/>
        <v>Non-Inventory</v>
      </c>
      <c r="M1131" s="211" t="str">
        <f t="shared" si="774"/>
        <v>NO</v>
      </c>
      <c r="N1131" s="211" t="str">
        <f t="shared" si="775"/>
        <v>Product</v>
      </c>
      <c r="O1131" s="211" t="str">
        <f t="shared" si="776"/>
        <v>Misc</v>
      </c>
      <c r="P1131" s="211" t="str">
        <f t="shared" si="777"/>
        <v>RMR</v>
      </c>
      <c r="Q1131" s="349">
        <v>43930</v>
      </c>
      <c r="R1131" s="349"/>
      <c r="S1131" s="211" t="str">
        <f t="shared" si="778"/>
        <v>YES</v>
      </c>
      <c r="T1131" s="211" t="str">
        <f t="shared" si="779"/>
        <v>No</v>
      </c>
      <c r="U1131" s="211" t="str">
        <f t="shared" si="780"/>
        <v>No</v>
      </c>
      <c r="V1131" s="211" t="str">
        <f t="shared" si="781"/>
        <v>NO</v>
      </c>
      <c r="W1131" s="211" t="str">
        <f t="shared" si="782"/>
        <v>NO</v>
      </c>
      <c r="X1131" s="211">
        <v>0</v>
      </c>
      <c r="Y1131" s="211" t="s">
        <v>3277</v>
      </c>
      <c r="Z1131" s="211" t="s">
        <v>3275</v>
      </c>
      <c r="AA1131" s="211" t="s">
        <v>3319</v>
      </c>
      <c r="AB1131" s="211" t="s">
        <v>3286</v>
      </c>
      <c r="AC1131" s="211" t="s">
        <v>3286</v>
      </c>
      <c r="AD1131" s="211" t="s">
        <v>3320</v>
      </c>
      <c r="AE1131" s="211" t="str">
        <f t="shared" si="783"/>
        <v>SERVICE</v>
      </c>
      <c r="AF1131" s="211" t="str">
        <f t="shared" si="784"/>
        <v>SERVICE</v>
      </c>
      <c r="AG1131" s="211" t="str">
        <f t="shared" si="785"/>
        <v/>
      </c>
      <c r="AH1131" s="211" t="str">
        <f t="shared" si="804"/>
        <v/>
      </c>
      <c r="AI1131" s="211" t="str">
        <f t="shared" si="787"/>
        <v/>
      </c>
      <c r="AJ1131" s="211" t="str">
        <f t="shared" si="788"/>
        <v/>
      </c>
      <c r="AK1131" s="211" t="str">
        <f t="shared" si="789"/>
        <v/>
      </c>
      <c r="AL1131" s="211" t="str">
        <f t="shared" si="790"/>
        <v/>
      </c>
      <c r="AM1131" s="211">
        <f t="shared" si="791"/>
        <v>0</v>
      </c>
      <c r="AN1131" s="211" t="str">
        <f t="shared" si="792"/>
        <v>No</v>
      </c>
      <c r="AO1131" s="211" t="str">
        <f t="shared" si="793"/>
        <v>No</v>
      </c>
      <c r="AP1131" s="211" t="str">
        <f t="shared" si="794"/>
        <v>No</v>
      </c>
      <c r="AQ1131" s="211" t="str">
        <f t="shared" si="795"/>
        <v/>
      </c>
      <c r="AR1131" s="211" t="str">
        <f t="shared" si="796"/>
        <v>QWLBTRAU</v>
      </c>
      <c r="AS1131" s="211" t="str">
        <f t="shared" si="797"/>
        <v/>
      </c>
      <c r="AT1131" s="211" t="str">
        <f t="shared" si="798"/>
        <v/>
      </c>
      <c r="AU1131" s="211" t="str">
        <f t="shared" si="799"/>
        <v/>
      </c>
      <c r="AV1131" s="211" t="str">
        <f t="shared" si="800"/>
        <v>ADC</v>
      </c>
      <c r="AW1131" s="211" t="str">
        <f t="shared" si="801"/>
        <v>Wireless</v>
      </c>
      <c r="AX1131" s="211" t="str">
        <f t="shared" si="802"/>
        <v>NO</v>
      </c>
      <c r="AY1131" s="125" t="str">
        <f t="shared" si="803"/>
        <v>5</v>
      </c>
    </row>
    <row r="1132" spans="1:51" x14ac:dyDescent="0.25">
      <c r="A1132" s="15" t="s">
        <v>5463</v>
      </c>
      <c r="C1132" s="211" t="str">
        <f t="shared" si="764"/>
        <v>Qolsys Better Package - Wireless Takeover</v>
      </c>
      <c r="D1132" s="211" t="str">
        <f t="shared" si="765"/>
        <v>Module de prise en charge sans fil - Mieux (Qolsys)</v>
      </c>
      <c r="E1132" s="211" t="str">
        <f t="shared" si="766"/>
        <v/>
      </c>
      <c r="F1132" s="211" t="str">
        <f t="shared" si="767"/>
        <v>Better</v>
      </c>
      <c r="G1132" s="211" t="str">
        <f t="shared" si="768"/>
        <v>Mieux</v>
      </c>
      <c r="H1132" s="211" t="str">
        <f t="shared" si="769"/>
        <v>Qolsys Better Package - Wireless Takeover</v>
      </c>
      <c r="I1132" s="211" t="str">
        <f t="shared" si="770"/>
        <v>Module de prise en charge sans fil - Mieux (Qolsys)</v>
      </c>
      <c r="J1132" s="211" t="str">
        <f t="shared" si="771"/>
        <v>QOLSYS_IQ2</v>
      </c>
      <c r="K1132" s="211" t="str">
        <f t="shared" si="772"/>
        <v>QWLBTR2</v>
      </c>
      <c r="L1132" s="211" t="str">
        <f t="shared" si="773"/>
        <v>Non-Inventory</v>
      </c>
      <c r="M1132" s="211" t="str">
        <f t="shared" si="774"/>
        <v>NO</v>
      </c>
      <c r="N1132" s="211" t="str">
        <f t="shared" si="775"/>
        <v>Product</v>
      </c>
      <c r="O1132" s="211" t="str">
        <f t="shared" si="776"/>
        <v>Misc</v>
      </c>
      <c r="P1132" s="211" t="str">
        <f t="shared" si="777"/>
        <v>RMR</v>
      </c>
      <c r="Q1132" s="349">
        <v>43930</v>
      </c>
      <c r="R1132" s="349"/>
      <c r="S1132" s="211" t="str">
        <f t="shared" si="778"/>
        <v>YES</v>
      </c>
      <c r="T1132" s="211" t="str">
        <f t="shared" si="779"/>
        <v>No</v>
      </c>
      <c r="U1132" s="211" t="str">
        <f t="shared" si="780"/>
        <v>No</v>
      </c>
      <c r="V1132" s="211" t="str">
        <f t="shared" si="781"/>
        <v>NO</v>
      </c>
      <c r="W1132" s="211" t="str">
        <f t="shared" si="782"/>
        <v>NO</v>
      </c>
      <c r="X1132" s="211">
        <v>0</v>
      </c>
      <c r="Y1132" s="211" t="s">
        <v>3277</v>
      </c>
      <c r="Z1132" s="211" t="s">
        <v>3275</v>
      </c>
      <c r="AA1132" s="211" t="s">
        <v>3319</v>
      </c>
      <c r="AB1132" s="211" t="s">
        <v>3286</v>
      </c>
      <c r="AC1132" s="211" t="s">
        <v>3286</v>
      </c>
      <c r="AD1132" s="211" t="s">
        <v>3320</v>
      </c>
      <c r="AE1132" s="211" t="str">
        <f t="shared" si="783"/>
        <v>SERVICE</v>
      </c>
      <c r="AF1132" s="211" t="str">
        <f t="shared" si="784"/>
        <v>SERVICE</v>
      </c>
      <c r="AG1132" s="211" t="str">
        <f t="shared" si="785"/>
        <v/>
      </c>
      <c r="AH1132" s="211" t="str">
        <f t="shared" si="804"/>
        <v/>
      </c>
      <c r="AI1132" s="211" t="str">
        <f t="shared" si="787"/>
        <v/>
      </c>
      <c r="AJ1132" s="211" t="str">
        <f t="shared" si="788"/>
        <v/>
      </c>
      <c r="AK1132" s="211" t="str">
        <f t="shared" si="789"/>
        <v/>
      </c>
      <c r="AL1132" s="211" t="str">
        <f t="shared" si="790"/>
        <v/>
      </c>
      <c r="AM1132" s="211">
        <f t="shared" si="791"/>
        <v>0</v>
      </c>
      <c r="AN1132" s="211" t="str">
        <f t="shared" si="792"/>
        <v>No</v>
      </c>
      <c r="AO1132" s="211" t="str">
        <f t="shared" si="793"/>
        <v>No</v>
      </c>
      <c r="AP1132" s="211" t="str">
        <f t="shared" si="794"/>
        <v>No</v>
      </c>
      <c r="AQ1132" s="211" t="str">
        <f t="shared" si="795"/>
        <v/>
      </c>
      <c r="AR1132" s="211" t="str">
        <f t="shared" si="796"/>
        <v>QWLBTR2</v>
      </c>
      <c r="AS1132" s="211" t="str">
        <f t="shared" si="797"/>
        <v/>
      </c>
      <c r="AT1132" s="211" t="str">
        <f t="shared" si="798"/>
        <v/>
      </c>
      <c r="AU1132" s="211" t="str">
        <f t="shared" si="799"/>
        <v/>
      </c>
      <c r="AV1132" s="211" t="str">
        <f t="shared" si="800"/>
        <v>ADC</v>
      </c>
      <c r="AW1132" s="211" t="str">
        <f t="shared" si="801"/>
        <v>Wireless</v>
      </c>
      <c r="AX1132" s="211" t="str">
        <f t="shared" si="802"/>
        <v>NO</v>
      </c>
      <c r="AY1132" s="125" t="str">
        <f t="shared" si="803"/>
        <v>4</v>
      </c>
    </row>
    <row r="1133" spans="1:51" x14ac:dyDescent="0.25">
      <c r="A1133" s="15" t="s">
        <v>5464</v>
      </c>
      <c r="C1133" s="211" t="str">
        <f t="shared" si="764"/>
        <v>Qolsys Better Package - Wireless Takeover</v>
      </c>
      <c r="D1133" s="211" t="str">
        <f t="shared" si="765"/>
        <v>Module de prise en charge sans fil - Mieux (Qolsys)</v>
      </c>
      <c r="E1133" s="211" t="str">
        <f t="shared" si="766"/>
        <v/>
      </c>
      <c r="F1133" s="211" t="str">
        <f t="shared" si="767"/>
        <v>Better</v>
      </c>
      <c r="G1133" s="211" t="str">
        <f t="shared" si="768"/>
        <v>Mieux</v>
      </c>
      <c r="H1133" s="211" t="str">
        <f t="shared" si="769"/>
        <v>Qolsys Better Package - Wireless Takeover</v>
      </c>
      <c r="I1133" s="211" t="str">
        <f t="shared" si="770"/>
        <v>Module de prise en charge sans fil - Mieux (Qolsys)</v>
      </c>
      <c r="J1133" s="211" t="str">
        <f t="shared" si="771"/>
        <v>QOLSYS_IQ2</v>
      </c>
      <c r="K1133" s="211" t="str">
        <f t="shared" si="772"/>
        <v>QWLBTR</v>
      </c>
      <c r="L1133" s="211" t="str">
        <f t="shared" si="773"/>
        <v>Non-Inventory</v>
      </c>
      <c r="M1133" s="211" t="str">
        <f t="shared" si="774"/>
        <v>NO</v>
      </c>
      <c r="N1133" s="211" t="str">
        <f t="shared" si="775"/>
        <v>Product</v>
      </c>
      <c r="O1133" s="211" t="str">
        <f t="shared" si="776"/>
        <v>Misc</v>
      </c>
      <c r="P1133" s="211" t="str">
        <f t="shared" si="777"/>
        <v>RMR</v>
      </c>
      <c r="Q1133" s="349">
        <v>43930</v>
      </c>
      <c r="R1133" s="349"/>
      <c r="S1133" s="211" t="str">
        <f t="shared" si="778"/>
        <v>YES</v>
      </c>
      <c r="T1133" s="211" t="str">
        <f t="shared" si="779"/>
        <v>No</v>
      </c>
      <c r="U1133" s="211" t="str">
        <f t="shared" si="780"/>
        <v>No</v>
      </c>
      <c r="V1133" s="211" t="str">
        <f t="shared" si="781"/>
        <v>NO</v>
      </c>
      <c r="W1133" s="211" t="str">
        <f t="shared" si="782"/>
        <v>NO</v>
      </c>
      <c r="X1133" s="211">
        <v>0</v>
      </c>
      <c r="Y1133" s="211" t="s">
        <v>3277</v>
      </c>
      <c r="Z1133" s="211" t="s">
        <v>3275</v>
      </c>
      <c r="AA1133" s="211" t="s">
        <v>3319</v>
      </c>
      <c r="AB1133" s="211" t="s">
        <v>3286</v>
      </c>
      <c r="AC1133" s="211" t="s">
        <v>3286</v>
      </c>
      <c r="AD1133" s="211" t="s">
        <v>3320</v>
      </c>
      <c r="AE1133" s="211" t="str">
        <f t="shared" si="783"/>
        <v>SERVICE</v>
      </c>
      <c r="AF1133" s="211" t="str">
        <f t="shared" si="784"/>
        <v>SERVICE</v>
      </c>
      <c r="AG1133" s="211" t="str">
        <f t="shared" si="785"/>
        <v/>
      </c>
      <c r="AH1133" s="211" t="str">
        <f t="shared" si="804"/>
        <v/>
      </c>
      <c r="AI1133" s="211" t="str">
        <f t="shared" si="787"/>
        <v/>
      </c>
      <c r="AJ1133" s="211" t="str">
        <f t="shared" si="788"/>
        <v/>
      </c>
      <c r="AK1133" s="211" t="str">
        <f t="shared" si="789"/>
        <v/>
      </c>
      <c r="AL1133" s="211" t="str">
        <f t="shared" si="790"/>
        <v/>
      </c>
      <c r="AM1133" s="211">
        <f t="shared" si="791"/>
        <v>0</v>
      </c>
      <c r="AN1133" s="211" t="str">
        <f t="shared" si="792"/>
        <v>No</v>
      </c>
      <c r="AO1133" s="211" t="str">
        <f t="shared" si="793"/>
        <v>No</v>
      </c>
      <c r="AP1133" s="211" t="str">
        <f t="shared" si="794"/>
        <v>No</v>
      </c>
      <c r="AQ1133" s="211" t="str">
        <f t="shared" si="795"/>
        <v/>
      </c>
      <c r="AR1133" s="211" t="str">
        <f t="shared" si="796"/>
        <v>QWLBTR</v>
      </c>
      <c r="AS1133" s="211" t="str">
        <f t="shared" si="797"/>
        <v/>
      </c>
      <c r="AT1133" s="211" t="str">
        <f t="shared" si="798"/>
        <v/>
      </c>
      <c r="AU1133" s="211" t="str">
        <f t="shared" si="799"/>
        <v/>
      </c>
      <c r="AV1133" s="211" t="str">
        <f t="shared" si="800"/>
        <v>ADC</v>
      </c>
      <c r="AW1133" s="211" t="str">
        <f t="shared" si="801"/>
        <v>Wireless</v>
      </c>
      <c r="AX1133" s="211" t="str">
        <f t="shared" si="802"/>
        <v>NO</v>
      </c>
      <c r="AY1133" s="125" t="str">
        <f t="shared" si="803"/>
        <v>4</v>
      </c>
    </row>
    <row r="1134" spans="1:51" x14ac:dyDescent="0.25">
      <c r="A1134" s="15" t="s">
        <v>5465</v>
      </c>
      <c r="C1134" s="211" t="str">
        <f t="shared" si="764"/>
        <v>Qolsys Best Package - Wireless Takeover</v>
      </c>
      <c r="D1134" s="211" t="str">
        <f t="shared" si="765"/>
        <v>Module de prise en charge sans fil - Meilleur (Qolsys)</v>
      </c>
      <c r="E1134" s="211" t="str">
        <f t="shared" si="766"/>
        <v/>
      </c>
      <c r="F1134" s="211" t="str">
        <f t="shared" si="767"/>
        <v>Best</v>
      </c>
      <c r="G1134" s="211" t="str">
        <f t="shared" si="768"/>
        <v>Meilleur</v>
      </c>
      <c r="H1134" s="211" t="str">
        <f t="shared" si="769"/>
        <v>Qolsys Best Package - Wireless Takeover</v>
      </c>
      <c r="I1134" s="211" t="str">
        <f t="shared" si="770"/>
        <v>Module de prise en charge sans fil - Meilleur (Qolsys)</v>
      </c>
      <c r="J1134" s="211" t="str">
        <f t="shared" si="771"/>
        <v>QOLSYS_IQ2</v>
      </c>
      <c r="K1134" s="211" t="str">
        <f t="shared" si="772"/>
        <v>QWLBEST</v>
      </c>
      <c r="L1134" s="211" t="str">
        <f t="shared" si="773"/>
        <v>Non-Inventory</v>
      </c>
      <c r="M1134" s="211" t="str">
        <f t="shared" si="774"/>
        <v>NO</v>
      </c>
      <c r="N1134" s="211" t="str">
        <f t="shared" si="775"/>
        <v>Product</v>
      </c>
      <c r="O1134" s="211" t="str">
        <f t="shared" si="776"/>
        <v>Misc</v>
      </c>
      <c r="P1134" s="211" t="str">
        <f t="shared" si="777"/>
        <v>RMR</v>
      </c>
      <c r="Q1134" s="349">
        <v>43930</v>
      </c>
      <c r="R1134" s="349"/>
      <c r="S1134" s="211" t="str">
        <f t="shared" si="778"/>
        <v>YES</v>
      </c>
      <c r="T1134" s="211" t="str">
        <f t="shared" si="779"/>
        <v>No</v>
      </c>
      <c r="U1134" s="211" t="str">
        <f t="shared" si="780"/>
        <v>No</v>
      </c>
      <c r="V1134" s="211" t="str">
        <f t="shared" si="781"/>
        <v>NO</v>
      </c>
      <c r="W1134" s="211" t="str">
        <f t="shared" si="782"/>
        <v>NO</v>
      </c>
      <c r="X1134" s="211">
        <v>0</v>
      </c>
      <c r="Y1134" s="211" t="s">
        <v>3277</v>
      </c>
      <c r="Z1134" s="211" t="s">
        <v>3275</v>
      </c>
      <c r="AA1134" s="211" t="s">
        <v>3319</v>
      </c>
      <c r="AB1134" s="211" t="s">
        <v>3286</v>
      </c>
      <c r="AC1134" s="211" t="s">
        <v>3286</v>
      </c>
      <c r="AD1134" s="211" t="s">
        <v>3320</v>
      </c>
      <c r="AE1134" s="211" t="str">
        <f t="shared" si="783"/>
        <v>SERVICE</v>
      </c>
      <c r="AF1134" s="211" t="str">
        <f t="shared" si="784"/>
        <v>SERVICE</v>
      </c>
      <c r="AG1134" s="211" t="str">
        <f t="shared" si="785"/>
        <v/>
      </c>
      <c r="AH1134" s="211" t="str">
        <f t="shared" si="804"/>
        <v/>
      </c>
      <c r="AI1134" s="211" t="str">
        <f t="shared" si="787"/>
        <v/>
      </c>
      <c r="AJ1134" s="211" t="str">
        <f t="shared" si="788"/>
        <v/>
      </c>
      <c r="AK1134" s="211" t="str">
        <f t="shared" si="789"/>
        <v/>
      </c>
      <c r="AL1134" s="211" t="str">
        <f t="shared" si="790"/>
        <v/>
      </c>
      <c r="AM1134" s="211">
        <f t="shared" si="791"/>
        <v>0</v>
      </c>
      <c r="AN1134" s="211" t="str">
        <f t="shared" si="792"/>
        <v>No</v>
      </c>
      <c r="AO1134" s="211" t="str">
        <f t="shared" si="793"/>
        <v>No</v>
      </c>
      <c r="AP1134" s="211" t="str">
        <f t="shared" si="794"/>
        <v>No</v>
      </c>
      <c r="AQ1134" s="211" t="str">
        <f t="shared" si="795"/>
        <v/>
      </c>
      <c r="AR1134" s="211" t="str">
        <f t="shared" si="796"/>
        <v>QWLBEST</v>
      </c>
      <c r="AS1134" s="211" t="str">
        <f t="shared" si="797"/>
        <v/>
      </c>
      <c r="AT1134" s="211" t="str">
        <f t="shared" si="798"/>
        <v/>
      </c>
      <c r="AU1134" s="211" t="str">
        <f t="shared" si="799"/>
        <v/>
      </c>
      <c r="AV1134" s="211" t="str">
        <f t="shared" si="800"/>
        <v>ADC</v>
      </c>
      <c r="AW1134" s="211" t="str">
        <f t="shared" si="801"/>
        <v>Wireless</v>
      </c>
      <c r="AX1134" s="211" t="str">
        <f t="shared" si="802"/>
        <v>NO</v>
      </c>
      <c r="AY1134" s="125" t="str">
        <f t="shared" si="803"/>
        <v>6</v>
      </c>
    </row>
    <row r="1135" spans="1:51" x14ac:dyDescent="0.25">
      <c r="A1135" s="15" t="s">
        <v>5466</v>
      </c>
      <c r="C1135" s="211" t="str">
        <f t="shared" si="764"/>
        <v>Qolsys Good Package - Wired Takeover</v>
      </c>
      <c r="D1135" s="211" t="str">
        <f t="shared" si="765"/>
        <v>Module de prise en charge câblé - Bon (Qolsys)</v>
      </c>
      <c r="E1135" s="211" t="str">
        <f t="shared" si="766"/>
        <v/>
      </c>
      <c r="F1135" s="211" t="str">
        <f t="shared" si="767"/>
        <v>Good</v>
      </c>
      <c r="G1135" s="211" t="str">
        <f t="shared" si="768"/>
        <v>Bon</v>
      </c>
      <c r="H1135" s="211" t="str">
        <f t="shared" si="769"/>
        <v>Qolsys Good Package - Wired Takeover</v>
      </c>
      <c r="I1135" s="211" t="str">
        <f t="shared" si="770"/>
        <v>Module de prise en charge câblé - Bon (Qolsys)</v>
      </c>
      <c r="J1135" s="211" t="str">
        <f t="shared" si="771"/>
        <v>QOLSYS_IQ2</v>
      </c>
      <c r="K1135" s="211" t="str">
        <f t="shared" si="772"/>
        <v>QHWGOOD</v>
      </c>
      <c r="L1135" s="211" t="str">
        <f t="shared" si="773"/>
        <v>Non-Inventory</v>
      </c>
      <c r="M1135" s="211" t="str">
        <f t="shared" si="774"/>
        <v>NO</v>
      </c>
      <c r="N1135" s="211" t="str">
        <f t="shared" si="775"/>
        <v>Product</v>
      </c>
      <c r="O1135" s="211" t="str">
        <f t="shared" si="776"/>
        <v>Misc</v>
      </c>
      <c r="P1135" s="211" t="str">
        <f t="shared" si="777"/>
        <v>RMR</v>
      </c>
      <c r="Q1135" s="349">
        <v>43930</v>
      </c>
      <c r="R1135" s="349"/>
      <c r="S1135" s="211" t="str">
        <f t="shared" si="778"/>
        <v>YES</v>
      </c>
      <c r="T1135" s="211" t="str">
        <f t="shared" si="779"/>
        <v>No</v>
      </c>
      <c r="U1135" s="211" t="str">
        <f t="shared" si="780"/>
        <v>No</v>
      </c>
      <c r="V1135" s="211" t="str">
        <f t="shared" si="781"/>
        <v>NO</v>
      </c>
      <c r="W1135" s="211" t="str">
        <f t="shared" si="782"/>
        <v>NO</v>
      </c>
      <c r="X1135" s="211">
        <v>0</v>
      </c>
      <c r="Y1135" s="211" t="s">
        <v>3277</v>
      </c>
      <c r="Z1135" s="211" t="s">
        <v>3275</v>
      </c>
      <c r="AA1135" s="211" t="s">
        <v>3319</v>
      </c>
      <c r="AB1135" s="211" t="s">
        <v>3286</v>
      </c>
      <c r="AC1135" s="211" t="s">
        <v>3286</v>
      </c>
      <c r="AD1135" s="211" t="s">
        <v>3320</v>
      </c>
      <c r="AE1135" s="211" t="str">
        <f t="shared" si="783"/>
        <v>SERVICE</v>
      </c>
      <c r="AF1135" s="211" t="str">
        <f t="shared" si="784"/>
        <v>SERVICE</v>
      </c>
      <c r="AG1135" s="211" t="str">
        <f t="shared" si="785"/>
        <v/>
      </c>
      <c r="AH1135" s="211" t="str">
        <f t="shared" si="804"/>
        <v/>
      </c>
      <c r="AI1135" s="211" t="str">
        <f t="shared" si="787"/>
        <v/>
      </c>
      <c r="AJ1135" s="211" t="str">
        <f t="shared" si="788"/>
        <v/>
      </c>
      <c r="AK1135" s="211" t="str">
        <f t="shared" si="789"/>
        <v/>
      </c>
      <c r="AL1135" s="211" t="str">
        <f t="shared" si="790"/>
        <v/>
      </c>
      <c r="AM1135" s="211">
        <f t="shared" si="791"/>
        <v>0</v>
      </c>
      <c r="AN1135" s="211" t="str">
        <f t="shared" si="792"/>
        <v>No</v>
      </c>
      <c r="AO1135" s="211" t="str">
        <f t="shared" si="793"/>
        <v>No</v>
      </c>
      <c r="AP1135" s="211" t="str">
        <f t="shared" si="794"/>
        <v>No</v>
      </c>
      <c r="AQ1135" s="211" t="str">
        <f t="shared" si="795"/>
        <v/>
      </c>
      <c r="AR1135" s="211" t="str">
        <f t="shared" si="796"/>
        <v>QHWGOOD</v>
      </c>
      <c r="AS1135" s="211" t="str">
        <f t="shared" si="797"/>
        <v/>
      </c>
      <c r="AT1135" s="211" t="str">
        <f t="shared" si="798"/>
        <v/>
      </c>
      <c r="AU1135" s="211" t="str">
        <f t="shared" si="799"/>
        <v/>
      </c>
      <c r="AV1135" s="211" t="str">
        <f t="shared" si="800"/>
        <v>ADC</v>
      </c>
      <c r="AW1135" s="211" t="str">
        <f t="shared" si="801"/>
        <v>Wired</v>
      </c>
      <c r="AX1135" s="211" t="str">
        <f t="shared" si="802"/>
        <v>NO</v>
      </c>
      <c r="AY1135" s="125" t="str">
        <f t="shared" si="803"/>
        <v>2</v>
      </c>
    </row>
    <row r="1136" spans="1:51" x14ac:dyDescent="0.25">
      <c r="A1136" s="15" t="s">
        <v>5467</v>
      </c>
      <c r="C1136" s="211" t="str">
        <f t="shared" si="764"/>
        <v>Qolsys Good Package with Automation - Wired Takeover</v>
      </c>
      <c r="D1136" s="211" t="str">
        <f t="shared" si="765"/>
        <v>Module de prise en charge câblé - Bon avec domotique (Qolsys)</v>
      </c>
      <c r="E1136" s="211" t="str">
        <f t="shared" si="766"/>
        <v/>
      </c>
      <c r="F1136" s="211" t="str">
        <f t="shared" si="767"/>
        <v>Good</v>
      </c>
      <c r="G1136" s="211" t="str">
        <f t="shared" si="768"/>
        <v>Bon</v>
      </c>
      <c r="H1136" s="211" t="str">
        <f t="shared" si="769"/>
        <v>Qolsys Good Package with Automation - Wired Takeover</v>
      </c>
      <c r="I1136" s="211" t="str">
        <f t="shared" si="770"/>
        <v>Module de prise en charge câblé - Bon avec domotique (Qolsys)</v>
      </c>
      <c r="J1136" s="211" t="str">
        <f t="shared" si="771"/>
        <v>QOLSYS_IQ2</v>
      </c>
      <c r="K1136" s="211" t="str">
        <f t="shared" si="772"/>
        <v>QHWGDAU</v>
      </c>
      <c r="L1136" s="211" t="str">
        <f t="shared" si="773"/>
        <v>Non-Inventory</v>
      </c>
      <c r="M1136" s="211" t="str">
        <f t="shared" si="774"/>
        <v>NO</v>
      </c>
      <c r="N1136" s="211" t="str">
        <f t="shared" si="775"/>
        <v>Product</v>
      </c>
      <c r="O1136" s="211" t="str">
        <f t="shared" si="776"/>
        <v>Misc</v>
      </c>
      <c r="P1136" s="211" t="str">
        <f t="shared" si="777"/>
        <v>RMR</v>
      </c>
      <c r="Q1136" s="349">
        <v>43930</v>
      </c>
      <c r="R1136" s="349"/>
      <c r="S1136" s="211" t="str">
        <f t="shared" si="778"/>
        <v>YES</v>
      </c>
      <c r="T1136" s="211" t="str">
        <f t="shared" si="779"/>
        <v>No</v>
      </c>
      <c r="U1136" s="211" t="str">
        <f t="shared" si="780"/>
        <v>No</v>
      </c>
      <c r="V1136" s="211" t="str">
        <f t="shared" si="781"/>
        <v>NO</v>
      </c>
      <c r="W1136" s="211" t="str">
        <f t="shared" si="782"/>
        <v>NO</v>
      </c>
      <c r="X1136" s="211">
        <v>0</v>
      </c>
      <c r="Y1136" s="211" t="s">
        <v>3277</v>
      </c>
      <c r="Z1136" s="211" t="s">
        <v>3275</v>
      </c>
      <c r="AA1136" s="211" t="s">
        <v>3319</v>
      </c>
      <c r="AB1136" s="211" t="s">
        <v>3286</v>
      </c>
      <c r="AC1136" s="211" t="s">
        <v>3286</v>
      </c>
      <c r="AD1136" s="211" t="s">
        <v>3320</v>
      </c>
      <c r="AE1136" s="211" t="str">
        <f t="shared" si="783"/>
        <v>SERVICE</v>
      </c>
      <c r="AF1136" s="211" t="str">
        <f t="shared" si="784"/>
        <v>SERVICE</v>
      </c>
      <c r="AG1136" s="211" t="str">
        <f t="shared" si="785"/>
        <v/>
      </c>
      <c r="AH1136" s="211" t="str">
        <f t="shared" si="804"/>
        <v/>
      </c>
      <c r="AI1136" s="211" t="str">
        <f t="shared" si="787"/>
        <v/>
      </c>
      <c r="AJ1136" s="211" t="str">
        <f t="shared" si="788"/>
        <v/>
      </c>
      <c r="AK1136" s="211" t="str">
        <f t="shared" si="789"/>
        <v/>
      </c>
      <c r="AL1136" s="211" t="str">
        <f t="shared" si="790"/>
        <v/>
      </c>
      <c r="AM1136" s="211">
        <f t="shared" si="791"/>
        <v>0</v>
      </c>
      <c r="AN1136" s="211" t="str">
        <f t="shared" si="792"/>
        <v>No</v>
      </c>
      <c r="AO1136" s="211" t="str">
        <f t="shared" si="793"/>
        <v>No</v>
      </c>
      <c r="AP1136" s="211" t="str">
        <f t="shared" si="794"/>
        <v>No</v>
      </c>
      <c r="AQ1136" s="211" t="str">
        <f t="shared" si="795"/>
        <v/>
      </c>
      <c r="AR1136" s="211" t="str">
        <f t="shared" si="796"/>
        <v>QHWGDAU</v>
      </c>
      <c r="AS1136" s="211" t="str">
        <f t="shared" si="797"/>
        <v/>
      </c>
      <c r="AT1136" s="211" t="str">
        <f t="shared" si="798"/>
        <v/>
      </c>
      <c r="AU1136" s="211" t="str">
        <f t="shared" si="799"/>
        <v/>
      </c>
      <c r="AV1136" s="211" t="str">
        <f t="shared" si="800"/>
        <v>ADC</v>
      </c>
      <c r="AW1136" s="211" t="str">
        <f t="shared" si="801"/>
        <v>Wired</v>
      </c>
      <c r="AX1136" s="211" t="str">
        <f t="shared" si="802"/>
        <v>NO</v>
      </c>
      <c r="AY1136" s="125" t="str">
        <f t="shared" si="803"/>
        <v>3</v>
      </c>
    </row>
    <row r="1137" spans="1:51" x14ac:dyDescent="0.25">
      <c r="A1137" s="15" t="s">
        <v>5468</v>
      </c>
      <c r="C1137" s="211" t="str">
        <f t="shared" si="764"/>
        <v>Qolsys Better Package with Automation - Wired Takeover</v>
      </c>
      <c r="D1137" s="211" t="str">
        <f t="shared" si="765"/>
        <v>Module de prise en charge câblé - Mieux avec domotique (Qolsys)</v>
      </c>
      <c r="E1137" s="211" t="str">
        <f t="shared" si="766"/>
        <v/>
      </c>
      <c r="F1137" s="211" t="str">
        <f t="shared" si="767"/>
        <v>Better</v>
      </c>
      <c r="G1137" s="211" t="str">
        <f t="shared" si="768"/>
        <v>Mieux</v>
      </c>
      <c r="H1137" s="211" t="str">
        <f t="shared" si="769"/>
        <v>Qolsys Better Package with Automation - Wired Takeover</v>
      </c>
      <c r="I1137" s="211" t="str">
        <f t="shared" si="770"/>
        <v>Module de prise en charge câblé - Mieux avec domotique (Qolsys)</v>
      </c>
      <c r="J1137" s="211" t="str">
        <f t="shared" si="771"/>
        <v>QOLSYS_IQ2</v>
      </c>
      <c r="K1137" s="211" t="str">
        <f t="shared" si="772"/>
        <v>QHWBTRAU</v>
      </c>
      <c r="L1137" s="211" t="str">
        <f t="shared" si="773"/>
        <v>Non-Inventory</v>
      </c>
      <c r="M1137" s="211" t="str">
        <f t="shared" si="774"/>
        <v>NO</v>
      </c>
      <c r="N1137" s="211" t="str">
        <f t="shared" si="775"/>
        <v>Product</v>
      </c>
      <c r="O1137" s="211" t="str">
        <f t="shared" si="776"/>
        <v>Misc</v>
      </c>
      <c r="P1137" s="211" t="str">
        <f t="shared" si="777"/>
        <v>RMR</v>
      </c>
      <c r="Q1137" s="349">
        <v>43930</v>
      </c>
      <c r="R1137" s="349"/>
      <c r="S1137" s="211" t="str">
        <f t="shared" si="778"/>
        <v>YES</v>
      </c>
      <c r="T1137" s="211" t="str">
        <f t="shared" si="779"/>
        <v>No</v>
      </c>
      <c r="U1137" s="211" t="str">
        <f t="shared" si="780"/>
        <v>No</v>
      </c>
      <c r="V1137" s="211" t="str">
        <f t="shared" si="781"/>
        <v>NO</v>
      </c>
      <c r="W1137" s="211" t="str">
        <f t="shared" si="782"/>
        <v>NO</v>
      </c>
      <c r="X1137" s="211">
        <v>0</v>
      </c>
      <c r="Y1137" s="211" t="s">
        <v>3277</v>
      </c>
      <c r="Z1137" s="211" t="s">
        <v>3275</v>
      </c>
      <c r="AA1137" s="211" t="s">
        <v>3319</v>
      </c>
      <c r="AB1137" s="211" t="s">
        <v>3286</v>
      </c>
      <c r="AC1137" s="211" t="s">
        <v>3286</v>
      </c>
      <c r="AD1137" s="211" t="s">
        <v>3320</v>
      </c>
      <c r="AE1137" s="211" t="str">
        <f t="shared" si="783"/>
        <v>SERVICE</v>
      </c>
      <c r="AF1137" s="211" t="str">
        <f t="shared" si="784"/>
        <v>SERVICE</v>
      </c>
      <c r="AG1137" s="211" t="str">
        <f t="shared" si="785"/>
        <v/>
      </c>
      <c r="AH1137" s="211" t="str">
        <f t="shared" si="804"/>
        <v/>
      </c>
      <c r="AI1137" s="211" t="str">
        <f t="shared" si="787"/>
        <v/>
      </c>
      <c r="AJ1137" s="211" t="str">
        <f t="shared" si="788"/>
        <v/>
      </c>
      <c r="AK1137" s="211" t="str">
        <f t="shared" si="789"/>
        <v/>
      </c>
      <c r="AL1137" s="211" t="str">
        <f t="shared" si="790"/>
        <v/>
      </c>
      <c r="AM1137" s="211">
        <f t="shared" si="791"/>
        <v>0</v>
      </c>
      <c r="AN1137" s="211" t="str">
        <f t="shared" si="792"/>
        <v>No</v>
      </c>
      <c r="AO1137" s="211" t="str">
        <f t="shared" si="793"/>
        <v>No</v>
      </c>
      <c r="AP1137" s="211" t="str">
        <f t="shared" si="794"/>
        <v>No</v>
      </c>
      <c r="AQ1137" s="211" t="str">
        <f t="shared" si="795"/>
        <v/>
      </c>
      <c r="AR1137" s="211" t="str">
        <f t="shared" si="796"/>
        <v>QHWBTRAU</v>
      </c>
      <c r="AS1137" s="211" t="str">
        <f t="shared" si="797"/>
        <v/>
      </c>
      <c r="AT1137" s="211" t="str">
        <f t="shared" si="798"/>
        <v/>
      </c>
      <c r="AU1137" s="211" t="str">
        <f t="shared" si="799"/>
        <v/>
      </c>
      <c r="AV1137" s="211" t="str">
        <f t="shared" si="800"/>
        <v>ADC</v>
      </c>
      <c r="AW1137" s="211" t="str">
        <f t="shared" si="801"/>
        <v>Wired</v>
      </c>
      <c r="AX1137" s="211" t="str">
        <f t="shared" si="802"/>
        <v>NO</v>
      </c>
      <c r="AY1137" s="125" t="str">
        <f t="shared" si="803"/>
        <v>5</v>
      </c>
    </row>
    <row r="1138" spans="1:51" x14ac:dyDescent="0.25">
      <c r="A1138" s="15" t="s">
        <v>5469</v>
      </c>
      <c r="C1138" s="211" t="str">
        <f t="shared" si="764"/>
        <v>Qolsys Better Package - Wired Takeover</v>
      </c>
      <c r="D1138" s="211" t="str">
        <f t="shared" si="765"/>
        <v>Module de prise en charge câblé - Mieux (Qolsys)</v>
      </c>
      <c r="E1138" s="211" t="str">
        <f t="shared" si="766"/>
        <v/>
      </c>
      <c r="F1138" s="211" t="str">
        <f t="shared" si="767"/>
        <v>Better</v>
      </c>
      <c r="G1138" s="211" t="str">
        <f t="shared" si="768"/>
        <v>Mieux</v>
      </c>
      <c r="H1138" s="211" t="str">
        <f t="shared" si="769"/>
        <v>Qolsys Better Package - Wired Takeover</v>
      </c>
      <c r="I1138" s="211" t="str">
        <f t="shared" si="770"/>
        <v>Module de prise en charge câblé - Mieux (Qolsys)</v>
      </c>
      <c r="J1138" s="211" t="str">
        <f t="shared" si="771"/>
        <v>QOLSYS_IQ2</v>
      </c>
      <c r="K1138" s="211" t="str">
        <f t="shared" si="772"/>
        <v>QHWBTR2</v>
      </c>
      <c r="L1138" s="211" t="str">
        <f t="shared" si="773"/>
        <v>Non-Inventory</v>
      </c>
      <c r="M1138" s="211" t="str">
        <f t="shared" si="774"/>
        <v>NO</v>
      </c>
      <c r="N1138" s="211" t="str">
        <f t="shared" si="775"/>
        <v>Product</v>
      </c>
      <c r="O1138" s="211" t="str">
        <f t="shared" si="776"/>
        <v>Misc</v>
      </c>
      <c r="P1138" s="211" t="str">
        <f t="shared" si="777"/>
        <v>RMR</v>
      </c>
      <c r="Q1138" s="349">
        <v>43930</v>
      </c>
      <c r="R1138" s="349"/>
      <c r="S1138" s="211" t="str">
        <f t="shared" si="778"/>
        <v>YES</v>
      </c>
      <c r="T1138" s="211" t="str">
        <f t="shared" si="779"/>
        <v>No</v>
      </c>
      <c r="U1138" s="211" t="str">
        <f t="shared" si="780"/>
        <v>No</v>
      </c>
      <c r="V1138" s="211" t="str">
        <f t="shared" si="781"/>
        <v>NO</v>
      </c>
      <c r="W1138" s="211" t="str">
        <f t="shared" si="782"/>
        <v>NO</v>
      </c>
      <c r="X1138" s="211">
        <v>0</v>
      </c>
      <c r="Y1138" s="211" t="s">
        <v>3277</v>
      </c>
      <c r="Z1138" s="211" t="s">
        <v>3275</v>
      </c>
      <c r="AA1138" s="211" t="s">
        <v>3319</v>
      </c>
      <c r="AB1138" s="211" t="s">
        <v>3286</v>
      </c>
      <c r="AC1138" s="211" t="s">
        <v>3286</v>
      </c>
      <c r="AD1138" s="211" t="s">
        <v>3320</v>
      </c>
      <c r="AE1138" s="211" t="str">
        <f t="shared" si="783"/>
        <v>SERVICE</v>
      </c>
      <c r="AF1138" s="211" t="str">
        <f t="shared" si="784"/>
        <v>SERVICE</v>
      </c>
      <c r="AG1138" s="211" t="str">
        <f t="shared" si="785"/>
        <v/>
      </c>
      <c r="AH1138" s="211" t="str">
        <f t="shared" si="804"/>
        <v/>
      </c>
      <c r="AI1138" s="211" t="str">
        <f t="shared" si="787"/>
        <v/>
      </c>
      <c r="AJ1138" s="211" t="str">
        <f t="shared" si="788"/>
        <v/>
      </c>
      <c r="AK1138" s="211" t="str">
        <f t="shared" si="789"/>
        <v/>
      </c>
      <c r="AL1138" s="211" t="str">
        <f t="shared" si="790"/>
        <v/>
      </c>
      <c r="AM1138" s="211">
        <f t="shared" si="791"/>
        <v>0</v>
      </c>
      <c r="AN1138" s="211" t="str">
        <f t="shared" si="792"/>
        <v>No</v>
      </c>
      <c r="AO1138" s="211" t="str">
        <f t="shared" si="793"/>
        <v>No</v>
      </c>
      <c r="AP1138" s="211" t="str">
        <f t="shared" si="794"/>
        <v>No</v>
      </c>
      <c r="AQ1138" s="211" t="str">
        <f t="shared" si="795"/>
        <v/>
      </c>
      <c r="AR1138" s="211" t="str">
        <f t="shared" si="796"/>
        <v>QHWBTR2</v>
      </c>
      <c r="AS1138" s="211" t="str">
        <f t="shared" si="797"/>
        <v/>
      </c>
      <c r="AT1138" s="211" t="str">
        <f t="shared" si="798"/>
        <v/>
      </c>
      <c r="AU1138" s="211" t="str">
        <f t="shared" si="799"/>
        <v/>
      </c>
      <c r="AV1138" s="211" t="str">
        <f t="shared" si="800"/>
        <v>ADC</v>
      </c>
      <c r="AW1138" s="211" t="str">
        <f t="shared" si="801"/>
        <v>Wired</v>
      </c>
      <c r="AX1138" s="211" t="str">
        <f t="shared" si="802"/>
        <v>NO</v>
      </c>
      <c r="AY1138" s="125" t="str">
        <f t="shared" si="803"/>
        <v>4</v>
      </c>
    </row>
    <row r="1139" spans="1:51" x14ac:dyDescent="0.25">
      <c r="A1139" s="15" t="s">
        <v>5470</v>
      </c>
      <c r="C1139" s="211" t="str">
        <f t="shared" si="764"/>
        <v>Qolsys Better Package - Wired Takeover</v>
      </c>
      <c r="D1139" s="211" t="str">
        <f t="shared" si="765"/>
        <v>Module de prise en charge câblé - Mieux (Qolsys)</v>
      </c>
      <c r="E1139" s="211" t="str">
        <f t="shared" si="766"/>
        <v/>
      </c>
      <c r="F1139" s="211" t="str">
        <f t="shared" si="767"/>
        <v>Better</v>
      </c>
      <c r="G1139" s="211" t="str">
        <f t="shared" si="768"/>
        <v>Mieux</v>
      </c>
      <c r="H1139" s="211" t="str">
        <f t="shared" si="769"/>
        <v>Qolsys Better Package - Wired Takeover</v>
      </c>
      <c r="I1139" s="211" t="str">
        <f t="shared" si="770"/>
        <v>Module de prise en charge câblé - Mieux (Qolsys)</v>
      </c>
      <c r="J1139" s="211" t="str">
        <f t="shared" si="771"/>
        <v>QOLSYS_IQ2</v>
      </c>
      <c r="K1139" s="211" t="str">
        <f t="shared" si="772"/>
        <v>QHWBTR</v>
      </c>
      <c r="L1139" s="211" t="str">
        <f t="shared" si="773"/>
        <v>Non-Inventory</v>
      </c>
      <c r="M1139" s="211" t="str">
        <f t="shared" si="774"/>
        <v>NO</v>
      </c>
      <c r="N1139" s="211" t="str">
        <f t="shared" si="775"/>
        <v>Product</v>
      </c>
      <c r="O1139" s="211" t="str">
        <f t="shared" si="776"/>
        <v>Misc</v>
      </c>
      <c r="P1139" s="211" t="str">
        <f t="shared" si="777"/>
        <v>RMR</v>
      </c>
      <c r="Q1139" s="349">
        <v>43930</v>
      </c>
      <c r="R1139" s="349"/>
      <c r="S1139" s="211" t="str">
        <f t="shared" si="778"/>
        <v>YES</v>
      </c>
      <c r="T1139" s="211" t="str">
        <f t="shared" si="779"/>
        <v>No</v>
      </c>
      <c r="U1139" s="211" t="str">
        <f t="shared" si="780"/>
        <v>No</v>
      </c>
      <c r="V1139" s="211" t="str">
        <f t="shared" si="781"/>
        <v>NO</v>
      </c>
      <c r="W1139" s="211" t="str">
        <f t="shared" si="782"/>
        <v>NO</v>
      </c>
      <c r="X1139" s="211">
        <v>0</v>
      </c>
      <c r="Y1139" s="211" t="s">
        <v>3277</v>
      </c>
      <c r="Z1139" s="211" t="s">
        <v>3275</v>
      </c>
      <c r="AA1139" s="211" t="s">
        <v>3319</v>
      </c>
      <c r="AB1139" s="211" t="s">
        <v>3286</v>
      </c>
      <c r="AC1139" s="211" t="s">
        <v>3286</v>
      </c>
      <c r="AD1139" s="211" t="s">
        <v>3320</v>
      </c>
      <c r="AE1139" s="211" t="str">
        <f t="shared" si="783"/>
        <v>SERVICE</v>
      </c>
      <c r="AF1139" s="211" t="str">
        <f t="shared" si="784"/>
        <v>SERVICE</v>
      </c>
      <c r="AG1139" s="211" t="str">
        <f t="shared" si="785"/>
        <v/>
      </c>
      <c r="AH1139" s="211" t="str">
        <f t="shared" si="804"/>
        <v/>
      </c>
      <c r="AI1139" s="211" t="str">
        <f t="shared" si="787"/>
        <v/>
      </c>
      <c r="AJ1139" s="211" t="str">
        <f t="shared" si="788"/>
        <v/>
      </c>
      <c r="AK1139" s="211" t="str">
        <f t="shared" si="789"/>
        <v/>
      </c>
      <c r="AL1139" s="211" t="str">
        <f t="shared" si="790"/>
        <v/>
      </c>
      <c r="AM1139" s="211">
        <f t="shared" si="791"/>
        <v>0</v>
      </c>
      <c r="AN1139" s="211" t="str">
        <f t="shared" si="792"/>
        <v>No</v>
      </c>
      <c r="AO1139" s="211" t="str">
        <f t="shared" si="793"/>
        <v>No</v>
      </c>
      <c r="AP1139" s="211" t="str">
        <f t="shared" si="794"/>
        <v>No</v>
      </c>
      <c r="AQ1139" s="211" t="str">
        <f t="shared" si="795"/>
        <v/>
      </c>
      <c r="AR1139" s="211" t="str">
        <f t="shared" si="796"/>
        <v>QHWBTR</v>
      </c>
      <c r="AS1139" s="211" t="str">
        <f t="shared" si="797"/>
        <v/>
      </c>
      <c r="AT1139" s="211" t="str">
        <f t="shared" si="798"/>
        <v/>
      </c>
      <c r="AU1139" s="211" t="str">
        <f t="shared" si="799"/>
        <v/>
      </c>
      <c r="AV1139" s="211" t="str">
        <f t="shared" si="800"/>
        <v>ADC</v>
      </c>
      <c r="AW1139" s="211" t="str">
        <f t="shared" si="801"/>
        <v>Wired</v>
      </c>
      <c r="AX1139" s="211" t="str">
        <f t="shared" si="802"/>
        <v>NO</v>
      </c>
      <c r="AY1139" s="125" t="str">
        <f t="shared" si="803"/>
        <v>4</v>
      </c>
    </row>
    <row r="1140" spans="1:51" x14ac:dyDescent="0.25">
      <c r="A1140" s="15" t="s">
        <v>5471</v>
      </c>
      <c r="C1140" s="211" t="str">
        <f t="shared" si="764"/>
        <v>Qolsys Best Package - Wired Takeover</v>
      </c>
      <c r="D1140" s="211" t="str">
        <f t="shared" si="765"/>
        <v>Module de prise en charge câblé - Meilleur (Qolsys)</v>
      </c>
      <c r="E1140" s="211" t="str">
        <f t="shared" si="766"/>
        <v/>
      </c>
      <c r="F1140" s="211" t="str">
        <f t="shared" si="767"/>
        <v>Best</v>
      </c>
      <c r="G1140" s="211" t="str">
        <f t="shared" si="768"/>
        <v>Meilleur</v>
      </c>
      <c r="H1140" s="211" t="str">
        <f t="shared" si="769"/>
        <v>Qolsys Best Package - Wired Takeover</v>
      </c>
      <c r="I1140" s="211" t="str">
        <f t="shared" si="770"/>
        <v>Module de prise en charge câblé - Meilleur (Qolsys)</v>
      </c>
      <c r="J1140" s="211" t="str">
        <f t="shared" si="771"/>
        <v>QOLSYS_IQ2</v>
      </c>
      <c r="K1140" s="211" t="str">
        <f t="shared" si="772"/>
        <v>QHWBEST</v>
      </c>
      <c r="L1140" s="211" t="str">
        <f t="shared" si="773"/>
        <v>Non-Inventory</v>
      </c>
      <c r="M1140" s="211" t="str">
        <f t="shared" si="774"/>
        <v>NO</v>
      </c>
      <c r="N1140" s="211" t="str">
        <f t="shared" si="775"/>
        <v>Product</v>
      </c>
      <c r="O1140" s="211" t="str">
        <f t="shared" si="776"/>
        <v>Misc</v>
      </c>
      <c r="P1140" s="211" t="str">
        <f t="shared" si="777"/>
        <v>RMR</v>
      </c>
      <c r="Q1140" s="349">
        <v>43930</v>
      </c>
      <c r="R1140" s="349"/>
      <c r="S1140" s="211" t="str">
        <f t="shared" si="778"/>
        <v>YES</v>
      </c>
      <c r="T1140" s="211" t="str">
        <f t="shared" si="779"/>
        <v>No</v>
      </c>
      <c r="U1140" s="211" t="str">
        <f t="shared" si="780"/>
        <v>No</v>
      </c>
      <c r="V1140" s="211" t="str">
        <f t="shared" si="781"/>
        <v>NO</v>
      </c>
      <c r="W1140" s="211" t="str">
        <f t="shared" si="782"/>
        <v>NO</v>
      </c>
      <c r="X1140" s="211">
        <v>0</v>
      </c>
      <c r="Y1140" s="211" t="s">
        <v>3277</v>
      </c>
      <c r="Z1140" s="211" t="s">
        <v>3275</v>
      </c>
      <c r="AA1140" s="211" t="s">
        <v>3319</v>
      </c>
      <c r="AB1140" s="211" t="s">
        <v>3286</v>
      </c>
      <c r="AC1140" s="211" t="s">
        <v>3286</v>
      </c>
      <c r="AD1140" s="211" t="s">
        <v>3320</v>
      </c>
      <c r="AE1140" s="211" t="str">
        <f t="shared" si="783"/>
        <v>SERVICE</v>
      </c>
      <c r="AF1140" s="211" t="str">
        <f t="shared" si="784"/>
        <v>SERVICE</v>
      </c>
      <c r="AG1140" s="211" t="str">
        <f t="shared" si="785"/>
        <v/>
      </c>
      <c r="AH1140" s="211" t="str">
        <f t="shared" si="804"/>
        <v/>
      </c>
      <c r="AI1140" s="211" t="str">
        <f t="shared" si="787"/>
        <v/>
      </c>
      <c r="AJ1140" s="211" t="str">
        <f t="shared" si="788"/>
        <v/>
      </c>
      <c r="AK1140" s="211" t="str">
        <f t="shared" si="789"/>
        <v/>
      </c>
      <c r="AL1140" s="211" t="str">
        <f t="shared" si="790"/>
        <v/>
      </c>
      <c r="AM1140" s="211">
        <f t="shared" si="791"/>
        <v>0</v>
      </c>
      <c r="AN1140" s="211" t="str">
        <f t="shared" si="792"/>
        <v>No</v>
      </c>
      <c r="AO1140" s="211" t="str">
        <f t="shared" si="793"/>
        <v>No</v>
      </c>
      <c r="AP1140" s="211" t="str">
        <f t="shared" si="794"/>
        <v>No</v>
      </c>
      <c r="AQ1140" s="211" t="str">
        <f t="shared" si="795"/>
        <v/>
      </c>
      <c r="AR1140" s="211" t="str">
        <f t="shared" si="796"/>
        <v>QHWBEST</v>
      </c>
      <c r="AS1140" s="211" t="str">
        <f t="shared" si="797"/>
        <v/>
      </c>
      <c r="AT1140" s="211" t="str">
        <f t="shared" si="798"/>
        <v/>
      </c>
      <c r="AU1140" s="211" t="str">
        <f t="shared" si="799"/>
        <v/>
      </c>
      <c r="AV1140" s="211" t="str">
        <f t="shared" si="800"/>
        <v>ADC</v>
      </c>
      <c r="AW1140" s="211" t="str">
        <f t="shared" si="801"/>
        <v>Wired</v>
      </c>
      <c r="AX1140" s="211" t="str">
        <f t="shared" si="802"/>
        <v>NO</v>
      </c>
      <c r="AY1140" s="125" t="str">
        <f t="shared" si="803"/>
        <v>6</v>
      </c>
    </row>
    <row r="1141" spans="1:51" x14ac:dyDescent="0.25">
      <c r="A1141" s="15" t="s">
        <v>5472</v>
      </c>
      <c r="C1141" s="211" t="str">
        <f t="shared" si="764"/>
        <v>Qolsys Good Package</v>
      </c>
      <c r="D1141" s="211" t="str">
        <f t="shared" si="765"/>
        <v>Forfait de base - Bon (Qolsys)</v>
      </c>
      <c r="E1141" s="211" t="str">
        <f t="shared" si="766"/>
        <v/>
      </c>
      <c r="F1141" s="211" t="str">
        <f t="shared" si="767"/>
        <v>Good</v>
      </c>
      <c r="G1141" s="211" t="str">
        <f t="shared" si="768"/>
        <v>Bon</v>
      </c>
      <c r="H1141" s="211" t="str">
        <f t="shared" si="769"/>
        <v>Qolsys Good Package</v>
      </c>
      <c r="I1141" s="211" t="str">
        <f t="shared" si="770"/>
        <v>Forfait de base - Bon (Qolsys)</v>
      </c>
      <c r="J1141" s="211" t="str">
        <f t="shared" si="771"/>
        <v>QOLSYS_IQ2</v>
      </c>
      <c r="K1141" s="211" t="str">
        <f t="shared" si="772"/>
        <v>Q-GOOD</v>
      </c>
      <c r="L1141" s="211" t="str">
        <f t="shared" si="773"/>
        <v>Non-Inventory</v>
      </c>
      <c r="M1141" s="211" t="str">
        <f t="shared" si="774"/>
        <v>NO</v>
      </c>
      <c r="N1141" s="211" t="str">
        <f t="shared" si="775"/>
        <v>Product</v>
      </c>
      <c r="O1141" s="211" t="str">
        <f t="shared" si="776"/>
        <v>Misc</v>
      </c>
      <c r="P1141" s="211" t="str">
        <f t="shared" si="777"/>
        <v>RMR</v>
      </c>
      <c r="Q1141" s="349">
        <v>43930</v>
      </c>
      <c r="R1141" s="349"/>
      <c r="S1141" s="211" t="str">
        <f t="shared" si="778"/>
        <v>YES</v>
      </c>
      <c r="T1141" s="211" t="str">
        <f t="shared" si="779"/>
        <v>No</v>
      </c>
      <c r="U1141" s="211" t="str">
        <f t="shared" si="780"/>
        <v>No</v>
      </c>
      <c r="V1141" s="211" t="str">
        <f t="shared" si="781"/>
        <v>NO</v>
      </c>
      <c r="W1141" s="211" t="str">
        <f t="shared" si="782"/>
        <v>NO</v>
      </c>
      <c r="X1141" s="211">
        <v>0</v>
      </c>
      <c r="Y1141" s="211" t="s">
        <v>3277</v>
      </c>
      <c r="Z1141" s="211" t="s">
        <v>3275</v>
      </c>
      <c r="AA1141" s="211" t="s">
        <v>3319</v>
      </c>
      <c r="AB1141" s="211" t="s">
        <v>3286</v>
      </c>
      <c r="AC1141" s="211" t="s">
        <v>3286</v>
      </c>
      <c r="AD1141" s="211" t="s">
        <v>3320</v>
      </c>
      <c r="AE1141" s="211" t="str">
        <f t="shared" si="783"/>
        <v>SERVICE</v>
      </c>
      <c r="AF1141" s="211" t="str">
        <f t="shared" si="784"/>
        <v>SERVICE</v>
      </c>
      <c r="AG1141" s="211" t="str">
        <f t="shared" si="785"/>
        <v/>
      </c>
      <c r="AH1141" s="211" t="str">
        <f t="shared" si="804"/>
        <v/>
      </c>
      <c r="AI1141" s="211" t="str">
        <f t="shared" si="787"/>
        <v/>
      </c>
      <c r="AJ1141" s="211" t="str">
        <f t="shared" si="788"/>
        <v/>
      </c>
      <c r="AK1141" s="211" t="str">
        <f t="shared" si="789"/>
        <v/>
      </c>
      <c r="AL1141" s="211" t="str">
        <f t="shared" si="790"/>
        <v/>
      </c>
      <c r="AM1141" s="211">
        <f t="shared" si="791"/>
        <v>0</v>
      </c>
      <c r="AN1141" s="211" t="str">
        <f t="shared" si="792"/>
        <v>No</v>
      </c>
      <c r="AO1141" s="211" t="str">
        <f t="shared" si="793"/>
        <v>No</v>
      </c>
      <c r="AP1141" s="211" t="str">
        <f t="shared" si="794"/>
        <v>No</v>
      </c>
      <c r="AQ1141" s="211" t="str">
        <f t="shared" si="795"/>
        <v/>
      </c>
      <c r="AR1141" s="211" t="str">
        <f t="shared" si="796"/>
        <v>Q-GOOD</v>
      </c>
      <c r="AS1141" s="211" t="str">
        <f t="shared" si="797"/>
        <v/>
      </c>
      <c r="AT1141" s="211" t="str">
        <f t="shared" si="798"/>
        <v/>
      </c>
      <c r="AU1141" s="211" t="str">
        <f t="shared" si="799"/>
        <v/>
      </c>
      <c r="AV1141" s="211" t="str">
        <f t="shared" si="800"/>
        <v>ADC</v>
      </c>
      <c r="AW1141" s="211" t="str">
        <f t="shared" si="801"/>
        <v>Wireless</v>
      </c>
      <c r="AX1141" s="211" t="str">
        <f t="shared" si="802"/>
        <v>NO</v>
      </c>
      <c r="AY1141" s="125" t="str">
        <f t="shared" si="803"/>
        <v>2</v>
      </c>
    </row>
    <row r="1142" spans="1:51" x14ac:dyDescent="0.25">
      <c r="A1142" s="15" t="s">
        <v>5473</v>
      </c>
      <c r="C1142" s="211" t="str">
        <f t="shared" si="764"/>
        <v>Qolsys Better Package</v>
      </c>
      <c r="D1142" s="211" t="str">
        <f t="shared" si="765"/>
        <v>Forfait de base - Mieux (Qolsys)</v>
      </c>
      <c r="E1142" s="211" t="str">
        <f t="shared" si="766"/>
        <v/>
      </c>
      <c r="F1142" s="211" t="str">
        <f t="shared" si="767"/>
        <v>Better</v>
      </c>
      <c r="G1142" s="211" t="str">
        <f t="shared" si="768"/>
        <v>Mieux</v>
      </c>
      <c r="H1142" s="211" t="str">
        <f t="shared" si="769"/>
        <v>Qolsys Better Package</v>
      </c>
      <c r="I1142" s="211" t="str">
        <f t="shared" si="770"/>
        <v>Forfait de base - Mieux (Qolsys)</v>
      </c>
      <c r="J1142" s="211" t="str">
        <f t="shared" si="771"/>
        <v>QOLSYS_IQ2</v>
      </c>
      <c r="K1142" s="211" t="str">
        <f t="shared" si="772"/>
        <v>Q-BETTER</v>
      </c>
      <c r="L1142" s="211" t="str">
        <f t="shared" si="773"/>
        <v>Non-Inventory</v>
      </c>
      <c r="M1142" s="211" t="str">
        <f t="shared" si="774"/>
        <v>NO</v>
      </c>
      <c r="N1142" s="211" t="str">
        <f t="shared" si="775"/>
        <v>Product</v>
      </c>
      <c r="O1142" s="211" t="str">
        <f t="shared" si="776"/>
        <v>Misc</v>
      </c>
      <c r="P1142" s="211" t="str">
        <f t="shared" si="777"/>
        <v>RMR</v>
      </c>
      <c r="Q1142" s="349">
        <v>43930</v>
      </c>
      <c r="R1142" s="349"/>
      <c r="S1142" s="211" t="str">
        <f t="shared" si="778"/>
        <v>YES</v>
      </c>
      <c r="T1142" s="211" t="str">
        <f t="shared" si="779"/>
        <v>No</v>
      </c>
      <c r="U1142" s="211" t="str">
        <f t="shared" si="780"/>
        <v>No</v>
      </c>
      <c r="V1142" s="211" t="str">
        <f t="shared" si="781"/>
        <v>NO</v>
      </c>
      <c r="W1142" s="211" t="str">
        <f t="shared" si="782"/>
        <v>NO</v>
      </c>
      <c r="X1142" s="211">
        <v>0</v>
      </c>
      <c r="Y1142" s="211" t="s">
        <v>3277</v>
      </c>
      <c r="Z1142" s="211" t="s">
        <v>3275</v>
      </c>
      <c r="AA1142" s="211" t="s">
        <v>3319</v>
      </c>
      <c r="AB1142" s="211" t="s">
        <v>3286</v>
      </c>
      <c r="AC1142" s="211" t="s">
        <v>3286</v>
      </c>
      <c r="AD1142" s="211" t="s">
        <v>3320</v>
      </c>
      <c r="AE1142" s="211" t="str">
        <f t="shared" si="783"/>
        <v>SERVICE</v>
      </c>
      <c r="AF1142" s="211" t="str">
        <f t="shared" si="784"/>
        <v>SERVICE</v>
      </c>
      <c r="AG1142" s="211" t="str">
        <f t="shared" si="785"/>
        <v/>
      </c>
      <c r="AH1142" s="211" t="str">
        <f t="shared" si="804"/>
        <v/>
      </c>
      <c r="AI1142" s="211" t="str">
        <f t="shared" si="787"/>
        <v/>
      </c>
      <c r="AJ1142" s="211" t="str">
        <f t="shared" si="788"/>
        <v/>
      </c>
      <c r="AK1142" s="211" t="str">
        <f t="shared" si="789"/>
        <v/>
      </c>
      <c r="AL1142" s="211" t="str">
        <f t="shared" si="790"/>
        <v/>
      </c>
      <c r="AM1142" s="211">
        <f t="shared" si="791"/>
        <v>0</v>
      </c>
      <c r="AN1142" s="211" t="str">
        <f t="shared" si="792"/>
        <v>No</v>
      </c>
      <c r="AO1142" s="211" t="str">
        <f t="shared" si="793"/>
        <v>No</v>
      </c>
      <c r="AP1142" s="211" t="str">
        <f t="shared" si="794"/>
        <v>No</v>
      </c>
      <c r="AQ1142" s="211" t="str">
        <f t="shared" si="795"/>
        <v/>
      </c>
      <c r="AR1142" s="211" t="str">
        <f t="shared" si="796"/>
        <v>Q-BETTER</v>
      </c>
      <c r="AS1142" s="211" t="str">
        <f t="shared" si="797"/>
        <v/>
      </c>
      <c r="AT1142" s="211" t="str">
        <f t="shared" si="798"/>
        <v/>
      </c>
      <c r="AU1142" s="211" t="str">
        <f t="shared" si="799"/>
        <v/>
      </c>
      <c r="AV1142" s="211" t="str">
        <f t="shared" si="800"/>
        <v>ADC</v>
      </c>
      <c r="AW1142" s="211" t="str">
        <f t="shared" si="801"/>
        <v>Wireless</v>
      </c>
      <c r="AX1142" s="211" t="str">
        <f t="shared" si="802"/>
        <v>NO</v>
      </c>
      <c r="AY1142" s="125">
        <f t="shared" si="803"/>
        <v>4</v>
      </c>
    </row>
    <row r="1143" spans="1:51" x14ac:dyDescent="0.25">
      <c r="A1143" s="15" t="s">
        <v>5474</v>
      </c>
      <c r="C1143" s="211" t="str">
        <f t="shared" si="764"/>
        <v>Qolsys Best Package</v>
      </c>
      <c r="D1143" s="211" t="str">
        <f t="shared" si="765"/>
        <v>Forfait de base - Meilleur</v>
      </c>
      <c r="E1143" s="211" t="str">
        <f t="shared" si="766"/>
        <v/>
      </c>
      <c r="F1143" s="211" t="str">
        <f t="shared" si="767"/>
        <v>Best</v>
      </c>
      <c r="G1143" s="211" t="str">
        <f t="shared" si="768"/>
        <v>Meilleur</v>
      </c>
      <c r="H1143" s="211" t="str">
        <f t="shared" si="769"/>
        <v>Qolsys Best Package</v>
      </c>
      <c r="I1143" s="211" t="str">
        <f t="shared" si="770"/>
        <v>Forfait de base - Meilleur</v>
      </c>
      <c r="J1143" s="211" t="str">
        <f t="shared" si="771"/>
        <v>QOLSYS_IQ2</v>
      </c>
      <c r="K1143" s="211" t="str">
        <f t="shared" si="772"/>
        <v>Q-BEST</v>
      </c>
      <c r="L1143" s="211" t="str">
        <f t="shared" si="773"/>
        <v>Non-Inventory</v>
      </c>
      <c r="M1143" s="211" t="str">
        <f t="shared" si="774"/>
        <v>NO</v>
      </c>
      <c r="N1143" s="211" t="str">
        <f t="shared" si="775"/>
        <v>Product</v>
      </c>
      <c r="O1143" s="211" t="str">
        <f t="shared" si="776"/>
        <v>Misc</v>
      </c>
      <c r="P1143" s="211" t="str">
        <f t="shared" si="777"/>
        <v>RMR</v>
      </c>
      <c r="Q1143" s="349">
        <v>43930</v>
      </c>
      <c r="R1143" s="349"/>
      <c r="S1143" s="211" t="str">
        <f t="shared" si="778"/>
        <v>YES</v>
      </c>
      <c r="T1143" s="211" t="str">
        <f t="shared" si="779"/>
        <v>No</v>
      </c>
      <c r="U1143" s="211" t="str">
        <f t="shared" si="780"/>
        <v>No</v>
      </c>
      <c r="V1143" s="211" t="str">
        <f t="shared" si="781"/>
        <v>NO</v>
      </c>
      <c r="W1143" s="211" t="str">
        <f t="shared" si="782"/>
        <v>NO</v>
      </c>
      <c r="X1143" s="211">
        <v>0</v>
      </c>
      <c r="Y1143" s="211" t="s">
        <v>3277</v>
      </c>
      <c r="Z1143" s="211" t="s">
        <v>3275</v>
      </c>
      <c r="AA1143" s="211" t="s">
        <v>3319</v>
      </c>
      <c r="AB1143" s="211" t="s">
        <v>3286</v>
      </c>
      <c r="AC1143" s="211" t="s">
        <v>3286</v>
      </c>
      <c r="AD1143" s="211" t="s">
        <v>3320</v>
      </c>
      <c r="AE1143" s="211" t="str">
        <f t="shared" si="783"/>
        <v>SERVICE</v>
      </c>
      <c r="AF1143" s="211" t="str">
        <f t="shared" si="784"/>
        <v>SERVICE</v>
      </c>
      <c r="AG1143" s="211" t="str">
        <f t="shared" si="785"/>
        <v/>
      </c>
      <c r="AH1143" s="211" t="str">
        <f t="shared" si="804"/>
        <v/>
      </c>
      <c r="AI1143" s="211" t="str">
        <f t="shared" si="787"/>
        <v/>
      </c>
      <c r="AJ1143" s="211" t="str">
        <f t="shared" si="788"/>
        <v/>
      </c>
      <c r="AK1143" s="211" t="str">
        <f t="shared" si="789"/>
        <v/>
      </c>
      <c r="AL1143" s="211" t="str">
        <f t="shared" si="790"/>
        <v/>
      </c>
      <c r="AM1143" s="211">
        <f t="shared" si="791"/>
        <v>0</v>
      </c>
      <c r="AN1143" s="211" t="str">
        <f t="shared" si="792"/>
        <v>No</v>
      </c>
      <c r="AO1143" s="211" t="str">
        <f t="shared" si="793"/>
        <v>No</v>
      </c>
      <c r="AP1143" s="211" t="str">
        <f t="shared" si="794"/>
        <v>No</v>
      </c>
      <c r="AQ1143" s="211" t="str">
        <f t="shared" si="795"/>
        <v/>
      </c>
      <c r="AR1143" s="211" t="str">
        <f t="shared" si="796"/>
        <v>Q-BEST</v>
      </c>
      <c r="AS1143" s="211" t="str">
        <f t="shared" si="797"/>
        <v/>
      </c>
      <c r="AT1143" s="211" t="str">
        <f t="shared" si="798"/>
        <v/>
      </c>
      <c r="AU1143" s="211" t="str">
        <f t="shared" si="799"/>
        <v/>
      </c>
      <c r="AV1143" s="211" t="str">
        <f t="shared" si="800"/>
        <v>ADC</v>
      </c>
      <c r="AW1143" s="211" t="str">
        <f t="shared" si="801"/>
        <v>Wireless</v>
      </c>
      <c r="AX1143" s="211" t="str">
        <f t="shared" si="802"/>
        <v>NO</v>
      </c>
      <c r="AY1143" s="125">
        <f t="shared" si="803"/>
        <v>6</v>
      </c>
    </row>
    <row r="1144" spans="1:51" x14ac:dyDescent="0.25">
      <c r="A1144" s="15" t="s">
        <v>5475</v>
      </c>
      <c r="C1144" s="211" t="str">
        <f t="shared" si="764"/>
        <v>Starter SIMON XT to SIMON XT with Remote Access</v>
      </c>
      <c r="D1144" s="211" t="str">
        <f t="shared" si="765"/>
        <v>Module de prise en charge sans fil: Simon XT à Simon XT avec accès à distance (Départ)</v>
      </c>
      <c r="E1144" s="211" t="str">
        <f t="shared" si="766"/>
        <v/>
      </c>
      <c r="F1144" s="211" t="str">
        <f t="shared" si="767"/>
        <v>Starter</v>
      </c>
      <c r="G1144" s="211" t="str">
        <f t="shared" si="768"/>
        <v>Départ</v>
      </c>
      <c r="H1144" s="211" t="str">
        <f t="shared" si="769"/>
        <v>Starter SIMON XT to SIMON XT with Remote Access</v>
      </c>
      <c r="I1144" s="211" t="str">
        <f t="shared" si="770"/>
        <v>Module de prise en charge sans fil: Simon XT à Simon XT avec accès à distance (Départ)</v>
      </c>
      <c r="J1144" s="211" t="str">
        <f t="shared" si="771"/>
        <v>SIMON XT</v>
      </c>
      <c r="K1144" s="211" t="str">
        <f t="shared" si="772"/>
        <v>PKTSSECA</v>
      </c>
      <c r="L1144" s="211" t="str">
        <f t="shared" si="773"/>
        <v>Non-Inventory</v>
      </c>
      <c r="M1144" s="211" t="str">
        <f t="shared" si="774"/>
        <v>NO</v>
      </c>
      <c r="N1144" s="211" t="str">
        <f t="shared" si="775"/>
        <v>Product</v>
      </c>
      <c r="O1144" s="211" t="str">
        <f t="shared" si="776"/>
        <v>Misc</v>
      </c>
      <c r="P1144" s="211" t="str">
        <f t="shared" si="777"/>
        <v>RMR</v>
      </c>
      <c r="Q1144" s="349">
        <v>43930</v>
      </c>
      <c r="R1144" s="349"/>
      <c r="S1144" s="211" t="str">
        <f t="shared" si="778"/>
        <v>YES</v>
      </c>
      <c r="T1144" s="211" t="str">
        <f t="shared" si="779"/>
        <v>No</v>
      </c>
      <c r="U1144" s="211" t="str">
        <f t="shared" si="780"/>
        <v>No</v>
      </c>
      <c r="V1144" s="211" t="str">
        <f t="shared" si="781"/>
        <v>NO</v>
      </c>
      <c r="W1144" s="211" t="str">
        <f t="shared" si="782"/>
        <v>NO</v>
      </c>
      <c r="X1144" s="211">
        <v>0</v>
      </c>
      <c r="Y1144" s="211" t="s">
        <v>3277</v>
      </c>
      <c r="Z1144" s="211" t="s">
        <v>3275</v>
      </c>
      <c r="AA1144" s="211" t="s">
        <v>3319</v>
      </c>
      <c r="AB1144" s="211" t="s">
        <v>3286</v>
      </c>
      <c r="AC1144" s="211" t="s">
        <v>3286</v>
      </c>
      <c r="AD1144" s="211" t="s">
        <v>3320</v>
      </c>
      <c r="AE1144" s="211" t="str">
        <f t="shared" si="783"/>
        <v>SERVICE</v>
      </c>
      <c r="AF1144" s="211" t="str">
        <f t="shared" si="784"/>
        <v>SERVICE</v>
      </c>
      <c r="AG1144" s="211" t="str">
        <f t="shared" si="785"/>
        <v/>
      </c>
      <c r="AH1144" s="211" t="str">
        <f t="shared" si="804"/>
        <v/>
      </c>
      <c r="AI1144" s="211" t="str">
        <f t="shared" si="787"/>
        <v/>
      </c>
      <c r="AJ1144" s="211" t="str">
        <f t="shared" si="788"/>
        <v/>
      </c>
      <c r="AK1144" s="211" t="str">
        <f t="shared" si="789"/>
        <v/>
      </c>
      <c r="AL1144" s="211" t="str">
        <f t="shared" si="790"/>
        <v/>
      </c>
      <c r="AM1144" s="211">
        <f t="shared" si="791"/>
        <v>0</v>
      </c>
      <c r="AN1144" s="211" t="str">
        <f t="shared" si="792"/>
        <v>No</v>
      </c>
      <c r="AO1144" s="211" t="str">
        <f t="shared" si="793"/>
        <v>No</v>
      </c>
      <c r="AP1144" s="211" t="str">
        <f t="shared" si="794"/>
        <v>No</v>
      </c>
      <c r="AQ1144" s="211" t="str">
        <f t="shared" si="795"/>
        <v/>
      </c>
      <c r="AR1144" s="211" t="str">
        <f t="shared" si="796"/>
        <v>PKTSSECA</v>
      </c>
      <c r="AS1144" s="211" t="str">
        <f t="shared" si="797"/>
        <v/>
      </c>
      <c r="AT1144" s="211" t="str">
        <f t="shared" si="798"/>
        <v/>
      </c>
      <c r="AU1144" s="211" t="str">
        <f t="shared" si="799"/>
        <v/>
      </c>
      <c r="AV1144" s="211" t="str">
        <f t="shared" si="800"/>
        <v>ADC</v>
      </c>
      <c r="AW1144" s="211" t="str">
        <f t="shared" si="801"/>
        <v>Wireless</v>
      </c>
      <c r="AX1144" s="211" t="str">
        <f t="shared" si="802"/>
        <v>NO</v>
      </c>
      <c r="AY1144" s="125" t="str">
        <f t="shared" si="803"/>
        <v>0</v>
      </c>
    </row>
    <row r="1145" spans="1:51" x14ac:dyDescent="0.25">
      <c r="A1145" s="15" t="s">
        <v>5476</v>
      </c>
      <c r="C1145" s="211" t="str">
        <f t="shared" si="764"/>
        <v>Starter SIMON XT to SIMON XT Wireless Takeover</v>
      </c>
      <c r="D1145" s="211" t="str">
        <f t="shared" si="765"/>
        <v>Module de prise en charge sans fil: Simon XT à Simon XT (Départ)</v>
      </c>
      <c r="E1145" s="211" t="str">
        <f t="shared" si="766"/>
        <v/>
      </c>
      <c r="F1145" s="211" t="str">
        <f t="shared" si="767"/>
        <v>Starter</v>
      </c>
      <c r="G1145" s="211" t="str">
        <f t="shared" si="768"/>
        <v>Départ</v>
      </c>
      <c r="H1145" s="211" t="str">
        <f t="shared" si="769"/>
        <v>Starter SIMON XT to SIMON XT Wireless Takeover</v>
      </c>
      <c r="I1145" s="211" t="str">
        <f t="shared" si="770"/>
        <v>Module de prise en charge sans fil: Simon XT à Simon XT (Départ)</v>
      </c>
      <c r="J1145" s="211" t="str">
        <f t="shared" si="771"/>
        <v>SIMON XT</v>
      </c>
      <c r="K1145" s="211" t="str">
        <f t="shared" si="772"/>
        <v>PKTSSEC</v>
      </c>
      <c r="L1145" s="211" t="str">
        <f t="shared" si="773"/>
        <v>Non-Inventory</v>
      </c>
      <c r="M1145" s="211" t="str">
        <f t="shared" si="774"/>
        <v>NO</v>
      </c>
      <c r="N1145" s="211" t="str">
        <f t="shared" si="775"/>
        <v>Product</v>
      </c>
      <c r="O1145" s="211" t="str">
        <f t="shared" si="776"/>
        <v>Misc</v>
      </c>
      <c r="P1145" s="211" t="str">
        <f t="shared" si="777"/>
        <v>RMR</v>
      </c>
      <c r="Q1145" s="349">
        <v>43930</v>
      </c>
      <c r="R1145" s="349"/>
      <c r="S1145" s="211" t="str">
        <f t="shared" si="778"/>
        <v>YES</v>
      </c>
      <c r="T1145" s="211" t="str">
        <f t="shared" si="779"/>
        <v>No</v>
      </c>
      <c r="U1145" s="211" t="str">
        <f t="shared" si="780"/>
        <v>No</v>
      </c>
      <c r="V1145" s="211" t="str">
        <f t="shared" si="781"/>
        <v>NO</v>
      </c>
      <c r="W1145" s="211" t="str">
        <f t="shared" si="782"/>
        <v>NO</v>
      </c>
      <c r="X1145" s="211">
        <v>0</v>
      </c>
      <c r="Y1145" s="211" t="s">
        <v>3277</v>
      </c>
      <c r="Z1145" s="211" t="s">
        <v>3275</v>
      </c>
      <c r="AA1145" s="211" t="s">
        <v>3319</v>
      </c>
      <c r="AB1145" s="211" t="s">
        <v>3286</v>
      </c>
      <c r="AC1145" s="211" t="s">
        <v>3286</v>
      </c>
      <c r="AD1145" s="211" t="s">
        <v>3320</v>
      </c>
      <c r="AE1145" s="211" t="str">
        <f t="shared" si="783"/>
        <v>SERVICE</v>
      </c>
      <c r="AF1145" s="211" t="str">
        <f t="shared" si="784"/>
        <v>SERVICE</v>
      </c>
      <c r="AG1145" s="211" t="str">
        <f t="shared" si="785"/>
        <v/>
      </c>
      <c r="AH1145" s="211" t="str">
        <f t="shared" si="804"/>
        <v/>
      </c>
      <c r="AI1145" s="211" t="str">
        <f t="shared" si="787"/>
        <v/>
      </c>
      <c r="AJ1145" s="211" t="str">
        <f t="shared" si="788"/>
        <v/>
      </c>
      <c r="AK1145" s="211" t="str">
        <f t="shared" si="789"/>
        <v/>
      </c>
      <c r="AL1145" s="211" t="str">
        <f t="shared" si="790"/>
        <v/>
      </c>
      <c r="AM1145" s="211">
        <f t="shared" si="791"/>
        <v>0</v>
      </c>
      <c r="AN1145" s="211" t="str">
        <f t="shared" si="792"/>
        <v>No</v>
      </c>
      <c r="AO1145" s="211" t="str">
        <f t="shared" si="793"/>
        <v>No</v>
      </c>
      <c r="AP1145" s="211" t="str">
        <f t="shared" si="794"/>
        <v>No</v>
      </c>
      <c r="AQ1145" s="211" t="str">
        <f t="shared" si="795"/>
        <v/>
      </c>
      <c r="AR1145" s="211" t="str">
        <f t="shared" si="796"/>
        <v>PKTSSEC</v>
      </c>
      <c r="AS1145" s="211" t="str">
        <f t="shared" si="797"/>
        <v/>
      </c>
      <c r="AT1145" s="211" t="str">
        <f t="shared" si="798"/>
        <v/>
      </c>
      <c r="AU1145" s="211" t="str">
        <f t="shared" si="799"/>
        <v/>
      </c>
      <c r="AV1145" s="211" t="str">
        <f t="shared" si="800"/>
        <v>ADC</v>
      </c>
      <c r="AW1145" s="211" t="str">
        <f t="shared" si="801"/>
        <v>Wireless</v>
      </c>
      <c r="AX1145" s="211" t="str">
        <f t="shared" si="802"/>
        <v>NO</v>
      </c>
      <c r="AY1145" s="125" t="str">
        <f t="shared" si="803"/>
        <v>0</v>
      </c>
    </row>
    <row r="1146" spans="1:51" x14ac:dyDescent="0.25">
      <c r="A1146" s="15" t="s">
        <v>5477</v>
      </c>
      <c r="C1146" s="211" t="str">
        <f t="shared" si="764"/>
        <v>Better Simon XT to Simon XT Takeover</v>
      </c>
      <c r="D1146" s="211" t="str">
        <f t="shared" si="765"/>
        <v>Module de prise en charge sans fil: Simon XT à Simon XT (Mieux)</v>
      </c>
      <c r="E1146" s="211" t="str">
        <f t="shared" si="766"/>
        <v/>
      </c>
      <c r="F1146" s="211" t="str">
        <f t="shared" si="767"/>
        <v>Better</v>
      </c>
      <c r="G1146" s="211" t="str">
        <f t="shared" si="768"/>
        <v>Mieux</v>
      </c>
      <c r="H1146" s="211" t="str">
        <f t="shared" si="769"/>
        <v>Better Simon XT to Simon XT Takeover</v>
      </c>
      <c r="I1146" s="211" t="str">
        <f t="shared" si="770"/>
        <v>Module de prise en charge sans fil: Simon XT à Simon XT (Mieux)</v>
      </c>
      <c r="J1146" s="211" t="str">
        <f t="shared" si="771"/>
        <v>SIMON XT</v>
      </c>
      <c r="K1146" s="211" t="str">
        <f t="shared" si="772"/>
        <v>PKTSCONT</v>
      </c>
      <c r="L1146" s="211" t="str">
        <f t="shared" si="773"/>
        <v>Non-Inventory</v>
      </c>
      <c r="M1146" s="211" t="str">
        <f t="shared" si="774"/>
        <v>NO</v>
      </c>
      <c r="N1146" s="211" t="str">
        <f t="shared" si="775"/>
        <v>Product</v>
      </c>
      <c r="O1146" s="211" t="str">
        <f t="shared" si="776"/>
        <v>Misc</v>
      </c>
      <c r="P1146" s="211" t="str">
        <f t="shared" si="777"/>
        <v>RMR</v>
      </c>
      <c r="Q1146" s="349">
        <v>43930</v>
      </c>
      <c r="R1146" s="349"/>
      <c r="S1146" s="211" t="str">
        <f t="shared" si="778"/>
        <v>YES</v>
      </c>
      <c r="T1146" s="211" t="str">
        <f t="shared" si="779"/>
        <v>No</v>
      </c>
      <c r="U1146" s="211" t="str">
        <f t="shared" si="780"/>
        <v>No</v>
      </c>
      <c r="V1146" s="211" t="str">
        <f t="shared" si="781"/>
        <v>NO</v>
      </c>
      <c r="W1146" s="211" t="str">
        <f t="shared" si="782"/>
        <v>NO</v>
      </c>
      <c r="X1146" s="211">
        <v>0</v>
      </c>
      <c r="Y1146" s="211" t="s">
        <v>3277</v>
      </c>
      <c r="Z1146" s="211" t="s">
        <v>3275</v>
      </c>
      <c r="AA1146" s="211" t="s">
        <v>3319</v>
      </c>
      <c r="AB1146" s="211" t="s">
        <v>3286</v>
      </c>
      <c r="AC1146" s="211" t="s">
        <v>3286</v>
      </c>
      <c r="AD1146" s="211" t="s">
        <v>3320</v>
      </c>
      <c r="AE1146" s="211" t="str">
        <f t="shared" si="783"/>
        <v>SERVICE</v>
      </c>
      <c r="AF1146" s="211" t="str">
        <f t="shared" si="784"/>
        <v>SERVICE</v>
      </c>
      <c r="AG1146" s="211" t="str">
        <f t="shared" si="785"/>
        <v/>
      </c>
      <c r="AH1146" s="211" t="str">
        <f t="shared" si="804"/>
        <v/>
      </c>
      <c r="AI1146" s="211" t="str">
        <f t="shared" si="787"/>
        <v/>
      </c>
      <c r="AJ1146" s="211" t="str">
        <f t="shared" si="788"/>
        <v/>
      </c>
      <c r="AK1146" s="211" t="str">
        <f t="shared" si="789"/>
        <v/>
      </c>
      <c r="AL1146" s="211" t="str">
        <f t="shared" si="790"/>
        <v/>
      </c>
      <c r="AM1146" s="211">
        <f t="shared" si="791"/>
        <v>0</v>
      </c>
      <c r="AN1146" s="211" t="str">
        <f t="shared" si="792"/>
        <v>No</v>
      </c>
      <c r="AO1146" s="211" t="str">
        <f t="shared" si="793"/>
        <v>No</v>
      </c>
      <c r="AP1146" s="211" t="str">
        <f t="shared" si="794"/>
        <v>No</v>
      </c>
      <c r="AQ1146" s="211" t="str">
        <f t="shared" si="795"/>
        <v/>
      </c>
      <c r="AR1146" s="211" t="str">
        <f t="shared" si="796"/>
        <v>PKTSCONT</v>
      </c>
      <c r="AS1146" s="211" t="str">
        <f t="shared" si="797"/>
        <v/>
      </c>
      <c r="AT1146" s="211" t="str">
        <f t="shared" si="798"/>
        <v/>
      </c>
      <c r="AU1146" s="211" t="str">
        <f t="shared" si="799"/>
        <v/>
      </c>
      <c r="AV1146" s="211" t="str">
        <f t="shared" si="800"/>
        <v>ADC</v>
      </c>
      <c r="AW1146" s="211" t="str">
        <f t="shared" si="801"/>
        <v>Wireless</v>
      </c>
      <c r="AX1146" s="211" t="str">
        <f t="shared" si="802"/>
        <v>NO</v>
      </c>
      <c r="AY1146" s="125" t="str">
        <f t="shared" si="803"/>
        <v>0</v>
      </c>
    </row>
    <row r="1147" spans="1:51" x14ac:dyDescent="0.25">
      <c r="A1147" s="15" t="s">
        <v>5478</v>
      </c>
      <c r="C1147" s="211" t="str">
        <f t="shared" si="764"/>
        <v>Good Simon XT to Simon XT Takeover</v>
      </c>
      <c r="D1147" s="211" t="str">
        <f t="shared" si="765"/>
        <v>Module de prise en charge sans fil: Simon XT à Simon XT (Bon)</v>
      </c>
      <c r="E1147" s="211" t="str">
        <f t="shared" si="766"/>
        <v/>
      </c>
      <c r="F1147" s="211" t="str">
        <f t="shared" si="767"/>
        <v>Good</v>
      </c>
      <c r="G1147" s="211" t="str">
        <f t="shared" si="768"/>
        <v>Bon</v>
      </c>
      <c r="H1147" s="211" t="str">
        <f t="shared" si="769"/>
        <v>Good Simon XT to Simon XT Takeover</v>
      </c>
      <c r="I1147" s="211" t="str">
        <f t="shared" si="770"/>
        <v>Module de prise en charge sans fil: Simon XT à Simon XT (Bon)</v>
      </c>
      <c r="J1147" s="211" t="str">
        <f t="shared" si="771"/>
        <v>SIMON XT</v>
      </c>
      <c r="K1147" s="211" t="str">
        <f t="shared" si="772"/>
        <v>PKTSCONN</v>
      </c>
      <c r="L1147" s="211" t="str">
        <f t="shared" si="773"/>
        <v>Non-Inventory</v>
      </c>
      <c r="M1147" s="211" t="str">
        <f t="shared" si="774"/>
        <v>NO</v>
      </c>
      <c r="N1147" s="211" t="str">
        <f t="shared" si="775"/>
        <v>Product</v>
      </c>
      <c r="O1147" s="211" t="str">
        <f t="shared" si="776"/>
        <v>Misc</v>
      </c>
      <c r="P1147" s="211" t="str">
        <f t="shared" si="777"/>
        <v>RMR</v>
      </c>
      <c r="Q1147" s="349">
        <v>43930</v>
      </c>
      <c r="R1147" s="349"/>
      <c r="S1147" s="211" t="str">
        <f t="shared" si="778"/>
        <v>YES</v>
      </c>
      <c r="T1147" s="211" t="str">
        <f t="shared" si="779"/>
        <v>No</v>
      </c>
      <c r="U1147" s="211" t="str">
        <f t="shared" si="780"/>
        <v>No</v>
      </c>
      <c r="V1147" s="211" t="str">
        <f t="shared" si="781"/>
        <v>NO</v>
      </c>
      <c r="W1147" s="211" t="str">
        <f t="shared" si="782"/>
        <v>NO</v>
      </c>
      <c r="X1147" s="211">
        <v>0</v>
      </c>
      <c r="Y1147" s="211" t="s">
        <v>3277</v>
      </c>
      <c r="Z1147" s="211" t="s">
        <v>3275</v>
      </c>
      <c r="AA1147" s="211" t="s">
        <v>3319</v>
      </c>
      <c r="AB1147" s="211" t="s">
        <v>3286</v>
      </c>
      <c r="AC1147" s="211" t="s">
        <v>3286</v>
      </c>
      <c r="AD1147" s="211" t="s">
        <v>3320</v>
      </c>
      <c r="AE1147" s="211" t="str">
        <f t="shared" si="783"/>
        <v>SERVICE</v>
      </c>
      <c r="AF1147" s="211" t="str">
        <f t="shared" si="784"/>
        <v>SERVICE</v>
      </c>
      <c r="AG1147" s="211" t="str">
        <f t="shared" si="785"/>
        <v/>
      </c>
      <c r="AH1147" s="211" t="str">
        <f t="shared" si="804"/>
        <v/>
      </c>
      <c r="AI1147" s="211" t="str">
        <f t="shared" si="787"/>
        <v/>
      </c>
      <c r="AJ1147" s="211" t="str">
        <f t="shared" si="788"/>
        <v/>
      </c>
      <c r="AK1147" s="211" t="str">
        <f t="shared" si="789"/>
        <v/>
      </c>
      <c r="AL1147" s="211" t="str">
        <f t="shared" si="790"/>
        <v/>
      </c>
      <c r="AM1147" s="211">
        <f t="shared" si="791"/>
        <v>0</v>
      </c>
      <c r="AN1147" s="211" t="str">
        <f t="shared" si="792"/>
        <v>No</v>
      </c>
      <c r="AO1147" s="211" t="str">
        <f t="shared" si="793"/>
        <v>No</v>
      </c>
      <c r="AP1147" s="211" t="str">
        <f t="shared" si="794"/>
        <v>No</v>
      </c>
      <c r="AQ1147" s="211" t="str">
        <f t="shared" si="795"/>
        <v/>
      </c>
      <c r="AR1147" s="211" t="str">
        <f t="shared" si="796"/>
        <v>PKTSCONN</v>
      </c>
      <c r="AS1147" s="211" t="str">
        <f t="shared" si="797"/>
        <v/>
      </c>
      <c r="AT1147" s="211" t="str">
        <f t="shared" si="798"/>
        <v/>
      </c>
      <c r="AU1147" s="211" t="str">
        <f t="shared" si="799"/>
        <v/>
      </c>
      <c r="AV1147" s="211" t="str">
        <f t="shared" si="800"/>
        <v>ADC</v>
      </c>
      <c r="AW1147" s="211" t="str">
        <f t="shared" si="801"/>
        <v>Wireless</v>
      </c>
      <c r="AX1147" s="211" t="str">
        <f t="shared" si="802"/>
        <v>NO</v>
      </c>
      <c r="AY1147" s="125" t="str">
        <f t="shared" si="803"/>
        <v>0</v>
      </c>
    </row>
    <row r="1148" spans="1:51" x14ac:dyDescent="0.25">
      <c r="A1148" s="15" t="s">
        <v>5479</v>
      </c>
      <c r="C1148" s="211" t="str">
        <f t="shared" si="764"/>
        <v>Starter Honeywell Wirelesss to 2GIG takeover with Remote Access</v>
      </c>
      <c r="D1148" s="211" t="str">
        <f t="shared" si="765"/>
        <v>Module de prise en charge sans fil: Honeywell à 2GIG avec accès à distance (Départ)</v>
      </c>
      <c r="E1148" s="211" t="str">
        <f t="shared" si="766"/>
        <v/>
      </c>
      <c r="F1148" s="211" t="str">
        <f t="shared" si="767"/>
        <v>Starter</v>
      </c>
      <c r="G1148" s="211" t="str">
        <f t="shared" si="768"/>
        <v>Départ</v>
      </c>
      <c r="H1148" s="211" t="str">
        <f t="shared" si="769"/>
        <v>Starter Honeywell Wirelesss to 2GIG takeover with Remote Access</v>
      </c>
      <c r="I1148" s="211" t="str">
        <f t="shared" si="770"/>
        <v>Module de prise en charge sans fil: Honeywell à 2GIG avec accès à distance (Départ)</v>
      </c>
      <c r="J1148" s="211" t="str">
        <f t="shared" si="771"/>
        <v>2GIG-GC2</v>
      </c>
      <c r="K1148" s="211" t="str">
        <f t="shared" si="772"/>
        <v>PKTHSECA</v>
      </c>
      <c r="L1148" s="211" t="str">
        <f t="shared" si="773"/>
        <v>Non-Inventory</v>
      </c>
      <c r="M1148" s="211" t="str">
        <f t="shared" si="774"/>
        <v>NO</v>
      </c>
      <c r="N1148" s="211" t="str">
        <f t="shared" si="775"/>
        <v>Product</v>
      </c>
      <c r="O1148" s="211" t="str">
        <f t="shared" si="776"/>
        <v>Misc</v>
      </c>
      <c r="P1148" s="211" t="str">
        <f t="shared" si="777"/>
        <v>RMR</v>
      </c>
      <c r="Q1148" s="349">
        <v>43930</v>
      </c>
      <c r="R1148" s="349"/>
      <c r="S1148" s="211" t="str">
        <f t="shared" si="778"/>
        <v>YES</v>
      </c>
      <c r="T1148" s="211" t="str">
        <f t="shared" si="779"/>
        <v>No</v>
      </c>
      <c r="U1148" s="211" t="str">
        <f t="shared" si="780"/>
        <v>No</v>
      </c>
      <c r="V1148" s="211" t="str">
        <f t="shared" si="781"/>
        <v>NO</v>
      </c>
      <c r="W1148" s="211" t="str">
        <f t="shared" si="782"/>
        <v>NO</v>
      </c>
      <c r="X1148" s="211">
        <v>0</v>
      </c>
      <c r="Y1148" s="211" t="s">
        <v>3277</v>
      </c>
      <c r="Z1148" s="211" t="s">
        <v>3275</v>
      </c>
      <c r="AA1148" s="211" t="s">
        <v>3319</v>
      </c>
      <c r="AB1148" s="211" t="s">
        <v>3286</v>
      </c>
      <c r="AC1148" s="211" t="s">
        <v>3286</v>
      </c>
      <c r="AD1148" s="211" t="s">
        <v>3320</v>
      </c>
      <c r="AE1148" s="211" t="str">
        <f t="shared" si="783"/>
        <v>SERVICE</v>
      </c>
      <c r="AF1148" s="211" t="str">
        <f t="shared" si="784"/>
        <v>SERVICE</v>
      </c>
      <c r="AG1148" s="211" t="str">
        <f t="shared" si="785"/>
        <v/>
      </c>
      <c r="AH1148" s="211" t="str">
        <f t="shared" si="804"/>
        <v/>
      </c>
      <c r="AI1148" s="211" t="str">
        <f t="shared" si="787"/>
        <v/>
      </c>
      <c r="AJ1148" s="211" t="str">
        <f t="shared" si="788"/>
        <v/>
      </c>
      <c r="AK1148" s="211" t="str">
        <f t="shared" si="789"/>
        <v/>
      </c>
      <c r="AL1148" s="211" t="str">
        <f t="shared" si="790"/>
        <v/>
      </c>
      <c r="AM1148" s="211">
        <f t="shared" si="791"/>
        <v>0</v>
      </c>
      <c r="AN1148" s="211" t="str">
        <f t="shared" si="792"/>
        <v>No</v>
      </c>
      <c r="AO1148" s="211" t="str">
        <f t="shared" si="793"/>
        <v>No</v>
      </c>
      <c r="AP1148" s="211" t="str">
        <f t="shared" si="794"/>
        <v>No</v>
      </c>
      <c r="AQ1148" s="211" t="str">
        <f t="shared" si="795"/>
        <v/>
      </c>
      <c r="AR1148" s="211" t="str">
        <f t="shared" si="796"/>
        <v>PKTHSECA</v>
      </c>
      <c r="AS1148" s="211" t="str">
        <f t="shared" si="797"/>
        <v/>
      </c>
      <c r="AT1148" s="211" t="str">
        <f t="shared" si="798"/>
        <v/>
      </c>
      <c r="AU1148" s="211" t="str">
        <f t="shared" si="799"/>
        <v/>
      </c>
      <c r="AV1148" s="211" t="str">
        <f t="shared" si="800"/>
        <v>ADC</v>
      </c>
      <c r="AW1148" s="211" t="str">
        <f t="shared" si="801"/>
        <v>Wireless</v>
      </c>
      <c r="AX1148" s="211" t="str">
        <f t="shared" si="802"/>
        <v>NO</v>
      </c>
      <c r="AY1148" s="125" t="str">
        <f t="shared" si="803"/>
        <v>0</v>
      </c>
    </row>
    <row r="1149" spans="1:51" x14ac:dyDescent="0.25">
      <c r="A1149" s="15" t="s">
        <v>5480</v>
      </c>
      <c r="C1149" s="211" t="str">
        <f t="shared" si="764"/>
        <v>Starter Honeywell Wirelesss to 2GIG takeover</v>
      </c>
      <c r="D1149" s="211" t="str">
        <f t="shared" si="765"/>
        <v>Module de prise en charge sans fil: Honeywell à 2GIG (Départ)</v>
      </c>
      <c r="E1149" s="211" t="str">
        <f t="shared" si="766"/>
        <v/>
      </c>
      <c r="F1149" s="211" t="str">
        <f t="shared" si="767"/>
        <v>Starter</v>
      </c>
      <c r="G1149" s="211" t="str">
        <f t="shared" si="768"/>
        <v>Départ</v>
      </c>
      <c r="H1149" s="211" t="str">
        <f t="shared" si="769"/>
        <v>Starter Honeywell Wirelesss to 2GIG takeover</v>
      </c>
      <c r="I1149" s="211" t="str">
        <f t="shared" ref="I1149:I1212" si="805">VLOOKUP($A1149,masterdata,4,0)</f>
        <v>Module de prise en charge sans fil: Honeywell à 2GIG (Départ)</v>
      </c>
      <c r="J1149" s="211" t="str">
        <f t="shared" si="771"/>
        <v>2GIG-GC2</v>
      </c>
      <c r="K1149" s="211" t="str">
        <f t="shared" si="772"/>
        <v>PKTHSEC</v>
      </c>
      <c r="L1149" s="211" t="str">
        <f t="shared" si="773"/>
        <v>Non-Inventory</v>
      </c>
      <c r="M1149" s="211" t="str">
        <f t="shared" si="774"/>
        <v>NO</v>
      </c>
      <c r="N1149" s="211" t="str">
        <f t="shared" si="775"/>
        <v>Product</v>
      </c>
      <c r="O1149" s="211" t="str">
        <f t="shared" si="776"/>
        <v>Misc</v>
      </c>
      <c r="P1149" s="211" t="str">
        <f t="shared" si="777"/>
        <v>RMR</v>
      </c>
      <c r="Q1149" s="349">
        <v>43930</v>
      </c>
      <c r="R1149" s="349"/>
      <c r="S1149" s="211" t="str">
        <f t="shared" si="778"/>
        <v>YES</v>
      </c>
      <c r="T1149" s="211" t="str">
        <f t="shared" si="779"/>
        <v>No</v>
      </c>
      <c r="U1149" s="211" t="str">
        <f t="shared" si="780"/>
        <v>No</v>
      </c>
      <c r="V1149" s="211" t="str">
        <f t="shared" si="781"/>
        <v>NO</v>
      </c>
      <c r="W1149" s="211" t="str">
        <f t="shared" si="782"/>
        <v>NO</v>
      </c>
      <c r="X1149" s="211">
        <v>0</v>
      </c>
      <c r="Y1149" s="211" t="s">
        <v>3277</v>
      </c>
      <c r="Z1149" s="211" t="s">
        <v>3275</v>
      </c>
      <c r="AA1149" s="211" t="s">
        <v>3319</v>
      </c>
      <c r="AB1149" s="211" t="s">
        <v>3286</v>
      </c>
      <c r="AC1149" s="211" t="s">
        <v>3286</v>
      </c>
      <c r="AD1149" s="211" t="s">
        <v>3320</v>
      </c>
      <c r="AE1149" s="211" t="str">
        <f t="shared" si="783"/>
        <v>SERVICE</v>
      </c>
      <c r="AF1149" s="211" t="str">
        <f t="shared" si="784"/>
        <v>SERVICE</v>
      </c>
      <c r="AG1149" s="211" t="str">
        <f t="shared" si="785"/>
        <v/>
      </c>
      <c r="AH1149" s="211" t="str">
        <f t="shared" si="804"/>
        <v/>
      </c>
      <c r="AI1149" s="211" t="str">
        <f t="shared" si="787"/>
        <v/>
      </c>
      <c r="AJ1149" s="211" t="str">
        <f t="shared" si="788"/>
        <v/>
      </c>
      <c r="AK1149" s="211" t="str">
        <f t="shared" si="789"/>
        <v/>
      </c>
      <c r="AL1149" s="211" t="str">
        <f t="shared" si="790"/>
        <v/>
      </c>
      <c r="AM1149" s="211">
        <f t="shared" si="791"/>
        <v>0</v>
      </c>
      <c r="AN1149" s="211" t="str">
        <f t="shared" si="792"/>
        <v>No</v>
      </c>
      <c r="AO1149" s="211" t="str">
        <f t="shared" si="793"/>
        <v>No</v>
      </c>
      <c r="AP1149" s="211" t="str">
        <f t="shared" si="794"/>
        <v>No</v>
      </c>
      <c r="AQ1149" s="211" t="str">
        <f t="shared" si="795"/>
        <v/>
      </c>
      <c r="AR1149" s="211" t="str">
        <f t="shared" si="796"/>
        <v>PKTHSEC</v>
      </c>
      <c r="AS1149" s="211" t="str">
        <f t="shared" si="797"/>
        <v/>
      </c>
      <c r="AT1149" s="211" t="str">
        <f t="shared" si="798"/>
        <v/>
      </c>
      <c r="AU1149" s="211" t="str">
        <f t="shared" si="799"/>
        <v/>
      </c>
      <c r="AV1149" s="211" t="str">
        <f t="shared" si="800"/>
        <v>ADC</v>
      </c>
      <c r="AW1149" s="211" t="str">
        <f t="shared" si="801"/>
        <v>Wireless</v>
      </c>
      <c r="AX1149" s="211" t="str">
        <f t="shared" si="802"/>
        <v>NO</v>
      </c>
      <c r="AY1149" s="125" t="str">
        <f t="shared" si="803"/>
        <v>0</v>
      </c>
    </row>
    <row r="1150" spans="1:51" x14ac:dyDescent="0.25">
      <c r="A1150" s="15" t="s">
        <v>5481</v>
      </c>
      <c r="C1150" s="211" t="str">
        <f t="shared" si="764"/>
        <v>Starter Hardwire DSC SEM Takeover</v>
      </c>
      <c r="D1150" s="211" t="str">
        <f t="shared" si="765"/>
        <v>Module de prise en charge câblé - DSC SEM (Départ)</v>
      </c>
      <c r="E1150" s="211" t="str">
        <f t="shared" si="766"/>
        <v/>
      </c>
      <c r="F1150" s="211" t="str">
        <f t="shared" si="767"/>
        <v>Starter</v>
      </c>
      <c r="G1150" s="211" t="str">
        <f t="shared" si="768"/>
        <v>Départ</v>
      </c>
      <c r="H1150" s="211" t="str">
        <f t="shared" si="769"/>
        <v>Starter Hardwire DSC SEM Takeover</v>
      </c>
      <c r="I1150" s="211" t="str">
        <f t="shared" si="805"/>
        <v>Module de prise en charge câblé - DSC SEM (Départ)</v>
      </c>
      <c r="J1150" s="211" t="str">
        <f t="shared" si="771"/>
        <v>PC1616</v>
      </c>
      <c r="K1150" s="211" t="str">
        <f t="shared" si="772"/>
        <v>PKTHDSEC</v>
      </c>
      <c r="L1150" s="211" t="str">
        <f t="shared" si="773"/>
        <v>Non-Inventory</v>
      </c>
      <c r="M1150" s="211" t="str">
        <f t="shared" si="774"/>
        <v>NO</v>
      </c>
      <c r="N1150" s="211" t="str">
        <f t="shared" si="775"/>
        <v>Product</v>
      </c>
      <c r="O1150" s="211" t="str">
        <f t="shared" si="776"/>
        <v>Misc</v>
      </c>
      <c r="P1150" s="211" t="str">
        <f t="shared" si="777"/>
        <v>RMR</v>
      </c>
      <c r="Q1150" s="349">
        <v>43930</v>
      </c>
      <c r="R1150" s="349"/>
      <c r="S1150" s="211" t="str">
        <f t="shared" si="778"/>
        <v>YES</v>
      </c>
      <c r="T1150" s="211" t="str">
        <f t="shared" si="779"/>
        <v>No</v>
      </c>
      <c r="U1150" s="211" t="str">
        <f t="shared" si="780"/>
        <v>No</v>
      </c>
      <c r="V1150" s="211" t="str">
        <f t="shared" si="781"/>
        <v>NO</v>
      </c>
      <c r="W1150" s="211" t="str">
        <f t="shared" si="782"/>
        <v>NO</v>
      </c>
      <c r="X1150" s="211">
        <v>0</v>
      </c>
      <c r="Y1150" s="211" t="s">
        <v>3277</v>
      </c>
      <c r="Z1150" s="211" t="s">
        <v>3275</v>
      </c>
      <c r="AA1150" s="211" t="s">
        <v>3319</v>
      </c>
      <c r="AB1150" s="211" t="s">
        <v>3286</v>
      </c>
      <c r="AC1150" s="211" t="s">
        <v>3286</v>
      </c>
      <c r="AD1150" s="211" t="s">
        <v>3320</v>
      </c>
      <c r="AE1150" s="211" t="str">
        <f t="shared" si="783"/>
        <v>SERVICE</v>
      </c>
      <c r="AF1150" s="211" t="str">
        <f t="shared" si="784"/>
        <v>SERVICE</v>
      </c>
      <c r="AG1150" s="211" t="str">
        <f t="shared" si="785"/>
        <v/>
      </c>
      <c r="AH1150" s="211" t="str">
        <f t="shared" si="804"/>
        <v/>
      </c>
      <c r="AI1150" s="211" t="str">
        <f t="shared" si="787"/>
        <v/>
      </c>
      <c r="AJ1150" s="211" t="str">
        <f t="shared" si="788"/>
        <v/>
      </c>
      <c r="AK1150" s="211" t="str">
        <f t="shared" si="789"/>
        <v/>
      </c>
      <c r="AL1150" s="211" t="str">
        <f t="shared" si="790"/>
        <v/>
      </c>
      <c r="AM1150" s="211">
        <f t="shared" si="791"/>
        <v>0</v>
      </c>
      <c r="AN1150" s="211" t="str">
        <f t="shared" si="792"/>
        <v>No</v>
      </c>
      <c r="AO1150" s="211" t="str">
        <f t="shared" si="793"/>
        <v>No</v>
      </c>
      <c r="AP1150" s="211" t="str">
        <f t="shared" si="794"/>
        <v>No</v>
      </c>
      <c r="AQ1150" s="211" t="str">
        <f t="shared" si="795"/>
        <v/>
      </c>
      <c r="AR1150" s="211" t="str">
        <f t="shared" si="796"/>
        <v>PKTHDSEC</v>
      </c>
      <c r="AS1150" s="211" t="str">
        <f t="shared" si="797"/>
        <v/>
      </c>
      <c r="AT1150" s="211" t="str">
        <f t="shared" si="798"/>
        <v/>
      </c>
      <c r="AU1150" s="211" t="str">
        <f t="shared" si="799"/>
        <v/>
      </c>
      <c r="AV1150" s="211" t="str">
        <f t="shared" si="800"/>
        <v>ADC</v>
      </c>
      <c r="AW1150" s="211" t="str">
        <f t="shared" si="801"/>
        <v>Wired</v>
      </c>
      <c r="AX1150" s="211" t="str">
        <f t="shared" si="802"/>
        <v>NO</v>
      </c>
      <c r="AY1150" s="125" t="str">
        <f t="shared" si="803"/>
        <v>1</v>
      </c>
    </row>
    <row r="1151" spans="1:51" x14ac:dyDescent="0.25">
      <c r="A1151" s="15" t="s">
        <v>5482</v>
      </c>
      <c r="C1151" s="211" t="str">
        <f t="shared" si="764"/>
        <v>Starter Hardwire DSC SEM Takeover with Remote Access</v>
      </c>
      <c r="D1151" s="211" t="str">
        <f t="shared" si="765"/>
        <v>Module de prise en charge câblé - DSC SEM avec accès à distance (Départ)</v>
      </c>
      <c r="E1151" s="211" t="str">
        <f t="shared" si="766"/>
        <v/>
      </c>
      <c r="F1151" s="211" t="str">
        <f t="shared" si="767"/>
        <v>Starter</v>
      </c>
      <c r="G1151" s="211" t="str">
        <f t="shared" si="768"/>
        <v>Départ</v>
      </c>
      <c r="H1151" s="211" t="str">
        <f t="shared" si="769"/>
        <v>Starter Hardwire DSC SEM Takeover with Remote Access</v>
      </c>
      <c r="I1151" s="211" t="str">
        <f t="shared" si="805"/>
        <v>Module de prise en charge câblé - DSC SEM avec accès à distance (Départ)</v>
      </c>
      <c r="J1151" s="211" t="str">
        <f t="shared" si="771"/>
        <v>PC1616</v>
      </c>
      <c r="K1151" s="211" t="str">
        <f t="shared" si="772"/>
        <v>PKTHDSEA</v>
      </c>
      <c r="L1151" s="211" t="str">
        <f t="shared" si="773"/>
        <v>Non-Inventory</v>
      </c>
      <c r="M1151" s="211" t="str">
        <f t="shared" si="774"/>
        <v>NO</v>
      </c>
      <c r="N1151" s="211" t="str">
        <f t="shared" si="775"/>
        <v>Product</v>
      </c>
      <c r="O1151" s="211" t="str">
        <f t="shared" si="776"/>
        <v>Misc</v>
      </c>
      <c r="P1151" s="211" t="str">
        <f t="shared" si="777"/>
        <v>RMR</v>
      </c>
      <c r="Q1151" s="349">
        <v>43930</v>
      </c>
      <c r="R1151" s="349"/>
      <c r="S1151" s="211" t="str">
        <f t="shared" si="778"/>
        <v>YES</v>
      </c>
      <c r="T1151" s="211" t="str">
        <f t="shared" si="779"/>
        <v>No</v>
      </c>
      <c r="U1151" s="211" t="str">
        <f t="shared" si="780"/>
        <v>No</v>
      </c>
      <c r="V1151" s="211" t="str">
        <f t="shared" si="781"/>
        <v>NO</v>
      </c>
      <c r="W1151" s="211" t="str">
        <f t="shared" si="782"/>
        <v>NO</v>
      </c>
      <c r="X1151" s="211">
        <v>0</v>
      </c>
      <c r="Y1151" s="211" t="s">
        <v>3277</v>
      </c>
      <c r="Z1151" s="211" t="s">
        <v>3275</v>
      </c>
      <c r="AA1151" s="211" t="s">
        <v>3319</v>
      </c>
      <c r="AB1151" s="211" t="s">
        <v>3286</v>
      </c>
      <c r="AC1151" s="211" t="s">
        <v>3286</v>
      </c>
      <c r="AD1151" s="211" t="s">
        <v>3320</v>
      </c>
      <c r="AE1151" s="211" t="str">
        <f t="shared" si="783"/>
        <v>SERVICE</v>
      </c>
      <c r="AF1151" s="211" t="str">
        <f t="shared" si="784"/>
        <v>SERVICE</v>
      </c>
      <c r="AG1151" s="211" t="str">
        <f t="shared" si="785"/>
        <v/>
      </c>
      <c r="AH1151" s="211" t="str">
        <f t="shared" si="804"/>
        <v/>
      </c>
      <c r="AI1151" s="211" t="str">
        <f t="shared" si="787"/>
        <v/>
      </c>
      <c r="AJ1151" s="211" t="str">
        <f t="shared" si="788"/>
        <v/>
      </c>
      <c r="AK1151" s="211" t="str">
        <f t="shared" si="789"/>
        <v/>
      </c>
      <c r="AL1151" s="211" t="str">
        <f t="shared" si="790"/>
        <v/>
      </c>
      <c r="AM1151" s="211">
        <f t="shared" si="791"/>
        <v>0</v>
      </c>
      <c r="AN1151" s="211" t="str">
        <f t="shared" si="792"/>
        <v>No</v>
      </c>
      <c r="AO1151" s="211" t="str">
        <f t="shared" si="793"/>
        <v>No</v>
      </c>
      <c r="AP1151" s="211" t="str">
        <f t="shared" si="794"/>
        <v>No</v>
      </c>
      <c r="AQ1151" s="211" t="str">
        <f t="shared" si="795"/>
        <v/>
      </c>
      <c r="AR1151" s="211" t="str">
        <f t="shared" si="796"/>
        <v>PKTHDSEA</v>
      </c>
      <c r="AS1151" s="211" t="str">
        <f t="shared" si="797"/>
        <v/>
      </c>
      <c r="AT1151" s="211" t="str">
        <f t="shared" si="798"/>
        <v/>
      </c>
      <c r="AU1151" s="211" t="str">
        <f t="shared" si="799"/>
        <v/>
      </c>
      <c r="AV1151" s="211" t="str">
        <f t="shared" si="800"/>
        <v>ADC</v>
      </c>
      <c r="AW1151" s="211" t="str">
        <f t="shared" si="801"/>
        <v>Wired</v>
      </c>
      <c r="AX1151" s="211" t="str">
        <f t="shared" si="802"/>
        <v>NO</v>
      </c>
      <c r="AY1151" s="125" t="str">
        <f t="shared" si="803"/>
        <v>2</v>
      </c>
    </row>
    <row r="1152" spans="1:51" x14ac:dyDescent="0.25">
      <c r="A1152" s="15" t="s">
        <v>5483</v>
      </c>
      <c r="C1152" s="211" t="str">
        <f t="shared" si="764"/>
        <v>Better Hardwire DSC SEM Takeover</v>
      </c>
      <c r="D1152" s="211" t="str">
        <f t="shared" si="765"/>
        <v>Module de prise en charge câblé - DSC SEM (Mieux)</v>
      </c>
      <c r="E1152" s="211" t="str">
        <f t="shared" si="766"/>
        <v/>
      </c>
      <c r="F1152" s="211" t="str">
        <f t="shared" si="767"/>
        <v>Better</v>
      </c>
      <c r="G1152" s="211" t="str">
        <f t="shared" si="768"/>
        <v>Mieux</v>
      </c>
      <c r="H1152" s="211" t="str">
        <f t="shared" si="769"/>
        <v>Better Hardwire DSC SEM Takeover</v>
      </c>
      <c r="I1152" s="211" t="str">
        <f t="shared" si="805"/>
        <v>Module de prise en charge câblé - DSC SEM (Mieux)</v>
      </c>
      <c r="J1152" s="211" t="str">
        <f t="shared" si="771"/>
        <v>PC1616</v>
      </c>
      <c r="K1152" s="211" t="str">
        <f t="shared" si="772"/>
        <v>PKTHDCONN</v>
      </c>
      <c r="L1152" s="211" t="str">
        <f t="shared" si="773"/>
        <v>Non-Inventory</v>
      </c>
      <c r="M1152" s="211" t="str">
        <f t="shared" si="774"/>
        <v>NO</v>
      </c>
      <c r="N1152" s="211" t="str">
        <f t="shared" si="775"/>
        <v>Product</v>
      </c>
      <c r="O1152" s="211" t="str">
        <f t="shared" si="776"/>
        <v>Misc</v>
      </c>
      <c r="P1152" s="211" t="str">
        <f t="shared" si="777"/>
        <v>RMR</v>
      </c>
      <c r="Q1152" s="349">
        <v>43930</v>
      </c>
      <c r="R1152" s="349"/>
      <c r="S1152" s="211" t="str">
        <f t="shared" si="778"/>
        <v>YES</v>
      </c>
      <c r="T1152" s="211" t="str">
        <f t="shared" si="779"/>
        <v>No</v>
      </c>
      <c r="U1152" s="211" t="str">
        <f t="shared" si="780"/>
        <v>No</v>
      </c>
      <c r="V1152" s="211" t="str">
        <f t="shared" si="781"/>
        <v>NO</v>
      </c>
      <c r="W1152" s="211" t="str">
        <f t="shared" si="782"/>
        <v>NO</v>
      </c>
      <c r="X1152" s="211">
        <v>0</v>
      </c>
      <c r="Y1152" s="211" t="s">
        <v>3277</v>
      </c>
      <c r="Z1152" s="211" t="s">
        <v>3275</v>
      </c>
      <c r="AA1152" s="211" t="s">
        <v>3319</v>
      </c>
      <c r="AB1152" s="211" t="s">
        <v>3286</v>
      </c>
      <c r="AC1152" s="211" t="s">
        <v>3286</v>
      </c>
      <c r="AD1152" s="211" t="s">
        <v>3320</v>
      </c>
      <c r="AE1152" s="211" t="str">
        <f t="shared" si="783"/>
        <v>SERVICE</v>
      </c>
      <c r="AF1152" s="211" t="str">
        <f t="shared" si="784"/>
        <v>SERVICE</v>
      </c>
      <c r="AG1152" s="211" t="str">
        <f t="shared" si="785"/>
        <v/>
      </c>
      <c r="AH1152" s="211" t="str">
        <f t="shared" si="804"/>
        <v/>
      </c>
      <c r="AI1152" s="211" t="str">
        <f t="shared" si="787"/>
        <v/>
      </c>
      <c r="AJ1152" s="211" t="str">
        <f t="shared" si="788"/>
        <v/>
      </c>
      <c r="AK1152" s="211" t="str">
        <f t="shared" si="789"/>
        <v/>
      </c>
      <c r="AL1152" s="211" t="str">
        <f t="shared" si="790"/>
        <v/>
      </c>
      <c r="AM1152" s="211">
        <f t="shared" si="791"/>
        <v>0</v>
      </c>
      <c r="AN1152" s="211" t="str">
        <f t="shared" si="792"/>
        <v>No</v>
      </c>
      <c r="AO1152" s="211" t="str">
        <f t="shared" si="793"/>
        <v>No</v>
      </c>
      <c r="AP1152" s="211" t="str">
        <f t="shared" si="794"/>
        <v>No</v>
      </c>
      <c r="AQ1152" s="211" t="str">
        <f t="shared" si="795"/>
        <v/>
      </c>
      <c r="AR1152" s="211" t="str">
        <f t="shared" si="796"/>
        <v>PKTHDCON</v>
      </c>
      <c r="AS1152" s="211" t="str">
        <f t="shared" si="797"/>
        <v/>
      </c>
      <c r="AT1152" s="211" t="str">
        <f t="shared" si="798"/>
        <v/>
      </c>
      <c r="AU1152" s="211" t="str">
        <f t="shared" si="799"/>
        <v/>
      </c>
      <c r="AV1152" s="211" t="str">
        <f t="shared" si="800"/>
        <v>ADC</v>
      </c>
      <c r="AW1152" s="211" t="str">
        <f t="shared" si="801"/>
        <v>Wired</v>
      </c>
      <c r="AX1152" s="211" t="str">
        <f t="shared" si="802"/>
        <v>NO</v>
      </c>
      <c r="AY1152" s="125" t="str">
        <f t="shared" si="803"/>
        <v>4</v>
      </c>
    </row>
    <row r="1153" spans="1:51" x14ac:dyDescent="0.25">
      <c r="A1153" s="15" t="s">
        <v>5484</v>
      </c>
      <c r="C1153" s="211" t="str">
        <f t="shared" si="764"/>
        <v>Best Hardwire DSC SEM Takeover</v>
      </c>
      <c r="D1153" s="211" t="str">
        <f t="shared" si="765"/>
        <v>Module de prise en charge câblé - DSC SEM (Meilleur)</v>
      </c>
      <c r="E1153" s="211" t="str">
        <f t="shared" si="766"/>
        <v/>
      </c>
      <c r="F1153" s="211" t="str">
        <f t="shared" si="767"/>
        <v>Best</v>
      </c>
      <c r="G1153" s="211" t="str">
        <f t="shared" si="768"/>
        <v>Meilleur</v>
      </c>
      <c r="H1153" s="211" t="str">
        <f t="shared" si="769"/>
        <v>Best Hardwire DSC SEM Takeover</v>
      </c>
      <c r="I1153" s="211" t="str">
        <f t="shared" si="805"/>
        <v>Module de prise en charge câblé - DSC SEM (Meilleur)</v>
      </c>
      <c r="J1153" s="211" t="str">
        <f t="shared" si="771"/>
        <v>PC1616</v>
      </c>
      <c r="K1153" s="211" t="str">
        <f t="shared" si="772"/>
        <v>PKTHDCOM</v>
      </c>
      <c r="L1153" s="211" t="str">
        <f t="shared" si="773"/>
        <v>Non-Inventory</v>
      </c>
      <c r="M1153" s="211" t="str">
        <f t="shared" si="774"/>
        <v>NO</v>
      </c>
      <c r="N1153" s="211" t="str">
        <f t="shared" si="775"/>
        <v>Product</v>
      </c>
      <c r="O1153" s="211" t="str">
        <f t="shared" si="776"/>
        <v>Misc</v>
      </c>
      <c r="P1153" s="211" t="str">
        <f t="shared" si="777"/>
        <v>RMR</v>
      </c>
      <c r="Q1153" s="349">
        <v>43930</v>
      </c>
      <c r="R1153" s="349"/>
      <c r="S1153" s="211" t="str">
        <f t="shared" si="778"/>
        <v>YES</v>
      </c>
      <c r="T1153" s="211" t="str">
        <f t="shared" si="779"/>
        <v>No</v>
      </c>
      <c r="U1153" s="211" t="str">
        <f t="shared" si="780"/>
        <v>No</v>
      </c>
      <c r="V1153" s="211" t="str">
        <f t="shared" si="781"/>
        <v>NO</v>
      </c>
      <c r="W1153" s="211" t="str">
        <f t="shared" si="782"/>
        <v>NO</v>
      </c>
      <c r="X1153" s="211">
        <v>0</v>
      </c>
      <c r="Y1153" s="211" t="s">
        <v>3277</v>
      </c>
      <c r="Z1153" s="211" t="s">
        <v>3275</v>
      </c>
      <c r="AA1153" s="211" t="s">
        <v>3319</v>
      </c>
      <c r="AB1153" s="211" t="s">
        <v>3286</v>
      </c>
      <c r="AC1153" s="211" t="s">
        <v>3286</v>
      </c>
      <c r="AD1153" s="211" t="s">
        <v>3320</v>
      </c>
      <c r="AE1153" s="211" t="str">
        <f t="shared" si="783"/>
        <v>SERVICE</v>
      </c>
      <c r="AF1153" s="211" t="str">
        <f t="shared" si="784"/>
        <v>SERVICE</v>
      </c>
      <c r="AG1153" s="211" t="str">
        <f t="shared" si="785"/>
        <v/>
      </c>
      <c r="AH1153" s="211" t="str">
        <f t="shared" si="804"/>
        <v/>
      </c>
      <c r="AI1153" s="211" t="str">
        <f t="shared" si="787"/>
        <v/>
      </c>
      <c r="AJ1153" s="211" t="str">
        <f t="shared" si="788"/>
        <v/>
      </c>
      <c r="AK1153" s="211" t="str">
        <f t="shared" si="789"/>
        <v/>
      </c>
      <c r="AL1153" s="211" t="str">
        <f t="shared" si="790"/>
        <v/>
      </c>
      <c r="AM1153" s="211">
        <f t="shared" si="791"/>
        <v>0</v>
      </c>
      <c r="AN1153" s="211" t="str">
        <f t="shared" si="792"/>
        <v>No</v>
      </c>
      <c r="AO1153" s="211" t="str">
        <f t="shared" si="793"/>
        <v>No</v>
      </c>
      <c r="AP1153" s="211" t="str">
        <f t="shared" si="794"/>
        <v>No</v>
      </c>
      <c r="AQ1153" s="211" t="str">
        <f t="shared" si="795"/>
        <v/>
      </c>
      <c r="AR1153" s="211" t="str">
        <f t="shared" si="796"/>
        <v>PKTHDCOM</v>
      </c>
      <c r="AS1153" s="211" t="str">
        <f t="shared" si="797"/>
        <v/>
      </c>
      <c r="AT1153" s="211" t="str">
        <f t="shared" si="798"/>
        <v/>
      </c>
      <c r="AU1153" s="211" t="str">
        <f t="shared" si="799"/>
        <v/>
      </c>
      <c r="AV1153" s="211" t="str">
        <f t="shared" si="800"/>
        <v>ADC</v>
      </c>
      <c r="AW1153" s="211" t="str">
        <f t="shared" si="801"/>
        <v>Wired</v>
      </c>
      <c r="AX1153" s="211" t="str">
        <f t="shared" si="802"/>
        <v>NO</v>
      </c>
      <c r="AY1153" s="125" t="str">
        <f t="shared" si="803"/>
        <v>6</v>
      </c>
    </row>
    <row r="1154" spans="1:51" x14ac:dyDescent="0.25">
      <c r="A1154" s="15" t="s">
        <v>5485</v>
      </c>
      <c r="C1154" s="211" t="str">
        <f t="shared" si="764"/>
        <v>Better Honeywell Wirelesss to 2GIG takeover</v>
      </c>
      <c r="D1154" s="211" t="str">
        <f t="shared" si="765"/>
        <v>Module de prise en charge sans fil: Honeywell à 2GIG (Mieux)</v>
      </c>
      <c r="E1154" s="211" t="str">
        <f t="shared" si="766"/>
        <v/>
      </c>
      <c r="F1154" s="211" t="str">
        <f t="shared" si="767"/>
        <v>Better</v>
      </c>
      <c r="G1154" s="211" t="str">
        <f t="shared" si="768"/>
        <v>Mieux</v>
      </c>
      <c r="H1154" s="211" t="str">
        <f t="shared" si="769"/>
        <v>Better Honeywell Wirelesss to 2GIG takeover</v>
      </c>
      <c r="I1154" s="211" t="str">
        <f t="shared" si="805"/>
        <v>Module de prise en charge sans fil: Honeywell à 2GIG (Mieux)</v>
      </c>
      <c r="J1154" s="211" t="str">
        <f t="shared" si="771"/>
        <v>2GIG-GC2</v>
      </c>
      <c r="K1154" s="211" t="str">
        <f t="shared" si="772"/>
        <v>PKTHCONT</v>
      </c>
      <c r="L1154" s="211" t="str">
        <f t="shared" si="773"/>
        <v>Non-Inventory</v>
      </c>
      <c r="M1154" s="211" t="str">
        <f t="shared" si="774"/>
        <v>NO</v>
      </c>
      <c r="N1154" s="211" t="str">
        <f t="shared" si="775"/>
        <v>Product</v>
      </c>
      <c r="O1154" s="211" t="str">
        <f t="shared" si="776"/>
        <v>Misc</v>
      </c>
      <c r="P1154" s="211" t="str">
        <f t="shared" si="777"/>
        <v>RMR</v>
      </c>
      <c r="Q1154" s="349">
        <v>43930</v>
      </c>
      <c r="R1154" s="349"/>
      <c r="S1154" s="211" t="str">
        <f t="shared" si="778"/>
        <v>YES</v>
      </c>
      <c r="T1154" s="211" t="str">
        <f t="shared" si="779"/>
        <v>No</v>
      </c>
      <c r="U1154" s="211" t="str">
        <f t="shared" si="780"/>
        <v>No</v>
      </c>
      <c r="V1154" s="211" t="str">
        <f t="shared" si="781"/>
        <v>NO</v>
      </c>
      <c r="W1154" s="211" t="str">
        <f t="shared" si="782"/>
        <v>NO</v>
      </c>
      <c r="X1154" s="211">
        <v>0</v>
      </c>
      <c r="Y1154" s="211" t="s">
        <v>3277</v>
      </c>
      <c r="Z1154" s="211" t="s">
        <v>3275</v>
      </c>
      <c r="AA1154" s="211" t="s">
        <v>3319</v>
      </c>
      <c r="AB1154" s="211" t="s">
        <v>3286</v>
      </c>
      <c r="AC1154" s="211" t="s">
        <v>3286</v>
      </c>
      <c r="AD1154" s="211" t="s">
        <v>3320</v>
      </c>
      <c r="AE1154" s="211" t="str">
        <f t="shared" si="783"/>
        <v>SERVICE</v>
      </c>
      <c r="AF1154" s="211" t="str">
        <f t="shared" si="784"/>
        <v>SERVICE</v>
      </c>
      <c r="AG1154" s="211" t="str">
        <f t="shared" si="785"/>
        <v/>
      </c>
      <c r="AH1154" s="211" t="str">
        <f t="shared" si="804"/>
        <v/>
      </c>
      <c r="AI1154" s="211" t="str">
        <f t="shared" si="787"/>
        <v/>
      </c>
      <c r="AJ1154" s="211" t="str">
        <f t="shared" si="788"/>
        <v/>
      </c>
      <c r="AK1154" s="211" t="str">
        <f t="shared" si="789"/>
        <v/>
      </c>
      <c r="AL1154" s="211" t="str">
        <f t="shared" si="790"/>
        <v/>
      </c>
      <c r="AM1154" s="211">
        <f t="shared" si="791"/>
        <v>0</v>
      </c>
      <c r="AN1154" s="211" t="str">
        <f t="shared" si="792"/>
        <v>No</v>
      </c>
      <c r="AO1154" s="211" t="str">
        <f t="shared" si="793"/>
        <v>No</v>
      </c>
      <c r="AP1154" s="211" t="str">
        <f t="shared" si="794"/>
        <v>No</v>
      </c>
      <c r="AQ1154" s="211" t="str">
        <f t="shared" si="795"/>
        <v/>
      </c>
      <c r="AR1154" s="211" t="str">
        <f t="shared" si="796"/>
        <v>PKTHCONT</v>
      </c>
      <c r="AS1154" s="211" t="str">
        <f t="shared" si="797"/>
        <v/>
      </c>
      <c r="AT1154" s="211" t="str">
        <f t="shared" si="798"/>
        <v/>
      </c>
      <c r="AU1154" s="211" t="str">
        <f t="shared" si="799"/>
        <v/>
      </c>
      <c r="AV1154" s="211" t="str">
        <f t="shared" si="800"/>
        <v>ADC</v>
      </c>
      <c r="AW1154" s="211" t="str">
        <f t="shared" si="801"/>
        <v>Wireless</v>
      </c>
      <c r="AX1154" s="211" t="str">
        <f t="shared" si="802"/>
        <v>NO</v>
      </c>
      <c r="AY1154" s="125" t="str">
        <f t="shared" si="803"/>
        <v>0</v>
      </c>
    </row>
    <row r="1155" spans="1:51" x14ac:dyDescent="0.25">
      <c r="A1155" s="15" t="s">
        <v>5486</v>
      </c>
      <c r="C1155" s="211" t="str">
        <f t="shared" si="764"/>
        <v>Good Honeywell Wirelesss to 2GIG takeover</v>
      </c>
      <c r="D1155" s="211" t="str">
        <f t="shared" si="765"/>
        <v>Module de prise en charge sans fil: Honeywell à 2GIG (Bon)</v>
      </c>
      <c r="E1155" s="211" t="str">
        <f t="shared" si="766"/>
        <v/>
      </c>
      <c r="F1155" s="211" t="str">
        <f t="shared" si="767"/>
        <v>Good</v>
      </c>
      <c r="G1155" s="211" t="str">
        <f t="shared" si="768"/>
        <v>Bon</v>
      </c>
      <c r="H1155" s="211" t="str">
        <f t="shared" si="769"/>
        <v>Good Honeywell Wirelesss to 2GIG takeover</v>
      </c>
      <c r="I1155" s="211" t="str">
        <f t="shared" si="805"/>
        <v>Module de prise en charge sans fil: Honeywell à 2GIG (Bon)</v>
      </c>
      <c r="J1155" s="211" t="str">
        <f t="shared" si="771"/>
        <v>2GIG-GC2</v>
      </c>
      <c r="K1155" s="211" t="str">
        <f t="shared" si="772"/>
        <v>PKTHCONN</v>
      </c>
      <c r="L1155" s="211" t="str">
        <f t="shared" si="773"/>
        <v>Non-Inventory</v>
      </c>
      <c r="M1155" s="211" t="str">
        <f t="shared" si="774"/>
        <v>NO</v>
      </c>
      <c r="N1155" s="211" t="str">
        <f t="shared" si="775"/>
        <v>Product</v>
      </c>
      <c r="O1155" s="211" t="str">
        <f t="shared" si="776"/>
        <v>Misc</v>
      </c>
      <c r="P1155" s="211" t="str">
        <f t="shared" si="777"/>
        <v>RMR</v>
      </c>
      <c r="Q1155" s="349">
        <v>43930</v>
      </c>
      <c r="R1155" s="349"/>
      <c r="S1155" s="211" t="str">
        <f t="shared" si="778"/>
        <v>YES</v>
      </c>
      <c r="T1155" s="211" t="str">
        <f t="shared" si="779"/>
        <v>No</v>
      </c>
      <c r="U1155" s="211" t="str">
        <f t="shared" si="780"/>
        <v>No</v>
      </c>
      <c r="V1155" s="211" t="str">
        <f t="shared" si="781"/>
        <v>NO</v>
      </c>
      <c r="W1155" s="211" t="str">
        <f t="shared" si="782"/>
        <v>NO</v>
      </c>
      <c r="X1155" s="211">
        <v>0</v>
      </c>
      <c r="Y1155" s="211" t="s">
        <v>3277</v>
      </c>
      <c r="Z1155" s="211" t="s">
        <v>3275</v>
      </c>
      <c r="AA1155" s="211" t="s">
        <v>3319</v>
      </c>
      <c r="AB1155" s="211" t="s">
        <v>3286</v>
      </c>
      <c r="AC1155" s="211" t="s">
        <v>3286</v>
      </c>
      <c r="AD1155" s="211" t="s">
        <v>3320</v>
      </c>
      <c r="AE1155" s="211" t="str">
        <f t="shared" si="783"/>
        <v>SERVICE</v>
      </c>
      <c r="AF1155" s="211" t="str">
        <f t="shared" si="784"/>
        <v>SERVICE</v>
      </c>
      <c r="AG1155" s="211" t="str">
        <f t="shared" si="785"/>
        <v/>
      </c>
      <c r="AH1155" s="211" t="str">
        <f t="shared" si="804"/>
        <v/>
      </c>
      <c r="AI1155" s="211" t="str">
        <f t="shared" si="787"/>
        <v/>
      </c>
      <c r="AJ1155" s="211" t="str">
        <f t="shared" si="788"/>
        <v/>
      </c>
      <c r="AK1155" s="211" t="str">
        <f t="shared" si="789"/>
        <v/>
      </c>
      <c r="AL1155" s="211" t="str">
        <f t="shared" si="790"/>
        <v/>
      </c>
      <c r="AM1155" s="211">
        <f t="shared" si="791"/>
        <v>0</v>
      </c>
      <c r="AN1155" s="211" t="str">
        <f t="shared" si="792"/>
        <v>No</v>
      </c>
      <c r="AO1155" s="211" t="str">
        <f t="shared" si="793"/>
        <v>No</v>
      </c>
      <c r="AP1155" s="211" t="str">
        <f t="shared" si="794"/>
        <v>No</v>
      </c>
      <c r="AQ1155" s="211" t="str">
        <f t="shared" si="795"/>
        <v/>
      </c>
      <c r="AR1155" s="211" t="str">
        <f t="shared" si="796"/>
        <v>PKTHCONN</v>
      </c>
      <c r="AS1155" s="211" t="str">
        <f t="shared" si="797"/>
        <v/>
      </c>
      <c r="AT1155" s="211" t="str">
        <f t="shared" si="798"/>
        <v/>
      </c>
      <c r="AU1155" s="211" t="str">
        <f t="shared" si="799"/>
        <v/>
      </c>
      <c r="AV1155" s="211" t="str">
        <f t="shared" si="800"/>
        <v>ADC</v>
      </c>
      <c r="AW1155" s="211" t="str">
        <f t="shared" si="801"/>
        <v>Wireless</v>
      </c>
      <c r="AX1155" s="211" t="str">
        <f t="shared" si="802"/>
        <v>NO</v>
      </c>
      <c r="AY1155" s="125" t="str">
        <f t="shared" si="803"/>
        <v>0</v>
      </c>
    </row>
    <row r="1156" spans="1:51" x14ac:dyDescent="0.25">
      <c r="A1156" s="15" t="s">
        <v>5487</v>
      </c>
      <c r="C1156" s="211" t="str">
        <f t="shared" si="764"/>
        <v>Best Honeywell Wirelesss to 2GIG takeover</v>
      </c>
      <c r="D1156" s="211" t="str">
        <f t="shared" si="765"/>
        <v>Module de prise en charge sans fil: Honeywell à 2GIG (Meilleur)</v>
      </c>
      <c r="E1156" s="211" t="str">
        <f t="shared" si="766"/>
        <v/>
      </c>
      <c r="F1156" s="211" t="str">
        <f t="shared" si="767"/>
        <v>Best</v>
      </c>
      <c r="G1156" s="211" t="str">
        <f t="shared" si="768"/>
        <v>Meilleur</v>
      </c>
      <c r="H1156" s="211" t="str">
        <f t="shared" si="769"/>
        <v>Best Honeywell Wirelesss to 2GIG takeover</v>
      </c>
      <c r="I1156" s="211" t="str">
        <f t="shared" si="805"/>
        <v>Module de prise en charge sans fil: Honeywell à 2GIG (Meilleur)</v>
      </c>
      <c r="J1156" s="211" t="str">
        <f t="shared" si="771"/>
        <v>2GIG-GC2</v>
      </c>
      <c r="K1156" s="211" t="str">
        <f t="shared" si="772"/>
        <v>PKTHCOMM</v>
      </c>
      <c r="L1156" s="211" t="str">
        <f t="shared" si="773"/>
        <v>Non-Inventory</v>
      </c>
      <c r="M1156" s="211" t="str">
        <f t="shared" si="774"/>
        <v>NO</v>
      </c>
      <c r="N1156" s="211" t="str">
        <f t="shared" si="775"/>
        <v>Product</v>
      </c>
      <c r="O1156" s="211" t="str">
        <f t="shared" si="776"/>
        <v>Misc</v>
      </c>
      <c r="P1156" s="211" t="str">
        <f t="shared" si="777"/>
        <v>RMR</v>
      </c>
      <c r="Q1156" s="349">
        <v>43930</v>
      </c>
      <c r="R1156" s="349"/>
      <c r="S1156" s="211" t="str">
        <f t="shared" si="778"/>
        <v>YES</v>
      </c>
      <c r="T1156" s="211" t="str">
        <f t="shared" si="779"/>
        <v>No</v>
      </c>
      <c r="U1156" s="211" t="str">
        <f t="shared" si="780"/>
        <v>No</v>
      </c>
      <c r="V1156" s="211" t="str">
        <f t="shared" si="781"/>
        <v>NO</v>
      </c>
      <c r="W1156" s="211" t="str">
        <f t="shared" si="782"/>
        <v>NO</v>
      </c>
      <c r="X1156" s="211">
        <v>0</v>
      </c>
      <c r="Y1156" s="211" t="s">
        <v>3277</v>
      </c>
      <c r="Z1156" s="211" t="s">
        <v>3275</v>
      </c>
      <c r="AA1156" s="211" t="s">
        <v>3319</v>
      </c>
      <c r="AB1156" s="211" t="s">
        <v>3286</v>
      </c>
      <c r="AC1156" s="211" t="s">
        <v>3286</v>
      </c>
      <c r="AD1156" s="211" t="s">
        <v>3320</v>
      </c>
      <c r="AE1156" s="211" t="str">
        <f t="shared" si="783"/>
        <v>SERVICE</v>
      </c>
      <c r="AF1156" s="211" t="str">
        <f t="shared" si="784"/>
        <v>SERVICE</v>
      </c>
      <c r="AG1156" s="211" t="str">
        <f t="shared" si="785"/>
        <v/>
      </c>
      <c r="AH1156" s="211" t="str">
        <f t="shared" si="804"/>
        <v/>
      </c>
      <c r="AI1156" s="211" t="str">
        <f t="shared" si="787"/>
        <v/>
      </c>
      <c r="AJ1156" s="211" t="str">
        <f t="shared" si="788"/>
        <v/>
      </c>
      <c r="AK1156" s="211" t="str">
        <f t="shared" si="789"/>
        <v/>
      </c>
      <c r="AL1156" s="211" t="str">
        <f t="shared" si="790"/>
        <v/>
      </c>
      <c r="AM1156" s="211">
        <f t="shared" si="791"/>
        <v>0</v>
      </c>
      <c r="AN1156" s="211" t="str">
        <f t="shared" si="792"/>
        <v>No</v>
      </c>
      <c r="AO1156" s="211" t="str">
        <f t="shared" si="793"/>
        <v>No</v>
      </c>
      <c r="AP1156" s="211" t="str">
        <f t="shared" si="794"/>
        <v>No</v>
      </c>
      <c r="AQ1156" s="211" t="str">
        <f t="shared" si="795"/>
        <v/>
      </c>
      <c r="AR1156" s="211" t="str">
        <f t="shared" si="796"/>
        <v>PKTHCOMM</v>
      </c>
      <c r="AS1156" s="211" t="str">
        <f t="shared" si="797"/>
        <v/>
      </c>
      <c r="AT1156" s="211" t="str">
        <f t="shared" si="798"/>
        <v/>
      </c>
      <c r="AU1156" s="211" t="str">
        <f t="shared" si="799"/>
        <v/>
      </c>
      <c r="AV1156" s="211" t="str">
        <f t="shared" si="800"/>
        <v>ADC</v>
      </c>
      <c r="AW1156" s="211" t="str">
        <f t="shared" si="801"/>
        <v>Wireless</v>
      </c>
      <c r="AX1156" s="211" t="str">
        <f t="shared" si="802"/>
        <v>NO</v>
      </c>
      <c r="AY1156" s="125" t="str">
        <f t="shared" si="803"/>
        <v>0</v>
      </c>
    </row>
    <row r="1157" spans="1:51" x14ac:dyDescent="0.25">
      <c r="A1157" s="15" t="s">
        <v>5488</v>
      </c>
      <c r="C1157" s="211" t="str">
        <f t="shared" si="764"/>
        <v>Starter 2GIG Wireless Takeover with Remote Access</v>
      </c>
      <c r="D1157" s="211" t="str">
        <f t="shared" si="765"/>
        <v>Module de prise en charge sans fil: 2GIG à 2GIG avec accès à distance (Départ)</v>
      </c>
      <c r="E1157" s="211" t="str">
        <f t="shared" si="766"/>
        <v/>
      </c>
      <c r="F1157" s="211" t="str">
        <f t="shared" si="767"/>
        <v>Starter</v>
      </c>
      <c r="G1157" s="211" t="str">
        <f t="shared" si="768"/>
        <v>Départ</v>
      </c>
      <c r="H1157" s="211" t="str">
        <f t="shared" si="769"/>
        <v>Starter 2GIG Wireless Takeover with Remote Access</v>
      </c>
      <c r="I1157" s="211" t="str">
        <f t="shared" si="805"/>
        <v>Module de prise en charge sans fil: 2GIG à 2GIG avec accès à distance (Départ)</v>
      </c>
      <c r="J1157" s="211" t="str">
        <f t="shared" si="771"/>
        <v>2GIG-GC2</v>
      </c>
      <c r="K1157" s="211" t="str">
        <f t="shared" si="772"/>
        <v>PKT2SECA</v>
      </c>
      <c r="L1157" s="211" t="str">
        <f t="shared" si="773"/>
        <v>Non-Inventory</v>
      </c>
      <c r="M1157" s="211" t="str">
        <f t="shared" si="774"/>
        <v>NO</v>
      </c>
      <c r="N1157" s="211" t="str">
        <f t="shared" si="775"/>
        <v>Product</v>
      </c>
      <c r="O1157" s="211" t="str">
        <f t="shared" si="776"/>
        <v>Misc</v>
      </c>
      <c r="P1157" s="211" t="str">
        <f t="shared" si="777"/>
        <v>RMR</v>
      </c>
      <c r="Q1157" s="349">
        <v>43930</v>
      </c>
      <c r="R1157" s="349"/>
      <c r="S1157" s="211" t="str">
        <f t="shared" si="778"/>
        <v>YES</v>
      </c>
      <c r="T1157" s="211" t="str">
        <f t="shared" si="779"/>
        <v>No</v>
      </c>
      <c r="U1157" s="211" t="str">
        <f t="shared" si="780"/>
        <v>No</v>
      </c>
      <c r="V1157" s="211" t="str">
        <f t="shared" si="781"/>
        <v>NO</v>
      </c>
      <c r="W1157" s="211" t="str">
        <f t="shared" si="782"/>
        <v>NO</v>
      </c>
      <c r="X1157" s="211">
        <v>0</v>
      </c>
      <c r="Y1157" s="211" t="s">
        <v>3277</v>
      </c>
      <c r="Z1157" s="211" t="s">
        <v>3275</v>
      </c>
      <c r="AA1157" s="211" t="s">
        <v>3319</v>
      </c>
      <c r="AB1157" s="211" t="s">
        <v>3286</v>
      </c>
      <c r="AC1157" s="211" t="s">
        <v>3286</v>
      </c>
      <c r="AD1157" s="211" t="s">
        <v>3320</v>
      </c>
      <c r="AE1157" s="211" t="str">
        <f t="shared" si="783"/>
        <v>SERVICE</v>
      </c>
      <c r="AF1157" s="211" t="str">
        <f t="shared" si="784"/>
        <v>SERVICE</v>
      </c>
      <c r="AG1157" s="211" t="str">
        <f t="shared" si="785"/>
        <v/>
      </c>
      <c r="AH1157" s="211" t="str">
        <f t="shared" si="804"/>
        <v/>
      </c>
      <c r="AI1157" s="211" t="str">
        <f t="shared" si="787"/>
        <v/>
      </c>
      <c r="AJ1157" s="211" t="str">
        <f t="shared" si="788"/>
        <v/>
      </c>
      <c r="AK1157" s="211" t="str">
        <f t="shared" si="789"/>
        <v/>
      </c>
      <c r="AL1157" s="211" t="str">
        <f t="shared" si="790"/>
        <v/>
      </c>
      <c r="AM1157" s="211">
        <f t="shared" si="791"/>
        <v>0</v>
      </c>
      <c r="AN1157" s="211" t="str">
        <f t="shared" si="792"/>
        <v>No</v>
      </c>
      <c r="AO1157" s="211" t="str">
        <f t="shared" si="793"/>
        <v>No</v>
      </c>
      <c r="AP1157" s="211" t="str">
        <f t="shared" si="794"/>
        <v>No</v>
      </c>
      <c r="AQ1157" s="211" t="str">
        <f t="shared" si="795"/>
        <v/>
      </c>
      <c r="AR1157" s="211" t="str">
        <f t="shared" si="796"/>
        <v>PKT2SECA</v>
      </c>
      <c r="AS1157" s="211" t="str">
        <f t="shared" si="797"/>
        <v/>
      </c>
      <c r="AT1157" s="211" t="str">
        <f t="shared" si="798"/>
        <v/>
      </c>
      <c r="AU1157" s="211" t="str">
        <f t="shared" si="799"/>
        <v/>
      </c>
      <c r="AV1157" s="211" t="str">
        <f t="shared" si="800"/>
        <v>ADC</v>
      </c>
      <c r="AW1157" s="211" t="str">
        <f t="shared" si="801"/>
        <v>Wireless</v>
      </c>
      <c r="AX1157" s="211" t="str">
        <f t="shared" si="802"/>
        <v>NO</v>
      </c>
      <c r="AY1157" s="125" t="str">
        <f t="shared" si="803"/>
        <v>0</v>
      </c>
    </row>
    <row r="1158" spans="1:51" x14ac:dyDescent="0.25">
      <c r="A1158" s="15" t="s">
        <v>5489</v>
      </c>
      <c r="C1158" s="211" t="str">
        <f t="shared" si="764"/>
        <v>Starter 2GIG to 2GIG Wireless Takeover</v>
      </c>
      <c r="D1158" s="211" t="str">
        <f t="shared" si="765"/>
        <v>Module de prise en charge sans fil: 2GIG à 2GIG (Départ)</v>
      </c>
      <c r="E1158" s="211" t="str">
        <f t="shared" si="766"/>
        <v/>
      </c>
      <c r="F1158" s="211" t="str">
        <f t="shared" si="767"/>
        <v>Starter</v>
      </c>
      <c r="G1158" s="211" t="str">
        <f t="shared" si="768"/>
        <v>Départ</v>
      </c>
      <c r="H1158" s="211" t="str">
        <f t="shared" si="769"/>
        <v>Starter 2GIG to 2GIG Wireless Takeover</v>
      </c>
      <c r="I1158" s="211" t="str">
        <f t="shared" si="805"/>
        <v>Module de prise en charge sans fil: 2GIG à 2GIG (Départ)</v>
      </c>
      <c r="J1158" s="211" t="str">
        <f t="shared" si="771"/>
        <v>2GIG-GC2</v>
      </c>
      <c r="K1158" s="211" t="str">
        <f t="shared" si="772"/>
        <v>PKT2SEC</v>
      </c>
      <c r="L1158" s="211" t="str">
        <f t="shared" si="773"/>
        <v>Non-Inventory</v>
      </c>
      <c r="M1158" s="211" t="str">
        <f t="shared" si="774"/>
        <v>NO</v>
      </c>
      <c r="N1158" s="211" t="str">
        <f t="shared" si="775"/>
        <v>Product</v>
      </c>
      <c r="O1158" s="211" t="str">
        <f t="shared" si="776"/>
        <v>Misc</v>
      </c>
      <c r="P1158" s="211" t="str">
        <f t="shared" si="777"/>
        <v>RMR</v>
      </c>
      <c r="Q1158" s="349">
        <v>43930</v>
      </c>
      <c r="R1158" s="349"/>
      <c r="S1158" s="211" t="str">
        <f t="shared" si="778"/>
        <v>YES</v>
      </c>
      <c r="T1158" s="211" t="str">
        <f t="shared" si="779"/>
        <v>No</v>
      </c>
      <c r="U1158" s="211" t="str">
        <f t="shared" si="780"/>
        <v>No</v>
      </c>
      <c r="V1158" s="211" t="str">
        <f t="shared" si="781"/>
        <v>NO</v>
      </c>
      <c r="W1158" s="211" t="str">
        <f t="shared" si="782"/>
        <v>NO</v>
      </c>
      <c r="X1158" s="211">
        <v>0</v>
      </c>
      <c r="Y1158" s="211" t="s">
        <v>3277</v>
      </c>
      <c r="Z1158" s="211" t="s">
        <v>3275</v>
      </c>
      <c r="AA1158" s="211" t="s">
        <v>3319</v>
      </c>
      <c r="AB1158" s="211" t="s">
        <v>3286</v>
      </c>
      <c r="AC1158" s="211" t="s">
        <v>3286</v>
      </c>
      <c r="AD1158" s="211" t="s">
        <v>3320</v>
      </c>
      <c r="AE1158" s="211" t="str">
        <f t="shared" si="783"/>
        <v>SERVICE</v>
      </c>
      <c r="AF1158" s="211" t="str">
        <f t="shared" si="784"/>
        <v>SERVICE</v>
      </c>
      <c r="AG1158" s="211" t="str">
        <f t="shared" si="785"/>
        <v/>
      </c>
      <c r="AH1158" s="211" t="str">
        <f t="shared" si="804"/>
        <v/>
      </c>
      <c r="AI1158" s="211" t="str">
        <f t="shared" si="787"/>
        <v/>
      </c>
      <c r="AJ1158" s="211" t="str">
        <f t="shared" si="788"/>
        <v/>
      </c>
      <c r="AK1158" s="211" t="str">
        <f t="shared" si="789"/>
        <v/>
      </c>
      <c r="AL1158" s="211" t="str">
        <f t="shared" si="790"/>
        <v/>
      </c>
      <c r="AM1158" s="211">
        <f t="shared" si="791"/>
        <v>0</v>
      </c>
      <c r="AN1158" s="211" t="str">
        <f t="shared" si="792"/>
        <v>No</v>
      </c>
      <c r="AO1158" s="211" t="str">
        <f t="shared" si="793"/>
        <v>No</v>
      </c>
      <c r="AP1158" s="211" t="str">
        <f t="shared" si="794"/>
        <v>No</v>
      </c>
      <c r="AQ1158" s="211" t="str">
        <f t="shared" si="795"/>
        <v/>
      </c>
      <c r="AR1158" s="211" t="str">
        <f t="shared" si="796"/>
        <v>PKT2SEC</v>
      </c>
      <c r="AS1158" s="211" t="str">
        <f t="shared" si="797"/>
        <v/>
      </c>
      <c r="AT1158" s="211" t="str">
        <f t="shared" si="798"/>
        <v/>
      </c>
      <c r="AU1158" s="211" t="str">
        <f t="shared" si="799"/>
        <v/>
      </c>
      <c r="AV1158" s="211" t="str">
        <f t="shared" si="800"/>
        <v>ADC</v>
      </c>
      <c r="AW1158" s="211" t="str">
        <f t="shared" si="801"/>
        <v>Wireless</v>
      </c>
      <c r="AX1158" s="211" t="str">
        <f t="shared" si="802"/>
        <v>NO</v>
      </c>
      <c r="AY1158" s="125" t="str">
        <f t="shared" si="803"/>
        <v>0</v>
      </c>
    </row>
    <row r="1159" spans="1:51" x14ac:dyDescent="0.25">
      <c r="A1159" s="15" t="s">
        <v>5490</v>
      </c>
      <c r="C1159" s="211" t="str">
        <f t="shared" si="764"/>
        <v>Better</v>
      </c>
      <c r="D1159" s="211" t="str">
        <f t="shared" si="765"/>
        <v>Module de prise en charge sans fil: 2GIG à 2GIG (Mieux)</v>
      </c>
      <c r="E1159" s="211" t="str">
        <f t="shared" si="766"/>
        <v/>
      </c>
      <c r="F1159" s="211" t="str">
        <f t="shared" si="767"/>
        <v>Better</v>
      </c>
      <c r="G1159" s="211" t="str">
        <f t="shared" si="768"/>
        <v>Mieux</v>
      </c>
      <c r="H1159" s="211" t="str">
        <f t="shared" si="769"/>
        <v>Better</v>
      </c>
      <c r="I1159" s="211" t="str">
        <f t="shared" si="805"/>
        <v>Module de prise en charge sans fil: 2GIG à 2GIG (Mieux)</v>
      </c>
      <c r="J1159" s="211" t="str">
        <f t="shared" si="771"/>
        <v>2GIG-GC2</v>
      </c>
      <c r="K1159" s="211" t="str">
        <f t="shared" si="772"/>
        <v>PKT2CONT</v>
      </c>
      <c r="L1159" s="211" t="str">
        <f t="shared" si="773"/>
        <v>Non-Inventory</v>
      </c>
      <c r="M1159" s="211" t="str">
        <f t="shared" si="774"/>
        <v>NO</v>
      </c>
      <c r="N1159" s="211" t="str">
        <f t="shared" si="775"/>
        <v>Product</v>
      </c>
      <c r="O1159" s="211" t="str">
        <f t="shared" si="776"/>
        <v>Misc</v>
      </c>
      <c r="P1159" s="211" t="str">
        <f t="shared" si="777"/>
        <v>RMR</v>
      </c>
      <c r="Q1159" s="349">
        <v>43930</v>
      </c>
      <c r="R1159" s="349"/>
      <c r="S1159" s="211" t="str">
        <f t="shared" si="778"/>
        <v>YES</v>
      </c>
      <c r="T1159" s="211" t="str">
        <f t="shared" si="779"/>
        <v>No</v>
      </c>
      <c r="U1159" s="211" t="str">
        <f t="shared" si="780"/>
        <v>No</v>
      </c>
      <c r="V1159" s="211" t="str">
        <f t="shared" si="781"/>
        <v>NO</v>
      </c>
      <c r="W1159" s="211" t="str">
        <f t="shared" si="782"/>
        <v>NO</v>
      </c>
      <c r="X1159" s="211">
        <v>0</v>
      </c>
      <c r="Y1159" s="211" t="s">
        <v>3277</v>
      </c>
      <c r="Z1159" s="211" t="s">
        <v>3275</v>
      </c>
      <c r="AA1159" s="211" t="s">
        <v>3319</v>
      </c>
      <c r="AB1159" s="211" t="s">
        <v>3286</v>
      </c>
      <c r="AC1159" s="211" t="s">
        <v>3286</v>
      </c>
      <c r="AD1159" s="211" t="s">
        <v>3320</v>
      </c>
      <c r="AE1159" s="211" t="str">
        <f t="shared" si="783"/>
        <v>SERVICE</v>
      </c>
      <c r="AF1159" s="211" t="str">
        <f t="shared" si="784"/>
        <v>SERVICE</v>
      </c>
      <c r="AG1159" s="211" t="str">
        <f t="shared" si="785"/>
        <v/>
      </c>
      <c r="AH1159" s="211" t="str">
        <f t="shared" si="804"/>
        <v/>
      </c>
      <c r="AI1159" s="211" t="str">
        <f t="shared" si="787"/>
        <v/>
      </c>
      <c r="AJ1159" s="211" t="str">
        <f t="shared" si="788"/>
        <v/>
      </c>
      <c r="AK1159" s="211" t="str">
        <f t="shared" si="789"/>
        <v/>
      </c>
      <c r="AL1159" s="211" t="str">
        <f t="shared" si="790"/>
        <v/>
      </c>
      <c r="AM1159" s="211">
        <f t="shared" si="791"/>
        <v>0</v>
      </c>
      <c r="AN1159" s="211" t="str">
        <f t="shared" si="792"/>
        <v>No</v>
      </c>
      <c r="AO1159" s="211" t="str">
        <f t="shared" si="793"/>
        <v>No</v>
      </c>
      <c r="AP1159" s="211" t="str">
        <f t="shared" si="794"/>
        <v>No</v>
      </c>
      <c r="AQ1159" s="211" t="str">
        <f t="shared" si="795"/>
        <v/>
      </c>
      <c r="AR1159" s="211" t="str">
        <f t="shared" si="796"/>
        <v>PKT2CONT</v>
      </c>
      <c r="AS1159" s="211" t="str">
        <f t="shared" si="797"/>
        <v/>
      </c>
      <c r="AT1159" s="211" t="str">
        <f t="shared" si="798"/>
        <v/>
      </c>
      <c r="AU1159" s="211" t="str">
        <f t="shared" si="799"/>
        <v/>
      </c>
      <c r="AV1159" s="211" t="str">
        <f t="shared" si="800"/>
        <v>ADC</v>
      </c>
      <c r="AW1159" s="211" t="str">
        <f t="shared" si="801"/>
        <v>Wireless</v>
      </c>
      <c r="AX1159" s="211" t="str">
        <f t="shared" si="802"/>
        <v>NO</v>
      </c>
      <c r="AY1159" s="125" t="str">
        <f t="shared" si="803"/>
        <v>0</v>
      </c>
    </row>
    <row r="1160" spans="1:51" x14ac:dyDescent="0.25">
      <c r="A1160" s="15" t="s">
        <v>5491</v>
      </c>
      <c r="C1160" s="211" t="str">
        <f t="shared" si="764"/>
        <v>Good 2GIG to 2GIG Wireless Takeover</v>
      </c>
      <c r="D1160" s="211" t="str">
        <f t="shared" si="765"/>
        <v>Module de prise en charge sans fil: 2GIG à 2GIG (Bon)</v>
      </c>
      <c r="E1160" s="211" t="str">
        <f t="shared" si="766"/>
        <v/>
      </c>
      <c r="F1160" s="211" t="str">
        <f t="shared" si="767"/>
        <v>Good</v>
      </c>
      <c r="G1160" s="211" t="str">
        <f t="shared" si="768"/>
        <v>Bon</v>
      </c>
      <c r="H1160" s="211" t="str">
        <f t="shared" si="769"/>
        <v>Good 2GIG to 2GIG Wireless Takeover</v>
      </c>
      <c r="I1160" s="211" t="str">
        <f t="shared" si="805"/>
        <v>Module de prise en charge sans fil: 2GIG à 2GIG (Bon)</v>
      </c>
      <c r="J1160" s="211" t="str">
        <f t="shared" si="771"/>
        <v>2GIG-GC2</v>
      </c>
      <c r="K1160" s="211" t="str">
        <f t="shared" si="772"/>
        <v>PKT2CONN</v>
      </c>
      <c r="L1160" s="211" t="str">
        <f t="shared" si="773"/>
        <v>Non-Inventory</v>
      </c>
      <c r="M1160" s="211" t="str">
        <f t="shared" si="774"/>
        <v>NO</v>
      </c>
      <c r="N1160" s="211" t="str">
        <f t="shared" si="775"/>
        <v>Product</v>
      </c>
      <c r="O1160" s="211" t="str">
        <f t="shared" si="776"/>
        <v>Misc</v>
      </c>
      <c r="P1160" s="211" t="str">
        <f t="shared" si="777"/>
        <v>RMR</v>
      </c>
      <c r="Q1160" s="349">
        <v>43930</v>
      </c>
      <c r="R1160" s="349"/>
      <c r="S1160" s="211" t="str">
        <f t="shared" si="778"/>
        <v>YES</v>
      </c>
      <c r="T1160" s="211" t="str">
        <f t="shared" si="779"/>
        <v>No</v>
      </c>
      <c r="U1160" s="211" t="str">
        <f t="shared" si="780"/>
        <v>No</v>
      </c>
      <c r="V1160" s="211" t="str">
        <f t="shared" si="781"/>
        <v>NO</v>
      </c>
      <c r="W1160" s="211" t="str">
        <f t="shared" si="782"/>
        <v>NO</v>
      </c>
      <c r="X1160" s="211">
        <v>0</v>
      </c>
      <c r="Y1160" s="211" t="s">
        <v>3277</v>
      </c>
      <c r="Z1160" s="211" t="s">
        <v>3275</v>
      </c>
      <c r="AA1160" s="211" t="s">
        <v>3319</v>
      </c>
      <c r="AB1160" s="211" t="s">
        <v>3286</v>
      </c>
      <c r="AC1160" s="211" t="s">
        <v>3286</v>
      </c>
      <c r="AD1160" s="211" t="s">
        <v>3320</v>
      </c>
      <c r="AE1160" s="211" t="str">
        <f t="shared" si="783"/>
        <v>SERVICE</v>
      </c>
      <c r="AF1160" s="211" t="str">
        <f t="shared" si="784"/>
        <v>SERVICE</v>
      </c>
      <c r="AG1160" s="211" t="str">
        <f t="shared" si="785"/>
        <v/>
      </c>
      <c r="AH1160" s="211" t="str">
        <f t="shared" si="804"/>
        <v/>
      </c>
      <c r="AI1160" s="211" t="str">
        <f t="shared" si="787"/>
        <v/>
      </c>
      <c r="AJ1160" s="211" t="str">
        <f t="shared" si="788"/>
        <v/>
      </c>
      <c r="AK1160" s="211" t="str">
        <f t="shared" si="789"/>
        <v/>
      </c>
      <c r="AL1160" s="211" t="str">
        <f t="shared" si="790"/>
        <v/>
      </c>
      <c r="AM1160" s="211">
        <f t="shared" si="791"/>
        <v>0</v>
      </c>
      <c r="AN1160" s="211" t="str">
        <f t="shared" si="792"/>
        <v>No</v>
      </c>
      <c r="AO1160" s="211" t="str">
        <f t="shared" si="793"/>
        <v>No</v>
      </c>
      <c r="AP1160" s="211" t="str">
        <f t="shared" si="794"/>
        <v>No</v>
      </c>
      <c r="AQ1160" s="211" t="str">
        <f t="shared" si="795"/>
        <v/>
      </c>
      <c r="AR1160" s="211" t="str">
        <f t="shared" si="796"/>
        <v>PKT2CONN</v>
      </c>
      <c r="AS1160" s="211" t="str">
        <f t="shared" si="797"/>
        <v/>
      </c>
      <c r="AT1160" s="211" t="str">
        <f t="shared" si="798"/>
        <v/>
      </c>
      <c r="AU1160" s="211" t="str">
        <f t="shared" si="799"/>
        <v/>
      </c>
      <c r="AV1160" s="211" t="str">
        <f t="shared" si="800"/>
        <v>ADC</v>
      </c>
      <c r="AW1160" s="211" t="str">
        <f t="shared" si="801"/>
        <v>Wireless</v>
      </c>
      <c r="AX1160" s="211" t="str">
        <f t="shared" si="802"/>
        <v>NO</v>
      </c>
      <c r="AY1160" s="125" t="str">
        <f t="shared" si="803"/>
        <v>0</v>
      </c>
    </row>
    <row r="1161" spans="1:51" x14ac:dyDescent="0.25">
      <c r="A1161" s="15" t="s">
        <v>5492</v>
      </c>
      <c r="C1161" s="211" t="str">
        <f t="shared" si="764"/>
        <v>Best 2GIG to 2GIG Wireless Takeover</v>
      </c>
      <c r="D1161" s="211" t="str">
        <f t="shared" si="765"/>
        <v>Module de prise en charge sans fil: 2GIG à 2GIG (Meilleur)</v>
      </c>
      <c r="E1161" s="211" t="str">
        <f t="shared" si="766"/>
        <v/>
      </c>
      <c r="F1161" s="211" t="str">
        <f t="shared" si="767"/>
        <v>Best</v>
      </c>
      <c r="G1161" s="211" t="str">
        <f t="shared" si="768"/>
        <v>Meilleur</v>
      </c>
      <c r="H1161" s="211" t="str">
        <f t="shared" si="769"/>
        <v>Best 2GIG to 2GIG Wireless Takeover</v>
      </c>
      <c r="I1161" s="211" t="str">
        <f t="shared" si="805"/>
        <v>Module de prise en charge sans fil: 2GIG à 2GIG (Meilleur)</v>
      </c>
      <c r="J1161" s="211" t="str">
        <f t="shared" si="771"/>
        <v>2GIG-GC2</v>
      </c>
      <c r="K1161" s="211" t="str">
        <f t="shared" si="772"/>
        <v>PKT2COMM</v>
      </c>
      <c r="L1161" s="211" t="str">
        <f t="shared" si="773"/>
        <v>Non-Inventory</v>
      </c>
      <c r="M1161" s="211" t="str">
        <f t="shared" si="774"/>
        <v>NO</v>
      </c>
      <c r="N1161" s="211" t="str">
        <f t="shared" si="775"/>
        <v>Product</v>
      </c>
      <c r="O1161" s="211" t="str">
        <f t="shared" si="776"/>
        <v>Misc</v>
      </c>
      <c r="P1161" s="211" t="str">
        <f t="shared" si="777"/>
        <v>RMR</v>
      </c>
      <c r="Q1161" s="349">
        <v>43930</v>
      </c>
      <c r="R1161" s="349"/>
      <c r="S1161" s="211" t="str">
        <f t="shared" si="778"/>
        <v>YES</v>
      </c>
      <c r="T1161" s="211" t="str">
        <f t="shared" si="779"/>
        <v>No</v>
      </c>
      <c r="U1161" s="211" t="str">
        <f t="shared" si="780"/>
        <v>No</v>
      </c>
      <c r="V1161" s="211" t="str">
        <f t="shared" si="781"/>
        <v>NO</v>
      </c>
      <c r="W1161" s="211" t="str">
        <f t="shared" si="782"/>
        <v>NO</v>
      </c>
      <c r="X1161" s="211">
        <v>0</v>
      </c>
      <c r="Y1161" s="211" t="s">
        <v>3277</v>
      </c>
      <c r="Z1161" s="211" t="s">
        <v>3275</v>
      </c>
      <c r="AA1161" s="211" t="s">
        <v>3319</v>
      </c>
      <c r="AB1161" s="211" t="s">
        <v>3286</v>
      </c>
      <c r="AC1161" s="211" t="s">
        <v>3286</v>
      </c>
      <c r="AD1161" s="211" t="s">
        <v>3320</v>
      </c>
      <c r="AE1161" s="211" t="str">
        <f t="shared" si="783"/>
        <v>SERVICE</v>
      </c>
      <c r="AF1161" s="211" t="str">
        <f t="shared" si="784"/>
        <v>SERVICE</v>
      </c>
      <c r="AG1161" s="211" t="str">
        <f t="shared" si="785"/>
        <v/>
      </c>
      <c r="AH1161" s="211" t="str">
        <f t="shared" si="804"/>
        <v/>
      </c>
      <c r="AI1161" s="211" t="str">
        <f t="shared" si="787"/>
        <v/>
      </c>
      <c r="AJ1161" s="211" t="str">
        <f t="shared" si="788"/>
        <v/>
      </c>
      <c r="AK1161" s="211" t="str">
        <f t="shared" si="789"/>
        <v/>
      </c>
      <c r="AL1161" s="211" t="str">
        <f t="shared" si="790"/>
        <v/>
      </c>
      <c r="AM1161" s="211">
        <f t="shared" si="791"/>
        <v>0</v>
      </c>
      <c r="AN1161" s="211" t="str">
        <f t="shared" si="792"/>
        <v>No</v>
      </c>
      <c r="AO1161" s="211" t="str">
        <f t="shared" si="793"/>
        <v>No</v>
      </c>
      <c r="AP1161" s="211" t="str">
        <f t="shared" si="794"/>
        <v>No</v>
      </c>
      <c r="AQ1161" s="211" t="str">
        <f t="shared" si="795"/>
        <v/>
      </c>
      <c r="AR1161" s="211" t="str">
        <f t="shared" si="796"/>
        <v>PKT2COMM</v>
      </c>
      <c r="AS1161" s="211" t="str">
        <f t="shared" si="797"/>
        <v/>
      </c>
      <c r="AT1161" s="211" t="str">
        <f t="shared" si="798"/>
        <v/>
      </c>
      <c r="AU1161" s="211" t="str">
        <f t="shared" si="799"/>
        <v/>
      </c>
      <c r="AV1161" s="211" t="str">
        <f t="shared" si="800"/>
        <v>ADC</v>
      </c>
      <c r="AW1161" s="211" t="str">
        <f t="shared" si="801"/>
        <v>Wireless</v>
      </c>
      <c r="AX1161" s="211" t="str">
        <f t="shared" si="802"/>
        <v>NO</v>
      </c>
      <c r="AY1161" s="125" t="str">
        <f t="shared" si="803"/>
        <v>0</v>
      </c>
    </row>
    <row r="1162" spans="1:51" x14ac:dyDescent="0.25">
      <c r="A1162" s="15" t="s">
        <v>5493</v>
      </c>
      <c r="C1162" s="211" t="str">
        <f t="shared" si="764"/>
        <v>Starter with Remote Access</v>
      </c>
      <c r="D1162" s="211" t="str">
        <f t="shared" si="765"/>
        <v xml:space="preserve">Départ avec accès à distance </v>
      </c>
      <c r="E1162" s="211" t="str">
        <f t="shared" si="766"/>
        <v/>
      </c>
      <c r="F1162" s="211" t="str">
        <f t="shared" si="767"/>
        <v>Starter</v>
      </c>
      <c r="G1162" s="211" t="str">
        <f t="shared" si="768"/>
        <v>Départ</v>
      </c>
      <c r="H1162" s="211" t="str">
        <f t="shared" si="769"/>
        <v>Starter with Remote Access</v>
      </c>
      <c r="I1162" s="211" t="str">
        <f t="shared" si="805"/>
        <v xml:space="preserve">Départ avec accès à distance </v>
      </c>
      <c r="J1162" s="211" t="str">
        <f t="shared" si="771"/>
        <v>SIMON XT</v>
      </c>
      <c r="K1162" s="211" t="str">
        <f t="shared" si="772"/>
        <v>PKSEC_SA</v>
      </c>
      <c r="L1162" s="211" t="str">
        <f t="shared" si="773"/>
        <v>Non-Inventory</v>
      </c>
      <c r="M1162" s="211" t="str">
        <f t="shared" si="774"/>
        <v>NO</v>
      </c>
      <c r="N1162" s="211" t="str">
        <f t="shared" si="775"/>
        <v>Product</v>
      </c>
      <c r="O1162" s="211" t="str">
        <f t="shared" si="776"/>
        <v>Misc</v>
      </c>
      <c r="P1162" s="211" t="str">
        <f t="shared" si="777"/>
        <v>RMR</v>
      </c>
      <c r="Q1162" s="349">
        <v>43930</v>
      </c>
      <c r="R1162" s="349"/>
      <c r="S1162" s="211" t="str">
        <f t="shared" si="778"/>
        <v>YES</v>
      </c>
      <c r="T1162" s="211" t="str">
        <f t="shared" si="779"/>
        <v>No</v>
      </c>
      <c r="U1162" s="211" t="str">
        <f t="shared" si="780"/>
        <v>No</v>
      </c>
      <c r="V1162" s="211" t="str">
        <f t="shared" si="781"/>
        <v>NO</v>
      </c>
      <c r="W1162" s="211" t="str">
        <f t="shared" si="782"/>
        <v>NO</v>
      </c>
      <c r="X1162" s="211">
        <v>0</v>
      </c>
      <c r="Y1162" s="211" t="s">
        <v>3277</v>
      </c>
      <c r="Z1162" s="211" t="s">
        <v>3275</v>
      </c>
      <c r="AA1162" s="211" t="s">
        <v>3319</v>
      </c>
      <c r="AB1162" s="211" t="s">
        <v>3286</v>
      </c>
      <c r="AC1162" s="211" t="s">
        <v>3286</v>
      </c>
      <c r="AD1162" s="211" t="s">
        <v>3320</v>
      </c>
      <c r="AE1162" s="211" t="str">
        <f t="shared" si="783"/>
        <v>SERVICE</v>
      </c>
      <c r="AF1162" s="211" t="str">
        <f t="shared" si="784"/>
        <v>SERVICE</v>
      </c>
      <c r="AG1162" s="211" t="str">
        <f t="shared" si="785"/>
        <v/>
      </c>
      <c r="AH1162" s="211" t="str">
        <f t="shared" si="804"/>
        <v/>
      </c>
      <c r="AI1162" s="211" t="str">
        <f t="shared" si="787"/>
        <v/>
      </c>
      <c r="AJ1162" s="211" t="str">
        <f t="shared" si="788"/>
        <v/>
      </c>
      <c r="AK1162" s="211" t="str">
        <f t="shared" si="789"/>
        <v/>
      </c>
      <c r="AL1162" s="211" t="str">
        <f t="shared" si="790"/>
        <v/>
      </c>
      <c r="AM1162" s="211">
        <f t="shared" si="791"/>
        <v>0</v>
      </c>
      <c r="AN1162" s="211" t="str">
        <f t="shared" si="792"/>
        <v>No</v>
      </c>
      <c r="AO1162" s="211" t="str">
        <f t="shared" si="793"/>
        <v>No</v>
      </c>
      <c r="AP1162" s="211" t="str">
        <f t="shared" si="794"/>
        <v>No</v>
      </c>
      <c r="AQ1162" s="211" t="str">
        <f t="shared" si="795"/>
        <v/>
      </c>
      <c r="AR1162" s="211" t="str">
        <f t="shared" si="796"/>
        <v>PKSEC_SA</v>
      </c>
      <c r="AS1162" s="211" t="str">
        <f t="shared" si="797"/>
        <v/>
      </c>
      <c r="AT1162" s="211" t="str">
        <f t="shared" si="798"/>
        <v/>
      </c>
      <c r="AU1162" s="211" t="str">
        <f t="shared" si="799"/>
        <v/>
      </c>
      <c r="AV1162" s="211" t="str">
        <f t="shared" si="800"/>
        <v>ADC</v>
      </c>
      <c r="AW1162" s="211" t="str">
        <f t="shared" si="801"/>
        <v>Wireless</v>
      </c>
      <c r="AX1162" s="211" t="str">
        <f t="shared" si="802"/>
        <v>NO</v>
      </c>
      <c r="AY1162" s="125" t="str">
        <f t="shared" si="803"/>
        <v>0</v>
      </c>
    </row>
    <row r="1163" spans="1:51" x14ac:dyDescent="0.25">
      <c r="A1163" s="15" t="s">
        <v>5494</v>
      </c>
      <c r="C1163" s="211" t="str">
        <f t="shared" si="764"/>
        <v>Starter Package with Remote Access - Wired Takeover</v>
      </c>
      <c r="D1163" s="211" t="str">
        <f t="shared" si="765"/>
        <v>Module de prise en charge câblé avec accès à distance - Départ</v>
      </c>
      <c r="E1163" s="211" t="str">
        <f t="shared" si="766"/>
        <v/>
      </c>
      <c r="F1163" s="211" t="str">
        <f t="shared" si="767"/>
        <v>Starter</v>
      </c>
      <c r="G1163" s="211" t="str">
        <f t="shared" si="768"/>
        <v>Départ</v>
      </c>
      <c r="H1163" s="211" t="str">
        <f t="shared" si="769"/>
        <v>Starter Package with Remote Access - Wired Takeover</v>
      </c>
      <c r="I1163" s="211" t="str">
        <f t="shared" si="805"/>
        <v>Module de prise en charge câblé avec accès à distance - Départ</v>
      </c>
      <c r="J1163" s="211" t="str">
        <f t="shared" si="771"/>
        <v>VISTA20</v>
      </c>
      <c r="K1163" s="211" t="str">
        <f t="shared" si="772"/>
        <v>PKHHSECA</v>
      </c>
      <c r="L1163" s="211" t="str">
        <f t="shared" si="773"/>
        <v>Non-Inventory</v>
      </c>
      <c r="M1163" s="211" t="str">
        <f t="shared" si="774"/>
        <v>NO</v>
      </c>
      <c r="N1163" s="211" t="str">
        <f t="shared" si="775"/>
        <v>Product</v>
      </c>
      <c r="O1163" s="211" t="str">
        <f t="shared" si="776"/>
        <v>Misc</v>
      </c>
      <c r="P1163" s="211" t="str">
        <f t="shared" si="777"/>
        <v>RMR</v>
      </c>
      <c r="Q1163" s="349">
        <v>43930</v>
      </c>
      <c r="R1163" s="349"/>
      <c r="S1163" s="211" t="str">
        <f t="shared" si="778"/>
        <v>YES</v>
      </c>
      <c r="T1163" s="211" t="str">
        <f t="shared" si="779"/>
        <v>No</v>
      </c>
      <c r="U1163" s="211" t="str">
        <f t="shared" si="780"/>
        <v>No</v>
      </c>
      <c r="V1163" s="211" t="str">
        <f t="shared" si="781"/>
        <v>NO</v>
      </c>
      <c r="W1163" s="211" t="str">
        <f t="shared" si="782"/>
        <v>NO</v>
      </c>
      <c r="X1163" s="211">
        <v>0</v>
      </c>
      <c r="Y1163" s="211" t="s">
        <v>3277</v>
      </c>
      <c r="Z1163" s="211" t="s">
        <v>3275</v>
      </c>
      <c r="AA1163" s="211" t="s">
        <v>3319</v>
      </c>
      <c r="AB1163" s="211" t="s">
        <v>3286</v>
      </c>
      <c r="AC1163" s="211" t="s">
        <v>3286</v>
      </c>
      <c r="AD1163" s="211" t="s">
        <v>3320</v>
      </c>
      <c r="AE1163" s="211" t="str">
        <f t="shared" si="783"/>
        <v>SERVICE</v>
      </c>
      <c r="AF1163" s="211" t="str">
        <f t="shared" si="784"/>
        <v>SERVICE</v>
      </c>
      <c r="AG1163" s="211" t="str">
        <f t="shared" si="785"/>
        <v/>
      </c>
      <c r="AH1163" s="211" t="str">
        <f t="shared" si="804"/>
        <v/>
      </c>
      <c r="AI1163" s="211" t="str">
        <f t="shared" si="787"/>
        <v/>
      </c>
      <c r="AJ1163" s="211" t="str">
        <f t="shared" si="788"/>
        <v/>
      </c>
      <c r="AK1163" s="211" t="str">
        <f t="shared" si="789"/>
        <v/>
      </c>
      <c r="AL1163" s="211" t="str">
        <f t="shared" si="790"/>
        <v/>
      </c>
      <c r="AM1163" s="211">
        <f t="shared" si="791"/>
        <v>0</v>
      </c>
      <c r="AN1163" s="211" t="str">
        <f t="shared" si="792"/>
        <v>No</v>
      </c>
      <c r="AO1163" s="211" t="str">
        <f t="shared" si="793"/>
        <v>No</v>
      </c>
      <c r="AP1163" s="211" t="str">
        <f t="shared" si="794"/>
        <v>No</v>
      </c>
      <c r="AQ1163" s="211" t="str">
        <f t="shared" si="795"/>
        <v/>
      </c>
      <c r="AR1163" s="211" t="str">
        <f t="shared" si="796"/>
        <v>PKHHSECA</v>
      </c>
      <c r="AS1163" s="211" t="str">
        <f t="shared" si="797"/>
        <v/>
      </c>
      <c r="AT1163" s="211" t="str">
        <f t="shared" si="798"/>
        <v/>
      </c>
      <c r="AU1163" s="211" t="str">
        <f t="shared" si="799"/>
        <v/>
      </c>
      <c r="AV1163" s="211" t="str">
        <f t="shared" si="800"/>
        <v>ADC</v>
      </c>
      <c r="AW1163" s="211" t="str">
        <f t="shared" si="801"/>
        <v>Wired</v>
      </c>
      <c r="AX1163" s="211" t="str">
        <f t="shared" si="802"/>
        <v>NO</v>
      </c>
      <c r="AY1163" s="125" t="str">
        <f t="shared" si="803"/>
        <v>2</v>
      </c>
    </row>
    <row r="1164" spans="1:51" x14ac:dyDescent="0.25">
      <c r="A1164" s="15" t="s">
        <v>5495</v>
      </c>
      <c r="C1164" s="211" t="str">
        <f t="shared" si="764"/>
        <v>Starter Package - Wired Takeover</v>
      </c>
      <c r="D1164" s="211" t="str">
        <f t="shared" si="765"/>
        <v>Module de prise en charge câblé - Départ</v>
      </c>
      <c r="E1164" s="211" t="str">
        <f t="shared" si="766"/>
        <v/>
      </c>
      <c r="F1164" s="211" t="str">
        <f t="shared" si="767"/>
        <v>Starter</v>
      </c>
      <c r="G1164" s="211" t="str">
        <f t="shared" si="768"/>
        <v>Départ</v>
      </c>
      <c r="H1164" s="211" t="str">
        <f t="shared" si="769"/>
        <v>Starter Package - Wired Takeover</v>
      </c>
      <c r="I1164" s="211" t="str">
        <f t="shared" si="805"/>
        <v>Module de prise en charge câblé - Départ</v>
      </c>
      <c r="J1164" s="211" t="str">
        <f t="shared" si="771"/>
        <v>VISTA20</v>
      </c>
      <c r="K1164" s="211" t="str">
        <f t="shared" si="772"/>
        <v>PKHHSEC</v>
      </c>
      <c r="L1164" s="211" t="str">
        <f t="shared" si="773"/>
        <v>Non-Inventory</v>
      </c>
      <c r="M1164" s="211" t="str">
        <f t="shared" si="774"/>
        <v>NO</v>
      </c>
      <c r="N1164" s="211" t="str">
        <f t="shared" si="775"/>
        <v>Product</v>
      </c>
      <c r="O1164" s="211" t="str">
        <f t="shared" si="776"/>
        <v>Misc</v>
      </c>
      <c r="P1164" s="211" t="str">
        <f t="shared" si="777"/>
        <v>RMR</v>
      </c>
      <c r="Q1164" s="349">
        <v>43930</v>
      </c>
      <c r="R1164" s="349"/>
      <c r="S1164" s="211" t="str">
        <f t="shared" si="778"/>
        <v>YES</v>
      </c>
      <c r="T1164" s="211" t="str">
        <f t="shared" si="779"/>
        <v>No</v>
      </c>
      <c r="U1164" s="211" t="str">
        <f t="shared" si="780"/>
        <v>No</v>
      </c>
      <c r="V1164" s="211" t="str">
        <f t="shared" si="781"/>
        <v>NO</v>
      </c>
      <c r="W1164" s="211" t="str">
        <f t="shared" si="782"/>
        <v>NO</v>
      </c>
      <c r="X1164" s="211">
        <v>0</v>
      </c>
      <c r="Y1164" s="211" t="s">
        <v>3277</v>
      </c>
      <c r="Z1164" s="211" t="s">
        <v>3275</v>
      </c>
      <c r="AA1164" s="211" t="s">
        <v>3319</v>
      </c>
      <c r="AB1164" s="211" t="s">
        <v>3286</v>
      </c>
      <c r="AC1164" s="211" t="s">
        <v>3286</v>
      </c>
      <c r="AD1164" s="211" t="s">
        <v>3320</v>
      </c>
      <c r="AE1164" s="211" t="str">
        <f t="shared" si="783"/>
        <v>SERVICE</v>
      </c>
      <c r="AF1164" s="211" t="str">
        <f t="shared" si="784"/>
        <v>SERVICE</v>
      </c>
      <c r="AG1164" s="211" t="str">
        <f t="shared" si="785"/>
        <v/>
      </c>
      <c r="AH1164" s="211" t="str">
        <f t="shared" si="804"/>
        <v/>
      </c>
      <c r="AI1164" s="211" t="str">
        <f t="shared" si="787"/>
        <v/>
      </c>
      <c r="AJ1164" s="211" t="str">
        <f t="shared" si="788"/>
        <v/>
      </c>
      <c r="AK1164" s="211" t="str">
        <f t="shared" si="789"/>
        <v/>
      </c>
      <c r="AL1164" s="211" t="str">
        <f t="shared" si="790"/>
        <v/>
      </c>
      <c r="AM1164" s="211">
        <f t="shared" si="791"/>
        <v>0</v>
      </c>
      <c r="AN1164" s="211" t="str">
        <f t="shared" si="792"/>
        <v>No</v>
      </c>
      <c r="AO1164" s="211" t="str">
        <f t="shared" si="793"/>
        <v>No</v>
      </c>
      <c r="AP1164" s="211" t="str">
        <f t="shared" si="794"/>
        <v>No</v>
      </c>
      <c r="AQ1164" s="211" t="str">
        <f t="shared" si="795"/>
        <v/>
      </c>
      <c r="AR1164" s="211" t="str">
        <f t="shared" si="796"/>
        <v>PKHHSEC</v>
      </c>
      <c r="AS1164" s="211" t="str">
        <f t="shared" si="797"/>
        <v/>
      </c>
      <c r="AT1164" s="211" t="str">
        <f t="shared" si="798"/>
        <v/>
      </c>
      <c r="AU1164" s="211" t="str">
        <f t="shared" si="799"/>
        <v/>
      </c>
      <c r="AV1164" s="211" t="str">
        <f t="shared" si="800"/>
        <v>ADC</v>
      </c>
      <c r="AW1164" s="211" t="str">
        <f t="shared" si="801"/>
        <v>Wired</v>
      </c>
      <c r="AX1164" s="211" t="str">
        <f t="shared" si="802"/>
        <v>NO</v>
      </c>
      <c r="AY1164" s="125" t="str">
        <f t="shared" si="803"/>
        <v>1</v>
      </c>
    </row>
    <row r="1165" spans="1:51" x14ac:dyDescent="0.25">
      <c r="A1165" s="15" t="s">
        <v>5496</v>
      </c>
      <c r="C1165" s="211" t="str">
        <f t="shared" si="764"/>
        <v>Better Hardwire Honeywell SEM Takeover</v>
      </c>
      <c r="D1165" s="211" t="str">
        <f t="shared" si="765"/>
        <v>Module de prise en charge câblé - Honeywell SEM (Mieux)</v>
      </c>
      <c r="E1165" s="211" t="str">
        <f t="shared" si="766"/>
        <v/>
      </c>
      <c r="F1165" s="211" t="str">
        <f t="shared" si="767"/>
        <v>Better</v>
      </c>
      <c r="G1165" s="211" t="str">
        <f t="shared" si="768"/>
        <v>Mieux</v>
      </c>
      <c r="H1165" s="211" t="str">
        <f t="shared" si="769"/>
        <v>Better Hardwire Honeywell SEM Takeover</v>
      </c>
      <c r="I1165" s="211" t="str">
        <f t="shared" si="805"/>
        <v>Module de prise en charge câblé - Honeywell SEM (Mieux)</v>
      </c>
      <c r="J1165" s="211" t="str">
        <f t="shared" si="771"/>
        <v>VISTA20</v>
      </c>
      <c r="K1165" s="211" t="str">
        <f t="shared" si="772"/>
        <v>PKHHCONN</v>
      </c>
      <c r="L1165" s="211" t="str">
        <f t="shared" si="773"/>
        <v>Non-Inventory</v>
      </c>
      <c r="M1165" s="211" t="str">
        <f t="shared" si="774"/>
        <v>NO</v>
      </c>
      <c r="N1165" s="211" t="str">
        <f t="shared" si="775"/>
        <v>Product</v>
      </c>
      <c r="O1165" s="211" t="str">
        <f t="shared" si="776"/>
        <v>Misc</v>
      </c>
      <c r="P1165" s="211" t="str">
        <f t="shared" si="777"/>
        <v>RMR</v>
      </c>
      <c r="Q1165" s="349">
        <v>43930</v>
      </c>
      <c r="R1165" s="349"/>
      <c r="S1165" s="211" t="str">
        <f t="shared" si="778"/>
        <v>YES</v>
      </c>
      <c r="T1165" s="211" t="str">
        <f t="shared" si="779"/>
        <v>No</v>
      </c>
      <c r="U1165" s="211" t="str">
        <f t="shared" si="780"/>
        <v>No</v>
      </c>
      <c r="V1165" s="211" t="str">
        <f t="shared" si="781"/>
        <v>NO</v>
      </c>
      <c r="W1165" s="211" t="str">
        <f t="shared" si="782"/>
        <v>NO</v>
      </c>
      <c r="X1165" s="211">
        <v>0</v>
      </c>
      <c r="Y1165" s="211" t="s">
        <v>3277</v>
      </c>
      <c r="Z1165" s="211" t="s">
        <v>3275</v>
      </c>
      <c r="AA1165" s="211" t="s">
        <v>3319</v>
      </c>
      <c r="AB1165" s="211" t="s">
        <v>3286</v>
      </c>
      <c r="AC1165" s="211" t="s">
        <v>3286</v>
      </c>
      <c r="AD1165" s="211" t="s">
        <v>3320</v>
      </c>
      <c r="AE1165" s="211" t="str">
        <f t="shared" si="783"/>
        <v>SERVICE</v>
      </c>
      <c r="AF1165" s="211" t="str">
        <f t="shared" si="784"/>
        <v>SERVICE</v>
      </c>
      <c r="AG1165" s="211" t="str">
        <f t="shared" si="785"/>
        <v/>
      </c>
      <c r="AH1165" s="211" t="str">
        <f t="shared" si="804"/>
        <v/>
      </c>
      <c r="AI1165" s="211" t="str">
        <f t="shared" si="787"/>
        <v/>
      </c>
      <c r="AJ1165" s="211" t="str">
        <f t="shared" si="788"/>
        <v/>
      </c>
      <c r="AK1165" s="211" t="str">
        <f t="shared" si="789"/>
        <v/>
      </c>
      <c r="AL1165" s="211" t="str">
        <f t="shared" si="790"/>
        <v/>
      </c>
      <c r="AM1165" s="211">
        <f t="shared" si="791"/>
        <v>0</v>
      </c>
      <c r="AN1165" s="211" t="str">
        <f t="shared" si="792"/>
        <v>No</v>
      </c>
      <c r="AO1165" s="211" t="str">
        <f t="shared" si="793"/>
        <v>No</v>
      </c>
      <c r="AP1165" s="211" t="str">
        <f t="shared" si="794"/>
        <v>No</v>
      </c>
      <c r="AQ1165" s="211" t="str">
        <f t="shared" si="795"/>
        <v/>
      </c>
      <c r="AR1165" s="211" t="str">
        <f t="shared" si="796"/>
        <v>PKHHCONN</v>
      </c>
      <c r="AS1165" s="211" t="str">
        <f t="shared" si="797"/>
        <v/>
      </c>
      <c r="AT1165" s="211" t="str">
        <f t="shared" si="798"/>
        <v/>
      </c>
      <c r="AU1165" s="211" t="str">
        <f t="shared" si="799"/>
        <v/>
      </c>
      <c r="AV1165" s="211" t="str">
        <f t="shared" si="800"/>
        <v>ADC</v>
      </c>
      <c r="AW1165" s="211" t="str">
        <f t="shared" si="801"/>
        <v>Wired</v>
      </c>
      <c r="AX1165" s="211" t="str">
        <f t="shared" si="802"/>
        <v>NO</v>
      </c>
      <c r="AY1165" s="125" t="str">
        <f t="shared" si="803"/>
        <v>4</v>
      </c>
    </row>
    <row r="1166" spans="1:51" x14ac:dyDescent="0.25">
      <c r="A1166" s="15" t="s">
        <v>5497</v>
      </c>
      <c r="C1166" s="211" t="str">
        <f t="shared" si="764"/>
        <v>Best Hardwire Honeywell SEM Takeover</v>
      </c>
      <c r="D1166" s="211" t="str">
        <f t="shared" si="765"/>
        <v>Module de prise en charge câblé - Honeywell SEM (Meilleur)</v>
      </c>
      <c r="E1166" s="211" t="str">
        <f t="shared" si="766"/>
        <v/>
      </c>
      <c r="F1166" s="211" t="str">
        <f t="shared" si="767"/>
        <v>Best</v>
      </c>
      <c r="G1166" s="211" t="str">
        <f t="shared" si="768"/>
        <v>Meilleur</v>
      </c>
      <c r="H1166" s="211" t="str">
        <f t="shared" si="769"/>
        <v>Best Hardwire Honeywell SEM Takeover</v>
      </c>
      <c r="I1166" s="211" t="str">
        <f t="shared" si="805"/>
        <v>Module de prise en charge câblé - Honeywell SEM (Meilleur)</v>
      </c>
      <c r="J1166" s="211" t="str">
        <f t="shared" si="771"/>
        <v>VISTA20</v>
      </c>
      <c r="K1166" s="211" t="str">
        <f t="shared" si="772"/>
        <v>PKHHCOMM</v>
      </c>
      <c r="L1166" s="211" t="str">
        <f t="shared" si="773"/>
        <v>Non-Inventory</v>
      </c>
      <c r="M1166" s="211" t="str">
        <f t="shared" si="774"/>
        <v>NO</v>
      </c>
      <c r="N1166" s="211" t="str">
        <f t="shared" si="775"/>
        <v>Product</v>
      </c>
      <c r="O1166" s="211" t="str">
        <f t="shared" si="776"/>
        <v>Misc</v>
      </c>
      <c r="P1166" s="211" t="str">
        <f t="shared" si="777"/>
        <v>RMR</v>
      </c>
      <c r="Q1166" s="349">
        <v>43930</v>
      </c>
      <c r="R1166" s="349"/>
      <c r="S1166" s="211" t="str">
        <f t="shared" si="778"/>
        <v>YES</v>
      </c>
      <c r="T1166" s="211" t="str">
        <f t="shared" si="779"/>
        <v>No</v>
      </c>
      <c r="U1166" s="211" t="str">
        <f t="shared" si="780"/>
        <v>No</v>
      </c>
      <c r="V1166" s="211" t="str">
        <f t="shared" si="781"/>
        <v>NO</v>
      </c>
      <c r="W1166" s="211" t="str">
        <f t="shared" si="782"/>
        <v>NO</v>
      </c>
      <c r="X1166" s="211">
        <v>0</v>
      </c>
      <c r="Y1166" s="211" t="s">
        <v>3277</v>
      </c>
      <c r="Z1166" s="211" t="s">
        <v>3275</v>
      </c>
      <c r="AA1166" s="211" t="s">
        <v>3319</v>
      </c>
      <c r="AB1166" s="211" t="s">
        <v>3286</v>
      </c>
      <c r="AC1166" s="211" t="s">
        <v>3286</v>
      </c>
      <c r="AD1166" s="211" t="s">
        <v>3320</v>
      </c>
      <c r="AE1166" s="211" t="str">
        <f t="shared" si="783"/>
        <v>SERVICE</v>
      </c>
      <c r="AF1166" s="211" t="str">
        <f t="shared" si="784"/>
        <v>SERVICE</v>
      </c>
      <c r="AG1166" s="211" t="str">
        <f t="shared" si="785"/>
        <v/>
      </c>
      <c r="AH1166" s="211" t="str">
        <f t="shared" si="804"/>
        <v/>
      </c>
      <c r="AI1166" s="211" t="str">
        <f t="shared" si="787"/>
        <v/>
      </c>
      <c r="AJ1166" s="211" t="str">
        <f t="shared" si="788"/>
        <v/>
      </c>
      <c r="AK1166" s="211" t="str">
        <f t="shared" si="789"/>
        <v/>
      </c>
      <c r="AL1166" s="211" t="str">
        <f t="shared" si="790"/>
        <v/>
      </c>
      <c r="AM1166" s="211">
        <f t="shared" si="791"/>
        <v>0</v>
      </c>
      <c r="AN1166" s="211" t="str">
        <f t="shared" si="792"/>
        <v>No</v>
      </c>
      <c r="AO1166" s="211" t="str">
        <f t="shared" si="793"/>
        <v>No</v>
      </c>
      <c r="AP1166" s="211" t="str">
        <f t="shared" si="794"/>
        <v>No</v>
      </c>
      <c r="AQ1166" s="211" t="str">
        <f t="shared" si="795"/>
        <v/>
      </c>
      <c r="AR1166" s="211" t="str">
        <f t="shared" si="796"/>
        <v>PKHHCOMM</v>
      </c>
      <c r="AS1166" s="211" t="str">
        <f t="shared" si="797"/>
        <v/>
      </c>
      <c r="AT1166" s="211" t="str">
        <f t="shared" si="798"/>
        <v/>
      </c>
      <c r="AU1166" s="211" t="str">
        <f t="shared" si="799"/>
        <v/>
      </c>
      <c r="AV1166" s="211" t="str">
        <f t="shared" si="800"/>
        <v>ADC</v>
      </c>
      <c r="AW1166" s="211" t="str">
        <f t="shared" si="801"/>
        <v>Wired</v>
      </c>
      <c r="AX1166" s="211" t="str">
        <f t="shared" si="802"/>
        <v>NO</v>
      </c>
      <c r="AY1166" s="125" t="str">
        <f t="shared" si="803"/>
        <v>6</v>
      </c>
    </row>
    <row r="1167" spans="1:51" x14ac:dyDescent="0.25">
      <c r="A1167" s="15" t="s">
        <v>5498</v>
      </c>
      <c r="C1167" s="211" t="str">
        <f t="shared" si="764"/>
        <v xml:space="preserve">Starter Hardwire Super Switch Takeover </v>
      </c>
      <c r="D1167" s="211" t="str">
        <f t="shared" si="765"/>
        <v>Module de prise en charge câblé - Super Switch (Départ)</v>
      </c>
      <c r="E1167" s="211" t="str">
        <f t="shared" si="766"/>
        <v/>
      </c>
      <c r="F1167" s="211" t="str">
        <f t="shared" si="767"/>
        <v>Starter</v>
      </c>
      <c r="G1167" s="211" t="str">
        <f t="shared" si="768"/>
        <v>Départ</v>
      </c>
      <c r="H1167" s="211" t="str">
        <f t="shared" si="769"/>
        <v xml:space="preserve">Starter Hardwire Super Switch Takeover </v>
      </c>
      <c r="I1167" s="211" t="str">
        <f t="shared" si="805"/>
        <v>Module de prise en charge câblé - Super Switch (Départ)</v>
      </c>
      <c r="J1167" s="211" t="str">
        <f t="shared" si="771"/>
        <v>2GIG-GC2HW</v>
      </c>
      <c r="K1167" s="211" t="str">
        <f t="shared" si="772"/>
        <v>HWSECURE</v>
      </c>
      <c r="L1167" s="211" t="str">
        <f t="shared" si="773"/>
        <v>Non-Inventory</v>
      </c>
      <c r="M1167" s="211" t="str">
        <f t="shared" si="774"/>
        <v>NO</v>
      </c>
      <c r="N1167" s="211" t="str">
        <f t="shared" si="775"/>
        <v>Product</v>
      </c>
      <c r="O1167" s="211" t="str">
        <f t="shared" si="776"/>
        <v>Misc</v>
      </c>
      <c r="P1167" s="211" t="str">
        <f t="shared" si="777"/>
        <v>RMR</v>
      </c>
      <c r="Q1167" s="349">
        <v>43930</v>
      </c>
      <c r="R1167" s="349"/>
      <c r="S1167" s="211" t="str">
        <f t="shared" si="778"/>
        <v>YES</v>
      </c>
      <c r="T1167" s="211" t="str">
        <f t="shared" si="779"/>
        <v>No</v>
      </c>
      <c r="U1167" s="211" t="str">
        <f t="shared" si="780"/>
        <v>No</v>
      </c>
      <c r="V1167" s="211" t="str">
        <f t="shared" si="781"/>
        <v>NO</v>
      </c>
      <c r="W1167" s="211" t="str">
        <f t="shared" si="782"/>
        <v>NO</v>
      </c>
      <c r="X1167" s="211">
        <v>0</v>
      </c>
      <c r="Y1167" s="211" t="s">
        <v>3277</v>
      </c>
      <c r="Z1167" s="211" t="s">
        <v>3275</v>
      </c>
      <c r="AA1167" s="211" t="s">
        <v>3319</v>
      </c>
      <c r="AB1167" s="211" t="s">
        <v>3286</v>
      </c>
      <c r="AC1167" s="211" t="s">
        <v>3286</v>
      </c>
      <c r="AD1167" s="211" t="s">
        <v>3320</v>
      </c>
      <c r="AE1167" s="211" t="str">
        <f t="shared" si="783"/>
        <v>SERVICE</v>
      </c>
      <c r="AF1167" s="211" t="str">
        <f t="shared" si="784"/>
        <v>SERVICE</v>
      </c>
      <c r="AG1167" s="211" t="str">
        <f t="shared" si="785"/>
        <v/>
      </c>
      <c r="AH1167" s="211" t="str">
        <f t="shared" si="804"/>
        <v/>
      </c>
      <c r="AI1167" s="211" t="str">
        <f t="shared" si="787"/>
        <v/>
      </c>
      <c r="AJ1167" s="211" t="str">
        <f t="shared" si="788"/>
        <v/>
      </c>
      <c r="AK1167" s="211" t="str">
        <f t="shared" si="789"/>
        <v/>
      </c>
      <c r="AL1167" s="211" t="str">
        <f t="shared" si="790"/>
        <v/>
      </c>
      <c r="AM1167" s="211">
        <f t="shared" si="791"/>
        <v>0</v>
      </c>
      <c r="AN1167" s="211" t="str">
        <f t="shared" si="792"/>
        <v>No</v>
      </c>
      <c r="AO1167" s="211" t="str">
        <f t="shared" si="793"/>
        <v>No</v>
      </c>
      <c r="AP1167" s="211" t="str">
        <f t="shared" si="794"/>
        <v>No</v>
      </c>
      <c r="AQ1167" s="211" t="str">
        <f t="shared" si="795"/>
        <v/>
      </c>
      <c r="AR1167" s="211" t="str">
        <f t="shared" si="796"/>
        <v>HWSECURE</v>
      </c>
      <c r="AS1167" s="211" t="str">
        <f t="shared" si="797"/>
        <v/>
      </c>
      <c r="AT1167" s="211" t="str">
        <f t="shared" si="798"/>
        <v/>
      </c>
      <c r="AU1167" s="211" t="str">
        <f t="shared" si="799"/>
        <v/>
      </c>
      <c r="AV1167" s="211" t="str">
        <f t="shared" si="800"/>
        <v>ADC</v>
      </c>
      <c r="AW1167" s="211" t="str">
        <f t="shared" si="801"/>
        <v>Wired</v>
      </c>
      <c r="AX1167" s="211" t="str">
        <f t="shared" si="802"/>
        <v>NO</v>
      </c>
      <c r="AY1167" s="125" t="str">
        <f t="shared" si="803"/>
        <v>0</v>
      </c>
    </row>
    <row r="1168" spans="1:51" x14ac:dyDescent="0.25">
      <c r="A1168" s="15" t="s">
        <v>5499</v>
      </c>
      <c r="C1168" s="211" t="str">
        <f t="shared" si="764"/>
        <v>Starter Hardwire Super Switch Takeover with Remote Access</v>
      </c>
      <c r="D1168" s="211" t="str">
        <f t="shared" si="765"/>
        <v>Module de prise en charge câblé - Super Switch avec accès à distance (Départ)</v>
      </c>
      <c r="E1168" s="211" t="str">
        <f t="shared" si="766"/>
        <v/>
      </c>
      <c r="F1168" s="211" t="str">
        <f t="shared" si="767"/>
        <v>Starter</v>
      </c>
      <c r="G1168" s="211" t="str">
        <f t="shared" si="768"/>
        <v>Départ</v>
      </c>
      <c r="H1168" s="211" t="str">
        <f t="shared" si="769"/>
        <v>Starter Hardwire Super Switch Takeover with Remote Access</v>
      </c>
      <c r="I1168" s="211" t="str">
        <f t="shared" si="805"/>
        <v>Module de prise en charge câblé - Super Switch avec accès à distance (Départ)</v>
      </c>
      <c r="J1168" s="211" t="str">
        <f t="shared" si="771"/>
        <v>2GIG-GC2HW</v>
      </c>
      <c r="K1168" s="211" t="str">
        <f t="shared" si="772"/>
        <v>HWSEC_AC</v>
      </c>
      <c r="L1168" s="211" t="str">
        <f t="shared" si="773"/>
        <v>Non-Inventory</v>
      </c>
      <c r="M1168" s="211" t="str">
        <f t="shared" si="774"/>
        <v>NO</v>
      </c>
      <c r="N1168" s="211" t="str">
        <f t="shared" si="775"/>
        <v>Product</v>
      </c>
      <c r="O1168" s="211" t="str">
        <f t="shared" si="776"/>
        <v>Misc</v>
      </c>
      <c r="P1168" s="211" t="str">
        <f t="shared" si="777"/>
        <v>RMR</v>
      </c>
      <c r="Q1168" s="349">
        <v>43930</v>
      </c>
      <c r="R1168" s="349"/>
      <c r="S1168" s="211" t="str">
        <f t="shared" si="778"/>
        <v>YES</v>
      </c>
      <c r="T1168" s="211" t="str">
        <f t="shared" si="779"/>
        <v>No</v>
      </c>
      <c r="U1168" s="211" t="str">
        <f t="shared" si="780"/>
        <v>No</v>
      </c>
      <c r="V1168" s="211" t="str">
        <f t="shared" si="781"/>
        <v>NO</v>
      </c>
      <c r="W1168" s="211" t="str">
        <f t="shared" si="782"/>
        <v>NO</v>
      </c>
      <c r="X1168" s="211">
        <v>0</v>
      </c>
      <c r="Y1168" s="211" t="s">
        <v>3277</v>
      </c>
      <c r="Z1168" s="211" t="s">
        <v>3275</v>
      </c>
      <c r="AA1168" s="211" t="s">
        <v>3319</v>
      </c>
      <c r="AB1168" s="211" t="s">
        <v>3286</v>
      </c>
      <c r="AC1168" s="211" t="s">
        <v>3286</v>
      </c>
      <c r="AD1168" s="211" t="s">
        <v>3320</v>
      </c>
      <c r="AE1168" s="211" t="str">
        <f t="shared" si="783"/>
        <v>SERVICE</v>
      </c>
      <c r="AF1168" s="211" t="str">
        <f t="shared" si="784"/>
        <v>SERVICE</v>
      </c>
      <c r="AG1168" s="211" t="str">
        <f t="shared" si="785"/>
        <v/>
      </c>
      <c r="AH1168" s="211" t="str">
        <f t="shared" si="804"/>
        <v/>
      </c>
      <c r="AI1168" s="211" t="str">
        <f t="shared" si="787"/>
        <v/>
      </c>
      <c r="AJ1168" s="211" t="str">
        <f t="shared" si="788"/>
        <v/>
      </c>
      <c r="AK1168" s="211" t="str">
        <f t="shared" si="789"/>
        <v/>
      </c>
      <c r="AL1168" s="211" t="str">
        <f t="shared" si="790"/>
        <v/>
      </c>
      <c r="AM1168" s="211">
        <f t="shared" si="791"/>
        <v>0</v>
      </c>
      <c r="AN1168" s="211" t="str">
        <f t="shared" si="792"/>
        <v>No</v>
      </c>
      <c r="AO1168" s="211" t="str">
        <f t="shared" si="793"/>
        <v>No</v>
      </c>
      <c r="AP1168" s="211" t="str">
        <f t="shared" si="794"/>
        <v>No</v>
      </c>
      <c r="AQ1168" s="211" t="str">
        <f t="shared" si="795"/>
        <v/>
      </c>
      <c r="AR1168" s="211" t="str">
        <f t="shared" si="796"/>
        <v>HWSEC_AC</v>
      </c>
      <c r="AS1168" s="211" t="str">
        <f t="shared" si="797"/>
        <v/>
      </c>
      <c r="AT1168" s="211" t="str">
        <f t="shared" si="798"/>
        <v/>
      </c>
      <c r="AU1168" s="211" t="str">
        <f t="shared" si="799"/>
        <v/>
      </c>
      <c r="AV1168" s="211" t="str">
        <f t="shared" si="800"/>
        <v>ADC</v>
      </c>
      <c r="AW1168" s="211" t="str">
        <f t="shared" si="801"/>
        <v>Wired</v>
      </c>
      <c r="AX1168" s="211" t="str">
        <f t="shared" si="802"/>
        <v>NO</v>
      </c>
      <c r="AY1168" s="125" t="str">
        <f t="shared" si="803"/>
        <v>0</v>
      </c>
    </row>
    <row r="1169" spans="1:51" x14ac:dyDescent="0.25">
      <c r="A1169" s="15" t="s">
        <v>5500</v>
      </c>
      <c r="C1169" s="211" t="str">
        <f t="shared" si="764"/>
        <v>2GIG Good Package</v>
      </c>
      <c r="D1169" s="211" t="str">
        <f t="shared" si="765"/>
        <v>Forfait de base - Bon</v>
      </c>
      <c r="E1169" s="211" t="str">
        <f t="shared" si="766"/>
        <v/>
      </c>
      <c r="F1169" s="211" t="str">
        <f t="shared" si="767"/>
        <v>Good</v>
      </c>
      <c r="G1169" s="211" t="str">
        <f t="shared" si="768"/>
        <v>Bon</v>
      </c>
      <c r="H1169" s="211" t="str">
        <f t="shared" si="769"/>
        <v>2GIG Good Package</v>
      </c>
      <c r="I1169" s="211" t="str">
        <f t="shared" si="805"/>
        <v>Forfait de base - Bon</v>
      </c>
      <c r="J1169" s="211" t="str">
        <f t="shared" si="771"/>
        <v>2GIG-GC2</v>
      </c>
      <c r="K1169" s="211" t="str">
        <f t="shared" si="772"/>
        <v>_GOOD</v>
      </c>
      <c r="L1169" s="211" t="str">
        <f t="shared" si="773"/>
        <v>Non-Inventory</v>
      </c>
      <c r="M1169" s="211" t="str">
        <f t="shared" si="774"/>
        <v>NO</v>
      </c>
      <c r="N1169" s="211" t="str">
        <f t="shared" si="775"/>
        <v>Product</v>
      </c>
      <c r="O1169" s="211" t="str">
        <f t="shared" si="776"/>
        <v>Misc</v>
      </c>
      <c r="P1169" s="211" t="str">
        <f t="shared" si="777"/>
        <v>RMR</v>
      </c>
      <c r="Q1169" s="349">
        <v>43930</v>
      </c>
      <c r="R1169" s="349"/>
      <c r="S1169" s="211" t="str">
        <f t="shared" si="778"/>
        <v>YES</v>
      </c>
      <c r="T1169" s="211" t="str">
        <f t="shared" si="779"/>
        <v>No</v>
      </c>
      <c r="U1169" s="211" t="str">
        <f t="shared" si="780"/>
        <v>No</v>
      </c>
      <c r="V1169" s="211" t="str">
        <f t="shared" si="781"/>
        <v>NO</v>
      </c>
      <c r="W1169" s="211" t="str">
        <f t="shared" si="782"/>
        <v>NO</v>
      </c>
      <c r="X1169" s="211">
        <v>0</v>
      </c>
      <c r="Y1169" s="211" t="s">
        <v>3277</v>
      </c>
      <c r="Z1169" s="211" t="s">
        <v>3275</v>
      </c>
      <c r="AA1169" s="211" t="s">
        <v>3319</v>
      </c>
      <c r="AB1169" s="211" t="s">
        <v>3286</v>
      </c>
      <c r="AC1169" s="211" t="s">
        <v>3286</v>
      </c>
      <c r="AD1169" s="211" t="s">
        <v>3320</v>
      </c>
      <c r="AE1169" s="211" t="str">
        <f t="shared" si="783"/>
        <v>SERVICE</v>
      </c>
      <c r="AF1169" s="211" t="str">
        <f t="shared" si="784"/>
        <v>SERVICE</v>
      </c>
      <c r="AG1169" s="211" t="str">
        <f t="shared" si="785"/>
        <v/>
      </c>
      <c r="AH1169" s="211" t="str">
        <f t="shared" si="804"/>
        <v/>
      </c>
      <c r="AI1169" s="211" t="str">
        <f t="shared" si="787"/>
        <v/>
      </c>
      <c r="AJ1169" s="211" t="str">
        <f t="shared" si="788"/>
        <v/>
      </c>
      <c r="AK1169" s="211" t="str">
        <f t="shared" si="789"/>
        <v/>
      </c>
      <c r="AL1169" s="211" t="str">
        <f t="shared" si="790"/>
        <v/>
      </c>
      <c r="AM1169" s="211">
        <f t="shared" si="791"/>
        <v>0</v>
      </c>
      <c r="AN1169" s="211" t="str">
        <f t="shared" si="792"/>
        <v>No</v>
      </c>
      <c r="AO1169" s="211" t="str">
        <f t="shared" si="793"/>
        <v>No</v>
      </c>
      <c r="AP1169" s="211" t="str">
        <f t="shared" si="794"/>
        <v>No</v>
      </c>
      <c r="AQ1169" s="211" t="str">
        <f t="shared" si="795"/>
        <v/>
      </c>
      <c r="AR1169" s="211" t="str">
        <f t="shared" si="796"/>
        <v>GOOD</v>
      </c>
      <c r="AS1169" s="211" t="str">
        <f t="shared" si="797"/>
        <v/>
      </c>
      <c r="AT1169" s="211" t="str">
        <f t="shared" si="798"/>
        <v/>
      </c>
      <c r="AU1169" s="211" t="str">
        <f t="shared" si="799"/>
        <v/>
      </c>
      <c r="AV1169" s="211" t="str">
        <f t="shared" si="800"/>
        <v>ADC</v>
      </c>
      <c r="AW1169" s="211" t="str">
        <f t="shared" si="801"/>
        <v>Wireless</v>
      </c>
      <c r="AX1169" s="211" t="str">
        <f t="shared" si="802"/>
        <v>NO</v>
      </c>
      <c r="AY1169" s="125" t="str">
        <f t="shared" si="803"/>
        <v>0</v>
      </c>
    </row>
    <row r="1170" spans="1:51" x14ac:dyDescent="0.25">
      <c r="A1170" s="15" t="s">
        <v>5501</v>
      </c>
      <c r="C1170" s="211" t="str">
        <f t="shared" si="764"/>
        <v>2GIG Better Package</v>
      </c>
      <c r="D1170" s="211" t="str">
        <f t="shared" si="765"/>
        <v>Forfait de base - Mieux</v>
      </c>
      <c r="E1170" s="211" t="str">
        <f t="shared" si="766"/>
        <v/>
      </c>
      <c r="F1170" s="211" t="str">
        <f t="shared" si="767"/>
        <v>Better</v>
      </c>
      <c r="G1170" s="211" t="str">
        <f t="shared" si="768"/>
        <v>Mieux</v>
      </c>
      <c r="H1170" s="211" t="str">
        <f t="shared" si="769"/>
        <v>2GIG Better Package</v>
      </c>
      <c r="I1170" s="211" t="str">
        <f t="shared" si="805"/>
        <v>Forfait de base - Mieux</v>
      </c>
      <c r="J1170" s="211" t="str">
        <f t="shared" si="771"/>
        <v>2GIG-GC2</v>
      </c>
      <c r="K1170" s="211" t="str">
        <f t="shared" si="772"/>
        <v>_BETTER</v>
      </c>
      <c r="L1170" s="211" t="str">
        <f t="shared" si="773"/>
        <v>Non-Inventory</v>
      </c>
      <c r="M1170" s="211" t="str">
        <f t="shared" si="774"/>
        <v>NO</v>
      </c>
      <c r="N1170" s="211" t="str">
        <f t="shared" si="775"/>
        <v>Product</v>
      </c>
      <c r="O1170" s="211" t="str">
        <f t="shared" si="776"/>
        <v>Misc</v>
      </c>
      <c r="P1170" s="211" t="str">
        <f t="shared" si="777"/>
        <v>RMR</v>
      </c>
      <c r="Q1170" s="349">
        <v>43930</v>
      </c>
      <c r="R1170" s="349"/>
      <c r="S1170" s="211" t="str">
        <f t="shared" si="778"/>
        <v>YES</v>
      </c>
      <c r="T1170" s="211" t="str">
        <f t="shared" si="779"/>
        <v>No</v>
      </c>
      <c r="U1170" s="211" t="str">
        <f t="shared" si="780"/>
        <v>No</v>
      </c>
      <c r="V1170" s="211" t="str">
        <f t="shared" si="781"/>
        <v>NO</v>
      </c>
      <c r="W1170" s="211" t="str">
        <f t="shared" si="782"/>
        <v>NO</v>
      </c>
      <c r="X1170" s="211">
        <v>0</v>
      </c>
      <c r="Y1170" s="211" t="s">
        <v>3277</v>
      </c>
      <c r="Z1170" s="211" t="s">
        <v>3275</v>
      </c>
      <c r="AA1170" s="211" t="s">
        <v>3319</v>
      </c>
      <c r="AB1170" s="211" t="s">
        <v>3286</v>
      </c>
      <c r="AC1170" s="211" t="s">
        <v>3286</v>
      </c>
      <c r="AD1170" s="211" t="s">
        <v>3320</v>
      </c>
      <c r="AE1170" s="211" t="str">
        <f t="shared" si="783"/>
        <v>SERVICE</v>
      </c>
      <c r="AF1170" s="211" t="str">
        <f t="shared" si="784"/>
        <v>SERVICE</v>
      </c>
      <c r="AG1170" s="211" t="str">
        <f t="shared" si="785"/>
        <v/>
      </c>
      <c r="AH1170" s="211" t="str">
        <f t="shared" si="804"/>
        <v/>
      </c>
      <c r="AI1170" s="211" t="str">
        <f t="shared" si="787"/>
        <v/>
      </c>
      <c r="AJ1170" s="211" t="str">
        <f t="shared" si="788"/>
        <v/>
      </c>
      <c r="AK1170" s="211" t="str">
        <f t="shared" si="789"/>
        <v/>
      </c>
      <c r="AL1170" s="211" t="str">
        <f t="shared" si="790"/>
        <v/>
      </c>
      <c r="AM1170" s="211">
        <f t="shared" si="791"/>
        <v>0</v>
      </c>
      <c r="AN1170" s="211" t="str">
        <f t="shared" si="792"/>
        <v>No</v>
      </c>
      <c r="AO1170" s="211" t="str">
        <f t="shared" si="793"/>
        <v>No</v>
      </c>
      <c r="AP1170" s="211" t="str">
        <f t="shared" si="794"/>
        <v>No</v>
      </c>
      <c r="AQ1170" s="211" t="str">
        <f t="shared" si="795"/>
        <v/>
      </c>
      <c r="AR1170" s="211" t="str">
        <f t="shared" si="796"/>
        <v>BETTER</v>
      </c>
      <c r="AS1170" s="211" t="str">
        <f t="shared" si="797"/>
        <v/>
      </c>
      <c r="AT1170" s="211" t="str">
        <f t="shared" si="798"/>
        <v/>
      </c>
      <c r="AU1170" s="211" t="str">
        <f t="shared" si="799"/>
        <v/>
      </c>
      <c r="AV1170" s="211" t="str">
        <f t="shared" si="800"/>
        <v>ADC</v>
      </c>
      <c r="AW1170" s="211" t="str">
        <f t="shared" si="801"/>
        <v>Wireless</v>
      </c>
      <c r="AX1170" s="211" t="str">
        <f t="shared" si="802"/>
        <v>NO</v>
      </c>
      <c r="AY1170" s="125" t="str">
        <f t="shared" si="803"/>
        <v>0</v>
      </c>
    </row>
    <row r="1171" spans="1:51" x14ac:dyDescent="0.25">
      <c r="A1171" s="15" t="s">
        <v>5502</v>
      </c>
      <c r="C1171" s="211" t="str">
        <f t="shared" si="764"/>
        <v>2GIG Best Package</v>
      </c>
      <c r="D1171" s="211" t="str">
        <f t="shared" si="765"/>
        <v>Forfait de base - Meilleur</v>
      </c>
      <c r="E1171" s="211" t="str">
        <f t="shared" si="766"/>
        <v/>
      </c>
      <c r="F1171" s="211" t="str">
        <f t="shared" si="767"/>
        <v>Best</v>
      </c>
      <c r="G1171" s="211" t="str">
        <f t="shared" si="768"/>
        <v>Meilleur</v>
      </c>
      <c r="H1171" s="211" t="str">
        <f t="shared" si="769"/>
        <v>2GIG Best Package</v>
      </c>
      <c r="I1171" s="211" t="str">
        <f t="shared" si="805"/>
        <v>Forfait de base - Meilleur</v>
      </c>
      <c r="J1171" s="211" t="str">
        <f t="shared" si="771"/>
        <v>2GIG-GC2</v>
      </c>
      <c r="K1171" s="211" t="str">
        <f t="shared" si="772"/>
        <v>_BEST</v>
      </c>
      <c r="L1171" s="211" t="str">
        <f t="shared" si="773"/>
        <v>Non-Inventory</v>
      </c>
      <c r="M1171" s="211" t="str">
        <f t="shared" si="774"/>
        <v>NO</v>
      </c>
      <c r="N1171" s="211" t="str">
        <f t="shared" si="775"/>
        <v>Product</v>
      </c>
      <c r="O1171" s="211" t="str">
        <f t="shared" si="776"/>
        <v>Misc</v>
      </c>
      <c r="P1171" s="211" t="str">
        <f t="shared" si="777"/>
        <v>RMR</v>
      </c>
      <c r="Q1171" s="349">
        <v>43930</v>
      </c>
      <c r="R1171" s="349"/>
      <c r="S1171" s="211" t="str">
        <f t="shared" si="778"/>
        <v>YES</v>
      </c>
      <c r="T1171" s="211" t="str">
        <f t="shared" si="779"/>
        <v>No</v>
      </c>
      <c r="U1171" s="211" t="str">
        <f t="shared" si="780"/>
        <v>No</v>
      </c>
      <c r="V1171" s="211" t="str">
        <f t="shared" si="781"/>
        <v>NO</v>
      </c>
      <c r="W1171" s="211" t="str">
        <f t="shared" si="782"/>
        <v>NO</v>
      </c>
      <c r="X1171" s="211">
        <v>0</v>
      </c>
      <c r="Y1171" s="211" t="s">
        <v>3277</v>
      </c>
      <c r="Z1171" s="211" t="s">
        <v>3275</v>
      </c>
      <c r="AA1171" s="211" t="s">
        <v>3319</v>
      </c>
      <c r="AB1171" s="211" t="s">
        <v>3286</v>
      </c>
      <c r="AC1171" s="211" t="s">
        <v>3286</v>
      </c>
      <c r="AD1171" s="211" t="s">
        <v>3320</v>
      </c>
      <c r="AE1171" s="211" t="str">
        <f t="shared" si="783"/>
        <v>SERVICE</v>
      </c>
      <c r="AF1171" s="211" t="str">
        <f t="shared" si="784"/>
        <v>SERVICE</v>
      </c>
      <c r="AG1171" s="211" t="str">
        <f t="shared" si="785"/>
        <v/>
      </c>
      <c r="AH1171" s="211" t="str">
        <f t="shared" si="804"/>
        <v/>
      </c>
      <c r="AI1171" s="211" t="str">
        <f t="shared" si="787"/>
        <v/>
      </c>
      <c r="AJ1171" s="211" t="str">
        <f t="shared" si="788"/>
        <v/>
      </c>
      <c r="AK1171" s="211" t="str">
        <f t="shared" si="789"/>
        <v/>
      </c>
      <c r="AL1171" s="211" t="str">
        <f t="shared" si="790"/>
        <v/>
      </c>
      <c r="AM1171" s="211">
        <f t="shared" si="791"/>
        <v>0</v>
      </c>
      <c r="AN1171" s="211" t="str">
        <f t="shared" si="792"/>
        <v>No</v>
      </c>
      <c r="AO1171" s="211" t="str">
        <f t="shared" si="793"/>
        <v>No</v>
      </c>
      <c r="AP1171" s="211" t="str">
        <f t="shared" si="794"/>
        <v>No</v>
      </c>
      <c r="AQ1171" s="211" t="str">
        <f t="shared" si="795"/>
        <v/>
      </c>
      <c r="AR1171" s="211" t="str">
        <f t="shared" si="796"/>
        <v>BEST</v>
      </c>
      <c r="AS1171" s="211" t="str">
        <f t="shared" si="797"/>
        <v/>
      </c>
      <c r="AT1171" s="211" t="str">
        <f t="shared" si="798"/>
        <v/>
      </c>
      <c r="AU1171" s="211" t="str">
        <f t="shared" si="799"/>
        <v/>
      </c>
      <c r="AV1171" s="211" t="str">
        <f t="shared" si="800"/>
        <v>ADC</v>
      </c>
      <c r="AW1171" s="211" t="str">
        <f t="shared" si="801"/>
        <v>Wireless</v>
      </c>
      <c r="AX1171" s="211" t="str">
        <f t="shared" si="802"/>
        <v>NO</v>
      </c>
      <c r="AY1171" s="125" t="str">
        <f t="shared" si="803"/>
        <v>0</v>
      </c>
    </row>
    <row r="1172" spans="1:51" x14ac:dyDescent="0.25">
      <c r="A1172" s="15" t="s">
        <v>5503</v>
      </c>
      <c r="C1172" s="211" t="str">
        <f t="shared" si="764"/>
        <v>Qolsys Best Package - Wired Takeover</v>
      </c>
      <c r="D1172" s="211" t="str">
        <f t="shared" si="765"/>
        <v>Module de prise en charge câblé - Meilleur (Qolsys)</v>
      </c>
      <c r="E1172" s="211" t="str">
        <f t="shared" si="766"/>
        <v/>
      </c>
      <c r="F1172" s="211" t="str">
        <f t="shared" si="767"/>
        <v>Best</v>
      </c>
      <c r="G1172" s="211" t="str">
        <f t="shared" si="768"/>
        <v>Meilleur</v>
      </c>
      <c r="H1172" s="211" t="str">
        <f t="shared" si="769"/>
        <v>Qolsys Best Package - Wired Takeover</v>
      </c>
      <c r="I1172" s="211" t="str">
        <f t="shared" si="805"/>
        <v>Module de prise en charge câblé - Meilleur (Qolsys)</v>
      </c>
      <c r="J1172" s="211" t="str">
        <f t="shared" si="771"/>
        <v>QOLSYS_IQ2</v>
      </c>
      <c r="K1172" s="211" t="str">
        <f t="shared" si="772"/>
        <v>QHWBEST2</v>
      </c>
      <c r="L1172" s="211" t="str">
        <f t="shared" si="773"/>
        <v>Non-Inventory</v>
      </c>
      <c r="M1172" s="211" t="str">
        <f t="shared" si="774"/>
        <v>NO</v>
      </c>
      <c r="N1172" s="211" t="str">
        <f t="shared" si="775"/>
        <v>Product</v>
      </c>
      <c r="O1172" s="211" t="str">
        <f t="shared" si="776"/>
        <v>Misc</v>
      </c>
      <c r="P1172" s="211" t="str">
        <f t="shared" si="777"/>
        <v>RMR</v>
      </c>
      <c r="Q1172" s="349">
        <v>43930</v>
      </c>
      <c r="R1172" s="349"/>
      <c r="S1172" s="211" t="str">
        <f t="shared" si="778"/>
        <v>YES</v>
      </c>
      <c r="T1172" s="211" t="str">
        <f t="shared" si="779"/>
        <v>No</v>
      </c>
      <c r="U1172" s="211" t="str">
        <f t="shared" si="780"/>
        <v>No</v>
      </c>
      <c r="V1172" s="211" t="str">
        <f t="shared" si="781"/>
        <v>NO</v>
      </c>
      <c r="W1172" s="211" t="str">
        <f t="shared" si="782"/>
        <v>NO</v>
      </c>
      <c r="X1172" s="211">
        <v>0</v>
      </c>
      <c r="Y1172" s="211" t="s">
        <v>3277</v>
      </c>
      <c r="Z1172" s="211" t="s">
        <v>3275</v>
      </c>
      <c r="AA1172" s="211" t="s">
        <v>3319</v>
      </c>
      <c r="AB1172" s="211" t="s">
        <v>3286</v>
      </c>
      <c r="AC1172" s="211" t="s">
        <v>3286</v>
      </c>
      <c r="AD1172" s="211" t="s">
        <v>3320</v>
      </c>
      <c r="AE1172" s="211" t="str">
        <f t="shared" si="783"/>
        <v>SERVICE</v>
      </c>
      <c r="AF1172" s="211" t="str">
        <f t="shared" si="784"/>
        <v>SERVICE</v>
      </c>
      <c r="AG1172" s="211" t="str">
        <f t="shared" si="785"/>
        <v/>
      </c>
      <c r="AH1172" s="211" t="str">
        <f t="shared" si="804"/>
        <v/>
      </c>
      <c r="AI1172" s="211" t="str">
        <f t="shared" si="787"/>
        <v/>
      </c>
      <c r="AJ1172" s="211" t="str">
        <f t="shared" si="788"/>
        <v/>
      </c>
      <c r="AK1172" s="211" t="str">
        <f t="shared" si="789"/>
        <v/>
      </c>
      <c r="AL1172" s="211" t="str">
        <f t="shared" si="790"/>
        <v/>
      </c>
      <c r="AM1172" s="211">
        <f t="shared" si="791"/>
        <v>0</v>
      </c>
      <c r="AN1172" s="211" t="str">
        <f t="shared" si="792"/>
        <v>No</v>
      </c>
      <c r="AO1172" s="211" t="str">
        <f t="shared" si="793"/>
        <v>No</v>
      </c>
      <c r="AP1172" s="211" t="str">
        <f t="shared" si="794"/>
        <v>No</v>
      </c>
      <c r="AQ1172" s="211" t="str">
        <f t="shared" si="795"/>
        <v/>
      </c>
      <c r="AR1172" s="211" t="str">
        <f t="shared" si="796"/>
        <v>QHWBEST2</v>
      </c>
      <c r="AS1172" s="211" t="str">
        <f t="shared" si="797"/>
        <v/>
      </c>
      <c r="AT1172" s="211" t="str">
        <f t="shared" si="798"/>
        <v/>
      </c>
      <c r="AU1172" s="211" t="str">
        <f t="shared" si="799"/>
        <v/>
      </c>
      <c r="AV1172" s="211" t="str">
        <f t="shared" si="800"/>
        <v>ADC</v>
      </c>
      <c r="AW1172" s="211" t="str">
        <f t="shared" si="801"/>
        <v>Wired</v>
      </c>
      <c r="AX1172" s="211" t="str">
        <f t="shared" si="802"/>
        <v>NO</v>
      </c>
      <c r="AY1172" s="125" t="str">
        <f t="shared" si="803"/>
        <v>6</v>
      </c>
    </row>
    <row r="1173" spans="1:51" x14ac:dyDescent="0.25">
      <c r="A1173" s="15" t="s">
        <v>5504</v>
      </c>
      <c r="C1173" s="211" t="str">
        <f t="shared" si="764"/>
        <v>Qolsys Best Package - Wireless Takeover</v>
      </c>
      <c r="D1173" s="211" t="str">
        <f t="shared" si="765"/>
        <v>Module de prise en charge sans fil - Meilleur (Qolsys)</v>
      </c>
      <c r="E1173" s="211" t="str">
        <f t="shared" si="766"/>
        <v/>
      </c>
      <c r="F1173" s="211" t="str">
        <f t="shared" si="767"/>
        <v>Best</v>
      </c>
      <c r="G1173" s="211" t="str">
        <f t="shared" si="768"/>
        <v>Meilleur</v>
      </c>
      <c r="H1173" s="211" t="str">
        <f t="shared" si="769"/>
        <v>Qolsys Best Package - Wireless Takeover</v>
      </c>
      <c r="I1173" s="211" t="str">
        <f t="shared" si="805"/>
        <v>Module de prise en charge sans fil - Meilleur (Qolsys)</v>
      </c>
      <c r="J1173" s="211" t="str">
        <f t="shared" si="771"/>
        <v>QOLSYS_IQ2</v>
      </c>
      <c r="K1173" s="211" t="str">
        <f t="shared" si="772"/>
        <v>QWLBEST2</v>
      </c>
      <c r="L1173" s="211" t="str">
        <f t="shared" si="773"/>
        <v>Non-Inventory</v>
      </c>
      <c r="M1173" s="211" t="str">
        <f t="shared" si="774"/>
        <v>NO</v>
      </c>
      <c r="N1173" s="211" t="str">
        <f t="shared" si="775"/>
        <v>Product</v>
      </c>
      <c r="O1173" s="211" t="str">
        <f t="shared" si="776"/>
        <v>Misc</v>
      </c>
      <c r="P1173" s="211" t="str">
        <f t="shared" si="777"/>
        <v>RMR</v>
      </c>
      <c r="Q1173" s="349">
        <v>43930</v>
      </c>
      <c r="R1173" s="349"/>
      <c r="S1173" s="211" t="str">
        <f t="shared" si="778"/>
        <v>YES</v>
      </c>
      <c r="T1173" s="211" t="str">
        <f t="shared" si="779"/>
        <v>No</v>
      </c>
      <c r="U1173" s="211" t="str">
        <f t="shared" si="780"/>
        <v>No</v>
      </c>
      <c r="V1173" s="211" t="str">
        <f t="shared" si="781"/>
        <v>NO</v>
      </c>
      <c r="W1173" s="211" t="str">
        <f t="shared" si="782"/>
        <v>NO</v>
      </c>
      <c r="X1173" s="211">
        <v>0</v>
      </c>
      <c r="Y1173" s="211" t="s">
        <v>3277</v>
      </c>
      <c r="Z1173" s="211" t="s">
        <v>3275</v>
      </c>
      <c r="AA1173" s="211" t="s">
        <v>3319</v>
      </c>
      <c r="AB1173" s="211" t="s">
        <v>3286</v>
      </c>
      <c r="AC1173" s="211" t="s">
        <v>3286</v>
      </c>
      <c r="AD1173" s="211" t="s">
        <v>3320</v>
      </c>
      <c r="AE1173" s="211" t="str">
        <f t="shared" si="783"/>
        <v>SERVICE</v>
      </c>
      <c r="AF1173" s="211" t="str">
        <f t="shared" si="784"/>
        <v>SERVICE</v>
      </c>
      <c r="AG1173" s="211" t="str">
        <f t="shared" si="785"/>
        <v/>
      </c>
      <c r="AH1173" s="211" t="str">
        <f t="shared" si="804"/>
        <v/>
      </c>
      <c r="AI1173" s="211" t="str">
        <f t="shared" si="787"/>
        <v/>
      </c>
      <c r="AJ1173" s="211" t="str">
        <f t="shared" si="788"/>
        <v/>
      </c>
      <c r="AK1173" s="211" t="str">
        <f t="shared" si="789"/>
        <v/>
      </c>
      <c r="AL1173" s="211" t="str">
        <f t="shared" si="790"/>
        <v/>
      </c>
      <c r="AM1173" s="211">
        <f t="shared" si="791"/>
        <v>0</v>
      </c>
      <c r="AN1173" s="211" t="str">
        <f t="shared" si="792"/>
        <v>No</v>
      </c>
      <c r="AO1173" s="211" t="str">
        <f t="shared" si="793"/>
        <v>No</v>
      </c>
      <c r="AP1173" s="211" t="str">
        <f t="shared" si="794"/>
        <v>No</v>
      </c>
      <c r="AQ1173" s="211" t="str">
        <f t="shared" si="795"/>
        <v/>
      </c>
      <c r="AR1173" s="211" t="str">
        <f t="shared" si="796"/>
        <v>QWLBEST2</v>
      </c>
      <c r="AS1173" s="211" t="str">
        <f t="shared" si="797"/>
        <v/>
      </c>
      <c r="AT1173" s="211" t="str">
        <f t="shared" si="798"/>
        <v/>
      </c>
      <c r="AU1173" s="211" t="str">
        <f t="shared" si="799"/>
        <v/>
      </c>
      <c r="AV1173" s="211" t="str">
        <f t="shared" si="800"/>
        <v>ADC</v>
      </c>
      <c r="AW1173" s="211" t="str">
        <f t="shared" si="801"/>
        <v>Wireless</v>
      </c>
      <c r="AX1173" s="211" t="str">
        <f t="shared" si="802"/>
        <v>NO</v>
      </c>
      <c r="AY1173" s="125" t="str">
        <f t="shared" si="803"/>
        <v>6</v>
      </c>
    </row>
    <row r="1174" spans="1:51" x14ac:dyDescent="0.25">
      <c r="A1174" s="15" t="s">
        <v>5505</v>
      </c>
      <c r="C1174" s="211" t="str">
        <f t="shared" si="764"/>
        <v>SMB Qolsys Best Package</v>
      </c>
      <c r="D1174" s="211" t="str">
        <f t="shared" si="765"/>
        <v>Forfait de base - PME Meilleur (Qolsys)</v>
      </c>
      <c r="E1174" s="211" t="str">
        <f t="shared" si="766"/>
        <v/>
      </c>
      <c r="F1174" s="211" t="str">
        <f t="shared" si="767"/>
        <v>SMB Best</v>
      </c>
      <c r="G1174" s="211" t="str">
        <f t="shared" si="768"/>
        <v>PME Meilleur</v>
      </c>
      <c r="H1174" s="211" t="str">
        <f t="shared" si="769"/>
        <v>SMB Qolsys Best Package</v>
      </c>
      <c r="I1174" s="211" t="str">
        <f t="shared" si="805"/>
        <v>Forfait de base - PME Meilleur (Qolsys)</v>
      </c>
      <c r="J1174" s="211" t="str">
        <f t="shared" si="771"/>
        <v>QOLSYS_IQ2</v>
      </c>
      <c r="K1174" s="211" t="str">
        <f t="shared" si="772"/>
        <v>SMBQBT2</v>
      </c>
      <c r="L1174" s="211" t="str">
        <f t="shared" si="773"/>
        <v>Non-Inventory</v>
      </c>
      <c r="M1174" s="211" t="str">
        <f t="shared" si="774"/>
        <v>NO</v>
      </c>
      <c r="N1174" s="211" t="str">
        <f t="shared" si="775"/>
        <v>Product</v>
      </c>
      <c r="O1174" s="211" t="str">
        <f t="shared" si="776"/>
        <v>Misc</v>
      </c>
      <c r="P1174" s="211" t="str">
        <f t="shared" si="777"/>
        <v>RMR</v>
      </c>
      <c r="Q1174" s="349">
        <v>43930</v>
      </c>
      <c r="R1174" s="349"/>
      <c r="S1174" s="211" t="str">
        <f t="shared" si="778"/>
        <v>YES</v>
      </c>
      <c r="T1174" s="211" t="str">
        <f t="shared" si="779"/>
        <v>No</v>
      </c>
      <c r="U1174" s="211" t="str">
        <f t="shared" si="780"/>
        <v>No</v>
      </c>
      <c r="V1174" s="211" t="str">
        <f t="shared" si="781"/>
        <v>NO</v>
      </c>
      <c r="W1174" s="211" t="str">
        <f t="shared" si="782"/>
        <v>NO</v>
      </c>
      <c r="X1174" s="211">
        <v>0</v>
      </c>
      <c r="Y1174" s="211" t="s">
        <v>3277</v>
      </c>
      <c r="Z1174" s="211" t="s">
        <v>3275</v>
      </c>
      <c r="AA1174" s="211" t="s">
        <v>3319</v>
      </c>
      <c r="AB1174" s="211" t="s">
        <v>3286</v>
      </c>
      <c r="AC1174" s="211" t="s">
        <v>3286</v>
      </c>
      <c r="AD1174" s="211" t="s">
        <v>3320</v>
      </c>
      <c r="AE1174" s="211" t="str">
        <f t="shared" si="783"/>
        <v>SERVICE</v>
      </c>
      <c r="AF1174" s="211" t="str">
        <f t="shared" si="784"/>
        <v>SERVICE</v>
      </c>
      <c r="AG1174" s="211" t="str">
        <f t="shared" si="785"/>
        <v/>
      </c>
      <c r="AH1174" s="211" t="str">
        <f t="shared" si="804"/>
        <v/>
      </c>
      <c r="AI1174" s="211" t="str">
        <f t="shared" si="787"/>
        <v/>
      </c>
      <c r="AJ1174" s="211" t="str">
        <f t="shared" si="788"/>
        <v/>
      </c>
      <c r="AK1174" s="211" t="str">
        <f t="shared" si="789"/>
        <v/>
      </c>
      <c r="AL1174" s="211" t="str">
        <f t="shared" si="790"/>
        <v/>
      </c>
      <c r="AM1174" s="211">
        <f t="shared" si="791"/>
        <v>0</v>
      </c>
      <c r="AN1174" s="211" t="str">
        <f t="shared" si="792"/>
        <v>No</v>
      </c>
      <c r="AO1174" s="211" t="str">
        <f t="shared" si="793"/>
        <v>No</v>
      </c>
      <c r="AP1174" s="211" t="str">
        <f t="shared" si="794"/>
        <v>No</v>
      </c>
      <c r="AQ1174" s="211" t="str">
        <f t="shared" si="795"/>
        <v/>
      </c>
      <c r="AR1174" s="211" t="str">
        <f t="shared" si="796"/>
        <v>SMBQBT2</v>
      </c>
      <c r="AS1174" s="211" t="str">
        <f t="shared" si="797"/>
        <v/>
      </c>
      <c r="AT1174" s="211" t="str">
        <f t="shared" si="798"/>
        <v/>
      </c>
      <c r="AU1174" s="211" t="str">
        <f t="shared" si="799"/>
        <v/>
      </c>
      <c r="AV1174" s="211" t="str">
        <f t="shared" si="800"/>
        <v>ADC</v>
      </c>
      <c r="AW1174" s="211" t="str">
        <f t="shared" si="801"/>
        <v>Wireless</v>
      </c>
      <c r="AX1174" s="211" t="str">
        <f t="shared" si="802"/>
        <v>NO</v>
      </c>
      <c r="AY1174" s="125">
        <f t="shared" si="803"/>
        <v>6</v>
      </c>
    </row>
    <row r="1175" spans="1:51" x14ac:dyDescent="0.25">
      <c r="A1175" s="15" t="s">
        <v>5506</v>
      </c>
      <c r="C1175" s="211" t="str">
        <f t="shared" si="764"/>
        <v>SMB Qolsys Best Package - Wired Takeover</v>
      </c>
      <c r="D1175" s="211" t="str">
        <f t="shared" si="765"/>
        <v>Module de prise en charge câblé - PME Meilleur (Qolsys)</v>
      </c>
      <c r="E1175" s="211" t="str">
        <f t="shared" si="766"/>
        <v/>
      </c>
      <c r="F1175" s="211" t="str">
        <f t="shared" si="767"/>
        <v>SMB Best</v>
      </c>
      <c r="G1175" s="211" t="str">
        <f t="shared" si="768"/>
        <v>PME Meilleur</v>
      </c>
      <c r="H1175" s="211" t="str">
        <f t="shared" si="769"/>
        <v>SMB Qolsys Best Package - Wired Takeover</v>
      </c>
      <c r="I1175" s="211" t="str">
        <f t="shared" si="805"/>
        <v>Module de prise en charge câblé - PME Meilleur (Qolsys)</v>
      </c>
      <c r="J1175" s="211" t="str">
        <f t="shared" si="771"/>
        <v>QOLSYS_IQ2</v>
      </c>
      <c r="K1175" s="211" t="str">
        <f t="shared" si="772"/>
        <v>SMBHWBT2</v>
      </c>
      <c r="L1175" s="211" t="str">
        <f t="shared" si="773"/>
        <v>Non-Inventory</v>
      </c>
      <c r="M1175" s="211" t="str">
        <f t="shared" si="774"/>
        <v>NO</v>
      </c>
      <c r="N1175" s="211" t="str">
        <f t="shared" si="775"/>
        <v>Product</v>
      </c>
      <c r="O1175" s="211" t="str">
        <f t="shared" si="776"/>
        <v>Misc</v>
      </c>
      <c r="P1175" s="211" t="str">
        <f t="shared" si="777"/>
        <v>RMR</v>
      </c>
      <c r="Q1175" s="349">
        <v>43930</v>
      </c>
      <c r="R1175" s="349"/>
      <c r="S1175" s="211" t="str">
        <f t="shared" si="778"/>
        <v>YES</v>
      </c>
      <c r="T1175" s="211" t="str">
        <f t="shared" si="779"/>
        <v>No</v>
      </c>
      <c r="U1175" s="211" t="str">
        <f t="shared" si="780"/>
        <v>No</v>
      </c>
      <c r="V1175" s="211" t="str">
        <f t="shared" si="781"/>
        <v>NO</v>
      </c>
      <c r="W1175" s="211" t="str">
        <f t="shared" si="782"/>
        <v>NO</v>
      </c>
      <c r="X1175" s="211">
        <v>0</v>
      </c>
      <c r="Y1175" s="211" t="s">
        <v>3277</v>
      </c>
      <c r="Z1175" s="211" t="s">
        <v>3275</v>
      </c>
      <c r="AA1175" s="211" t="s">
        <v>3319</v>
      </c>
      <c r="AB1175" s="211" t="s">
        <v>3286</v>
      </c>
      <c r="AC1175" s="211" t="s">
        <v>3286</v>
      </c>
      <c r="AD1175" s="211" t="s">
        <v>3320</v>
      </c>
      <c r="AE1175" s="211" t="str">
        <f t="shared" si="783"/>
        <v>SERVICE</v>
      </c>
      <c r="AF1175" s="211" t="str">
        <f t="shared" si="784"/>
        <v>SERVICE</v>
      </c>
      <c r="AG1175" s="211" t="str">
        <f t="shared" si="785"/>
        <v/>
      </c>
      <c r="AH1175" s="211" t="str">
        <f t="shared" si="804"/>
        <v/>
      </c>
      <c r="AI1175" s="211" t="str">
        <f t="shared" si="787"/>
        <v/>
      </c>
      <c r="AJ1175" s="211" t="str">
        <f t="shared" si="788"/>
        <v/>
      </c>
      <c r="AK1175" s="211" t="str">
        <f t="shared" si="789"/>
        <v/>
      </c>
      <c r="AL1175" s="211" t="str">
        <f t="shared" si="790"/>
        <v/>
      </c>
      <c r="AM1175" s="211">
        <f t="shared" si="791"/>
        <v>0</v>
      </c>
      <c r="AN1175" s="211" t="str">
        <f t="shared" si="792"/>
        <v>No</v>
      </c>
      <c r="AO1175" s="211" t="str">
        <f t="shared" si="793"/>
        <v>No</v>
      </c>
      <c r="AP1175" s="211" t="str">
        <f t="shared" si="794"/>
        <v>No</v>
      </c>
      <c r="AQ1175" s="211" t="str">
        <f t="shared" si="795"/>
        <v/>
      </c>
      <c r="AR1175" s="211" t="str">
        <f t="shared" si="796"/>
        <v>SMBHWBT2</v>
      </c>
      <c r="AS1175" s="211" t="str">
        <f t="shared" si="797"/>
        <v/>
      </c>
      <c r="AT1175" s="211" t="str">
        <f t="shared" si="798"/>
        <v/>
      </c>
      <c r="AU1175" s="211" t="str">
        <f t="shared" si="799"/>
        <v/>
      </c>
      <c r="AV1175" s="211" t="str">
        <f t="shared" si="800"/>
        <v>ADC</v>
      </c>
      <c r="AW1175" s="211" t="str">
        <f t="shared" si="801"/>
        <v>Wireless</v>
      </c>
      <c r="AX1175" s="211" t="str">
        <f t="shared" si="802"/>
        <v>NO</v>
      </c>
      <c r="AY1175" s="125" t="str">
        <f t="shared" si="803"/>
        <v>6</v>
      </c>
    </row>
    <row r="1176" spans="1:51" x14ac:dyDescent="0.25">
      <c r="A1176" s="15" t="s">
        <v>5507</v>
      </c>
      <c r="C1176" s="211" t="str">
        <f t="shared" ref="C1176:C1239" si="806">VLOOKUP($A1176,masterdata,3,0)</f>
        <v>SMB Qolsys Best Package - Wireless Takeover</v>
      </c>
      <c r="D1176" s="211" t="str">
        <f t="shared" ref="D1176:D1239" si="807">VLOOKUP($A1176,masterdata,4,0)</f>
        <v>Module de prise en charge sans fil - PME Meilleur (Qolsys)</v>
      </c>
      <c r="E1176" s="211" t="str">
        <f t="shared" ref="E1176:E1239" si="808">IF(VLOOKUP($A1176,masterdata,27,0)=0,"",VLOOKUP($A1176,masterdata,27,0))</f>
        <v/>
      </c>
      <c r="F1176" s="211" t="str">
        <f t="shared" ref="F1176:F1239" si="809">VLOOKUP($A1176,masterdata,12,0)</f>
        <v>SMB Best</v>
      </c>
      <c r="G1176" s="211" t="str">
        <f t="shared" ref="G1176:G1239" si="810">VLOOKUP($A1176,masterdata,13,0)</f>
        <v>PME Meilleur</v>
      </c>
      <c r="H1176" s="211" t="str">
        <f t="shared" ref="H1176:H1239" si="811">VLOOKUP($A1176,masterdata,3,0)</f>
        <v>SMB Qolsys Best Package - Wireless Takeover</v>
      </c>
      <c r="I1176" s="211" t="str">
        <f t="shared" si="805"/>
        <v>Module de prise en charge sans fil - PME Meilleur (Qolsys)</v>
      </c>
      <c r="J1176" s="211" t="str">
        <f t="shared" ref="J1176:J1239" si="812">IF(VLOOKUP($A1176,masterdata,28,0)=0,"",VLOOKUP($A1176,masterdata,28,0))</f>
        <v>QOLSYS_IQ2</v>
      </c>
      <c r="K1176" s="211" t="str">
        <f t="shared" ref="K1176:K1239" si="813">IF(VLOOKUP($A1176,masterdata,26,0)="","",VLOOKUP($A1176,masterdata,26,0))</f>
        <v>SMBWLBT2</v>
      </c>
      <c r="L1176" s="211" t="str">
        <f t="shared" ref="L1176:L1239" si="814">VLOOKUP($A1176,masterdata,29,0)</f>
        <v>Non-Inventory</v>
      </c>
      <c r="M1176" s="211" t="str">
        <f t="shared" ref="M1176:M1239" si="815">VLOOKUP($A1176,masterdata,54,0)</f>
        <v>NO</v>
      </c>
      <c r="N1176" s="211" t="str">
        <f t="shared" ref="N1176:N1239" si="816">VLOOKUP($A1176,masterdata,30,0)</f>
        <v>Product</v>
      </c>
      <c r="O1176" s="211" t="str">
        <f t="shared" ref="O1176:O1239" si="817">VLOOKUP($A1176,masterdata,31,0)</f>
        <v>Misc</v>
      </c>
      <c r="P1176" s="211" t="str">
        <f t="shared" ref="P1176:P1239" si="818">VLOOKUP($A1176,masterdata,16,0)</f>
        <v>RMR</v>
      </c>
      <c r="Q1176" s="349">
        <v>43930</v>
      </c>
      <c r="R1176" s="349"/>
      <c r="S1176" s="211" t="str">
        <f t="shared" ref="S1176:S1239" si="819">VLOOKUP($A1176,masterdata,21,0)</f>
        <v>YES</v>
      </c>
      <c r="T1176" s="211" t="str">
        <f t="shared" ref="T1176:T1239" si="820">VLOOKUP($A1176,masterdata,32,0)</f>
        <v>No</v>
      </c>
      <c r="U1176" s="211" t="str">
        <f t="shared" ref="U1176:U1239" si="821">VLOOKUP($A1176,masterdata,33,0)</f>
        <v>No</v>
      </c>
      <c r="V1176" s="211" t="str">
        <f t="shared" ref="V1176:V1239" si="822">VLOOKUP($A1176,masterdata,25,0)</f>
        <v>NO</v>
      </c>
      <c r="W1176" s="211" t="str">
        <f t="shared" ref="W1176:W1239" si="823">VLOOKUP($A1176,masterdata,20,0)</f>
        <v>NO</v>
      </c>
      <c r="X1176" s="211">
        <v>0</v>
      </c>
      <c r="Y1176" s="211" t="s">
        <v>3277</v>
      </c>
      <c r="Z1176" s="211" t="s">
        <v>3275</v>
      </c>
      <c r="AA1176" s="211" t="s">
        <v>3319</v>
      </c>
      <c r="AB1176" s="211" t="s">
        <v>3286</v>
      </c>
      <c r="AC1176" s="211" t="s">
        <v>3286</v>
      </c>
      <c r="AD1176" s="211" t="s">
        <v>3320</v>
      </c>
      <c r="AE1176" s="211" t="str">
        <f t="shared" ref="AE1176:AE1239" si="824">IF(VLOOKUP($A1176,masterdata,18,0)="","",VLOOKUP($A1176,masterdata,18,0))</f>
        <v>SERVICE</v>
      </c>
      <c r="AF1176" s="211" t="str">
        <f t="shared" ref="AF1176:AF1239" si="825">IF(VLOOKUP($A1176,masterdata,19,0)="","",VLOOKUP($A1176,masterdata,19,0))</f>
        <v>SERVICE</v>
      </c>
      <c r="AG1176" s="211" t="str">
        <f t="shared" ref="AG1176:AG1239" si="826">IF(VLOOKUP($A1176,masterdata,36,0)="","",VLOOKUP($A1176,masterdata,36,0))</f>
        <v/>
      </c>
      <c r="AH1176" s="211" t="str">
        <f t="shared" si="804"/>
        <v/>
      </c>
      <c r="AI1176" s="211" t="str">
        <f t="shared" ref="AI1176:AI1239" si="827">IF(VLOOKUP($A1176,masterdata,38,0)="","",VLOOKUP($A1176,masterdata,38,0))</f>
        <v/>
      </c>
      <c r="AJ1176" s="211" t="str">
        <f t="shared" ref="AJ1176:AJ1239" si="828">IF(VLOOKUP($A1176,masterdata,39,0)="","",VLOOKUP($A1176,masterdata,39,0))</f>
        <v/>
      </c>
      <c r="AK1176" s="211" t="str">
        <f t="shared" ref="AK1176:AK1239" si="829">IF(VLOOKUP($A1176,masterdata,40,0)="","",VLOOKUP($A1176,masterdata,40,0))</f>
        <v/>
      </c>
      <c r="AL1176" s="211" t="str">
        <f t="shared" ref="AL1176:AL1239" si="830">IF(VLOOKUP($A1176,masterdata,41,0)="","",VLOOKUP($A1176,masterdata,41,0))</f>
        <v/>
      </c>
      <c r="AM1176" s="211">
        <f t="shared" ref="AM1176:AM1239" si="831">IF(VLOOKUP($A1176,masterdata,43,0)="","",VLOOKUP($A1176,masterdata,43,0))</f>
        <v>0</v>
      </c>
      <c r="AN1176" s="211" t="str">
        <f t="shared" ref="AN1176:AN1239" si="832">VLOOKUP($A1176,masterdata,44,0)</f>
        <v>No</v>
      </c>
      <c r="AO1176" s="211" t="str">
        <f t="shared" ref="AO1176:AO1239" si="833">VLOOKUP($A1176,masterdata,45,0)</f>
        <v>No</v>
      </c>
      <c r="AP1176" s="211" t="str">
        <f t="shared" ref="AP1176:AP1239" si="834">VLOOKUP($A1176,masterdata,46,0)</f>
        <v>No</v>
      </c>
      <c r="AQ1176" s="211" t="str">
        <f t="shared" ref="AQ1176:AQ1239" si="835">IF(VLOOKUP($A1176,masterdata,47,0)="","",VLOOKUP($A1176,masterdata,47,0))</f>
        <v/>
      </c>
      <c r="AR1176" s="211" t="str">
        <f t="shared" ref="AR1176:AR1239" si="836">IF(VLOOKUP($A1176,masterdata,48,0)="","",VLOOKUP($A1176,masterdata,48,0))</f>
        <v>SMBWLBT2</v>
      </c>
      <c r="AS1176" s="211" t="str">
        <f t="shared" ref="AS1176:AS1239" si="837">IF(VLOOKUP($A1176,masterdata,49,0)="","",VLOOKUP($A1176,masterdata,49,0))</f>
        <v/>
      </c>
      <c r="AT1176" s="211" t="str">
        <f t="shared" ref="AT1176:AT1239" si="838">IF(VLOOKUP($A1176,masterdata,50,0)="","",VLOOKUP($A1176,masterdata,50,0))</f>
        <v/>
      </c>
      <c r="AU1176" s="211" t="str">
        <f t="shared" ref="AU1176:AU1239" si="839">IF(VLOOKUP($A1176,masterdata,51,0)="","",VLOOKUP($A1176,masterdata,51,0))</f>
        <v/>
      </c>
      <c r="AV1176" s="211" t="str">
        <f t="shared" ref="AV1176:AV1239" si="840">IF(VLOOKUP($A1176,masterdata,52,0)="","",VLOOKUP($A1176,masterdata,52,0))</f>
        <v>ADC</v>
      </c>
      <c r="AW1176" s="211" t="str">
        <f t="shared" ref="AW1176:AW1239" si="841">IF(VLOOKUP($A1176,masterdata,53,0)="","",VLOOKUP($A1176,masterdata,53,0))</f>
        <v>Wireless</v>
      </c>
      <c r="AX1176" s="211" t="str">
        <f t="shared" si="802"/>
        <v>NO</v>
      </c>
      <c r="AY1176" s="125" t="str">
        <f t="shared" si="803"/>
        <v>6</v>
      </c>
    </row>
    <row r="1177" spans="1:51" x14ac:dyDescent="0.25">
      <c r="A1177" s="15" t="s">
        <v>5508</v>
      </c>
      <c r="C1177" s="211" t="str">
        <f t="shared" si="806"/>
        <v>SMB Qolsys Better Package with Automation</v>
      </c>
      <c r="D1177" s="211" t="str">
        <f t="shared" si="807"/>
        <v>Forfait de base - PME Mieux avec domotique (Qolsys)</v>
      </c>
      <c r="E1177" s="211" t="str">
        <f t="shared" si="808"/>
        <v/>
      </c>
      <c r="F1177" s="211" t="str">
        <f t="shared" si="809"/>
        <v>SMB Better</v>
      </c>
      <c r="G1177" s="211" t="str">
        <f t="shared" si="810"/>
        <v>PME Mieux</v>
      </c>
      <c r="H1177" s="211" t="str">
        <f t="shared" si="811"/>
        <v>SMB Qolsys Better Package with Automation</v>
      </c>
      <c r="I1177" s="211" t="str">
        <f t="shared" si="805"/>
        <v>Forfait de base - PME Mieux avec domotique (Qolsys)</v>
      </c>
      <c r="J1177" s="211" t="str">
        <f t="shared" si="812"/>
        <v>QOLSYS_IQ2</v>
      </c>
      <c r="K1177" s="211" t="str">
        <f t="shared" si="813"/>
        <v>SMBBRAU</v>
      </c>
      <c r="L1177" s="211" t="str">
        <f t="shared" si="814"/>
        <v>Non-Inventory</v>
      </c>
      <c r="M1177" s="211" t="str">
        <f t="shared" si="815"/>
        <v>NO</v>
      </c>
      <c r="N1177" s="211" t="str">
        <f t="shared" si="816"/>
        <v>Product</v>
      </c>
      <c r="O1177" s="211" t="str">
        <f t="shared" si="817"/>
        <v>Misc</v>
      </c>
      <c r="P1177" s="211" t="str">
        <f t="shared" si="818"/>
        <v>RMR</v>
      </c>
      <c r="Q1177" s="349">
        <v>43930</v>
      </c>
      <c r="R1177" s="349"/>
      <c r="S1177" s="211" t="str">
        <f t="shared" si="819"/>
        <v>YES</v>
      </c>
      <c r="T1177" s="211" t="str">
        <f t="shared" si="820"/>
        <v>No</v>
      </c>
      <c r="U1177" s="211" t="str">
        <f t="shared" si="821"/>
        <v>No</v>
      </c>
      <c r="V1177" s="211" t="str">
        <f t="shared" si="822"/>
        <v>NO</v>
      </c>
      <c r="W1177" s="211" t="str">
        <f t="shared" si="823"/>
        <v>NO</v>
      </c>
      <c r="X1177" s="211">
        <v>0</v>
      </c>
      <c r="Y1177" s="211" t="s">
        <v>3277</v>
      </c>
      <c r="Z1177" s="211" t="s">
        <v>3275</v>
      </c>
      <c r="AA1177" s="211" t="s">
        <v>3319</v>
      </c>
      <c r="AB1177" s="211" t="s">
        <v>3286</v>
      </c>
      <c r="AC1177" s="211" t="s">
        <v>3286</v>
      </c>
      <c r="AD1177" s="211" t="s">
        <v>3320</v>
      </c>
      <c r="AE1177" s="211" t="str">
        <f t="shared" si="824"/>
        <v>SERVICE</v>
      </c>
      <c r="AF1177" s="211" t="str">
        <f t="shared" si="825"/>
        <v>SERVICE</v>
      </c>
      <c r="AG1177" s="211" t="str">
        <f t="shared" si="826"/>
        <v/>
      </c>
      <c r="AH1177" s="211" t="str">
        <f t="shared" si="804"/>
        <v/>
      </c>
      <c r="AI1177" s="211" t="str">
        <f t="shared" si="827"/>
        <v/>
      </c>
      <c r="AJ1177" s="211" t="str">
        <f t="shared" si="828"/>
        <v/>
      </c>
      <c r="AK1177" s="211" t="str">
        <f t="shared" si="829"/>
        <v/>
      </c>
      <c r="AL1177" s="211" t="str">
        <f t="shared" si="830"/>
        <v/>
      </c>
      <c r="AM1177" s="211">
        <f t="shared" si="831"/>
        <v>0</v>
      </c>
      <c r="AN1177" s="211" t="str">
        <f t="shared" si="832"/>
        <v>No</v>
      </c>
      <c r="AO1177" s="211" t="str">
        <f t="shared" si="833"/>
        <v>No</v>
      </c>
      <c r="AP1177" s="211" t="str">
        <f t="shared" si="834"/>
        <v>No</v>
      </c>
      <c r="AQ1177" s="211" t="str">
        <f t="shared" si="835"/>
        <v/>
      </c>
      <c r="AR1177" s="211" t="str">
        <f t="shared" si="836"/>
        <v>SMBBRAU</v>
      </c>
      <c r="AS1177" s="211" t="str">
        <f t="shared" si="837"/>
        <v/>
      </c>
      <c r="AT1177" s="211" t="str">
        <f t="shared" si="838"/>
        <v/>
      </c>
      <c r="AU1177" s="211" t="str">
        <f t="shared" si="839"/>
        <v/>
      </c>
      <c r="AV1177" s="211" t="str">
        <f t="shared" si="840"/>
        <v>ADC</v>
      </c>
      <c r="AW1177" s="211" t="str">
        <f t="shared" si="841"/>
        <v>Wireless</v>
      </c>
      <c r="AX1177" s="211" t="str">
        <f t="shared" ref="AX1177:AX1240" si="842">IF(VLOOKUP($A1177,masterdata,24,0)="","",VLOOKUP($A1177,masterdata,24,0))</f>
        <v>NO</v>
      </c>
      <c r="AY1177" s="125" t="str">
        <f t="shared" ref="AY1177:AY1240" si="843">IF(VLOOKUP($A1177,masterdata,42,0)="","",VLOOKUP($A1177,masterdata,42,0))</f>
        <v>5</v>
      </c>
    </row>
    <row r="1178" spans="1:51" x14ac:dyDescent="0.25">
      <c r="A1178" s="15" t="s">
        <v>5509</v>
      </c>
      <c r="C1178" s="211" t="str">
        <f t="shared" si="806"/>
        <v>SMB Qolsys Better Package with Automation - Wired Takeover</v>
      </c>
      <c r="D1178" s="211" t="str">
        <f t="shared" si="807"/>
        <v>Module de prise en charge câblé - PME Mieux avec domotique (Qolsys)</v>
      </c>
      <c r="E1178" s="211" t="str">
        <f t="shared" si="808"/>
        <v/>
      </c>
      <c r="F1178" s="211" t="str">
        <f t="shared" si="809"/>
        <v>SMB Better</v>
      </c>
      <c r="G1178" s="211" t="str">
        <f t="shared" si="810"/>
        <v>PME Mieux</v>
      </c>
      <c r="H1178" s="211" t="str">
        <f t="shared" si="811"/>
        <v>SMB Qolsys Better Package with Automation - Wired Takeover</v>
      </c>
      <c r="I1178" s="211" t="str">
        <f t="shared" si="805"/>
        <v>Module de prise en charge câblé - PME Mieux avec domotique (Qolsys)</v>
      </c>
      <c r="J1178" s="211" t="str">
        <f t="shared" si="812"/>
        <v>QOLSYS_IQ2</v>
      </c>
      <c r="K1178" s="211" t="str">
        <f t="shared" si="813"/>
        <v>SMBHBRAU</v>
      </c>
      <c r="L1178" s="211" t="str">
        <f t="shared" si="814"/>
        <v>Non-Inventory</v>
      </c>
      <c r="M1178" s="211" t="str">
        <f t="shared" si="815"/>
        <v>NO</v>
      </c>
      <c r="N1178" s="211" t="str">
        <f t="shared" si="816"/>
        <v>Product</v>
      </c>
      <c r="O1178" s="211" t="str">
        <f t="shared" si="817"/>
        <v>Misc</v>
      </c>
      <c r="P1178" s="211" t="str">
        <f t="shared" si="818"/>
        <v>RMR</v>
      </c>
      <c r="Q1178" s="349">
        <v>43930</v>
      </c>
      <c r="R1178" s="349"/>
      <c r="S1178" s="211" t="str">
        <f t="shared" si="819"/>
        <v>YES</v>
      </c>
      <c r="T1178" s="211" t="str">
        <f t="shared" si="820"/>
        <v>No</v>
      </c>
      <c r="U1178" s="211" t="str">
        <f t="shared" si="821"/>
        <v>No</v>
      </c>
      <c r="V1178" s="211" t="str">
        <f t="shared" si="822"/>
        <v>NO</v>
      </c>
      <c r="W1178" s="211" t="str">
        <f t="shared" si="823"/>
        <v>NO</v>
      </c>
      <c r="X1178" s="211">
        <v>0</v>
      </c>
      <c r="Y1178" s="211" t="s">
        <v>3277</v>
      </c>
      <c r="Z1178" s="211" t="s">
        <v>3275</v>
      </c>
      <c r="AA1178" s="211" t="s">
        <v>3319</v>
      </c>
      <c r="AB1178" s="211" t="s">
        <v>3286</v>
      </c>
      <c r="AC1178" s="211" t="s">
        <v>3286</v>
      </c>
      <c r="AD1178" s="211" t="s">
        <v>3320</v>
      </c>
      <c r="AE1178" s="211" t="str">
        <f t="shared" si="824"/>
        <v>SERVICE</v>
      </c>
      <c r="AF1178" s="211" t="str">
        <f t="shared" si="825"/>
        <v>SERVICE</v>
      </c>
      <c r="AG1178" s="211" t="str">
        <f t="shared" si="826"/>
        <v/>
      </c>
      <c r="AH1178" s="211" t="str">
        <f t="shared" si="804"/>
        <v/>
      </c>
      <c r="AI1178" s="211" t="str">
        <f t="shared" si="827"/>
        <v/>
      </c>
      <c r="AJ1178" s="211" t="str">
        <f t="shared" si="828"/>
        <v/>
      </c>
      <c r="AK1178" s="211" t="str">
        <f t="shared" si="829"/>
        <v/>
      </c>
      <c r="AL1178" s="211" t="str">
        <f t="shared" si="830"/>
        <v/>
      </c>
      <c r="AM1178" s="211">
        <f t="shared" si="831"/>
        <v>0</v>
      </c>
      <c r="AN1178" s="211" t="str">
        <f t="shared" si="832"/>
        <v>No</v>
      </c>
      <c r="AO1178" s="211" t="str">
        <f t="shared" si="833"/>
        <v>No</v>
      </c>
      <c r="AP1178" s="211" t="str">
        <f t="shared" si="834"/>
        <v>No</v>
      </c>
      <c r="AQ1178" s="211" t="str">
        <f t="shared" si="835"/>
        <v/>
      </c>
      <c r="AR1178" s="211" t="str">
        <f t="shared" si="836"/>
        <v>SMBHBRAU</v>
      </c>
      <c r="AS1178" s="211" t="str">
        <f t="shared" si="837"/>
        <v/>
      </c>
      <c r="AT1178" s="211" t="str">
        <f t="shared" si="838"/>
        <v/>
      </c>
      <c r="AU1178" s="211" t="str">
        <f t="shared" si="839"/>
        <v/>
      </c>
      <c r="AV1178" s="211" t="str">
        <f t="shared" si="840"/>
        <v>ADC</v>
      </c>
      <c r="AW1178" s="211" t="str">
        <f t="shared" si="841"/>
        <v>Wired</v>
      </c>
      <c r="AX1178" s="211" t="str">
        <f t="shared" si="842"/>
        <v>NO</v>
      </c>
      <c r="AY1178" s="125" t="str">
        <f t="shared" si="843"/>
        <v>5</v>
      </c>
    </row>
    <row r="1179" spans="1:51" x14ac:dyDescent="0.25">
      <c r="A1179" s="15" t="s">
        <v>5510</v>
      </c>
      <c r="C1179" s="211" t="str">
        <f t="shared" si="806"/>
        <v>SMB Qolsys Better Package with Automation - Wireless Takeover</v>
      </c>
      <c r="D1179" s="211" t="str">
        <f t="shared" si="807"/>
        <v>Module de prise en charge sans fil - PME Mieux avec domotique (Qolsys)</v>
      </c>
      <c r="E1179" s="211" t="str">
        <f t="shared" si="808"/>
        <v/>
      </c>
      <c r="F1179" s="211" t="str">
        <f t="shared" si="809"/>
        <v>SMB Better</v>
      </c>
      <c r="G1179" s="211" t="str">
        <f t="shared" si="810"/>
        <v>PME Mieux</v>
      </c>
      <c r="H1179" s="211" t="str">
        <f t="shared" si="811"/>
        <v>SMB Qolsys Better Package with Automation - Wireless Takeover</v>
      </c>
      <c r="I1179" s="211" t="str">
        <f t="shared" si="805"/>
        <v>Module de prise en charge sans fil - PME Mieux avec domotique (Qolsys)</v>
      </c>
      <c r="J1179" s="211" t="str">
        <f t="shared" si="812"/>
        <v>QOLSYS_IQ2</v>
      </c>
      <c r="K1179" s="211" t="str">
        <f t="shared" si="813"/>
        <v>SMBWBRAU</v>
      </c>
      <c r="L1179" s="211" t="str">
        <f t="shared" si="814"/>
        <v>Non-Inventory</v>
      </c>
      <c r="M1179" s="211" t="str">
        <f t="shared" si="815"/>
        <v>NO</v>
      </c>
      <c r="N1179" s="211" t="str">
        <f t="shared" si="816"/>
        <v>Product</v>
      </c>
      <c r="O1179" s="211" t="str">
        <f t="shared" si="817"/>
        <v>Misc</v>
      </c>
      <c r="P1179" s="211" t="str">
        <f t="shared" si="818"/>
        <v>RMR</v>
      </c>
      <c r="Q1179" s="349">
        <v>43930</v>
      </c>
      <c r="R1179" s="349"/>
      <c r="S1179" s="211" t="str">
        <f t="shared" si="819"/>
        <v>YES</v>
      </c>
      <c r="T1179" s="211" t="str">
        <f t="shared" si="820"/>
        <v>No</v>
      </c>
      <c r="U1179" s="211" t="str">
        <f t="shared" si="821"/>
        <v>No</v>
      </c>
      <c r="V1179" s="211" t="str">
        <f t="shared" si="822"/>
        <v>NO</v>
      </c>
      <c r="W1179" s="211" t="str">
        <f t="shared" si="823"/>
        <v>NO</v>
      </c>
      <c r="X1179" s="211">
        <v>0</v>
      </c>
      <c r="Y1179" s="211" t="s">
        <v>3277</v>
      </c>
      <c r="Z1179" s="211" t="s">
        <v>3275</v>
      </c>
      <c r="AA1179" s="211" t="s">
        <v>3319</v>
      </c>
      <c r="AB1179" s="211" t="s">
        <v>3286</v>
      </c>
      <c r="AC1179" s="211" t="s">
        <v>3286</v>
      </c>
      <c r="AD1179" s="211" t="s">
        <v>3320</v>
      </c>
      <c r="AE1179" s="211" t="str">
        <f t="shared" si="824"/>
        <v>SERVICE</v>
      </c>
      <c r="AF1179" s="211" t="str">
        <f t="shared" si="825"/>
        <v>SERVICE</v>
      </c>
      <c r="AG1179" s="211" t="str">
        <f t="shared" si="826"/>
        <v/>
      </c>
      <c r="AH1179" s="211" t="str">
        <f t="shared" si="804"/>
        <v/>
      </c>
      <c r="AI1179" s="211" t="str">
        <f t="shared" si="827"/>
        <v/>
      </c>
      <c r="AJ1179" s="211" t="str">
        <f t="shared" si="828"/>
        <v/>
      </c>
      <c r="AK1179" s="211" t="str">
        <f t="shared" si="829"/>
        <v/>
      </c>
      <c r="AL1179" s="211" t="str">
        <f t="shared" si="830"/>
        <v/>
      </c>
      <c r="AM1179" s="211">
        <f t="shared" si="831"/>
        <v>0</v>
      </c>
      <c r="AN1179" s="211" t="str">
        <f t="shared" si="832"/>
        <v>No</v>
      </c>
      <c r="AO1179" s="211" t="str">
        <f t="shared" si="833"/>
        <v>No</v>
      </c>
      <c r="AP1179" s="211" t="str">
        <f t="shared" si="834"/>
        <v>No</v>
      </c>
      <c r="AQ1179" s="211" t="str">
        <f t="shared" si="835"/>
        <v/>
      </c>
      <c r="AR1179" s="211" t="str">
        <f t="shared" si="836"/>
        <v>SMBWBRAU</v>
      </c>
      <c r="AS1179" s="211" t="str">
        <f t="shared" si="837"/>
        <v/>
      </c>
      <c r="AT1179" s="211" t="str">
        <f t="shared" si="838"/>
        <v/>
      </c>
      <c r="AU1179" s="211" t="str">
        <f t="shared" si="839"/>
        <v/>
      </c>
      <c r="AV1179" s="211" t="str">
        <f t="shared" si="840"/>
        <v>ADC</v>
      </c>
      <c r="AW1179" s="211" t="str">
        <f t="shared" si="841"/>
        <v>Wireless</v>
      </c>
      <c r="AX1179" s="211" t="str">
        <f t="shared" si="842"/>
        <v>NO</v>
      </c>
      <c r="AY1179" s="125" t="str">
        <f t="shared" si="843"/>
        <v>5</v>
      </c>
    </row>
    <row r="1180" spans="1:51" x14ac:dyDescent="0.25">
      <c r="A1180" s="15" t="s">
        <v>5511</v>
      </c>
      <c r="C1180" s="211" t="str">
        <f t="shared" si="806"/>
        <v>SMB Qolsys Good Package with Automation</v>
      </c>
      <c r="D1180" s="211" t="str">
        <f t="shared" si="807"/>
        <v>Forfait de base - PME Bon avec domotique (Qolsys)</v>
      </c>
      <c r="E1180" s="211" t="str">
        <f t="shared" si="808"/>
        <v/>
      </c>
      <c r="F1180" s="211" t="str">
        <f t="shared" si="809"/>
        <v>SMB Good</v>
      </c>
      <c r="G1180" s="211" t="str">
        <f t="shared" si="810"/>
        <v>PME Bon</v>
      </c>
      <c r="H1180" s="211" t="str">
        <f t="shared" si="811"/>
        <v>SMB Qolsys Good Package with Automation</v>
      </c>
      <c r="I1180" s="211" t="str">
        <f t="shared" si="805"/>
        <v>Forfait de base - PME Bon avec domotique (Qolsys)</v>
      </c>
      <c r="J1180" s="211" t="str">
        <f t="shared" si="812"/>
        <v>QOLSYS_IQ2</v>
      </c>
      <c r="K1180" s="211" t="str">
        <f t="shared" si="813"/>
        <v>SMBGDAU</v>
      </c>
      <c r="L1180" s="211" t="str">
        <f t="shared" si="814"/>
        <v>Non-Inventory</v>
      </c>
      <c r="M1180" s="211" t="str">
        <f t="shared" si="815"/>
        <v>NO</v>
      </c>
      <c r="N1180" s="211" t="str">
        <f t="shared" si="816"/>
        <v>Product</v>
      </c>
      <c r="O1180" s="211" t="str">
        <f t="shared" si="817"/>
        <v>Misc</v>
      </c>
      <c r="P1180" s="211" t="str">
        <f t="shared" si="818"/>
        <v>RMR</v>
      </c>
      <c r="Q1180" s="349">
        <v>43930</v>
      </c>
      <c r="R1180" s="349"/>
      <c r="S1180" s="211" t="str">
        <f t="shared" si="819"/>
        <v>YES</v>
      </c>
      <c r="T1180" s="211" t="str">
        <f t="shared" si="820"/>
        <v>No</v>
      </c>
      <c r="U1180" s="211" t="str">
        <f t="shared" si="821"/>
        <v>No</v>
      </c>
      <c r="V1180" s="211" t="str">
        <f t="shared" si="822"/>
        <v>NO</v>
      </c>
      <c r="W1180" s="211" t="str">
        <f t="shared" si="823"/>
        <v>NO</v>
      </c>
      <c r="X1180" s="211">
        <v>0</v>
      </c>
      <c r="Y1180" s="211" t="s">
        <v>3277</v>
      </c>
      <c r="Z1180" s="211" t="s">
        <v>3275</v>
      </c>
      <c r="AA1180" s="211" t="s">
        <v>3319</v>
      </c>
      <c r="AB1180" s="211" t="s">
        <v>3286</v>
      </c>
      <c r="AC1180" s="211" t="s">
        <v>3286</v>
      </c>
      <c r="AD1180" s="211" t="s">
        <v>3320</v>
      </c>
      <c r="AE1180" s="211" t="str">
        <f t="shared" si="824"/>
        <v>SERVICE</v>
      </c>
      <c r="AF1180" s="211" t="str">
        <f t="shared" si="825"/>
        <v>SERVICE</v>
      </c>
      <c r="AG1180" s="211" t="str">
        <f t="shared" si="826"/>
        <v/>
      </c>
      <c r="AH1180" s="211" t="str">
        <f t="shared" si="804"/>
        <v/>
      </c>
      <c r="AI1180" s="211" t="str">
        <f t="shared" si="827"/>
        <v/>
      </c>
      <c r="AJ1180" s="211" t="str">
        <f t="shared" si="828"/>
        <v/>
      </c>
      <c r="AK1180" s="211" t="str">
        <f t="shared" si="829"/>
        <v/>
      </c>
      <c r="AL1180" s="211" t="str">
        <f t="shared" si="830"/>
        <v/>
      </c>
      <c r="AM1180" s="211">
        <f t="shared" si="831"/>
        <v>0</v>
      </c>
      <c r="AN1180" s="211" t="str">
        <f t="shared" si="832"/>
        <v>No</v>
      </c>
      <c r="AO1180" s="211" t="str">
        <f t="shared" si="833"/>
        <v>No</v>
      </c>
      <c r="AP1180" s="211" t="str">
        <f t="shared" si="834"/>
        <v>No</v>
      </c>
      <c r="AQ1180" s="211" t="str">
        <f t="shared" si="835"/>
        <v/>
      </c>
      <c r="AR1180" s="211" t="str">
        <f t="shared" si="836"/>
        <v>SMBGDAU</v>
      </c>
      <c r="AS1180" s="211" t="str">
        <f t="shared" si="837"/>
        <v/>
      </c>
      <c r="AT1180" s="211" t="str">
        <f t="shared" si="838"/>
        <v/>
      </c>
      <c r="AU1180" s="211" t="str">
        <f t="shared" si="839"/>
        <v/>
      </c>
      <c r="AV1180" s="211" t="str">
        <f t="shared" si="840"/>
        <v>ADC</v>
      </c>
      <c r="AW1180" s="211" t="str">
        <f t="shared" si="841"/>
        <v>Wireless</v>
      </c>
      <c r="AX1180" s="211" t="str">
        <f t="shared" si="842"/>
        <v>NO</v>
      </c>
      <c r="AY1180" s="125" t="str">
        <f t="shared" si="843"/>
        <v>3</v>
      </c>
    </row>
    <row r="1181" spans="1:51" x14ac:dyDescent="0.25">
      <c r="A1181" s="15" t="s">
        <v>5512</v>
      </c>
      <c r="C1181" s="211" t="str">
        <f t="shared" si="806"/>
        <v>SMB Qolsys Good Package with Automation - Wired Takeover</v>
      </c>
      <c r="D1181" s="211" t="str">
        <f t="shared" si="807"/>
        <v>Module de prise en charge câblé - PME Bon avec domotique (Qolsys)</v>
      </c>
      <c r="E1181" s="211" t="str">
        <f t="shared" si="808"/>
        <v/>
      </c>
      <c r="F1181" s="211" t="str">
        <f t="shared" si="809"/>
        <v>SMB Good</v>
      </c>
      <c r="G1181" s="211" t="str">
        <f t="shared" si="810"/>
        <v>PME Bon</v>
      </c>
      <c r="H1181" s="211" t="str">
        <f t="shared" si="811"/>
        <v>SMB Qolsys Good Package with Automation - Wired Takeover</v>
      </c>
      <c r="I1181" s="211" t="str">
        <f t="shared" si="805"/>
        <v>Module de prise en charge câblé - PME Bon avec domotique (Qolsys)</v>
      </c>
      <c r="J1181" s="211" t="str">
        <f t="shared" si="812"/>
        <v>QOLSYS_IQ2</v>
      </c>
      <c r="K1181" s="211" t="str">
        <f t="shared" si="813"/>
        <v>SMBHGDAU</v>
      </c>
      <c r="L1181" s="211" t="str">
        <f t="shared" si="814"/>
        <v>Non-Inventory</v>
      </c>
      <c r="M1181" s="211" t="str">
        <f t="shared" si="815"/>
        <v>NO</v>
      </c>
      <c r="N1181" s="211" t="str">
        <f t="shared" si="816"/>
        <v>Product</v>
      </c>
      <c r="O1181" s="211" t="str">
        <f t="shared" si="817"/>
        <v>Misc</v>
      </c>
      <c r="P1181" s="211" t="str">
        <f t="shared" si="818"/>
        <v>RMR</v>
      </c>
      <c r="Q1181" s="349">
        <v>43930</v>
      </c>
      <c r="R1181" s="349"/>
      <c r="S1181" s="211" t="str">
        <f t="shared" si="819"/>
        <v>YES</v>
      </c>
      <c r="T1181" s="211" t="str">
        <f t="shared" si="820"/>
        <v>No</v>
      </c>
      <c r="U1181" s="211" t="str">
        <f t="shared" si="821"/>
        <v>No</v>
      </c>
      <c r="V1181" s="211" t="str">
        <f t="shared" si="822"/>
        <v>NO</v>
      </c>
      <c r="W1181" s="211" t="str">
        <f t="shared" si="823"/>
        <v>NO</v>
      </c>
      <c r="X1181" s="211">
        <v>0</v>
      </c>
      <c r="Y1181" s="211" t="s">
        <v>3277</v>
      </c>
      <c r="Z1181" s="211" t="s">
        <v>3275</v>
      </c>
      <c r="AA1181" s="211" t="s">
        <v>3319</v>
      </c>
      <c r="AB1181" s="211" t="s">
        <v>3286</v>
      </c>
      <c r="AC1181" s="211" t="s">
        <v>3286</v>
      </c>
      <c r="AD1181" s="211" t="s">
        <v>3320</v>
      </c>
      <c r="AE1181" s="211" t="str">
        <f t="shared" si="824"/>
        <v>SERVICE</v>
      </c>
      <c r="AF1181" s="211" t="str">
        <f t="shared" si="825"/>
        <v>SERVICE</v>
      </c>
      <c r="AG1181" s="211" t="str">
        <f t="shared" si="826"/>
        <v/>
      </c>
      <c r="AH1181" s="211" t="str">
        <f t="shared" si="804"/>
        <v/>
      </c>
      <c r="AI1181" s="211" t="str">
        <f t="shared" si="827"/>
        <v/>
      </c>
      <c r="AJ1181" s="211" t="str">
        <f t="shared" si="828"/>
        <v/>
      </c>
      <c r="AK1181" s="211" t="str">
        <f t="shared" si="829"/>
        <v/>
      </c>
      <c r="AL1181" s="211" t="str">
        <f t="shared" si="830"/>
        <v/>
      </c>
      <c r="AM1181" s="211">
        <f t="shared" si="831"/>
        <v>0</v>
      </c>
      <c r="AN1181" s="211" t="str">
        <f t="shared" si="832"/>
        <v>No</v>
      </c>
      <c r="AO1181" s="211" t="str">
        <f t="shared" si="833"/>
        <v>No</v>
      </c>
      <c r="AP1181" s="211" t="str">
        <f t="shared" si="834"/>
        <v>No</v>
      </c>
      <c r="AQ1181" s="211" t="str">
        <f t="shared" si="835"/>
        <v/>
      </c>
      <c r="AR1181" s="211" t="str">
        <f t="shared" si="836"/>
        <v>SMBHGDAU</v>
      </c>
      <c r="AS1181" s="211" t="str">
        <f t="shared" si="837"/>
        <v/>
      </c>
      <c r="AT1181" s="211" t="str">
        <f t="shared" si="838"/>
        <v/>
      </c>
      <c r="AU1181" s="211" t="str">
        <f t="shared" si="839"/>
        <v/>
      </c>
      <c r="AV1181" s="211" t="str">
        <f t="shared" si="840"/>
        <v>ADC</v>
      </c>
      <c r="AW1181" s="211" t="str">
        <f t="shared" si="841"/>
        <v>Wired</v>
      </c>
      <c r="AX1181" s="211" t="str">
        <f t="shared" si="842"/>
        <v>NO</v>
      </c>
      <c r="AY1181" s="125" t="str">
        <f t="shared" si="843"/>
        <v>3</v>
      </c>
    </row>
    <row r="1182" spans="1:51" x14ac:dyDescent="0.25">
      <c r="A1182" s="15" t="s">
        <v>5513</v>
      </c>
      <c r="C1182" s="211" t="str">
        <f t="shared" si="806"/>
        <v>SMB Qolsys Good Package with Automation - Wireless Takeover</v>
      </c>
      <c r="D1182" s="211" t="str">
        <f t="shared" si="807"/>
        <v>Module de prise en charge sans fil - PME Bon avec domotique (Qolsys)</v>
      </c>
      <c r="E1182" s="211" t="str">
        <f t="shared" si="808"/>
        <v/>
      </c>
      <c r="F1182" s="211" t="str">
        <f t="shared" si="809"/>
        <v>SMB Good</v>
      </c>
      <c r="G1182" s="211" t="str">
        <f t="shared" si="810"/>
        <v>PME Bon</v>
      </c>
      <c r="H1182" s="211" t="str">
        <f t="shared" si="811"/>
        <v>SMB Qolsys Good Package with Automation - Wireless Takeover</v>
      </c>
      <c r="I1182" s="211" t="str">
        <f t="shared" si="805"/>
        <v>Module de prise en charge sans fil - PME Bon avec domotique (Qolsys)</v>
      </c>
      <c r="J1182" s="211" t="str">
        <f t="shared" si="812"/>
        <v>QOLSYS_IQ2</v>
      </c>
      <c r="K1182" s="211" t="str">
        <f t="shared" si="813"/>
        <v>SMBWGDAU</v>
      </c>
      <c r="L1182" s="211" t="str">
        <f t="shared" si="814"/>
        <v>Non-Inventory</v>
      </c>
      <c r="M1182" s="211" t="str">
        <f t="shared" si="815"/>
        <v>NO</v>
      </c>
      <c r="N1182" s="211" t="str">
        <f t="shared" si="816"/>
        <v>Product</v>
      </c>
      <c r="O1182" s="211" t="str">
        <f t="shared" si="817"/>
        <v>Misc</v>
      </c>
      <c r="P1182" s="211" t="str">
        <f t="shared" si="818"/>
        <v>RMR</v>
      </c>
      <c r="Q1182" s="349">
        <v>43930</v>
      </c>
      <c r="R1182" s="349"/>
      <c r="S1182" s="211" t="str">
        <f t="shared" si="819"/>
        <v>YES</v>
      </c>
      <c r="T1182" s="211" t="str">
        <f t="shared" si="820"/>
        <v>No</v>
      </c>
      <c r="U1182" s="211" t="str">
        <f t="shared" si="821"/>
        <v>No</v>
      </c>
      <c r="V1182" s="211" t="str">
        <f t="shared" si="822"/>
        <v>NO</v>
      </c>
      <c r="W1182" s="211" t="str">
        <f t="shared" si="823"/>
        <v>NO</v>
      </c>
      <c r="X1182" s="211">
        <v>0</v>
      </c>
      <c r="Y1182" s="211" t="s">
        <v>3277</v>
      </c>
      <c r="Z1182" s="211" t="s">
        <v>3275</v>
      </c>
      <c r="AA1182" s="211" t="s">
        <v>3319</v>
      </c>
      <c r="AB1182" s="211" t="s">
        <v>3286</v>
      </c>
      <c r="AC1182" s="211" t="s">
        <v>3286</v>
      </c>
      <c r="AD1182" s="211" t="s">
        <v>3320</v>
      </c>
      <c r="AE1182" s="211" t="str">
        <f t="shared" si="824"/>
        <v>SERVICE</v>
      </c>
      <c r="AF1182" s="211" t="str">
        <f t="shared" si="825"/>
        <v>SERVICE</v>
      </c>
      <c r="AG1182" s="211" t="str">
        <f t="shared" si="826"/>
        <v/>
      </c>
      <c r="AH1182" s="211" t="str">
        <f t="shared" ref="AH1182:AH1245" si="844">IF(VLOOKUP(A1182,masterdata,37,0)="","",VLOOKUP(A1182,masterdata,37,0))</f>
        <v/>
      </c>
      <c r="AI1182" s="211" t="str">
        <f t="shared" si="827"/>
        <v/>
      </c>
      <c r="AJ1182" s="211" t="str">
        <f t="shared" si="828"/>
        <v/>
      </c>
      <c r="AK1182" s="211" t="str">
        <f t="shared" si="829"/>
        <v/>
      </c>
      <c r="AL1182" s="211" t="str">
        <f t="shared" si="830"/>
        <v/>
      </c>
      <c r="AM1182" s="211">
        <f t="shared" si="831"/>
        <v>0</v>
      </c>
      <c r="AN1182" s="211" t="str">
        <f t="shared" si="832"/>
        <v>No</v>
      </c>
      <c r="AO1182" s="211" t="str">
        <f t="shared" si="833"/>
        <v>No</v>
      </c>
      <c r="AP1182" s="211" t="str">
        <f t="shared" si="834"/>
        <v>No</v>
      </c>
      <c r="AQ1182" s="211" t="str">
        <f t="shared" si="835"/>
        <v/>
      </c>
      <c r="AR1182" s="211" t="str">
        <f t="shared" si="836"/>
        <v>SMBWGDAU</v>
      </c>
      <c r="AS1182" s="211" t="str">
        <f t="shared" si="837"/>
        <v/>
      </c>
      <c r="AT1182" s="211" t="str">
        <f t="shared" si="838"/>
        <v/>
      </c>
      <c r="AU1182" s="211" t="str">
        <f t="shared" si="839"/>
        <v/>
      </c>
      <c r="AV1182" s="211" t="str">
        <f t="shared" si="840"/>
        <v>ADC</v>
      </c>
      <c r="AW1182" s="211" t="str">
        <f t="shared" si="841"/>
        <v>Wireless</v>
      </c>
      <c r="AX1182" s="211" t="str">
        <f t="shared" si="842"/>
        <v>NO</v>
      </c>
      <c r="AY1182" s="125" t="str">
        <f t="shared" si="843"/>
        <v>3</v>
      </c>
    </row>
    <row r="1183" spans="1:51" x14ac:dyDescent="0.25">
      <c r="A1183" s="15" t="s">
        <v>5514</v>
      </c>
      <c r="C1183" s="211" t="str">
        <f t="shared" si="806"/>
        <v>Medical Alert On the Go</v>
      </c>
      <c r="D1183" s="211" t="str">
        <f t="shared" si="807"/>
        <v>Alerte médicale À l’extérieur</v>
      </c>
      <c r="E1183" s="211" t="str">
        <f t="shared" si="808"/>
        <v/>
      </c>
      <c r="F1183" s="211" t="str">
        <f t="shared" si="809"/>
        <v>Medical Alert On the Go</v>
      </c>
      <c r="G1183" s="211" t="str">
        <f t="shared" si="810"/>
        <v>Alerte médicale - À l’extérieur</v>
      </c>
      <c r="H1183" s="211" t="str">
        <f t="shared" si="811"/>
        <v>Medical Alert On the Go</v>
      </c>
      <c r="I1183" s="211" t="str">
        <f t="shared" si="805"/>
        <v>Alerte médicale À l’extérieur</v>
      </c>
      <c r="J1183" s="211" t="str">
        <f t="shared" si="812"/>
        <v>S10-2114</v>
      </c>
      <c r="K1183" s="211" t="str">
        <f t="shared" si="813"/>
        <v>ACGO</v>
      </c>
      <c r="L1183" s="211" t="str">
        <f t="shared" si="814"/>
        <v>Non-Inventory</v>
      </c>
      <c r="M1183" s="211" t="str">
        <f t="shared" si="815"/>
        <v>NO</v>
      </c>
      <c r="N1183" s="211" t="str">
        <f t="shared" si="816"/>
        <v>Product</v>
      </c>
      <c r="O1183" s="211" t="str">
        <f t="shared" si="817"/>
        <v>Misc</v>
      </c>
      <c r="P1183" s="211" t="str">
        <f t="shared" si="818"/>
        <v>RMR</v>
      </c>
      <c r="Q1183" s="349">
        <v>43930</v>
      </c>
      <c r="R1183" s="349"/>
      <c r="S1183" s="211" t="str">
        <f t="shared" si="819"/>
        <v>YES</v>
      </c>
      <c r="T1183" s="211" t="str">
        <f t="shared" si="820"/>
        <v>NO</v>
      </c>
      <c r="U1183" s="211" t="str">
        <f t="shared" si="821"/>
        <v>NO</v>
      </c>
      <c r="V1183" s="211" t="str">
        <f t="shared" si="822"/>
        <v>NO</v>
      </c>
      <c r="W1183" s="211" t="str">
        <f t="shared" si="823"/>
        <v>NO</v>
      </c>
      <c r="X1183" s="211">
        <v>0</v>
      </c>
      <c r="Y1183" s="211" t="s">
        <v>3277</v>
      </c>
      <c r="Z1183" s="211" t="s">
        <v>3275</v>
      </c>
      <c r="AA1183" s="211" t="s">
        <v>3319</v>
      </c>
      <c r="AB1183" s="211" t="s">
        <v>3286</v>
      </c>
      <c r="AC1183" s="211" t="s">
        <v>3286</v>
      </c>
      <c r="AD1183" s="211" t="s">
        <v>3320</v>
      </c>
      <c r="AE1183" s="211" t="str">
        <f t="shared" si="824"/>
        <v>Service</v>
      </c>
      <c r="AF1183" s="211" t="str">
        <f t="shared" si="825"/>
        <v>Service</v>
      </c>
      <c r="AG1183" s="211" t="str">
        <f t="shared" si="826"/>
        <v/>
      </c>
      <c r="AH1183" s="211" t="str">
        <f t="shared" si="844"/>
        <v/>
      </c>
      <c r="AI1183" s="211" t="str">
        <f t="shared" si="827"/>
        <v/>
      </c>
      <c r="AJ1183" s="211" t="str">
        <f t="shared" si="828"/>
        <v/>
      </c>
      <c r="AK1183" s="211" t="str">
        <f t="shared" si="829"/>
        <v/>
      </c>
      <c r="AL1183" s="211" t="str">
        <f t="shared" si="830"/>
        <v/>
      </c>
      <c r="AM1183" s="211">
        <f t="shared" si="831"/>
        <v>0</v>
      </c>
      <c r="AN1183" s="211" t="str">
        <f t="shared" si="832"/>
        <v>No</v>
      </c>
      <c r="AO1183" s="211" t="str">
        <f t="shared" si="833"/>
        <v>No</v>
      </c>
      <c r="AP1183" s="211" t="str">
        <f t="shared" si="834"/>
        <v>No</v>
      </c>
      <c r="AQ1183" s="211" t="str">
        <f t="shared" si="835"/>
        <v/>
      </c>
      <c r="AR1183" s="211" t="str">
        <f t="shared" si="836"/>
        <v>ACGO</v>
      </c>
      <c r="AS1183" s="211" t="str">
        <f t="shared" si="837"/>
        <v/>
      </c>
      <c r="AT1183" s="211" t="str">
        <f t="shared" si="838"/>
        <v/>
      </c>
      <c r="AU1183" s="211" t="str">
        <f t="shared" si="839"/>
        <v/>
      </c>
      <c r="AV1183" s="211" t="str">
        <f t="shared" si="840"/>
        <v>ADC</v>
      </c>
      <c r="AW1183" s="211" t="str">
        <f t="shared" si="841"/>
        <v>Wireless</v>
      </c>
      <c r="AX1183" s="211" t="str">
        <f t="shared" si="842"/>
        <v>NO</v>
      </c>
      <c r="AY1183" s="125" t="str">
        <f t="shared" si="843"/>
        <v>3</v>
      </c>
    </row>
    <row r="1184" spans="1:51" x14ac:dyDescent="0.25">
      <c r="A1184" s="15" t="s">
        <v>5515</v>
      </c>
      <c r="C1184" s="211" t="str">
        <f t="shared" si="806"/>
        <v>Medical Alert at Home</v>
      </c>
      <c r="D1184" s="211" t="str">
        <f t="shared" si="807"/>
        <v>Alerte médicale À la maison</v>
      </c>
      <c r="E1184" s="211" t="str">
        <f t="shared" si="808"/>
        <v/>
      </c>
      <c r="F1184" s="211" t="str">
        <f t="shared" si="809"/>
        <v>Medical Alert at Home</v>
      </c>
      <c r="G1184" s="211" t="str">
        <f t="shared" si="810"/>
        <v>Alerte médicale - À la maison</v>
      </c>
      <c r="H1184" s="211" t="str">
        <f t="shared" si="811"/>
        <v>Medical Alert at Home</v>
      </c>
      <c r="I1184" s="211" t="str">
        <f t="shared" si="805"/>
        <v>Alerte médicale À la maison</v>
      </c>
      <c r="J1184" s="211" t="str">
        <f t="shared" si="812"/>
        <v>ACC_EVS_S1</v>
      </c>
      <c r="K1184" s="211" t="str">
        <f t="shared" si="813"/>
        <v>AC</v>
      </c>
      <c r="L1184" s="211" t="str">
        <f t="shared" si="814"/>
        <v>Non-Inventory</v>
      </c>
      <c r="M1184" s="211" t="str">
        <f t="shared" si="815"/>
        <v>NO</v>
      </c>
      <c r="N1184" s="211" t="str">
        <f t="shared" si="816"/>
        <v>Product</v>
      </c>
      <c r="O1184" s="211" t="str">
        <f t="shared" si="817"/>
        <v>Misc</v>
      </c>
      <c r="P1184" s="211" t="str">
        <f t="shared" si="818"/>
        <v>RMR</v>
      </c>
      <c r="Q1184" s="349">
        <v>43930</v>
      </c>
      <c r="R1184" s="349"/>
      <c r="S1184" s="211" t="str">
        <f t="shared" si="819"/>
        <v>YES</v>
      </c>
      <c r="T1184" s="211" t="str">
        <f t="shared" si="820"/>
        <v>NO</v>
      </c>
      <c r="U1184" s="211" t="str">
        <f t="shared" si="821"/>
        <v>NO</v>
      </c>
      <c r="V1184" s="211" t="str">
        <f t="shared" si="822"/>
        <v>NO</v>
      </c>
      <c r="W1184" s="211" t="str">
        <f t="shared" si="823"/>
        <v>NO</v>
      </c>
      <c r="X1184" s="211">
        <v>0</v>
      </c>
      <c r="Y1184" s="211" t="s">
        <v>3277</v>
      </c>
      <c r="Z1184" s="211" t="s">
        <v>3275</v>
      </c>
      <c r="AA1184" s="211" t="s">
        <v>3319</v>
      </c>
      <c r="AB1184" s="211" t="s">
        <v>3286</v>
      </c>
      <c r="AC1184" s="211" t="s">
        <v>3286</v>
      </c>
      <c r="AD1184" s="211" t="s">
        <v>3320</v>
      </c>
      <c r="AE1184" s="211" t="str">
        <f t="shared" si="824"/>
        <v>Service</v>
      </c>
      <c r="AF1184" s="211" t="str">
        <f t="shared" si="825"/>
        <v>Service</v>
      </c>
      <c r="AG1184" s="211" t="str">
        <f t="shared" si="826"/>
        <v/>
      </c>
      <c r="AH1184" s="211" t="str">
        <f t="shared" si="844"/>
        <v/>
      </c>
      <c r="AI1184" s="211" t="str">
        <f t="shared" si="827"/>
        <v/>
      </c>
      <c r="AJ1184" s="211" t="str">
        <f t="shared" si="828"/>
        <v/>
      </c>
      <c r="AK1184" s="211" t="str">
        <f t="shared" si="829"/>
        <v/>
      </c>
      <c r="AL1184" s="211" t="str">
        <f t="shared" si="830"/>
        <v/>
      </c>
      <c r="AM1184" s="211">
        <f t="shared" si="831"/>
        <v>0</v>
      </c>
      <c r="AN1184" s="211" t="str">
        <f t="shared" si="832"/>
        <v>No</v>
      </c>
      <c r="AO1184" s="211" t="str">
        <f t="shared" si="833"/>
        <v>No</v>
      </c>
      <c r="AP1184" s="211" t="str">
        <f t="shared" si="834"/>
        <v>No</v>
      </c>
      <c r="AQ1184" s="211" t="str">
        <f t="shared" si="835"/>
        <v/>
      </c>
      <c r="AR1184" s="211" t="str">
        <f t="shared" si="836"/>
        <v>AC</v>
      </c>
      <c r="AS1184" s="211" t="str">
        <f t="shared" si="837"/>
        <v/>
      </c>
      <c r="AT1184" s="211" t="str">
        <f t="shared" si="838"/>
        <v/>
      </c>
      <c r="AU1184" s="211" t="str">
        <f t="shared" si="839"/>
        <v/>
      </c>
      <c r="AV1184" s="211" t="str">
        <f t="shared" si="840"/>
        <v>ADC</v>
      </c>
      <c r="AW1184" s="211" t="str">
        <f t="shared" si="841"/>
        <v>Wireless</v>
      </c>
      <c r="AX1184" s="211" t="str">
        <f t="shared" si="842"/>
        <v>NO</v>
      </c>
      <c r="AY1184" s="125" t="str">
        <f t="shared" si="843"/>
        <v>1</v>
      </c>
    </row>
    <row r="1185" spans="1:51" x14ac:dyDescent="0.25">
      <c r="A1185" s="15" t="s">
        <v>5516</v>
      </c>
      <c r="C1185" s="211" t="str">
        <f t="shared" si="806"/>
        <v>Medical Alert at Home with Fall Detection</v>
      </c>
      <c r="D1185" s="211" t="str">
        <f t="shared" si="807"/>
        <v>Alerte médicale À la maison avec technologie de détection de chute</v>
      </c>
      <c r="E1185" s="211" t="str">
        <f t="shared" si="808"/>
        <v/>
      </c>
      <c r="F1185" s="211" t="str">
        <f t="shared" si="809"/>
        <v>Medical Alert at Home with Fall Detection</v>
      </c>
      <c r="G1185" s="211" t="str">
        <f t="shared" si="810"/>
        <v>Alerte médicale À la maison avec technologie de détection de chute</v>
      </c>
      <c r="H1185" s="211" t="str">
        <f t="shared" si="811"/>
        <v>Medical Alert at Home with Fall Detection</v>
      </c>
      <c r="I1185" s="211" t="str">
        <f t="shared" si="805"/>
        <v>Alerte médicale À la maison avec technologie de détection de chute</v>
      </c>
      <c r="J1185" s="211" t="str">
        <f t="shared" si="812"/>
        <v>ACC_EVS_S1</v>
      </c>
      <c r="K1185" s="211" t="str">
        <f t="shared" si="813"/>
        <v>ACFD</v>
      </c>
      <c r="L1185" s="211" t="str">
        <f t="shared" si="814"/>
        <v>Non-Inventory</v>
      </c>
      <c r="M1185" s="211" t="str">
        <f t="shared" si="815"/>
        <v>NO</v>
      </c>
      <c r="N1185" s="211" t="str">
        <f t="shared" si="816"/>
        <v>Product</v>
      </c>
      <c r="O1185" s="211" t="str">
        <f t="shared" si="817"/>
        <v>Misc</v>
      </c>
      <c r="P1185" s="211" t="str">
        <f t="shared" si="818"/>
        <v>RMR</v>
      </c>
      <c r="Q1185" s="349">
        <v>43930</v>
      </c>
      <c r="R1185" s="349"/>
      <c r="S1185" s="211" t="str">
        <f t="shared" si="819"/>
        <v>YES</v>
      </c>
      <c r="T1185" s="211" t="str">
        <f t="shared" si="820"/>
        <v>NO</v>
      </c>
      <c r="U1185" s="211" t="str">
        <f t="shared" si="821"/>
        <v>NO</v>
      </c>
      <c r="V1185" s="211" t="str">
        <f t="shared" si="822"/>
        <v>NO</v>
      </c>
      <c r="W1185" s="211" t="str">
        <f t="shared" si="823"/>
        <v>NO</v>
      </c>
      <c r="X1185" s="211">
        <v>0</v>
      </c>
      <c r="Y1185" s="211" t="s">
        <v>3277</v>
      </c>
      <c r="Z1185" s="211" t="s">
        <v>3275</v>
      </c>
      <c r="AA1185" s="211" t="s">
        <v>3319</v>
      </c>
      <c r="AB1185" s="211" t="s">
        <v>3286</v>
      </c>
      <c r="AC1185" s="211" t="s">
        <v>3286</v>
      </c>
      <c r="AD1185" s="211" t="s">
        <v>3320</v>
      </c>
      <c r="AE1185" s="211" t="str">
        <f t="shared" si="824"/>
        <v>Service</v>
      </c>
      <c r="AF1185" s="211" t="str">
        <f t="shared" si="825"/>
        <v>Service</v>
      </c>
      <c r="AG1185" s="211" t="str">
        <f t="shared" si="826"/>
        <v/>
      </c>
      <c r="AH1185" s="211" t="str">
        <f t="shared" si="844"/>
        <v/>
      </c>
      <c r="AI1185" s="211" t="str">
        <f t="shared" si="827"/>
        <v/>
      </c>
      <c r="AJ1185" s="211" t="str">
        <f t="shared" si="828"/>
        <v/>
      </c>
      <c r="AK1185" s="211" t="str">
        <f t="shared" si="829"/>
        <v/>
      </c>
      <c r="AL1185" s="211" t="str">
        <f t="shared" si="830"/>
        <v/>
      </c>
      <c r="AM1185" s="211">
        <f t="shared" si="831"/>
        <v>0</v>
      </c>
      <c r="AN1185" s="211" t="str">
        <f t="shared" si="832"/>
        <v>No</v>
      </c>
      <c r="AO1185" s="211" t="str">
        <f t="shared" si="833"/>
        <v>No</v>
      </c>
      <c r="AP1185" s="211" t="str">
        <f t="shared" si="834"/>
        <v>No</v>
      </c>
      <c r="AQ1185" s="211" t="str">
        <f t="shared" si="835"/>
        <v/>
      </c>
      <c r="AR1185" s="211" t="str">
        <f t="shared" si="836"/>
        <v>ACFD</v>
      </c>
      <c r="AS1185" s="211" t="str">
        <f t="shared" si="837"/>
        <v/>
      </c>
      <c r="AT1185" s="211" t="str">
        <f t="shared" si="838"/>
        <v/>
      </c>
      <c r="AU1185" s="211" t="str">
        <f t="shared" si="839"/>
        <v/>
      </c>
      <c r="AV1185" s="211" t="str">
        <f t="shared" si="840"/>
        <v>ADC</v>
      </c>
      <c r="AW1185" s="211" t="str">
        <f t="shared" si="841"/>
        <v>Wireless</v>
      </c>
      <c r="AX1185" s="211" t="str">
        <f t="shared" si="842"/>
        <v>NO</v>
      </c>
      <c r="AY1185" s="125" t="str">
        <f t="shared" si="843"/>
        <v>2</v>
      </c>
    </row>
    <row r="1186" spans="1:51" x14ac:dyDescent="0.25">
      <c r="A1186" s="15" t="s">
        <v>5517</v>
      </c>
      <c r="C1186" s="211" t="str">
        <f t="shared" si="806"/>
        <v>Medical Alert at Home - English</v>
      </c>
      <c r="D1186" s="211" t="str">
        <f t="shared" si="807"/>
        <v>Alerte médicale À la maison - Anglais</v>
      </c>
      <c r="E1186" s="211" t="str">
        <f t="shared" si="808"/>
        <v/>
      </c>
      <c r="F1186" s="211" t="str">
        <f t="shared" si="809"/>
        <v>Medical Alert at Home - English</v>
      </c>
      <c r="G1186" s="211" t="str">
        <f t="shared" si="810"/>
        <v>Alerte médicale À la maison - Anglais</v>
      </c>
      <c r="H1186" s="211" t="str">
        <f t="shared" si="811"/>
        <v>Medical Alert at Home - English</v>
      </c>
      <c r="I1186" s="211" t="str">
        <f t="shared" si="805"/>
        <v>Alerte médicale À la maison - Anglais</v>
      </c>
      <c r="J1186" s="211" t="str">
        <f t="shared" si="812"/>
        <v>ACCEVSS3H2</v>
      </c>
      <c r="K1186" s="211" t="str">
        <f t="shared" si="813"/>
        <v>ACQCEN</v>
      </c>
      <c r="L1186" s="211" t="str">
        <f t="shared" si="814"/>
        <v>Non-Inventory</v>
      </c>
      <c r="M1186" s="211" t="str">
        <f t="shared" si="815"/>
        <v>NO</v>
      </c>
      <c r="N1186" s="211" t="str">
        <f t="shared" si="816"/>
        <v>Product</v>
      </c>
      <c r="O1186" s="211" t="str">
        <f t="shared" si="817"/>
        <v>Misc</v>
      </c>
      <c r="P1186" s="211" t="str">
        <f t="shared" si="818"/>
        <v>RMR</v>
      </c>
      <c r="Q1186" s="349">
        <v>43930</v>
      </c>
      <c r="R1186" s="349"/>
      <c r="S1186" s="211" t="str">
        <f t="shared" si="819"/>
        <v>YES</v>
      </c>
      <c r="T1186" s="211" t="str">
        <f t="shared" si="820"/>
        <v>NO</v>
      </c>
      <c r="U1186" s="211" t="str">
        <f t="shared" si="821"/>
        <v>NO</v>
      </c>
      <c r="V1186" s="211" t="str">
        <f t="shared" si="822"/>
        <v>NO</v>
      </c>
      <c r="W1186" s="211" t="str">
        <f t="shared" si="823"/>
        <v>NO</v>
      </c>
      <c r="X1186" s="211">
        <v>0</v>
      </c>
      <c r="Y1186" s="211" t="s">
        <v>3277</v>
      </c>
      <c r="Z1186" s="211" t="s">
        <v>3275</v>
      </c>
      <c r="AA1186" s="211" t="s">
        <v>3319</v>
      </c>
      <c r="AB1186" s="211" t="s">
        <v>3286</v>
      </c>
      <c r="AC1186" s="211" t="s">
        <v>3286</v>
      </c>
      <c r="AD1186" s="211" t="s">
        <v>3320</v>
      </c>
      <c r="AE1186" s="211" t="str">
        <f t="shared" si="824"/>
        <v>Service</v>
      </c>
      <c r="AF1186" s="211" t="str">
        <f t="shared" si="825"/>
        <v>Service</v>
      </c>
      <c r="AG1186" s="211" t="str">
        <f t="shared" si="826"/>
        <v/>
      </c>
      <c r="AH1186" s="211" t="str">
        <f t="shared" si="844"/>
        <v/>
      </c>
      <c r="AI1186" s="211" t="str">
        <f t="shared" si="827"/>
        <v/>
      </c>
      <c r="AJ1186" s="211" t="str">
        <f t="shared" si="828"/>
        <v/>
      </c>
      <c r="AK1186" s="211" t="str">
        <f t="shared" si="829"/>
        <v/>
      </c>
      <c r="AL1186" s="211" t="str">
        <f t="shared" si="830"/>
        <v/>
      </c>
      <c r="AM1186" s="211">
        <f t="shared" si="831"/>
        <v>0</v>
      </c>
      <c r="AN1186" s="211" t="str">
        <f t="shared" si="832"/>
        <v>No</v>
      </c>
      <c r="AO1186" s="211" t="str">
        <f t="shared" si="833"/>
        <v>No</v>
      </c>
      <c r="AP1186" s="211" t="str">
        <f t="shared" si="834"/>
        <v>No</v>
      </c>
      <c r="AQ1186" s="211" t="str">
        <f t="shared" si="835"/>
        <v/>
      </c>
      <c r="AR1186" s="211" t="str">
        <f t="shared" si="836"/>
        <v>ACQCEN</v>
      </c>
      <c r="AS1186" s="211" t="str">
        <f t="shared" si="837"/>
        <v/>
      </c>
      <c r="AT1186" s="211" t="str">
        <f t="shared" si="838"/>
        <v/>
      </c>
      <c r="AU1186" s="211" t="str">
        <f t="shared" si="839"/>
        <v/>
      </c>
      <c r="AV1186" s="211" t="str">
        <f t="shared" si="840"/>
        <v>ADC</v>
      </c>
      <c r="AW1186" s="211" t="str">
        <f t="shared" si="841"/>
        <v>Wireless</v>
      </c>
      <c r="AX1186" s="211" t="str">
        <f t="shared" si="842"/>
        <v>NO</v>
      </c>
      <c r="AY1186" s="125" t="str">
        <f t="shared" si="843"/>
        <v>1</v>
      </c>
    </row>
    <row r="1187" spans="1:51" x14ac:dyDescent="0.25">
      <c r="A1187" s="15" t="s">
        <v>5518</v>
      </c>
      <c r="C1187" s="211" t="str">
        <f t="shared" si="806"/>
        <v>Medical Alert at Home with Fall Detection - English</v>
      </c>
      <c r="D1187" s="211" t="str">
        <f t="shared" si="807"/>
        <v>Alerte médicale À la maison avec technologie de détection de chute - Anglais</v>
      </c>
      <c r="E1187" s="211" t="str">
        <f t="shared" si="808"/>
        <v/>
      </c>
      <c r="F1187" s="211" t="str">
        <f t="shared" si="809"/>
        <v>Medical Alert at Home with Fall Detection - English</v>
      </c>
      <c r="G1187" s="211" t="str">
        <f t="shared" si="810"/>
        <v>Alerte médicale À la maison avec technologie de détection de chute - Anglais</v>
      </c>
      <c r="H1187" s="211" t="str">
        <f t="shared" si="811"/>
        <v>Medical Alert at Home with Fall Detection - English</v>
      </c>
      <c r="I1187" s="211" t="str">
        <f t="shared" si="805"/>
        <v>Alerte médicale À la maison avec technologie de détection de chute - Anglais</v>
      </c>
      <c r="J1187" s="211" t="str">
        <f t="shared" si="812"/>
        <v>ACCEVSS3H2</v>
      </c>
      <c r="K1187" s="211" t="str">
        <f t="shared" si="813"/>
        <v>ACQCENFD</v>
      </c>
      <c r="L1187" s="211" t="str">
        <f t="shared" si="814"/>
        <v>Non-Inventory</v>
      </c>
      <c r="M1187" s="211" t="str">
        <f t="shared" si="815"/>
        <v>NO</v>
      </c>
      <c r="N1187" s="211" t="str">
        <f t="shared" si="816"/>
        <v>Product</v>
      </c>
      <c r="O1187" s="211" t="str">
        <f t="shared" si="817"/>
        <v>Misc</v>
      </c>
      <c r="P1187" s="211" t="str">
        <f t="shared" si="818"/>
        <v>RMR</v>
      </c>
      <c r="Q1187" s="349">
        <v>43930</v>
      </c>
      <c r="R1187" s="349"/>
      <c r="S1187" s="211" t="str">
        <f t="shared" si="819"/>
        <v>YES</v>
      </c>
      <c r="T1187" s="211" t="str">
        <f t="shared" si="820"/>
        <v>NO</v>
      </c>
      <c r="U1187" s="211" t="str">
        <f t="shared" si="821"/>
        <v>NO</v>
      </c>
      <c r="V1187" s="211" t="str">
        <f t="shared" si="822"/>
        <v>NO</v>
      </c>
      <c r="W1187" s="211" t="str">
        <f t="shared" si="823"/>
        <v>NO</v>
      </c>
      <c r="X1187" s="211">
        <v>0</v>
      </c>
      <c r="Y1187" s="211" t="s">
        <v>3277</v>
      </c>
      <c r="Z1187" s="211" t="s">
        <v>3275</v>
      </c>
      <c r="AA1187" s="211" t="s">
        <v>3319</v>
      </c>
      <c r="AB1187" s="211" t="s">
        <v>3286</v>
      </c>
      <c r="AC1187" s="211" t="s">
        <v>3286</v>
      </c>
      <c r="AD1187" s="211" t="s">
        <v>3320</v>
      </c>
      <c r="AE1187" s="211" t="str">
        <f t="shared" si="824"/>
        <v>Service</v>
      </c>
      <c r="AF1187" s="211" t="str">
        <f t="shared" si="825"/>
        <v>Service</v>
      </c>
      <c r="AG1187" s="211" t="str">
        <f t="shared" si="826"/>
        <v/>
      </c>
      <c r="AH1187" s="211" t="str">
        <f t="shared" si="844"/>
        <v/>
      </c>
      <c r="AI1187" s="211" t="str">
        <f t="shared" si="827"/>
        <v/>
      </c>
      <c r="AJ1187" s="211" t="str">
        <f t="shared" si="828"/>
        <v/>
      </c>
      <c r="AK1187" s="211" t="str">
        <f t="shared" si="829"/>
        <v/>
      </c>
      <c r="AL1187" s="211" t="str">
        <f t="shared" si="830"/>
        <v/>
      </c>
      <c r="AM1187" s="211">
        <f t="shared" si="831"/>
        <v>0</v>
      </c>
      <c r="AN1187" s="211" t="str">
        <f t="shared" si="832"/>
        <v>No</v>
      </c>
      <c r="AO1187" s="211" t="str">
        <f t="shared" si="833"/>
        <v>No</v>
      </c>
      <c r="AP1187" s="211" t="str">
        <f t="shared" si="834"/>
        <v>No</v>
      </c>
      <c r="AQ1187" s="211" t="str">
        <f t="shared" si="835"/>
        <v/>
      </c>
      <c r="AR1187" s="211" t="str">
        <f t="shared" si="836"/>
        <v>ACQCENFD</v>
      </c>
      <c r="AS1187" s="211" t="str">
        <f t="shared" si="837"/>
        <v/>
      </c>
      <c r="AT1187" s="211" t="str">
        <f t="shared" si="838"/>
        <v/>
      </c>
      <c r="AU1187" s="211" t="str">
        <f t="shared" si="839"/>
        <v/>
      </c>
      <c r="AV1187" s="211" t="str">
        <f t="shared" si="840"/>
        <v>ADC</v>
      </c>
      <c r="AW1187" s="211" t="str">
        <f t="shared" si="841"/>
        <v>Wireless</v>
      </c>
      <c r="AX1187" s="211" t="str">
        <f t="shared" si="842"/>
        <v>NO</v>
      </c>
      <c r="AY1187" s="125" t="str">
        <f t="shared" si="843"/>
        <v>2</v>
      </c>
    </row>
    <row r="1188" spans="1:51" x14ac:dyDescent="0.25">
      <c r="A1188" s="15" t="s">
        <v>5519</v>
      </c>
      <c r="C1188" s="211" t="str">
        <f t="shared" si="806"/>
        <v>Medical Alert at Home - French</v>
      </c>
      <c r="D1188" s="211" t="str">
        <f t="shared" si="807"/>
        <v>Alerte médicale À la maison - Français</v>
      </c>
      <c r="E1188" s="211" t="str">
        <f t="shared" si="808"/>
        <v/>
      </c>
      <c r="F1188" s="211" t="str">
        <f t="shared" si="809"/>
        <v>Medical Alert at Home - French</v>
      </c>
      <c r="G1188" s="211" t="str">
        <f t="shared" si="810"/>
        <v>Alerte médicale À la maison - Français</v>
      </c>
      <c r="H1188" s="211" t="str">
        <f t="shared" si="811"/>
        <v>Medical Alert at Home - French</v>
      </c>
      <c r="I1188" s="211" t="str">
        <f t="shared" si="805"/>
        <v>Alerte médicale À la maison - Français</v>
      </c>
      <c r="J1188" s="211" t="str">
        <f t="shared" si="812"/>
        <v>ACCEVSS3H3</v>
      </c>
      <c r="K1188" s="211" t="str">
        <f t="shared" si="813"/>
        <v>ACQCF</v>
      </c>
      <c r="L1188" s="211" t="str">
        <f t="shared" si="814"/>
        <v>Non-Inventory</v>
      </c>
      <c r="M1188" s="211" t="str">
        <f t="shared" si="815"/>
        <v>NO</v>
      </c>
      <c r="N1188" s="211" t="str">
        <f t="shared" si="816"/>
        <v>Product</v>
      </c>
      <c r="O1188" s="211" t="str">
        <f t="shared" si="817"/>
        <v>Misc</v>
      </c>
      <c r="P1188" s="211" t="str">
        <f t="shared" si="818"/>
        <v>RMR</v>
      </c>
      <c r="Q1188" s="349">
        <v>43930</v>
      </c>
      <c r="R1188" s="349"/>
      <c r="S1188" s="211" t="str">
        <f t="shared" si="819"/>
        <v>YES</v>
      </c>
      <c r="T1188" s="211" t="str">
        <f t="shared" si="820"/>
        <v>NO</v>
      </c>
      <c r="U1188" s="211" t="str">
        <f t="shared" si="821"/>
        <v>NO</v>
      </c>
      <c r="V1188" s="211" t="str">
        <f t="shared" si="822"/>
        <v>NO</v>
      </c>
      <c r="W1188" s="211" t="str">
        <f t="shared" si="823"/>
        <v>NO</v>
      </c>
      <c r="X1188" s="211">
        <v>0</v>
      </c>
      <c r="Y1188" s="211" t="s">
        <v>3277</v>
      </c>
      <c r="Z1188" s="211" t="s">
        <v>3275</v>
      </c>
      <c r="AA1188" s="211" t="s">
        <v>3319</v>
      </c>
      <c r="AB1188" s="211" t="s">
        <v>3286</v>
      </c>
      <c r="AC1188" s="211" t="s">
        <v>3286</v>
      </c>
      <c r="AD1188" s="211" t="s">
        <v>3320</v>
      </c>
      <c r="AE1188" s="211" t="str">
        <f t="shared" si="824"/>
        <v>Service</v>
      </c>
      <c r="AF1188" s="211" t="str">
        <f t="shared" si="825"/>
        <v>Service</v>
      </c>
      <c r="AG1188" s="211" t="str">
        <f t="shared" si="826"/>
        <v/>
      </c>
      <c r="AH1188" s="211" t="str">
        <f t="shared" si="844"/>
        <v/>
      </c>
      <c r="AI1188" s="211" t="str">
        <f t="shared" si="827"/>
        <v/>
      </c>
      <c r="AJ1188" s="211" t="str">
        <f t="shared" si="828"/>
        <v/>
      </c>
      <c r="AK1188" s="211" t="str">
        <f t="shared" si="829"/>
        <v/>
      </c>
      <c r="AL1188" s="211" t="str">
        <f t="shared" si="830"/>
        <v/>
      </c>
      <c r="AM1188" s="211">
        <f t="shared" si="831"/>
        <v>0</v>
      </c>
      <c r="AN1188" s="211" t="str">
        <f t="shared" si="832"/>
        <v>No</v>
      </c>
      <c r="AO1188" s="211" t="str">
        <f t="shared" si="833"/>
        <v>No</v>
      </c>
      <c r="AP1188" s="211" t="str">
        <f t="shared" si="834"/>
        <v>No</v>
      </c>
      <c r="AQ1188" s="211" t="str">
        <f t="shared" si="835"/>
        <v/>
      </c>
      <c r="AR1188" s="211" t="str">
        <f t="shared" si="836"/>
        <v>ACQCF</v>
      </c>
      <c r="AS1188" s="211" t="str">
        <f t="shared" si="837"/>
        <v/>
      </c>
      <c r="AT1188" s="211" t="str">
        <f t="shared" si="838"/>
        <v/>
      </c>
      <c r="AU1188" s="211" t="str">
        <f t="shared" si="839"/>
        <v/>
      </c>
      <c r="AV1188" s="211" t="str">
        <f t="shared" si="840"/>
        <v>ADC</v>
      </c>
      <c r="AW1188" s="211" t="str">
        <f t="shared" si="841"/>
        <v>Wireless</v>
      </c>
      <c r="AX1188" s="211" t="str">
        <f t="shared" si="842"/>
        <v>NO</v>
      </c>
      <c r="AY1188" s="125" t="str">
        <f t="shared" si="843"/>
        <v>1</v>
      </c>
    </row>
    <row r="1189" spans="1:51" x14ac:dyDescent="0.25">
      <c r="A1189" s="15" t="s">
        <v>5520</v>
      </c>
      <c r="C1189" s="211" t="str">
        <f t="shared" si="806"/>
        <v>Medical Alert at Home with Fall Detection - French</v>
      </c>
      <c r="D1189" s="211" t="str">
        <f t="shared" si="807"/>
        <v>Alerte médicale À la maison avec technologie de détection de chute - Français</v>
      </c>
      <c r="E1189" s="211" t="str">
        <f t="shared" si="808"/>
        <v/>
      </c>
      <c r="F1189" s="211" t="str">
        <f t="shared" si="809"/>
        <v>Medical Alert at Home with Fall Detection - French</v>
      </c>
      <c r="G1189" s="211" t="str">
        <f t="shared" si="810"/>
        <v>Alerte médicale À la maison avec technologie de détection de chute - Français</v>
      </c>
      <c r="H1189" s="211" t="str">
        <f t="shared" si="811"/>
        <v>Medical Alert at Home with Fall Detection - French</v>
      </c>
      <c r="I1189" s="211" t="str">
        <f t="shared" si="805"/>
        <v>Alerte médicale À la maison avec technologie de détection de chute - Français</v>
      </c>
      <c r="J1189" s="211" t="str">
        <f t="shared" si="812"/>
        <v>ACCEVSS3H3</v>
      </c>
      <c r="K1189" s="211" t="str">
        <f t="shared" si="813"/>
        <v>ACQCFD</v>
      </c>
      <c r="L1189" s="211" t="str">
        <f t="shared" si="814"/>
        <v>Non-Inventory</v>
      </c>
      <c r="M1189" s="211" t="str">
        <f t="shared" si="815"/>
        <v>NO</v>
      </c>
      <c r="N1189" s="211" t="str">
        <f t="shared" si="816"/>
        <v>Product</v>
      </c>
      <c r="O1189" s="211" t="str">
        <f t="shared" si="817"/>
        <v>Misc</v>
      </c>
      <c r="P1189" s="211" t="str">
        <f t="shared" si="818"/>
        <v>RMR</v>
      </c>
      <c r="Q1189" s="349">
        <v>43930</v>
      </c>
      <c r="R1189" s="349"/>
      <c r="S1189" s="211" t="str">
        <f t="shared" si="819"/>
        <v>YES</v>
      </c>
      <c r="T1189" s="211" t="str">
        <f t="shared" si="820"/>
        <v>NO</v>
      </c>
      <c r="U1189" s="211" t="str">
        <f t="shared" si="821"/>
        <v>NO</v>
      </c>
      <c r="V1189" s="211" t="str">
        <f t="shared" si="822"/>
        <v>NO</v>
      </c>
      <c r="W1189" s="211" t="str">
        <f t="shared" si="823"/>
        <v>NO</v>
      </c>
      <c r="X1189" s="211">
        <v>0</v>
      </c>
      <c r="Y1189" s="211" t="s">
        <v>3277</v>
      </c>
      <c r="Z1189" s="211" t="s">
        <v>3275</v>
      </c>
      <c r="AA1189" s="211" t="s">
        <v>3319</v>
      </c>
      <c r="AB1189" s="211" t="s">
        <v>3286</v>
      </c>
      <c r="AC1189" s="211" t="s">
        <v>3286</v>
      </c>
      <c r="AD1189" s="211" t="s">
        <v>3320</v>
      </c>
      <c r="AE1189" s="211" t="str">
        <f t="shared" si="824"/>
        <v>Service</v>
      </c>
      <c r="AF1189" s="211" t="str">
        <f t="shared" si="825"/>
        <v>Service</v>
      </c>
      <c r="AG1189" s="211" t="str">
        <f t="shared" si="826"/>
        <v/>
      </c>
      <c r="AH1189" s="211" t="str">
        <f t="shared" si="844"/>
        <v/>
      </c>
      <c r="AI1189" s="211" t="str">
        <f t="shared" si="827"/>
        <v/>
      </c>
      <c r="AJ1189" s="211" t="str">
        <f t="shared" si="828"/>
        <v/>
      </c>
      <c r="AK1189" s="211" t="str">
        <f t="shared" si="829"/>
        <v/>
      </c>
      <c r="AL1189" s="211" t="str">
        <f t="shared" si="830"/>
        <v/>
      </c>
      <c r="AM1189" s="211">
        <f t="shared" si="831"/>
        <v>0</v>
      </c>
      <c r="AN1189" s="211" t="str">
        <f t="shared" si="832"/>
        <v>No</v>
      </c>
      <c r="AO1189" s="211" t="str">
        <f t="shared" si="833"/>
        <v>No</v>
      </c>
      <c r="AP1189" s="211" t="str">
        <f t="shared" si="834"/>
        <v>No</v>
      </c>
      <c r="AQ1189" s="211" t="str">
        <f t="shared" si="835"/>
        <v/>
      </c>
      <c r="AR1189" s="211" t="str">
        <f t="shared" si="836"/>
        <v>ACQCFD</v>
      </c>
      <c r="AS1189" s="211" t="str">
        <f t="shared" si="837"/>
        <v/>
      </c>
      <c r="AT1189" s="211" t="str">
        <f t="shared" si="838"/>
        <v/>
      </c>
      <c r="AU1189" s="211" t="str">
        <f t="shared" si="839"/>
        <v/>
      </c>
      <c r="AV1189" s="211" t="str">
        <f t="shared" si="840"/>
        <v>ADC</v>
      </c>
      <c r="AW1189" s="211" t="str">
        <f t="shared" si="841"/>
        <v>Wireless</v>
      </c>
      <c r="AX1189" s="211" t="str">
        <f t="shared" si="842"/>
        <v>NO</v>
      </c>
      <c r="AY1189" s="125" t="str">
        <f t="shared" si="843"/>
        <v>2</v>
      </c>
    </row>
    <row r="1190" spans="1:51" x14ac:dyDescent="0.25">
      <c r="A1190" s="15" t="s">
        <v>5521</v>
      </c>
      <c r="C1190" s="211" t="str">
        <f t="shared" si="806"/>
        <v>SECURE Package - AlarmForce Legacy</v>
      </c>
      <c r="D1190" s="211" t="str">
        <f t="shared" si="807"/>
        <v>Forfait de base - SECURE - Héritage de AlarmForce</v>
      </c>
      <c r="E1190" s="211" t="str">
        <f t="shared" si="808"/>
        <v/>
      </c>
      <c r="F1190" s="211" t="str">
        <f t="shared" si="809"/>
        <v>SECURE Package - AlarmForce Legacy</v>
      </c>
      <c r="G1190" s="211" t="str">
        <f t="shared" si="810"/>
        <v>Forfait de base - SECURE - Héritage de AlarmForce</v>
      </c>
      <c r="H1190" s="211" t="str">
        <f t="shared" si="811"/>
        <v>SECURE Package - AlarmForce Legacy</v>
      </c>
      <c r="I1190" s="211" t="str">
        <f t="shared" si="805"/>
        <v>Forfait de base - SECURE - Héritage de AlarmForce</v>
      </c>
      <c r="J1190" s="211" t="str">
        <f t="shared" si="812"/>
        <v>EVS_S8</v>
      </c>
      <c r="K1190" s="211" t="str">
        <f t="shared" si="813"/>
        <v>PKE2DMK</v>
      </c>
      <c r="L1190" s="211" t="str">
        <f t="shared" si="814"/>
        <v>Non-Inventory</v>
      </c>
      <c r="M1190" s="211" t="str">
        <f t="shared" si="815"/>
        <v>NO</v>
      </c>
      <c r="N1190" s="211" t="str">
        <f t="shared" si="816"/>
        <v>Product</v>
      </c>
      <c r="O1190" s="211" t="str">
        <f t="shared" si="817"/>
        <v>Misc</v>
      </c>
      <c r="P1190" s="211" t="str">
        <f t="shared" si="818"/>
        <v>RMR</v>
      </c>
      <c r="Q1190" s="349">
        <v>43930</v>
      </c>
      <c r="R1190" s="349"/>
      <c r="S1190" s="211" t="str">
        <f t="shared" si="819"/>
        <v>YES</v>
      </c>
      <c r="T1190" s="211" t="str">
        <f t="shared" si="820"/>
        <v>NO</v>
      </c>
      <c r="U1190" s="211" t="str">
        <f t="shared" si="821"/>
        <v>NO</v>
      </c>
      <c r="V1190" s="211" t="str">
        <f t="shared" si="822"/>
        <v>NO</v>
      </c>
      <c r="W1190" s="211" t="str">
        <f t="shared" si="823"/>
        <v>NO</v>
      </c>
      <c r="X1190" s="211">
        <v>0</v>
      </c>
      <c r="Y1190" s="211" t="s">
        <v>3277</v>
      </c>
      <c r="Z1190" s="211" t="s">
        <v>3275</v>
      </c>
      <c r="AA1190" s="211" t="s">
        <v>3319</v>
      </c>
      <c r="AB1190" s="211" t="s">
        <v>3286</v>
      </c>
      <c r="AC1190" s="211" t="s">
        <v>3286</v>
      </c>
      <c r="AD1190" s="211" t="s">
        <v>3320</v>
      </c>
      <c r="AE1190" s="211" t="str">
        <f t="shared" si="824"/>
        <v>Service</v>
      </c>
      <c r="AF1190" s="211" t="str">
        <f t="shared" si="825"/>
        <v>Service</v>
      </c>
      <c r="AG1190" s="211" t="str">
        <f t="shared" si="826"/>
        <v/>
      </c>
      <c r="AH1190" s="211" t="str">
        <f t="shared" si="844"/>
        <v/>
      </c>
      <c r="AI1190" s="211" t="str">
        <f t="shared" si="827"/>
        <v/>
      </c>
      <c r="AJ1190" s="211" t="str">
        <f t="shared" si="828"/>
        <v/>
      </c>
      <c r="AK1190" s="211" t="str">
        <f t="shared" si="829"/>
        <v/>
      </c>
      <c r="AL1190" s="211" t="str">
        <f t="shared" si="830"/>
        <v/>
      </c>
      <c r="AM1190" s="211">
        <f t="shared" si="831"/>
        <v>0</v>
      </c>
      <c r="AN1190" s="211" t="str">
        <f t="shared" si="832"/>
        <v>No</v>
      </c>
      <c r="AO1190" s="211" t="str">
        <f t="shared" si="833"/>
        <v>No</v>
      </c>
      <c r="AP1190" s="211" t="str">
        <f t="shared" si="834"/>
        <v>No</v>
      </c>
      <c r="AQ1190" s="211" t="str">
        <f t="shared" si="835"/>
        <v/>
      </c>
      <c r="AR1190" s="211" t="str">
        <f t="shared" si="836"/>
        <v>PKE2DMK</v>
      </c>
      <c r="AS1190" s="211" t="str">
        <f t="shared" si="837"/>
        <v/>
      </c>
      <c r="AT1190" s="211" t="str">
        <f t="shared" si="838"/>
        <v/>
      </c>
      <c r="AU1190" s="211" t="str">
        <f t="shared" si="839"/>
        <v/>
      </c>
      <c r="AV1190" s="211" t="str">
        <f t="shared" si="840"/>
        <v>ADC</v>
      </c>
      <c r="AW1190" s="211" t="str">
        <f t="shared" si="841"/>
        <v>Wireless</v>
      </c>
      <c r="AX1190" s="211" t="str">
        <f t="shared" si="842"/>
        <v>NO</v>
      </c>
      <c r="AY1190" s="125" t="str">
        <f t="shared" si="843"/>
        <v>0</v>
      </c>
    </row>
    <row r="1191" spans="1:51" x14ac:dyDescent="0.25">
      <c r="A1191" s="15" t="s">
        <v>5522</v>
      </c>
      <c r="C1191" s="211" t="str">
        <f t="shared" si="806"/>
        <v>SECURE Package - AlarmForce Legacy</v>
      </c>
      <c r="D1191" s="211" t="str">
        <f t="shared" si="807"/>
        <v>Forfait de base - SECURE - Héritage de AlarmForce</v>
      </c>
      <c r="E1191" s="211" t="str">
        <f t="shared" si="808"/>
        <v/>
      </c>
      <c r="F1191" s="211" t="str">
        <f t="shared" si="809"/>
        <v>SECURE Package - AlarmForce Legacy</v>
      </c>
      <c r="G1191" s="211" t="str">
        <f t="shared" si="810"/>
        <v>Forfait de base - SECURE - Héritage de AlarmForce</v>
      </c>
      <c r="H1191" s="211" t="str">
        <f t="shared" si="811"/>
        <v>SECURE Package - AlarmForce Legacy</v>
      </c>
      <c r="I1191" s="211" t="str">
        <f t="shared" si="805"/>
        <v>Forfait de base - SECURE - Héritage de AlarmForce</v>
      </c>
      <c r="J1191" s="211" t="str">
        <f t="shared" si="812"/>
        <v>EVS_S8</v>
      </c>
      <c r="K1191" s="211" t="str">
        <f t="shared" si="813"/>
        <v>PKAFSECURE</v>
      </c>
      <c r="L1191" s="211" t="str">
        <f t="shared" si="814"/>
        <v>Non-Inventory</v>
      </c>
      <c r="M1191" s="211" t="str">
        <f t="shared" si="815"/>
        <v>NO</v>
      </c>
      <c r="N1191" s="211" t="str">
        <f t="shared" si="816"/>
        <v>Product</v>
      </c>
      <c r="O1191" s="211" t="str">
        <f t="shared" si="817"/>
        <v>Misc</v>
      </c>
      <c r="P1191" s="211" t="str">
        <f t="shared" si="818"/>
        <v>RMR</v>
      </c>
      <c r="Q1191" s="349">
        <v>43930</v>
      </c>
      <c r="R1191" s="349"/>
      <c r="S1191" s="211" t="str">
        <f t="shared" si="819"/>
        <v>YES</v>
      </c>
      <c r="T1191" s="211" t="str">
        <f t="shared" si="820"/>
        <v>NO</v>
      </c>
      <c r="U1191" s="211" t="str">
        <f t="shared" si="821"/>
        <v>NO</v>
      </c>
      <c r="V1191" s="211" t="str">
        <f t="shared" si="822"/>
        <v>NO</v>
      </c>
      <c r="W1191" s="211" t="str">
        <f t="shared" si="823"/>
        <v>NO</v>
      </c>
      <c r="X1191" s="211">
        <v>0</v>
      </c>
      <c r="Y1191" s="211" t="s">
        <v>3277</v>
      </c>
      <c r="Z1191" s="211" t="s">
        <v>3275</v>
      </c>
      <c r="AA1191" s="211" t="s">
        <v>3319</v>
      </c>
      <c r="AB1191" s="211" t="s">
        <v>3286</v>
      </c>
      <c r="AC1191" s="211" t="s">
        <v>3286</v>
      </c>
      <c r="AD1191" s="211" t="s">
        <v>3320</v>
      </c>
      <c r="AE1191" s="211" t="str">
        <f t="shared" si="824"/>
        <v>Service</v>
      </c>
      <c r="AF1191" s="211" t="str">
        <f t="shared" si="825"/>
        <v>Service</v>
      </c>
      <c r="AG1191" s="211" t="str">
        <f t="shared" si="826"/>
        <v/>
      </c>
      <c r="AH1191" s="211" t="str">
        <f t="shared" si="844"/>
        <v/>
      </c>
      <c r="AI1191" s="211" t="str">
        <f t="shared" si="827"/>
        <v/>
      </c>
      <c r="AJ1191" s="211" t="str">
        <f t="shared" si="828"/>
        <v/>
      </c>
      <c r="AK1191" s="211" t="str">
        <f t="shared" si="829"/>
        <v/>
      </c>
      <c r="AL1191" s="211" t="str">
        <f t="shared" si="830"/>
        <v/>
      </c>
      <c r="AM1191" s="211">
        <f t="shared" si="831"/>
        <v>0</v>
      </c>
      <c r="AN1191" s="211" t="str">
        <f t="shared" si="832"/>
        <v>No</v>
      </c>
      <c r="AO1191" s="211" t="str">
        <f t="shared" si="833"/>
        <v>No</v>
      </c>
      <c r="AP1191" s="211" t="str">
        <f t="shared" si="834"/>
        <v>No</v>
      </c>
      <c r="AQ1191" s="211" t="str">
        <f t="shared" si="835"/>
        <v/>
      </c>
      <c r="AR1191" s="211" t="str">
        <f t="shared" si="836"/>
        <v>PKAFSECU</v>
      </c>
      <c r="AS1191" s="211" t="str">
        <f t="shared" si="837"/>
        <v/>
      </c>
      <c r="AT1191" s="211" t="str">
        <f t="shared" si="838"/>
        <v/>
      </c>
      <c r="AU1191" s="211" t="str">
        <f t="shared" si="839"/>
        <v/>
      </c>
      <c r="AV1191" s="211" t="str">
        <f t="shared" si="840"/>
        <v>ADC</v>
      </c>
      <c r="AW1191" s="211" t="str">
        <f t="shared" si="841"/>
        <v>Wireless</v>
      </c>
      <c r="AX1191" s="211" t="str">
        <f t="shared" si="842"/>
        <v>NO</v>
      </c>
      <c r="AY1191" s="125" t="str">
        <f t="shared" si="843"/>
        <v>0</v>
      </c>
    </row>
    <row r="1192" spans="1:51" x14ac:dyDescent="0.25">
      <c r="A1192" s="15" t="s">
        <v>5523</v>
      </c>
      <c r="C1192" s="211" t="str">
        <f t="shared" si="806"/>
        <v>CONTROL Package - AlarmForce Legacy</v>
      </c>
      <c r="D1192" s="211" t="str">
        <f t="shared" si="807"/>
        <v>Forfait de base - CONTROL - Héritage de AlarmForce</v>
      </c>
      <c r="E1192" s="211" t="str">
        <f t="shared" si="808"/>
        <v/>
      </c>
      <c r="F1192" s="211" t="str">
        <f t="shared" si="809"/>
        <v>CONTROL Package - AlarmForce Legacy</v>
      </c>
      <c r="G1192" s="211" t="str">
        <f t="shared" si="810"/>
        <v>Forfait de base - CONTROL - Héritage de AlarmForce</v>
      </c>
      <c r="H1192" s="211" t="str">
        <f t="shared" si="811"/>
        <v>CONTROL Package - AlarmForce Legacy</v>
      </c>
      <c r="I1192" s="211" t="str">
        <f t="shared" si="805"/>
        <v>Forfait de base - CONTROL - Héritage de AlarmForce</v>
      </c>
      <c r="J1192" s="211" t="str">
        <f t="shared" si="812"/>
        <v>3GNLTW_S4</v>
      </c>
      <c r="K1192" s="211" t="str">
        <f t="shared" si="813"/>
        <v>PKAFCONTROL</v>
      </c>
      <c r="L1192" s="211" t="str">
        <f t="shared" si="814"/>
        <v>Non-Inventory</v>
      </c>
      <c r="M1192" s="211" t="str">
        <f t="shared" si="815"/>
        <v>NO</v>
      </c>
      <c r="N1192" s="211" t="str">
        <f t="shared" si="816"/>
        <v>Product</v>
      </c>
      <c r="O1192" s="211" t="str">
        <f t="shared" si="817"/>
        <v>Misc</v>
      </c>
      <c r="P1192" s="211" t="str">
        <f t="shared" si="818"/>
        <v>RMR</v>
      </c>
      <c r="Q1192" s="349">
        <v>43930</v>
      </c>
      <c r="R1192" s="349"/>
      <c r="S1192" s="211" t="str">
        <f t="shared" si="819"/>
        <v>YES</v>
      </c>
      <c r="T1192" s="211" t="str">
        <f t="shared" si="820"/>
        <v>NO</v>
      </c>
      <c r="U1192" s="211" t="str">
        <f t="shared" si="821"/>
        <v>NO</v>
      </c>
      <c r="V1192" s="211" t="str">
        <f t="shared" si="822"/>
        <v>NO</v>
      </c>
      <c r="W1192" s="211" t="str">
        <f t="shared" si="823"/>
        <v>NO</v>
      </c>
      <c r="X1192" s="211">
        <v>0</v>
      </c>
      <c r="Y1192" s="211" t="s">
        <v>3277</v>
      </c>
      <c r="Z1192" s="211" t="s">
        <v>3275</v>
      </c>
      <c r="AA1192" s="211" t="s">
        <v>3319</v>
      </c>
      <c r="AB1192" s="211" t="s">
        <v>3286</v>
      </c>
      <c r="AC1192" s="211" t="s">
        <v>3286</v>
      </c>
      <c r="AD1192" s="211" t="s">
        <v>3320</v>
      </c>
      <c r="AE1192" s="211" t="str">
        <f t="shared" si="824"/>
        <v>Service</v>
      </c>
      <c r="AF1192" s="211" t="str">
        <f t="shared" si="825"/>
        <v>Service</v>
      </c>
      <c r="AG1192" s="211" t="str">
        <f t="shared" si="826"/>
        <v/>
      </c>
      <c r="AH1192" s="211" t="str">
        <f t="shared" si="844"/>
        <v/>
      </c>
      <c r="AI1192" s="211" t="str">
        <f t="shared" si="827"/>
        <v/>
      </c>
      <c r="AJ1192" s="211" t="str">
        <f t="shared" si="828"/>
        <v/>
      </c>
      <c r="AK1192" s="211" t="str">
        <f t="shared" si="829"/>
        <v/>
      </c>
      <c r="AL1192" s="211" t="str">
        <f t="shared" si="830"/>
        <v/>
      </c>
      <c r="AM1192" s="211">
        <f t="shared" si="831"/>
        <v>0</v>
      </c>
      <c r="AN1192" s="211" t="str">
        <f t="shared" si="832"/>
        <v>No</v>
      </c>
      <c r="AO1192" s="211" t="str">
        <f t="shared" si="833"/>
        <v>No</v>
      </c>
      <c r="AP1192" s="211" t="str">
        <f t="shared" si="834"/>
        <v>No</v>
      </c>
      <c r="AQ1192" s="211" t="str">
        <f t="shared" si="835"/>
        <v/>
      </c>
      <c r="AR1192" s="211" t="str">
        <f t="shared" si="836"/>
        <v>PKAFCONT</v>
      </c>
      <c r="AS1192" s="211" t="str">
        <f t="shared" si="837"/>
        <v/>
      </c>
      <c r="AT1192" s="211" t="str">
        <f t="shared" si="838"/>
        <v/>
      </c>
      <c r="AU1192" s="211" t="str">
        <f t="shared" si="839"/>
        <v/>
      </c>
      <c r="AV1192" s="211" t="str">
        <f t="shared" si="840"/>
        <v>ADC</v>
      </c>
      <c r="AW1192" s="211" t="str">
        <f t="shared" si="841"/>
        <v>Wireless</v>
      </c>
      <c r="AX1192" s="211" t="str">
        <f t="shared" si="842"/>
        <v>NO</v>
      </c>
      <c r="AY1192" s="125" t="str">
        <f t="shared" si="843"/>
        <v>0</v>
      </c>
    </row>
    <row r="1193" spans="1:51" x14ac:dyDescent="0.25">
      <c r="A1193" s="15" t="s">
        <v>5524</v>
      </c>
      <c r="C1193" s="211" t="str">
        <f t="shared" si="806"/>
        <v>COMMAND Package - AlarmForce Legacy</v>
      </c>
      <c r="D1193" s="211" t="str">
        <f t="shared" si="807"/>
        <v>Forfait de base - COMMAND - Héritage de AlarmForce</v>
      </c>
      <c r="E1193" s="211" t="str">
        <f t="shared" si="808"/>
        <v/>
      </c>
      <c r="F1193" s="211" t="str">
        <f t="shared" si="809"/>
        <v>COMMAND Package - AlarmForce Legacy</v>
      </c>
      <c r="G1193" s="211" t="str">
        <f t="shared" si="810"/>
        <v>Forfait de base - COMMAND - Héritage de AlarmForce</v>
      </c>
      <c r="H1193" s="211" t="str">
        <f t="shared" si="811"/>
        <v>COMMAND Package - AlarmForce Legacy</v>
      </c>
      <c r="I1193" s="211" t="str">
        <f t="shared" si="805"/>
        <v>Forfait de base - COMMAND - Héritage de AlarmForce</v>
      </c>
      <c r="J1193" s="211" t="str">
        <f t="shared" si="812"/>
        <v>3GNLTW_S4</v>
      </c>
      <c r="K1193" s="211" t="str">
        <f t="shared" si="813"/>
        <v>PKAFCOMM</v>
      </c>
      <c r="L1193" s="211" t="str">
        <f t="shared" si="814"/>
        <v>Non-Inventory</v>
      </c>
      <c r="M1193" s="211" t="str">
        <f t="shared" si="815"/>
        <v>NO</v>
      </c>
      <c r="N1193" s="211" t="str">
        <f t="shared" si="816"/>
        <v>Product</v>
      </c>
      <c r="O1193" s="211" t="str">
        <f t="shared" si="817"/>
        <v>Misc</v>
      </c>
      <c r="P1193" s="211" t="str">
        <f t="shared" si="818"/>
        <v>RMR</v>
      </c>
      <c r="Q1193" s="349">
        <v>43930</v>
      </c>
      <c r="R1193" s="349"/>
      <c r="S1193" s="211" t="str">
        <f t="shared" si="819"/>
        <v>YES</v>
      </c>
      <c r="T1193" s="211" t="str">
        <f t="shared" si="820"/>
        <v>NO</v>
      </c>
      <c r="U1193" s="211" t="str">
        <f t="shared" si="821"/>
        <v>NO</v>
      </c>
      <c r="V1193" s="211" t="str">
        <f t="shared" si="822"/>
        <v>NO</v>
      </c>
      <c r="W1193" s="211" t="str">
        <f t="shared" si="823"/>
        <v>NO</v>
      </c>
      <c r="X1193" s="211">
        <v>0</v>
      </c>
      <c r="Y1193" s="211" t="s">
        <v>3277</v>
      </c>
      <c r="Z1193" s="211" t="s">
        <v>3275</v>
      </c>
      <c r="AA1193" s="211" t="s">
        <v>3319</v>
      </c>
      <c r="AB1193" s="211" t="s">
        <v>3286</v>
      </c>
      <c r="AC1193" s="211" t="s">
        <v>3286</v>
      </c>
      <c r="AD1193" s="211" t="s">
        <v>3320</v>
      </c>
      <c r="AE1193" s="211" t="str">
        <f t="shared" si="824"/>
        <v>Service</v>
      </c>
      <c r="AF1193" s="211" t="str">
        <f t="shared" si="825"/>
        <v>Service</v>
      </c>
      <c r="AG1193" s="211" t="str">
        <f t="shared" si="826"/>
        <v/>
      </c>
      <c r="AH1193" s="211" t="str">
        <f t="shared" si="844"/>
        <v/>
      </c>
      <c r="AI1193" s="211" t="str">
        <f t="shared" si="827"/>
        <v/>
      </c>
      <c r="AJ1193" s="211" t="str">
        <f t="shared" si="828"/>
        <v/>
      </c>
      <c r="AK1193" s="211" t="str">
        <f t="shared" si="829"/>
        <v/>
      </c>
      <c r="AL1193" s="211" t="str">
        <f t="shared" si="830"/>
        <v/>
      </c>
      <c r="AM1193" s="211">
        <f t="shared" si="831"/>
        <v>0</v>
      </c>
      <c r="AN1193" s="211" t="str">
        <f t="shared" si="832"/>
        <v>No</v>
      </c>
      <c r="AO1193" s="211" t="str">
        <f t="shared" si="833"/>
        <v>No</v>
      </c>
      <c r="AP1193" s="211" t="str">
        <f t="shared" si="834"/>
        <v>No</v>
      </c>
      <c r="AQ1193" s="211" t="str">
        <f t="shared" si="835"/>
        <v/>
      </c>
      <c r="AR1193" s="211" t="str">
        <f t="shared" si="836"/>
        <v>PKAFCOMM</v>
      </c>
      <c r="AS1193" s="211" t="str">
        <f t="shared" si="837"/>
        <v/>
      </c>
      <c r="AT1193" s="211" t="str">
        <f t="shared" si="838"/>
        <v/>
      </c>
      <c r="AU1193" s="211" t="str">
        <f t="shared" si="839"/>
        <v/>
      </c>
      <c r="AV1193" s="211" t="str">
        <f t="shared" si="840"/>
        <v>ADC</v>
      </c>
      <c r="AW1193" s="211" t="str">
        <f t="shared" si="841"/>
        <v>Wireless</v>
      </c>
      <c r="AX1193" s="211" t="str">
        <f t="shared" si="842"/>
        <v>NO</v>
      </c>
      <c r="AY1193" s="125" t="str">
        <f t="shared" si="843"/>
        <v>0</v>
      </c>
    </row>
    <row r="1194" spans="1:51" x14ac:dyDescent="0.25">
      <c r="A1194" s="15" t="s">
        <v>5525</v>
      </c>
      <c r="C1194" s="211" t="str">
        <f t="shared" si="806"/>
        <v>Medical Alert at Home with Fall Detection and Cellular - TEST BUNDLE</v>
      </c>
      <c r="D1194" s="211" t="str">
        <f t="shared" si="807"/>
        <v>Alerte médicale à la maison avec détection de chute et cellulaire - TEST DE PAQUET</v>
      </c>
      <c r="E1194" s="211" t="str">
        <f t="shared" si="808"/>
        <v/>
      </c>
      <c r="F1194" s="211" t="str">
        <f t="shared" si="809"/>
        <v>Medical Alert at Home with Fall Detection and Cellular - TEST BUNDLE</v>
      </c>
      <c r="G1194" s="211" t="str">
        <f t="shared" si="810"/>
        <v>Alerte médicale à la maison avec détection de chute et cellulaire - TEST DE PAQUET</v>
      </c>
      <c r="H1194" s="211" t="str">
        <f t="shared" si="811"/>
        <v>Medical Alert at Home with Fall Detection and Cellular - TEST BUNDLE</v>
      </c>
      <c r="I1194" s="211" t="str">
        <f t="shared" si="805"/>
        <v>Alerte médicale à la maison avec détection de chute et cellulaire - TEST DE PAQUET</v>
      </c>
      <c r="J1194" s="211" t="str">
        <f t="shared" si="812"/>
        <v>ACC_4200XC</v>
      </c>
      <c r="K1194" s="211" t="str">
        <f t="shared" si="813"/>
        <v>ACCELLFD</v>
      </c>
      <c r="L1194" s="211" t="str">
        <f t="shared" si="814"/>
        <v>Non-Inventory</v>
      </c>
      <c r="M1194" s="211" t="str">
        <f t="shared" si="815"/>
        <v>NO</v>
      </c>
      <c r="N1194" s="211" t="str">
        <f t="shared" si="816"/>
        <v>Product</v>
      </c>
      <c r="O1194" s="211" t="str">
        <f t="shared" si="817"/>
        <v>Misc</v>
      </c>
      <c r="P1194" s="211" t="str">
        <f t="shared" si="818"/>
        <v>RMR</v>
      </c>
      <c r="Q1194" s="349">
        <v>43930</v>
      </c>
      <c r="R1194" s="349"/>
      <c r="S1194" s="211" t="str">
        <f t="shared" si="819"/>
        <v>YES</v>
      </c>
      <c r="T1194" s="211" t="str">
        <f t="shared" si="820"/>
        <v>NO</v>
      </c>
      <c r="U1194" s="211" t="str">
        <f t="shared" si="821"/>
        <v>NO</v>
      </c>
      <c r="V1194" s="211" t="str">
        <f t="shared" si="822"/>
        <v>NO</v>
      </c>
      <c r="W1194" s="211" t="str">
        <f t="shared" si="823"/>
        <v>NO</v>
      </c>
      <c r="X1194" s="211">
        <v>0</v>
      </c>
      <c r="Y1194" s="211" t="s">
        <v>3277</v>
      </c>
      <c r="Z1194" s="211" t="s">
        <v>3275</v>
      </c>
      <c r="AA1194" s="211" t="s">
        <v>3319</v>
      </c>
      <c r="AB1194" s="211" t="s">
        <v>3286</v>
      </c>
      <c r="AC1194" s="211" t="s">
        <v>3286</v>
      </c>
      <c r="AD1194" s="211" t="s">
        <v>3320</v>
      </c>
      <c r="AE1194" s="211" t="str">
        <f t="shared" si="824"/>
        <v>Service</v>
      </c>
      <c r="AF1194" s="211" t="str">
        <f t="shared" si="825"/>
        <v>Service</v>
      </c>
      <c r="AG1194" s="211" t="str">
        <f t="shared" si="826"/>
        <v/>
      </c>
      <c r="AH1194" s="211" t="str">
        <f t="shared" si="844"/>
        <v/>
      </c>
      <c r="AI1194" s="211" t="str">
        <f t="shared" si="827"/>
        <v/>
      </c>
      <c r="AJ1194" s="211" t="str">
        <f t="shared" si="828"/>
        <v/>
      </c>
      <c r="AK1194" s="211" t="str">
        <f t="shared" si="829"/>
        <v/>
      </c>
      <c r="AL1194" s="211" t="str">
        <f t="shared" si="830"/>
        <v/>
      </c>
      <c r="AM1194" s="211">
        <f t="shared" si="831"/>
        <v>0</v>
      </c>
      <c r="AN1194" s="211" t="str">
        <f t="shared" si="832"/>
        <v>No</v>
      </c>
      <c r="AO1194" s="211" t="str">
        <f t="shared" si="833"/>
        <v>No</v>
      </c>
      <c r="AP1194" s="211" t="str">
        <f t="shared" si="834"/>
        <v>Yes</v>
      </c>
      <c r="AQ1194" s="211" t="str">
        <f t="shared" si="835"/>
        <v/>
      </c>
      <c r="AR1194" s="211" t="str">
        <f t="shared" si="836"/>
        <v>ACCELLFD</v>
      </c>
      <c r="AS1194" s="211" t="str">
        <f t="shared" si="837"/>
        <v/>
      </c>
      <c r="AT1194" s="211" t="str">
        <f t="shared" si="838"/>
        <v/>
      </c>
      <c r="AU1194" s="211" t="str">
        <f t="shared" si="839"/>
        <v/>
      </c>
      <c r="AV1194" s="211" t="str">
        <f t="shared" si="840"/>
        <v>Medical</v>
      </c>
      <c r="AW1194" s="211" t="str">
        <f t="shared" si="841"/>
        <v>Wireless</v>
      </c>
      <c r="AX1194" s="211" t="str">
        <f t="shared" si="842"/>
        <v>NO</v>
      </c>
      <c r="AY1194" s="125">
        <f t="shared" si="843"/>
        <v>0</v>
      </c>
    </row>
    <row r="1195" spans="1:51" x14ac:dyDescent="0.25">
      <c r="A1195" s="15" t="s">
        <v>5526</v>
      </c>
      <c r="C1195" s="211" t="str">
        <f t="shared" si="806"/>
        <v>Commercial Plus Package</v>
      </c>
      <c r="D1195" s="211" t="str">
        <f t="shared" si="807"/>
        <v>Forfait Commercial Plus</v>
      </c>
      <c r="E1195" s="211" t="str">
        <f t="shared" si="808"/>
        <v/>
      </c>
      <c r="F1195" s="211" t="str">
        <f t="shared" si="809"/>
        <v>Commercial Plus Package</v>
      </c>
      <c r="G1195" s="211" t="str">
        <f t="shared" si="810"/>
        <v>Forfait Commercial Plus</v>
      </c>
      <c r="H1195" s="211" t="str">
        <f t="shared" si="811"/>
        <v>Commercial Plus Package</v>
      </c>
      <c r="I1195" s="211" t="str">
        <f t="shared" si="805"/>
        <v>Forfait Commercial Plus</v>
      </c>
      <c r="J1195" s="211" t="str">
        <f t="shared" si="812"/>
        <v>2GIG-GC2</v>
      </c>
      <c r="K1195" s="211" t="str">
        <f t="shared" si="813"/>
        <v>COMM</v>
      </c>
      <c r="L1195" s="211" t="str">
        <f t="shared" si="814"/>
        <v>Non-Inventory</v>
      </c>
      <c r="M1195" s="211" t="str">
        <f t="shared" si="815"/>
        <v>NO</v>
      </c>
      <c r="N1195" s="211" t="str">
        <f t="shared" si="816"/>
        <v>Product</v>
      </c>
      <c r="O1195" s="211" t="str">
        <f t="shared" si="817"/>
        <v>Misc</v>
      </c>
      <c r="P1195" s="211" t="str">
        <f t="shared" si="818"/>
        <v>RMR</v>
      </c>
      <c r="Q1195" s="349">
        <v>43930</v>
      </c>
      <c r="R1195" s="349"/>
      <c r="S1195" s="211" t="str">
        <f t="shared" si="819"/>
        <v>NO</v>
      </c>
      <c r="T1195" s="211" t="str">
        <f t="shared" si="820"/>
        <v>NO</v>
      </c>
      <c r="U1195" s="211" t="str">
        <f t="shared" si="821"/>
        <v>NO</v>
      </c>
      <c r="V1195" s="211" t="str">
        <f t="shared" si="822"/>
        <v>NO</v>
      </c>
      <c r="W1195" s="211" t="str">
        <f t="shared" si="823"/>
        <v>NO</v>
      </c>
      <c r="X1195" s="211">
        <v>0</v>
      </c>
      <c r="Y1195" s="211" t="s">
        <v>3277</v>
      </c>
      <c r="Z1195" s="211" t="s">
        <v>3275</v>
      </c>
      <c r="AA1195" s="211" t="s">
        <v>3319</v>
      </c>
      <c r="AB1195" s="211" t="s">
        <v>3286</v>
      </c>
      <c r="AC1195" s="211" t="s">
        <v>3286</v>
      </c>
      <c r="AD1195" s="211" t="s">
        <v>3320</v>
      </c>
      <c r="AE1195" s="211" t="str">
        <f t="shared" si="824"/>
        <v>Service</v>
      </c>
      <c r="AF1195" s="211" t="str">
        <f t="shared" si="825"/>
        <v>Service</v>
      </c>
      <c r="AG1195" s="211" t="str">
        <f t="shared" si="826"/>
        <v/>
      </c>
      <c r="AH1195" s="211" t="str">
        <f t="shared" si="844"/>
        <v/>
      </c>
      <c r="AI1195" s="211" t="str">
        <f t="shared" si="827"/>
        <v/>
      </c>
      <c r="AJ1195" s="211" t="str">
        <f t="shared" si="828"/>
        <v/>
      </c>
      <c r="AK1195" s="211" t="str">
        <f t="shared" si="829"/>
        <v/>
      </c>
      <c r="AL1195" s="211" t="str">
        <f t="shared" si="830"/>
        <v/>
      </c>
      <c r="AM1195" s="211">
        <f t="shared" si="831"/>
        <v>0</v>
      </c>
      <c r="AN1195" s="211" t="str">
        <f t="shared" si="832"/>
        <v>No</v>
      </c>
      <c r="AO1195" s="211" t="str">
        <f t="shared" si="833"/>
        <v>Yes</v>
      </c>
      <c r="AP1195" s="211" t="str">
        <f t="shared" si="834"/>
        <v>No</v>
      </c>
      <c r="AQ1195" s="211" t="str">
        <f t="shared" si="835"/>
        <v/>
      </c>
      <c r="AR1195" s="211" t="str">
        <f t="shared" si="836"/>
        <v>COMM</v>
      </c>
      <c r="AS1195" s="211" t="str">
        <f t="shared" si="837"/>
        <v/>
      </c>
      <c r="AT1195" s="211" t="str">
        <f t="shared" si="838"/>
        <v/>
      </c>
      <c r="AU1195" s="211" t="str">
        <f t="shared" si="839"/>
        <v/>
      </c>
      <c r="AV1195" s="211" t="str">
        <f t="shared" si="840"/>
        <v>Legacy</v>
      </c>
      <c r="AW1195" s="211" t="str">
        <f t="shared" si="841"/>
        <v>Wireless</v>
      </c>
      <c r="AX1195" s="211" t="str">
        <f t="shared" si="842"/>
        <v>NO</v>
      </c>
      <c r="AY1195" s="125" t="str">
        <f t="shared" si="843"/>
        <v>0</v>
      </c>
    </row>
    <row r="1196" spans="1:51" x14ac:dyDescent="0.25">
      <c r="A1196" s="15" t="s">
        <v>5527</v>
      </c>
      <c r="C1196" s="211" t="str">
        <f t="shared" si="806"/>
        <v>2 GIG Diamond Services Package - 10 Point System</v>
      </c>
      <c r="D1196" s="211" t="str">
        <f t="shared" si="807"/>
        <v>Forfait de base - 2 GIG Diamond Services - Système à 10 points</v>
      </c>
      <c r="E1196" s="211" t="str">
        <f t="shared" si="808"/>
        <v/>
      </c>
      <c r="F1196" s="211" t="str">
        <f t="shared" si="809"/>
        <v>2 GIG Diamond Services Package - 10 Point System</v>
      </c>
      <c r="G1196" s="211" t="str">
        <f t="shared" si="810"/>
        <v>Forfait de base - 2 GIG Diamond Services - Système à 10 points</v>
      </c>
      <c r="H1196" s="211" t="str">
        <f t="shared" si="811"/>
        <v>2 GIG Diamond Services Package - 10 Point System</v>
      </c>
      <c r="I1196" s="211" t="str">
        <f t="shared" si="805"/>
        <v>Forfait de base - 2 GIG Diamond Services - Système à 10 points</v>
      </c>
      <c r="J1196" s="211" t="str">
        <f t="shared" si="812"/>
        <v>2GIG-GC2</v>
      </c>
      <c r="K1196" s="211" t="str">
        <f t="shared" si="813"/>
        <v>DIAMOND</v>
      </c>
      <c r="L1196" s="211" t="str">
        <f t="shared" si="814"/>
        <v>Non-Inventory</v>
      </c>
      <c r="M1196" s="211" t="str">
        <f t="shared" si="815"/>
        <v>NO</v>
      </c>
      <c r="N1196" s="211" t="str">
        <f t="shared" si="816"/>
        <v>Product</v>
      </c>
      <c r="O1196" s="211" t="str">
        <f t="shared" si="817"/>
        <v>Misc</v>
      </c>
      <c r="P1196" s="211" t="str">
        <f t="shared" si="818"/>
        <v>RMR</v>
      </c>
      <c r="Q1196" s="349">
        <v>43930</v>
      </c>
      <c r="R1196" s="349"/>
      <c r="S1196" s="211" t="str">
        <f t="shared" si="819"/>
        <v>YES</v>
      </c>
      <c r="T1196" s="211" t="str">
        <f t="shared" si="820"/>
        <v>NO</v>
      </c>
      <c r="U1196" s="211" t="str">
        <f t="shared" si="821"/>
        <v>NO</v>
      </c>
      <c r="V1196" s="211" t="str">
        <f t="shared" si="822"/>
        <v>NO</v>
      </c>
      <c r="W1196" s="211" t="str">
        <f t="shared" si="823"/>
        <v>NO</v>
      </c>
      <c r="X1196" s="211">
        <v>0</v>
      </c>
      <c r="Y1196" s="211" t="s">
        <v>3277</v>
      </c>
      <c r="Z1196" s="211" t="s">
        <v>3275</v>
      </c>
      <c r="AA1196" s="211" t="s">
        <v>3319</v>
      </c>
      <c r="AB1196" s="211" t="s">
        <v>3286</v>
      </c>
      <c r="AC1196" s="211" t="s">
        <v>3286</v>
      </c>
      <c r="AD1196" s="211" t="s">
        <v>3320</v>
      </c>
      <c r="AE1196" s="211" t="str">
        <f t="shared" si="824"/>
        <v>Service</v>
      </c>
      <c r="AF1196" s="211" t="str">
        <f t="shared" si="825"/>
        <v>Service</v>
      </c>
      <c r="AG1196" s="211" t="str">
        <f t="shared" si="826"/>
        <v/>
      </c>
      <c r="AH1196" s="211" t="str">
        <f t="shared" si="844"/>
        <v/>
      </c>
      <c r="AI1196" s="211" t="str">
        <f t="shared" si="827"/>
        <v/>
      </c>
      <c r="AJ1196" s="211" t="str">
        <f t="shared" si="828"/>
        <v/>
      </c>
      <c r="AK1196" s="211" t="str">
        <f t="shared" si="829"/>
        <v/>
      </c>
      <c r="AL1196" s="211" t="str">
        <f t="shared" si="830"/>
        <v/>
      </c>
      <c r="AM1196" s="211">
        <f t="shared" si="831"/>
        <v>0</v>
      </c>
      <c r="AN1196" s="211" t="str">
        <f t="shared" si="832"/>
        <v>No</v>
      </c>
      <c r="AO1196" s="211" t="str">
        <f t="shared" si="833"/>
        <v>Yes</v>
      </c>
      <c r="AP1196" s="211" t="str">
        <f t="shared" si="834"/>
        <v>No</v>
      </c>
      <c r="AQ1196" s="211" t="str">
        <f t="shared" si="835"/>
        <v/>
      </c>
      <c r="AR1196" s="211" t="str">
        <f t="shared" si="836"/>
        <v>DIAMOND</v>
      </c>
      <c r="AS1196" s="211" t="str">
        <f t="shared" si="837"/>
        <v/>
      </c>
      <c r="AT1196" s="211" t="str">
        <f t="shared" si="838"/>
        <v/>
      </c>
      <c r="AU1196" s="211" t="str">
        <f t="shared" si="839"/>
        <v/>
      </c>
      <c r="AV1196" s="211" t="str">
        <f t="shared" si="840"/>
        <v>Legacy</v>
      </c>
      <c r="AW1196" s="211" t="str">
        <f t="shared" si="841"/>
        <v>Wireless</v>
      </c>
      <c r="AX1196" s="211" t="str">
        <f t="shared" si="842"/>
        <v>NO</v>
      </c>
      <c r="AY1196" s="125">
        <f t="shared" si="843"/>
        <v>0</v>
      </c>
    </row>
    <row r="1197" spans="1:51" x14ac:dyDescent="0.25">
      <c r="A1197" s="15" t="s">
        <v>5528</v>
      </c>
      <c r="C1197" s="211" t="str">
        <f t="shared" si="806"/>
        <v>2GIG Gold Package - 6 Points</v>
      </c>
      <c r="D1197" s="211" t="str">
        <f t="shared" si="807"/>
        <v>2GIG Gold Package - 6 Points</v>
      </c>
      <c r="E1197" s="211" t="str">
        <f t="shared" si="808"/>
        <v/>
      </c>
      <c r="F1197" s="211" t="str">
        <f t="shared" si="809"/>
        <v>2GIG Gold Package - 6 Points</v>
      </c>
      <c r="G1197" s="211" t="str">
        <f t="shared" si="810"/>
        <v>2GIG Gold Package - 6 Points</v>
      </c>
      <c r="H1197" s="211" t="str">
        <f t="shared" si="811"/>
        <v>2GIG Gold Package - 6 Points</v>
      </c>
      <c r="I1197" s="211" t="str">
        <f t="shared" si="805"/>
        <v>2GIG Gold Package - 6 Points</v>
      </c>
      <c r="J1197" s="211" t="str">
        <f t="shared" si="812"/>
        <v>2GIG-GC2</v>
      </c>
      <c r="K1197" s="211" t="str">
        <f t="shared" si="813"/>
        <v>GOLD</v>
      </c>
      <c r="L1197" s="211" t="str">
        <f t="shared" si="814"/>
        <v>Non-Inventory</v>
      </c>
      <c r="M1197" s="211" t="str">
        <f t="shared" si="815"/>
        <v>NO</v>
      </c>
      <c r="N1197" s="211" t="str">
        <f t="shared" si="816"/>
        <v>Product</v>
      </c>
      <c r="O1197" s="211" t="str">
        <f t="shared" si="817"/>
        <v>Misc</v>
      </c>
      <c r="P1197" s="211" t="str">
        <f t="shared" si="818"/>
        <v>RMR</v>
      </c>
      <c r="Q1197" s="349">
        <v>43930</v>
      </c>
      <c r="R1197" s="349"/>
      <c r="S1197" s="211" t="str">
        <f t="shared" si="819"/>
        <v>YES</v>
      </c>
      <c r="T1197" s="211" t="str">
        <f t="shared" si="820"/>
        <v>NO</v>
      </c>
      <c r="U1197" s="211" t="str">
        <f t="shared" si="821"/>
        <v>NO</v>
      </c>
      <c r="V1197" s="211" t="str">
        <f t="shared" si="822"/>
        <v>NO</v>
      </c>
      <c r="W1197" s="211" t="str">
        <f t="shared" si="823"/>
        <v>NO</v>
      </c>
      <c r="X1197" s="211">
        <v>0</v>
      </c>
      <c r="Y1197" s="211" t="s">
        <v>3277</v>
      </c>
      <c r="Z1197" s="211" t="s">
        <v>3275</v>
      </c>
      <c r="AA1197" s="211" t="s">
        <v>3319</v>
      </c>
      <c r="AB1197" s="211" t="s">
        <v>3286</v>
      </c>
      <c r="AC1197" s="211" t="s">
        <v>3286</v>
      </c>
      <c r="AD1197" s="211" t="s">
        <v>3320</v>
      </c>
      <c r="AE1197" s="211" t="str">
        <f t="shared" si="824"/>
        <v>Service</v>
      </c>
      <c r="AF1197" s="211" t="str">
        <f t="shared" si="825"/>
        <v>Service</v>
      </c>
      <c r="AG1197" s="211" t="str">
        <f t="shared" si="826"/>
        <v/>
      </c>
      <c r="AH1197" s="211" t="str">
        <f t="shared" si="844"/>
        <v/>
      </c>
      <c r="AI1197" s="211" t="str">
        <f t="shared" si="827"/>
        <v/>
      </c>
      <c r="AJ1197" s="211" t="str">
        <f t="shared" si="828"/>
        <v/>
      </c>
      <c r="AK1197" s="211" t="str">
        <f t="shared" si="829"/>
        <v/>
      </c>
      <c r="AL1197" s="211" t="str">
        <f t="shared" si="830"/>
        <v/>
      </c>
      <c r="AM1197" s="211">
        <f t="shared" si="831"/>
        <v>0</v>
      </c>
      <c r="AN1197" s="211" t="str">
        <f t="shared" si="832"/>
        <v>No</v>
      </c>
      <c r="AO1197" s="211" t="str">
        <f t="shared" si="833"/>
        <v>Yes</v>
      </c>
      <c r="AP1197" s="211" t="str">
        <f t="shared" si="834"/>
        <v>No</v>
      </c>
      <c r="AQ1197" s="211" t="str">
        <f t="shared" si="835"/>
        <v/>
      </c>
      <c r="AR1197" s="211" t="str">
        <f t="shared" si="836"/>
        <v>GOLD</v>
      </c>
      <c r="AS1197" s="211" t="str">
        <f t="shared" si="837"/>
        <v/>
      </c>
      <c r="AT1197" s="211" t="str">
        <f t="shared" si="838"/>
        <v/>
      </c>
      <c r="AU1197" s="211" t="str">
        <f t="shared" si="839"/>
        <v/>
      </c>
      <c r="AV1197" s="211" t="str">
        <f t="shared" si="840"/>
        <v>Legacy</v>
      </c>
      <c r="AW1197" s="211" t="str">
        <f t="shared" si="841"/>
        <v>Wireless</v>
      </c>
      <c r="AX1197" s="211" t="str">
        <f t="shared" si="842"/>
        <v>NO</v>
      </c>
      <c r="AY1197" s="125">
        <f t="shared" si="843"/>
        <v>0</v>
      </c>
    </row>
    <row r="1198" spans="1:51" x14ac:dyDescent="0.25">
      <c r="A1198" s="15" t="s">
        <v>5529</v>
      </c>
      <c r="C1198" s="211" t="str">
        <f t="shared" si="806"/>
        <v>2 GIG Gold Service w Access - 6 Point System</v>
      </c>
      <c r="D1198" s="211" t="str">
        <f t="shared" si="807"/>
        <v>Service 2GIG Gold avec accès - Système à 6 points</v>
      </c>
      <c r="E1198" s="211" t="str">
        <f t="shared" si="808"/>
        <v/>
      </c>
      <c r="F1198" s="211" t="str">
        <f t="shared" si="809"/>
        <v>2 GIG Gold Service w Access - 6 Point System</v>
      </c>
      <c r="G1198" s="211" t="str">
        <f t="shared" si="810"/>
        <v>Service 2GIG Gold avec accès - Système à 6 points</v>
      </c>
      <c r="H1198" s="211" t="str">
        <f t="shared" si="811"/>
        <v>2 GIG Gold Service w Access - 6 Point System</v>
      </c>
      <c r="I1198" s="211" t="str">
        <f t="shared" si="805"/>
        <v>Service 2GIG Gold avec accès - Système à 6 points</v>
      </c>
      <c r="J1198" s="211" t="str">
        <f t="shared" si="812"/>
        <v>2GIG-GC2</v>
      </c>
      <c r="K1198" s="211" t="str">
        <f t="shared" si="813"/>
        <v>GOLD_ACC</v>
      </c>
      <c r="L1198" s="211" t="str">
        <f t="shared" si="814"/>
        <v>Non-Inventory</v>
      </c>
      <c r="M1198" s="211" t="str">
        <f t="shared" si="815"/>
        <v>NO</v>
      </c>
      <c r="N1198" s="211" t="str">
        <f t="shared" si="816"/>
        <v>Product</v>
      </c>
      <c r="O1198" s="211" t="str">
        <f t="shared" si="817"/>
        <v>Misc</v>
      </c>
      <c r="P1198" s="211" t="str">
        <f t="shared" si="818"/>
        <v>RMR</v>
      </c>
      <c r="Q1198" s="349">
        <v>43930</v>
      </c>
      <c r="R1198" s="349"/>
      <c r="S1198" s="211" t="str">
        <f t="shared" si="819"/>
        <v>YES</v>
      </c>
      <c r="T1198" s="211" t="str">
        <f t="shared" si="820"/>
        <v>NO</v>
      </c>
      <c r="U1198" s="211" t="str">
        <f t="shared" si="821"/>
        <v>NO</v>
      </c>
      <c r="V1198" s="211" t="str">
        <f t="shared" si="822"/>
        <v>NO</v>
      </c>
      <c r="W1198" s="211" t="str">
        <f t="shared" si="823"/>
        <v>NO</v>
      </c>
      <c r="X1198" s="211">
        <v>0</v>
      </c>
      <c r="Y1198" s="211" t="s">
        <v>3277</v>
      </c>
      <c r="Z1198" s="211" t="s">
        <v>3275</v>
      </c>
      <c r="AA1198" s="211" t="s">
        <v>3319</v>
      </c>
      <c r="AB1198" s="211" t="s">
        <v>3286</v>
      </c>
      <c r="AC1198" s="211" t="s">
        <v>3286</v>
      </c>
      <c r="AD1198" s="211" t="s">
        <v>3320</v>
      </c>
      <c r="AE1198" s="211" t="str">
        <f t="shared" si="824"/>
        <v>Service</v>
      </c>
      <c r="AF1198" s="211" t="str">
        <f t="shared" si="825"/>
        <v>Service</v>
      </c>
      <c r="AG1198" s="211" t="str">
        <f t="shared" si="826"/>
        <v/>
      </c>
      <c r="AH1198" s="211" t="str">
        <f t="shared" si="844"/>
        <v/>
      </c>
      <c r="AI1198" s="211" t="str">
        <f t="shared" si="827"/>
        <v/>
      </c>
      <c r="AJ1198" s="211" t="str">
        <f t="shared" si="828"/>
        <v/>
      </c>
      <c r="AK1198" s="211" t="str">
        <f t="shared" si="829"/>
        <v/>
      </c>
      <c r="AL1198" s="211" t="str">
        <f t="shared" si="830"/>
        <v/>
      </c>
      <c r="AM1198" s="211">
        <f t="shared" si="831"/>
        <v>0</v>
      </c>
      <c r="AN1198" s="211" t="str">
        <f t="shared" si="832"/>
        <v>No</v>
      </c>
      <c r="AO1198" s="211" t="str">
        <f t="shared" si="833"/>
        <v>Yes</v>
      </c>
      <c r="AP1198" s="211" t="str">
        <f t="shared" si="834"/>
        <v>No</v>
      </c>
      <c r="AQ1198" s="211" t="str">
        <f t="shared" si="835"/>
        <v/>
      </c>
      <c r="AR1198" s="211" t="str">
        <f t="shared" si="836"/>
        <v>GOLD_ACC</v>
      </c>
      <c r="AS1198" s="211" t="str">
        <f t="shared" si="837"/>
        <v/>
      </c>
      <c r="AT1198" s="211" t="str">
        <f t="shared" si="838"/>
        <v/>
      </c>
      <c r="AU1198" s="211" t="str">
        <f t="shared" si="839"/>
        <v/>
      </c>
      <c r="AV1198" s="211" t="str">
        <f t="shared" si="840"/>
        <v>Legacy</v>
      </c>
      <c r="AW1198" s="211" t="str">
        <f t="shared" si="841"/>
        <v>Wireless</v>
      </c>
      <c r="AX1198" s="211" t="str">
        <f t="shared" si="842"/>
        <v>NO</v>
      </c>
      <c r="AY1198" s="125">
        <f t="shared" si="843"/>
        <v>0</v>
      </c>
    </row>
    <row r="1199" spans="1:51" x14ac:dyDescent="0.25">
      <c r="A1199" s="15" t="s">
        <v>5530</v>
      </c>
      <c r="C1199" s="211" t="str">
        <f t="shared" si="806"/>
        <v>HW 2GIG HW Smart Home Bundle</v>
      </c>
      <c r="D1199" s="211" t="str">
        <f t="shared" si="807"/>
        <v>Ensemble maison intelligente HW 2GIG HW</v>
      </c>
      <c r="E1199" s="211" t="str">
        <f t="shared" si="808"/>
        <v/>
      </c>
      <c r="F1199" s="211" t="str">
        <f t="shared" si="809"/>
        <v>HW 2GIG HW Smart Home Bundle</v>
      </c>
      <c r="G1199" s="211" t="str">
        <f t="shared" si="810"/>
        <v>Ensemble maison intelligente HW 2GIG HW</v>
      </c>
      <c r="H1199" s="211" t="str">
        <f t="shared" si="811"/>
        <v>HW 2GIG HW Smart Home Bundle</v>
      </c>
      <c r="I1199" s="211" t="str">
        <f t="shared" si="805"/>
        <v>Ensemble maison intelligente HW 2GIG HW</v>
      </c>
      <c r="J1199" s="211" t="str">
        <f t="shared" si="812"/>
        <v>2GIG-GC2HW</v>
      </c>
      <c r="K1199" s="211" t="str">
        <f t="shared" si="813"/>
        <v>HWCOMMAN</v>
      </c>
      <c r="L1199" s="211" t="str">
        <f t="shared" si="814"/>
        <v>Non-Inventory</v>
      </c>
      <c r="M1199" s="211" t="str">
        <f t="shared" si="815"/>
        <v>NO</v>
      </c>
      <c r="N1199" s="211" t="str">
        <f t="shared" si="816"/>
        <v>Product</v>
      </c>
      <c r="O1199" s="211" t="str">
        <f t="shared" si="817"/>
        <v>Misc</v>
      </c>
      <c r="P1199" s="211" t="str">
        <f t="shared" si="818"/>
        <v>RMR</v>
      </c>
      <c r="Q1199" s="349">
        <v>43930</v>
      </c>
      <c r="R1199" s="349"/>
      <c r="S1199" s="211" t="str">
        <f t="shared" si="819"/>
        <v>YES</v>
      </c>
      <c r="T1199" s="211" t="str">
        <f t="shared" si="820"/>
        <v>NO</v>
      </c>
      <c r="U1199" s="211" t="str">
        <f t="shared" si="821"/>
        <v>NO</v>
      </c>
      <c r="V1199" s="211" t="str">
        <f t="shared" si="822"/>
        <v>NO</v>
      </c>
      <c r="W1199" s="211" t="str">
        <f t="shared" si="823"/>
        <v>NO</v>
      </c>
      <c r="X1199" s="211">
        <v>0</v>
      </c>
      <c r="Y1199" s="211" t="s">
        <v>3277</v>
      </c>
      <c r="Z1199" s="211" t="s">
        <v>3275</v>
      </c>
      <c r="AA1199" s="211" t="s">
        <v>3319</v>
      </c>
      <c r="AB1199" s="211" t="s">
        <v>3286</v>
      </c>
      <c r="AC1199" s="211" t="s">
        <v>3286</v>
      </c>
      <c r="AD1199" s="211" t="s">
        <v>3320</v>
      </c>
      <c r="AE1199" s="211" t="str">
        <f t="shared" si="824"/>
        <v>Service</v>
      </c>
      <c r="AF1199" s="211" t="str">
        <f t="shared" si="825"/>
        <v>Service</v>
      </c>
      <c r="AG1199" s="211" t="str">
        <f t="shared" si="826"/>
        <v/>
      </c>
      <c r="AH1199" s="211" t="str">
        <f t="shared" si="844"/>
        <v/>
      </c>
      <c r="AI1199" s="211" t="str">
        <f t="shared" si="827"/>
        <v/>
      </c>
      <c r="AJ1199" s="211" t="str">
        <f t="shared" si="828"/>
        <v/>
      </c>
      <c r="AK1199" s="211" t="str">
        <f t="shared" si="829"/>
        <v/>
      </c>
      <c r="AL1199" s="211" t="str">
        <f t="shared" si="830"/>
        <v/>
      </c>
      <c r="AM1199" s="211">
        <f t="shared" si="831"/>
        <v>0</v>
      </c>
      <c r="AN1199" s="211" t="str">
        <f t="shared" si="832"/>
        <v>No</v>
      </c>
      <c r="AO1199" s="211" t="str">
        <f t="shared" si="833"/>
        <v>Yes</v>
      </c>
      <c r="AP1199" s="211" t="str">
        <f t="shared" si="834"/>
        <v>No</v>
      </c>
      <c r="AQ1199" s="211" t="str">
        <f t="shared" si="835"/>
        <v/>
      </c>
      <c r="AR1199" s="211" t="str">
        <f t="shared" si="836"/>
        <v>HWCOMMAN</v>
      </c>
      <c r="AS1199" s="211" t="str">
        <f t="shared" si="837"/>
        <v/>
      </c>
      <c r="AT1199" s="211" t="str">
        <f t="shared" si="838"/>
        <v/>
      </c>
      <c r="AU1199" s="211" t="str">
        <f t="shared" si="839"/>
        <v/>
      </c>
      <c r="AV1199" s="211" t="str">
        <f t="shared" si="840"/>
        <v>Legacy</v>
      </c>
      <c r="AW1199" s="211" t="str">
        <f t="shared" si="841"/>
        <v>Wired</v>
      </c>
      <c r="AX1199" s="211" t="str">
        <f t="shared" si="842"/>
        <v>NO</v>
      </c>
      <c r="AY1199" s="125" t="str">
        <f t="shared" si="843"/>
        <v>0</v>
      </c>
    </row>
    <row r="1200" spans="1:51" x14ac:dyDescent="0.25">
      <c r="A1200" s="15" t="s">
        <v>5531</v>
      </c>
      <c r="C1200" s="211" t="str">
        <f t="shared" si="806"/>
        <v>HW 2GIG Secure 2 Super Switch HW Takeover, 12V Battery</v>
      </c>
      <c r="D1200" s="211" t="str">
        <f t="shared" si="807"/>
        <v>HW 2GIG Secure 2 Super Switch HW Takeover, batterie 12V</v>
      </c>
      <c r="E1200" s="211" t="str">
        <f t="shared" si="808"/>
        <v/>
      </c>
      <c r="F1200" s="211" t="str">
        <f t="shared" si="809"/>
        <v>HW 2GIG Secure 2 Super Switch HW Takeover, 12V Battery</v>
      </c>
      <c r="G1200" s="211" t="str">
        <f t="shared" si="810"/>
        <v>HW 2GIG Secure 2 Super Switch HW Takeover, batterie 12V</v>
      </c>
      <c r="H1200" s="211" t="str">
        <f t="shared" si="811"/>
        <v>HW 2GIG Secure 2 Super Switch HW Takeover, 12V Battery</v>
      </c>
      <c r="I1200" s="211" t="str">
        <f t="shared" si="805"/>
        <v>HW 2GIG Secure 2 Super Switch HW Takeover, batterie 12V</v>
      </c>
      <c r="J1200" s="211" t="str">
        <f t="shared" si="812"/>
        <v>2GIG-GC2HW</v>
      </c>
      <c r="K1200" s="211" t="str">
        <f t="shared" si="813"/>
        <v>HWCONNEC</v>
      </c>
      <c r="L1200" s="211" t="str">
        <f t="shared" si="814"/>
        <v>Non-Inventory</v>
      </c>
      <c r="M1200" s="211" t="str">
        <f t="shared" si="815"/>
        <v>NO</v>
      </c>
      <c r="N1200" s="211" t="str">
        <f t="shared" si="816"/>
        <v>Product</v>
      </c>
      <c r="O1200" s="211" t="str">
        <f t="shared" si="817"/>
        <v>Misc</v>
      </c>
      <c r="P1200" s="211" t="str">
        <f t="shared" si="818"/>
        <v>RMR</v>
      </c>
      <c r="Q1200" s="349">
        <v>43930</v>
      </c>
      <c r="R1200" s="349"/>
      <c r="S1200" s="211" t="str">
        <f t="shared" si="819"/>
        <v>YES</v>
      </c>
      <c r="T1200" s="211" t="str">
        <f t="shared" si="820"/>
        <v>NO</v>
      </c>
      <c r="U1200" s="211" t="str">
        <f t="shared" si="821"/>
        <v>NO</v>
      </c>
      <c r="V1200" s="211" t="str">
        <f t="shared" si="822"/>
        <v>NO</v>
      </c>
      <c r="W1200" s="211" t="str">
        <f t="shared" si="823"/>
        <v>NO</v>
      </c>
      <c r="X1200" s="211">
        <v>0</v>
      </c>
      <c r="Y1200" s="211" t="s">
        <v>3277</v>
      </c>
      <c r="Z1200" s="211" t="s">
        <v>3275</v>
      </c>
      <c r="AA1200" s="211" t="s">
        <v>3319</v>
      </c>
      <c r="AB1200" s="211" t="s">
        <v>3286</v>
      </c>
      <c r="AC1200" s="211" t="s">
        <v>3286</v>
      </c>
      <c r="AD1200" s="211" t="s">
        <v>3320</v>
      </c>
      <c r="AE1200" s="211" t="str">
        <f t="shared" si="824"/>
        <v>Service</v>
      </c>
      <c r="AF1200" s="211" t="str">
        <f t="shared" si="825"/>
        <v>Service</v>
      </c>
      <c r="AG1200" s="211" t="str">
        <f t="shared" si="826"/>
        <v/>
      </c>
      <c r="AH1200" s="211" t="str">
        <f t="shared" si="844"/>
        <v/>
      </c>
      <c r="AI1200" s="211" t="str">
        <f t="shared" si="827"/>
        <v/>
      </c>
      <c r="AJ1200" s="211" t="str">
        <f t="shared" si="828"/>
        <v/>
      </c>
      <c r="AK1200" s="211" t="str">
        <f t="shared" si="829"/>
        <v/>
      </c>
      <c r="AL1200" s="211" t="str">
        <f t="shared" si="830"/>
        <v/>
      </c>
      <c r="AM1200" s="211">
        <f t="shared" si="831"/>
        <v>0</v>
      </c>
      <c r="AN1200" s="211" t="str">
        <f t="shared" si="832"/>
        <v>No</v>
      </c>
      <c r="AO1200" s="211" t="str">
        <f t="shared" si="833"/>
        <v>Yes</v>
      </c>
      <c r="AP1200" s="211" t="str">
        <f t="shared" si="834"/>
        <v>No</v>
      </c>
      <c r="AQ1200" s="211" t="str">
        <f t="shared" si="835"/>
        <v/>
      </c>
      <c r="AR1200" s="211" t="str">
        <f t="shared" si="836"/>
        <v>HWCONNEC</v>
      </c>
      <c r="AS1200" s="211" t="str">
        <f t="shared" si="837"/>
        <v/>
      </c>
      <c r="AT1200" s="211" t="str">
        <f t="shared" si="838"/>
        <v/>
      </c>
      <c r="AU1200" s="211" t="str">
        <f t="shared" si="839"/>
        <v/>
      </c>
      <c r="AV1200" s="211" t="str">
        <f t="shared" si="840"/>
        <v>Legacy</v>
      </c>
      <c r="AW1200" s="211" t="str">
        <f t="shared" si="841"/>
        <v>Wired</v>
      </c>
      <c r="AX1200" s="211" t="str">
        <f t="shared" si="842"/>
        <v>NO</v>
      </c>
      <c r="AY1200" s="125" t="str">
        <f t="shared" si="843"/>
        <v>0</v>
      </c>
    </row>
    <row r="1201" spans="1:51" x14ac:dyDescent="0.25">
      <c r="A1201" s="15" t="s">
        <v>5532</v>
      </c>
      <c r="C1201" s="211" t="str">
        <f t="shared" si="806"/>
        <v>HW 2GIG Video Bundle</v>
      </c>
      <c r="D1201" s="211" t="str">
        <f t="shared" si="807"/>
        <v>Ensemble vidéo HW 2GIG</v>
      </c>
      <c r="E1201" s="211" t="str">
        <f t="shared" si="808"/>
        <v/>
      </c>
      <c r="F1201" s="211" t="str">
        <f t="shared" si="809"/>
        <v>HW 2GIG Video Bundle</v>
      </c>
      <c r="G1201" s="211" t="str">
        <f t="shared" si="810"/>
        <v>Ensemble vidéo HW 2GIG</v>
      </c>
      <c r="H1201" s="211" t="str">
        <f t="shared" si="811"/>
        <v>HW 2GIG Video Bundle</v>
      </c>
      <c r="I1201" s="211" t="str">
        <f t="shared" si="805"/>
        <v>Ensemble vidéo HW 2GIG</v>
      </c>
      <c r="J1201" s="211" t="str">
        <f t="shared" si="812"/>
        <v>2GIG-GC2HW</v>
      </c>
      <c r="K1201" s="211" t="str">
        <f t="shared" si="813"/>
        <v>HWCONTRO</v>
      </c>
      <c r="L1201" s="211" t="str">
        <f t="shared" si="814"/>
        <v>Non-Inventory</v>
      </c>
      <c r="M1201" s="211" t="str">
        <f t="shared" si="815"/>
        <v>NO</v>
      </c>
      <c r="N1201" s="211" t="str">
        <f t="shared" si="816"/>
        <v>Product</v>
      </c>
      <c r="O1201" s="211" t="str">
        <f t="shared" si="817"/>
        <v>Misc</v>
      </c>
      <c r="P1201" s="211" t="str">
        <f t="shared" si="818"/>
        <v>RMR</v>
      </c>
      <c r="Q1201" s="349">
        <v>43930</v>
      </c>
      <c r="R1201" s="349"/>
      <c r="S1201" s="211" t="str">
        <f t="shared" si="819"/>
        <v>YES</v>
      </c>
      <c r="T1201" s="211" t="str">
        <f t="shared" si="820"/>
        <v>NO</v>
      </c>
      <c r="U1201" s="211" t="str">
        <f t="shared" si="821"/>
        <v>NO</v>
      </c>
      <c r="V1201" s="211" t="str">
        <f t="shared" si="822"/>
        <v>NO</v>
      </c>
      <c r="W1201" s="211" t="str">
        <f t="shared" si="823"/>
        <v>NO</v>
      </c>
      <c r="X1201" s="211">
        <v>0</v>
      </c>
      <c r="Y1201" s="211" t="s">
        <v>3277</v>
      </c>
      <c r="Z1201" s="211" t="s">
        <v>3275</v>
      </c>
      <c r="AA1201" s="211" t="s">
        <v>3319</v>
      </c>
      <c r="AB1201" s="211" t="s">
        <v>3286</v>
      </c>
      <c r="AC1201" s="211" t="s">
        <v>3286</v>
      </c>
      <c r="AD1201" s="211" t="s">
        <v>3320</v>
      </c>
      <c r="AE1201" s="211" t="str">
        <f t="shared" si="824"/>
        <v>Service</v>
      </c>
      <c r="AF1201" s="211" t="str">
        <f t="shared" si="825"/>
        <v>Service</v>
      </c>
      <c r="AG1201" s="211" t="str">
        <f t="shared" si="826"/>
        <v/>
      </c>
      <c r="AH1201" s="211" t="str">
        <f t="shared" si="844"/>
        <v/>
      </c>
      <c r="AI1201" s="211" t="str">
        <f t="shared" si="827"/>
        <v/>
      </c>
      <c r="AJ1201" s="211" t="str">
        <f t="shared" si="828"/>
        <v/>
      </c>
      <c r="AK1201" s="211" t="str">
        <f t="shared" si="829"/>
        <v/>
      </c>
      <c r="AL1201" s="211" t="str">
        <f t="shared" si="830"/>
        <v/>
      </c>
      <c r="AM1201" s="211">
        <f t="shared" si="831"/>
        <v>0</v>
      </c>
      <c r="AN1201" s="211" t="str">
        <f t="shared" si="832"/>
        <v>No</v>
      </c>
      <c r="AO1201" s="211" t="str">
        <f t="shared" si="833"/>
        <v>Yes</v>
      </c>
      <c r="AP1201" s="211" t="str">
        <f t="shared" si="834"/>
        <v>No</v>
      </c>
      <c r="AQ1201" s="211" t="str">
        <f t="shared" si="835"/>
        <v/>
      </c>
      <c r="AR1201" s="211" t="str">
        <f t="shared" si="836"/>
        <v>HWCONTRO</v>
      </c>
      <c r="AS1201" s="211" t="str">
        <f t="shared" si="837"/>
        <v/>
      </c>
      <c r="AT1201" s="211" t="str">
        <f t="shared" si="838"/>
        <v/>
      </c>
      <c r="AU1201" s="211" t="str">
        <f t="shared" si="839"/>
        <v/>
      </c>
      <c r="AV1201" s="211" t="str">
        <f t="shared" si="840"/>
        <v>Legacy</v>
      </c>
      <c r="AW1201" s="211" t="str">
        <f t="shared" si="841"/>
        <v>Wired</v>
      </c>
      <c r="AX1201" s="211" t="str">
        <f t="shared" si="842"/>
        <v>NO</v>
      </c>
      <c r="AY1201" s="125" t="str">
        <f t="shared" si="843"/>
        <v>0</v>
      </c>
    </row>
    <row r="1202" spans="1:51" x14ac:dyDescent="0.25">
      <c r="A1202" s="15" t="s">
        <v>5533</v>
      </c>
      <c r="C1202" s="211" t="str">
        <f t="shared" si="806"/>
        <v>SNL Package with Key Fob</v>
      </c>
      <c r="D1202" s="211" t="str">
        <f t="shared" si="807"/>
        <v>Paquet SNL avec fob clé</v>
      </c>
      <c r="E1202" s="211" t="str">
        <f t="shared" si="808"/>
        <v/>
      </c>
      <c r="F1202" s="211" t="str">
        <f t="shared" si="809"/>
        <v>SNL Package with Key Fob</v>
      </c>
      <c r="G1202" s="211" t="str">
        <f t="shared" si="810"/>
        <v>Paquet SNL avec fob clé</v>
      </c>
      <c r="H1202" s="211" t="str">
        <f t="shared" si="811"/>
        <v>SNL Package with Key Fob</v>
      </c>
      <c r="I1202" s="211" t="str">
        <f t="shared" si="805"/>
        <v>Paquet SNL avec fob clé</v>
      </c>
      <c r="J1202" s="211" t="str">
        <f t="shared" si="812"/>
        <v>EVSNL_S1</v>
      </c>
      <c r="K1202" s="211" t="str">
        <f t="shared" si="813"/>
        <v>PACKSNL</v>
      </c>
      <c r="L1202" s="211" t="str">
        <f t="shared" si="814"/>
        <v>Non-Inventory</v>
      </c>
      <c r="M1202" s="211" t="str">
        <f t="shared" si="815"/>
        <v>NO</v>
      </c>
      <c r="N1202" s="211" t="str">
        <f t="shared" si="816"/>
        <v>Product</v>
      </c>
      <c r="O1202" s="211" t="str">
        <f t="shared" si="817"/>
        <v>Misc</v>
      </c>
      <c r="P1202" s="211" t="str">
        <f t="shared" si="818"/>
        <v>RMR</v>
      </c>
      <c r="Q1202" s="349">
        <v>43930</v>
      </c>
      <c r="R1202" s="349"/>
      <c r="S1202" s="211" t="str">
        <f t="shared" si="819"/>
        <v>YES</v>
      </c>
      <c r="T1202" s="211" t="str">
        <f t="shared" si="820"/>
        <v>NO</v>
      </c>
      <c r="U1202" s="211" t="str">
        <f t="shared" si="821"/>
        <v>NO</v>
      </c>
      <c r="V1202" s="211" t="str">
        <f t="shared" si="822"/>
        <v>NO</v>
      </c>
      <c r="W1202" s="211" t="str">
        <f t="shared" si="823"/>
        <v>NO</v>
      </c>
      <c r="X1202" s="211">
        <v>0</v>
      </c>
      <c r="Y1202" s="211" t="s">
        <v>3277</v>
      </c>
      <c r="Z1202" s="211" t="s">
        <v>3275</v>
      </c>
      <c r="AA1202" s="211" t="s">
        <v>3319</v>
      </c>
      <c r="AB1202" s="211" t="s">
        <v>3286</v>
      </c>
      <c r="AC1202" s="211" t="s">
        <v>3286</v>
      </c>
      <c r="AD1202" s="211" t="s">
        <v>3320</v>
      </c>
      <c r="AE1202" s="211" t="str">
        <f t="shared" si="824"/>
        <v>Service</v>
      </c>
      <c r="AF1202" s="211" t="str">
        <f t="shared" si="825"/>
        <v>Service</v>
      </c>
      <c r="AG1202" s="211" t="str">
        <f t="shared" si="826"/>
        <v/>
      </c>
      <c r="AH1202" s="211" t="str">
        <f t="shared" si="844"/>
        <v/>
      </c>
      <c r="AI1202" s="211" t="str">
        <f t="shared" si="827"/>
        <v/>
      </c>
      <c r="AJ1202" s="211" t="str">
        <f t="shared" si="828"/>
        <v/>
      </c>
      <c r="AK1202" s="211" t="str">
        <f t="shared" si="829"/>
        <v/>
      </c>
      <c r="AL1202" s="211" t="str">
        <f t="shared" si="830"/>
        <v/>
      </c>
      <c r="AM1202" s="211">
        <f t="shared" si="831"/>
        <v>0</v>
      </c>
      <c r="AN1202" s="211" t="str">
        <f t="shared" si="832"/>
        <v>No</v>
      </c>
      <c r="AO1202" s="211" t="str">
        <f t="shared" si="833"/>
        <v>Yes</v>
      </c>
      <c r="AP1202" s="211" t="str">
        <f t="shared" si="834"/>
        <v>No</v>
      </c>
      <c r="AQ1202" s="211" t="str">
        <f t="shared" si="835"/>
        <v/>
      </c>
      <c r="AR1202" s="211" t="str">
        <f t="shared" si="836"/>
        <v>PACKSNL</v>
      </c>
      <c r="AS1202" s="211" t="str">
        <f t="shared" si="837"/>
        <v/>
      </c>
      <c r="AT1202" s="211" t="str">
        <f t="shared" si="838"/>
        <v/>
      </c>
      <c r="AU1202" s="211" t="str">
        <f t="shared" si="839"/>
        <v/>
      </c>
      <c r="AV1202" s="211" t="str">
        <f t="shared" si="840"/>
        <v>Legacy</v>
      </c>
      <c r="AW1202" s="211" t="str">
        <f t="shared" si="841"/>
        <v>Wireless</v>
      </c>
      <c r="AX1202" s="211" t="str">
        <f t="shared" si="842"/>
        <v>NO</v>
      </c>
      <c r="AY1202" s="125" t="str">
        <f t="shared" si="843"/>
        <v>0</v>
      </c>
    </row>
    <row r="1203" spans="1:51" x14ac:dyDescent="0.25">
      <c r="A1203" s="15" t="s">
        <v>5534</v>
      </c>
      <c r="C1203" s="211" t="str">
        <f t="shared" si="806"/>
        <v>SNL Installation from Nov 27, 2006</v>
      </c>
      <c r="D1203" s="211" t="str">
        <f t="shared" si="807"/>
        <v>Installation SNL à partir du 27 novembre 2006</v>
      </c>
      <c r="E1203" s="211" t="str">
        <f t="shared" si="808"/>
        <v/>
      </c>
      <c r="F1203" s="211" t="str">
        <f t="shared" si="809"/>
        <v>SNL Installation from Nov 27, 2006</v>
      </c>
      <c r="G1203" s="211" t="str">
        <f t="shared" si="810"/>
        <v>Installation SNL à partir du 27 novembre 2006</v>
      </c>
      <c r="H1203" s="211" t="str">
        <f t="shared" si="811"/>
        <v>SNL Installation from Nov 27, 2006</v>
      </c>
      <c r="I1203" s="211" t="str">
        <f t="shared" si="805"/>
        <v>Installation SNL à partir du 27 novembre 2006</v>
      </c>
      <c r="J1203" s="211" t="str">
        <f t="shared" si="812"/>
        <v>EVSNL_S1</v>
      </c>
      <c r="K1203" s="211" t="str">
        <f t="shared" si="813"/>
        <v>PACKSNL2</v>
      </c>
      <c r="L1203" s="211" t="str">
        <f t="shared" si="814"/>
        <v>Non-Inventory</v>
      </c>
      <c r="M1203" s="211" t="str">
        <f t="shared" si="815"/>
        <v>NO</v>
      </c>
      <c r="N1203" s="211" t="str">
        <f t="shared" si="816"/>
        <v>Product</v>
      </c>
      <c r="O1203" s="211" t="str">
        <f t="shared" si="817"/>
        <v>Misc</v>
      </c>
      <c r="P1203" s="211" t="str">
        <f t="shared" si="818"/>
        <v>RMR</v>
      </c>
      <c r="Q1203" s="349">
        <v>43930</v>
      </c>
      <c r="R1203" s="349"/>
      <c r="S1203" s="211" t="str">
        <f t="shared" si="819"/>
        <v>YES</v>
      </c>
      <c r="T1203" s="211" t="str">
        <f t="shared" si="820"/>
        <v>NO</v>
      </c>
      <c r="U1203" s="211" t="str">
        <f t="shared" si="821"/>
        <v>NO</v>
      </c>
      <c r="V1203" s="211" t="str">
        <f t="shared" si="822"/>
        <v>NO</v>
      </c>
      <c r="W1203" s="211" t="str">
        <f t="shared" si="823"/>
        <v>NO</v>
      </c>
      <c r="X1203" s="211">
        <v>0</v>
      </c>
      <c r="Y1203" s="211" t="s">
        <v>3277</v>
      </c>
      <c r="Z1203" s="211" t="s">
        <v>3275</v>
      </c>
      <c r="AA1203" s="211" t="s">
        <v>3319</v>
      </c>
      <c r="AB1203" s="211" t="s">
        <v>3286</v>
      </c>
      <c r="AC1203" s="211" t="s">
        <v>3286</v>
      </c>
      <c r="AD1203" s="211" t="s">
        <v>3320</v>
      </c>
      <c r="AE1203" s="211" t="str">
        <f t="shared" si="824"/>
        <v>Service</v>
      </c>
      <c r="AF1203" s="211" t="str">
        <f t="shared" si="825"/>
        <v>Service</v>
      </c>
      <c r="AG1203" s="211" t="str">
        <f t="shared" si="826"/>
        <v/>
      </c>
      <c r="AH1203" s="211" t="str">
        <f t="shared" si="844"/>
        <v/>
      </c>
      <c r="AI1203" s="211" t="str">
        <f t="shared" si="827"/>
        <v/>
      </c>
      <c r="AJ1203" s="211" t="str">
        <f t="shared" si="828"/>
        <v/>
      </c>
      <c r="AK1203" s="211" t="str">
        <f t="shared" si="829"/>
        <v/>
      </c>
      <c r="AL1203" s="211" t="str">
        <f t="shared" si="830"/>
        <v/>
      </c>
      <c r="AM1203" s="211">
        <f t="shared" si="831"/>
        <v>0</v>
      </c>
      <c r="AN1203" s="211" t="str">
        <f t="shared" si="832"/>
        <v>No</v>
      </c>
      <c r="AO1203" s="211" t="str">
        <f t="shared" si="833"/>
        <v>Yes</v>
      </c>
      <c r="AP1203" s="211" t="str">
        <f t="shared" si="834"/>
        <v>No</v>
      </c>
      <c r="AQ1203" s="211" t="str">
        <f t="shared" si="835"/>
        <v/>
      </c>
      <c r="AR1203" s="211" t="str">
        <f t="shared" si="836"/>
        <v>PACKSNL2</v>
      </c>
      <c r="AS1203" s="211" t="str">
        <f t="shared" si="837"/>
        <v/>
      </c>
      <c r="AT1203" s="211" t="str">
        <f t="shared" si="838"/>
        <v/>
      </c>
      <c r="AU1203" s="211" t="str">
        <f t="shared" si="839"/>
        <v/>
      </c>
      <c r="AV1203" s="211" t="str">
        <f t="shared" si="840"/>
        <v>Legacy</v>
      </c>
      <c r="AW1203" s="211" t="str">
        <f t="shared" si="841"/>
        <v>Wireless</v>
      </c>
      <c r="AX1203" s="211" t="str">
        <f t="shared" si="842"/>
        <v>NO</v>
      </c>
      <c r="AY1203" s="125" t="str">
        <f t="shared" si="843"/>
        <v>0</v>
      </c>
    </row>
    <row r="1204" spans="1:51" x14ac:dyDescent="0.25">
      <c r="A1204" s="15" t="s">
        <v>5535</v>
      </c>
      <c r="C1204" s="211" t="str">
        <f t="shared" si="806"/>
        <v>Package with 2 Door Senors</v>
      </c>
      <c r="D1204" s="211" t="str">
        <f t="shared" si="807"/>
        <v>Forfait avec 2 Senors porte</v>
      </c>
      <c r="E1204" s="211" t="str">
        <f t="shared" si="808"/>
        <v/>
      </c>
      <c r="F1204" s="211" t="str">
        <f t="shared" si="809"/>
        <v>Package with 2 Door Senors</v>
      </c>
      <c r="G1204" s="211" t="str">
        <f t="shared" si="810"/>
        <v>Forfait avec 2 Senors porte</v>
      </c>
      <c r="H1204" s="211" t="str">
        <f t="shared" si="811"/>
        <v>Package with 2 Door Senors</v>
      </c>
      <c r="I1204" s="211" t="str">
        <f t="shared" si="805"/>
        <v>Forfait avec 2 Senors porte</v>
      </c>
      <c r="J1204" s="211" t="str">
        <f t="shared" si="812"/>
        <v>SBC</v>
      </c>
      <c r="K1204" s="211" t="str">
        <f t="shared" si="813"/>
        <v>PACKSPD</v>
      </c>
      <c r="L1204" s="211" t="str">
        <f t="shared" si="814"/>
        <v>Non-Inventory</v>
      </c>
      <c r="M1204" s="211" t="str">
        <f t="shared" si="815"/>
        <v>NO</v>
      </c>
      <c r="N1204" s="211" t="str">
        <f t="shared" si="816"/>
        <v>Product</v>
      </c>
      <c r="O1204" s="211" t="str">
        <f t="shared" si="817"/>
        <v>Misc</v>
      </c>
      <c r="P1204" s="211" t="str">
        <f t="shared" si="818"/>
        <v>RMR</v>
      </c>
      <c r="Q1204" s="349">
        <v>43930</v>
      </c>
      <c r="R1204" s="349"/>
      <c r="S1204" s="211" t="str">
        <f t="shared" si="819"/>
        <v>YES</v>
      </c>
      <c r="T1204" s="211" t="str">
        <f t="shared" si="820"/>
        <v>NO</v>
      </c>
      <c r="U1204" s="211" t="str">
        <f t="shared" si="821"/>
        <v>NO</v>
      </c>
      <c r="V1204" s="211" t="str">
        <f t="shared" si="822"/>
        <v>NO</v>
      </c>
      <c r="W1204" s="211" t="str">
        <f t="shared" si="823"/>
        <v>NO</v>
      </c>
      <c r="X1204" s="211">
        <v>0</v>
      </c>
      <c r="Y1204" s="211" t="s">
        <v>3277</v>
      </c>
      <c r="Z1204" s="211" t="s">
        <v>3275</v>
      </c>
      <c r="AA1204" s="211" t="s">
        <v>3319</v>
      </c>
      <c r="AB1204" s="211" t="s">
        <v>3286</v>
      </c>
      <c r="AC1204" s="211" t="s">
        <v>3286</v>
      </c>
      <c r="AD1204" s="211" t="s">
        <v>3320</v>
      </c>
      <c r="AE1204" s="211" t="str">
        <f t="shared" si="824"/>
        <v>Service</v>
      </c>
      <c r="AF1204" s="211" t="str">
        <f t="shared" si="825"/>
        <v>Service</v>
      </c>
      <c r="AG1204" s="211" t="str">
        <f t="shared" si="826"/>
        <v/>
      </c>
      <c r="AH1204" s="211" t="str">
        <f t="shared" si="844"/>
        <v/>
      </c>
      <c r="AI1204" s="211" t="str">
        <f t="shared" si="827"/>
        <v/>
      </c>
      <c r="AJ1204" s="211" t="str">
        <f t="shared" si="828"/>
        <v/>
      </c>
      <c r="AK1204" s="211" t="str">
        <f t="shared" si="829"/>
        <v/>
      </c>
      <c r="AL1204" s="211" t="str">
        <f t="shared" si="830"/>
        <v/>
      </c>
      <c r="AM1204" s="211">
        <f t="shared" si="831"/>
        <v>0</v>
      </c>
      <c r="AN1204" s="211" t="str">
        <f t="shared" si="832"/>
        <v>No</v>
      </c>
      <c r="AO1204" s="211" t="str">
        <f t="shared" si="833"/>
        <v>Yes</v>
      </c>
      <c r="AP1204" s="211" t="str">
        <f t="shared" si="834"/>
        <v>No</v>
      </c>
      <c r="AQ1204" s="211" t="str">
        <f t="shared" si="835"/>
        <v/>
      </c>
      <c r="AR1204" s="211" t="str">
        <f t="shared" si="836"/>
        <v>PACKSPD</v>
      </c>
      <c r="AS1204" s="211" t="str">
        <f t="shared" si="837"/>
        <v/>
      </c>
      <c r="AT1204" s="211" t="str">
        <f t="shared" si="838"/>
        <v/>
      </c>
      <c r="AU1204" s="211" t="str">
        <f t="shared" si="839"/>
        <v/>
      </c>
      <c r="AV1204" s="211" t="str">
        <f t="shared" si="840"/>
        <v>Legacy</v>
      </c>
      <c r="AW1204" s="211" t="str">
        <f t="shared" si="841"/>
        <v>Wireless</v>
      </c>
      <c r="AX1204" s="211" t="str">
        <f t="shared" si="842"/>
        <v>NO</v>
      </c>
      <c r="AY1204" s="125" t="str">
        <f t="shared" si="843"/>
        <v>0</v>
      </c>
    </row>
    <row r="1205" spans="1:51" x14ac:dyDescent="0.25">
      <c r="A1205" s="15" t="s">
        <v>5536</v>
      </c>
      <c r="C1205" s="211" t="str">
        <f t="shared" si="806"/>
        <v>Package with  Keypad</v>
      </c>
      <c r="D1205" s="211" t="str">
        <f t="shared" si="807"/>
        <v>Forfait avec clavier</v>
      </c>
      <c r="E1205" s="211" t="str">
        <f t="shared" si="808"/>
        <v/>
      </c>
      <c r="F1205" s="211" t="str">
        <f t="shared" si="809"/>
        <v>Package with  Keypad</v>
      </c>
      <c r="G1205" s="211" t="str">
        <f t="shared" si="810"/>
        <v>Forfait avec clavier</v>
      </c>
      <c r="H1205" s="211" t="str">
        <f t="shared" si="811"/>
        <v>Package with  Keypad</v>
      </c>
      <c r="I1205" s="211" t="str">
        <f t="shared" si="805"/>
        <v>Forfait avec clavier</v>
      </c>
      <c r="J1205" s="211" t="str">
        <f t="shared" si="812"/>
        <v>SBC</v>
      </c>
      <c r="K1205" s="211" t="str">
        <f t="shared" si="813"/>
        <v>PACKSPK</v>
      </c>
      <c r="L1205" s="211" t="str">
        <f t="shared" si="814"/>
        <v>Non-Inventory</v>
      </c>
      <c r="M1205" s="211" t="str">
        <f t="shared" si="815"/>
        <v>NO</v>
      </c>
      <c r="N1205" s="211" t="str">
        <f t="shared" si="816"/>
        <v>Product</v>
      </c>
      <c r="O1205" s="211" t="str">
        <f t="shared" si="817"/>
        <v>Misc</v>
      </c>
      <c r="P1205" s="211" t="str">
        <f t="shared" si="818"/>
        <v>RMR</v>
      </c>
      <c r="Q1205" s="349">
        <v>43930</v>
      </c>
      <c r="R1205" s="349"/>
      <c r="S1205" s="211" t="str">
        <f t="shared" si="819"/>
        <v>YES</v>
      </c>
      <c r="T1205" s="211" t="str">
        <f t="shared" si="820"/>
        <v>NO</v>
      </c>
      <c r="U1205" s="211" t="str">
        <f t="shared" si="821"/>
        <v>NO</v>
      </c>
      <c r="V1205" s="211" t="str">
        <f t="shared" si="822"/>
        <v>NO</v>
      </c>
      <c r="W1205" s="211" t="str">
        <f t="shared" si="823"/>
        <v>NO</v>
      </c>
      <c r="X1205" s="211">
        <v>0</v>
      </c>
      <c r="Y1205" s="211" t="s">
        <v>3277</v>
      </c>
      <c r="Z1205" s="211" t="s">
        <v>3275</v>
      </c>
      <c r="AA1205" s="211" t="s">
        <v>3319</v>
      </c>
      <c r="AB1205" s="211" t="s">
        <v>3286</v>
      </c>
      <c r="AC1205" s="211" t="s">
        <v>3286</v>
      </c>
      <c r="AD1205" s="211" t="s">
        <v>3320</v>
      </c>
      <c r="AE1205" s="211" t="str">
        <f t="shared" si="824"/>
        <v>Service</v>
      </c>
      <c r="AF1205" s="211" t="str">
        <f t="shared" si="825"/>
        <v>Service</v>
      </c>
      <c r="AG1205" s="211" t="str">
        <f t="shared" si="826"/>
        <v/>
      </c>
      <c r="AH1205" s="211" t="str">
        <f t="shared" si="844"/>
        <v/>
      </c>
      <c r="AI1205" s="211" t="str">
        <f t="shared" si="827"/>
        <v/>
      </c>
      <c r="AJ1205" s="211" t="str">
        <f t="shared" si="828"/>
        <v/>
      </c>
      <c r="AK1205" s="211" t="str">
        <f t="shared" si="829"/>
        <v/>
      </c>
      <c r="AL1205" s="211" t="str">
        <f t="shared" si="830"/>
        <v/>
      </c>
      <c r="AM1205" s="211">
        <f t="shared" si="831"/>
        <v>0</v>
      </c>
      <c r="AN1205" s="211" t="str">
        <f t="shared" si="832"/>
        <v>No</v>
      </c>
      <c r="AO1205" s="211" t="str">
        <f t="shared" si="833"/>
        <v>Yes</v>
      </c>
      <c r="AP1205" s="211" t="str">
        <f t="shared" si="834"/>
        <v>No</v>
      </c>
      <c r="AQ1205" s="211" t="str">
        <f t="shared" si="835"/>
        <v/>
      </c>
      <c r="AR1205" s="211" t="str">
        <f t="shared" si="836"/>
        <v>PACKSPK</v>
      </c>
      <c r="AS1205" s="211" t="str">
        <f t="shared" si="837"/>
        <v/>
      </c>
      <c r="AT1205" s="211" t="str">
        <f t="shared" si="838"/>
        <v/>
      </c>
      <c r="AU1205" s="211" t="str">
        <f t="shared" si="839"/>
        <v/>
      </c>
      <c r="AV1205" s="211" t="str">
        <f t="shared" si="840"/>
        <v>Legacy</v>
      </c>
      <c r="AW1205" s="211" t="str">
        <f t="shared" si="841"/>
        <v>Wireless</v>
      </c>
      <c r="AX1205" s="211" t="str">
        <f t="shared" si="842"/>
        <v>NO</v>
      </c>
      <c r="AY1205" s="125" t="str">
        <f t="shared" si="843"/>
        <v>0</v>
      </c>
    </row>
    <row r="1206" spans="1:51" x14ac:dyDescent="0.25">
      <c r="A1206" s="15" t="s">
        <v>5537</v>
      </c>
      <c r="C1206" s="211" t="str">
        <f t="shared" si="806"/>
        <v>2GIG Command Bundle (Command+Zwave/Image Sensor)</v>
      </c>
      <c r="D1206" s="211" t="str">
        <f t="shared" si="807"/>
        <v>Pack de commande 2GIG (Commande+Zwave/Capteur d’image)</v>
      </c>
      <c r="E1206" s="211" t="str">
        <f t="shared" si="808"/>
        <v/>
      </c>
      <c r="F1206" s="211" t="str">
        <f t="shared" si="809"/>
        <v>2GIG Command Bundle (Command+Zwave/Image Sensor)</v>
      </c>
      <c r="G1206" s="211" t="str">
        <f t="shared" si="810"/>
        <v>Pack de commande 2GIG (Commande+Zwave/Capteur d’image)</v>
      </c>
      <c r="H1206" s="211" t="str">
        <f t="shared" si="811"/>
        <v>2GIG Command Bundle (Command+Zwave/Image Sensor)</v>
      </c>
      <c r="I1206" s="211" t="str">
        <f t="shared" si="805"/>
        <v>Pack de commande 2GIG (Commande+Zwave/Capteur d’image)</v>
      </c>
      <c r="J1206" s="211" t="str">
        <f t="shared" si="812"/>
        <v xml:space="preserve">2GIG-GC2    </v>
      </c>
      <c r="K1206" s="211" t="str">
        <f t="shared" si="813"/>
        <v>PKCOMMAN</v>
      </c>
      <c r="L1206" s="211" t="str">
        <f t="shared" si="814"/>
        <v>Non-Inventory</v>
      </c>
      <c r="M1206" s="211" t="str">
        <f t="shared" si="815"/>
        <v>NO</v>
      </c>
      <c r="N1206" s="211" t="str">
        <f t="shared" si="816"/>
        <v>Product</v>
      </c>
      <c r="O1206" s="211" t="str">
        <f t="shared" si="817"/>
        <v>Misc</v>
      </c>
      <c r="P1206" s="211" t="str">
        <f t="shared" si="818"/>
        <v>RMR</v>
      </c>
      <c r="Q1206" s="349">
        <v>43930</v>
      </c>
      <c r="R1206" s="349"/>
      <c r="S1206" s="211" t="str">
        <f t="shared" si="819"/>
        <v>YES</v>
      </c>
      <c r="T1206" s="211" t="str">
        <f t="shared" si="820"/>
        <v>NO</v>
      </c>
      <c r="U1206" s="211" t="str">
        <f t="shared" si="821"/>
        <v>NO</v>
      </c>
      <c r="V1206" s="211" t="str">
        <f t="shared" si="822"/>
        <v>NO</v>
      </c>
      <c r="W1206" s="211" t="str">
        <f t="shared" si="823"/>
        <v>NO</v>
      </c>
      <c r="X1206" s="211">
        <v>0</v>
      </c>
      <c r="Y1206" s="211" t="s">
        <v>3277</v>
      </c>
      <c r="Z1206" s="211" t="s">
        <v>3275</v>
      </c>
      <c r="AA1206" s="211" t="s">
        <v>3319</v>
      </c>
      <c r="AB1206" s="211" t="s">
        <v>3286</v>
      </c>
      <c r="AC1206" s="211" t="s">
        <v>3286</v>
      </c>
      <c r="AD1206" s="211" t="s">
        <v>3320</v>
      </c>
      <c r="AE1206" s="211" t="str">
        <f t="shared" si="824"/>
        <v>Service</v>
      </c>
      <c r="AF1206" s="211" t="str">
        <f t="shared" si="825"/>
        <v>Service</v>
      </c>
      <c r="AG1206" s="211" t="str">
        <f t="shared" si="826"/>
        <v/>
      </c>
      <c r="AH1206" s="211" t="str">
        <f t="shared" si="844"/>
        <v/>
      </c>
      <c r="AI1206" s="211" t="str">
        <f t="shared" si="827"/>
        <v/>
      </c>
      <c r="AJ1206" s="211" t="str">
        <f t="shared" si="828"/>
        <v/>
      </c>
      <c r="AK1206" s="211" t="str">
        <f t="shared" si="829"/>
        <v/>
      </c>
      <c r="AL1206" s="211" t="str">
        <f t="shared" si="830"/>
        <v/>
      </c>
      <c r="AM1206" s="211">
        <f t="shared" si="831"/>
        <v>0</v>
      </c>
      <c r="AN1206" s="211" t="str">
        <f t="shared" si="832"/>
        <v>No</v>
      </c>
      <c r="AO1206" s="211" t="str">
        <f t="shared" si="833"/>
        <v>Yes</v>
      </c>
      <c r="AP1206" s="211" t="str">
        <f t="shared" si="834"/>
        <v>No</v>
      </c>
      <c r="AQ1206" s="211" t="str">
        <f t="shared" si="835"/>
        <v/>
      </c>
      <c r="AR1206" s="211" t="str">
        <f t="shared" si="836"/>
        <v>PKCOMMAN</v>
      </c>
      <c r="AS1206" s="211" t="str">
        <f t="shared" si="837"/>
        <v/>
      </c>
      <c r="AT1206" s="211" t="str">
        <f t="shared" si="838"/>
        <v/>
      </c>
      <c r="AU1206" s="211" t="str">
        <f t="shared" si="839"/>
        <v/>
      </c>
      <c r="AV1206" s="211" t="str">
        <f t="shared" si="840"/>
        <v>Legacy</v>
      </c>
      <c r="AW1206" s="211" t="str">
        <f t="shared" si="841"/>
        <v>Wireless</v>
      </c>
      <c r="AX1206" s="211" t="str">
        <f t="shared" si="842"/>
        <v>NO</v>
      </c>
      <c r="AY1206" s="125" t="str">
        <f t="shared" si="843"/>
        <v>0</v>
      </c>
    </row>
    <row r="1207" spans="1:51" x14ac:dyDescent="0.25">
      <c r="A1207" s="15" t="s">
        <v>5538</v>
      </c>
      <c r="C1207" s="211" t="str">
        <f t="shared" si="806"/>
        <v>2GIG Connect Bundle (Secure+Door &amp; Motion)</v>
      </c>
      <c r="D1207" s="211" t="str">
        <f t="shared" si="807"/>
        <v>Bundle 2GIG Connect (Secure+Door &amp; Motion)</v>
      </c>
      <c r="E1207" s="211" t="str">
        <f t="shared" si="808"/>
        <v/>
      </c>
      <c r="F1207" s="211" t="str">
        <f t="shared" si="809"/>
        <v>2GIG Connect Bundle (Secure+Door &amp; Motion)</v>
      </c>
      <c r="G1207" s="211" t="str">
        <f t="shared" si="810"/>
        <v>Bundle 2GIG Connect (Secure+Door &amp; Motion)</v>
      </c>
      <c r="H1207" s="211" t="str">
        <f t="shared" si="811"/>
        <v>2GIG Connect Bundle (Secure+Door &amp; Motion)</v>
      </c>
      <c r="I1207" s="211" t="str">
        <f t="shared" si="805"/>
        <v>Bundle 2GIG Connect (Secure+Door &amp; Motion)</v>
      </c>
      <c r="J1207" s="211" t="str">
        <f t="shared" si="812"/>
        <v xml:space="preserve">2GIG-GC2    </v>
      </c>
      <c r="K1207" s="211" t="str">
        <f t="shared" si="813"/>
        <v>PKCONNEC</v>
      </c>
      <c r="L1207" s="211" t="str">
        <f t="shared" si="814"/>
        <v>Non-Inventory</v>
      </c>
      <c r="M1207" s="211" t="str">
        <f t="shared" si="815"/>
        <v>NO</v>
      </c>
      <c r="N1207" s="211" t="str">
        <f t="shared" si="816"/>
        <v>Product</v>
      </c>
      <c r="O1207" s="211" t="str">
        <f t="shared" si="817"/>
        <v>Misc</v>
      </c>
      <c r="P1207" s="211" t="str">
        <f t="shared" si="818"/>
        <v>RMR</v>
      </c>
      <c r="Q1207" s="349">
        <v>43930</v>
      </c>
      <c r="R1207" s="349"/>
      <c r="S1207" s="211" t="str">
        <f t="shared" si="819"/>
        <v>YES</v>
      </c>
      <c r="T1207" s="211" t="str">
        <f t="shared" si="820"/>
        <v>NO</v>
      </c>
      <c r="U1207" s="211" t="str">
        <f t="shared" si="821"/>
        <v>NO</v>
      </c>
      <c r="V1207" s="211" t="str">
        <f t="shared" si="822"/>
        <v>NO</v>
      </c>
      <c r="W1207" s="211" t="str">
        <f t="shared" si="823"/>
        <v>NO</v>
      </c>
      <c r="X1207" s="211">
        <v>0</v>
      </c>
      <c r="Y1207" s="211" t="s">
        <v>3277</v>
      </c>
      <c r="Z1207" s="211" t="s">
        <v>3275</v>
      </c>
      <c r="AA1207" s="211" t="s">
        <v>3319</v>
      </c>
      <c r="AB1207" s="211" t="s">
        <v>3286</v>
      </c>
      <c r="AC1207" s="211" t="s">
        <v>3286</v>
      </c>
      <c r="AD1207" s="211" t="s">
        <v>3320</v>
      </c>
      <c r="AE1207" s="211" t="str">
        <f t="shared" si="824"/>
        <v>Service</v>
      </c>
      <c r="AF1207" s="211" t="str">
        <f t="shared" si="825"/>
        <v>Service</v>
      </c>
      <c r="AG1207" s="211" t="str">
        <f t="shared" si="826"/>
        <v/>
      </c>
      <c r="AH1207" s="211" t="str">
        <f t="shared" si="844"/>
        <v/>
      </c>
      <c r="AI1207" s="211" t="str">
        <f t="shared" si="827"/>
        <v/>
      </c>
      <c r="AJ1207" s="211" t="str">
        <f t="shared" si="828"/>
        <v/>
      </c>
      <c r="AK1207" s="211" t="str">
        <f t="shared" si="829"/>
        <v/>
      </c>
      <c r="AL1207" s="211" t="str">
        <f t="shared" si="830"/>
        <v/>
      </c>
      <c r="AM1207" s="211">
        <f t="shared" si="831"/>
        <v>0</v>
      </c>
      <c r="AN1207" s="211" t="str">
        <f t="shared" si="832"/>
        <v>No</v>
      </c>
      <c r="AO1207" s="211" t="str">
        <f t="shared" si="833"/>
        <v>Yes</v>
      </c>
      <c r="AP1207" s="211" t="str">
        <f t="shared" si="834"/>
        <v>No</v>
      </c>
      <c r="AQ1207" s="211" t="str">
        <f t="shared" si="835"/>
        <v/>
      </c>
      <c r="AR1207" s="211" t="str">
        <f t="shared" si="836"/>
        <v>PKCONNEC</v>
      </c>
      <c r="AS1207" s="211" t="str">
        <f t="shared" si="837"/>
        <v/>
      </c>
      <c r="AT1207" s="211" t="str">
        <f t="shared" si="838"/>
        <v/>
      </c>
      <c r="AU1207" s="211" t="str">
        <f t="shared" si="839"/>
        <v/>
      </c>
      <c r="AV1207" s="211" t="str">
        <f t="shared" si="840"/>
        <v>Legacy</v>
      </c>
      <c r="AW1207" s="211" t="str">
        <f t="shared" si="841"/>
        <v>Wireless</v>
      </c>
      <c r="AX1207" s="211" t="str">
        <f t="shared" si="842"/>
        <v>NO</v>
      </c>
      <c r="AY1207" s="125" t="str">
        <f t="shared" si="843"/>
        <v>0</v>
      </c>
    </row>
    <row r="1208" spans="1:51" x14ac:dyDescent="0.25">
      <c r="A1208" s="15" t="s">
        <v>5539</v>
      </c>
      <c r="C1208" s="211" t="str">
        <f t="shared" si="806"/>
        <v>2GIG Control Bundle (Command+Zwave/Image Sensor)</v>
      </c>
      <c r="D1208" s="211" t="str">
        <f t="shared" si="807"/>
        <v>Bundle de contrôle 2GIG (Commande+Zwave/Capteur d’image)</v>
      </c>
      <c r="E1208" s="211" t="str">
        <f t="shared" si="808"/>
        <v/>
      </c>
      <c r="F1208" s="211" t="str">
        <f t="shared" si="809"/>
        <v>2GIG Control Bundle (Command+Zwave/Image Sensor)</v>
      </c>
      <c r="G1208" s="211" t="str">
        <f t="shared" si="810"/>
        <v>Bundle de contrôle 2GIG (Commande+Zwave/Capteur d’image)</v>
      </c>
      <c r="H1208" s="211" t="str">
        <f t="shared" si="811"/>
        <v>2GIG Control Bundle (Command+Zwave/Image Sensor)</v>
      </c>
      <c r="I1208" s="211" t="str">
        <f t="shared" si="805"/>
        <v>Bundle de contrôle 2GIG (Commande+Zwave/Capteur d’image)</v>
      </c>
      <c r="J1208" s="211" t="str">
        <f t="shared" si="812"/>
        <v xml:space="preserve">2GIG-GC2    </v>
      </c>
      <c r="K1208" s="211" t="str">
        <f t="shared" si="813"/>
        <v>PKCONTRO</v>
      </c>
      <c r="L1208" s="211" t="str">
        <f t="shared" si="814"/>
        <v>Non-Inventory</v>
      </c>
      <c r="M1208" s="211" t="str">
        <f t="shared" si="815"/>
        <v>NO</v>
      </c>
      <c r="N1208" s="211" t="str">
        <f t="shared" si="816"/>
        <v>Product</v>
      </c>
      <c r="O1208" s="211" t="str">
        <f t="shared" si="817"/>
        <v>Misc</v>
      </c>
      <c r="P1208" s="211" t="str">
        <f t="shared" si="818"/>
        <v>RMR</v>
      </c>
      <c r="Q1208" s="349">
        <v>43930</v>
      </c>
      <c r="R1208" s="349"/>
      <c r="S1208" s="211" t="str">
        <f t="shared" si="819"/>
        <v>YES</v>
      </c>
      <c r="T1208" s="211" t="str">
        <f t="shared" si="820"/>
        <v>NO</v>
      </c>
      <c r="U1208" s="211" t="str">
        <f t="shared" si="821"/>
        <v>NO</v>
      </c>
      <c r="V1208" s="211" t="str">
        <f t="shared" si="822"/>
        <v>NO</v>
      </c>
      <c r="W1208" s="211" t="str">
        <f t="shared" si="823"/>
        <v>NO</v>
      </c>
      <c r="X1208" s="211">
        <v>0</v>
      </c>
      <c r="Y1208" s="211" t="s">
        <v>3277</v>
      </c>
      <c r="Z1208" s="211" t="s">
        <v>3275</v>
      </c>
      <c r="AA1208" s="211" t="s">
        <v>3319</v>
      </c>
      <c r="AB1208" s="211" t="s">
        <v>3286</v>
      </c>
      <c r="AC1208" s="211" t="s">
        <v>3286</v>
      </c>
      <c r="AD1208" s="211" t="s">
        <v>3320</v>
      </c>
      <c r="AE1208" s="211" t="str">
        <f t="shared" si="824"/>
        <v>Service</v>
      </c>
      <c r="AF1208" s="211" t="str">
        <f t="shared" si="825"/>
        <v>Service</v>
      </c>
      <c r="AG1208" s="211" t="str">
        <f t="shared" si="826"/>
        <v/>
      </c>
      <c r="AH1208" s="211" t="str">
        <f t="shared" si="844"/>
        <v/>
      </c>
      <c r="AI1208" s="211" t="str">
        <f t="shared" si="827"/>
        <v/>
      </c>
      <c r="AJ1208" s="211" t="str">
        <f t="shared" si="828"/>
        <v/>
      </c>
      <c r="AK1208" s="211" t="str">
        <f t="shared" si="829"/>
        <v/>
      </c>
      <c r="AL1208" s="211" t="str">
        <f t="shared" si="830"/>
        <v/>
      </c>
      <c r="AM1208" s="211">
        <f t="shared" si="831"/>
        <v>0</v>
      </c>
      <c r="AN1208" s="211" t="str">
        <f t="shared" si="832"/>
        <v>No</v>
      </c>
      <c r="AO1208" s="211" t="str">
        <f t="shared" si="833"/>
        <v>Yes</v>
      </c>
      <c r="AP1208" s="211" t="str">
        <f t="shared" si="834"/>
        <v>No</v>
      </c>
      <c r="AQ1208" s="211" t="str">
        <f t="shared" si="835"/>
        <v/>
      </c>
      <c r="AR1208" s="211" t="str">
        <f t="shared" si="836"/>
        <v>PKCONTRO</v>
      </c>
      <c r="AS1208" s="211" t="str">
        <f t="shared" si="837"/>
        <v/>
      </c>
      <c r="AT1208" s="211" t="str">
        <f t="shared" si="838"/>
        <v/>
      </c>
      <c r="AU1208" s="211" t="str">
        <f t="shared" si="839"/>
        <v/>
      </c>
      <c r="AV1208" s="211" t="str">
        <f t="shared" si="840"/>
        <v>Legacy</v>
      </c>
      <c r="AW1208" s="211" t="str">
        <f t="shared" si="841"/>
        <v>Wireless</v>
      </c>
      <c r="AX1208" s="211" t="str">
        <f t="shared" si="842"/>
        <v>NO</v>
      </c>
      <c r="AY1208" s="125" t="str">
        <f t="shared" si="843"/>
        <v>0</v>
      </c>
    </row>
    <row r="1209" spans="1:51" x14ac:dyDescent="0.25">
      <c r="A1209" s="15" t="s">
        <v>5540</v>
      </c>
      <c r="C1209" s="211" t="str">
        <f t="shared" si="806"/>
        <v>EVS Basic Package</v>
      </c>
      <c r="D1209" s="211" t="str">
        <f t="shared" si="807"/>
        <v>Forfait de base EVS</v>
      </c>
      <c r="E1209" s="211" t="str">
        <f t="shared" si="808"/>
        <v/>
      </c>
      <c r="F1209" s="211" t="str">
        <f t="shared" si="809"/>
        <v>EVS Basic Package</v>
      </c>
      <c r="G1209" s="211" t="str">
        <f t="shared" si="810"/>
        <v>Forfait de base EVS</v>
      </c>
      <c r="H1209" s="211" t="str">
        <f t="shared" si="811"/>
        <v>EVS Basic Package</v>
      </c>
      <c r="I1209" s="211" t="str">
        <f t="shared" si="805"/>
        <v>Forfait de base EVS</v>
      </c>
      <c r="J1209" s="211" t="str">
        <f t="shared" si="812"/>
        <v>EVS_S1</v>
      </c>
      <c r="K1209" s="211" t="str">
        <f t="shared" si="813"/>
        <v>PKEVS</v>
      </c>
      <c r="L1209" s="211" t="str">
        <f t="shared" si="814"/>
        <v>Non-Inventory</v>
      </c>
      <c r="M1209" s="211" t="str">
        <f t="shared" si="815"/>
        <v>NO</v>
      </c>
      <c r="N1209" s="211" t="str">
        <f t="shared" si="816"/>
        <v>Product</v>
      </c>
      <c r="O1209" s="211" t="str">
        <f t="shared" si="817"/>
        <v>Misc</v>
      </c>
      <c r="P1209" s="211" t="str">
        <f t="shared" si="818"/>
        <v>RMR</v>
      </c>
      <c r="Q1209" s="349">
        <v>43930</v>
      </c>
      <c r="R1209" s="349"/>
      <c r="S1209" s="211" t="str">
        <f t="shared" si="819"/>
        <v>YES</v>
      </c>
      <c r="T1209" s="211" t="str">
        <f t="shared" si="820"/>
        <v>NO</v>
      </c>
      <c r="U1209" s="211" t="str">
        <f t="shared" si="821"/>
        <v>NO</v>
      </c>
      <c r="V1209" s="211" t="str">
        <f t="shared" si="822"/>
        <v>NO</v>
      </c>
      <c r="W1209" s="211" t="str">
        <f t="shared" si="823"/>
        <v>NO</v>
      </c>
      <c r="X1209" s="211">
        <v>0</v>
      </c>
      <c r="Y1209" s="211" t="s">
        <v>3277</v>
      </c>
      <c r="Z1209" s="211" t="s">
        <v>3275</v>
      </c>
      <c r="AA1209" s="211" t="s">
        <v>3319</v>
      </c>
      <c r="AB1209" s="211" t="s">
        <v>3286</v>
      </c>
      <c r="AC1209" s="211" t="s">
        <v>3286</v>
      </c>
      <c r="AD1209" s="211" t="s">
        <v>3320</v>
      </c>
      <c r="AE1209" s="211" t="str">
        <f t="shared" si="824"/>
        <v>Service</v>
      </c>
      <c r="AF1209" s="211" t="str">
        <f t="shared" si="825"/>
        <v>Service</v>
      </c>
      <c r="AG1209" s="211" t="str">
        <f t="shared" si="826"/>
        <v/>
      </c>
      <c r="AH1209" s="211" t="str">
        <f t="shared" si="844"/>
        <v/>
      </c>
      <c r="AI1209" s="211" t="str">
        <f t="shared" si="827"/>
        <v/>
      </c>
      <c r="AJ1209" s="211" t="str">
        <f t="shared" si="828"/>
        <v/>
      </c>
      <c r="AK1209" s="211" t="str">
        <f t="shared" si="829"/>
        <v/>
      </c>
      <c r="AL1209" s="211" t="str">
        <f t="shared" si="830"/>
        <v/>
      </c>
      <c r="AM1209" s="211">
        <f t="shared" si="831"/>
        <v>0</v>
      </c>
      <c r="AN1209" s="211" t="str">
        <f t="shared" si="832"/>
        <v>No</v>
      </c>
      <c r="AO1209" s="211" t="str">
        <f t="shared" si="833"/>
        <v>Yes</v>
      </c>
      <c r="AP1209" s="211" t="str">
        <f t="shared" si="834"/>
        <v>No</v>
      </c>
      <c r="AQ1209" s="211" t="str">
        <f t="shared" si="835"/>
        <v/>
      </c>
      <c r="AR1209" s="211" t="str">
        <f t="shared" si="836"/>
        <v>PKEVS</v>
      </c>
      <c r="AS1209" s="211" t="str">
        <f t="shared" si="837"/>
        <v/>
      </c>
      <c r="AT1209" s="211" t="str">
        <f t="shared" si="838"/>
        <v/>
      </c>
      <c r="AU1209" s="211" t="str">
        <f t="shared" si="839"/>
        <v/>
      </c>
      <c r="AV1209" s="211" t="str">
        <f t="shared" si="840"/>
        <v>Legacy</v>
      </c>
      <c r="AW1209" s="211" t="str">
        <f t="shared" si="841"/>
        <v>Wireless</v>
      </c>
      <c r="AX1209" s="211" t="str">
        <f t="shared" si="842"/>
        <v>NO</v>
      </c>
      <c r="AY1209" s="125" t="str">
        <f t="shared" si="843"/>
        <v>0</v>
      </c>
    </row>
    <row r="1210" spans="1:51" x14ac:dyDescent="0.25">
      <c r="A1210" s="15" t="s">
        <v>5541</v>
      </c>
      <c r="C1210" s="211" t="str">
        <f t="shared" si="806"/>
        <v>EVS Package with Door Transmitter</v>
      </c>
      <c r="D1210" s="211" t="str">
        <f t="shared" si="807"/>
        <v>Paquet EVS avec émetteur de porte</v>
      </c>
      <c r="E1210" s="211" t="str">
        <f t="shared" si="808"/>
        <v/>
      </c>
      <c r="F1210" s="211" t="str">
        <f t="shared" si="809"/>
        <v>EVS Package with Door Transmitter</v>
      </c>
      <c r="G1210" s="211" t="str">
        <f t="shared" si="810"/>
        <v>Paquet EVS avec émetteur de porte</v>
      </c>
      <c r="H1210" s="211" t="str">
        <f t="shared" si="811"/>
        <v>EVS Package with Door Transmitter</v>
      </c>
      <c r="I1210" s="211" t="str">
        <f t="shared" si="805"/>
        <v>Paquet EVS avec émetteur de porte</v>
      </c>
      <c r="J1210" s="211" t="str">
        <f t="shared" si="812"/>
        <v>EVS_S1</v>
      </c>
      <c r="K1210" s="211" t="str">
        <f t="shared" si="813"/>
        <v>PKEVSD</v>
      </c>
      <c r="L1210" s="211" t="str">
        <f t="shared" si="814"/>
        <v>Non-Inventory</v>
      </c>
      <c r="M1210" s="211" t="str">
        <f t="shared" si="815"/>
        <v>NO</v>
      </c>
      <c r="N1210" s="211" t="str">
        <f t="shared" si="816"/>
        <v>Product</v>
      </c>
      <c r="O1210" s="211" t="str">
        <f t="shared" si="817"/>
        <v>Misc</v>
      </c>
      <c r="P1210" s="211" t="str">
        <f t="shared" si="818"/>
        <v>RMR</v>
      </c>
      <c r="Q1210" s="349">
        <v>43930</v>
      </c>
      <c r="R1210" s="349"/>
      <c r="S1210" s="211" t="str">
        <f t="shared" si="819"/>
        <v>YES</v>
      </c>
      <c r="T1210" s="211" t="str">
        <f t="shared" si="820"/>
        <v>NO</v>
      </c>
      <c r="U1210" s="211" t="str">
        <f t="shared" si="821"/>
        <v>NO</v>
      </c>
      <c r="V1210" s="211" t="str">
        <f t="shared" si="822"/>
        <v>NO</v>
      </c>
      <c r="W1210" s="211" t="str">
        <f t="shared" si="823"/>
        <v>NO</v>
      </c>
      <c r="X1210" s="211">
        <v>0</v>
      </c>
      <c r="Y1210" s="211" t="s">
        <v>3277</v>
      </c>
      <c r="Z1210" s="211" t="s">
        <v>3275</v>
      </c>
      <c r="AA1210" s="211" t="s">
        <v>3319</v>
      </c>
      <c r="AB1210" s="211" t="s">
        <v>3286</v>
      </c>
      <c r="AC1210" s="211" t="s">
        <v>3286</v>
      </c>
      <c r="AD1210" s="211" t="s">
        <v>3320</v>
      </c>
      <c r="AE1210" s="211" t="str">
        <f t="shared" si="824"/>
        <v>Service</v>
      </c>
      <c r="AF1210" s="211" t="str">
        <f t="shared" si="825"/>
        <v>Service</v>
      </c>
      <c r="AG1210" s="211" t="str">
        <f t="shared" si="826"/>
        <v/>
      </c>
      <c r="AH1210" s="211" t="str">
        <f t="shared" si="844"/>
        <v/>
      </c>
      <c r="AI1210" s="211" t="str">
        <f t="shared" si="827"/>
        <v/>
      </c>
      <c r="AJ1210" s="211" t="str">
        <f t="shared" si="828"/>
        <v/>
      </c>
      <c r="AK1210" s="211" t="str">
        <f t="shared" si="829"/>
        <v/>
      </c>
      <c r="AL1210" s="211" t="str">
        <f t="shared" si="830"/>
        <v/>
      </c>
      <c r="AM1210" s="211">
        <f t="shared" si="831"/>
        <v>0</v>
      </c>
      <c r="AN1210" s="211" t="str">
        <f t="shared" si="832"/>
        <v>No</v>
      </c>
      <c r="AO1210" s="211" t="str">
        <f t="shared" si="833"/>
        <v>Yes</v>
      </c>
      <c r="AP1210" s="211" t="str">
        <f t="shared" si="834"/>
        <v>No</v>
      </c>
      <c r="AQ1210" s="211" t="str">
        <f t="shared" si="835"/>
        <v/>
      </c>
      <c r="AR1210" s="211" t="str">
        <f t="shared" si="836"/>
        <v>PKEVSD</v>
      </c>
      <c r="AS1210" s="211" t="str">
        <f t="shared" si="837"/>
        <v/>
      </c>
      <c r="AT1210" s="211" t="str">
        <f t="shared" si="838"/>
        <v/>
      </c>
      <c r="AU1210" s="211" t="str">
        <f t="shared" si="839"/>
        <v/>
      </c>
      <c r="AV1210" s="211" t="str">
        <f t="shared" si="840"/>
        <v>Legacy</v>
      </c>
      <c r="AW1210" s="211" t="str">
        <f t="shared" si="841"/>
        <v>Wireless</v>
      </c>
      <c r="AX1210" s="211" t="str">
        <f t="shared" si="842"/>
        <v>NO</v>
      </c>
      <c r="AY1210" s="125" t="str">
        <f t="shared" si="843"/>
        <v>0</v>
      </c>
    </row>
    <row r="1211" spans="1:51" x14ac:dyDescent="0.25">
      <c r="A1211" s="15" t="s">
        <v>5542</v>
      </c>
      <c r="C1211" s="211" t="str">
        <f t="shared" si="806"/>
        <v>EVS Package with Climax Door Transmitter</v>
      </c>
      <c r="D1211" s="211" t="str">
        <f t="shared" si="807"/>
        <v>Paquet EVS avec émetteur de porte Climax</v>
      </c>
      <c r="E1211" s="211" t="str">
        <f t="shared" si="808"/>
        <v/>
      </c>
      <c r="F1211" s="211" t="str">
        <f t="shared" si="809"/>
        <v>EVS Package with Climax Door Transmitter</v>
      </c>
      <c r="G1211" s="211" t="str">
        <f t="shared" si="810"/>
        <v>Paquet EVS avec émetteur de porte Climax</v>
      </c>
      <c r="H1211" s="211" t="str">
        <f t="shared" si="811"/>
        <v>EVS Package with Climax Door Transmitter</v>
      </c>
      <c r="I1211" s="211" t="str">
        <f t="shared" si="805"/>
        <v>Paquet EVS avec émetteur de porte Climax</v>
      </c>
      <c r="J1211" s="211" t="str">
        <f t="shared" si="812"/>
        <v>EVS_S1</v>
      </c>
      <c r="K1211" s="211" t="str">
        <f t="shared" si="813"/>
        <v>PKEVSD2</v>
      </c>
      <c r="L1211" s="211" t="str">
        <f t="shared" si="814"/>
        <v>Non-Inventory</v>
      </c>
      <c r="M1211" s="211" t="str">
        <f t="shared" si="815"/>
        <v>NO</v>
      </c>
      <c r="N1211" s="211" t="str">
        <f t="shared" si="816"/>
        <v>Product</v>
      </c>
      <c r="O1211" s="211" t="str">
        <f t="shared" si="817"/>
        <v>Misc</v>
      </c>
      <c r="P1211" s="211" t="str">
        <f t="shared" si="818"/>
        <v>RMR</v>
      </c>
      <c r="Q1211" s="349">
        <v>43930</v>
      </c>
      <c r="R1211" s="349"/>
      <c r="S1211" s="211" t="str">
        <f t="shared" si="819"/>
        <v>YES</v>
      </c>
      <c r="T1211" s="211" t="str">
        <f t="shared" si="820"/>
        <v>NO</v>
      </c>
      <c r="U1211" s="211" t="str">
        <f t="shared" si="821"/>
        <v>NO</v>
      </c>
      <c r="V1211" s="211" t="str">
        <f t="shared" si="822"/>
        <v>NO</v>
      </c>
      <c r="W1211" s="211" t="str">
        <f t="shared" si="823"/>
        <v>NO</v>
      </c>
      <c r="X1211" s="211">
        <v>0</v>
      </c>
      <c r="Y1211" s="211" t="s">
        <v>3277</v>
      </c>
      <c r="Z1211" s="211" t="s">
        <v>3275</v>
      </c>
      <c r="AA1211" s="211" t="s">
        <v>3319</v>
      </c>
      <c r="AB1211" s="211" t="s">
        <v>3286</v>
      </c>
      <c r="AC1211" s="211" t="s">
        <v>3286</v>
      </c>
      <c r="AD1211" s="211" t="s">
        <v>3320</v>
      </c>
      <c r="AE1211" s="211" t="str">
        <f t="shared" si="824"/>
        <v>Service</v>
      </c>
      <c r="AF1211" s="211" t="str">
        <f t="shared" si="825"/>
        <v>Service</v>
      </c>
      <c r="AG1211" s="211" t="str">
        <f t="shared" si="826"/>
        <v/>
      </c>
      <c r="AH1211" s="211" t="str">
        <f t="shared" si="844"/>
        <v/>
      </c>
      <c r="AI1211" s="211" t="str">
        <f t="shared" si="827"/>
        <v/>
      </c>
      <c r="AJ1211" s="211" t="str">
        <f t="shared" si="828"/>
        <v/>
      </c>
      <c r="AK1211" s="211" t="str">
        <f t="shared" si="829"/>
        <v/>
      </c>
      <c r="AL1211" s="211" t="str">
        <f t="shared" si="830"/>
        <v/>
      </c>
      <c r="AM1211" s="211">
        <f t="shared" si="831"/>
        <v>0</v>
      </c>
      <c r="AN1211" s="211" t="str">
        <f t="shared" si="832"/>
        <v>No</v>
      </c>
      <c r="AO1211" s="211" t="str">
        <f t="shared" si="833"/>
        <v>Yes</v>
      </c>
      <c r="AP1211" s="211" t="str">
        <f t="shared" si="834"/>
        <v>No</v>
      </c>
      <c r="AQ1211" s="211" t="str">
        <f t="shared" si="835"/>
        <v/>
      </c>
      <c r="AR1211" s="211" t="str">
        <f t="shared" si="836"/>
        <v>PKEVSD2</v>
      </c>
      <c r="AS1211" s="211" t="str">
        <f t="shared" si="837"/>
        <v/>
      </c>
      <c r="AT1211" s="211" t="str">
        <f t="shared" si="838"/>
        <v/>
      </c>
      <c r="AU1211" s="211" t="str">
        <f t="shared" si="839"/>
        <v/>
      </c>
      <c r="AV1211" s="211" t="str">
        <f t="shared" si="840"/>
        <v>Legacy</v>
      </c>
      <c r="AW1211" s="211" t="str">
        <f t="shared" si="841"/>
        <v>Wireless</v>
      </c>
      <c r="AX1211" s="211" t="str">
        <f t="shared" si="842"/>
        <v>NO</v>
      </c>
      <c r="AY1211" s="125" t="str">
        <f t="shared" si="843"/>
        <v>0</v>
      </c>
    </row>
    <row r="1212" spans="1:51" x14ac:dyDescent="0.25">
      <c r="A1212" s="15" t="s">
        <v>5543</v>
      </c>
      <c r="C1212" s="211" t="str">
        <f t="shared" si="806"/>
        <v>EVS Package with Keypad</v>
      </c>
      <c r="D1212" s="211" t="str">
        <f t="shared" si="807"/>
        <v>Forfait EVS avec clavier</v>
      </c>
      <c r="E1212" s="211" t="str">
        <f t="shared" si="808"/>
        <v/>
      </c>
      <c r="F1212" s="211" t="str">
        <f t="shared" si="809"/>
        <v>EVS Package with Keypad</v>
      </c>
      <c r="G1212" s="211" t="str">
        <f t="shared" si="810"/>
        <v>Forfait EVS avec clavier</v>
      </c>
      <c r="H1212" s="211" t="str">
        <f t="shared" si="811"/>
        <v>EVS Package with Keypad</v>
      </c>
      <c r="I1212" s="211" t="str">
        <f t="shared" si="805"/>
        <v>Forfait EVS avec clavier</v>
      </c>
      <c r="J1212" s="211" t="str">
        <f t="shared" si="812"/>
        <v>EVS_S1</v>
      </c>
      <c r="K1212" s="211" t="str">
        <f t="shared" si="813"/>
        <v>PKEVSK</v>
      </c>
      <c r="L1212" s="211" t="str">
        <f t="shared" si="814"/>
        <v>Non-Inventory</v>
      </c>
      <c r="M1212" s="211" t="str">
        <f t="shared" si="815"/>
        <v>NO</v>
      </c>
      <c r="N1212" s="211" t="str">
        <f t="shared" si="816"/>
        <v>Product</v>
      </c>
      <c r="O1212" s="211" t="str">
        <f t="shared" si="817"/>
        <v>Misc</v>
      </c>
      <c r="P1212" s="211" t="str">
        <f t="shared" si="818"/>
        <v>RMR</v>
      </c>
      <c r="Q1212" s="349">
        <v>43930</v>
      </c>
      <c r="R1212" s="349"/>
      <c r="S1212" s="211" t="str">
        <f t="shared" si="819"/>
        <v>YES</v>
      </c>
      <c r="T1212" s="211" t="str">
        <f t="shared" si="820"/>
        <v>NO</v>
      </c>
      <c r="U1212" s="211" t="str">
        <f t="shared" si="821"/>
        <v>NO</v>
      </c>
      <c r="V1212" s="211" t="str">
        <f t="shared" si="822"/>
        <v>NO</v>
      </c>
      <c r="W1212" s="211" t="str">
        <f t="shared" si="823"/>
        <v>NO</v>
      </c>
      <c r="X1212" s="211">
        <v>0</v>
      </c>
      <c r="Y1212" s="211" t="s">
        <v>3277</v>
      </c>
      <c r="Z1212" s="211" t="s">
        <v>3275</v>
      </c>
      <c r="AA1212" s="211" t="s">
        <v>3319</v>
      </c>
      <c r="AB1212" s="211" t="s">
        <v>3286</v>
      </c>
      <c r="AC1212" s="211" t="s">
        <v>3286</v>
      </c>
      <c r="AD1212" s="211" t="s">
        <v>3320</v>
      </c>
      <c r="AE1212" s="211" t="str">
        <f t="shared" si="824"/>
        <v>Service</v>
      </c>
      <c r="AF1212" s="211" t="str">
        <f t="shared" si="825"/>
        <v>Service</v>
      </c>
      <c r="AG1212" s="211" t="str">
        <f t="shared" si="826"/>
        <v/>
      </c>
      <c r="AH1212" s="211" t="str">
        <f t="shared" si="844"/>
        <v/>
      </c>
      <c r="AI1212" s="211" t="str">
        <f t="shared" si="827"/>
        <v/>
      </c>
      <c r="AJ1212" s="211" t="str">
        <f t="shared" si="828"/>
        <v/>
      </c>
      <c r="AK1212" s="211" t="str">
        <f t="shared" si="829"/>
        <v/>
      </c>
      <c r="AL1212" s="211" t="str">
        <f t="shared" si="830"/>
        <v/>
      </c>
      <c r="AM1212" s="211">
        <f t="shared" si="831"/>
        <v>0</v>
      </c>
      <c r="AN1212" s="211" t="str">
        <f t="shared" si="832"/>
        <v>No</v>
      </c>
      <c r="AO1212" s="211" t="str">
        <f t="shared" si="833"/>
        <v>Yes</v>
      </c>
      <c r="AP1212" s="211" t="str">
        <f t="shared" si="834"/>
        <v>No</v>
      </c>
      <c r="AQ1212" s="211" t="str">
        <f t="shared" si="835"/>
        <v/>
      </c>
      <c r="AR1212" s="211" t="str">
        <f t="shared" si="836"/>
        <v>PKEVSK</v>
      </c>
      <c r="AS1212" s="211" t="str">
        <f t="shared" si="837"/>
        <v/>
      </c>
      <c r="AT1212" s="211" t="str">
        <f t="shared" si="838"/>
        <v/>
      </c>
      <c r="AU1212" s="211" t="str">
        <f t="shared" si="839"/>
        <v/>
      </c>
      <c r="AV1212" s="211" t="str">
        <f t="shared" si="840"/>
        <v>Legacy</v>
      </c>
      <c r="AW1212" s="211" t="str">
        <f t="shared" si="841"/>
        <v>Wireless</v>
      </c>
      <c r="AX1212" s="211" t="str">
        <f t="shared" si="842"/>
        <v>NO</v>
      </c>
      <c r="AY1212" s="125" t="str">
        <f t="shared" si="843"/>
        <v>0</v>
      </c>
    </row>
    <row r="1213" spans="1:51" x14ac:dyDescent="0.25">
      <c r="A1213" s="15" t="s">
        <v>5544</v>
      </c>
      <c r="C1213" s="211" t="str">
        <f t="shared" si="806"/>
        <v>EVS Package with New Keypad</v>
      </c>
      <c r="D1213" s="211" t="str">
        <f t="shared" si="807"/>
        <v>Forfait EVS avec nouveau clavier</v>
      </c>
      <c r="E1213" s="211" t="str">
        <f t="shared" si="808"/>
        <v/>
      </c>
      <c r="F1213" s="211" t="str">
        <f t="shared" si="809"/>
        <v>EVS Package with New Keypad</v>
      </c>
      <c r="G1213" s="211" t="str">
        <f t="shared" si="810"/>
        <v>Forfait EVS avec nouveau clavier</v>
      </c>
      <c r="H1213" s="211" t="str">
        <f t="shared" si="811"/>
        <v>EVS Package with New Keypad</v>
      </c>
      <c r="I1213" s="211" t="str">
        <f t="shared" ref="I1213:I1249" si="845">VLOOKUP($A1213,masterdata,4,0)</f>
        <v>Forfait EVS avec nouveau clavier</v>
      </c>
      <c r="J1213" s="211" t="str">
        <f t="shared" si="812"/>
        <v>EVS_S1</v>
      </c>
      <c r="K1213" s="211" t="str">
        <f t="shared" si="813"/>
        <v>PKEVSK2</v>
      </c>
      <c r="L1213" s="211" t="str">
        <f t="shared" si="814"/>
        <v>Non-Inventory</v>
      </c>
      <c r="M1213" s="211" t="str">
        <f t="shared" si="815"/>
        <v>NO</v>
      </c>
      <c r="N1213" s="211" t="str">
        <f t="shared" si="816"/>
        <v>Product</v>
      </c>
      <c r="O1213" s="211" t="str">
        <f t="shared" si="817"/>
        <v>Misc</v>
      </c>
      <c r="P1213" s="211" t="str">
        <f t="shared" si="818"/>
        <v>RMR</v>
      </c>
      <c r="Q1213" s="349">
        <v>43930</v>
      </c>
      <c r="R1213" s="349"/>
      <c r="S1213" s="211" t="str">
        <f t="shared" si="819"/>
        <v>YES</v>
      </c>
      <c r="T1213" s="211" t="str">
        <f t="shared" si="820"/>
        <v>NO</v>
      </c>
      <c r="U1213" s="211" t="str">
        <f t="shared" si="821"/>
        <v>NO</v>
      </c>
      <c r="V1213" s="211" t="str">
        <f t="shared" si="822"/>
        <v>NO</v>
      </c>
      <c r="W1213" s="211" t="str">
        <f t="shared" si="823"/>
        <v>NO</v>
      </c>
      <c r="X1213" s="211">
        <v>0</v>
      </c>
      <c r="Y1213" s="211" t="s">
        <v>3277</v>
      </c>
      <c r="Z1213" s="211" t="s">
        <v>3275</v>
      </c>
      <c r="AA1213" s="211" t="s">
        <v>3319</v>
      </c>
      <c r="AB1213" s="211" t="s">
        <v>3286</v>
      </c>
      <c r="AC1213" s="211" t="s">
        <v>3286</v>
      </c>
      <c r="AD1213" s="211" t="s">
        <v>3320</v>
      </c>
      <c r="AE1213" s="211" t="str">
        <f t="shared" si="824"/>
        <v>Service</v>
      </c>
      <c r="AF1213" s="211" t="str">
        <f t="shared" si="825"/>
        <v>Service</v>
      </c>
      <c r="AG1213" s="211" t="str">
        <f t="shared" si="826"/>
        <v/>
      </c>
      <c r="AH1213" s="211" t="str">
        <f t="shared" si="844"/>
        <v/>
      </c>
      <c r="AI1213" s="211" t="str">
        <f t="shared" si="827"/>
        <v/>
      </c>
      <c r="AJ1213" s="211" t="str">
        <f t="shared" si="828"/>
        <v/>
      </c>
      <c r="AK1213" s="211" t="str">
        <f t="shared" si="829"/>
        <v/>
      </c>
      <c r="AL1213" s="211" t="str">
        <f t="shared" si="830"/>
        <v/>
      </c>
      <c r="AM1213" s="211">
        <f t="shared" si="831"/>
        <v>0</v>
      </c>
      <c r="AN1213" s="211" t="str">
        <f t="shared" si="832"/>
        <v>No</v>
      </c>
      <c r="AO1213" s="211" t="str">
        <f t="shared" si="833"/>
        <v>Yes</v>
      </c>
      <c r="AP1213" s="211" t="str">
        <f t="shared" si="834"/>
        <v>No</v>
      </c>
      <c r="AQ1213" s="211" t="str">
        <f t="shared" si="835"/>
        <v/>
      </c>
      <c r="AR1213" s="211" t="str">
        <f t="shared" si="836"/>
        <v>PKEVSK2</v>
      </c>
      <c r="AS1213" s="211" t="str">
        <f t="shared" si="837"/>
        <v/>
      </c>
      <c r="AT1213" s="211" t="str">
        <f t="shared" si="838"/>
        <v/>
      </c>
      <c r="AU1213" s="211" t="str">
        <f t="shared" si="839"/>
        <v/>
      </c>
      <c r="AV1213" s="211" t="str">
        <f t="shared" si="840"/>
        <v>Legacy</v>
      </c>
      <c r="AW1213" s="211" t="str">
        <f t="shared" si="841"/>
        <v>Wireless</v>
      </c>
      <c r="AX1213" s="211" t="str">
        <f t="shared" si="842"/>
        <v>NO</v>
      </c>
      <c r="AY1213" s="125" t="str">
        <f t="shared" si="843"/>
        <v>0</v>
      </c>
    </row>
    <row r="1214" spans="1:51" x14ac:dyDescent="0.25">
      <c r="A1214" s="15" t="s">
        <v>5545</v>
      </c>
      <c r="C1214" s="211" t="str">
        <f t="shared" si="806"/>
        <v>AlarmVoice Services</v>
      </c>
      <c r="D1214" s="211" t="str">
        <f t="shared" si="807"/>
        <v>Services AlarmVoice</v>
      </c>
      <c r="E1214" s="211" t="str">
        <f t="shared" si="808"/>
        <v/>
      </c>
      <c r="F1214" s="211" t="str">
        <f t="shared" si="809"/>
        <v>AlarmVoice Services</v>
      </c>
      <c r="G1214" s="211" t="str">
        <f t="shared" si="810"/>
        <v>Services AlarmVoice</v>
      </c>
      <c r="H1214" s="211" t="str">
        <f t="shared" si="811"/>
        <v>AlarmVoice Services</v>
      </c>
      <c r="I1214" s="211" t="str">
        <f t="shared" si="845"/>
        <v>Services AlarmVoice</v>
      </c>
      <c r="J1214" s="211" t="str">
        <f t="shared" si="812"/>
        <v>EVS_S1</v>
      </c>
      <c r="K1214" s="211" t="str">
        <f t="shared" si="813"/>
        <v>PKEVSKB</v>
      </c>
      <c r="L1214" s="211" t="str">
        <f t="shared" si="814"/>
        <v>Non-Inventory</v>
      </c>
      <c r="M1214" s="211" t="str">
        <f t="shared" si="815"/>
        <v>NO</v>
      </c>
      <c r="N1214" s="211" t="str">
        <f t="shared" si="816"/>
        <v>Product</v>
      </c>
      <c r="O1214" s="211" t="str">
        <f t="shared" si="817"/>
        <v>Misc</v>
      </c>
      <c r="P1214" s="211" t="str">
        <f t="shared" si="818"/>
        <v>RMR</v>
      </c>
      <c r="Q1214" s="349">
        <v>43930</v>
      </c>
      <c r="R1214" s="349"/>
      <c r="S1214" s="211" t="str">
        <f t="shared" si="819"/>
        <v>YES</v>
      </c>
      <c r="T1214" s="211" t="str">
        <f t="shared" si="820"/>
        <v>NO</v>
      </c>
      <c r="U1214" s="211" t="str">
        <f t="shared" si="821"/>
        <v>NO</v>
      </c>
      <c r="V1214" s="211" t="str">
        <f t="shared" si="822"/>
        <v>NO</v>
      </c>
      <c r="W1214" s="211" t="str">
        <f t="shared" si="823"/>
        <v>NO</v>
      </c>
      <c r="X1214" s="211">
        <v>0</v>
      </c>
      <c r="Y1214" s="211" t="s">
        <v>3277</v>
      </c>
      <c r="Z1214" s="211" t="s">
        <v>3275</v>
      </c>
      <c r="AA1214" s="211" t="s">
        <v>3319</v>
      </c>
      <c r="AB1214" s="211" t="s">
        <v>3286</v>
      </c>
      <c r="AC1214" s="211" t="s">
        <v>3286</v>
      </c>
      <c r="AD1214" s="211" t="s">
        <v>3320</v>
      </c>
      <c r="AE1214" s="211" t="str">
        <f t="shared" si="824"/>
        <v>Service</v>
      </c>
      <c r="AF1214" s="211" t="str">
        <f t="shared" si="825"/>
        <v>Service</v>
      </c>
      <c r="AG1214" s="211" t="str">
        <f t="shared" si="826"/>
        <v/>
      </c>
      <c r="AH1214" s="211" t="str">
        <f t="shared" si="844"/>
        <v/>
      </c>
      <c r="AI1214" s="211" t="str">
        <f t="shared" si="827"/>
        <v/>
      </c>
      <c r="AJ1214" s="211" t="str">
        <f t="shared" si="828"/>
        <v/>
      </c>
      <c r="AK1214" s="211" t="str">
        <f t="shared" si="829"/>
        <v/>
      </c>
      <c r="AL1214" s="211" t="str">
        <f t="shared" si="830"/>
        <v/>
      </c>
      <c r="AM1214" s="211">
        <f t="shared" si="831"/>
        <v>0</v>
      </c>
      <c r="AN1214" s="211" t="str">
        <f t="shared" si="832"/>
        <v>No</v>
      </c>
      <c r="AO1214" s="211" t="str">
        <f t="shared" si="833"/>
        <v>Yes</v>
      </c>
      <c r="AP1214" s="211" t="str">
        <f t="shared" si="834"/>
        <v>No</v>
      </c>
      <c r="AQ1214" s="211" t="str">
        <f t="shared" si="835"/>
        <v/>
      </c>
      <c r="AR1214" s="211" t="str">
        <f t="shared" si="836"/>
        <v>PKEVSKB</v>
      </c>
      <c r="AS1214" s="211" t="str">
        <f t="shared" si="837"/>
        <v/>
      </c>
      <c r="AT1214" s="211" t="str">
        <f t="shared" si="838"/>
        <v/>
      </c>
      <c r="AU1214" s="211" t="str">
        <f t="shared" si="839"/>
        <v/>
      </c>
      <c r="AV1214" s="211" t="str">
        <f t="shared" si="840"/>
        <v>Legacy</v>
      </c>
      <c r="AW1214" s="211" t="str">
        <f t="shared" si="841"/>
        <v>Wireless</v>
      </c>
      <c r="AX1214" s="211" t="str">
        <f t="shared" si="842"/>
        <v>NO</v>
      </c>
      <c r="AY1214" s="125" t="str">
        <f t="shared" si="843"/>
        <v>0</v>
      </c>
    </row>
    <row r="1215" spans="1:51" x14ac:dyDescent="0.25">
      <c r="A1215" s="15" t="s">
        <v>5546</v>
      </c>
      <c r="C1215" s="211" t="str">
        <f t="shared" si="806"/>
        <v>Hardwire System</v>
      </c>
      <c r="D1215" s="211" t="str">
        <f t="shared" si="807"/>
        <v>Système hardwire</v>
      </c>
      <c r="E1215" s="211" t="str">
        <f t="shared" si="808"/>
        <v/>
      </c>
      <c r="F1215" s="211" t="str">
        <f t="shared" si="809"/>
        <v>Hardwire System</v>
      </c>
      <c r="G1215" s="211" t="str">
        <f t="shared" si="810"/>
        <v>Système hardwire</v>
      </c>
      <c r="H1215" s="211" t="str">
        <f t="shared" si="811"/>
        <v>Hardwire System</v>
      </c>
      <c r="I1215" s="211" t="str">
        <f t="shared" si="845"/>
        <v>Système hardwire</v>
      </c>
      <c r="J1215" s="211" t="str">
        <f t="shared" si="812"/>
        <v>PC1616</v>
      </c>
      <c r="K1215" s="211" t="str">
        <f t="shared" si="813"/>
        <v>PKHW</v>
      </c>
      <c r="L1215" s="211" t="str">
        <f t="shared" si="814"/>
        <v>Non-Inventory</v>
      </c>
      <c r="M1215" s="211" t="str">
        <f t="shared" si="815"/>
        <v>NO</v>
      </c>
      <c r="N1215" s="211" t="str">
        <f t="shared" si="816"/>
        <v>Product</v>
      </c>
      <c r="O1215" s="211" t="str">
        <f t="shared" si="817"/>
        <v>Misc</v>
      </c>
      <c r="P1215" s="211" t="str">
        <f t="shared" si="818"/>
        <v>RMR</v>
      </c>
      <c r="Q1215" s="349">
        <v>43930</v>
      </c>
      <c r="R1215" s="349"/>
      <c r="S1215" s="211" t="str">
        <f t="shared" si="819"/>
        <v>YES</v>
      </c>
      <c r="T1215" s="211" t="str">
        <f t="shared" si="820"/>
        <v>NO</v>
      </c>
      <c r="U1215" s="211" t="str">
        <f t="shared" si="821"/>
        <v>NO</v>
      </c>
      <c r="V1215" s="211" t="str">
        <f t="shared" si="822"/>
        <v>NO</v>
      </c>
      <c r="W1215" s="211" t="str">
        <f t="shared" si="823"/>
        <v>NO</v>
      </c>
      <c r="X1215" s="211">
        <v>0</v>
      </c>
      <c r="Y1215" s="211" t="s">
        <v>3277</v>
      </c>
      <c r="Z1215" s="211" t="s">
        <v>3275</v>
      </c>
      <c r="AA1215" s="211" t="s">
        <v>3319</v>
      </c>
      <c r="AB1215" s="211" t="s">
        <v>3286</v>
      </c>
      <c r="AC1215" s="211" t="s">
        <v>3286</v>
      </c>
      <c r="AD1215" s="211" t="s">
        <v>3320</v>
      </c>
      <c r="AE1215" s="211" t="str">
        <f t="shared" si="824"/>
        <v>Service</v>
      </c>
      <c r="AF1215" s="211" t="str">
        <f t="shared" si="825"/>
        <v>Service</v>
      </c>
      <c r="AG1215" s="211" t="str">
        <f t="shared" si="826"/>
        <v/>
      </c>
      <c r="AH1215" s="211" t="str">
        <f t="shared" si="844"/>
        <v/>
      </c>
      <c r="AI1215" s="211" t="str">
        <f t="shared" si="827"/>
        <v/>
      </c>
      <c r="AJ1215" s="211" t="str">
        <f t="shared" si="828"/>
        <v/>
      </c>
      <c r="AK1215" s="211" t="str">
        <f t="shared" si="829"/>
        <v/>
      </c>
      <c r="AL1215" s="211" t="str">
        <f t="shared" si="830"/>
        <v/>
      </c>
      <c r="AM1215" s="211">
        <f t="shared" si="831"/>
        <v>0</v>
      </c>
      <c r="AN1215" s="211" t="str">
        <f t="shared" si="832"/>
        <v>No</v>
      </c>
      <c r="AO1215" s="211" t="str">
        <f t="shared" si="833"/>
        <v>Yes</v>
      </c>
      <c r="AP1215" s="211" t="str">
        <f t="shared" si="834"/>
        <v>No</v>
      </c>
      <c r="AQ1215" s="211" t="str">
        <f t="shared" si="835"/>
        <v/>
      </c>
      <c r="AR1215" s="211" t="str">
        <f t="shared" si="836"/>
        <v>PKHW</v>
      </c>
      <c r="AS1215" s="211" t="str">
        <f t="shared" si="837"/>
        <v/>
      </c>
      <c r="AT1215" s="211" t="str">
        <f t="shared" si="838"/>
        <v/>
      </c>
      <c r="AU1215" s="211" t="str">
        <f t="shared" si="839"/>
        <v/>
      </c>
      <c r="AV1215" s="211" t="str">
        <f t="shared" si="840"/>
        <v>Legacy</v>
      </c>
      <c r="AW1215" s="211" t="str">
        <f t="shared" si="841"/>
        <v>Wired</v>
      </c>
      <c r="AX1215" s="211" t="str">
        <f t="shared" si="842"/>
        <v>NO</v>
      </c>
      <c r="AY1215" s="125" t="str">
        <f t="shared" si="843"/>
        <v>0</v>
      </c>
    </row>
    <row r="1216" spans="1:51" x14ac:dyDescent="0.25">
      <c r="A1216" s="15" t="s">
        <v>5547</v>
      </c>
      <c r="C1216" s="211" t="str">
        <f t="shared" si="806"/>
        <v>Old Hardwire Package</v>
      </c>
      <c r="D1216" s="211" t="str">
        <f t="shared" si="807"/>
        <v>Vieux paquet de hardwire</v>
      </c>
      <c r="E1216" s="211" t="str">
        <f t="shared" si="808"/>
        <v/>
      </c>
      <c r="F1216" s="211" t="str">
        <f t="shared" si="809"/>
        <v>Old Hardwire Package</v>
      </c>
      <c r="G1216" s="211" t="str">
        <f t="shared" si="810"/>
        <v>Vieux paquet de hardwire</v>
      </c>
      <c r="H1216" s="211" t="str">
        <f t="shared" si="811"/>
        <v>Old Hardwire Package</v>
      </c>
      <c r="I1216" s="211" t="str">
        <f t="shared" si="845"/>
        <v>Vieux paquet de hardwire</v>
      </c>
      <c r="J1216" s="211" t="str">
        <f t="shared" si="812"/>
        <v>PC832</v>
      </c>
      <c r="K1216" s="211" t="str">
        <f t="shared" si="813"/>
        <v>PKHWOLD</v>
      </c>
      <c r="L1216" s="211" t="str">
        <f t="shared" si="814"/>
        <v>Non-Inventory</v>
      </c>
      <c r="M1216" s="211" t="str">
        <f t="shared" si="815"/>
        <v>NO</v>
      </c>
      <c r="N1216" s="211" t="str">
        <f t="shared" si="816"/>
        <v>Product</v>
      </c>
      <c r="O1216" s="211" t="str">
        <f t="shared" si="817"/>
        <v>Misc</v>
      </c>
      <c r="P1216" s="211" t="str">
        <f t="shared" si="818"/>
        <v>RMR</v>
      </c>
      <c r="Q1216" s="349">
        <v>43930</v>
      </c>
      <c r="R1216" s="349"/>
      <c r="S1216" s="211" t="str">
        <f t="shared" si="819"/>
        <v>YES</v>
      </c>
      <c r="T1216" s="211" t="str">
        <f t="shared" si="820"/>
        <v>NO</v>
      </c>
      <c r="U1216" s="211" t="str">
        <f t="shared" si="821"/>
        <v>NO</v>
      </c>
      <c r="V1216" s="211" t="str">
        <f t="shared" si="822"/>
        <v>NO</v>
      </c>
      <c r="W1216" s="211" t="str">
        <f t="shared" si="823"/>
        <v>NO</v>
      </c>
      <c r="X1216" s="211">
        <v>0</v>
      </c>
      <c r="Y1216" s="211" t="s">
        <v>3277</v>
      </c>
      <c r="Z1216" s="211" t="s">
        <v>3275</v>
      </c>
      <c r="AA1216" s="211" t="s">
        <v>3319</v>
      </c>
      <c r="AB1216" s="211" t="s">
        <v>3286</v>
      </c>
      <c r="AC1216" s="211" t="s">
        <v>3286</v>
      </c>
      <c r="AD1216" s="211" t="s">
        <v>3320</v>
      </c>
      <c r="AE1216" s="211" t="str">
        <f t="shared" si="824"/>
        <v>Service</v>
      </c>
      <c r="AF1216" s="211" t="str">
        <f t="shared" si="825"/>
        <v>Service</v>
      </c>
      <c r="AG1216" s="211" t="str">
        <f t="shared" si="826"/>
        <v/>
      </c>
      <c r="AH1216" s="211" t="str">
        <f t="shared" si="844"/>
        <v/>
      </c>
      <c r="AI1216" s="211" t="str">
        <f t="shared" si="827"/>
        <v/>
      </c>
      <c r="AJ1216" s="211" t="str">
        <f t="shared" si="828"/>
        <v/>
      </c>
      <c r="AK1216" s="211" t="str">
        <f t="shared" si="829"/>
        <v/>
      </c>
      <c r="AL1216" s="211" t="str">
        <f t="shared" si="830"/>
        <v/>
      </c>
      <c r="AM1216" s="211">
        <f t="shared" si="831"/>
        <v>0</v>
      </c>
      <c r="AN1216" s="211" t="str">
        <f t="shared" si="832"/>
        <v>No</v>
      </c>
      <c r="AO1216" s="211" t="str">
        <f t="shared" si="833"/>
        <v>Yes</v>
      </c>
      <c r="AP1216" s="211" t="str">
        <f t="shared" si="834"/>
        <v>No</v>
      </c>
      <c r="AQ1216" s="211" t="str">
        <f t="shared" si="835"/>
        <v/>
      </c>
      <c r="AR1216" s="211" t="str">
        <f t="shared" si="836"/>
        <v>PKHWOLD</v>
      </c>
      <c r="AS1216" s="211" t="str">
        <f t="shared" si="837"/>
        <v/>
      </c>
      <c r="AT1216" s="211" t="str">
        <f t="shared" si="838"/>
        <v/>
      </c>
      <c r="AU1216" s="211" t="str">
        <f t="shared" si="839"/>
        <v/>
      </c>
      <c r="AV1216" s="211" t="str">
        <f t="shared" si="840"/>
        <v>Legacy</v>
      </c>
      <c r="AW1216" s="211" t="str">
        <f t="shared" si="841"/>
        <v>Wired</v>
      </c>
      <c r="AX1216" s="211" t="str">
        <f t="shared" si="842"/>
        <v>NO</v>
      </c>
      <c r="AY1216" s="125" t="str">
        <f t="shared" si="843"/>
        <v>0</v>
      </c>
    </row>
    <row r="1217" spans="1:51" x14ac:dyDescent="0.25">
      <c r="A1217" s="15" t="s">
        <v>5548</v>
      </c>
      <c r="C1217" s="211" t="str">
        <f t="shared" si="806"/>
        <v>Wireless NL w/2 DoorS, 1 Motion, 1 Keypad</v>
      </c>
      <c r="D1217" s="211" t="str">
        <f t="shared" si="807"/>
        <v>Wireless NL w/2 DoorS, 1 Motion, 1 Clavier</v>
      </c>
      <c r="E1217" s="211" t="str">
        <f t="shared" si="808"/>
        <v/>
      </c>
      <c r="F1217" s="211" t="str">
        <f t="shared" si="809"/>
        <v>Wireless NL w/2 DoorS, 1 Motion, 1 Keypad</v>
      </c>
      <c r="G1217" s="211" t="str">
        <f t="shared" si="810"/>
        <v>Wireless NL w/2 DoorS, 1 Motion, 1 Clavier</v>
      </c>
      <c r="H1217" s="211" t="str">
        <f t="shared" si="811"/>
        <v>Wireless NL w/2 DoorS, 1 Motion, 1 Keypad</v>
      </c>
      <c r="I1217" s="211" t="str">
        <f t="shared" si="845"/>
        <v>Wireless NL w/2 DoorS, 1 Motion, 1 Clavier</v>
      </c>
      <c r="J1217" s="211" t="str">
        <f t="shared" si="812"/>
        <v>3GNL_S4</v>
      </c>
      <c r="K1217" s="211" t="str">
        <f t="shared" si="813"/>
        <v>PKNL</v>
      </c>
      <c r="L1217" s="211" t="str">
        <f t="shared" si="814"/>
        <v>Non-Inventory</v>
      </c>
      <c r="M1217" s="211" t="str">
        <f t="shared" si="815"/>
        <v>NO</v>
      </c>
      <c r="N1217" s="211" t="str">
        <f t="shared" si="816"/>
        <v>Product</v>
      </c>
      <c r="O1217" s="211" t="str">
        <f t="shared" si="817"/>
        <v>Misc</v>
      </c>
      <c r="P1217" s="211" t="str">
        <f t="shared" si="818"/>
        <v>RMR</v>
      </c>
      <c r="Q1217" s="349">
        <v>43930</v>
      </c>
      <c r="R1217" s="349"/>
      <c r="S1217" s="211" t="str">
        <f t="shared" si="819"/>
        <v>YES</v>
      </c>
      <c r="T1217" s="211" t="str">
        <f t="shared" si="820"/>
        <v>NO</v>
      </c>
      <c r="U1217" s="211" t="str">
        <f t="shared" si="821"/>
        <v>NO</v>
      </c>
      <c r="V1217" s="211" t="str">
        <f t="shared" si="822"/>
        <v>NO</v>
      </c>
      <c r="W1217" s="211" t="str">
        <f t="shared" si="823"/>
        <v>NO</v>
      </c>
      <c r="X1217" s="211">
        <v>0</v>
      </c>
      <c r="Y1217" s="211" t="s">
        <v>3277</v>
      </c>
      <c r="Z1217" s="211" t="s">
        <v>3275</v>
      </c>
      <c r="AA1217" s="211" t="s">
        <v>3319</v>
      </c>
      <c r="AB1217" s="211" t="s">
        <v>3286</v>
      </c>
      <c r="AC1217" s="211" t="s">
        <v>3286</v>
      </c>
      <c r="AD1217" s="211" t="s">
        <v>3320</v>
      </c>
      <c r="AE1217" s="211" t="str">
        <f t="shared" si="824"/>
        <v>Service</v>
      </c>
      <c r="AF1217" s="211" t="str">
        <f t="shared" si="825"/>
        <v>Service</v>
      </c>
      <c r="AG1217" s="211" t="str">
        <f t="shared" si="826"/>
        <v/>
      </c>
      <c r="AH1217" s="211" t="str">
        <f t="shared" si="844"/>
        <v/>
      </c>
      <c r="AI1217" s="211" t="str">
        <f t="shared" si="827"/>
        <v/>
      </c>
      <c r="AJ1217" s="211" t="str">
        <f t="shared" si="828"/>
        <v/>
      </c>
      <c r="AK1217" s="211" t="str">
        <f t="shared" si="829"/>
        <v/>
      </c>
      <c r="AL1217" s="211" t="str">
        <f t="shared" si="830"/>
        <v/>
      </c>
      <c r="AM1217" s="211">
        <f t="shared" si="831"/>
        <v>0</v>
      </c>
      <c r="AN1217" s="211" t="str">
        <f t="shared" si="832"/>
        <v>No</v>
      </c>
      <c r="AO1217" s="211" t="str">
        <f t="shared" si="833"/>
        <v>Yes</v>
      </c>
      <c r="AP1217" s="211" t="str">
        <f t="shared" si="834"/>
        <v>No</v>
      </c>
      <c r="AQ1217" s="211" t="str">
        <f t="shared" si="835"/>
        <v/>
      </c>
      <c r="AR1217" s="211" t="str">
        <f t="shared" si="836"/>
        <v>PKNL</v>
      </c>
      <c r="AS1217" s="211" t="str">
        <f t="shared" si="837"/>
        <v/>
      </c>
      <c r="AT1217" s="211" t="str">
        <f t="shared" si="838"/>
        <v/>
      </c>
      <c r="AU1217" s="211" t="str">
        <f t="shared" si="839"/>
        <v/>
      </c>
      <c r="AV1217" s="211" t="str">
        <f t="shared" si="840"/>
        <v>Legacy</v>
      </c>
      <c r="AW1217" s="211" t="str">
        <f t="shared" si="841"/>
        <v>Wireless</v>
      </c>
      <c r="AX1217" s="211" t="str">
        <f t="shared" si="842"/>
        <v>NO</v>
      </c>
      <c r="AY1217" s="125" t="str">
        <f t="shared" si="843"/>
        <v>0</v>
      </c>
    </row>
    <row r="1218" spans="1:51" x14ac:dyDescent="0.25">
      <c r="A1218" s="15" t="s">
        <v>5549</v>
      </c>
      <c r="C1218" s="211" t="str">
        <f t="shared" si="806"/>
        <v>Wireless 2-way w/2 Doors, 1 Motion, 1 Keypad Package</v>
      </c>
      <c r="D1218" s="211" t="str">
        <f t="shared" si="807"/>
        <v>Wireless 2-way w/2 Portes, 1 Motion, 1 Keypad Package</v>
      </c>
      <c r="E1218" s="211" t="str">
        <f t="shared" si="808"/>
        <v/>
      </c>
      <c r="F1218" s="211" t="str">
        <f t="shared" si="809"/>
        <v>Wireless 2-way w/2 Doors, 1 Motion, 1 Keypad Package</v>
      </c>
      <c r="G1218" s="211" t="str">
        <f t="shared" si="810"/>
        <v>Wireless 2-way w/2 Portes, 1 Motion, 1 Keypad Package</v>
      </c>
      <c r="H1218" s="211" t="str">
        <f t="shared" si="811"/>
        <v>Wireless 2-way w/2 Doors, 1 Motion, 1 Keypad Package</v>
      </c>
      <c r="I1218" s="211" t="str">
        <f t="shared" si="845"/>
        <v>Wireless 2-way w/2 Portes, 1 Motion, 1 Keypad Package</v>
      </c>
      <c r="J1218" s="211" t="str">
        <f t="shared" si="812"/>
        <v>3GNLTW_S4</v>
      </c>
      <c r="K1218" s="211" t="str">
        <f t="shared" si="813"/>
        <v>PKNLTW</v>
      </c>
      <c r="L1218" s="211" t="str">
        <f t="shared" si="814"/>
        <v>Non-Inventory</v>
      </c>
      <c r="M1218" s="211" t="str">
        <f t="shared" si="815"/>
        <v>NO</v>
      </c>
      <c r="N1218" s="211" t="str">
        <f t="shared" si="816"/>
        <v>Product</v>
      </c>
      <c r="O1218" s="211" t="str">
        <f t="shared" si="817"/>
        <v>Misc</v>
      </c>
      <c r="P1218" s="211" t="str">
        <f t="shared" si="818"/>
        <v>One Time</v>
      </c>
      <c r="Q1218" s="349">
        <v>43930</v>
      </c>
      <c r="R1218" s="349"/>
      <c r="S1218" s="211" t="str">
        <f t="shared" si="819"/>
        <v>YES</v>
      </c>
      <c r="T1218" s="211" t="str">
        <f t="shared" si="820"/>
        <v>NO</v>
      </c>
      <c r="U1218" s="211" t="str">
        <f t="shared" si="821"/>
        <v>NO</v>
      </c>
      <c r="V1218" s="211" t="str">
        <f t="shared" si="822"/>
        <v>NO</v>
      </c>
      <c r="W1218" s="211" t="str">
        <f t="shared" si="823"/>
        <v>NO</v>
      </c>
      <c r="X1218" s="211">
        <v>0</v>
      </c>
      <c r="Y1218" s="211" t="s">
        <v>3277</v>
      </c>
      <c r="Z1218" s="211" t="s">
        <v>3275</v>
      </c>
      <c r="AA1218" s="211" t="s">
        <v>3319</v>
      </c>
      <c r="AB1218" s="211" t="s">
        <v>3286</v>
      </c>
      <c r="AC1218" s="211" t="s">
        <v>3286</v>
      </c>
      <c r="AD1218" s="211" t="s">
        <v>3320</v>
      </c>
      <c r="AE1218" s="211" t="str">
        <f t="shared" si="824"/>
        <v>Service</v>
      </c>
      <c r="AF1218" s="211" t="str">
        <f t="shared" si="825"/>
        <v>Service</v>
      </c>
      <c r="AG1218" s="211" t="str">
        <f t="shared" si="826"/>
        <v/>
      </c>
      <c r="AH1218" s="211" t="str">
        <f t="shared" si="844"/>
        <v/>
      </c>
      <c r="AI1218" s="211" t="str">
        <f t="shared" si="827"/>
        <v/>
      </c>
      <c r="AJ1218" s="211" t="str">
        <f t="shared" si="828"/>
        <v/>
      </c>
      <c r="AK1218" s="211" t="str">
        <f t="shared" si="829"/>
        <v/>
      </c>
      <c r="AL1218" s="211" t="str">
        <f t="shared" si="830"/>
        <v/>
      </c>
      <c r="AM1218" s="211">
        <f t="shared" si="831"/>
        <v>0</v>
      </c>
      <c r="AN1218" s="211" t="str">
        <f t="shared" si="832"/>
        <v>No</v>
      </c>
      <c r="AO1218" s="211" t="str">
        <f t="shared" si="833"/>
        <v>Yes</v>
      </c>
      <c r="AP1218" s="211" t="str">
        <f t="shared" si="834"/>
        <v>No</v>
      </c>
      <c r="AQ1218" s="211" t="str">
        <f t="shared" si="835"/>
        <v/>
      </c>
      <c r="AR1218" s="211" t="str">
        <f t="shared" si="836"/>
        <v>PKNLTW</v>
      </c>
      <c r="AS1218" s="211" t="str">
        <f t="shared" si="837"/>
        <v/>
      </c>
      <c r="AT1218" s="211" t="str">
        <f t="shared" si="838"/>
        <v/>
      </c>
      <c r="AU1218" s="211" t="str">
        <f t="shared" si="839"/>
        <v/>
      </c>
      <c r="AV1218" s="211" t="str">
        <f t="shared" si="840"/>
        <v>Legacy</v>
      </c>
      <c r="AW1218" s="211" t="str">
        <f t="shared" si="841"/>
        <v>Wireless</v>
      </c>
      <c r="AX1218" s="211" t="str">
        <f t="shared" si="842"/>
        <v>NO</v>
      </c>
      <c r="AY1218" s="125" t="str">
        <f t="shared" si="843"/>
        <v>0</v>
      </c>
    </row>
    <row r="1219" spans="1:51" x14ac:dyDescent="0.25">
      <c r="A1219" s="15" t="s">
        <v>5550</v>
      </c>
      <c r="C1219" s="211" t="str">
        <f t="shared" si="806"/>
        <v>AlarmCare Services</v>
      </c>
      <c r="D1219" s="211" t="str">
        <f t="shared" si="807"/>
        <v>Services AlarmCare</v>
      </c>
      <c r="E1219" s="211" t="str">
        <f t="shared" si="808"/>
        <v/>
      </c>
      <c r="F1219" s="211" t="str">
        <f t="shared" si="809"/>
        <v>AlarmCare Services</v>
      </c>
      <c r="G1219" s="211" t="str">
        <f t="shared" si="810"/>
        <v>Services AlarmCare</v>
      </c>
      <c r="H1219" s="211" t="str">
        <f t="shared" si="811"/>
        <v>AlarmCare Services</v>
      </c>
      <c r="I1219" s="211" t="str">
        <f t="shared" si="845"/>
        <v>Services AlarmCare</v>
      </c>
      <c r="J1219" s="211" t="str">
        <f t="shared" si="812"/>
        <v>ACC_SBC.S2</v>
      </c>
      <c r="K1219" s="211" t="str">
        <f t="shared" si="813"/>
        <v>PKPERS</v>
      </c>
      <c r="L1219" s="211" t="str">
        <f t="shared" si="814"/>
        <v>Non-Inventory</v>
      </c>
      <c r="M1219" s="211" t="str">
        <f t="shared" si="815"/>
        <v>NO</v>
      </c>
      <c r="N1219" s="211" t="str">
        <f t="shared" si="816"/>
        <v>Product</v>
      </c>
      <c r="O1219" s="211" t="str">
        <f t="shared" si="817"/>
        <v>Misc</v>
      </c>
      <c r="P1219" s="211" t="str">
        <f t="shared" si="818"/>
        <v>RMR</v>
      </c>
      <c r="Q1219" s="349">
        <v>43930</v>
      </c>
      <c r="R1219" s="349"/>
      <c r="S1219" s="211" t="str">
        <f t="shared" si="819"/>
        <v>YES</v>
      </c>
      <c r="T1219" s="211" t="str">
        <f t="shared" si="820"/>
        <v>NO</v>
      </c>
      <c r="U1219" s="211" t="str">
        <f t="shared" si="821"/>
        <v>NO</v>
      </c>
      <c r="V1219" s="211" t="str">
        <f t="shared" si="822"/>
        <v>NO</v>
      </c>
      <c r="W1219" s="211" t="str">
        <f t="shared" si="823"/>
        <v>NO</v>
      </c>
      <c r="X1219" s="211">
        <v>0</v>
      </c>
      <c r="Y1219" s="211" t="s">
        <v>3277</v>
      </c>
      <c r="Z1219" s="211" t="s">
        <v>3275</v>
      </c>
      <c r="AA1219" s="211" t="s">
        <v>3319</v>
      </c>
      <c r="AB1219" s="211" t="s">
        <v>3286</v>
      </c>
      <c r="AC1219" s="211" t="s">
        <v>3286</v>
      </c>
      <c r="AD1219" s="211" t="s">
        <v>3320</v>
      </c>
      <c r="AE1219" s="211" t="str">
        <f t="shared" si="824"/>
        <v>Service</v>
      </c>
      <c r="AF1219" s="211" t="str">
        <f t="shared" si="825"/>
        <v>Service</v>
      </c>
      <c r="AG1219" s="211" t="str">
        <f t="shared" si="826"/>
        <v/>
      </c>
      <c r="AH1219" s="211" t="str">
        <f t="shared" si="844"/>
        <v/>
      </c>
      <c r="AI1219" s="211" t="str">
        <f t="shared" si="827"/>
        <v/>
      </c>
      <c r="AJ1219" s="211" t="str">
        <f t="shared" si="828"/>
        <v/>
      </c>
      <c r="AK1219" s="211" t="str">
        <f t="shared" si="829"/>
        <v/>
      </c>
      <c r="AL1219" s="211" t="str">
        <f t="shared" si="830"/>
        <v/>
      </c>
      <c r="AM1219" s="211">
        <f t="shared" si="831"/>
        <v>0</v>
      </c>
      <c r="AN1219" s="211" t="str">
        <f t="shared" si="832"/>
        <v>No</v>
      </c>
      <c r="AO1219" s="211" t="str">
        <f t="shared" si="833"/>
        <v>No</v>
      </c>
      <c r="AP1219" s="211" t="str">
        <f t="shared" si="834"/>
        <v>Yes</v>
      </c>
      <c r="AQ1219" s="211" t="str">
        <f t="shared" si="835"/>
        <v/>
      </c>
      <c r="AR1219" s="211" t="str">
        <f t="shared" si="836"/>
        <v>PKPERS</v>
      </c>
      <c r="AS1219" s="211" t="str">
        <f t="shared" si="837"/>
        <v/>
      </c>
      <c r="AT1219" s="211" t="str">
        <f t="shared" si="838"/>
        <v/>
      </c>
      <c r="AU1219" s="211" t="str">
        <f t="shared" si="839"/>
        <v/>
      </c>
      <c r="AV1219" s="211" t="str">
        <f t="shared" si="840"/>
        <v>Medical</v>
      </c>
      <c r="AW1219" s="211" t="str">
        <f t="shared" si="841"/>
        <v>Wireless</v>
      </c>
      <c r="AX1219" s="211" t="str">
        <f t="shared" si="842"/>
        <v>NO</v>
      </c>
      <c r="AY1219" s="125" t="str">
        <f t="shared" si="843"/>
        <v>1</v>
      </c>
    </row>
    <row r="1220" spans="1:51" x14ac:dyDescent="0.25">
      <c r="A1220" s="15" t="s">
        <v>5551</v>
      </c>
      <c r="C1220" s="211" t="str">
        <f t="shared" si="806"/>
        <v>AlarmCare FS Package</v>
      </c>
      <c r="D1220" s="211" t="str">
        <f t="shared" si="807"/>
        <v>Ensemble AlarmCare FS</v>
      </c>
      <c r="E1220" s="211" t="str">
        <f t="shared" si="808"/>
        <v/>
      </c>
      <c r="F1220" s="211" t="str">
        <f t="shared" si="809"/>
        <v>AlarmCare FS Package</v>
      </c>
      <c r="G1220" s="211" t="str">
        <f t="shared" si="810"/>
        <v>Ensemble AlarmCare FS</v>
      </c>
      <c r="H1220" s="211" t="str">
        <f t="shared" si="811"/>
        <v>AlarmCare FS Package</v>
      </c>
      <c r="I1220" s="211" t="str">
        <f t="shared" si="845"/>
        <v>Ensemble AlarmCare FS</v>
      </c>
      <c r="J1220" s="211" t="str">
        <f t="shared" si="812"/>
        <v>ACC_EVS_S1</v>
      </c>
      <c r="K1220" s="211" t="str">
        <f t="shared" si="813"/>
        <v>PKPERSFS</v>
      </c>
      <c r="L1220" s="211" t="str">
        <f t="shared" si="814"/>
        <v>Non-Inventory</v>
      </c>
      <c r="M1220" s="211" t="str">
        <f t="shared" si="815"/>
        <v>NO</v>
      </c>
      <c r="N1220" s="211" t="str">
        <f t="shared" si="816"/>
        <v>Product</v>
      </c>
      <c r="O1220" s="211" t="str">
        <f t="shared" si="817"/>
        <v>Misc</v>
      </c>
      <c r="P1220" s="211" t="str">
        <f t="shared" si="818"/>
        <v>RMR</v>
      </c>
      <c r="Q1220" s="349">
        <v>43930</v>
      </c>
      <c r="R1220" s="349"/>
      <c r="S1220" s="211" t="str">
        <f t="shared" si="819"/>
        <v>YES</v>
      </c>
      <c r="T1220" s="211" t="str">
        <f t="shared" si="820"/>
        <v>NO</v>
      </c>
      <c r="U1220" s="211" t="str">
        <f t="shared" si="821"/>
        <v>NO</v>
      </c>
      <c r="V1220" s="211" t="str">
        <f t="shared" si="822"/>
        <v>NO</v>
      </c>
      <c r="W1220" s="211" t="str">
        <f t="shared" si="823"/>
        <v>NO</v>
      </c>
      <c r="X1220" s="211">
        <v>0</v>
      </c>
      <c r="Y1220" s="211" t="s">
        <v>3277</v>
      </c>
      <c r="Z1220" s="211" t="s">
        <v>3275</v>
      </c>
      <c r="AA1220" s="211" t="s">
        <v>3319</v>
      </c>
      <c r="AB1220" s="211" t="s">
        <v>3286</v>
      </c>
      <c r="AC1220" s="211" t="s">
        <v>3286</v>
      </c>
      <c r="AD1220" s="211" t="s">
        <v>3320</v>
      </c>
      <c r="AE1220" s="211" t="str">
        <f t="shared" si="824"/>
        <v>Service</v>
      </c>
      <c r="AF1220" s="211" t="str">
        <f t="shared" si="825"/>
        <v>Service</v>
      </c>
      <c r="AG1220" s="211" t="str">
        <f t="shared" si="826"/>
        <v/>
      </c>
      <c r="AH1220" s="211" t="str">
        <f t="shared" si="844"/>
        <v/>
      </c>
      <c r="AI1220" s="211" t="str">
        <f t="shared" si="827"/>
        <v/>
      </c>
      <c r="AJ1220" s="211" t="str">
        <f t="shared" si="828"/>
        <v/>
      </c>
      <c r="AK1220" s="211" t="str">
        <f t="shared" si="829"/>
        <v/>
      </c>
      <c r="AL1220" s="211" t="str">
        <f t="shared" si="830"/>
        <v/>
      </c>
      <c r="AM1220" s="211">
        <f t="shared" si="831"/>
        <v>0</v>
      </c>
      <c r="AN1220" s="211" t="str">
        <f t="shared" si="832"/>
        <v>No</v>
      </c>
      <c r="AO1220" s="211" t="str">
        <f t="shared" si="833"/>
        <v>No</v>
      </c>
      <c r="AP1220" s="211" t="str">
        <f t="shared" si="834"/>
        <v>Yes</v>
      </c>
      <c r="AQ1220" s="211" t="str">
        <f t="shared" si="835"/>
        <v/>
      </c>
      <c r="AR1220" s="211" t="str">
        <f t="shared" si="836"/>
        <v>PKPERS_FS</v>
      </c>
      <c r="AS1220" s="211" t="str">
        <f t="shared" si="837"/>
        <v/>
      </c>
      <c r="AT1220" s="211" t="str">
        <f t="shared" si="838"/>
        <v/>
      </c>
      <c r="AU1220" s="211" t="str">
        <f t="shared" si="839"/>
        <v/>
      </c>
      <c r="AV1220" s="211" t="str">
        <f t="shared" si="840"/>
        <v>Medical</v>
      </c>
      <c r="AW1220" s="211" t="str">
        <f t="shared" si="841"/>
        <v>Wireless</v>
      </c>
      <c r="AX1220" s="211" t="str">
        <f t="shared" si="842"/>
        <v>NO</v>
      </c>
      <c r="AY1220" s="125" t="str">
        <f t="shared" si="843"/>
        <v>2</v>
      </c>
    </row>
    <row r="1221" spans="1:51" x14ac:dyDescent="0.25">
      <c r="A1221" s="15" t="s">
        <v>5552</v>
      </c>
      <c r="C1221" s="211" t="str">
        <f t="shared" si="806"/>
        <v>SBC Package with 2 Dr, 1 Motion and 1 Keypad</v>
      </c>
      <c r="D1221" s="211" t="str">
        <f t="shared" si="807"/>
        <v>Forfait SBC avec 2 Dr, 1 Motion et 1 Clavier</v>
      </c>
      <c r="E1221" s="211" t="str">
        <f t="shared" si="808"/>
        <v/>
      </c>
      <c r="F1221" s="211" t="str">
        <f t="shared" si="809"/>
        <v>SBC Package with 2 Dr, 1 Motion and 1 Keypad</v>
      </c>
      <c r="G1221" s="211" t="str">
        <f t="shared" si="810"/>
        <v>Forfait SBC avec 2 Dr, 1 Motion et 1 Clavier</v>
      </c>
      <c r="H1221" s="211" t="str">
        <f t="shared" si="811"/>
        <v>SBC Package with 2 Dr, 1 Motion and 1 Keypad</v>
      </c>
      <c r="I1221" s="211" t="str">
        <f t="shared" si="845"/>
        <v>Forfait SBC avec 2 Dr, 1 Motion et 1 Clavier</v>
      </c>
      <c r="J1221" s="211" t="str">
        <f t="shared" si="812"/>
        <v>SBC_S1</v>
      </c>
      <c r="K1221" s="211" t="str">
        <f t="shared" si="813"/>
        <v>PKS2DMK</v>
      </c>
      <c r="L1221" s="211" t="str">
        <f t="shared" si="814"/>
        <v>Non-Inventory</v>
      </c>
      <c r="M1221" s="211" t="str">
        <f t="shared" si="815"/>
        <v>NO</v>
      </c>
      <c r="N1221" s="211" t="str">
        <f t="shared" si="816"/>
        <v>Product</v>
      </c>
      <c r="O1221" s="211" t="str">
        <f t="shared" si="817"/>
        <v>Misc</v>
      </c>
      <c r="P1221" s="211" t="str">
        <f t="shared" si="818"/>
        <v>RMR</v>
      </c>
      <c r="Q1221" s="349">
        <v>43930</v>
      </c>
      <c r="R1221" s="349"/>
      <c r="S1221" s="211" t="str">
        <f t="shared" si="819"/>
        <v>YES</v>
      </c>
      <c r="T1221" s="211" t="str">
        <f t="shared" si="820"/>
        <v>NO</v>
      </c>
      <c r="U1221" s="211" t="str">
        <f t="shared" si="821"/>
        <v>NO</v>
      </c>
      <c r="V1221" s="211" t="str">
        <f t="shared" si="822"/>
        <v>NO</v>
      </c>
      <c r="W1221" s="211" t="str">
        <f t="shared" si="823"/>
        <v>NO</v>
      </c>
      <c r="X1221" s="211">
        <v>0</v>
      </c>
      <c r="Y1221" s="211" t="s">
        <v>3277</v>
      </c>
      <c r="Z1221" s="211" t="s">
        <v>3275</v>
      </c>
      <c r="AA1221" s="211" t="s">
        <v>3319</v>
      </c>
      <c r="AB1221" s="211" t="s">
        <v>3286</v>
      </c>
      <c r="AC1221" s="211" t="s">
        <v>3286</v>
      </c>
      <c r="AD1221" s="211" t="s">
        <v>3320</v>
      </c>
      <c r="AE1221" s="211" t="str">
        <f t="shared" si="824"/>
        <v>Service</v>
      </c>
      <c r="AF1221" s="211" t="str">
        <f t="shared" si="825"/>
        <v>Service</v>
      </c>
      <c r="AG1221" s="211" t="str">
        <f t="shared" si="826"/>
        <v/>
      </c>
      <c r="AH1221" s="211" t="str">
        <f t="shared" si="844"/>
        <v/>
      </c>
      <c r="AI1221" s="211" t="str">
        <f t="shared" si="827"/>
        <v/>
      </c>
      <c r="AJ1221" s="211" t="str">
        <f t="shared" si="828"/>
        <v/>
      </c>
      <c r="AK1221" s="211" t="str">
        <f t="shared" si="829"/>
        <v/>
      </c>
      <c r="AL1221" s="211" t="str">
        <f t="shared" si="830"/>
        <v/>
      </c>
      <c r="AM1221" s="211">
        <f t="shared" si="831"/>
        <v>0</v>
      </c>
      <c r="AN1221" s="211" t="str">
        <f t="shared" si="832"/>
        <v>No</v>
      </c>
      <c r="AO1221" s="211" t="str">
        <f t="shared" si="833"/>
        <v>Yes</v>
      </c>
      <c r="AP1221" s="211" t="str">
        <f t="shared" si="834"/>
        <v>No</v>
      </c>
      <c r="AQ1221" s="211" t="str">
        <f t="shared" si="835"/>
        <v/>
      </c>
      <c r="AR1221" s="211" t="str">
        <f t="shared" si="836"/>
        <v>PKS2DMK</v>
      </c>
      <c r="AS1221" s="211" t="str">
        <f t="shared" si="837"/>
        <v/>
      </c>
      <c r="AT1221" s="211" t="str">
        <f t="shared" si="838"/>
        <v/>
      </c>
      <c r="AU1221" s="211" t="str">
        <f t="shared" si="839"/>
        <v/>
      </c>
      <c r="AV1221" s="211" t="str">
        <f t="shared" si="840"/>
        <v>Legacy</v>
      </c>
      <c r="AW1221" s="211" t="str">
        <f t="shared" si="841"/>
        <v>Wireless</v>
      </c>
      <c r="AX1221" s="211" t="str">
        <f t="shared" si="842"/>
        <v>NO</v>
      </c>
      <c r="AY1221" s="125" t="str">
        <f t="shared" si="843"/>
        <v>0</v>
      </c>
    </row>
    <row r="1222" spans="1:51" x14ac:dyDescent="0.25">
      <c r="A1222" s="15" t="s">
        <v>5553</v>
      </c>
      <c r="C1222" s="211" t="str">
        <f t="shared" si="806"/>
        <v>2 GIG Sale Call Quote</v>
      </c>
      <c r="D1222" s="211" t="str">
        <f t="shared" si="807"/>
        <v>2 GIG Vente Call Quote</v>
      </c>
      <c r="E1222" s="211" t="str">
        <f t="shared" si="808"/>
        <v/>
      </c>
      <c r="F1222" s="211" t="str">
        <f t="shared" si="809"/>
        <v>2 GIG Sale Call Quote</v>
      </c>
      <c r="G1222" s="211" t="str">
        <f t="shared" si="810"/>
        <v>2 GIG Vente Call Quote</v>
      </c>
      <c r="H1222" s="211" t="str">
        <f t="shared" si="811"/>
        <v>2 GIG Sale Call Quote</v>
      </c>
      <c r="I1222" s="211" t="str">
        <f t="shared" si="845"/>
        <v>2 GIG Vente Call Quote</v>
      </c>
      <c r="J1222" s="211" t="str">
        <f t="shared" si="812"/>
        <v>2GIG-GC2</v>
      </c>
      <c r="K1222" s="211" t="str">
        <f t="shared" si="813"/>
        <v>PKSALEQU</v>
      </c>
      <c r="L1222" s="211" t="str">
        <f t="shared" si="814"/>
        <v>Non-Inventory</v>
      </c>
      <c r="M1222" s="211" t="str">
        <f t="shared" si="815"/>
        <v>NO</v>
      </c>
      <c r="N1222" s="211" t="str">
        <f t="shared" si="816"/>
        <v>Product</v>
      </c>
      <c r="O1222" s="211" t="str">
        <f t="shared" si="817"/>
        <v>Misc</v>
      </c>
      <c r="P1222" s="211" t="str">
        <f t="shared" si="818"/>
        <v>RMR</v>
      </c>
      <c r="Q1222" s="349">
        <v>43930</v>
      </c>
      <c r="R1222" s="349"/>
      <c r="S1222" s="211" t="str">
        <f t="shared" si="819"/>
        <v>YES</v>
      </c>
      <c r="T1222" s="211" t="str">
        <f t="shared" si="820"/>
        <v>NO</v>
      </c>
      <c r="U1222" s="211" t="str">
        <f t="shared" si="821"/>
        <v>NO</v>
      </c>
      <c r="V1222" s="211" t="str">
        <f t="shared" si="822"/>
        <v>NO</v>
      </c>
      <c r="W1222" s="211" t="str">
        <f t="shared" si="823"/>
        <v>NO</v>
      </c>
      <c r="X1222" s="211">
        <v>0</v>
      </c>
      <c r="Y1222" s="211" t="s">
        <v>3277</v>
      </c>
      <c r="Z1222" s="211" t="s">
        <v>3275</v>
      </c>
      <c r="AA1222" s="211" t="s">
        <v>3319</v>
      </c>
      <c r="AB1222" s="211" t="s">
        <v>3286</v>
      </c>
      <c r="AC1222" s="211" t="s">
        <v>3286</v>
      </c>
      <c r="AD1222" s="211" t="s">
        <v>3320</v>
      </c>
      <c r="AE1222" s="211" t="str">
        <f t="shared" si="824"/>
        <v>Service</v>
      </c>
      <c r="AF1222" s="211" t="str">
        <f t="shared" si="825"/>
        <v>Service</v>
      </c>
      <c r="AG1222" s="211" t="str">
        <f t="shared" si="826"/>
        <v/>
      </c>
      <c r="AH1222" s="211" t="str">
        <f t="shared" si="844"/>
        <v/>
      </c>
      <c r="AI1222" s="211" t="str">
        <f t="shared" si="827"/>
        <v/>
      </c>
      <c r="AJ1222" s="211" t="str">
        <f t="shared" si="828"/>
        <v/>
      </c>
      <c r="AK1222" s="211" t="str">
        <f t="shared" si="829"/>
        <v/>
      </c>
      <c r="AL1222" s="211" t="str">
        <f t="shared" si="830"/>
        <v/>
      </c>
      <c r="AM1222" s="211">
        <f t="shared" si="831"/>
        <v>0</v>
      </c>
      <c r="AN1222" s="211" t="str">
        <f t="shared" si="832"/>
        <v>No</v>
      </c>
      <c r="AO1222" s="211" t="str">
        <f t="shared" si="833"/>
        <v>Yes</v>
      </c>
      <c r="AP1222" s="211" t="str">
        <f t="shared" si="834"/>
        <v>No</v>
      </c>
      <c r="AQ1222" s="211" t="str">
        <f t="shared" si="835"/>
        <v/>
      </c>
      <c r="AR1222" s="211" t="str">
        <f t="shared" si="836"/>
        <v>PKSALEQU</v>
      </c>
      <c r="AS1222" s="211" t="str">
        <f t="shared" si="837"/>
        <v/>
      </c>
      <c r="AT1222" s="211" t="str">
        <f t="shared" si="838"/>
        <v/>
      </c>
      <c r="AU1222" s="211" t="str">
        <f t="shared" si="839"/>
        <v/>
      </c>
      <c r="AV1222" s="211" t="str">
        <f t="shared" si="840"/>
        <v>Legacy</v>
      </c>
      <c r="AW1222" s="211" t="str">
        <f t="shared" si="841"/>
        <v>Wireless</v>
      </c>
      <c r="AX1222" s="211" t="str">
        <f t="shared" si="842"/>
        <v>NO</v>
      </c>
      <c r="AY1222" s="125">
        <f t="shared" si="843"/>
        <v>0</v>
      </c>
    </row>
    <row r="1223" spans="1:51" x14ac:dyDescent="0.25">
      <c r="A1223" s="15" t="s">
        <v>5554</v>
      </c>
      <c r="C1223" s="211" t="str">
        <f t="shared" si="806"/>
        <v>2GIG Secure Bundle with Remote Access</v>
      </c>
      <c r="D1223" s="211" t="str">
        <f t="shared" si="807"/>
        <v>Pack sécurisé 2GIG avec accès à distance</v>
      </c>
      <c r="E1223" s="211" t="str">
        <f t="shared" si="808"/>
        <v/>
      </c>
      <c r="F1223" s="211" t="str">
        <f t="shared" si="809"/>
        <v>2GIG Secure Bundle with Remote Access</v>
      </c>
      <c r="G1223" s="211" t="str">
        <f t="shared" si="810"/>
        <v>Pack sécurisé 2GIG avec accès à distance</v>
      </c>
      <c r="H1223" s="211" t="str">
        <f t="shared" si="811"/>
        <v>2GIG Secure Bundle with Remote Access</v>
      </c>
      <c r="I1223" s="211" t="str">
        <f t="shared" si="845"/>
        <v>Pack sécurisé 2GIG avec accès à distance</v>
      </c>
      <c r="J1223" s="211" t="str">
        <f t="shared" si="812"/>
        <v>2GIG-GC2</v>
      </c>
      <c r="K1223" s="211" t="str">
        <f t="shared" si="813"/>
        <v>PKSEC_AC</v>
      </c>
      <c r="L1223" s="211" t="str">
        <f t="shared" si="814"/>
        <v>Non-Inventory</v>
      </c>
      <c r="M1223" s="211" t="str">
        <f t="shared" si="815"/>
        <v>NO</v>
      </c>
      <c r="N1223" s="211" t="str">
        <f t="shared" si="816"/>
        <v>Product</v>
      </c>
      <c r="O1223" s="211" t="str">
        <f t="shared" si="817"/>
        <v>Misc</v>
      </c>
      <c r="P1223" s="211" t="str">
        <f t="shared" si="818"/>
        <v>RMR</v>
      </c>
      <c r="Q1223" s="349">
        <v>43930</v>
      </c>
      <c r="R1223" s="349"/>
      <c r="S1223" s="211" t="str">
        <f t="shared" si="819"/>
        <v>YES</v>
      </c>
      <c r="T1223" s="211" t="str">
        <f t="shared" si="820"/>
        <v>NO</v>
      </c>
      <c r="U1223" s="211" t="str">
        <f t="shared" si="821"/>
        <v>NO</v>
      </c>
      <c r="V1223" s="211" t="str">
        <f t="shared" si="822"/>
        <v>NO</v>
      </c>
      <c r="W1223" s="211" t="str">
        <f t="shared" si="823"/>
        <v>NO</v>
      </c>
      <c r="X1223" s="211">
        <v>0</v>
      </c>
      <c r="Y1223" s="211" t="s">
        <v>3277</v>
      </c>
      <c r="Z1223" s="211" t="s">
        <v>3275</v>
      </c>
      <c r="AA1223" s="211" t="s">
        <v>3319</v>
      </c>
      <c r="AB1223" s="211" t="s">
        <v>3286</v>
      </c>
      <c r="AC1223" s="211" t="s">
        <v>3286</v>
      </c>
      <c r="AD1223" s="211" t="s">
        <v>3320</v>
      </c>
      <c r="AE1223" s="211" t="str">
        <f t="shared" si="824"/>
        <v>Service</v>
      </c>
      <c r="AF1223" s="211" t="str">
        <f t="shared" si="825"/>
        <v>Service</v>
      </c>
      <c r="AG1223" s="211" t="str">
        <f t="shared" si="826"/>
        <v/>
      </c>
      <c r="AH1223" s="211" t="str">
        <f t="shared" si="844"/>
        <v/>
      </c>
      <c r="AI1223" s="211" t="str">
        <f t="shared" si="827"/>
        <v/>
      </c>
      <c r="AJ1223" s="211" t="str">
        <f t="shared" si="828"/>
        <v/>
      </c>
      <c r="AK1223" s="211" t="str">
        <f t="shared" si="829"/>
        <v/>
      </c>
      <c r="AL1223" s="211" t="str">
        <f t="shared" si="830"/>
        <v/>
      </c>
      <c r="AM1223" s="211">
        <f t="shared" si="831"/>
        <v>0</v>
      </c>
      <c r="AN1223" s="211" t="str">
        <f t="shared" si="832"/>
        <v>No</v>
      </c>
      <c r="AO1223" s="211" t="str">
        <f t="shared" si="833"/>
        <v>Yes</v>
      </c>
      <c r="AP1223" s="211" t="str">
        <f t="shared" si="834"/>
        <v>No</v>
      </c>
      <c r="AQ1223" s="211" t="str">
        <f t="shared" si="835"/>
        <v/>
      </c>
      <c r="AR1223" s="211" t="str">
        <f t="shared" si="836"/>
        <v>PKSEC_AC</v>
      </c>
      <c r="AS1223" s="211" t="str">
        <f t="shared" si="837"/>
        <v/>
      </c>
      <c r="AT1223" s="211" t="str">
        <f t="shared" si="838"/>
        <v/>
      </c>
      <c r="AU1223" s="211" t="str">
        <f t="shared" si="839"/>
        <v/>
      </c>
      <c r="AV1223" s="211" t="str">
        <f t="shared" si="840"/>
        <v>Legacy</v>
      </c>
      <c r="AW1223" s="211" t="str">
        <f t="shared" si="841"/>
        <v>Wireless</v>
      </c>
      <c r="AX1223" s="211" t="str">
        <f t="shared" si="842"/>
        <v>NO</v>
      </c>
      <c r="AY1223" s="125" t="str">
        <f t="shared" si="843"/>
        <v>0</v>
      </c>
    </row>
    <row r="1224" spans="1:51" x14ac:dyDescent="0.25">
      <c r="A1224" s="15" t="s">
        <v>5555</v>
      </c>
      <c r="C1224" s="211" t="str">
        <f t="shared" si="806"/>
        <v>Simon XT Wireless 2-way w/2 Doors, 1 Motion</v>
      </c>
      <c r="D1224" s="211" t="str">
        <f t="shared" si="807"/>
        <v>Simon XT sans fil bidirectionnel avec 2 portes, 1 mouvement</v>
      </c>
      <c r="E1224" s="211" t="str">
        <f t="shared" si="808"/>
        <v/>
      </c>
      <c r="F1224" s="211" t="str">
        <f t="shared" si="809"/>
        <v>Simon XT Wireless 2-way w/2 Doors, 1 Motion</v>
      </c>
      <c r="G1224" s="211" t="str">
        <f t="shared" si="810"/>
        <v>Simon XT sans fil bidirectionnel avec 2 portes, 1 mouvement</v>
      </c>
      <c r="H1224" s="211" t="str">
        <f t="shared" si="811"/>
        <v>Simon XT Wireless 2-way w/2 Doors, 1 Motion</v>
      </c>
      <c r="I1224" s="211" t="str">
        <f t="shared" si="845"/>
        <v>Simon XT sans fil bidirectionnel avec 2 portes, 1 mouvement</v>
      </c>
      <c r="J1224" s="211" t="str">
        <f t="shared" si="812"/>
        <v>SIMON XT</v>
      </c>
      <c r="K1224" s="211" t="str">
        <f t="shared" si="813"/>
        <v>PKSEC_X</v>
      </c>
      <c r="L1224" s="211" t="str">
        <f t="shared" si="814"/>
        <v>Non-Inventory</v>
      </c>
      <c r="M1224" s="211" t="str">
        <f t="shared" si="815"/>
        <v>NO</v>
      </c>
      <c r="N1224" s="211" t="str">
        <f t="shared" si="816"/>
        <v>Product</v>
      </c>
      <c r="O1224" s="211" t="str">
        <f t="shared" si="817"/>
        <v>Misc</v>
      </c>
      <c r="P1224" s="211" t="str">
        <f t="shared" si="818"/>
        <v>RMR</v>
      </c>
      <c r="Q1224" s="349">
        <v>43930</v>
      </c>
      <c r="R1224" s="349"/>
      <c r="S1224" s="211" t="str">
        <f t="shared" si="819"/>
        <v>YES</v>
      </c>
      <c r="T1224" s="211" t="str">
        <f t="shared" si="820"/>
        <v>NO</v>
      </c>
      <c r="U1224" s="211" t="str">
        <f t="shared" si="821"/>
        <v>NO</v>
      </c>
      <c r="V1224" s="211" t="str">
        <f t="shared" si="822"/>
        <v>NO</v>
      </c>
      <c r="W1224" s="211" t="str">
        <f t="shared" si="823"/>
        <v>NO</v>
      </c>
      <c r="X1224" s="211">
        <v>0</v>
      </c>
      <c r="Y1224" s="211" t="s">
        <v>3277</v>
      </c>
      <c r="Z1224" s="211" t="s">
        <v>3275</v>
      </c>
      <c r="AA1224" s="211" t="s">
        <v>3319</v>
      </c>
      <c r="AB1224" s="211" t="s">
        <v>3286</v>
      </c>
      <c r="AC1224" s="211" t="s">
        <v>3286</v>
      </c>
      <c r="AD1224" s="211" t="s">
        <v>3320</v>
      </c>
      <c r="AE1224" s="211" t="str">
        <f t="shared" si="824"/>
        <v>Service</v>
      </c>
      <c r="AF1224" s="211" t="str">
        <f t="shared" si="825"/>
        <v>Service</v>
      </c>
      <c r="AG1224" s="211" t="str">
        <f t="shared" si="826"/>
        <v/>
      </c>
      <c r="AH1224" s="211" t="str">
        <f t="shared" si="844"/>
        <v/>
      </c>
      <c r="AI1224" s="211" t="str">
        <f t="shared" si="827"/>
        <v/>
      </c>
      <c r="AJ1224" s="211" t="str">
        <f t="shared" si="828"/>
        <v/>
      </c>
      <c r="AK1224" s="211" t="str">
        <f t="shared" si="829"/>
        <v/>
      </c>
      <c r="AL1224" s="211" t="str">
        <f t="shared" si="830"/>
        <v/>
      </c>
      <c r="AM1224" s="211">
        <f t="shared" si="831"/>
        <v>0</v>
      </c>
      <c r="AN1224" s="211" t="str">
        <f t="shared" si="832"/>
        <v>No</v>
      </c>
      <c r="AO1224" s="211" t="str">
        <f t="shared" si="833"/>
        <v>Yes</v>
      </c>
      <c r="AP1224" s="211" t="str">
        <f t="shared" si="834"/>
        <v>No</v>
      </c>
      <c r="AQ1224" s="211" t="str">
        <f t="shared" si="835"/>
        <v/>
      </c>
      <c r="AR1224" s="211" t="str">
        <f t="shared" si="836"/>
        <v>PKSEC_SIM</v>
      </c>
      <c r="AS1224" s="211" t="str">
        <f t="shared" si="837"/>
        <v/>
      </c>
      <c r="AT1224" s="211" t="str">
        <f t="shared" si="838"/>
        <v/>
      </c>
      <c r="AU1224" s="211" t="str">
        <f t="shared" si="839"/>
        <v/>
      </c>
      <c r="AV1224" s="211" t="str">
        <f t="shared" si="840"/>
        <v>Legacy</v>
      </c>
      <c r="AW1224" s="211" t="str">
        <f t="shared" si="841"/>
        <v>Wireless</v>
      </c>
      <c r="AX1224" s="211" t="str">
        <f t="shared" si="842"/>
        <v>NO</v>
      </c>
      <c r="AY1224" s="125" t="str">
        <f t="shared" si="843"/>
        <v>0</v>
      </c>
    </row>
    <row r="1225" spans="1:51" x14ac:dyDescent="0.25">
      <c r="A1225" s="15" t="s">
        <v>5556</v>
      </c>
      <c r="C1225" s="211" t="str">
        <f t="shared" si="806"/>
        <v>2GIG Secure Bundle with 2DR &amp; Motion</v>
      </c>
      <c r="D1225" s="211" t="str">
        <f t="shared" si="807"/>
        <v>Bundle sécurisé 2GIG avec 2DR &amp; Motion</v>
      </c>
      <c r="E1225" s="211" t="str">
        <f t="shared" si="808"/>
        <v/>
      </c>
      <c r="F1225" s="211" t="str">
        <f t="shared" si="809"/>
        <v>2GIG Secure Bundle with 2DR &amp; Motion</v>
      </c>
      <c r="G1225" s="211" t="str">
        <f t="shared" si="810"/>
        <v>Bundle sécurisé 2GIG avec 2DR &amp; Motion</v>
      </c>
      <c r="H1225" s="211" t="str">
        <f t="shared" si="811"/>
        <v>2GIG Secure Bundle with 2DR &amp; Motion</v>
      </c>
      <c r="I1225" s="211" t="str">
        <f t="shared" si="845"/>
        <v>Bundle sécurisé 2GIG avec 2DR &amp; Motion</v>
      </c>
      <c r="J1225" s="211" t="str">
        <f t="shared" si="812"/>
        <v>2GIG-GC2</v>
      </c>
      <c r="K1225" s="211" t="str">
        <f t="shared" si="813"/>
        <v>PKSECURE</v>
      </c>
      <c r="L1225" s="211" t="str">
        <f t="shared" si="814"/>
        <v>Non-Inventory</v>
      </c>
      <c r="M1225" s="211" t="str">
        <f t="shared" si="815"/>
        <v>NO</v>
      </c>
      <c r="N1225" s="211" t="str">
        <f t="shared" si="816"/>
        <v>Product</v>
      </c>
      <c r="O1225" s="211" t="str">
        <f t="shared" si="817"/>
        <v>Misc</v>
      </c>
      <c r="P1225" s="211" t="str">
        <f t="shared" si="818"/>
        <v>RMR</v>
      </c>
      <c r="Q1225" s="349">
        <v>43930</v>
      </c>
      <c r="R1225" s="349"/>
      <c r="S1225" s="211" t="str">
        <f t="shared" si="819"/>
        <v>YES</v>
      </c>
      <c r="T1225" s="211" t="str">
        <f t="shared" si="820"/>
        <v>NO</v>
      </c>
      <c r="U1225" s="211" t="str">
        <f t="shared" si="821"/>
        <v>NO</v>
      </c>
      <c r="V1225" s="211" t="str">
        <f t="shared" si="822"/>
        <v>NO</v>
      </c>
      <c r="W1225" s="211" t="str">
        <f t="shared" si="823"/>
        <v>NO</v>
      </c>
      <c r="X1225" s="211">
        <v>0</v>
      </c>
      <c r="Y1225" s="211" t="s">
        <v>3277</v>
      </c>
      <c r="Z1225" s="211" t="s">
        <v>3275</v>
      </c>
      <c r="AA1225" s="211" t="s">
        <v>3319</v>
      </c>
      <c r="AB1225" s="211" t="s">
        <v>3286</v>
      </c>
      <c r="AC1225" s="211" t="s">
        <v>3286</v>
      </c>
      <c r="AD1225" s="211" t="s">
        <v>3320</v>
      </c>
      <c r="AE1225" s="211" t="str">
        <f t="shared" si="824"/>
        <v>Service</v>
      </c>
      <c r="AF1225" s="211" t="str">
        <f t="shared" si="825"/>
        <v>Service</v>
      </c>
      <c r="AG1225" s="211" t="str">
        <f t="shared" si="826"/>
        <v/>
      </c>
      <c r="AH1225" s="211" t="str">
        <f t="shared" si="844"/>
        <v/>
      </c>
      <c r="AI1225" s="211" t="str">
        <f t="shared" si="827"/>
        <v/>
      </c>
      <c r="AJ1225" s="211" t="str">
        <f t="shared" si="828"/>
        <v/>
      </c>
      <c r="AK1225" s="211" t="str">
        <f t="shared" si="829"/>
        <v/>
      </c>
      <c r="AL1225" s="211" t="str">
        <f t="shared" si="830"/>
        <v/>
      </c>
      <c r="AM1225" s="211">
        <f t="shared" si="831"/>
        <v>0</v>
      </c>
      <c r="AN1225" s="211" t="str">
        <f t="shared" si="832"/>
        <v>No</v>
      </c>
      <c r="AO1225" s="211" t="str">
        <f t="shared" si="833"/>
        <v>Yes</v>
      </c>
      <c r="AP1225" s="211" t="str">
        <f t="shared" si="834"/>
        <v>No</v>
      </c>
      <c r="AQ1225" s="211" t="str">
        <f t="shared" si="835"/>
        <v/>
      </c>
      <c r="AR1225" s="211" t="str">
        <f t="shared" si="836"/>
        <v>PKSECURE</v>
      </c>
      <c r="AS1225" s="211" t="str">
        <f t="shared" si="837"/>
        <v/>
      </c>
      <c r="AT1225" s="211" t="str">
        <f t="shared" si="838"/>
        <v/>
      </c>
      <c r="AU1225" s="211" t="str">
        <f t="shared" si="839"/>
        <v/>
      </c>
      <c r="AV1225" s="211" t="str">
        <f t="shared" si="840"/>
        <v>Legacy</v>
      </c>
      <c r="AW1225" s="211" t="str">
        <f t="shared" si="841"/>
        <v>Wireless</v>
      </c>
      <c r="AX1225" s="211" t="str">
        <f t="shared" si="842"/>
        <v>NO</v>
      </c>
      <c r="AY1225" s="125" t="str">
        <f t="shared" si="843"/>
        <v>0</v>
      </c>
    </row>
    <row r="1226" spans="1:51" x14ac:dyDescent="0.25">
      <c r="A1226" s="15" t="s">
        <v>5557</v>
      </c>
      <c r="C1226" s="211" t="str">
        <f t="shared" si="806"/>
        <v>2GIG Smart Home Bundle</v>
      </c>
      <c r="D1226" s="211" t="str">
        <f t="shared" si="807"/>
        <v>Forfait maison intelligente 2GIG</v>
      </c>
      <c r="E1226" s="211" t="str">
        <f t="shared" si="808"/>
        <v/>
      </c>
      <c r="F1226" s="211" t="str">
        <f t="shared" si="809"/>
        <v>2GIG Smart Home Bundle</v>
      </c>
      <c r="G1226" s="211" t="str">
        <f t="shared" si="810"/>
        <v>Forfait maison intelligente 2GIG</v>
      </c>
      <c r="H1226" s="211" t="str">
        <f t="shared" si="811"/>
        <v>2GIG Smart Home Bundle</v>
      </c>
      <c r="I1226" s="211" t="str">
        <f t="shared" si="845"/>
        <v>Forfait maison intelligente 2GIG</v>
      </c>
      <c r="J1226" s="211" t="str">
        <f t="shared" si="812"/>
        <v>2GIG-GC2</v>
      </c>
      <c r="K1226" s="211" t="str">
        <f t="shared" si="813"/>
        <v>PKSMART</v>
      </c>
      <c r="L1226" s="211" t="str">
        <f t="shared" si="814"/>
        <v>Non-Inventory</v>
      </c>
      <c r="M1226" s="211" t="str">
        <f t="shared" si="815"/>
        <v>NO</v>
      </c>
      <c r="N1226" s="211" t="str">
        <f t="shared" si="816"/>
        <v>Product</v>
      </c>
      <c r="O1226" s="211" t="str">
        <f t="shared" si="817"/>
        <v>Misc</v>
      </c>
      <c r="P1226" s="211" t="str">
        <f t="shared" si="818"/>
        <v>RMR</v>
      </c>
      <c r="Q1226" s="349">
        <v>43930</v>
      </c>
      <c r="R1226" s="349"/>
      <c r="S1226" s="211" t="str">
        <f t="shared" si="819"/>
        <v>YES</v>
      </c>
      <c r="T1226" s="211" t="str">
        <f t="shared" si="820"/>
        <v>NO</v>
      </c>
      <c r="U1226" s="211" t="str">
        <f t="shared" si="821"/>
        <v>NO</v>
      </c>
      <c r="V1226" s="211" t="str">
        <f t="shared" si="822"/>
        <v>NO</v>
      </c>
      <c r="W1226" s="211" t="str">
        <f t="shared" si="823"/>
        <v>NO</v>
      </c>
      <c r="X1226" s="211">
        <v>0</v>
      </c>
      <c r="Y1226" s="211" t="s">
        <v>3277</v>
      </c>
      <c r="Z1226" s="211" t="s">
        <v>3275</v>
      </c>
      <c r="AA1226" s="211" t="s">
        <v>3319</v>
      </c>
      <c r="AB1226" s="211" t="s">
        <v>3286</v>
      </c>
      <c r="AC1226" s="211" t="s">
        <v>3286</v>
      </c>
      <c r="AD1226" s="211" t="s">
        <v>3320</v>
      </c>
      <c r="AE1226" s="211" t="str">
        <f t="shared" si="824"/>
        <v>Service</v>
      </c>
      <c r="AF1226" s="211" t="str">
        <f t="shared" si="825"/>
        <v>Service</v>
      </c>
      <c r="AG1226" s="211" t="str">
        <f t="shared" si="826"/>
        <v/>
      </c>
      <c r="AH1226" s="211" t="str">
        <f t="shared" si="844"/>
        <v/>
      </c>
      <c r="AI1226" s="211" t="str">
        <f t="shared" si="827"/>
        <v/>
      </c>
      <c r="AJ1226" s="211" t="str">
        <f t="shared" si="828"/>
        <v/>
      </c>
      <c r="AK1226" s="211" t="str">
        <f t="shared" si="829"/>
        <v/>
      </c>
      <c r="AL1226" s="211" t="str">
        <f t="shared" si="830"/>
        <v/>
      </c>
      <c r="AM1226" s="211">
        <f t="shared" si="831"/>
        <v>0</v>
      </c>
      <c r="AN1226" s="211" t="str">
        <f t="shared" si="832"/>
        <v>No</v>
      </c>
      <c r="AO1226" s="211" t="str">
        <f t="shared" si="833"/>
        <v>Yes</v>
      </c>
      <c r="AP1226" s="211" t="str">
        <f t="shared" si="834"/>
        <v>No</v>
      </c>
      <c r="AQ1226" s="211" t="str">
        <f t="shared" si="835"/>
        <v/>
      </c>
      <c r="AR1226" s="211" t="str">
        <f t="shared" si="836"/>
        <v>PKSMART</v>
      </c>
      <c r="AS1226" s="211" t="str">
        <f t="shared" si="837"/>
        <v/>
      </c>
      <c r="AT1226" s="211" t="str">
        <f t="shared" si="838"/>
        <v/>
      </c>
      <c r="AU1226" s="211" t="str">
        <f t="shared" si="839"/>
        <v/>
      </c>
      <c r="AV1226" s="211" t="str">
        <f t="shared" si="840"/>
        <v>Legacy</v>
      </c>
      <c r="AW1226" s="211" t="str">
        <f t="shared" si="841"/>
        <v>Wireless</v>
      </c>
      <c r="AX1226" s="211" t="str">
        <f t="shared" si="842"/>
        <v>NO</v>
      </c>
      <c r="AY1226" s="125" t="str">
        <f t="shared" si="843"/>
        <v>0</v>
      </c>
    </row>
    <row r="1227" spans="1:51" x14ac:dyDescent="0.25">
      <c r="A1227" s="15" t="s">
        <v>5558</v>
      </c>
      <c r="C1227" s="211" t="str">
        <f t="shared" si="806"/>
        <v>SNL Package for Penklor Properties LLC</v>
      </c>
      <c r="D1227" s="211" t="str">
        <f t="shared" si="807"/>
        <v>Forfait SNL pour Penklor Properties LLC</v>
      </c>
      <c r="E1227" s="211" t="str">
        <f t="shared" si="808"/>
        <v/>
      </c>
      <c r="F1227" s="211" t="str">
        <f t="shared" si="809"/>
        <v>SNL Package for Penklor Properties LLC</v>
      </c>
      <c r="G1227" s="211" t="str">
        <f t="shared" si="810"/>
        <v>Forfait SNL pour Penklor Properties LLC</v>
      </c>
      <c r="H1227" s="211" t="str">
        <f t="shared" si="811"/>
        <v>SNL Package for Penklor Properties LLC</v>
      </c>
      <c r="I1227" s="211" t="str">
        <f t="shared" si="845"/>
        <v>Forfait SNL pour Penklor Properties LLC</v>
      </c>
      <c r="J1227" s="211" t="str">
        <f t="shared" si="812"/>
        <v>EVSNL_S1</v>
      </c>
      <c r="K1227" s="211" t="str">
        <f t="shared" si="813"/>
        <v>PKSNL_P</v>
      </c>
      <c r="L1227" s="211" t="str">
        <f t="shared" si="814"/>
        <v>Non-Inventory</v>
      </c>
      <c r="M1227" s="211" t="str">
        <f t="shared" si="815"/>
        <v>NO</v>
      </c>
      <c r="N1227" s="211" t="str">
        <f t="shared" si="816"/>
        <v>Product</v>
      </c>
      <c r="O1227" s="211" t="str">
        <f t="shared" si="817"/>
        <v>Misc</v>
      </c>
      <c r="P1227" s="211" t="str">
        <f t="shared" si="818"/>
        <v>RMR</v>
      </c>
      <c r="Q1227" s="349">
        <v>43930</v>
      </c>
      <c r="R1227" s="349"/>
      <c r="S1227" s="211" t="str">
        <f t="shared" si="819"/>
        <v>YES</v>
      </c>
      <c r="T1227" s="211" t="str">
        <f t="shared" si="820"/>
        <v>NO</v>
      </c>
      <c r="U1227" s="211" t="str">
        <f t="shared" si="821"/>
        <v>NO</v>
      </c>
      <c r="V1227" s="211" t="str">
        <f t="shared" si="822"/>
        <v>NO</v>
      </c>
      <c r="W1227" s="211" t="str">
        <f t="shared" si="823"/>
        <v>NO</v>
      </c>
      <c r="X1227" s="211">
        <v>0</v>
      </c>
      <c r="Y1227" s="211" t="s">
        <v>3277</v>
      </c>
      <c r="Z1227" s="211" t="s">
        <v>3275</v>
      </c>
      <c r="AA1227" s="211" t="s">
        <v>3319</v>
      </c>
      <c r="AB1227" s="211" t="s">
        <v>3286</v>
      </c>
      <c r="AC1227" s="211" t="s">
        <v>3286</v>
      </c>
      <c r="AD1227" s="211" t="s">
        <v>3320</v>
      </c>
      <c r="AE1227" s="211" t="str">
        <f t="shared" si="824"/>
        <v>Service</v>
      </c>
      <c r="AF1227" s="211" t="str">
        <f t="shared" si="825"/>
        <v>Service</v>
      </c>
      <c r="AG1227" s="211" t="str">
        <f t="shared" si="826"/>
        <v/>
      </c>
      <c r="AH1227" s="211" t="str">
        <f t="shared" si="844"/>
        <v/>
      </c>
      <c r="AI1227" s="211" t="str">
        <f t="shared" si="827"/>
        <v/>
      </c>
      <c r="AJ1227" s="211" t="str">
        <f t="shared" si="828"/>
        <v/>
      </c>
      <c r="AK1227" s="211" t="str">
        <f t="shared" si="829"/>
        <v/>
      </c>
      <c r="AL1227" s="211" t="str">
        <f t="shared" si="830"/>
        <v/>
      </c>
      <c r="AM1227" s="211">
        <f t="shared" si="831"/>
        <v>0</v>
      </c>
      <c r="AN1227" s="211" t="str">
        <f t="shared" si="832"/>
        <v>No</v>
      </c>
      <c r="AO1227" s="211" t="str">
        <f t="shared" si="833"/>
        <v>Yes</v>
      </c>
      <c r="AP1227" s="211" t="str">
        <f t="shared" si="834"/>
        <v>No</v>
      </c>
      <c r="AQ1227" s="211" t="str">
        <f t="shared" si="835"/>
        <v/>
      </c>
      <c r="AR1227" s="211" t="str">
        <f t="shared" si="836"/>
        <v>PKSNL_P</v>
      </c>
      <c r="AS1227" s="211" t="str">
        <f t="shared" si="837"/>
        <v/>
      </c>
      <c r="AT1227" s="211" t="str">
        <f t="shared" si="838"/>
        <v/>
      </c>
      <c r="AU1227" s="211" t="str">
        <f t="shared" si="839"/>
        <v/>
      </c>
      <c r="AV1227" s="211" t="str">
        <f t="shared" si="840"/>
        <v>Legacy</v>
      </c>
      <c r="AW1227" s="211" t="str">
        <f t="shared" si="841"/>
        <v>Wireless</v>
      </c>
      <c r="AX1227" s="211" t="str">
        <f t="shared" si="842"/>
        <v>NO</v>
      </c>
      <c r="AY1227" s="125" t="str">
        <f t="shared" si="843"/>
        <v>0</v>
      </c>
    </row>
    <row r="1228" spans="1:51" x14ac:dyDescent="0.25">
      <c r="A1228" s="15" t="s">
        <v>5559</v>
      </c>
      <c r="C1228" s="211" t="str">
        <f t="shared" si="806"/>
        <v>SNL Package w 2 Doors, 1 Motion, 1Keypad</v>
      </c>
      <c r="D1228" s="211" t="str">
        <f t="shared" si="807"/>
        <v>Ensemble SNL avec 2 portes, 1 mouvement, 1 clavier</v>
      </c>
      <c r="E1228" s="211" t="str">
        <f t="shared" si="808"/>
        <v/>
      </c>
      <c r="F1228" s="211" t="str">
        <f t="shared" si="809"/>
        <v>SNL Package w 2 Doors, 1 Motion, 1Keypad</v>
      </c>
      <c r="G1228" s="211" t="str">
        <f t="shared" si="810"/>
        <v>Ensemble SNL avec 2 portes, 1 mouvement, 1 clavier</v>
      </c>
      <c r="H1228" s="211" t="str">
        <f t="shared" si="811"/>
        <v>SNL Package w 2 Doors, 1 Motion, 1Keypad</v>
      </c>
      <c r="I1228" s="211" t="str">
        <f t="shared" si="845"/>
        <v>Ensemble SNL avec 2 portes, 1 mouvement, 1 clavier</v>
      </c>
      <c r="J1228" s="211" t="str">
        <f t="shared" si="812"/>
        <v>EVSNL_S5</v>
      </c>
      <c r="K1228" s="211" t="str">
        <f t="shared" si="813"/>
        <v>PKSNLDMK</v>
      </c>
      <c r="L1228" s="211" t="str">
        <f t="shared" si="814"/>
        <v>Non-Inventory</v>
      </c>
      <c r="M1228" s="211" t="str">
        <f t="shared" si="815"/>
        <v>NO</v>
      </c>
      <c r="N1228" s="211" t="str">
        <f t="shared" si="816"/>
        <v>Product</v>
      </c>
      <c r="O1228" s="211" t="str">
        <f t="shared" si="817"/>
        <v>Misc</v>
      </c>
      <c r="P1228" s="211" t="str">
        <f t="shared" si="818"/>
        <v>RMR</v>
      </c>
      <c r="Q1228" s="349">
        <v>43930</v>
      </c>
      <c r="R1228" s="349"/>
      <c r="S1228" s="211" t="str">
        <f t="shared" si="819"/>
        <v>YES</v>
      </c>
      <c r="T1228" s="211" t="str">
        <f t="shared" si="820"/>
        <v>NO</v>
      </c>
      <c r="U1228" s="211" t="str">
        <f t="shared" si="821"/>
        <v>NO</v>
      </c>
      <c r="V1228" s="211" t="str">
        <f t="shared" si="822"/>
        <v>NO</v>
      </c>
      <c r="W1228" s="211" t="str">
        <f t="shared" si="823"/>
        <v>NO</v>
      </c>
      <c r="X1228" s="211">
        <v>0</v>
      </c>
      <c r="Y1228" s="211" t="s">
        <v>3277</v>
      </c>
      <c r="Z1228" s="211" t="s">
        <v>3275</v>
      </c>
      <c r="AA1228" s="211" t="s">
        <v>3319</v>
      </c>
      <c r="AB1228" s="211" t="s">
        <v>3286</v>
      </c>
      <c r="AC1228" s="211" t="s">
        <v>3286</v>
      </c>
      <c r="AD1228" s="211" t="s">
        <v>3320</v>
      </c>
      <c r="AE1228" s="211" t="str">
        <f t="shared" si="824"/>
        <v>Service</v>
      </c>
      <c r="AF1228" s="211" t="str">
        <f t="shared" si="825"/>
        <v>Service</v>
      </c>
      <c r="AG1228" s="211" t="str">
        <f t="shared" si="826"/>
        <v/>
      </c>
      <c r="AH1228" s="211" t="str">
        <f t="shared" si="844"/>
        <v/>
      </c>
      <c r="AI1228" s="211" t="str">
        <f t="shared" si="827"/>
        <v/>
      </c>
      <c r="AJ1228" s="211" t="str">
        <f t="shared" si="828"/>
        <v/>
      </c>
      <c r="AK1228" s="211" t="str">
        <f t="shared" si="829"/>
        <v/>
      </c>
      <c r="AL1228" s="211" t="str">
        <f t="shared" si="830"/>
        <v/>
      </c>
      <c r="AM1228" s="211">
        <f t="shared" si="831"/>
        <v>0</v>
      </c>
      <c r="AN1228" s="211" t="str">
        <f t="shared" si="832"/>
        <v>No</v>
      </c>
      <c r="AO1228" s="211" t="str">
        <f t="shared" si="833"/>
        <v>Yes</v>
      </c>
      <c r="AP1228" s="211" t="str">
        <f t="shared" si="834"/>
        <v>No</v>
      </c>
      <c r="AQ1228" s="211" t="str">
        <f t="shared" si="835"/>
        <v/>
      </c>
      <c r="AR1228" s="211" t="str">
        <f t="shared" si="836"/>
        <v>PKSNL2DMK</v>
      </c>
      <c r="AS1228" s="211" t="str">
        <f t="shared" si="837"/>
        <v/>
      </c>
      <c r="AT1228" s="211" t="str">
        <f t="shared" si="838"/>
        <v/>
      </c>
      <c r="AU1228" s="211" t="str">
        <f t="shared" si="839"/>
        <v/>
      </c>
      <c r="AV1228" s="211" t="str">
        <f t="shared" si="840"/>
        <v>Legacy</v>
      </c>
      <c r="AW1228" s="211" t="str">
        <f t="shared" si="841"/>
        <v>Wireless</v>
      </c>
      <c r="AX1228" s="211" t="str">
        <f t="shared" si="842"/>
        <v>NO</v>
      </c>
      <c r="AY1228" s="125" t="str">
        <f t="shared" si="843"/>
        <v>0</v>
      </c>
    </row>
    <row r="1229" spans="1:51" x14ac:dyDescent="0.25">
      <c r="A1229" s="15" t="s">
        <v>5560</v>
      </c>
      <c r="C1229" s="211" t="str">
        <f t="shared" si="806"/>
        <v>SNL Package w 2 Doors, 1 Motion, 1 Keypad</v>
      </c>
      <c r="D1229" s="211" t="str">
        <f t="shared" si="807"/>
        <v>Ensemble SNL avec 2 portes, 1 mouvement, 1 clavier</v>
      </c>
      <c r="E1229" s="211" t="str">
        <f t="shared" si="808"/>
        <v/>
      </c>
      <c r="F1229" s="211" t="str">
        <f t="shared" si="809"/>
        <v>SNL Package w 2 Doors, 1 Motion, 1 Keypad</v>
      </c>
      <c r="G1229" s="211" t="str">
        <f t="shared" si="810"/>
        <v>Ensemble SNL avec 2 portes, 1 mouvement, 1 clavier</v>
      </c>
      <c r="H1229" s="211" t="str">
        <f t="shared" si="811"/>
        <v>SNL Package w 2 Doors, 1 Motion, 1 Keypad</v>
      </c>
      <c r="I1229" s="211" t="str">
        <f t="shared" si="845"/>
        <v>Ensemble SNL avec 2 portes, 1 mouvement, 1 clavier</v>
      </c>
      <c r="J1229" s="211" t="str">
        <f t="shared" si="812"/>
        <v>EVSNL_S4</v>
      </c>
      <c r="K1229" s="211" t="str">
        <f t="shared" si="813"/>
        <v>PKSNLR</v>
      </c>
      <c r="L1229" s="211" t="str">
        <f t="shared" si="814"/>
        <v>Non-Inventory</v>
      </c>
      <c r="M1229" s="211" t="str">
        <f t="shared" si="815"/>
        <v>NO</v>
      </c>
      <c r="N1229" s="211" t="str">
        <f t="shared" si="816"/>
        <v>Product</v>
      </c>
      <c r="O1229" s="211" t="str">
        <f t="shared" si="817"/>
        <v>Misc</v>
      </c>
      <c r="P1229" s="211" t="str">
        <f t="shared" si="818"/>
        <v>RMR</v>
      </c>
      <c r="Q1229" s="349">
        <v>43930</v>
      </c>
      <c r="R1229" s="349"/>
      <c r="S1229" s="211" t="str">
        <f t="shared" si="819"/>
        <v>YES</v>
      </c>
      <c r="T1229" s="211" t="str">
        <f t="shared" si="820"/>
        <v>NO</v>
      </c>
      <c r="U1229" s="211" t="str">
        <f t="shared" si="821"/>
        <v>NO</v>
      </c>
      <c r="V1229" s="211" t="str">
        <f t="shared" si="822"/>
        <v>NO</v>
      </c>
      <c r="W1229" s="211" t="str">
        <f t="shared" si="823"/>
        <v>NO</v>
      </c>
      <c r="X1229" s="211">
        <v>0</v>
      </c>
      <c r="Y1229" s="211" t="s">
        <v>3277</v>
      </c>
      <c r="Z1229" s="211" t="s">
        <v>3275</v>
      </c>
      <c r="AA1229" s="211" t="s">
        <v>3319</v>
      </c>
      <c r="AB1229" s="211" t="s">
        <v>3286</v>
      </c>
      <c r="AC1229" s="211" t="s">
        <v>3286</v>
      </c>
      <c r="AD1229" s="211" t="s">
        <v>3320</v>
      </c>
      <c r="AE1229" s="211" t="str">
        <f t="shared" si="824"/>
        <v>Service</v>
      </c>
      <c r="AF1229" s="211" t="str">
        <f t="shared" si="825"/>
        <v>Service</v>
      </c>
      <c r="AG1229" s="211" t="str">
        <f t="shared" si="826"/>
        <v/>
      </c>
      <c r="AH1229" s="211" t="str">
        <f t="shared" si="844"/>
        <v/>
      </c>
      <c r="AI1229" s="211" t="str">
        <f t="shared" si="827"/>
        <v/>
      </c>
      <c r="AJ1229" s="211" t="str">
        <f t="shared" si="828"/>
        <v/>
      </c>
      <c r="AK1229" s="211" t="str">
        <f t="shared" si="829"/>
        <v/>
      </c>
      <c r="AL1229" s="211" t="str">
        <f t="shared" si="830"/>
        <v/>
      </c>
      <c r="AM1229" s="211">
        <f t="shared" si="831"/>
        <v>0</v>
      </c>
      <c r="AN1229" s="211" t="str">
        <f t="shared" si="832"/>
        <v>No</v>
      </c>
      <c r="AO1229" s="211" t="str">
        <f t="shared" si="833"/>
        <v>Yes</v>
      </c>
      <c r="AP1229" s="211" t="str">
        <f t="shared" si="834"/>
        <v>No</v>
      </c>
      <c r="AQ1229" s="211" t="str">
        <f t="shared" si="835"/>
        <v/>
      </c>
      <c r="AR1229" s="211" t="str">
        <f t="shared" si="836"/>
        <v>PKSNL2DMKR</v>
      </c>
      <c r="AS1229" s="211" t="str">
        <f t="shared" si="837"/>
        <v/>
      </c>
      <c r="AT1229" s="211" t="str">
        <f t="shared" si="838"/>
        <v/>
      </c>
      <c r="AU1229" s="211" t="str">
        <f t="shared" si="839"/>
        <v/>
      </c>
      <c r="AV1229" s="211" t="str">
        <f t="shared" si="840"/>
        <v>Legacy</v>
      </c>
      <c r="AW1229" s="211" t="str">
        <f t="shared" si="841"/>
        <v>Wireless</v>
      </c>
      <c r="AX1229" s="211" t="str">
        <f t="shared" si="842"/>
        <v>NO</v>
      </c>
      <c r="AY1229" s="125" t="str">
        <f t="shared" si="843"/>
        <v>0</v>
      </c>
    </row>
    <row r="1230" spans="1:51" x14ac:dyDescent="0.25">
      <c r="A1230" s="15" t="s">
        <v>5561</v>
      </c>
      <c r="C1230" s="211" t="str">
        <f t="shared" si="806"/>
        <v>SNL Package w 2 Doors, 1 Motion, 1Keypad</v>
      </c>
      <c r="D1230" s="211" t="str">
        <f t="shared" si="807"/>
        <v>Ensemble SNL avec 2 portes, 1 mouvement, 1 clavier</v>
      </c>
      <c r="E1230" s="211" t="str">
        <f t="shared" si="808"/>
        <v/>
      </c>
      <c r="F1230" s="211" t="str">
        <f t="shared" si="809"/>
        <v>SNL Package w 2 Doors, 1 Motion, 1Keypad</v>
      </c>
      <c r="G1230" s="211" t="str">
        <f t="shared" si="810"/>
        <v>Ensemble SNL avec 2 portes, 1 mouvement, 1 clavier</v>
      </c>
      <c r="H1230" s="211" t="str">
        <f t="shared" si="811"/>
        <v>SNL Package w 2 Doors, 1 Motion, 1Keypad</v>
      </c>
      <c r="I1230" s="211" t="str">
        <f t="shared" si="845"/>
        <v>Ensemble SNL avec 2 portes, 1 mouvement, 1 clavier</v>
      </c>
      <c r="J1230" s="211" t="str">
        <f t="shared" si="812"/>
        <v/>
      </c>
      <c r="K1230" s="211" t="str">
        <f t="shared" si="813"/>
        <v>PKSNL2DMK</v>
      </c>
      <c r="L1230" s="211" t="str">
        <f t="shared" si="814"/>
        <v>Non-Inventory</v>
      </c>
      <c r="M1230" s="211" t="str">
        <f t="shared" si="815"/>
        <v>NO</v>
      </c>
      <c r="N1230" s="211" t="str">
        <f t="shared" si="816"/>
        <v>Product</v>
      </c>
      <c r="O1230" s="211" t="str">
        <f t="shared" si="817"/>
        <v>Misc</v>
      </c>
      <c r="P1230" s="211" t="str">
        <f t="shared" si="818"/>
        <v>RMR</v>
      </c>
      <c r="Q1230" s="349">
        <v>43930</v>
      </c>
      <c r="R1230" s="349"/>
      <c r="S1230" s="211" t="str">
        <f t="shared" si="819"/>
        <v>YES</v>
      </c>
      <c r="T1230" s="211" t="str">
        <f t="shared" si="820"/>
        <v>NO</v>
      </c>
      <c r="U1230" s="211" t="str">
        <f t="shared" si="821"/>
        <v>NO</v>
      </c>
      <c r="V1230" s="211" t="str">
        <f t="shared" si="822"/>
        <v>NO</v>
      </c>
      <c r="W1230" s="211" t="str">
        <f t="shared" si="823"/>
        <v>NO</v>
      </c>
      <c r="X1230" s="211">
        <v>0</v>
      </c>
      <c r="Y1230" s="211" t="s">
        <v>3277</v>
      </c>
      <c r="Z1230" s="211" t="s">
        <v>3275</v>
      </c>
      <c r="AA1230" s="211" t="s">
        <v>3319</v>
      </c>
      <c r="AB1230" s="211" t="s">
        <v>3286</v>
      </c>
      <c r="AC1230" s="211" t="s">
        <v>3286</v>
      </c>
      <c r="AD1230" s="211" t="s">
        <v>3320</v>
      </c>
      <c r="AE1230" s="211" t="str">
        <f t="shared" si="824"/>
        <v>Service</v>
      </c>
      <c r="AF1230" s="211" t="str">
        <f t="shared" si="825"/>
        <v>Service</v>
      </c>
      <c r="AG1230" s="211" t="str">
        <f t="shared" si="826"/>
        <v/>
      </c>
      <c r="AH1230" s="211" t="str">
        <f t="shared" si="844"/>
        <v/>
      </c>
      <c r="AI1230" s="211" t="str">
        <f t="shared" si="827"/>
        <v/>
      </c>
      <c r="AJ1230" s="211" t="str">
        <f t="shared" si="828"/>
        <v/>
      </c>
      <c r="AK1230" s="211" t="str">
        <f t="shared" si="829"/>
        <v/>
      </c>
      <c r="AL1230" s="211" t="str">
        <f t="shared" si="830"/>
        <v/>
      </c>
      <c r="AM1230" s="211">
        <f t="shared" si="831"/>
        <v>0</v>
      </c>
      <c r="AN1230" s="211" t="str">
        <f t="shared" si="832"/>
        <v>No</v>
      </c>
      <c r="AO1230" s="211" t="str">
        <f t="shared" si="833"/>
        <v>Yes</v>
      </c>
      <c r="AP1230" s="211" t="str">
        <f t="shared" si="834"/>
        <v>No</v>
      </c>
      <c r="AQ1230" s="211" t="str">
        <f t="shared" si="835"/>
        <v/>
      </c>
      <c r="AR1230" s="211" t="str">
        <f t="shared" si="836"/>
        <v>PKSNL2DMK</v>
      </c>
      <c r="AS1230" s="211" t="str">
        <f t="shared" si="837"/>
        <v/>
      </c>
      <c r="AT1230" s="211" t="str">
        <f t="shared" si="838"/>
        <v/>
      </c>
      <c r="AU1230" s="211" t="str">
        <f t="shared" si="839"/>
        <v/>
      </c>
      <c r="AV1230" s="211" t="str">
        <f t="shared" si="840"/>
        <v>Legacy</v>
      </c>
      <c r="AW1230" s="211" t="str">
        <f t="shared" si="841"/>
        <v>Wireless</v>
      </c>
      <c r="AX1230" s="211" t="str">
        <f t="shared" si="842"/>
        <v>NO</v>
      </c>
      <c r="AY1230" s="125">
        <f t="shared" si="843"/>
        <v>0</v>
      </c>
    </row>
    <row r="1231" spans="1:51" x14ac:dyDescent="0.25">
      <c r="A1231" s="15" t="s">
        <v>5562</v>
      </c>
      <c r="C1231" s="211" t="str">
        <f t="shared" si="806"/>
        <v>SNL Package w 2 Doors, 1 Motion, 1 Keypad</v>
      </c>
      <c r="D1231" s="211" t="str">
        <f t="shared" si="807"/>
        <v>Ensemble SNL avec 2 portes, 1 mouvement, 1 clavier</v>
      </c>
      <c r="E1231" s="211" t="str">
        <f t="shared" si="808"/>
        <v/>
      </c>
      <c r="F1231" s="211" t="str">
        <f t="shared" si="809"/>
        <v>SNL Package w 2 Doors, 1 Motion, 1 Keypad</v>
      </c>
      <c r="G1231" s="211" t="str">
        <f t="shared" si="810"/>
        <v>Ensemble SNL avec 2 portes, 1 mouvement, 1 clavier</v>
      </c>
      <c r="H1231" s="211" t="str">
        <f t="shared" si="811"/>
        <v>SNL Package w 2 Doors, 1 Motion, 1 Keypad</v>
      </c>
      <c r="I1231" s="211" t="str">
        <f t="shared" si="845"/>
        <v>Ensemble SNL avec 2 portes, 1 mouvement, 1 clavier</v>
      </c>
      <c r="J1231" s="211" t="str">
        <f t="shared" si="812"/>
        <v/>
      </c>
      <c r="K1231" s="211" t="str">
        <f t="shared" si="813"/>
        <v>PKSNL2DMKR</v>
      </c>
      <c r="L1231" s="211" t="str">
        <f t="shared" si="814"/>
        <v>Non-Inventory</v>
      </c>
      <c r="M1231" s="211" t="str">
        <f t="shared" si="815"/>
        <v>NO</v>
      </c>
      <c r="N1231" s="211" t="str">
        <f t="shared" si="816"/>
        <v>Product</v>
      </c>
      <c r="O1231" s="211" t="str">
        <f t="shared" si="817"/>
        <v>Misc</v>
      </c>
      <c r="P1231" s="211" t="str">
        <f t="shared" si="818"/>
        <v>RMR</v>
      </c>
      <c r="Q1231" s="349">
        <v>43930</v>
      </c>
      <c r="R1231" s="349"/>
      <c r="S1231" s="211" t="str">
        <f t="shared" si="819"/>
        <v>YES</v>
      </c>
      <c r="T1231" s="211" t="str">
        <f t="shared" si="820"/>
        <v>NO</v>
      </c>
      <c r="U1231" s="211" t="str">
        <f t="shared" si="821"/>
        <v>NO</v>
      </c>
      <c r="V1231" s="211" t="str">
        <f t="shared" si="822"/>
        <v>NO</v>
      </c>
      <c r="W1231" s="211" t="str">
        <f t="shared" si="823"/>
        <v>NO</v>
      </c>
      <c r="X1231" s="211">
        <v>0</v>
      </c>
      <c r="Y1231" s="211" t="s">
        <v>3277</v>
      </c>
      <c r="Z1231" s="211" t="s">
        <v>3275</v>
      </c>
      <c r="AA1231" s="211" t="s">
        <v>3319</v>
      </c>
      <c r="AB1231" s="211" t="s">
        <v>3286</v>
      </c>
      <c r="AC1231" s="211" t="s">
        <v>3286</v>
      </c>
      <c r="AD1231" s="211" t="s">
        <v>3320</v>
      </c>
      <c r="AE1231" s="211" t="str">
        <f t="shared" si="824"/>
        <v>Service</v>
      </c>
      <c r="AF1231" s="211" t="str">
        <f t="shared" si="825"/>
        <v>Service</v>
      </c>
      <c r="AG1231" s="211" t="str">
        <f t="shared" si="826"/>
        <v/>
      </c>
      <c r="AH1231" s="211" t="str">
        <f t="shared" si="844"/>
        <v/>
      </c>
      <c r="AI1231" s="211" t="str">
        <f t="shared" si="827"/>
        <v/>
      </c>
      <c r="AJ1231" s="211" t="str">
        <f t="shared" si="828"/>
        <v/>
      </c>
      <c r="AK1231" s="211" t="str">
        <f t="shared" si="829"/>
        <v/>
      </c>
      <c r="AL1231" s="211" t="str">
        <f t="shared" si="830"/>
        <v/>
      </c>
      <c r="AM1231" s="211">
        <f t="shared" si="831"/>
        <v>0</v>
      </c>
      <c r="AN1231" s="211" t="str">
        <f t="shared" si="832"/>
        <v>No</v>
      </c>
      <c r="AO1231" s="211" t="str">
        <f t="shared" si="833"/>
        <v>Yes</v>
      </c>
      <c r="AP1231" s="211" t="str">
        <f t="shared" si="834"/>
        <v>No</v>
      </c>
      <c r="AQ1231" s="211" t="str">
        <f t="shared" si="835"/>
        <v/>
      </c>
      <c r="AR1231" s="211" t="str">
        <f t="shared" si="836"/>
        <v>PKSNL2DMKR</v>
      </c>
      <c r="AS1231" s="211" t="str">
        <f t="shared" si="837"/>
        <v/>
      </c>
      <c r="AT1231" s="211" t="str">
        <f t="shared" si="838"/>
        <v/>
      </c>
      <c r="AU1231" s="211" t="str">
        <f t="shared" si="839"/>
        <v/>
      </c>
      <c r="AV1231" s="211" t="str">
        <f t="shared" si="840"/>
        <v>Legacy</v>
      </c>
      <c r="AW1231" s="211" t="str">
        <f t="shared" si="841"/>
        <v>Wireless</v>
      </c>
      <c r="AX1231" s="211" t="str">
        <f t="shared" si="842"/>
        <v>NO</v>
      </c>
      <c r="AY1231" s="125">
        <f t="shared" si="843"/>
        <v>0</v>
      </c>
    </row>
    <row r="1232" spans="1:51" x14ac:dyDescent="0.25">
      <c r="A1232" s="15" t="s">
        <v>5563</v>
      </c>
      <c r="C1232" s="211" t="str">
        <f t="shared" si="806"/>
        <v>Simon XT Takeover Smart Home Bundle</v>
      </c>
      <c r="D1232" s="211" t="str">
        <f t="shared" si="807"/>
        <v>Simon XT Takeover Smart Home Bundle</v>
      </c>
      <c r="E1232" s="211" t="str">
        <f t="shared" si="808"/>
        <v/>
      </c>
      <c r="F1232" s="211" t="str">
        <f t="shared" si="809"/>
        <v>Simon XT Takeover Smart Home Bundle</v>
      </c>
      <c r="G1232" s="211" t="str">
        <f t="shared" si="810"/>
        <v>Simon XT Takeover Smart Home Bundle</v>
      </c>
      <c r="H1232" s="211" t="str">
        <f t="shared" si="811"/>
        <v>Simon XT Takeover Smart Home Bundle</v>
      </c>
      <c r="I1232" s="211" t="str">
        <f t="shared" si="845"/>
        <v>Simon XT Takeover Smart Home Bundle</v>
      </c>
      <c r="J1232" s="211" t="str">
        <f t="shared" si="812"/>
        <v>SIMON XT</v>
      </c>
      <c r="K1232" s="211" t="str">
        <f t="shared" si="813"/>
        <v>PKTSCOMD</v>
      </c>
      <c r="L1232" s="211" t="str">
        <f t="shared" si="814"/>
        <v>Non-Inventory</v>
      </c>
      <c r="M1232" s="211" t="str">
        <f t="shared" si="815"/>
        <v>NO</v>
      </c>
      <c r="N1232" s="211" t="str">
        <f t="shared" si="816"/>
        <v>Product</v>
      </c>
      <c r="O1232" s="211" t="str">
        <f t="shared" si="817"/>
        <v>Misc</v>
      </c>
      <c r="P1232" s="211" t="str">
        <f t="shared" si="818"/>
        <v>RMR</v>
      </c>
      <c r="Q1232" s="349">
        <v>43930</v>
      </c>
      <c r="R1232" s="349"/>
      <c r="S1232" s="211" t="str">
        <f t="shared" si="819"/>
        <v>YES</v>
      </c>
      <c r="T1232" s="211" t="str">
        <f t="shared" si="820"/>
        <v>NO</v>
      </c>
      <c r="U1232" s="211" t="str">
        <f t="shared" si="821"/>
        <v>NO</v>
      </c>
      <c r="V1232" s="211" t="str">
        <f t="shared" si="822"/>
        <v>NO</v>
      </c>
      <c r="W1232" s="211" t="str">
        <f t="shared" si="823"/>
        <v>NO</v>
      </c>
      <c r="X1232" s="211">
        <v>0</v>
      </c>
      <c r="Y1232" s="211" t="s">
        <v>3277</v>
      </c>
      <c r="Z1232" s="211" t="s">
        <v>3275</v>
      </c>
      <c r="AA1232" s="211" t="s">
        <v>3319</v>
      </c>
      <c r="AB1232" s="211" t="s">
        <v>3286</v>
      </c>
      <c r="AC1232" s="211" t="s">
        <v>3286</v>
      </c>
      <c r="AD1232" s="211" t="s">
        <v>3320</v>
      </c>
      <c r="AE1232" s="211" t="str">
        <f t="shared" si="824"/>
        <v>Service</v>
      </c>
      <c r="AF1232" s="211" t="str">
        <f t="shared" si="825"/>
        <v>Service</v>
      </c>
      <c r="AG1232" s="211" t="str">
        <f t="shared" si="826"/>
        <v/>
      </c>
      <c r="AH1232" s="211" t="str">
        <f t="shared" si="844"/>
        <v/>
      </c>
      <c r="AI1232" s="211" t="str">
        <f t="shared" si="827"/>
        <v/>
      </c>
      <c r="AJ1232" s="211" t="str">
        <f t="shared" si="828"/>
        <v/>
      </c>
      <c r="AK1232" s="211" t="str">
        <f t="shared" si="829"/>
        <v/>
      </c>
      <c r="AL1232" s="211" t="str">
        <f t="shared" si="830"/>
        <v/>
      </c>
      <c r="AM1232" s="211">
        <f t="shared" si="831"/>
        <v>0</v>
      </c>
      <c r="AN1232" s="211" t="str">
        <f t="shared" si="832"/>
        <v>No</v>
      </c>
      <c r="AO1232" s="211" t="str">
        <f t="shared" si="833"/>
        <v>Yes</v>
      </c>
      <c r="AP1232" s="211" t="str">
        <f t="shared" si="834"/>
        <v>No</v>
      </c>
      <c r="AQ1232" s="211" t="str">
        <f t="shared" si="835"/>
        <v/>
      </c>
      <c r="AR1232" s="211" t="str">
        <f t="shared" si="836"/>
        <v>PKTSCOMD</v>
      </c>
      <c r="AS1232" s="211" t="str">
        <f t="shared" si="837"/>
        <v/>
      </c>
      <c r="AT1232" s="211" t="str">
        <f t="shared" si="838"/>
        <v/>
      </c>
      <c r="AU1232" s="211" t="str">
        <f t="shared" si="839"/>
        <v/>
      </c>
      <c r="AV1232" s="211" t="str">
        <f t="shared" si="840"/>
        <v>Legacy</v>
      </c>
      <c r="AW1232" s="211" t="str">
        <f t="shared" si="841"/>
        <v>Wireless</v>
      </c>
      <c r="AX1232" s="211" t="str">
        <f t="shared" si="842"/>
        <v>NO</v>
      </c>
      <c r="AY1232" s="125" t="str">
        <f t="shared" si="843"/>
        <v>0</v>
      </c>
    </row>
    <row r="1233" spans="1:51" x14ac:dyDescent="0.25">
      <c r="A1233" s="15" t="s">
        <v>5564</v>
      </c>
      <c r="C1233" s="211" t="str">
        <f t="shared" si="806"/>
        <v>VideoRelay Service Fees, Bundle Pricing</v>
      </c>
      <c r="D1233" s="211" t="str">
        <f t="shared" si="807"/>
        <v>VideoRelay Service Fees, Prix groupé</v>
      </c>
      <c r="E1233" s="211" t="str">
        <f t="shared" si="808"/>
        <v/>
      </c>
      <c r="F1233" s="211" t="str">
        <f t="shared" si="809"/>
        <v>VideoRelay Service Fees, Bundle Pricing</v>
      </c>
      <c r="G1233" s="211" t="str">
        <f t="shared" si="810"/>
        <v>VideoRelay Service Fees, Prix groupé</v>
      </c>
      <c r="H1233" s="211" t="str">
        <f t="shared" si="811"/>
        <v>VideoRelay Service Fees, Bundle Pricing</v>
      </c>
      <c r="I1233" s="211" t="str">
        <f t="shared" si="845"/>
        <v>VideoRelay Service Fees, Prix groupé</v>
      </c>
      <c r="J1233" s="211" t="str">
        <f t="shared" si="812"/>
        <v>VID</v>
      </c>
      <c r="K1233" s="211" t="str">
        <f t="shared" si="813"/>
        <v>PKVID1</v>
      </c>
      <c r="L1233" s="211" t="str">
        <f t="shared" si="814"/>
        <v>Non-Inventory</v>
      </c>
      <c r="M1233" s="211" t="str">
        <f t="shared" si="815"/>
        <v>NO</v>
      </c>
      <c r="N1233" s="211" t="str">
        <f t="shared" si="816"/>
        <v>Product</v>
      </c>
      <c r="O1233" s="211" t="str">
        <f t="shared" si="817"/>
        <v>Misc</v>
      </c>
      <c r="P1233" s="211" t="str">
        <f t="shared" si="818"/>
        <v>One Time</v>
      </c>
      <c r="Q1233" s="349">
        <v>43930</v>
      </c>
      <c r="R1233" s="349"/>
      <c r="S1233" s="211" t="str">
        <f t="shared" si="819"/>
        <v>YES</v>
      </c>
      <c r="T1233" s="211" t="str">
        <f t="shared" si="820"/>
        <v>NO</v>
      </c>
      <c r="U1233" s="211" t="str">
        <f t="shared" si="821"/>
        <v>NO</v>
      </c>
      <c r="V1233" s="211" t="str">
        <f t="shared" si="822"/>
        <v>NO</v>
      </c>
      <c r="W1233" s="211" t="str">
        <f t="shared" si="823"/>
        <v>NO</v>
      </c>
      <c r="X1233" s="211">
        <v>0</v>
      </c>
      <c r="Y1233" s="211" t="s">
        <v>3277</v>
      </c>
      <c r="Z1233" s="211" t="s">
        <v>3275</v>
      </c>
      <c r="AA1233" s="211" t="s">
        <v>3319</v>
      </c>
      <c r="AB1233" s="211" t="s">
        <v>3286</v>
      </c>
      <c r="AC1233" s="211" t="s">
        <v>3286</v>
      </c>
      <c r="AD1233" s="211" t="s">
        <v>3320</v>
      </c>
      <c r="AE1233" s="211" t="str">
        <f t="shared" si="824"/>
        <v>Service</v>
      </c>
      <c r="AF1233" s="211" t="str">
        <f t="shared" si="825"/>
        <v>Service</v>
      </c>
      <c r="AG1233" s="211" t="str">
        <f t="shared" si="826"/>
        <v/>
      </c>
      <c r="AH1233" s="211" t="str">
        <f t="shared" si="844"/>
        <v/>
      </c>
      <c r="AI1233" s="211" t="str">
        <f t="shared" si="827"/>
        <v/>
      </c>
      <c r="AJ1233" s="211" t="str">
        <f t="shared" si="828"/>
        <v/>
      </c>
      <c r="AK1233" s="211" t="str">
        <f t="shared" si="829"/>
        <v/>
      </c>
      <c r="AL1233" s="211" t="str">
        <f t="shared" si="830"/>
        <v/>
      </c>
      <c r="AM1233" s="211">
        <f t="shared" si="831"/>
        <v>0</v>
      </c>
      <c r="AN1233" s="211" t="str">
        <f t="shared" si="832"/>
        <v>No</v>
      </c>
      <c r="AO1233" s="211" t="str">
        <f t="shared" si="833"/>
        <v>Yes</v>
      </c>
      <c r="AP1233" s="211" t="str">
        <f t="shared" si="834"/>
        <v>No</v>
      </c>
      <c r="AQ1233" s="211" t="str">
        <f t="shared" si="835"/>
        <v/>
      </c>
      <c r="AR1233" s="211" t="str">
        <f t="shared" si="836"/>
        <v>PKVID1</v>
      </c>
      <c r="AS1233" s="211" t="str">
        <f t="shared" si="837"/>
        <v/>
      </c>
      <c r="AT1233" s="211" t="str">
        <f t="shared" si="838"/>
        <v/>
      </c>
      <c r="AU1233" s="211" t="str">
        <f t="shared" si="839"/>
        <v/>
      </c>
      <c r="AV1233" s="211" t="str">
        <f t="shared" si="840"/>
        <v>Legacy</v>
      </c>
      <c r="AW1233" s="211" t="str">
        <f t="shared" si="841"/>
        <v>Wireless</v>
      </c>
      <c r="AX1233" s="211" t="str">
        <f t="shared" si="842"/>
        <v>NO</v>
      </c>
      <c r="AY1233" s="125" t="str">
        <f t="shared" si="843"/>
        <v>0</v>
      </c>
    </row>
    <row r="1234" spans="1:51" x14ac:dyDescent="0.25">
      <c r="A1234" s="15" t="s">
        <v>5565</v>
      </c>
      <c r="C1234" s="211" t="str">
        <f t="shared" si="806"/>
        <v>VideoRelay Service Fees</v>
      </c>
      <c r="D1234" s="211" t="str">
        <f t="shared" si="807"/>
        <v>Frais de service VideoRelay</v>
      </c>
      <c r="E1234" s="211" t="str">
        <f t="shared" si="808"/>
        <v/>
      </c>
      <c r="F1234" s="211" t="str">
        <f t="shared" si="809"/>
        <v>VideoRelay Service Fees</v>
      </c>
      <c r="G1234" s="211" t="str">
        <f t="shared" si="810"/>
        <v>Frais de service VideoRelay</v>
      </c>
      <c r="H1234" s="211" t="str">
        <f t="shared" si="811"/>
        <v>VideoRelay Service Fees</v>
      </c>
      <c r="I1234" s="211" t="str">
        <f t="shared" si="845"/>
        <v>Frais de service VideoRelay</v>
      </c>
      <c r="J1234" s="211" t="str">
        <f t="shared" si="812"/>
        <v>VID</v>
      </c>
      <c r="K1234" s="211" t="str">
        <f t="shared" si="813"/>
        <v>PKVID2</v>
      </c>
      <c r="L1234" s="211" t="str">
        <f t="shared" si="814"/>
        <v>Non-Inventory</v>
      </c>
      <c r="M1234" s="211" t="str">
        <f t="shared" si="815"/>
        <v>NO</v>
      </c>
      <c r="N1234" s="211" t="str">
        <f t="shared" si="816"/>
        <v>Product</v>
      </c>
      <c r="O1234" s="211" t="str">
        <f t="shared" si="817"/>
        <v>Misc</v>
      </c>
      <c r="P1234" s="211" t="str">
        <f t="shared" si="818"/>
        <v>RMR</v>
      </c>
      <c r="Q1234" s="349">
        <v>43930</v>
      </c>
      <c r="R1234" s="349"/>
      <c r="S1234" s="211" t="str">
        <f t="shared" si="819"/>
        <v>YES</v>
      </c>
      <c r="T1234" s="211" t="str">
        <f t="shared" si="820"/>
        <v>NO</v>
      </c>
      <c r="U1234" s="211" t="str">
        <f t="shared" si="821"/>
        <v>NO</v>
      </c>
      <c r="V1234" s="211" t="str">
        <f t="shared" si="822"/>
        <v>NO</v>
      </c>
      <c r="W1234" s="211" t="str">
        <f t="shared" si="823"/>
        <v>NO</v>
      </c>
      <c r="X1234" s="211">
        <v>0</v>
      </c>
      <c r="Y1234" s="211" t="s">
        <v>3277</v>
      </c>
      <c r="Z1234" s="211" t="s">
        <v>3275</v>
      </c>
      <c r="AA1234" s="211" t="s">
        <v>3319</v>
      </c>
      <c r="AB1234" s="211" t="s">
        <v>3286</v>
      </c>
      <c r="AC1234" s="211" t="s">
        <v>3286</v>
      </c>
      <c r="AD1234" s="211" t="s">
        <v>3320</v>
      </c>
      <c r="AE1234" s="211" t="str">
        <f t="shared" si="824"/>
        <v>Service</v>
      </c>
      <c r="AF1234" s="211" t="str">
        <f t="shared" si="825"/>
        <v>Service</v>
      </c>
      <c r="AG1234" s="211" t="str">
        <f t="shared" si="826"/>
        <v/>
      </c>
      <c r="AH1234" s="211" t="str">
        <f t="shared" si="844"/>
        <v/>
      </c>
      <c r="AI1234" s="211" t="str">
        <f t="shared" si="827"/>
        <v/>
      </c>
      <c r="AJ1234" s="211" t="str">
        <f t="shared" si="828"/>
        <v/>
      </c>
      <c r="AK1234" s="211" t="str">
        <f t="shared" si="829"/>
        <v/>
      </c>
      <c r="AL1234" s="211" t="str">
        <f t="shared" si="830"/>
        <v/>
      </c>
      <c r="AM1234" s="211">
        <f t="shared" si="831"/>
        <v>0</v>
      </c>
      <c r="AN1234" s="211" t="str">
        <f t="shared" si="832"/>
        <v>No</v>
      </c>
      <c r="AO1234" s="211" t="str">
        <f t="shared" si="833"/>
        <v>Yes</v>
      </c>
      <c r="AP1234" s="211" t="str">
        <f t="shared" si="834"/>
        <v>No</v>
      </c>
      <c r="AQ1234" s="211" t="str">
        <f t="shared" si="835"/>
        <v/>
      </c>
      <c r="AR1234" s="211" t="str">
        <f t="shared" si="836"/>
        <v>PKVID2</v>
      </c>
      <c r="AS1234" s="211" t="str">
        <f t="shared" si="837"/>
        <v/>
      </c>
      <c r="AT1234" s="211" t="str">
        <f t="shared" si="838"/>
        <v/>
      </c>
      <c r="AU1234" s="211" t="str">
        <f t="shared" si="839"/>
        <v/>
      </c>
      <c r="AV1234" s="211" t="str">
        <f t="shared" si="840"/>
        <v>Legacy</v>
      </c>
      <c r="AW1234" s="211" t="str">
        <f t="shared" si="841"/>
        <v>Wireless</v>
      </c>
      <c r="AX1234" s="211" t="str">
        <f t="shared" si="842"/>
        <v>NO</v>
      </c>
      <c r="AY1234" s="125" t="str">
        <f t="shared" si="843"/>
        <v>0</v>
      </c>
    </row>
    <row r="1235" spans="1:51" x14ac:dyDescent="0.25">
      <c r="A1235" s="15" t="s">
        <v>5566</v>
      </c>
      <c r="C1235" s="211" t="str">
        <f t="shared" si="806"/>
        <v>2GIG Video Bundle</v>
      </c>
      <c r="D1235" s="211" t="str">
        <f t="shared" si="807"/>
        <v>Paquet vidéo 2GIG</v>
      </c>
      <c r="E1235" s="211" t="str">
        <f t="shared" si="808"/>
        <v/>
      </c>
      <c r="F1235" s="211" t="str">
        <f t="shared" si="809"/>
        <v>2GIG Video Bundle</v>
      </c>
      <c r="G1235" s="211" t="str">
        <f t="shared" si="810"/>
        <v>Paquet vidéo 2GIG</v>
      </c>
      <c r="H1235" s="211" t="str">
        <f t="shared" si="811"/>
        <v>2GIG Video Bundle</v>
      </c>
      <c r="I1235" s="211" t="str">
        <f t="shared" si="845"/>
        <v>Paquet vidéo 2GIG</v>
      </c>
      <c r="J1235" s="211" t="str">
        <f t="shared" si="812"/>
        <v>2GIG-GC2</v>
      </c>
      <c r="K1235" s="211" t="str">
        <f t="shared" si="813"/>
        <v>PKVIDEO</v>
      </c>
      <c r="L1235" s="211" t="str">
        <f t="shared" si="814"/>
        <v>Non-Inventory</v>
      </c>
      <c r="M1235" s="211" t="str">
        <f t="shared" si="815"/>
        <v>NO</v>
      </c>
      <c r="N1235" s="211" t="str">
        <f t="shared" si="816"/>
        <v>Product</v>
      </c>
      <c r="O1235" s="211" t="str">
        <f t="shared" si="817"/>
        <v>Misc</v>
      </c>
      <c r="P1235" s="211" t="str">
        <f t="shared" si="818"/>
        <v>RMR</v>
      </c>
      <c r="Q1235" s="349">
        <v>43930</v>
      </c>
      <c r="R1235" s="349"/>
      <c r="S1235" s="211" t="str">
        <f t="shared" si="819"/>
        <v>YES</v>
      </c>
      <c r="T1235" s="211" t="str">
        <f t="shared" si="820"/>
        <v>NO</v>
      </c>
      <c r="U1235" s="211" t="str">
        <f t="shared" si="821"/>
        <v>NO</v>
      </c>
      <c r="V1235" s="211" t="str">
        <f t="shared" si="822"/>
        <v>NO</v>
      </c>
      <c r="W1235" s="211" t="str">
        <f t="shared" si="823"/>
        <v>NO</v>
      </c>
      <c r="X1235" s="211">
        <v>0</v>
      </c>
      <c r="Y1235" s="211" t="s">
        <v>3277</v>
      </c>
      <c r="Z1235" s="211" t="s">
        <v>3275</v>
      </c>
      <c r="AA1235" s="211" t="s">
        <v>3319</v>
      </c>
      <c r="AB1235" s="211" t="s">
        <v>3286</v>
      </c>
      <c r="AC1235" s="211" t="s">
        <v>3286</v>
      </c>
      <c r="AD1235" s="211" t="s">
        <v>3320</v>
      </c>
      <c r="AE1235" s="211" t="str">
        <f t="shared" si="824"/>
        <v>Service</v>
      </c>
      <c r="AF1235" s="211" t="str">
        <f t="shared" si="825"/>
        <v>Service</v>
      </c>
      <c r="AG1235" s="211" t="str">
        <f t="shared" si="826"/>
        <v/>
      </c>
      <c r="AH1235" s="211" t="str">
        <f t="shared" si="844"/>
        <v/>
      </c>
      <c r="AI1235" s="211" t="str">
        <f t="shared" si="827"/>
        <v/>
      </c>
      <c r="AJ1235" s="211" t="str">
        <f t="shared" si="828"/>
        <v/>
      </c>
      <c r="AK1235" s="211" t="str">
        <f t="shared" si="829"/>
        <v/>
      </c>
      <c r="AL1235" s="211" t="str">
        <f t="shared" si="830"/>
        <v/>
      </c>
      <c r="AM1235" s="211">
        <f t="shared" si="831"/>
        <v>0</v>
      </c>
      <c r="AN1235" s="211" t="str">
        <f t="shared" si="832"/>
        <v>No</v>
      </c>
      <c r="AO1235" s="211" t="str">
        <f t="shared" si="833"/>
        <v>Yes</v>
      </c>
      <c r="AP1235" s="211" t="str">
        <f t="shared" si="834"/>
        <v>No</v>
      </c>
      <c r="AQ1235" s="211" t="str">
        <f t="shared" si="835"/>
        <v/>
      </c>
      <c r="AR1235" s="211" t="str">
        <f t="shared" si="836"/>
        <v>PKVIDEO</v>
      </c>
      <c r="AS1235" s="211" t="str">
        <f t="shared" si="837"/>
        <v/>
      </c>
      <c r="AT1235" s="211" t="str">
        <f t="shared" si="838"/>
        <v/>
      </c>
      <c r="AU1235" s="211" t="str">
        <f t="shared" si="839"/>
        <v/>
      </c>
      <c r="AV1235" s="211" t="str">
        <f t="shared" si="840"/>
        <v>Legacy</v>
      </c>
      <c r="AW1235" s="211" t="str">
        <f t="shared" si="841"/>
        <v>Wireless</v>
      </c>
      <c r="AX1235" s="211" t="str">
        <f t="shared" si="842"/>
        <v>NO</v>
      </c>
      <c r="AY1235" s="125" t="str">
        <f t="shared" si="843"/>
        <v>0</v>
      </c>
    </row>
    <row r="1236" spans="1:51" x14ac:dyDescent="0.25">
      <c r="A1236" s="15" t="s">
        <v>5567</v>
      </c>
      <c r="C1236" s="211" t="str">
        <f t="shared" si="806"/>
        <v>VideoRelay Service Fees, Bundle Pricing</v>
      </c>
      <c r="D1236" s="211" t="str">
        <f t="shared" si="807"/>
        <v>VideoRelay Service Fees, Prix groupé</v>
      </c>
      <c r="E1236" s="211" t="str">
        <f t="shared" si="808"/>
        <v/>
      </c>
      <c r="F1236" s="211" t="str">
        <f t="shared" si="809"/>
        <v>VideoRelay Service Fees, Bundle Pricing</v>
      </c>
      <c r="G1236" s="211" t="str">
        <f t="shared" si="810"/>
        <v>VideoRelay Service Fees, Prix groupé</v>
      </c>
      <c r="H1236" s="211" t="str">
        <f t="shared" si="811"/>
        <v>VideoRelay Service Fees, Bundle Pricing</v>
      </c>
      <c r="I1236" s="211" t="str">
        <f t="shared" si="845"/>
        <v>VideoRelay Service Fees, Prix groupé</v>
      </c>
      <c r="J1236" s="211" t="str">
        <f t="shared" si="812"/>
        <v>VID</v>
      </c>
      <c r="K1236" s="211" t="str">
        <f t="shared" si="813"/>
        <v>PKVR1</v>
      </c>
      <c r="L1236" s="211" t="str">
        <f t="shared" si="814"/>
        <v>Non-Inventory</v>
      </c>
      <c r="M1236" s="211" t="str">
        <f t="shared" si="815"/>
        <v>NO</v>
      </c>
      <c r="N1236" s="211" t="str">
        <f t="shared" si="816"/>
        <v>Product</v>
      </c>
      <c r="O1236" s="211" t="str">
        <f t="shared" si="817"/>
        <v>Misc</v>
      </c>
      <c r="P1236" s="211" t="str">
        <f t="shared" si="818"/>
        <v>One Time</v>
      </c>
      <c r="Q1236" s="349">
        <v>43930</v>
      </c>
      <c r="R1236" s="349"/>
      <c r="S1236" s="211" t="str">
        <f t="shared" si="819"/>
        <v>YES</v>
      </c>
      <c r="T1236" s="211" t="str">
        <f t="shared" si="820"/>
        <v>NO</v>
      </c>
      <c r="U1236" s="211" t="str">
        <f t="shared" si="821"/>
        <v>NO</v>
      </c>
      <c r="V1236" s="211" t="str">
        <f t="shared" si="822"/>
        <v>NO</v>
      </c>
      <c r="W1236" s="211" t="str">
        <f t="shared" si="823"/>
        <v>NO</v>
      </c>
      <c r="X1236" s="211">
        <v>0</v>
      </c>
      <c r="Y1236" s="211" t="s">
        <v>3277</v>
      </c>
      <c r="Z1236" s="211" t="s">
        <v>3275</v>
      </c>
      <c r="AA1236" s="211" t="s">
        <v>3319</v>
      </c>
      <c r="AB1236" s="211" t="s">
        <v>3286</v>
      </c>
      <c r="AC1236" s="211" t="s">
        <v>3286</v>
      </c>
      <c r="AD1236" s="211" t="s">
        <v>3320</v>
      </c>
      <c r="AE1236" s="211" t="str">
        <f t="shared" si="824"/>
        <v>Service</v>
      </c>
      <c r="AF1236" s="211" t="str">
        <f t="shared" si="825"/>
        <v>Service</v>
      </c>
      <c r="AG1236" s="211" t="str">
        <f t="shared" si="826"/>
        <v/>
      </c>
      <c r="AH1236" s="211" t="str">
        <f t="shared" si="844"/>
        <v/>
      </c>
      <c r="AI1236" s="211" t="str">
        <f t="shared" si="827"/>
        <v/>
      </c>
      <c r="AJ1236" s="211" t="str">
        <f t="shared" si="828"/>
        <v/>
      </c>
      <c r="AK1236" s="211" t="str">
        <f t="shared" si="829"/>
        <v/>
      </c>
      <c r="AL1236" s="211" t="str">
        <f t="shared" si="830"/>
        <v/>
      </c>
      <c r="AM1236" s="211">
        <f t="shared" si="831"/>
        <v>0</v>
      </c>
      <c r="AN1236" s="211" t="str">
        <f t="shared" si="832"/>
        <v>No</v>
      </c>
      <c r="AO1236" s="211" t="str">
        <f t="shared" si="833"/>
        <v>Yes</v>
      </c>
      <c r="AP1236" s="211" t="str">
        <f t="shared" si="834"/>
        <v>No</v>
      </c>
      <c r="AQ1236" s="211" t="str">
        <f t="shared" si="835"/>
        <v/>
      </c>
      <c r="AR1236" s="211" t="str">
        <f t="shared" si="836"/>
        <v>PKVR1</v>
      </c>
      <c r="AS1236" s="211" t="str">
        <f t="shared" si="837"/>
        <v/>
      </c>
      <c r="AT1236" s="211" t="str">
        <f t="shared" si="838"/>
        <v/>
      </c>
      <c r="AU1236" s="211" t="str">
        <f t="shared" si="839"/>
        <v/>
      </c>
      <c r="AV1236" s="211" t="str">
        <f t="shared" si="840"/>
        <v>Legacy</v>
      </c>
      <c r="AW1236" s="211" t="str">
        <f t="shared" si="841"/>
        <v>Wireless</v>
      </c>
      <c r="AX1236" s="211" t="str">
        <f t="shared" si="842"/>
        <v>NO</v>
      </c>
      <c r="AY1236" s="125" t="str">
        <f t="shared" si="843"/>
        <v>0</v>
      </c>
    </row>
    <row r="1237" spans="1:51" x14ac:dyDescent="0.25">
      <c r="A1237" s="15" t="s">
        <v>5568</v>
      </c>
      <c r="C1237" s="211" t="str">
        <f t="shared" si="806"/>
        <v>VideoRelay Service Fees Non Bundle</v>
      </c>
      <c r="D1237" s="211" t="str">
        <f t="shared" si="807"/>
        <v>VideoRelay Frais de service non bundle</v>
      </c>
      <c r="E1237" s="211" t="str">
        <f t="shared" si="808"/>
        <v/>
      </c>
      <c r="F1237" s="211" t="str">
        <f t="shared" si="809"/>
        <v>VideoRelay Service Fees Non Bundle</v>
      </c>
      <c r="G1237" s="211" t="str">
        <f t="shared" si="810"/>
        <v>VideoRelay Frais de service non bundle</v>
      </c>
      <c r="H1237" s="211" t="str">
        <f t="shared" si="811"/>
        <v>VideoRelay Service Fees Non Bundle</v>
      </c>
      <c r="I1237" s="211" t="str">
        <f t="shared" si="845"/>
        <v>VideoRelay Frais de service non bundle</v>
      </c>
      <c r="J1237" s="211" t="str">
        <f t="shared" si="812"/>
        <v>VID</v>
      </c>
      <c r="K1237" s="211" t="str">
        <f t="shared" si="813"/>
        <v>PKVR2</v>
      </c>
      <c r="L1237" s="211" t="str">
        <f t="shared" si="814"/>
        <v>Non-Inventory</v>
      </c>
      <c r="M1237" s="211" t="str">
        <f t="shared" si="815"/>
        <v>NO</v>
      </c>
      <c r="N1237" s="211" t="str">
        <f t="shared" si="816"/>
        <v>Product</v>
      </c>
      <c r="O1237" s="211" t="str">
        <f t="shared" si="817"/>
        <v>Misc</v>
      </c>
      <c r="P1237" s="211" t="str">
        <f t="shared" si="818"/>
        <v>One Time</v>
      </c>
      <c r="Q1237" s="349">
        <v>43930</v>
      </c>
      <c r="R1237" s="349"/>
      <c r="S1237" s="211" t="str">
        <f t="shared" si="819"/>
        <v>YES</v>
      </c>
      <c r="T1237" s="211" t="str">
        <f t="shared" si="820"/>
        <v>NO</v>
      </c>
      <c r="U1237" s="211" t="str">
        <f t="shared" si="821"/>
        <v>NO</v>
      </c>
      <c r="V1237" s="211" t="str">
        <f t="shared" si="822"/>
        <v>NO</v>
      </c>
      <c r="W1237" s="211" t="str">
        <f t="shared" si="823"/>
        <v>NO</v>
      </c>
      <c r="X1237" s="211">
        <v>0</v>
      </c>
      <c r="Y1237" s="211" t="s">
        <v>3277</v>
      </c>
      <c r="Z1237" s="211" t="s">
        <v>3275</v>
      </c>
      <c r="AA1237" s="211" t="s">
        <v>3319</v>
      </c>
      <c r="AB1237" s="211" t="s">
        <v>3286</v>
      </c>
      <c r="AC1237" s="211" t="s">
        <v>3286</v>
      </c>
      <c r="AD1237" s="211" t="s">
        <v>3320</v>
      </c>
      <c r="AE1237" s="211" t="str">
        <f t="shared" si="824"/>
        <v>Service</v>
      </c>
      <c r="AF1237" s="211" t="str">
        <f t="shared" si="825"/>
        <v>Service</v>
      </c>
      <c r="AG1237" s="211" t="str">
        <f t="shared" si="826"/>
        <v/>
      </c>
      <c r="AH1237" s="211" t="str">
        <f t="shared" si="844"/>
        <v/>
      </c>
      <c r="AI1237" s="211" t="str">
        <f t="shared" si="827"/>
        <v/>
      </c>
      <c r="AJ1237" s="211" t="str">
        <f t="shared" si="828"/>
        <v/>
      </c>
      <c r="AK1237" s="211" t="str">
        <f t="shared" si="829"/>
        <v/>
      </c>
      <c r="AL1237" s="211" t="str">
        <f t="shared" si="830"/>
        <v/>
      </c>
      <c r="AM1237" s="211">
        <f t="shared" si="831"/>
        <v>0</v>
      </c>
      <c r="AN1237" s="211" t="str">
        <f t="shared" si="832"/>
        <v>No</v>
      </c>
      <c r="AO1237" s="211" t="str">
        <f t="shared" si="833"/>
        <v>Yes</v>
      </c>
      <c r="AP1237" s="211" t="str">
        <f t="shared" si="834"/>
        <v>No</v>
      </c>
      <c r="AQ1237" s="211" t="str">
        <f t="shared" si="835"/>
        <v/>
      </c>
      <c r="AR1237" s="211" t="str">
        <f t="shared" si="836"/>
        <v>PKVR2</v>
      </c>
      <c r="AS1237" s="211" t="str">
        <f t="shared" si="837"/>
        <v/>
      </c>
      <c r="AT1237" s="211" t="str">
        <f t="shared" si="838"/>
        <v/>
      </c>
      <c r="AU1237" s="211" t="str">
        <f t="shared" si="839"/>
        <v/>
      </c>
      <c r="AV1237" s="211" t="str">
        <f t="shared" si="840"/>
        <v>Legacy</v>
      </c>
      <c r="AW1237" s="211" t="str">
        <f t="shared" si="841"/>
        <v>Wireless</v>
      </c>
      <c r="AX1237" s="211" t="str">
        <f t="shared" si="842"/>
        <v>NO</v>
      </c>
      <c r="AY1237" s="125" t="str">
        <f t="shared" si="843"/>
        <v>0</v>
      </c>
    </row>
    <row r="1238" spans="1:51" x14ac:dyDescent="0.25">
      <c r="A1238" s="15" t="s">
        <v>5569</v>
      </c>
      <c r="C1238" s="211" t="str">
        <f t="shared" si="806"/>
        <v>2 GIG Platinum Service - 10 Point System</v>
      </c>
      <c r="D1238" s="211" t="str">
        <f t="shared" si="807"/>
        <v>2 GIG Platinum Service - Système 10 Points</v>
      </c>
      <c r="E1238" s="211" t="str">
        <f t="shared" si="808"/>
        <v/>
      </c>
      <c r="F1238" s="211" t="str">
        <f t="shared" si="809"/>
        <v>2 GIG Platinum Service - 10 Point System</v>
      </c>
      <c r="G1238" s="211" t="str">
        <f t="shared" si="810"/>
        <v>2 GIG Platinum Service - Système 10 Points</v>
      </c>
      <c r="H1238" s="211" t="str">
        <f t="shared" si="811"/>
        <v>2 GIG Platinum Service - 10 Point System</v>
      </c>
      <c r="I1238" s="211" t="str">
        <f t="shared" si="845"/>
        <v>2 GIG Platinum Service - Système 10 Points</v>
      </c>
      <c r="J1238" s="211" t="str">
        <f t="shared" si="812"/>
        <v>2GIG-GC2</v>
      </c>
      <c r="K1238" s="211" t="str">
        <f t="shared" si="813"/>
        <v>PLATINUM</v>
      </c>
      <c r="L1238" s="211" t="str">
        <f t="shared" si="814"/>
        <v>Non-Inventory</v>
      </c>
      <c r="M1238" s="211" t="str">
        <f t="shared" si="815"/>
        <v>NO</v>
      </c>
      <c r="N1238" s="211" t="str">
        <f t="shared" si="816"/>
        <v>Product</v>
      </c>
      <c r="O1238" s="211" t="str">
        <f t="shared" si="817"/>
        <v>Misc</v>
      </c>
      <c r="P1238" s="211" t="str">
        <f t="shared" si="818"/>
        <v>RMR</v>
      </c>
      <c r="Q1238" s="349">
        <v>43930</v>
      </c>
      <c r="R1238" s="349"/>
      <c r="S1238" s="211" t="str">
        <f t="shared" si="819"/>
        <v>YES</v>
      </c>
      <c r="T1238" s="211" t="str">
        <f t="shared" si="820"/>
        <v>NO</v>
      </c>
      <c r="U1238" s="211" t="str">
        <f t="shared" si="821"/>
        <v>NO</v>
      </c>
      <c r="V1238" s="211" t="str">
        <f t="shared" si="822"/>
        <v>NO</v>
      </c>
      <c r="W1238" s="211" t="str">
        <f t="shared" si="823"/>
        <v>NO</v>
      </c>
      <c r="X1238" s="211">
        <v>0</v>
      </c>
      <c r="Y1238" s="211" t="s">
        <v>3277</v>
      </c>
      <c r="Z1238" s="211" t="s">
        <v>3275</v>
      </c>
      <c r="AA1238" s="211" t="s">
        <v>3319</v>
      </c>
      <c r="AB1238" s="211" t="s">
        <v>3286</v>
      </c>
      <c r="AC1238" s="211" t="s">
        <v>3286</v>
      </c>
      <c r="AD1238" s="211" t="s">
        <v>3320</v>
      </c>
      <c r="AE1238" s="211" t="str">
        <f t="shared" si="824"/>
        <v>Service</v>
      </c>
      <c r="AF1238" s="211" t="str">
        <f t="shared" si="825"/>
        <v>Service</v>
      </c>
      <c r="AG1238" s="211" t="str">
        <f t="shared" si="826"/>
        <v/>
      </c>
      <c r="AH1238" s="211" t="str">
        <f t="shared" si="844"/>
        <v/>
      </c>
      <c r="AI1238" s="211" t="str">
        <f t="shared" si="827"/>
        <v/>
      </c>
      <c r="AJ1238" s="211" t="str">
        <f t="shared" si="828"/>
        <v/>
      </c>
      <c r="AK1238" s="211" t="str">
        <f t="shared" si="829"/>
        <v/>
      </c>
      <c r="AL1238" s="211" t="str">
        <f t="shared" si="830"/>
        <v/>
      </c>
      <c r="AM1238" s="211">
        <f t="shared" si="831"/>
        <v>0</v>
      </c>
      <c r="AN1238" s="211" t="str">
        <f t="shared" si="832"/>
        <v>No</v>
      </c>
      <c r="AO1238" s="211" t="str">
        <f t="shared" si="833"/>
        <v>Yes</v>
      </c>
      <c r="AP1238" s="211" t="str">
        <f t="shared" si="834"/>
        <v>No</v>
      </c>
      <c r="AQ1238" s="211" t="str">
        <f t="shared" si="835"/>
        <v/>
      </c>
      <c r="AR1238" s="211" t="str">
        <f t="shared" si="836"/>
        <v>PLATINUM</v>
      </c>
      <c r="AS1238" s="211" t="str">
        <f t="shared" si="837"/>
        <v/>
      </c>
      <c r="AT1238" s="211" t="str">
        <f t="shared" si="838"/>
        <v/>
      </c>
      <c r="AU1238" s="211" t="str">
        <f t="shared" si="839"/>
        <v/>
      </c>
      <c r="AV1238" s="211" t="str">
        <f t="shared" si="840"/>
        <v>Legacy</v>
      </c>
      <c r="AW1238" s="211" t="str">
        <f t="shared" si="841"/>
        <v>Wireless</v>
      </c>
      <c r="AX1238" s="211" t="str">
        <f t="shared" si="842"/>
        <v>NO</v>
      </c>
      <c r="AY1238" s="125">
        <f t="shared" si="843"/>
        <v>0</v>
      </c>
    </row>
    <row r="1239" spans="1:51" x14ac:dyDescent="0.25">
      <c r="A1239" s="15" t="s">
        <v>5570</v>
      </c>
      <c r="C1239" s="211" t="str">
        <f t="shared" si="806"/>
        <v>Video Expansion/Auto</v>
      </c>
      <c r="D1239" s="211" t="str">
        <f t="shared" si="807"/>
        <v>Extension vidéo / Auto</v>
      </c>
      <c r="E1239" s="211" t="str">
        <f t="shared" si="808"/>
        <v/>
      </c>
      <c r="F1239" s="211" t="str">
        <f t="shared" si="809"/>
        <v>Video Expansion/Auto</v>
      </c>
      <c r="G1239" s="211" t="str">
        <f t="shared" si="810"/>
        <v>Extension vidéo / Auto</v>
      </c>
      <c r="H1239" s="211" t="str">
        <f t="shared" si="811"/>
        <v>Video Expansion/Auto</v>
      </c>
      <c r="I1239" s="211" t="str">
        <f t="shared" si="845"/>
        <v>Extension vidéo / Auto</v>
      </c>
      <c r="J1239" s="211" t="str">
        <f t="shared" si="812"/>
        <v>QOLSYS_PG</v>
      </c>
      <c r="K1239" s="211" t="str">
        <f t="shared" si="813"/>
        <v>VEXPAN</v>
      </c>
      <c r="L1239" s="211" t="str">
        <f t="shared" si="814"/>
        <v>Non-Inventory</v>
      </c>
      <c r="M1239" s="211" t="str">
        <f t="shared" si="815"/>
        <v>NO</v>
      </c>
      <c r="N1239" s="211" t="str">
        <f t="shared" si="816"/>
        <v>Product</v>
      </c>
      <c r="O1239" s="211" t="str">
        <f t="shared" si="817"/>
        <v>Misc</v>
      </c>
      <c r="P1239" s="211" t="str">
        <f t="shared" si="818"/>
        <v>RMR</v>
      </c>
      <c r="Q1239" s="349">
        <v>43930</v>
      </c>
      <c r="R1239" s="349"/>
      <c r="S1239" s="211" t="str">
        <f t="shared" si="819"/>
        <v>YES</v>
      </c>
      <c r="T1239" s="211" t="str">
        <f t="shared" si="820"/>
        <v>NO</v>
      </c>
      <c r="U1239" s="211" t="str">
        <f t="shared" si="821"/>
        <v>NO</v>
      </c>
      <c r="V1239" s="211" t="str">
        <f t="shared" si="822"/>
        <v>NO</v>
      </c>
      <c r="W1239" s="211" t="str">
        <f t="shared" si="823"/>
        <v>NO</v>
      </c>
      <c r="X1239" s="211">
        <v>0</v>
      </c>
      <c r="Y1239" s="211" t="s">
        <v>3277</v>
      </c>
      <c r="Z1239" s="211" t="s">
        <v>3275</v>
      </c>
      <c r="AA1239" s="211" t="s">
        <v>3319</v>
      </c>
      <c r="AB1239" s="211" t="s">
        <v>3286</v>
      </c>
      <c r="AC1239" s="211" t="s">
        <v>3286</v>
      </c>
      <c r="AD1239" s="211" t="s">
        <v>3320</v>
      </c>
      <c r="AE1239" s="211" t="str">
        <f t="shared" si="824"/>
        <v>Service</v>
      </c>
      <c r="AF1239" s="211" t="str">
        <f t="shared" si="825"/>
        <v>Service</v>
      </c>
      <c r="AG1239" s="211" t="str">
        <f t="shared" si="826"/>
        <v/>
      </c>
      <c r="AH1239" s="211" t="str">
        <f t="shared" si="844"/>
        <v/>
      </c>
      <c r="AI1239" s="211" t="str">
        <f t="shared" si="827"/>
        <v/>
      </c>
      <c r="AJ1239" s="211" t="str">
        <f t="shared" si="828"/>
        <v/>
      </c>
      <c r="AK1239" s="211" t="str">
        <f t="shared" si="829"/>
        <v/>
      </c>
      <c r="AL1239" s="211" t="str">
        <f t="shared" si="830"/>
        <v/>
      </c>
      <c r="AM1239" s="211">
        <f t="shared" si="831"/>
        <v>0</v>
      </c>
      <c r="AN1239" s="211" t="str">
        <f t="shared" si="832"/>
        <v>No</v>
      </c>
      <c r="AO1239" s="211" t="str">
        <f t="shared" si="833"/>
        <v>Yes</v>
      </c>
      <c r="AP1239" s="211" t="str">
        <f t="shared" si="834"/>
        <v>No</v>
      </c>
      <c r="AQ1239" s="211" t="str">
        <f t="shared" si="835"/>
        <v/>
      </c>
      <c r="AR1239" s="211" t="str">
        <f t="shared" si="836"/>
        <v>VID&amp;AUTO</v>
      </c>
      <c r="AS1239" s="211" t="str">
        <f t="shared" si="837"/>
        <v/>
      </c>
      <c r="AT1239" s="211" t="str">
        <f t="shared" si="838"/>
        <v/>
      </c>
      <c r="AU1239" s="211" t="str">
        <f t="shared" si="839"/>
        <v/>
      </c>
      <c r="AV1239" s="211" t="str">
        <f t="shared" si="840"/>
        <v>Legacy</v>
      </c>
      <c r="AW1239" s="211" t="str">
        <f t="shared" si="841"/>
        <v>Wireless</v>
      </c>
      <c r="AX1239" s="211" t="str">
        <f t="shared" si="842"/>
        <v>NO</v>
      </c>
      <c r="AY1239" s="125" t="str">
        <f t="shared" si="843"/>
        <v>0</v>
      </c>
    </row>
    <row r="1240" spans="1:51" x14ac:dyDescent="0.25">
      <c r="A1240" s="15" t="s">
        <v>5571</v>
      </c>
      <c r="C1240" s="211" t="str">
        <f t="shared" ref="C1240:C1249" si="846">VLOOKUP($A1240,masterdata,3,0)</f>
        <v>Home Automation Bundle</v>
      </c>
      <c r="D1240" s="211" t="str">
        <f t="shared" ref="D1240:D1249" si="847">VLOOKUP($A1240,masterdata,4,0)</f>
        <v>Pack domotique</v>
      </c>
      <c r="E1240" s="211" t="str">
        <f t="shared" ref="E1240:E1249" si="848">IF(VLOOKUP($A1240,masterdata,27,0)=0,"",VLOOKUP($A1240,masterdata,27,0))</f>
        <v/>
      </c>
      <c r="F1240" s="211" t="str">
        <f t="shared" ref="F1240:F1249" si="849">VLOOKUP($A1240,masterdata,12,0)</f>
        <v>Home Automation Bundle</v>
      </c>
      <c r="G1240" s="211" t="str">
        <f t="shared" ref="G1240:G1249" si="850">VLOOKUP($A1240,masterdata,13,0)</f>
        <v>Pack domotique</v>
      </c>
      <c r="H1240" s="211" t="str">
        <f t="shared" ref="H1240:H1249" si="851">VLOOKUP($A1240,masterdata,3,0)</f>
        <v>Home Automation Bundle</v>
      </c>
      <c r="I1240" s="211" t="str">
        <f t="shared" si="845"/>
        <v>Pack domotique</v>
      </c>
      <c r="J1240" s="211" t="str">
        <f t="shared" ref="J1240:J1249" si="852">IF(VLOOKUP($A1240,masterdata,28,0)=0,"",VLOOKUP($A1240,masterdata,28,0))</f>
        <v/>
      </c>
      <c r="K1240" s="211" t="str">
        <f t="shared" ref="K1240:K1249" si="853">IF(VLOOKUP($A1240,masterdata,26,0)="","",VLOOKUP($A1240,masterdata,26,0))</f>
        <v>VID&amp;AUTO</v>
      </c>
      <c r="L1240" s="211" t="str">
        <f t="shared" ref="L1240:L1249" si="854">VLOOKUP($A1240,masterdata,29,0)</f>
        <v>Non-Inventory</v>
      </c>
      <c r="M1240" s="211" t="str">
        <f t="shared" ref="M1240:M1249" si="855">VLOOKUP($A1240,masterdata,54,0)</f>
        <v>NO</v>
      </c>
      <c r="N1240" s="211" t="str">
        <f t="shared" ref="N1240:N1249" si="856">VLOOKUP($A1240,masterdata,30,0)</f>
        <v>Product</v>
      </c>
      <c r="O1240" s="211" t="str">
        <f t="shared" ref="O1240:O1249" si="857">VLOOKUP($A1240,masterdata,31,0)</f>
        <v>Misc</v>
      </c>
      <c r="P1240" s="211" t="str">
        <f t="shared" ref="P1240:P1249" si="858">VLOOKUP($A1240,masterdata,16,0)</f>
        <v>RMR</v>
      </c>
      <c r="Q1240" s="349">
        <v>43930</v>
      </c>
      <c r="R1240" s="349"/>
      <c r="S1240" s="211" t="str">
        <f t="shared" ref="S1240:S1249" si="859">VLOOKUP($A1240,masterdata,21,0)</f>
        <v>YES</v>
      </c>
      <c r="T1240" s="211" t="str">
        <f t="shared" ref="T1240:T1249" si="860">VLOOKUP($A1240,masterdata,32,0)</f>
        <v>NO</v>
      </c>
      <c r="U1240" s="211" t="str">
        <f t="shared" ref="U1240:U1249" si="861">VLOOKUP($A1240,masterdata,33,0)</f>
        <v>NO</v>
      </c>
      <c r="V1240" s="211" t="str">
        <f t="shared" ref="V1240:V1249" si="862">VLOOKUP($A1240,masterdata,25,0)</f>
        <v>NO</v>
      </c>
      <c r="W1240" s="211" t="str">
        <f t="shared" ref="W1240:W1249" si="863">VLOOKUP($A1240,masterdata,20,0)</f>
        <v>NO</v>
      </c>
      <c r="X1240" s="211">
        <v>0</v>
      </c>
      <c r="Y1240" s="211" t="s">
        <v>3277</v>
      </c>
      <c r="Z1240" s="211" t="s">
        <v>3275</v>
      </c>
      <c r="AA1240" s="211" t="s">
        <v>3319</v>
      </c>
      <c r="AB1240" s="211" t="s">
        <v>3286</v>
      </c>
      <c r="AC1240" s="211" t="s">
        <v>3286</v>
      </c>
      <c r="AD1240" s="211" t="s">
        <v>3320</v>
      </c>
      <c r="AE1240" s="211" t="str">
        <f t="shared" ref="AE1240:AE1249" si="864">IF(VLOOKUP($A1240,masterdata,18,0)="","",VLOOKUP($A1240,masterdata,18,0))</f>
        <v>Service</v>
      </c>
      <c r="AF1240" s="211" t="str">
        <f t="shared" ref="AF1240:AF1249" si="865">IF(VLOOKUP($A1240,masterdata,19,0)="","",VLOOKUP($A1240,masterdata,19,0))</f>
        <v>Service</v>
      </c>
      <c r="AG1240" s="211" t="str">
        <f t="shared" ref="AG1240:AG1249" si="866">IF(VLOOKUP($A1240,masterdata,36,0)="","",VLOOKUP($A1240,masterdata,36,0))</f>
        <v/>
      </c>
      <c r="AH1240" s="211" t="str">
        <f t="shared" si="844"/>
        <v/>
      </c>
      <c r="AI1240" s="211" t="str">
        <f t="shared" ref="AI1240:AI1249" si="867">IF(VLOOKUP($A1240,masterdata,38,0)="","",VLOOKUP($A1240,masterdata,38,0))</f>
        <v/>
      </c>
      <c r="AJ1240" s="211" t="str">
        <f t="shared" ref="AJ1240:AJ1249" si="868">IF(VLOOKUP($A1240,masterdata,39,0)="","",VLOOKUP($A1240,masterdata,39,0))</f>
        <v/>
      </c>
      <c r="AK1240" s="211" t="str">
        <f t="shared" ref="AK1240:AK1249" si="869">IF(VLOOKUP($A1240,masterdata,40,0)="","",VLOOKUP($A1240,masterdata,40,0))</f>
        <v/>
      </c>
      <c r="AL1240" s="211" t="str">
        <f t="shared" ref="AL1240:AL1249" si="870">IF(VLOOKUP($A1240,masterdata,41,0)="","",VLOOKUP($A1240,masterdata,41,0))</f>
        <v/>
      </c>
      <c r="AM1240" s="211">
        <f t="shared" ref="AM1240:AM1249" si="871">IF(VLOOKUP($A1240,masterdata,43,0)="","",VLOOKUP($A1240,masterdata,43,0))</f>
        <v>0</v>
      </c>
      <c r="AN1240" s="211" t="str">
        <f t="shared" ref="AN1240:AN1249" si="872">VLOOKUP($A1240,masterdata,44,0)</f>
        <v>No</v>
      </c>
      <c r="AO1240" s="211" t="str">
        <f t="shared" ref="AO1240:AO1249" si="873">VLOOKUP($A1240,masterdata,45,0)</f>
        <v>Yes</v>
      </c>
      <c r="AP1240" s="211" t="str">
        <f t="shared" ref="AP1240:AP1249" si="874">VLOOKUP($A1240,masterdata,46,0)</f>
        <v>No</v>
      </c>
      <c r="AQ1240" s="211" t="str">
        <f t="shared" ref="AQ1240:AQ1249" si="875">IF(VLOOKUP($A1240,masterdata,47,0)="","",VLOOKUP($A1240,masterdata,47,0))</f>
        <v/>
      </c>
      <c r="AR1240" s="211" t="str">
        <f t="shared" ref="AR1240:AR1249" si="876">IF(VLOOKUP($A1240,masterdata,48,0)="","",VLOOKUP($A1240,masterdata,48,0))</f>
        <v>VID&amp;AUTO</v>
      </c>
      <c r="AS1240" s="211" t="str">
        <f t="shared" ref="AS1240:AS1249" si="877">IF(VLOOKUP($A1240,masterdata,49,0)="","",VLOOKUP($A1240,masterdata,49,0))</f>
        <v/>
      </c>
      <c r="AT1240" s="211" t="str">
        <f t="shared" ref="AT1240:AT1249" si="878">IF(VLOOKUP($A1240,masterdata,50,0)="","",VLOOKUP($A1240,masterdata,50,0))</f>
        <v/>
      </c>
      <c r="AU1240" s="211" t="str">
        <f t="shared" ref="AU1240:AU1249" si="879">IF(VLOOKUP($A1240,masterdata,51,0)="","",VLOOKUP($A1240,masterdata,51,0))</f>
        <v/>
      </c>
      <c r="AV1240" s="211" t="str">
        <f t="shared" ref="AV1240:AV1249" si="880">IF(VLOOKUP($A1240,masterdata,52,0)="","",VLOOKUP($A1240,masterdata,52,0))</f>
        <v>Legacy</v>
      </c>
      <c r="AW1240" s="211" t="str">
        <f t="shared" ref="AW1240:AW1249" si="881">IF(VLOOKUP($A1240,masterdata,53,0)="","",VLOOKUP($A1240,masterdata,53,0))</f>
        <v>Wireless</v>
      </c>
      <c r="AX1240" s="211" t="str">
        <f t="shared" si="842"/>
        <v>NO</v>
      </c>
      <c r="AY1240" s="125">
        <f t="shared" si="843"/>
        <v>0</v>
      </c>
    </row>
    <row r="1241" spans="1:51" x14ac:dyDescent="0.25">
      <c r="A1241" s="15" t="s">
        <v>5572</v>
      </c>
      <c r="C1241" s="211" t="str">
        <f t="shared" si="846"/>
        <v>Simon XT Wireless 2-way w/2 Doors, 1 Motion</v>
      </c>
      <c r="D1241" s="211" t="str">
        <f t="shared" si="847"/>
        <v>Simon XT sans fil bidirectionnel avec 2 portes, 1 mouvement</v>
      </c>
      <c r="E1241" s="211" t="str">
        <f t="shared" si="848"/>
        <v/>
      </c>
      <c r="F1241" s="211" t="str">
        <f t="shared" si="849"/>
        <v>Simon XT Wireless 2-way w/2 Doors, 1 Motion</v>
      </c>
      <c r="G1241" s="211" t="str">
        <f t="shared" si="850"/>
        <v>Simon XT sans fil bidirectionnel avec 2 portes, 1 mouvement</v>
      </c>
      <c r="H1241" s="211" t="str">
        <f t="shared" si="851"/>
        <v>Simon XT Wireless 2-way w/2 Doors, 1 Motion</v>
      </c>
      <c r="I1241" s="211" t="str">
        <f t="shared" si="845"/>
        <v>Simon XT sans fil bidirectionnel avec 2 portes, 1 mouvement</v>
      </c>
      <c r="J1241" s="211" t="str">
        <f t="shared" si="852"/>
        <v>SIMON XT</v>
      </c>
      <c r="K1241" s="211" t="str">
        <f t="shared" si="853"/>
        <v>XSTARTER</v>
      </c>
      <c r="L1241" s="211" t="str">
        <f t="shared" si="854"/>
        <v>Non-Inventory</v>
      </c>
      <c r="M1241" s="211" t="str">
        <f t="shared" si="855"/>
        <v>NO</v>
      </c>
      <c r="N1241" s="211" t="str">
        <f t="shared" si="856"/>
        <v>Product</v>
      </c>
      <c r="O1241" s="211" t="str">
        <f t="shared" si="857"/>
        <v>Misc</v>
      </c>
      <c r="P1241" s="211" t="str">
        <f t="shared" si="858"/>
        <v>RMR</v>
      </c>
      <c r="Q1241" s="349">
        <v>43930</v>
      </c>
      <c r="R1241" s="349"/>
      <c r="S1241" s="211" t="str">
        <f t="shared" si="859"/>
        <v>YES</v>
      </c>
      <c r="T1241" s="211" t="str">
        <f t="shared" si="860"/>
        <v>NO</v>
      </c>
      <c r="U1241" s="211" t="str">
        <f t="shared" si="861"/>
        <v>NO</v>
      </c>
      <c r="V1241" s="211" t="str">
        <f t="shared" si="862"/>
        <v>NO</v>
      </c>
      <c r="W1241" s="211" t="str">
        <f t="shared" si="863"/>
        <v>NO</v>
      </c>
      <c r="X1241" s="211">
        <v>0</v>
      </c>
      <c r="Y1241" s="211" t="s">
        <v>3277</v>
      </c>
      <c r="Z1241" s="211" t="s">
        <v>3275</v>
      </c>
      <c r="AA1241" s="211" t="s">
        <v>3319</v>
      </c>
      <c r="AB1241" s="211" t="s">
        <v>3286</v>
      </c>
      <c r="AC1241" s="211" t="s">
        <v>3286</v>
      </c>
      <c r="AD1241" s="211" t="s">
        <v>3320</v>
      </c>
      <c r="AE1241" s="211" t="str">
        <f t="shared" si="864"/>
        <v>Service</v>
      </c>
      <c r="AF1241" s="211" t="str">
        <f t="shared" si="865"/>
        <v>Service</v>
      </c>
      <c r="AG1241" s="211" t="str">
        <f t="shared" si="866"/>
        <v/>
      </c>
      <c r="AH1241" s="211" t="str">
        <f t="shared" si="844"/>
        <v/>
      </c>
      <c r="AI1241" s="211" t="str">
        <f t="shared" si="867"/>
        <v/>
      </c>
      <c r="AJ1241" s="211" t="str">
        <f t="shared" si="868"/>
        <v/>
      </c>
      <c r="AK1241" s="211" t="str">
        <f t="shared" si="869"/>
        <v/>
      </c>
      <c r="AL1241" s="211" t="str">
        <f t="shared" si="870"/>
        <v/>
      </c>
      <c r="AM1241" s="211">
        <f t="shared" si="871"/>
        <v>0</v>
      </c>
      <c r="AN1241" s="211" t="str">
        <f t="shared" si="872"/>
        <v>No</v>
      </c>
      <c r="AO1241" s="211" t="str">
        <f t="shared" si="873"/>
        <v>Yes</v>
      </c>
      <c r="AP1241" s="211" t="str">
        <f t="shared" si="874"/>
        <v>No</v>
      </c>
      <c r="AQ1241" s="211" t="str">
        <f t="shared" si="875"/>
        <v/>
      </c>
      <c r="AR1241" s="211" t="str">
        <f t="shared" si="876"/>
        <v>STARTER</v>
      </c>
      <c r="AS1241" s="211" t="str">
        <f t="shared" si="877"/>
        <v/>
      </c>
      <c r="AT1241" s="211" t="str">
        <f t="shared" si="878"/>
        <v/>
      </c>
      <c r="AU1241" s="211" t="str">
        <f t="shared" si="879"/>
        <v/>
      </c>
      <c r="AV1241" s="211" t="str">
        <f t="shared" si="880"/>
        <v>Legacy</v>
      </c>
      <c r="AW1241" s="211" t="str">
        <f t="shared" si="881"/>
        <v>Wireless</v>
      </c>
      <c r="AX1241" s="211" t="str">
        <f t="shared" ref="AX1241:AX1249" si="882">IF(VLOOKUP($A1241,masterdata,24,0)="","",VLOOKUP($A1241,masterdata,24,0))</f>
        <v>NO</v>
      </c>
      <c r="AY1241" s="125" t="str">
        <f t="shared" ref="AY1241:AY1249" si="883">IF(VLOOKUP($A1241,masterdata,42,0)="","",VLOOKUP($A1241,masterdata,42,0))</f>
        <v>0</v>
      </c>
    </row>
    <row r="1242" spans="1:51" x14ac:dyDescent="0.25">
      <c r="A1242" s="15" t="s">
        <v>5573</v>
      </c>
      <c r="C1242" s="211" t="str">
        <f t="shared" si="846"/>
        <v>AlarmCare Services with Cell</v>
      </c>
      <c r="D1242" s="211" t="str">
        <f t="shared" si="847"/>
        <v>Services Alarm avec cellulaire</v>
      </c>
      <c r="E1242" s="211" t="str">
        <f t="shared" si="848"/>
        <v/>
      </c>
      <c r="F1242" s="211" t="str">
        <f t="shared" si="849"/>
        <v>AlarmCare Services with Cell</v>
      </c>
      <c r="G1242" s="211" t="str">
        <f t="shared" si="850"/>
        <v>Services Alarm avec cellulaire</v>
      </c>
      <c r="H1242" s="211" t="str">
        <f t="shared" si="851"/>
        <v>AlarmCare Services with Cell</v>
      </c>
      <c r="I1242" s="211" t="str">
        <f t="shared" si="845"/>
        <v>Services Alarm avec cellulaire</v>
      </c>
      <c r="J1242" s="211" t="str">
        <f t="shared" si="852"/>
        <v/>
      </c>
      <c r="K1242" s="211" t="str">
        <f t="shared" si="853"/>
        <v>ACCELL</v>
      </c>
      <c r="L1242" s="211" t="str">
        <f t="shared" si="854"/>
        <v>Non-Inventory</v>
      </c>
      <c r="M1242" s="211" t="str">
        <f t="shared" si="855"/>
        <v>NO</v>
      </c>
      <c r="N1242" s="211" t="str">
        <f t="shared" si="856"/>
        <v>Product</v>
      </c>
      <c r="O1242" s="211" t="str">
        <f t="shared" si="857"/>
        <v>Misc</v>
      </c>
      <c r="P1242" s="211" t="str">
        <f t="shared" si="858"/>
        <v>One Time</v>
      </c>
      <c r="Q1242" s="349">
        <v>43930</v>
      </c>
      <c r="R1242" s="349"/>
      <c r="S1242" s="211" t="str">
        <f t="shared" si="859"/>
        <v>NO</v>
      </c>
      <c r="T1242" s="211" t="str">
        <f t="shared" si="860"/>
        <v>NO</v>
      </c>
      <c r="U1242" s="211" t="str">
        <f t="shared" si="861"/>
        <v>NO</v>
      </c>
      <c r="V1242" s="211" t="str">
        <f t="shared" si="862"/>
        <v>NO</v>
      </c>
      <c r="W1242" s="211" t="str">
        <f t="shared" si="863"/>
        <v>NO</v>
      </c>
      <c r="X1242" s="211">
        <v>0</v>
      </c>
      <c r="Y1242" s="211" t="s">
        <v>3277</v>
      </c>
      <c r="Z1242" s="211" t="s">
        <v>3275</v>
      </c>
      <c r="AA1242" s="211" t="s">
        <v>3319</v>
      </c>
      <c r="AB1242" s="211" t="s">
        <v>3286</v>
      </c>
      <c r="AC1242" s="211" t="s">
        <v>3286</v>
      </c>
      <c r="AD1242" s="211" t="s">
        <v>3320</v>
      </c>
      <c r="AE1242" s="211" t="str">
        <f t="shared" si="864"/>
        <v>Service</v>
      </c>
      <c r="AF1242" s="211">
        <f t="shared" si="865"/>
        <v>0</v>
      </c>
      <c r="AG1242" s="211" t="str">
        <f t="shared" si="866"/>
        <v/>
      </c>
      <c r="AH1242" s="211" t="str">
        <f t="shared" si="844"/>
        <v/>
      </c>
      <c r="AI1242" s="211" t="str">
        <f t="shared" si="867"/>
        <v/>
      </c>
      <c r="AJ1242" s="211" t="str">
        <f t="shared" si="868"/>
        <v/>
      </c>
      <c r="AK1242" s="211" t="str">
        <f t="shared" si="869"/>
        <v/>
      </c>
      <c r="AL1242" s="211" t="str">
        <f t="shared" si="870"/>
        <v/>
      </c>
      <c r="AM1242" s="211">
        <f t="shared" si="871"/>
        <v>0</v>
      </c>
      <c r="AN1242" s="211" t="str">
        <f t="shared" si="872"/>
        <v>No</v>
      </c>
      <c r="AO1242" s="211" t="str">
        <f t="shared" si="873"/>
        <v>No</v>
      </c>
      <c r="AP1242" s="211" t="str">
        <f t="shared" si="874"/>
        <v>Yes</v>
      </c>
      <c r="AQ1242" s="211" t="str">
        <f t="shared" si="875"/>
        <v/>
      </c>
      <c r="AR1242" s="211" t="str">
        <f t="shared" si="876"/>
        <v>AC CELL</v>
      </c>
      <c r="AS1242" s="211" t="str">
        <f t="shared" si="877"/>
        <v/>
      </c>
      <c r="AT1242" s="211" t="str">
        <f t="shared" si="878"/>
        <v/>
      </c>
      <c r="AU1242" s="211" t="str">
        <f t="shared" si="879"/>
        <v/>
      </c>
      <c r="AV1242" s="211" t="str">
        <f t="shared" si="880"/>
        <v>Medical</v>
      </c>
      <c r="AW1242" s="211" t="str">
        <f t="shared" si="881"/>
        <v>Wireless</v>
      </c>
      <c r="AX1242" s="211" t="str">
        <f t="shared" si="882"/>
        <v>NO</v>
      </c>
      <c r="AY1242" s="125">
        <f t="shared" si="883"/>
        <v>0</v>
      </c>
    </row>
    <row r="1243" spans="1:51" x14ac:dyDescent="0.25">
      <c r="A1243" s="15" t="s">
        <v>5574</v>
      </c>
      <c r="C1243" s="211" t="str">
        <f t="shared" si="846"/>
        <v>Basic Package A</v>
      </c>
      <c r="D1243" s="211" t="str">
        <f t="shared" si="847"/>
        <v>Forfait de base A</v>
      </c>
      <c r="E1243" s="211" t="str">
        <f t="shared" si="848"/>
        <v/>
      </c>
      <c r="F1243" s="211" t="str">
        <f t="shared" si="849"/>
        <v>Basic Package A</v>
      </c>
      <c r="G1243" s="211" t="str">
        <f t="shared" si="850"/>
        <v>Forfait de base A</v>
      </c>
      <c r="H1243" s="211" t="str">
        <f t="shared" si="851"/>
        <v>Basic Package A</v>
      </c>
      <c r="I1243" s="211" t="str">
        <f t="shared" si="845"/>
        <v>Forfait de base A</v>
      </c>
      <c r="J1243" s="211" t="str">
        <f t="shared" si="852"/>
        <v>EVS</v>
      </c>
      <c r="K1243" s="211" t="str">
        <f t="shared" si="853"/>
        <v>PACKA</v>
      </c>
      <c r="L1243" s="211" t="str">
        <f t="shared" si="854"/>
        <v>Non-Inventory</v>
      </c>
      <c r="M1243" s="211" t="str">
        <f t="shared" si="855"/>
        <v>NO</v>
      </c>
      <c r="N1243" s="211" t="str">
        <f t="shared" si="856"/>
        <v>Product</v>
      </c>
      <c r="O1243" s="211" t="str">
        <f t="shared" si="857"/>
        <v>Misc</v>
      </c>
      <c r="P1243" s="211" t="str">
        <f t="shared" si="858"/>
        <v>RMR</v>
      </c>
      <c r="Q1243" s="349">
        <v>43930</v>
      </c>
      <c r="R1243" s="349"/>
      <c r="S1243" s="211" t="str">
        <f t="shared" si="859"/>
        <v>YES</v>
      </c>
      <c r="T1243" s="211" t="str">
        <f t="shared" si="860"/>
        <v>NO</v>
      </c>
      <c r="U1243" s="211" t="str">
        <f t="shared" si="861"/>
        <v>NO</v>
      </c>
      <c r="V1243" s="211" t="str">
        <f t="shared" si="862"/>
        <v>NO</v>
      </c>
      <c r="W1243" s="211" t="str">
        <f t="shared" si="863"/>
        <v>NO</v>
      </c>
      <c r="X1243" s="211">
        <v>0</v>
      </c>
      <c r="Y1243" s="211" t="s">
        <v>3277</v>
      </c>
      <c r="Z1243" s="211" t="s">
        <v>3275</v>
      </c>
      <c r="AA1243" s="211" t="s">
        <v>3319</v>
      </c>
      <c r="AB1243" s="211" t="s">
        <v>3286</v>
      </c>
      <c r="AC1243" s="211" t="s">
        <v>3286</v>
      </c>
      <c r="AD1243" s="211" t="s">
        <v>3320</v>
      </c>
      <c r="AE1243" s="211" t="str">
        <f t="shared" si="864"/>
        <v>Service</v>
      </c>
      <c r="AF1243" s="211" t="str">
        <f t="shared" si="865"/>
        <v>Service</v>
      </c>
      <c r="AG1243" s="211" t="str">
        <f t="shared" si="866"/>
        <v/>
      </c>
      <c r="AH1243" s="211" t="str">
        <f t="shared" si="844"/>
        <v/>
      </c>
      <c r="AI1243" s="211" t="str">
        <f t="shared" si="867"/>
        <v/>
      </c>
      <c r="AJ1243" s="211" t="str">
        <f t="shared" si="868"/>
        <v/>
      </c>
      <c r="AK1243" s="211" t="str">
        <f t="shared" si="869"/>
        <v/>
      </c>
      <c r="AL1243" s="211" t="str">
        <f t="shared" si="870"/>
        <v/>
      </c>
      <c r="AM1243" s="211">
        <f t="shared" si="871"/>
        <v>0</v>
      </c>
      <c r="AN1243" s="211" t="str">
        <f t="shared" si="872"/>
        <v>No</v>
      </c>
      <c r="AO1243" s="211" t="str">
        <f t="shared" si="873"/>
        <v>Yes</v>
      </c>
      <c r="AP1243" s="211" t="str">
        <f t="shared" si="874"/>
        <v>No</v>
      </c>
      <c r="AQ1243" s="211" t="str">
        <f t="shared" si="875"/>
        <v/>
      </c>
      <c r="AR1243" s="211" t="str">
        <f t="shared" si="876"/>
        <v>PACKA</v>
      </c>
      <c r="AS1243" s="211" t="str">
        <f t="shared" si="877"/>
        <v/>
      </c>
      <c r="AT1243" s="211" t="str">
        <f t="shared" si="878"/>
        <v/>
      </c>
      <c r="AU1243" s="211" t="str">
        <f t="shared" si="879"/>
        <v/>
      </c>
      <c r="AV1243" s="211" t="str">
        <f t="shared" si="880"/>
        <v>Legacy</v>
      </c>
      <c r="AW1243" s="211" t="str">
        <f t="shared" si="881"/>
        <v>Wireless</v>
      </c>
      <c r="AX1243" s="211" t="str">
        <f t="shared" si="882"/>
        <v>NO</v>
      </c>
      <c r="AY1243" s="125" t="str">
        <f t="shared" si="883"/>
        <v>0</v>
      </c>
    </row>
    <row r="1244" spans="1:51" x14ac:dyDescent="0.25">
      <c r="A1244" s="15" t="s">
        <v>5575</v>
      </c>
      <c r="C1244" s="211" t="str">
        <f t="shared" si="846"/>
        <v>Basic Package B</v>
      </c>
      <c r="D1244" s="211" t="str">
        <f t="shared" si="847"/>
        <v>Forfait de base B</v>
      </c>
      <c r="E1244" s="211" t="str">
        <f t="shared" si="848"/>
        <v/>
      </c>
      <c r="F1244" s="211" t="str">
        <f t="shared" si="849"/>
        <v>Basic Package B</v>
      </c>
      <c r="G1244" s="211" t="str">
        <f t="shared" si="850"/>
        <v>Forfait de base A</v>
      </c>
      <c r="H1244" s="211" t="str">
        <f t="shared" si="851"/>
        <v>Basic Package B</v>
      </c>
      <c r="I1244" s="211" t="str">
        <f t="shared" si="845"/>
        <v>Forfait de base B</v>
      </c>
      <c r="J1244" s="211" t="str">
        <f t="shared" si="852"/>
        <v>EVS</v>
      </c>
      <c r="K1244" s="211" t="str">
        <f t="shared" si="853"/>
        <v>PACKB</v>
      </c>
      <c r="L1244" s="211" t="str">
        <f t="shared" si="854"/>
        <v>Non-Inventory</v>
      </c>
      <c r="M1244" s="211" t="str">
        <f t="shared" si="855"/>
        <v>NO</v>
      </c>
      <c r="N1244" s="211" t="str">
        <f t="shared" si="856"/>
        <v>Product</v>
      </c>
      <c r="O1244" s="211" t="str">
        <f t="shared" si="857"/>
        <v>Misc</v>
      </c>
      <c r="P1244" s="211" t="str">
        <f t="shared" si="858"/>
        <v>RMR</v>
      </c>
      <c r="Q1244" s="349">
        <v>43930</v>
      </c>
      <c r="R1244" s="349"/>
      <c r="S1244" s="211" t="str">
        <f t="shared" si="859"/>
        <v>YES</v>
      </c>
      <c r="T1244" s="211" t="str">
        <f t="shared" si="860"/>
        <v>NO</v>
      </c>
      <c r="U1244" s="211" t="str">
        <f t="shared" si="861"/>
        <v>NO</v>
      </c>
      <c r="V1244" s="211" t="str">
        <f t="shared" si="862"/>
        <v>NO</v>
      </c>
      <c r="W1244" s="211" t="str">
        <f t="shared" si="863"/>
        <v>NO</v>
      </c>
      <c r="X1244" s="211">
        <v>0</v>
      </c>
      <c r="Y1244" s="211" t="s">
        <v>3277</v>
      </c>
      <c r="Z1244" s="211" t="s">
        <v>3275</v>
      </c>
      <c r="AA1244" s="211" t="s">
        <v>3319</v>
      </c>
      <c r="AB1244" s="211" t="s">
        <v>3286</v>
      </c>
      <c r="AC1244" s="211" t="s">
        <v>3286</v>
      </c>
      <c r="AD1244" s="211" t="s">
        <v>3320</v>
      </c>
      <c r="AE1244" s="211" t="str">
        <f t="shared" si="864"/>
        <v>Service</v>
      </c>
      <c r="AF1244" s="211" t="str">
        <f t="shared" si="865"/>
        <v>Service</v>
      </c>
      <c r="AG1244" s="211" t="str">
        <f t="shared" si="866"/>
        <v/>
      </c>
      <c r="AH1244" s="211" t="str">
        <f t="shared" si="844"/>
        <v/>
      </c>
      <c r="AI1244" s="211" t="str">
        <f t="shared" si="867"/>
        <v/>
      </c>
      <c r="AJ1244" s="211" t="str">
        <f t="shared" si="868"/>
        <v/>
      </c>
      <c r="AK1244" s="211" t="str">
        <f t="shared" si="869"/>
        <v/>
      </c>
      <c r="AL1244" s="211" t="str">
        <f t="shared" si="870"/>
        <v/>
      </c>
      <c r="AM1244" s="211">
        <f t="shared" si="871"/>
        <v>0</v>
      </c>
      <c r="AN1244" s="211" t="str">
        <f t="shared" si="872"/>
        <v>No</v>
      </c>
      <c r="AO1244" s="211" t="str">
        <f t="shared" si="873"/>
        <v>Yes</v>
      </c>
      <c r="AP1244" s="211" t="str">
        <f t="shared" si="874"/>
        <v>No</v>
      </c>
      <c r="AQ1244" s="211" t="str">
        <f t="shared" si="875"/>
        <v/>
      </c>
      <c r="AR1244" s="211" t="str">
        <f t="shared" si="876"/>
        <v>PACKB</v>
      </c>
      <c r="AS1244" s="211" t="str">
        <f t="shared" si="877"/>
        <v/>
      </c>
      <c r="AT1244" s="211" t="str">
        <f t="shared" si="878"/>
        <v/>
      </c>
      <c r="AU1244" s="211" t="str">
        <f t="shared" si="879"/>
        <v/>
      </c>
      <c r="AV1244" s="211" t="str">
        <f t="shared" si="880"/>
        <v>Legacy</v>
      </c>
      <c r="AW1244" s="211" t="str">
        <f t="shared" si="881"/>
        <v>Wireless</v>
      </c>
      <c r="AX1244" s="211" t="str">
        <f t="shared" si="882"/>
        <v>NO</v>
      </c>
      <c r="AY1244" s="125" t="str">
        <f t="shared" si="883"/>
        <v>0</v>
      </c>
    </row>
    <row r="1245" spans="1:51" x14ac:dyDescent="0.25">
      <c r="A1245" s="15" t="s">
        <v>5576</v>
      </c>
      <c r="C1245" s="211" t="str">
        <f t="shared" si="846"/>
        <v>Video and Automation</v>
      </c>
      <c r="D1245" s="211" t="str">
        <f t="shared" si="847"/>
        <v>Vidéo et domotique</v>
      </c>
      <c r="E1245" s="211" t="str">
        <f t="shared" si="848"/>
        <v/>
      </c>
      <c r="F1245" s="211" t="str">
        <f t="shared" si="849"/>
        <v>Video and Automation</v>
      </c>
      <c r="G1245" s="211" t="str">
        <f t="shared" si="850"/>
        <v>Vidéo et domotique</v>
      </c>
      <c r="H1245" s="211" t="str">
        <f t="shared" si="851"/>
        <v>Video and Automation</v>
      </c>
      <c r="I1245" s="211" t="str">
        <f t="shared" si="845"/>
        <v>Vidéo et domotique</v>
      </c>
      <c r="J1245" s="211" t="str">
        <f t="shared" si="852"/>
        <v>ADC-SG130Z</v>
      </c>
      <c r="K1245" s="211" t="str">
        <f t="shared" si="853"/>
        <v>VNDA_RES</v>
      </c>
      <c r="L1245" s="211" t="str">
        <f t="shared" si="854"/>
        <v>Non-Inventory</v>
      </c>
      <c r="M1245" s="211" t="str">
        <f t="shared" si="855"/>
        <v>NO</v>
      </c>
      <c r="N1245" s="211" t="str">
        <f t="shared" si="856"/>
        <v>Product</v>
      </c>
      <c r="O1245" s="211" t="str">
        <f t="shared" si="857"/>
        <v>Misc</v>
      </c>
      <c r="P1245" s="211" t="str">
        <f t="shared" si="858"/>
        <v>RMR</v>
      </c>
      <c r="Q1245" s="349">
        <v>43930</v>
      </c>
      <c r="R1245" s="349"/>
      <c r="S1245" s="211" t="str">
        <f t="shared" si="859"/>
        <v>YES</v>
      </c>
      <c r="T1245" s="211" t="str">
        <f t="shared" si="860"/>
        <v>NO</v>
      </c>
      <c r="U1245" s="211" t="str">
        <f t="shared" si="861"/>
        <v>NO</v>
      </c>
      <c r="V1245" s="211" t="str">
        <f t="shared" si="862"/>
        <v>NO</v>
      </c>
      <c r="W1245" s="211" t="str">
        <f t="shared" si="863"/>
        <v>NO</v>
      </c>
      <c r="X1245" s="211">
        <v>0</v>
      </c>
      <c r="Y1245" s="211" t="s">
        <v>3277</v>
      </c>
      <c r="Z1245" s="211" t="s">
        <v>3275</v>
      </c>
      <c r="AA1245" s="211" t="s">
        <v>3319</v>
      </c>
      <c r="AB1245" s="211" t="s">
        <v>3286</v>
      </c>
      <c r="AC1245" s="211" t="s">
        <v>3286</v>
      </c>
      <c r="AD1245" s="211" t="s">
        <v>3320</v>
      </c>
      <c r="AE1245" s="211" t="str">
        <f t="shared" si="864"/>
        <v>Service</v>
      </c>
      <c r="AF1245" s="211" t="str">
        <f t="shared" si="865"/>
        <v>Service</v>
      </c>
      <c r="AG1245" s="211" t="str">
        <f t="shared" si="866"/>
        <v/>
      </c>
      <c r="AH1245" s="211" t="str">
        <f t="shared" si="844"/>
        <v/>
      </c>
      <c r="AI1245" s="211" t="str">
        <f t="shared" si="867"/>
        <v/>
      </c>
      <c r="AJ1245" s="211" t="str">
        <f t="shared" si="868"/>
        <v/>
      </c>
      <c r="AK1245" s="211" t="str">
        <f t="shared" si="869"/>
        <v/>
      </c>
      <c r="AL1245" s="211" t="str">
        <f t="shared" si="870"/>
        <v/>
      </c>
      <c r="AM1245" s="211">
        <f t="shared" si="871"/>
        <v>0</v>
      </c>
      <c r="AN1245" s="211" t="str">
        <f t="shared" si="872"/>
        <v>No</v>
      </c>
      <c r="AO1245" s="211" t="str">
        <f t="shared" si="873"/>
        <v>No</v>
      </c>
      <c r="AP1245" s="211" t="str">
        <f t="shared" si="874"/>
        <v>No</v>
      </c>
      <c r="AQ1245" s="211" t="str">
        <f t="shared" si="875"/>
        <v/>
      </c>
      <c r="AR1245" s="211" t="str">
        <f t="shared" si="876"/>
        <v>VNDA_RES</v>
      </c>
      <c r="AS1245" s="211" t="str">
        <f t="shared" si="877"/>
        <v/>
      </c>
      <c r="AT1245" s="211" t="str">
        <f t="shared" si="878"/>
        <v/>
      </c>
      <c r="AU1245" s="211" t="str">
        <f t="shared" si="879"/>
        <v/>
      </c>
      <c r="AV1245" s="211" t="str">
        <f t="shared" si="880"/>
        <v>ADC</v>
      </c>
      <c r="AW1245" s="211" t="str">
        <f t="shared" si="881"/>
        <v>Wireless</v>
      </c>
      <c r="AX1245" s="211" t="str">
        <f t="shared" si="882"/>
        <v>NO</v>
      </c>
      <c r="AY1245" s="125" t="str">
        <f t="shared" si="883"/>
        <v>0</v>
      </c>
    </row>
    <row r="1246" spans="1:51" x14ac:dyDescent="0.25">
      <c r="A1246" s="309" t="s">
        <v>5591</v>
      </c>
      <c r="B1246" s="309"/>
      <c r="C1246" s="211" t="str">
        <f t="shared" si="846"/>
        <v>Migration Bundle - Wireless</v>
      </c>
      <c r="D1246" s="211" t="str">
        <f t="shared" si="847"/>
        <v>Bundle de migration - Sans fil</v>
      </c>
      <c r="E1246" s="211" t="str">
        <f t="shared" si="848"/>
        <v/>
      </c>
      <c r="F1246" s="211" t="str">
        <f t="shared" si="849"/>
        <v>Migration Bundle - Wireless</v>
      </c>
      <c r="G1246" s="211" t="str">
        <f t="shared" si="850"/>
        <v>Bundle de migration - Sans fil</v>
      </c>
      <c r="H1246" s="211" t="str">
        <f t="shared" si="851"/>
        <v>Migration Bundle - Wireless</v>
      </c>
      <c r="I1246" s="211" t="str">
        <f t="shared" si="845"/>
        <v>Bundle de migration - Sans fil</v>
      </c>
      <c r="J1246" s="211" t="str">
        <f t="shared" si="852"/>
        <v/>
      </c>
      <c r="K1246" s="211" t="str">
        <f t="shared" si="853"/>
        <v>MIGRATE</v>
      </c>
      <c r="L1246" s="211" t="str">
        <f t="shared" si="854"/>
        <v>Non-Inventory</v>
      </c>
      <c r="M1246" s="211" t="str">
        <f t="shared" si="855"/>
        <v>NO</v>
      </c>
      <c r="N1246" s="211" t="str">
        <f t="shared" si="856"/>
        <v>Product Bundle</v>
      </c>
      <c r="O1246" s="211" t="str">
        <f t="shared" si="857"/>
        <v>Bundle</v>
      </c>
      <c r="P1246" s="211" t="str">
        <f t="shared" si="858"/>
        <v>RMR</v>
      </c>
      <c r="Q1246" s="349">
        <v>43930</v>
      </c>
      <c r="R1246" s="349"/>
      <c r="S1246" s="211" t="str">
        <f t="shared" si="859"/>
        <v>YES</v>
      </c>
      <c r="T1246" s="211" t="str">
        <f t="shared" si="860"/>
        <v>NO</v>
      </c>
      <c r="U1246" s="211" t="str">
        <f t="shared" si="861"/>
        <v>NO</v>
      </c>
      <c r="V1246" s="211" t="str">
        <f t="shared" si="862"/>
        <v>NO</v>
      </c>
      <c r="W1246" s="211" t="str">
        <f t="shared" si="863"/>
        <v>NO</v>
      </c>
      <c r="X1246" s="211">
        <v>0</v>
      </c>
      <c r="Y1246" s="211" t="s">
        <v>3277</v>
      </c>
      <c r="Z1246" s="211" t="s">
        <v>3275</v>
      </c>
      <c r="AA1246" s="211" t="s">
        <v>3319</v>
      </c>
      <c r="AB1246" s="211" t="s">
        <v>3286</v>
      </c>
      <c r="AC1246" s="211" t="s">
        <v>3286</v>
      </c>
      <c r="AD1246" s="211" t="s">
        <v>3320</v>
      </c>
      <c r="AE1246" s="211" t="str">
        <f t="shared" si="864"/>
        <v>Service</v>
      </c>
      <c r="AF1246" s="211" t="str">
        <f t="shared" si="865"/>
        <v>Service</v>
      </c>
      <c r="AG1246" s="211" t="str">
        <f t="shared" si="866"/>
        <v/>
      </c>
      <c r="AH1246" s="211" t="str">
        <f t="shared" ref="AH1246:AH1248" si="884">IF(VLOOKUP(A1246,masterdata,37,0)="","",VLOOKUP(A1246,masterdata,37,0))</f>
        <v/>
      </c>
      <c r="AI1246" s="211" t="str">
        <f t="shared" si="867"/>
        <v/>
      </c>
      <c r="AJ1246" s="211" t="str">
        <f t="shared" si="868"/>
        <v/>
      </c>
      <c r="AK1246" s="211" t="str">
        <f t="shared" si="869"/>
        <v/>
      </c>
      <c r="AL1246" s="211" t="str">
        <f t="shared" si="870"/>
        <v/>
      </c>
      <c r="AM1246" s="211" t="str">
        <f t="shared" si="871"/>
        <v/>
      </c>
      <c r="AN1246" s="211" t="str">
        <f t="shared" si="872"/>
        <v>No</v>
      </c>
      <c r="AO1246" s="211" t="str">
        <f t="shared" si="873"/>
        <v>Yes</v>
      </c>
      <c r="AP1246" s="211" t="str">
        <f t="shared" si="874"/>
        <v>No</v>
      </c>
      <c r="AQ1246" s="211" t="str">
        <f t="shared" si="875"/>
        <v>DB_MIGRATEW</v>
      </c>
      <c r="AR1246" s="211" t="str">
        <f t="shared" si="876"/>
        <v/>
      </c>
      <c r="AS1246" s="211" t="str">
        <f t="shared" si="877"/>
        <v/>
      </c>
      <c r="AT1246" s="211" t="str">
        <f t="shared" si="878"/>
        <v/>
      </c>
      <c r="AU1246" s="211" t="str">
        <f t="shared" si="879"/>
        <v/>
      </c>
      <c r="AV1246" s="211" t="str">
        <f t="shared" si="880"/>
        <v>Legacy</v>
      </c>
      <c r="AW1246" s="211" t="str">
        <f t="shared" si="881"/>
        <v>Wireless</v>
      </c>
      <c r="AX1246" s="211" t="str">
        <f t="shared" si="882"/>
        <v>NO</v>
      </c>
      <c r="AY1246" s="125">
        <f t="shared" si="883"/>
        <v>0</v>
      </c>
    </row>
    <row r="1247" spans="1:51" x14ac:dyDescent="0.25">
      <c r="A1247" s="309" t="s">
        <v>5592</v>
      </c>
      <c r="C1247" s="211" t="str">
        <f t="shared" si="846"/>
        <v>Migration Bundle - Hard Wired</v>
      </c>
      <c r="D1247" s="211" t="str">
        <f t="shared" si="847"/>
        <v>Bundle de migration - filaire</v>
      </c>
      <c r="E1247" s="211" t="str">
        <f t="shared" si="848"/>
        <v/>
      </c>
      <c r="F1247" s="211" t="str">
        <f t="shared" si="849"/>
        <v>Migration Bundle - Hard Wired</v>
      </c>
      <c r="G1247" s="211" t="str">
        <f t="shared" si="850"/>
        <v>Bundle de migration - filaire</v>
      </c>
      <c r="H1247" s="211" t="str">
        <f t="shared" si="851"/>
        <v>Migration Bundle - Hard Wired</v>
      </c>
      <c r="I1247" s="211" t="str">
        <f t="shared" si="845"/>
        <v>Bundle de migration - filaire</v>
      </c>
      <c r="J1247" s="211" t="str">
        <f t="shared" si="852"/>
        <v/>
      </c>
      <c r="K1247" s="211" t="str">
        <f t="shared" si="853"/>
        <v>MIGRATE</v>
      </c>
      <c r="L1247" s="211" t="str">
        <f t="shared" si="854"/>
        <v>Non-Inventory</v>
      </c>
      <c r="M1247" s="211" t="str">
        <f t="shared" si="855"/>
        <v>NO</v>
      </c>
      <c r="N1247" s="211" t="str">
        <f t="shared" si="856"/>
        <v>Product Bundle</v>
      </c>
      <c r="O1247" s="211" t="str">
        <f t="shared" si="857"/>
        <v>Bundle</v>
      </c>
      <c r="P1247" s="211" t="str">
        <f t="shared" si="858"/>
        <v>RMR</v>
      </c>
      <c r="Q1247" s="349">
        <v>43930</v>
      </c>
      <c r="R1247" s="349"/>
      <c r="S1247" s="211" t="str">
        <f t="shared" si="859"/>
        <v>YES</v>
      </c>
      <c r="T1247" s="211" t="str">
        <f t="shared" si="860"/>
        <v>NO</v>
      </c>
      <c r="U1247" s="211" t="str">
        <f t="shared" si="861"/>
        <v>NO</v>
      </c>
      <c r="V1247" s="211" t="str">
        <f t="shared" si="862"/>
        <v>NO</v>
      </c>
      <c r="W1247" s="211" t="str">
        <f t="shared" si="863"/>
        <v>NO</v>
      </c>
      <c r="X1247" s="211">
        <v>0</v>
      </c>
      <c r="Y1247" s="211" t="s">
        <v>3277</v>
      </c>
      <c r="Z1247" s="211" t="s">
        <v>3275</v>
      </c>
      <c r="AA1247" s="211" t="s">
        <v>3319</v>
      </c>
      <c r="AB1247" s="211" t="s">
        <v>3286</v>
      </c>
      <c r="AC1247" s="211" t="s">
        <v>3286</v>
      </c>
      <c r="AD1247" s="211" t="s">
        <v>3320</v>
      </c>
      <c r="AE1247" s="211" t="str">
        <f t="shared" si="864"/>
        <v>Service</v>
      </c>
      <c r="AF1247" s="211" t="str">
        <f t="shared" si="865"/>
        <v>Service</v>
      </c>
      <c r="AG1247" s="211" t="str">
        <f t="shared" si="866"/>
        <v/>
      </c>
      <c r="AH1247" s="211" t="str">
        <f t="shared" si="884"/>
        <v/>
      </c>
      <c r="AI1247" s="211" t="str">
        <f t="shared" si="867"/>
        <v/>
      </c>
      <c r="AJ1247" s="211" t="str">
        <f t="shared" si="868"/>
        <v/>
      </c>
      <c r="AK1247" s="211" t="str">
        <f t="shared" si="869"/>
        <v/>
      </c>
      <c r="AL1247" s="211" t="str">
        <f t="shared" si="870"/>
        <v/>
      </c>
      <c r="AM1247" s="211" t="str">
        <f t="shared" si="871"/>
        <v/>
      </c>
      <c r="AN1247" s="211" t="str">
        <f t="shared" si="872"/>
        <v>No</v>
      </c>
      <c r="AO1247" s="211" t="str">
        <f t="shared" si="873"/>
        <v>Yes</v>
      </c>
      <c r="AP1247" s="211" t="str">
        <f t="shared" si="874"/>
        <v>No</v>
      </c>
      <c r="AQ1247" s="211" t="str">
        <f t="shared" si="875"/>
        <v>DB_MIGRATEH</v>
      </c>
      <c r="AR1247" s="211" t="str">
        <f t="shared" si="876"/>
        <v/>
      </c>
      <c r="AS1247" s="211" t="str">
        <f t="shared" si="877"/>
        <v/>
      </c>
      <c r="AT1247" s="211" t="str">
        <f t="shared" si="878"/>
        <v/>
      </c>
      <c r="AU1247" s="211" t="str">
        <f t="shared" si="879"/>
        <v/>
      </c>
      <c r="AV1247" s="211" t="str">
        <f t="shared" si="880"/>
        <v>Legacy</v>
      </c>
      <c r="AW1247" s="211" t="str">
        <f t="shared" si="881"/>
        <v>Wired</v>
      </c>
      <c r="AX1247" s="211" t="str">
        <f t="shared" si="882"/>
        <v>NO</v>
      </c>
      <c r="AY1247" s="125">
        <f t="shared" si="883"/>
        <v>0</v>
      </c>
    </row>
    <row r="1248" spans="1:51" x14ac:dyDescent="0.25">
      <c r="A1248" s="300" t="s">
        <v>5593</v>
      </c>
      <c r="C1248" s="211" t="str">
        <f t="shared" si="846"/>
        <v>Migration Bundle - Wireless</v>
      </c>
      <c r="D1248" s="211" t="str">
        <f t="shared" si="847"/>
        <v>Bundle de migration - Sans fil</v>
      </c>
      <c r="E1248" s="211" t="str">
        <f t="shared" si="848"/>
        <v/>
      </c>
      <c r="F1248" s="211" t="str">
        <f t="shared" si="849"/>
        <v>Migration Bundle - Wireless</v>
      </c>
      <c r="G1248" s="211" t="str">
        <f t="shared" si="850"/>
        <v>Bundle de migration - Sans fil</v>
      </c>
      <c r="H1248" s="211" t="str">
        <f t="shared" si="851"/>
        <v>Migration Bundle - Wireless</v>
      </c>
      <c r="I1248" s="211" t="str">
        <f t="shared" si="845"/>
        <v>Bundle de migration - Sans fil</v>
      </c>
      <c r="J1248" s="211" t="str">
        <f t="shared" si="852"/>
        <v/>
      </c>
      <c r="K1248" s="211" t="str">
        <f t="shared" si="853"/>
        <v>MIGRATE</v>
      </c>
      <c r="L1248" s="211" t="str">
        <f t="shared" si="854"/>
        <v>Non-Inventory</v>
      </c>
      <c r="M1248" s="211" t="str">
        <f t="shared" si="855"/>
        <v>NO</v>
      </c>
      <c r="N1248" s="211" t="str">
        <f t="shared" si="856"/>
        <v>Product Bundle</v>
      </c>
      <c r="O1248" s="211" t="str">
        <f t="shared" si="857"/>
        <v>Bundle</v>
      </c>
      <c r="P1248" s="211" t="str">
        <f t="shared" si="858"/>
        <v>RMR</v>
      </c>
      <c r="Q1248" s="349">
        <v>43930</v>
      </c>
      <c r="R1248" s="349"/>
      <c r="S1248" s="211" t="str">
        <f t="shared" si="859"/>
        <v>YES</v>
      </c>
      <c r="T1248" s="211" t="str">
        <f t="shared" si="860"/>
        <v>NO</v>
      </c>
      <c r="U1248" s="211" t="str">
        <f t="shared" si="861"/>
        <v>NO</v>
      </c>
      <c r="V1248" s="211" t="str">
        <f t="shared" si="862"/>
        <v>NO</v>
      </c>
      <c r="W1248" s="211" t="str">
        <f t="shared" si="863"/>
        <v>NO</v>
      </c>
      <c r="X1248" s="211">
        <v>0</v>
      </c>
      <c r="Y1248" s="211" t="s">
        <v>3277</v>
      </c>
      <c r="Z1248" s="211" t="s">
        <v>3275</v>
      </c>
      <c r="AA1248" s="211" t="s">
        <v>3319</v>
      </c>
      <c r="AB1248" s="211" t="s">
        <v>3286</v>
      </c>
      <c r="AC1248" s="211" t="s">
        <v>3286</v>
      </c>
      <c r="AD1248" s="211" t="s">
        <v>3320</v>
      </c>
      <c r="AE1248" s="211" t="str">
        <f t="shared" si="864"/>
        <v>Service</v>
      </c>
      <c r="AF1248" s="211" t="str">
        <f t="shared" si="865"/>
        <v>Service</v>
      </c>
      <c r="AG1248" s="211" t="str">
        <f t="shared" si="866"/>
        <v/>
      </c>
      <c r="AH1248" s="211" t="str">
        <f t="shared" si="884"/>
        <v/>
      </c>
      <c r="AI1248" s="211" t="str">
        <f t="shared" si="867"/>
        <v/>
      </c>
      <c r="AJ1248" s="211" t="str">
        <f t="shared" si="868"/>
        <v/>
      </c>
      <c r="AK1248" s="211" t="str">
        <f t="shared" si="869"/>
        <v/>
      </c>
      <c r="AL1248" s="211" t="str">
        <f t="shared" si="870"/>
        <v/>
      </c>
      <c r="AM1248" s="211" t="str">
        <f t="shared" si="871"/>
        <v/>
      </c>
      <c r="AN1248" s="211" t="str">
        <f t="shared" si="872"/>
        <v>No</v>
      </c>
      <c r="AO1248" s="211" t="str">
        <f t="shared" si="873"/>
        <v>Yes</v>
      </c>
      <c r="AP1248" s="211" t="str">
        <f t="shared" si="874"/>
        <v>No</v>
      </c>
      <c r="AQ1248" s="211" t="str">
        <f t="shared" si="875"/>
        <v>DB_MIGRATEW</v>
      </c>
      <c r="AR1248" s="211" t="str">
        <f t="shared" si="876"/>
        <v/>
      </c>
      <c r="AS1248" s="211" t="str">
        <f t="shared" si="877"/>
        <v/>
      </c>
      <c r="AT1248" s="211" t="str">
        <f t="shared" si="878"/>
        <v/>
      </c>
      <c r="AU1248" s="211" t="str">
        <f t="shared" si="879"/>
        <v/>
      </c>
      <c r="AV1248" s="211" t="str">
        <f t="shared" si="880"/>
        <v>Legacy</v>
      </c>
      <c r="AW1248" s="211" t="str">
        <f t="shared" si="881"/>
        <v>Wireless</v>
      </c>
      <c r="AX1248" s="211" t="str">
        <f t="shared" si="882"/>
        <v>NO</v>
      </c>
      <c r="AY1248" s="125">
        <f t="shared" si="883"/>
        <v>0</v>
      </c>
    </row>
    <row r="1249" spans="1:51" x14ac:dyDescent="0.25">
      <c r="A1249" s="300" t="s">
        <v>5594</v>
      </c>
      <c r="C1249" s="211" t="str">
        <f t="shared" si="846"/>
        <v>Migration Bundle - Hard Wired</v>
      </c>
      <c r="D1249" s="211" t="str">
        <f t="shared" si="847"/>
        <v>Bundle de migration - filaire</v>
      </c>
      <c r="E1249" s="211" t="str">
        <f t="shared" si="848"/>
        <v/>
      </c>
      <c r="F1249" s="211" t="str">
        <f t="shared" si="849"/>
        <v>Migration Bundle - Hard Wired</v>
      </c>
      <c r="G1249" s="211" t="str">
        <f t="shared" si="850"/>
        <v>Bundle de migration - filaire</v>
      </c>
      <c r="H1249" s="211" t="str">
        <f t="shared" si="851"/>
        <v>Migration Bundle - Hard Wired</v>
      </c>
      <c r="I1249" s="211" t="str">
        <f t="shared" si="845"/>
        <v>Bundle de migration - filaire</v>
      </c>
      <c r="J1249" s="211" t="str">
        <f t="shared" si="852"/>
        <v/>
      </c>
      <c r="K1249" s="211" t="str">
        <f t="shared" si="853"/>
        <v>MIGRATE</v>
      </c>
      <c r="L1249" s="211" t="str">
        <f t="shared" si="854"/>
        <v>Non-Inventory</v>
      </c>
      <c r="M1249" s="211" t="str">
        <f t="shared" si="855"/>
        <v>NO</v>
      </c>
      <c r="N1249" s="211" t="str">
        <f t="shared" si="856"/>
        <v>Product Bundle</v>
      </c>
      <c r="O1249" s="211" t="str">
        <f t="shared" si="857"/>
        <v>Bundle</v>
      </c>
      <c r="P1249" s="211" t="str">
        <f t="shared" si="858"/>
        <v>RMR</v>
      </c>
      <c r="Q1249" s="349">
        <v>43930</v>
      </c>
      <c r="R1249" s="349"/>
      <c r="S1249" s="211" t="str">
        <f t="shared" si="859"/>
        <v>YES</v>
      </c>
      <c r="T1249" s="211" t="str">
        <f t="shared" si="860"/>
        <v>NO</v>
      </c>
      <c r="U1249" s="211" t="str">
        <f t="shared" si="861"/>
        <v>NO</v>
      </c>
      <c r="V1249" s="211" t="str">
        <f t="shared" si="862"/>
        <v>NO</v>
      </c>
      <c r="W1249" s="211" t="str">
        <f t="shared" si="863"/>
        <v>NO</v>
      </c>
      <c r="X1249" s="211">
        <v>0</v>
      </c>
      <c r="Y1249" s="211" t="s">
        <v>3277</v>
      </c>
      <c r="Z1249" s="211" t="s">
        <v>3275</v>
      </c>
      <c r="AA1249" s="211" t="s">
        <v>3319</v>
      </c>
      <c r="AB1249" s="211" t="s">
        <v>3286</v>
      </c>
      <c r="AC1249" s="211" t="s">
        <v>3286</v>
      </c>
      <c r="AD1249" s="211" t="s">
        <v>3320</v>
      </c>
      <c r="AE1249" s="211" t="str">
        <f t="shared" si="864"/>
        <v>Service</v>
      </c>
      <c r="AF1249" s="211" t="str">
        <f t="shared" si="865"/>
        <v>Service</v>
      </c>
      <c r="AG1249" s="211" t="str">
        <f t="shared" si="866"/>
        <v/>
      </c>
      <c r="AH1249" s="211" t="str">
        <f t="shared" ref="AH1249" si="885">IF(VLOOKUP(A1249,masterdata,37,0)="","",VLOOKUP(A1249,masterdata,37,0))</f>
        <v/>
      </c>
      <c r="AI1249" s="211" t="str">
        <f t="shared" si="867"/>
        <v/>
      </c>
      <c r="AJ1249" s="211" t="str">
        <f t="shared" si="868"/>
        <v/>
      </c>
      <c r="AK1249" s="211" t="str">
        <f t="shared" si="869"/>
        <v/>
      </c>
      <c r="AL1249" s="211" t="str">
        <f t="shared" si="870"/>
        <v/>
      </c>
      <c r="AM1249" s="211" t="str">
        <f t="shared" si="871"/>
        <v/>
      </c>
      <c r="AN1249" s="211" t="str">
        <f t="shared" si="872"/>
        <v>No</v>
      </c>
      <c r="AO1249" s="211" t="str">
        <f t="shared" si="873"/>
        <v>Yes</v>
      </c>
      <c r="AP1249" s="211" t="str">
        <f t="shared" si="874"/>
        <v>No</v>
      </c>
      <c r="AQ1249" s="211" t="str">
        <f t="shared" si="875"/>
        <v>DB_MIGRATEH</v>
      </c>
      <c r="AR1249" s="211" t="str">
        <f t="shared" si="876"/>
        <v/>
      </c>
      <c r="AS1249" s="211" t="str">
        <f t="shared" si="877"/>
        <v/>
      </c>
      <c r="AT1249" s="211" t="str">
        <f t="shared" si="878"/>
        <v/>
      </c>
      <c r="AU1249" s="211" t="str">
        <f t="shared" si="879"/>
        <v/>
      </c>
      <c r="AV1249" s="211" t="str">
        <f t="shared" si="880"/>
        <v>Legacy</v>
      </c>
      <c r="AW1249" s="211" t="str">
        <f t="shared" si="881"/>
        <v>Wired</v>
      </c>
      <c r="AX1249" s="211" t="str">
        <f t="shared" si="882"/>
        <v>NO</v>
      </c>
      <c r="AY1249" s="125">
        <f t="shared" si="883"/>
        <v>0</v>
      </c>
    </row>
  </sheetData>
  <autoFilter ref="A1:AY1249"/>
  <conditionalFormatting sqref="A1065">
    <cfRule type="duplicateValues" dxfId="632" priority="146"/>
  </conditionalFormatting>
  <conditionalFormatting sqref="A1065">
    <cfRule type="duplicateValues" dxfId="631" priority="145"/>
  </conditionalFormatting>
  <conditionalFormatting sqref="A1066:A1069">
    <cfRule type="duplicateValues" dxfId="630" priority="144"/>
  </conditionalFormatting>
  <conditionalFormatting sqref="A1061:A1064">
    <cfRule type="duplicateValues" dxfId="629" priority="143"/>
  </conditionalFormatting>
  <conditionalFormatting sqref="A1074:A1075">
    <cfRule type="duplicateValues" dxfId="628" priority="142"/>
  </conditionalFormatting>
  <conditionalFormatting sqref="A1074:A1075">
    <cfRule type="duplicateValues" dxfId="627" priority="141"/>
  </conditionalFormatting>
  <conditionalFormatting sqref="A1076:A1077">
    <cfRule type="duplicateValues" dxfId="626" priority="130"/>
  </conditionalFormatting>
  <conditionalFormatting sqref="A1076:A1077">
    <cfRule type="duplicateValues" dxfId="625" priority="131"/>
  </conditionalFormatting>
  <conditionalFormatting sqref="A1076:A1077">
    <cfRule type="duplicateValues" dxfId="624" priority="132"/>
    <cfRule type="duplicateValues" dxfId="623" priority="133"/>
  </conditionalFormatting>
  <conditionalFormatting sqref="A1076:A1077">
    <cfRule type="duplicateValues" dxfId="622" priority="134"/>
    <cfRule type="duplicateValues" dxfId="621" priority="135"/>
    <cfRule type="duplicateValues" dxfId="620" priority="136"/>
    <cfRule type="duplicateValues" dxfId="619" priority="137"/>
  </conditionalFormatting>
  <conditionalFormatting sqref="A1076:A1077">
    <cfRule type="duplicateValues" dxfId="618" priority="138"/>
  </conditionalFormatting>
  <conditionalFormatting sqref="A1076:A1077">
    <cfRule type="duplicateValues" dxfId="617" priority="139"/>
  </conditionalFormatting>
  <conditionalFormatting sqref="A1076:A1077">
    <cfRule type="duplicateValues" dxfId="616" priority="129"/>
  </conditionalFormatting>
  <conditionalFormatting sqref="A1076:A1077">
    <cfRule type="duplicateValues" dxfId="615" priority="140"/>
  </conditionalFormatting>
  <conditionalFormatting sqref="A1076:A1077">
    <cfRule type="duplicateValues" dxfId="614" priority="128"/>
  </conditionalFormatting>
  <conditionalFormatting sqref="B1074:B1075">
    <cfRule type="duplicateValues" dxfId="613" priority="127"/>
  </conditionalFormatting>
  <conditionalFormatting sqref="B1074:B1075">
    <cfRule type="duplicateValues" dxfId="612" priority="126"/>
  </conditionalFormatting>
  <conditionalFormatting sqref="B1076:B1077">
    <cfRule type="duplicateValues" dxfId="611" priority="115"/>
  </conditionalFormatting>
  <conditionalFormatting sqref="B1076:B1077">
    <cfRule type="duplicateValues" dxfId="610" priority="116"/>
  </conditionalFormatting>
  <conditionalFormatting sqref="B1076:B1077">
    <cfRule type="duplicateValues" dxfId="609" priority="117"/>
    <cfRule type="duplicateValues" dxfId="608" priority="118"/>
  </conditionalFormatting>
  <conditionalFormatting sqref="B1076:B1077">
    <cfRule type="duplicateValues" dxfId="607" priority="119"/>
    <cfRule type="duplicateValues" dxfId="606" priority="120"/>
    <cfRule type="duplicateValues" dxfId="605" priority="121"/>
    <cfRule type="duplicateValues" dxfId="604" priority="122"/>
  </conditionalFormatting>
  <conditionalFormatting sqref="B1076:B1077">
    <cfRule type="duplicateValues" dxfId="603" priority="123"/>
  </conditionalFormatting>
  <conditionalFormatting sqref="B1076:B1077">
    <cfRule type="duplicateValues" dxfId="602" priority="124"/>
  </conditionalFormatting>
  <conditionalFormatting sqref="B1076:B1077">
    <cfRule type="duplicateValues" dxfId="601" priority="114"/>
  </conditionalFormatting>
  <conditionalFormatting sqref="B1076:B1077">
    <cfRule type="duplicateValues" dxfId="600" priority="125"/>
  </conditionalFormatting>
  <conditionalFormatting sqref="B1076:B1077">
    <cfRule type="duplicateValues" dxfId="599" priority="113"/>
  </conditionalFormatting>
  <conditionalFormatting sqref="A1073">
    <cfRule type="duplicateValues" dxfId="598" priority="107"/>
  </conditionalFormatting>
  <conditionalFormatting sqref="A1073">
    <cfRule type="duplicateValues" dxfId="597" priority="108"/>
  </conditionalFormatting>
  <conditionalFormatting sqref="B1073">
    <cfRule type="duplicateValues" dxfId="596" priority="105"/>
  </conditionalFormatting>
  <conditionalFormatting sqref="B1073">
    <cfRule type="duplicateValues" dxfId="595" priority="106"/>
  </conditionalFormatting>
  <conditionalFormatting sqref="A1079:A1112">
    <cfRule type="duplicateValues" dxfId="594" priority="101"/>
  </conditionalFormatting>
  <conditionalFormatting sqref="A1078">
    <cfRule type="duplicateValues" dxfId="593" priority="99"/>
  </conditionalFormatting>
  <conditionalFormatting sqref="A1078">
    <cfRule type="duplicateValues" dxfId="592" priority="100"/>
  </conditionalFormatting>
  <conditionalFormatting sqref="A1079:A1112">
    <cfRule type="duplicateValues" dxfId="591" priority="104"/>
  </conditionalFormatting>
  <conditionalFormatting sqref="B1246">
    <cfRule type="duplicateValues" dxfId="590" priority="28"/>
  </conditionalFormatting>
  <conditionalFormatting sqref="B1246">
    <cfRule type="duplicateValues" dxfId="589" priority="29"/>
  </conditionalFormatting>
  <conditionalFormatting sqref="B1246">
    <cfRule type="duplicateValues" dxfId="588" priority="30"/>
    <cfRule type="duplicateValues" dxfId="587" priority="31"/>
  </conditionalFormatting>
  <conditionalFormatting sqref="B1246">
    <cfRule type="duplicateValues" dxfId="586" priority="32"/>
    <cfRule type="duplicateValues" dxfId="585" priority="33"/>
    <cfRule type="duplicateValues" dxfId="584" priority="34"/>
    <cfRule type="duplicateValues" dxfId="583" priority="35"/>
  </conditionalFormatting>
  <conditionalFormatting sqref="B1246">
    <cfRule type="duplicateValues" dxfId="582" priority="36"/>
  </conditionalFormatting>
  <conditionalFormatting sqref="B1246">
    <cfRule type="duplicateValues" dxfId="581" priority="37"/>
  </conditionalFormatting>
  <conditionalFormatting sqref="B1246">
    <cfRule type="duplicateValues" dxfId="580" priority="38"/>
  </conditionalFormatting>
  <conditionalFormatting sqref="B1246">
    <cfRule type="duplicateValues" dxfId="579" priority="39"/>
  </conditionalFormatting>
  <conditionalFormatting sqref="B1246">
    <cfRule type="duplicateValues" dxfId="578" priority="40"/>
  </conditionalFormatting>
  <conditionalFormatting sqref="A1246">
    <cfRule type="duplicateValues" dxfId="577" priority="15"/>
  </conditionalFormatting>
  <conditionalFormatting sqref="A1246">
    <cfRule type="duplicateValues" dxfId="576" priority="16"/>
  </conditionalFormatting>
  <conditionalFormatting sqref="A1246">
    <cfRule type="duplicateValues" dxfId="575" priority="17"/>
    <cfRule type="duplicateValues" dxfId="574" priority="18"/>
  </conditionalFormatting>
  <conditionalFormatting sqref="A1246">
    <cfRule type="duplicateValues" dxfId="573" priority="19"/>
    <cfRule type="duplicateValues" dxfId="572" priority="20"/>
    <cfRule type="duplicateValues" dxfId="571" priority="21"/>
    <cfRule type="duplicateValues" dxfId="570" priority="22"/>
  </conditionalFormatting>
  <conditionalFormatting sqref="A1246">
    <cfRule type="duplicateValues" dxfId="569" priority="23"/>
  </conditionalFormatting>
  <conditionalFormatting sqref="A1246">
    <cfRule type="duplicateValues" dxfId="568" priority="24"/>
  </conditionalFormatting>
  <conditionalFormatting sqref="A1246">
    <cfRule type="duplicateValues" dxfId="567" priority="25"/>
  </conditionalFormatting>
  <conditionalFormatting sqref="A1246">
    <cfRule type="duplicateValues" dxfId="566" priority="26"/>
  </conditionalFormatting>
  <conditionalFormatting sqref="A1246">
    <cfRule type="duplicateValues" dxfId="565" priority="27"/>
  </conditionalFormatting>
  <conditionalFormatting sqref="A1247">
    <cfRule type="duplicateValues" dxfId="564" priority="2"/>
  </conditionalFormatting>
  <conditionalFormatting sqref="A1247">
    <cfRule type="duplicateValues" dxfId="563" priority="3"/>
  </conditionalFormatting>
  <conditionalFormatting sqref="A1247">
    <cfRule type="duplicateValues" dxfId="562" priority="4"/>
    <cfRule type="duplicateValues" dxfId="561" priority="5"/>
  </conditionalFormatting>
  <conditionalFormatting sqref="A1247">
    <cfRule type="duplicateValues" dxfId="560" priority="6"/>
    <cfRule type="duplicateValues" dxfId="559" priority="7"/>
    <cfRule type="duplicateValues" dxfId="558" priority="8"/>
    <cfRule type="duplicateValues" dxfId="557" priority="9"/>
  </conditionalFormatting>
  <conditionalFormatting sqref="A1247">
    <cfRule type="duplicateValues" dxfId="556" priority="10"/>
  </conditionalFormatting>
  <conditionalFormatting sqref="A1247">
    <cfRule type="duplicateValues" dxfId="555" priority="11"/>
  </conditionalFormatting>
  <conditionalFormatting sqref="A1247">
    <cfRule type="duplicateValues" dxfId="554" priority="12"/>
  </conditionalFormatting>
  <conditionalFormatting sqref="A1247">
    <cfRule type="duplicateValues" dxfId="553" priority="13"/>
  </conditionalFormatting>
  <conditionalFormatting sqref="A1247">
    <cfRule type="duplicateValues" dxfId="552" priority="14"/>
  </conditionalFormatting>
  <conditionalFormatting sqref="A1:A1048576">
    <cfRule type="duplicateValues" dxfId="551" priority="1"/>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H1245"/>
  <sheetViews>
    <sheetView zoomScale="90" zoomScaleNormal="90" workbookViewId="0">
      <pane ySplit="1" topLeftCell="A1217" activePane="bottomLeft" state="frozen"/>
      <selection pane="bottomLeft" activeCell="K1224" sqref="K1224"/>
    </sheetView>
  </sheetViews>
  <sheetFormatPr defaultRowHeight="15" x14ac:dyDescent="0.25"/>
  <cols>
    <col min="1" max="1" width="28.140625" bestFit="1" customWidth="1"/>
    <col min="3" max="3" width="16.5703125" bestFit="1" customWidth="1"/>
    <col min="4" max="4" width="8.140625" bestFit="1" customWidth="1"/>
    <col min="5" max="5" width="26.28515625" bestFit="1" customWidth="1"/>
    <col min="6" max="6" width="17.5703125" customWidth="1"/>
    <col min="7" max="7" width="22.140625" bestFit="1" customWidth="1"/>
    <col min="8" max="8" width="14.42578125" bestFit="1" customWidth="1"/>
  </cols>
  <sheetData>
    <row r="1" spans="1:8" s="8" customFormat="1" x14ac:dyDescent="0.25">
      <c r="A1" s="8" t="s">
        <v>3267</v>
      </c>
      <c r="B1" s="8" t="s">
        <v>3268</v>
      </c>
      <c r="C1" s="8" t="s">
        <v>3269</v>
      </c>
      <c r="D1" s="8" t="s">
        <v>3270</v>
      </c>
      <c r="E1" s="8" t="s">
        <v>3271</v>
      </c>
      <c r="F1" s="211" t="s">
        <v>3272</v>
      </c>
      <c r="G1" s="8" t="s">
        <v>3273</v>
      </c>
      <c r="H1" s="8" t="s">
        <v>3274</v>
      </c>
    </row>
    <row r="2" spans="1:8" s="8" customFormat="1" x14ac:dyDescent="0.25">
      <c r="A2" s="8" t="s">
        <v>926</v>
      </c>
      <c r="B2" s="8" t="s">
        <v>3275</v>
      </c>
      <c r="C2" s="8" t="s">
        <v>3276</v>
      </c>
      <c r="D2" s="8">
        <f t="shared" ref="D2:D61" si="0">VLOOKUP(A2,masterdata,5,0)</f>
        <v>0</v>
      </c>
      <c r="E2" s="8" t="s">
        <v>3277</v>
      </c>
      <c r="F2" s="8" t="str">
        <f t="shared" ref="F2:F65" si="1">IF(VLOOKUP(A2,masterdata,36,FALSE)="","",VLOOKUP(A2,masterdata,36,FALSE))</f>
        <v/>
      </c>
      <c r="G2" s="8" t="s">
        <v>3278</v>
      </c>
      <c r="H2" s="346">
        <v>1</v>
      </c>
    </row>
    <row r="3" spans="1:8" s="8" customFormat="1" x14ac:dyDescent="0.25">
      <c r="A3" s="211" t="s">
        <v>2377</v>
      </c>
      <c r="B3" s="8" t="s">
        <v>3275</v>
      </c>
      <c r="C3" s="8" t="s">
        <v>3276</v>
      </c>
      <c r="D3" s="8">
        <f t="shared" si="0"/>
        <v>59</v>
      </c>
      <c r="E3" s="8" t="s">
        <v>3277</v>
      </c>
      <c r="F3" s="8" t="str">
        <f t="shared" si="1"/>
        <v/>
      </c>
      <c r="G3" s="8" t="s">
        <v>3278</v>
      </c>
      <c r="H3" s="346">
        <v>1</v>
      </c>
    </row>
    <row r="4" spans="1:8" s="8" customFormat="1" x14ac:dyDescent="0.25">
      <c r="A4" s="8" t="s">
        <v>601</v>
      </c>
      <c r="B4" s="8" t="s">
        <v>3275</v>
      </c>
      <c r="C4" s="8" t="s">
        <v>3276</v>
      </c>
      <c r="D4" s="8">
        <f t="shared" si="0"/>
        <v>69</v>
      </c>
      <c r="E4" s="8" t="s">
        <v>3277</v>
      </c>
      <c r="F4" s="8" t="str">
        <f t="shared" si="1"/>
        <v/>
      </c>
      <c r="G4" s="8" t="s">
        <v>3278</v>
      </c>
      <c r="H4" s="346">
        <v>1</v>
      </c>
    </row>
    <row r="5" spans="1:8" s="8" customFormat="1" x14ac:dyDescent="0.25">
      <c r="A5" s="8" t="s">
        <v>730</v>
      </c>
      <c r="B5" s="8" t="s">
        <v>3275</v>
      </c>
      <c r="C5" s="8" t="s">
        <v>3276</v>
      </c>
      <c r="D5" s="8">
        <f t="shared" si="0"/>
        <v>29.99</v>
      </c>
      <c r="E5" s="8" t="s">
        <v>3277</v>
      </c>
      <c r="F5" s="8" t="str">
        <f t="shared" si="1"/>
        <v/>
      </c>
      <c r="G5" s="8" t="s">
        <v>3278</v>
      </c>
      <c r="H5" s="346">
        <v>1</v>
      </c>
    </row>
    <row r="6" spans="1:8" s="8" customFormat="1" x14ac:dyDescent="0.25">
      <c r="A6" s="8" t="s">
        <v>3170</v>
      </c>
      <c r="B6" s="8" t="s">
        <v>3275</v>
      </c>
      <c r="C6" s="8" t="s">
        <v>3276</v>
      </c>
      <c r="D6" s="8">
        <f t="shared" si="0"/>
        <v>59</v>
      </c>
      <c r="E6" s="8" t="s">
        <v>3277</v>
      </c>
      <c r="F6" s="8" t="str">
        <f t="shared" si="1"/>
        <v/>
      </c>
      <c r="G6" s="8" t="s">
        <v>3278</v>
      </c>
      <c r="H6" s="346">
        <v>1</v>
      </c>
    </row>
    <row r="7" spans="1:8" s="8" customFormat="1" x14ac:dyDescent="0.25">
      <c r="A7" s="8" t="s">
        <v>344</v>
      </c>
      <c r="B7" s="8" t="s">
        <v>3275</v>
      </c>
      <c r="C7" s="8" t="s">
        <v>3276</v>
      </c>
      <c r="D7" s="8">
        <f t="shared" si="0"/>
        <v>99</v>
      </c>
      <c r="E7" s="8" t="s">
        <v>3277</v>
      </c>
      <c r="F7" s="8" t="str">
        <f t="shared" si="1"/>
        <v/>
      </c>
      <c r="G7" s="8" t="s">
        <v>3278</v>
      </c>
      <c r="H7" s="346">
        <v>1</v>
      </c>
    </row>
    <row r="8" spans="1:8" s="8" customFormat="1" x14ac:dyDescent="0.25">
      <c r="A8" s="8" t="s">
        <v>208</v>
      </c>
      <c r="B8" s="8" t="s">
        <v>3275</v>
      </c>
      <c r="C8" s="8" t="s">
        <v>3276</v>
      </c>
      <c r="D8" s="8">
        <f t="shared" si="0"/>
        <v>0</v>
      </c>
      <c r="E8" s="8" t="s">
        <v>3277</v>
      </c>
      <c r="F8" s="8" t="str">
        <f t="shared" si="1"/>
        <v/>
      </c>
      <c r="G8" s="8" t="s">
        <v>3278</v>
      </c>
      <c r="H8" s="346">
        <v>1</v>
      </c>
    </row>
    <row r="9" spans="1:8" s="8" customFormat="1" x14ac:dyDescent="0.25">
      <c r="A9" s="8" t="s">
        <v>209</v>
      </c>
      <c r="B9" s="8" t="s">
        <v>3275</v>
      </c>
      <c r="C9" s="8" t="s">
        <v>3276</v>
      </c>
      <c r="D9" s="8">
        <f t="shared" si="0"/>
        <v>0</v>
      </c>
      <c r="E9" s="8" t="s">
        <v>3277</v>
      </c>
      <c r="F9" s="8" t="str">
        <f t="shared" si="1"/>
        <v/>
      </c>
      <c r="G9" s="8" t="s">
        <v>3278</v>
      </c>
      <c r="H9" s="346">
        <v>1</v>
      </c>
    </row>
    <row r="10" spans="1:8" s="8" customFormat="1" x14ac:dyDescent="0.25">
      <c r="A10" s="8" t="s">
        <v>210</v>
      </c>
      <c r="B10" s="8" t="s">
        <v>3275</v>
      </c>
      <c r="C10" s="8" t="s">
        <v>3276</v>
      </c>
      <c r="D10" s="8">
        <f t="shared" si="0"/>
        <v>0</v>
      </c>
      <c r="E10" s="8" t="s">
        <v>3277</v>
      </c>
      <c r="F10" s="8" t="str">
        <f t="shared" si="1"/>
        <v/>
      </c>
      <c r="G10" s="8" t="s">
        <v>3278</v>
      </c>
      <c r="H10" s="346">
        <v>1</v>
      </c>
    </row>
    <row r="11" spans="1:8" s="8" customFormat="1" x14ac:dyDescent="0.25">
      <c r="A11" s="8" t="s">
        <v>583</v>
      </c>
      <c r="B11" s="8" t="s">
        <v>3275</v>
      </c>
      <c r="C11" s="8" t="s">
        <v>3276</v>
      </c>
      <c r="D11" s="8">
        <f t="shared" si="0"/>
        <v>145</v>
      </c>
      <c r="E11" s="8" t="s">
        <v>3277</v>
      </c>
      <c r="F11" s="8" t="str">
        <f t="shared" si="1"/>
        <v/>
      </c>
      <c r="G11" s="8" t="s">
        <v>3278</v>
      </c>
      <c r="H11" s="346">
        <v>1</v>
      </c>
    </row>
    <row r="12" spans="1:8" s="8" customFormat="1" x14ac:dyDescent="0.25">
      <c r="A12" s="8" t="s">
        <v>3196</v>
      </c>
      <c r="B12" s="8" t="s">
        <v>3275</v>
      </c>
      <c r="C12" s="8" t="s">
        <v>3276</v>
      </c>
      <c r="D12" s="8">
        <f t="shared" si="0"/>
        <v>0</v>
      </c>
      <c r="E12" s="8" t="s">
        <v>3277</v>
      </c>
      <c r="F12" s="8" t="str">
        <f t="shared" si="1"/>
        <v/>
      </c>
      <c r="G12" s="8" t="s">
        <v>3278</v>
      </c>
      <c r="H12" s="346">
        <v>1</v>
      </c>
    </row>
    <row r="13" spans="1:8" s="8" customFormat="1" x14ac:dyDescent="0.25">
      <c r="A13" s="8" t="s">
        <v>2370</v>
      </c>
      <c r="B13" s="8" t="s">
        <v>3275</v>
      </c>
      <c r="C13" s="8" t="s">
        <v>3276</v>
      </c>
      <c r="D13" s="8">
        <f t="shared" si="0"/>
        <v>69</v>
      </c>
      <c r="E13" s="8" t="s">
        <v>3277</v>
      </c>
      <c r="F13" s="8" t="str">
        <f t="shared" si="1"/>
        <v/>
      </c>
      <c r="G13" s="8" t="s">
        <v>3278</v>
      </c>
      <c r="H13" s="346">
        <v>1</v>
      </c>
    </row>
    <row r="14" spans="1:8" s="8" customFormat="1" x14ac:dyDescent="0.25">
      <c r="A14" s="8" t="s">
        <v>2131</v>
      </c>
      <c r="B14" s="8" t="s">
        <v>3275</v>
      </c>
      <c r="C14" s="8" t="s">
        <v>3276</v>
      </c>
      <c r="D14" s="8">
        <f t="shared" si="0"/>
        <v>0</v>
      </c>
      <c r="E14" s="8" t="s">
        <v>3277</v>
      </c>
      <c r="F14" s="8" t="str">
        <f t="shared" si="1"/>
        <v>VR_PKVID1_NC</v>
      </c>
      <c r="G14" s="8" t="s">
        <v>3278</v>
      </c>
      <c r="H14" s="346">
        <v>1</v>
      </c>
    </row>
    <row r="15" spans="1:8" s="8" customFormat="1" x14ac:dyDescent="0.25">
      <c r="A15" s="8" t="s">
        <v>234</v>
      </c>
      <c r="B15" s="8" t="s">
        <v>3275</v>
      </c>
      <c r="C15" s="8" t="s">
        <v>3276</v>
      </c>
      <c r="D15" s="8">
        <f t="shared" si="0"/>
        <v>0</v>
      </c>
      <c r="E15" s="8" t="s">
        <v>3277</v>
      </c>
      <c r="F15" s="8" t="str">
        <f t="shared" si="1"/>
        <v/>
      </c>
      <c r="G15" s="8" t="s">
        <v>3278</v>
      </c>
      <c r="H15" s="346">
        <v>1</v>
      </c>
    </row>
    <row r="16" spans="1:8" s="8" customFormat="1" x14ac:dyDescent="0.25">
      <c r="A16" s="8" t="s">
        <v>3120</v>
      </c>
      <c r="B16" s="8" t="s">
        <v>3275</v>
      </c>
      <c r="C16" s="8" t="s">
        <v>3276</v>
      </c>
      <c r="D16" s="8">
        <f t="shared" si="0"/>
        <v>19.989999999999998</v>
      </c>
      <c r="E16" s="8" t="s">
        <v>3277</v>
      </c>
      <c r="F16" s="8" t="str">
        <f t="shared" si="1"/>
        <v/>
      </c>
      <c r="G16" s="8" t="s">
        <v>3278</v>
      </c>
      <c r="H16" s="346">
        <v>1</v>
      </c>
    </row>
    <row r="17" spans="1:8" s="8" customFormat="1" x14ac:dyDescent="0.25">
      <c r="A17" s="8" t="s">
        <v>3539</v>
      </c>
      <c r="B17" s="8" t="s">
        <v>3275</v>
      </c>
      <c r="C17" s="8" t="s">
        <v>3276</v>
      </c>
      <c r="D17" s="8">
        <f t="shared" si="0"/>
        <v>0</v>
      </c>
      <c r="E17" s="8" t="s">
        <v>3277</v>
      </c>
      <c r="F17" s="8" t="str">
        <f t="shared" si="1"/>
        <v/>
      </c>
      <c r="G17" s="8" t="s">
        <v>3278</v>
      </c>
      <c r="H17" s="346">
        <v>1</v>
      </c>
    </row>
    <row r="18" spans="1:8" s="8" customFormat="1" x14ac:dyDescent="0.25">
      <c r="A18" s="8" t="s">
        <v>87</v>
      </c>
      <c r="B18" s="8" t="s">
        <v>3275</v>
      </c>
      <c r="C18" s="8" t="s">
        <v>3276</v>
      </c>
      <c r="D18" s="8">
        <f t="shared" si="0"/>
        <v>5</v>
      </c>
      <c r="E18" s="8" t="s">
        <v>3277</v>
      </c>
      <c r="F18" s="8" t="str">
        <f t="shared" si="1"/>
        <v/>
      </c>
      <c r="G18" s="8" t="s">
        <v>3278</v>
      </c>
      <c r="H18" s="346">
        <v>1</v>
      </c>
    </row>
    <row r="19" spans="1:8" s="8" customFormat="1" x14ac:dyDescent="0.25">
      <c r="A19" s="8" t="s">
        <v>2283</v>
      </c>
      <c r="B19" s="8" t="s">
        <v>3275</v>
      </c>
      <c r="C19" s="8" t="s">
        <v>3276</v>
      </c>
      <c r="D19" s="8">
        <f t="shared" si="0"/>
        <v>219</v>
      </c>
      <c r="E19" s="8" t="s">
        <v>3277</v>
      </c>
      <c r="F19" s="8" t="str">
        <f t="shared" si="1"/>
        <v/>
      </c>
      <c r="G19" s="8" t="s">
        <v>3278</v>
      </c>
      <c r="H19" s="346">
        <v>1</v>
      </c>
    </row>
    <row r="20" spans="1:8" s="8" customFormat="1" x14ac:dyDescent="0.25">
      <c r="A20" s="8" t="s">
        <v>2282</v>
      </c>
      <c r="B20" s="8" t="s">
        <v>3275</v>
      </c>
      <c r="C20" s="8" t="s">
        <v>3276</v>
      </c>
      <c r="D20" s="8">
        <f t="shared" si="0"/>
        <v>219</v>
      </c>
      <c r="E20" s="8" t="s">
        <v>3277</v>
      </c>
      <c r="F20" s="8" t="str">
        <f t="shared" si="1"/>
        <v/>
      </c>
      <c r="G20" s="8" t="s">
        <v>3278</v>
      </c>
      <c r="H20" s="346">
        <v>1</v>
      </c>
    </row>
    <row r="21" spans="1:8" s="8" customFormat="1" x14ac:dyDescent="0.25">
      <c r="A21" s="8" t="s">
        <v>3212</v>
      </c>
      <c r="B21" s="8" t="s">
        <v>3275</v>
      </c>
      <c r="C21" s="8" t="s">
        <v>3276</v>
      </c>
      <c r="D21" s="8">
        <f t="shared" si="0"/>
        <v>0</v>
      </c>
      <c r="E21" s="8" t="s">
        <v>3277</v>
      </c>
      <c r="F21" s="8" t="str">
        <f t="shared" si="1"/>
        <v>VAFEE_CR</v>
      </c>
      <c r="G21" s="8" t="s">
        <v>3278</v>
      </c>
      <c r="H21" s="346">
        <v>1</v>
      </c>
    </row>
    <row r="22" spans="1:8" s="8" customFormat="1" x14ac:dyDescent="0.25">
      <c r="A22" s="8" t="s">
        <v>2380</v>
      </c>
      <c r="B22" s="8" t="s">
        <v>3275</v>
      </c>
      <c r="C22" s="8" t="s">
        <v>3276</v>
      </c>
      <c r="D22" s="8">
        <f t="shared" si="0"/>
        <v>49</v>
      </c>
      <c r="E22" s="8" t="s">
        <v>3277</v>
      </c>
      <c r="F22" s="8" t="str">
        <f t="shared" si="1"/>
        <v/>
      </c>
      <c r="G22" s="8" t="s">
        <v>3278</v>
      </c>
      <c r="H22" s="346">
        <v>1</v>
      </c>
    </row>
    <row r="23" spans="1:8" s="8" customFormat="1" x14ac:dyDescent="0.25">
      <c r="A23" s="8" t="s">
        <v>51</v>
      </c>
      <c r="B23" s="8" t="s">
        <v>3275</v>
      </c>
      <c r="C23" s="8" t="s">
        <v>3276</v>
      </c>
      <c r="D23" s="8">
        <f t="shared" si="0"/>
        <v>59</v>
      </c>
      <c r="E23" s="8" t="s">
        <v>3277</v>
      </c>
      <c r="F23" s="8" t="str">
        <f t="shared" si="1"/>
        <v/>
      </c>
      <c r="G23" s="8" t="s">
        <v>3278</v>
      </c>
      <c r="H23" s="346">
        <v>1</v>
      </c>
    </row>
    <row r="24" spans="1:8" s="8" customFormat="1" x14ac:dyDescent="0.25">
      <c r="A24" s="8" t="s">
        <v>50</v>
      </c>
      <c r="B24" s="8" t="s">
        <v>3275</v>
      </c>
      <c r="C24" s="8" t="s">
        <v>3276</v>
      </c>
      <c r="D24" s="8">
        <f t="shared" si="0"/>
        <v>59</v>
      </c>
      <c r="E24" s="8" t="s">
        <v>3277</v>
      </c>
      <c r="F24" s="8" t="str">
        <f t="shared" si="1"/>
        <v/>
      </c>
      <c r="G24" s="8" t="s">
        <v>3278</v>
      </c>
      <c r="H24" s="346">
        <v>1</v>
      </c>
    </row>
    <row r="25" spans="1:8" s="8" customFormat="1" x14ac:dyDescent="0.25">
      <c r="A25" s="8" t="s">
        <v>2293</v>
      </c>
      <c r="B25" s="8" t="s">
        <v>3275</v>
      </c>
      <c r="C25" s="8" t="s">
        <v>3276</v>
      </c>
      <c r="D25" s="8">
        <f t="shared" si="0"/>
        <v>19.5</v>
      </c>
      <c r="E25" s="8" t="s">
        <v>3277</v>
      </c>
      <c r="F25" s="8" t="str">
        <f t="shared" si="1"/>
        <v/>
      </c>
      <c r="G25" s="8" t="s">
        <v>3278</v>
      </c>
      <c r="H25" s="346">
        <v>1</v>
      </c>
    </row>
    <row r="26" spans="1:8" s="8" customFormat="1" x14ac:dyDescent="0.25">
      <c r="A26" s="8" t="s">
        <v>49</v>
      </c>
      <c r="B26" s="8" t="s">
        <v>3275</v>
      </c>
      <c r="C26" s="8" t="s">
        <v>3276</v>
      </c>
      <c r="D26" s="8">
        <f t="shared" si="0"/>
        <v>29</v>
      </c>
      <c r="E26" s="8" t="s">
        <v>3277</v>
      </c>
      <c r="F26" s="8" t="str">
        <f t="shared" si="1"/>
        <v/>
      </c>
      <c r="G26" s="8" t="s">
        <v>3278</v>
      </c>
      <c r="H26" s="346">
        <v>1</v>
      </c>
    </row>
    <row r="27" spans="1:8" s="8" customFormat="1" x14ac:dyDescent="0.25">
      <c r="A27" s="8" t="s">
        <v>48</v>
      </c>
      <c r="B27" s="8" t="s">
        <v>3275</v>
      </c>
      <c r="C27" s="8" t="s">
        <v>3276</v>
      </c>
      <c r="D27" s="8">
        <f t="shared" si="0"/>
        <v>29</v>
      </c>
      <c r="E27" s="8" t="s">
        <v>3277</v>
      </c>
      <c r="F27" s="8" t="str">
        <f t="shared" si="1"/>
        <v/>
      </c>
      <c r="G27" s="8" t="s">
        <v>3278</v>
      </c>
      <c r="H27" s="346">
        <v>1</v>
      </c>
    </row>
    <row r="28" spans="1:8" s="8" customFormat="1" x14ac:dyDescent="0.25">
      <c r="A28" s="8" t="s">
        <v>47</v>
      </c>
      <c r="B28" s="8" t="s">
        <v>3275</v>
      </c>
      <c r="C28" s="8" t="s">
        <v>3276</v>
      </c>
      <c r="D28" s="8">
        <f t="shared" si="0"/>
        <v>89</v>
      </c>
      <c r="E28" s="8" t="s">
        <v>3277</v>
      </c>
      <c r="F28" s="8" t="str">
        <f t="shared" si="1"/>
        <v/>
      </c>
      <c r="G28" s="8" t="s">
        <v>3278</v>
      </c>
      <c r="H28" s="346">
        <v>1</v>
      </c>
    </row>
    <row r="29" spans="1:8" s="8" customFormat="1" x14ac:dyDescent="0.25">
      <c r="A29" s="8" t="s">
        <v>46</v>
      </c>
      <c r="B29" s="8" t="s">
        <v>3275</v>
      </c>
      <c r="C29" s="8" t="s">
        <v>3276</v>
      </c>
      <c r="D29" s="8">
        <f t="shared" si="0"/>
        <v>69</v>
      </c>
      <c r="E29" s="8" t="s">
        <v>3277</v>
      </c>
      <c r="F29" s="8" t="str">
        <f t="shared" si="1"/>
        <v/>
      </c>
      <c r="G29" s="8" t="s">
        <v>3278</v>
      </c>
      <c r="H29" s="346">
        <v>1</v>
      </c>
    </row>
    <row r="30" spans="1:8" s="8" customFormat="1" x14ac:dyDescent="0.25">
      <c r="A30" s="8" t="s">
        <v>45</v>
      </c>
      <c r="B30" s="8" t="s">
        <v>3275</v>
      </c>
      <c r="C30" s="8" t="s">
        <v>3276</v>
      </c>
      <c r="D30" s="8">
        <f t="shared" si="0"/>
        <v>39</v>
      </c>
      <c r="E30" s="8" t="s">
        <v>3277</v>
      </c>
      <c r="F30" s="8" t="str">
        <f t="shared" si="1"/>
        <v/>
      </c>
      <c r="G30" s="8" t="s">
        <v>3278</v>
      </c>
      <c r="H30" s="346">
        <v>1</v>
      </c>
    </row>
    <row r="31" spans="1:8" s="8" customFormat="1" x14ac:dyDescent="0.25">
      <c r="A31" s="8" t="s">
        <v>44</v>
      </c>
      <c r="B31" s="8" t="s">
        <v>3275</v>
      </c>
      <c r="C31" s="8" t="s">
        <v>3276</v>
      </c>
      <c r="D31" s="8">
        <f t="shared" si="0"/>
        <v>39</v>
      </c>
      <c r="E31" s="8" t="s">
        <v>3277</v>
      </c>
      <c r="F31" s="8" t="str">
        <f t="shared" si="1"/>
        <v/>
      </c>
      <c r="G31" s="8" t="s">
        <v>3278</v>
      </c>
      <c r="H31" s="346">
        <v>1</v>
      </c>
    </row>
    <row r="32" spans="1:8" s="8" customFormat="1" x14ac:dyDescent="0.25">
      <c r="A32" s="300" t="s">
        <v>3802</v>
      </c>
      <c r="B32" s="8" t="s">
        <v>3275</v>
      </c>
      <c r="C32" s="8" t="s">
        <v>3276</v>
      </c>
      <c r="D32" s="8">
        <f t="shared" si="0"/>
        <v>0</v>
      </c>
      <c r="E32" s="8" t="s">
        <v>3277</v>
      </c>
      <c r="F32" s="8" t="str">
        <f t="shared" si="1"/>
        <v/>
      </c>
      <c r="G32" s="8" t="s">
        <v>3278</v>
      </c>
      <c r="H32" s="346">
        <v>1</v>
      </c>
    </row>
    <row r="33" spans="1:8" s="8" customFormat="1" x14ac:dyDescent="0.25">
      <c r="A33" s="8" t="s">
        <v>3172</v>
      </c>
      <c r="B33" s="8" t="s">
        <v>3275</v>
      </c>
      <c r="C33" s="8" t="s">
        <v>3276</v>
      </c>
      <c r="D33" s="8">
        <f t="shared" si="0"/>
        <v>5</v>
      </c>
      <c r="E33" s="8" t="s">
        <v>3277</v>
      </c>
      <c r="F33" s="8" t="str">
        <f t="shared" si="1"/>
        <v/>
      </c>
      <c r="G33" s="8" t="s">
        <v>3278</v>
      </c>
      <c r="H33" s="346">
        <v>1</v>
      </c>
    </row>
    <row r="34" spans="1:8" s="8" customFormat="1" x14ac:dyDescent="0.25">
      <c r="A34" s="8" t="s">
        <v>340</v>
      </c>
      <c r="B34" s="8" t="s">
        <v>3275</v>
      </c>
      <c r="C34" s="8" t="s">
        <v>3276</v>
      </c>
      <c r="D34" s="8">
        <f t="shared" si="0"/>
        <v>0</v>
      </c>
      <c r="E34" s="8" t="s">
        <v>3277</v>
      </c>
      <c r="F34" s="8" t="str">
        <f t="shared" si="1"/>
        <v/>
      </c>
      <c r="G34" s="8" t="s">
        <v>3278</v>
      </c>
      <c r="H34" s="346">
        <v>1</v>
      </c>
    </row>
    <row r="35" spans="1:8" s="8" customFormat="1" x14ac:dyDescent="0.25">
      <c r="A35" s="8" t="s">
        <v>3</v>
      </c>
      <c r="B35" s="8" t="s">
        <v>3275</v>
      </c>
      <c r="C35" s="8" t="s">
        <v>3276</v>
      </c>
      <c r="D35" s="8">
        <f t="shared" si="0"/>
        <v>29.99</v>
      </c>
      <c r="E35" s="8" t="s">
        <v>3277</v>
      </c>
      <c r="F35" s="8" t="str">
        <f t="shared" si="1"/>
        <v/>
      </c>
      <c r="G35" s="8" t="s">
        <v>3278</v>
      </c>
      <c r="H35" s="346">
        <v>1</v>
      </c>
    </row>
    <row r="36" spans="1:8" s="8" customFormat="1" x14ac:dyDescent="0.25">
      <c r="A36" s="8" t="s">
        <v>2527</v>
      </c>
      <c r="B36" s="8" t="s">
        <v>3275</v>
      </c>
      <c r="C36" s="8" t="s">
        <v>3276</v>
      </c>
      <c r="D36" s="8">
        <f t="shared" si="0"/>
        <v>0</v>
      </c>
      <c r="E36" s="8" t="s">
        <v>3277</v>
      </c>
      <c r="F36" s="8" t="str">
        <f t="shared" si="1"/>
        <v>STAFF_DISC</v>
      </c>
      <c r="G36" s="8" t="s">
        <v>3278</v>
      </c>
      <c r="H36" s="346">
        <v>1</v>
      </c>
    </row>
    <row r="37" spans="1:8" s="8" customFormat="1" x14ac:dyDescent="0.25">
      <c r="A37" s="8" t="s">
        <v>2533</v>
      </c>
      <c r="B37" s="8" t="s">
        <v>3275</v>
      </c>
      <c r="C37" s="8" t="s">
        <v>3276</v>
      </c>
      <c r="D37" s="8">
        <f t="shared" si="0"/>
        <v>0</v>
      </c>
      <c r="E37" s="8" t="s">
        <v>3277</v>
      </c>
      <c r="F37" s="8" t="str">
        <f t="shared" si="1"/>
        <v>STAFF_BEAC</v>
      </c>
      <c r="G37" s="8" t="s">
        <v>3278</v>
      </c>
      <c r="H37" s="346">
        <v>1</v>
      </c>
    </row>
    <row r="38" spans="1:8" s="8" customFormat="1" x14ac:dyDescent="0.25">
      <c r="A38" s="8" t="s">
        <v>3082</v>
      </c>
      <c r="B38" s="8" t="s">
        <v>3275</v>
      </c>
      <c r="C38" s="8" t="s">
        <v>3276</v>
      </c>
      <c r="D38" s="8">
        <f t="shared" si="0"/>
        <v>39.99</v>
      </c>
      <c r="E38" s="8" t="s">
        <v>3277</v>
      </c>
      <c r="F38" s="8" t="str">
        <f t="shared" si="1"/>
        <v/>
      </c>
      <c r="G38" s="8" t="s">
        <v>3278</v>
      </c>
      <c r="H38" s="346">
        <v>1</v>
      </c>
    </row>
    <row r="39" spans="1:8" s="8" customFormat="1" x14ac:dyDescent="0.25">
      <c r="A39" s="8" t="s">
        <v>3093</v>
      </c>
      <c r="B39" s="8" t="s">
        <v>3275</v>
      </c>
      <c r="C39" s="8" t="s">
        <v>3276</v>
      </c>
      <c r="D39" s="8">
        <f t="shared" si="0"/>
        <v>69.989999999999995</v>
      </c>
      <c r="E39" s="8" t="s">
        <v>3277</v>
      </c>
      <c r="F39" s="8" t="str">
        <f t="shared" si="1"/>
        <v/>
      </c>
      <c r="G39" s="8" t="s">
        <v>3278</v>
      </c>
      <c r="H39" s="346">
        <v>1</v>
      </c>
    </row>
    <row r="40" spans="1:8" s="8" customFormat="1" x14ac:dyDescent="0.25">
      <c r="A40" s="8" t="s">
        <v>3086</v>
      </c>
      <c r="B40" s="8" t="s">
        <v>3275</v>
      </c>
      <c r="C40" s="8" t="s">
        <v>3276</v>
      </c>
      <c r="D40" s="8">
        <f t="shared" si="0"/>
        <v>49.99</v>
      </c>
      <c r="E40" s="8" t="s">
        <v>3277</v>
      </c>
      <c r="F40" s="8" t="str">
        <f t="shared" si="1"/>
        <v/>
      </c>
      <c r="G40" s="8" t="s">
        <v>3278</v>
      </c>
      <c r="H40" s="346">
        <v>1</v>
      </c>
    </row>
    <row r="41" spans="1:8" s="8" customFormat="1" x14ac:dyDescent="0.25">
      <c r="A41" s="8" t="s">
        <v>3081</v>
      </c>
      <c r="B41" s="8" t="s">
        <v>3275</v>
      </c>
      <c r="C41" s="8" t="s">
        <v>3276</v>
      </c>
      <c r="D41" s="8">
        <f t="shared" si="0"/>
        <v>39.99</v>
      </c>
      <c r="E41" s="8" t="s">
        <v>3277</v>
      </c>
      <c r="F41" s="8" t="str">
        <f t="shared" si="1"/>
        <v/>
      </c>
      <c r="G41" s="8" t="s">
        <v>3278</v>
      </c>
      <c r="H41" s="346">
        <v>1</v>
      </c>
    </row>
    <row r="42" spans="1:8" s="8" customFormat="1" x14ac:dyDescent="0.25">
      <c r="A42" s="8" t="s">
        <v>3089</v>
      </c>
      <c r="B42" s="8" t="s">
        <v>3275</v>
      </c>
      <c r="C42" s="8" t="s">
        <v>3276</v>
      </c>
      <c r="D42" s="8">
        <f t="shared" si="0"/>
        <v>69.989999999999995</v>
      </c>
      <c r="E42" s="8" t="s">
        <v>3277</v>
      </c>
      <c r="F42" s="8" t="str">
        <f t="shared" si="1"/>
        <v/>
      </c>
      <c r="G42" s="8" t="s">
        <v>3278</v>
      </c>
      <c r="H42" s="346">
        <v>1</v>
      </c>
    </row>
    <row r="43" spans="1:8" s="8" customFormat="1" x14ac:dyDescent="0.25">
      <c r="A43" s="8" t="s">
        <v>3085</v>
      </c>
      <c r="B43" s="8" t="s">
        <v>3275</v>
      </c>
      <c r="C43" s="8" t="s">
        <v>3276</v>
      </c>
      <c r="D43" s="8">
        <f t="shared" si="0"/>
        <v>49.99</v>
      </c>
      <c r="E43" s="8" t="s">
        <v>3277</v>
      </c>
      <c r="F43" s="8" t="str">
        <f t="shared" si="1"/>
        <v/>
      </c>
      <c r="G43" s="8" t="s">
        <v>3278</v>
      </c>
      <c r="H43" s="346">
        <v>1</v>
      </c>
    </row>
    <row r="44" spans="1:8" s="8" customFormat="1" x14ac:dyDescent="0.25">
      <c r="A44" s="8" t="s">
        <v>3083</v>
      </c>
      <c r="B44" s="8" t="s">
        <v>3275</v>
      </c>
      <c r="C44" s="8" t="s">
        <v>3276</v>
      </c>
      <c r="D44" s="8">
        <f t="shared" si="0"/>
        <v>39.99</v>
      </c>
      <c r="E44" s="8" t="s">
        <v>3277</v>
      </c>
      <c r="F44" s="8" t="str">
        <f t="shared" si="1"/>
        <v/>
      </c>
      <c r="G44" s="8" t="s">
        <v>3278</v>
      </c>
      <c r="H44" s="346">
        <v>1</v>
      </c>
    </row>
    <row r="45" spans="1:8" s="8" customFormat="1" x14ac:dyDescent="0.25">
      <c r="A45" s="8" t="s">
        <v>3095</v>
      </c>
      <c r="B45" s="8" t="s">
        <v>3275</v>
      </c>
      <c r="C45" s="8" t="s">
        <v>3276</v>
      </c>
      <c r="D45" s="8">
        <f t="shared" si="0"/>
        <v>69.989999999999995</v>
      </c>
      <c r="E45" s="8" t="s">
        <v>3277</v>
      </c>
      <c r="F45" s="8" t="str">
        <f t="shared" si="1"/>
        <v/>
      </c>
      <c r="G45" s="8" t="s">
        <v>3278</v>
      </c>
      <c r="H45" s="346">
        <v>1</v>
      </c>
    </row>
    <row r="46" spans="1:8" s="8" customFormat="1" x14ac:dyDescent="0.25">
      <c r="A46" s="8" t="s">
        <v>3087</v>
      </c>
      <c r="B46" s="8" t="s">
        <v>3275</v>
      </c>
      <c r="C46" s="8" t="s">
        <v>3276</v>
      </c>
      <c r="D46" s="8">
        <f t="shared" si="0"/>
        <v>49.99</v>
      </c>
      <c r="E46" s="8" t="s">
        <v>3277</v>
      </c>
      <c r="F46" s="8" t="str">
        <f t="shared" si="1"/>
        <v/>
      </c>
      <c r="G46" s="8" t="s">
        <v>3278</v>
      </c>
      <c r="H46" s="346">
        <v>1</v>
      </c>
    </row>
    <row r="47" spans="1:8" s="8" customFormat="1" x14ac:dyDescent="0.25">
      <c r="A47" s="8" t="s">
        <v>3169</v>
      </c>
      <c r="B47" s="8" t="s">
        <v>3275</v>
      </c>
      <c r="C47" s="8" t="s">
        <v>3276</v>
      </c>
      <c r="D47" s="8">
        <f t="shared" si="0"/>
        <v>0</v>
      </c>
      <c r="E47" s="8" t="s">
        <v>3277</v>
      </c>
      <c r="F47" s="8" t="str">
        <f t="shared" si="1"/>
        <v/>
      </c>
      <c r="G47" s="8" t="s">
        <v>3278</v>
      </c>
      <c r="H47" s="346">
        <v>1</v>
      </c>
    </row>
    <row r="48" spans="1:8" s="8" customFormat="1" x14ac:dyDescent="0.25">
      <c r="A48" s="8" t="s">
        <v>3194</v>
      </c>
      <c r="B48" s="8" t="s">
        <v>3275</v>
      </c>
      <c r="C48" s="8" t="s">
        <v>3276</v>
      </c>
      <c r="D48" s="8">
        <f t="shared" si="0"/>
        <v>0</v>
      </c>
      <c r="E48" s="8" t="s">
        <v>3277</v>
      </c>
      <c r="F48" s="8" t="str">
        <f t="shared" si="1"/>
        <v/>
      </c>
      <c r="G48" s="8" t="s">
        <v>3278</v>
      </c>
      <c r="H48" s="346">
        <v>1</v>
      </c>
    </row>
    <row r="49" spans="1:8" s="8" customFormat="1" x14ac:dyDescent="0.25">
      <c r="A49" s="8" t="s">
        <v>898</v>
      </c>
      <c r="B49" s="8" t="s">
        <v>3275</v>
      </c>
      <c r="C49" s="8" t="s">
        <v>3276</v>
      </c>
      <c r="D49" s="8">
        <f t="shared" si="0"/>
        <v>0</v>
      </c>
      <c r="E49" s="8" t="s">
        <v>3277</v>
      </c>
      <c r="F49" s="8" t="str">
        <f t="shared" si="1"/>
        <v/>
      </c>
      <c r="G49" s="8" t="s">
        <v>3278</v>
      </c>
      <c r="H49" s="346">
        <v>1</v>
      </c>
    </row>
    <row r="50" spans="1:8" s="8" customFormat="1" x14ac:dyDescent="0.25">
      <c r="A50" s="8" t="s">
        <v>896</v>
      </c>
      <c r="B50" s="8" t="s">
        <v>3275</v>
      </c>
      <c r="C50" s="8" t="s">
        <v>3276</v>
      </c>
      <c r="D50" s="8">
        <f t="shared" si="0"/>
        <v>0</v>
      </c>
      <c r="E50" s="8" t="s">
        <v>3277</v>
      </c>
      <c r="F50" s="8" t="str">
        <f t="shared" si="1"/>
        <v/>
      </c>
      <c r="G50" s="8" t="s">
        <v>3278</v>
      </c>
      <c r="H50" s="346">
        <v>1</v>
      </c>
    </row>
    <row r="51" spans="1:8" s="8" customFormat="1" x14ac:dyDescent="0.25">
      <c r="A51" s="8" t="s">
        <v>212</v>
      </c>
      <c r="B51" s="8" t="s">
        <v>3275</v>
      </c>
      <c r="C51" s="8" t="s">
        <v>3276</v>
      </c>
      <c r="D51" s="8">
        <f t="shared" si="0"/>
        <v>0</v>
      </c>
      <c r="E51" s="8" t="s">
        <v>3277</v>
      </c>
      <c r="F51" s="8" t="str">
        <f t="shared" si="1"/>
        <v/>
      </c>
      <c r="G51" s="8" t="s">
        <v>3278</v>
      </c>
      <c r="H51" s="346">
        <v>1</v>
      </c>
    </row>
    <row r="52" spans="1:8" s="8" customFormat="1" x14ac:dyDescent="0.25">
      <c r="A52" s="8" t="s">
        <v>2104</v>
      </c>
      <c r="B52" s="8" t="s">
        <v>3275</v>
      </c>
      <c r="C52" s="8" t="s">
        <v>3276</v>
      </c>
      <c r="D52" s="8">
        <f t="shared" si="0"/>
        <v>59</v>
      </c>
      <c r="E52" s="8" t="s">
        <v>3277</v>
      </c>
      <c r="F52" s="8" t="str">
        <f t="shared" si="1"/>
        <v/>
      </c>
      <c r="G52" s="8" t="s">
        <v>3278</v>
      </c>
      <c r="H52" s="346">
        <v>1</v>
      </c>
    </row>
    <row r="53" spans="1:8" s="8" customFormat="1" x14ac:dyDescent="0.25">
      <c r="A53" s="8" t="s">
        <v>258</v>
      </c>
      <c r="B53" s="8" t="s">
        <v>3275</v>
      </c>
      <c r="C53" s="8" t="s">
        <v>3276</v>
      </c>
      <c r="D53" s="8">
        <f t="shared" si="0"/>
        <v>0</v>
      </c>
      <c r="E53" s="8" t="s">
        <v>3277</v>
      </c>
      <c r="F53" s="8" t="str">
        <f t="shared" si="1"/>
        <v/>
      </c>
      <c r="G53" s="8" t="s">
        <v>3278</v>
      </c>
      <c r="H53" s="346">
        <v>1</v>
      </c>
    </row>
    <row r="54" spans="1:8" s="8" customFormat="1" x14ac:dyDescent="0.25">
      <c r="A54" s="8" t="s">
        <v>2570</v>
      </c>
      <c r="B54" s="8" t="s">
        <v>3275</v>
      </c>
      <c r="C54" s="8" t="s">
        <v>3276</v>
      </c>
      <c r="D54" s="8">
        <f t="shared" si="0"/>
        <v>0</v>
      </c>
      <c r="E54" s="8" t="s">
        <v>3277</v>
      </c>
      <c r="F54" s="8" t="str">
        <f t="shared" si="1"/>
        <v>SECA DISC</v>
      </c>
      <c r="G54" s="8" t="s">
        <v>3278</v>
      </c>
      <c r="H54" s="346">
        <v>1</v>
      </c>
    </row>
    <row r="55" spans="1:8" s="8" customFormat="1" x14ac:dyDescent="0.25">
      <c r="A55" s="8" t="s">
        <v>2565</v>
      </c>
      <c r="B55" s="8" t="s">
        <v>3275</v>
      </c>
      <c r="C55" s="8" t="s">
        <v>3276</v>
      </c>
      <c r="D55" s="8">
        <f t="shared" si="0"/>
        <v>0</v>
      </c>
      <c r="E55" s="8" t="s">
        <v>3277</v>
      </c>
      <c r="F55" s="8" t="str">
        <f t="shared" si="1"/>
        <v>SEC DISC</v>
      </c>
      <c r="G55" s="8" t="s">
        <v>3278</v>
      </c>
      <c r="H55" s="346">
        <v>1</v>
      </c>
    </row>
    <row r="56" spans="1:8" s="8" customFormat="1" x14ac:dyDescent="0.25">
      <c r="A56" s="8" t="s">
        <v>923</v>
      </c>
      <c r="B56" s="8" t="s">
        <v>3275</v>
      </c>
      <c r="C56" s="8" t="s">
        <v>3276</v>
      </c>
      <c r="D56" s="8">
        <f t="shared" si="0"/>
        <v>0</v>
      </c>
      <c r="E56" s="8" t="s">
        <v>3277</v>
      </c>
      <c r="F56" s="8" t="str">
        <f t="shared" si="1"/>
        <v/>
      </c>
      <c r="G56" s="8" t="s">
        <v>3278</v>
      </c>
      <c r="H56" s="346">
        <v>1</v>
      </c>
    </row>
    <row r="57" spans="1:8" s="8" customFormat="1" x14ac:dyDescent="0.25">
      <c r="A57" s="8" t="s">
        <v>3210</v>
      </c>
      <c r="B57" s="8" t="s">
        <v>3275</v>
      </c>
      <c r="C57" s="8" t="s">
        <v>3276</v>
      </c>
      <c r="D57" s="8">
        <f t="shared" si="0"/>
        <v>0</v>
      </c>
      <c r="E57" s="8" t="s">
        <v>3277</v>
      </c>
      <c r="F57" s="8" t="str">
        <f t="shared" si="1"/>
        <v>SAVEEQDIS</v>
      </c>
      <c r="G57" s="8" t="s">
        <v>3278</v>
      </c>
      <c r="H57" s="346">
        <v>1</v>
      </c>
    </row>
    <row r="58" spans="1:8" s="8" customFormat="1" x14ac:dyDescent="0.25">
      <c r="A58" s="8" t="s">
        <v>3208</v>
      </c>
      <c r="B58" s="8" t="s">
        <v>3275</v>
      </c>
      <c r="C58" s="8" t="s">
        <v>3276</v>
      </c>
      <c r="D58" s="8">
        <f t="shared" si="0"/>
        <v>0</v>
      </c>
      <c r="E58" s="8" t="s">
        <v>3277</v>
      </c>
      <c r="F58" s="8" t="str">
        <f t="shared" si="1"/>
        <v>SAVEACTFEE</v>
      </c>
      <c r="G58" s="8" t="s">
        <v>3278</v>
      </c>
      <c r="H58" s="346">
        <v>1</v>
      </c>
    </row>
    <row r="59" spans="1:8" s="8" customFormat="1" x14ac:dyDescent="0.25">
      <c r="A59" s="8" t="s">
        <v>3206</v>
      </c>
      <c r="B59" s="8" t="s">
        <v>3275</v>
      </c>
      <c r="C59" s="8" t="s">
        <v>3276</v>
      </c>
      <c r="D59" s="8">
        <f t="shared" si="0"/>
        <v>0</v>
      </c>
      <c r="E59" s="8" t="s">
        <v>3277</v>
      </c>
      <c r="F59" s="8" t="str">
        <f t="shared" si="1"/>
        <v>SAVE6MF</v>
      </c>
      <c r="G59" s="8" t="s">
        <v>3278</v>
      </c>
      <c r="H59" s="346">
        <v>1</v>
      </c>
    </row>
    <row r="60" spans="1:8" s="8" customFormat="1" x14ac:dyDescent="0.25">
      <c r="A60" s="8" t="s">
        <v>3202</v>
      </c>
      <c r="B60" s="8" t="s">
        <v>3275</v>
      </c>
      <c r="C60" s="8" t="s">
        <v>3276</v>
      </c>
      <c r="D60" s="8">
        <f t="shared" si="0"/>
        <v>0</v>
      </c>
      <c r="E60" s="8" t="s">
        <v>3277</v>
      </c>
      <c r="F60" s="8" t="str">
        <f t="shared" si="1"/>
        <v>SAVE3MF</v>
      </c>
      <c r="G60" s="8" t="s">
        <v>3278</v>
      </c>
      <c r="H60" s="346">
        <v>1</v>
      </c>
    </row>
    <row r="61" spans="1:8" s="8" customFormat="1" x14ac:dyDescent="0.25">
      <c r="A61" s="8" t="s">
        <v>979</v>
      </c>
      <c r="B61" s="8" t="s">
        <v>3275</v>
      </c>
      <c r="C61" s="8" t="s">
        <v>3276</v>
      </c>
      <c r="D61" s="8">
        <f t="shared" si="0"/>
        <v>0</v>
      </c>
      <c r="E61" s="8" t="s">
        <v>3277</v>
      </c>
      <c r="F61" s="8" t="str">
        <f t="shared" si="1"/>
        <v/>
      </c>
      <c r="G61" s="8" t="s">
        <v>3278</v>
      </c>
      <c r="H61" s="346">
        <v>1</v>
      </c>
    </row>
    <row r="62" spans="1:8" s="8" customFormat="1" x14ac:dyDescent="0.25">
      <c r="A62" s="8" t="s">
        <v>2585</v>
      </c>
      <c r="B62" s="8" t="s">
        <v>3275</v>
      </c>
      <c r="C62" s="8" t="s">
        <v>3276</v>
      </c>
      <c r="D62" s="8">
        <f t="shared" ref="D62:D124" si="2">VLOOKUP(A62,masterdata,5,0)</f>
        <v>0</v>
      </c>
      <c r="E62" s="8" t="s">
        <v>3277</v>
      </c>
      <c r="F62" s="8" t="str">
        <f t="shared" si="1"/>
        <v>RETN_OFFER</v>
      </c>
      <c r="G62" s="8" t="s">
        <v>3278</v>
      </c>
      <c r="H62" s="346">
        <v>1</v>
      </c>
    </row>
    <row r="63" spans="1:8" s="8" customFormat="1" x14ac:dyDescent="0.25">
      <c r="A63" s="8" t="s">
        <v>614</v>
      </c>
      <c r="B63" s="8" t="s">
        <v>3275</v>
      </c>
      <c r="C63" s="8" t="s">
        <v>3276</v>
      </c>
      <c r="D63" s="8">
        <f t="shared" si="2"/>
        <v>49</v>
      </c>
      <c r="E63" s="8" t="s">
        <v>3277</v>
      </c>
      <c r="F63" s="8" t="str">
        <f t="shared" si="1"/>
        <v/>
      </c>
      <c r="G63" s="8" t="s">
        <v>3278</v>
      </c>
      <c r="H63" s="346">
        <v>1</v>
      </c>
    </row>
    <row r="64" spans="1:8" s="8" customFormat="1" x14ac:dyDescent="0.25">
      <c r="A64" s="8" t="s">
        <v>725</v>
      </c>
      <c r="B64" s="8" t="s">
        <v>3275</v>
      </c>
      <c r="C64" s="8" t="s">
        <v>3276</v>
      </c>
      <c r="D64" s="8">
        <f t="shared" si="2"/>
        <v>39.99</v>
      </c>
      <c r="E64" s="8" t="s">
        <v>3277</v>
      </c>
      <c r="F64" s="8" t="str">
        <f t="shared" si="1"/>
        <v/>
      </c>
      <c r="G64" s="8" t="s">
        <v>3278</v>
      </c>
      <c r="H64" s="346">
        <v>1</v>
      </c>
    </row>
    <row r="65" spans="1:8" s="8" customFormat="1" x14ac:dyDescent="0.25">
      <c r="A65" s="8" t="s">
        <v>3341</v>
      </c>
      <c r="B65" s="8" t="s">
        <v>3275</v>
      </c>
      <c r="C65" s="8" t="s">
        <v>3276</v>
      </c>
      <c r="D65" s="8">
        <f t="shared" si="2"/>
        <v>44.99</v>
      </c>
      <c r="E65" s="8" t="s">
        <v>3277</v>
      </c>
      <c r="F65" s="8" t="str">
        <f t="shared" si="1"/>
        <v/>
      </c>
      <c r="G65" s="8" t="s">
        <v>3278</v>
      </c>
      <c r="H65" s="346">
        <v>1</v>
      </c>
    </row>
    <row r="66" spans="1:8" s="8" customFormat="1" x14ac:dyDescent="0.25">
      <c r="A66" s="8" t="s">
        <v>3346</v>
      </c>
      <c r="B66" s="8" t="s">
        <v>3275</v>
      </c>
      <c r="C66" s="8" t="s">
        <v>3276</v>
      </c>
      <c r="D66" s="8">
        <f t="shared" si="2"/>
        <v>54.99</v>
      </c>
      <c r="E66" s="8" t="s">
        <v>3277</v>
      </c>
      <c r="F66" s="8" t="str">
        <f t="shared" ref="F66:F129" si="3">IF(VLOOKUP(A66,masterdata,36,FALSE)="","",VLOOKUP(A66,masterdata,36,FALSE))</f>
        <v/>
      </c>
      <c r="G66" s="8" t="s">
        <v>3278</v>
      </c>
      <c r="H66" s="346">
        <v>1</v>
      </c>
    </row>
    <row r="67" spans="1:8" s="8" customFormat="1" x14ac:dyDescent="0.25">
      <c r="A67" s="8" t="s">
        <v>3340</v>
      </c>
      <c r="B67" s="8" t="s">
        <v>3275</v>
      </c>
      <c r="C67" s="8" t="s">
        <v>3276</v>
      </c>
      <c r="D67" s="8">
        <f t="shared" si="2"/>
        <v>49.99</v>
      </c>
      <c r="E67" s="8" t="s">
        <v>3277</v>
      </c>
      <c r="F67" s="8" t="str">
        <f t="shared" si="3"/>
        <v/>
      </c>
      <c r="G67" s="8" t="s">
        <v>3278</v>
      </c>
      <c r="H67" s="346">
        <v>1</v>
      </c>
    </row>
    <row r="68" spans="1:8" s="8" customFormat="1" x14ac:dyDescent="0.25">
      <c r="A68" s="8" t="s">
        <v>729</v>
      </c>
      <c r="B68" s="8" t="s">
        <v>3275</v>
      </c>
      <c r="C68" s="8" t="s">
        <v>3276</v>
      </c>
      <c r="D68" s="8">
        <f t="shared" si="2"/>
        <v>49.99</v>
      </c>
      <c r="E68" s="8" t="s">
        <v>3277</v>
      </c>
      <c r="F68" s="8" t="str">
        <f t="shared" si="3"/>
        <v/>
      </c>
      <c r="G68" s="8" t="s">
        <v>3278</v>
      </c>
      <c r="H68" s="346">
        <v>1</v>
      </c>
    </row>
    <row r="69" spans="1:8" s="8" customFormat="1" x14ac:dyDescent="0.25">
      <c r="A69" s="8" t="s">
        <v>727</v>
      </c>
      <c r="B69" s="8" t="s">
        <v>3275</v>
      </c>
      <c r="C69" s="8" t="s">
        <v>3276</v>
      </c>
      <c r="D69" s="8">
        <f t="shared" si="2"/>
        <v>59.99</v>
      </c>
      <c r="E69" s="8" t="s">
        <v>3277</v>
      </c>
      <c r="F69" s="8" t="str">
        <f t="shared" si="3"/>
        <v/>
      </c>
      <c r="G69" s="8" t="s">
        <v>3278</v>
      </c>
      <c r="H69" s="346">
        <v>1</v>
      </c>
    </row>
    <row r="70" spans="1:8" s="8" customFormat="1" x14ac:dyDescent="0.25">
      <c r="A70" s="8" t="s">
        <v>403</v>
      </c>
      <c r="B70" s="8" t="s">
        <v>3275</v>
      </c>
      <c r="C70" s="8" t="s">
        <v>3276</v>
      </c>
      <c r="D70" s="8">
        <f t="shared" si="2"/>
        <v>249</v>
      </c>
      <c r="E70" s="8" t="s">
        <v>3277</v>
      </c>
      <c r="F70" s="8" t="str">
        <f t="shared" si="3"/>
        <v/>
      </c>
      <c r="G70" s="8" t="s">
        <v>3278</v>
      </c>
      <c r="H70" s="346">
        <v>1</v>
      </c>
    </row>
    <row r="71" spans="1:8" s="8" customFormat="1" x14ac:dyDescent="0.25">
      <c r="A71" s="8" t="s">
        <v>853</v>
      </c>
      <c r="B71" s="8" t="s">
        <v>3275</v>
      </c>
      <c r="C71" s="8" t="s">
        <v>3276</v>
      </c>
      <c r="D71" s="8">
        <f t="shared" si="2"/>
        <v>399</v>
      </c>
      <c r="E71" s="8" t="s">
        <v>3277</v>
      </c>
      <c r="F71" s="8" t="str">
        <f t="shared" si="3"/>
        <v/>
      </c>
      <c r="G71" s="8" t="s">
        <v>3278</v>
      </c>
      <c r="H71" s="346">
        <v>1</v>
      </c>
    </row>
    <row r="72" spans="1:8" s="8" customFormat="1" x14ac:dyDescent="0.25">
      <c r="A72" s="8" t="s">
        <v>290</v>
      </c>
      <c r="B72" s="8" t="s">
        <v>3275</v>
      </c>
      <c r="C72" s="8" t="s">
        <v>3276</v>
      </c>
      <c r="D72" s="8">
        <f t="shared" si="2"/>
        <v>399</v>
      </c>
      <c r="E72" s="8" t="s">
        <v>3277</v>
      </c>
      <c r="F72" s="8" t="str">
        <f t="shared" si="3"/>
        <v/>
      </c>
      <c r="G72" s="8" t="s">
        <v>3278</v>
      </c>
      <c r="H72" s="346">
        <v>1</v>
      </c>
    </row>
    <row r="73" spans="1:8" s="8" customFormat="1" x14ac:dyDescent="0.25">
      <c r="A73" s="8" t="s">
        <v>3792</v>
      </c>
      <c r="B73" s="8" t="s">
        <v>3275</v>
      </c>
      <c r="C73" s="8" t="s">
        <v>3276</v>
      </c>
      <c r="D73" s="8">
        <f t="shared" si="2"/>
        <v>399</v>
      </c>
      <c r="E73" s="8" t="s">
        <v>3277</v>
      </c>
      <c r="F73" s="8" t="str">
        <f t="shared" si="3"/>
        <v/>
      </c>
      <c r="G73" s="8" t="s">
        <v>3278</v>
      </c>
      <c r="H73" s="346">
        <v>1</v>
      </c>
    </row>
    <row r="74" spans="1:8" s="8" customFormat="1" x14ac:dyDescent="0.25">
      <c r="A74" s="8" t="s">
        <v>852</v>
      </c>
      <c r="B74" s="8" t="s">
        <v>3275</v>
      </c>
      <c r="C74" s="8" t="s">
        <v>3276</v>
      </c>
      <c r="D74" s="8">
        <f t="shared" si="2"/>
        <v>399</v>
      </c>
      <c r="E74" s="8" t="s">
        <v>3277</v>
      </c>
      <c r="F74" s="8" t="str">
        <f t="shared" si="3"/>
        <v/>
      </c>
      <c r="G74" s="8" t="s">
        <v>3278</v>
      </c>
      <c r="H74" s="346">
        <v>1</v>
      </c>
    </row>
    <row r="75" spans="1:8" s="8" customFormat="1" x14ac:dyDescent="0.25">
      <c r="A75" s="8" t="s">
        <v>851</v>
      </c>
      <c r="B75" s="8" t="s">
        <v>3275</v>
      </c>
      <c r="C75" s="8" t="s">
        <v>3276</v>
      </c>
      <c r="D75" s="8">
        <f t="shared" si="2"/>
        <v>399</v>
      </c>
      <c r="E75" s="8" t="s">
        <v>3277</v>
      </c>
      <c r="F75" s="8" t="str">
        <f t="shared" si="3"/>
        <v/>
      </c>
      <c r="G75" s="8" t="s">
        <v>3278</v>
      </c>
      <c r="H75" s="346">
        <v>1</v>
      </c>
    </row>
    <row r="76" spans="1:8" s="8" customFormat="1" x14ac:dyDescent="0.25">
      <c r="A76" s="8" t="s">
        <v>724</v>
      </c>
      <c r="B76" s="8" t="s">
        <v>3275</v>
      </c>
      <c r="C76" s="8" t="s">
        <v>3276</v>
      </c>
      <c r="D76" s="8">
        <f t="shared" si="2"/>
        <v>39.99</v>
      </c>
      <c r="E76" s="8" t="s">
        <v>3277</v>
      </c>
      <c r="F76" s="8" t="str">
        <f t="shared" si="3"/>
        <v/>
      </c>
      <c r="G76" s="8" t="s">
        <v>3278</v>
      </c>
      <c r="H76" s="346">
        <v>1</v>
      </c>
    </row>
    <row r="77" spans="1:8" s="8" customFormat="1" x14ac:dyDescent="0.25">
      <c r="A77" s="8" t="s">
        <v>3347</v>
      </c>
      <c r="B77" s="8" t="s">
        <v>3275</v>
      </c>
      <c r="C77" s="8" t="s">
        <v>3276</v>
      </c>
      <c r="D77" s="8">
        <f t="shared" si="2"/>
        <v>44.99</v>
      </c>
      <c r="E77" s="8" t="s">
        <v>3277</v>
      </c>
      <c r="F77" s="8" t="str">
        <f t="shared" si="3"/>
        <v/>
      </c>
      <c r="G77" s="8" t="s">
        <v>3278</v>
      </c>
      <c r="H77" s="346">
        <v>1</v>
      </c>
    </row>
    <row r="78" spans="1:8" s="8" customFormat="1" x14ac:dyDescent="0.25">
      <c r="A78" s="8" t="s">
        <v>3343</v>
      </c>
      <c r="B78" s="8" t="s">
        <v>3275</v>
      </c>
      <c r="C78" s="8" t="s">
        <v>3276</v>
      </c>
      <c r="D78" s="8">
        <f t="shared" si="2"/>
        <v>54.99</v>
      </c>
      <c r="E78" s="8" t="s">
        <v>3277</v>
      </c>
      <c r="F78" s="8" t="str">
        <f t="shared" si="3"/>
        <v/>
      </c>
      <c r="G78" s="8" t="s">
        <v>3278</v>
      </c>
      <c r="H78" s="346">
        <v>1</v>
      </c>
    </row>
    <row r="79" spans="1:8" s="8" customFormat="1" x14ac:dyDescent="0.25">
      <c r="A79" s="8" t="s">
        <v>3344</v>
      </c>
      <c r="B79" s="8" t="s">
        <v>3275</v>
      </c>
      <c r="C79" s="8" t="s">
        <v>3276</v>
      </c>
      <c r="D79" s="8">
        <f t="shared" si="2"/>
        <v>49.99</v>
      </c>
      <c r="E79" s="8" t="s">
        <v>3277</v>
      </c>
      <c r="F79" s="8" t="str">
        <f t="shared" si="3"/>
        <v/>
      </c>
      <c r="G79" s="8" t="s">
        <v>3278</v>
      </c>
      <c r="H79" s="346">
        <v>1</v>
      </c>
    </row>
    <row r="80" spans="1:8" s="8" customFormat="1" x14ac:dyDescent="0.25">
      <c r="A80" s="8" t="s">
        <v>728</v>
      </c>
      <c r="B80" s="8" t="s">
        <v>3275</v>
      </c>
      <c r="C80" s="8" t="s">
        <v>3276</v>
      </c>
      <c r="D80" s="8">
        <f t="shared" si="2"/>
        <v>49.99</v>
      </c>
      <c r="E80" s="8" t="s">
        <v>3277</v>
      </c>
      <c r="F80" s="8" t="str">
        <f t="shared" si="3"/>
        <v/>
      </c>
      <c r="G80" s="8" t="s">
        <v>3278</v>
      </c>
      <c r="H80" s="346">
        <v>1</v>
      </c>
    </row>
    <row r="81" spans="1:8" s="8" customFormat="1" x14ac:dyDescent="0.25">
      <c r="A81" s="8" t="s">
        <v>726</v>
      </c>
      <c r="B81" s="8" t="s">
        <v>3275</v>
      </c>
      <c r="C81" s="8" t="s">
        <v>3276</v>
      </c>
      <c r="D81" s="8">
        <f t="shared" si="2"/>
        <v>59.99</v>
      </c>
      <c r="E81" s="8" t="s">
        <v>3277</v>
      </c>
      <c r="F81" s="8" t="str">
        <f t="shared" si="3"/>
        <v/>
      </c>
      <c r="G81" s="8" t="s">
        <v>3278</v>
      </c>
      <c r="H81" s="346">
        <v>1</v>
      </c>
    </row>
    <row r="82" spans="1:8" s="8" customFormat="1" x14ac:dyDescent="0.25">
      <c r="A82" s="8" t="s">
        <v>293</v>
      </c>
      <c r="B82" s="8" t="s">
        <v>3275</v>
      </c>
      <c r="C82" s="8" t="s">
        <v>3276</v>
      </c>
      <c r="D82" s="8">
        <f t="shared" si="2"/>
        <v>39.99</v>
      </c>
      <c r="E82" s="8" t="s">
        <v>3277</v>
      </c>
      <c r="F82" s="8" t="str">
        <f t="shared" si="3"/>
        <v/>
      </c>
      <c r="G82" s="8" t="s">
        <v>3278</v>
      </c>
      <c r="H82" s="346">
        <v>1</v>
      </c>
    </row>
    <row r="83" spans="1:8" s="8" customFormat="1" x14ac:dyDescent="0.25">
      <c r="A83" s="8" t="s">
        <v>3348</v>
      </c>
      <c r="B83" s="8" t="s">
        <v>3275</v>
      </c>
      <c r="C83" s="8" t="s">
        <v>3276</v>
      </c>
      <c r="D83" s="8">
        <f t="shared" si="2"/>
        <v>44.99</v>
      </c>
      <c r="E83" s="8" t="s">
        <v>3277</v>
      </c>
      <c r="F83" s="8" t="str">
        <f t="shared" si="3"/>
        <v/>
      </c>
      <c r="G83" s="8" t="s">
        <v>3278</v>
      </c>
      <c r="H83" s="346">
        <v>1</v>
      </c>
    </row>
    <row r="84" spans="1:8" s="8" customFormat="1" x14ac:dyDescent="0.25">
      <c r="A84" s="8" t="s">
        <v>2756</v>
      </c>
      <c r="B84" s="8" t="s">
        <v>3275</v>
      </c>
      <c r="C84" s="8" t="s">
        <v>3276</v>
      </c>
      <c r="D84" s="8">
        <f t="shared" si="2"/>
        <v>0</v>
      </c>
      <c r="E84" s="8" t="s">
        <v>3277</v>
      </c>
      <c r="F84" s="8" t="str">
        <f t="shared" si="3"/>
        <v>QCC</v>
      </c>
      <c r="G84" s="8" t="s">
        <v>3278</v>
      </c>
      <c r="H84" s="346">
        <v>1</v>
      </c>
    </row>
    <row r="85" spans="1:8" s="8" customFormat="1" x14ac:dyDescent="0.25">
      <c r="A85" s="8" t="s">
        <v>3345</v>
      </c>
      <c r="B85" s="8" t="s">
        <v>3275</v>
      </c>
      <c r="C85" s="8" t="s">
        <v>3276</v>
      </c>
      <c r="D85" s="8">
        <f t="shared" si="2"/>
        <v>54.99</v>
      </c>
      <c r="E85" s="8" t="s">
        <v>3277</v>
      </c>
      <c r="F85" s="8" t="str">
        <f t="shared" si="3"/>
        <v/>
      </c>
      <c r="G85" s="8" t="s">
        <v>3278</v>
      </c>
      <c r="H85" s="346">
        <v>1</v>
      </c>
    </row>
    <row r="86" spans="1:8" s="8" customFormat="1" x14ac:dyDescent="0.25">
      <c r="A86" s="8" t="s">
        <v>3342</v>
      </c>
      <c r="B86" s="8" t="s">
        <v>3275</v>
      </c>
      <c r="C86" s="8" t="s">
        <v>3276</v>
      </c>
      <c r="D86" s="8">
        <f t="shared" si="2"/>
        <v>49.99</v>
      </c>
      <c r="E86" s="8" t="s">
        <v>3277</v>
      </c>
      <c r="F86" s="8" t="str">
        <f t="shared" si="3"/>
        <v/>
      </c>
      <c r="G86" s="8" t="s">
        <v>3278</v>
      </c>
      <c r="H86" s="346">
        <v>1</v>
      </c>
    </row>
    <row r="87" spans="1:8" s="8" customFormat="1" x14ac:dyDescent="0.25">
      <c r="A87" s="8" t="s">
        <v>295</v>
      </c>
      <c r="B87" s="8" t="s">
        <v>3275</v>
      </c>
      <c r="C87" s="8" t="s">
        <v>3276</v>
      </c>
      <c r="D87" s="8">
        <f t="shared" si="2"/>
        <v>49.99</v>
      </c>
      <c r="E87" s="8" t="s">
        <v>3277</v>
      </c>
      <c r="F87" s="8" t="str">
        <f t="shared" si="3"/>
        <v/>
      </c>
      <c r="G87" s="8" t="s">
        <v>3278</v>
      </c>
      <c r="H87" s="346">
        <v>1</v>
      </c>
    </row>
    <row r="88" spans="1:8" s="8" customFormat="1" x14ac:dyDescent="0.25">
      <c r="A88" s="8" t="s">
        <v>298</v>
      </c>
      <c r="B88" s="8" t="s">
        <v>3275</v>
      </c>
      <c r="C88" s="8" t="s">
        <v>3276</v>
      </c>
      <c r="D88" s="8">
        <f t="shared" si="2"/>
        <v>59.99</v>
      </c>
      <c r="E88" s="8" t="s">
        <v>3277</v>
      </c>
      <c r="F88" s="8" t="str">
        <f t="shared" si="3"/>
        <v/>
      </c>
      <c r="G88" s="8" t="s">
        <v>3278</v>
      </c>
      <c r="H88" s="346">
        <v>1</v>
      </c>
    </row>
    <row r="89" spans="1:8" s="8" customFormat="1" x14ac:dyDescent="0.25">
      <c r="A89" s="8" t="s">
        <v>2612</v>
      </c>
      <c r="B89" s="8" t="s">
        <v>3275</v>
      </c>
      <c r="C89" s="8" t="s">
        <v>3276</v>
      </c>
      <c r="D89" s="8">
        <f t="shared" si="2"/>
        <v>0</v>
      </c>
      <c r="E89" s="8" t="s">
        <v>3277</v>
      </c>
      <c r="F89" s="8" t="str">
        <f t="shared" si="3"/>
        <v>PRSCRED</v>
      </c>
      <c r="G89" s="8" t="s">
        <v>3278</v>
      </c>
      <c r="H89" s="346">
        <v>1</v>
      </c>
    </row>
    <row r="90" spans="1:8" s="8" customFormat="1" x14ac:dyDescent="0.25">
      <c r="A90" s="8" t="s">
        <v>128</v>
      </c>
      <c r="B90" s="8" t="s">
        <v>3275</v>
      </c>
      <c r="C90" s="8" t="s">
        <v>3276</v>
      </c>
      <c r="D90" s="8">
        <f t="shared" si="2"/>
        <v>0</v>
      </c>
      <c r="E90" s="8" t="s">
        <v>3277</v>
      </c>
      <c r="F90" s="8" t="str">
        <f t="shared" si="3"/>
        <v>PRS_BUNDLE</v>
      </c>
      <c r="G90" s="8" t="s">
        <v>3278</v>
      </c>
      <c r="H90" s="346">
        <v>1</v>
      </c>
    </row>
    <row r="91" spans="1:8" s="8" customFormat="1" x14ac:dyDescent="0.25">
      <c r="A91" s="8" t="s">
        <v>3549</v>
      </c>
      <c r="B91" s="8" t="s">
        <v>3275</v>
      </c>
      <c r="C91" s="8" t="s">
        <v>3276</v>
      </c>
      <c r="D91" s="8">
        <f t="shared" si="2"/>
        <v>5</v>
      </c>
      <c r="E91" s="8" t="s">
        <v>3277</v>
      </c>
      <c r="F91" s="8" t="str">
        <f t="shared" si="3"/>
        <v>PRS_BUNDLE</v>
      </c>
      <c r="G91" s="8" t="s">
        <v>3278</v>
      </c>
      <c r="H91" s="346">
        <v>1</v>
      </c>
    </row>
    <row r="92" spans="1:8" s="8" customFormat="1" x14ac:dyDescent="0.25">
      <c r="A92" s="8" t="s">
        <v>269</v>
      </c>
      <c r="B92" s="8" t="s">
        <v>3275</v>
      </c>
      <c r="C92" s="8" t="s">
        <v>3276</v>
      </c>
      <c r="D92" s="8">
        <f t="shared" si="2"/>
        <v>29.99</v>
      </c>
      <c r="E92" s="8" t="s">
        <v>3277</v>
      </c>
      <c r="F92" s="8" t="str">
        <f t="shared" si="3"/>
        <v/>
      </c>
      <c r="G92" s="8" t="s">
        <v>3278</v>
      </c>
      <c r="H92" s="346">
        <v>1</v>
      </c>
    </row>
    <row r="93" spans="1:8" s="8" customFormat="1" x14ac:dyDescent="0.25">
      <c r="A93" s="8" t="s">
        <v>267</v>
      </c>
      <c r="B93" s="8" t="s">
        <v>3275</v>
      </c>
      <c r="C93" s="8" t="s">
        <v>3276</v>
      </c>
      <c r="D93" s="8">
        <f t="shared" si="2"/>
        <v>24.99</v>
      </c>
      <c r="E93" s="8" t="s">
        <v>3277</v>
      </c>
      <c r="F93" s="8" t="str">
        <f t="shared" si="3"/>
        <v/>
      </c>
      <c r="G93" s="8" t="s">
        <v>3278</v>
      </c>
      <c r="H93" s="346">
        <v>1</v>
      </c>
    </row>
    <row r="94" spans="1:8" s="8" customFormat="1" x14ac:dyDescent="0.25">
      <c r="A94" s="8" t="s">
        <v>265</v>
      </c>
      <c r="B94" s="8" t="s">
        <v>3275</v>
      </c>
      <c r="C94" s="8" t="s">
        <v>3276</v>
      </c>
      <c r="D94" s="8">
        <f t="shared" si="2"/>
        <v>44.99</v>
      </c>
      <c r="E94" s="8" t="s">
        <v>3277</v>
      </c>
      <c r="F94" s="8" t="str">
        <f t="shared" si="3"/>
        <v/>
      </c>
      <c r="G94" s="8" t="s">
        <v>3278</v>
      </c>
      <c r="H94" s="346">
        <v>1</v>
      </c>
    </row>
    <row r="95" spans="1:8" s="8" customFormat="1" x14ac:dyDescent="0.25">
      <c r="A95" s="8" t="s">
        <v>256</v>
      </c>
      <c r="B95" s="8" t="s">
        <v>3275</v>
      </c>
      <c r="C95" s="8" t="s">
        <v>3276</v>
      </c>
      <c r="D95" s="8">
        <f t="shared" si="2"/>
        <v>34.99</v>
      </c>
      <c r="E95" s="8" t="s">
        <v>3277</v>
      </c>
      <c r="F95" s="8" t="str">
        <f t="shared" si="3"/>
        <v/>
      </c>
      <c r="G95" s="8" t="s">
        <v>3278</v>
      </c>
      <c r="H95" s="346">
        <v>1</v>
      </c>
    </row>
    <row r="96" spans="1:8" s="8" customFormat="1" x14ac:dyDescent="0.25">
      <c r="A96" s="8" t="s">
        <v>237</v>
      </c>
      <c r="B96" s="8" t="s">
        <v>3275</v>
      </c>
      <c r="C96" s="8" t="s">
        <v>3276</v>
      </c>
      <c r="D96" s="8">
        <f t="shared" si="2"/>
        <v>34.99</v>
      </c>
      <c r="E96" s="8" t="s">
        <v>3277</v>
      </c>
      <c r="F96" s="8" t="str">
        <f t="shared" si="3"/>
        <v/>
      </c>
      <c r="G96" s="8" t="s">
        <v>3278</v>
      </c>
      <c r="H96" s="346">
        <v>1</v>
      </c>
    </row>
    <row r="97" spans="1:8" s="8" customFormat="1" x14ac:dyDescent="0.25">
      <c r="A97" s="8" t="s">
        <v>236</v>
      </c>
      <c r="B97" s="8" t="s">
        <v>3275</v>
      </c>
      <c r="C97" s="8" t="s">
        <v>3276</v>
      </c>
      <c r="D97" s="8">
        <f t="shared" si="2"/>
        <v>29.99</v>
      </c>
      <c r="E97" s="8" t="s">
        <v>3277</v>
      </c>
      <c r="F97" s="8" t="str">
        <f t="shared" si="3"/>
        <v/>
      </c>
      <c r="G97" s="8" t="s">
        <v>3278</v>
      </c>
      <c r="H97" s="346">
        <v>1</v>
      </c>
    </row>
    <row r="98" spans="1:8" s="8" customFormat="1" x14ac:dyDescent="0.25">
      <c r="A98" s="8" t="s">
        <v>241</v>
      </c>
      <c r="B98" s="8" t="s">
        <v>3275</v>
      </c>
      <c r="C98" s="8" t="s">
        <v>3276</v>
      </c>
      <c r="D98" s="8">
        <f t="shared" si="2"/>
        <v>29.99</v>
      </c>
      <c r="E98" s="8" t="s">
        <v>3277</v>
      </c>
      <c r="F98" s="8" t="str">
        <f t="shared" si="3"/>
        <v/>
      </c>
      <c r="G98" s="8" t="s">
        <v>3278</v>
      </c>
      <c r="H98" s="346">
        <v>1</v>
      </c>
    </row>
    <row r="99" spans="1:8" s="8" customFormat="1" x14ac:dyDescent="0.25">
      <c r="A99" s="8" t="s">
        <v>245</v>
      </c>
      <c r="B99" s="8" t="s">
        <v>3275</v>
      </c>
      <c r="C99" s="8" t="s">
        <v>3276</v>
      </c>
      <c r="D99" s="8">
        <f t="shared" si="2"/>
        <v>34.99</v>
      </c>
      <c r="E99" s="8" t="s">
        <v>3277</v>
      </c>
      <c r="F99" s="8" t="str">
        <f t="shared" si="3"/>
        <v/>
      </c>
      <c r="G99" s="8" t="s">
        <v>3278</v>
      </c>
      <c r="H99" s="346">
        <v>1</v>
      </c>
    </row>
    <row r="100" spans="1:8" s="8" customFormat="1" x14ac:dyDescent="0.25">
      <c r="A100" s="8" t="s">
        <v>3533</v>
      </c>
      <c r="B100" s="8" t="s">
        <v>3275</v>
      </c>
      <c r="C100" s="8" t="s">
        <v>3276</v>
      </c>
      <c r="D100" s="8">
        <f t="shared" si="2"/>
        <v>49.99</v>
      </c>
      <c r="E100" s="8" t="s">
        <v>3277</v>
      </c>
      <c r="F100" s="8" t="str">
        <f t="shared" si="3"/>
        <v/>
      </c>
      <c r="G100" s="8" t="s">
        <v>3278</v>
      </c>
      <c r="H100" s="346">
        <v>1</v>
      </c>
    </row>
    <row r="101" spans="1:8" s="8" customFormat="1" x14ac:dyDescent="0.25">
      <c r="A101" s="8" t="s">
        <v>288</v>
      </c>
      <c r="B101" s="8" t="s">
        <v>3275</v>
      </c>
      <c r="C101" s="8" t="s">
        <v>3276</v>
      </c>
      <c r="D101" s="8">
        <f t="shared" si="2"/>
        <v>59.99</v>
      </c>
      <c r="E101" s="8" t="s">
        <v>3277</v>
      </c>
      <c r="F101" s="8" t="str">
        <f t="shared" si="3"/>
        <v/>
      </c>
      <c r="G101" s="8" t="s">
        <v>3278</v>
      </c>
      <c r="H101" s="346">
        <v>1</v>
      </c>
    </row>
    <row r="102" spans="1:8" s="8" customFormat="1" x14ac:dyDescent="0.25">
      <c r="A102" s="8" t="s">
        <v>263</v>
      </c>
      <c r="B102" s="8" t="s">
        <v>3275</v>
      </c>
      <c r="C102" s="8" t="s">
        <v>3276</v>
      </c>
      <c r="D102" s="8">
        <f t="shared" si="2"/>
        <v>49.99</v>
      </c>
      <c r="E102" s="8" t="s">
        <v>3277</v>
      </c>
      <c r="F102" s="8" t="str">
        <f t="shared" si="3"/>
        <v/>
      </c>
      <c r="G102" s="8" t="s">
        <v>3278</v>
      </c>
      <c r="H102" s="346">
        <v>1</v>
      </c>
    </row>
    <row r="103" spans="1:8" s="8" customFormat="1" x14ac:dyDescent="0.25">
      <c r="A103" s="8" t="s">
        <v>254</v>
      </c>
      <c r="B103" s="8" t="s">
        <v>3275</v>
      </c>
      <c r="C103" s="8" t="s">
        <v>3276</v>
      </c>
      <c r="D103" s="8">
        <f t="shared" si="2"/>
        <v>39.99</v>
      </c>
      <c r="E103" s="8" t="s">
        <v>3277</v>
      </c>
      <c r="F103" s="8" t="str">
        <f t="shared" si="3"/>
        <v/>
      </c>
      <c r="G103" s="8" t="s">
        <v>3278</v>
      </c>
      <c r="H103" s="346">
        <v>1</v>
      </c>
    </row>
    <row r="104" spans="1:8" s="8" customFormat="1" x14ac:dyDescent="0.25">
      <c r="A104" s="8" t="s">
        <v>287</v>
      </c>
      <c r="B104" s="8" t="s">
        <v>3275</v>
      </c>
      <c r="C104" s="8" t="s">
        <v>3276</v>
      </c>
      <c r="D104" s="8">
        <f t="shared" si="2"/>
        <v>59.99</v>
      </c>
      <c r="E104" s="8" t="s">
        <v>3277</v>
      </c>
      <c r="F104" s="8" t="str">
        <f t="shared" si="3"/>
        <v/>
      </c>
      <c r="G104" s="8" t="s">
        <v>3278</v>
      </c>
      <c r="H104" s="346">
        <v>1</v>
      </c>
    </row>
    <row r="105" spans="1:8" s="8" customFormat="1" x14ac:dyDescent="0.25">
      <c r="A105" s="8" t="s">
        <v>223</v>
      </c>
      <c r="B105" s="8" t="s">
        <v>3275</v>
      </c>
      <c r="C105" s="8" t="s">
        <v>3276</v>
      </c>
      <c r="D105" s="8">
        <f t="shared" si="2"/>
        <v>29.99</v>
      </c>
      <c r="E105" s="8" t="s">
        <v>3277</v>
      </c>
      <c r="F105" s="8" t="str">
        <f t="shared" si="3"/>
        <v/>
      </c>
      <c r="G105" s="8" t="s">
        <v>3278</v>
      </c>
      <c r="H105" s="346">
        <v>1</v>
      </c>
    </row>
    <row r="106" spans="1:8" s="8" customFormat="1" x14ac:dyDescent="0.25">
      <c r="A106" s="8" t="s">
        <v>220</v>
      </c>
      <c r="B106" s="8" t="s">
        <v>3275</v>
      </c>
      <c r="C106" s="8" t="s">
        <v>3276</v>
      </c>
      <c r="D106" s="8">
        <f t="shared" si="2"/>
        <v>24.99</v>
      </c>
      <c r="E106" s="8" t="s">
        <v>3277</v>
      </c>
      <c r="F106" s="8" t="str">
        <f t="shared" si="3"/>
        <v/>
      </c>
      <c r="G106" s="8" t="s">
        <v>3278</v>
      </c>
      <c r="H106" s="346">
        <v>1</v>
      </c>
    </row>
    <row r="107" spans="1:8" s="8" customFormat="1" x14ac:dyDescent="0.25">
      <c r="A107" s="8" t="s">
        <v>261</v>
      </c>
      <c r="B107" s="8" t="s">
        <v>3275</v>
      </c>
      <c r="C107" s="8" t="s">
        <v>3276</v>
      </c>
      <c r="D107" s="8">
        <f t="shared" si="2"/>
        <v>44.99</v>
      </c>
      <c r="E107" s="8" t="s">
        <v>3277</v>
      </c>
      <c r="F107" s="8" t="str">
        <f t="shared" si="3"/>
        <v/>
      </c>
      <c r="G107" s="8" t="s">
        <v>3278</v>
      </c>
      <c r="H107" s="346">
        <v>1</v>
      </c>
    </row>
    <row r="108" spans="1:8" s="8" customFormat="1" x14ac:dyDescent="0.25">
      <c r="A108" s="8" t="s">
        <v>253</v>
      </c>
      <c r="B108" s="8" t="s">
        <v>3275</v>
      </c>
      <c r="C108" s="8" t="s">
        <v>3276</v>
      </c>
      <c r="D108" s="8">
        <f t="shared" si="2"/>
        <v>34.99</v>
      </c>
      <c r="E108" s="8" t="s">
        <v>3277</v>
      </c>
      <c r="F108" s="8" t="str">
        <f t="shared" si="3"/>
        <v/>
      </c>
      <c r="G108" s="8" t="s">
        <v>3278</v>
      </c>
      <c r="H108" s="346">
        <v>1</v>
      </c>
    </row>
    <row r="109" spans="1:8" s="8" customFormat="1" x14ac:dyDescent="0.25">
      <c r="A109" s="8" t="s">
        <v>274</v>
      </c>
      <c r="B109" s="8" t="s">
        <v>3275</v>
      </c>
      <c r="C109" s="8" t="s">
        <v>3276</v>
      </c>
      <c r="D109" s="8">
        <f t="shared" si="2"/>
        <v>54.99</v>
      </c>
      <c r="E109" s="8" t="s">
        <v>3277</v>
      </c>
      <c r="F109" s="8" t="str">
        <f t="shared" si="3"/>
        <v/>
      </c>
      <c r="G109" s="8" t="s">
        <v>3278</v>
      </c>
      <c r="H109" s="346">
        <v>1</v>
      </c>
    </row>
    <row r="110" spans="1:8" s="8" customFormat="1" x14ac:dyDescent="0.25">
      <c r="A110" s="8" t="s">
        <v>217</v>
      </c>
      <c r="B110" s="8" t="s">
        <v>3275</v>
      </c>
      <c r="C110" s="8" t="s">
        <v>3276</v>
      </c>
      <c r="D110" s="8">
        <f t="shared" si="2"/>
        <v>34.99</v>
      </c>
      <c r="E110" s="8" t="s">
        <v>3277</v>
      </c>
      <c r="F110" s="8" t="str">
        <f t="shared" si="3"/>
        <v/>
      </c>
      <c r="G110" s="8" t="s">
        <v>3278</v>
      </c>
      <c r="H110" s="346">
        <v>1</v>
      </c>
    </row>
    <row r="111" spans="1:8" s="8" customFormat="1" x14ac:dyDescent="0.25">
      <c r="A111" s="8" t="s">
        <v>233</v>
      </c>
      <c r="B111" s="8" t="s">
        <v>3275</v>
      </c>
      <c r="C111" s="8" t="s">
        <v>3276</v>
      </c>
      <c r="D111" s="8">
        <f t="shared" si="2"/>
        <v>34.99</v>
      </c>
      <c r="E111" s="8" t="s">
        <v>3277</v>
      </c>
      <c r="F111" s="8" t="str">
        <f t="shared" si="3"/>
        <v/>
      </c>
      <c r="G111" s="8" t="s">
        <v>3278</v>
      </c>
      <c r="H111" s="346">
        <v>1</v>
      </c>
    </row>
    <row r="112" spans="1:8" s="8" customFormat="1" x14ac:dyDescent="0.25">
      <c r="A112" s="8" t="s">
        <v>228</v>
      </c>
      <c r="B112" s="8" t="s">
        <v>3275</v>
      </c>
      <c r="C112" s="8" t="s">
        <v>3276</v>
      </c>
      <c r="D112" s="8">
        <f t="shared" si="2"/>
        <v>29.99</v>
      </c>
      <c r="E112" s="8" t="s">
        <v>3277</v>
      </c>
      <c r="F112" s="8" t="str">
        <f t="shared" si="3"/>
        <v/>
      </c>
      <c r="G112" s="8" t="s">
        <v>3278</v>
      </c>
      <c r="H112" s="346">
        <v>1</v>
      </c>
    </row>
    <row r="113" spans="1:8" s="8" customFormat="1" x14ac:dyDescent="0.25">
      <c r="A113" s="8" t="s">
        <v>262</v>
      </c>
      <c r="B113" s="8" t="s">
        <v>3275</v>
      </c>
      <c r="C113" s="8" t="s">
        <v>3276</v>
      </c>
      <c r="D113" s="8">
        <f t="shared" si="2"/>
        <v>49.99</v>
      </c>
      <c r="E113" s="8" t="s">
        <v>3277</v>
      </c>
      <c r="F113" s="8" t="str">
        <f t="shared" si="3"/>
        <v/>
      </c>
      <c r="G113" s="8" t="s">
        <v>3278</v>
      </c>
      <c r="H113" s="346">
        <v>1</v>
      </c>
    </row>
    <row r="114" spans="1:8" s="8" customFormat="1" x14ac:dyDescent="0.25">
      <c r="A114" s="8" t="s">
        <v>275</v>
      </c>
      <c r="B114" s="8" t="s">
        <v>3275</v>
      </c>
      <c r="C114" s="8" t="s">
        <v>3276</v>
      </c>
      <c r="D114" s="8">
        <f t="shared" si="2"/>
        <v>59.99</v>
      </c>
      <c r="E114" s="8" t="s">
        <v>3277</v>
      </c>
      <c r="F114" s="8" t="str">
        <f t="shared" si="3"/>
        <v/>
      </c>
      <c r="G114" s="8" t="s">
        <v>3278</v>
      </c>
      <c r="H114" s="346">
        <v>1</v>
      </c>
    </row>
    <row r="115" spans="1:8" s="8" customFormat="1" x14ac:dyDescent="0.25">
      <c r="A115" s="8" t="s">
        <v>3532</v>
      </c>
      <c r="B115" s="8" t="s">
        <v>3275</v>
      </c>
      <c r="C115" s="8" t="s">
        <v>3276</v>
      </c>
      <c r="D115" s="8">
        <f t="shared" si="2"/>
        <v>59</v>
      </c>
      <c r="E115" s="8" t="s">
        <v>3277</v>
      </c>
      <c r="F115" s="8" t="str">
        <f t="shared" si="3"/>
        <v/>
      </c>
      <c r="G115" s="8" t="s">
        <v>3278</v>
      </c>
      <c r="H115" s="346">
        <v>1</v>
      </c>
    </row>
    <row r="116" spans="1:8" s="8" customFormat="1" x14ac:dyDescent="0.25">
      <c r="A116" s="8" t="s">
        <v>3071</v>
      </c>
      <c r="B116" s="8" t="s">
        <v>3275</v>
      </c>
      <c r="C116" s="8" t="s">
        <v>3276</v>
      </c>
      <c r="D116" s="8">
        <f t="shared" si="2"/>
        <v>0</v>
      </c>
      <c r="E116" s="8" t="s">
        <v>3277</v>
      </c>
      <c r="F116" s="8" t="str">
        <f t="shared" si="3"/>
        <v>PGADJ5</v>
      </c>
      <c r="G116" s="8" t="s">
        <v>3278</v>
      </c>
      <c r="H116" s="346">
        <v>1</v>
      </c>
    </row>
    <row r="117" spans="1:8" s="8" customFormat="1" x14ac:dyDescent="0.25">
      <c r="A117" s="8" t="s">
        <v>3072</v>
      </c>
      <c r="B117" s="8" t="s">
        <v>3275</v>
      </c>
      <c r="C117" s="8" t="s">
        <v>3276</v>
      </c>
      <c r="D117" s="8">
        <f t="shared" si="2"/>
        <v>0</v>
      </c>
      <c r="E117" s="8" t="s">
        <v>3277</v>
      </c>
      <c r="F117" s="8" t="str">
        <f t="shared" si="3"/>
        <v>PGADJ10</v>
      </c>
      <c r="G117" s="8" t="s">
        <v>3278</v>
      </c>
      <c r="H117" s="346">
        <v>1</v>
      </c>
    </row>
    <row r="118" spans="1:8" s="8" customFormat="1" x14ac:dyDescent="0.25">
      <c r="A118" s="8" t="s">
        <v>1041</v>
      </c>
      <c r="B118" s="8" t="s">
        <v>3275</v>
      </c>
      <c r="C118" s="8" t="s">
        <v>3276</v>
      </c>
      <c r="D118" s="8">
        <f t="shared" si="2"/>
        <v>195</v>
      </c>
      <c r="E118" s="8" t="s">
        <v>3277</v>
      </c>
      <c r="F118" s="8" t="str">
        <f t="shared" si="3"/>
        <v/>
      </c>
      <c r="G118" s="8" t="s">
        <v>3278</v>
      </c>
      <c r="H118" s="346">
        <v>1</v>
      </c>
    </row>
    <row r="119" spans="1:8" s="8" customFormat="1" x14ac:dyDescent="0.25">
      <c r="A119" s="8" t="s">
        <v>1044</v>
      </c>
      <c r="B119" s="8" t="s">
        <v>3275</v>
      </c>
      <c r="C119" s="8" t="s">
        <v>3276</v>
      </c>
      <c r="D119" s="8">
        <f t="shared" si="2"/>
        <v>349</v>
      </c>
      <c r="E119" s="8" t="s">
        <v>3277</v>
      </c>
      <c r="F119" s="8" t="str">
        <f t="shared" si="3"/>
        <v/>
      </c>
      <c r="G119" s="8" t="s">
        <v>3278</v>
      </c>
      <c r="H119" s="346">
        <v>1</v>
      </c>
    </row>
    <row r="120" spans="1:8" s="8" customFormat="1" x14ac:dyDescent="0.25">
      <c r="A120" s="8" t="s">
        <v>1048</v>
      </c>
      <c r="B120" s="8" t="s">
        <v>3275</v>
      </c>
      <c r="C120" s="8" t="s">
        <v>3276</v>
      </c>
      <c r="D120" s="8">
        <f t="shared" si="2"/>
        <v>59</v>
      </c>
      <c r="E120" s="8" t="s">
        <v>3277</v>
      </c>
      <c r="F120" s="8" t="str">
        <f t="shared" si="3"/>
        <v/>
      </c>
      <c r="G120" s="8" t="s">
        <v>3278</v>
      </c>
      <c r="H120" s="346">
        <v>1</v>
      </c>
    </row>
    <row r="121" spans="1:8" s="8" customFormat="1" x14ac:dyDescent="0.25">
      <c r="A121" s="8" t="s">
        <v>1043</v>
      </c>
      <c r="B121" s="8" t="s">
        <v>3275</v>
      </c>
      <c r="C121" s="8" t="s">
        <v>3276</v>
      </c>
      <c r="D121" s="8">
        <f t="shared" si="2"/>
        <v>0</v>
      </c>
      <c r="E121" s="8" t="s">
        <v>3277</v>
      </c>
      <c r="F121" s="8" t="str">
        <f t="shared" si="3"/>
        <v/>
      </c>
      <c r="G121" s="8" t="s">
        <v>3278</v>
      </c>
      <c r="H121" s="346">
        <v>1</v>
      </c>
    </row>
    <row r="122" spans="1:8" s="8" customFormat="1" x14ac:dyDescent="0.25">
      <c r="A122" s="8" t="s">
        <v>1050</v>
      </c>
      <c r="B122" s="8" t="s">
        <v>3275</v>
      </c>
      <c r="C122" s="8" t="s">
        <v>3276</v>
      </c>
      <c r="D122" s="8">
        <f t="shared" si="2"/>
        <v>169</v>
      </c>
      <c r="E122" s="8" t="s">
        <v>3277</v>
      </c>
      <c r="F122" s="8" t="str">
        <f t="shared" si="3"/>
        <v/>
      </c>
      <c r="G122" s="8" t="s">
        <v>3278</v>
      </c>
      <c r="H122" s="346">
        <v>1</v>
      </c>
    </row>
    <row r="123" spans="1:8" s="8" customFormat="1" x14ac:dyDescent="0.25">
      <c r="A123" s="8" t="s">
        <v>1045</v>
      </c>
      <c r="B123" s="8" t="s">
        <v>3275</v>
      </c>
      <c r="C123" s="8" t="s">
        <v>3276</v>
      </c>
      <c r="D123" s="8">
        <f t="shared" si="2"/>
        <v>49</v>
      </c>
      <c r="E123" s="8" t="s">
        <v>3277</v>
      </c>
      <c r="F123" s="8" t="str">
        <f t="shared" si="3"/>
        <v/>
      </c>
      <c r="G123" s="8" t="s">
        <v>3278</v>
      </c>
      <c r="H123" s="346">
        <v>1</v>
      </c>
    </row>
    <row r="124" spans="1:8" s="8" customFormat="1" x14ac:dyDescent="0.25">
      <c r="A124" s="8" t="s">
        <v>1042</v>
      </c>
      <c r="B124" s="8" t="s">
        <v>3275</v>
      </c>
      <c r="C124" s="8" t="s">
        <v>3276</v>
      </c>
      <c r="D124" s="8">
        <f t="shared" si="2"/>
        <v>109</v>
      </c>
      <c r="E124" s="8" t="s">
        <v>3277</v>
      </c>
      <c r="F124" s="8" t="str">
        <f t="shared" si="3"/>
        <v/>
      </c>
      <c r="G124" s="8" t="s">
        <v>3278</v>
      </c>
      <c r="H124" s="346">
        <v>1</v>
      </c>
    </row>
    <row r="125" spans="1:8" s="8" customFormat="1" x14ac:dyDescent="0.25">
      <c r="A125" s="8" t="s">
        <v>3077</v>
      </c>
      <c r="B125" s="8" t="s">
        <v>3275</v>
      </c>
      <c r="C125" s="8" t="s">
        <v>3276</v>
      </c>
      <c r="D125" s="8">
        <f t="shared" ref="D125:D184" si="4">VLOOKUP(A125,masterdata,5,0)</f>
        <v>0</v>
      </c>
      <c r="E125" s="8" t="s">
        <v>3277</v>
      </c>
      <c r="F125" s="8" t="str">
        <f t="shared" si="3"/>
        <v>PG5X6M</v>
      </c>
      <c r="G125" s="8" t="s">
        <v>3278</v>
      </c>
      <c r="H125" s="346">
        <v>1</v>
      </c>
    </row>
    <row r="126" spans="1:8" s="8" customFormat="1" x14ac:dyDescent="0.25">
      <c r="A126" s="8" t="s">
        <v>3076</v>
      </c>
      <c r="B126" s="8" t="s">
        <v>3275</v>
      </c>
      <c r="C126" s="8" t="s">
        <v>3276</v>
      </c>
      <c r="D126" s="8">
        <f t="shared" si="4"/>
        <v>0</v>
      </c>
      <c r="E126" s="8" t="s">
        <v>3277</v>
      </c>
      <c r="F126" s="8" t="str">
        <f t="shared" si="3"/>
        <v>PG5X12M</v>
      </c>
      <c r="G126" s="8" t="s">
        <v>3278</v>
      </c>
      <c r="H126" s="346">
        <v>1</v>
      </c>
    </row>
    <row r="127" spans="1:8" s="8" customFormat="1" x14ac:dyDescent="0.25">
      <c r="A127" s="8" t="s">
        <v>3843</v>
      </c>
      <c r="B127" s="8" t="s">
        <v>3275</v>
      </c>
      <c r="C127" s="8" t="s">
        <v>3276</v>
      </c>
      <c r="D127" s="8">
        <f t="shared" si="4"/>
        <v>0</v>
      </c>
      <c r="E127" s="8" t="s">
        <v>3277</v>
      </c>
      <c r="F127" s="8" t="str">
        <f t="shared" si="3"/>
        <v>PG50X12MO</v>
      </c>
      <c r="G127" s="8" t="s">
        <v>3278</v>
      </c>
      <c r="H127" s="346">
        <v>1</v>
      </c>
    </row>
    <row r="128" spans="1:8" s="8" customFormat="1" x14ac:dyDescent="0.25">
      <c r="A128" s="8" t="s">
        <v>933</v>
      </c>
      <c r="B128" s="8" t="s">
        <v>3275</v>
      </c>
      <c r="C128" s="8" t="s">
        <v>3276</v>
      </c>
      <c r="D128" s="8">
        <f t="shared" si="4"/>
        <v>69</v>
      </c>
      <c r="E128" s="8" t="s">
        <v>3277</v>
      </c>
      <c r="F128" s="8" t="str">
        <f t="shared" si="3"/>
        <v/>
      </c>
      <c r="G128" s="8" t="s">
        <v>3278</v>
      </c>
      <c r="H128" s="346">
        <v>1</v>
      </c>
    </row>
    <row r="129" spans="1:8" s="8" customFormat="1" x14ac:dyDescent="0.25">
      <c r="A129" s="8" t="s">
        <v>296</v>
      </c>
      <c r="B129" s="8" t="s">
        <v>3275</v>
      </c>
      <c r="C129" s="8" t="s">
        <v>3276</v>
      </c>
      <c r="D129" s="8">
        <f t="shared" si="4"/>
        <v>69</v>
      </c>
      <c r="E129" s="8" t="s">
        <v>3277</v>
      </c>
      <c r="F129" s="8" t="str">
        <f t="shared" si="3"/>
        <v/>
      </c>
      <c r="G129" s="8" t="s">
        <v>3278</v>
      </c>
      <c r="H129" s="346">
        <v>1</v>
      </c>
    </row>
    <row r="130" spans="1:8" s="8" customFormat="1" x14ac:dyDescent="0.25">
      <c r="A130" s="8" t="s">
        <v>400</v>
      </c>
      <c r="B130" s="8" t="s">
        <v>3275</v>
      </c>
      <c r="C130" s="8" t="s">
        <v>3276</v>
      </c>
      <c r="D130" s="8">
        <f t="shared" si="4"/>
        <v>39</v>
      </c>
      <c r="E130" s="8" t="s">
        <v>3277</v>
      </c>
      <c r="F130" s="8" t="str">
        <f t="shared" ref="F130:F193" si="5">IF(VLOOKUP(A130,masterdata,36,FALSE)="","",VLOOKUP(A130,masterdata,36,FALSE))</f>
        <v/>
      </c>
      <c r="G130" s="8" t="s">
        <v>3278</v>
      </c>
      <c r="H130" s="346">
        <v>1</v>
      </c>
    </row>
    <row r="131" spans="1:8" s="8" customFormat="1" x14ac:dyDescent="0.25">
      <c r="A131" s="8" t="s">
        <v>292</v>
      </c>
      <c r="B131" s="8" t="s">
        <v>3275</v>
      </c>
      <c r="C131" s="8" t="s">
        <v>3276</v>
      </c>
      <c r="D131" s="8">
        <f t="shared" si="4"/>
        <v>49</v>
      </c>
      <c r="E131" s="8" t="s">
        <v>3277</v>
      </c>
      <c r="F131" s="8" t="str">
        <f t="shared" si="5"/>
        <v/>
      </c>
      <c r="G131" s="8" t="s">
        <v>3278</v>
      </c>
      <c r="H131" s="346">
        <v>1</v>
      </c>
    </row>
    <row r="132" spans="1:8" s="8" customFormat="1" x14ac:dyDescent="0.25">
      <c r="A132" s="8" t="s">
        <v>397</v>
      </c>
      <c r="B132" s="8" t="s">
        <v>3275</v>
      </c>
      <c r="C132" s="8" t="s">
        <v>3276</v>
      </c>
      <c r="D132" s="8">
        <f t="shared" si="4"/>
        <v>59</v>
      </c>
      <c r="E132" s="8" t="s">
        <v>3277</v>
      </c>
      <c r="F132" s="8" t="str">
        <f t="shared" si="5"/>
        <v/>
      </c>
      <c r="G132" s="8" t="s">
        <v>3278</v>
      </c>
      <c r="H132" s="346">
        <v>1</v>
      </c>
    </row>
    <row r="133" spans="1:8" s="8" customFormat="1" x14ac:dyDescent="0.25">
      <c r="A133" s="8" t="s">
        <v>395</v>
      </c>
      <c r="B133" s="8" t="s">
        <v>3275</v>
      </c>
      <c r="C133" s="8" t="s">
        <v>3276</v>
      </c>
      <c r="D133" s="8">
        <f t="shared" si="4"/>
        <v>29</v>
      </c>
      <c r="E133" s="8" t="s">
        <v>3277</v>
      </c>
      <c r="F133" s="8" t="str">
        <f t="shared" si="5"/>
        <v/>
      </c>
      <c r="G133" s="8" t="s">
        <v>3278</v>
      </c>
      <c r="H133" s="346">
        <v>1</v>
      </c>
    </row>
    <row r="134" spans="1:8" s="8" customFormat="1" x14ac:dyDescent="0.25">
      <c r="A134" s="8" t="s">
        <v>642</v>
      </c>
      <c r="B134" s="8" t="s">
        <v>3275</v>
      </c>
      <c r="C134" s="8" t="s">
        <v>3276</v>
      </c>
      <c r="D134" s="8">
        <f t="shared" si="4"/>
        <v>59</v>
      </c>
      <c r="E134" s="8" t="s">
        <v>3277</v>
      </c>
      <c r="F134" s="8" t="str">
        <f t="shared" si="5"/>
        <v/>
      </c>
      <c r="G134" s="8" t="s">
        <v>3278</v>
      </c>
      <c r="H134" s="346">
        <v>1</v>
      </c>
    </row>
    <row r="135" spans="1:8" s="8" customFormat="1" x14ac:dyDescent="0.25">
      <c r="A135" s="8" t="s">
        <v>291</v>
      </c>
      <c r="B135" s="8" t="s">
        <v>3275</v>
      </c>
      <c r="C135" s="8" t="s">
        <v>3276</v>
      </c>
      <c r="D135" s="8">
        <f t="shared" si="4"/>
        <v>29</v>
      </c>
      <c r="E135" s="8" t="s">
        <v>3277</v>
      </c>
      <c r="F135" s="8" t="str">
        <f t="shared" si="5"/>
        <v/>
      </c>
      <c r="G135" s="8" t="s">
        <v>3278</v>
      </c>
      <c r="H135" s="346">
        <v>1</v>
      </c>
    </row>
    <row r="136" spans="1:8" s="8" customFormat="1" x14ac:dyDescent="0.25">
      <c r="A136" s="8" t="s">
        <v>1040</v>
      </c>
      <c r="B136" s="8" t="s">
        <v>3275</v>
      </c>
      <c r="C136" s="8" t="s">
        <v>3276</v>
      </c>
      <c r="D136" s="8">
        <f t="shared" si="4"/>
        <v>29</v>
      </c>
      <c r="E136" s="8" t="s">
        <v>3277</v>
      </c>
      <c r="F136" s="8" t="str">
        <f t="shared" si="5"/>
        <v/>
      </c>
      <c r="G136" s="8" t="s">
        <v>3278</v>
      </c>
      <c r="H136" s="346">
        <v>1</v>
      </c>
    </row>
    <row r="137" spans="1:8" s="8" customFormat="1" x14ac:dyDescent="0.25">
      <c r="A137" s="8" t="s">
        <v>932</v>
      </c>
      <c r="B137" s="8" t="s">
        <v>3275</v>
      </c>
      <c r="C137" s="8" t="s">
        <v>3276</v>
      </c>
      <c r="D137" s="8">
        <f t="shared" si="4"/>
        <v>29</v>
      </c>
      <c r="E137" s="8" t="s">
        <v>3277</v>
      </c>
      <c r="F137" s="8" t="str">
        <f t="shared" si="5"/>
        <v/>
      </c>
      <c r="G137" s="8" t="s">
        <v>3278</v>
      </c>
      <c r="H137" s="346">
        <v>1</v>
      </c>
    </row>
    <row r="138" spans="1:8" s="8" customFormat="1" x14ac:dyDescent="0.25">
      <c r="A138" s="300" t="s">
        <v>392</v>
      </c>
      <c r="B138" s="8" t="s">
        <v>3275</v>
      </c>
      <c r="C138" s="8" t="s">
        <v>3276</v>
      </c>
      <c r="D138" s="8">
        <f t="shared" si="4"/>
        <v>89</v>
      </c>
      <c r="E138" s="8" t="s">
        <v>3277</v>
      </c>
      <c r="F138" s="8" t="str">
        <f t="shared" si="5"/>
        <v/>
      </c>
      <c r="G138" s="8" t="s">
        <v>3278</v>
      </c>
      <c r="H138" s="346">
        <v>1</v>
      </c>
    </row>
    <row r="139" spans="1:8" s="8" customFormat="1" x14ac:dyDescent="0.25">
      <c r="A139" s="8" t="s">
        <v>390</v>
      </c>
      <c r="B139" s="8" t="s">
        <v>3275</v>
      </c>
      <c r="C139" s="8" t="s">
        <v>3276</v>
      </c>
      <c r="D139" s="8">
        <f t="shared" si="4"/>
        <v>79</v>
      </c>
      <c r="E139" s="8" t="s">
        <v>3277</v>
      </c>
      <c r="F139" s="8" t="str">
        <f t="shared" si="5"/>
        <v/>
      </c>
      <c r="G139" s="8" t="s">
        <v>3278</v>
      </c>
      <c r="H139" s="346">
        <v>1</v>
      </c>
    </row>
    <row r="140" spans="1:8" s="8" customFormat="1" x14ac:dyDescent="0.25">
      <c r="A140" s="8" t="s">
        <v>2705</v>
      </c>
      <c r="B140" s="8" t="s">
        <v>3275</v>
      </c>
      <c r="C140" s="8" t="s">
        <v>3276</v>
      </c>
      <c r="D140" s="8">
        <f t="shared" si="4"/>
        <v>0</v>
      </c>
      <c r="E140" s="8" t="s">
        <v>3277</v>
      </c>
      <c r="F140" s="8" t="str">
        <f t="shared" si="5"/>
        <v>PERSCRED</v>
      </c>
      <c r="G140" s="8" t="s">
        <v>3278</v>
      </c>
      <c r="H140" s="346">
        <v>1</v>
      </c>
    </row>
    <row r="141" spans="1:8" s="8" customFormat="1" x14ac:dyDescent="0.25">
      <c r="A141" s="8" t="s">
        <v>2700</v>
      </c>
      <c r="B141" s="8" t="s">
        <v>3275</v>
      </c>
      <c r="C141" s="8" t="s">
        <v>3276</v>
      </c>
      <c r="D141" s="8">
        <f t="shared" si="4"/>
        <v>0</v>
      </c>
      <c r="E141" s="8" t="s">
        <v>3277</v>
      </c>
      <c r="F141" s="8" t="str">
        <f t="shared" si="5"/>
        <v>PERSADJ</v>
      </c>
      <c r="G141" s="8" t="s">
        <v>3278</v>
      </c>
      <c r="H141" s="346">
        <v>1</v>
      </c>
    </row>
    <row r="142" spans="1:8" s="8" customFormat="1" x14ac:dyDescent="0.25">
      <c r="A142" s="8" t="s">
        <v>2763</v>
      </c>
      <c r="B142" s="8" t="s">
        <v>3275</v>
      </c>
      <c r="C142" s="8" t="s">
        <v>3276</v>
      </c>
      <c r="D142" s="8">
        <f t="shared" si="4"/>
        <v>0</v>
      </c>
      <c r="E142" s="8" t="s">
        <v>3277</v>
      </c>
      <c r="F142" s="8" t="str">
        <f t="shared" si="5"/>
        <v>PER DISC SP</v>
      </c>
      <c r="G142" s="8" t="s">
        <v>3278</v>
      </c>
      <c r="H142" s="346">
        <v>1</v>
      </c>
    </row>
    <row r="143" spans="1:8" s="8" customFormat="1" x14ac:dyDescent="0.25">
      <c r="A143" s="8" t="s">
        <v>2695</v>
      </c>
      <c r="B143" s="8" t="s">
        <v>3275</v>
      </c>
      <c r="C143" s="8" t="s">
        <v>3276</v>
      </c>
      <c r="D143" s="8">
        <f t="shared" si="4"/>
        <v>0</v>
      </c>
      <c r="E143" s="8" t="s">
        <v>3277</v>
      </c>
      <c r="F143" s="8" t="str">
        <f t="shared" si="5"/>
        <v>NSF CC</v>
      </c>
      <c r="G143" s="8" t="s">
        <v>3278</v>
      </c>
      <c r="H143" s="346">
        <v>1</v>
      </c>
    </row>
    <row r="144" spans="1:8" s="8" customFormat="1" x14ac:dyDescent="0.25">
      <c r="A144" s="8" t="s">
        <v>607</v>
      </c>
      <c r="B144" s="8" t="s">
        <v>3275</v>
      </c>
      <c r="C144" s="8" t="s">
        <v>3276</v>
      </c>
      <c r="D144" s="8">
        <f t="shared" si="4"/>
        <v>9.99</v>
      </c>
      <c r="E144" s="8" t="s">
        <v>3277</v>
      </c>
      <c r="F144" s="8" t="str">
        <f t="shared" si="5"/>
        <v/>
      </c>
      <c r="G144" s="8" t="s">
        <v>3278</v>
      </c>
      <c r="H144" s="346">
        <v>1</v>
      </c>
    </row>
    <row r="145" spans="1:8" s="8" customFormat="1" x14ac:dyDescent="0.25">
      <c r="A145" s="300" t="s">
        <v>5214</v>
      </c>
      <c r="B145" s="8" t="s">
        <v>3275</v>
      </c>
      <c r="C145" s="8" t="s">
        <v>3276</v>
      </c>
      <c r="D145" s="8">
        <f t="shared" si="4"/>
        <v>0</v>
      </c>
      <c r="E145" s="8" t="s">
        <v>3277</v>
      </c>
      <c r="F145" s="8" t="str">
        <f t="shared" si="5"/>
        <v>MONTSR</v>
      </c>
      <c r="G145" s="8" t="s">
        <v>3278</v>
      </c>
      <c r="H145" s="346">
        <v>1</v>
      </c>
    </row>
    <row r="146" spans="1:8" s="8" customFormat="1" x14ac:dyDescent="0.25">
      <c r="A146" s="8" t="s">
        <v>5215</v>
      </c>
      <c r="B146" s="8" t="s">
        <v>3275</v>
      </c>
      <c r="C146" s="8" t="s">
        <v>3276</v>
      </c>
      <c r="D146" s="8">
        <f t="shared" si="4"/>
        <v>0</v>
      </c>
      <c r="E146" s="8" t="s">
        <v>3277</v>
      </c>
      <c r="F146" s="8" t="str">
        <f t="shared" si="5"/>
        <v>MONIHWCRED</v>
      </c>
      <c r="G146" s="8" t="s">
        <v>3278</v>
      </c>
      <c r="H146" s="346">
        <v>1</v>
      </c>
    </row>
    <row r="147" spans="1:8" s="8" customFormat="1" x14ac:dyDescent="0.25">
      <c r="A147" s="8" t="s">
        <v>5216</v>
      </c>
      <c r="B147" s="8" t="s">
        <v>3275</v>
      </c>
      <c r="C147" s="8" t="s">
        <v>3276</v>
      </c>
      <c r="D147" s="8">
        <f t="shared" si="4"/>
        <v>0</v>
      </c>
      <c r="E147" s="8" t="s">
        <v>3277</v>
      </c>
      <c r="F147" s="8" t="str">
        <f t="shared" si="5"/>
        <v>MONIHWADJ</v>
      </c>
      <c r="G147" s="8" t="s">
        <v>3278</v>
      </c>
      <c r="H147" s="346">
        <v>1</v>
      </c>
    </row>
    <row r="148" spans="1:8" s="8" customFormat="1" x14ac:dyDescent="0.25">
      <c r="A148" s="8" t="s">
        <v>5217</v>
      </c>
      <c r="B148" s="8" t="s">
        <v>3275</v>
      </c>
      <c r="C148" s="8" t="s">
        <v>3276</v>
      </c>
      <c r="D148" s="8">
        <f t="shared" si="4"/>
        <v>0</v>
      </c>
      <c r="E148" s="8" t="s">
        <v>3277</v>
      </c>
      <c r="F148" s="8" t="str">
        <f t="shared" si="5"/>
        <v>MONIHW</v>
      </c>
      <c r="G148" s="8" t="s">
        <v>3278</v>
      </c>
      <c r="H148" s="346">
        <v>1</v>
      </c>
    </row>
    <row r="149" spans="1:8" s="8" customFormat="1" x14ac:dyDescent="0.25">
      <c r="A149" s="8" t="s">
        <v>5218</v>
      </c>
      <c r="B149" s="8" t="s">
        <v>3275</v>
      </c>
      <c r="C149" s="8" t="s">
        <v>3276</v>
      </c>
      <c r="D149" s="8">
        <f t="shared" si="4"/>
        <v>0</v>
      </c>
      <c r="E149" s="8" t="s">
        <v>3277</v>
      </c>
      <c r="F149" s="8" t="str">
        <f t="shared" si="5"/>
        <v>MONICRED_CS</v>
      </c>
      <c r="G149" s="8" t="s">
        <v>3278</v>
      </c>
      <c r="H149" s="346">
        <v>1</v>
      </c>
    </row>
    <row r="150" spans="1:8" s="8" customFormat="1" x14ac:dyDescent="0.25">
      <c r="A150" s="8" t="s">
        <v>2681</v>
      </c>
      <c r="B150" s="8" t="s">
        <v>3275</v>
      </c>
      <c r="C150" s="8" t="s">
        <v>3276</v>
      </c>
      <c r="D150" s="8">
        <f t="shared" si="4"/>
        <v>0</v>
      </c>
      <c r="E150" s="8" t="s">
        <v>3277</v>
      </c>
      <c r="F150" s="8" t="str">
        <f t="shared" si="5"/>
        <v>MONICRED CCR</v>
      </c>
      <c r="G150" s="8" t="s">
        <v>3278</v>
      </c>
      <c r="H150" s="346">
        <v>1</v>
      </c>
    </row>
    <row r="151" spans="1:8" s="8" customFormat="1" x14ac:dyDescent="0.25">
      <c r="A151" s="8" t="s">
        <v>5219</v>
      </c>
      <c r="B151" s="8" t="s">
        <v>3275</v>
      </c>
      <c r="C151" s="8" t="s">
        <v>3276</v>
      </c>
      <c r="D151" s="8">
        <f t="shared" si="4"/>
        <v>0</v>
      </c>
      <c r="E151" s="8" t="s">
        <v>3277</v>
      </c>
      <c r="F151" s="8" t="str">
        <f t="shared" si="5"/>
        <v>MONCRED_SS</v>
      </c>
      <c r="G151" s="8" t="s">
        <v>3278</v>
      </c>
      <c r="H151" s="346">
        <v>1</v>
      </c>
    </row>
    <row r="152" spans="1:8" s="8" customFormat="1" x14ac:dyDescent="0.25">
      <c r="A152" s="8" t="s">
        <v>2690</v>
      </c>
      <c r="B152" s="8" t="s">
        <v>3275</v>
      </c>
      <c r="C152" s="8" t="s">
        <v>3276</v>
      </c>
      <c r="D152" s="8">
        <f t="shared" si="4"/>
        <v>0</v>
      </c>
      <c r="E152" s="8" t="s">
        <v>3277</v>
      </c>
      <c r="F152" s="8" t="str">
        <f t="shared" si="5"/>
        <v>MONCOLL</v>
      </c>
      <c r="G152" s="8" t="s">
        <v>3278</v>
      </c>
      <c r="H152" s="346">
        <v>1</v>
      </c>
    </row>
    <row r="153" spans="1:8" s="8" customFormat="1" x14ac:dyDescent="0.25">
      <c r="A153" s="8" t="s">
        <v>2685</v>
      </c>
      <c r="B153" s="8" t="s">
        <v>3275</v>
      </c>
      <c r="C153" s="8" t="s">
        <v>3276</v>
      </c>
      <c r="D153" s="8">
        <f t="shared" si="4"/>
        <v>0</v>
      </c>
      <c r="E153" s="8" t="s">
        <v>3277</v>
      </c>
      <c r="F153" s="8" t="str">
        <f t="shared" si="5"/>
        <v>MONCCR</v>
      </c>
      <c r="G153" s="8" t="s">
        <v>3278</v>
      </c>
      <c r="H153" s="346">
        <v>1</v>
      </c>
    </row>
    <row r="154" spans="1:8" s="8" customFormat="1" x14ac:dyDescent="0.25">
      <c r="A154" s="8" t="s">
        <v>2675</v>
      </c>
      <c r="B154" s="8" t="s">
        <v>3275</v>
      </c>
      <c r="C154" s="8" t="s">
        <v>3276</v>
      </c>
      <c r="D154" s="8">
        <f t="shared" si="4"/>
        <v>0</v>
      </c>
      <c r="E154" s="8" t="s">
        <v>3277</v>
      </c>
      <c r="F154" s="8" t="str">
        <f t="shared" si="5"/>
        <v>MONADJ</v>
      </c>
      <c r="G154" s="8" t="s">
        <v>3278</v>
      </c>
      <c r="H154" s="346">
        <v>1</v>
      </c>
    </row>
    <row r="155" spans="1:8" s="8" customFormat="1" x14ac:dyDescent="0.25">
      <c r="A155" s="8" t="s">
        <v>605</v>
      </c>
      <c r="B155" s="8" t="s">
        <v>3275</v>
      </c>
      <c r="C155" s="8" t="s">
        <v>3276</v>
      </c>
      <c r="D155" s="8">
        <f t="shared" si="4"/>
        <v>49</v>
      </c>
      <c r="E155" s="8" t="s">
        <v>3277</v>
      </c>
      <c r="F155" s="8" t="str">
        <f t="shared" si="5"/>
        <v/>
      </c>
      <c r="G155" s="8" t="s">
        <v>3278</v>
      </c>
      <c r="H155" s="346">
        <v>1</v>
      </c>
    </row>
    <row r="156" spans="1:8" s="8" customFormat="1" x14ac:dyDescent="0.25">
      <c r="A156" s="8" t="s">
        <v>3192</v>
      </c>
      <c r="B156" s="8" t="s">
        <v>3275</v>
      </c>
      <c r="C156" s="8" t="s">
        <v>3276</v>
      </c>
      <c r="D156" s="8">
        <f t="shared" si="4"/>
        <v>129</v>
      </c>
      <c r="E156" s="8" t="s">
        <v>3277</v>
      </c>
      <c r="F156" s="8" t="str">
        <f t="shared" si="5"/>
        <v/>
      </c>
      <c r="G156" s="8" t="s">
        <v>3278</v>
      </c>
      <c r="H156" s="346">
        <v>1</v>
      </c>
    </row>
    <row r="157" spans="1:8" s="8" customFormat="1" x14ac:dyDescent="0.25">
      <c r="A157" s="8" t="s">
        <v>3190</v>
      </c>
      <c r="B157" s="8" t="s">
        <v>3275</v>
      </c>
      <c r="C157" s="8" t="s">
        <v>3276</v>
      </c>
      <c r="D157" s="8">
        <f t="shared" si="4"/>
        <v>5</v>
      </c>
      <c r="E157" s="8" t="s">
        <v>3277</v>
      </c>
      <c r="F157" s="8" t="str">
        <f t="shared" si="5"/>
        <v/>
      </c>
      <c r="G157" s="8" t="s">
        <v>3278</v>
      </c>
      <c r="H157" s="346">
        <v>1</v>
      </c>
    </row>
    <row r="158" spans="1:8" s="8" customFormat="1" x14ac:dyDescent="0.25">
      <c r="A158" s="8" t="s">
        <v>371</v>
      </c>
      <c r="B158" s="8" t="s">
        <v>3275</v>
      </c>
      <c r="C158" s="8" t="s">
        <v>3276</v>
      </c>
      <c r="D158" s="8">
        <f t="shared" si="4"/>
        <v>0</v>
      </c>
      <c r="E158" s="8" t="s">
        <v>3277</v>
      </c>
      <c r="F158" s="8" t="str">
        <f t="shared" si="5"/>
        <v/>
      </c>
      <c r="G158" s="8" t="s">
        <v>3278</v>
      </c>
      <c r="H158" s="346">
        <v>1</v>
      </c>
    </row>
    <row r="159" spans="1:8" s="8" customFormat="1" x14ac:dyDescent="0.25">
      <c r="A159" s="8" t="s">
        <v>3534</v>
      </c>
      <c r="B159" s="8" t="s">
        <v>3275</v>
      </c>
      <c r="C159" s="8" t="s">
        <v>3276</v>
      </c>
      <c r="D159" s="8">
        <f t="shared" si="4"/>
        <v>24</v>
      </c>
      <c r="E159" s="8" t="s">
        <v>3277</v>
      </c>
      <c r="F159" s="8" t="str">
        <f t="shared" si="5"/>
        <v/>
      </c>
      <c r="G159" s="8" t="s">
        <v>3278</v>
      </c>
      <c r="H159" s="346">
        <v>1</v>
      </c>
    </row>
    <row r="160" spans="1:8" s="8" customFormat="1" x14ac:dyDescent="0.25">
      <c r="A160" s="8" t="s">
        <v>3536</v>
      </c>
      <c r="B160" s="8" t="s">
        <v>3275</v>
      </c>
      <c r="C160" s="8" t="s">
        <v>3276</v>
      </c>
      <c r="D160" s="8">
        <f t="shared" si="4"/>
        <v>39</v>
      </c>
      <c r="E160" s="8" t="s">
        <v>3277</v>
      </c>
      <c r="F160" s="8" t="str">
        <f t="shared" si="5"/>
        <v/>
      </c>
      <c r="G160" s="8" t="s">
        <v>3278</v>
      </c>
      <c r="H160" s="346">
        <v>1</v>
      </c>
    </row>
    <row r="161" spans="1:8" s="8" customFormat="1" x14ac:dyDescent="0.25">
      <c r="A161" s="8" t="s">
        <v>3535</v>
      </c>
      <c r="B161" s="8" t="s">
        <v>3275</v>
      </c>
      <c r="C161" s="8" t="s">
        <v>3276</v>
      </c>
      <c r="D161" s="8">
        <f t="shared" si="4"/>
        <v>39</v>
      </c>
      <c r="E161" s="8" t="s">
        <v>3277</v>
      </c>
      <c r="F161" s="8" t="str">
        <f t="shared" si="5"/>
        <v/>
      </c>
      <c r="G161" s="8" t="s">
        <v>3278</v>
      </c>
      <c r="H161" s="346">
        <v>1</v>
      </c>
    </row>
    <row r="162" spans="1:8" s="8" customFormat="1" x14ac:dyDescent="0.25">
      <c r="A162" s="8" t="s">
        <v>603</v>
      </c>
      <c r="B162" s="8" t="s">
        <v>3275</v>
      </c>
      <c r="C162" s="8" t="s">
        <v>3276</v>
      </c>
      <c r="D162" s="8">
        <f t="shared" si="4"/>
        <v>0</v>
      </c>
      <c r="E162" s="8" t="s">
        <v>3277</v>
      </c>
      <c r="F162" s="8" t="str">
        <f t="shared" si="5"/>
        <v/>
      </c>
      <c r="G162" s="8" t="s">
        <v>3278</v>
      </c>
      <c r="H162" s="346">
        <v>1</v>
      </c>
    </row>
    <row r="163" spans="1:8" s="8" customFormat="1" x14ac:dyDescent="0.25">
      <c r="A163" s="8" t="s">
        <v>3201</v>
      </c>
      <c r="B163" s="8" t="s">
        <v>3275</v>
      </c>
      <c r="C163" s="8" t="s">
        <v>3276</v>
      </c>
      <c r="D163" s="8">
        <f t="shared" si="4"/>
        <v>0</v>
      </c>
      <c r="E163" s="8" t="s">
        <v>3277</v>
      </c>
      <c r="F163" s="8" t="str">
        <f t="shared" si="5"/>
        <v>INST_FEE_CR5</v>
      </c>
      <c r="G163" s="8" t="s">
        <v>3278</v>
      </c>
      <c r="H163" s="346">
        <v>1</v>
      </c>
    </row>
    <row r="164" spans="1:8" s="8" customFormat="1" x14ac:dyDescent="0.25">
      <c r="A164" s="8" t="s">
        <v>3200</v>
      </c>
      <c r="B164" s="8" t="s">
        <v>3275</v>
      </c>
      <c r="C164" s="8" t="s">
        <v>3276</v>
      </c>
      <c r="D164" s="8">
        <f t="shared" si="4"/>
        <v>0</v>
      </c>
      <c r="E164" s="8" t="s">
        <v>3277</v>
      </c>
      <c r="F164" s="8" t="str">
        <f t="shared" si="5"/>
        <v>INST_FEE_CR</v>
      </c>
      <c r="G164" s="8" t="s">
        <v>3278</v>
      </c>
      <c r="H164" s="346">
        <v>1</v>
      </c>
    </row>
    <row r="165" spans="1:8" s="8" customFormat="1" x14ac:dyDescent="0.25">
      <c r="A165" s="8" t="s">
        <v>3199</v>
      </c>
      <c r="B165" s="8" t="s">
        <v>3275</v>
      </c>
      <c r="C165" s="8" t="s">
        <v>3276</v>
      </c>
      <c r="D165" s="8">
        <f t="shared" si="4"/>
        <v>199</v>
      </c>
      <c r="E165" s="8" t="s">
        <v>3277</v>
      </c>
      <c r="F165" s="8" t="str">
        <f t="shared" si="5"/>
        <v/>
      </c>
      <c r="G165" s="8" t="s">
        <v>3278</v>
      </c>
      <c r="H165" s="346">
        <v>1</v>
      </c>
    </row>
    <row r="166" spans="1:8" s="8" customFormat="1" x14ac:dyDescent="0.25">
      <c r="A166" s="8" t="s">
        <v>247</v>
      </c>
      <c r="B166" s="8" t="s">
        <v>3275</v>
      </c>
      <c r="C166" s="8" t="s">
        <v>3276</v>
      </c>
      <c r="D166" s="8">
        <f t="shared" si="4"/>
        <v>29.99</v>
      </c>
      <c r="E166" s="8" t="s">
        <v>3277</v>
      </c>
      <c r="F166" s="8" t="str">
        <f t="shared" si="5"/>
        <v/>
      </c>
      <c r="G166" s="8" t="s">
        <v>3278</v>
      </c>
      <c r="H166" s="346">
        <v>1</v>
      </c>
    </row>
    <row r="167" spans="1:8" s="8" customFormat="1" x14ac:dyDescent="0.25">
      <c r="A167" s="8" t="s">
        <v>248</v>
      </c>
      <c r="B167" s="8" t="s">
        <v>3275</v>
      </c>
      <c r="C167" s="8" t="s">
        <v>3276</v>
      </c>
      <c r="D167" s="8">
        <f t="shared" si="4"/>
        <v>34.99</v>
      </c>
      <c r="E167" s="8" t="s">
        <v>3277</v>
      </c>
      <c r="F167" s="8" t="str">
        <f t="shared" si="5"/>
        <v/>
      </c>
      <c r="G167" s="8" t="s">
        <v>3278</v>
      </c>
      <c r="H167" s="346">
        <v>1</v>
      </c>
    </row>
    <row r="168" spans="1:8" s="8" customFormat="1" x14ac:dyDescent="0.25">
      <c r="A168" s="8" t="s">
        <v>2501</v>
      </c>
      <c r="B168" s="8" t="s">
        <v>3275</v>
      </c>
      <c r="C168" s="8" t="s">
        <v>3276</v>
      </c>
      <c r="D168" s="8">
        <f t="shared" si="4"/>
        <v>49.99</v>
      </c>
      <c r="E168" s="8" t="s">
        <v>3277</v>
      </c>
      <c r="F168" s="8" t="str">
        <f t="shared" si="5"/>
        <v/>
      </c>
      <c r="G168" s="8" t="s">
        <v>3278</v>
      </c>
      <c r="H168" s="346">
        <v>1</v>
      </c>
    </row>
    <row r="169" spans="1:8" s="8" customFormat="1" x14ac:dyDescent="0.25">
      <c r="A169" s="8" t="s">
        <v>2490</v>
      </c>
      <c r="B169" s="8" t="s">
        <v>3275</v>
      </c>
      <c r="C169" s="8" t="s">
        <v>3276</v>
      </c>
      <c r="D169" s="8">
        <f t="shared" si="4"/>
        <v>39.99</v>
      </c>
      <c r="E169" s="8" t="s">
        <v>3277</v>
      </c>
      <c r="F169" s="8" t="str">
        <f t="shared" si="5"/>
        <v/>
      </c>
      <c r="G169" s="8" t="s">
        <v>3278</v>
      </c>
      <c r="H169" s="346">
        <v>1</v>
      </c>
    </row>
    <row r="170" spans="1:8" s="8" customFormat="1" x14ac:dyDescent="0.25">
      <c r="A170" s="8" t="s">
        <v>2502</v>
      </c>
      <c r="B170" s="8" t="s">
        <v>3275</v>
      </c>
      <c r="C170" s="8" t="s">
        <v>3276</v>
      </c>
      <c r="D170" s="8">
        <f t="shared" si="4"/>
        <v>59.99</v>
      </c>
      <c r="E170" s="8" t="s">
        <v>3277</v>
      </c>
      <c r="F170" s="8" t="str">
        <f t="shared" si="5"/>
        <v/>
      </c>
      <c r="G170" s="8" t="s">
        <v>3278</v>
      </c>
      <c r="H170" s="346">
        <v>1</v>
      </c>
    </row>
    <row r="171" spans="1:8" s="8" customFormat="1" x14ac:dyDescent="0.25">
      <c r="A171" s="8" t="s">
        <v>491</v>
      </c>
      <c r="B171" s="8" t="s">
        <v>3275</v>
      </c>
      <c r="C171" s="8" t="s">
        <v>3276</v>
      </c>
      <c r="D171" s="8">
        <f t="shared" si="4"/>
        <v>30</v>
      </c>
      <c r="E171" s="8" t="s">
        <v>3277</v>
      </c>
      <c r="F171" s="8" t="str">
        <f t="shared" si="5"/>
        <v/>
      </c>
      <c r="G171" s="8" t="s">
        <v>3278</v>
      </c>
      <c r="H171" s="346">
        <v>1</v>
      </c>
    </row>
    <row r="172" spans="1:8" s="8" customFormat="1" x14ac:dyDescent="0.25">
      <c r="A172" s="8" t="s">
        <v>2346</v>
      </c>
      <c r="B172" s="8" t="s">
        <v>3275</v>
      </c>
      <c r="C172" s="8" t="s">
        <v>3276</v>
      </c>
      <c r="D172" s="8">
        <f t="shared" si="4"/>
        <v>60</v>
      </c>
      <c r="E172" s="8" t="s">
        <v>3277</v>
      </c>
      <c r="F172" s="8" t="str">
        <f t="shared" si="5"/>
        <v/>
      </c>
      <c r="G172" s="8" t="s">
        <v>3278</v>
      </c>
      <c r="H172" s="346">
        <v>1</v>
      </c>
    </row>
    <row r="173" spans="1:8" s="8" customFormat="1" x14ac:dyDescent="0.25">
      <c r="A173" s="300" t="s">
        <v>78</v>
      </c>
      <c r="B173" s="8" t="s">
        <v>3275</v>
      </c>
      <c r="C173" s="8" t="s">
        <v>3276</v>
      </c>
      <c r="D173" s="8">
        <f t="shared" si="4"/>
        <v>0</v>
      </c>
      <c r="E173" s="8" t="s">
        <v>3277</v>
      </c>
      <c r="F173" s="8" t="str">
        <f t="shared" si="5"/>
        <v/>
      </c>
      <c r="G173" s="8" t="s">
        <v>3278</v>
      </c>
      <c r="H173" s="346">
        <v>1</v>
      </c>
    </row>
    <row r="174" spans="1:8" s="8" customFormat="1" x14ac:dyDescent="0.25">
      <c r="A174" s="300" t="s">
        <v>4</v>
      </c>
      <c r="B174" s="8" t="s">
        <v>3275</v>
      </c>
      <c r="C174" s="8" t="s">
        <v>3276</v>
      </c>
      <c r="D174" s="8">
        <f t="shared" si="4"/>
        <v>39.99</v>
      </c>
      <c r="E174" s="8" t="s">
        <v>3277</v>
      </c>
      <c r="F174" s="8" t="str">
        <f t="shared" si="5"/>
        <v/>
      </c>
      <c r="G174" s="8" t="s">
        <v>3278</v>
      </c>
      <c r="H174" s="346">
        <v>1</v>
      </c>
    </row>
    <row r="175" spans="1:8" s="8" customFormat="1" x14ac:dyDescent="0.25">
      <c r="A175" s="300" t="s">
        <v>479</v>
      </c>
      <c r="B175" s="8" t="s">
        <v>3275</v>
      </c>
      <c r="C175" s="8" t="s">
        <v>3276</v>
      </c>
      <c r="D175" s="8">
        <f t="shared" si="4"/>
        <v>25</v>
      </c>
      <c r="E175" s="8" t="s">
        <v>3277</v>
      </c>
      <c r="F175" s="8" t="str">
        <f t="shared" si="5"/>
        <v/>
      </c>
      <c r="G175" s="8" t="s">
        <v>3278</v>
      </c>
      <c r="H175" s="346">
        <v>1</v>
      </c>
    </row>
    <row r="176" spans="1:8" s="8" customFormat="1" x14ac:dyDescent="0.25">
      <c r="A176" s="300" t="s">
        <v>2759</v>
      </c>
      <c r="B176" s="8" t="s">
        <v>3275</v>
      </c>
      <c r="C176" s="8" t="s">
        <v>3276</v>
      </c>
      <c r="D176" s="8">
        <f t="shared" si="4"/>
        <v>0</v>
      </c>
      <c r="E176" s="8" t="s">
        <v>3277</v>
      </c>
      <c r="F176" s="8" t="str">
        <f t="shared" si="5"/>
        <v>FSNA</v>
      </c>
      <c r="G176" s="8" t="s">
        <v>3278</v>
      </c>
      <c r="H176" s="346">
        <v>1</v>
      </c>
    </row>
    <row r="177" spans="1:8" s="8" customFormat="1" x14ac:dyDescent="0.25">
      <c r="A177" s="300" t="s">
        <v>974</v>
      </c>
      <c r="B177" s="8" t="s">
        <v>3275</v>
      </c>
      <c r="C177" s="8" t="s">
        <v>3276</v>
      </c>
      <c r="D177" s="8">
        <f t="shared" si="4"/>
        <v>0</v>
      </c>
      <c r="E177" s="8" t="s">
        <v>3277</v>
      </c>
      <c r="F177" s="8" t="str">
        <f t="shared" si="5"/>
        <v/>
      </c>
      <c r="G177" s="8" t="s">
        <v>3278</v>
      </c>
      <c r="H177" s="346">
        <v>1</v>
      </c>
    </row>
    <row r="178" spans="1:8" s="8" customFormat="1" x14ac:dyDescent="0.25">
      <c r="A178" s="8" t="s">
        <v>2482</v>
      </c>
      <c r="B178" s="8" t="s">
        <v>3275</v>
      </c>
      <c r="C178" s="8" t="s">
        <v>3276</v>
      </c>
      <c r="D178" s="8">
        <f t="shared" si="4"/>
        <v>0</v>
      </c>
      <c r="E178" s="8" t="s">
        <v>3277</v>
      </c>
      <c r="F178" s="8" t="str">
        <f t="shared" si="5"/>
        <v/>
      </c>
      <c r="G178" s="8" t="s">
        <v>3278</v>
      </c>
      <c r="H178" s="346">
        <v>1</v>
      </c>
    </row>
    <row r="179" spans="1:8" s="8" customFormat="1" x14ac:dyDescent="0.25">
      <c r="A179" s="8" t="s">
        <v>2671</v>
      </c>
      <c r="B179" s="8" t="s">
        <v>3275</v>
      </c>
      <c r="C179" s="8" t="s">
        <v>3276</v>
      </c>
      <c r="D179" s="8">
        <f t="shared" si="4"/>
        <v>0</v>
      </c>
      <c r="E179" s="8" t="s">
        <v>3277</v>
      </c>
      <c r="F179" s="8" t="str">
        <f t="shared" si="5"/>
        <v>FALS SR</v>
      </c>
      <c r="G179" s="8" t="s">
        <v>3278</v>
      </c>
      <c r="H179" s="346">
        <v>1</v>
      </c>
    </row>
    <row r="180" spans="1:8" s="8" customFormat="1" x14ac:dyDescent="0.25">
      <c r="A180" s="8" t="s">
        <v>2665</v>
      </c>
      <c r="B180" s="8" t="s">
        <v>3275</v>
      </c>
      <c r="C180" s="8" t="s">
        <v>3276</v>
      </c>
      <c r="D180" s="8">
        <f t="shared" si="4"/>
        <v>0</v>
      </c>
      <c r="E180" s="8" t="s">
        <v>3277</v>
      </c>
      <c r="F180" s="8" t="str">
        <f t="shared" si="5"/>
        <v>FALS CS</v>
      </c>
      <c r="G180" s="8" t="s">
        <v>3278</v>
      </c>
      <c r="H180" s="346">
        <v>1</v>
      </c>
    </row>
    <row r="181" spans="1:8" s="8" customFormat="1" x14ac:dyDescent="0.25">
      <c r="A181" s="8" t="s">
        <v>2661</v>
      </c>
      <c r="B181" s="8" t="s">
        <v>3275</v>
      </c>
      <c r="C181" s="8" t="s">
        <v>3276</v>
      </c>
      <c r="D181" s="8">
        <f t="shared" si="4"/>
        <v>0</v>
      </c>
      <c r="E181" s="8" t="s">
        <v>3277</v>
      </c>
      <c r="F181" s="8" t="str">
        <f t="shared" si="5"/>
        <v>FALS CR</v>
      </c>
      <c r="G181" s="8" t="s">
        <v>3278</v>
      </c>
      <c r="H181" s="346">
        <v>1</v>
      </c>
    </row>
    <row r="182" spans="1:8" s="8" customFormat="1" x14ac:dyDescent="0.25">
      <c r="A182" s="8" t="s">
        <v>2656</v>
      </c>
      <c r="B182" s="8" t="s">
        <v>3275</v>
      </c>
      <c r="C182" s="8" t="s">
        <v>3276</v>
      </c>
      <c r="D182" s="8">
        <f t="shared" si="4"/>
        <v>0</v>
      </c>
      <c r="E182" s="8" t="s">
        <v>3277</v>
      </c>
      <c r="F182" s="8" t="str">
        <f t="shared" si="5"/>
        <v>FALS COL</v>
      </c>
      <c r="G182" s="8" t="s">
        <v>3278</v>
      </c>
      <c r="H182" s="346">
        <v>1</v>
      </c>
    </row>
    <row r="183" spans="1:8" s="8" customFormat="1" x14ac:dyDescent="0.25">
      <c r="A183" s="8" t="s">
        <v>2651</v>
      </c>
      <c r="B183" s="8" t="s">
        <v>3275</v>
      </c>
      <c r="C183" s="8" t="s">
        <v>3276</v>
      </c>
      <c r="D183" s="8">
        <f t="shared" si="4"/>
        <v>0</v>
      </c>
      <c r="E183" s="8" t="s">
        <v>3277</v>
      </c>
      <c r="F183" s="8" t="str">
        <f t="shared" si="5"/>
        <v>FALS CC</v>
      </c>
      <c r="G183" s="8" t="s">
        <v>3278</v>
      </c>
      <c r="H183" s="346">
        <v>1</v>
      </c>
    </row>
    <row r="184" spans="1:8" s="8" customFormat="1" x14ac:dyDescent="0.25">
      <c r="A184" s="8" t="s">
        <v>561</v>
      </c>
      <c r="B184" s="8" t="s">
        <v>3275</v>
      </c>
      <c r="C184" s="8" t="s">
        <v>3276</v>
      </c>
      <c r="D184" s="8">
        <f t="shared" si="4"/>
        <v>25</v>
      </c>
      <c r="E184" s="8" t="s">
        <v>3277</v>
      </c>
      <c r="F184" s="8" t="str">
        <f t="shared" si="5"/>
        <v/>
      </c>
      <c r="G184" s="8" t="s">
        <v>3278</v>
      </c>
      <c r="H184" s="346">
        <v>1</v>
      </c>
    </row>
    <row r="185" spans="1:8" s="8" customFormat="1" x14ac:dyDescent="0.25">
      <c r="A185" s="8" t="s">
        <v>2647</v>
      </c>
      <c r="B185" s="8" t="s">
        <v>3275</v>
      </c>
      <c r="C185" s="8" t="s">
        <v>3276</v>
      </c>
      <c r="D185" s="8">
        <f t="shared" ref="D185:D230" si="6">VLOOKUP(A185,masterdata,5,0)</f>
        <v>0</v>
      </c>
      <c r="E185" s="8" t="s">
        <v>3277</v>
      </c>
      <c r="F185" s="8" t="str">
        <f t="shared" si="5"/>
        <v>EQUIADJTAX</v>
      </c>
      <c r="G185" s="8" t="s">
        <v>3278</v>
      </c>
      <c r="H185" s="346">
        <v>1</v>
      </c>
    </row>
    <row r="186" spans="1:8" s="8" customFormat="1" x14ac:dyDescent="0.25">
      <c r="A186" s="8" t="s">
        <v>5435</v>
      </c>
      <c r="B186" s="8" t="s">
        <v>3275</v>
      </c>
      <c r="C186" s="8" t="s">
        <v>3276</v>
      </c>
      <c r="D186" s="8">
        <f t="shared" si="6"/>
        <v>0</v>
      </c>
      <c r="E186" s="8" t="s">
        <v>3277</v>
      </c>
      <c r="F186" s="8" t="str">
        <f t="shared" si="5"/>
        <v>EQUIADJ</v>
      </c>
      <c r="G186" s="8" t="s">
        <v>3278</v>
      </c>
      <c r="H186" s="346">
        <v>1</v>
      </c>
    </row>
    <row r="187" spans="1:8" s="8" customFormat="1" x14ac:dyDescent="0.25">
      <c r="A187" s="8" t="s">
        <v>3079</v>
      </c>
      <c r="B187" s="8" t="s">
        <v>3275</v>
      </c>
      <c r="C187" s="8" t="s">
        <v>3276</v>
      </c>
      <c r="D187" s="8">
        <f t="shared" si="6"/>
        <v>0</v>
      </c>
      <c r="E187" s="8" t="s">
        <v>3277</v>
      </c>
      <c r="F187" s="8" t="str">
        <f t="shared" si="5"/>
        <v>EQPFEECR</v>
      </c>
      <c r="G187" s="8" t="s">
        <v>3278</v>
      </c>
      <c r="H187" s="346">
        <v>1</v>
      </c>
    </row>
    <row r="188" spans="1:8" s="8" customFormat="1" x14ac:dyDescent="0.25">
      <c r="A188" s="8" t="s">
        <v>3078</v>
      </c>
      <c r="B188" s="8" t="s">
        <v>3275</v>
      </c>
      <c r="C188" s="8" t="s">
        <v>3276</v>
      </c>
      <c r="D188" s="8">
        <f t="shared" si="6"/>
        <v>0</v>
      </c>
      <c r="E188" s="8" t="s">
        <v>3277</v>
      </c>
      <c r="F188" s="8" t="str">
        <f t="shared" si="5"/>
        <v>EQPFEE50</v>
      </c>
      <c r="G188" s="8" t="s">
        <v>3278</v>
      </c>
      <c r="H188" s="346">
        <v>1</v>
      </c>
    </row>
    <row r="189" spans="1:8" s="8" customFormat="1" x14ac:dyDescent="0.25">
      <c r="A189" s="8" t="s">
        <v>3080</v>
      </c>
      <c r="B189" s="8" t="s">
        <v>3275</v>
      </c>
      <c r="C189" s="8" t="s">
        <v>3276</v>
      </c>
      <c r="D189" s="8">
        <f t="shared" si="6"/>
        <v>199</v>
      </c>
      <c r="E189" s="8" t="s">
        <v>3277</v>
      </c>
      <c r="F189" s="8" t="str">
        <f t="shared" si="5"/>
        <v/>
      </c>
      <c r="G189" s="8" t="s">
        <v>3278</v>
      </c>
      <c r="H189" s="346">
        <v>1</v>
      </c>
    </row>
    <row r="190" spans="1:8" s="8" customFormat="1" x14ac:dyDescent="0.25">
      <c r="A190" s="8" t="s">
        <v>600</v>
      </c>
      <c r="B190" s="8" t="s">
        <v>3275</v>
      </c>
      <c r="C190" s="8" t="s">
        <v>3276</v>
      </c>
      <c r="D190" s="8">
        <f t="shared" si="6"/>
        <v>0</v>
      </c>
      <c r="E190" s="8" t="s">
        <v>3277</v>
      </c>
      <c r="F190" s="8" t="str">
        <f t="shared" si="5"/>
        <v/>
      </c>
      <c r="G190" s="8" t="s">
        <v>3278</v>
      </c>
      <c r="H190" s="346">
        <v>1</v>
      </c>
    </row>
    <row r="191" spans="1:8" s="8" customFormat="1" x14ac:dyDescent="0.25">
      <c r="A191" s="8" t="s">
        <v>599</v>
      </c>
      <c r="B191" s="8" t="s">
        <v>3275</v>
      </c>
      <c r="C191" s="8" t="s">
        <v>3276</v>
      </c>
      <c r="D191" s="8">
        <f t="shared" si="6"/>
        <v>0</v>
      </c>
      <c r="E191" s="8" t="s">
        <v>3277</v>
      </c>
      <c r="F191" s="8" t="str">
        <f t="shared" si="5"/>
        <v/>
      </c>
      <c r="G191" s="8" t="s">
        <v>3278</v>
      </c>
      <c r="H191" s="346">
        <v>1</v>
      </c>
    </row>
    <row r="192" spans="1:8" s="8" customFormat="1" x14ac:dyDescent="0.25">
      <c r="A192" s="8" t="s">
        <v>597</v>
      </c>
      <c r="B192" s="8" t="s">
        <v>3275</v>
      </c>
      <c r="C192" s="8" t="s">
        <v>3276</v>
      </c>
      <c r="D192" s="8">
        <f t="shared" si="6"/>
        <v>0</v>
      </c>
      <c r="E192" s="8" t="s">
        <v>3277</v>
      </c>
      <c r="F192" s="8" t="str">
        <f t="shared" si="5"/>
        <v/>
      </c>
      <c r="G192" s="8" t="s">
        <v>3278</v>
      </c>
      <c r="H192" s="346">
        <v>1</v>
      </c>
    </row>
    <row r="193" spans="1:8" s="8" customFormat="1" x14ac:dyDescent="0.25">
      <c r="A193" s="8" t="s">
        <v>985</v>
      </c>
      <c r="B193" s="8" t="s">
        <v>3275</v>
      </c>
      <c r="C193" s="8" t="s">
        <v>3276</v>
      </c>
      <c r="D193" s="8">
        <f t="shared" si="6"/>
        <v>69</v>
      </c>
      <c r="E193" s="8" t="s">
        <v>3277</v>
      </c>
      <c r="F193" s="8" t="str">
        <f t="shared" si="5"/>
        <v/>
      </c>
      <c r="G193" s="8" t="s">
        <v>3278</v>
      </c>
      <c r="H193" s="346">
        <v>1</v>
      </c>
    </row>
    <row r="194" spans="1:8" s="8" customFormat="1" x14ac:dyDescent="0.25">
      <c r="A194" s="8" t="s">
        <v>972</v>
      </c>
      <c r="B194" s="8" t="s">
        <v>3275</v>
      </c>
      <c r="C194" s="8" t="s">
        <v>3276</v>
      </c>
      <c r="D194" s="8">
        <f t="shared" si="6"/>
        <v>69</v>
      </c>
      <c r="E194" s="8" t="s">
        <v>3277</v>
      </c>
      <c r="F194" s="8" t="str">
        <f t="shared" ref="F194:F257" si="7">IF(VLOOKUP(A194,masterdata,36,FALSE)="","",VLOOKUP(A194,masterdata,36,FALSE))</f>
        <v/>
      </c>
      <c r="G194" s="8" t="s">
        <v>3278</v>
      </c>
      <c r="H194" s="346">
        <v>1</v>
      </c>
    </row>
    <row r="195" spans="1:8" s="8" customFormat="1" x14ac:dyDescent="0.25">
      <c r="A195" s="8" t="s">
        <v>337</v>
      </c>
      <c r="B195" s="8" t="s">
        <v>3275</v>
      </c>
      <c r="C195" s="8" t="s">
        <v>3276</v>
      </c>
      <c r="D195" s="8">
        <f t="shared" si="6"/>
        <v>249</v>
      </c>
      <c r="E195" s="8" t="s">
        <v>3277</v>
      </c>
      <c r="F195" s="8" t="str">
        <f t="shared" si="7"/>
        <v/>
      </c>
      <c r="G195" s="8" t="s">
        <v>3278</v>
      </c>
      <c r="H195" s="346">
        <v>1</v>
      </c>
    </row>
    <row r="196" spans="1:8" s="8" customFormat="1" x14ac:dyDescent="0.25">
      <c r="A196" s="8" t="s">
        <v>336</v>
      </c>
      <c r="B196" s="8" t="s">
        <v>3275</v>
      </c>
      <c r="C196" s="8" t="s">
        <v>3276</v>
      </c>
      <c r="D196" s="8">
        <f t="shared" si="6"/>
        <v>69</v>
      </c>
      <c r="E196" s="8" t="s">
        <v>3277</v>
      </c>
      <c r="F196" s="8" t="str">
        <f t="shared" si="7"/>
        <v/>
      </c>
      <c r="G196" s="8" t="s">
        <v>3278</v>
      </c>
      <c r="H196" s="346">
        <v>1</v>
      </c>
    </row>
    <row r="197" spans="1:8" s="8" customFormat="1" x14ac:dyDescent="0.25">
      <c r="A197" s="8" t="s">
        <v>335</v>
      </c>
      <c r="B197" s="8" t="s">
        <v>3275</v>
      </c>
      <c r="C197" s="8" t="s">
        <v>3276</v>
      </c>
      <c r="D197" s="8">
        <f t="shared" si="6"/>
        <v>29</v>
      </c>
      <c r="E197" s="8" t="s">
        <v>3277</v>
      </c>
      <c r="F197" s="8" t="str">
        <f t="shared" si="7"/>
        <v/>
      </c>
      <c r="G197" s="8" t="s">
        <v>3278</v>
      </c>
      <c r="H197" s="346">
        <v>1</v>
      </c>
    </row>
    <row r="198" spans="1:8" s="8" customFormat="1" x14ac:dyDescent="0.25">
      <c r="A198" s="8" t="s">
        <v>333</v>
      </c>
      <c r="B198" s="8" t="s">
        <v>3275</v>
      </c>
      <c r="C198" s="8" t="s">
        <v>3276</v>
      </c>
      <c r="D198" s="8">
        <f t="shared" si="6"/>
        <v>39</v>
      </c>
      <c r="E198" s="8" t="s">
        <v>3277</v>
      </c>
      <c r="F198" s="8" t="str">
        <f t="shared" si="7"/>
        <v/>
      </c>
      <c r="G198" s="8" t="s">
        <v>3278</v>
      </c>
      <c r="H198" s="346">
        <v>1</v>
      </c>
    </row>
    <row r="199" spans="1:8" s="8" customFormat="1" x14ac:dyDescent="0.25">
      <c r="A199" s="8" t="s">
        <v>332</v>
      </c>
      <c r="B199" s="8" t="s">
        <v>3275</v>
      </c>
      <c r="C199" s="8" t="s">
        <v>3276</v>
      </c>
      <c r="D199" s="8">
        <f t="shared" si="6"/>
        <v>79</v>
      </c>
      <c r="E199" s="8" t="s">
        <v>3277</v>
      </c>
      <c r="F199" s="8" t="str">
        <f t="shared" si="7"/>
        <v/>
      </c>
      <c r="G199" s="8" t="s">
        <v>3278</v>
      </c>
      <c r="H199" s="346">
        <v>1</v>
      </c>
    </row>
    <row r="200" spans="1:8" s="8" customFormat="1" x14ac:dyDescent="0.25">
      <c r="A200" s="8" t="s">
        <v>307</v>
      </c>
      <c r="B200" s="8" t="s">
        <v>3275</v>
      </c>
      <c r="C200" s="8" t="s">
        <v>3276</v>
      </c>
      <c r="D200" s="8">
        <f t="shared" si="6"/>
        <v>69</v>
      </c>
      <c r="E200" s="8" t="s">
        <v>3277</v>
      </c>
      <c r="F200" s="8" t="str">
        <f t="shared" si="7"/>
        <v/>
      </c>
      <c r="G200" s="8" t="s">
        <v>3278</v>
      </c>
      <c r="H200" s="346">
        <v>1</v>
      </c>
    </row>
    <row r="201" spans="1:8" s="8" customFormat="1" x14ac:dyDescent="0.25">
      <c r="A201" s="8" t="s">
        <v>305</v>
      </c>
      <c r="B201" s="8" t="s">
        <v>3275</v>
      </c>
      <c r="C201" s="8" t="s">
        <v>3276</v>
      </c>
      <c r="D201" s="8">
        <f t="shared" si="6"/>
        <v>89</v>
      </c>
      <c r="E201" s="8" t="s">
        <v>3277</v>
      </c>
      <c r="F201" s="8" t="str">
        <f t="shared" si="7"/>
        <v/>
      </c>
      <c r="G201" s="8" t="s">
        <v>3278</v>
      </c>
      <c r="H201" s="346">
        <v>1</v>
      </c>
    </row>
    <row r="202" spans="1:8" s="8" customFormat="1" x14ac:dyDescent="0.25">
      <c r="A202" s="8" t="s">
        <v>331</v>
      </c>
      <c r="B202" s="8" t="s">
        <v>3275</v>
      </c>
      <c r="C202" s="8" t="s">
        <v>3276</v>
      </c>
      <c r="D202" s="8">
        <f t="shared" si="6"/>
        <v>89</v>
      </c>
      <c r="E202" s="8" t="s">
        <v>3277</v>
      </c>
      <c r="F202" s="8" t="str">
        <f t="shared" si="7"/>
        <v/>
      </c>
      <c r="G202" s="8" t="s">
        <v>3278</v>
      </c>
      <c r="H202" s="346">
        <v>1</v>
      </c>
    </row>
    <row r="203" spans="1:8" s="8" customFormat="1" x14ac:dyDescent="0.25">
      <c r="A203" s="8" t="s">
        <v>330</v>
      </c>
      <c r="B203" s="8" t="s">
        <v>3275</v>
      </c>
      <c r="C203" s="8" t="s">
        <v>3276</v>
      </c>
      <c r="D203" s="8">
        <f t="shared" si="6"/>
        <v>49</v>
      </c>
      <c r="E203" s="8" t="s">
        <v>3277</v>
      </c>
      <c r="F203" s="8" t="str">
        <f t="shared" si="7"/>
        <v/>
      </c>
      <c r="G203" s="8" t="s">
        <v>3278</v>
      </c>
      <c r="H203" s="346">
        <v>1</v>
      </c>
    </row>
    <row r="204" spans="1:8" s="8" customFormat="1" x14ac:dyDescent="0.25">
      <c r="A204" s="8" t="s">
        <v>329</v>
      </c>
      <c r="B204" s="8" t="s">
        <v>3275</v>
      </c>
      <c r="C204" s="8" t="s">
        <v>3276</v>
      </c>
      <c r="D204" s="8">
        <f t="shared" si="6"/>
        <v>89</v>
      </c>
      <c r="E204" s="8" t="s">
        <v>3277</v>
      </c>
      <c r="F204" s="8" t="str">
        <f t="shared" si="7"/>
        <v/>
      </c>
      <c r="G204" s="8" t="s">
        <v>3278</v>
      </c>
      <c r="H204" s="346">
        <v>1</v>
      </c>
    </row>
    <row r="205" spans="1:8" s="8" customFormat="1" x14ac:dyDescent="0.25">
      <c r="A205" s="8" t="s">
        <v>327</v>
      </c>
      <c r="B205" s="8" t="s">
        <v>3275</v>
      </c>
      <c r="C205" s="8" t="s">
        <v>3276</v>
      </c>
      <c r="D205" s="8">
        <f t="shared" si="6"/>
        <v>0</v>
      </c>
      <c r="E205" s="8" t="s">
        <v>3277</v>
      </c>
      <c r="F205" s="8" t="str">
        <f t="shared" si="7"/>
        <v/>
      </c>
      <c r="G205" s="8" t="s">
        <v>3278</v>
      </c>
      <c r="H205" s="346">
        <v>1</v>
      </c>
    </row>
    <row r="206" spans="1:8" s="8" customFormat="1" x14ac:dyDescent="0.25">
      <c r="A206" s="8" t="s">
        <v>325</v>
      </c>
      <c r="B206" s="8" t="s">
        <v>3275</v>
      </c>
      <c r="C206" s="8" t="s">
        <v>3276</v>
      </c>
      <c r="D206" s="8">
        <f t="shared" si="6"/>
        <v>129</v>
      </c>
      <c r="E206" s="8" t="s">
        <v>3277</v>
      </c>
      <c r="F206" s="8" t="str">
        <f t="shared" si="7"/>
        <v/>
      </c>
      <c r="G206" s="8" t="s">
        <v>3278</v>
      </c>
      <c r="H206" s="346">
        <v>1</v>
      </c>
    </row>
    <row r="207" spans="1:8" s="8" customFormat="1" x14ac:dyDescent="0.25">
      <c r="A207" s="8" t="s">
        <v>323</v>
      </c>
      <c r="B207" s="8" t="s">
        <v>3275</v>
      </c>
      <c r="C207" s="8" t="s">
        <v>3276</v>
      </c>
      <c r="D207" s="8">
        <f t="shared" si="6"/>
        <v>79</v>
      </c>
      <c r="E207" s="8" t="s">
        <v>3277</v>
      </c>
      <c r="F207" s="8" t="str">
        <f t="shared" si="7"/>
        <v/>
      </c>
      <c r="G207" s="8" t="s">
        <v>3278</v>
      </c>
      <c r="H207" s="346">
        <v>1</v>
      </c>
    </row>
    <row r="208" spans="1:8" s="8" customFormat="1" x14ac:dyDescent="0.25">
      <c r="A208" s="8" t="s">
        <v>321</v>
      </c>
      <c r="B208" s="8" t="s">
        <v>3275</v>
      </c>
      <c r="C208" s="8" t="s">
        <v>3276</v>
      </c>
      <c r="D208" s="8">
        <f t="shared" si="6"/>
        <v>119</v>
      </c>
      <c r="E208" s="8" t="s">
        <v>3277</v>
      </c>
      <c r="F208" s="8" t="str">
        <f t="shared" si="7"/>
        <v/>
      </c>
      <c r="G208" s="8" t="s">
        <v>3278</v>
      </c>
      <c r="H208" s="346">
        <v>1</v>
      </c>
    </row>
    <row r="209" spans="1:8" s="8" customFormat="1" x14ac:dyDescent="0.25">
      <c r="A209" s="8" t="s">
        <v>276</v>
      </c>
      <c r="B209" s="8" t="s">
        <v>3275</v>
      </c>
      <c r="C209" s="8" t="s">
        <v>3276</v>
      </c>
      <c r="D209" s="8">
        <f t="shared" si="6"/>
        <v>0</v>
      </c>
      <c r="E209" s="8" t="s">
        <v>3277</v>
      </c>
      <c r="F209" s="8" t="str">
        <f t="shared" si="7"/>
        <v/>
      </c>
      <c r="G209" s="8" t="s">
        <v>3278</v>
      </c>
      <c r="H209" s="346">
        <v>1</v>
      </c>
    </row>
    <row r="210" spans="1:8" s="8" customFormat="1" x14ac:dyDescent="0.25">
      <c r="A210" s="8" t="s">
        <v>303</v>
      </c>
      <c r="B210" s="8" t="s">
        <v>3275</v>
      </c>
      <c r="C210" s="8" t="s">
        <v>3276</v>
      </c>
      <c r="D210" s="8">
        <f t="shared" si="6"/>
        <v>0</v>
      </c>
      <c r="E210" s="8" t="s">
        <v>3277</v>
      </c>
      <c r="F210" s="8" t="str">
        <f t="shared" si="7"/>
        <v/>
      </c>
      <c r="G210" s="8" t="s">
        <v>3278</v>
      </c>
      <c r="H210" s="346">
        <v>1</v>
      </c>
    </row>
    <row r="211" spans="1:8" s="8" customFormat="1" x14ac:dyDescent="0.25">
      <c r="A211" s="8" t="s">
        <v>319</v>
      </c>
      <c r="B211" s="8" t="s">
        <v>3275</v>
      </c>
      <c r="C211" s="8" t="s">
        <v>3276</v>
      </c>
      <c r="D211" s="8">
        <f t="shared" si="6"/>
        <v>29</v>
      </c>
      <c r="E211" s="8" t="s">
        <v>3277</v>
      </c>
      <c r="F211" s="8" t="str">
        <f t="shared" si="7"/>
        <v/>
      </c>
      <c r="G211" s="8" t="s">
        <v>3278</v>
      </c>
      <c r="H211" s="346">
        <v>1</v>
      </c>
    </row>
    <row r="212" spans="1:8" s="8" customFormat="1" x14ac:dyDescent="0.25">
      <c r="A212" s="8" t="s">
        <v>317</v>
      </c>
      <c r="B212" s="8" t="s">
        <v>3275</v>
      </c>
      <c r="C212" s="8" t="s">
        <v>3276</v>
      </c>
      <c r="D212" s="8">
        <f t="shared" si="6"/>
        <v>49</v>
      </c>
      <c r="E212" s="8" t="s">
        <v>3277</v>
      </c>
      <c r="F212" s="8" t="str">
        <f t="shared" si="7"/>
        <v/>
      </c>
      <c r="G212" s="8" t="s">
        <v>3278</v>
      </c>
      <c r="H212" s="346">
        <v>1</v>
      </c>
    </row>
    <row r="213" spans="1:8" s="8" customFormat="1" x14ac:dyDescent="0.25">
      <c r="A213" s="8" t="s">
        <v>316</v>
      </c>
      <c r="B213" s="8" t="s">
        <v>3275</v>
      </c>
      <c r="C213" s="8" t="s">
        <v>3276</v>
      </c>
      <c r="D213" s="8">
        <f t="shared" si="6"/>
        <v>49</v>
      </c>
      <c r="E213" s="8" t="s">
        <v>3277</v>
      </c>
      <c r="F213" s="8" t="str">
        <f t="shared" si="7"/>
        <v/>
      </c>
      <c r="G213" s="8" t="s">
        <v>3278</v>
      </c>
      <c r="H213" s="346">
        <v>1</v>
      </c>
    </row>
    <row r="214" spans="1:8" s="8" customFormat="1" x14ac:dyDescent="0.25">
      <c r="A214" s="8" t="s">
        <v>315</v>
      </c>
      <c r="B214" s="8" t="s">
        <v>3275</v>
      </c>
      <c r="C214" s="8" t="s">
        <v>3276</v>
      </c>
      <c r="D214" s="8">
        <f t="shared" si="6"/>
        <v>49</v>
      </c>
      <c r="E214" s="8" t="s">
        <v>3277</v>
      </c>
      <c r="F214" s="8" t="str">
        <f t="shared" si="7"/>
        <v/>
      </c>
      <c r="G214" s="8" t="s">
        <v>3278</v>
      </c>
      <c r="H214" s="346">
        <v>1</v>
      </c>
    </row>
    <row r="215" spans="1:8" s="8" customFormat="1" x14ac:dyDescent="0.25">
      <c r="A215" s="8" t="s">
        <v>302</v>
      </c>
      <c r="B215" s="8" t="s">
        <v>3275</v>
      </c>
      <c r="C215" s="8" t="s">
        <v>3276</v>
      </c>
      <c r="D215" s="8">
        <f t="shared" si="6"/>
        <v>69</v>
      </c>
      <c r="E215" s="8" t="s">
        <v>3277</v>
      </c>
      <c r="F215" s="8" t="str">
        <f t="shared" si="7"/>
        <v/>
      </c>
      <c r="G215" s="8" t="s">
        <v>3278</v>
      </c>
      <c r="H215" s="346">
        <v>1</v>
      </c>
    </row>
    <row r="216" spans="1:8" s="8" customFormat="1" x14ac:dyDescent="0.25">
      <c r="A216" s="8" t="s">
        <v>314</v>
      </c>
      <c r="B216" s="8" t="s">
        <v>3275</v>
      </c>
      <c r="C216" s="8" t="s">
        <v>3276</v>
      </c>
      <c r="D216" s="8">
        <f t="shared" si="6"/>
        <v>49</v>
      </c>
      <c r="E216" s="8" t="s">
        <v>3277</v>
      </c>
      <c r="F216" s="8" t="str">
        <f t="shared" si="7"/>
        <v/>
      </c>
      <c r="G216" s="8" t="s">
        <v>3278</v>
      </c>
      <c r="H216" s="346">
        <v>1</v>
      </c>
    </row>
    <row r="217" spans="1:8" s="8" customFormat="1" x14ac:dyDescent="0.25">
      <c r="A217" s="8" t="s">
        <v>312</v>
      </c>
      <c r="B217" s="8" t="s">
        <v>3275</v>
      </c>
      <c r="C217" s="8" t="s">
        <v>3276</v>
      </c>
      <c r="D217" s="8">
        <f t="shared" si="6"/>
        <v>0</v>
      </c>
      <c r="E217" s="8" t="s">
        <v>3277</v>
      </c>
      <c r="F217" s="8" t="str">
        <f t="shared" si="7"/>
        <v/>
      </c>
      <c r="G217" s="8" t="s">
        <v>3278</v>
      </c>
      <c r="H217" s="346">
        <v>1</v>
      </c>
    </row>
    <row r="218" spans="1:8" s="8" customFormat="1" x14ac:dyDescent="0.25">
      <c r="A218" s="8" t="s">
        <v>2286</v>
      </c>
      <c r="B218" s="8" t="s">
        <v>3275</v>
      </c>
      <c r="C218" s="8" t="s">
        <v>3276</v>
      </c>
      <c r="D218" s="8">
        <f t="shared" si="6"/>
        <v>0</v>
      </c>
      <c r="E218" s="8" t="s">
        <v>3277</v>
      </c>
      <c r="F218" s="8" t="str">
        <f t="shared" si="7"/>
        <v/>
      </c>
      <c r="G218" s="8" t="s">
        <v>3278</v>
      </c>
      <c r="H218" s="346">
        <v>1</v>
      </c>
    </row>
    <row r="219" spans="1:8" s="8" customFormat="1" x14ac:dyDescent="0.25">
      <c r="A219" s="8" t="s">
        <v>5241</v>
      </c>
      <c r="B219" s="8" t="s">
        <v>3275</v>
      </c>
      <c r="C219" s="8" t="s">
        <v>3276</v>
      </c>
      <c r="D219" s="8">
        <f t="shared" si="6"/>
        <v>0</v>
      </c>
      <c r="E219" s="8" t="s">
        <v>3277</v>
      </c>
      <c r="F219" s="8" t="str">
        <f t="shared" si="7"/>
        <v>DPKCRED_CCR</v>
      </c>
      <c r="G219" s="8" t="s">
        <v>3278</v>
      </c>
      <c r="H219" s="346">
        <v>1</v>
      </c>
    </row>
    <row r="220" spans="1:8" s="8" customFormat="1" x14ac:dyDescent="0.25">
      <c r="A220" s="8" t="s">
        <v>565</v>
      </c>
      <c r="B220" s="8" t="s">
        <v>3275</v>
      </c>
      <c r="C220" s="8" t="s">
        <v>3276</v>
      </c>
      <c r="D220" s="8">
        <f t="shared" si="6"/>
        <v>0</v>
      </c>
      <c r="E220" s="8" t="s">
        <v>3277</v>
      </c>
      <c r="F220" s="8" t="str">
        <f t="shared" si="7"/>
        <v/>
      </c>
      <c r="G220" s="8" t="s">
        <v>3278</v>
      </c>
      <c r="H220" s="346">
        <v>1</v>
      </c>
    </row>
    <row r="221" spans="1:8" s="8" customFormat="1" x14ac:dyDescent="0.25">
      <c r="A221" s="8" t="s">
        <v>563</v>
      </c>
      <c r="B221" s="8" t="s">
        <v>3275</v>
      </c>
      <c r="C221" s="8" t="s">
        <v>3276</v>
      </c>
      <c r="D221" s="8">
        <f t="shared" si="6"/>
        <v>99</v>
      </c>
      <c r="E221" s="8" t="s">
        <v>3277</v>
      </c>
      <c r="F221" s="8" t="str">
        <f t="shared" si="7"/>
        <v/>
      </c>
      <c r="G221" s="8" t="s">
        <v>3278</v>
      </c>
      <c r="H221" s="346">
        <v>1</v>
      </c>
    </row>
    <row r="222" spans="1:8" s="8" customFormat="1" x14ac:dyDescent="0.25">
      <c r="A222" s="8" t="s">
        <v>3239</v>
      </c>
      <c r="B222" s="8" t="s">
        <v>3275</v>
      </c>
      <c r="C222" s="8" t="s">
        <v>3276</v>
      </c>
      <c r="D222" s="8">
        <f t="shared" si="6"/>
        <v>0</v>
      </c>
      <c r="E222" s="8" t="s">
        <v>3277</v>
      </c>
      <c r="F222" s="8" t="str">
        <f t="shared" si="7"/>
        <v>DISC-TS-INST</v>
      </c>
      <c r="G222" s="8" t="s">
        <v>3278</v>
      </c>
      <c r="H222" s="346">
        <v>1</v>
      </c>
    </row>
    <row r="223" spans="1:8" s="8" customFormat="1" x14ac:dyDescent="0.25">
      <c r="A223" s="8" t="s">
        <v>2546</v>
      </c>
      <c r="B223" s="8" t="s">
        <v>3275</v>
      </c>
      <c r="C223" s="8" t="s">
        <v>3276</v>
      </c>
      <c r="D223" s="8">
        <f t="shared" si="6"/>
        <v>0</v>
      </c>
      <c r="E223" s="8" t="s">
        <v>3277</v>
      </c>
      <c r="F223" s="8" t="str">
        <f t="shared" si="7"/>
        <v>DISCTECH</v>
      </c>
      <c r="G223" s="8" t="s">
        <v>3278</v>
      </c>
      <c r="H223" s="346">
        <v>1</v>
      </c>
    </row>
    <row r="224" spans="1:8" s="8" customFormat="1" x14ac:dyDescent="0.25">
      <c r="A224" s="8" t="s">
        <v>5436</v>
      </c>
      <c r="B224" s="8" t="s">
        <v>3275</v>
      </c>
      <c r="C224" s="8" t="s">
        <v>3276</v>
      </c>
      <c r="D224" s="8">
        <f t="shared" si="6"/>
        <v>0</v>
      </c>
      <c r="E224" s="8" t="s">
        <v>3277</v>
      </c>
      <c r="F224" s="8" t="str">
        <f t="shared" si="7"/>
        <v>DISCSS</v>
      </c>
      <c r="G224" s="8" t="s">
        <v>3278</v>
      </c>
      <c r="H224" s="346">
        <v>1</v>
      </c>
    </row>
    <row r="225" spans="1:8" s="8" customFormat="1" x14ac:dyDescent="0.25">
      <c r="A225" s="8" t="s">
        <v>5437</v>
      </c>
      <c r="B225" s="8" t="s">
        <v>3275</v>
      </c>
      <c r="C225" s="8" t="s">
        <v>3276</v>
      </c>
      <c r="D225" s="8">
        <f t="shared" si="6"/>
        <v>0</v>
      </c>
      <c r="E225" s="8" t="s">
        <v>3277</v>
      </c>
      <c r="F225" s="8" t="str">
        <f t="shared" si="7"/>
        <v>DISCSRETN</v>
      </c>
      <c r="G225" s="8" t="s">
        <v>3278</v>
      </c>
      <c r="H225" s="346">
        <v>1</v>
      </c>
    </row>
    <row r="226" spans="1:8" s="8" customFormat="1" x14ac:dyDescent="0.25">
      <c r="A226" s="8" t="s">
        <v>5438</v>
      </c>
      <c r="B226" s="8" t="s">
        <v>3275</v>
      </c>
      <c r="C226" s="8" t="s">
        <v>3276</v>
      </c>
      <c r="D226" s="8">
        <f t="shared" si="6"/>
        <v>0</v>
      </c>
      <c r="E226" s="8" t="s">
        <v>3277</v>
      </c>
      <c r="F226" s="8" t="str">
        <f t="shared" si="7"/>
        <v>DISCSCARE</v>
      </c>
      <c r="G226" s="8" t="s">
        <v>3278</v>
      </c>
      <c r="H226" s="346">
        <v>1</v>
      </c>
    </row>
    <row r="227" spans="1:8" s="8" customFormat="1" x14ac:dyDescent="0.25">
      <c r="A227" s="8" t="s">
        <v>2538</v>
      </c>
      <c r="B227" s="8" t="s">
        <v>3275</v>
      </c>
      <c r="C227" s="8" t="s">
        <v>3276</v>
      </c>
      <c r="D227" s="8">
        <f t="shared" si="6"/>
        <v>0</v>
      </c>
      <c r="E227" s="8" t="s">
        <v>3277</v>
      </c>
      <c r="F227" s="8" t="str">
        <f t="shared" si="7"/>
        <v>DISCSALES</v>
      </c>
      <c r="G227" s="8" t="s">
        <v>3278</v>
      </c>
      <c r="H227" s="346">
        <v>1</v>
      </c>
    </row>
    <row r="228" spans="1:8" s="8" customFormat="1" x14ac:dyDescent="0.25">
      <c r="A228" s="8" t="s">
        <v>3237</v>
      </c>
      <c r="B228" s="8" t="s">
        <v>3275</v>
      </c>
      <c r="C228" s="8" t="s">
        <v>3276</v>
      </c>
      <c r="D228" s="8">
        <f t="shared" si="6"/>
        <v>0</v>
      </c>
      <c r="E228" s="8" t="s">
        <v>3277</v>
      </c>
      <c r="F228" s="8" t="str">
        <f t="shared" si="7"/>
        <v>DISC-SA-INST</v>
      </c>
      <c r="G228" s="8" t="s">
        <v>3278</v>
      </c>
      <c r="H228" s="346">
        <v>1</v>
      </c>
    </row>
    <row r="229" spans="1:8" s="8" customFormat="1" x14ac:dyDescent="0.25">
      <c r="A229" s="8" t="s">
        <v>2560</v>
      </c>
      <c r="B229" s="8" t="s">
        <v>3275</v>
      </c>
      <c r="C229" s="8" t="s">
        <v>3276</v>
      </c>
      <c r="D229" s="8">
        <f t="shared" si="6"/>
        <v>0</v>
      </c>
      <c r="E229" s="8" t="s">
        <v>3277</v>
      </c>
      <c r="F229" s="8" t="str">
        <f t="shared" si="7"/>
        <v>DISCRETN</v>
      </c>
      <c r="G229" s="8" t="s">
        <v>3278</v>
      </c>
      <c r="H229" s="346">
        <v>1</v>
      </c>
    </row>
    <row r="230" spans="1:8" s="8" customFormat="1" x14ac:dyDescent="0.25">
      <c r="A230" s="8" t="s">
        <v>1869</v>
      </c>
      <c r="B230" s="8" t="s">
        <v>3275</v>
      </c>
      <c r="C230" s="8" t="s">
        <v>3276</v>
      </c>
      <c r="D230" s="8">
        <f t="shared" si="6"/>
        <v>0</v>
      </c>
      <c r="E230" s="8" t="s">
        <v>3277</v>
      </c>
      <c r="F230" s="8" t="str">
        <f t="shared" si="7"/>
        <v>DISCINTERROR</v>
      </c>
      <c r="G230" s="8" t="s">
        <v>3278</v>
      </c>
      <c r="H230" s="346">
        <v>1</v>
      </c>
    </row>
    <row r="231" spans="1:8" s="8" customFormat="1" x14ac:dyDescent="0.25">
      <c r="A231" s="8" t="s">
        <v>5439</v>
      </c>
      <c r="B231" s="8" t="s">
        <v>3275</v>
      </c>
      <c r="C231" s="8" t="s">
        <v>3276</v>
      </c>
      <c r="D231" s="8">
        <f t="shared" ref="D231:D283" si="8">VLOOKUP(A231,masterdata,5,0)</f>
        <v>0</v>
      </c>
      <c r="E231" s="8" t="s">
        <v>3277</v>
      </c>
      <c r="F231" s="8" t="str">
        <f t="shared" si="7"/>
        <v>DISCHO2</v>
      </c>
      <c r="G231" s="8" t="s">
        <v>3278</v>
      </c>
      <c r="H231" s="346">
        <v>1</v>
      </c>
    </row>
    <row r="232" spans="1:8" s="8" customFormat="1" x14ac:dyDescent="0.25">
      <c r="A232" s="8" t="s">
        <v>2551</v>
      </c>
      <c r="B232" s="8" t="s">
        <v>3275</v>
      </c>
      <c r="C232" s="8" t="s">
        <v>3276</v>
      </c>
      <c r="D232" s="8">
        <f t="shared" si="8"/>
        <v>0</v>
      </c>
      <c r="E232" s="8" t="s">
        <v>3277</v>
      </c>
      <c r="F232" s="8" t="str">
        <f t="shared" si="7"/>
        <v>DISCHO</v>
      </c>
      <c r="G232" s="8" t="s">
        <v>3278</v>
      </c>
      <c r="H232" s="346">
        <v>1</v>
      </c>
    </row>
    <row r="233" spans="1:8" s="8" customFormat="1" x14ac:dyDescent="0.25">
      <c r="A233" s="8" t="s">
        <v>2750</v>
      </c>
      <c r="B233" s="8" t="s">
        <v>3275</v>
      </c>
      <c r="C233" s="8" t="s">
        <v>3276</v>
      </c>
      <c r="D233" s="8">
        <f t="shared" si="8"/>
        <v>0</v>
      </c>
      <c r="E233" s="8" t="s">
        <v>3277</v>
      </c>
      <c r="F233" s="8" t="str">
        <f t="shared" si="7"/>
        <v>DISCDPKSR</v>
      </c>
      <c r="G233" s="8" t="s">
        <v>3278</v>
      </c>
      <c r="H233" s="346">
        <v>1</v>
      </c>
    </row>
    <row r="234" spans="1:8" s="8" customFormat="1" x14ac:dyDescent="0.25">
      <c r="A234" s="8" t="s">
        <v>3235</v>
      </c>
      <c r="B234" s="8" t="s">
        <v>3275</v>
      </c>
      <c r="C234" s="8" t="s">
        <v>3276</v>
      </c>
      <c r="D234" s="8">
        <f t="shared" si="8"/>
        <v>0</v>
      </c>
      <c r="E234" s="8" t="s">
        <v>3277</v>
      </c>
      <c r="F234" s="8" t="str">
        <f t="shared" si="7"/>
        <v>DISC-CR-INST</v>
      </c>
      <c r="G234" s="8" t="s">
        <v>3278</v>
      </c>
      <c r="H234" s="346">
        <v>1</v>
      </c>
    </row>
    <row r="235" spans="1:8" s="8" customFormat="1" x14ac:dyDescent="0.25">
      <c r="A235" s="8" t="s">
        <v>2642</v>
      </c>
      <c r="B235" s="8" t="s">
        <v>3275</v>
      </c>
      <c r="C235" s="8" t="s">
        <v>3276</v>
      </c>
      <c r="D235" s="8">
        <f t="shared" si="8"/>
        <v>0</v>
      </c>
      <c r="E235" s="8" t="s">
        <v>3277</v>
      </c>
      <c r="F235" s="8" t="str">
        <f t="shared" si="7"/>
        <v>DISCCOLL</v>
      </c>
      <c r="G235" s="8" t="s">
        <v>3278</v>
      </c>
      <c r="H235" s="346">
        <v>1</v>
      </c>
    </row>
    <row r="236" spans="1:8" s="8" customFormat="1" x14ac:dyDescent="0.25">
      <c r="A236" s="8" t="s">
        <v>3233</v>
      </c>
      <c r="B236" s="8" t="s">
        <v>3275</v>
      </c>
      <c r="C236" s="8" t="s">
        <v>3276</v>
      </c>
      <c r="D236" s="8">
        <f t="shared" si="8"/>
        <v>0</v>
      </c>
      <c r="E236" s="8" t="s">
        <v>3277</v>
      </c>
      <c r="F236" s="8" t="str">
        <f t="shared" si="7"/>
        <v>DISC-CC-INST</v>
      </c>
      <c r="G236" s="8" t="s">
        <v>3278</v>
      </c>
      <c r="H236" s="346">
        <v>1</v>
      </c>
    </row>
    <row r="237" spans="1:8" s="8" customFormat="1" x14ac:dyDescent="0.25">
      <c r="A237" s="8" t="s">
        <v>2637</v>
      </c>
      <c r="B237" s="8" t="s">
        <v>3275</v>
      </c>
      <c r="C237" s="8" t="s">
        <v>3276</v>
      </c>
      <c r="D237" s="8">
        <f t="shared" si="8"/>
        <v>0</v>
      </c>
      <c r="E237" s="8" t="s">
        <v>3277</v>
      </c>
      <c r="F237" s="8" t="str">
        <f t="shared" si="7"/>
        <v>DISCCARE</v>
      </c>
      <c r="G237" s="8" t="s">
        <v>3278</v>
      </c>
      <c r="H237" s="346">
        <v>1</v>
      </c>
    </row>
    <row r="238" spans="1:8" s="8" customFormat="1" x14ac:dyDescent="0.25">
      <c r="A238" s="8" t="s">
        <v>3231</v>
      </c>
      <c r="B238" s="8" t="s">
        <v>3275</v>
      </c>
      <c r="C238" s="8" t="s">
        <v>3276</v>
      </c>
      <c r="D238" s="8">
        <f t="shared" si="8"/>
        <v>0</v>
      </c>
      <c r="E238" s="8" t="s">
        <v>3277</v>
      </c>
      <c r="F238" s="8" t="str">
        <f t="shared" si="7"/>
        <v>DISC-AR-INST</v>
      </c>
      <c r="G238" s="8" t="s">
        <v>3278</v>
      </c>
      <c r="H238" s="346">
        <v>1</v>
      </c>
    </row>
    <row r="239" spans="1:8" s="8" customFormat="1" x14ac:dyDescent="0.25">
      <c r="A239" s="8" t="s">
        <v>1222</v>
      </c>
      <c r="B239" s="8" t="s">
        <v>3275</v>
      </c>
      <c r="C239" s="8" t="s">
        <v>3276</v>
      </c>
      <c r="D239" s="8">
        <f t="shared" si="8"/>
        <v>0</v>
      </c>
      <c r="E239" s="8" t="s">
        <v>3277</v>
      </c>
      <c r="F239" s="8" t="str">
        <f t="shared" si="7"/>
        <v>DISC_RETN_CC</v>
      </c>
      <c r="G239" s="8" t="s">
        <v>3278</v>
      </c>
      <c r="H239" s="346">
        <v>1</v>
      </c>
    </row>
    <row r="240" spans="1:8" s="8" customFormat="1" x14ac:dyDescent="0.25">
      <c r="A240" s="8" t="s">
        <v>1219</v>
      </c>
      <c r="B240" s="8" t="s">
        <v>3275</v>
      </c>
      <c r="C240" s="8" t="s">
        <v>3276</v>
      </c>
      <c r="D240" s="8">
        <f t="shared" si="8"/>
        <v>0</v>
      </c>
      <c r="E240" s="8" t="s">
        <v>3277</v>
      </c>
      <c r="F240" s="8" t="str">
        <f t="shared" si="7"/>
        <v>DISC_REIN_CR</v>
      </c>
      <c r="G240" s="8" t="s">
        <v>3278</v>
      </c>
      <c r="H240" s="346">
        <v>1</v>
      </c>
    </row>
    <row r="241" spans="1:8" s="8" customFormat="1" x14ac:dyDescent="0.25">
      <c r="A241" s="8" t="s">
        <v>5242</v>
      </c>
      <c r="B241" s="8" t="s">
        <v>3275</v>
      </c>
      <c r="C241" s="8" t="s">
        <v>3276</v>
      </c>
      <c r="D241" s="8">
        <f t="shared" si="8"/>
        <v>0</v>
      </c>
      <c r="E241" s="8" t="s">
        <v>3277</v>
      </c>
      <c r="F241" s="8" t="str">
        <f t="shared" si="7"/>
        <v>DEALER_DISC</v>
      </c>
      <c r="G241" s="8" t="s">
        <v>3278</v>
      </c>
      <c r="H241" s="346">
        <v>1</v>
      </c>
    </row>
    <row r="242" spans="1:8" s="8" customFormat="1" x14ac:dyDescent="0.25">
      <c r="A242" s="8" t="s">
        <v>579</v>
      </c>
      <c r="B242" s="8" t="s">
        <v>3275</v>
      </c>
      <c r="C242" s="8" t="s">
        <v>3276</v>
      </c>
      <c r="D242" s="8">
        <f t="shared" si="8"/>
        <v>165</v>
      </c>
      <c r="E242" s="8" t="s">
        <v>3277</v>
      </c>
      <c r="F242" s="8" t="str">
        <f t="shared" si="7"/>
        <v/>
      </c>
      <c r="G242" s="8" t="s">
        <v>3278</v>
      </c>
      <c r="H242" s="346">
        <v>1</v>
      </c>
    </row>
    <row r="243" spans="1:8" s="8" customFormat="1" x14ac:dyDescent="0.25">
      <c r="A243" s="8" t="s">
        <v>595</v>
      </c>
      <c r="B243" s="8" t="s">
        <v>3275</v>
      </c>
      <c r="C243" s="8" t="s">
        <v>3276</v>
      </c>
      <c r="D243" s="8">
        <f t="shared" si="8"/>
        <v>139</v>
      </c>
      <c r="E243" s="8" t="s">
        <v>3277</v>
      </c>
      <c r="F243" s="8" t="str">
        <f t="shared" si="7"/>
        <v/>
      </c>
      <c r="G243" s="8" t="s">
        <v>3278</v>
      </c>
      <c r="H243" s="346">
        <v>1</v>
      </c>
    </row>
    <row r="244" spans="1:8" s="8" customFormat="1" x14ac:dyDescent="0.25">
      <c r="A244" s="8" t="s">
        <v>593</v>
      </c>
      <c r="B244" s="8" t="s">
        <v>3275</v>
      </c>
      <c r="C244" s="8" t="s">
        <v>3276</v>
      </c>
      <c r="D244" s="8">
        <f t="shared" si="8"/>
        <v>139</v>
      </c>
      <c r="E244" s="8" t="s">
        <v>3277</v>
      </c>
      <c r="F244" s="8" t="str">
        <f t="shared" si="7"/>
        <v/>
      </c>
      <c r="G244" s="8" t="s">
        <v>3278</v>
      </c>
      <c r="H244" s="346">
        <v>1</v>
      </c>
    </row>
    <row r="245" spans="1:8" s="8" customFormat="1" x14ac:dyDescent="0.25">
      <c r="A245" s="8" t="s">
        <v>591</v>
      </c>
      <c r="B245" s="8" t="s">
        <v>3275</v>
      </c>
      <c r="C245" s="8" t="s">
        <v>3276</v>
      </c>
      <c r="D245" s="8">
        <f t="shared" si="8"/>
        <v>139</v>
      </c>
      <c r="E245" s="8" t="s">
        <v>3277</v>
      </c>
      <c r="F245" s="8" t="str">
        <f t="shared" si="7"/>
        <v/>
      </c>
      <c r="G245" s="8" t="s">
        <v>3278</v>
      </c>
      <c r="H245" s="346">
        <v>1</v>
      </c>
    </row>
    <row r="246" spans="1:8" s="8" customFormat="1" x14ac:dyDescent="0.25">
      <c r="A246" s="8" t="s">
        <v>589</v>
      </c>
      <c r="B246" s="8" t="s">
        <v>3275</v>
      </c>
      <c r="C246" s="8" t="s">
        <v>3276</v>
      </c>
      <c r="D246" s="8">
        <f t="shared" si="8"/>
        <v>139</v>
      </c>
      <c r="E246" s="8" t="s">
        <v>3277</v>
      </c>
      <c r="F246" s="8" t="str">
        <f t="shared" si="7"/>
        <v/>
      </c>
      <c r="G246" s="8" t="s">
        <v>3278</v>
      </c>
      <c r="H246" s="346">
        <v>1</v>
      </c>
    </row>
    <row r="247" spans="1:8" s="8" customFormat="1" x14ac:dyDescent="0.25">
      <c r="A247" s="8" t="s">
        <v>489</v>
      </c>
      <c r="B247" s="8" t="s">
        <v>3275</v>
      </c>
      <c r="C247" s="8" t="s">
        <v>3276</v>
      </c>
      <c r="D247" s="8">
        <f t="shared" si="8"/>
        <v>5</v>
      </c>
      <c r="E247" s="8" t="s">
        <v>3277</v>
      </c>
      <c r="F247" s="8" t="str">
        <f t="shared" si="7"/>
        <v/>
      </c>
      <c r="G247" s="8" t="s">
        <v>3278</v>
      </c>
      <c r="H247" s="346">
        <v>1</v>
      </c>
    </row>
    <row r="248" spans="1:8" s="8" customFormat="1" x14ac:dyDescent="0.25">
      <c r="A248" s="8" t="s">
        <v>587</v>
      </c>
      <c r="B248" s="8" t="s">
        <v>3275</v>
      </c>
      <c r="C248" s="8" t="s">
        <v>3276</v>
      </c>
      <c r="D248" s="8">
        <f t="shared" si="8"/>
        <v>145</v>
      </c>
      <c r="E248" s="8" t="s">
        <v>3277</v>
      </c>
      <c r="F248" s="8" t="str">
        <f t="shared" si="7"/>
        <v/>
      </c>
      <c r="G248" s="8" t="s">
        <v>3278</v>
      </c>
      <c r="H248" s="346">
        <v>1</v>
      </c>
    </row>
    <row r="249" spans="1:8" s="8" customFormat="1" x14ac:dyDescent="0.25">
      <c r="A249" s="8" t="s">
        <v>585</v>
      </c>
      <c r="B249" s="8" t="s">
        <v>3275</v>
      </c>
      <c r="C249" s="8" t="s">
        <v>3276</v>
      </c>
      <c r="D249" s="8">
        <f t="shared" si="8"/>
        <v>275</v>
      </c>
      <c r="E249" s="8" t="s">
        <v>3277</v>
      </c>
      <c r="F249" s="8" t="str">
        <f t="shared" si="7"/>
        <v/>
      </c>
      <c r="G249" s="8" t="s">
        <v>3278</v>
      </c>
      <c r="H249" s="346">
        <v>1</v>
      </c>
    </row>
    <row r="250" spans="1:8" s="8" customFormat="1" x14ac:dyDescent="0.25">
      <c r="A250" s="8" t="s">
        <v>3075</v>
      </c>
      <c r="B250" s="8" t="s">
        <v>3275</v>
      </c>
      <c r="C250" s="8" t="s">
        <v>3276</v>
      </c>
      <c r="D250" s="8">
        <f t="shared" si="8"/>
        <v>0</v>
      </c>
      <c r="E250" s="8" t="s">
        <v>3277</v>
      </c>
      <c r="F250" s="8" t="str">
        <f t="shared" si="7"/>
        <v>CSERV_CR</v>
      </c>
      <c r="G250" s="8" t="s">
        <v>3278</v>
      </c>
      <c r="H250" s="346">
        <v>1</v>
      </c>
    </row>
    <row r="251" spans="1:8" s="8" customFormat="1" x14ac:dyDescent="0.25">
      <c r="A251" s="8" t="s">
        <v>3074</v>
      </c>
      <c r="B251" s="8" t="s">
        <v>3275</v>
      </c>
      <c r="C251" s="8" t="s">
        <v>3276</v>
      </c>
      <c r="D251" s="8">
        <f t="shared" si="8"/>
        <v>99</v>
      </c>
      <c r="E251" s="8" t="s">
        <v>3277</v>
      </c>
      <c r="F251" s="8" t="str">
        <f t="shared" si="7"/>
        <v>CSERV</v>
      </c>
      <c r="G251" s="8" t="s">
        <v>3278</v>
      </c>
      <c r="H251" s="346">
        <v>1</v>
      </c>
    </row>
    <row r="252" spans="1:8" s="8" customFormat="1" x14ac:dyDescent="0.25">
      <c r="A252" s="8" t="s">
        <v>487</v>
      </c>
      <c r="B252" s="8" t="s">
        <v>3275</v>
      </c>
      <c r="C252" s="8" t="s">
        <v>3276</v>
      </c>
      <c r="D252" s="8">
        <f t="shared" si="8"/>
        <v>5</v>
      </c>
      <c r="E252" s="8" t="s">
        <v>3277</v>
      </c>
      <c r="F252" s="8" t="str">
        <f t="shared" si="7"/>
        <v/>
      </c>
      <c r="G252" s="8" t="s">
        <v>3278</v>
      </c>
      <c r="H252" s="346">
        <v>1</v>
      </c>
    </row>
    <row r="253" spans="1:8" s="8" customFormat="1" x14ac:dyDescent="0.25">
      <c r="A253" s="8" t="s">
        <v>485</v>
      </c>
      <c r="B253" s="8" t="s">
        <v>3275</v>
      </c>
      <c r="C253" s="8" t="s">
        <v>3276</v>
      </c>
      <c r="D253" s="8">
        <f t="shared" si="8"/>
        <v>5</v>
      </c>
      <c r="E253" s="8" t="s">
        <v>3277</v>
      </c>
      <c r="F253" s="8" t="str">
        <f t="shared" si="7"/>
        <v/>
      </c>
      <c r="G253" s="8" t="s">
        <v>3278</v>
      </c>
      <c r="H253" s="346">
        <v>1</v>
      </c>
    </row>
    <row r="254" spans="1:8" s="8" customFormat="1" x14ac:dyDescent="0.25">
      <c r="A254" s="8" t="s">
        <v>483</v>
      </c>
      <c r="B254" s="8" t="s">
        <v>3275</v>
      </c>
      <c r="C254" s="8" t="s">
        <v>3276</v>
      </c>
      <c r="D254" s="8">
        <f t="shared" si="8"/>
        <v>5</v>
      </c>
      <c r="E254" s="8" t="s">
        <v>3277</v>
      </c>
      <c r="F254" s="8" t="str">
        <f t="shared" si="7"/>
        <v/>
      </c>
      <c r="G254" s="8" t="s">
        <v>3278</v>
      </c>
      <c r="H254" s="346">
        <v>1</v>
      </c>
    </row>
    <row r="255" spans="1:8" s="8" customFormat="1" x14ac:dyDescent="0.25">
      <c r="A255" s="8" t="s">
        <v>462</v>
      </c>
      <c r="B255" s="8" t="s">
        <v>3275</v>
      </c>
      <c r="C255" s="8" t="s">
        <v>3276</v>
      </c>
      <c r="D255" s="8">
        <f t="shared" si="8"/>
        <v>5</v>
      </c>
      <c r="E255" s="8" t="s">
        <v>3277</v>
      </c>
      <c r="F255" s="8" t="str">
        <f t="shared" si="7"/>
        <v/>
      </c>
      <c r="G255" s="8" t="s">
        <v>3278</v>
      </c>
      <c r="H255" s="346">
        <v>1</v>
      </c>
    </row>
    <row r="256" spans="1:8" s="8" customFormat="1" x14ac:dyDescent="0.25">
      <c r="A256" s="8" t="s">
        <v>3188</v>
      </c>
      <c r="B256" s="8" t="s">
        <v>3275</v>
      </c>
      <c r="C256" s="8" t="s">
        <v>3276</v>
      </c>
      <c r="D256" s="8">
        <f t="shared" si="8"/>
        <v>5</v>
      </c>
      <c r="E256" s="8" t="s">
        <v>3277</v>
      </c>
      <c r="F256" s="8" t="str">
        <f t="shared" si="7"/>
        <v/>
      </c>
      <c r="G256" s="8" t="s">
        <v>3278</v>
      </c>
      <c r="H256" s="346">
        <v>1</v>
      </c>
    </row>
    <row r="257" spans="1:8" s="8" customFormat="1" x14ac:dyDescent="0.25">
      <c r="A257" s="8" t="s">
        <v>481</v>
      </c>
      <c r="B257" s="8" t="s">
        <v>3275</v>
      </c>
      <c r="C257" s="8" t="s">
        <v>3276</v>
      </c>
      <c r="D257" s="8">
        <f t="shared" si="8"/>
        <v>5</v>
      </c>
      <c r="E257" s="8" t="s">
        <v>3277</v>
      </c>
      <c r="F257" s="8" t="str">
        <f t="shared" si="7"/>
        <v/>
      </c>
      <c r="G257" s="8" t="s">
        <v>3278</v>
      </c>
      <c r="H257" s="346">
        <v>1</v>
      </c>
    </row>
    <row r="258" spans="1:8" s="8" customFormat="1" x14ac:dyDescent="0.25">
      <c r="A258" s="8" t="s">
        <v>3381</v>
      </c>
      <c r="B258" s="8" t="s">
        <v>3275</v>
      </c>
      <c r="C258" s="8" t="s">
        <v>3276</v>
      </c>
      <c r="D258" s="8">
        <f t="shared" si="8"/>
        <v>0</v>
      </c>
      <c r="E258" s="8" t="s">
        <v>3277</v>
      </c>
      <c r="F258" s="8" t="str">
        <f t="shared" ref="F258:F321" si="9">IF(VLOOKUP(A258,masterdata,36,FALSE)="","",VLOOKUP(A258,masterdata,36,FALSE))</f>
        <v/>
      </c>
      <c r="G258" s="8" t="s">
        <v>3278</v>
      </c>
      <c r="H258" s="346">
        <v>1</v>
      </c>
    </row>
    <row r="259" spans="1:8" s="8" customFormat="1" x14ac:dyDescent="0.25">
      <c r="A259" s="8" t="s">
        <v>3367</v>
      </c>
      <c r="B259" s="8" t="s">
        <v>3275</v>
      </c>
      <c r="C259" s="8" t="s">
        <v>3276</v>
      </c>
      <c r="D259" s="8">
        <f t="shared" si="8"/>
        <v>0</v>
      </c>
      <c r="E259" s="8" t="s">
        <v>3277</v>
      </c>
      <c r="F259" s="8" t="str">
        <f t="shared" si="9"/>
        <v/>
      </c>
      <c r="G259" s="8" t="s">
        <v>3278</v>
      </c>
      <c r="H259" s="346">
        <v>1</v>
      </c>
    </row>
    <row r="260" spans="1:8" s="8" customFormat="1" x14ac:dyDescent="0.25">
      <c r="A260" s="8" t="s">
        <v>3371</v>
      </c>
      <c r="B260" s="8" t="s">
        <v>3275</v>
      </c>
      <c r="C260" s="8" t="s">
        <v>3276</v>
      </c>
      <c r="D260" s="8">
        <f t="shared" si="8"/>
        <v>0</v>
      </c>
      <c r="E260" s="8" t="s">
        <v>3277</v>
      </c>
      <c r="F260" s="8" t="str">
        <f t="shared" si="9"/>
        <v/>
      </c>
      <c r="G260" s="8" t="s">
        <v>3278</v>
      </c>
      <c r="H260" s="346">
        <v>1</v>
      </c>
    </row>
    <row r="261" spans="1:8" s="8" customFormat="1" x14ac:dyDescent="0.25">
      <c r="A261" s="8" t="s">
        <v>3366</v>
      </c>
      <c r="B261" s="8" t="s">
        <v>3275</v>
      </c>
      <c r="C261" s="8" t="s">
        <v>3276</v>
      </c>
      <c r="D261" s="8">
        <f t="shared" si="8"/>
        <v>0</v>
      </c>
      <c r="E261" s="8" t="s">
        <v>3277</v>
      </c>
      <c r="F261" s="8" t="str">
        <f t="shared" si="9"/>
        <v/>
      </c>
      <c r="G261" s="8" t="s">
        <v>3278</v>
      </c>
      <c r="H261" s="346">
        <v>1</v>
      </c>
    </row>
    <row r="262" spans="1:8" s="8" customFormat="1" x14ac:dyDescent="0.25">
      <c r="A262" s="8" t="s">
        <v>3370</v>
      </c>
      <c r="B262" s="8" t="s">
        <v>3275</v>
      </c>
      <c r="C262" s="8" t="s">
        <v>3276</v>
      </c>
      <c r="D262" s="8">
        <f t="shared" si="8"/>
        <v>0</v>
      </c>
      <c r="E262" s="8" t="s">
        <v>3277</v>
      </c>
      <c r="F262" s="8" t="str">
        <f t="shared" si="9"/>
        <v/>
      </c>
      <c r="G262" s="8" t="s">
        <v>3278</v>
      </c>
      <c r="H262" s="346">
        <v>1</v>
      </c>
    </row>
    <row r="263" spans="1:8" s="8" customFormat="1" x14ac:dyDescent="0.25">
      <c r="A263" s="8" t="s">
        <v>3369</v>
      </c>
      <c r="B263" s="8" t="s">
        <v>3275</v>
      </c>
      <c r="C263" s="8" t="s">
        <v>3276</v>
      </c>
      <c r="D263" s="8">
        <f t="shared" si="8"/>
        <v>0</v>
      </c>
      <c r="E263" s="8" t="s">
        <v>3277</v>
      </c>
      <c r="F263" s="8" t="str">
        <f t="shared" si="9"/>
        <v/>
      </c>
      <c r="G263" s="8" t="s">
        <v>3278</v>
      </c>
      <c r="H263" s="346">
        <v>1</v>
      </c>
    </row>
    <row r="264" spans="1:8" s="8" customFormat="1" x14ac:dyDescent="0.25">
      <c r="A264" s="8" t="s">
        <v>3372</v>
      </c>
      <c r="B264" s="8" t="s">
        <v>3275</v>
      </c>
      <c r="C264" s="8" t="s">
        <v>3276</v>
      </c>
      <c r="D264" s="8">
        <f t="shared" si="8"/>
        <v>0</v>
      </c>
      <c r="E264" s="8" t="s">
        <v>3277</v>
      </c>
      <c r="F264" s="8" t="str">
        <f t="shared" si="9"/>
        <v/>
      </c>
      <c r="G264" s="8" t="s">
        <v>3278</v>
      </c>
      <c r="H264" s="346">
        <v>1</v>
      </c>
    </row>
    <row r="265" spans="1:8" s="8" customFormat="1" x14ac:dyDescent="0.25">
      <c r="A265" s="8" t="s">
        <v>3365</v>
      </c>
      <c r="B265" s="8" t="s">
        <v>3275</v>
      </c>
      <c r="C265" s="8" t="s">
        <v>3276</v>
      </c>
      <c r="D265" s="8">
        <f t="shared" si="8"/>
        <v>0</v>
      </c>
      <c r="E265" s="8" t="s">
        <v>3277</v>
      </c>
      <c r="F265" s="8" t="str">
        <f t="shared" si="9"/>
        <v/>
      </c>
      <c r="G265" s="8" t="s">
        <v>3278</v>
      </c>
      <c r="H265" s="346">
        <v>1</v>
      </c>
    </row>
    <row r="266" spans="1:8" s="8" customFormat="1" x14ac:dyDescent="0.25">
      <c r="A266" s="8" t="s">
        <v>3368</v>
      </c>
      <c r="B266" s="8" t="s">
        <v>3275</v>
      </c>
      <c r="C266" s="8" t="s">
        <v>3276</v>
      </c>
      <c r="D266" s="8">
        <f t="shared" si="8"/>
        <v>0</v>
      </c>
      <c r="E266" s="8" t="s">
        <v>3277</v>
      </c>
      <c r="F266" s="8" t="str">
        <f t="shared" si="9"/>
        <v/>
      </c>
      <c r="G266" s="8" t="s">
        <v>3278</v>
      </c>
      <c r="H266" s="346">
        <v>1</v>
      </c>
    </row>
    <row r="267" spans="1:8" s="8" customFormat="1" x14ac:dyDescent="0.25">
      <c r="A267" s="211" t="s">
        <v>3382</v>
      </c>
      <c r="B267" s="8" t="s">
        <v>3275</v>
      </c>
      <c r="C267" s="8" t="s">
        <v>3276</v>
      </c>
      <c r="D267" s="8">
        <f t="shared" si="8"/>
        <v>0</v>
      </c>
      <c r="E267" s="8" t="s">
        <v>3277</v>
      </c>
      <c r="F267" s="8" t="str">
        <f t="shared" si="9"/>
        <v/>
      </c>
      <c r="G267" s="8" t="s">
        <v>3278</v>
      </c>
      <c r="H267" s="346">
        <v>1</v>
      </c>
    </row>
    <row r="268" spans="1:8" s="8" customFormat="1" x14ac:dyDescent="0.25">
      <c r="A268" s="8" t="s">
        <v>3223</v>
      </c>
      <c r="B268" s="8" t="s">
        <v>3275</v>
      </c>
      <c r="C268" s="8" t="s">
        <v>3276</v>
      </c>
      <c r="D268" s="8">
        <f t="shared" si="8"/>
        <v>0</v>
      </c>
      <c r="E268" s="8" t="s">
        <v>3277</v>
      </c>
      <c r="F268" s="8" t="str">
        <f t="shared" si="9"/>
        <v>COVID 19</v>
      </c>
      <c r="G268" s="8" t="s">
        <v>3278</v>
      </c>
      <c r="H268" s="346">
        <v>1</v>
      </c>
    </row>
    <row r="269" spans="1:8" s="8" customFormat="1" x14ac:dyDescent="0.25">
      <c r="A269" s="8" t="s">
        <v>2578</v>
      </c>
      <c r="B269" s="8" t="s">
        <v>3275</v>
      </c>
      <c r="C269" s="8" t="s">
        <v>3276</v>
      </c>
      <c r="D269" s="8">
        <f t="shared" si="8"/>
        <v>0</v>
      </c>
      <c r="E269" s="8" t="s">
        <v>3277</v>
      </c>
      <c r="F269" s="8" t="str">
        <f t="shared" si="9"/>
        <v>CONT DISC</v>
      </c>
      <c r="G269" s="8" t="s">
        <v>3278</v>
      </c>
      <c r="H269" s="346">
        <v>1</v>
      </c>
    </row>
    <row r="270" spans="1:8" s="8" customFormat="1" x14ac:dyDescent="0.25">
      <c r="A270" s="211" t="s">
        <v>2574</v>
      </c>
      <c r="B270" s="8" t="s">
        <v>3275</v>
      </c>
      <c r="C270" s="8" t="s">
        <v>3276</v>
      </c>
      <c r="D270" s="8">
        <f t="shared" si="8"/>
        <v>0</v>
      </c>
      <c r="E270" s="8" t="s">
        <v>3277</v>
      </c>
      <c r="F270" s="8" t="str">
        <f t="shared" si="9"/>
        <v>CONN DISC</v>
      </c>
      <c r="G270" s="8" t="s">
        <v>3278</v>
      </c>
      <c r="H270" s="346">
        <v>1</v>
      </c>
    </row>
    <row r="271" spans="1:8" s="8" customFormat="1" x14ac:dyDescent="0.25">
      <c r="A271" s="8" t="s">
        <v>5283</v>
      </c>
      <c r="B271" s="8" t="s">
        <v>3275</v>
      </c>
      <c r="C271" s="8" t="s">
        <v>3276</v>
      </c>
      <c r="D271" s="8">
        <f t="shared" si="8"/>
        <v>0</v>
      </c>
      <c r="E271" s="8" t="s">
        <v>3277</v>
      </c>
      <c r="F271" s="8" t="str">
        <f t="shared" si="9"/>
        <v>COMM DISC</v>
      </c>
      <c r="G271" s="8" t="s">
        <v>3278</v>
      </c>
      <c r="H271" s="346">
        <v>1</v>
      </c>
    </row>
    <row r="272" spans="1:8" s="8" customFormat="1" x14ac:dyDescent="0.25">
      <c r="A272" s="8" t="s">
        <v>612</v>
      </c>
      <c r="B272" s="8" t="s">
        <v>3275</v>
      </c>
      <c r="C272" s="8" t="s">
        <v>3276</v>
      </c>
      <c r="D272" s="8">
        <f t="shared" si="8"/>
        <v>15</v>
      </c>
      <c r="E272" s="8" t="s">
        <v>3277</v>
      </c>
      <c r="F272" s="8" t="str">
        <f t="shared" si="9"/>
        <v/>
      </c>
      <c r="G272" s="8" t="s">
        <v>3278</v>
      </c>
      <c r="H272" s="346">
        <v>1</v>
      </c>
    </row>
    <row r="273" spans="1:8" s="8" customFormat="1" x14ac:dyDescent="0.25">
      <c r="A273" s="8" t="s">
        <v>243</v>
      </c>
      <c r="B273" s="8" t="s">
        <v>3275</v>
      </c>
      <c r="C273" s="8" t="s">
        <v>3276</v>
      </c>
      <c r="D273" s="8">
        <f t="shared" si="8"/>
        <v>36.799999999999997</v>
      </c>
      <c r="E273" s="8" t="s">
        <v>3277</v>
      </c>
      <c r="F273" s="8" t="str">
        <f t="shared" si="9"/>
        <v/>
      </c>
      <c r="G273" s="8" t="s">
        <v>3278</v>
      </c>
      <c r="H273" s="346">
        <v>1</v>
      </c>
    </row>
    <row r="274" spans="1:8" s="8" customFormat="1" x14ac:dyDescent="0.25">
      <c r="A274" s="8" t="s">
        <v>581</v>
      </c>
      <c r="B274" s="8" t="s">
        <v>3275</v>
      </c>
      <c r="C274" s="8" t="s">
        <v>3276</v>
      </c>
      <c r="D274" s="8">
        <f t="shared" si="8"/>
        <v>149</v>
      </c>
      <c r="E274" s="8" t="s">
        <v>3277</v>
      </c>
      <c r="F274" s="8" t="str">
        <f t="shared" si="9"/>
        <v/>
      </c>
      <c r="G274" s="8" t="s">
        <v>3278</v>
      </c>
      <c r="H274" s="346">
        <v>1</v>
      </c>
    </row>
    <row r="275" spans="1:8" s="8" customFormat="1" x14ac:dyDescent="0.25">
      <c r="A275" s="8" t="s">
        <v>3461</v>
      </c>
      <c r="B275" s="8" t="s">
        <v>3275</v>
      </c>
      <c r="C275" s="8" t="s">
        <v>3276</v>
      </c>
      <c r="D275" s="8">
        <f t="shared" si="8"/>
        <v>219</v>
      </c>
      <c r="E275" s="8" t="s">
        <v>3277</v>
      </c>
      <c r="F275" s="8" t="str">
        <f t="shared" si="9"/>
        <v/>
      </c>
      <c r="G275" s="8" t="s">
        <v>3278</v>
      </c>
      <c r="H275" s="346">
        <v>1</v>
      </c>
    </row>
    <row r="276" spans="1:8" s="8" customFormat="1" x14ac:dyDescent="0.25">
      <c r="A276" s="8" t="s">
        <v>3462</v>
      </c>
      <c r="B276" s="8" t="s">
        <v>3275</v>
      </c>
      <c r="C276" s="8" t="s">
        <v>3276</v>
      </c>
      <c r="D276" s="8">
        <f t="shared" si="8"/>
        <v>219</v>
      </c>
      <c r="E276" s="8" t="s">
        <v>3277</v>
      </c>
      <c r="F276" s="8" t="str">
        <f t="shared" si="9"/>
        <v/>
      </c>
      <c r="G276" s="8" t="s">
        <v>3278</v>
      </c>
      <c r="H276" s="346">
        <v>1</v>
      </c>
    </row>
    <row r="277" spans="1:8" s="8" customFormat="1" x14ac:dyDescent="0.25">
      <c r="A277" s="8" t="s">
        <v>3458</v>
      </c>
      <c r="B277" s="8" t="s">
        <v>3275</v>
      </c>
      <c r="C277" s="8" t="s">
        <v>3276</v>
      </c>
      <c r="D277" s="8">
        <f t="shared" si="8"/>
        <v>199</v>
      </c>
      <c r="E277" s="8" t="s">
        <v>3277</v>
      </c>
      <c r="F277" s="8" t="str">
        <f t="shared" si="9"/>
        <v/>
      </c>
      <c r="G277" s="8" t="s">
        <v>3278</v>
      </c>
      <c r="H277" s="346">
        <v>1</v>
      </c>
    </row>
    <row r="278" spans="1:8" s="8" customFormat="1" x14ac:dyDescent="0.25">
      <c r="A278" s="8" t="s">
        <v>3459</v>
      </c>
      <c r="B278" s="8" t="s">
        <v>3275</v>
      </c>
      <c r="C278" s="8" t="s">
        <v>3276</v>
      </c>
      <c r="D278" s="8">
        <f t="shared" si="8"/>
        <v>199</v>
      </c>
      <c r="E278" s="8" t="s">
        <v>3277</v>
      </c>
      <c r="F278" s="8" t="str">
        <f t="shared" si="9"/>
        <v/>
      </c>
      <c r="G278" s="8" t="s">
        <v>3278</v>
      </c>
      <c r="H278" s="346">
        <v>1</v>
      </c>
    </row>
    <row r="279" spans="1:8" s="8" customFormat="1" x14ac:dyDescent="0.25">
      <c r="A279" s="8" t="s">
        <v>3562</v>
      </c>
      <c r="B279" s="8" t="s">
        <v>3275</v>
      </c>
      <c r="C279" s="8" t="s">
        <v>3276</v>
      </c>
      <c r="D279" s="8">
        <f t="shared" si="8"/>
        <v>169</v>
      </c>
      <c r="E279" s="8" t="s">
        <v>3277</v>
      </c>
      <c r="F279" s="8" t="str">
        <f t="shared" si="9"/>
        <v/>
      </c>
      <c r="G279" s="8" t="s">
        <v>3278</v>
      </c>
      <c r="H279" s="346">
        <v>1</v>
      </c>
    </row>
    <row r="280" spans="1:8" s="8" customFormat="1" x14ac:dyDescent="0.25">
      <c r="A280" s="8" t="s">
        <v>3457</v>
      </c>
      <c r="B280" s="8" t="s">
        <v>3275</v>
      </c>
      <c r="C280" s="8" t="s">
        <v>3276</v>
      </c>
      <c r="D280" s="8">
        <f t="shared" si="8"/>
        <v>199</v>
      </c>
      <c r="E280" s="8" t="s">
        <v>3277</v>
      </c>
      <c r="F280" s="8" t="str">
        <f t="shared" si="9"/>
        <v/>
      </c>
      <c r="G280" s="8" t="s">
        <v>3278</v>
      </c>
      <c r="H280" s="346">
        <v>1</v>
      </c>
    </row>
    <row r="281" spans="1:8" s="8" customFormat="1" x14ac:dyDescent="0.25">
      <c r="A281" s="8" t="s">
        <v>3186</v>
      </c>
      <c r="B281" s="8" t="s">
        <v>3275</v>
      </c>
      <c r="C281" s="8" t="s">
        <v>3276</v>
      </c>
      <c r="D281" s="8">
        <f t="shared" si="8"/>
        <v>0</v>
      </c>
      <c r="E281" s="8" t="s">
        <v>3277</v>
      </c>
      <c r="F281" s="8" t="str">
        <f t="shared" si="9"/>
        <v/>
      </c>
      <c r="G281" s="8" t="s">
        <v>3278</v>
      </c>
      <c r="H281" s="346">
        <v>1</v>
      </c>
    </row>
    <row r="282" spans="1:8" s="8" customFormat="1" x14ac:dyDescent="0.25">
      <c r="A282" s="8" t="s">
        <v>476</v>
      </c>
      <c r="B282" s="8" t="s">
        <v>3275</v>
      </c>
      <c r="C282" s="8" t="s">
        <v>3276</v>
      </c>
      <c r="D282" s="8">
        <f t="shared" si="8"/>
        <v>5</v>
      </c>
      <c r="E282" s="8" t="s">
        <v>3277</v>
      </c>
      <c r="F282" s="8" t="str">
        <f t="shared" si="9"/>
        <v/>
      </c>
      <c r="G282" s="8" t="s">
        <v>3278</v>
      </c>
      <c r="H282" s="346">
        <v>1</v>
      </c>
    </row>
    <row r="283" spans="1:8" s="8" customFormat="1" x14ac:dyDescent="0.25">
      <c r="A283" s="8" t="s">
        <v>474</v>
      </c>
      <c r="B283" s="8" t="s">
        <v>3275</v>
      </c>
      <c r="C283" s="8" t="s">
        <v>3276</v>
      </c>
      <c r="D283" s="8">
        <f t="shared" si="8"/>
        <v>5</v>
      </c>
      <c r="E283" s="8" t="s">
        <v>3277</v>
      </c>
      <c r="F283" s="8" t="str">
        <f t="shared" si="9"/>
        <v/>
      </c>
      <c r="G283" s="8" t="s">
        <v>3278</v>
      </c>
      <c r="H283" s="346">
        <v>1</v>
      </c>
    </row>
    <row r="284" spans="1:8" s="8" customFormat="1" x14ac:dyDescent="0.25">
      <c r="A284" s="8" t="s">
        <v>472</v>
      </c>
      <c r="B284" s="8" t="s">
        <v>3275</v>
      </c>
      <c r="C284" s="8" t="s">
        <v>3276</v>
      </c>
      <c r="D284" s="8">
        <f t="shared" ref="D284:D346" si="10">VLOOKUP(A284,masterdata,5,0)</f>
        <v>5</v>
      </c>
      <c r="E284" s="8" t="s">
        <v>3277</v>
      </c>
      <c r="F284" s="8" t="str">
        <f t="shared" si="9"/>
        <v/>
      </c>
      <c r="G284" s="8" t="s">
        <v>3278</v>
      </c>
      <c r="H284" s="346">
        <v>1</v>
      </c>
    </row>
    <row r="285" spans="1:8" s="8" customFormat="1" x14ac:dyDescent="0.25">
      <c r="A285" s="8" t="s">
        <v>577</v>
      </c>
      <c r="B285" s="8" t="s">
        <v>3275</v>
      </c>
      <c r="C285" s="8" t="s">
        <v>3276</v>
      </c>
      <c r="D285" s="8">
        <f t="shared" si="10"/>
        <v>105</v>
      </c>
      <c r="E285" s="8" t="s">
        <v>3277</v>
      </c>
      <c r="F285" s="8" t="str">
        <f t="shared" si="9"/>
        <v/>
      </c>
      <c r="G285" s="8" t="s">
        <v>3278</v>
      </c>
      <c r="H285" s="346">
        <v>1</v>
      </c>
    </row>
    <row r="286" spans="1:8" s="8" customFormat="1" x14ac:dyDescent="0.25">
      <c r="A286" s="8" t="s">
        <v>575</v>
      </c>
      <c r="B286" s="8" t="s">
        <v>3275</v>
      </c>
      <c r="C286" s="8" t="s">
        <v>3276</v>
      </c>
      <c r="D286" s="8">
        <f t="shared" si="10"/>
        <v>99</v>
      </c>
      <c r="E286" s="8" t="s">
        <v>3277</v>
      </c>
      <c r="F286" s="8" t="str">
        <f t="shared" si="9"/>
        <v/>
      </c>
      <c r="G286" s="8" t="s">
        <v>3278</v>
      </c>
      <c r="H286" s="346">
        <v>1</v>
      </c>
    </row>
    <row r="287" spans="1:8" s="8" customFormat="1" x14ac:dyDescent="0.25">
      <c r="A287" s="8" t="s">
        <v>569</v>
      </c>
      <c r="B287" s="8" t="s">
        <v>3275</v>
      </c>
      <c r="C287" s="8" t="s">
        <v>3276</v>
      </c>
      <c r="D287" s="8">
        <f t="shared" si="10"/>
        <v>49</v>
      </c>
      <c r="E287" s="8" t="s">
        <v>3277</v>
      </c>
      <c r="F287" s="8" t="str">
        <f t="shared" si="9"/>
        <v/>
      </c>
      <c r="G287" s="8" t="s">
        <v>3278</v>
      </c>
      <c r="H287" s="346">
        <v>1</v>
      </c>
    </row>
    <row r="288" spans="1:8" s="8" customFormat="1" x14ac:dyDescent="0.25">
      <c r="A288" s="8" t="s">
        <v>928</v>
      </c>
      <c r="B288" s="8" t="s">
        <v>3275</v>
      </c>
      <c r="C288" s="8" t="s">
        <v>3276</v>
      </c>
      <c r="D288" s="8">
        <f t="shared" si="10"/>
        <v>35.5</v>
      </c>
      <c r="E288" s="8" t="s">
        <v>3277</v>
      </c>
      <c r="F288" s="8" t="str">
        <f t="shared" si="9"/>
        <v/>
      </c>
      <c r="G288" s="8" t="s">
        <v>3278</v>
      </c>
      <c r="H288" s="346">
        <v>1</v>
      </c>
    </row>
    <row r="289" spans="1:8" s="8" customFormat="1" x14ac:dyDescent="0.25">
      <c r="A289" s="8" t="s">
        <v>573</v>
      </c>
      <c r="B289" s="8" t="s">
        <v>3275</v>
      </c>
      <c r="C289" s="8" t="s">
        <v>3276</v>
      </c>
      <c r="D289" s="8">
        <f t="shared" si="10"/>
        <v>69</v>
      </c>
      <c r="E289" s="8" t="s">
        <v>3277</v>
      </c>
      <c r="F289" s="8" t="str">
        <f t="shared" si="9"/>
        <v/>
      </c>
      <c r="G289" s="8" t="s">
        <v>3278</v>
      </c>
      <c r="H289" s="346">
        <v>1</v>
      </c>
    </row>
    <row r="290" spans="1:8" s="8" customFormat="1" x14ac:dyDescent="0.25">
      <c r="A290" s="8" t="s">
        <v>470</v>
      </c>
      <c r="B290" s="8" t="s">
        <v>3275</v>
      </c>
      <c r="C290" s="8" t="s">
        <v>3276</v>
      </c>
      <c r="D290" s="8">
        <f t="shared" si="10"/>
        <v>5</v>
      </c>
      <c r="E290" s="8" t="s">
        <v>3277</v>
      </c>
      <c r="F290" s="8" t="str">
        <f t="shared" si="9"/>
        <v/>
      </c>
      <c r="G290" s="8" t="s">
        <v>3278</v>
      </c>
      <c r="H290" s="346">
        <v>1</v>
      </c>
    </row>
    <row r="291" spans="1:8" s="8" customFormat="1" x14ac:dyDescent="0.25">
      <c r="A291" s="8" t="s">
        <v>468</v>
      </c>
      <c r="B291" s="8" t="s">
        <v>3275</v>
      </c>
      <c r="C291" s="8" t="s">
        <v>3276</v>
      </c>
      <c r="D291" s="8">
        <f t="shared" si="10"/>
        <v>30</v>
      </c>
      <c r="E291" s="8" t="s">
        <v>3277</v>
      </c>
      <c r="F291" s="8" t="str">
        <f t="shared" si="9"/>
        <v/>
      </c>
      <c r="G291" s="8" t="s">
        <v>3278</v>
      </c>
      <c r="H291" s="346">
        <v>1</v>
      </c>
    </row>
    <row r="292" spans="1:8" s="8" customFormat="1" x14ac:dyDescent="0.25">
      <c r="A292" s="8" t="s">
        <v>571</v>
      </c>
      <c r="B292" s="8" t="s">
        <v>3275</v>
      </c>
      <c r="C292" s="8" t="s">
        <v>3276</v>
      </c>
      <c r="D292" s="8">
        <f t="shared" si="10"/>
        <v>89</v>
      </c>
      <c r="E292" s="8" t="s">
        <v>3277</v>
      </c>
      <c r="F292" s="8" t="str">
        <f t="shared" si="9"/>
        <v/>
      </c>
      <c r="G292" s="8" t="s">
        <v>3278</v>
      </c>
      <c r="H292" s="346">
        <v>1</v>
      </c>
    </row>
    <row r="293" spans="1:8" s="8" customFormat="1" x14ac:dyDescent="0.25">
      <c r="A293" s="8" t="s">
        <v>466</v>
      </c>
      <c r="B293" s="8" t="s">
        <v>3275</v>
      </c>
      <c r="C293" s="8" t="s">
        <v>3276</v>
      </c>
      <c r="D293" s="8">
        <f t="shared" si="10"/>
        <v>5</v>
      </c>
      <c r="E293" s="8" t="s">
        <v>3277</v>
      </c>
      <c r="F293" s="8" t="str">
        <f t="shared" si="9"/>
        <v/>
      </c>
      <c r="G293" s="8" t="s">
        <v>3278</v>
      </c>
      <c r="H293" s="346">
        <v>1</v>
      </c>
    </row>
    <row r="294" spans="1:8" s="8" customFormat="1" x14ac:dyDescent="0.25">
      <c r="A294" s="8" t="s">
        <v>3391</v>
      </c>
      <c r="B294" s="8" t="s">
        <v>3275</v>
      </c>
      <c r="C294" s="8" t="s">
        <v>3276</v>
      </c>
      <c r="D294" s="8">
        <f t="shared" si="10"/>
        <v>219</v>
      </c>
      <c r="E294" s="8" t="s">
        <v>3277</v>
      </c>
      <c r="F294" s="8" t="str">
        <f t="shared" si="9"/>
        <v/>
      </c>
      <c r="G294" s="8" t="s">
        <v>3278</v>
      </c>
      <c r="H294" s="346">
        <v>1</v>
      </c>
    </row>
    <row r="295" spans="1:8" s="8" customFormat="1" x14ac:dyDescent="0.25">
      <c r="A295" s="8" t="s">
        <v>3392</v>
      </c>
      <c r="B295" s="8" t="s">
        <v>3275</v>
      </c>
      <c r="C295" s="8" t="s">
        <v>3276</v>
      </c>
      <c r="D295" s="8">
        <f t="shared" si="10"/>
        <v>219</v>
      </c>
      <c r="E295" s="8" t="s">
        <v>3277</v>
      </c>
      <c r="F295" s="8" t="str">
        <f t="shared" si="9"/>
        <v/>
      </c>
      <c r="G295" s="8" t="s">
        <v>3278</v>
      </c>
      <c r="H295" s="346">
        <v>1</v>
      </c>
    </row>
    <row r="296" spans="1:8" s="8" customFormat="1" x14ac:dyDescent="0.25">
      <c r="A296" s="8" t="s">
        <v>3388</v>
      </c>
      <c r="B296" s="8" t="s">
        <v>3275</v>
      </c>
      <c r="C296" s="8" t="s">
        <v>3276</v>
      </c>
      <c r="D296" s="8">
        <f t="shared" si="10"/>
        <v>199</v>
      </c>
      <c r="E296" s="8" t="s">
        <v>3277</v>
      </c>
      <c r="F296" s="8" t="str">
        <f t="shared" si="9"/>
        <v/>
      </c>
      <c r="G296" s="8" t="s">
        <v>3278</v>
      </c>
      <c r="H296" s="346">
        <v>1</v>
      </c>
    </row>
    <row r="297" spans="1:8" s="8" customFormat="1" x14ac:dyDescent="0.25">
      <c r="A297" s="8" t="s">
        <v>3389</v>
      </c>
      <c r="B297" s="8" t="s">
        <v>3275</v>
      </c>
      <c r="C297" s="8" t="s">
        <v>3276</v>
      </c>
      <c r="D297" s="8">
        <f t="shared" si="10"/>
        <v>199</v>
      </c>
      <c r="E297" s="8" t="s">
        <v>3277</v>
      </c>
      <c r="F297" s="8" t="str">
        <f t="shared" si="9"/>
        <v/>
      </c>
      <c r="G297" s="8" t="s">
        <v>3278</v>
      </c>
      <c r="H297" s="346">
        <v>1</v>
      </c>
    </row>
    <row r="298" spans="1:8" s="8" customFormat="1" x14ac:dyDescent="0.25">
      <c r="A298" s="8" t="s">
        <v>3386</v>
      </c>
      <c r="B298" s="8" t="s">
        <v>3275</v>
      </c>
      <c r="C298" s="8" t="s">
        <v>3276</v>
      </c>
      <c r="D298" s="8">
        <f t="shared" si="10"/>
        <v>149</v>
      </c>
      <c r="E298" s="8" t="s">
        <v>3277</v>
      </c>
      <c r="F298" s="8" t="str">
        <f t="shared" si="9"/>
        <v/>
      </c>
      <c r="G298" s="8" t="s">
        <v>3278</v>
      </c>
      <c r="H298" s="346">
        <v>1</v>
      </c>
    </row>
    <row r="299" spans="1:8" s="8" customFormat="1" x14ac:dyDescent="0.25">
      <c r="A299" s="8" t="s">
        <v>3563</v>
      </c>
      <c r="B299" s="8" t="s">
        <v>3275</v>
      </c>
      <c r="C299" s="8" t="s">
        <v>3276</v>
      </c>
      <c r="D299" s="8">
        <f t="shared" si="10"/>
        <v>169</v>
      </c>
      <c r="E299" s="8" t="s">
        <v>3277</v>
      </c>
      <c r="F299" s="8" t="str">
        <f t="shared" si="9"/>
        <v/>
      </c>
      <c r="G299" s="8" t="s">
        <v>3278</v>
      </c>
      <c r="H299" s="346">
        <v>1</v>
      </c>
    </row>
    <row r="300" spans="1:8" s="8" customFormat="1" x14ac:dyDescent="0.25">
      <c r="A300" s="8" t="s">
        <v>3387</v>
      </c>
      <c r="B300" s="8" t="s">
        <v>3275</v>
      </c>
      <c r="C300" s="8" t="s">
        <v>3276</v>
      </c>
      <c r="D300" s="8">
        <f t="shared" si="10"/>
        <v>199</v>
      </c>
      <c r="E300" s="8" t="s">
        <v>3277</v>
      </c>
      <c r="F300" s="8" t="str">
        <f t="shared" si="9"/>
        <v/>
      </c>
      <c r="G300" s="8" t="s">
        <v>3278</v>
      </c>
      <c r="H300" s="346">
        <v>1</v>
      </c>
    </row>
    <row r="301" spans="1:8" s="8" customFormat="1" x14ac:dyDescent="0.25">
      <c r="A301" s="8" t="s">
        <v>301</v>
      </c>
      <c r="B301" s="8" t="s">
        <v>3275</v>
      </c>
      <c r="C301" s="8" t="s">
        <v>3276</v>
      </c>
      <c r="D301" s="8">
        <f t="shared" si="10"/>
        <v>0</v>
      </c>
      <c r="E301" s="8" t="s">
        <v>3277</v>
      </c>
      <c r="F301" s="8" t="str">
        <f t="shared" si="9"/>
        <v/>
      </c>
      <c r="G301" s="8" t="s">
        <v>3278</v>
      </c>
      <c r="H301" s="346">
        <v>1</v>
      </c>
    </row>
    <row r="302" spans="1:8" s="8" customFormat="1" x14ac:dyDescent="0.25">
      <c r="A302" s="8" t="s">
        <v>505</v>
      </c>
      <c r="B302" s="8" t="s">
        <v>3275</v>
      </c>
      <c r="C302" s="8" t="s">
        <v>3276</v>
      </c>
      <c r="D302" s="8">
        <f t="shared" si="10"/>
        <v>0</v>
      </c>
      <c r="E302" s="8" t="s">
        <v>3277</v>
      </c>
      <c r="F302" s="8" t="str">
        <f t="shared" si="9"/>
        <v/>
      </c>
      <c r="G302" s="8" t="s">
        <v>3278</v>
      </c>
      <c r="H302" s="346">
        <v>1</v>
      </c>
    </row>
    <row r="303" spans="1:8" s="8" customFormat="1" x14ac:dyDescent="0.25">
      <c r="A303" s="8" t="s">
        <v>3244</v>
      </c>
      <c r="B303" s="8" t="s">
        <v>3275</v>
      </c>
      <c r="C303" s="8" t="s">
        <v>3276</v>
      </c>
      <c r="D303" s="8">
        <f t="shared" si="10"/>
        <v>0</v>
      </c>
      <c r="E303" s="8" t="s">
        <v>3277</v>
      </c>
      <c r="F303" s="8" t="str">
        <f t="shared" si="9"/>
        <v/>
      </c>
      <c r="G303" s="8" t="s">
        <v>3278</v>
      </c>
      <c r="H303" s="346">
        <v>1</v>
      </c>
    </row>
    <row r="304" spans="1:8" s="8" customFormat="1" x14ac:dyDescent="0.25">
      <c r="A304" s="8" t="s">
        <v>503</v>
      </c>
      <c r="B304" s="8" t="s">
        <v>3275</v>
      </c>
      <c r="C304" s="8" t="s">
        <v>3276</v>
      </c>
      <c r="D304" s="8">
        <f t="shared" si="10"/>
        <v>0</v>
      </c>
      <c r="E304" s="8" t="s">
        <v>3277</v>
      </c>
      <c r="F304" s="8" t="str">
        <f t="shared" si="9"/>
        <v/>
      </c>
      <c r="G304" s="8" t="s">
        <v>3278</v>
      </c>
      <c r="H304" s="346">
        <v>1</v>
      </c>
    </row>
    <row r="305" spans="1:8" s="8" customFormat="1" x14ac:dyDescent="0.25">
      <c r="A305" s="8" t="s">
        <v>501</v>
      </c>
      <c r="B305" s="8" t="s">
        <v>3275</v>
      </c>
      <c r="C305" s="8" t="s">
        <v>3276</v>
      </c>
      <c r="D305" s="8">
        <f t="shared" si="10"/>
        <v>0</v>
      </c>
      <c r="E305" s="8" t="s">
        <v>3277</v>
      </c>
      <c r="F305" s="8" t="str">
        <f t="shared" si="9"/>
        <v/>
      </c>
      <c r="G305" s="8" t="s">
        <v>3278</v>
      </c>
      <c r="H305" s="346">
        <v>1</v>
      </c>
    </row>
    <row r="306" spans="1:8" s="8" customFormat="1" x14ac:dyDescent="0.25">
      <c r="A306" s="8" t="s">
        <v>3243</v>
      </c>
      <c r="B306" s="8" t="s">
        <v>3275</v>
      </c>
      <c r="C306" s="8" t="s">
        <v>3276</v>
      </c>
      <c r="D306" s="8">
        <f t="shared" si="10"/>
        <v>0</v>
      </c>
      <c r="E306" s="8" t="s">
        <v>3277</v>
      </c>
      <c r="F306" s="8" t="str">
        <f t="shared" si="9"/>
        <v/>
      </c>
      <c r="G306" s="8" t="s">
        <v>3278</v>
      </c>
      <c r="H306" s="346">
        <v>1</v>
      </c>
    </row>
    <row r="307" spans="1:8" s="8" customFormat="1" x14ac:dyDescent="0.25">
      <c r="A307" s="8" t="s">
        <v>499</v>
      </c>
      <c r="B307" s="8" t="s">
        <v>3275</v>
      </c>
      <c r="C307" s="8" t="s">
        <v>3276</v>
      </c>
      <c r="D307" s="8">
        <f t="shared" si="10"/>
        <v>0</v>
      </c>
      <c r="E307" s="8" t="s">
        <v>3277</v>
      </c>
      <c r="F307" s="8" t="str">
        <f t="shared" si="9"/>
        <v/>
      </c>
      <c r="G307" s="8" t="s">
        <v>3278</v>
      </c>
      <c r="H307" s="346">
        <v>1</v>
      </c>
    </row>
    <row r="308" spans="1:8" s="8" customFormat="1" x14ac:dyDescent="0.25">
      <c r="A308" s="8" t="s">
        <v>2</v>
      </c>
      <c r="B308" s="8" t="s">
        <v>3275</v>
      </c>
      <c r="C308" s="8" t="s">
        <v>3276</v>
      </c>
      <c r="D308" s="8">
        <f t="shared" si="10"/>
        <v>49.99</v>
      </c>
      <c r="E308" s="8" t="s">
        <v>3277</v>
      </c>
      <c r="F308" s="8" t="str">
        <f t="shared" si="9"/>
        <v/>
      </c>
      <c r="G308" s="8" t="s">
        <v>3278</v>
      </c>
      <c r="H308" s="346">
        <v>1</v>
      </c>
    </row>
    <row r="309" spans="1:8" s="8" customFormat="1" x14ac:dyDescent="0.25">
      <c r="A309" s="8" t="s">
        <v>5</v>
      </c>
      <c r="B309" s="8" t="s">
        <v>3275</v>
      </c>
      <c r="C309" s="8" t="s">
        <v>3276</v>
      </c>
      <c r="D309" s="8">
        <f t="shared" si="10"/>
        <v>59.99</v>
      </c>
      <c r="E309" s="8" t="s">
        <v>3277</v>
      </c>
      <c r="F309" s="8" t="str">
        <f t="shared" si="9"/>
        <v/>
      </c>
      <c r="G309" s="8" t="s">
        <v>3278</v>
      </c>
      <c r="H309" s="346">
        <v>1</v>
      </c>
    </row>
    <row r="310" spans="1:8" s="8" customFormat="1" x14ac:dyDescent="0.25">
      <c r="A310" s="8" t="s">
        <v>497</v>
      </c>
      <c r="B310" s="8" t="s">
        <v>3275</v>
      </c>
      <c r="C310" s="8" t="s">
        <v>3276</v>
      </c>
      <c r="D310" s="8">
        <f t="shared" si="10"/>
        <v>0</v>
      </c>
      <c r="E310" s="8" t="s">
        <v>3277</v>
      </c>
      <c r="F310" s="8" t="str">
        <f t="shared" si="9"/>
        <v/>
      </c>
      <c r="G310" s="8" t="s">
        <v>3278</v>
      </c>
      <c r="H310" s="346">
        <v>1</v>
      </c>
    </row>
    <row r="311" spans="1:8" s="8" customFormat="1" x14ac:dyDescent="0.25">
      <c r="A311" s="8" t="s">
        <v>495</v>
      </c>
      <c r="B311" s="8" t="s">
        <v>3275</v>
      </c>
      <c r="C311" s="8" t="s">
        <v>3276</v>
      </c>
      <c r="D311" s="8">
        <f t="shared" si="10"/>
        <v>0</v>
      </c>
      <c r="E311" s="8" t="s">
        <v>3277</v>
      </c>
      <c r="F311" s="8" t="str">
        <f t="shared" si="9"/>
        <v/>
      </c>
      <c r="G311" s="8" t="s">
        <v>3278</v>
      </c>
      <c r="H311" s="346">
        <v>1</v>
      </c>
    </row>
    <row r="312" spans="1:8" s="8" customFormat="1" x14ac:dyDescent="0.25">
      <c r="A312" s="8" t="s">
        <v>2624</v>
      </c>
      <c r="B312" s="8" t="s">
        <v>3275</v>
      </c>
      <c r="C312" s="8" t="s">
        <v>3276</v>
      </c>
      <c r="D312" s="8">
        <f t="shared" si="10"/>
        <v>0</v>
      </c>
      <c r="E312" s="8" t="s">
        <v>3277</v>
      </c>
      <c r="F312" s="8" t="str">
        <f t="shared" si="9"/>
        <v>APLUSCRED</v>
      </c>
      <c r="G312" s="8" t="s">
        <v>3278</v>
      </c>
      <c r="H312" s="346">
        <v>1</v>
      </c>
    </row>
    <row r="313" spans="1:8" s="8" customFormat="1" x14ac:dyDescent="0.25">
      <c r="A313" s="8" t="s">
        <v>2618</v>
      </c>
      <c r="B313" s="8" t="s">
        <v>3275</v>
      </c>
      <c r="C313" s="8" t="s">
        <v>3276</v>
      </c>
      <c r="D313" s="8">
        <f t="shared" si="10"/>
        <v>0</v>
      </c>
      <c r="E313" s="8" t="s">
        <v>3277</v>
      </c>
      <c r="F313" s="8" t="str">
        <f t="shared" si="9"/>
        <v>APLUSADJ</v>
      </c>
      <c r="G313" s="8" t="s">
        <v>3278</v>
      </c>
      <c r="H313" s="346">
        <v>1</v>
      </c>
    </row>
    <row r="314" spans="1:8" s="8" customFormat="1" x14ac:dyDescent="0.25">
      <c r="A314" s="8" t="s">
        <v>2754</v>
      </c>
      <c r="B314" s="8" t="s">
        <v>3275</v>
      </c>
      <c r="C314" s="8" t="s">
        <v>3276</v>
      </c>
      <c r="D314" s="8">
        <f t="shared" si="10"/>
        <v>0</v>
      </c>
      <c r="E314" s="8" t="s">
        <v>3277</v>
      </c>
      <c r="F314" s="8" t="str">
        <f t="shared" si="9"/>
        <v>AFCRED</v>
      </c>
      <c r="G314" s="8" t="s">
        <v>3278</v>
      </c>
      <c r="H314" s="346">
        <v>1</v>
      </c>
    </row>
    <row r="315" spans="1:8" s="8" customFormat="1" x14ac:dyDescent="0.25">
      <c r="A315" s="8" t="s">
        <v>610</v>
      </c>
      <c r="B315" s="8" t="s">
        <v>3275</v>
      </c>
      <c r="C315" s="8" t="s">
        <v>3276</v>
      </c>
      <c r="D315" s="8">
        <f t="shared" si="10"/>
        <v>2.99</v>
      </c>
      <c r="E315" s="8" t="s">
        <v>3277</v>
      </c>
      <c r="F315" s="8" t="str">
        <f t="shared" si="9"/>
        <v/>
      </c>
      <c r="G315" s="8" t="s">
        <v>3278</v>
      </c>
      <c r="H315" s="346">
        <v>1</v>
      </c>
    </row>
    <row r="316" spans="1:8" s="8" customFormat="1" x14ac:dyDescent="0.25">
      <c r="A316" s="8" t="s">
        <v>129</v>
      </c>
      <c r="B316" s="8" t="s">
        <v>3275</v>
      </c>
      <c r="C316" s="8" t="s">
        <v>3276</v>
      </c>
      <c r="D316" s="8">
        <f t="shared" si="10"/>
        <v>0</v>
      </c>
      <c r="E316" s="8" t="s">
        <v>3277</v>
      </c>
      <c r="F316" s="8" t="str">
        <f t="shared" si="9"/>
        <v/>
      </c>
      <c r="G316" s="8" t="s">
        <v>3278</v>
      </c>
      <c r="H316" s="346">
        <v>1</v>
      </c>
    </row>
    <row r="317" spans="1:8" s="8" customFormat="1" x14ac:dyDescent="0.25">
      <c r="A317" s="8" t="s">
        <v>230</v>
      </c>
      <c r="B317" s="8" t="s">
        <v>3275</v>
      </c>
      <c r="C317" s="8" t="s">
        <v>3276</v>
      </c>
      <c r="D317" s="8">
        <f t="shared" si="10"/>
        <v>30</v>
      </c>
      <c r="E317" s="8" t="s">
        <v>3277</v>
      </c>
      <c r="F317" s="8" t="str">
        <f t="shared" si="9"/>
        <v/>
      </c>
      <c r="G317" s="8" t="s">
        <v>3278</v>
      </c>
      <c r="H317" s="346">
        <v>1</v>
      </c>
    </row>
    <row r="318" spans="1:8" s="8" customFormat="1" x14ac:dyDescent="0.25">
      <c r="A318" s="8" t="s">
        <v>62</v>
      </c>
      <c r="B318" s="8" t="s">
        <v>3275</v>
      </c>
      <c r="C318" s="8" t="s">
        <v>3276</v>
      </c>
      <c r="D318" s="8">
        <f t="shared" si="10"/>
        <v>69</v>
      </c>
      <c r="E318" s="8" t="s">
        <v>3277</v>
      </c>
      <c r="F318" s="8" t="str">
        <f t="shared" si="9"/>
        <v/>
      </c>
      <c r="G318" s="8" t="s">
        <v>3278</v>
      </c>
      <c r="H318" s="346">
        <v>1</v>
      </c>
    </row>
    <row r="319" spans="1:8" s="8" customFormat="1" x14ac:dyDescent="0.25">
      <c r="A319" s="8" t="s">
        <v>61</v>
      </c>
      <c r="B319" s="8" t="s">
        <v>3275</v>
      </c>
      <c r="C319" s="8" t="s">
        <v>3276</v>
      </c>
      <c r="D319" s="8">
        <f t="shared" si="10"/>
        <v>49</v>
      </c>
      <c r="E319" s="8" t="s">
        <v>3277</v>
      </c>
      <c r="F319" s="8" t="str">
        <f t="shared" si="9"/>
        <v/>
      </c>
      <c r="G319" s="8" t="s">
        <v>3278</v>
      </c>
      <c r="H319" s="346">
        <v>1</v>
      </c>
    </row>
    <row r="320" spans="1:8" s="8" customFormat="1" x14ac:dyDescent="0.25">
      <c r="A320" s="8" t="s">
        <v>3166</v>
      </c>
      <c r="B320" s="8" t="s">
        <v>3275</v>
      </c>
      <c r="C320" s="8" t="s">
        <v>3276</v>
      </c>
      <c r="D320" s="8">
        <f t="shared" si="10"/>
        <v>0</v>
      </c>
      <c r="E320" s="8" t="s">
        <v>3277</v>
      </c>
      <c r="F320" s="8" t="str">
        <f t="shared" si="9"/>
        <v/>
      </c>
      <c r="G320" s="8" t="s">
        <v>3278</v>
      </c>
      <c r="H320" s="346">
        <v>1</v>
      </c>
    </row>
    <row r="321" spans="1:8" s="8" customFormat="1" x14ac:dyDescent="0.25">
      <c r="A321" s="8" t="s">
        <v>385</v>
      </c>
      <c r="B321" s="8" t="s">
        <v>3275</v>
      </c>
      <c r="C321" s="8" t="s">
        <v>3276</v>
      </c>
      <c r="D321" s="8">
        <f t="shared" si="10"/>
        <v>199</v>
      </c>
      <c r="E321" s="8" t="s">
        <v>3277</v>
      </c>
      <c r="F321" s="8" t="str">
        <f t="shared" si="9"/>
        <v/>
      </c>
      <c r="G321" s="8" t="s">
        <v>3278</v>
      </c>
      <c r="H321" s="346">
        <v>1</v>
      </c>
    </row>
    <row r="322" spans="1:8" s="8" customFormat="1" x14ac:dyDescent="0.25">
      <c r="A322" s="8" t="s">
        <v>384</v>
      </c>
      <c r="B322" s="8" t="s">
        <v>3275</v>
      </c>
      <c r="C322" s="8" t="s">
        <v>3276</v>
      </c>
      <c r="D322" s="8">
        <f t="shared" si="10"/>
        <v>0</v>
      </c>
      <c r="E322" s="8" t="s">
        <v>3277</v>
      </c>
      <c r="F322" s="8" t="str">
        <f t="shared" ref="F322:F385" si="11">IF(VLOOKUP(A322,masterdata,36,FALSE)="","",VLOOKUP(A322,masterdata,36,FALSE))</f>
        <v/>
      </c>
      <c r="G322" s="8" t="s">
        <v>3278</v>
      </c>
      <c r="H322" s="346">
        <v>1</v>
      </c>
    </row>
    <row r="323" spans="1:8" s="8" customFormat="1" x14ac:dyDescent="0.25">
      <c r="A323" s="8" t="s">
        <v>3162</v>
      </c>
      <c r="B323" s="8" t="s">
        <v>3275</v>
      </c>
      <c r="C323" s="8" t="s">
        <v>3276</v>
      </c>
      <c r="D323" s="8">
        <f t="shared" si="10"/>
        <v>199</v>
      </c>
      <c r="E323" s="8" t="s">
        <v>3277</v>
      </c>
      <c r="F323" s="8" t="str">
        <f t="shared" si="11"/>
        <v/>
      </c>
      <c r="G323" s="8" t="s">
        <v>3278</v>
      </c>
      <c r="H323" s="346">
        <v>1</v>
      </c>
    </row>
    <row r="324" spans="1:8" s="8" customFormat="1" x14ac:dyDescent="0.25">
      <c r="A324" s="8" t="s">
        <v>72</v>
      </c>
      <c r="B324" s="8" t="s">
        <v>3275</v>
      </c>
      <c r="C324" s="8" t="s">
        <v>3276</v>
      </c>
      <c r="D324" s="8">
        <f t="shared" si="10"/>
        <v>149</v>
      </c>
      <c r="E324" s="8" t="s">
        <v>3277</v>
      </c>
      <c r="F324" s="8" t="str">
        <f t="shared" si="11"/>
        <v/>
      </c>
      <c r="G324" s="8" t="s">
        <v>3278</v>
      </c>
      <c r="H324" s="346">
        <v>1</v>
      </c>
    </row>
    <row r="325" spans="1:8" s="8" customFormat="1" x14ac:dyDescent="0.25">
      <c r="A325" s="8" t="s">
        <v>3133</v>
      </c>
      <c r="B325" s="8" t="s">
        <v>3275</v>
      </c>
      <c r="C325" s="8" t="s">
        <v>3276</v>
      </c>
      <c r="D325" s="8">
        <f t="shared" si="10"/>
        <v>0</v>
      </c>
      <c r="E325" s="8" t="s">
        <v>3277</v>
      </c>
      <c r="F325" s="8" t="str">
        <f t="shared" si="11"/>
        <v/>
      </c>
      <c r="G325" s="8" t="s">
        <v>3278</v>
      </c>
      <c r="H325" s="346">
        <v>1</v>
      </c>
    </row>
    <row r="326" spans="1:8" s="8" customFormat="1" x14ac:dyDescent="0.25">
      <c r="A326" s="8" t="s">
        <v>1767</v>
      </c>
      <c r="B326" s="8" t="s">
        <v>3275</v>
      </c>
      <c r="C326" s="8" t="s">
        <v>3276</v>
      </c>
      <c r="D326" s="8">
        <f t="shared" si="10"/>
        <v>0</v>
      </c>
      <c r="E326" s="8" t="s">
        <v>3277</v>
      </c>
      <c r="F326" s="8" t="str">
        <f t="shared" si="11"/>
        <v/>
      </c>
      <c r="G326" s="8" t="s">
        <v>3278</v>
      </c>
      <c r="H326" s="346">
        <v>1</v>
      </c>
    </row>
    <row r="327" spans="1:8" s="8" customFormat="1" x14ac:dyDescent="0.25">
      <c r="A327" s="8" t="s">
        <v>345</v>
      </c>
      <c r="B327" s="8" t="s">
        <v>3275</v>
      </c>
      <c r="C327" s="8" t="s">
        <v>3276</v>
      </c>
      <c r="D327" s="8">
        <f t="shared" si="10"/>
        <v>0</v>
      </c>
      <c r="E327" s="8" t="s">
        <v>3277</v>
      </c>
      <c r="F327" s="8" t="str">
        <f t="shared" si="11"/>
        <v/>
      </c>
      <c r="G327" s="8" t="s">
        <v>3278</v>
      </c>
      <c r="H327" s="346">
        <v>1</v>
      </c>
    </row>
    <row r="328" spans="1:8" s="8" customFormat="1" x14ac:dyDescent="0.25">
      <c r="A328" s="8" t="s">
        <v>229</v>
      </c>
      <c r="B328" s="8" t="s">
        <v>3275</v>
      </c>
      <c r="C328" s="8" t="s">
        <v>3276</v>
      </c>
      <c r="D328" s="8">
        <f t="shared" si="10"/>
        <v>0</v>
      </c>
      <c r="E328" s="8" t="s">
        <v>3277</v>
      </c>
      <c r="F328" s="8" t="str">
        <f t="shared" si="11"/>
        <v/>
      </c>
      <c r="G328" s="8" t="s">
        <v>3278</v>
      </c>
      <c r="H328" s="346">
        <v>1</v>
      </c>
    </row>
    <row r="329" spans="1:8" s="8" customFormat="1" x14ac:dyDescent="0.25">
      <c r="A329" s="8" t="s">
        <v>242</v>
      </c>
      <c r="B329" s="8" t="s">
        <v>3275</v>
      </c>
      <c r="C329" s="8" t="s">
        <v>3276</v>
      </c>
      <c r="D329" s="8">
        <f t="shared" si="10"/>
        <v>0</v>
      </c>
      <c r="E329" s="8" t="s">
        <v>3277</v>
      </c>
      <c r="F329" s="8" t="str">
        <f t="shared" si="11"/>
        <v/>
      </c>
      <c r="G329" s="8" t="s">
        <v>3278</v>
      </c>
      <c r="H329" s="346">
        <v>1</v>
      </c>
    </row>
    <row r="330" spans="1:8" s="8" customFormat="1" x14ac:dyDescent="0.25">
      <c r="A330" s="8" t="s">
        <v>3404</v>
      </c>
      <c r="B330" s="8" t="s">
        <v>3275</v>
      </c>
      <c r="C330" s="8" t="s">
        <v>3276</v>
      </c>
      <c r="D330" s="8">
        <f t="shared" si="10"/>
        <v>0</v>
      </c>
      <c r="E330" s="8" t="s">
        <v>3277</v>
      </c>
      <c r="F330" s="8" t="str">
        <f t="shared" si="11"/>
        <v/>
      </c>
      <c r="G330" s="8" t="s">
        <v>3278</v>
      </c>
      <c r="H330" s="346">
        <v>1</v>
      </c>
    </row>
    <row r="331" spans="1:8" s="8" customFormat="1" x14ac:dyDescent="0.25">
      <c r="A331" s="8" t="s">
        <v>1783</v>
      </c>
      <c r="B331" s="8" t="s">
        <v>3275</v>
      </c>
      <c r="C331" s="8" t="s">
        <v>3276</v>
      </c>
      <c r="D331" s="8">
        <f t="shared" si="10"/>
        <v>0</v>
      </c>
      <c r="E331" s="8" t="s">
        <v>3277</v>
      </c>
      <c r="F331" s="8" t="str">
        <f t="shared" si="11"/>
        <v/>
      </c>
      <c r="G331" s="8" t="s">
        <v>3278</v>
      </c>
      <c r="H331" s="346">
        <v>1</v>
      </c>
    </row>
    <row r="332" spans="1:8" s="8" customFormat="1" x14ac:dyDescent="0.25">
      <c r="A332" s="8" t="s">
        <v>86</v>
      </c>
      <c r="B332" s="8" t="s">
        <v>3275</v>
      </c>
      <c r="C332" s="8" t="s">
        <v>3276</v>
      </c>
      <c r="D332" s="8">
        <f t="shared" si="10"/>
        <v>199</v>
      </c>
      <c r="E332" s="8" t="s">
        <v>3277</v>
      </c>
      <c r="F332" s="8" t="str">
        <f t="shared" si="11"/>
        <v/>
      </c>
      <c r="G332" s="8" t="s">
        <v>3278</v>
      </c>
      <c r="H332" s="346">
        <v>1</v>
      </c>
    </row>
    <row r="333" spans="1:8" s="8" customFormat="1" x14ac:dyDescent="0.25">
      <c r="A333" s="8" t="s">
        <v>709</v>
      </c>
      <c r="B333" s="8" t="s">
        <v>3275</v>
      </c>
      <c r="C333" s="8" t="s">
        <v>3276</v>
      </c>
      <c r="D333" s="8">
        <f t="shared" si="10"/>
        <v>299</v>
      </c>
      <c r="E333" s="8" t="s">
        <v>3277</v>
      </c>
      <c r="F333" s="8" t="str">
        <f t="shared" si="11"/>
        <v/>
      </c>
      <c r="G333" s="8" t="s">
        <v>3278</v>
      </c>
      <c r="H333" s="346">
        <v>1</v>
      </c>
    </row>
    <row r="334" spans="1:8" s="8" customFormat="1" x14ac:dyDescent="0.25">
      <c r="A334" s="8" t="s">
        <v>85</v>
      </c>
      <c r="B334" s="8" t="s">
        <v>3275</v>
      </c>
      <c r="C334" s="8" t="s">
        <v>3276</v>
      </c>
      <c r="D334" s="8">
        <f t="shared" si="10"/>
        <v>169</v>
      </c>
      <c r="E334" s="8" t="s">
        <v>3277</v>
      </c>
      <c r="F334" s="8" t="str">
        <f t="shared" si="11"/>
        <v/>
      </c>
      <c r="G334" s="8" t="s">
        <v>3278</v>
      </c>
      <c r="H334" s="346">
        <v>1</v>
      </c>
    </row>
    <row r="335" spans="1:8" s="8" customFormat="1" x14ac:dyDescent="0.25">
      <c r="A335" s="8" t="s">
        <v>767</v>
      </c>
      <c r="B335" s="8" t="s">
        <v>3275</v>
      </c>
      <c r="C335" s="8" t="s">
        <v>3276</v>
      </c>
      <c r="D335" s="8">
        <f t="shared" si="10"/>
        <v>5</v>
      </c>
      <c r="E335" s="8" t="s">
        <v>3277</v>
      </c>
      <c r="F335" s="8" t="str">
        <f t="shared" si="11"/>
        <v/>
      </c>
      <c r="G335" s="8" t="s">
        <v>3278</v>
      </c>
      <c r="H335" s="346">
        <v>1</v>
      </c>
    </row>
    <row r="336" spans="1:8" s="8" customFormat="1" x14ac:dyDescent="0.25">
      <c r="A336" s="8" t="s">
        <v>381</v>
      </c>
      <c r="B336" s="8" t="s">
        <v>3275</v>
      </c>
      <c r="C336" s="8" t="s">
        <v>3276</v>
      </c>
      <c r="D336" s="8">
        <f t="shared" si="10"/>
        <v>349</v>
      </c>
      <c r="E336" s="8" t="s">
        <v>3277</v>
      </c>
      <c r="F336" s="8" t="str">
        <f t="shared" si="11"/>
        <v/>
      </c>
      <c r="G336" s="8" t="s">
        <v>3278</v>
      </c>
      <c r="H336" s="346">
        <v>1</v>
      </c>
    </row>
    <row r="337" spans="1:8" s="8" customFormat="1" x14ac:dyDescent="0.25">
      <c r="A337" s="8" t="s">
        <v>380</v>
      </c>
      <c r="B337" s="8" t="s">
        <v>3275</v>
      </c>
      <c r="C337" s="8" t="s">
        <v>3276</v>
      </c>
      <c r="D337" s="8">
        <f t="shared" si="10"/>
        <v>499</v>
      </c>
      <c r="E337" s="8" t="s">
        <v>3277</v>
      </c>
      <c r="F337" s="8" t="str">
        <f t="shared" si="11"/>
        <v/>
      </c>
      <c r="G337" s="8" t="s">
        <v>3278</v>
      </c>
      <c r="H337" s="346">
        <v>1</v>
      </c>
    </row>
    <row r="338" spans="1:8" s="8" customFormat="1" x14ac:dyDescent="0.25">
      <c r="A338" s="8" t="s">
        <v>2323</v>
      </c>
      <c r="B338" s="8" t="s">
        <v>3275</v>
      </c>
      <c r="C338" s="8" t="s">
        <v>3276</v>
      </c>
      <c r="D338" s="8">
        <f t="shared" si="10"/>
        <v>399</v>
      </c>
      <c r="E338" s="8" t="s">
        <v>3277</v>
      </c>
      <c r="F338" s="8" t="str">
        <f t="shared" si="11"/>
        <v/>
      </c>
      <c r="G338" s="8" t="s">
        <v>3278</v>
      </c>
      <c r="H338" s="346">
        <v>1</v>
      </c>
    </row>
    <row r="339" spans="1:8" s="8" customFormat="1" x14ac:dyDescent="0.25">
      <c r="A339" s="8" t="s">
        <v>3546</v>
      </c>
      <c r="B339" s="8" t="s">
        <v>3275</v>
      </c>
      <c r="C339" s="8" t="s">
        <v>3276</v>
      </c>
      <c r="D339" s="8">
        <f t="shared" si="10"/>
        <v>0</v>
      </c>
      <c r="E339" s="8" t="s">
        <v>3277</v>
      </c>
      <c r="F339" s="8" t="str">
        <f t="shared" si="11"/>
        <v/>
      </c>
      <c r="G339" s="8" t="s">
        <v>3278</v>
      </c>
      <c r="H339" s="346">
        <v>1</v>
      </c>
    </row>
    <row r="340" spans="1:8" s="8" customFormat="1" x14ac:dyDescent="0.25">
      <c r="A340" s="8" t="s">
        <v>379</v>
      </c>
      <c r="B340" s="8" t="s">
        <v>3275</v>
      </c>
      <c r="C340" s="8" t="s">
        <v>3276</v>
      </c>
      <c r="D340" s="8">
        <f t="shared" si="10"/>
        <v>199</v>
      </c>
      <c r="E340" s="8" t="s">
        <v>3277</v>
      </c>
      <c r="F340" s="8" t="str">
        <f t="shared" si="11"/>
        <v/>
      </c>
      <c r="G340" s="8" t="s">
        <v>3278</v>
      </c>
      <c r="H340" s="346">
        <v>1</v>
      </c>
    </row>
    <row r="341" spans="1:8" s="8" customFormat="1" x14ac:dyDescent="0.25">
      <c r="A341" s="8" t="s">
        <v>84</v>
      </c>
      <c r="B341" s="8" t="s">
        <v>3275</v>
      </c>
      <c r="C341" s="8" t="s">
        <v>3276</v>
      </c>
      <c r="D341" s="8">
        <f t="shared" si="10"/>
        <v>199</v>
      </c>
      <c r="E341" s="8" t="s">
        <v>3277</v>
      </c>
      <c r="F341" s="8" t="str">
        <f t="shared" si="11"/>
        <v/>
      </c>
      <c r="G341" s="8" t="s">
        <v>3278</v>
      </c>
      <c r="H341" s="346">
        <v>1</v>
      </c>
    </row>
    <row r="342" spans="1:8" s="8" customFormat="1" x14ac:dyDescent="0.25">
      <c r="A342" s="8" t="s">
        <v>1068</v>
      </c>
      <c r="B342" s="8" t="s">
        <v>3275</v>
      </c>
      <c r="C342" s="8" t="s">
        <v>3276</v>
      </c>
      <c r="D342" s="8">
        <f t="shared" si="10"/>
        <v>0</v>
      </c>
      <c r="E342" s="8" t="s">
        <v>3277</v>
      </c>
      <c r="F342" s="8" t="str">
        <f t="shared" si="11"/>
        <v/>
      </c>
      <c r="G342" s="8" t="s">
        <v>3278</v>
      </c>
      <c r="H342" s="346">
        <v>1</v>
      </c>
    </row>
    <row r="343" spans="1:8" s="8" customFormat="1" x14ac:dyDescent="0.25">
      <c r="A343" s="8" t="s">
        <v>994</v>
      </c>
      <c r="B343" s="8" t="s">
        <v>3275</v>
      </c>
      <c r="C343" s="8" t="s">
        <v>3276</v>
      </c>
      <c r="D343" s="8">
        <f t="shared" si="10"/>
        <v>0</v>
      </c>
      <c r="E343" s="8" t="s">
        <v>3277</v>
      </c>
      <c r="F343" s="8" t="str">
        <f t="shared" si="11"/>
        <v/>
      </c>
      <c r="G343" s="8" t="s">
        <v>3278</v>
      </c>
      <c r="H343" s="346">
        <v>1</v>
      </c>
    </row>
    <row r="344" spans="1:8" s="8" customFormat="1" x14ac:dyDescent="0.25">
      <c r="A344" s="8" t="s">
        <v>990</v>
      </c>
      <c r="B344" s="8" t="s">
        <v>3275</v>
      </c>
      <c r="C344" s="8" t="s">
        <v>3276</v>
      </c>
      <c r="D344" s="8">
        <f t="shared" si="10"/>
        <v>0</v>
      </c>
      <c r="E344" s="8" t="s">
        <v>3277</v>
      </c>
      <c r="F344" s="8" t="str">
        <f t="shared" si="11"/>
        <v/>
      </c>
      <c r="G344" s="8" t="s">
        <v>3278</v>
      </c>
      <c r="H344" s="346">
        <v>1</v>
      </c>
    </row>
    <row r="345" spans="1:8" s="8" customFormat="1" x14ac:dyDescent="0.25">
      <c r="A345" s="8" t="s">
        <v>1744</v>
      </c>
      <c r="B345" s="8" t="s">
        <v>3275</v>
      </c>
      <c r="C345" s="8" t="s">
        <v>3276</v>
      </c>
      <c r="D345" s="8">
        <f t="shared" si="10"/>
        <v>0</v>
      </c>
      <c r="E345" s="8" t="s">
        <v>3277</v>
      </c>
      <c r="F345" s="8" t="str">
        <f t="shared" si="11"/>
        <v/>
      </c>
      <c r="G345" s="8" t="s">
        <v>3278</v>
      </c>
      <c r="H345" s="346">
        <v>1</v>
      </c>
    </row>
    <row r="346" spans="1:8" s="8" customFormat="1" x14ac:dyDescent="0.25">
      <c r="A346" s="8" t="s">
        <v>971</v>
      </c>
      <c r="B346" s="8" t="s">
        <v>3275</v>
      </c>
      <c r="C346" s="8" t="s">
        <v>3276</v>
      </c>
      <c r="D346" s="8">
        <f t="shared" si="10"/>
        <v>0</v>
      </c>
      <c r="E346" s="8" t="s">
        <v>3277</v>
      </c>
      <c r="F346" s="8" t="str">
        <f t="shared" si="11"/>
        <v/>
      </c>
      <c r="G346" s="8" t="s">
        <v>3278</v>
      </c>
      <c r="H346" s="346">
        <v>1</v>
      </c>
    </row>
    <row r="347" spans="1:8" s="8" customFormat="1" x14ac:dyDescent="0.25">
      <c r="A347" s="8" t="s">
        <v>2320</v>
      </c>
      <c r="B347" s="8" t="s">
        <v>3275</v>
      </c>
      <c r="C347" s="8" t="s">
        <v>3276</v>
      </c>
      <c r="D347" s="8">
        <f t="shared" ref="D347:D398" si="12">VLOOKUP(A347,masterdata,5,0)</f>
        <v>0</v>
      </c>
      <c r="E347" s="8" t="s">
        <v>3277</v>
      </c>
      <c r="F347" s="8" t="str">
        <f t="shared" si="11"/>
        <v/>
      </c>
      <c r="G347" s="8" t="s">
        <v>3278</v>
      </c>
      <c r="H347" s="346">
        <v>1</v>
      </c>
    </row>
    <row r="348" spans="1:8" s="8" customFormat="1" x14ac:dyDescent="0.25">
      <c r="A348" s="8" t="s">
        <v>2379</v>
      </c>
      <c r="B348" s="8" t="s">
        <v>3275</v>
      </c>
      <c r="C348" s="8" t="s">
        <v>3276</v>
      </c>
      <c r="D348" s="8">
        <f t="shared" si="12"/>
        <v>249</v>
      </c>
      <c r="E348" s="8" t="s">
        <v>3277</v>
      </c>
      <c r="F348" s="8" t="str">
        <f t="shared" si="11"/>
        <v/>
      </c>
      <c r="G348" s="8" t="s">
        <v>3278</v>
      </c>
      <c r="H348" s="346">
        <v>1</v>
      </c>
    </row>
    <row r="349" spans="1:8" s="8" customFormat="1" x14ac:dyDescent="0.25">
      <c r="A349" s="8" t="s">
        <v>71</v>
      </c>
      <c r="B349" s="8" t="s">
        <v>3275</v>
      </c>
      <c r="C349" s="8" t="s">
        <v>3276</v>
      </c>
      <c r="D349" s="8">
        <f t="shared" si="12"/>
        <v>249</v>
      </c>
      <c r="E349" s="8" t="s">
        <v>3277</v>
      </c>
      <c r="F349" s="8" t="str">
        <f t="shared" si="11"/>
        <v/>
      </c>
      <c r="G349" s="8" t="s">
        <v>3278</v>
      </c>
      <c r="H349" s="346">
        <v>1</v>
      </c>
    </row>
    <row r="350" spans="1:8" s="8" customFormat="1" x14ac:dyDescent="0.25">
      <c r="A350" s="8" t="s">
        <v>70</v>
      </c>
      <c r="B350" s="8" t="s">
        <v>3275</v>
      </c>
      <c r="C350" s="8" t="s">
        <v>3276</v>
      </c>
      <c r="D350" s="8">
        <f t="shared" si="12"/>
        <v>249</v>
      </c>
      <c r="E350" s="8" t="s">
        <v>3277</v>
      </c>
      <c r="F350" s="8" t="str">
        <f t="shared" si="11"/>
        <v/>
      </c>
      <c r="G350" s="8" t="s">
        <v>3278</v>
      </c>
      <c r="H350" s="346">
        <v>1</v>
      </c>
    </row>
    <row r="351" spans="1:8" s="8" customFormat="1" x14ac:dyDescent="0.25">
      <c r="A351" s="8" t="s">
        <v>69</v>
      </c>
      <c r="B351" s="8" t="s">
        <v>3275</v>
      </c>
      <c r="C351" s="8" t="s">
        <v>3276</v>
      </c>
      <c r="D351" s="8">
        <f t="shared" si="12"/>
        <v>249</v>
      </c>
      <c r="E351" s="8" t="s">
        <v>3277</v>
      </c>
      <c r="F351" s="8" t="str">
        <f t="shared" si="11"/>
        <v/>
      </c>
      <c r="G351" s="8" t="s">
        <v>3278</v>
      </c>
      <c r="H351" s="346">
        <v>1</v>
      </c>
    </row>
    <row r="352" spans="1:8" s="8" customFormat="1" x14ac:dyDescent="0.25">
      <c r="A352" s="8" t="s">
        <v>1724</v>
      </c>
      <c r="B352" s="8" t="s">
        <v>3275</v>
      </c>
      <c r="C352" s="8" t="s">
        <v>3276</v>
      </c>
      <c r="D352" s="8">
        <f t="shared" si="12"/>
        <v>249</v>
      </c>
      <c r="E352" s="8" t="s">
        <v>3277</v>
      </c>
      <c r="F352" s="8" t="str">
        <f t="shared" si="11"/>
        <v/>
      </c>
      <c r="G352" s="8" t="s">
        <v>3278</v>
      </c>
      <c r="H352" s="346">
        <v>1</v>
      </c>
    </row>
    <row r="353" spans="1:8" s="8" customFormat="1" x14ac:dyDescent="0.25">
      <c r="A353" s="8" t="s">
        <v>1722</v>
      </c>
      <c r="B353" s="8" t="s">
        <v>3275</v>
      </c>
      <c r="C353" s="8" t="s">
        <v>3276</v>
      </c>
      <c r="D353" s="8">
        <f t="shared" si="12"/>
        <v>249</v>
      </c>
      <c r="E353" s="8" t="s">
        <v>3277</v>
      </c>
      <c r="F353" s="8" t="str">
        <f t="shared" si="11"/>
        <v/>
      </c>
      <c r="G353" s="8" t="s">
        <v>3278</v>
      </c>
      <c r="H353" s="346">
        <v>1</v>
      </c>
    </row>
    <row r="354" spans="1:8" s="8" customFormat="1" x14ac:dyDescent="0.25">
      <c r="A354" s="8" t="s">
        <v>68</v>
      </c>
      <c r="B354" s="8" t="s">
        <v>3275</v>
      </c>
      <c r="C354" s="8" t="s">
        <v>3276</v>
      </c>
      <c r="D354" s="8">
        <f t="shared" si="12"/>
        <v>199</v>
      </c>
      <c r="E354" s="8" t="s">
        <v>3277</v>
      </c>
      <c r="F354" s="8" t="str">
        <f t="shared" si="11"/>
        <v/>
      </c>
      <c r="G354" s="8" t="s">
        <v>3278</v>
      </c>
      <c r="H354" s="346">
        <v>1</v>
      </c>
    </row>
    <row r="355" spans="1:8" s="8" customFormat="1" x14ac:dyDescent="0.25">
      <c r="A355" s="8" t="s">
        <v>67</v>
      </c>
      <c r="B355" s="8" t="s">
        <v>3275</v>
      </c>
      <c r="C355" s="8" t="s">
        <v>3276</v>
      </c>
      <c r="D355" s="8">
        <f t="shared" si="12"/>
        <v>199</v>
      </c>
      <c r="E355" s="8" t="s">
        <v>3277</v>
      </c>
      <c r="F355" s="8" t="str">
        <f t="shared" si="11"/>
        <v/>
      </c>
      <c r="G355" s="8" t="s">
        <v>3278</v>
      </c>
      <c r="H355" s="346">
        <v>1</v>
      </c>
    </row>
    <row r="356" spans="1:8" s="8" customFormat="1" x14ac:dyDescent="0.25">
      <c r="A356" s="8" t="s">
        <v>1718</v>
      </c>
      <c r="B356" s="8" t="s">
        <v>3275</v>
      </c>
      <c r="C356" s="8" t="s">
        <v>3276</v>
      </c>
      <c r="D356" s="8">
        <f t="shared" si="12"/>
        <v>199</v>
      </c>
      <c r="E356" s="8" t="s">
        <v>3277</v>
      </c>
      <c r="F356" s="8" t="str">
        <f t="shared" si="11"/>
        <v/>
      </c>
      <c r="G356" s="8" t="s">
        <v>3278</v>
      </c>
      <c r="H356" s="346">
        <v>1</v>
      </c>
    </row>
    <row r="357" spans="1:8" s="8" customFormat="1" x14ac:dyDescent="0.25">
      <c r="A357" s="8" t="s">
        <v>1716</v>
      </c>
      <c r="B357" s="8" t="s">
        <v>3275</v>
      </c>
      <c r="C357" s="8" t="s">
        <v>3276</v>
      </c>
      <c r="D357" s="8">
        <f t="shared" si="12"/>
        <v>199</v>
      </c>
      <c r="E357" s="8" t="s">
        <v>3277</v>
      </c>
      <c r="F357" s="8" t="str">
        <f t="shared" si="11"/>
        <v/>
      </c>
      <c r="G357" s="8" t="s">
        <v>3278</v>
      </c>
      <c r="H357" s="346">
        <v>1</v>
      </c>
    </row>
    <row r="358" spans="1:8" s="8" customFormat="1" x14ac:dyDescent="0.25">
      <c r="A358" s="8" t="s">
        <v>1714</v>
      </c>
      <c r="B358" s="8" t="s">
        <v>3275</v>
      </c>
      <c r="C358" s="8" t="s">
        <v>3276</v>
      </c>
      <c r="D358" s="8">
        <f t="shared" si="12"/>
        <v>199</v>
      </c>
      <c r="E358" s="8" t="s">
        <v>3277</v>
      </c>
      <c r="F358" s="8" t="str">
        <f t="shared" si="11"/>
        <v/>
      </c>
      <c r="G358" s="8" t="s">
        <v>3278</v>
      </c>
      <c r="H358" s="346">
        <v>1</v>
      </c>
    </row>
    <row r="359" spans="1:8" s="8" customFormat="1" x14ac:dyDescent="0.25">
      <c r="A359" s="8" t="s">
        <v>66</v>
      </c>
      <c r="B359" s="8" t="s">
        <v>3275</v>
      </c>
      <c r="C359" s="8" t="s">
        <v>3276</v>
      </c>
      <c r="D359" s="8">
        <f t="shared" si="12"/>
        <v>199</v>
      </c>
      <c r="E359" s="8" t="s">
        <v>3277</v>
      </c>
      <c r="F359" s="8" t="str">
        <f t="shared" si="11"/>
        <v/>
      </c>
      <c r="G359" s="8" t="s">
        <v>3278</v>
      </c>
      <c r="H359" s="346">
        <v>1</v>
      </c>
    </row>
    <row r="360" spans="1:8" s="8" customFormat="1" x14ac:dyDescent="0.25">
      <c r="A360" s="8" t="s">
        <v>3220</v>
      </c>
      <c r="B360" s="8" t="s">
        <v>3275</v>
      </c>
      <c r="C360" s="8" t="s">
        <v>3276</v>
      </c>
      <c r="D360" s="8">
        <f t="shared" si="12"/>
        <v>0</v>
      </c>
      <c r="E360" s="8" t="s">
        <v>3277</v>
      </c>
      <c r="F360" s="8" t="str">
        <f t="shared" si="11"/>
        <v>6MFA</v>
      </c>
      <c r="G360" s="8" t="s">
        <v>3278</v>
      </c>
      <c r="H360" s="346">
        <v>1</v>
      </c>
    </row>
    <row r="361" spans="1:8" s="8" customFormat="1" x14ac:dyDescent="0.25">
      <c r="A361" s="8">
        <v>6160</v>
      </c>
      <c r="B361" s="8" t="s">
        <v>3275</v>
      </c>
      <c r="C361" s="8" t="s">
        <v>3276</v>
      </c>
      <c r="D361" s="8">
        <f t="shared" si="12"/>
        <v>129</v>
      </c>
      <c r="E361" s="8" t="s">
        <v>3277</v>
      </c>
      <c r="F361" s="8" t="str">
        <f t="shared" si="11"/>
        <v/>
      </c>
      <c r="G361" s="8" t="s">
        <v>3278</v>
      </c>
      <c r="H361" s="346">
        <v>1</v>
      </c>
    </row>
    <row r="362" spans="1:8" s="8" customFormat="1" x14ac:dyDescent="0.25">
      <c r="A362" s="8" t="s">
        <v>2287</v>
      </c>
      <c r="B362" s="8" t="s">
        <v>3275</v>
      </c>
      <c r="C362" s="8" t="s">
        <v>3276</v>
      </c>
      <c r="D362" s="8">
        <f t="shared" si="12"/>
        <v>79</v>
      </c>
      <c r="E362" s="8" t="s">
        <v>3277</v>
      </c>
      <c r="F362" s="8" t="str">
        <f t="shared" si="11"/>
        <v/>
      </c>
      <c r="G362" s="8" t="s">
        <v>3278</v>
      </c>
      <c r="H362" s="346">
        <v>1</v>
      </c>
    </row>
    <row r="363" spans="1:8" s="8" customFormat="1" x14ac:dyDescent="0.25">
      <c r="A363" s="8">
        <v>6151</v>
      </c>
      <c r="B363" s="8" t="s">
        <v>3275</v>
      </c>
      <c r="C363" s="8" t="s">
        <v>3276</v>
      </c>
      <c r="D363" s="8">
        <f t="shared" si="12"/>
        <v>79</v>
      </c>
      <c r="E363" s="8" t="s">
        <v>3277</v>
      </c>
      <c r="F363" s="8" t="str">
        <f t="shared" si="11"/>
        <v/>
      </c>
      <c r="G363" s="8" t="s">
        <v>3278</v>
      </c>
      <c r="H363" s="346">
        <v>1</v>
      </c>
    </row>
    <row r="364" spans="1:8" s="8" customFormat="1" x14ac:dyDescent="0.25">
      <c r="A364" s="8" t="s">
        <v>2285</v>
      </c>
      <c r="B364" s="8" t="s">
        <v>3275</v>
      </c>
      <c r="C364" s="8" t="s">
        <v>3276</v>
      </c>
      <c r="D364" s="8">
        <f t="shared" si="12"/>
        <v>0</v>
      </c>
      <c r="E364" s="8" t="s">
        <v>3277</v>
      </c>
      <c r="F364" s="8" t="str">
        <f t="shared" si="11"/>
        <v/>
      </c>
      <c r="G364" s="8" t="s">
        <v>3278</v>
      </c>
      <c r="H364" s="346">
        <v>1</v>
      </c>
    </row>
    <row r="365" spans="1:8" s="8" customFormat="1" x14ac:dyDescent="0.25">
      <c r="A365" s="8" t="s">
        <v>360</v>
      </c>
      <c r="B365" s="8" t="s">
        <v>3275</v>
      </c>
      <c r="C365" s="8" t="s">
        <v>3276</v>
      </c>
      <c r="D365" s="8">
        <f t="shared" si="12"/>
        <v>0</v>
      </c>
      <c r="E365" s="8" t="s">
        <v>3277</v>
      </c>
      <c r="F365" s="8" t="str">
        <f t="shared" si="11"/>
        <v/>
      </c>
      <c r="G365" s="8" t="s">
        <v>3278</v>
      </c>
      <c r="H365" s="346">
        <v>1</v>
      </c>
    </row>
    <row r="366" spans="1:8" s="8" customFormat="1" x14ac:dyDescent="0.25">
      <c r="A366" s="8" t="s">
        <v>2310</v>
      </c>
      <c r="B366" s="8" t="s">
        <v>3275</v>
      </c>
      <c r="C366" s="8" t="s">
        <v>3276</v>
      </c>
      <c r="D366" s="8">
        <f t="shared" si="12"/>
        <v>150</v>
      </c>
      <c r="E366" s="8" t="s">
        <v>3277</v>
      </c>
      <c r="F366" s="8" t="str">
        <f t="shared" si="11"/>
        <v/>
      </c>
      <c r="G366" s="8" t="s">
        <v>3278</v>
      </c>
      <c r="H366" s="346">
        <v>1</v>
      </c>
    </row>
    <row r="367" spans="1:8" s="8" customFormat="1" x14ac:dyDescent="0.25">
      <c r="A367" s="8">
        <v>60914</v>
      </c>
      <c r="B367" s="8" t="s">
        <v>3275</v>
      </c>
      <c r="C367" s="8" t="s">
        <v>3276</v>
      </c>
      <c r="D367" s="8">
        <f t="shared" si="12"/>
        <v>30</v>
      </c>
      <c r="E367" s="8" t="s">
        <v>3277</v>
      </c>
      <c r="F367" s="8" t="str">
        <f t="shared" si="11"/>
        <v/>
      </c>
      <c r="G367" s="8" t="s">
        <v>3278</v>
      </c>
      <c r="H367" s="346">
        <v>1</v>
      </c>
    </row>
    <row r="368" spans="1:8" s="8" customFormat="1" x14ac:dyDescent="0.25">
      <c r="A368" s="8" t="s">
        <v>43</v>
      </c>
      <c r="B368" s="8" t="s">
        <v>3275</v>
      </c>
      <c r="C368" s="8" t="s">
        <v>3276</v>
      </c>
      <c r="D368" s="8">
        <f t="shared" si="12"/>
        <v>59</v>
      </c>
      <c r="E368" s="8" t="s">
        <v>3277</v>
      </c>
      <c r="F368" s="8" t="str">
        <f t="shared" si="11"/>
        <v/>
      </c>
      <c r="G368" s="8" t="s">
        <v>3278</v>
      </c>
      <c r="H368" s="346">
        <v>1</v>
      </c>
    </row>
    <row r="369" spans="1:8" s="8" customFormat="1" x14ac:dyDescent="0.25">
      <c r="A369" s="8" t="s">
        <v>42</v>
      </c>
      <c r="B369" s="8" t="s">
        <v>3275</v>
      </c>
      <c r="C369" s="8" t="s">
        <v>3276</v>
      </c>
      <c r="D369" s="8">
        <f t="shared" si="12"/>
        <v>49</v>
      </c>
      <c r="E369" s="8" t="s">
        <v>3277</v>
      </c>
      <c r="F369" s="8" t="str">
        <f t="shared" si="11"/>
        <v/>
      </c>
      <c r="G369" s="8" t="s">
        <v>3278</v>
      </c>
      <c r="H369" s="346">
        <v>1</v>
      </c>
    </row>
    <row r="370" spans="1:8" s="8" customFormat="1" x14ac:dyDescent="0.25">
      <c r="A370" s="8" t="s">
        <v>1698</v>
      </c>
      <c r="B370" s="8" t="s">
        <v>3275</v>
      </c>
      <c r="C370" s="8" t="s">
        <v>3276</v>
      </c>
      <c r="D370" s="8">
        <f t="shared" si="12"/>
        <v>0</v>
      </c>
      <c r="E370" s="8" t="s">
        <v>3277</v>
      </c>
      <c r="F370" s="8" t="str">
        <f t="shared" si="11"/>
        <v/>
      </c>
      <c r="G370" s="8" t="s">
        <v>3278</v>
      </c>
      <c r="H370" s="346">
        <v>1</v>
      </c>
    </row>
    <row r="371" spans="1:8" s="8" customFormat="1" x14ac:dyDescent="0.25">
      <c r="A371" s="8" t="s">
        <v>866</v>
      </c>
      <c r="B371" s="8" t="s">
        <v>3275</v>
      </c>
      <c r="C371" s="8" t="s">
        <v>3276</v>
      </c>
      <c r="D371" s="8">
        <f t="shared" si="12"/>
        <v>0</v>
      </c>
      <c r="E371" s="8" t="s">
        <v>3277</v>
      </c>
      <c r="F371" s="8" t="str">
        <f t="shared" si="11"/>
        <v/>
      </c>
      <c r="G371" s="8" t="s">
        <v>3278</v>
      </c>
      <c r="H371" s="346">
        <v>1</v>
      </c>
    </row>
    <row r="372" spans="1:8" s="8" customFormat="1" x14ac:dyDescent="0.25">
      <c r="A372" s="8" t="s">
        <v>5227</v>
      </c>
      <c r="B372" s="8" t="s">
        <v>3275</v>
      </c>
      <c r="C372" s="8" t="s">
        <v>3276</v>
      </c>
      <c r="D372" s="8">
        <f t="shared" si="12"/>
        <v>0</v>
      </c>
      <c r="E372" s="8" t="s">
        <v>3277</v>
      </c>
      <c r="F372" s="8" t="str">
        <f t="shared" si="11"/>
        <v>5FORLIFE-DB</v>
      </c>
      <c r="G372" s="8" t="s">
        <v>3278</v>
      </c>
      <c r="H372" s="346">
        <v>1</v>
      </c>
    </row>
    <row r="373" spans="1:8" s="8" customFormat="1" x14ac:dyDescent="0.25">
      <c r="A373" s="8" t="s">
        <v>130</v>
      </c>
      <c r="B373" s="8" t="s">
        <v>3275</v>
      </c>
      <c r="C373" s="8" t="s">
        <v>3276</v>
      </c>
      <c r="D373" s="8">
        <f t="shared" si="12"/>
        <v>0</v>
      </c>
      <c r="E373" s="8" t="s">
        <v>3277</v>
      </c>
      <c r="F373" s="8" t="str">
        <f t="shared" si="11"/>
        <v>5FORLIFE</v>
      </c>
      <c r="G373" s="8" t="s">
        <v>3278</v>
      </c>
      <c r="H373" s="346">
        <v>1</v>
      </c>
    </row>
    <row r="374" spans="1:8" s="8" customFormat="1" x14ac:dyDescent="0.25">
      <c r="A374" s="8" t="s">
        <v>358</v>
      </c>
      <c r="B374" s="8" t="s">
        <v>3275</v>
      </c>
      <c r="C374" s="8" t="s">
        <v>3276</v>
      </c>
      <c r="D374" s="8">
        <f t="shared" si="12"/>
        <v>49</v>
      </c>
      <c r="E374" s="8" t="s">
        <v>3277</v>
      </c>
      <c r="F374" s="8" t="str">
        <f t="shared" si="11"/>
        <v/>
      </c>
      <c r="G374" s="8" t="s">
        <v>3278</v>
      </c>
      <c r="H374" s="346">
        <v>1</v>
      </c>
    </row>
    <row r="375" spans="1:8" s="8" customFormat="1" x14ac:dyDescent="0.25">
      <c r="A375" s="8">
        <v>5828</v>
      </c>
      <c r="B375" s="8" t="s">
        <v>3275</v>
      </c>
      <c r="C375" s="8" t="s">
        <v>3276</v>
      </c>
      <c r="D375" s="8">
        <f t="shared" si="12"/>
        <v>0</v>
      </c>
      <c r="E375" s="8" t="s">
        <v>3277</v>
      </c>
      <c r="F375" s="8" t="str">
        <f t="shared" si="11"/>
        <v/>
      </c>
      <c r="G375" s="8" t="s">
        <v>3278</v>
      </c>
      <c r="H375" s="346">
        <v>1</v>
      </c>
    </row>
    <row r="376" spans="1:8" s="8" customFormat="1" x14ac:dyDescent="0.25">
      <c r="A376" s="8">
        <v>5821</v>
      </c>
      <c r="B376" s="8" t="s">
        <v>3275</v>
      </c>
      <c r="C376" s="8" t="s">
        <v>3276</v>
      </c>
      <c r="D376" s="8">
        <f t="shared" si="12"/>
        <v>59</v>
      </c>
      <c r="E376" s="8" t="s">
        <v>3277</v>
      </c>
      <c r="F376" s="8" t="str">
        <f t="shared" si="11"/>
        <v/>
      </c>
      <c r="G376" s="8" t="s">
        <v>3278</v>
      </c>
      <c r="H376" s="346">
        <v>1</v>
      </c>
    </row>
    <row r="377" spans="1:8" s="8" customFormat="1" x14ac:dyDescent="0.25">
      <c r="A377" s="8" t="s">
        <v>355</v>
      </c>
      <c r="B377" s="8" t="s">
        <v>3275</v>
      </c>
      <c r="C377" s="8" t="s">
        <v>3276</v>
      </c>
      <c r="D377" s="8">
        <f t="shared" si="12"/>
        <v>59</v>
      </c>
      <c r="E377" s="8" t="s">
        <v>3277</v>
      </c>
      <c r="F377" s="8" t="str">
        <f t="shared" si="11"/>
        <v/>
      </c>
      <c r="G377" s="8" t="s">
        <v>3278</v>
      </c>
      <c r="H377" s="346">
        <v>1</v>
      </c>
    </row>
    <row r="378" spans="1:8" s="8" customFormat="1" x14ac:dyDescent="0.25">
      <c r="A378" s="8" t="s">
        <v>353</v>
      </c>
      <c r="B378" s="8" t="s">
        <v>3275</v>
      </c>
      <c r="C378" s="8" t="s">
        <v>3276</v>
      </c>
      <c r="D378" s="8">
        <f t="shared" si="12"/>
        <v>29</v>
      </c>
      <c r="E378" s="8" t="s">
        <v>3277</v>
      </c>
      <c r="F378" s="8" t="str">
        <f t="shared" si="11"/>
        <v/>
      </c>
      <c r="G378" s="8" t="s">
        <v>3278</v>
      </c>
      <c r="H378" s="346">
        <v>1</v>
      </c>
    </row>
    <row r="379" spans="1:8" s="8" customFormat="1" x14ac:dyDescent="0.25">
      <c r="A379" s="8" t="s">
        <v>352</v>
      </c>
      <c r="B379" s="8" t="s">
        <v>3275</v>
      </c>
      <c r="C379" s="8" t="s">
        <v>3276</v>
      </c>
      <c r="D379" s="8">
        <f t="shared" si="12"/>
        <v>158</v>
      </c>
      <c r="E379" s="8" t="s">
        <v>3277</v>
      </c>
      <c r="F379" s="8" t="str">
        <f t="shared" si="11"/>
        <v/>
      </c>
      <c r="G379" s="8" t="s">
        <v>3278</v>
      </c>
      <c r="H379" s="346">
        <v>1</v>
      </c>
    </row>
    <row r="380" spans="1:8" s="8" customFormat="1" x14ac:dyDescent="0.25">
      <c r="A380" s="8" t="s">
        <v>351</v>
      </c>
      <c r="B380" s="8" t="s">
        <v>3275</v>
      </c>
      <c r="C380" s="8" t="s">
        <v>3276</v>
      </c>
      <c r="D380" s="8">
        <f t="shared" si="12"/>
        <v>89</v>
      </c>
      <c r="E380" s="8" t="s">
        <v>3277</v>
      </c>
      <c r="F380" s="8" t="str">
        <f t="shared" si="11"/>
        <v/>
      </c>
      <c r="G380" s="8" t="s">
        <v>3278</v>
      </c>
      <c r="H380" s="346">
        <v>1</v>
      </c>
    </row>
    <row r="381" spans="1:8" s="8" customFormat="1" x14ac:dyDescent="0.25">
      <c r="A381" s="8">
        <v>4219</v>
      </c>
      <c r="B381" s="8" t="s">
        <v>3275</v>
      </c>
      <c r="C381" s="8" t="s">
        <v>3276</v>
      </c>
      <c r="D381" s="8">
        <f t="shared" si="12"/>
        <v>0</v>
      </c>
      <c r="E381" s="8" t="s">
        <v>3277</v>
      </c>
      <c r="F381" s="8" t="str">
        <f t="shared" si="11"/>
        <v/>
      </c>
      <c r="G381" s="8" t="s">
        <v>3278</v>
      </c>
      <c r="H381" s="346">
        <v>1</v>
      </c>
    </row>
    <row r="382" spans="1:8" s="8" customFormat="1" x14ac:dyDescent="0.25">
      <c r="A382" s="8" t="s">
        <v>3218</v>
      </c>
      <c r="B382" s="8" t="s">
        <v>3275</v>
      </c>
      <c r="C382" s="8" t="s">
        <v>3276</v>
      </c>
      <c r="D382" s="8">
        <f t="shared" si="12"/>
        <v>0</v>
      </c>
      <c r="E382" s="8" t="s">
        <v>3277</v>
      </c>
      <c r="F382" s="8" t="str">
        <f t="shared" si="11"/>
        <v>3MFB</v>
      </c>
      <c r="G382" s="8" t="s">
        <v>3278</v>
      </c>
      <c r="H382" s="346">
        <v>1</v>
      </c>
    </row>
    <row r="383" spans="1:8" s="8" customFormat="1" x14ac:dyDescent="0.25">
      <c r="A383" s="8" t="s">
        <v>3214</v>
      </c>
      <c r="B383" s="8" t="s">
        <v>3275</v>
      </c>
      <c r="C383" s="8" t="s">
        <v>3276</v>
      </c>
      <c r="D383" s="8">
        <f t="shared" si="12"/>
        <v>0</v>
      </c>
      <c r="E383" s="8" t="s">
        <v>3277</v>
      </c>
      <c r="F383" s="8" t="str">
        <f t="shared" si="11"/>
        <v>3MFA</v>
      </c>
      <c r="G383" s="8" t="s">
        <v>3278</v>
      </c>
      <c r="H383" s="346">
        <v>1</v>
      </c>
    </row>
    <row r="384" spans="1:8" s="8" customFormat="1" x14ac:dyDescent="0.25">
      <c r="A384" s="8" t="s">
        <v>559</v>
      </c>
      <c r="B384" s="8" t="s">
        <v>3275</v>
      </c>
      <c r="C384" s="8" t="s">
        <v>3276</v>
      </c>
      <c r="D384" s="8">
        <f t="shared" si="12"/>
        <v>25</v>
      </c>
      <c r="E384" s="8" t="s">
        <v>3277</v>
      </c>
      <c r="F384" s="8" t="str">
        <f t="shared" si="11"/>
        <v/>
      </c>
      <c r="G384" s="8" t="s">
        <v>3278</v>
      </c>
      <c r="H384" s="346">
        <v>1</v>
      </c>
    </row>
    <row r="385" spans="1:8" s="8" customFormat="1" x14ac:dyDescent="0.25">
      <c r="A385" s="8" t="s">
        <v>206</v>
      </c>
      <c r="B385" s="8" t="s">
        <v>3275</v>
      </c>
      <c r="C385" s="8" t="s">
        <v>3276</v>
      </c>
      <c r="D385" s="8">
        <f t="shared" si="12"/>
        <v>0</v>
      </c>
      <c r="E385" s="8" t="s">
        <v>3277</v>
      </c>
      <c r="F385" s="8" t="str">
        <f t="shared" si="11"/>
        <v/>
      </c>
      <c r="G385" s="8" t="s">
        <v>3278</v>
      </c>
      <c r="H385" s="346">
        <v>1</v>
      </c>
    </row>
    <row r="386" spans="1:8" s="8" customFormat="1" x14ac:dyDescent="0.25">
      <c r="A386" s="8" t="s">
        <v>2305</v>
      </c>
      <c r="B386" s="8" t="s">
        <v>3275</v>
      </c>
      <c r="C386" s="8" t="s">
        <v>3276</v>
      </c>
      <c r="D386" s="8">
        <f t="shared" si="12"/>
        <v>50</v>
      </c>
      <c r="E386" s="8" t="s">
        <v>3277</v>
      </c>
      <c r="F386" s="8" t="str">
        <f t="shared" ref="F386:F449" si="13">IF(VLOOKUP(A386,masterdata,36,FALSE)="","",VLOOKUP(A386,masterdata,36,FALSE))</f>
        <v/>
      </c>
      <c r="G386" s="8" t="s">
        <v>3278</v>
      </c>
      <c r="H386" s="346">
        <v>1</v>
      </c>
    </row>
    <row r="387" spans="1:8" s="8" customFormat="1" x14ac:dyDescent="0.25">
      <c r="A387" s="8" t="s">
        <v>1011</v>
      </c>
      <c r="B387" s="8" t="s">
        <v>3275</v>
      </c>
      <c r="C387" s="8" t="s">
        <v>3276</v>
      </c>
      <c r="D387" s="8">
        <f t="shared" si="12"/>
        <v>5</v>
      </c>
      <c r="E387" s="8" t="s">
        <v>3277</v>
      </c>
      <c r="F387" s="8" t="str">
        <f t="shared" si="13"/>
        <v/>
      </c>
      <c r="G387" s="8" t="s">
        <v>3278</v>
      </c>
      <c r="H387" s="346">
        <v>1</v>
      </c>
    </row>
    <row r="388" spans="1:8" s="8" customFormat="1" x14ac:dyDescent="0.25">
      <c r="A388" s="8" t="s">
        <v>137</v>
      </c>
      <c r="B388" s="8" t="s">
        <v>3275</v>
      </c>
      <c r="C388" s="8" t="s">
        <v>3276</v>
      </c>
      <c r="D388" s="8">
        <f t="shared" si="12"/>
        <v>5</v>
      </c>
      <c r="E388" s="8" t="s">
        <v>3277</v>
      </c>
      <c r="F388" s="8" t="str">
        <f t="shared" si="13"/>
        <v/>
      </c>
      <c r="G388" s="8" t="s">
        <v>3278</v>
      </c>
      <c r="H388" s="346">
        <v>1</v>
      </c>
    </row>
    <row r="389" spans="1:8" s="8" customFormat="1" x14ac:dyDescent="0.25">
      <c r="A389" s="8" t="s">
        <v>1655</v>
      </c>
      <c r="B389" s="8" t="s">
        <v>3275</v>
      </c>
      <c r="C389" s="8" t="s">
        <v>3276</v>
      </c>
      <c r="D389" s="8">
        <f t="shared" si="12"/>
        <v>0</v>
      </c>
      <c r="E389" s="8" t="s">
        <v>3277</v>
      </c>
      <c r="F389" s="8" t="str">
        <f t="shared" si="13"/>
        <v/>
      </c>
      <c r="G389" s="8" t="s">
        <v>3278</v>
      </c>
      <c r="H389" s="346">
        <v>1</v>
      </c>
    </row>
    <row r="390" spans="1:8" s="8" customFormat="1" x14ac:dyDescent="0.25">
      <c r="A390" s="8" t="s">
        <v>2304</v>
      </c>
      <c r="B390" s="8" t="s">
        <v>3275</v>
      </c>
      <c r="C390" s="8" t="s">
        <v>3276</v>
      </c>
      <c r="D390" s="8">
        <f t="shared" si="12"/>
        <v>0</v>
      </c>
      <c r="E390" s="8" t="s">
        <v>3277</v>
      </c>
      <c r="F390" s="8" t="str">
        <f t="shared" si="13"/>
        <v/>
      </c>
      <c r="G390" s="8" t="s">
        <v>3278</v>
      </c>
      <c r="H390" s="346">
        <v>1</v>
      </c>
    </row>
    <row r="391" spans="1:8" s="8" customFormat="1" x14ac:dyDescent="0.25">
      <c r="A391" s="8" t="s">
        <v>900</v>
      </c>
      <c r="B391" s="8" t="s">
        <v>3275</v>
      </c>
      <c r="C391" s="8" t="s">
        <v>3276</v>
      </c>
      <c r="D391" s="8">
        <f t="shared" si="12"/>
        <v>0</v>
      </c>
      <c r="E391" s="8" t="s">
        <v>3277</v>
      </c>
      <c r="F391" s="8" t="str">
        <f t="shared" si="13"/>
        <v/>
      </c>
      <c r="G391" s="8" t="s">
        <v>3278</v>
      </c>
      <c r="H391" s="346">
        <v>1</v>
      </c>
    </row>
    <row r="392" spans="1:8" s="8" customFormat="1" x14ac:dyDescent="0.25">
      <c r="A392" s="8" t="s">
        <v>899</v>
      </c>
      <c r="B392" s="8" t="s">
        <v>3275</v>
      </c>
      <c r="C392" s="8" t="s">
        <v>3276</v>
      </c>
      <c r="D392" s="8">
        <f t="shared" si="12"/>
        <v>0</v>
      </c>
      <c r="E392" s="8" t="s">
        <v>3277</v>
      </c>
      <c r="F392" s="8" t="str">
        <f t="shared" si="13"/>
        <v/>
      </c>
      <c r="G392" s="8" t="s">
        <v>3278</v>
      </c>
      <c r="H392" s="346">
        <v>1</v>
      </c>
    </row>
    <row r="393" spans="1:8" s="8" customFormat="1" x14ac:dyDescent="0.25">
      <c r="A393" s="8" t="s">
        <v>1010</v>
      </c>
      <c r="B393" s="8" t="s">
        <v>3275</v>
      </c>
      <c r="C393" s="8" t="s">
        <v>3276</v>
      </c>
      <c r="D393" s="8">
        <f t="shared" si="12"/>
        <v>10</v>
      </c>
      <c r="E393" s="8" t="s">
        <v>3277</v>
      </c>
      <c r="F393" s="8" t="str">
        <f t="shared" si="13"/>
        <v/>
      </c>
      <c r="G393" s="8" t="s">
        <v>3278</v>
      </c>
      <c r="H393" s="346">
        <v>1</v>
      </c>
    </row>
    <row r="394" spans="1:8" s="8" customFormat="1" x14ac:dyDescent="0.25">
      <c r="A394" s="8" t="s">
        <v>980</v>
      </c>
      <c r="B394" s="8" t="s">
        <v>3275</v>
      </c>
      <c r="C394" s="8" t="s">
        <v>3276</v>
      </c>
      <c r="D394" s="8">
        <f t="shared" si="12"/>
        <v>0</v>
      </c>
      <c r="E394" s="8" t="s">
        <v>3277</v>
      </c>
      <c r="F394" s="8" t="str">
        <f t="shared" si="13"/>
        <v/>
      </c>
      <c r="G394" s="8" t="s">
        <v>3278</v>
      </c>
      <c r="H394" s="346">
        <v>1</v>
      </c>
    </row>
    <row r="395" spans="1:8" s="8" customFormat="1" x14ac:dyDescent="0.25">
      <c r="A395" s="8" t="s">
        <v>1426</v>
      </c>
      <c r="B395" s="8" t="s">
        <v>3275</v>
      </c>
      <c r="C395" s="8" t="s">
        <v>3276</v>
      </c>
      <c r="D395" s="8">
        <f t="shared" si="12"/>
        <v>0</v>
      </c>
      <c r="E395" s="8" t="s">
        <v>3277</v>
      </c>
      <c r="F395" s="8" t="str">
        <f t="shared" si="13"/>
        <v/>
      </c>
      <c r="G395" s="8" t="s">
        <v>3278</v>
      </c>
      <c r="H395" s="346">
        <v>1</v>
      </c>
    </row>
    <row r="396" spans="1:8" s="8" customFormat="1" x14ac:dyDescent="0.25">
      <c r="A396" s="8" t="s">
        <v>3174</v>
      </c>
      <c r="B396" s="8" t="s">
        <v>3275</v>
      </c>
      <c r="C396" s="8" t="s">
        <v>3276</v>
      </c>
      <c r="D396" s="8">
        <f t="shared" si="12"/>
        <v>30</v>
      </c>
      <c r="E396" s="8" t="s">
        <v>3277</v>
      </c>
      <c r="F396" s="8" t="str">
        <f t="shared" si="13"/>
        <v/>
      </c>
      <c r="G396" s="8" t="s">
        <v>3278</v>
      </c>
      <c r="H396" s="346">
        <v>1</v>
      </c>
    </row>
    <row r="397" spans="1:8" s="8" customFormat="1" x14ac:dyDescent="0.25">
      <c r="A397" s="8" t="s">
        <v>205</v>
      </c>
      <c r="B397" s="8" t="s">
        <v>3275</v>
      </c>
      <c r="C397" s="8" t="s">
        <v>3276</v>
      </c>
      <c r="D397" s="8">
        <f t="shared" si="12"/>
        <v>0</v>
      </c>
      <c r="E397" s="8" t="s">
        <v>3277</v>
      </c>
      <c r="F397" s="8" t="str">
        <f t="shared" si="13"/>
        <v/>
      </c>
      <c r="G397" s="8" t="s">
        <v>3278</v>
      </c>
      <c r="H397" s="346">
        <v>1</v>
      </c>
    </row>
    <row r="398" spans="1:8" s="8" customFormat="1" x14ac:dyDescent="0.25">
      <c r="A398" s="8" t="s">
        <v>1463</v>
      </c>
      <c r="B398" s="8" t="s">
        <v>3275</v>
      </c>
      <c r="C398" s="8" t="s">
        <v>3276</v>
      </c>
      <c r="D398" s="8">
        <f t="shared" si="12"/>
        <v>99</v>
      </c>
      <c r="E398" s="8" t="s">
        <v>3277</v>
      </c>
      <c r="F398" s="8" t="str">
        <f t="shared" si="13"/>
        <v/>
      </c>
      <c r="G398" s="8" t="s">
        <v>3278</v>
      </c>
      <c r="H398" s="346">
        <v>1</v>
      </c>
    </row>
    <row r="399" spans="1:8" s="8" customFormat="1" x14ac:dyDescent="0.25">
      <c r="A399" s="8" t="s">
        <v>922</v>
      </c>
      <c r="B399" s="8" t="s">
        <v>3275</v>
      </c>
      <c r="C399" s="8" t="s">
        <v>3276</v>
      </c>
      <c r="D399" s="8">
        <f t="shared" ref="D399:D404" si="14">VLOOKUP(A399,masterdata,5,0)</f>
        <v>0</v>
      </c>
      <c r="E399" s="8" t="s">
        <v>3277</v>
      </c>
      <c r="F399" s="8" t="str">
        <f t="shared" si="13"/>
        <v/>
      </c>
      <c r="G399" s="8" t="s">
        <v>3278</v>
      </c>
      <c r="H399" s="346">
        <v>1</v>
      </c>
    </row>
    <row r="400" spans="1:8" s="8" customFormat="1" x14ac:dyDescent="0.25">
      <c r="A400" s="8" t="s">
        <v>65</v>
      </c>
      <c r="B400" s="8" t="s">
        <v>3275</v>
      </c>
      <c r="C400" s="8" t="s">
        <v>3276</v>
      </c>
      <c r="D400" s="8">
        <f t="shared" si="14"/>
        <v>150</v>
      </c>
      <c r="E400" s="8" t="s">
        <v>3277</v>
      </c>
      <c r="F400" s="8" t="str">
        <f t="shared" si="13"/>
        <v/>
      </c>
      <c r="G400" s="8" t="s">
        <v>3278</v>
      </c>
      <c r="H400" s="346">
        <v>1</v>
      </c>
    </row>
    <row r="401" spans="1:8" s="8" customFormat="1" x14ac:dyDescent="0.25">
      <c r="A401" s="8" t="s">
        <v>64</v>
      </c>
      <c r="B401" s="8" t="s">
        <v>3275</v>
      </c>
      <c r="C401" s="8" t="s">
        <v>3276</v>
      </c>
      <c r="D401" s="8">
        <f t="shared" si="14"/>
        <v>59</v>
      </c>
      <c r="E401" s="8" t="s">
        <v>3277</v>
      </c>
      <c r="F401" s="8" t="str">
        <f t="shared" si="13"/>
        <v/>
      </c>
      <c r="G401" s="8" t="s">
        <v>3278</v>
      </c>
      <c r="H401" s="346">
        <v>1</v>
      </c>
    </row>
    <row r="402" spans="1:8" s="8" customFormat="1" x14ac:dyDescent="0.25">
      <c r="A402" s="8" t="s">
        <v>63</v>
      </c>
      <c r="B402" s="8" t="s">
        <v>3275</v>
      </c>
      <c r="C402" s="8" t="s">
        <v>3276</v>
      </c>
      <c r="D402" s="8">
        <f t="shared" si="14"/>
        <v>79</v>
      </c>
      <c r="E402" s="8" t="s">
        <v>3277</v>
      </c>
      <c r="F402" s="8" t="str">
        <f t="shared" si="13"/>
        <v/>
      </c>
      <c r="G402" s="8" t="s">
        <v>3278</v>
      </c>
      <c r="H402" s="346">
        <v>1</v>
      </c>
    </row>
    <row r="403" spans="1:8" s="8" customFormat="1" x14ac:dyDescent="0.25">
      <c r="A403" s="8" t="s">
        <v>1457</v>
      </c>
      <c r="B403" s="8" t="s">
        <v>3275</v>
      </c>
      <c r="C403" s="8" t="s">
        <v>3276</v>
      </c>
      <c r="D403" s="8">
        <f t="shared" si="14"/>
        <v>0</v>
      </c>
      <c r="E403" s="8" t="s">
        <v>3277</v>
      </c>
      <c r="F403" s="8" t="str">
        <f t="shared" si="13"/>
        <v/>
      </c>
      <c r="G403" s="8" t="s">
        <v>3278</v>
      </c>
      <c r="H403" s="346">
        <v>1</v>
      </c>
    </row>
    <row r="404" spans="1:8" s="8" customFormat="1" x14ac:dyDescent="0.25">
      <c r="A404" s="8" t="s">
        <v>2302</v>
      </c>
      <c r="B404" s="8" t="s">
        <v>3275</v>
      </c>
      <c r="C404" s="8" t="s">
        <v>3276</v>
      </c>
      <c r="D404" s="8">
        <f t="shared" si="14"/>
        <v>69</v>
      </c>
      <c r="E404" s="8" t="s">
        <v>3277</v>
      </c>
      <c r="F404" s="8" t="str">
        <f t="shared" si="13"/>
        <v/>
      </c>
      <c r="G404" s="8" t="s">
        <v>3278</v>
      </c>
      <c r="H404" s="346">
        <v>1</v>
      </c>
    </row>
    <row r="405" spans="1:8" s="8" customFormat="1" x14ac:dyDescent="0.25">
      <c r="A405" s="8" t="s">
        <v>77</v>
      </c>
      <c r="B405" s="8" t="s">
        <v>3275</v>
      </c>
      <c r="C405" s="8" t="s">
        <v>3276</v>
      </c>
      <c r="D405" s="8">
        <f t="shared" ref="D405" si="15">VLOOKUP(A405,masterdata,5,0)</f>
        <v>39</v>
      </c>
      <c r="E405" s="8" t="s">
        <v>3277</v>
      </c>
      <c r="F405" s="8" t="str">
        <f t="shared" si="13"/>
        <v/>
      </c>
      <c r="G405" s="8" t="s">
        <v>3278</v>
      </c>
      <c r="H405" s="346">
        <v>1</v>
      </c>
    </row>
    <row r="406" spans="1:8" s="8" customFormat="1" x14ac:dyDescent="0.25">
      <c r="A406" s="8" t="s">
        <v>921</v>
      </c>
      <c r="B406" s="8" t="s">
        <v>3275</v>
      </c>
      <c r="C406" s="8" t="s">
        <v>3276</v>
      </c>
      <c r="D406" s="8">
        <f t="shared" ref="D406" si="16">VLOOKUP(A406,masterdata,5,0)</f>
        <v>49</v>
      </c>
      <c r="E406" s="8" t="s">
        <v>3277</v>
      </c>
      <c r="F406" s="8" t="str">
        <f t="shared" si="13"/>
        <v/>
      </c>
      <c r="G406" s="8" t="s">
        <v>3278</v>
      </c>
      <c r="H406" s="346">
        <v>1</v>
      </c>
    </row>
    <row r="407" spans="1:8" s="8" customFormat="1" x14ac:dyDescent="0.25">
      <c r="A407" s="8" t="s">
        <v>2301</v>
      </c>
      <c r="B407" s="8" t="s">
        <v>3275</v>
      </c>
      <c r="C407" s="8" t="s">
        <v>3276</v>
      </c>
      <c r="D407" s="8">
        <f t="shared" ref="D407" si="17">VLOOKUP(A407,masterdata,5,0)</f>
        <v>49</v>
      </c>
      <c r="E407" s="8" t="s">
        <v>3277</v>
      </c>
      <c r="F407" s="8" t="str">
        <f t="shared" si="13"/>
        <v/>
      </c>
      <c r="G407" s="8" t="s">
        <v>3278</v>
      </c>
      <c r="H407" s="346">
        <v>1</v>
      </c>
    </row>
    <row r="408" spans="1:8" s="8" customFormat="1" x14ac:dyDescent="0.25">
      <c r="A408" s="8" t="s">
        <v>76</v>
      </c>
      <c r="B408" s="8" t="s">
        <v>3275</v>
      </c>
      <c r="C408" s="8" t="s">
        <v>3276</v>
      </c>
      <c r="D408" s="8">
        <f t="shared" ref="D408:D413" si="18">VLOOKUP(A408,masterdata,5,0)</f>
        <v>39</v>
      </c>
      <c r="E408" s="8" t="s">
        <v>3277</v>
      </c>
      <c r="F408" s="8" t="str">
        <f t="shared" si="13"/>
        <v/>
      </c>
      <c r="G408" s="8" t="s">
        <v>3278</v>
      </c>
      <c r="H408" s="346">
        <v>1</v>
      </c>
    </row>
    <row r="409" spans="1:8" s="8" customFormat="1" x14ac:dyDescent="0.25">
      <c r="A409" s="8" t="s">
        <v>920</v>
      </c>
      <c r="B409" s="8" t="s">
        <v>3275</v>
      </c>
      <c r="C409" s="8" t="s">
        <v>3276</v>
      </c>
      <c r="D409" s="8">
        <f t="shared" si="18"/>
        <v>39</v>
      </c>
      <c r="E409" s="8" t="s">
        <v>3277</v>
      </c>
      <c r="F409" s="8" t="str">
        <f t="shared" si="13"/>
        <v/>
      </c>
      <c r="G409" s="8" t="s">
        <v>3278</v>
      </c>
      <c r="H409" s="346">
        <v>1</v>
      </c>
    </row>
    <row r="410" spans="1:8" s="8" customFormat="1" x14ac:dyDescent="0.25">
      <c r="A410" s="8" t="s">
        <v>60</v>
      </c>
      <c r="B410" s="8" t="s">
        <v>3275</v>
      </c>
      <c r="C410" s="8" t="s">
        <v>3276</v>
      </c>
      <c r="D410" s="8">
        <f t="shared" si="18"/>
        <v>39</v>
      </c>
      <c r="E410" s="8" t="s">
        <v>3277</v>
      </c>
      <c r="F410" s="8" t="str">
        <f t="shared" si="13"/>
        <v/>
      </c>
      <c r="G410" s="8" t="s">
        <v>3278</v>
      </c>
      <c r="H410" s="346">
        <v>1</v>
      </c>
    </row>
    <row r="411" spans="1:8" s="8" customFormat="1" x14ac:dyDescent="0.25">
      <c r="A411" s="8" t="s">
        <v>59</v>
      </c>
      <c r="B411" s="8" t="s">
        <v>3275</v>
      </c>
      <c r="C411" s="8" t="s">
        <v>3276</v>
      </c>
      <c r="D411" s="8">
        <f t="shared" si="18"/>
        <v>49</v>
      </c>
      <c r="E411" s="8" t="s">
        <v>3277</v>
      </c>
      <c r="F411" s="8" t="str">
        <f t="shared" si="13"/>
        <v/>
      </c>
      <c r="G411" s="8" t="s">
        <v>3278</v>
      </c>
      <c r="H411" s="346">
        <v>1</v>
      </c>
    </row>
    <row r="412" spans="1:8" s="8" customFormat="1" x14ac:dyDescent="0.25">
      <c r="A412" s="8" t="s">
        <v>1671</v>
      </c>
      <c r="B412" s="8" t="s">
        <v>3275</v>
      </c>
      <c r="C412" s="8" t="s">
        <v>3276</v>
      </c>
      <c r="D412" s="8">
        <f t="shared" si="18"/>
        <v>69</v>
      </c>
      <c r="E412" s="8" t="s">
        <v>3277</v>
      </c>
      <c r="F412" s="8" t="str">
        <f t="shared" si="13"/>
        <v/>
      </c>
      <c r="G412" s="8" t="s">
        <v>3278</v>
      </c>
      <c r="H412" s="346">
        <v>1</v>
      </c>
    </row>
    <row r="413" spans="1:8" s="8" customFormat="1" x14ac:dyDescent="0.25">
      <c r="A413" s="8" t="s">
        <v>919</v>
      </c>
      <c r="B413" s="8" t="s">
        <v>3275</v>
      </c>
      <c r="C413" s="8" t="s">
        <v>3276</v>
      </c>
      <c r="D413" s="8">
        <f t="shared" si="18"/>
        <v>49</v>
      </c>
      <c r="E413" s="8" t="s">
        <v>3277</v>
      </c>
      <c r="F413" s="8" t="str">
        <f t="shared" si="13"/>
        <v/>
      </c>
      <c r="G413" s="8" t="s">
        <v>3278</v>
      </c>
      <c r="H413" s="346">
        <v>1</v>
      </c>
    </row>
    <row r="414" spans="1:8" s="8" customFormat="1" x14ac:dyDescent="0.25">
      <c r="A414" s="8" t="s">
        <v>918</v>
      </c>
      <c r="B414" s="8" t="s">
        <v>3275</v>
      </c>
      <c r="C414" s="8" t="s">
        <v>3276</v>
      </c>
      <c r="D414" s="8">
        <f t="shared" ref="D414:D415" si="19">VLOOKUP(A414,masterdata,5,0)</f>
        <v>49</v>
      </c>
      <c r="E414" s="8" t="s">
        <v>3277</v>
      </c>
      <c r="F414" s="8" t="str">
        <f t="shared" si="13"/>
        <v/>
      </c>
      <c r="G414" s="8" t="s">
        <v>3278</v>
      </c>
      <c r="H414" s="346">
        <v>1</v>
      </c>
    </row>
    <row r="415" spans="1:8" s="8" customFormat="1" x14ac:dyDescent="0.25">
      <c r="A415" s="8" t="s">
        <v>75</v>
      </c>
      <c r="B415" s="8" t="s">
        <v>3275</v>
      </c>
      <c r="C415" s="8" t="s">
        <v>3276</v>
      </c>
      <c r="D415" s="8">
        <f t="shared" si="19"/>
        <v>24</v>
      </c>
      <c r="E415" s="8" t="s">
        <v>3277</v>
      </c>
      <c r="F415" s="8" t="str">
        <f t="shared" si="13"/>
        <v/>
      </c>
      <c r="G415" s="8" t="s">
        <v>3278</v>
      </c>
      <c r="H415" s="346">
        <v>1</v>
      </c>
    </row>
    <row r="416" spans="1:8" s="8" customFormat="1" x14ac:dyDescent="0.25">
      <c r="A416" s="8" t="s">
        <v>58</v>
      </c>
      <c r="B416" s="8" t="s">
        <v>3275</v>
      </c>
      <c r="C416" s="8" t="s">
        <v>3276</v>
      </c>
      <c r="D416" s="8">
        <f t="shared" ref="D416" si="20">VLOOKUP(A416,masterdata,5,0)</f>
        <v>29</v>
      </c>
      <c r="E416" s="8" t="s">
        <v>3277</v>
      </c>
      <c r="F416" s="8" t="str">
        <f t="shared" si="13"/>
        <v/>
      </c>
      <c r="G416" s="8" t="s">
        <v>3278</v>
      </c>
      <c r="H416" s="346">
        <v>1</v>
      </c>
    </row>
    <row r="417" spans="1:8" s="8" customFormat="1" x14ac:dyDescent="0.25">
      <c r="A417" s="8" t="s">
        <v>74</v>
      </c>
      <c r="B417" s="8" t="s">
        <v>3275</v>
      </c>
      <c r="C417" s="8" t="s">
        <v>3276</v>
      </c>
      <c r="D417" s="8">
        <f t="shared" ref="D417" si="21">VLOOKUP(A417,masterdata,5,0)</f>
        <v>119</v>
      </c>
      <c r="E417" s="8" t="s">
        <v>3277</v>
      </c>
      <c r="F417" s="8" t="str">
        <f t="shared" si="13"/>
        <v/>
      </c>
      <c r="G417" s="8" t="s">
        <v>3278</v>
      </c>
      <c r="H417" s="346">
        <v>1</v>
      </c>
    </row>
    <row r="418" spans="1:8" s="8" customFormat="1" x14ac:dyDescent="0.25">
      <c r="A418" s="211" t="s">
        <v>73</v>
      </c>
      <c r="B418" s="8" t="s">
        <v>3275</v>
      </c>
      <c r="C418" s="8" t="s">
        <v>3276</v>
      </c>
      <c r="D418" s="8">
        <f t="shared" ref="D418:D429" si="22">VLOOKUP(A418,masterdata,5,0)</f>
        <v>129</v>
      </c>
      <c r="E418" s="8" t="s">
        <v>3277</v>
      </c>
      <c r="F418" s="8" t="str">
        <f t="shared" si="13"/>
        <v/>
      </c>
      <c r="G418" s="8" t="s">
        <v>3278</v>
      </c>
      <c r="H418" s="346">
        <v>1</v>
      </c>
    </row>
    <row r="419" spans="1:8" s="8" customFormat="1" x14ac:dyDescent="0.25">
      <c r="A419" s="211" t="s">
        <v>1446</v>
      </c>
      <c r="B419" s="8" t="s">
        <v>3275</v>
      </c>
      <c r="C419" s="8" t="s">
        <v>3276</v>
      </c>
      <c r="D419" s="8">
        <f t="shared" si="22"/>
        <v>99</v>
      </c>
      <c r="E419" s="8" t="s">
        <v>3277</v>
      </c>
      <c r="F419" s="8" t="str">
        <f t="shared" si="13"/>
        <v/>
      </c>
      <c r="G419" s="8" t="s">
        <v>3278</v>
      </c>
      <c r="H419" s="346">
        <v>1</v>
      </c>
    </row>
    <row r="420" spans="1:8" s="8" customFormat="1" x14ac:dyDescent="0.25">
      <c r="A420" s="211" t="s">
        <v>57</v>
      </c>
      <c r="B420" s="8" t="s">
        <v>3275</v>
      </c>
      <c r="C420" s="8" t="s">
        <v>3276</v>
      </c>
      <c r="D420" s="8">
        <f t="shared" si="22"/>
        <v>59</v>
      </c>
      <c r="E420" s="8" t="s">
        <v>3277</v>
      </c>
      <c r="F420" s="8" t="str">
        <f t="shared" si="13"/>
        <v/>
      </c>
      <c r="G420" s="8" t="s">
        <v>3278</v>
      </c>
      <c r="H420" s="346">
        <v>1</v>
      </c>
    </row>
    <row r="421" spans="1:8" s="8" customFormat="1" x14ac:dyDescent="0.25">
      <c r="A421" s="211" t="s">
        <v>56</v>
      </c>
      <c r="B421" s="8" t="s">
        <v>3275</v>
      </c>
      <c r="C421" s="8" t="s">
        <v>3276</v>
      </c>
      <c r="D421" s="8">
        <f t="shared" si="22"/>
        <v>59</v>
      </c>
      <c r="E421" s="8" t="s">
        <v>3277</v>
      </c>
      <c r="F421" s="8" t="str">
        <f t="shared" si="13"/>
        <v/>
      </c>
      <c r="G421" s="8" t="s">
        <v>3278</v>
      </c>
      <c r="H421" s="346">
        <v>1</v>
      </c>
    </row>
    <row r="422" spans="1:8" s="8" customFormat="1" x14ac:dyDescent="0.25">
      <c r="A422" s="211" t="s">
        <v>55</v>
      </c>
      <c r="B422" s="8" t="s">
        <v>3275</v>
      </c>
      <c r="C422" s="8" t="s">
        <v>3276</v>
      </c>
      <c r="D422" s="8">
        <f t="shared" si="22"/>
        <v>39</v>
      </c>
      <c r="E422" s="8" t="s">
        <v>3277</v>
      </c>
      <c r="F422" s="8" t="str">
        <f t="shared" si="13"/>
        <v/>
      </c>
      <c r="G422" s="8" t="s">
        <v>3278</v>
      </c>
      <c r="H422" s="346">
        <v>1</v>
      </c>
    </row>
    <row r="423" spans="1:8" s="8" customFormat="1" x14ac:dyDescent="0.25">
      <c r="A423" s="211" t="s">
        <v>136</v>
      </c>
      <c r="B423" s="8" t="s">
        <v>3275</v>
      </c>
      <c r="C423" s="8" t="s">
        <v>3276</v>
      </c>
      <c r="D423" s="8">
        <f t="shared" si="22"/>
        <v>49</v>
      </c>
      <c r="E423" s="8" t="s">
        <v>3277</v>
      </c>
      <c r="F423" s="8" t="str">
        <f t="shared" si="13"/>
        <v/>
      </c>
      <c r="G423" s="8" t="s">
        <v>3278</v>
      </c>
      <c r="H423" s="346">
        <v>1</v>
      </c>
    </row>
    <row r="424" spans="1:8" s="8" customFormat="1" x14ac:dyDescent="0.25">
      <c r="A424" s="211" t="s">
        <v>54</v>
      </c>
      <c r="B424" s="8" t="s">
        <v>3275</v>
      </c>
      <c r="C424" s="8" t="s">
        <v>3276</v>
      </c>
      <c r="D424" s="8">
        <f t="shared" si="22"/>
        <v>29</v>
      </c>
      <c r="E424" s="8" t="s">
        <v>3277</v>
      </c>
      <c r="F424" s="8" t="str">
        <f t="shared" si="13"/>
        <v/>
      </c>
      <c r="G424" s="8" t="s">
        <v>3278</v>
      </c>
      <c r="H424" s="346">
        <v>1</v>
      </c>
    </row>
    <row r="425" spans="1:8" s="8" customFormat="1" x14ac:dyDescent="0.25">
      <c r="A425" s="211" t="s">
        <v>53</v>
      </c>
      <c r="B425" s="8" t="s">
        <v>3275</v>
      </c>
      <c r="C425" s="8" t="s">
        <v>3276</v>
      </c>
      <c r="D425" s="8">
        <f t="shared" si="22"/>
        <v>49</v>
      </c>
      <c r="E425" s="8" t="s">
        <v>3277</v>
      </c>
      <c r="F425" s="8" t="str">
        <f t="shared" si="13"/>
        <v/>
      </c>
      <c r="G425" s="8" t="s">
        <v>3278</v>
      </c>
      <c r="H425" s="346">
        <v>1</v>
      </c>
    </row>
    <row r="426" spans="1:8" s="8" customFormat="1" x14ac:dyDescent="0.25">
      <c r="A426" s="211" t="s">
        <v>52</v>
      </c>
      <c r="B426" s="8" t="s">
        <v>3275</v>
      </c>
      <c r="C426" s="8" t="s">
        <v>3276</v>
      </c>
      <c r="D426" s="8">
        <f t="shared" si="22"/>
        <v>89</v>
      </c>
      <c r="E426" s="8" t="s">
        <v>3277</v>
      </c>
      <c r="F426" s="8" t="str">
        <f t="shared" si="13"/>
        <v/>
      </c>
      <c r="G426" s="8" t="s">
        <v>3278</v>
      </c>
      <c r="H426" s="346">
        <v>1</v>
      </c>
    </row>
    <row r="427" spans="1:8" s="8" customFormat="1" x14ac:dyDescent="0.25">
      <c r="A427" s="211" t="s">
        <v>2300</v>
      </c>
      <c r="B427" s="8" t="s">
        <v>3275</v>
      </c>
      <c r="C427" s="8" t="s">
        <v>3276</v>
      </c>
      <c r="D427" s="8">
        <f t="shared" si="22"/>
        <v>0</v>
      </c>
      <c r="E427" s="8" t="s">
        <v>3277</v>
      </c>
      <c r="F427" s="8" t="str">
        <f t="shared" si="13"/>
        <v/>
      </c>
      <c r="G427" s="8" t="s">
        <v>3278</v>
      </c>
      <c r="H427" s="346">
        <v>1</v>
      </c>
    </row>
    <row r="428" spans="1:8" s="8" customFormat="1" x14ac:dyDescent="0.25">
      <c r="A428" s="211" t="s">
        <v>3179</v>
      </c>
      <c r="B428" s="8" t="s">
        <v>3275</v>
      </c>
      <c r="C428" s="8" t="s">
        <v>3276</v>
      </c>
      <c r="D428" s="8">
        <f t="shared" si="22"/>
        <v>0</v>
      </c>
      <c r="E428" s="8" t="s">
        <v>3277</v>
      </c>
      <c r="F428" s="8" t="str">
        <f t="shared" si="13"/>
        <v/>
      </c>
      <c r="G428" s="8" t="s">
        <v>3278</v>
      </c>
      <c r="H428" s="346">
        <v>1</v>
      </c>
    </row>
    <row r="429" spans="1:8" s="8" customFormat="1" x14ac:dyDescent="0.25">
      <c r="A429" s="211" t="s">
        <v>94</v>
      </c>
      <c r="B429" s="8" t="s">
        <v>3275</v>
      </c>
      <c r="C429" s="8" t="s">
        <v>3276</v>
      </c>
      <c r="D429" s="8">
        <f t="shared" si="22"/>
        <v>99</v>
      </c>
      <c r="E429" s="8" t="s">
        <v>3277</v>
      </c>
      <c r="F429" s="8" t="str">
        <f t="shared" si="13"/>
        <v/>
      </c>
      <c r="G429" s="8" t="s">
        <v>3278</v>
      </c>
      <c r="H429" s="346">
        <v>1</v>
      </c>
    </row>
    <row r="430" spans="1:8" s="8" customFormat="1" x14ac:dyDescent="0.25">
      <c r="A430" s="211" t="s">
        <v>93</v>
      </c>
      <c r="B430" s="8" t="s">
        <v>3275</v>
      </c>
      <c r="C430" s="8" t="s">
        <v>3276</v>
      </c>
      <c r="D430" s="8">
        <f t="shared" ref="D430:D431" si="23">VLOOKUP(A430,masterdata,5,0)</f>
        <v>299</v>
      </c>
      <c r="E430" s="8" t="s">
        <v>3277</v>
      </c>
      <c r="F430" s="8" t="str">
        <f t="shared" si="13"/>
        <v/>
      </c>
      <c r="G430" s="8" t="s">
        <v>3278</v>
      </c>
      <c r="H430" s="346">
        <v>1</v>
      </c>
    </row>
    <row r="431" spans="1:8" s="8" customFormat="1" x14ac:dyDescent="0.25">
      <c r="A431" s="8" t="s">
        <v>2299</v>
      </c>
      <c r="B431" s="8" t="s">
        <v>3275</v>
      </c>
      <c r="C431" s="8" t="s">
        <v>3276</v>
      </c>
      <c r="D431" s="8">
        <f t="shared" si="23"/>
        <v>0</v>
      </c>
      <c r="E431" s="8" t="s">
        <v>3277</v>
      </c>
      <c r="F431" s="8" t="str">
        <f t="shared" si="13"/>
        <v/>
      </c>
      <c r="G431" s="8" t="s">
        <v>3278</v>
      </c>
      <c r="H431" s="346">
        <v>1</v>
      </c>
    </row>
    <row r="432" spans="1:8" s="8" customFormat="1" x14ac:dyDescent="0.25">
      <c r="A432" s="8" t="s">
        <v>740</v>
      </c>
      <c r="B432" s="8" t="s">
        <v>3275</v>
      </c>
      <c r="C432" s="8" t="s">
        <v>3276</v>
      </c>
      <c r="D432" s="8">
        <f t="shared" ref="D432" si="24">VLOOKUP(A432,masterdata,5,0)</f>
        <v>0</v>
      </c>
      <c r="E432" s="8" t="s">
        <v>3277</v>
      </c>
      <c r="F432" s="8" t="str">
        <f t="shared" si="13"/>
        <v>15X24INT</v>
      </c>
      <c r="G432" s="8" t="s">
        <v>3278</v>
      </c>
      <c r="H432" s="346">
        <v>1</v>
      </c>
    </row>
    <row r="433" spans="1:8" s="8" customFormat="1" x14ac:dyDescent="0.25">
      <c r="A433" s="8" t="s">
        <v>346</v>
      </c>
      <c r="B433" s="8" t="s">
        <v>3275</v>
      </c>
      <c r="C433" s="8" t="s">
        <v>3276</v>
      </c>
      <c r="D433" s="8">
        <f t="shared" ref="D433" si="25">VLOOKUP(A433,masterdata,5,0)</f>
        <v>0</v>
      </c>
      <c r="E433" s="8" t="s">
        <v>3277</v>
      </c>
      <c r="F433" s="8" t="str">
        <f t="shared" si="13"/>
        <v/>
      </c>
      <c r="G433" s="8" t="s">
        <v>3278</v>
      </c>
      <c r="H433" s="346">
        <v>1</v>
      </c>
    </row>
    <row r="434" spans="1:8" s="8" customFormat="1" x14ac:dyDescent="0.25">
      <c r="A434" s="8" t="s">
        <v>3155</v>
      </c>
      <c r="B434" s="8" t="s">
        <v>3275</v>
      </c>
      <c r="C434" s="8" t="s">
        <v>3276</v>
      </c>
      <c r="D434" s="8">
        <f t="shared" ref="D434:D444" si="26">VLOOKUP(A434,masterdata,5,0)</f>
        <v>0</v>
      </c>
      <c r="E434" s="8" t="s">
        <v>3277</v>
      </c>
      <c r="F434" s="8" t="str">
        <f t="shared" si="13"/>
        <v>10FOR24</v>
      </c>
      <c r="G434" s="8" t="s">
        <v>3278</v>
      </c>
      <c r="H434" s="346">
        <v>1</v>
      </c>
    </row>
    <row r="435" spans="1:8" s="8" customFormat="1" x14ac:dyDescent="0.25">
      <c r="A435" s="8" t="s">
        <v>2555</v>
      </c>
      <c r="B435" s="8" t="s">
        <v>3275</v>
      </c>
      <c r="C435" s="8" t="s">
        <v>3276</v>
      </c>
      <c r="D435" s="8">
        <f t="shared" si="26"/>
        <v>0</v>
      </c>
      <c r="E435" s="8" t="s">
        <v>3277</v>
      </c>
      <c r="F435" s="8" t="str">
        <f t="shared" si="13"/>
        <v/>
      </c>
      <c r="G435" s="8" t="s">
        <v>3278</v>
      </c>
      <c r="H435" s="346">
        <v>1</v>
      </c>
    </row>
    <row r="436" spans="1:8" s="8" customFormat="1" x14ac:dyDescent="0.25">
      <c r="A436" s="8" t="s">
        <v>3745</v>
      </c>
      <c r="B436" s="8" t="s">
        <v>3275</v>
      </c>
      <c r="C436" s="8" t="s">
        <v>3276</v>
      </c>
      <c r="D436" s="8">
        <f t="shared" si="26"/>
        <v>0</v>
      </c>
      <c r="E436" s="8" t="s">
        <v>3277</v>
      </c>
      <c r="F436" s="8" t="str">
        <f t="shared" si="13"/>
        <v>20FOR24</v>
      </c>
      <c r="G436" s="8" t="s">
        <v>3278</v>
      </c>
      <c r="H436" s="346">
        <v>1</v>
      </c>
    </row>
    <row r="437" spans="1:8" s="8" customFormat="1" x14ac:dyDescent="0.25">
      <c r="A437" s="8" t="s">
        <v>3247</v>
      </c>
      <c r="B437" s="8" t="s">
        <v>3275</v>
      </c>
      <c r="C437" s="8" t="s">
        <v>3276</v>
      </c>
      <c r="D437" s="8">
        <f t="shared" si="26"/>
        <v>169</v>
      </c>
      <c r="E437" s="8" t="s">
        <v>3277</v>
      </c>
      <c r="F437" s="8" t="str">
        <f t="shared" si="13"/>
        <v/>
      </c>
      <c r="G437" s="8" t="s">
        <v>3278</v>
      </c>
      <c r="H437" s="346">
        <v>1</v>
      </c>
    </row>
    <row r="438" spans="1:8" s="8" customFormat="1" x14ac:dyDescent="0.25">
      <c r="A438" s="8" t="s">
        <v>3246</v>
      </c>
      <c r="B438" s="8" t="s">
        <v>3275</v>
      </c>
      <c r="C438" s="8" t="s">
        <v>3276</v>
      </c>
      <c r="D438" s="8">
        <f t="shared" si="26"/>
        <v>199</v>
      </c>
      <c r="E438" s="8" t="s">
        <v>3277</v>
      </c>
      <c r="F438" s="8" t="str">
        <f t="shared" si="13"/>
        <v/>
      </c>
      <c r="G438" s="8" t="s">
        <v>3278</v>
      </c>
      <c r="H438" s="346">
        <v>1</v>
      </c>
    </row>
    <row r="439" spans="1:8" s="8" customFormat="1" x14ac:dyDescent="0.25">
      <c r="A439" s="8" t="s">
        <v>3565</v>
      </c>
      <c r="B439" s="8" t="s">
        <v>3275</v>
      </c>
      <c r="C439" s="8" t="s">
        <v>3276</v>
      </c>
      <c r="D439" s="8">
        <f t="shared" si="26"/>
        <v>0</v>
      </c>
      <c r="E439" s="8" t="s">
        <v>3277</v>
      </c>
      <c r="F439" s="8" t="str">
        <f t="shared" si="13"/>
        <v>5FOR24</v>
      </c>
      <c r="G439" s="8" t="s">
        <v>3278</v>
      </c>
      <c r="H439" s="346">
        <v>1</v>
      </c>
    </row>
    <row r="440" spans="1:8" s="8" customFormat="1" x14ac:dyDescent="0.25">
      <c r="A440" s="8" t="s">
        <v>3568</v>
      </c>
      <c r="B440" s="8" t="s">
        <v>3275</v>
      </c>
      <c r="C440" s="8" t="s">
        <v>3276</v>
      </c>
      <c r="D440" s="8">
        <f t="shared" si="26"/>
        <v>0</v>
      </c>
      <c r="E440" s="8" t="s">
        <v>3277</v>
      </c>
      <c r="F440" s="8" t="str">
        <f t="shared" si="13"/>
        <v>10X24INT</v>
      </c>
      <c r="G440" s="8" t="s">
        <v>3278</v>
      </c>
      <c r="H440" s="346">
        <v>1</v>
      </c>
    </row>
    <row r="441" spans="1:8" s="8" customFormat="1" x14ac:dyDescent="0.25">
      <c r="A441" s="8" t="s">
        <v>3572</v>
      </c>
      <c r="B441" s="8" t="s">
        <v>3275</v>
      </c>
      <c r="C441" s="8" t="s">
        <v>3276</v>
      </c>
      <c r="D441" s="8">
        <f t="shared" si="26"/>
        <v>0</v>
      </c>
      <c r="E441" s="8" t="s">
        <v>3277</v>
      </c>
      <c r="F441" s="8" t="str">
        <f t="shared" si="13"/>
        <v>MOB5FOR24</v>
      </c>
      <c r="G441" s="8" t="s">
        <v>3278</v>
      </c>
      <c r="H441" s="346">
        <v>1</v>
      </c>
    </row>
    <row r="442" spans="1:8" s="8" customFormat="1" x14ac:dyDescent="0.25">
      <c r="A442" s="8" t="s">
        <v>3575</v>
      </c>
      <c r="B442" s="8" t="s">
        <v>3275</v>
      </c>
      <c r="C442" s="8" t="s">
        <v>3276</v>
      </c>
      <c r="D442" s="8">
        <f t="shared" si="26"/>
        <v>0</v>
      </c>
      <c r="E442" s="8" t="s">
        <v>3277</v>
      </c>
      <c r="F442" s="8" t="str">
        <f t="shared" si="13"/>
        <v>MOB5FORLIFE</v>
      </c>
      <c r="G442" s="8" t="s">
        <v>3278</v>
      </c>
      <c r="H442" s="346">
        <v>1</v>
      </c>
    </row>
    <row r="443" spans="1:8" s="8" customFormat="1" x14ac:dyDescent="0.25">
      <c r="A443" s="8" t="s">
        <v>3584</v>
      </c>
      <c r="B443" s="8" t="s">
        <v>3275</v>
      </c>
      <c r="C443" s="8" t="s">
        <v>3276</v>
      </c>
      <c r="D443" s="8">
        <f t="shared" si="26"/>
        <v>44</v>
      </c>
      <c r="E443" s="8" t="s">
        <v>3277</v>
      </c>
      <c r="F443" s="8" t="str">
        <f t="shared" si="13"/>
        <v/>
      </c>
      <c r="G443" s="8" t="s">
        <v>3278</v>
      </c>
      <c r="H443" s="346">
        <v>1</v>
      </c>
    </row>
    <row r="444" spans="1:8" s="8" customFormat="1" x14ac:dyDescent="0.25">
      <c r="A444" s="8" t="s">
        <v>3634</v>
      </c>
      <c r="B444" s="8" t="s">
        <v>3275</v>
      </c>
      <c r="C444" s="8" t="s">
        <v>3276</v>
      </c>
      <c r="D444" s="8">
        <f t="shared" si="26"/>
        <v>600</v>
      </c>
      <c r="E444" s="8" t="s">
        <v>3277</v>
      </c>
      <c r="F444" s="8" t="str">
        <f t="shared" si="13"/>
        <v/>
      </c>
      <c r="G444" s="8" t="s">
        <v>3278</v>
      </c>
      <c r="H444" s="346">
        <v>1</v>
      </c>
    </row>
    <row r="445" spans="1:8" s="8" customFormat="1" x14ac:dyDescent="0.25">
      <c r="A445" s="8" t="s">
        <v>3943</v>
      </c>
      <c r="B445" s="8" t="s">
        <v>3275</v>
      </c>
      <c r="C445" s="8" t="s">
        <v>3276</v>
      </c>
      <c r="D445" s="8">
        <f t="shared" ref="D445:D446" si="27">VLOOKUP(A445,masterdata,5,0)</f>
        <v>0</v>
      </c>
      <c r="E445" s="8" t="s">
        <v>3277</v>
      </c>
      <c r="F445" s="8" t="str">
        <f t="shared" si="13"/>
        <v/>
      </c>
      <c r="G445" s="8" t="s">
        <v>3278</v>
      </c>
      <c r="H445" s="346">
        <v>1</v>
      </c>
    </row>
    <row r="446" spans="1:8" s="8" customFormat="1" x14ac:dyDescent="0.25">
      <c r="A446" s="8" t="s">
        <v>3945</v>
      </c>
      <c r="B446" s="8" t="s">
        <v>3275</v>
      </c>
      <c r="C446" s="8" t="s">
        <v>3276</v>
      </c>
      <c r="D446" s="8">
        <f t="shared" si="27"/>
        <v>0</v>
      </c>
      <c r="E446" s="8" t="s">
        <v>3277</v>
      </c>
      <c r="F446" s="8" t="str">
        <f t="shared" si="13"/>
        <v>3MF20</v>
      </c>
      <c r="G446" s="8" t="s">
        <v>3278</v>
      </c>
      <c r="H446" s="346">
        <v>1</v>
      </c>
    </row>
    <row r="447" spans="1:8" s="8" customFormat="1" x14ac:dyDescent="0.25">
      <c r="A447" s="8" t="s">
        <v>3946</v>
      </c>
      <c r="B447" s="8" t="s">
        <v>3275</v>
      </c>
      <c r="C447" s="8" t="s">
        <v>3276</v>
      </c>
      <c r="D447" s="8">
        <f t="shared" ref="D447:D449" si="28">VLOOKUP(A447,masterdata,5,0)</f>
        <v>0</v>
      </c>
      <c r="E447" s="8" t="s">
        <v>3277</v>
      </c>
      <c r="F447" s="8" t="str">
        <f t="shared" si="13"/>
        <v>3MF30</v>
      </c>
      <c r="G447" s="8" t="s">
        <v>3278</v>
      </c>
      <c r="H447" s="346">
        <v>1</v>
      </c>
    </row>
    <row r="448" spans="1:8" s="8" customFormat="1" x14ac:dyDescent="0.25">
      <c r="A448" s="8" t="s">
        <v>3947</v>
      </c>
      <c r="B448" s="8" t="s">
        <v>3275</v>
      </c>
      <c r="C448" s="8" t="s">
        <v>3276</v>
      </c>
      <c r="D448" s="8">
        <f t="shared" si="28"/>
        <v>0</v>
      </c>
      <c r="E448" s="8" t="s">
        <v>3277</v>
      </c>
      <c r="F448" s="8" t="str">
        <f t="shared" si="13"/>
        <v>3MF40</v>
      </c>
      <c r="G448" s="8" t="s">
        <v>3278</v>
      </c>
      <c r="H448" s="346">
        <v>1</v>
      </c>
    </row>
    <row r="449" spans="1:8" s="8" customFormat="1" x14ac:dyDescent="0.25">
      <c r="A449" s="8" t="s">
        <v>3948</v>
      </c>
      <c r="B449" s="8" t="s">
        <v>3275</v>
      </c>
      <c r="C449" s="8" t="s">
        <v>3276</v>
      </c>
      <c r="D449" s="8">
        <f t="shared" si="28"/>
        <v>0</v>
      </c>
      <c r="E449" s="8" t="s">
        <v>3277</v>
      </c>
      <c r="F449" s="8" t="str">
        <f t="shared" si="13"/>
        <v>3MF50</v>
      </c>
      <c r="G449" s="8" t="s">
        <v>3278</v>
      </c>
      <c r="H449" s="346">
        <v>1</v>
      </c>
    </row>
    <row r="450" spans="1:8" s="8" customFormat="1" x14ac:dyDescent="0.25">
      <c r="A450" s="8" t="s">
        <v>3949</v>
      </c>
      <c r="B450" s="8" t="s">
        <v>3275</v>
      </c>
      <c r="C450" s="8" t="s">
        <v>3276</v>
      </c>
      <c r="D450" s="8">
        <f t="shared" ref="D450:D451" si="29">VLOOKUP(A450,masterdata,5,0)</f>
        <v>0</v>
      </c>
      <c r="E450" s="8" t="s">
        <v>3277</v>
      </c>
      <c r="F450" s="8" t="str">
        <f t="shared" ref="F450:F513" si="30">IF(VLOOKUP(A450,masterdata,36,FALSE)="","",VLOOKUP(A450,masterdata,36,FALSE))</f>
        <v>3MF60</v>
      </c>
      <c r="G450" s="8" t="s">
        <v>3278</v>
      </c>
      <c r="H450" s="346">
        <v>1</v>
      </c>
    </row>
    <row r="451" spans="1:8" s="8" customFormat="1" x14ac:dyDescent="0.25">
      <c r="A451" s="8" t="s">
        <v>3950</v>
      </c>
      <c r="B451" s="8" t="s">
        <v>3275</v>
      </c>
      <c r="C451" s="8" t="s">
        <v>3276</v>
      </c>
      <c r="D451" s="8">
        <f t="shared" si="29"/>
        <v>0</v>
      </c>
      <c r="E451" s="8" t="s">
        <v>3277</v>
      </c>
      <c r="F451" s="8" t="str">
        <f t="shared" si="30"/>
        <v>3MF70</v>
      </c>
      <c r="G451" s="8" t="s">
        <v>3278</v>
      </c>
      <c r="H451" s="346">
        <v>1</v>
      </c>
    </row>
    <row r="452" spans="1:8" s="8" customFormat="1" x14ac:dyDescent="0.25">
      <c r="A452" s="8" t="s">
        <v>3959</v>
      </c>
      <c r="B452" s="8" t="s">
        <v>3275</v>
      </c>
      <c r="C452" s="8" t="s">
        <v>3276</v>
      </c>
      <c r="D452" s="8">
        <f t="shared" ref="D452:D463" si="31">VLOOKUP(A452,masterdata,5,0)</f>
        <v>0</v>
      </c>
      <c r="E452" s="8" t="s">
        <v>3277</v>
      </c>
      <c r="F452" s="8" t="str">
        <f t="shared" si="30"/>
        <v>3MF45</v>
      </c>
      <c r="G452" s="8" t="s">
        <v>3278</v>
      </c>
      <c r="H452" s="346">
        <v>1</v>
      </c>
    </row>
    <row r="453" spans="1:8" s="8" customFormat="1" x14ac:dyDescent="0.25">
      <c r="A453" s="8" t="s">
        <v>3960</v>
      </c>
      <c r="B453" s="8" t="s">
        <v>3275</v>
      </c>
      <c r="C453" s="8" t="s">
        <v>3276</v>
      </c>
      <c r="D453" s="8">
        <f t="shared" si="31"/>
        <v>0</v>
      </c>
      <c r="E453" s="8" t="s">
        <v>3277</v>
      </c>
      <c r="F453" s="8" t="str">
        <f t="shared" si="30"/>
        <v>3MF55</v>
      </c>
      <c r="G453" s="8" t="s">
        <v>3278</v>
      </c>
      <c r="H453" s="346">
        <v>1</v>
      </c>
    </row>
    <row r="454" spans="1:8" s="8" customFormat="1" x14ac:dyDescent="0.25">
      <c r="A454" s="8" t="s">
        <v>3993</v>
      </c>
      <c r="B454" s="8" t="s">
        <v>3275</v>
      </c>
      <c r="C454" s="8" t="s">
        <v>3276</v>
      </c>
      <c r="D454" s="8">
        <f t="shared" si="31"/>
        <v>350</v>
      </c>
      <c r="E454" s="8" t="s">
        <v>3277</v>
      </c>
      <c r="F454" s="8" t="str">
        <f t="shared" si="30"/>
        <v/>
      </c>
      <c r="G454" s="8" t="s">
        <v>3278</v>
      </c>
      <c r="H454" s="346">
        <v>1</v>
      </c>
    </row>
    <row r="455" spans="1:8" s="8" customFormat="1" x14ac:dyDescent="0.25">
      <c r="A455" s="8" t="s">
        <v>4012</v>
      </c>
      <c r="B455" s="8" t="s">
        <v>3275</v>
      </c>
      <c r="C455" s="8" t="s">
        <v>3276</v>
      </c>
      <c r="D455" s="8">
        <f t="shared" si="31"/>
        <v>0</v>
      </c>
      <c r="E455" s="8" t="s">
        <v>3277</v>
      </c>
      <c r="F455" s="8" t="str">
        <f t="shared" si="30"/>
        <v>MOB10FORLIFE</v>
      </c>
      <c r="G455" s="8" t="s">
        <v>3278</v>
      </c>
      <c r="H455" s="346">
        <v>1</v>
      </c>
    </row>
    <row r="456" spans="1:8" s="8" customFormat="1" x14ac:dyDescent="0.25">
      <c r="A456" s="8" t="s">
        <v>4057</v>
      </c>
      <c r="B456" s="8" t="s">
        <v>3275</v>
      </c>
      <c r="C456" s="8" t="s">
        <v>3276</v>
      </c>
      <c r="D456" s="8">
        <f t="shared" si="31"/>
        <v>59.99</v>
      </c>
      <c r="E456" s="8" t="s">
        <v>3277</v>
      </c>
      <c r="F456" s="8" t="str">
        <f t="shared" si="30"/>
        <v/>
      </c>
      <c r="G456" s="8" t="s">
        <v>3278</v>
      </c>
      <c r="H456" s="346">
        <v>1</v>
      </c>
    </row>
    <row r="457" spans="1:8" s="8" customFormat="1" x14ac:dyDescent="0.25">
      <c r="A457" s="8" t="s">
        <v>4058</v>
      </c>
      <c r="B457" s="8" t="s">
        <v>3275</v>
      </c>
      <c r="C457" s="8" t="s">
        <v>3276</v>
      </c>
      <c r="D457" s="8">
        <f t="shared" si="31"/>
        <v>59.99</v>
      </c>
      <c r="E457" s="8" t="s">
        <v>3277</v>
      </c>
      <c r="F457" s="8" t="str">
        <f t="shared" si="30"/>
        <v/>
      </c>
      <c r="G457" s="8" t="s">
        <v>3278</v>
      </c>
      <c r="H457" s="346">
        <v>1</v>
      </c>
    </row>
    <row r="458" spans="1:8" s="8" customFormat="1" x14ac:dyDescent="0.25">
      <c r="A458" s="8" t="s">
        <v>4059</v>
      </c>
      <c r="B458" s="8" t="s">
        <v>3275</v>
      </c>
      <c r="C458" s="8" t="s">
        <v>3276</v>
      </c>
      <c r="D458" s="8">
        <f t="shared" si="31"/>
        <v>59.99</v>
      </c>
      <c r="E458" s="8" t="s">
        <v>3277</v>
      </c>
      <c r="F458" s="8" t="str">
        <f t="shared" si="30"/>
        <v/>
      </c>
      <c r="G458" s="8" t="s">
        <v>3278</v>
      </c>
      <c r="H458" s="346">
        <v>1</v>
      </c>
    </row>
    <row r="459" spans="1:8" s="8" customFormat="1" x14ac:dyDescent="0.25">
      <c r="A459" s="8" t="s">
        <v>4056</v>
      </c>
      <c r="B459" s="8" t="s">
        <v>3275</v>
      </c>
      <c r="C459" s="8" t="s">
        <v>3276</v>
      </c>
      <c r="D459" s="8">
        <f t="shared" si="31"/>
        <v>69.989999999999995</v>
      </c>
      <c r="E459" s="8" t="s">
        <v>3277</v>
      </c>
      <c r="F459" s="8" t="str">
        <f t="shared" si="30"/>
        <v/>
      </c>
      <c r="G459" s="8" t="s">
        <v>3278</v>
      </c>
      <c r="H459" s="346">
        <v>1</v>
      </c>
    </row>
    <row r="460" spans="1:8" s="8" customFormat="1" x14ac:dyDescent="0.25">
      <c r="A460" s="8" t="s">
        <v>4060</v>
      </c>
      <c r="B460" s="8" t="s">
        <v>3275</v>
      </c>
      <c r="C460" s="8" t="s">
        <v>3276</v>
      </c>
      <c r="D460" s="8">
        <f t="shared" si="31"/>
        <v>69.989999999999995</v>
      </c>
      <c r="E460" s="8" t="s">
        <v>3277</v>
      </c>
      <c r="F460" s="8" t="str">
        <f t="shared" si="30"/>
        <v/>
      </c>
      <c r="G460" s="8" t="s">
        <v>3278</v>
      </c>
      <c r="H460" s="346">
        <v>1</v>
      </c>
    </row>
    <row r="461" spans="1:8" s="8" customFormat="1" x14ac:dyDescent="0.25">
      <c r="A461" s="8" t="s">
        <v>4061</v>
      </c>
      <c r="B461" s="8" t="s">
        <v>3275</v>
      </c>
      <c r="C461" s="8" t="s">
        <v>3276</v>
      </c>
      <c r="D461" s="8">
        <f t="shared" si="31"/>
        <v>69.989999999999995</v>
      </c>
      <c r="E461" s="8" t="s">
        <v>3277</v>
      </c>
      <c r="F461" s="8" t="str">
        <f t="shared" si="30"/>
        <v/>
      </c>
      <c r="G461" s="8" t="s">
        <v>3278</v>
      </c>
      <c r="H461" s="346">
        <v>1</v>
      </c>
    </row>
    <row r="462" spans="1:8" s="8" customFormat="1" x14ac:dyDescent="0.25">
      <c r="A462" s="8" t="s">
        <v>4062</v>
      </c>
      <c r="B462" s="8" t="s">
        <v>3275</v>
      </c>
      <c r="C462" s="8" t="s">
        <v>3276</v>
      </c>
      <c r="D462" s="8">
        <f t="shared" si="31"/>
        <v>54.99</v>
      </c>
      <c r="E462" s="8" t="s">
        <v>3277</v>
      </c>
      <c r="F462" s="8" t="str">
        <f t="shared" si="30"/>
        <v/>
      </c>
      <c r="G462" s="8" t="s">
        <v>3278</v>
      </c>
      <c r="H462" s="346">
        <v>1</v>
      </c>
    </row>
    <row r="463" spans="1:8" s="8" customFormat="1" x14ac:dyDescent="0.25">
      <c r="A463" s="8" t="s">
        <v>4063</v>
      </c>
      <c r="B463" s="8" t="s">
        <v>3275</v>
      </c>
      <c r="C463" s="8" t="s">
        <v>3276</v>
      </c>
      <c r="D463" s="8">
        <f t="shared" si="31"/>
        <v>54.99</v>
      </c>
      <c r="E463" s="8" t="s">
        <v>3277</v>
      </c>
      <c r="F463" s="8" t="str">
        <f t="shared" si="30"/>
        <v/>
      </c>
      <c r="G463" s="8" t="s">
        <v>3278</v>
      </c>
      <c r="H463" s="346">
        <v>1</v>
      </c>
    </row>
    <row r="464" spans="1:8" s="8" customFormat="1" x14ac:dyDescent="0.25">
      <c r="A464" s="8" t="s">
        <v>4064</v>
      </c>
      <c r="B464" s="8" t="s">
        <v>3275</v>
      </c>
      <c r="C464" s="8" t="s">
        <v>3276</v>
      </c>
      <c r="D464" s="8">
        <f t="shared" ref="D464:D478" si="32">VLOOKUP(A464,masterdata,5,0)</f>
        <v>54.99</v>
      </c>
      <c r="E464" s="8" t="s">
        <v>3277</v>
      </c>
      <c r="F464" s="8" t="str">
        <f t="shared" si="30"/>
        <v/>
      </c>
      <c r="G464" s="8" t="s">
        <v>3278</v>
      </c>
      <c r="H464" s="346">
        <v>1</v>
      </c>
    </row>
    <row r="465" spans="1:8" s="8" customFormat="1" x14ac:dyDescent="0.25">
      <c r="A465" s="8" t="s">
        <v>4065</v>
      </c>
      <c r="B465" s="8" t="s">
        <v>3275</v>
      </c>
      <c r="C465" s="8" t="s">
        <v>3276</v>
      </c>
      <c r="D465" s="8">
        <f t="shared" si="32"/>
        <v>44.99</v>
      </c>
      <c r="E465" s="8" t="s">
        <v>3277</v>
      </c>
      <c r="F465" s="8" t="str">
        <f t="shared" si="30"/>
        <v/>
      </c>
      <c r="G465" s="8" t="s">
        <v>3278</v>
      </c>
      <c r="H465" s="346">
        <v>1</v>
      </c>
    </row>
    <row r="466" spans="1:8" s="8" customFormat="1" x14ac:dyDescent="0.25">
      <c r="A466" s="8" t="s">
        <v>4066</v>
      </c>
      <c r="B466" s="8" t="s">
        <v>3275</v>
      </c>
      <c r="C466" s="8" t="s">
        <v>3276</v>
      </c>
      <c r="D466" s="8">
        <f t="shared" si="32"/>
        <v>44.99</v>
      </c>
      <c r="E466" s="8" t="s">
        <v>3277</v>
      </c>
      <c r="F466" s="8" t="str">
        <f t="shared" si="30"/>
        <v/>
      </c>
      <c r="G466" s="8" t="s">
        <v>3278</v>
      </c>
      <c r="H466" s="346">
        <v>1</v>
      </c>
    </row>
    <row r="467" spans="1:8" s="8" customFormat="1" x14ac:dyDescent="0.25">
      <c r="A467" s="8" t="s">
        <v>4067</v>
      </c>
      <c r="B467" s="8" t="s">
        <v>3275</v>
      </c>
      <c r="C467" s="8" t="s">
        <v>3276</v>
      </c>
      <c r="D467" s="8">
        <f t="shared" si="32"/>
        <v>44.99</v>
      </c>
      <c r="E467" s="8" t="s">
        <v>3277</v>
      </c>
      <c r="F467" s="8" t="str">
        <f t="shared" si="30"/>
        <v/>
      </c>
      <c r="G467" s="8" t="s">
        <v>3278</v>
      </c>
      <c r="H467" s="346">
        <v>1</v>
      </c>
    </row>
    <row r="468" spans="1:8" s="8" customFormat="1" x14ac:dyDescent="0.25">
      <c r="A468" s="8" t="s">
        <v>3691</v>
      </c>
      <c r="B468" s="8" t="s">
        <v>3275</v>
      </c>
      <c r="C468" s="8" t="s">
        <v>3276</v>
      </c>
      <c r="D468" s="8">
        <f t="shared" si="32"/>
        <v>0</v>
      </c>
      <c r="E468" s="8" t="s">
        <v>3277</v>
      </c>
      <c r="F468" s="8" t="str">
        <f t="shared" si="30"/>
        <v/>
      </c>
      <c r="G468" s="8" t="s">
        <v>3278</v>
      </c>
      <c r="H468" s="346">
        <v>1</v>
      </c>
    </row>
    <row r="469" spans="1:8" s="8" customFormat="1" x14ac:dyDescent="0.25">
      <c r="A469" s="8" t="s">
        <v>4101</v>
      </c>
      <c r="B469" s="8" t="s">
        <v>3275</v>
      </c>
      <c r="C469" s="8" t="s">
        <v>3276</v>
      </c>
      <c r="D469" s="8">
        <f t="shared" si="32"/>
        <v>0</v>
      </c>
      <c r="E469" s="8" t="s">
        <v>3277</v>
      </c>
      <c r="F469" s="8" t="str">
        <f t="shared" si="30"/>
        <v/>
      </c>
      <c r="G469" s="8" t="s">
        <v>3278</v>
      </c>
      <c r="H469" s="346">
        <v>1</v>
      </c>
    </row>
    <row r="470" spans="1:8" s="8" customFormat="1" x14ac:dyDescent="0.25">
      <c r="A470" s="211" t="s">
        <v>4106</v>
      </c>
      <c r="B470" s="8" t="s">
        <v>3275</v>
      </c>
      <c r="C470" s="8" t="s">
        <v>3276</v>
      </c>
      <c r="D470" s="8">
        <f t="shared" si="32"/>
        <v>0</v>
      </c>
      <c r="E470" s="8" t="s">
        <v>3277</v>
      </c>
      <c r="F470" s="8" t="str">
        <f t="shared" si="30"/>
        <v>3MF35</v>
      </c>
      <c r="G470" s="8" t="s">
        <v>3278</v>
      </c>
      <c r="H470" s="346">
        <v>1</v>
      </c>
    </row>
    <row r="471" spans="1:8" s="8" customFormat="1" x14ac:dyDescent="0.25">
      <c r="A471" s="8" t="s">
        <v>4195</v>
      </c>
      <c r="B471" s="8" t="s">
        <v>3275</v>
      </c>
      <c r="C471" s="8" t="s">
        <v>3276</v>
      </c>
      <c r="D471" s="8">
        <f t="shared" si="32"/>
        <v>0</v>
      </c>
      <c r="E471" s="8" t="s">
        <v>3277</v>
      </c>
      <c r="F471" s="8" t="str">
        <f t="shared" si="30"/>
        <v>BOGO50MTN</v>
      </c>
      <c r="G471" s="8" t="s">
        <v>3278</v>
      </c>
      <c r="H471" s="346">
        <v>1</v>
      </c>
    </row>
    <row r="472" spans="1:8" s="8" customFormat="1" x14ac:dyDescent="0.25">
      <c r="A472" s="8" t="s">
        <v>4213</v>
      </c>
      <c r="B472" s="8" t="s">
        <v>3275</v>
      </c>
      <c r="C472" s="8" t="s">
        <v>3276</v>
      </c>
      <c r="D472" s="8">
        <f t="shared" si="32"/>
        <v>0</v>
      </c>
      <c r="E472" s="8" t="s">
        <v>3277</v>
      </c>
      <c r="F472" s="8" t="str">
        <f t="shared" si="30"/>
        <v>BOGO50DWC</v>
      </c>
      <c r="G472" s="8" t="s">
        <v>3278</v>
      </c>
      <c r="H472" s="346">
        <v>1</v>
      </c>
    </row>
    <row r="473" spans="1:8" s="8" customFormat="1" x14ac:dyDescent="0.25">
      <c r="A473" s="8" t="s">
        <v>4214</v>
      </c>
      <c r="B473" s="8" t="s">
        <v>3275</v>
      </c>
      <c r="C473" s="8" t="s">
        <v>3276</v>
      </c>
      <c r="D473" s="8">
        <f t="shared" si="32"/>
        <v>0</v>
      </c>
      <c r="E473" s="8" t="s">
        <v>3277</v>
      </c>
      <c r="F473" s="8" t="str">
        <f t="shared" si="30"/>
        <v>BOGO50GBS</v>
      </c>
      <c r="G473" s="8" t="s">
        <v>3278</v>
      </c>
      <c r="H473" s="346">
        <v>1</v>
      </c>
    </row>
    <row r="474" spans="1:8" s="8" customFormat="1" x14ac:dyDescent="0.25">
      <c r="A474" s="8" t="s">
        <v>4215</v>
      </c>
      <c r="B474" s="8" t="s">
        <v>3275</v>
      </c>
      <c r="C474" s="8" t="s">
        <v>3276</v>
      </c>
      <c r="D474" s="8">
        <f t="shared" si="32"/>
        <v>0</v>
      </c>
      <c r="E474" s="8" t="s">
        <v>3277</v>
      </c>
      <c r="F474" s="8" t="str">
        <f t="shared" si="30"/>
        <v>BOGO50SHD</v>
      </c>
      <c r="G474" s="8" t="s">
        <v>3278</v>
      </c>
      <c r="H474" s="346">
        <v>1</v>
      </c>
    </row>
    <row r="475" spans="1:8" s="8" customFormat="1" x14ac:dyDescent="0.25">
      <c r="A475" s="8" t="s">
        <v>4216</v>
      </c>
      <c r="B475" s="8" t="s">
        <v>3275</v>
      </c>
      <c r="C475" s="8" t="s">
        <v>3276</v>
      </c>
      <c r="D475" s="8">
        <f t="shared" si="32"/>
        <v>0</v>
      </c>
      <c r="E475" s="8" t="s">
        <v>3277</v>
      </c>
      <c r="F475" s="8" t="str">
        <f t="shared" si="30"/>
        <v>BOGO50FLS</v>
      </c>
      <c r="G475" s="8" t="s">
        <v>3278</v>
      </c>
      <c r="H475" s="346">
        <v>1</v>
      </c>
    </row>
    <row r="476" spans="1:8" s="8" customFormat="1" x14ac:dyDescent="0.25">
      <c r="A476" s="8" t="s">
        <v>4217</v>
      </c>
      <c r="B476" s="8" t="s">
        <v>3275</v>
      </c>
      <c r="C476" s="8" t="s">
        <v>3276</v>
      </c>
      <c r="D476" s="8">
        <f t="shared" si="32"/>
        <v>0</v>
      </c>
      <c r="E476" s="8" t="s">
        <v>3277</v>
      </c>
      <c r="F476" s="8" t="str">
        <f t="shared" si="30"/>
        <v>BOGO50CMD</v>
      </c>
      <c r="G476" s="8" t="s">
        <v>3278</v>
      </c>
      <c r="H476" s="346">
        <v>1</v>
      </c>
    </row>
    <row r="477" spans="1:8" s="8" customFormat="1" x14ac:dyDescent="0.25">
      <c r="A477" s="8" t="s">
        <v>4218</v>
      </c>
      <c r="B477" s="8" t="s">
        <v>3275</v>
      </c>
      <c r="C477" s="8" t="s">
        <v>3276</v>
      </c>
      <c r="D477" s="8">
        <f t="shared" si="32"/>
        <v>0</v>
      </c>
      <c r="E477" s="8" t="s">
        <v>3277</v>
      </c>
      <c r="F477" s="8" t="str">
        <f t="shared" si="30"/>
        <v>BOGO50STH</v>
      </c>
      <c r="G477" s="8" t="s">
        <v>3278</v>
      </c>
      <c r="H477" s="346">
        <v>1</v>
      </c>
    </row>
    <row r="478" spans="1:8" s="8" customFormat="1" x14ac:dyDescent="0.25">
      <c r="A478" s="8" t="s">
        <v>4219</v>
      </c>
      <c r="B478" s="8" t="s">
        <v>3275</v>
      </c>
      <c r="C478" s="8" t="s">
        <v>3276</v>
      </c>
      <c r="D478" s="8">
        <f t="shared" si="32"/>
        <v>0</v>
      </c>
      <c r="E478" s="8" t="s">
        <v>3277</v>
      </c>
      <c r="F478" s="8" t="str">
        <f t="shared" si="30"/>
        <v>BOGO50SDL</v>
      </c>
      <c r="G478" s="8" t="s">
        <v>3278</v>
      </c>
      <c r="H478" s="346">
        <v>1</v>
      </c>
    </row>
    <row r="479" spans="1:8" s="8" customFormat="1" x14ac:dyDescent="0.25">
      <c r="A479" s="8" t="s">
        <v>4220</v>
      </c>
      <c r="B479" s="8" t="s">
        <v>3275</v>
      </c>
      <c r="C479" s="8" t="s">
        <v>3276</v>
      </c>
      <c r="D479" s="8">
        <f t="shared" ref="D479" si="33">VLOOKUP(A479,masterdata,5,0)</f>
        <v>0</v>
      </c>
      <c r="E479" s="8" t="s">
        <v>3277</v>
      </c>
      <c r="F479" s="8" t="str">
        <f t="shared" si="30"/>
        <v>BOGO50SLB</v>
      </c>
      <c r="G479" s="8" t="s">
        <v>3278</v>
      </c>
      <c r="H479" s="346">
        <v>1</v>
      </c>
    </row>
    <row r="480" spans="1:8" s="8" customFormat="1" x14ac:dyDescent="0.25">
      <c r="A480" s="8" t="s">
        <v>4221</v>
      </c>
      <c r="B480" s="8" t="s">
        <v>3275</v>
      </c>
      <c r="C480" s="8" t="s">
        <v>3276</v>
      </c>
      <c r="D480" s="8">
        <f t="shared" ref="D480:D483" si="34">VLOOKUP(A480,masterdata,5,0)</f>
        <v>0</v>
      </c>
      <c r="E480" s="8" t="s">
        <v>3277</v>
      </c>
      <c r="F480" s="8" t="str">
        <f t="shared" si="30"/>
        <v>BOGO50VDB</v>
      </c>
      <c r="G480" s="8" t="s">
        <v>3278</v>
      </c>
      <c r="H480" s="346">
        <v>1</v>
      </c>
    </row>
    <row r="481" spans="1:8" s="8" customFormat="1" x14ac:dyDescent="0.25">
      <c r="A481" s="8" t="s">
        <v>4222</v>
      </c>
      <c r="B481" s="8" t="s">
        <v>3275</v>
      </c>
      <c r="C481" s="8" t="s">
        <v>3276</v>
      </c>
      <c r="D481" s="8">
        <f t="shared" si="34"/>
        <v>0</v>
      </c>
      <c r="E481" s="8" t="s">
        <v>3277</v>
      </c>
      <c r="F481" s="8" t="str">
        <f t="shared" si="30"/>
        <v>BOGO50IVC</v>
      </c>
      <c r="G481" s="8" t="s">
        <v>3278</v>
      </c>
      <c r="H481" s="346">
        <v>1</v>
      </c>
    </row>
    <row r="482" spans="1:8" s="8" customFormat="1" x14ac:dyDescent="0.25">
      <c r="A482" s="8" t="s">
        <v>4223</v>
      </c>
      <c r="B482" s="8" t="s">
        <v>3275</v>
      </c>
      <c r="C482" s="8" t="s">
        <v>3276</v>
      </c>
      <c r="D482" s="8">
        <f t="shared" si="34"/>
        <v>0</v>
      </c>
      <c r="E482" s="8" t="s">
        <v>3277</v>
      </c>
      <c r="F482" s="8" t="str">
        <f t="shared" si="30"/>
        <v>BOGO50OVC</v>
      </c>
      <c r="G482" s="8" t="s">
        <v>3278</v>
      </c>
      <c r="H482" s="346">
        <v>1</v>
      </c>
    </row>
    <row r="483" spans="1:8" s="8" customFormat="1" x14ac:dyDescent="0.25">
      <c r="A483" s="8" t="s">
        <v>4259</v>
      </c>
      <c r="B483" s="8" t="s">
        <v>3275</v>
      </c>
      <c r="C483" s="8" t="s">
        <v>3276</v>
      </c>
      <c r="D483" s="8">
        <f t="shared" si="34"/>
        <v>0</v>
      </c>
      <c r="E483" s="8" t="s">
        <v>3277</v>
      </c>
      <c r="F483" s="8" t="str">
        <f t="shared" si="30"/>
        <v>SMBBC200</v>
      </c>
      <c r="G483" s="8" t="s">
        <v>3278</v>
      </c>
      <c r="H483" s="346">
        <v>1</v>
      </c>
    </row>
    <row r="484" spans="1:8" s="8" customFormat="1" x14ac:dyDescent="0.25">
      <c r="A484" s="8" t="s">
        <v>4260</v>
      </c>
      <c r="B484" s="8" t="s">
        <v>3275</v>
      </c>
      <c r="C484" s="8" t="s">
        <v>3276</v>
      </c>
      <c r="D484" s="8">
        <f t="shared" ref="D484:D493" si="35">VLOOKUP(A484,masterdata,5,0)</f>
        <v>0</v>
      </c>
      <c r="E484" s="8" t="s">
        <v>3277</v>
      </c>
      <c r="F484" s="8" t="str">
        <f t="shared" si="30"/>
        <v>SAVE100</v>
      </c>
      <c r="G484" s="8" t="s">
        <v>3278</v>
      </c>
      <c r="H484" s="346">
        <v>1</v>
      </c>
    </row>
    <row r="485" spans="1:8" s="8" customFormat="1" x14ac:dyDescent="0.25">
      <c r="A485" s="8" t="s">
        <v>4273</v>
      </c>
      <c r="B485" s="8" t="s">
        <v>3275</v>
      </c>
      <c r="C485" s="8" t="s">
        <v>3276</v>
      </c>
      <c r="D485" s="8">
        <f t="shared" si="35"/>
        <v>0</v>
      </c>
      <c r="E485" s="8" t="s">
        <v>3277</v>
      </c>
      <c r="F485" s="8" t="str">
        <f t="shared" si="30"/>
        <v>6MF40</v>
      </c>
      <c r="G485" s="8" t="s">
        <v>3278</v>
      </c>
      <c r="H485" s="346">
        <v>1</v>
      </c>
    </row>
    <row r="486" spans="1:8" s="8" customFormat="1" x14ac:dyDescent="0.25">
      <c r="A486" s="8" t="s">
        <v>4274</v>
      </c>
      <c r="B486" s="8" t="s">
        <v>3275</v>
      </c>
      <c r="C486" s="8" t="s">
        <v>3276</v>
      </c>
      <c r="D486" s="8">
        <f t="shared" si="35"/>
        <v>0</v>
      </c>
      <c r="E486" s="8" t="s">
        <v>3277</v>
      </c>
      <c r="F486" s="8" t="str">
        <f t="shared" si="30"/>
        <v>6MF50</v>
      </c>
      <c r="G486" s="8" t="s">
        <v>3278</v>
      </c>
      <c r="H486" s="346">
        <v>1</v>
      </c>
    </row>
    <row r="487" spans="1:8" s="8" customFormat="1" x14ac:dyDescent="0.25">
      <c r="A487" s="8" t="s">
        <v>4275</v>
      </c>
      <c r="B487" s="8" t="s">
        <v>3275</v>
      </c>
      <c r="C487" s="8" t="s">
        <v>3276</v>
      </c>
      <c r="D487" s="8">
        <f t="shared" si="35"/>
        <v>0</v>
      </c>
      <c r="E487" s="8" t="s">
        <v>3277</v>
      </c>
      <c r="F487" s="8" t="str">
        <f t="shared" si="30"/>
        <v>6MF70</v>
      </c>
      <c r="G487" s="8" t="s">
        <v>3278</v>
      </c>
      <c r="H487" s="346">
        <v>1</v>
      </c>
    </row>
    <row r="488" spans="1:8" s="8" customFormat="1" x14ac:dyDescent="0.25">
      <c r="A488" s="8" t="s">
        <v>4286</v>
      </c>
      <c r="B488" s="8" t="s">
        <v>3275</v>
      </c>
      <c r="C488" s="8" t="s">
        <v>3276</v>
      </c>
      <c r="D488" s="8">
        <f t="shared" si="35"/>
        <v>0</v>
      </c>
      <c r="E488" s="8" t="s">
        <v>3277</v>
      </c>
      <c r="F488" s="8" t="str">
        <f t="shared" si="30"/>
        <v>6MF45</v>
      </c>
      <c r="G488" s="8" t="s">
        <v>3278</v>
      </c>
      <c r="H488" s="346">
        <v>1</v>
      </c>
    </row>
    <row r="489" spans="1:8" s="8" customFormat="1" x14ac:dyDescent="0.25">
      <c r="A489" s="8" t="s">
        <v>4287</v>
      </c>
      <c r="B489" s="8" t="s">
        <v>3275</v>
      </c>
      <c r="C489" s="8" t="s">
        <v>3276</v>
      </c>
      <c r="D489" s="8">
        <f t="shared" si="35"/>
        <v>0</v>
      </c>
      <c r="E489" s="8" t="s">
        <v>3277</v>
      </c>
      <c r="F489" s="8" t="str">
        <f t="shared" si="30"/>
        <v>6MF55</v>
      </c>
      <c r="G489" s="8" t="s">
        <v>3278</v>
      </c>
      <c r="H489" s="346">
        <v>1</v>
      </c>
    </row>
    <row r="490" spans="1:8" s="8" customFormat="1" x14ac:dyDescent="0.25">
      <c r="A490" s="8" t="s">
        <v>4301</v>
      </c>
      <c r="B490" s="8" t="s">
        <v>3275</v>
      </c>
      <c r="C490" s="8" t="s">
        <v>3276</v>
      </c>
      <c r="D490" s="8">
        <f t="shared" si="35"/>
        <v>0</v>
      </c>
      <c r="E490" s="8" t="s">
        <v>3277</v>
      </c>
      <c r="F490" s="8" t="str">
        <f t="shared" si="30"/>
        <v>REPDISCMTN</v>
      </c>
      <c r="G490" s="8" t="s">
        <v>3278</v>
      </c>
      <c r="H490" s="346">
        <v>1</v>
      </c>
    </row>
    <row r="491" spans="1:8" s="8" customFormat="1" x14ac:dyDescent="0.25">
      <c r="A491" s="8" t="s">
        <v>4302</v>
      </c>
      <c r="B491" s="8" t="s">
        <v>3275</v>
      </c>
      <c r="C491" s="8" t="s">
        <v>3276</v>
      </c>
      <c r="D491" s="8">
        <f t="shared" si="35"/>
        <v>0</v>
      </c>
      <c r="E491" s="8" t="s">
        <v>3277</v>
      </c>
      <c r="F491" s="8" t="str">
        <f t="shared" si="30"/>
        <v>REPDISCDWC</v>
      </c>
      <c r="G491" s="8" t="s">
        <v>3278</v>
      </c>
      <c r="H491" s="346">
        <v>1</v>
      </c>
    </row>
    <row r="492" spans="1:8" s="8" customFormat="1" x14ac:dyDescent="0.25">
      <c r="A492" s="8" t="s">
        <v>4303</v>
      </c>
      <c r="B492" s="8" t="s">
        <v>3275</v>
      </c>
      <c r="C492" s="8" t="s">
        <v>3276</v>
      </c>
      <c r="D492" s="8">
        <f t="shared" si="35"/>
        <v>0</v>
      </c>
      <c r="E492" s="8" t="s">
        <v>3277</v>
      </c>
      <c r="F492" s="8" t="str">
        <f t="shared" si="30"/>
        <v>REPDISCGBS</v>
      </c>
      <c r="G492" s="8" t="s">
        <v>3278</v>
      </c>
      <c r="H492" s="346">
        <v>1</v>
      </c>
    </row>
    <row r="493" spans="1:8" s="8" customFormat="1" x14ac:dyDescent="0.25">
      <c r="A493" s="8" t="s">
        <v>4304</v>
      </c>
      <c r="B493" s="8" t="s">
        <v>3275</v>
      </c>
      <c r="C493" s="8" t="s">
        <v>3276</v>
      </c>
      <c r="D493" s="8">
        <f t="shared" si="35"/>
        <v>0</v>
      </c>
      <c r="E493" s="8" t="s">
        <v>3277</v>
      </c>
      <c r="F493" s="8" t="str">
        <f t="shared" si="30"/>
        <v>REPDISCSHD</v>
      </c>
      <c r="G493" s="8" t="s">
        <v>3278</v>
      </c>
      <c r="H493" s="346">
        <v>1</v>
      </c>
    </row>
    <row r="494" spans="1:8" s="8" customFormat="1" x14ac:dyDescent="0.25">
      <c r="A494" s="8" t="s">
        <v>4305</v>
      </c>
      <c r="B494" s="8" t="s">
        <v>3275</v>
      </c>
      <c r="C494" s="8" t="s">
        <v>3276</v>
      </c>
      <c r="D494" s="8">
        <f t="shared" ref="D494:D503" si="36">VLOOKUP(A494,masterdata,5,0)</f>
        <v>0</v>
      </c>
      <c r="E494" s="8" t="s">
        <v>3277</v>
      </c>
      <c r="F494" s="8" t="str">
        <f t="shared" si="30"/>
        <v>REPDISCFLS</v>
      </c>
      <c r="G494" s="8" t="s">
        <v>3278</v>
      </c>
      <c r="H494" s="346">
        <v>1</v>
      </c>
    </row>
    <row r="495" spans="1:8" s="8" customFormat="1" x14ac:dyDescent="0.25">
      <c r="A495" s="8" t="s">
        <v>4306</v>
      </c>
      <c r="B495" s="8" t="s">
        <v>3275</v>
      </c>
      <c r="C495" s="8" t="s">
        <v>3276</v>
      </c>
      <c r="D495" s="8">
        <f t="shared" si="36"/>
        <v>0</v>
      </c>
      <c r="E495" s="8" t="s">
        <v>3277</v>
      </c>
      <c r="F495" s="8" t="str">
        <f t="shared" si="30"/>
        <v>REPDISCCMD</v>
      </c>
      <c r="G495" s="8" t="s">
        <v>3278</v>
      </c>
      <c r="H495" s="346">
        <v>1</v>
      </c>
    </row>
    <row r="496" spans="1:8" s="8" customFormat="1" x14ac:dyDescent="0.25">
      <c r="A496" s="8" t="s">
        <v>4307</v>
      </c>
      <c r="B496" s="8" t="s">
        <v>3275</v>
      </c>
      <c r="C496" s="8" t="s">
        <v>3276</v>
      </c>
      <c r="D496" s="8">
        <f t="shared" si="36"/>
        <v>0</v>
      </c>
      <c r="E496" s="8" t="s">
        <v>3277</v>
      </c>
      <c r="F496" s="8" t="str">
        <f t="shared" si="30"/>
        <v>REPDISCSTH</v>
      </c>
      <c r="G496" s="8" t="s">
        <v>3278</v>
      </c>
      <c r="H496" s="346">
        <v>1</v>
      </c>
    </row>
    <row r="497" spans="1:8" s="8" customFormat="1" x14ac:dyDescent="0.25">
      <c r="A497" s="8" t="s">
        <v>4308</v>
      </c>
      <c r="B497" s="8" t="s">
        <v>3275</v>
      </c>
      <c r="C497" s="8" t="s">
        <v>3276</v>
      </c>
      <c r="D497" s="8">
        <f t="shared" si="36"/>
        <v>0</v>
      </c>
      <c r="E497" s="8" t="s">
        <v>3277</v>
      </c>
      <c r="F497" s="8" t="str">
        <f t="shared" si="30"/>
        <v>REPDISCSDL</v>
      </c>
      <c r="G497" s="8" t="s">
        <v>3278</v>
      </c>
      <c r="H497" s="346">
        <v>1</v>
      </c>
    </row>
    <row r="498" spans="1:8" s="8" customFormat="1" x14ac:dyDescent="0.25">
      <c r="A498" s="8" t="s">
        <v>4309</v>
      </c>
      <c r="B498" s="8" t="s">
        <v>3275</v>
      </c>
      <c r="C498" s="8" t="s">
        <v>3276</v>
      </c>
      <c r="D498" s="8">
        <f t="shared" si="36"/>
        <v>0</v>
      </c>
      <c r="E498" s="8" t="s">
        <v>3277</v>
      </c>
      <c r="F498" s="8" t="str">
        <f t="shared" si="30"/>
        <v>REPDISCSLB</v>
      </c>
      <c r="G498" s="8" t="s">
        <v>3278</v>
      </c>
      <c r="H498" s="346">
        <v>1</v>
      </c>
    </row>
    <row r="499" spans="1:8" s="8" customFormat="1" x14ac:dyDescent="0.25">
      <c r="A499" s="8" t="s">
        <v>4310</v>
      </c>
      <c r="B499" s="8" t="s">
        <v>3275</v>
      </c>
      <c r="C499" s="8" t="s">
        <v>3276</v>
      </c>
      <c r="D499" s="8">
        <f t="shared" si="36"/>
        <v>0</v>
      </c>
      <c r="E499" s="8" t="s">
        <v>3277</v>
      </c>
      <c r="F499" s="8" t="str">
        <f t="shared" si="30"/>
        <v>REPDISCVDB</v>
      </c>
      <c r="G499" s="8" t="s">
        <v>3278</v>
      </c>
      <c r="H499" s="346">
        <v>1</v>
      </c>
    </row>
    <row r="500" spans="1:8" s="8" customFormat="1" x14ac:dyDescent="0.25">
      <c r="A500" s="8" t="s">
        <v>4311</v>
      </c>
      <c r="B500" s="8" t="s">
        <v>3275</v>
      </c>
      <c r="C500" s="8" t="s">
        <v>3276</v>
      </c>
      <c r="D500" s="8">
        <f t="shared" si="36"/>
        <v>0</v>
      </c>
      <c r="E500" s="8" t="s">
        <v>3277</v>
      </c>
      <c r="F500" s="8" t="str">
        <f t="shared" si="30"/>
        <v>REPDISCIVC</v>
      </c>
      <c r="G500" s="8" t="s">
        <v>3278</v>
      </c>
      <c r="H500" s="346">
        <v>1</v>
      </c>
    </row>
    <row r="501" spans="1:8" s="8" customFormat="1" x14ac:dyDescent="0.25">
      <c r="A501" s="8" t="s">
        <v>4312</v>
      </c>
      <c r="B501" s="8" t="s">
        <v>3275</v>
      </c>
      <c r="C501" s="8" t="s">
        <v>3276</v>
      </c>
      <c r="D501" s="8">
        <f t="shared" si="36"/>
        <v>0</v>
      </c>
      <c r="E501" s="8" t="s">
        <v>3277</v>
      </c>
      <c r="F501" s="8" t="str">
        <f t="shared" si="30"/>
        <v>REPDISCOVC</v>
      </c>
      <c r="G501" s="8" t="s">
        <v>3278</v>
      </c>
      <c r="H501" s="346">
        <v>1</v>
      </c>
    </row>
    <row r="502" spans="1:8" s="8" customFormat="1" x14ac:dyDescent="0.25">
      <c r="A502" s="8" t="s">
        <v>4355</v>
      </c>
      <c r="B502" s="8" t="s">
        <v>3275</v>
      </c>
      <c r="C502" s="8" t="s">
        <v>3276</v>
      </c>
      <c r="D502" s="8">
        <f t="shared" si="36"/>
        <v>199</v>
      </c>
      <c r="E502" s="8" t="s">
        <v>3277</v>
      </c>
      <c r="F502" s="8" t="str">
        <f t="shared" si="30"/>
        <v/>
      </c>
      <c r="G502" s="8" t="s">
        <v>3278</v>
      </c>
      <c r="H502" s="346">
        <v>1</v>
      </c>
    </row>
    <row r="503" spans="1:8" s="8" customFormat="1" x14ac:dyDescent="0.25">
      <c r="A503" s="8" t="s">
        <v>4356</v>
      </c>
      <c r="B503" s="8" t="s">
        <v>3275</v>
      </c>
      <c r="C503" s="8" t="s">
        <v>3276</v>
      </c>
      <c r="D503" s="8">
        <f t="shared" si="36"/>
        <v>199</v>
      </c>
      <c r="E503" s="8" t="s">
        <v>3277</v>
      </c>
      <c r="F503" s="8" t="str">
        <f t="shared" si="30"/>
        <v/>
      </c>
      <c r="G503" s="8" t="s">
        <v>3278</v>
      </c>
      <c r="H503" s="346">
        <v>1</v>
      </c>
    </row>
    <row r="504" spans="1:8" s="8" customFormat="1" x14ac:dyDescent="0.25">
      <c r="A504" s="300" t="s">
        <v>4357</v>
      </c>
      <c r="B504" s="8" t="s">
        <v>3275</v>
      </c>
      <c r="C504" s="8" t="s">
        <v>3276</v>
      </c>
      <c r="D504" s="8">
        <f t="shared" ref="D504:D565" si="37">VLOOKUP(A504,masterdata,5,0)</f>
        <v>199</v>
      </c>
      <c r="E504" s="8" t="s">
        <v>3277</v>
      </c>
      <c r="F504" s="8" t="str">
        <f t="shared" si="30"/>
        <v/>
      </c>
      <c r="G504" s="8" t="s">
        <v>3278</v>
      </c>
      <c r="H504" s="346">
        <v>1</v>
      </c>
    </row>
    <row r="505" spans="1:8" s="8" customFormat="1" x14ac:dyDescent="0.25">
      <c r="A505" s="300" t="s">
        <v>4359</v>
      </c>
      <c r="B505" s="8" t="s">
        <v>3275</v>
      </c>
      <c r="C505" s="8" t="s">
        <v>3276</v>
      </c>
      <c r="D505" s="8">
        <f t="shared" si="37"/>
        <v>199</v>
      </c>
      <c r="E505" s="8" t="s">
        <v>3277</v>
      </c>
      <c r="F505" s="8" t="str">
        <f t="shared" si="30"/>
        <v/>
      </c>
      <c r="G505" s="8" t="s">
        <v>3278</v>
      </c>
      <c r="H505" s="346">
        <v>1</v>
      </c>
    </row>
    <row r="506" spans="1:8" s="8" customFormat="1" x14ac:dyDescent="0.25">
      <c r="A506" s="300" t="s">
        <v>4360</v>
      </c>
      <c r="B506" s="8" t="s">
        <v>3275</v>
      </c>
      <c r="C506" s="8" t="s">
        <v>3276</v>
      </c>
      <c r="D506" s="8">
        <f t="shared" si="37"/>
        <v>199</v>
      </c>
      <c r="E506" s="8" t="s">
        <v>3277</v>
      </c>
      <c r="F506" s="8" t="str">
        <f t="shared" si="30"/>
        <v/>
      </c>
      <c r="G506" s="8" t="s">
        <v>3278</v>
      </c>
      <c r="H506" s="346">
        <v>1</v>
      </c>
    </row>
    <row r="507" spans="1:8" s="8" customFormat="1" x14ac:dyDescent="0.25">
      <c r="A507" s="300" t="s">
        <v>4361</v>
      </c>
      <c r="B507" s="8" t="s">
        <v>3275</v>
      </c>
      <c r="C507" s="8" t="s">
        <v>3276</v>
      </c>
      <c r="D507" s="8">
        <f t="shared" si="37"/>
        <v>199</v>
      </c>
      <c r="E507" s="8" t="s">
        <v>3277</v>
      </c>
      <c r="F507" s="8" t="str">
        <f t="shared" si="30"/>
        <v/>
      </c>
      <c r="G507" s="8" t="s">
        <v>3278</v>
      </c>
      <c r="H507" s="346">
        <v>1</v>
      </c>
    </row>
    <row r="508" spans="1:8" s="8" customFormat="1" x14ac:dyDescent="0.25">
      <c r="A508" s="300" t="s">
        <v>4363</v>
      </c>
      <c r="B508" s="8" t="s">
        <v>3275</v>
      </c>
      <c r="C508" s="8" t="s">
        <v>3276</v>
      </c>
      <c r="D508" s="8">
        <f t="shared" si="37"/>
        <v>30</v>
      </c>
      <c r="E508" s="8" t="s">
        <v>3277</v>
      </c>
      <c r="F508" s="8" t="str">
        <f t="shared" si="30"/>
        <v/>
      </c>
      <c r="G508" s="8" t="s">
        <v>3278</v>
      </c>
      <c r="H508" s="346">
        <v>1</v>
      </c>
    </row>
    <row r="509" spans="1:8" s="8" customFormat="1" x14ac:dyDescent="0.25">
      <c r="A509" s="300" t="s">
        <v>4366</v>
      </c>
      <c r="B509" s="8" t="s">
        <v>3275</v>
      </c>
      <c r="C509" s="8" t="s">
        <v>3276</v>
      </c>
      <c r="D509" s="8">
        <f t="shared" si="37"/>
        <v>10</v>
      </c>
      <c r="E509" s="8" t="s">
        <v>3277</v>
      </c>
      <c r="F509" s="8" t="str">
        <f t="shared" si="30"/>
        <v/>
      </c>
      <c r="G509" s="8" t="s">
        <v>3278</v>
      </c>
      <c r="H509" s="346">
        <v>1</v>
      </c>
    </row>
    <row r="510" spans="1:8" s="8" customFormat="1" x14ac:dyDescent="0.25">
      <c r="A510" s="300" t="s">
        <v>4369</v>
      </c>
      <c r="B510" s="8" t="s">
        <v>3275</v>
      </c>
      <c r="C510" s="8" t="s">
        <v>3276</v>
      </c>
      <c r="D510" s="8">
        <f t="shared" si="37"/>
        <v>169</v>
      </c>
      <c r="E510" s="8" t="s">
        <v>3277</v>
      </c>
      <c r="F510" s="8" t="str">
        <f t="shared" si="30"/>
        <v/>
      </c>
      <c r="G510" s="8" t="s">
        <v>3278</v>
      </c>
      <c r="H510" s="346">
        <v>1</v>
      </c>
    </row>
    <row r="511" spans="1:8" s="8" customFormat="1" x14ac:dyDescent="0.25">
      <c r="A511" s="300" t="s">
        <v>4367</v>
      </c>
      <c r="B511" s="8" t="s">
        <v>3275</v>
      </c>
      <c r="C511" s="8" t="s">
        <v>3276</v>
      </c>
      <c r="D511" s="8">
        <f t="shared" si="37"/>
        <v>169</v>
      </c>
      <c r="E511" s="8" t="s">
        <v>3277</v>
      </c>
      <c r="F511" s="8" t="str">
        <f t="shared" si="30"/>
        <v/>
      </c>
      <c r="G511" s="8" t="s">
        <v>3278</v>
      </c>
      <c r="H511" s="346">
        <v>1</v>
      </c>
    </row>
    <row r="512" spans="1:8" s="8" customFormat="1" x14ac:dyDescent="0.25">
      <c r="A512" s="300" t="s">
        <v>4368</v>
      </c>
      <c r="B512" s="8" t="s">
        <v>3275</v>
      </c>
      <c r="C512" s="8" t="s">
        <v>3276</v>
      </c>
      <c r="D512" s="8">
        <f t="shared" si="37"/>
        <v>169</v>
      </c>
      <c r="E512" s="8" t="s">
        <v>3277</v>
      </c>
      <c r="F512" s="8" t="str">
        <f t="shared" si="30"/>
        <v/>
      </c>
      <c r="G512" s="8" t="s">
        <v>3278</v>
      </c>
      <c r="H512" s="346">
        <v>1</v>
      </c>
    </row>
    <row r="513" spans="1:8" s="8" customFormat="1" x14ac:dyDescent="0.25">
      <c r="A513" s="300" t="s">
        <v>4370</v>
      </c>
      <c r="B513" s="8" t="s">
        <v>3275</v>
      </c>
      <c r="C513" s="8" t="s">
        <v>3276</v>
      </c>
      <c r="D513" s="8">
        <f t="shared" si="37"/>
        <v>199</v>
      </c>
      <c r="E513" s="8" t="s">
        <v>3277</v>
      </c>
      <c r="F513" s="8" t="str">
        <f t="shared" si="30"/>
        <v/>
      </c>
      <c r="G513" s="8" t="s">
        <v>3278</v>
      </c>
      <c r="H513" s="346">
        <v>1</v>
      </c>
    </row>
    <row r="514" spans="1:8" s="8" customFormat="1" x14ac:dyDescent="0.25">
      <c r="A514" s="300" t="s">
        <v>4371</v>
      </c>
      <c r="B514" s="8" t="s">
        <v>3275</v>
      </c>
      <c r="C514" s="8" t="s">
        <v>3276</v>
      </c>
      <c r="D514" s="8">
        <f t="shared" si="37"/>
        <v>199</v>
      </c>
      <c r="E514" s="8" t="s">
        <v>3277</v>
      </c>
      <c r="F514" s="8" t="str">
        <f t="shared" ref="F514:F577" si="38">IF(VLOOKUP(A514,masterdata,36,FALSE)="","",VLOOKUP(A514,masterdata,36,FALSE))</f>
        <v/>
      </c>
      <c r="G514" s="8" t="s">
        <v>3278</v>
      </c>
      <c r="H514" s="346">
        <v>1</v>
      </c>
    </row>
    <row r="515" spans="1:8" s="8" customFormat="1" x14ac:dyDescent="0.25">
      <c r="A515" s="300" t="s">
        <v>4372</v>
      </c>
      <c r="B515" s="8" t="s">
        <v>3275</v>
      </c>
      <c r="C515" s="8" t="s">
        <v>3276</v>
      </c>
      <c r="D515" s="8">
        <f t="shared" si="37"/>
        <v>199</v>
      </c>
      <c r="E515" s="8" t="s">
        <v>3277</v>
      </c>
      <c r="F515" s="8" t="str">
        <f t="shared" si="38"/>
        <v/>
      </c>
      <c r="G515" s="8" t="s">
        <v>3278</v>
      </c>
      <c r="H515" s="346">
        <v>1</v>
      </c>
    </row>
    <row r="516" spans="1:8" s="8" customFormat="1" x14ac:dyDescent="0.25">
      <c r="A516" s="300" t="s">
        <v>4373</v>
      </c>
      <c r="B516" s="8" t="s">
        <v>3275</v>
      </c>
      <c r="C516" s="8" t="s">
        <v>3276</v>
      </c>
      <c r="D516" s="8">
        <f t="shared" si="37"/>
        <v>24</v>
      </c>
      <c r="E516" s="8" t="s">
        <v>3277</v>
      </c>
      <c r="F516" s="8" t="str">
        <f t="shared" si="38"/>
        <v/>
      </c>
      <c r="G516" s="8" t="s">
        <v>3278</v>
      </c>
      <c r="H516" s="346">
        <v>1</v>
      </c>
    </row>
    <row r="517" spans="1:8" s="8" customFormat="1" x14ac:dyDescent="0.25">
      <c r="A517" s="300" t="s">
        <v>4374</v>
      </c>
      <c r="B517" s="8" t="s">
        <v>3275</v>
      </c>
      <c r="C517" s="8" t="s">
        <v>3276</v>
      </c>
      <c r="D517" s="8">
        <f t="shared" si="37"/>
        <v>39</v>
      </c>
      <c r="E517" s="8" t="s">
        <v>3277</v>
      </c>
      <c r="F517" s="8" t="str">
        <f t="shared" si="38"/>
        <v/>
      </c>
      <c r="G517" s="8" t="s">
        <v>3278</v>
      </c>
      <c r="H517" s="346">
        <v>1</v>
      </c>
    </row>
    <row r="518" spans="1:8" s="8" customFormat="1" x14ac:dyDescent="0.25">
      <c r="A518" s="300" t="s">
        <v>4375</v>
      </c>
      <c r="B518" s="8" t="s">
        <v>3275</v>
      </c>
      <c r="C518" s="8" t="s">
        <v>3276</v>
      </c>
      <c r="D518" s="8">
        <f t="shared" si="37"/>
        <v>39</v>
      </c>
      <c r="E518" s="8" t="s">
        <v>3277</v>
      </c>
      <c r="F518" s="8" t="str">
        <f t="shared" si="38"/>
        <v/>
      </c>
      <c r="G518" s="8" t="s">
        <v>3278</v>
      </c>
      <c r="H518" s="346">
        <v>1</v>
      </c>
    </row>
    <row r="519" spans="1:8" s="8" customFormat="1" x14ac:dyDescent="0.25">
      <c r="A519" s="300" t="s">
        <v>3784</v>
      </c>
      <c r="B519" s="8" t="s">
        <v>3275</v>
      </c>
      <c r="C519" s="8" t="s">
        <v>3276</v>
      </c>
      <c r="D519" s="8">
        <f t="shared" si="37"/>
        <v>0</v>
      </c>
      <c r="E519" s="8" t="s">
        <v>3277</v>
      </c>
      <c r="F519" s="8" t="str">
        <f t="shared" si="38"/>
        <v>MOVE10FOR24</v>
      </c>
      <c r="G519" s="8" t="s">
        <v>3278</v>
      </c>
      <c r="H519" s="346">
        <v>1</v>
      </c>
    </row>
    <row r="520" spans="1:8" s="8" customFormat="1" x14ac:dyDescent="0.25">
      <c r="A520" s="300" t="s">
        <v>4401</v>
      </c>
      <c r="B520" s="8" t="s">
        <v>3275</v>
      </c>
      <c r="C520" s="8" t="s">
        <v>3276</v>
      </c>
      <c r="D520" s="8">
        <f t="shared" si="37"/>
        <v>0</v>
      </c>
      <c r="E520" s="8" t="s">
        <v>3277</v>
      </c>
      <c r="F520" s="8" t="str">
        <f t="shared" si="38"/>
        <v>INT10</v>
      </c>
      <c r="G520" s="8" t="s">
        <v>3278</v>
      </c>
      <c r="H520" s="346">
        <v>1</v>
      </c>
    </row>
    <row r="521" spans="1:8" s="8" customFormat="1" x14ac:dyDescent="0.25">
      <c r="A521" s="300" t="s">
        <v>4402</v>
      </c>
      <c r="B521" s="8" t="s">
        <v>3275</v>
      </c>
      <c r="C521" s="8" t="s">
        <v>3276</v>
      </c>
      <c r="D521" s="8">
        <f t="shared" si="37"/>
        <v>0</v>
      </c>
      <c r="E521" s="8" t="s">
        <v>3277</v>
      </c>
      <c r="F521" s="8" t="str">
        <f t="shared" si="38"/>
        <v>MOB10</v>
      </c>
      <c r="G521" s="8" t="s">
        <v>3278</v>
      </c>
      <c r="H521" s="346">
        <v>1</v>
      </c>
    </row>
    <row r="522" spans="1:8" s="8" customFormat="1" x14ac:dyDescent="0.25">
      <c r="A522" s="300" t="s">
        <v>4403</v>
      </c>
      <c r="B522" s="8" t="s">
        <v>3275</v>
      </c>
      <c r="C522" s="8" t="s">
        <v>3276</v>
      </c>
      <c r="D522" s="8">
        <f t="shared" si="37"/>
        <v>0</v>
      </c>
      <c r="E522" s="8" t="s">
        <v>3277</v>
      </c>
      <c r="F522" s="8" t="str">
        <f t="shared" si="38"/>
        <v>INT5</v>
      </c>
      <c r="G522" s="8" t="s">
        <v>3278</v>
      </c>
      <c r="H522" s="346">
        <v>1</v>
      </c>
    </row>
    <row r="523" spans="1:8" s="8" customFormat="1" x14ac:dyDescent="0.25">
      <c r="A523" s="300" t="s">
        <v>4404</v>
      </c>
      <c r="B523" s="8" t="s">
        <v>3275</v>
      </c>
      <c r="C523" s="8" t="s">
        <v>3276</v>
      </c>
      <c r="D523" s="8">
        <f t="shared" si="37"/>
        <v>0</v>
      </c>
      <c r="E523" s="8" t="s">
        <v>3277</v>
      </c>
      <c r="F523" s="8" t="str">
        <f t="shared" si="38"/>
        <v>MOB5</v>
      </c>
      <c r="G523" s="8" t="s">
        <v>3278</v>
      </c>
      <c r="H523" s="346">
        <v>1</v>
      </c>
    </row>
    <row r="524" spans="1:8" s="8" customFormat="1" x14ac:dyDescent="0.25">
      <c r="A524" s="300" t="s">
        <v>4415</v>
      </c>
      <c r="B524" s="8" t="s">
        <v>3275</v>
      </c>
      <c r="C524" s="8" t="s">
        <v>3276</v>
      </c>
      <c r="D524" s="8">
        <f t="shared" si="37"/>
        <v>0</v>
      </c>
      <c r="E524" s="8" t="s">
        <v>3277</v>
      </c>
      <c r="F524" s="8" t="str">
        <f t="shared" si="38"/>
        <v>EDPSVR</v>
      </c>
      <c r="G524" s="8" t="s">
        <v>3278</v>
      </c>
      <c r="H524" s="346">
        <v>1</v>
      </c>
    </row>
    <row r="525" spans="1:8" s="8" customFormat="1" x14ac:dyDescent="0.25">
      <c r="A525" s="300" t="s">
        <v>4416</v>
      </c>
      <c r="B525" s="8" t="s">
        <v>3275</v>
      </c>
      <c r="C525" s="8" t="s">
        <v>3276</v>
      </c>
      <c r="D525" s="8">
        <f t="shared" si="37"/>
        <v>0</v>
      </c>
      <c r="E525" s="8" t="s">
        <v>3277</v>
      </c>
      <c r="F525" s="8" t="str">
        <f t="shared" si="38"/>
        <v>EDPVEXP</v>
      </c>
      <c r="G525" s="8" t="s">
        <v>3278</v>
      </c>
      <c r="H525" s="346">
        <v>1</v>
      </c>
    </row>
    <row r="526" spans="1:8" s="8" customFormat="1" x14ac:dyDescent="0.25">
      <c r="A526" s="300" t="s">
        <v>4417</v>
      </c>
      <c r="B526" s="8" t="s">
        <v>3275</v>
      </c>
      <c r="C526" s="8" t="s">
        <v>3276</v>
      </c>
      <c r="D526" s="8">
        <f t="shared" si="37"/>
        <v>0</v>
      </c>
      <c r="E526" s="8" t="s">
        <v>3277</v>
      </c>
      <c r="F526" s="8" t="str">
        <f t="shared" si="38"/>
        <v>EDP20</v>
      </c>
      <c r="G526" s="8" t="s">
        <v>3278</v>
      </c>
      <c r="H526" s="346">
        <v>1</v>
      </c>
    </row>
    <row r="527" spans="1:8" s="8" customFormat="1" x14ac:dyDescent="0.25">
      <c r="A527" s="300" t="s">
        <v>4419</v>
      </c>
      <c r="B527" s="8" t="s">
        <v>3275</v>
      </c>
      <c r="C527" s="8" t="s">
        <v>3276</v>
      </c>
      <c r="D527" s="8">
        <f t="shared" si="37"/>
        <v>0</v>
      </c>
      <c r="E527" s="8" t="s">
        <v>3277</v>
      </c>
      <c r="F527" s="8" t="str">
        <f t="shared" si="38"/>
        <v>EDP30</v>
      </c>
      <c r="G527" s="8" t="s">
        <v>3278</v>
      </c>
      <c r="H527" s="346">
        <v>1</v>
      </c>
    </row>
    <row r="528" spans="1:8" s="8" customFormat="1" x14ac:dyDescent="0.25">
      <c r="A528" s="300" t="s">
        <v>4420</v>
      </c>
      <c r="B528" s="8" t="s">
        <v>3275</v>
      </c>
      <c r="C528" s="8" t="s">
        <v>3276</v>
      </c>
      <c r="D528" s="8">
        <f t="shared" si="37"/>
        <v>0</v>
      </c>
      <c r="E528" s="8" t="s">
        <v>3277</v>
      </c>
      <c r="F528" s="8" t="str">
        <f t="shared" si="38"/>
        <v>EDP35</v>
      </c>
      <c r="G528" s="8" t="s">
        <v>3278</v>
      </c>
      <c r="H528" s="346">
        <v>1</v>
      </c>
    </row>
    <row r="529" spans="1:8" s="8" customFormat="1" x14ac:dyDescent="0.25">
      <c r="A529" s="300" t="s">
        <v>4421</v>
      </c>
      <c r="B529" s="8" t="s">
        <v>3275</v>
      </c>
      <c r="C529" s="8" t="s">
        <v>3276</v>
      </c>
      <c r="D529" s="8">
        <f t="shared" si="37"/>
        <v>0</v>
      </c>
      <c r="E529" s="8" t="s">
        <v>3277</v>
      </c>
      <c r="F529" s="8" t="str">
        <f t="shared" si="38"/>
        <v>EDP40</v>
      </c>
      <c r="G529" s="8" t="s">
        <v>3278</v>
      </c>
      <c r="H529" s="346">
        <v>1</v>
      </c>
    </row>
    <row r="530" spans="1:8" s="8" customFormat="1" x14ac:dyDescent="0.25">
      <c r="A530" s="300" t="s">
        <v>4422</v>
      </c>
      <c r="B530" s="8" t="s">
        <v>3275</v>
      </c>
      <c r="C530" s="8" t="s">
        <v>3276</v>
      </c>
      <c r="D530" s="8">
        <f t="shared" si="37"/>
        <v>0</v>
      </c>
      <c r="E530" s="8" t="s">
        <v>3277</v>
      </c>
      <c r="F530" s="8" t="str">
        <f t="shared" si="38"/>
        <v>EDP45</v>
      </c>
      <c r="G530" s="8" t="s">
        <v>3278</v>
      </c>
      <c r="H530" s="346">
        <v>1</v>
      </c>
    </row>
    <row r="531" spans="1:8" s="8" customFormat="1" x14ac:dyDescent="0.25">
      <c r="A531" s="300" t="s">
        <v>4418</v>
      </c>
      <c r="B531" s="8" t="s">
        <v>3275</v>
      </c>
      <c r="C531" s="8" t="s">
        <v>3276</v>
      </c>
      <c r="D531" s="8">
        <f t="shared" si="37"/>
        <v>0</v>
      </c>
      <c r="E531" s="8" t="s">
        <v>3277</v>
      </c>
      <c r="F531" s="8" t="str">
        <f t="shared" si="38"/>
        <v>EDP50</v>
      </c>
      <c r="G531" s="8" t="s">
        <v>3278</v>
      </c>
      <c r="H531" s="346">
        <v>1</v>
      </c>
    </row>
    <row r="532" spans="1:8" s="8" customFormat="1" x14ac:dyDescent="0.25">
      <c r="A532" s="300" t="s">
        <v>4423</v>
      </c>
      <c r="B532" s="8" t="s">
        <v>3275</v>
      </c>
      <c r="C532" s="8" t="s">
        <v>3276</v>
      </c>
      <c r="D532" s="8">
        <f t="shared" si="37"/>
        <v>0</v>
      </c>
      <c r="E532" s="8" t="s">
        <v>3277</v>
      </c>
      <c r="F532" s="8" t="str">
        <f t="shared" si="38"/>
        <v>EDP55</v>
      </c>
      <c r="G532" s="8" t="s">
        <v>3278</v>
      </c>
      <c r="H532" s="346">
        <v>1</v>
      </c>
    </row>
    <row r="533" spans="1:8" s="8" customFormat="1" x14ac:dyDescent="0.25">
      <c r="A533" s="300" t="s">
        <v>4424</v>
      </c>
      <c r="B533" s="8" t="s">
        <v>3275</v>
      </c>
      <c r="C533" s="8" t="s">
        <v>3276</v>
      </c>
      <c r="D533" s="8">
        <f t="shared" si="37"/>
        <v>0</v>
      </c>
      <c r="E533" s="8" t="s">
        <v>3277</v>
      </c>
      <c r="F533" s="8" t="str">
        <f t="shared" si="38"/>
        <v>EDP60</v>
      </c>
      <c r="G533" s="8" t="s">
        <v>3278</v>
      </c>
      <c r="H533" s="346">
        <v>1</v>
      </c>
    </row>
    <row r="534" spans="1:8" s="8" customFormat="1" x14ac:dyDescent="0.25">
      <c r="A534" s="300" t="s">
        <v>4439</v>
      </c>
      <c r="B534" s="8" t="s">
        <v>3275</v>
      </c>
      <c r="C534" s="8" t="s">
        <v>3276</v>
      </c>
      <c r="D534" s="8">
        <f t="shared" si="37"/>
        <v>0</v>
      </c>
      <c r="E534" s="8" t="s">
        <v>3277</v>
      </c>
      <c r="F534" s="8" t="str">
        <f t="shared" si="38"/>
        <v>5OFF36</v>
      </c>
      <c r="G534" s="8" t="s">
        <v>3278</v>
      </c>
      <c r="H534" s="346">
        <v>1</v>
      </c>
    </row>
    <row r="535" spans="1:8" s="8" customFormat="1" x14ac:dyDescent="0.25">
      <c r="A535" s="300" t="s">
        <v>4440</v>
      </c>
      <c r="B535" s="8" t="s">
        <v>3275</v>
      </c>
      <c r="C535" s="8" t="s">
        <v>3276</v>
      </c>
      <c r="D535" s="8">
        <f t="shared" si="37"/>
        <v>0</v>
      </c>
      <c r="E535" s="8" t="s">
        <v>3277</v>
      </c>
      <c r="F535" s="8" t="str">
        <f t="shared" si="38"/>
        <v>10OFF36</v>
      </c>
      <c r="G535" s="8" t="s">
        <v>3278</v>
      </c>
      <c r="H535" s="346">
        <v>1</v>
      </c>
    </row>
    <row r="536" spans="1:8" s="8" customFormat="1" x14ac:dyDescent="0.25">
      <c r="A536" s="302" t="s">
        <v>4441</v>
      </c>
      <c r="B536" s="8" t="s">
        <v>3275</v>
      </c>
      <c r="C536" s="8" t="s">
        <v>3276</v>
      </c>
      <c r="D536" s="8">
        <f t="shared" si="37"/>
        <v>0</v>
      </c>
      <c r="E536" s="8" t="s">
        <v>3277</v>
      </c>
      <c r="F536" s="8" t="str">
        <f t="shared" si="38"/>
        <v>15OFF36</v>
      </c>
      <c r="G536" s="8" t="s">
        <v>3278</v>
      </c>
      <c r="H536" s="346">
        <v>1</v>
      </c>
    </row>
    <row r="537" spans="1:8" s="8" customFormat="1" x14ac:dyDescent="0.25">
      <c r="A537" s="300" t="s">
        <v>4442</v>
      </c>
      <c r="B537" s="8" t="s">
        <v>3275</v>
      </c>
      <c r="C537" s="8" t="s">
        <v>3276</v>
      </c>
      <c r="D537" s="8">
        <f t="shared" si="37"/>
        <v>0</v>
      </c>
      <c r="E537" s="8" t="s">
        <v>3277</v>
      </c>
      <c r="F537" s="8" t="str">
        <f t="shared" si="38"/>
        <v>20OFF36</v>
      </c>
      <c r="G537" s="8" t="s">
        <v>3278</v>
      </c>
      <c r="H537" s="346">
        <v>1</v>
      </c>
    </row>
    <row r="538" spans="1:8" s="8" customFormat="1" x14ac:dyDescent="0.25">
      <c r="A538" s="300" t="s">
        <v>4443</v>
      </c>
      <c r="B538" s="8" t="s">
        <v>3275</v>
      </c>
      <c r="C538" s="8" t="s">
        <v>3276</v>
      </c>
      <c r="D538" s="8">
        <f t="shared" si="37"/>
        <v>0</v>
      </c>
      <c r="E538" s="8" t="s">
        <v>3277</v>
      </c>
      <c r="F538" s="8" t="str">
        <f t="shared" si="38"/>
        <v>25OFF36</v>
      </c>
      <c r="G538" s="8" t="s">
        <v>3278</v>
      </c>
      <c r="H538" s="346">
        <v>1</v>
      </c>
    </row>
    <row r="539" spans="1:8" s="8" customFormat="1" x14ac:dyDescent="0.25">
      <c r="A539" s="300" t="s">
        <v>4444</v>
      </c>
      <c r="B539" s="8" t="s">
        <v>3275</v>
      </c>
      <c r="C539" s="8" t="s">
        <v>3276</v>
      </c>
      <c r="D539" s="8">
        <f t="shared" si="37"/>
        <v>0</v>
      </c>
      <c r="E539" s="8" t="s">
        <v>3277</v>
      </c>
      <c r="F539" s="8" t="str">
        <f t="shared" si="38"/>
        <v>30OFF36</v>
      </c>
      <c r="G539" s="8" t="s">
        <v>3278</v>
      </c>
      <c r="H539" s="346">
        <v>1</v>
      </c>
    </row>
    <row r="540" spans="1:8" s="8" customFormat="1" x14ac:dyDescent="0.25">
      <c r="A540" s="300" t="s">
        <v>4445</v>
      </c>
      <c r="B540" s="8" t="s">
        <v>3275</v>
      </c>
      <c r="C540" s="8" t="s">
        <v>3276</v>
      </c>
      <c r="D540" s="8">
        <f t="shared" si="37"/>
        <v>0</v>
      </c>
      <c r="E540" s="8" t="s">
        <v>3277</v>
      </c>
      <c r="F540" s="8" t="str">
        <f t="shared" si="38"/>
        <v>35OFF36</v>
      </c>
      <c r="G540" s="8" t="s">
        <v>3278</v>
      </c>
      <c r="H540" s="346">
        <v>1</v>
      </c>
    </row>
    <row r="541" spans="1:8" s="8" customFormat="1" x14ac:dyDescent="0.25">
      <c r="A541" s="300" t="s">
        <v>4446</v>
      </c>
      <c r="B541" s="8" t="s">
        <v>3275</v>
      </c>
      <c r="C541" s="8" t="s">
        <v>3276</v>
      </c>
      <c r="D541" s="8">
        <f t="shared" si="37"/>
        <v>0</v>
      </c>
      <c r="E541" s="8" t="s">
        <v>3277</v>
      </c>
      <c r="F541" s="8" t="str">
        <f t="shared" si="38"/>
        <v>40OFF36</v>
      </c>
      <c r="G541" s="8" t="s">
        <v>3278</v>
      </c>
      <c r="H541" s="346">
        <v>1</v>
      </c>
    </row>
    <row r="542" spans="1:8" s="8" customFormat="1" x14ac:dyDescent="0.25">
      <c r="A542" s="300" t="s">
        <v>4447</v>
      </c>
      <c r="B542" s="8" t="s">
        <v>3275</v>
      </c>
      <c r="C542" s="8" t="s">
        <v>3276</v>
      </c>
      <c r="D542" s="8">
        <f t="shared" si="37"/>
        <v>0</v>
      </c>
      <c r="E542" s="8" t="s">
        <v>3277</v>
      </c>
      <c r="F542" s="8" t="str">
        <f t="shared" si="38"/>
        <v>45OFF36</v>
      </c>
      <c r="G542" s="8" t="s">
        <v>3278</v>
      </c>
      <c r="H542" s="346">
        <v>1</v>
      </c>
    </row>
    <row r="543" spans="1:8" s="8" customFormat="1" x14ac:dyDescent="0.25">
      <c r="A543" s="300" t="s">
        <v>4448</v>
      </c>
      <c r="B543" s="8" t="s">
        <v>3275</v>
      </c>
      <c r="C543" s="8" t="s">
        <v>3276</v>
      </c>
      <c r="D543" s="8">
        <f t="shared" si="37"/>
        <v>0</v>
      </c>
      <c r="E543" s="8" t="s">
        <v>3277</v>
      </c>
      <c r="F543" s="8" t="str">
        <f t="shared" si="38"/>
        <v>50OFF36</v>
      </c>
      <c r="G543" s="8" t="s">
        <v>3278</v>
      </c>
      <c r="H543" s="346">
        <v>1</v>
      </c>
    </row>
    <row r="544" spans="1:8" s="8" customFormat="1" x14ac:dyDescent="0.25">
      <c r="A544" s="300" t="s">
        <v>977</v>
      </c>
      <c r="B544" s="8" t="s">
        <v>3275</v>
      </c>
      <c r="C544" s="8" t="s">
        <v>3276</v>
      </c>
      <c r="D544" s="8">
        <f t="shared" si="37"/>
        <v>57.99</v>
      </c>
      <c r="E544" s="8" t="s">
        <v>3277</v>
      </c>
      <c r="F544" s="8" t="str">
        <f t="shared" si="38"/>
        <v/>
      </c>
      <c r="G544" s="8" t="s">
        <v>3278</v>
      </c>
      <c r="H544" s="346">
        <v>1</v>
      </c>
    </row>
    <row r="545" spans="1:8" s="8" customFormat="1" x14ac:dyDescent="0.25">
      <c r="A545" s="300" t="s">
        <v>969</v>
      </c>
      <c r="B545" s="8" t="s">
        <v>3275</v>
      </c>
      <c r="C545" s="8" t="s">
        <v>3276</v>
      </c>
      <c r="D545" s="8">
        <f t="shared" si="37"/>
        <v>27.99</v>
      </c>
      <c r="E545" s="8" t="s">
        <v>3277</v>
      </c>
      <c r="F545" s="8" t="str">
        <f t="shared" si="38"/>
        <v/>
      </c>
      <c r="G545" s="8" t="s">
        <v>3278</v>
      </c>
      <c r="H545" s="346">
        <v>1</v>
      </c>
    </row>
    <row r="546" spans="1:8" s="8" customFormat="1" x14ac:dyDescent="0.25">
      <c r="A546" s="300" t="s">
        <v>973</v>
      </c>
      <c r="B546" s="8" t="s">
        <v>3275</v>
      </c>
      <c r="C546" s="8" t="s">
        <v>3276</v>
      </c>
      <c r="D546" s="8">
        <f t="shared" si="37"/>
        <v>37.99</v>
      </c>
      <c r="E546" s="8" t="s">
        <v>3277</v>
      </c>
      <c r="F546" s="8" t="str">
        <f t="shared" si="38"/>
        <v/>
      </c>
      <c r="G546" s="8" t="s">
        <v>3278</v>
      </c>
      <c r="H546" s="346">
        <v>1</v>
      </c>
    </row>
    <row r="547" spans="1:8" s="8" customFormat="1" x14ac:dyDescent="0.25">
      <c r="A547" s="302" t="s">
        <v>989</v>
      </c>
      <c r="B547" s="8" t="s">
        <v>3275</v>
      </c>
      <c r="C547" s="8" t="s">
        <v>3276</v>
      </c>
      <c r="D547" s="8">
        <f t="shared" si="37"/>
        <v>27.99</v>
      </c>
      <c r="E547" s="8" t="s">
        <v>3277</v>
      </c>
      <c r="F547" s="8" t="str">
        <f t="shared" si="38"/>
        <v/>
      </c>
      <c r="G547" s="8" t="s">
        <v>3278</v>
      </c>
      <c r="H547" s="346">
        <v>1</v>
      </c>
    </row>
    <row r="548" spans="1:8" s="8" customFormat="1" x14ac:dyDescent="0.25">
      <c r="A548" s="302" t="s">
        <v>991</v>
      </c>
      <c r="B548" s="8" t="s">
        <v>3275</v>
      </c>
      <c r="C548" s="8" t="s">
        <v>3276</v>
      </c>
      <c r="D548" s="8">
        <f t="shared" si="37"/>
        <v>37.99</v>
      </c>
      <c r="E548" s="8" t="s">
        <v>3277</v>
      </c>
      <c r="F548" s="8" t="str">
        <f t="shared" si="38"/>
        <v/>
      </c>
      <c r="G548" s="8" t="s">
        <v>3278</v>
      </c>
      <c r="H548" s="346">
        <v>1</v>
      </c>
    </row>
    <row r="549" spans="1:8" s="8" customFormat="1" x14ac:dyDescent="0.25">
      <c r="A549" s="302" t="s">
        <v>992</v>
      </c>
      <c r="B549" s="8" t="s">
        <v>3275</v>
      </c>
      <c r="C549" s="8" t="s">
        <v>3276</v>
      </c>
      <c r="D549" s="8">
        <f t="shared" si="37"/>
        <v>27.99</v>
      </c>
      <c r="E549" s="8" t="s">
        <v>3277</v>
      </c>
      <c r="F549" s="8" t="str">
        <f t="shared" si="38"/>
        <v/>
      </c>
      <c r="G549" s="8" t="s">
        <v>3278</v>
      </c>
      <c r="H549" s="346">
        <v>1</v>
      </c>
    </row>
    <row r="550" spans="1:8" s="8" customFormat="1" x14ac:dyDescent="0.25">
      <c r="A550" s="302" t="s">
        <v>993</v>
      </c>
      <c r="B550" s="8" t="s">
        <v>3275</v>
      </c>
      <c r="C550" s="8" t="s">
        <v>3276</v>
      </c>
      <c r="D550" s="8">
        <f t="shared" si="37"/>
        <v>37.99</v>
      </c>
      <c r="E550" s="8" t="s">
        <v>3277</v>
      </c>
      <c r="F550" s="8" t="str">
        <f t="shared" si="38"/>
        <v/>
      </c>
      <c r="G550" s="8" t="s">
        <v>3278</v>
      </c>
      <c r="H550" s="346">
        <v>1</v>
      </c>
    </row>
    <row r="551" spans="1:8" s="8" customFormat="1" x14ac:dyDescent="0.25">
      <c r="A551" s="302" t="s">
        <v>3656</v>
      </c>
      <c r="B551" s="8" t="s">
        <v>3275</v>
      </c>
      <c r="C551" s="8" t="s">
        <v>3276</v>
      </c>
      <c r="D551" s="8">
        <f t="shared" si="37"/>
        <v>24.99</v>
      </c>
      <c r="E551" s="8" t="s">
        <v>3277</v>
      </c>
      <c r="F551" s="8" t="str">
        <f t="shared" si="38"/>
        <v/>
      </c>
      <c r="G551" s="8" t="s">
        <v>3278</v>
      </c>
      <c r="H551" s="346">
        <v>1</v>
      </c>
    </row>
    <row r="552" spans="1:8" s="8" customFormat="1" x14ac:dyDescent="0.25">
      <c r="A552" s="300" t="s">
        <v>3652</v>
      </c>
      <c r="B552" s="8" t="s">
        <v>3275</v>
      </c>
      <c r="C552" s="8" t="s">
        <v>3276</v>
      </c>
      <c r="D552" s="8">
        <f t="shared" si="37"/>
        <v>24.99</v>
      </c>
      <c r="E552" s="8" t="s">
        <v>3277</v>
      </c>
      <c r="F552" s="8" t="str">
        <f t="shared" si="38"/>
        <v/>
      </c>
      <c r="G552" s="8" t="s">
        <v>3278</v>
      </c>
      <c r="H552" s="346">
        <v>1</v>
      </c>
    </row>
    <row r="553" spans="1:8" s="8" customFormat="1" x14ac:dyDescent="0.25">
      <c r="A553" s="300" t="s">
        <v>3651</v>
      </c>
      <c r="B553" s="8" t="s">
        <v>3275</v>
      </c>
      <c r="C553" s="8" t="s">
        <v>3276</v>
      </c>
      <c r="D553" s="8">
        <f t="shared" si="37"/>
        <v>34.99</v>
      </c>
      <c r="E553" s="8" t="s">
        <v>3277</v>
      </c>
      <c r="F553" s="8" t="str">
        <f t="shared" si="38"/>
        <v/>
      </c>
      <c r="G553" s="8" t="s">
        <v>3278</v>
      </c>
      <c r="H553" s="346">
        <v>1</v>
      </c>
    </row>
    <row r="554" spans="1:8" s="8" customFormat="1" x14ac:dyDescent="0.25">
      <c r="A554" s="211" t="s">
        <v>3650</v>
      </c>
      <c r="B554" s="8" t="s">
        <v>3275</v>
      </c>
      <c r="C554" s="8" t="s">
        <v>3276</v>
      </c>
      <c r="D554" s="8">
        <f t="shared" si="37"/>
        <v>49.99</v>
      </c>
      <c r="E554" s="8" t="s">
        <v>3277</v>
      </c>
      <c r="F554" s="8" t="str">
        <f t="shared" si="38"/>
        <v/>
      </c>
      <c r="G554" s="8" t="s">
        <v>3278</v>
      </c>
      <c r="H554" s="346">
        <v>1</v>
      </c>
    </row>
    <row r="555" spans="1:8" s="8" customFormat="1" x14ac:dyDescent="0.25">
      <c r="A555" s="300" t="s">
        <v>2308</v>
      </c>
      <c r="B555" s="8" t="s">
        <v>3275</v>
      </c>
      <c r="C555" s="8" t="s">
        <v>3276</v>
      </c>
      <c r="D555" s="8">
        <f t="shared" si="37"/>
        <v>25</v>
      </c>
      <c r="E555" s="8" t="s">
        <v>3277</v>
      </c>
      <c r="F555" s="8" t="str">
        <f t="shared" si="38"/>
        <v/>
      </c>
      <c r="G555" s="8" t="s">
        <v>3278</v>
      </c>
      <c r="H555" s="346">
        <v>1</v>
      </c>
    </row>
    <row r="556" spans="1:8" s="8" customFormat="1" x14ac:dyDescent="0.25">
      <c r="A556" s="300" t="s">
        <v>3746</v>
      </c>
      <c r="B556" s="8" t="s">
        <v>3275</v>
      </c>
      <c r="C556" s="8" t="s">
        <v>3276</v>
      </c>
      <c r="D556" s="8">
        <f t="shared" si="37"/>
        <v>24.99</v>
      </c>
      <c r="E556" s="8" t="s">
        <v>3277</v>
      </c>
      <c r="F556" s="8" t="str">
        <f t="shared" si="38"/>
        <v/>
      </c>
      <c r="G556" s="8" t="s">
        <v>3278</v>
      </c>
      <c r="H556" s="346">
        <v>1</v>
      </c>
    </row>
    <row r="557" spans="1:8" s="8" customFormat="1" x14ac:dyDescent="0.25">
      <c r="A557" s="300" t="s">
        <v>4535</v>
      </c>
      <c r="B557" s="8" t="s">
        <v>3275</v>
      </c>
      <c r="C557" s="8" t="s">
        <v>3276</v>
      </c>
      <c r="D557" s="8">
        <f t="shared" si="37"/>
        <v>69</v>
      </c>
      <c r="E557" s="8" t="s">
        <v>3277</v>
      </c>
      <c r="F557" s="8" t="str">
        <f t="shared" si="38"/>
        <v/>
      </c>
      <c r="G557" s="8" t="s">
        <v>3278</v>
      </c>
      <c r="H557" s="346">
        <v>1</v>
      </c>
    </row>
    <row r="558" spans="1:8" s="8" customFormat="1" x14ac:dyDescent="0.25">
      <c r="A558" s="300" t="s">
        <v>2344</v>
      </c>
      <c r="B558" s="8" t="s">
        <v>3275</v>
      </c>
      <c r="C558" s="8" t="s">
        <v>3276</v>
      </c>
      <c r="D558" s="8">
        <f t="shared" si="37"/>
        <v>25</v>
      </c>
      <c r="E558" s="8" t="s">
        <v>3277</v>
      </c>
      <c r="F558" s="8" t="str">
        <f t="shared" si="38"/>
        <v/>
      </c>
      <c r="G558" s="8" t="s">
        <v>3278</v>
      </c>
      <c r="H558" s="346">
        <v>1</v>
      </c>
    </row>
    <row r="559" spans="1:8" s="8" customFormat="1" x14ac:dyDescent="0.25">
      <c r="A559" s="300" t="s">
        <v>3777</v>
      </c>
      <c r="B559" s="8" t="s">
        <v>3275</v>
      </c>
      <c r="C559" s="8" t="s">
        <v>3276</v>
      </c>
      <c r="D559" s="8">
        <f t="shared" si="37"/>
        <v>24.99</v>
      </c>
      <c r="E559" s="8" t="s">
        <v>3277</v>
      </c>
      <c r="F559" s="8" t="str">
        <f t="shared" si="38"/>
        <v/>
      </c>
      <c r="G559" s="8" t="s">
        <v>3278</v>
      </c>
      <c r="H559" s="346">
        <v>1</v>
      </c>
    </row>
    <row r="560" spans="1:8" s="8" customFormat="1" x14ac:dyDescent="0.25">
      <c r="A560" s="300" t="s">
        <v>2338</v>
      </c>
      <c r="B560" s="8" t="s">
        <v>3275</v>
      </c>
      <c r="C560" s="8" t="s">
        <v>3276</v>
      </c>
      <c r="D560" s="8">
        <f t="shared" si="37"/>
        <v>9.99</v>
      </c>
      <c r="E560" s="8" t="s">
        <v>3277</v>
      </c>
      <c r="F560" s="8" t="str">
        <f t="shared" si="38"/>
        <v/>
      </c>
      <c r="G560" s="8" t="s">
        <v>3278</v>
      </c>
      <c r="H560" s="346">
        <v>1</v>
      </c>
    </row>
    <row r="561" spans="1:8" s="8" customFormat="1" x14ac:dyDescent="0.25">
      <c r="A561" s="300" t="s">
        <v>2337</v>
      </c>
      <c r="B561" s="8" t="s">
        <v>3275</v>
      </c>
      <c r="C561" s="8" t="s">
        <v>3276</v>
      </c>
      <c r="D561" s="8">
        <f t="shared" si="37"/>
        <v>6.99</v>
      </c>
      <c r="E561" s="8" t="s">
        <v>3277</v>
      </c>
      <c r="F561" s="8" t="str">
        <f t="shared" si="38"/>
        <v/>
      </c>
      <c r="G561" s="8" t="s">
        <v>3278</v>
      </c>
      <c r="H561" s="346">
        <v>1</v>
      </c>
    </row>
    <row r="562" spans="1:8" s="8" customFormat="1" x14ac:dyDescent="0.25">
      <c r="A562" s="300" t="s">
        <v>1621</v>
      </c>
      <c r="B562" s="8" t="s">
        <v>3275</v>
      </c>
      <c r="C562" s="8" t="s">
        <v>3276</v>
      </c>
      <c r="D562" s="8">
        <f t="shared" si="37"/>
        <v>0.01</v>
      </c>
      <c r="E562" s="8" t="s">
        <v>3277</v>
      </c>
      <c r="F562" s="8" t="str">
        <f t="shared" si="38"/>
        <v/>
      </c>
      <c r="G562" s="8" t="s">
        <v>3278</v>
      </c>
      <c r="H562" s="346">
        <v>1</v>
      </c>
    </row>
    <row r="563" spans="1:8" s="8" customFormat="1" x14ac:dyDescent="0.25">
      <c r="A563" s="300" t="s">
        <v>3755</v>
      </c>
      <c r="B563" s="8" t="s">
        <v>3275</v>
      </c>
      <c r="C563" s="8" t="s">
        <v>3276</v>
      </c>
      <c r="D563" s="8">
        <f t="shared" si="37"/>
        <v>0</v>
      </c>
      <c r="E563" s="8" t="s">
        <v>3277</v>
      </c>
      <c r="F563" s="8" t="str">
        <f t="shared" si="38"/>
        <v/>
      </c>
      <c r="G563" s="8" t="s">
        <v>3278</v>
      </c>
      <c r="H563" s="346">
        <v>1</v>
      </c>
    </row>
    <row r="564" spans="1:8" s="8" customFormat="1" x14ac:dyDescent="0.25">
      <c r="A564" s="300" t="s">
        <v>4552</v>
      </c>
      <c r="B564" s="8" t="s">
        <v>3275</v>
      </c>
      <c r="C564" s="8" t="s">
        <v>3276</v>
      </c>
      <c r="D564" s="8">
        <f t="shared" si="37"/>
        <v>105</v>
      </c>
      <c r="E564" s="8" t="s">
        <v>3277</v>
      </c>
      <c r="F564" s="8" t="str">
        <f t="shared" si="38"/>
        <v/>
      </c>
      <c r="G564" s="8" t="s">
        <v>3278</v>
      </c>
      <c r="H564" s="346">
        <v>1</v>
      </c>
    </row>
    <row r="565" spans="1:8" s="8" customFormat="1" x14ac:dyDescent="0.25">
      <c r="A565" s="300" t="s">
        <v>3775</v>
      </c>
      <c r="B565" s="8" t="s">
        <v>3275</v>
      </c>
      <c r="C565" s="8" t="s">
        <v>3276</v>
      </c>
      <c r="D565" s="8">
        <f t="shared" si="37"/>
        <v>149</v>
      </c>
      <c r="E565" s="8" t="s">
        <v>3277</v>
      </c>
      <c r="F565" s="8" t="str">
        <f t="shared" si="38"/>
        <v/>
      </c>
      <c r="G565" s="8" t="s">
        <v>3278</v>
      </c>
      <c r="H565" s="346">
        <v>1</v>
      </c>
    </row>
    <row r="566" spans="1:8" s="8" customFormat="1" x14ac:dyDescent="0.25">
      <c r="A566" s="300" t="s">
        <v>2372</v>
      </c>
      <c r="B566" s="8" t="s">
        <v>3275</v>
      </c>
      <c r="C566" s="8" t="s">
        <v>3276</v>
      </c>
      <c r="D566" s="8">
        <f t="shared" ref="D566:D623" si="39">VLOOKUP(A566,masterdata,5,0)</f>
        <v>2.99</v>
      </c>
      <c r="E566" s="8" t="s">
        <v>3277</v>
      </c>
      <c r="F566" s="8" t="str">
        <f t="shared" si="38"/>
        <v/>
      </c>
      <c r="G566" s="8" t="s">
        <v>3278</v>
      </c>
      <c r="H566" s="346">
        <v>1</v>
      </c>
    </row>
    <row r="567" spans="1:8" s="8" customFormat="1" x14ac:dyDescent="0.25">
      <c r="A567" s="300" t="s">
        <v>3818</v>
      </c>
      <c r="B567" s="8" t="s">
        <v>3275</v>
      </c>
      <c r="C567" s="8" t="s">
        <v>3276</v>
      </c>
      <c r="D567" s="8">
        <f t="shared" si="39"/>
        <v>3.01</v>
      </c>
      <c r="E567" s="8" t="s">
        <v>3277</v>
      </c>
      <c r="F567" s="8" t="str">
        <f t="shared" si="38"/>
        <v/>
      </c>
      <c r="G567" s="8" t="s">
        <v>3278</v>
      </c>
      <c r="H567" s="346">
        <v>1</v>
      </c>
    </row>
    <row r="568" spans="1:8" s="8" customFormat="1" x14ac:dyDescent="0.25">
      <c r="A568" s="300" t="s">
        <v>3764</v>
      </c>
      <c r="B568" s="8" t="s">
        <v>3275</v>
      </c>
      <c r="C568" s="8" t="s">
        <v>3276</v>
      </c>
      <c r="D568" s="8">
        <f t="shared" si="39"/>
        <v>11.99</v>
      </c>
      <c r="E568" s="8" t="s">
        <v>3277</v>
      </c>
      <c r="F568" s="8" t="str">
        <f t="shared" si="38"/>
        <v/>
      </c>
      <c r="G568" s="8" t="s">
        <v>3278</v>
      </c>
      <c r="H568" s="346">
        <v>1</v>
      </c>
    </row>
    <row r="569" spans="1:8" s="8" customFormat="1" x14ac:dyDescent="0.25">
      <c r="A569" s="300" t="s">
        <v>4566</v>
      </c>
      <c r="B569" s="8" t="s">
        <v>3275</v>
      </c>
      <c r="C569" s="8" t="s">
        <v>3276</v>
      </c>
      <c r="D569" s="8">
        <f t="shared" si="39"/>
        <v>49.99</v>
      </c>
      <c r="E569" s="8" t="s">
        <v>3277</v>
      </c>
      <c r="F569" s="8" t="str">
        <f t="shared" si="38"/>
        <v/>
      </c>
      <c r="G569" s="8" t="s">
        <v>3278</v>
      </c>
      <c r="H569" s="346">
        <v>1</v>
      </c>
    </row>
    <row r="570" spans="1:8" s="8" customFormat="1" x14ac:dyDescent="0.25">
      <c r="A570" s="300" t="s">
        <v>2375</v>
      </c>
      <c r="B570" s="8" t="s">
        <v>3275</v>
      </c>
      <c r="C570" s="8" t="s">
        <v>3276</v>
      </c>
      <c r="D570" s="8">
        <f t="shared" si="39"/>
        <v>3.99</v>
      </c>
      <c r="E570" s="8" t="s">
        <v>3277</v>
      </c>
      <c r="F570" s="8" t="str">
        <f t="shared" si="38"/>
        <v/>
      </c>
      <c r="G570" s="8" t="s">
        <v>3278</v>
      </c>
      <c r="H570" s="346">
        <v>1</v>
      </c>
    </row>
    <row r="571" spans="1:8" s="8" customFormat="1" x14ac:dyDescent="0.25">
      <c r="A571" s="300" t="s">
        <v>3820</v>
      </c>
      <c r="B571" s="8" t="s">
        <v>3275</v>
      </c>
      <c r="C571" s="8" t="s">
        <v>3276</v>
      </c>
      <c r="D571" s="8">
        <f t="shared" si="39"/>
        <v>3.01</v>
      </c>
      <c r="E571" s="8" t="s">
        <v>3277</v>
      </c>
      <c r="F571" s="8" t="str">
        <f t="shared" si="38"/>
        <v/>
      </c>
      <c r="G571" s="8" t="s">
        <v>3278</v>
      </c>
      <c r="H571" s="346">
        <v>1</v>
      </c>
    </row>
    <row r="572" spans="1:8" s="8" customFormat="1" x14ac:dyDescent="0.25">
      <c r="A572" s="300" t="s">
        <v>3819</v>
      </c>
      <c r="B572" s="8" t="s">
        <v>3275</v>
      </c>
      <c r="C572" s="8" t="s">
        <v>3276</v>
      </c>
      <c r="D572" s="8">
        <f t="shared" si="39"/>
        <v>0</v>
      </c>
      <c r="E572" s="8" t="s">
        <v>3277</v>
      </c>
      <c r="F572" s="8" t="str">
        <f t="shared" si="38"/>
        <v/>
      </c>
      <c r="G572" s="8" t="s">
        <v>3278</v>
      </c>
      <c r="H572" s="346">
        <v>1</v>
      </c>
    </row>
    <row r="573" spans="1:8" s="8" customFormat="1" x14ac:dyDescent="0.25">
      <c r="A573" s="300" t="s">
        <v>2374</v>
      </c>
      <c r="B573" s="8" t="s">
        <v>3275</v>
      </c>
      <c r="C573" s="8" t="s">
        <v>3276</v>
      </c>
      <c r="D573" s="8">
        <f t="shared" si="39"/>
        <v>99</v>
      </c>
      <c r="E573" s="8" t="s">
        <v>3277</v>
      </c>
      <c r="F573" s="8" t="str">
        <f t="shared" si="38"/>
        <v/>
      </c>
      <c r="G573" s="8" t="s">
        <v>3278</v>
      </c>
      <c r="H573" s="346">
        <v>1</v>
      </c>
    </row>
    <row r="574" spans="1:8" s="8" customFormat="1" x14ac:dyDescent="0.25">
      <c r="A574" s="300" t="s">
        <v>2317</v>
      </c>
      <c r="B574" s="8" t="s">
        <v>3275</v>
      </c>
      <c r="C574" s="8" t="s">
        <v>3276</v>
      </c>
      <c r="D574" s="8">
        <f t="shared" si="39"/>
        <v>0</v>
      </c>
      <c r="E574" s="8" t="s">
        <v>3277</v>
      </c>
      <c r="F574" s="8" t="str">
        <f t="shared" si="38"/>
        <v/>
      </c>
      <c r="G574" s="8" t="s">
        <v>3278</v>
      </c>
      <c r="H574" s="346">
        <v>1</v>
      </c>
    </row>
    <row r="575" spans="1:8" s="8" customFormat="1" x14ac:dyDescent="0.25">
      <c r="A575" s="300" t="s">
        <v>4585</v>
      </c>
      <c r="B575" s="8" t="s">
        <v>3275</v>
      </c>
      <c r="C575" s="8" t="s">
        <v>3276</v>
      </c>
      <c r="D575" s="8">
        <f t="shared" si="39"/>
        <v>0</v>
      </c>
      <c r="E575" s="8" t="s">
        <v>3277</v>
      </c>
      <c r="F575" s="8" t="str">
        <f t="shared" si="38"/>
        <v/>
      </c>
      <c r="G575" s="8" t="s">
        <v>3278</v>
      </c>
      <c r="H575" s="346">
        <v>1</v>
      </c>
    </row>
    <row r="576" spans="1:8" s="8" customFormat="1" x14ac:dyDescent="0.25">
      <c r="A576" s="300" t="s">
        <v>4586</v>
      </c>
      <c r="B576" s="8" t="s">
        <v>3275</v>
      </c>
      <c r="C576" s="8" t="s">
        <v>3276</v>
      </c>
      <c r="D576" s="8">
        <f t="shared" si="39"/>
        <v>0</v>
      </c>
      <c r="E576" s="8" t="s">
        <v>3277</v>
      </c>
      <c r="F576" s="8" t="str">
        <f t="shared" si="38"/>
        <v/>
      </c>
      <c r="G576" s="8" t="s">
        <v>3278</v>
      </c>
      <c r="H576" s="346">
        <v>1</v>
      </c>
    </row>
    <row r="577" spans="1:8" s="8" customFormat="1" x14ac:dyDescent="0.25">
      <c r="A577" s="300" t="s">
        <v>4587</v>
      </c>
      <c r="B577" s="8" t="s">
        <v>3275</v>
      </c>
      <c r="C577" s="8" t="s">
        <v>3276</v>
      </c>
      <c r="D577" s="8">
        <f t="shared" si="39"/>
        <v>105</v>
      </c>
      <c r="E577" s="8" t="s">
        <v>3277</v>
      </c>
      <c r="F577" s="8" t="str">
        <f t="shared" si="38"/>
        <v/>
      </c>
      <c r="G577" s="8" t="s">
        <v>3278</v>
      </c>
      <c r="H577" s="346">
        <v>1</v>
      </c>
    </row>
    <row r="578" spans="1:8" s="8" customFormat="1" x14ac:dyDescent="0.25">
      <c r="A578" s="300" t="s">
        <v>4588</v>
      </c>
      <c r="B578" s="8" t="s">
        <v>3275</v>
      </c>
      <c r="C578" s="8" t="s">
        <v>3276</v>
      </c>
      <c r="D578" s="8">
        <f t="shared" si="39"/>
        <v>105</v>
      </c>
      <c r="E578" s="8" t="s">
        <v>3277</v>
      </c>
      <c r="F578" s="8" t="str">
        <f t="shared" ref="F578:F641" si="40">IF(VLOOKUP(A578,masterdata,36,FALSE)="","",VLOOKUP(A578,masterdata,36,FALSE))</f>
        <v/>
      </c>
      <c r="G578" s="8" t="s">
        <v>3278</v>
      </c>
      <c r="H578" s="346">
        <v>1</v>
      </c>
    </row>
    <row r="579" spans="1:8" s="8" customFormat="1" x14ac:dyDescent="0.25">
      <c r="A579" s="300" t="s">
        <v>4589</v>
      </c>
      <c r="B579" s="8" t="s">
        <v>3275</v>
      </c>
      <c r="C579" s="8" t="s">
        <v>3276</v>
      </c>
      <c r="D579" s="8">
        <f t="shared" si="39"/>
        <v>105</v>
      </c>
      <c r="E579" s="8" t="s">
        <v>3277</v>
      </c>
      <c r="F579" s="8" t="str">
        <f t="shared" si="40"/>
        <v/>
      </c>
      <c r="G579" s="8" t="s">
        <v>3278</v>
      </c>
      <c r="H579" s="346">
        <v>1</v>
      </c>
    </row>
    <row r="580" spans="1:8" s="8" customFormat="1" x14ac:dyDescent="0.25">
      <c r="A580" s="300" t="s">
        <v>4590</v>
      </c>
      <c r="B580" s="8" t="s">
        <v>3275</v>
      </c>
      <c r="C580" s="8" t="s">
        <v>3276</v>
      </c>
      <c r="D580" s="8">
        <f t="shared" si="39"/>
        <v>89</v>
      </c>
      <c r="E580" s="8" t="s">
        <v>3277</v>
      </c>
      <c r="F580" s="8" t="str">
        <f t="shared" si="40"/>
        <v/>
      </c>
      <c r="G580" s="8" t="s">
        <v>3278</v>
      </c>
      <c r="H580" s="346">
        <v>1</v>
      </c>
    </row>
    <row r="581" spans="1:8" s="8" customFormat="1" x14ac:dyDescent="0.25">
      <c r="A581" s="300" t="s">
        <v>4595</v>
      </c>
      <c r="B581" s="8" t="s">
        <v>3275</v>
      </c>
      <c r="C581" s="8" t="s">
        <v>3276</v>
      </c>
      <c r="D581" s="8">
        <f t="shared" si="39"/>
        <v>89</v>
      </c>
      <c r="E581" s="8" t="s">
        <v>3277</v>
      </c>
      <c r="F581" s="8" t="str">
        <f t="shared" si="40"/>
        <v/>
      </c>
      <c r="G581" s="8" t="s">
        <v>3278</v>
      </c>
      <c r="H581" s="346">
        <v>1</v>
      </c>
    </row>
    <row r="582" spans="1:8" s="8" customFormat="1" x14ac:dyDescent="0.25">
      <c r="A582" s="300" t="s">
        <v>4599</v>
      </c>
      <c r="B582" s="8" t="s">
        <v>3275</v>
      </c>
      <c r="C582" s="8" t="s">
        <v>3276</v>
      </c>
      <c r="D582" s="8">
        <f t="shared" si="39"/>
        <v>89</v>
      </c>
      <c r="E582" s="8" t="s">
        <v>3277</v>
      </c>
      <c r="F582" s="8" t="str">
        <f t="shared" si="40"/>
        <v/>
      </c>
      <c r="G582" s="8" t="s">
        <v>3278</v>
      </c>
      <c r="H582" s="346">
        <v>1</v>
      </c>
    </row>
    <row r="583" spans="1:8" s="8" customFormat="1" x14ac:dyDescent="0.25">
      <c r="A583" s="300" t="s">
        <v>4603</v>
      </c>
      <c r="B583" s="8" t="s">
        <v>3275</v>
      </c>
      <c r="C583" s="8" t="s">
        <v>3276</v>
      </c>
      <c r="D583" s="8">
        <f t="shared" si="39"/>
        <v>49</v>
      </c>
      <c r="E583" s="8" t="s">
        <v>3277</v>
      </c>
      <c r="F583" s="8" t="str">
        <f t="shared" si="40"/>
        <v/>
      </c>
      <c r="G583" s="8" t="s">
        <v>3278</v>
      </c>
      <c r="H583" s="346">
        <v>1</v>
      </c>
    </row>
    <row r="584" spans="1:8" s="8" customFormat="1" x14ac:dyDescent="0.25">
      <c r="A584" s="300" t="s">
        <v>4607</v>
      </c>
      <c r="B584" s="8" t="s">
        <v>3275</v>
      </c>
      <c r="C584" s="8" t="s">
        <v>3276</v>
      </c>
      <c r="D584" s="8">
        <f t="shared" si="39"/>
        <v>69</v>
      </c>
      <c r="E584" s="8" t="s">
        <v>3277</v>
      </c>
      <c r="F584" s="8" t="str">
        <f t="shared" si="40"/>
        <v/>
      </c>
      <c r="G584" s="8" t="s">
        <v>3278</v>
      </c>
      <c r="H584" s="346">
        <v>1</v>
      </c>
    </row>
    <row r="585" spans="1:8" s="8" customFormat="1" x14ac:dyDescent="0.25">
      <c r="A585" s="300" t="s">
        <v>4608</v>
      </c>
      <c r="B585" s="8" t="s">
        <v>3275</v>
      </c>
      <c r="C585" s="8" t="s">
        <v>3276</v>
      </c>
      <c r="D585" s="8">
        <f t="shared" si="39"/>
        <v>69</v>
      </c>
      <c r="E585" s="8" t="s">
        <v>3277</v>
      </c>
      <c r="F585" s="8" t="str">
        <f t="shared" si="40"/>
        <v/>
      </c>
      <c r="G585" s="8" t="s">
        <v>3278</v>
      </c>
      <c r="H585" s="346">
        <v>1</v>
      </c>
    </row>
    <row r="586" spans="1:8" s="8" customFormat="1" x14ac:dyDescent="0.25">
      <c r="A586" s="300" t="s">
        <v>4611</v>
      </c>
      <c r="B586" s="8" t="s">
        <v>3275</v>
      </c>
      <c r="C586" s="8" t="s">
        <v>3276</v>
      </c>
      <c r="D586" s="8">
        <f t="shared" si="39"/>
        <v>69</v>
      </c>
      <c r="E586" s="8" t="s">
        <v>3277</v>
      </c>
      <c r="F586" s="8" t="str">
        <f t="shared" si="40"/>
        <v/>
      </c>
      <c r="G586" s="8" t="s">
        <v>3278</v>
      </c>
      <c r="H586" s="346">
        <v>1</v>
      </c>
    </row>
    <row r="587" spans="1:8" s="8" customFormat="1" x14ac:dyDescent="0.25">
      <c r="A587" s="300" t="s">
        <v>4615</v>
      </c>
      <c r="B587" s="8" t="s">
        <v>3275</v>
      </c>
      <c r="C587" s="8" t="s">
        <v>3276</v>
      </c>
      <c r="D587" s="8">
        <f t="shared" si="39"/>
        <v>69</v>
      </c>
      <c r="E587" s="8" t="s">
        <v>3277</v>
      </c>
      <c r="F587" s="8" t="str">
        <f t="shared" si="40"/>
        <v/>
      </c>
      <c r="G587" s="8" t="s">
        <v>3278</v>
      </c>
      <c r="H587" s="346">
        <v>1</v>
      </c>
    </row>
    <row r="588" spans="1:8" s="8" customFormat="1" x14ac:dyDescent="0.25">
      <c r="A588" s="300" t="s">
        <v>2341</v>
      </c>
      <c r="B588" s="8" t="s">
        <v>3275</v>
      </c>
      <c r="C588" s="8" t="s">
        <v>3276</v>
      </c>
      <c r="D588" s="8">
        <f t="shared" si="39"/>
        <v>69</v>
      </c>
      <c r="E588" s="8" t="s">
        <v>3277</v>
      </c>
      <c r="F588" s="8" t="str">
        <f t="shared" si="40"/>
        <v/>
      </c>
      <c r="G588" s="8" t="s">
        <v>3278</v>
      </c>
      <c r="H588" s="346">
        <v>1</v>
      </c>
    </row>
    <row r="589" spans="1:8" s="8" customFormat="1" x14ac:dyDescent="0.25">
      <c r="A589" s="300" t="s">
        <v>2343</v>
      </c>
      <c r="B589" s="8" t="s">
        <v>3275</v>
      </c>
      <c r="C589" s="8" t="s">
        <v>3276</v>
      </c>
      <c r="D589" s="8">
        <f t="shared" si="39"/>
        <v>69</v>
      </c>
      <c r="E589" s="8" t="s">
        <v>3277</v>
      </c>
      <c r="F589" s="8" t="str">
        <f t="shared" si="40"/>
        <v/>
      </c>
      <c r="G589" s="8" t="s">
        <v>3278</v>
      </c>
      <c r="H589" s="346">
        <v>1</v>
      </c>
    </row>
    <row r="590" spans="1:8" s="8" customFormat="1" x14ac:dyDescent="0.25">
      <c r="A590" s="300" t="s">
        <v>4620</v>
      </c>
      <c r="B590" s="8" t="s">
        <v>3275</v>
      </c>
      <c r="C590" s="8" t="s">
        <v>3276</v>
      </c>
      <c r="D590" s="8">
        <f t="shared" si="39"/>
        <v>99</v>
      </c>
      <c r="E590" s="8" t="s">
        <v>3277</v>
      </c>
      <c r="F590" s="8" t="str">
        <f t="shared" si="40"/>
        <v/>
      </c>
      <c r="G590" s="8" t="s">
        <v>3278</v>
      </c>
      <c r="H590" s="346">
        <v>1</v>
      </c>
    </row>
    <row r="591" spans="1:8" s="8" customFormat="1" x14ac:dyDescent="0.25">
      <c r="A591" s="300" t="s">
        <v>4625</v>
      </c>
      <c r="B591" s="8" t="s">
        <v>3275</v>
      </c>
      <c r="C591" s="8" t="s">
        <v>3276</v>
      </c>
      <c r="D591" s="8">
        <f t="shared" si="39"/>
        <v>99</v>
      </c>
      <c r="E591" s="8" t="s">
        <v>3277</v>
      </c>
      <c r="F591" s="8" t="str">
        <f t="shared" si="40"/>
        <v/>
      </c>
      <c r="G591" s="8" t="s">
        <v>3278</v>
      </c>
      <c r="H591" s="346">
        <v>1</v>
      </c>
    </row>
    <row r="592" spans="1:8" s="8" customFormat="1" x14ac:dyDescent="0.25">
      <c r="A592" s="300" t="s">
        <v>4630</v>
      </c>
      <c r="B592" s="8" t="s">
        <v>3275</v>
      </c>
      <c r="C592" s="8" t="s">
        <v>3276</v>
      </c>
      <c r="D592" s="8">
        <f t="shared" si="39"/>
        <v>99</v>
      </c>
      <c r="E592" s="8" t="s">
        <v>3277</v>
      </c>
      <c r="F592" s="8" t="str">
        <f t="shared" si="40"/>
        <v/>
      </c>
      <c r="G592" s="8" t="s">
        <v>3278</v>
      </c>
      <c r="H592" s="346">
        <v>1</v>
      </c>
    </row>
    <row r="593" spans="1:8" s="8" customFormat="1" x14ac:dyDescent="0.25">
      <c r="A593" s="300" t="s">
        <v>3839</v>
      </c>
      <c r="B593" s="8" t="s">
        <v>3275</v>
      </c>
      <c r="C593" s="8" t="s">
        <v>3276</v>
      </c>
      <c r="D593" s="8">
        <f t="shared" si="39"/>
        <v>165</v>
      </c>
      <c r="E593" s="8" t="s">
        <v>3277</v>
      </c>
      <c r="F593" s="8" t="str">
        <f t="shared" si="40"/>
        <v/>
      </c>
      <c r="G593" s="8" t="s">
        <v>3278</v>
      </c>
      <c r="H593" s="346">
        <v>1</v>
      </c>
    </row>
    <row r="594" spans="1:8" s="8" customFormat="1" x14ac:dyDescent="0.25">
      <c r="A594" s="300" t="s">
        <v>3750</v>
      </c>
      <c r="B594" s="8" t="s">
        <v>3275</v>
      </c>
      <c r="C594" s="8" t="s">
        <v>3276</v>
      </c>
      <c r="D594" s="8">
        <f t="shared" si="39"/>
        <v>37.99</v>
      </c>
      <c r="E594" s="8" t="s">
        <v>3277</v>
      </c>
      <c r="F594" s="8" t="str">
        <f t="shared" si="40"/>
        <v/>
      </c>
      <c r="G594" s="8" t="s">
        <v>3278</v>
      </c>
      <c r="H594" s="346">
        <v>1</v>
      </c>
    </row>
    <row r="595" spans="1:8" s="8" customFormat="1" x14ac:dyDescent="0.25">
      <c r="A595" s="300" t="s">
        <v>3641</v>
      </c>
      <c r="B595" s="8" t="s">
        <v>3275</v>
      </c>
      <c r="C595" s="8" t="s">
        <v>3276</v>
      </c>
      <c r="D595" s="8">
        <f t="shared" si="39"/>
        <v>47.99</v>
      </c>
      <c r="E595" s="8" t="s">
        <v>3277</v>
      </c>
      <c r="F595" s="8" t="str">
        <f t="shared" si="40"/>
        <v/>
      </c>
      <c r="G595" s="8" t="s">
        <v>3278</v>
      </c>
      <c r="H595" s="346">
        <v>1</v>
      </c>
    </row>
    <row r="596" spans="1:8" s="8" customFormat="1" x14ac:dyDescent="0.25">
      <c r="A596" s="300" t="s">
        <v>3749</v>
      </c>
      <c r="B596" s="8" t="s">
        <v>3275</v>
      </c>
      <c r="C596" s="8" t="s">
        <v>3276</v>
      </c>
      <c r="D596" s="8">
        <f t="shared" si="39"/>
        <v>47.99</v>
      </c>
      <c r="E596" s="8" t="s">
        <v>3277</v>
      </c>
      <c r="F596" s="8" t="str">
        <f t="shared" si="40"/>
        <v/>
      </c>
      <c r="G596" s="8" t="s">
        <v>3278</v>
      </c>
      <c r="H596" s="346">
        <v>1</v>
      </c>
    </row>
    <row r="597" spans="1:8" s="8" customFormat="1" x14ac:dyDescent="0.25">
      <c r="A597" s="300" t="s">
        <v>3642</v>
      </c>
      <c r="B597" s="8" t="s">
        <v>3275</v>
      </c>
      <c r="C597" s="8" t="s">
        <v>3276</v>
      </c>
      <c r="D597" s="8">
        <f t="shared" si="39"/>
        <v>39.99</v>
      </c>
      <c r="E597" s="8" t="s">
        <v>3277</v>
      </c>
      <c r="F597" s="8" t="str">
        <f t="shared" si="40"/>
        <v/>
      </c>
      <c r="G597" s="8" t="s">
        <v>3278</v>
      </c>
      <c r="H597" s="346">
        <v>1</v>
      </c>
    </row>
    <row r="598" spans="1:8" s="8" customFormat="1" x14ac:dyDescent="0.25">
      <c r="A598" s="300" t="s">
        <v>3770</v>
      </c>
      <c r="B598" s="8" t="s">
        <v>3275</v>
      </c>
      <c r="C598" s="8" t="s">
        <v>3276</v>
      </c>
      <c r="D598" s="8">
        <f t="shared" si="39"/>
        <v>39.99</v>
      </c>
      <c r="E598" s="8" t="s">
        <v>3277</v>
      </c>
      <c r="F598" s="8" t="str">
        <f t="shared" si="40"/>
        <v/>
      </c>
      <c r="G598" s="8" t="s">
        <v>3278</v>
      </c>
      <c r="H598" s="346">
        <v>1</v>
      </c>
    </row>
    <row r="599" spans="1:8" s="8" customFormat="1" x14ac:dyDescent="0.25">
      <c r="A599" s="300" t="s">
        <v>3643</v>
      </c>
      <c r="B599" s="8" t="s">
        <v>3275</v>
      </c>
      <c r="C599" s="8" t="s">
        <v>3276</v>
      </c>
      <c r="D599" s="8">
        <f t="shared" si="39"/>
        <v>64.989999999999995</v>
      </c>
      <c r="E599" s="8" t="s">
        <v>3277</v>
      </c>
      <c r="F599" s="8" t="str">
        <f t="shared" si="40"/>
        <v/>
      </c>
      <c r="G599" s="8" t="s">
        <v>3278</v>
      </c>
      <c r="H599" s="346">
        <v>1</v>
      </c>
    </row>
    <row r="600" spans="1:8" s="8" customFormat="1" x14ac:dyDescent="0.25">
      <c r="A600" s="300" t="s">
        <v>3644</v>
      </c>
      <c r="B600" s="8" t="s">
        <v>3275</v>
      </c>
      <c r="C600" s="8" t="s">
        <v>3276</v>
      </c>
      <c r="D600" s="8">
        <f t="shared" si="39"/>
        <v>34.99</v>
      </c>
      <c r="E600" s="8" t="s">
        <v>3277</v>
      </c>
      <c r="F600" s="8" t="str">
        <f t="shared" si="40"/>
        <v/>
      </c>
      <c r="G600" s="8" t="s">
        <v>3278</v>
      </c>
      <c r="H600" s="346">
        <v>1</v>
      </c>
    </row>
    <row r="601" spans="1:8" s="8" customFormat="1" x14ac:dyDescent="0.25">
      <c r="A601" s="300" t="s">
        <v>3645</v>
      </c>
      <c r="B601" s="8" t="s">
        <v>3275</v>
      </c>
      <c r="C601" s="8" t="s">
        <v>3276</v>
      </c>
      <c r="D601" s="8">
        <f t="shared" si="39"/>
        <v>44.99</v>
      </c>
      <c r="E601" s="8" t="s">
        <v>3277</v>
      </c>
      <c r="F601" s="8" t="str">
        <f t="shared" si="40"/>
        <v/>
      </c>
      <c r="G601" s="8" t="s">
        <v>3278</v>
      </c>
      <c r="H601" s="346">
        <v>1</v>
      </c>
    </row>
    <row r="602" spans="1:8" s="8" customFormat="1" x14ac:dyDescent="0.25">
      <c r="A602" s="300" t="s">
        <v>3780</v>
      </c>
      <c r="B602" s="8" t="s">
        <v>3275</v>
      </c>
      <c r="C602" s="8" t="s">
        <v>3276</v>
      </c>
      <c r="D602" s="8">
        <f t="shared" si="39"/>
        <v>44.99</v>
      </c>
      <c r="E602" s="8" t="s">
        <v>3277</v>
      </c>
      <c r="F602" s="8" t="str">
        <f t="shared" si="40"/>
        <v/>
      </c>
      <c r="G602" s="8" t="s">
        <v>3278</v>
      </c>
      <c r="H602" s="346">
        <v>1</v>
      </c>
    </row>
    <row r="603" spans="1:8" s="8" customFormat="1" x14ac:dyDescent="0.25">
      <c r="A603" s="300" t="s">
        <v>272</v>
      </c>
      <c r="B603" s="8" t="s">
        <v>3275</v>
      </c>
      <c r="C603" s="8" t="s">
        <v>3276</v>
      </c>
      <c r="D603" s="8">
        <f t="shared" si="39"/>
        <v>59.99</v>
      </c>
      <c r="E603" s="8" t="s">
        <v>3277</v>
      </c>
      <c r="F603" s="8" t="str">
        <f t="shared" si="40"/>
        <v/>
      </c>
      <c r="G603" s="8" t="s">
        <v>3278</v>
      </c>
      <c r="H603" s="346">
        <v>1</v>
      </c>
    </row>
    <row r="604" spans="1:8" s="8" customFormat="1" x14ac:dyDescent="0.25">
      <c r="A604" s="300" t="s">
        <v>251</v>
      </c>
      <c r="B604" s="8" t="s">
        <v>3275</v>
      </c>
      <c r="C604" s="8" t="s">
        <v>3276</v>
      </c>
      <c r="D604" s="8">
        <f t="shared" si="39"/>
        <v>39.99</v>
      </c>
      <c r="E604" s="8" t="s">
        <v>3277</v>
      </c>
      <c r="F604" s="8" t="str">
        <f t="shared" si="40"/>
        <v/>
      </c>
      <c r="G604" s="8" t="s">
        <v>3278</v>
      </c>
      <c r="H604" s="346">
        <v>1</v>
      </c>
    </row>
    <row r="605" spans="1:8" s="8" customFormat="1" x14ac:dyDescent="0.25">
      <c r="A605" s="300" t="s">
        <v>260</v>
      </c>
      <c r="B605" s="8" t="s">
        <v>3275</v>
      </c>
      <c r="C605" s="8" t="s">
        <v>3276</v>
      </c>
      <c r="D605" s="8">
        <f t="shared" si="39"/>
        <v>49.99</v>
      </c>
      <c r="E605" s="8" t="s">
        <v>3277</v>
      </c>
      <c r="F605" s="8" t="str">
        <f t="shared" si="40"/>
        <v/>
      </c>
      <c r="G605" s="8" t="s">
        <v>3278</v>
      </c>
      <c r="H605" s="346">
        <v>1</v>
      </c>
    </row>
    <row r="606" spans="1:8" s="8" customFormat="1" x14ac:dyDescent="0.25">
      <c r="A606" s="300" t="s">
        <v>3646</v>
      </c>
      <c r="B606" s="8" t="s">
        <v>3275</v>
      </c>
      <c r="C606" s="8" t="s">
        <v>3276</v>
      </c>
      <c r="D606" s="8">
        <f t="shared" si="39"/>
        <v>25</v>
      </c>
      <c r="E606" s="8" t="s">
        <v>3277</v>
      </c>
      <c r="F606" s="8" t="str">
        <f t="shared" si="40"/>
        <v/>
      </c>
      <c r="G606" s="8" t="s">
        <v>3278</v>
      </c>
      <c r="H606" s="346">
        <v>1</v>
      </c>
    </row>
    <row r="607" spans="1:8" s="8" customFormat="1" x14ac:dyDescent="0.25">
      <c r="A607" s="300" t="s">
        <v>3647</v>
      </c>
      <c r="B607" s="8" t="s">
        <v>3275</v>
      </c>
      <c r="C607" s="8" t="s">
        <v>3276</v>
      </c>
      <c r="D607" s="8">
        <f t="shared" si="39"/>
        <v>25</v>
      </c>
      <c r="E607" s="8" t="s">
        <v>3277</v>
      </c>
      <c r="F607" s="8" t="str">
        <f t="shared" si="40"/>
        <v/>
      </c>
      <c r="G607" s="8" t="s">
        <v>3278</v>
      </c>
      <c r="H607" s="346">
        <v>1</v>
      </c>
    </row>
    <row r="608" spans="1:8" s="8" customFormat="1" x14ac:dyDescent="0.25">
      <c r="A608" s="300" t="s">
        <v>3648</v>
      </c>
      <c r="B608" s="8" t="s">
        <v>3275</v>
      </c>
      <c r="C608" s="8" t="s">
        <v>3276</v>
      </c>
      <c r="D608" s="8">
        <f t="shared" si="39"/>
        <v>25</v>
      </c>
      <c r="E608" s="8" t="s">
        <v>3277</v>
      </c>
      <c r="F608" s="8" t="str">
        <f t="shared" si="40"/>
        <v/>
      </c>
      <c r="G608" s="8" t="s">
        <v>3278</v>
      </c>
      <c r="H608" s="346">
        <v>1</v>
      </c>
    </row>
    <row r="609" spans="1:8" s="8" customFormat="1" x14ac:dyDescent="0.25">
      <c r="A609" s="300" t="s">
        <v>3649</v>
      </c>
      <c r="B609" s="8" t="s">
        <v>3275</v>
      </c>
      <c r="C609" s="8" t="s">
        <v>3276</v>
      </c>
      <c r="D609" s="8">
        <f t="shared" si="39"/>
        <v>25</v>
      </c>
      <c r="E609" s="8" t="s">
        <v>3277</v>
      </c>
      <c r="F609" s="8" t="str">
        <f t="shared" si="40"/>
        <v/>
      </c>
      <c r="G609" s="8" t="s">
        <v>3278</v>
      </c>
      <c r="H609" s="346">
        <v>1</v>
      </c>
    </row>
    <row r="610" spans="1:8" s="8" customFormat="1" x14ac:dyDescent="0.25">
      <c r="A610" s="308" t="s">
        <v>3846</v>
      </c>
      <c r="B610" s="8" t="s">
        <v>3275</v>
      </c>
      <c r="C610" s="8" t="s">
        <v>3276</v>
      </c>
      <c r="D610" s="8">
        <f t="shared" si="39"/>
        <v>199</v>
      </c>
      <c r="E610" s="8" t="s">
        <v>3277</v>
      </c>
      <c r="F610" s="8" t="str">
        <f t="shared" si="40"/>
        <v/>
      </c>
      <c r="G610" s="8" t="s">
        <v>3278</v>
      </c>
      <c r="H610" s="346">
        <v>1</v>
      </c>
    </row>
    <row r="611" spans="1:8" s="8" customFormat="1" x14ac:dyDescent="0.25">
      <c r="A611" s="300" t="s">
        <v>3847</v>
      </c>
      <c r="B611" s="8" t="s">
        <v>3275</v>
      </c>
      <c r="C611" s="8" t="s">
        <v>3276</v>
      </c>
      <c r="D611" s="8">
        <f t="shared" si="39"/>
        <v>99</v>
      </c>
      <c r="E611" s="8" t="s">
        <v>3277</v>
      </c>
      <c r="F611" s="8" t="str">
        <f t="shared" si="40"/>
        <v/>
      </c>
      <c r="G611" s="8" t="s">
        <v>3278</v>
      </c>
      <c r="H611" s="346">
        <v>1</v>
      </c>
    </row>
    <row r="612" spans="1:8" s="8" customFormat="1" x14ac:dyDescent="0.25">
      <c r="A612" s="300" t="s">
        <v>3848</v>
      </c>
      <c r="B612" s="8" t="s">
        <v>3275</v>
      </c>
      <c r="C612" s="8" t="s">
        <v>3276</v>
      </c>
      <c r="D612" s="8">
        <f t="shared" si="39"/>
        <v>24.99</v>
      </c>
      <c r="E612" s="8" t="s">
        <v>3277</v>
      </c>
      <c r="F612" s="8" t="str">
        <f t="shared" si="40"/>
        <v/>
      </c>
      <c r="G612" s="8" t="s">
        <v>3278</v>
      </c>
      <c r="H612" s="346">
        <v>1</v>
      </c>
    </row>
    <row r="613" spans="1:8" s="8" customFormat="1" x14ac:dyDescent="0.25">
      <c r="A613" s="300" t="s">
        <v>3653</v>
      </c>
      <c r="B613" s="8" t="s">
        <v>3275</v>
      </c>
      <c r="C613" s="8" t="s">
        <v>3276</v>
      </c>
      <c r="D613" s="8">
        <f t="shared" si="39"/>
        <v>54.99</v>
      </c>
      <c r="E613" s="8" t="s">
        <v>3277</v>
      </c>
      <c r="F613" s="8" t="str">
        <f t="shared" si="40"/>
        <v/>
      </c>
      <c r="G613" s="8" t="s">
        <v>3278</v>
      </c>
      <c r="H613" s="346">
        <v>1</v>
      </c>
    </row>
    <row r="614" spans="1:8" s="8" customFormat="1" x14ac:dyDescent="0.25">
      <c r="A614" s="300" t="s">
        <v>3787</v>
      </c>
      <c r="B614" s="8" t="s">
        <v>3275</v>
      </c>
      <c r="C614" s="8" t="s">
        <v>3276</v>
      </c>
      <c r="D614" s="8">
        <f t="shared" si="39"/>
        <v>54.99</v>
      </c>
      <c r="E614" s="8" t="s">
        <v>3277</v>
      </c>
      <c r="F614" s="8" t="str">
        <f t="shared" si="40"/>
        <v/>
      </c>
      <c r="G614" s="8" t="s">
        <v>3278</v>
      </c>
      <c r="H614" s="346">
        <v>1</v>
      </c>
    </row>
    <row r="615" spans="1:8" s="8" customFormat="1" x14ac:dyDescent="0.25">
      <c r="A615" s="300" t="s">
        <v>3654</v>
      </c>
      <c r="B615" s="8" t="s">
        <v>3275</v>
      </c>
      <c r="C615" s="8" t="s">
        <v>3276</v>
      </c>
      <c r="D615" s="8">
        <f t="shared" si="39"/>
        <v>39.99</v>
      </c>
      <c r="E615" s="8" t="s">
        <v>3277</v>
      </c>
      <c r="F615" s="8" t="str">
        <f t="shared" si="40"/>
        <v/>
      </c>
      <c r="G615" s="8" t="s">
        <v>3278</v>
      </c>
      <c r="H615" s="346">
        <v>1</v>
      </c>
    </row>
    <row r="616" spans="1:8" s="8" customFormat="1" x14ac:dyDescent="0.25">
      <c r="A616" s="300" t="s">
        <v>3788</v>
      </c>
      <c r="B616" s="8" t="s">
        <v>3275</v>
      </c>
      <c r="C616" s="8" t="s">
        <v>3276</v>
      </c>
      <c r="D616" s="8">
        <f t="shared" si="39"/>
        <v>39.99</v>
      </c>
      <c r="E616" s="8" t="s">
        <v>3277</v>
      </c>
      <c r="F616" s="8" t="str">
        <f t="shared" si="40"/>
        <v/>
      </c>
      <c r="G616" s="8" t="s">
        <v>3278</v>
      </c>
      <c r="H616" s="346">
        <v>1</v>
      </c>
    </row>
    <row r="617" spans="1:8" s="8" customFormat="1" x14ac:dyDescent="0.25">
      <c r="A617" s="300" t="s">
        <v>3655</v>
      </c>
      <c r="B617" s="8" t="s">
        <v>3275</v>
      </c>
      <c r="C617" s="8" t="s">
        <v>3276</v>
      </c>
      <c r="D617" s="8">
        <f t="shared" si="39"/>
        <v>44.99</v>
      </c>
      <c r="E617" s="8" t="s">
        <v>3277</v>
      </c>
      <c r="F617" s="8" t="str">
        <f t="shared" si="40"/>
        <v/>
      </c>
      <c r="G617" s="8" t="s">
        <v>3278</v>
      </c>
      <c r="H617" s="346">
        <v>1</v>
      </c>
    </row>
    <row r="618" spans="1:8" s="8" customFormat="1" x14ac:dyDescent="0.25">
      <c r="A618" s="300" t="s">
        <v>3789</v>
      </c>
      <c r="B618" s="8" t="s">
        <v>3275</v>
      </c>
      <c r="C618" s="8" t="s">
        <v>3276</v>
      </c>
      <c r="D618" s="8">
        <f t="shared" si="39"/>
        <v>44.99</v>
      </c>
      <c r="E618" s="8" t="s">
        <v>3277</v>
      </c>
      <c r="F618" s="8" t="str">
        <f t="shared" si="40"/>
        <v/>
      </c>
      <c r="G618" s="8" t="s">
        <v>3278</v>
      </c>
      <c r="H618" s="346">
        <v>1</v>
      </c>
    </row>
    <row r="619" spans="1:8" s="8" customFormat="1" x14ac:dyDescent="0.25">
      <c r="A619" s="300" t="s">
        <v>3657</v>
      </c>
      <c r="B619" s="8" t="s">
        <v>3275</v>
      </c>
      <c r="C619" s="8" t="s">
        <v>3276</v>
      </c>
      <c r="D619" s="8">
        <f t="shared" si="39"/>
        <v>24.99</v>
      </c>
      <c r="E619" s="8" t="s">
        <v>3277</v>
      </c>
      <c r="F619" s="8" t="str">
        <f t="shared" si="40"/>
        <v/>
      </c>
      <c r="G619" s="8" t="s">
        <v>3278</v>
      </c>
      <c r="H619" s="346">
        <v>1</v>
      </c>
    </row>
    <row r="620" spans="1:8" s="8" customFormat="1" x14ac:dyDescent="0.25">
      <c r="A620" s="300" t="s">
        <v>3658</v>
      </c>
      <c r="B620" s="8" t="s">
        <v>3275</v>
      </c>
      <c r="C620" s="8" t="s">
        <v>3276</v>
      </c>
      <c r="D620" s="8">
        <f t="shared" si="39"/>
        <v>24.99</v>
      </c>
      <c r="E620" s="8" t="s">
        <v>3277</v>
      </c>
      <c r="F620" s="8" t="str">
        <f t="shared" si="40"/>
        <v/>
      </c>
      <c r="G620" s="8" t="s">
        <v>3278</v>
      </c>
      <c r="H620" s="346">
        <v>1</v>
      </c>
    </row>
    <row r="621" spans="1:8" s="8" customFormat="1" x14ac:dyDescent="0.25">
      <c r="A621" s="300" t="s">
        <v>3659</v>
      </c>
      <c r="B621" s="8" t="s">
        <v>3275</v>
      </c>
      <c r="C621" s="8" t="s">
        <v>3276</v>
      </c>
      <c r="D621" s="8">
        <f t="shared" si="39"/>
        <v>24.99</v>
      </c>
      <c r="E621" s="8" t="s">
        <v>3277</v>
      </c>
      <c r="F621" s="8" t="str">
        <f t="shared" si="40"/>
        <v/>
      </c>
      <c r="G621" s="8" t="s">
        <v>3278</v>
      </c>
      <c r="H621" s="346">
        <v>1</v>
      </c>
    </row>
    <row r="622" spans="1:8" s="8" customFormat="1" x14ac:dyDescent="0.25">
      <c r="A622" s="300" t="s">
        <v>3660</v>
      </c>
      <c r="B622" s="8" t="s">
        <v>3275</v>
      </c>
      <c r="C622" s="8" t="s">
        <v>3276</v>
      </c>
      <c r="D622" s="8">
        <f t="shared" si="39"/>
        <v>24.99</v>
      </c>
      <c r="E622" s="8" t="s">
        <v>3277</v>
      </c>
      <c r="F622" s="8" t="str">
        <f t="shared" si="40"/>
        <v/>
      </c>
      <c r="G622" s="8" t="s">
        <v>3278</v>
      </c>
      <c r="H622" s="346">
        <v>1</v>
      </c>
    </row>
    <row r="623" spans="1:8" s="8" customFormat="1" x14ac:dyDescent="0.25">
      <c r="A623" s="300" t="s">
        <v>3661</v>
      </c>
      <c r="B623" s="8" t="s">
        <v>3275</v>
      </c>
      <c r="C623" s="8" t="s">
        <v>3276</v>
      </c>
      <c r="D623" s="8">
        <f t="shared" si="39"/>
        <v>24.99</v>
      </c>
      <c r="E623" s="8" t="s">
        <v>3277</v>
      </c>
      <c r="F623" s="8" t="str">
        <f t="shared" si="40"/>
        <v/>
      </c>
      <c r="G623" s="8" t="s">
        <v>3278</v>
      </c>
      <c r="H623" s="346">
        <v>1</v>
      </c>
    </row>
    <row r="624" spans="1:8" s="8" customFormat="1" x14ac:dyDescent="0.25">
      <c r="A624" s="300" t="s">
        <v>3662</v>
      </c>
      <c r="B624" s="8" t="s">
        <v>3275</v>
      </c>
      <c r="C624" s="8" t="s">
        <v>3276</v>
      </c>
      <c r="D624" s="8">
        <f t="shared" ref="D624:D680" si="41">VLOOKUP(A624,masterdata,5,0)</f>
        <v>24.99</v>
      </c>
      <c r="E624" s="8" t="s">
        <v>3277</v>
      </c>
      <c r="F624" s="8" t="str">
        <f t="shared" si="40"/>
        <v/>
      </c>
      <c r="G624" s="8" t="s">
        <v>3278</v>
      </c>
      <c r="H624" s="346">
        <v>1</v>
      </c>
    </row>
    <row r="625" spans="1:8" s="8" customFormat="1" x14ac:dyDescent="0.25">
      <c r="A625" s="300" t="s">
        <v>3663</v>
      </c>
      <c r="B625" s="8" t="s">
        <v>3275</v>
      </c>
      <c r="C625" s="8" t="s">
        <v>3276</v>
      </c>
      <c r="D625" s="8">
        <f t="shared" si="41"/>
        <v>0</v>
      </c>
      <c r="E625" s="8" t="s">
        <v>3277</v>
      </c>
      <c r="F625" s="8" t="str">
        <f t="shared" si="40"/>
        <v/>
      </c>
      <c r="G625" s="8" t="s">
        <v>3278</v>
      </c>
      <c r="H625" s="346">
        <v>1</v>
      </c>
    </row>
    <row r="626" spans="1:8" s="8" customFormat="1" x14ac:dyDescent="0.25">
      <c r="A626" s="300" t="s">
        <v>3664</v>
      </c>
      <c r="B626" s="8" t="s">
        <v>3275</v>
      </c>
      <c r="C626" s="8" t="s">
        <v>3276</v>
      </c>
      <c r="D626" s="8">
        <f t="shared" si="41"/>
        <v>25</v>
      </c>
      <c r="E626" s="8" t="s">
        <v>3277</v>
      </c>
      <c r="F626" s="8" t="str">
        <f t="shared" si="40"/>
        <v/>
      </c>
      <c r="G626" s="8" t="s">
        <v>3278</v>
      </c>
      <c r="H626" s="346">
        <v>1</v>
      </c>
    </row>
    <row r="627" spans="1:8" s="8" customFormat="1" x14ac:dyDescent="0.25">
      <c r="A627" s="300" t="s">
        <v>3665</v>
      </c>
      <c r="B627" s="8" t="s">
        <v>3275</v>
      </c>
      <c r="C627" s="8" t="s">
        <v>3276</v>
      </c>
      <c r="D627" s="8">
        <f t="shared" si="41"/>
        <v>24.99</v>
      </c>
      <c r="E627" s="8" t="s">
        <v>3277</v>
      </c>
      <c r="F627" s="8" t="str">
        <f t="shared" si="40"/>
        <v/>
      </c>
      <c r="G627" s="8" t="s">
        <v>3278</v>
      </c>
      <c r="H627" s="346">
        <v>1</v>
      </c>
    </row>
    <row r="628" spans="1:8" s="8" customFormat="1" x14ac:dyDescent="0.25">
      <c r="A628" s="300" t="s">
        <v>3666</v>
      </c>
      <c r="B628" s="8" t="s">
        <v>3275</v>
      </c>
      <c r="C628" s="8" t="s">
        <v>3276</v>
      </c>
      <c r="D628" s="8">
        <f t="shared" si="41"/>
        <v>99</v>
      </c>
      <c r="E628" s="8" t="s">
        <v>3277</v>
      </c>
      <c r="F628" s="8" t="str">
        <f t="shared" si="40"/>
        <v/>
      </c>
      <c r="G628" s="8" t="s">
        <v>3278</v>
      </c>
      <c r="H628" s="346">
        <v>1</v>
      </c>
    </row>
    <row r="629" spans="1:8" s="8" customFormat="1" x14ac:dyDescent="0.25">
      <c r="A629" s="300" t="s">
        <v>3667</v>
      </c>
      <c r="B629" s="8" t="s">
        <v>3275</v>
      </c>
      <c r="C629" s="8" t="s">
        <v>3276</v>
      </c>
      <c r="D629" s="8">
        <f t="shared" si="41"/>
        <v>28</v>
      </c>
      <c r="E629" s="8" t="s">
        <v>3277</v>
      </c>
      <c r="F629" s="8" t="str">
        <f t="shared" si="40"/>
        <v/>
      </c>
      <c r="G629" s="8" t="s">
        <v>3278</v>
      </c>
      <c r="H629" s="346">
        <v>1</v>
      </c>
    </row>
    <row r="630" spans="1:8" s="8" customFormat="1" x14ac:dyDescent="0.25">
      <c r="A630" s="300" t="s">
        <v>3790</v>
      </c>
      <c r="B630" s="8" t="s">
        <v>3275</v>
      </c>
      <c r="C630" s="8" t="s">
        <v>3276</v>
      </c>
      <c r="D630" s="8">
        <f t="shared" si="41"/>
        <v>32.950000000000003</v>
      </c>
      <c r="E630" s="8" t="s">
        <v>3277</v>
      </c>
      <c r="F630" s="8" t="str">
        <f t="shared" si="40"/>
        <v/>
      </c>
      <c r="G630" s="8" t="s">
        <v>3278</v>
      </c>
      <c r="H630" s="346">
        <v>1</v>
      </c>
    </row>
    <row r="631" spans="1:8" s="8" customFormat="1" x14ac:dyDescent="0.25">
      <c r="A631" s="300" t="s">
        <v>3668</v>
      </c>
      <c r="B631" s="8" t="s">
        <v>3275</v>
      </c>
      <c r="C631" s="8" t="s">
        <v>3276</v>
      </c>
      <c r="D631" s="8">
        <f t="shared" si="41"/>
        <v>32.950000000000003</v>
      </c>
      <c r="E631" s="8" t="s">
        <v>3277</v>
      </c>
      <c r="F631" s="8" t="str">
        <f t="shared" si="40"/>
        <v/>
      </c>
      <c r="G631" s="8" t="s">
        <v>3278</v>
      </c>
      <c r="H631" s="346">
        <v>1</v>
      </c>
    </row>
    <row r="632" spans="1:8" s="8" customFormat="1" x14ac:dyDescent="0.25">
      <c r="A632" s="300" t="s">
        <v>3669</v>
      </c>
      <c r="B632" s="8" t="s">
        <v>3275</v>
      </c>
      <c r="C632" s="8" t="s">
        <v>3276</v>
      </c>
      <c r="D632" s="8">
        <f t="shared" si="41"/>
        <v>0</v>
      </c>
      <c r="E632" s="8" t="s">
        <v>3277</v>
      </c>
      <c r="F632" s="8" t="str">
        <f t="shared" si="40"/>
        <v/>
      </c>
      <c r="G632" s="8" t="s">
        <v>3278</v>
      </c>
      <c r="H632" s="346">
        <v>1</v>
      </c>
    </row>
    <row r="633" spans="1:8" s="8" customFormat="1" x14ac:dyDescent="0.25">
      <c r="A633" s="300" t="s">
        <v>3670</v>
      </c>
      <c r="B633" s="8" t="s">
        <v>3275</v>
      </c>
      <c r="C633" s="8" t="s">
        <v>3276</v>
      </c>
      <c r="D633" s="8">
        <f t="shared" si="41"/>
        <v>0</v>
      </c>
      <c r="E633" s="8" t="s">
        <v>3277</v>
      </c>
      <c r="F633" s="8" t="str">
        <f t="shared" si="40"/>
        <v/>
      </c>
      <c r="G633" s="8" t="s">
        <v>3278</v>
      </c>
      <c r="H633" s="346">
        <v>1</v>
      </c>
    </row>
    <row r="634" spans="1:8" s="8" customFormat="1" x14ac:dyDescent="0.25">
      <c r="A634" s="300" t="s">
        <v>3671</v>
      </c>
      <c r="B634" s="8" t="s">
        <v>3275</v>
      </c>
      <c r="C634" s="8" t="s">
        <v>3276</v>
      </c>
      <c r="D634" s="8">
        <f t="shared" si="41"/>
        <v>34.99</v>
      </c>
      <c r="E634" s="8" t="s">
        <v>3277</v>
      </c>
      <c r="F634" s="8" t="str">
        <f t="shared" si="40"/>
        <v/>
      </c>
      <c r="G634" s="8" t="s">
        <v>3278</v>
      </c>
      <c r="H634" s="346">
        <v>1</v>
      </c>
    </row>
    <row r="635" spans="1:8" s="8" customFormat="1" x14ac:dyDescent="0.25">
      <c r="A635" s="300" t="s">
        <v>2017</v>
      </c>
      <c r="B635" s="8" t="s">
        <v>3275</v>
      </c>
      <c r="C635" s="8" t="s">
        <v>3276</v>
      </c>
      <c r="D635" s="8">
        <f t="shared" si="41"/>
        <v>34.99</v>
      </c>
      <c r="E635" s="8" t="s">
        <v>3277</v>
      </c>
      <c r="F635" s="8" t="str">
        <f t="shared" si="40"/>
        <v/>
      </c>
      <c r="G635" s="8" t="s">
        <v>3278</v>
      </c>
      <c r="H635" s="346">
        <v>1</v>
      </c>
    </row>
    <row r="636" spans="1:8" s="8" customFormat="1" x14ac:dyDescent="0.25">
      <c r="A636" s="300" t="s">
        <v>3791</v>
      </c>
      <c r="B636" s="8" t="s">
        <v>3275</v>
      </c>
      <c r="C636" s="8" t="s">
        <v>3276</v>
      </c>
      <c r="D636" s="8">
        <f t="shared" si="41"/>
        <v>29.99</v>
      </c>
      <c r="E636" s="8" t="s">
        <v>3277</v>
      </c>
      <c r="F636" s="8" t="str">
        <f t="shared" si="40"/>
        <v/>
      </c>
      <c r="G636" s="8" t="s">
        <v>3278</v>
      </c>
      <c r="H636" s="346">
        <v>1</v>
      </c>
    </row>
    <row r="637" spans="1:8" s="8" customFormat="1" x14ac:dyDescent="0.25">
      <c r="A637" s="300" t="s">
        <v>2021</v>
      </c>
      <c r="B637" s="8" t="s">
        <v>3275</v>
      </c>
      <c r="C637" s="8" t="s">
        <v>3276</v>
      </c>
      <c r="D637" s="8">
        <f t="shared" si="41"/>
        <v>34.99</v>
      </c>
      <c r="E637" s="8" t="s">
        <v>3277</v>
      </c>
      <c r="F637" s="8" t="str">
        <f t="shared" si="40"/>
        <v/>
      </c>
      <c r="G637" s="8" t="s">
        <v>3278</v>
      </c>
      <c r="H637" s="346">
        <v>1</v>
      </c>
    </row>
    <row r="638" spans="1:8" s="8" customFormat="1" x14ac:dyDescent="0.25">
      <c r="A638" s="300" t="s">
        <v>3672</v>
      </c>
      <c r="B638" s="8" t="s">
        <v>3275</v>
      </c>
      <c r="C638" s="8" t="s">
        <v>3276</v>
      </c>
      <c r="D638" s="8">
        <f t="shared" si="41"/>
        <v>29.99</v>
      </c>
      <c r="E638" s="8" t="s">
        <v>3277</v>
      </c>
      <c r="F638" s="8" t="str">
        <f t="shared" si="40"/>
        <v/>
      </c>
      <c r="G638" s="8" t="s">
        <v>3278</v>
      </c>
      <c r="H638" s="346">
        <v>1</v>
      </c>
    </row>
    <row r="639" spans="1:8" s="8" customFormat="1" x14ac:dyDescent="0.25">
      <c r="A639" s="300" t="s">
        <v>3673</v>
      </c>
      <c r="B639" s="8" t="s">
        <v>3275</v>
      </c>
      <c r="C639" s="8" t="s">
        <v>3276</v>
      </c>
      <c r="D639" s="8">
        <f t="shared" si="41"/>
        <v>29.99</v>
      </c>
      <c r="E639" s="8" t="s">
        <v>3277</v>
      </c>
      <c r="F639" s="8" t="str">
        <f t="shared" si="40"/>
        <v/>
      </c>
      <c r="G639" s="8" t="s">
        <v>3278</v>
      </c>
      <c r="H639" s="346">
        <v>1</v>
      </c>
    </row>
    <row r="640" spans="1:8" s="8" customFormat="1" x14ac:dyDescent="0.25">
      <c r="A640" s="300" t="s">
        <v>3674</v>
      </c>
      <c r="B640" s="8" t="s">
        <v>3275</v>
      </c>
      <c r="C640" s="8" t="s">
        <v>3276</v>
      </c>
      <c r="D640" s="8">
        <f t="shared" si="41"/>
        <v>59.99</v>
      </c>
      <c r="E640" s="8" t="s">
        <v>3277</v>
      </c>
      <c r="F640" s="8" t="str">
        <f t="shared" si="40"/>
        <v/>
      </c>
      <c r="G640" s="8" t="s">
        <v>3278</v>
      </c>
      <c r="H640" s="346">
        <v>1</v>
      </c>
    </row>
    <row r="641" spans="1:8" s="8" customFormat="1" x14ac:dyDescent="0.25">
      <c r="A641" s="300" t="s">
        <v>3675</v>
      </c>
      <c r="B641" s="8" t="s">
        <v>3275</v>
      </c>
      <c r="C641" s="8" t="s">
        <v>3276</v>
      </c>
      <c r="D641" s="8">
        <f t="shared" si="41"/>
        <v>25</v>
      </c>
      <c r="E641" s="8" t="s">
        <v>3277</v>
      </c>
      <c r="F641" s="8" t="str">
        <f t="shared" si="40"/>
        <v/>
      </c>
      <c r="G641" s="8" t="s">
        <v>3278</v>
      </c>
      <c r="H641" s="346">
        <v>1</v>
      </c>
    </row>
    <row r="642" spans="1:8" s="8" customFormat="1" x14ac:dyDescent="0.25">
      <c r="A642" s="300" t="s">
        <v>3676</v>
      </c>
      <c r="B642" s="8" t="s">
        <v>3275</v>
      </c>
      <c r="C642" s="8" t="s">
        <v>3276</v>
      </c>
      <c r="D642" s="8">
        <f t="shared" si="41"/>
        <v>24.99</v>
      </c>
      <c r="E642" s="8" t="s">
        <v>3277</v>
      </c>
      <c r="F642" s="8" t="str">
        <f t="shared" ref="F642:F705" si="42">IF(VLOOKUP(A642,masterdata,36,FALSE)="","",VLOOKUP(A642,masterdata,36,FALSE))</f>
        <v/>
      </c>
      <c r="G642" s="8" t="s">
        <v>3278</v>
      </c>
      <c r="H642" s="346">
        <v>1</v>
      </c>
    </row>
    <row r="643" spans="1:8" s="8" customFormat="1" x14ac:dyDescent="0.25">
      <c r="A643" s="300" t="s">
        <v>3677</v>
      </c>
      <c r="B643" s="8" t="s">
        <v>3275</v>
      </c>
      <c r="C643" s="8" t="s">
        <v>3276</v>
      </c>
      <c r="D643" s="8">
        <f t="shared" si="41"/>
        <v>24.99</v>
      </c>
      <c r="E643" s="8" t="s">
        <v>3277</v>
      </c>
      <c r="F643" s="8" t="str">
        <f t="shared" si="42"/>
        <v/>
      </c>
      <c r="G643" s="8" t="s">
        <v>3278</v>
      </c>
      <c r="H643" s="346">
        <v>1</v>
      </c>
    </row>
    <row r="644" spans="1:8" s="8" customFormat="1" x14ac:dyDescent="0.25">
      <c r="A644" s="300" t="s">
        <v>4698</v>
      </c>
      <c r="B644" s="8" t="s">
        <v>3275</v>
      </c>
      <c r="C644" s="8" t="s">
        <v>3276</v>
      </c>
      <c r="D644" s="8">
        <f t="shared" si="41"/>
        <v>24.99</v>
      </c>
      <c r="E644" s="8" t="s">
        <v>3277</v>
      </c>
      <c r="F644" s="8" t="str">
        <f t="shared" si="42"/>
        <v/>
      </c>
      <c r="G644" s="8" t="s">
        <v>3278</v>
      </c>
      <c r="H644" s="346">
        <v>1</v>
      </c>
    </row>
    <row r="645" spans="1:8" s="8" customFormat="1" x14ac:dyDescent="0.25">
      <c r="A645" s="300" t="s">
        <v>4700</v>
      </c>
      <c r="B645" s="8" t="s">
        <v>3275</v>
      </c>
      <c r="C645" s="8" t="s">
        <v>3276</v>
      </c>
      <c r="D645" s="8">
        <f t="shared" si="41"/>
        <v>24.99</v>
      </c>
      <c r="E645" s="8" t="s">
        <v>3277</v>
      </c>
      <c r="F645" s="8" t="str">
        <f t="shared" si="42"/>
        <v/>
      </c>
      <c r="G645" s="8" t="s">
        <v>3278</v>
      </c>
      <c r="H645" s="346">
        <v>1</v>
      </c>
    </row>
    <row r="646" spans="1:8" s="8" customFormat="1" x14ac:dyDescent="0.25">
      <c r="A646" s="211" t="s">
        <v>3678</v>
      </c>
      <c r="B646" s="8" t="s">
        <v>3275</v>
      </c>
      <c r="C646" s="8" t="s">
        <v>3276</v>
      </c>
      <c r="D646" s="8">
        <f t="shared" si="41"/>
        <v>54.99</v>
      </c>
      <c r="E646" s="8" t="s">
        <v>3277</v>
      </c>
      <c r="F646" s="8" t="str">
        <f t="shared" si="42"/>
        <v/>
      </c>
      <c r="G646" s="8" t="s">
        <v>3278</v>
      </c>
      <c r="H646" s="346">
        <v>1</v>
      </c>
    </row>
    <row r="647" spans="1:8" s="8" customFormat="1" x14ac:dyDescent="0.25">
      <c r="A647" s="211" t="s">
        <v>3679</v>
      </c>
      <c r="B647" s="8" t="s">
        <v>3275</v>
      </c>
      <c r="C647" s="8" t="s">
        <v>3276</v>
      </c>
      <c r="D647" s="8">
        <f t="shared" si="41"/>
        <v>0</v>
      </c>
      <c r="E647" s="8" t="s">
        <v>3277</v>
      </c>
      <c r="F647" s="8" t="str">
        <f t="shared" si="42"/>
        <v/>
      </c>
      <c r="G647" s="8" t="s">
        <v>3278</v>
      </c>
      <c r="H647" s="346">
        <v>1</v>
      </c>
    </row>
    <row r="648" spans="1:8" s="8" customFormat="1" x14ac:dyDescent="0.25">
      <c r="A648" s="211" t="s">
        <v>3680</v>
      </c>
      <c r="B648" s="8" t="s">
        <v>3275</v>
      </c>
      <c r="C648" s="8" t="s">
        <v>3276</v>
      </c>
      <c r="D648" s="8">
        <f t="shared" si="41"/>
        <v>0</v>
      </c>
      <c r="E648" s="8" t="s">
        <v>3277</v>
      </c>
      <c r="F648" s="8" t="str">
        <f t="shared" si="42"/>
        <v/>
      </c>
      <c r="G648" s="8" t="s">
        <v>3278</v>
      </c>
      <c r="H648" s="346">
        <v>1</v>
      </c>
    </row>
    <row r="649" spans="1:8" s="8" customFormat="1" x14ac:dyDescent="0.25">
      <c r="A649" s="211" t="s">
        <v>3681</v>
      </c>
      <c r="B649" s="8" t="s">
        <v>3275</v>
      </c>
      <c r="C649" s="8" t="s">
        <v>3276</v>
      </c>
      <c r="D649" s="8">
        <f t="shared" si="41"/>
        <v>49.99</v>
      </c>
      <c r="E649" s="8" t="s">
        <v>3277</v>
      </c>
      <c r="F649" s="8" t="str">
        <f t="shared" si="42"/>
        <v/>
      </c>
      <c r="G649" s="8" t="s">
        <v>3278</v>
      </c>
      <c r="H649" s="346">
        <v>1</v>
      </c>
    </row>
    <row r="650" spans="1:8" s="8" customFormat="1" x14ac:dyDescent="0.25">
      <c r="A650" s="300" t="s">
        <v>3682</v>
      </c>
      <c r="B650" s="8" t="s">
        <v>3275</v>
      </c>
      <c r="C650" s="8" t="s">
        <v>3276</v>
      </c>
      <c r="D650" s="8">
        <f t="shared" si="41"/>
        <v>79.989999999999995</v>
      </c>
      <c r="E650" s="8" t="s">
        <v>3277</v>
      </c>
      <c r="F650" s="8" t="str">
        <f t="shared" si="42"/>
        <v/>
      </c>
      <c r="G650" s="8" t="s">
        <v>3278</v>
      </c>
      <c r="H650" s="346">
        <v>1</v>
      </c>
    </row>
    <row r="651" spans="1:8" s="8" customFormat="1" x14ac:dyDescent="0.25">
      <c r="A651" s="300" t="s">
        <v>3683</v>
      </c>
      <c r="B651" s="8" t="s">
        <v>3275</v>
      </c>
      <c r="C651" s="8" t="s">
        <v>3276</v>
      </c>
      <c r="D651" s="8">
        <f t="shared" si="41"/>
        <v>129.99</v>
      </c>
      <c r="E651" s="8" t="s">
        <v>3277</v>
      </c>
      <c r="F651" s="8" t="str">
        <f t="shared" si="42"/>
        <v/>
      </c>
      <c r="G651" s="8" t="s">
        <v>3278</v>
      </c>
      <c r="H651" s="346">
        <v>1</v>
      </c>
    </row>
    <row r="652" spans="1:8" s="8" customFormat="1" x14ac:dyDescent="0.25">
      <c r="A652" s="300" t="s">
        <v>3684</v>
      </c>
      <c r="B652" s="8" t="s">
        <v>3275</v>
      </c>
      <c r="C652" s="8" t="s">
        <v>3276</v>
      </c>
      <c r="D652" s="8">
        <f t="shared" si="41"/>
        <v>54.99</v>
      </c>
      <c r="E652" s="8" t="s">
        <v>3277</v>
      </c>
      <c r="F652" s="8" t="str">
        <f t="shared" si="42"/>
        <v/>
      </c>
      <c r="G652" s="8" t="s">
        <v>3278</v>
      </c>
      <c r="H652" s="346">
        <v>1</v>
      </c>
    </row>
    <row r="653" spans="1:8" s="8" customFormat="1" x14ac:dyDescent="0.25">
      <c r="A653" s="300" t="s">
        <v>3685</v>
      </c>
      <c r="B653" s="8" t="s">
        <v>3275</v>
      </c>
      <c r="C653" s="8" t="s">
        <v>3276</v>
      </c>
      <c r="D653" s="8">
        <f t="shared" si="41"/>
        <v>5</v>
      </c>
      <c r="E653" s="8" t="s">
        <v>3277</v>
      </c>
      <c r="F653" s="8" t="str">
        <f t="shared" si="42"/>
        <v/>
      </c>
      <c r="G653" s="8" t="s">
        <v>3278</v>
      </c>
      <c r="H653" s="346">
        <v>1</v>
      </c>
    </row>
    <row r="654" spans="1:8" s="8" customFormat="1" x14ac:dyDescent="0.25">
      <c r="A654" s="300" t="s">
        <v>3808</v>
      </c>
      <c r="B654" s="8" t="s">
        <v>3275</v>
      </c>
      <c r="C654" s="8" t="s">
        <v>3276</v>
      </c>
      <c r="D654" s="8">
        <f t="shared" si="41"/>
        <v>5</v>
      </c>
      <c r="E654" s="8" t="s">
        <v>3277</v>
      </c>
      <c r="F654" s="8" t="str">
        <f t="shared" si="42"/>
        <v/>
      </c>
      <c r="G654" s="8" t="s">
        <v>3278</v>
      </c>
      <c r="H654" s="346">
        <v>1</v>
      </c>
    </row>
    <row r="655" spans="1:8" s="8" customFormat="1" x14ac:dyDescent="0.25">
      <c r="A655" s="300" t="s">
        <v>3687</v>
      </c>
      <c r="B655" s="8" t="s">
        <v>3275</v>
      </c>
      <c r="C655" s="8" t="s">
        <v>3276</v>
      </c>
      <c r="D655" s="8">
        <f t="shared" si="41"/>
        <v>0</v>
      </c>
      <c r="E655" s="8" t="s">
        <v>3277</v>
      </c>
      <c r="F655" s="8" t="str">
        <f t="shared" si="42"/>
        <v/>
      </c>
      <c r="G655" s="8" t="s">
        <v>3278</v>
      </c>
      <c r="H655" s="346">
        <v>1</v>
      </c>
    </row>
    <row r="656" spans="1:8" s="8" customFormat="1" x14ac:dyDescent="0.25">
      <c r="A656" s="300" t="s">
        <v>4711</v>
      </c>
      <c r="B656" s="8" t="s">
        <v>3275</v>
      </c>
      <c r="C656" s="8" t="s">
        <v>3276</v>
      </c>
      <c r="D656" s="8">
        <f t="shared" si="41"/>
        <v>0</v>
      </c>
      <c r="E656" s="8" t="s">
        <v>3277</v>
      </c>
      <c r="F656" s="8" t="str">
        <f t="shared" si="42"/>
        <v/>
      </c>
      <c r="G656" s="8" t="s">
        <v>3278</v>
      </c>
      <c r="H656" s="346">
        <v>1</v>
      </c>
    </row>
    <row r="657" spans="1:8" s="8" customFormat="1" x14ac:dyDescent="0.25">
      <c r="A657" s="300" t="s">
        <v>1637</v>
      </c>
      <c r="B657" s="8" t="s">
        <v>3275</v>
      </c>
      <c r="C657" s="8" t="s">
        <v>3276</v>
      </c>
      <c r="D657" s="8">
        <f t="shared" si="41"/>
        <v>0</v>
      </c>
      <c r="E657" s="8" t="s">
        <v>3277</v>
      </c>
      <c r="F657" s="8" t="str">
        <f t="shared" si="42"/>
        <v>01_CDNNLDISC</v>
      </c>
      <c r="G657" s="8" t="s">
        <v>3278</v>
      </c>
      <c r="H657" s="346">
        <v>1</v>
      </c>
    </row>
    <row r="658" spans="1:8" s="8" customFormat="1" x14ac:dyDescent="0.25">
      <c r="A658" s="300" t="s">
        <v>1642</v>
      </c>
      <c r="B658" s="8" t="s">
        <v>3275</v>
      </c>
      <c r="C658" s="8" t="s">
        <v>3276</v>
      </c>
      <c r="D658" s="8">
        <f t="shared" si="41"/>
        <v>0</v>
      </c>
      <c r="E658" s="8" t="s">
        <v>3277</v>
      </c>
      <c r="F658" s="8" t="str">
        <f t="shared" si="42"/>
        <v>01_DISCSALES</v>
      </c>
      <c r="G658" s="8" t="s">
        <v>3278</v>
      </c>
      <c r="H658" s="346">
        <v>1</v>
      </c>
    </row>
    <row r="659" spans="1:8" s="8" customFormat="1" x14ac:dyDescent="0.25">
      <c r="A659" s="300" t="s">
        <v>3744</v>
      </c>
      <c r="B659" s="8" t="s">
        <v>3275</v>
      </c>
      <c r="C659" s="8" t="s">
        <v>3276</v>
      </c>
      <c r="D659" s="8">
        <f t="shared" si="41"/>
        <v>0</v>
      </c>
      <c r="E659" s="8" t="s">
        <v>3277</v>
      </c>
      <c r="F659" s="8" t="str">
        <f t="shared" si="42"/>
        <v>01_NLDISC</v>
      </c>
      <c r="G659" s="8" t="s">
        <v>3278</v>
      </c>
      <c r="H659" s="346">
        <v>1</v>
      </c>
    </row>
    <row r="660" spans="1:8" s="8" customFormat="1" x14ac:dyDescent="0.25">
      <c r="A660" s="300" t="s">
        <v>2297</v>
      </c>
      <c r="B660" s="8" t="s">
        <v>3275</v>
      </c>
      <c r="C660" s="8" t="s">
        <v>3276</v>
      </c>
      <c r="D660" s="8">
        <f t="shared" si="41"/>
        <v>25</v>
      </c>
      <c r="E660" s="8" t="s">
        <v>3277</v>
      </c>
      <c r="F660" s="8" t="str">
        <f t="shared" si="42"/>
        <v/>
      </c>
      <c r="G660" s="8" t="s">
        <v>3278</v>
      </c>
      <c r="H660" s="346">
        <v>1</v>
      </c>
    </row>
    <row r="661" spans="1:8" s="8" customFormat="1" x14ac:dyDescent="0.25">
      <c r="A661" s="300" t="s">
        <v>2298</v>
      </c>
      <c r="B661" s="8" t="s">
        <v>3275</v>
      </c>
      <c r="C661" s="8" t="s">
        <v>3276</v>
      </c>
      <c r="D661" s="8">
        <f t="shared" si="41"/>
        <v>0</v>
      </c>
      <c r="E661" s="8" t="s">
        <v>3277</v>
      </c>
      <c r="F661" s="8" t="str">
        <f t="shared" si="42"/>
        <v/>
      </c>
      <c r="G661" s="8" t="s">
        <v>3278</v>
      </c>
      <c r="H661" s="346">
        <v>1</v>
      </c>
    </row>
    <row r="662" spans="1:8" s="8" customFormat="1" x14ac:dyDescent="0.25">
      <c r="A662" s="300" t="s">
        <v>3821</v>
      </c>
      <c r="B662" s="8" t="s">
        <v>3275</v>
      </c>
      <c r="C662" s="8" t="s">
        <v>3276</v>
      </c>
      <c r="D662" s="8">
        <f t="shared" si="41"/>
        <v>0</v>
      </c>
      <c r="E662" s="8" t="s">
        <v>3277</v>
      </c>
      <c r="F662" s="8" t="str">
        <f t="shared" si="42"/>
        <v>25%X12RETN</v>
      </c>
      <c r="G662" s="8" t="s">
        <v>3278</v>
      </c>
      <c r="H662" s="346">
        <v>1</v>
      </c>
    </row>
    <row r="663" spans="1:8" s="8" customFormat="1" x14ac:dyDescent="0.25">
      <c r="A663" s="300" t="s">
        <v>4724</v>
      </c>
      <c r="B663" s="8" t="s">
        <v>3275</v>
      </c>
      <c r="C663" s="8" t="s">
        <v>3276</v>
      </c>
      <c r="D663" s="8">
        <f t="shared" si="41"/>
        <v>0</v>
      </c>
      <c r="E663" s="8" t="s">
        <v>3277</v>
      </c>
      <c r="F663" s="8" t="str">
        <f t="shared" si="42"/>
        <v/>
      </c>
      <c r="G663" s="8" t="s">
        <v>3278</v>
      </c>
      <c r="H663" s="346">
        <v>1</v>
      </c>
    </row>
    <row r="664" spans="1:8" s="8" customFormat="1" x14ac:dyDescent="0.25">
      <c r="A664" s="300" t="s">
        <v>1444</v>
      </c>
      <c r="B664" s="8" t="s">
        <v>3275</v>
      </c>
      <c r="C664" s="8" t="s">
        <v>3276</v>
      </c>
      <c r="D664" s="8">
        <f t="shared" si="41"/>
        <v>0</v>
      </c>
      <c r="E664" s="8" t="s">
        <v>3277</v>
      </c>
      <c r="F664" s="8" t="str">
        <f t="shared" si="42"/>
        <v/>
      </c>
      <c r="G664" s="8" t="s">
        <v>3278</v>
      </c>
      <c r="H664" s="346">
        <v>1</v>
      </c>
    </row>
    <row r="665" spans="1:8" s="8" customFormat="1" x14ac:dyDescent="0.25">
      <c r="A665" s="300" t="s">
        <v>1666</v>
      </c>
      <c r="B665" s="8" t="s">
        <v>3275</v>
      </c>
      <c r="C665" s="8" t="s">
        <v>3276</v>
      </c>
      <c r="D665" s="8">
        <f t="shared" si="41"/>
        <v>129</v>
      </c>
      <c r="E665" s="8" t="s">
        <v>3277</v>
      </c>
      <c r="F665" s="8" t="str">
        <f t="shared" si="42"/>
        <v/>
      </c>
      <c r="G665" s="8" t="s">
        <v>3278</v>
      </c>
      <c r="H665" s="346">
        <v>1</v>
      </c>
    </row>
    <row r="666" spans="1:8" s="8" customFormat="1" x14ac:dyDescent="0.25">
      <c r="A666" s="300" t="s">
        <v>1668</v>
      </c>
      <c r="B666" s="8" t="s">
        <v>3275</v>
      </c>
      <c r="C666" s="8" t="s">
        <v>3276</v>
      </c>
      <c r="D666" s="8">
        <f t="shared" si="41"/>
        <v>0</v>
      </c>
      <c r="E666" s="8" t="s">
        <v>3277</v>
      </c>
      <c r="F666" s="8" t="str">
        <f t="shared" si="42"/>
        <v/>
      </c>
      <c r="G666" s="8" t="s">
        <v>3278</v>
      </c>
      <c r="H666" s="346">
        <v>1</v>
      </c>
    </row>
    <row r="667" spans="1:8" s="8" customFormat="1" x14ac:dyDescent="0.25">
      <c r="A667" s="300" t="s">
        <v>2303</v>
      </c>
      <c r="B667" s="8" t="s">
        <v>3275</v>
      </c>
      <c r="C667" s="8" t="s">
        <v>3276</v>
      </c>
      <c r="D667" s="8">
        <f t="shared" si="41"/>
        <v>0</v>
      </c>
      <c r="E667" s="8" t="s">
        <v>3277</v>
      </c>
      <c r="F667" s="8" t="str">
        <f t="shared" si="42"/>
        <v/>
      </c>
      <c r="G667" s="8" t="s">
        <v>3278</v>
      </c>
      <c r="H667" s="346">
        <v>1</v>
      </c>
    </row>
    <row r="668" spans="1:8" s="8" customFormat="1" x14ac:dyDescent="0.25">
      <c r="A668" s="300" t="s">
        <v>1674</v>
      </c>
      <c r="B668" s="8" t="s">
        <v>3275</v>
      </c>
      <c r="C668" s="8" t="s">
        <v>3276</v>
      </c>
      <c r="D668" s="8">
        <f t="shared" si="41"/>
        <v>49</v>
      </c>
      <c r="E668" s="8" t="s">
        <v>3277</v>
      </c>
      <c r="F668" s="8" t="str">
        <f t="shared" si="42"/>
        <v/>
      </c>
      <c r="G668" s="8" t="s">
        <v>3278</v>
      </c>
      <c r="H668" s="346">
        <v>1</v>
      </c>
    </row>
    <row r="669" spans="1:8" s="8" customFormat="1" x14ac:dyDescent="0.25">
      <c r="A669" s="300" t="s">
        <v>1676</v>
      </c>
      <c r="B669" s="8" t="s">
        <v>3275</v>
      </c>
      <c r="C669" s="8" t="s">
        <v>3276</v>
      </c>
      <c r="D669" s="8">
        <f t="shared" si="41"/>
        <v>49</v>
      </c>
      <c r="E669" s="8" t="s">
        <v>3277</v>
      </c>
      <c r="F669" s="8" t="str">
        <f t="shared" si="42"/>
        <v/>
      </c>
      <c r="G669" s="8" t="s">
        <v>3278</v>
      </c>
      <c r="H669" s="346">
        <v>1</v>
      </c>
    </row>
    <row r="670" spans="1:8" s="8" customFormat="1" x14ac:dyDescent="0.25">
      <c r="A670" s="300" t="s">
        <v>3688</v>
      </c>
      <c r="B670" s="8" t="s">
        <v>3275</v>
      </c>
      <c r="C670" s="8" t="s">
        <v>3276</v>
      </c>
      <c r="D670" s="8">
        <f t="shared" si="41"/>
        <v>0</v>
      </c>
      <c r="E670" s="8" t="s">
        <v>3277</v>
      </c>
      <c r="F670" s="8" t="str">
        <f t="shared" si="42"/>
        <v/>
      </c>
      <c r="G670" s="8" t="s">
        <v>3278</v>
      </c>
      <c r="H670" s="346">
        <v>1</v>
      </c>
    </row>
    <row r="671" spans="1:8" s="8" customFormat="1" x14ac:dyDescent="0.25">
      <c r="A671" s="300" t="s">
        <v>1657</v>
      </c>
      <c r="B671" s="8" t="s">
        <v>3275</v>
      </c>
      <c r="C671" s="8" t="s">
        <v>3276</v>
      </c>
      <c r="D671" s="8">
        <f t="shared" si="41"/>
        <v>0</v>
      </c>
      <c r="E671" s="8" t="s">
        <v>3277</v>
      </c>
      <c r="F671" s="8" t="str">
        <f t="shared" si="42"/>
        <v/>
      </c>
      <c r="G671" s="8" t="s">
        <v>3278</v>
      </c>
      <c r="H671" s="346">
        <v>1</v>
      </c>
    </row>
    <row r="672" spans="1:8" s="8" customFormat="1" x14ac:dyDescent="0.25">
      <c r="A672" s="300" t="s">
        <v>3689</v>
      </c>
      <c r="B672" s="8" t="s">
        <v>3275</v>
      </c>
      <c r="C672" s="8" t="s">
        <v>3276</v>
      </c>
      <c r="D672" s="8">
        <f t="shared" si="41"/>
        <v>0</v>
      </c>
      <c r="E672" s="8" t="s">
        <v>3277</v>
      </c>
      <c r="F672" s="8" t="str">
        <f t="shared" si="42"/>
        <v/>
      </c>
      <c r="G672" s="8" t="s">
        <v>3278</v>
      </c>
      <c r="H672" s="346">
        <v>1</v>
      </c>
    </row>
    <row r="673" spans="1:8" s="8" customFormat="1" x14ac:dyDescent="0.25">
      <c r="A673" s="300" t="s">
        <v>1433</v>
      </c>
      <c r="B673" s="8" t="s">
        <v>3275</v>
      </c>
      <c r="C673" s="8" t="s">
        <v>3276</v>
      </c>
      <c r="D673" s="8">
        <f t="shared" si="41"/>
        <v>0</v>
      </c>
      <c r="E673" s="8" t="s">
        <v>3277</v>
      </c>
      <c r="F673" s="8" t="str">
        <f t="shared" si="42"/>
        <v/>
      </c>
      <c r="G673" s="8" t="s">
        <v>3278</v>
      </c>
      <c r="H673" s="346">
        <v>1</v>
      </c>
    </row>
    <row r="674" spans="1:8" s="8" customFormat="1" x14ac:dyDescent="0.25">
      <c r="A674" s="300" t="s">
        <v>3747</v>
      </c>
      <c r="B674" s="8" t="s">
        <v>3275</v>
      </c>
      <c r="C674" s="8" t="s">
        <v>3276</v>
      </c>
      <c r="D674" s="8">
        <f t="shared" si="41"/>
        <v>0</v>
      </c>
      <c r="E674" s="8" t="s">
        <v>3277</v>
      </c>
      <c r="F674" s="8" t="str">
        <f t="shared" si="42"/>
        <v>50%D-OBTM</v>
      </c>
      <c r="G674" s="8" t="s">
        <v>3278</v>
      </c>
      <c r="H674" s="346">
        <v>1</v>
      </c>
    </row>
    <row r="675" spans="1:8" s="8" customFormat="1" x14ac:dyDescent="0.25">
      <c r="A675" s="300" t="s">
        <v>2312</v>
      </c>
      <c r="B675" s="8" t="s">
        <v>3275</v>
      </c>
      <c r="C675" s="8" t="s">
        <v>3276</v>
      </c>
      <c r="D675" s="8">
        <f t="shared" si="41"/>
        <v>1.25</v>
      </c>
      <c r="E675" s="8" t="s">
        <v>3277</v>
      </c>
      <c r="F675" s="8" t="str">
        <f t="shared" si="42"/>
        <v/>
      </c>
      <c r="G675" s="8" t="s">
        <v>3278</v>
      </c>
      <c r="H675" s="346">
        <v>1</v>
      </c>
    </row>
    <row r="676" spans="1:8" s="8" customFormat="1" x14ac:dyDescent="0.25">
      <c r="A676" s="300" t="s">
        <v>2319</v>
      </c>
      <c r="B676" s="8" t="s">
        <v>3275</v>
      </c>
      <c r="C676" s="8" t="s">
        <v>3276</v>
      </c>
      <c r="D676" s="8">
        <f t="shared" si="41"/>
        <v>0</v>
      </c>
      <c r="E676" s="8" t="s">
        <v>3277</v>
      </c>
      <c r="F676" s="8" t="str">
        <f t="shared" si="42"/>
        <v/>
      </c>
      <c r="G676" s="8" t="s">
        <v>3278</v>
      </c>
      <c r="H676" s="346">
        <v>1</v>
      </c>
    </row>
    <row r="677" spans="1:8" s="8" customFormat="1" x14ac:dyDescent="0.25">
      <c r="A677" s="300" t="s">
        <v>3748</v>
      </c>
      <c r="B677" s="8" t="s">
        <v>3275</v>
      </c>
      <c r="C677" s="8" t="s">
        <v>3276</v>
      </c>
      <c r="D677" s="8">
        <f t="shared" si="41"/>
        <v>5</v>
      </c>
      <c r="E677" s="8" t="s">
        <v>3277</v>
      </c>
      <c r="F677" s="8" t="str">
        <f t="shared" si="42"/>
        <v/>
      </c>
      <c r="G677" s="8" t="s">
        <v>3278</v>
      </c>
      <c r="H677" s="346">
        <v>1</v>
      </c>
    </row>
    <row r="678" spans="1:8" s="8" customFormat="1" x14ac:dyDescent="0.25">
      <c r="A678" s="300" t="s">
        <v>2322</v>
      </c>
      <c r="B678" s="8" t="s">
        <v>3275</v>
      </c>
      <c r="C678" s="8" t="s">
        <v>3276</v>
      </c>
      <c r="D678" s="8">
        <f t="shared" si="41"/>
        <v>0</v>
      </c>
      <c r="E678" s="8" t="s">
        <v>3277</v>
      </c>
      <c r="F678" s="8" t="str">
        <f t="shared" si="42"/>
        <v/>
      </c>
      <c r="G678" s="8" t="s">
        <v>3278</v>
      </c>
      <c r="H678" s="346">
        <v>1</v>
      </c>
    </row>
    <row r="679" spans="1:8" s="8" customFormat="1" x14ac:dyDescent="0.25">
      <c r="A679" s="300" t="s">
        <v>2321</v>
      </c>
      <c r="B679" s="8" t="s">
        <v>3275</v>
      </c>
      <c r="C679" s="8" t="s">
        <v>3276</v>
      </c>
      <c r="D679" s="8">
        <f t="shared" si="41"/>
        <v>0</v>
      </c>
      <c r="E679" s="8" t="s">
        <v>3277</v>
      </c>
      <c r="F679" s="8" t="str">
        <f t="shared" si="42"/>
        <v/>
      </c>
      <c r="G679" s="8" t="s">
        <v>3278</v>
      </c>
      <c r="H679" s="346">
        <v>1</v>
      </c>
    </row>
    <row r="680" spans="1:8" s="8" customFormat="1" x14ac:dyDescent="0.25">
      <c r="A680" s="300" t="s">
        <v>3753</v>
      </c>
      <c r="B680" s="8" t="s">
        <v>3275</v>
      </c>
      <c r="C680" s="8" t="s">
        <v>3276</v>
      </c>
      <c r="D680" s="8">
        <f t="shared" si="41"/>
        <v>5</v>
      </c>
      <c r="E680" s="8" t="s">
        <v>3277</v>
      </c>
      <c r="F680" s="8" t="str">
        <f t="shared" si="42"/>
        <v/>
      </c>
      <c r="G680" s="8" t="s">
        <v>3278</v>
      </c>
      <c r="H680" s="346">
        <v>1</v>
      </c>
    </row>
    <row r="681" spans="1:8" s="8" customFormat="1" x14ac:dyDescent="0.25">
      <c r="A681" s="300" t="s">
        <v>3754</v>
      </c>
      <c r="B681" s="8" t="s">
        <v>3275</v>
      </c>
      <c r="C681" s="8" t="s">
        <v>3276</v>
      </c>
      <c r="D681" s="8">
        <f t="shared" ref="D681:D728" si="43">VLOOKUP(A681,masterdata,5,0)</f>
        <v>0</v>
      </c>
      <c r="E681" s="8" t="s">
        <v>3277</v>
      </c>
      <c r="F681" s="8" t="str">
        <f t="shared" si="42"/>
        <v>ADC_DRBELLC</v>
      </c>
      <c r="G681" s="8" t="s">
        <v>3278</v>
      </c>
      <c r="H681" s="346">
        <v>1</v>
      </c>
    </row>
    <row r="682" spans="1:8" s="8" customFormat="1" x14ac:dyDescent="0.25">
      <c r="A682" s="300" t="s">
        <v>2324</v>
      </c>
      <c r="B682" s="8" t="s">
        <v>3275</v>
      </c>
      <c r="C682" s="8" t="s">
        <v>3276</v>
      </c>
      <c r="D682" s="8">
        <f t="shared" si="43"/>
        <v>0</v>
      </c>
      <c r="E682" s="8" t="s">
        <v>3277</v>
      </c>
      <c r="F682" s="8" t="str">
        <f t="shared" si="42"/>
        <v/>
      </c>
      <c r="G682" s="8" t="s">
        <v>3278</v>
      </c>
      <c r="H682" s="346">
        <v>1</v>
      </c>
    </row>
    <row r="683" spans="1:8" s="8" customFormat="1" x14ac:dyDescent="0.25">
      <c r="A683" s="300" t="s">
        <v>3751</v>
      </c>
      <c r="B683" s="8" t="s">
        <v>3275</v>
      </c>
      <c r="C683" s="8" t="s">
        <v>3276</v>
      </c>
      <c r="D683" s="8">
        <f t="shared" si="43"/>
        <v>0</v>
      </c>
      <c r="E683" s="8" t="s">
        <v>3277</v>
      </c>
      <c r="F683" s="8" t="str">
        <f t="shared" si="42"/>
        <v/>
      </c>
      <c r="G683" s="8" t="s">
        <v>3278</v>
      </c>
      <c r="H683" s="346">
        <v>1</v>
      </c>
    </row>
    <row r="684" spans="1:8" s="8" customFormat="1" x14ac:dyDescent="0.25">
      <c r="A684" s="300" t="s">
        <v>3752</v>
      </c>
      <c r="B684" s="8" t="s">
        <v>3275</v>
      </c>
      <c r="C684" s="8" t="s">
        <v>3276</v>
      </c>
      <c r="D684" s="8">
        <f t="shared" si="43"/>
        <v>0</v>
      </c>
      <c r="E684" s="8" t="s">
        <v>3277</v>
      </c>
      <c r="F684" s="8" t="str">
        <f t="shared" si="42"/>
        <v/>
      </c>
      <c r="G684" s="8" t="s">
        <v>3278</v>
      </c>
      <c r="H684" s="346">
        <v>1</v>
      </c>
    </row>
    <row r="685" spans="1:8" s="8" customFormat="1" x14ac:dyDescent="0.25">
      <c r="A685" s="300" t="s">
        <v>3692</v>
      </c>
      <c r="B685" s="8" t="s">
        <v>3275</v>
      </c>
      <c r="C685" s="8" t="s">
        <v>3276</v>
      </c>
      <c r="D685" s="8">
        <f t="shared" si="43"/>
        <v>0</v>
      </c>
      <c r="E685" s="8" t="s">
        <v>3277</v>
      </c>
      <c r="F685" s="8" t="str">
        <f t="shared" si="42"/>
        <v/>
      </c>
      <c r="G685" s="8" t="s">
        <v>3278</v>
      </c>
      <c r="H685" s="346">
        <v>1</v>
      </c>
    </row>
    <row r="686" spans="1:8" s="8" customFormat="1" x14ac:dyDescent="0.25">
      <c r="A686" s="300" t="s">
        <v>1198</v>
      </c>
      <c r="B686" s="8" t="s">
        <v>3275</v>
      </c>
      <c r="C686" s="8" t="s">
        <v>3276</v>
      </c>
      <c r="D686" s="8">
        <f t="shared" si="43"/>
        <v>0</v>
      </c>
      <c r="E686" s="8" t="s">
        <v>3277</v>
      </c>
      <c r="F686" s="8" t="str">
        <f t="shared" si="42"/>
        <v/>
      </c>
      <c r="G686" s="8" t="s">
        <v>3278</v>
      </c>
      <c r="H686" s="346">
        <v>1</v>
      </c>
    </row>
    <row r="687" spans="1:8" s="8" customFormat="1" x14ac:dyDescent="0.25">
      <c r="A687" s="300" t="s">
        <v>1796</v>
      </c>
      <c r="B687" s="8" t="s">
        <v>3275</v>
      </c>
      <c r="C687" s="8" t="s">
        <v>3276</v>
      </c>
      <c r="D687" s="8">
        <f t="shared" si="43"/>
        <v>0</v>
      </c>
      <c r="E687" s="8" t="s">
        <v>3277</v>
      </c>
      <c r="F687" s="8" t="str">
        <f t="shared" si="42"/>
        <v/>
      </c>
      <c r="G687" s="8" t="s">
        <v>3278</v>
      </c>
      <c r="H687" s="346">
        <v>1</v>
      </c>
    </row>
    <row r="688" spans="1:8" s="8" customFormat="1" x14ac:dyDescent="0.25">
      <c r="A688" s="300" t="s">
        <v>1798</v>
      </c>
      <c r="B688" s="8" t="s">
        <v>3275</v>
      </c>
      <c r="C688" s="8" t="s">
        <v>3276</v>
      </c>
      <c r="D688" s="8">
        <f t="shared" si="43"/>
        <v>0</v>
      </c>
      <c r="E688" s="8" t="s">
        <v>3277</v>
      </c>
      <c r="F688" s="8" t="str">
        <f t="shared" si="42"/>
        <v/>
      </c>
      <c r="G688" s="8" t="s">
        <v>3278</v>
      </c>
      <c r="H688" s="346">
        <v>1</v>
      </c>
    </row>
    <row r="689" spans="1:8" s="8" customFormat="1" x14ac:dyDescent="0.25">
      <c r="A689" s="300" t="s">
        <v>3756</v>
      </c>
      <c r="B689" s="8" t="s">
        <v>3275</v>
      </c>
      <c r="C689" s="8" t="s">
        <v>3276</v>
      </c>
      <c r="D689" s="8">
        <f t="shared" si="43"/>
        <v>0</v>
      </c>
      <c r="E689" s="8" t="s">
        <v>3277</v>
      </c>
      <c r="F689" s="8" t="str">
        <f t="shared" si="42"/>
        <v>AISAVE3MF</v>
      </c>
      <c r="G689" s="8" t="s">
        <v>3278</v>
      </c>
      <c r="H689" s="346">
        <v>1</v>
      </c>
    </row>
    <row r="690" spans="1:8" s="8" customFormat="1" x14ac:dyDescent="0.25">
      <c r="A690" s="300" t="s">
        <v>2325</v>
      </c>
      <c r="B690" s="8" t="s">
        <v>3275</v>
      </c>
      <c r="C690" s="8" t="s">
        <v>3276</v>
      </c>
      <c r="D690" s="8">
        <f t="shared" si="43"/>
        <v>0</v>
      </c>
      <c r="E690" s="8" t="s">
        <v>3277</v>
      </c>
      <c r="F690" s="8" t="str">
        <f t="shared" si="42"/>
        <v/>
      </c>
      <c r="G690" s="8" t="s">
        <v>3278</v>
      </c>
      <c r="H690" s="346">
        <v>1</v>
      </c>
    </row>
    <row r="691" spans="1:8" s="8" customFormat="1" x14ac:dyDescent="0.25">
      <c r="A691" s="300" t="s">
        <v>4775</v>
      </c>
      <c r="B691" s="8" t="s">
        <v>3275</v>
      </c>
      <c r="C691" s="8" t="s">
        <v>3276</v>
      </c>
      <c r="D691" s="8">
        <f t="shared" si="43"/>
        <v>29.95</v>
      </c>
      <c r="E691" s="8" t="s">
        <v>3277</v>
      </c>
      <c r="F691" s="8" t="str">
        <f t="shared" si="42"/>
        <v/>
      </c>
      <c r="G691" s="8" t="s">
        <v>3278</v>
      </c>
      <c r="H691" s="346">
        <v>1</v>
      </c>
    </row>
    <row r="692" spans="1:8" s="8" customFormat="1" x14ac:dyDescent="0.25">
      <c r="A692" s="300" t="s">
        <v>4777</v>
      </c>
      <c r="B692" s="8" t="s">
        <v>3275</v>
      </c>
      <c r="C692" s="8" t="s">
        <v>3276</v>
      </c>
      <c r="D692" s="8">
        <f t="shared" si="43"/>
        <v>29.95</v>
      </c>
      <c r="E692" s="8" t="s">
        <v>3277</v>
      </c>
      <c r="F692" s="8" t="str">
        <f t="shared" si="42"/>
        <v/>
      </c>
      <c r="G692" s="8" t="s">
        <v>3278</v>
      </c>
      <c r="H692" s="346">
        <v>1</v>
      </c>
    </row>
    <row r="693" spans="1:8" s="8" customFormat="1" x14ac:dyDescent="0.25">
      <c r="A693" s="300" t="s">
        <v>3740</v>
      </c>
      <c r="B693" s="8" t="s">
        <v>3275</v>
      </c>
      <c r="C693" s="8" t="s">
        <v>3276</v>
      </c>
      <c r="D693" s="8">
        <f t="shared" si="43"/>
        <v>29.95</v>
      </c>
      <c r="E693" s="8" t="s">
        <v>3277</v>
      </c>
      <c r="F693" s="8" t="str">
        <f t="shared" si="42"/>
        <v/>
      </c>
      <c r="G693" s="8" t="s">
        <v>3278</v>
      </c>
      <c r="H693" s="346">
        <v>1</v>
      </c>
    </row>
    <row r="694" spans="1:8" s="8" customFormat="1" x14ac:dyDescent="0.25">
      <c r="A694" s="300" t="s">
        <v>1210</v>
      </c>
      <c r="B694" s="8" t="s">
        <v>3275</v>
      </c>
      <c r="C694" s="8" t="s">
        <v>3276</v>
      </c>
      <c r="D694" s="8">
        <f t="shared" si="43"/>
        <v>0</v>
      </c>
      <c r="E694" s="8" t="s">
        <v>3277</v>
      </c>
      <c r="F694" s="8" t="str">
        <f t="shared" si="42"/>
        <v>APLUSCRED_CS</v>
      </c>
      <c r="G694" s="8" t="s">
        <v>3278</v>
      </c>
      <c r="H694" s="346">
        <v>1</v>
      </c>
    </row>
    <row r="695" spans="1:8" s="8" customFormat="1" x14ac:dyDescent="0.25">
      <c r="A695" s="300" t="s">
        <v>3757</v>
      </c>
      <c r="B695" s="8" t="s">
        <v>3275</v>
      </c>
      <c r="C695" s="8" t="s">
        <v>3276</v>
      </c>
      <c r="D695" s="8">
        <f t="shared" si="43"/>
        <v>10</v>
      </c>
      <c r="E695" s="8" t="s">
        <v>3277</v>
      </c>
      <c r="F695" s="8" t="str">
        <f t="shared" si="42"/>
        <v/>
      </c>
      <c r="G695" s="8" t="s">
        <v>3278</v>
      </c>
      <c r="H695" s="346">
        <v>1</v>
      </c>
    </row>
    <row r="696" spans="1:8" s="8" customFormat="1" x14ac:dyDescent="0.25">
      <c r="A696" s="300" t="s">
        <v>4780</v>
      </c>
      <c r="B696" s="8" t="s">
        <v>3275</v>
      </c>
      <c r="C696" s="8" t="s">
        <v>3276</v>
      </c>
      <c r="D696" s="8">
        <f t="shared" si="43"/>
        <v>0</v>
      </c>
      <c r="E696" s="8" t="s">
        <v>3277</v>
      </c>
      <c r="F696" s="8" t="str">
        <f t="shared" si="42"/>
        <v/>
      </c>
      <c r="G696" s="8" t="s">
        <v>3278</v>
      </c>
      <c r="H696" s="346">
        <v>1</v>
      </c>
    </row>
    <row r="697" spans="1:8" s="8" customFormat="1" x14ac:dyDescent="0.25">
      <c r="A697" s="300" t="s">
        <v>4783</v>
      </c>
      <c r="B697" s="8" t="s">
        <v>3275</v>
      </c>
      <c r="C697" s="8" t="s">
        <v>3276</v>
      </c>
      <c r="D697" s="8">
        <f t="shared" si="43"/>
        <v>0</v>
      </c>
      <c r="E697" s="8" t="s">
        <v>3277</v>
      </c>
      <c r="F697" s="8" t="str">
        <f t="shared" si="42"/>
        <v/>
      </c>
      <c r="G697" s="8" t="s">
        <v>3278</v>
      </c>
      <c r="H697" s="346">
        <v>1</v>
      </c>
    </row>
    <row r="698" spans="1:8" s="8" customFormat="1" x14ac:dyDescent="0.25">
      <c r="A698" s="300" t="s">
        <v>4786</v>
      </c>
      <c r="B698" s="8" t="s">
        <v>3275</v>
      </c>
      <c r="C698" s="8" t="s">
        <v>3276</v>
      </c>
      <c r="D698" s="8">
        <f t="shared" si="43"/>
        <v>0</v>
      </c>
      <c r="E698" s="8" t="s">
        <v>3277</v>
      </c>
      <c r="F698" s="8" t="str">
        <f t="shared" si="42"/>
        <v/>
      </c>
      <c r="G698" s="8" t="s">
        <v>3278</v>
      </c>
      <c r="H698" s="346">
        <v>1</v>
      </c>
    </row>
    <row r="699" spans="1:8" s="8" customFormat="1" x14ac:dyDescent="0.25">
      <c r="A699" s="300" t="s">
        <v>4789</v>
      </c>
      <c r="B699" s="8" t="s">
        <v>3275</v>
      </c>
      <c r="C699" s="8" t="s">
        <v>3276</v>
      </c>
      <c r="D699" s="8">
        <f t="shared" si="43"/>
        <v>0</v>
      </c>
      <c r="E699" s="8" t="s">
        <v>3277</v>
      </c>
      <c r="F699" s="8" t="str">
        <f t="shared" si="42"/>
        <v/>
      </c>
      <c r="G699" s="8" t="s">
        <v>3278</v>
      </c>
      <c r="H699" s="346">
        <v>1</v>
      </c>
    </row>
    <row r="700" spans="1:8" s="8" customFormat="1" x14ac:dyDescent="0.25">
      <c r="A700" s="300" t="s">
        <v>2388</v>
      </c>
      <c r="B700" s="8" t="s">
        <v>3275</v>
      </c>
      <c r="C700" s="8" t="s">
        <v>3276</v>
      </c>
      <c r="D700" s="8">
        <f t="shared" si="43"/>
        <v>0</v>
      </c>
      <c r="E700" s="8" t="s">
        <v>3277</v>
      </c>
      <c r="F700" s="8" t="str">
        <f t="shared" si="42"/>
        <v/>
      </c>
      <c r="G700" s="8" t="s">
        <v>3278</v>
      </c>
      <c r="H700" s="346">
        <v>1</v>
      </c>
    </row>
    <row r="701" spans="1:8" s="8" customFormat="1" x14ac:dyDescent="0.25">
      <c r="A701" s="300" t="s">
        <v>2389</v>
      </c>
      <c r="B701" s="8" t="s">
        <v>3275</v>
      </c>
      <c r="C701" s="8" t="s">
        <v>3276</v>
      </c>
      <c r="D701" s="8">
        <f t="shared" si="43"/>
        <v>0</v>
      </c>
      <c r="E701" s="8" t="s">
        <v>3277</v>
      </c>
      <c r="F701" s="8" t="str">
        <f t="shared" si="42"/>
        <v/>
      </c>
      <c r="G701" s="8" t="s">
        <v>3278</v>
      </c>
      <c r="H701" s="346">
        <v>1</v>
      </c>
    </row>
    <row r="702" spans="1:8" s="8" customFormat="1" x14ac:dyDescent="0.25">
      <c r="A702" s="300" t="s">
        <v>3822</v>
      </c>
      <c r="B702" s="8" t="s">
        <v>3275</v>
      </c>
      <c r="C702" s="8" t="s">
        <v>3276</v>
      </c>
      <c r="D702" s="8">
        <f t="shared" si="43"/>
        <v>0</v>
      </c>
      <c r="E702" s="8" t="s">
        <v>3277</v>
      </c>
      <c r="F702" s="8" t="str">
        <f t="shared" si="42"/>
        <v/>
      </c>
      <c r="G702" s="8" t="s">
        <v>3278</v>
      </c>
      <c r="H702" s="346">
        <v>1</v>
      </c>
    </row>
    <row r="703" spans="1:8" s="8" customFormat="1" x14ac:dyDescent="0.25">
      <c r="A703" s="300" t="s">
        <v>2391</v>
      </c>
      <c r="B703" s="8" t="s">
        <v>3275</v>
      </c>
      <c r="C703" s="8" t="s">
        <v>3276</v>
      </c>
      <c r="D703" s="8">
        <f t="shared" si="43"/>
        <v>0</v>
      </c>
      <c r="E703" s="8" t="s">
        <v>3277</v>
      </c>
      <c r="F703" s="8" t="str">
        <f t="shared" si="42"/>
        <v/>
      </c>
      <c r="G703" s="8" t="s">
        <v>3278</v>
      </c>
      <c r="H703" s="346">
        <v>1</v>
      </c>
    </row>
    <row r="704" spans="1:8" s="8" customFormat="1" x14ac:dyDescent="0.25">
      <c r="A704" s="300" t="s">
        <v>1391</v>
      </c>
      <c r="B704" s="8" t="s">
        <v>3275</v>
      </c>
      <c r="C704" s="8" t="s">
        <v>3276</v>
      </c>
      <c r="D704" s="8">
        <f t="shared" si="43"/>
        <v>0</v>
      </c>
      <c r="E704" s="8" t="s">
        <v>3277</v>
      </c>
      <c r="F704" s="8" t="str">
        <f t="shared" si="42"/>
        <v>BADAFCONNECT</v>
      </c>
      <c r="G704" s="8" t="s">
        <v>3278</v>
      </c>
      <c r="H704" s="346">
        <v>1</v>
      </c>
    </row>
    <row r="705" spans="1:8" s="8" customFormat="1" x14ac:dyDescent="0.25">
      <c r="A705" s="300" t="s">
        <v>3726</v>
      </c>
      <c r="B705" s="8" t="s">
        <v>3275</v>
      </c>
      <c r="C705" s="8" t="s">
        <v>3276</v>
      </c>
      <c r="D705" s="8">
        <f t="shared" si="43"/>
        <v>0</v>
      </c>
      <c r="E705" s="8" t="s">
        <v>3277</v>
      </c>
      <c r="F705" s="8" t="str">
        <f t="shared" si="42"/>
        <v>BADAPLUS</v>
      </c>
      <c r="G705" s="8" t="s">
        <v>3278</v>
      </c>
      <c r="H705" s="346">
        <v>1</v>
      </c>
    </row>
    <row r="706" spans="1:8" s="8" customFormat="1" x14ac:dyDescent="0.25">
      <c r="A706" s="300" t="s">
        <v>3727</v>
      </c>
      <c r="B706" s="8" t="s">
        <v>3275</v>
      </c>
      <c r="C706" s="8" t="s">
        <v>3276</v>
      </c>
      <c r="D706" s="8">
        <f t="shared" si="43"/>
        <v>0</v>
      </c>
      <c r="E706" s="8" t="s">
        <v>3277</v>
      </c>
      <c r="F706" s="8" t="str">
        <f t="shared" ref="F706:F769" si="44">IF(VLOOKUP(A706,masterdata,36,FALSE)="","",VLOOKUP(A706,masterdata,36,FALSE))</f>
        <v>BADCELLW</v>
      </c>
      <c r="G706" s="8" t="s">
        <v>3278</v>
      </c>
      <c r="H706" s="346">
        <v>1</v>
      </c>
    </row>
    <row r="707" spans="1:8" s="8" customFormat="1" x14ac:dyDescent="0.25">
      <c r="A707" s="300" t="s">
        <v>3728</v>
      </c>
      <c r="B707" s="8" t="s">
        <v>3275</v>
      </c>
      <c r="C707" s="8" t="s">
        <v>3276</v>
      </c>
      <c r="D707" s="8">
        <f t="shared" si="43"/>
        <v>0</v>
      </c>
      <c r="E707" s="8" t="s">
        <v>3277</v>
      </c>
      <c r="F707" s="8" t="str">
        <f t="shared" si="44"/>
        <v>BADDPKR</v>
      </c>
      <c r="G707" s="8" t="s">
        <v>3278</v>
      </c>
      <c r="H707" s="346">
        <v>1</v>
      </c>
    </row>
    <row r="708" spans="1:8" s="8" customFormat="1" x14ac:dyDescent="0.25">
      <c r="A708" s="300" t="s">
        <v>3729</v>
      </c>
      <c r="B708" s="8" t="s">
        <v>3275</v>
      </c>
      <c r="C708" s="8" t="s">
        <v>3276</v>
      </c>
      <c r="D708" s="8">
        <f t="shared" si="43"/>
        <v>0</v>
      </c>
      <c r="E708" s="8" t="s">
        <v>3277</v>
      </c>
      <c r="F708" s="8" t="str">
        <f t="shared" si="44"/>
        <v>BADEQUIP</v>
      </c>
      <c r="G708" s="8" t="s">
        <v>3278</v>
      </c>
      <c r="H708" s="346">
        <v>1</v>
      </c>
    </row>
    <row r="709" spans="1:8" s="8" customFormat="1" x14ac:dyDescent="0.25">
      <c r="A709" s="300" t="s">
        <v>3730</v>
      </c>
      <c r="B709" s="8" t="s">
        <v>3275</v>
      </c>
      <c r="C709" s="8" t="s">
        <v>3276</v>
      </c>
      <c r="D709" s="8">
        <f t="shared" si="43"/>
        <v>0</v>
      </c>
      <c r="E709" s="8" t="s">
        <v>3277</v>
      </c>
      <c r="F709" s="8" t="str">
        <f t="shared" si="44"/>
        <v>BADFALS</v>
      </c>
      <c r="G709" s="8" t="s">
        <v>3278</v>
      </c>
      <c r="H709" s="346">
        <v>1</v>
      </c>
    </row>
    <row r="710" spans="1:8" s="8" customFormat="1" x14ac:dyDescent="0.25">
      <c r="A710" s="300" t="s">
        <v>3731</v>
      </c>
      <c r="B710" s="8" t="s">
        <v>3275</v>
      </c>
      <c r="C710" s="8" t="s">
        <v>3276</v>
      </c>
      <c r="D710" s="8">
        <f t="shared" si="43"/>
        <v>0</v>
      </c>
      <c r="E710" s="8" t="s">
        <v>3277</v>
      </c>
      <c r="F710" s="8" t="str">
        <f t="shared" si="44"/>
        <v>BADHWMONI</v>
      </c>
      <c r="G710" s="8" t="s">
        <v>3278</v>
      </c>
      <c r="H710" s="346">
        <v>1</v>
      </c>
    </row>
    <row r="711" spans="1:8" s="8" customFormat="1" x14ac:dyDescent="0.25">
      <c r="A711" s="300" t="s">
        <v>3732</v>
      </c>
      <c r="B711" s="8" t="s">
        <v>3275</v>
      </c>
      <c r="C711" s="8" t="s">
        <v>3276</v>
      </c>
      <c r="D711" s="8">
        <f t="shared" si="43"/>
        <v>0</v>
      </c>
      <c r="E711" s="8" t="s">
        <v>3277</v>
      </c>
      <c r="F711" s="8" t="str">
        <f t="shared" si="44"/>
        <v>BADMONI</v>
      </c>
      <c r="G711" s="8" t="s">
        <v>3278</v>
      </c>
      <c r="H711" s="346">
        <v>1</v>
      </c>
    </row>
    <row r="712" spans="1:8" s="8" customFormat="1" x14ac:dyDescent="0.25">
      <c r="A712" s="300" t="s">
        <v>3733</v>
      </c>
      <c r="B712" s="8" t="s">
        <v>3275</v>
      </c>
      <c r="C712" s="8" t="s">
        <v>3276</v>
      </c>
      <c r="D712" s="8">
        <f t="shared" si="43"/>
        <v>0</v>
      </c>
      <c r="E712" s="8" t="s">
        <v>3277</v>
      </c>
      <c r="F712" s="8" t="str">
        <f t="shared" si="44"/>
        <v>BADNSF</v>
      </c>
      <c r="G712" s="8" t="s">
        <v>3278</v>
      </c>
      <c r="H712" s="346">
        <v>1</v>
      </c>
    </row>
    <row r="713" spans="1:8" s="8" customFormat="1" x14ac:dyDescent="0.25">
      <c r="A713" s="300" t="s">
        <v>3734</v>
      </c>
      <c r="B713" s="8" t="s">
        <v>3275</v>
      </c>
      <c r="C713" s="8" t="s">
        <v>3276</v>
      </c>
      <c r="D713" s="8">
        <f t="shared" si="43"/>
        <v>0</v>
      </c>
      <c r="E713" s="8" t="s">
        <v>3277</v>
      </c>
      <c r="F713" s="8" t="str">
        <f t="shared" si="44"/>
        <v>BADPRS</v>
      </c>
      <c r="G713" s="8" t="s">
        <v>3278</v>
      </c>
      <c r="H713" s="346">
        <v>1</v>
      </c>
    </row>
    <row r="714" spans="1:8" s="8" customFormat="1" x14ac:dyDescent="0.25">
      <c r="A714" s="300" t="s">
        <v>3735</v>
      </c>
      <c r="B714" s="8" t="s">
        <v>3275</v>
      </c>
      <c r="C714" s="8" t="s">
        <v>3276</v>
      </c>
      <c r="D714" s="8">
        <f t="shared" si="43"/>
        <v>0</v>
      </c>
      <c r="E714" s="8" t="s">
        <v>3277</v>
      </c>
      <c r="F714" s="8" t="str">
        <f t="shared" si="44"/>
        <v>BADPRS_N</v>
      </c>
      <c r="G714" s="8" t="s">
        <v>3278</v>
      </c>
      <c r="H714" s="346">
        <v>1</v>
      </c>
    </row>
    <row r="715" spans="1:8" s="8" customFormat="1" x14ac:dyDescent="0.25">
      <c r="A715" s="300" t="s">
        <v>3736</v>
      </c>
      <c r="B715" s="8" t="s">
        <v>3275</v>
      </c>
      <c r="C715" s="8" t="s">
        <v>3276</v>
      </c>
      <c r="D715" s="8">
        <f t="shared" si="43"/>
        <v>0</v>
      </c>
      <c r="E715" s="8" t="s">
        <v>3277</v>
      </c>
      <c r="F715" s="8" t="str">
        <f t="shared" si="44"/>
        <v>BADSERV</v>
      </c>
      <c r="G715" s="8" t="s">
        <v>3278</v>
      </c>
      <c r="H715" s="346">
        <v>1</v>
      </c>
    </row>
    <row r="716" spans="1:8" s="8" customFormat="1" x14ac:dyDescent="0.25">
      <c r="A716" s="300" t="s">
        <v>3737</v>
      </c>
      <c r="B716" s="8" t="s">
        <v>3275</v>
      </c>
      <c r="C716" s="8" t="s">
        <v>3276</v>
      </c>
      <c r="D716" s="8">
        <f t="shared" si="43"/>
        <v>0</v>
      </c>
      <c r="E716" s="8" t="s">
        <v>3277</v>
      </c>
      <c r="F716" s="8" t="str">
        <f t="shared" si="44"/>
        <v>BADUSSERV</v>
      </c>
      <c r="G716" s="8" t="s">
        <v>3278</v>
      </c>
      <c r="H716" s="346">
        <v>1</v>
      </c>
    </row>
    <row r="717" spans="1:8" s="8" customFormat="1" x14ac:dyDescent="0.25">
      <c r="A717" s="300" t="s">
        <v>3738</v>
      </c>
      <c r="B717" s="8" t="s">
        <v>3275</v>
      </c>
      <c r="C717" s="8" t="s">
        <v>3276</v>
      </c>
      <c r="D717" s="8">
        <f t="shared" si="43"/>
        <v>0</v>
      </c>
      <c r="E717" s="8" t="s">
        <v>3277</v>
      </c>
      <c r="F717" s="8" t="str">
        <f t="shared" si="44"/>
        <v>BADVR</v>
      </c>
      <c r="G717" s="8" t="s">
        <v>3278</v>
      </c>
      <c r="H717" s="346">
        <v>1</v>
      </c>
    </row>
    <row r="718" spans="1:8" s="8" customFormat="1" x14ac:dyDescent="0.25">
      <c r="A718" s="300" t="s">
        <v>1213</v>
      </c>
      <c r="B718" s="8" t="s">
        <v>3275</v>
      </c>
      <c r="C718" s="8" t="s">
        <v>3276</v>
      </c>
      <c r="D718" s="8">
        <f t="shared" si="43"/>
        <v>0</v>
      </c>
      <c r="E718" s="8" t="s">
        <v>3277</v>
      </c>
      <c r="F718" s="8" t="str">
        <f t="shared" si="44"/>
        <v/>
      </c>
      <c r="G718" s="8" t="s">
        <v>3278</v>
      </c>
      <c r="H718" s="346">
        <v>1</v>
      </c>
    </row>
    <row r="719" spans="1:8" s="8" customFormat="1" x14ac:dyDescent="0.25">
      <c r="A719" s="300" t="s">
        <v>3758</v>
      </c>
      <c r="B719" s="8" t="s">
        <v>3275</v>
      </c>
      <c r="C719" s="8" t="s">
        <v>3276</v>
      </c>
      <c r="D719" s="8">
        <f t="shared" si="43"/>
        <v>0</v>
      </c>
      <c r="E719" s="8" t="s">
        <v>3277</v>
      </c>
      <c r="F719" s="8" t="str">
        <f t="shared" si="44"/>
        <v>BRS$10DISC</v>
      </c>
      <c r="G719" s="8" t="s">
        <v>3278</v>
      </c>
      <c r="H719" s="346">
        <v>1</v>
      </c>
    </row>
    <row r="720" spans="1:8" s="8" customFormat="1" x14ac:dyDescent="0.25">
      <c r="A720" s="300" t="s">
        <v>3759</v>
      </c>
      <c r="B720" s="8" t="s">
        <v>3275</v>
      </c>
      <c r="C720" s="8" t="s">
        <v>3276</v>
      </c>
      <c r="D720" s="8">
        <f t="shared" si="43"/>
        <v>0</v>
      </c>
      <c r="E720" s="8" t="s">
        <v>3277</v>
      </c>
      <c r="F720" s="8" t="str">
        <f t="shared" si="44"/>
        <v>BULK_DISC</v>
      </c>
      <c r="G720" s="8" t="s">
        <v>3278</v>
      </c>
      <c r="H720" s="346">
        <v>1</v>
      </c>
    </row>
    <row r="721" spans="1:8" s="8" customFormat="1" x14ac:dyDescent="0.25">
      <c r="A721" s="300" t="s">
        <v>1816</v>
      </c>
      <c r="B721" s="8" t="s">
        <v>3275</v>
      </c>
      <c r="C721" s="8" t="s">
        <v>3276</v>
      </c>
      <c r="D721" s="8">
        <f t="shared" si="43"/>
        <v>0</v>
      </c>
      <c r="E721" s="8" t="s">
        <v>3277</v>
      </c>
      <c r="F721" s="8" t="str">
        <f t="shared" si="44"/>
        <v>BULK_DISC_SP</v>
      </c>
      <c r="G721" s="8" t="s">
        <v>3278</v>
      </c>
      <c r="H721" s="346">
        <v>1</v>
      </c>
    </row>
    <row r="722" spans="1:8" s="8" customFormat="1" x14ac:dyDescent="0.25">
      <c r="A722" s="312" t="s">
        <v>1818</v>
      </c>
      <c r="B722" s="8" t="s">
        <v>3275</v>
      </c>
      <c r="C722" s="8" t="s">
        <v>3276</v>
      </c>
      <c r="D722" s="8">
        <f t="shared" si="43"/>
        <v>0</v>
      </c>
      <c r="E722" s="8" t="s">
        <v>3277</v>
      </c>
      <c r="F722" s="8" t="str">
        <f t="shared" si="44"/>
        <v/>
      </c>
      <c r="G722" s="8" t="s">
        <v>3278</v>
      </c>
      <c r="H722" s="346">
        <v>1</v>
      </c>
    </row>
    <row r="723" spans="1:8" s="8" customFormat="1" x14ac:dyDescent="0.25">
      <c r="A723" s="300" t="s">
        <v>3760</v>
      </c>
      <c r="B723" s="8" t="s">
        <v>3275</v>
      </c>
      <c r="C723" s="8" t="s">
        <v>3276</v>
      </c>
      <c r="D723" s="8">
        <f t="shared" si="43"/>
        <v>0</v>
      </c>
      <c r="E723" s="8" t="s">
        <v>3277</v>
      </c>
      <c r="F723" s="8" t="str">
        <f t="shared" si="44"/>
        <v/>
      </c>
      <c r="G723" s="8" t="s">
        <v>3278</v>
      </c>
      <c r="H723" s="346">
        <v>1</v>
      </c>
    </row>
    <row r="724" spans="1:8" s="8" customFormat="1" x14ac:dyDescent="0.25">
      <c r="A724" s="300" t="s">
        <v>3761</v>
      </c>
      <c r="B724" s="8" t="s">
        <v>3275</v>
      </c>
      <c r="C724" s="8" t="s">
        <v>3276</v>
      </c>
      <c r="D724" s="8">
        <f t="shared" si="43"/>
        <v>0</v>
      </c>
      <c r="E724" s="8" t="s">
        <v>3277</v>
      </c>
      <c r="F724" s="8" t="str">
        <f t="shared" si="44"/>
        <v/>
      </c>
      <c r="G724" s="8" t="s">
        <v>3278</v>
      </c>
      <c r="H724" s="346">
        <v>1</v>
      </c>
    </row>
    <row r="725" spans="1:8" s="8" customFormat="1" x14ac:dyDescent="0.25">
      <c r="A725" s="300" t="s">
        <v>3762</v>
      </c>
      <c r="B725" s="8" t="s">
        <v>3275</v>
      </c>
      <c r="C725" s="8" t="s">
        <v>3276</v>
      </c>
      <c r="D725" s="8">
        <f t="shared" si="43"/>
        <v>0</v>
      </c>
      <c r="E725" s="8" t="s">
        <v>3277</v>
      </c>
      <c r="F725" s="8" t="str">
        <f t="shared" si="44"/>
        <v/>
      </c>
      <c r="G725" s="8" t="s">
        <v>3278</v>
      </c>
      <c r="H725" s="346">
        <v>1</v>
      </c>
    </row>
    <row r="726" spans="1:8" s="8" customFormat="1" x14ac:dyDescent="0.25">
      <c r="A726" s="300" t="s">
        <v>3763</v>
      </c>
      <c r="B726" s="8" t="s">
        <v>3275</v>
      </c>
      <c r="C726" s="8" t="s">
        <v>3276</v>
      </c>
      <c r="D726" s="8">
        <f t="shared" si="43"/>
        <v>0</v>
      </c>
      <c r="E726" s="8" t="s">
        <v>3277</v>
      </c>
      <c r="F726" s="8" t="str">
        <f t="shared" si="44"/>
        <v/>
      </c>
      <c r="G726" s="8" t="s">
        <v>3278</v>
      </c>
      <c r="H726" s="346">
        <v>1</v>
      </c>
    </row>
    <row r="727" spans="1:8" s="8" customFormat="1" x14ac:dyDescent="0.25">
      <c r="A727" s="300" t="s">
        <v>1828</v>
      </c>
      <c r="B727" s="8" t="s">
        <v>3275</v>
      </c>
      <c r="C727" s="8" t="s">
        <v>3276</v>
      </c>
      <c r="D727" s="8">
        <f t="shared" si="43"/>
        <v>0</v>
      </c>
      <c r="E727" s="8" t="s">
        <v>3277</v>
      </c>
      <c r="F727" s="8" t="str">
        <f t="shared" si="44"/>
        <v/>
      </c>
      <c r="G727" s="8" t="s">
        <v>3278</v>
      </c>
      <c r="H727" s="346">
        <v>1</v>
      </c>
    </row>
    <row r="728" spans="1:8" s="8" customFormat="1" x14ac:dyDescent="0.25">
      <c r="A728" s="300" t="s">
        <v>2326</v>
      </c>
      <c r="B728" s="8" t="s">
        <v>3275</v>
      </c>
      <c r="C728" s="8" t="s">
        <v>3276</v>
      </c>
      <c r="D728" s="8">
        <f t="shared" si="43"/>
        <v>2.94</v>
      </c>
      <c r="E728" s="8" t="s">
        <v>3277</v>
      </c>
      <c r="F728" s="8" t="str">
        <f t="shared" si="44"/>
        <v/>
      </c>
      <c r="G728" s="8" t="s">
        <v>3278</v>
      </c>
      <c r="H728" s="346">
        <v>1</v>
      </c>
    </row>
    <row r="729" spans="1:8" s="8" customFormat="1" x14ac:dyDescent="0.25">
      <c r="A729" s="300" t="s">
        <v>2327</v>
      </c>
      <c r="B729" s="8" t="s">
        <v>3275</v>
      </c>
      <c r="C729" s="8" t="s">
        <v>3276</v>
      </c>
      <c r="D729" s="8">
        <f t="shared" ref="D729:D772" si="45">VLOOKUP(A729,masterdata,5,0)</f>
        <v>59.9</v>
      </c>
      <c r="E729" s="8" t="s">
        <v>3277</v>
      </c>
      <c r="F729" s="8" t="str">
        <f t="shared" si="44"/>
        <v/>
      </c>
      <c r="G729" s="8" t="s">
        <v>3278</v>
      </c>
      <c r="H729" s="346">
        <v>1</v>
      </c>
    </row>
    <row r="730" spans="1:8" s="8" customFormat="1" x14ac:dyDescent="0.25">
      <c r="A730" s="300" t="s">
        <v>3823</v>
      </c>
      <c r="B730" s="8" t="s">
        <v>3275</v>
      </c>
      <c r="C730" s="8" t="s">
        <v>3276</v>
      </c>
      <c r="D730" s="8">
        <f t="shared" si="45"/>
        <v>78.900000000000006</v>
      </c>
      <c r="E730" s="8" t="s">
        <v>3277</v>
      </c>
      <c r="F730" s="8" t="str">
        <f t="shared" si="44"/>
        <v/>
      </c>
      <c r="G730" s="8" t="s">
        <v>3278</v>
      </c>
      <c r="H730" s="346">
        <v>1</v>
      </c>
    </row>
    <row r="731" spans="1:8" s="8" customFormat="1" x14ac:dyDescent="0.25">
      <c r="A731" s="300" t="s">
        <v>2328</v>
      </c>
      <c r="B731" s="8" t="s">
        <v>3275</v>
      </c>
      <c r="C731" s="8" t="s">
        <v>3276</v>
      </c>
      <c r="D731" s="8">
        <f t="shared" si="45"/>
        <v>60</v>
      </c>
      <c r="E731" s="8" t="s">
        <v>3277</v>
      </c>
      <c r="F731" s="8" t="str">
        <f t="shared" si="44"/>
        <v/>
      </c>
      <c r="G731" s="8" t="s">
        <v>3278</v>
      </c>
      <c r="H731" s="346">
        <v>1</v>
      </c>
    </row>
    <row r="732" spans="1:8" s="8" customFormat="1" x14ac:dyDescent="0.25">
      <c r="A732" s="300" t="s">
        <v>2329</v>
      </c>
      <c r="B732" s="8" t="s">
        <v>3275</v>
      </c>
      <c r="C732" s="8" t="s">
        <v>3276</v>
      </c>
      <c r="D732" s="8">
        <f t="shared" si="45"/>
        <v>19.95</v>
      </c>
      <c r="E732" s="8" t="s">
        <v>3277</v>
      </c>
      <c r="F732" s="8" t="str">
        <f t="shared" si="44"/>
        <v/>
      </c>
      <c r="G732" s="8" t="s">
        <v>3278</v>
      </c>
      <c r="H732" s="346">
        <v>1</v>
      </c>
    </row>
    <row r="733" spans="1:8" s="8" customFormat="1" x14ac:dyDescent="0.25">
      <c r="A733" s="300" t="s">
        <v>1835</v>
      </c>
      <c r="B733" s="8" t="s">
        <v>3275</v>
      </c>
      <c r="C733" s="8" t="s">
        <v>3276</v>
      </c>
      <c r="D733" s="8">
        <f t="shared" si="45"/>
        <v>0</v>
      </c>
      <c r="E733" s="8" t="s">
        <v>3277</v>
      </c>
      <c r="F733" s="8" t="str">
        <f t="shared" si="44"/>
        <v>CAA_MAGAZINE</v>
      </c>
      <c r="G733" s="8" t="s">
        <v>3278</v>
      </c>
      <c r="H733" s="346">
        <v>1</v>
      </c>
    </row>
    <row r="734" spans="1:8" s="8" customFormat="1" x14ac:dyDescent="0.25">
      <c r="A734" s="300" t="s">
        <v>3765</v>
      </c>
      <c r="B734" s="8" t="s">
        <v>3275</v>
      </c>
      <c r="C734" s="8" t="s">
        <v>3276</v>
      </c>
      <c r="D734" s="8">
        <f t="shared" si="45"/>
        <v>17.989999999999998</v>
      </c>
      <c r="E734" s="8" t="s">
        <v>3277</v>
      </c>
      <c r="F734" s="8" t="str">
        <f t="shared" si="44"/>
        <v/>
      </c>
      <c r="G734" s="8" t="s">
        <v>3278</v>
      </c>
      <c r="H734" s="346">
        <v>1</v>
      </c>
    </row>
    <row r="735" spans="1:8" s="8" customFormat="1" x14ac:dyDescent="0.25">
      <c r="A735" s="300" t="s">
        <v>3766</v>
      </c>
      <c r="B735" s="8" t="s">
        <v>3275</v>
      </c>
      <c r="C735" s="8" t="s">
        <v>3276</v>
      </c>
      <c r="D735" s="8">
        <f t="shared" si="45"/>
        <v>6.99</v>
      </c>
      <c r="E735" s="8" t="s">
        <v>3277</v>
      </c>
      <c r="F735" s="8" t="str">
        <f t="shared" si="44"/>
        <v/>
      </c>
      <c r="G735" s="8" t="s">
        <v>3278</v>
      </c>
      <c r="H735" s="346">
        <v>1</v>
      </c>
    </row>
    <row r="736" spans="1:8" s="8" customFormat="1" x14ac:dyDescent="0.25">
      <c r="A736" s="300" t="s">
        <v>3824</v>
      </c>
      <c r="B736" s="8" t="s">
        <v>3275</v>
      </c>
      <c r="C736" s="8" t="s">
        <v>3276</v>
      </c>
      <c r="D736" s="8">
        <f t="shared" si="45"/>
        <v>0</v>
      </c>
      <c r="E736" s="8" t="s">
        <v>3277</v>
      </c>
      <c r="F736" s="8" t="str">
        <f t="shared" si="44"/>
        <v/>
      </c>
      <c r="G736" s="8" t="s">
        <v>3278</v>
      </c>
      <c r="H736" s="346">
        <v>1</v>
      </c>
    </row>
    <row r="737" spans="1:8" s="8" customFormat="1" x14ac:dyDescent="0.25">
      <c r="A737" s="300" t="s">
        <v>3767</v>
      </c>
      <c r="B737" s="8" t="s">
        <v>3275</v>
      </c>
      <c r="C737" s="8" t="s">
        <v>3276</v>
      </c>
      <c r="D737" s="8">
        <f t="shared" si="45"/>
        <v>99</v>
      </c>
      <c r="E737" s="8" t="s">
        <v>3277</v>
      </c>
      <c r="F737" s="8" t="str">
        <f t="shared" si="44"/>
        <v/>
      </c>
      <c r="G737" s="8" t="s">
        <v>3278</v>
      </c>
      <c r="H737" s="346">
        <v>1</v>
      </c>
    </row>
    <row r="738" spans="1:8" s="8" customFormat="1" x14ac:dyDescent="0.25">
      <c r="A738" s="300" t="s">
        <v>3768</v>
      </c>
      <c r="B738" s="8" t="s">
        <v>3275</v>
      </c>
      <c r="C738" s="8" t="s">
        <v>3276</v>
      </c>
      <c r="D738" s="8">
        <f t="shared" si="45"/>
        <v>0</v>
      </c>
      <c r="E738" s="8" t="s">
        <v>3277</v>
      </c>
      <c r="F738" s="8" t="str">
        <f t="shared" si="44"/>
        <v/>
      </c>
      <c r="G738" s="8" t="s">
        <v>3278</v>
      </c>
      <c r="H738" s="346">
        <v>1</v>
      </c>
    </row>
    <row r="739" spans="1:8" s="8" customFormat="1" x14ac:dyDescent="0.25">
      <c r="A739" s="300" t="s">
        <v>3717</v>
      </c>
      <c r="B739" s="8" t="s">
        <v>3275</v>
      </c>
      <c r="C739" s="8" t="s">
        <v>3276</v>
      </c>
      <c r="D739" s="8">
        <f t="shared" si="45"/>
        <v>4.95</v>
      </c>
      <c r="E739" s="8" t="s">
        <v>3277</v>
      </c>
      <c r="F739" s="8" t="str">
        <f t="shared" si="44"/>
        <v/>
      </c>
      <c r="G739" s="8" t="s">
        <v>3278</v>
      </c>
      <c r="H739" s="346">
        <v>1</v>
      </c>
    </row>
    <row r="740" spans="1:8" s="8" customFormat="1" x14ac:dyDescent="0.25">
      <c r="A740" s="300" t="s">
        <v>3718</v>
      </c>
      <c r="B740" s="8" t="s">
        <v>3275</v>
      </c>
      <c r="C740" s="8" t="s">
        <v>3276</v>
      </c>
      <c r="D740" s="8">
        <f t="shared" si="45"/>
        <v>25</v>
      </c>
      <c r="E740" s="8" t="s">
        <v>3277</v>
      </c>
      <c r="F740" s="8" t="str">
        <f t="shared" si="44"/>
        <v/>
      </c>
      <c r="G740" s="8" t="s">
        <v>3278</v>
      </c>
      <c r="H740" s="346">
        <v>1</v>
      </c>
    </row>
    <row r="741" spans="1:8" s="8" customFormat="1" x14ac:dyDescent="0.25">
      <c r="A741" s="300" t="s">
        <v>3719</v>
      </c>
      <c r="B741" s="8" t="s">
        <v>3275</v>
      </c>
      <c r="C741" s="8" t="s">
        <v>3276</v>
      </c>
      <c r="D741" s="8">
        <f t="shared" si="45"/>
        <v>25</v>
      </c>
      <c r="E741" s="8" t="s">
        <v>3277</v>
      </c>
      <c r="F741" s="8" t="str">
        <f t="shared" si="44"/>
        <v/>
      </c>
      <c r="G741" s="8" t="s">
        <v>3278</v>
      </c>
      <c r="H741" s="346">
        <v>1</v>
      </c>
    </row>
    <row r="742" spans="1:8" s="8" customFormat="1" x14ac:dyDescent="0.25">
      <c r="A742" s="300" t="s">
        <v>3720</v>
      </c>
      <c r="B742" s="8" t="s">
        <v>3275</v>
      </c>
      <c r="C742" s="8" t="s">
        <v>3276</v>
      </c>
      <c r="D742" s="8">
        <f t="shared" si="45"/>
        <v>2.15</v>
      </c>
      <c r="E742" s="8" t="s">
        <v>3277</v>
      </c>
      <c r="F742" s="8" t="str">
        <f t="shared" si="44"/>
        <v/>
      </c>
      <c r="G742" s="8" t="s">
        <v>3278</v>
      </c>
      <c r="H742" s="346">
        <v>1</v>
      </c>
    </row>
    <row r="743" spans="1:8" s="8" customFormat="1" x14ac:dyDescent="0.25">
      <c r="A743" s="300" t="s">
        <v>3721</v>
      </c>
      <c r="B743" s="8" t="s">
        <v>3275</v>
      </c>
      <c r="C743" s="8" t="s">
        <v>3276</v>
      </c>
      <c r="D743" s="8">
        <f t="shared" si="45"/>
        <v>10</v>
      </c>
      <c r="E743" s="8" t="s">
        <v>3277</v>
      </c>
      <c r="F743" s="8" t="str">
        <f t="shared" si="44"/>
        <v/>
      </c>
      <c r="G743" s="8" t="s">
        <v>3278</v>
      </c>
      <c r="H743" s="346">
        <v>1</v>
      </c>
    </row>
    <row r="744" spans="1:8" s="8" customFormat="1" x14ac:dyDescent="0.25">
      <c r="A744" s="300" t="s">
        <v>3769</v>
      </c>
      <c r="B744" s="8" t="s">
        <v>3275</v>
      </c>
      <c r="C744" s="8" t="s">
        <v>3276</v>
      </c>
      <c r="D744" s="8">
        <f t="shared" si="45"/>
        <v>0</v>
      </c>
      <c r="E744" s="8" t="s">
        <v>3277</v>
      </c>
      <c r="F744" s="8" t="str">
        <f t="shared" si="44"/>
        <v/>
      </c>
      <c r="G744" s="8" t="s">
        <v>3278</v>
      </c>
      <c r="H744" s="346">
        <v>1</v>
      </c>
    </row>
    <row r="745" spans="1:8" s="8" customFormat="1" x14ac:dyDescent="0.25">
      <c r="A745" s="300" t="s">
        <v>2330</v>
      </c>
      <c r="B745" s="8" t="s">
        <v>3275</v>
      </c>
      <c r="C745" s="8" t="s">
        <v>3276</v>
      </c>
      <c r="D745" s="8">
        <f t="shared" si="45"/>
        <v>5</v>
      </c>
      <c r="E745" s="8" t="s">
        <v>3277</v>
      </c>
      <c r="F745" s="8" t="str">
        <f t="shared" si="44"/>
        <v/>
      </c>
      <c r="G745" s="8" t="s">
        <v>3278</v>
      </c>
      <c r="H745" s="346">
        <v>1</v>
      </c>
    </row>
    <row r="746" spans="1:8" s="8" customFormat="1" x14ac:dyDescent="0.25">
      <c r="A746" s="300" t="s">
        <v>2332</v>
      </c>
      <c r="B746" s="8" t="s">
        <v>3275</v>
      </c>
      <c r="C746" s="8" t="s">
        <v>3276</v>
      </c>
      <c r="D746" s="8">
        <f t="shared" si="45"/>
        <v>150</v>
      </c>
      <c r="E746" s="8" t="s">
        <v>3277</v>
      </c>
      <c r="F746" s="8" t="str">
        <f t="shared" si="44"/>
        <v/>
      </c>
      <c r="G746" s="8" t="s">
        <v>3278</v>
      </c>
      <c r="H746" s="346">
        <v>1</v>
      </c>
    </row>
    <row r="747" spans="1:8" s="8" customFormat="1" x14ac:dyDescent="0.25">
      <c r="A747" s="300" t="s">
        <v>3825</v>
      </c>
      <c r="B747" s="8" t="s">
        <v>3275</v>
      </c>
      <c r="C747" s="8" t="s">
        <v>3276</v>
      </c>
      <c r="D747" s="8">
        <f t="shared" si="45"/>
        <v>15</v>
      </c>
      <c r="E747" s="8" t="s">
        <v>3277</v>
      </c>
      <c r="F747" s="8" t="str">
        <f t="shared" si="44"/>
        <v/>
      </c>
      <c r="G747" s="8" t="s">
        <v>3278</v>
      </c>
      <c r="H747" s="346">
        <v>1</v>
      </c>
    </row>
    <row r="748" spans="1:8" s="8" customFormat="1" x14ac:dyDescent="0.25">
      <c r="A748" s="300" t="s">
        <v>2382</v>
      </c>
      <c r="B748" s="8" t="s">
        <v>3275</v>
      </c>
      <c r="C748" s="8" t="s">
        <v>3276</v>
      </c>
      <c r="D748" s="8">
        <f t="shared" si="45"/>
        <v>0</v>
      </c>
      <c r="E748" s="8" t="s">
        <v>3277</v>
      </c>
      <c r="F748" s="8" t="str">
        <f t="shared" si="44"/>
        <v/>
      </c>
      <c r="G748" s="8" t="s">
        <v>3278</v>
      </c>
      <c r="H748" s="346">
        <v>1</v>
      </c>
    </row>
    <row r="749" spans="1:8" s="8" customFormat="1" x14ac:dyDescent="0.25">
      <c r="A749" s="300" t="s">
        <v>2383</v>
      </c>
      <c r="B749" s="8" t="s">
        <v>3275</v>
      </c>
      <c r="C749" s="8" t="s">
        <v>3276</v>
      </c>
      <c r="D749" s="8">
        <f t="shared" si="45"/>
        <v>0</v>
      </c>
      <c r="E749" s="8" t="s">
        <v>3277</v>
      </c>
      <c r="F749" s="8" t="str">
        <f t="shared" si="44"/>
        <v/>
      </c>
      <c r="G749" s="8" t="s">
        <v>3278</v>
      </c>
      <c r="H749" s="346">
        <v>1</v>
      </c>
    </row>
    <row r="750" spans="1:8" s="8" customFormat="1" x14ac:dyDescent="0.25">
      <c r="A750" s="300" t="s">
        <v>3826</v>
      </c>
      <c r="B750" s="8" t="s">
        <v>3275</v>
      </c>
      <c r="C750" s="8" t="s">
        <v>3276</v>
      </c>
      <c r="D750" s="8">
        <f t="shared" si="45"/>
        <v>0</v>
      </c>
      <c r="E750" s="8" t="s">
        <v>3277</v>
      </c>
      <c r="F750" s="8" t="str">
        <f t="shared" si="44"/>
        <v/>
      </c>
      <c r="G750" s="8" t="s">
        <v>3278</v>
      </c>
      <c r="H750" s="346">
        <v>1</v>
      </c>
    </row>
    <row r="751" spans="1:8" s="8" customFormat="1" x14ac:dyDescent="0.25">
      <c r="A751" s="300" t="s">
        <v>3722</v>
      </c>
      <c r="B751" s="8" t="s">
        <v>3275</v>
      </c>
      <c r="C751" s="8" t="s">
        <v>3276</v>
      </c>
      <c r="D751" s="8">
        <f t="shared" si="45"/>
        <v>0</v>
      </c>
      <c r="E751" s="8" t="s">
        <v>3277</v>
      </c>
      <c r="F751" s="8" t="str">
        <f t="shared" si="44"/>
        <v>COLLECTION</v>
      </c>
      <c r="G751" s="8" t="s">
        <v>3278</v>
      </c>
      <c r="H751" s="346">
        <v>1</v>
      </c>
    </row>
    <row r="752" spans="1:8" s="8" customFormat="1" x14ac:dyDescent="0.25">
      <c r="A752" s="300" t="s">
        <v>2333</v>
      </c>
      <c r="B752" s="8" t="s">
        <v>3275</v>
      </c>
      <c r="C752" s="8" t="s">
        <v>3276</v>
      </c>
      <c r="D752" s="8">
        <f t="shared" si="45"/>
        <v>0</v>
      </c>
      <c r="E752" s="8" t="s">
        <v>3277</v>
      </c>
      <c r="F752" s="8" t="str">
        <f t="shared" si="44"/>
        <v/>
      </c>
      <c r="G752" s="8" t="s">
        <v>3278</v>
      </c>
      <c r="H752" s="346">
        <v>1</v>
      </c>
    </row>
    <row r="753" spans="1:8" s="8" customFormat="1" x14ac:dyDescent="0.25">
      <c r="A753" s="300" t="s">
        <v>2334</v>
      </c>
      <c r="B753" s="8" t="s">
        <v>3275</v>
      </c>
      <c r="C753" s="8" t="s">
        <v>3276</v>
      </c>
      <c r="D753" s="8">
        <f t="shared" si="45"/>
        <v>0</v>
      </c>
      <c r="E753" s="8" t="s">
        <v>3277</v>
      </c>
      <c r="F753" s="8" t="str">
        <f t="shared" si="44"/>
        <v/>
      </c>
      <c r="G753" s="8" t="s">
        <v>3278</v>
      </c>
      <c r="H753" s="346">
        <v>1</v>
      </c>
    </row>
    <row r="754" spans="1:8" s="8" customFormat="1" x14ac:dyDescent="0.25">
      <c r="A754" s="300" t="s">
        <v>4844</v>
      </c>
      <c r="B754" s="8" t="s">
        <v>3275</v>
      </c>
      <c r="C754" s="8" t="s">
        <v>3276</v>
      </c>
      <c r="D754" s="8">
        <f t="shared" si="45"/>
        <v>0</v>
      </c>
      <c r="E754" s="8" t="s">
        <v>3277</v>
      </c>
      <c r="F754" s="8" t="str">
        <f t="shared" si="44"/>
        <v/>
      </c>
      <c r="G754" s="8" t="s">
        <v>3278</v>
      </c>
      <c r="H754" s="346">
        <v>1</v>
      </c>
    </row>
    <row r="755" spans="1:8" s="8" customFormat="1" x14ac:dyDescent="0.25">
      <c r="A755" s="300" t="s">
        <v>4845</v>
      </c>
      <c r="B755" s="8" t="s">
        <v>3275</v>
      </c>
      <c r="C755" s="8" t="s">
        <v>3276</v>
      </c>
      <c r="D755" s="8">
        <f t="shared" si="45"/>
        <v>0</v>
      </c>
      <c r="E755" s="8" t="s">
        <v>3277</v>
      </c>
      <c r="F755" s="8" t="str">
        <f t="shared" si="44"/>
        <v/>
      </c>
      <c r="G755" s="8" t="s">
        <v>3278</v>
      </c>
      <c r="H755" s="346">
        <v>1</v>
      </c>
    </row>
    <row r="756" spans="1:8" s="8" customFormat="1" x14ac:dyDescent="0.25">
      <c r="A756" s="300" t="s">
        <v>4848</v>
      </c>
      <c r="B756" s="8" t="s">
        <v>3275</v>
      </c>
      <c r="C756" s="8" t="s">
        <v>3276</v>
      </c>
      <c r="D756" s="8">
        <f t="shared" si="45"/>
        <v>0</v>
      </c>
      <c r="E756" s="8" t="s">
        <v>3277</v>
      </c>
      <c r="F756" s="8" t="str">
        <f t="shared" si="44"/>
        <v/>
      </c>
      <c r="G756" s="8" t="s">
        <v>3278</v>
      </c>
      <c r="H756" s="346">
        <v>1</v>
      </c>
    </row>
    <row r="757" spans="1:8" s="8" customFormat="1" x14ac:dyDescent="0.25">
      <c r="A757" s="300" t="s">
        <v>3245</v>
      </c>
      <c r="B757" s="8" t="s">
        <v>3275</v>
      </c>
      <c r="C757" s="8" t="s">
        <v>3276</v>
      </c>
      <c r="D757" s="8">
        <f t="shared" si="45"/>
        <v>5</v>
      </c>
      <c r="E757" s="8" t="s">
        <v>3277</v>
      </c>
      <c r="F757" s="8" t="str">
        <f t="shared" si="44"/>
        <v/>
      </c>
      <c r="G757" s="8" t="s">
        <v>3278</v>
      </c>
      <c r="H757" s="346">
        <v>1</v>
      </c>
    </row>
    <row r="758" spans="1:8" s="8" customFormat="1" x14ac:dyDescent="0.25">
      <c r="A758" s="300" t="s">
        <v>4853</v>
      </c>
      <c r="B758" s="8" t="s">
        <v>3275</v>
      </c>
      <c r="C758" s="8" t="s">
        <v>3276</v>
      </c>
      <c r="D758" s="8">
        <f t="shared" si="45"/>
        <v>0</v>
      </c>
      <c r="E758" s="8" t="s">
        <v>3277</v>
      </c>
      <c r="F758" s="8" t="str">
        <f t="shared" si="44"/>
        <v/>
      </c>
      <c r="G758" s="8" t="s">
        <v>3278</v>
      </c>
      <c r="H758" s="346">
        <v>1</v>
      </c>
    </row>
    <row r="759" spans="1:8" s="8" customFormat="1" x14ac:dyDescent="0.25">
      <c r="A759" s="300" t="s">
        <v>4854</v>
      </c>
      <c r="B759" s="8" t="s">
        <v>3275</v>
      </c>
      <c r="C759" s="8" t="s">
        <v>3276</v>
      </c>
      <c r="D759" s="8">
        <f t="shared" si="45"/>
        <v>0</v>
      </c>
      <c r="E759" s="8" t="s">
        <v>3277</v>
      </c>
      <c r="F759" s="8" t="str">
        <f t="shared" si="44"/>
        <v/>
      </c>
      <c r="G759" s="8" t="s">
        <v>3278</v>
      </c>
      <c r="H759" s="346">
        <v>1</v>
      </c>
    </row>
    <row r="760" spans="1:8" s="8" customFormat="1" x14ac:dyDescent="0.25">
      <c r="A760" s="300" t="s">
        <v>4855</v>
      </c>
      <c r="B760" s="8" t="s">
        <v>3275</v>
      </c>
      <c r="C760" s="8" t="s">
        <v>3276</v>
      </c>
      <c r="D760" s="8">
        <f t="shared" si="45"/>
        <v>0</v>
      </c>
      <c r="E760" s="8" t="s">
        <v>3277</v>
      </c>
      <c r="F760" s="8" t="str">
        <f t="shared" si="44"/>
        <v/>
      </c>
      <c r="G760" s="8" t="s">
        <v>3278</v>
      </c>
      <c r="H760" s="346">
        <v>1</v>
      </c>
    </row>
    <row r="761" spans="1:8" s="8" customFormat="1" x14ac:dyDescent="0.25">
      <c r="A761" s="300" t="s">
        <v>3830</v>
      </c>
      <c r="B761" s="8" t="s">
        <v>3275</v>
      </c>
      <c r="C761" s="8" t="s">
        <v>3276</v>
      </c>
      <c r="D761" s="8">
        <f t="shared" si="45"/>
        <v>165</v>
      </c>
      <c r="E761" s="8" t="s">
        <v>3277</v>
      </c>
      <c r="F761" s="8" t="str">
        <f t="shared" si="44"/>
        <v/>
      </c>
      <c r="G761" s="8" t="s">
        <v>3278</v>
      </c>
      <c r="H761" s="346">
        <v>1</v>
      </c>
    </row>
    <row r="762" spans="1:8" s="8" customFormat="1" x14ac:dyDescent="0.25">
      <c r="A762" s="300" t="s">
        <v>3831</v>
      </c>
      <c r="B762" s="8" t="s">
        <v>3275</v>
      </c>
      <c r="C762" s="8" t="s">
        <v>3276</v>
      </c>
      <c r="D762" s="8">
        <f t="shared" si="45"/>
        <v>69</v>
      </c>
      <c r="E762" s="8" t="s">
        <v>3277</v>
      </c>
      <c r="F762" s="8" t="str">
        <f t="shared" si="44"/>
        <v/>
      </c>
      <c r="G762" s="8" t="s">
        <v>3278</v>
      </c>
      <c r="H762" s="346">
        <v>1</v>
      </c>
    </row>
    <row r="763" spans="1:8" s="8" customFormat="1" x14ac:dyDescent="0.25">
      <c r="A763" s="300" t="s">
        <v>3772</v>
      </c>
      <c r="B763" s="8" t="s">
        <v>3275</v>
      </c>
      <c r="C763" s="8" t="s">
        <v>3276</v>
      </c>
      <c r="D763" s="8">
        <f t="shared" si="45"/>
        <v>481</v>
      </c>
      <c r="E763" s="8" t="s">
        <v>3277</v>
      </c>
      <c r="F763" s="8" t="str">
        <f t="shared" si="44"/>
        <v/>
      </c>
      <c r="G763" s="8" t="s">
        <v>3278</v>
      </c>
      <c r="H763" s="346">
        <v>1</v>
      </c>
    </row>
    <row r="764" spans="1:8" s="8" customFormat="1" x14ac:dyDescent="0.25">
      <c r="A764" s="300" t="s">
        <v>3773</v>
      </c>
      <c r="B764" s="8" t="s">
        <v>3275</v>
      </c>
      <c r="C764" s="8" t="s">
        <v>3276</v>
      </c>
      <c r="D764" s="8">
        <f t="shared" si="45"/>
        <v>675</v>
      </c>
      <c r="E764" s="8" t="s">
        <v>3277</v>
      </c>
      <c r="F764" s="8" t="str">
        <f t="shared" si="44"/>
        <v/>
      </c>
      <c r="G764" s="8" t="s">
        <v>3278</v>
      </c>
      <c r="H764" s="346">
        <v>1</v>
      </c>
    </row>
    <row r="765" spans="1:8" s="8" customFormat="1" x14ac:dyDescent="0.25">
      <c r="A765" s="300" t="s">
        <v>3771</v>
      </c>
      <c r="B765" s="8" t="s">
        <v>3275</v>
      </c>
      <c r="C765" s="8" t="s">
        <v>3276</v>
      </c>
      <c r="D765" s="8">
        <f t="shared" si="45"/>
        <v>1075</v>
      </c>
      <c r="E765" s="8" t="s">
        <v>3277</v>
      </c>
      <c r="F765" s="8" t="str">
        <f t="shared" si="44"/>
        <v/>
      </c>
      <c r="G765" s="8" t="s">
        <v>3278</v>
      </c>
      <c r="H765" s="346">
        <v>1</v>
      </c>
    </row>
    <row r="766" spans="1:8" s="8" customFormat="1" x14ac:dyDescent="0.25">
      <c r="A766" s="300" t="s">
        <v>3832</v>
      </c>
      <c r="B766" s="8" t="s">
        <v>3275</v>
      </c>
      <c r="C766" s="8" t="s">
        <v>3276</v>
      </c>
      <c r="D766" s="8">
        <f t="shared" si="45"/>
        <v>2.8</v>
      </c>
      <c r="E766" s="8" t="s">
        <v>3277</v>
      </c>
      <c r="F766" s="8" t="str">
        <f t="shared" si="44"/>
        <v/>
      </c>
      <c r="G766" s="8" t="s">
        <v>3278</v>
      </c>
      <c r="H766" s="346">
        <v>1</v>
      </c>
    </row>
    <row r="767" spans="1:8" s="8" customFormat="1" x14ac:dyDescent="0.25">
      <c r="A767" s="300" t="s">
        <v>2335</v>
      </c>
      <c r="B767" s="8" t="s">
        <v>3275</v>
      </c>
      <c r="C767" s="8" t="s">
        <v>3276</v>
      </c>
      <c r="D767" s="8">
        <f t="shared" si="45"/>
        <v>1.49</v>
      </c>
      <c r="E767" s="8" t="s">
        <v>3277</v>
      </c>
      <c r="F767" s="8" t="str">
        <f t="shared" si="44"/>
        <v/>
      </c>
      <c r="G767" s="8" t="s">
        <v>3278</v>
      </c>
      <c r="H767" s="346">
        <v>1</v>
      </c>
    </row>
    <row r="768" spans="1:8" s="8" customFormat="1" x14ac:dyDescent="0.25">
      <c r="A768" s="300" t="s">
        <v>3833</v>
      </c>
      <c r="B768" s="8" t="s">
        <v>3275</v>
      </c>
      <c r="C768" s="8" t="s">
        <v>3276</v>
      </c>
      <c r="D768" s="8">
        <f t="shared" si="45"/>
        <v>133.5</v>
      </c>
      <c r="E768" s="8" t="s">
        <v>3277</v>
      </c>
      <c r="F768" s="8" t="str">
        <f t="shared" si="44"/>
        <v/>
      </c>
      <c r="G768" s="8" t="s">
        <v>3278</v>
      </c>
      <c r="H768" s="346">
        <v>1</v>
      </c>
    </row>
    <row r="769" spans="1:8" s="8" customFormat="1" x14ac:dyDescent="0.25">
      <c r="A769" s="300" t="s">
        <v>2336</v>
      </c>
      <c r="B769" s="8" t="s">
        <v>3275</v>
      </c>
      <c r="C769" s="8" t="s">
        <v>3276</v>
      </c>
      <c r="D769" s="8">
        <f t="shared" si="45"/>
        <v>75</v>
      </c>
      <c r="E769" s="8" t="s">
        <v>3277</v>
      </c>
      <c r="F769" s="8" t="str">
        <f t="shared" si="44"/>
        <v/>
      </c>
      <c r="G769" s="8" t="s">
        <v>3278</v>
      </c>
      <c r="H769" s="346">
        <v>1</v>
      </c>
    </row>
    <row r="770" spans="1:8" s="8" customFormat="1" x14ac:dyDescent="0.25">
      <c r="A770" s="300" t="s">
        <v>3834</v>
      </c>
      <c r="B770" s="8" t="s">
        <v>3275</v>
      </c>
      <c r="C770" s="8" t="s">
        <v>3276</v>
      </c>
      <c r="D770" s="8">
        <f t="shared" si="45"/>
        <v>99</v>
      </c>
      <c r="E770" s="8" t="s">
        <v>3277</v>
      </c>
      <c r="F770" s="8" t="str">
        <f t="shared" ref="F770:F833" si="46">IF(VLOOKUP(A770,masterdata,36,FALSE)="","",VLOOKUP(A770,masterdata,36,FALSE))</f>
        <v/>
      </c>
      <c r="G770" s="8" t="s">
        <v>3278</v>
      </c>
      <c r="H770" s="346">
        <v>1</v>
      </c>
    </row>
    <row r="771" spans="1:8" s="8" customFormat="1" x14ac:dyDescent="0.25">
      <c r="A771" s="300" t="s">
        <v>3835</v>
      </c>
      <c r="B771" s="8" t="s">
        <v>3275</v>
      </c>
      <c r="C771" s="8" t="s">
        <v>3276</v>
      </c>
      <c r="D771" s="8">
        <f t="shared" si="45"/>
        <v>0</v>
      </c>
      <c r="E771" s="8" t="s">
        <v>3277</v>
      </c>
      <c r="F771" s="8" t="str">
        <f t="shared" si="46"/>
        <v>DISCDPKEQ</v>
      </c>
      <c r="G771" s="8" t="s">
        <v>3278</v>
      </c>
      <c r="H771" s="346">
        <v>1</v>
      </c>
    </row>
    <row r="772" spans="1:8" s="8" customFormat="1" x14ac:dyDescent="0.25">
      <c r="A772" s="300" t="s">
        <v>3836</v>
      </c>
      <c r="B772" s="8" t="s">
        <v>3275</v>
      </c>
      <c r="C772" s="8" t="s">
        <v>3276</v>
      </c>
      <c r="D772" s="8">
        <f t="shared" si="45"/>
        <v>0</v>
      </c>
      <c r="E772" s="8" t="s">
        <v>3277</v>
      </c>
      <c r="F772" s="8" t="str">
        <f t="shared" si="46"/>
        <v>DISCSTECH</v>
      </c>
      <c r="G772" s="8" t="s">
        <v>3278</v>
      </c>
      <c r="H772" s="346">
        <v>1</v>
      </c>
    </row>
    <row r="773" spans="1:8" s="8" customFormat="1" x14ac:dyDescent="0.25">
      <c r="A773" s="300" t="s">
        <v>4871</v>
      </c>
      <c r="B773" s="8" t="s">
        <v>3275</v>
      </c>
      <c r="C773" s="8" t="s">
        <v>3276</v>
      </c>
      <c r="D773" s="8">
        <f t="shared" ref="D773:D828" si="47">VLOOKUP(A773,masterdata,5,0)</f>
        <v>4.95</v>
      </c>
      <c r="E773" s="8" t="s">
        <v>3277</v>
      </c>
      <c r="F773" s="8" t="str">
        <f t="shared" si="46"/>
        <v/>
      </c>
      <c r="G773" s="8" t="s">
        <v>3278</v>
      </c>
      <c r="H773" s="346">
        <v>1</v>
      </c>
    </row>
    <row r="774" spans="1:8" s="8" customFormat="1" x14ac:dyDescent="0.25">
      <c r="A774" s="300" t="s">
        <v>4874</v>
      </c>
      <c r="B774" s="8" t="s">
        <v>3275</v>
      </c>
      <c r="C774" s="8" t="s">
        <v>3276</v>
      </c>
      <c r="D774" s="8">
        <f t="shared" si="47"/>
        <v>4.95</v>
      </c>
      <c r="E774" s="8" t="s">
        <v>3277</v>
      </c>
      <c r="F774" s="8" t="str">
        <f t="shared" si="46"/>
        <v/>
      </c>
      <c r="G774" s="8" t="s">
        <v>3278</v>
      </c>
      <c r="H774" s="346">
        <v>1</v>
      </c>
    </row>
    <row r="775" spans="1:8" s="8" customFormat="1" x14ac:dyDescent="0.25">
      <c r="A775" s="300" t="s">
        <v>3693</v>
      </c>
      <c r="B775" s="8" t="s">
        <v>3275</v>
      </c>
      <c r="C775" s="8" t="s">
        <v>3276</v>
      </c>
      <c r="D775" s="8">
        <f t="shared" si="47"/>
        <v>0</v>
      </c>
      <c r="E775" s="8" t="s">
        <v>3277</v>
      </c>
      <c r="F775" s="8" t="str">
        <f t="shared" si="46"/>
        <v>DPKRADJ</v>
      </c>
      <c r="G775" s="8" t="s">
        <v>3278</v>
      </c>
      <c r="H775" s="346">
        <v>1</v>
      </c>
    </row>
    <row r="776" spans="1:8" s="8" customFormat="1" x14ac:dyDescent="0.25">
      <c r="A776" s="300" t="s">
        <v>3694</v>
      </c>
      <c r="B776" s="8" t="s">
        <v>3275</v>
      </c>
      <c r="C776" s="8" t="s">
        <v>3276</v>
      </c>
      <c r="D776" s="8">
        <f t="shared" si="47"/>
        <v>0</v>
      </c>
      <c r="E776" s="8" t="s">
        <v>3277</v>
      </c>
      <c r="F776" s="8" t="str">
        <f t="shared" si="46"/>
        <v>DPKRCRED</v>
      </c>
      <c r="G776" s="8" t="s">
        <v>3278</v>
      </c>
      <c r="H776" s="346">
        <v>1</v>
      </c>
    </row>
    <row r="777" spans="1:8" s="8" customFormat="1" x14ac:dyDescent="0.25">
      <c r="A777" s="300" t="s">
        <v>3774</v>
      </c>
      <c r="B777" s="8" t="s">
        <v>3275</v>
      </c>
      <c r="C777" s="8" t="s">
        <v>3276</v>
      </c>
      <c r="D777" s="8">
        <f t="shared" si="47"/>
        <v>4.95</v>
      </c>
      <c r="E777" s="8" t="s">
        <v>3277</v>
      </c>
      <c r="F777" s="8" t="str">
        <f t="shared" si="46"/>
        <v/>
      </c>
      <c r="G777" s="8" t="s">
        <v>3278</v>
      </c>
      <c r="H777" s="346">
        <v>1</v>
      </c>
    </row>
    <row r="778" spans="1:8" s="8" customFormat="1" x14ac:dyDescent="0.25">
      <c r="A778" s="300" t="s">
        <v>3837</v>
      </c>
      <c r="B778" s="8" t="s">
        <v>3275</v>
      </c>
      <c r="C778" s="8" t="s">
        <v>3276</v>
      </c>
      <c r="D778" s="8">
        <f t="shared" si="47"/>
        <v>6.99</v>
      </c>
      <c r="E778" s="8" t="s">
        <v>3277</v>
      </c>
      <c r="F778" s="8" t="str">
        <f t="shared" si="46"/>
        <v/>
      </c>
      <c r="G778" s="8" t="s">
        <v>3278</v>
      </c>
      <c r="H778" s="346">
        <v>1</v>
      </c>
    </row>
    <row r="779" spans="1:8" s="8" customFormat="1" x14ac:dyDescent="0.25">
      <c r="A779" s="300" t="s">
        <v>3838</v>
      </c>
      <c r="B779" s="8" t="s">
        <v>3275</v>
      </c>
      <c r="C779" s="8" t="s">
        <v>3276</v>
      </c>
      <c r="D779" s="8">
        <f t="shared" si="47"/>
        <v>99</v>
      </c>
      <c r="E779" s="8" t="s">
        <v>3277</v>
      </c>
      <c r="F779" s="8" t="str">
        <f t="shared" si="46"/>
        <v/>
      </c>
      <c r="G779" s="8" t="s">
        <v>3278</v>
      </c>
      <c r="H779" s="346">
        <v>1</v>
      </c>
    </row>
    <row r="780" spans="1:8" s="8" customFormat="1" x14ac:dyDescent="0.25">
      <c r="A780" s="300" t="s">
        <v>2339</v>
      </c>
      <c r="B780" s="8" t="s">
        <v>3275</v>
      </c>
      <c r="C780" s="8" t="s">
        <v>3276</v>
      </c>
      <c r="D780" s="8">
        <f t="shared" si="47"/>
        <v>0</v>
      </c>
      <c r="E780" s="8" t="s">
        <v>3277</v>
      </c>
      <c r="F780" s="8" t="str">
        <f t="shared" si="46"/>
        <v/>
      </c>
      <c r="G780" s="8" t="s">
        <v>3278</v>
      </c>
      <c r="H780" s="346">
        <v>1</v>
      </c>
    </row>
    <row r="781" spans="1:8" s="8" customFormat="1" x14ac:dyDescent="0.25">
      <c r="A781" s="300" t="s">
        <v>2393</v>
      </c>
      <c r="B781" s="8" t="s">
        <v>3275</v>
      </c>
      <c r="C781" s="8" t="s">
        <v>3276</v>
      </c>
      <c r="D781" s="8">
        <f t="shared" si="47"/>
        <v>299</v>
      </c>
      <c r="E781" s="8" t="s">
        <v>3277</v>
      </c>
      <c r="F781" s="8" t="str">
        <f t="shared" si="46"/>
        <v/>
      </c>
      <c r="G781" s="8" t="s">
        <v>3278</v>
      </c>
      <c r="H781" s="346">
        <v>1</v>
      </c>
    </row>
    <row r="782" spans="1:8" s="8" customFormat="1" x14ac:dyDescent="0.25">
      <c r="A782" s="300" t="s">
        <v>3690</v>
      </c>
      <c r="B782" s="8" t="s">
        <v>3275</v>
      </c>
      <c r="C782" s="8" t="s">
        <v>3276</v>
      </c>
      <c r="D782" s="8">
        <f t="shared" si="47"/>
        <v>0</v>
      </c>
      <c r="E782" s="8" t="s">
        <v>3277</v>
      </c>
      <c r="F782" s="8" t="str">
        <f t="shared" si="46"/>
        <v/>
      </c>
      <c r="G782" s="8" t="s">
        <v>3278</v>
      </c>
      <c r="H782" s="346">
        <v>1</v>
      </c>
    </row>
    <row r="783" spans="1:8" s="8" customFormat="1" x14ac:dyDescent="0.25">
      <c r="A783" s="300" t="s">
        <v>2340</v>
      </c>
      <c r="B783" s="8" t="s">
        <v>3275</v>
      </c>
      <c r="C783" s="8" t="s">
        <v>3276</v>
      </c>
      <c r="D783" s="8">
        <f t="shared" si="47"/>
        <v>9.9499999999999993</v>
      </c>
      <c r="E783" s="8" t="s">
        <v>3277</v>
      </c>
      <c r="F783" s="8" t="str">
        <f t="shared" si="46"/>
        <v/>
      </c>
      <c r="G783" s="8" t="s">
        <v>3278</v>
      </c>
      <c r="H783" s="346">
        <v>1</v>
      </c>
    </row>
    <row r="784" spans="1:8" s="8" customFormat="1" x14ac:dyDescent="0.25">
      <c r="A784" s="300" t="s">
        <v>2342</v>
      </c>
      <c r="B784" s="8" t="s">
        <v>3275</v>
      </c>
      <c r="C784" s="8" t="s">
        <v>3276</v>
      </c>
      <c r="D784" s="8">
        <f t="shared" si="47"/>
        <v>5</v>
      </c>
      <c r="E784" s="8" t="s">
        <v>3277</v>
      </c>
      <c r="F784" s="8" t="str">
        <f t="shared" si="46"/>
        <v/>
      </c>
      <c r="G784" s="8" t="s">
        <v>3278</v>
      </c>
      <c r="H784" s="346">
        <v>1</v>
      </c>
    </row>
    <row r="785" spans="1:8" s="8" customFormat="1" x14ac:dyDescent="0.25">
      <c r="A785" s="300" t="s">
        <v>3776</v>
      </c>
      <c r="B785" s="8" t="s">
        <v>3275</v>
      </c>
      <c r="C785" s="8" t="s">
        <v>3276</v>
      </c>
      <c r="D785" s="8">
        <f t="shared" si="47"/>
        <v>0</v>
      </c>
      <c r="E785" s="8" t="s">
        <v>3277</v>
      </c>
      <c r="F785" s="8" t="str">
        <f t="shared" si="46"/>
        <v/>
      </c>
      <c r="G785" s="8" t="s">
        <v>3278</v>
      </c>
      <c r="H785" s="346">
        <v>1</v>
      </c>
    </row>
    <row r="786" spans="1:8" s="8" customFormat="1" x14ac:dyDescent="0.25">
      <c r="A786" s="300" t="s">
        <v>3741</v>
      </c>
      <c r="B786" s="8" t="s">
        <v>3275</v>
      </c>
      <c r="C786" s="8" t="s">
        <v>3276</v>
      </c>
      <c r="D786" s="8">
        <f t="shared" si="47"/>
        <v>0</v>
      </c>
      <c r="E786" s="8" t="s">
        <v>3277</v>
      </c>
      <c r="F786" s="8" t="str">
        <f t="shared" si="46"/>
        <v/>
      </c>
      <c r="G786" s="8" t="s">
        <v>3278</v>
      </c>
      <c r="H786" s="346">
        <v>1</v>
      </c>
    </row>
    <row r="787" spans="1:8" s="8" customFormat="1" x14ac:dyDescent="0.25">
      <c r="A787" s="300" t="s">
        <v>2385</v>
      </c>
      <c r="B787" s="8" t="s">
        <v>3275</v>
      </c>
      <c r="C787" s="8" t="s">
        <v>3276</v>
      </c>
      <c r="D787" s="8">
        <f t="shared" si="47"/>
        <v>0</v>
      </c>
      <c r="E787" s="8" t="s">
        <v>3277</v>
      </c>
      <c r="F787" s="8" t="str">
        <f t="shared" si="46"/>
        <v/>
      </c>
      <c r="G787" s="8" t="s">
        <v>3278</v>
      </c>
      <c r="H787" s="346">
        <v>1</v>
      </c>
    </row>
    <row r="788" spans="1:8" s="8" customFormat="1" x14ac:dyDescent="0.25">
      <c r="A788" s="300" t="s">
        <v>2386</v>
      </c>
      <c r="B788" s="8" t="s">
        <v>3275</v>
      </c>
      <c r="C788" s="8" t="s">
        <v>3276</v>
      </c>
      <c r="D788" s="8">
        <f t="shared" si="47"/>
        <v>0</v>
      </c>
      <c r="E788" s="8" t="s">
        <v>3277</v>
      </c>
      <c r="F788" s="8" t="str">
        <f t="shared" si="46"/>
        <v/>
      </c>
      <c r="G788" s="8" t="s">
        <v>3278</v>
      </c>
      <c r="H788" s="346">
        <v>1</v>
      </c>
    </row>
    <row r="789" spans="1:8" s="8" customFormat="1" x14ac:dyDescent="0.25">
      <c r="A789" s="300" t="s">
        <v>2345</v>
      </c>
      <c r="B789" s="8" t="s">
        <v>3275</v>
      </c>
      <c r="C789" s="8" t="s">
        <v>3276</v>
      </c>
      <c r="D789" s="8">
        <f t="shared" si="47"/>
        <v>0</v>
      </c>
      <c r="E789" s="8" t="s">
        <v>3277</v>
      </c>
      <c r="F789" s="8" t="str">
        <f t="shared" si="46"/>
        <v/>
      </c>
      <c r="G789" s="8" t="s">
        <v>3278</v>
      </c>
      <c r="H789" s="346">
        <v>1</v>
      </c>
    </row>
    <row r="790" spans="1:8" s="8" customFormat="1" x14ac:dyDescent="0.25">
      <c r="A790" s="300" t="b">
        <v>0</v>
      </c>
      <c r="B790" s="8" t="s">
        <v>3275</v>
      </c>
      <c r="C790" s="8" t="s">
        <v>3276</v>
      </c>
      <c r="D790" s="8">
        <f t="shared" si="47"/>
        <v>0</v>
      </c>
      <c r="E790" s="8" t="s">
        <v>3277</v>
      </c>
      <c r="F790" s="8" t="str">
        <f t="shared" si="46"/>
        <v/>
      </c>
      <c r="G790" s="8" t="s">
        <v>3278</v>
      </c>
      <c r="H790" s="346">
        <v>1</v>
      </c>
    </row>
    <row r="791" spans="1:8" s="8" customFormat="1" x14ac:dyDescent="0.25">
      <c r="A791" s="300" t="s">
        <v>3778</v>
      </c>
      <c r="B791" s="8" t="s">
        <v>3275</v>
      </c>
      <c r="C791" s="8" t="s">
        <v>3276</v>
      </c>
      <c r="D791" s="8">
        <f t="shared" si="47"/>
        <v>10</v>
      </c>
      <c r="E791" s="8" t="s">
        <v>3277</v>
      </c>
      <c r="F791" s="8" t="str">
        <f t="shared" si="46"/>
        <v/>
      </c>
      <c r="G791" s="8" t="s">
        <v>3278</v>
      </c>
      <c r="H791" s="346">
        <v>1</v>
      </c>
    </row>
    <row r="792" spans="1:8" s="8" customFormat="1" x14ac:dyDescent="0.25">
      <c r="A792" s="300" t="s">
        <v>3779</v>
      </c>
      <c r="B792" s="8" t="s">
        <v>3275</v>
      </c>
      <c r="C792" s="8" t="s">
        <v>3276</v>
      </c>
      <c r="D792" s="8">
        <f t="shared" si="47"/>
        <v>99</v>
      </c>
      <c r="E792" s="8" t="s">
        <v>3277</v>
      </c>
      <c r="F792" s="8" t="str">
        <f t="shared" si="46"/>
        <v/>
      </c>
      <c r="G792" s="8" t="s">
        <v>3278</v>
      </c>
      <c r="H792" s="346">
        <v>1</v>
      </c>
    </row>
    <row r="793" spans="1:8" s="8" customFormat="1" x14ac:dyDescent="0.25">
      <c r="A793" s="300" t="s">
        <v>3700</v>
      </c>
      <c r="B793" s="8" t="s">
        <v>3275</v>
      </c>
      <c r="C793" s="8" t="s">
        <v>3276</v>
      </c>
      <c r="D793" s="8">
        <f t="shared" si="47"/>
        <v>0</v>
      </c>
      <c r="E793" s="8" t="s">
        <v>3277</v>
      </c>
      <c r="F793" s="8" t="str">
        <f t="shared" si="46"/>
        <v>GOODLIFE</v>
      </c>
      <c r="G793" s="8" t="s">
        <v>3278</v>
      </c>
      <c r="H793" s="346">
        <v>1</v>
      </c>
    </row>
    <row r="794" spans="1:8" s="8" customFormat="1" x14ac:dyDescent="0.25">
      <c r="A794" s="300" t="s">
        <v>1253</v>
      </c>
      <c r="B794" s="8" t="s">
        <v>3275</v>
      </c>
      <c r="C794" s="8" t="s">
        <v>3276</v>
      </c>
      <c r="D794" s="8">
        <f t="shared" si="47"/>
        <v>0</v>
      </c>
      <c r="E794" s="8" t="s">
        <v>3277</v>
      </c>
      <c r="F794" s="8" t="str">
        <f t="shared" si="46"/>
        <v/>
      </c>
      <c r="G794" s="8" t="s">
        <v>3278</v>
      </c>
      <c r="H794" s="346">
        <v>1</v>
      </c>
    </row>
    <row r="795" spans="1:8" s="8" customFormat="1" x14ac:dyDescent="0.25">
      <c r="A795" s="300" t="s">
        <v>3840</v>
      </c>
      <c r="B795" s="8" t="s">
        <v>3275</v>
      </c>
      <c r="C795" s="8" t="s">
        <v>3276</v>
      </c>
      <c r="D795" s="8">
        <f t="shared" si="47"/>
        <v>0</v>
      </c>
      <c r="E795" s="8" t="s">
        <v>3277</v>
      </c>
      <c r="F795" s="8" t="str">
        <f t="shared" si="46"/>
        <v/>
      </c>
      <c r="G795" s="8" t="s">
        <v>3278</v>
      </c>
      <c r="H795" s="346">
        <v>1</v>
      </c>
    </row>
    <row r="796" spans="1:8" s="8" customFormat="1" x14ac:dyDescent="0.25">
      <c r="A796" s="300" t="s">
        <v>1256</v>
      </c>
      <c r="B796" s="8" t="s">
        <v>3275</v>
      </c>
      <c r="C796" s="8" t="s">
        <v>3276</v>
      </c>
      <c r="D796" s="8">
        <f t="shared" si="47"/>
        <v>0</v>
      </c>
      <c r="E796" s="8" t="s">
        <v>3277</v>
      </c>
      <c r="F796" s="8" t="str">
        <f t="shared" si="46"/>
        <v/>
      </c>
      <c r="G796" s="8" t="s">
        <v>3278</v>
      </c>
      <c r="H796" s="346">
        <v>1</v>
      </c>
    </row>
    <row r="797" spans="1:8" s="8" customFormat="1" x14ac:dyDescent="0.25">
      <c r="A797" s="211" t="s">
        <v>1259</v>
      </c>
      <c r="B797" s="8" t="s">
        <v>3275</v>
      </c>
      <c r="C797" s="8" t="s">
        <v>3276</v>
      </c>
      <c r="D797" s="8">
        <f t="shared" si="47"/>
        <v>0</v>
      </c>
      <c r="E797" s="8" t="s">
        <v>3277</v>
      </c>
      <c r="F797" s="8" t="str">
        <f t="shared" si="46"/>
        <v/>
      </c>
      <c r="G797" s="8" t="s">
        <v>3278</v>
      </c>
      <c r="H797" s="346">
        <v>1</v>
      </c>
    </row>
    <row r="798" spans="1:8" s="8" customFormat="1" x14ac:dyDescent="0.25">
      <c r="A798" s="211" t="s">
        <v>3841</v>
      </c>
      <c r="B798" s="8" t="s">
        <v>3275</v>
      </c>
      <c r="C798" s="8" t="s">
        <v>3276</v>
      </c>
      <c r="D798" s="8">
        <f t="shared" si="47"/>
        <v>15</v>
      </c>
      <c r="E798" s="8" t="s">
        <v>3277</v>
      </c>
      <c r="F798" s="8" t="str">
        <f t="shared" si="46"/>
        <v/>
      </c>
      <c r="G798" s="8" t="s">
        <v>3278</v>
      </c>
      <c r="H798" s="346">
        <v>1</v>
      </c>
    </row>
    <row r="799" spans="1:8" s="8" customFormat="1" x14ac:dyDescent="0.25">
      <c r="A799" s="211" t="s">
        <v>2347</v>
      </c>
      <c r="B799" s="8" t="s">
        <v>3275</v>
      </c>
      <c r="C799" s="8" t="s">
        <v>3276</v>
      </c>
      <c r="D799" s="8">
        <f t="shared" si="47"/>
        <v>0</v>
      </c>
      <c r="E799" s="8" t="s">
        <v>3277</v>
      </c>
      <c r="F799" s="8" t="str">
        <f t="shared" si="46"/>
        <v/>
      </c>
      <c r="G799" s="8" t="s">
        <v>3278</v>
      </c>
      <c r="H799" s="346">
        <v>1</v>
      </c>
    </row>
    <row r="800" spans="1:8" s="8" customFormat="1" x14ac:dyDescent="0.25">
      <c r="A800" s="211" t="s">
        <v>2348</v>
      </c>
      <c r="B800" s="8" t="s">
        <v>3275</v>
      </c>
      <c r="C800" s="8" t="s">
        <v>3276</v>
      </c>
      <c r="D800" s="8">
        <f t="shared" si="47"/>
        <v>19</v>
      </c>
      <c r="E800" s="8" t="s">
        <v>3277</v>
      </c>
      <c r="F800" s="8" t="str">
        <f t="shared" si="46"/>
        <v/>
      </c>
      <c r="G800" s="8" t="s">
        <v>3278</v>
      </c>
      <c r="H800" s="346">
        <v>1</v>
      </c>
    </row>
    <row r="801" spans="1:8" s="8" customFormat="1" x14ac:dyDescent="0.25">
      <c r="A801" s="211" t="s">
        <v>2349</v>
      </c>
      <c r="B801" s="8" t="s">
        <v>3275</v>
      </c>
      <c r="C801" s="8" t="s">
        <v>3276</v>
      </c>
      <c r="D801" s="8">
        <f t="shared" si="47"/>
        <v>0</v>
      </c>
      <c r="E801" s="8" t="s">
        <v>3277</v>
      </c>
      <c r="F801" s="8" t="str">
        <f t="shared" si="46"/>
        <v/>
      </c>
      <c r="G801" s="8" t="s">
        <v>3278</v>
      </c>
      <c r="H801" s="346">
        <v>1</v>
      </c>
    </row>
    <row r="802" spans="1:8" s="8" customFormat="1" x14ac:dyDescent="0.25">
      <c r="A802" s="211" t="s">
        <v>2350</v>
      </c>
      <c r="B802" s="8" t="s">
        <v>3275</v>
      </c>
      <c r="C802" s="8" t="s">
        <v>3276</v>
      </c>
      <c r="D802" s="8">
        <f t="shared" si="47"/>
        <v>0</v>
      </c>
      <c r="E802" s="8" t="s">
        <v>3277</v>
      </c>
      <c r="F802" s="8" t="str">
        <f t="shared" si="46"/>
        <v/>
      </c>
      <c r="G802" s="8" t="s">
        <v>3278</v>
      </c>
      <c r="H802" s="346">
        <v>1</v>
      </c>
    </row>
    <row r="803" spans="1:8" s="8" customFormat="1" x14ac:dyDescent="0.25">
      <c r="A803" s="211" t="s">
        <v>2395</v>
      </c>
      <c r="B803" s="8" t="s">
        <v>3275</v>
      </c>
      <c r="C803" s="8" t="s">
        <v>3276</v>
      </c>
      <c r="D803" s="8">
        <f t="shared" si="47"/>
        <v>30</v>
      </c>
      <c r="E803" s="8" t="s">
        <v>3277</v>
      </c>
      <c r="F803" s="8" t="str">
        <f t="shared" si="46"/>
        <v/>
      </c>
      <c r="G803" s="8" t="s">
        <v>3278</v>
      </c>
      <c r="H803" s="346">
        <v>1</v>
      </c>
    </row>
    <row r="804" spans="1:8" s="8" customFormat="1" x14ac:dyDescent="0.25">
      <c r="A804" s="211" t="s">
        <v>2351</v>
      </c>
      <c r="B804" s="8" t="s">
        <v>3275</v>
      </c>
      <c r="C804" s="8" t="s">
        <v>3276</v>
      </c>
      <c r="D804" s="8">
        <f t="shared" si="47"/>
        <v>25</v>
      </c>
      <c r="E804" s="8" t="s">
        <v>3277</v>
      </c>
      <c r="F804" s="8" t="str">
        <f t="shared" si="46"/>
        <v/>
      </c>
      <c r="G804" s="8" t="s">
        <v>3278</v>
      </c>
      <c r="H804" s="346">
        <v>1</v>
      </c>
    </row>
    <row r="805" spans="1:8" s="8" customFormat="1" x14ac:dyDescent="0.25">
      <c r="A805" s="211" t="s">
        <v>2352</v>
      </c>
      <c r="B805" s="8" t="s">
        <v>3275</v>
      </c>
      <c r="C805" s="8" t="s">
        <v>3276</v>
      </c>
      <c r="D805" s="8">
        <f t="shared" si="47"/>
        <v>0</v>
      </c>
      <c r="E805" s="8" t="s">
        <v>3277</v>
      </c>
      <c r="F805" s="8" t="str">
        <f t="shared" si="46"/>
        <v/>
      </c>
      <c r="G805" s="8" t="s">
        <v>3278</v>
      </c>
      <c r="H805" s="346">
        <v>1</v>
      </c>
    </row>
    <row r="806" spans="1:8" s="8" customFormat="1" x14ac:dyDescent="0.25">
      <c r="A806" s="211" t="s">
        <v>3781</v>
      </c>
      <c r="B806" s="8" t="s">
        <v>3275</v>
      </c>
      <c r="C806" s="8" t="s">
        <v>3276</v>
      </c>
      <c r="D806" s="8">
        <f t="shared" si="47"/>
        <v>50</v>
      </c>
      <c r="E806" s="8" t="s">
        <v>3277</v>
      </c>
      <c r="F806" s="8" t="str">
        <f t="shared" si="46"/>
        <v/>
      </c>
      <c r="G806" s="8" t="s">
        <v>3278</v>
      </c>
      <c r="H806" s="346">
        <v>1</v>
      </c>
    </row>
    <row r="807" spans="1:8" s="8" customFormat="1" x14ac:dyDescent="0.25">
      <c r="A807" s="211" t="s">
        <v>2353</v>
      </c>
      <c r="B807" s="8" t="s">
        <v>3275</v>
      </c>
      <c r="C807" s="8" t="s">
        <v>3276</v>
      </c>
      <c r="D807" s="8">
        <f t="shared" si="47"/>
        <v>20</v>
      </c>
      <c r="E807" s="8" t="s">
        <v>3277</v>
      </c>
      <c r="F807" s="8" t="str">
        <f t="shared" si="46"/>
        <v/>
      </c>
      <c r="G807" s="8" t="s">
        <v>3278</v>
      </c>
      <c r="H807" s="346">
        <v>1</v>
      </c>
    </row>
    <row r="808" spans="1:8" s="8" customFormat="1" x14ac:dyDescent="0.25">
      <c r="A808" s="211" t="s">
        <v>2354</v>
      </c>
      <c r="B808" s="8" t="s">
        <v>3275</v>
      </c>
      <c r="C808" s="8" t="s">
        <v>3276</v>
      </c>
      <c r="D808" s="8">
        <f t="shared" si="47"/>
        <v>98</v>
      </c>
      <c r="E808" s="8" t="s">
        <v>3277</v>
      </c>
      <c r="F808" s="8" t="str">
        <f t="shared" si="46"/>
        <v/>
      </c>
      <c r="G808" s="8" t="s">
        <v>3278</v>
      </c>
      <c r="H808" s="346">
        <v>1</v>
      </c>
    </row>
    <row r="809" spans="1:8" s="8" customFormat="1" x14ac:dyDescent="0.25">
      <c r="A809" s="211" t="s">
        <v>3782</v>
      </c>
      <c r="B809" s="8" t="s">
        <v>3275</v>
      </c>
      <c r="C809" s="8" t="s">
        <v>3276</v>
      </c>
      <c r="D809" s="8">
        <f t="shared" si="47"/>
        <v>0</v>
      </c>
      <c r="E809" s="8" t="s">
        <v>3277</v>
      </c>
      <c r="F809" s="8" t="str">
        <f t="shared" si="46"/>
        <v>LW1015</v>
      </c>
      <c r="G809" s="8" t="s">
        <v>3278</v>
      </c>
      <c r="H809" s="346">
        <v>1</v>
      </c>
    </row>
    <row r="810" spans="1:8" s="8" customFormat="1" x14ac:dyDescent="0.25">
      <c r="A810" s="300" t="s">
        <v>3783</v>
      </c>
      <c r="B810" s="8" t="s">
        <v>3275</v>
      </c>
      <c r="C810" s="8" t="s">
        <v>3276</v>
      </c>
      <c r="D810" s="8">
        <f t="shared" si="47"/>
        <v>0</v>
      </c>
      <c r="E810" s="8" t="s">
        <v>3277</v>
      </c>
      <c r="F810" s="8" t="str">
        <f t="shared" si="46"/>
        <v/>
      </c>
      <c r="G810" s="8" t="s">
        <v>3278</v>
      </c>
      <c r="H810" s="346">
        <v>1</v>
      </c>
    </row>
    <row r="811" spans="1:8" s="8" customFormat="1" x14ac:dyDescent="0.25">
      <c r="A811" s="300" t="s">
        <v>3701</v>
      </c>
      <c r="B811" s="8" t="s">
        <v>3275</v>
      </c>
      <c r="C811" s="8" t="s">
        <v>3276</v>
      </c>
      <c r="D811" s="8">
        <f t="shared" si="47"/>
        <v>25</v>
      </c>
      <c r="E811" s="8" t="s">
        <v>3277</v>
      </c>
      <c r="F811" s="8" t="str">
        <f t="shared" si="46"/>
        <v/>
      </c>
      <c r="G811" s="8" t="s">
        <v>3278</v>
      </c>
      <c r="H811" s="346">
        <v>1</v>
      </c>
    </row>
    <row r="812" spans="1:8" s="8" customFormat="1" x14ac:dyDescent="0.25">
      <c r="A812" s="300" t="s">
        <v>3702</v>
      </c>
      <c r="B812" s="8" t="s">
        <v>3275</v>
      </c>
      <c r="C812" s="8" t="s">
        <v>3276</v>
      </c>
      <c r="D812" s="8">
        <f t="shared" si="47"/>
        <v>4.95</v>
      </c>
      <c r="E812" s="8" t="s">
        <v>3277</v>
      </c>
      <c r="F812" s="8" t="str">
        <f t="shared" si="46"/>
        <v/>
      </c>
      <c r="G812" s="8" t="s">
        <v>3278</v>
      </c>
      <c r="H812" s="346">
        <v>1</v>
      </c>
    </row>
    <row r="813" spans="1:8" s="8" customFormat="1" x14ac:dyDescent="0.25">
      <c r="A813" s="300" t="s">
        <v>3703</v>
      </c>
      <c r="B813" s="8" t="s">
        <v>3275</v>
      </c>
      <c r="C813" s="8" t="s">
        <v>3276</v>
      </c>
      <c r="D813" s="8">
        <f t="shared" si="47"/>
        <v>0</v>
      </c>
      <c r="E813" s="8" t="s">
        <v>3277</v>
      </c>
      <c r="F813" s="8" t="str">
        <f t="shared" si="46"/>
        <v>MONICRED</v>
      </c>
      <c r="G813" s="8" t="s">
        <v>3278</v>
      </c>
      <c r="H813" s="346">
        <v>1</v>
      </c>
    </row>
    <row r="814" spans="1:8" s="8" customFormat="1" x14ac:dyDescent="0.25">
      <c r="A814" s="300" t="s">
        <v>3785</v>
      </c>
      <c r="B814" s="8" t="s">
        <v>3275</v>
      </c>
      <c r="C814" s="8" t="s">
        <v>3276</v>
      </c>
      <c r="D814" s="8">
        <f t="shared" si="47"/>
        <v>0</v>
      </c>
      <c r="E814" s="8" t="s">
        <v>3277</v>
      </c>
      <c r="F814" s="8" t="str">
        <f t="shared" si="46"/>
        <v>MOVE20FOR24</v>
      </c>
      <c r="G814" s="8" t="s">
        <v>3278</v>
      </c>
      <c r="H814" s="346">
        <v>1</v>
      </c>
    </row>
    <row r="815" spans="1:8" s="8" customFormat="1" x14ac:dyDescent="0.25">
      <c r="A815" s="300" t="s">
        <v>3723</v>
      </c>
      <c r="B815" s="8" t="s">
        <v>3275</v>
      </c>
      <c r="C815" s="8" t="s">
        <v>3276</v>
      </c>
      <c r="D815" s="8">
        <f t="shared" si="47"/>
        <v>20</v>
      </c>
      <c r="E815" s="8" t="s">
        <v>3277</v>
      </c>
      <c r="F815" s="8" t="str">
        <f t="shared" si="46"/>
        <v/>
      </c>
      <c r="G815" s="8" t="s">
        <v>3278</v>
      </c>
      <c r="H815" s="346">
        <v>1</v>
      </c>
    </row>
    <row r="816" spans="1:8" s="8" customFormat="1" x14ac:dyDescent="0.25">
      <c r="A816" s="300" t="s">
        <v>1289</v>
      </c>
      <c r="B816" s="8" t="s">
        <v>3275</v>
      </c>
      <c r="C816" s="8" t="s">
        <v>3276</v>
      </c>
      <c r="D816" s="8">
        <f t="shared" si="47"/>
        <v>0</v>
      </c>
      <c r="E816" s="8" t="s">
        <v>3277</v>
      </c>
      <c r="F816" s="8" t="str">
        <f t="shared" si="46"/>
        <v/>
      </c>
      <c r="G816" s="8" t="s">
        <v>3278</v>
      </c>
      <c r="H816" s="346">
        <v>1</v>
      </c>
    </row>
    <row r="817" spans="1:8" s="8" customFormat="1" x14ac:dyDescent="0.25">
      <c r="A817" s="300" t="s">
        <v>3705</v>
      </c>
      <c r="B817" s="8" t="s">
        <v>3275</v>
      </c>
      <c r="C817" s="8" t="s">
        <v>3276</v>
      </c>
      <c r="D817" s="8">
        <f t="shared" si="47"/>
        <v>10</v>
      </c>
      <c r="E817" s="8" t="s">
        <v>3277</v>
      </c>
      <c r="F817" s="8" t="str">
        <f t="shared" si="46"/>
        <v/>
      </c>
      <c r="G817" s="8" t="s">
        <v>3278</v>
      </c>
      <c r="H817" s="346">
        <v>1</v>
      </c>
    </row>
    <row r="818" spans="1:8" s="8" customFormat="1" x14ac:dyDescent="0.25">
      <c r="A818" s="300" t="s">
        <v>3742</v>
      </c>
      <c r="B818" s="8" t="s">
        <v>3275</v>
      </c>
      <c r="C818" s="8" t="s">
        <v>3276</v>
      </c>
      <c r="D818" s="8">
        <f t="shared" si="47"/>
        <v>199</v>
      </c>
      <c r="E818" s="8" t="s">
        <v>3277</v>
      </c>
      <c r="F818" s="8" t="str">
        <f t="shared" si="46"/>
        <v/>
      </c>
      <c r="G818" s="8" t="s">
        <v>3278</v>
      </c>
      <c r="H818" s="346">
        <v>1</v>
      </c>
    </row>
    <row r="819" spans="1:8" s="8" customFormat="1" x14ac:dyDescent="0.25">
      <c r="A819" s="302" t="s">
        <v>3842</v>
      </c>
      <c r="B819" s="8" t="s">
        <v>3275</v>
      </c>
      <c r="C819" s="8" t="s">
        <v>3276</v>
      </c>
      <c r="D819" s="8">
        <f t="shared" si="47"/>
        <v>55</v>
      </c>
      <c r="E819" s="8" t="s">
        <v>3277</v>
      </c>
      <c r="F819" s="8" t="str">
        <f t="shared" si="46"/>
        <v/>
      </c>
      <c r="G819" s="8" t="s">
        <v>3278</v>
      </c>
      <c r="H819" s="346">
        <v>1</v>
      </c>
    </row>
    <row r="820" spans="1:8" s="8" customFormat="1" x14ac:dyDescent="0.25">
      <c r="A820" s="302" t="s">
        <v>3706</v>
      </c>
      <c r="B820" s="8" t="s">
        <v>3275</v>
      </c>
      <c r="C820" s="8" t="s">
        <v>3276</v>
      </c>
      <c r="D820" s="8">
        <f t="shared" si="47"/>
        <v>100</v>
      </c>
      <c r="E820" s="8" t="s">
        <v>3277</v>
      </c>
      <c r="F820" s="8" t="str">
        <f t="shared" si="46"/>
        <v/>
      </c>
      <c r="G820" s="8" t="s">
        <v>3278</v>
      </c>
      <c r="H820" s="346">
        <v>1</v>
      </c>
    </row>
    <row r="821" spans="1:8" s="8" customFormat="1" x14ac:dyDescent="0.25">
      <c r="A821" s="302" t="s">
        <v>1977</v>
      </c>
      <c r="B821" s="8" t="s">
        <v>3275</v>
      </c>
      <c r="C821" s="8" t="s">
        <v>3276</v>
      </c>
      <c r="D821" s="8">
        <f t="shared" si="47"/>
        <v>0</v>
      </c>
      <c r="E821" s="8" t="s">
        <v>3277</v>
      </c>
      <c r="F821" s="8" t="str">
        <f t="shared" si="46"/>
        <v>PERS_DISC_SP</v>
      </c>
      <c r="G821" s="8" t="s">
        <v>3278</v>
      </c>
      <c r="H821" s="346">
        <v>1</v>
      </c>
    </row>
    <row r="822" spans="1:8" s="8" customFormat="1" x14ac:dyDescent="0.25">
      <c r="A822" s="302" t="s">
        <v>3786</v>
      </c>
      <c r="B822" s="8" t="s">
        <v>3275</v>
      </c>
      <c r="C822" s="8" t="s">
        <v>3276</v>
      </c>
      <c r="D822" s="8">
        <f t="shared" si="47"/>
        <v>75</v>
      </c>
      <c r="E822" s="8" t="s">
        <v>3277</v>
      </c>
      <c r="F822" s="8" t="str">
        <f t="shared" si="46"/>
        <v/>
      </c>
      <c r="G822" s="8" t="s">
        <v>3278</v>
      </c>
      <c r="H822" s="346">
        <v>1</v>
      </c>
    </row>
    <row r="823" spans="1:8" s="8" customFormat="1" x14ac:dyDescent="0.25">
      <c r="A823" s="302" t="s">
        <v>3743</v>
      </c>
      <c r="B823" s="8" t="s">
        <v>3275</v>
      </c>
      <c r="C823" s="8" t="s">
        <v>3276</v>
      </c>
      <c r="D823" s="8">
        <f t="shared" si="47"/>
        <v>0</v>
      </c>
      <c r="E823" s="8" t="s">
        <v>3277</v>
      </c>
      <c r="F823" s="8" t="str">
        <f t="shared" si="46"/>
        <v/>
      </c>
      <c r="G823" s="8" t="s">
        <v>3278</v>
      </c>
      <c r="H823" s="346">
        <v>1</v>
      </c>
    </row>
    <row r="824" spans="1:8" s="8" customFormat="1" x14ac:dyDescent="0.25">
      <c r="A824" s="302" t="s">
        <v>3844</v>
      </c>
      <c r="B824" s="8" t="s">
        <v>3275</v>
      </c>
      <c r="C824" s="8" t="s">
        <v>3276</v>
      </c>
      <c r="D824" s="8">
        <f t="shared" si="47"/>
        <v>5</v>
      </c>
      <c r="E824" s="8" t="s">
        <v>3277</v>
      </c>
      <c r="F824" s="8" t="str">
        <f t="shared" si="46"/>
        <v>PG5X12MO</v>
      </c>
      <c r="G824" s="8" t="s">
        <v>3278</v>
      </c>
      <c r="H824" s="346">
        <v>1</v>
      </c>
    </row>
    <row r="825" spans="1:8" s="8" customFormat="1" x14ac:dyDescent="0.25">
      <c r="A825" s="302" t="s">
        <v>3845</v>
      </c>
      <c r="B825" s="8" t="s">
        <v>3275</v>
      </c>
      <c r="C825" s="8" t="s">
        <v>3276</v>
      </c>
      <c r="D825" s="8">
        <f t="shared" si="47"/>
        <v>5</v>
      </c>
      <c r="E825" s="8" t="s">
        <v>3277</v>
      </c>
      <c r="F825" s="8" t="str">
        <f t="shared" si="46"/>
        <v>PG5X6MO</v>
      </c>
      <c r="G825" s="8" t="s">
        <v>3278</v>
      </c>
      <c r="H825" s="346">
        <v>1</v>
      </c>
    </row>
    <row r="826" spans="1:8" s="8" customFormat="1" x14ac:dyDescent="0.25">
      <c r="A826" s="302" t="s">
        <v>1627</v>
      </c>
      <c r="B826" s="8" t="s">
        <v>3275</v>
      </c>
      <c r="C826" s="8" t="s">
        <v>3276</v>
      </c>
      <c r="D826" s="8">
        <f t="shared" si="47"/>
        <v>0</v>
      </c>
      <c r="E826" s="8" t="s">
        <v>3277</v>
      </c>
      <c r="F826" s="8" t="str">
        <f t="shared" si="46"/>
        <v/>
      </c>
      <c r="G826" s="8" t="s">
        <v>3278</v>
      </c>
      <c r="H826" s="346">
        <v>1</v>
      </c>
    </row>
    <row r="827" spans="1:8" s="8" customFormat="1" x14ac:dyDescent="0.25">
      <c r="A827" s="302" t="s">
        <v>1630</v>
      </c>
      <c r="B827" s="8" t="s">
        <v>3275</v>
      </c>
      <c r="C827" s="8" t="s">
        <v>3276</v>
      </c>
      <c r="D827" s="8">
        <f t="shared" si="47"/>
        <v>0</v>
      </c>
      <c r="E827" s="8" t="s">
        <v>3277</v>
      </c>
      <c r="F827" s="8" t="str">
        <f t="shared" si="46"/>
        <v/>
      </c>
      <c r="G827" s="8" t="s">
        <v>3278</v>
      </c>
      <c r="H827" s="346">
        <v>1</v>
      </c>
    </row>
    <row r="828" spans="1:8" s="8" customFormat="1" x14ac:dyDescent="0.25">
      <c r="A828" s="302" t="s">
        <v>3724</v>
      </c>
      <c r="B828" s="8" t="s">
        <v>3275</v>
      </c>
      <c r="C828" s="8" t="s">
        <v>3276</v>
      </c>
      <c r="D828" s="8">
        <f t="shared" si="47"/>
        <v>0</v>
      </c>
      <c r="E828" s="8" t="s">
        <v>3277</v>
      </c>
      <c r="F828" s="8" t="str">
        <f t="shared" si="46"/>
        <v/>
      </c>
      <c r="G828" s="8" t="s">
        <v>3278</v>
      </c>
      <c r="H828" s="346">
        <v>1</v>
      </c>
    </row>
    <row r="829" spans="1:8" s="8" customFormat="1" x14ac:dyDescent="0.25">
      <c r="A829" s="327" t="s">
        <v>1301</v>
      </c>
      <c r="B829" s="8" t="s">
        <v>3275</v>
      </c>
      <c r="C829" s="8" t="s">
        <v>3276</v>
      </c>
      <c r="D829" s="8">
        <f t="shared" ref="D829:D890" si="48">VLOOKUP(A829,masterdata,5,0)</f>
        <v>3.25</v>
      </c>
      <c r="E829" s="8" t="s">
        <v>3277</v>
      </c>
      <c r="F829" s="8" t="str">
        <f t="shared" si="46"/>
        <v/>
      </c>
      <c r="G829" s="8" t="s">
        <v>3278</v>
      </c>
      <c r="H829" s="346">
        <v>1</v>
      </c>
    </row>
    <row r="830" spans="1:8" s="8" customFormat="1" x14ac:dyDescent="0.25">
      <c r="A830" s="332" t="s">
        <v>3707</v>
      </c>
      <c r="B830" s="8" t="s">
        <v>3275</v>
      </c>
      <c r="C830" s="8" t="s">
        <v>3276</v>
      </c>
      <c r="D830" s="8">
        <f t="shared" si="48"/>
        <v>5</v>
      </c>
      <c r="E830" s="8" t="s">
        <v>3277</v>
      </c>
      <c r="F830" s="8" t="str">
        <f t="shared" si="46"/>
        <v>PRS_2016</v>
      </c>
      <c r="G830" s="8" t="s">
        <v>3278</v>
      </c>
      <c r="H830" s="346">
        <v>1</v>
      </c>
    </row>
    <row r="831" spans="1:8" s="8" customFormat="1" x14ac:dyDescent="0.25">
      <c r="A831" s="300" t="s">
        <v>3849</v>
      </c>
      <c r="B831" s="8" t="s">
        <v>3275</v>
      </c>
      <c r="C831" s="8" t="s">
        <v>3276</v>
      </c>
      <c r="D831" s="8">
        <f t="shared" si="48"/>
        <v>0</v>
      </c>
      <c r="E831" s="8" t="s">
        <v>3277</v>
      </c>
      <c r="F831" s="8" t="str">
        <f t="shared" si="46"/>
        <v>PRS_CRED</v>
      </c>
      <c r="G831" s="8" t="s">
        <v>3278</v>
      </c>
      <c r="H831" s="346">
        <v>1</v>
      </c>
    </row>
    <row r="832" spans="1:8" s="8" customFormat="1" x14ac:dyDescent="0.25">
      <c r="A832" s="211" t="s">
        <v>3708</v>
      </c>
      <c r="B832" s="8" t="s">
        <v>3275</v>
      </c>
      <c r="C832" s="8" t="s">
        <v>3276</v>
      </c>
      <c r="D832" s="8">
        <f t="shared" si="48"/>
        <v>0</v>
      </c>
      <c r="E832" s="8" t="s">
        <v>3277</v>
      </c>
      <c r="F832" s="8" t="str">
        <f t="shared" si="46"/>
        <v/>
      </c>
      <c r="G832" s="8" t="s">
        <v>3278</v>
      </c>
      <c r="H832" s="346">
        <v>1</v>
      </c>
    </row>
    <row r="833" spans="1:8" s="8" customFormat="1" x14ac:dyDescent="0.25">
      <c r="A833" s="211" t="s">
        <v>3709</v>
      </c>
      <c r="B833" s="8" t="s">
        <v>3275</v>
      </c>
      <c r="C833" s="8" t="s">
        <v>3276</v>
      </c>
      <c r="D833" s="8">
        <f t="shared" si="48"/>
        <v>0</v>
      </c>
      <c r="E833" s="8" t="s">
        <v>3277</v>
      </c>
      <c r="F833" s="8" t="str">
        <f t="shared" si="46"/>
        <v/>
      </c>
      <c r="G833" s="8" t="s">
        <v>3278</v>
      </c>
      <c r="H833" s="346">
        <v>1</v>
      </c>
    </row>
    <row r="834" spans="1:8" s="8" customFormat="1" x14ac:dyDescent="0.25">
      <c r="A834" s="211" t="s">
        <v>3710</v>
      </c>
      <c r="B834" s="8" t="s">
        <v>3275</v>
      </c>
      <c r="C834" s="8" t="s">
        <v>3276</v>
      </c>
      <c r="D834" s="8">
        <f t="shared" si="48"/>
        <v>0</v>
      </c>
      <c r="E834" s="8" t="s">
        <v>3277</v>
      </c>
      <c r="F834" s="8" t="str">
        <f t="shared" ref="F834:F897" si="49">IF(VLOOKUP(A834,masterdata,36,FALSE)="","",VLOOKUP(A834,masterdata,36,FALSE))</f>
        <v/>
      </c>
      <c r="G834" s="8" t="s">
        <v>3278</v>
      </c>
      <c r="H834" s="346">
        <v>1</v>
      </c>
    </row>
    <row r="835" spans="1:8" s="8" customFormat="1" x14ac:dyDescent="0.25">
      <c r="A835" s="211" t="s">
        <v>1313</v>
      </c>
      <c r="B835" s="8" t="s">
        <v>3275</v>
      </c>
      <c r="C835" s="8" t="s">
        <v>3276</v>
      </c>
      <c r="D835" s="8">
        <f t="shared" si="48"/>
        <v>0</v>
      </c>
      <c r="E835" s="8" t="s">
        <v>3277</v>
      </c>
      <c r="F835" s="8" t="str">
        <f t="shared" si="49"/>
        <v/>
      </c>
      <c r="G835" s="8" t="s">
        <v>3278</v>
      </c>
      <c r="H835" s="346">
        <v>1</v>
      </c>
    </row>
    <row r="836" spans="1:8" s="8" customFormat="1" x14ac:dyDescent="0.25">
      <c r="A836" s="211" t="s">
        <v>3711</v>
      </c>
      <c r="B836" s="8" t="s">
        <v>3275</v>
      </c>
      <c r="C836" s="8" t="s">
        <v>3276</v>
      </c>
      <c r="D836" s="8">
        <f t="shared" si="48"/>
        <v>0</v>
      </c>
      <c r="E836" s="8" t="s">
        <v>3277</v>
      </c>
      <c r="F836" s="8" t="str">
        <f t="shared" si="49"/>
        <v/>
      </c>
      <c r="G836" s="8" t="s">
        <v>3278</v>
      </c>
      <c r="H836" s="346">
        <v>1</v>
      </c>
    </row>
    <row r="837" spans="1:8" s="8" customFormat="1" x14ac:dyDescent="0.25">
      <c r="A837" s="211" t="s">
        <v>3712</v>
      </c>
      <c r="B837" s="8" t="s">
        <v>3275</v>
      </c>
      <c r="C837" s="8" t="s">
        <v>3276</v>
      </c>
      <c r="D837" s="8">
        <f t="shared" si="48"/>
        <v>0</v>
      </c>
      <c r="E837" s="8" t="s">
        <v>3277</v>
      </c>
      <c r="F837" s="8" t="str">
        <f t="shared" si="49"/>
        <v>QCC_DISC</v>
      </c>
      <c r="G837" s="8" t="s">
        <v>3278</v>
      </c>
      <c r="H837" s="346">
        <v>1</v>
      </c>
    </row>
    <row r="838" spans="1:8" s="8" customFormat="1" x14ac:dyDescent="0.25">
      <c r="A838" s="211" t="s">
        <v>3713</v>
      </c>
      <c r="B838" s="8" t="s">
        <v>3275</v>
      </c>
      <c r="C838" s="8" t="s">
        <v>3276</v>
      </c>
      <c r="D838" s="8">
        <f t="shared" si="48"/>
        <v>50</v>
      </c>
      <c r="E838" s="8" t="s">
        <v>3277</v>
      </c>
      <c r="F838" s="8" t="str">
        <f t="shared" si="49"/>
        <v/>
      </c>
      <c r="G838" s="8" t="s">
        <v>3278</v>
      </c>
      <c r="H838" s="346">
        <v>1</v>
      </c>
    </row>
    <row r="839" spans="1:8" s="8" customFormat="1" x14ac:dyDescent="0.25">
      <c r="A839" s="211" t="s">
        <v>3850</v>
      </c>
      <c r="B839" s="8" t="s">
        <v>3275</v>
      </c>
      <c r="C839" s="8" t="s">
        <v>3276</v>
      </c>
      <c r="D839" s="8">
        <f t="shared" si="48"/>
        <v>50</v>
      </c>
      <c r="E839" s="8" t="s">
        <v>3277</v>
      </c>
      <c r="F839" s="8" t="str">
        <f t="shared" si="49"/>
        <v/>
      </c>
      <c r="G839" s="8" t="s">
        <v>3278</v>
      </c>
      <c r="H839" s="346">
        <v>1</v>
      </c>
    </row>
    <row r="840" spans="1:8" s="8" customFormat="1" x14ac:dyDescent="0.25">
      <c r="A840" s="211" t="s">
        <v>3739</v>
      </c>
      <c r="B840" s="8" t="s">
        <v>3275</v>
      </c>
      <c r="C840" s="8" t="s">
        <v>3276</v>
      </c>
      <c r="D840" s="8">
        <f t="shared" si="48"/>
        <v>0</v>
      </c>
      <c r="E840" s="8" t="s">
        <v>3277</v>
      </c>
      <c r="F840" s="8" t="str">
        <f t="shared" si="49"/>
        <v/>
      </c>
      <c r="G840" s="8" t="s">
        <v>3278</v>
      </c>
      <c r="H840" s="346">
        <v>1</v>
      </c>
    </row>
    <row r="841" spans="1:8" s="8" customFormat="1" x14ac:dyDescent="0.25">
      <c r="A841" s="211" t="s">
        <v>1323</v>
      </c>
      <c r="B841" s="8" t="s">
        <v>3275</v>
      </c>
      <c r="C841" s="8" t="s">
        <v>3276</v>
      </c>
      <c r="D841" s="8">
        <f t="shared" si="48"/>
        <v>0</v>
      </c>
      <c r="E841" s="8" t="s">
        <v>3277</v>
      </c>
      <c r="F841" s="8" t="str">
        <f t="shared" si="49"/>
        <v/>
      </c>
      <c r="G841" s="8" t="s">
        <v>3278</v>
      </c>
      <c r="H841" s="346">
        <v>1</v>
      </c>
    </row>
    <row r="842" spans="1:8" s="8" customFormat="1" x14ac:dyDescent="0.25">
      <c r="A842" s="211" t="s">
        <v>3793</v>
      </c>
      <c r="B842" s="8" t="s">
        <v>3275</v>
      </c>
      <c r="C842" s="8" t="s">
        <v>3276</v>
      </c>
      <c r="D842" s="8">
        <f t="shared" si="48"/>
        <v>75</v>
      </c>
      <c r="E842" s="8" t="s">
        <v>3277</v>
      </c>
      <c r="F842" s="8" t="str">
        <f t="shared" si="49"/>
        <v/>
      </c>
      <c r="G842" s="8" t="s">
        <v>3278</v>
      </c>
      <c r="H842" s="346">
        <v>1</v>
      </c>
    </row>
    <row r="843" spans="1:8" s="8" customFormat="1" x14ac:dyDescent="0.25">
      <c r="A843" s="211" t="s">
        <v>3725</v>
      </c>
      <c r="B843" s="8" t="s">
        <v>3275</v>
      </c>
      <c r="C843" s="8" t="s">
        <v>3276</v>
      </c>
      <c r="D843" s="8">
        <f t="shared" si="48"/>
        <v>0</v>
      </c>
      <c r="E843" s="8" t="s">
        <v>3277</v>
      </c>
      <c r="F843" s="8" t="str">
        <f t="shared" si="49"/>
        <v/>
      </c>
      <c r="G843" s="8" t="s">
        <v>3278</v>
      </c>
      <c r="H843" s="346">
        <v>1</v>
      </c>
    </row>
    <row r="844" spans="1:8" s="8" customFormat="1" x14ac:dyDescent="0.25">
      <c r="A844" s="211" t="s">
        <v>1595</v>
      </c>
      <c r="B844" s="8" t="s">
        <v>3275</v>
      </c>
      <c r="C844" s="8" t="s">
        <v>3276</v>
      </c>
      <c r="D844" s="8">
        <f t="shared" si="48"/>
        <v>0</v>
      </c>
      <c r="E844" s="8" t="s">
        <v>3277</v>
      </c>
      <c r="F844" s="8" t="str">
        <f t="shared" si="49"/>
        <v>RFRCRD</v>
      </c>
      <c r="G844" s="8" t="s">
        <v>3278</v>
      </c>
      <c r="H844" s="346">
        <v>1</v>
      </c>
    </row>
    <row r="845" spans="1:8" s="8" customFormat="1" x14ac:dyDescent="0.25">
      <c r="A845" s="211" t="s">
        <v>3794</v>
      </c>
      <c r="B845" s="8" t="s">
        <v>3275</v>
      </c>
      <c r="C845" s="8" t="s">
        <v>3276</v>
      </c>
      <c r="D845" s="8">
        <f t="shared" si="48"/>
        <v>0</v>
      </c>
      <c r="E845" s="8" t="s">
        <v>3277</v>
      </c>
      <c r="F845" s="8" t="str">
        <f t="shared" si="49"/>
        <v>RMR_DISC</v>
      </c>
      <c r="G845" s="8" t="s">
        <v>3278</v>
      </c>
      <c r="H845" s="346">
        <v>1</v>
      </c>
    </row>
    <row r="846" spans="1:8" s="8" customFormat="1" x14ac:dyDescent="0.25">
      <c r="A846" s="211" t="s">
        <v>2364</v>
      </c>
      <c r="B846" s="8" t="s">
        <v>3275</v>
      </c>
      <c r="C846" s="8" t="s">
        <v>3276</v>
      </c>
      <c r="D846" s="8">
        <f t="shared" si="48"/>
        <v>0</v>
      </c>
      <c r="E846" s="8" t="s">
        <v>3277</v>
      </c>
      <c r="F846" s="8" t="str">
        <f t="shared" si="49"/>
        <v/>
      </c>
      <c r="G846" s="8" t="s">
        <v>3278</v>
      </c>
      <c r="H846" s="346">
        <v>1</v>
      </c>
    </row>
    <row r="847" spans="1:8" s="8" customFormat="1" x14ac:dyDescent="0.25">
      <c r="A847" s="211" t="s">
        <v>3795</v>
      </c>
      <c r="B847" s="8" t="s">
        <v>3275</v>
      </c>
      <c r="C847" s="8" t="s">
        <v>3276</v>
      </c>
      <c r="D847" s="8">
        <f t="shared" si="48"/>
        <v>25</v>
      </c>
      <c r="E847" s="8" t="s">
        <v>3277</v>
      </c>
      <c r="F847" s="8" t="str">
        <f t="shared" si="49"/>
        <v/>
      </c>
      <c r="G847" s="8" t="s">
        <v>3278</v>
      </c>
      <c r="H847" s="346">
        <v>1</v>
      </c>
    </row>
    <row r="848" spans="1:8" s="8" customFormat="1" x14ac:dyDescent="0.25">
      <c r="A848" s="211" t="s">
        <v>3796</v>
      </c>
      <c r="B848" s="8" t="s">
        <v>3275</v>
      </c>
      <c r="C848" s="8" t="s">
        <v>3276</v>
      </c>
      <c r="D848" s="8">
        <f t="shared" si="48"/>
        <v>25</v>
      </c>
      <c r="E848" s="8" t="s">
        <v>3277</v>
      </c>
      <c r="F848" s="8" t="str">
        <f t="shared" si="49"/>
        <v/>
      </c>
      <c r="G848" s="8" t="s">
        <v>3278</v>
      </c>
      <c r="H848" s="346">
        <v>1</v>
      </c>
    </row>
    <row r="849" spans="1:8" s="8" customFormat="1" x14ac:dyDescent="0.25">
      <c r="A849" s="211" t="s">
        <v>3797</v>
      </c>
      <c r="B849" s="8" t="s">
        <v>3275</v>
      </c>
      <c r="C849" s="8" t="s">
        <v>3276</v>
      </c>
      <c r="D849" s="8">
        <f t="shared" si="48"/>
        <v>25</v>
      </c>
      <c r="E849" s="8" t="s">
        <v>3277</v>
      </c>
      <c r="F849" s="8" t="str">
        <f t="shared" si="49"/>
        <v/>
      </c>
      <c r="G849" s="8" t="s">
        <v>3278</v>
      </c>
      <c r="H849" s="346">
        <v>1</v>
      </c>
    </row>
    <row r="850" spans="1:8" s="8" customFormat="1" x14ac:dyDescent="0.25">
      <c r="A850" s="211" t="s">
        <v>3798</v>
      </c>
      <c r="B850" s="8" t="s">
        <v>3275</v>
      </c>
      <c r="C850" s="8" t="s">
        <v>3276</v>
      </c>
      <c r="D850" s="8">
        <f t="shared" si="48"/>
        <v>0</v>
      </c>
      <c r="E850" s="8" t="s">
        <v>3277</v>
      </c>
      <c r="F850" s="8" t="str">
        <f t="shared" si="49"/>
        <v/>
      </c>
      <c r="G850" s="8" t="s">
        <v>3278</v>
      </c>
      <c r="H850" s="346">
        <v>1</v>
      </c>
    </row>
    <row r="851" spans="1:8" s="8" customFormat="1" x14ac:dyDescent="0.25">
      <c r="A851" s="211" t="s">
        <v>3799</v>
      </c>
      <c r="B851" s="8" t="s">
        <v>3275</v>
      </c>
      <c r="C851" s="8" t="s">
        <v>3276</v>
      </c>
      <c r="D851" s="8">
        <f t="shared" si="48"/>
        <v>0</v>
      </c>
      <c r="E851" s="8" t="s">
        <v>3277</v>
      </c>
      <c r="F851" s="8" t="str">
        <f t="shared" si="49"/>
        <v/>
      </c>
      <c r="G851" s="8" t="s">
        <v>3278</v>
      </c>
      <c r="H851" s="346">
        <v>1</v>
      </c>
    </row>
    <row r="852" spans="1:8" s="8" customFormat="1" x14ac:dyDescent="0.25">
      <c r="A852" s="211" t="s">
        <v>3853</v>
      </c>
      <c r="B852" s="8" t="s">
        <v>3275</v>
      </c>
      <c r="C852" s="8" t="s">
        <v>3276</v>
      </c>
      <c r="D852" s="8">
        <f t="shared" si="48"/>
        <v>9.99</v>
      </c>
      <c r="E852" s="8" t="s">
        <v>3277</v>
      </c>
      <c r="F852" s="8" t="str">
        <f t="shared" si="49"/>
        <v/>
      </c>
      <c r="G852" s="8" t="s">
        <v>3278</v>
      </c>
      <c r="H852" s="346">
        <v>1</v>
      </c>
    </row>
    <row r="853" spans="1:8" s="8" customFormat="1" x14ac:dyDescent="0.25">
      <c r="A853" s="211" t="s">
        <v>3800</v>
      </c>
      <c r="B853" s="8" t="s">
        <v>3275</v>
      </c>
      <c r="C853" s="8" t="s">
        <v>3276</v>
      </c>
      <c r="D853" s="8">
        <f t="shared" si="48"/>
        <v>25</v>
      </c>
      <c r="E853" s="8" t="s">
        <v>3277</v>
      </c>
      <c r="F853" s="8" t="str">
        <f t="shared" si="49"/>
        <v/>
      </c>
      <c r="G853" s="8" t="s">
        <v>3278</v>
      </c>
      <c r="H853" s="346">
        <v>1</v>
      </c>
    </row>
    <row r="854" spans="1:8" s="8" customFormat="1" x14ac:dyDescent="0.25">
      <c r="A854" s="211" t="s">
        <v>2109</v>
      </c>
      <c r="B854" s="8" t="s">
        <v>3275</v>
      </c>
      <c r="C854" s="8" t="s">
        <v>3276</v>
      </c>
      <c r="D854" s="8">
        <f t="shared" si="48"/>
        <v>0</v>
      </c>
      <c r="E854" s="8" t="s">
        <v>3277</v>
      </c>
      <c r="F854" s="8" t="str">
        <f t="shared" si="49"/>
        <v/>
      </c>
      <c r="G854" s="8" t="s">
        <v>3278</v>
      </c>
      <c r="H854" s="346">
        <v>1</v>
      </c>
    </row>
    <row r="855" spans="1:8" s="8" customFormat="1" x14ac:dyDescent="0.25">
      <c r="A855" s="211" t="s">
        <v>1633</v>
      </c>
      <c r="B855" s="8" t="s">
        <v>3275</v>
      </c>
      <c r="C855" s="8" t="s">
        <v>3276</v>
      </c>
      <c r="D855" s="8">
        <f t="shared" si="48"/>
        <v>0</v>
      </c>
      <c r="E855" s="8" t="s">
        <v>3277</v>
      </c>
      <c r="F855" s="8" t="str">
        <f t="shared" si="49"/>
        <v/>
      </c>
      <c r="G855" s="8" t="s">
        <v>3278</v>
      </c>
      <c r="H855" s="346">
        <v>1</v>
      </c>
    </row>
    <row r="856" spans="1:8" s="8" customFormat="1" x14ac:dyDescent="0.25">
      <c r="A856" s="211" t="s">
        <v>3854</v>
      </c>
      <c r="B856" s="8" t="s">
        <v>3275</v>
      </c>
      <c r="C856" s="8" t="s">
        <v>3276</v>
      </c>
      <c r="D856" s="8">
        <f t="shared" si="48"/>
        <v>0</v>
      </c>
      <c r="E856" s="8" t="s">
        <v>3277</v>
      </c>
      <c r="F856" s="8" t="str">
        <f t="shared" si="49"/>
        <v>TELUS_DISC</v>
      </c>
      <c r="G856" s="8" t="s">
        <v>3278</v>
      </c>
      <c r="H856" s="346">
        <v>1</v>
      </c>
    </row>
    <row r="857" spans="1:8" s="8" customFormat="1" x14ac:dyDescent="0.25">
      <c r="A857" s="211" t="s">
        <v>2367</v>
      </c>
      <c r="B857" s="8" t="s">
        <v>3275</v>
      </c>
      <c r="C857" s="8" t="s">
        <v>3276</v>
      </c>
      <c r="D857" s="8">
        <f t="shared" si="48"/>
        <v>0</v>
      </c>
      <c r="E857" s="8" t="s">
        <v>3277</v>
      </c>
      <c r="F857" s="8" t="str">
        <f t="shared" si="49"/>
        <v/>
      </c>
      <c r="G857" s="8" t="s">
        <v>3278</v>
      </c>
      <c r="H857" s="346">
        <v>1</v>
      </c>
    </row>
    <row r="858" spans="1:8" s="8" customFormat="1" x14ac:dyDescent="0.25">
      <c r="A858" s="211" t="s">
        <v>3855</v>
      </c>
      <c r="B858" s="8" t="s">
        <v>3275</v>
      </c>
      <c r="C858" s="8" t="s">
        <v>3276</v>
      </c>
      <c r="D858" s="8">
        <f t="shared" si="48"/>
        <v>0</v>
      </c>
      <c r="E858" s="8" t="s">
        <v>3277</v>
      </c>
      <c r="F858" s="8" t="str">
        <f t="shared" si="49"/>
        <v>USDISCHO</v>
      </c>
      <c r="G858" s="8" t="s">
        <v>3278</v>
      </c>
      <c r="H858" s="346">
        <v>1</v>
      </c>
    </row>
    <row r="859" spans="1:8" s="8" customFormat="1" x14ac:dyDescent="0.25">
      <c r="A859" s="211" t="s">
        <v>3856</v>
      </c>
      <c r="B859" s="8" t="s">
        <v>3275</v>
      </c>
      <c r="C859" s="8" t="s">
        <v>3276</v>
      </c>
      <c r="D859" s="8">
        <f t="shared" si="48"/>
        <v>0</v>
      </c>
      <c r="E859" s="8" t="s">
        <v>3277</v>
      </c>
      <c r="F859" s="8" t="str">
        <f t="shared" si="49"/>
        <v>USDISCRETN</v>
      </c>
      <c r="G859" s="8" t="s">
        <v>3278</v>
      </c>
      <c r="H859" s="346">
        <v>1</v>
      </c>
    </row>
    <row r="860" spans="1:8" s="8" customFormat="1" x14ac:dyDescent="0.25">
      <c r="A860" s="211" t="s">
        <v>3857</v>
      </c>
      <c r="B860" s="8" t="s">
        <v>3275</v>
      </c>
      <c r="C860" s="8" t="s">
        <v>3276</v>
      </c>
      <c r="D860" s="8">
        <f t="shared" si="48"/>
        <v>0</v>
      </c>
      <c r="E860" s="8" t="s">
        <v>3277</v>
      </c>
      <c r="F860" s="8" t="str">
        <f t="shared" si="49"/>
        <v>USDISCSCARE</v>
      </c>
      <c r="G860" s="8" t="s">
        <v>3278</v>
      </c>
      <c r="H860" s="346">
        <v>1</v>
      </c>
    </row>
    <row r="861" spans="1:8" s="8" customFormat="1" x14ac:dyDescent="0.25">
      <c r="A861" s="211" t="s">
        <v>3858</v>
      </c>
      <c r="B861" s="8" t="s">
        <v>3275</v>
      </c>
      <c r="C861" s="8" t="s">
        <v>3276</v>
      </c>
      <c r="D861" s="8">
        <f t="shared" si="48"/>
        <v>0</v>
      </c>
      <c r="E861" s="8" t="s">
        <v>3277</v>
      </c>
      <c r="F861" s="8" t="str">
        <f t="shared" si="49"/>
        <v>USDISCSRV</v>
      </c>
      <c r="G861" s="8" t="s">
        <v>3278</v>
      </c>
      <c r="H861" s="346">
        <v>1</v>
      </c>
    </row>
    <row r="862" spans="1:8" s="8" customFormat="1" x14ac:dyDescent="0.25">
      <c r="A862" s="211" t="s">
        <v>3859</v>
      </c>
      <c r="B862" s="8" t="s">
        <v>3275</v>
      </c>
      <c r="C862" s="8" t="s">
        <v>3276</v>
      </c>
      <c r="D862" s="8">
        <f t="shared" si="48"/>
        <v>0</v>
      </c>
      <c r="E862" s="8" t="s">
        <v>3277</v>
      </c>
      <c r="F862" s="8" t="str">
        <f t="shared" si="49"/>
        <v>USDISDPKSRV</v>
      </c>
      <c r="G862" s="8" t="s">
        <v>3278</v>
      </c>
      <c r="H862" s="346">
        <v>1</v>
      </c>
    </row>
    <row r="863" spans="1:8" s="8" customFormat="1" x14ac:dyDescent="0.25">
      <c r="A863" s="211" t="s">
        <v>3803</v>
      </c>
      <c r="B863" s="8" t="s">
        <v>3275</v>
      </c>
      <c r="C863" s="8" t="s">
        <v>3276</v>
      </c>
      <c r="D863" s="8">
        <f t="shared" si="48"/>
        <v>0</v>
      </c>
      <c r="E863" s="8" t="s">
        <v>3277</v>
      </c>
      <c r="F863" s="8" t="str">
        <f t="shared" si="49"/>
        <v/>
      </c>
      <c r="G863" s="8" t="s">
        <v>3278</v>
      </c>
      <c r="H863" s="346">
        <v>1</v>
      </c>
    </row>
    <row r="864" spans="1:8" s="8" customFormat="1" x14ac:dyDescent="0.25">
      <c r="A864" s="211" t="s">
        <v>3804</v>
      </c>
      <c r="B864" s="8" t="s">
        <v>3275</v>
      </c>
      <c r="C864" s="8" t="s">
        <v>3276</v>
      </c>
      <c r="D864" s="8">
        <f t="shared" si="48"/>
        <v>0</v>
      </c>
      <c r="E864" s="8" t="s">
        <v>3277</v>
      </c>
      <c r="F864" s="8" t="str">
        <f t="shared" si="49"/>
        <v/>
      </c>
      <c r="G864" s="8" t="s">
        <v>3278</v>
      </c>
      <c r="H864" s="346">
        <v>1</v>
      </c>
    </row>
    <row r="865" spans="1:8" s="8" customFormat="1" x14ac:dyDescent="0.25">
      <c r="A865" s="211" t="s">
        <v>3860</v>
      </c>
      <c r="B865" s="8" t="s">
        <v>3275</v>
      </c>
      <c r="C865" s="8" t="s">
        <v>3276</v>
      </c>
      <c r="D865" s="8">
        <f t="shared" si="48"/>
        <v>0</v>
      </c>
      <c r="E865" s="8" t="s">
        <v>3277</v>
      </c>
      <c r="F865" s="8" t="str">
        <f t="shared" si="49"/>
        <v/>
      </c>
      <c r="G865" s="8" t="s">
        <v>3278</v>
      </c>
      <c r="H865" s="346">
        <v>1</v>
      </c>
    </row>
    <row r="866" spans="1:8" s="8" customFormat="1" x14ac:dyDescent="0.25">
      <c r="A866" s="211" t="s">
        <v>3805</v>
      </c>
      <c r="B866" s="8" t="s">
        <v>3275</v>
      </c>
      <c r="C866" s="8" t="s">
        <v>3276</v>
      </c>
      <c r="D866" s="8">
        <f t="shared" si="48"/>
        <v>0</v>
      </c>
      <c r="E866" s="8" t="s">
        <v>3277</v>
      </c>
      <c r="F866" s="8" t="str">
        <f t="shared" si="49"/>
        <v>VALASSIS</v>
      </c>
      <c r="G866" s="8" t="s">
        <v>3278</v>
      </c>
      <c r="H866" s="346">
        <v>1</v>
      </c>
    </row>
    <row r="867" spans="1:8" s="8" customFormat="1" x14ac:dyDescent="0.25">
      <c r="A867" s="211" t="s">
        <v>3806</v>
      </c>
      <c r="B867" s="8" t="s">
        <v>3275</v>
      </c>
      <c r="C867" s="8" t="s">
        <v>3276</v>
      </c>
      <c r="D867" s="8">
        <f t="shared" si="48"/>
        <v>0</v>
      </c>
      <c r="E867" s="8" t="s">
        <v>3277</v>
      </c>
      <c r="F867" s="8" t="str">
        <f t="shared" si="49"/>
        <v>VALPAK</v>
      </c>
      <c r="G867" s="8" t="s">
        <v>3278</v>
      </c>
      <c r="H867" s="346">
        <v>1</v>
      </c>
    </row>
    <row r="868" spans="1:8" s="8" customFormat="1" x14ac:dyDescent="0.25">
      <c r="A868" s="211" t="s">
        <v>3807</v>
      </c>
      <c r="B868" s="8" t="s">
        <v>3275</v>
      </c>
      <c r="C868" s="8" t="s">
        <v>3276</v>
      </c>
      <c r="D868" s="8">
        <f t="shared" si="48"/>
        <v>3.01</v>
      </c>
      <c r="E868" s="8" t="s">
        <v>3277</v>
      </c>
      <c r="F868" s="8" t="str">
        <f t="shared" si="49"/>
        <v/>
      </c>
      <c r="G868" s="8" t="s">
        <v>3278</v>
      </c>
      <c r="H868" s="346">
        <v>1</v>
      </c>
    </row>
    <row r="869" spans="1:8" s="8" customFormat="1" x14ac:dyDescent="0.25">
      <c r="A869" s="211" t="s">
        <v>2368</v>
      </c>
      <c r="B869" s="8" t="s">
        <v>3275</v>
      </c>
      <c r="C869" s="8" t="s">
        <v>3276</v>
      </c>
      <c r="D869" s="8">
        <f t="shared" si="48"/>
        <v>0</v>
      </c>
      <c r="E869" s="8" t="s">
        <v>3277</v>
      </c>
      <c r="F869" s="8" t="str">
        <f t="shared" si="49"/>
        <v/>
      </c>
      <c r="G869" s="8" t="s">
        <v>3278</v>
      </c>
      <c r="H869" s="346">
        <v>1</v>
      </c>
    </row>
    <row r="870" spans="1:8" s="8" customFormat="1" x14ac:dyDescent="0.25">
      <c r="A870" s="211" t="s">
        <v>2369</v>
      </c>
      <c r="B870" s="8" t="s">
        <v>3275</v>
      </c>
      <c r="C870" s="8" t="s">
        <v>3276</v>
      </c>
      <c r="D870" s="8">
        <f t="shared" si="48"/>
        <v>0</v>
      </c>
      <c r="E870" s="8" t="s">
        <v>3277</v>
      </c>
      <c r="F870" s="8" t="str">
        <f t="shared" si="49"/>
        <v/>
      </c>
      <c r="G870" s="8" t="s">
        <v>3278</v>
      </c>
      <c r="H870" s="346">
        <v>1</v>
      </c>
    </row>
    <row r="871" spans="1:8" s="8" customFormat="1" x14ac:dyDescent="0.25">
      <c r="A871" s="211" t="s">
        <v>3861</v>
      </c>
      <c r="B871" s="8" t="s">
        <v>3275</v>
      </c>
      <c r="C871" s="8" t="s">
        <v>3276</v>
      </c>
      <c r="D871" s="8">
        <f t="shared" si="48"/>
        <v>199</v>
      </c>
      <c r="E871" s="8" t="s">
        <v>3277</v>
      </c>
      <c r="F871" s="8" t="str">
        <f t="shared" si="49"/>
        <v/>
      </c>
      <c r="G871" s="8" t="s">
        <v>3278</v>
      </c>
      <c r="H871" s="346">
        <v>1</v>
      </c>
    </row>
    <row r="872" spans="1:8" s="8" customFormat="1" x14ac:dyDescent="0.25">
      <c r="A872" s="211" t="s">
        <v>3714</v>
      </c>
      <c r="B872" s="8" t="s">
        <v>3275</v>
      </c>
      <c r="C872" s="8" t="s">
        <v>3276</v>
      </c>
      <c r="D872" s="8">
        <f t="shared" si="48"/>
        <v>0</v>
      </c>
      <c r="E872" s="8" t="s">
        <v>3277</v>
      </c>
      <c r="F872" s="8" t="str">
        <f t="shared" si="49"/>
        <v>VRADJ</v>
      </c>
      <c r="G872" s="8" t="s">
        <v>3278</v>
      </c>
      <c r="H872" s="346">
        <v>1</v>
      </c>
    </row>
    <row r="873" spans="1:8" s="8" customFormat="1" x14ac:dyDescent="0.25">
      <c r="A873" s="211" t="s">
        <v>3809</v>
      </c>
      <c r="B873" s="8" t="s">
        <v>3275</v>
      </c>
      <c r="C873" s="8" t="s">
        <v>3276</v>
      </c>
      <c r="D873" s="8">
        <f t="shared" si="48"/>
        <v>6.99</v>
      </c>
      <c r="E873" s="8" t="s">
        <v>3277</v>
      </c>
      <c r="F873" s="8" t="str">
        <f t="shared" si="49"/>
        <v/>
      </c>
      <c r="G873" s="8" t="s">
        <v>3278</v>
      </c>
      <c r="H873" s="346">
        <v>1</v>
      </c>
    </row>
    <row r="874" spans="1:8" s="8" customFormat="1" x14ac:dyDescent="0.25">
      <c r="A874" s="211" t="s">
        <v>3715</v>
      </c>
      <c r="B874" s="8" t="s">
        <v>3275</v>
      </c>
      <c r="C874" s="8" t="s">
        <v>3276</v>
      </c>
      <c r="D874" s="8">
        <f t="shared" si="48"/>
        <v>0</v>
      </c>
      <c r="E874" s="8" t="s">
        <v>3277</v>
      </c>
      <c r="F874" s="8" t="str">
        <f t="shared" si="49"/>
        <v>VRCRED_CC</v>
      </c>
      <c r="G874" s="8" t="s">
        <v>3278</v>
      </c>
      <c r="H874" s="346">
        <v>1</v>
      </c>
    </row>
    <row r="875" spans="1:8" s="8" customFormat="1" x14ac:dyDescent="0.25">
      <c r="A875" s="211" t="s">
        <v>3862</v>
      </c>
      <c r="B875" s="8" t="s">
        <v>3275</v>
      </c>
      <c r="C875" s="8" t="s">
        <v>3276</v>
      </c>
      <c r="D875" s="8">
        <f t="shared" si="48"/>
        <v>0</v>
      </c>
      <c r="E875" s="8" t="s">
        <v>3277</v>
      </c>
      <c r="F875" s="8" t="str">
        <f t="shared" si="49"/>
        <v>VRCRED_CR</v>
      </c>
      <c r="G875" s="8" t="s">
        <v>3278</v>
      </c>
      <c r="H875" s="346">
        <v>1</v>
      </c>
    </row>
    <row r="876" spans="1:8" s="8" customFormat="1" x14ac:dyDescent="0.25">
      <c r="A876" s="211" t="s">
        <v>3810</v>
      </c>
      <c r="B876" s="8" t="s">
        <v>3275</v>
      </c>
      <c r="C876" s="8" t="s">
        <v>3276</v>
      </c>
      <c r="D876" s="8">
        <f t="shared" si="48"/>
        <v>0</v>
      </c>
      <c r="E876" s="8" t="s">
        <v>3277</v>
      </c>
      <c r="F876" s="8" t="str">
        <f t="shared" si="49"/>
        <v>VRCRED_SA</v>
      </c>
      <c r="G876" s="8" t="s">
        <v>3278</v>
      </c>
      <c r="H876" s="346">
        <v>1</v>
      </c>
    </row>
    <row r="877" spans="1:8" s="8" customFormat="1" x14ac:dyDescent="0.25">
      <c r="A877" s="211" t="s">
        <v>3863</v>
      </c>
      <c r="B877" s="8" t="s">
        <v>3275</v>
      </c>
      <c r="C877" s="8" t="s">
        <v>3276</v>
      </c>
      <c r="D877" s="8">
        <f t="shared" si="48"/>
        <v>0</v>
      </c>
      <c r="E877" s="8" t="s">
        <v>3277</v>
      </c>
      <c r="F877" s="8" t="str">
        <f t="shared" si="49"/>
        <v>VRCRED_SV</v>
      </c>
      <c r="G877" s="8" t="s">
        <v>3278</v>
      </c>
      <c r="H877" s="346">
        <v>1</v>
      </c>
    </row>
    <row r="878" spans="1:8" s="8" customFormat="1" x14ac:dyDescent="0.25">
      <c r="A878" s="211" t="s">
        <v>3811</v>
      </c>
      <c r="B878" s="8" t="s">
        <v>3275</v>
      </c>
      <c r="C878" s="8" t="s">
        <v>3276</v>
      </c>
      <c r="D878" s="8">
        <f t="shared" si="48"/>
        <v>0</v>
      </c>
      <c r="E878" s="8" t="s">
        <v>3277</v>
      </c>
      <c r="F878" s="8" t="str">
        <f t="shared" si="49"/>
        <v>VRDISC_JV</v>
      </c>
      <c r="G878" s="8" t="s">
        <v>3278</v>
      </c>
      <c r="H878" s="346">
        <v>1</v>
      </c>
    </row>
    <row r="879" spans="1:8" s="8" customFormat="1" x14ac:dyDescent="0.25">
      <c r="A879" s="211" t="s">
        <v>3812</v>
      </c>
      <c r="B879" s="8" t="s">
        <v>3275</v>
      </c>
      <c r="C879" s="8" t="s">
        <v>3276</v>
      </c>
      <c r="D879" s="8">
        <f t="shared" si="48"/>
        <v>0</v>
      </c>
      <c r="E879" s="8" t="s">
        <v>3277</v>
      </c>
      <c r="F879" s="8" t="str">
        <f t="shared" si="49"/>
        <v>VRDISC_ONT</v>
      </c>
      <c r="G879" s="8" t="s">
        <v>3278</v>
      </c>
      <c r="H879" s="346">
        <v>1</v>
      </c>
    </row>
    <row r="880" spans="1:8" s="8" customFormat="1" x14ac:dyDescent="0.25">
      <c r="A880" s="211" t="s">
        <v>3864</v>
      </c>
      <c r="B880" s="8" t="s">
        <v>3275</v>
      </c>
      <c r="C880" s="8" t="s">
        <v>3276</v>
      </c>
      <c r="D880" s="8">
        <f t="shared" si="48"/>
        <v>0</v>
      </c>
      <c r="E880" s="8" t="s">
        <v>3277</v>
      </c>
      <c r="F880" s="8" t="str">
        <f t="shared" si="49"/>
        <v>VRDISCRETN</v>
      </c>
      <c r="G880" s="8" t="s">
        <v>3278</v>
      </c>
      <c r="H880" s="346">
        <v>1</v>
      </c>
    </row>
    <row r="881" spans="1:8" s="8" customFormat="1" x14ac:dyDescent="0.25">
      <c r="A881" s="211" t="s">
        <v>3716</v>
      </c>
      <c r="B881" s="8" t="s">
        <v>3275</v>
      </c>
      <c r="C881" s="8" t="s">
        <v>3276</v>
      </c>
      <c r="D881" s="8">
        <f t="shared" si="48"/>
        <v>0</v>
      </c>
      <c r="E881" s="8" t="s">
        <v>3277</v>
      </c>
      <c r="F881" s="8" t="str">
        <f t="shared" si="49"/>
        <v/>
      </c>
      <c r="G881" s="8" t="s">
        <v>3278</v>
      </c>
      <c r="H881" s="346">
        <v>1</v>
      </c>
    </row>
    <row r="882" spans="1:8" s="8" customFormat="1" x14ac:dyDescent="0.25">
      <c r="A882" s="211" t="s">
        <v>3813</v>
      </c>
      <c r="B882" s="8" t="s">
        <v>3275</v>
      </c>
      <c r="C882" s="8" t="s">
        <v>3276</v>
      </c>
      <c r="D882" s="8">
        <f t="shared" si="48"/>
        <v>0</v>
      </c>
      <c r="E882" s="8" t="s">
        <v>3277</v>
      </c>
      <c r="F882" s="8" t="str">
        <f t="shared" si="49"/>
        <v/>
      </c>
      <c r="G882" s="8" t="s">
        <v>3278</v>
      </c>
      <c r="H882" s="346">
        <v>1</v>
      </c>
    </row>
    <row r="883" spans="1:8" s="8" customFormat="1" x14ac:dyDescent="0.25">
      <c r="A883" s="211" t="s">
        <v>3814</v>
      </c>
      <c r="B883" s="8" t="s">
        <v>3275</v>
      </c>
      <c r="C883" s="8" t="s">
        <v>3276</v>
      </c>
      <c r="D883" s="8">
        <f t="shared" si="48"/>
        <v>39.99</v>
      </c>
      <c r="E883" s="8" t="s">
        <v>3277</v>
      </c>
      <c r="F883" s="8" t="str">
        <f t="shared" si="49"/>
        <v/>
      </c>
      <c r="G883" s="8" t="s">
        <v>3278</v>
      </c>
      <c r="H883" s="346">
        <v>1</v>
      </c>
    </row>
    <row r="884" spans="1:8" s="8" customFormat="1" x14ac:dyDescent="0.25">
      <c r="A884" s="211" t="s">
        <v>3865</v>
      </c>
      <c r="B884" s="8" t="s">
        <v>3275</v>
      </c>
      <c r="C884" s="8" t="s">
        <v>3276</v>
      </c>
      <c r="D884" s="8">
        <f t="shared" si="48"/>
        <v>0</v>
      </c>
      <c r="E884" s="8" t="s">
        <v>3277</v>
      </c>
      <c r="F884" s="8" t="str">
        <f t="shared" si="49"/>
        <v>VRMONCRED</v>
      </c>
      <c r="G884" s="8" t="s">
        <v>3278</v>
      </c>
      <c r="H884" s="346">
        <v>1</v>
      </c>
    </row>
    <row r="885" spans="1:8" s="8" customFormat="1" x14ac:dyDescent="0.25">
      <c r="A885" s="211" t="s">
        <v>3815</v>
      </c>
      <c r="B885" s="8" t="s">
        <v>3275</v>
      </c>
      <c r="C885" s="8" t="s">
        <v>3276</v>
      </c>
      <c r="D885" s="8">
        <f t="shared" si="48"/>
        <v>0</v>
      </c>
      <c r="E885" s="8" t="s">
        <v>3277</v>
      </c>
      <c r="F885" s="8" t="str">
        <f t="shared" si="49"/>
        <v/>
      </c>
      <c r="G885" s="8" t="s">
        <v>3278</v>
      </c>
      <c r="H885" s="346">
        <v>1</v>
      </c>
    </row>
    <row r="886" spans="1:8" s="8" customFormat="1" x14ac:dyDescent="0.25">
      <c r="A886" s="211" t="s">
        <v>3866</v>
      </c>
      <c r="B886" s="8" t="s">
        <v>3275</v>
      </c>
      <c r="C886" s="8" t="s">
        <v>3276</v>
      </c>
      <c r="D886" s="8">
        <f t="shared" si="48"/>
        <v>0</v>
      </c>
      <c r="E886" s="8" t="s">
        <v>3277</v>
      </c>
      <c r="F886" s="8" t="str">
        <f t="shared" si="49"/>
        <v>VRSRVDISC</v>
      </c>
      <c r="G886" s="8" t="s">
        <v>3278</v>
      </c>
      <c r="H886" s="346">
        <v>1</v>
      </c>
    </row>
    <row r="887" spans="1:8" s="8" customFormat="1" x14ac:dyDescent="0.25">
      <c r="A887" s="211" t="s">
        <v>3816</v>
      </c>
      <c r="B887" s="8" t="s">
        <v>3275</v>
      </c>
      <c r="C887" s="8" t="s">
        <v>3276</v>
      </c>
      <c r="D887" s="8">
        <f t="shared" si="48"/>
        <v>75</v>
      </c>
      <c r="E887" s="8" t="s">
        <v>3277</v>
      </c>
      <c r="F887" s="8" t="str">
        <f t="shared" si="49"/>
        <v/>
      </c>
      <c r="G887" s="8" t="s">
        <v>3278</v>
      </c>
      <c r="H887" s="346">
        <v>1</v>
      </c>
    </row>
    <row r="888" spans="1:8" s="8" customFormat="1" x14ac:dyDescent="0.25">
      <c r="A888" s="211" t="s">
        <v>2371</v>
      </c>
      <c r="B888" s="8" t="s">
        <v>3275</v>
      </c>
      <c r="C888" s="8" t="s">
        <v>3276</v>
      </c>
      <c r="D888" s="8">
        <f t="shared" si="48"/>
        <v>0</v>
      </c>
      <c r="E888" s="8" t="s">
        <v>3277</v>
      </c>
      <c r="F888" s="8" t="str">
        <f t="shared" si="49"/>
        <v/>
      </c>
      <c r="G888" s="8" t="s">
        <v>3278</v>
      </c>
      <c r="H888" s="346">
        <v>1</v>
      </c>
    </row>
    <row r="889" spans="1:8" s="8" customFormat="1" x14ac:dyDescent="0.25">
      <c r="A889" s="211" t="s">
        <v>3817</v>
      </c>
      <c r="B889" s="8" t="s">
        <v>3275</v>
      </c>
      <c r="C889" s="8" t="s">
        <v>3276</v>
      </c>
      <c r="D889" s="8">
        <f t="shared" si="48"/>
        <v>11.99</v>
      </c>
      <c r="E889" s="8" t="s">
        <v>3277</v>
      </c>
      <c r="F889" s="8" t="str">
        <f t="shared" si="49"/>
        <v/>
      </c>
      <c r="G889" s="8" t="s">
        <v>3278</v>
      </c>
      <c r="H889" s="346">
        <v>1</v>
      </c>
    </row>
    <row r="890" spans="1:8" s="8" customFormat="1" x14ac:dyDescent="0.25">
      <c r="A890" s="211" t="s">
        <v>2155</v>
      </c>
      <c r="B890" s="8" t="s">
        <v>3275</v>
      </c>
      <c r="C890" s="8" t="s">
        <v>3276</v>
      </c>
      <c r="D890" s="8">
        <f t="shared" si="48"/>
        <v>0</v>
      </c>
      <c r="E890" s="8" t="s">
        <v>3277</v>
      </c>
      <c r="F890" s="8" t="str">
        <f t="shared" si="49"/>
        <v/>
      </c>
      <c r="G890" s="8" t="s">
        <v>3278</v>
      </c>
      <c r="H890" s="346">
        <v>1</v>
      </c>
    </row>
    <row r="891" spans="1:8" s="8" customFormat="1" x14ac:dyDescent="0.25">
      <c r="A891" s="211" t="s">
        <v>2165</v>
      </c>
      <c r="B891" s="8" t="s">
        <v>3275</v>
      </c>
      <c r="C891" s="8" t="s">
        <v>3276</v>
      </c>
      <c r="D891" s="8">
        <f t="shared" ref="D891:D952" si="50">VLOOKUP(A891,masterdata,5,0)</f>
        <v>99</v>
      </c>
      <c r="E891" s="8" t="s">
        <v>3277</v>
      </c>
      <c r="F891" s="8" t="str">
        <f t="shared" si="49"/>
        <v/>
      </c>
      <c r="G891" s="8" t="s">
        <v>3278</v>
      </c>
      <c r="H891" s="346">
        <v>1</v>
      </c>
    </row>
    <row r="892" spans="1:8" s="8" customFormat="1" x14ac:dyDescent="0.25">
      <c r="A892" s="211" t="s">
        <v>2373</v>
      </c>
      <c r="B892" s="8" t="s">
        <v>3275</v>
      </c>
      <c r="C892" s="8" t="s">
        <v>3276</v>
      </c>
      <c r="D892" s="8">
        <f t="shared" si="50"/>
        <v>1.99</v>
      </c>
      <c r="E892" s="8" t="s">
        <v>3277</v>
      </c>
      <c r="F892" s="8" t="str">
        <f t="shared" si="49"/>
        <v/>
      </c>
      <c r="G892" s="8" t="s">
        <v>3278</v>
      </c>
      <c r="H892" s="346">
        <v>1</v>
      </c>
    </row>
    <row r="893" spans="1:8" s="8" customFormat="1" x14ac:dyDescent="0.25">
      <c r="A893" s="211" t="s">
        <v>2174</v>
      </c>
      <c r="B893" s="8" t="s">
        <v>3275</v>
      </c>
      <c r="C893" s="8" t="s">
        <v>3276</v>
      </c>
      <c r="D893" s="8">
        <f t="shared" si="50"/>
        <v>0</v>
      </c>
      <c r="E893" s="8" t="s">
        <v>3277</v>
      </c>
      <c r="F893" s="8" t="str">
        <f t="shared" si="49"/>
        <v/>
      </c>
      <c r="G893" s="8" t="s">
        <v>3278</v>
      </c>
      <c r="H893" s="346">
        <v>1</v>
      </c>
    </row>
    <row r="894" spans="1:8" s="8" customFormat="1" x14ac:dyDescent="0.25">
      <c r="A894" s="211" t="s">
        <v>2376</v>
      </c>
      <c r="B894" s="8" t="s">
        <v>3275</v>
      </c>
      <c r="C894" s="8" t="s">
        <v>3276</v>
      </c>
      <c r="D894" s="8">
        <f t="shared" si="50"/>
        <v>0</v>
      </c>
      <c r="E894" s="8" t="s">
        <v>3277</v>
      </c>
      <c r="F894" s="8" t="str">
        <f t="shared" si="49"/>
        <v/>
      </c>
      <c r="G894" s="8" t="s">
        <v>3278</v>
      </c>
      <c r="H894" s="346">
        <v>1</v>
      </c>
    </row>
    <row r="895" spans="1:8" s="8" customFormat="1" x14ac:dyDescent="0.25">
      <c r="A895" s="211" t="s">
        <v>2770</v>
      </c>
      <c r="B895" s="8" t="s">
        <v>3275</v>
      </c>
      <c r="C895" s="8" t="s">
        <v>3276</v>
      </c>
      <c r="D895" s="8">
        <f t="shared" si="50"/>
        <v>0</v>
      </c>
      <c r="E895" s="8" t="s">
        <v>3277</v>
      </c>
      <c r="F895" s="8" t="str">
        <f t="shared" si="49"/>
        <v/>
      </c>
      <c r="G895" s="8" t="s">
        <v>3278</v>
      </c>
      <c r="H895" s="346">
        <v>1</v>
      </c>
    </row>
    <row r="896" spans="1:8" s="8" customFormat="1" x14ac:dyDescent="0.25">
      <c r="A896" s="211" t="s">
        <v>2772</v>
      </c>
      <c r="B896" s="8" t="s">
        <v>3275</v>
      </c>
      <c r="C896" s="8" t="s">
        <v>3276</v>
      </c>
      <c r="D896" s="8">
        <f t="shared" si="50"/>
        <v>0</v>
      </c>
      <c r="E896" s="8" t="s">
        <v>3277</v>
      </c>
      <c r="F896" s="8" t="str">
        <f t="shared" si="49"/>
        <v/>
      </c>
      <c r="G896" s="8" t="s">
        <v>3278</v>
      </c>
      <c r="H896" s="346">
        <v>1</v>
      </c>
    </row>
    <row r="897" spans="1:8" s="8" customFormat="1" x14ac:dyDescent="0.25">
      <c r="A897" s="211" t="s">
        <v>2774</v>
      </c>
      <c r="B897" s="8" t="s">
        <v>3275</v>
      </c>
      <c r="C897" s="8" t="s">
        <v>3276</v>
      </c>
      <c r="D897" s="8">
        <f t="shared" si="50"/>
        <v>0</v>
      </c>
      <c r="E897" s="8" t="s">
        <v>3277</v>
      </c>
      <c r="F897" s="8" t="str">
        <f t="shared" si="49"/>
        <v/>
      </c>
      <c r="G897" s="8" t="s">
        <v>3278</v>
      </c>
      <c r="H897" s="346">
        <v>1</v>
      </c>
    </row>
    <row r="898" spans="1:8" s="8" customFormat="1" x14ac:dyDescent="0.25">
      <c r="A898" s="211" t="s">
        <v>2912</v>
      </c>
      <c r="B898" s="8" t="s">
        <v>3275</v>
      </c>
      <c r="C898" s="8" t="s">
        <v>3276</v>
      </c>
      <c r="D898" s="8">
        <f t="shared" si="50"/>
        <v>0</v>
      </c>
      <c r="E898" s="8" t="s">
        <v>3277</v>
      </c>
      <c r="F898" s="8" t="str">
        <f t="shared" ref="F898:F961" si="51">IF(VLOOKUP(A898,masterdata,36,FALSE)="","",VLOOKUP(A898,masterdata,36,FALSE))</f>
        <v/>
      </c>
      <c r="G898" s="8" t="s">
        <v>3278</v>
      </c>
      <c r="H898" s="346">
        <v>1</v>
      </c>
    </row>
    <row r="899" spans="1:8" s="8" customFormat="1" x14ac:dyDescent="0.25">
      <c r="A899" s="211" t="s">
        <v>2914</v>
      </c>
      <c r="B899" s="8" t="s">
        <v>3275</v>
      </c>
      <c r="C899" s="8" t="s">
        <v>3276</v>
      </c>
      <c r="D899" s="8">
        <f t="shared" si="50"/>
        <v>0</v>
      </c>
      <c r="E899" s="8" t="s">
        <v>3277</v>
      </c>
      <c r="F899" s="8" t="str">
        <f t="shared" si="51"/>
        <v/>
      </c>
      <c r="G899" s="8" t="s">
        <v>3278</v>
      </c>
      <c r="H899" s="346">
        <v>1</v>
      </c>
    </row>
    <row r="900" spans="1:8" s="8" customFormat="1" x14ac:dyDescent="0.25">
      <c r="A900" s="211" t="s">
        <v>2916</v>
      </c>
      <c r="B900" s="8" t="s">
        <v>3275</v>
      </c>
      <c r="C900" s="8" t="s">
        <v>3276</v>
      </c>
      <c r="D900" s="8">
        <f t="shared" si="50"/>
        <v>0</v>
      </c>
      <c r="E900" s="8" t="s">
        <v>3277</v>
      </c>
      <c r="F900" s="8" t="str">
        <f t="shared" si="51"/>
        <v/>
      </c>
      <c r="G900" s="8" t="s">
        <v>3278</v>
      </c>
      <c r="H900" s="346">
        <v>1</v>
      </c>
    </row>
    <row r="901" spans="1:8" s="8" customFormat="1" x14ac:dyDescent="0.25">
      <c r="A901" s="211" t="s">
        <v>2918</v>
      </c>
      <c r="B901" s="8" t="s">
        <v>3275</v>
      </c>
      <c r="C901" s="8" t="s">
        <v>3276</v>
      </c>
      <c r="D901" s="8">
        <f t="shared" si="50"/>
        <v>0</v>
      </c>
      <c r="E901" s="8" t="s">
        <v>3277</v>
      </c>
      <c r="F901" s="8" t="str">
        <f t="shared" si="51"/>
        <v/>
      </c>
      <c r="G901" s="8" t="s">
        <v>3278</v>
      </c>
      <c r="H901" s="346">
        <v>1</v>
      </c>
    </row>
    <row r="902" spans="1:8" s="8" customFormat="1" x14ac:dyDescent="0.25">
      <c r="A902" s="211" t="s">
        <v>2920</v>
      </c>
      <c r="B902" s="8" t="s">
        <v>3275</v>
      </c>
      <c r="C902" s="8" t="s">
        <v>3276</v>
      </c>
      <c r="D902" s="8">
        <f t="shared" si="50"/>
        <v>0</v>
      </c>
      <c r="E902" s="8" t="s">
        <v>3277</v>
      </c>
      <c r="F902" s="8" t="str">
        <f t="shared" si="51"/>
        <v/>
      </c>
      <c r="G902" s="8" t="s">
        <v>3278</v>
      </c>
      <c r="H902" s="346">
        <v>1</v>
      </c>
    </row>
    <row r="903" spans="1:8" s="8" customFormat="1" x14ac:dyDescent="0.25">
      <c r="A903" s="211" t="s">
        <v>2922</v>
      </c>
      <c r="B903" s="8" t="s">
        <v>3275</v>
      </c>
      <c r="C903" s="8" t="s">
        <v>3276</v>
      </c>
      <c r="D903" s="8">
        <f t="shared" si="50"/>
        <v>0</v>
      </c>
      <c r="E903" s="8" t="s">
        <v>3277</v>
      </c>
      <c r="F903" s="8" t="str">
        <f t="shared" si="51"/>
        <v/>
      </c>
      <c r="G903" s="8" t="s">
        <v>3278</v>
      </c>
      <c r="H903" s="346">
        <v>1</v>
      </c>
    </row>
    <row r="904" spans="1:8" s="8" customFormat="1" x14ac:dyDescent="0.25">
      <c r="A904" s="211" t="s">
        <v>2924</v>
      </c>
      <c r="B904" s="8" t="s">
        <v>3275</v>
      </c>
      <c r="C904" s="8" t="s">
        <v>3276</v>
      </c>
      <c r="D904" s="8">
        <f t="shared" si="50"/>
        <v>0</v>
      </c>
      <c r="E904" s="8" t="s">
        <v>3277</v>
      </c>
      <c r="F904" s="8" t="str">
        <f t="shared" si="51"/>
        <v/>
      </c>
      <c r="G904" s="8" t="s">
        <v>3278</v>
      </c>
      <c r="H904" s="346">
        <v>1</v>
      </c>
    </row>
    <row r="905" spans="1:8" s="8" customFormat="1" x14ac:dyDescent="0.25">
      <c r="A905" s="211" t="s">
        <v>2926</v>
      </c>
      <c r="B905" s="8" t="s">
        <v>3275</v>
      </c>
      <c r="C905" s="8" t="s">
        <v>3276</v>
      </c>
      <c r="D905" s="8">
        <f t="shared" si="50"/>
        <v>0</v>
      </c>
      <c r="E905" s="8" t="s">
        <v>3277</v>
      </c>
      <c r="F905" s="8" t="str">
        <f t="shared" si="51"/>
        <v/>
      </c>
      <c r="G905" s="8" t="s">
        <v>3278</v>
      </c>
      <c r="H905" s="346">
        <v>1</v>
      </c>
    </row>
    <row r="906" spans="1:8" s="8" customFormat="1" x14ac:dyDescent="0.25">
      <c r="A906" s="211" t="s">
        <v>2928</v>
      </c>
      <c r="B906" s="8" t="s">
        <v>3275</v>
      </c>
      <c r="C906" s="8" t="s">
        <v>3276</v>
      </c>
      <c r="D906" s="8">
        <f t="shared" si="50"/>
        <v>0</v>
      </c>
      <c r="E906" s="8" t="s">
        <v>3277</v>
      </c>
      <c r="F906" s="8" t="str">
        <f t="shared" si="51"/>
        <v/>
      </c>
      <c r="G906" s="8" t="s">
        <v>3278</v>
      </c>
      <c r="H906" s="346">
        <v>1</v>
      </c>
    </row>
    <row r="907" spans="1:8" s="8" customFormat="1" x14ac:dyDescent="0.25">
      <c r="A907" s="211" t="s">
        <v>2930</v>
      </c>
      <c r="B907" s="8" t="s">
        <v>3275</v>
      </c>
      <c r="C907" s="8" t="s">
        <v>3276</v>
      </c>
      <c r="D907" s="8">
        <f t="shared" si="50"/>
        <v>0</v>
      </c>
      <c r="E907" s="8" t="s">
        <v>3277</v>
      </c>
      <c r="F907" s="8" t="str">
        <f t="shared" si="51"/>
        <v/>
      </c>
      <c r="G907" s="8" t="s">
        <v>3278</v>
      </c>
      <c r="H907" s="346">
        <v>1</v>
      </c>
    </row>
    <row r="908" spans="1:8" s="8" customFormat="1" x14ac:dyDescent="0.25">
      <c r="A908" s="211" t="s">
        <v>2355</v>
      </c>
      <c r="B908" s="8" t="s">
        <v>3275</v>
      </c>
      <c r="C908" s="8" t="s">
        <v>3276</v>
      </c>
      <c r="D908" s="8">
        <f t="shared" si="50"/>
        <v>25</v>
      </c>
      <c r="E908" s="8" t="s">
        <v>3277</v>
      </c>
      <c r="F908" s="8" t="str">
        <f t="shared" si="51"/>
        <v/>
      </c>
      <c r="G908" s="8" t="s">
        <v>3278</v>
      </c>
      <c r="H908" s="346">
        <v>1</v>
      </c>
    </row>
    <row r="909" spans="1:8" s="8" customFormat="1" x14ac:dyDescent="0.25">
      <c r="A909" s="211" t="s">
        <v>2356</v>
      </c>
      <c r="B909" s="8" t="s">
        <v>3275</v>
      </c>
      <c r="C909" s="8" t="s">
        <v>3276</v>
      </c>
      <c r="D909" s="8">
        <f t="shared" si="50"/>
        <v>25</v>
      </c>
      <c r="E909" s="8" t="s">
        <v>3277</v>
      </c>
      <c r="F909" s="8" t="str">
        <f t="shared" si="51"/>
        <v/>
      </c>
      <c r="G909" s="8" t="s">
        <v>3278</v>
      </c>
      <c r="H909" s="346">
        <v>1</v>
      </c>
    </row>
    <row r="910" spans="1:8" s="8" customFormat="1" x14ac:dyDescent="0.25">
      <c r="A910" s="211" t="s">
        <v>2357</v>
      </c>
      <c r="B910" s="8" t="s">
        <v>3275</v>
      </c>
      <c r="C910" s="8" t="s">
        <v>3276</v>
      </c>
      <c r="D910" s="8">
        <f t="shared" si="50"/>
        <v>25</v>
      </c>
      <c r="E910" s="8" t="s">
        <v>3277</v>
      </c>
      <c r="F910" s="8" t="str">
        <f t="shared" si="51"/>
        <v/>
      </c>
      <c r="G910" s="8" t="s">
        <v>3278</v>
      </c>
      <c r="H910" s="346">
        <v>1</v>
      </c>
    </row>
    <row r="911" spans="1:8" s="8" customFormat="1" x14ac:dyDescent="0.25">
      <c r="A911" s="211" t="s">
        <v>2358</v>
      </c>
      <c r="B911" s="8" t="s">
        <v>3275</v>
      </c>
      <c r="C911" s="8" t="s">
        <v>3276</v>
      </c>
      <c r="D911" s="8">
        <f t="shared" si="50"/>
        <v>25</v>
      </c>
      <c r="E911" s="8" t="s">
        <v>3277</v>
      </c>
      <c r="F911" s="8" t="str">
        <f t="shared" si="51"/>
        <v/>
      </c>
      <c r="G911" s="8" t="s">
        <v>3278</v>
      </c>
      <c r="H911" s="346">
        <v>1</v>
      </c>
    </row>
    <row r="912" spans="1:8" s="8" customFormat="1" x14ac:dyDescent="0.25">
      <c r="A912" s="211" t="s">
        <v>2359</v>
      </c>
      <c r="B912" s="8" t="s">
        <v>3275</v>
      </c>
      <c r="C912" s="8" t="s">
        <v>3276</v>
      </c>
      <c r="D912" s="8">
        <f t="shared" si="50"/>
        <v>25</v>
      </c>
      <c r="E912" s="8" t="s">
        <v>3277</v>
      </c>
      <c r="F912" s="8" t="str">
        <f t="shared" si="51"/>
        <v/>
      </c>
      <c r="G912" s="8" t="s">
        <v>3278</v>
      </c>
      <c r="H912" s="346">
        <v>1</v>
      </c>
    </row>
    <row r="913" spans="1:8" s="8" customFormat="1" x14ac:dyDescent="0.25">
      <c r="A913" s="211" t="s">
        <v>2360</v>
      </c>
      <c r="B913" s="8" t="s">
        <v>3275</v>
      </c>
      <c r="C913" s="8" t="s">
        <v>3276</v>
      </c>
      <c r="D913" s="8">
        <f t="shared" si="50"/>
        <v>25</v>
      </c>
      <c r="E913" s="8" t="s">
        <v>3277</v>
      </c>
      <c r="F913" s="8" t="str">
        <f t="shared" si="51"/>
        <v/>
      </c>
      <c r="G913" s="8" t="s">
        <v>3278</v>
      </c>
      <c r="H913" s="346">
        <v>1</v>
      </c>
    </row>
    <row r="914" spans="1:8" s="8" customFormat="1" x14ac:dyDescent="0.25">
      <c r="A914" s="211" t="s">
        <v>2361</v>
      </c>
      <c r="B914" s="8" t="s">
        <v>3275</v>
      </c>
      <c r="C914" s="8" t="s">
        <v>3276</v>
      </c>
      <c r="D914" s="8">
        <f t="shared" si="50"/>
        <v>25</v>
      </c>
      <c r="E914" s="8" t="s">
        <v>3277</v>
      </c>
      <c r="F914" s="8" t="str">
        <f t="shared" si="51"/>
        <v/>
      </c>
      <c r="G914" s="8" t="s">
        <v>3278</v>
      </c>
      <c r="H914" s="346">
        <v>1</v>
      </c>
    </row>
    <row r="915" spans="1:8" s="8" customFormat="1" x14ac:dyDescent="0.25">
      <c r="A915" s="211" t="s">
        <v>2362</v>
      </c>
      <c r="B915" s="8" t="s">
        <v>3275</v>
      </c>
      <c r="C915" s="8" t="s">
        <v>3276</v>
      </c>
      <c r="D915" s="8">
        <f t="shared" si="50"/>
        <v>25</v>
      </c>
      <c r="E915" s="8" t="s">
        <v>3277</v>
      </c>
      <c r="F915" s="8" t="str">
        <f t="shared" si="51"/>
        <v/>
      </c>
      <c r="G915" s="8" t="s">
        <v>3278</v>
      </c>
      <c r="H915" s="346">
        <v>1</v>
      </c>
    </row>
    <row r="916" spans="1:8" s="8" customFormat="1" x14ac:dyDescent="0.25">
      <c r="A916" s="211" t="s">
        <v>2363</v>
      </c>
      <c r="B916" s="8" t="s">
        <v>3275</v>
      </c>
      <c r="C916" s="8" t="s">
        <v>3276</v>
      </c>
      <c r="D916" s="8">
        <f t="shared" si="50"/>
        <v>0</v>
      </c>
      <c r="E916" s="8" t="s">
        <v>3277</v>
      </c>
      <c r="F916" s="8" t="str">
        <f t="shared" si="51"/>
        <v/>
      </c>
      <c r="G916" s="8" t="s">
        <v>3278</v>
      </c>
      <c r="H916" s="346">
        <v>1</v>
      </c>
    </row>
    <row r="917" spans="1:8" s="8" customFormat="1" x14ac:dyDescent="0.25">
      <c r="A917" s="211" t="s">
        <v>1437</v>
      </c>
      <c r="B917" s="8" t="s">
        <v>3275</v>
      </c>
      <c r="C917" s="8" t="s">
        <v>3276</v>
      </c>
      <c r="D917" s="8">
        <f t="shared" si="50"/>
        <v>249</v>
      </c>
      <c r="E917" s="8" t="s">
        <v>3277</v>
      </c>
      <c r="F917" s="8" t="str">
        <f t="shared" si="51"/>
        <v/>
      </c>
      <c r="G917" s="8" t="s">
        <v>3278</v>
      </c>
      <c r="H917" s="346">
        <v>1</v>
      </c>
    </row>
    <row r="918" spans="1:8" s="8" customFormat="1" x14ac:dyDescent="0.25">
      <c r="A918" s="211" t="s">
        <v>5032</v>
      </c>
      <c r="B918" s="8" t="s">
        <v>3275</v>
      </c>
      <c r="C918" s="8" t="s">
        <v>3276</v>
      </c>
      <c r="D918" s="8">
        <f t="shared" si="50"/>
        <v>199</v>
      </c>
      <c r="E918" s="8" t="s">
        <v>3277</v>
      </c>
      <c r="F918" s="8" t="str">
        <f t="shared" si="51"/>
        <v/>
      </c>
      <c r="G918" s="8" t="s">
        <v>3278</v>
      </c>
      <c r="H918" s="346">
        <v>1</v>
      </c>
    </row>
    <row r="919" spans="1:8" s="8" customFormat="1" x14ac:dyDescent="0.25">
      <c r="A919" s="211" t="s">
        <v>3640</v>
      </c>
      <c r="B919" s="8" t="s">
        <v>3275</v>
      </c>
      <c r="C919" s="8" t="s">
        <v>3276</v>
      </c>
      <c r="D919" s="8">
        <f t="shared" si="50"/>
        <v>37.99</v>
      </c>
      <c r="E919" s="8" t="s">
        <v>3277</v>
      </c>
      <c r="F919" s="8" t="str">
        <f t="shared" si="51"/>
        <v/>
      </c>
      <c r="G919" s="8" t="s">
        <v>3278</v>
      </c>
      <c r="H919" s="346">
        <v>1</v>
      </c>
    </row>
    <row r="920" spans="1:8" s="8" customFormat="1" x14ac:dyDescent="0.25">
      <c r="A920" s="211" t="s">
        <v>2381</v>
      </c>
      <c r="B920" s="8" t="s">
        <v>3275</v>
      </c>
      <c r="C920" s="8" t="s">
        <v>3276</v>
      </c>
      <c r="D920" s="8">
        <f t="shared" si="50"/>
        <v>0</v>
      </c>
      <c r="E920" s="8" t="s">
        <v>3277</v>
      </c>
      <c r="F920" s="8" t="str">
        <f t="shared" si="51"/>
        <v/>
      </c>
      <c r="G920" s="8" t="s">
        <v>3278</v>
      </c>
      <c r="H920" s="346">
        <v>1</v>
      </c>
    </row>
    <row r="921" spans="1:8" s="8" customFormat="1" x14ac:dyDescent="0.25">
      <c r="A921" s="211" t="s">
        <v>5040</v>
      </c>
      <c r="B921" s="8" t="s">
        <v>3275</v>
      </c>
      <c r="C921" s="8" t="s">
        <v>3276</v>
      </c>
      <c r="D921" s="8">
        <f t="shared" si="50"/>
        <v>0</v>
      </c>
      <c r="E921" s="8" t="s">
        <v>3277</v>
      </c>
      <c r="F921" s="8" t="str">
        <f t="shared" si="51"/>
        <v/>
      </c>
      <c r="G921" s="8" t="s">
        <v>3278</v>
      </c>
      <c r="H921" s="346">
        <v>1</v>
      </c>
    </row>
    <row r="922" spans="1:8" s="8" customFormat="1" x14ac:dyDescent="0.25">
      <c r="A922" s="211" t="s">
        <v>5041</v>
      </c>
      <c r="B922" s="8" t="s">
        <v>3275</v>
      </c>
      <c r="C922" s="8" t="s">
        <v>3276</v>
      </c>
      <c r="D922" s="8">
        <f t="shared" si="50"/>
        <v>105</v>
      </c>
      <c r="E922" s="8" t="s">
        <v>3277</v>
      </c>
      <c r="F922" s="8" t="str">
        <f t="shared" si="51"/>
        <v/>
      </c>
      <c r="G922" s="8" t="s">
        <v>3278</v>
      </c>
      <c r="H922" s="346">
        <v>1</v>
      </c>
    </row>
    <row r="923" spans="1:8" s="8" customFormat="1" x14ac:dyDescent="0.25">
      <c r="A923" s="211" t="s">
        <v>5044</v>
      </c>
      <c r="B923" s="8" t="s">
        <v>3275</v>
      </c>
      <c r="C923" s="8" t="s">
        <v>3276</v>
      </c>
      <c r="D923" s="8">
        <f t="shared" si="50"/>
        <v>99</v>
      </c>
      <c r="E923" s="8" t="s">
        <v>3277</v>
      </c>
      <c r="F923" s="8" t="str">
        <f t="shared" si="51"/>
        <v/>
      </c>
      <c r="G923" s="8" t="s">
        <v>3278</v>
      </c>
      <c r="H923" s="346">
        <v>1</v>
      </c>
    </row>
    <row r="924" spans="1:8" s="8" customFormat="1" x14ac:dyDescent="0.25">
      <c r="A924" s="211" t="s">
        <v>5048</v>
      </c>
      <c r="B924" s="8" t="s">
        <v>3275</v>
      </c>
      <c r="C924" s="8" t="s">
        <v>3276</v>
      </c>
      <c r="D924" s="8">
        <f t="shared" si="50"/>
        <v>105</v>
      </c>
      <c r="E924" s="8" t="s">
        <v>3277</v>
      </c>
      <c r="F924" s="8" t="str">
        <f t="shared" si="51"/>
        <v/>
      </c>
      <c r="G924" s="8" t="s">
        <v>3278</v>
      </c>
      <c r="H924" s="346">
        <v>1</v>
      </c>
    </row>
    <row r="925" spans="1:8" s="8" customFormat="1" x14ac:dyDescent="0.25">
      <c r="A925" s="211" t="s">
        <v>4177</v>
      </c>
      <c r="B925" s="8" t="s">
        <v>3275</v>
      </c>
      <c r="C925" s="8" t="s">
        <v>3276</v>
      </c>
      <c r="D925" s="8">
        <f t="shared" si="50"/>
        <v>25</v>
      </c>
      <c r="E925" s="8" t="s">
        <v>3277</v>
      </c>
      <c r="F925" s="8" t="str">
        <f t="shared" si="51"/>
        <v/>
      </c>
      <c r="G925" s="8" t="s">
        <v>3278</v>
      </c>
      <c r="H925" s="346">
        <v>1</v>
      </c>
    </row>
    <row r="926" spans="1:8" s="8" customFormat="1" x14ac:dyDescent="0.25">
      <c r="A926" s="211" t="s">
        <v>4179</v>
      </c>
      <c r="B926" s="8" t="s">
        <v>3275</v>
      </c>
      <c r="C926" s="8" t="s">
        <v>3276</v>
      </c>
      <c r="D926" s="8">
        <f t="shared" si="50"/>
        <v>25</v>
      </c>
      <c r="E926" s="8" t="s">
        <v>3277</v>
      </c>
      <c r="F926" s="8" t="str">
        <f t="shared" si="51"/>
        <v/>
      </c>
      <c r="G926" s="8" t="s">
        <v>3278</v>
      </c>
      <c r="H926" s="346">
        <v>1</v>
      </c>
    </row>
    <row r="927" spans="1:8" s="8" customFormat="1" x14ac:dyDescent="0.25">
      <c r="A927" s="211" t="s">
        <v>3686</v>
      </c>
      <c r="B927" s="8" t="s">
        <v>3275</v>
      </c>
      <c r="C927" s="8" t="s">
        <v>3276</v>
      </c>
      <c r="D927" s="8">
        <f t="shared" si="50"/>
        <v>19.989999999999998</v>
      </c>
      <c r="E927" s="8" t="s">
        <v>3277</v>
      </c>
      <c r="F927" s="8" t="str">
        <f t="shared" si="51"/>
        <v/>
      </c>
      <c r="G927" s="8" t="s">
        <v>3278</v>
      </c>
      <c r="H927" s="346">
        <v>1</v>
      </c>
    </row>
    <row r="928" spans="1:8" s="8" customFormat="1" x14ac:dyDescent="0.25">
      <c r="A928" s="211" t="s">
        <v>2284</v>
      </c>
      <c r="B928" s="8" t="s">
        <v>3275</v>
      </c>
      <c r="C928" s="8" t="s">
        <v>3276</v>
      </c>
      <c r="D928" s="8">
        <f t="shared" si="50"/>
        <v>59</v>
      </c>
      <c r="E928" s="8" t="s">
        <v>3277</v>
      </c>
      <c r="F928" s="8" t="str">
        <f t="shared" si="51"/>
        <v/>
      </c>
      <c r="G928" s="8" t="s">
        <v>3278</v>
      </c>
      <c r="H928" s="346">
        <v>1</v>
      </c>
    </row>
    <row r="929" spans="1:8" s="8" customFormat="1" x14ac:dyDescent="0.25">
      <c r="A929" s="211" t="s">
        <v>2306</v>
      </c>
      <c r="B929" s="8" t="s">
        <v>3275</v>
      </c>
      <c r="C929" s="8" t="s">
        <v>3276</v>
      </c>
      <c r="D929" s="8">
        <f t="shared" si="50"/>
        <v>25</v>
      </c>
      <c r="E929" s="8" t="s">
        <v>3277</v>
      </c>
      <c r="F929" s="8" t="str">
        <f t="shared" si="51"/>
        <v/>
      </c>
      <c r="G929" s="8" t="s">
        <v>3278</v>
      </c>
      <c r="H929" s="346">
        <v>1</v>
      </c>
    </row>
    <row r="930" spans="1:8" s="8" customFormat="1" x14ac:dyDescent="0.25">
      <c r="A930" s="211" t="s">
        <v>2777</v>
      </c>
      <c r="B930" s="8" t="s">
        <v>3275</v>
      </c>
      <c r="C930" s="8" t="s">
        <v>3276</v>
      </c>
      <c r="D930" s="8">
        <f t="shared" si="50"/>
        <v>0</v>
      </c>
      <c r="E930" s="8" t="s">
        <v>3277</v>
      </c>
      <c r="F930" s="8" t="str">
        <f t="shared" si="51"/>
        <v/>
      </c>
      <c r="G930" s="8" t="s">
        <v>3278</v>
      </c>
      <c r="H930" s="346">
        <v>1</v>
      </c>
    </row>
    <row r="931" spans="1:8" s="8" customFormat="1" x14ac:dyDescent="0.25">
      <c r="A931" s="211" t="s">
        <v>2779</v>
      </c>
      <c r="B931" s="8" t="s">
        <v>3275</v>
      </c>
      <c r="C931" s="8" t="s">
        <v>3276</v>
      </c>
      <c r="D931" s="8">
        <f t="shared" si="50"/>
        <v>0</v>
      </c>
      <c r="E931" s="8" t="s">
        <v>3277</v>
      </c>
      <c r="F931" s="8" t="str">
        <f t="shared" si="51"/>
        <v/>
      </c>
      <c r="G931" s="8" t="s">
        <v>3278</v>
      </c>
      <c r="H931" s="346">
        <v>1</v>
      </c>
    </row>
    <row r="932" spans="1:8" s="8" customFormat="1" x14ac:dyDescent="0.25">
      <c r="A932" s="211" t="s">
        <v>2781</v>
      </c>
      <c r="B932" s="8" t="s">
        <v>3275</v>
      </c>
      <c r="C932" s="8" t="s">
        <v>3276</v>
      </c>
      <c r="D932" s="8">
        <f t="shared" si="50"/>
        <v>0</v>
      </c>
      <c r="E932" s="8" t="s">
        <v>3277</v>
      </c>
      <c r="F932" s="8" t="str">
        <f t="shared" si="51"/>
        <v/>
      </c>
      <c r="G932" s="8" t="s">
        <v>3278</v>
      </c>
      <c r="H932" s="346">
        <v>1</v>
      </c>
    </row>
    <row r="933" spans="1:8" s="8" customFormat="1" x14ac:dyDescent="0.25">
      <c r="A933" s="211" t="s">
        <v>2307</v>
      </c>
      <c r="B933" s="8" t="s">
        <v>3275</v>
      </c>
      <c r="C933" s="8" t="s">
        <v>3276</v>
      </c>
      <c r="D933" s="8">
        <f t="shared" si="50"/>
        <v>25</v>
      </c>
      <c r="E933" s="8" t="s">
        <v>3277</v>
      </c>
      <c r="F933" s="8" t="str">
        <f t="shared" si="51"/>
        <v/>
      </c>
      <c r="G933" s="8" t="s">
        <v>3278</v>
      </c>
      <c r="H933" s="346">
        <v>1</v>
      </c>
    </row>
    <row r="934" spans="1:8" s="8" customFormat="1" x14ac:dyDescent="0.25">
      <c r="A934" s="211" t="s">
        <v>2784</v>
      </c>
      <c r="B934" s="8" t="s">
        <v>3275</v>
      </c>
      <c r="C934" s="8" t="s">
        <v>3276</v>
      </c>
      <c r="D934" s="8">
        <f t="shared" si="50"/>
        <v>0</v>
      </c>
      <c r="E934" s="8" t="s">
        <v>3277</v>
      </c>
      <c r="F934" s="8" t="str">
        <f t="shared" si="51"/>
        <v/>
      </c>
      <c r="G934" s="8" t="s">
        <v>3278</v>
      </c>
      <c r="H934" s="346">
        <v>1</v>
      </c>
    </row>
    <row r="935" spans="1:8" s="8" customFormat="1" x14ac:dyDescent="0.25">
      <c r="A935" s="211" t="s">
        <v>2786</v>
      </c>
      <c r="B935" s="8" t="s">
        <v>3275</v>
      </c>
      <c r="C935" s="8" t="s">
        <v>3276</v>
      </c>
      <c r="D935" s="8">
        <f t="shared" si="50"/>
        <v>0</v>
      </c>
      <c r="E935" s="8" t="s">
        <v>3277</v>
      </c>
      <c r="F935" s="8" t="str">
        <f t="shared" si="51"/>
        <v/>
      </c>
      <c r="G935" s="8" t="s">
        <v>3278</v>
      </c>
      <c r="H935" s="346">
        <v>1</v>
      </c>
    </row>
    <row r="936" spans="1:8" s="8" customFormat="1" x14ac:dyDescent="0.25">
      <c r="A936" s="211" t="s">
        <v>2788</v>
      </c>
      <c r="B936" s="8" t="s">
        <v>3275</v>
      </c>
      <c r="C936" s="8" t="s">
        <v>3276</v>
      </c>
      <c r="D936" s="8">
        <f t="shared" si="50"/>
        <v>0</v>
      </c>
      <c r="E936" s="8" t="s">
        <v>3277</v>
      </c>
      <c r="F936" s="8" t="str">
        <f t="shared" si="51"/>
        <v/>
      </c>
      <c r="G936" s="8" t="s">
        <v>3278</v>
      </c>
      <c r="H936" s="346">
        <v>1</v>
      </c>
    </row>
    <row r="937" spans="1:8" s="8" customFormat="1" x14ac:dyDescent="0.25">
      <c r="A937" s="211" t="s">
        <v>2790</v>
      </c>
      <c r="B937" s="8" t="s">
        <v>3275</v>
      </c>
      <c r="C937" s="8" t="s">
        <v>3276</v>
      </c>
      <c r="D937" s="8">
        <f t="shared" si="50"/>
        <v>0</v>
      </c>
      <c r="E937" s="8" t="s">
        <v>3277</v>
      </c>
      <c r="F937" s="8" t="str">
        <f t="shared" si="51"/>
        <v/>
      </c>
      <c r="G937" s="8" t="s">
        <v>3278</v>
      </c>
      <c r="H937" s="346">
        <v>1</v>
      </c>
    </row>
    <row r="938" spans="1:8" s="8" customFormat="1" x14ac:dyDescent="0.25">
      <c r="A938" s="211" t="s">
        <v>2792</v>
      </c>
      <c r="B938" s="8" t="s">
        <v>3275</v>
      </c>
      <c r="C938" s="8" t="s">
        <v>3276</v>
      </c>
      <c r="D938" s="8">
        <f t="shared" si="50"/>
        <v>0</v>
      </c>
      <c r="E938" s="8" t="s">
        <v>3277</v>
      </c>
      <c r="F938" s="8" t="str">
        <f t="shared" si="51"/>
        <v/>
      </c>
      <c r="G938" s="8" t="s">
        <v>3278</v>
      </c>
      <c r="H938" s="346">
        <v>1</v>
      </c>
    </row>
    <row r="939" spans="1:8" s="8" customFormat="1" x14ac:dyDescent="0.25">
      <c r="A939" s="211" t="s">
        <v>2794</v>
      </c>
      <c r="B939" s="8" t="s">
        <v>3275</v>
      </c>
      <c r="C939" s="8" t="s">
        <v>3276</v>
      </c>
      <c r="D939" s="8">
        <f t="shared" si="50"/>
        <v>0</v>
      </c>
      <c r="E939" s="8" t="s">
        <v>3277</v>
      </c>
      <c r="F939" s="8" t="str">
        <f t="shared" si="51"/>
        <v/>
      </c>
      <c r="G939" s="8" t="s">
        <v>3278</v>
      </c>
      <c r="H939" s="346">
        <v>1</v>
      </c>
    </row>
    <row r="940" spans="1:8" s="8" customFormat="1" x14ac:dyDescent="0.25">
      <c r="A940" s="211" t="s">
        <v>2796</v>
      </c>
      <c r="B940" s="8" t="s">
        <v>3275</v>
      </c>
      <c r="C940" s="8" t="s">
        <v>3276</v>
      </c>
      <c r="D940" s="8">
        <f t="shared" si="50"/>
        <v>0</v>
      </c>
      <c r="E940" s="8" t="s">
        <v>3277</v>
      </c>
      <c r="F940" s="8" t="str">
        <f t="shared" si="51"/>
        <v/>
      </c>
      <c r="G940" s="8" t="s">
        <v>3278</v>
      </c>
      <c r="H940" s="346">
        <v>1</v>
      </c>
    </row>
    <row r="941" spans="1:8" s="8" customFormat="1" x14ac:dyDescent="0.25">
      <c r="A941" s="211" t="s">
        <v>2798</v>
      </c>
      <c r="B941" s="8" t="s">
        <v>3275</v>
      </c>
      <c r="C941" s="8" t="s">
        <v>3276</v>
      </c>
      <c r="D941" s="8">
        <f t="shared" si="50"/>
        <v>0</v>
      </c>
      <c r="E941" s="8" t="s">
        <v>3277</v>
      </c>
      <c r="F941" s="8" t="str">
        <f t="shared" si="51"/>
        <v/>
      </c>
      <c r="G941" s="8" t="s">
        <v>3278</v>
      </c>
      <c r="H941" s="346">
        <v>1</v>
      </c>
    </row>
    <row r="942" spans="1:8" s="8" customFormat="1" x14ac:dyDescent="0.25">
      <c r="A942" s="211" t="s">
        <v>2800</v>
      </c>
      <c r="B942" s="8" t="s">
        <v>3275</v>
      </c>
      <c r="C942" s="8" t="s">
        <v>3276</v>
      </c>
      <c r="D942" s="8">
        <f t="shared" si="50"/>
        <v>0</v>
      </c>
      <c r="E942" s="8" t="s">
        <v>3277</v>
      </c>
      <c r="F942" s="8" t="str">
        <f t="shared" si="51"/>
        <v/>
      </c>
      <c r="G942" s="8" t="s">
        <v>3278</v>
      </c>
      <c r="H942" s="346">
        <v>1</v>
      </c>
    </row>
    <row r="943" spans="1:8" s="8" customFormat="1" x14ac:dyDescent="0.25">
      <c r="A943" s="211" t="s">
        <v>2802</v>
      </c>
      <c r="B943" s="8" t="s">
        <v>3275</v>
      </c>
      <c r="C943" s="8" t="s">
        <v>3276</v>
      </c>
      <c r="D943" s="8">
        <f t="shared" si="50"/>
        <v>0</v>
      </c>
      <c r="E943" s="8" t="s">
        <v>3277</v>
      </c>
      <c r="F943" s="8" t="str">
        <f t="shared" si="51"/>
        <v/>
      </c>
      <c r="G943" s="8" t="s">
        <v>3278</v>
      </c>
      <c r="H943" s="346">
        <v>1</v>
      </c>
    </row>
    <row r="944" spans="1:8" s="8" customFormat="1" x14ac:dyDescent="0.25">
      <c r="A944" s="211" t="s">
        <v>2804</v>
      </c>
      <c r="B944" s="8" t="s">
        <v>3275</v>
      </c>
      <c r="C944" s="8" t="s">
        <v>3276</v>
      </c>
      <c r="D944" s="8">
        <f t="shared" si="50"/>
        <v>0</v>
      </c>
      <c r="E944" s="8" t="s">
        <v>3277</v>
      </c>
      <c r="F944" s="8" t="str">
        <f t="shared" si="51"/>
        <v/>
      </c>
      <c r="G944" s="8" t="s">
        <v>3278</v>
      </c>
      <c r="H944" s="346">
        <v>1</v>
      </c>
    </row>
    <row r="945" spans="1:8" s="8" customFormat="1" x14ac:dyDescent="0.25">
      <c r="A945" s="211" t="s">
        <v>2806</v>
      </c>
      <c r="B945" s="8" t="s">
        <v>3275</v>
      </c>
      <c r="C945" s="8" t="s">
        <v>3276</v>
      </c>
      <c r="D945" s="8">
        <f t="shared" si="50"/>
        <v>0</v>
      </c>
      <c r="E945" s="8" t="s">
        <v>3277</v>
      </c>
      <c r="F945" s="8" t="str">
        <f t="shared" si="51"/>
        <v/>
      </c>
      <c r="G945" s="8" t="s">
        <v>3278</v>
      </c>
      <c r="H945" s="346">
        <v>1</v>
      </c>
    </row>
    <row r="946" spans="1:8" s="8" customFormat="1" x14ac:dyDescent="0.25">
      <c r="A946" s="211" t="s">
        <v>2808</v>
      </c>
      <c r="B946" s="8" t="s">
        <v>3275</v>
      </c>
      <c r="C946" s="8" t="s">
        <v>3276</v>
      </c>
      <c r="D946" s="8">
        <f t="shared" si="50"/>
        <v>0</v>
      </c>
      <c r="E946" s="8" t="s">
        <v>3277</v>
      </c>
      <c r="F946" s="8" t="str">
        <f t="shared" si="51"/>
        <v/>
      </c>
      <c r="G946" s="8" t="s">
        <v>3278</v>
      </c>
      <c r="H946" s="346">
        <v>1</v>
      </c>
    </row>
    <row r="947" spans="1:8" s="8" customFormat="1" x14ac:dyDescent="0.25">
      <c r="A947" s="211" t="s">
        <v>2810</v>
      </c>
      <c r="B947" s="8" t="s">
        <v>3275</v>
      </c>
      <c r="C947" s="8" t="s">
        <v>3276</v>
      </c>
      <c r="D947" s="8">
        <f t="shared" si="50"/>
        <v>0</v>
      </c>
      <c r="E947" s="8" t="s">
        <v>3277</v>
      </c>
      <c r="F947" s="8" t="str">
        <f t="shared" si="51"/>
        <v/>
      </c>
      <c r="G947" s="8" t="s">
        <v>3278</v>
      </c>
      <c r="H947" s="346">
        <v>1</v>
      </c>
    </row>
    <row r="948" spans="1:8" s="8" customFormat="1" x14ac:dyDescent="0.25">
      <c r="A948" s="211" t="s">
        <v>2812</v>
      </c>
      <c r="B948" s="8" t="s">
        <v>3275</v>
      </c>
      <c r="C948" s="8" t="s">
        <v>3276</v>
      </c>
      <c r="D948" s="8">
        <f t="shared" si="50"/>
        <v>0</v>
      </c>
      <c r="E948" s="8" t="s">
        <v>3277</v>
      </c>
      <c r="F948" s="8" t="str">
        <f t="shared" si="51"/>
        <v/>
      </c>
      <c r="G948" s="8" t="s">
        <v>3278</v>
      </c>
      <c r="H948" s="346">
        <v>1</v>
      </c>
    </row>
    <row r="949" spans="1:8" s="8" customFormat="1" x14ac:dyDescent="0.25">
      <c r="A949" s="211" t="s">
        <v>2814</v>
      </c>
      <c r="B949" s="8" t="s">
        <v>3275</v>
      </c>
      <c r="C949" s="8" t="s">
        <v>3276</v>
      </c>
      <c r="D949" s="8">
        <f t="shared" si="50"/>
        <v>0</v>
      </c>
      <c r="E949" s="8" t="s">
        <v>3277</v>
      </c>
      <c r="F949" s="8" t="str">
        <f t="shared" si="51"/>
        <v/>
      </c>
      <c r="G949" s="8" t="s">
        <v>3278</v>
      </c>
      <c r="H949" s="346">
        <v>1</v>
      </c>
    </row>
    <row r="950" spans="1:8" s="8" customFormat="1" x14ac:dyDescent="0.25">
      <c r="A950" s="211" t="s">
        <v>2816</v>
      </c>
      <c r="B950" s="8" t="s">
        <v>3275</v>
      </c>
      <c r="C950" s="8" t="s">
        <v>3276</v>
      </c>
      <c r="D950" s="8">
        <f t="shared" si="50"/>
        <v>0</v>
      </c>
      <c r="E950" s="8" t="s">
        <v>3277</v>
      </c>
      <c r="F950" s="8" t="str">
        <f t="shared" si="51"/>
        <v/>
      </c>
      <c r="G950" s="8" t="s">
        <v>3278</v>
      </c>
      <c r="H950" s="346">
        <v>1</v>
      </c>
    </row>
    <row r="951" spans="1:8" s="8" customFormat="1" x14ac:dyDescent="0.25">
      <c r="A951" s="211" t="s">
        <v>2818</v>
      </c>
      <c r="B951" s="8" t="s">
        <v>3275</v>
      </c>
      <c r="C951" s="8" t="s">
        <v>3276</v>
      </c>
      <c r="D951" s="8">
        <f t="shared" si="50"/>
        <v>0</v>
      </c>
      <c r="E951" s="8" t="s">
        <v>3277</v>
      </c>
      <c r="F951" s="8" t="str">
        <f t="shared" si="51"/>
        <v/>
      </c>
      <c r="G951" s="8" t="s">
        <v>3278</v>
      </c>
      <c r="H951" s="346">
        <v>1</v>
      </c>
    </row>
    <row r="952" spans="1:8" s="8" customFormat="1" x14ac:dyDescent="0.25">
      <c r="A952" s="211" t="s">
        <v>2820</v>
      </c>
      <c r="B952" s="8" t="s">
        <v>3275</v>
      </c>
      <c r="C952" s="8" t="s">
        <v>3276</v>
      </c>
      <c r="D952" s="8">
        <f t="shared" si="50"/>
        <v>0</v>
      </c>
      <c r="E952" s="8" t="s">
        <v>3277</v>
      </c>
      <c r="F952" s="8" t="str">
        <f t="shared" si="51"/>
        <v/>
      </c>
      <c r="G952" s="8" t="s">
        <v>3278</v>
      </c>
      <c r="H952" s="346">
        <v>1</v>
      </c>
    </row>
    <row r="953" spans="1:8" s="8" customFormat="1" x14ac:dyDescent="0.25">
      <c r="A953" s="211" t="s">
        <v>2822</v>
      </c>
      <c r="B953" s="8" t="s">
        <v>3275</v>
      </c>
      <c r="C953" s="8" t="s">
        <v>3276</v>
      </c>
      <c r="D953" s="8">
        <f t="shared" ref="D953:D1016" si="52">VLOOKUP(A953,masterdata,5,0)</f>
        <v>0</v>
      </c>
      <c r="E953" s="8" t="s">
        <v>3277</v>
      </c>
      <c r="F953" s="8" t="str">
        <f t="shared" si="51"/>
        <v/>
      </c>
      <c r="G953" s="8" t="s">
        <v>3278</v>
      </c>
      <c r="H953" s="346">
        <v>1</v>
      </c>
    </row>
    <row r="954" spans="1:8" s="8" customFormat="1" x14ac:dyDescent="0.25">
      <c r="A954" s="211" t="s">
        <v>2824</v>
      </c>
      <c r="B954" s="8" t="s">
        <v>3275</v>
      </c>
      <c r="C954" s="8" t="s">
        <v>3276</v>
      </c>
      <c r="D954" s="8">
        <f t="shared" si="52"/>
        <v>0</v>
      </c>
      <c r="E954" s="8" t="s">
        <v>3277</v>
      </c>
      <c r="F954" s="8" t="str">
        <f t="shared" si="51"/>
        <v/>
      </c>
      <c r="G954" s="8" t="s">
        <v>3278</v>
      </c>
      <c r="H954" s="346">
        <v>1</v>
      </c>
    </row>
    <row r="955" spans="1:8" s="8" customFormat="1" x14ac:dyDescent="0.25">
      <c r="A955" s="211" t="s">
        <v>2826</v>
      </c>
      <c r="B955" s="8" t="s">
        <v>3275</v>
      </c>
      <c r="C955" s="8" t="s">
        <v>3276</v>
      </c>
      <c r="D955" s="8">
        <f t="shared" si="52"/>
        <v>0</v>
      </c>
      <c r="E955" s="8" t="s">
        <v>3277</v>
      </c>
      <c r="F955" s="8" t="str">
        <f t="shared" si="51"/>
        <v/>
      </c>
      <c r="G955" s="8" t="s">
        <v>3278</v>
      </c>
      <c r="H955" s="346">
        <v>1</v>
      </c>
    </row>
    <row r="956" spans="1:8" s="8" customFormat="1" x14ac:dyDescent="0.25">
      <c r="A956" s="211" t="s">
        <v>2828</v>
      </c>
      <c r="B956" s="8" t="s">
        <v>3275</v>
      </c>
      <c r="C956" s="8" t="s">
        <v>3276</v>
      </c>
      <c r="D956" s="8">
        <f t="shared" si="52"/>
        <v>0</v>
      </c>
      <c r="E956" s="8" t="s">
        <v>3277</v>
      </c>
      <c r="F956" s="8" t="str">
        <f t="shared" si="51"/>
        <v/>
      </c>
      <c r="G956" s="8" t="s">
        <v>3278</v>
      </c>
      <c r="H956" s="346">
        <v>1</v>
      </c>
    </row>
    <row r="957" spans="1:8" s="8" customFormat="1" x14ac:dyDescent="0.25">
      <c r="A957" s="211" t="s">
        <v>2830</v>
      </c>
      <c r="B957" s="8" t="s">
        <v>3275</v>
      </c>
      <c r="C957" s="8" t="s">
        <v>3276</v>
      </c>
      <c r="D957" s="8">
        <f t="shared" si="52"/>
        <v>0</v>
      </c>
      <c r="E957" s="8" t="s">
        <v>3277</v>
      </c>
      <c r="F957" s="8" t="str">
        <f t="shared" si="51"/>
        <v/>
      </c>
      <c r="G957" s="8" t="s">
        <v>3278</v>
      </c>
      <c r="H957" s="346">
        <v>1</v>
      </c>
    </row>
    <row r="958" spans="1:8" s="8" customFormat="1" x14ac:dyDescent="0.25">
      <c r="A958" s="211" t="s">
        <v>2832</v>
      </c>
      <c r="B958" s="8" t="s">
        <v>3275</v>
      </c>
      <c r="C958" s="8" t="s">
        <v>3276</v>
      </c>
      <c r="D958" s="8">
        <f t="shared" si="52"/>
        <v>0</v>
      </c>
      <c r="E958" s="8" t="s">
        <v>3277</v>
      </c>
      <c r="F958" s="8" t="str">
        <f t="shared" si="51"/>
        <v/>
      </c>
      <c r="G958" s="8" t="s">
        <v>3278</v>
      </c>
      <c r="H958" s="346">
        <v>1</v>
      </c>
    </row>
    <row r="959" spans="1:8" s="8" customFormat="1" x14ac:dyDescent="0.25">
      <c r="A959" s="211" t="s">
        <v>2834</v>
      </c>
      <c r="B959" s="8" t="s">
        <v>3275</v>
      </c>
      <c r="C959" s="8" t="s">
        <v>3276</v>
      </c>
      <c r="D959" s="8">
        <f t="shared" si="52"/>
        <v>0</v>
      </c>
      <c r="E959" s="8" t="s">
        <v>3277</v>
      </c>
      <c r="F959" s="8" t="str">
        <f t="shared" si="51"/>
        <v/>
      </c>
      <c r="G959" s="8" t="s">
        <v>3278</v>
      </c>
      <c r="H959" s="346">
        <v>1</v>
      </c>
    </row>
    <row r="960" spans="1:8" x14ac:dyDescent="0.25">
      <c r="A960" s="15" t="s">
        <v>2836</v>
      </c>
      <c r="B960" s="8" t="s">
        <v>3275</v>
      </c>
      <c r="C960" s="8" t="s">
        <v>3276</v>
      </c>
      <c r="D960" s="8">
        <f t="shared" si="52"/>
        <v>0</v>
      </c>
      <c r="E960" s="8" t="s">
        <v>3277</v>
      </c>
      <c r="F960" s="8" t="str">
        <f t="shared" si="51"/>
        <v/>
      </c>
      <c r="G960" s="8" t="s">
        <v>3278</v>
      </c>
      <c r="H960" s="346">
        <v>1</v>
      </c>
    </row>
    <row r="961" spans="1:8" x14ac:dyDescent="0.25">
      <c r="A961" t="s">
        <v>2838</v>
      </c>
      <c r="B961" s="8" t="s">
        <v>3275</v>
      </c>
      <c r="C961" s="8" t="s">
        <v>3276</v>
      </c>
      <c r="D961" s="8">
        <f t="shared" si="52"/>
        <v>0</v>
      </c>
      <c r="E961" s="8" t="s">
        <v>3277</v>
      </c>
      <c r="F961" s="8" t="str">
        <f t="shared" si="51"/>
        <v/>
      </c>
      <c r="G961" s="8" t="s">
        <v>3278</v>
      </c>
      <c r="H961" s="346">
        <v>1</v>
      </c>
    </row>
    <row r="962" spans="1:8" x14ac:dyDescent="0.25">
      <c r="A962" t="s">
        <v>2840</v>
      </c>
      <c r="B962" s="8" t="s">
        <v>3275</v>
      </c>
      <c r="C962" s="8" t="s">
        <v>3276</v>
      </c>
      <c r="D962" s="8">
        <f t="shared" si="52"/>
        <v>0</v>
      </c>
      <c r="E962" s="8" t="s">
        <v>3277</v>
      </c>
      <c r="F962" s="8" t="str">
        <f t="shared" ref="F962:F1025" si="53">IF(VLOOKUP(A962,masterdata,36,FALSE)="","",VLOOKUP(A962,masterdata,36,FALSE))</f>
        <v/>
      </c>
      <c r="G962" s="8" t="s">
        <v>3278</v>
      </c>
      <c r="H962" s="346">
        <v>1</v>
      </c>
    </row>
    <row r="963" spans="1:8" x14ac:dyDescent="0.25">
      <c r="A963" t="s">
        <v>2842</v>
      </c>
      <c r="B963" s="8" t="s">
        <v>3275</v>
      </c>
      <c r="C963" s="8" t="s">
        <v>3276</v>
      </c>
      <c r="D963" s="8">
        <f t="shared" si="52"/>
        <v>0</v>
      </c>
      <c r="E963" s="8" t="s">
        <v>3277</v>
      </c>
      <c r="F963" s="8" t="str">
        <f t="shared" si="53"/>
        <v/>
      </c>
      <c r="G963" s="8" t="s">
        <v>3278</v>
      </c>
      <c r="H963" s="346">
        <v>1</v>
      </c>
    </row>
    <row r="964" spans="1:8" x14ac:dyDescent="0.25">
      <c r="A964" t="s">
        <v>2844</v>
      </c>
      <c r="B964" s="8" t="s">
        <v>3275</v>
      </c>
      <c r="C964" s="8" t="s">
        <v>3276</v>
      </c>
      <c r="D964" s="8">
        <f t="shared" si="52"/>
        <v>0</v>
      </c>
      <c r="E964" s="8" t="s">
        <v>3277</v>
      </c>
      <c r="F964" s="8" t="str">
        <f t="shared" si="53"/>
        <v/>
      </c>
      <c r="G964" s="8" t="s">
        <v>3278</v>
      </c>
      <c r="H964" s="346">
        <v>1</v>
      </c>
    </row>
    <row r="965" spans="1:8" x14ac:dyDescent="0.25">
      <c r="A965" t="s">
        <v>2846</v>
      </c>
      <c r="B965" s="8" t="s">
        <v>3275</v>
      </c>
      <c r="C965" s="8" t="s">
        <v>3276</v>
      </c>
      <c r="D965" s="8">
        <f t="shared" si="52"/>
        <v>0</v>
      </c>
      <c r="E965" s="8" t="s">
        <v>3277</v>
      </c>
      <c r="F965" s="8" t="str">
        <f t="shared" si="53"/>
        <v/>
      </c>
      <c r="G965" s="8" t="s">
        <v>3278</v>
      </c>
      <c r="H965" s="346">
        <v>1</v>
      </c>
    </row>
    <row r="966" spans="1:8" x14ac:dyDescent="0.25">
      <c r="A966" t="s">
        <v>2848</v>
      </c>
      <c r="B966" s="8" t="s">
        <v>3275</v>
      </c>
      <c r="C966" s="8" t="s">
        <v>3276</v>
      </c>
      <c r="D966" s="8">
        <f t="shared" si="52"/>
        <v>0</v>
      </c>
      <c r="E966" s="8" t="s">
        <v>3277</v>
      </c>
      <c r="F966" s="8" t="str">
        <f t="shared" si="53"/>
        <v/>
      </c>
      <c r="G966" s="8" t="s">
        <v>3278</v>
      </c>
      <c r="H966" s="346">
        <v>1</v>
      </c>
    </row>
    <row r="967" spans="1:8" x14ac:dyDescent="0.25">
      <c r="A967" t="s">
        <v>2850</v>
      </c>
      <c r="B967" s="8" t="s">
        <v>3275</v>
      </c>
      <c r="C967" s="8" t="s">
        <v>3276</v>
      </c>
      <c r="D967" s="8">
        <f t="shared" si="52"/>
        <v>0</v>
      </c>
      <c r="E967" s="8" t="s">
        <v>3277</v>
      </c>
      <c r="F967" s="8" t="str">
        <f t="shared" si="53"/>
        <v/>
      </c>
      <c r="G967" s="8" t="s">
        <v>3278</v>
      </c>
      <c r="H967" s="346">
        <v>1</v>
      </c>
    </row>
    <row r="968" spans="1:8" x14ac:dyDescent="0.25">
      <c r="A968" t="s">
        <v>2852</v>
      </c>
      <c r="B968" s="8" t="s">
        <v>3275</v>
      </c>
      <c r="C968" s="8" t="s">
        <v>3276</v>
      </c>
      <c r="D968" s="8">
        <f t="shared" si="52"/>
        <v>0</v>
      </c>
      <c r="E968" s="8" t="s">
        <v>3277</v>
      </c>
      <c r="F968" s="8" t="str">
        <f t="shared" si="53"/>
        <v/>
      </c>
      <c r="G968" s="8" t="s">
        <v>3278</v>
      </c>
      <c r="H968" s="346">
        <v>1</v>
      </c>
    </row>
    <row r="969" spans="1:8" x14ac:dyDescent="0.25">
      <c r="A969" t="s">
        <v>2854</v>
      </c>
      <c r="B969" s="8" t="s">
        <v>3275</v>
      </c>
      <c r="C969" s="8" t="s">
        <v>3276</v>
      </c>
      <c r="D969" s="8">
        <f t="shared" si="52"/>
        <v>0</v>
      </c>
      <c r="E969" s="8" t="s">
        <v>3277</v>
      </c>
      <c r="F969" s="8" t="str">
        <f t="shared" si="53"/>
        <v/>
      </c>
      <c r="G969" s="8" t="s">
        <v>3278</v>
      </c>
      <c r="H969" s="346">
        <v>1</v>
      </c>
    </row>
    <row r="970" spans="1:8" x14ac:dyDescent="0.25">
      <c r="A970" t="s">
        <v>2856</v>
      </c>
      <c r="B970" s="8" t="s">
        <v>3275</v>
      </c>
      <c r="C970" s="8" t="s">
        <v>3276</v>
      </c>
      <c r="D970" s="8">
        <f t="shared" si="52"/>
        <v>0</v>
      </c>
      <c r="E970" s="8" t="s">
        <v>3277</v>
      </c>
      <c r="F970" s="8" t="str">
        <f t="shared" si="53"/>
        <v/>
      </c>
      <c r="G970" s="8" t="s">
        <v>3278</v>
      </c>
      <c r="H970" s="346">
        <v>1</v>
      </c>
    </row>
    <row r="971" spans="1:8" x14ac:dyDescent="0.25">
      <c r="A971" t="s">
        <v>2858</v>
      </c>
      <c r="B971" s="8" t="s">
        <v>3275</v>
      </c>
      <c r="C971" s="8" t="s">
        <v>3276</v>
      </c>
      <c r="D971" s="8">
        <f t="shared" si="52"/>
        <v>0</v>
      </c>
      <c r="E971" s="8" t="s">
        <v>3277</v>
      </c>
      <c r="F971" s="8" t="str">
        <f t="shared" si="53"/>
        <v/>
      </c>
      <c r="G971" s="8" t="s">
        <v>3278</v>
      </c>
      <c r="H971" s="346">
        <v>1</v>
      </c>
    </row>
    <row r="972" spans="1:8" x14ac:dyDescent="0.25">
      <c r="A972" t="s">
        <v>2860</v>
      </c>
      <c r="B972" s="8" t="s">
        <v>3275</v>
      </c>
      <c r="C972" s="8" t="s">
        <v>3276</v>
      </c>
      <c r="D972" s="8">
        <f t="shared" si="52"/>
        <v>0</v>
      </c>
      <c r="E972" s="8" t="s">
        <v>3277</v>
      </c>
      <c r="F972" s="8" t="str">
        <f t="shared" si="53"/>
        <v/>
      </c>
      <c r="G972" s="8" t="s">
        <v>3278</v>
      </c>
      <c r="H972" s="346">
        <v>1</v>
      </c>
    </row>
    <row r="973" spans="1:8" x14ac:dyDescent="0.25">
      <c r="A973" t="s">
        <v>2862</v>
      </c>
      <c r="B973" s="8" t="s">
        <v>3275</v>
      </c>
      <c r="C973" s="8" t="s">
        <v>3276</v>
      </c>
      <c r="D973" s="8">
        <f t="shared" si="52"/>
        <v>0</v>
      </c>
      <c r="E973" s="8" t="s">
        <v>3277</v>
      </c>
      <c r="F973" s="8" t="str">
        <f t="shared" si="53"/>
        <v/>
      </c>
      <c r="G973" s="8" t="s">
        <v>3278</v>
      </c>
      <c r="H973" s="346">
        <v>1</v>
      </c>
    </row>
    <row r="974" spans="1:8" x14ac:dyDescent="0.25">
      <c r="A974" t="s">
        <v>2864</v>
      </c>
      <c r="B974" s="8" t="s">
        <v>3275</v>
      </c>
      <c r="C974" s="8" t="s">
        <v>3276</v>
      </c>
      <c r="D974" s="8">
        <f t="shared" si="52"/>
        <v>0</v>
      </c>
      <c r="E974" s="8" t="s">
        <v>3277</v>
      </c>
      <c r="F974" s="8" t="str">
        <f t="shared" si="53"/>
        <v/>
      </c>
      <c r="G974" s="8" t="s">
        <v>3278</v>
      </c>
      <c r="H974" s="346">
        <v>1</v>
      </c>
    </row>
    <row r="975" spans="1:8" x14ac:dyDescent="0.25">
      <c r="A975" t="s">
        <v>2866</v>
      </c>
      <c r="B975" s="8" t="s">
        <v>3275</v>
      </c>
      <c r="C975" s="8" t="s">
        <v>3276</v>
      </c>
      <c r="D975" s="8">
        <f t="shared" si="52"/>
        <v>0</v>
      </c>
      <c r="E975" s="8" t="s">
        <v>3277</v>
      </c>
      <c r="F975" s="8" t="str">
        <f t="shared" si="53"/>
        <v/>
      </c>
      <c r="G975" s="8" t="s">
        <v>3278</v>
      </c>
      <c r="H975" s="346">
        <v>1</v>
      </c>
    </row>
    <row r="976" spans="1:8" x14ac:dyDescent="0.25">
      <c r="A976" t="s">
        <v>2868</v>
      </c>
      <c r="B976" s="8" t="s">
        <v>3275</v>
      </c>
      <c r="C976" s="8" t="s">
        <v>3276</v>
      </c>
      <c r="D976" s="8">
        <f t="shared" si="52"/>
        <v>0</v>
      </c>
      <c r="E976" s="8" t="s">
        <v>3277</v>
      </c>
      <c r="F976" s="8" t="str">
        <f t="shared" si="53"/>
        <v/>
      </c>
      <c r="G976" s="8" t="s">
        <v>3278</v>
      </c>
      <c r="H976" s="346">
        <v>1</v>
      </c>
    </row>
    <row r="977" spans="1:8" x14ac:dyDescent="0.25">
      <c r="A977" t="s">
        <v>2870</v>
      </c>
      <c r="B977" s="8" t="s">
        <v>3275</v>
      </c>
      <c r="C977" s="8" t="s">
        <v>3276</v>
      </c>
      <c r="D977" s="8">
        <f t="shared" si="52"/>
        <v>0</v>
      </c>
      <c r="E977" s="8" t="s">
        <v>3277</v>
      </c>
      <c r="F977" s="8" t="str">
        <f t="shared" si="53"/>
        <v/>
      </c>
      <c r="G977" s="8" t="s">
        <v>3278</v>
      </c>
      <c r="H977" s="346">
        <v>1</v>
      </c>
    </row>
    <row r="978" spans="1:8" x14ac:dyDescent="0.25">
      <c r="A978" t="s">
        <v>2872</v>
      </c>
      <c r="B978" s="8" t="s">
        <v>3275</v>
      </c>
      <c r="C978" s="8" t="s">
        <v>3276</v>
      </c>
      <c r="D978" s="8">
        <f t="shared" si="52"/>
        <v>0</v>
      </c>
      <c r="E978" s="8" t="s">
        <v>3277</v>
      </c>
      <c r="F978" s="8" t="str">
        <f t="shared" si="53"/>
        <v/>
      </c>
      <c r="G978" s="8" t="s">
        <v>3278</v>
      </c>
      <c r="H978" s="346">
        <v>1</v>
      </c>
    </row>
    <row r="979" spans="1:8" x14ac:dyDescent="0.25">
      <c r="A979" t="s">
        <v>2874</v>
      </c>
      <c r="B979" s="8" t="s">
        <v>3275</v>
      </c>
      <c r="C979" s="8" t="s">
        <v>3276</v>
      </c>
      <c r="D979" s="8">
        <f t="shared" si="52"/>
        <v>0</v>
      </c>
      <c r="E979" s="8" t="s">
        <v>3277</v>
      </c>
      <c r="F979" s="8" t="str">
        <f t="shared" si="53"/>
        <v/>
      </c>
      <c r="G979" s="8" t="s">
        <v>3278</v>
      </c>
      <c r="H979" s="346">
        <v>1</v>
      </c>
    </row>
    <row r="980" spans="1:8" x14ac:dyDescent="0.25">
      <c r="A980" t="s">
        <v>2876</v>
      </c>
      <c r="B980" s="8" t="s">
        <v>3275</v>
      </c>
      <c r="C980" s="8" t="s">
        <v>3276</v>
      </c>
      <c r="D980" s="8">
        <f t="shared" si="52"/>
        <v>0</v>
      </c>
      <c r="E980" s="8" t="s">
        <v>3277</v>
      </c>
      <c r="F980" s="8" t="str">
        <f t="shared" si="53"/>
        <v/>
      </c>
      <c r="G980" s="8" t="s">
        <v>3278</v>
      </c>
      <c r="H980" s="346">
        <v>1</v>
      </c>
    </row>
    <row r="981" spans="1:8" x14ac:dyDescent="0.25">
      <c r="A981" t="s">
        <v>2878</v>
      </c>
      <c r="B981" s="8" t="s">
        <v>3275</v>
      </c>
      <c r="C981" s="8" t="s">
        <v>3276</v>
      </c>
      <c r="D981" s="8">
        <f t="shared" si="52"/>
        <v>0</v>
      </c>
      <c r="E981" s="8" t="s">
        <v>3277</v>
      </c>
      <c r="F981" s="8" t="str">
        <f t="shared" si="53"/>
        <v/>
      </c>
      <c r="G981" s="8" t="s">
        <v>3278</v>
      </c>
      <c r="H981" s="346">
        <v>1</v>
      </c>
    </row>
    <row r="982" spans="1:8" x14ac:dyDescent="0.25">
      <c r="A982" t="s">
        <v>2880</v>
      </c>
      <c r="B982" s="8" t="s">
        <v>3275</v>
      </c>
      <c r="C982" s="8" t="s">
        <v>3276</v>
      </c>
      <c r="D982" s="8">
        <f t="shared" si="52"/>
        <v>0</v>
      </c>
      <c r="E982" s="8" t="s">
        <v>3277</v>
      </c>
      <c r="F982" s="8" t="str">
        <f t="shared" si="53"/>
        <v/>
      </c>
      <c r="G982" s="8" t="s">
        <v>3278</v>
      </c>
      <c r="H982" s="346">
        <v>1</v>
      </c>
    </row>
    <row r="983" spans="1:8" x14ac:dyDescent="0.25">
      <c r="A983" t="s">
        <v>2882</v>
      </c>
      <c r="B983" s="8" t="s">
        <v>3275</v>
      </c>
      <c r="C983" s="8" t="s">
        <v>3276</v>
      </c>
      <c r="D983" s="8">
        <f t="shared" si="52"/>
        <v>0</v>
      </c>
      <c r="E983" s="8" t="s">
        <v>3277</v>
      </c>
      <c r="F983" s="8" t="str">
        <f t="shared" si="53"/>
        <v/>
      </c>
      <c r="G983" s="8" t="s">
        <v>3278</v>
      </c>
      <c r="H983" s="346">
        <v>1</v>
      </c>
    </row>
    <row r="984" spans="1:8" x14ac:dyDescent="0.25">
      <c r="A984" t="s">
        <v>2884</v>
      </c>
      <c r="B984" s="8" t="s">
        <v>3275</v>
      </c>
      <c r="C984" s="8" t="s">
        <v>3276</v>
      </c>
      <c r="D984" s="8">
        <f t="shared" si="52"/>
        <v>0</v>
      </c>
      <c r="E984" s="8" t="s">
        <v>3277</v>
      </c>
      <c r="F984" s="8" t="str">
        <f t="shared" si="53"/>
        <v/>
      </c>
      <c r="G984" s="8" t="s">
        <v>3278</v>
      </c>
      <c r="H984" s="346">
        <v>1</v>
      </c>
    </row>
    <row r="985" spans="1:8" x14ac:dyDescent="0.25">
      <c r="A985" t="s">
        <v>2886</v>
      </c>
      <c r="B985" s="8" t="s">
        <v>3275</v>
      </c>
      <c r="C985" s="8" t="s">
        <v>3276</v>
      </c>
      <c r="D985" s="8">
        <f t="shared" si="52"/>
        <v>0</v>
      </c>
      <c r="E985" s="8" t="s">
        <v>3277</v>
      </c>
      <c r="F985" s="8" t="str">
        <f t="shared" si="53"/>
        <v/>
      </c>
      <c r="G985" s="8" t="s">
        <v>3278</v>
      </c>
      <c r="H985" s="346">
        <v>1</v>
      </c>
    </row>
    <row r="986" spans="1:8" x14ac:dyDescent="0.25">
      <c r="A986" t="s">
        <v>2887</v>
      </c>
      <c r="B986" s="8" t="s">
        <v>3275</v>
      </c>
      <c r="C986" s="8" t="s">
        <v>3276</v>
      </c>
      <c r="D986" s="8">
        <f t="shared" si="52"/>
        <v>0</v>
      </c>
      <c r="E986" s="8" t="s">
        <v>3277</v>
      </c>
      <c r="F986" s="8" t="str">
        <f t="shared" si="53"/>
        <v/>
      </c>
      <c r="G986" s="8" t="s">
        <v>3278</v>
      </c>
      <c r="H986" s="346">
        <v>1</v>
      </c>
    </row>
    <row r="987" spans="1:8" x14ac:dyDescent="0.25">
      <c r="A987" t="s">
        <v>2888</v>
      </c>
      <c r="B987" s="8" t="s">
        <v>3275</v>
      </c>
      <c r="C987" s="8" t="s">
        <v>3276</v>
      </c>
      <c r="D987" s="8">
        <f t="shared" si="52"/>
        <v>0</v>
      </c>
      <c r="E987" s="8" t="s">
        <v>3277</v>
      </c>
      <c r="F987" s="8" t="str">
        <f t="shared" si="53"/>
        <v/>
      </c>
      <c r="G987" s="8" t="s">
        <v>3278</v>
      </c>
      <c r="H987" s="346">
        <v>1</v>
      </c>
    </row>
    <row r="988" spans="1:8" x14ac:dyDescent="0.25">
      <c r="A988" t="s">
        <v>2387</v>
      </c>
      <c r="B988" s="8" t="s">
        <v>3275</v>
      </c>
      <c r="C988" s="8" t="s">
        <v>3276</v>
      </c>
      <c r="D988" s="8">
        <f t="shared" si="52"/>
        <v>0</v>
      </c>
      <c r="E988" s="8" t="s">
        <v>3277</v>
      </c>
      <c r="F988" s="8" t="str">
        <f t="shared" si="53"/>
        <v/>
      </c>
      <c r="G988" s="8" t="s">
        <v>3278</v>
      </c>
      <c r="H988" s="346">
        <v>1</v>
      </c>
    </row>
    <row r="989" spans="1:8" x14ac:dyDescent="0.25">
      <c r="A989" t="s">
        <v>2390</v>
      </c>
      <c r="B989" s="8" t="s">
        <v>3275</v>
      </c>
      <c r="C989" s="8" t="s">
        <v>3276</v>
      </c>
      <c r="D989" s="8">
        <f t="shared" si="52"/>
        <v>0</v>
      </c>
      <c r="E989" s="8" t="s">
        <v>3277</v>
      </c>
      <c r="F989" s="8" t="str">
        <f t="shared" si="53"/>
        <v/>
      </c>
      <c r="G989" s="8" t="s">
        <v>3278</v>
      </c>
      <c r="H989" s="346">
        <v>1</v>
      </c>
    </row>
    <row r="990" spans="1:8" x14ac:dyDescent="0.25">
      <c r="A990" t="s">
        <v>2890</v>
      </c>
      <c r="B990" s="8" t="s">
        <v>3275</v>
      </c>
      <c r="C990" s="8" t="s">
        <v>3276</v>
      </c>
      <c r="D990" s="8">
        <f t="shared" si="52"/>
        <v>0</v>
      </c>
      <c r="E990" s="8" t="s">
        <v>3277</v>
      </c>
      <c r="F990" s="8" t="str">
        <f t="shared" si="53"/>
        <v/>
      </c>
      <c r="G990" s="8" t="s">
        <v>3278</v>
      </c>
      <c r="H990" s="346">
        <v>1</v>
      </c>
    </row>
    <row r="991" spans="1:8" x14ac:dyDescent="0.25">
      <c r="A991" t="s">
        <v>2392</v>
      </c>
      <c r="B991" s="8" t="s">
        <v>3275</v>
      </c>
      <c r="C991" s="8" t="s">
        <v>3276</v>
      </c>
      <c r="D991" s="8">
        <f t="shared" si="52"/>
        <v>0</v>
      </c>
      <c r="E991" s="8" t="s">
        <v>3277</v>
      </c>
      <c r="F991" s="8" t="str">
        <f t="shared" si="53"/>
        <v/>
      </c>
      <c r="G991" s="8" t="s">
        <v>3278</v>
      </c>
      <c r="H991" s="346">
        <v>1</v>
      </c>
    </row>
    <row r="992" spans="1:8" x14ac:dyDescent="0.25">
      <c r="A992" t="s">
        <v>2891</v>
      </c>
      <c r="B992" s="8" t="s">
        <v>3275</v>
      </c>
      <c r="C992" s="8" t="s">
        <v>3276</v>
      </c>
      <c r="D992" s="8">
        <f t="shared" si="52"/>
        <v>0</v>
      </c>
      <c r="E992" s="8" t="s">
        <v>3277</v>
      </c>
      <c r="F992" s="8" t="str">
        <f t="shared" si="53"/>
        <v/>
      </c>
      <c r="G992" s="8" t="s">
        <v>3278</v>
      </c>
      <c r="H992" s="346">
        <v>1</v>
      </c>
    </row>
    <row r="993" spans="1:8" x14ac:dyDescent="0.25">
      <c r="A993" t="s">
        <v>2892</v>
      </c>
      <c r="B993" s="8" t="s">
        <v>3275</v>
      </c>
      <c r="C993" s="8" t="s">
        <v>3276</v>
      </c>
      <c r="D993" s="8">
        <f t="shared" si="52"/>
        <v>0</v>
      </c>
      <c r="E993" s="8" t="s">
        <v>3277</v>
      </c>
      <c r="F993" s="8" t="str">
        <f t="shared" si="53"/>
        <v/>
      </c>
      <c r="G993" s="8" t="s">
        <v>3278</v>
      </c>
      <c r="H993" s="346">
        <v>1</v>
      </c>
    </row>
    <row r="994" spans="1:8" x14ac:dyDescent="0.25">
      <c r="A994" t="s">
        <v>2894</v>
      </c>
      <c r="B994" s="8" t="s">
        <v>3275</v>
      </c>
      <c r="C994" s="8" t="s">
        <v>3276</v>
      </c>
      <c r="D994" s="8">
        <f t="shared" si="52"/>
        <v>0</v>
      </c>
      <c r="E994" s="8" t="s">
        <v>3277</v>
      </c>
      <c r="F994" s="8" t="str">
        <f t="shared" si="53"/>
        <v/>
      </c>
      <c r="G994" s="8" t="s">
        <v>3278</v>
      </c>
      <c r="H994" s="346">
        <v>1</v>
      </c>
    </row>
    <row r="995" spans="1:8" x14ac:dyDescent="0.25">
      <c r="A995" t="s">
        <v>2897</v>
      </c>
      <c r="B995" s="8" t="s">
        <v>3275</v>
      </c>
      <c r="C995" s="8" t="s">
        <v>3276</v>
      </c>
      <c r="D995" s="8">
        <f t="shared" si="52"/>
        <v>0</v>
      </c>
      <c r="E995" s="8" t="s">
        <v>3277</v>
      </c>
      <c r="F995" s="8" t="str">
        <f t="shared" si="53"/>
        <v/>
      </c>
      <c r="G995" s="8" t="s">
        <v>3278</v>
      </c>
      <c r="H995" s="346">
        <v>1</v>
      </c>
    </row>
    <row r="996" spans="1:8" x14ac:dyDescent="0.25">
      <c r="A996" t="s">
        <v>2899</v>
      </c>
      <c r="B996" s="8" t="s">
        <v>3275</v>
      </c>
      <c r="C996" s="8" t="s">
        <v>3276</v>
      </c>
      <c r="D996" s="8">
        <f t="shared" si="52"/>
        <v>0</v>
      </c>
      <c r="E996" s="8" t="s">
        <v>3277</v>
      </c>
      <c r="F996" s="8" t="str">
        <f t="shared" si="53"/>
        <v/>
      </c>
      <c r="G996" s="8" t="s">
        <v>3278</v>
      </c>
      <c r="H996" s="346">
        <v>1</v>
      </c>
    </row>
    <row r="997" spans="1:8" x14ac:dyDescent="0.25">
      <c r="A997" t="s">
        <v>2901</v>
      </c>
      <c r="B997" s="8" t="s">
        <v>3275</v>
      </c>
      <c r="C997" s="8" t="s">
        <v>3276</v>
      </c>
      <c r="D997" s="8">
        <f t="shared" si="52"/>
        <v>0</v>
      </c>
      <c r="E997" s="8" t="s">
        <v>3277</v>
      </c>
      <c r="F997" s="8" t="str">
        <f t="shared" si="53"/>
        <v/>
      </c>
      <c r="G997" s="8" t="s">
        <v>3278</v>
      </c>
      <c r="H997" s="346">
        <v>1</v>
      </c>
    </row>
    <row r="998" spans="1:8" x14ac:dyDescent="0.25">
      <c r="A998" t="s">
        <v>2903</v>
      </c>
      <c r="B998" s="8" t="s">
        <v>3275</v>
      </c>
      <c r="C998" s="8" t="s">
        <v>3276</v>
      </c>
      <c r="D998" s="8">
        <f t="shared" si="52"/>
        <v>0</v>
      </c>
      <c r="E998" s="8" t="s">
        <v>3277</v>
      </c>
      <c r="F998" s="8" t="str">
        <f t="shared" si="53"/>
        <v/>
      </c>
      <c r="G998" s="8" t="s">
        <v>3278</v>
      </c>
      <c r="H998" s="346">
        <v>1</v>
      </c>
    </row>
    <row r="999" spans="1:8" x14ac:dyDescent="0.25">
      <c r="A999" t="s">
        <v>2905</v>
      </c>
      <c r="B999" s="8" t="s">
        <v>3275</v>
      </c>
      <c r="C999" s="8" t="s">
        <v>3276</v>
      </c>
      <c r="D999" s="8">
        <f t="shared" si="52"/>
        <v>0</v>
      </c>
      <c r="E999" s="8" t="s">
        <v>3277</v>
      </c>
      <c r="F999" s="8" t="str">
        <f t="shared" si="53"/>
        <v/>
      </c>
      <c r="G999" s="8" t="s">
        <v>3278</v>
      </c>
      <c r="H999" s="346">
        <v>1</v>
      </c>
    </row>
    <row r="1000" spans="1:8" x14ac:dyDescent="0.25">
      <c r="A1000" t="s">
        <v>2907</v>
      </c>
      <c r="B1000" s="8" t="s">
        <v>3275</v>
      </c>
      <c r="C1000" s="8" t="s">
        <v>3276</v>
      </c>
      <c r="D1000" s="8">
        <f t="shared" si="52"/>
        <v>0</v>
      </c>
      <c r="E1000" s="8" t="s">
        <v>3277</v>
      </c>
      <c r="F1000" s="8" t="str">
        <f t="shared" si="53"/>
        <v/>
      </c>
      <c r="G1000" s="8" t="s">
        <v>3278</v>
      </c>
      <c r="H1000" s="346">
        <v>1</v>
      </c>
    </row>
    <row r="1001" spans="1:8" x14ac:dyDescent="0.25">
      <c r="A1001" t="s">
        <v>2909</v>
      </c>
      <c r="B1001" s="8" t="s">
        <v>3275</v>
      </c>
      <c r="C1001" s="8" t="s">
        <v>3276</v>
      </c>
      <c r="D1001" s="8">
        <f t="shared" si="52"/>
        <v>0</v>
      </c>
      <c r="E1001" s="8" t="s">
        <v>3277</v>
      </c>
      <c r="F1001" s="8" t="str">
        <f t="shared" si="53"/>
        <v/>
      </c>
      <c r="G1001" s="8" t="s">
        <v>3278</v>
      </c>
      <c r="H1001" s="346">
        <v>1</v>
      </c>
    </row>
    <row r="1002" spans="1:8" x14ac:dyDescent="0.25">
      <c r="A1002" t="s">
        <v>2932</v>
      </c>
      <c r="B1002" s="8" t="s">
        <v>3275</v>
      </c>
      <c r="C1002" s="8" t="s">
        <v>3276</v>
      </c>
      <c r="D1002" s="8">
        <f t="shared" si="52"/>
        <v>0</v>
      </c>
      <c r="E1002" s="8" t="s">
        <v>3277</v>
      </c>
      <c r="F1002" s="8" t="str">
        <f t="shared" si="53"/>
        <v/>
      </c>
      <c r="G1002" s="8" t="s">
        <v>3278</v>
      </c>
      <c r="H1002" s="346">
        <v>1</v>
      </c>
    </row>
    <row r="1003" spans="1:8" x14ac:dyDescent="0.25">
      <c r="A1003" t="s">
        <v>2933</v>
      </c>
      <c r="B1003" s="8" t="s">
        <v>3275</v>
      </c>
      <c r="C1003" s="8" t="s">
        <v>3276</v>
      </c>
      <c r="D1003" s="8">
        <f t="shared" si="52"/>
        <v>0</v>
      </c>
      <c r="E1003" s="8" t="s">
        <v>3277</v>
      </c>
      <c r="F1003" s="8" t="str">
        <f t="shared" si="53"/>
        <v/>
      </c>
      <c r="G1003" s="8" t="s">
        <v>3278</v>
      </c>
      <c r="H1003" s="346">
        <v>1</v>
      </c>
    </row>
    <row r="1004" spans="1:8" x14ac:dyDescent="0.25">
      <c r="A1004" t="s">
        <v>2935</v>
      </c>
      <c r="B1004" s="8" t="s">
        <v>3275</v>
      </c>
      <c r="C1004" s="8" t="s">
        <v>3276</v>
      </c>
      <c r="D1004" s="8">
        <f t="shared" si="52"/>
        <v>0</v>
      </c>
      <c r="E1004" s="8" t="s">
        <v>3277</v>
      </c>
      <c r="F1004" s="8" t="str">
        <f t="shared" si="53"/>
        <v/>
      </c>
      <c r="G1004" s="8" t="s">
        <v>3278</v>
      </c>
      <c r="H1004" s="346">
        <v>1</v>
      </c>
    </row>
    <row r="1005" spans="1:8" x14ac:dyDescent="0.25">
      <c r="A1005" t="s">
        <v>2937</v>
      </c>
      <c r="B1005" s="8" t="s">
        <v>3275</v>
      </c>
      <c r="C1005" s="8" t="s">
        <v>3276</v>
      </c>
      <c r="D1005" s="8">
        <f t="shared" si="52"/>
        <v>0</v>
      </c>
      <c r="E1005" s="8" t="s">
        <v>3277</v>
      </c>
      <c r="F1005" s="8" t="str">
        <f t="shared" si="53"/>
        <v/>
      </c>
      <c r="G1005" s="8" t="s">
        <v>3278</v>
      </c>
      <c r="H1005" s="346">
        <v>1</v>
      </c>
    </row>
    <row r="1006" spans="1:8" x14ac:dyDescent="0.25">
      <c r="A1006" t="s">
        <v>2939</v>
      </c>
      <c r="B1006" s="8" t="s">
        <v>3275</v>
      </c>
      <c r="C1006" s="8" t="s">
        <v>3276</v>
      </c>
      <c r="D1006" s="8">
        <f t="shared" si="52"/>
        <v>0</v>
      </c>
      <c r="E1006" s="8" t="s">
        <v>3277</v>
      </c>
      <c r="F1006" s="8" t="str">
        <f t="shared" si="53"/>
        <v/>
      </c>
      <c r="G1006" s="8" t="s">
        <v>3278</v>
      </c>
      <c r="H1006" s="346">
        <v>1</v>
      </c>
    </row>
    <row r="1007" spans="1:8" x14ac:dyDescent="0.25">
      <c r="A1007" t="s">
        <v>2941</v>
      </c>
      <c r="B1007" s="8" t="s">
        <v>3275</v>
      </c>
      <c r="C1007" s="8" t="s">
        <v>3276</v>
      </c>
      <c r="D1007" s="8">
        <f t="shared" si="52"/>
        <v>0</v>
      </c>
      <c r="E1007" s="8" t="s">
        <v>3277</v>
      </c>
      <c r="F1007" s="8" t="str">
        <f t="shared" si="53"/>
        <v/>
      </c>
      <c r="G1007" s="8" t="s">
        <v>3278</v>
      </c>
      <c r="H1007" s="346">
        <v>1</v>
      </c>
    </row>
    <row r="1008" spans="1:8" x14ac:dyDescent="0.25">
      <c r="A1008" t="s">
        <v>2943</v>
      </c>
      <c r="B1008" s="8" t="s">
        <v>3275</v>
      </c>
      <c r="C1008" s="8" t="s">
        <v>3276</v>
      </c>
      <c r="D1008" s="8">
        <f t="shared" si="52"/>
        <v>0</v>
      </c>
      <c r="E1008" s="8" t="s">
        <v>3277</v>
      </c>
      <c r="F1008" s="8" t="str">
        <f t="shared" si="53"/>
        <v/>
      </c>
      <c r="G1008" s="8" t="s">
        <v>3278</v>
      </c>
      <c r="H1008" s="346">
        <v>1</v>
      </c>
    </row>
    <row r="1009" spans="1:8" x14ac:dyDescent="0.25">
      <c r="A1009" t="s">
        <v>2945</v>
      </c>
      <c r="B1009" s="8" t="s">
        <v>3275</v>
      </c>
      <c r="C1009" s="8" t="s">
        <v>3276</v>
      </c>
      <c r="D1009" s="8">
        <f t="shared" si="52"/>
        <v>0</v>
      </c>
      <c r="E1009" s="8" t="s">
        <v>3277</v>
      </c>
      <c r="F1009" s="8" t="str">
        <f t="shared" si="53"/>
        <v/>
      </c>
      <c r="G1009" s="8" t="s">
        <v>3278</v>
      </c>
      <c r="H1009" s="346">
        <v>1</v>
      </c>
    </row>
    <row r="1010" spans="1:8" x14ac:dyDescent="0.25">
      <c r="A1010" t="s">
        <v>2947</v>
      </c>
      <c r="B1010" s="8" t="s">
        <v>3275</v>
      </c>
      <c r="C1010" s="8" t="s">
        <v>3276</v>
      </c>
      <c r="D1010" s="8">
        <f t="shared" si="52"/>
        <v>0</v>
      </c>
      <c r="E1010" s="8" t="s">
        <v>3277</v>
      </c>
      <c r="F1010" s="8" t="str">
        <f t="shared" si="53"/>
        <v/>
      </c>
      <c r="G1010" s="8" t="s">
        <v>3278</v>
      </c>
      <c r="H1010" s="346">
        <v>1</v>
      </c>
    </row>
    <row r="1011" spans="1:8" x14ac:dyDescent="0.25">
      <c r="A1011" t="s">
        <v>2949</v>
      </c>
      <c r="B1011" s="8" t="s">
        <v>3275</v>
      </c>
      <c r="C1011" s="8" t="s">
        <v>3276</v>
      </c>
      <c r="D1011" s="8">
        <f t="shared" si="52"/>
        <v>0</v>
      </c>
      <c r="E1011" s="8" t="s">
        <v>3277</v>
      </c>
      <c r="F1011" s="8" t="str">
        <f t="shared" si="53"/>
        <v/>
      </c>
      <c r="G1011" s="8" t="s">
        <v>3278</v>
      </c>
      <c r="H1011" s="346">
        <v>1</v>
      </c>
    </row>
    <row r="1012" spans="1:8" x14ac:dyDescent="0.25">
      <c r="A1012" t="s">
        <v>2951</v>
      </c>
      <c r="B1012" s="8" t="s">
        <v>3275</v>
      </c>
      <c r="C1012" s="8" t="s">
        <v>3276</v>
      </c>
      <c r="D1012" s="8">
        <f t="shared" si="52"/>
        <v>0</v>
      </c>
      <c r="E1012" s="8" t="s">
        <v>3277</v>
      </c>
      <c r="F1012" s="8" t="str">
        <f t="shared" si="53"/>
        <v/>
      </c>
      <c r="G1012" s="8" t="s">
        <v>3278</v>
      </c>
      <c r="H1012" s="346">
        <v>1</v>
      </c>
    </row>
    <row r="1013" spans="1:8" x14ac:dyDescent="0.25">
      <c r="A1013" t="s">
        <v>2953</v>
      </c>
      <c r="B1013" s="8" t="s">
        <v>3275</v>
      </c>
      <c r="C1013" s="8" t="s">
        <v>3276</v>
      </c>
      <c r="D1013" s="8">
        <f t="shared" si="52"/>
        <v>0</v>
      </c>
      <c r="E1013" s="8" t="s">
        <v>3277</v>
      </c>
      <c r="F1013" s="8" t="str">
        <f t="shared" si="53"/>
        <v/>
      </c>
      <c r="G1013" s="8" t="s">
        <v>3278</v>
      </c>
      <c r="H1013" s="346">
        <v>1</v>
      </c>
    </row>
    <row r="1014" spans="1:8" x14ac:dyDescent="0.25">
      <c r="A1014" t="s">
        <v>2955</v>
      </c>
      <c r="B1014" s="8" t="s">
        <v>3275</v>
      </c>
      <c r="C1014" s="8" t="s">
        <v>3276</v>
      </c>
      <c r="D1014" s="8">
        <f t="shared" si="52"/>
        <v>0</v>
      </c>
      <c r="E1014" s="8" t="s">
        <v>3277</v>
      </c>
      <c r="F1014" s="8" t="str">
        <f t="shared" si="53"/>
        <v/>
      </c>
      <c r="G1014" s="8" t="s">
        <v>3278</v>
      </c>
      <c r="H1014" s="346">
        <v>1</v>
      </c>
    </row>
    <row r="1015" spans="1:8" x14ac:dyDescent="0.25">
      <c r="A1015" t="s">
        <v>2957</v>
      </c>
      <c r="B1015" s="8" t="s">
        <v>3275</v>
      </c>
      <c r="C1015" s="8" t="s">
        <v>3276</v>
      </c>
      <c r="D1015" s="8">
        <f t="shared" si="52"/>
        <v>0</v>
      </c>
      <c r="E1015" s="8" t="s">
        <v>3277</v>
      </c>
      <c r="F1015" s="8" t="str">
        <f t="shared" si="53"/>
        <v/>
      </c>
      <c r="G1015" s="8" t="s">
        <v>3278</v>
      </c>
      <c r="H1015" s="346">
        <v>1</v>
      </c>
    </row>
    <row r="1016" spans="1:8" x14ac:dyDescent="0.25">
      <c r="A1016" t="s">
        <v>2959</v>
      </c>
      <c r="B1016" s="8" t="s">
        <v>3275</v>
      </c>
      <c r="C1016" s="8" t="s">
        <v>3276</v>
      </c>
      <c r="D1016" s="8">
        <f t="shared" si="52"/>
        <v>0</v>
      </c>
      <c r="E1016" s="8" t="s">
        <v>3277</v>
      </c>
      <c r="F1016" s="8" t="str">
        <f t="shared" si="53"/>
        <v/>
      </c>
      <c r="G1016" s="8" t="s">
        <v>3278</v>
      </c>
      <c r="H1016" s="346">
        <v>1</v>
      </c>
    </row>
    <row r="1017" spans="1:8" x14ac:dyDescent="0.25">
      <c r="A1017" t="s">
        <v>2961</v>
      </c>
      <c r="B1017" s="8" t="s">
        <v>3275</v>
      </c>
      <c r="C1017" s="8" t="s">
        <v>3276</v>
      </c>
      <c r="D1017" s="8">
        <f t="shared" ref="D1017:D1080" si="54">VLOOKUP(A1017,masterdata,5,0)</f>
        <v>0</v>
      </c>
      <c r="E1017" s="8" t="s">
        <v>3277</v>
      </c>
      <c r="F1017" s="8" t="str">
        <f t="shared" si="53"/>
        <v/>
      </c>
      <c r="G1017" s="8" t="s">
        <v>3278</v>
      </c>
      <c r="H1017" s="346">
        <v>1</v>
      </c>
    </row>
    <row r="1018" spans="1:8" x14ac:dyDescent="0.25">
      <c r="A1018" t="s">
        <v>2963</v>
      </c>
      <c r="B1018" s="8" t="s">
        <v>3275</v>
      </c>
      <c r="C1018" s="8" t="s">
        <v>3276</v>
      </c>
      <c r="D1018" s="8">
        <f t="shared" si="54"/>
        <v>0</v>
      </c>
      <c r="E1018" s="8" t="s">
        <v>3277</v>
      </c>
      <c r="F1018" s="8" t="str">
        <f t="shared" si="53"/>
        <v/>
      </c>
      <c r="G1018" s="8" t="s">
        <v>3278</v>
      </c>
      <c r="H1018" s="346">
        <v>1</v>
      </c>
    </row>
    <row r="1019" spans="1:8" x14ac:dyDescent="0.25">
      <c r="A1019" t="s">
        <v>2965</v>
      </c>
      <c r="B1019" s="8" t="s">
        <v>3275</v>
      </c>
      <c r="C1019" s="8" t="s">
        <v>3276</v>
      </c>
      <c r="D1019" s="8">
        <f t="shared" si="54"/>
        <v>0</v>
      </c>
      <c r="E1019" s="8" t="s">
        <v>3277</v>
      </c>
      <c r="F1019" s="8" t="str">
        <f t="shared" si="53"/>
        <v/>
      </c>
      <c r="G1019" s="8" t="s">
        <v>3278</v>
      </c>
      <c r="H1019" s="346">
        <v>1</v>
      </c>
    </row>
    <row r="1020" spans="1:8" x14ac:dyDescent="0.25">
      <c r="A1020" t="s">
        <v>2967</v>
      </c>
      <c r="B1020" s="8" t="s">
        <v>3275</v>
      </c>
      <c r="C1020" s="8" t="s">
        <v>3276</v>
      </c>
      <c r="D1020" s="8">
        <f t="shared" si="54"/>
        <v>0</v>
      </c>
      <c r="E1020" s="8" t="s">
        <v>3277</v>
      </c>
      <c r="F1020" s="8" t="str">
        <f t="shared" si="53"/>
        <v/>
      </c>
      <c r="G1020" s="8" t="s">
        <v>3278</v>
      </c>
      <c r="H1020" s="346">
        <v>1</v>
      </c>
    </row>
    <row r="1021" spans="1:8" x14ac:dyDescent="0.25">
      <c r="A1021" t="s">
        <v>2969</v>
      </c>
      <c r="B1021" s="8" t="s">
        <v>3275</v>
      </c>
      <c r="C1021" s="8" t="s">
        <v>3276</v>
      </c>
      <c r="D1021" s="8">
        <f t="shared" si="54"/>
        <v>0</v>
      </c>
      <c r="E1021" s="8" t="s">
        <v>3277</v>
      </c>
      <c r="F1021" s="8" t="str">
        <f t="shared" si="53"/>
        <v/>
      </c>
      <c r="G1021" s="8" t="s">
        <v>3278</v>
      </c>
      <c r="H1021" s="346">
        <v>1</v>
      </c>
    </row>
    <row r="1022" spans="1:8" x14ac:dyDescent="0.25">
      <c r="A1022" t="s">
        <v>2971</v>
      </c>
      <c r="B1022" s="8" t="s">
        <v>3275</v>
      </c>
      <c r="C1022" s="8" t="s">
        <v>3276</v>
      </c>
      <c r="D1022" s="8">
        <f t="shared" si="54"/>
        <v>0</v>
      </c>
      <c r="E1022" s="8" t="s">
        <v>3277</v>
      </c>
      <c r="F1022" s="8" t="str">
        <f t="shared" si="53"/>
        <v/>
      </c>
      <c r="G1022" s="8" t="s">
        <v>3278</v>
      </c>
      <c r="H1022" s="346">
        <v>1</v>
      </c>
    </row>
    <row r="1023" spans="1:8" x14ac:dyDescent="0.25">
      <c r="A1023" t="s">
        <v>2973</v>
      </c>
      <c r="B1023" s="8" t="s">
        <v>3275</v>
      </c>
      <c r="C1023" s="8" t="s">
        <v>3276</v>
      </c>
      <c r="D1023" s="8">
        <f t="shared" si="54"/>
        <v>0</v>
      </c>
      <c r="E1023" s="8" t="s">
        <v>3277</v>
      </c>
      <c r="F1023" s="8" t="str">
        <f t="shared" si="53"/>
        <v/>
      </c>
      <c r="G1023" s="8" t="s">
        <v>3278</v>
      </c>
      <c r="H1023" s="346">
        <v>1</v>
      </c>
    </row>
    <row r="1024" spans="1:8" x14ac:dyDescent="0.25">
      <c r="A1024" t="s">
        <v>2975</v>
      </c>
      <c r="B1024" s="8" t="s">
        <v>3275</v>
      </c>
      <c r="C1024" s="8" t="s">
        <v>3276</v>
      </c>
      <c r="D1024" s="8">
        <f t="shared" si="54"/>
        <v>0</v>
      </c>
      <c r="E1024" s="8" t="s">
        <v>3277</v>
      </c>
      <c r="F1024" s="8" t="str">
        <f t="shared" si="53"/>
        <v/>
      </c>
      <c r="G1024" s="8" t="s">
        <v>3278</v>
      </c>
      <c r="H1024" s="346">
        <v>1</v>
      </c>
    </row>
    <row r="1025" spans="1:8" x14ac:dyDescent="0.25">
      <c r="A1025" t="s">
        <v>2977</v>
      </c>
      <c r="B1025" s="8" t="s">
        <v>3275</v>
      </c>
      <c r="C1025" s="8" t="s">
        <v>3276</v>
      </c>
      <c r="D1025" s="8">
        <f t="shared" si="54"/>
        <v>0</v>
      </c>
      <c r="E1025" s="8" t="s">
        <v>3277</v>
      </c>
      <c r="F1025" s="8" t="str">
        <f t="shared" si="53"/>
        <v/>
      </c>
      <c r="G1025" s="8" t="s">
        <v>3278</v>
      </c>
      <c r="H1025" s="346">
        <v>1</v>
      </c>
    </row>
    <row r="1026" spans="1:8" x14ac:dyDescent="0.25">
      <c r="A1026" t="s">
        <v>2979</v>
      </c>
      <c r="B1026" s="8" t="s">
        <v>3275</v>
      </c>
      <c r="C1026" s="8" t="s">
        <v>3276</v>
      </c>
      <c r="D1026" s="8">
        <f t="shared" si="54"/>
        <v>0</v>
      </c>
      <c r="E1026" s="8" t="s">
        <v>3277</v>
      </c>
      <c r="F1026" s="8" t="str">
        <f t="shared" ref="F1026:F1089" si="55">IF(VLOOKUP(A1026,masterdata,36,FALSE)="","",VLOOKUP(A1026,masterdata,36,FALSE))</f>
        <v/>
      </c>
      <c r="G1026" s="8" t="s">
        <v>3278</v>
      </c>
      <c r="H1026" s="346">
        <v>1</v>
      </c>
    </row>
    <row r="1027" spans="1:8" x14ac:dyDescent="0.25">
      <c r="A1027" t="s">
        <v>2981</v>
      </c>
      <c r="B1027" s="8" t="s">
        <v>3275</v>
      </c>
      <c r="C1027" s="8" t="s">
        <v>3276</v>
      </c>
      <c r="D1027" s="8">
        <f t="shared" si="54"/>
        <v>0</v>
      </c>
      <c r="E1027" s="8" t="s">
        <v>3277</v>
      </c>
      <c r="F1027" s="8" t="str">
        <f t="shared" si="55"/>
        <v/>
      </c>
      <c r="G1027" s="8" t="s">
        <v>3278</v>
      </c>
      <c r="H1027" s="346">
        <v>1</v>
      </c>
    </row>
    <row r="1028" spans="1:8" x14ac:dyDescent="0.25">
      <c r="A1028" t="s">
        <v>2394</v>
      </c>
      <c r="B1028" s="8" t="s">
        <v>3275</v>
      </c>
      <c r="C1028" s="8" t="s">
        <v>3276</v>
      </c>
      <c r="D1028" s="8">
        <f t="shared" si="54"/>
        <v>0</v>
      </c>
      <c r="E1028" s="8" t="s">
        <v>3277</v>
      </c>
      <c r="F1028" s="8" t="str">
        <f t="shared" si="55"/>
        <v/>
      </c>
      <c r="G1028" s="8" t="s">
        <v>3278</v>
      </c>
      <c r="H1028" s="346">
        <v>1</v>
      </c>
    </row>
    <row r="1029" spans="1:8" x14ac:dyDescent="0.25">
      <c r="A1029" t="s">
        <v>2983</v>
      </c>
      <c r="B1029" s="8" t="s">
        <v>3275</v>
      </c>
      <c r="C1029" s="8" t="s">
        <v>3276</v>
      </c>
      <c r="D1029" s="8">
        <f t="shared" si="54"/>
        <v>25</v>
      </c>
      <c r="E1029" s="8" t="s">
        <v>3277</v>
      </c>
      <c r="F1029" s="8" t="str">
        <f t="shared" si="55"/>
        <v/>
      </c>
      <c r="G1029" s="8" t="s">
        <v>3278</v>
      </c>
      <c r="H1029" s="346">
        <v>1</v>
      </c>
    </row>
    <row r="1030" spans="1:8" x14ac:dyDescent="0.25">
      <c r="A1030" t="s">
        <v>2984</v>
      </c>
      <c r="B1030" s="8" t="s">
        <v>3275</v>
      </c>
      <c r="C1030" s="8" t="s">
        <v>3276</v>
      </c>
      <c r="D1030" s="8">
        <f t="shared" si="54"/>
        <v>0</v>
      </c>
      <c r="E1030" s="8" t="s">
        <v>3277</v>
      </c>
      <c r="F1030" s="8" t="str">
        <f t="shared" si="55"/>
        <v/>
      </c>
      <c r="G1030" s="8" t="s">
        <v>3278</v>
      </c>
      <c r="H1030" s="346">
        <v>1</v>
      </c>
    </row>
    <row r="1031" spans="1:8" x14ac:dyDescent="0.25">
      <c r="A1031" t="s">
        <v>2986</v>
      </c>
      <c r="B1031" s="8" t="s">
        <v>3275</v>
      </c>
      <c r="C1031" s="8" t="s">
        <v>3276</v>
      </c>
      <c r="D1031" s="8">
        <f t="shared" si="54"/>
        <v>0</v>
      </c>
      <c r="E1031" s="8" t="s">
        <v>3277</v>
      </c>
      <c r="F1031" s="8" t="str">
        <f t="shared" si="55"/>
        <v/>
      </c>
      <c r="G1031" s="8" t="s">
        <v>3278</v>
      </c>
      <c r="H1031" s="346">
        <v>1</v>
      </c>
    </row>
    <row r="1032" spans="1:8" x14ac:dyDescent="0.25">
      <c r="A1032" t="s">
        <v>2987</v>
      </c>
      <c r="B1032" s="8" t="s">
        <v>3275</v>
      </c>
      <c r="C1032" s="8" t="s">
        <v>3276</v>
      </c>
      <c r="D1032" s="8">
        <f t="shared" si="54"/>
        <v>0</v>
      </c>
      <c r="E1032" s="8" t="s">
        <v>3277</v>
      </c>
      <c r="F1032" s="8" t="str">
        <f t="shared" si="55"/>
        <v/>
      </c>
      <c r="G1032" s="8" t="s">
        <v>3278</v>
      </c>
      <c r="H1032" s="346">
        <v>1</v>
      </c>
    </row>
    <row r="1033" spans="1:8" x14ac:dyDescent="0.25">
      <c r="A1033" t="s">
        <v>2989</v>
      </c>
      <c r="B1033" s="8" t="s">
        <v>3275</v>
      </c>
      <c r="C1033" s="8" t="s">
        <v>3276</v>
      </c>
      <c r="D1033" s="8">
        <f t="shared" si="54"/>
        <v>0</v>
      </c>
      <c r="E1033" s="8" t="s">
        <v>3277</v>
      </c>
      <c r="F1033" s="8" t="str">
        <f t="shared" si="55"/>
        <v/>
      </c>
      <c r="G1033" s="8" t="s">
        <v>3278</v>
      </c>
      <c r="H1033" s="346">
        <v>1</v>
      </c>
    </row>
    <row r="1034" spans="1:8" x14ac:dyDescent="0.25">
      <c r="A1034" t="s">
        <v>2991</v>
      </c>
      <c r="B1034" s="8" t="s">
        <v>3275</v>
      </c>
      <c r="C1034" s="8" t="s">
        <v>3276</v>
      </c>
      <c r="D1034" s="8">
        <f t="shared" si="54"/>
        <v>0</v>
      </c>
      <c r="E1034" s="8" t="s">
        <v>3277</v>
      </c>
      <c r="F1034" s="8" t="str">
        <f t="shared" si="55"/>
        <v/>
      </c>
      <c r="G1034" s="8" t="s">
        <v>3278</v>
      </c>
      <c r="H1034" s="346">
        <v>1</v>
      </c>
    </row>
    <row r="1035" spans="1:8" x14ac:dyDescent="0.25">
      <c r="A1035" t="s">
        <v>647</v>
      </c>
      <c r="B1035" s="8" t="s">
        <v>3275</v>
      </c>
      <c r="C1035" s="8" t="s">
        <v>3276</v>
      </c>
      <c r="D1035" s="8">
        <f t="shared" si="54"/>
        <v>0</v>
      </c>
      <c r="E1035" s="8" t="s">
        <v>3277</v>
      </c>
      <c r="F1035" s="8" t="str">
        <f t="shared" si="55"/>
        <v/>
      </c>
      <c r="G1035" s="8" t="s">
        <v>3278</v>
      </c>
      <c r="H1035" s="346">
        <v>1</v>
      </c>
    </row>
    <row r="1036" spans="1:8" x14ac:dyDescent="0.25">
      <c r="A1036" t="s">
        <v>2992</v>
      </c>
      <c r="B1036" s="8" t="s">
        <v>3275</v>
      </c>
      <c r="C1036" s="8" t="s">
        <v>3276</v>
      </c>
      <c r="D1036" s="8">
        <f t="shared" si="54"/>
        <v>0</v>
      </c>
      <c r="E1036" s="8" t="s">
        <v>3277</v>
      </c>
      <c r="F1036" s="8" t="str">
        <f t="shared" si="55"/>
        <v/>
      </c>
      <c r="G1036" s="8" t="s">
        <v>3278</v>
      </c>
      <c r="H1036" s="346">
        <v>1</v>
      </c>
    </row>
    <row r="1037" spans="1:8" x14ac:dyDescent="0.25">
      <c r="A1037" t="s">
        <v>2993</v>
      </c>
      <c r="B1037" s="8" t="s">
        <v>3275</v>
      </c>
      <c r="C1037" s="8" t="s">
        <v>3276</v>
      </c>
      <c r="D1037" s="8">
        <f t="shared" si="54"/>
        <v>25</v>
      </c>
      <c r="E1037" s="8" t="s">
        <v>3277</v>
      </c>
      <c r="F1037" s="8" t="str">
        <f t="shared" si="55"/>
        <v/>
      </c>
      <c r="G1037" s="8" t="s">
        <v>3278</v>
      </c>
      <c r="H1037" s="346">
        <v>1</v>
      </c>
    </row>
    <row r="1038" spans="1:8" x14ac:dyDescent="0.25">
      <c r="A1038" t="s">
        <v>2994</v>
      </c>
      <c r="B1038" s="8" t="s">
        <v>3275</v>
      </c>
      <c r="C1038" s="8" t="s">
        <v>3276</v>
      </c>
      <c r="D1038" s="8">
        <f t="shared" si="54"/>
        <v>0</v>
      </c>
      <c r="E1038" s="8" t="s">
        <v>3277</v>
      </c>
      <c r="F1038" s="8" t="str">
        <f t="shared" si="55"/>
        <v/>
      </c>
      <c r="G1038" s="8" t="s">
        <v>3278</v>
      </c>
      <c r="H1038" s="346">
        <v>1</v>
      </c>
    </row>
    <row r="1039" spans="1:8" x14ac:dyDescent="0.25">
      <c r="A1039" t="s">
        <v>3098</v>
      </c>
      <c r="B1039" s="8" t="s">
        <v>3275</v>
      </c>
      <c r="C1039" s="8" t="s">
        <v>3276</v>
      </c>
      <c r="D1039" s="8">
        <f t="shared" si="54"/>
        <v>0</v>
      </c>
      <c r="E1039" s="8" t="s">
        <v>3277</v>
      </c>
      <c r="F1039" s="8" t="str">
        <f t="shared" si="55"/>
        <v/>
      </c>
      <c r="G1039" s="8" t="s">
        <v>3278</v>
      </c>
      <c r="H1039" s="346">
        <v>1</v>
      </c>
    </row>
    <row r="1040" spans="1:8" x14ac:dyDescent="0.25">
      <c r="A1040" t="s">
        <v>2997</v>
      </c>
      <c r="B1040" s="8" t="s">
        <v>3275</v>
      </c>
      <c r="C1040" s="8" t="s">
        <v>3276</v>
      </c>
      <c r="D1040" s="8">
        <f t="shared" si="54"/>
        <v>0</v>
      </c>
      <c r="E1040" s="8" t="s">
        <v>3277</v>
      </c>
      <c r="F1040" s="8" t="str">
        <f t="shared" si="55"/>
        <v/>
      </c>
      <c r="G1040" s="8" t="s">
        <v>3278</v>
      </c>
      <c r="H1040" s="346">
        <v>1</v>
      </c>
    </row>
    <row r="1041" spans="1:8" x14ac:dyDescent="0.25">
      <c r="A1041" t="s">
        <v>2999</v>
      </c>
      <c r="B1041" s="8" t="s">
        <v>3275</v>
      </c>
      <c r="C1041" s="8" t="s">
        <v>3276</v>
      </c>
      <c r="D1041" s="8">
        <f t="shared" si="54"/>
        <v>0</v>
      </c>
      <c r="E1041" s="8" t="s">
        <v>3277</v>
      </c>
      <c r="F1041" s="8" t="str">
        <f t="shared" si="55"/>
        <v/>
      </c>
      <c r="G1041" s="8" t="s">
        <v>3278</v>
      </c>
      <c r="H1041" s="346">
        <v>1</v>
      </c>
    </row>
    <row r="1042" spans="1:8" x14ac:dyDescent="0.25">
      <c r="A1042" t="s">
        <v>3000</v>
      </c>
      <c r="B1042" s="8" t="s">
        <v>3275</v>
      </c>
      <c r="C1042" s="8" t="s">
        <v>3276</v>
      </c>
      <c r="D1042" s="8">
        <f t="shared" si="54"/>
        <v>0</v>
      </c>
      <c r="E1042" s="8" t="s">
        <v>3277</v>
      </c>
      <c r="F1042" s="8" t="str">
        <f t="shared" si="55"/>
        <v/>
      </c>
      <c r="G1042" s="8" t="s">
        <v>3278</v>
      </c>
      <c r="H1042" s="346">
        <v>1</v>
      </c>
    </row>
    <row r="1043" spans="1:8" x14ac:dyDescent="0.25">
      <c r="A1043" t="s">
        <v>3002</v>
      </c>
      <c r="B1043" s="8" t="s">
        <v>3275</v>
      </c>
      <c r="C1043" s="8" t="s">
        <v>3276</v>
      </c>
      <c r="D1043" s="8">
        <f t="shared" si="54"/>
        <v>0</v>
      </c>
      <c r="E1043" s="8" t="s">
        <v>3277</v>
      </c>
      <c r="F1043" s="8" t="str">
        <f t="shared" si="55"/>
        <v/>
      </c>
      <c r="G1043" s="8" t="s">
        <v>3278</v>
      </c>
      <c r="H1043" s="346">
        <v>1</v>
      </c>
    </row>
    <row r="1044" spans="1:8" x14ac:dyDescent="0.25">
      <c r="A1044" t="s">
        <v>3004</v>
      </c>
      <c r="B1044" s="8" t="s">
        <v>3275</v>
      </c>
      <c r="C1044" s="8" t="s">
        <v>3276</v>
      </c>
      <c r="D1044" s="8">
        <f t="shared" si="54"/>
        <v>0</v>
      </c>
      <c r="E1044" s="8" t="s">
        <v>3277</v>
      </c>
      <c r="F1044" s="8" t="str">
        <f t="shared" si="55"/>
        <v/>
      </c>
      <c r="G1044" s="8" t="s">
        <v>3278</v>
      </c>
      <c r="H1044" s="346">
        <v>1</v>
      </c>
    </row>
    <row r="1045" spans="1:8" x14ac:dyDescent="0.25">
      <c r="A1045" t="s">
        <v>3006</v>
      </c>
      <c r="B1045" s="8" t="s">
        <v>3275</v>
      </c>
      <c r="C1045" s="8" t="s">
        <v>3276</v>
      </c>
      <c r="D1045" s="8">
        <f t="shared" si="54"/>
        <v>0</v>
      </c>
      <c r="E1045" s="8" t="s">
        <v>3277</v>
      </c>
      <c r="F1045" s="8" t="str">
        <f t="shared" si="55"/>
        <v/>
      </c>
      <c r="G1045" s="8" t="s">
        <v>3278</v>
      </c>
      <c r="H1045" s="346">
        <v>1</v>
      </c>
    </row>
    <row r="1046" spans="1:8" x14ac:dyDescent="0.25">
      <c r="A1046" t="s">
        <v>3008</v>
      </c>
      <c r="B1046" s="8" t="s">
        <v>3275</v>
      </c>
      <c r="C1046" s="8" t="s">
        <v>3276</v>
      </c>
      <c r="D1046" s="8">
        <f t="shared" si="54"/>
        <v>0</v>
      </c>
      <c r="E1046" s="8" t="s">
        <v>3277</v>
      </c>
      <c r="F1046" s="8" t="str">
        <f t="shared" si="55"/>
        <v/>
      </c>
      <c r="G1046" s="8" t="s">
        <v>3278</v>
      </c>
      <c r="H1046" s="346">
        <v>1</v>
      </c>
    </row>
    <row r="1047" spans="1:8" x14ac:dyDescent="0.25">
      <c r="A1047" t="s">
        <v>3010</v>
      </c>
      <c r="B1047" s="8" t="s">
        <v>3275</v>
      </c>
      <c r="C1047" s="8" t="s">
        <v>3276</v>
      </c>
      <c r="D1047" s="8">
        <f t="shared" si="54"/>
        <v>0</v>
      </c>
      <c r="E1047" s="8" t="s">
        <v>3277</v>
      </c>
      <c r="F1047" s="8" t="str">
        <f t="shared" si="55"/>
        <v/>
      </c>
      <c r="G1047" s="8" t="s">
        <v>3278</v>
      </c>
      <c r="H1047" s="346">
        <v>1</v>
      </c>
    </row>
    <row r="1048" spans="1:8" x14ac:dyDescent="0.25">
      <c r="A1048" t="s">
        <v>3012</v>
      </c>
      <c r="B1048" s="8" t="s">
        <v>3275</v>
      </c>
      <c r="C1048" s="8" t="s">
        <v>3276</v>
      </c>
      <c r="D1048" s="8">
        <f t="shared" si="54"/>
        <v>29.95</v>
      </c>
      <c r="E1048" s="8" t="s">
        <v>3277</v>
      </c>
      <c r="F1048" s="8" t="str">
        <f t="shared" si="55"/>
        <v/>
      </c>
      <c r="G1048" s="8" t="s">
        <v>3278</v>
      </c>
      <c r="H1048" s="346">
        <v>1</v>
      </c>
    </row>
    <row r="1049" spans="1:8" x14ac:dyDescent="0.25">
      <c r="A1049" t="s">
        <v>3013</v>
      </c>
      <c r="B1049" s="8" t="s">
        <v>3275</v>
      </c>
      <c r="C1049" s="8" t="s">
        <v>3276</v>
      </c>
      <c r="D1049" s="8">
        <f t="shared" si="54"/>
        <v>0</v>
      </c>
      <c r="E1049" s="8" t="s">
        <v>3277</v>
      </c>
      <c r="F1049" s="8" t="str">
        <f t="shared" si="55"/>
        <v/>
      </c>
      <c r="G1049" s="8" t="s">
        <v>3278</v>
      </c>
      <c r="H1049" s="346">
        <v>1</v>
      </c>
    </row>
    <row r="1050" spans="1:8" x14ac:dyDescent="0.25">
      <c r="A1050" t="s">
        <v>3015</v>
      </c>
      <c r="B1050" s="8" t="s">
        <v>3275</v>
      </c>
      <c r="C1050" s="8" t="s">
        <v>3276</v>
      </c>
      <c r="D1050" s="8">
        <f t="shared" si="54"/>
        <v>0</v>
      </c>
      <c r="E1050" s="8" t="s">
        <v>3277</v>
      </c>
      <c r="F1050" s="8" t="str">
        <f t="shared" si="55"/>
        <v/>
      </c>
      <c r="G1050" s="8" t="s">
        <v>3278</v>
      </c>
      <c r="H1050" s="346">
        <v>1</v>
      </c>
    </row>
    <row r="1051" spans="1:8" x14ac:dyDescent="0.25">
      <c r="A1051" t="s">
        <v>3017</v>
      </c>
      <c r="B1051" s="8" t="s">
        <v>3275</v>
      </c>
      <c r="C1051" s="8" t="s">
        <v>3276</v>
      </c>
      <c r="D1051" s="8">
        <f t="shared" si="54"/>
        <v>0</v>
      </c>
      <c r="E1051" s="8" t="s">
        <v>3277</v>
      </c>
      <c r="F1051" s="8" t="str">
        <f t="shared" si="55"/>
        <v/>
      </c>
      <c r="G1051" s="8" t="s">
        <v>3278</v>
      </c>
      <c r="H1051" s="346">
        <v>1</v>
      </c>
    </row>
    <row r="1052" spans="1:8" x14ac:dyDescent="0.25">
      <c r="A1052" t="s">
        <v>3019</v>
      </c>
      <c r="B1052" s="8" t="s">
        <v>3275</v>
      </c>
      <c r="C1052" s="8" t="s">
        <v>3276</v>
      </c>
      <c r="D1052" s="8">
        <f t="shared" si="54"/>
        <v>0</v>
      </c>
      <c r="E1052" s="8" t="s">
        <v>3277</v>
      </c>
      <c r="F1052" s="8" t="str">
        <f t="shared" si="55"/>
        <v/>
      </c>
      <c r="G1052" s="8" t="s">
        <v>3278</v>
      </c>
      <c r="H1052" s="346">
        <v>1</v>
      </c>
    </row>
    <row r="1053" spans="1:8" x14ac:dyDescent="0.25">
      <c r="A1053" t="s">
        <v>3021</v>
      </c>
      <c r="B1053" s="8" t="s">
        <v>3275</v>
      </c>
      <c r="C1053" s="8" t="s">
        <v>3276</v>
      </c>
      <c r="D1053" s="8">
        <f t="shared" si="54"/>
        <v>0</v>
      </c>
      <c r="E1053" s="8" t="s">
        <v>3277</v>
      </c>
      <c r="F1053" s="8" t="str">
        <f t="shared" si="55"/>
        <v/>
      </c>
      <c r="G1053" s="8" t="s">
        <v>3278</v>
      </c>
      <c r="H1053" s="346">
        <v>1</v>
      </c>
    </row>
    <row r="1054" spans="1:8" x14ac:dyDescent="0.25">
      <c r="A1054" t="s">
        <v>3023</v>
      </c>
      <c r="B1054" s="8" t="s">
        <v>3275</v>
      </c>
      <c r="C1054" s="8" t="s">
        <v>3276</v>
      </c>
      <c r="D1054" s="8">
        <f t="shared" si="54"/>
        <v>29.95</v>
      </c>
      <c r="E1054" s="8" t="s">
        <v>3277</v>
      </c>
      <c r="F1054" s="8" t="str">
        <f t="shared" si="55"/>
        <v/>
      </c>
      <c r="G1054" s="8" t="s">
        <v>3278</v>
      </c>
      <c r="H1054" s="346">
        <v>1</v>
      </c>
    </row>
    <row r="1055" spans="1:8" x14ac:dyDescent="0.25">
      <c r="A1055" t="s">
        <v>3024</v>
      </c>
      <c r="B1055" s="8" t="s">
        <v>3275</v>
      </c>
      <c r="C1055" s="8" t="s">
        <v>3276</v>
      </c>
      <c r="D1055" s="8">
        <f t="shared" si="54"/>
        <v>0</v>
      </c>
      <c r="E1055" s="8" t="s">
        <v>3277</v>
      </c>
      <c r="F1055" s="8" t="str">
        <f t="shared" si="55"/>
        <v/>
      </c>
      <c r="G1055" s="8" t="s">
        <v>3278</v>
      </c>
      <c r="H1055" s="346">
        <v>1</v>
      </c>
    </row>
    <row r="1056" spans="1:8" x14ac:dyDescent="0.25">
      <c r="A1056" t="s">
        <v>3801</v>
      </c>
      <c r="B1056" s="8" t="s">
        <v>3275</v>
      </c>
      <c r="C1056" s="8" t="s">
        <v>3276</v>
      </c>
      <c r="D1056" s="8">
        <f t="shared" si="54"/>
        <v>0</v>
      </c>
      <c r="E1056" s="8" t="s">
        <v>3277</v>
      </c>
      <c r="F1056" s="8" t="str">
        <f t="shared" si="55"/>
        <v/>
      </c>
      <c r="G1056" s="8" t="s">
        <v>3278</v>
      </c>
      <c r="H1056" s="346">
        <v>1</v>
      </c>
    </row>
    <row r="1057" spans="1:8" x14ac:dyDescent="0.25">
      <c r="A1057" t="s">
        <v>3026</v>
      </c>
      <c r="B1057" s="8" t="s">
        <v>3275</v>
      </c>
      <c r="C1057" s="8" t="s">
        <v>3276</v>
      </c>
      <c r="D1057" s="8">
        <f t="shared" si="54"/>
        <v>0</v>
      </c>
      <c r="E1057" s="8" t="s">
        <v>3277</v>
      </c>
      <c r="F1057" s="8" t="str">
        <f t="shared" si="55"/>
        <v/>
      </c>
      <c r="G1057" s="8" t="s">
        <v>3278</v>
      </c>
      <c r="H1057" s="346">
        <v>1</v>
      </c>
    </row>
    <row r="1058" spans="1:8" x14ac:dyDescent="0.25">
      <c r="A1058" t="s">
        <v>3028</v>
      </c>
      <c r="B1058" s="8" t="s">
        <v>3275</v>
      </c>
      <c r="C1058" s="8" t="s">
        <v>3276</v>
      </c>
      <c r="D1058" s="8">
        <f t="shared" si="54"/>
        <v>0</v>
      </c>
      <c r="E1058" s="8" t="s">
        <v>3277</v>
      </c>
      <c r="F1058" s="8" t="str">
        <f t="shared" si="55"/>
        <v/>
      </c>
      <c r="G1058" s="8" t="s">
        <v>3278</v>
      </c>
      <c r="H1058" s="346">
        <v>1</v>
      </c>
    </row>
    <row r="1059" spans="1:8" x14ac:dyDescent="0.25">
      <c r="A1059" t="s">
        <v>3030</v>
      </c>
      <c r="B1059" s="8" t="s">
        <v>3275</v>
      </c>
      <c r="C1059" s="8" t="s">
        <v>3276</v>
      </c>
      <c r="D1059" s="8">
        <f t="shared" si="54"/>
        <v>0</v>
      </c>
      <c r="E1059" s="8" t="s">
        <v>3277</v>
      </c>
      <c r="F1059" s="8" t="str">
        <f t="shared" si="55"/>
        <v/>
      </c>
      <c r="G1059" s="8" t="s">
        <v>3278</v>
      </c>
      <c r="H1059" s="346">
        <v>1</v>
      </c>
    </row>
    <row r="1060" spans="1:8" x14ac:dyDescent="0.25">
      <c r="A1060" t="s">
        <v>3031</v>
      </c>
      <c r="B1060" s="8" t="s">
        <v>3275</v>
      </c>
      <c r="C1060" s="8" t="s">
        <v>3276</v>
      </c>
      <c r="D1060" s="8">
        <f t="shared" si="54"/>
        <v>0</v>
      </c>
      <c r="E1060" s="8" t="s">
        <v>3277</v>
      </c>
      <c r="F1060" s="8" t="str">
        <f t="shared" si="55"/>
        <v/>
      </c>
      <c r="G1060" s="8" t="s">
        <v>3278</v>
      </c>
      <c r="H1060" s="346">
        <v>1</v>
      </c>
    </row>
    <row r="1061" spans="1:8" x14ac:dyDescent="0.25">
      <c r="A1061" t="s">
        <v>5292</v>
      </c>
      <c r="B1061" s="8" t="s">
        <v>3275</v>
      </c>
      <c r="C1061" s="8" t="s">
        <v>3276</v>
      </c>
      <c r="D1061" s="8">
        <f t="shared" si="54"/>
        <v>0</v>
      </c>
      <c r="E1061" s="8" t="s">
        <v>3277</v>
      </c>
      <c r="F1061" s="8" t="str">
        <f t="shared" si="55"/>
        <v/>
      </c>
      <c r="G1061" s="8" t="s">
        <v>3278</v>
      </c>
      <c r="H1061" s="346">
        <v>1</v>
      </c>
    </row>
    <row r="1062" spans="1:8" x14ac:dyDescent="0.25">
      <c r="A1062" t="s">
        <v>5243</v>
      </c>
      <c r="B1062" s="8" t="s">
        <v>3275</v>
      </c>
      <c r="C1062" s="8" t="s">
        <v>3276</v>
      </c>
      <c r="D1062" s="8">
        <f t="shared" si="54"/>
        <v>44.99</v>
      </c>
      <c r="E1062" s="8" t="s">
        <v>3277</v>
      </c>
      <c r="F1062" s="8" t="str">
        <f t="shared" si="55"/>
        <v/>
      </c>
      <c r="G1062" s="8" t="s">
        <v>3278</v>
      </c>
      <c r="H1062" s="346">
        <v>1</v>
      </c>
    </row>
    <row r="1063" spans="1:8" x14ac:dyDescent="0.25">
      <c r="A1063" t="s">
        <v>5245</v>
      </c>
      <c r="B1063" s="8" t="s">
        <v>3275</v>
      </c>
      <c r="C1063" s="8" t="s">
        <v>3276</v>
      </c>
      <c r="D1063" s="8">
        <f t="shared" si="54"/>
        <v>49.99</v>
      </c>
      <c r="E1063" s="8" t="s">
        <v>3277</v>
      </c>
      <c r="F1063" s="8" t="str">
        <f t="shared" si="55"/>
        <v/>
      </c>
      <c r="G1063" s="8" t="s">
        <v>3278</v>
      </c>
      <c r="H1063" s="346">
        <v>1</v>
      </c>
    </row>
    <row r="1064" spans="1:8" x14ac:dyDescent="0.25">
      <c r="A1064" t="s">
        <v>5244</v>
      </c>
      <c r="B1064" s="8" t="s">
        <v>3275</v>
      </c>
      <c r="C1064" s="8" t="s">
        <v>3276</v>
      </c>
      <c r="D1064" s="8">
        <f t="shared" si="54"/>
        <v>54.99</v>
      </c>
      <c r="E1064" s="8" t="s">
        <v>3277</v>
      </c>
      <c r="F1064" s="8" t="str">
        <f t="shared" si="55"/>
        <v/>
      </c>
      <c r="G1064" s="8" t="s">
        <v>3278</v>
      </c>
      <c r="H1064" s="346">
        <v>1</v>
      </c>
    </row>
    <row r="1065" spans="1:8" x14ac:dyDescent="0.25">
      <c r="A1065" t="s">
        <v>5246</v>
      </c>
      <c r="B1065" s="8" t="s">
        <v>3275</v>
      </c>
      <c r="C1065" s="8" t="s">
        <v>3276</v>
      </c>
      <c r="D1065" s="8">
        <f t="shared" si="54"/>
        <v>59.99</v>
      </c>
      <c r="E1065" s="8" t="s">
        <v>3277</v>
      </c>
      <c r="F1065" s="8" t="str">
        <f t="shared" si="55"/>
        <v/>
      </c>
      <c r="G1065" s="8" t="s">
        <v>3278</v>
      </c>
      <c r="H1065" s="346">
        <v>1</v>
      </c>
    </row>
    <row r="1066" spans="1:8" x14ac:dyDescent="0.25">
      <c r="A1066" t="s">
        <v>5297</v>
      </c>
      <c r="B1066" s="8" t="s">
        <v>3275</v>
      </c>
      <c r="C1066" s="8" t="s">
        <v>3276</v>
      </c>
      <c r="D1066" s="8">
        <f t="shared" si="54"/>
        <v>69</v>
      </c>
      <c r="E1066" s="8" t="s">
        <v>3277</v>
      </c>
      <c r="F1066" s="8" t="str">
        <f t="shared" si="55"/>
        <v/>
      </c>
      <c r="G1066" s="8" t="s">
        <v>3278</v>
      </c>
      <c r="H1066" s="346">
        <v>1</v>
      </c>
    </row>
    <row r="1067" spans="1:8" x14ac:dyDescent="0.25">
      <c r="A1067" t="s">
        <v>5298</v>
      </c>
      <c r="B1067" s="8" t="s">
        <v>3275</v>
      </c>
      <c r="C1067" s="8" t="s">
        <v>3276</v>
      </c>
      <c r="D1067" s="8">
        <f t="shared" si="54"/>
        <v>69</v>
      </c>
      <c r="E1067" s="8" t="s">
        <v>3277</v>
      </c>
      <c r="F1067" s="8" t="str">
        <f t="shared" si="55"/>
        <v/>
      </c>
      <c r="G1067" s="8" t="s">
        <v>3278</v>
      </c>
      <c r="H1067" s="346">
        <v>1</v>
      </c>
    </row>
    <row r="1068" spans="1:8" x14ac:dyDescent="0.25">
      <c r="A1068" t="s">
        <v>5299</v>
      </c>
      <c r="B1068" s="8" t="s">
        <v>3275</v>
      </c>
      <c r="C1068" s="8" t="s">
        <v>3276</v>
      </c>
      <c r="D1068" s="8">
        <f t="shared" si="54"/>
        <v>69</v>
      </c>
      <c r="E1068" s="8" t="s">
        <v>3277</v>
      </c>
      <c r="F1068" s="8" t="str">
        <f t="shared" si="55"/>
        <v/>
      </c>
      <c r="G1068" s="8" t="s">
        <v>3278</v>
      </c>
      <c r="H1068" s="346">
        <v>1</v>
      </c>
    </row>
    <row r="1069" spans="1:8" x14ac:dyDescent="0.25">
      <c r="A1069" t="s">
        <v>5300</v>
      </c>
      <c r="B1069" s="8" t="s">
        <v>3275</v>
      </c>
      <c r="C1069" s="8" t="s">
        <v>3276</v>
      </c>
      <c r="D1069" s="8">
        <f t="shared" si="54"/>
        <v>69</v>
      </c>
      <c r="E1069" s="8" t="s">
        <v>3277</v>
      </c>
      <c r="F1069" s="8" t="str">
        <f t="shared" si="55"/>
        <v/>
      </c>
      <c r="G1069" s="8" t="s">
        <v>3278</v>
      </c>
      <c r="H1069" s="346">
        <v>1</v>
      </c>
    </row>
    <row r="1070" spans="1:8" x14ac:dyDescent="0.25">
      <c r="A1070" t="s">
        <v>5252</v>
      </c>
      <c r="B1070" s="8" t="s">
        <v>3275</v>
      </c>
      <c r="C1070" s="8" t="s">
        <v>3276</v>
      </c>
      <c r="D1070" s="8">
        <f t="shared" si="54"/>
        <v>0</v>
      </c>
      <c r="E1070" s="8" t="s">
        <v>3277</v>
      </c>
      <c r="F1070" s="8" t="str">
        <f t="shared" si="55"/>
        <v>6MRDR</v>
      </c>
      <c r="G1070" s="8" t="s">
        <v>3278</v>
      </c>
      <c r="H1070" s="346">
        <v>1</v>
      </c>
    </row>
    <row r="1071" spans="1:8" x14ac:dyDescent="0.25">
      <c r="A1071" t="s">
        <v>5253</v>
      </c>
      <c r="B1071" s="8" t="s">
        <v>3275</v>
      </c>
      <c r="C1071" s="8" t="s">
        <v>3276</v>
      </c>
      <c r="D1071" s="8">
        <f t="shared" si="54"/>
        <v>0</v>
      </c>
      <c r="E1071" s="8" t="s">
        <v>3277</v>
      </c>
      <c r="F1071" s="8" t="str">
        <f t="shared" si="55"/>
        <v>6MRDR2</v>
      </c>
      <c r="G1071" s="8" t="s">
        <v>3278</v>
      </c>
      <c r="H1071" s="346">
        <v>1</v>
      </c>
    </row>
    <row r="1072" spans="1:8" x14ac:dyDescent="0.25">
      <c r="A1072" t="s">
        <v>5254</v>
      </c>
      <c r="B1072" s="8" t="s">
        <v>3275</v>
      </c>
      <c r="C1072" s="8" t="s">
        <v>3276</v>
      </c>
      <c r="D1072" s="8">
        <f t="shared" si="54"/>
        <v>0</v>
      </c>
      <c r="E1072" s="8" t="s">
        <v>3277</v>
      </c>
      <c r="F1072" s="8" t="str">
        <f t="shared" si="55"/>
        <v>3MRDR</v>
      </c>
      <c r="G1072" s="8" t="s">
        <v>3278</v>
      </c>
      <c r="H1072" s="346">
        <v>1</v>
      </c>
    </row>
    <row r="1073" spans="1:8" x14ac:dyDescent="0.25">
      <c r="A1073" t="s">
        <v>5448</v>
      </c>
      <c r="B1073" s="8" t="s">
        <v>3275</v>
      </c>
      <c r="C1073" s="8" t="s">
        <v>3276</v>
      </c>
      <c r="D1073" s="8">
        <f t="shared" si="54"/>
        <v>29.99</v>
      </c>
      <c r="E1073" s="8" t="s">
        <v>3277</v>
      </c>
      <c r="F1073" s="8" t="str">
        <f t="shared" si="55"/>
        <v/>
      </c>
      <c r="G1073" s="8" t="s">
        <v>3278</v>
      </c>
      <c r="H1073" s="346">
        <v>1</v>
      </c>
    </row>
    <row r="1074" spans="1:8" x14ac:dyDescent="0.25">
      <c r="A1074" t="s">
        <v>5449</v>
      </c>
      <c r="B1074" s="8" t="s">
        <v>3275</v>
      </c>
      <c r="C1074" s="8" t="s">
        <v>3276</v>
      </c>
      <c r="D1074" s="8">
        <f t="shared" si="54"/>
        <v>19.989999999999998</v>
      </c>
      <c r="E1074" s="8" t="s">
        <v>3277</v>
      </c>
      <c r="F1074" s="8" t="str">
        <f t="shared" si="55"/>
        <v/>
      </c>
      <c r="G1074" s="8" t="s">
        <v>3278</v>
      </c>
      <c r="H1074" s="346">
        <v>1</v>
      </c>
    </row>
    <row r="1075" spans="1:8" x14ac:dyDescent="0.25">
      <c r="A1075" t="s">
        <v>5450</v>
      </c>
      <c r="B1075" s="8" t="s">
        <v>3275</v>
      </c>
      <c r="C1075" s="8" t="s">
        <v>3276</v>
      </c>
      <c r="D1075" s="8">
        <f t="shared" si="54"/>
        <v>29.99</v>
      </c>
      <c r="E1075" s="8" t="s">
        <v>3277</v>
      </c>
      <c r="F1075" s="8" t="str">
        <f t="shared" si="55"/>
        <v/>
      </c>
      <c r="G1075" s="8" t="s">
        <v>3278</v>
      </c>
      <c r="H1075" s="346">
        <v>1</v>
      </c>
    </row>
    <row r="1076" spans="1:8" x14ac:dyDescent="0.25">
      <c r="A1076" t="s">
        <v>5451</v>
      </c>
      <c r="B1076" s="8" t="s">
        <v>3275</v>
      </c>
      <c r="C1076" s="8" t="s">
        <v>3276</v>
      </c>
      <c r="D1076" s="8">
        <f t="shared" si="54"/>
        <v>39.99</v>
      </c>
      <c r="E1076" s="8" t="s">
        <v>3277</v>
      </c>
      <c r="F1076" s="8" t="str">
        <f t="shared" si="55"/>
        <v/>
      </c>
      <c r="G1076" s="8" t="s">
        <v>3278</v>
      </c>
      <c r="H1076" s="346">
        <v>1</v>
      </c>
    </row>
    <row r="1077" spans="1:8" x14ac:dyDescent="0.25">
      <c r="A1077" t="s">
        <v>5452</v>
      </c>
      <c r="B1077" s="8" t="s">
        <v>3275</v>
      </c>
      <c r="C1077" s="8" t="s">
        <v>3276</v>
      </c>
      <c r="D1077" s="8">
        <f t="shared" si="54"/>
        <v>69.989999999999995</v>
      </c>
      <c r="E1077" s="8" t="s">
        <v>3277</v>
      </c>
      <c r="F1077" s="8" t="str">
        <f t="shared" si="55"/>
        <v/>
      </c>
      <c r="G1077" s="8" t="s">
        <v>3278</v>
      </c>
      <c r="H1077" s="346">
        <v>1</v>
      </c>
    </row>
    <row r="1078" spans="1:8" x14ac:dyDescent="0.25">
      <c r="A1078" t="s">
        <v>5453</v>
      </c>
      <c r="B1078" s="8" t="s">
        <v>3275</v>
      </c>
      <c r="C1078" s="8" t="s">
        <v>3276</v>
      </c>
      <c r="D1078" s="8">
        <f t="shared" si="54"/>
        <v>49.99</v>
      </c>
      <c r="E1078" s="8" t="s">
        <v>3277</v>
      </c>
      <c r="F1078" s="8" t="str">
        <f t="shared" si="55"/>
        <v/>
      </c>
      <c r="G1078" s="8" t="s">
        <v>3278</v>
      </c>
      <c r="H1078" s="346">
        <v>1</v>
      </c>
    </row>
    <row r="1079" spans="1:8" x14ac:dyDescent="0.25">
      <c r="A1079" t="s">
        <v>5454</v>
      </c>
      <c r="B1079" s="8" t="s">
        <v>3275</v>
      </c>
      <c r="C1079" s="8" t="s">
        <v>3276</v>
      </c>
      <c r="D1079" s="8">
        <f t="shared" si="54"/>
        <v>39.99</v>
      </c>
      <c r="E1079" s="8" t="s">
        <v>3277</v>
      </c>
      <c r="F1079" s="8" t="str">
        <f t="shared" si="55"/>
        <v/>
      </c>
      <c r="G1079" s="8" t="s">
        <v>3278</v>
      </c>
      <c r="H1079" s="346">
        <v>1</v>
      </c>
    </row>
    <row r="1080" spans="1:8" x14ac:dyDescent="0.25">
      <c r="A1080" t="s">
        <v>5455</v>
      </c>
      <c r="B1080" s="8" t="s">
        <v>3275</v>
      </c>
      <c r="C1080" s="8" t="s">
        <v>3276</v>
      </c>
      <c r="D1080" s="8">
        <f t="shared" si="54"/>
        <v>69.989999999999995</v>
      </c>
      <c r="E1080" s="8" t="s">
        <v>3277</v>
      </c>
      <c r="F1080" s="8" t="str">
        <f t="shared" si="55"/>
        <v/>
      </c>
      <c r="G1080" s="8" t="s">
        <v>3278</v>
      </c>
      <c r="H1080" s="346">
        <v>1</v>
      </c>
    </row>
    <row r="1081" spans="1:8" x14ac:dyDescent="0.25">
      <c r="A1081" t="s">
        <v>5456</v>
      </c>
      <c r="B1081" s="8" t="s">
        <v>3275</v>
      </c>
      <c r="C1081" s="8" t="s">
        <v>3276</v>
      </c>
      <c r="D1081" s="8">
        <f t="shared" ref="D1081:D1140" si="56">VLOOKUP(A1081,masterdata,5,0)</f>
        <v>49.99</v>
      </c>
      <c r="E1081" s="8" t="s">
        <v>3277</v>
      </c>
      <c r="F1081" s="8" t="str">
        <f t="shared" si="55"/>
        <v/>
      </c>
      <c r="G1081" s="8" t="s">
        <v>3278</v>
      </c>
      <c r="H1081" s="346">
        <v>1</v>
      </c>
    </row>
    <row r="1082" spans="1:8" x14ac:dyDescent="0.25">
      <c r="A1082" t="s">
        <v>5457</v>
      </c>
      <c r="B1082" s="8" t="s">
        <v>3275</v>
      </c>
      <c r="C1082" s="8" t="s">
        <v>3276</v>
      </c>
      <c r="D1082" s="8">
        <f t="shared" si="56"/>
        <v>39.99</v>
      </c>
      <c r="E1082" s="8" t="s">
        <v>3277</v>
      </c>
      <c r="F1082" s="8" t="str">
        <f t="shared" si="55"/>
        <v/>
      </c>
      <c r="G1082" s="8" t="s">
        <v>3278</v>
      </c>
      <c r="H1082" s="346">
        <v>1</v>
      </c>
    </row>
    <row r="1083" spans="1:8" x14ac:dyDescent="0.25">
      <c r="A1083" t="s">
        <v>5458</v>
      </c>
      <c r="B1083" s="8" t="s">
        <v>3275</v>
      </c>
      <c r="C1083" s="8" t="s">
        <v>3276</v>
      </c>
      <c r="D1083" s="8">
        <f t="shared" si="56"/>
        <v>69.989999999999995</v>
      </c>
      <c r="E1083" s="8" t="s">
        <v>3277</v>
      </c>
      <c r="F1083" s="8" t="str">
        <f t="shared" si="55"/>
        <v/>
      </c>
      <c r="G1083" s="8" t="s">
        <v>3278</v>
      </c>
      <c r="H1083" s="346">
        <v>1</v>
      </c>
    </row>
    <row r="1084" spans="1:8" x14ac:dyDescent="0.25">
      <c r="A1084" t="s">
        <v>5459</v>
      </c>
      <c r="B1084" s="8" t="s">
        <v>3275</v>
      </c>
      <c r="C1084" s="8" t="s">
        <v>3276</v>
      </c>
      <c r="D1084" s="8">
        <f t="shared" si="56"/>
        <v>49.99</v>
      </c>
      <c r="E1084" s="8" t="s">
        <v>3277</v>
      </c>
      <c r="F1084" s="8" t="str">
        <f t="shared" si="55"/>
        <v/>
      </c>
      <c r="G1084" s="8" t="s">
        <v>3278</v>
      </c>
      <c r="H1084" s="346">
        <v>1</v>
      </c>
    </row>
    <row r="1085" spans="1:8" x14ac:dyDescent="0.25">
      <c r="A1085" t="s">
        <v>5460</v>
      </c>
      <c r="B1085" s="8" t="s">
        <v>3275</v>
      </c>
      <c r="C1085" s="8" t="s">
        <v>3276</v>
      </c>
      <c r="D1085" s="8">
        <f t="shared" si="56"/>
        <v>39.99</v>
      </c>
      <c r="E1085" s="8" t="s">
        <v>3277</v>
      </c>
      <c r="F1085" s="8" t="str">
        <f t="shared" si="55"/>
        <v/>
      </c>
      <c r="G1085" s="8" t="s">
        <v>3278</v>
      </c>
      <c r="H1085" s="346">
        <v>1</v>
      </c>
    </row>
    <row r="1086" spans="1:8" x14ac:dyDescent="0.25">
      <c r="A1086" t="s">
        <v>5461</v>
      </c>
      <c r="B1086" s="8" t="s">
        <v>3275</v>
      </c>
      <c r="C1086" s="8" t="s">
        <v>3276</v>
      </c>
      <c r="D1086" s="8">
        <f t="shared" si="56"/>
        <v>44.99</v>
      </c>
      <c r="E1086" s="8" t="s">
        <v>3277</v>
      </c>
      <c r="F1086" s="8" t="str">
        <f t="shared" si="55"/>
        <v/>
      </c>
      <c r="G1086" s="8" t="s">
        <v>3278</v>
      </c>
      <c r="H1086" s="346">
        <v>1</v>
      </c>
    </row>
    <row r="1087" spans="1:8" x14ac:dyDescent="0.25">
      <c r="A1087" t="s">
        <v>5462</v>
      </c>
      <c r="B1087" s="8" t="s">
        <v>3275</v>
      </c>
      <c r="C1087" s="8" t="s">
        <v>3276</v>
      </c>
      <c r="D1087" s="8">
        <f t="shared" si="56"/>
        <v>54.99</v>
      </c>
      <c r="E1087" s="8" t="s">
        <v>3277</v>
      </c>
      <c r="F1087" s="8" t="str">
        <f t="shared" si="55"/>
        <v/>
      </c>
      <c r="G1087" s="8" t="s">
        <v>3278</v>
      </c>
      <c r="H1087" s="346">
        <v>1</v>
      </c>
    </row>
    <row r="1088" spans="1:8" x14ac:dyDescent="0.25">
      <c r="A1088" t="s">
        <v>5463</v>
      </c>
      <c r="B1088" s="8" t="s">
        <v>3275</v>
      </c>
      <c r="C1088" s="8" t="s">
        <v>3276</v>
      </c>
      <c r="D1088" s="8">
        <f t="shared" si="56"/>
        <v>49.99</v>
      </c>
      <c r="E1088" s="8" t="s">
        <v>3277</v>
      </c>
      <c r="F1088" s="8" t="str">
        <f t="shared" si="55"/>
        <v/>
      </c>
      <c r="G1088" s="8" t="s">
        <v>3278</v>
      </c>
      <c r="H1088" s="346">
        <v>1</v>
      </c>
    </row>
    <row r="1089" spans="1:8" x14ac:dyDescent="0.25">
      <c r="A1089" t="s">
        <v>5464</v>
      </c>
      <c r="B1089" s="8" t="s">
        <v>3275</v>
      </c>
      <c r="C1089" s="8" t="s">
        <v>3276</v>
      </c>
      <c r="D1089" s="8">
        <f t="shared" si="56"/>
        <v>49.99</v>
      </c>
      <c r="E1089" s="8" t="s">
        <v>3277</v>
      </c>
      <c r="F1089" s="8" t="str">
        <f t="shared" si="55"/>
        <v/>
      </c>
      <c r="G1089" s="8" t="s">
        <v>3278</v>
      </c>
      <c r="H1089" s="346">
        <v>1</v>
      </c>
    </row>
    <row r="1090" spans="1:8" x14ac:dyDescent="0.25">
      <c r="A1090" t="s">
        <v>5465</v>
      </c>
      <c r="B1090" s="8" t="s">
        <v>3275</v>
      </c>
      <c r="C1090" s="8" t="s">
        <v>3276</v>
      </c>
      <c r="D1090" s="8">
        <f t="shared" si="56"/>
        <v>59.99</v>
      </c>
      <c r="E1090" s="8" t="s">
        <v>3277</v>
      </c>
      <c r="F1090" s="8" t="str">
        <f t="shared" ref="F1090:F1149" si="57">IF(VLOOKUP(A1090,masterdata,36,FALSE)="","",VLOOKUP(A1090,masterdata,36,FALSE))</f>
        <v/>
      </c>
      <c r="G1090" s="8" t="s">
        <v>3278</v>
      </c>
      <c r="H1090" s="346">
        <v>1</v>
      </c>
    </row>
    <row r="1091" spans="1:8" x14ac:dyDescent="0.25">
      <c r="A1091" t="s">
        <v>5466</v>
      </c>
      <c r="B1091" s="8" t="s">
        <v>3275</v>
      </c>
      <c r="C1091" s="8" t="s">
        <v>3276</v>
      </c>
      <c r="D1091" s="8">
        <f t="shared" si="56"/>
        <v>39.99</v>
      </c>
      <c r="E1091" s="8" t="s">
        <v>3277</v>
      </c>
      <c r="F1091" s="8" t="str">
        <f t="shared" si="57"/>
        <v/>
      </c>
      <c r="G1091" s="8" t="s">
        <v>3278</v>
      </c>
      <c r="H1091" s="346">
        <v>1</v>
      </c>
    </row>
    <row r="1092" spans="1:8" x14ac:dyDescent="0.25">
      <c r="A1092" t="s">
        <v>5467</v>
      </c>
      <c r="B1092" s="8" t="s">
        <v>3275</v>
      </c>
      <c r="C1092" s="8" t="s">
        <v>3276</v>
      </c>
      <c r="D1092" s="8">
        <f t="shared" si="56"/>
        <v>44.99</v>
      </c>
      <c r="E1092" s="8" t="s">
        <v>3277</v>
      </c>
      <c r="F1092" s="8" t="str">
        <f t="shared" si="57"/>
        <v/>
      </c>
      <c r="G1092" s="8" t="s">
        <v>3278</v>
      </c>
      <c r="H1092" s="346">
        <v>1</v>
      </c>
    </row>
    <row r="1093" spans="1:8" x14ac:dyDescent="0.25">
      <c r="A1093" t="s">
        <v>5468</v>
      </c>
      <c r="B1093" s="8" t="s">
        <v>3275</v>
      </c>
      <c r="C1093" s="8" t="s">
        <v>3276</v>
      </c>
      <c r="D1093" s="8">
        <f t="shared" si="56"/>
        <v>54.99</v>
      </c>
      <c r="E1093" s="8" t="s">
        <v>3277</v>
      </c>
      <c r="F1093" s="8" t="str">
        <f t="shared" si="57"/>
        <v/>
      </c>
      <c r="G1093" s="8" t="s">
        <v>3278</v>
      </c>
      <c r="H1093" s="346">
        <v>1</v>
      </c>
    </row>
    <row r="1094" spans="1:8" x14ac:dyDescent="0.25">
      <c r="A1094" t="s">
        <v>5469</v>
      </c>
      <c r="B1094" s="8" t="s">
        <v>3275</v>
      </c>
      <c r="C1094" s="8" t="s">
        <v>3276</v>
      </c>
      <c r="D1094" s="8">
        <f t="shared" si="56"/>
        <v>49.99</v>
      </c>
      <c r="E1094" s="8" t="s">
        <v>3277</v>
      </c>
      <c r="F1094" s="8" t="str">
        <f t="shared" si="57"/>
        <v/>
      </c>
      <c r="G1094" s="8" t="s">
        <v>3278</v>
      </c>
      <c r="H1094" s="346">
        <v>1</v>
      </c>
    </row>
    <row r="1095" spans="1:8" x14ac:dyDescent="0.25">
      <c r="A1095" t="s">
        <v>5470</v>
      </c>
      <c r="B1095" s="8" t="s">
        <v>3275</v>
      </c>
      <c r="C1095" s="8" t="s">
        <v>3276</v>
      </c>
      <c r="D1095" s="8">
        <f t="shared" si="56"/>
        <v>49.99</v>
      </c>
      <c r="E1095" s="8" t="s">
        <v>3277</v>
      </c>
      <c r="F1095" s="8" t="str">
        <f t="shared" si="57"/>
        <v/>
      </c>
      <c r="G1095" s="8" t="s">
        <v>3278</v>
      </c>
      <c r="H1095" s="346">
        <v>1</v>
      </c>
    </row>
    <row r="1096" spans="1:8" x14ac:dyDescent="0.25">
      <c r="A1096" t="s">
        <v>5471</v>
      </c>
      <c r="B1096" s="8" t="s">
        <v>3275</v>
      </c>
      <c r="C1096" s="8" t="s">
        <v>3276</v>
      </c>
      <c r="D1096" s="8">
        <f t="shared" si="56"/>
        <v>59.99</v>
      </c>
      <c r="E1096" s="8" t="s">
        <v>3277</v>
      </c>
      <c r="F1096" s="8" t="str">
        <f t="shared" si="57"/>
        <v/>
      </c>
      <c r="G1096" s="8" t="s">
        <v>3278</v>
      </c>
      <c r="H1096" s="346">
        <v>1</v>
      </c>
    </row>
    <row r="1097" spans="1:8" x14ac:dyDescent="0.25">
      <c r="A1097" t="s">
        <v>5472</v>
      </c>
      <c r="B1097" s="8" t="s">
        <v>3275</v>
      </c>
      <c r="C1097" s="8" t="s">
        <v>3276</v>
      </c>
      <c r="D1097" s="8">
        <f t="shared" si="56"/>
        <v>39.99</v>
      </c>
      <c r="E1097" s="8" t="s">
        <v>3277</v>
      </c>
      <c r="F1097" s="8" t="str">
        <f t="shared" si="57"/>
        <v/>
      </c>
      <c r="G1097" s="8" t="s">
        <v>3278</v>
      </c>
      <c r="H1097" s="346">
        <v>1</v>
      </c>
    </row>
    <row r="1098" spans="1:8" x14ac:dyDescent="0.25">
      <c r="A1098" t="s">
        <v>5473</v>
      </c>
      <c r="B1098" s="8" t="s">
        <v>3275</v>
      </c>
      <c r="C1098" s="8" t="s">
        <v>3276</v>
      </c>
      <c r="D1098" s="8">
        <f t="shared" si="56"/>
        <v>49.99</v>
      </c>
      <c r="E1098" s="8" t="s">
        <v>3277</v>
      </c>
      <c r="F1098" s="8" t="str">
        <f t="shared" si="57"/>
        <v/>
      </c>
      <c r="G1098" s="8" t="s">
        <v>3278</v>
      </c>
      <c r="H1098" s="346">
        <v>1</v>
      </c>
    </row>
    <row r="1099" spans="1:8" x14ac:dyDescent="0.25">
      <c r="A1099" t="s">
        <v>5474</v>
      </c>
      <c r="B1099" s="8" t="s">
        <v>3275</v>
      </c>
      <c r="C1099" s="8" t="s">
        <v>3276</v>
      </c>
      <c r="D1099" s="8">
        <f t="shared" si="56"/>
        <v>59.99</v>
      </c>
      <c r="E1099" s="8" t="s">
        <v>3277</v>
      </c>
      <c r="F1099" s="8" t="str">
        <f t="shared" si="57"/>
        <v/>
      </c>
      <c r="G1099" s="8" t="s">
        <v>3278</v>
      </c>
      <c r="H1099" s="346">
        <v>1</v>
      </c>
    </row>
    <row r="1100" spans="1:8" x14ac:dyDescent="0.25">
      <c r="A1100" t="s">
        <v>5475</v>
      </c>
      <c r="B1100" s="8" t="s">
        <v>3275</v>
      </c>
      <c r="C1100" s="8" t="s">
        <v>3276</v>
      </c>
      <c r="D1100" s="8">
        <f t="shared" si="56"/>
        <v>29.99</v>
      </c>
      <c r="E1100" s="8" t="s">
        <v>3277</v>
      </c>
      <c r="F1100" s="8" t="str">
        <f t="shared" si="57"/>
        <v/>
      </c>
      <c r="G1100" s="8" t="s">
        <v>3278</v>
      </c>
      <c r="H1100" s="346">
        <v>1</v>
      </c>
    </row>
    <row r="1101" spans="1:8" x14ac:dyDescent="0.25">
      <c r="A1101" t="s">
        <v>5476</v>
      </c>
      <c r="B1101" s="8" t="s">
        <v>3275</v>
      </c>
      <c r="C1101" s="8" t="s">
        <v>3276</v>
      </c>
      <c r="D1101" s="8">
        <f t="shared" si="56"/>
        <v>24.99</v>
      </c>
      <c r="E1101" s="8" t="s">
        <v>3277</v>
      </c>
      <c r="F1101" s="8" t="str">
        <f t="shared" si="57"/>
        <v/>
      </c>
      <c r="G1101" s="8" t="s">
        <v>3278</v>
      </c>
      <c r="H1101" s="346">
        <v>1</v>
      </c>
    </row>
    <row r="1102" spans="1:8" x14ac:dyDescent="0.25">
      <c r="A1102" t="s">
        <v>5477</v>
      </c>
      <c r="B1102" s="8" t="s">
        <v>3275</v>
      </c>
      <c r="C1102" s="8" t="s">
        <v>3276</v>
      </c>
      <c r="D1102" s="8">
        <f t="shared" si="56"/>
        <v>44.99</v>
      </c>
      <c r="E1102" s="8" t="s">
        <v>3277</v>
      </c>
      <c r="F1102" s="8" t="str">
        <f t="shared" si="57"/>
        <v/>
      </c>
      <c r="G1102" s="8" t="s">
        <v>3278</v>
      </c>
      <c r="H1102" s="346">
        <v>1</v>
      </c>
    </row>
    <row r="1103" spans="1:8" x14ac:dyDescent="0.25">
      <c r="A1103" t="s">
        <v>5478</v>
      </c>
      <c r="B1103" s="8" t="s">
        <v>3275</v>
      </c>
      <c r="C1103" s="8" t="s">
        <v>3276</v>
      </c>
      <c r="D1103" s="8">
        <f t="shared" si="56"/>
        <v>34.99</v>
      </c>
      <c r="E1103" s="8" t="s">
        <v>3277</v>
      </c>
      <c r="F1103" s="8" t="str">
        <f t="shared" si="57"/>
        <v/>
      </c>
      <c r="G1103" s="8" t="s">
        <v>3278</v>
      </c>
      <c r="H1103" s="346">
        <v>1</v>
      </c>
    </row>
    <row r="1104" spans="1:8" x14ac:dyDescent="0.25">
      <c r="A1104" t="s">
        <v>5479</v>
      </c>
      <c r="B1104" s="8" t="s">
        <v>3275</v>
      </c>
      <c r="C1104" s="8" t="s">
        <v>3276</v>
      </c>
      <c r="D1104" s="8">
        <f t="shared" si="56"/>
        <v>34.99</v>
      </c>
      <c r="E1104" s="8" t="s">
        <v>3277</v>
      </c>
      <c r="F1104" s="8" t="str">
        <f t="shared" si="57"/>
        <v/>
      </c>
      <c r="G1104" s="8" t="s">
        <v>3278</v>
      </c>
      <c r="H1104" s="346">
        <v>1</v>
      </c>
    </row>
    <row r="1105" spans="1:8" x14ac:dyDescent="0.25">
      <c r="A1105" t="s">
        <v>5480</v>
      </c>
      <c r="B1105" s="8" t="s">
        <v>3275</v>
      </c>
      <c r="C1105" s="8" t="s">
        <v>3276</v>
      </c>
      <c r="D1105" s="8">
        <f t="shared" si="56"/>
        <v>29.99</v>
      </c>
      <c r="E1105" s="8" t="s">
        <v>3277</v>
      </c>
      <c r="F1105" s="8" t="str">
        <f t="shared" si="57"/>
        <v/>
      </c>
      <c r="G1105" s="8" t="s">
        <v>3278</v>
      </c>
      <c r="H1105" s="346">
        <v>1</v>
      </c>
    </row>
    <row r="1106" spans="1:8" x14ac:dyDescent="0.25">
      <c r="A1106" t="s">
        <v>5481</v>
      </c>
      <c r="B1106" s="8" t="s">
        <v>3275</v>
      </c>
      <c r="C1106" s="8" t="s">
        <v>3276</v>
      </c>
      <c r="D1106" s="8">
        <f t="shared" si="56"/>
        <v>29.99</v>
      </c>
      <c r="E1106" s="8" t="s">
        <v>3277</v>
      </c>
      <c r="F1106" s="8" t="str">
        <f t="shared" si="57"/>
        <v/>
      </c>
      <c r="G1106" s="8" t="s">
        <v>3278</v>
      </c>
      <c r="H1106" s="346">
        <v>1</v>
      </c>
    </row>
    <row r="1107" spans="1:8" x14ac:dyDescent="0.25">
      <c r="A1107" t="s">
        <v>5482</v>
      </c>
      <c r="B1107" s="8" t="s">
        <v>3275</v>
      </c>
      <c r="C1107" s="8" t="s">
        <v>3276</v>
      </c>
      <c r="D1107" s="8">
        <f t="shared" si="56"/>
        <v>34.99</v>
      </c>
      <c r="E1107" s="8" t="s">
        <v>3277</v>
      </c>
      <c r="F1107" s="8" t="str">
        <f t="shared" si="57"/>
        <v/>
      </c>
      <c r="G1107" s="8" t="s">
        <v>3278</v>
      </c>
      <c r="H1107" s="346">
        <v>1</v>
      </c>
    </row>
    <row r="1108" spans="1:8" x14ac:dyDescent="0.25">
      <c r="A1108" t="s">
        <v>5483</v>
      </c>
      <c r="B1108" s="8" t="s">
        <v>3275</v>
      </c>
      <c r="C1108" s="8" t="s">
        <v>3276</v>
      </c>
      <c r="D1108" s="8">
        <f t="shared" si="56"/>
        <v>49.99</v>
      </c>
      <c r="E1108" s="8" t="s">
        <v>3277</v>
      </c>
      <c r="F1108" s="8" t="str">
        <f t="shared" si="57"/>
        <v/>
      </c>
      <c r="G1108" s="8" t="s">
        <v>3278</v>
      </c>
      <c r="H1108" s="346">
        <v>1</v>
      </c>
    </row>
    <row r="1109" spans="1:8" x14ac:dyDescent="0.25">
      <c r="A1109" t="s">
        <v>5484</v>
      </c>
      <c r="B1109" s="8" t="s">
        <v>3275</v>
      </c>
      <c r="C1109" s="8" t="s">
        <v>3276</v>
      </c>
      <c r="D1109" s="8">
        <f t="shared" si="56"/>
        <v>59.99</v>
      </c>
      <c r="E1109" s="8" t="s">
        <v>3277</v>
      </c>
      <c r="F1109" s="8" t="str">
        <f t="shared" si="57"/>
        <v/>
      </c>
      <c r="G1109" s="8" t="s">
        <v>3278</v>
      </c>
      <c r="H1109" s="346">
        <v>1</v>
      </c>
    </row>
    <row r="1110" spans="1:8" x14ac:dyDescent="0.25">
      <c r="A1110" t="s">
        <v>5485</v>
      </c>
      <c r="B1110" s="8" t="s">
        <v>3275</v>
      </c>
      <c r="C1110" s="8" t="s">
        <v>3276</v>
      </c>
      <c r="D1110" s="8">
        <f t="shared" si="56"/>
        <v>49.99</v>
      </c>
      <c r="E1110" s="8" t="s">
        <v>3277</v>
      </c>
      <c r="F1110" s="8" t="str">
        <f t="shared" si="57"/>
        <v/>
      </c>
      <c r="G1110" s="8" t="s">
        <v>3278</v>
      </c>
      <c r="H1110" s="346">
        <v>1</v>
      </c>
    </row>
    <row r="1111" spans="1:8" x14ac:dyDescent="0.25">
      <c r="A1111" t="s">
        <v>5486</v>
      </c>
      <c r="B1111" s="8" t="s">
        <v>3275</v>
      </c>
      <c r="C1111" s="8" t="s">
        <v>3276</v>
      </c>
      <c r="D1111" s="8">
        <f t="shared" si="56"/>
        <v>39.99</v>
      </c>
      <c r="E1111" s="8" t="s">
        <v>3277</v>
      </c>
      <c r="F1111" s="8" t="str">
        <f t="shared" si="57"/>
        <v/>
      </c>
      <c r="G1111" s="8" t="s">
        <v>3278</v>
      </c>
      <c r="H1111" s="346">
        <v>1</v>
      </c>
    </row>
    <row r="1112" spans="1:8" x14ac:dyDescent="0.25">
      <c r="A1112" t="s">
        <v>5487</v>
      </c>
      <c r="B1112" s="8" t="s">
        <v>3275</v>
      </c>
      <c r="C1112" s="8" t="s">
        <v>3276</v>
      </c>
      <c r="D1112" s="8">
        <f t="shared" si="56"/>
        <v>59.99</v>
      </c>
      <c r="E1112" s="8" t="s">
        <v>3277</v>
      </c>
      <c r="F1112" s="8" t="str">
        <f t="shared" si="57"/>
        <v/>
      </c>
      <c r="G1112" s="8" t="s">
        <v>3278</v>
      </c>
      <c r="H1112" s="346">
        <v>1</v>
      </c>
    </row>
    <row r="1113" spans="1:8" x14ac:dyDescent="0.25">
      <c r="A1113" t="s">
        <v>5488</v>
      </c>
      <c r="B1113" s="8" t="s">
        <v>3275</v>
      </c>
      <c r="C1113" s="8" t="s">
        <v>3276</v>
      </c>
      <c r="D1113" s="8">
        <f t="shared" si="56"/>
        <v>29.99</v>
      </c>
      <c r="E1113" s="8" t="s">
        <v>3277</v>
      </c>
      <c r="F1113" s="8" t="str">
        <f t="shared" si="57"/>
        <v/>
      </c>
      <c r="G1113" s="8" t="s">
        <v>3278</v>
      </c>
      <c r="H1113" s="346">
        <v>1</v>
      </c>
    </row>
    <row r="1114" spans="1:8" x14ac:dyDescent="0.25">
      <c r="A1114" t="s">
        <v>5489</v>
      </c>
      <c r="B1114" s="8" t="s">
        <v>3275</v>
      </c>
      <c r="C1114" s="8" t="s">
        <v>3276</v>
      </c>
      <c r="D1114" s="8">
        <f t="shared" si="56"/>
        <v>24.99</v>
      </c>
      <c r="E1114" s="8" t="s">
        <v>3277</v>
      </c>
      <c r="F1114" s="8" t="str">
        <f t="shared" si="57"/>
        <v/>
      </c>
      <c r="G1114" s="8" t="s">
        <v>3278</v>
      </c>
      <c r="H1114" s="346">
        <v>1</v>
      </c>
    </row>
    <row r="1115" spans="1:8" x14ac:dyDescent="0.25">
      <c r="A1115" t="s">
        <v>5490</v>
      </c>
      <c r="B1115" s="8" t="s">
        <v>3275</v>
      </c>
      <c r="C1115" s="8" t="s">
        <v>3276</v>
      </c>
      <c r="D1115" s="8">
        <f t="shared" si="56"/>
        <v>44.99</v>
      </c>
      <c r="E1115" s="8" t="s">
        <v>3277</v>
      </c>
      <c r="F1115" s="8" t="str">
        <f t="shared" si="57"/>
        <v/>
      </c>
      <c r="G1115" s="8" t="s">
        <v>3278</v>
      </c>
      <c r="H1115" s="346">
        <v>1</v>
      </c>
    </row>
    <row r="1116" spans="1:8" x14ac:dyDescent="0.25">
      <c r="A1116" t="s">
        <v>5491</v>
      </c>
      <c r="B1116" s="8" t="s">
        <v>3275</v>
      </c>
      <c r="C1116" s="8" t="s">
        <v>3276</v>
      </c>
      <c r="D1116" s="8">
        <f t="shared" si="56"/>
        <v>34.99</v>
      </c>
      <c r="E1116" s="8" t="s">
        <v>3277</v>
      </c>
      <c r="F1116" s="8" t="str">
        <f t="shared" si="57"/>
        <v/>
      </c>
      <c r="G1116" s="8" t="s">
        <v>3278</v>
      </c>
      <c r="H1116" s="346">
        <v>1</v>
      </c>
    </row>
    <row r="1117" spans="1:8" x14ac:dyDescent="0.25">
      <c r="A1117" t="s">
        <v>5492</v>
      </c>
      <c r="B1117" s="8" t="s">
        <v>3275</v>
      </c>
      <c r="C1117" s="8" t="s">
        <v>3276</v>
      </c>
      <c r="D1117" s="8">
        <f t="shared" si="56"/>
        <v>54.99</v>
      </c>
      <c r="E1117" s="8" t="s">
        <v>3277</v>
      </c>
      <c r="F1117" s="8" t="str">
        <f t="shared" si="57"/>
        <v/>
      </c>
      <c r="G1117" s="8" t="s">
        <v>3278</v>
      </c>
      <c r="H1117" s="346">
        <v>1</v>
      </c>
    </row>
    <row r="1118" spans="1:8" x14ac:dyDescent="0.25">
      <c r="A1118" t="s">
        <v>5493</v>
      </c>
      <c r="B1118" s="8" t="s">
        <v>3275</v>
      </c>
      <c r="C1118" s="8" t="s">
        <v>3276</v>
      </c>
      <c r="D1118" s="8">
        <f t="shared" si="56"/>
        <v>34.99</v>
      </c>
      <c r="E1118" s="8" t="s">
        <v>3277</v>
      </c>
      <c r="F1118" s="8" t="str">
        <f t="shared" si="57"/>
        <v/>
      </c>
      <c r="G1118" s="8" t="s">
        <v>3278</v>
      </c>
      <c r="H1118" s="346">
        <v>1</v>
      </c>
    </row>
    <row r="1119" spans="1:8" x14ac:dyDescent="0.25">
      <c r="A1119" t="s">
        <v>5494</v>
      </c>
      <c r="B1119" s="8" t="s">
        <v>3275</v>
      </c>
      <c r="C1119" s="8" t="s">
        <v>3276</v>
      </c>
      <c r="D1119" s="8">
        <f t="shared" si="56"/>
        <v>34.99</v>
      </c>
      <c r="E1119" s="8" t="s">
        <v>3277</v>
      </c>
      <c r="F1119" s="8" t="str">
        <f t="shared" si="57"/>
        <v/>
      </c>
      <c r="G1119" s="8" t="s">
        <v>3278</v>
      </c>
      <c r="H1119" s="346">
        <v>1</v>
      </c>
    </row>
    <row r="1120" spans="1:8" x14ac:dyDescent="0.25">
      <c r="A1120" t="s">
        <v>5495</v>
      </c>
      <c r="B1120" s="8" t="s">
        <v>3275</v>
      </c>
      <c r="C1120" s="8" t="s">
        <v>3276</v>
      </c>
      <c r="D1120" s="8">
        <f t="shared" si="56"/>
        <v>29.99</v>
      </c>
      <c r="E1120" s="8" t="s">
        <v>3277</v>
      </c>
      <c r="F1120" s="8" t="str">
        <f t="shared" si="57"/>
        <v/>
      </c>
      <c r="G1120" s="8" t="s">
        <v>3278</v>
      </c>
      <c r="H1120" s="346">
        <v>1</v>
      </c>
    </row>
    <row r="1121" spans="1:8" x14ac:dyDescent="0.25">
      <c r="A1121" t="s">
        <v>5496</v>
      </c>
      <c r="B1121" s="8" t="s">
        <v>3275</v>
      </c>
      <c r="C1121" s="8" t="s">
        <v>3276</v>
      </c>
      <c r="D1121" s="8">
        <f t="shared" si="56"/>
        <v>49.99</v>
      </c>
      <c r="E1121" s="8" t="s">
        <v>3277</v>
      </c>
      <c r="F1121" s="8" t="str">
        <f t="shared" si="57"/>
        <v/>
      </c>
      <c r="G1121" s="8" t="s">
        <v>3278</v>
      </c>
      <c r="H1121" s="346">
        <v>1</v>
      </c>
    </row>
    <row r="1122" spans="1:8" x14ac:dyDescent="0.25">
      <c r="A1122" t="s">
        <v>5497</v>
      </c>
      <c r="B1122" s="8" t="s">
        <v>3275</v>
      </c>
      <c r="C1122" s="8" t="s">
        <v>3276</v>
      </c>
      <c r="D1122" s="8">
        <f t="shared" si="56"/>
        <v>59.99</v>
      </c>
      <c r="E1122" s="8" t="s">
        <v>3277</v>
      </c>
      <c r="F1122" s="8" t="str">
        <f t="shared" si="57"/>
        <v/>
      </c>
      <c r="G1122" s="8" t="s">
        <v>3278</v>
      </c>
      <c r="H1122" s="346">
        <v>1</v>
      </c>
    </row>
    <row r="1123" spans="1:8" x14ac:dyDescent="0.25">
      <c r="A1123" t="s">
        <v>5498</v>
      </c>
      <c r="B1123" s="8" t="s">
        <v>3275</v>
      </c>
      <c r="C1123" s="8" t="s">
        <v>3276</v>
      </c>
      <c r="D1123" s="8">
        <f t="shared" si="56"/>
        <v>29.99</v>
      </c>
      <c r="E1123" s="8" t="s">
        <v>3277</v>
      </c>
      <c r="F1123" s="8" t="str">
        <f t="shared" si="57"/>
        <v/>
      </c>
      <c r="G1123" s="8" t="s">
        <v>3278</v>
      </c>
      <c r="H1123" s="346">
        <v>1</v>
      </c>
    </row>
    <row r="1124" spans="1:8" x14ac:dyDescent="0.25">
      <c r="A1124" t="s">
        <v>5499</v>
      </c>
      <c r="B1124" s="8" t="s">
        <v>3275</v>
      </c>
      <c r="C1124" s="8" t="s">
        <v>3276</v>
      </c>
      <c r="D1124" s="8">
        <f t="shared" si="56"/>
        <v>34.99</v>
      </c>
      <c r="E1124" s="8" t="s">
        <v>3277</v>
      </c>
      <c r="F1124" s="8" t="str">
        <f t="shared" si="57"/>
        <v/>
      </c>
      <c r="G1124" s="8" t="s">
        <v>3278</v>
      </c>
      <c r="H1124" s="346">
        <v>1</v>
      </c>
    </row>
    <row r="1125" spans="1:8" x14ac:dyDescent="0.25">
      <c r="A1125" t="s">
        <v>5500</v>
      </c>
      <c r="B1125" s="8" t="s">
        <v>3275</v>
      </c>
      <c r="C1125" s="8" t="s">
        <v>3276</v>
      </c>
      <c r="D1125" s="8">
        <f t="shared" si="56"/>
        <v>39.99</v>
      </c>
      <c r="E1125" s="8" t="s">
        <v>3277</v>
      </c>
      <c r="F1125" s="8" t="str">
        <f t="shared" si="57"/>
        <v/>
      </c>
      <c r="G1125" s="8" t="s">
        <v>3278</v>
      </c>
      <c r="H1125" s="346">
        <v>1</v>
      </c>
    </row>
    <row r="1126" spans="1:8" x14ac:dyDescent="0.25">
      <c r="A1126" t="s">
        <v>5501</v>
      </c>
      <c r="B1126" s="8" t="s">
        <v>3275</v>
      </c>
      <c r="C1126" s="8" t="s">
        <v>3276</v>
      </c>
      <c r="D1126" s="8">
        <f t="shared" si="56"/>
        <v>49.99</v>
      </c>
      <c r="E1126" s="8" t="s">
        <v>3277</v>
      </c>
      <c r="F1126" s="8" t="str">
        <f t="shared" si="57"/>
        <v/>
      </c>
      <c r="G1126" s="8" t="s">
        <v>3278</v>
      </c>
      <c r="H1126" s="346">
        <v>1</v>
      </c>
    </row>
    <row r="1127" spans="1:8" x14ac:dyDescent="0.25">
      <c r="A1127" t="s">
        <v>5502</v>
      </c>
      <c r="B1127" s="8" t="s">
        <v>3275</v>
      </c>
      <c r="C1127" s="8" t="s">
        <v>3276</v>
      </c>
      <c r="D1127" s="8">
        <f t="shared" si="56"/>
        <v>59.99</v>
      </c>
      <c r="E1127" s="8" t="s">
        <v>3277</v>
      </c>
      <c r="F1127" s="8" t="str">
        <f t="shared" si="57"/>
        <v/>
      </c>
      <c r="G1127" s="8" t="s">
        <v>3278</v>
      </c>
      <c r="H1127" s="346">
        <v>1</v>
      </c>
    </row>
    <row r="1128" spans="1:8" x14ac:dyDescent="0.25">
      <c r="A1128" t="s">
        <v>5503</v>
      </c>
      <c r="B1128" s="8" t="s">
        <v>3275</v>
      </c>
      <c r="C1128" s="8" t="s">
        <v>3276</v>
      </c>
      <c r="D1128" s="8">
        <f t="shared" si="56"/>
        <v>59.99</v>
      </c>
      <c r="E1128" s="8" t="s">
        <v>3277</v>
      </c>
      <c r="F1128" s="8" t="str">
        <f t="shared" si="57"/>
        <v/>
      </c>
      <c r="G1128" s="8" t="s">
        <v>3278</v>
      </c>
      <c r="H1128" s="346">
        <v>1</v>
      </c>
    </row>
    <row r="1129" spans="1:8" x14ac:dyDescent="0.25">
      <c r="A1129" t="s">
        <v>5504</v>
      </c>
      <c r="B1129" s="8" t="s">
        <v>3275</v>
      </c>
      <c r="C1129" s="8" t="s">
        <v>3276</v>
      </c>
      <c r="D1129" s="8">
        <f t="shared" si="56"/>
        <v>59.99</v>
      </c>
      <c r="E1129" s="8" t="s">
        <v>3277</v>
      </c>
      <c r="F1129" s="8" t="str">
        <f t="shared" si="57"/>
        <v/>
      </c>
      <c r="G1129" s="8" t="s">
        <v>3278</v>
      </c>
      <c r="H1129" s="346">
        <v>1</v>
      </c>
    </row>
    <row r="1130" spans="1:8" x14ac:dyDescent="0.25">
      <c r="A1130" t="s">
        <v>5505</v>
      </c>
      <c r="B1130" s="8" t="s">
        <v>3275</v>
      </c>
      <c r="C1130" s="8" t="s">
        <v>3276</v>
      </c>
      <c r="D1130" s="8">
        <f t="shared" si="56"/>
        <v>69.989999999999995</v>
      </c>
      <c r="E1130" s="8" t="s">
        <v>3277</v>
      </c>
      <c r="F1130" s="8" t="str">
        <f t="shared" si="57"/>
        <v/>
      </c>
      <c r="G1130" s="8" t="s">
        <v>3278</v>
      </c>
      <c r="H1130" s="346">
        <v>1</v>
      </c>
    </row>
    <row r="1131" spans="1:8" x14ac:dyDescent="0.25">
      <c r="A1131" t="s">
        <v>5506</v>
      </c>
      <c r="B1131" s="8" t="s">
        <v>3275</v>
      </c>
      <c r="C1131" s="8" t="s">
        <v>3276</v>
      </c>
      <c r="D1131" s="8">
        <f t="shared" si="56"/>
        <v>69.989999999999995</v>
      </c>
      <c r="E1131" s="8" t="s">
        <v>3277</v>
      </c>
      <c r="F1131" s="8" t="str">
        <f t="shared" si="57"/>
        <v/>
      </c>
      <c r="G1131" s="8" t="s">
        <v>3278</v>
      </c>
      <c r="H1131" s="346">
        <v>1</v>
      </c>
    </row>
    <row r="1132" spans="1:8" x14ac:dyDescent="0.25">
      <c r="A1132" t="s">
        <v>5507</v>
      </c>
      <c r="B1132" s="8" t="s">
        <v>3275</v>
      </c>
      <c r="C1132" s="8" t="s">
        <v>3276</v>
      </c>
      <c r="D1132" s="8">
        <f t="shared" si="56"/>
        <v>69.989999999999995</v>
      </c>
      <c r="E1132" s="8" t="s">
        <v>3277</v>
      </c>
      <c r="F1132" s="8" t="str">
        <f t="shared" si="57"/>
        <v/>
      </c>
      <c r="G1132" s="8" t="s">
        <v>3278</v>
      </c>
      <c r="H1132" s="346">
        <v>1</v>
      </c>
    </row>
    <row r="1133" spans="1:8" x14ac:dyDescent="0.25">
      <c r="A1133" t="s">
        <v>5508</v>
      </c>
      <c r="B1133" s="8" t="s">
        <v>3275</v>
      </c>
      <c r="C1133" s="8" t="s">
        <v>3276</v>
      </c>
      <c r="D1133" s="8">
        <f t="shared" si="56"/>
        <v>54.99</v>
      </c>
      <c r="E1133" s="8" t="s">
        <v>3277</v>
      </c>
      <c r="F1133" s="8" t="str">
        <f t="shared" si="57"/>
        <v/>
      </c>
      <c r="G1133" s="8" t="s">
        <v>3278</v>
      </c>
      <c r="H1133" s="346">
        <v>1</v>
      </c>
    </row>
    <row r="1134" spans="1:8" x14ac:dyDescent="0.25">
      <c r="A1134" t="s">
        <v>5509</v>
      </c>
      <c r="B1134" s="8" t="s">
        <v>3275</v>
      </c>
      <c r="C1134" s="8" t="s">
        <v>3276</v>
      </c>
      <c r="D1134" s="8">
        <f t="shared" si="56"/>
        <v>54.99</v>
      </c>
      <c r="E1134" s="8" t="s">
        <v>3277</v>
      </c>
      <c r="F1134" s="8" t="str">
        <f t="shared" si="57"/>
        <v/>
      </c>
      <c r="G1134" s="8" t="s">
        <v>3278</v>
      </c>
      <c r="H1134" s="346">
        <v>1</v>
      </c>
    </row>
    <row r="1135" spans="1:8" x14ac:dyDescent="0.25">
      <c r="A1135" t="s">
        <v>5510</v>
      </c>
      <c r="B1135" s="8" t="s">
        <v>3275</v>
      </c>
      <c r="C1135" s="8" t="s">
        <v>3276</v>
      </c>
      <c r="D1135" s="8">
        <f t="shared" si="56"/>
        <v>54.99</v>
      </c>
      <c r="E1135" s="8" t="s">
        <v>3277</v>
      </c>
      <c r="F1135" s="8" t="str">
        <f t="shared" si="57"/>
        <v/>
      </c>
      <c r="G1135" s="8" t="s">
        <v>3278</v>
      </c>
      <c r="H1135" s="346">
        <v>1</v>
      </c>
    </row>
    <row r="1136" spans="1:8" x14ac:dyDescent="0.25">
      <c r="A1136" t="s">
        <v>5511</v>
      </c>
      <c r="B1136" s="8" t="s">
        <v>3275</v>
      </c>
      <c r="C1136" s="8" t="s">
        <v>3276</v>
      </c>
      <c r="D1136" s="8">
        <f t="shared" si="56"/>
        <v>44.99</v>
      </c>
      <c r="E1136" s="8" t="s">
        <v>3277</v>
      </c>
      <c r="F1136" s="8" t="str">
        <f t="shared" si="57"/>
        <v/>
      </c>
      <c r="G1136" s="8" t="s">
        <v>3278</v>
      </c>
      <c r="H1136" s="346">
        <v>1</v>
      </c>
    </row>
    <row r="1137" spans="1:8" x14ac:dyDescent="0.25">
      <c r="A1137" t="s">
        <v>5512</v>
      </c>
      <c r="B1137" s="8" t="s">
        <v>3275</v>
      </c>
      <c r="C1137" s="8" t="s">
        <v>3276</v>
      </c>
      <c r="D1137" s="8">
        <f t="shared" si="56"/>
        <v>44.99</v>
      </c>
      <c r="E1137" s="8" t="s">
        <v>3277</v>
      </c>
      <c r="F1137" s="8" t="str">
        <f t="shared" si="57"/>
        <v/>
      </c>
      <c r="G1137" s="8" t="s">
        <v>3278</v>
      </c>
      <c r="H1137" s="346">
        <v>1</v>
      </c>
    </row>
    <row r="1138" spans="1:8" x14ac:dyDescent="0.25">
      <c r="A1138" t="s">
        <v>5513</v>
      </c>
      <c r="B1138" s="8" t="s">
        <v>3275</v>
      </c>
      <c r="C1138" s="8" t="s">
        <v>3276</v>
      </c>
      <c r="D1138" s="8">
        <f t="shared" si="56"/>
        <v>44.99</v>
      </c>
      <c r="E1138" s="8" t="s">
        <v>3277</v>
      </c>
      <c r="F1138" s="8" t="str">
        <f t="shared" si="57"/>
        <v/>
      </c>
      <c r="G1138" s="8" t="s">
        <v>3278</v>
      </c>
      <c r="H1138" s="346">
        <v>1</v>
      </c>
    </row>
    <row r="1139" spans="1:8" x14ac:dyDescent="0.25">
      <c r="A1139" t="s">
        <v>5514</v>
      </c>
      <c r="B1139" s="8" t="s">
        <v>3275</v>
      </c>
      <c r="C1139" s="8" t="s">
        <v>3276</v>
      </c>
      <c r="D1139" s="8">
        <f t="shared" si="56"/>
        <v>57.99</v>
      </c>
      <c r="E1139" s="8" t="s">
        <v>3277</v>
      </c>
      <c r="F1139" s="8" t="str">
        <f t="shared" si="57"/>
        <v/>
      </c>
      <c r="G1139" s="8" t="s">
        <v>3278</v>
      </c>
      <c r="H1139" s="346">
        <v>1</v>
      </c>
    </row>
    <row r="1140" spans="1:8" x14ac:dyDescent="0.25">
      <c r="A1140" t="s">
        <v>5515</v>
      </c>
      <c r="B1140" s="8" t="s">
        <v>3275</v>
      </c>
      <c r="C1140" s="8" t="s">
        <v>3276</v>
      </c>
      <c r="D1140" s="8">
        <f t="shared" si="56"/>
        <v>27.99</v>
      </c>
      <c r="E1140" s="8" t="s">
        <v>3277</v>
      </c>
      <c r="F1140" s="8" t="str">
        <f t="shared" si="57"/>
        <v/>
      </c>
      <c r="G1140" s="8" t="s">
        <v>3278</v>
      </c>
      <c r="H1140" s="346">
        <v>1</v>
      </c>
    </row>
    <row r="1141" spans="1:8" x14ac:dyDescent="0.25">
      <c r="A1141" t="s">
        <v>5516</v>
      </c>
      <c r="B1141" s="8" t="s">
        <v>3275</v>
      </c>
      <c r="C1141" s="8" t="s">
        <v>3276</v>
      </c>
      <c r="D1141" s="8">
        <f t="shared" ref="D1141:D1201" si="58">VLOOKUP(A1141,masterdata,5,0)</f>
        <v>37.99</v>
      </c>
      <c r="E1141" s="8" t="s">
        <v>3277</v>
      </c>
      <c r="F1141" s="8" t="str">
        <f t="shared" si="57"/>
        <v/>
      </c>
      <c r="G1141" s="8" t="s">
        <v>3278</v>
      </c>
      <c r="H1141" s="346">
        <v>1</v>
      </c>
    </row>
    <row r="1142" spans="1:8" x14ac:dyDescent="0.25">
      <c r="A1142" t="s">
        <v>5517</v>
      </c>
      <c r="B1142" s="8" t="s">
        <v>3275</v>
      </c>
      <c r="C1142" s="8" t="s">
        <v>3276</v>
      </c>
      <c r="D1142" s="8">
        <f t="shared" si="58"/>
        <v>27.99</v>
      </c>
      <c r="E1142" s="8" t="s">
        <v>3277</v>
      </c>
      <c r="F1142" s="8" t="str">
        <f t="shared" si="57"/>
        <v/>
      </c>
      <c r="G1142" s="8" t="s">
        <v>3278</v>
      </c>
      <c r="H1142" s="346">
        <v>1</v>
      </c>
    </row>
    <row r="1143" spans="1:8" x14ac:dyDescent="0.25">
      <c r="A1143" t="s">
        <v>5518</v>
      </c>
      <c r="B1143" s="8" t="s">
        <v>3275</v>
      </c>
      <c r="C1143" s="8" t="s">
        <v>3276</v>
      </c>
      <c r="D1143" s="8">
        <f t="shared" si="58"/>
        <v>37.99</v>
      </c>
      <c r="E1143" s="8" t="s">
        <v>3277</v>
      </c>
      <c r="F1143" s="8" t="str">
        <f t="shared" si="57"/>
        <v/>
      </c>
      <c r="G1143" s="8" t="s">
        <v>3278</v>
      </c>
      <c r="H1143" s="346">
        <v>1</v>
      </c>
    </row>
    <row r="1144" spans="1:8" x14ac:dyDescent="0.25">
      <c r="A1144" t="s">
        <v>5519</v>
      </c>
      <c r="B1144" s="8" t="s">
        <v>3275</v>
      </c>
      <c r="C1144" s="8" t="s">
        <v>3276</v>
      </c>
      <c r="D1144" s="8">
        <f t="shared" si="58"/>
        <v>27.99</v>
      </c>
      <c r="E1144" s="8" t="s">
        <v>3277</v>
      </c>
      <c r="F1144" s="8" t="str">
        <f t="shared" si="57"/>
        <v/>
      </c>
      <c r="G1144" s="8" t="s">
        <v>3278</v>
      </c>
      <c r="H1144" s="346">
        <v>1</v>
      </c>
    </row>
    <row r="1145" spans="1:8" x14ac:dyDescent="0.25">
      <c r="A1145" t="s">
        <v>5520</v>
      </c>
      <c r="B1145" s="8" t="s">
        <v>3275</v>
      </c>
      <c r="C1145" s="8" t="s">
        <v>3276</v>
      </c>
      <c r="D1145" s="8">
        <f t="shared" si="58"/>
        <v>37.99</v>
      </c>
      <c r="E1145" s="8" t="s">
        <v>3277</v>
      </c>
      <c r="F1145" s="8" t="str">
        <f t="shared" si="57"/>
        <v/>
      </c>
      <c r="G1145" s="8" t="s">
        <v>3278</v>
      </c>
      <c r="H1145" s="346">
        <v>1</v>
      </c>
    </row>
    <row r="1146" spans="1:8" x14ac:dyDescent="0.25">
      <c r="A1146" t="s">
        <v>5521</v>
      </c>
      <c r="B1146" s="8" t="s">
        <v>3275</v>
      </c>
      <c r="C1146" s="8" t="s">
        <v>3276</v>
      </c>
      <c r="D1146" s="8">
        <f t="shared" si="58"/>
        <v>24.99</v>
      </c>
      <c r="E1146" s="8" t="s">
        <v>3277</v>
      </c>
      <c r="F1146" s="8" t="str">
        <f t="shared" si="57"/>
        <v/>
      </c>
      <c r="G1146" s="8" t="s">
        <v>3278</v>
      </c>
      <c r="H1146" s="346">
        <v>1</v>
      </c>
    </row>
    <row r="1147" spans="1:8" x14ac:dyDescent="0.25">
      <c r="A1147" t="s">
        <v>5522</v>
      </c>
      <c r="B1147" s="8" t="s">
        <v>3275</v>
      </c>
      <c r="C1147" s="8" t="s">
        <v>3276</v>
      </c>
      <c r="D1147" s="8">
        <f t="shared" si="58"/>
        <v>24.99</v>
      </c>
      <c r="E1147" s="8" t="s">
        <v>3277</v>
      </c>
      <c r="F1147" s="8" t="str">
        <f t="shared" si="57"/>
        <v/>
      </c>
      <c r="G1147" s="8" t="s">
        <v>3278</v>
      </c>
      <c r="H1147" s="346">
        <v>1</v>
      </c>
    </row>
    <row r="1148" spans="1:8" x14ac:dyDescent="0.25">
      <c r="A1148" t="s">
        <v>5523</v>
      </c>
      <c r="B1148" s="8" t="s">
        <v>3275</v>
      </c>
      <c r="C1148" s="8" t="s">
        <v>3276</v>
      </c>
      <c r="D1148" s="8">
        <f t="shared" si="58"/>
        <v>34.99</v>
      </c>
      <c r="E1148" s="8" t="s">
        <v>3277</v>
      </c>
      <c r="F1148" s="8" t="str">
        <f t="shared" si="57"/>
        <v/>
      </c>
      <c r="G1148" s="8" t="s">
        <v>3278</v>
      </c>
      <c r="H1148" s="346">
        <v>1</v>
      </c>
    </row>
    <row r="1149" spans="1:8" x14ac:dyDescent="0.25">
      <c r="A1149" t="s">
        <v>5524</v>
      </c>
      <c r="B1149" s="8" t="s">
        <v>3275</v>
      </c>
      <c r="C1149" s="8" t="s">
        <v>3276</v>
      </c>
      <c r="D1149" s="8">
        <f t="shared" si="58"/>
        <v>49.99</v>
      </c>
      <c r="E1149" s="8" t="s">
        <v>3277</v>
      </c>
      <c r="F1149" s="8" t="str">
        <f t="shared" si="57"/>
        <v/>
      </c>
      <c r="G1149" s="8" t="s">
        <v>3278</v>
      </c>
      <c r="H1149" s="346">
        <v>1</v>
      </c>
    </row>
    <row r="1150" spans="1:8" x14ac:dyDescent="0.25">
      <c r="A1150" t="s">
        <v>5525</v>
      </c>
      <c r="B1150" s="8" t="s">
        <v>3275</v>
      </c>
      <c r="C1150" s="8" t="s">
        <v>3276</v>
      </c>
      <c r="D1150" s="8">
        <f t="shared" si="58"/>
        <v>47.99</v>
      </c>
      <c r="E1150" s="8" t="s">
        <v>3277</v>
      </c>
      <c r="F1150" s="8" t="str">
        <f t="shared" ref="F1150:F1201" si="59">IF(VLOOKUP(A1150,masterdata,36,FALSE)="","",VLOOKUP(A1150,masterdata,36,FALSE))</f>
        <v/>
      </c>
      <c r="G1150" s="8" t="s">
        <v>3278</v>
      </c>
      <c r="H1150" s="346">
        <v>1</v>
      </c>
    </row>
    <row r="1151" spans="1:8" x14ac:dyDescent="0.25">
      <c r="A1151" t="s">
        <v>5526</v>
      </c>
      <c r="B1151" s="8" t="s">
        <v>3275</v>
      </c>
      <c r="C1151" s="8" t="s">
        <v>3276</v>
      </c>
      <c r="D1151" s="8">
        <f t="shared" si="58"/>
        <v>39.99</v>
      </c>
      <c r="E1151" s="8" t="s">
        <v>3277</v>
      </c>
      <c r="F1151" s="8" t="str">
        <f t="shared" si="59"/>
        <v/>
      </c>
      <c r="G1151" s="8" t="s">
        <v>3278</v>
      </c>
      <c r="H1151" s="346">
        <v>1</v>
      </c>
    </row>
    <row r="1152" spans="1:8" x14ac:dyDescent="0.25">
      <c r="A1152" t="s">
        <v>5527</v>
      </c>
      <c r="B1152" s="8" t="s">
        <v>3275</v>
      </c>
      <c r="C1152" s="8" t="s">
        <v>3276</v>
      </c>
      <c r="D1152" s="8">
        <f t="shared" si="58"/>
        <v>64.989999999999995</v>
      </c>
      <c r="E1152" s="8" t="s">
        <v>3277</v>
      </c>
      <c r="F1152" s="8" t="str">
        <f t="shared" si="59"/>
        <v/>
      </c>
      <c r="G1152" s="8" t="s">
        <v>3278</v>
      </c>
      <c r="H1152" s="346">
        <v>1</v>
      </c>
    </row>
    <row r="1153" spans="1:8" x14ac:dyDescent="0.25">
      <c r="A1153" t="s">
        <v>5528</v>
      </c>
      <c r="B1153" s="8" t="s">
        <v>3275</v>
      </c>
      <c r="C1153" s="8" t="s">
        <v>3276</v>
      </c>
      <c r="D1153" s="8">
        <f t="shared" si="58"/>
        <v>34.99</v>
      </c>
      <c r="E1153" s="8" t="s">
        <v>3277</v>
      </c>
      <c r="F1153" s="8" t="str">
        <f t="shared" si="59"/>
        <v/>
      </c>
      <c r="G1153" s="8" t="s">
        <v>3278</v>
      </c>
      <c r="H1153" s="346">
        <v>1</v>
      </c>
    </row>
    <row r="1154" spans="1:8" x14ac:dyDescent="0.25">
      <c r="A1154" t="s">
        <v>5529</v>
      </c>
      <c r="B1154" s="8" t="s">
        <v>3275</v>
      </c>
      <c r="C1154" s="8" t="s">
        <v>3276</v>
      </c>
      <c r="D1154" s="8">
        <f t="shared" si="58"/>
        <v>44.99</v>
      </c>
      <c r="E1154" s="8" t="s">
        <v>3277</v>
      </c>
      <c r="F1154" s="8" t="str">
        <f t="shared" si="59"/>
        <v/>
      </c>
      <c r="G1154" s="8" t="s">
        <v>3278</v>
      </c>
      <c r="H1154" s="346">
        <v>1</v>
      </c>
    </row>
    <row r="1155" spans="1:8" x14ac:dyDescent="0.25">
      <c r="A1155" t="s">
        <v>5530</v>
      </c>
      <c r="B1155" s="8" t="s">
        <v>3275</v>
      </c>
      <c r="C1155" s="8" t="s">
        <v>3276</v>
      </c>
      <c r="D1155" s="8">
        <f t="shared" si="58"/>
        <v>59.99</v>
      </c>
      <c r="E1155" s="8" t="s">
        <v>3277</v>
      </c>
      <c r="F1155" s="8" t="str">
        <f t="shared" si="59"/>
        <v/>
      </c>
      <c r="G1155" s="8" t="s">
        <v>3278</v>
      </c>
      <c r="H1155" s="346">
        <v>1</v>
      </c>
    </row>
    <row r="1156" spans="1:8" x14ac:dyDescent="0.25">
      <c r="A1156" t="s">
        <v>5531</v>
      </c>
      <c r="B1156" s="8" t="s">
        <v>3275</v>
      </c>
      <c r="C1156" s="8" t="s">
        <v>3276</v>
      </c>
      <c r="D1156" s="8">
        <f t="shared" si="58"/>
        <v>39.99</v>
      </c>
      <c r="E1156" s="8" t="s">
        <v>3277</v>
      </c>
      <c r="F1156" s="8" t="str">
        <f t="shared" si="59"/>
        <v/>
      </c>
      <c r="G1156" s="8" t="s">
        <v>3278</v>
      </c>
      <c r="H1156" s="346">
        <v>1</v>
      </c>
    </row>
    <row r="1157" spans="1:8" x14ac:dyDescent="0.25">
      <c r="A1157" t="s">
        <v>5532</v>
      </c>
      <c r="B1157" s="8" t="s">
        <v>3275</v>
      </c>
      <c r="C1157" s="8" t="s">
        <v>3276</v>
      </c>
      <c r="D1157" s="8">
        <f t="shared" si="58"/>
        <v>49.99</v>
      </c>
      <c r="E1157" s="8" t="s">
        <v>3277</v>
      </c>
      <c r="F1157" s="8" t="str">
        <f t="shared" si="59"/>
        <v/>
      </c>
      <c r="G1157" s="8" t="s">
        <v>3278</v>
      </c>
      <c r="H1157" s="346">
        <v>1</v>
      </c>
    </row>
    <row r="1158" spans="1:8" x14ac:dyDescent="0.25">
      <c r="A1158" t="s">
        <v>5533</v>
      </c>
      <c r="B1158" s="8" t="s">
        <v>3275</v>
      </c>
      <c r="C1158" s="8" t="s">
        <v>3276</v>
      </c>
      <c r="D1158" s="8">
        <f t="shared" si="58"/>
        <v>25</v>
      </c>
      <c r="E1158" s="8" t="s">
        <v>3277</v>
      </c>
      <c r="F1158" s="8" t="str">
        <f t="shared" si="59"/>
        <v/>
      </c>
      <c r="G1158" s="8" t="s">
        <v>3278</v>
      </c>
      <c r="H1158" s="346">
        <v>1</v>
      </c>
    </row>
    <row r="1159" spans="1:8" x14ac:dyDescent="0.25">
      <c r="A1159" t="s">
        <v>5534</v>
      </c>
      <c r="B1159" s="8" t="s">
        <v>3275</v>
      </c>
      <c r="C1159" s="8" t="s">
        <v>3276</v>
      </c>
      <c r="D1159" s="8">
        <f t="shared" si="58"/>
        <v>25</v>
      </c>
      <c r="E1159" s="8" t="s">
        <v>3277</v>
      </c>
      <c r="F1159" s="8" t="str">
        <f t="shared" si="59"/>
        <v/>
      </c>
      <c r="G1159" s="8" t="s">
        <v>3278</v>
      </c>
      <c r="H1159" s="346">
        <v>1</v>
      </c>
    </row>
    <row r="1160" spans="1:8" x14ac:dyDescent="0.25">
      <c r="A1160" t="s">
        <v>5535</v>
      </c>
      <c r="B1160" s="8" t="s">
        <v>3275</v>
      </c>
      <c r="C1160" s="8" t="s">
        <v>3276</v>
      </c>
      <c r="D1160" s="8">
        <f t="shared" si="58"/>
        <v>25</v>
      </c>
      <c r="E1160" s="8" t="s">
        <v>3277</v>
      </c>
      <c r="F1160" s="8" t="str">
        <f t="shared" si="59"/>
        <v/>
      </c>
      <c r="G1160" s="8" t="s">
        <v>3278</v>
      </c>
      <c r="H1160" s="346">
        <v>1</v>
      </c>
    </row>
    <row r="1161" spans="1:8" x14ac:dyDescent="0.25">
      <c r="A1161" t="s">
        <v>5536</v>
      </c>
      <c r="B1161" s="8" t="s">
        <v>3275</v>
      </c>
      <c r="C1161" s="8" t="s">
        <v>3276</v>
      </c>
      <c r="D1161" s="8">
        <f t="shared" si="58"/>
        <v>25</v>
      </c>
      <c r="E1161" s="8" t="s">
        <v>3277</v>
      </c>
      <c r="F1161" s="8" t="str">
        <f t="shared" si="59"/>
        <v/>
      </c>
      <c r="G1161" s="8" t="s">
        <v>3278</v>
      </c>
      <c r="H1161" s="346">
        <v>1</v>
      </c>
    </row>
    <row r="1162" spans="1:8" x14ac:dyDescent="0.25">
      <c r="A1162" t="s">
        <v>5537</v>
      </c>
      <c r="B1162" s="8" t="s">
        <v>3275</v>
      </c>
      <c r="C1162" s="8" t="s">
        <v>3276</v>
      </c>
      <c r="D1162" s="8">
        <f t="shared" si="58"/>
        <v>54.99</v>
      </c>
      <c r="E1162" s="8" t="s">
        <v>3277</v>
      </c>
      <c r="F1162" s="8" t="str">
        <f t="shared" si="59"/>
        <v/>
      </c>
      <c r="G1162" s="8" t="s">
        <v>3278</v>
      </c>
      <c r="H1162" s="346">
        <v>1</v>
      </c>
    </row>
    <row r="1163" spans="1:8" x14ac:dyDescent="0.25">
      <c r="A1163" t="s">
        <v>5538</v>
      </c>
      <c r="B1163" s="8" t="s">
        <v>3275</v>
      </c>
      <c r="C1163" s="8" t="s">
        <v>3276</v>
      </c>
      <c r="D1163" s="8">
        <f t="shared" si="58"/>
        <v>39.99</v>
      </c>
      <c r="E1163" s="8" t="s">
        <v>3277</v>
      </c>
      <c r="F1163" s="8" t="str">
        <f t="shared" si="59"/>
        <v/>
      </c>
      <c r="G1163" s="8" t="s">
        <v>3278</v>
      </c>
      <c r="H1163" s="346">
        <v>1</v>
      </c>
    </row>
    <row r="1164" spans="1:8" x14ac:dyDescent="0.25">
      <c r="A1164" t="s">
        <v>5539</v>
      </c>
      <c r="B1164" s="8" t="s">
        <v>3275</v>
      </c>
      <c r="C1164" s="8" t="s">
        <v>3276</v>
      </c>
      <c r="D1164" s="8">
        <f t="shared" si="58"/>
        <v>44.99</v>
      </c>
      <c r="E1164" s="8" t="s">
        <v>3277</v>
      </c>
      <c r="F1164" s="8" t="str">
        <f t="shared" si="59"/>
        <v/>
      </c>
      <c r="G1164" s="8" t="s">
        <v>3278</v>
      </c>
      <c r="H1164" s="346">
        <v>1</v>
      </c>
    </row>
    <row r="1165" spans="1:8" x14ac:dyDescent="0.25">
      <c r="A1165" t="s">
        <v>5540</v>
      </c>
      <c r="B1165" s="8" t="s">
        <v>3275</v>
      </c>
      <c r="C1165" s="8" t="s">
        <v>3276</v>
      </c>
      <c r="D1165" s="8">
        <f t="shared" si="58"/>
        <v>24.99</v>
      </c>
      <c r="E1165" s="8" t="s">
        <v>3277</v>
      </c>
      <c r="F1165" s="8" t="str">
        <f t="shared" si="59"/>
        <v/>
      </c>
      <c r="G1165" s="8" t="s">
        <v>3278</v>
      </c>
      <c r="H1165" s="346">
        <v>1</v>
      </c>
    </row>
    <row r="1166" spans="1:8" x14ac:dyDescent="0.25">
      <c r="A1166" t="s">
        <v>5541</v>
      </c>
      <c r="B1166" s="8" t="s">
        <v>3275</v>
      </c>
      <c r="C1166" s="8" t="s">
        <v>3276</v>
      </c>
      <c r="D1166" s="8">
        <f t="shared" si="58"/>
        <v>24.99</v>
      </c>
      <c r="E1166" s="8" t="s">
        <v>3277</v>
      </c>
      <c r="F1166" s="8" t="str">
        <f t="shared" si="59"/>
        <v/>
      </c>
      <c r="G1166" s="8" t="s">
        <v>3278</v>
      </c>
      <c r="H1166" s="346">
        <v>1</v>
      </c>
    </row>
    <row r="1167" spans="1:8" x14ac:dyDescent="0.25">
      <c r="A1167" t="s">
        <v>5542</v>
      </c>
      <c r="B1167" s="8" t="s">
        <v>3275</v>
      </c>
      <c r="C1167" s="8" t="s">
        <v>3276</v>
      </c>
      <c r="D1167" s="8">
        <f t="shared" si="58"/>
        <v>24.99</v>
      </c>
      <c r="E1167" s="8" t="s">
        <v>3277</v>
      </c>
      <c r="F1167" s="8" t="str">
        <f t="shared" si="59"/>
        <v/>
      </c>
      <c r="G1167" s="8" t="s">
        <v>3278</v>
      </c>
      <c r="H1167" s="346">
        <v>1</v>
      </c>
    </row>
    <row r="1168" spans="1:8" x14ac:dyDescent="0.25">
      <c r="A1168" t="s">
        <v>5543</v>
      </c>
      <c r="B1168" s="8" t="s">
        <v>3275</v>
      </c>
      <c r="C1168" s="8" t="s">
        <v>3276</v>
      </c>
      <c r="D1168" s="8">
        <f t="shared" si="58"/>
        <v>24.99</v>
      </c>
      <c r="E1168" s="8" t="s">
        <v>3277</v>
      </c>
      <c r="F1168" s="8" t="str">
        <f t="shared" si="59"/>
        <v/>
      </c>
      <c r="G1168" s="8" t="s">
        <v>3278</v>
      </c>
      <c r="H1168" s="346">
        <v>1</v>
      </c>
    </row>
    <row r="1169" spans="1:8" x14ac:dyDescent="0.25">
      <c r="A1169" t="s">
        <v>5544</v>
      </c>
      <c r="B1169" s="8" t="s">
        <v>3275</v>
      </c>
      <c r="C1169" s="8" t="s">
        <v>3276</v>
      </c>
      <c r="D1169" s="8">
        <f t="shared" si="58"/>
        <v>24.99</v>
      </c>
      <c r="E1169" s="8" t="s">
        <v>3277</v>
      </c>
      <c r="F1169" s="8" t="str">
        <f t="shared" si="59"/>
        <v/>
      </c>
      <c r="G1169" s="8" t="s">
        <v>3278</v>
      </c>
      <c r="H1169" s="346">
        <v>1</v>
      </c>
    </row>
    <row r="1170" spans="1:8" x14ac:dyDescent="0.25">
      <c r="A1170" t="s">
        <v>5545</v>
      </c>
      <c r="B1170" s="8" t="s">
        <v>3275</v>
      </c>
      <c r="C1170" s="8" t="s">
        <v>3276</v>
      </c>
      <c r="D1170" s="8">
        <f t="shared" si="58"/>
        <v>24.99</v>
      </c>
      <c r="E1170" s="8" t="s">
        <v>3277</v>
      </c>
      <c r="F1170" s="8" t="str">
        <f t="shared" si="59"/>
        <v/>
      </c>
      <c r="G1170" s="8" t="s">
        <v>3278</v>
      </c>
      <c r="H1170" s="346">
        <v>1</v>
      </c>
    </row>
    <row r="1171" spans="1:8" x14ac:dyDescent="0.25">
      <c r="A1171" t="s">
        <v>5546</v>
      </c>
      <c r="B1171" s="8" t="s">
        <v>3275</v>
      </c>
      <c r="C1171" s="8" t="s">
        <v>3276</v>
      </c>
      <c r="D1171" s="8">
        <f t="shared" si="58"/>
        <v>0</v>
      </c>
      <c r="E1171" s="8" t="s">
        <v>3277</v>
      </c>
      <c r="F1171" s="8" t="str">
        <f t="shared" si="59"/>
        <v/>
      </c>
      <c r="G1171" s="8" t="s">
        <v>3278</v>
      </c>
      <c r="H1171" s="346">
        <v>1</v>
      </c>
    </row>
    <row r="1172" spans="1:8" x14ac:dyDescent="0.25">
      <c r="A1172" t="s">
        <v>5547</v>
      </c>
      <c r="B1172" s="8" t="s">
        <v>3275</v>
      </c>
      <c r="C1172" s="8" t="s">
        <v>3276</v>
      </c>
      <c r="D1172" s="8">
        <f t="shared" si="58"/>
        <v>25</v>
      </c>
      <c r="E1172" s="8" t="s">
        <v>3277</v>
      </c>
      <c r="F1172" s="8" t="str">
        <f t="shared" si="59"/>
        <v/>
      </c>
      <c r="G1172" s="8" t="s">
        <v>3278</v>
      </c>
      <c r="H1172" s="346">
        <v>1</v>
      </c>
    </row>
    <row r="1173" spans="1:8" x14ac:dyDescent="0.25">
      <c r="A1173" t="s">
        <v>5548</v>
      </c>
      <c r="B1173" s="8" t="s">
        <v>3275</v>
      </c>
      <c r="C1173" s="8" t="s">
        <v>3276</v>
      </c>
      <c r="D1173" s="8">
        <f t="shared" si="58"/>
        <v>24.99</v>
      </c>
      <c r="E1173" s="8" t="s">
        <v>3277</v>
      </c>
      <c r="F1173" s="8" t="str">
        <f t="shared" si="59"/>
        <v/>
      </c>
      <c r="G1173" s="8" t="s">
        <v>3278</v>
      </c>
      <c r="H1173" s="346">
        <v>1</v>
      </c>
    </row>
    <row r="1174" spans="1:8" x14ac:dyDescent="0.25">
      <c r="A1174" t="s">
        <v>5549</v>
      </c>
      <c r="B1174" s="8" t="s">
        <v>3275</v>
      </c>
      <c r="C1174" s="8" t="s">
        <v>3276</v>
      </c>
      <c r="D1174" s="8">
        <f t="shared" si="58"/>
        <v>99</v>
      </c>
      <c r="E1174" s="8" t="s">
        <v>3277</v>
      </c>
      <c r="F1174" s="8" t="str">
        <f t="shared" si="59"/>
        <v/>
      </c>
      <c r="G1174" s="8" t="s">
        <v>3278</v>
      </c>
      <c r="H1174" s="346">
        <v>1</v>
      </c>
    </row>
    <row r="1175" spans="1:8" x14ac:dyDescent="0.25">
      <c r="A1175" t="s">
        <v>5550</v>
      </c>
      <c r="B1175" s="8" t="s">
        <v>3275</v>
      </c>
      <c r="C1175" s="8" t="s">
        <v>3276</v>
      </c>
      <c r="D1175" s="8">
        <f t="shared" si="58"/>
        <v>28</v>
      </c>
      <c r="E1175" s="8" t="s">
        <v>3277</v>
      </c>
      <c r="F1175" s="8" t="str">
        <f t="shared" si="59"/>
        <v/>
      </c>
      <c r="G1175" s="8" t="s">
        <v>3278</v>
      </c>
      <c r="H1175" s="346">
        <v>1</v>
      </c>
    </row>
    <row r="1176" spans="1:8" x14ac:dyDescent="0.25">
      <c r="A1176" t="s">
        <v>5551</v>
      </c>
      <c r="B1176" s="8" t="s">
        <v>3275</v>
      </c>
      <c r="C1176" s="8" t="s">
        <v>3276</v>
      </c>
      <c r="D1176" s="8">
        <f t="shared" si="58"/>
        <v>32.950000000000003</v>
      </c>
      <c r="E1176" s="8" t="s">
        <v>3277</v>
      </c>
      <c r="F1176" s="8" t="str">
        <f t="shared" si="59"/>
        <v/>
      </c>
      <c r="G1176" s="8" t="s">
        <v>3278</v>
      </c>
      <c r="H1176" s="346">
        <v>1</v>
      </c>
    </row>
    <row r="1177" spans="1:8" x14ac:dyDescent="0.25">
      <c r="A1177" t="s">
        <v>5552</v>
      </c>
      <c r="B1177" s="8" t="s">
        <v>3275</v>
      </c>
      <c r="C1177" s="8" t="s">
        <v>3276</v>
      </c>
      <c r="D1177" s="8">
        <f t="shared" si="58"/>
        <v>0</v>
      </c>
      <c r="E1177" s="8" t="s">
        <v>3277</v>
      </c>
      <c r="F1177" s="8" t="str">
        <f t="shared" si="59"/>
        <v/>
      </c>
      <c r="G1177" s="8" t="s">
        <v>3278</v>
      </c>
      <c r="H1177" s="346">
        <v>1</v>
      </c>
    </row>
    <row r="1178" spans="1:8" x14ac:dyDescent="0.25">
      <c r="A1178" t="s">
        <v>5553</v>
      </c>
      <c r="B1178" s="8" t="s">
        <v>3275</v>
      </c>
      <c r="C1178" s="8" t="s">
        <v>3276</v>
      </c>
      <c r="D1178" s="8">
        <f t="shared" si="58"/>
        <v>0</v>
      </c>
      <c r="E1178" s="8" t="s">
        <v>3277</v>
      </c>
      <c r="F1178" s="8" t="str">
        <f t="shared" si="59"/>
        <v/>
      </c>
      <c r="G1178" s="8" t="s">
        <v>3278</v>
      </c>
      <c r="H1178" s="346">
        <v>1</v>
      </c>
    </row>
    <row r="1179" spans="1:8" x14ac:dyDescent="0.25">
      <c r="A1179" t="s">
        <v>5554</v>
      </c>
      <c r="B1179" s="8" t="s">
        <v>3275</v>
      </c>
      <c r="C1179" s="8" t="s">
        <v>3276</v>
      </c>
      <c r="D1179" s="8">
        <f t="shared" si="58"/>
        <v>34.99</v>
      </c>
      <c r="E1179" s="8" t="s">
        <v>3277</v>
      </c>
      <c r="F1179" s="8" t="str">
        <f t="shared" si="59"/>
        <v/>
      </c>
      <c r="G1179" s="8" t="s">
        <v>3278</v>
      </c>
      <c r="H1179" s="346">
        <v>1</v>
      </c>
    </row>
    <row r="1180" spans="1:8" x14ac:dyDescent="0.25">
      <c r="A1180" t="s">
        <v>5555</v>
      </c>
      <c r="B1180" s="8" t="s">
        <v>3275</v>
      </c>
      <c r="C1180" s="8" t="s">
        <v>3276</v>
      </c>
      <c r="D1180" s="8">
        <f t="shared" si="58"/>
        <v>29.99</v>
      </c>
      <c r="E1180" s="8" t="s">
        <v>3277</v>
      </c>
      <c r="F1180" s="8" t="str">
        <f t="shared" si="59"/>
        <v/>
      </c>
      <c r="G1180" s="8" t="s">
        <v>3278</v>
      </c>
      <c r="H1180" s="346">
        <v>1</v>
      </c>
    </row>
    <row r="1181" spans="1:8" x14ac:dyDescent="0.25">
      <c r="A1181" t="s">
        <v>5556</v>
      </c>
      <c r="B1181" s="8" t="s">
        <v>3275</v>
      </c>
      <c r="C1181" s="8" t="s">
        <v>3276</v>
      </c>
      <c r="D1181" s="8">
        <f t="shared" si="58"/>
        <v>29.99</v>
      </c>
      <c r="E1181" s="8" t="s">
        <v>3277</v>
      </c>
      <c r="F1181" s="8" t="str">
        <f t="shared" si="59"/>
        <v/>
      </c>
      <c r="G1181" s="8" t="s">
        <v>3278</v>
      </c>
      <c r="H1181" s="346">
        <v>1</v>
      </c>
    </row>
    <row r="1182" spans="1:8" x14ac:dyDescent="0.25">
      <c r="A1182" t="s">
        <v>5557</v>
      </c>
      <c r="B1182" s="8" t="s">
        <v>3275</v>
      </c>
      <c r="C1182" s="8" t="s">
        <v>3276</v>
      </c>
      <c r="D1182" s="8">
        <f t="shared" si="58"/>
        <v>59.99</v>
      </c>
      <c r="E1182" s="8" t="s">
        <v>3277</v>
      </c>
      <c r="F1182" s="8" t="str">
        <f t="shared" si="59"/>
        <v/>
      </c>
      <c r="G1182" s="8" t="s">
        <v>3278</v>
      </c>
      <c r="H1182" s="346">
        <v>1</v>
      </c>
    </row>
    <row r="1183" spans="1:8" x14ac:dyDescent="0.25">
      <c r="A1183" t="s">
        <v>5558</v>
      </c>
      <c r="B1183" s="8" t="s">
        <v>3275</v>
      </c>
      <c r="C1183" s="8" t="s">
        <v>3276</v>
      </c>
      <c r="D1183" s="8">
        <f t="shared" si="58"/>
        <v>25</v>
      </c>
      <c r="E1183" s="8" t="s">
        <v>3277</v>
      </c>
      <c r="F1183" s="8" t="str">
        <f t="shared" si="59"/>
        <v/>
      </c>
      <c r="G1183" s="8" t="s">
        <v>3278</v>
      </c>
      <c r="H1183" s="346">
        <v>1</v>
      </c>
    </row>
    <row r="1184" spans="1:8" x14ac:dyDescent="0.25">
      <c r="A1184" t="s">
        <v>5559</v>
      </c>
      <c r="B1184" s="8" t="s">
        <v>3275</v>
      </c>
      <c r="C1184" s="8" t="s">
        <v>3276</v>
      </c>
      <c r="D1184" s="8">
        <f t="shared" si="58"/>
        <v>24.99</v>
      </c>
      <c r="E1184" s="8" t="s">
        <v>3277</v>
      </c>
      <c r="F1184" s="8" t="str">
        <f t="shared" si="59"/>
        <v/>
      </c>
      <c r="G1184" s="8" t="s">
        <v>3278</v>
      </c>
      <c r="H1184" s="346">
        <v>1</v>
      </c>
    </row>
    <row r="1185" spans="1:8" x14ac:dyDescent="0.25">
      <c r="A1185" t="s">
        <v>5560</v>
      </c>
      <c r="B1185" s="8" t="s">
        <v>3275</v>
      </c>
      <c r="C1185" s="8" t="s">
        <v>3276</v>
      </c>
      <c r="D1185" s="8">
        <f t="shared" si="58"/>
        <v>24.99</v>
      </c>
      <c r="E1185" s="8" t="s">
        <v>3277</v>
      </c>
      <c r="F1185" s="8" t="str">
        <f t="shared" si="59"/>
        <v/>
      </c>
      <c r="G1185" s="8" t="s">
        <v>3278</v>
      </c>
      <c r="H1185" s="346">
        <v>1</v>
      </c>
    </row>
    <row r="1186" spans="1:8" x14ac:dyDescent="0.25">
      <c r="A1186" t="s">
        <v>5561</v>
      </c>
      <c r="B1186" s="8" t="s">
        <v>3275</v>
      </c>
      <c r="C1186" s="8" t="s">
        <v>3276</v>
      </c>
      <c r="D1186" s="8">
        <f t="shared" si="58"/>
        <v>24.99</v>
      </c>
      <c r="E1186" s="8" t="s">
        <v>3277</v>
      </c>
      <c r="F1186" s="8" t="str">
        <f t="shared" si="59"/>
        <v/>
      </c>
      <c r="G1186" s="8" t="s">
        <v>3278</v>
      </c>
      <c r="H1186" s="346">
        <v>1</v>
      </c>
    </row>
    <row r="1187" spans="1:8" x14ac:dyDescent="0.25">
      <c r="A1187" t="s">
        <v>5562</v>
      </c>
      <c r="B1187" s="8" t="s">
        <v>3275</v>
      </c>
      <c r="C1187" s="8" t="s">
        <v>3276</v>
      </c>
      <c r="D1187" s="8">
        <f t="shared" si="58"/>
        <v>24.99</v>
      </c>
      <c r="E1187" s="8" t="s">
        <v>3277</v>
      </c>
      <c r="F1187" s="8" t="str">
        <f t="shared" si="59"/>
        <v/>
      </c>
      <c r="G1187" s="8" t="s">
        <v>3278</v>
      </c>
      <c r="H1187" s="346">
        <v>1</v>
      </c>
    </row>
    <row r="1188" spans="1:8" x14ac:dyDescent="0.25">
      <c r="A1188" t="s">
        <v>5563</v>
      </c>
      <c r="B1188" s="8" t="s">
        <v>3275</v>
      </c>
      <c r="C1188" s="8" t="s">
        <v>3276</v>
      </c>
      <c r="D1188" s="8">
        <f t="shared" si="58"/>
        <v>54.99</v>
      </c>
      <c r="E1188" s="8" t="s">
        <v>3277</v>
      </c>
      <c r="F1188" s="8" t="str">
        <f t="shared" si="59"/>
        <v/>
      </c>
      <c r="G1188" s="8" t="s">
        <v>3278</v>
      </c>
      <c r="H1188" s="346">
        <v>1</v>
      </c>
    </row>
    <row r="1189" spans="1:8" x14ac:dyDescent="0.25">
      <c r="A1189" t="s">
        <v>5564</v>
      </c>
      <c r="B1189" s="8" t="s">
        <v>3275</v>
      </c>
      <c r="C1189" s="8" t="s">
        <v>3276</v>
      </c>
      <c r="D1189" s="8">
        <f t="shared" si="58"/>
        <v>0</v>
      </c>
      <c r="E1189" s="8" t="s">
        <v>3277</v>
      </c>
      <c r="F1189" s="8" t="str">
        <f t="shared" si="59"/>
        <v/>
      </c>
      <c r="G1189" s="8" t="s">
        <v>3278</v>
      </c>
      <c r="H1189" s="346">
        <v>1</v>
      </c>
    </row>
    <row r="1190" spans="1:8" x14ac:dyDescent="0.25">
      <c r="A1190" t="s">
        <v>5565</v>
      </c>
      <c r="B1190" s="8" t="s">
        <v>3275</v>
      </c>
      <c r="C1190" s="8" t="s">
        <v>3276</v>
      </c>
      <c r="D1190" s="8">
        <f t="shared" si="58"/>
        <v>0</v>
      </c>
      <c r="E1190" s="8" t="s">
        <v>3277</v>
      </c>
      <c r="F1190" s="8" t="str">
        <f t="shared" si="59"/>
        <v/>
      </c>
      <c r="G1190" s="8" t="s">
        <v>3278</v>
      </c>
      <c r="H1190" s="346">
        <v>1</v>
      </c>
    </row>
    <row r="1191" spans="1:8" x14ac:dyDescent="0.25">
      <c r="A1191" t="s">
        <v>5566</v>
      </c>
      <c r="B1191" s="8" t="s">
        <v>3275</v>
      </c>
      <c r="C1191" s="8" t="s">
        <v>3276</v>
      </c>
      <c r="D1191" s="8">
        <f t="shared" si="58"/>
        <v>49.99</v>
      </c>
      <c r="E1191" s="8" t="s">
        <v>3277</v>
      </c>
      <c r="F1191" s="8" t="str">
        <f t="shared" si="59"/>
        <v/>
      </c>
      <c r="G1191" s="8" t="s">
        <v>3278</v>
      </c>
      <c r="H1191" s="346">
        <v>1</v>
      </c>
    </row>
    <row r="1192" spans="1:8" x14ac:dyDescent="0.25">
      <c r="A1192" t="s">
        <v>5567</v>
      </c>
      <c r="B1192" s="8" t="s">
        <v>3275</v>
      </c>
      <c r="C1192" s="8" t="s">
        <v>3276</v>
      </c>
      <c r="D1192" s="8">
        <f t="shared" si="58"/>
        <v>79.989999999999995</v>
      </c>
      <c r="E1192" s="8" t="s">
        <v>3277</v>
      </c>
      <c r="F1192" s="8" t="str">
        <f t="shared" si="59"/>
        <v/>
      </c>
      <c r="G1192" s="8" t="s">
        <v>3278</v>
      </c>
      <c r="H1192" s="346">
        <v>1</v>
      </c>
    </row>
    <row r="1193" spans="1:8" x14ac:dyDescent="0.25">
      <c r="A1193" t="s">
        <v>5568</v>
      </c>
      <c r="B1193" s="8" t="s">
        <v>3275</v>
      </c>
      <c r="C1193" s="8" t="s">
        <v>3276</v>
      </c>
      <c r="D1193" s="8">
        <f t="shared" si="58"/>
        <v>129.99</v>
      </c>
      <c r="E1193" s="8" t="s">
        <v>3277</v>
      </c>
      <c r="F1193" s="8" t="str">
        <f t="shared" si="59"/>
        <v/>
      </c>
      <c r="G1193" s="8" t="s">
        <v>3278</v>
      </c>
      <c r="H1193" s="346">
        <v>1</v>
      </c>
    </row>
    <row r="1194" spans="1:8" x14ac:dyDescent="0.25">
      <c r="A1194" t="s">
        <v>5569</v>
      </c>
      <c r="B1194" s="8" t="s">
        <v>3275</v>
      </c>
      <c r="C1194" s="8" t="s">
        <v>3276</v>
      </c>
      <c r="D1194" s="8">
        <f t="shared" si="58"/>
        <v>54.99</v>
      </c>
      <c r="E1194" s="8" t="s">
        <v>3277</v>
      </c>
      <c r="F1194" s="8" t="str">
        <f t="shared" si="59"/>
        <v/>
      </c>
      <c r="G1194" s="8" t="s">
        <v>3278</v>
      </c>
      <c r="H1194" s="346">
        <v>1</v>
      </c>
    </row>
    <row r="1195" spans="1:8" x14ac:dyDescent="0.25">
      <c r="A1195" t="s">
        <v>5570</v>
      </c>
      <c r="B1195" s="8" t="s">
        <v>3275</v>
      </c>
      <c r="C1195" s="8" t="s">
        <v>3276</v>
      </c>
      <c r="D1195" s="8">
        <f t="shared" si="58"/>
        <v>5</v>
      </c>
      <c r="E1195" s="8" t="s">
        <v>3277</v>
      </c>
      <c r="F1195" s="8" t="str">
        <f t="shared" si="59"/>
        <v/>
      </c>
      <c r="G1195" s="8" t="s">
        <v>3278</v>
      </c>
      <c r="H1195" s="346">
        <v>1</v>
      </c>
    </row>
    <row r="1196" spans="1:8" x14ac:dyDescent="0.25">
      <c r="A1196" t="s">
        <v>5571</v>
      </c>
      <c r="B1196" s="8" t="s">
        <v>3275</v>
      </c>
      <c r="C1196" s="8" t="s">
        <v>3276</v>
      </c>
      <c r="D1196" s="8">
        <f t="shared" si="58"/>
        <v>5</v>
      </c>
      <c r="E1196" s="8" t="s">
        <v>3277</v>
      </c>
      <c r="F1196" s="8" t="str">
        <f t="shared" si="59"/>
        <v/>
      </c>
      <c r="G1196" s="8" t="s">
        <v>3278</v>
      </c>
      <c r="H1196" s="346">
        <v>1</v>
      </c>
    </row>
    <row r="1197" spans="1:8" x14ac:dyDescent="0.25">
      <c r="A1197" t="s">
        <v>5572</v>
      </c>
      <c r="B1197" s="8" t="s">
        <v>3275</v>
      </c>
      <c r="C1197" s="8" t="s">
        <v>3276</v>
      </c>
      <c r="D1197" s="8">
        <f t="shared" si="58"/>
        <v>0</v>
      </c>
      <c r="E1197" s="8" t="s">
        <v>3277</v>
      </c>
      <c r="F1197" s="8" t="str">
        <f t="shared" si="59"/>
        <v/>
      </c>
      <c r="G1197" s="8" t="s">
        <v>3278</v>
      </c>
      <c r="H1197" s="346">
        <v>1</v>
      </c>
    </row>
    <row r="1198" spans="1:8" x14ac:dyDescent="0.25">
      <c r="A1198" t="s">
        <v>5573</v>
      </c>
      <c r="B1198" s="8" t="s">
        <v>3275</v>
      </c>
      <c r="C1198" s="8" t="s">
        <v>3276</v>
      </c>
      <c r="D1198" s="8">
        <f t="shared" si="58"/>
        <v>37.99</v>
      </c>
      <c r="E1198" s="8" t="s">
        <v>3277</v>
      </c>
      <c r="F1198" s="8" t="str">
        <f t="shared" si="59"/>
        <v/>
      </c>
      <c r="G1198" s="8" t="s">
        <v>3278</v>
      </c>
      <c r="H1198" s="346">
        <v>1</v>
      </c>
    </row>
    <row r="1199" spans="1:8" x14ac:dyDescent="0.25">
      <c r="A1199" t="s">
        <v>5574</v>
      </c>
      <c r="B1199" s="8" t="s">
        <v>3275</v>
      </c>
      <c r="C1199" s="8" t="s">
        <v>3276</v>
      </c>
      <c r="D1199" s="8">
        <f t="shared" si="58"/>
        <v>25</v>
      </c>
      <c r="E1199" s="8" t="s">
        <v>3277</v>
      </c>
      <c r="F1199" s="8" t="str">
        <f t="shared" si="59"/>
        <v/>
      </c>
      <c r="G1199" s="8" t="s">
        <v>3278</v>
      </c>
      <c r="H1199" s="346">
        <v>1</v>
      </c>
    </row>
    <row r="1200" spans="1:8" x14ac:dyDescent="0.25">
      <c r="A1200" t="s">
        <v>5575</v>
      </c>
      <c r="B1200" s="8" t="s">
        <v>3275</v>
      </c>
      <c r="C1200" s="8" t="s">
        <v>3276</v>
      </c>
      <c r="D1200" s="8">
        <f t="shared" si="58"/>
        <v>25</v>
      </c>
      <c r="E1200" s="8" t="s">
        <v>3277</v>
      </c>
      <c r="F1200" s="8" t="str">
        <f t="shared" si="59"/>
        <v/>
      </c>
      <c r="G1200" s="8" t="s">
        <v>3278</v>
      </c>
      <c r="H1200" s="346">
        <v>1</v>
      </c>
    </row>
    <row r="1201" spans="1:8" x14ac:dyDescent="0.25">
      <c r="A1201" t="s">
        <v>5576</v>
      </c>
      <c r="B1201" s="8" t="s">
        <v>3275</v>
      </c>
      <c r="C1201" s="8" t="s">
        <v>3276</v>
      </c>
      <c r="D1201" s="8">
        <f t="shared" si="58"/>
        <v>19.989999999999998</v>
      </c>
      <c r="E1201" s="8" t="s">
        <v>3277</v>
      </c>
      <c r="F1201" s="8" t="str">
        <f t="shared" si="59"/>
        <v/>
      </c>
      <c r="G1201" s="8" t="s">
        <v>3278</v>
      </c>
      <c r="H1201" s="346">
        <v>1</v>
      </c>
    </row>
    <row r="1202" spans="1:8" x14ac:dyDescent="0.25">
      <c r="A1202" s="326" t="s">
        <v>5250</v>
      </c>
      <c r="B1202" s="8" t="s">
        <v>3275</v>
      </c>
      <c r="C1202" s="8" t="s">
        <v>3276</v>
      </c>
      <c r="D1202" s="8">
        <f t="shared" ref="D1202:D1245" si="60">VLOOKUP(A1202,CRM_MDT,5,0)</f>
        <v>59.99</v>
      </c>
      <c r="E1202" s="8" t="s">
        <v>3277</v>
      </c>
      <c r="F1202" s="8"/>
      <c r="G1202" s="8" t="s">
        <v>3278</v>
      </c>
      <c r="H1202" s="346">
        <v>1</v>
      </c>
    </row>
    <row r="1203" spans="1:8" x14ac:dyDescent="0.25">
      <c r="A1203" s="15" t="s">
        <v>5247</v>
      </c>
      <c r="B1203" s="8" t="s">
        <v>3275</v>
      </c>
      <c r="C1203" s="8" t="s">
        <v>3276</v>
      </c>
      <c r="D1203" s="8">
        <f t="shared" si="60"/>
        <v>44.99</v>
      </c>
      <c r="E1203" s="8" t="s">
        <v>3277</v>
      </c>
      <c r="F1203" s="8"/>
      <c r="G1203" s="8" t="s">
        <v>3278</v>
      </c>
      <c r="H1203" s="346">
        <v>1</v>
      </c>
    </row>
    <row r="1204" spans="1:8" x14ac:dyDescent="0.25">
      <c r="A1204" s="15" t="s">
        <v>5248</v>
      </c>
      <c r="B1204" s="8" t="s">
        <v>3275</v>
      </c>
      <c r="C1204" s="8" t="s">
        <v>3276</v>
      </c>
      <c r="D1204" s="8">
        <f t="shared" si="60"/>
        <v>49.99</v>
      </c>
      <c r="E1204" s="8" t="s">
        <v>3277</v>
      </c>
      <c r="F1204" s="8"/>
      <c r="G1204" s="8" t="s">
        <v>3278</v>
      </c>
      <c r="H1204" s="346">
        <v>1</v>
      </c>
    </row>
    <row r="1205" spans="1:8" x14ac:dyDescent="0.25">
      <c r="A1205" s="15" t="s">
        <v>5249</v>
      </c>
      <c r="B1205" s="8" t="s">
        <v>3275</v>
      </c>
      <c r="C1205" s="8" t="s">
        <v>3276</v>
      </c>
      <c r="D1205" s="8">
        <f t="shared" si="60"/>
        <v>54.99</v>
      </c>
      <c r="E1205" s="8" t="s">
        <v>3277</v>
      </c>
      <c r="F1205" s="8"/>
      <c r="G1205" s="8" t="s">
        <v>3278</v>
      </c>
      <c r="H1205" s="346">
        <v>1</v>
      </c>
    </row>
    <row r="1206" spans="1:8" x14ac:dyDescent="0.25">
      <c r="A1206" s="15" t="s">
        <v>5251</v>
      </c>
      <c r="B1206" s="8" t="s">
        <v>3275</v>
      </c>
      <c r="C1206" s="8" t="s">
        <v>3276</v>
      </c>
      <c r="D1206" s="8">
        <f t="shared" si="60"/>
        <v>49.99</v>
      </c>
      <c r="E1206" s="8" t="s">
        <v>3277</v>
      </c>
      <c r="F1206" s="8"/>
      <c r="G1206" s="8" t="s">
        <v>3278</v>
      </c>
      <c r="H1206" s="346">
        <v>1</v>
      </c>
    </row>
    <row r="1207" spans="1:8" x14ac:dyDescent="0.25">
      <c r="A1207" s="15" t="s">
        <v>5329</v>
      </c>
      <c r="B1207" s="8" t="s">
        <v>3275</v>
      </c>
      <c r="C1207" s="8" t="s">
        <v>3276</v>
      </c>
      <c r="D1207" s="8">
        <f t="shared" si="60"/>
        <v>59.99</v>
      </c>
      <c r="E1207" s="8" t="s">
        <v>3277</v>
      </c>
      <c r="F1207" s="8"/>
      <c r="G1207" s="8" t="s">
        <v>3278</v>
      </c>
      <c r="H1207" s="346">
        <v>1</v>
      </c>
    </row>
    <row r="1208" spans="1:8" x14ac:dyDescent="0.25">
      <c r="A1208" s="15" t="s">
        <v>5363</v>
      </c>
      <c r="B1208" s="8" t="s">
        <v>3275</v>
      </c>
      <c r="C1208" s="8" t="s">
        <v>3276</v>
      </c>
      <c r="D1208" s="8">
        <f t="shared" si="60"/>
        <v>54.99</v>
      </c>
      <c r="E1208" s="8" t="s">
        <v>3277</v>
      </c>
      <c r="F1208" s="8"/>
      <c r="G1208" s="8" t="s">
        <v>3278</v>
      </c>
      <c r="H1208" s="346">
        <v>1</v>
      </c>
    </row>
    <row r="1209" spans="1:8" x14ac:dyDescent="0.25">
      <c r="A1209" s="15" t="s">
        <v>5331</v>
      </c>
      <c r="B1209" s="8" t="s">
        <v>3275</v>
      </c>
      <c r="C1209" s="8" t="s">
        <v>3276</v>
      </c>
      <c r="D1209" s="8">
        <f t="shared" si="60"/>
        <v>59.99</v>
      </c>
      <c r="E1209" s="8" t="s">
        <v>3277</v>
      </c>
      <c r="F1209" s="8"/>
      <c r="G1209" s="8" t="s">
        <v>3278</v>
      </c>
      <c r="H1209" s="346">
        <v>1</v>
      </c>
    </row>
    <row r="1210" spans="1:8" x14ac:dyDescent="0.25">
      <c r="A1210" s="15" t="s">
        <v>5330</v>
      </c>
      <c r="B1210" s="8" t="s">
        <v>3275</v>
      </c>
      <c r="C1210" s="8" t="s">
        <v>3276</v>
      </c>
      <c r="D1210" s="8">
        <f t="shared" si="60"/>
        <v>54.99</v>
      </c>
      <c r="E1210" s="8" t="s">
        <v>3277</v>
      </c>
      <c r="F1210" s="8"/>
      <c r="G1210" s="8" t="s">
        <v>3278</v>
      </c>
      <c r="H1210" s="346">
        <v>1</v>
      </c>
    </row>
    <row r="1211" spans="1:8" x14ac:dyDescent="0.25">
      <c r="A1211" s="15" t="s">
        <v>5334</v>
      </c>
      <c r="B1211" s="8" t="s">
        <v>3275</v>
      </c>
      <c r="C1211" s="8" t="s">
        <v>3276</v>
      </c>
      <c r="D1211" s="8">
        <f t="shared" si="60"/>
        <v>54.99</v>
      </c>
      <c r="E1211" s="8" t="s">
        <v>3277</v>
      </c>
      <c r="F1211" s="8"/>
      <c r="G1211" s="8" t="s">
        <v>3278</v>
      </c>
      <c r="H1211" s="346">
        <v>1</v>
      </c>
    </row>
    <row r="1212" spans="1:8" x14ac:dyDescent="0.25">
      <c r="A1212" s="15" t="s">
        <v>5335</v>
      </c>
      <c r="B1212" s="8" t="s">
        <v>3275</v>
      </c>
      <c r="C1212" s="8" t="s">
        <v>3276</v>
      </c>
      <c r="D1212" s="8">
        <f t="shared" si="60"/>
        <v>59.99</v>
      </c>
      <c r="E1212" s="8" t="s">
        <v>3277</v>
      </c>
      <c r="F1212" s="8"/>
      <c r="G1212" s="8" t="s">
        <v>3278</v>
      </c>
      <c r="H1212" s="346">
        <v>1</v>
      </c>
    </row>
    <row r="1213" spans="1:8" x14ac:dyDescent="0.25">
      <c r="A1213" s="15" t="s">
        <v>5336</v>
      </c>
      <c r="B1213" s="8" t="s">
        <v>3275</v>
      </c>
      <c r="C1213" s="8" t="s">
        <v>3276</v>
      </c>
      <c r="D1213" s="8">
        <f t="shared" si="60"/>
        <v>59.99</v>
      </c>
      <c r="E1213" s="8" t="s">
        <v>3277</v>
      </c>
      <c r="F1213" s="8"/>
      <c r="G1213" s="8" t="s">
        <v>3278</v>
      </c>
      <c r="H1213" s="346">
        <v>1</v>
      </c>
    </row>
    <row r="1214" spans="1:8" x14ac:dyDescent="0.25">
      <c r="A1214" s="15" t="s">
        <v>5332</v>
      </c>
      <c r="B1214" s="8" t="s">
        <v>3275</v>
      </c>
      <c r="C1214" s="8" t="s">
        <v>3276</v>
      </c>
      <c r="D1214" s="8">
        <f t="shared" si="60"/>
        <v>54.99</v>
      </c>
      <c r="E1214" s="8" t="s">
        <v>3277</v>
      </c>
      <c r="F1214" s="8"/>
      <c r="G1214" s="8" t="s">
        <v>3278</v>
      </c>
      <c r="H1214" s="346">
        <v>1</v>
      </c>
    </row>
    <row r="1215" spans="1:8" x14ac:dyDescent="0.25">
      <c r="A1215" s="15" t="s">
        <v>5333</v>
      </c>
      <c r="B1215" s="8" t="s">
        <v>3275</v>
      </c>
      <c r="C1215" s="8" t="s">
        <v>3276</v>
      </c>
      <c r="D1215" s="8">
        <f t="shared" si="60"/>
        <v>59.99</v>
      </c>
      <c r="E1215" s="8" t="s">
        <v>3277</v>
      </c>
      <c r="F1215" s="8"/>
      <c r="G1215" s="8" t="s">
        <v>3278</v>
      </c>
      <c r="H1215" s="346">
        <v>1</v>
      </c>
    </row>
    <row r="1216" spans="1:8" x14ac:dyDescent="0.25">
      <c r="A1216" s="15" t="s">
        <v>5339</v>
      </c>
      <c r="B1216" s="8" t="s">
        <v>3275</v>
      </c>
      <c r="C1216" s="8" t="s">
        <v>3276</v>
      </c>
      <c r="D1216" s="8">
        <f t="shared" si="60"/>
        <v>59.99</v>
      </c>
      <c r="E1216" s="8" t="s">
        <v>3277</v>
      </c>
      <c r="F1216" s="8"/>
      <c r="G1216" s="8" t="s">
        <v>3278</v>
      </c>
      <c r="H1216" s="346">
        <v>1</v>
      </c>
    </row>
    <row r="1217" spans="1:8" x14ac:dyDescent="0.25">
      <c r="A1217" s="15" t="s">
        <v>5337</v>
      </c>
      <c r="B1217" s="8" t="s">
        <v>3275</v>
      </c>
      <c r="C1217" s="8" t="s">
        <v>3276</v>
      </c>
      <c r="D1217" s="8">
        <f t="shared" si="60"/>
        <v>49.99</v>
      </c>
      <c r="E1217" s="8" t="s">
        <v>3277</v>
      </c>
      <c r="F1217" s="8"/>
      <c r="G1217" s="8" t="s">
        <v>3278</v>
      </c>
      <c r="H1217" s="346">
        <v>1</v>
      </c>
    </row>
    <row r="1218" spans="1:8" x14ac:dyDescent="0.25">
      <c r="A1218" s="15" t="s">
        <v>5338</v>
      </c>
      <c r="B1218" s="8" t="s">
        <v>3275</v>
      </c>
      <c r="C1218" s="8" t="s">
        <v>3276</v>
      </c>
      <c r="D1218" s="8">
        <f t="shared" si="60"/>
        <v>54.99</v>
      </c>
      <c r="E1218" s="8" t="s">
        <v>3277</v>
      </c>
      <c r="F1218" s="8"/>
      <c r="G1218" s="8" t="s">
        <v>3278</v>
      </c>
      <c r="H1218" s="346">
        <v>1</v>
      </c>
    </row>
    <row r="1219" spans="1:8" x14ac:dyDescent="0.25">
      <c r="A1219" s="15" t="s">
        <v>5343</v>
      </c>
      <c r="B1219" s="8" t="s">
        <v>3275</v>
      </c>
      <c r="C1219" s="8" t="s">
        <v>3276</v>
      </c>
      <c r="D1219" s="8">
        <f t="shared" si="60"/>
        <v>59.99</v>
      </c>
      <c r="E1219" s="8" t="s">
        <v>3277</v>
      </c>
      <c r="F1219" s="8"/>
      <c r="G1219" s="8" t="s">
        <v>3278</v>
      </c>
      <c r="H1219" s="346">
        <v>1</v>
      </c>
    </row>
    <row r="1220" spans="1:8" x14ac:dyDescent="0.25">
      <c r="A1220" s="15" t="s">
        <v>5341</v>
      </c>
      <c r="B1220" s="8" t="s">
        <v>3275</v>
      </c>
      <c r="C1220" s="8" t="s">
        <v>3276</v>
      </c>
      <c r="D1220" s="8">
        <f t="shared" si="60"/>
        <v>49.99</v>
      </c>
      <c r="E1220" s="8" t="s">
        <v>3277</v>
      </c>
      <c r="F1220" s="8"/>
      <c r="G1220" s="8" t="s">
        <v>3278</v>
      </c>
      <c r="H1220" s="346">
        <v>1</v>
      </c>
    </row>
    <row r="1221" spans="1:8" x14ac:dyDescent="0.25">
      <c r="A1221" s="15" t="s">
        <v>5342</v>
      </c>
      <c r="B1221" s="8" t="s">
        <v>3275</v>
      </c>
      <c r="C1221" s="8" t="s">
        <v>3276</v>
      </c>
      <c r="D1221" s="8">
        <f t="shared" si="60"/>
        <v>54.99</v>
      </c>
      <c r="E1221" s="8" t="s">
        <v>3277</v>
      </c>
      <c r="F1221" s="8"/>
      <c r="G1221" s="8" t="s">
        <v>3278</v>
      </c>
      <c r="H1221" s="346">
        <v>1</v>
      </c>
    </row>
    <row r="1222" spans="1:8" x14ac:dyDescent="0.25">
      <c r="A1222" s="15" t="s">
        <v>5340</v>
      </c>
      <c r="B1222" s="8" t="s">
        <v>3275</v>
      </c>
      <c r="C1222" s="8" t="s">
        <v>3276</v>
      </c>
      <c r="D1222" s="8">
        <f t="shared" si="60"/>
        <v>44.99</v>
      </c>
      <c r="E1222" s="8" t="s">
        <v>3277</v>
      </c>
      <c r="F1222" s="8"/>
      <c r="G1222" s="8" t="s">
        <v>3278</v>
      </c>
      <c r="H1222" s="346">
        <v>1</v>
      </c>
    </row>
    <row r="1223" spans="1:8" x14ac:dyDescent="0.25">
      <c r="A1223" s="15" t="s">
        <v>5344</v>
      </c>
      <c r="B1223" s="8" t="s">
        <v>3275</v>
      </c>
      <c r="C1223" s="8" t="s">
        <v>3276</v>
      </c>
      <c r="D1223" s="8">
        <f t="shared" si="60"/>
        <v>69.989999999999995</v>
      </c>
      <c r="E1223" s="8" t="s">
        <v>3277</v>
      </c>
      <c r="F1223" s="8"/>
      <c r="G1223" s="8" t="s">
        <v>3278</v>
      </c>
      <c r="H1223" s="346">
        <v>1</v>
      </c>
    </row>
    <row r="1224" spans="1:8" x14ac:dyDescent="0.25">
      <c r="A1224" s="15" t="s">
        <v>5348</v>
      </c>
      <c r="B1224" s="8" t="s">
        <v>3275</v>
      </c>
      <c r="C1224" s="8" t="s">
        <v>3276</v>
      </c>
      <c r="D1224" s="8">
        <f t="shared" si="60"/>
        <v>54.99</v>
      </c>
      <c r="E1224" s="8" t="s">
        <v>3277</v>
      </c>
      <c r="F1224" s="8"/>
      <c r="G1224" s="8" t="s">
        <v>3278</v>
      </c>
      <c r="H1224" s="346">
        <v>1</v>
      </c>
    </row>
    <row r="1225" spans="1:8" x14ac:dyDescent="0.25">
      <c r="A1225" s="15" t="s">
        <v>5347</v>
      </c>
      <c r="B1225" s="8" t="s">
        <v>3275</v>
      </c>
      <c r="C1225" s="8" t="s">
        <v>3276</v>
      </c>
      <c r="D1225" s="8">
        <f t="shared" si="60"/>
        <v>49.99</v>
      </c>
      <c r="E1225" s="8" t="s">
        <v>3277</v>
      </c>
      <c r="F1225" s="8"/>
      <c r="G1225" s="8" t="s">
        <v>3278</v>
      </c>
      <c r="H1225" s="346">
        <v>1</v>
      </c>
    </row>
    <row r="1226" spans="1:8" x14ac:dyDescent="0.25">
      <c r="A1226" s="15" t="s">
        <v>5353</v>
      </c>
      <c r="B1226" s="8" t="s">
        <v>3275</v>
      </c>
      <c r="C1226" s="8" t="s">
        <v>3276</v>
      </c>
      <c r="D1226" s="8">
        <f t="shared" si="60"/>
        <v>69.989999999999995</v>
      </c>
      <c r="E1226" s="8" t="s">
        <v>3277</v>
      </c>
      <c r="F1226" s="8"/>
      <c r="G1226" s="8" t="s">
        <v>3278</v>
      </c>
      <c r="H1226" s="346">
        <v>1</v>
      </c>
    </row>
    <row r="1227" spans="1:8" x14ac:dyDescent="0.25">
      <c r="A1227" s="15" t="s">
        <v>5357</v>
      </c>
      <c r="B1227" s="8" t="s">
        <v>3275</v>
      </c>
      <c r="C1227" s="8" t="s">
        <v>3276</v>
      </c>
      <c r="D1227" s="8">
        <f t="shared" si="60"/>
        <v>54.99</v>
      </c>
      <c r="E1227" s="8" t="s">
        <v>3277</v>
      </c>
      <c r="F1227" s="8"/>
      <c r="G1227" s="8" t="s">
        <v>3278</v>
      </c>
      <c r="H1227" s="346">
        <v>1</v>
      </c>
    </row>
    <row r="1228" spans="1:8" x14ac:dyDescent="0.25">
      <c r="A1228" s="15" t="s">
        <v>5356</v>
      </c>
      <c r="B1228" s="8" t="s">
        <v>3275</v>
      </c>
      <c r="C1228" s="8" t="s">
        <v>3276</v>
      </c>
      <c r="D1228" s="8">
        <f t="shared" si="60"/>
        <v>69.989999999999995</v>
      </c>
      <c r="E1228" s="8" t="s">
        <v>3277</v>
      </c>
      <c r="F1228" s="8"/>
      <c r="G1228" s="8" t="s">
        <v>3278</v>
      </c>
      <c r="H1228" s="346">
        <v>1</v>
      </c>
    </row>
    <row r="1229" spans="1:8" x14ac:dyDescent="0.25">
      <c r="A1229" s="15" t="s">
        <v>5358</v>
      </c>
      <c r="B1229" s="8" t="s">
        <v>3275</v>
      </c>
      <c r="C1229" s="8" t="s">
        <v>3276</v>
      </c>
      <c r="D1229" s="8">
        <f t="shared" si="60"/>
        <v>49.99</v>
      </c>
      <c r="E1229" s="8" t="s">
        <v>3277</v>
      </c>
      <c r="F1229" s="8"/>
      <c r="G1229" s="8" t="s">
        <v>3278</v>
      </c>
      <c r="H1229" s="346">
        <v>1</v>
      </c>
    </row>
    <row r="1230" spans="1:8" x14ac:dyDescent="0.25">
      <c r="A1230" s="15" t="s">
        <v>5345</v>
      </c>
      <c r="B1230" s="8" t="s">
        <v>3275</v>
      </c>
      <c r="C1230" s="8" t="s">
        <v>3276</v>
      </c>
      <c r="D1230" s="8">
        <f t="shared" si="60"/>
        <v>54.99</v>
      </c>
      <c r="E1230" s="8" t="s">
        <v>3277</v>
      </c>
      <c r="F1230" s="8"/>
      <c r="G1230" s="8" t="s">
        <v>3278</v>
      </c>
      <c r="H1230" s="346">
        <v>1</v>
      </c>
    </row>
    <row r="1231" spans="1:8" x14ac:dyDescent="0.25">
      <c r="A1231" s="15" t="s">
        <v>5346</v>
      </c>
      <c r="B1231" s="8" t="s">
        <v>3275</v>
      </c>
      <c r="C1231" s="8" t="s">
        <v>3276</v>
      </c>
      <c r="D1231" s="8">
        <f t="shared" si="60"/>
        <v>69.989999999999995</v>
      </c>
      <c r="E1231" s="8" t="s">
        <v>3277</v>
      </c>
      <c r="F1231" s="8"/>
      <c r="G1231" s="8" t="s">
        <v>3278</v>
      </c>
      <c r="H1231" s="346">
        <v>1</v>
      </c>
    </row>
    <row r="1232" spans="1:8" x14ac:dyDescent="0.25">
      <c r="A1232" s="15" t="s">
        <v>5350</v>
      </c>
      <c r="B1232" s="8" t="s">
        <v>3275</v>
      </c>
      <c r="C1232" s="8" t="s">
        <v>3276</v>
      </c>
      <c r="D1232" s="8">
        <f t="shared" si="60"/>
        <v>54.99</v>
      </c>
      <c r="E1232" s="8" t="s">
        <v>3277</v>
      </c>
      <c r="F1232" s="8"/>
      <c r="G1232" s="8" t="s">
        <v>3278</v>
      </c>
      <c r="H1232" s="346">
        <v>1</v>
      </c>
    </row>
    <row r="1233" spans="1:8" x14ac:dyDescent="0.25">
      <c r="A1233" s="15" t="s">
        <v>5349</v>
      </c>
      <c r="B1233" s="8" t="s">
        <v>3275</v>
      </c>
      <c r="C1233" s="8" t="s">
        <v>3276</v>
      </c>
      <c r="D1233" s="8">
        <f t="shared" si="60"/>
        <v>44.99</v>
      </c>
      <c r="E1233" s="8" t="s">
        <v>3277</v>
      </c>
      <c r="F1233" s="8"/>
      <c r="G1233" s="8" t="s">
        <v>3278</v>
      </c>
      <c r="H1233" s="346">
        <v>1</v>
      </c>
    </row>
    <row r="1234" spans="1:8" x14ac:dyDescent="0.25">
      <c r="A1234" s="15" t="s">
        <v>5351</v>
      </c>
      <c r="B1234" s="8" t="s">
        <v>3275</v>
      </c>
      <c r="C1234" s="8" t="s">
        <v>3276</v>
      </c>
      <c r="D1234" s="8">
        <f t="shared" si="60"/>
        <v>49.99</v>
      </c>
      <c r="E1234" s="8" t="s">
        <v>3277</v>
      </c>
      <c r="F1234" s="8"/>
      <c r="G1234" s="8" t="s">
        <v>3278</v>
      </c>
      <c r="H1234" s="346">
        <v>1</v>
      </c>
    </row>
    <row r="1235" spans="1:8" x14ac:dyDescent="0.25">
      <c r="A1235" s="15" t="s">
        <v>5352</v>
      </c>
      <c r="B1235" s="8" t="s">
        <v>3275</v>
      </c>
      <c r="C1235" s="8" t="s">
        <v>3276</v>
      </c>
      <c r="D1235" s="8">
        <f t="shared" si="60"/>
        <v>69.989999999999995</v>
      </c>
      <c r="E1235" s="8" t="s">
        <v>3277</v>
      </c>
      <c r="F1235" s="8"/>
      <c r="G1235" s="8" t="s">
        <v>3278</v>
      </c>
      <c r="H1235" s="346">
        <v>1</v>
      </c>
    </row>
    <row r="1236" spans="1:8" x14ac:dyDescent="0.25">
      <c r="A1236" s="15" t="s">
        <v>5355</v>
      </c>
      <c r="B1236" s="8" t="s">
        <v>3275</v>
      </c>
      <c r="C1236" s="8" t="s">
        <v>3276</v>
      </c>
      <c r="D1236" s="8">
        <f t="shared" si="60"/>
        <v>54.99</v>
      </c>
      <c r="E1236" s="8" t="s">
        <v>3277</v>
      </c>
      <c r="F1236" s="8"/>
      <c r="G1236" s="8" t="s">
        <v>3278</v>
      </c>
      <c r="H1236" s="346">
        <v>1</v>
      </c>
    </row>
    <row r="1237" spans="1:8" x14ac:dyDescent="0.25">
      <c r="A1237" s="15" t="s">
        <v>5354</v>
      </c>
      <c r="B1237" s="8" t="s">
        <v>3275</v>
      </c>
      <c r="C1237" s="8" t="s">
        <v>3276</v>
      </c>
      <c r="D1237" s="8">
        <f t="shared" si="60"/>
        <v>69.989999999999995</v>
      </c>
      <c r="E1237" s="8" t="s">
        <v>3277</v>
      </c>
      <c r="F1237" s="8"/>
      <c r="G1237" s="8" t="s">
        <v>3278</v>
      </c>
      <c r="H1237" s="346">
        <v>1</v>
      </c>
    </row>
    <row r="1238" spans="1:8" x14ac:dyDescent="0.25">
      <c r="A1238" s="15" t="s">
        <v>5360</v>
      </c>
      <c r="B1238" s="8" t="s">
        <v>3275</v>
      </c>
      <c r="C1238" s="8" t="s">
        <v>3276</v>
      </c>
      <c r="D1238" s="8">
        <f t="shared" si="60"/>
        <v>54.99</v>
      </c>
      <c r="E1238" s="8" t="s">
        <v>3277</v>
      </c>
      <c r="F1238" s="8"/>
      <c r="G1238" s="8" t="s">
        <v>3278</v>
      </c>
      <c r="H1238" s="346">
        <v>1</v>
      </c>
    </row>
    <row r="1239" spans="1:8" x14ac:dyDescent="0.25">
      <c r="A1239" s="15" t="s">
        <v>5362</v>
      </c>
      <c r="B1239" s="8" t="s">
        <v>3275</v>
      </c>
      <c r="C1239" s="8" t="s">
        <v>3276</v>
      </c>
      <c r="D1239" s="8">
        <f t="shared" si="60"/>
        <v>44.99</v>
      </c>
      <c r="E1239" s="8" t="s">
        <v>3277</v>
      </c>
      <c r="F1239" s="8"/>
      <c r="G1239" s="8" t="s">
        <v>3278</v>
      </c>
      <c r="H1239" s="346">
        <v>1</v>
      </c>
    </row>
    <row r="1240" spans="1:8" x14ac:dyDescent="0.25">
      <c r="A1240" s="15" t="s">
        <v>5359</v>
      </c>
      <c r="B1240" s="8" t="s">
        <v>3275</v>
      </c>
      <c r="C1240" s="8" t="s">
        <v>3276</v>
      </c>
      <c r="D1240" s="8">
        <f t="shared" si="60"/>
        <v>69.989999999999995</v>
      </c>
      <c r="E1240" s="8" t="s">
        <v>3277</v>
      </c>
      <c r="F1240" s="8"/>
      <c r="G1240" s="8" t="s">
        <v>3278</v>
      </c>
      <c r="H1240" s="346">
        <v>1</v>
      </c>
    </row>
    <row r="1241" spans="1:8" x14ac:dyDescent="0.25">
      <c r="A1241" s="15" t="s">
        <v>5361</v>
      </c>
      <c r="B1241" s="8" t="s">
        <v>3275</v>
      </c>
      <c r="C1241" s="8" t="s">
        <v>3276</v>
      </c>
      <c r="D1241" s="8">
        <f t="shared" si="60"/>
        <v>49.99</v>
      </c>
      <c r="E1241" s="8" t="s">
        <v>3277</v>
      </c>
      <c r="F1241" s="8"/>
      <c r="G1241" s="8" t="s">
        <v>3278</v>
      </c>
      <c r="H1241" s="346">
        <v>1</v>
      </c>
    </row>
    <row r="1242" spans="1:8" x14ac:dyDescent="0.25">
      <c r="A1242" s="352" t="s">
        <v>5440</v>
      </c>
      <c r="B1242" s="8" t="s">
        <v>3275</v>
      </c>
      <c r="C1242" s="8" t="s">
        <v>3276</v>
      </c>
      <c r="D1242" s="8">
        <f t="shared" si="60"/>
        <v>54.99</v>
      </c>
      <c r="E1242" s="8" t="s">
        <v>3277</v>
      </c>
      <c r="F1242" s="8"/>
      <c r="G1242" s="8" t="s">
        <v>3278</v>
      </c>
      <c r="H1242" s="346">
        <v>1</v>
      </c>
    </row>
    <row r="1243" spans="1:8" x14ac:dyDescent="0.25">
      <c r="A1243" s="352" t="s">
        <v>5441</v>
      </c>
      <c r="B1243" s="8" t="s">
        <v>3275</v>
      </c>
      <c r="C1243" s="8" t="s">
        <v>3276</v>
      </c>
      <c r="D1243" s="8">
        <f t="shared" si="60"/>
        <v>59.99</v>
      </c>
      <c r="E1243" s="8" t="s">
        <v>3277</v>
      </c>
      <c r="F1243" s="8"/>
      <c r="G1243" s="8" t="s">
        <v>3278</v>
      </c>
      <c r="H1243" s="346">
        <v>1</v>
      </c>
    </row>
    <row r="1244" spans="1:8" x14ac:dyDescent="0.25">
      <c r="A1244" s="352" t="s">
        <v>5442</v>
      </c>
      <c r="B1244" s="8" t="s">
        <v>3275</v>
      </c>
      <c r="C1244" s="8" t="s">
        <v>3276</v>
      </c>
      <c r="D1244" s="8">
        <f t="shared" si="60"/>
        <v>59.99</v>
      </c>
      <c r="E1244" s="8" t="s">
        <v>3277</v>
      </c>
      <c r="F1244" s="8"/>
      <c r="G1244" s="8" t="s">
        <v>3278</v>
      </c>
      <c r="H1244" s="346">
        <v>1</v>
      </c>
    </row>
    <row r="1245" spans="1:8" x14ac:dyDescent="0.25">
      <c r="A1245" s="352" t="s">
        <v>5443</v>
      </c>
      <c r="B1245" s="8" t="s">
        <v>3275</v>
      </c>
      <c r="C1245" s="8" t="s">
        <v>3276</v>
      </c>
      <c r="D1245" s="8">
        <f t="shared" si="60"/>
        <v>69.989999999999995</v>
      </c>
      <c r="E1245" s="8" t="s">
        <v>3277</v>
      </c>
      <c r="F1245" s="8"/>
      <c r="G1245" s="8" t="s">
        <v>3278</v>
      </c>
      <c r="H1245" s="346">
        <v>1</v>
      </c>
    </row>
  </sheetData>
  <conditionalFormatting sqref="A831">
    <cfRule type="duplicateValues" dxfId="550" priority="131"/>
  </conditionalFormatting>
  <conditionalFormatting sqref="A695:A696">
    <cfRule type="duplicateValues" dxfId="549" priority="129"/>
  </conditionalFormatting>
  <conditionalFormatting sqref="A695:A696">
    <cfRule type="duplicateValues" dxfId="548" priority="128"/>
  </conditionalFormatting>
  <conditionalFormatting sqref="A695:A696">
    <cfRule type="duplicateValues" dxfId="547" priority="127"/>
  </conditionalFormatting>
  <conditionalFormatting sqref="A695:A696">
    <cfRule type="duplicateValues" dxfId="546" priority="125"/>
    <cfRule type="duplicateValues" dxfId="545" priority="126"/>
  </conditionalFormatting>
  <conditionalFormatting sqref="A695:A696">
    <cfRule type="duplicateValues" dxfId="544" priority="124"/>
  </conditionalFormatting>
  <conditionalFormatting sqref="A695:A696">
    <cfRule type="duplicateValues" dxfId="543" priority="121"/>
    <cfRule type="duplicateValues" dxfId="542" priority="122"/>
    <cfRule type="duplicateValues" dxfId="541" priority="123"/>
    <cfRule type="duplicateValues" dxfId="540" priority="130"/>
  </conditionalFormatting>
  <conditionalFormatting sqref="A648">
    <cfRule type="duplicateValues" dxfId="539" priority="119"/>
  </conditionalFormatting>
  <conditionalFormatting sqref="A648">
    <cfRule type="duplicateValues" dxfId="538" priority="118"/>
  </conditionalFormatting>
  <conditionalFormatting sqref="A648">
    <cfRule type="duplicateValues" dxfId="537" priority="117"/>
  </conditionalFormatting>
  <conditionalFormatting sqref="A648">
    <cfRule type="duplicateValues" dxfId="536" priority="115"/>
    <cfRule type="duplicateValues" dxfId="535" priority="116"/>
  </conditionalFormatting>
  <conditionalFormatting sqref="A648">
    <cfRule type="duplicateValues" dxfId="534" priority="114"/>
  </conditionalFormatting>
  <conditionalFormatting sqref="A648">
    <cfRule type="duplicateValues" dxfId="533" priority="111"/>
    <cfRule type="duplicateValues" dxfId="532" priority="112"/>
    <cfRule type="duplicateValues" dxfId="531" priority="113"/>
    <cfRule type="duplicateValues" dxfId="530" priority="120"/>
  </conditionalFormatting>
  <conditionalFormatting sqref="A515:A516">
    <cfRule type="duplicateValues" dxfId="529" priority="98"/>
  </conditionalFormatting>
  <conditionalFormatting sqref="A515:A516">
    <cfRule type="duplicateValues" dxfId="528" priority="97"/>
  </conditionalFormatting>
  <conditionalFormatting sqref="A515:A516">
    <cfRule type="duplicateValues" dxfId="527" priority="96"/>
  </conditionalFormatting>
  <conditionalFormatting sqref="A515:A516">
    <cfRule type="duplicateValues" dxfId="526" priority="94"/>
    <cfRule type="duplicateValues" dxfId="525" priority="95"/>
  </conditionalFormatting>
  <conditionalFormatting sqref="A515:A516">
    <cfRule type="duplicateValues" dxfId="524" priority="93"/>
  </conditionalFormatting>
  <conditionalFormatting sqref="A515:A516">
    <cfRule type="duplicateValues" dxfId="523" priority="90"/>
    <cfRule type="duplicateValues" dxfId="522" priority="91"/>
    <cfRule type="duplicateValues" dxfId="521" priority="92"/>
    <cfRule type="duplicateValues" dxfId="520" priority="99"/>
  </conditionalFormatting>
  <conditionalFormatting sqref="A515:A516">
    <cfRule type="duplicateValues" dxfId="519" priority="89"/>
  </conditionalFormatting>
  <conditionalFormatting sqref="A515:A516">
    <cfRule type="duplicateValues" dxfId="518" priority="88"/>
  </conditionalFormatting>
  <conditionalFormatting sqref="A810:A818">
    <cfRule type="duplicateValues" dxfId="517" priority="86"/>
  </conditionalFormatting>
  <conditionalFormatting sqref="A810:A818">
    <cfRule type="duplicateValues" dxfId="516" priority="85"/>
  </conditionalFormatting>
  <conditionalFormatting sqref="A810:A818">
    <cfRule type="duplicateValues" dxfId="515" priority="83"/>
    <cfRule type="duplicateValues" dxfId="514" priority="84"/>
  </conditionalFormatting>
  <conditionalFormatting sqref="A810:A818">
    <cfRule type="duplicateValues" dxfId="513" priority="82"/>
  </conditionalFormatting>
  <conditionalFormatting sqref="A810:A818">
    <cfRule type="duplicateValues" dxfId="512" priority="79"/>
    <cfRule type="duplicateValues" dxfId="511" priority="80"/>
    <cfRule type="duplicateValues" dxfId="510" priority="81"/>
    <cfRule type="duplicateValues" dxfId="509" priority="87"/>
  </conditionalFormatting>
  <conditionalFormatting sqref="A810:A818">
    <cfRule type="duplicateValues" dxfId="508" priority="78"/>
  </conditionalFormatting>
  <conditionalFormatting sqref="A810:A818">
    <cfRule type="duplicateValues" dxfId="507" priority="77"/>
  </conditionalFormatting>
  <conditionalFormatting sqref="A831:A873">
    <cfRule type="duplicateValues" dxfId="506" priority="132"/>
  </conditionalFormatting>
  <conditionalFormatting sqref="A832:A873 A504:A510">
    <cfRule type="duplicateValues" dxfId="505" priority="133"/>
  </conditionalFormatting>
  <conditionalFormatting sqref="A831:A873 A504:A510">
    <cfRule type="duplicateValues" dxfId="504" priority="134"/>
  </conditionalFormatting>
  <conditionalFormatting sqref="A831:A873 A504:A510">
    <cfRule type="duplicateValues" dxfId="503" priority="135"/>
    <cfRule type="duplicateValues" dxfId="502" priority="136"/>
  </conditionalFormatting>
  <conditionalFormatting sqref="A831:A873 A504:A818">
    <cfRule type="duplicateValues" dxfId="501" priority="137"/>
  </conditionalFormatting>
  <conditionalFormatting sqref="A831:A873 A504:A510">
    <cfRule type="duplicateValues" dxfId="500" priority="138"/>
    <cfRule type="duplicateValues" dxfId="499" priority="139"/>
    <cfRule type="duplicateValues" dxfId="498" priority="140"/>
    <cfRule type="duplicateValues" dxfId="497" priority="141"/>
  </conditionalFormatting>
  <conditionalFormatting sqref="A32">
    <cfRule type="duplicateValues" dxfId="496" priority="61"/>
  </conditionalFormatting>
  <conditionalFormatting sqref="A32">
    <cfRule type="duplicateValues" dxfId="495" priority="62"/>
  </conditionalFormatting>
  <conditionalFormatting sqref="A32">
    <cfRule type="duplicateValues" dxfId="494" priority="63"/>
    <cfRule type="duplicateValues" dxfId="493" priority="64"/>
  </conditionalFormatting>
  <conditionalFormatting sqref="A32">
    <cfRule type="duplicateValues" dxfId="492" priority="65"/>
  </conditionalFormatting>
  <conditionalFormatting sqref="A32">
    <cfRule type="duplicateValues" dxfId="491" priority="66"/>
    <cfRule type="duplicateValues" dxfId="490" priority="67"/>
    <cfRule type="duplicateValues" dxfId="489" priority="68"/>
    <cfRule type="duplicateValues" dxfId="488" priority="69"/>
  </conditionalFormatting>
  <conditionalFormatting sqref="A32">
    <cfRule type="duplicateValues" dxfId="487" priority="60"/>
  </conditionalFormatting>
  <conditionalFormatting sqref="A138">
    <cfRule type="duplicateValues" dxfId="486" priority="41"/>
  </conditionalFormatting>
  <conditionalFormatting sqref="A138">
    <cfRule type="duplicateValues" dxfId="485" priority="42"/>
  </conditionalFormatting>
  <conditionalFormatting sqref="A138">
    <cfRule type="duplicateValues" dxfId="484" priority="43"/>
    <cfRule type="duplicateValues" dxfId="483" priority="44"/>
  </conditionalFormatting>
  <conditionalFormatting sqref="A138">
    <cfRule type="duplicateValues" dxfId="482" priority="45"/>
  </conditionalFormatting>
  <conditionalFormatting sqref="A138">
    <cfRule type="duplicateValues" dxfId="481" priority="46"/>
    <cfRule type="duplicateValues" dxfId="480" priority="47"/>
    <cfRule type="duplicateValues" dxfId="479" priority="48"/>
    <cfRule type="duplicateValues" dxfId="478" priority="49"/>
  </conditionalFormatting>
  <conditionalFormatting sqref="A138">
    <cfRule type="duplicateValues" dxfId="477" priority="40"/>
  </conditionalFormatting>
  <conditionalFormatting sqref="A145">
    <cfRule type="duplicateValues" dxfId="476" priority="31"/>
  </conditionalFormatting>
  <conditionalFormatting sqref="A145">
    <cfRule type="duplicateValues" dxfId="475" priority="32"/>
  </conditionalFormatting>
  <conditionalFormatting sqref="A145">
    <cfRule type="duplicateValues" dxfId="474" priority="33"/>
    <cfRule type="duplicateValues" dxfId="473" priority="34"/>
  </conditionalFormatting>
  <conditionalFormatting sqref="A145">
    <cfRule type="duplicateValues" dxfId="472" priority="35"/>
  </conditionalFormatting>
  <conditionalFormatting sqref="A145">
    <cfRule type="duplicateValues" dxfId="471" priority="36"/>
    <cfRule type="duplicateValues" dxfId="470" priority="37"/>
    <cfRule type="duplicateValues" dxfId="469" priority="38"/>
    <cfRule type="duplicateValues" dxfId="468" priority="39"/>
  </conditionalFormatting>
  <conditionalFormatting sqref="A145">
    <cfRule type="duplicateValues" dxfId="467" priority="30"/>
  </conditionalFormatting>
  <conditionalFormatting sqref="A173:A177">
    <cfRule type="duplicateValues" dxfId="466" priority="21"/>
  </conditionalFormatting>
  <conditionalFormatting sqref="A173:A177">
    <cfRule type="duplicateValues" dxfId="465" priority="22"/>
  </conditionalFormatting>
  <conditionalFormatting sqref="A173:A177">
    <cfRule type="duplicateValues" dxfId="464" priority="23"/>
    <cfRule type="duplicateValues" dxfId="463" priority="24"/>
  </conditionalFormatting>
  <conditionalFormatting sqref="A173:A177">
    <cfRule type="duplicateValues" dxfId="462" priority="25"/>
  </conditionalFormatting>
  <conditionalFormatting sqref="A173:A177">
    <cfRule type="duplicateValues" dxfId="461" priority="26"/>
    <cfRule type="duplicateValues" dxfId="460" priority="27"/>
    <cfRule type="duplicateValues" dxfId="459" priority="28"/>
    <cfRule type="duplicateValues" dxfId="458" priority="29"/>
  </conditionalFormatting>
  <conditionalFormatting sqref="A173:A177">
    <cfRule type="duplicateValues" dxfId="457" priority="20"/>
  </conditionalFormatting>
  <conditionalFormatting sqref="A889:A900">
    <cfRule type="duplicateValues" dxfId="456" priority="1359"/>
  </conditionalFormatting>
  <conditionalFormatting sqref="A887:A888">
    <cfRule type="duplicateValues" dxfId="455" priority="1393"/>
  </conditionalFormatting>
  <conditionalFormatting sqref="A887:A888">
    <cfRule type="duplicateValues" dxfId="454" priority="1399"/>
    <cfRule type="duplicateValues" dxfId="453" priority="1400"/>
  </conditionalFormatting>
  <conditionalFormatting sqref="A874:A959 A819:A830">
    <cfRule type="duplicateValues" dxfId="452" priority="1405"/>
  </conditionalFormatting>
  <conditionalFormatting sqref="A874:A959 A819:A830">
    <cfRule type="duplicateValues" dxfId="451" priority="1408"/>
    <cfRule type="duplicateValues" dxfId="450" priority="1409"/>
  </conditionalFormatting>
  <conditionalFormatting sqref="A874:A959 A819:A830">
    <cfRule type="duplicateValues" dxfId="449" priority="1414"/>
    <cfRule type="duplicateValues" dxfId="448" priority="1415"/>
    <cfRule type="duplicateValues" dxfId="447" priority="1416"/>
    <cfRule type="duplicateValues" dxfId="446" priority="1417"/>
  </conditionalFormatting>
  <conditionalFormatting sqref="A708:A809 A511:A514 A697:A705 A649:A694 A600:A647 A555:A597 A517:A553">
    <cfRule type="duplicateValues" dxfId="445" priority="3386"/>
  </conditionalFormatting>
  <conditionalFormatting sqref="A708:A809 A511:A514 A697:A705 A649:A694 A600:A647 A555:A597 A517:A553">
    <cfRule type="duplicateValues" dxfId="444" priority="3394"/>
    <cfRule type="duplicateValues" dxfId="443" priority="3395"/>
  </conditionalFormatting>
  <conditionalFormatting sqref="A708:A809 A697:A705 A511:A514 A649:A694 A600:A647 A555:A597 A517:A553">
    <cfRule type="duplicateValues" dxfId="442" priority="3410"/>
    <cfRule type="duplicateValues" dxfId="441" priority="3411"/>
    <cfRule type="duplicateValues" dxfId="440" priority="3412"/>
    <cfRule type="duplicateValues" dxfId="439" priority="3413"/>
  </conditionalFormatting>
  <conditionalFormatting sqref="A708:A809 A511:A514 A555:A705 A517:A553">
    <cfRule type="duplicateValues" dxfId="438" priority="3442"/>
  </conditionalFormatting>
  <conditionalFormatting sqref="A706:A707">
    <cfRule type="duplicateValues" dxfId="437" priority="3461"/>
  </conditionalFormatting>
  <conditionalFormatting sqref="A706:A707">
    <cfRule type="duplicateValues" dxfId="436" priority="3464"/>
    <cfRule type="duplicateValues" dxfId="435" priority="3465"/>
  </conditionalFormatting>
  <conditionalFormatting sqref="A706:A707">
    <cfRule type="duplicateValues" dxfId="434" priority="3467"/>
    <cfRule type="duplicateValues" dxfId="433" priority="3468"/>
    <cfRule type="duplicateValues" dxfId="432" priority="3469"/>
    <cfRule type="duplicateValues" dxfId="431" priority="3470"/>
  </conditionalFormatting>
  <conditionalFormatting sqref="A511:A514 A517:A809">
    <cfRule type="duplicateValues" dxfId="430" priority="4962"/>
  </conditionalFormatting>
  <conditionalFormatting sqref="A504:A959">
    <cfRule type="duplicateValues" dxfId="429" priority="4965"/>
  </conditionalFormatting>
  <conditionalFormatting sqref="A178:A959 A33:A137 A139:A144 A146:A172 A2:A31">
    <cfRule type="duplicateValues" dxfId="428" priority="6546"/>
  </conditionalFormatting>
  <conditionalFormatting sqref="A2:A959">
    <cfRule type="duplicateValues" dxfId="427" priority="6552"/>
  </conditionalFormatting>
  <conditionalFormatting sqref="A960">
    <cfRule type="duplicateValues" dxfId="426" priority="8"/>
  </conditionalFormatting>
  <conditionalFormatting sqref="A960">
    <cfRule type="duplicateValues" dxfId="425" priority="9"/>
  </conditionalFormatting>
  <conditionalFormatting sqref="A1202">
    <cfRule type="duplicateValues" dxfId="424" priority="5"/>
  </conditionalFormatting>
  <conditionalFormatting sqref="A1203:A1206">
    <cfRule type="duplicateValues" dxfId="423" priority="6"/>
  </conditionalFormatting>
  <conditionalFormatting sqref="A1202:A1206 A1208:A1241">
    <cfRule type="duplicateValues" dxfId="422" priority="4"/>
  </conditionalFormatting>
  <conditionalFormatting sqref="A1207">
    <cfRule type="duplicateValues" dxfId="421" priority="2"/>
  </conditionalFormatting>
  <conditionalFormatting sqref="A1207">
    <cfRule type="duplicateValues" dxfId="420" priority="3"/>
  </conditionalFormatting>
  <conditionalFormatting sqref="A1208:A1241">
    <cfRule type="duplicateValues" dxfId="419" priority="7"/>
  </conditionalFormatting>
  <conditionalFormatting sqref="A1:A1048576">
    <cfRule type="duplicateValues" dxfId="418" priority="1"/>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141"/>
  <sheetViews>
    <sheetView zoomScale="90" zoomScaleNormal="90" workbookViewId="0">
      <pane ySplit="1" topLeftCell="A1086" activePane="bottomLeft" state="frozen"/>
      <selection pane="bottomLeft" activeCell="O1094" sqref="O1094"/>
    </sheetView>
  </sheetViews>
  <sheetFormatPr defaultRowHeight="15" x14ac:dyDescent="0.25"/>
  <cols>
    <col min="1" max="1" width="28.140625" style="9" bestFit="1" customWidth="1"/>
    <col min="2" max="2" width="9.140625" style="9"/>
    <col min="3" max="3" width="16.5703125" style="9" bestFit="1" customWidth="1"/>
    <col min="4" max="4" width="8.140625" style="9" bestFit="1" customWidth="1"/>
    <col min="5" max="5" width="26.28515625" style="9" bestFit="1" customWidth="1"/>
    <col min="6" max="6" width="12.140625" style="9" bestFit="1" customWidth="1"/>
    <col min="7" max="7" width="22.140625" style="9" bestFit="1" customWidth="1"/>
    <col min="8" max="8" width="14.42578125" style="9" bestFit="1" customWidth="1"/>
    <col min="9" max="16384" width="9.140625" style="9"/>
  </cols>
  <sheetData>
    <row r="1" spans="1:8" s="8" customFormat="1" x14ac:dyDescent="0.25">
      <c r="A1" s="8" t="s">
        <v>3267</v>
      </c>
      <c r="B1" s="8" t="s">
        <v>3268</v>
      </c>
      <c r="C1" s="8" t="s">
        <v>3269</v>
      </c>
      <c r="D1" s="8" t="s">
        <v>3270</v>
      </c>
      <c r="E1" s="8" t="s">
        <v>3271</v>
      </c>
      <c r="F1" s="211" t="s">
        <v>3272</v>
      </c>
      <c r="G1" s="8" t="s">
        <v>3273</v>
      </c>
      <c r="H1" s="8" t="s">
        <v>3274</v>
      </c>
    </row>
    <row r="2" spans="1:8" s="8" customFormat="1" x14ac:dyDescent="0.25">
      <c r="A2" s="8" t="s">
        <v>926</v>
      </c>
      <c r="B2" s="8" t="s">
        <v>3275</v>
      </c>
      <c r="C2" s="8" t="s">
        <v>3276</v>
      </c>
      <c r="D2" s="8">
        <f t="shared" ref="D2:D62" si="0">VLOOKUP(A2,masterdata,5,0)</f>
        <v>0</v>
      </c>
      <c r="E2" s="8" t="s">
        <v>5603</v>
      </c>
      <c r="F2" s="8" t="str">
        <f t="shared" ref="F2:F65" si="1">IF(VLOOKUP(A2,masterdata,36,FALSE)="","",VLOOKUP(A2,masterdata,36,FALSE))</f>
        <v/>
      </c>
      <c r="G2" s="8" t="s">
        <v>3278</v>
      </c>
      <c r="H2" s="346">
        <v>1</v>
      </c>
    </row>
    <row r="3" spans="1:8" s="8" customFormat="1" x14ac:dyDescent="0.25">
      <c r="A3" s="211" t="s">
        <v>2377</v>
      </c>
      <c r="B3" s="8" t="s">
        <v>3275</v>
      </c>
      <c r="C3" s="8" t="s">
        <v>3276</v>
      </c>
      <c r="D3" s="8">
        <f t="shared" si="0"/>
        <v>59</v>
      </c>
      <c r="E3" s="8" t="s">
        <v>5603</v>
      </c>
      <c r="F3" s="8" t="str">
        <f t="shared" si="1"/>
        <v/>
      </c>
      <c r="G3" s="8" t="s">
        <v>3278</v>
      </c>
      <c r="H3" s="346">
        <v>1</v>
      </c>
    </row>
    <row r="4" spans="1:8" s="8" customFormat="1" x14ac:dyDescent="0.25">
      <c r="A4" s="8" t="s">
        <v>601</v>
      </c>
      <c r="B4" s="8" t="s">
        <v>3275</v>
      </c>
      <c r="C4" s="8" t="s">
        <v>3276</v>
      </c>
      <c r="D4" s="8">
        <f t="shared" si="0"/>
        <v>69</v>
      </c>
      <c r="E4" s="8" t="s">
        <v>5603</v>
      </c>
      <c r="F4" s="8" t="str">
        <f t="shared" si="1"/>
        <v/>
      </c>
      <c r="G4" s="8" t="s">
        <v>3278</v>
      </c>
      <c r="H4" s="346">
        <v>1</v>
      </c>
    </row>
    <row r="5" spans="1:8" s="8" customFormat="1" x14ac:dyDescent="0.25">
      <c r="A5" s="8" t="s">
        <v>730</v>
      </c>
      <c r="B5" s="8" t="s">
        <v>3275</v>
      </c>
      <c r="C5" s="8" t="s">
        <v>3276</v>
      </c>
      <c r="D5" s="8">
        <f t="shared" si="0"/>
        <v>29.99</v>
      </c>
      <c r="E5" s="8" t="s">
        <v>5603</v>
      </c>
      <c r="F5" s="8" t="str">
        <f t="shared" si="1"/>
        <v/>
      </c>
      <c r="G5" s="8" t="s">
        <v>3278</v>
      </c>
      <c r="H5" s="346">
        <v>1</v>
      </c>
    </row>
    <row r="6" spans="1:8" s="8" customFormat="1" x14ac:dyDescent="0.25">
      <c r="A6" s="8" t="s">
        <v>3170</v>
      </c>
      <c r="B6" s="8" t="s">
        <v>3275</v>
      </c>
      <c r="C6" s="8" t="s">
        <v>3276</v>
      </c>
      <c r="D6" s="8">
        <f t="shared" si="0"/>
        <v>59</v>
      </c>
      <c r="E6" s="8" t="s">
        <v>5603</v>
      </c>
      <c r="F6" s="8" t="str">
        <f t="shared" si="1"/>
        <v/>
      </c>
      <c r="G6" s="8" t="s">
        <v>3278</v>
      </c>
      <c r="H6" s="346">
        <v>1</v>
      </c>
    </row>
    <row r="7" spans="1:8" s="8" customFormat="1" x14ac:dyDescent="0.25">
      <c r="A7" s="8" t="s">
        <v>344</v>
      </c>
      <c r="B7" s="8" t="s">
        <v>3275</v>
      </c>
      <c r="C7" s="8" t="s">
        <v>3276</v>
      </c>
      <c r="D7" s="8">
        <f t="shared" si="0"/>
        <v>99</v>
      </c>
      <c r="E7" s="8" t="s">
        <v>5603</v>
      </c>
      <c r="F7" s="8" t="str">
        <f t="shared" si="1"/>
        <v/>
      </c>
      <c r="G7" s="8" t="s">
        <v>3278</v>
      </c>
      <c r="H7" s="346">
        <v>1</v>
      </c>
    </row>
    <row r="8" spans="1:8" s="8" customFormat="1" x14ac:dyDescent="0.25">
      <c r="A8" s="8" t="s">
        <v>208</v>
      </c>
      <c r="B8" s="8" t="s">
        <v>3275</v>
      </c>
      <c r="C8" s="8" t="s">
        <v>3276</v>
      </c>
      <c r="D8" s="8">
        <f t="shared" si="0"/>
        <v>0</v>
      </c>
      <c r="E8" s="8" t="s">
        <v>5603</v>
      </c>
      <c r="F8" s="8" t="str">
        <f t="shared" si="1"/>
        <v/>
      </c>
      <c r="G8" s="8" t="s">
        <v>3278</v>
      </c>
      <c r="H8" s="346">
        <v>1</v>
      </c>
    </row>
    <row r="9" spans="1:8" s="8" customFormat="1" x14ac:dyDescent="0.25">
      <c r="A9" s="8" t="s">
        <v>209</v>
      </c>
      <c r="B9" s="8" t="s">
        <v>3275</v>
      </c>
      <c r="C9" s="8" t="s">
        <v>3276</v>
      </c>
      <c r="D9" s="8">
        <f t="shared" si="0"/>
        <v>0</v>
      </c>
      <c r="E9" s="8" t="s">
        <v>5603</v>
      </c>
      <c r="F9" s="8" t="str">
        <f t="shared" si="1"/>
        <v/>
      </c>
      <c r="G9" s="8" t="s">
        <v>3278</v>
      </c>
      <c r="H9" s="346">
        <v>1</v>
      </c>
    </row>
    <row r="10" spans="1:8" s="8" customFormat="1" x14ac:dyDescent="0.25">
      <c r="A10" s="8" t="s">
        <v>210</v>
      </c>
      <c r="B10" s="8" t="s">
        <v>3275</v>
      </c>
      <c r="C10" s="8" t="s">
        <v>3276</v>
      </c>
      <c r="D10" s="8">
        <f t="shared" si="0"/>
        <v>0</v>
      </c>
      <c r="E10" s="8" t="s">
        <v>5603</v>
      </c>
      <c r="F10" s="8" t="str">
        <f t="shared" si="1"/>
        <v/>
      </c>
      <c r="G10" s="8" t="s">
        <v>3278</v>
      </c>
      <c r="H10" s="346">
        <v>1</v>
      </c>
    </row>
    <row r="11" spans="1:8" s="8" customFormat="1" x14ac:dyDescent="0.25">
      <c r="A11" s="8" t="s">
        <v>583</v>
      </c>
      <c r="B11" s="8" t="s">
        <v>3275</v>
      </c>
      <c r="C11" s="8" t="s">
        <v>3276</v>
      </c>
      <c r="D11" s="8">
        <f t="shared" si="0"/>
        <v>145</v>
      </c>
      <c r="E11" s="8" t="s">
        <v>5603</v>
      </c>
      <c r="F11" s="8" t="str">
        <f t="shared" si="1"/>
        <v/>
      </c>
      <c r="G11" s="8" t="s">
        <v>3278</v>
      </c>
      <c r="H11" s="346">
        <v>1</v>
      </c>
    </row>
    <row r="12" spans="1:8" s="8" customFormat="1" x14ac:dyDescent="0.25">
      <c r="A12" s="8" t="s">
        <v>3196</v>
      </c>
      <c r="B12" s="8" t="s">
        <v>3275</v>
      </c>
      <c r="C12" s="8" t="s">
        <v>3276</v>
      </c>
      <c r="D12" s="8">
        <f t="shared" si="0"/>
        <v>0</v>
      </c>
      <c r="E12" s="8" t="s">
        <v>5603</v>
      </c>
      <c r="F12" s="8" t="str">
        <f t="shared" si="1"/>
        <v/>
      </c>
      <c r="G12" s="8" t="s">
        <v>3278</v>
      </c>
      <c r="H12" s="346">
        <v>1</v>
      </c>
    </row>
    <row r="13" spans="1:8" s="8" customFormat="1" x14ac:dyDescent="0.25">
      <c r="A13" s="8" t="s">
        <v>2370</v>
      </c>
      <c r="B13" s="8" t="s">
        <v>3275</v>
      </c>
      <c r="C13" s="8" t="s">
        <v>3276</v>
      </c>
      <c r="D13" s="8">
        <f t="shared" si="0"/>
        <v>69</v>
      </c>
      <c r="E13" s="8" t="s">
        <v>5603</v>
      </c>
      <c r="F13" s="8" t="str">
        <f t="shared" si="1"/>
        <v/>
      </c>
      <c r="G13" s="8" t="s">
        <v>3278</v>
      </c>
      <c r="H13" s="346">
        <v>1</v>
      </c>
    </row>
    <row r="14" spans="1:8" s="8" customFormat="1" x14ac:dyDescent="0.25">
      <c r="A14" s="8" t="s">
        <v>2131</v>
      </c>
      <c r="B14" s="8" t="s">
        <v>3275</v>
      </c>
      <c r="C14" s="8" t="s">
        <v>3276</v>
      </c>
      <c r="D14" s="8">
        <f t="shared" si="0"/>
        <v>0</v>
      </c>
      <c r="E14" s="8" t="s">
        <v>5603</v>
      </c>
      <c r="F14" s="8" t="str">
        <f t="shared" si="1"/>
        <v>VR_PKVID1_NC</v>
      </c>
      <c r="G14" s="8" t="s">
        <v>3278</v>
      </c>
      <c r="H14" s="346">
        <v>1</v>
      </c>
    </row>
    <row r="15" spans="1:8" s="8" customFormat="1" x14ac:dyDescent="0.25">
      <c r="A15" s="8" t="s">
        <v>234</v>
      </c>
      <c r="B15" s="8" t="s">
        <v>3275</v>
      </c>
      <c r="C15" s="8" t="s">
        <v>3276</v>
      </c>
      <c r="D15" s="8">
        <f t="shared" si="0"/>
        <v>0</v>
      </c>
      <c r="E15" s="8" t="s">
        <v>5603</v>
      </c>
      <c r="F15" s="8" t="str">
        <f t="shared" si="1"/>
        <v/>
      </c>
      <c r="G15" s="8" t="s">
        <v>3278</v>
      </c>
      <c r="H15" s="346">
        <v>1</v>
      </c>
    </row>
    <row r="16" spans="1:8" s="8" customFormat="1" x14ac:dyDescent="0.25">
      <c r="A16" s="8" t="s">
        <v>3120</v>
      </c>
      <c r="B16" s="8" t="s">
        <v>3275</v>
      </c>
      <c r="C16" s="8" t="s">
        <v>3276</v>
      </c>
      <c r="D16" s="8">
        <f t="shared" si="0"/>
        <v>19.989999999999998</v>
      </c>
      <c r="E16" s="8" t="s">
        <v>5603</v>
      </c>
      <c r="F16" s="8" t="str">
        <f t="shared" si="1"/>
        <v/>
      </c>
      <c r="G16" s="8" t="s">
        <v>3278</v>
      </c>
      <c r="H16" s="346">
        <v>1</v>
      </c>
    </row>
    <row r="17" spans="1:8" s="8" customFormat="1" x14ac:dyDescent="0.25">
      <c r="A17" s="8" t="s">
        <v>3539</v>
      </c>
      <c r="B17" s="8" t="s">
        <v>3275</v>
      </c>
      <c r="C17" s="8" t="s">
        <v>3276</v>
      </c>
      <c r="D17" s="8">
        <f t="shared" si="0"/>
        <v>0</v>
      </c>
      <c r="E17" s="8" t="s">
        <v>5603</v>
      </c>
      <c r="F17" s="8" t="str">
        <f t="shared" si="1"/>
        <v/>
      </c>
      <c r="G17" s="8" t="s">
        <v>3278</v>
      </c>
      <c r="H17" s="346">
        <v>1</v>
      </c>
    </row>
    <row r="18" spans="1:8" s="8" customFormat="1" x14ac:dyDescent="0.25">
      <c r="A18" s="8" t="s">
        <v>87</v>
      </c>
      <c r="B18" s="8" t="s">
        <v>3275</v>
      </c>
      <c r="C18" s="8" t="s">
        <v>3276</v>
      </c>
      <c r="D18" s="8">
        <f t="shared" si="0"/>
        <v>5</v>
      </c>
      <c r="E18" s="8" t="s">
        <v>5603</v>
      </c>
      <c r="F18" s="8" t="str">
        <f t="shared" si="1"/>
        <v/>
      </c>
      <c r="G18" s="8" t="s">
        <v>3278</v>
      </c>
      <c r="H18" s="346">
        <v>1</v>
      </c>
    </row>
    <row r="19" spans="1:8" s="8" customFormat="1" x14ac:dyDescent="0.25">
      <c r="A19" s="8" t="s">
        <v>2283</v>
      </c>
      <c r="B19" s="8" t="s">
        <v>3275</v>
      </c>
      <c r="C19" s="8" t="s">
        <v>3276</v>
      </c>
      <c r="D19" s="8">
        <f t="shared" si="0"/>
        <v>219</v>
      </c>
      <c r="E19" s="8" t="s">
        <v>5603</v>
      </c>
      <c r="F19" s="8" t="str">
        <f t="shared" si="1"/>
        <v/>
      </c>
      <c r="G19" s="8" t="s">
        <v>3278</v>
      </c>
      <c r="H19" s="346">
        <v>1</v>
      </c>
    </row>
    <row r="20" spans="1:8" s="8" customFormat="1" x14ac:dyDescent="0.25">
      <c r="A20" s="8" t="s">
        <v>2282</v>
      </c>
      <c r="B20" s="8" t="s">
        <v>3275</v>
      </c>
      <c r="C20" s="8" t="s">
        <v>3276</v>
      </c>
      <c r="D20" s="8">
        <f t="shared" si="0"/>
        <v>219</v>
      </c>
      <c r="E20" s="8" t="s">
        <v>5603</v>
      </c>
      <c r="F20" s="8" t="str">
        <f t="shared" si="1"/>
        <v/>
      </c>
      <c r="G20" s="8" t="s">
        <v>3278</v>
      </c>
      <c r="H20" s="346">
        <v>1</v>
      </c>
    </row>
    <row r="21" spans="1:8" s="8" customFormat="1" x14ac:dyDescent="0.25">
      <c r="A21" s="8" t="s">
        <v>3212</v>
      </c>
      <c r="B21" s="8" t="s">
        <v>3275</v>
      </c>
      <c r="C21" s="8" t="s">
        <v>3276</v>
      </c>
      <c r="D21" s="8">
        <f t="shared" si="0"/>
        <v>0</v>
      </c>
      <c r="E21" s="8" t="s">
        <v>5603</v>
      </c>
      <c r="F21" s="8" t="str">
        <f t="shared" si="1"/>
        <v>VAFEE_CR</v>
      </c>
      <c r="G21" s="8" t="s">
        <v>3278</v>
      </c>
      <c r="H21" s="346">
        <v>1</v>
      </c>
    </row>
    <row r="22" spans="1:8" s="8" customFormat="1" x14ac:dyDescent="0.25">
      <c r="A22" s="8" t="s">
        <v>2380</v>
      </c>
      <c r="B22" s="8" t="s">
        <v>3275</v>
      </c>
      <c r="C22" s="8" t="s">
        <v>3276</v>
      </c>
      <c r="D22" s="8">
        <f t="shared" si="0"/>
        <v>49</v>
      </c>
      <c r="E22" s="8" t="s">
        <v>5603</v>
      </c>
      <c r="F22" s="8" t="str">
        <f t="shared" si="1"/>
        <v/>
      </c>
      <c r="G22" s="8" t="s">
        <v>3278</v>
      </c>
      <c r="H22" s="346">
        <v>1</v>
      </c>
    </row>
    <row r="23" spans="1:8" s="8" customFormat="1" x14ac:dyDescent="0.25">
      <c r="A23" s="8" t="s">
        <v>51</v>
      </c>
      <c r="B23" s="8" t="s">
        <v>3275</v>
      </c>
      <c r="C23" s="8" t="s">
        <v>3276</v>
      </c>
      <c r="D23" s="8">
        <f t="shared" si="0"/>
        <v>59</v>
      </c>
      <c r="E23" s="8" t="s">
        <v>5603</v>
      </c>
      <c r="F23" s="8" t="str">
        <f t="shared" si="1"/>
        <v/>
      </c>
      <c r="G23" s="8" t="s">
        <v>3278</v>
      </c>
      <c r="H23" s="346">
        <v>1</v>
      </c>
    </row>
    <row r="24" spans="1:8" s="8" customFormat="1" x14ac:dyDescent="0.25">
      <c r="A24" s="8" t="s">
        <v>50</v>
      </c>
      <c r="B24" s="8" t="s">
        <v>3275</v>
      </c>
      <c r="C24" s="8" t="s">
        <v>3276</v>
      </c>
      <c r="D24" s="8">
        <f t="shared" si="0"/>
        <v>59</v>
      </c>
      <c r="E24" s="8" t="s">
        <v>5603</v>
      </c>
      <c r="F24" s="8" t="str">
        <f t="shared" si="1"/>
        <v/>
      </c>
      <c r="G24" s="8" t="s">
        <v>3278</v>
      </c>
      <c r="H24" s="346">
        <v>1</v>
      </c>
    </row>
    <row r="25" spans="1:8" s="8" customFormat="1" x14ac:dyDescent="0.25">
      <c r="A25" s="8" t="s">
        <v>2293</v>
      </c>
      <c r="B25" s="8" t="s">
        <v>3275</v>
      </c>
      <c r="C25" s="8" t="s">
        <v>3276</v>
      </c>
      <c r="D25" s="8">
        <f t="shared" si="0"/>
        <v>19.5</v>
      </c>
      <c r="E25" s="8" t="s">
        <v>5603</v>
      </c>
      <c r="F25" s="8" t="str">
        <f t="shared" si="1"/>
        <v/>
      </c>
      <c r="G25" s="8" t="s">
        <v>3278</v>
      </c>
      <c r="H25" s="346">
        <v>1</v>
      </c>
    </row>
    <row r="26" spans="1:8" s="8" customFormat="1" x14ac:dyDescent="0.25">
      <c r="A26" s="8" t="s">
        <v>49</v>
      </c>
      <c r="B26" s="8" t="s">
        <v>3275</v>
      </c>
      <c r="C26" s="8" t="s">
        <v>3276</v>
      </c>
      <c r="D26" s="8">
        <f t="shared" si="0"/>
        <v>29</v>
      </c>
      <c r="E26" s="8" t="s">
        <v>5603</v>
      </c>
      <c r="F26" s="8" t="str">
        <f t="shared" si="1"/>
        <v/>
      </c>
      <c r="G26" s="8" t="s">
        <v>3278</v>
      </c>
      <c r="H26" s="346">
        <v>1</v>
      </c>
    </row>
    <row r="27" spans="1:8" s="8" customFormat="1" x14ac:dyDescent="0.25">
      <c r="A27" s="8" t="s">
        <v>48</v>
      </c>
      <c r="B27" s="8" t="s">
        <v>3275</v>
      </c>
      <c r="C27" s="8" t="s">
        <v>3276</v>
      </c>
      <c r="D27" s="8">
        <f t="shared" si="0"/>
        <v>29</v>
      </c>
      <c r="E27" s="8" t="s">
        <v>5603</v>
      </c>
      <c r="F27" s="8" t="str">
        <f t="shared" si="1"/>
        <v/>
      </c>
      <c r="G27" s="8" t="s">
        <v>3278</v>
      </c>
      <c r="H27" s="346">
        <v>1</v>
      </c>
    </row>
    <row r="28" spans="1:8" s="8" customFormat="1" x14ac:dyDescent="0.25">
      <c r="A28" s="8" t="s">
        <v>47</v>
      </c>
      <c r="B28" s="8" t="s">
        <v>3275</v>
      </c>
      <c r="C28" s="8" t="s">
        <v>3276</v>
      </c>
      <c r="D28" s="8">
        <f t="shared" si="0"/>
        <v>89</v>
      </c>
      <c r="E28" s="8" t="s">
        <v>5603</v>
      </c>
      <c r="F28" s="8" t="str">
        <f t="shared" si="1"/>
        <v/>
      </c>
      <c r="G28" s="8" t="s">
        <v>3278</v>
      </c>
      <c r="H28" s="346">
        <v>1</v>
      </c>
    </row>
    <row r="29" spans="1:8" s="8" customFormat="1" x14ac:dyDescent="0.25">
      <c r="A29" s="8" t="s">
        <v>46</v>
      </c>
      <c r="B29" s="8" t="s">
        <v>3275</v>
      </c>
      <c r="C29" s="8" t="s">
        <v>3276</v>
      </c>
      <c r="D29" s="8">
        <f t="shared" si="0"/>
        <v>69</v>
      </c>
      <c r="E29" s="8" t="s">
        <v>5603</v>
      </c>
      <c r="F29" s="8" t="str">
        <f t="shared" si="1"/>
        <v/>
      </c>
      <c r="G29" s="8" t="s">
        <v>3278</v>
      </c>
      <c r="H29" s="346">
        <v>1</v>
      </c>
    </row>
    <row r="30" spans="1:8" s="8" customFormat="1" x14ac:dyDescent="0.25">
      <c r="A30" s="8" t="s">
        <v>45</v>
      </c>
      <c r="B30" s="8" t="s">
        <v>3275</v>
      </c>
      <c r="C30" s="8" t="s">
        <v>3276</v>
      </c>
      <c r="D30" s="8">
        <f t="shared" si="0"/>
        <v>39</v>
      </c>
      <c r="E30" s="8" t="s">
        <v>5603</v>
      </c>
      <c r="F30" s="8" t="str">
        <f t="shared" si="1"/>
        <v/>
      </c>
      <c r="G30" s="8" t="s">
        <v>3278</v>
      </c>
      <c r="H30" s="346">
        <v>1</v>
      </c>
    </row>
    <row r="31" spans="1:8" s="8" customFormat="1" x14ac:dyDescent="0.25">
      <c r="A31" s="8" t="s">
        <v>44</v>
      </c>
      <c r="B31" s="8" t="s">
        <v>3275</v>
      </c>
      <c r="C31" s="8" t="s">
        <v>3276</v>
      </c>
      <c r="D31" s="8">
        <f t="shared" si="0"/>
        <v>39</v>
      </c>
      <c r="E31" s="8" t="s">
        <v>5603</v>
      </c>
      <c r="F31" s="8" t="str">
        <f t="shared" si="1"/>
        <v/>
      </c>
      <c r="G31" s="8" t="s">
        <v>3278</v>
      </c>
      <c r="H31" s="346">
        <v>1</v>
      </c>
    </row>
    <row r="32" spans="1:8" s="8" customFormat="1" x14ac:dyDescent="0.25">
      <c r="A32" s="300" t="s">
        <v>3802</v>
      </c>
      <c r="B32" s="8" t="s">
        <v>3275</v>
      </c>
      <c r="C32" s="8" t="s">
        <v>3276</v>
      </c>
      <c r="D32" s="8">
        <f t="shared" si="0"/>
        <v>0</v>
      </c>
      <c r="E32" s="8" t="s">
        <v>5603</v>
      </c>
      <c r="F32" s="8" t="str">
        <f t="shared" si="1"/>
        <v/>
      </c>
      <c r="G32" s="8" t="s">
        <v>3278</v>
      </c>
      <c r="H32" s="346">
        <v>1</v>
      </c>
    </row>
    <row r="33" spans="1:8" s="8" customFormat="1" x14ac:dyDescent="0.25">
      <c r="A33" s="8" t="s">
        <v>3172</v>
      </c>
      <c r="B33" s="8" t="s">
        <v>3275</v>
      </c>
      <c r="C33" s="8" t="s">
        <v>3276</v>
      </c>
      <c r="D33" s="8">
        <f t="shared" si="0"/>
        <v>5</v>
      </c>
      <c r="E33" s="8" t="s">
        <v>5603</v>
      </c>
      <c r="F33" s="8" t="str">
        <f t="shared" si="1"/>
        <v/>
      </c>
      <c r="G33" s="8" t="s">
        <v>3278</v>
      </c>
      <c r="H33" s="346">
        <v>1</v>
      </c>
    </row>
    <row r="34" spans="1:8" s="8" customFormat="1" x14ac:dyDescent="0.25">
      <c r="A34" s="8" t="s">
        <v>340</v>
      </c>
      <c r="B34" s="8" t="s">
        <v>3275</v>
      </c>
      <c r="C34" s="8" t="s">
        <v>3276</v>
      </c>
      <c r="D34" s="8">
        <f t="shared" si="0"/>
        <v>0</v>
      </c>
      <c r="E34" s="8" t="s">
        <v>5603</v>
      </c>
      <c r="F34" s="8" t="str">
        <f t="shared" si="1"/>
        <v/>
      </c>
      <c r="G34" s="8" t="s">
        <v>3278</v>
      </c>
      <c r="H34" s="346">
        <v>1</v>
      </c>
    </row>
    <row r="35" spans="1:8" s="8" customFormat="1" x14ac:dyDescent="0.25">
      <c r="A35" s="8" t="s">
        <v>3</v>
      </c>
      <c r="B35" s="8" t="s">
        <v>3275</v>
      </c>
      <c r="C35" s="8" t="s">
        <v>3276</v>
      </c>
      <c r="D35" s="8">
        <f t="shared" si="0"/>
        <v>29.99</v>
      </c>
      <c r="E35" s="8" t="s">
        <v>5603</v>
      </c>
      <c r="F35" s="8" t="str">
        <f t="shared" si="1"/>
        <v/>
      </c>
      <c r="G35" s="8" t="s">
        <v>3278</v>
      </c>
      <c r="H35" s="346">
        <v>1</v>
      </c>
    </row>
    <row r="36" spans="1:8" s="8" customFormat="1" x14ac:dyDescent="0.25">
      <c r="A36" s="8" t="s">
        <v>2527</v>
      </c>
      <c r="B36" s="8" t="s">
        <v>3275</v>
      </c>
      <c r="C36" s="8" t="s">
        <v>3276</v>
      </c>
      <c r="D36" s="8">
        <f t="shared" si="0"/>
        <v>0</v>
      </c>
      <c r="E36" s="8" t="s">
        <v>5603</v>
      </c>
      <c r="F36" s="8" t="str">
        <f t="shared" si="1"/>
        <v>STAFF_DISC</v>
      </c>
      <c r="G36" s="8" t="s">
        <v>3278</v>
      </c>
      <c r="H36" s="346">
        <v>1</v>
      </c>
    </row>
    <row r="37" spans="1:8" s="8" customFormat="1" x14ac:dyDescent="0.25">
      <c r="A37" s="8" t="s">
        <v>2533</v>
      </c>
      <c r="B37" s="8" t="s">
        <v>3275</v>
      </c>
      <c r="C37" s="8" t="s">
        <v>3276</v>
      </c>
      <c r="D37" s="8">
        <f t="shared" si="0"/>
        <v>0</v>
      </c>
      <c r="E37" s="8" t="s">
        <v>5603</v>
      </c>
      <c r="F37" s="8" t="str">
        <f t="shared" si="1"/>
        <v>STAFF_BEAC</v>
      </c>
      <c r="G37" s="8" t="s">
        <v>3278</v>
      </c>
      <c r="H37" s="346">
        <v>1</v>
      </c>
    </row>
    <row r="38" spans="1:8" s="8" customFormat="1" x14ac:dyDescent="0.25">
      <c r="A38" s="8" t="s">
        <v>3082</v>
      </c>
      <c r="B38" s="8" t="s">
        <v>3275</v>
      </c>
      <c r="C38" s="8" t="s">
        <v>3276</v>
      </c>
      <c r="D38" s="8">
        <f t="shared" si="0"/>
        <v>39.99</v>
      </c>
      <c r="E38" s="8" t="s">
        <v>5603</v>
      </c>
      <c r="F38" s="8" t="str">
        <f t="shared" si="1"/>
        <v/>
      </c>
      <c r="G38" s="8" t="s">
        <v>3278</v>
      </c>
      <c r="H38" s="346">
        <v>1</v>
      </c>
    </row>
    <row r="39" spans="1:8" s="8" customFormat="1" x14ac:dyDescent="0.25">
      <c r="A39" s="8" t="s">
        <v>3093</v>
      </c>
      <c r="B39" s="8" t="s">
        <v>3275</v>
      </c>
      <c r="C39" s="8" t="s">
        <v>3276</v>
      </c>
      <c r="D39" s="8">
        <f t="shared" si="0"/>
        <v>69.989999999999995</v>
      </c>
      <c r="E39" s="8" t="s">
        <v>5603</v>
      </c>
      <c r="F39" s="8" t="str">
        <f t="shared" si="1"/>
        <v/>
      </c>
      <c r="G39" s="8" t="s">
        <v>3278</v>
      </c>
      <c r="H39" s="346">
        <v>1</v>
      </c>
    </row>
    <row r="40" spans="1:8" s="8" customFormat="1" x14ac:dyDescent="0.25">
      <c r="A40" s="8" t="s">
        <v>3086</v>
      </c>
      <c r="B40" s="8" t="s">
        <v>3275</v>
      </c>
      <c r="C40" s="8" t="s">
        <v>3276</v>
      </c>
      <c r="D40" s="8">
        <f t="shared" si="0"/>
        <v>49.99</v>
      </c>
      <c r="E40" s="8" t="s">
        <v>5603</v>
      </c>
      <c r="F40" s="8" t="str">
        <f t="shared" si="1"/>
        <v/>
      </c>
      <c r="G40" s="8" t="s">
        <v>3278</v>
      </c>
      <c r="H40" s="346">
        <v>1</v>
      </c>
    </row>
    <row r="41" spans="1:8" s="8" customFormat="1" x14ac:dyDescent="0.25">
      <c r="A41" s="8" t="s">
        <v>3081</v>
      </c>
      <c r="B41" s="8" t="s">
        <v>3275</v>
      </c>
      <c r="C41" s="8" t="s">
        <v>3276</v>
      </c>
      <c r="D41" s="8">
        <f t="shared" si="0"/>
        <v>39.99</v>
      </c>
      <c r="E41" s="8" t="s">
        <v>5603</v>
      </c>
      <c r="F41" s="8" t="str">
        <f t="shared" si="1"/>
        <v/>
      </c>
      <c r="G41" s="8" t="s">
        <v>3278</v>
      </c>
      <c r="H41" s="346">
        <v>1</v>
      </c>
    </row>
    <row r="42" spans="1:8" s="8" customFormat="1" x14ac:dyDescent="0.25">
      <c r="A42" s="8" t="s">
        <v>3089</v>
      </c>
      <c r="B42" s="8" t="s">
        <v>3275</v>
      </c>
      <c r="C42" s="8" t="s">
        <v>3276</v>
      </c>
      <c r="D42" s="8">
        <f t="shared" si="0"/>
        <v>69.989999999999995</v>
      </c>
      <c r="E42" s="8" t="s">
        <v>5603</v>
      </c>
      <c r="F42" s="8" t="str">
        <f t="shared" si="1"/>
        <v/>
      </c>
      <c r="G42" s="8" t="s">
        <v>3278</v>
      </c>
      <c r="H42" s="346">
        <v>1</v>
      </c>
    </row>
    <row r="43" spans="1:8" s="8" customFormat="1" x14ac:dyDescent="0.25">
      <c r="A43" s="8" t="s">
        <v>3085</v>
      </c>
      <c r="B43" s="8" t="s">
        <v>3275</v>
      </c>
      <c r="C43" s="8" t="s">
        <v>3276</v>
      </c>
      <c r="D43" s="8">
        <f t="shared" si="0"/>
        <v>49.99</v>
      </c>
      <c r="E43" s="8" t="s">
        <v>5603</v>
      </c>
      <c r="F43" s="8" t="str">
        <f t="shared" si="1"/>
        <v/>
      </c>
      <c r="G43" s="8" t="s">
        <v>3278</v>
      </c>
      <c r="H43" s="346">
        <v>1</v>
      </c>
    </row>
    <row r="44" spans="1:8" s="8" customFormat="1" x14ac:dyDescent="0.25">
      <c r="A44" s="8" t="s">
        <v>3083</v>
      </c>
      <c r="B44" s="8" t="s">
        <v>3275</v>
      </c>
      <c r="C44" s="8" t="s">
        <v>3276</v>
      </c>
      <c r="D44" s="8">
        <f t="shared" si="0"/>
        <v>39.99</v>
      </c>
      <c r="E44" s="8" t="s">
        <v>5603</v>
      </c>
      <c r="F44" s="8" t="str">
        <f t="shared" si="1"/>
        <v/>
      </c>
      <c r="G44" s="8" t="s">
        <v>3278</v>
      </c>
      <c r="H44" s="346">
        <v>1</v>
      </c>
    </row>
    <row r="45" spans="1:8" s="8" customFormat="1" x14ac:dyDescent="0.25">
      <c r="A45" s="8" t="s">
        <v>3095</v>
      </c>
      <c r="B45" s="8" t="s">
        <v>3275</v>
      </c>
      <c r="C45" s="8" t="s">
        <v>3276</v>
      </c>
      <c r="D45" s="8">
        <f t="shared" si="0"/>
        <v>69.989999999999995</v>
      </c>
      <c r="E45" s="8" t="s">
        <v>5603</v>
      </c>
      <c r="F45" s="8" t="str">
        <f t="shared" si="1"/>
        <v/>
      </c>
      <c r="G45" s="8" t="s">
        <v>3278</v>
      </c>
      <c r="H45" s="346">
        <v>1</v>
      </c>
    </row>
    <row r="46" spans="1:8" s="8" customFormat="1" x14ac:dyDescent="0.25">
      <c r="A46" s="8" t="s">
        <v>3087</v>
      </c>
      <c r="B46" s="8" t="s">
        <v>3275</v>
      </c>
      <c r="C46" s="8" t="s">
        <v>3276</v>
      </c>
      <c r="D46" s="8">
        <f t="shared" si="0"/>
        <v>49.99</v>
      </c>
      <c r="E46" s="8" t="s">
        <v>5603</v>
      </c>
      <c r="F46" s="8" t="str">
        <f t="shared" si="1"/>
        <v/>
      </c>
      <c r="G46" s="8" t="s">
        <v>3278</v>
      </c>
      <c r="H46" s="346">
        <v>1</v>
      </c>
    </row>
    <row r="47" spans="1:8" s="8" customFormat="1" x14ac:dyDescent="0.25">
      <c r="A47" s="8" t="s">
        <v>3169</v>
      </c>
      <c r="B47" s="8" t="s">
        <v>3275</v>
      </c>
      <c r="C47" s="8" t="s">
        <v>3276</v>
      </c>
      <c r="D47" s="8">
        <f t="shared" si="0"/>
        <v>0</v>
      </c>
      <c r="E47" s="8" t="s">
        <v>5603</v>
      </c>
      <c r="F47" s="8" t="str">
        <f t="shared" si="1"/>
        <v/>
      </c>
      <c r="G47" s="8" t="s">
        <v>3278</v>
      </c>
      <c r="H47" s="346">
        <v>1</v>
      </c>
    </row>
    <row r="48" spans="1:8" s="8" customFormat="1" x14ac:dyDescent="0.25">
      <c r="A48" s="8" t="s">
        <v>3194</v>
      </c>
      <c r="B48" s="8" t="s">
        <v>3275</v>
      </c>
      <c r="C48" s="8" t="s">
        <v>3276</v>
      </c>
      <c r="D48" s="8">
        <f t="shared" si="0"/>
        <v>0</v>
      </c>
      <c r="E48" s="8" t="s">
        <v>5603</v>
      </c>
      <c r="F48" s="8" t="str">
        <f t="shared" si="1"/>
        <v/>
      </c>
      <c r="G48" s="8" t="s">
        <v>3278</v>
      </c>
      <c r="H48" s="346">
        <v>1</v>
      </c>
    </row>
    <row r="49" spans="1:8" s="8" customFormat="1" x14ac:dyDescent="0.25">
      <c r="A49" s="8" t="s">
        <v>898</v>
      </c>
      <c r="B49" s="8" t="s">
        <v>3275</v>
      </c>
      <c r="C49" s="8" t="s">
        <v>3276</v>
      </c>
      <c r="D49" s="8">
        <f t="shared" si="0"/>
        <v>0</v>
      </c>
      <c r="E49" s="8" t="s">
        <v>5603</v>
      </c>
      <c r="F49" s="8" t="str">
        <f t="shared" si="1"/>
        <v/>
      </c>
      <c r="G49" s="8" t="s">
        <v>3278</v>
      </c>
      <c r="H49" s="346">
        <v>1</v>
      </c>
    </row>
    <row r="50" spans="1:8" s="8" customFormat="1" x14ac:dyDescent="0.25">
      <c r="A50" s="8" t="s">
        <v>896</v>
      </c>
      <c r="B50" s="8" t="s">
        <v>3275</v>
      </c>
      <c r="C50" s="8" t="s">
        <v>3276</v>
      </c>
      <c r="D50" s="8">
        <f t="shared" si="0"/>
        <v>0</v>
      </c>
      <c r="E50" s="8" t="s">
        <v>5603</v>
      </c>
      <c r="F50" s="8" t="str">
        <f t="shared" si="1"/>
        <v/>
      </c>
      <c r="G50" s="8" t="s">
        <v>3278</v>
      </c>
      <c r="H50" s="346">
        <v>1</v>
      </c>
    </row>
    <row r="51" spans="1:8" s="8" customFormat="1" x14ac:dyDescent="0.25">
      <c r="A51" s="8" t="s">
        <v>212</v>
      </c>
      <c r="B51" s="8" t="s">
        <v>3275</v>
      </c>
      <c r="C51" s="8" t="s">
        <v>3276</v>
      </c>
      <c r="D51" s="8">
        <f t="shared" si="0"/>
        <v>0</v>
      </c>
      <c r="E51" s="8" t="s">
        <v>5603</v>
      </c>
      <c r="F51" s="8" t="str">
        <f t="shared" si="1"/>
        <v/>
      </c>
      <c r="G51" s="8" t="s">
        <v>3278</v>
      </c>
      <c r="H51" s="346">
        <v>1</v>
      </c>
    </row>
    <row r="52" spans="1:8" s="8" customFormat="1" x14ac:dyDescent="0.25">
      <c r="A52" s="8" t="s">
        <v>2104</v>
      </c>
      <c r="B52" s="8" t="s">
        <v>3275</v>
      </c>
      <c r="C52" s="8" t="s">
        <v>3276</v>
      </c>
      <c r="D52" s="8">
        <f t="shared" si="0"/>
        <v>59</v>
      </c>
      <c r="E52" s="8" t="s">
        <v>5603</v>
      </c>
      <c r="F52" s="8" t="str">
        <f t="shared" si="1"/>
        <v/>
      </c>
      <c r="G52" s="8" t="s">
        <v>3278</v>
      </c>
      <c r="H52" s="346">
        <v>1</v>
      </c>
    </row>
    <row r="53" spans="1:8" s="8" customFormat="1" x14ac:dyDescent="0.25">
      <c r="A53" s="8" t="s">
        <v>258</v>
      </c>
      <c r="B53" s="8" t="s">
        <v>3275</v>
      </c>
      <c r="C53" s="8" t="s">
        <v>3276</v>
      </c>
      <c r="D53" s="8">
        <f t="shared" si="0"/>
        <v>0</v>
      </c>
      <c r="E53" s="8" t="s">
        <v>5603</v>
      </c>
      <c r="F53" s="8" t="str">
        <f t="shared" si="1"/>
        <v/>
      </c>
      <c r="G53" s="8" t="s">
        <v>3278</v>
      </c>
      <c r="H53" s="346">
        <v>1</v>
      </c>
    </row>
    <row r="54" spans="1:8" s="8" customFormat="1" x14ac:dyDescent="0.25">
      <c r="A54" s="8" t="s">
        <v>923</v>
      </c>
      <c r="B54" s="8" t="s">
        <v>3275</v>
      </c>
      <c r="C54" s="8" t="s">
        <v>3276</v>
      </c>
      <c r="D54" s="8">
        <f t="shared" si="0"/>
        <v>0</v>
      </c>
      <c r="E54" s="8" t="s">
        <v>5603</v>
      </c>
      <c r="F54" s="8" t="str">
        <f t="shared" si="1"/>
        <v/>
      </c>
      <c r="G54" s="8" t="s">
        <v>3278</v>
      </c>
      <c r="H54" s="346">
        <v>1</v>
      </c>
    </row>
    <row r="55" spans="1:8" s="8" customFormat="1" x14ac:dyDescent="0.25">
      <c r="A55" s="8" t="s">
        <v>3210</v>
      </c>
      <c r="B55" s="8" t="s">
        <v>3275</v>
      </c>
      <c r="C55" s="8" t="s">
        <v>3276</v>
      </c>
      <c r="D55" s="8">
        <f t="shared" si="0"/>
        <v>0</v>
      </c>
      <c r="E55" s="8" t="s">
        <v>5603</v>
      </c>
      <c r="F55" s="8" t="str">
        <f t="shared" si="1"/>
        <v>SAVEEQDIS</v>
      </c>
      <c r="G55" s="8" t="s">
        <v>3278</v>
      </c>
      <c r="H55" s="346">
        <v>1</v>
      </c>
    </row>
    <row r="56" spans="1:8" s="8" customFormat="1" x14ac:dyDescent="0.25">
      <c r="A56" s="8" t="s">
        <v>3206</v>
      </c>
      <c r="B56" s="8" t="s">
        <v>3275</v>
      </c>
      <c r="C56" s="8" t="s">
        <v>3276</v>
      </c>
      <c r="D56" s="8">
        <f t="shared" si="0"/>
        <v>0</v>
      </c>
      <c r="E56" s="8" t="s">
        <v>5603</v>
      </c>
      <c r="F56" s="8" t="str">
        <f t="shared" si="1"/>
        <v>SAVE6MF</v>
      </c>
      <c r="G56" s="8" t="s">
        <v>3278</v>
      </c>
      <c r="H56" s="346">
        <v>1</v>
      </c>
    </row>
    <row r="57" spans="1:8" s="8" customFormat="1" x14ac:dyDescent="0.25">
      <c r="A57" s="8" t="s">
        <v>3202</v>
      </c>
      <c r="B57" s="8" t="s">
        <v>3275</v>
      </c>
      <c r="C57" s="8" t="s">
        <v>3276</v>
      </c>
      <c r="D57" s="8">
        <f t="shared" si="0"/>
        <v>0</v>
      </c>
      <c r="E57" s="8" t="s">
        <v>5603</v>
      </c>
      <c r="F57" s="8" t="str">
        <f t="shared" si="1"/>
        <v>SAVE3MF</v>
      </c>
      <c r="G57" s="8" t="s">
        <v>3278</v>
      </c>
      <c r="H57" s="346">
        <v>1</v>
      </c>
    </row>
    <row r="58" spans="1:8" s="8" customFormat="1" x14ac:dyDescent="0.25">
      <c r="A58" s="8" t="s">
        <v>979</v>
      </c>
      <c r="B58" s="8" t="s">
        <v>3275</v>
      </c>
      <c r="C58" s="8" t="s">
        <v>3276</v>
      </c>
      <c r="D58" s="8">
        <f t="shared" si="0"/>
        <v>0</v>
      </c>
      <c r="E58" s="8" t="s">
        <v>5603</v>
      </c>
      <c r="F58" s="8" t="str">
        <f t="shared" si="1"/>
        <v/>
      </c>
      <c r="G58" s="8" t="s">
        <v>3278</v>
      </c>
      <c r="H58" s="346">
        <v>1</v>
      </c>
    </row>
    <row r="59" spans="1:8" s="8" customFormat="1" x14ac:dyDescent="0.25">
      <c r="A59" s="8" t="s">
        <v>2585</v>
      </c>
      <c r="B59" s="8" t="s">
        <v>3275</v>
      </c>
      <c r="C59" s="8" t="s">
        <v>3276</v>
      </c>
      <c r="D59" s="8">
        <f t="shared" si="0"/>
        <v>0</v>
      </c>
      <c r="E59" s="8" t="s">
        <v>5603</v>
      </c>
      <c r="F59" s="8" t="str">
        <f t="shared" si="1"/>
        <v>RETN_OFFER</v>
      </c>
      <c r="G59" s="8" t="s">
        <v>3278</v>
      </c>
      <c r="H59" s="346">
        <v>1</v>
      </c>
    </row>
    <row r="60" spans="1:8" s="8" customFormat="1" x14ac:dyDescent="0.25">
      <c r="A60" s="8" t="s">
        <v>614</v>
      </c>
      <c r="B60" s="8" t="s">
        <v>3275</v>
      </c>
      <c r="C60" s="8" t="s">
        <v>3276</v>
      </c>
      <c r="D60" s="8">
        <f t="shared" si="0"/>
        <v>49</v>
      </c>
      <c r="E60" s="8" t="s">
        <v>5603</v>
      </c>
      <c r="F60" s="8" t="str">
        <f t="shared" si="1"/>
        <v/>
      </c>
      <c r="G60" s="8" t="s">
        <v>3278</v>
      </c>
      <c r="H60" s="346">
        <v>1</v>
      </c>
    </row>
    <row r="61" spans="1:8" s="8" customFormat="1" x14ac:dyDescent="0.25">
      <c r="A61" s="8" t="s">
        <v>725</v>
      </c>
      <c r="B61" s="8" t="s">
        <v>3275</v>
      </c>
      <c r="C61" s="8" t="s">
        <v>3276</v>
      </c>
      <c r="D61" s="8">
        <f t="shared" si="0"/>
        <v>39.99</v>
      </c>
      <c r="E61" s="8" t="s">
        <v>5603</v>
      </c>
      <c r="F61" s="8" t="str">
        <f t="shared" si="1"/>
        <v/>
      </c>
      <c r="G61" s="8" t="s">
        <v>3278</v>
      </c>
      <c r="H61" s="346">
        <v>1</v>
      </c>
    </row>
    <row r="62" spans="1:8" s="8" customFormat="1" x14ac:dyDescent="0.25">
      <c r="A62" s="8" t="s">
        <v>3341</v>
      </c>
      <c r="B62" s="8" t="s">
        <v>3275</v>
      </c>
      <c r="C62" s="8" t="s">
        <v>3276</v>
      </c>
      <c r="D62" s="8">
        <f t="shared" si="0"/>
        <v>44.99</v>
      </c>
      <c r="E62" s="8" t="s">
        <v>5603</v>
      </c>
      <c r="F62" s="8" t="str">
        <f t="shared" si="1"/>
        <v/>
      </c>
      <c r="G62" s="8" t="s">
        <v>3278</v>
      </c>
      <c r="H62" s="346">
        <v>1</v>
      </c>
    </row>
    <row r="63" spans="1:8" s="8" customFormat="1" x14ac:dyDescent="0.25">
      <c r="A63" s="8" t="s">
        <v>3346</v>
      </c>
      <c r="B63" s="8" t="s">
        <v>3275</v>
      </c>
      <c r="C63" s="8" t="s">
        <v>3276</v>
      </c>
      <c r="D63" s="8">
        <f t="shared" ref="D63:D125" si="2">VLOOKUP(A63,masterdata,5,0)</f>
        <v>54.99</v>
      </c>
      <c r="E63" s="8" t="s">
        <v>5603</v>
      </c>
      <c r="F63" s="8" t="str">
        <f t="shared" si="1"/>
        <v/>
      </c>
      <c r="G63" s="8" t="s">
        <v>3278</v>
      </c>
      <c r="H63" s="346">
        <v>1</v>
      </c>
    </row>
    <row r="64" spans="1:8" s="8" customFormat="1" x14ac:dyDescent="0.25">
      <c r="A64" s="8" t="s">
        <v>3340</v>
      </c>
      <c r="B64" s="8" t="s">
        <v>3275</v>
      </c>
      <c r="C64" s="8" t="s">
        <v>3276</v>
      </c>
      <c r="D64" s="8">
        <f t="shared" si="2"/>
        <v>49.99</v>
      </c>
      <c r="E64" s="8" t="s">
        <v>5603</v>
      </c>
      <c r="F64" s="8" t="str">
        <f t="shared" si="1"/>
        <v/>
      </c>
      <c r="G64" s="8" t="s">
        <v>3278</v>
      </c>
      <c r="H64" s="346">
        <v>1</v>
      </c>
    </row>
    <row r="65" spans="1:8" s="8" customFormat="1" x14ac:dyDescent="0.25">
      <c r="A65" s="8" t="s">
        <v>729</v>
      </c>
      <c r="B65" s="8" t="s">
        <v>3275</v>
      </c>
      <c r="C65" s="8" t="s">
        <v>3276</v>
      </c>
      <c r="D65" s="8">
        <f t="shared" si="2"/>
        <v>49.99</v>
      </c>
      <c r="E65" s="8" t="s">
        <v>5603</v>
      </c>
      <c r="F65" s="8" t="str">
        <f t="shared" si="1"/>
        <v/>
      </c>
      <c r="G65" s="8" t="s">
        <v>3278</v>
      </c>
      <c r="H65" s="346">
        <v>1</v>
      </c>
    </row>
    <row r="66" spans="1:8" s="8" customFormat="1" x14ac:dyDescent="0.25">
      <c r="A66" s="8" t="s">
        <v>727</v>
      </c>
      <c r="B66" s="8" t="s">
        <v>3275</v>
      </c>
      <c r="C66" s="8" t="s">
        <v>3276</v>
      </c>
      <c r="D66" s="8">
        <f t="shared" si="2"/>
        <v>59.99</v>
      </c>
      <c r="E66" s="8" t="s">
        <v>5603</v>
      </c>
      <c r="F66" s="8" t="str">
        <f t="shared" ref="F66:F129" si="3">IF(VLOOKUP(A66,masterdata,36,FALSE)="","",VLOOKUP(A66,masterdata,36,FALSE))</f>
        <v/>
      </c>
      <c r="G66" s="8" t="s">
        <v>3278</v>
      </c>
      <c r="H66" s="346">
        <v>1</v>
      </c>
    </row>
    <row r="67" spans="1:8" s="8" customFormat="1" x14ac:dyDescent="0.25">
      <c r="A67" s="8" t="s">
        <v>403</v>
      </c>
      <c r="B67" s="8" t="s">
        <v>3275</v>
      </c>
      <c r="C67" s="8" t="s">
        <v>3276</v>
      </c>
      <c r="D67" s="8">
        <f t="shared" si="2"/>
        <v>249</v>
      </c>
      <c r="E67" s="8" t="s">
        <v>5603</v>
      </c>
      <c r="F67" s="8" t="str">
        <f t="shared" si="3"/>
        <v/>
      </c>
      <c r="G67" s="8" t="s">
        <v>3278</v>
      </c>
      <c r="H67" s="346">
        <v>1</v>
      </c>
    </row>
    <row r="68" spans="1:8" s="8" customFormat="1" x14ac:dyDescent="0.25">
      <c r="A68" s="8" t="s">
        <v>853</v>
      </c>
      <c r="B68" s="8" t="s">
        <v>3275</v>
      </c>
      <c r="C68" s="8" t="s">
        <v>3276</v>
      </c>
      <c r="D68" s="8">
        <f t="shared" si="2"/>
        <v>399</v>
      </c>
      <c r="E68" s="8" t="s">
        <v>5603</v>
      </c>
      <c r="F68" s="8" t="str">
        <f t="shared" si="3"/>
        <v/>
      </c>
      <c r="G68" s="8" t="s">
        <v>3278</v>
      </c>
      <c r="H68" s="346">
        <v>1</v>
      </c>
    </row>
    <row r="69" spans="1:8" s="8" customFormat="1" x14ac:dyDescent="0.25">
      <c r="A69" s="8" t="s">
        <v>290</v>
      </c>
      <c r="B69" s="8" t="s">
        <v>3275</v>
      </c>
      <c r="C69" s="8" t="s">
        <v>3276</v>
      </c>
      <c r="D69" s="8">
        <f t="shared" si="2"/>
        <v>399</v>
      </c>
      <c r="E69" s="8" t="s">
        <v>5603</v>
      </c>
      <c r="F69" s="8" t="str">
        <f t="shared" si="3"/>
        <v/>
      </c>
      <c r="G69" s="8" t="s">
        <v>3278</v>
      </c>
      <c r="H69" s="346">
        <v>1</v>
      </c>
    </row>
    <row r="70" spans="1:8" s="8" customFormat="1" x14ac:dyDescent="0.25">
      <c r="A70" s="8" t="s">
        <v>3792</v>
      </c>
      <c r="B70" s="8" t="s">
        <v>3275</v>
      </c>
      <c r="C70" s="8" t="s">
        <v>3276</v>
      </c>
      <c r="D70" s="8">
        <f t="shared" si="2"/>
        <v>399</v>
      </c>
      <c r="E70" s="8" t="s">
        <v>5603</v>
      </c>
      <c r="F70" s="8" t="str">
        <f t="shared" si="3"/>
        <v/>
      </c>
      <c r="G70" s="8" t="s">
        <v>3278</v>
      </c>
      <c r="H70" s="346">
        <v>1</v>
      </c>
    </row>
    <row r="71" spans="1:8" s="8" customFormat="1" x14ac:dyDescent="0.25">
      <c r="A71" s="8" t="s">
        <v>852</v>
      </c>
      <c r="B71" s="8" t="s">
        <v>3275</v>
      </c>
      <c r="C71" s="8" t="s">
        <v>3276</v>
      </c>
      <c r="D71" s="8">
        <f t="shared" si="2"/>
        <v>399</v>
      </c>
      <c r="E71" s="8" t="s">
        <v>5603</v>
      </c>
      <c r="F71" s="8" t="str">
        <f t="shared" si="3"/>
        <v/>
      </c>
      <c r="G71" s="8" t="s">
        <v>3278</v>
      </c>
      <c r="H71" s="346">
        <v>1</v>
      </c>
    </row>
    <row r="72" spans="1:8" s="8" customFormat="1" x14ac:dyDescent="0.25">
      <c r="A72" s="8" t="s">
        <v>851</v>
      </c>
      <c r="B72" s="8" t="s">
        <v>3275</v>
      </c>
      <c r="C72" s="8" t="s">
        <v>3276</v>
      </c>
      <c r="D72" s="8">
        <f t="shared" si="2"/>
        <v>399</v>
      </c>
      <c r="E72" s="8" t="s">
        <v>5603</v>
      </c>
      <c r="F72" s="8" t="str">
        <f t="shared" si="3"/>
        <v/>
      </c>
      <c r="G72" s="8" t="s">
        <v>3278</v>
      </c>
      <c r="H72" s="346">
        <v>1</v>
      </c>
    </row>
    <row r="73" spans="1:8" s="8" customFormat="1" x14ac:dyDescent="0.25">
      <c r="A73" s="8" t="s">
        <v>724</v>
      </c>
      <c r="B73" s="8" t="s">
        <v>3275</v>
      </c>
      <c r="C73" s="8" t="s">
        <v>3276</v>
      </c>
      <c r="D73" s="8">
        <f t="shared" si="2"/>
        <v>39.99</v>
      </c>
      <c r="E73" s="8" t="s">
        <v>5603</v>
      </c>
      <c r="F73" s="8" t="str">
        <f t="shared" si="3"/>
        <v/>
      </c>
      <c r="G73" s="8" t="s">
        <v>3278</v>
      </c>
      <c r="H73" s="346">
        <v>1</v>
      </c>
    </row>
    <row r="74" spans="1:8" s="8" customFormat="1" x14ac:dyDescent="0.25">
      <c r="A74" s="8" t="s">
        <v>3347</v>
      </c>
      <c r="B74" s="8" t="s">
        <v>3275</v>
      </c>
      <c r="C74" s="8" t="s">
        <v>3276</v>
      </c>
      <c r="D74" s="8">
        <f t="shared" si="2"/>
        <v>44.99</v>
      </c>
      <c r="E74" s="8" t="s">
        <v>5603</v>
      </c>
      <c r="F74" s="8" t="str">
        <f t="shared" si="3"/>
        <v/>
      </c>
      <c r="G74" s="8" t="s">
        <v>3278</v>
      </c>
      <c r="H74" s="346">
        <v>1</v>
      </c>
    </row>
    <row r="75" spans="1:8" s="8" customFormat="1" x14ac:dyDescent="0.25">
      <c r="A75" s="8" t="s">
        <v>3343</v>
      </c>
      <c r="B75" s="8" t="s">
        <v>3275</v>
      </c>
      <c r="C75" s="8" t="s">
        <v>3276</v>
      </c>
      <c r="D75" s="8">
        <f t="shared" si="2"/>
        <v>54.99</v>
      </c>
      <c r="E75" s="8" t="s">
        <v>5603</v>
      </c>
      <c r="F75" s="8" t="str">
        <f t="shared" si="3"/>
        <v/>
      </c>
      <c r="G75" s="8" t="s">
        <v>3278</v>
      </c>
      <c r="H75" s="346">
        <v>1</v>
      </c>
    </row>
    <row r="76" spans="1:8" s="8" customFormat="1" x14ac:dyDescent="0.25">
      <c r="A76" s="8" t="s">
        <v>3344</v>
      </c>
      <c r="B76" s="8" t="s">
        <v>3275</v>
      </c>
      <c r="C76" s="8" t="s">
        <v>3276</v>
      </c>
      <c r="D76" s="8">
        <f t="shared" si="2"/>
        <v>49.99</v>
      </c>
      <c r="E76" s="8" t="s">
        <v>5603</v>
      </c>
      <c r="F76" s="8" t="str">
        <f t="shared" si="3"/>
        <v/>
      </c>
      <c r="G76" s="8" t="s">
        <v>3278</v>
      </c>
      <c r="H76" s="346">
        <v>1</v>
      </c>
    </row>
    <row r="77" spans="1:8" s="8" customFormat="1" x14ac:dyDescent="0.25">
      <c r="A77" s="8" t="s">
        <v>728</v>
      </c>
      <c r="B77" s="8" t="s">
        <v>3275</v>
      </c>
      <c r="C77" s="8" t="s">
        <v>3276</v>
      </c>
      <c r="D77" s="8">
        <f t="shared" si="2"/>
        <v>49.99</v>
      </c>
      <c r="E77" s="8" t="s">
        <v>5603</v>
      </c>
      <c r="F77" s="8" t="str">
        <f t="shared" si="3"/>
        <v/>
      </c>
      <c r="G77" s="8" t="s">
        <v>3278</v>
      </c>
      <c r="H77" s="346">
        <v>1</v>
      </c>
    </row>
    <row r="78" spans="1:8" s="8" customFormat="1" x14ac:dyDescent="0.25">
      <c r="A78" s="8" t="s">
        <v>726</v>
      </c>
      <c r="B78" s="8" t="s">
        <v>3275</v>
      </c>
      <c r="C78" s="8" t="s">
        <v>3276</v>
      </c>
      <c r="D78" s="8">
        <f t="shared" si="2"/>
        <v>59.99</v>
      </c>
      <c r="E78" s="8" t="s">
        <v>5603</v>
      </c>
      <c r="F78" s="8" t="str">
        <f t="shared" si="3"/>
        <v/>
      </c>
      <c r="G78" s="8" t="s">
        <v>3278</v>
      </c>
      <c r="H78" s="346">
        <v>1</v>
      </c>
    </row>
    <row r="79" spans="1:8" s="8" customFormat="1" x14ac:dyDescent="0.25">
      <c r="A79" s="8" t="s">
        <v>293</v>
      </c>
      <c r="B79" s="8" t="s">
        <v>3275</v>
      </c>
      <c r="C79" s="8" t="s">
        <v>3276</v>
      </c>
      <c r="D79" s="8">
        <f t="shared" si="2"/>
        <v>39.99</v>
      </c>
      <c r="E79" s="8" t="s">
        <v>5603</v>
      </c>
      <c r="F79" s="8" t="str">
        <f t="shared" si="3"/>
        <v/>
      </c>
      <c r="G79" s="8" t="s">
        <v>3278</v>
      </c>
      <c r="H79" s="346">
        <v>1</v>
      </c>
    </row>
    <row r="80" spans="1:8" s="8" customFormat="1" x14ac:dyDescent="0.25">
      <c r="A80" s="8" t="s">
        <v>3348</v>
      </c>
      <c r="B80" s="8" t="s">
        <v>3275</v>
      </c>
      <c r="C80" s="8" t="s">
        <v>3276</v>
      </c>
      <c r="D80" s="8">
        <f t="shared" si="2"/>
        <v>44.99</v>
      </c>
      <c r="E80" s="8" t="s">
        <v>5603</v>
      </c>
      <c r="F80" s="8" t="str">
        <f t="shared" si="3"/>
        <v/>
      </c>
      <c r="G80" s="8" t="s">
        <v>3278</v>
      </c>
      <c r="H80" s="346">
        <v>1</v>
      </c>
    </row>
    <row r="81" spans="1:8" s="8" customFormat="1" x14ac:dyDescent="0.25">
      <c r="A81" s="8" t="s">
        <v>2756</v>
      </c>
      <c r="B81" s="8" t="s">
        <v>3275</v>
      </c>
      <c r="C81" s="8" t="s">
        <v>3276</v>
      </c>
      <c r="D81" s="8">
        <f t="shared" si="2"/>
        <v>0</v>
      </c>
      <c r="E81" s="8" t="s">
        <v>5603</v>
      </c>
      <c r="F81" s="8" t="str">
        <f t="shared" si="3"/>
        <v>QCC</v>
      </c>
      <c r="G81" s="8" t="s">
        <v>3278</v>
      </c>
      <c r="H81" s="346">
        <v>1</v>
      </c>
    </row>
    <row r="82" spans="1:8" s="8" customFormat="1" x14ac:dyDescent="0.25">
      <c r="A82" s="8" t="s">
        <v>3345</v>
      </c>
      <c r="B82" s="8" t="s">
        <v>3275</v>
      </c>
      <c r="C82" s="8" t="s">
        <v>3276</v>
      </c>
      <c r="D82" s="8">
        <f t="shared" si="2"/>
        <v>54.99</v>
      </c>
      <c r="E82" s="8" t="s">
        <v>5603</v>
      </c>
      <c r="F82" s="8" t="str">
        <f t="shared" si="3"/>
        <v/>
      </c>
      <c r="G82" s="8" t="s">
        <v>3278</v>
      </c>
      <c r="H82" s="346">
        <v>1</v>
      </c>
    </row>
    <row r="83" spans="1:8" s="8" customFormat="1" x14ac:dyDescent="0.25">
      <c r="A83" s="8" t="s">
        <v>3342</v>
      </c>
      <c r="B83" s="8" t="s">
        <v>3275</v>
      </c>
      <c r="C83" s="8" t="s">
        <v>3276</v>
      </c>
      <c r="D83" s="8">
        <f t="shared" si="2"/>
        <v>49.99</v>
      </c>
      <c r="E83" s="8" t="s">
        <v>5603</v>
      </c>
      <c r="F83" s="8" t="str">
        <f t="shared" si="3"/>
        <v/>
      </c>
      <c r="G83" s="8" t="s">
        <v>3278</v>
      </c>
      <c r="H83" s="346">
        <v>1</v>
      </c>
    </row>
    <row r="84" spans="1:8" s="8" customFormat="1" x14ac:dyDescent="0.25">
      <c r="A84" s="8" t="s">
        <v>295</v>
      </c>
      <c r="B84" s="8" t="s">
        <v>3275</v>
      </c>
      <c r="C84" s="8" t="s">
        <v>3276</v>
      </c>
      <c r="D84" s="8">
        <f t="shared" si="2"/>
        <v>49.99</v>
      </c>
      <c r="E84" s="8" t="s">
        <v>5603</v>
      </c>
      <c r="F84" s="8" t="str">
        <f t="shared" si="3"/>
        <v/>
      </c>
      <c r="G84" s="8" t="s">
        <v>3278</v>
      </c>
      <c r="H84" s="346">
        <v>1</v>
      </c>
    </row>
    <row r="85" spans="1:8" s="8" customFormat="1" x14ac:dyDescent="0.25">
      <c r="A85" s="8" t="s">
        <v>298</v>
      </c>
      <c r="B85" s="8" t="s">
        <v>3275</v>
      </c>
      <c r="C85" s="8" t="s">
        <v>3276</v>
      </c>
      <c r="D85" s="8">
        <f t="shared" si="2"/>
        <v>59.99</v>
      </c>
      <c r="E85" s="8" t="s">
        <v>5603</v>
      </c>
      <c r="F85" s="8" t="str">
        <f t="shared" si="3"/>
        <v/>
      </c>
      <c r="G85" s="8" t="s">
        <v>3278</v>
      </c>
      <c r="H85" s="346">
        <v>1</v>
      </c>
    </row>
    <row r="86" spans="1:8" s="8" customFormat="1" x14ac:dyDescent="0.25">
      <c r="A86" s="8" t="s">
        <v>2612</v>
      </c>
      <c r="B86" s="8" t="s">
        <v>3275</v>
      </c>
      <c r="C86" s="8" t="s">
        <v>3276</v>
      </c>
      <c r="D86" s="8">
        <f t="shared" si="2"/>
        <v>0</v>
      </c>
      <c r="E86" s="8" t="s">
        <v>5603</v>
      </c>
      <c r="F86" s="8" t="str">
        <f t="shared" si="3"/>
        <v>PRSCRED</v>
      </c>
      <c r="G86" s="8" t="s">
        <v>3278</v>
      </c>
      <c r="H86" s="346">
        <v>1</v>
      </c>
    </row>
    <row r="87" spans="1:8" s="8" customFormat="1" x14ac:dyDescent="0.25">
      <c r="A87" s="8" t="s">
        <v>128</v>
      </c>
      <c r="B87" s="8" t="s">
        <v>3275</v>
      </c>
      <c r="C87" s="8" t="s">
        <v>3276</v>
      </c>
      <c r="D87" s="8">
        <f t="shared" si="2"/>
        <v>0</v>
      </c>
      <c r="E87" s="8" t="s">
        <v>5603</v>
      </c>
      <c r="F87" s="8" t="str">
        <f t="shared" si="3"/>
        <v>PRS_BUNDLE</v>
      </c>
      <c r="G87" s="8" t="s">
        <v>3278</v>
      </c>
      <c r="H87" s="346">
        <v>1</v>
      </c>
    </row>
    <row r="88" spans="1:8" s="8" customFormat="1" x14ac:dyDescent="0.25">
      <c r="A88" s="8" t="s">
        <v>3549</v>
      </c>
      <c r="B88" s="8" t="s">
        <v>3275</v>
      </c>
      <c r="C88" s="8" t="s">
        <v>3276</v>
      </c>
      <c r="D88" s="8">
        <f t="shared" si="2"/>
        <v>5</v>
      </c>
      <c r="E88" s="8" t="s">
        <v>5603</v>
      </c>
      <c r="F88" s="8" t="str">
        <f t="shared" si="3"/>
        <v>PRS_BUNDLE</v>
      </c>
      <c r="G88" s="8" t="s">
        <v>3278</v>
      </c>
      <c r="H88" s="346">
        <v>1</v>
      </c>
    </row>
    <row r="89" spans="1:8" s="8" customFormat="1" x14ac:dyDescent="0.25">
      <c r="A89" s="8" t="s">
        <v>269</v>
      </c>
      <c r="B89" s="8" t="s">
        <v>3275</v>
      </c>
      <c r="C89" s="8" t="s">
        <v>3276</v>
      </c>
      <c r="D89" s="8">
        <f t="shared" si="2"/>
        <v>29.99</v>
      </c>
      <c r="E89" s="8" t="s">
        <v>5603</v>
      </c>
      <c r="F89" s="8" t="str">
        <f t="shared" si="3"/>
        <v/>
      </c>
      <c r="G89" s="8" t="s">
        <v>3278</v>
      </c>
      <c r="H89" s="346">
        <v>1</v>
      </c>
    </row>
    <row r="90" spans="1:8" s="8" customFormat="1" x14ac:dyDescent="0.25">
      <c r="A90" s="8" t="s">
        <v>267</v>
      </c>
      <c r="B90" s="8" t="s">
        <v>3275</v>
      </c>
      <c r="C90" s="8" t="s">
        <v>3276</v>
      </c>
      <c r="D90" s="8">
        <f t="shared" si="2"/>
        <v>24.99</v>
      </c>
      <c r="E90" s="8" t="s">
        <v>5603</v>
      </c>
      <c r="F90" s="8" t="str">
        <f t="shared" si="3"/>
        <v/>
      </c>
      <c r="G90" s="8" t="s">
        <v>3278</v>
      </c>
      <c r="H90" s="346">
        <v>1</v>
      </c>
    </row>
    <row r="91" spans="1:8" s="8" customFormat="1" x14ac:dyDescent="0.25">
      <c r="A91" s="8" t="s">
        <v>265</v>
      </c>
      <c r="B91" s="8" t="s">
        <v>3275</v>
      </c>
      <c r="C91" s="8" t="s">
        <v>3276</v>
      </c>
      <c r="D91" s="8">
        <f t="shared" si="2"/>
        <v>44.99</v>
      </c>
      <c r="E91" s="8" t="s">
        <v>5603</v>
      </c>
      <c r="F91" s="8" t="str">
        <f t="shared" si="3"/>
        <v/>
      </c>
      <c r="G91" s="8" t="s">
        <v>3278</v>
      </c>
      <c r="H91" s="346">
        <v>1</v>
      </c>
    </row>
    <row r="92" spans="1:8" s="8" customFormat="1" x14ac:dyDescent="0.25">
      <c r="A92" s="8" t="s">
        <v>256</v>
      </c>
      <c r="B92" s="8" t="s">
        <v>3275</v>
      </c>
      <c r="C92" s="8" t="s">
        <v>3276</v>
      </c>
      <c r="D92" s="8">
        <f t="shared" si="2"/>
        <v>34.99</v>
      </c>
      <c r="E92" s="8" t="s">
        <v>5603</v>
      </c>
      <c r="F92" s="8" t="str">
        <f t="shared" si="3"/>
        <v/>
      </c>
      <c r="G92" s="8" t="s">
        <v>3278</v>
      </c>
      <c r="H92" s="346">
        <v>1</v>
      </c>
    </row>
    <row r="93" spans="1:8" s="8" customFormat="1" x14ac:dyDescent="0.25">
      <c r="A93" s="8" t="s">
        <v>237</v>
      </c>
      <c r="B93" s="8" t="s">
        <v>3275</v>
      </c>
      <c r="C93" s="8" t="s">
        <v>3276</v>
      </c>
      <c r="D93" s="8">
        <f t="shared" si="2"/>
        <v>34.99</v>
      </c>
      <c r="E93" s="8" t="s">
        <v>5603</v>
      </c>
      <c r="F93" s="8" t="str">
        <f t="shared" si="3"/>
        <v/>
      </c>
      <c r="G93" s="8" t="s">
        <v>3278</v>
      </c>
      <c r="H93" s="346">
        <v>1</v>
      </c>
    </row>
    <row r="94" spans="1:8" s="8" customFormat="1" x14ac:dyDescent="0.25">
      <c r="A94" s="8" t="s">
        <v>236</v>
      </c>
      <c r="B94" s="8" t="s">
        <v>3275</v>
      </c>
      <c r="C94" s="8" t="s">
        <v>3276</v>
      </c>
      <c r="D94" s="8">
        <f t="shared" si="2"/>
        <v>29.99</v>
      </c>
      <c r="E94" s="8" t="s">
        <v>5603</v>
      </c>
      <c r="F94" s="8" t="str">
        <f t="shared" si="3"/>
        <v/>
      </c>
      <c r="G94" s="8" t="s">
        <v>3278</v>
      </c>
      <c r="H94" s="346">
        <v>1</v>
      </c>
    </row>
    <row r="95" spans="1:8" s="8" customFormat="1" x14ac:dyDescent="0.25">
      <c r="A95" s="8" t="s">
        <v>241</v>
      </c>
      <c r="B95" s="8" t="s">
        <v>3275</v>
      </c>
      <c r="C95" s="8" t="s">
        <v>3276</v>
      </c>
      <c r="D95" s="8">
        <f t="shared" si="2"/>
        <v>29.99</v>
      </c>
      <c r="E95" s="8" t="s">
        <v>5603</v>
      </c>
      <c r="F95" s="8" t="str">
        <f t="shared" si="3"/>
        <v/>
      </c>
      <c r="G95" s="8" t="s">
        <v>3278</v>
      </c>
      <c r="H95" s="346">
        <v>1</v>
      </c>
    </row>
    <row r="96" spans="1:8" s="8" customFormat="1" x14ac:dyDescent="0.25">
      <c r="A96" s="8" t="s">
        <v>245</v>
      </c>
      <c r="B96" s="8" t="s">
        <v>3275</v>
      </c>
      <c r="C96" s="8" t="s">
        <v>3276</v>
      </c>
      <c r="D96" s="8">
        <f t="shared" si="2"/>
        <v>34.99</v>
      </c>
      <c r="E96" s="8" t="s">
        <v>5603</v>
      </c>
      <c r="F96" s="8" t="str">
        <f t="shared" si="3"/>
        <v/>
      </c>
      <c r="G96" s="8" t="s">
        <v>3278</v>
      </c>
      <c r="H96" s="346">
        <v>1</v>
      </c>
    </row>
    <row r="97" spans="1:8" s="8" customFormat="1" x14ac:dyDescent="0.25">
      <c r="A97" s="8" t="s">
        <v>3533</v>
      </c>
      <c r="B97" s="8" t="s">
        <v>3275</v>
      </c>
      <c r="C97" s="8" t="s">
        <v>3276</v>
      </c>
      <c r="D97" s="8">
        <f t="shared" si="2"/>
        <v>49.99</v>
      </c>
      <c r="E97" s="8" t="s">
        <v>5603</v>
      </c>
      <c r="F97" s="8" t="str">
        <f t="shared" si="3"/>
        <v/>
      </c>
      <c r="G97" s="8" t="s">
        <v>3278</v>
      </c>
      <c r="H97" s="346">
        <v>1</v>
      </c>
    </row>
    <row r="98" spans="1:8" s="8" customFormat="1" x14ac:dyDescent="0.25">
      <c r="A98" s="8" t="s">
        <v>288</v>
      </c>
      <c r="B98" s="8" t="s">
        <v>3275</v>
      </c>
      <c r="C98" s="8" t="s">
        <v>3276</v>
      </c>
      <c r="D98" s="8">
        <f t="shared" si="2"/>
        <v>59.99</v>
      </c>
      <c r="E98" s="8" t="s">
        <v>5603</v>
      </c>
      <c r="F98" s="8" t="str">
        <f t="shared" si="3"/>
        <v/>
      </c>
      <c r="G98" s="8" t="s">
        <v>3278</v>
      </c>
      <c r="H98" s="346">
        <v>1</v>
      </c>
    </row>
    <row r="99" spans="1:8" s="8" customFormat="1" x14ac:dyDescent="0.25">
      <c r="A99" s="8" t="s">
        <v>263</v>
      </c>
      <c r="B99" s="8" t="s">
        <v>3275</v>
      </c>
      <c r="C99" s="8" t="s">
        <v>3276</v>
      </c>
      <c r="D99" s="8">
        <f t="shared" si="2"/>
        <v>49.99</v>
      </c>
      <c r="E99" s="8" t="s">
        <v>5603</v>
      </c>
      <c r="F99" s="8" t="str">
        <f t="shared" si="3"/>
        <v/>
      </c>
      <c r="G99" s="8" t="s">
        <v>3278</v>
      </c>
      <c r="H99" s="346">
        <v>1</v>
      </c>
    </row>
    <row r="100" spans="1:8" s="8" customFormat="1" x14ac:dyDescent="0.25">
      <c r="A100" s="8" t="s">
        <v>254</v>
      </c>
      <c r="B100" s="8" t="s">
        <v>3275</v>
      </c>
      <c r="C100" s="8" t="s">
        <v>3276</v>
      </c>
      <c r="D100" s="8">
        <f t="shared" si="2"/>
        <v>39.99</v>
      </c>
      <c r="E100" s="8" t="s">
        <v>5603</v>
      </c>
      <c r="F100" s="8" t="str">
        <f t="shared" si="3"/>
        <v/>
      </c>
      <c r="G100" s="8" t="s">
        <v>3278</v>
      </c>
      <c r="H100" s="346">
        <v>1</v>
      </c>
    </row>
    <row r="101" spans="1:8" s="8" customFormat="1" x14ac:dyDescent="0.25">
      <c r="A101" s="8" t="s">
        <v>287</v>
      </c>
      <c r="B101" s="8" t="s">
        <v>3275</v>
      </c>
      <c r="C101" s="8" t="s">
        <v>3276</v>
      </c>
      <c r="D101" s="8">
        <f t="shared" si="2"/>
        <v>59.99</v>
      </c>
      <c r="E101" s="8" t="s">
        <v>5603</v>
      </c>
      <c r="F101" s="8" t="str">
        <f t="shared" si="3"/>
        <v/>
      </c>
      <c r="G101" s="8" t="s">
        <v>3278</v>
      </c>
      <c r="H101" s="346">
        <v>1</v>
      </c>
    </row>
    <row r="102" spans="1:8" s="8" customFormat="1" x14ac:dyDescent="0.25">
      <c r="A102" s="8" t="s">
        <v>223</v>
      </c>
      <c r="B102" s="8" t="s">
        <v>3275</v>
      </c>
      <c r="C102" s="8" t="s">
        <v>3276</v>
      </c>
      <c r="D102" s="8">
        <f t="shared" si="2"/>
        <v>29.99</v>
      </c>
      <c r="E102" s="8" t="s">
        <v>5603</v>
      </c>
      <c r="F102" s="8" t="str">
        <f t="shared" si="3"/>
        <v/>
      </c>
      <c r="G102" s="8" t="s">
        <v>3278</v>
      </c>
      <c r="H102" s="346">
        <v>1</v>
      </c>
    </row>
    <row r="103" spans="1:8" s="8" customFormat="1" x14ac:dyDescent="0.25">
      <c r="A103" s="8" t="s">
        <v>220</v>
      </c>
      <c r="B103" s="8" t="s">
        <v>3275</v>
      </c>
      <c r="C103" s="8" t="s">
        <v>3276</v>
      </c>
      <c r="D103" s="8">
        <f t="shared" si="2"/>
        <v>24.99</v>
      </c>
      <c r="E103" s="8" t="s">
        <v>5603</v>
      </c>
      <c r="F103" s="8" t="str">
        <f t="shared" si="3"/>
        <v/>
      </c>
      <c r="G103" s="8" t="s">
        <v>3278</v>
      </c>
      <c r="H103" s="346">
        <v>1</v>
      </c>
    </row>
    <row r="104" spans="1:8" s="8" customFormat="1" x14ac:dyDescent="0.25">
      <c r="A104" s="8" t="s">
        <v>261</v>
      </c>
      <c r="B104" s="8" t="s">
        <v>3275</v>
      </c>
      <c r="C104" s="8" t="s">
        <v>3276</v>
      </c>
      <c r="D104" s="8">
        <f t="shared" si="2"/>
        <v>44.99</v>
      </c>
      <c r="E104" s="8" t="s">
        <v>5603</v>
      </c>
      <c r="F104" s="8" t="str">
        <f t="shared" si="3"/>
        <v/>
      </c>
      <c r="G104" s="8" t="s">
        <v>3278</v>
      </c>
      <c r="H104" s="346">
        <v>1</v>
      </c>
    </row>
    <row r="105" spans="1:8" s="8" customFormat="1" x14ac:dyDescent="0.25">
      <c r="A105" s="8" t="s">
        <v>253</v>
      </c>
      <c r="B105" s="8" t="s">
        <v>3275</v>
      </c>
      <c r="C105" s="8" t="s">
        <v>3276</v>
      </c>
      <c r="D105" s="8">
        <f t="shared" si="2"/>
        <v>34.99</v>
      </c>
      <c r="E105" s="8" t="s">
        <v>5603</v>
      </c>
      <c r="F105" s="8" t="str">
        <f t="shared" si="3"/>
        <v/>
      </c>
      <c r="G105" s="8" t="s">
        <v>3278</v>
      </c>
      <c r="H105" s="346">
        <v>1</v>
      </c>
    </row>
    <row r="106" spans="1:8" s="8" customFormat="1" x14ac:dyDescent="0.25">
      <c r="A106" s="8" t="s">
        <v>274</v>
      </c>
      <c r="B106" s="8" t="s">
        <v>3275</v>
      </c>
      <c r="C106" s="8" t="s">
        <v>3276</v>
      </c>
      <c r="D106" s="8">
        <f t="shared" si="2"/>
        <v>54.99</v>
      </c>
      <c r="E106" s="8" t="s">
        <v>5603</v>
      </c>
      <c r="F106" s="8" t="str">
        <f t="shared" si="3"/>
        <v/>
      </c>
      <c r="G106" s="8" t="s">
        <v>3278</v>
      </c>
      <c r="H106" s="346">
        <v>1</v>
      </c>
    </row>
    <row r="107" spans="1:8" s="8" customFormat="1" x14ac:dyDescent="0.25">
      <c r="A107" s="8" t="s">
        <v>217</v>
      </c>
      <c r="B107" s="8" t="s">
        <v>3275</v>
      </c>
      <c r="C107" s="8" t="s">
        <v>3276</v>
      </c>
      <c r="D107" s="8">
        <f t="shared" si="2"/>
        <v>34.99</v>
      </c>
      <c r="E107" s="8" t="s">
        <v>5603</v>
      </c>
      <c r="F107" s="8" t="str">
        <f t="shared" si="3"/>
        <v/>
      </c>
      <c r="G107" s="8" t="s">
        <v>3278</v>
      </c>
      <c r="H107" s="346">
        <v>1</v>
      </c>
    </row>
    <row r="108" spans="1:8" s="8" customFormat="1" x14ac:dyDescent="0.25">
      <c r="A108" s="8" t="s">
        <v>233</v>
      </c>
      <c r="B108" s="8" t="s">
        <v>3275</v>
      </c>
      <c r="C108" s="8" t="s">
        <v>3276</v>
      </c>
      <c r="D108" s="8">
        <f t="shared" si="2"/>
        <v>34.99</v>
      </c>
      <c r="E108" s="8" t="s">
        <v>5603</v>
      </c>
      <c r="F108" s="8" t="str">
        <f t="shared" si="3"/>
        <v/>
      </c>
      <c r="G108" s="8" t="s">
        <v>3278</v>
      </c>
      <c r="H108" s="346">
        <v>1</v>
      </c>
    </row>
    <row r="109" spans="1:8" s="8" customFormat="1" x14ac:dyDescent="0.25">
      <c r="A109" s="8" t="s">
        <v>228</v>
      </c>
      <c r="B109" s="8" t="s">
        <v>3275</v>
      </c>
      <c r="C109" s="8" t="s">
        <v>3276</v>
      </c>
      <c r="D109" s="8">
        <f t="shared" si="2"/>
        <v>29.99</v>
      </c>
      <c r="E109" s="8" t="s">
        <v>5603</v>
      </c>
      <c r="F109" s="8" t="str">
        <f t="shared" si="3"/>
        <v/>
      </c>
      <c r="G109" s="8" t="s">
        <v>3278</v>
      </c>
      <c r="H109" s="346">
        <v>1</v>
      </c>
    </row>
    <row r="110" spans="1:8" s="8" customFormat="1" x14ac:dyDescent="0.25">
      <c r="A110" s="8" t="s">
        <v>262</v>
      </c>
      <c r="B110" s="8" t="s">
        <v>3275</v>
      </c>
      <c r="C110" s="8" t="s">
        <v>3276</v>
      </c>
      <c r="D110" s="8">
        <f t="shared" si="2"/>
        <v>49.99</v>
      </c>
      <c r="E110" s="8" t="s">
        <v>5603</v>
      </c>
      <c r="F110" s="8" t="str">
        <f t="shared" si="3"/>
        <v/>
      </c>
      <c r="G110" s="8" t="s">
        <v>3278</v>
      </c>
      <c r="H110" s="346">
        <v>1</v>
      </c>
    </row>
    <row r="111" spans="1:8" s="8" customFormat="1" x14ac:dyDescent="0.25">
      <c r="A111" s="8" t="s">
        <v>275</v>
      </c>
      <c r="B111" s="8" t="s">
        <v>3275</v>
      </c>
      <c r="C111" s="8" t="s">
        <v>3276</v>
      </c>
      <c r="D111" s="8">
        <f t="shared" si="2"/>
        <v>59.99</v>
      </c>
      <c r="E111" s="8" t="s">
        <v>5603</v>
      </c>
      <c r="F111" s="8" t="str">
        <f t="shared" si="3"/>
        <v/>
      </c>
      <c r="G111" s="8" t="s">
        <v>3278</v>
      </c>
      <c r="H111" s="346">
        <v>1</v>
      </c>
    </row>
    <row r="112" spans="1:8" s="8" customFormat="1" x14ac:dyDescent="0.25">
      <c r="A112" s="8" t="s">
        <v>3532</v>
      </c>
      <c r="B112" s="8" t="s">
        <v>3275</v>
      </c>
      <c r="C112" s="8" t="s">
        <v>3276</v>
      </c>
      <c r="D112" s="8">
        <f t="shared" si="2"/>
        <v>59</v>
      </c>
      <c r="E112" s="8" t="s">
        <v>5603</v>
      </c>
      <c r="F112" s="8" t="str">
        <f t="shared" si="3"/>
        <v/>
      </c>
      <c r="G112" s="8" t="s">
        <v>3278</v>
      </c>
      <c r="H112" s="346">
        <v>1</v>
      </c>
    </row>
    <row r="113" spans="1:8" s="8" customFormat="1" x14ac:dyDescent="0.25">
      <c r="A113" s="8" t="s">
        <v>3071</v>
      </c>
      <c r="B113" s="8" t="s">
        <v>3275</v>
      </c>
      <c r="C113" s="8" t="s">
        <v>3276</v>
      </c>
      <c r="D113" s="8">
        <f t="shared" si="2"/>
        <v>0</v>
      </c>
      <c r="E113" s="8" t="s">
        <v>5603</v>
      </c>
      <c r="F113" s="8" t="str">
        <f t="shared" si="3"/>
        <v>PGADJ5</v>
      </c>
      <c r="G113" s="8" t="s">
        <v>3278</v>
      </c>
      <c r="H113" s="346">
        <v>1</v>
      </c>
    </row>
    <row r="114" spans="1:8" s="8" customFormat="1" x14ac:dyDescent="0.25">
      <c r="A114" s="8" t="s">
        <v>3072</v>
      </c>
      <c r="B114" s="8" t="s">
        <v>3275</v>
      </c>
      <c r="C114" s="8" t="s">
        <v>3276</v>
      </c>
      <c r="D114" s="8">
        <f t="shared" si="2"/>
        <v>0</v>
      </c>
      <c r="E114" s="8" t="s">
        <v>5603</v>
      </c>
      <c r="F114" s="8" t="str">
        <f t="shared" si="3"/>
        <v>PGADJ10</v>
      </c>
      <c r="G114" s="8" t="s">
        <v>3278</v>
      </c>
      <c r="H114" s="346">
        <v>1</v>
      </c>
    </row>
    <row r="115" spans="1:8" s="8" customFormat="1" x14ac:dyDescent="0.25">
      <c r="A115" s="8" t="s">
        <v>1041</v>
      </c>
      <c r="B115" s="8" t="s">
        <v>3275</v>
      </c>
      <c r="C115" s="8" t="s">
        <v>3276</v>
      </c>
      <c r="D115" s="8">
        <f t="shared" si="2"/>
        <v>195</v>
      </c>
      <c r="E115" s="8" t="s">
        <v>5603</v>
      </c>
      <c r="F115" s="8" t="str">
        <f t="shared" si="3"/>
        <v/>
      </c>
      <c r="G115" s="8" t="s">
        <v>3278</v>
      </c>
      <c r="H115" s="346">
        <v>1</v>
      </c>
    </row>
    <row r="116" spans="1:8" s="8" customFormat="1" x14ac:dyDescent="0.25">
      <c r="A116" s="8" t="s">
        <v>1044</v>
      </c>
      <c r="B116" s="8" t="s">
        <v>3275</v>
      </c>
      <c r="C116" s="8" t="s">
        <v>3276</v>
      </c>
      <c r="D116" s="8">
        <f t="shared" si="2"/>
        <v>349</v>
      </c>
      <c r="E116" s="8" t="s">
        <v>5603</v>
      </c>
      <c r="F116" s="8" t="str">
        <f t="shared" si="3"/>
        <v/>
      </c>
      <c r="G116" s="8" t="s">
        <v>3278</v>
      </c>
      <c r="H116" s="346">
        <v>1</v>
      </c>
    </row>
    <row r="117" spans="1:8" s="8" customFormat="1" x14ac:dyDescent="0.25">
      <c r="A117" s="8" t="s">
        <v>1048</v>
      </c>
      <c r="B117" s="8" t="s">
        <v>3275</v>
      </c>
      <c r="C117" s="8" t="s">
        <v>3276</v>
      </c>
      <c r="D117" s="8">
        <f t="shared" si="2"/>
        <v>59</v>
      </c>
      <c r="E117" s="8" t="s">
        <v>5603</v>
      </c>
      <c r="F117" s="8" t="str">
        <f t="shared" si="3"/>
        <v/>
      </c>
      <c r="G117" s="8" t="s">
        <v>3278</v>
      </c>
      <c r="H117" s="346">
        <v>1</v>
      </c>
    </row>
    <row r="118" spans="1:8" s="8" customFormat="1" x14ac:dyDescent="0.25">
      <c r="A118" s="8" t="s">
        <v>1043</v>
      </c>
      <c r="B118" s="8" t="s">
        <v>3275</v>
      </c>
      <c r="C118" s="8" t="s">
        <v>3276</v>
      </c>
      <c r="D118" s="8">
        <f t="shared" si="2"/>
        <v>0</v>
      </c>
      <c r="E118" s="8" t="s">
        <v>5603</v>
      </c>
      <c r="F118" s="8" t="str">
        <f t="shared" si="3"/>
        <v/>
      </c>
      <c r="G118" s="8" t="s">
        <v>3278</v>
      </c>
      <c r="H118" s="346">
        <v>1</v>
      </c>
    </row>
    <row r="119" spans="1:8" s="8" customFormat="1" x14ac:dyDescent="0.25">
      <c r="A119" s="8" t="s">
        <v>1050</v>
      </c>
      <c r="B119" s="8" t="s">
        <v>3275</v>
      </c>
      <c r="C119" s="8" t="s">
        <v>3276</v>
      </c>
      <c r="D119" s="8">
        <f t="shared" si="2"/>
        <v>169</v>
      </c>
      <c r="E119" s="8" t="s">
        <v>5603</v>
      </c>
      <c r="F119" s="8" t="str">
        <f t="shared" si="3"/>
        <v/>
      </c>
      <c r="G119" s="8" t="s">
        <v>3278</v>
      </c>
      <c r="H119" s="346">
        <v>1</v>
      </c>
    </row>
    <row r="120" spans="1:8" s="8" customFormat="1" x14ac:dyDescent="0.25">
      <c r="A120" s="8" t="s">
        <v>1045</v>
      </c>
      <c r="B120" s="8" t="s">
        <v>3275</v>
      </c>
      <c r="C120" s="8" t="s">
        <v>3276</v>
      </c>
      <c r="D120" s="8">
        <f t="shared" si="2"/>
        <v>49</v>
      </c>
      <c r="E120" s="8" t="s">
        <v>5603</v>
      </c>
      <c r="F120" s="8" t="str">
        <f t="shared" si="3"/>
        <v/>
      </c>
      <c r="G120" s="8" t="s">
        <v>3278</v>
      </c>
      <c r="H120" s="346">
        <v>1</v>
      </c>
    </row>
    <row r="121" spans="1:8" s="8" customFormat="1" x14ac:dyDescent="0.25">
      <c r="A121" s="8" t="s">
        <v>1042</v>
      </c>
      <c r="B121" s="8" t="s">
        <v>3275</v>
      </c>
      <c r="C121" s="8" t="s">
        <v>3276</v>
      </c>
      <c r="D121" s="8">
        <f t="shared" si="2"/>
        <v>109</v>
      </c>
      <c r="E121" s="8" t="s">
        <v>5603</v>
      </c>
      <c r="F121" s="8" t="str">
        <f t="shared" si="3"/>
        <v/>
      </c>
      <c r="G121" s="8" t="s">
        <v>3278</v>
      </c>
      <c r="H121" s="346">
        <v>1</v>
      </c>
    </row>
    <row r="122" spans="1:8" s="8" customFormat="1" x14ac:dyDescent="0.25">
      <c r="A122" s="8" t="s">
        <v>3077</v>
      </c>
      <c r="B122" s="8" t="s">
        <v>3275</v>
      </c>
      <c r="C122" s="8" t="s">
        <v>3276</v>
      </c>
      <c r="D122" s="8">
        <f t="shared" si="2"/>
        <v>0</v>
      </c>
      <c r="E122" s="8" t="s">
        <v>5603</v>
      </c>
      <c r="F122" s="8" t="str">
        <f t="shared" si="3"/>
        <v>PG5X6M</v>
      </c>
      <c r="G122" s="8" t="s">
        <v>3278</v>
      </c>
      <c r="H122" s="346">
        <v>1</v>
      </c>
    </row>
    <row r="123" spans="1:8" s="8" customFormat="1" x14ac:dyDescent="0.25">
      <c r="A123" s="8" t="s">
        <v>3076</v>
      </c>
      <c r="B123" s="8" t="s">
        <v>3275</v>
      </c>
      <c r="C123" s="8" t="s">
        <v>3276</v>
      </c>
      <c r="D123" s="8">
        <f t="shared" si="2"/>
        <v>0</v>
      </c>
      <c r="E123" s="8" t="s">
        <v>5603</v>
      </c>
      <c r="F123" s="8" t="str">
        <f t="shared" si="3"/>
        <v>PG5X12M</v>
      </c>
      <c r="G123" s="8" t="s">
        <v>3278</v>
      </c>
      <c r="H123" s="346">
        <v>1</v>
      </c>
    </row>
    <row r="124" spans="1:8" s="8" customFormat="1" x14ac:dyDescent="0.25">
      <c r="A124" s="8" t="s">
        <v>933</v>
      </c>
      <c r="B124" s="8" t="s">
        <v>3275</v>
      </c>
      <c r="C124" s="8" t="s">
        <v>3276</v>
      </c>
      <c r="D124" s="8">
        <f t="shared" si="2"/>
        <v>69</v>
      </c>
      <c r="E124" s="8" t="s">
        <v>5603</v>
      </c>
      <c r="F124" s="8" t="str">
        <f t="shared" si="3"/>
        <v/>
      </c>
      <c r="G124" s="8" t="s">
        <v>3278</v>
      </c>
      <c r="H124" s="346">
        <v>1</v>
      </c>
    </row>
    <row r="125" spans="1:8" s="8" customFormat="1" x14ac:dyDescent="0.25">
      <c r="A125" s="8" t="s">
        <v>296</v>
      </c>
      <c r="B125" s="8" t="s">
        <v>3275</v>
      </c>
      <c r="C125" s="8" t="s">
        <v>3276</v>
      </c>
      <c r="D125" s="8">
        <f t="shared" si="2"/>
        <v>69</v>
      </c>
      <c r="E125" s="8" t="s">
        <v>5603</v>
      </c>
      <c r="F125" s="8" t="str">
        <f t="shared" si="3"/>
        <v/>
      </c>
      <c r="G125" s="8" t="s">
        <v>3278</v>
      </c>
      <c r="H125" s="346">
        <v>1</v>
      </c>
    </row>
    <row r="126" spans="1:8" s="8" customFormat="1" x14ac:dyDescent="0.25">
      <c r="A126" s="8" t="s">
        <v>400</v>
      </c>
      <c r="B126" s="8" t="s">
        <v>3275</v>
      </c>
      <c r="C126" s="8" t="s">
        <v>3276</v>
      </c>
      <c r="D126" s="8">
        <f t="shared" ref="D126:D185" si="4">VLOOKUP(A126,masterdata,5,0)</f>
        <v>39</v>
      </c>
      <c r="E126" s="8" t="s">
        <v>5603</v>
      </c>
      <c r="F126" s="8" t="str">
        <f t="shared" si="3"/>
        <v/>
      </c>
      <c r="G126" s="8" t="s">
        <v>3278</v>
      </c>
      <c r="H126" s="346">
        <v>1</v>
      </c>
    </row>
    <row r="127" spans="1:8" s="8" customFormat="1" x14ac:dyDescent="0.25">
      <c r="A127" s="8" t="s">
        <v>292</v>
      </c>
      <c r="B127" s="8" t="s">
        <v>3275</v>
      </c>
      <c r="C127" s="8" t="s">
        <v>3276</v>
      </c>
      <c r="D127" s="8">
        <f t="shared" si="4"/>
        <v>49</v>
      </c>
      <c r="E127" s="8" t="s">
        <v>5603</v>
      </c>
      <c r="F127" s="8" t="str">
        <f t="shared" si="3"/>
        <v/>
      </c>
      <c r="G127" s="8" t="s">
        <v>3278</v>
      </c>
      <c r="H127" s="346">
        <v>1</v>
      </c>
    </row>
    <row r="128" spans="1:8" s="8" customFormat="1" x14ac:dyDescent="0.25">
      <c r="A128" s="8" t="s">
        <v>397</v>
      </c>
      <c r="B128" s="8" t="s">
        <v>3275</v>
      </c>
      <c r="C128" s="8" t="s">
        <v>3276</v>
      </c>
      <c r="D128" s="8">
        <f t="shared" si="4"/>
        <v>59</v>
      </c>
      <c r="E128" s="8" t="s">
        <v>5603</v>
      </c>
      <c r="F128" s="8" t="str">
        <f t="shared" si="3"/>
        <v/>
      </c>
      <c r="G128" s="8" t="s">
        <v>3278</v>
      </c>
      <c r="H128" s="346">
        <v>1</v>
      </c>
    </row>
    <row r="129" spans="1:8" s="8" customFormat="1" x14ac:dyDescent="0.25">
      <c r="A129" s="8" t="s">
        <v>395</v>
      </c>
      <c r="B129" s="8" t="s">
        <v>3275</v>
      </c>
      <c r="C129" s="8" t="s">
        <v>3276</v>
      </c>
      <c r="D129" s="8">
        <f t="shared" si="4"/>
        <v>29</v>
      </c>
      <c r="E129" s="8" t="s">
        <v>5603</v>
      </c>
      <c r="F129" s="8" t="str">
        <f t="shared" si="3"/>
        <v/>
      </c>
      <c r="G129" s="8" t="s">
        <v>3278</v>
      </c>
      <c r="H129" s="346">
        <v>1</v>
      </c>
    </row>
    <row r="130" spans="1:8" s="8" customFormat="1" x14ac:dyDescent="0.25">
      <c r="A130" s="8" t="s">
        <v>642</v>
      </c>
      <c r="B130" s="8" t="s">
        <v>3275</v>
      </c>
      <c r="C130" s="8" t="s">
        <v>3276</v>
      </c>
      <c r="D130" s="8">
        <f t="shared" si="4"/>
        <v>59</v>
      </c>
      <c r="E130" s="8" t="s">
        <v>5603</v>
      </c>
      <c r="F130" s="8" t="str">
        <f t="shared" ref="F130:F193" si="5">IF(VLOOKUP(A130,masterdata,36,FALSE)="","",VLOOKUP(A130,masterdata,36,FALSE))</f>
        <v/>
      </c>
      <c r="G130" s="8" t="s">
        <v>3278</v>
      </c>
      <c r="H130" s="346">
        <v>1</v>
      </c>
    </row>
    <row r="131" spans="1:8" s="8" customFormat="1" x14ac:dyDescent="0.25">
      <c r="A131" s="8" t="s">
        <v>1040</v>
      </c>
      <c r="B131" s="8" t="s">
        <v>3275</v>
      </c>
      <c r="C131" s="8" t="s">
        <v>3276</v>
      </c>
      <c r="D131" s="8">
        <f t="shared" si="4"/>
        <v>29</v>
      </c>
      <c r="E131" s="8" t="s">
        <v>5603</v>
      </c>
      <c r="F131" s="8" t="str">
        <f t="shared" si="5"/>
        <v/>
      </c>
      <c r="G131" s="8" t="s">
        <v>3278</v>
      </c>
      <c r="H131" s="346">
        <v>1</v>
      </c>
    </row>
    <row r="132" spans="1:8" s="8" customFormat="1" x14ac:dyDescent="0.25">
      <c r="A132" s="8" t="s">
        <v>932</v>
      </c>
      <c r="B132" s="8" t="s">
        <v>3275</v>
      </c>
      <c r="C132" s="8" t="s">
        <v>3276</v>
      </c>
      <c r="D132" s="8">
        <f t="shared" si="4"/>
        <v>29</v>
      </c>
      <c r="E132" s="8" t="s">
        <v>5603</v>
      </c>
      <c r="F132" s="8" t="str">
        <f t="shared" si="5"/>
        <v/>
      </c>
      <c r="G132" s="8" t="s">
        <v>3278</v>
      </c>
      <c r="H132" s="346">
        <v>1</v>
      </c>
    </row>
    <row r="133" spans="1:8" s="8" customFormat="1" x14ac:dyDescent="0.25">
      <c r="A133" s="300" t="s">
        <v>392</v>
      </c>
      <c r="B133" s="8" t="s">
        <v>3275</v>
      </c>
      <c r="C133" s="8" t="s">
        <v>3276</v>
      </c>
      <c r="D133" s="8">
        <f t="shared" si="4"/>
        <v>89</v>
      </c>
      <c r="E133" s="8" t="s">
        <v>5603</v>
      </c>
      <c r="F133" s="8" t="str">
        <f t="shared" si="5"/>
        <v/>
      </c>
      <c r="G133" s="8" t="s">
        <v>3278</v>
      </c>
      <c r="H133" s="346">
        <v>1</v>
      </c>
    </row>
    <row r="134" spans="1:8" s="8" customFormat="1" x14ac:dyDescent="0.25">
      <c r="A134" s="8" t="s">
        <v>390</v>
      </c>
      <c r="B134" s="8" t="s">
        <v>3275</v>
      </c>
      <c r="C134" s="8" t="s">
        <v>3276</v>
      </c>
      <c r="D134" s="8">
        <f t="shared" si="4"/>
        <v>79</v>
      </c>
      <c r="E134" s="8" t="s">
        <v>5603</v>
      </c>
      <c r="F134" s="8" t="str">
        <f t="shared" si="5"/>
        <v/>
      </c>
      <c r="G134" s="8" t="s">
        <v>3278</v>
      </c>
      <c r="H134" s="346">
        <v>1</v>
      </c>
    </row>
    <row r="135" spans="1:8" s="8" customFormat="1" x14ac:dyDescent="0.25">
      <c r="A135" s="8" t="s">
        <v>2705</v>
      </c>
      <c r="B135" s="8" t="s">
        <v>3275</v>
      </c>
      <c r="C135" s="8" t="s">
        <v>3276</v>
      </c>
      <c r="D135" s="8">
        <f t="shared" si="4"/>
        <v>0</v>
      </c>
      <c r="E135" s="8" t="s">
        <v>5603</v>
      </c>
      <c r="F135" s="8" t="str">
        <f t="shared" si="5"/>
        <v>PERSCRED</v>
      </c>
      <c r="G135" s="8" t="s">
        <v>3278</v>
      </c>
      <c r="H135" s="346">
        <v>1</v>
      </c>
    </row>
    <row r="136" spans="1:8" s="8" customFormat="1" x14ac:dyDescent="0.25">
      <c r="A136" s="8" t="s">
        <v>2700</v>
      </c>
      <c r="B136" s="8" t="s">
        <v>3275</v>
      </c>
      <c r="C136" s="8" t="s">
        <v>3276</v>
      </c>
      <c r="D136" s="8">
        <f t="shared" si="4"/>
        <v>0</v>
      </c>
      <c r="E136" s="8" t="s">
        <v>5603</v>
      </c>
      <c r="F136" s="8" t="str">
        <f t="shared" si="5"/>
        <v>PERSADJ</v>
      </c>
      <c r="G136" s="8" t="s">
        <v>3278</v>
      </c>
      <c r="H136" s="346">
        <v>1</v>
      </c>
    </row>
    <row r="137" spans="1:8" s="8" customFormat="1" x14ac:dyDescent="0.25">
      <c r="A137" s="8" t="s">
        <v>2763</v>
      </c>
      <c r="B137" s="8" t="s">
        <v>3275</v>
      </c>
      <c r="C137" s="8" t="s">
        <v>3276</v>
      </c>
      <c r="D137" s="8">
        <f t="shared" si="4"/>
        <v>0</v>
      </c>
      <c r="E137" s="8" t="s">
        <v>5603</v>
      </c>
      <c r="F137" s="8" t="str">
        <f t="shared" si="5"/>
        <v>PER DISC SP</v>
      </c>
      <c r="G137" s="8" t="s">
        <v>3278</v>
      </c>
      <c r="H137" s="346">
        <v>1</v>
      </c>
    </row>
    <row r="138" spans="1:8" s="8" customFormat="1" x14ac:dyDescent="0.25">
      <c r="A138" s="8" t="s">
        <v>2695</v>
      </c>
      <c r="B138" s="8" t="s">
        <v>3275</v>
      </c>
      <c r="C138" s="8" t="s">
        <v>3276</v>
      </c>
      <c r="D138" s="8">
        <f t="shared" si="4"/>
        <v>0</v>
      </c>
      <c r="E138" s="8" t="s">
        <v>5603</v>
      </c>
      <c r="F138" s="8" t="str">
        <f t="shared" si="5"/>
        <v>NSF CC</v>
      </c>
      <c r="G138" s="8" t="s">
        <v>3278</v>
      </c>
      <c r="H138" s="346">
        <v>1</v>
      </c>
    </row>
    <row r="139" spans="1:8" s="8" customFormat="1" x14ac:dyDescent="0.25">
      <c r="A139" s="8" t="s">
        <v>607</v>
      </c>
      <c r="B139" s="8" t="s">
        <v>3275</v>
      </c>
      <c r="C139" s="8" t="s">
        <v>3276</v>
      </c>
      <c r="D139" s="8">
        <f t="shared" si="4"/>
        <v>9.99</v>
      </c>
      <c r="E139" s="8" t="s">
        <v>5603</v>
      </c>
      <c r="F139" s="8" t="str">
        <f t="shared" si="5"/>
        <v/>
      </c>
      <c r="G139" s="8" t="s">
        <v>3278</v>
      </c>
      <c r="H139" s="346">
        <v>1</v>
      </c>
    </row>
    <row r="140" spans="1:8" s="8" customFormat="1" x14ac:dyDescent="0.25">
      <c r="A140" s="300" t="s">
        <v>5214</v>
      </c>
      <c r="B140" s="8" t="s">
        <v>3275</v>
      </c>
      <c r="C140" s="8" t="s">
        <v>3276</v>
      </c>
      <c r="D140" s="8">
        <f t="shared" si="4"/>
        <v>0</v>
      </c>
      <c r="E140" s="8" t="s">
        <v>5603</v>
      </c>
      <c r="F140" s="8" t="str">
        <f t="shared" si="5"/>
        <v>MONTSR</v>
      </c>
      <c r="G140" s="8" t="s">
        <v>3278</v>
      </c>
      <c r="H140" s="346">
        <v>1</v>
      </c>
    </row>
    <row r="141" spans="1:8" s="8" customFormat="1" x14ac:dyDescent="0.25">
      <c r="A141" s="8" t="s">
        <v>5215</v>
      </c>
      <c r="B141" s="8" t="s">
        <v>3275</v>
      </c>
      <c r="C141" s="8" t="s">
        <v>3276</v>
      </c>
      <c r="D141" s="8">
        <f t="shared" si="4"/>
        <v>0</v>
      </c>
      <c r="E141" s="8" t="s">
        <v>5603</v>
      </c>
      <c r="F141" s="8" t="str">
        <f t="shared" si="5"/>
        <v>MONIHWCRED</v>
      </c>
      <c r="G141" s="8" t="s">
        <v>3278</v>
      </c>
      <c r="H141" s="346">
        <v>1</v>
      </c>
    </row>
    <row r="142" spans="1:8" s="8" customFormat="1" x14ac:dyDescent="0.25">
      <c r="A142" s="8" t="s">
        <v>5216</v>
      </c>
      <c r="B142" s="8" t="s">
        <v>3275</v>
      </c>
      <c r="C142" s="8" t="s">
        <v>3276</v>
      </c>
      <c r="D142" s="8">
        <f t="shared" si="4"/>
        <v>0</v>
      </c>
      <c r="E142" s="8" t="s">
        <v>5603</v>
      </c>
      <c r="F142" s="8" t="str">
        <f t="shared" si="5"/>
        <v>MONIHWADJ</v>
      </c>
      <c r="G142" s="8" t="s">
        <v>3278</v>
      </c>
      <c r="H142" s="346">
        <v>1</v>
      </c>
    </row>
    <row r="143" spans="1:8" s="8" customFormat="1" x14ac:dyDescent="0.25">
      <c r="A143" s="8" t="s">
        <v>5217</v>
      </c>
      <c r="B143" s="8" t="s">
        <v>3275</v>
      </c>
      <c r="C143" s="8" t="s">
        <v>3276</v>
      </c>
      <c r="D143" s="8">
        <f t="shared" si="4"/>
        <v>0</v>
      </c>
      <c r="E143" s="8" t="s">
        <v>5603</v>
      </c>
      <c r="F143" s="8" t="str">
        <f t="shared" si="5"/>
        <v>MONIHW</v>
      </c>
      <c r="G143" s="8" t="s">
        <v>3278</v>
      </c>
      <c r="H143" s="346">
        <v>1</v>
      </c>
    </row>
    <row r="144" spans="1:8" s="8" customFormat="1" x14ac:dyDescent="0.25">
      <c r="A144" s="8" t="s">
        <v>5218</v>
      </c>
      <c r="B144" s="8" t="s">
        <v>3275</v>
      </c>
      <c r="C144" s="8" t="s">
        <v>3276</v>
      </c>
      <c r="D144" s="8">
        <f t="shared" si="4"/>
        <v>0</v>
      </c>
      <c r="E144" s="8" t="s">
        <v>5603</v>
      </c>
      <c r="F144" s="8" t="str">
        <f t="shared" si="5"/>
        <v>MONICRED_CS</v>
      </c>
      <c r="G144" s="8" t="s">
        <v>3278</v>
      </c>
      <c r="H144" s="346">
        <v>1</v>
      </c>
    </row>
    <row r="145" spans="1:8" s="8" customFormat="1" x14ac:dyDescent="0.25">
      <c r="A145" s="8" t="s">
        <v>2681</v>
      </c>
      <c r="B145" s="8" t="s">
        <v>3275</v>
      </c>
      <c r="C145" s="8" t="s">
        <v>3276</v>
      </c>
      <c r="D145" s="8">
        <f t="shared" si="4"/>
        <v>0</v>
      </c>
      <c r="E145" s="8" t="s">
        <v>5603</v>
      </c>
      <c r="F145" s="8" t="str">
        <f t="shared" si="5"/>
        <v>MONICRED CCR</v>
      </c>
      <c r="G145" s="8" t="s">
        <v>3278</v>
      </c>
      <c r="H145" s="346">
        <v>1</v>
      </c>
    </row>
    <row r="146" spans="1:8" s="8" customFormat="1" x14ac:dyDescent="0.25">
      <c r="A146" s="8" t="s">
        <v>5219</v>
      </c>
      <c r="B146" s="8" t="s">
        <v>3275</v>
      </c>
      <c r="C146" s="8" t="s">
        <v>3276</v>
      </c>
      <c r="D146" s="8">
        <f t="shared" si="4"/>
        <v>0</v>
      </c>
      <c r="E146" s="8" t="s">
        <v>5603</v>
      </c>
      <c r="F146" s="8" t="str">
        <f t="shared" si="5"/>
        <v>MONCRED_SS</v>
      </c>
      <c r="G146" s="8" t="s">
        <v>3278</v>
      </c>
      <c r="H146" s="346">
        <v>1</v>
      </c>
    </row>
    <row r="147" spans="1:8" s="8" customFormat="1" x14ac:dyDescent="0.25">
      <c r="A147" s="8" t="s">
        <v>2690</v>
      </c>
      <c r="B147" s="8" t="s">
        <v>3275</v>
      </c>
      <c r="C147" s="8" t="s">
        <v>3276</v>
      </c>
      <c r="D147" s="8">
        <f t="shared" si="4"/>
        <v>0</v>
      </c>
      <c r="E147" s="8" t="s">
        <v>5603</v>
      </c>
      <c r="F147" s="8" t="str">
        <f t="shared" si="5"/>
        <v>MONCOLL</v>
      </c>
      <c r="G147" s="8" t="s">
        <v>3278</v>
      </c>
      <c r="H147" s="346">
        <v>1</v>
      </c>
    </row>
    <row r="148" spans="1:8" s="8" customFormat="1" x14ac:dyDescent="0.25">
      <c r="A148" s="8" t="s">
        <v>2685</v>
      </c>
      <c r="B148" s="8" t="s">
        <v>3275</v>
      </c>
      <c r="C148" s="8" t="s">
        <v>3276</v>
      </c>
      <c r="D148" s="8">
        <f t="shared" si="4"/>
        <v>0</v>
      </c>
      <c r="E148" s="8" t="s">
        <v>5603</v>
      </c>
      <c r="F148" s="8" t="str">
        <f t="shared" si="5"/>
        <v>MONCCR</v>
      </c>
      <c r="G148" s="8" t="s">
        <v>3278</v>
      </c>
      <c r="H148" s="346">
        <v>1</v>
      </c>
    </row>
    <row r="149" spans="1:8" s="8" customFormat="1" x14ac:dyDescent="0.25">
      <c r="A149" s="8" t="s">
        <v>2675</v>
      </c>
      <c r="B149" s="8" t="s">
        <v>3275</v>
      </c>
      <c r="C149" s="8" t="s">
        <v>3276</v>
      </c>
      <c r="D149" s="8">
        <f t="shared" si="4"/>
        <v>0</v>
      </c>
      <c r="E149" s="8" t="s">
        <v>5603</v>
      </c>
      <c r="F149" s="8" t="str">
        <f t="shared" si="5"/>
        <v>MONADJ</v>
      </c>
      <c r="G149" s="8" t="s">
        <v>3278</v>
      </c>
      <c r="H149" s="346">
        <v>1</v>
      </c>
    </row>
    <row r="150" spans="1:8" s="8" customFormat="1" x14ac:dyDescent="0.25">
      <c r="A150" s="8" t="s">
        <v>605</v>
      </c>
      <c r="B150" s="8" t="s">
        <v>3275</v>
      </c>
      <c r="C150" s="8" t="s">
        <v>3276</v>
      </c>
      <c r="D150" s="8">
        <f t="shared" si="4"/>
        <v>49</v>
      </c>
      <c r="E150" s="8" t="s">
        <v>5603</v>
      </c>
      <c r="F150" s="8" t="str">
        <f t="shared" si="5"/>
        <v/>
      </c>
      <c r="G150" s="8" t="s">
        <v>3278</v>
      </c>
      <c r="H150" s="346">
        <v>1</v>
      </c>
    </row>
    <row r="151" spans="1:8" s="8" customFormat="1" x14ac:dyDescent="0.25">
      <c r="A151" s="8" t="s">
        <v>3192</v>
      </c>
      <c r="B151" s="8" t="s">
        <v>3275</v>
      </c>
      <c r="C151" s="8" t="s">
        <v>3276</v>
      </c>
      <c r="D151" s="8">
        <f t="shared" si="4"/>
        <v>129</v>
      </c>
      <c r="E151" s="8" t="s">
        <v>5603</v>
      </c>
      <c r="F151" s="8" t="str">
        <f t="shared" si="5"/>
        <v/>
      </c>
      <c r="G151" s="8" t="s">
        <v>3278</v>
      </c>
      <c r="H151" s="346">
        <v>1</v>
      </c>
    </row>
    <row r="152" spans="1:8" s="8" customFormat="1" x14ac:dyDescent="0.25">
      <c r="A152" s="8" t="s">
        <v>3190</v>
      </c>
      <c r="B152" s="8" t="s">
        <v>3275</v>
      </c>
      <c r="C152" s="8" t="s">
        <v>3276</v>
      </c>
      <c r="D152" s="8">
        <f t="shared" si="4"/>
        <v>5</v>
      </c>
      <c r="E152" s="8" t="s">
        <v>5603</v>
      </c>
      <c r="F152" s="8" t="str">
        <f t="shared" si="5"/>
        <v/>
      </c>
      <c r="G152" s="8" t="s">
        <v>3278</v>
      </c>
      <c r="H152" s="346">
        <v>1</v>
      </c>
    </row>
    <row r="153" spans="1:8" s="8" customFormat="1" x14ac:dyDescent="0.25">
      <c r="A153" s="8" t="s">
        <v>371</v>
      </c>
      <c r="B153" s="8" t="s">
        <v>3275</v>
      </c>
      <c r="C153" s="8" t="s">
        <v>3276</v>
      </c>
      <c r="D153" s="8">
        <f t="shared" si="4"/>
        <v>0</v>
      </c>
      <c r="E153" s="8" t="s">
        <v>5603</v>
      </c>
      <c r="F153" s="8" t="str">
        <f t="shared" si="5"/>
        <v/>
      </c>
      <c r="G153" s="8" t="s">
        <v>3278</v>
      </c>
      <c r="H153" s="346">
        <v>1</v>
      </c>
    </row>
    <row r="154" spans="1:8" s="8" customFormat="1" x14ac:dyDescent="0.25">
      <c r="A154" s="8" t="s">
        <v>3534</v>
      </c>
      <c r="B154" s="8" t="s">
        <v>3275</v>
      </c>
      <c r="C154" s="8" t="s">
        <v>3276</v>
      </c>
      <c r="D154" s="8">
        <f t="shared" si="4"/>
        <v>24</v>
      </c>
      <c r="E154" s="8" t="s">
        <v>5603</v>
      </c>
      <c r="F154" s="8" t="str">
        <f t="shared" si="5"/>
        <v/>
      </c>
      <c r="G154" s="8" t="s">
        <v>3278</v>
      </c>
      <c r="H154" s="346">
        <v>1</v>
      </c>
    </row>
    <row r="155" spans="1:8" s="8" customFormat="1" x14ac:dyDescent="0.25">
      <c r="A155" s="8" t="s">
        <v>3536</v>
      </c>
      <c r="B155" s="8" t="s">
        <v>3275</v>
      </c>
      <c r="C155" s="8" t="s">
        <v>3276</v>
      </c>
      <c r="D155" s="8">
        <f t="shared" si="4"/>
        <v>39</v>
      </c>
      <c r="E155" s="8" t="s">
        <v>5603</v>
      </c>
      <c r="F155" s="8" t="str">
        <f t="shared" si="5"/>
        <v/>
      </c>
      <c r="G155" s="8" t="s">
        <v>3278</v>
      </c>
      <c r="H155" s="346">
        <v>1</v>
      </c>
    </row>
    <row r="156" spans="1:8" s="8" customFormat="1" x14ac:dyDescent="0.25">
      <c r="A156" s="8" t="s">
        <v>3535</v>
      </c>
      <c r="B156" s="8" t="s">
        <v>3275</v>
      </c>
      <c r="C156" s="8" t="s">
        <v>3276</v>
      </c>
      <c r="D156" s="8">
        <f t="shared" si="4"/>
        <v>39</v>
      </c>
      <c r="E156" s="8" t="s">
        <v>5603</v>
      </c>
      <c r="F156" s="8" t="str">
        <f t="shared" si="5"/>
        <v/>
      </c>
      <c r="G156" s="8" t="s">
        <v>3278</v>
      </c>
      <c r="H156" s="346">
        <v>1</v>
      </c>
    </row>
    <row r="157" spans="1:8" s="8" customFormat="1" x14ac:dyDescent="0.25">
      <c r="A157" s="8" t="s">
        <v>603</v>
      </c>
      <c r="B157" s="8" t="s">
        <v>3275</v>
      </c>
      <c r="C157" s="8" t="s">
        <v>3276</v>
      </c>
      <c r="D157" s="8">
        <f t="shared" si="4"/>
        <v>0</v>
      </c>
      <c r="E157" s="8" t="s">
        <v>5603</v>
      </c>
      <c r="F157" s="8" t="str">
        <f t="shared" si="5"/>
        <v/>
      </c>
      <c r="G157" s="8" t="s">
        <v>3278</v>
      </c>
      <c r="H157" s="346">
        <v>1</v>
      </c>
    </row>
    <row r="158" spans="1:8" s="8" customFormat="1" x14ac:dyDescent="0.25">
      <c r="A158" s="8" t="s">
        <v>3201</v>
      </c>
      <c r="B158" s="8" t="s">
        <v>3275</v>
      </c>
      <c r="C158" s="8" t="s">
        <v>3276</v>
      </c>
      <c r="D158" s="8">
        <f t="shared" si="4"/>
        <v>0</v>
      </c>
      <c r="E158" s="8" t="s">
        <v>5603</v>
      </c>
      <c r="F158" s="8" t="str">
        <f t="shared" si="5"/>
        <v>INST_FEE_CR5</v>
      </c>
      <c r="G158" s="8" t="s">
        <v>3278</v>
      </c>
      <c r="H158" s="346">
        <v>1</v>
      </c>
    </row>
    <row r="159" spans="1:8" s="8" customFormat="1" x14ac:dyDescent="0.25">
      <c r="A159" s="8" t="s">
        <v>3200</v>
      </c>
      <c r="B159" s="8" t="s">
        <v>3275</v>
      </c>
      <c r="C159" s="8" t="s">
        <v>3276</v>
      </c>
      <c r="D159" s="8">
        <f t="shared" si="4"/>
        <v>0</v>
      </c>
      <c r="E159" s="8" t="s">
        <v>5603</v>
      </c>
      <c r="F159" s="8" t="str">
        <f t="shared" si="5"/>
        <v>INST_FEE_CR</v>
      </c>
      <c r="G159" s="8" t="s">
        <v>3278</v>
      </c>
      <c r="H159" s="346">
        <v>1</v>
      </c>
    </row>
    <row r="160" spans="1:8" s="8" customFormat="1" x14ac:dyDescent="0.25">
      <c r="A160" s="8" t="s">
        <v>3199</v>
      </c>
      <c r="B160" s="8" t="s">
        <v>3275</v>
      </c>
      <c r="C160" s="8" t="s">
        <v>3276</v>
      </c>
      <c r="D160" s="8">
        <f t="shared" si="4"/>
        <v>199</v>
      </c>
      <c r="E160" s="8" t="s">
        <v>5603</v>
      </c>
      <c r="F160" s="8" t="str">
        <f t="shared" si="5"/>
        <v/>
      </c>
      <c r="G160" s="8" t="s">
        <v>3278</v>
      </c>
      <c r="H160" s="346">
        <v>1</v>
      </c>
    </row>
    <row r="161" spans="1:8" s="8" customFormat="1" x14ac:dyDescent="0.25">
      <c r="A161" s="8" t="s">
        <v>247</v>
      </c>
      <c r="B161" s="8" t="s">
        <v>3275</v>
      </c>
      <c r="C161" s="8" t="s">
        <v>3276</v>
      </c>
      <c r="D161" s="8">
        <f t="shared" si="4"/>
        <v>29.99</v>
      </c>
      <c r="E161" s="8" t="s">
        <v>5603</v>
      </c>
      <c r="F161" s="8" t="str">
        <f t="shared" si="5"/>
        <v/>
      </c>
      <c r="G161" s="8" t="s">
        <v>3278</v>
      </c>
      <c r="H161" s="346">
        <v>1</v>
      </c>
    </row>
    <row r="162" spans="1:8" s="8" customFormat="1" x14ac:dyDescent="0.25">
      <c r="A162" s="8" t="s">
        <v>248</v>
      </c>
      <c r="B162" s="8" t="s">
        <v>3275</v>
      </c>
      <c r="C162" s="8" t="s">
        <v>3276</v>
      </c>
      <c r="D162" s="8">
        <f t="shared" si="4"/>
        <v>34.99</v>
      </c>
      <c r="E162" s="8" t="s">
        <v>5603</v>
      </c>
      <c r="F162" s="8" t="str">
        <f t="shared" si="5"/>
        <v/>
      </c>
      <c r="G162" s="8" t="s">
        <v>3278</v>
      </c>
      <c r="H162" s="346">
        <v>1</v>
      </c>
    </row>
    <row r="163" spans="1:8" s="8" customFormat="1" x14ac:dyDescent="0.25">
      <c r="A163" s="8" t="s">
        <v>2501</v>
      </c>
      <c r="B163" s="8" t="s">
        <v>3275</v>
      </c>
      <c r="C163" s="8" t="s">
        <v>3276</v>
      </c>
      <c r="D163" s="8">
        <f t="shared" si="4"/>
        <v>49.99</v>
      </c>
      <c r="E163" s="8" t="s">
        <v>5603</v>
      </c>
      <c r="F163" s="8" t="str">
        <f t="shared" si="5"/>
        <v/>
      </c>
      <c r="G163" s="8" t="s">
        <v>3278</v>
      </c>
      <c r="H163" s="346">
        <v>1</v>
      </c>
    </row>
    <row r="164" spans="1:8" s="8" customFormat="1" x14ac:dyDescent="0.25">
      <c r="A164" s="8" t="s">
        <v>2490</v>
      </c>
      <c r="B164" s="8" t="s">
        <v>3275</v>
      </c>
      <c r="C164" s="8" t="s">
        <v>3276</v>
      </c>
      <c r="D164" s="8">
        <f t="shared" si="4"/>
        <v>39.99</v>
      </c>
      <c r="E164" s="8" t="s">
        <v>5603</v>
      </c>
      <c r="F164" s="8" t="str">
        <f t="shared" si="5"/>
        <v/>
      </c>
      <c r="G164" s="8" t="s">
        <v>3278</v>
      </c>
      <c r="H164" s="346">
        <v>1</v>
      </c>
    </row>
    <row r="165" spans="1:8" s="8" customFormat="1" x14ac:dyDescent="0.25">
      <c r="A165" s="8" t="s">
        <v>2502</v>
      </c>
      <c r="B165" s="8" t="s">
        <v>3275</v>
      </c>
      <c r="C165" s="8" t="s">
        <v>3276</v>
      </c>
      <c r="D165" s="8">
        <f t="shared" si="4"/>
        <v>59.99</v>
      </c>
      <c r="E165" s="8" t="s">
        <v>5603</v>
      </c>
      <c r="F165" s="8" t="str">
        <f t="shared" si="5"/>
        <v/>
      </c>
      <c r="G165" s="8" t="s">
        <v>3278</v>
      </c>
      <c r="H165" s="346">
        <v>1</v>
      </c>
    </row>
    <row r="166" spans="1:8" s="8" customFormat="1" x14ac:dyDescent="0.25">
      <c r="A166" s="8" t="s">
        <v>2346</v>
      </c>
      <c r="B166" s="8" t="s">
        <v>3275</v>
      </c>
      <c r="C166" s="8" t="s">
        <v>3276</v>
      </c>
      <c r="D166" s="8">
        <f t="shared" si="4"/>
        <v>60</v>
      </c>
      <c r="E166" s="8" t="s">
        <v>5603</v>
      </c>
      <c r="F166" s="8" t="str">
        <f t="shared" si="5"/>
        <v/>
      </c>
      <c r="G166" s="8" t="s">
        <v>3278</v>
      </c>
      <c r="H166" s="346">
        <v>1</v>
      </c>
    </row>
    <row r="167" spans="1:8" s="8" customFormat="1" x14ac:dyDescent="0.25">
      <c r="A167" s="300" t="s">
        <v>78</v>
      </c>
      <c r="B167" s="8" t="s">
        <v>3275</v>
      </c>
      <c r="C167" s="8" t="s">
        <v>3276</v>
      </c>
      <c r="D167" s="8">
        <f t="shared" si="4"/>
        <v>0</v>
      </c>
      <c r="E167" s="8" t="s">
        <v>5603</v>
      </c>
      <c r="F167" s="8" t="str">
        <f t="shared" si="5"/>
        <v/>
      </c>
      <c r="G167" s="8" t="s">
        <v>3278</v>
      </c>
      <c r="H167" s="346">
        <v>1</v>
      </c>
    </row>
    <row r="168" spans="1:8" s="8" customFormat="1" x14ac:dyDescent="0.25">
      <c r="A168" s="300" t="s">
        <v>4</v>
      </c>
      <c r="B168" s="8" t="s">
        <v>3275</v>
      </c>
      <c r="C168" s="8" t="s">
        <v>3276</v>
      </c>
      <c r="D168" s="8">
        <f t="shared" si="4"/>
        <v>39.99</v>
      </c>
      <c r="E168" s="8" t="s">
        <v>5603</v>
      </c>
      <c r="F168" s="8" t="str">
        <f t="shared" si="5"/>
        <v/>
      </c>
      <c r="G168" s="8" t="s">
        <v>3278</v>
      </c>
      <c r="H168" s="346">
        <v>1</v>
      </c>
    </row>
    <row r="169" spans="1:8" s="8" customFormat="1" x14ac:dyDescent="0.25">
      <c r="A169" s="300" t="s">
        <v>479</v>
      </c>
      <c r="B169" s="8" t="s">
        <v>3275</v>
      </c>
      <c r="C169" s="8" t="s">
        <v>3276</v>
      </c>
      <c r="D169" s="8">
        <f t="shared" si="4"/>
        <v>25</v>
      </c>
      <c r="E169" s="8" t="s">
        <v>5603</v>
      </c>
      <c r="F169" s="8" t="str">
        <f t="shared" si="5"/>
        <v/>
      </c>
      <c r="G169" s="8" t="s">
        <v>3278</v>
      </c>
      <c r="H169" s="346">
        <v>1</v>
      </c>
    </row>
    <row r="170" spans="1:8" s="8" customFormat="1" x14ac:dyDescent="0.25">
      <c r="A170" s="300" t="s">
        <v>2759</v>
      </c>
      <c r="B170" s="8" t="s">
        <v>3275</v>
      </c>
      <c r="C170" s="8" t="s">
        <v>3276</v>
      </c>
      <c r="D170" s="8">
        <f t="shared" si="4"/>
        <v>0</v>
      </c>
      <c r="E170" s="8" t="s">
        <v>5603</v>
      </c>
      <c r="F170" s="8" t="str">
        <f t="shared" si="5"/>
        <v>FSNA</v>
      </c>
      <c r="G170" s="8" t="s">
        <v>3278</v>
      </c>
      <c r="H170" s="346">
        <v>1</v>
      </c>
    </row>
    <row r="171" spans="1:8" s="8" customFormat="1" x14ac:dyDescent="0.25">
      <c r="A171" s="300" t="s">
        <v>974</v>
      </c>
      <c r="B171" s="8" t="s">
        <v>3275</v>
      </c>
      <c r="C171" s="8" t="s">
        <v>3276</v>
      </c>
      <c r="D171" s="8">
        <f t="shared" si="4"/>
        <v>0</v>
      </c>
      <c r="E171" s="8" t="s">
        <v>5603</v>
      </c>
      <c r="F171" s="8" t="str">
        <f t="shared" si="5"/>
        <v/>
      </c>
      <c r="G171" s="8" t="s">
        <v>3278</v>
      </c>
      <c r="H171" s="346">
        <v>1</v>
      </c>
    </row>
    <row r="172" spans="1:8" s="8" customFormat="1" x14ac:dyDescent="0.25">
      <c r="A172" s="8" t="s">
        <v>2482</v>
      </c>
      <c r="B172" s="8" t="s">
        <v>3275</v>
      </c>
      <c r="C172" s="8" t="s">
        <v>3276</v>
      </c>
      <c r="D172" s="8">
        <f t="shared" si="4"/>
        <v>0</v>
      </c>
      <c r="E172" s="8" t="s">
        <v>5603</v>
      </c>
      <c r="F172" s="8" t="str">
        <f t="shared" si="5"/>
        <v/>
      </c>
      <c r="G172" s="8" t="s">
        <v>3278</v>
      </c>
      <c r="H172" s="346">
        <v>1</v>
      </c>
    </row>
    <row r="173" spans="1:8" s="8" customFormat="1" x14ac:dyDescent="0.25">
      <c r="A173" s="8" t="s">
        <v>2671</v>
      </c>
      <c r="B173" s="8" t="s">
        <v>3275</v>
      </c>
      <c r="C173" s="8" t="s">
        <v>3276</v>
      </c>
      <c r="D173" s="8">
        <f t="shared" si="4"/>
        <v>0</v>
      </c>
      <c r="E173" s="8" t="s">
        <v>5603</v>
      </c>
      <c r="F173" s="8" t="str">
        <f t="shared" si="5"/>
        <v>FALS SR</v>
      </c>
      <c r="G173" s="8" t="s">
        <v>3278</v>
      </c>
      <c r="H173" s="346">
        <v>1</v>
      </c>
    </row>
    <row r="174" spans="1:8" s="8" customFormat="1" x14ac:dyDescent="0.25">
      <c r="A174" s="8" t="s">
        <v>2665</v>
      </c>
      <c r="B174" s="8" t="s">
        <v>3275</v>
      </c>
      <c r="C174" s="8" t="s">
        <v>3276</v>
      </c>
      <c r="D174" s="8">
        <f t="shared" si="4"/>
        <v>0</v>
      </c>
      <c r="E174" s="8" t="s">
        <v>5603</v>
      </c>
      <c r="F174" s="8" t="str">
        <f t="shared" si="5"/>
        <v>FALS CS</v>
      </c>
      <c r="G174" s="8" t="s">
        <v>3278</v>
      </c>
      <c r="H174" s="346">
        <v>1</v>
      </c>
    </row>
    <row r="175" spans="1:8" s="8" customFormat="1" x14ac:dyDescent="0.25">
      <c r="A175" s="8" t="s">
        <v>2661</v>
      </c>
      <c r="B175" s="8" t="s">
        <v>3275</v>
      </c>
      <c r="C175" s="8" t="s">
        <v>3276</v>
      </c>
      <c r="D175" s="8">
        <f t="shared" si="4"/>
        <v>0</v>
      </c>
      <c r="E175" s="8" t="s">
        <v>5603</v>
      </c>
      <c r="F175" s="8" t="str">
        <f t="shared" si="5"/>
        <v>FALS CR</v>
      </c>
      <c r="G175" s="8" t="s">
        <v>3278</v>
      </c>
      <c r="H175" s="346">
        <v>1</v>
      </c>
    </row>
    <row r="176" spans="1:8" s="8" customFormat="1" x14ac:dyDescent="0.25">
      <c r="A176" s="8" t="s">
        <v>2656</v>
      </c>
      <c r="B176" s="8" t="s">
        <v>3275</v>
      </c>
      <c r="C176" s="8" t="s">
        <v>3276</v>
      </c>
      <c r="D176" s="8">
        <f t="shared" si="4"/>
        <v>0</v>
      </c>
      <c r="E176" s="8" t="s">
        <v>5603</v>
      </c>
      <c r="F176" s="8" t="str">
        <f t="shared" si="5"/>
        <v>FALS COL</v>
      </c>
      <c r="G176" s="8" t="s">
        <v>3278</v>
      </c>
      <c r="H176" s="346">
        <v>1</v>
      </c>
    </row>
    <row r="177" spans="1:8" s="8" customFormat="1" x14ac:dyDescent="0.25">
      <c r="A177" s="8" t="s">
        <v>2651</v>
      </c>
      <c r="B177" s="8" t="s">
        <v>3275</v>
      </c>
      <c r="C177" s="8" t="s">
        <v>3276</v>
      </c>
      <c r="D177" s="8">
        <f t="shared" si="4"/>
        <v>0</v>
      </c>
      <c r="E177" s="8" t="s">
        <v>5603</v>
      </c>
      <c r="F177" s="8" t="str">
        <f t="shared" si="5"/>
        <v>FALS CC</v>
      </c>
      <c r="G177" s="8" t="s">
        <v>3278</v>
      </c>
      <c r="H177" s="346">
        <v>1</v>
      </c>
    </row>
    <row r="178" spans="1:8" s="8" customFormat="1" x14ac:dyDescent="0.25">
      <c r="A178" s="8" t="s">
        <v>5435</v>
      </c>
      <c r="B178" s="8" t="s">
        <v>3275</v>
      </c>
      <c r="C178" s="8" t="s">
        <v>3276</v>
      </c>
      <c r="D178" s="8">
        <f t="shared" si="4"/>
        <v>0</v>
      </c>
      <c r="E178" s="8" t="s">
        <v>5603</v>
      </c>
      <c r="F178" s="8" t="str">
        <f t="shared" si="5"/>
        <v>EQUIADJ</v>
      </c>
      <c r="G178" s="8" t="s">
        <v>3278</v>
      </c>
      <c r="H178" s="346">
        <v>1</v>
      </c>
    </row>
    <row r="179" spans="1:8" s="8" customFormat="1" x14ac:dyDescent="0.25">
      <c r="A179" s="8" t="s">
        <v>3079</v>
      </c>
      <c r="B179" s="8" t="s">
        <v>3275</v>
      </c>
      <c r="C179" s="8" t="s">
        <v>3276</v>
      </c>
      <c r="D179" s="8">
        <f t="shared" si="4"/>
        <v>0</v>
      </c>
      <c r="E179" s="8" t="s">
        <v>5603</v>
      </c>
      <c r="F179" s="8" t="str">
        <f t="shared" si="5"/>
        <v>EQPFEECR</v>
      </c>
      <c r="G179" s="8" t="s">
        <v>3278</v>
      </c>
      <c r="H179" s="346">
        <v>1</v>
      </c>
    </row>
    <row r="180" spans="1:8" s="8" customFormat="1" x14ac:dyDescent="0.25">
      <c r="A180" s="8" t="s">
        <v>3078</v>
      </c>
      <c r="B180" s="8" t="s">
        <v>3275</v>
      </c>
      <c r="C180" s="8" t="s">
        <v>3276</v>
      </c>
      <c r="D180" s="8">
        <f t="shared" si="4"/>
        <v>0</v>
      </c>
      <c r="E180" s="8" t="s">
        <v>5603</v>
      </c>
      <c r="F180" s="8" t="str">
        <f t="shared" si="5"/>
        <v>EQPFEE50</v>
      </c>
      <c r="G180" s="8" t="s">
        <v>3278</v>
      </c>
      <c r="H180" s="346">
        <v>1</v>
      </c>
    </row>
    <row r="181" spans="1:8" s="8" customFormat="1" x14ac:dyDescent="0.25">
      <c r="A181" s="8" t="s">
        <v>3080</v>
      </c>
      <c r="B181" s="8" t="s">
        <v>3275</v>
      </c>
      <c r="C181" s="8" t="s">
        <v>3276</v>
      </c>
      <c r="D181" s="8">
        <f t="shared" si="4"/>
        <v>199</v>
      </c>
      <c r="E181" s="8" t="s">
        <v>5603</v>
      </c>
      <c r="F181" s="8" t="str">
        <f t="shared" si="5"/>
        <v/>
      </c>
      <c r="G181" s="8" t="s">
        <v>3278</v>
      </c>
      <c r="H181" s="346">
        <v>1</v>
      </c>
    </row>
    <row r="182" spans="1:8" s="8" customFormat="1" x14ac:dyDescent="0.25">
      <c r="A182" s="8" t="s">
        <v>600</v>
      </c>
      <c r="B182" s="8" t="s">
        <v>3275</v>
      </c>
      <c r="C182" s="8" t="s">
        <v>3276</v>
      </c>
      <c r="D182" s="8">
        <f t="shared" si="4"/>
        <v>0</v>
      </c>
      <c r="E182" s="8" t="s">
        <v>5603</v>
      </c>
      <c r="F182" s="8" t="str">
        <f t="shared" si="5"/>
        <v/>
      </c>
      <c r="G182" s="8" t="s">
        <v>3278</v>
      </c>
      <c r="H182" s="346">
        <v>1</v>
      </c>
    </row>
    <row r="183" spans="1:8" s="8" customFormat="1" x14ac:dyDescent="0.25">
      <c r="A183" s="8" t="s">
        <v>599</v>
      </c>
      <c r="B183" s="8" t="s">
        <v>3275</v>
      </c>
      <c r="C183" s="8" t="s">
        <v>3276</v>
      </c>
      <c r="D183" s="8">
        <f t="shared" si="4"/>
        <v>0</v>
      </c>
      <c r="E183" s="8" t="s">
        <v>5603</v>
      </c>
      <c r="F183" s="8" t="str">
        <f t="shared" si="5"/>
        <v/>
      </c>
      <c r="G183" s="8" t="s">
        <v>3278</v>
      </c>
      <c r="H183" s="346">
        <v>1</v>
      </c>
    </row>
    <row r="184" spans="1:8" s="8" customFormat="1" x14ac:dyDescent="0.25">
      <c r="A184" s="8" t="s">
        <v>597</v>
      </c>
      <c r="B184" s="8" t="s">
        <v>3275</v>
      </c>
      <c r="C184" s="8" t="s">
        <v>3276</v>
      </c>
      <c r="D184" s="8">
        <f t="shared" si="4"/>
        <v>0</v>
      </c>
      <c r="E184" s="8" t="s">
        <v>5603</v>
      </c>
      <c r="F184" s="8" t="str">
        <f t="shared" si="5"/>
        <v/>
      </c>
      <c r="G184" s="8" t="s">
        <v>3278</v>
      </c>
      <c r="H184" s="346">
        <v>1</v>
      </c>
    </row>
    <row r="185" spans="1:8" s="8" customFormat="1" x14ac:dyDescent="0.25">
      <c r="A185" s="8" t="s">
        <v>985</v>
      </c>
      <c r="B185" s="8" t="s">
        <v>3275</v>
      </c>
      <c r="C185" s="8" t="s">
        <v>3276</v>
      </c>
      <c r="D185" s="8">
        <f t="shared" si="4"/>
        <v>69</v>
      </c>
      <c r="E185" s="8" t="s">
        <v>5603</v>
      </c>
      <c r="F185" s="8" t="str">
        <f t="shared" si="5"/>
        <v/>
      </c>
      <c r="G185" s="8" t="s">
        <v>3278</v>
      </c>
      <c r="H185" s="346">
        <v>1</v>
      </c>
    </row>
    <row r="186" spans="1:8" s="8" customFormat="1" x14ac:dyDescent="0.25">
      <c r="A186" s="8" t="s">
        <v>972</v>
      </c>
      <c r="B186" s="8" t="s">
        <v>3275</v>
      </c>
      <c r="C186" s="8" t="s">
        <v>3276</v>
      </c>
      <c r="D186" s="8">
        <f t="shared" ref="D186:D231" si="6">VLOOKUP(A186,masterdata,5,0)</f>
        <v>69</v>
      </c>
      <c r="E186" s="8" t="s">
        <v>5603</v>
      </c>
      <c r="F186" s="8" t="str">
        <f t="shared" si="5"/>
        <v/>
      </c>
      <c r="G186" s="8" t="s">
        <v>3278</v>
      </c>
      <c r="H186" s="346">
        <v>1</v>
      </c>
    </row>
    <row r="187" spans="1:8" s="8" customFormat="1" x14ac:dyDescent="0.25">
      <c r="A187" s="8" t="s">
        <v>337</v>
      </c>
      <c r="B187" s="8" t="s">
        <v>3275</v>
      </c>
      <c r="C187" s="8" t="s">
        <v>3276</v>
      </c>
      <c r="D187" s="8">
        <f t="shared" si="6"/>
        <v>249</v>
      </c>
      <c r="E187" s="8" t="s">
        <v>5603</v>
      </c>
      <c r="F187" s="8" t="str">
        <f t="shared" si="5"/>
        <v/>
      </c>
      <c r="G187" s="8" t="s">
        <v>3278</v>
      </c>
      <c r="H187" s="346">
        <v>1</v>
      </c>
    </row>
    <row r="188" spans="1:8" s="8" customFormat="1" x14ac:dyDescent="0.25">
      <c r="A188" s="8" t="s">
        <v>336</v>
      </c>
      <c r="B188" s="8" t="s">
        <v>3275</v>
      </c>
      <c r="C188" s="8" t="s">
        <v>3276</v>
      </c>
      <c r="D188" s="8">
        <f t="shared" si="6"/>
        <v>69</v>
      </c>
      <c r="E188" s="8" t="s">
        <v>5603</v>
      </c>
      <c r="F188" s="8" t="str">
        <f t="shared" si="5"/>
        <v/>
      </c>
      <c r="G188" s="8" t="s">
        <v>3278</v>
      </c>
      <c r="H188" s="346">
        <v>1</v>
      </c>
    </row>
    <row r="189" spans="1:8" s="8" customFormat="1" x14ac:dyDescent="0.25">
      <c r="A189" s="8" t="s">
        <v>335</v>
      </c>
      <c r="B189" s="8" t="s">
        <v>3275</v>
      </c>
      <c r="C189" s="8" t="s">
        <v>3276</v>
      </c>
      <c r="D189" s="8">
        <f t="shared" si="6"/>
        <v>29</v>
      </c>
      <c r="E189" s="8" t="s">
        <v>5603</v>
      </c>
      <c r="F189" s="8" t="str">
        <f t="shared" si="5"/>
        <v/>
      </c>
      <c r="G189" s="8" t="s">
        <v>3278</v>
      </c>
      <c r="H189" s="346">
        <v>1</v>
      </c>
    </row>
    <row r="190" spans="1:8" s="8" customFormat="1" x14ac:dyDescent="0.25">
      <c r="A190" s="8" t="s">
        <v>333</v>
      </c>
      <c r="B190" s="8" t="s">
        <v>3275</v>
      </c>
      <c r="C190" s="8" t="s">
        <v>3276</v>
      </c>
      <c r="D190" s="8">
        <f t="shared" si="6"/>
        <v>39</v>
      </c>
      <c r="E190" s="8" t="s">
        <v>5603</v>
      </c>
      <c r="F190" s="8" t="str">
        <f t="shared" si="5"/>
        <v/>
      </c>
      <c r="G190" s="8" t="s">
        <v>3278</v>
      </c>
      <c r="H190" s="346">
        <v>1</v>
      </c>
    </row>
    <row r="191" spans="1:8" s="8" customFormat="1" x14ac:dyDescent="0.25">
      <c r="A191" s="8" t="s">
        <v>332</v>
      </c>
      <c r="B191" s="8" t="s">
        <v>3275</v>
      </c>
      <c r="C191" s="8" t="s">
        <v>3276</v>
      </c>
      <c r="D191" s="8">
        <f t="shared" si="6"/>
        <v>79</v>
      </c>
      <c r="E191" s="8" t="s">
        <v>5603</v>
      </c>
      <c r="F191" s="8" t="str">
        <f t="shared" si="5"/>
        <v/>
      </c>
      <c r="G191" s="8" t="s">
        <v>3278</v>
      </c>
      <c r="H191" s="346">
        <v>1</v>
      </c>
    </row>
    <row r="192" spans="1:8" s="8" customFormat="1" x14ac:dyDescent="0.25">
      <c r="A192" s="8" t="s">
        <v>307</v>
      </c>
      <c r="B192" s="8" t="s">
        <v>3275</v>
      </c>
      <c r="C192" s="8" t="s">
        <v>3276</v>
      </c>
      <c r="D192" s="8">
        <f t="shared" si="6"/>
        <v>69</v>
      </c>
      <c r="E192" s="8" t="s">
        <v>5603</v>
      </c>
      <c r="F192" s="8" t="str">
        <f t="shared" si="5"/>
        <v/>
      </c>
      <c r="G192" s="8" t="s">
        <v>3278</v>
      </c>
      <c r="H192" s="346">
        <v>1</v>
      </c>
    </row>
    <row r="193" spans="1:8" s="8" customFormat="1" x14ac:dyDescent="0.25">
      <c r="A193" s="8" t="s">
        <v>305</v>
      </c>
      <c r="B193" s="8" t="s">
        <v>3275</v>
      </c>
      <c r="C193" s="8" t="s">
        <v>3276</v>
      </c>
      <c r="D193" s="8">
        <f t="shared" si="6"/>
        <v>89</v>
      </c>
      <c r="E193" s="8" t="s">
        <v>5603</v>
      </c>
      <c r="F193" s="8" t="str">
        <f t="shared" si="5"/>
        <v/>
      </c>
      <c r="G193" s="8" t="s">
        <v>3278</v>
      </c>
      <c r="H193" s="346">
        <v>1</v>
      </c>
    </row>
    <row r="194" spans="1:8" s="8" customFormat="1" x14ac:dyDescent="0.25">
      <c r="A194" s="8" t="s">
        <v>331</v>
      </c>
      <c r="B194" s="8" t="s">
        <v>3275</v>
      </c>
      <c r="C194" s="8" t="s">
        <v>3276</v>
      </c>
      <c r="D194" s="8">
        <f t="shared" si="6"/>
        <v>89</v>
      </c>
      <c r="E194" s="8" t="s">
        <v>5603</v>
      </c>
      <c r="F194" s="8" t="str">
        <f t="shared" ref="F194:F257" si="7">IF(VLOOKUP(A194,masterdata,36,FALSE)="","",VLOOKUP(A194,masterdata,36,FALSE))</f>
        <v/>
      </c>
      <c r="G194" s="8" t="s">
        <v>3278</v>
      </c>
      <c r="H194" s="346">
        <v>1</v>
      </c>
    </row>
    <row r="195" spans="1:8" s="8" customFormat="1" x14ac:dyDescent="0.25">
      <c r="A195" s="8" t="s">
        <v>330</v>
      </c>
      <c r="B195" s="8" t="s">
        <v>3275</v>
      </c>
      <c r="C195" s="8" t="s">
        <v>3276</v>
      </c>
      <c r="D195" s="8">
        <f t="shared" si="6"/>
        <v>49</v>
      </c>
      <c r="E195" s="8" t="s">
        <v>5603</v>
      </c>
      <c r="F195" s="8" t="str">
        <f t="shared" si="7"/>
        <v/>
      </c>
      <c r="G195" s="8" t="s">
        <v>3278</v>
      </c>
      <c r="H195" s="346">
        <v>1</v>
      </c>
    </row>
    <row r="196" spans="1:8" s="8" customFormat="1" x14ac:dyDescent="0.25">
      <c r="A196" s="8" t="s">
        <v>329</v>
      </c>
      <c r="B196" s="8" t="s">
        <v>3275</v>
      </c>
      <c r="C196" s="8" t="s">
        <v>3276</v>
      </c>
      <c r="D196" s="8">
        <f t="shared" si="6"/>
        <v>89</v>
      </c>
      <c r="E196" s="8" t="s">
        <v>5603</v>
      </c>
      <c r="F196" s="8" t="str">
        <f t="shared" si="7"/>
        <v/>
      </c>
      <c r="G196" s="8" t="s">
        <v>3278</v>
      </c>
      <c r="H196" s="346">
        <v>1</v>
      </c>
    </row>
    <row r="197" spans="1:8" s="8" customFormat="1" x14ac:dyDescent="0.25">
      <c r="A197" s="8" t="s">
        <v>327</v>
      </c>
      <c r="B197" s="8" t="s">
        <v>3275</v>
      </c>
      <c r="C197" s="8" t="s">
        <v>3276</v>
      </c>
      <c r="D197" s="8">
        <f t="shared" si="6"/>
        <v>0</v>
      </c>
      <c r="E197" s="8" t="s">
        <v>5603</v>
      </c>
      <c r="F197" s="8" t="str">
        <f t="shared" si="7"/>
        <v/>
      </c>
      <c r="G197" s="8" t="s">
        <v>3278</v>
      </c>
      <c r="H197" s="346">
        <v>1</v>
      </c>
    </row>
    <row r="198" spans="1:8" s="8" customFormat="1" x14ac:dyDescent="0.25">
      <c r="A198" s="8" t="s">
        <v>325</v>
      </c>
      <c r="B198" s="8" t="s">
        <v>3275</v>
      </c>
      <c r="C198" s="8" t="s">
        <v>3276</v>
      </c>
      <c r="D198" s="8">
        <f t="shared" si="6"/>
        <v>129</v>
      </c>
      <c r="E198" s="8" t="s">
        <v>5603</v>
      </c>
      <c r="F198" s="8" t="str">
        <f t="shared" si="7"/>
        <v/>
      </c>
      <c r="G198" s="8" t="s">
        <v>3278</v>
      </c>
      <c r="H198" s="346">
        <v>1</v>
      </c>
    </row>
    <row r="199" spans="1:8" s="8" customFormat="1" x14ac:dyDescent="0.25">
      <c r="A199" s="8" t="s">
        <v>323</v>
      </c>
      <c r="B199" s="8" t="s">
        <v>3275</v>
      </c>
      <c r="C199" s="8" t="s">
        <v>3276</v>
      </c>
      <c r="D199" s="8">
        <f t="shared" si="6"/>
        <v>79</v>
      </c>
      <c r="E199" s="8" t="s">
        <v>5603</v>
      </c>
      <c r="F199" s="8" t="str">
        <f t="shared" si="7"/>
        <v/>
      </c>
      <c r="G199" s="8" t="s">
        <v>3278</v>
      </c>
      <c r="H199" s="346">
        <v>1</v>
      </c>
    </row>
    <row r="200" spans="1:8" s="8" customFormat="1" x14ac:dyDescent="0.25">
      <c r="A200" s="8" t="s">
        <v>321</v>
      </c>
      <c r="B200" s="8" t="s">
        <v>3275</v>
      </c>
      <c r="C200" s="8" t="s">
        <v>3276</v>
      </c>
      <c r="D200" s="8">
        <f t="shared" si="6"/>
        <v>119</v>
      </c>
      <c r="E200" s="8" t="s">
        <v>5603</v>
      </c>
      <c r="F200" s="8" t="str">
        <f t="shared" si="7"/>
        <v/>
      </c>
      <c r="G200" s="8" t="s">
        <v>3278</v>
      </c>
      <c r="H200" s="346">
        <v>1</v>
      </c>
    </row>
    <row r="201" spans="1:8" s="8" customFormat="1" x14ac:dyDescent="0.25">
      <c r="A201" s="8" t="s">
        <v>276</v>
      </c>
      <c r="B201" s="8" t="s">
        <v>3275</v>
      </c>
      <c r="C201" s="8" t="s">
        <v>3276</v>
      </c>
      <c r="D201" s="8">
        <f t="shared" si="6"/>
        <v>0</v>
      </c>
      <c r="E201" s="8" t="s">
        <v>5603</v>
      </c>
      <c r="F201" s="8" t="str">
        <f t="shared" si="7"/>
        <v/>
      </c>
      <c r="G201" s="8" t="s">
        <v>3278</v>
      </c>
      <c r="H201" s="346">
        <v>1</v>
      </c>
    </row>
    <row r="202" spans="1:8" s="8" customFormat="1" x14ac:dyDescent="0.25">
      <c r="A202" s="8" t="s">
        <v>303</v>
      </c>
      <c r="B202" s="8" t="s">
        <v>3275</v>
      </c>
      <c r="C202" s="8" t="s">
        <v>3276</v>
      </c>
      <c r="D202" s="8">
        <f t="shared" si="6"/>
        <v>0</v>
      </c>
      <c r="E202" s="8" t="s">
        <v>5603</v>
      </c>
      <c r="F202" s="8" t="str">
        <f t="shared" si="7"/>
        <v/>
      </c>
      <c r="G202" s="8" t="s">
        <v>3278</v>
      </c>
      <c r="H202" s="346">
        <v>1</v>
      </c>
    </row>
    <row r="203" spans="1:8" s="8" customFormat="1" x14ac:dyDescent="0.25">
      <c r="A203" s="8" t="s">
        <v>319</v>
      </c>
      <c r="B203" s="8" t="s">
        <v>3275</v>
      </c>
      <c r="C203" s="8" t="s">
        <v>3276</v>
      </c>
      <c r="D203" s="8">
        <f t="shared" si="6"/>
        <v>29</v>
      </c>
      <c r="E203" s="8" t="s">
        <v>5603</v>
      </c>
      <c r="F203" s="8" t="str">
        <f t="shared" si="7"/>
        <v/>
      </c>
      <c r="G203" s="8" t="s">
        <v>3278</v>
      </c>
      <c r="H203" s="346">
        <v>1</v>
      </c>
    </row>
    <row r="204" spans="1:8" s="8" customFormat="1" x14ac:dyDescent="0.25">
      <c r="A204" s="8" t="s">
        <v>317</v>
      </c>
      <c r="B204" s="8" t="s">
        <v>3275</v>
      </c>
      <c r="C204" s="8" t="s">
        <v>3276</v>
      </c>
      <c r="D204" s="8">
        <f t="shared" si="6"/>
        <v>49</v>
      </c>
      <c r="E204" s="8" t="s">
        <v>5603</v>
      </c>
      <c r="F204" s="8" t="str">
        <f t="shared" si="7"/>
        <v/>
      </c>
      <c r="G204" s="8" t="s">
        <v>3278</v>
      </c>
      <c r="H204" s="346">
        <v>1</v>
      </c>
    </row>
    <row r="205" spans="1:8" s="8" customFormat="1" x14ac:dyDescent="0.25">
      <c r="A205" s="8" t="s">
        <v>316</v>
      </c>
      <c r="B205" s="8" t="s">
        <v>3275</v>
      </c>
      <c r="C205" s="8" t="s">
        <v>3276</v>
      </c>
      <c r="D205" s="8">
        <f t="shared" si="6"/>
        <v>49</v>
      </c>
      <c r="E205" s="8" t="s">
        <v>5603</v>
      </c>
      <c r="F205" s="8" t="str">
        <f t="shared" si="7"/>
        <v/>
      </c>
      <c r="G205" s="8" t="s">
        <v>3278</v>
      </c>
      <c r="H205" s="346">
        <v>1</v>
      </c>
    </row>
    <row r="206" spans="1:8" s="8" customFormat="1" x14ac:dyDescent="0.25">
      <c r="A206" s="8" t="s">
        <v>315</v>
      </c>
      <c r="B206" s="8" t="s">
        <v>3275</v>
      </c>
      <c r="C206" s="8" t="s">
        <v>3276</v>
      </c>
      <c r="D206" s="8">
        <f t="shared" si="6"/>
        <v>49</v>
      </c>
      <c r="E206" s="8" t="s">
        <v>5603</v>
      </c>
      <c r="F206" s="8" t="str">
        <f t="shared" si="7"/>
        <v/>
      </c>
      <c r="G206" s="8" t="s">
        <v>3278</v>
      </c>
      <c r="H206" s="346">
        <v>1</v>
      </c>
    </row>
    <row r="207" spans="1:8" s="8" customFormat="1" x14ac:dyDescent="0.25">
      <c r="A207" s="8" t="s">
        <v>302</v>
      </c>
      <c r="B207" s="8" t="s">
        <v>3275</v>
      </c>
      <c r="C207" s="8" t="s">
        <v>3276</v>
      </c>
      <c r="D207" s="8">
        <f t="shared" si="6"/>
        <v>69</v>
      </c>
      <c r="E207" s="8" t="s">
        <v>5603</v>
      </c>
      <c r="F207" s="8" t="str">
        <f t="shared" si="7"/>
        <v/>
      </c>
      <c r="G207" s="8" t="s">
        <v>3278</v>
      </c>
      <c r="H207" s="346">
        <v>1</v>
      </c>
    </row>
    <row r="208" spans="1:8" s="8" customFormat="1" x14ac:dyDescent="0.25">
      <c r="A208" s="8" t="s">
        <v>314</v>
      </c>
      <c r="B208" s="8" t="s">
        <v>3275</v>
      </c>
      <c r="C208" s="8" t="s">
        <v>3276</v>
      </c>
      <c r="D208" s="8">
        <f t="shared" si="6"/>
        <v>49</v>
      </c>
      <c r="E208" s="8" t="s">
        <v>5603</v>
      </c>
      <c r="F208" s="8" t="str">
        <f t="shared" si="7"/>
        <v/>
      </c>
      <c r="G208" s="8" t="s">
        <v>3278</v>
      </c>
      <c r="H208" s="346">
        <v>1</v>
      </c>
    </row>
    <row r="209" spans="1:8" s="8" customFormat="1" x14ac:dyDescent="0.25">
      <c r="A209" s="8" t="s">
        <v>312</v>
      </c>
      <c r="B209" s="8" t="s">
        <v>3275</v>
      </c>
      <c r="C209" s="8" t="s">
        <v>3276</v>
      </c>
      <c r="D209" s="8">
        <f t="shared" si="6"/>
        <v>0</v>
      </c>
      <c r="E209" s="8" t="s">
        <v>5603</v>
      </c>
      <c r="F209" s="8" t="str">
        <f t="shared" si="7"/>
        <v/>
      </c>
      <c r="G209" s="8" t="s">
        <v>3278</v>
      </c>
      <c r="H209" s="346">
        <v>1</v>
      </c>
    </row>
    <row r="210" spans="1:8" s="8" customFormat="1" x14ac:dyDescent="0.25">
      <c r="A210" s="8" t="s">
        <v>2286</v>
      </c>
      <c r="B210" s="8" t="s">
        <v>3275</v>
      </c>
      <c r="C210" s="8" t="s">
        <v>3276</v>
      </c>
      <c r="D210" s="8">
        <f t="shared" si="6"/>
        <v>0</v>
      </c>
      <c r="E210" s="8" t="s">
        <v>5603</v>
      </c>
      <c r="F210" s="8" t="str">
        <f t="shared" si="7"/>
        <v/>
      </c>
      <c r="G210" s="8" t="s">
        <v>3278</v>
      </c>
      <c r="H210" s="346">
        <v>1</v>
      </c>
    </row>
    <row r="211" spans="1:8" s="8" customFormat="1" x14ac:dyDescent="0.25">
      <c r="A211" s="8" t="s">
        <v>5241</v>
      </c>
      <c r="B211" s="8" t="s">
        <v>3275</v>
      </c>
      <c r="C211" s="8" t="s">
        <v>3276</v>
      </c>
      <c r="D211" s="8">
        <f t="shared" si="6"/>
        <v>0</v>
      </c>
      <c r="E211" s="8" t="s">
        <v>5603</v>
      </c>
      <c r="F211" s="8" t="str">
        <f t="shared" si="7"/>
        <v>DPKCRED_CCR</v>
      </c>
      <c r="G211" s="8" t="s">
        <v>3278</v>
      </c>
      <c r="H211" s="346">
        <v>1</v>
      </c>
    </row>
    <row r="212" spans="1:8" s="8" customFormat="1" x14ac:dyDescent="0.25">
      <c r="A212" s="8" t="s">
        <v>563</v>
      </c>
      <c r="B212" s="8" t="s">
        <v>3275</v>
      </c>
      <c r="C212" s="8" t="s">
        <v>3276</v>
      </c>
      <c r="D212" s="8">
        <f t="shared" si="6"/>
        <v>99</v>
      </c>
      <c r="E212" s="8" t="s">
        <v>5603</v>
      </c>
      <c r="F212" s="8" t="str">
        <f t="shared" si="7"/>
        <v/>
      </c>
      <c r="G212" s="8" t="s">
        <v>3278</v>
      </c>
      <c r="H212" s="346">
        <v>1</v>
      </c>
    </row>
    <row r="213" spans="1:8" s="8" customFormat="1" x14ac:dyDescent="0.25">
      <c r="A213" s="8" t="s">
        <v>5436</v>
      </c>
      <c r="B213" s="8" t="s">
        <v>3275</v>
      </c>
      <c r="C213" s="8" t="s">
        <v>3276</v>
      </c>
      <c r="D213" s="8">
        <f t="shared" si="6"/>
        <v>0</v>
      </c>
      <c r="E213" s="8" t="s">
        <v>5603</v>
      </c>
      <c r="F213" s="8" t="str">
        <f t="shared" si="7"/>
        <v>DISCSS</v>
      </c>
      <c r="G213" s="8" t="s">
        <v>3278</v>
      </c>
      <c r="H213" s="346">
        <v>1</v>
      </c>
    </row>
    <row r="214" spans="1:8" s="8" customFormat="1" x14ac:dyDescent="0.25">
      <c r="A214" s="8" t="s">
        <v>5437</v>
      </c>
      <c r="B214" s="8" t="s">
        <v>3275</v>
      </c>
      <c r="C214" s="8" t="s">
        <v>3276</v>
      </c>
      <c r="D214" s="8">
        <f t="shared" si="6"/>
        <v>0</v>
      </c>
      <c r="E214" s="8" t="s">
        <v>5603</v>
      </c>
      <c r="F214" s="8" t="str">
        <f t="shared" si="7"/>
        <v>DISCSRETN</v>
      </c>
      <c r="G214" s="8" t="s">
        <v>3278</v>
      </c>
      <c r="H214" s="346">
        <v>1</v>
      </c>
    </row>
    <row r="215" spans="1:8" s="8" customFormat="1" x14ac:dyDescent="0.25">
      <c r="A215" s="8" t="s">
        <v>5438</v>
      </c>
      <c r="B215" s="8" t="s">
        <v>3275</v>
      </c>
      <c r="C215" s="8" t="s">
        <v>3276</v>
      </c>
      <c r="D215" s="8">
        <f t="shared" si="6"/>
        <v>0</v>
      </c>
      <c r="E215" s="8" t="s">
        <v>5603</v>
      </c>
      <c r="F215" s="8" t="str">
        <f t="shared" si="7"/>
        <v>DISCSCARE</v>
      </c>
      <c r="G215" s="8" t="s">
        <v>3278</v>
      </c>
      <c r="H215" s="346">
        <v>1</v>
      </c>
    </row>
    <row r="216" spans="1:8" s="8" customFormat="1" x14ac:dyDescent="0.25">
      <c r="A216" s="8" t="s">
        <v>2538</v>
      </c>
      <c r="B216" s="8" t="s">
        <v>3275</v>
      </c>
      <c r="C216" s="8" t="s">
        <v>3276</v>
      </c>
      <c r="D216" s="8">
        <f t="shared" si="6"/>
        <v>0</v>
      </c>
      <c r="E216" s="8" t="s">
        <v>5603</v>
      </c>
      <c r="F216" s="8" t="str">
        <f t="shared" si="7"/>
        <v>DISCSALES</v>
      </c>
      <c r="G216" s="8" t="s">
        <v>3278</v>
      </c>
      <c r="H216" s="346">
        <v>1</v>
      </c>
    </row>
    <row r="217" spans="1:8" s="8" customFormat="1" x14ac:dyDescent="0.25">
      <c r="A217" s="8" t="s">
        <v>2560</v>
      </c>
      <c r="B217" s="8" t="s">
        <v>3275</v>
      </c>
      <c r="C217" s="8" t="s">
        <v>3276</v>
      </c>
      <c r="D217" s="8">
        <f t="shared" si="6"/>
        <v>0</v>
      </c>
      <c r="E217" s="8" t="s">
        <v>5603</v>
      </c>
      <c r="F217" s="8" t="str">
        <f t="shared" si="7"/>
        <v>DISCRETN</v>
      </c>
      <c r="G217" s="8" t="s">
        <v>3278</v>
      </c>
      <c r="H217" s="346">
        <v>1</v>
      </c>
    </row>
    <row r="218" spans="1:8" s="8" customFormat="1" x14ac:dyDescent="0.25">
      <c r="A218" s="8" t="s">
        <v>1869</v>
      </c>
      <c r="B218" s="8" t="s">
        <v>3275</v>
      </c>
      <c r="C218" s="8" t="s">
        <v>3276</v>
      </c>
      <c r="D218" s="8">
        <f t="shared" si="6"/>
        <v>0</v>
      </c>
      <c r="E218" s="8" t="s">
        <v>5603</v>
      </c>
      <c r="F218" s="8" t="str">
        <f t="shared" si="7"/>
        <v>DISCINTERROR</v>
      </c>
      <c r="G218" s="8" t="s">
        <v>3278</v>
      </c>
      <c r="H218" s="346">
        <v>1</v>
      </c>
    </row>
    <row r="219" spans="1:8" s="8" customFormat="1" x14ac:dyDescent="0.25">
      <c r="A219" s="8" t="s">
        <v>5439</v>
      </c>
      <c r="B219" s="8" t="s">
        <v>3275</v>
      </c>
      <c r="C219" s="8" t="s">
        <v>3276</v>
      </c>
      <c r="D219" s="8">
        <f t="shared" si="6"/>
        <v>0</v>
      </c>
      <c r="E219" s="8" t="s">
        <v>5603</v>
      </c>
      <c r="F219" s="8" t="str">
        <f t="shared" si="7"/>
        <v>DISCHO2</v>
      </c>
      <c r="G219" s="8" t="s">
        <v>3278</v>
      </c>
      <c r="H219" s="346">
        <v>1</v>
      </c>
    </row>
    <row r="220" spans="1:8" s="8" customFormat="1" x14ac:dyDescent="0.25">
      <c r="A220" s="8" t="s">
        <v>2551</v>
      </c>
      <c r="B220" s="8" t="s">
        <v>3275</v>
      </c>
      <c r="C220" s="8" t="s">
        <v>3276</v>
      </c>
      <c r="D220" s="8">
        <f t="shared" si="6"/>
        <v>0</v>
      </c>
      <c r="E220" s="8" t="s">
        <v>5603</v>
      </c>
      <c r="F220" s="8" t="str">
        <f t="shared" si="7"/>
        <v>DISCHO</v>
      </c>
      <c r="G220" s="8" t="s">
        <v>3278</v>
      </c>
      <c r="H220" s="346">
        <v>1</v>
      </c>
    </row>
    <row r="221" spans="1:8" s="8" customFormat="1" x14ac:dyDescent="0.25">
      <c r="A221" s="8" t="s">
        <v>5242</v>
      </c>
      <c r="B221" s="8" t="s">
        <v>3275</v>
      </c>
      <c r="C221" s="8" t="s">
        <v>3276</v>
      </c>
      <c r="D221" s="8">
        <f t="shared" si="6"/>
        <v>0</v>
      </c>
      <c r="E221" s="8" t="s">
        <v>5603</v>
      </c>
      <c r="F221" s="8" t="str">
        <f t="shared" si="7"/>
        <v>DEALER_DISC</v>
      </c>
      <c r="G221" s="8" t="s">
        <v>3278</v>
      </c>
      <c r="H221" s="346">
        <v>1</v>
      </c>
    </row>
    <row r="222" spans="1:8" s="8" customFormat="1" x14ac:dyDescent="0.25">
      <c r="A222" s="8" t="s">
        <v>579</v>
      </c>
      <c r="B222" s="8" t="s">
        <v>3275</v>
      </c>
      <c r="C222" s="8" t="s">
        <v>3276</v>
      </c>
      <c r="D222" s="8">
        <f t="shared" si="6"/>
        <v>165</v>
      </c>
      <c r="E222" s="8" t="s">
        <v>5603</v>
      </c>
      <c r="F222" s="8" t="str">
        <f t="shared" si="7"/>
        <v/>
      </c>
      <c r="G222" s="8" t="s">
        <v>3278</v>
      </c>
      <c r="H222" s="346">
        <v>1</v>
      </c>
    </row>
    <row r="223" spans="1:8" s="8" customFormat="1" x14ac:dyDescent="0.25">
      <c r="A223" s="8" t="s">
        <v>595</v>
      </c>
      <c r="B223" s="8" t="s">
        <v>3275</v>
      </c>
      <c r="C223" s="8" t="s">
        <v>3276</v>
      </c>
      <c r="D223" s="8">
        <f t="shared" si="6"/>
        <v>139</v>
      </c>
      <c r="E223" s="8" t="s">
        <v>5603</v>
      </c>
      <c r="F223" s="8" t="str">
        <f t="shared" si="7"/>
        <v/>
      </c>
      <c r="G223" s="8" t="s">
        <v>3278</v>
      </c>
      <c r="H223" s="346">
        <v>1</v>
      </c>
    </row>
    <row r="224" spans="1:8" s="8" customFormat="1" x14ac:dyDescent="0.25">
      <c r="A224" s="8" t="s">
        <v>593</v>
      </c>
      <c r="B224" s="8" t="s">
        <v>3275</v>
      </c>
      <c r="C224" s="8" t="s">
        <v>3276</v>
      </c>
      <c r="D224" s="8">
        <f t="shared" si="6"/>
        <v>139</v>
      </c>
      <c r="E224" s="8" t="s">
        <v>5603</v>
      </c>
      <c r="F224" s="8" t="str">
        <f t="shared" si="7"/>
        <v/>
      </c>
      <c r="G224" s="8" t="s">
        <v>3278</v>
      </c>
      <c r="H224" s="346">
        <v>1</v>
      </c>
    </row>
    <row r="225" spans="1:8" s="8" customFormat="1" x14ac:dyDescent="0.25">
      <c r="A225" s="8" t="s">
        <v>591</v>
      </c>
      <c r="B225" s="8" t="s">
        <v>3275</v>
      </c>
      <c r="C225" s="8" t="s">
        <v>3276</v>
      </c>
      <c r="D225" s="8">
        <f t="shared" si="6"/>
        <v>139</v>
      </c>
      <c r="E225" s="8" t="s">
        <v>5603</v>
      </c>
      <c r="F225" s="8" t="str">
        <f t="shared" si="7"/>
        <v/>
      </c>
      <c r="G225" s="8" t="s">
        <v>3278</v>
      </c>
      <c r="H225" s="346">
        <v>1</v>
      </c>
    </row>
    <row r="226" spans="1:8" s="8" customFormat="1" x14ac:dyDescent="0.25">
      <c r="A226" s="8" t="s">
        <v>589</v>
      </c>
      <c r="B226" s="8" t="s">
        <v>3275</v>
      </c>
      <c r="C226" s="8" t="s">
        <v>3276</v>
      </c>
      <c r="D226" s="8">
        <f t="shared" si="6"/>
        <v>139</v>
      </c>
      <c r="E226" s="8" t="s">
        <v>5603</v>
      </c>
      <c r="F226" s="8" t="str">
        <f t="shared" si="7"/>
        <v/>
      </c>
      <c r="G226" s="8" t="s">
        <v>3278</v>
      </c>
      <c r="H226" s="346">
        <v>1</v>
      </c>
    </row>
    <row r="227" spans="1:8" s="8" customFormat="1" x14ac:dyDescent="0.25">
      <c r="A227" s="8" t="s">
        <v>587</v>
      </c>
      <c r="B227" s="8" t="s">
        <v>3275</v>
      </c>
      <c r="C227" s="8" t="s">
        <v>3276</v>
      </c>
      <c r="D227" s="8">
        <f t="shared" si="6"/>
        <v>145</v>
      </c>
      <c r="E227" s="8" t="s">
        <v>5603</v>
      </c>
      <c r="F227" s="8" t="str">
        <f t="shared" si="7"/>
        <v/>
      </c>
      <c r="G227" s="8" t="s">
        <v>3278</v>
      </c>
      <c r="H227" s="346">
        <v>1</v>
      </c>
    </row>
    <row r="228" spans="1:8" s="8" customFormat="1" x14ac:dyDescent="0.25">
      <c r="A228" s="8" t="s">
        <v>585</v>
      </c>
      <c r="B228" s="8" t="s">
        <v>3275</v>
      </c>
      <c r="C228" s="8" t="s">
        <v>3276</v>
      </c>
      <c r="D228" s="8">
        <f t="shared" si="6"/>
        <v>275</v>
      </c>
      <c r="E228" s="8" t="s">
        <v>5603</v>
      </c>
      <c r="F228" s="8" t="str">
        <f t="shared" si="7"/>
        <v/>
      </c>
      <c r="G228" s="8" t="s">
        <v>3278</v>
      </c>
      <c r="H228" s="346">
        <v>1</v>
      </c>
    </row>
    <row r="229" spans="1:8" s="8" customFormat="1" x14ac:dyDescent="0.25">
      <c r="A229" s="8" t="s">
        <v>3075</v>
      </c>
      <c r="B229" s="8" t="s">
        <v>3275</v>
      </c>
      <c r="C229" s="8" t="s">
        <v>3276</v>
      </c>
      <c r="D229" s="8">
        <f t="shared" si="6"/>
        <v>0</v>
      </c>
      <c r="E229" s="8" t="s">
        <v>5603</v>
      </c>
      <c r="F229" s="8" t="str">
        <f t="shared" si="7"/>
        <v>CSERV_CR</v>
      </c>
      <c r="G229" s="8" t="s">
        <v>3278</v>
      </c>
      <c r="H229" s="346">
        <v>1</v>
      </c>
    </row>
    <row r="230" spans="1:8" s="8" customFormat="1" x14ac:dyDescent="0.25">
      <c r="A230" s="8" t="s">
        <v>462</v>
      </c>
      <c r="B230" s="8" t="s">
        <v>3275</v>
      </c>
      <c r="C230" s="8" t="s">
        <v>3276</v>
      </c>
      <c r="D230" s="8">
        <f t="shared" si="6"/>
        <v>5</v>
      </c>
      <c r="E230" s="8" t="s">
        <v>5603</v>
      </c>
      <c r="F230" s="8" t="str">
        <f t="shared" si="7"/>
        <v/>
      </c>
      <c r="G230" s="8" t="s">
        <v>3278</v>
      </c>
      <c r="H230" s="346">
        <v>1</v>
      </c>
    </row>
    <row r="231" spans="1:8" s="8" customFormat="1" x14ac:dyDescent="0.25">
      <c r="A231" s="8" t="s">
        <v>3188</v>
      </c>
      <c r="B231" s="8" t="s">
        <v>3275</v>
      </c>
      <c r="C231" s="8" t="s">
        <v>3276</v>
      </c>
      <c r="D231" s="8">
        <f t="shared" si="6"/>
        <v>5</v>
      </c>
      <c r="E231" s="8" t="s">
        <v>5603</v>
      </c>
      <c r="F231" s="8" t="str">
        <f t="shared" si="7"/>
        <v/>
      </c>
      <c r="G231" s="8" t="s">
        <v>3278</v>
      </c>
      <c r="H231" s="346">
        <v>1</v>
      </c>
    </row>
    <row r="232" spans="1:8" s="8" customFormat="1" x14ac:dyDescent="0.25">
      <c r="A232" s="8" t="s">
        <v>3381</v>
      </c>
      <c r="B232" s="8" t="s">
        <v>3275</v>
      </c>
      <c r="C232" s="8" t="s">
        <v>3276</v>
      </c>
      <c r="D232" s="8">
        <f t="shared" ref="D232:D285" si="8">VLOOKUP(A232,masterdata,5,0)</f>
        <v>0</v>
      </c>
      <c r="E232" s="8" t="s">
        <v>5603</v>
      </c>
      <c r="F232" s="8" t="str">
        <f t="shared" si="7"/>
        <v/>
      </c>
      <c r="G232" s="8" t="s">
        <v>3278</v>
      </c>
      <c r="H232" s="346">
        <v>1</v>
      </c>
    </row>
    <row r="233" spans="1:8" s="8" customFormat="1" x14ac:dyDescent="0.25">
      <c r="A233" s="8" t="s">
        <v>3367</v>
      </c>
      <c r="B233" s="8" t="s">
        <v>3275</v>
      </c>
      <c r="C233" s="8" t="s">
        <v>3276</v>
      </c>
      <c r="D233" s="8">
        <f t="shared" si="8"/>
        <v>0</v>
      </c>
      <c r="E233" s="8" t="s">
        <v>5603</v>
      </c>
      <c r="F233" s="8" t="str">
        <f t="shared" si="7"/>
        <v/>
      </c>
      <c r="G233" s="8" t="s">
        <v>3278</v>
      </c>
      <c r="H233" s="346">
        <v>1</v>
      </c>
    </row>
    <row r="234" spans="1:8" s="8" customFormat="1" x14ac:dyDescent="0.25">
      <c r="A234" s="8" t="s">
        <v>3371</v>
      </c>
      <c r="B234" s="8" t="s">
        <v>3275</v>
      </c>
      <c r="C234" s="8" t="s">
        <v>3276</v>
      </c>
      <c r="D234" s="8">
        <f t="shared" si="8"/>
        <v>0</v>
      </c>
      <c r="E234" s="8" t="s">
        <v>5603</v>
      </c>
      <c r="F234" s="8" t="str">
        <f t="shared" si="7"/>
        <v/>
      </c>
      <c r="G234" s="8" t="s">
        <v>3278</v>
      </c>
      <c r="H234" s="346">
        <v>1</v>
      </c>
    </row>
    <row r="235" spans="1:8" s="8" customFormat="1" x14ac:dyDescent="0.25">
      <c r="A235" s="8" t="s">
        <v>3366</v>
      </c>
      <c r="B235" s="8" t="s">
        <v>3275</v>
      </c>
      <c r="C235" s="8" t="s">
        <v>3276</v>
      </c>
      <c r="D235" s="8">
        <f t="shared" si="8"/>
        <v>0</v>
      </c>
      <c r="E235" s="8" t="s">
        <v>5603</v>
      </c>
      <c r="F235" s="8" t="str">
        <f t="shared" si="7"/>
        <v/>
      </c>
      <c r="G235" s="8" t="s">
        <v>3278</v>
      </c>
      <c r="H235" s="346">
        <v>1</v>
      </c>
    </row>
    <row r="236" spans="1:8" s="8" customFormat="1" x14ac:dyDescent="0.25">
      <c r="A236" s="8" t="s">
        <v>3370</v>
      </c>
      <c r="B236" s="8" t="s">
        <v>3275</v>
      </c>
      <c r="C236" s="8" t="s">
        <v>3276</v>
      </c>
      <c r="D236" s="8">
        <f t="shared" si="8"/>
        <v>0</v>
      </c>
      <c r="E236" s="8" t="s">
        <v>5603</v>
      </c>
      <c r="F236" s="8" t="str">
        <f t="shared" si="7"/>
        <v/>
      </c>
      <c r="G236" s="8" t="s">
        <v>3278</v>
      </c>
      <c r="H236" s="346">
        <v>1</v>
      </c>
    </row>
    <row r="237" spans="1:8" s="8" customFormat="1" x14ac:dyDescent="0.25">
      <c r="A237" s="8" t="s">
        <v>3369</v>
      </c>
      <c r="B237" s="8" t="s">
        <v>3275</v>
      </c>
      <c r="C237" s="8" t="s">
        <v>3276</v>
      </c>
      <c r="D237" s="8">
        <f t="shared" si="8"/>
        <v>0</v>
      </c>
      <c r="E237" s="8" t="s">
        <v>5603</v>
      </c>
      <c r="F237" s="8" t="str">
        <f t="shared" si="7"/>
        <v/>
      </c>
      <c r="G237" s="8" t="s">
        <v>3278</v>
      </c>
      <c r="H237" s="346">
        <v>1</v>
      </c>
    </row>
    <row r="238" spans="1:8" s="8" customFormat="1" x14ac:dyDescent="0.25">
      <c r="A238" s="8" t="s">
        <v>3372</v>
      </c>
      <c r="B238" s="8" t="s">
        <v>3275</v>
      </c>
      <c r="C238" s="8" t="s">
        <v>3276</v>
      </c>
      <c r="D238" s="8">
        <f t="shared" si="8"/>
        <v>0</v>
      </c>
      <c r="E238" s="8" t="s">
        <v>5603</v>
      </c>
      <c r="F238" s="8" t="str">
        <f t="shared" si="7"/>
        <v/>
      </c>
      <c r="G238" s="8" t="s">
        <v>3278</v>
      </c>
      <c r="H238" s="346">
        <v>1</v>
      </c>
    </row>
    <row r="239" spans="1:8" s="8" customFormat="1" x14ac:dyDescent="0.25">
      <c r="A239" s="8" t="s">
        <v>3365</v>
      </c>
      <c r="B239" s="8" t="s">
        <v>3275</v>
      </c>
      <c r="C239" s="8" t="s">
        <v>3276</v>
      </c>
      <c r="D239" s="8">
        <f t="shared" si="8"/>
        <v>0</v>
      </c>
      <c r="E239" s="8" t="s">
        <v>5603</v>
      </c>
      <c r="F239" s="8" t="str">
        <f t="shared" si="7"/>
        <v/>
      </c>
      <c r="G239" s="8" t="s">
        <v>3278</v>
      </c>
      <c r="H239" s="346">
        <v>1</v>
      </c>
    </row>
    <row r="240" spans="1:8" s="8" customFormat="1" x14ac:dyDescent="0.25">
      <c r="A240" s="8" t="s">
        <v>3368</v>
      </c>
      <c r="B240" s="8" t="s">
        <v>3275</v>
      </c>
      <c r="C240" s="8" t="s">
        <v>3276</v>
      </c>
      <c r="D240" s="8">
        <f t="shared" si="8"/>
        <v>0</v>
      </c>
      <c r="E240" s="8" t="s">
        <v>5603</v>
      </c>
      <c r="F240" s="8" t="str">
        <f t="shared" si="7"/>
        <v/>
      </c>
      <c r="G240" s="8" t="s">
        <v>3278</v>
      </c>
      <c r="H240" s="346">
        <v>1</v>
      </c>
    </row>
    <row r="241" spans="1:8" s="8" customFormat="1" x14ac:dyDescent="0.25">
      <c r="A241" s="211" t="s">
        <v>3382</v>
      </c>
      <c r="B241" s="8" t="s">
        <v>3275</v>
      </c>
      <c r="C241" s="8" t="s">
        <v>3276</v>
      </c>
      <c r="D241" s="8">
        <f t="shared" si="8"/>
        <v>0</v>
      </c>
      <c r="E241" s="8" t="s">
        <v>5603</v>
      </c>
      <c r="F241" s="8" t="str">
        <f t="shared" si="7"/>
        <v/>
      </c>
      <c r="G241" s="8" t="s">
        <v>3278</v>
      </c>
      <c r="H241" s="346">
        <v>1</v>
      </c>
    </row>
    <row r="242" spans="1:8" s="8" customFormat="1" x14ac:dyDescent="0.25">
      <c r="A242" s="8" t="s">
        <v>3223</v>
      </c>
      <c r="B242" s="8" t="s">
        <v>3275</v>
      </c>
      <c r="C242" s="8" t="s">
        <v>3276</v>
      </c>
      <c r="D242" s="8">
        <f t="shared" si="8"/>
        <v>0</v>
      </c>
      <c r="E242" s="8" t="s">
        <v>5603</v>
      </c>
      <c r="F242" s="8" t="str">
        <f t="shared" si="7"/>
        <v>COVID 19</v>
      </c>
      <c r="G242" s="8" t="s">
        <v>3278</v>
      </c>
      <c r="H242" s="346">
        <v>1</v>
      </c>
    </row>
    <row r="243" spans="1:8" s="8" customFormat="1" x14ac:dyDescent="0.25">
      <c r="A243" s="8" t="s">
        <v>243</v>
      </c>
      <c r="B243" s="8" t="s">
        <v>3275</v>
      </c>
      <c r="C243" s="8" t="s">
        <v>3276</v>
      </c>
      <c r="D243" s="8">
        <f t="shared" si="8"/>
        <v>36.799999999999997</v>
      </c>
      <c r="E243" s="8" t="s">
        <v>5603</v>
      </c>
      <c r="F243" s="8" t="str">
        <f t="shared" si="7"/>
        <v/>
      </c>
      <c r="G243" s="8" t="s">
        <v>3278</v>
      </c>
      <c r="H243" s="346">
        <v>1</v>
      </c>
    </row>
    <row r="244" spans="1:8" s="8" customFormat="1" x14ac:dyDescent="0.25">
      <c r="A244" s="8" t="s">
        <v>581</v>
      </c>
      <c r="B244" s="8" t="s">
        <v>3275</v>
      </c>
      <c r="C244" s="8" t="s">
        <v>3276</v>
      </c>
      <c r="D244" s="8">
        <f t="shared" si="8"/>
        <v>149</v>
      </c>
      <c r="E244" s="8" t="s">
        <v>5603</v>
      </c>
      <c r="F244" s="8" t="str">
        <f t="shared" si="7"/>
        <v/>
      </c>
      <c r="G244" s="8" t="s">
        <v>3278</v>
      </c>
      <c r="H244" s="346">
        <v>1</v>
      </c>
    </row>
    <row r="245" spans="1:8" s="8" customFormat="1" x14ac:dyDescent="0.25">
      <c r="A245" s="8" t="s">
        <v>3461</v>
      </c>
      <c r="B245" s="8" t="s">
        <v>3275</v>
      </c>
      <c r="C245" s="8" t="s">
        <v>3276</v>
      </c>
      <c r="D245" s="8">
        <f t="shared" si="8"/>
        <v>219</v>
      </c>
      <c r="E245" s="8" t="s">
        <v>5603</v>
      </c>
      <c r="F245" s="8" t="str">
        <f t="shared" si="7"/>
        <v/>
      </c>
      <c r="G245" s="8" t="s">
        <v>3278</v>
      </c>
      <c r="H245" s="346">
        <v>1</v>
      </c>
    </row>
    <row r="246" spans="1:8" s="8" customFormat="1" x14ac:dyDescent="0.25">
      <c r="A246" s="8" t="s">
        <v>3462</v>
      </c>
      <c r="B246" s="8" t="s">
        <v>3275</v>
      </c>
      <c r="C246" s="8" t="s">
        <v>3276</v>
      </c>
      <c r="D246" s="8">
        <f t="shared" si="8"/>
        <v>219</v>
      </c>
      <c r="E246" s="8" t="s">
        <v>5603</v>
      </c>
      <c r="F246" s="8" t="str">
        <f t="shared" si="7"/>
        <v/>
      </c>
      <c r="G246" s="8" t="s">
        <v>3278</v>
      </c>
      <c r="H246" s="346">
        <v>1</v>
      </c>
    </row>
    <row r="247" spans="1:8" s="8" customFormat="1" x14ac:dyDescent="0.25">
      <c r="A247" s="8" t="s">
        <v>3458</v>
      </c>
      <c r="B247" s="8" t="s">
        <v>3275</v>
      </c>
      <c r="C247" s="8" t="s">
        <v>3276</v>
      </c>
      <c r="D247" s="8">
        <f t="shared" si="8"/>
        <v>199</v>
      </c>
      <c r="E247" s="8" t="s">
        <v>5603</v>
      </c>
      <c r="F247" s="8" t="str">
        <f t="shared" si="7"/>
        <v/>
      </c>
      <c r="G247" s="8" t="s">
        <v>3278</v>
      </c>
      <c r="H247" s="346">
        <v>1</v>
      </c>
    </row>
    <row r="248" spans="1:8" s="8" customFormat="1" x14ac:dyDescent="0.25">
      <c r="A248" s="8" t="s">
        <v>3459</v>
      </c>
      <c r="B248" s="8" t="s">
        <v>3275</v>
      </c>
      <c r="C248" s="8" t="s">
        <v>3276</v>
      </c>
      <c r="D248" s="8">
        <f t="shared" si="8"/>
        <v>199</v>
      </c>
      <c r="E248" s="8" t="s">
        <v>5603</v>
      </c>
      <c r="F248" s="8" t="str">
        <f t="shared" si="7"/>
        <v/>
      </c>
      <c r="G248" s="8" t="s">
        <v>3278</v>
      </c>
      <c r="H248" s="346">
        <v>1</v>
      </c>
    </row>
    <row r="249" spans="1:8" s="8" customFormat="1" x14ac:dyDescent="0.25">
      <c r="A249" s="8" t="s">
        <v>3562</v>
      </c>
      <c r="B249" s="8" t="s">
        <v>3275</v>
      </c>
      <c r="C249" s="8" t="s">
        <v>3276</v>
      </c>
      <c r="D249" s="8">
        <f t="shared" si="8"/>
        <v>169</v>
      </c>
      <c r="E249" s="8" t="s">
        <v>5603</v>
      </c>
      <c r="F249" s="8" t="str">
        <f t="shared" si="7"/>
        <v/>
      </c>
      <c r="G249" s="8" t="s">
        <v>3278</v>
      </c>
      <c r="H249" s="346">
        <v>1</v>
      </c>
    </row>
    <row r="250" spans="1:8" s="8" customFormat="1" x14ac:dyDescent="0.25">
      <c r="A250" s="8" t="s">
        <v>3457</v>
      </c>
      <c r="B250" s="8" t="s">
        <v>3275</v>
      </c>
      <c r="C250" s="8" t="s">
        <v>3276</v>
      </c>
      <c r="D250" s="8">
        <f t="shared" si="8"/>
        <v>199</v>
      </c>
      <c r="E250" s="8" t="s">
        <v>5603</v>
      </c>
      <c r="F250" s="8" t="str">
        <f t="shared" si="7"/>
        <v/>
      </c>
      <c r="G250" s="8" t="s">
        <v>3278</v>
      </c>
      <c r="H250" s="346">
        <v>1</v>
      </c>
    </row>
    <row r="251" spans="1:8" s="8" customFormat="1" x14ac:dyDescent="0.25">
      <c r="A251" s="8" t="s">
        <v>3186</v>
      </c>
      <c r="B251" s="8" t="s">
        <v>3275</v>
      </c>
      <c r="C251" s="8" t="s">
        <v>3276</v>
      </c>
      <c r="D251" s="8">
        <f t="shared" si="8"/>
        <v>0</v>
      </c>
      <c r="E251" s="8" t="s">
        <v>5603</v>
      </c>
      <c r="F251" s="8" t="str">
        <f t="shared" si="7"/>
        <v/>
      </c>
      <c r="G251" s="8" t="s">
        <v>3278</v>
      </c>
      <c r="H251" s="346">
        <v>1</v>
      </c>
    </row>
    <row r="252" spans="1:8" s="8" customFormat="1" x14ac:dyDescent="0.25">
      <c r="A252" s="8" t="s">
        <v>577</v>
      </c>
      <c r="B252" s="8" t="s">
        <v>3275</v>
      </c>
      <c r="C252" s="8" t="s">
        <v>3276</v>
      </c>
      <c r="D252" s="8">
        <f t="shared" si="8"/>
        <v>105</v>
      </c>
      <c r="E252" s="8" t="s">
        <v>5603</v>
      </c>
      <c r="F252" s="8" t="str">
        <f t="shared" si="7"/>
        <v/>
      </c>
      <c r="G252" s="8" t="s">
        <v>3278</v>
      </c>
      <c r="H252" s="346">
        <v>1</v>
      </c>
    </row>
    <row r="253" spans="1:8" s="8" customFormat="1" x14ac:dyDescent="0.25">
      <c r="A253" s="8" t="s">
        <v>575</v>
      </c>
      <c r="B253" s="8" t="s">
        <v>3275</v>
      </c>
      <c r="C253" s="8" t="s">
        <v>3276</v>
      </c>
      <c r="D253" s="8">
        <f t="shared" si="8"/>
        <v>99</v>
      </c>
      <c r="E253" s="8" t="s">
        <v>5603</v>
      </c>
      <c r="F253" s="8" t="str">
        <f t="shared" si="7"/>
        <v/>
      </c>
      <c r="G253" s="8" t="s">
        <v>3278</v>
      </c>
      <c r="H253" s="346">
        <v>1</v>
      </c>
    </row>
    <row r="254" spans="1:8" s="8" customFormat="1" x14ac:dyDescent="0.25">
      <c r="A254" s="8" t="s">
        <v>569</v>
      </c>
      <c r="B254" s="8" t="s">
        <v>3275</v>
      </c>
      <c r="C254" s="8" t="s">
        <v>3276</v>
      </c>
      <c r="D254" s="8">
        <f t="shared" si="8"/>
        <v>49</v>
      </c>
      <c r="E254" s="8" t="s">
        <v>5603</v>
      </c>
      <c r="F254" s="8" t="str">
        <f t="shared" si="7"/>
        <v/>
      </c>
      <c r="G254" s="8" t="s">
        <v>3278</v>
      </c>
      <c r="H254" s="346">
        <v>1</v>
      </c>
    </row>
    <row r="255" spans="1:8" s="8" customFormat="1" x14ac:dyDescent="0.25">
      <c r="A255" s="8" t="s">
        <v>928</v>
      </c>
      <c r="B255" s="8" t="s">
        <v>3275</v>
      </c>
      <c r="C255" s="8" t="s">
        <v>3276</v>
      </c>
      <c r="D255" s="8">
        <f t="shared" si="8"/>
        <v>35.5</v>
      </c>
      <c r="E255" s="8" t="s">
        <v>5603</v>
      </c>
      <c r="F255" s="8" t="str">
        <f t="shared" si="7"/>
        <v/>
      </c>
      <c r="G255" s="8" t="s">
        <v>3278</v>
      </c>
      <c r="H255" s="346">
        <v>1</v>
      </c>
    </row>
    <row r="256" spans="1:8" s="8" customFormat="1" x14ac:dyDescent="0.25">
      <c r="A256" s="8" t="s">
        <v>573</v>
      </c>
      <c r="B256" s="8" t="s">
        <v>3275</v>
      </c>
      <c r="C256" s="8" t="s">
        <v>3276</v>
      </c>
      <c r="D256" s="8">
        <f t="shared" si="8"/>
        <v>69</v>
      </c>
      <c r="E256" s="8" t="s">
        <v>5603</v>
      </c>
      <c r="F256" s="8" t="str">
        <f t="shared" si="7"/>
        <v/>
      </c>
      <c r="G256" s="8" t="s">
        <v>3278</v>
      </c>
      <c r="H256" s="346">
        <v>1</v>
      </c>
    </row>
    <row r="257" spans="1:8" s="8" customFormat="1" x14ac:dyDescent="0.25">
      <c r="A257" s="8" t="s">
        <v>571</v>
      </c>
      <c r="B257" s="8" t="s">
        <v>3275</v>
      </c>
      <c r="C257" s="8" t="s">
        <v>3276</v>
      </c>
      <c r="D257" s="8">
        <f t="shared" si="8"/>
        <v>89</v>
      </c>
      <c r="E257" s="8" t="s">
        <v>5603</v>
      </c>
      <c r="F257" s="8" t="str">
        <f t="shared" si="7"/>
        <v/>
      </c>
      <c r="G257" s="8" t="s">
        <v>3278</v>
      </c>
      <c r="H257" s="346">
        <v>1</v>
      </c>
    </row>
    <row r="258" spans="1:8" s="8" customFormat="1" x14ac:dyDescent="0.25">
      <c r="A258" s="8" t="s">
        <v>3391</v>
      </c>
      <c r="B258" s="8" t="s">
        <v>3275</v>
      </c>
      <c r="C258" s="8" t="s">
        <v>3276</v>
      </c>
      <c r="D258" s="8">
        <f t="shared" si="8"/>
        <v>219</v>
      </c>
      <c r="E258" s="8" t="s">
        <v>5603</v>
      </c>
      <c r="F258" s="8" t="str">
        <f t="shared" ref="F258:F321" si="9">IF(VLOOKUP(A258,masterdata,36,FALSE)="","",VLOOKUP(A258,masterdata,36,FALSE))</f>
        <v/>
      </c>
      <c r="G258" s="8" t="s">
        <v>3278</v>
      </c>
      <c r="H258" s="346">
        <v>1</v>
      </c>
    </row>
    <row r="259" spans="1:8" s="8" customFormat="1" x14ac:dyDescent="0.25">
      <c r="A259" s="8" t="s">
        <v>3392</v>
      </c>
      <c r="B259" s="8" t="s">
        <v>3275</v>
      </c>
      <c r="C259" s="8" t="s">
        <v>3276</v>
      </c>
      <c r="D259" s="8">
        <f t="shared" si="8"/>
        <v>219</v>
      </c>
      <c r="E259" s="8" t="s">
        <v>5603</v>
      </c>
      <c r="F259" s="8" t="str">
        <f t="shared" si="9"/>
        <v/>
      </c>
      <c r="G259" s="8" t="s">
        <v>3278</v>
      </c>
      <c r="H259" s="346">
        <v>1</v>
      </c>
    </row>
    <row r="260" spans="1:8" s="8" customFormat="1" x14ac:dyDescent="0.25">
      <c r="A260" s="8" t="s">
        <v>3388</v>
      </c>
      <c r="B260" s="8" t="s">
        <v>3275</v>
      </c>
      <c r="C260" s="8" t="s">
        <v>3276</v>
      </c>
      <c r="D260" s="8">
        <f t="shared" si="8"/>
        <v>199</v>
      </c>
      <c r="E260" s="8" t="s">
        <v>5603</v>
      </c>
      <c r="F260" s="8" t="str">
        <f t="shared" si="9"/>
        <v/>
      </c>
      <c r="G260" s="8" t="s">
        <v>3278</v>
      </c>
      <c r="H260" s="346">
        <v>1</v>
      </c>
    </row>
    <row r="261" spans="1:8" s="8" customFormat="1" x14ac:dyDescent="0.25">
      <c r="A261" s="8" t="s">
        <v>3389</v>
      </c>
      <c r="B261" s="8" t="s">
        <v>3275</v>
      </c>
      <c r="C261" s="8" t="s">
        <v>3276</v>
      </c>
      <c r="D261" s="8">
        <f t="shared" si="8"/>
        <v>199</v>
      </c>
      <c r="E261" s="8" t="s">
        <v>5603</v>
      </c>
      <c r="F261" s="8" t="str">
        <f t="shared" si="9"/>
        <v/>
      </c>
      <c r="G261" s="8" t="s">
        <v>3278</v>
      </c>
      <c r="H261" s="346">
        <v>1</v>
      </c>
    </row>
    <row r="262" spans="1:8" s="8" customFormat="1" x14ac:dyDescent="0.25">
      <c r="A262" s="8" t="s">
        <v>3386</v>
      </c>
      <c r="B262" s="8" t="s">
        <v>3275</v>
      </c>
      <c r="C262" s="8" t="s">
        <v>3276</v>
      </c>
      <c r="D262" s="8">
        <f t="shared" si="8"/>
        <v>149</v>
      </c>
      <c r="E262" s="8" t="s">
        <v>5603</v>
      </c>
      <c r="F262" s="8" t="str">
        <f t="shared" si="9"/>
        <v/>
      </c>
      <c r="G262" s="8" t="s">
        <v>3278</v>
      </c>
      <c r="H262" s="346">
        <v>1</v>
      </c>
    </row>
    <row r="263" spans="1:8" s="8" customFormat="1" x14ac:dyDescent="0.25">
      <c r="A263" s="8" t="s">
        <v>3563</v>
      </c>
      <c r="B263" s="8" t="s">
        <v>3275</v>
      </c>
      <c r="C263" s="8" t="s">
        <v>3276</v>
      </c>
      <c r="D263" s="8">
        <f t="shared" si="8"/>
        <v>169</v>
      </c>
      <c r="E263" s="8" t="s">
        <v>5603</v>
      </c>
      <c r="F263" s="8" t="str">
        <f t="shared" si="9"/>
        <v/>
      </c>
      <c r="G263" s="8" t="s">
        <v>3278</v>
      </c>
      <c r="H263" s="346">
        <v>1</v>
      </c>
    </row>
    <row r="264" spans="1:8" s="8" customFormat="1" x14ac:dyDescent="0.25">
      <c r="A264" s="8" t="s">
        <v>3387</v>
      </c>
      <c r="B264" s="8" t="s">
        <v>3275</v>
      </c>
      <c r="C264" s="8" t="s">
        <v>3276</v>
      </c>
      <c r="D264" s="8">
        <f t="shared" si="8"/>
        <v>199</v>
      </c>
      <c r="E264" s="8" t="s">
        <v>5603</v>
      </c>
      <c r="F264" s="8" t="str">
        <f t="shared" si="9"/>
        <v/>
      </c>
      <c r="G264" s="8" t="s">
        <v>3278</v>
      </c>
      <c r="H264" s="346">
        <v>1</v>
      </c>
    </row>
    <row r="265" spans="1:8" s="8" customFormat="1" x14ac:dyDescent="0.25">
      <c r="A265" s="8" t="s">
        <v>301</v>
      </c>
      <c r="B265" s="8" t="s">
        <v>3275</v>
      </c>
      <c r="C265" s="8" t="s">
        <v>3276</v>
      </c>
      <c r="D265" s="8">
        <f t="shared" si="8"/>
        <v>0</v>
      </c>
      <c r="E265" s="8" t="s">
        <v>5603</v>
      </c>
      <c r="F265" s="8" t="str">
        <f t="shared" si="9"/>
        <v/>
      </c>
      <c r="G265" s="8" t="s">
        <v>3278</v>
      </c>
      <c r="H265" s="346">
        <v>1</v>
      </c>
    </row>
    <row r="266" spans="1:8" s="8" customFormat="1" x14ac:dyDescent="0.25">
      <c r="A266" s="8" t="s">
        <v>505</v>
      </c>
      <c r="B266" s="8" t="s">
        <v>3275</v>
      </c>
      <c r="C266" s="8" t="s">
        <v>3276</v>
      </c>
      <c r="D266" s="8">
        <f t="shared" si="8"/>
        <v>0</v>
      </c>
      <c r="E266" s="8" t="s">
        <v>5603</v>
      </c>
      <c r="F266" s="8" t="str">
        <f t="shared" si="9"/>
        <v/>
      </c>
      <c r="G266" s="8" t="s">
        <v>3278</v>
      </c>
      <c r="H266" s="346">
        <v>1</v>
      </c>
    </row>
    <row r="267" spans="1:8" s="8" customFormat="1" x14ac:dyDescent="0.25">
      <c r="A267" s="8" t="s">
        <v>3244</v>
      </c>
      <c r="B267" s="8" t="s">
        <v>3275</v>
      </c>
      <c r="C267" s="8" t="s">
        <v>3276</v>
      </c>
      <c r="D267" s="8">
        <f t="shared" si="8"/>
        <v>0</v>
      </c>
      <c r="E267" s="8" t="s">
        <v>5603</v>
      </c>
      <c r="F267" s="8" t="str">
        <f t="shared" si="9"/>
        <v/>
      </c>
      <c r="G267" s="8" t="s">
        <v>3278</v>
      </c>
      <c r="H267" s="346">
        <v>1</v>
      </c>
    </row>
    <row r="268" spans="1:8" s="8" customFormat="1" x14ac:dyDescent="0.25">
      <c r="A268" s="8" t="s">
        <v>503</v>
      </c>
      <c r="B268" s="8" t="s">
        <v>3275</v>
      </c>
      <c r="C268" s="8" t="s">
        <v>3276</v>
      </c>
      <c r="D268" s="8">
        <f t="shared" si="8"/>
        <v>0</v>
      </c>
      <c r="E268" s="8" t="s">
        <v>5603</v>
      </c>
      <c r="F268" s="8" t="str">
        <f t="shared" si="9"/>
        <v/>
      </c>
      <c r="G268" s="8" t="s">
        <v>3278</v>
      </c>
      <c r="H268" s="346">
        <v>1</v>
      </c>
    </row>
    <row r="269" spans="1:8" s="8" customFormat="1" x14ac:dyDescent="0.25">
      <c r="A269" s="8" t="s">
        <v>501</v>
      </c>
      <c r="B269" s="8" t="s">
        <v>3275</v>
      </c>
      <c r="C269" s="8" t="s">
        <v>3276</v>
      </c>
      <c r="D269" s="8">
        <f t="shared" si="8"/>
        <v>0</v>
      </c>
      <c r="E269" s="8" t="s">
        <v>5603</v>
      </c>
      <c r="F269" s="8" t="str">
        <f t="shared" si="9"/>
        <v/>
      </c>
      <c r="G269" s="8" t="s">
        <v>3278</v>
      </c>
      <c r="H269" s="346">
        <v>1</v>
      </c>
    </row>
    <row r="270" spans="1:8" s="8" customFormat="1" x14ac:dyDescent="0.25">
      <c r="A270" s="8" t="s">
        <v>3243</v>
      </c>
      <c r="B270" s="8" t="s">
        <v>3275</v>
      </c>
      <c r="C270" s="8" t="s">
        <v>3276</v>
      </c>
      <c r="D270" s="8">
        <f t="shared" si="8"/>
        <v>0</v>
      </c>
      <c r="E270" s="8" t="s">
        <v>5603</v>
      </c>
      <c r="F270" s="8" t="str">
        <f t="shared" si="9"/>
        <v/>
      </c>
      <c r="G270" s="8" t="s">
        <v>3278</v>
      </c>
      <c r="H270" s="346">
        <v>1</v>
      </c>
    </row>
    <row r="271" spans="1:8" s="8" customFormat="1" x14ac:dyDescent="0.25">
      <c r="A271" s="8" t="s">
        <v>499</v>
      </c>
      <c r="B271" s="8" t="s">
        <v>3275</v>
      </c>
      <c r="C271" s="8" t="s">
        <v>3276</v>
      </c>
      <c r="D271" s="8">
        <f t="shared" si="8"/>
        <v>0</v>
      </c>
      <c r="E271" s="8" t="s">
        <v>5603</v>
      </c>
      <c r="F271" s="8" t="str">
        <f t="shared" si="9"/>
        <v/>
      </c>
      <c r="G271" s="8" t="s">
        <v>3278</v>
      </c>
      <c r="H271" s="346">
        <v>1</v>
      </c>
    </row>
    <row r="272" spans="1:8" s="8" customFormat="1" x14ac:dyDescent="0.25">
      <c r="A272" s="8" t="s">
        <v>2</v>
      </c>
      <c r="B272" s="8" t="s">
        <v>3275</v>
      </c>
      <c r="C272" s="8" t="s">
        <v>3276</v>
      </c>
      <c r="D272" s="8">
        <f t="shared" si="8"/>
        <v>49.99</v>
      </c>
      <c r="E272" s="8" t="s">
        <v>5603</v>
      </c>
      <c r="F272" s="8" t="str">
        <f t="shared" si="9"/>
        <v/>
      </c>
      <c r="G272" s="8" t="s">
        <v>3278</v>
      </c>
      <c r="H272" s="346">
        <v>1</v>
      </c>
    </row>
    <row r="273" spans="1:8" s="8" customFormat="1" x14ac:dyDescent="0.25">
      <c r="A273" s="8" t="s">
        <v>5</v>
      </c>
      <c r="B273" s="8" t="s">
        <v>3275</v>
      </c>
      <c r="C273" s="8" t="s">
        <v>3276</v>
      </c>
      <c r="D273" s="8">
        <f t="shared" si="8"/>
        <v>59.99</v>
      </c>
      <c r="E273" s="8" t="s">
        <v>5603</v>
      </c>
      <c r="F273" s="8" t="str">
        <f t="shared" si="9"/>
        <v/>
      </c>
      <c r="G273" s="8" t="s">
        <v>3278</v>
      </c>
      <c r="H273" s="346">
        <v>1</v>
      </c>
    </row>
    <row r="274" spans="1:8" s="8" customFormat="1" x14ac:dyDescent="0.25">
      <c r="A274" s="8" t="s">
        <v>497</v>
      </c>
      <c r="B274" s="8" t="s">
        <v>3275</v>
      </c>
      <c r="C274" s="8" t="s">
        <v>3276</v>
      </c>
      <c r="D274" s="8">
        <f t="shared" si="8"/>
        <v>0</v>
      </c>
      <c r="E274" s="8" t="s">
        <v>5603</v>
      </c>
      <c r="F274" s="8" t="str">
        <f t="shared" si="9"/>
        <v/>
      </c>
      <c r="G274" s="8" t="s">
        <v>3278</v>
      </c>
      <c r="H274" s="346">
        <v>1</v>
      </c>
    </row>
    <row r="275" spans="1:8" s="8" customFormat="1" x14ac:dyDescent="0.25">
      <c r="A275" s="8" t="s">
        <v>495</v>
      </c>
      <c r="B275" s="8" t="s">
        <v>3275</v>
      </c>
      <c r="C275" s="8" t="s">
        <v>3276</v>
      </c>
      <c r="D275" s="8">
        <f t="shared" si="8"/>
        <v>0</v>
      </c>
      <c r="E275" s="8" t="s">
        <v>5603</v>
      </c>
      <c r="F275" s="8" t="str">
        <f t="shared" si="9"/>
        <v/>
      </c>
      <c r="G275" s="8" t="s">
        <v>3278</v>
      </c>
      <c r="H275" s="346">
        <v>1</v>
      </c>
    </row>
    <row r="276" spans="1:8" s="8" customFormat="1" x14ac:dyDescent="0.25">
      <c r="A276" s="8" t="s">
        <v>2624</v>
      </c>
      <c r="B276" s="8" t="s">
        <v>3275</v>
      </c>
      <c r="C276" s="8" t="s">
        <v>3276</v>
      </c>
      <c r="D276" s="8">
        <f t="shared" si="8"/>
        <v>0</v>
      </c>
      <c r="E276" s="8" t="s">
        <v>5603</v>
      </c>
      <c r="F276" s="8" t="str">
        <f t="shared" si="9"/>
        <v>APLUSCRED</v>
      </c>
      <c r="G276" s="8" t="s">
        <v>3278</v>
      </c>
      <c r="H276" s="346">
        <v>1</v>
      </c>
    </row>
    <row r="277" spans="1:8" s="8" customFormat="1" x14ac:dyDescent="0.25">
      <c r="A277" s="8" t="s">
        <v>2618</v>
      </c>
      <c r="B277" s="8" t="s">
        <v>3275</v>
      </c>
      <c r="C277" s="8" t="s">
        <v>3276</v>
      </c>
      <c r="D277" s="8">
        <f t="shared" si="8"/>
        <v>0</v>
      </c>
      <c r="E277" s="8" t="s">
        <v>5603</v>
      </c>
      <c r="F277" s="8" t="str">
        <f t="shared" si="9"/>
        <v>APLUSADJ</v>
      </c>
      <c r="G277" s="8" t="s">
        <v>3278</v>
      </c>
      <c r="H277" s="346">
        <v>1</v>
      </c>
    </row>
    <row r="278" spans="1:8" s="8" customFormat="1" x14ac:dyDescent="0.25">
      <c r="A278" s="8" t="s">
        <v>2754</v>
      </c>
      <c r="B278" s="8" t="s">
        <v>3275</v>
      </c>
      <c r="C278" s="8" t="s">
        <v>3276</v>
      </c>
      <c r="D278" s="8">
        <f t="shared" si="8"/>
        <v>0</v>
      </c>
      <c r="E278" s="8" t="s">
        <v>5603</v>
      </c>
      <c r="F278" s="8" t="str">
        <f t="shared" si="9"/>
        <v>AFCRED</v>
      </c>
      <c r="G278" s="8" t="s">
        <v>3278</v>
      </c>
      <c r="H278" s="346">
        <v>1</v>
      </c>
    </row>
    <row r="279" spans="1:8" s="8" customFormat="1" x14ac:dyDescent="0.25">
      <c r="A279" s="8" t="s">
        <v>610</v>
      </c>
      <c r="B279" s="8" t="s">
        <v>3275</v>
      </c>
      <c r="C279" s="8" t="s">
        <v>3276</v>
      </c>
      <c r="D279" s="8">
        <f t="shared" si="8"/>
        <v>2.99</v>
      </c>
      <c r="E279" s="8" t="s">
        <v>5603</v>
      </c>
      <c r="F279" s="8" t="str">
        <f t="shared" si="9"/>
        <v/>
      </c>
      <c r="G279" s="8" t="s">
        <v>3278</v>
      </c>
      <c r="H279" s="346">
        <v>1</v>
      </c>
    </row>
    <row r="280" spans="1:8" s="8" customFormat="1" x14ac:dyDescent="0.25">
      <c r="A280" s="8" t="s">
        <v>129</v>
      </c>
      <c r="B280" s="8" t="s">
        <v>3275</v>
      </c>
      <c r="C280" s="8" t="s">
        <v>3276</v>
      </c>
      <c r="D280" s="8">
        <f t="shared" si="8"/>
        <v>0</v>
      </c>
      <c r="E280" s="8" t="s">
        <v>5603</v>
      </c>
      <c r="F280" s="8" t="str">
        <f t="shared" si="9"/>
        <v/>
      </c>
      <c r="G280" s="8" t="s">
        <v>3278</v>
      </c>
      <c r="H280" s="346">
        <v>1</v>
      </c>
    </row>
    <row r="281" spans="1:8" s="8" customFormat="1" x14ac:dyDescent="0.25">
      <c r="A281" s="8" t="s">
        <v>230</v>
      </c>
      <c r="B281" s="8" t="s">
        <v>3275</v>
      </c>
      <c r="C281" s="8" t="s">
        <v>3276</v>
      </c>
      <c r="D281" s="8">
        <f t="shared" si="8"/>
        <v>30</v>
      </c>
      <c r="E281" s="8" t="s">
        <v>5603</v>
      </c>
      <c r="F281" s="8" t="str">
        <f t="shared" si="9"/>
        <v/>
      </c>
      <c r="G281" s="8" t="s">
        <v>3278</v>
      </c>
      <c r="H281" s="346">
        <v>1</v>
      </c>
    </row>
    <row r="282" spans="1:8" s="8" customFormat="1" x14ac:dyDescent="0.25">
      <c r="A282" s="8" t="s">
        <v>62</v>
      </c>
      <c r="B282" s="8" t="s">
        <v>3275</v>
      </c>
      <c r="C282" s="8" t="s">
        <v>3276</v>
      </c>
      <c r="D282" s="8">
        <f t="shared" si="8"/>
        <v>69</v>
      </c>
      <c r="E282" s="8" t="s">
        <v>5603</v>
      </c>
      <c r="F282" s="8" t="str">
        <f t="shared" si="9"/>
        <v/>
      </c>
      <c r="G282" s="8" t="s">
        <v>3278</v>
      </c>
      <c r="H282" s="346">
        <v>1</v>
      </c>
    </row>
    <row r="283" spans="1:8" s="8" customFormat="1" x14ac:dyDescent="0.25">
      <c r="A283" s="8" t="s">
        <v>61</v>
      </c>
      <c r="B283" s="8" t="s">
        <v>3275</v>
      </c>
      <c r="C283" s="8" t="s">
        <v>3276</v>
      </c>
      <c r="D283" s="8">
        <f t="shared" si="8"/>
        <v>49</v>
      </c>
      <c r="E283" s="8" t="s">
        <v>5603</v>
      </c>
      <c r="F283" s="8" t="str">
        <f t="shared" si="9"/>
        <v/>
      </c>
      <c r="G283" s="8" t="s">
        <v>3278</v>
      </c>
      <c r="H283" s="346">
        <v>1</v>
      </c>
    </row>
    <row r="284" spans="1:8" s="8" customFormat="1" x14ac:dyDescent="0.25">
      <c r="A284" s="8" t="s">
        <v>3166</v>
      </c>
      <c r="B284" s="8" t="s">
        <v>3275</v>
      </c>
      <c r="C284" s="8" t="s">
        <v>3276</v>
      </c>
      <c r="D284" s="8">
        <f t="shared" si="8"/>
        <v>0</v>
      </c>
      <c r="E284" s="8" t="s">
        <v>5603</v>
      </c>
      <c r="F284" s="8" t="str">
        <f t="shared" si="9"/>
        <v/>
      </c>
      <c r="G284" s="8" t="s">
        <v>3278</v>
      </c>
      <c r="H284" s="346">
        <v>1</v>
      </c>
    </row>
    <row r="285" spans="1:8" s="8" customFormat="1" x14ac:dyDescent="0.25">
      <c r="A285" s="8" t="s">
        <v>385</v>
      </c>
      <c r="B285" s="8" t="s">
        <v>3275</v>
      </c>
      <c r="C285" s="8" t="s">
        <v>3276</v>
      </c>
      <c r="D285" s="8">
        <f t="shared" si="8"/>
        <v>199</v>
      </c>
      <c r="E285" s="8" t="s">
        <v>5603</v>
      </c>
      <c r="F285" s="8" t="str">
        <f t="shared" si="9"/>
        <v/>
      </c>
      <c r="G285" s="8" t="s">
        <v>3278</v>
      </c>
      <c r="H285" s="346">
        <v>1</v>
      </c>
    </row>
    <row r="286" spans="1:8" s="8" customFormat="1" x14ac:dyDescent="0.25">
      <c r="A286" s="8" t="s">
        <v>3162</v>
      </c>
      <c r="B286" s="8" t="s">
        <v>3275</v>
      </c>
      <c r="C286" s="8" t="s">
        <v>3276</v>
      </c>
      <c r="D286" s="8">
        <f t="shared" ref="D286:D348" si="10">VLOOKUP(A286,masterdata,5,0)</f>
        <v>199</v>
      </c>
      <c r="E286" s="8" t="s">
        <v>5603</v>
      </c>
      <c r="F286" s="8" t="str">
        <f t="shared" si="9"/>
        <v/>
      </c>
      <c r="G286" s="8" t="s">
        <v>3278</v>
      </c>
      <c r="H286" s="346">
        <v>1</v>
      </c>
    </row>
    <row r="287" spans="1:8" s="8" customFormat="1" x14ac:dyDescent="0.25">
      <c r="A287" s="8" t="s">
        <v>72</v>
      </c>
      <c r="B287" s="8" t="s">
        <v>3275</v>
      </c>
      <c r="C287" s="8" t="s">
        <v>3276</v>
      </c>
      <c r="D287" s="8">
        <f t="shared" si="10"/>
        <v>149</v>
      </c>
      <c r="E287" s="8" t="s">
        <v>5603</v>
      </c>
      <c r="F287" s="8" t="str">
        <f t="shared" si="9"/>
        <v/>
      </c>
      <c r="G287" s="8" t="s">
        <v>3278</v>
      </c>
      <c r="H287" s="346">
        <v>1</v>
      </c>
    </row>
    <row r="288" spans="1:8" s="8" customFormat="1" x14ac:dyDescent="0.25">
      <c r="A288" s="8" t="s">
        <v>3133</v>
      </c>
      <c r="B288" s="8" t="s">
        <v>3275</v>
      </c>
      <c r="C288" s="8" t="s">
        <v>3276</v>
      </c>
      <c r="D288" s="8">
        <f t="shared" si="10"/>
        <v>0</v>
      </c>
      <c r="E288" s="8" t="s">
        <v>5603</v>
      </c>
      <c r="F288" s="8" t="str">
        <f t="shared" si="9"/>
        <v/>
      </c>
      <c r="G288" s="8" t="s">
        <v>3278</v>
      </c>
      <c r="H288" s="346">
        <v>1</v>
      </c>
    </row>
    <row r="289" spans="1:8" s="8" customFormat="1" x14ac:dyDescent="0.25">
      <c r="A289" s="8" t="s">
        <v>1767</v>
      </c>
      <c r="B289" s="8" t="s">
        <v>3275</v>
      </c>
      <c r="C289" s="8" t="s">
        <v>3276</v>
      </c>
      <c r="D289" s="8">
        <f t="shared" si="10"/>
        <v>0</v>
      </c>
      <c r="E289" s="8" t="s">
        <v>5603</v>
      </c>
      <c r="F289" s="8" t="str">
        <f t="shared" si="9"/>
        <v/>
      </c>
      <c r="G289" s="8" t="s">
        <v>3278</v>
      </c>
      <c r="H289" s="346">
        <v>1</v>
      </c>
    </row>
    <row r="290" spans="1:8" s="8" customFormat="1" x14ac:dyDescent="0.25">
      <c r="A290" s="8" t="s">
        <v>345</v>
      </c>
      <c r="B290" s="8" t="s">
        <v>3275</v>
      </c>
      <c r="C290" s="8" t="s">
        <v>3276</v>
      </c>
      <c r="D290" s="8">
        <f t="shared" si="10"/>
        <v>0</v>
      </c>
      <c r="E290" s="8" t="s">
        <v>5603</v>
      </c>
      <c r="F290" s="8" t="str">
        <f t="shared" si="9"/>
        <v/>
      </c>
      <c r="G290" s="8" t="s">
        <v>3278</v>
      </c>
      <c r="H290" s="346">
        <v>1</v>
      </c>
    </row>
    <row r="291" spans="1:8" s="8" customFormat="1" x14ac:dyDescent="0.25">
      <c r="A291" s="8" t="s">
        <v>229</v>
      </c>
      <c r="B291" s="8" t="s">
        <v>3275</v>
      </c>
      <c r="C291" s="8" t="s">
        <v>3276</v>
      </c>
      <c r="D291" s="8">
        <f t="shared" si="10"/>
        <v>0</v>
      </c>
      <c r="E291" s="8" t="s">
        <v>5603</v>
      </c>
      <c r="F291" s="8" t="str">
        <f t="shared" si="9"/>
        <v/>
      </c>
      <c r="G291" s="8" t="s">
        <v>3278</v>
      </c>
      <c r="H291" s="346">
        <v>1</v>
      </c>
    </row>
    <row r="292" spans="1:8" s="8" customFormat="1" x14ac:dyDescent="0.25">
      <c r="A292" s="8" t="s">
        <v>242</v>
      </c>
      <c r="B292" s="8" t="s">
        <v>3275</v>
      </c>
      <c r="C292" s="8" t="s">
        <v>3276</v>
      </c>
      <c r="D292" s="8">
        <f t="shared" si="10"/>
        <v>0</v>
      </c>
      <c r="E292" s="8" t="s">
        <v>5603</v>
      </c>
      <c r="F292" s="8" t="str">
        <f t="shared" si="9"/>
        <v/>
      </c>
      <c r="G292" s="8" t="s">
        <v>3278</v>
      </c>
      <c r="H292" s="346">
        <v>1</v>
      </c>
    </row>
    <row r="293" spans="1:8" s="8" customFormat="1" x14ac:dyDescent="0.25">
      <c r="A293" s="8" t="s">
        <v>3404</v>
      </c>
      <c r="B293" s="8" t="s">
        <v>3275</v>
      </c>
      <c r="C293" s="8" t="s">
        <v>3276</v>
      </c>
      <c r="D293" s="8">
        <f t="shared" si="10"/>
        <v>0</v>
      </c>
      <c r="E293" s="8" t="s">
        <v>5603</v>
      </c>
      <c r="F293" s="8" t="str">
        <f t="shared" si="9"/>
        <v/>
      </c>
      <c r="G293" s="8" t="s">
        <v>3278</v>
      </c>
      <c r="H293" s="346">
        <v>1</v>
      </c>
    </row>
    <row r="294" spans="1:8" s="8" customFormat="1" x14ac:dyDescent="0.25">
      <c r="A294" s="8" t="s">
        <v>1783</v>
      </c>
      <c r="B294" s="8" t="s">
        <v>3275</v>
      </c>
      <c r="C294" s="8" t="s">
        <v>3276</v>
      </c>
      <c r="D294" s="8">
        <f t="shared" si="10"/>
        <v>0</v>
      </c>
      <c r="E294" s="8" t="s">
        <v>5603</v>
      </c>
      <c r="F294" s="8" t="str">
        <f t="shared" si="9"/>
        <v/>
      </c>
      <c r="G294" s="8" t="s">
        <v>3278</v>
      </c>
      <c r="H294" s="346">
        <v>1</v>
      </c>
    </row>
    <row r="295" spans="1:8" s="8" customFormat="1" x14ac:dyDescent="0.25">
      <c r="A295" s="8" t="s">
        <v>86</v>
      </c>
      <c r="B295" s="8" t="s">
        <v>3275</v>
      </c>
      <c r="C295" s="8" t="s">
        <v>3276</v>
      </c>
      <c r="D295" s="8">
        <f t="shared" si="10"/>
        <v>199</v>
      </c>
      <c r="E295" s="8" t="s">
        <v>5603</v>
      </c>
      <c r="F295" s="8" t="str">
        <f t="shared" si="9"/>
        <v/>
      </c>
      <c r="G295" s="8" t="s">
        <v>3278</v>
      </c>
      <c r="H295" s="346">
        <v>1</v>
      </c>
    </row>
    <row r="296" spans="1:8" s="8" customFormat="1" x14ac:dyDescent="0.25">
      <c r="A296" s="8" t="s">
        <v>709</v>
      </c>
      <c r="B296" s="8" t="s">
        <v>3275</v>
      </c>
      <c r="C296" s="8" t="s">
        <v>3276</v>
      </c>
      <c r="D296" s="8">
        <f t="shared" si="10"/>
        <v>299</v>
      </c>
      <c r="E296" s="8" t="s">
        <v>5603</v>
      </c>
      <c r="F296" s="8" t="str">
        <f t="shared" si="9"/>
        <v/>
      </c>
      <c r="G296" s="8" t="s">
        <v>3278</v>
      </c>
      <c r="H296" s="346">
        <v>1</v>
      </c>
    </row>
    <row r="297" spans="1:8" s="8" customFormat="1" x14ac:dyDescent="0.25">
      <c r="A297" s="8" t="s">
        <v>85</v>
      </c>
      <c r="B297" s="8" t="s">
        <v>3275</v>
      </c>
      <c r="C297" s="8" t="s">
        <v>3276</v>
      </c>
      <c r="D297" s="8">
        <f t="shared" si="10"/>
        <v>169</v>
      </c>
      <c r="E297" s="8" t="s">
        <v>5603</v>
      </c>
      <c r="F297" s="8" t="str">
        <f t="shared" si="9"/>
        <v/>
      </c>
      <c r="G297" s="8" t="s">
        <v>3278</v>
      </c>
      <c r="H297" s="346">
        <v>1</v>
      </c>
    </row>
    <row r="298" spans="1:8" s="8" customFormat="1" x14ac:dyDescent="0.25">
      <c r="A298" s="8" t="s">
        <v>767</v>
      </c>
      <c r="B298" s="8" t="s">
        <v>3275</v>
      </c>
      <c r="C298" s="8" t="s">
        <v>3276</v>
      </c>
      <c r="D298" s="8">
        <f t="shared" si="10"/>
        <v>5</v>
      </c>
      <c r="E298" s="8" t="s">
        <v>5603</v>
      </c>
      <c r="F298" s="8" t="str">
        <f t="shared" si="9"/>
        <v/>
      </c>
      <c r="G298" s="8" t="s">
        <v>3278</v>
      </c>
      <c r="H298" s="346">
        <v>1</v>
      </c>
    </row>
    <row r="299" spans="1:8" s="8" customFormat="1" x14ac:dyDescent="0.25">
      <c r="A299" s="8" t="s">
        <v>381</v>
      </c>
      <c r="B299" s="8" t="s">
        <v>3275</v>
      </c>
      <c r="C299" s="8" t="s">
        <v>3276</v>
      </c>
      <c r="D299" s="8">
        <f t="shared" si="10"/>
        <v>349</v>
      </c>
      <c r="E299" s="8" t="s">
        <v>5603</v>
      </c>
      <c r="F299" s="8" t="str">
        <f t="shared" si="9"/>
        <v/>
      </c>
      <c r="G299" s="8" t="s">
        <v>3278</v>
      </c>
      <c r="H299" s="346">
        <v>1</v>
      </c>
    </row>
    <row r="300" spans="1:8" s="8" customFormat="1" x14ac:dyDescent="0.25">
      <c r="A300" s="8" t="s">
        <v>380</v>
      </c>
      <c r="B300" s="8" t="s">
        <v>3275</v>
      </c>
      <c r="C300" s="8" t="s">
        <v>3276</v>
      </c>
      <c r="D300" s="8">
        <f t="shared" si="10"/>
        <v>499</v>
      </c>
      <c r="E300" s="8" t="s">
        <v>5603</v>
      </c>
      <c r="F300" s="8" t="str">
        <f t="shared" si="9"/>
        <v/>
      </c>
      <c r="G300" s="8" t="s">
        <v>3278</v>
      </c>
      <c r="H300" s="346">
        <v>1</v>
      </c>
    </row>
    <row r="301" spans="1:8" s="8" customFormat="1" x14ac:dyDescent="0.25">
      <c r="A301" s="8" t="s">
        <v>2323</v>
      </c>
      <c r="B301" s="8" t="s">
        <v>3275</v>
      </c>
      <c r="C301" s="8" t="s">
        <v>3276</v>
      </c>
      <c r="D301" s="8">
        <f t="shared" si="10"/>
        <v>399</v>
      </c>
      <c r="E301" s="8" t="s">
        <v>5603</v>
      </c>
      <c r="F301" s="8" t="str">
        <f t="shared" si="9"/>
        <v/>
      </c>
      <c r="G301" s="8" t="s">
        <v>3278</v>
      </c>
      <c r="H301" s="346">
        <v>1</v>
      </c>
    </row>
    <row r="302" spans="1:8" s="8" customFormat="1" x14ac:dyDescent="0.25">
      <c r="A302" s="8" t="s">
        <v>3546</v>
      </c>
      <c r="B302" s="8" t="s">
        <v>3275</v>
      </c>
      <c r="C302" s="8" t="s">
        <v>3276</v>
      </c>
      <c r="D302" s="8">
        <f t="shared" si="10"/>
        <v>0</v>
      </c>
      <c r="E302" s="8" t="s">
        <v>5603</v>
      </c>
      <c r="F302" s="8" t="str">
        <f t="shared" si="9"/>
        <v/>
      </c>
      <c r="G302" s="8" t="s">
        <v>3278</v>
      </c>
      <c r="H302" s="346">
        <v>1</v>
      </c>
    </row>
    <row r="303" spans="1:8" s="8" customFormat="1" x14ac:dyDescent="0.25">
      <c r="A303" s="8" t="s">
        <v>379</v>
      </c>
      <c r="B303" s="8" t="s">
        <v>3275</v>
      </c>
      <c r="C303" s="8" t="s">
        <v>3276</v>
      </c>
      <c r="D303" s="8">
        <f t="shared" si="10"/>
        <v>199</v>
      </c>
      <c r="E303" s="8" t="s">
        <v>5603</v>
      </c>
      <c r="F303" s="8" t="str">
        <f t="shared" si="9"/>
        <v/>
      </c>
      <c r="G303" s="8" t="s">
        <v>3278</v>
      </c>
      <c r="H303" s="346">
        <v>1</v>
      </c>
    </row>
    <row r="304" spans="1:8" s="8" customFormat="1" x14ac:dyDescent="0.25">
      <c r="A304" s="8" t="s">
        <v>84</v>
      </c>
      <c r="B304" s="8" t="s">
        <v>3275</v>
      </c>
      <c r="C304" s="8" t="s">
        <v>3276</v>
      </c>
      <c r="D304" s="8">
        <f t="shared" si="10"/>
        <v>199</v>
      </c>
      <c r="E304" s="8" t="s">
        <v>5603</v>
      </c>
      <c r="F304" s="8" t="str">
        <f t="shared" si="9"/>
        <v/>
      </c>
      <c r="G304" s="8" t="s">
        <v>3278</v>
      </c>
      <c r="H304" s="346">
        <v>1</v>
      </c>
    </row>
    <row r="305" spans="1:8" s="8" customFormat="1" x14ac:dyDescent="0.25">
      <c r="A305" s="8" t="s">
        <v>1068</v>
      </c>
      <c r="B305" s="8" t="s">
        <v>3275</v>
      </c>
      <c r="C305" s="8" t="s">
        <v>3276</v>
      </c>
      <c r="D305" s="8">
        <f t="shared" si="10"/>
        <v>0</v>
      </c>
      <c r="E305" s="8" t="s">
        <v>5603</v>
      </c>
      <c r="F305" s="8" t="str">
        <f t="shared" si="9"/>
        <v/>
      </c>
      <c r="G305" s="8" t="s">
        <v>3278</v>
      </c>
      <c r="H305" s="346">
        <v>1</v>
      </c>
    </row>
    <row r="306" spans="1:8" s="8" customFormat="1" x14ac:dyDescent="0.25">
      <c r="A306" s="8" t="s">
        <v>994</v>
      </c>
      <c r="B306" s="8" t="s">
        <v>3275</v>
      </c>
      <c r="C306" s="8" t="s">
        <v>3276</v>
      </c>
      <c r="D306" s="8">
        <f t="shared" si="10"/>
        <v>0</v>
      </c>
      <c r="E306" s="8" t="s">
        <v>5603</v>
      </c>
      <c r="F306" s="8" t="str">
        <f t="shared" si="9"/>
        <v/>
      </c>
      <c r="G306" s="8" t="s">
        <v>3278</v>
      </c>
      <c r="H306" s="346">
        <v>1</v>
      </c>
    </row>
    <row r="307" spans="1:8" s="8" customFormat="1" x14ac:dyDescent="0.25">
      <c r="A307" s="8" t="s">
        <v>990</v>
      </c>
      <c r="B307" s="8" t="s">
        <v>3275</v>
      </c>
      <c r="C307" s="8" t="s">
        <v>3276</v>
      </c>
      <c r="D307" s="8">
        <f t="shared" si="10"/>
        <v>0</v>
      </c>
      <c r="E307" s="8" t="s">
        <v>5603</v>
      </c>
      <c r="F307" s="8" t="str">
        <f t="shared" si="9"/>
        <v/>
      </c>
      <c r="G307" s="8" t="s">
        <v>3278</v>
      </c>
      <c r="H307" s="346">
        <v>1</v>
      </c>
    </row>
    <row r="308" spans="1:8" s="8" customFormat="1" x14ac:dyDescent="0.25">
      <c r="A308" s="8" t="s">
        <v>1744</v>
      </c>
      <c r="B308" s="8" t="s">
        <v>3275</v>
      </c>
      <c r="C308" s="8" t="s">
        <v>3276</v>
      </c>
      <c r="D308" s="8">
        <f t="shared" si="10"/>
        <v>0</v>
      </c>
      <c r="E308" s="8" t="s">
        <v>5603</v>
      </c>
      <c r="F308" s="8" t="str">
        <f t="shared" si="9"/>
        <v/>
      </c>
      <c r="G308" s="8" t="s">
        <v>3278</v>
      </c>
      <c r="H308" s="346">
        <v>1</v>
      </c>
    </row>
    <row r="309" spans="1:8" s="8" customFormat="1" x14ac:dyDescent="0.25">
      <c r="A309" s="8" t="s">
        <v>971</v>
      </c>
      <c r="B309" s="8" t="s">
        <v>3275</v>
      </c>
      <c r="C309" s="8" t="s">
        <v>3276</v>
      </c>
      <c r="D309" s="8">
        <f t="shared" si="10"/>
        <v>0</v>
      </c>
      <c r="E309" s="8" t="s">
        <v>5603</v>
      </c>
      <c r="F309" s="8" t="str">
        <f t="shared" si="9"/>
        <v/>
      </c>
      <c r="G309" s="8" t="s">
        <v>3278</v>
      </c>
      <c r="H309" s="346">
        <v>1</v>
      </c>
    </row>
    <row r="310" spans="1:8" s="8" customFormat="1" x14ac:dyDescent="0.25">
      <c r="A310" s="8" t="s">
        <v>2320</v>
      </c>
      <c r="B310" s="8" t="s">
        <v>3275</v>
      </c>
      <c r="C310" s="8" t="s">
        <v>3276</v>
      </c>
      <c r="D310" s="8">
        <f t="shared" si="10"/>
        <v>0</v>
      </c>
      <c r="E310" s="8" t="s">
        <v>5603</v>
      </c>
      <c r="F310" s="8" t="str">
        <f t="shared" si="9"/>
        <v/>
      </c>
      <c r="G310" s="8" t="s">
        <v>3278</v>
      </c>
      <c r="H310" s="346">
        <v>1</v>
      </c>
    </row>
    <row r="311" spans="1:8" s="8" customFormat="1" x14ac:dyDescent="0.25">
      <c r="A311" s="8" t="s">
        <v>2379</v>
      </c>
      <c r="B311" s="8" t="s">
        <v>3275</v>
      </c>
      <c r="C311" s="8" t="s">
        <v>3276</v>
      </c>
      <c r="D311" s="8">
        <f t="shared" si="10"/>
        <v>249</v>
      </c>
      <c r="E311" s="8" t="s">
        <v>5603</v>
      </c>
      <c r="F311" s="8" t="str">
        <f t="shared" si="9"/>
        <v/>
      </c>
      <c r="G311" s="8" t="s">
        <v>3278</v>
      </c>
      <c r="H311" s="346">
        <v>1</v>
      </c>
    </row>
    <row r="312" spans="1:8" s="8" customFormat="1" x14ac:dyDescent="0.25">
      <c r="A312" s="8" t="s">
        <v>71</v>
      </c>
      <c r="B312" s="8" t="s">
        <v>3275</v>
      </c>
      <c r="C312" s="8" t="s">
        <v>3276</v>
      </c>
      <c r="D312" s="8">
        <f t="shared" si="10"/>
        <v>249</v>
      </c>
      <c r="E312" s="8" t="s">
        <v>5603</v>
      </c>
      <c r="F312" s="8" t="str">
        <f t="shared" si="9"/>
        <v/>
      </c>
      <c r="G312" s="8" t="s">
        <v>3278</v>
      </c>
      <c r="H312" s="346">
        <v>1</v>
      </c>
    </row>
    <row r="313" spans="1:8" s="8" customFormat="1" x14ac:dyDescent="0.25">
      <c r="A313" s="8" t="s">
        <v>70</v>
      </c>
      <c r="B313" s="8" t="s">
        <v>3275</v>
      </c>
      <c r="C313" s="8" t="s">
        <v>3276</v>
      </c>
      <c r="D313" s="8">
        <f t="shared" si="10"/>
        <v>249</v>
      </c>
      <c r="E313" s="8" t="s">
        <v>5603</v>
      </c>
      <c r="F313" s="8" t="str">
        <f t="shared" si="9"/>
        <v/>
      </c>
      <c r="G313" s="8" t="s">
        <v>3278</v>
      </c>
      <c r="H313" s="346">
        <v>1</v>
      </c>
    </row>
    <row r="314" spans="1:8" s="8" customFormat="1" x14ac:dyDescent="0.25">
      <c r="A314" s="8" t="s">
        <v>69</v>
      </c>
      <c r="B314" s="8" t="s">
        <v>3275</v>
      </c>
      <c r="C314" s="8" t="s">
        <v>3276</v>
      </c>
      <c r="D314" s="8">
        <f t="shared" si="10"/>
        <v>249</v>
      </c>
      <c r="E314" s="8" t="s">
        <v>5603</v>
      </c>
      <c r="F314" s="8" t="str">
        <f t="shared" si="9"/>
        <v/>
      </c>
      <c r="G314" s="8" t="s">
        <v>3278</v>
      </c>
      <c r="H314" s="346">
        <v>1</v>
      </c>
    </row>
    <row r="315" spans="1:8" s="8" customFormat="1" x14ac:dyDescent="0.25">
      <c r="A315" s="8" t="s">
        <v>1724</v>
      </c>
      <c r="B315" s="8" t="s">
        <v>3275</v>
      </c>
      <c r="C315" s="8" t="s">
        <v>3276</v>
      </c>
      <c r="D315" s="8">
        <f t="shared" si="10"/>
        <v>249</v>
      </c>
      <c r="E315" s="8" t="s">
        <v>5603</v>
      </c>
      <c r="F315" s="8" t="str">
        <f t="shared" si="9"/>
        <v/>
      </c>
      <c r="G315" s="8" t="s">
        <v>3278</v>
      </c>
      <c r="H315" s="346">
        <v>1</v>
      </c>
    </row>
    <row r="316" spans="1:8" s="8" customFormat="1" x14ac:dyDescent="0.25">
      <c r="A316" s="8" t="s">
        <v>1722</v>
      </c>
      <c r="B316" s="8" t="s">
        <v>3275</v>
      </c>
      <c r="C316" s="8" t="s">
        <v>3276</v>
      </c>
      <c r="D316" s="8">
        <f t="shared" si="10"/>
        <v>249</v>
      </c>
      <c r="E316" s="8" t="s">
        <v>5603</v>
      </c>
      <c r="F316" s="8" t="str">
        <f t="shared" si="9"/>
        <v/>
      </c>
      <c r="G316" s="8" t="s">
        <v>3278</v>
      </c>
      <c r="H316" s="346">
        <v>1</v>
      </c>
    </row>
    <row r="317" spans="1:8" s="8" customFormat="1" x14ac:dyDescent="0.25">
      <c r="A317" s="8" t="s">
        <v>68</v>
      </c>
      <c r="B317" s="8" t="s">
        <v>3275</v>
      </c>
      <c r="C317" s="8" t="s">
        <v>3276</v>
      </c>
      <c r="D317" s="8">
        <f t="shared" si="10"/>
        <v>199</v>
      </c>
      <c r="E317" s="8" t="s">
        <v>5603</v>
      </c>
      <c r="F317" s="8" t="str">
        <f t="shared" si="9"/>
        <v/>
      </c>
      <c r="G317" s="8" t="s">
        <v>3278</v>
      </c>
      <c r="H317" s="346">
        <v>1</v>
      </c>
    </row>
    <row r="318" spans="1:8" s="8" customFormat="1" x14ac:dyDescent="0.25">
      <c r="A318" s="8" t="s">
        <v>67</v>
      </c>
      <c r="B318" s="8" t="s">
        <v>3275</v>
      </c>
      <c r="C318" s="8" t="s">
        <v>3276</v>
      </c>
      <c r="D318" s="8">
        <f t="shared" si="10"/>
        <v>199</v>
      </c>
      <c r="E318" s="8" t="s">
        <v>5603</v>
      </c>
      <c r="F318" s="8" t="str">
        <f t="shared" si="9"/>
        <v/>
      </c>
      <c r="G318" s="8" t="s">
        <v>3278</v>
      </c>
      <c r="H318" s="346">
        <v>1</v>
      </c>
    </row>
    <row r="319" spans="1:8" s="8" customFormat="1" x14ac:dyDescent="0.25">
      <c r="A319" s="8" t="s">
        <v>1718</v>
      </c>
      <c r="B319" s="8" t="s">
        <v>3275</v>
      </c>
      <c r="C319" s="8" t="s">
        <v>3276</v>
      </c>
      <c r="D319" s="8">
        <f t="shared" si="10"/>
        <v>199</v>
      </c>
      <c r="E319" s="8" t="s">
        <v>5603</v>
      </c>
      <c r="F319" s="8" t="str">
        <f t="shared" si="9"/>
        <v/>
      </c>
      <c r="G319" s="8" t="s">
        <v>3278</v>
      </c>
      <c r="H319" s="346">
        <v>1</v>
      </c>
    </row>
    <row r="320" spans="1:8" s="8" customFormat="1" x14ac:dyDescent="0.25">
      <c r="A320" s="8" t="s">
        <v>1716</v>
      </c>
      <c r="B320" s="8" t="s">
        <v>3275</v>
      </c>
      <c r="C320" s="8" t="s">
        <v>3276</v>
      </c>
      <c r="D320" s="8">
        <f t="shared" si="10"/>
        <v>199</v>
      </c>
      <c r="E320" s="8" t="s">
        <v>5603</v>
      </c>
      <c r="F320" s="8" t="str">
        <f t="shared" si="9"/>
        <v/>
      </c>
      <c r="G320" s="8" t="s">
        <v>3278</v>
      </c>
      <c r="H320" s="346">
        <v>1</v>
      </c>
    </row>
    <row r="321" spans="1:8" s="8" customFormat="1" x14ac:dyDescent="0.25">
      <c r="A321" s="8" t="s">
        <v>1714</v>
      </c>
      <c r="B321" s="8" t="s">
        <v>3275</v>
      </c>
      <c r="C321" s="8" t="s">
        <v>3276</v>
      </c>
      <c r="D321" s="8">
        <f t="shared" si="10"/>
        <v>199</v>
      </c>
      <c r="E321" s="8" t="s">
        <v>5603</v>
      </c>
      <c r="F321" s="8" t="str">
        <f t="shared" si="9"/>
        <v/>
      </c>
      <c r="G321" s="8" t="s">
        <v>3278</v>
      </c>
      <c r="H321" s="346">
        <v>1</v>
      </c>
    </row>
    <row r="322" spans="1:8" s="8" customFormat="1" x14ac:dyDescent="0.25">
      <c r="A322" s="8" t="s">
        <v>66</v>
      </c>
      <c r="B322" s="8" t="s">
        <v>3275</v>
      </c>
      <c r="C322" s="8" t="s">
        <v>3276</v>
      </c>
      <c r="D322" s="8">
        <f t="shared" si="10"/>
        <v>199</v>
      </c>
      <c r="E322" s="8" t="s">
        <v>5603</v>
      </c>
      <c r="F322" s="8" t="str">
        <f t="shared" ref="F322:F385" si="11">IF(VLOOKUP(A322,masterdata,36,FALSE)="","",VLOOKUP(A322,masterdata,36,FALSE))</f>
        <v/>
      </c>
      <c r="G322" s="8" t="s">
        <v>3278</v>
      </c>
      <c r="H322" s="346">
        <v>1</v>
      </c>
    </row>
    <row r="323" spans="1:8" s="8" customFormat="1" x14ac:dyDescent="0.25">
      <c r="A323" s="8" t="s">
        <v>3220</v>
      </c>
      <c r="B323" s="8" t="s">
        <v>3275</v>
      </c>
      <c r="C323" s="8" t="s">
        <v>3276</v>
      </c>
      <c r="D323" s="8">
        <f t="shared" si="10"/>
        <v>0</v>
      </c>
      <c r="E323" s="8" t="s">
        <v>5603</v>
      </c>
      <c r="F323" s="8" t="str">
        <f t="shared" si="11"/>
        <v>6MFA</v>
      </c>
      <c r="G323" s="8" t="s">
        <v>3278</v>
      </c>
      <c r="H323" s="346">
        <v>1</v>
      </c>
    </row>
    <row r="324" spans="1:8" s="8" customFormat="1" x14ac:dyDescent="0.25">
      <c r="A324" s="8">
        <v>6160</v>
      </c>
      <c r="B324" s="8" t="s">
        <v>3275</v>
      </c>
      <c r="C324" s="8" t="s">
        <v>3276</v>
      </c>
      <c r="D324" s="8">
        <f t="shared" si="10"/>
        <v>129</v>
      </c>
      <c r="E324" s="8" t="s">
        <v>5603</v>
      </c>
      <c r="F324" s="8" t="str">
        <f t="shared" si="11"/>
        <v/>
      </c>
      <c r="G324" s="8" t="s">
        <v>3278</v>
      </c>
      <c r="H324" s="346">
        <v>1</v>
      </c>
    </row>
    <row r="325" spans="1:8" s="8" customFormat="1" x14ac:dyDescent="0.25">
      <c r="A325" s="8" t="s">
        <v>2287</v>
      </c>
      <c r="B325" s="8" t="s">
        <v>3275</v>
      </c>
      <c r="C325" s="8" t="s">
        <v>3276</v>
      </c>
      <c r="D325" s="8">
        <f t="shared" si="10"/>
        <v>79</v>
      </c>
      <c r="E325" s="8" t="s">
        <v>5603</v>
      </c>
      <c r="F325" s="8" t="str">
        <f t="shared" si="11"/>
        <v/>
      </c>
      <c r="G325" s="8" t="s">
        <v>3278</v>
      </c>
      <c r="H325" s="346">
        <v>1</v>
      </c>
    </row>
    <row r="326" spans="1:8" s="8" customFormat="1" x14ac:dyDescent="0.25">
      <c r="A326" s="8">
        <v>6151</v>
      </c>
      <c r="B326" s="8" t="s">
        <v>3275</v>
      </c>
      <c r="C326" s="8" t="s">
        <v>3276</v>
      </c>
      <c r="D326" s="8">
        <f t="shared" si="10"/>
        <v>79</v>
      </c>
      <c r="E326" s="8" t="s">
        <v>5603</v>
      </c>
      <c r="F326" s="8" t="str">
        <f t="shared" si="11"/>
        <v/>
      </c>
      <c r="G326" s="8" t="s">
        <v>3278</v>
      </c>
      <c r="H326" s="346">
        <v>1</v>
      </c>
    </row>
    <row r="327" spans="1:8" s="8" customFormat="1" x14ac:dyDescent="0.25">
      <c r="A327" s="8" t="s">
        <v>2285</v>
      </c>
      <c r="B327" s="8" t="s">
        <v>3275</v>
      </c>
      <c r="C327" s="8" t="s">
        <v>3276</v>
      </c>
      <c r="D327" s="8">
        <f t="shared" si="10"/>
        <v>0</v>
      </c>
      <c r="E327" s="8" t="s">
        <v>5603</v>
      </c>
      <c r="F327" s="8" t="str">
        <f t="shared" si="11"/>
        <v/>
      </c>
      <c r="G327" s="8" t="s">
        <v>3278</v>
      </c>
      <c r="H327" s="346">
        <v>1</v>
      </c>
    </row>
    <row r="328" spans="1:8" s="8" customFormat="1" x14ac:dyDescent="0.25">
      <c r="A328" s="8" t="s">
        <v>360</v>
      </c>
      <c r="B328" s="8" t="s">
        <v>3275</v>
      </c>
      <c r="C328" s="8" t="s">
        <v>3276</v>
      </c>
      <c r="D328" s="8">
        <f t="shared" si="10"/>
        <v>0</v>
      </c>
      <c r="E328" s="8" t="s">
        <v>5603</v>
      </c>
      <c r="F328" s="8" t="str">
        <f t="shared" si="11"/>
        <v/>
      </c>
      <c r="G328" s="8" t="s">
        <v>3278</v>
      </c>
      <c r="H328" s="346">
        <v>1</v>
      </c>
    </row>
    <row r="329" spans="1:8" s="8" customFormat="1" x14ac:dyDescent="0.25">
      <c r="A329" s="8" t="s">
        <v>2310</v>
      </c>
      <c r="B329" s="8" t="s">
        <v>3275</v>
      </c>
      <c r="C329" s="8" t="s">
        <v>3276</v>
      </c>
      <c r="D329" s="8">
        <f t="shared" si="10"/>
        <v>150</v>
      </c>
      <c r="E329" s="8" t="s">
        <v>5603</v>
      </c>
      <c r="F329" s="8" t="str">
        <f t="shared" si="11"/>
        <v/>
      </c>
      <c r="G329" s="8" t="s">
        <v>3278</v>
      </c>
      <c r="H329" s="346">
        <v>1</v>
      </c>
    </row>
    <row r="330" spans="1:8" s="8" customFormat="1" x14ac:dyDescent="0.25">
      <c r="A330" s="8">
        <v>60914</v>
      </c>
      <c r="B330" s="8" t="s">
        <v>3275</v>
      </c>
      <c r="C330" s="8" t="s">
        <v>3276</v>
      </c>
      <c r="D330" s="8">
        <f t="shared" si="10"/>
        <v>30</v>
      </c>
      <c r="E330" s="8" t="s">
        <v>5603</v>
      </c>
      <c r="F330" s="8" t="str">
        <f t="shared" si="11"/>
        <v/>
      </c>
      <c r="G330" s="8" t="s">
        <v>3278</v>
      </c>
      <c r="H330" s="346">
        <v>1</v>
      </c>
    </row>
    <row r="331" spans="1:8" s="8" customFormat="1" x14ac:dyDescent="0.25">
      <c r="A331" s="8" t="s">
        <v>43</v>
      </c>
      <c r="B331" s="8" t="s">
        <v>3275</v>
      </c>
      <c r="C331" s="8" t="s">
        <v>3276</v>
      </c>
      <c r="D331" s="8">
        <f t="shared" si="10"/>
        <v>59</v>
      </c>
      <c r="E331" s="8" t="s">
        <v>5603</v>
      </c>
      <c r="F331" s="8" t="str">
        <f t="shared" si="11"/>
        <v/>
      </c>
      <c r="G331" s="8" t="s">
        <v>3278</v>
      </c>
      <c r="H331" s="346">
        <v>1</v>
      </c>
    </row>
    <row r="332" spans="1:8" s="8" customFormat="1" x14ac:dyDescent="0.25">
      <c r="A332" s="8" t="s">
        <v>42</v>
      </c>
      <c r="B332" s="8" t="s">
        <v>3275</v>
      </c>
      <c r="C332" s="8" t="s">
        <v>3276</v>
      </c>
      <c r="D332" s="8">
        <f t="shared" si="10"/>
        <v>49</v>
      </c>
      <c r="E332" s="8" t="s">
        <v>5603</v>
      </c>
      <c r="F332" s="8" t="str">
        <f t="shared" si="11"/>
        <v/>
      </c>
      <c r="G332" s="8" t="s">
        <v>3278</v>
      </c>
      <c r="H332" s="346">
        <v>1</v>
      </c>
    </row>
    <row r="333" spans="1:8" s="8" customFormat="1" x14ac:dyDescent="0.25">
      <c r="A333" s="8" t="s">
        <v>1698</v>
      </c>
      <c r="B333" s="8" t="s">
        <v>3275</v>
      </c>
      <c r="C333" s="8" t="s">
        <v>3276</v>
      </c>
      <c r="D333" s="8">
        <f t="shared" si="10"/>
        <v>0</v>
      </c>
      <c r="E333" s="8" t="s">
        <v>5603</v>
      </c>
      <c r="F333" s="8" t="str">
        <f t="shared" si="11"/>
        <v/>
      </c>
      <c r="G333" s="8" t="s">
        <v>3278</v>
      </c>
      <c r="H333" s="346">
        <v>1</v>
      </c>
    </row>
    <row r="334" spans="1:8" s="8" customFormat="1" x14ac:dyDescent="0.25">
      <c r="A334" s="8" t="s">
        <v>866</v>
      </c>
      <c r="B334" s="8" t="s">
        <v>3275</v>
      </c>
      <c r="C334" s="8" t="s">
        <v>3276</v>
      </c>
      <c r="D334" s="8">
        <f t="shared" si="10"/>
        <v>0</v>
      </c>
      <c r="E334" s="8" t="s">
        <v>5603</v>
      </c>
      <c r="F334" s="8" t="str">
        <f t="shared" si="11"/>
        <v/>
      </c>
      <c r="G334" s="8" t="s">
        <v>3278</v>
      </c>
      <c r="H334" s="346">
        <v>1</v>
      </c>
    </row>
    <row r="335" spans="1:8" s="8" customFormat="1" x14ac:dyDescent="0.25">
      <c r="A335" s="8" t="s">
        <v>5227</v>
      </c>
      <c r="B335" s="8" t="s">
        <v>3275</v>
      </c>
      <c r="C335" s="8" t="s">
        <v>3276</v>
      </c>
      <c r="D335" s="8">
        <f t="shared" si="10"/>
        <v>0</v>
      </c>
      <c r="E335" s="8" t="s">
        <v>5603</v>
      </c>
      <c r="F335" s="8" t="str">
        <f t="shared" si="11"/>
        <v>5FORLIFE-DB</v>
      </c>
      <c r="G335" s="8" t="s">
        <v>3278</v>
      </c>
      <c r="H335" s="346">
        <v>1</v>
      </c>
    </row>
    <row r="336" spans="1:8" s="8" customFormat="1" x14ac:dyDescent="0.25">
      <c r="A336" s="8" t="s">
        <v>130</v>
      </c>
      <c r="B336" s="8" t="s">
        <v>3275</v>
      </c>
      <c r="C336" s="8" t="s">
        <v>3276</v>
      </c>
      <c r="D336" s="8">
        <f t="shared" si="10"/>
        <v>0</v>
      </c>
      <c r="E336" s="8" t="s">
        <v>5603</v>
      </c>
      <c r="F336" s="8" t="str">
        <f t="shared" si="11"/>
        <v>5FORLIFE</v>
      </c>
      <c r="G336" s="8" t="s">
        <v>3278</v>
      </c>
      <c r="H336" s="346">
        <v>1</v>
      </c>
    </row>
    <row r="337" spans="1:8" s="8" customFormat="1" x14ac:dyDescent="0.25">
      <c r="A337" s="8" t="s">
        <v>358</v>
      </c>
      <c r="B337" s="8" t="s">
        <v>3275</v>
      </c>
      <c r="C337" s="8" t="s">
        <v>3276</v>
      </c>
      <c r="D337" s="8">
        <f t="shared" si="10"/>
        <v>49</v>
      </c>
      <c r="E337" s="8" t="s">
        <v>5603</v>
      </c>
      <c r="F337" s="8" t="str">
        <f t="shared" si="11"/>
        <v/>
      </c>
      <c r="G337" s="8" t="s">
        <v>3278</v>
      </c>
      <c r="H337" s="346">
        <v>1</v>
      </c>
    </row>
    <row r="338" spans="1:8" s="8" customFormat="1" x14ac:dyDescent="0.25">
      <c r="A338" s="8">
        <v>5828</v>
      </c>
      <c r="B338" s="8" t="s">
        <v>3275</v>
      </c>
      <c r="C338" s="8" t="s">
        <v>3276</v>
      </c>
      <c r="D338" s="8">
        <f t="shared" si="10"/>
        <v>0</v>
      </c>
      <c r="E338" s="8" t="s">
        <v>5603</v>
      </c>
      <c r="F338" s="8" t="str">
        <f t="shared" si="11"/>
        <v/>
      </c>
      <c r="G338" s="8" t="s">
        <v>3278</v>
      </c>
      <c r="H338" s="346">
        <v>1</v>
      </c>
    </row>
    <row r="339" spans="1:8" s="8" customFormat="1" x14ac:dyDescent="0.25">
      <c r="A339" s="8">
        <v>5821</v>
      </c>
      <c r="B339" s="8" t="s">
        <v>3275</v>
      </c>
      <c r="C339" s="8" t="s">
        <v>3276</v>
      </c>
      <c r="D339" s="8">
        <f t="shared" si="10"/>
        <v>59</v>
      </c>
      <c r="E339" s="8" t="s">
        <v>5603</v>
      </c>
      <c r="F339" s="8" t="str">
        <f t="shared" si="11"/>
        <v/>
      </c>
      <c r="G339" s="8" t="s">
        <v>3278</v>
      </c>
      <c r="H339" s="346">
        <v>1</v>
      </c>
    </row>
    <row r="340" spans="1:8" s="8" customFormat="1" x14ac:dyDescent="0.25">
      <c r="A340" s="8" t="s">
        <v>355</v>
      </c>
      <c r="B340" s="8" t="s">
        <v>3275</v>
      </c>
      <c r="C340" s="8" t="s">
        <v>3276</v>
      </c>
      <c r="D340" s="8">
        <f t="shared" si="10"/>
        <v>59</v>
      </c>
      <c r="E340" s="8" t="s">
        <v>5603</v>
      </c>
      <c r="F340" s="8" t="str">
        <f t="shared" si="11"/>
        <v/>
      </c>
      <c r="G340" s="8" t="s">
        <v>3278</v>
      </c>
      <c r="H340" s="346">
        <v>1</v>
      </c>
    </row>
    <row r="341" spans="1:8" s="8" customFormat="1" x14ac:dyDescent="0.25">
      <c r="A341" s="8" t="s">
        <v>353</v>
      </c>
      <c r="B341" s="8" t="s">
        <v>3275</v>
      </c>
      <c r="C341" s="8" t="s">
        <v>3276</v>
      </c>
      <c r="D341" s="8">
        <f t="shared" si="10"/>
        <v>29</v>
      </c>
      <c r="E341" s="8" t="s">
        <v>5603</v>
      </c>
      <c r="F341" s="8" t="str">
        <f t="shared" si="11"/>
        <v/>
      </c>
      <c r="G341" s="8" t="s">
        <v>3278</v>
      </c>
      <c r="H341" s="346">
        <v>1</v>
      </c>
    </row>
    <row r="342" spans="1:8" s="8" customFormat="1" x14ac:dyDescent="0.25">
      <c r="A342" s="8" t="s">
        <v>352</v>
      </c>
      <c r="B342" s="8" t="s">
        <v>3275</v>
      </c>
      <c r="C342" s="8" t="s">
        <v>3276</v>
      </c>
      <c r="D342" s="8">
        <f t="shared" si="10"/>
        <v>158</v>
      </c>
      <c r="E342" s="8" t="s">
        <v>5603</v>
      </c>
      <c r="F342" s="8" t="str">
        <f t="shared" si="11"/>
        <v/>
      </c>
      <c r="G342" s="8" t="s">
        <v>3278</v>
      </c>
      <c r="H342" s="346">
        <v>1</v>
      </c>
    </row>
    <row r="343" spans="1:8" s="8" customFormat="1" x14ac:dyDescent="0.25">
      <c r="A343" s="8" t="s">
        <v>351</v>
      </c>
      <c r="B343" s="8" t="s">
        <v>3275</v>
      </c>
      <c r="C343" s="8" t="s">
        <v>3276</v>
      </c>
      <c r="D343" s="8">
        <f t="shared" si="10"/>
        <v>89</v>
      </c>
      <c r="E343" s="8" t="s">
        <v>5603</v>
      </c>
      <c r="F343" s="8" t="str">
        <f t="shared" si="11"/>
        <v/>
      </c>
      <c r="G343" s="8" t="s">
        <v>3278</v>
      </c>
      <c r="H343" s="346">
        <v>1</v>
      </c>
    </row>
    <row r="344" spans="1:8" s="8" customFormat="1" x14ac:dyDescent="0.25">
      <c r="A344" s="8">
        <v>4219</v>
      </c>
      <c r="B344" s="8" t="s">
        <v>3275</v>
      </c>
      <c r="C344" s="8" t="s">
        <v>3276</v>
      </c>
      <c r="D344" s="8">
        <f t="shared" si="10"/>
        <v>0</v>
      </c>
      <c r="E344" s="8" t="s">
        <v>5603</v>
      </c>
      <c r="F344" s="8" t="str">
        <f t="shared" si="11"/>
        <v/>
      </c>
      <c r="G344" s="8" t="s">
        <v>3278</v>
      </c>
      <c r="H344" s="346">
        <v>1</v>
      </c>
    </row>
    <row r="345" spans="1:8" s="8" customFormat="1" x14ac:dyDescent="0.25">
      <c r="A345" s="8" t="s">
        <v>3218</v>
      </c>
      <c r="B345" s="8" t="s">
        <v>3275</v>
      </c>
      <c r="C345" s="8" t="s">
        <v>3276</v>
      </c>
      <c r="D345" s="8">
        <f t="shared" si="10"/>
        <v>0</v>
      </c>
      <c r="E345" s="8" t="s">
        <v>5603</v>
      </c>
      <c r="F345" s="8" t="str">
        <f t="shared" si="11"/>
        <v>3MFB</v>
      </c>
      <c r="G345" s="8" t="s">
        <v>3278</v>
      </c>
      <c r="H345" s="346">
        <v>1</v>
      </c>
    </row>
    <row r="346" spans="1:8" s="8" customFormat="1" x14ac:dyDescent="0.25">
      <c r="A346" s="8" t="s">
        <v>3214</v>
      </c>
      <c r="B346" s="8" t="s">
        <v>3275</v>
      </c>
      <c r="C346" s="8" t="s">
        <v>3276</v>
      </c>
      <c r="D346" s="8">
        <f t="shared" si="10"/>
        <v>0</v>
      </c>
      <c r="E346" s="8" t="s">
        <v>5603</v>
      </c>
      <c r="F346" s="8" t="str">
        <f t="shared" si="11"/>
        <v>3MFA</v>
      </c>
      <c r="G346" s="8" t="s">
        <v>3278</v>
      </c>
      <c r="H346" s="346">
        <v>1</v>
      </c>
    </row>
    <row r="347" spans="1:8" s="8" customFormat="1" x14ac:dyDescent="0.25">
      <c r="A347" s="8" t="s">
        <v>559</v>
      </c>
      <c r="B347" s="8" t="s">
        <v>3275</v>
      </c>
      <c r="C347" s="8" t="s">
        <v>3276</v>
      </c>
      <c r="D347" s="8">
        <f t="shared" si="10"/>
        <v>25</v>
      </c>
      <c r="E347" s="8" t="s">
        <v>5603</v>
      </c>
      <c r="F347" s="8" t="str">
        <f t="shared" si="11"/>
        <v/>
      </c>
      <c r="G347" s="8" t="s">
        <v>3278</v>
      </c>
      <c r="H347" s="346">
        <v>1</v>
      </c>
    </row>
    <row r="348" spans="1:8" s="8" customFormat="1" x14ac:dyDescent="0.25">
      <c r="A348" s="8" t="s">
        <v>206</v>
      </c>
      <c r="B348" s="8" t="s">
        <v>3275</v>
      </c>
      <c r="C348" s="8" t="s">
        <v>3276</v>
      </c>
      <c r="D348" s="8">
        <f t="shared" si="10"/>
        <v>0</v>
      </c>
      <c r="E348" s="8" t="s">
        <v>5603</v>
      </c>
      <c r="F348" s="8" t="str">
        <f t="shared" si="11"/>
        <v/>
      </c>
      <c r="G348" s="8" t="s">
        <v>3278</v>
      </c>
      <c r="H348" s="346">
        <v>1</v>
      </c>
    </row>
    <row r="349" spans="1:8" s="8" customFormat="1" x14ac:dyDescent="0.25">
      <c r="A349" s="8" t="s">
        <v>2305</v>
      </c>
      <c r="B349" s="8" t="s">
        <v>3275</v>
      </c>
      <c r="C349" s="8" t="s">
        <v>3276</v>
      </c>
      <c r="D349" s="8">
        <f t="shared" ref="D349:D411" si="12">VLOOKUP(A349,masterdata,5,0)</f>
        <v>50</v>
      </c>
      <c r="E349" s="8" t="s">
        <v>5603</v>
      </c>
      <c r="F349" s="8" t="str">
        <f t="shared" si="11"/>
        <v/>
      </c>
      <c r="G349" s="8" t="s">
        <v>3278</v>
      </c>
      <c r="H349" s="346">
        <v>1</v>
      </c>
    </row>
    <row r="350" spans="1:8" s="8" customFormat="1" x14ac:dyDescent="0.25">
      <c r="A350" s="8" t="s">
        <v>1011</v>
      </c>
      <c r="B350" s="8" t="s">
        <v>3275</v>
      </c>
      <c r="C350" s="8" t="s">
        <v>3276</v>
      </c>
      <c r="D350" s="8">
        <f t="shared" si="12"/>
        <v>5</v>
      </c>
      <c r="E350" s="8" t="s">
        <v>5603</v>
      </c>
      <c r="F350" s="8" t="str">
        <f t="shared" si="11"/>
        <v/>
      </c>
      <c r="G350" s="8" t="s">
        <v>3278</v>
      </c>
      <c r="H350" s="346">
        <v>1</v>
      </c>
    </row>
    <row r="351" spans="1:8" s="8" customFormat="1" x14ac:dyDescent="0.25">
      <c r="A351" s="8" t="s">
        <v>137</v>
      </c>
      <c r="B351" s="8" t="s">
        <v>3275</v>
      </c>
      <c r="C351" s="8" t="s">
        <v>3276</v>
      </c>
      <c r="D351" s="8">
        <f t="shared" si="12"/>
        <v>5</v>
      </c>
      <c r="E351" s="8" t="s">
        <v>5603</v>
      </c>
      <c r="F351" s="8" t="str">
        <f t="shared" si="11"/>
        <v/>
      </c>
      <c r="G351" s="8" t="s">
        <v>3278</v>
      </c>
      <c r="H351" s="346">
        <v>1</v>
      </c>
    </row>
    <row r="352" spans="1:8" s="8" customFormat="1" x14ac:dyDescent="0.25">
      <c r="A352" s="8" t="s">
        <v>1655</v>
      </c>
      <c r="B352" s="8" t="s">
        <v>3275</v>
      </c>
      <c r="C352" s="8" t="s">
        <v>3276</v>
      </c>
      <c r="D352" s="8">
        <f t="shared" si="12"/>
        <v>0</v>
      </c>
      <c r="E352" s="8" t="s">
        <v>5603</v>
      </c>
      <c r="F352" s="8" t="str">
        <f t="shared" si="11"/>
        <v/>
      </c>
      <c r="G352" s="8" t="s">
        <v>3278</v>
      </c>
      <c r="H352" s="346">
        <v>1</v>
      </c>
    </row>
    <row r="353" spans="1:8" s="8" customFormat="1" x14ac:dyDescent="0.25">
      <c r="A353" s="8" t="s">
        <v>2304</v>
      </c>
      <c r="B353" s="8" t="s">
        <v>3275</v>
      </c>
      <c r="C353" s="8" t="s">
        <v>3276</v>
      </c>
      <c r="D353" s="8">
        <f t="shared" si="12"/>
        <v>0</v>
      </c>
      <c r="E353" s="8" t="s">
        <v>5603</v>
      </c>
      <c r="F353" s="8" t="str">
        <f t="shared" si="11"/>
        <v/>
      </c>
      <c r="G353" s="8" t="s">
        <v>3278</v>
      </c>
      <c r="H353" s="346">
        <v>1</v>
      </c>
    </row>
    <row r="354" spans="1:8" s="8" customFormat="1" x14ac:dyDescent="0.25">
      <c r="A354" s="8" t="s">
        <v>900</v>
      </c>
      <c r="B354" s="8" t="s">
        <v>3275</v>
      </c>
      <c r="C354" s="8" t="s">
        <v>3276</v>
      </c>
      <c r="D354" s="8">
        <f t="shared" si="12"/>
        <v>0</v>
      </c>
      <c r="E354" s="8" t="s">
        <v>5603</v>
      </c>
      <c r="F354" s="8" t="str">
        <f t="shared" si="11"/>
        <v/>
      </c>
      <c r="G354" s="8" t="s">
        <v>3278</v>
      </c>
      <c r="H354" s="346">
        <v>1</v>
      </c>
    </row>
    <row r="355" spans="1:8" s="8" customFormat="1" x14ac:dyDescent="0.25">
      <c r="A355" s="8" t="s">
        <v>899</v>
      </c>
      <c r="B355" s="8" t="s">
        <v>3275</v>
      </c>
      <c r="C355" s="8" t="s">
        <v>3276</v>
      </c>
      <c r="D355" s="8">
        <f t="shared" si="12"/>
        <v>0</v>
      </c>
      <c r="E355" s="8" t="s">
        <v>5603</v>
      </c>
      <c r="F355" s="8" t="str">
        <f t="shared" si="11"/>
        <v/>
      </c>
      <c r="G355" s="8" t="s">
        <v>3278</v>
      </c>
      <c r="H355" s="346">
        <v>1</v>
      </c>
    </row>
    <row r="356" spans="1:8" s="8" customFormat="1" x14ac:dyDescent="0.25">
      <c r="A356" s="8" t="s">
        <v>1010</v>
      </c>
      <c r="B356" s="8" t="s">
        <v>3275</v>
      </c>
      <c r="C356" s="8" t="s">
        <v>3276</v>
      </c>
      <c r="D356" s="8">
        <f t="shared" si="12"/>
        <v>10</v>
      </c>
      <c r="E356" s="8" t="s">
        <v>5603</v>
      </c>
      <c r="F356" s="8" t="str">
        <f t="shared" si="11"/>
        <v/>
      </c>
      <c r="G356" s="8" t="s">
        <v>3278</v>
      </c>
      <c r="H356" s="346">
        <v>1</v>
      </c>
    </row>
    <row r="357" spans="1:8" s="8" customFormat="1" x14ac:dyDescent="0.25">
      <c r="A357" s="8" t="s">
        <v>980</v>
      </c>
      <c r="B357" s="8" t="s">
        <v>3275</v>
      </c>
      <c r="C357" s="8" t="s">
        <v>3276</v>
      </c>
      <c r="D357" s="8">
        <f t="shared" si="12"/>
        <v>0</v>
      </c>
      <c r="E357" s="8" t="s">
        <v>5603</v>
      </c>
      <c r="F357" s="8" t="str">
        <f t="shared" si="11"/>
        <v/>
      </c>
      <c r="G357" s="8" t="s">
        <v>3278</v>
      </c>
      <c r="H357" s="346">
        <v>1</v>
      </c>
    </row>
    <row r="358" spans="1:8" s="8" customFormat="1" x14ac:dyDescent="0.25">
      <c r="A358" s="8" t="s">
        <v>1426</v>
      </c>
      <c r="B358" s="8" t="s">
        <v>3275</v>
      </c>
      <c r="C358" s="8" t="s">
        <v>3276</v>
      </c>
      <c r="D358" s="8">
        <f t="shared" si="12"/>
        <v>0</v>
      </c>
      <c r="E358" s="8" t="s">
        <v>5603</v>
      </c>
      <c r="F358" s="8" t="str">
        <f t="shared" si="11"/>
        <v/>
      </c>
      <c r="G358" s="8" t="s">
        <v>3278</v>
      </c>
      <c r="H358" s="346">
        <v>1</v>
      </c>
    </row>
    <row r="359" spans="1:8" s="8" customFormat="1" x14ac:dyDescent="0.25">
      <c r="A359" s="8" t="s">
        <v>3174</v>
      </c>
      <c r="B359" s="8" t="s">
        <v>3275</v>
      </c>
      <c r="C359" s="8" t="s">
        <v>3276</v>
      </c>
      <c r="D359" s="8">
        <f t="shared" si="12"/>
        <v>30</v>
      </c>
      <c r="E359" s="8" t="s">
        <v>5603</v>
      </c>
      <c r="F359" s="8" t="str">
        <f t="shared" si="11"/>
        <v/>
      </c>
      <c r="G359" s="8" t="s">
        <v>3278</v>
      </c>
      <c r="H359" s="346">
        <v>1</v>
      </c>
    </row>
    <row r="360" spans="1:8" s="8" customFormat="1" x14ac:dyDescent="0.25">
      <c r="A360" s="8" t="s">
        <v>205</v>
      </c>
      <c r="B360" s="8" t="s">
        <v>3275</v>
      </c>
      <c r="C360" s="8" t="s">
        <v>3276</v>
      </c>
      <c r="D360" s="8">
        <f t="shared" si="12"/>
        <v>0</v>
      </c>
      <c r="E360" s="8" t="s">
        <v>5603</v>
      </c>
      <c r="F360" s="8" t="str">
        <f t="shared" si="11"/>
        <v/>
      </c>
      <c r="G360" s="8" t="s">
        <v>3278</v>
      </c>
      <c r="H360" s="346">
        <v>1</v>
      </c>
    </row>
    <row r="361" spans="1:8" s="8" customFormat="1" x14ac:dyDescent="0.25">
      <c r="A361" s="8" t="s">
        <v>1463</v>
      </c>
      <c r="B361" s="8" t="s">
        <v>3275</v>
      </c>
      <c r="C361" s="8" t="s">
        <v>3276</v>
      </c>
      <c r="D361" s="8">
        <f t="shared" si="12"/>
        <v>99</v>
      </c>
      <c r="E361" s="8" t="s">
        <v>5603</v>
      </c>
      <c r="F361" s="8" t="str">
        <f t="shared" si="11"/>
        <v/>
      </c>
      <c r="G361" s="8" t="s">
        <v>3278</v>
      </c>
      <c r="H361" s="346">
        <v>1</v>
      </c>
    </row>
    <row r="362" spans="1:8" s="8" customFormat="1" x14ac:dyDescent="0.25">
      <c r="A362" s="8" t="s">
        <v>922</v>
      </c>
      <c r="B362" s="8" t="s">
        <v>3275</v>
      </c>
      <c r="C362" s="8" t="s">
        <v>3276</v>
      </c>
      <c r="D362" s="8">
        <f t="shared" si="12"/>
        <v>0</v>
      </c>
      <c r="E362" s="8" t="s">
        <v>5603</v>
      </c>
      <c r="F362" s="8" t="str">
        <f t="shared" si="11"/>
        <v/>
      </c>
      <c r="G362" s="8" t="s">
        <v>3278</v>
      </c>
      <c r="H362" s="346">
        <v>1</v>
      </c>
    </row>
    <row r="363" spans="1:8" s="8" customFormat="1" x14ac:dyDescent="0.25">
      <c r="A363" s="8" t="s">
        <v>65</v>
      </c>
      <c r="B363" s="8" t="s">
        <v>3275</v>
      </c>
      <c r="C363" s="8" t="s">
        <v>3276</v>
      </c>
      <c r="D363" s="8">
        <f t="shared" si="12"/>
        <v>150</v>
      </c>
      <c r="E363" s="8" t="s">
        <v>5603</v>
      </c>
      <c r="F363" s="8" t="str">
        <f t="shared" si="11"/>
        <v/>
      </c>
      <c r="G363" s="8" t="s">
        <v>3278</v>
      </c>
      <c r="H363" s="346">
        <v>1</v>
      </c>
    </row>
    <row r="364" spans="1:8" s="8" customFormat="1" x14ac:dyDescent="0.25">
      <c r="A364" s="8" t="s">
        <v>64</v>
      </c>
      <c r="B364" s="8" t="s">
        <v>3275</v>
      </c>
      <c r="C364" s="8" t="s">
        <v>3276</v>
      </c>
      <c r="D364" s="8">
        <f t="shared" si="12"/>
        <v>59</v>
      </c>
      <c r="E364" s="8" t="s">
        <v>5603</v>
      </c>
      <c r="F364" s="8" t="str">
        <f t="shared" si="11"/>
        <v/>
      </c>
      <c r="G364" s="8" t="s">
        <v>3278</v>
      </c>
      <c r="H364" s="346">
        <v>1</v>
      </c>
    </row>
    <row r="365" spans="1:8" s="8" customFormat="1" x14ac:dyDescent="0.25">
      <c r="A365" s="8" t="s">
        <v>63</v>
      </c>
      <c r="B365" s="8" t="s">
        <v>3275</v>
      </c>
      <c r="C365" s="8" t="s">
        <v>3276</v>
      </c>
      <c r="D365" s="8">
        <f t="shared" si="12"/>
        <v>79</v>
      </c>
      <c r="E365" s="8" t="s">
        <v>5603</v>
      </c>
      <c r="F365" s="8" t="str">
        <f t="shared" si="11"/>
        <v/>
      </c>
      <c r="G365" s="8" t="s">
        <v>3278</v>
      </c>
      <c r="H365" s="346">
        <v>1</v>
      </c>
    </row>
    <row r="366" spans="1:8" s="8" customFormat="1" x14ac:dyDescent="0.25">
      <c r="A366" s="8" t="s">
        <v>1457</v>
      </c>
      <c r="B366" s="8" t="s">
        <v>3275</v>
      </c>
      <c r="C366" s="8" t="s">
        <v>3276</v>
      </c>
      <c r="D366" s="8">
        <f t="shared" si="12"/>
        <v>0</v>
      </c>
      <c r="E366" s="8" t="s">
        <v>5603</v>
      </c>
      <c r="F366" s="8" t="str">
        <f t="shared" si="11"/>
        <v/>
      </c>
      <c r="G366" s="8" t="s">
        <v>3278</v>
      </c>
      <c r="H366" s="346">
        <v>1</v>
      </c>
    </row>
    <row r="367" spans="1:8" s="8" customFormat="1" x14ac:dyDescent="0.25">
      <c r="A367" s="8" t="s">
        <v>2302</v>
      </c>
      <c r="B367" s="8" t="s">
        <v>3275</v>
      </c>
      <c r="C367" s="8" t="s">
        <v>3276</v>
      </c>
      <c r="D367" s="8">
        <f t="shared" si="12"/>
        <v>69</v>
      </c>
      <c r="E367" s="8" t="s">
        <v>5603</v>
      </c>
      <c r="F367" s="8" t="str">
        <f t="shared" si="11"/>
        <v/>
      </c>
      <c r="G367" s="8" t="s">
        <v>3278</v>
      </c>
      <c r="H367" s="346">
        <v>1</v>
      </c>
    </row>
    <row r="368" spans="1:8" s="8" customFormat="1" x14ac:dyDescent="0.25">
      <c r="A368" s="8" t="s">
        <v>77</v>
      </c>
      <c r="B368" s="8" t="s">
        <v>3275</v>
      </c>
      <c r="C368" s="8" t="s">
        <v>3276</v>
      </c>
      <c r="D368" s="8">
        <f t="shared" si="12"/>
        <v>39</v>
      </c>
      <c r="E368" s="8" t="s">
        <v>5603</v>
      </c>
      <c r="F368" s="8" t="str">
        <f t="shared" si="11"/>
        <v/>
      </c>
      <c r="G368" s="8" t="s">
        <v>3278</v>
      </c>
      <c r="H368" s="346">
        <v>1</v>
      </c>
    </row>
    <row r="369" spans="1:8" s="8" customFormat="1" x14ac:dyDescent="0.25">
      <c r="A369" s="8" t="s">
        <v>921</v>
      </c>
      <c r="B369" s="8" t="s">
        <v>3275</v>
      </c>
      <c r="C369" s="8" t="s">
        <v>3276</v>
      </c>
      <c r="D369" s="8">
        <f t="shared" si="12"/>
        <v>49</v>
      </c>
      <c r="E369" s="8" t="s">
        <v>5603</v>
      </c>
      <c r="F369" s="8" t="str">
        <f t="shared" si="11"/>
        <v/>
      </c>
      <c r="G369" s="8" t="s">
        <v>3278</v>
      </c>
      <c r="H369" s="346">
        <v>1</v>
      </c>
    </row>
    <row r="370" spans="1:8" s="8" customFormat="1" x14ac:dyDescent="0.25">
      <c r="A370" s="8" t="s">
        <v>2301</v>
      </c>
      <c r="B370" s="8" t="s">
        <v>3275</v>
      </c>
      <c r="C370" s="8" t="s">
        <v>3276</v>
      </c>
      <c r="D370" s="8">
        <f t="shared" si="12"/>
        <v>49</v>
      </c>
      <c r="E370" s="8" t="s">
        <v>5603</v>
      </c>
      <c r="F370" s="8" t="str">
        <f t="shared" si="11"/>
        <v/>
      </c>
      <c r="G370" s="8" t="s">
        <v>3278</v>
      </c>
      <c r="H370" s="346">
        <v>1</v>
      </c>
    </row>
    <row r="371" spans="1:8" s="8" customFormat="1" x14ac:dyDescent="0.25">
      <c r="A371" s="8" t="s">
        <v>76</v>
      </c>
      <c r="B371" s="8" t="s">
        <v>3275</v>
      </c>
      <c r="C371" s="8" t="s">
        <v>3276</v>
      </c>
      <c r="D371" s="8">
        <f t="shared" si="12"/>
        <v>39</v>
      </c>
      <c r="E371" s="8" t="s">
        <v>5603</v>
      </c>
      <c r="F371" s="8" t="str">
        <f t="shared" si="11"/>
        <v/>
      </c>
      <c r="G371" s="8" t="s">
        <v>3278</v>
      </c>
      <c r="H371" s="346">
        <v>1</v>
      </c>
    </row>
    <row r="372" spans="1:8" s="8" customFormat="1" x14ac:dyDescent="0.25">
      <c r="A372" s="8" t="s">
        <v>920</v>
      </c>
      <c r="B372" s="8" t="s">
        <v>3275</v>
      </c>
      <c r="C372" s="8" t="s">
        <v>3276</v>
      </c>
      <c r="D372" s="8">
        <f t="shared" si="12"/>
        <v>39</v>
      </c>
      <c r="E372" s="8" t="s">
        <v>5603</v>
      </c>
      <c r="F372" s="8" t="str">
        <f t="shared" si="11"/>
        <v/>
      </c>
      <c r="G372" s="8" t="s">
        <v>3278</v>
      </c>
      <c r="H372" s="346">
        <v>1</v>
      </c>
    </row>
    <row r="373" spans="1:8" s="8" customFormat="1" x14ac:dyDescent="0.25">
      <c r="A373" s="8" t="s">
        <v>60</v>
      </c>
      <c r="B373" s="8" t="s">
        <v>3275</v>
      </c>
      <c r="C373" s="8" t="s">
        <v>3276</v>
      </c>
      <c r="D373" s="8">
        <f t="shared" si="12"/>
        <v>39</v>
      </c>
      <c r="E373" s="8" t="s">
        <v>5603</v>
      </c>
      <c r="F373" s="8" t="str">
        <f t="shared" si="11"/>
        <v/>
      </c>
      <c r="G373" s="8" t="s">
        <v>3278</v>
      </c>
      <c r="H373" s="346">
        <v>1</v>
      </c>
    </row>
    <row r="374" spans="1:8" s="8" customFormat="1" x14ac:dyDescent="0.25">
      <c r="A374" s="8" t="s">
        <v>59</v>
      </c>
      <c r="B374" s="8" t="s">
        <v>3275</v>
      </c>
      <c r="C374" s="8" t="s">
        <v>3276</v>
      </c>
      <c r="D374" s="8">
        <f t="shared" si="12"/>
        <v>49</v>
      </c>
      <c r="E374" s="8" t="s">
        <v>5603</v>
      </c>
      <c r="F374" s="8" t="str">
        <f t="shared" si="11"/>
        <v/>
      </c>
      <c r="G374" s="8" t="s">
        <v>3278</v>
      </c>
      <c r="H374" s="346">
        <v>1</v>
      </c>
    </row>
    <row r="375" spans="1:8" s="8" customFormat="1" x14ac:dyDescent="0.25">
      <c r="A375" s="8" t="s">
        <v>1671</v>
      </c>
      <c r="B375" s="8" t="s">
        <v>3275</v>
      </c>
      <c r="C375" s="8" t="s">
        <v>3276</v>
      </c>
      <c r="D375" s="8">
        <f t="shared" si="12"/>
        <v>69</v>
      </c>
      <c r="E375" s="8" t="s">
        <v>5603</v>
      </c>
      <c r="F375" s="8" t="str">
        <f t="shared" si="11"/>
        <v/>
      </c>
      <c r="G375" s="8" t="s">
        <v>3278</v>
      </c>
      <c r="H375" s="346">
        <v>1</v>
      </c>
    </row>
    <row r="376" spans="1:8" s="8" customFormat="1" x14ac:dyDescent="0.25">
      <c r="A376" s="8" t="s">
        <v>919</v>
      </c>
      <c r="B376" s="8" t="s">
        <v>3275</v>
      </c>
      <c r="C376" s="8" t="s">
        <v>3276</v>
      </c>
      <c r="D376" s="8">
        <f t="shared" si="12"/>
        <v>49</v>
      </c>
      <c r="E376" s="8" t="s">
        <v>5603</v>
      </c>
      <c r="F376" s="8" t="str">
        <f t="shared" si="11"/>
        <v/>
      </c>
      <c r="G376" s="8" t="s">
        <v>3278</v>
      </c>
      <c r="H376" s="346">
        <v>1</v>
      </c>
    </row>
    <row r="377" spans="1:8" s="8" customFormat="1" x14ac:dyDescent="0.25">
      <c r="A377" s="8" t="s">
        <v>918</v>
      </c>
      <c r="B377" s="8" t="s">
        <v>3275</v>
      </c>
      <c r="C377" s="8" t="s">
        <v>3276</v>
      </c>
      <c r="D377" s="8">
        <f t="shared" si="12"/>
        <v>49</v>
      </c>
      <c r="E377" s="8" t="s">
        <v>5603</v>
      </c>
      <c r="F377" s="8" t="str">
        <f t="shared" si="11"/>
        <v/>
      </c>
      <c r="G377" s="8" t="s">
        <v>3278</v>
      </c>
      <c r="H377" s="346">
        <v>1</v>
      </c>
    </row>
    <row r="378" spans="1:8" s="8" customFormat="1" x14ac:dyDescent="0.25">
      <c r="A378" s="8" t="s">
        <v>75</v>
      </c>
      <c r="B378" s="8" t="s">
        <v>3275</v>
      </c>
      <c r="C378" s="8" t="s">
        <v>3276</v>
      </c>
      <c r="D378" s="8">
        <f t="shared" si="12"/>
        <v>24</v>
      </c>
      <c r="E378" s="8" t="s">
        <v>5603</v>
      </c>
      <c r="F378" s="8" t="str">
        <f t="shared" si="11"/>
        <v/>
      </c>
      <c r="G378" s="8" t="s">
        <v>3278</v>
      </c>
      <c r="H378" s="346">
        <v>1</v>
      </c>
    </row>
    <row r="379" spans="1:8" s="8" customFormat="1" x14ac:dyDescent="0.25">
      <c r="A379" s="8" t="s">
        <v>58</v>
      </c>
      <c r="B379" s="8" t="s">
        <v>3275</v>
      </c>
      <c r="C379" s="8" t="s">
        <v>3276</v>
      </c>
      <c r="D379" s="8">
        <f t="shared" si="12"/>
        <v>29</v>
      </c>
      <c r="E379" s="8" t="s">
        <v>5603</v>
      </c>
      <c r="F379" s="8" t="str">
        <f t="shared" si="11"/>
        <v/>
      </c>
      <c r="G379" s="8" t="s">
        <v>3278</v>
      </c>
      <c r="H379" s="346">
        <v>1</v>
      </c>
    </row>
    <row r="380" spans="1:8" s="8" customFormat="1" x14ac:dyDescent="0.25">
      <c r="A380" s="8" t="s">
        <v>74</v>
      </c>
      <c r="B380" s="8" t="s">
        <v>3275</v>
      </c>
      <c r="C380" s="8" t="s">
        <v>3276</v>
      </c>
      <c r="D380" s="8">
        <f t="shared" si="12"/>
        <v>119</v>
      </c>
      <c r="E380" s="8" t="s">
        <v>5603</v>
      </c>
      <c r="F380" s="8" t="str">
        <f t="shared" si="11"/>
        <v/>
      </c>
      <c r="G380" s="8" t="s">
        <v>3278</v>
      </c>
      <c r="H380" s="346">
        <v>1</v>
      </c>
    </row>
    <row r="381" spans="1:8" s="8" customFormat="1" x14ac:dyDescent="0.25">
      <c r="A381" s="211" t="s">
        <v>73</v>
      </c>
      <c r="B381" s="8" t="s">
        <v>3275</v>
      </c>
      <c r="C381" s="8" t="s">
        <v>3276</v>
      </c>
      <c r="D381" s="8">
        <f t="shared" si="12"/>
        <v>129</v>
      </c>
      <c r="E381" s="8" t="s">
        <v>5603</v>
      </c>
      <c r="F381" s="8" t="str">
        <f t="shared" si="11"/>
        <v/>
      </c>
      <c r="G381" s="8" t="s">
        <v>3278</v>
      </c>
      <c r="H381" s="346">
        <v>1</v>
      </c>
    </row>
    <row r="382" spans="1:8" s="8" customFormat="1" x14ac:dyDescent="0.25">
      <c r="A382" s="211" t="s">
        <v>1446</v>
      </c>
      <c r="B382" s="8" t="s">
        <v>3275</v>
      </c>
      <c r="C382" s="8" t="s">
        <v>3276</v>
      </c>
      <c r="D382" s="8">
        <f t="shared" si="12"/>
        <v>99</v>
      </c>
      <c r="E382" s="8" t="s">
        <v>5603</v>
      </c>
      <c r="F382" s="8" t="str">
        <f t="shared" si="11"/>
        <v/>
      </c>
      <c r="G382" s="8" t="s">
        <v>3278</v>
      </c>
      <c r="H382" s="346">
        <v>1</v>
      </c>
    </row>
    <row r="383" spans="1:8" s="8" customFormat="1" x14ac:dyDescent="0.25">
      <c r="A383" s="211" t="s">
        <v>57</v>
      </c>
      <c r="B383" s="8" t="s">
        <v>3275</v>
      </c>
      <c r="C383" s="8" t="s">
        <v>3276</v>
      </c>
      <c r="D383" s="8">
        <f t="shared" si="12"/>
        <v>59</v>
      </c>
      <c r="E383" s="8" t="s">
        <v>5603</v>
      </c>
      <c r="F383" s="8" t="str">
        <f t="shared" si="11"/>
        <v/>
      </c>
      <c r="G383" s="8" t="s">
        <v>3278</v>
      </c>
      <c r="H383" s="346">
        <v>1</v>
      </c>
    </row>
    <row r="384" spans="1:8" s="8" customFormat="1" x14ac:dyDescent="0.25">
      <c r="A384" s="211" t="s">
        <v>56</v>
      </c>
      <c r="B384" s="8" t="s">
        <v>3275</v>
      </c>
      <c r="C384" s="8" t="s">
        <v>3276</v>
      </c>
      <c r="D384" s="8">
        <f t="shared" si="12"/>
        <v>59</v>
      </c>
      <c r="E384" s="8" t="s">
        <v>5603</v>
      </c>
      <c r="F384" s="8" t="str">
        <f t="shared" si="11"/>
        <v/>
      </c>
      <c r="G384" s="8" t="s">
        <v>3278</v>
      </c>
      <c r="H384" s="346">
        <v>1</v>
      </c>
    </row>
    <row r="385" spans="1:8" s="8" customFormat="1" x14ac:dyDescent="0.25">
      <c r="A385" s="211" t="s">
        <v>55</v>
      </c>
      <c r="B385" s="8" t="s">
        <v>3275</v>
      </c>
      <c r="C385" s="8" t="s">
        <v>3276</v>
      </c>
      <c r="D385" s="8">
        <f t="shared" si="12"/>
        <v>39</v>
      </c>
      <c r="E385" s="8" t="s">
        <v>5603</v>
      </c>
      <c r="F385" s="8" t="str">
        <f t="shared" si="11"/>
        <v/>
      </c>
      <c r="G385" s="8" t="s">
        <v>3278</v>
      </c>
      <c r="H385" s="346">
        <v>1</v>
      </c>
    </row>
    <row r="386" spans="1:8" s="8" customFormat="1" x14ac:dyDescent="0.25">
      <c r="A386" s="211" t="s">
        <v>136</v>
      </c>
      <c r="B386" s="8" t="s">
        <v>3275</v>
      </c>
      <c r="C386" s="8" t="s">
        <v>3276</v>
      </c>
      <c r="D386" s="8">
        <f t="shared" si="12"/>
        <v>49</v>
      </c>
      <c r="E386" s="8" t="s">
        <v>5603</v>
      </c>
      <c r="F386" s="8" t="str">
        <f t="shared" ref="F386:F449" si="13">IF(VLOOKUP(A386,masterdata,36,FALSE)="","",VLOOKUP(A386,masterdata,36,FALSE))</f>
        <v/>
      </c>
      <c r="G386" s="8" t="s">
        <v>3278</v>
      </c>
      <c r="H386" s="346">
        <v>1</v>
      </c>
    </row>
    <row r="387" spans="1:8" s="8" customFormat="1" x14ac:dyDescent="0.25">
      <c r="A387" s="211" t="s">
        <v>54</v>
      </c>
      <c r="B387" s="8" t="s">
        <v>3275</v>
      </c>
      <c r="C387" s="8" t="s">
        <v>3276</v>
      </c>
      <c r="D387" s="8">
        <f t="shared" si="12"/>
        <v>29</v>
      </c>
      <c r="E387" s="8" t="s">
        <v>5603</v>
      </c>
      <c r="F387" s="8" t="str">
        <f t="shared" si="13"/>
        <v/>
      </c>
      <c r="G387" s="8" t="s">
        <v>3278</v>
      </c>
      <c r="H387" s="346">
        <v>1</v>
      </c>
    </row>
    <row r="388" spans="1:8" s="8" customFormat="1" x14ac:dyDescent="0.25">
      <c r="A388" s="211" t="s">
        <v>53</v>
      </c>
      <c r="B388" s="8" t="s">
        <v>3275</v>
      </c>
      <c r="C388" s="8" t="s">
        <v>3276</v>
      </c>
      <c r="D388" s="8">
        <f t="shared" si="12"/>
        <v>49</v>
      </c>
      <c r="E388" s="8" t="s">
        <v>5603</v>
      </c>
      <c r="F388" s="8" t="str">
        <f t="shared" si="13"/>
        <v/>
      </c>
      <c r="G388" s="8" t="s">
        <v>3278</v>
      </c>
      <c r="H388" s="346">
        <v>1</v>
      </c>
    </row>
    <row r="389" spans="1:8" s="8" customFormat="1" x14ac:dyDescent="0.25">
      <c r="A389" s="211" t="s">
        <v>52</v>
      </c>
      <c r="B389" s="8" t="s">
        <v>3275</v>
      </c>
      <c r="C389" s="8" t="s">
        <v>3276</v>
      </c>
      <c r="D389" s="8">
        <f t="shared" si="12"/>
        <v>89</v>
      </c>
      <c r="E389" s="8" t="s">
        <v>5603</v>
      </c>
      <c r="F389" s="8" t="str">
        <f t="shared" si="13"/>
        <v/>
      </c>
      <c r="G389" s="8" t="s">
        <v>3278</v>
      </c>
      <c r="H389" s="346">
        <v>1</v>
      </c>
    </row>
    <row r="390" spans="1:8" s="8" customFormat="1" x14ac:dyDescent="0.25">
      <c r="A390" s="211" t="s">
        <v>2300</v>
      </c>
      <c r="B390" s="8" t="s">
        <v>3275</v>
      </c>
      <c r="C390" s="8" t="s">
        <v>3276</v>
      </c>
      <c r="D390" s="8">
        <f t="shared" si="12"/>
        <v>0</v>
      </c>
      <c r="E390" s="8" t="s">
        <v>5603</v>
      </c>
      <c r="F390" s="8" t="str">
        <f t="shared" si="13"/>
        <v/>
      </c>
      <c r="G390" s="8" t="s">
        <v>3278</v>
      </c>
      <c r="H390" s="346">
        <v>1</v>
      </c>
    </row>
    <row r="391" spans="1:8" s="8" customFormat="1" x14ac:dyDescent="0.25">
      <c r="A391" s="211" t="s">
        <v>3179</v>
      </c>
      <c r="B391" s="8" t="s">
        <v>3275</v>
      </c>
      <c r="C391" s="8" t="s">
        <v>3276</v>
      </c>
      <c r="D391" s="8">
        <f t="shared" si="12"/>
        <v>0</v>
      </c>
      <c r="E391" s="8" t="s">
        <v>5603</v>
      </c>
      <c r="F391" s="8" t="str">
        <f t="shared" si="13"/>
        <v/>
      </c>
      <c r="G391" s="8" t="s">
        <v>3278</v>
      </c>
      <c r="H391" s="346">
        <v>1</v>
      </c>
    </row>
    <row r="392" spans="1:8" s="8" customFormat="1" x14ac:dyDescent="0.25">
      <c r="A392" s="211" t="s">
        <v>94</v>
      </c>
      <c r="B392" s="8" t="s">
        <v>3275</v>
      </c>
      <c r="C392" s="8" t="s">
        <v>3276</v>
      </c>
      <c r="D392" s="8">
        <f t="shared" si="12"/>
        <v>99</v>
      </c>
      <c r="E392" s="8" t="s">
        <v>5603</v>
      </c>
      <c r="F392" s="8" t="str">
        <f t="shared" si="13"/>
        <v/>
      </c>
      <c r="G392" s="8" t="s">
        <v>3278</v>
      </c>
      <c r="H392" s="346">
        <v>1</v>
      </c>
    </row>
    <row r="393" spans="1:8" s="8" customFormat="1" x14ac:dyDescent="0.25">
      <c r="A393" s="211" t="s">
        <v>93</v>
      </c>
      <c r="B393" s="8" t="s">
        <v>3275</v>
      </c>
      <c r="C393" s="8" t="s">
        <v>3276</v>
      </c>
      <c r="D393" s="8">
        <f t="shared" si="12"/>
        <v>299</v>
      </c>
      <c r="E393" s="8" t="s">
        <v>5603</v>
      </c>
      <c r="F393" s="8" t="str">
        <f t="shared" si="13"/>
        <v/>
      </c>
      <c r="G393" s="8" t="s">
        <v>3278</v>
      </c>
      <c r="H393" s="346">
        <v>1</v>
      </c>
    </row>
    <row r="394" spans="1:8" s="8" customFormat="1" x14ac:dyDescent="0.25">
      <c r="A394" s="8" t="s">
        <v>2299</v>
      </c>
      <c r="B394" s="8" t="s">
        <v>3275</v>
      </c>
      <c r="C394" s="8" t="s">
        <v>3276</v>
      </c>
      <c r="D394" s="8">
        <f t="shared" si="12"/>
        <v>0</v>
      </c>
      <c r="E394" s="8" t="s">
        <v>5603</v>
      </c>
      <c r="F394" s="8" t="str">
        <f t="shared" si="13"/>
        <v/>
      </c>
      <c r="G394" s="8" t="s">
        <v>3278</v>
      </c>
      <c r="H394" s="346">
        <v>1</v>
      </c>
    </row>
    <row r="395" spans="1:8" s="8" customFormat="1" x14ac:dyDescent="0.25">
      <c r="A395" s="8" t="s">
        <v>346</v>
      </c>
      <c r="B395" s="8" t="s">
        <v>3275</v>
      </c>
      <c r="C395" s="8" t="s">
        <v>3276</v>
      </c>
      <c r="D395" s="8">
        <f t="shared" si="12"/>
        <v>0</v>
      </c>
      <c r="E395" s="8" t="s">
        <v>5603</v>
      </c>
      <c r="F395" s="8" t="str">
        <f t="shared" si="13"/>
        <v/>
      </c>
      <c r="G395" s="8" t="s">
        <v>3278</v>
      </c>
      <c r="H395" s="346">
        <v>1</v>
      </c>
    </row>
    <row r="396" spans="1:8" s="8" customFormat="1" x14ac:dyDescent="0.25">
      <c r="A396" s="8" t="s">
        <v>3155</v>
      </c>
      <c r="B396" s="8" t="s">
        <v>3275</v>
      </c>
      <c r="C396" s="8" t="s">
        <v>3276</v>
      </c>
      <c r="D396" s="8">
        <f t="shared" si="12"/>
        <v>0</v>
      </c>
      <c r="E396" s="8" t="s">
        <v>5603</v>
      </c>
      <c r="F396" s="8" t="str">
        <f t="shared" si="13"/>
        <v>10FOR24</v>
      </c>
      <c r="G396" s="8" t="s">
        <v>3278</v>
      </c>
      <c r="H396" s="346">
        <v>1</v>
      </c>
    </row>
    <row r="397" spans="1:8" s="8" customFormat="1" x14ac:dyDescent="0.25">
      <c r="A397" s="8" t="s">
        <v>2555</v>
      </c>
      <c r="B397" s="8" t="s">
        <v>3275</v>
      </c>
      <c r="C397" s="8" t="s">
        <v>3276</v>
      </c>
      <c r="D397" s="8">
        <f t="shared" si="12"/>
        <v>0</v>
      </c>
      <c r="E397" s="8" t="s">
        <v>5603</v>
      </c>
      <c r="F397" s="8" t="str">
        <f t="shared" si="13"/>
        <v/>
      </c>
      <c r="G397" s="8" t="s">
        <v>3278</v>
      </c>
      <c r="H397" s="346">
        <v>1</v>
      </c>
    </row>
    <row r="398" spans="1:8" s="8" customFormat="1" x14ac:dyDescent="0.25">
      <c r="A398" s="8" t="s">
        <v>3745</v>
      </c>
      <c r="B398" s="8" t="s">
        <v>3275</v>
      </c>
      <c r="C398" s="8" t="s">
        <v>3276</v>
      </c>
      <c r="D398" s="8">
        <f t="shared" si="12"/>
        <v>0</v>
      </c>
      <c r="E398" s="8" t="s">
        <v>5603</v>
      </c>
      <c r="F398" s="8" t="str">
        <f t="shared" si="13"/>
        <v>20FOR24</v>
      </c>
      <c r="G398" s="8" t="s">
        <v>3278</v>
      </c>
      <c r="H398" s="346">
        <v>1</v>
      </c>
    </row>
    <row r="399" spans="1:8" s="8" customFormat="1" x14ac:dyDescent="0.25">
      <c r="A399" s="8" t="s">
        <v>3247</v>
      </c>
      <c r="B399" s="8" t="s">
        <v>3275</v>
      </c>
      <c r="C399" s="8" t="s">
        <v>3276</v>
      </c>
      <c r="D399" s="8">
        <f t="shared" si="12"/>
        <v>169</v>
      </c>
      <c r="E399" s="8" t="s">
        <v>5603</v>
      </c>
      <c r="F399" s="8" t="str">
        <f t="shared" si="13"/>
        <v/>
      </c>
      <c r="G399" s="8" t="s">
        <v>3278</v>
      </c>
      <c r="H399" s="346">
        <v>1</v>
      </c>
    </row>
    <row r="400" spans="1:8" s="8" customFormat="1" x14ac:dyDescent="0.25">
      <c r="A400" s="8" t="s">
        <v>3246</v>
      </c>
      <c r="B400" s="8" t="s">
        <v>3275</v>
      </c>
      <c r="C400" s="8" t="s">
        <v>3276</v>
      </c>
      <c r="D400" s="8">
        <f t="shared" si="12"/>
        <v>199</v>
      </c>
      <c r="E400" s="8" t="s">
        <v>5603</v>
      </c>
      <c r="F400" s="8" t="str">
        <f t="shared" si="13"/>
        <v/>
      </c>
      <c r="G400" s="8" t="s">
        <v>3278</v>
      </c>
      <c r="H400" s="346">
        <v>1</v>
      </c>
    </row>
    <row r="401" spans="1:8" s="8" customFormat="1" x14ac:dyDescent="0.25">
      <c r="A401" s="8" t="s">
        <v>3565</v>
      </c>
      <c r="B401" s="8" t="s">
        <v>3275</v>
      </c>
      <c r="C401" s="8" t="s">
        <v>3276</v>
      </c>
      <c r="D401" s="8">
        <f t="shared" si="12"/>
        <v>0</v>
      </c>
      <c r="E401" s="8" t="s">
        <v>5603</v>
      </c>
      <c r="F401" s="8" t="str">
        <f t="shared" si="13"/>
        <v>5FOR24</v>
      </c>
      <c r="G401" s="8" t="s">
        <v>3278</v>
      </c>
      <c r="H401" s="346">
        <v>1</v>
      </c>
    </row>
    <row r="402" spans="1:8" s="8" customFormat="1" x14ac:dyDescent="0.25">
      <c r="A402" s="8" t="s">
        <v>3568</v>
      </c>
      <c r="B402" s="8" t="s">
        <v>3275</v>
      </c>
      <c r="C402" s="8" t="s">
        <v>3276</v>
      </c>
      <c r="D402" s="8">
        <f t="shared" si="12"/>
        <v>0</v>
      </c>
      <c r="E402" s="8" t="s">
        <v>5603</v>
      </c>
      <c r="F402" s="8" t="str">
        <f t="shared" si="13"/>
        <v>10X24INT</v>
      </c>
      <c r="G402" s="8" t="s">
        <v>3278</v>
      </c>
      <c r="H402" s="346">
        <v>1</v>
      </c>
    </row>
    <row r="403" spans="1:8" s="8" customFormat="1" x14ac:dyDescent="0.25">
      <c r="A403" s="8" t="s">
        <v>3572</v>
      </c>
      <c r="B403" s="8" t="s">
        <v>3275</v>
      </c>
      <c r="C403" s="8" t="s">
        <v>3276</v>
      </c>
      <c r="D403" s="8">
        <f t="shared" si="12"/>
        <v>0</v>
      </c>
      <c r="E403" s="8" t="s">
        <v>5603</v>
      </c>
      <c r="F403" s="8" t="str">
        <f t="shared" si="13"/>
        <v>MOB5FOR24</v>
      </c>
      <c r="G403" s="8" t="s">
        <v>3278</v>
      </c>
      <c r="H403" s="346">
        <v>1</v>
      </c>
    </row>
    <row r="404" spans="1:8" s="8" customFormat="1" x14ac:dyDescent="0.25">
      <c r="A404" s="8" t="s">
        <v>3575</v>
      </c>
      <c r="B404" s="8" t="s">
        <v>3275</v>
      </c>
      <c r="C404" s="8" t="s">
        <v>3276</v>
      </c>
      <c r="D404" s="8">
        <f t="shared" si="12"/>
        <v>0</v>
      </c>
      <c r="E404" s="8" t="s">
        <v>5603</v>
      </c>
      <c r="F404" s="8" t="str">
        <f t="shared" si="13"/>
        <v>MOB5FORLIFE</v>
      </c>
      <c r="G404" s="8" t="s">
        <v>3278</v>
      </c>
      <c r="H404" s="346">
        <v>1</v>
      </c>
    </row>
    <row r="405" spans="1:8" s="8" customFormat="1" x14ac:dyDescent="0.25">
      <c r="A405" s="8" t="s">
        <v>3584</v>
      </c>
      <c r="B405" s="8" t="s">
        <v>3275</v>
      </c>
      <c r="C405" s="8" t="s">
        <v>3276</v>
      </c>
      <c r="D405" s="8">
        <f t="shared" si="12"/>
        <v>44</v>
      </c>
      <c r="E405" s="8" t="s">
        <v>5603</v>
      </c>
      <c r="F405" s="8" t="str">
        <f t="shared" si="13"/>
        <v/>
      </c>
      <c r="G405" s="8" t="s">
        <v>3278</v>
      </c>
      <c r="H405" s="346">
        <v>1</v>
      </c>
    </row>
    <row r="406" spans="1:8" s="8" customFormat="1" x14ac:dyDescent="0.25">
      <c r="A406" s="8" t="s">
        <v>3634</v>
      </c>
      <c r="B406" s="8" t="s">
        <v>3275</v>
      </c>
      <c r="C406" s="8" t="s">
        <v>3276</v>
      </c>
      <c r="D406" s="8">
        <f t="shared" si="12"/>
        <v>600</v>
      </c>
      <c r="E406" s="8" t="s">
        <v>5603</v>
      </c>
      <c r="F406" s="8" t="str">
        <f t="shared" si="13"/>
        <v/>
      </c>
      <c r="G406" s="8" t="s">
        <v>3278</v>
      </c>
      <c r="H406" s="346">
        <v>1</v>
      </c>
    </row>
    <row r="407" spans="1:8" s="8" customFormat="1" x14ac:dyDescent="0.25">
      <c r="A407" s="8" t="s">
        <v>3943</v>
      </c>
      <c r="B407" s="8" t="s">
        <v>3275</v>
      </c>
      <c r="C407" s="8" t="s">
        <v>3276</v>
      </c>
      <c r="D407" s="8">
        <f t="shared" si="12"/>
        <v>0</v>
      </c>
      <c r="E407" s="8" t="s">
        <v>5603</v>
      </c>
      <c r="F407" s="8" t="str">
        <f t="shared" si="13"/>
        <v/>
      </c>
      <c r="G407" s="8" t="s">
        <v>3278</v>
      </c>
      <c r="H407" s="346">
        <v>1</v>
      </c>
    </row>
    <row r="408" spans="1:8" s="8" customFormat="1" x14ac:dyDescent="0.25">
      <c r="A408" s="8" t="s">
        <v>3945</v>
      </c>
      <c r="B408" s="8" t="s">
        <v>3275</v>
      </c>
      <c r="C408" s="8" t="s">
        <v>3276</v>
      </c>
      <c r="D408" s="8">
        <f t="shared" si="12"/>
        <v>0</v>
      </c>
      <c r="E408" s="8" t="s">
        <v>5603</v>
      </c>
      <c r="F408" s="8" t="str">
        <f t="shared" si="13"/>
        <v>3MF20</v>
      </c>
      <c r="G408" s="8" t="s">
        <v>3278</v>
      </c>
      <c r="H408" s="346">
        <v>1</v>
      </c>
    </row>
    <row r="409" spans="1:8" s="8" customFormat="1" x14ac:dyDescent="0.25">
      <c r="A409" s="8" t="s">
        <v>3946</v>
      </c>
      <c r="B409" s="8" t="s">
        <v>3275</v>
      </c>
      <c r="C409" s="8" t="s">
        <v>3276</v>
      </c>
      <c r="D409" s="8">
        <f t="shared" si="12"/>
        <v>0</v>
      </c>
      <c r="E409" s="8" t="s">
        <v>5603</v>
      </c>
      <c r="F409" s="8" t="str">
        <f t="shared" si="13"/>
        <v>3MF30</v>
      </c>
      <c r="G409" s="8" t="s">
        <v>3278</v>
      </c>
      <c r="H409" s="346">
        <v>1</v>
      </c>
    </row>
    <row r="410" spans="1:8" s="8" customFormat="1" x14ac:dyDescent="0.25">
      <c r="A410" s="8" t="s">
        <v>3947</v>
      </c>
      <c r="B410" s="8" t="s">
        <v>3275</v>
      </c>
      <c r="C410" s="8" t="s">
        <v>3276</v>
      </c>
      <c r="D410" s="8">
        <f t="shared" si="12"/>
        <v>0</v>
      </c>
      <c r="E410" s="8" t="s">
        <v>5603</v>
      </c>
      <c r="F410" s="8" t="str">
        <f t="shared" si="13"/>
        <v>3MF40</v>
      </c>
      <c r="G410" s="8" t="s">
        <v>3278</v>
      </c>
      <c r="H410" s="346">
        <v>1</v>
      </c>
    </row>
    <row r="411" spans="1:8" s="8" customFormat="1" x14ac:dyDescent="0.25">
      <c r="A411" s="8" t="s">
        <v>3948</v>
      </c>
      <c r="B411" s="8" t="s">
        <v>3275</v>
      </c>
      <c r="C411" s="8" t="s">
        <v>3276</v>
      </c>
      <c r="D411" s="8">
        <f t="shared" si="12"/>
        <v>0</v>
      </c>
      <c r="E411" s="8" t="s">
        <v>5603</v>
      </c>
      <c r="F411" s="8" t="str">
        <f t="shared" si="13"/>
        <v>3MF50</v>
      </c>
      <c r="G411" s="8" t="s">
        <v>3278</v>
      </c>
      <c r="H411" s="346">
        <v>1</v>
      </c>
    </row>
    <row r="412" spans="1:8" s="8" customFormat="1" x14ac:dyDescent="0.25">
      <c r="A412" s="8" t="s">
        <v>3949</v>
      </c>
      <c r="B412" s="8" t="s">
        <v>3275</v>
      </c>
      <c r="C412" s="8" t="s">
        <v>3276</v>
      </c>
      <c r="D412" s="8">
        <f t="shared" ref="D412:D473" si="14">VLOOKUP(A412,masterdata,5,0)</f>
        <v>0</v>
      </c>
      <c r="E412" s="8" t="s">
        <v>5603</v>
      </c>
      <c r="F412" s="8" t="str">
        <f t="shared" si="13"/>
        <v>3MF60</v>
      </c>
      <c r="G412" s="8" t="s">
        <v>3278</v>
      </c>
      <c r="H412" s="346">
        <v>1</v>
      </c>
    </row>
    <row r="413" spans="1:8" s="8" customFormat="1" x14ac:dyDescent="0.25">
      <c r="A413" s="8" t="s">
        <v>3950</v>
      </c>
      <c r="B413" s="8" t="s">
        <v>3275</v>
      </c>
      <c r="C413" s="8" t="s">
        <v>3276</v>
      </c>
      <c r="D413" s="8">
        <f t="shared" si="14"/>
        <v>0</v>
      </c>
      <c r="E413" s="8" t="s">
        <v>5603</v>
      </c>
      <c r="F413" s="8" t="str">
        <f t="shared" si="13"/>
        <v>3MF70</v>
      </c>
      <c r="G413" s="8" t="s">
        <v>3278</v>
      </c>
      <c r="H413" s="346">
        <v>1</v>
      </c>
    </row>
    <row r="414" spans="1:8" s="8" customFormat="1" x14ac:dyDescent="0.25">
      <c r="A414" s="8" t="s">
        <v>3959</v>
      </c>
      <c r="B414" s="8" t="s">
        <v>3275</v>
      </c>
      <c r="C414" s="8" t="s">
        <v>3276</v>
      </c>
      <c r="D414" s="8">
        <f t="shared" si="14"/>
        <v>0</v>
      </c>
      <c r="E414" s="8" t="s">
        <v>5603</v>
      </c>
      <c r="F414" s="8" t="str">
        <f t="shared" si="13"/>
        <v>3MF45</v>
      </c>
      <c r="G414" s="8" t="s">
        <v>3278</v>
      </c>
      <c r="H414" s="346">
        <v>1</v>
      </c>
    </row>
    <row r="415" spans="1:8" s="8" customFormat="1" x14ac:dyDescent="0.25">
      <c r="A415" s="8" t="s">
        <v>3960</v>
      </c>
      <c r="B415" s="8" t="s">
        <v>3275</v>
      </c>
      <c r="C415" s="8" t="s">
        <v>3276</v>
      </c>
      <c r="D415" s="8">
        <f t="shared" si="14"/>
        <v>0</v>
      </c>
      <c r="E415" s="8" t="s">
        <v>5603</v>
      </c>
      <c r="F415" s="8" t="str">
        <f t="shared" si="13"/>
        <v>3MF55</v>
      </c>
      <c r="G415" s="8" t="s">
        <v>3278</v>
      </c>
      <c r="H415" s="346">
        <v>1</v>
      </c>
    </row>
    <row r="416" spans="1:8" s="8" customFormat="1" x14ac:dyDescent="0.25">
      <c r="A416" s="8" t="s">
        <v>3993</v>
      </c>
      <c r="B416" s="8" t="s">
        <v>3275</v>
      </c>
      <c r="C416" s="8" t="s">
        <v>3276</v>
      </c>
      <c r="D416" s="8">
        <f t="shared" si="14"/>
        <v>350</v>
      </c>
      <c r="E416" s="8" t="s">
        <v>5603</v>
      </c>
      <c r="F416" s="8" t="str">
        <f t="shared" si="13"/>
        <v/>
      </c>
      <c r="G416" s="8" t="s">
        <v>3278</v>
      </c>
      <c r="H416" s="346">
        <v>1</v>
      </c>
    </row>
    <row r="417" spans="1:8" s="8" customFormat="1" x14ac:dyDescent="0.25">
      <c r="A417" s="8" t="s">
        <v>4012</v>
      </c>
      <c r="B417" s="8" t="s">
        <v>3275</v>
      </c>
      <c r="C417" s="8" t="s">
        <v>3276</v>
      </c>
      <c r="D417" s="8">
        <f t="shared" si="14"/>
        <v>0</v>
      </c>
      <c r="E417" s="8" t="s">
        <v>5603</v>
      </c>
      <c r="F417" s="8" t="str">
        <f t="shared" si="13"/>
        <v>MOB10FORLIFE</v>
      </c>
      <c r="G417" s="8" t="s">
        <v>3278</v>
      </c>
      <c r="H417" s="346">
        <v>1</v>
      </c>
    </row>
    <row r="418" spans="1:8" s="8" customFormat="1" x14ac:dyDescent="0.25">
      <c r="A418" s="8" t="s">
        <v>4057</v>
      </c>
      <c r="B418" s="8" t="s">
        <v>3275</v>
      </c>
      <c r="C418" s="8" t="s">
        <v>3276</v>
      </c>
      <c r="D418" s="8">
        <f t="shared" si="14"/>
        <v>59.99</v>
      </c>
      <c r="E418" s="8" t="s">
        <v>5603</v>
      </c>
      <c r="F418" s="8" t="str">
        <f t="shared" si="13"/>
        <v/>
      </c>
      <c r="G418" s="8" t="s">
        <v>3278</v>
      </c>
      <c r="H418" s="346">
        <v>1</v>
      </c>
    </row>
    <row r="419" spans="1:8" s="8" customFormat="1" x14ac:dyDescent="0.25">
      <c r="A419" s="8" t="s">
        <v>4058</v>
      </c>
      <c r="B419" s="8" t="s">
        <v>3275</v>
      </c>
      <c r="C419" s="8" t="s">
        <v>3276</v>
      </c>
      <c r="D419" s="8">
        <f t="shared" si="14"/>
        <v>59.99</v>
      </c>
      <c r="E419" s="8" t="s">
        <v>5603</v>
      </c>
      <c r="F419" s="8" t="str">
        <f t="shared" si="13"/>
        <v/>
      </c>
      <c r="G419" s="8" t="s">
        <v>3278</v>
      </c>
      <c r="H419" s="346">
        <v>1</v>
      </c>
    </row>
    <row r="420" spans="1:8" s="8" customFormat="1" x14ac:dyDescent="0.25">
      <c r="A420" s="8" t="s">
        <v>4059</v>
      </c>
      <c r="B420" s="8" t="s">
        <v>3275</v>
      </c>
      <c r="C420" s="8" t="s">
        <v>3276</v>
      </c>
      <c r="D420" s="8">
        <f t="shared" si="14"/>
        <v>59.99</v>
      </c>
      <c r="E420" s="8" t="s">
        <v>5603</v>
      </c>
      <c r="F420" s="8" t="str">
        <f t="shared" si="13"/>
        <v/>
      </c>
      <c r="G420" s="8" t="s">
        <v>3278</v>
      </c>
      <c r="H420" s="346">
        <v>1</v>
      </c>
    </row>
    <row r="421" spans="1:8" s="8" customFormat="1" x14ac:dyDescent="0.25">
      <c r="A421" s="8" t="s">
        <v>4056</v>
      </c>
      <c r="B421" s="8" t="s">
        <v>3275</v>
      </c>
      <c r="C421" s="8" t="s">
        <v>3276</v>
      </c>
      <c r="D421" s="8">
        <f t="shared" si="14"/>
        <v>69.989999999999995</v>
      </c>
      <c r="E421" s="8" t="s">
        <v>5603</v>
      </c>
      <c r="F421" s="8" t="str">
        <f t="shared" si="13"/>
        <v/>
      </c>
      <c r="G421" s="8" t="s">
        <v>3278</v>
      </c>
      <c r="H421" s="346">
        <v>1</v>
      </c>
    </row>
    <row r="422" spans="1:8" s="8" customFormat="1" x14ac:dyDescent="0.25">
      <c r="A422" s="8" t="s">
        <v>4060</v>
      </c>
      <c r="B422" s="8" t="s">
        <v>3275</v>
      </c>
      <c r="C422" s="8" t="s">
        <v>3276</v>
      </c>
      <c r="D422" s="8">
        <f t="shared" si="14"/>
        <v>69.989999999999995</v>
      </c>
      <c r="E422" s="8" t="s">
        <v>5603</v>
      </c>
      <c r="F422" s="8" t="str">
        <f t="shared" si="13"/>
        <v/>
      </c>
      <c r="G422" s="8" t="s">
        <v>3278</v>
      </c>
      <c r="H422" s="346">
        <v>1</v>
      </c>
    </row>
    <row r="423" spans="1:8" s="8" customFormat="1" x14ac:dyDescent="0.25">
      <c r="A423" s="8" t="s">
        <v>4061</v>
      </c>
      <c r="B423" s="8" t="s">
        <v>3275</v>
      </c>
      <c r="C423" s="8" t="s">
        <v>3276</v>
      </c>
      <c r="D423" s="8">
        <f t="shared" si="14"/>
        <v>69.989999999999995</v>
      </c>
      <c r="E423" s="8" t="s">
        <v>5603</v>
      </c>
      <c r="F423" s="8" t="str">
        <f t="shared" si="13"/>
        <v/>
      </c>
      <c r="G423" s="8" t="s">
        <v>3278</v>
      </c>
      <c r="H423" s="346">
        <v>1</v>
      </c>
    </row>
    <row r="424" spans="1:8" s="8" customFormat="1" x14ac:dyDescent="0.25">
      <c r="A424" s="8" t="s">
        <v>4062</v>
      </c>
      <c r="B424" s="8" t="s">
        <v>3275</v>
      </c>
      <c r="C424" s="8" t="s">
        <v>3276</v>
      </c>
      <c r="D424" s="8">
        <f t="shared" si="14"/>
        <v>54.99</v>
      </c>
      <c r="E424" s="8" t="s">
        <v>5603</v>
      </c>
      <c r="F424" s="8" t="str">
        <f t="shared" si="13"/>
        <v/>
      </c>
      <c r="G424" s="8" t="s">
        <v>3278</v>
      </c>
      <c r="H424" s="346">
        <v>1</v>
      </c>
    </row>
    <row r="425" spans="1:8" s="8" customFormat="1" x14ac:dyDescent="0.25">
      <c r="A425" s="8" t="s">
        <v>4063</v>
      </c>
      <c r="B425" s="8" t="s">
        <v>3275</v>
      </c>
      <c r="C425" s="8" t="s">
        <v>3276</v>
      </c>
      <c r="D425" s="8">
        <f t="shared" si="14"/>
        <v>54.99</v>
      </c>
      <c r="E425" s="8" t="s">
        <v>5603</v>
      </c>
      <c r="F425" s="8" t="str">
        <f t="shared" si="13"/>
        <v/>
      </c>
      <c r="G425" s="8" t="s">
        <v>3278</v>
      </c>
      <c r="H425" s="346">
        <v>1</v>
      </c>
    </row>
    <row r="426" spans="1:8" s="8" customFormat="1" x14ac:dyDescent="0.25">
      <c r="A426" s="8" t="s">
        <v>4064</v>
      </c>
      <c r="B426" s="8" t="s">
        <v>3275</v>
      </c>
      <c r="C426" s="8" t="s">
        <v>3276</v>
      </c>
      <c r="D426" s="8">
        <f t="shared" si="14"/>
        <v>54.99</v>
      </c>
      <c r="E426" s="8" t="s">
        <v>5603</v>
      </c>
      <c r="F426" s="8" t="str">
        <f t="shared" si="13"/>
        <v/>
      </c>
      <c r="G426" s="8" t="s">
        <v>3278</v>
      </c>
      <c r="H426" s="346">
        <v>1</v>
      </c>
    </row>
    <row r="427" spans="1:8" s="8" customFormat="1" x14ac:dyDescent="0.25">
      <c r="A427" s="8" t="s">
        <v>4065</v>
      </c>
      <c r="B427" s="8" t="s">
        <v>3275</v>
      </c>
      <c r="C427" s="8" t="s">
        <v>3276</v>
      </c>
      <c r="D427" s="8">
        <f t="shared" si="14"/>
        <v>44.99</v>
      </c>
      <c r="E427" s="8" t="s">
        <v>5603</v>
      </c>
      <c r="F427" s="8" t="str">
        <f t="shared" si="13"/>
        <v/>
      </c>
      <c r="G427" s="8" t="s">
        <v>3278</v>
      </c>
      <c r="H427" s="346">
        <v>1</v>
      </c>
    </row>
    <row r="428" spans="1:8" s="8" customFormat="1" x14ac:dyDescent="0.25">
      <c r="A428" s="8" t="s">
        <v>4066</v>
      </c>
      <c r="B428" s="8" t="s">
        <v>3275</v>
      </c>
      <c r="C428" s="8" t="s">
        <v>3276</v>
      </c>
      <c r="D428" s="8">
        <f t="shared" si="14"/>
        <v>44.99</v>
      </c>
      <c r="E428" s="8" t="s">
        <v>5603</v>
      </c>
      <c r="F428" s="8" t="str">
        <f t="shared" si="13"/>
        <v/>
      </c>
      <c r="G428" s="8" t="s">
        <v>3278</v>
      </c>
      <c r="H428" s="346">
        <v>1</v>
      </c>
    </row>
    <row r="429" spans="1:8" s="8" customFormat="1" x14ac:dyDescent="0.25">
      <c r="A429" s="8" t="s">
        <v>4067</v>
      </c>
      <c r="B429" s="8" t="s">
        <v>3275</v>
      </c>
      <c r="C429" s="8" t="s">
        <v>3276</v>
      </c>
      <c r="D429" s="8">
        <f t="shared" si="14"/>
        <v>44.99</v>
      </c>
      <c r="E429" s="8" t="s">
        <v>5603</v>
      </c>
      <c r="F429" s="8" t="str">
        <f t="shared" si="13"/>
        <v/>
      </c>
      <c r="G429" s="8" t="s">
        <v>3278</v>
      </c>
      <c r="H429" s="346">
        <v>1</v>
      </c>
    </row>
    <row r="430" spans="1:8" s="8" customFormat="1" x14ac:dyDescent="0.25">
      <c r="A430" s="8" t="s">
        <v>3691</v>
      </c>
      <c r="B430" s="8" t="s">
        <v>3275</v>
      </c>
      <c r="C430" s="8" t="s">
        <v>3276</v>
      </c>
      <c r="D430" s="8">
        <f t="shared" si="14"/>
        <v>0</v>
      </c>
      <c r="E430" s="8" t="s">
        <v>5603</v>
      </c>
      <c r="F430" s="8" t="str">
        <f t="shared" si="13"/>
        <v/>
      </c>
      <c r="G430" s="8" t="s">
        <v>3278</v>
      </c>
      <c r="H430" s="346">
        <v>1</v>
      </c>
    </row>
    <row r="431" spans="1:8" s="8" customFormat="1" x14ac:dyDescent="0.25">
      <c r="A431" s="8" t="s">
        <v>4101</v>
      </c>
      <c r="B431" s="8" t="s">
        <v>3275</v>
      </c>
      <c r="C431" s="8" t="s">
        <v>3276</v>
      </c>
      <c r="D431" s="8">
        <f t="shared" si="14"/>
        <v>0</v>
      </c>
      <c r="E431" s="8" t="s">
        <v>5603</v>
      </c>
      <c r="F431" s="8" t="str">
        <f t="shared" si="13"/>
        <v/>
      </c>
      <c r="G431" s="8" t="s">
        <v>3278</v>
      </c>
      <c r="H431" s="346">
        <v>1</v>
      </c>
    </row>
    <row r="432" spans="1:8" s="8" customFormat="1" x14ac:dyDescent="0.25">
      <c r="A432" s="211" t="s">
        <v>4106</v>
      </c>
      <c r="B432" s="8" t="s">
        <v>3275</v>
      </c>
      <c r="C432" s="8" t="s">
        <v>3276</v>
      </c>
      <c r="D432" s="8">
        <f t="shared" si="14"/>
        <v>0</v>
      </c>
      <c r="E432" s="8" t="s">
        <v>5603</v>
      </c>
      <c r="F432" s="8" t="str">
        <f t="shared" si="13"/>
        <v>3MF35</v>
      </c>
      <c r="G432" s="8" t="s">
        <v>3278</v>
      </c>
      <c r="H432" s="346">
        <v>1</v>
      </c>
    </row>
    <row r="433" spans="1:8" s="8" customFormat="1" x14ac:dyDescent="0.25">
      <c r="A433" s="8" t="s">
        <v>4195</v>
      </c>
      <c r="B433" s="8" t="s">
        <v>3275</v>
      </c>
      <c r="C433" s="8" t="s">
        <v>3276</v>
      </c>
      <c r="D433" s="8">
        <f t="shared" si="14"/>
        <v>0</v>
      </c>
      <c r="E433" s="8" t="s">
        <v>5603</v>
      </c>
      <c r="F433" s="8" t="str">
        <f t="shared" si="13"/>
        <v>BOGO50MTN</v>
      </c>
      <c r="G433" s="8" t="s">
        <v>3278</v>
      </c>
      <c r="H433" s="346">
        <v>1</v>
      </c>
    </row>
    <row r="434" spans="1:8" s="8" customFormat="1" x14ac:dyDescent="0.25">
      <c r="A434" s="8" t="s">
        <v>4213</v>
      </c>
      <c r="B434" s="8" t="s">
        <v>3275</v>
      </c>
      <c r="C434" s="8" t="s">
        <v>3276</v>
      </c>
      <c r="D434" s="8">
        <f t="shared" si="14"/>
        <v>0</v>
      </c>
      <c r="E434" s="8" t="s">
        <v>5603</v>
      </c>
      <c r="F434" s="8" t="str">
        <f t="shared" si="13"/>
        <v>BOGO50DWC</v>
      </c>
      <c r="G434" s="8" t="s">
        <v>3278</v>
      </c>
      <c r="H434" s="346">
        <v>1</v>
      </c>
    </row>
    <row r="435" spans="1:8" s="8" customFormat="1" x14ac:dyDescent="0.25">
      <c r="A435" s="8" t="s">
        <v>4214</v>
      </c>
      <c r="B435" s="8" t="s">
        <v>3275</v>
      </c>
      <c r="C435" s="8" t="s">
        <v>3276</v>
      </c>
      <c r="D435" s="8">
        <f t="shared" si="14"/>
        <v>0</v>
      </c>
      <c r="E435" s="8" t="s">
        <v>5603</v>
      </c>
      <c r="F435" s="8" t="str">
        <f t="shared" si="13"/>
        <v>BOGO50GBS</v>
      </c>
      <c r="G435" s="8" t="s">
        <v>3278</v>
      </c>
      <c r="H435" s="346">
        <v>1</v>
      </c>
    </row>
    <row r="436" spans="1:8" s="8" customFormat="1" x14ac:dyDescent="0.25">
      <c r="A436" s="8" t="s">
        <v>4215</v>
      </c>
      <c r="B436" s="8" t="s">
        <v>3275</v>
      </c>
      <c r="C436" s="8" t="s">
        <v>3276</v>
      </c>
      <c r="D436" s="8">
        <f t="shared" si="14"/>
        <v>0</v>
      </c>
      <c r="E436" s="8" t="s">
        <v>5603</v>
      </c>
      <c r="F436" s="8" t="str">
        <f t="shared" si="13"/>
        <v>BOGO50SHD</v>
      </c>
      <c r="G436" s="8" t="s">
        <v>3278</v>
      </c>
      <c r="H436" s="346">
        <v>1</v>
      </c>
    </row>
    <row r="437" spans="1:8" s="8" customFormat="1" x14ac:dyDescent="0.25">
      <c r="A437" s="8" t="s">
        <v>4216</v>
      </c>
      <c r="B437" s="8" t="s">
        <v>3275</v>
      </c>
      <c r="C437" s="8" t="s">
        <v>3276</v>
      </c>
      <c r="D437" s="8">
        <f t="shared" si="14"/>
        <v>0</v>
      </c>
      <c r="E437" s="8" t="s">
        <v>5603</v>
      </c>
      <c r="F437" s="8" t="str">
        <f t="shared" si="13"/>
        <v>BOGO50FLS</v>
      </c>
      <c r="G437" s="8" t="s">
        <v>3278</v>
      </c>
      <c r="H437" s="346">
        <v>1</v>
      </c>
    </row>
    <row r="438" spans="1:8" s="8" customFormat="1" x14ac:dyDescent="0.25">
      <c r="A438" s="8" t="s">
        <v>4217</v>
      </c>
      <c r="B438" s="8" t="s">
        <v>3275</v>
      </c>
      <c r="C438" s="8" t="s">
        <v>3276</v>
      </c>
      <c r="D438" s="8">
        <f t="shared" si="14"/>
        <v>0</v>
      </c>
      <c r="E438" s="8" t="s">
        <v>5603</v>
      </c>
      <c r="F438" s="8" t="str">
        <f t="shared" si="13"/>
        <v>BOGO50CMD</v>
      </c>
      <c r="G438" s="8" t="s">
        <v>3278</v>
      </c>
      <c r="H438" s="346">
        <v>1</v>
      </c>
    </row>
    <row r="439" spans="1:8" s="8" customFormat="1" x14ac:dyDescent="0.25">
      <c r="A439" s="8" t="s">
        <v>4218</v>
      </c>
      <c r="B439" s="8" t="s">
        <v>3275</v>
      </c>
      <c r="C439" s="8" t="s">
        <v>3276</v>
      </c>
      <c r="D439" s="8">
        <f t="shared" si="14"/>
        <v>0</v>
      </c>
      <c r="E439" s="8" t="s">
        <v>5603</v>
      </c>
      <c r="F439" s="8" t="str">
        <f t="shared" si="13"/>
        <v>BOGO50STH</v>
      </c>
      <c r="G439" s="8" t="s">
        <v>3278</v>
      </c>
      <c r="H439" s="346">
        <v>1</v>
      </c>
    </row>
    <row r="440" spans="1:8" s="8" customFormat="1" x14ac:dyDescent="0.25">
      <c r="A440" s="8" t="s">
        <v>4219</v>
      </c>
      <c r="B440" s="8" t="s">
        <v>3275</v>
      </c>
      <c r="C440" s="8" t="s">
        <v>3276</v>
      </c>
      <c r="D440" s="8">
        <f t="shared" si="14"/>
        <v>0</v>
      </c>
      <c r="E440" s="8" t="s">
        <v>5603</v>
      </c>
      <c r="F440" s="8" t="str">
        <f t="shared" si="13"/>
        <v>BOGO50SDL</v>
      </c>
      <c r="G440" s="8" t="s">
        <v>3278</v>
      </c>
      <c r="H440" s="346">
        <v>1</v>
      </c>
    </row>
    <row r="441" spans="1:8" s="8" customFormat="1" x14ac:dyDescent="0.25">
      <c r="A441" s="8" t="s">
        <v>4220</v>
      </c>
      <c r="B441" s="8" t="s">
        <v>3275</v>
      </c>
      <c r="C441" s="8" t="s">
        <v>3276</v>
      </c>
      <c r="D441" s="8">
        <f t="shared" si="14"/>
        <v>0</v>
      </c>
      <c r="E441" s="8" t="s">
        <v>5603</v>
      </c>
      <c r="F441" s="8" t="str">
        <f t="shared" si="13"/>
        <v>BOGO50SLB</v>
      </c>
      <c r="G441" s="8" t="s">
        <v>3278</v>
      </c>
      <c r="H441" s="346">
        <v>1</v>
      </c>
    </row>
    <row r="442" spans="1:8" s="8" customFormat="1" x14ac:dyDescent="0.25">
      <c r="A442" s="8" t="s">
        <v>4221</v>
      </c>
      <c r="B442" s="8" t="s">
        <v>3275</v>
      </c>
      <c r="C442" s="8" t="s">
        <v>3276</v>
      </c>
      <c r="D442" s="8">
        <f t="shared" si="14"/>
        <v>0</v>
      </c>
      <c r="E442" s="8" t="s">
        <v>5603</v>
      </c>
      <c r="F442" s="8" t="str">
        <f t="shared" si="13"/>
        <v>BOGO50VDB</v>
      </c>
      <c r="G442" s="8" t="s">
        <v>3278</v>
      </c>
      <c r="H442" s="346">
        <v>1</v>
      </c>
    </row>
    <row r="443" spans="1:8" s="8" customFormat="1" x14ac:dyDescent="0.25">
      <c r="A443" s="8" t="s">
        <v>4222</v>
      </c>
      <c r="B443" s="8" t="s">
        <v>3275</v>
      </c>
      <c r="C443" s="8" t="s">
        <v>3276</v>
      </c>
      <c r="D443" s="8">
        <f t="shared" si="14"/>
        <v>0</v>
      </c>
      <c r="E443" s="8" t="s">
        <v>5603</v>
      </c>
      <c r="F443" s="8" t="str">
        <f t="shared" si="13"/>
        <v>BOGO50IVC</v>
      </c>
      <c r="G443" s="8" t="s">
        <v>3278</v>
      </c>
      <c r="H443" s="346">
        <v>1</v>
      </c>
    </row>
    <row r="444" spans="1:8" s="8" customFormat="1" x14ac:dyDescent="0.25">
      <c r="A444" s="8" t="s">
        <v>4223</v>
      </c>
      <c r="B444" s="8" t="s">
        <v>3275</v>
      </c>
      <c r="C444" s="8" t="s">
        <v>3276</v>
      </c>
      <c r="D444" s="8">
        <f t="shared" si="14"/>
        <v>0</v>
      </c>
      <c r="E444" s="8" t="s">
        <v>5603</v>
      </c>
      <c r="F444" s="8" t="str">
        <f t="shared" si="13"/>
        <v>BOGO50OVC</v>
      </c>
      <c r="G444" s="8" t="s">
        <v>3278</v>
      </c>
      <c r="H444" s="346">
        <v>1</v>
      </c>
    </row>
    <row r="445" spans="1:8" s="8" customFormat="1" x14ac:dyDescent="0.25">
      <c r="A445" s="8" t="s">
        <v>4259</v>
      </c>
      <c r="B445" s="8" t="s">
        <v>3275</v>
      </c>
      <c r="C445" s="8" t="s">
        <v>3276</v>
      </c>
      <c r="D445" s="8">
        <f t="shared" si="14"/>
        <v>0</v>
      </c>
      <c r="E445" s="8" t="s">
        <v>5603</v>
      </c>
      <c r="F445" s="8" t="str">
        <f t="shared" si="13"/>
        <v>SMBBC200</v>
      </c>
      <c r="G445" s="8" t="s">
        <v>3278</v>
      </c>
      <c r="H445" s="346">
        <v>1</v>
      </c>
    </row>
    <row r="446" spans="1:8" s="8" customFormat="1" x14ac:dyDescent="0.25">
      <c r="A446" s="8" t="s">
        <v>4260</v>
      </c>
      <c r="B446" s="8" t="s">
        <v>3275</v>
      </c>
      <c r="C446" s="8" t="s">
        <v>3276</v>
      </c>
      <c r="D446" s="8">
        <f t="shared" si="14"/>
        <v>0</v>
      </c>
      <c r="E446" s="8" t="s">
        <v>5603</v>
      </c>
      <c r="F446" s="8" t="str">
        <f t="shared" si="13"/>
        <v>SAVE100</v>
      </c>
      <c r="G446" s="8" t="s">
        <v>3278</v>
      </c>
      <c r="H446" s="346">
        <v>1</v>
      </c>
    </row>
    <row r="447" spans="1:8" s="8" customFormat="1" x14ac:dyDescent="0.25">
      <c r="A447" s="8" t="s">
        <v>4273</v>
      </c>
      <c r="B447" s="8" t="s">
        <v>3275</v>
      </c>
      <c r="C447" s="8" t="s">
        <v>3276</v>
      </c>
      <c r="D447" s="8">
        <f t="shared" si="14"/>
        <v>0</v>
      </c>
      <c r="E447" s="8" t="s">
        <v>5603</v>
      </c>
      <c r="F447" s="8" t="str">
        <f t="shared" si="13"/>
        <v>6MF40</v>
      </c>
      <c r="G447" s="8" t="s">
        <v>3278</v>
      </c>
      <c r="H447" s="346">
        <v>1</v>
      </c>
    </row>
    <row r="448" spans="1:8" s="8" customFormat="1" x14ac:dyDescent="0.25">
      <c r="A448" s="8" t="s">
        <v>4274</v>
      </c>
      <c r="B448" s="8" t="s">
        <v>3275</v>
      </c>
      <c r="C448" s="8" t="s">
        <v>3276</v>
      </c>
      <c r="D448" s="8">
        <f t="shared" si="14"/>
        <v>0</v>
      </c>
      <c r="E448" s="8" t="s">
        <v>5603</v>
      </c>
      <c r="F448" s="8" t="str">
        <f t="shared" si="13"/>
        <v>6MF50</v>
      </c>
      <c r="G448" s="8" t="s">
        <v>3278</v>
      </c>
      <c r="H448" s="346">
        <v>1</v>
      </c>
    </row>
    <row r="449" spans="1:8" s="8" customFormat="1" x14ac:dyDescent="0.25">
      <c r="A449" s="8" t="s">
        <v>4275</v>
      </c>
      <c r="B449" s="8" t="s">
        <v>3275</v>
      </c>
      <c r="C449" s="8" t="s">
        <v>3276</v>
      </c>
      <c r="D449" s="8">
        <f t="shared" si="14"/>
        <v>0</v>
      </c>
      <c r="E449" s="8" t="s">
        <v>5603</v>
      </c>
      <c r="F449" s="8" t="str">
        <f t="shared" si="13"/>
        <v>6MF70</v>
      </c>
      <c r="G449" s="8" t="s">
        <v>3278</v>
      </c>
      <c r="H449" s="346">
        <v>1</v>
      </c>
    </row>
    <row r="450" spans="1:8" s="8" customFormat="1" x14ac:dyDescent="0.25">
      <c r="A450" s="8" t="s">
        <v>4286</v>
      </c>
      <c r="B450" s="8" t="s">
        <v>3275</v>
      </c>
      <c r="C450" s="8" t="s">
        <v>3276</v>
      </c>
      <c r="D450" s="8">
        <f t="shared" si="14"/>
        <v>0</v>
      </c>
      <c r="E450" s="8" t="s">
        <v>5603</v>
      </c>
      <c r="F450" s="8" t="str">
        <f t="shared" ref="F450:F513" si="15">IF(VLOOKUP(A450,masterdata,36,FALSE)="","",VLOOKUP(A450,masterdata,36,FALSE))</f>
        <v>6MF45</v>
      </c>
      <c r="G450" s="8" t="s">
        <v>3278</v>
      </c>
      <c r="H450" s="346">
        <v>1</v>
      </c>
    </row>
    <row r="451" spans="1:8" s="8" customFormat="1" x14ac:dyDescent="0.25">
      <c r="A451" s="8" t="s">
        <v>4287</v>
      </c>
      <c r="B451" s="8" t="s">
        <v>3275</v>
      </c>
      <c r="C451" s="8" t="s">
        <v>3276</v>
      </c>
      <c r="D451" s="8">
        <f t="shared" si="14"/>
        <v>0</v>
      </c>
      <c r="E451" s="8" t="s">
        <v>5603</v>
      </c>
      <c r="F451" s="8" t="str">
        <f t="shared" si="15"/>
        <v>6MF55</v>
      </c>
      <c r="G451" s="8" t="s">
        <v>3278</v>
      </c>
      <c r="H451" s="346">
        <v>1</v>
      </c>
    </row>
    <row r="452" spans="1:8" s="8" customFormat="1" x14ac:dyDescent="0.25">
      <c r="A452" s="8" t="s">
        <v>4301</v>
      </c>
      <c r="B452" s="8" t="s">
        <v>3275</v>
      </c>
      <c r="C452" s="8" t="s">
        <v>3276</v>
      </c>
      <c r="D452" s="8">
        <f t="shared" si="14"/>
        <v>0</v>
      </c>
      <c r="E452" s="8" t="s">
        <v>5603</v>
      </c>
      <c r="F452" s="8" t="str">
        <f t="shared" si="15"/>
        <v>REPDISCMTN</v>
      </c>
      <c r="G452" s="8" t="s">
        <v>3278</v>
      </c>
      <c r="H452" s="346">
        <v>1</v>
      </c>
    </row>
    <row r="453" spans="1:8" s="8" customFormat="1" x14ac:dyDescent="0.25">
      <c r="A453" s="8" t="s">
        <v>4302</v>
      </c>
      <c r="B453" s="8" t="s">
        <v>3275</v>
      </c>
      <c r="C453" s="8" t="s">
        <v>3276</v>
      </c>
      <c r="D453" s="8">
        <f t="shared" si="14"/>
        <v>0</v>
      </c>
      <c r="E453" s="8" t="s">
        <v>5603</v>
      </c>
      <c r="F453" s="8" t="str">
        <f t="shared" si="15"/>
        <v>REPDISCDWC</v>
      </c>
      <c r="G453" s="8" t="s">
        <v>3278</v>
      </c>
      <c r="H453" s="346">
        <v>1</v>
      </c>
    </row>
    <row r="454" spans="1:8" s="8" customFormat="1" x14ac:dyDescent="0.25">
      <c r="A454" s="8" t="s">
        <v>4303</v>
      </c>
      <c r="B454" s="8" t="s">
        <v>3275</v>
      </c>
      <c r="C454" s="8" t="s">
        <v>3276</v>
      </c>
      <c r="D454" s="8">
        <f t="shared" si="14"/>
        <v>0</v>
      </c>
      <c r="E454" s="8" t="s">
        <v>5603</v>
      </c>
      <c r="F454" s="8" t="str">
        <f t="shared" si="15"/>
        <v>REPDISCGBS</v>
      </c>
      <c r="G454" s="8" t="s">
        <v>3278</v>
      </c>
      <c r="H454" s="346">
        <v>1</v>
      </c>
    </row>
    <row r="455" spans="1:8" s="8" customFormat="1" x14ac:dyDescent="0.25">
      <c r="A455" s="8" t="s">
        <v>4304</v>
      </c>
      <c r="B455" s="8" t="s">
        <v>3275</v>
      </c>
      <c r="C455" s="8" t="s">
        <v>3276</v>
      </c>
      <c r="D455" s="8">
        <f t="shared" si="14"/>
        <v>0</v>
      </c>
      <c r="E455" s="8" t="s">
        <v>5603</v>
      </c>
      <c r="F455" s="8" t="str">
        <f t="shared" si="15"/>
        <v>REPDISCSHD</v>
      </c>
      <c r="G455" s="8" t="s">
        <v>3278</v>
      </c>
      <c r="H455" s="346">
        <v>1</v>
      </c>
    </row>
    <row r="456" spans="1:8" s="8" customFormat="1" x14ac:dyDescent="0.25">
      <c r="A456" s="8" t="s">
        <v>4305</v>
      </c>
      <c r="B456" s="8" t="s">
        <v>3275</v>
      </c>
      <c r="C456" s="8" t="s">
        <v>3276</v>
      </c>
      <c r="D456" s="8">
        <f t="shared" si="14"/>
        <v>0</v>
      </c>
      <c r="E456" s="8" t="s">
        <v>5603</v>
      </c>
      <c r="F456" s="8" t="str">
        <f t="shared" si="15"/>
        <v>REPDISCFLS</v>
      </c>
      <c r="G456" s="8" t="s">
        <v>3278</v>
      </c>
      <c r="H456" s="346">
        <v>1</v>
      </c>
    </row>
    <row r="457" spans="1:8" s="8" customFormat="1" x14ac:dyDescent="0.25">
      <c r="A457" s="8" t="s">
        <v>4306</v>
      </c>
      <c r="B457" s="8" t="s">
        <v>3275</v>
      </c>
      <c r="C457" s="8" t="s">
        <v>3276</v>
      </c>
      <c r="D457" s="8">
        <f t="shared" si="14"/>
        <v>0</v>
      </c>
      <c r="E457" s="8" t="s">
        <v>5603</v>
      </c>
      <c r="F457" s="8" t="str">
        <f t="shared" si="15"/>
        <v>REPDISCCMD</v>
      </c>
      <c r="G457" s="8" t="s">
        <v>3278</v>
      </c>
      <c r="H457" s="346">
        <v>1</v>
      </c>
    </row>
    <row r="458" spans="1:8" s="8" customFormat="1" x14ac:dyDescent="0.25">
      <c r="A458" s="8" t="s">
        <v>4307</v>
      </c>
      <c r="B458" s="8" t="s">
        <v>3275</v>
      </c>
      <c r="C458" s="8" t="s">
        <v>3276</v>
      </c>
      <c r="D458" s="8">
        <f t="shared" si="14"/>
        <v>0</v>
      </c>
      <c r="E458" s="8" t="s">
        <v>5603</v>
      </c>
      <c r="F458" s="8" t="str">
        <f t="shared" si="15"/>
        <v>REPDISCSTH</v>
      </c>
      <c r="G458" s="8" t="s">
        <v>3278</v>
      </c>
      <c r="H458" s="346">
        <v>1</v>
      </c>
    </row>
    <row r="459" spans="1:8" s="8" customFormat="1" x14ac:dyDescent="0.25">
      <c r="A459" s="8" t="s">
        <v>4308</v>
      </c>
      <c r="B459" s="8" t="s">
        <v>3275</v>
      </c>
      <c r="C459" s="8" t="s">
        <v>3276</v>
      </c>
      <c r="D459" s="8">
        <f t="shared" si="14"/>
        <v>0</v>
      </c>
      <c r="E459" s="8" t="s">
        <v>5603</v>
      </c>
      <c r="F459" s="8" t="str">
        <f t="shared" si="15"/>
        <v>REPDISCSDL</v>
      </c>
      <c r="G459" s="8" t="s">
        <v>3278</v>
      </c>
      <c r="H459" s="346">
        <v>1</v>
      </c>
    </row>
    <row r="460" spans="1:8" s="8" customFormat="1" x14ac:dyDescent="0.25">
      <c r="A460" s="8" t="s">
        <v>4309</v>
      </c>
      <c r="B460" s="8" t="s">
        <v>3275</v>
      </c>
      <c r="C460" s="8" t="s">
        <v>3276</v>
      </c>
      <c r="D460" s="8">
        <f t="shared" si="14"/>
        <v>0</v>
      </c>
      <c r="E460" s="8" t="s">
        <v>5603</v>
      </c>
      <c r="F460" s="8" t="str">
        <f t="shared" si="15"/>
        <v>REPDISCSLB</v>
      </c>
      <c r="G460" s="8" t="s">
        <v>3278</v>
      </c>
      <c r="H460" s="346">
        <v>1</v>
      </c>
    </row>
    <row r="461" spans="1:8" s="8" customFormat="1" x14ac:dyDescent="0.25">
      <c r="A461" s="8" t="s">
        <v>4310</v>
      </c>
      <c r="B461" s="8" t="s">
        <v>3275</v>
      </c>
      <c r="C461" s="8" t="s">
        <v>3276</v>
      </c>
      <c r="D461" s="8">
        <f t="shared" si="14"/>
        <v>0</v>
      </c>
      <c r="E461" s="8" t="s">
        <v>5603</v>
      </c>
      <c r="F461" s="8" t="str">
        <f t="shared" si="15"/>
        <v>REPDISCVDB</v>
      </c>
      <c r="G461" s="8" t="s">
        <v>3278</v>
      </c>
      <c r="H461" s="346">
        <v>1</v>
      </c>
    </row>
    <row r="462" spans="1:8" s="8" customFormat="1" x14ac:dyDescent="0.25">
      <c r="A462" s="8" t="s">
        <v>4311</v>
      </c>
      <c r="B462" s="8" t="s">
        <v>3275</v>
      </c>
      <c r="C462" s="8" t="s">
        <v>3276</v>
      </c>
      <c r="D462" s="8">
        <f t="shared" si="14"/>
        <v>0</v>
      </c>
      <c r="E462" s="8" t="s">
        <v>5603</v>
      </c>
      <c r="F462" s="8" t="str">
        <f t="shared" si="15"/>
        <v>REPDISCIVC</v>
      </c>
      <c r="G462" s="8" t="s">
        <v>3278</v>
      </c>
      <c r="H462" s="346">
        <v>1</v>
      </c>
    </row>
    <row r="463" spans="1:8" s="8" customFormat="1" x14ac:dyDescent="0.25">
      <c r="A463" s="8" t="s">
        <v>4312</v>
      </c>
      <c r="B463" s="8" t="s">
        <v>3275</v>
      </c>
      <c r="C463" s="8" t="s">
        <v>3276</v>
      </c>
      <c r="D463" s="8">
        <f t="shared" si="14"/>
        <v>0</v>
      </c>
      <c r="E463" s="8" t="s">
        <v>5603</v>
      </c>
      <c r="F463" s="8" t="str">
        <f t="shared" si="15"/>
        <v>REPDISCOVC</v>
      </c>
      <c r="G463" s="8" t="s">
        <v>3278</v>
      </c>
      <c r="H463" s="346">
        <v>1</v>
      </c>
    </row>
    <row r="464" spans="1:8" s="8" customFormat="1" x14ac:dyDescent="0.25">
      <c r="A464" s="8" t="s">
        <v>4355</v>
      </c>
      <c r="B464" s="8" t="s">
        <v>3275</v>
      </c>
      <c r="C464" s="8" t="s">
        <v>3276</v>
      </c>
      <c r="D464" s="8">
        <f t="shared" si="14"/>
        <v>199</v>
      </c>
      <c r="E464" s="8" t="s">
        <v>5603</v>
      </c>
      <c r="F464" s="8" t="str">
        <f t="shared" si="15"/>
        <v/>
      </c>
      <c r="G464" s="8" t="s">
        <v>3278</v>
      </c>
      <c r="H464" s="346">
        <v>1</v>
      </c>
    </row>
    <row r="465" spans="1:8" s="8" customFormat="1" x14ac:dyDescent="0.25">
      <c r="A465" s="8" t="s">
        <v>4356</v>
      </c>
      <c r="B465" s="8" t="s">
        <v>3275</v>
      </c>
      <c r="C465" s="8" t="s">
        <v>3276</v>
      </c>
      <c r="D465" s="8">
        <f t="shared" si="14"/>
        <v>199</v>
      </c>
      <c r="E465" s="8" t="s">
        <v>5603</v>
      </c>
      <c r="F465" s="8" t="str">
        <f t="shared" si="15"/>
        <v/>
      </c>
      <c r="G465" s="8" t="s">
        <v>3278</v>
      </c>
      <c r="H465" s="346">
        <v>1</v>
      </c>
    </row>
    <row r="466" spans="1:8" s="8" customFormat="1" x14ac:dyDescent="0.25">
      <c r="A466" s="300" t="s">
        <v>4357</v>
      </c>
      <c r="B466" s="8" t="s">
        <v>3275</v>
      </c>
      <c r="C466" s="8" t="s">
        <v>3276</v>
      </c>
      <c r="D466" s="8">
        <f t="shared" si="14"/>
        <v>199</v>
      </c>
      <c r="E466" s="8" t="s">
        <v>5603</v>
      </c>
      <c r="F466" s="8" t="str">
        <f t="shared" si="15"/>
        <v/>
      </c>
      <c r="G466" s="8" t="s">
        <v>3278</v>
      </c>
      <c r="H466" s="346">
        <v>1</v>
      </c>
    </row>
    <row r="467" spans="1:8" s="8" customFormat="1" x14ac:dyDescent="0.25">
      <c r="A467" s="300" t="s">
        <v>4359</v>
      </c>
      <c r="B467" s="8" t="s">
        <v>3275</v>
      </c>
      <c r="C467" s="8" t="s">
        <v>3276</v>
      </c>
      <c r="D467" s="8">
        <f t="shared" si="14"/>
        <v>199</v>
      </c>
      <c r="E467" s="8" t="s">
        <v>5603</v>
      </c>
      <c r="F467" s="8" t="str">
        <f t="shared" si="15"/>
        <v/>
      </c>
      <c r="G467" s="8" t="s">
        <v>3278</v>
      </c>
      <c r="H467" s="346">
        <v>1</v>
      </c>
    </row>
    <row r="468" spans="1:8" s="8" customFormat="1" x14ac:dyDescent="0.25">
      <c r="A468" s="300" t="s">
        <v>4360</v>
      </c>
      <c r="B468" s="8" t="s">
        <v>3275</v>
      </c>
      <c r="C468" s="8" t="s">
        <v>3276</v>
      </c>
      <c r="D468" s="8">
        <f t="shared" si="14"/>
        <v>199</v>
      </c>
      <c r="E468" s="8" t="s">
        <v>5603</v>
      </c>
      <c r="F468" s="8" t="str">
        <f t="shared" si="15"/>
        <v/>
      </c>
      <c r="G468" s="8" t="s">
        <v>3278</v>
      </c>
      <c r="H468" s="346">
        <v>1</v>
      </c>
    </row>
    <row r="469" spans="1:8" s="8" customFormat="1" x14ac:dyDescent="0.25">
      <c r="A469" s="300" t="s">
        <v>4361</v>
      </c>
      <c r="B469" s="8" t="s">
        <v>3275</v>
      </c>
      <c r="C469" s="8" t="s">
        <v>3276</v>
      </c>
      <c r="D469" s="8">
        <f t="shared" si="14"/>
        <v>199</v>
      </c>
      <c r="E469" s="8" t="s">
        <v>5603</v>
      </c>
      <c r="F469" s="8" t="str">
        <f t="shared" si="15"/>
        <v/>
      </c>
      <c r="G469" s="8" t="s">
        <v>3278</v>
      </c>
      <c r="H469" s="346">
        <v>1</v>
      </c>
    </row>
    <row r="470" spans="1:8" s="8" customFormat="1" x14ac:dyDescent="0.25">
      <c r="A470" s="300" t="s">
        <v>4369</v>
      </c>
      <c r="B470" s="8" t="s">
        <v>3275</v>
      </c>
      <c r="C470" s="8" t="s">
        <v>3276</v>
      </c>
      <c r="D470" s="8">
        <f t="shared" si="14"/>
        <v>169</v>
      </c>
      <c r="E470" s="8" t="s">
        <v>5603</v>
      </c>
      <c r="F470" s="8" t="str">
        <f t="shared" si="15"/>
        <v/>
      </c>
      <c r="G470" s="8" t="s">
        <v>3278</v>
      </c>
      <c r="H470" s="346">
        <v>1</v>
      </c>
    </row>
    <row r="471" spans="1:8" s="8" customFormat="1" x14ac:dyDescent="0.25">
      <c r="A471" s="300" t="s">
        <v>4367</v>
      </c>
      <c r="B471" s="8" t="s">
        <v>3275</v>
      </c>
      <c r="C471" s="8" t="s">
        <v>3276</v>
      </c>
      <c r="D471" s="8">
        <f t="shared" si="14"/>
        <v>169</v>
      </c>
      <c r="E471" s="8" t="s">
        <v>5603</v>
      </c>
      <c r="F471" s="8" t="str">
        <f t="shared" si="15"/>
        <v/>
      </c>
      <c r="G471" s="8" t="s">
        <v>3278</v>
      </c>
      <c r="H471" s="346">
        <v>1</v>
      </c>
    </row>
    <row r="472" spans="1:8" s="8" customFormat="1" x14ac:dyDescent="0.25">
      <c r="A472" s="300" t="s">
        <v>4368</v>
      </c>
      <c r="B472" s="8" t="s">
        <v>3275</v>
      </c>
      <c r="C472" s="8" t="s">
        <v>3276</v>
      </c>
      <c r="D472" s="8">
        <f t="shared" si="14"/>
        <v>169</v>
      </c>
      <c r="E472" s="8" t="s">
        <v>5603</v>
      </c>
      <c r="F472" s="8" t="str">
        <f t="shared" si="15"/>
        <v/>
      </c>
      <c r="G472" s="8" t="s">
        <v>3278</v>
      </c>
      <c r="H472" s="346">
        <v>1</v>
      </c>
    </row>
    <row r="473" spans="1:8" s="8" customFormat="1" x14ac:dyDescent="0.25">
      <c r="A473" s="300" t="s">
        <v>4370</v>
      </c>
      <c r="B473" s="8" t="s">
        <v>3275</v>
      </c>
      <c r="C473" s="8" t="s">
        <v>3276</v>
      </c>
      <c r="D473" s="8">
        <f t="shared" si="14"/>
        <v>199</v>
      </c>
      <c r="E473" s="8" t="s">
        <v>5603</v>
      </c>
      <c r="F473" s="8" t="str">
        <f t="shared" si="15"/>
        <v/>
      </c>
      <c r="G473" s="8" t="s">
        <v>3278</v>
      </c>
      <c r="H473" s="346">
        <v>1</v>
      </c>
    </row>
    <row r="474" spans="1:8" s="8" customFormat="1" x14ac:dyDescent="0.25">
      <c r="A474" s="300" t="s">
        <v>4371</v>
      </c>
      <c r="B474" s="8" t="s">
        <v>3275</v>
      </c>
      <c r="C474" s="8" t="s">
        <v>3276</v>
      </c>
      <c r="D474" s="8">
        <f t="shared" ref="D474:D536" si="16">VLOOKUP(A474,masterdata,5,0)</f>
        <v>199</v>
      </c>
      <c r="E474" s="8" t="s">
        <v>5603</v>
      </c>
      <c r="F474" s="8" t="str">
        <f t="shared" si="15"/>
        <v/>
      </c>
      <c r="G474" s="8" t="s">
        <v>3278</v>
      </c>
      <c r="H474" s="346">
        <v>1</v>
      </c>
    </row>
    <row r="475" spans="1:8" s="8" customFormat="1" x14ac:dyDescent="0.25">
      <c r="A475" s="300" t="s">
        <v>4372</v>
      </c>
      <c r="B475" s="8" t="s">
        <v>3275</v>
      </c>
      <c r="C475" s="8" t="s">
        <v>3276</v>
      </c>
      <c r="D475" s="8">
        <f t="shared" si="16"/>
        <v>199</v>
      </c>
      <c r="E475" s="8" t="s">
        <v>5603</v>
      </c>
      <c r="F475" s="8" t="str">
        <f t="shared" si="15"/>
        <v/>
      </c>
      <c r="G475" s="8" t="s">
        <v>3278</v>
      </c>
      <c r="H475" s="346">
        <v>1</v>
      </c>
    </row>
    <row r="476" spans="1:8" s="8" customFormat="1" x14ac:dyDescent="0.25">
      <c r="A476" s="300" t="s">
        <v>4373</v>
      </c>
      <c r="B476" s="8" t="s">
        <v>3275</v>
      </c>
      <c r="C476" s="8" t="s">
        <v>3276</v>
      </c>
      <c r="D476" s="8">
        <f t="shared" si="16"/>
        <v>24</v>
      </c>
      <c r="E476" s="8" t="s">
        <v>5603</v>
      </c>
      <c r="F476" s="8" t="str">
        <f t="shared" si="15"/>
        <v/>
      </c>
      <c r="G476" s="8" t="s">
        <v>3278</v>
      </c>
      <c r="H476" s="346">
        <v>1</v>
      </c>
    </row>
    <row r="477" spans="1:8" s="8" customFormat="1" x14ac:dyDescent="0.25">
      <c r="A477" s="300" t="s">
        <v>4374</v>
      </c>
      <c r="B477" s="8" t="s">
        <v>3275</v>
      </c>
      <c r="C477" s="8" t="s">
        <v>3276</v>
      </c>
      <c r="D477" s="8">
        <f t="shared" si="16"/>
        <v>39</v>
      </c>
      <c r="E477" s="8" t="s">
        <v>5603</v>
      </c>
      <c r="F477" s="8" t="str">
        <f t="shared" si="15"/>
        <v/>
      </c>
      <c r="G477" s="8" t="s">
        <v>3278</v>
      </c>
      <c r="H477" s="346">
        <v>1</v>
      </c>
    </row>
    <row r="478" spans="1:8" s="8" customFormat="1" x14ac:dyDescent="0.25">
      <c r="A478" s="300" t="s">
        <v>4375</v>
      </c>
      <c r="B478" s="8" t="s">
        <v>3275</v>
      </c>
      <c r="C478" s="8" t="s">
        <v>3276</v>
      </c>
      <c r="D478" s="8">
        <f t="shared" si="16"/>
        <v>39</v>
      </c>
      <c r="E478" s="8" t="s">
        <v>5603</v>
      </c>
      <c r="F478" s="8" t="str">
        <f t="shared" si="15"/>
        <v/>
      </c>
      <c r="G478" s="8" t="s">
        <v>3278</v>
      </c>
      <c r="H478" s="346">
        <v>1</v>
      </c>
    </row>
    <row r="479" spans="1:8" s="8" customFormat="1" x14ac:dyDescent="0.25">
      <c r="A479" s="300" t="s">
        <v>3784</v>
      </c>
      <c r="B479" s="8" t="s">
        <v>3275</v>
      </c>
      <c r="C479" s="8" t="s">
        <v>3276</v>
      </c>
      <c r="D479" s="8">
        <f t="shared" si="16"/>
        <v>0</v>
      </c>
      <c r="E479" s="8" t="s">
        <v>5603</v>
      </c>
      <c r="F479" s="8" t="str">
        <f t="shared" si="15"/>
        <v>MOVE10FOR24</v>
      </c>
      <c r="G479" s="8" t="s">
        <v>3278</v>
      </c>
      <c r="H479" s="346">
        <v>1</v>
      </c>
    </row>
    <row r="480" spans="1:8" s="8" customFormat="1" x14ac:dyDescent="0.25">
      <c r="A480" s="300" t="s">
        <v>4401</v>
      </c>
      <c r="B480" s="8" t="s">
        <v>3275</v>
      </c>
      <c r="C480" s="8" t="s">
        <v>3276</v>
      </c>
      <c r="D480" s="8">
        <f t="shared" si="16"/>
        <v>0</v>
      </c>
      <c r="E480" s="8" t="s">
        <v>5603</v>
      </c>
      <c r="F480" s="8" t="str">
        <f t="shared" si="15"/>
        <v>INT10</v>
      </c>
      <c r="G480" s="8" t="s">
        <v>3278</v>
      </c>
      <c r="H480" s="346">
        <v>1</v>
      </c>
    </row>
    <row r="481" spans="1:8" s="8" customFormat="1" x14ac:dyDescent="0.25">
      <c r="A481" s="300" t="s">
        <v>4402</v>
      </c>
      <c r="B481" s="8" t="s">
        <v>3275</v>
      </c>
      <c r="C481" s="8" t="s">
        <v>3276</v>
      </c>
      <c r="D481" s="8">
        <f t="shared" si="16"/>
        <v>0</v>
      </c>
      <c r="E481" s="8" t="s">
        <v>5603</v>
      </c>
      <c r="F481" s="8" t="str">
        <f t="shared" si="15"/>
        <v>MOB10</v>
      </c>
      <c r="G481" s="8" t="s">
        <v>3278</v>
      </c>
      <c r="H481" s="346">
        <v>1</v>
      </c>
    </row>
    <row r="482" spans="1:8" s="8" customFormat="1" x14ac:dyDescent="0.25">
      <c r="A482" s="300" t="s">
        <v>4403</v>
      </c>
      <c r="B482" s="8" t="s">
        <v>3275</v>
      </c>
      <c r="C482" s="8" t="s">
        <v>3276</v>
      </c>
      <c r="D482" s="8">
        <f t="shared" si="16"/>
        <v>0</v>
      </c>
      <c r="E482" s="8" t="s">
        <v>5603</v>
      </c>
      <c r="F482" s="8" t="str">
        <f t="shared" si="15"/>
        <v>INT5</v>
      </c>
      <c r="G482" s="8" t="s">
        <v>3278</v>
      </c>
      <c r="H482" s="346">
        <v>1</v>
      </c>
    </row>
    <row r="483" spans="1:8" s="8" customFormat="1" x14ac:dyDescent="0.25">
      <c r="A483" s="300" t="s">
        <v>4404</v>
      </c>
      <c r="B483" s="8" t="s">
        <v>3275</v>
      </c>
      <c r="C483" s="8" t="s">
        <v>3276</v>
      </c>
      <c r="D483" s="8">
        <f t="shared" si="16"/>
        <v>0</v>
      </c>
      <c r="E483" s="8" t="s">
        <v>5603</v>
      </c>
      <c r="F483" s="8" t="str">
        <f t="shared" si="15"/>
        <v>MOB5</v>
      </c>
      <c r="G483" s="8" t="s">
        <v>3278</v>
      </c>
      <c r="H483" s="346">
        <v>1</v>
      </c>
    </row>
    <row r="484" spans="1:8" s="8" customFormat="1" x14ac:dyDescent="0.25">
      <c r="A484" s="300" t="s">
        <v>4415</v>
      </c>
      <c r="B484" s="8" t="s">
        <v>3275</v>
      </c>
      <c r="C484" s="8" t="s">
        <v>3276</v>
      </c>
      <c r="D484" s="8">
        <f t="shared" si="16"/>
        <v>0</v>
      </c>
      <c r="E484" s="8" t="s">
        <v>5603</v>
      </c>
      <c r="F484" s="8" t="str">
        <f t="shared" si="15"/>
        <v>EDPSVR</v>
      </c>
      <c r="G484" s="8" t="s">
        <v>3278</v>
      </c>
      <c r="H484" s="346">
        <v>1</v>
      </c>
    </row>
    <row r="485" spans="1:8" s="8" customFormat="1" x14ac:dyDescent="0.25">
      <c r="A485" s="300" t="s">
        <v>4416</v>
      </c>
      <c r="B485" s="8" t="s">
        <v>3275</v>
      </c>
      <c r="C485" s="8" t="s">
        <v>3276</v>
      </c>
      <c r="D485" s="8">
        <f t="shared" si="16"/>
        <v>0</v>
      </c>
      <c r="E485" s="8" t="s">
        <v>5603</v>
      </c>
      <c r="F485" s="8" t="str">
        <f t="shared" si="15"/>
        <v>EDPVEXP</v>
      </c>
      <c r="G485" s="8" t="s">
        <v>3278</v>
      </c>
      <c r="H485" s="346">
        <v>1</v>
      </c>
    </row>
    <row r="486" spans="1:8" s="8" customFormat="1" x14ac:dyDescent="0.25">
      <c r="A486" s="300" t="s">
        <v>4417</v>
      </c>
      <c r="B486" s="8" t="s">
        <v>3275</v>
      </c>
      <c r="C486" s="8" t="s">
        <v>3276</v>
      </c>
      <c r="D486" s="8">
        <f t="shared" si="16"/>
        <v>0</v>
      </c>
      <c r="E486" s="8" t="s">
        <v>5603</v>
      </c>
      <c r="F486" s="8" t="str">
        <f t="shared" si="15"/>
        <v>EDP20</v>
      </c>
      <c r="G486" s="8" t="s">
        <v>3278</v>
      </c>
      <c r="H486" s="346">
        <v>1</v>
      </c>
    </row>
    <row r="487" spans="1:8" s="8" customFormat="1" x14ac:dyDescent="0.25">
      <c r="A487" s="300" t="s">
        <v>4419</v>
      </c>
      <c r="B487" s="8" t="s">
        <v>3275</v>
      </c>
      <c r="C487" s="8" t="s">
        <v>3276</v>
      </c>
      <c r="D487" s="8">
        <f t="shared" si="16"/>
        <v>0</v>
      </c>
      <c r="E487" s="8" t="s">
        <v>5603</v>
      </c>
      <c r="F487" s="8" t="str">
        <f t="shared" si="15"/>
        <v>EDP30</v>
      </c>
      <c r="G487" s="8" t="s">
        <v>3278</v>
      </c>
      <c r="H487" s="346">
        <v>1</v>
      </c>
    </row>
    <row r="488" spans="1:8" s="8" customFormat="1" x14ac:dyDescent="0.25">
      <c r="A488" s="300" t="s">
        <v>4420</v>
      </c>
      <c r="B488" s="8" t="s">
        <v>3275</v>
      </c>
      <c r="C488" s="8" t="s">
        <v>3276</v>
      </c>
      <c r="D488" s="8">
        <f t="shared" si="16"/>
        <v>0</v>
      </c>
      <c r="E488" s="8" t="s">
        <v>5603</v>
      </c>
      <c r="F488" s="8" t="str">
        <f t="shared" si="15"/>
        <v>EDP35</v>
      </c>
      <c r="G488" s="8" t="s">
        <v>3278</v>
      </c>
      <c r="H488" s="346">
        <v>1</v>
      </c>
    </row>
    <row r="489" spans="1:8" s="8" customFormat="1" x14ac:dyDescent="0.25">
      <c r="A489" s="300" t="s">
        <v>4421</v>
      </c>
      <c r="B489" s="8" t="s">
        <v>3275</v>
      </c>
      <c r="C489" s="8" t="s">
        <v>3276</v>
      </c>
      <c r="D489" s="8">
        <f t="shared" si="16"/>
        <v>0</v>
      </c>
      <c r="E489" s="8" t="s">
        <v>5603</v>
      </c>
      <c r="F489" s="8" t="str">
        <f t="shared" si="15"/>
        <v>EDP40</v>
      </c>
      <c r="G489" s="8" t="s">
        <v>3278</v>
      </c>
      <c r="H489" s="346">
        <v>1</v>
      </c>
    </row>
    <row r="490" spans="1:8" s="8" customFormat="1" x14ac:dyDescent="0.25">
      <c r="A490" s="300" t="s">
        <v>4422</v>
      </c>
      <c r="B490" s="8" t="s">
        <v>3275</v>
      </c>
      <c r="C490" s="8" t="s">
        <v>3276</v>
      </c>
      <c r="D490" s="8">
        <f t="shared" si="16"/>
        <v>0</v>
      </c>
      <c r="E490" s="8" t="s">
        <v>5603</v>
      </c>
      <c r="F490" s="8" t="str">
        <f t="shared" si="15"/>
        <v>EDP45</v>
      </c>
      <c r="G490" s="8" t="s">
        <v>3278</v>
      </c>
      <c r="H490" s="346">
        <v>1</v>
      </c>
    </row>
    <row r="491" spans="1:8" s="8" customFormat="1" x14ac:dyDescent="0.25">
      <c r="A491" s="300" t="s">
        <v>4418</v>
      </c>
      <c r="B491" s="8" t="s">
        <v>3275</v>
      </c>
      <c r="C491" s="8" t="s">
        <v>3276</v>
      </c>
      <c r="D491" s="8">
        <f t="shared" si="16"/>
        <v>0</v>
      </c>
      <c r="E491" s="8" t="s">
        <v>5603</v>
      </c>
      <c r="F491" s="8" t="str">
        <f t="shared" si="15"/>
        <v>EDP50</v>
      </c>
      <c r="G491" s="8" t="s">
        <v>3278</v>
      </c>
      <c r="H491" s="346">
        <v>1</v>
      </c>
    </row>
    <row r="492" spans="1:8" s="8" customFormat="1" x14ac:dyDescent="0.25">
      <c r="A492" s="300" t="s">
        <v>4423</v>
      </c>
      <c r="B492" s="8" t="s">
        <v>3275</v>
      </c>
      <c r="C492" s="8" t="s">
        <v>3276</v>
      </c>
      <c r="D492" s="8">
        <f t="shared" si="16"/>
        <v>0</v>
      </c>
      <c r="E492" s="8" t="s">
        <v>5603</v>
      </c>
      <c r="F492" s="8" t="str">
        <f t="shared" si="15"/>
        <v>EDP55</v>
      </c>
      <c r="G492" s="8" t="s">
        <v>3278</v>
      </c>
      <c r="H492" s="346">
        <v>1</v>
      </c>
    </row>
    <row r="493" spans="1:8" s="8" customFormat="1" x14ac:dyDescent="0.25">
      <c r="A493" s="300" t="s">
        <v>4424</v>
      </c>
      <c r="B493" s="8" t="s">
        <v>3275</v>
      </c>
      <c r="C493" s="8" t="s">
        <v>3276</v>
      </c>
      <c r="D493" s="8">
        <f t="shared" si="16"/>
        <v>0</v>
      </c>
      <c r="E493" s="8" t="s">
        <v>5603</v>
      </c>
      <c r="F493" s="8" t="str">
        <f t="shared" si="15"/>
        <v>EDP60</v>
      </c>
      <c r="G493" s="8" t="s">
        <v>3278</v>
      </c>
      <c r="H493" s="346">
        <v>1</v>
      </c>
    </row>
    <row r="494" spans="1:8" s="8" customFormat="1" x14ac:dyDescent="0.25">
      <c r="A494" s="300" t="s">
        <v>4439</v>
      </c>
      <c r="B494" s="8" t="s">
        <v>3275</v>
      </c>
      <c r="C494" s="8" t="s">
        <v>3276</v>
      </c>
      <c r="D494" s="8">
        <f t="shared" si="16"/>
        <v>0</v>
      </c>
      <c r="E494" s="8" t="s">
        <v>5603</v>
      </c>
      <c r="F494" s="8" t="str">
        <f t="shared" si="15"/>
        <v>5OFF36</v>
      </c>
      <c r="G494" s="8" t="s">
        <v>3278</v>
      </c>
      <c r="H494" s="346">
        <v>1</v>
      </c>
    </row>
    <row r="495" spans="1:8" s="8" customFormat="1" x14ac:dyDescent="0.25">
      <c r="A495" s="300" t="s">
        <v>4440</v>
      </c>
      <c r="B495" s="8" t="s">
        <v>3275</v>
      </c>
      <c r="C495" s="8" t="s">
        <v>3276</v>
      </c>
      <c r="D495" s="8">
        <f t="shared" si="16"/>
        <v>0</v>
      </c>
      <c r="E495" s="8" t="s">
        <v>5603</v>
      </c>
      <c r="F495" s="8" t="str">
        <f t="shared" si="15"/>
        <v>10OFF36</v>
      </c>
      <c r="G495" s="8" t="s">
        <v>3278</v>
      </c>
      <c r="H495" s="346">
        <v>1</v>
      </c>
    </row>
    <row r="496" spans="1:8" s="8" customFormat="1" x14ac:dyDescent="0.25">
      <c r="A496" s="302" t="s">
        <v>4441</v>
      </c>
      <c r="B496" s="8" t="s">
        <v>3275</v>
      </c>
      <c r="C496" s="8" t="s">
        <v>3276</v>
      </c>
      <c r="D496" s="8">
        <f t="shared" si="16"/>
        <v>0</v>
      </c>
      <c r="E496" s="8" t="s">
        <v>5603</v>
      </c>
      <c r="F496" s="8" t="str">
        <f t="shared" si="15"/>
        <v>15OFF36</v>
      </c>
      <c r="G496" s="8" t="s">
        <v>3278</v>
      </c>
      <c r="H496" s="346">
        <v>1</v>
      </c>
    </row>
    <row r="497" spans="1:8" s="8" customFormat="1" x14ac:dyDescent="0.25">
      <c r="A497" s="300" t="s">
        <v>4442</v>
      </c>
      <c r="B497" s="8" t="s">
        <v>3275</v>
      </c>
      <c r="C497" s="8" t="s">
        <v>3276</v>
      </c>
      <c r="D497" s="8">
        <f t="shared" si="16"/>
        <v>0</v>
      </c>
      <c r="E497" s="8" t="s">
        <v>5603</v>
      </c>
      <c r="F497" s="8" t="str">
        <f t="shared" si="15"/>
        <v>20OFF36</v>
      </c>
      <c r="G497" s="8" t="s">
        <v>3278</v>
      </c>
      <c r="H497" s="346">
        <v>1</v>
      </c>
    </row>
    <row r="498" spans="1:8" s="8" customFormat="1" x14ac:dyDescent="0.25">
      <c r="A498" s="300" t="s">
        <v>4443</v>
      </c>
      <c r="B498" s="8" t="s">
        <v>3275</v>
      </c>
      <c r="C498" s="8" t="s">
        <v>3276</v>
      </c>
      <c r="D498" s="8">
        <f t="shared" si="16"/>
        <v>0</v>
      </c>
      <c r="E498" s="8" t="s">
        <v>5603</v>
      </c>
      <c r="F498" s="8" t="str">
        <f t="shared" si="15"/>
        <v>25OFF36</v>
      </c>
      <c r="G498" s="8" t="s">
        <v>3278</v>
      </c>
      <c r="H498" s="346">
        <v>1</v>
      </c>
    </row>
    <row r="499" spans="1:8" s="8" customFormat="1" x14ac:dyDescent="0.25">
      <c r="A499" s="300" t="s">
        <v>4444</v>
      </c>
      <c r="B499" s="8" t="s">
        <v>3275</v>
      </c>
      <c r="C499" s="8" t="s">
        <v>3276</v>
      </c>
      <c r="D499" s="8">
        <f t="shared" si="16"/>
        <v>0</v>
      </c>
      <c r="E499" s="8" t="s">
        <v>5603</v>
      </c>
      <c r="F499" s="8" t="str">
        <f t="shared" si="15"/>
        <v>30OFF36</v>
      </c>
      <c r="G499" s="8" t="s">
        <v>3278</v>
      </c>
      <c r="H499" s="346">
        <v>1</v>
      </c>
    </row>
    <row r="500" spans="1:8" s="8" customFormat="1" x14ac:dyDescent="0.25">
      <c r="A500" s="300" t="s">
        <v>4445</v>
      </c>
      <c r="B500" s="8" t="s">
        <v>3275</v>
      </c>
      <c r="C500" s="8" t="s">
        <v>3276</v>
      </c>
      <c r="D500" s="8">
        <f t="shared" si="16"/>
        <v>0</v>
      </c>
      <c r="E500" s="8" t="s">
        <v>5603</v>
      </c>
      <c r="F500" s="8" t="str">
        <f t="shared" si="15"/>
        <v>35OFF36</v>
      </c>
      <c r="G500" s="8" t="s">
        <v>3278</v>
      </c>
      <c r="H500" s="346">
        <v>1</v>
      </c>
    </row>
    <row r="501" spans="1:8" s="8" customFormat="1" x14ac:dyDescent="0.25">
      <c r="A501" s="300" t="s">
        <v>4446</v>
      </c>
      <c r="B501" s="8" t="s">
        <v>3275</v>
      </c>
      <c r="C501" s="8" t="s">
        <v>3276</v>
      </c>
      <c r="D501" s="8">
        <f t="shared" si="16"/>
        <v>0</v>
      </c>
      <c r="E501" s="8" t="s">
        <v>5603</v>
      </c>
      <c r="F501" s="8" t="str">
        <f t="shared" si="15"/>
        <v>40OFF36</v>
      </c>
      <c r="G501" s="8" t="s">
        <v>3278</v>
      </c>
      <c r="H501" s="346">
        <v>1</v>
      </c>
    </row>
    <row r="502" spans="1:8" s="8" customFormat="1" x14ac:dyDescent="0.25">
      <c r="A502" s="300" t="s">
        <v>4447</v>
      </c>
      <c r="B502" s="8" t="s">
        <v>3275</v>
      </c>
      <c r="C502" s="8" t="s">
        <v>3276</v>
      </c>
      <c r="D502" s="8">
        <f t="shared" si="16"/>
        <v>0</v>
      </c>
      <c r="E502" s="8" t="s">
        <v>5603</v>
      </c>
      <c r="F502" s="8" t="str">
        <f t="shared" si="15"/>
        <v>45OFF36</v>
      </c>
      <c r="G502" s="8" t="s">
        <v>3278</v>
      </c>
      <c r="H502" s="346">
        <v>1</v>
      </c>
    </row>
    <row r="503" spans="1:8" s="8" customFormat="1" x14ac:dyDescent="0.25">
      <c r="A503" s="300" t="s">
        <v>4448</v>
      </c>
      <c r="B503" s="8" t="s">
        <v>3275</v>
      </c>
      <c r="C503" s="8" t="s">
        <v>3276</v>
      </c>
      <c r="D503" s="8">
        <f t="shared" si="16"/>
        <v>0</v>
      </c>
      <c r="E503" s="8" t="s">
        <v>5603</v>
      </c>
      <c r="F503" s="8" t="str">
        <f t="shared" si="15"/>
        <v>50OFF36</v>
      </c>
      <c r="G503" s="8" t="s">
        <v>3278</v>
      </c>
      <c r="H503" s="346">
        <v>1</v>
      </c>
    </row>
    <row r="504" spans="1:8" s="8" customFormat="1" x14ac:dyDescent="0.25">
      <c r="A504" s="300" t="s">
        <v>977</v>
      </c>
      <c r="B504" s="8" t="s">
        <v>3275</v>
      </c>
      <c r="C504" s="8" t="s">
        <v>3276</v>
      </c>
      <c r="D504" s="8">
        <f t="shared" si="16"/>
        <v>57.99</v>
      </c>
      <c r="E504" s="8" t="s">
        <v>5603</v>
      </c>
      <c r="F504" s="8" t="str">
        <f t="shared" si="15"/>
        <v/>
      </c>
      <c r="G504" s="8" t="s">
        <v>3278</v>
      </c>
      <c r="H504" s="346">
        <v>1</v>
      </c>
    </row>
    <row r="505" spans="1:8" s="8" customFormat="1" x14ac:dyDescent="0.25">
      <c r="A505" s="300" t="s">
        <v>969</v>
      </c>
      <c r="B505" s="8" t="s">
        <v>3275</v>
      </c>
      <c r="C505" s="8" t="s">
        <v>3276</v>
      </c>
      <c r="D505" s="8">
        <f t="shared" si="16"/>
        <v>27.99</v>
      </c>
      <c r="E505" s="8" t="s">
        <v>5603</v>
      </c>
      <c r="F505" s="8" t="str">
        <f t="shared" si="15"/>
        <v/>
      </c>
      <c r="G505" s="8" t="s">
        <v>3278</v>
      </c>
      <c r="H505" s="346">
        <v>1</v>
      </c>
    </row>
    <row r="506" spans="1:8" s="8" customFormat="1" x14ac:dyDescent="0.25">
      <c r="A506" s="300" t="s">
        <v>973</v>
      </c>
      <c r="B506" s="8" t="s">
        <v>3275</v>
      </c>
      <c r="C506" s="8" t="s">
        <v>3276</v>
      </c>
      <c r="D506" s="8">
        <f t="shared" si="16"/>
        <v>37.99</v>
      </c>
      <c r="E506" s="8" t="s">
        <v>5603</v>
      </c>
      <c r="F506" s="8" t="str">
        <f t="shared" si="15"/>
        <v/>
      </c>
      <c r="G506" s="8" t="s">
        <v>3278</v>
      </c>
      <c r="H506" s="346">
        <v>1</v>
      </c>
    </row>
    <row r="507" spans="1:8" s="8" customFormat="1" x14ac:dyDescent="0.25">
      <c r="A507" s="302" t="s">
        <v>989</v>
      </c>
      <c r="B507" s="8" t="s">
        <v>3275</v>
      </c>
      <c r="C507" s="8" t="s">
        <v>3276</v>
      </c>
      <c r="D507" s="8">
        <f t="shared" si="16"/>
        <v>27.99</v>
      </c>
      <c r="E507" s="8" t="s">
        <v>5603</v>
      </c>
      <c r="F507" s="8" t="str">
        <f t="shared" si="15"/>
        <v/>
      </c>
      <c r="G507" s="8" t="s">
        <v>3278</v>
      </c>
      <c r="H507" s="346">
        <v>1</v>
      </c>
    </row>
    <row r="508" spans="1:8" s="8" customFormat="1" x14ac:dyDescent="0.25">
      <c r="A508" s="302" t="s">
        <v>991</v>
      </c>
      <c r="B508" s="8" t="s">
        <v>3275</v>
      </c>
      <c r="C508" s="8" t="s">
        <v>3276</v>
      </c>
      <c r="D508" s="8">
        <f t="shared" si="16"/>
        <v>37.99</v>
      </c>
      <c r="E508" s="8" t="s">
        <v>5603</v>
      </c>
      <c r="F508" s="8" t="str">
        <f t="shared" si="15"/>
        <v/>
      </c>
      <c r="G508" s="8" t="s">
        <v>3278</v>
      </c>
      <c r="H508" s="346">
        <v>1</v>
      </c>
    </row>
    <row r="509" spans="1:8" s="8" customFormat="1" x14ac:dyDescent="0.25">
      <c r="A509" s="302" t="s">
        <v>992</v>
      </c>
      <c r="B509" s="8" t="s">
        <v>3275</v>
      </c>
      <c r="C509" s="8" t="s">
        <v>3276</v>
      </c>
      <c r="D509" s="8">
        <f t="shared" si="16"/>
        <v>27.99</v>
      </c>
      <c r="E509" s="8" t="s">
        <v>5603</v>
      </c>
      <c r="F509" s="8" t="str">
        <f t="shared" si="15"/>
        <v/>
      </c>
      <c r="G509" s="8" t="s">
        <v>3278</v>
      </c>
      <c r="H509" s="346">
        <v>1</v>
      </c>
    </row>
    <row r="510" spans="1:8" s="8" customFormat="1" x14ac:dyDescent="0.25">
      <c r="A510" s="302" t="s">
        <v>993</v>
      </c>
      <c r="B510" s="8" t="s">
        <v>3275</v>
      </c>
      <c r="C510" s="8" t="s">
        <v>3276</v>
      </c>
      <c r="D510" s="8">
        <f t="shared" si="16"/>
        <v>37.99</v>
      </c>
      <c r="E510" s="8" t="s">
        <v>5603</v>
      </c>
      <c r="F510" s="8" t="str">
        <f t="shared" si="15"/>
        <v/>
      </c>
      <c r="G510" s="8" t="s">
        <v>3278</v>
      </c>
      <c r="H510" s="346">
        <v>1</v>
      </c>
    </row>
    <row r="511" spans="1:8" s="8" customFormat="1" x14ac:dyDescent="0.25">
      <c r="A511" s="302" t="s">
        <v>3656</v>
      </c>
      <c r="B511" s="8" t="s">
        <v>3275</v>
      </c>
      <c r="C511" s="8" t="s">
        <v>3276</v>
      </c>
      <c r="D511" s="8">
        <f t="shared" si="16"/>
        <v>24.99</v>
      </c>
      <c r="E511" s="8" t="s">
        <v>5603</v>
      </c>
      <c r="F511" s="8" t="str">
        <f t="shared" si="15"/>
        <v/>
      </c>
      <c r="G511" s="8" t="s">
        <v>3278</v>
      </c>
      <c r="H511" s="346">
        <v>1</v>
      </c>
    </row>
    <row r="512" spans="1:8" s="8" customFormat="1" x14ac:dyDescent="0.25">
      <c r="A512" s="300" t="s">
        <v>3652</v>
      </c>
      <c r="B512" s="8" t="s">
        <v>3275</v>
      </c>
      <c r="C512" s="8" t="s">
        <v>3276</v>
      </c>
      <c r="D512" s="8">
        <f t="shared" si="16"/>
        <v>24.99</v>
      </c>
      <c r="E512" s="8" t="s">
        <v>5603</v>
      </c>
      <c r="F512" s="8" t="str">
        <f t="shared" si="15"/>
        <v/>
      </c>
      <c r="G512" s="8" t="s">
        <v>3278</v>
      </c>
      <c r="H512" s="346">
        <v>1</v>
      </c>
    </row>
    <row r="513" spans="1:8" s="8" customFormat="1" x14ac:dyDescent="0.25">
      <c r="A513" s="300" t="s">
        <v>3651</v>
      </c>
      <c r="B513" s="8" t="s">
        <v>3275</v>
      </c>
      <c r="C513" s="8" t="s">
        <v>3276</v>
      </c>
      <c r="D513" s="8">
        <f t="shared" si="16"/>
        <v>34.99</v>
      </c>
      <c r="E513" s="8" t="s">
        <v>5603</v>
      </c>
      <c r="F513" s="8" t="str">
        <f t="shared" si="15"/>
        <v/>
      </c>
      <c r="G513" s="8" t="s">
        <v>3278</v>
      </c>
      <c r="H513" s="346">
        <v>1</v>
      </c>
    </row>
    <row r="514" spans="1:8" s="8" customFormat="1" x14ac:dyDescent="0.25">
      <c r="A514" s="211" t="s">
        <v>3650</v>
      </c>
      <c r="B514" s="8" t="s">
        <v>3275</v>
      </c>
      <c r="C514" s="8" t="s">
        <v>3276</v>
      </c>
      <c r="D514" s="8">
        <f t="shared" si="16"/>
        <v>49.99</v>
      </c>
      <c r="E514" s="8" t="s">
        <v>5603</v>
      </c>
      <c r="F514" s="8" t="str">
        <f t="shared" ref="F514:F577" si="17">IF(VLOOKUP(A514,masterdata,36,FALSE)="","",VLOOKUP(A514,masterdata,36,FALSE))</f>
        <v/>
      </c>
      <c r="G514" s="8" t="s">
        <v>3278</v>
      </c>
      <c r="H514" s="346">
        <v>1</v>
      </c>
    </row>
    <row r="515" spans="1:8" s="8" customFormat="1" x14ac:dyDescent="0.25">
      <c r="A515" s="300" t="s">
        <v>2308</v>
      </c>
      <c r="B515" s="8" t="s">
        <v>3275</v>
      </c>
      <c r="C515" s="8" t="s">
        <v>3276</v>
      </c>
      <c r="D515" s="8">
        <f t="shared" si="16"/>
        <v>25</v>
      </c>
      <c r="E515" s="8" t="s">
        <v>5603</v>
      </c>
      <c r="F515" s="8" t="str">
        <f t="shared" si="17"/>
        <v/>
      </c>
      <c r="G515" s="8" t="s">
        <v>3278</v>
      </c>
      <c r="H515" s="346">
        <v>1</v>
      </c>
    </row>
    <row r="516" spans="1:8" s="8" customFormat="1" x14ac:dyDescent="0.25">
      <c r="A516" s="300" t="s">
        <v>3746</v>
      </c>
      <c r="B516" s="8" t="s">
        <v>3275</v>
      </c>
      <c r="C516" s="8" t="s">
        <v>3276</v>
      </c>
      <c r="D516" s="8">
        <f t="shared" si="16"/>
        <v>24.99</v>
      </c>
      <c r="E516" s="8" t="s">
        <v>5603</v>
      </c>
      <c r="F516" s="8" t="str">
        <f t="shared" si="17"/>
        <v/>
      </c>
      <c r="G516" s="8" t="s">
        <v>3278</v>
      </c>
      <c r="H516" s="346">
        <v>1</v>
      </c>
    </row>
    <row r="517" spans="1:8" s="8" customFormat="1" x14ac:dyDescent="0.25">
      <c r="A517" s="300" t="s">
        <v>4535</v>
      </c>
      <c r="B517" s="8" t="s">
        <v>3275</v>
      </c>
      <c r="C517" s="8" t="s">
        <v>3276</v>
      </c>
      <c r="D517" s="8">
        <f t="shared" si="16"/>
        <v>69</v>
      </c>
      <c r="E517" s="8" t="s">
        <v>5603</v>
      </c>
      <c r="F517" s="8" t="str">
        <f t="shared" si="17"/>
        <v/>
      </c>
      <c r="G517" s="8" t="s">
        <v>3278</v>
      </c>
      <c r="H517" s="346">
        <v>1</v>
      </c>
    </row>
    <row r="518" spans="1:8" s="8" customFormat="1" x14ac:dyDescent="0.25">
      <c r="A518" s="300" t="s">
        <v>2344</v>
      </c>
      <c r="B518" s="8" t="s">
        <v>3275</v>
      </c>
      <c r="C518" s="8" t="s">
        <v>3276</v>
      </c>
      <c r="D518" s="8">
        <f t="shared" si="16"/>
        <v>25</v>
      </c>
      <c r="E518" s="8" t="s">
        <v>5603</v>
      </c>
      <c r="F518" s="8" t="str">
        <f t="shared" si="17"/>
        <v/>
      </c>
      <c r="G518" s="8" t="s">
        <v>3278</v>
      </c>
      <c r="H518" s="346">
        <v>1</v>
      </c>
    </row>
    <row r="519" spans="1:8" s="8" customFormat="1" x14ac:dyDescent="0.25">
      <c r="A519" s="300" t="s">
        <v>3777</v>
      </c>
      <c r="B519" s="8" t="s">
        <v>3275</v>
      </c>
      <c r="C519" s="8" t="s">
        <v>3276</v>
      </c>
      <c r="D519" s="8">
        <f t="shared" si="16"/>
        <v>24.99</v>
      </c>
      <c r="E519" s="8" t="s">
        <v>5603</v>
      </c>
      <c r="F519" s="8" t="str">
        <f t="shared" si="17"/>
        <v/>
      </c>
      <c r="G519" s="8" t="s">
        <v>3278</v>
      </c>
      <c r="H519" s="346">
        <v>1</v>
      </c>
    </row>
    <row r="520" spans="1:8" s="8" customFormat="1" x14ac:dyDescent="0.25">
      <c r="A520" s="300" t="s">
        <v>2338</v>
      </c>
      <c r="B520" s="8" t="s">
        <v>3275</v>
      </c>
      <c r="C520" s="8" t="s">
        <v>3276</v>
      </c>
      <c r="D520" s="8">
        <f t="shared" si="16"/>
        <v>9.99</v>
      </c>
      <c r="E520" s="8" t="s">
        <v>5603</v>
      </c>
      <c r="F520" s="8" t="str">
        <f t="shared" si="17"/>
        <v/>
      </c>
      <c r="G520" s="8" t="s">
        <v>3278</v>
      </c>
      <c r="H520" s="346">
        <v>1</v>
      </c>
    </row>
    <row r="521" spans="1:8" s="8" customFormat="1" x14ac:dyDescent="0.25">
      <c r="A521" s="300" t="s">
        <v>1621</v>
      </c>
      <c r="B521" s="8" t="s">
        <v>3275</v>
      </c>
      <c r="C521" s="8" t="s">
        <v>3276</v>
      </c>
      <c r="D521" s="8">
        <f t="shared" si="16"/>
        <v>0.01</v>
      </c>
      <c r="E521" s="8" t="s">
        <v>5603</v>
      </c>
      <c r="F521" s="8" t="str">
        <f t="shared" si="17"/>
        <v/>
      </c>
      <c r="G521" s="8" t="s">
        <v>3278</v>
      </c>
      <c r="H521" s="346">
        <v>1</v>
      </c>
    </row>
    <row r="522" spans="1:8" s="8" customFormat="1" x14ac:dyDescent="0.25">
      <c r="A522" s="300" t="s">
        <v>3755</v>
      </c>
      <c r="B522" s="8" t="s">
        <v>3275</v>
      </c>
      <c r="C522" s="8" t="s">
        <v>3276</v>
      </c>
      <c r="D522" s="8">
        <f t="shared" si="16"/>
        <v>0</v>
      </c>
      <c r="E522" s="8" t="s">
        <v>5603</v>
      </c>
      <c r="F522" s="8" t="str">
        <f t="shared" si="17"/>
        <v/>
      </c>
      <c r="G522" s="8" t="s">
        <v>3278</v>
      </c>
      <c r="H522" s="346">
        <v>1</v>
      </c>
    </row>
    <row r="523" spans="1:8" s="8" customFormat="1" x14ac:dyDescent="0.25">
      <c r="A523" s="300" t="s">
        <v>4552</v>
      </c>
      <c r="B523" s="8" t="s">
        <v>3275</v>
      </c>
      <c r="C523" s="8" t="s">
        <v>3276</v>
      </c>
      <c r="D523" s="8">
        <f t="shared" si="16"/>
        <v>105</v>
      </c>
      <c r="E523" s="8" t="s">
        <v>5603</v>
      </c>
      <c r="F523" s="8" t="str">
        <f t="shared" si="17"/>
        <v/>
      </c>
      <c r="G523" s="8" t="s">
        <v>3278</v>
      </c>
      <c r="H523" s="346">
        <v>1</v>
      </c>
    </row>
    <row r="524" spans="1:8" s="8" customFormat="1" x14ac:dyDescent="0.25">
      <c r="A524" s="300" t="s">
        <v>3775</v>
      </c>
      <c r="B524" s="8" t="s">
        <v>3275</v>
      </c>
      <c r="C524" s="8" t="s">
        <v>3276</v>
      </c>
      <c r="D524" s="8">
        <f t="shared" si="16"/>
        <v>149</v>
      </c>
      <c r="E524" s="8" t="s">
        <v>5603</v>
      </c>
      <c r="F524" s="8" t="str">
        <f t="shared" si="17"/>
        <v/>
      </c>
      <c r="G524" s="8" t="s">
        <v>3278</v>
      </c>
      <c r="H524" s="346">
        <v>1</v>
      </c>
    </row>
    <row r="525" spans="1:8" s="8" customFormat="1" x14ac:dyDescent="0.25">
      <c r="A525" s="300" t="s">
        <v>2372</v>
      </c>
      <c r="B525" s="8" t="s">
        <v>3275</v>
      </c>
      <c r="C525" s="8" t="s">
        <v>3276</v>
      </c>
      <c r="D525" s="8">
        <f t="shared" si="16"/>
        <v>2.99</v>
      </c>
      <c r="E525" s="8" t="s">
        <v>5603</v>
      </c>
      <c r="F525" s="8" t="str">
        <f t="shared" si="17"/>
        <v/>
      </c>
      <c r="G525" s="8" t="s">
        <v>3278</v>
      </c>
      <c r="H525" s="346">
        <v>1</v>
      </c>
    </row>
    <row r="526" spans="1:8" s="8" customFormat="1" x14ac:dyDescent="0.25">
      <c r="A526" s="300" t="s">
        <v>3818</v>
      </c>
      <c r="B526" s="8" t="s">
        <v>3275</v>
      </c>
      <c r="C526" s="8" t="s">
        <v>3276</v>
      </c>
      <c r="D526" s="8">
        <f t="shared" si="16"/>
        <v>3.01</v>
      </c>
      <c r="E526" s="8" t="s">
        <v>5603</v>
      </c>
      <c r="F526" s="8" t="str">
        <f t="shared" si="17"/>
        <v/>
      </c>
      <c r="G526" s="8" t="s">
        <v>3278</v>
      </c>
      <c r="H526" s="346">
        <v>1</v>
      </c>
    </row>
    <row r="527" spans="1:8" s="8" customFormat="1" x14ac:dyDescent="0.25">
      <c r="A527" s="300" t="s">
        <v>3764</v>
      </c>
      <c r="B527" s="8" t="s">
        <v>3275</v>
      </c>
      <c r="C527" s="8" t="s">
        <v>3276</v>
      </c>
      <c r="D527" s="8">
        <f t="shared" si="16"/>
        <v>11.99</v>
      </c>
      <c r="E527" s="8" t="s">
        <v>5603</v>
      </c>
      <c r="F527" s="8" t="str">
        <f t="shared" si="17"/>
        <v/>
      </c>
      <c r="G527" s="8" t="s">
        <v>3278</v>
      </c>
      <c r="H527" s="346">
        <v>1</v>
      </c>
    </row>
    <row r="528" spans="1:8" s="8" customFormat="1" x14ac:dyDescent="0.25">
      <c r="A528" s="300" t="s">
        <v>4566</v>
      </c>
      <c r="B528" s="8" t="s">
        <v>3275</v>
      </c>
      <c r="C528" s="8" t="s">
        <v>3276</v>
      </c>
      <c r="D528" s="8">
        <f t="shared" si="16"/>
        <v>49.99</v>
      </c>
      <c r="E528" s="8" t="s">
        <v>5603</v>
      </c>
      <c r="F528" s="8" t="str">
        <f t="shared" si="17"/>
        <v/>
      </c>
      <c r="G528" s="8" t="s">
        <v>3278</v>
      </c>
      <c r="H528" s="346">
        <v>1</v>
      </c>
    </row>
    <row r="529" spans="1:8" s="8" customFormat="1" x14ac:dyDescent="0.25">
      <c r="A529" s="300" t="s">
        <v>2375</v>
      </c>
      <c r="B529" s="8" t="s">
        <v>3275</v>
      </c>
      <c r="C529" s="8" t="s">
        <v>3276</v>
      </c>
      <c r="D529" s="8">
        <f t="shared" si="16"/>
        <v>3.99</v>
      </c>
      <c r="E529" s="8" t="s">
        <v>5603</v>
      </c>
      <c r="F529" s="8" t="str">
        <f t="shared" si="17"/>
        <v/>
      </c>
      <c r="G529" s="8" t="s">
        <v>3278</v>
      </c>
      <c r="H529" s="346">
        <v>1</v>
      </c>
    </row>
    <row r="530" spans="1:8" s="8" customFormat="1" x14ac:dyDescent="0.25">
      <c r="A530" s="300" t="s">
        <v>3820</v>
      </c>
      <c r="B530" s="8" t="s">
        <v>3275</v>
      </c>
      <c r="C530" s="8" t="s">
        <v>3276</v>
      </c>
      <c r="D530" s="8">
        <f t="shared" si="16"/>
        <v>3.01</v>
      </c>
      <c r="E530" s="8" t="s">
        <v>5603</v>
      </c>
      <c r="F530" s="8" t="str">
        <f t="shared" si="17"/>
        <v/>
      </c>
      <c r="G530" s="8" t="s">
        <v>3278</v>
      </c>
      <c r="H530" s="346">
        <v>1</v>
      </c>
    </row>
    <row r="531" spans="1:8" s="8" customFormat="1" x14ac:dyDescent="0.25">
      <c r="A531" s="300" t="s">
        <v>3819</v>
      </c>
      <c r="B531" s="8" t="s">
        <v>3275</v>
      </c>
      <c r="C531" s="8" t="s">
        <v>3276</v>
      </c>
      <c r="D531" s="8">
        <f t="shared" si="16"/>
        <v>0</v>
      </c>
      <c r="E531" s="8" t="s">
        <v>5603</v>
      </c>
      <c r="F531" s="8" t="str">
        <f t="shared" si="17"/>
        <v/>
      </c>
      <c r="G531" s="8" t="s">
        <v>3278</v>
      </c>
      <c r="H531" s="346">
        <v>1</v>
      </c>
    </row>
    <row r="532" spans="1:8" s="8" customFormat="1" x14ac:dyDescent="0.25">
      <c r="A532" s="300" t="s">
        <v>2374</v>
      </c>
      <c r="B532" s="8" t="s">
        <v>3275</v>
      </c>
      <c r="C532" s="8" t="s">
        <v>3276</v>
      </c>
      <c r="D532" s="8">
        <f t="shared" si="16"/>
        <v>99</v>
      </c>
      <c r="E532" s="8" t="s">
        <v>5603</v>
      </c>
      <c r="F532" s="8" t="str">
        <f t="shared" si="17"/>
        <v/>
      </c>
      <c r="G532" s="8" t="s">
        <v>3278</v>
      </c>
      <c r="H532" s="346">
        <v>1</v>
      </c>
    </row>
    <row r="533" spans="1:8" s="8" customFormat="1" x14ac:dyDescent="0.25">
      <c r="A533" s="300" t="s">
        <v>2317</v>
      </c>
      <c r="B533" s="8" t="s">
        <v>3275</v>
      </c>
      <c r="C533" s="8" t="s">
        <v>3276</v>
      </c>
      <c r="D533" s="8">
        <f t="shared" si="16"/>
        <v>0</v>
      </c>
      <c r="E533" s="8" t="s">
        <v>5603</v>
      </c>
      <c r="F533" s="8" t="str">
        <f t="shared" si="17"/>
        <v/>
      </c>
      <c r="G533" s="8" t="s">
        <v>3278</v>
      </c>
      <c r="H533" s="346">
        <v>1</v>
      </c>
    </row>
    <row r="534" spans="1:8" s="8" customFormat="1" x14ac:dyDescent="0.25">
      <c r="A534" s="300" t="s">
        <v>4585</v>
      </c>
      <c r="B534" s="8" t="s">
        <v>3275</v>
      </c>
      <c r="C534" s="8" t="s">
        <v>3276</v>
      </c>
      <c r="D534" s="8">
        <f t="shared" si="16"/>
        <v>0</v>
      </c>
      <c r="E534" s="8" t="s">
        <v>5603</v>
      </c>
      <c r="F534" s="8" t="str">
        <f t="shared" si="17"/>
        <v/>
      </c>
      <c r="G534" s="8" t="s">
        <v>3278</v>
      </c>
      <c r="H534" s="346">
        <v>1</v>
      </c>
    </row>
    <row r="535" spans="1:8" s="8" customFormat="1" x14ac:dyDescent="0.25">
      <c r="A535" s="300" t="s">
        <v>4586</v>
      </c>
      <c r="B535" s="8" t="s">
        <v>3275</v>
      </c>
      <c r="C535" s="8" t="s">
        <v>3276</v>
      </c>
      <c r="D535" s="8">
        <f t="shared" si="16"/>
        <v>0</v>
      </c>
      <c r="E535" s="8" t="s">
        <v>5603</v>
      </c>
      <c r="F535" s="8" t="str">
        <f t="shared" si="17"/>
        <v/>
      </c>
      <c r="G535" s="8" t="s">
        <v>3278</v>
      </c>
      <c r="H535" s="346">
        <v>1</v>
      </c>
    </row>
    <row r="536" spans="1:8" s="8" customFormat="1" x14ac:dyDescent="0.25">
      <c r="A536" s="300" t="s">
        <v>4587</v>
      </c>
      <c r="B536" s="8" t="s">
        <v>3275</v>
      </c>
      <c r="C536" s="8" t="s">
        <v>3276</v>
      </c>
      <c r="D536" s="8">
        <f t="shared" si="16"/>
        <v>105</v>
      </c>
      <c r="E536" s="8" t="s">
        <v>5603</v>
      </c>
      <c r="F536" s="8" t="str">
        <f t="shared" si="17"/>
        <v/>
      </c>
      <c r="G536" s="8" t="s">
        <v>3278</v>
      </c>
      <c r="H536" s="346">
        <v>1</v>
      </c>
    </row>
    <row r="537" spans="1:8" s="8" customFormat="1" x14ac:dyDescent="0.25">
      <c r="A537" s="300" t="s">
        <v>4588</v>
      </c>
      <c r="B537" s="8" t="s">
        <v>3275</v>
      </c>
      <c r="C537" s="8" t="s">
        <v>3276</v>
      </c>
      <c r="D537" s="8">
        <f t="shared" ref="D537:D595" si="18">VLOOKUP(A537,masterdata,5,0)</f>
        <v>105</v>
      </c>
      <c r="E537" s="8" t="s">
        <v>5603</v>
      </c>
      <c r="F537" s="8" t="str">
        <f t="shared" si="17"/>
        <v/>
      </c>
      <c r="G537" s="8" t="s">
        <v>3278</v>
      </c>
      <c r="H537" s="346">
        <v>1</v>
      </c>
    </row>
    <row r="538" spans="1:8" s="8" customFormat="1" x14ac:dyDescent="0.25">
      <c r="A538" s="300" t="s">
        <v>4589</v>
      </c>
      <c r="B538" s="8" t="s">
        <v>3275</v>
      </c>
      <c r="C538" s="8" t="s">
        <v>3276</v>
      </c>
      <c r="D538" s="8">
        <f t="shared" si="18"/>
        <v>105</v>
      </c>
      <c r="E538" s="8" t="s">
        <v>5603</v>
      </c>
      <c r="F538" s="8" t="str">
        <f t="shared" si="17"/>
        <v/>
      </c>
      <c r="G538" s="8" t="s">
        <v>3278</v>
      </c>
      <c r="H538" s="346">
        <v>1</v>
      </c>
    </row>
    <row r="539" spans="1:8" s="8" customFormat="1" x14ac:dyDescent="0.25">
      <c r="A539" s="300" t="s">
        <v>4590</v>
      </c>
      <c r="B539" s="8" t="s">
        <v>3275</v>
      </c>
      <c r="C539" s="8" t="s">
        <v>3276</v>
      </c>
      <c r="D539" s="8">
        <f t="shared" si="18"/>
        <v>89</v>
      </c>
      <c r="E539" s="8" t="s">
        <v>5603</v>
      </c>
      <c r="F539" s="8" t="str">
        <f t="shared" si="17"/>
        <v/>
      </c>
      <c r="G539" s="8" t="s">
        <v>3278</v>
      </c>
      <c r="H539" s="346">
        <v>1</v>
      </c>
    </row>
    <row r="540" spans="1:8" s="8" customFormat="1" x14ac:dyDescent="0.25">
      <c r="A540" s="300" t="s">
        <v>4595</v>
      </c>
      <c r="B540" s="8" t="s">
        <v>3275</v>
      </c>
      <c r="C540" s="8" t="s">
        <v>3276</v>
      </c>
      <c r="D540" s="8">
        <f t="shared" si="18"/>
        <v>89</v>
      </c>
      <c r="E540" s="8" t="s">
        <v>5603</v>
      </c>
      <c r="F540" s="8" t="str">
        <f t="shared" si="17"/>
        <v/>
      </c>
      <c r="G540" s="8" t="s">
        <v>3278</v>
      </c>
      <c r="H540" s="346">
        <v>1</v>
      </c>
    </row>
    <row r="541" spans="1:8" s="8" customFormat="1" x14ac:dyDescent="0.25">
      <c r="A541" s="300" t="s">
        <v>4599</v>
      </c>
      <c r="B541" s="8" t="s">
        <v>3275</v>
      </c>
      <c r="C541" s="8" t="s">
        <v>3276</v>
      </c>
      <c r="D541" s="8">
        <f t="shared" si="18"/>
        <v>89</v>
      </c>
      <c r="E541" s="8" t="s">
        <v>5603</v>
      </c>
      <c r="F541" s="8" t="str">
        <f t="shared" si="17"/>
        <v/>
      </c>
      <c r="G541" s="8" t="s">
        <v>3278</v>
      </c>
      <c r="H541" s="346">
        <v>1</v>
      </c>
    </row>
    <row r="542" spans="1:8" s="8" customFormat="1" x14ac:dyDescent="0.25">
      <c r="A542" s="300" t="s">
        <v>4603</v>
      </c>
      <c r="B542" s="8" t="s">
        <v>3275</v>
      </c>
      <c r="C542" s="8" t="s">
        <v>3276</v>
      </c>
      <c r="D542" s="8">
        <f t="shared" si="18"/>
        <v>49</v>
      </c>
      <c r="E542" s="8" t="s">
        <v>5603</v>
      </c>
      <c r="F542" s="8" t="str">
        <f t="shared" si="17"/>
        <v/>
      </c>
      <c r="G542" s="8" t="s">
        <v>3278</v>
      </c>
      <c r="H542" s="346">
        <v>1</v>
      </c>
    </row>
    <row r="543" spans="1:8" s="8" customFormat="1" x14ac:dyDescent="0.25">
      <c r="A543" s="300" t="s">
        <v>4607</v>
      </c>
      <c r="B543" s="8" t="s">
        <v>3275</v>
      </c>
      <c r="C543" s="8" t="s">
        <v>3276</v>
      </c>
      <c r="D543" s="8">
        <f t="shared" si="18"/>
        <v>69</v>
      </c>
      <c r="E543" s="8" t="s">
        <v>5603</v>
      </c>
      <c r="F543" s="8" t="str">
        <f t="shared" si="17"/>
        <v/>
      </c>
      <c r="G543" s="8" t="s">
        <v>3278</v>
      </c>
      <c r="H543" s="346">
        <v>1</v>
      </c>
    </row>
    <row r="544" spans="1:8" s="8" customFormat="1" x14ac:dyDescent="0.25">
      <c r="A544" s="300" t="s">
        <v>4608</v>
      </c>
      <c r="B544" s="8" t="s">
        <v>3275</v>
      </c>
      <c r="C544" s="8" t="s">
        <v>3276</v>
      </c>
      <c r="D544" s="8">
        <f t="shared" si="18"/>
        <v>69</v>
      </c>
      <c r="E544" s="8" t="s">
        <v>5603</v>
      </c>
      <c r="F544" s="8" t="str">
        <f t="shared" si="17"/>
        <v/>
      </c>
      <c r="G544" s="8" t="s">
        <v>3278</v>
      </c>
      <c r="H544" s="346">
        <v>1</v>
      </c>
    </row>
    <row r="545" spans="1:8" s="8" customFormat="1" x14ac:dyDescent="0.25">
      <c r="A545" s="300" t="s">
        <v>4611</v>
      </c>
      <c r="B545" s="8" t="s">
        <v>3275</v>
      </c>
      <c r="C545" s="8" t="s">
        <v>3276</v>
      </c>
      <c r="D545" s="8">
        <f t="shared" si="18"/>
        <v>69</v>
      </c>
      <c r="E545" s="8" t="s">
        <v>5603</v>
      </c>
      <c r="F545" s="8" t="str">
        <f t="shared" si="17"/>
        <v/>
      </c>
      <c r="G545" s="8" t="s">
        <v>3278</v>
      </c>
      <c r="H545" s="346">
        <v>1</v>
      </c>
    </row>
    <row r="546" spans="1:8" s="8" customFormat="1" x14ac:dyDescent="0.25">
      <c r="A546" s="300" t="s">
        <v>4615</v>
      </c>
      <c r="B546" s="8" t="s">
        <v>3275</v>
      </c>
      <c r="C546" s="8" t="s">
        <v>3276</v>
      </c>
      <c r="D546" s="8">
        <f t="shared" si="18"/>
        <v>69</v>
      </c>
      <c r="E546" s="8" t="s">
        <v>5603</v>
      </c>
      <c r="F546" s="8" t="str">
        <f t="shared" si="17"/>
        <v/>
      </c>
      <c r="G546" s="8" t="s">
        <v>3278</v>
      </c>
      <c r="H546" s="346">
        <v>1</v>
      </c>
    </row>
    <row r="547" spans="1:8" s="8" customFormat="1" x14ac:dyDescent="0.25">
      <c r="A547" s="300" t="s">
        <v>2343</v>
      </c>
      <c r="B547" s="8" t="s">
        <v>3275</v>
      </c>
      <c r="C547" s="8" t="s">
        <v>3276</v>
      </c>
      <c r="D547" s="8">
        <f t="shared" si="18"/>
        <v>69</v>
      </c>
      <c r="E547" s="8" t="s">
        <v>5603</v>
      </c>
      <c r="F547" s="8" t="str">
        <f t="shared" si="17"/>
        <v/>
      </c>
      <c r="G547" s="8" t="s">
        <v>3278</v>
      </c>
      <c r="H547" s="346">
        <v>1</v>
      </c>
    </row>
    <row r="548" spans="1:8" s="8" customFormat="1" x14ac:dyDescent="0.25">
      <c r="A548" s="300" t="s">
        <v>4620</v>
      </c>
      <c r="B548" s="8" t="s">
        <v>3275</v>
      </c>
      <c r="C548" s="8" t="s">
        <v>3276</v>
      </c>
      <c r="D548" s="8">
        <f t="shared" si="18"/>
        <v>99</v>
      </c>
      <c r="E548" s="8" t="s">
        <v>5603</v>
      </c>
      <c r="F548" s="8" t="str">
        <f t="shared" si="17"/>
        <v/>
      </c>
      <c r="G548" s="8" t="s">
        <v>3278</v>
      </c>
      <c r="H548" s="346">
        <v>1</v>
      </c>
    </row>
    <row r="549" spans="1:8" s="8" customFormat="1" x14ac:dyDescent="0.25">
      <c r="A549" s="300" t="s">
        <v>4625</v>
      </c>
      <c r="B549" s="8" t="s">
        <v>3275</v>
      </c>
      <c r="C549" s="8" t="s">
        <v>3276</v>
      </c>
      <c r="D549" s="8">
        <f t="shared" si="18"/>
        <v>99</v>
      </c>
      <c r="E549" s="8" t="s">
        <v>5603</v>
      </c>
      <c r="F549" s="8" t="str">
        <f t="shared" si="17"/>
        <v/>
      </c>
      <c r="G549" s="8" t="s">
        <v>3278</v>
      </c>
      <c r="H549" s="346">
        <v>1</v>
      </c>
    </row>
    <row r="550" spans="1:8" s="8" customFormat="1" x14ac:dyDescent="0.25">
      <c r="A550" s="300" t="s">
        <v>4630</v>
      </c>
      <c r="B550" s="8" t="s">
        <v>3275</v>
      </c>
      <c r="C550" s="8" t="s">
        <v>3276</v>
      </c>
      <c r="D550" s="8">
        <f t="shared" si="18"/>
        <v>99</v>
      </c>
      <c r="E550" s="8" t="s">
        <v>5603</v>
      </c>
      <c r="F550" s="8" t="str">
        <f t="shared" si="17"/>
        <v/>
      </c>
      <c r="G550" s="8" t="s">
        <v>3278</v>
      </c>
      <c r="H550" s="346">
        <v>1</v>
      </c>
    </row>
    <row r="551" spans="1:8" s="8" customFormat="1" x14ac:dyDescent="0.25">
      <c r="A551" s="300" t="s">
        <v>3839</v>
      </c>
      <c r="B551" s="8" t="s">
        <v>3275</v>
      </c>
      <c r="C551" s="8" t="s">
        <v>3276</v>
      </c>
      <c r="D551" s="8">
        <f t="shared" si="18"/>
        <v>165</v>
      </c>
      <c r="E551" s="8" t="s">
        <v>5603</v>
      </c>
      <c r="F551" s="8" t="str">
        <f t="shared" si="17"/>
        <v/>
      </c>
      <c r="G551" s="8" t="s">
        <v>3278</v>
      </c>
      <c r="H551" s="346">
        <v>1</v>
      </c>
    </row>
    <row r="552" spans="1:8" s="8" customFormat="1" x14ac:dyDescent="0.25">
      <c r="A552" s="300" t="s">
        <v>3750</v>
      </c>
      <c r="B552" s="8" t="s">
        <v>3275</v>
      </c>
      <c r="C552" s="8" t="s">
        <v>3276</v>
      </c>
      <c r="D552" s="8">
        <f t="shared" si="18"/>
        <v>37.99</v>
      </c>
      <c r="E552" s="8" t="s">
        <v>5603</v>
      </c>
      <c r="F552" s="8" t="str">
        <f t="shared" si="17"/>
        <v/>
      </c>
      <c r="G552" s="8" t="s">
        <v>3278</v>
      </c>
      <c r="H552" s="346">
        <v>1</v>
      </c>
    </row>
    <row r="553" spans="1:8" s="8" customFormat="1" x14ac:dyDescent="0.25">
      <c r="A553" s="300" t="s">
        <v>3641</v>
      </c>
      <c r="B553" s="8" t="s">
        <v>3275</v>
      </c>
      <c r="C553" s="8" t="s">
        <v>3276</v>
      </c>
      <c r="D553" s="8">
        <f t="shared" si="18"/>
        <v>47.99</v>
      </c>
      <c r="E553" s="8" t="s">
        <v>5603</v>
      </c>
      <c r="F553" s="8" t="str">
        <f t="shared" si="17"/>
        <v/>
      </c>
      <c r="G553" s="8" t="s">
        <v>3278</v>
      </c>
      <c r="H553" s="346">
        <v>1</v>
      </c>
    </row>
    <row r="554" spans="1:8" s="8" customFormat="1" x14ac:dyDescent="0.25">
      <c r="A554" s="300" t="s">
        <v>3749</v>
      </c>
      <c r="B554" s="8" t="s">
        <v>3275</v>
      </c>
      <c r="C554" s="8" t="s">
        <v>3276</v>
      </c>
      <c r="D554" s="8">
        <f t="shared" si="18"/>
        <v>47.99</v>
      </c>
      <c r="E554" s="8" t="s">
        <v>5603</v>
      </c>
      <c r="F554" s="8" t="str">
        <f t="shared" si="17"/>
        <v/>
      </c>
      <c r="G554" s="8" t="s">
        <v>3278</v>
      </c>
      <c r="H554" s="346">
        <v>1</v>
      </c>
    </row>
    <row r="555" spans="1:8" s="8" customFormat="1" x14ac:dyDescent="0.25">
      <c r="A555" s="300" t="s">
        <v>3642</v>
      </c>
      <c r="B555" s="8" t="s">
        <v>3275</v>
      </c>
      <c r="C555" s="8" t="s">
        <v>3276</v>
      </c>
      <c r="D555" s="8">
        <f t="shared" si="18"/>
        <v>39.99</v>
      </c>
      <c r="E555" s="8" t="s">
        <v>5603</v>
      </c>
      <c r="F555" s="8" t="str">
        <f t="shared" si="17"/>
        <v/>
      </c>
      <c r="G555" s="8" t="s">
        <v>3278</v>
      </c>
      <c r="H555" s="346">
        <v>1</v>
      </c>
    </row>
    <row r="556" spans="1:8" s="8" customFormat="1" x14ac:dyDescent="0.25">
      <c r="A556" s="300" t="s">
        <v>3770</v>
      </c>
      <c r="B556" s="8" t="s">
        <v>3275</v>
      </c>
      <c r="C556" s="8" t="s">
        <v>3276</v>
      </c>
      <c r="D556" s="8">
        <f t="shared" si="18"/>
        <v>39.99</v>
      </c>
      <c r="E556" s="8" t="s">
        <v>5603</v>
      </c>
      <c r="F556" s="8" t="str">
        <f t="shared" si="17"/>
        <v/>
      </c>
      <c r="G556" s="8" t="s">
        <v>3278</v>
      </c>
      <c r="H556" s="346">
        <v>1</v>
      </c>
    </row>
    <row r="557" spans="1:8" s="8" customFormat="1" x14ac:dyDescent="0.25">
      <c r="A557" s="300" t="s">
        <v>3643</v>
      </c>
      <c r="B557" s="8" t="s">
        <v>3275</v>
      </c>
      <c r="C557" s="8" t="s">
        <v>3276</v>
      </c>
      <c r="D557" s="8">
        <f t="shared" si="18"/>
        <v>64.989999999999995</v>
      </c>
      <c r="E557" s="8" t="s">
        <v>5603</v>
      </c>
      <c r="F557" s="8" t="str">
        <f t="shared" si="17"/>
        <v/>
      </c>
      <c r="G557" s="8" t="s">
        <v>3278</v>
      </c>
      <c r="H557" s="346">
        <v>1</v>
      </c>
    </row>
    <row r="558" spans="1:8" s="8" customFormat="1" x14ac:dyDescent="0.25">
      <c r="A558" s="300" t="s">
        <v>3644</v>
      </c>
      <c r="B558" s="8" t="s">
        <v>3275</v>
      </c>
      <c r="C558" s="8" t="s">
        <v>3276</v>
      </c>
      <c r="D558" s="8">
        <f t="shared" si="18"/>
        <v>34.99</v>
      </c>
      <c r="E558" s="8" t="s">
        <v>5603</v>
      </c>
      <c r="F558" s="8" t="str">
        <f t="shared" si="17"/>
        <v/>
      </c>
      <c r="G558" s="8" t="s">
        <v>3278</v>
      </c>
      <c r="H558" s="346">
        <v>1</v>
      </c>
    </row>
    <row r="559" spans="1:8" s="8" customFormat="1" x14ac:dyDescent="0.25">
      <c r="A559" s="300" t="s">
        <v>3645</v>
      </c>
      <c r="B559" s="8" t="s">
        <v>3275</v>
      </c>
      <c r="C559" s="8" t="s">
        <v>3276</v>
      </c>
      <c r="D559" s="8">
        <f t="shared" si="18"/>
        <v>44.99</v>
      </c>
      <c r="E559" s="8" t="s">
        <v>5603</v>
      </c>
      <c r="F559" s="8" t="str">
        <f t="shared" si="17"/>
        <v/>
      </c>
      <c r="G559" s="8" t="s">
        <v>3278</v>
      </c>
      <c r="H559" s="346">
        <v>1</v>
      </c>
    </row>
    <row r="560" spans="1:8" s="8" customFormat="1" x14ac:dyDescent="0.25">
      <c r="A560" s="300" t="s">
        <v>3780</v>
      </c>
      <c r="B560" s="8" t="s">
        <v>3275</v>
      </c>
      <c r="C560" s="8" t="s">
        <v>3276</v>
      </c>
      <c r="D560" s="8">
        <f t="shared" si="18"/>
        <v>44.99</v>
      </c>
      <c r="E560" s="8" t="s">
        <v>5603</v>
      </c>
      <c r="F560" s="8" t="str">
        <f t="shared" si="17"/>
        <v/>
      </c>
      <c r="G560" s="8" t="s">
        <v>3278</v>
      </c>
      <c r="H560" s="346">
        <v>1</v>
      </c>
    </row>
    <row r="561" spans="1:8" s="8" customFormat="1" x14ac:dyDescent="0.25">
      <c r="A561" s="300" t="s">
        <v>272</v>
      </c>
      <c r="B561" s="8" t="s">
        <v>3275</v>
      </c>
      <c r="C561" s="8" t="s">
        <v>3276</v>
      </c>
      <c r="D561" s="8">
        <f t="shared" si="18"/>
        <v>59.99</v>
      </c>
      <c r="E561" s="8" t="s">
        <v>5603</v>
      </c>
      <c r="F561" s="8" t="str">
        <f t="shared" si="17"/>
        <v/>
      </c>
      <c r="G561" s="8" t="s">
        <v>3278</v>
      </c>
      <c r="H561" s="346">
        <v>1</v>
      </c>
    </row>
    <row r="562" spans="1:8" s="8" customFormat="1" x14ac:dyDescent="0.25">
      <c r="A562" s="300" t="s">
        <v>251</v>
      </c>
      <c r="B562" s="8" t="s">
        <v>3275</v>
      </c>
      <c r="C562" s="8" t="s">
        <v>3276</v>
      </c>
      <c r="D562" s="8">
        <f t="shared" si="18"/>
        <v>39.99</v>
      </c>
      <c r="E562" s="8" t="s">
        <v>5603</v>
      </c>
      <c r="F562" s="8" t="str">
        <f t="shared" si="17"/>
        <v/>
      </c>
      <c r="G562" s="8" t="s">
        <v>3278</v>
      </c>
      <c r="H562" s="346">
        <v>1</v>
      </c>
    </row>
    <row r="563" spans="1:8" s="8" customFormat="1" x14ac:dyDescent="0.25">
      <c r="A563" s="300" t="s">
        <v>260</v>
      </c>
      <c r="B563" s="8" t="s">
        <v>3275</v>
      </c>
      <c r="C563" s="8" t="s">
        <v>3276</v>
      </c>
      <c r="D563" s="8">
        <f t="shared" si="18"/>
        <v>49.99</v>
      </c>
      <c r="E563" s="8" t="s">
        <v>5603</v>
      </c>
      <c r="F563" s="8" t="str">
        <f t="shared" si="17"/>
        <v/>
      </c>
      <c r="G563" s="8" t="s">
        <v>3278</v>
      </c>
      <c r="H563" s="346">
        <v>1</v>
      </c>
    </row>
    <row r="564" spans="1:8" s="8" customFormat="1" x14ac:dyDescent="0.25">
      <c r="A564" s="300" t="s">
        <v>3646</v>
      </c>
      <c r="B564" s="8" t="s">
        <v>3275</v>
      </c>
      <c r="C564" s="8" t="s">
        <v>3276</v>
      </c>
      <c r="D564" s="8">
        <f t="shared" si="18"/>
        <v>25</v>
      </c>
      <c r="E564" s="8" t="s">
        <v>5603</v>
      </c>
      <c r="F564" s="8" t="str">
        <f t="shared" si="17"/>
        <v/>
      </c>
      <c r="G564" s="8" t="s">
        <v>3278</v>
      </c>
      <c r="H564" s="346">
        <v>1</v>
      </c>
    </row>
    <row r="565" spans="1:8" s="8" customFormat="1" x14ac:dyDescent="0.25">
      <c r="A565" s="300" t="s">
        <v>3647</v>
      </c>
      <c r="B565" s="8" t="s">
        <v>3275</v>
      </c>
      <c r="C565" s="8" t="s">
        <v>3276</v>
      </c>
      <c r="D565" s="8">
        <f t="shared" si="18"/>
        <v>25</v>
      </c>
      <c r="E565" s="8" t="s">
        <v>5603</v>
      </c>
      <c r="F565" s="8" t="str">
        <f t="shared" si="17"/>
        <v/>
      </c>
      <c r="G565" s="8" t="s">
        <v>3278</v>
      </c>
      <c r="H565" s="346">
        <v>1</v>
      </c>
    </row>
    <row r="566" spans="1:8" s="8" customFormat="1" x14ac:dyDescent="0.25">
      <c r="A566" s="300" t="s">
        <v>3648</v>
      </c>
      <c r="B566" s="8" t="s">
        <v>3275</v>
      </c>
      <c r="C566" s="8" t="s">
        <v>3276</v>
      </c>
      <c r="D566" s="8">
        <f t="shared" si="18"/>
        <v>25</v>
      </c>
      <c r="E566" s="8" t="s">
        <v>5603</v>
      </c>
      <c r="F566" s="8" t="str">
        <f t="shared" si="17"/>
        <v/>
      </c>
      <c r="G566" s="8" t="s">
        <v>3278</v>
      </c>
      <c r="H566" s="346">
        <v>1</v>
      </c>
    </row>
    <row r="567" spans="1:8" s="8" customFormat="1" x14ac:dyDescent="0.25">
      <c r="A567" s="300" t="s">
        <v>3649</v>
      </c>
      <c r="B567" s="8" t="s">
        <v>3275</v>
      </c>
      <c r="C567" s="8" t="s">
        <v>3276</v>
      </c>
      <c r="D567" s="8">
        <f t="shared" si="18"/>
        <v>25</v>
      </c>
      <c r="E567" s="8" t="s">
        <v>5603</v>
      </c>
      <c r="F567" s="8" t="str">
        <f t="shared" si="17"/>
        <v/>
      </c>
      <c r="G567" s="8" t="s">
        <v>3278</v>
      </c>
      <c r="H567" s="346">
        <v>1</v>
      </c>
    </row>
    <row r="568" spans="1:8" s="8" customFormat="1" x14ac:dyDescent="0.25">
      <c r="A568" s="300" t="s">
        <v>3848</v>
      </c>
      <c r="B568" s="8" t="s">
        <v>3275</v>
      </c>
      <c r="C568" s="8" t="s">
        <v>3276</v>
      </c>
      <c r="D568" s="8">
        <f t="shared" si="18"/>
        <v>24.99</v>
      </c>
      <c r="E568" s="8" t="s">
        <v>5603</v>
      </c>
      <c r="F568" s="8" t="str">
        <f t="shared" si="17"/>
        <v/>
      </c>
      <c r="G568" s="8" t="s">
        <v>3278</v>
      </c>
      <c r="H568" s="346">
        <v>1</v>
      </c>
    </row>
    <row r="569" spans="1:8" s="8" customFormat="1" x14ac:dyDescent="0.25">
      <c r="A569" s="300" t="s">
        <v>3653</v>
      </c>
      <c r="B569" s="8" t="s">
        <v>3275</v>
      </c>
      <c r="C569" s="8" t="s">
        <v>3276</v>
      </c>
      <c r="D569" s="8">
        <f t="shared" si="18"/>
        <v>54.99</v>
      </c>
      <c r="E569" s="8" t="s">
        <v>5603</v>
      </c>
      <c r="F569" s="8" t="str">
        <f t="shared" si="17"/>
        <v/>
      </c>
      <c r="G569" s="8" t="s">
        <v>3278</v>
      </c>
      <c r="H569" s="346">
        <v>1</v>
      </c>
    </row>
    <row r="570" spans="1:8" s="8" customFormat="1" x14ac:dyDescent="0.25">
      <c r="A570" s="300" t="s">
        <v>3787</v>
      </c>
      <c r="B570" s="8" t="s">
        <v>3275</v>
      </c>
      <c r="C570" s="8" t="s">
        <v>3276</v>
      </c>
      <c r="D570" s="8">
        <f t="shared" si="18"/>
        <v>54.99</v>
      </c>
      <c r="E570" s="8" t="s">
        <v>5603</v>
      </c>
      <c r="F570" s="8" t="str">
        <f t="shared" si="17"/>
        <v/>
      </c>
      <c r="G570" s="8" t="s">
        <v>3278</v>
      </c>
      <c r="H570" s="346">
        <v>1</v>
      </c>
    </row>
    <row r="571" spans="1:8" s="8" customFormat="1" x14ac:dyDescent="0.25">
      <c r="A571" s="300" t="s">
        <v>3654</v>
      </c>
      <c r="B571" s="8" t="s">
        <v>3275</v>
      </c>
      <c r="C571" s="8" t="s">
        <v>3276</v>
      </c>
      <c r="D571" s="8">
        <f t="shared" si="18"/>
        <v>39.99</v>
      </c>
      <c r="E571" s="8" t="s">
        <v>5603</v>
      </c>
      <c r="F571" s="8" t="str">
        <f t="shared" si="17"/>
        <v/>
      </c>
      <c r="G571" s="8" t="s">
        <v>3278</v>
      </c>
      <c r="H571" s="346">
        <v>1</v>
      </c>
    </row>
    <row r="572" spans="1:8" s="8" customFormat="1" x14ac:dyDescent="0.25">
      <c r="A572" s="300" t="s">
        <v>3788</v>
      </c>
      <c r="B572" s="8" t="s">
        <v>3275</v>
      </c>
      <c r="C572" s="8" t="s">
        <v>3276</v>
      </c>
      <c r="D572" s="8">
        <f t="shared" si="18"/>
        <v>39.99</v>
      </c>
      <c r="E572" s="8" t="s">
        <v>5603</v>
      </c>
      <c r="F572" s="8" t="str">
        <f t="shared" si="17"/>
        <v/>
      </c>
      <c r="G572" s="8" t="s">
        <v>3278</v>
      </c>
      <c r="H572" s="346">
        <v>1</v>
      </c>
    </row>
    <row r="573" spans="1:8" s="8" customFormat="1" x14ac:dyDescent="0.25">
      <c r="A573" s="300" t="s">
        <v>3655</v>
      </c>
      <c r="B573" s="8" t="s">
        <v>3275</v>
      </c>
      <c r="C573" s="8" t="s">
        <v>3276</v>
      </c>
      <c r="D573" s="8">
        <f t="shared" si="18"/>
        <v>44.99</v>
      </c>
      <c r="E573" s="8" t="s">
        <v>5603</v>
      </c>
      <c r="F573" s="8" t="str">
        <f t="shared" si="17"/>
        <v/>
      </c>
      <c r="G573" s="8" t="s">
        <v>3278</v>
      </c>
      <c r="H573" s="346">
        <v>1</v>
      </c>
    </row>
    <row r="574" spans="1:8" s="8" customFormat="1" x14ac:dyDescent="0.25">
      <c r="A574" s="300" t="s">
        <v>3789</v>
      </c>
      <c r="B574" s="8" t="s">
        <v>3275</v>
      </c>
      <c r="C574" s="8" t="s">
        <v>3276</v>
      </c>
      <c r="D574" s="8">
        <f t="shared" si="18"/>
        <v>44.99</v>
      </c>
      <c r="E574" s="8" t="s">
        <v>5603</v>
      </c>
      <c r="F574" s="8" t="str">
        <f t="shared" si="17"/>
        <v/>
      </c>
      <c r="G574" s="8" t="s">
        <v>3278</v>
      </c>
      <c r="H574" s="346">
        <v>1</v>
      </c>
    </row>
    <row r="575" spans="1:8" s="8" customFormat="1" x14ac:dyDescent="0.25">
      <c r="A575" s="300" t="s">
        <v>3657</v>
      </c>
      <c r="B575" s="8" t="s">
        <v>3275</v>
      </c>
      <c r="C575" s="8" t="s">
        <v>3276</v>
      </c>
      <c r="D575" s="8">
        <f t="shared" si="18"/>
        <v>24.99</v>
      </c>
      <c r="E575" s="8" t="s">
        <v>5603</v>
      </c>
      <c r="F575" s="8" t="str">
        <f t="shared" si="17"/>
        <v/>
      </c>
      <c r="G575" s="8" t="s">
        <v>3278</v>
      </c>
      <c r="H575" s="346">
        <v>1</v>
      </c>
    </row>
    <row r="576" spans="1:8" s="8" customFormat="1" x14ac:dyDescent="0.25">
      <c r="A576" s="300" t="s">
        <v>3658</v>
      </c>
      <c r="B576" s="8" t="s">
        <v>3275</v>
      </c>
      <c r="C576" s="8" t="s">
        <v>3276</v>
      </c>
      <c r="D576" s="8">
        <f t="shared" si="18"/>
        <v>24.99</v>
      </c>
      <c r="E576" s="8" t="s">
        <v>5603</v>
      </c>
      <c r="F576" s="8" t="str">
        <f t="shared" si="17"/>
        <v/>
      </c>
      <c r="G576" s="8" t="s">
        <v>3278</v>
      </c>
      <c r="H576" s="346">
        <v>1</v>
      </c>
    </row>
    <row r="577" spans="1:8" s="8" customFormat="1" x14ac:dyDescent="0.25">
      <c r="A577" s="300" t="s">
        <v>3659</v>
      </c>
      <c r="B577" s="8" t="s">
        <v>3275</v>
      </c>
      <c r="C577" s="8" t="s">
        <v>3276</v>
      </c>
      <c r="D577" s="8">
        <f t="shared" si="18"/>
        <v>24.99</v>
      </c>
      <c r="E577" s="8" t="s">
        <v>5603</v>
      </c>
      <c r="F577" s="8" t="str">
        <f t="shared" si="17"/>
        <v/>
      </c>
      <c r="G577" s="8" t="s">
        <v>3278</v>
      </c>
      <c r="H577" s="346">
        <v>1</v>
      </c>
    </row>
    <row r="578" spans="1:8" s="8" customFormat="1" x14ac:dyDescent="0.25">
      <c r="A578" s="300" t="s">
        <v>3660</v>
      </c>
      <c r="B578" s="8" t="s">
        <v>3275</v>
      </c>
      <c r="C578" s="8" t="s">
        <v>3276</v>
      </c>
      <c r="D578" s="8">
        <f t="shared" si="18"/>
        <v>24.99</v>
      </c>
      <c r="E578" s="8" t="s">
        <v>5603</v>
      </c>
      <c r="F578" s="8" t="str">
        <f t="shared" ref="F578:F641" si="19">IF(VLOOKUP(A578,masterdata,36,FALSE)="","",VLOOKUP(A578,masterdata,36,FALSE))</f>
        <v/>
      </c>
      <c r="G578" s="8" t="s">
        <v>3278</v>
      </c>
      <c r="H578" s="346">
        <v>1</v>
      </c>
    </row>
    <row r="579" spans="1:8" s="8" customFormat="1" x14ac:dyDescent="0.25">
      <c r="A579" s="300" t="s">
        <v>3661</v>
      </c>
      <c r="B579" s="8" t="s">
        <v>3275</v>
      </c>
      <c r="C579" s="8" t="s">
        <v>3276</v>
      </c>
      <c r="D579" s="8">
        <f t="shared" si="18"/>
        <v>24.99</v>
      </c>
      <c r="E579" s="8" t="s">
        <v>5603</v>
      </c>
      <c r="F579" s="8" t="str">
        <f t="shared" si="19"/>
        <v/>
      </c>
      <c r="G579" s="8" t="s">
        <v>3278</v>
      </c>
      <c r="H579" s="346">
        <v>1</v>
      </c>
    </row>
    <row r="580" spans="1:8" s="8" customFormat="1" x14ac:dyDescent="0.25">
      <c r="A580" s="300" t="s">
        <v>3662</v>
      </c>
      <c r="B580" s="8" t="s">
        <v>3275</v>
      </c>
      <c r="C580" s="8" t="s">
        <v>3276</v>
      </c>
      <c r="D580" s="8">
        <f t="shared" si="18"/>
        <v>24.99</v>
      </c>
      <c r="E580" s="8" t="s">
        <v>5603</v>
      </c>
      <c r="F580" s="8" t="str">
        <f t="shared" si="19"/>
        <v/>
      </c>
      <c r="G580" s="8" t="s">
        <v>3278</v>
      </c>
      <c r="H580" s="346">
        <v>1</v>
      </c>
    </row>
    <row r="581" spans="1:8" s="8" customFormat="1" x14ac:dyDescent="0.25">
      <c r="A581" s="300" t="s">
        <v>3663</v>
      </c>
      <c r="B581" s="8" t="s">
        <v>3275</v>
      </c>
      <c r="C581" s="8" t="s">
        <v>3276</v>
      </c>
      <c r="D581" s="8">
        <f t="shared" si="18"/>
        <v>0</v>
      </c>
      <c r="E581" s="8" t="s">
        <v>5603</v>
      </c>
      <c r="F581" s="8" t="str">
        <f t="shared" si="19"/>
        <v/>
      </c>
      <c r="G581" s="8" t="s">
        <v>3278</v>
      </c>
      <c r="H581" s="346">
        <v>1</v>
      </c>
    </row>
    <row r="582" spans="1:8" s="8" customFormat="1" x14ac:dyDescent="0.25">
      <c r="A582" s="300" t="s">
        <v>3664</v>
      </c>
      <c r="B582" s="8" t="s">
        <v>3275</v>
      </c>
      <c r="C582" s="8" t="s">
        <v>3276</v>
      </c>
      <c r="D582" s="8">
        <f t="shared" si="18"/>
        <v>25</v>
      </c>
      <c r="E582" s="8" t="s">
        <v>5603</v>
      </c>
      <c r="F582" s="8" t="str">
        <f t="shared" si="19"/>
        <v/>
      </c>
      <c r="G582" s="8" t="s">
        <v>3278</v>
      </c>
      <c r="H582" s="346">
        <v>1</v>
      </c>
    </row>
    <row r="583" spans="1:8" s="8" customFormat="1" x14ac:dyDescent="0.25">
      <c r="A583" s="300" t="s">
        <v>3665</v>
      </c>
      <c r="B583" s="8" t="s">
        <v>3275</v>
      </c>
      <c r="C583" s="8" t="s">
        <v>3276</v>
      </c>
      <c r="D583" s="8">
        <f t="shared" si="18"/>
        <v>24.99</v>
      </c>
      <c r="E583" s="8" t="s">
        <v>5603</v>
      </c>
      <c r="F583" s="8" t="str">
        <f t="shared" si="19"/>
        <v/>
      </c>
      <c r="G583" s="8" t="s">
        <v>3278</v>
      </c>
      <c r="H583" s="346">
        <v>1</v>
      </c>
    </row>
    <row r="584" spans="1:8" s="8" customFormat="1" x14ac:dyDescent="0.25">
      <c r="A584" s="300" t="s">
        <v>3666</v>
      </c>
      <c r="B584" s="8" t="s">
        <v>3275</v>
      </c>
      <c r="C584" s="8" t="s">
        <v>3276</v>
      </c>
      <c r="D584" s="8">
        <f t="shared" si="18"/>
        <v>99</v>
      </c>
      <c r="E584" s="8" t="s">
        <v>5603</v>
      </c>
      <c r="F584" s="8" t="str">
        <f t="shared" si="19"/>
        <v/>
      </c>
      <c r="G584" s="8" t="s">
        <v>3278</v>
      </c>
      <c r="H584" s="346">
        <v>1</v>
      </c>
    </row>
    <row r="585" spans="1:8" s="8" customFormat="1" x14ac:dyDescent="0.25">
      <c r="A585" s="300" t="s">
        <v>3667</v>
      </c>
      <c r="B585" s="8" t="s">
        <v>3275</v>
      </c>
      <c r="C585" s="8" t="s">
        <v>3276</v>
      </c>
      <c r="D585" s="8">
        <f t="shared" si="18"/>
        <v>28</v>
      </c>
      <c r="E585" s="8" t="s">
        <v>5603</v>
      </c>
      <c r="F585" s="8" t="str">
        <f t="shared" si="19"/>
        <v/>
      </c>
      <c r="G585" s="8" t="s">
        <v>3278</v>
      </c>
      <c r="H585" s="346">
        <v>1</v>
      </c>
    </row>
    <row r="586" spans="1:8" s="8" customFormat="1" x14ac:dyDescent="0.25">
      <c r="A586" s="300" t="s">
        <v>3790</v>
      </c>
      <c r="B586" s="8" t="s">
        <v>3275</v>
      </c>
      <c r="C586" s="8" t="s">
        <v>3276</v>
      </c>
      <c r="D586" s="8">
        <f t="shared" si="18"/>
        <v>32.950000000000003</v>
      </c>
      <c r="E586" s="8" t="s">
        <v>5603</v>
      </c>
      <c r="F586" s="8" t="str">
        <f t="shared" si="19"/>
        <v/>
      </c>
      <c r="G586" s="8" t="s">
        <v>3278</v>
      </c>
      <c r="H586" s="346">
        <v>1</v>
      </c>
    </row>
    <row r="587" spans="1:8" s="8" customFormat="1" x14ac:dyDescent="0.25">
      <c r="A587" s="300" t="s">
        <v>3668</v>
      </c>
      <c r="B587" s="8" t="s">
        <v>3275</v>
      </c>
      <c r="C587" s="8" t="s">
        <v>3276</v>
      </c>
      <c r="D587" s="8">
        <f t="shared" si="18"/>
        <v>32.950000000000003</v>
      </c>
      <c r="E587" s="8" t="s">
        <v>5603</v>
      </c>
      <c r="F587" s="8" t="str">
        <f t="shared" si="19"/>
        <v/>
      </c>
      <c r="G587" s="8" t="s">
        <v>3278</v>
      </c>
      <c r="H587" s="346">
        <v>1</v>
      </c>
    </row>
    <row r="588" spans="1:8" s="8" customFormat="1" x14ac:dyDescent="0.25">
      <c r="A588" s="300" t="s">
        <v>3669</v>
      </c>
      <c r="B588" s="8" t="s">
        <v>3275</v>
      </c>
      <c r="C588" s="8" t="s">
        <v>3276</v>
      </c>
      <c r="D588" s="8">
        <f t="shared" si="18"/>
        <v>0</v>
      </c>
      <c r="E588" s="8" t="s">
        <v>5603</v>
      </c>
      <c r="F588" s="8" t="str">
        <f t="shared" si="19"/>
        <v/>
      </c>
      <c r="G588" s="8" t="s">
        <v>3278</v>
      </c>
      <c r="H588" s="346">
        <v>1</v>
      </c>
    </row>
    <row r="589" spans="1:8" s="8" customFormat="1" x14ac:dyDescent="0.25">
      <c r="A589" s="300" t="s">
        <v>3670</v>
      </c>
      <c r="B589" s="8" t="s">
        <v>3275</v>
      </c>
      <c r="C589" s="8" t="s">
        <v>3276</v>
      </c>
      <c r="D589" s="8">
        <f t="shared" si="18"/>
        <v>0</v>
      </c>
      <c r="E589" s="8" t="s">
        <v>5603</v>
      </c>
      <c r="F589" s="8" t="str">
        <f t="shared" si="19"/>
        <v/>
      </c>
      <c r="G589" s="8" t="s">
        <v>3278</v>
      </c>
      <c r="H589" s="346">
        <v>1</v>
      </c>
    </row>
    <row r="590" spans="1:8" s="8" customFormat="1" x14ac:dyDescent="0.25">
      <c r="A590" s="300" t="s">
        <v>3791</v>
      </c>
      <c r="B590" s="8" t="s">
        <v>3275</v>
      </c>
      <c r="C590" s="8" t="s">
        <v>3276</v>
      </c>
      <c r="D590" s="8">
        <f t="shared" si="18"/>
        <v>29.99</v>
      </c>
      <c r="E590" s="8" t="s">
        <v>5603</v>
      </c>
      <c r="F590" s="8" t="str">
        <f t="shared" si="19"/>
        <v/>
      </c>
      <c r="G590" s="8" t="s">
        <v>3278</v>
      </c>
      <c r="H590" s="346">
        <v>1</v>
      </c>
    </row>
    <row r="591" spans="1:8" s="8" customFormat="1" x14ac:dyDescent="0.25">
      <c r="A591" s="300" t="s">
        <v>2021</v>
      </c>
      <c r="B591" s="8" t="s">
        <v>3275</v>
      </c>
      <c r="C591" s="8" t="s">
        <v>3276</v>
      </c>
      <c r="D591" s="8">
        <f t="shared" si="18"/>
        <v>34.99</v>
      </c>
      <c r="E591" s="8" t="s">
        <v>5603</v>
      </c>
      <c r="F591" s="8" t="str">
        <f t="shared" si="19"/>
        <v/>
      </c>
      <c r="G591" s="8" t="s">
        <v>3278</v>
      </c>
      <c r="H591" s="346">
        <v>1</v>
      </c>
    </row>
    <row r="592" spans="1:8" s="8" customFormat="1" x14ac:dyDescent="0.25">
      <c r="A592" s="300" t="s">
        <v>3672</v>
      </c>
      <c r="B592" s="8" t="s">
        <v>3275</v>
      </c>
      <c r="C592" s="8" t="s">
        <v>3276</v>
      </c>
      <c r="D592" s="8">
        <f t="shared" si="18"/>
        <v>29.99</v>
      </c>
      <c r="E592" s="8" t="s">
        <v>5603</v>
      </c>
      <c r="F592" s="8" t="str">
        <f t="shared" si="19"/>
        <v/>
      </c>
      <c r="G592" s="8" t="s">
        <v>3278</v>
      </c>
      <c r="H592" s="346">
        <v>1</v>
      </c>
    </row>
    <row r="593" spans="1:8" s="8" customFormat="1" x14ac:dyDescent="0.25">
      <c r="A593" s="300" t="s">
        <v>3673</v>
      </c>
      <c r="B593" s="8" t="s">
        <v>3275</v>
      </c>
      <c r="C593" s="8" t="s">
        <v>3276</v>
      </c>
      <c r="D593" s="8">
        <f t="shared" si="18"/>
        <v>29.99</v>
      </c>
      <c r="E593" s="8" t="s">
        <v>5603</v>
      </c>
      <c r="F593" s="8" t="str">
        <f t="shared" si="19"/>
        <v/>
      </c>
      <c r="G593" s="8" t="s">
        <v>3278</v>
      </c>
      <c r="H593" s="346">
        <v>1</v>
      </c>
    </row>
    <row r="594" spans="1:8" s="8" customFormat="1" x14ac:dyDescent="0.25">
      <c r="A594" s="300" t="s">
        <v>3674</v>
      </c>
      <c r="B594" s="8" t="s">
        <v>3275</v>
      </c>
      <c r="C594" s="8" t="s">
        <v>3276</v>
      </c>
      <c r="D594" s="8">
        <f t="shared" si="18"/>
        <v>59.99</v>
      </c>
      <c r="E594" s="8" t="s">
        <v>5603</v>
      </c>
      <c r="F594" s="8" t="str">
        <f t="shared" si="19"/>
        <v/>
      </c>
      <c r="G594" s="8" t="s">
        <v>3278</v>
      </c>
      <c r="H594" s="346">
        <v>1</v>
      </c>
    </row>
    <row r="595" spans="1:8" s="8" customFormat="1" x14ac:dyDescent="0.25">
      <c r="A595" s="300" t="s">
        <v>3675</v>
      </c>
      <c r="B595" s="8" t="s">
        <v>3275</v>
      </c>
      <c r="C595" s="8" t="s">
        <v>3276</v>
      </c>
      <c r="D595" s="8">
        <f t="shared" si="18"/>
        <v>25</v>
      </c>
      <c r="E595" s="8" t="s">
        <v>5603</v>
      </c>
      <c r="F595" s="8" t="str">
        <f t="shared" si="19"/>
        <v/>
      </c>
      <c r="G595" s="8" t="s">
        <v>3278</v>
      </c>
      <c r="H595" s="346">
        <v>1</v>
      </c>
    </row>
    <row r="596" spans="1:8" s="8" customFormat="1" x14ac:dyDescent="0.25">
      <c r="A596" s="300" t="s">
        <v>3676</v>
      </c>
      <c r="B596" s="8" t="s">
        <v>3275</v>
      </c>
      <c r="C596" s="8" t="s">
        <v>3276</v>
      </c>
      <c r="D596" s="8">
        <f t="shared" ref="D596:D654" si="20">VLOOKUP(A596,masterdata,5,0)</f>
        <v>24.99</v>
      </c>
      <c r="E596" s="8" t="s">
        <v>5603</v>
      </c>
      <c r="F596" s="8" t="str">
        <f t="shared" si="19"/>
        <v/>
      </c>
      <c r="G596" s="8" t="s">
        <v>3278</v>
      </c>
      <c r="H596" s="346">
        <v>1</v>
      </c>
    </row>
    <row r="597" spans="1:8" s="8" customFormat="1" x14ac:dyDescent="0.25">
      <c r="A597" s="300" t="s">
        <v>3677</v>
      </c>
      <c r="B597" s="8" t="s">
        <v>3275</v>
      </c>
      <c r="C597" s="8" t="s">
        <v>3276</v>
      </c>
      <c r="D597" s="8">
        <f t="shared" si="20"/>
        <v>24.99</v>
      </c>
      <c r="E597" s="8" t="s">
        <v>5603</v>
      </c>
      <c r="F597" s="8" t="str">
        <f t="shared" si="19"/>
        <v/>
      </c>
      <c r="G597" s="8" t="s">
        <v>3278</v>
      </c>
      <c r="H597" s="346">
        <v>1</v>
      </c>
    </row>
    <row r="598" spans="1:8" s="8" customFormat="1" x14ac:dyDescent="0.25">
      <c r="A598" s="300" t="s">
        <v>4698</v>
      </c>
      <c r="B598" s="8" t="s">
        <v>3275</v>
      </c>
      <c r="C598" s="8" t="s">
        <v>3276</v>
      </c>
      <c r="D598" s="8">
        <f t="shared" si="20"/>
        <v>24.99</v>
      </c>
      <c r="E598" s="8" t="s">
        <v>5603</v>
      </c>
      <c r="F598" s="8" t="str">
        <f t="shared" si="19"/>
        <v/>
      </c>
      <c r="G598" s="8" t="s">
        <v>3278</v>
      </c>
      <c r="H598" s="346">
        <v>1</v>
      </c>
    </row>
    <row r="599" spans="1:8" s="8" customFormat="1" x14ac:dyDescent="0.25">
      <c r="A599" s="300" t="s">
        <v>4700</v>
      </c>
      <c r="B599" s="8" t="s">
        <v>3275</v>
      </c>
      <c r="C599" s="8" t="s">
        <v>3276</v>
      </c>
      <c r="D599" s="8">
        <f t="shared" si="20"/>
        <v>24.99</v>
      </c>
      <c r="E599" s="8" t="s">
        <v>5603</v>
      </c>
      <c r="F599" s="8" t="str">
        <f t="shared" si="19"/>
        <v/>
      </c>
      <c r="G599" s="8" t="s">
        <v>3278</v>
      </c>
      <c r="H599" s="346">
        <v>1</v>
      </c>
    </row>
    <row r="600" spans="1:8" s="8" customFormat="1" x14ac:dyDescent="0.25">
      <c r="A600" s="211" t="s">
        <v>3678</v>
      </c>
      <c r="B600" s="8" t="s">
        <v>3275</v>
      </c>
      <c r="C600" s="8" t="s">
        <v>3276</v>
      </c>
      <c r="D600" s="8">
        <f t="shared" si="20"/>
        <v>54.99</v>
      </c>
      <c r="E600" s="8" t="s">
        <v>5603</v>
      </c>
      <c r="F600" s="8" t="str">
        <f t="shared" si="19"/>
        <v/>
      </c>
      <c r="G600" s="8" t="s">
        <v>3278</v>
      </c>
      <c r="H600" s="346">
        <v>1</v>
      </c>
    </row>
    <row r="601" spans="1:8" s="8" customFormat="1" x14ac:dyDescent="0.25">
      <c r="A601" s="211" t="s">
        <v>3679</v>
      </c>
      <c r="B601" s="8" t="s">
        <v>3275</v>
      </c>
      <c r="C601" s="8" t="s">
        <v>3276</v>
      </c>
      <c r="D601" s="8">
        <f t="shared" si="20"/>
        <v>0</v>
      </c>
      <c r="E601" s="8" t="s">
        <v>5603</v>
      </c>
      <c r="F601" s="8" t="str">
        <f t="shared" si="19"/>
        <v/>
      </c>
      <c r="G601" s="8" t="s">
        <v>3278</v>
      </c>
      <c r="H601" s="346">
        <v>1</v>
      </c>
    </row>
    <row r="602" spans="1:8" s="8" customFormat="1" x14ac:dyDescent="0.25">
      <c r="A602" s="211" t="s">
        <v>3680</v>
      </c>
      <c r="B602" s="8" t="s">
        <v>3275</v>
      </c>
      <c r="C602" s="8" t="s">
        <v>3276</v>
      </c>
      <c r="D602" s="8">
        <f t="shared" si="20"/>
        <v>0</v>
      </c>
      <c r="E602" s="8" t="s">
        <v>5603</v>
      </c>
      <c r="F602" s="8" t="str">
        <f t="shared" si="19"/>
        <v/>
      </c>
      <c r="G602" s="8" t="s">
        <v>3278</v>
      </c>
      <c r="H602" s="346">
        <v>1</v>
      </c>
    </row>
    <row r="603" spans="1:8" s="8" customFormat="1" x14ac:dyDescent="0.25">
      <c r="A603" s="211" t="s">
        <v>3681</v>
      </c>
      <c r="B603" s="8" t="s">
        <v>3275</v>
      </c>
      <c r="C603" s="8" t="s">
        <v>3276</v>
      </c>
      <c r="D603" s="8">
        <f t="shared" si="20"/>
        <v>49.99</v>
      </c>
      <c r="E603" s="8" t="s">
        <v>5603</v>
      </c>
      <c r="F603" s="8" t="str">
        <f t="shared" si="19"/>
        <v/>
      </c>
      <c r="G603" s="8" t="s">
        <v>3278</v>
      </c>
      <c r="H603" s="346">
        <v>1</v>
      </c>
    </row>
    <row r="604" spans="1:8" s="8" customFormat="1" x14ac:dyDescent="0.25">
      <c r="A604" s="300" t="s">
        <v>3682</v>
      </c>
      <c r="B604" s="8" t="s">
        <v>3275</v>
      </c>
      <c r="C604" s="8" t="s">
        <v>3276</v>
      </c>
      <c r="D604" s="8">
        <f t="shared" si="20"/>
        <v>79.989999999999995</v>
      </c>
      <c r="E604" s="8" t="s">
        <v>5603</v>
      </c>
      <c r="F604" s="8" t="str">
        <f t="shared" si="19"/>
        <v/>
      </c>
      <c r="G604" s="8" t="s">
        <v>3278</v>
      </c>
      <c r="H604" s="346">
        <v>1</v>
      </c>
    </row>
    <row r="605" spans="1:8" s="8" customFormat="1" x14ac:dyDescent="0.25">
      <c r="A605" s="300" t="s">
        <v>3683</v>
      </c>
      <c r="B605" s="8" t="s">
        <v>3275</v>
      </c>
      <c r="C605" s="8" t="s">
        <v>3276</v>
      </c>
      <c r="D605" s="8">
        <f t="shared" si="20"/>
        <v>129.99</v>
      </c>
      <c r="E605" s="8" t="s">
        <v>5603</v>
      </c>
      <c r="F605" s="8" t="str">
        <f t="shared" si="19"/>
        <v/>
      </c>
      <c r="G605" s="8" t="s">
        <v>3278</v>
      </c>
      <c r="H605" s="346">
        <v>1</v>
      </c>
    </row>
    <row r="606" spans="1:8" s="8" customFormat="1" x14ac:dyDescent="0.25">
      <c r="A606" s="300" t="s">
        <v>3684</v>
      </c>
      <c r="B606" s="8" t="s">
        <v>3275</v>
      </c>
      <c r="C606" s="8" t="s">
        <v>3276</v>
      </c>
      <c r="D606" s="8">
        <f t="shared" si="20"/>
        <v>54.99</v>
      </c>
      <c r="E606" s="8" t="s">
        <v>5603</v>
      </c>
      <c r="F606" s="8" t="str">
        <f t="shared" si="19"/>
        <v/>
      </c>
      <c r="G606" s="8" t="s">
        <v>3278</v>
      </c>
      <c r="H606" s="346">
        <v>1</v>
      </c>
    </row>
    <row r="607" spans="1:8" s="8" customFormat="1" x14ac:dyDescent="0.25">
      <c r="A607" s="300" t="s">
        <v>3685</v>
      </c>
      <c r="B607" s="8" t="s">
        <v>3275</v>
      </c>
      <c r="C607" s="8" t="s">
        <v>3276</v>
      </c>
      <c r="D607" s="8">
        <f t="shared" si="20"/>
        <v>5</v>
      </c>
      <c r="E607" s="8" t="s">
        <v>5603</v>
      </c>
      <c r="F607" s="8" t="str">
        <f t="shared" si="19"/>
        <v/>
      </c>
      <c r="G607" s="8" t="s">
        <v>3278</v>
      </c>
      <c r="H607" s="346">
        <v>1</v>
      </c>
    </row>
    <row r="608" spans="1:8" s="8" customFormat="1" x14ac:dyDescent="0.25">
      <c r="A608" s="300" t="s">
        <v>3808</v>
      </c>
      <c r="B608" s="8" t="s">
        <v>3275</v>
      </c>
      <c r="C608" s="8" t="s">
        <v>3276</v>
      </c>
      <c r="D608" s="8">
        <f t="shared" si="20"/>
        <v>5</v>
      </c>
      <c r="E608" s="8" t="s">
        <v>5603</v>
      </c>
      <c r="F608" s="8" t="str">
        <f t="shared" si="19"/>
        <v/>
      </c>
      <c r="G608" s="8" t="s">
        <v>3278</v>
      </c>
      <c r="H608" s="346">
        <v>1</v>
      </c>
    </row>
    <row r="609" spans="1:8" s="8" customFormat="1" x14ac:dyDescent="0.25">
      <c r="A609" s="300" t="s">
        <v>3687</v>
      </c>
      <c r="B609" s="8" t="s">
        <v>3275</v>
      </c>
      <c r="C609" s="8" t="s">
        <v>3276</v>
      </c>
      <c r="D609" s="8">
        <f t="shared" si="20"/>
        <v>0</v>
      </c>
      <c r="E609" s="8" t="s">
        <v>5603</v>
      </c>
      <c r="F609" s="8" t="str">
        <f t="shared" si="19"/>
        <v/>
      </c>
      <c r="G609" s="8" t="s">
        <v>3278</v>
      </c>
      <c r="H609" s="346">
        <v>1</v>
      </c>
    </row>
    <row r="610" spans="1:8" s="8" customFormat="1" x14ac:dyDescent="0.25">
      <c r="A610" s="300" t="s">
        <v>4711</v>
      </c>
      <c r="B610" s="8" t="s">
        <v>3275</v>
      </c>
      <c r="C610" s="8" t="s">
        <v>3276</v>
      </c>
      <c r="D610" s="8">
        <f t="shared" si="20"/>
        <v>0</v>
      </c>
      <c r="E610" s="8" t="s">
        <v>5603</v>
      </c>
      <c r="F610" s="8" t="str">
        <f t="shared" si="19"/>
        <v/>
      </c>
      <c r="G610" s="8" t="s">
        <v>3278</v>
      </c>
      <c r="H610" s="346">
        <v>1</v>
      </c>
    </row>
    <row r="611" spans="1:8" s="8" customFormat="1" x14ac:dyDescent="0.25">
      <c r="A611" s="300" t="s">
        <v>1637</v>
      </c>
      <c r="B611" s="8" t="s">
        <v>3275</v>
      </c>
      <c r="C611" s="8" t="s">
        <v>3276</v>
      </c>
      <c r="D611" s="8">
        <f t="shared" si="20"/>
        <v>0</v>
      </c>
      <c r="E611" s="8" t="s">
        <v>5603</v>
      </c>
      <c r="F611" s="8" t="str">
        <f t="shared" si="19"/>
        <v>01_CDNNLDISC</v>
      </c>
      <c r="G611" s="8" t="s">
        <v>3278</v>
      </c>
      <c r="H611" s="346">
        <v>1</v>
      </c>
    </row>
    <row r="612" spans="1:8" s="8" customFormat="1" x14ac:dyDescent="0.25">
      <c r="A612" s="300" t="s">
        <v>1642</v>
      </c>
      <c r="B612" s="8" t="s">
        <v>3275</v>
      </c>
      <c r="C612" s="8" t="s">
        <v>3276</v>
      </c>
      <c r="D612" s="8">
        <f t="shared" si="20"/>
        <v>0</v>
      </c>
      <c r="E612" s="8" t="s">
        <v>5603</v>
      </c>
      <c r="F612" s="8" t="str">
        <f t="shared" si="19"/>
        <v>01_DISCSALES</v>
      </c>
      <c r="G612" s="8" t="s">
        <v>3278</v>
      </c>
      <c r="H612" s="346">
        <v>1</v>
      </c>
    </row>
    <row r="613" spans="1:8" s="8" customFormat="1" x14ac:dyDescent="0.25">
      <c r="A613" s="300" t="s">
        <v>3744</v>
      </c>
      <c r="B613" s="8" t="s">
        <v>3275</v>
      </c>
      <c r="C613" s="8" t="s">
        <v>3276</v>
      </c>
      <c r="D613" s="8">
        <f t="shared" si="20"/>
        <v>0</v>
      </c>
      <c r="E613" s="8" t="s">
        <v>5603</v>
      </c>
      <c r="F613" s="8" t="str">
        <f t="shared" si="19"/>
        <v>01_NLDISC</v>
      </c>
      <c r="G613" s="8" t="s">
        <v>3278</v>
      </c>
      <c r="H613" s="346">
        <v>1</v>
      </c>
    </row>
    <row r="614" spans="1:8" s="8" customFormat="1" x14ac:dyDescent="0.25">
      <c r="A614" s="300" t="s">
        <v>2298</v>
      </c>
      <c r="B614" s="8" t="s">
        <v>3275</v>
      </c>
      <c r="C614" s="8" t="s">
        <v>3276</v>
      </c>
      <c r="D614" s="8">
        <f t="shared" si="20"/>
        <v>0</v>
      </c>
      <c r="E614" s="8" t="s">
        <v>5603</v>
      </c>
      <c r="F614" s="8" t="str">
        <f t="shared" si="19"/>
        <v/>
      </c>
      <c r="G614" s="8" t="s">
        <v>3278</v>
      </c>
      <c r="H614" s="346">
        <v>1</v>
      </c>
    </row>
    <row r="615" spans="1:8" s="8" customFormat="1" x14ac:dyDescent="0.25">
      <c r="A615" s="300" t="s">
        <v>4724</v>
      </c>
      <c r="B615" s="8" t="s">
        <v>3275</v>
      </c>
      <c r="C615" s="8" t="s">
        <v>3276</v>
      </c>
      <c r="D615" s="8">
        <f t="shared" si="20"/>
        <v>0</v>
      </c>
      <c r="E615" s="8" t="s">
        <v>5603</v>
      </c>
      <c r="F615" s="8" t="str">
        <f t="shared" si="19"/>
        <v/>
      </c>
      <c r="G615" s="8" t="s">
        <v>3278</v>
      </c>
      <c r="H615" s="346">
        <v>1</v>
      </c>
    </row>
    <row r="616" spans="1:8" s="8" customFormat="1" x14ac:dyDescent="0.25">
      <c r="A616" s="300" t="s">
        <v>1444</v>
      </c>
      <c r="B616" s="8" t="s">
        <v>3275</v>
      </c>
      <c r="C616" s="8" t="s">
        <v>3276</v>
      </c>
      <c r="D616" s="8">
        <f t="shared" si="20"/>
        <v>0</v>
      </c>
      <c r="E616" s="8" t="s">
        <v>5603</v>
      </c>
      <c r="F616" s="8" t="str">
        <f t="shared" si="19"/>
        <v/>
      </c>
      <c r="G616" s="8" t="s">
        <v>3278</v>
      </c>
      <c r="H616" s="346">
        <v>1</v>
      </c>
    </row>
    <row r="617" spans="1:8" s="8" customFormat="1" x14ac:dyDescent="0.25">
      <c r="A617" s="300" t="s">
        <v>1666</v>
      </c>
      <c r="B617" s="8" t="s">
        <v>3275</v>
      </c>
      <c r="C617" s="8" t="s">
        <v>3276</v>
      </c>
      <c r="D617" s="8">
        <f t="shared" si="20"/>
        <v>129</v>
      </c>
      <c r="E617" s="8" t="s">
        <v>5603</v>
      </c>
      <c r="F617" s="8" t="str">
        <f t="shared" si="19"/>
        <v/>
      </c>
      <c r="G617" s="8" t="s">
        <v>3278</v>
      </c>
      <c r="H617" s="346">
        <v>1</v>
      </c>
    </row>
    <row r="618" spans="1:8" s="8" customFormat="1" x14ac:dyDescent="0.25">
      <c r="A618" s="300" t="s">
        <v>1668</v>
      </c>
      <c r="B618" s="8" t="s">
        <v>3275</v>
      </c>
      <c r="C618" s="8" t="s">
        <v>3276</v>
      </c>
      <c r="D618" s="8">
        <f t="shared" si="20"/>
        <v>0</v>
      </c>
      <c r="E618" s="8" t="s">
        <v>5603</v>
      </c>
      <c r="F618" s="8" t="str">
        <f t="shared" si="19"/>
        <v/>
      </c>
      <c r="G618" s="8" t="s">
        <v>3278</v>
      </c>
      <c r="H618" s="346">
        <v>1</v>
      </c>
    </row>
    <row r="619" spans="1:8" s="8" customFormat="1" x14ac:dyDescent="0.25">
      <c r="A619" s="300" t="s">
        <v>2303</v>
      </c>
      <c r="B619" s="8" t="s">
        <v>3275</v>
      </c>
      <c r="C619" s="8" t="s">
        <v>3276</v>
      </c>
      <c r="D619" s="8">
        <f t="shared" si="20"/>
        <v>0</v>
      </c>
      <c r="E619" s="8" t="s">
        <v>5603</v>
      </c>
      <c r="F619" s="8" t="str">
        <f t="shared" si="19"/>
        <v/>
      </c>
      <c r="G619" s="8" t="s">
        <v>3278</v>
      </c>
      <c r="H619" s="346">
        <v>1</v>
      </c>
    </row>
    <row r="620" spans="1:8" s="8" customFormat="1" x14ac:dyDescent="0.25">
      <c r="A620" s="300" t="s">
        <v>1674</v>
      </c>
      <c r="B620" s="8" t="s">
        <v>3275</v>
      </c>
      <c r="C620" s="8" t="s">
        <v>3276</v>
      </c>
      <c r="D620" s="8">
        <f t="shared" si="20"/>
        <v>49</v>
      </c>
      <c r="E620" s="8" t="s">
        <v>5603</v>
      </c>
      <c r="F620" s="8" t="str">
        <f t="shared" si="19"/>
        <v/>
      </c>
      <c r="G620" s="8" t="s">
        <v>3278</v>
      </c>
      <c r="H620" s="346">
        <v>1</v>
      </c>
    </row>
    <row r="621" spans="1:8" s="8" customFormat="1" x14ac:dyDescent="0.25">
      <c r="A621" s="300" t="s">
        <v>1676</v>
      </c>
      <c r="B621" s="8" t="s">
        <v>3275</v>
      </c>
      <c r="C621" s="8" t="s">
        <v>3276</v>
      </c>
      <c r="D621" s="8">
        <f t="shared" si="20"/>
        <v>49</v>
      </c>
      <c r="E621" s="8" t="s">
        <v>5603</v>
      </c>
      <c r="F621" s="8" t="str">
        <f t="shared" si="19"/>
        <v/>
      </c>
      <c r="G621" s="8" t="s">
        <v>3278</v>
      </c>
      <c r="H621" s="346">
        <v>1</v>
      </c>
    </row>
    <row r="622" spans="1:8" s="8" customFormat="1" x14ac:dyDescent="0.25">
      <c r="A622" s="300" t="s">
        <v>3688</v>
      </c>
      <c r="B622" s="8" t="s">
        <v>3275</v>
      </c>
      <c r="C622" s="8" t="s">
        <v>3276</v>
      </c>
      <c r="D622" s="8">
        <f t="shared" si="20"/>
        <v>0</v>
      </c>
      <c r="E622" s="8" t="s">
        <v>5603</v>
      </c>
      <c r="F622" s="8" t="str">
        <f t="shared" si="19"/>
        <v/>
      </c>
      <c r="G622" s="8" t="s">
        <v>3278</v>
      </c>
      <c r="H622" s="346">
        <v>1</v>
      </c>
    </row>
    <row r="623" spans="1:8" s="8" customFormat="1" x14ac:dyDescent="0.25">
      <c r="A623" s="300" t="s">
        <v>1657</v>
      </c>
      <c r="B623" s="8" t="s">
        <v>3275</v>
      </c>
      <c r="C623" s="8" t="s">
        <v>3276</v>
      </c>
      <c r="D623" s="8">
        <f t="shared" si="20"/>
        <v>0</v>
      </c>
      <c r="E623" s="8" t="s">
        <v>5603</v>
      </c>
      <c r="F623" s="8" t="str">
        <f t="shared" si="19"/>
        <v/>
      </c>
      <c r="G623" s="8" t="s">
        <v>3278</v>
      </c>
      <c r="H623" s="346">
        <v>1</v>
      </c>
    </row>
    <row r="624" spans="1:8" s="8" customFormat="1" x14ac:dyDescent="0.25">
      <c r="A624" s="300" t="s">
        <v>3689</v>
      </c>
      <c r="B624" s="8" t="s">
        <v>3275</v>
      </c>
      <c r="C624" s="8" t="s">
        <v>3276</v>
      </c>
      <c r="D624" s="8">
        <f t="shared" si="20"/>
        <v>0</v>
      </c>
      <c r="E624" s="8" t="s">
        <v>5603</v>
      </c>
      <c r="F624" s="8" t="str">
        <f t="shared" si="19"/>
        <v/>
      </c>
      <c r="G624" s="8" t="s">
        <v>3278</v>
      </c>
      <c r="H624" s="346">
        <v>1</v>
      </c>
    </row>
    <row r="625" spans="1:8" s="8" customFormat="1" x14ac:dyDescent="0.25">
      <c r="A625" s="300" t="s">
        <v>1433</v>
      </c>
      <c r="B625" s="8" t="s">
        <v>3275</v>
      </c>
      <c r="C625" s="8" t="s">
        <v>3276</v>
      </c>
      <c r="D625" s="8">
        <f t="shared" si="20"/>
        <v>0</v>
      </c>
      <c r="E625" s="8" t="s">
        <v>5603</v>
      </c>
      <c r="F625" s="8" t="str">
        <f t="shared" si="19"/>
        <v/>
      </c>
      <c r="G625" s="8" t="s">
        <v>3278</v>
      </c>
      <c r="H625" s="346">
        <v>1</v>
      </c>
    </row>
    <row r="626" spans="1:8" s="8" customFormat="1" x14ac:dyDescent="0.25">
      <c r="A626" s="300" t="s">
        <v>3747</v>
      </c>
      <c r="B626" s="8" t="s">
        <v>3275</v>
      </c>
      <c r="C626" s="8" t="s">
        <v>3276</v>
      </c>
      <c r="D626" s="8">
        <f t="shared" si="20"/>
        <v>0</v>
      </c>
      <c r="E626" s="8" t="s">
        <v>5603</v>
      </c>
      <c r="F626" s="8" t="str">
        <f t="shared" si="19"/>
        <v>50%D-OBTM</v>
      </c>
      <c r="G626" s="8" t="s">
        <v>3278</v>
      </c>
      <c r="H626" s="346">
        <v>1</v>
      </c>
    </row>
    <row r="627" spans="1:8" s="8" customFormat="1" x14ac:dyDescent="0.25">
      <c r="A627" s="300" t="s">
        <v>2319</v>
      </c>
      <c r="B627" s="8" t="s">
        <v>3275</v>
      </c>
      <c r="C627" s="8" t="s">
        <v>3276</v>
      </c>
      <c r="D627" s="8">
        <f t="shared" si="20"/>
        <v>0</v>
      </c>
      <c r="E627" s="8" t="s">
        <v>5603</v>
      </c>
      <c r="F627" s="8" t="str">
        <f t="shared" si="19"/>
        <v/>
      </c>
      <c r="G627" s="8" t="s">
        <v>3278</v>
      </c>
      <c r="H627" s="346">
        <v>1</v>
      </c>
    </row>
    <row r="628" spans="1:8" s="8" customFormat="1" x14ac:dyDescent="0.25">
      <c r="A628" s="300" t="s">
        <v>3748</v>
      </c>
      <c r="B628" s="8" t="s">
        <v>3275</v>
      </c>
      <c r="C628" s="8" t="s">
        <v>3276</v>
      </c>
      <c r="D628" s="8">
        <f t="shared" si="20"/>
        <v>5</v>
      </c>
      <c r="E628" s="8" t="s">
        <v>5603</v>
      </c>
      <c r="F628" s="8" t="str">
        <f t="shared" si="19"/>
        <v/>
      </c>
      <c r="G628" s="8" t="s">
        <v>3278</v>
      </c>
      <c r="H628" s="346">
        <v>1</v>
      </c>
    </row>
    <row r="629" spans="1:8" s="8" customFormat="1" x14ac:dyDescent="0.25">
      <c r="A629" s="300" t="s">
        <v>2322</v>
      </c>
      <c r="B629" s="8" t="s">
        <v>3275</v>
      </c>
      <c r="C629" s="8" t="s">
        <v>3276</v>
      </c>
      <c r="D629" s="8">
        <f t="shared" si="20"/>
        <v>0</v>
      </c>
      <c r="E629" s="8" t="s">
        <v>5603</v>
      </c>
      <c r="F629" s="8" t="str">
        <f t="shared" si="19"/>
        <v/>
      </c>
      <c r="G629" s="8" t="s">
        <v>3278</v>
      </c>
      <c r="H629" s="346">
        <v>1</v>
      </c>
    </row>
    <row r="630" spans="1:8" s="8" customFormat="1" x14ac:dyDescent="0.25">
      <c r="A630" s="300" t="s">
        <v>2321</v>
      </c>
      <c r="B630" s="8" t="s">
        <v>3275</v>
      </c>
      <c r="C630" s="8" t="s">
        <v>3276</v>
      </c>
      <c r="D630" s="8">
        <f t="shared" si="20"/>
        <v>0</v>
      </c>
      <c r="E630" s="8" t="s">
        <v>5603</v>
      </c>
      <c r="F630" s="8" t="str">
        <f t="shared" si="19"/>
        <v/>
      </c>
      <c r="G630" s="8" t="s">
        <v>3278</v>
      </c>
      <c r="H630" s="346">
        <v>1</v>
      </c>
    </row>
    <row r="631" spans="1:8" s="8" customFormat="1" x14ac:dyDescent="0.25">
      <c r="A631" s="300" t="s">
        <v>3753</v>
      </c>
      <c r="B631" s="8" t="s">
        <v>3275</v>
      </c>
      <c r="C631" s="8" t="s">
        <v>3276</v>
      </c>
      <c r="D631" s="8">
        <f t="shared" si="20"/>
        <v>5</v>
      </c>
      <c r="E631" s="8" t="s">
        <v>5603</v>
      </c>
      <c r="F631" s="8" t="str">
        <f t="shared" si="19"/>
        <v/>
      </c>
      <c r="G631" s="8" t="s">
        <v>3278</v>
      </c>
      <c r="H631" s="346">
        <v>1</v>
      </c>
    </row>
    <row r="632" spans="1:8" s="8" customFormat="1" x14ac:dyDescent="0.25">
      <c r="A632" s="300" t="s">
        <v>3754</v>
      </c>
      <c r="B632" s="8" t="s">
        <v>3275</v>
      </c>
      <c r="C632" s="8" t="s">
        <v>3276</v>
      </c>
      <c r="D632" s="8">
        <f t="shared" si="20"/>
        <v>0</v>
      </c>
      <c r="E632" s="8" t="s">
        <v>5603</v>
      </c>
      <c r="F632" s="8" t="str">
        <f t="shared" si="19"/>
        <v>ADC_DRBELLC</v>
      </c>
      <c r="G632" s="8" t="s">
        <v>3278</v>
      </c>
      <c r="H632" s="346">
        <v>1</v>
      </c>
    </row>
    <row r="633" spans="1:8" s="8" customFormat="1" x14ac:dyDescent="0.25">
      <c r="A633" s="300" t="s">
        <v>2324</v>
      </c>
      <c r="B633" s="8" t="s">
        <v>3275</v>
      </c>
      <c r="C633" s="8" t="s">
        <v>3276</v>
      </c>
      <c r="D633" s="8">
        <f t="shared" si="20"/>
        <v>0</v>
      </c>
      <c r="E633" s="8" t="s">
        <v>5603</v>
      </c>
      <c r="F633" s="8" t="str">
        <f t="shared" si="19"/>
        <v/>
      </c>
      <c r="G633" s="8" t="s">
        <v>3278</v>
      </c>
      <c r="H633" s="346">
        <v>1</v>
      </c>
    </row>
    <row r="634" spans="1:8" s="8" customFormat="1" x14ac:dyDescent="0.25">
      <c r="A634" s="300" t="s">
        <v>3751</v>
      </c>
      <c r="B634" s="8" t="s">
        <v>3275</v>
      </c>
      <c r="C634" s="8" t="s">
        <v>3276</v>
      </c>
      <c r="D634" s="8">
        <f t="shared" si="20"/>
        <v>0</v>
      </c>
      <c r="E634" s="8" t="s">
        <v>5603</v>
      </c>
      <c r="F634" s="8" t="str">
        <f t="shared" si="19"/>
        <v/>
      </c>
      <c r="G634" s="8" t="s">
        <v>3278</v>
      </c>
      <c r="H634" s="346">
        <v>1</v>
      </c>
    </row>
    <row r="635" spans="1:8" s="8" customFormat="1" x14ac:dyDescent="0.25">
      <c r="A635" s="300" t="s">
        <v>3752</v>
      </c>
      <c r="B635" s="8" t="s">
        <v>3275</v>
      </c>
      <c r="C635" s="8" t="s">
        <v>3276</v>
      </c>
      <c r="D635" s="8">
        <f t="shared" si="20"/>
        <v>0</v>
      </c>
      <c r="E635" s="8" t="s">
        <v>5603</v>
      </c>
      <c r="F635" s="8" t="str">
        <f t="shared" si="19"/>
        <v/>
      </c>
      <c r="G635" s="8" t="s">
        <v>3278</v>
      </c>
      <c r="H635" s="346">
        <v>1</v>
      </c>
    </row>
    <row r="636" spans="1:8" s="8" customFormat="1" x14ac:dyDescent="0.25">
      <c r="A636" s="300" t="s">
        <v>1198</v>
      </c>
      <c r="B636" s="8" t="s">
        <v>3275</v>
      </c>
      <c r="C636" s="8" t="s">
        <v>3276</v>
      </c>
      <c r="D636" s="8">
        <f t="shared" si="20"/>
        <v>0</v>
      </c>
      <c r="E636" s="8" t="s">
        <v>5603</v>
      </c>
      <c r="F636" s="8" t="str">
        <f t="shared" si="19"/>
        <v/>
      </c>
      <c r="G636" s="8" t="s">
        <v>3278</v>
      </c>
      <c r="H636" s="346">
        <v>1</v>
      </c>
    </row>
    <row r="637" spans="1:8" s="8" customFormat="1" x14ac:dyDescent="0.25">
      <c r="A637" s="300" t="s">
        <v>1796</v>
      </c>
      <c r="B637" s="8" t="s">
        <v>3275</v>
      </c>
      <c r="C637" s="8" t="s">
        <v>3276</v>
      </c>
      <c r="D637" s="8">
        <f t="shared" si="20"/>
        <v>0</v>
      </c>
      <c r="E637" s="8" t="s">
        <v>5603</v>
      </c>
      <c r="F637" s="8" t="str">
        <f t="shared" si="19"/>
        <v/>
      </c>
      <c r="G637" s="8" t="s">
        <v>3278</v>
      </c>
      <c r="H637" s="346">
        <v>1</v>
      </c>
    </row>
    <row r="638" spans="1:8" s="8" customFormat="1" x14ac:dyDescent="0.25">
      <c r="A638" s="300" t="s">
        <v>1798</v>
      </c>
      <c r="B638" s="8" t="s">
        <v>3275</v>
      </c>
      <c r="C638" s="8" t="s">
        <v>3276</v>
      </c>
      <c r="D638" s="8">
        <f t="shared" si="20"/>
        <v>0</v>
      </c>
      <c r="E638" s="8" t="s">
        <v>5603</v>
      </c>
      <c r="F638" s="8" t="str">
        <f t="shared" si="19"/>
        <v/>
      </c>
      <c r="G638" s="8" t="s">
        <v>3278</v>
      </c>
      <c r="H638" s="346">
        <v>1</v>
      </c>
    </row>
    <row r="639" spans="1:8" s="8" customFormat="1" x14ac:dyDescent="0.25">
      <c r="A639" s="300" t="s">
        <v>3756</v>
      </c>
      <c r="B639" s="8" t="s">
        <v>3275</v>
      </c>
      <c r="C639" s="8" t="s">
        <v>3276</v>
      </c>
      <c r="D639" s="8">
        <f t="shared" si="20"/>
        <v>0</v>
      </c>
      <c r="E639" s="8" t="s">
        <v>5603</v>
      </c>
      <c r="F639" s="8" t="str">
        <f t="shared" si="19"/>
        <v>AISAVE3MF</v>
      </c>
      <c r="G639" s="8" t="s">
        <v>3278</v>
      </c>
      <c r="H639" s="346">
        <v>1</v>
      </c>
    </row>
    <row r="640" spans="1:8" s="8" customFormat="1" x14ac:dyDescent="0.25">
      <c r="A640" s="300" t="s">
        <v>2325</v>
      </c>
      <c r="B640" s="8" t="s">
        <v>3275</v>
      </c>
      <c r="C640" s="8" t="s">
        <v>3276</v>
      </c>
      <c r="D640" s="8">
        <f t="shared" si="20"/>
        <v>0</v>
      </c>
      <c r="E640" s="8" t="s">
        <v>5603</v>
      </c>
      <c r="F640" s="8" t="str">
        <f t="shared" si="19"/>
        <v/>
      </c>
      <c r="G640" s="8" t="s">
        <v>3278</v>
      </c>
      <c r="H640" s="346">
        <v>1</v>
      </c>
    </row>
    <row r="641" spans="1:8" s="8" customFormat="1" x14ac:dyDescent="0.25">
      <c r="A641" s="300" t="s">
        <v>4775</v>
      </c>
      <c r="B641" s="8" t="s">
        <v>3275</v>
      </c>
      <c r="C641" s="8" t="s">
        <v>3276</v>
      </c>
      <c r="D641" s="8">
        <f t="shared" si="20"/>
        <v>29.95</v>
      </c>
      <c r="E641" s="8" t="s">
        <v>5603</v>
      </c>
      <c r="F641" s="8" t="str">
        <f t="shared" si="19"/>
        <v/>
      </c>
      <c r="G641" s="8" t="s">
        <v>3278</v>
      </c>
      <c r="H641" s="346">
        <v>1</v>
      </c>
    </row>
    <row r="642" spans="1:8" s="8" customFormat="1" x14ac:dyDescent="0.25">
      <c r="A642" s="300" t="s">
        <v>4777</v>
      </c>
      <c r="B642" s="8" t="s">
        <v>3275</v>
      </c>
      <c r="C642" s="8" t="s">
        <v>3276</v>
      </c>
      <c r="D642" s="8">
        <f t="shared" si="20"/>
        <v>29.95</v>
      </c>
      <c r="E642" s="8" t="s">
        <v>5603</v>
      </c>
      <c r="F642" s="8" t="str">
        <f t="shared" ref="F642:F705" si="21">IF(VLOOKUP(A642,masterdata,36,FALSE)="","",VLOOKUP(A642,masterdata,36,FALSE))</f>
        <v/>
      </c>
      <c r="G642" s="8" t="s">
        <v>3278</v>
      </c>
      <c r="H642" s="346">
        <v>1</v>
      </c>
    </row>
    <row r="643" spans="1:8" s="8" customFormat="1" x14ac:dyDescent="0.25">
      <c r="A643" s="300" t="s">
        <v>3740</v>
      </c>
      <c r="B643" s="8" t="s">
        <v>3275</v>
      </c>
      <c r="C643" s="8" t="s">
        <v>3276</v>
      </c>
      <c r="D643" s="8">
        <f t="shared" si="20"/>
        <v>29.95</v>
      </c>
      <c r="E643" s="8" t="s">
        <v>5603</v>
      </c>
      <c r="F643" s="8" t="str">
        <f t="shared" si="21"/>
        <v/>
      </c>
      <c r="G643" s="8" t="s">
        <v>3278</v>
      </c>
      <c r="H643" s="346">
        <v>1</v>
      </c>
    </row>
    <row r="644" spans="1:8" s="8" customFormat="1" x14ac:dyDescent="0.25">
      <c r="A644" s="300" t="s">
        <v>1210</v>
      </c>
      <c r="B644" s="8" t="s">
        <v>3275</v>
      </c>
      <c r="C644" s="8" t="s">
        <v>3276</v>
      </c>
      <c r="D644" s="8">
        <f t="shared" si="20"/>
        <v>0</v>
      </c>
      <c r="E644" s="8" t="s">
        <v>5603</v>
      </c>
      <c r="F644" s="8" t="str">
        <f t="shared" si="21"/>
        <v>APLUSCRED_CS</v>
      </c>
      <c r="G644" s="8" t="s">
        <v>3278</v>
      </c>
      <c r="H644" s="346">
        <v>1</v>
      </c>
    </row>
    <row r="645" spans="1:8" s="8" customFormat="1" x14ac:dyDescent="0.25">
      <c r="A645" s="300" t="s">
        <v>3757</v>
      </c>
      <c r="B645" s="8" t="s">
        <v>3275</v>
      </c>
      <c r="C645" s="8" t="s">
        <v>3276</v>
      </c>
      <c r="D645" s="8">
        <f t="shared" si="20"/>
        <v>10</v>
      </c>
      <c r="E645" s="8" t="s">
        <v>5603</v>
      </c>
      <c r="F645" s="8" t="str">
        <f t="shared" si="21"/>
        <v/>
      </c>
      <c r="G645" s="8" t="s">
        <v>3278</v>
      </c>
      <c r="H645" s="346">
        <v>1</v>
      </c>
    </row>
    <row r="646" spans="1:8" s="8" customFormat="1" x14ac:dyDescent="0.25">
      <c r="A646" s="300" t="s">
        <v>4780</v>
      </c>
      <c r="B646" s="8" t="s">
        <v>3275</v>
      </c>
      <c r="C646" s="8" t="s">
        <v>3276</v>
      </c>
      <c r="D646" s="8">
        <f t="shared" si="20"/>
        <v>0</v>
      </c>
      <c r="E646" s="8" t="s">
        <v>5603</v>
      </c>
      <c r="F646" s="8" t="str">
        <f t="shared" si="21"/>
        <v/>
      </c>
      <c r="G646" s="8" t="s">
        <v>3278</v>
      </c>
      <c r="H646" s="346">
        <v>1</v>
      </c>
    </row>
    <row r="647" spans="1:8" s="8" customFormat="1" x14ac:dyDescent="0.25">
      <c r="A647" s="300" t="s">
        <v>4783</v>
      </c>
      <c r="B647" s="8" t="s">
        <v>3275</v>
      </c>
      <c r="C647" s="8" t="s">
        <v>3276</v>
      </c>
      <c r="D647" s="8">
        <f t="shared" si="20"/>
        <v>0</v>
      </c>
      <c r="E647" s="8" t="s">
        <v>5603</v>
      </c>
      <c r="F647" s="8" t="str">
        <f t="shared" si="21"/>
        <v/>
      </c>
      <c r="G647" s="8" t="s">
        <v>3278</v>
      </c>
      <c r="H647" s="346">
        <v>1</v>
      </c>
    </row>
    <row r="648" spans="1:8" s="8" customFormat="1" x14ac:dyDescent="0.25">
      <c r="A648" s="300" t="s">
        <v>4786</v>
      </c>
      <c r="B648" s="8" t="s">
        <v>3275</v>
      </c>
      <c r="C648" s="8" t="s">
        <v>3276</v>
      </c>
      <c r="D648" s="8">
        <f t="shared" si="20"/>
        <v>0</v>
      </c>
      <c r="E648" s="8" t="s">
        <v>5603</v>
      </c>
      <c r="F648" s="8" t="str">
        <f t="shared" si="21"/>
        <v/>
      </c>
      <c r="G648" s="8" t="s">
        <v>3278</v>
      </c>
      <c r="H648" s="346">
        <v>1</v>
      </c>
    </row>
    <row r="649" spans="1:8" s="8" customFormat="1" x14ac:dyDescent="0.25">
      <c r="A649" s="300" t="s">
        <v>4789</v>
      </c>
      <c r="B649" s="8" t="s">
        <v>3275</v>
      </c>
      <c r="C649" s="8" t="s">
        <v>3276</v>
      </c>
      <c r="D649" s="8">
        <f t="shared" si="20"/>
        <v>0</v>
      </c>
      <c r="E649" s="8" t="s">
        <v>5603</v>
      </c>
      <c r="F649" s="8" t="str">
        <f t="shared" si="21"/>
        <v/>
      </c>
      <c r="G649" s="8" t="s">
        <v>3278</v>
      </c>
      <c r="H649" s="346">
        <v>1</v>
      </c>
    </row>
    <row r="650" spans="1:8" s="8" customFormat="1" x14ac:dyDescent="0.25">
      <c r="A650" s="300" t="s">
        <v>2388</v>
      </c>
      <c r="B650" s="8" t="s">
        <v>3275</v>
      </c>
      <c r="C650" s="8" t="s">
        <v>3276</v>
      </c>
      <c r="D650" s="8">
        <f t="shared" si="20"/>
        <v>0</v>
      </c>
      <c r="E650" s="8" t="s">
        <v>5603</v>
      </c>
      <c r="F650" s="8" t="str">
        <f t="shared" si="21"/>
        <v/>
      </c>
      <c r="G650" s="8" t="s">
        <v>3278</v>
      </c>
      <c r="H650" s="346">
        <v>1</v>
      </c>
    </row>
    <row r="651" spans="1:8" s="8" customFormat="1" x14ac:dyDescent="0.25">
      <c r="A651" s="300" t="s">
        <v>2389</v>
      </c>
      <c r="B651" s="8" t="s">
        <v>3275</v>
      </c>
      <c r="C651" s="8" t="s">
        <v>3276</v>
      </c>
      <c r="D651" s="8">
        <f t="shared" si="20"/>
        <v>0</v>
      </c>
      <c r="E651" s="8" t="s">
        <v>5603</v>
      </c>
      <c r="F651" s="8" t="str">
        <f t="shared" si="21"/>
        <v/>
      </c>
      <c r="G651" s="8" t="s">
        <v>3278</v>
      </c>
      <c r="H651" s="346">
        <v>1</v>
      </c>
    </row>
    <row r="652" spans="1:8" s="8" customFormat="1" x14ac:dyDescent="0.25">
      <c r="A652" s="300" t="s">
        <v>2391</v>
      </c>
      <c r="B652" s="8" t="s">
        <v>3275</v>
      </c>
      <c r="C652" s="8" t="s">
        <v>3276</v>
      </c>
      <c r="D652" s="8">
        <f t="shared" si="20"/>
        <v>0</v>
      </c>
      <c r="E652" s="8" t="s">
        <v>5603</v>
      </c>
      <c r="F652" s="8" t="str">
        <f t="shared" si="21"/>
        <v/>
      </c>
      <c r="G652" s="8" t="s">
        <v>3278</v>
      </c>
      <c r="H652" s="346">
        <v>1</v>
      </c>
    </row>
    <row r="653" spans="1:8" s="8" customFormat="1" x14ac:dyDescent="0.25">
      <c r="A653" s="300" t="s">
        <v>1391</v>
      </c>
      <c r="B653" s="8" t="s">
        <v>3275</v>
      </c>
      <c r="C653" s="8" t="s">
        <v>3276</v>
      </c>
      <c r="D653" s="8">
        <f t="shared" si="20"/>
        <v>0</v>
      </c>
      <c r="E653" s="8" t="s">
        <v>5603</v>
      </c>
      <c r="F653" s="8" t="str">
        <f t="shared" si="21"/>
        <v>BADAFCONNECT</v>
      </c>
      <c r="G653" s="8" t="s">
        <v>3278</v>
      </c>
      <c r="H653" s="346">
        <v>1</v>
      </c>
    </row>
    <row r="654" spans="1:8" s="8" customFormat="1" x14ac:dyDescent="0.25">
      <c r="A654" s="300" t="s">
        <v>3726</v>
      </c>
      <c r="B654" s="8" t="s">
        <v>3275</v>
      </c>
      <c r="C654" s="8" t="s">
        <v>3276</v>
      </c>
      <c r="D654" s="8">
        <f t="shared" si="20"/>
        <v>0</v>
      </c>
      <c r="E654" s="8" t="s">
        <v>5603</v>
      </c>
      <c r="F654" s="8" t="str">
        <f t="shared" si="21"/>
        <v>BADAPLUS</v>
      </c>
      <c r="G654" s="8" t="s">
        <v>3278</v>
      </c>
      <c r="H654" s="346">
        <v>1</v>
      </c>
    </row>
    <row r="655" spans="1:8" s="8" customFormat="1" x14ac:dyDescent="0.25">
      <c r="A655" s="300" t="s">
        <v>3727</v>
      </c>
      <c r="B655" s="8" t="s">
        <v>3275</v>
      </c>
      <c r="C655" s="8" t="s">
        <v>3276</v>
      </c>
      <c r="D655" s="8">
        <f t="shared" ref="D655:D705" si="22">VLOOKUP(A655,masterdata,5,0)</f>
        <v>0</v>
      </c>
      <c r="E655" s="8" t="s">
        <v>5603</v>
      </c>
      <c r="F655" s="8" t="str">
        <f t="shared" si="21"/>
        <v>BADCELLW</v>
      </c>
      <c r="G655" s="8" t="s">
        <v>3278</v>
      </c>
      <c r="H655" s="346">
        <v>1</v>
      </c>
    </row>
    <row r="656" spans="1:8" s="8" customFormat="1" x14ac:dyDescent="0.25">
      <c r="A656" s="300" t="s">
        <v>3728</v>
      </c>
      <c r="B656" s="8" t="s">
        <v>3275</v>
      </c>
      <c r="C656" s="8" t="s">
        <v>3276</v>
      </c>
      <c r="D656" s="8">
        <f t="shared" si="22"/>
        <v>0</v>
      </c>
      <c r="E656" s="8" t="s">
        <v>5603</v>
      </c>
      <c r="F656" s="8" t="str">
        <f t="shared" si="21"/>
        <v>BADDPKR</v>
      </c>
      <c r="G656" s="8" t="s">
        <v>3278</v>
      </c>
      <c r="H656" s="346">
        <v>1</v>
      </c>
    </row>
    <row r="657" spans="1:8" s="8" customFormat="1" x14ac:dyDescent="0.25">
      <c r="A657" s="300" t="s">
        <v>3729</v>
      </c>
      <c r="B657" s="8" t="s">
        <v>3275</v>
      </c>
      <c r="C657" s="8" t="s">
        <v>3276</v>
      </c>
      <c r="D657" s="8">
        <f t="shared" si="22"/>
        <v>0</v>
      </c>
      <c r="E657" s="8" t="s">
        <v>5603</v>
      </c>
      <c r="F657" s="8" t="str">
        <f t="shared" si="21"/>
        <v>BADEQUIP</v>
      </c>
      <c r="G657" s="8" t="s">
        <v>3278</v>
      </c>
      <c r="H657" s="346">
        <v>1</v>
      </c>
    </row>
    <row r="658" spans="1:8" s="8" customFormat="1" x14ac:dyDescent="0.25">
      <c r="A658" s="300" t="s">
        <v>3730</v>
      </c>
      <c r="B658" s="8" t="s">
        <v>3275</v>
      </c>
      <c r="C658" s="8" t="s">
        <v>3276</v>
      </c>
      <c r="D658" s="8">
        <f t="shared" si="22"/>
        <v>0</v>
      </c>
      <c r="E658" s="8" t="s">
        <v>5603</v>
      </c>
      <c r="F658" s="8" t="str">
        <f t="shared" si="21"/>
        <v>BADFALS</v>
      </c>
      <c r="G658" s="8" t="s">
        <v>3278</v>
      </c>
      <c r="H658" s="346">
        <v>1</v>
      </c>
    </row>
    <row r="659" spans="1:8" s="8" customFormat="1" x14ac:dyDescent="0.25">
      <c r="A659" s="300" t="s">
        <v>3731</v>
      </c>
      <c r="B659" s="8" t="s">
        <v>3275</v>
      </c>
      <c r="C659" s="8" t="s">
        <v>3276</v>
      </c>
      <c r="D659" s="8">
        <f t="shared" si="22"/>
        <v>0</v>
      </c>
      <c r="E659" s="8" t="s">
        <v>5603</v>
      </c>
      <c r="F659" s="8" t="str">
        <f t="shared" si="21"/>
        <v>BADHWMONI</v>
      </c>
      <c r="G659" s="8" t="s">
        <v>3278</v>
      </c>
      <c r="H659" s="346">
        <v>1</v>
      </c>
    </row>
    <row r="660" spans="1:8" s="8" customFormat="1" x14ac:dyDescent="0.25">
      <c r="A660" s="300" t="s">
        <v>3732</v>
      </c>
      <c r="B660" s="8" t="s">
        <v>3275</v>
      </c>
      <c r="C660" s="8" t="s">
        <v>3276</v>
      </c>
      <c r="D660" s="8">
        <f t="shared" si="22"/>
        <v>0</v>
      </c>
      <c r="E660" s="8" t="s">
        <v>5603</v>
      </c>
      <c r="F660" s="8" t="str">
        <f t="shared" si="21"/>
        <v>BADMONI</v>
      </c>
      <c r="G660" s="8" t="s">
        <v>3278</v>
      </c>
      <c r="H660" s="346">
        <v>1</v>
      </c>
    </row>
    <row r="661" spans="1:8" s="8" customFormat="1" x14ac:dyDescent="0.25">
      <c r="A661" s="300" t="s">
        <v>3733</v>
      </c>
      <c r="B661" s="8" t="s">
        <v>3275</v>
      </c>
      <c r="C661" s="8" t="s">
        <v>3276</v>
      </c>
      <c r="D661" s="8">
        <f t="shared" si="22"/>
        <v>0</v>
      </c>
      <c r="E661" s="8" t="s">
        <v>5603</v>
      </c>
      <c r="F661" s="8" t="str">
        <f t="shared" si="21"/>
        <v>BADNSF</v>
      </c>
      <c r="G661" s="8" t="s">
        <v>3278</v>
      </c>
      <c r="H661" s="346">
        <v>1</v>
      </c>
    </row>
    <row r="662" spans="1:8" s="8" customFormat="1" x14ac:dyDescent="0.25">
      <c r="A662" s="300" t="s">
        <v>3734</v>
      </c>
      <c r="B662" s="8" t="s">
        <v>3275</v>
      </c>
      <c r="C662" s="8" t="s">
        <v>3276</v>
      </c>
      <c r="D662" s="8">
        <f t="shared" si="22"/>
        <v>0</v>
      </c>
      <c r="E662" s="8" t="s">
        <v>5603</v>
      </c>
      <c r="F662" s="8" t="str">
        <f t="shared" si="21"/>
        <v>BADPRS</v>
      </c>
      <c r="G662" s="8" t="s">
        <v>3278</v>
      </c>
      <c r="H662" s="346">
        <v>1</v>
      </c>
    </row>
    <row r="663" spans="1:8" s="8" customFormat="1" x14ac:dyDescent="0.25">
      <c r="A663" s="300" t="s">
        <v>3735</v>
      </c>
      <c r="B663" s="8" t="s">
        <v>3275</v>
      </c>
      <c r="C663" s="8" t="s">
        <v>3276</v>
      </c>
      <c r="D663" s="8">
        <f t="shared" si="22"/>
        <v>0</v>
      </c>
      <c r="E663" s="8" t="s">
        <v>5603</v>
      </c>
      <c r="F663" s="8" t="str">
        <f t="shared" si="21"/>
        <v>BADPRS_N</v>
      </c>
      <c r="G663" s="8" t="s">
        <v>3278</v>
      </c>
      <c r="H663" s="346">
        <v>1</v>
      </c>
    </row>
    <row r="664" spans="1:8" s="8" customFormat="1" x14ac:dyDescent="0.25">
      <c r="A664" s="300" t="s">
        <v>3736</v>
      </c>
      <c r="B664" s="8" t="s">
        <v>3275</v>
      </c>
      <c r="C664" s="8" t="s">
        <v>3276</v>
      </c>
      <c r="D664" s="8">
        <f t="shared" si="22"/>
        <v>0</v>
      </c>
      <c r="E664" s="8" t="s">
        <v>5603</v>
      </c>
      <c r="F664" s="8" t="str">
        <f t="shared" si="21"/>
        <v>BADSERV</v>
      </c>
      <c r="G664" s="8" t="s">
        <v>3278</v>
      </c>
      <c r="H664" s="346">
        <v>1</v>
      </c>
    </row>
    <row r="665" spans="1:8" s="8" customFormat="1" x14ac:dyDescent="0.25">
      <c r="A665" s="300" t="s">
        <v>3737</v>
      </c>
      <c r="B665" s="8" t="s">
        <v>3275</v>
      </c>
      <c r="C665" s="8" t="s">
        <v>3276</v>
      </c>
      <c r="D665" s="8">
        <f t="shared" si="22"/>
        <v>0</v>
      </c>
      <c r="E665" s="8" t="s">
        <v>5603</v>
      </c>
      <c r="F665" s="8" t="str">
        <f t="shared" si="21"/>
        <v>BADUSSERV</v>
      </c>
      <c r="G665" s="8" t="s">
        <v>3278</v>
      </c>
      <c r="H665" s="346">
        <v>1</v>
      </c>
    </row>
    <row r="666" spans="1:8" s="8" customFormat="1" x14ac:dyDescent="0.25">
      <c r="A666" s="300" t="s">
        <v>3738</v>
      </c>
      <c r="B666" s="8" t="s">
        <v>3275</v>
      </c>
      <c r="C666" s="8" t="s">
        <v>3276</v>
      </c>
      <c r="D666" s="8">
        <f t="shared" si="22"/>
        <v>0</v>
      </c>
      <c r="E666" s="8" t="s">
        <v>5603</v>
      </c>
      <c r="F666" s="8" t="str">
        <f t="shared" si="21"/>
        <v>BADVR</v>
      </c>
      <c r="G666" s="8" t="s">
        <v>3278</v>
      </c>
      <c r="H666" s="346">
        <v>1</v>
      </c>
    </row>
    <row r="667" spans="1:8" s="8" customFormat="1" x14ac:dyDescent="0.25">
      <c r="A667" s="300" t="s">
        <v>3758</v>
      </c>
      <c r="B667" s="8" t="s">
        <v>3275</v>
      </c>
      <c r="C667" s="8" t="s">
        <v>3276</v>
      </c>
      <c r="D667" s="8">
        <f t="shared" si="22"/>
        <v>0</v>
      </c>
      <c r="E667" s="8" t="s">
        <v>5603</v>
      </c>
      <c r="F667" s="8" t="str">
        <f t="shared" si="21"/>
        <v>BRS$10DISC</v>
      </c>
      <c r="G667" s="8" t="s">
        <v>3278</v>
      </c>
      <c r="H667" s="346">
        <v>1</v>
      </c>
    </row>
    <row r="668" spans="1:8" s="8" customFormat="1" x14ac:dyDescent="0.25">
      <c r="A668" s="300" t="s">
        <v>3759</v>
      </c>
      <c r="B668" s="8" t="s">
        <v>3275</v>
      </c>
      <c r="C668" s="8" t="s">
        <v>3276</v>
      </c>
      <c r="D668" s="8">
        <f t="shared" si="22"/>
        <v>0</v>
      </c>
      <c r="E668" s="8" t="s">
        <v>5603</v>
      </c>
      <c r="F668" s="8" t="str">
        <f t="shared" si="21"/>
        <v>BULK_DISC</v>
      </c>
      <c r="G668" s="8" t="s">
        <v>3278</v>
      </c>
      <c r="H668" s="346">
        <v>1</v>
      </c>
    </row>
    <row r="669" spans="1:8" s="8" customFormat="1" x14ac:dyDescent="0.25">
      <c r="A669" s="300" t="s">
        <v>1816</v>
      </c>
      <c r="B669" s="8" t="s">
        <v>3275</v>
      </c>
      <c r="C669" s="8" t="s">
        <v>3276</v>
      </c>
      <c r="D669" s="8">
        <f t="shared" si="22"/>
        <v>0</v>
      </c>
      <c r="E669" s="8" t="s">
        <v>5603</v>
      </c>
      <c r="F669" s="8" t="str">
        <f t="shared" si="21"/>
        <v>BULK_DISC_SP</v>
      </c>
      <c r="G669" s="8" t="s">
        <v>3278</v>
      </c>
      <c r="H669" s="346">
        <v>1</v>
      </c>
    </row>
    <row r="670" spans="1:8" s="8" customFormat="1" x14ac:dyDescent="0.25">
      <c r="A670" s="312" t="s">
        <v>1818</v>
      </c>
      <c r="B670" s="8" t="s">
        <v>3275</v>
      </c>
      <c r="C670" s="8" t="s">
        <v>3276</v>
      </c>
      <c r="D670" s="8">
        <f t="shared" si="22"/>
        <v>0</v>
      </c>
      <c r="E670" s="8" t="s">
        <v>5603</v>
      </c>
      <c r="F670" s="8" t="str">
        <f t="shared" si="21"/>
        <v/>
      </c>
      <c r="G670" s="8" t="s">
        <v>3278</v>
      </c>
      <c r="H670" s="346">
        <v>1</v>
      </c>
    </row>
    <row r="671" spans="1:8" s="8" customFormat="1" x14ac:dyDescent="0.25">
      <c r="A671" s="300" t="s">
        <v>3760</v>
      </c>
      <c r="B671" s="8" t="s">
        <v>3275</v>
      </c>
      <c r="C671" s="8" t="s">
        <v>3276</v>
      </c>
      <c r="D671" s="8">
        <f t="shared" si="22"/>
        <v>0</v>
      </c>
      <c r="E671" s="8" t="s">
        <v>5603</v>
      </c>
      <c r="F671" s="8" t="str">
        <f t="shared" si="21"/>
        <v/>
      </c>
      <c r="G671" s="8" t="s">
        <v>3278</v>
      </c>
      <c r="H671" s="346">
        <v>1</v>
      </c>
    </row>
    <row r="672" spans="1:8" s="8" customFormat="1" x14ac:dyDescent="0.25">
      <c r="A672" s="300" t="s">
        <v>3761</v>
      </c>
      <c r="B672" s="8" t="s">
        <v>3275</v>
      </c>
      <c r="C672" s="8" t="s">
        <v>3276</v>
      </c>
      <c r="D672" s="8">
        <f t="shared" si="22"/>
        <v>0</v>
      </c>
      <c r="E672" s="8" t="s">
        <v>5603</v>
      </c>
      <c r="F672" s="8" t="str">
        <f t="shared" si="21"/>
        <v/>
      </c>
      <c r="G672" s="8" t="s">
        <v>3278</v>
      </c>
      <c r="H672" s="346">
        <v>1</v>
      </c>
    </row>
    <row r="673" spans="1:8" s="8" customFormat="1" x14ac:dyDescent="0.25">
      <c r="A673" s="300" t="s">
        <v>3762</v>
      </c>
      <c r="B673" s="8" t="s">
        <v>3275</v>
      </c>
      <c r="C673" s="8" t="s">
        <v>3276</v>
      </c>
      <c r="D673" s="8">
        <f t="shared" si="22"/>
        <v>0</v>
      </c>
      <c r="E673" s="8" t="s">
        <v>5603</v>
      </c>
      <c r="F673" s="8" t="str">
        <f t="shared" si="21"/>
        <v/>
      </c>
      <c r="G673" s="8" t="s">
        <v>3278</v>
      </c>
      <c r="H673" s="346">
        <v>1</v>
      </c>
    </row>
    <row r="674" spans="1:8" s="8" customFormat="1" x14ac:dyDescent="0.25">
      <c r="A674" s="300" t="s">
        <v>3763</v>
      </c>
      <c r="B674" s="8" t="s">
        <v>3275</v>
      </c>
      <c r="C674" s="8" t="s">
        <v>3276</v>
      </c>
      <c r="D674" s="8">
        <f t="shared" si="22"/>
        <v>0</v>
      </c>
      <c r="E674" s="8" t="s">
        <v>5603</v>
      </c>
      <c r="F674" s="8" t="str">
        <f t="shared" si="21"/>
        <v/>
      </c>
      <c r="G674" s="8" t="s">
        <v>3278</v>
      </c>
      <c r="H674" s="346">
        <v>1</v>
      </c>
    </row>
    <row r="675" spans="1:8" s="8" customFormat="1" x14ac:dyDescent="0.25">
      <c r="A675" s="300" t="s">
        <v>1828</v>
      </c>
      <c r="B675" s="8" t="s">
        <v>3275</v>
      </c>
      <c r="C675" s="8" t="s">
        <v>3276</v>
      </c>
      <c r="D675" s="8">
        <f t="shared" si="22"/>
        <v>0</v>
      </c>
      <c r="E675" s="8" t="s">
        <v>5603</v>
      </c>
      <c r="F675" s="8" t="str">
        <f t="shared" si="21"/>
        <v/>
      </c>
      <c r="G675" s="8" t="s">
        <v>3278</v>
      </c>
      <c r="H675" s="346">
        <v>1</v>
      </c>
    </row>
    <row r="676" spans="1:8" s="8" customFormat="1" x14ac:dyDescent="0.25">
      <c r="A676" s="300" t="s">
        <v>2328</v>
      </c>
      <c r="B676" s="8" t="s">
        <v>3275</v>
      </c>
      <c r="C676" s="8" t="s">
        <v>3276</v>
      </c>
      <c r="D676" s="8">
        <f t="shared" si="22"/>
        <v>60</v>
      </c>
      <c r="E676" s="8" t="s">
        <v>5603</v>
      </c>
      <c r="F676" s="8" t="str">
        <f t="shared" si="21"/>
        <v/>
      </c>
      <c r="G676" s="8" t="s">
        <v>3278</v>
      </c>
      <c r="H676" s="346">
        <v>1</v>
      </c>
    </row>
    <row r="677" spans="1:8" s="8" customFormat="1" x14ac:dyDescent="0.25">
      <c r="A677" s="300" t="s">
        <v>2329</v>
      </c>
      <c r="B677" s="8" t="s">
        <v>3275</v>
      </c>
      <c r="C677" s="8" t="s">
        <v>3276</v>
      </c>
      <c r="D677" s="8">
        <f t="shared" si="22"/>
        <v>19.95</v>
      </c>
      <c r="E677" s="8" t="s">
        <v>5603</v>
      </c>
      <c r="F677" s="8" t="str">
        <f t="shared" si="21"/>
        <v/>
      </c>
      <c r="G677" s="8" t="s">
        <v>3278</v>
      </c>
      <c r="H677" s="346">
        <v>1</v>
      </c>
    </row>
    <row r="678" spans="1:8" s="8" customFormat="1" x14ac:dyDescent="0.25">
      <c r="A678" s="300" t="s">
        <v>1835</v>
      </c>
      <c r="B678" s="8" t="s">
        <v>3275</v>
      </c>
      <c r="C678" s="8" t="s">
        <v>3276</v>
      </c>
      <c r="D678" s="8">
        <f t="shared" si="22"/>
        <v>0</v>
      </c>
      <c r="E678" s="8" t="s">
        <v>5603</v>
      </c>
      <c r="F678" s="8" t="str">
        <f t="shared" si="21"/>
        <v>CAA_MAGAZINE</v>
      </c>
      <c r="G678" s="8" t="s">
        <v>3278</v>
      </c>
      <c r="H678" s="346">
        <v>1</v>
      </c>
    </row>
    <row r="679" spans="1:8" s="8" customFormat="1" x14ac:dyDescent="0.25">
      <c r="A679" s="300" t="s">
        <v>3765</v>
      </c>
      <c r="B679" s="8" t="s">
        <v>3275</v>
      </c>
      <c r="C679" s="8" t="s">
        <v>3276</v>
      </c>
      <c r="D679" s="8">
        <f t="shared" si="22"/>
        <v>17.989999999999998</v>
      </c>
      <c r="E679" s="8" t="s">
        <v>5603</v>
      </c>
      <c r="F679" s="8" t="str">
        <f t="shared" si="21"/>
        <v/>
      </c>
      <c r="G679" s="8" t="s">
        <v>3278</v>
      </c>
      <c r="H679" s="346">
        <v>1</v>
      </c>
    </row>
    <row r="680" spans="1:8" s="8" customFormat="1" x14ac:dyDescent="0.25">
      <c r="A680" s="300" t="s">
        <v>3766</v>
      </c>
      <c r="B680" s="8" t="s">
        <v>3275</v>
      </c>
      <c r="C680" s="8" t="s">
        <v>3276</v>
      </c>
      <c r="D680" s="8">
        <f t="shared" si="22"/>
        <v>6.99</v>
      </c>
      <c r="E680" s="8" t="s">
        <v>5603</v>
      </c>
      <c r="F680" s="8" t="str">
        <f t="shared" si="21"/>
        <v/>
      </c>
      <c r="G680" s="8" t="s">
        <v>3278</v>
      </c>
      <c r="H680" s="346">
        <v>1</v>
      </c>
    </row>
    <row r="681" spans="1:8" s="8" customFormat="1" x14ac:dyDescent="0.25">
      <c r="A681" s="300" t="s">
        <v>3767</v>
      </c>
      <c r="B681" s="8" t="s">
        <v>3275</v>
      </c>
      <c r="C681" s="8" t="s">
        <v>3276</v>
      </c>
      <c r="D681" s="8">
        <f t="shared" si="22"/>
        <v>99</v>
      </c>
      <c r="E681" s="8" t="s">
        <v>5603</v>
      </c>
      <c r="F681" s="8" t="str">
        <f t="shared" si="21"/>
        <v/>
      </c>
      <c r="G681" s="8" t="s">
        <v>3278</v>
      </c>
      <c r="H681" s="346">
        <v>1</v>
      </c>
    </row>
    <row r="682" spans="1:8" s="8" customFormat="1" x14ac:dyDescent="0.25">
      <c r="A682" s="300" t="s">
        <v>3768</v>
      </c>
      <c r="B682" s="8" t="s">
        <v>3275</v>
      </c>
      <c r="C682" s="8" t="s">
        <v>3276</v>
      </c>
      <c r="D682" s="8">
        <f t="shared" si="22"/>
        <v>0</v>
      </c>
      <c r="E682" s="8" t="s">
        <v>5603</v>
      </c>
      <c r="F682" s="8" t="str">
        <f t="shared" si="21"/>
        <v/>
      </c>
      <c r="G682" s="8" t="s">
        <v>3278</v>
      </c>
      <c r="H682" s="346">
        <v>1</v>
      </c>
    </row>
    <row r="683" spans="1:8" s="8" customFormat="1" x14ac:dyDescent="0.25">
      <c r="A683" s="300" t="s">
        <v>3717</v>
      </c>
      <c r="B683" s="8" t="s">
        <v>3275</v>
      </c>
      <c r="C683" s="8" t="s">
        <v>3276</v>
      </c>
      <c r="D683" s="8">
        <f t="shared" si="22"/>
        <v>4.95</v>
      </c>
      <c r="E683" s="8" t="s">
        <v>5603</v>
      </c>
      <c r="F683" s="8" t="str">
        <f t="shared" si="21"/>
        <v/>
      </c>
      <c r="G683" s="8" t="s">
        <v>3278</v>
      </c>
      <c r="H683" s="346">
        <v>1</v>
      </c>
    </row>
    <row r="684" spans="1:8" s="8" customFormat="1" x14ac:dyDescent="0.25">
      <c r="A684" s="300" t="s">
        <v>3718</v>
      </c>
      <c r="B684" s="8" t="s">
        <v>3275</v>
      </c>
      <c r="C684" s="8" t="s">
        <v>3276</v>
      </c>
      <c r="D684" s="8">
        <f t="shared" si="22"/>
        <v>25</v>
      </c>
      <c r="E684" s="8" t="s">
        <v>5603</v>
      </c>
      <c r="F684" s="8" t="str">
        <f t="shared" si="21"/>
        <v/>
      </c>
      <c r="G684" s="8" t="s">
        <v>3278</v>
      </c>
      <c r="H684" s="346">
        <v>1</v>
      </c>
    </row>
    <row r="685" spans="1:8" s="8" customFormat="1" x14ac:dyDescent="0.25">
      <c r="A685" s="300" t="s">
        <v>3719</v>
      </c>
      <c r="B685" s="8" t="s">
        <v>3275</v>
      </c>
      <c r="C685" s="8" t="s">
        <v>3276</v>
      </c>
      <c r="D685" s="8">
        <f t="shared" si="22"/>
        <v>25</v>
      </c>
      <c r="E685" s="8" t="s">
        <v>5603</v>
      </c>
      <c r="F685" s="8" t="str">
        <f t="shared" si="21"/>
        <v/>
      </c>
      <c r="G685" s="8" t="s">
        <v>3278</v>
      </c>
      <c r="H685" s="346">
        <v>1</v>
      </c>
    </row>
    <row r="686" spans="1:8" s="8" customFormat="1" x14ac:dyDescent="0.25">
      <c r="A686" s="300" t="s">
        <v>3720</v>
      </c>
      <c r="B686" s="8" t="s">
        <v>3275</v>
      </c>
      <c r="C686" s="8" t="s">
        <v>3276</v>
      </c>
      <c r="D686" s="8">
        <f t="shared" si="22"/>
        <v>2.15</v>
      </c>
      <c r="E686" s="8" t="s">
        <v>5603</v>
      </c>
      <c r="F686" s="8" t="str">
        <f t="shared" si="21"/>
        <v/>
      </c>
      <c r="G686" s="8" t="s">
        <v>3278</v>
      </c>
      <c r="H686" s="346">
        <v>1</v>
      </c>
    </row>
    <row r="687" spans="1:8" s="8" customFormat="1" x14ac:dyDescent="0.25">
      <c r="A687" s="300" t="s">
        <v>3721</v>
      </c>
      <c r="B687" s="8" t="s">
        <v>3275</v>
      </c>
      <c r="C687" s="8" t="s">
        <v>3276</v>
      </c>
      <c r="D687" s="8">
        <f t="shared" si="22"/>
        <v>10</v>
      </c>
      <c r="E687" s="8" t="s">
        <v>5603</v>
      </c>
      <c r="F687" s="8" t="str">
        <f t="shared" si="21"/>
        <v/>
      </c>
      <c r="G687" s="8" t="s">
        <v>3278</v>
      </c>
      <c r="H687" s="346">
        <v>1</v>
      </c>
    </row>
    <row r="688" spans="1:8" s="8" customFormat="1" x14ac:dyDescent="0.25">
      <c r="A688" s="300" t="s">
        <v>3769</v>
      </c>
      <c r="B688" s="8" t="s">
        <v>3275</v>
      </c>
      <c r="C688" s="8" t="s">
        <v>3276</v>
      </c>
      <c r="D688" s="8">
        <f t="shared" si="22"/>
        <v>0</v>
      </c>
      <c r="E688" s="8" t="s">
        <v>5603</v>
      </c>
      <c r="F688" s="8" t="str">
        <f t="shared" si="21"/>
        <v/>
      </c>
      <c r="G688" s="8" t="s">
        <v>3278</v>
      </c>
      <c r="H688" s="346">
        <v>1</v>
      </c>
    </row>
    <row r="689" spans="1:8" s="8" customFormat="1" x14ac:dyDescent="0.25">
      <c r="A689" s="300" t="s">
        <v>2332</v>
      </c>
      <c r="B689" s="8" t="s">
        <v>3275</v>
      </c>
      <c r="C689" s="8" t="s">
        <v>3276</v>
      </c>
      <c r="D689" s="8">
        <f t="shared" si="22"/>
        <v>150</v>
      </c>
      <c r="E689" s="8" t="s">
        <v>5603</v>
      </c>
      <c r="F689" s="8" t="str">
        <f t="shared" si="21"/>
        <v/>
      </c>
      <c r="G689" s="8" t="s">
        <v>3278</v>
      </c>
      <c r="H689" s="346">
        <v>1</v>
      </c>
    </row>
    <row r="690" spans="1:8" s="8" customFormat="1" x14ac:dyDescent="0.25">
      <c r="A690" s="300" t="s">
        <v>2382</v>
      </c>
      <c r="B690" s="8" t="s">
        <v>3275</v>
      </c>
      <c r="C690" s="8" t="s">
        <v>3276</v>
      </c>
      <c r="D690" s="8">
        <f t="shared" si="22"/>
        <v>0</v>
      </c>
      <c r="E690" s="8" t="s">
        <v>5603</v>
      </c>
      <c r="F690" s="8" t="str">
        <f t="shared" si="21"/>
        <v/>
      </c>
      <c r="G690" s="8" t="s">
        <v>3278</v>
      </c>
      <c r="H690" s="346">
        <v>1</v>
      </c>
    </row>
    <row r="691" spans="1:8" s="8" customFormat="1" x14ac:dyDescent="0.25">
      <c r="A691" s="300" t="s">
        <v>2383</v>
      </c>
      <c r="B691" s="8" t="s">
        <v>3275</v>
      </c>
      <c r="C691" s="8" t="s">
        <v>3276</v>
      </c>
      <c r="D691" s="8">
        <f t="shared" si="22"/>
        <v>0</v>
      </c>
      <c r="E691" s="8" t="s">
        <v>5603</v>
      </c>
      <c r="F691" s="8" t="str">
        <f t="shared" si="21"/>
        <v/>
      </c>
      <c r="G691" s="8" t="s">
        <v>3278</v>
      </c>
      <c r="H691" s="346">
        <v>1</v>
      </c>
    </row>
    <row r="692" spans="1:8" s="8" customFormat="1" x14ac:dyDescent="0.25">
      <c r="A692" s="300" t="s">
        <v>3722</v>
      </c>
      <c r="B692" s="8" t="s">
        <v>3275</v>
      </c>
      <c r="C692" s="8" t="s">
        <v>3276</v>
      </c>
      <c r="D692" s="8">
        <f t="shared" si="22"/>
        <v>0</v>
      </c>
      <c r="E692" s="8" t="s">
        <v>5603</v>
      </c>
      <c r="F692" s="8" t="str">
        <f t="shared" si="21"/>
        <v>COLLECTION</v>
      </c>
      <c r="G692" s="8" t="s">
        <v>3278</v>
      </c>
      <c r="H692" s="346">
        <v>1</v>
      </c>
    </row>
    <row r="693" spans="1:8" s="8" customFormat="1" x14ac:dyDescent="0.25">
      <c r="A693" s="300" t="s">
        <v>2333</v>
      </c>
      <c r="B693" s="8" t="s">
        <v>3275</v>
      </c>
      <c r="C693" s="8" t="s">
        <v>3276</v>
      </c>
      <c r="D693" s="8">
        <f t="shared" si="22"/>
        <v>0</v>
      </c>
      <c r="E693" s="8" t="s">
        <v>5603</v>
      </c>
      <c r="F693" s="8" t="str">
        <f t="shared" si="21"/>
        <v/>
      </c>
      <c r="G693" s="8" t="s">
        <v>3278</v>
      </c>
      <c r="H693" s="346">
        <v>1</v>
      </c>
    </row>
    <row r="694" spans="1:8" s="8" customFormat="1" x14ac:dyDescent="0.25">
      <c r="A694" s="300" t="s">
        <v>2334</v>
      </c>
      <c r="B694" s="8" t="s">
        <v>3275</v>
      </c>
      <c r="C694" s="8" t="s">
        <v>3276</v>
      </c>
      <c r="D694" s="8">
        <f t="shared" si="22"/>
        <v>0</v>
      </c>
      <c r="E694" s="8" t="s">
        <v>5603</v>
      </c>
      <c r="F694" s="8" t="str">
        <f t="shared" si="21"/>
        <v/>
      </c>
      <c r="G694" s="8" t="s">
        <v>3278</v>
      </c>
      <c r="H694" s="346">
        <v>1</v>
      </c>
    </row>
    <row r="695" spans="1:8" s="8" customFormat="1" x14ac:dyDescent="0.25">
      <c r="A695" s="300" t="s">
        <v>4844</v>
      </c>
      <c r="B695" s="8" t="s">
        <v>3275</v>
      </c>
      <c r="C695" s="8" t="s">
        <v>3276</v>
      </c>
      <c r="D695" s="8">
        <f t="shared" si="22"/>
        <v>0</v>
      </c>
      <c r="E695" s="8" t="s">
        <v>5603</v>
      </c>
      <c r="F695" s="8" t="str">
        <f t="shared" si="21"/>
        <v/>
      </c>
      <c r="G695" s="8" t="s">
        <v>3278</v>
      </c>
      <c r="H695" s="346">
        <v>1</v>
      </c>
    </row>
    <row r="696" spans="1:8" s="8" customFormat="1" x14ac:dyDescent="0.25">
      <c r="A696" s="300" t="s">
        <v>4845</v>
      </c>
      <c r="B696" s="8" t="s">
        <v>3275</v>
      </c>
      <c r="C696" s="8" t="s">
        <v>3276</v>
      </c>
      <c r="D696" s="8">
        <f t="shared" si="22"/>
        <v>0</v>
      </c>
      <c r="E696" s="8" t="s">
        <v>5603</v>
      </c>
      <c r="F696" s="8" t="str">
        <f t="shared" si="21"/>
        <v/>
      </c>
      <c r="G696" s="8" t="s">
        <v>3278</v>
      </c>
      <c r="H696" s="346">
        <v>1</v>
      </c>
    </row>
    <row r="697" spans="1:8" s="8" customFormat="1" x14ac:dyDescent="0.25">
      <c r="A697" s="300" t="s">
        <v>4848</v>
      </c>
      <c r="B697" s="8" t="s">
        <v>3275</v>
      </c>
      <c r="C697" s="8" t="s">
        <v>3276</v>
      </c>
      <c r="D697" s="8">
        <f t="shared" si="22"/>
        <v>0</v>
      </c>
      <c r="E697" s="8" t="s">
        <v>5603</v>
      </c>
      <c r="F697" s="8" t="str">
        <f t="shared" si="21"/>
        <v/>
      </c>
      <c r="G697" s="8" t="s">
        <v>3278</v>
      </c>
      <c r="H697" s="346">
        <v>1</v>
      </c>
    </row>
    <row r="698" spans="1:8" s="8" customFormat="1" x14ac:dyDescent="0.25">
      <c r="A698" s="300" t="s">
        <v>3245</v>
      </c>
      <c r="B698" s="8" t="s">
        <v>3275</v>
      </c>
      <c r="C698" s="8" t="s">
        <v>3276</v>
      </c>
      <c r="D698" s="8">
        <f t="shared" si="22"/>
        <v>5</v>
      </c>
      <c r="E698" s="8" t="s">
        <v>5603</v>
      </c>
      <c r="F698" s="8" t="str">
        <f t="shared" si="21"/>
        <v/>
      </c>
      <c r="G698" s="8" t="s">
        <v>3278</v>
      </c>
      <c r="H698" s="346">
        <v>1</v>
      </c>
    </row>
    <row r="699" spans="1:8" s="8" customFormat="1" x14ac:dyDescent="0.25">
      <c r="A699" s="300" t="s">
        <v>4853</v>
      </c>
      <c r="B699" s="8" t="s">
        <v>3275</v>
      </c>
      <c r="C699" s="8" t="s">
        <v>3276</v>
      </c>
      <c r="D699" s="8">
        <f t="shared" si="22"/>
        <v>0</v>
      </c>
      <c r="E699" s="8" t="s">
        <v>5603</v>
      </c>
      <c r="F699" s="8" t="str">
        <f t="shared" si="21"/>
        <v/>
      </c>
      <c r="G699" s="8" t="s">
        <v>3278</v>
      </c>
      <c r="H699" s="346">
        <v>1</v>
      </c>
    </row>
    <row r="700" spans="1:8" s="8" customFormat="1" x14ac:dyDescent="0.25">
      <c r="A700" s="300" t="s">
        <v>4854</v>
      </c>
      <c r="B700" s="8" t="s">
        <v>3275</v>
      </c>
      <c r="C700" s="8" t="s">
        <v>3276</v>
      </c>
      <c r="D700" s="8">
        <f t="shared" si="22"/>
        <v>0</v>
      </c>
      <c r="E700" s="8" t="s">
        <v>5603</v>
      </c>
      <c r="F700" s="8" t="str">
        <f t="shared" si="21"/>
        <v/>
      </c>
      <c r="G700" s="8" t="s">
        <v>3278</v>
      </c>
      <c r="H700" s="346">
        <v>1</v>
      </c>
    </row>
    <row r="701" spans="1:8" s="8" customFormat="1" x14ac:dyDescent="0.25">
      <c r="A701" s="300" t="s">
        <v>4855</v>
      </c>
      <c r="B701" s="8" t="s">
        <v>3275</v>
      </c>
      <c r="C701" s="8" t="s">
        <v>3276</v>
      </c>
      <c r="D701" s="8">
        <f t="shared" si="22"/>
        <v>0</v>
      </c>
      <c r="E701" s="8" t="s">
        <v>5603</v>
      </c>
      <c r="F701" s="8" t="str">
        <f t="shared" si="21"/>
        <v/>
      </c>
      <c r="G701" s="8" t="s">
        <v>3278</v>
      </c>
      <c r="H701" s="346">
        <v>1</v>
      </c>
    </row>
    <row r="702" spans="1:8" s="8" customFormat="1" x14ac:dyDescent="0.25">
      <c r="A702" s="300" t="s">
        <v>3772</v>
      </c>
      <c r="B702" s="8" t="s">
        <v>3275</v>
      </c>
      <c r="C702" s="8" t="s">
        <v>3276</v>
      </c>
      <c r="D702" s="8">
        <f t="shared" si="22"/>
        <v>481</v>
      </c>
      <c r="E702" s="8" t="s">
        <v>5603</v>
      </c>
      <c r="F702" s="8" t="str">
        <f t="shared" si="21"/>
        <v/>
      </c>
      <c r="G702" s="8" t="s">
        <v>3278</v>
      </c>
      <c r="H702" s="346">
        <v>1</v>
      </c>
    </row>
    <row r="703" spans="1:8" s="8" customFormat="1" x14ac:dyDescent="0.25">
      <c r="A703" s="300" t="s">
        <v>3773</v>
      </c>
      <c r="B703" s="8" t="s">
        <v>3275</v>
      </c>
      <c r="C703" s="8" t="s">
        <v>3276</v>
      </c>
      <c r="D703" s="8">
        <f t="shared" si="22"/>
        <v>675</v>
      </c>
      <c r="E703" s="8" t="s">
        <v>5603</v>
      </c>
      <c r="F703" s="8" t="str">
        <f t="shared" si="21"/>
        <v/>
      </c>
      <c r="G703" s="8" t="s">
        <v>3278</v>
      </c>
      <c r="H703" s="346">
        <v>1</v>
      </c>
    </row>
    <row r="704" spans="1:8" s="8" customFormat="1" x14ac:dyDescent="0.25">
      <c r="A704" s="300" t="s">
        <v>3771</v>
      </c>
      <c r="B704" s="8" t="s">
        <v>3275</v>
      </c>
      <c r="C704" s="8" t="s">
        <v>3276</v>
      </c>
      <c r="D704" s="8">
        <f t="shared" si="22"/>
        <v>1075</v>
      </c>
      <c r="E704" s="8" t="s">
        <v>5603</v>
      </c>
      <c r="F704" s="8" t="str">
        <f t="shared" si="21"/>
        <v/>
      </c>
      <c r="G704" s="8" t="s">
        <v>3278</v>
      </c>
      <c r="H704" s="346">
        <v>1</v>
      </c>
    </row>
    <row r="705" spans="1:8" s="8" customFormat="1" x14ac:dyDescent="0.25">
      <c r="A705" s="300" t="s">
        <v>2336</v>
      </c>
      <c r="B705" s="8" t="s">
        <v>3275</v>
      </c>
      <c r="C705" s="8" t="s">
        <v>3276</v>
      </c>
      <c r="D705" s="8">
        <f t="shared" si="22"/>
        <v>75</v>
      </c>
      <c r="E705" s="8" t="s">
        <v>5603</v>
      </c>
      <c r="F705" s="8" t="str">
        <f t="shared" si="21"/>
        <v/>
      </c>
      <c r="G705" s="8" t="s">
        <v>3278</v>
      </c>
      <c r="H705" s="346">
        <v>1</v>
      </c>
    </row>
    <row r="706" spans="1:8" s="8" customFormat="1" x14ac:dyDescent="0.25">
      <c r="A706" s="300" t="s">
        <v>4871</v>
      </c>
      <c r="B706" s="8" t="s">
        <v>3275</v>
      </c>
      <c r="C706" s="8" t="s">
        <v>3276</v>
      </c>
      <c r="D706" s="8">
        <f t="shared" ref="D706:D754" si="23">VLOOKUP(A706,masterdata,5,0)</f>
        <v>4.95</v>
      </c>
      <c r="E706" s="8" t="s">
        <v>5603</v>
      </c>
      <c r="F706" s="8" t="str">
        <f t="shared" ref="F706:F769" si="24">IF(VLOOKUP(A706,masterdata,36,FALSE)="","",VLOOKUP(A706,masterdata,36,FALSE))</f>
        <v/>
      </c>
      <c r="G706" s="8" t="s">
        <v>3278</v>
      </c>
      <c r="H706" s="346">
        <v>1</v>
      </c>
    </row>
    <row r="707" spans="1:8" s="8" customFormat="1" x14ac:dyDescent="0.25">
      <c r="A707" s="300" t="s">
        <v>4874</v>
      </c>
      <c r="B707" s="8" t="s">
        <v>3275</v>
      </c>
      <c r="C707" s="8" t="s">
        <v>3276</v>
      </c>
      <c r="D707" s="8">
        <f t="shared" si="23"/>
        <v>4.95</v>
      </c>
      <c r="E707" s="8" t="s">
        <v>5603</v>
      </c>
      <c r="F707" s="8" t="str">
        <f t="shared" si="24"/>
        <v/>
      </c>
      <c r="G707" s="8" t="s">
        <v>3278</v>
      </c>
      <c r="H707" s="346">
        <v>1</v>
      </c>
    </row>
    <row r="708" spans="1:8" s="8" customFormat="1" x14ac:dyDescent="0.25">
      <c r="A708" s="300" t="s">
        <v>3693</v>
      </c>
      <c r="B708" s="8" t="s">
        <v>3275</v>
      </c>
      <c r="C708" s="8" t="s">
        <v>3276</v>
      </c>
      <c r="D708" s="8">
        <f t="shared" si="23"/>
        <v>0</v>
      </c>
      <c r="E708" s="8" t="s">
        <v>5603</v>
      </c>
      <c r="F708" s="8" t="str">
        <f t="shared" si="24"/>
        <v>DPKRADJ</v>
      </c>
      <c r="G708" s="8" t="s">
        <v>3278</v>
      </c>
      <c r="H708" s="346">
        <v>1</v>
      </c>
    </row>
    <row r="709" spans="1:8" s="8" customFormat="1" x14ac:dyDescent="0.25">
      <c r="A709" s="300" t="s">
        <v>3694</v>
      </c>
      <c r="B709" s="8" t="s">
        <v>3275</v>
      </c>
      <c r="C709" s="8" t="s">
        <v>3276</v>
      </c>
      <c r="D709" s="8">
        <f t="shared" si="23"/>
        <v>0</v>
      </c>
      <c r="E709" s="8" t="s">
        <v>5603</v>
      </c>
      <c r="F709" s="8" t="str">
        <f t="shared" si="24"/>
        <v>DPKRCRED</v>
      </c>
      <c r="G709" s="8" t="s">
        <v>3278</v>
      </c>
      <c r="H709" s="346">
        <v>1</v>
      </c>
    </row>
    <row r="710" spans="1:8" s="8" customFormat="1" x14ac:dyDescent="0.25">
      <c r="A710" s="300" t="s">
        <v>3774</v>
      </c>
      <c r="B710" s="8" t="s">
        <v>3275</v>
      </c>
      <c r="C710" s="8" t="s">
        <v>3276</v>
      </c>
      <c r="D710" s="8">
        <f t="shared" si="23"/>
        <v>4.95</v>
      </c>
      <c r="E710" s="8" t="s">
        <v>5603</v>
      </c>
      <c r="F710" s="8" t="str">
        <f t="shared" si="24"/>
        <v/>
      </c>
      <c r="G710" s="8" t="s">
        <v>3278</v>
      </c>
      <c r="H710" s="346">
        <v>1</v>
      </c>
    </row>
    <row r="711" spans="1:8" s="8" customFormat="1" x14ac:dyDescent="0.25">
      <c r="A711" s="300" t="s">
        <v>3837</v>
      </c>
      <c r="B711" s="8" t="s">
        <v>3275</v>
      </c>
      <c r="C711" s="8" t="s">
        <v>3276</v>
      </c>
      <c r="D711" s="8">
        <f t="shared" si="23"/>
        <v>6.99</v>
      </c>
      <c r="E711" s="8" t="s">
        <v>5603</v>
      </c>
      <c r="F711" s="8" t="str">
        <f t="shared" si="24"/>
        <v/>
      </c>
      <c r="G711" s="8" t="s">
        <v>3278</v>
      </c>
      <c r="H711" s="346">
        <v>1</v>
      </c>
    </row>
    <row r="712" spans="1:8" s="8" customFormat="1" x14ac:dyDescent="0.25">
      <c r="A712" s="300" t="s">
        <v>2339</v>
      </c>
      <c r="B712" s="8" t="s">
        <v>3275</v>
      </c>
      <c r="C712" s="8" t="s">
        <v>3276</v>
      </c>
      <c r="D712" s="8">
        <f t="shared" si="23"/>
        <v>0</v>
      </c>
      <c r="E712" s="8" t="s">
        <v>5603</v>
      </c>
      <c r="F712" s="8" t="str">
        <f t="shared" si="24"/>
        <v/>
      </c>
      <c r="G712" s="8" t="s">
        <v>3278</v>
      </c>
      <c r="H712" s="346">
        <v>1</v>
      </c>
    </row>
    <row r="713" spans="1:8" s="8" customFormat="1" x14ac:dyDescent="0.25">
      <c r="A713" s="300" t="s">
        <v>2393</v>
      </c>
      <c r="B713" s="8" t="s">
        <v>3275</v>
      </c>
      <c r="C713" s="8" t="s">
        <v>3276</v>
      </c>
      <c r="D713" s="8">
        <f t="shared" si="23"/>
        <v>299</v>
      </c>
      <c r="E713" s="8" t="s">
        <v>5603</v>
      </c>
      <c r="F713" s="8" t="str">
        <f t="shared" si="24"/>
        <v/>
      </c>
      <c r="G713" s="8" t="s">
        <v>3278</v>
      </c>
      <c r="H713" s="346">
        <v>1</v>
      </c>
    </row>
    <row r="714" spans="1:8" s="8" customFormat="1" x14ac:dyDescent="0.25">
      <c r="A714" s="300" t="s">
        <v>3690</v>
      </c>
      <c r="B714" s="8" t="s">
        <v>3275</v>
      </c>
      <c r="C714" s="8" t="s">
        <v>3276</v>
      </c>
      <c r="D714" s="8">
        <f t="shared" si="23"/>
        <v>0</v>
      </c>
      <c r="E714" s="8" t="s">
        <v>5603</v>
      </c>
      <c r="F714" s="8" t="str">
        <f t="shared" si="24"/>
        <v/>
      </c>
      <c r="G714" s="8" t="s">
        <v>3278</v>
      </c>
      <c r="H714" s="346">
        <v>1</v>
      </c>
    </row>
    <row r="715" spans="1:8" s="8" customFormat="1" x14ac:dyDescent="0.25">
      <c r="A715" s="300" t="s">
        <v>2340</v>
      </c>
      <c r="B715" s="8" t="s">
        <v>3275</v>
      </c>
      <c r="C715" s="8" t="s">
        <v>3276</v>
      </c>
      <c r="D715" s="8">
        <f t="shared" si="23"/>
        <v>9.9499999999999993</v>
      </c>
      <c r="E715" s="8" t="s">
        <v>5603</v>
      </c>
      <c r="F715" s="8" t="str">
        <f t="shared" si="24"/>
        <v/>
      </c>
      <c r="G715" s="8" t="s">
        <v>3278</v>
      </c>
      <c r="H715" s="346">
        <v>1</v>
      </c>
    </row>
    <row r="716" spans="1:8" s="8" customFormat="1" x14ac:dyDescent="0.25">
      <c r="A716" s="300" t="s">
        <v>2342</v>
      </c>
      <c r="B716" s="8" t="s">
        <v>3275</v>
      </c>
      <c r="C716" s="8" t="s">
        <v>3276</v>
      </c>
      <c r="D716" s="8">
        <f t="shared" si="23"/>
        <v>5</v>
      </c>
      <c r="E716" s="8" t="s">
        <v>5603</v>
      </c>
      <c r="F716" s="8" t="str">
        <f t="shared" si="24"/>
        <v/>
      </c>
      <c r="G716" s="8" t="s">
        <v>3278</v>
      </c>
      <c r="H716" s="346">
        <v>1</v>
      </c>
    </row>
    <row r="717" spans="1:8" s="8" customFormat="1" x14ac:dyDescent="0.25">
      <c r="A717" s="300" t="s">
        <v>3776</v>
      </c>
      <c r="B717" s="8" t="s">
        <v>3275</v>
      </c>
      <c r="C717" s="8" t="s">
        <v>3276</v>
      </c>
      <c r="D717" s="8">
        <f t="shared" si="23"/>
        <v>0</v>
      </c>
      <c r="E717" s="8" t="s">
        <v>5603</v>
      </c>
      <c r="F717" s="8" t="str">
        <f t="shared" si="24"/>
        <v/>
      </c>
      <c r="G717" s="8" t="s">
        <v>3278</v>
      </c>
      <c r="H717" s="346">
        <v>1</v>
      </c>
    </row>
    <row r="718" spans="1:8" s="8" customFormat="1" x14ac:dyDescent="0.25">
      <c r="A718" s="300" t="s">
        <v>3741</v>
      </c>
      <c r="B718" s="8" t="s">
        <v>3275</v>
      </c>
      <c r="C718" s="8" t="s">
        <v>3276</v>
      </c>
      <c r="D718" s="8">
        <f t="shared" si="23"/>
        <v>0</v>
      </c>
      <c r="E718" s="8" t="s">
        <v>5603</v>
      </c>
      <c r="F718" s="8" t="str">
        <f t="shared" si="24"/>
        <v/>
      </c>
      <c r="G718" s="8" t="s">
        <v>3278</v>
      </c>
      <c r="H718" s="346">
        <v>1</v>
      </c>
    </row>
    <row r="719" spans="1:8" s="8" customFormat="1" x14ac:dyDescent="0.25">
      <c r="A719" s="300" t="s">
        <v>2385</v>
      </c>
      <c r="B719" s="8" t="s">
        <v>3275</v>
      </c>
      <c r="C719" s="8" t="s">
        <v>3276</v>
      </c>
      <c r="D719" s="8">
        <f t="shared" si="23"/>
        <v>0</v>
      </c>
      <c r="E719" s="8" t="s">
        <v>5603</v>
      </c>
      <c r="F719" s="8" t="str">
        <f t="shared" si="24"/>
        <v/>
      </c>
      <c r="G719" s="8" t="s">
        <v>3278</v>
      </c>
      <c r="H719" s="346">
        <v>1</v>
      </c>
    </row>
    <row r="720" spans="1:8" s="8" customFormat="1" x14ac:dyDescent="0.25">
      <c r="A720" s="300" t="s">
        <v>2386</v>
      </c>
      <c r="B720" s="8" t="s">
        <v>3275</v>
      </c>
      <c r="C720" s="8" t="s">
        <v>3276</v>
      </c>
      <c r="D720" s="8">
        <f t="shared" si="23"/>
        <v>0</v>
      </c>
      <c r="E720" s="8" t="s">
        <v>5603</v>
      </c>
      <c r="F720" s="8" t="str">
        <f t="shared" si="24"/>
        <v/>
      </c>
      <c r="G720" s="8" t="s">
        <v>3278</v>
      </c>
      <c r="H720" s="346">
        <v>1</v>
      </c>
    </row>
    <row r="721" spans="1:8" s="8" customFormat="1" x14ac:dyDescent="0.25">
      <c r="A721" s="300" t="s">
        <v>2345</v>
      </c>
      <c r="B721" s="8" t="s">
        <v>3275</v>
      </c>
      <c r="C721" s="8" t="s">
        <v>3276</v>
      </c>
      <c r="D721" s="8">
        <f t="shared" si="23"/>
        <v>0</v>
      </c>
      <c r="E721" s="8" t="s">
        <v>5603</v>
      </c>
      <c r="F721" s="8" t="str">
        <f t="shared" si="24"/>
        <v/>
      </c>
      <c r="G721" s="8" t="s">
        <v>3278</v>
      </c>
      <c r="H721" s="346">
        <v>1</v>
      </c>
    </row>
    <row r="722" spans="1:8" s="8" customFormat="1" x14ac:dyDescent="0.25">
      <c r="A722" s="300" t="b">
        <v>0</v>
      </c>
      <c r="B722" s="8" t="s">
        <v>3275</v>
      </c>
      <c r="C722" s="8" t="s">
        <v>3276</v>
      </c>
      <c r="D722" s="8">
        <f t="shared" si="23"/>
        <v>0</v>
      </c>
      <c r="E722" s="8" t="s">
        <v>5603</v>
      </c>
      <c r="F722" s="8" t="str">
        <f t="shared" si="24"/>
        <v/>
      </c>
      <c r="G722" s="8" t="s">
        <v>3278</v>
      </c>
      <c r="H722" s="346">
        <v>1</v>
      </c>
    </row>
    <row r="723" spans="1:8" s="8" customFormat="1" x14ac:dyDescent="0.25">
      <c r="A723" s="300" t="s">
        <v>3778</v>
      </c>
      <c r="B723" s="8" t="s">
        <v>3275</v>
      </c>
      <c r="C723" s="8" t="s">
        <v>3276</v>
      </c>
      <c r="D723" s="8">
        <f t="shared" si="23"/>
        <v>10</v>
      </c>
      <c r="E723" s="8" t="s">
        <v>5603</v>
      </c>
      <c r="F723" s="8" t="str">
        <f t="shared" si="24"/>
        <v/>
      </c>
      <c r="G723" s="8" t="s">
        <v>3278</v>
      </c>
      <c r="H723" s="346">
        <v>1</v>
      </c>
    </row>
    <row r="724" spans="1:8" s="8" customFormat="1" x14ac:dyDescent="0.25">
      <c r="A724" s="300" t="s">
        <v>3779</v>
      </c>
      <c r="B724" s="8" t="s">
        <v>3275</v>
      </c>
      <c r="C724" s="8" t="s">
        <v>3276</v>
      </c>
      <c r="D724" s="8">
        <f t="shared" si="23"/>
        <v>99</v>
      </c>
      <c r="E724" s="8" t="s">
        <v>5603</v>
      </c>
      <c r="F724" s="8" t="str">
        <f t="shared" si="24"/>
        <v/>
      </c>
      <c r="G724" s="8" t="s">
        <v>3278</v>
      </c>
      <c r="H724" s="346">
        <v>1</v>
      </c>
    </row>
    <row r="725" spans="1:8" s="8" customFormat="1" x14ac:dyDescent="0.25">
      <c r="A725" s="300" t="s">
        <v>3700</v>
      </c>
      <c r="B725" s="8" t="s">
        <v>3275</v>
      </c>
      <c r="C725" s="8" t="s">
        <v>3276</v>
      </c>
      <c r="D725" s="8">
        <f t="shared" si="23"/>
        <v>0</v>
      </c>
      <c r="E725" s="8" t="s">
        <v>5603</v>
      </c>
      <c r="F725" s="8" t="str">
        <f t="shared" si="24"/>
        <v>GOODLIFE</v>
      </c>
      <c r="G725" s="8" t="s">
        <v>3278</v>
      </c>
      <c r="H725" s="346">
        <v>1</v>
      </c>
    </row>
    <row r="726" spans="1:8" s="8" customFormat="1" x14ac:dyDescent="0.25">
      <c r="A726" s="300" t="s">
        <v>1253</v>
      </c>
      <c r="B726" s="8" t="s">
        <v>3275</v>
      </c>
      <c r="C726" s="8" t="s">
        <v>3276</v>
      </c>
      <c r="D726" s="8">
        <f t="shared" si="23"/>
        <v>0</v>
      </c>
      <c r="E726" s="8" t="s">
        <v>5603</v>
      </c>
      <c r="F726" s="8" t="str">
        <f t="shared" si="24"/>
        <v/>
      </c>
      <c r="G726" s="8" t="s">
        <v>3278</v>
      </c>
      <c r="H726" s="346">
        <v>1</v>
      </c>
    </row>
    <row r="727" spans="1:8" s="8" customFormat="1" x14ac:dyDescent="0.25">
      <c r="A727" s="300" t="s">
        <v>1256</v>
      </c>
      <c r="B727" s="8" t="s">
        <v>3275</v>
      </c>
      <c r="C727" s="8" t="s">
        <v>3276</v>
      </c>
      <c r="D727" s="8">
        <f t="shared" si="23"/>
        <v>0</v>
      </c>
      <c r="E727" s="8" t="s">
        <v>5603</v>
      </c>
      <c r="F727" s="8" t="str">
        <f t="shared" si="24"/>
        <v/>
      </c>
      <c r="G727" s="8" t="s">
        <v>3278</v>
      </c>
      <c r="H727" s="346">
        <v>1</v>
      </c>
    </row>
    <row r="728" spans="1:8" s="8" customFormat="1" x14ac:dyDescent="0.25">
      <c r="A728" s="211" t="s">
        <v>1259</v>
      </c>
      <c r="B728" s="8" t="s">
        <v>3275</v>
      </c>
      <c r="C728" s="8" t="s">
        <v>3276</v>
      </c>
      <c r="D728" s="8">
        <f t="shared" si="23"/>
        <v>0</v>
      </c>
      <c r="E728" s="8" t="s">
        <v>5603</v>
      </c>
      <c r="F728" s="8" t="str">
        <f t="shared" si="24"/>
        <v/>
      </c>
      <c r="G728" s="8" t="s">
        <v>3278</v>
      </c>
      <c r="H728" s="346">
        <v>1</v>
      </c>
    </row>
    <row r="729" spans="1:8" s="8" customFormat="1" x14ac:dyDescent="0.25">
      <c r="A729" s="211" t="s">
        <v>2347</v>
      </c>
      <c r="B729" s="8" t="s">
        <v>3275</v>
      </c>
      <c r="C729" s="8" t="s">
        <v>3276</v>
      </c>
      <c r="D729" s="8">
        <f t="shared" si="23"/>
        <v>0</v>
      </c>
      <c r="E729" s="8" t="s">
        <v>5603</v>
      </c>
      <c r="F729" s="8" t="str">
        <f t="shared" si="24"/>
        <v/>
      </c>
      <c r="G729" s="8" t="s">
        <v>3278</v>
      </c>
      <c r="H729" s="346">
        <v>1</v>
      </c>
    </row>
    <row r="730" spans="1:8" s="8" customFormat="1" x14ac:dyDescent="0.25">
      <c r="A730" s="211" t="s">
        <v>2349</v>
      </c>
      <c r="B730" s="8" t="s">
        <v>3275</v>
      </c>
      <c r="C730" s="8" t="s">
        <v>3276</v>
      </c>
      <c r="D730" s="8">
        <f t="shared" si="23"/>
        <v>0</v>
      </c>
      <c r="E730" s="8" t="s">
        <v>5603</v>
      </c>
      <c r="F730" s="8" t="str">
        <f t="shared" si="24"/>
        <v/>
      </c>
      <c r="G730" s="8" t="s">
        <v>3278</v>
      </c>
      <c r="H730" s="346">
        <v>1</v>
      </c>
    </row>
    <row r="731" spans="1:8" s="8" customFormat="1" x14ac:dyDescent="0.25">
      <c r="A731" s="211" t="s">
        <v>2350</v>
      </c>
      <c r="B731" s="8" t="s">
        <v>3275</v>
      </c>
      <c r="C731" s="8" t="s">
        <v>3276</v>
      </c>
      <c r="D731" s="8">
        <f t="shared" si="23"/>
        <v>0</v>
      </c>
      <c r="E731" s="8" t="s">
        <v>5603</v>
      </c>
      <c r="F731" s="8" t="str">
        <f t="shared" si="24"/>
        <v/>
      </c>
      <c r="G731" s="8" t="s">
        <v>3278</v>
      </c>
      <c r="H731" s="346">
        <v>1</v>
      </c>
    </row>
    <row r="732" spans="1:8" s="8" customFormat="1" x14ac:dyDescent="0.25">
      <c r="A732" s="211" t="s">
        <v>2395</v>
      </c>
      <c r="B732" s="8" t="s">
        <v>3275</v>
      </c>
      <c r="C732" s="8" t="s">
        <v>3276</v>
      </c>
      <c r="D732" s="8">
        <f t="shared" si="23"/>
        <v>30</v>
      </c>
      <c r="E732" s="8" t="s">
        <v>5603</v>
      </c>
      <c r="F732" s="8" t="str">
        <f t="shared" si="24"/>
        <v/>
      </c>
      <c r="G732" s="8" t="s">
        <v>3278</v>
      </c>
      <c r="H732" s="346">
        <v>1</v>
      </c>
    </row>
    <row r="733" spans="1:8" s="8" customFormat="1" x14ac:dyDescent="0.25">
      <c r="A733" s="211" t="s">
        <v>2351</v>
      </c>
      <c r="B733" s="8" t="s">
        <v>3275</v>
      </c>
      <c r="C733" s="8" t="s">
        <v>3276</v>
      </c>
      <c r="D733" s="8">
        <f t="shared" si="23"/>
        <v>25</v>
      </c>
      <c r="E733" s="8" t="s">
        <v>5603</v>
      </c>
      <c r="F733" s="8" t="str">
        <f t="shared" si="24"/>
        <v/>
      </c>
      <c r="G733" s="8" t="s">
        <v>3278</v>
      </c>
      <c r="H733" s="346">
        <v>1</v>
      </c>
    </row>
    <row r="734" spans="1:8" s="8" customFormat="1" x14ac:dyDescent="0.25">
      <c r="A734" s="211" t="s">
        <v>2352</v>
      </c>
      <c r="B734" s="8" t="s">
        <v>3275</v>
      </c>
      <c r="C734" s="8" t="s">
        <v>3276</v>
      </c>
      <c r="D734" s="8">
        <f t="shared" si="23"/>
        <v>0</v>
      </c>
      <c r="E734" s="8" t="s">
        <v>5603</v>
      </c>
      <c r="F734" s="8" t="str">
        <f t="shared" si="24"/>
        <v/>
      </c>
      <c r="G734" s="8" t="s">
        <v>3278</v>
      </c>
      <c r="H734" s="346">
        <v>1</v>
      </c>
    </row>
    <row r="735" spans="1:8" s="8" customFormat="1" x14ac:dyDescent="0.25">
      <c r="A735" s="211" t="s">
        <v>3781</v>
      </c>
      <c r="B735" s="8" t="s">
        <v>3275</v>
      </c>
      <c r="C735" s="8" t="s">
        <v>3276</v>
      </c>
      <c r="D735" s="8">
        <f t="shared" si="23"/>
        <v>50</v>
      </c>
      <c r="E735" s="8" t="s">
        <v>5603</v>
      </c>
      <c r="F735" s="8" t="str">
        <f t="shared" si="24"/>
        <v/>
      </c>
      <c r="G735" s="8" t="s">
        <v>3278</v>
      </c>
      <c r="H735" s="346">
        <v>1</v>
      </c>
    </row>
    <row r="736" spans="1:8" s="8" customFormat="1" x14ac:dyDescent="0.25">
      <c r="A736" s="211" t="s">
        <v>2354</v>
      </c>
      <c r="B736" s="8" t="s">
        <v>3275</v>
      </c>
      <c r="C736" s="8" t="s">
        <v>3276</v>
      </c>
      <c r="D736" s="8">
        <f t="shared" si="23"/>
        <v>98</v>
      </c>
      <c r="E736" s="8" t="s">
        <v>5603</v>
      </c>
      <c r="F736" s="8" t="str">
        <f t="shared" si="24"/>
        <v/>
      </c>
      <c r="G736" s="8" t="s">
        <v>3278</v>
      </c>
      <c r="H736" s="346">
        <v>1</v>
      </c>
    </row>
    <row r="737" spans="1:8" s="8" customFormat="1" x14ac:dyDescent="0.25">
      <c r="A737" s="211" t="s">
        <v>3782</v>
      </c>
      <c r="B737" s="8" t="s">
        <v>3275</v>
      </c>
      <c r="C737" s="8" t="s">
        <v>3276</v>
      </c>
      <c r="D737" s="8">
        <f t="shared" si="23"/>
        <v>0</v>
      </c>
      <c r="E737" s="8" t="s">
        <v>5603</v>
      </c>
      <c r="F737" s="8" t="str">
        <f t="shared" si="24"/>
        <v>LW1015</v>
      </c>
      <c r="G737" s="8" t="s">
        <v>3278</v>
      </c>
      <c r="H737" s="346">
        <v>1</v>
      </c>
    </row>
    <row r="738" spans="1:8" s="8" customFormat="1" x14ac:dyDescent="0.25">
      <c r="A738" s="300" t="s">
        <v>3783</v>
      </c>
      <c r="B738" s="8" t="s">
        <v>3275</v>
      </c>
      <c r="C738" s="8" t="s">
        <v>3276</v>
      </c>
      <c r="D738" s="8">
        <f t="shared" si="23"/>
        <v>0</v>
      </c>
      <c r="E738" s="8" t="s">
        <v>5603</v>
      </c>
      <c r="F738" s="8" t="str">
        <f t="shared" si="24"/>
        <v/>
      </c>
      <c r="G738" s="8" t="s">
        <v>3278</v>
      </c>
      <c r="H738" s="346">
        <v>1</v>
      </c>
    </row>
    <row r="739" spans="1:8" s="8" customFormat="1" x14ac:dyDescent="0.25">
      <c r="A739" s="300" t="s">
        <v>3702</v>
      </c>
      <c r="B739" s="8" t="s">
        <v>3275</v>
      </c>
      <c r="C739" s="8" t="s">
        <v>3276</v>
      </c>
      <c r="D739" s="8">
        <f t="shared" si="23"/>
        <v>4.95</v>
      </c>
      <c r="E739" s="8" t="s">
        <v>5603</v>
      </c>
      <c r="F739" s="8" t="str">
        <f t="shared" si="24"/>
        <v/>
      </c>
      <c r="G739" s="8" t="s">
        <v>3278</v>
      </c>
      <c r="H739" s="346">
        <v>1</v>
      </c>
    </row>
    <row r="740" spans="1:8" s="8" customFormat="1" x14ac:dyDescent="0.25">
      <c r="A740" s="300" t="s">
        <v>3703</v>
      </c>
      <c r="B740" s="8" t="s">
        <v>3275</v>
      </c>
      <c r="C740" s="8" t="s">
        <v>3276</v>
      </c>
      <c r="D740" s="8">
        <f t="shared" si="23"/>
        <v>0</v>
      </c>
      <c r="E740" s="8" t="s">
        <v>5603</v>
      </c>
      <c r="F740" s="8" t="str">
        <f t="shared" si="24"/>
        <v>MONICRED</v>
      </c>
      <c r="G740" s="8" t="s">
        <v>3278</v>
      </c>
      <c r="H740" s="346">
        <v>1</v>
      </c>
    </row>
    <row r="741" spans="1:8" s="8" customFormat="1" x14ac:dyDescent="0.25">
      <c r="A741" s="300" t="s">
        <v>3785</v>
      </c>
      <c r="B741" s="8" t="s">
        <v>3275</v>
      </c>
      <c r="C741" s="8" t="s">
        <v>3276</v>
      </c>
      <c r="D741" s="8">
        <f t="shared" si="23"/>
        <v>0</v>
      </c>
      <c r="E741" s="8" t="s">
        <v>5603</v>
      </c>
      <c r="F741" s="8" t="str">
        <f t="shared" si="24"/>
        <v>MOVE20FOR24</v>
      </c>
      <c r="G741" s="8" t="s">
        <v>3278</v>
      </c>
      <c r="H741" s="346">
        <v>1</v>
      </c>
    </row>
    <row r="742" spans="1:8" s="8" customFormat="1" x14ac:dyDescent="0.25">
      <c r="A742" s="300" t="s">
        <v>3723</v>
      </c>
      <c r="B742" s="8" t="s">
        <v>3275</v>
      </c>
      <c r="C742" s="8" t="s">
        <v>3276</v>
      </c>
      <c r="D742" s="8">
        <f t="shared" si="23"/>
        <v>20</v>
      </c>
      <c r="E742" s="8" t="s">
        <v>5603</v>
      </c>
      <c r="F742" s="8" t="str">
        <f t="shared" si="24"/>
        <v/>
      </c>
      <c r="G742" s="8" t="s">
        <v>3278</v>
      </c>
      <c r="H742" s="346">
        <v>1</v>
      </c>
    </row>
    <row r="743" spans="1:8" s="8" customFormat="1" x14ac:dyDescent="0.25">
      <c r="A743" s="300" t="s">
        <v>1289</v>
      </c>
      <c r="B743" s="8" t="s">
        <v>3275</v>
      </c>
      <c r="C743" s="8" t="s">
        <v>3276</v>
      </c>
      <c r="D743" s="8">
        <f t="shared" si="23"/>
        <v>0</v>
      </c>
      <c r="E743" s="8" t="s">
        <v>5603</v>
      </c>
      <c r="F743" s="8" t="str">
        <f t="shared" si="24"/>
        <v/>
      </c>
      <c r="G743" s="8" t="s">
        <v>3278</v>
      </c>
      <c r="H743" s="346">
        <v>1</v>
      </c>
    </row>
    <row r="744" spans="1:8" s="8" customFormat="1" x14ac:dyDescent="0.25">
      <c r="A744" s="300" t="s">
        <v>3705</v>
      </c>
      <c r="B744" s="8" t="s">
        <v>3275</v>
      </c>
      <c r="C744" s="8" t="s">
        <v>3276</v>
      </c>
      <c r="D744" s="8">
        <f t="shared" si="23"/>
        <v>10</v>
      </c>
      <c r="E744" s="8" t="s">
        <v>5603</v>
      </c>
      <c r="F744" s="8" t="str">
        <f t="shared" si="24"/>
        <v/>
      </c>
      <c r="G744" s="8" t="s">
        <v>3278</v>
      </c>
      <c r="H744" s="346">
        <v>1</v>
      </c>
    </row>
    <row r="745" spans="1:8" s="8" customFormat="1" x14ac:dyDescent="0.25">
      <c r="A745" s="300" t="s">
        <v>3742</v>
      </c>
      <c r="B745" s="8" t="s">
        <v>3275</v>
      </c>
      <c r="C745" s="8" t="s">
        <v>3276</v>
      </c>
      <c r="D745" s="8">
        <f t="shared" si="23"/>
        <v>199</v>
      </c>
      <c r="E745" s="8" t="s">
        <v>5603</v>
      </c>
      <c r="F745" s="8" t="str">
        <f t="shared" si="24"/>
        <v/>
      </c>
      <c r="G745" s="8" t="s">
        <v>3278</v>
      </c>
      <c r="H745" s="346">
        <v>1</v>
      </c>
    </row>
    <row r="746" spans="1:8" s="8" customFormat="1" x14ac:dyDescent="0.25">
      <c r="A746" s="302" t="s">
        <v>1977</v>
      </c>
      <c r="B746" s="8" t="s">
        <v>3275</v>
      </c>
      <c r="C746" s="8" t="s">
        <v>3276</v>
      </c>
      <c r="D746" s="8">
        <f t="shared" si="23"/>
        <v>0</v>
      </c>
      <c r="E746" s="8" t="s">
        <v>5603</v>
      </c>
      <c r="F746" s="8" t="str">
        <f t="shared" si="24"/>
        <v>PERS_DISC_SP</v>
      </c>
      <c r="G746" s="8" t="s">
        <v>3278</v>
      </c>
      <c r="H746" s="346">
        <v>1</v>
      </c>
    </row>
    <row r="747" spans="1:8" s="8" customFormat="1" x14ac:dyDescent="0.25">
      <c r="A747" s="302" t="s">
        <v>3786</v>
      </c>
      <c r="B747" s="8" t="s">
        <v>3275</v>
      </c>
      <c r="C747" s="8" t="s">
        <v>3276</v>
      </c>
      <c r="D747" s="8">
        <f t="shared" si="23"/>
        <v>75</v>
      </c>
      <c r="E747" s="8" t="s">
        <v>5603</v>
      </c>
      <c r="F747" s="8" t="str">
        <f t="shared" si="24"/>
        <v/>
      </c>
      <c r="G747" s="8" t="s">
        <v>3278</v>
      </c>
      <c r="H747" s="346">
        <v>1</v>
      </c>
    </row>
    <row r="748" spans="1:8" s="8" customFormat="1" x14ac:dyDescent="0.25">
      <c r="A748" s="302" t="s">
        <v>3743</v>
      </c>
      <c r="B748" s="8" t="s">
        <v>3275</v>
      </c>
      <c r="C748" s="8" t="s">
        <v>3276</v>
      </c>
      <c r="D748" s="8">
        <f t="shared" si="23"/>
        <v>0</v>
      </c>
      <c r="E748" s="8" t="s">
        <v>5603</v>
      </c>
      <c r="F748" s="8" t="str">
        <f t="shared" si="24"/>
        <v/>
      </c>
      <c r="G748" s="8" t="s">
        <v>3278</v>
      </c>
      <c r="H748" s="346">
        <v>1</v>
      </c>
    </row>
    <row r="749" spans="1:8" s="8" customFormat="1" x14ac:dyDescent="0.25">
      <c r="A749" s="302" t="s">
        <v>1627</v>
      </c>
      <c r="B749" s="8" t="s">
        <v>3275</v>
      </c>
      <c r="C749" s="8" t="s">
        <v>3276</v>
      </c>
      <c r="D749" s="8">
        <f t="shared" si="23"/>
        <v>0</v>
      </c>
      <c r="E749" s="8" t="s">
        <v>5603</v>
      </c>
      <c r="F749" s="8" t="str">
        <f t="shared" si="24"/>
        <v/>
      </c>
      <c r="G749" s="8" t="s">
        <v>3278</v>
      </c>
      <c r="H749" s="346">
        <v>1</v>
      </c>
    </row>
    <row r="750" spans="1:8" s="8" customFormat="1" x14ac:dyDescent="0.25">
      <c r="A750" s="302" t="s">
        <v>1630</v>
      </c>
      <c r="B750" s="8" t="s">
        <v>3275</v>
      </c>
      <c r="C750" s="8" t="s">
        <v>3276</v>
      </c>
      <c r="D750" s="8">
        <f t="shared" si="23"/>
        <v>0</v>
      </c>
      <c r="E750" s="8" t="s">
        <v>5603</v>
      </c>
      <c r="F750" s="8" t="str">
        <f t="shared" si="24"/>
        <v/>
      </c>
      <c r="G750" s="8" t="s">
        <v>3278</v>
      </c>
      <c r="H750" s="346">
        <v>1</v>
      </c>
    </row>
    <row r="751" spans="1:8" s="8" customFormat="1" x14ac:dyDescent="0.25">
      <c r="A751" s="302" t="s">
        <v>3724</v>
      </c>
      <c r="B751" s="8" t="s">
        <v>3275</v>
      </c>
      <c r="C751" s="8" t="s">
        <v>3276</v>
      </c>
      <c r="D751" s="8">
        <f t="shared" si="23"/>
        <v>0</v>
      </c>
      <c r="E751" s="8" t="s">
        <v>5603</v>
      </c>
      <c r="F751" s="8" t="str">
        <f t="shared" si="24"/>
        <v/>
      </c>
      <c r="G751" s="8" t="s">
        <v>3278</v>
      </c>
      <c r="H751" s="346">
        <v>1</v>
      </c>
    </row>
    <row r="752" spans="1:8" s="8" customFormat="1" x14ac:dyDescent="0.25">
      <c r="A752" s="332" t="s">
        <v>3707</v>
      </c>
      <c r="B752" s="8" t="s">
        <v>3275</v>
      </c>
      <c r="C752" s="8" t="s">
        <v>3276</v>
      </c>
      <c r="D752" s="8">
        <f t="shared" si="23"/>
        <v>5</v>
      </c>
      <c r="E752" s="8" t="s">
        <v>5603</v>
      </c>
      <c r="F752" s="8" t="str">
        <f t="shared" si="24"/>
        <v>PRS_2016</v>
      </c>
      <c r="G752" s="8" t="s">
        <v>3278</v>
      </c>
      <c r="H752" s="346">
        <v>1</v>
      </c>
    </row>
    <row r="753" spans="1:8" s="8" customFormat="1" x14ac:dyDescent="0.25">
      <c r="A753" s="211" t="s">
        <v>3708</v>
      </c>
      <c r="B753" s="8" t="s">
        <v>3275</v>
      </c>
      <c r="C753" s="8" t="s">
        <v>3276</v>
      </c>
      <c r="D753" s="8">
        <f t="shared" si="23"/>
        <v>0</v>
      </c>
      <c r="E753" s="8" t="s">
        <v>5603</v>
      </c>
      <c r="F753" s="8" t="str">
        <f t="shared" si="24"/>
        <v/>
      </c>
      <c r="G753" s="8" t="s">
        <v>3278</v>
      </c>
      <c r="H753" s="346">
        <v>1</v>
      </c>
    </row>
    <row r="754" spans="1:8" s="8" customFormat="1" x14ac:dyDescent="0.25">
      <c r="A754" s="211" t="s">
        <v>3709</v>
      </c>
      <c r="B754" s="8" t="s">
        <v>3275</v>
      </c>
      <c r="C754" s="8" t="s">
        <v>3276</v>
      </c>
      <c r="D754" s="8">
        <f t="shared" si="23"/>
        <v>0</v>
      </c>
      <c r="E754" s="8" t="s">
        <v>5603</v>
      </c>
      <c r="F754" s="8" t="str">
        <f t="shared" si="24"/>
        <v/>
      </c>
      <c r="G754" s="8" t="s">
        <v>3278</v>
      </c>
      <c r="H754" s="346">
        <v>1</v>
      </c>
    </row>
    <row r="755" spans="1:8" s="8" customFormat="1" x14ac:dyDescent="0.25">
      <c r="A755" s="211" t="s">
        <v>3710</v>
      </c>
      <c r="B755" s="8" t="s">
        <v>3275</v>
      </c>
      <c r="C755" s="8" t="s">
        <v>3276</v>
      </c>
      <c r="D755" s="8">
        <f t="shared" ref="D755:D799" si="25">VLOOKUP(A755,masterdata,5,0)</f>
        <v>0</v>
      </c>
      <c r="E755" s="8" t="s">
        <v>5603</v>
      </c>
      <c r="F755" s="8" t="str">
        <f t="shared" si="24"/>
        <v/>
      </c>
      <c r="G755" s="8" t="s">
        <v>3278</v>
      </c>
      <c r="H755" s="346">
        <v>1</v>
      </c>
    </row>
    <row r="756" spans="1:8" s="8" customFormat="1" x14ac:dyDescent="0.25">
      <c r="A756" s="211" t="s">
        <v>1313</v>
      </c>
      <c r="B756" s="8" t="s">
        <v>3275</v>
      </c>
      <c r="C756" s="8" t="s">
        <v>3276</v>
      </c>
      <c r="D756" s="8">
        <f t="shared" si="25"/>
        <v>0</v>
      </c>
      <c r="E756" s="8" t="s">
        <v>5603</v>
      </c>
      <c r="F756" s="8" t="str">
        <f t="shared" si="24"/>
        <v/>
      </c>
      <c r="G756" s="8" t="s">
        <v>3278</v>
      </c>
      <c r="H756" s="346">
        <v>1</v>
      </c>
    </row>
    <row r="757" spans="1:8" s="8" customFormat="1" x14ac:dyDescent="0.25">
      <c r="A757" s="211" t="s">
        <v>3711</v>
      </c>
      <c r="B757" s="8" t="s">
        <v>3275</v>
      </c>
      <c r="C757" s="8" t="s">
        <v>3276</v>
      </c>
      <c r="D757" s="8">
        <f t="shared" si="25"/>
        <v>0</v>
      </c>
      <c r="E757" s="8" t="s">
        <v>5603</v>
      </c>
      <c r="F757" s="8" t="str">
        <f t="shared" si="24"/>
        <v/>
      </c>
      <c r="G757" s="8" t="s">
        <v>3278</v>
      </c>
      <c r="H757" s="346">
        <v>1</v>
      </c>
    </row>
    <row r="758" spans="1:8" s="8" customFormat="1" x14ac:dyDescent="0.25">
      <c r="A758" s="211" t="s">
        <v>3712</v>
      </c>
      <c r="B758" s="8" t="s">
        <v>3275</v>
      </c>
      <c r="C758" s="8" t="s">
        <v>3276</v>
      </c>
      <c r="D758" s="8">
        <f t="shared" si="25"/>
        <v>0</v>
      </c>
      <c r="E758" s="8" t="s">
        <v>5603</v>
      </c>
      <c r="F758" s="8" t="str">
        <f t="shared" si="24"/>
        <v>QCC_DISC</v>
      </c>
      <c r="G758" s="8" t="s">
        <v>3278</v>
      </c>
      <c r="H758" s="346">
        <v>1</v>
      </c>
    </row>
    <row r="759" spans="1:8" s="8" customFormat="1" x14ac:dyDescent="0.25">
      <c r="A759" s="211" t="s">
        <v>3739</v>
      </c>
      <c r="B759" s="8" t="s">
        <v>3275</v>
      </c>
      <c r="C759" s="8" t="s">
        <v>3276</v>
      </c>
      <c r="D759" s="8">
        <f t="shared" si="25"/>
        <v>0</v>
      </c>
      <c r="E759" s="8" t="s">
        <v>5603</v>
      </c>
      <c r="F759" s="8" t="str">
        <f t="shared" si="24"/>
        <v/>
      </c>
      <c r="G759" s="8" t="s">
        <v>3278</v>
      </c>
      <c r="H759" s="346">
        <v>1</v>
      </c>
    </row>
    <row r="760" spans="1:8" s="8" customFormat="1" x14ac:dyDescent="0.25">
      <c r="A760" s="211" t="s">
        <v>3725</v>
      </c>
      <c r="B760" s="8" t="s">
        <v>3275</v>
      </c>
      <c r="C760" s="8" t="s">
        <v>3276</v>
      </c>
      <c r="D760" s="8">
        <f t="shared" si="25"/>
        <v>0</v>
      </c>
      <c r="E760" s="8" t="s">
        <v>5603</v>
      </c>
      <c r="F760" s="8" t="str">
        <f t="shared" si="24"/>
        <v/>
      </c>
      <c r="G760" s="8" t="s">
        <v>3278</v>
      </c>
      <c r="H760" s="346">
        <v>1</v>
      </c>
    </row>
    <row r="761" spans="1:8" s="8" customFormat="1" x14ac:dyDescent="0.25">
      <c r="A761" s="211" t="s">
        <v>1595</v>
      </c>
      <c r="B761" s="8" t="s">
        <v>3275</v>
      </c>
      <c r="C761" s="8" t="s">
        <v>3276</v>
      </c>
      <c r="D761" s="8">
        <f t="shared" si="25"/>
        <v>0</v>
      </c>
      <c r="E761" s="8" t="s">
        <v>5603</v>
      </c>
      <c r="F761" s="8" t="str">
        <f t="shared" si="24"/>
        <v>RFRCRD</v>
      </c>
      <c r="G761" s="8" t="s">
        <v>3278</v>
      </c>
      <c r="H761" s="346">
        <v>1</v>
      </c>
    </row>
    <row r="762" spans="1:8" s="8" customFormat="1" x14ac:dyDescent="0.25">
      <c r="A762" s="211" t="s">
        <v>3794</v>
      </c>
      <c r="B762" s="8" t="s">
        <v>3275</v>
      </c>
      <c r="C762" s="8" t="s">
        <v>3276</v>
      </c>
      <c r="D762" s="8">
        <f t="shared" si="25"/>
        <v>0</v>
      </c>
      <c r="E762" s="8" t="s">
        <v>5603</v>
      </c>
      <c r="F762" s="8" t="str">
        <f t="shared" si="24"/>
        <v>RMR_DISC</v>
      </c>
      <c r="G762" s="8" t="s">
        <v>3278</v>
      </c>
      <c r="H762" s="346">
        <v>1</v>
      </c>
    </row>
    <row r="763" spans="1:8" s="8" customFormat="1" x14ac:dyDescent="0.25">
      <c r="A763" s="211" t="s">
        <v>2364</v>
      </c>
      <c r="B763" s="8" t="s">
        <v>3275</v>
      </c>
      <c r="C763" s="8" t="s">
        <v>3276</v>
      </c>
      <c r="D763" s="8">
        <f t="shared" si="25"/>
        <v>0</v>
      </c>
      <c r="E763" s="8" t="s">
        <v>5603</v>
      </c>
      <c r="F763" s="8" t="str">
        <f t="shared" si="24"/>
        <v/>
      </c>
      <c r="G763" s="8" t="s">
        <v>3278</v>
      </c>
      <c r="H763" s="346">
        <v>1</v>
      </c>
    </row>
    <row r="764" spans="1:8" s="8" customFormat="1" x14ac:dyDescent="0.25">
      <c r="A764" s="211" t="s">
        <v>3795</v>
      </c>
      <c r="B764" s="8" t="s">
        <v>3275</v>
      </c>
      <c r="C764" s="8" t="s">
        <v>3276</v>
      </c>
      <c r="D764" s="8">
        <f t="shared" si="25"/>
        <v>25</v>
      </c>
      <c r="E764" s="8" t="s">
        <v>5603</v>
      </c>
      <c r="F764" s="8" t="str">
        <f t="shared" si="24"/>
        <v/>
      </c>
      <c r="G764" s="8" t="s">
        <v>3278</v>
      </c>
      <c r="H764" s="346">
        <v>1</v>
      </c>
    </row>
    <row r="765" spans="1:8" s="8" customFormat="1" x14ac:dyDescent="0.25">
      <c r="A765" s="211" t="s">
        <v>3796</v>
      </c>
      <c r="B765" s="8" t="s">
        <v>3275</v>
      </c>
      <c r="C765" s="8" t="s">
        <v>3276</v>
      </c>
      <c r="D765" s="8">
        <f t="shared" si="25"/>
        <v>25</v>
      </c>
      <c r="E765" s="8" t="s">
        <v>5603</v>
      </c>
      <c r="F765" s="8" t="str">
        <f t="shared" si="24"/>
        <v/>
      </c>
      <c r="G765" s="8" t="s">
        <v>3278</v>
      </c>
      <c r="H765" s="346">
        <v>1</v>
      </c>
    </row>
    <row r="766" spans="1:8" s="8" customFormat="1" x14ac:dyDescent="0.25">
      <c r="A766" s="211" t="s">
        <v>3797</v>
      </c>
      <c r="B766" s="8" t="s">
        <v>3275</v>
      </c>
      <c r="C766" s="8" t="s">
        <v>3276</v>
      </c>
      <c r="D766" s="8">
        <f t="shared" si="25"/>
        <v>25</v>
      </c>
      <c r="E766" s="8" t="s">
        <v>5603</v>
      </c>
      <c r="F766" s="8" t="str">
        <f t="shared" si="24"/>
        <v/>
      </c>
      <c r="G766" s="8" t="s">
        <v>3278</v>
      </c>
      <c r="H766" s="346">
        <v>1</v>
      </c>
    </row>
    <row r="767" spans="1:8" s="8" customFormat="1" x14ac:dyDescent="0.25">
      <c r="A767" s="211" t="s">
        <v>3798</v>
      </c>
      <c r="B767" s="8" t="s">
        <v>3275</v>
      </c>
      <c r="C767" s="8" t="s">
        <v>3276</v>
      </c>
      <c r="D767" s="8">
        <f t="shared" si="25"/>
        <v>0</v>
      </c>
      <c r="E767" s="8" t="s">
        <v>5603</v>
      </c>
      <c r="F767" s="8" t="str">
        <f t="shared" si="24"/>
        <v/>
      </c>
      <c r="G767" s="8" t="s">
        <v>3278</v>
      </c>
      <c r="H767" s="346">
        <v>1</v>
      </c>
    </row>
    <row r="768" spans="1:8" s="8" customFormat="1" x14ac:dyDescent="0.25">
      <c r="A768" s="211" t="s">
        <v>3799</v>
      </c>
      <c r="B768" s="8" t="s">
        <v>3275</v>
      </c>
      <c r="C768" s="8" t="s">
        <v>3276</v>
      </c>
      <c r="D768" s="8">
        <f t="shared" si="25"/>
        <v>0</v>
      </c>
      <c r="E768" s="8" t="s">
        <v>5603</v>
      </c>
      <c r="F768" s="8" t="str">
        <f t="shared" si="24"/>
        <v/>
      </c>
      <c r="G768" s="8" t="s">
        <v>3278</v>
      </c>
      <c r="H768" s="346">
        <v>1</v>
      </c>
    </row>
    <row r="769" spans="1:8" s="8" customFormat="1" x14ac:dyDescent="0.25">
      <c r="A769" s="211" t="s">
        <v>3800</v>
      </c>
      <c r="B769" s="8" t="s">
        <v>3275</v>
      </c>
      <c r="C769" s="8" t="s">
        <v>3276</v>
      </c>
      <c r="D769" s="8">
        <f t="shared" si="25"/>
        <v>25</v>
      </c>
      <c r="E769" s="8" t="s">
        <v>5603</v>
      </c>
      <c r="F769" s="8" t="str">
        <f t="shared" si="24"/>
        <v/>
      </c>
      <c r="G769" s="8" t="s">
        <v>3278</v>
      </c>
      <c r="H769" s="346">
        <v>1</v>
      </c>
    </row>
    <row r="770" spans="1:8" s="8" customFormat="1" x14ac:dyDescent="0.25">
      <c r="A770" s="211" t="s">
        <v>2109</v>
      </c>
      <c r="B770" s="8" t="s">
        <v>3275</v>
      </c>
      <c r="C770" s="8" t="s">
        <v>3276</v>
      </c>
      <c r="D770" s="8">
        <f t="shared" si="25"/>
        <v>0</v>
      </c>
      <c r="E770" s="8" t="s">
        <v>5603</v>
      </c>
      <c r="F770" s="8" t="str">
        <f t="shared" ref="F770:F833" si="26">IF(VLOOKUP(A770,masterdata,36,FALSE)="","",VLOOKUP(A770,masterdata,36,FALSE))</f>
        <v/>
      </c>
      <c r="G770" s="8" t="s">
        <v>3278</v>
      </c>
      <c r="H770" s="346">
        <v>1</v>
      </c>
    </row>
    <row r="771" spans="1:8" s="8" customFormat="1" x14ac:dyDescent="0.25">
      <c r="A771" s="211" t="s">
        <v>1633</v>
      </c>
      <c r="B771" s="8" t="s">
        <v>3275</v>
      </c>
      <c r="C771" s="8" t="s">
        <v>3276</v>
      </c>
      <c r="D771" s="8">
        <f t="shared" si="25"/>
        <v>0</v>
      </c>
      <c r="E771" s="8" t="s">
        <v>5603</v>
      </c>
      <c r="F771" s="8" t="str">
        <f t="shared" si="26"/>
        <v/>
      </c>
      <c r="G771" s="8" t="s">
        <v>3278</v>
      </c>
      <c r="H771" s="346">
        <v>1</v>
      </c>
    </row>
    <row r="772" spans="1:8" s="8" customFormat="1" x14ac:dyDescent="0.25">
      <c r="A772" s="211" t="s">
        <v>2367</v>
      </c>
      <c r="B772" s="8" t="s">
        <v>3275</v>
      </c>
      <c r="C772" s="8" t="s">
        <v>3276</v>
      </c>
      <c r="D772" s="8">
        <f t="shared" si="25"/>
        <v>0</v>
      </c>
      <c r="E772" s="8" t="s">
        <v>5603</v>
      </c>
      <c r="F772" s="8" t="str">
        <f t="shared" si="26"/>
        <v/>
      </c>
      <c r="G772" s="8" t="s">
        <v>3278</v>
      </c>
      <c r="H772" s="346">
        <v>1</v>
      </c>
    </row>
    <row r="773" spans="1:8" s="8" customFormat="1" x14ac:dyDescent="0.25">
      <c r="A773" s="211" t="s">
        <v>3803</v>
      </c>
      <c r="B773" s="8" t="s">
        <v>3275</v>
      </c>
      <c r="C773" s="8" t="s">
        <v>3276</v>
      </c>
      <c r="D773" s="8">
        <f t="shared" si="25"/>
        <v>0</v>
      </c>
      <c r="E773" s="8" t="s">
        <v>5603</v>
      </c>
      <c r="F773" s="8" t="str">
        <f t="shared" si="26"/>
        <v/>
      </c>
      <c r="G773" s="8" t="s">
        <v>3278</v>
      </c>
      <c r="H773" s="346">
        <v>1</v>
      </c>
    </row>
    <row r="774" spans="1:8" s="8" customFormat="1" x14ac:dyDescent="0.25">
      <c r="A774" s="211" t="s">
        <v>3804</v>
      </c>
      <c r="B774" s="8" t="s">
        <v>3275</v>
      </c>
      <c r="C774" s="8" t="s">
        <v>3276</v>
      </c>
      <c r="D774" s="8">
        <f t="shared" si="25"/>
        <v>0</v>
      </c>
      <c r="E774" s="8" t="s">
        <v>5603</v>
      </c>
      <c r="F774" s="8" t="str">
        <f t="shared" si="26"/>
        <v/>
      </c>
      <c r="G774" s="8" t="s">
        <v>3278</v>
      </c>
      <c r="H774" s="346">
        <v>1</v>
      </c>
    </row>
    <row r="775" spans="1:8" s="8" customFormat="1" x14ac:dyDescent="0.25">
      <c r="A775" s="211" t="s">
        <v>3860</v>
      </c>
      <c r="B775" s="8" t="s">
        <v>3275</v>
      </c>
      <c r="C775" s="8" t="s">
        <v>3276</v>
      </c>
      <c r="D775" s="8">
        <f t="shared" si="25"/>
        <v>0</v>
      </c>
      <c r="E775" s="8" t="s">
        <v>5603</v>
      </c>
      <c r="F775" s="8" t="str">
        <f t="shared" si="26"/>
        <v/>
      </c>
      <c r="G775" s="8" t="s">
        <v>3278</v>
      </c>
      <c r="H775" s="346">
        <v>1</v>
      </c>
    </row>
    <row r="776" spans="1:8" s="8" customFormat="1" x14ac:dyDescent="0.25">
      <c r="A776" s="211" t="s">
        <v>3805</v>
      </c>
      <c r="B776" s="8" t="s">
        <v>3275</v>
      </c>
      <c r="C776" s="8" t="s">
        <v>3276</v>
      </c>
      <c r="D776" s="8">
        <f t="shared" si="25"/>
        <v>0</v>
      </c>
      <c r="E776" s="8" t="s">
        <v>5603</v>
      </c>
      <c r="F776" s="8" t="str">
        <f t="shared" si="26"/>
        <v>VALASSIS</v>
      </c>
      <c r="G776" s="8" t="s">
        <v>3278</v>
      </c>
      <c r="H776" s="346">
        <v>1</v>
      </c>
    </row>
    <row r="777" spans="1:8" s="8" customFormat="1" x14ac:dyDescent="0.25">
      <c r="A777" s="211" t="s">
        <v>3806</v>
      </c>
      <c r="B777" s="8" t="s">
        <v>3275</v>
      </c>
      <c r="C777" s="8" t="s">
        <v>3276</v>
      </c>
      <c r="D777" s="8">
        <f t="shared" si="25"/>
        <v>0</v>
      </c>
      <c r="E777" s="8" t="s">
        <v>5603</v>
      </c>
      <c r="F777" s="8" t="str">
        <f t="shared" si="26"/>
        <v>VALPAK</v>
      </c>
      <c r="G777" s="8" t="s">
        <v>3278</v>
      </c>
      <c r="H777" s="346">
        <v>1</v>
      </c>
    </row>
    <row r="778" spans="1:8" s="8" customFormat="1" x14ac:dyDescent="0.25">
      <c r="A778" s="211" t="s">
        <v>3807</v>
      </c>
      <c r="B778" s="8" t="s">
        <v>3275</v>
      </c>
      <c r="C778" s="8" t="s">
        <v>3276</v>
      </c>
      <c r="D778" s="8">
        <f t="shared" si="25"/>
        <v>3.01</v>
      </c>
      <c r="E778" s="8" t="s">
        <v>5603</v>
      </c>
      <c r="F778" s="8" t="str">
        <f t="shared" si="26"/>
        <v/>
      </c>
      <c r="G778" s="8" t="s">
        <v>3278</v>
      </c>
      <c r="H778" s="346">
        <v>1</v>
      </c>
    </row>
    <row r="779" spans="1:8" s="8" customFormat="1" x14ac:dyDescent="0.25">
      <c r="A779" s="211" t="s">
        <v>2369</v>
      </c>
      <c r="B779" s="8" t="s">
        <v>3275</v>
      </c>
      <c r="C779" s="8" t="s">
        <v>3276</v>
      </c>
      <c r="D779" s="8">
        <f t="shared" si="25"/>
        <v>0</v>
      </c>
      <c r="E779" s="8" t="s">
        <v>5603</v>
      </c>
      <c r="F779" s="8" t="str">
        <f t="shared" si="26"/>
        <v/>
      </c>
      <c r="G779" s="8" t="s">
        <v>3278</v>
      </c>
      <c r="H779" s="346">
        <v>1</v>
      </c>
    </row>
    <row r="780" spans="1:8" s="8" customFormat="1" x14ac:dyDescent="0.25">
      <c r="A780" s="211" t="s">
        <v>3714</v>
      </c>
      <c r="B780" s="8" t="s">
        <v>3275</v>
      </c>
      <c r="C780" s="8" t="s">
        <v>3276</v>
      </c>
      <c r="D780" s="8">
        <f t="shared" si="25"/>
        <v>0</v>
      </c>
      <c r="E780" s="8" t="s">
        <v>5603</v>
      </c>
      <c r="F780" s="8" t="str">
        <f t="shared" si="26"/>
        <v>VRADJ</v>
      </c>
      <c r="G780" s="8" t="s">
        <v>3278</v>
      </c>
      <c r="H780" s="346">
        <v>1</v>
      </c>
    </row>
    <row r="781" spans="1:8" s="8" customFormat="1" x14ac:dyDescent="0.25">
      <c r="A781" s="211" t="s">
        <v>3809</v>
      </c>
      <c r="B781" s="8" t="s">
        <v>3275</v>
      </c>
      <c r="C781" s="8" t="s">
        <v>3276</v>
      </c>
      <c r="D781" s="8">
        <f t="shared" si="25"/>
        <v>6.99</v>
      </c>
      <c r="E781" s="8" t="s">
        <v>5603</v>
      </c>
      <c r="F781" s="8" t="str">
        <f t="shared" si="26"/>
        <v/>
      </c>
      <c r="G781" s="8" t="s">
        <v>3278</v>
      </c>
      <c r="H781" s="346">
        <v>1</v>
      </c>
    </row>
    <row r="782" spans="1:8" s="8" customFormat="1" x14ac:dyDescent="0.25">
      <c r="A782" s="211" t="s">
        <v>3810</v>
      </c>
      <c r="B782" s="8" t="s">
        <v>3275</v>
      </c>
      <c r="C782" s="8" t="s">
        <v>3276</v>
      </c>
      <c r="D782" s="8">
        <f t="shared" si="25"/>
        <v>0</v>
      </c>
      <c r="E782" s="8" t="s">
        <v>5603</v>
      </c>
      <c r="F782" s="8" t="str">
        <f t="shared" si="26"/>
        <v>VRCRED_SA</v>
      </c>
      <c r="G782" s="8" t="s">
        <v>3278</v>
      </c>
      <c r="H782" s="346">
        <v>1</v>
      </c>
    </row>
    <row r="783" spans="1:8" s="8" customFormat="1" x14ac:dyDescent="0.25">
      <c r="A783" s="211" t="s">
        <v>3811</v>
      </c>
      <c r="B783" s="8" t="s">
        <v>3275</v>
      </c>
      <c r="C783" s="8" t="s">
        <v>3276</v>
      </c>
      <c r="D783" s="8">
        <f t="shared" si="25"/>
        <v>0</v>
      </c>
      <c r="E783" s="8" t="s">
        <v>5603</v>
      </c>
      <c r="F783" s="8" t="str">
        <f t="shared" si="26"/>
        <v>VRDISC_JV</v>
      </c>
      <c r="G783" s="8" t="s">
        <v>3278</v>
      </c>
      <c r="H783" s="346">
        <v>1</v>
      </c>
    </row>
    <row r="784" spans="1:8" s="8" customFormat="1" x14ac:dyDescent="0.25">
      <c r="A784" s="211" t="s">
        <v>3812</v>
      </c>
      <c r="B784" s="8" t="s">
        <v>3275</v>
      </c>
      <c r="C784" s="8" t="s">
        <v>3276</v>
      </c>
      <c r="D784" s="8">
        <f t="shared" si="25"/>
        <v>0</v>
      </c>
      <c r="E784" s="8" t="s">
        <v>5603</v>
      </c>
      <c r="F784" s="8" t="str">
        <f t="shared" si="26"/>
        <v>VRDISC_ONT</v>
      </c>
      <c r="G784" s="8" t="s">
        <v>3278</v>
      </c>
      <c r="H784" s="346">
        <v>1</v>
      </c>
    </row>
    <row r="785" spans="1:8" s="8" customFormat="1" x14ac:dyDescent="0.25">
      <c r="A785" s="211" t="s">
        <v>3716</v>
      </c>
      <c r="B785" s="8" t="s">
        <v>3275</v>
      </c>
      <c r="C785" s="8" t="s">
        <v>3276</v>
      </c>
      <c r="D785" s="8">
        <f t="shared" si="25"/>
        <v>0</v>
      </c>
      <c r="E785" s="8" t="s">
        <v>5603</v>
      </c>
      <c r="F785" s="8" t="str">
        <f t="shared" si="26"/>
        <v/>
      </c>
      <c r="G785" s="8" t="s">
        <v>3278</v>
      </c>
      <c r="H785" s="346">
        <v>1</v>
      </c>
    </row>
    <row r="786" spans="1:8" s="8" customFormat="1" x14ac:dyDescent="0.25">
      <c r="A786" s="211" t="s">
        <v>3813</v>
      </c>
      <c r="B786" s="8" t="s">
        <v>3275</v>
      </c>
      <c r="C786" s="8" t="s">
        <v>3276</v>
      </c>
      <c r="D786" s="8">
        <f t="shared" si="25"/>
        <v>0</v>
      </c>
      <c r="E786" s="8" t="s">
        <v>5603</v>
      </c>
      <c r="F786" s="8" t="str">
        <f t="shared" si="26"/>
        <v/>
      </c>
      <c r="G786" s="8" t="s">
        <v>3278</v>
      </c>
      <c r="H786" s="346">
        <v>1</v>
      </c>
    </row>
    <row r="787" spans="1:8" s="8" customFormat="1" x14ac:dyDescent="0.25">
      <c r="A787" s="211" t="s">
        <v>3814</v>
      </c>
      <c r="B787" s="8" t="s">
        <v>3275</v>
      </c>
      <c r="C787" s="8" t="s">
        <v>3276</v>
      </c>
      <c r="D787" s="8">
        <f t="shared" si="25"/>
        <v>39.99</v>
      </c>
      <c r="E787" s="8" t="s">
        <v>5603</v>
      </c>
      <c r="F787" s="8" t="str">
        <f t="shared" si="26"/>
        <v/>
      </c>
      <c r="G787" s="8" t="s">
        <v>3278</v>
      </c>
      <c r="H787" s="346">
        <v>1</v>
      </c>
    </row>
    <row r="788" spans="1:8" s="8" customFormat="1" x14ac:dyDescent="0.25">
      <c r="A788" s="211" t="s">
        <v>3815</v>
      </c>
      <c r="B788" s="8" t="s">
        <v>3275</v>
      </c>
      <c r="C788" s="8" t="s">
        <v>3276</v>
      </c>
      <c r="D788" s="8">
        <f t="shared" si="25"/>
        <v>0</v>
      </c>
      <c r="E788" s="8" t="s">
        <v>5603</v>
      </c>
      <c r="F788" s="8" t="str">
        <f t="shared" si="26"/>
        <v/>
      </c>
      <c r="G788" s="8" t="s">
        <v>3278</v>
      </c>
      <c r="H788" s="346">
        <v>1</v>
      </c>
    </row>
    <row r="789" spans="1:8" s="8" customFormat="1" x14ac:dyDescent="0.25">
      <c r="A789" s="211" t="s">
        <v>3816</v>
      </c>
      <c r="B789" s="8" t="s">
        <v>3275</v>
      </c>
      <c r="C789" s="8" t="s">
        <v>3276</v>
      </c>
      <c r="D789" s="8">
        <f t="shared" si="25"/>
        <v>75</v>
      </c>
      <c r="E789" s="8" t="s">
        <v>5603</v>
      </c>
      <c r="F789" s="8" t="str">
        <f t="shared" si="26"/>
        <v/>
      </c>
      <c r="G789" s="8" t="s">
        <v>3278</v>
      </c>
      <c r="H789" s="346">
        <v>1</v>
      </c>
    </row>
    <row r="790" spans="1:8" s="8" customFormat="1" x14ac:dyDescent="0.25">
      <c r="A790" s="211" t="s">
        <v>2371</v>
      </c>
      <c r="B790" s="8" t="s">
        <v>3275</v>
      </c>
      <c r="C790" s="8" t="s">
        <v>3276</v>
      </c>
      <c r="D790" s="8">
        <f t="shared" si="25"/>
        <v>0</v>
      </c>
      <c r="E790" s="8" t="s">
        <v>5603</v>
      </c>
      <c r="F790" s="8" t="str">
        <f t="shared" si="26"/>
        <v/>
      </c>
      <c r="G790" s="8" t="s">
        <v>3278</v>
      </c>
      <c r="H790" s="346">
        <v>1</v>
      </c>
    </row>
    <row r="791" spans="1:8" s="8" customFormat="1" x14ac:dyDescent="0.25">
      <c r="A791" s="211" t="s">
        <v>3817</v>
      </c>
      <c r="B791" s="8" t="s">
        <v>3275</v>
      </c>
      <c r="C791" s="8" t="s">
        <v>3276</v>
      </c>
      <c r="D791" s="8">
        <f t="shared" si="25"/>
        <v>11.99</v>
      </c>
      <c r="E791" s="8" t="s">
        <v>5603</v>
      </c>
      <c r="F791" s="8" t="str">
        <f t="shared" si="26"/>
        <v/>
      </c>
      <c r="G791" s="8" t="s">
        <v>3278</v>
      </c>
      <c r="H791" s="346">
        <v>1</v>
      </c>
    </row>
    <row r="792" spans="1:8" s="8" customFormat="1" x14ac:dyDescent="0.25">
      <c r="A792" s="211" t="s">
        <v>2155</v>
      </c>
      <c r="B792" s="8" t="s">
        <v>3275</v>
      </c>
      <c r="C792" s="8" t="s">
        <v>3276</v>
      </c>
      <c r="D792" s="8">
        <f t="shared" si="25"/>
        <v>0</v>
      </c>
      <c r="E792" s="8" t="s">
        <v>5603</v>
      </c>
      <c r="F792" s="8" t="str">
        <f t="shared" si="26"/>
        <v/>
      </c>
      <c r="G792" s="8" t="s">
        <v>3278</v>
      </c>
      <c r="H792" s="346">
        <v>1</v>
      </c>
    </row>
    <row r="793" spans="1:8" s="8" customFormat="1" x14ac:dyDescent="0.25">
      <c r="A793" s="211" t="s">
        <v>2165</v>
      </c>
      <c r="B793" s="8" t="s">
        <v>3275</v>
      </c>
      <c r="C793" s="8" t="s">
        <v>3276</v>
      </c>
      <c r="D793" s="8">
        <f t="shared" si="25"/>
        <v>99</v>
      </c>
      <c r="E793" s="8" t="s">
        <v>5603</v>
      </c>
      <c r="F793" s="8" t="str">
        <f t="shared" si="26"/>
        <v/>
      </c>
      <c r="G793" s="8" t="s">
        <v>3278</v>
      </c>
      <c r="H793" s="346">
        <v>1</v>
      </c>
    </row>
    <row r="794" spans="1:8" s="8" customFormat="1" x14ac:dyDescent="0.25">
      <c r="A794" s="211" t="s">
        <v>2373</v>
      </c>
      <c r="B794" s="8" t="s">
        <v>3275</v>
      </c>
      <c r="C794" s="8" t="s">
        <v>3276</v>
      </c>
      <c r="D794" s="8">
        <f t="shared" si="25"/>
        <v>1.99</v>
      </c>
      <c r="E794" s="8" t="s">
        <v>5603</v>
      </c>
      <c r="F794" s="8" t="str">
        <f t="shared" si="26"/>
        <v/>
      </c>
      <c r="G794" s="8" t="s">
        <v>3278</v>
      </c>
      <c r="H794" s="346">
        <v>1</v>
      </c>
    </row>
    <row r="795" spans="1:8" s="8" customFormat="1" x14ac:dyDescent="0.25">
      <c r="A795" s="211" t="s">
        <v>2174</v>
      </c>
      <c r="B795" s="8" t="s">
        <v>3275</v>
      </c>
      <c r="C795" s="8" t="s">
        <v>3276</v>
      </c>
      <c r="D795" s="8">
        <f t="shared" si="25"/>
        <v>0</v>
      </c>
      <c r="E795" s="8" t="s">
        <v>5603</v>
      </c>
      <c r="F795" s="8" t="str">
        <f t="shared" si="26"/>
        <v/>
      </c>
      <c r="G795" s="8" t="s">
        <v>3278</v>
      </c>
      <c r="H795" s="346">
        <v>1</v>
      </c>
    </row>
    <row r="796" spans="1:8" s="8" customFormat="1" x14ac:dyDescent="0.25">
      <c r="A796" s="211" t="s">
        <v>2376</v>
      </c>
      <c r="B796" s="8" t="s">
        <v>3275</v>
      </c>
      <c r="C796" s="8" t="s">
        <v>3276</v>
      </c>
      <c r="D796" s="8">
        <f t="shared" si="25"/>
        <v>0</v>
      </c>
      <c r="E796" s="8" t="s">
        <v>5603</v>
      </c>
      <c r="F796" s="8" t="str">
        <f t="shared" si="26"/>
        <v/>
      </c>
      <c r="G796" s="8" t="s">
        <v>3278</v>
      </c>
      <c r="H796" s="346">
        <v>1</v>
      </c>
    </row>
    <row r="797" spans="1:8" s="8" customFormat="1" x14ac:dyDescent="0.25">
      <c r="A797" s="211" t="s">
        <v>2770</v>
      </c>
      <c r="B797" s="8" t="s">
        <v>3275</v>
      </c>
      <c r="C797" s="8" t="s">
        <v>3276</v>
      </c>
      <c r="D797" s="8">
        <f t="shared" si="25"/>
        <v>0</v>
      </c>
      <c r="E797" s="8" t="s">
        <v>5603</v>
      </c>
      <c r="F797" s="8" t="str">
        <f t="shared" si="26"/>
        <v/>
      </c>
      <c r="G797" s="8" t="s">
        <v>3278</v>
      </c>
      <c r="H797" s="346">
        <v>1</v>
      </c>
    </row>
    <row r="798" spans="1:8" s="8" customFormat="1" x14ac:dyDescent="0.25">
      <c r="A798" s="211" t="s">
        <v>2772</v>
      </c>
      <c r="B798" s="8" t="s">
        <v>3275</v>
      </c>
      <c r="C798" s="8" t="s">
        <v>3276</v>
      </c>
      <c r="D798" s="8">
        <f t="shared" si="25"/>
        <v>0</v>
      </c>
      <c r="E798" s="8" t="s">
        <v>5603</v>
      </c>
      <c r="F798" s="8" t="str">
        <f t="shared" si="26"/>
        <v/>
      </c>
      <c r="G798" s="8" t="s">
        <v>3278</v>
      </c>
      <c r="H798" s="346">
        <v>1</v>
      </c>
    </row>
    <row r="799" spans="1:8" s="8" customFormat="1" x14ac:dyDescent="0.25">
      <c r="A799" s="211" t="s">
        <v>2774</v>
      </c>
      <c r="B799" s="8" t="s">
        <v>3275</v>
      </c>
      <c r="C799" s="8" t="s">
        <v>3276</v>
      </c>
      <c r="D799" s="8">
        <f t="shared" si="25"/>
        <v>0</v>
      </c>
      <c r="E799" s="8" t="s">
        <v>5603</v>
      </c>
      <c r="F799" s="8" t="str">
        <f t="shared" si="26"/>
        <v/>
      </c>
      <c r="G799" s="8" t="s">
        <v>3278</v>
      </c>
      <c r="H799" s="346">
        <v>1</v>
      </c>
    </row>
    <row r="800" spans="1:8" s="8" customFormat="1" x14ac:dyDescent="0.25">
      <c r="A800" s="211" t="s">
        <v>2912</v>
      </c>
      <c r="B800" s="8" t="s">
        <v>3275</v>
      </c>
      <c r="C800" s="8" t="s">
        <v>3276</v>
      </c>
      <c r="D800" s="8">
        <f t="shared" ref="D800:D863" si="27">VLOOKUP(A800,masterdata,5,0)</f>
        <v>0</v>
      </c>
      <c r="E800" s="8" t="s">
        <v>5603</v>
      </c>
      <c r="F800" s="8" t="str">
        <f t="shared" si="26"/>
        <v/>
      </c>
      <c r="G800" s="8" t="s">
        <v>3278</v>
      </c>
      <c r="H800" s="346">
        <v>1</v>
      </c>
    </row>
    <row r="801" spans="1:8" s="8" customFormat="1" x14ac:dyDescent="0.25">
      <c r="A801" s="211" t="s">
        <v>2914</v>
      </c>
      <c r="B801" s="8" t="s">
        <v>3275</v>
      </c>
      <c r="C801" s="8" t="s">
        <v>3276</v>
      </c>
      <c r="D801" s="8">
        <f t="shared" si="27"/>
        <v>0</v>
      </c>
      <c r="E801" s="8" t="s">
        <v>5603</v>
      </c>
      <c r="F801" s="8" t="str">
        <f t="shared" si="26"/>
        <v/>
      </c>
      <c r="G801" s="8" t="s">
        <v>3278</v>
      </c>
      <c r="H801" s="346">
        <v>1</v>
      </c>
    </row>
    <row r="802" spans="1:8" s="8" customFormat="1" x14ac:dyDescent="0.25">
      <c r="A802" s="211" t="s">
        <v>2916</v>
      </c>
      <c r="B802" s="8" t="s">
        <v>3275</v>
      </c>
      <c r="C802" s="8" t="s">
        <v>3276</v>
      </c>
      <c r="D802" s="8">
        <f t="shared" si="27"/>
        <v>0</v>
      </c>
      <c r="E802" s="8" t="s">
        <v>5603</v>
      </c>
      <c r="F802" s="8" t="str">
        <f t="shared" si="26"/>
        <v/>
      </c>
      <c r="G802" s="8" t="s">
        <v>3278</v>
      </c>
      <c r="H802" s="346">
        <v>1</v>
      </c>
    </row>
    <row r="803" spans="1:8" s="8" customFormat="1" x14ac:dyDescent="0.25">
      <c r="A803" s="211" t="s">
        <v>2918</v>
      </c>
      <c r="B803" s="8" t="s">
        <v>3275</v>
      </c>
      <c r="C803" s="8" t="s">
        <v>3276</v>
      </c>
      <c r="D803" s="8">
        <f t="shared" si="27"/>
        <v>0</v>
      </c>
      <c r="E803" s="8" t="s">
        <v>5603</v>
      </c>
      <c r="F803" s="8" t="str">
        <f t="shared" si="26"/>
        <v/>
      </c>
      <c r="G803" s="8" t="s">
        <v>3278</v>
      </c>
      <c r="H803" s="346">
        <v>1</v>
      </c>
    </row>
    <row r="804" spans="1:8" s="8" customFormat="1" x14ac:dyDescent="0.25">
      <c r="A804" s="211" t="s">
        <v>2920</v>
      </c>
      <c r="B804" s="8" t="s">
        <v>3275</v>
      </c>
      <c r="C804" s="8" t="s">
        <v>3276</v>
      </c>
      <c r="D804" s="8">
        <f t="shared" si="27"/>
        <v>0</v>
      </c>
      <c r="E804" s="8" t="s">
        <v>5603</v>
      </c>
      <c r="F804" s="8" t="str">
        <f t="shared" si="26"/>
        <v/>
      </c>
      <c r="G804" s="8" t="s">
        <v>3278</v>
      </c>
      <c r="H804" s="346">
        <v>1</v>
      </c>
    </row>
    <row r="805" spans="1:8" s="8" customFormat="1" x14ac:dyDescent="0.25">
      <c r="A805" s="211" t="s">
        <v>2922</v>
      </c>
      <c r="B805" s="8" t="s">
        <v>3275</v>
      </c>
      <c r="C805" s="8" t="s">
        <v>3276</v>
      </c>
      <c r="D805" s="8">
        <f t="shared" si="27"/>
        <v>0</v>
      </c>
      <c r="E805" s="8" t="s">
        <v>5603</v>
      </c>
      <c r="F805" s="8" t="str">
        <f t="shared" si="26"/>
        <v/>
      </c>
      <c r="G805" s="8" t="s">
        <v>3278</v>
      </c>
      <c r="H805" s="346">
        <v>1</v>
      </c>
    </row>
    <row r="806" spans="1:8" s="8" customFormat="1" x14ac:dyDescent="0.25">
      <c r="A806" s="211" t="s">
        <v>2924</v>
      </c>
      <c r="B806" s="8" t="s">
        <v>3275</v>
      </c>
      <c r="C806" s="8" t="s">
        <v>3276</v>
      </c>
      <c r="D806" s="8">
        <f t="shared" si="27"/>
        <v>0</v>
      </c>
      <c r="E806" s="8" t="s">
        <v>5603</v>
      </c>
      <c r="F806" s="8" t="str">
        <f t="shared" si="26"/>
        <v/>
      </c>
      <c r="G806" s="8" t="s">
        <v>3278</v>
      </c>
      <c r="H806" s="346">
        <v>1</v>
      </c>
    </row>
    <row r="807" spans="1:8" s="8" customFormat="1" x14ac:dyDescent="0.25">
      <c r="A807" s="211" t="s">
        <v>2926</v>
      </c>
      <c r="B807" s="8" t="s">
        <v>3275</v>
      </c>
      <c r="C807" s="8" t="s">
        <v>3276</v>
      </c>
      <c r="D807" s="8">
        <f t="shared" si="27"/>
        <v>0</v>
      </c>
      <c r="E807" s="8" t="s">
        <v>5603</v>
      </c>
      <c r="F807" s="8" t="str">
        <f t="shared" si="26"/>
        <v/>
      </c>
      <c r="G807" s="8" t="s">
        <v>3278</v>
      </c>
      <c r="H807" s="346">
        <v>1</v>
      </c>
    </row>
    <row r="808" spans="1:8" s="8" customFormat="1" x14ac:dyDescent="0.25">
      <c r="A808" s="211" t="s">
        <v>2928</v>
      </c>
      <c r="B808" s="8" t="s">
        <v>3275</v>
      </c>
      <c r="C808" s="8" t="s">
        <v>3276</v>
      </c>
      <c r="D808" s="8">
        <f t="shared" si="27"/>
        <v>0</v>
      </c>
      <c r="E808" s="8" t="s">
        <v>5603</v>
      </c>
      <c r="F808" s="8" t="str">
        <f t="shared" si="26"/>
        <v/>
      </c>
      <c r="G808" s="8" t="s">
        <v>3278</v>
      </c>
      <c r="H808" s="346">
        <v>1</v>
      </c>
    </row>
    <row r="809" spans="1:8" s="8" customFormat="1" x14ac:dyDescent="0.25">
      <c r="A809" s="211" t="s">
        <v>2930</v>
      </c>
      <c r="B809" s="8" t="s">
        <v>3275</v>
      </c>
      <c r="C809" s="8" t="s">
        <v>3276</v>
      </c>
      <c r="D809" s="8">
        <f t="shared" si="27"/>
        <v>0</v>
      </c>
      <c r="E809" s="8" t="s">
        <v>5603</v>
      </c>
      <c r="F809" s="8" t="str">
        <f t="shared" si="26"/>
        <v/>
      </c>
      <c r="G809" s="8" t="s">
        <v>3278</v>
      </c>
      <c r="H809" s="346">
        <v>1</v>
      </c>
    </row>
    <row r="810" spans="1:8" s="8" customFormat="1" x14ac:dyDescent="0.25">
      <c r="A810" s="211" t="s">
        <v>2355</v>
      </c>
      <c r="B810" s="8" t="s">
        <v>3275</v>
      </c>
      <c r="C810" s="8" t="s">
        <v>3276</v>
      </c>
      <c r="D810" s="8">
        <f t="shared" si="27"/>
        <v>25</v>
      </c>
      <c r="E810" s="8" t="s">
        <v>5603</v>
      </c>
      <c r="F810" s="8" t="str">
        <f t="shared" si="26"/>
        <v/>
      </c>
      <c r="G810" s="8" t="s">
        <v>3278</v>
      </c>
      <c r="H810" s="346">
        <v>1</v>
      </c>
    </row>
    <row r="811" spans="1:8" s="8" customFormat="1" x14ac:dyDescent="0.25">
      <c r="A811" s="211" t="s">
        <v>2356</v>
      </c>
      <c r="B811" s="8" t="s">
        <v>3275</v>
      </c>
      <c r="C811" s="8" t="s">
        <v>3276</v>
      </c>
      <c r="D811" s="8">
        <f t="shared" si="27"/>
        <v>25</v>
      </c>
      <c r="E811" s="8" t="s">
        <v>5603</v>
      </c>
      <c r="F811" s="8" t="str">
        <f t="shared" si="26"/>
        <v/>
      </c>
      <c r="G811" s="8" t="s">
        <v>3278</v>
      </c>
      <c r="H811" s="346">
        <v>1</v>
      </c>
    </row>
    <row r="812" spans="1:8" s="8" customFormat="1" x14ac:dyDescent="0.25">
      <c r="A812" s="211" t="s">
        <v>2357</v>
      </c>
      <c r="B812" s="8" t="s">
        <v>3275</v>
      </c>
      <c r="C812" s="8" t="s">
        <v>3276</v>
      </c>
      <c r="D812" s="8">
        <f t="shared" si="27"/>
        <v>25</v>
      </c>
      <c r="E812" s="8" t="s">
        <v>5603</v>
      </c>
      <c r="F812" s="8" t="str">
        <f t="shared" si="26"/>
        <v/>
      </c>
      <c r="G812" s="8" t="s">
        <v>3278</v>
      </c>
      <c r="H812" s="346">
        <v>1</v>
      </c>
    </row>
    <row r="813" spans="1:8" s="8" customFormat="1" x14ac:dyDescent="0.25">
      <c r="A813" s="211" t="s">
        <v>2358</v>
      </c>
      <c r="B813" s="8" t="s">
        <v>3275</v>
      </c>
      <c r="C813" s="8" t="s">
        <v>3276</v>
      </c>
      <c r="D813" s="8">
        <f t="shared" si="27"/>
        <v>25</v>
      </c>
      <c r="E813" s="8" t="s">
        <v>5603</v>
      </c>
      <c r="F813" s="8" t="str">
        <f t="shared" si="26"/>
        <v/>
      </c>
      <c r="G813" s="8" t="s">
        <v>3278</v>
      </c>
      <c r="H813" s="346">
        <v>1</v>
      </c>
    </row>
    <row r="814" spans="1:8" s="8" customFormat="1" x14ac:dyDescent="0.25">
      <c r="A814" s="211" t="s">
        <v>2359</v>
      </c>
      <c r="B814" s="8" t="s">
        <v>3275</v>
      </c>
      <c r="C814" s="8" t="s">
        <v>3276</v>
      </c>
      <c r="D814" s="8">
        <f t="shared" si="27"/>
        <v>25</v>
      </c>
      <c r="E814" s="8" t="s">
        <v>5603</v>
      </c>
      <c r="F814" s="8" t="str">
        <f t="shared" si="26"/>
        <v/>
      </c>
      <c r="G814" s="8" t="s">
        <v>3278</v>
      </c>
      <c r="H814" s="346">
        <v>1</v>
      </c>
    </row>
    <row r="815" spans="1:8" s="8" customFormat="1" x14ac:dyDescent="0.25">
      <c r="A815" s="211" t="s">
        <v>2360</v>
      </c>
      <c r="B815" s="8" t="s">
        <v>3275</v>
      </c>
      <c r="C815" s="8" t="s">
        <v>3276</v>
      </c>
      <c r="D815" s="8">
        <f t="shared" si="27"/>
        <v>25</v>
      </c>
      <c r="E815" s="8" t="s">
        <v>5603</v>
      </c>
      <c r="F815" s="8" t="str">
        <f t="shared" si="26"/>
        <v/>
      </c>
      <c r="G815" s="8" t="s">
        <v>3278</v>
      </c>
      <c r="H815" s="346">
        <v>1</v>
      </c>
    </row>
    <row r="816" spans="1:8" s="8" customFormat="1" x14ac:dyDescent="0.25">
      <c r="A816" s="211" t="s">
        <v>2361</v>
      </c>
      <c r="B816" s="8" t="s">
        <v>3275</v>
      </c>
      <c r="C816" s="8" t="s">
        <v>3276</v>
      </c>
      <c r="D816" s="8">
        <f t="shared" si="27"/>
        <v>25</v>
      </c>
      <c r="E816" s="8" t="s">
        <v>5603</v>
      </c>
      <c r="F816" s="8" t="str">
        <f t="shared" si="26"/>
        <v/>
      </c>
      <c r="G816" s="8" t="s">
        <v>3278</v>
      </c>
      <c r="H816" s="346">
        <v>1</v>
      </c>
    </row>
    <row r="817" spans="1:8" s="8" customFormat="1" x14ac:dyDescent="0.25">
      <c r="A817" s="211" t="s">
        <v>2362</v>
      </c>
      <c r="B817" s="8" t="s">
        <v>3275</v>
      </c>
      <c r="C817" s="8" t="s">
        <v>3276</v>
      </c>
      <c r="D817" s="8">
        <f t="shared" si="27"/>
        <v>25</v>
      </c>
      <c r="E817" s="8" t="s">
        <v>5603</v>
      </c>
      <c r="F817" s="8" t="str">
        <f t="shared" si="26"/>
        <v/>
      </c>
      <c r="G817" s="8" t="s">
        <v>3278</v>
      </c>
      <c r="H817" s="346">
        <v>1</v>
      </c>
    </row>
    <row r="818" spans="1:8" s="8" customFormat="1" x14ac:dyDescent="0.25">
      <c r="A818" s="211" t="s">
        <v>2363</v>
      </c>
      <c r="B818" s="8" t="s">
        <v>3275</v>
      </c>
      <c r="C818" s="8" t="s">
        <v>3276</v>
      </c>
      <c r="D818" s="8">
        <f t="shared" si="27"/>
        <v>0</v>
      </c>
      <c r="E818" s="8" t="s">
        <v>5603</v>
      </c>
      <c r="F818" s="8" t="str">
        <f t="shared" si="26"/>
        <v/>
      </c>
      <c r="G818" s="8" t="s">
        <v>3278</v>
      </c>
      <c r="H818" s="346">
        <v>1</v>
      </c>
    </row>
    <row r="819" spans="1:8" s="8" customFormat="1" x14ac:dyDescent="0.25">
      <c r="A819" s="211" t="s">
        <v>1437</v>
      </c>
      <c r="B819" s="8" t="s">
        <v>3275</v>
      </c>
      <c r="C819" s="8" t="s">
        <v>3276</v>
      </c>
      <c r="D819" s="8">
        <f t="shared" si="27"/>
        <v>249</v>
      </c>
      <c r="E819" s="8" t="s">
        <v>5603</v>
      </c>
      <c r="F819" s="8" t="str">
        <f t="shared" si="26"/>
        <v/>
      </c>
      <c r="G819" s="8" t="s">
        <v>3278</v>
      </c>
      <c r="H819" s="346">
        <v>1</v>
      </c>
    </row>
    <row r="820" spans="1:8" s="8" customFormat="1" x14ac:dyDescent="0.25">
      <c r="A820" s="211" t="s">
        <v>5032</v>
      </c>
      <c r="B820" s="8" t="s">
        <v>3275</v>
      </c>
      <c r="C820" s="8" t="s">
        <v>3276</v>
      </c>
      <c r="D820" s="8">
        <f t="shared" si="27"/>
        <v>199</v>
      </c>
      <c r="E820" s="8" t="s">
        <v>5603</v>
      </c>
      <c r="F820" s="8" t="str">
        <f t="shared" si="26"/>
        <v/>
      </c>
      <c r="G820" s="8" t="s">
        <v>3278</v>
      </c>
      <c r="H820" s="346">
        <v>1</v>
      </c>
    </row>
    <row r="821" spans="1:8" s="8" customFormat="1" x14ac:dyDescent="0.25">
      <c r="A821" s="211" t="s">
        <v>3640</v>
      </c>
      <c r="B821" s="8" t="s">
        <v>3275</v>
      </c>
      <c r="C821" s="8" t="s">
        <v>3276</v>
      </c>
      <c r="D821" s="8">
        <f t="shared" si="27"/>
        <v>37.99</v>
      </c>
      <c r="E821" s="8" t="s">
        <v>5603</v>
      </c>
      <c r="F821" s="8" t="str">
        <f t="shared" si="26"/>
        <v/>
      </c>
      <c r="G821" s="8" t="s">
        <v>3278</v>
      </c>
      <c r="H821" s="346">
        <v>1</v>
      </c>
    </row>
    <row r="822" spans="1:8" s="8" customFormat="1" x14ac:dyDescent="0.25">
      <c r="A822" s="211" t="s">
        <v>2381</v>
      </c>
      <c r="B822" s="8" t="s">
        <v>3275</v>
      </c>
      <c r="C822" s="8" t="s">
        <v>3276</v>
      </c>
      <c r="D822" s="8">
        <f t="shared" si="27"/>
        <v>0</v>
      </c>
      <c r="E822" s="8" t="s">
        <v>5603</v>
      </c>
      <c r="F822" s="8" t="str">
        <f t="shared" si="26"/>
        <v/>
      </c>
      <c r="G822" s="8" t="s">
        <v>3278</v>
      </c>
      <c r="H822" s="346">
        <v>1</v>
      </c>
    </row>
    <row r="823" spans="1:8" s="8" customFormat="1" x14ac:dyDescent="0.25">
      <c r="A823" s="211" t="s">
        <v>5040</v>
      </c>
      <c r="B823" s="8" t="s">
        <v>3275</v>
      </c>
      <c r="C823" s="8" t="s">
        <v>3276</v>
      </c>
      <c r="D823" s="8">
        <f t="shared" si="27"/>
        <v>0</v>
      </c>
      <c r="E823" s="8" t="s">
        <v>5603</v>
      </c>
      <c r="F823" s="8" t="str">
        <f t="shared" si="26"/>
        <v/>
      </c>
      <c r="G823" s="8" t="s">
        <v>3278</v>
      </c>
      <c r="H823" s="346">
        <v>1</v>
      </c>
    </row>
    <row r="824" spans="1:8" s="8" customFormat="1" x14ac:dyDescent="0.25">
      <c r="A824" s="211" t="s">
        <v>5041</v>
      </c>
      <c r="B824" s="8" t="s">
        <v>3275</v>
      </c>
      <c r="C824" s="8" t="s">
        <v>3276</v>
      </c>
      <c r="D824" s="8">
        <f t="shared" si="27"/>
        <v>105</v>
      </c>
      <c r="E824" s="8" t="s">
        <v>5603</v>
      </c>
      <c r="F824" s="8" t="str">
        <f t="shared" si="26"/>
        <v/>
      </c>
      <c r="G824" s="8" t="s">
        <v>3278</v>
      </c>
      <c r="H824" s="346">
        <v>1</v>
      </c>
    </row>
    <row r="825" spans="1:8" s="8" customFormat="1" x14ac:dyDescent="0.25">
      <c r="A825" s="211" t="s">
        <v>5044</v>
      </c>
      <c r="B825" s="8" t="s">
        <v>3275</v>
      </c>
      <c r="C825" s="8" t="s">
        <v>3276</v>
      </c>
      <c r="D825" s="8">
        <f t="shared" si="27"/>
        <v>99</v>
      </c>
      <c r="E825" s="8" t="s">
        <v>5603</v>
      </c>
      <c r="F825" s="8" t="str">
        <f t="shared" si="26"/>
        <v/>
      </c>
      <c r="G825" s="8" t="s">
        <v>3278</v>
      </c>
      <c r="H825" s="346">
        <v>1</v>
      </c>
    </row>
    <row r="826" spans="1:8" s="8" customFormat="1" x14ac:dyDescent="0.25">
      <c r="A826" s="211" t="s">
        <v>5048</v>
      </c>
      <c r="B826" s="8" t="s">
        <v>3275</v>
      </c>
      <c r="C826" s="8" t="s">
        <v>3276</v>
      </c>
      <c r="D826" s="8">
        <f t="shared" si="27"/>
        <v>105</v>
      </c>
      <c r="E826" s="8" t="s">
        <v>5603</v>
      </c>
      <c r="F826" s="8" t="str">
        <f t="shared" si="26"/>
        <v/>
      </c>
      <c r="G826" s="8" t="s">
        <v>3278</v>
      </c>
      <c r="H826" s="346">
        <v>1</v>
      </c>
    </row>
    <row r="827" spans="1:8" s="8" customFormat="1" x14ac:dyDescent="0.25">
      <c r="A827" s="211" t="s">
        <v>4177</v>
      </c>
      <c r="B827" s="8" t="s">
        <v>3275</v>
      </c>
      <c r="C827" s="8" t="s">
        <v>3276</v>
      </c>
      <c r="D827" s="8">
        <f t="shared" si="27"/>
        <v>25</v>
      </c>
      <c r="E827" s="8" t="s">
        <v>5603</v>
      </c>
      <c r="F827" s="8" t="str">
        <f t="shared" si="26"/>
        <v/>
      </c>
      <c r="G827" s="8" t="s">
        <v>3278</v>
      </c>
      <c r="H827" s="346">
        <v>1</v>
      </c>
    </row>
    <row r="828" spans="1:8" s="8" customFormat="1" x14ac:dyDescent="0.25">
      <c r="A828" s="211" t="s">
        <v>4179</v>
      </c>
      <c r="B828" s="8" t="s">
        <v>3275</v>
      </c>
      <c r="C828" s="8" t="s">
        <v>3276</v>
      </c>
      <c r="D828" s="8">
        <f t="shared" si="27"/>
        <v>25</v>
      </c>
      <c r="E828" s="8" t="s">
        <v>5603</v>
      </c>
      <c r="F828" s="8" t="str">
        <f t="shared" si="26"/>
        <v/>
      </c>
      <c r="G828" s="8" t="s">
        <v>3278</v>
      </c>
      <c r="H828" s="346">
        <v>1</v>
      </c>
    </row>
    <row r="829" spans="1:8" s="8" customFormat="1" x14ac:dyDescent="0.25">
      <c r="A829" s="211" t="s">
        <v>3686</v>
      </c>
      <c r="B829" s="8" t="s">
        <v>3275</v>
      </c>
      <c r="C829" s="8" t="s">
        <v>3276</v>
      </c>
      <c r="D829" s="8">
        <f t="shared" si="27"/>
        <v>19.989999999999998</v>
      </c>
      <c r="E829" s="8" t="s">
        <v>5603</v>
      </c>
      <c r="F829" s="8" t="str">
        <f t="shared" si="26"/>
        <v/>
      </c>
      <c r="G829" s="8" t="s">
        <v>3278</v>
      </c>
      <c r="H829" s="346">
        <v>1</v>
      </c>
    </row>
    <row r="830" spans="1:8" s="8" customFormat="1" x14ac:dyDescent="0.25">
      <c r="A830" s="211" t="s">
        <v>2284</v>
      </c>
      <c r="B830" s="8" t="s">
        <v>3275</v>
      </c>
      <c r="C830" s="8" t="s">
        <v>3276</v>
      </c>
      <c r="D830" s="8">
        <f t="shared" si="27"/>
        <v>59</v>
      </c>
      <c r="E830" s="8" t="s">
        <v>5603</v>
      </c>
      <c r="F830" s="8" t="str">
        <f t="shared" si="26"/>
        <v/>
      </c>
      <c r="G830" s="8" t="s">
        <v>3278</v>
      </c>
      <c r="H830" s="346">
        <v>1</v>
      </c>
    </row>
    <row r="831" spans="1:8" s="8" customFormat="1" x14ac:dyDescent="0.25">
      <c r="A831" s="211" t="s">
        <v>2306</v>
      </c>
      <c r="B831" s="8" t="s">
        <v>3275</v>
      </c>
      <c r="C831" s="8" t="s">
        <v>3276</v>
      </c>
      <c r="D831" s="8">
        <f t="shared" si="27"/>
        <v>25</v>
      </c>
      <c r="E831" s="8" t="s">
        <v>5603</v>
      </c>
      <c r="F831" s="8" t="str">
        <f t="shared" si="26"/>
        <v/>
      </c>
      <c r="G831" s="8" t="s">
        <v>3278</v>
      </c>
      <c r="H831" s="346">
        <v>1</v>
      </c>
    </row>
    <row r="832" spans="1:8" s="8" customFormat="1" x14ac:dyDescent="0.25">
      <c r="A832" s="211" t="s">
        <v>2777</v>
      </c>
      <c r="B832" s="8" t="s">
        <v>3275</v>
      </c>
      <c r="C832" s="8" t="s">
        <v>3276</v>
      </c>
      <c r="D832" s="8">
        <f t="shared" si="27"/>
        <v>0</v>
      </c>
      <c r="E832" s="8" t="s">
        <v>5603</v>
      </c>
      <c r="F832" s="8" t="str">
        <f t="shared" si="26"/>
        <v/>
      </c>
      <c r="G832" s="8" t="s">
        <v>3278</v>
      </c>
      <c r="H832" s="346">
        <v>1</v>
      </c>
    </row>
    <row r="833" spans="1:8" s="8" customFormat="1" x14ac:dyDescent="0.25">
      <c r="A833" s="211" t="s">
        <v>2779</v>
      </c>
      <c r="B833" s="8" t="s">
        <v>3275</v>
      </c>
      <c r="C833" s="8" t="s">
        <v>3276</v>
      </c>
      <c r="D833" s="8">
        <f t="shared" si="27"/>
        <v>0</v>
      </c>
      <c r="E833" s="8" t="s">
        <v>5603</v>
      </c>
      <c r="F833" s="8" t="str">
        <f t="shared" si="26"/>
        <v/>
      </c>
      <c r="G833" s="8" t="s">
        <v>3278</v>
      </c>
      <c r="H833" s="346">
        <v>1</v>
      </c>
    </row>
    <row r="834" spans="1:8" s="8" customFormat="1" x14ac:dyDescent="0.25">
      <c r="A834" s="211" t="s">
        <v>2781</v>
      </c>
      <c r="B834" s="8" t="s">
        <v>3275</v>
      </c>
      <c r="C834" s="8" t="s">
        <v>3276</v>
      </c>
      <c r="D834" s="8">
        <f t="shared" si="27"/>
        <v>0</v>
      </c>
      <c r="E834" s="8" t="s">
        <v>5603</v>
      </c>
      <c r="F834" s="8" t="str">
        <f t="shared" ref="F834:F897" si="28">IF(VLOOKUP(A834,masterdata,36,FALSE)="","",VLOOKUP(A834,masterdata,36,FALSE))</f>
        <v/>
      </c>
      <c r="G834" s="8" t="s">
        <v>3278</v>
      </c>
      <c r="H834" s="346">
        <v>1</v>
      </c>
    </row>
    <row r="835" spans="1:8" s="8" customFormat="1" x14ac:dyDescent="0.25">
      <c r="A835" s="211" t="s">
        <v>2307</v>
      </c>
      <c r="B835" s="8" t="s">
        <v>3275</v>
      </c>
      <c r="C835" s="8" t="s">
        <v>3276</v>
      </c>
      <c r="D835" s="8">
        <f t="shared" si="27"/>
        <v>25</v>
      </c>
      <c r="E835" s="8" t="s">
        <v>5603</v>
      </c>
      <c r="F835" s="8" t="str">
        <f t="shared" si="28"/>
        <v/>
      </c>
      <c r="G835" s="8" t="s">
        <v>3278</v>
      </c>
      <c r="H835" s="346">
        <v>1</v>
      </c>
    </row>
    <row r="836" spans="1:8" s="8" customFormat="1" x14ac:dyDescent="0.25">
      <c r="A836" s="211" t="s">
        <v>2784</v>
      </c>
      <c r="B836" s="8" t="s">
        <v>3275</v>
      </c>
      <c r="C836" s="8" t="s">
        <v>3276</v>
      </c>
      <c r="D836" s="8">
        <f t="shared" si="27"/>
        <v>0</v>
      </c>
      <c r="E836" s="8" t="s">
        <v>5603</v>
      </c>
      <c r="F836" s="8" t="str">
        <f t="shared" si="28"/>
        <v/>
      </c>
      <c r="G836" s="8" t="s">
        <v>3278</v>
      </c>
      <c r="H836" s="346">
        <v>1</v>
      </c>
    </row>
    <row r="837" spans="1:8" s="8" customFormat="1" x14ac:dyDescent="0.25">
      <c r="A837" s="211" t="s">
        <v>2786</v>
      </c>
      <c r="B837" s="8" t="s">
        <v>3275</v>
      </c>
      <c r="C837" s="8" t="s">
        <v>3276</v>
      </c>
      <c r="D837" s="8">
        <f t="shared" si="27"/>
        <v>0</v>
      </c>
      <c r="E837" s="8" t="s">
        <v>5603</v>
      </c>
      <c r="F837" s="8" t="str">
        <f t="shared" si="28"/>
        <v/>
      </c>
      <c r="G837" s="8" t="s">
        <v>3278</v>
      </c>
      <c r="H837" s="346">
        <v>1</v>
      </c>
    </row>
    <row r="838" spans="1:8" s="8" customFormat="1" x14ac:dyDescent="0.25">
      <c r="A838" s="211" t="s">
        <v>2788</v>
      </c>
      <c r="B838" s="8" t="s">
        <v>3275</v>
      </c>
      <c r="C838" s="8" t="s">
        <v>3276</v>
      </c>
      <c r="D838" s="8">
        <f t="shared" si="27"/>
        <v>0</v>
      </c>
      <c r="E838" s="8" t="s">
        <v>5603</v>
      </c>
      <c r="F838" s="8" t="str">
        <f t="shared" si="28"/>
        <v/>
      </c>
      <c r="G838" s="8" t="s">
        <v>3278</v>
      </c>
      <c r="H838" s="346">
        <v>1</v>
      </c>
    </row>
    <row r="839" spans="1:8" s="8" customFormat="1" x14ac:dyDescent="0.25">
      <c r="A839" s="211" t="s">
        <v>2790</v>
      </c>
      <c r="B839" s="8" t="s">
        <v>3275</v>
      </c>
      <c r="C839" s="8" t="s">
        <v>3276</v>
      </c>
      <c r="D839" s="8">
        <f t="shared" si="27"/>
        <v>0</v>
      </c>
      <c r="E839" s="8" t="s">
        <v>5603</v>
      </c>
      <c r="F839" s="8" t="str">
        <f t="shared" si="28"/>
        <v/>
      </c>
      <c r="G839" s="8" t="s">
        <v>3278</v>
      </c>
      <c r="H839" s="346">
        <v>1</v>
      </c>
    </row>
    <row r="840" spans="1:8" s="8" customFormat="1" x14ac:dyDescent="0.25">
      <c r="A840" s="211" t="s">
        <v>2792</v>
      </c>
      <c r="B840" s="8" t="s">
        <v>3275</v>
      </c>
      <c r="C840" s="8" t="s">
        <v>3276</v>
      </c>
      <c r="D840" s="8">
        <f t="shared" si="27"/>
        <v>0</v>
      </c>
      <c r="E840" s="8" t="s">
        <v>5603</v>
      </c>
      <c r="F840" s="8" t="str">
        <f t="shared" si="28"/>
        <v/>
      </c>
      <c r="G840" s="8" t="s">
        <v>3278</v>
      </c>
      <c r="H840" s="346">
        <v>1</v>
      </c>
    </row>
    <row r="841" spans="1:8" s="8" customFormat="1" x14ac:dyDescent="0.25">
      <c r="A841" s="211" t="s">
        <v>2794</v>
      </c>
      <c r="B841" s="8" t="s">
        <v>3275</v>
      </c>
      <c r="C841" s="8" t="s">
        <v>3276</v>
      </c>
      <c r="D841" s="8">
        <f t="shared" si="27"/>
        <v>0</v>
      </c>
      <c r="E841" s="8" t="s">
        <v>5603</v>
      </c>
      <c r="F841" s="8" t="str">
        <f t="shared" si="28"/>
        <v/>
      </c>
      <c r="G841" s="8" t="s">
        <v>3278</v>
      </c>
      <c r="H841" s="346">
        <v>1</v>
      </c>
    </row>
    <row r="842" spans="1:8" s="8" customFormat="1" x14ac:dyDescent="0.25">
      <c r="A842" s="211" t="s">
        <v>2796</v>
      </c>
      <c r="B842" s="8" t="s">
        <v>3275</v>
      </c>
      <c r="C842" s="8" t="s">
        <v>3276</v>
      </c>
      <c r="D842" s="8">
        <f t="shared" si="27"/>
        <v>0</v>
      </c>
      <c r="E842" s="8" t="s">
        <v>5603</v>
      </c>
      <c r="F842" s="8" t="str">
        <f t="shared" si="28"/>
        <v/>
      </c>
      <c r="G842" s="8" t="s">
        <v>3278</v>
      </c>
      <c r="H842" s="346">
        <v>1</v>
      </c>
    </row>
    <row r="843" spans="1:8" s="8" customFormat="1" x14ac:dyDescent="0.25">
      <c r="A843" s="211" t="s">
        <v>2798</v>
      </c>
      <c r="B843" s="8" t="s">
        <v>3275</v>
      </c>
      <c r="C843" s="8" t="s">
        <v>3276</v>
      </c>
      <c r="D843" s="8">
        <f t="shared" si="27"/>
        <v>0</v>
      </c>
      <c r="E843" s="8" t="s">
        <v>5603</v>
      </c>
      <c r="F843" s="8" t="str">
        <f t="shared" si="28"/>
        <v/>
      </c>
      <c r="G843" s="8" t="s">
        <v>3278</v>
      </c>
      <c r="H843" s="346">
        <v>1</v>
      </c>
    </row>
    <row r="844" spans="1:8" s="8" customFormat="1" x14ac:dyDescent="0.25">
      <c r="A844" s="211" t="s">
        <v>2800</v>
      </c>
      <c r="B844" s="8" t="s">
        <v>3275</v>
      </c>
      <c r="C844" s="8" t="s">
        <v>3276</v>
      </c>
      <c r="D844" s="8">
        <f t="shared" si="27"/>
        <v>0</v>
      </c>
      <c r="E844" s="8" t="s">
        <v>5603</v>
      </c>
      <c r="F844" s="8" t="str">
        <f t="shared" si="28"/>
        <v/>
      </c>
      <c r="G844" s="8" t="s">
        <v>3278</v>
      </c>
      <c r="H844" s="346">
        <v>1</v>
      </c>
    </row>
    <row r="845" spans="1:8" s="8" customFormat="1" x14ac:dyDescent="0.25">
      <c r="A845" s="211" t="s">
        <v>2802</v>
      </c>
      <c r="B845" s="8" t="s">
        <v>3275</v>
      </c>
      <c r="C845" s="8" t="s">
        <v>3276</v>
      </c>
      <c r="D845" s="8">
        <f t="shared" si="27"/>
        <v>0</v>
      </c>
      <c r="E845" s="8" t="s">
        <v>5603</v>
      </c>
      <c r="F845" s="8" t="str">
        <f t="shared" si="28"/>
        <v/>
      </c>
      <c r="G845" s="8" t="s">
        <v>3278</v>
      </c>
      <c r="H845" s="346">
        <v>1</v>
      </c>
    </row>
    <row r="846" spans="1:8" s="8" customFormat="1" x14ac:dyDescent="0.25">
      <c r="A846" s="211" t="s">
        <v>2804</v>
      </c>
      <c r="B846" s="8" t="s">
        <v>3275</v>
      </c>
      <c r="C846" s="8" t="s">
        <v>3276</v>
      </c>
      <c r="D846" s="8">
        <f t="shared" si="27"/>
        <v>0</v>
      </c>
      <c r="E846" s="8" t="s">
        <v>5603</v>
      </c>
      <c r="F846" s="8" t="str">
        <f t="shared" si="28"/>
        <v/>
      </c>
      <c r="G846" s="8" t="s">
        <v>3278</v>
      </c>
      <c r="H846" s="346">
        <v>1</v>
      </c>
    </row>
    <row r="847" spans="1:8" s="8" customFormat="1" x14ac:dyDescent="0.25">
      <c r="A847" s="211" t="s">
        <v>2806</v>
      </c>
      <c r="B847" s="8" t="s">
        <v>3275</v>
      </c>
      <c r="C847" s="8" t="s">
        <v>3276</v>
      </c>
      <c r="D847" s="8">
        <f t="shared" si="27"/>
        <v>0</v>
      </c>
      <c r="E847" s="8" t="s">
        <v>5603</v>
      </c>
      <c r="F847" s="8" t="str">
        <f t="shared" si="28"/>
        <v/>
      </c>
      <c r="G847" s="8" t="s">
        <v>3278</v>
      </c>
      <c r="H847" s="346">
        <v>1</v>
      </c>
    </row>
    <row r="848" spans="1:8" s="8" customFormat="1" x14ac:dyDescent="0.25">
      <c r="A848" s="211" t="s">
        <v>2808</v>
      </c>
      <c r="B848" s="8" t="s">
        <v>3275</v>
      </c>
      <c r="C848" s="8" t="s">
        <v>3276</v>
      </c>
      <c r="D848" s="8">
        <f t="shared" si="27"/>
        <v>0</v>
      </c>
      <c r="E848" s="8" t="s">
        <v>5603</v>
      </c>
      <c r="F848" s="8" t="str">
        <f t="shared" si="28"/>
        <v/>
      </c>
      <c r="G848" s="8" t="s">
        <v>3278</v>
      </c>
      <c r="H848" s="346">
        <v>1</v>
      </c>
    </row>
    <row r="849" spans="1:8" s="8" customFormat="1" x14ac:dyDescent="0.25">
      <c r="A849" s="211" t="s">
        <v>2810</v>
      </c>
      <c r="B849" s="8" t="s">
        <v>3275</v>
      </c>
      <c r="C849" s="8" t="s">
        <v>3276</v>
      </c>
      <c r="D849" s="8">
        <f t="shared" si="27"/>
        <v>0</v>
      </c>
      <c r="E849" s="8" t="s">
        <v>5603</v>
      </c>
      <c r="F849" s="8" t="str">
        <f t="shared" si="28"/>
        <v/>
      </c>
      <c r="G849" s="8" t="s">
        <v>3278</v>
      </c>
      <c r="H849" s="346">
        <v>1</v>
      </c>
    </row>
    <row r="850" spans="1:8" s="8" customFormat="1" x14ac:dyDescent="0.25">
      <c r="A850" s="211" t="s">
        <v>2812</v>
      </c>
      <c r="B850" s="8" t="s">
        <v>3275</v>
      </c>
      <c r="C850" s="8" t="s">
        <v>3276</v>
      </c>
      <c r="D850" s="8">
        <f t="shared" si="27"/>
        <v>0</v>
      </c>
      <c r="E850" s="8" t="s">
        <v>5603</v>
      </c>
      <c r="F850" s="8" t="str">
        <f t="shared" si="28"/>
        <v/>
      </c>
      <c r="G850" s="8" t="s">
        <v>3278</v>
      </c>
      <c r="H850" s="346">
        <v>1</v>
      </c>
    </row>
    <row r="851" spans="1:8" s="8" customFormat="1" x14ac:dyDescent="0.25">
      <c r="A851" s="211" t="s">
        <v>2814</v>
      </c>
      <c r="B851" s="8" t="s">
        <v>3275</v>
      </c>
      <c r="C851" s="8" t="s">
        <v>3276</v>
      </c>
      <c r="D851" s="8">
        <f t="shared" si="27"/>
        <v>0</v>
      </c>
      <c r="E851" s="8" t="s">
        <v>5603</v>
      </c>
      <c r="F851" s="8" t="str">
        <f t="shared" si="28"/>
        <v/>
      </c>
      <c r="G851" s="8" t="s">
        <v>3278</v>
      </c>
      <c r="H851" s="346">
        <v>1</v>
      </c>
    </row>
    <row r="852" spans="1:8" s="8" customFormat="1" x14ac:dyDescent="0.25">
      <c r="A852" s="211" t="s">
        <v>2816</v>
      </c>
      <c r="B852" s="8" t="s">
        <v>3275</v>
      </c>
      <c r="C852" s="8" t="s">
        <v>3276</v>
      </c>
      <c r="D852" s="8">
        <f t="shared" si="27"/>
        <v>0</v>
      </c>
      <c r="E852" s="8" t="s">
        <v>5603</v>
      </c>
      <c r="F852" s="8" t="str">
        <f t="shared" si="28"/>
        <v/>
      </c>
      <c r="G852" s="8" t="s">
        <v>3278</v>
      </c>
      <c r="H852" s="346">
        <v>1</v>
      </c>
    </row>
    <row r="853" spans="1:8" s="8" customFormat="1" x14ac:dyDescent="0.25">
      <c r="A853" s="211" t="s">
        <v>2818</v>
      </c>
      <c r="B853" s="8" t="s">
        <v>3275</v>
      </c>
      <c r="C853" s="8" t="s">
        <v>3276</v>
      </c>
      <c r="D853" s="8">
        <f t="shared" si="27"/>
        <v>0</v>
      </c>
      <c r="E853" s="8" t="s">
        <v>5603</v>
      </c>
      <c r="F853" s="8" t="str">
        <f t="shared" si="28"/>
        <v/>
      </c>
      <c r="G853" s="8" t="s">
        <v>3278</v>
      </c>
      <c r="H853" s="346">
        <v>1</v>
      </c>
    </row>
    <row r="854" spans="1:8" s="8" customFormat="1" x14ac:dyDescent="0.25">
      <c r="A854" s="211" t="s">
        <v>2820</v>
      </c>
      <c r="B854" s="8" t="s">
        <v>3275</v>
      </c>
      <c r="C854" s="8" t="s">
        <v>3276</v>
      </c>
      <c r="D854" s="8">
        <f t="shared" si="27"/>
        <v>0</v>
      </c>
      <c r="E854" s="8" t="s">
        <v>5603</v>
      </c>
      <c r="F854" s="8" t="str">
        <f t="shared" si="28"/>
        <v/>
      </c>
      <c r="G854" s="8" t="s">
        <v>3278</v>
      </c>
      <c r="H854" s="346">
        <v>1</v>
      </c>
    </row>
    <row r="855" spans="1:8" s="8" customFormat="1" x14ac:dyDescent="0.25">
      <c r="A855" s="211" t="s">
        <v>2822</v>
      </c>
      <c r="B855" s="8" t="s">
        <v>3275</v>
      </c>
      <c r="C855" s="8" t="s">
        <v>3276</v>
      </c>
      <c r="D855" s="8">
        <f t="shared" si="27"/>
        <v>0</v>
      </c>
      <c r="E855" s="8" t="s">
        <v>5603</v>
      </c>
      <c r="F855" s="8" t="str">
        <f t="shared" si="28"/>
        <v/>
      </c>
      <c r="G855" s="8" t="s">
        <v>3278</v>
      </c>
      <c r="H855" s="346">
        <v>1</v>
      </c>
    </row>
    <row r="856" spans="1:8" s="8" customFormat="1" x14ac:dyDescent="0.25">
      <c r="A856" s="211" t="s">
        <v>2824</v>
      </c>
      <c r="B856" s="8" t="s">
        <v>3275</v>
      </c>
      <c r="C856" s="8" t="s">
        <v>3276</v>
      </c>
      <c r="D856" s="8">
        <f t="shared" si="27"/>
        <v>0</v>
      </c>
      <c r="E856" s="8" t="s">
        <v>5603</v>
      </c>
      <c r="F856" s="8" t="str">
        <f t="shared" si="28"/>
        <v/>
      </c>
      <c r="G856" s="8" t="s">
        <v>3278</v>
      </c>
      <c r="H856" s="346">
        <v>1</v>
      </c>
    </row>
    <row r="857" spans="1:8" s="8" customFormat="1" x14ac:dyDescent="0.25">
      <c r="A857" s="211" t="s">
        <v>2826</v>
      </c>
      <c r="B857" s="8" t="s">
        <v>3275</v>
      </c>
      <c r="C857" s="8" t="s">
        <v>3276</v>
      </c>
      <c r="D857" s="8">
        <f t="shared" si="27"/>
        <v>0</v>
      </c>
      <c r="E857" s="8" t="s">
        <v>5603</v>
      </c>
      <c r="F857" s="8" t="str">
        <f t="shared" si="28"/>
        <v/>
      </c>
      <c r="G857" s="8" t="s">
        <v>3278</v>
      </c>
      <c r="H857" s="346">
        <v>1</v>
      </c>
    </row>
    <row r="858" spans="1:8" s="8" customFormat="1" x14ac:dyDescent="0.25">
      <c r="A858" s="211" t="s">
        <v>2828</v>
      </c>
      <c r="B858" s="8" t="s">
        <v>3275</v>
      </c>
      <c r="C858" s="8" t="s">
        <v>3276</v>
      </c>
      <c r="D858" s="8">
        <f t="shared" si="27"/>
        <v>0</v>
      </c>
      <c r="E858" s="8" t="s">
        <v>5603</v>
      </c>
      <c r="F858" s="8" t="str">
        <f t="shared" si="28"/>
        <v/>
      </c>
      <c r="G858" s="8" t="s">
        <v>3278</v>
      </c>
      <c r="H858" s="346">
        <v>1</v>
      </c>
    </row>
    <row r="859" spans="1:8" s="8" customFormat="1" x14ac:dyDescent="0.25">
      <c r="A859" s="211" t="s">
        <v>2830</v>
      </c>
      <c r="B859" s="8" t="s">
        <v>3275</v>
      </c>
      <c r="C859" s="8" t="s">
        <v>3276</v>
      </c>
      <c r="D859" s="8">
        <f t="shared" si="27"/>
        <v>0</v>
      </c>
      <c r="E859" s="8" t="s">
        <v>5603</v>
      </c>
      <c r="F859" s="8" t="str">
        <f t="shared" si="28"/>
        <v/>
      </c>
      <c r="G859" s="8" t="s">
        <v>3278</v>
      </c>
      <c r="H859" s="346">
        <v>1</v>
      </c>
    </row>
    <row r="860" spans="1:8" s="8" customFormat="1" x14ac:dyDescent="0.25">
      <c r="A860" s="211" t="s">
        <v>2832</v>
      </c>
      <c r="B860" s="8" t="s">
        <v>3275</v>
      </c>
      <c r="C860" s="8" t="s">
        <v>3276</v>
      </c>
      <c r="D860" s="8">
        <f t="shared" si="27"/>
        <v>0</v>
      </c>
      <c r="E860" s="8" t="s">
        <v>5603</v>
      </c>
      <c r="F860" s="8" t="str">
        <f t="shared" si="28"/>
        <v/>
      </c>
      <c r="G860" s="8" t="s">
        <v>3278</v>
      </c>
      <c r="H860" s="346">
        <v>1</v>
      </c>
    </row>
    <row r="861" spans="1:8" s="8" customFormat="1" x14ac:dyDescent="0.25">
      <c r="A861" s="211" t="s">
        <v>2834</v>
      </c>
      <c r="B861" s="8" t="s">
        <v>3275</v>
      </c>
      <c r="C861" s="8" t="s">
        <v>3276</v>
      </c>
      <c r="D861" s="8">
        <f t="shared" si="27"/>
        <v>0</v>
      </c>
      <c r="E861" s="8" t="s">
        <v>5603</v>
      </c>
      <c r="F861" s="8" t="str">
        <f t="shared" si="28"/>
        <v/>
      </c>
      <c r="G861" s="8" t="s">
        <v>3278</v>
      </c>
      <c r="H861" s="346">
        <v>1</v>
      </c>
    </row>
    <row r="862" spans="1:8" x14ac:dyDescent="0.25">
      <c r="A862" s="15" t="s">
        <v>2836</v>
      </c>
      <c r="B862" s="8" t="s">
        <v>3275</v>
      </c>
      <c r="C862" s="8" t="s">
        <v>3276</v>
      </c>
      <c r="D862" s="8">
        <f t="shared" si="27"/>
        <v>0</v>
      </c>
      <c r="E862" s="8" t="s">
        <v>5603</v>
      </c>
      <c r="F862" s="8" t="str">
        <f t="shared" si="28"/>
        <v/>
      </c>
      <c r="G862" s="8" t="s">
        <v>3278</v>
      </c>
      <c r="H862" s="346">
        <v>1</v>
      </c>
    </row>
    <row r="863" spans="1:8" x14ac:dyDescent="0.25">
      <c r="A863" s="9" t="s">
        <v>2838</v>
      </c>
      <c r="B863" s="8" t="s">
        <v>3275</v>
      </c>
      <c r="C863" s="8" t="s">
        <v>3276</v>
      </c>
      <c r="D863" s="8">
        <f t="shared" si="27"/>
        <v>0</v>
      </c>
      <c r="E863" s="8" t="s">
        <v>5603</v>
      </c>
      <c r="F863" s="8" t="str">
        <f t="shared" si="28"/>
        <v/>
      </c>
      <c r="G863" s="8" t="s">
        <v>3278</v>
      </c>
      <c r="H863" s="346">
        <v>1</v>
      </c>
    </row>
    <row r="864" spans="1:8" x14ac:dyDescent="0.25">
      <c r="A864" s="9" t="s">
        <v>2840</v>
      </c>
      <c r="B864" s="8" t="s">
        <v>3275</v>
      </c>
      <c r="C864" s="8" t="s">
        <v>3276</v>
      </c>
      <c r="D864" s="8">
        <f t="shared" ref="D864:D924" si="29">VLOOKUP(A864,masterdata,5,0)</f>
        <v>0</v>
      </c>
      <c r="E864" s="8" t="s">
        <v>5603</v>
      </c>
      <c r="F864" s="8" t="str">
        <f t="shared" si="28"/>
        <v/>
      </c>
      <c r="G864" s="8" t="s">
        <v>3278</v>
      </c>
      <c r="H864" s="346">
        <v>1</v>
      </c>
    </row>
    <row r="865" spans="1:8" x14ac:dyDescent="0.25">
      <c r="A865" s="9" t="s">
        <v>2842</v>
      </c>
      <c r="B865" s="8" t="s">
        <v>3275</v>
      </c>
      <c r="C865" s="8" t="s">
        <v>3276</v>
      </c>
      <c r="D865" s="8">
        <f t="shared" si="29"/>
        <v>0</v>
      </c>
      <c r="E865" s="8" t="s">
        <v>5603</v>
      </c>
      <c r="F865" s="8" t="str">
        <f t="shared" si="28"/>
        <v/>
      </c>
      <c r="G865" s="8" t="s">
        <v>3278</v>
      </c>
      <c r="H865" s="346">
        <v>1</v>
      </c>
    </row>
    <row r="866" spans="1:8" x14ac:dyDescent="0.25">
      <c r="A866" s="9" t="s">
        <v>2844</v>
      </c>
      <c r="B866" s="8" t="s">
        <v>3275</v>
      </c>
      <c r="C866" s="8" t="s">
        <v>3276</v>
      </c>
      <c r="D866" s="8">
        <f t="shared" si="29"/>
        <v>0</v>
      </c>
      <c r="E866" s="8" t="s">
        <v>5603</v>
      </c>
      <c r="F866" s="8" t="str">
        <f t="shared" si="28"/>
        <v/>
      </c>
      <c r="G866" s="8" t="s">
        <v>3278</v>
      </c>
      <c r="H866" s="346">
        <v>1</v>
      </c>
    </row>
    <row r="867" spans="1:8" x14ac:dyDescent="0.25">
      <c r="A867" s="9" t="s">
        <v>2846</v>
      </c>
      <c r="B867" s="8" t="s">
        <v>3275</v>
      </c>
      <c r="C867" s="8" t="s">
        <v>3276</v>
      </c>
      <c r="D867" s="8">
        <f t="shared" si="29"/>
        <v>0</v>
      </c>
      <c r="E867" s="8" t="s">
        <v>5603</v>
      </c>
      <c r="F867" s="8" t="str">
        <f t="shared" si="28"/>
        <v/>
      </c>
      <c r="G867" s="8" t="s">
        <v>3278</v>
      </c>
      <c r="H867" s="346">
        <v>1</v>
      </c>
    </row>
    <row r="868" spans="1:8" x14ac:dyDescent="0.25">
      <c r="A868" s="9" t="s">
        <v>2848</v>
      </c>
      <c r="B868" s="8" t="s">
        <v>3275</v>
      </c>
      <c r="C868" s="8" t="s">
        <v>3276</v>
      </c>
      <c r="D868" s="8">
        <f t="shared" si="29"/>
        <v>0</v>
      </c>
      <c r="E868" s="8" t="s">
        <v>5603</v>
      </c>
      <c r="F868" s="8" t="str">
        <f t="shared" si="28"/>
        <v/>
      </c>
      <c r="G868" s="8" t="s">
        <v>3278</v>
      </c>
      <c r="H868" s="346">
        <v>1</v>
      </c>
    </row>
    <row r="869" spans="1:8" x14ac:dyDescent="0.25">
      <c r="A869" s="9" t="s">
        <v>2850</v>
      </c>
      <c r="B869" s="8" t="s">
        <v>3275</v>
      </c>
      <c r="C869" s="8" t="s">
        <v>3276</v>
      </c>
      <c r="D869" s="8">
        <f t="shared" si="29"/>
        <v>0</v>
      </c>
      <c r="E869" s="8" t="s">
        <v>5603</v>
      </c>
      <c r="F869" s="8" t="str">
        <f t="shared" si="28"/>
        <v/>
      </c>
      <c r="G869" s="8" t="s">
        <v>3278</v>
      </c>
      <c r="H869" s="346">
        <v>1</v>
      </c>
    </row>
    <row r="870" spans="1:8" x14ac:dyDescent="0.25">
      <c r="A870" s="9" t="s">
        <v>2852</v>
      </c>
      <c r="B870" s="8" t="s">
        <v>3275</v>
      </c>
      <c r="C870" s="8" t="s">
        <v>3276</v>
      </c>
      <c r="D870" s="8">
        <f t="shared" si="29"/>
        <v>0</v>
      </c>
      <c r="E870" s="8" t="s">
        <v>5603</v>
      </c>
      <c r="F870" s="8" t="str">
        <f t="shared" si="28"/>
        <v/>
      </c>
      <c r="G870" s="8" t="s">
        <v>3278</v>
      </c>
      <c r="H870" s="346">
        <v>1</v>
      </c>
    </row>
    <row r="871" spans="1:8" x14ac:dyDescent="0.25">
      <c r="A871" s="9" t="s">
        <v>2854</v>
      </c>
      <c r="B871" s="8" t="s">
        <v>3275</v>
      </c>
      <c r="C871" s="8" t="s">
        <v>3276</v>
      </c>
      <c r="D871" s="8">
        <f t="shared" si="29"/>
        <v>0</v>
      </c>
      <c r="E871" s="8" t="s">
        <v>5603</v>
      </c>
      <c r="F871" s="8" t="str">
        <f t="shared" si="28"/>
        <v/>
      </c>
      <c r="G871" s="8" t="s">
        <v>3278</v>
      </c>
      <c r="H871" s="346">
        <v>1</v>
      </c>
    </row>
    <row r="872" spans="1:8" x14ac:dyDescent="0.25">
      <c r="A872" s="9" t="s">
        <v>2856</v>
      </c>
      <c r="B872" s="8" t="s">
        <v>3275</v>
      </c>
      <c r="C872" s="8" t="s">
        <v>3276</v>
      </c>
      <c r="D872" s="8">
        <f t="shared" si="29"/>
        <v>0</v>
      </c>
      <c r="E872" s="8" t="s">
        <v>5603</v>
      </c>
      <c r="F872" s="8" t="str">
        <f t="shared" si="28"/>
        <v/>
      </c>
      <c r="G872" s="8" t="s">
        <v>3278</v>
      </c>
      <c r="H872" s="346">
        <v>1</v>
      </c>
    </row>
    <row r="873" spans="1:8" x14ac:dyDescent="0.25">
      <c r="A873" s="9" t="s">
        <v>2858</v>
      </c>
      <c r="B873" s="8" t="s">
        <v>3275</v>
      </c>
      <c r="C873" s="8" t="s">
        <v>3276</v>
      </c>
      <c r="D873" s="8">
        <f t="shared" si="29"/>
        <v>0</v>
      </c>
      <c r="E873" s="8" t="s">
        <v>5603</v>
      </c>
      <c r="F873" s="8" t="str">
        <f t="shared" si="28"/>
        <v/>
      </c>
      <c r="G873" s="8" t="s">
        <v>3278</v>
      </c>
      <c r="H873" s="346">
        <v>1</v>
      </c>
    </row>
    <row r="874" spans="1:8" x14ac:dyDescent="0.25">
      <c r="A874" s="9" t="s">
        <v>2860</v>
      </c>
      <c r="B874" s="8" t="s">
        <v>3275</v>
      </c>
      <c r="C874" s="8" t="s">
        <v>3276</v>
      </c>
      <c r="D874" s="8">
        <f t="shared" si="29"/>
        <v>0</v>
      </c>
      <c r="E874" s="8" t="s">
        <v>5603</v>
      </c>
      <c r="F874" s="8" t="str">
        <f t="shared" si="28"/>
        <v/>
      </c>
      <c r="G874" s="8" t="s">
        <v>3278</v>
      </c>
      <c r="H874" s="346">
        <v>1</v>
      </c>
    </row>
    <row r="875" spans="1:8" x14ac:dyDescent="0.25">
      <c r="A875" s="9" t="s">
        <v>2862</v>
      </c>
      <c r="B875" s="8" t="s">
        <v>3275</v>
      </c>
      <c r="C875" s="8" t="s">
        <v>3276</v>
      </c>
      <c r="D875" s="8">
        <f t="shared" si="29"/>
        <v>0</v>
      </c>
      <c r="E875" s="8" t="s">
        <v>5603</v>
      </c>
      <c r="F875" s="8" t="str">
        <f t="shared" si="28"/>
        <v/>
      </c>
      <c r="G875" s="8" t="s">
        <v>3278</v>
      </c>
      <c r="H875" s="346">
        <v>1</v>
      </c>
    </row>
    <row r="876" spans="1:8" x14ac:dyDescent="0.25">
      <c r="A876" s="9" t="s">
        <v>2864</v>
      </c>
      <c r="B876" s="8" t="s">
        <v>3275</v>
      </c>
      <c r="C876" s="8" t="s">
        <v>3276</v>
      </c>
      <c r="D876" s="8">
        <f t="shared" si="29"/>
        <v>0</v>
      </c>
      <c r="E876" s="8" t="s">
        <v>5603</v>
      </c>
      <c r="F876" s="8" t="str">
        <f t="shared" si="28"/>
        <v/>
      </c>
      <c r="G876" s="8" t="s">
        <v>3278</v>
      </c>
      <c r="H876" s="346">
        <v>1</v>
      </c>
    </row>
    <row r="877" spans="1:8" x14ac:dyDescent="0.25">
      <c r="A877" s="9" t="s">
        <v>2866</v>
      </c>
      <c r="B877" s="8" t="s">
        <v>3275</v>
      </c>
      <c r="C877" s="8" t="s">
        <v>3276</v>
      </c>
      <c r="D877" s="8">
        <f t="shared" si="29"/>
        <v>0</v>
      </c>
      <c r="E877" s="8" t="s">
        <v>5603</v>
      </c>
      <c r="F877" s="8" t="str">
        <f t="shared" si="28"/>
        <v/>
      </c>
      <c r="G877" s="8" t="s">
        <v>3278</v>
      </c>
      <c r="H877" s="346">
        <v>1</v>
      </c>
    </row>
    <row r="878" spans="1:8" x14ac:dyDescent="0.25">
      <c r="A878" s="9" t="s">
        <v>2868</v>
      </c>
      <c r="B878" s="8" t="s">
        <v>3275</v>
      </c>
      <c r="C878" s="8" t="s">
        <v>3276</v>
      </c>
      <c r="D878" s="8">
        <f t="shared" si="29"/>
        <v>0</v>
      </c>
      <c r="E878" s="8" t="s">
        <v>5603</v>
      </c>
      <c r="F878" s="8" t="str">
        <f t="shared" si="28"/>
        <v/>
      </c>
      <c r="G878" s="8" t="s">
        <v>3278</v>
      </c>
      <c r="H878" s="346">
        <v>1</v>
      </c>
    </row>
    <row r="879" spans="1:8" x14ac:dyDescent="0.25">
      <c r="A879" s="9" t="s">
        <v>2870</v>
      </c>
      <c r="B879" s="8" t="s">
        <v>3275</v>
      </c>
      <c r="C879" s="8" t="s">
        <v>3276</v>
      </c>
      <c r="D879" s="8">
        <f t="shared" si="29"/>
        <v>0</v>
      </c>
      <c r="E879" s="8" t="s">
        <v>5603</v>
      </c>
      <c r="F879" s="8" t="str">
        <f t="shared" si="28"/>
        <v/>
      </c>
      <c r="G879" s="8" t="s">
        <v>3278</v>
      </c>
      <c r="H879" s="346">
        <v>1</v>
      </c>
    </row>
    <row r="880" spans="1:8" x14ac:dyDescent="0.25">
      <c r="A880" s="9" t="s">
        <v>2872</v>
      </c>
      <c r="B880" s="8" t="s">
        <v>3275</v>
      </c>
      <c r="C880" s="8" t="s">
        <v>3276</v>
      </c>
      <c r="D880" s="8">
        <f t="shared" si="29"/>
        <v>0</v>
      </c>
      <c r="E880" s="8" t="s">
        <v>5603</v>
      </c>
      <c r="F880" s="8" t="str">
        <f t="shared" si="28"/>
        <v/>
      </c>
      <c r="G880" s="8" t="s">
        <v>3278</v>
      </c>
      <c r="H880" s="346">
        <v>1</v>
      </c>
    </row>
    <row r="881" spans="1:8" x14ac:dyDescent="0.25">
      <c r="A881" s="9" t="s">
        <v>2874</v>
      </c>
      <c r="B881" s="8" t="s">
        <v>3275</v>
      </c>
      <c r="C881" s="8" t="s">
        <v>3276</v>
      </c>
      <c r="D881" s="8">
        <f t="shared" si="29"/>
        <v>0</v>
      </c>
      <c r="E881" s="8" t="s">
        <v>5603</v>
      </c>
      <c r="F881" s="8" t="str">
        <f t="shared" si="28"/>
        <v/>
      </c>
      <c r="G881" s="8" t="s">
        <v>3278</v>
      </c>
      <c r="H881" s="346">
        <v>1</v>
      </c>
    </row>
    <row r="882" spans="1:8" x14ac:dyDescent="0.25">
      <c r="A882" s="9" t="s">
        <v>2876</v>
      </c>
      <c r="B882" s="8" t="s">
        <v>3275</v>
      </c>
      <c r="C882" s="8" t="s">
        <v>3276</v>
      </c>
      <c r="D882" s="8">
        <f t="shared" si="29"/>
        <v>0</v>
      </c>
      <c r="E882" s="8" t="s">
        <v>5603</v>
      </c>
      <c r="F882" s="8" t="str">
        <f t="shared" si="28"/>
        <v/>
      </c>
      <c r="G882" s="8" t="s">
        <v>3278</v>
      </c>
      <c r="H882" s="346">
        <v>1</v>
      </c>
    </row>
    <row r="883" spans="1:8" x14ac:dyDescent="0.25">
      <c r="A883" s="9" t="s">
        <v>2878</v>
      </c>
      <c r="B883" s="8" t="s">
        <v>3275</v>
      </c>
      <c r="C883" s="8" t="s">
        <v>3276</v>
      </c>
      <c r="D883" s="8">
        <f t="shared" si="29"/>
        <v>0</v>
      </c>
      <c r="E883" s="8" t="s">
        <v>5603</v>
      </c>
      <c r="F883" s="8" t="str">
        <f t="shared" si="28"/>
        <v/>
      </c>
      <c r="G883" s="8" t="s">
        <v>3278</v>
      </c>
      <c r="H883" s="346">
        <v>1</v>
      </c>
    </row>
    <row r="884" spans="1:8" x14ac:dyDescent="0.25">
      <c r="A884" s="9" t="s">
        <v>2880</v>
      </c>
      <c r="B884" s="8" t="s">
        <v>3275</v>
      </c>
      <c r="C884" s="8" t="s">
        <v>3276</v>
      </c>
      <c r="D884" s="8">
        <f t="shared" si="29"/>
        <v>0</v>
      </c>
      <c r="E884" s="8" t="s">
        <v>5603</v>
      </c>
      <c r="F884" s="8" t="str">
        <f t="shared" si="28"/>
        <v/>
      </c>
      <c r="G884" s="8" t="s">
        <v>3278</v>
      </c>
      <c r="H884" s="346">
        <v>1</v>
      </c>
    </row>
    <row r="885" spans="1:8" x14ac:dyDescent="0.25">
      <c r="A885" s="9" t="s">
        <v>2882</v>
      </c>
      <c r="B885" s="8" t="s">
        <v>3275</v>
      </c>
      <c r="C885" s="8" t="s">
        <v>3276</v>
      </c>
      <c r="D885" s="8">
        <f t="shared" si="29"/>
        <v>0</v>
      </c>
      <c r="E885" s="8" t="s">
        <v>5603</v>
      </c>
      <c r="F885" s="8" t="str">
        <f t="shared" si="28"/>
        <v/>
      </c>
      <c r="G885" s="8" t="s">
        <v>3278</v>
      </c>
      <c r="H885" s="346">
        <v>1</v>
      </c>
    </row>
    <row r="886" spans="1:8" x14ac:dyDescent="0.25">
      <c r="A886" s="9" t="s">
        <v>2884</v>
      </c>
      <c r="B886" s="8" t="s">
        <v>3275</v>
      </c>
      <c r="C886" s="8" t="s">
        <v>3276</v>
      </c>
      <c r="D886" s="8">
        <f t="shared" si="29"/>
        <v>0</v>
      </c>
      <c r="E886" s="8" t="s">
        <v>5603</v>
      </c>
      <c r="F886" s="8" t="str">
        <f t="shared" si="28"/>
        <v/>
      </c>
      <c r="G886" s="8" t="s">
        <v>3278</v>
      </c>
      <c r="H886" s="346">
        <v>1</v>
      </c>
    </row>
    <row r="887" spans="1:8" x14ac:dyDescent="0.25">
      <c r="A887" s="9" t="s">
        <v>2886</v>
      </c>
      <c r="B887" s="8" t="s">
        <v>3275</v>
      </c>
      <c r="C887" s="8" t="s">
        <v>3276</v>
      </c>
      <c r="D887" s="8">
        <f t="shared" si="29"/>
        <v>0</v>
      </c>
      <c r="E887" s="8" t="s">
        <v>5603</v>
      </c>
      <c r="F887" s="8" t="str">
        <f t="shared" si="28"/>
        <v/>
      </c>
      <c r="G887" s="8" t="s">
        <v>3278</v>
      </c>
      <c r="H887" s="346">
        <v>1</v>
      </c>
    </row>
    <row r="888" spans="1:8" x14ac:dyDescent="0.25">
      <c r="A888" s="9" t="s">
        <v>2888</v>
      </c>
      <c r="B888" s="8" t="s">
        <v>3275</v>
      </c>
      <c r="C888" s="8" t="s">
        <v>3276</v>
      </c>
      <c r="D888" s="8">
        <f t="shared" si="29"/>
        <v>0</v>
      </c>
      <c r="E888" s="8" t="s">
        <v>5603</v>
      </c>
      <c r="F888" s="8" t="str">
        <f t="shared" si="28"/>
        <v/>
      </c>
      <c r="G888" s="8" t="s">
        <v>3278</v>
      </c>
      <c r="H888" s="346">
        <v>1</v>
      </c>
    </row>
    <row r="889" spans="1:8" x14ac:dyDescent="0.25">
      <c r="A889" s="9" t="s">
        <v>2387</v>
      </c>
      <c r="B889" s="8" t="s">
        <v>3275</v>
      </c>
      <c r="C889" s="8" t="s">
        <v>3276</v>
      </c>
      <c r="D889" s="8">
        <f t="shared" si="29"/>
        <v>0</v>
      </c>
      <c r="E889" s="8" t="s">
        <v>5603</v>
      </c>
      <c r="F889" s="8" t="str">
        <f t="shared" si="28"/>
        <v/>
      </c>
      <c r="G889" s="8" t="s">
        <v>3278</v>
      </c>
      <c r="H889" s="346">
        <v>1</v>
      </c>
    </row>
    <row r="890" spans="1:8" x14ac:dyDescent="0.25">
      <c r="A890" s="9" t="s">
        <v>2390</v>
      </c>
      <c r="B890" s="8" t="s">
        <v>3275</v>
      </c>
      <c r="C890" s="8" t="s">
        <v>3276</v>
      </c>
      <c r="D890" s="8">
        <f t="shared" si="29"/>
        <v>0</v>
      </c>
      <c r="E890" s="8" t="s">
        <v>5603</v>
      </c>
      <c r="F890" s="8" t="str">
        <f t="shared" si="28"/>
        <v/>
      </c>
      <c r="G890" s="8" t="s">
        <v>3278</v>
      </c>
      <c r="H890" s="346">
        <v>1</v>
      </c>
    </row>
    <row r="891" spans="1:8" x14ac:dyDescent="0.25">
      <c r="A891" s="9" t="s">
        <v>2392</v>
      </c>
      <c r="B891" s="8" t="s">
        <v>3275</v>
      </c>
      <c r="C891" s="8" t="s">
        <v>3276</v>
      </c>
      <c r="D891" s="8">
        <f t="shared" si="29"/>
        <v>0</v>
      </c>
      <c r="E891" s="8" t="s">
        <v>5603</v>
      </c>
      <c r="F891" s="8" t="str">
        <f t="shared" si="28"/>
        <v/>
      </c>
      <c r="G891" s="8" t="s">
        <v>3278</v>
      </c>
      <c r="H891" s="346">
        <v>1</v>
      </c>
    </row>
    <row r="892" spans="1:8" x14ac:dyDescent="0.25">
      <c r="A892" s="9" t="s">
        <v>2892</v>
      </c>
      <c r="B892" s="8" t="s">
        <v>3275</v>
      </c>
      <c r="C892" s="8" t="s">
        <v>3276</v>
      </c>
      <c r="D892" s="8">
        <f t="shared" si="29"/>
        <v>0</v>
      </c>
      <c r="E892" s="8" t="s">
        <v>5603</v>
      </c>
      <c r="F892" s="8" t="str">
        <f t="shared" si="28"/>
        <v/>
      </c>
      <c r="G892" s="8" t="s">
        <v>3278</v>
      </c>
      <c r="H892" s="346">
        <v>1</v>
      </c>
    </row>
    <row r="893" spans="1:8" x14ac:dyDescent="0.25">
      <c r="A893" s="9" t="s">
        <v>2894</v>
      </c>
      <c r="B893" s="8" t="s">
        <v>3275</v>
      </c>
      <c r="C893" s="8" t="s">
        <v>3276</v>
      </c>
      <c r="D893" s="8">
        <f t="shared" si="29"/>
        <v>0</v>
      </c>
      <c r="E893" s="8" t="s">
        <v>5603</v>
      </c>
      <c r="F893" s="8" t="str">
        <f t="shared" si="28"/>
        <v/>
      </c>
      <c r="G893" s="8" t="s">
        <v>3278</v>
      </c>
      <c r="H893" s="346">
        <v>1</v>
      </c>
    </row>
    <row r="894" spans="1:8" x14ac:dyDescent="0.25">
      <c r="A894" s="9" t="s">
        <v>2897</v>
      </c>
      <c r="B894" s="8" t="s">
        <v>3275</v>
      </c>
      <c r="C894" s="8" t="s">
        <v>3276</v>
      </c>
      <c r="D894" s="8">
        <f t="shared" si="29"/>
        <v>0</v>
      </c>
      <c r="E894" s="8" t="s">
        <v>5603</v>
      </c>
      <c r="F894" s="8" t="str">
        <f t="shared" si="28"/>
        <v/>
      </c>
      <c r="G894" s="8" t="s">
        <v>3278</v>
      </c>
      <c r="H894" s="346">
        <v>1</v>
      </c>
    </row>
    <row r="895" spans="1:8" x14ac:dyDescent="0.25">
      <c r="A895" s="9" t="s">
        <v>2899</v>
      </c>
      <c r="B895" s="8" t="s">
        <v>3275</v>
      </c>
      <c r="C895" s="8" t="s">
        <v>3276</v>
      </c>
      <c r="D895" s="8">
        <f t="shared" si="29"/>
        <v>0</v>
      </c>
      <c r="E895" s="8" t="s">
        <v>5603</v>
      </c>
      <c r="F895" s="8" t="str">
        <f t="shared" si="28"/>
        <v/>
      </c>
      <c r="G895" s="8" t="s">
        <v>3278</v>
      </c>
      <c r="H895" s="346">
        <v>1</v>
      </c>
    </row>
    <row r="896" spans="1:8" x14ac:dyDescent="0.25">
      <c r="A896" s="9" t="s">
        <v>2901</v>
      </c>
      <c r="B896" s="8" t="s">
        <v>3275</v>
      </c>
      <c r="C896" s="8" t="s">
        <v>3276</v>
      </c>
      <c r="D896" s="8">
        <f t="shared" si="29"/>
        <v>0</v>
      </c>
      <c r="E896" s="8" t="s">
        <v>5603</v>
      </c>
      <c r="F896" s="8" t="str">
        <f t="shared" si="28"/>
        <v/>
      </c>
      <c r="G896" s="8" t="s">
        <v>3278</v>
      </c>
      <c r="H896" s="346">
        <v>1</v>
      </c>
    </row>
    <row r="897" spans="1:8" x14ac:dyDescent="0.25">
      <c r="A897" s="9" t="s">
        <v>2903</v>
      </c>
      <c r="B897" s="8" t="s">
        <v>3275</v>
      </c>
      <c r="C897" s="8" t="s">
        <v>3276</v>
      </c>
      <c r="D897" s="8">
        <f t="shared" si="29"/>
        <v>0</v>
      </c>
      <c r="E897" s="8" t="s">
        <v>5603</v>
      </c>
      <c r="F897" s="8" t="str">
        <f t="shared" si="28"/>
        <v/>
      </c>
      <c r="G897" s="8" t="s">
        <v>3278</v>
      </c>
      <c r="H897" s="346">
        <v>1</v>
      </c>
    </row>
    <row r="898" spans="1:8" x14ac:dyDescent="0.25">
      <c r="A898" s="9" t="s">
        <v>2905</v>
      </c>
      <c r="B898" s="8" t="s">
        <v>3275</v>
      </c>
      <c r="C898" s="8" t="s">
        <v>3276</v>
      </c>
      <c r="D898" s="8">
        <f t="shared" si="29"/>
        <v>0</v>
      </c>
      <c r="E898" s="8" t="s">
        <v>5603</v>
      </c>
      <c r="F898" s="8" t="str">
        <f t="shared" ref="F898:F961" si="30">IF(VLOOKUP(A898,masterdata,36,FALSE)="","",VLOOKUP(A898,masterdata,36,FALSE))</f>
        <v/>
      </c>
      <c r="G898" s="8" t="s">
        <v>3278</v>
      </c>
      <c r="H898" s="346">
        <v>1</v>
      </c>
    </row>
    <row r="899" spans="1:8" x14ac:dyDescent="0.25">
      <c r="A899" s="9" t="s">
        <v>2907</v>
      </c>
      <c r="B899" s="8" t="s">
        <v>3275</v>
      </c>
      <c r="C899" s="8" t="s">
        <v>3276</v>
      </c>
      <c r="D899" s="8">
        <f t="shared" si="29"/>
        <v>0</v>
      </c>
      <c r="E899" s="8" t="s">
        <v>5603</v>
      </c>
      <c r="F899" s="8" t="str">
        <f t="shared" si="30"/>
        <v/>
      </c>
      <c r="G899" s="8" t="s">
        <v>3278</v>
      </c>
      <c r="H899" s="346">
        <v>1</v>
      </c>
    </row>
    <row r="900" spans="1:8" x14ac:dyDescent="0.25">
      <c r="A900" s="9" t="s">
        <v>2909</v>
      </c>
      <c r="B900" s="8" t="s">
        <v>3275</v>
      </c>
      <c r="C900" s="8" t="s">
        <v>3276</v>
      </c>
      <c r="D900" s="8">
        <f t="shared" si="29"/>
        <v>0</v>
      </c>
      <c r="E900" s="8" t="s">
        <v>5603</v>
      </c>
      <c r="F900" s="8" t="str">
        <f t="shared" si="30"/>
        <v/>
      </c>
      <c r="G900" s="8" t="s">
        <v>3278</v>
      </c>
      <c r="H900" s="346">
        <v>1</v>
      </c>
    </row>
    <row r="901" spans="1:8" x14ac:dyDescent="0.25">
      <c r="A901" s="9" t="s">
        <v>2932</v>
      </c>
      <c r="B901" s="8" t="s">
        <v>3275</v>
      </c>
      <c r="C901" s="8" t="s">
        <v>3276</v>
      </c>
      <c r="D901" s="8">
        <f t="shared" si="29"/>
        <v>0</v>
      </c>
      <c r="E901" s="8" t="s">
        <v>5603</v>
      </c>
      <c r="F901" s="8" t="str">
        <f t="shared" si="30"/>
        <v/>
      </c>
      <c r="G901" s="8" t="s">
        <v>3278</v>
      </c>
      <c r="H901" s="346">
        <v>1</v>
      </c>
    </row>
    <row r="902" spans="1:8" x14ac:dyDescent="0.25">
      <c r="A902" s="9" t="s">
        <v>2933</v>
      </c>
      <c r="B902" s="8" t="s">
        <v>3275</v>
      </c>
      <c r="C902" s="8" t="s">
        <v>3276</v>
      </c>
      <c r="D902" s="8">
        <f t="shared" si="29"/>
        <v>0</v>
      </c>
      <c r="E902" s="8" t="s">
        <v>5603</v>
      </c>
      <c r="F902" s="8" t="str">
        <f t="shared" si="30"/>
        <v/>
      </c>
      <c r="G902" s="8" t="s">
        <v>3278</v>
      </c>
      <c r="H902" s="346">
        <v>1</v>
      </c>
    </row>
    <row r="903" spans="1:8" x14ac:dyDescent="0.25">
      <c r="A903" s="9" t="s">
        <v>2935</v>
      </c>
      <c r="B903" s="8" t="s">
        <v>3275</v>
      </c>
      <c r="C903" s="8" t="s">
        <v>3276</v>
      </c>
      <c r="D903" s="8">
        <f t="shared" si="29"/>
        <v>0</v>
      </c>
      <c r="E903" s="8" t="s">
        <v>5603</v>
      </c>
      <c r="F903" s="8" t="str">
        <f t="shared" si="30"/>
        <v/>
      </c>
      <c r="G903" s="8" t="s">
        <v>3278</v>
      </c>
      <c r="H903" s="346">
        <v>1</v>
      </c>
    </row>
    <row r="904" spans="1:8" x14ac:dyDescent="0.25">
      <c r="A904" s="9" t="s">
        <v>2937</v>
      </c>
      <c r="B904" s="8" t="s">
        <v>3275</v>
      </c>
      <c r="C904" s="8" t="s">
        <v>3276</v>
      </c>
      <c r="D904" s="8">
        <f t="shared" si="29"/>
        <v>0</v>
      </c>
      <c r="E904" s="8" t="s">
        <v>5603</v>
      </c>
      <c r="F904" s="8" t="str">
        <f t="shared" si="30"/>
        <v/>
      </c>
      <c r="G904" s="8" t="s">
        <v>3278</v>
      </c>
      <c r="H904" s="346">
        <v>1</v>
      </c>
    </row>
    <row r="905" spans="1:8" x14ac:dyDescent="0.25">
      <c r="A905" s="9" t="s">
        <v>2939</v>
      </c>
      <c r="B905" s="8" t="s">
        <v>3275</v>
      </c>
      <c r="C905" s="8" t="s">
        <v>3276</v>
      </c>
      <c r="D905" s="8">
        <f t="shared" si="29"/>
        <v>0</v>
      </c>
      <c r="E905" s="8" t="s">
        <v>5603</v>
      </c>
      <c r="F905" s="8" t="str">
        <f t="shared" si="30"/>
        <v/>
      </c>
      <c r="G905" s="8" t="s">
        <v>3278</v>
      </c>
      <c r="H905" s="346">
        <v>1</v>
      </c>
    </row>
    <row r="906" spans="1:8" x14ac:dyDescent="0.25">
      <c r="A906" s="9" t="s">
        <v>2941</v>
      </c>
      <c r="B906" s="8" t="s">
        <v>3275</v>
      </c>
      <c r="C906" s="8" t="s">
        <v>3276</v>
      </c>
      <c r="D906" s="8">
        <f t="shared" si="29"/>
        <v>0</v>
      </c>
      <c r="E906" s="8" t="s">
        <v>5603</v>
      </c>
      <c r="F906" s="8" t="str">
        <f t="shared" si="30"/>
        <v/>
      </c>
      <c r="G906" s="8" t="s">
        <v>3278</v>
      </c>
      <c r="H906" s="346">
        <v>1</v>
      </c>
    </row>
    <row r="907" spans="1:8" x14ac:dyDescent="0.25">
      <c r="A907" s="9" t="s">
        <v>2943</v>
      </c>
      <c r="B907" s="8" t="s">
        <v>3275</v>
      </c>
      <c r="C907" s="8" t="s">
        <v>3276</v>
      </c>
      <c r="D907" s="8">
        <f t="shared" si="29"/>
        <v>0</v>
      </c>
      <c r="E907" s="8" t="s">
        <v>5603</v>
      </c>
      <c r="F907" s="8" t="str">
        <f t="shared" si="30"/>
        <v/>
      </c>
      <c r="G907" s="8" t="s">
        <v>3278</v>
      </c>
      <c r="H907" s="346">
        <v>1</v>
      </c>
    </row>
    <row r="908" spans="1:8" x14ac:dyDescent="0.25">
      <c r="A908" s="9" t="s">
        <v>2945</v>
      </c>
      <c r="B908" s="8" t="s">
        <v>3275</v>
      </c>
      <c r="C908" s="8" t="s">
        <v>3276</v>
      </c>
      <c r="D908" s="8">
        <f t="shared" si="29"/>
        <v>0</v>
      </c>
      <c r="E908" s="8" t="s">
        <v>5603</v>
      </c>
      <c r="F908" s="8" t="str">
        <f t="shared" si="30"/>
        <v/>
      </c>
      <c r="G908" s="8" t="s">
        <v>3278</v>
      </c>
      <c r="H908" s="346">
        <v>1</v>
      </c>
    </row>
    <row r="909" spans="1:8" x14ac:dyDescent="0.25">
      <c r="A909" s="9" t="s">
        <v>2947</v>
      </c>
      <c r="B909" s="8" t="s">
        <v>3275</v>
      </c>
      <c r="C909" s="8" t="s">
        <v>3276</v>
      </c>
      <c r="D909" s="8">
        <f t="shared" si="29"/>
        <v>0</v>
      </c>
      <c r="E909" s="8" t="s">
        <v>5603</v>
      </c>
      <c r="F909" s="8" t="str">
        <f t="shared" si="30"/>
        <v/>
      </c>
      <c r="G909" s="8" t="s">
        <v>3278</v>
      </c>
      <c r="H909" s="346">
        <v>1</v>
      </c>
    </row>
    <row r="910" spans="1:8" x14ac:dyDescent="0.25">
      <c r="A910" s="9" t="s">
        <v>2949</v>
      </c>
      <c r="B910" s="8" t="s">
        <v>3275</v>
      </c>
      <c r="C910" s="8" t="s">
        <v>3276</v>
      </c>
      <c r="D910" s="8">
        <f t="shared" si="29"/>
        <v>0</v>
      </c>
      <c r="E910" s="8" t="s">
        <v>5603</v>
      </c>
      <c r="F910" s="8" t="str">
        <f t="shared" si="30"/>
        <v/>
      </c>
      <c r="G910" s="8" t="s">
        <v>3278</v>
      </c>
      <c r="H910" s="346">
        <v>1</v>
      </c>
    </row>
    <row r="911" spans="1:8" x14ac:dyDescent="0.25">
      <c r="A911" s="9" t="s">
        <v>2951</v>
      </c>
      <c r="B911" s="8" t="s">
        <v>3275</v>
      </c>
      <c r="C911" s="8" t="s">
        <v>3276</v>
      </c>
      <c r="D911" s="8">
        <f t="shared" si="29"/>
        <v>0</v>
      </c>
      <c r="E911" s="8" t="s">
        <v>5603</v>
      </c>
      <c r="F911" s="8" t="str">
        <f t="shared" si="30"/>
        <v/>
      </c>
      <c r="G911" s="8" t="s">
        <v>3278</v>
      </c>
      <c r="H911" s="346">
        <v>1</v>
      </c>
    </row>
    <row r="912" spans="1:8" x14ac:dyDescent="0.25">
      <c r="A912" s="9" t="s">
        <v>2953</v>
      </c>
      <c r="B912" s="8" t="s">
        <v>3275</v>
      </c>
      <c r="C912" s="8" t="s">
        <v>3276</v>
      </c>
      <c r="D912" s="8">
        <f t="shared" si="29"/>
        <v>0</v>
      </c>
      <c r="E912" s="8" t="s">
        <v>5603</v>
      </c>
      <c r="F912" s="8" t="str">
        <f t="shared" si="30"/>
        <v/>
      </c>
      <c r="G912" s="8" t="s">
        <v>3278</v>
      </c>
      <c r="H912" s="346">
        <v>1</v>
      </c>
    </row>
    <row r="913" spans="1:8" x14ac:dyDescent="0.25">
      <c r="A913" s="9" t="s">
        <v>2955</v>
      </c>
      <c r="B913" s="8" t="s">
        <v>3275</v>
      </c>
      <c r="C913" s="8" t="s">
        <v>3276</v>
      </c>
      <c r="D913" s="8">
        <f t="shared" si="29"/>
        <v>0</v>
      </c>
      <c r="E913" s="8" t="s">
        <v>5603</v>
      </c>
      <c r="F913" s="8" t="str">
        <f t="shared" si="30"/>
        <v/>
      </c>
      <c r="G913" s="8" t="s">
        <v>3278</v>
      </c>
      <c r="H913" s="346">
        <v>1</v>
      </c>
    </row>
    <row r="914" spans="1:8" x14ac:dyDescent="0.25">
      <c r="A914" s="9" t="s">
        <v>2957</v>
      </c>
      <c r="B914" s="8" t="s">
        <v>3275</v>
      </c>
      <c r="C914" s="8" t="s">
        <v>3276</v>
      </c>
      <c r="D914" s="8">
        <f t="shared" si="29"/>
        <v>0</v>
      </c>
      <c r="E914" s="8" t="s">
        <v>5603</v>
      </c>
      <c r="F914" s="8" t="str">
        <f t="shared" si="30"/>
        <v/>
      </c>
      <c r="G914" s="8" t="s">
        <v>3278</v>
      </c>
      <c r="H914" s="346">
        <v>1</v>
      </c>
    </row>
    <row r="915" spans="1:8" x14ac:dyDescent="0.25">
      <c r="A915" s="9" t="s">
        <v>2959</v>
      </c>
      <c r="B915" s="8" t="s">
        <v>3275</v>
      </c>
      <c r="C915" s="8" t="s">
        <v>3276</v>
      </c>
      <c r="D915" s="8">
        <f t="shared" si="29"/>
        <v>0</v>
      </c>
      <c r="E915" s="8" t="s">
        <v>5603</v>
      </c>
      <c r="F915" s="8" t="str">
        <f t="shared" si="30"/>
        <v/>
      </c>
      <c r="G915" s="8" t="s">
        <v>3278</v>
      </c>
      <c r="H915" s="346">
        <v>1</v>
      </c>
    </row>
    <row r="916" spans="1:8" x14ac:dyDescent="0.25">
      <c r="A916" s="9" t="s">
        <v>2961</v>
      </c>
      <c r="B916" s="8" t="s">
        <v>3275</v>
      </c>
      <c r="C916" s="8" t="s">
        <v>3276</v>
      </c>
      <c r="D916" s="8">
        <f t="shared" si="29"/>
        <v>0</v>
      </c>
      <c r="E916" s="8" t="s">
        <v>5603</v>
      </c>
      <c r="F916" s="8" t="str">
        <f t="shared" si="30"/>
        <v/>
      </c>
      <c r="G916" s="8" t="s">
        <v>3278</v>
      </c>
      <c r="H916" s="346">
        <v>1</v>
      </c>
    </row>
    <row r="917" spans="1:8" x14ac:dyDescent="0.25">
      <c r="A917" s="9" t="s">
        <v>2963</v>
      </c>
      <c r="B917" s="8" t="s">
        <v>3275</v>
      </c>
      <c r="C917" s="8" t="s">
        <v>3276</v>
      </c>
      <c r="D917" s="8">
        <f t="shared" si="29"/>
        <v>0</v>
      </c>
      <c r="E917" s="8" t="s">
        <v>5603</v>
      </c>
      <c r="F917" s="8" t="str">
        <f t="shared" si="30"/>
        <v/>
      </c>
      <c r="G917" s="8" t="s">
        <v>3278</v>
      </c>
      <c r="H917" s="346">
        <v>1</v>
      </c>
    </row>
    <row r="918" spans="1:8" x14ac:dyDescent="0.25">
      <c r="A918" s="9" t="s">
        <v>2965</v>
      </c>
      <c r="B918" s="8" t="s">
        <v>3275</v>
      </c>
      <c r="C918" s="8" t="s">
        <v>3276</v>
      </c>
      <c r="D918" s="8">
        <f t="shared" si="29"/>
        <v>0</v>
      </c>
      <c r="E918" s="8" t="s">
        <v>5603</v>
      </c>
      <c r="F918" s="8" t="str">
        <f t="shared" si="30"/>
        <v/>
      </c>
      <c r="G918" s="8" t="s">
        <v>3278</v>
      </c>
      <c r="H918" s="346">
        <v>1</v>
      </c>
    </row>
    <row r="919" spans="1:8" x14ac:dyDescent="0.25">
      <c r="A919" s="9" t="s">
        <v>2967</v>
      </c>
      <c r="B919" s="8" t="s">
        <v>3275</v>
      </c>
      <c r="C919" s="8" t="s">
        <v>3276</v>
      </c>
      <c r="D919" s="8">
        <f t="shared" si="29"/>
        <v>0</v>
      </c>
      <c r="E919" s="8" t="s">
        <v>5603</v>
      </c>
      <c r="F919" s="8" t="str">
        <f t="shared" si="30"/>
        <v/>
      </c>
      <c r="G919" s="8" t="s">
        <v>3278</v>
      </c>
      <c r="H919" s="346">
        <v>1</v>
      </c>
    </row>
    <row r="920" spans="1:8" x14ac:dyDescent="0.25">
      <c r="A920" s="9" t="s">
        <v>2969</v>
      </c>
      <c r="B920" s="8" t="s">
        <v>3275</v>
      </c>
      <c r="C920" s="8" t="s">
        <v>3276</v>
      </c>
      <c r="D920" s="8">
        <f t="shared" si="29"/>
        <v>0</v>
      </c>
      <c r="E920" s="8" t="s">
        <v>5603</v>
      </c>
      <c r="F920" s="8" t="str">
        <f t="shared" si="30"/>
        <v/>
      </c>
      <c r="G920" s="8" t="s">
        <v>3278</v>
      </c>
      <c r="H920" s="346">
        <v>1</v>
      </c>
    </row>
    <row r="921" spans="1:8" x14ac:dyDescent="0.25">
      <c r="A921" s="9" t="s">
        <v>2971</v>
      </c>
      <c r="B921" s="8" t="s">
        <v>3275</v>
      </c>
      <c r="C921" s="8" t="s">
        <v>3276</v>
      </c>
      <c r="D921" s="8">
        <f t="shared" si="29"/>
        <v>0</v>
      </c>
      <c r="E921" s="8" t="s">
        <v>5603</v>
      </c>
      <c r="F921" s="8" t="str">
        <f t="shared" si="30"/>
        <v/>
      </c>
      <c r="G921" s="8" t="s">
        <v>3278</v>
      </c>
      <c r="H921" s="346">
        <v>1</v>
      </c>
    </row>
    <row r="922" spans="1:8" x14ac:dyDescent="0.25">
      <c r="A922" s="9" t="s">
        <v>2973</v>
      </c>
      <c r="B922" s="8" t="s">
        <v>3275</v>
      </c>
      <c r="C922" s="8" t="s">
        <v>3276</v>
      </c>
      <c r="D922" s="8">
        <f t="shared" si="29"/>
        <v>0</v>
      </c>
      <c r="E922" s="8" t="s">
        <v>5603</v>
      </c>
      <c r="F922" s="8" t="str">
        <f t="shared" si="30"/>
        <v/>
      </c>
      <c r="G922" s="8" t="s">
        <v>3278</v>
      </c>
      <c r="H922" s="346">
        <v>1</v>
      </c>
    </row>
    <row r="923" spans="1:8" x14ac:dyDescent="0.25">
      <c r="A923" s="9" t="s">
        <v>2975</v>
      </c>
      <c r="B923" s="8" t="s">
        <v>3275</v>
      </c>
      <c r="C923" s="8" t="s">
        <v>3276</v>
      </c>
      <c r="D923" s="8">
        <f t="shared" si="29"/>
        <v>0</v>
      </c>
      <c r="E923" s="8" t="s">
        <v>5603</v>
      </c>
      <c r="F923" s="8" t="str">
        <f t="shared" si="30"/>
        <v/>
      </c>
      <c r="G923" s="8" t="s">
        <v>3278</v>
      </c>
      <c r="H923" s="346">
        <v>1</v>
      </c>
    </row>
    <row r="924" spans="1:8" x14ac:dyDescent="0.25">
      <c r="A924" s="9" t="s">
        <v>2977</v>
      </c>
      <c r="B924" s="8" t="s">
        <v>3275</v>
      </c>
      <c r="C924" s="8" t="s">
        <v>3276</v>
      </c>
      <c r="D924" s="8">
        <f t="shared" si="29"/>
        <v>0</v>
      </c>
      <c r="E924" s="8" t="s">
        <v>5603</v>
      </c>
      <c r="F924" s="8" t="str">
        <f t="shared" si="30"/>
        <v/>
      </c>
      <c r="G924" s="8" t="s">
        <v>3278</v>
      </c>
      <c r="H924" s="346">
        <v>1</v>
      </c>
    </row>
    <row r="925" spans="1:8" x14ac:dyDescent="0.25">
      <c r="A925" s="9" t="s">
        <v>2979</v>
      </c>
      <c r="B925" s="8" t="s">
        <v>3275</v>
      </c>
      <c r="C925" s="8" t="s">
        <v>3276</v>
      </c>
      <c r="D925" s="8">
        <f t="shared" ref="D925:D985" si="31">VLOOKUP(A925,masterdata,5,0)</f>
        <v>0</v>
      </c>
      <c r="E925" s="8" t="s">
        <v>5603</v>
      </c>
      <c r="F925" s="8" t="str">
        <f t="shared" si="30"/>
        <v/>
      </c>
      <c r="G925" s="8" t="s">
        <v>3278</v>
      </c>
      <c r="H925" s="346">
        <v>1</v>
      </c>
    </row>
    <row r="926" spans="1:8" x14ac:dyDescent="0.25">
      <c r="A926" s="9" t="s">
        <v>2981</v>
      </c>
      <c r="B926" s="8" t="s">
        <v>3275</v>
      </c>
      <c r="C926" s="8" t="s">
        <v>3276</v>
      </c>
      <c r="D926" s="8">
        <f t="shared" si="31"/>
        <v>0</v>
      </c>
      <c r="E926" s="8" t="s">
        <v>5603</v>
      </c>
      <c r="F926" s="8" t="str">
        <f t="shared" si="30"/>
        <v/>
      </c>
      <c r="G926" s="8" t="s">
        <v>3278</v>
      </c>
      <c r="H926" s="346">
        <v>1</v>
      </c>
    </row>
    <row r="927" spans="1:8" x14ac:dyDescent="0.25">
      <c r="A927" s="9" t="s">
        <v>2394</v>
      </c>
      <c r="B927" s="8" t="s">
        <v>3275</v>
      </c>
      <c r="C927" s="8" t="s">
        <v>3276</v>
      </c>
      <c r="D927" s="8">
        <f t="shared" si="31"/>
        <v>0</v>
      </c>
      <c r="E927" s="8" t="s">
        <v>5603</v>
      </c>
      <c r="F927" s="8" t="str">
        <f t="shared" si="30"/>
        <v/>
      </c>
      <c r="G927" s="8" t="s">
        <v>3278</v>
      </c>
      <c r="H927" s="346">
        <v>1</v>
      </c>
    </row>
    <row r="928" spans="1:8" x14ac:dyDescent="0.25">
      <c r="A928" s="9" t="s">
        <v>2983</v>
      </c>
      <c r="B928" s="8" t="s">
        <v>3275</v>
      </c>
      <c r="C928" s="8" t="s">
        <v>3276</v>
      </c>
      <c r="D928" s="8">
        <f t="shared" si="31"/>
        <v>25</v>
      </c>
      <c r="E928" s="8" t="s">
        <v>5603</v>
      </c>
      <c r="F928" s="8" t="str">
        <f t="shared" si="30"/>
        <v/>
      </c>
      <c r="G928" s="8" t="s">
        <v>3278</v>
      </c>
      <c r="H928" s="346">
        <v>1</v>
      </c>
    </row>
    <row r="929" spans="1:8" x14ac:dyDescent="0.25">
      <c r="A929" s="9" t="s">
        <v>2984</v>
      </c>
      <c r="B929" s="8" t="s">
        <v>3275</v>
      </c>
      <c r="C929" s="8" t="s">
        <v>3276</v>
      </c>
      <c r="D929" s="8">
        <f t="shared" si="31"/>
        <v>0</v>
      </c>
      <c r="E929" s="8" t="s">
        <v>5603</v>
      </c>
      <c r="F929" s="8" t="str">
        <f t="shared" si="30"/>
        <v/>
      </c>
      <c r="G929" s="8" t="s">
        <v>3278</v>
      </c>
      <c r="H929" s="346">
        <v>1</v>
      </c>
    </row>
    <row r="930" spans="1:8" x14ac:dyDescent="0.25">
      <c r="A930" s="9" t="s">
        <v>2986</v>
      </c>
      <c r="B930" s="8" t="s">
        <v>3275</v>
      </c>
      <c r="C930" s="8" t="s">
        <v>3276</v>
      </c>
      <c r="D930" s="8">
        <f t="shared" si="31"/>
        <v>0</v>
      </c>
      <c r="E930" s="8" t="s">
        <v>5603</v>
      </c>
      <c r="F930" s="8" t="str">
        <f t="shared" si="30"/>
        <v/>
      </c>
      <c r="G930" s="8" t="s">
        <v>3278</v>
      </c>
      <c r="H930" s="346">
        <v>1</v>
      </c>
    </row>
    <row r="931" spans="1:8" x14ac:dyDescent="0.25">
      <c r="A931" s="9" t="s">
        <v>2987</v>
      </c>
      <c r="B931" s="8" t="s">
        <v>3275</v>
      </c>
      <c r="C931" s="8" t="s">
        <v>3276</v>
      </c>
      <c r="D931" s="8">
        <f t="shared" si="31"/>
        <v>0</v>
      </c>
      <c r="E931" s="8" t="s">
        <v>5603</v>
      </c>
      <c r="F931" s="8" t="str">
        <f t="shared" si="30"/>
        <v/>
      </c>
      <c r="G931" s="8" t="s">
        <v>3278</v>
      </c>
      <c r="H931" s="346">
        <v>1</v>
      </c>
    </row>
    <row r="932" spans="1:8" x14ac:dyDescent="0.25">
      <c r="A932" s="9" t="s">
        <v>2989</v>
      </c>
      <c r="B932" s="8" t="s">
        <v>3275</v>
      </c>
      <c r="C932" s="8" t="s">
        <v>3276</v>
      </c>
      <c r="D932" s="8">
        <f t="shared" si="31"/>
        <v>0</v>
      </c>
      <c r="E932" s="8" t="s">
        <v>5603</v>
      </c>
      <c r="F932" s="8" t="str">
        <f t="shared" si="30"/>
        <v/>
      </c>
      <c r="G932" s="8" t="s">
        <v>3278</v>
      </c>
      <c r="H932" s="346">
        <v>1</v>
      </c>
    </row>
    <row r="933" spans="1:8" x14ac:dyDescent="0.25">
      <c r="A933" s="9" t="s">
        <v>2991</v>
      </c>
      <c r="B933" s="8" t="s">
        <v>3275</v>
      </c>
      <c r="C933" s="8" t="s">
        <v>3276</v>
      </c>
      <c r="D933" s="8">
        <f t="shared" si="31"/>
        <v>0</v>
      </c>
      <c r="E933" s="8" t="s">
        <v>5603</v>
      </c>
      <c r="F933" s="8" t="str">
        <f t="shared" si="30"/>
        <v/>
      </c>
      <c r="G933" s="8" t="s">
        <v>3278</v>
      </c>
      <c r="H933" s="346">
        <v>1</v>
      </c>
    </row>
    <row r="934" spans="1:8" x14ac:dyDescent="0.25">
      <c r="A934" s="9" t="s">
        <v>647</v>
      </c>
      <c r="B934" s="8" t="s">
        <v>3275</v>
      </c>
      <c r="C934" s="8" t="s">
        <v>3276</v>
      </c>
      <c r="D934" s="8">
        <f t="shared" si="31"/>
        <v>0</v>
      </c>
      <c r="E934" s="8" t="s">
        <v>5603</v>
      </c>
      <c r="F934" s="8" t="str">
        <f t="shared" si="30"/>
        <v/>
      </c>
      <c r="G934" s="8" t="s">
        <v>3278</v>
      </c>
      <c r="H934" s="346">
        <v>1</v>
      </c>
    </row>
    <row r="935" spans="1:8" x14ac:dyDescent="0.25">
      <c r="A935" s="9" t="s">
        <v>2992</v>
      </c>
      <c r="B935" s="8" t="s">
        <v>3275</v>
      </c>
      <c r="C935" s="8" t="s">
        <v>3276</v>
      </c>
      <c r="D935" s="8">
        <f t="shared" si="31"/>
        <v>0</v>
      </c>
      <c r="E935" s="8" t="s">
        <v>5603</v>
      </c>
      <c r="F935" s="8" t="str">
        <f t="shared" si="30"/>
        <v/>
      </c>
      <c r="G935" s="8" t="s">
        <v>3278</v>
      </c>
      <c r="H935" s="346">
        <v>1</v>
      </c>
    </row>
    <row r="936" spans="1:8" x14ac:dyDescent="0.25">
      <c r="A936" s="9" t="s">
        <v>2993</v>
      </c>
      <c r="B936" s="8" t="s">
        <v>3275</v>
      </c>
      <c r="C936" s="8" t="s">
        <v>3276</v>
      </c>
      <c r="D936" s="8">
        <f t="shared" si="31"/>
        <v>25</v>
      </c>
      <c r="E936" s="8" t="s">
        <v>5603</v>
      </c>
      <c r="F936" s="8" t="str">
        <f t="shared" si="30"/>
        <v/>
      </c>
      <c r="G936" s="8" t="s">
        <v>3278</v>
      </c>
      <c r="H936" s="346">
        <v>1</v>
      </c>
    </row>
    <row r="937" spans="1:8" x14ac:dyDescent="0.25">
      <c r="A937" s="9" t="s">
        <v>2994</v>
      </c>
      <c r="B937" s="8" t="s">
        <v>3275</v>
      </c>
      <c r="C937" s="8" t="s">
        <v>3276</v>
      </c>
      <c r="D937" s="8">
        <f t="shared" si="31"/>
        <v>0</v>
      </c>
      <c r="E937" s="8" t="s">
        <v>5603</v>
      </c>
      <c r="F937" s="8" t="str">
        <f t="shared" si="30"/>
        <v/>
      </c>
      <c r="G937" s="8" t="s">
        <v>3278</v>
      </c>
      <c r="H937" s="346">
        <v>1</v>
      </c>
    </row>
    <row r="938" spans="1:8" x14ac:dyDescent="0.25">
      <c r="A938" s="9" t="s">
        <v>3098</v>
      </c>
      <c r="B938" s="8" t="s">
        <v>3275</v>
      </c>
      <c r="C938" s="8" t="s">
        <v>3276</v>
      </c>
      <c r="D938" s="8">
        <f t="shared" si="31"/>
        <v>0</v>
      </c>
      <c r="E938" s="8" t="s">
        <v>5603</v>
      </c>
      <c r="F938" s="8" t="str">
        <f t="shared" si="30"/>
        <v/>
      </c>
      <c r="G938" s="8" t="s">
        <v>3278</v>
      </c>
      <c r="H938" s="346">
        <v>1</v>
      </c>
    </row>
    <row r="939" spans="1:8" x14ac:dyDescent="0.25">
      <c r="A939" s="9" t="s">
        <v>2997</v>
      </c>
      <c r="B939" s="8" t="s">
        <v>3275</v>
      </c>
      <c r="C939" s="8" t="s">
        <v>3276</v>
      </c>
      <c r="D939" s="8">
        <f t="shared" si="31"/>
        <v>0</v>
      </c>
      <c r="E939" s="8" t="s">
        <v>5603</v>
      </c>
      <c r="F939" s="8" t="str">
        <f t="shared" si="30"/>
        <v/>
      </c>
      <c r="G939" s="8" t="s">
        <v>3278</v>
      </c>
      <c r="H939" s="346">
        <v>1</v>
      </c>
    </row>
    <row r="940" spans="1:8" x14ac:dyDescent="0.25">
      <c r="A940" s="9" t="s">
        <v>2999</v>
      </c>
      <c r="B940" s="8" t="s">
        <v>3275</v>
      </c>
      <c r="C940" s="8" t="s">
        <v>3276</v>
      </c>
      <c r="D940" s="8">
        <f t="shared" si="31"/>
        <v>0</v>
      </c>
      <c r="E940" s="8" t="s">
        <v>5603</v>
      </c>
      <c r="F940" s="8" t="str">
        <f t="shared" si="30"/>
        <v/>
      </c>
      <c r="G940" s="8" t="s">
        <v>3278</v>
      </c>
      <c r="H940" s="346">
        <v>1</v>
      </c>
    </row>
    <row r="941" spans="1:8" x14ac:dyDescent="0.25">
      <c r="A941" s="9" t="s">
        <v>3000</v>
      </c>
      <c r="B941" s="8" t="s">
        <v>3275</v>
      </c>
      <c r="C941" s="8" t="s">
        <v>3276</v>
      </c>
      <c r="D941" s="8">
        <f t="shared" si="31"/>
        <v>0</v>
      </c>
      <c r="E941" s="8" t="s">
        <v>5603</v>
      </c>
      <c r="F941" s="8" t="str">
        <f t="shared" si="30"/>
        <v/>
      </c>
      <c r="G941" s="8" t="s">
        <v>3278</v>
      </c>
      <c r="H941" s="346">
        <v>1</v>
      </c>
    </row>
    <row r="942" spans="1:8" x14ac:dyDescent="0.25">
      <c r="A942" s="9" t="s">
        <v>3002</v>
      </c>
      <c r="B942" s="8" t="s">
        <v>3275</v>
      </c>
      <c r="C942" s="8" t="s">
        <v>3276</v>
      </c>
      <c r="D942" s="8">
        <f t="shared" si="31"/>
        <v>0</v>
      </c>
      <c r="E942" s="8" t="s">
        <v>5603</v>
      </c>
      <c r="F942" s="8" t="str">
        <f t="shared" si="30"/>
        <v/>
      </c>
      <c r="G942" s="8" t="s">
        <v>3278</v>
      </c>
      <c r="H942" s="346">
        <v>1</v>
      </c>
    </row>
    <row r="943" spans="1:8" x14ac:dyDescent="0.25">
      <c r="A943" s="9" t="s">
        <v>3004</v>
      </c>
      <c r="B943" s="8" t="s">
        <v>3275</v>
      </c>
      <c r="C943" s="8" t="s">
        <v>3276</v>
      </c>
      <c r="D943" s="8">
        <f t="shared" si="31"/>
        <v>0</v>
      </c>
      <c r="E943" s="8" t="s">
        <v>5603</v>
      </c>
      <c r="F943" s="8" t="str">
        <f t="shared" si="30"/>
        <v/>
      </c>
      <c r="G943" s="8" t="s">
        <v>3278</v>
      </c>
      <c r="H943" s="346">
        <v>1</v>
      </c>
    </row>
    <row r="944" spans="1:8" x14ac:dyDescent="0.25">
      <c r="A944" s="9" t="s">
        <v>3006</v>
      </c>
      <c r="B944" s="8" t="s">
        <v>3275</v>
      </c>
      <c r="C944" s="8" t="s">
        <v>3276</v>
      </c>
      <c r="D944" s="8">
        <f t="shared" si="31"/>
        <v>0</v>
      </c>
      <c r="E944" s="8" t="s">
        <v>5603</v>
      </c>
      <c r="F944" s="8" t="str">
        <f t="shared" si="30"/>
        <v/>
      </c>
      <c r="G944" s="8" t="s">
        <v>3278</v>
      </c>
      <c r="H944" s="346">
        <v>1</v>
      </c>
    </row>
    <row r="945" spans="1:8" x14ac:dyDescent="0.25">
      <c r="A945" s="9" t="s">
        <v>3008</v>
      </c>
      <c r="B945" s="8" t="s">
        <v>3275</v>
      </c>
      <c r="C945" s="8" t="s">
        <v>3276</v>
      </c>
      <c r="D945" s="8">
        <f t="shared" si="31"/>
        <v>0</v>
      </c>
      <c r="E945" s="8" t="s">
        <v>5603</v>
      </c>
      <c r="F945" s="8" t="str">
        <f t="shared" si="30"/>
        <v/>
      </c>
      <c r="G945" s="8" t="s">
        <v>3278</v>
      </c>
      <c r="H945" s="346">
        <v>1</v>
      </c>
    </row>
    <row r="946" spans="1:8" x14ac:dyDescent="0.25">
      <c r="A946" s="9" t="s">
        <v>3010</v>
      </c>
      <c r="B946" s="8" t="s">
        <v>3275</v>
      </c>
      <c r="C946" s="8" t="s">
        <v>3276</v>
      </c>
      <c r="D946" s="8">
        <f t="shared" si="31"/>
        <v>0</v>
      </c>
      <c r="E946" s="8" t="s">
        <v>5603</v>
      </c>
      <c r="F946" s="8" t="str">
        <f t="shared" si="30"/>
        <v/>
      </c>
      <c r="G946" s="8" t="s">
        <v>3278</v>
      </c>
      <c r="H946" s="346">
        <v>1</v>
      </c>
    </row>
    <row r="947" spans="1:8" x14ac:dyDescent="0.25">
      <c r="A947" s="9" t="s">
        <v>3012</v>
      </c>
      <c r="B947" s="8" t="s">
        <v>3275</v>
      </c>
      <c r="C947" s="8" t="s">
        <v>3276</v>
      </c>
      <c r="D947" s="8">
        <f t="shared" si="31"/>
        <v>29.95</v>
      </c>
      <c r="E947" s="8" t="s">
        <v>5603</v>
      </c>
      <c r="F947" s="8" t="str">
        <f t="shared" si="30"/>
        <v/>
      </c>
      <c r="G947" s="8" t="s">
        <v>3278</v>
      </c>
      <c r="H947" s="346">
        <v>1</v>
      </c>
    </row>
    <row r="948" spans="1:8" x14ac:dyDescent="0.25">
      <c r="A948" s="9" t="s">
        <v>3013</v>
      </c>
      <c r="B948" s="8" t="s">
        <v>3275</v>
      </c>
      <c r="C948" s="8" t="s">
        <v>3276</v>
      </c>
      <c r="D948" s="8">
        <f t="shared" si="31"/>
        <v>0</v>
      </c>
      <c r="E948" s="8" t="s">
        <v>5603</v>
      </c>
      <c r="F948" s="8" t="str">
        <f t="shared" si="30"/>
        <v/>
      </c>
      <c r="G948" s="8" t="s">
        <v>3278</v>
      </c>
      <c r="H948" s="346">
        <v>1</v>
      </c>
    </row>
    <row r="949" spans="1:8" x14ac:dyDescent="0.25">
      <c r="A949" s="9" t="s">
        <v>3015</v>
      </c>
      <c r="B949" s="8" t="s">
        <v>3275</v>
      </c>
      <c r="C949" s="8" t="s">
        <v>3276</v>
      </c>
      <c r="D949" s="8">
        <f t="shared" si="31"/>
        <v>0</v>
      </c>
      <c r="E949" s="8" t="s">
        <v>5603</v>
      </c>
      <c r="F949" s="8" t="str">
        <f t="shared" si="30"/>
        <v/>
      </c>
      <c r="G949" s="8" t="s">
        <v>3278</v>
      </c>
      <c r="H949" s="346">
        <v>1</v>
      </c>
    </row>
    <row r="950" spans="1:8" x14ac:dyDescent="0.25">
      <c r="A950" s="9" t="s">
        <v>3017</v>
      </c>
      <c r="B950" s="8" t="s">
        <v>3275</v>
      </c>
      <c r="C950" s="8" t="s">
        <v>3276</v>
      </c>
      <c r="D950" s="8">
        <f t="shared" si="31"/>
        <v>0</v>
      </c>
      <c r="E950" s="8" t="s">
        <v>5603</v>
      </c>
      <c r="F950" s="8" t="str">
        <f t="shared" si="30"/>
        <v/>
      </c>
      <c r="G950" s="8" t="s">
        <v>3278</v>
      </c>
      <c r="H950" s="346">
        <v>1</v>
      </c>
    </row>
    <row r="951" spans="1:8" x14ac:dyDescent="0.25">
      <c r="A951" s="9" t="s">
        <v>3019</v>
      </c>
      <c r="B951" s="8" t="s">
        <v>3275</v>
      </c>
      <c r="C951" s="8" t="s">
        <v>3276</v>
      </c>
      <c r="D951" s="8">
        <f t="shared" si="31"/>
        <v>0</v>
      </c>
      <c r="E951" s="8" t="s">
        <v>5603</v>
      </c>
      <c r="F951" s="8" t="str">
        <f t="shared" si="30"/>
        <v/>
      </c>
      <c r="G951" s="8" t="s">
        <v>3278</v>
      </c>
      <c r="H951" s="346">
        <v>1</v>
      </c>
    </row>
    <row r="952" spans="1:8" x14ac:dyDescent="0.25">
      <c r="A952" s="9" t="s">
        <v>3021</v>
      </c>
      <c r="B952" s="8" t="s">
        <v>3275</v>
      </c>
      <c r="C952" s="8" t="s">
        <v>3276</v>
      </c>
      <c r="D952" s="8">
        <f t="shared" si="31"/>
        <v>0</v>
      </c>
      <c r="E952" s="8" t="s">
        <v>5603</v>
      </c>
      <c r="F952" s="8" t="str">
        <f t="shared" si="30"/>
        <v/>
      </c>
      <c r="G952" s="8" t="s">
        <v>3278</v>
      </c>
      <c r="H952" s="346">
        <v>1</v>
      </c>
    </row>
    <row r="953" spans="1:8" x14ac:dyDescent="0.25">
      <c r="A953" s="9" t="s">
        <v>3023</v>
      </c>
      <c r="B953" s="8" t="s">
        <v>3275</v>
      </c>
      <c r="C953" s="8" t="s">
        <v>3276</v>
      </c>
      <c r="D953" s="8">
        <f t="shared" si="31"/>
        <v>29.95</v>
      </c>
      <c r="E953" s="8" t="s">
        <v>5603</v>
      </c>
      <c r="F953" s="8" t="str">
        <f t="shared" si="30"/>
        <v/>
      </c>
      <c r="G953" s="8" t="s">
        <v>3278</v>
      </c>
      <c r="H953" s="346">
        <v>1</v>
      </c>
    </row>
    <row r="954" spans="1:8" x14ac:dyDescent="0.25">
      <c r="A954" s="9" t="s">
        <v>3024</v>
      </c>
      <c r="B954" s="8" t="s">
        <v>3275</v>
      </c>
      <c r="C954" s="8" t="s">
        <v>3276</v>
      </c>
      <c r="D954" s="8">
        <f t="shared" si="31"/>
        <v>0</v>
      </c>
      <c r="E954" s="8" t="s">
        <v>5603</v>
      </c>
      <c r="F954" s="8" t="str">
        <f t="shared" si="30"/>
        <v/>
      </c>
      <c r="G954" s="8" t="s">
        <v>3278</v>
      </c>
      <c r="H954" s="346">
        <v>1</v>
      </c>
    </row>
    <row r="955" spans="1:8" x14ac:dyDescent="0.25">
      <c r="A955" s="9" t="s">
        <v>3801</v>
      </c>
      <c r="B955" s="8" t="s">
        <v>3275</v>
      </c>
      <c r="C955" s="8" t="s">
        <v>3276</v>
      </c>
      <c r="D955" s="8">
        <f t="shared" si="31"/>
        <v>0</v>
      </c>
      <c r="E955" s="8" t="s">
        <v>5603</v>
      </c>
      <c r="F955" s="8" t="str">
        <f t="shared" si="30"/>
        <v/>
      </c>
      <c r="G955" s="8" t="s">
        <v>3278</v>
      </c>
      <c r="H955" s="346">
        <v>1</v>
      </c>
    </row>
    <row r="956" spans="1:8" x14ac:dyDescent="0.25">
      <c r="A956" s="9" t="s">
        <v>3026</v>
      </c>
      <c r="B956" s="8" t="s">
        <v>3275</v>
      </c>
      <c r="C956" s="8" t="s">
        <v>3276</v>
      </c>
      <c r="D956" s="8">
        <f t="shared" si="31"/>
        <v>0</v>
      </c>
      <c r="E956" s="8" t="s">
        <v>5603</v>
      </c>
      <c r="F956" s="8" t="str">
        <f t="shared" si="30"/>
        <v/>
      </c>
      <c r="G956" s="8" t="s">
        <v>3278</v>
      </c>
      <c r="H956" s="346">
        <v>1</v>
      </c>
    </row>
    <row r="957" spans="1:8" x14ac:dyDescent="0.25">
      <c r="A957" s="9" t="s">
        <v>3028</v>
      </c>
      <c r="B957" s="8" t="s">
        <v>3275</v>
      </c>
      <c r="C957" s="8" t="s">
        <v>3276</v>
      </c>
      <c r="D957" s="8">
        <f t="shared" si="31"/>
        <v>0</v>
      </c>
      <c r="E957" s="8" t="s">
        <v>5603</v>
      </c>
      <c r="F957" s="8" t="str">
        <f t="shared" si="30"/>
        <v/>
      </c>
      <c r="G957" s="8" t="s">
        <v>3278</v>
      </c>
      <c r="H957" s="346">
        <v>1</v>
      </c>
    </row>
    <row r="958" spans="1:8" x14ac:dyDescent="0.25">
      <c r="A958" s="9" t="s">
        <v>3030</v>
      </c>
      <c r="B958" s="8" t="s">
        <v>3275</v>
      </c>
      <c r="C958" s="8" t="s">
        <v>3276</v>
      </c>
      <c r="D958" s="8">
        <f t="shared" si="31"/>
        <v>0</v>
      </c>
      <c r="E958" s="8" t="s">
        <v>5603</v>
      </c>
      <c r="F958" s="8" t="str">
        <f t="shared" si="30"/>
        <v/>
      </c>
      <c r="G958" s="8" t="s">
        <v>3278</v>
      </c>
      <c r="H958" s="346">
        <v>1</v>
      </c>
    </row>
    <row r="959" spans="1:8" x14ac:dyDescent="0.25">
      <c r="A959" s="9" t="s">
        <v>3031</v>
      </c>
      <c r="B959" s="8" t="s">
        <v>3275</v>
      </c>
      <c r="C959" s="8" t="s">
        <v>3276</v>
      </c>
      <c r="D959" s="8">
        <f t="shared" si="31"/>
        <v>0</v>
      </c>
      <c r="E959" s="8" t="s">
        <v>5603</v>
      </c>
      <c r="F959" s="8" t="str">
        <f t="shared" si="30"/>
        <v/>
      </c>
      <c r="G959" s="8" t="s">
        <v>3278</v>
      </c>
      <c r="H959" s="346">
        <v>1</v>
      </c>
    </row>
    <row r="960" spans="1:8" x14ac:dyDescent="0.25">
      <c r="A960" s="9" t="s">
        <v>5292</v>
      </c>
      <c r="B960" s="8" t="s">
        <v>3275</v>
      </c>
      <c r="C960" s="8" t="s">
        <v>3276</v>
      </c>
      <c r="D960" s="8">
        <f t="shared" si="31"/>
        <v>0</v>
      </c>
      <c r="E960" s="8" t="s">
        <v>5603</v>
      </c>
      <c r="F960" s="8" t="str">
        <f t="shared" si="30"/>
        <v/>
      </c>
      <c r="G960" s="8" t="s">
        <v>3278</v>
      </c>
      <c r="H960" s="346">
        <v>1</v>
      </c>
    </row>
    <row r="961" spans="1:8" x14ac:dyDescent="0.25">
      <c r="A961" s="9" t="s">
        <v>5243</v>
      </c>
      <c r="B961" s="8" t="s">
        <v>3275</v>
      </c>
      <c r="C961" s="8" t="s">
        <v>3276</v>
      </c>
      <c r="D961" s="8">
        <f t="shared" si="31"/>
        <v>44.99</v>
      </c>
      <c r="E961" s="8" t="s">
        <v>5603</v>
      </c>
      <c r="F961" s="8" t="str">
        <f t="shared" si="30"/>
        <v/>
      </c>
      <c r="G961" s="8" t="s">
        <v>3278</v>
      </c>
      <c r="H961" s="346">
        <v>1</v>
      </c>
    </row>
    <row r="962" spans="1:8" x14ac:dyDescent="0.25">
      <c r="A962" s="9" t="s">
        <v>5245</v>
      </c>
      <c r="B962" s="8" t="s">
        <v>3275</v>
      </c>
      <c r="C962" s="8" t="s">
        <v>3276</v>
      </c>
      <c r="D962" s="8">
        <f t="shared" si="31"/>
        <v>49.99</v>
      </c>
      <c r="E962" s="8" t="s">
        <v>5603</v>
      </c>
      <c r="F962" s="8" t="str">
        <f t="shared" ref="F962:F1022" si="32">IF(VLOOKUP(A962,masterdata,36,FALSE)="","",VLOOKUP(A962,masterdata,36,FALSE))</f>
        <v/>
      </c>
      <c r="G962" s="8" t="s">
        <v>3278</v>
      </c>
      <c r="H962" s="346">
        <v>1</v>
      </c>
    </row>
    <row r="963" spans="1:8" x14ac:dyDescent="0.25">
      <c r="A963" s="9" t="s">
        <v>5244</v>
      </c>
      <c r="B963" s="8" t="s">
        <v>3275</v>
      </c>
      <c r="C963" s="8" t="s">
        <v>3276</v>
      </c>
      <c r="D963" s="8">
        <f t="shared" si="31"/>
        <v>54.99</v>
      </c>
      <c r="E963" s="8" t="s">
        <v>5603</v>
      </c>
      <c r="F963" s="8" t="str">
        <f t="shared" si="32"/>
        <v/>
      </c>
      <c r="G963" s="8" t="s">
        <v>3278</v>
      </c>
      <c r="H963" s="346">
        <v>1</v>
      </c>
    </row>
    <row r="964" spans="1:8" x14ac:dyDescent="0.25">
      <c r="A964" s="9" t="s">
        <v>5246</v>
      </c>
      <c r="B964" s="8" t="s">
        <v>3275</v>
      </c>
      <c r="C964" s="8" t="s">
        <v>3276</v>
      </c>
      <c r="D964" s="8">
        <f t="shared" si="31"/>
        <v>59.99</v>
      </c>
      <c r="E964" s="8" t="s">
        <v>5603</v>
      </c>
      <c r="F964" s="8" t="str">
        <f t="shared" si="32"/>
        <v/>
      </c>
      <c r="G964" s="8" t="s">
        <v>3278</v>
      </c>
      <c r="H964" s="346">
        <v>1</v>
      </c>
    </row>
    <row r="965" spans="1:8" x14ac:dyDescent="0.25">
      <c r="A965" s="9" t="s">
        <v>5297</v>
      </c>
      <c r="B965" s="8" t="s">
        <v>3275</v>
      </c>
      <c r="C965" s="8" t="s">
        <v>3276</v>
      </c>
      <c r="D965" s="8">
        <f t="shared" si="31"/>
        <v>69</v>
      </c>
      <c r="E965" s="8" t="s">
        <v>5603</v>
      </c>
      <c r="F965" s="8" t="str">
        <f t="shared" si="32"/>
        <v/>
      </c>
      <c r="G965" s="8" t="s">
        <v>3278</v>
      </c>
      <c r="H965" s="346">
        <v>1</v>
      </c>
    </row>
    <row r="966" spans="1:8" x14ac:dyDescent="0.25">
      <c r="A966" s="9" t="s">
        <v>5298</v>
      </c>
      <c r="B966" s="8" t="s">
        <v>3275</v>
      </c>
      <c r="C966" s="8" t="s">
        <v>3276</v>
      </c>
      <c r="D966" s="8">
        <f t="shared" si="31"/>
        <v>69</v>
      </c>
      <c r="E966" s="8" t="s">
        <v>5603</v>
      </c>
      <c r="F966" s="8" t="str">
        <f t="shared" si="32"/>
        <v/>
      </c>
      <c r="G966" s="8" t="s">
        <v>3278</v>
      </c>
      <c r="H966" s="346">
        <v>1</v>
      </c>
    </row>
    <row r="967" spans="1:8" x14ac:dyDescent="0.25">
      <c r="A967" s="9" t="s">
        <v>5299</v>
      </c>
      <c r="B967" s="8" t="s">
        <v>3275</v>
      </c>
      <c r="C967" s="8" t="s">
        <v>3276</v>
      </c>
      <c r="D967" s="8">
        <f t="shared" si="31"/>
        <v>69</v>
      </c>
      <c r="E967" s="8" t="s">
        <v>5603</v>
      </c>
      <c r="F967" s="8" t="str">
        <f t="shared" si="32"/>
        <v/>
      </c>
      <c r="G967" s="8" t="s">
        <v>3278</v>
      </c>
      <c r="H967" s="346">
        <v>1</v>
      </c>
    </row>
    <row r="968" spans="1:8" x14ac:dyDescent="0.25">
      <c r="A968" s="9" t="s">
        <v>5300</v>
      </c>
      <c r="B968" s="8" t="s">
        <v>3275</v>
      </c>
      <c r="C968" s="8" t="s">
        <v>3276</v>
      </c>
      <c r="D968" s="8">
        <f t="shared" si="31"/>
        <v>69</v>
      </c>
      <c r="E968" s="8" t="s">
        <v>5603</v>
      </c>
      <c r="F968" s="8" t="str">
        <f t="shared" si="32"/>
        <v/>
      </c>
      <c r="G968" s="8" t="s">
        <v>3278</v>
      </c>
      <c r="H968" s="346">
        <v>1</v>
      </c>
    </row>
    <row r="969" spans="1:8" x14ac:dyDescent="0.25">
      <c r="A969" s="9" t="s">
        <v>5448</v>
      </c>
      <c r="B969" s="8" t="s">
        <v>3275</v>
      </c>
      <c r="C969" s="8" t="s">
        <v>3276</v>
      </c>
      <c r="D969" s="8">
        <f t="shared" si="31"/>
        <v>29.99</v>
      </c>
      <c r="E969" s="8" t="s">
        <v>5603</v>
      </c>
      <c r="F969" s="8" t="str">
        <f t="shared" si="32"/>
        <v/>
      </c>
      <c r="G969" s="8" t="s">
        <v>3278</v>
      </c>
      <c r="H969" s="346">
        <v>1</v>
      </c>
    </row>
    <row r="970" spans="1:8" x14ac:dyDescent="0.25">
      <c r="A970" s="9" t="s">
        <v>5449</v>
      </c>
      <c r="B970" s="8" t="s">
        <v>3275</v>
      </c>
      <c r="C970" s="8" t="s">
        <v>3276</v>
      </c>
      <c r="D970" s="8">
        <f t="shared" si="31"/>
        <v>19.989999999999998</v>
      </c>
      <c r="E970" s="8" t="s">
        <v>5603</v>
      </c>
      <c r="F970" s="8" t="str">
        <f t="shared" si="32"/>
        <v/>
      </c>
      <c r="G970" s="8" t="s">
        <v>3278</v>
      </c>
      <c r="H970" s="346">
        <v>1</v>
      </c>
    </row>
    <row r="971" spans="1:8" x14ac:dyDescent="0.25">
      <c r="A971" s="9" t="s">
        <v>5450</v>
      </c>
      <c r="B971" s="8" t="s">
        <v>3275</v>
      </c>
      <c r="C971" s="8" t="s">
        <v>3276</v>
      </c>
      <c r="D971" s="8">
        <f t="shared" si="31"/>
        <v>29.99</v>
      </c>
      <c r="E971" s="8" t="s">
        <v>5603</v>
      </c>
      <c r="F971" s="8" t="str">
        <f t="shared" si="32"/>
        <v/>
      </c>
      <c r="G971" s="8" t="s">
        <v>3278</v>
      </c>
      <c r="H971" s="346">
        <v>1</v>
      </c>
    </row>
    <row r="972" spans="1:8" x14ac:dyDescent="0.25">
      <c r="A972" s="9" t="s">
        <v>5451</v>
      </c>
      <c r="B972" s="8" t="s">
        <v>3275</v>
      </c>
      <c r="C972" s="8" t="s">
        <v>3276</v>
      </c>
      <c r="D972" s="8">
        <f t="shared" si="31"/>
        <v>39.99</v>
      </c>
      <c r="E972" s="8" t="s">
        <v>5603</v>
      </c>
      <c r="F972" s="8" t="str">
        <f t="shared" si="32"/>
        <v/>
      </c>
      <c r="G972" s="8" t="s">
        <v>3278</v>
      </c>
      <c r="H972" s="346">
        <v>1</v>
      </c>
    </row>
    <row r="973" spans="1:8" x14ac:dyDescent="0.25">
      <c r="A973" s="9" t="s">
        <v>5452</v>
      </c>
      <c r="B973" s="8" t="s">
        <v>3275</v>
      </c>
      <c r="C973" s="8" t="s">
        <v>3276</v>
      </c>
      <c r="D973" s="8">
        <f t="shared" si="31"/>
        <v>69.989999999999995</v>
      </c>
      <c r="E973" s="8" t="s">
        <v>5603</v>
      </c>
      <c r="F973" s="8" t="str">
        <f t="shared" si="32"/>
        <v/>
      </c>
      <c r="G973" s="8" t="s">
        <v>3278</v>
      </c>
      <c r="H973" s="346">
        <v>1</v>
      </c>
    </row>
    <row r="974" spans="1:8" x14ac:dyDescent="0.25">
      <c r="A974" s="9" t="s">
        <v>5453</v>
      </c>
      <c r="B974" s="8" t="s">
        <v>3275</v>
      </c>
      <c r="C974" s="8" t="s">
        <v>3276</v>
      </c>
      <c r="D974" s="8">
        <f t="shared" si="31"/>
        <v>49.99</v>
      </c>
      <c r="E974" s="8" t="s">
        <v>5603</v>
      </c>
      <c r="F974" s="8" t="str">
        <f t="shared" si="32"/>
        <v/>
      </c>
      <c r="G974" s="8" t="s">
        <v>3278</v>
      </c>
      <c r="H974" s="346">
        <v>1</v>
      </c>
    </row>
    <row r="975" spans="1:8" x14ac:dyDescent="0.25">
      <c r="A975" s="9" t="s">
        <v>5454</v>
      </c>
      <c r="B975" s="8" t="s">
        <v>3275</v>
      </c>
      <c r="C975" s="8" t="s">
        <v>3276</v>
      </c>
      <c r="D975" s="8">
        <f t="shared" si="31"/>
        <v>39.99</v>
      </c>
      <c r="E975" s="8" t="s">
        <v>5603</v>
      </c>
      <c r="F975" s="8" t="str">
        <f t="shared" si="32"/>
        <v/>
      </c>
      <c r="G975" s="8" t="s">
        <v>3278</v>
      </c>
      <c r="H975" s="346">
        <v>1</v>
      </c>
    </row>
    <row r="976" spans="1:8" x14ac:dyDescent="0.25">
      <c r="A976" s="9" t="s">
        <v>5455</v>
      </c>
      <c r="B976" s="8" t="s">
        <v>3275</v>
      </c>
      <c r="C976" s="8" t="s">
        <v>3276</v>
      </c>
      <c r="D976" s="8">
        <f t="shared" si="31"/>
        <v>69.989999999999995</v>
      </c>
      <c r="E976" s="8" t="s">
        <v>5603</v>
      </c>
      <c r="F976" s="8" t="str">
        <f t="shared" si="32"/>
        <v/>
      </c>
      <c r="G976" s="8" t="s">
        <v>3278</v>
      </c>
      <c r="H976" s="346">
        <v>1</v>
      </c>
    </row>
    <row r="977" spans="1:8" x14ac:dyDescent="0.25">
      <c r="A977" s="9" t="s">
        <v>5456</v>
      </c>
      <c r="B977" s="8" t="s">
        <v>3275</v>
      </c>
      <c r="C977" s="8" t="s">
        <v>3276</v>
      </c>
      <c r="D977" s="8">
        <f t="shared" si="31"/>
        <v>49.99</v>
      </c>
      <c r="E977" s="8" t="s">
        <v>5603</v>
      </c>
      <c r="F977" s="8" t="str">
        <f t="shared" si="32"/>
        <v/>
      </c>
      <c r="G977" s="8" t="s">
        <v>3278</v>
      </c>
      <c r="H977" s="346">
        <v>1</v>
      </c>
    </row>
    <row r="978" spans="1:8" x14ac:dyDescent="0.25">
      <c r="A978" s="9" t="s">
        <v>5457</v>
      </c>
      <c r="B978" s="8" t="s">
        <v>3275</v>
      </c>
      <c r="C978" s="8" t="s">
        <v>3276</v>
      </c>
      <c r="D978" s="8">
        <f t="shared" si="31"/>
        <v>39.99</v>
      </c>
      <c r="E978" s="8" t="s">
        <v>5603</v>
      </c>
      <c r="F978" s="8" t="str">
        <f t="shared" si="32"/>
        <v/>
      </c>
      <c r="G978" s="8" t="s">
        <v>3278</v>
      </c>
      <c r="H978" s="346">
        <v>1</v>
      </c>
    </row>
    <row r="979" spans="1:8" x14ac:dyDescent="0.25">
      <c r="A979" s="9" t="s">
        <v>5458</v>
      </c>
      <c r="B979" s="8" t="s">
        <v>3275</v>
      </c>
      <c r="C979" s="8" t="s">
        <v>3276</v>
      </c>
      <c r="D979" s="8">
        <f t="shared" si="31"/>
        <v>69.989999999999995</v>
      </c>
      <c r="E979" s="8" t="s">
        <v>5603</v>
      </c>
      <c r="F979" s="8" t="str">
        <f t="shared" si="32"/>
        <v/>
      </c>
      <c r="G979" s="8" t="s">
        <v>3278</v>
      </c>
      <c r="H979" s="346">
        <v>1</v>
      </c>
    </row>
    <row r="980" spans="1:8" x14ac:dyDescent="0.25">
      <c r="A980" s="9" t="s">
        <v>5459</v>
      </c>
      <c r="B980" s="8" t="s">
        <v>3275</v>
      </c>
      <c r="C980" s="8" t="s">
        <v>3276</v>
      </c>
      <c r="D980" s="8">
        <f t="shared" si="31"/>
        <v>49.99</v>
      </c>
      <c r="E980" s="8" t="s">
        <v>5603</v>
      </c>
      <c r="F980" s="8" t="str">
        <f t="shared" si="32"/>
        <v/>
      </c>
      <c r="G980" s="8" t="s">
        <v>3278</v>
      </c>
      <c r="H980" s="346">
        <v>1</v>
      </c>
    </row>
    <row r="981" spans="1:8" x14ac:dyDescent="0.25">
      <c r="A981" s="9" t="s">
        <v>5460</v>
      </c>
      <c r="B981" s="8" t="s">
        <v>3275</v>
      </c>
      <c r="C981" s="8" t="s">
        <v>3276</v>
      </c>
      <c r="D981" s="8">
        <f t="shared" si="31"/>
        <v>39.99</v>
      </c>
      <c r="E981" s="8" t="s">
        <v>5603</v>
      </c>
      <c r="F981" s="8" t="str">
        <f t="shared" si="32"/>
        <v/>
      </c>
      <c r="G981" s="8" t="s">
        <v>3278</v>
      </c>
      <c r="H981" s="346">
        <v>1</v>
      </c>
    </row>
    <row r="982" spans="1:8" x14ac:dyDescent="0.25">
      <c r="A982" s="9" t="s">
        <v>5461</v>
      </c>
      <c r="B982" s="8" t="s">
        <v>3275</v>
      </c>
      <c r="C982" s="8" t="s">
        <v>3276</v>
      </c>
      <c r="D982" s="8">
        <f t="shared" si="31"/>
        <v>44.99</v>
      </c>
      <c r="E982" s="8" t="s">
        <v>5603</v>
      </c>
      <c r="F982" s="8" t="str">
        <f t="shared" si="32"/>
        <v/>
      </c>
      <c r="G982" s="8" t="s">
        <v>3278</v>
      </c>
      <c r="H982" s="346">
        <v>1</v>
      </c>
    </row>
    <row r="983" spans="1:8" x14ac:dyDescent="0.25">
      <c r="A983" s="9" t="s">
        <v>5462</v>
      </c>
      <c r="B983" s="8" t="s">
        <v>3275</v>
      </c>
      <c r="C983" s="8" t="s">
        <v>3276</v>
      </c>
      <c r="D983" s="8">
        <f t="shared" si="31"/>
        <v>54.99</v>
      </c>
      <c r="E983" s="8" t="s">
        <v>5603</v>
      </c>
      <c r="F983" s="8" t="str">
        <f t="shared" si="32"/>
        <v/>
      </c>
      <c r="G983" s="8" t="s">
        <v>3278</v>
      </c>
      <c r="H983" s="346">
        <v>1</v>
      </c>
    </row>
    <row r="984" spans="1:8" x14ac:dyDescent="0.25">
      <c r="A984" s="9" t="s">
        <v>5463</v>
      </c>
      <c r="B984" s="8" t="s">
        <v>3275</v>
      </c>
      <c r="C984" s="8" t="s">
        <v>3276</v>
      </c>
      <c r="D984" s="8">
        <f t="shared" si="31"/>
        <v>49.99</v>
      </c>
      <c r="E984" s="8" t="s">
        <v>5603</v>
      </c>
      <c r="F984" s="8" t="str">
        <f t="shared" si="32"/>
        <v/>
      </c>
      <c r="G984" s="8" t="s">
        <v>3278</v>
      </c>
      <c r="H984" s="346">
        <v>1</v>
      </c>
    </row>
    <row r="985" spans="1:8" x14ac:dyDescent="0.25">
      <c r="A985" s="9" t="s">
        <v>5464</v>
      </c>
      <c r="B985" s="8" t="s">
        <v>3275</v>
      </c>
      <c r="C985" s="8" t="s">
        <v>3276</v>
      </c>
      <c r="D985" s="8">
        <f t="shared" si="31"/>
        <v>49.99</v>
      </c>
      <c r="E985" s="8" t="s">
        <v>5603</v>
      </c>
      <c r="F985" s="8" t="str">
        <f t="shared" si="32"/>
        <v/>
      </c>
      <c r="G985" s="8" t="s">
        <v>3278</v>
      </c>
      <c r="H985" s="346">
        <v>1</v>
      </c>
    </row>
    <row r="986" spans="1:8" x14ac:dyDescent="0.25">
      <c r="A986" s="9" t="s">
        <v>5465</v>
      </c>
      <c r="B986" s="8" t="s">
        <v>3275</v>
      </c>
      <c r="C986" s="8" t="s">
        <v>3276</v>
      </c>
      <c r="D986" s="8">
        <f t="shared" ref="D986:D1045" si="33">VLOOKUP(A986,masterdata,5,0)</f>
        <v>59.99</v>
      </c>
      <c r="E986" s="8" t="s">
        <v>5603</v>
      </c>
      <c r="F986" s="8" t="str">
        <f t="shared" si="32"/>
        <v/>
      </c>
      <c r="G986" s="8" t="s">
        <v>3278</v>
      </c>
      <c r="H986" s="346">
        <v>1</v>
      </c>
    </row>
    <row r="987" spans="1:8" x14ac:dyDescent="0.25">
      <c r="A987" s="9" t="s">
        <v>5466</v>
      </c>
      <c r="B987" s="8" t="s">
        <v>3275</v>
      </c>
      <c r="C987" s="8" t="s">
        <v>3276</v>
      </c>
      <c r="D987" s="8">
        <f t="shared" si="33"/>
        <v>39.99</v>
      </c>
      <c r="E987" s="8" t="s">
        <v>5603</v>
      </c>
      <c r="F987" s="8" t="str">
        <f t="shared" si="32"/>
        <v/>
      </c>
      <c r="G987" s="8" t="s">
        <v>3278</v>
      </c>
      <c r="H987" s="346">
        <v>1</v>
      </c>
    </row>
    <row r="988" spans="1:8" x14ac:dyDescent="0.25">
      <c r="A988" s="9" t="s">
        <v>5467</v>
      </c>
      <c r="B988" s="8" t="s">
        <v>3275</v>
      </c>
      <c r="C988" s="8" t="s">
        <v>3276</v>
      </c>
      <c r="D988" s="8">
        <f t="shared" si="33"/>
        <v>44.99</v>
      </c>
      <c r="E988" s="8" t="s">
        <v>5603</v>
      </c>
      <c r="F988" s="8" t="str">
        <f t="shared" si="32"/>
        <v/>
      </c>
      <c r="G988" s="8" t="s">
        <v>3278</v>
      </c>
      <c r="H988" s="346">
        <v>1</v>
      </c>
    </row>
    <row r="989" spans="1:8" x14ac:dyDescent="0.25">
      <c r="A989" s="9" t="s">
        <v>5468</v>
      </c>
      <c r="B989" s="8" t="s">
        <v>3275</v>
      </c>
      <c r="C989" s="8" t="s">
        <v>3276</v>
      </c>
      <c r="D989" s="8">
        <f t="shared" si="33"/>
        <v>54.99</v>
      </c>
      <c r="E989" s="8" t="s">
        <v>5603</v>
      </c>
      <c r="F989" s="8" t="str">
        <f t="shared" si="32"/>
        <v/>
      </c>
      <c r="G989" s="8" t="s">
        <v>3278</v>
      </c>
      <c r="H989" s="346">
        <v>1</v>
      </c>
    </row>
    <row r="990" spans="1:8" x14ac:dyDescent="0.25">
      <c r="A990" s="9" t="s">
        <v>5469</v>
      </c>
      <c r="B990" s="8" t="s">
        <v>3275</v>
      </c>
      <c r="C990" s="8" t="s">
        <v>3276</v>
      </c>
      <c r="D990" s="8">
        <f t="shared" si="33"/>
        <v>49.99</v>
      </c>
      <c r="E990" s="8" t="s">
        <v>5603</v>
      </c>
      <c r="F990" s="8" t="str">
        <f t="shared" si="32"/>
        <v/>
      </c>
      <c r="G990" s="8" t="s">
        <v>3278</v>
      </c>
      <c r="H990" s="346">
        <v>1</v>
      </c>
    </row>
    <row r="991" spans="1:8" x14ac:dyDescent="0.25">
      <c r="A991" s="9" t="s">
        <v>5470</v>
      </c>
      <c r="B991" s="8" t="s">
        <v>3275</v>
      </c>
      <c r="C991" s="8" t="s">
        <v>3276</v>
      </c>
      <c r="D991" s="8">
        <f t="shared" si="33"/>
        <v>49.99</v>
      </c>
      <c r="E991" s="8" t="s">
        <v>5603</v>
      </c>
      <c r="F991" s="8" t="str">
        <f t="shared" si="32"/>
        <v/>
      </c>
      <c r="G991" s="8" t="s">
        <v>3278</v>
      </c>
      <c r="H991" s="346">
        <v>1</v>
      </c>
    </row>
    <row r="992" spans="1:8" x14ac:dyDescent="0.25">
      <c r="A992" s="9" t="s">
        <v>5471</v>
      </c>
      <c r="B992" s="8" t="s">
        <v>3275</v>
      </c>
      <c r="C992" s="8" t="s">
        <v>3276</v>
      </c>
      <c r="D992" s="8">
        <f t="shared" si="33"/>
        <v>59.99</v>
      </c>
      <c r="E992" s="8" t="s">
        <v>5603</v>
      </c>
      <c r="F992" s="8" t="str">
        <f t="shared" si="32"/>
        <v/>
      </c>
      <c r="G992" s="8" t="s">
        <v>3278</v>
      </c>
      <c r="H992" s="346">
        <v>1</v>
      </c>
    </row>
    <row r="993" spans="1:8" x14ac:dyDescent="0.25">
      <c r="A993" s="9" t="s">
        <v>5472</v>
      </c>
      <c r="B993" s="8" t="s">
        <v>3275</v>
      </c>
      <c r="C993" s="8" t="s">
        <v>3276</v>
      </c>
      <c r="D993" s="8">
        <f t="shared" si="33"/>
        <v>39.99</v>
      </c>
      <c r="E993" s="8" t="s">
        <v>5603</v>
      </c>
      <c r="F993" s="8" t="str">
        <f t="shared" si="32"/>
        <v/>
      </c>
      <c r="G993" s="8" t="s">
        <v>3278</v>
      </c>
      <c r="H993" s="346">
        <v>1</v>
      </c>
    </row>
    <row r="994" spans="1:8" x14ac:dyDescent="0.25">
      <c r="A994" s="9" t="s">
        <v>5473</v>
      </c>
      <c r="B994" s="8" t="s">
        <v>3275</v>
      </c>
      <c r="C994" s="8" t="s">
        <v>3276</v>
      </c>
      <c r="D994" s="8">
        <f t="shared" si="33"/>
        <v>49.99</v>
      </c>
      <c r="E994" s="8" t="s">
        <v>5603</v>
      </c>
      <c r="F994" s="8" t="str">
        <f t="shared" si="32"/>
        <v/>
      </c>
      <c r="G994" s="8" t="s">
        <v>3278</v>
      </c>
      <c r="H994" s="346">
        <v>1</v>
      </c>
    </row>
    <row r="995" spans="1:8" x14ac:dyDescent="0.25">
      <c r="A995" s="9" t="s">
        <v>5474</v>
      </c>
      <c r="B995" s="8" t="s">
        <v>3275</v>
      </c>
      <c r="C995" s="8" t="s">
        <v>3276</v>
      </c>
      <c r="D995" s="8">
        <f t="shared" si="33"/>
        <v>59.99</v>
      </c>
      <c r="E995" s="8" t="s">
        <v>5603</v>
      </c>
      <c r="F995" s="8" t="str">
        <f t="shared" si="32"/>
        <v/>
      </c>
      <c r="G995" s="8" t="s">
        <v>3278</v>
      </c>
      <c r="H995" s="346">
        <v>1</v>
      </c>
    </row>
    <row r="996" spans="1:8" x14ac:dyDescent="0.25">
      <c r="A996" s="9" t="s">
        <v>5475</v>
      </c>
      <c r="B996" s="8" t="s">
        <v>3275</v>
      </c>
      <c r="C996" s="8" t="s">
        <v>3276</v>
      </c>
      <c r="D996" s="8">
        <f t="shared" si="33"/>
        <v>29.99</v>
      </c>
      <c r="E996" s="8" t="s">
        <v>5603</v>
      </c>
      <c r="F996" s="8" t="str">
        <f t="shared" si="32"/>
        <v/>
      </c>
      <c r="G996" s="8" t="s">
        <v>3278</v>
      </c>
      <c r="H996" s="346">
        <v>1</v>
      </c>
    </row>
    <row r="997" spans="1:8" x14ac:dyDescent="0.25">
      <c r="A997" s="9" t="s">
        <v>5476</v>
      </c>
      <c r="B997" s="8" t="s">
        <v>3275</v>
      </c>
      <c r="C997" s="8" t="s">
        <v>3276</v>
      </c>
      <c r="D997" s="8">
        <f t="shared" si="33"/>
        <v>24.99</v>
      </c>
      <c r="E997" s="8" t="s">
        <v>5603</v>
      </c>
      <c r="F997" s="8" t="str">
        <f t="shared" si="32"/>
        <v/>
      </c>
      <c r="G997" s="8" t="s">
        <v>3278</v>
      </c>
      <c r="H997" s="346">
        <v>1</v>
      </c>
    </row>
    <row r="998" spans="1:8" x14ac:dyDescent="0.25">
      <c r="A998" s="9" t="s">
        <v>5477</v>
      </c>
      <c r="B998" s="8" t="s">
        <v>3275</v>
      </c>
      <c r="C998" s="8" t="s">
        <v>3276</v>
      </c>
      <c r="D998" s="8">
        <f t="shared" si="33"/>
        <v>44.99</v>
      </c>
      <c r="E998" s="8" t="s">
        <v>5603</v>
      </c>
      <c r="F998" s="8" t="str">
        <f t="shared" si="32"/>
        <v/>
      </c>
      <c r="G998" s="8" t="s">
        <v>3278</v>
      </c>
      <c r="H998" s="346">
        <v>1</v>
      </c>
    </row>
    <row r="999" spans="1:8" x14ac:dyDescent="0.25">
      <c r="A999" s="9" t="s">
        <v>5478</v>
      </c>
      <c r="B999" s="8" t="s">
        <v>3275</v>
      </c>
      <c r="C999" s="8" t="s">
        <v>3276</v>
      </c>
      <c r="D999" s="8">
        <f t="shared" si="33"/>
        <v>34.99</v>
      </c>
      <c r="E999" s="8" t="s">
        <v>5603</v>
      </c>
      <c r="F999" s="8" t="str">
        <f t="shared" si="32"/>
        <v/>
      </c>
      <c r="G999" s="8" t="s">
        <v>3278</v>
      </c>
      <c r="H999" s="346">
        <v>1</v>
      </c>
    </row>
    <row r="1000" spans="1:8" x14ac:dyDescent="0.25">
      <c r="A1000" s="9" t="s">
        <v>5479</v>
      </c>
      <c r="B1000" s="8" t="s">
        <v>3275</v>
      </c>
      <c r="C1000" s="8" t="s">
        <v>3276</v>
      </c>
      <c r="D1000" s="8">
        <f t="shared" si="33"/>
        <v>34.99</v>
      </c>
      <c r="E1000" s="8" t="s">
        <v>5603</v>
      </c>
      <c r="F1000" s="8" t="str">
        <f t="shared" si="32"/>
        <v/>
      </c>
      <c r="G1000" s="8" t="s">
        <v>3278</v>
      </c>
      <c r="H1000" s="346">
        <v>1</v>
      </c>
    </row>
    <row r="1001" spans="1:8" x14ac:dyDescent="0.25">
      <c r="A1001" s="9" t="s">
        <v>5480</v>
      </c>
      <c r="B1001" s="8" t="s">
        <v>3275</v>
      </c>
      <c r="C1001" s="8" t="s">
        <v>3276</v>
      </c>
      <c r="D1001" s="8">
        <f t="shared" si="33"/>
        <v>29.99</v>
      </c>
      <c r="E1001" s="8" t="s">
        <v>5603</v>
      </c>
      <c r="F1001" s="8" t="str">
        <f t="shared" si="32"/>
        <v/>
      </c>
      <c r="G1001" s="8" t="s">
        <v>3278</v>
      </c>
      <c r="H1001" s="346">
        <v>1</v>
      </c>
    </row>
    <row r="1002" spans="1:8" x14ac:dyDescent="0.25">
      <c r="A1002" s="9" t="s">
        <v>5481</v>
      </c>
      <c r="B1002" s="8" t="s">
        <v>3275</v>
      </c>
      <c r="C1002" s="8" t="s">
        <v>3276</v>
      </c>
      <c r="D1002" s="8">
        <f t="shared" si="33"/>
        <v>29.99</v>
      </c>
      <c r="E1002" s="8" t="s">
        <v>5603</v>
      </c>
      <c r="F1002" s="8" t="str">
        <f t="shared" si="32"/>
        <v/>
      </c>
      <c r="G1002" s="8" t="s">
        <v>3278</v>
      </c>
      <c r="H1002" s="346">
        <v>1</v>
      </c>
    </row>
    <row r="1003" spans="1:8" x14ac:dyDescent="0.25">
      <c r="A1003" s="9" t="s">
        <v>5482</v>
      </c>
      <c r="B1003" s="8" t="s">
        <v>3275</v>
      </c>
      <c r="C1003" s="8" t="s">
        <v>3276</v>
      </c>
      <c r="D1003" s="8">
        <f t="shared" si="33"/>
        <v>34.99</v>
      </c>
      <c r="E1003" s="8" t="s">
        <v>5603</v>
      </c>
      <c r="F1003" s="8" t="str">
        <f t="shared" si="32"/>
        <v/>
      </c>
      <c r="G1003" s="8" t="s">
        <v>3278</v>
      </c>
      <c r="H1003" s="346">
        <v>1</v>
      </c>
    </row>
    <row r="1004" spans="1:8" x14ac:dyDescent="0.25">
      <c r="A1004" s="9" t="s">
        <v>5483</v>
      </c>
      <c r="B1004" s="8" t="s">
        <v>3275</v>
      </c>
      <c r="C1004" s="8" t="s">
        <v>3276</v>
      </c>
      <c r="D1004" s="8">
        <f t="shared" si="33"/>
        <v>49.99</v>
      </c>
      <c r="E1004" s="8" t="s">
        <v>5603</v>
      </c>
      <c r="F1004" s="8" t="str">
        <f t="shared" si="32"/>
        <v/>
      </c>
      <c r="G1004" s="8" t="s">
        <v>3278</v>
      </c>
      <c r="H1004" s="346">
        <v>1</v>
      </c>
    </row>
    <row r="1005" spans="1:8" x14ac:dyDescent="0.25">
      <c r="A1005" s="9" t="s">
        <v>5484</v>
      </c>
      <c r="B1005" s="8" t="s">
        <v>3275</v>
      </c>
      <c r="C1005" s="8" t="s">
        <v>3276</v>
      </c>
      <c r="D1005" s="8">
        <f t="shared" si="33"/>
        <v>59.99</v>
      </c>
      <c r="E1005" s="8" t="s">
        <v>5603</v>
      </c>
      <c r="F1005" s="8" t="str">
        <f t="shared" si="32"/>
        <v/>
      </c>
      <c r="G1005" s="8" t="s">
        <v>3278</v>
      </c>
      <c r="H1005" s="346">
        <v>1</v>
      </c>
    </row>
    <row r="1006" spans="1:8" x14ac:dyDescent="0.25">
      <c r="A1006" s="9" t="s">
        <v>5485</v>
      </c>
      <c r="B1006" s="8" t="s">
        <v>3275</v>
      </c>
      <c r="C1006" s="8" t="s">
        <v>3276</v>
      </c>
      <c r="D1006" s="8">
        <f t="shared" si="33"/>
        <v>49.99</v>
      </c>
      <c r="E1006" s="8" t="s">
        <v>5603</v>
      </c>
      <c r="F1006" s="8" t="str">
        <f t="shared" si="32"/>
        <v/>
      </c>
      <c r="G1006" s="8" t="s">
        <v>3278</v>
      </c>
      <c r="H1006" s="346">
        <v>1</v>
      </c>
    </row>
    <row r="1007" spans="1:8" x14ac:dyDescent="0.25">
      <c r="A1007" s="9" t="s">
        <v>5486</v>
      </c>
      <c r="B1007" s="8" t="s">
        <v>3275</v>
      </c>
      <c r="C1007" s="8" t="s">
        <v>3276</v>
      </c>
      <c r="D1007" s="8">
        <f t="shared" si="33"/>
        <v>39.99</v>
      </c>
      <c r="E1007" s="8" t="s">
        <v>5603</v>
      </c>
      <c r="F1007" s="8" t="str">
        <f t="shared" si="32"/>
        <v/>
      </c>
      <c r="G1007" s="8" t="s">
        <v>3278</v>
      </c>
      <c r="H1007" s="346">
        <v>1</v>
      </c>
    </row>
    <row r="1008" spans="1:8" x14ac:dyDescent="0.25">
      <c r="A1008" s="9" t="s">
        <v>5487</v>
      </c>
      <c r="B1008" s="8" t="s">
        <v>3275</v>
      </c>
      <c r="C1008" s="8" t="s">
        <v>3276</v>
      </c>
      <c r="D1008" s="8">
        <f t="shared" si="33"/>
        <v>59.99</v>
      </c>
      <c r="E1008" s="8" t="s">
        <v>5603</v>
      </c>
      <c r="F1008" s="8" t="str">
        <f t="shared" si="32"/>
        <v/>
      </c>
      <c r="G1008" s="8" t="s">
        <v>3278</v>
      </c>
      <c r="H1008" s="346">
        <v>1</v>
      </c>
    </row>
    <row r="1009" spans="1:8" x14ac:dyDescent="0.25">
      <c r="A1009" s="9" t="s">
        <v>5488</v>
      </c>
      <c r="B1009" s="8" t="s">
        <v>3275</v>
      </c>
      <c r="C1009" s="8" t="s">
        <v>3276</v>
      </c>
      <c r="D1009" s="8">
        <f t="shared" si="33"/>
        <v>29.99</v>
      </c>
      <c r="E1009" s="8" t="s">
        <v>5603</v>
      </c>
      <c r="F1009" s="8" t="str">
        <f t="shared" si="32"/>
        <v/>
      </c>
      <c r="G1009" s="8" t="s">
        <v>3278</v>
      </c>
      <c r="H1009" s="346">
        <v>1</v>
      </c>
    </row>
    <row r="1010" spans="1:8" x14ac:dyDescent="0.25">
      <c r="A1010" s="9" t="s">
        <v>5489</v>
      </c>
      <c r="B1010" s="8" t="s">
        <v>3275</v>
      </c>
      <c r="C1010" s="8" t="s">
        <v>3276</v>
      </c>
      <c r="D1010" s="8">
        <f t="shared" si="33"/>
        <v>24.99</v>
      </c>
      <c r="E1010" s="8" t="s">
        <v>5603</v>
      </c>
      <c r="F1010" s="8" t="str">
        <f t="shared" si="32"/>
        <v/>
      </c>
      <c r="G1010" s="8" t="s">
        <v>3278</v>
      </c>
      <c r="H1010" s="346">
        <v>1</v>
      </c>
    </row>
    <row r="1011" spans="1:8" x14ac:dyDescent="0.25">
      <c r="A1011" s="9" t="s">
        <v>5490</v>
      </c>
      <c r="B1011" s="8" t="s">
        <v>3275</v>
      </c>
      <c r="C1011" s="8" t="s">
        <v>3276</v>
      </c>
      <c r="D1011" s="8">
        <f t="shared" si="33"/>
        <v>44.99</v>
      </c>
      <c r="E1011" s="8" t="s">
        <v>5603</v>
      </c>
      <c r="F1011" s="8" t="str">
        <f t="shared" si="32"/>
        <v/>
      </c>
      <c r="G1011" s="8" t="s">
        <v>3278</v>
      </c>
      <c r="H1011" s="346">
        <v>1</v>
      </c>
    </row>
    <row r="1012" spans="1:8" x14ac:dyDescent="0.25">
      <c r="A1012" s="9" t="s">
        <v>5491</v>
      </c>
      <c r="B1012" s="8" t="s">
        <v>3275</v>
      </c>
      <c r="C1012" s="8" t="s">
        <v>3276</v>
      </c>
      <c r="D1012" s="8">
        <f t="shared" si="33"/>
        <v>34.99</v>
      </c>
      <c r="E1012" s="8" t="s">
        <v>5603</v>
      </c>
      <c r="F1012" s="8" t="str">
        <f t="shared" si="32"/>
        <v/>
      </c>
      <c r="G1012" s="8" t="s">
        <v>3278</v>
      </c>
      <c r="H1012" s="346">
        <v>1</v>
      </c>
    </row>
    <row r="1013" spans="1:8" x14ac:dyDescent="0.25">
      <c r="A1013" s="9" t="s">
        <v>5492</v>
      </c>
      <c r="B1013" s="8" t="s">
        <v>3275</v>
      </c>
      <c r="C1013" s="8" t="s">
        <v>3276</v>
      </c>
      <c r="D1013" s="8">
        <f t="shared" si="33"/>
        <v>54.99</v>
      </c>
      <c r="E1013" s="8" t="s">
        <v>5603</v>
      </c>
      <c r="F1013" s="8" t="str">
        <f t="shared" si="32"/>
        <v/>
      </c>
      <c r="G1013" s="8" t="s">
        <v>3278</v>
      </c>
      <c r="H1013" s="346">
        <v>1</v>
      </c>
    </row>
    <row r="1014" spans="1:8" x14ac:dyDescent="0.25">
      <c r="A1014" s="9" t="s">
        <v>5493</v>
      </c>
      <c r="B1014" s="8" t="s">
        <v>3275</v>
      </c>
      <c r="C1014" s="8" t="s">
        <v>3276</v>
      </c>
      <c r="D1014" s="8">
        <f t="shared" si="33"/>
        <v>34.99</v>
      </c>
      <c r="E1014" s="8" t="s">
        <v>5603</v>
      </c>
      <c r="F1014" s="8" t="str">
        <f t="shared" si="32"/>
        <v/>
      </c>
      <c r="G1014" s="8" t="s">
        <v>3278</v>
      </c>
      <c r="H1014" s="346">
        <v>1</v>
      </c>
    </row>
    <row r="1015" spans="1:8" x14ac:dyDescent="0.25">
      <c r="A1015" s="9" t="s">
        <v>5494</v>
      </c>
      <c r="B1015" s="8" t="s">
        <v>3275</v>
      </c>
      <c r="C1015" s="8" t="s">
        <v>3276</v>
      </c>
      <c r="D1015" s="8">
        <f t="shared" si="33"/>
        <v>34.99</v>
      </c>
      <c r="E1015" s="8" t="s">
        <v>5603</v>
      </c>
      <c r="F1015" s="8" t="str">
        <f t="shared" si="32"/>
        <v/>
      </c>
      <c r="G1015" s="8" t="s">
        <v>3278</v>
      </c>
      <c r="H1015" s="346">
        <v>1</v>
      </c>
    </row>
    <row r="1016" spans="1:8" x14ac:dyDescent="0.25">
      <c r="A1016" s="9" t="s">
        <v>5495</v>
      </c>
      <c r="B1016" s="8" t="s">
        <v>3275</v>
      </c>
      <c r="C1016" s="8" t="s">
        <v>3276</v>
      </c>
      <c r="D1016" s="8">
        <f t="shared" si="33"/>
        <v>29.99</v>
      </c>
      <c r="E1016" s="8" t="s">
        <v>5603</v>
      </c>
      <c r="F1016" s="8" t="str">
        <f t="shared" si="32"/>
        <v/>
      </c>
      <c r="G1016" s="8" t="s">
        <v>3278</v>
      </c>
      <c r="H1016" s="346">
        <v>1</v>
      </c>
    </row>
    <row r="1017" spans="1:8" x14ac:dyDescent="0.25">
      <c r="A1017" s="9" t="s">
        <v>5496</v>
      </c>
      <c r="B1017" s="8" t="s">
        <v>3275</v>
      </c>
      <c r="C1017" s="8" t="s">
        <v>3276</v>
      </c>
      <c r="D1017" s="8">
        <f t="shared" si="33"/>
        <v>49.99</v>
      </c>
      <c r="E1017" s="8" t="s">
        <v>5603</v>
      </c>
      <c r="F1017" s="8" t="str">
        <f t="shared" si="32"/>
        <v/>
      </c>
      <c r="G1017" s="8" t="s">
        <v>3278</v>
      </c>
      <c r="H1017" s="346">
        <v>1</v>
      </c>
    </row>
    <row r="1018" spans="1:8" x14ac:dyDescent="0.25">
      <c r="A1018" s="9" t="s">
        <v>5497</v>
      </c>
      <c r="B1018" s="8" t="s">
        <v>3275</v>
      </c>
      <c r="C1018" s="8" t="s">
        <v>3276</v>
      </c>
      <c r="D1018" s="8">
        <f t="shared" si="33"/>
        <v>59.99</v>
      </c>
      <c r="E1018" s="8" t="s">
        <v>5603</v>
      </c>
      <c r="F1018" s="8" t="str">
        <f t="shared" si="32"/>
        <v/>
      </c>
      <c r="G1018" s="8" t="s">
        <v>3278</v>
      </c>
      <c r="H1018" s="346">
        <v>1</v>
      </c>
    </row>
    <row r="1019" spans="1:8" x14ac:dyDescent="0.25">
      <c r="A1019" s="9" t="s">
        <v>5498</v>
      </c>
      <c r="B1019" s="8" t="s">
        <v>3275</v>
      </c>
      <c r="C1019" s="8" t="s">
        <v>3276</v>
      </c>
      <c r="D1019" s="8">
        <f t="shared" si="33"/>
        <v>29.99</v>
      </c>
      <c r="E1019" s="8" t="s">
        <v>5603</v>
      </c>
      <c r="F1019" s="8" t="str">
        <f t="shared" si="32"/>
        <v/>
      </c>
      <c r="G1019" s="8" t="s">
        <v>3278</v>
      </c>
      <c r="H1019" s="346">
        <v>1</v>
      </c>
    </row>
    <row r="1020" spans="1:8" x14ac:dyDescent="0.25">
      <c r="A1020" s="9" t="s">
        <v>5499</v>
      </c>
      <c r="B1020" s="8" t="s">
        <v>3275</v>
      </c>
      <c r="C1020" s="8" t="s">
        <v>3276</v>
      </c>
      <c r="D1020" s="8">
        <f t="shared" si="33"/>
        <v>34.99</v>
      </c>
      <c r="E1020" s="8" t="s">
        <v>5603</v>
      </c>
      <c r="F1020" s="8" t="str">
        <f t="shared" si="32"/>
        <v/>
      </c>
      <c r="G1020" s="8" t="s">
        <v>3278</v>
      </c>
      <c r="H1020" s="346">
        <v>1</v>
      </c>
    </row>
    <row r="1021" spans="1:8" x14ac:dyDescent="0.25">
      <c r="A1021" s="9" t="s">
        <v>5500</v>
      </c>
      <c r="B1021" s="8" t="s">
        <v>3275</v>
      </c>
      <c r="C1021" s="8" t="s">
        <v>3276</v>
      </c>
      <c r="D1021" s="8">
        <f t="shared" si="33"/>
        <v>39.99</v>
      </c>
      <c r="E1021" s="8" t="s">
        <v>5603</v>
      </c>
      <c r="F1021" s="8" t="str">
        <f t="shared" si="32"/>
        <v/>
      </c>
      <c r="G1021" s="8" t="s">
        <v>3278</v>
      </c>
      <c r="H1021" s="346">
        <v>1</v>
      </c>
    </row>
    <row r="1022" spans="1:8" x14ac:dyDescent="0.25">
      <c r="A1022" s="9" t="s">
        <v>5501</v>
      </c>
      <c r="B1022" s="8" t="s">
        <v>3275</v>
      </c>
      <c r="C1022" s="8" t="s">
        <v>3276</v>
      </c>
      <c r="D1022" s="8">
        <f t="shared" si="33"/>
        <v>49.99</v>
      </c>
      <c r="E1022" s="8" t="s">
        <v>5603</v>
      </c>
      <c r="F1022" s="8" t="str">
        <f t="shared" si="32"/>
        <v/>
      </c>
      <c r="G1022" s="8" t="s">
        <v>3278</v>
      </c>
      <c r="H1022" s="346">
        <v>1</v>
      </c>
    </row>
    <row r="1023" spans="1:8" x14ac:dyDescent="0.25">
      <c r="A1023" s="9" t="s">
        <v>5502</v>
      </c>
      <c r="B1023" s="8" t="s">
        <v>3275</v>
      </c>
      <c r="C1023" s="8" t="s">
        <v>3276</v>
      </c>
      <c r="D1023" s="8">
        <f t="shared" si="33"/>
        <v>59.99</v>
      </c>
      <c r="E1023" s="8" t="s">
        <v>5603</v>
      </c>
      <c r="F1023" s="8" t="str">
        <f t="shared" ref="F1023:F1085" si="34">IF(VLOOKUP(A1023,masterdata,36,FALSE)="","",VLOOKUP(A1023,masterdata,36,FALSE))</f>
        <v/>
      </c>
      <c r="G1023" s="8" t="s">
        <v>3278</v>
      </c>
      <c r="H1023" s="346">
        <v>1</v>
      </c>
    </row>
    <row r="1024" spans="1:8" x14ac:dyDescent="0.25">
      <c r="A1024" s="9" t="s">
        <v>5503</v>
      </c>
      <c r="B1024" s="8" t="s">
        <v>3275</v>
      </c>
      <c r="C1024" s="8" t="s">
        <v>3276</v>
      </c>
      <c r="D1024" s="8">
        <f t="shared" si="33"/>
        <v>59.99</v>
      </c>
      <c r="E1024" s="8" t="s">
        <v>5603</v>
      </c>
      <c r="F1024" s="8" t="str">
        <f t="shared" si="34"/>
        <v/>
      </c>
      <c r="G1024" s="8" t="s">
        <v>3278</v>
      </c>
      <c r="H1024" s="346">
        <v>1</v>
      </c>
    </row>
    <row r="1025" spans="1:8" x14ac:dyDescent="0.25">
      <c r="A1025" s="9" t="s">
        <v>5504</v>
      </c>
      <c r="B1025" s="8" t="s">
        <v>3275</v>
      </c>
      <c r="C1025" s="8" t="s">
        <v>3276</v>
      </c>
      <c r="D1025" s="8">
        <f t="shared" si="33"/>
        <v>59.99</v>
      </c>
      <c r="E1025" s="8" t="s">
        <v>5603</v>
      </c>
      <c r="F1025" s="8" t="str">
        <f t="shared" si="34"/>
        <v/>
      </c>
      <c r="G1025" s="8" t="s">
        <v>3278</v>
      </c>
      <c r="H1025" s="346">
        <v>1</v>
      </c>
    </row>
    <row r="1026" spans="1:8" x14ac:dyDescent="0.25">
      <c r="A1026" s="9" t="s">
        <v>5505</v>
      </c>
      <c r="B1026" s="8" t="s">
        <v>3275</v>
      </c>
      <c r="C1026" s="8" t="s">
        <v>3276</v>
      </c>
      <c r="D1026" s="8">
        <f t="shared" si="33"/>
        <v>69.989999999999995</v>
      </c>
      <c r="E1026" s="8" t="s">
        <v>5603</v>
      </c>
      <c r="F1026" s="8" t="str">
        <f t="shared" si="34"/>
        <v/>
      </c>
      <c r="G1026" s="8" t="s">
        <v>3278</v>
      </c>
      <c r="H1026" s="346">
        <v>1</v>
      </c>
    </row>
    <row r="1027" spans="1:8" x14ac:dyDescent="0.25">
      <c r="A1027" s="9" t="s">
        <v>5506</v>
      </c>
      <c r="B1027" s="8" t="s">
        <v>3275</v>
      </c>
      <c r="C1027" s="8" t="s">
        <v>3276</v>
      </c>
      <c r="D1027" s="8">
        <f t="shared" si="33"/>
        <v>69.989999999999995</v>
      </c>
      <c r="E1027" s="8" t="s">
        <v>5603</v>
      </c>
      <c r="F1027" s="8" t="str">
        <f t="shared" si="34"/>
        <v/>
      </c>
      <c r="G1027" s="8" t="s">
        <v>3278</v>
      </c>
      <c r="H1027" s="346">
        <v>1</v>
      </c>
    </row>
    <row r="1028" spans="1:8" x14ac:dyDescent="0.25">
      <c r="A1028" s="9" t="s">
        <v>5507</v>
      </c>
      <c r="B1028" s="8" t="s">
        <v>3275</v>
      </c>
      <c r="C1028" s="8" t="s">
        <v>3276</v>
      </c>
      <c r="D1028" s="8">
        <f t="shared" si="33"/>
        <v>69.989999999999995</v>
      </c>
      <c r="E1028" s="8" t="s">
        <v>5603</v>
      </c>
      <c r="F1028" s="8" t="str">
        <f t="shared" si="34"/>
        <v/>
      </c>
      <c r="G1028" s="8" t="s">
        <v>3278</v>
      </c>
      <c r="H1028" s="346">
        <v>1</v>
      </c>
    </row>
    <row r="1029" spans="1:8" x14ac:dyDescent="0.25">
      <c r="A1029" s="9" t="s">
        <v>5508</v>
      </c>
      <c r="B1029" s="8" t="s">
        <v>3275</v>
      </c>
      <c r="C1029" s="8" t="s">
        <v>3276</v>
      </c>
      <c r="D1029" s="8">
        <f t="shared" si="33"/>
        <v>54.99</v>
      </c>
      <c r="E1029" s="8" t="s">
        <v>5603</v>
      </c>
      <c r="F1029" s="8" t="str">
        <f t="shared" si="34"/>
        <v/>
      </c>
      <c r="G1029" s="8" t="s">
        <v>3278</v>
      </c>
      <c r="H1029" s="346">
        <v>1</v>
      </c>
    </row>
    <row r="1030" spans="1:8" x14ac:dyDescent="0.25">
      <c r="A1030" s="9" t="s">
        <v>5509</v>
      </c>
      <c r="B1030" s="8" t="s">
        <v>3275</v>
      </c>
      <c r="C1030" s="8" t="s">
        <v>3276</v>
      </c>
      <c r="D1030" s="8">
        <f t="shared" si="33"/>
        <v>54.99</v>
      </c>
      <c r="E1030" s="8" t="s">
        <v>5603</v>
      </c>
      <c r="F1030" s="8" t="str">
        <f t="shared" si="34"/>
        <v/>
      </c>
      <c r="G1030" s="8" t="s">
        <v>3278</v>
      </c>
      <c r="H1030" s="346">
        <v>1</v>
      </c>
    </row>
    <row r="1031" spans="1:8" x14ac:dyDescent="0.25">
      <c r="A1031" s="9" t="s">
        <v>5510</v>
      </c>
      <c r="B1031" s="8" t="s">
        <v>3275</v>
      </c>
      <c r="C1031" s="8" t="s">
        <v>3276</v>
      </c>
      <c r="D1031" s="8">
        <f t="shared" si="33"/>
        <v>54.99</v>
      </c>
      <c r="E1031" s="8" t="s">
        <v>5603</v>
      </c>
      <c r="F1031" s="8" t="str">
        <f t="shared" si="34"/>
        <v/>
      </c>
      <c r="G1031" s="8" t="s">
        <v>3278</v>
      </c>
      <c r="H1031" s="346">
        <v>1</v>
      </c>
    </row>
    <row r="1032" spans="1:8" x14ac:dyDescent="0.25">
      <c r="A1032" s="9" t="s">
        <v>5511</v>
      </c>
      <c r="B1032" s="8" t="s">
        <v>3275</v>
      </c>
      <c r="C1032" s="8" t="s">
        <v>3276</v>
      </c>
      <c r="D1032" s="8">
        <f t="shared" si="33"/>
        <v>44.99</v>
      </c>
      <c r="E1032" s="8" t="s">
        <v>5603</v>
      </c>
      <c r="F1032" s="8" t="str">
        <f t="shared" si="34"/>
        <v/>
      </c>
      <c r="G1032" s="8" t="s">
        <v>3278</v>
      </c>
      <c r="H1032" s="346">
        <v>1</v>
      </c>
    </row>
    <row r="1033" spans="1:8" x14ac:dyDescent="0.25">
      <c r="A1033" s="9" t="s">
        <v>5512</v>
      </c>
      <c r="B1033" s="8" t="s">
        <v>3275</v>
      </c>
      <c r="C1033" s="8" t="s">
        <v>3276</v>
      </c>
      <c r="D1033" s="8">
        <f t="shared" si="33"/>
        <v>44.99</v>
      </c>
      <c r="E1033" s="8" t="s">
        <v>5603</v>
      </c>
      <c r="F1033" s="8" t="str">
        <f t="shared" si="34"/>
        <v/>
      </c>
      <c r="G1033" s="8" t="s">
        <v>3278</v>
      </c>
      <c r="H1033" s="346">
        <v>1</v>
      </c>
    </row>
    <row r="1034" spans="1:8" x14ac:dyDescent="0.25">
      <c r="A1034" s="9" t="s">
        <v>5513</v>
      </c>
      <c r="B1034" s="8" t="s">
        <v>3275</v>
      </c>
      <c r="C1034" s="8" t="s">
        <v>3276</v>
      </c>
      <c r="D1034" s="8">
        <f t="shared" si="33"/>
        <v>44.99</v>
      </c>
      <c r="E1034" s="8" t="s">
        <v>5603</v>
      </c>
      <c r="F1034" s="8" t="str">
        <f t="shared" si="34"/>
        <v/>
      </c>
      <c r="G1034" s="8" t="s">
        <v>3278</v>
      </c>
      <c r="H1034" s="346">
        <v>1</v>
      </c>
    </row>
    <row r="1035" spans="1:8" x14ac:dyDescent="0.25">
      <c r="A1035" s="9" t="s">
        <v>5514</v>
      </c>
      <c r="B1035" s="8" t="s">
        <v>3275</v>
      </c>
      <c r="C1035" s="8" t="s">
        <v>3276</v>
      </c>
      <c r="D1035" s="8">
        <f t="shared" si="33"/>
        <v>57.99</v>
      </c>
      <c r="E1035" s="8" t="s">
        <v>5603</v>
      </c>
      <c r="F1035" s="8" t="str">
        <f t="shared" si="34"/>
        <v/>
      </c>
      <c r="G1035" s="8" t="s">
        <v>3278</v>
      </c>
      <c r="H1035" s="346">
        <v>1</v>
      </c>
    </row>
    <row r="1036" spans="1:8" x14ac:dyDescent="0.25">
      <c r="A1036" s="9" t="s">
        <v>5515</v>
      </c>
      <c r="B1036" s="8" t="s">
        <v>3275</v>
      </c>
      <c r="C1036" s="8" t="s">
        <v>3276</v>
      </c>
      <c r="D1036" s="8">
        <f t="shared" si="33"/>
        <v>27.99</v>
      </c>
      <c r="E1036" s="8" t="s">
        <v>5603</v>
      </c>
      <c r="F1036" s="8" t="str">
        <f t="shared" si="34"/>
        <v/>
      </c>
      <c r="G1036" s="8" t="s">
        <v>3278</v>
      </c>
      <c r="H1036" s="346">
        <v>1</v>
      </c>
    </row>
    <row r="1037" spans="1:8" x14ac:dyDescent="0.25">
      <c r="A1037" s="9" t="s">
        <v>5516</v>
      </c>
      <c r="B1037" s="8" t="s">
        <v>3275</v>
      </c>
      <c r="C1037" s="8" t="s">
        <v>3276</v>
      </c>
      <c r="D1037" s="8">
        <f t="shared" si="33"/>
        <v>37.99</v>
      </c>
      <c r="E1037" s="8" t="s">
        <v>5603</v>
      </c>
      <c r="F1037" s="8" t="str">
        <f t="shared" si="34"/>
        <v/>
      </c>
      <c r="G1037" s="8" t="s">
        <v>3278</v>
      </c>
      <c r="H1037" s="346">
        <v>1</v>
      </c>
    </row>
    <row r="1038" spans="1:8" x14ac:dyDescent="0.25">
      <c r="A1038" s="9" t="s">
        <v>5517</v>
      </c>
      <c r="B1038" s="8" t="s">
        <v>3275</v>
      </c>
      <c r="C1038" s="8" t="s">
        <v>3276</v>
      </c>
      <c r="D1038" s="8">
        <f t="shared" si="33"/>
        <v>27.99</v>
      </c>
      <c r="E1038" s="8" t="s">
        <v>5603</v>
      </c>
      <c r="F1038" s="8" t="str">
        <f t="shared" si="34"/>
        <v/>
      </c>
      <c r="G1038" s="8" t="s">
        <v>3278</v>
      </c>
      <c r="H1038" s="346">
        <v>1</v>
      </c>
    </row>
    <row r="1039" spans="1:8" x14ac:dyDescent="0.25">
      <c r="A1039" s="9" t="s">
        <v>5518</v>
      </c>
      <c r="B1039" s="8" t="s">
        <v>3275</v>
      </c>
      <c r="C1039" s="8" t="s">
        <v>3276</v>
      </c>
      <c r="D1039" s="8">
        <f t="shared" si="33"/>
        <v>37.99</v>
      </c>
      <c r="E1039" s="8" t="s">
        <v>5603</v>
      </c>
      <c r="F1039" s="8" t="str">
        <f t="shared" si="34"/>
        <v/>
      </c>
      <c r="G1039" s="8" t="s">
        <v>3278</v>
      </c>
      <c r="H1039" s="346">
        <v>1</v>
      </c>
    </row>
    <row r="1040" spans="1:8" x14ac:dyDescent="0.25">
      <c r="A1040" s="9" t="s">
        <v>5519</v>
      </c>
      <c r="B1040" s="8" t="s">
        <v>3275</v>
      </c>
      <c r="C1040" s="8" t="s">
        <v>3276</v>
      </c>
      <c r="D1040" s="8">
        <f t="shared" si="33"/>
        <v>27.99</v>
      </c>
      <c r="E1040" s="8" t="s">
        <v>5603</v>
      </c>
      <c r="F1040" s="8" t="str">
        <f t="shared" si="34"/>
        <v/>
      </c>
      <c r="G1040" s="8" t="s">
        <v>3278</v>
      </c>
      <c r="H1040" s="346">
        <v>1</v>
      </c>
    </row>
    <row r="1041" spans="1:8" x14ac:dyDescent="0.25">
      <c r="A1041" s="9" t="s">
        <v>5520</v>
      </c>
      <c r="B1041" s="8" t="s">
        <v>3275</v>
      </c>
      <c r="C1041" s="8" t="s">
        <v>3276</v>
      </c>
      <c r="D1041" s="8">
        <f t="shared" si="33"/>
        <v>37.99</v>
      </c>
      <c r="E1041" s="8" t="s">
        <v>5603</v>
      </c>
      <c r="F1041" s="8" t="str">
        <f t="shared" si="34"/>
        <v/>
      </c>
      <c r="G1041" s="8" t="s">
        <v>3278</v>
      </c>
      <c r="H1041" s="346">
        <v>1</v>
      </c>
    </row>
    <row r="1042" spans="1:8" x14ac:dyDescent="0.25">
      <c r="A1042" s="9" t="s">
        <v>5521</v>
      </c>
      <c r="B1042" s="8" t="s">
        <v>3275</v>
      </c>
      <c r="C1042" s="8" t="s">
        <v>3276</v>
      </c>
      <c r="D1042" s="8">
        <f t="shared" si="33"/>
        <v>24.99</v>
      </c>
      <c r="E1042" s="8" t="s">
        <v>5603</v>
      </c>
      <c r="F1042" s="8" t="str">
        <f t="shared" si="34"/>
        <v/>
      </c>
      <c r="G1042" s="8" t="s">
        <v>3278</v>
      </c>
      <c r="H1042" s="346">
        <v>1</v>
      </c>
    </row>
    <row r="1043" spans="1:8" x14ac:dyDescent="0.25">
      <c r="A1043" s="9" t="s">
        <v>5522</v>
      </c>
      <c r="B1043" s="8" t="s">
        <v>3275</v>
      </c>
      <c r="C1043" s="8" t="s">
        <v>3276</v>
      </c>
      <c r="D1043" s="8">
        <f t="shared" si="33"/>
        <v>24.99</v>
      </c>
      <c r="E1043" s="8" t="s">
        <v>5603</v>
      </c>
      <c r="F1043" s="8" t="str">
        <f t="shared" si="34"/>
        <v/>
      </c>
      <c r="G1043" s="8" t="s">
        <v>3278</v>
      </c>
      <c r="H1043" s="346">
        <v>1</v>
      </c>
    </row>
    <row r="1044" spans="1:8" x14ac:dyDescent="0.25">
      <c r="A1044" s="9" t="s">
        <v>5523</v>
      </c>
      <c r="B1044" s="8" t="s">
        <v>3275</v>
      </c>
      <c r="C1044" s="8" t="s">
        <v>3276</v>
      </c>
      <c r="D1044" s="8">
        <f t="shared" si="33"/>
        <v>34.99</v>
      </c>
      <c r="E1044" s="8" t="s">
        <v>5603</v>
      </c>
      <c r="F1044" s="8" t="str">
        <f t="shared" si="34"/>
        <v/>
      </c>
      <c r="G1044" s="8" t="s">
        <v>3278</v>
      </c>
      <c r="H1044" s="346">
        <v>1</v>
      </c>
    </row>
    <row r="1045" spans="1:8" x14ac:dyDescent="0.25">
      <c r="A1045" s="9" t="s">
        <v>5524</v>
      </c>
      <c r="B1045" s="8" t="s">
        <v>3275</v>
      </c>
      <c r="C1045" s="8" t="s">
        <v>3276</v>
      </c>
      <c r="D1045" s="8">
        <f t="shared" si="33"/>
        <v>49.99</v>
      </c>
      <c r="E1045" s="8" t="s">
        <v>5603</v>
      </c>
      <c r="F1045" s="8" t="str">
        <f t="shared" si="34"/>
        <v/>
      </c>
      <c r="G1045" s="8" t="s">
        <v>3278</v>
      </c>
      <c r="H1045" s="346">
        <v>1</v>
      </c>
    </row>
    <row r="1046" spans="1:8" x14ac:dyDescent="0.25">
      <c r="A1046" s="9" t="s">
        <v>5525</v>
      </c>
      <c r="B1046" s="8" t="s">
        <v>3275</v>
      </c>
      <c r="C1046" s="8" t="s">
        <v>3276</v>
      </c>
      <c r="D1046" s="8">
        <f t="shared" ref="D1046:D1097" si="35">VLOOKUP(A1046,masterdata,5,0)</f>
        <v>47.99</v>
      </c>
      <c r="E1046" s="8" t="s">
        <v>5603</v>
      </c>
      <c r="F1046" s="8" t="str">
        <f t="shared" si="34"/>
        <v/>
      </c>
      <c r="G1046" s="8" t="s">
        <v>3278</v>
      </c>
      <c r="H1046" s="346">
        <v>1</v>
      </c>
    </row>
    <row r="1047" spans="1:8" x14ac:dyDescent="0.25">
      <c r="A1047" s="9" t="s">
        <v>5526</v>
      </c>
      <c r="B1047" s="8" t="s">
        <v>3275</v>
      </c>
      <c r="C1047" s="8" t="s">
        <v>3276</v>
      </c>
      <c r="D1047" s="8">
        <f t="shared" si="35"/>
        <v>39.99</v>
      </c>
      <c r="E1047" s="8" t="s">
        <v>5603</v>
      </c>
      <c r="F1047" s="8" t="str">
        <f t="shared" si="34"/>
        <v/>
      </c>
      <c r="G1047" s="8" t="s">
        <v>3278</v>
      </c>
      <c r="H1047" s="346">
        <v>1</v>
      </c>
    </row>
    <row r="1048" spans="1:8" x14ac:dyDescent="0.25">
      <c r="A1048" s="9" t="s">
        <v>5527</v>
      </c>
      <c r="B1048" s="8" t="s">
        <v>3275</v>
      </c>
      <c r="C1048" s="8" t="s">
        <v>3276</v>
      </c>
      <c r="D1048" s="8">
        <f t="shared" si="35"/>
        <v>64.989999999999995</v>
      </c>
      <c r="E1048" s="8" t="s">
        <v>5603</v>
      </c>
      <c r="F1048" s="8" t="str">
        <f t="shared" si="34"/>
        <v/>
      </c>
      <c r="G1048" s="8" t="s">
        <v>3278</v>
      </c>
      <c r="H1048" s="346">
        <v>1</v>
      </c>
    </row>
    <row r="1049" spans="1:8" x14ac:dyDescent="0.25">
      <c r="A1049" s="9" t="s">
        <v>5528</v>
      </c>
      <c r="B1049" s="8" t="s">
        <v>3275</v>
      </c>
      <c r="C1049" s="8" t="s">
        <v>3276</v>
      </c>
      <c r="D1049" s="8">
        <f t="shared" si="35"/>
        <v>34.99</v>
      </c>
      <c r="E1049" s="8" t="s">
        <v>5603</v>
      </c>
      <c r="F1049" s="8" t="str">
        <f t="shared" si="34"/>
        <v/>
      </c>
      <c r="G1049" s="8" t="s">
        <v>3278</v>
      </c>
      <c r="H1049" s="346">
        <v>1</v>
      </c>
    </row>
    <row r="1050" spans="1:8" x14ac:dyDescent="0.25">
      <c r="A1050" s="9" t="s">
        <v>5529</v>
      </c>
      <c r="B1050" s="8" t="s">
        <v>3275</v>
      </c>
      <c r="C1050" s="8" t="s">
        <v>3276</v>
      </c>
      <c r="D1050" s="8">
        <f t="shared" si="35"/>
        <v>44.99</v>
      </c>
      <c r="E1050" s="8" t="s">
        <v>5603</v>
      </c>
      <c r="F1050" s="8" t="str">
        <f t="shared" si="34"/>
        <v/>
      </c>
      <c r="G1050" s="8" t="s">
        <v>3278</v>
      </c>
      <c r="H1050" s="346">
        <v>1</v>
      </c>
    </row>
    <row r="1051" spans="1:8" x14ac:dyDescent="0.25">
      <c r="A1051" s="9" t="s">
        <v>5530</v>
      </c>
      <c r="B1051" s="8" t="s">
        <v>3275</v>
      </c>
      <c r="C1051" s="8" t="s">
        <v>3276</v>
      </c>
      <c r="D1051" s="8">
        <f t="shared" si="35"/>
        <v>59.99</v>
      </c>
      <c r="E1051" s="8" t="s">
        <v>5603</v>
      </c>
      <c r="F1051" s="8" t="str">
        <f t="shared" si="34"/>
        <v/>
      </c>
      <c r="G1051" s="8" t="s">
        <v>3278</v>
      </c>
      <c r="H1051" s="346">
        <v>1</v>
      </c>
    </row>
    <row r="1052" spans="1:8" x14ac:dyDescent="0.25">
      <c r="A1052" s="9" t="s">
        <v>5531</v>
      </c>
      <c r="B1052" s="8" t="s">
        <v>3275</v>
      </c>
      <c r="C1052" s="8" t="s">
        <v>3276</v>
      </c>
      <c r="D1052" s="8">
        <f t="shared" si="35"/>
        <v>39.99</v>
      </c>
      <c r="E1052" s="8" t="s">
        <v>5603</v>
      </c>
      <c r="F1052" s="8" t="str">
        <f t="shared" si="34"/>
        <v/>
      </c>
      <c r="G1052" s="8" t="s">
        <v>3278</v>
      </c>
      <c r="H1052" s="346">
        <v>1</v>
      </c>
    </row>
    <row r="1053" spans="1:8" x14ac:dyDescent="0.25">
      <c r="A1053" s="9" t="s">
        <v>5532</v>
      </c>
      <c r="B1053" s="8" t="s">
        <v>3275</v>
      </c>
      <c r="C1053" s="8" t="s">
        <v>3276</v>
      </c>
      <c r="D1053" s="8">
        <f t="shared" si="35"/>
        <v>49.99</v>
      </c>
      <c r="E1053" s="8" t="s">
        <v>5603</v>
      </c>
      <c r="F1053" s="8" t="str">
        <f t="shared" si="34"/>
        <v/>
      </c>
      <c r="G1053" s="8" t="s">
        <v>3278</v>
      </c>
      <c r="H1053" s="346">
        <v>1</v>
      </c>
    </row>
    <row r="1054" spans="1:8" x14ac:dyDescent="0.25">
      <c r="A1054" s="9" t="s">
        <v>5533</v>
      </c>
      <c r="B1054" s="8" t="s">
        <v>3275</v>
      </c>
      <c r="C1054" s="8" t="s">
        <v>3276</v>
      </c>
      <c r="D1054" s="8">
        <f t="shared" si="35"/>
        <v>25</v>
      </c>
      <c r="E1054" s="8" t="s">
        <v>5603</v>
      </c>
      <c r="F1054" s="8" t="str">
        <f t="shared" si="34"/>
        <v/>
      </c>
      <c r="G1054" s="8" t="s">
        <v>3278</v>
      </c>
      <c r="H1054" s="346">
        <v>1</v>
      </c>
    </row>
    <row r="1055" spans="1:8" x14ac:dyDescent="0.25">
      <c r="A1055" s="9" t="s">
        <v>5534</v>
      </c>
      <c r="B1055" s="8" t="s">
        <v>3275</v>
      </c>
      <c r="C1055" s="8" t="s">
        <v>3276</v>
      </c>
      <c r="D1055" s="8">
        <f t="shared" si="35"/>
        <v>25</v>
      </c>
      <c r="E1055" s="8" t="s">
        <v>5603</v>
      </c>
      <c r="F1055" s="8" t="str">
        <f t="shared" si="34"/>
        <v/>
      </c>
      <c r="G1055" s="8" t="s">
        <v>3278</v>
      </c>
      <c r="H1055" s="346">
        <v>1</v>
      </c>
    </row>
    <row r="1056" spans="1:8" x14ac:dyDescent="0.25">
      <c r="A1056" s="9" t="s">
        <v>5535</v>
      </c>
      <c r="B1056" s="8" t="s">
        <v>3275</v>
      </c>
      <c r="C1056" s="8" t="s">
        <v>3276</v>
      </c>
      <c r="D1056" s="8">
        <f t="shared" si="35"/>
        <v>25</v>
      </c>
      <c r="E1056" s="8" t="s">
        <v>5603</v>
      </c>
      <c r="F1056" s="8" t="str">
        <f t="shared" si="34"/>
        <v/>
      </c>
      <c r="G1056" s="8" t="s">
        <v>3278</v>
      </c>
      <c r="H1056" s="346">
        <v>1</v>
      </c>
    </row>
    <row r="1057" spans="1:8" x14ac:dyDescent="0.25">
      <c r="A1057" s="9" t="s">
        <v>5536</v>
      </c>
      <c r="B1057" s="8" t="s">
        <v>3275</v>
      </c>
      <c r="C1057" s="8" t="s">
        <v>3276</v>
      </c>
      <c r="D1057" s="8">
        <f t="shared" si="35"/>
        <v>25</v>
      </c>
      <c r="E1057" s="8" t="s">
        <v>5603</v>
      </c>
      <c r="F1057" s="8" t="str">
        <f t="shared" si="34"/>
        <v/>
      </c>
      <c r="G1057" s="8" t="s">
        <v>3278</v>
      </c>
      <c r="H1057" s="346">
        <v>1</v>
      </c>
    </row>
    <row r="1058" spans="1:8" x14ac:dyDescent="0.25">
      <c r="A1058" s="9" t="s">
        <v>5537</v>
      </c>
      <c r="B1058" s="8" t="s">
        <v>3275</v>
      </c>
      <c r="C1058" s="8" t="s">
        <v>3276</v>
      </c>
      <c r="D1058" s="8">
        <f t="shared" si="35"/>
        <v>54.99</v>
      </c>
      <c r="E1058" s="8" t="s">
        <v>5603</v>
      </c>
      <c r="F1058" s="8" t="str">
        <f t="shared" si="34"/>
        <v/>
      </c>
      <c r="G1058" s="8" t="s">
        <v>3278</v>
      </c>
      <c r="H1058" s="346">
        <v>1</v>
      </c>
    </row>
    <row r="1059" spans="1:8" x14ac:dyDescent="0.25">
      <c r="A1059" s="9" t="s">
        <v>5538</v>
      </c>
      <c r="B1059" s="8" t="s">
        <v>3275</v>
      </c>
      <c r="C1059" s="8" t="s">
        <v>3276</v>
      </c>
      <c r="D1059" s="8">
        <f t="shared" si="35"/>
        <v>39.99</v>
      </c>
      <c r="E1059" s="8" t="s">
        <v>5603</v>
      </c>
      <c r="F1059" s="8" t="str">
        <f t="shared" si="34"/>
        <v/>
      </c>
      <c r="G1059" s="8" t="s">
        <v>3278</v>
      </c>
      <c r="H1059" s="346">
        <v>1</v>
      </c>
    </row>
    <row r="1060" spans="1:8" x14ac:dyDescent="0.25">
      <c r="A1060" s="9" t="s">
        <v>5539</v>
      </c>
      <c r="B1060" s="8" t="s">
        <v>3275</v>
      </c>
      <c r="C1060" s="8" t="s">
        <v>3276</v>
      </c>
      <c r="D1060" s="8">
        <f t="shared" si="35"/>
        <v>44.99</v>
      </c>
      <c r="E1060" s="8" t="s">
        <v>5603</v>
      </c>
      <c r="F1060" s="8" t="str">
        <f t="shared" si="34"/>
        <v/>
      </c>
      <c r="G1060" s="8" t="s">
        <v>3278</v>
      </c>
      <c r="H1060" s="346">
        <v>1</v>
      </c>
    </row>
    <row r="1061" spans="1:8" x14ac:dyDescent="0.25">
      <c r="A1061" s="9" t="s">
        <v>5540</v>
      </c>
      <c r="B1061" s="8" t="s">
        <v>3275</v>
      </c>
      <c r="C1061" s="8" t="s">
        <v>3276</v>
      </c>
      <c r="D1061" s="8">
        <f t="shared" si="35"/>
        <v>24.99</v>
      </c>
      <c r="E1061" s="8" t="s">
        <v>5603</v>
      </c>
      <c r="F1061" s="8" t="str">
        <f t="shared" si="34"/>
        <v/>
      </c>
      <c r="G1061" s="8" t="s">
        <v>3278</v>
      </c>
      <c r="H1061" s="346">
        <v>1</v>
      </c>
    </row>
    <row r="1062" spans="1:8" x14ac:dyDescent="0.25">
      <c r="A1062" s="9" t="s">
        <v>5541</v>
      </c>
      <c r="B1062" s="8" t="s">
        <v>3275</v>
      </c>
      <c r="C1062" s="8" t="s">
        <v>3276</v>
      </c>
      <c r="D1062" s="8">
        <f t="shared" si="35"/>
        <v>24.99</v>
      </c>
      <c r="E1062" s="8" t="s">
        <v>5603</v>
      </c>
      <c r="F1062" s="8" t="str">
        <f t="shared" si="34"/>
        <v/>
      </c>
      <c r="G1062" s="8" t="s">
        <v>3278</v>
      </c>
      <c r="H1062" s="346">
        <v>1</v>
      </c>
    </row>
    <row r="1063" spans="1:8" x14ac:dyDescent="0.25">
      <c r="A1063" s="9" t="s">
        <v>5542</v>
      </c>
      <c r="B1063" s="8" t="s">
        <v>3275</v>
      </c>
      <c r="C1063" s="8" t="s">
        <v>3276</v>
      </c>
      <c r="D1063" s="8">
        <f t="shared" si="35"/>
        <v>24.99</v>
      </c>
      <c r="E1063" s="8" t="s">
        <v>5603</v>
      </c>
      <c r="F1063" s="8" t="str">
        <f t="shared" si="34"/>
        <v/>
      </c>
      <c r="G1063" s="8" t="s">
        <v>3278</v>
      </c>
      <c r="H1063" s="346">
        <v>1</v>
      </c>
    </row>
    <row r="1064" spans="1:8" x14ac:dyDescent="0.25">
      <c r="A1064" s="9" t="s">
        <v>5543</v>
      </c>
      <c r="B1064" s="8" t="s">
        <v>3275</v>
      </c>
      <c r="C1064" s="8" t="s">
        <v>3276</v>
      </c>
      <c r="D1064" s="8">
        <f t="shared" si="35"/>
        <v>24.99</v>
      </c>
      <c r="E1064" s="8" t="s">
        <v>5603</v>
      </c>
      <c r="F1064" s="8" t="str">
        <f t="shared" si="34"/>
        <v/>
      </c>
      <c r="G1064" s="8" t="s">
        <v>3278</v>
      </c>
      <c r="H1064" s="346">
        <v>1</v>
      </c>
    </row>
    <row r="1065" spans="1:8" x14ac:dyDescent="0.25">
      <c r="A1065" s="9" t="s">
        <v>5544</v>
      </c>
      <c r="B1065" s="8" t="s">
        <v>3275</v>
      </c>
      <c r="C1065" s="8" t="s">
        <v>3276</v>
      </c>
      <c r="D1065" s="8">
        <f t="shared" si="35"/>
        <v>24.99</v>
      </c>
      <c r="E1065" s="8" t="s">
        <v>5603</v>
      </c>
      <c r="F1065" s="8" t="str">
        <f t="shared" si="34"/>
        <v/>
      </c>
      <c r="G1065" s="8" t="s">
        <v>3278</v>
      </c>
      <c r="H1065" s="346">
        <v>1</v>
      </c>
    </row>
    <row r="1066" spans="1:8" x14ac:dyDescent="0.25">
      <c r="A1066" s="9" t="s">
        <v>5545</v>
      </c>
      <c r="B1066" s="8" t="s">
        <v>3275</v>
      </c>
      <c r="C1066" s="8" t="s">
        <v>3276</v>
      </c>
      <c r="D1066" s="8">
        <f t="shared" si="35"/>
        <v>24.99</v>
      </c>
      <c r="E1066" s="8" t="s">
        <v>5603</v>
      </c>
      <c r="F1066" s="8" t="str">
        <f t="shared" si="34"/>
        <v/>
      </c>
      <c r="G1066" s="8" t="s">
        <v>3278</v>
      </c>
      <c r="H1066" s="346">
        <v>1</v>
      </c>
    </row>
    <row r="1067" spans="1:8" x14ac:dyDescent="0.25">
      <c r="A1067" s="9" t="s">
        <v>5546</v>
      </c>
      <c r="B1067" s="8" t="s">
        <v>3275</v>
      </c>
      <c r="C1067" s="8" t="s">
        <v>3276</v>
      </c>
      <c r="D1067" s="8">
        <f t="shared" si="35"/>
        <v>0</v>
      </c>
      <c r="E1067" s="8" t="s">
        <v>5603</v>
      </c>
      <c r="F1067" s="8" t="str">
        <f t="shared" si="34"/>
        <v/>
      </c>
      <c r="G1067" s="8" t="s">
        <v>3278</v>
      </c>
      <c r="H1067" s="346">
        <v>1</v>
      </c>
    </row>
    <row r="1068" spans="1:8" x14ac:dyDescent="0.25">
      <c r="A1068" s="9" t="s">
        <v>5547</v>
      </c>
      <c r="B1068" s="8" t="s">
        <v>3275</v>
      </c>
      <c r="C1068" s="8" t="s">
        <v>3276</v>
      </c>
      <c r="D1068" s="8">
        <f t="shared" si="35"/>
        <v>25</v>
      </c>
      <c r="E1068" s="8" t="s">
        <v>5603</v>
      </c>
      <c r="F1068" s="8" t="str">
        <f t="shared" si="34"/>
        <v/>
      </c>
      <c r="G1068" s="8" t="s">
        <v>3278</v>
      </c>
      <c r="H1068" s="346">
        <v>1</v>
      </c>
    </row>
    <row r="1069" spans="1:8" x14ac:dyDescent="0.25">
      <c r="A1069" s="9" t="s">
        <v>5548</v>
      </c>
      <c r="B1069" s="8" t="s">
        <v>3275</v>
      </c>
      <c r="C1069" s="8" t="s">
        <v>3276</v>
      </c>
      <c r="D1069" s="8">
        <f t="shared" si="35"/>
        <v>24.99</v>
      </c>
      <c r="E1069" s="8" t="s">
        <v>5603</v>
      </c>
      <c r="F1069" s="8" t="str">
        <f t="shared" si="34"/>
        <v/>
      </c>
      <c r="G1069" s="8" t="s">
        <v>3278</v>
      </c>
      <c r="H1069" s="346">
        <v>1</v>
      </c>
    </row>
    <row r="1070" spans="1:8" x14ac:dyDescent="0.25">
      <c r="A1070" s="9" t="s">
        <v>5549</v>
      </c>
      <c r="B1070" s="8" t="s">
        <v>3275</v>
      </c>
      <c r="C1070" s="8" t="s">
        <v>3276</v>
      </c>
      <c r="D1070" s="8">
        <f t="shared" si="35"/>
        <v>99</v>
      </c>
      <c r="E1070" s="8" t="s">
        <v>5603</v>
      </c>
      <c r="F1070" s="8" t="str">
        <f t="shared" si="34"/>
        <v/>
      </c>
      <c r="G1070" s="8" t="s">
        <v>3278</v>
      </c>
      <c r="H1070" s="346">
        <v>1</v>
      </c>
    </row>
    <row r="1071" spans="1:8" x14ac:dyDescent="0.25">
      <c r="A1071" s="9" t="s">
        <v>5550</v>
      </c>
      <c r="B1071" s="8" t="s">
        <v>3275</v>
      </c>
      <c r="C1071" s="8" t="s">
        <v>3276</v>
      </c>
      <c r="D1071" s="8">
        <f t="shared" si="35"/>
        <v>28</v>
      </c>
      <c r="E1071" s="8" t="s">
        <v>5603</v>
      </c>
      <c r="F1071" s="8" t="str">
        <f t="shared" si="34"/>
        <v/>
      </c>
      <c r="G1071" s="8" t="s">
        <v>3278</v>
      </c>
      <c r="H1071" s="346">
        <v>1</v>
      </c>
    </row>
    <row r="1072" spans="1:8" x14ac:dyDescent="0.25">
      <c r="A1072" s="9" t="s">
        <v>5551</v>
      </c>
      <c r="B1072" s="8" t="s">
        <v>3275</v>
      </c>
      <c r="C1072" s="8" t="s">
        <v>3276</v>
      </c>
      <c r="D1072" s="8">
        <f t="shared" si="35"/>
        <v>32.950000000000003</v>
      </c>
      <c r="E1072" s="8" t="s">
        <v>5603</v>
      </c>
      <c r="F1072" s="8" t="str">
        <f t="shared" si="34"/>
        <v/>
      </c>
      <c r="G1072" s="8" t="s">
        <v>3278</v>
      </c>
      <c r="H1072" s="346">
        <v>1</v>
      </c>
    </row>
    <row r="1073" spans="1:8" x14ac:dyDescent="0.25">
      <c r="A1073" s="9" t="s">
        <v>5552</v>
      </c>
      <c r="B1073" s="8" t="s">
        <v>3275</v>
      </c>
      <c r="C1073" s="8" t="s">
        <v>3276</v>
      </c>
      <c r="D1073" s="8">
        <f t="shared" si="35"/>
        <v>0</v>
      </c>
      <c r="E1073" s="8" t="s">
        <v>5603</v>
      </c>
      <c r="F1073" s="8" t="str">
        <f t="shared" si="34"/>
        <v/>
      </c>
      <c r="G1073" s="8" t="s">
        <v>3278</v>
      </c>
      <c r="H1073" s="346">
        <v>1</v>
      </c>
    </row>
    <row r="1074" spans="1:8" x14ac:dyDescent="0.25">
      <c r="A1074" s="9" t="s">
        <v>5553</v>
      </c>
      <c r="B1074" s="8" t="s">
        <v>3275</v>
      </c>
      <c r="C1074" s="8" t="s">
        <v>3276</v>
      </c>
      <c r="D1074" s="8">
        <f t="shared" si="35"/>
        <v>0</v>
      </c>
      <c r="E1074" s="8" t="s">
        <v>5603</v>
      </c>
      <c r="F1074" s="8" t="str">
        <f t="shared" si="34"/>
        <v/>
      </c>
      <c r="G1074" s="8" t="s">
        <v>3278</v>
      </c>
      <c r="H1074" s="346">
        <v>1</v>
      </c>
    </row>
    <row r="1075" spans="1:8" x14ac:dyDescent="0.25">
      <c r="A1075" s="9" t="s">
        <v>5554</v>
      </c>
      <c r="B1075" s="8" t="s">
        <v>3275</v>
      </c>
      <c r="C1075" s="8" t="s">
        <v>3276</v>
      </c>
      <c r="D1075" s="8">
        <f t="shared" si="35"/>
        <v>34.99</v>
      </c>
      <c r="E1075" s="8" t="s">
        <v>5603</v>
      </c>
      <c r="F1075" s="8" t="str">
        <f t="shared" si="34"/>
        <v/>
      </c>
      <c r="G1075" s="8" t="s">
        <v>3278</v>
      </c>
      <c r="H1075" s="346">
        <v>1</v>
      </c>
    </row>
    <row r="1076" spans="1:8" x14ac:dyDescent="0.25">
      <c r="A1076" s="9" t="s">
        <v>5555</v>
      </c>
      <c r="B1076" s="8" t="s">
        <v>3275</v>
      </c>
      <c r="C1076" s="8" t="s">
        <v>3276</v>
      </c>
      <c r="D1076" s="8">
        <f t="shared" si="35"/>
        <v>29.99</v>
      </c>
      <c r="E1076" s="8" t="s">
        <v>5603</v>
      </c>
      <c r="F1076" s="8" t="str">
        <f t="shared" si="34"/>
        <v/>
      </c>
      <c r="G1076" s="8" t="s">
        <v>3278</v>
      </c>
      <c r="H1076" s="346">
        <v>1</v>
      </c>
    </row>
    <row r="1077" spans="1:8" x14ac:dyDescent="0.25">
      <c r="A1077" s="9" t="s">
        <v>5556</v>
      </c>
      <c r="B1077" s="8" t="s">
        <v>3275</v>
      </c>
      <c r="C1077" s="8" t="s">
        <v>3276</v>
      </c>
      <c r="D1077" s="8">
        <f t="shared" si="35"/>
        <v>29.99</v>
      </c>
      <c r="E1077" s="8" t="s">
        <v>5603</v>
      </c>
      <c r="F1077" s="8" t="str">
        <f t="shared" si="34"/>
        <v/>
      </c>
      <c r="G1077" s="8" t="s">
        <v>3278</v>
      </c>
      <c r="H1077" s="346">
        <v>1</v>
      </c>
    </row>
    <row r="1078" spans="1:8" x14ac:dyDescent="0.25">
      <c r="A1078" s="9" t="s">
        <v>5557</v>
      </c>
      <c r="B1078" s="8" t="s">
        <v>3275</v>
      </c>
      <c r="C1078" s="8" t="s">
        <v>3276</v>
      </c>
      <c r="D1078" s="8">
        <f t="shared" si="35"/>
        <v>59.99</v>
      </c>
      <c r="E1078" s="8" t="s">
        <v>5603</v>
      </c>
      <c r="F1078" s="8" t="str">
        <f t="shared" si="34"/>
        <v/>
      </c>
      <c r="G1078" s="8" t="s">
        <v>3278</v>
      </c>
      <c r="H1078" s="346">
        <v>1</v>
      </c>
    </row>
    <row r="1079" spans="1:8" x14ac:dyDescent="0.25">
      <c r="A1079" s="9" t="s">
        <v>5558</v>
      </c>
      <c r="B1079" s="8" t="s">
        <v>3275</v>
      </c>
      <c r="C1079" s="8" t="s">
        <v>3276</v>
      </c>
      <c r="D1079" s="8">
        <f t="shared" si="35"/>
        <v>25</v>
      </c>
      <c r="E1079" s="8" t="s">
        <v>5603</v>
      </c>
      <c r="F1079" s="8" t="str">
        <f t="shared" si="34"/>
        <v/>
      </c>
      <c r="G1079" s="8" t="s">
        <v>3278</v>
      </c>
      <c r="H1079" s="346">
        <v>1</v>
      </c>
    </row>
    <row r="1080" spans="1:8" x14ac:dyDescent="0.25">
      <c r="A1080" s="9" t="s">
        <v>5559</v>
      </c>
      <c r="B1080" s="8" t="s">
        <v>3275</v>
      </c>
      <c r="C1080" s="8" t="s">
        <v>3276</v>
      </c>
      <c r="D1080" s="8">
        <f t="shared" si="35"/>
        <v>24.99</v>
      </c>
      <c r="E1080" s="8" t="s">
        <v>5603</v>
      </c>
      <c r="F1080" s="8" t="str">
        <f t="shared" si="34"/>
        <v/>
      </c>
      <c r="G1080" s="8" t="s">
        <v>3278</v>
      </c>
      <c r="H1080" s="346">
        <v>1</v>
      </c>
    </row>
    <row r="1081" spans="1:8" x14ac:dyDescent="0.25">
      <c r="A1081" s="9" t="s">
        <v>5560</v>
      </c>
      <c r="B1081" s="8" t="s">
        <v>3275</v>
      </c>
      <c r="C1081" s="8" t="s">
        <v>3276</v>
      </c>
      <c r="D1081" s="8">
        <f t="shared" si="35"/>
        <v>24.99</v>
      </c>
      <c r="E1081" s="8" t="s">
        <v>5603</v>
      </c>
      <c r="F1081" s="8" t="str">
        <f t="shared" si="34"/>
        <v/>
      </c>
      <c r="G1081" s="8" t="s">
        <v>3278</v>
      </c>
      <c r="H1081" s="346">
        <v>1</v>
      </c>
    </row>
    <row r="1082" spans="1:8" x14ac:dyDescent="0.25">
      <c r="A1082" s="9" t="s">
        <v>5561</v>
      </c>
      <c r="B1082" s="8" t="s">
        <v>3275</v>
      </c>
      <c r="C1082" s="8" t="s">
        <v>3276</v>
      </c>
      <c r="D1082" s="8">
        <f t="shared" si="35"/>
        <v>24.99</v>
      </c>
      <c r="E1082" s="8" t="s">
        <v>5603</v>
      </c>
      <c r="F1082" s="8" t="str">
        <f t="shared" si="34"/>
        <v/>
      </c>
      <c r="G1082" s="8" t="s">
        <v>3278</v>
      </c>
      <c r="H1082" s="346">
        <v>1</v>
      </c>
    </row>
    <row r="1083" spans="1:8" x14ac:dyDescent="0.25">
      <c r="A1083" s="9" t="s">
        <v>5562</v>
      </c>
      <c r="B1083" s="8" t="s">
        <v>3275</v>
      </c>
      <c r="C1083" s="8" t="s">
        <v>3276</v>
      </c>
      <c r="D1083" s="8">
        <f t="shared" si="35"/>
        <v>24.99</v>
      </c>
      <c r="E1083" s="8" t="s">
        <v>5603</v>
      </c>
      <c r="F1083" s="8" t="str">
        <f t="shared" si="34"/>
        <v/>
      </c>
      <c r="G1083" s="8" t="s">
        <v>3278</v>
      </c>
      <c r="H1083" s="346">
        <v>1</v>
      </c>
    </row>
    <row r="1084" spans="1:8" x14ac:dyDescent="0.25">
      <c r="A1084" s="9" t="s">
        <v>5563</v>
      </c>
      <c r="B1084" s="8" t="s">
        <v>3275</v>
      </c>
      <c r="C1084" s="8" t="s">
        <v>3276</v>
      </c>
      <c r="D1084" s="8">
        <f t="shared" si="35"/>
        <v>54.99</v>
      </c>
      <c r="E1084" s="8" t="s">
        <v>5603</v>
      </c>
      <c r="F1084" s="8" t="str">
        <f t="shared" si="34"/>
        <v/>
      </c>
      <c r="G1084" s="8" t="s">
        <v>3278</v>
      </c>
      <c r="H1084" s="346">
        <v>1</v>
      </c>
    </row>
    <row r="1085" spans="1:8" x14ac:dyDescent="0.25">
      <c r="A1085" s="9" t="s">
        <v>5564</v>
      </c>
      <c r="B1085" s="8" t="s">
        <v>3275</v>
      </c>
      <c r="C1085" s="8" t="s">
        <v>3276</v>
      </c>
      <c r="D1085" s="8">
        <f t="shared" si="35"/>
        <v>0</v>
      </c>
      <c r="E1085" s="8" t="s">
        <v>5603</v>
      </c>
      <c r="F1085" s="8" t="str">
        <f t="shared" si="34"/>
        <v/>
      </c>
      <c r="G1085" s="8" t="s">
        <v>3278</v>
      </c>
      <c r="H1085" s="346">
        <v>1</v>
      </c>
    </row>
    <row r="1086" spans="1:8" x14ac:dyDescent="0.25">
      <c r="A1086" s="9" t="s">
        <v>5565</v>
      </c>
      <c r="B1086" s="8" t="s">
        <v>3275</v>
      </c>
      <c r="C1086" s="8" t="s">
        <v>3276</v>
      </c>
      <c r="D1086" s="8">
        <f t="shared" si="35"/>
        <v>0</v>
      </c>
      <c r="E1086" s="8" t="s">
        <v>5603</v>
      </c>
      <c r="F1086" s="8" t="str">
        <f t="shared" ref="F1086:F1097" si="36">IF(VLOOKUP(A1086,masterdata,36,FALSE)="","",VLOOKUP(A1086,masterdata,36,FALSE))</f>
        <v/>
      </c>
      <c r="G1086" s="8" t="s">
        <v>3278</v>
      </c>
      <c r="H1086" s="346">
        <v>1</v>
      </c>
    </row>
    <row r="1087" spans="1:8" x14ac:dyDescent="0.25">
      <c r="A1087" s="9" t="s">
        <v>5566</v>
      </c>
      <c r="B1087" s="8" t="s">
        <v>3275</v>
      </c>
      <c r="C1087" s="8" t="s">
        <v>3276</v>
      </c>
      <c r="D1087" s="8">
        <f t="shared" si="35"/>
        <v>49.99</v>
      </c>
      <c r="E1087" s="8" t="s">
        <v>5603</v>
      </c>
      <c r="F1087" s="8" t="str">
        <f t="shared" si="36"/>
        <v/>
      </c>
      <c r="G1087" s="8" t="s">
        <v>3278</v>
      </c>
      <c r="H1087" s="346">
        <v>1</v>
      </c>
    </row>
    <row r="1088" spans="1:8" x14ac:dyDescent="0.25">
      <c r="A1088" s="9" t="s">
        <v>5567</v>
      </c>
      <c r="B1088" s="8" t="s">
        <v>3275</v>
      </c>
      <c r="C1088" s="8" t="s">
        <v>3276</v>
      </c>
      <c r="D1088" s="8">
        <f t="shared" si="35"/>
        <v>79.989999999999995</v>
      </c>
      <c r="E1088" s="8" t="s">
        <v>5603</v>
      </c>
      <c r="F1088" s="8" t="str">
        <f t="shared" si="36"/>
        <v/>
      </c>
      <c r="G1088" s="8" t="s">
        <v>3278</v>
      </c>
      <c r="H1088" s="346">
        <v>1</v>
      </c>
    </row>
    <row r="1089" spans="1:8" x14ac:dyDescent="0.25">
      <c r="A1089" s="9" t="s">
        <v>5568</v>
      </c>
      <c r="B1089" s="8" t="s">
        <v>3275</v>
      </c>
      <c r="C1089" s="8" t="s">
        <v>3276</v>
      </c>
      <c r="D1089" s="8">
        <f t="shared" si="35"/>
        <v>129.99</v>
      </c>
      <c r="E1089" s="8" t="s">
        <v>5603</v>
      </c>
      <c r="F1089" s="8" t="str">
        <f t="shared" si="36"/>
        <v/>
      </c>
      <c r="G1089" s="8" t="s">
        <v>3278</v>
      </c>
      <c r="H1089" s="346">
        <v>1</v>
      </c>
    </row>
    <row r="1090" spans="1:8" x14ac:dyDescent="0.25">
      <c r="A1090" s="9" t="s">
        <v>5569</v>
      </c>
      <c r="B1090" s="8" t="s">
        <v>3275</v>
      </c>
      <c r="C1090" s="8" t="s">
        <v>3276</v>
      </c>
      <c r="D1090" s="8">
        <f t="shared" si="35"/>
        <v>54.99</v>
      </c>
      <c r="E1090" s="8" t="s">
        <v>5603</v>
      </c>
      <c r="F1090" s="8" t="str">
        <f t="shared" si="36"/>
        <v/>
      </c>
      <c r="G1090" s="8" t="s">
        <v>3278</v>
      </c>
      <c r="H1090" s="346">
        <v>1</v>
      </c>
    </row>
    <row r="1091" spans="1:8" x14ac:dyDescent="0.25">
      <c r="A1091" s="9" t="s">
        <v>5570</v>
      </c>
      <c r="B1091" s="8" t="s">
        <v>3275</v>
      </c>
      <c r="C1091" s="8" t="s">
        <v>3276</v>
      </c>
      <c r="D1091" s="8">
        <f t="shared" si="35"/>
        <v>5</v>
      </c>
      <c r="E1091" s="8" t="s">
        <v>5603</v>
      </c>
      <c r="F1091" s="8" t="str">
        <f t="shared" si="36"/>
        <v/>
      </c>
      <c r="G1091" s="8" t="s">
        <v>3278</v>
      </c>
      <c r="H1091" s="346">
        <v>1</v>
      </c>
    </row>
    <row r="1092" spans="1:8" x14ac:dyDescent="0.25">
      <c r="A1092" s="9" t="s">
        <v>5571</v>
      </c>
      <c r="B1092" s="8" t="s">
        <v>3275</v>
      </c>
      <c r="C1092" s="8" t="s">
        <v>3276</v>
      </c>
      <c r="D1092" s="8">
        <f t="shared" si="35"/>
        <v>5</v>
      </c>
      <c r="E1092" s="8" t="s">
        <v>5603</v>
      </c>
      <c r="F1092" s="8" t="str">
        <f t="shared" si="36"/>
        <v/>
      </c>
      <c r="G1092" s="8" t="s">
        <v>3278</v>
      </c>
      <c r="H1092" s="346">
        <v>1</v>
      </c>
    </row>
    <row r="1093" spans="1:8" x14ac:dyDescent="0.25">
      <c r="A1093" s="9" t="s">
        <v>5572</v>
      </c>
      <c r="B1093" s="8" t="s">
        <v>3275</v>
      </c>
      <c r="C1093" s="8" t="s">
        <v>3276</v>
      </c>
      <c r="D1093" s="8">
        <f t="shared" si="35"/>
        <v>0</v>
      </c>
      <c r="E1093" s="8" t="s">
        <v>5603</v>
      </c>
      <c r="F1093" s="8" t="str">
        <f t="shared" si="36"/>
        <v/>
      </c>
      <c r="G1093" s="8" t="s">
        <v>3278</v>
      </c>
      <c r="H1093" s="346">
        <v>1</v>
      </c>
    </row>
    <row r="1094" spans="1:8" x14ac:dyDescent="0.25">
      <c r="A1094" s="9" t="s">
        <v>5573</v>
      </c>
      <c r="B1094" s="8" t="s">
        <v>3275</v>
      </c>
      <c r="C1094" s="8" t="s">
        <v>3276</v>
      </c>
      <c r="D1094" s="8">
        <f t="shared" si="35"/>
        <v>37.99</v>
      </c>
      <c r="E1094" s="8" t="s">
        <v>5603</v>
      </c>
      <c r="F1094" s="8" t="str">
        <f t="shared" si="36"/>
        <v/>
      </c>
      <c r="G1094" s="8" t="s">
        <v>3278</v>
      </c>
      <c r="H1094" s="346">
        <v>1</v>
      </c>
    </row>
    <row r="1095" spans="1:8" x14ac:dyDescent="0.25">
      <c r="A1095" s="9" t="s">
        <v>5574</v>
      </c>
      <c r="B1095" s="8" t="s">
        <v>3275</v>
      </c>
      <c r="C1095" s="8" t="s">
        <v>3276</v>
      </c>
      <c r="D1095" s="8">
        <f t="shared" si="35"/>
        <v>25</v>
      </c>
      <c r="E1095" s="8" t="s">
        <v>5603</v>
      </c>
      <c r="F1095" s="8" t="str">
        <f t="shared" si="36"/>
        <v/>
      </c>
      <c r="G1095" s="8" t="s">
        <v>3278</v>
      </c>
      <c r="H1095" s="346">
        <v>1</v>
      </c>
    </row>
    <row r="1096" spans="1:8" x14ac:dyDescent="0.25">
      <c r="A1096" s="9" t="s">
        <v>5575</v>
      </c>
      <c r="B1096" s="8" t="s">
        <v>3275</v>
      </c>
      <c r="C1096" s="8" t="s">
        <v>3276</v>
      </c>
      <c r="D1096" s="8">
        <f t="shared" si="35"/>
        <v>25</v>
      </c>
      <c r="E1096" s="8" t="s">
        <v>5603</v>
      </c>
      <c r="F1096" s="8" t="str">
        <f t="shared" si="36"/>
        <v/>
      </c>
      <c r="G1096" s="8" t="s">
        <v>3278</v>
      </c>
      <c r="H1096" s="346">
        <v>1</v>
      </c>
    </row>
    <row r="1097" spans="1:8" x14ac:dyDescent="0.25">
      <c r="A1097" s="9" t="s">
        <v>5576</v>
      </c>
      <c r="B1097" s="8" t="s">
        <v>3275</v>
      </c>
      <c r="C1097" s="8" t="s">
        <v>3276</v>
      </c>
      <c r="D1097" s="8">
        <f t="shared" si="35"/>
        <v>19.989999999999998</v>
      </c>
      <c r="E1097" s="8" t="s">
        <v>5603</v>
      </c>
      <c r="F1097" s="8" t="str">
        <f t="shared" si="36"/>
        <v/>
      </c>
      <c r="G1097" s="8" t="s">
        <v>3278</v>
      </c>
      <c r="H1097" s="346">
        <v>1</v>
      </c>
    </row>
    <row r="1098" spans="1:8" x14ac:dyDescent="0.25">
      <c r="A1098" s="326" t="s">
        <v>5250</v>
      </c>
      <c r="B1098" s="8" t="s">
        <v>3275</v>
      </c>
      <c r="C1098" s="8" t="s">
        <v>3276</v>
      </c>
      <c r="D1098" s="8">
        <f t="shared" ref="D1098:D1141" si="37">VLOOKUP(A1098,CRM_MDT,5,0)</f>
        <v>59.99</v>
      </c>
      <c r="E1098" s="8" t="s">
        <v>5603</v>
      </c>
      <c r="F1098" s="8"/>
      <c r="G1098" s="8" t="s">
        <v>3278</v>
      </c>
      <c r="H1098" s="346">
        <v>1</v>
      </c>
    </row>
    <row r="1099" spans="1:8" x14ac:dyDescent="0.25">
      <c r="A1099" s="15" t="s">
        <v>5247</v>
      </c>
      <c r="B1099" s="8" t="s">
        <v>3275</v>
      </c>
      <c r="C1099" s="8" t="s">
        <v>3276</v>
      </c>
      <c r="D1099" s="8">
        <f t="shared" si="37"/>
        <v>44.99</v>
      </c>
      <c r="E1099" s="8" t="s">
        <v>5603</v>
      </c>
      <c r="F1099" s="8"/>
      <c r="G1099" s="8" t="s">
        <v>3278</v>
      </c>
      <c r="H1099" s="346">
        <v>1</v>
      </c>
    </row>
    <row r="1100" spans="1:8" x14ac:dyDescent="0.25">
      <c r="A1100" s="15" t="s">
        <v>5248</v>
      </c>
      <c r="B1100" s="8" t="s">
        <v>3275</v>
      </c>
      <c r="C1100" s="8" t="s">
        <v>3276</v>
      </c>
      <c r="D1100" s="8">
        <f t="shared" si="37"/>
        <v>49.99</v>
      </c>
      <c r="E1100" s="8" t="s">
        <v>5603</v>
      </c>
      <c r="F1100" s="8"/>
      <c r="G1100" s="8" t="s">
        <v>3278</v>
      </c>
      <c r="H1100" s="346">
        <v>1</v>
      </c>
    </row>
    <row r="1101" spans="1:8" x14ac:dyDescent="0.25">
      <c r="A1101" s="15" t="s">
        <v>5249</v>
      </c>
      <c r="B1101" s="8" t="s">
        <v>3275</v>
      </c>
      <c r="C1101" s="8" t="s">
        <v>3276</v>
      </c>
      <c r="D1101" s="8">
        <f t="shared" si="37"/>
        <v>54.99</v>
      </c>
      <c r="E1101" s="8" t="s">
        <v>5603</v>
      </c>
      <c r="F1101" s="8"/>
      <c r="G1101" s="8" t="s">
        <v>3278</v>
      </c>
      <c r="H1101" s="346">
        <v>1</v>
      </c>
    </row>
    <row r="1102" spans="1:8" x14ac:dyDescent="0.25">
      <c r="A1102" s="15" t="s">
        <v>5251</v>
      </c>
      <c r="B1102" s="8" t="s">
        <v>3275</v>
      </c>
      <c r="C1102" s="8" t="s">
        <v>3276</v>
      </c>
      <c r="D1102" s="8">
        <f t="shared" si="37"/>
        <v>49.99</v>
      </c>
      <c r="E1102" s="8" t="s">
        <v>5603</v>
      </c>
      <c r="F1102" s="8"/>
      <c r="G1102" s="8" t="s">
        <v>3278</v>
      </c>
      <c r="H1102" s="346">
        <v>1</v>
      </c>
    </row>
    <row r="1103" spans="1:8" x14ac:dyDescent="0.25">
      <c r="A1103" s="15" t="s">
        <v>5329</v>
      </c>
      <c r="B1103" s="8" t="s">
        <v>3275</v>
      </c>
      <c r="C1103" s="8" t="s">
        <v>3276</v>
      </c>
      <c r="D1103" s="8">
        <f t="shared" si="37"/>
        <v>59.99</v>
      </c>
      <c r="E1103" s="8" t="s">
        <v>5603</v>
      </c>
      <c r="F1103" s="8"/>
      <c r="G1103" s="8" t="s">
        <v>3278</v>
      </c>
      <c r="H1103" s="346">
        <v>1</v>
      </c>
    </row>
    <row r="1104" spans="1:8" x14ac:dyDescent="0.25">
      <c r="A1104" s="15" t="s">
        <v>5363</v>
      </c>
      <c r="B1104" s="8" t="s">
        <v>3275</v>
      </c>
      <c r="C1104" s="8" t="s">
        <v>3276</v>
      </c>
      <c r="D1104" s="8">
        <f t="shared" si="37"/>
        <v>54.99</v>
      </c>
      <c r="E1104" s="8" t="s">
        <v>5603</v>
      </c>
      <c r="F1104" s="8"/>
      <c r="G1104" s="8" t="s">
        <v>3278</v>
      </c>
      <c r="H1104" s="346">
        <v>1</v>
      </c>
    </row>
    <row r="1105" spans="1:8" x14ac:dyDescent="0.25">
      <c r="A1105" s="15" t="s">
        <v>5331</v>
      </c>
      <c r="B1105" s="8" t="s">
        <v>3275</v>
      </c>
      <c r="C1105" s="8" t="s">
        <v>3276</v>
      </c>
      <c r="D1105" s="8">
        <f t="shared" si="37"/>
        <v>59.99</v>
      </c>
      <c r="E1105" s="8" t="s">
        <v>5603</v>
      </c>
      <c r="F1105" s="8"/>
      <c r="G1105" s="8" t="s">
        <v>3278</v>
      </c>
      <c r="H1105" s="346">
        <v>1</v>
      </c>
    </row>
    <row r="1106" spans="1:8" x14ac:dyDescent="0.25">
      <c r="A1106" s="15" t="s">
        <v>5330</v>
      </c>
      <c r="B1106" s="8" t="s">
        <v>3275</v>
      </c>
      <c r="C1106" s="8" t="s">
        <v>3276</v>
      </c>
      <c r="D1106" s="8">
        <f t="shared" si="37"/>
        <v>54.99</v>
      </c>
      <c r="E1106" s="8" t="s">
        <v>5603</v>
      </c>
      <c r="F1106" s="8"/>
      <c r="G1106" s="8" t="s">
        <v>3278</v>
      </c>
      <c r="H1106" s="346">
        <v>1</v>
      </c>
    </row>
    <row r="1107" spans="1:8" x14ac:dyDescent="0.25">
      <c r="A1107" s="15" t="s">
        <v>5334</v>
      </c>
      <c r="B1107" s="8" t="s">
        <v>3275</v>
      </c>
      <c r="C1107" s="8" t="s">
        <v>3276</v>
      </c>
      <c r="D1107" s="8">
        <f t="shared" si="37"/>
        <v>54.99</v>
      </c>
      <c r="E1107" s="8" t="s">
        <v>5603</v>
      </c>
      <c r="F1107" s="8"/>
      <c r="G1107" s="8" t="s">
        <v>3278</v>
      </c>
      <c r="H1107" s="346">
        <v>1</v>
      </c>
    </row>
    <row r="1108" spans="1:8" x14ac:dyDescent="0.25">
      <c r="A1108" s="15" t="s">
        <v>5335</v>
      </c>
      <c r="B1108" s="8" t="s">
        <v>3275</v>
      </c>
      <c r="C1108" s="8" t="s">
        <v>3276</v>
      </c>
      <c r="D1108" s="8">
        <f t="shared" si="37"/>
        <v>59.99</v>
      </c>
      <c r="E1108" s="8" t="s">
        <v>5603</v>
      </c>
      <c r="F1108" s="8"/>
      <c r="G1108" s="8" t="s">
        <v>3278</v>
      </c>
      <c r="H1108" s="346">
        <v>1</v>
      </c>
    </row>
    <row r="1109" spans="1:8" x14ac:dyDescent="0.25">
      <c r="A1109" s="15" t="s">
        <v>5336</v>
      </c>
      <c r="B1109" s="8" t="s">
        <v>3275</v>
      </c>
      <c r="C1109" s="8" t="s">
        <v>3276</v>
      </c>
      <c r="D1109" s="8">
        <f t="shared" si="37"/>
        <v>59.99</v>
      </c>
      <c r="E1109" s="8" t="s">
        <v>5603</v>
      </c>
      <c r="F1109" s="8"/>
      <c r="G1109" s="8" t="s">
        <v>3278</v>
      </c>
      <c r="H1109" s="346">
        <v>1</v>
      </c>
    </row>
    <row r="1110" spans="1:8" x14ac:dyDescent="0.25">
      <c r="A1110" s="15" t="s">
        <v>5332</v>
      </c>
      <c r="B1110" s="8" t="s">
        <v>3275</v>
      </c>
      <c r="C1110" s="8" t="s">
        <v>3276</v>
      </c>
      <c r="D1110" s="8">
        <f t="shared" si="37"/>
        <v>54.99</v>
      </c>
      <c r="E1110" s="8" t="s">
        <v>5603</v>
      </c>
      <c r="F1110" s="8"/>
      <c r="G1110" s="8" t="s">
        <v>3278</v>
      </c>
      <c r="H1110" s="346">
        <v>1</v>
      </c>
    </row>
    <row r="1111" spans="1:8" x14ac:dyDescent="0.25">
      <c r="A1111" s="15" t="s">
        <v>5333</v>
      </c>
      <c r="B1111" s="8" t="s">
        <v>3275</v>
      </c>
      <c r="C1111" s="8" t="s">
        <v>3276</v>
      </c>
      <c r="D1111" s="8">
        <f t="shared" si="37"/>
        <v>59.99</v>
      </c>
      <c r="E1111" s="8" t="s">
        <v>5603</v>
      </c>
      <c r="F1111" s="8"/>
      <c r="G1111" s="8" t="s">
        <v>3278</v>
      </c>
      <c r="H1111" s="346">
        <v>1</v>
      </c>
    </row>
    <row r="1112" spans="1:8" x14ac:dyDescent="0.25">
      <c r="A1112" s="15" t="s">
        <v>5339</v>
      </c>
      <c r="B1112" s="8" t="s">
        <v>3275</v>
      </c>
      <c r="C1112" s="8" t="s">
        <v>3276</v>
      </c>
      <c r="D1112" s="8">
        <f t="shared" si="37"/>
        <v>59.99</v>
      </c>
      <c r="E1112" s="8" t="s">
        <v>5603</v>
      </c>
      <c r="F1112" s="8" t="str">
        <f t="shared" ref="F1112:F1141" si="38">IFERROR(VLOOKUP(A1112,CRM_DISCOUNT,1,FALSE),"")</f>
        <v/>
      </c>
      <c r="G1112" s="8" t="s">
        <v>3278</v>
      </c>
      <c r="H1112" s="346">
        <v>1</v>
      </c>
    </row>
    <row r="1113" spans="1:8" x14ac:dyDescent="0.25">
      <c r="A1113" s="15" t="s">
        <v>5337</v>
      </c>
      <c r="B1113" s="8" t="s">
        <v>3275</v>
      </c>
      <c r="C1113" s="8" t="s">
        <v>3276</v>
      </c>
      <c r="D1113" s="8">
        <f t="shared" si="37"/>
        <v>49.99</v>
      </c>
      <c r="E1113" s="8" t="s">
        <v>5603</v>
      </c>
      <c r="F1113" s="8" t="str">
        <f t="shared" si="38"/>
        <v/>
      </c>
      <c r="G1113" s="8" t="s">
        <v>3278</v>
      </c>
      <c r="H1113" s="346">
        <v>1</v>
      </c>
    </row>
    <row r="1114" spans="1:8" x14ac:dyDescent="0.25">
      <c r="A1114" s="15" t="s">
        <v>5338</v>
      </c>
      <c r="B1114" s="8" t="s">
        <v>3275</v>
      </c>
      <c r="C1114" s="8" t="s">
        <v>3276</v>
      </c>
      <c r="D1114" s="8">
        <f t="shared" si="37"/>
        <v>54.99</v>
      </c>
      <c r="E1114" s="8" t="s">
        <v>5603</v>
      </c>
      <c r="F1114" s="8" t="str">
        <f t="shared" si="38"/>
        <v/>
      </c>
      <c r="G1114" s="8" t="s">
        <v>3278</v>
      </c>
      <c r="H1114" s="346">
        <v>1</v>
      </c>
    </row>
    <row r="1115" spans="1:8" x14ac:dyDescent="0.25">
      <c r="A1115" s="15" t="s">
        <v>5343</v>
      </c>
      <c r="B1115" s="8" t="s">
        <v>3275</v>
      </c>
      <c r="C1115" s="8" t="s">
        <v>3276</v>
      </c>
      <c r="D1115" s="8">
        <f t="shared" si="37"/>
        <v>59.99</v>
      </c>
      <c r="E1115" s="8" t="s">
        <v>5603</v>
      </c>
      <c r="F1115" s="8" t="str">
        <f t="shared" si="38"/>
        <v/>
      </c>
      <c r="G1115" s="8" t="s">
        <v>3278</v>
      </c>
      <c r="H1115" s="346">
        <v>1</v>
      </c>
    </row>
    <row r="1116" spans="1:8" x14ac:dyDescent="0.25">
      <c r="A1116" s="15" t="s">
        <v>5341</v>
      </c>
      <c r="B1116" s="8" t="s">
        <v>3275</v>
      </c>
      <c r="C1116" s="8" t="s">
        <v>3276</v>
      </c>
      <c r="D1116" s="8">
        <f t="shared" si="37"/>
        <v>49.99</v>
      </c>
      <c r="E1116" s="8" t="s">
        <v>5603</v>
      </c>
      <c r="F1116" s="8" t="str">
        <f t="shared" si="38"/>
        <v/>
      </c>
      <c r="G1116" s="8" t="s">
        <v>3278</v>
      </c>
      <c r="H1116" s="346">
        <v>1</v>
      </c>
    </row>
    <row r="1117" spans="1:8" x14ac:dyDescent="0.25">
      <c r="A1117" s="15" t="s">
        <v>5342</v>
      </c>
      <c r="B1117" s="8" t="s">
        <v>3275</v>
      </c>
      <c r="C1117" s="8" t="s">
        <v>3276</v>
      </c>
      <c r="D1117" s="8">
        <f t="shared" si="37"/>
        <v>54.99</v>
      </c>
      <c r="E1117" s="8" t="s">
        <v>5603</v>
      </c>
      <c r="F1117" s="8" t="str">
        <f t="shared" si="38"/>
        <v/>
      </c>
      <c r="G1117" s="8" t="s">
        <v>3278</v>
      </c>
      <c r="H1117" s="346">
        <v>1</v>
      </c>
    </row>
    <row r="1118" spans="1:8" x14ac:dyDescent="0.25">
      <c r="A1118" s="15" t="s">
        <v>5340</v>
      </c>
      <c r="B1118" s="8" t="s">
        <v>3275</v>
      </c>
      <c r="C1118" s="8" t="s">
        <v>3276</v>
      </c>
      <c r="D1118" s="8">
        <f t="shared" si="37"/>
        <v>44.99</v>
      </c>
      <c r="E1118" s="8" t="s">
        <v>5603</v>
      </c>
      <c r="F1118" s="8" t="str">
        <f t="shared" si="38"/>
        <v/>
      </c>
      <c r="G1118" s="8" t="s">
        <v>3278</v>
      </c>
      <c r="H1118" s="346">
        <v>1</v>
      </c>
    </row>
    <row r="1119" spans="1:8" x14ac:dyDescent="0.25">
      <c r="A1119" s="15" t="s">
        <v>5344</v>
      </c>
      <c r="B1119" s="8" t="s">
        <v>3275</v>
      </c>
      <c r="C1119" s="8" t="s">
        <v>3276</v>
      </c>
      <c r="D1119" s="8">
        <f t="shared" si="37"/>
        <v>69.989999999999995</v>
      </c>
      <c r="E1119" s="8" t="s">
        <v>5603</v>
      </c>
      <c r="F1119" s="8" t="str">
        <f t="shared" si="38"/>
        <v/>
      </c>
      <c r="G1119" s="8" t="s">
        <v>3278</v>
      </c>
      <c r="H1119" s="346">
        <v>1</v>
      </c>
    </row>
    <row r="1120" spans="1:8" x14ac:dyDescent="0.25">
      <c r="A1120" s="15" t="s">
        <v>5348</v>
      </c>
      <c r="B1120" s="8" t="s">
        <v>3275</v>
      </c>
      <c r="C1120" s="8" t="s">
        <v>3276</v>
      </c>
      <c r="D1120" s="8">
        <f t="shared" si="37"/>
        <v>54.99</v>
      </c>
      <c r="E1120" s="8" t="s">
        <v>5603</v>
      </c>
      <c r="F1120" s="8" t="str">
        <f t="shared" si="38"/>
        <v/>
      </c>
      <c r="G1120" s="8" t="s">
        <v>3278</v>
      </c>
      <c r="H1120" s="346">
        <v>1</v>
      </c>
    </row>
    <row r="1121" spans="1:8" x14ac:dyDescent="0.25">
      <c r="A1121" s="15" t="s">
        <v>5347</v>
      </c>
      <c r="B1121" s="8" t="s">
        <v>3275</v>
      </c>
      <c r="C1121" s="8" t="s">
        <v>3276</v>
      </c>
      <c r="D1121" s="8">
        <f t="shared" si="37"/>
        <v>49.99</v>
      </c>
      <c r="E1121" s="8" t="s">
        <v>5603</v>
      </c>
      <c r="F1121" s="8" t="str">
        <f t="shared" si="38"/>
        <v/>
      </c>
      <c r="G1121" s="8" t="s">
        <v>3278</v>
      </c>
      <c r="H1121" s="346">
        <v>1</v>
      </c>
    </row>
    <row r="1122" spans="1:8" x14ac:dyDescent="0.25">
      <c r="A1122" s="15" t="s">
        <v>5353</v>
      </c>
      <c r="B1122" s="8" t="s">
        <v>3275</v>
      </c>
      <c r="C1122" s="8" t="s">
        <v>3276</v>
      </c>
      <c r="D1122" s="8">
        <f t="shared" si="37"/>
        <v>69.989999999999995</v>
      </c>
      <c r="E1122" s="8" t="s">
        <v>5603</v>
      </c>
      <c r="F1122" s="8" t="str">
        <f t="shared" si="38"/>
        <v/>
      </c>
      <c r="G1122" s="8" t="s">
        <v>3278</v>
      </c>
      <c r="H1122" s="346">
        <v>1</v>
      </c>
    </row>
    <row r="1123" spans="1:8" x14ac:dyDescent="0.25">
      <c r="A1123" s="15" t="s">
        <v>5357</v>
      </c>
      <c r="B1123" s="8" t="s">
        <v>3275</v>
      </c>
      <c r="C1123" s="8" t="s">
        <v>3276</v>
      </c>
      <c r="D1123" s="8">
        <f t="shared" si="37"/>
        <v>54.99</v>
      </c>
      <c r="E1123" s="8" t="s">
        <v>5603</v>
      </c>
      <c r="F1123" s="8" t="str">
        <f t="shared" si="38"/>
        <v/>
      </c>
      <c r="G1123" s="8" t="s">
        <v>3278</v>
      </c>
      <c r="H1123" s="346">
        <v>1</v>
      </c>
    </row>
    <row r="1124" spans="1:8" x14ac:dyDescent="0.25">
      <c r="A1124" s="15" t="s">
        <v>5356</v>
      </c>
      <c r="B1124" s="8" t="s">
        <v>3275</v>
      </c>
      <c r="C1124" s="8" t="s">
        <v>3276</v>
      </c>
      <c r="D1124" s="8">
        <f t="shared" si="37"/>
        <v>69.989999999999995</v>
      </c>
      <c r="E1124" s="8" t="s">
        <v>5603</v>
      </c>
      <c r="F1124" s="8" t="str">
        <f t="shared" si="38"/>
        <v/>
      </c>
      <c r="G1124" s="8" t="s">
        <v>3278</v>
      </c>
      <c r="H1124" s="346">
        <v>1</v>
      </c>
    </row>
    <row r="1125" spans="1:8" x14ac:dyDescent="0.25">
      <c r="A1125" s="15" t="s">
        <v>5358</v>
      </c>
      <c r="B1125" s="8" t="s">
        <v>3275</v>
      </c>
      <c r="C1125" s="8" t="s">
        <v>3276</v>
      </c>
      <c r="D1125" s="8">
        <f t="shared" si="37"/>
        <v>49.99</v>
      </c>
      <c r="E1125" s="8" t="s">
        <v>5603</v>
      </c>
      <c r="F1125" s="8" t="str">
        <f t="shared" si="38"/>
        <v/>
      </c>
      <c r="G1125" s="8" t="s">
        <v>3278</v>
      </c>
      <c r="H1125" s="346">
        <v>1</v>
      </c>
    </row>
    <row r="1126" spans="1:8" x14ac:dyDescent="0.25">
      <c r="A1126" s="15" t="s">
        <v>5345</v>
      </c>
      <c r="B1126" s="8" t="s">
        <v>3275</v>
      </c>
      <c r="C1126" s="8" t="s">
        <v>3276</v>
      </c>
      <c r="D1126" s="8">
        <f t="shared" si="37"/>
        <v>54.99</v>
      </c>
      <c r="E1126" s="8" t="s">
        <v>5603</v>
      </c>
      <c r="F1126" s="8" t="str">
        <f t="shared" si="38"/>
        <v/>
      </c>
      <c r="G1126" s="8" t="s">
        <v>3278</v>
      </c>
      <c r="H1126" s="346">
        <v>1</v>
      </c>
    </row>
    <row r="1127" spans="1:8" x14ac:dyDescent="0.25">
      <c r="A1127" s="15" t="s">
        <v>5346</v>
      </c>
      <c r="B1127" s="8" t="s">
        <v>3275</v>
      </c>
      <c r="C1127" s="8" t="s">
        <v>3276</v>
      </c>
      <c r="D1127" s="8">
        <f t="shared" si="37"/>
        <v>69.989999999999995</v>
      </c>
      <c r="E1127" s="8" t="s">
        <v>5603</v>
      </c>
      <c r="F1127" s="8" t="str">
        <f t="shared" si="38"/>
        <v/>
      </c>
      <c r="G1127" s="8" t="s">
        <v>3278</v>
      </c>
      <c r="H1127" s="346">
        <v>1</v>
      </c>
    </row>
    <row r="1128" spans="1:8" x14ac:dyDescent="0.25">
      <c r="A1128" s="15" t="s">
        <v>5350</v>
      </c>
      <c r="B1128" s="8" t="s">
        <v>3275</v>
      </c>
      <c r="C1128" s="8" t="s">
        <v>3276</v>
      </c>
      <c r="D1128" s="8">
        <f t="shared" si="37"/>
        <v>54.99</v>
      </c>
      <c r="E1128" s="8" t="s">
        <v>5603</v>
      </c>
      <c r="F1128" s="8" t="str">
        <f t="shared" si="38"/>
        <v/>
      </c>
      <c r="G1128" s="8" t="s">
        <v>3278</v>
      </c>
      <c r="H1128" s="346">
        <v>1</v>
      </c>
    </row>
    <row r="1129" spans="1:8" x14ac:dyDescent="0.25">
      <c r="A1129" s="15" t="s">
        <v>5349</v>
      </c>
      <c r="B1129" s="8" t="s">
        <v>3275</v>
      </c>
      <c r="C1129" s="8" t="s">
        <v>3276</v>
      </c>
      <c r="D1129" s="8">
        <f t="shared" si="37"/>
        <v>44.99</v>
      </c>
      <c r="E1129" s="8" t="s">
        <v>5603</v>
      </c>
      <c r="F1129" s="8" t="str">
        <f t="shared" si="38"/>
        <v/>
      </c>
      <c r="G1129" s="8" t="s">
        <v>3278</v>
      </c>
      <c r="H1129" s="346">
        <v>1</v>
      </c>
    </row>
    <row r="1130" spans="1:8" x14ac:dyDescent="0.25">
      <c r="A1130" s="15" t="s">
        <v>5351</v>
      </c>
      <c r="B1130" s="8" t="s">
        <v>3275</v>
      </c>
      <c r="C1130" s="8" t="s">
        <v>3276</v>
      </c>
      <c r="D1130" s="8">
        <f t="shared" si="37"/>
        <v>49.99</v>
      </c>
      <c r="E1130" s="8" t="s">
        <v>5603</v>
      </c>
      <c r="F1130" s="8" t="str">
        <f t="shared" si="38"/>
        <v/>
      </c>
      <c r="G1130" s="8" t="s">
        <v>3278</v>
      </c>
      <c r="H1130" s="346">
        <v>1</v>
      </c>
    </row>
    <row r="1131" spans="1:8" x14ac:dyDescent="0.25">
      <c r="A1131" s="15" t="s">
        <v>5352</v>
      </c>
      <c r="B1131" s="8" t="s">
        <v>3275</v>
      </c>
      <c r="C1131" s="8" t="s">
        <v>3276</v>
      </c>
      <c r="D1131" s="8">
        <f t="shared" si="37"/>
        <v>69.989999999999995</v>
      </c>
      <c r="E1131" s="8" t="s">
        <v>5603</v>
      </c>
      <c r="F1131" s="8" t="str">
        <f t="shared" si="38"/>
        <v/>
      </c>
      <c r="G1131" s="8" t="s">
        <v>3278</v>
      </c>
      <c r="H1131" s="346">
        <v>1</v>
      </c>
    </row>
    <row r="1132" spans="1:8" x14ac:dyDescent="0.25">
      <c r="A1132" s="15" t="s">
        <v>5355</v>
      </c>
      <c r="B1132" s="8" t="s">
        <v>3275</v>
      </c>
      <c r="C1132" s="8" t="s">
        <v>3276</v>
      </c>
      <c r="D1132" s="8">
        <f t="shared" si="37"/>
        <v>54.99</v>
      </c>
      <c r="E1132" s="8" t="s">
        <v>5603</v>
      </c>
      <c r="F1132" s="8" t="str">
        <f t="shared" si="38"/>
        <v/>
      </c>
      <c r="G1132" s="8" t="s">
        <v>3278</v>
      </c>
      <c r="H1132" s="346">
        <v>1</v>
      </c>
    </row>
    <row r="1133" spans="1:8" x14ac:dyDescent="0.25">
      <c r="A1133" s="15" t="s">
        <v>5354</v>
      </c>
      <c r="B1133" s="8" t="s">
        <v>3275</v>
      </c>
      <c r="C1133" s="8" t="s">
        <v>3276</v>
      </c>
      <c r="D1133" s="8">
        <f t="shared" si="37"/>
        <v>69.989999999999995</v>
      </c>
      <c r="E1133" s="8" t="s">
        <v>5603</v>
      </c>
      <c r="F1133" s="8" t="str">
        <f t="shared" si="38"/>
        <v/>
      </c>
      <c r="G1133" s="8" t="s">
        <v>3278</v>
      </c>
      <c r="H1133" s="346">
        <v>1</v>
      </c>
    </row>
    <row r="1134" spans="1:8" x14ac:dyDescent="0.25">
      <c r="A1134" s="15" t="s">
        <v>5360</v>
      </c>
      <c r="B1134" s="8" t="s">
        <v>3275</v>
      </c>
      <c r="C1134" s="8" t="s">
        <v>3276</v>
      </c>
      <c r="D1134" s="8">
        <f t="shared" si="37"/>
        <v>54.99</v>
      </c>
      <c r="E1134" s="8" t="s">
        <v>5603</v>
      </c>
      <c r="F1134" s="8" t="str">
        <f t="shared" si="38"/>
        <v/>
      </c>
      <c r="G1134" s="8" t="s">
        <v>3278</v>
      </c>
      <c r="H1134" s="346">
        <v>1</v>
      </c>
    </row>
    <row r="1135" spans="1:8" x14ac:dyDescent="0.25">
      <c r="A1135" s="15" t="s">
        <v>5362</v>
      </c>
      <c r="B1135" s="8" t="s">
        <v>3275</v>
      </c>
      <c r="C1135" s="8" t="s">
        <v>3276</v>
      </c>
      <c r="D1135" s="8">
        <f t="shared" si="37"/>
        <v>44.99</v>
      </c>
      <c r="E1135" s="8" t="s">
        <v>5603</v>
      </c>
      <c r="F1135" s="8" t="str">
        <f t="shared" si="38"/>
        <v/>
      </c>
      <c r="G1135" s="8" t="s">
        <v>3278</v>
      </c>
      <c r="H1135" s="346">
        <v>1</v>
      </c>
    </row>
    <row r="1136" spans="1:8" x14ac:dyDescent="0.25">
      <c r="A1136" s="15" t="s">
        <v>5359</v>
      </c>
      <c r="B1136" s="8" t="s">
        <v>3275</v>
      </c>
      <c r="C1136" s="8" t="s">
        <v>3276</v>
      </c>
      <c r="D1136" s="8">
        <f t="shared" si="37"/>
        <v>69.989999999999995</v>
      </c>
      <c r="E1136" s="8" t="s">
        <v>5603</v>
      </c>
      <c r="F1136" s="8" t="str">
        <f t="shared" si="38"/>
        <v/>
      </c>
      <c r="G1136" s="8" t="s">
        <v>3278</v>
      </c>
      <c r="H1136" s="346">
        <v>1</v>
      </c>
    </row>
    <row r="1137" spans="1:8" x14ac:dyDescent="0.25">
      <c r="A1137" s="15" t="s">
        <v>5361</v>
      </c>
      <c r="B1137" s="8" t="s">
        <v>3275</v>
      </c>
      <c r="C1137" s="8" t="s">
        <v>3276</v>
      </c>
      <c r="D1137" s="8">
        <f t="shared" si="37"/>
        <v>49.99</v>
      </c>
      <c r="E1137" s="8" t="s">
        <v>5603</v>
      </c>
      <c r="F1137" s="8" t="str">
        <f t="shared" si="38"/>
        <v/>
      </c>
      <c r="G1137" s="8" t="s">
        <v>3278</v>
      </c>
      <c r="H1137" s="346">
        <v>1</v>
      </c>
    </row>
    <row r="1138" spans="1:8" x14ac:dyDescent="0.25">
      <c r="A1138" s="352" t="s">
        <v>5440</v>
      </c>
      <c r="B1138" s="8" t="s">
        <v>3275</v>
      </c>
      <c r="C1138" s="8" t="s">
        <v>3276</v>
      </c>
      <c r="D1138" s="8">
        <f t="shared" si="37"/>
        <v>54.99</v>
      </c>
      <c r="E1138" s="8" t="s">
        <v>5603</v>
      </c>
      <c r="F1138" s="8" t="str">
        <f t="shared" si="38"/>
        <v/>
      </c>
      <c r="G1138" s="8" t="s">
        <v>3278</v>
      </c>
      <c r="H1138" s="346">
        <v>1</v>
      </c>
    </row>
    <row r="1139" spans="1:8" x14ac:dyDescent="0.25">
      <c r="A1139" s="352" t="s">
        <v>5441</v>
      </c>
      <c r="B1139" s="8" t="s">
        <v>3275</v>
      </c>
      <c r="C1139" s="8" t="s">
        <v>3276</v>
      </c>
      <c r="D1139" s="8">
        <f t="shared" si="37"/>
        <v>59.99</v>
      </c>
      <c r="E1139" s="8" t="s">
        <v>5603</v>
      </c>
      <c r="F1139" s="8" t="str">
        <f t="shared" si="38"/>
        <v/>
      </c>
      <c r="G1139" s="8" t="s">
        <v>3278</v>
      </c>
      <c r="H1139" s="346">
        <v>1</v>
      </c>
    </row>
    <row r="1140" spans="1:8" x14ac:dyDescent="0.25">
      <c r="A1140" s="352" t="s">
        <v>5442</v>
      </c>
      <c r="B1140" s="8" t="s">
        <v>3275</v>
      </c>
      <c r="C1140" s="8" t="s">
        <v>3276</v>
      </c>
      <c r="D1140" s="8">
        <f t="shared" si="37"/>
        <v>59.99</v>
      </c>
      <c r="E1140" s="8" t="s">
        <v>5603</v>
      </c>
      <c r="F1140" s="8" t="str">
        <f t="shared" si="38"/>
        <v/>
      </c>
      <c r="G1140" s="8" t="s">
        <v>3278</v>
      </c>
      <c r="H1140" s="346">
        <v>1</v>
      </c>
    </row>
    <row r="1141" spans="1:8" x14ac:dyDescent="0.25">
      <c r="A1141" s="352" t="s">
        <v>5443</v>
      </c>
      <c r="B1141" s="8" t="s">
        <v>3275</v>
      </c>
      <c r="C1141" s="8" t="s">
        <v>3276</v>
      </c>
      <c r="D1141" s="8">
        <f t="shared" si="37"/>
        <v>69.989999999999995</v>
      </c>
      <c r="E1141" s="8" t="s">
        <v>5603</v>
      </c>
      <c r="F1141" s="8" t="str">
        <f t="shared" si="38"/>
        <v/>
      </c>
      <c r="G1141" s="8" t="s">
        <v>3278</v>
      </c>
      <c r="H1141" s="346">
        <v>1</v>
      </c>
    </row>
  </sheetData>
  <conditionalFormatting sqref="A645:A646">
    <cfRule type="duplicateValues" dxfId="417" priority="91"/>
  </conditionalFormatting>
  <conditionalFormatting sqref="A645:A646">
    <cfRule type="duplicateValues" dxfId="416" priority="90"/>
  </conditionalFormatting>
  <conditionalFormatting sqref="A645:A646">
    <cfRule type="duplicateValues" dxfId="415" priority="89"/>
  </conditionalFormatting>
  <conditionalFormatting sqref="A645:A646">
    <cfRule type="duplicateValues" dxfId="414" priority="87"/>
    <cfRule type="duplicateValues" dxfId="413" priority="88"/>
  </conditionalFormatting>
  <conditionalFormatting sqref="A645:A646">
    <cfRule type="duplicateValues" dxfId="412" priority="86"/>
  </conditionalFormatting>
  <conditionalFormatting sqref="A645:A646">
    <cfRule type="duplicateValues" dxfId="411" priority="83"/>
    <cfRule type="duplicateValues" dxfId="410" priority="84"/>
    <cfRule type="duplicateValues" dxfId="409" priority="85"/>
    <cfRule type="duplicateValues" dxfId="408" priority="92"/>
  </conditionalFormatting>
  <conditionalFormatting sqref="A602">
    <cfRule type="duplicateValues" dxfId="407" priority="81"/>
  </conditionalFormatting>
  <conditionalFormatting sqref="A602">
    <cfRule type="duplicateValues" dxfId="406" priority="80"/>
  </conditionalFormatting>
  <conditionalFormatting sqref="A602">
    <cfRule type="duplicateValues" dxfId="405" priority="79"/>
  </conditionalFormatting>
  <conditionalFormatting sqref="A602">
    <cfRule type="duplicateValues" dxfId="404" priority="77"/>
    <cfRule type="duplicateValues" dxfId="403" priority="78"/>
  </conditionalFormatting>
  <conditionalFormatting sqref="A602">
    <cfRule type="duplicateValues" dxfId="402" priority="76"/>
  </conditionalFormatting>
  <conditionalFormatting sqref="A602">
    <cfRule type="duplicateValues" dxfId="401" priority="73"/>
    <cfRule type="duplicateValues" dxfId="400" priority="74"/>
    <cfRule type="duplicateValues" dxfId="399" priority="75"/>
    <cfRule type="duplicateValues" dxfId="398" priority="82"/>
  </conditionalFormatting>
  <conditionalFormatting sqref="A475:A476">
    <cfRule type="duplicateValues" dxfId="397" priority="71"/>
  </conditionalFormatting>
  <conditionalFormatting sqref="A475:A476">
    <cfRule type="duplicateValues" dxfId="396" priority="70"/>
  </conditionalFormatting>
  <conditionalFormatting sqref="A475:A476">
    <cfRule type="duplicateValues" dxfId="395" priority="69"/>
  </conditionalFormatting>
  <conditionalFormatting sqref="A475:A476">
    <cfRule type="duplicateValues" dxfId="394" priority="67"/>
    <cfRule type="duplicateValues" dxfId="393" priority="68"/>
  </conditionalFormatting>
  <conditionalFormatting sqref="A475:A476">
    <cfRule type="duplicateValues" dxfId="392" priority="66"/>
  </conditionalFormatting>
  <conditionalFormatting sqref="A475:A476">
    <cfRule type="duplicateValues" dxfId="391" priority="63"/>
    <cfRule type="duplicateValues" dxfId="390" priority="64"/>
    <cfRule type="duplicateValues" dxfId="389" priority="65"/>
    <cfRule type="duplicateValues" dxfId="388" priority="72"/>
  </conditionalFormatting>
  <conditionalFormatting sqref="A475:A476">
    <cfRule type="duplicateValues" dxfId="387" priority="62"/>
  </conditionalFormatting>
  <conditionalFormatting sqref="A475:A476">
    <cfRule type="duplicateValues" dxfId="386" priority="61"/>
  </conditionalFormatting>
  <conditionalFormatting sqref="A32">
    <cfRule type="duplicateValues" dxfId="385" priority="41"/>
  </conditionalFormatting>
  <conditionalFormatting sqref="A32">
    <cfRule type="duplicateValues" dxfId="384" priority="42"/>
  </conditionalFormatting>
  <conditionalFormatting sqref="A32">
    <cfRule type="duplicateValues" dxfId="383" priority="43"/>
    <cfRule type="duplicateValues" dxfId="382" priority="44"/>
  </conditionalFormatting>
  <conditionalFormatting sqref="A32">
    <cfRule type="duplicateValues" dxfId="381" priority="45"/>
  </conditionalFormatting>
  <conditionalFormatting sqref="A32">
    <cfRule type="duplicateValues" dxfId="380" priority="46"/>
    <cfRule type="duplicateValues" dxfId="379" priority="47"/>
    <cfRule type="duplicateValues" dxfId="378" priority="48"/>
    <cfRule type="duplicateValues" dxfId="377" priority="49"/>
  </conditionalFormatting>
  <conditionalFormatting sqref="A32">
    <cfRule type="duplicateValues" dxfId="376" priority="40"/>
  </conditionalFormatting>
  <conditionalFormatting sqref="A133">
    <cfRule type="duplicateValues" dxfId="375" priority="31"/>
  </conditionalFormatting>
  <conditionalFormatting sqref="A133">
    <cfRule type="duplicateValues" dxfId="374" priority="32"/>
  </conditionalFormatting>
  <conditionalFormatting sqref="A133">
    <cfRule type="duplicateValues" dxfId="373" priority="33"/>
    <cfRule type="duplicateValues" dxfId="372" priority="34"/>
  </conditionalFormatting>
  <conditionalFormatting sqref="A133">
    <cfRule type="duplicateValues" dxfId="371" priority="35"/>
  </conditionalFormatting>
  <conditionalFormatting sqref="A133">
    <cfRule type="duplicateValues" dxfId="370" priority="36"/>
    <cfRule type="duplicateValues" dxfId="369" priority="37"/>
    <cfRule type="duplicateValues" dxfId="368" priority="38"/>
    <cfRule type="duplicateValues" dxfId="367" priority="39"/>
  </conditionalFormatting>
  <conditionalFormatting sqref="A133">
    <cfRule type="duplicateValues" dxfId="366" priority="30"/>
  </conditionalFormatting>
  <conditionalFormatting sqref="A140">
    <cfRule type="duplicateValues" dxfId="365" priority="21"/>
  </conditionalFormatting>
  <conditionalFormatting sqref="A140">
    <cfRule type="duplicateValues" dxfId="364" priority="22"/>
  </conditionalFormatting>
  <conditionalFormatting sqref="A140">
    <cfRule type="duplicateValues" dxfId="363" priority="23"/>
    <cfRule type="duplicateValues" dxfId="362" priority="24"/>
  </conditionalFormatting>
  <conditionalFormatting sqref="A140">
    <cfRule type="duplicateValues" dxfId="361" priority="25"/>
  </conditionalFormatting>
  <conditionalFormatting sqref="A140">
    <cfRule type="duplicateValues" dxfId="360" priority="26"/>
    <cfRule type="duplicateValues" dxfId="359" priority="27"/>
    <cfRule type="duplicateValues" dxfId="358" priority="28"/>
    <cfRule type="duplicateValues" dxfId="357" priority="29"/>
  </conditionalFormatting>
  <conditionalFormatting sqref="A140">
    <cfRule type="duplicateValues" dxfId="356" priority="20"/>
  </conditionalFormatting>
  <conditionalFormatting sqref="A167:A171">
    <cfRule type="duplicateValues" dxfId="355" priority="11"/>
  </conditionalFormatting>
  <conditionalFormatting sqref="A167:A171">
    <cfRule type="duplicateValues" dxfId="354" priority="12"/>
  </conditionalFormatting>
  <conditionalFormatting sqref="A167:A171">
    <cfRule type="duplicateValues" dxfId="353" priority="13"/>
    <cfRule type="duplicateValues" dxfId="352" priority="14"/>
  </conditionalFormatting>
  <conditionalFormatting sqref="A167:A171">
    <cfRule type="duplicateValues" dxfId="351" priority="15"/>
  </conditionalFormatting>
  <conditionalFormatting sqref="A167:A171">
    <cfRule type="duplicateValues" dxfId="350" priority="16"/>
    <cfRule type="duplicateValues" dxfId="349" priority="17"/>
    <cfRule type="duplicateValues" dxfId="348" priority="18"/>
    <cfRule type="duplicateValues" dxfId="347" priority="19"/>
  </conditionalFormatting>
  <conditionalFormatting sqref="A167:A171">
    <cfRule type="duplicateValues" dxfId="346" priority="10"/>
  </conditionalFormatting>
  <conditionalFormatting sqref="A791:A802">
    <cfRule type="duplicateValues" dxfId="345" priority="104"/>
  </conditionalFormatting>
  <conditionalFormatting sqref="A789:A790">
    <cfRule type="duplicateValues" dxfId="344" priority="105"/>
  </conditionalFormatting>
  <conditionalFormatting sqref="A789:A790">
    <cfRule type="duplicateValues" dxfId="343" priority="106"/>
    <cfRule type="duplicateValues" dxfId="342" priority="107"/>
  </conditionalFormatting>
  <conditionalFormatting sqref="A655:A656">
    <cfRule type="duplicateValues" dxfId="341" priority="123"/>
  </conditionalFormatting>
  <conditionalFormatting sqref="A655:A656">
    <cfRule type="duplicateValues" dxfId="340" priority="124"/>
    <cfRule type="duplicateValues" dxfId="339" priority="125"/>
  </conditionalFormatting>
  <conditionalFormatting sqref="A655:A656">
    <cfRule type="duplicateValues" dxfId="338" priority="126"/>
    <cfRule type="duplicateValues" dxfId="337" priority="127"/>
    <cfRule type="duplicateValues" dxfId="336" priority="128"/>
    <cfRule type="duplicateValues" dxfId="335" priority="129"/>
  </conditionalFormatting>
  <conditionalFormatting sqref="A862">
    <cfRule type="duplicateValues" dxfId="334" priority="8"/>
  </conditionalFormatting>
  <conditionalFormatting sqref="A862">
    <cfRule type="duplicateValues" dxfId="333" priority="9"/>
  </conditionalFormatting>
  <conditionalFormatting sqref="A1098">
    <cfRule type="duplicateValues" dxfId="332" priority="5"/>
  </conditionalFormatting>
  <conditionalFormatting sqref="A1099:A1102">
    <cfRule type="duplicateValues" dxfId="331" priority="6"/>
  </conditionalFormatting>
  <conditionalFormatting sqref="A1098:A1102 A1104:A1137">
    <cfRule type="duplicateValues" dxfId="330" priority="4"/>
  </conditionalFormatting>
  <conditionalFormatting sqref="A1103">
    <cfRule type="duplicateValues" dxfId="329" priority="2"/>
  </conditionalFormatting>
  <conditionalFormatting sqref="A1103">
    <cfRule type="duplicateValues" dxfId="328" priority="3"/>
  </conditionalFormatting>
  <conditionalFormatting sqref="A1104:A1137">
    <cfRule type="duplicateValues" dxfId="327" priority="7"/>
  </conditionalFormatting>
  <conditionalFormatting sqref="A782:A861 A746:A752">
    <cfRule type="duplicateValues" dxfId="326" priority="6992"/>
  </conditionalFormatting>
  <conditionalFormatting sqref="A782:A861 A746:A752">
    <cfRule type="duplicateValues" dxfId="325" priority="6994"/>
    <cfRule type="duplicateValues" dxfId="324" priority="6995"/>
  </conditionalFormatting>
  <conditionalFormatting sqref="A782:A861 A746:A752">
    <cfRule type="duplicateValues" dxfId="323" priority="6998"/>
    <cfRule type="duplicateValues" dxfId="322" priority="6999"/>
    <cfRule type="duplicateValues" dxfId="321" priority="7000"/>
    <cfRule type="duplicateValues" dxfId="320" priority="7001"/>
  </conditionalFormatting>
  <conditionalFormatting sqref="A753:A781 A466:A470">
    <cfRule type="duplicateValues" dxfId="319" priority="7301"/>
  </conditionalFormatting>
  <conditionalFormatting sqref="A753:A781">
    <cfRule type="duplicateValues" dxfId="318" priority="7345"/>
  </conditionalFormatting>
  <conditionalFormatting sqref="A753:A781 A466:A470">
    <cfRule type="duplicateValues" dxfId="317" priority="7349"/>
    <cfRule type="duplicateValues" dxfId="316" priority="7350"/>
  </conditionalFormatting>
  <conditionalFormatting sqref="A753:A781 A466:A745">
    <cfRule type="duplicateValues" dxfId="315" priority="7353"/>
  </conditionalFormatting>
  <conditionalFormatting sqref="A753:A781 A466:A470">
    <cfRule type="duplicateValues" dxfId="314" priority="7355"/>
    <cfRule type="duplicateValues" dxfId="313" priority="7356"/>
    <cfRule type="duplicateValues" dxfId="312" priority="7357"/>
    <cfRule type="duplicateValues" dxfId="311" priority="7358"/>
  </conditionalFormatting>
  <conditionalFormatting sqref="A738:A745">
    <cfRule type="duplicateValues" dxfId="310" priority="7461"/>
  </conditionalFormatting>
  <conditionalFormatting sqref="A738:A745">
    <cfRule type="duplicateValues" dxfId="309" priority="7465"/>
    <cfRule type="duplicateValues" dxfId="308" priority="7466"/>
  </conditionalFormatting>
  <conditionalFormatting sqref="A738:A745">
    <cfRule type="duplicateValues" dxfId="307" priority="7471"/>
    <cfRule type="duplicateValues" dxfId="306" priority="7472"/>
    <cfRule type="duplicateValues" dxfId="305" priority="7473"/>
    <cfRule type="duplicateValues" dxfId="304" priority="7474"/>
  </conditionalFormatting>
  <conditionalFormatting sqref="A657:A737 A471:A474 A647:A654 A603:A644 A558:A601 A515:A555 A477:A513">
    <cfRule type="duplicateValues" dxfId="303" priority="8696"/>
  </conditionalFormatting>
  <conditionalFormatting sqref="A657:A737 A471:A474 A647:A654 A603:A644 A558:A601 A515:A555 A477:A513">
    <cfRule type="duplicateValues" dxfId="302" priority="8704"/>
    <cfRule type="duplicateValues" dxfId="301" priority="8705"/>
  </conditionalFormatting>
  <conditionalFormatting sqref="A657:A737 A647:A654 A471:A474 A603:A644 A558:A601 A515:A555 A477:A513">
    <cfRule type="duplicateValues" dxfId="300" priority="8720"/>
    <cfRule type="duplicateValues" dxfId="299" priority="8721"/>
    <cfRule type="duplicateValues" dxfId="298" priority="8722"/>
    <cfRule type="duplicateValues" dxfId="297" priority="8723"/>
  </conditionalFormatting>
  <conditionalFormatting sqref="A657:A737 A471:A474 A515:A654 A477:A513">
    <cfRule type="duplicateValues" dxfId="296" priority="8752"/>
  </conditionalFormatting>
  <conditionalFormatting sqref="A471:A474 A477:A737">
    <cfRule type="duplicateValues" dxfId="295" priority="9495"/>
  </conditionalFormatting>
  <conditionalFormatting sqref="A466:A861">
    <cfRule type="duplicateValues" dxfId="294" priority="9577"/>
  </conditionalFormatting>
  <conditionalFormatting sqref="A172:A861 A33:A132 A134:A139 A141:A166 A2:A31">
    <cfRule type="duplicateValues" dxfId="293" priority="10545"/>
  </conditionalFormatting>
  <conditionalFormatting sqref="A2:A861">
    <cfRule type="duplicateValues" dxfId="292" priority="10891"/>
  </conditionalFormatting>
  <conditionalFormatting sqref="A1:A1048576">
    <cfRule type="duplicateValues" dxfId="291" priority="1"/>
  </conditionalFormatting>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K179"/>
  <sheetViews>
    <sheetView zoomScale="80" zoomScaleNormal="80" workbookViewId="0">
      <pane xSplit="1" ySplit="1" topLeftCell="B131" activePane="bottomRight" state="frozen"/>
      <selection pane="topRight" activeCell="B1" sqref="B1"/>
      <selection pane="bottomLeft" activeCell="A2" sqref="A2"/>
      <selection pane="bottomRight" activeCell="Q137" sqref="Q137"/>
    </sheetView>
  </sheetViews>
  <sheetFormatPr defaultRowHeight="15" x14ac:dyDescent="0.25"/>
  <cols>
    <col min="1" max="1" width="30.5703125" style="9" bestFit="1" customWidth="1"/>
    <col min="2" max="2" width="17.85546875" style="9" customWidth="1"/>
    <col min="3" max="3" width="19" style="9" hidden="1" customWidth="1"/>
    <col min="4" max="4" width="34.5703125" style="9" customWidth="1"/>
    <col min="5" max="5" width="9.140625" customWidth="1"/>
    <col min="6" max="6" width="58" style="9" customWidth="1"/>
    <col min="7" max="7" width="9.140625" style="9" hidden="1" customWidth="1"/>
    <col min="8" max="8" width="13.85546875" style="9" customWidth="1"/>
    <col min="9" max="9" width="18.85546875" style="9" customWidth="1"/>
    <col min="10" max="10" width="9.140625" style="9"/>
    <col min="11" max="11" width="27.28515625" style="9" bestFit="1" customWidth="1"/>
    <col min="12" max="16384" width="9.140625" style="9"/>
  </cols>
  <sheetData>
    <row r="1" spans="1:11" x14ac:dyDescent="0.25">
      <c r="A1" s="29" t="s">
        <v>3296</v>
      </c>
      <c r="B1" s="29" t="s">
        <v>3465</v>
      </c>
      <c r="C1" s="29" t="s">
        <v>3466</v>
      </c>
      <c r="D1" s="29" t="s">
        <v>3467</v>
      </c>
      <c r="E1" s="9"/>
      <c r="F1" s="29" t="s">
        <v>3296</v>
      </c>
      <c r="G1" s="29" t="s">
        <v>39</v>
      </c>
      <c r="H1" s="29" t="s">
        <v>686</v>
      </c>
      <c r="I1" s="29" t="s">
        <v>4123</v>
      </c>
      <c r="J1" s="29" t="s">
        <v>39</v>
      </c>
      <c r="K1" s="134" t="s">
        <v>5581</v>
      </c>
    </row>
    <row r="2" spans="1:11" x14ac:dyDescent="0.25">
      <c r="A2" s="15" t="s">
        <v>3</v>
      </c>
      <c r="B2" s="9" t="s">
        <v>2529</v>
      </c>
      <c r="C2" s="9" t="s">
        <v>3468</v>
      </c>
      <c r="D2" s="9" t="s">
        <v>5325</v>
      </c>
      <c r="E2" s="9"/>
      <c r="F2" s="9" t="str">
        <f t="shared" ref="F2:F50" si="0">VLOOKUP(A2,masterdata,2,0)</f>
        <v>SimonXT Starter Package</v>
      </c>
      <c r="G2" s="9">
        <f t="shared" ref="G2:G50" si="1">VLOOKUP(A2,CRM_PRICE,4,0)</f>
        <v>29.99</v>
      </c>
      <c r="H2" s="239">
        <f t="shared" ref="H2:H50" si="2">VLOOKUP(A2,masterdata,7,0)</f>
        <v>90</v>
      </c>
      <c r="I2" s="107" t="str">
        <f t="shared" ref="I2:I50" si="3">VLOOKUP(A2,masterdata,42,0)</f>
        <v>1</v>
      </c>
      <c r="J2" s="239">
        <f t="shared" ref="J2:J50" si="4">VLOOKUP(A2,masterdata,5,0)</f>
        <v>29.99</v>
      </c>
      <c r="K2" s="15" t="s">
        <v>3286</v>
      </c>
    </row>
    <row r="3" spans="1:11" x14ac:dyDescent="0.25">
      <c r="A3" s="15" t="s">
        <v>730</v>
      </c>
      <c r="B3" s="9" t="str">
        <f t="shared" ref="B3:B66" si="5">IF(ISNUMBER(SEARCH("SMB",A3)),"Commercial", "Residential")</f>
        <v>Residential</v>
      </c>
      <c r="C3" s="9" t="s">
        <v>3468</v>
      </c>
      <c r="D3" s="9" t="s">
        <v>5326</v>
      </c>
      <c r="E3" s="9"/>
      <c r="F3" s="9" t="str">
        <f>VLOOKUP(A3,masterdata,2,0)</f>
        <v>SimonXT Starter Package - Wireless Takeover</v>
      </c>
      <c r="G3" s="9">
        <f t="shared" si="1"/>
        <v>29.99</v>
      </c>
      <c r="H3" s="239">
        <f t="shared" si="2"/>
        <v>75</v>
      </c>
      <c r="I3" s="107" t="str">
        <f t="shared" si="3"/>
        <v>0</v>
      </c>
      <c r="J3" s="239">
        <f t="shared" si="4"/>
        <v>29.99</v>
      </c>
      <c r="K3" s="9" t="s">
        <v>3286</v>
      </c>
    </row>
    <row r="4" spans="1:11" x14ac:dyDescent="0.25">
      <c r="A4" s="15" t="s">
        <v>725</v>
      </c>
      <c r="B4" s="9" t="str">
        <f t="shared" si="5"/>
        <v>Residential</v>
      </c>
      <c r="C4" s="9" t="s">
        <v>3468</v>
      </c>
      <c r="D4" s="9" t="s">
        <v>5326</v>
      </c>
      <c r="E4" s="9"/>
      <c r="F4" s="9" t="str">
        <f t="shared" si="0"/>
        <v>Qolsys Good Package - Wireless Takeover</v>
      </c>
      <c r="G4" s="9">
        <f t="shared" si="1"/>
        <v>39.99</v>
      </c>
      <c r="H4" s="239">
        <f t="shared" si="2"/>
        <v>90</v>
      </c>
      <c r="I4" s="107" t="str">
        <f t="shared" si="3"/>
        <v>2</v>
      </c>
      <c r="J4" s="239">
        <f t="shared" si="4"/>
        <v>39.99</v>
      </c>
      <c r="K4" s="9" t="s">
        <v>3286</v>
      </c>
    </row>
    <row r="5" spans="1:11" x14ac:dyDescent="0.25">
      <c r="A5" s="15" t="s">
        <v>293</v>
      </c>
      <c r="B5" s="9" t="str">
        <f t="shared" si="5"/>
        <v>Residential</v>
      </c>
      <c r="C5" s="9" t="s">
        <v>3468</v>
      </c>
      <c r="D5" s="9" t="s">
        <v>5325</v>
      </c>
      <c r="E5" s="9"/>
      <c r="F5" s="9" t="str">
        <f t="shared" si="0"/>
        <v>Qolsys Good Package</v>
      </c>
      <c r="G5" s="9">
        <f t="shared" si="1"/>
        <v>39.99</v>
      </c>
      <c r="H5" s="239">
        <f t="shared" si="2"/>
        <v>120</v>
      </c>
      <c r="I5" s="107" t="str">
        <f t="shared" si="3"/>
        <v>2</v>
      </c>
      <c r="J5" s="239">
        <f t="shared" si="4"/>
        <v>39.99</v>
      </c>
      <c r="K5" s="9" t="s">
        <v>3286</v>
      </c>
    </row>
    <row r="6" spans="1:11" x14ac:dyDescent="0.25">
      <c r="A6" s="15" t="s">
        <v>727</v>
      </c>
      <c r="B6" s="9" t="str">
        <f t="shared" si="5"/>
        <v>Residential</v>
      </c>
      <c r="C6" s="9" t="s">
        <v>3468</v>
      </c>
      <c r="D6" s="9" t="s">
        <v>5326</v>
      </c>
      <c r="E6" s="9"/>
      <c r="F6" s="9" t="str">
        <f t="shared" si="0"/>
        <v>Qolsys Best Package - Wireless Takeover</v>
      </c>
      <c r="G6" s="9">
        <f t="shared" si="1"/>
        <v>59.99</v>
      </c>
      <c r="H6" s="239">
        <f t="shared" si="2"/>
        <v>180</v>
      </c>
      <c r="I6" s="107" t="str">
        <f t="shared" si="3"/>
        <v>6</v>
      </c>
      <c r="J6" s="239">
        <f t="shared" si="4"/>
        <v>59.99</v>
      </c>
      <c r="K6" s="9" t="s">
        <v>5586</v>
      </c>
    </row>
    <row r="7" spans="1:11" x14ac:dyDescent="0.25">
      <c r="A7" s="15" t="s">
        <v>298</v>
      </c>
      <c r="B7" s="9" t="str">
        <f t="shared" si="5"/>
        <v>Residential</v>
      </c>
      <c r="C7" s="9" t="s">
        <v>3468</v>
      </c>
      <c r="D7" s="9" t="s">
        <v>5325</v>
      </c>
      <c r="E7" s="9"/>
      <c r="F7" s="9" t="str">
        <f t="shared" si="0"/>
        <v>Qolsys Best Package</v>
      </c>
      <c r="G7" s="9">
        <f t="shared" si="1"/>
        <v>59.99</v>
      </c>
      <c r="H7" s="239">
        <f t="shared" si="2"/>
        <v>195</v>
      </c>
      <c r="I7" s="107">
        <f t="shared" si="3"/>
        <v>6</v>
      </c>
      <c r="J7" s="239">
        <f t="shared" si="4"/>
        <v>59.99</v>
      </c>
      <c r="K7" s="9" t="s">
        <v>5586</v>
      </c>
    </row>
    <row r="8" spans="1:11" x14ac:dyDescent="0.25">
      <c r="A8" s="15" t="s">
        <v>3120</v>
      </c>
      <c r="B8" s="9" t="str">
        <f t="shared" si="5"/>
        <v>Residential</v>
      </c>
      <c r="C8" s="9" t="s">
        <v>3468</v>
      </c>
      <c r="D8" s="9" t="s">
        <v>5325</v>
      </c>
      <c r="E8" s="9"/>
      <c r="F8" s="9" t="str">
        <f t="shared" si="0"/>
        <v>Video and Automation</v>
      </c>
      <c r="G8" s="9">
        <f t="shared" si="1"/>
        <v>19.989999999999998</v>
      </c>
      <c r="H8" s="239">
        <f t="shared" si="2"/>
        <v>75</v>
      </c>
      <c r="I8" s="107" t="str">
        <f t="shared" si="3"/>
        <v>0</v>
      </c>
      <c r="J8" s="239">
        <f t="shared" si="4"/>
        <v>19.989999999999998</v>
      </c>
      <c r="K8" s="9" t="s">
        <v>3286</v>
      </c>
    </row>
    <row r="9" spans="1:11" x14ac:dyDescent="0.25">
      <c r="A9" s="15" t="s">
        <v>3340</v>
      </c>
      <c r="B9" s="9" t="str">
        <f t="shared" si="5"/>
        <v>Residential</v>
      </c>
      <c r="C9" s="9" t="s">
        <v>3468</v>
      </c>
      <c r="D9" s="9" t="s">
        <v>5326</v>
      </c>
      <c r="E9" s="9"/>
      <c r="F9" s="9" t="str">
        <f t="shared" si="0"/>
        <v>Qolsys Better Package - Wireless Takeover</v>
      </c>
      <c r="G9" s="9">
        <f t="shared" si="1"/>
        <v>49.99</v>
      </c>
      <c r="H9" s="239">
        <f t="shared" si="2"/>
        <v>135</v>
      </c>
      <c r="I9" s="107" t="str">
        <f t="shared" si="3"/>
        <v>4</v>
      </c>
      <c r="J9" s="239">
        <f t="shared" si="4"/>
        <v>49.99</v>
      </c>
      <c r="K9" s="9" t="s">
        <v>3286</v>
      </c>
    </row>
    <row r="10" spans="1:11" x14ac:dyDescent="0.25">
      <c r="A10" s="15" t="s">
        <v>3341</v>
      </c>
      <c r="B10" s="9" t="str">
        <f t="shared" si="5"/>
        <v>Residential</v>
      </c>
      <c r="C10" s="9" t="s">
        <v>3468</v>
      </c>
      <c r="D10" s="9" t="s">
        <v>5326</v>
      </c>
      <c r="E10" s="9"/>
      <c r="F10" s="9" t="str">
        <f t="shared" si="0"/>
        <v>Qolsys Good Package with Automation - Wireless Takeover</v>
      </c>
      <c r="G10" s="9">
        <f t="shared" si="1"/>
        <v>44.99</v>
      </c>
      <c r="H10" s="239">
        <f t="shared" si="2"/>
        <v>90</v>
      </c>
      <c r="I10" s="107" t="str">
        <f t="shared" si="3"/>
        <v>3</v>
      </c>
      <c r="J10" s="239">
        <f t="shared" si="4"/>
        <v>44.99</v>
      </c>
      <c r="K10" s="9" t="s">
        <v>3286</v>
      </c>
    </row>
    <row r="11" spans="1:11" x14ac:dyDescent="0.25">
      <c r="A11" s="15" t="s">
        <v>3342</v>
      </c>
      <c r="B11" s="9" t="str">
        <f t="shared" si="5"/>
        <v>Residential</v>
      </c>
      <c r="C11" s="9" t="s">
        <v>3468</v>
      </c>
      <c r="D11" s="9" t="s">
        <v>5325</v>
      </c>
      <c r="E11" s="9"/>
      <c r="F11" s="9" t="str">
        <f t="shared" si="0"/>
        <v>Qolsys Better Package</v>
      </c>
      <c r="G11" s="9">
        <f t="shared" si="1"/>
        <v>49.99</v>
      </c>
      <c r="H11" s="239">
        <f t="shared" si="2"/>
        <v>150</v>
      </c>
      <c r="I11" s="107">
        <f t="shared" si="3"/>
        <v>4</v>
      </c>
      <c r="J11" s="239">
        <f t="shared" si="4"/>
        <v>49.99</v>
      </c>
      <c r="K11" s="9" t="s">
        <v>3286</v>
      </c>
    </row>
    <row r="12" spans="1:11" x14ac:dyDescent="0.25">
      <c r="A12" s="15" t="s">
        <v>3345</v>
      </c>
      <c r="B12" s="9" t="str">
        <f t="shared" si="5"/>
        <v>Residential</v>
      </c>
      <c r="C12" s="9" t="s">
        <v>3468</v>
      </c>
      <c r="D12" s="9" t="s">
        <v>5325</v>
      </c>
      <c r="E12" s="9"/>
      <c r="F12" s="9" t="str">
        <f t="shared" si="0"/>
        <v>Qolsys Better Package with Automation</v>
      </c>
      <c r="G12" s="9">
        <f t="shared" si="1"/>
        <v>54.99</v>
      </c>
      <c r="H12" s="239">
        <f t="shared" si="2"/>
        <v>150</v>
      </c>
      <c r="I12" s="107" t="str">
        <f t="shared" si="3"/>
        <v>5</v>
      </c>
      <c r="J12" s="239">
        <f t="shared" si="4"/>
        <v>54.99</v>
      </c>
      <c r="K12" s="9" t="s">
        <v>3286</v>
      </c>
    </row>
    <row r="13" spans="1:11" x14ac:dyDescent="0.25">
      <c r="A13" s="15" t="s">
        <v>3346</v>
      </c>
      <c r="B13" s="9" t="str">
        <f t="shared" si="5"/>
        <v>Residential</v>
      </c>
      <c r="C13" s="9" t="s">
        <v>3468</v>
      </c>
      <c r="D13" s="9" t="s">
        <v>5326</v>
      </c>
      <c r="E13" s="9"/>
      <c r="F13" s="9" t="str">
        <f t="shared" si="0"/>
        <v>Qolsys Better Package with Automation - Wireless Takeover</v>
      </c>
      <c r="G13" s="9">
        <f t="shared" si="1"/>
        <v>54.99</v>
      </c>
      <c r="H13" s="239">
        <f t="shared" si="2"/>
        <v>135</v>
      </c>
      <c r="I13" s="107" t="str">
        <f t="shared" si="3"/>
        <v>5</v>
      </c>
      <c r="J13" s="239">
        <f t="shared" si="4"/>
        <v>54.99</v>
      </c>
      <c r="K13" s="9" t="s">
        <v>3286</v>
      </c>
    </row>
    <row r="14" spans="1:11" x14ac:dyDescent="0.25">
      <c r="A14" s="15" t="s">
        <v>3348</v>
      </c>
      <c r="B14" s="9" t="str">
        <f t="shared" si="5"/>
        <v>Residential</v>
      </c>
      <c r="C14" s="9" t="s">
        <v>3468</v>
      </c>
      <c r="D14" s="9" t="s">
        <v>5325</v>
      </c>
      <c r="E14" s="9"/>
      <c r="F14" s="9" t="str">
        <f t="shared" si="0"/>
        <v>Qolsys Good Package with Automation</v>
      </c>
      <c r="G14" s="9">
        <f t="shared" si="1"/>
        <v>44.99</v>
      </c>
      <c r="H14" s="239">
        <f t="shared" si="2"/>
        <v>120</v>
      </c>
      <c r="I14" s="107" t="str">
        <f t="shared" si="3"/>
        <v>3</v>
      </c>
      <c r="J14" s="239">
        <f t="shared" si="4"/>
        <v>44.99</v>
      </c>
      <c r="K14" s="9" t="s">
        <v>3286</v>
      </c>
    </row>
    <row r="15" spans="1:11" x14ac:dyDescent="0.25">
      <c r="A15" s="15" t="s">
        <v>3082</v>
      </c>
      <c r="B15" s="9" t="str">
        <f t="shared" si="5"/>
        <v>Commercial</v>
      </c>
      <c r="C15" s="9" t="s">
        <v>3468</v>
      </c>
      <c r="D15" s="9" t="s">
        <v>5322</v>
      </c>
      <c r="E15" s="9"/>
      <c r="F15" s="9" t="str">
        <f t="shared" si="0"/>
        <v>SMB Qolsys Good Package - Wireless Takeover</v>
      </c>
      <c r="G15" s="9">
        <f t="shared" si="1"/>
        <v>39.99</v>
      </c>
      <c r="H15" s="239">
        <f t="shared" si="2"/>
        <v>90</v>
      </c>
      <c r="I15" s="107" t="str">
        <f t="shared" si="3"/>
        <v>2</v>
      </c>
      <c r="J15" s="239">
        <f t="shared" si="4"/>
        <v>39.99</v>
      </c>
      <c r="K15" s="9" t="s">
        <v>3286</v>
      </c>
    </row>
    <row r="16" spans="1:11" x14ac:dyDescent="0.25">
      <c r="A16" s="15" t="s">
        <v>3083</v>
      </c>
      <c r="B16" s="9" t="str">
        <f t="shared" si="5"/>
        <v>Commercial</v>
      </c>
      <c r="C16" s="9" t="s">
        <v>3468</v>
      </c>
      <c r="D16" s="9" t="s">
        <v>5327</v>
      </c>
      <c r="E16" s="9"/>
      <c r="F16" s="9" t="str">
        <f t="shared" si="0"/>
        <v>SMB Qolsys Good Package</v>
      </c>
      <c r="G16" s="9">
        <f t="shared" si="1"/>
        <v>39.99</v>
      </c>
      <c r="H16" s="239">
        <f t="shared" si="2"/>
        <v>90</v>
      </c>
      <c r="I16" s="107" t="str">
        <f t="shared" si="3"/>
        <v>2</v>
      </c>
      <c r="J16" s="239">
        <f t="shared" si="4"/>
        <v>39.99</v>
      </c>
      <c r="K16" s="9" t="s">
        <v>3286</v>
      </c>
    </row>
    <row r="17" spans="1:11" x14ac:dyDescent="0.25">
      <c r="A17" s="15" t="s">
        <v>3086</v>
      </c>
      <c r="B17" s="9" t="str">
        <f t="shared" si="5"/>
        <v>Commercial</v>
      </c>
      <c r="C17" s="9" t="s">
        <v>3468</v>
      </c>
      <c r="D17" s="9" t="s">
        <v>5322</v>
      </c>
      <c r="E17" s="9"/>
      <c r="F17" s="9" t="str">
        <f t="shared" si="0"/>
        <v>SMB Qolsys Better Package - Wireless Takeover</v>
      </c>
      <c r="G17" s="9">
        <f t="shared" si="1"/>
        <v>49.99</v>
      </c>
      <c r="H17" s="239">
        <f t="shared" si="2"/>
        <v>150</v>
      </c>
      <c r="I17" s="107" t="str">
        <f t="shared" si="3"/>
        <v>4</v>
      </c>
      <c r="J17" s="239">
        <f t="shared" si="4"/>
        <v>49.99</v>
      </c>
      <c r="K17" s="9" t="s">
        <v>3286</v>
      </c>
    </row>
    <row r="18" spans="1:11" x14ac:dyDescent="0.25">
      <c r="A18" s="15" t="s">
        <v>3087</v>
      </c>
      <c r="B18" s="9" t="str">
        <f t="shared" si="5"/>
        <v>Commercial</v>
      </c>
      <c r="C18" s="9" t="s">
        <v>3468</v>
      </c>
      <c r="D18" s="9" t="s">
        <v>5327</v>
      </c>
      <c r="E18" s="9"/>
      <c r="F18" s="9" t="str">
        <f t="shared" si="0"/>
        <v>SMB Qolsys Better Package</v>
      </c>
      <c r="G18" s="9">
        <f t="shared" si="1"/>
        <v>49.99</v>
      </c>
      <c r="H18" s="239">
        <f t="shared" si="2"/>
        <v>150</v>
      </c>
      <c r="I18" s="107">
        <f t="shared" si="3"/>
        <v>4</v>
      </c>
      <c r="J18" s="239">
        <f t="shared" si="4"/>
        <v>49.99</v>
      </c>
      <c r="K18" s="9" t="s">
        <v>3286</v>
      </c>
    </row>
    <row r="19" spans="1:11" x14ac:dyDescent="0.25">
      <c r="A19" s="15" t="s">
        <v>3093</v>
      </c>
      <c r="B19" s="9" t="str">
        <f t="shared" si="5"/>
        <v>Commercial</v>
      </c>
      <c r="C19" s="9" t="s">
        <v>3468</v>
      </c>
      <c r="D19" s="9" t="s">
        <v>5322</v>
      </c>
      <c r="E19" s="9"/>
      <c r="F19" s="9" t="str">
        <f t="shared" si="0"/>
        <v>SMB Qolsys Best Package - Wireless Takeover</v>
      </c>
      <c r="G19" s="9">
        <f t="shared" si="1"/>
        <v>69.989999999999995</v>
      </c>
      <c r="H19" s="239">
        <f t="shared" si="2"/>
        <v>195</v>
      </c>
      <c r="I19" s="107">
        <f t="shared" si="3"/>
        <v>6</v>
      </c>
      <c r="J19" s="239">
        <f t="shared" si="4"/>
        <v>69.989999999999995</v>
      </c>
      <c r="K19" s="9" t="s">
        <v>5586</v>
      </c>
    </row>
    <row r="20" spans="1:11" x14ac:dyDescent="0.25">
      <c r="A20" s="15" t="s">
        <v>3095</v>
      </c>
      <c r="B20" s="9" t="str">
        <f t="shared" si="5"/>
        <v>Commercial</v>
      </c>
      <c r="C20" s="9" t="s">
        <v>3468</v>
      </c>
      <c r="D20" s="9" t="s">
        <v>5327</v>
      </c>
      <c r="E20" s="9"/>
      <c r="F20" s="9" t="str">
        <f t="shared" si="0"/>
        <v>SMB Qolsys Best Package</v>
      </c>
      <c r="G20" s="9">
        <f t="shared" si="1"/>
        <v>69.989999999999995</v>
      </c>
      <c r="H20" s="239">
        <f t="shared" si="2"/>
        <v>270</v>
      </c>
      <c r="I20" s="107">
        <f t="shared" si="3"/>
        <v>6</v>
      </c>
      <c r="J20" s="239">
        <f t="shared" si="4"/>
        <v>69.989999999999995</v>
      </c>
      <c r="K20" s="9" t="s">
        <v>5586</v>
      </c>
    </row>
    <row r="21" spans="1:11" x14ac:dyDescent="0.25">
      <c r="A21" s="15" t="s">
        <v>724</v>
      </c>
      <c r="B21" s="9" t="str">
        <f t="shared" si="5"/>
        <v>Residential</v>
      </c>
      <c r="C21" s="9" t="s">
        <v>3468</v>
      </c>
      <c r="D21" s="9" t="s">
        <v>5328</v>
      </c>
      <c r="E21" s="9"/>
      <c r="F21" s="9" t="str">
        <f t="shared" si="0"/>
        <v>Qolsys Good Package - Wired Takeover</v>
      </c>
      <c r="G21" s="9">
        <f t="shared" si="1"/>
        <v>39.99</v>
      </c>
      <c r="H21" s="239">
        <f t="shared" si="2"/>
        <v>90</v>
      </c>
      <c r="I21" s="107" t="str">
        <f t="shared" si="3"/>
        <v>2</v>
      </c>
      <c r="J21" s="239">
        <f t="shared" si="4"/>
        <v>39.99</v>
      </c>
      <c r="K21" s="9" t="s">
        <v>3286</v>
      </c>
    </row>
    <row r="22" spans="1:11" x14ac:dyDescent="0.25">
      <c r="A22" s="15" t="s">
        <v>726</v>
      </c>
      <c r="B22" s="9" t="str">
        <f t="shared" si="5"/>
        <v>Residential</v>
      </c>
      <c r="C22" s="9" t="s">
        <v>3468</v>
      </c>
      <c r="D22" s="9" t="s">
        <v>5328</v>
      </c>
      <c r="E22" s="9"/>
      <c r="F22" s="9" t="str">
        <f t="shared" si="0"/>
        <v>Qolsys Best Package - Wired Takeover</v>
      </c>
      <c r="G22" s="9">
        <f t="shared" si="1"/>
        <v>59.99</v>
      </c>
      <c r="H22" s="239">
        <f t="shared" si="2"/>
        <v>180</v>
      </c>
      <c r="I22" s="107" t="str">
        <f t="shared" si="3"/>
        <v>6</v>
      </c>
      <c r="J22" s="239">
        <f t="shared" si="4"/>
        <v>59.99</v>
      </c>
      <c r="K22" s="9" t="s">
        <v>5586</v>
      </c>
    </row>
    <row r="23" spans="1:11" x14ac:dyDescent="0.25">
      <c r="A23" s="15" t="s">
        <v>3343</v>
      </c>
      <c r="B23" s="9" t="str">
        <f t="shared" si="5"/>
        <v>Residential</v>
      </c>
      <c r="C23" s="9" t="s">
        <v>3468</v>
      </c>
      <c r="D23" s="9" t="s">
        <v>5328</v>
      </c>
      <c r="E23" s="9"/>
      <c r="F23" s="9" t="str">
        <f t="shared" si="0"/>
        <v>Qolsys Better Package with Automation - Wired Takeover</v>
      </c>
      <c r="G23" s="9">
        <f t="shared" si="1"/>
        <v>54.99</v>
      </c>
      <c r="H23" s="239">
        <f t="shared" si="2"/>
        <v>135</v>
      </c>
      <c r="I23" s="107" t="str">
        <f t="shared" si="3"/>
        <v>5</v>
      </c>
      <c r="J23" s="239">
        <f t="shared" si="4"/>
        <v>54.99</v>
      </c>
      <c r="K23" s="9" t="s">
        <v>3286</v>
      </c>
    </row>
    <row r="24" spans="1:11" x14ac:dyDescent="0.25">
      <c r="A24" s="15" t="s">
        <v>3344</v>
      </c>
      <c r="B24" s="9" t="str">
        <f t="shared" si="5"/>
        <v>Residential</v>
      </c>
      <c r="C24" s="9" t="s">
        <v>3468</v>
      </c>
      <c r="D24" s="9" t="s">
        <v>5328</v>
      </c>
      <c r="E24" s="9"/>
      <c r="F24" s="9" t="str">
        <f t="shared" si="0"/>
        <v>Qolsys Better Package - Wired Takeover</v>
      </c>
      <c r="G24" s="9">
        <f t="shared" si="1"/>
        <v>49.99</v>
      </c>
      <c r="H24" s="239">
        <f t="shared" si="2"/>
        <v>135</v>
      </c>
      <c r="I24" s="107" t="str">
        <f t="shared" si="3"/>
        <v>4</v>
      </c>
      <c r="J24" s="239">
        <f t="shared" si="4"/>
        <v>49.99</v>
      </c>
      <c r="K24" s="9" t="s">
        <v>3286</v>
      </c>
    </row>
    <row r="25" spans="1:11" x14ac:dyDescent="0.25">
      <c r="A25" s="15" t="s">
        <v>3347</v>
      </c>
      <c r="B25" s="9" t="str">
        <f t="shared" si="5"/>
        <v>Residential</v>
      </c>
      <c r="C25" s="9" t="s">
        <v>3468</v>
      </c>
      <c r="D25" s="9" t="s">
        <v>5328</v>
      </c>
      <c r="E25" s="9"/>
      <c r="F25" s="9" t="str">
        <f t="shared" si="0"/>
        <v>Qolsys Good Package with Automation - Wired Takeover</v>
      </c>
      <c r="G25" s="9">
        <f t="shared" si="1"/>
        <v>44.99</v>
      </c>
      <c r="H25" s="239">
        <f t="shared" si="2"/>
        <v>90</v>
      </c>
      <c r="I25" s="107" t="str">
        <f t="shared" si="3"/>
        <v>3</v>
      </c>
      <c r="J25" s="239">
        <f t="shared" si="4"/>
        <v>44.99</v>
      </c>
      <c r="K25" s="9" t="s">
        <v>3286</v>
      </c>
    </row>
    <row r="26" spans="1:11" x14ac:dyDescent="0.25">
      <c r="A26" s="15" t="s">
        <v>3081</v>
      </c>
      <c r="B26" s="9" t="str">
        <f t="shared" si="5"/>
        <v>Commercial</v>
      </c>
      <c r="C26" s="9" t="s">
        <v>3468</v>
      </c>
      <c r="D26" s="9" t="s">
        <v>5323</v>
      </c>
      <c r="E26" s="9"/>
      <c r="F26" s="9" t="str">
        <f t="shared" si="0"/>
        <v>SMB Qolsys Good Package - Wired Takeover</v>
      </c>
      <c r="G26" s="9">
        <f t="shared" si="1"/>
        <v>39.99</v>
      </c>
      <c r="H26" s="239">
        <f t="shared" si="2"/>
        <v>150</v>
      </c>
      <c r="I26" s="107" t="str">
        <f t="shared" si="3"/>
        <v>2</v>
      </c>
      <c r="J26" s="239">
        <f t="shared" si="4"/>
        <v>39.99</v>
      </c>
      <c r="K26" s="9" t="s">
        <v>3286</v>
      </c>
    </row>
    <row r="27" spans="1:11" x14ac:dyDescent="0.25">
      <c r="A27" s="15" t="s">
        <v>3085</v>
      </c>
      <c r="B27" s="9" t="str">
        <f t="shared" si="5"/>
        <v>Commercial</v>
      </c>
      <c r="C27" s="9" t="s">
        <v>3468</v>
      </c>
      <c r="D27" s="9" t="s">
        <v>5323</v>
      </c>
      <c r="E27" s="9"/>
      <c r="F27" s="9" t="str">
        <f t="shared" si="0"/>
        <v>SMB Qolsys Better Package - Wired Takeover</v>
      </c>
      <c r="G27" s="9">
        <f t="shared" si="1"/>
        <v>49.99</v>
      </c>
      <c r="H27" s="239">
        <f t="shared" si="2"/>
        <v>195</v>
      </c>
      <c r="I27" s="107" t="str">
        <f t="shared" si="3"/>
        <v>4</v>
      </c>
      <c r="J27" s="239">
        <f t="shared" si="4"/>
        <v>49.99</v>
      </c>
      <c r="K27" s="9" t="s">
        <v>3286</v>
      </c>
    </row>
    <row r="28" spans="1:11" x14ac:dyDescent="0.25">
      <c r="A28" s="15" t="s">
        <v>3089</v>
      </c>
      <c r="B28" s="9" t="str">
        <f t="shared" si="5"/>
        <v>Commercial</v>
      </c>
      <c r="C28" s="9" t="s">
        <v>3468</v>
      </c>
      <c r="D28" s="9" t="s">
        <v>5323</v>
      </c>
      <c r="E28" s="9"/>
      <c r="F28" s="9" t="str">
        <f t="shared" si="0"/>
        <v>SMB Qolsys Best Package - Wired Takeover</v>
      </c>
      <c r="G28" s="9">
        <f t="shared" si="1"/>
        <v>69.989999999999995</v>
      </c>
      <c r="H28" s="239">
        <f t="shared" si="2"/>
        <v>285</v>
      </c>
      <c r="I28" s="107" t="str">
        <f t="shared" si="3"/>
        <v>6</v>
      </c>
      <c r="J28" s="239">
        <f t="shared" si="4"/>
        <v>69.989999999999995</v>
      </c>
      <c r="K28" s="9" t="s">
        <v>5586</v>
      </c>
    </row>
    <row r="29" spans="1:11" x14ac:dyDescent="0.25">
      <c r="A29" s="15" t="s">
        <v>217</v>
      </c>
      <c r="B29" s="9" t="str">
        <f t="shared" si="5"/>
        <v>Residential</v>
      </c>
      <c r="C29" s="9" t="s">
        <v>3468</v>
      </c>
      <c r="D29" s="9" t="s">
        <v>5325</v>
      </c>
      <c r="E29" s="9"/>
      <c r="F29" s="9" t="str">
        <f t="shared" si="0"/>
        <v>Starter with Remote Access</v>
      </c>
      <c r="G29" s="9">
        <f t="shared" si="1"/>
        <v>34.99</v>
      </c>
      <c r="H29" s="239">
        <f t="shared" si="2"/>
        <v>90</v>
      </c>
      <c r="I29" s="107" t="str">
        <f t="shared" si="3"/>
        <v>0</v>
      </c>
      <c r="J29" s="239">
        <f t="shared" si="4"/>
        <v>34.99</v>
      </c>
      <c r="K29" s="9" t="s">
        <v>3286</v>
      </c>
    </row>
    <row r="30" spans="1:11" x14ac:dyDescent="0.25">
      <c r="A30" s="9" t="s">
        <v>228</v>
      </c>
      <c r="B30" s="9" t="str">
        <f t="shared" si="5"/>
        <v>Residential</v>
      </c>
      <c r="C30" s="9" t="s">
        <v>3468</v>
      </c>
      <c r="D30" s="9" t="s">
        <v>5328</v>
      </c>
      <c r="E30" s="9"/>
      <c r="F30" s="9" t="str">
        <f t="shared" si="0"/>
        <v>Starter Package - Wired Takeover</v>
      </c>
      <c r="G30" s="9">
        <f t="shared" si="1"/>
        <v>29.99</v>
      </c>
      <c r="H30" s="239">
        <f t="shared" si="2"/>
        <v>90</v>
      </c>
      <c r="I30" s="107" t="str">
        <f t="shared" si="3"/>
        <v>1</v>
      </c>
      <c r="J30" s="239">
        <f t="shared" si="4"/>
        <v>29.99</v>
      </c>
      <c r="K30" s="9" t="s">
        <v>5586</v>
      </c>
    </row>
    <row r="31" spans="1:11" x14ac:dyDescent="0.25">
      <c r="A31" s="9" t="s">
        <v>233</v>
      </c>
      <c r="B31" s="9" t="str">
        <f t="shared" si="5"/>
        <v>Residential</v>
      </c>
      <c r="C31" s="9" t="s">
        <v>3468</v>
      </c>
      <c r="D31" s="9" t="s">
        <v>5328</v>
      </c>
      <c r="E31" s="9"/>
      <c r="F31" s="9" t="str">
        <f t="shared" si="0"/>
        <v>Starter Package with Remote Access - Wired Takeover</v>
      </c>
      <c r="G31" s="9">
        <f t="shared" si="1"/>
        <v>34.99</v>
      </c>
      <c r="H31" s="239">
        <f t="shared" si="2"/>
        <v>90</v>
      </c>
      <c r="I31" s="107" t="str">
        <f t="shared" si="3"/>
        <v>2</v>
      </c>
      <c r="J31" s="239">
        <f t="shared" si="4"/>
        <v>34.99</v>
      </c>
      <c r="K31" s="9" t="s">
        <v>5586</v>
      </c>
    </row>
    <row r="32" spans="1:11" x14ac:dyDescent="0.25">
      <c r="A32" s="9" t="s">
        <v>4057</v>
      </c>
      <c r="B32" s="9" t="str">
        <f t="shared" si="5"/>
        <v>Residential</v>
      </c>
      <c r="C32" s="9" t="s">
        <v>3468</v>
      </c>
      <c r="D32" s="9" t="s">
        <v>5325</v>
      </c>
      <c r="E32" s="9"/>
      <c r="F32" s="9" t="str">
        <f t="shared" si="0"/>
        <v>Qolsys Best Package</v>
      </c>
      <c r="G32" s="9">
        <f t="shared" si="1"/>
        <v>59.99</v>
      </c>
      <c r="H32" s="239">
        <f t="shared" si="2"/>
        <v>195</v>
      </c>
      <c r="I32" s="107">
        <f t="shared" si="3"/>
        <v>6</v>
      </c>
      <c r="J32" s="239">
        <f t="shared" si="4"/>
        <v>59.99</v>
      </c>
      <c r="K32" s="9" t="s">
        <v>3286</v>
      </c>
    </row>
    <row r="33" spans="1:11" x14ac:dyDescent="0.25">
      <c r="A33" s="9" t="s">
        <v>4058</v>
      </c>
      <c r="B33" s="9" t="str">
        <f t="shared" si="5"/>
        <v>Residential</v>
      </c>
      <c r="C33" s="9" t="s">
        <v>3468</v>
      </c>
      <c r="D33" s="9" t="s">
        <v>5328</v>
      </c>
      <c r="E33" s="9"/>
      <c r="F33" s="9" t="str">
        <f t="shared" si="0"/>
        <v>Qolsys Best Package - Wired Takeover</v>
      </c>
      <c r="G33" s="9">
        <f t="shared" si="1"/>
        <v>59.99</v>
      </c>
      <c r="H33" s="239">
        <f t="shared" si="2"/>
        <v>180</v>
      </c>
      <c r="I33" s="107" t="str">
        <f t="shared" si="3"/>
        <v>6</v>
      </c>
      <c r="J33" s="239">
        <f t="shared" si="4"/>
        <v>59.99</v>
      </c>
      <c r="K33" s="9" t="s">
        <v>3286</v>
      </c>
    </row>
    <row r="34" spans="1:11" x14ac:dyDescent="0.25">
      <c r="A34" s="9" t="s">
        <v>4059</v>
      </c>
      <c r="B34" s="9" t="str">
        <f t="shared" si="5"/>
        <v>Residential</v>
      </c>
      <c r="C34" s="9" t="s">
        <v>3468</v>
      </c>
      <c r="D34" s="9" t="s">
        <v>5326</v>
      </c>
      <c r="E34" s="9"/>
      <c r="F34" s="9" t="str">
        <f t="shared" si="0"/>
        <v>Qolsys Best Package - Wireless Takeover</v>
      </c>
      <c r="G34" s="9">
        <f t="shared" si="1"/>
        <v>59.99</v>
      </c>
      <c r="H34" s="239">
        <f t="shared" si="2"/>
        <v>180</v>
      </c>
      <c r="I34" s="107" t="str">
        <f t="shared" si="3"/>
        <v>6</v>
      </c>
      <c r="J34" s="239">
        <f t="shared" si="4"/>
        <v>59.99</v>
      </c>
      <c r="K34" s="9" t="s">
        <v>3286</v>
      </c>
    </row>
    <row r="35" spans="1:11" x14ac:dyDescent="0.25">
      <c r="A35" s="15" t="s">
        <v>4056</v>
      </c>
      <c r="B35" s="15" t="str">
        <f t="shared" si="5"/>
        <v>Commercial</v>
      </c>
      <c r="C35" s="15" t="s">
        <v>3468</v>
      </c>
      <c r="D35" s="15" t="s">
        <v>5327</v>
      </c>
      <c r="E35" s="15"/>
      <c r="F35" s="15" t="str">
        <f t="shared" si="0"/>
        <v>SMB Qolsys Best Package</v>
      </c>
      <c r="G35" s="15">
        <f t="shared" si="1"/>
        <v>69.989999999999995</v>
      </c>
      <c r="H35" s="298">
        <f t="shared" si="2"/>
        <v>270</v>
      </c>
      <c r="I35" s="350">
        <f t="shared" si="3"/>
        <v>6</v>
      </c>
      <c r="J35" s="298">
        <f t="shared" si="4"/>
        <v>69.989999999999995</v>
      </c>
      <c r="K35" s="9" t="s">
        <v>3286</v>
      </c>
    </row>
    <row r="36" spans="1:11" x14ac:dyDescent="0.25">
      <c r="A36" s="15" t="s">
        <v>4060</v>
      </c>
      <c r="B36" s="15" t="str">
        <f t="shared" si="5"/>
        <v>Commercial</v>
      </c>
      <c r="C36" s="15" t="s">
        <v>3468</v>
      </c>
      <c r="D36" s="15" t="s">
        <v>5323</v>
      </c>
      <c r="E36" s="15"/>
      <c r="F36" s="15" t="str">
        <f t="shared" si="0"/>
        <v>SMB Qolsys Best Package - Wired Takeover</v>
      </c>
      <c r="G36" s="15">
        <f t="shared" si="1"/>
        <v>69.989999999999995</v>
      </c>
      <c r="H36" s="298">
        <f t="shared" si="2"/>
        <v>285</v>
      </c>
      <c r="I36" s="350" t="str">
        <f t="shared" si="3"/>
        <v>6</v>
      </c>
      <c r="J36" s="298">
        <f t="shared" si="4"/>
        <v>69.989999999999995</v>
      </c>
      <c r="K36" s="9" t="s">
        <v>3286</v>
      </c>
    </row>
    <row r="37" spans="1:11" x14ac:dyDescent="0.25">
      <c r="A37" s="15" t="s">
        <v>4061</v>
      </c>
      <c r="B37" s="15" t="str">
        <f t="shared" si="5"/>
        <v>Commercial</v>
      </c>
      <c r="C37" s="15" t="s">
        <v>3468</v>
      </c>
      <c r="D37" s="15" t="s">
        <v>5322</v>
      </c>
      <c r="E37" s="15"/>
      <c r="F37" s="15" t="str">
        <f t="shared" si="0"/>
        <v>SMB Qolsys Best Package - Wireless Takeover</v>
      </c>
      <c r="G37" s="15">
        <f t="shared" si="1"/>
        <v>69.989999999999995</v>
      </c>
      <c r="H37" s="298">
        <f t="shared" si="2"/>
        <v>195</v>
      </c>
      <c r="I37" s="350" t="str">
        <f t="shared" si="3"/>
        <v>6</v>
      </c>
      <c r="J37" s="298">
        <f t="shared" si="4"/>
        <v>69.989999999999995</v>
      </c>
      <c r="K37" s="9" t="s">
        <v>3286</v>
      </c>
    </row>
    <row r="38" spans="1:11" x14ac:dyDescent="0.25">
      <c r="A38" s="15" t="s">
        <v>4062</v>
      </c>
      <c r="B38" s="15" t="str">
        <f t="shared" si="5"/>
        <v>Commercial</v>
      </c>
      <c r="C38" s="15" t="s">
        <v>3468</v>
      </c>
      <c r="D38" s="15" t="s">
        <v>5327</v>
      </c>
      <c r="E38" s="15"/>
      <c r="F38" s="15" t="str">
        <f t="shared" si="0"/>
        <v>SMB Qolsys Better Package with Automation</v>
      </c>
      <c r="G38" s="15">
        <f t="shared" si="1"/>
        <v>54.99</v>
      </c>
      <c r="H38" s="298">
        <f t="shared" si="2"/>
        <v>150</v>
      </c>
      <c r="I38" s="350" t="str">
        <f t="shared" si="3"/>
        <v>5</v>
      </c>
      <c r="J38" s="298">
        <f t="shared" si="4"/>
        <v>54.99</v>
      </c>
      <c r="K38" s="9" t="s">
        <v>3286</v>
      </c>
    </row>
    <row r="39" spans="1:11" x14ac:dyDescent="0.25">
      <c r="A39" s="15" t="s">
        <v>4063</v>
      </c>
      <c r="B39" s="15" t="str">
        <f t="shared" si="5"/>
        <v>Commercial</v>
      </c>
      <c r="C39" s="15" t="s">
        <v>3468</v>
      </c>
      <c r="D39" s="9" t="s">
        <v>5323</v>
      </c>
      <c r="E39" s="15"/>
      <c r="F39" s="15" t="str">
        <f t="shared" si="0"/>
        <v>SMB Qolsys Better Package with Automation - Wired Takeover</v>
      </c>
      <c r="G39" s="15">
        <f t="shared" si="1"/>
        <v>54.99</v>
      </c>
      <c r="H39" s="298">
        <f t="shared" si="2"/>
        <v>195</v>
      </c>
      <c r="I39" s="350" t="str">
        <f t="shared" si="3"/>
        <v>5</v>
      </c>
      <c r="J39" s="298">
        <f t="shared" si="4"/>
        <v>54.99</v>
      </c>
      <c r="K39" s="9" t="s">
        <v>3286</v>
      </c>
    </row>
    <row r="40" spans="1:11" x14ac:dyDescent="0.25">
      <c r="A40" s="15" t="s">
        <v>4064</v>
      </c>
      <c r="B40" s="15" t="str">
        <f t="shared" si="5"/>
        <v>Commercial</v>
      </c>
      <c r="C40" s="15" t="s">
        <v>3468</v>
      </c>
      <c r="D40" s="9" t="s">
        <v>5322</v>
      </c>
      <c r="E40" s="15"/>
      <c r="F40" s="15" t="str">
        <f t="shared" si="0"/>
        <v>SMB Qolsys Better Package with Automation - Wireless Takeover</v>
      </c>
      <c r="G40" s="15">
        <f t="shared" si="1"/>
        <v>54.99</v>
      </c>
      <c r="H40" s="298">
        <f t="shared" si="2"/>
        <v>150</v>
      </c>
      <c r="I40" s="350" t="str">
        <f t="shared" si="3"/>
        <v>5</v>
      </c>
      <c r="J40" s="298">
        <f t="shared" si="4"/>
        <v>54.99</v>
      </c>
      <c r="K40" s="9" t="s">
        <v>3286</v>
      </c>
    </row>
    <row r="41" spans="1:11" x14ac:dyDescent="0.25">
      <c r="A41" s="15" t="s">
        <v>4065</v>
      </c>
      <c r="B41" s="15" t="str">
        <f t="shared" si="5"/>
        <v>Commercial</v>
      </c>
      <c r="C41" s="15" t="s">
        <v>3468</v>
      </c>
      <c r="D41" s="15" t="s">
        <v>5327</v>
      </c>
      <c r="E41" s="15"/>
      <c r="F41" s="15" t="str">
        <f t="shared" si="0"/>
        <v>SMB Qolsys Good Package with Automation</v>
      </c>
      <c r="G41" s="15">
        <f t="shared" si="1"/>
        <v>44.99</v>
      </c>
      <c r="H41" s="298">
        <f t="shared" si="2"/>
        <v>90</v>
      </c>
      <c r="I41" s="350" t="str">
        <f t="shared" si="3"/>
        <v>3</v>
      </c>
      <c r="J41" s="298">
        <f t="shared" si="4"/>
        <v>44.99</v>
      </c>
      <c r="K41" s="9" t="s">
        <v>3286</v>
      </c>
    </row>
    <row r="42" spans="1:11" x14ac:dyDescent="0.25">
      <c r="A42" s="15" t="s">
        <v>4066</v>
      </c>
      <c r="B42" s="15" t="str">
        <f t="shared" si="5"/>
        <v>Commercial</v>
      </c>
      <c r="C42" s="15" t="s">
        <v>3468</v>
      </c>
      <c r="D42" s="9" t="s">
        <v>5323</v>
      </c>
      <c r="E42" s="15"/>
      <c r="F42" s="15" t="str">
        <f t="shared" si="0"/>
        <v>SMB Qolsys Good Package with Automation - Wired Takeover</v>
      </c>
      <c r="G42" s="15">
        <f t="shared" si="1"/>
        <v>44.99</v>
      </c>
      <c r="H42" s="298">
        <f t="shared" si="2"/>
        <v>150</v>
      </c>
      <c r="I42" s="350" t="str">
        <f t="shared" si="3"/>
        <v>3</v>
      </c>
      <c r="J42" s="298">
        <f t="shared" si="4"/>
        <v>44.99</v>
      </c>
      <c r="K42" s="9" t="s">
        <v>3286</v>
      </c>
    </row>
    <row r="43" spans="1:11" s="8" customFormat="1" x14ac:dyDescent="0.25">
      <c r="A43" s="211" t="s">
        <v>4067</v>
      </c>
      <c r="B43" s="211" t="str">
        <f t="shared" si="5"/>
        <v>Commercial</v>
      </c>
      <c r="C43" s="211" t="s">
        <v>3468</v>
      </c>
      <c r="D43" s="8" t="s">
        <v>5322</v>
      </c>
      <c r="E43" s="211"/>
      <c r="F43" s="211" t="str">
        <f t="shared" si="0"/>
        <v>SMB Qolsys Good Package with Automation - Wireless Takeover</v>
      </c>
      <c r="G43" s="211">
        <f t="shared" si="1"/>
        <v>44.99</v>
      </c>
      <c r="H43" s="291">
        <f t="shared" si="2"/>
        <v>90</v>
      </c>
      <c r="I43" s="241" t="str">
        <f t="shared" si="3"/>
        <v>3</v>
      </c>
      <c r="J43" s="291">
        <f t="shared" si="4"/>
        <v>44.99</v>
      </c>
      <c r="K43" s="8" t="s">
        <v>3286</v>
      </c>
    </row>
    <row r="44" spans="1:11" s="8" customFormat="1" x14ac:dyDescent="0.25">
      <c r="A44" s="211" t="s">
        <v>977</v>
      </c>
      <c r="B44" s="211" t="str">
        <f t="shared" si="5"/>
        <v>Residential</v>
      </c>
      <c r="C44" s="211" t="s">
        <v>3468</v>
      </c>
      <c r="D44" s="339" t="s">
        <v>5222</v>
      </c>
      <c r="E44" s="211"/>
      <c r="F44" s="211" t="str">
        <f t="shared" si="0"/>
        <v>AlarmCare Mobile Service w Fall Dectection</v>
      </c>
      <c r="G44" s="211">
        <f t="shared" si="1"/>
        <v>57.99</v>
      </c>
      <c r="H44" s="291">
        <f t="shared" si="2"/>
        <v>60</v>
      </c>
      <c r="I44" s="241" t="str">
        <f t="shared" si="3"/>
        <v>3</v>
      </c>
      <c r="J44" s="291">
        <f t="shared" si="4"/>
        <v>57.99</v>
      </c>
      <c r="K44" s="211" t="s">
        <v>3286</v>
      </c>
    </row>
    <row r="45" spans="1:11" s="8" customFormat="1" x14ac:dyDescent="0.25">
      <c r="A45" s="211" t="s">
        <v>969</v>
      </c>
      <c r="B45" s="211" t="str">
        <f t="shared" si="5"/>
        <v>Residential</v>
      </c>
      <c r="C45" s="211" t="s">
        <v>3468</v>
      </c>
      <c r="D45" s="211" t="s">
        <v>5222</v>
      </c>
      <c r="E45" s="211"/>
      <c r="F45" s="211" t="str">
        <f t="shared" si="0"/>
        <v>Alarmcare  w Pendant</v>
      </c>
      <c r="G45" s="211">
        <f t="shared" si="1"/>
        <v>27.99</v>
      </c>
      <c r="H45" s="291">
        <f t="shared" si="2"/>
        <v>60</v>
      </c>
      <c r="I45" s="241" t="str">
        <f t="shared" si="3"/>
        <v>1</v>
      </c>
      <c r="J45" s="291">
        <f t="shared" si="4"/>
        <v>27.99</v>
      </c>
      <c r="K45" s="211" t="s">
        <v>3286</v>
      </c>
    </row>
    <row r="46" spans="1:11" s="8" customFormat="1" x14ac:dyDescent="0.25">
      <c r="A46" s="211" t="s">
        <v>973</v>
      </c>
      <c r="B46" s="211" t="str">
        <f t="shared" si="5"/>
        <v>Residential</v>
      </c>
      <c r="C46" s="211" t="s">
        <v>3468</v>
      </c>
      <c r="D46" s="211" t="s">
        <v>5222</v>
      </c>
      <c r="E46" s="211"/>
      <c r="F46" s="211" t="str">
        <f t="shared" si="0"/>
        <v>AlarmCare  w Fall Dectection</v>
      </c>
      <c r="G46" s="211">
        <f t="shared" si="1"/>
        <v>37.99</v>
      </c>
      <c r="H46" s="291">
        <f t="shared" si="2"/>
        <v>60</v>
      </c>
      <c r="I46" s="241" t="str">
        <f t="shared" si="3"/>
        <v>2</v>
      </c>
      <c r="J46" s="291">
        <f t="shared" si="4"/>
        <v>37.99</v>
      </c>
      <c r="K46" s="211" t="s">
        <v>3286</v>
      </c>
    </row>
    <row r="47" spans="1:11" s="8" customFormat="1" x14ac:dyDescent="0.25">
      <c r="A47" s="211" t="s">
        <v>989</v>
      </c>
      <c r="B47" s="211" t="str">
        <f t="shared" si="5"/>
        <v>Residential</v>
      </c>
      <c r="C47" s="211" t="s">
        <v>3468</v>
      </c>
      <c r="D47" s="211" t="s">
        <v>5222</v>
      </c>
      <c r="E47" s="211"/>
      <c r="F47" s="211" t="str">
        <f t="shared" si="0"/>
        <v>AlarmCare Basic Home  Package - English</v>
      </c>
      <c r="G47" s="211">
        <f t="shared" si="1"/>
        <v>27.99</v>
      </c>
      <c r="H47" s="291">
        <f t="shared" si="2"/>
        <v>60</v>
      </c>
      <c r="I47" s="241" t="str">
        <f t="shared" si="3"/>
        <v>1</v>
      </c>
      <c r="J47" s="291">
        <f t="shared" si="4"/>
        <v>27.99</v>
      </c>
      <c r="K47" s="211" t="s">
        <v>3286</v>
      </c>
    </row>
    <row r="48" spans="1:11" s="8" customFormat="1" x14ac:dyDescent="0.25">
      <c r="A48" s="211" t="s">
        <v>991</v>
      </c>
      <c r="B48" s="211" t="str">
        <f t="shared" si="5"/>
        <v>Residential</v>
      </c>
      <c r="C48" s="211" t="s">
        <v>3468</v>
      </c>
      <c r="D48" s="211" t="s">
        <v>5222</v>
      </c>
      <c r="E48" s="211"/>
      <c r="F48" s="211" t="str">
        <f t="shared" si="0"/>
        <v>AlarmCare Home w Fall Decetection - English</v>
      </c>
      <c r="G48" s="211">
        <f t="shared" si="1"/>
        <v>37.99</v>
      </c>
      <c r="H48" s="291">
        <f t="shared" si="2"/>
        <v>60</v>
      </c>
      <c r="I48" s="241" t="str">
        <f t="shared" si="3"/>
        <v>2</v>
      </c>
      <c r="J48" s="291">
        <f t="shared" si="4"/>
        <v>37.99</v>
      </c>
      <c r="K48" s="211" t="s">
        <v>3286</v>
      </c>
    </row>
    <row r="49" spans="1:11" s="8" customFormat="1" x14ac:dyDescent="0.25">
      <c r="A49" s="211" t="s">
        <v>992</v>
      </c>
      <c r="B49" s="211" t="str">
        <f t="shared" si="5"/>
        <v>Residential</v>
      </c>
      <c r="C49" s="211" t="s">
        <v>3468</v>
      </c>
      <c r="D49" s="211" t="s">
        <v>5222</v>
      </c>
      <c r="E49" s="211"/>
      <c r="F49" s="211" t="str">
        <f t="shared" si="0"/>
        <v>AlarmCare Basic Home Package - French</v>
      </c>
      <c r="G49" s="211">
        <f t="shared" si="1"/>
        <v>27.99</v>
      </c>
      <c r="H49" s="291">
        <f t="shared" si="2"/>
        <v>60</v>
      </c>
      <c r="I49" s="241" t="str">
        <f t="shared" si="3"/>
        <v>1</v>
      </c>
      <c r="J49" s="291">
        <f t="shared" si="4"/>
        <v>27.99</v>
      </c>
      <c r="K49" s="211" t="s">
        <v>3286</v>
      </c>
    </row>
    <row r="50" spans="1:11" s="8" customFormat="1" x14ac:dyDescent="0.25">
      <c r="A50" s="211" t="s">
        <v>993</v>
      </c>
      <c r="B50" s="211" t="str">
        <f t="shared" si="5"/>
        <v>Residential</v>
      </c>
      <c r="C50" s="211" t="s">
        <v>3468</v>
      </c>
      <c r="D50" s="211" t="s">
        <v>5222</v>
      </c>
      <c r="E50" s="211"/>
      <c r="F50" s="211" t="str">
        <f t="shared" si="0"/>
        <v>AlarmCare Home w Fall Detection in French</v>
      </c>
      <c r="G50" s="211">
        <f t="shared" si="1"/>
        <v>37.99</v>
      </c>
      <c r="H50" s="291">
        <f t="shared" si="2"/>
        <v>60</v>
      </c>
      <c r="I50" s="241" t="str">
        <f t="shared" si="3"/>
        <v>2</v>
      </c>
      <c r="J50" s="291">
        <f t="shared" si="4"/>
        <v>37.99</v>
      </c>
      <c r="K50" s="211" t="s">
        <v>3286</v>
      </c>
    </row>
    <row r="51" spans="1:11" s="8" customFormat="1" x14ac:dyDescent="0.25">
      <c r="A51" s="328" t="s">
        <v>5247</v>
      </c>
      <c r="B51" s="328" t="str">
        <f t="shared" si="5"/>
        <v>Residential</v>
      </c>
      <c r="C51" s="328" t="s">
        <v>3468</v>
      </c>
      <c r="D51" s="366" t="s">
        <v>5585</v>
      </c>
      <c r="E51" s="328"/>
      <c r="F51" s="328" t="str">
        <f>VLOOKUP(A51,CRM_MDT,2,0)</f>
        <v>Partial Delta Upgrade Q-GOOD to QGDAUTO</v>
      </c>
      <c r="G51" s="328"/>
      <c r="H51" s="328">
        <f>VLOOKUP(A51,CRM_MDT,7,0)</f>
        <v>0</v>
      </c>
      <c r="I51" s="362">
        <f>VLOOKUP(A51,CRM_MDT,42,0)</f>
        <v>3</v>
      </c>
      <c r="J51" s="328">
        <f>VLOOKUP(A51,CRM_MDT,5,0)</f>
        <v>44.99</v>
      </c>
      <c r="K51" s="328" t="s">
        <v>3286</v>
      </c>
    </row>
    <row r="52" spans="1:11" s="8" customFormat="1" x14ac:dyDescent="0.25">
      <c r="A52" s="328" t="s">
        <v>5248</v>
      </c>
      <c r="B52" s="328" t="str">
        <f t="shared" si="5"/>
        <v>Residential</v>
      </c>
      <c r="C52" s="328" t="s">
        <v>3468</v>
      </c>
      <c r="D52" s="366" t="s">
        <v>5585</v>
      </c>
      <c r="E52" s="328"/>
      <c r="F52" s="328" t="str">
        <f>VLOOKUP(A52,CRM_MDT,2,0)</f>
        <v>Partial Delta Upgrade Q-GOOD to QBETTER2</v>
      </c>
      <c r="G52" s="328"/>
      <c r="H52" s="328">
        <f>VLOOKUP(A52,CRM_MDT,7,0)</f>
        <v>45</v>
      </c>
      <c r="I52" s="362">
        <f>VLOOKUP(A52,CRM_MDT,42,0)</f>
        <v>4</v>
      </c>
      <c r="J52" s="328">
        <f>VLOOKUP(A52,CRM_MDT,5,0)</f>
        <v>49.99</v>
      </c>
      <c r="K52" s="328" t="s">
        <v>3286</v>
      </c>
    </row>
    <row r="53" spans="1:11" s="8" customFormat="1" x14ac:dyDescent="0.25">
      <c r="A53" s="328" t="s">
        <v>5249</v>
      </c>
      <c r="B53" s="328" t="str">
        <f t="shared" si="5"/>
        <v>Residential</v>
      </c>
      <c r="C53" s="328" t="s">
        <v>3468</v>
      </c>
      <c r="D53" s="366" t="s">
        <v>5585</v>
      </c>
      <c r="E53" s="328"/>
      <c r="F53" s="328" t="str">
        <f>VLOOKUP(A53,CRM_MDT,2,0)</f>
        <v>Partial Delta Upgrade Q-GOOD to QBTRAUTO</v>
      </c>
      <c r="G53" s="328"/>
      <c r="H53" s="328">
        <f>VLOOKUP(A53,CRM_MDT,7,0)</f>
        <v>45</v>
      </c>
      <c r="I53" s="362">
        <f>VLOOKUP(A53,CRM_MDT,42,0)</f>
        <v>5</v>
      </c>
      <c r="J53" s="328">
        <f>VLOOKUP(A53,CRM_MDT,5,0)</f>
        <v>54.99</v>
      </c>
      <c r="K53" s="328" t="s">
        <v>3286</v>
      </c>
    </row>
    <row r="54" spans="1:11" s="8" customFormat="1" x14ac:dyDescent="0.25">
      <c r="A54" s="328" t="s">
        <v>5251</v>
      </c>
      <c r="B54" s="328" t="str">
        <f t="shared" si="5"/>
        <v>Residential</v>
      </c>
      <c r="C54" s="328" t="s">
        <v>3468</v>
      </c>
      <c r="D54" s="366" t="s">
        <v>5585</v>
      </c>
      <c r="E54" s="328"/>
      <c r="F54" s="328" t="str">
        <f>VLOOKUP(A54,CRM_MDT,2,0)</f>
        <v>Partial Delta Upgrade QGDAUTO to QBETTER2</v>
      </c>
      <c r="G54" s="328"/>
      <c r="H54" s="328">
        <f>VLOOKUP(A54,CRM_MDT,7,0)</f>
        <v>45</v>
      </c>
      <c r="I54" s="362">
        <f>VLOOKUP(A54,CRM_MDT,42,0)</f>
        <v>4</v>
      </c>
      <c r="J54" s="328">
        <f>VLOOKUP(A54,CRM_MDT,5,0)</f>
        <v>49.99</v>
      </c>
      <c r="K54" s="328" t="s">
        <v>3286</v>
      </c>
    </row>
    <row r="55" spans="1:11" s="8" customFormat="1" x14ac:dyDescent="0.25">
      <c r="A55" s="328" t="s">
        <v>5250</v>
      </c>
      <c r="B55" s="328" t="str">
        <f t="shared" si="5"/>
        <v>Residential</v>
      </c>
      <c r="C55" s="328" t="s">
        <v>3468</v>
      </c>
      <c r="D55" s="366" t="s">
        <v>5585</v>
      </c>
      <c r="E55" s="328"/>
      <c r="F55" s="328" t="str">
        <f>VLOOKUP(A55,CRM_MDT,2,0)</f>
        <v>Partial Delta Upgrade Q-GOOD to QBEST2</v>
      </c>
      <c r="G55" s="328"/>
      <c r="H55" s="363">
        <f>VLOOKUP(A55,CRM_MDT,7,0)</f>
        <v>90</v>
      </c>
      <c r="I55" s="364">
        <f>VLOOKUP(A55,CRM_MDT,42,0)</f>
        <v>6</v>
      </c>
      <c r="J55" s="363">
        <f>VLOOKUP(A55,CRM_MDT,5,0)</f>
        <v>59.99</v>
      </c>
      <c r="K55" s="328" t="s">
        <v>3286</v>
      </c>
    </row>
    <row r="56" spans="1:11" s="8" customFormat="1" x14ac:dyDescent="0.25">
      <c r="A56" s="211" t="s">
        <v>729</v>
      </c>
      <c r="B56" s="211" t="str">
        <f t="shared" si="5"/>
        <v>Residential</v>
      </c>
      <c r="C56" s="211" t="s">
        <v>3468</v>
      </c>
      <c r="D56" s="365" t="s">
        <v>5326</v>
      </c>
      <c r="E56" s="211"/>
      <c r="F56" s="211" t="str">
        <f t="shared" ref="F56:F119" si="6">VLOOKUP(A56,masterdata,2,0)</f>
        <v>Qolsys Better Package - Wireless Takeover</v>
      </c>
      <c r="G56" s="211">
        <f t="shared" ref="G56:G119" si="7">VLOOKUP(A56,CRM_PRICE,4,0)</f>
        <v>49.99</v>
      </c>
      <c r="H56" s="291">
        <f t="shared" ref="H56:H119" si="8">VLOOKUP(A56,masterdata,7,0)</f>
        <v>135</v>
      </c>
      <c r="I56" s="241" t="str">
        <f t="shared" ref="I56:I119" si="9">VLOOKUP(A56,masterdata,42,0)</f>
        <v>4</v>
      </c>
      <c r="J56" s="291">
        <f t="shared" ref="J56:J119" si="10">VLOOKUP(A56,masterdata,5,0)</f>
        <v>49.99</v>
      </c>
      <c r="K56" s="211" t="s">
        <v>5586</v>
      </c>
    </row>
    <row r="57" spans="1:11" s="8" customFormat="1" x14ac:dyDescent="0.25">
      <c r="A57" s="211" t="s">
        <v>728</v>
      </c>
      <c r="B57" s="211" t="str">
        <f t="shared" si="5"/>
        <v>Residential</v>
      </c>
      <c r="C57" s="211" t="s">
        <v>3468</v>
      </c>
      <c r="D57" s="365" t="s">
        <v>5328</v>
      </c>
      <c r="E57" s="211"/>
      <c r="F57" s="211" t="str">
        <f t="shared" si="6"/>
        <v>Qolsys Better Package - Wired Takeover</v>
      </c>
      <c r="G57" s="211">
        <f t="shared" si="7"/>
        <v>49.99</v>
      </c>
      <c r="H57" s="291">
        <f t="shared" si="8"/>
        <v>135</v>
      </c>
      <c r="I57" s="241" t="str">
        <f t="shared" si="9"/>
        <v>4</v>
      </c>
      <c r="J57" s="291">
        <f t="shared" si="10"/>
        <v>49.99</v>
      </c>
      <c r="K57" s="211" t="s">
        <v>5586</v>
      </c>
    </row>
    <row r="58" spans="1:11" s="8" customFormat="1" x14ac:dyDescent="0.25">
      <c r="A58" s="211" t="s">
        <v>295</v>
      </c>
      <c r="B58" s="211" t="str">
        <f t="shared" si="5"/>
        <v>Residential</v>
      </c>
      <c r="C58" s="211" t="s">
        <v>3468</v>
      </c>
      <c r="D58" s="365" t="s">
        <v>5325</v>
      </c>
      <c r="E58" s="211"/>
      <c r="F58" s="211" t="str">
        <f t="shared" si="6"/>
        <v>Qolsys Better Package</v>
      </c>
      <c r="G58" s="211">
        <f t="shared" si="7"/>
        <v>49.99</v>
      </c>
      <c r="H58" s="291">
        <f t="shared" si="8"/>
        <v>150</v>
      </c>
      <c r="I58" s="241">
        <f t="shared" si="9"/>
        <v>4</v>
      </c>
      <c r="J58" s="291">
        <f t="shared" si="10"/>
        <v>49.99</v>
      </c>
      <c r="K58" s="211" t="s">
        <v>5586</v>
      </c>
    </row>
    <row r="59" spans="1:11" x14ac:dyDescent="0.25">
      <c r="A59" s="211" t="s">
        <v>269</v>
      </c>
      <c r="B59" s="211" t="str">
        <f t="shared" si="5"/>
        <v>Residential</v>
      </c>
      <c r="C59" s="211" t="s">
        <v>3468</v>
      </c>
      <c r="D59" s="361" t="s">
        <v>5326</v>
      </c>
      <c r="E59" s="211"/>
      <c r="F59" s="211" t="str">
        <f t="shared" si="6"/>
        <v>Starter SIMON XT to SIMON XT with Remote Access</v>
      </c>
      <c r="G59" s="211">
        <f t="shared" si="7"/>
        <v>29.99</v>
      </c>
      <c r="H59" s="291">
        <f t="shared" si="8"/>
        <v>90</v>
      </c>
      <c r="I59" s="241" t="str">
        <f t="shared" si="9"/>
        <v>0</v>
      </c>
      <c r="J59" s="291">
        <f t="shared" si="10"/>
        <v>29.99</v>
      </c>
      <c r="K59" s="211" t="s">
        <v>5586</v>
      </c>
    </row>
    <row r="60" spans="1:11" x14ac:dyDescent="0.25">
      <c r="A60" s="211" t="s">
        <v>267</v>
      </c>
      <c r="B60" s="211" t="str">
        <f t="shared" si="5"/>
        <v>Residential</v>
      </c>
      <c r="C60" s="211" t="s">
        <v>3468</v>
      </c>
      <c r="D60" s="360" t="s">
        <v>5326</v>
      </c>
      <c r="E60" s="211"/>
      <c r="F60" s="211" t="str">
        <f t="shared" si="6"/>
        <v>Starter SIMON XT to SIMON XT Wireless Takeover</v>
      </c>
      <c r="G60" s="211">
        <f t="shared" si="7"/>
        <v>24.99</v>
      </c>
      <c r="H60" s="291">
        <f t="shared" si="8"/>
        <v>90</v>
      </c>
      <c r="I60" s="241" t="str">
        <f t="shared" si="9"/>
        <v>0</v>
      </c>
      <c r="J60" s="291">
        <f t="shared" si="10"/>
        <v>24.99</v>
      </c>
      <c r="K60" s="211" t="s">
        <v>5586</v>
      </c>
    </row>
    <row r="61" spans="1:11" x14ac:dyDescent="0.25">
      <c r="A61" s="211" t="s">
        <v>265</v>
      </c>
      <c r="B61" s="211" t="str">
        <f t="shared" si="5"/>
        <v>Residential</v>
      </c>
      <c r="C61" s="211" t="s">
        <v>3468</v>
      </c>
      <c r="D61" s="360" t="s">
        <v>5326</v>
      </c>
      <c r="E61" s="211"/>
      <c r="F61" s="211" t="str">
        <f t="shared" si="6"/>
        <v>Better Simon XT to Simon XT Takeover</v>
      </c>
      <c r="G61" s="211">
        <f t="shared" si="7"/>
        <v>44.99</v>
      </c>
      <c r="H61" s="291">
        <f t="shared" si="8"/>
        <v>150</v>
      </c>
      <c r="I61" s="241" t="str">
        <f t="shared" si="9"/>
        <v>0</v>
      </c>
      <c r="J61" s="291">
        <f t="shared" si="10"/>
        <v>44.99</v>
      </c>
      <c r="K61" s="211" t="s">
        <v>5586</v>
      </c>
    </row>
    <row r="62" spans="1:11" x14ac:dyDescent="0.25">
      <c r="A62" s="211" t="s">
        <v>256</v>
      </c>
      <c r="B62" s="211" t="str">
        <f t="shared" si="5"/>
        <v>Residential</v>
      </c>
      <c r="C62" s="211" t="s">
        <v>3468</v>
      </c>
      <c r="D62" s="360" t="s">
        <v>5326</v>
      </c>
      <c r="E62" s="211"/>
      <c r="F62" s="211" t="str">
        <f t="shared" si="6"/>
        <v>Good Simon XT to Simon XT Takeover</v>
      </c>
      <c r="G62" s="211">
        <f t="shared" si="7"/>
        <v>34.99</v>
      </c>
      <c r="H62" s="291">
        <f t="shared" si="8"/>
        <v>90</v>
      </c>
      <c r="I62" s="241" t="str">
        <f t="shared" si="9"/>
        <v>0</v>
      </c>
      <c r="J62" s="291">
        <f t="shared" si="10"/>
        <v>34.99</v>
      </c>
      <c r="K62" s="211" t="s">
        <v>5586</v>
      </c>
    </row>
    <row r="63" spans="1:11" x14ac:dyDescent="0.25">
      <c r="A63" s="211" t="s">
        <v>237</v>
      </c>
      <c r="B63" s="211" t="str">
        <f t="shared" si="5"/>
        <v>Residential</v>
      </c>
      <c r="C63" s="211" t="s">
        <v>3468</v>
      </c>
      <c r="D63" s="360" t="s">
        <v>5326</v>
      </c>
      <c r="E63" s="211"/>
      <c r="F63" s="211" t="str">
        <f t="shared" si="6"/>
        <v>Starter Honeywell Wirelesss to 2GIG takeover with Remote Access</v>
      </c>
      <c r="G63" s="211">
        <f t="shared" si="7"/>
        <v>34.99</v>
      </c>
      <c r="H63" s="291">
        <f t="shared" si="8"/>
        <v>90</v>
      </c>
      <c r="I63" s="241" t="str">
        <f t="shared" si="9"/>
        <v>0</v>
      </c>
      <c r="J63" s="291">
        <f t="shared" si="10"/>
        <v>34.99</v>
      </c>
      <c r="K63" s="211" t="s">
        <v>5586</v>
      </c>
    </row>
    <row r="64" spans="1:11" x14ac:dyDescent="0.25">
      <c r="A64" s="211" t="s">
        <v>236</v>
      </c>
      <c r="B64" s="211" t="str">
        <f t="shared" si="5"/>
        <v>Residential</v>
      </c>
      <c r="C64" s="211" t="s">
        <v>3468</v>
      </c>
      <c r="D64" s="360" t="s">
        <v>5326</v>
      </c>
      <c r="E64" s="211"/>
      <c r="F64" s="211" t="str">
        <f t="shared" si="6"/>
        <v>Starter Honeywell Wirelesss to 2GIG takeover</v>
      </c>
      <c r="G64" s="211">
        <f t="shared" si="7"/>
        <v>29.99</v>
      </c>
      <c r="H64" s="291">
        <f t="shared" si="8"/>
        <v>90</v>
      </c>
      <c r="I64" s="241" t="str">
        <f t="shared" si="9"/>
        <v>0</v>
      </c>
      <c r="J64" s="291">
        <f t="shared" si="10"/>
        <v>29.99</v>
      </c>
      <c r="K64" s="211" t="s">
        <v>5586</v>
      </c>
    </row>
    <row r="65" spans="1:11" x14ac:dyDescent="0.25">
      <c r="A65" s="211" t="s">
        <v>241</v>
      </c>
      <c r="B65" s="211" t="str">
        <f t="shared" si="5"/>
        <v>Residential</v>
      </c>
      <c r="C65" s="211" t="s">
        <v>3468</v>
      </c>
      <c r="D65" s="360" t="s">
        <v>5328</v>
      </c>
      <c r="E65" s="211"/>
      <c r="F65" s="211" t="str">
        <f t="shared" si="6"/>
        <v>Starter Hardwire DSC SEM Takeover</v>
      </c>
      <c r="G65" s="211">
        <f t="shared" si="7"/>
        <v>29.99</v>
      </c>
      <c r="H65" s="291">
        <f t="shared" si="8"/>
        <v>150</v>
      </c>
      <c r="I65" s="241" t="str">
        <f t="shared" si="9"/>
        <v>1</v>
      </c>
      <c r="J65" s="291">
        <f t="shared" si="10"/>
        <v>29.99</v>
      </c>
      <c r="K65" s="211" t="s">
        <v>5586</v>
      </c>
    </row>
    <row r="66" spans="1:11" x14ac:dyDescent="0.25">
      <c r="A66" s="211" t="s">
        <v>245</v>
      </c>
      <c r="B66" s="211" t="str">
        <f t="shared" si="5"/>
        <v>Residential</v>
      </c>
      <c r="C66" s="211" t="s">
        <v>3468</v>
      </c>
      <c r="D66" s="360" t="s">
        <v>5328</v>
      </c>
      <c r="E66" s="211"/>
      <c r="F66" s="211" t="str">
        <f t="shared" si="6"/>
        <v>Starter Hardwire DSC SEM Takeover with Remote Access</v>
      </c>
      <c r="G66" s="211">
        <f t="shared" si="7"/>
        <v>34.99</v>
      </c>
      <c r="H66" s="291">
        <f t="shared" si="8"/>
        <v>150</v>
      </c>
      <c r="I66" s="241" t="str">
        <f t="shared" si="9"/>
        <v>2</v>
      </c>
      <c r="J66" s="291">
        <f t="shared" si="10"/>
        <v>34.99</v>
      </c>
      <c r="K66" s="211" t="s">
        <v>5586</v>
      </c>
    </row>
    <row r="67" spans="1:11" x14ac:dyDescent="0.25">
      <c r="A67" s="211" t="s">
        <v>3533</v>
      </c>
      <c r="B67" s="211" t="str">
        <f t="shared" ref="B67:B130" si="11">IF(ISNUMBER(SEARCH("SMB",A67)),"Commercial", "Residential")</f>
        <v>Residential</v>
      </c>
      <c r="C67" s="211" t="s">
        <v>3468</v>
      </c>
      <c r="D67" s="360" t="s">
        <v>5328</v>
      </c>
      <c r="E67" s="211"/>
      <c r="F67" s="211" t="str">
        <f t="shared" si="6"/>
        <v>Better Hardwire DSC SEM Takeover</v>
      </c>
      <c r="G67" s="211">
        <f t="shared" si="7"/>
        <v>49.99</v>
      </c>
      <c r="H67" s="291">
        <f t="shared" si="8"/>
        <v>150</v>
      </c>
      <c r="I67" s="241" t="str">
        <f t="shared" si="9"/>
        <v>4</v>
      </c>
      <c r="J67" s="291">
        <f t="shared" si="10"/>
        <v>49.99</v>
      </c>
      <c r="K67" s="211" t="s">
        <v>5586</v>
      </c>
    </row>
    <row r="68" spans="1:11" x14ac:dyDescent="0.25">
      <c r="A68" s="211" t="s">
        <v>288</v>
      </c>
      <c r="B68" s="211" t="str">
        <f t="shared" si="11"/>
        <v>Residential</v>
      </c>
      <c r="C68" s="211" t="s">
        <v>3468</v>
      </c>
      <c r="D68" s="360" t="s">
        <v>5328</v>
      </c>
      <c r="E68" s="211"/>
      <c r="F68" s="211" t="str">
        <f t="shared" si="6"/>
        <v>Best Hardwire DSC SEM Takeover</v>
      </c>
      <c r="G68" s="211">
        <f t="shared" si="7"/>
        <v>59.99</v>
      </c>
      <c r="H68" s="291">
        <f t="shared" si="8"/>
        <v>240</v>
      </c>
      <c r="I68" s="241" t="str">
        <f t="shared" si="9"/>
        <v>6</v>
      </c>
      <c r="J68" s="291">
        <f t="shared" si="10"/>
        <v>59.99</v>
      </c>
      <c r="K68" s="211" t="s">
        <v>5586</v>
      </c>
    </row>
    <row r="69" spans="1:11" x14ac:dyDescent="0.25">
      <c r="A69" s="211" t="s">
        <v>263</v>
      </c>
      <c r="B69" s="211" t="str">
        <f t="shared" si="11"/>
        <v>Residential</v>
      </c>
      <c r="C69" s="211" t="s">
        <v>3468</v>
      </c>
      <c r="D69" s="360" t="s">
        <v>5326</v>
      </c>
      <c r="E69" s="211"/>
      <c r="F69" s="211" t="str">
        <f t="shared" si="6"/>
        <v>Better Honeywell Wirelesss to 2GIG takeover</v>
      </c>
      <c r="G69" s="211">
        <f t="shared" si="7"/>
        <v>49.99</v>
      </c>
      <c r="H69" s="291">
        <f t="shared" si="8"/>
        <v>150</v>
      </c>
      <c r="I69" s="241" t="str">
        <f t="shared" si="9"/>
        <v>0</v>
      </c>
      <c r="J69" s="291">
        <f t="shared" si="10"/>
        <v>49.99</v>
      </c>
      <c r="K69" s="211" t="s">
        <v>5586</v>
      </c>
    </row>
    <row r="70" spans="1:11" x14ac:dyDescent="0.25">
      <c r="A70" s="211" t="s">
        <v>254</v>
      </c>
      <c r="B70" s="211" t="str">
        <f t="shared" si="11"/>
        <v>Residential</v>
      </c>
      <c r="C70" s="211" t="s">
        <v>3468</v>
      </c>
      <c r="D70" s="360" t="s">
        <v>5326</v>
      </c>
      <c r="E70" s="211"/>
      <c r="F70" s="211" t="str">
        <f t="shared" si="6"/>
        <v>Good Honeywell Wirelesss to 2GIG takeover</v>
      </c>
      <c r="G70" s="211">
        <f t="shared" si="7"/>
        <v>39.99</v>
      </c>
      <c r="H70" s="291">
        <f t="shared" si="8"/>
        <v>90</v>
      </c>
      <c r="I70" s="241" t="str">
        <f t="shared" si="9"/>
        <v>0</v>
      </c>
      <c r="J70" s="291">
        <f t="shared" si="10"/>
        <v>39.99</v>
      </c>
      <c r="K70" s="211" t="s">
        <v>5586</v>
      </c>
    </row>
    <row r="71" spans="1:11" x14ac:dyDescent="0.25">
      <c r="A71" s="211" t="s">
        <v>287</v>
      </c>
      <c r="B71" s="211" t="str">
        <f t="shared" si="11"/>
        <v>Residential</v>
      </c>
      <c r="C71" s="211" t="s">
        <v>3468</v>
      </c>
      <c r="D71" s="360" t="s">
        <v>5326</v>
      </c>
      <c r="E71" s="211"/>
      <c r="F71" s="211" t="str">
        <f t="shared" si="6"/>
        <v>Best Honeywell Wirelesss to 2GIG takeover</v>
      </c>
      <c r="G71" s="211">
        <f t="shared" si="7"/>
        <v>59.99</v>
      </c>
      <c r="H71" s="291">
        <f t="shared" si="8"/>
        <v>210</v>
      </c>
      <c r="I71" s="241" t="str">
        <f t="shared" si="9"/>
        <v>0</v>
      </c>
      <c r="J71" s="291">
        <f t="shared" si="10"/>
        <v>59.99</v>
      </c>
      <c r="K71" s="211" t="s">
        <v>5586</v>
      </c>
    </row>
    <row r="72" spans="1:11" x14ac:dyDescent="0.25">
      <c r="A72" s="211" t="s">
        <v>223</v>
      </c>
      <c r="B72" s="211" t="str">
        <f t="shared" si="11"/>
        <v>Residential</v>
      </c>
      <c r="C72" s="211" t="s">
        <v>3468</v>
      </c>
      <c r="D72" s="360" t="s">
        <v>5326</v>
      </c>
      <c r="E72" s="211"/>
      <c r="F72" s="211" t="str">
        <f t="shared" si="6"/>
        <v>Starter 2GIG Wireless Takeover with Remote Access</v>
      </c>
      <c r="G72" s="211">
        <f t="shared" si="7"/>
        <v>29.99</v>
      </c>
      <c r="H72" s="291">
        <f t="shared" si="8"/>
        <v>90</v>
      </c>
      <c r="I72" s="241" t="str">
        <f t="shared" si="9"/>
        <v>0</v>
      </c>
      <c r="J72" s="291">
        <f t="shared" si="10"/>
        <v>29.99</v>
      </c>
      <c r="K72" s="211" t="s">
        <v>5586</v>
      </c>
    </row>
    <row r="73" spans="1:11" x14ac:dyDescent="0.25">
      <c r="A73" s="211" t="s">
        <v>220</v>
      </c>
      <c r="B73" s="211" t="str">
        <f t="shared" si="11"/>
        <v>Residential</v>
      </c>
      <c r="C73" s="211" t="s">
        <v>3468</v>
      </c>
      <c r="D73" s="360" t="s">
        <v>5326</v>
      </c>
      <c r="E73" s="211"/>
      <c r="F73" s="211" t="str">
        <f t="shared" si="6"/>
        <v>Starter 2GIG to 2GIG Wireless Takeover</v>
      </c>
      <c r="G73" s="211">
        <f t="shared" si="7"/>
        <v>24.99</v>
      </c>
      <c r="H73" s="291">
        <f t="shared" si="8"/>
        <v>90</v>
      </c>
      <c r="I73" s="241" t="str">
        <f t="shared" si="9"/>
        <v>0</v>
      </c>
      <c r="J73" s="291">
        <f t="shared" si="10"/>
        <v>24.99</v>
      </c>
      <c r="K73" s="211" t="s">
        <v>5586</v>
      </c>
    </row>
    <row r="74" spans="1:11" x14ac:dyDescent="0.25">
      <c r="A74" s="211" t="s">
        <v>261</v>
      </c>
      <c r="B74" s="211" t="str">
        <f t="shared" si="11"/>
        <v>Residential</v>
      </c>
      <c r="C74" s="211" t="s">
        <v>3468</v>
      </c>
      <c r="D74" s="360" t="s">
        <v>5326</v>
      </c>
      <c r="E74" s="211"/>
      <c r="F74" s="211" t="str">
        <f t="shared" si="6"/>
        <v>Better 2GIG to 2GIG Wireless Takeover</v>
      </c>
      <c r="G74" s="211">
        <f t="shared" si="7"/>
        <v>44.99</v>
      </c>
      <c r="H74" s="291">
        <f t="shared" si="8"/>
        <v>150</v>
      </c>
      <c r="I74" s="241" t="str">
        <f t="shared" si="9"/>
        <v>0</v>
      </c>
      <c r="J74" s="291">
        <f t="shared" si="10"/>
        <v>44.99</v>
      </c>
      <c r="K74" s="211" t="s">
        <v>5586</v>
      </c>
    </row>
    <row r="75" spans="1:11" x14ac:dyDescent="0.25">
      <c r="A75" s="211" t="s">
        <v>253</v>
      </c>
      <c r="B75" s="211" t="str">
        <f t="shared" si="11"/>
        <v>Residential</v>
      </c>
      <c r="C75" s="211" t="s">
        <v>3468</v>
      </c>
      <c r="D75" s="360" t="s">
        <v>5326</v>
      </c>
      <c r="E75" s="211"/>
      <c r="F75" s="211" t="str">
        <f t="shared" si="6"/>
        <v>Good 2GIG to 2GIG Wireless Takeover</v>
      </c>
      <c r="G75" s="211">
        <f t="shared" si="7"/>
        <v>34.99</v>
      </c>
      <c r="H75" s="291">
        <f t="shared" si="8"/>
        <v>90</v>
      </c>
      <c r="I75" s="241" t="str">
        <f t="shared" si="9"/>
        <v>0</v>
      </c>
      <c r="J75" s="291">
        <f t="shared" si="10"/>
        <v>34.99</v>
      </c>
      <c r="K75" s="211" t="s">
        <v>5586</v>
      </c>
    </row>
    <row r="76" spans="1:11" x14ac:dyDescent="0.25">
      <c r="A76" s="211" t="s">
        <v>274</v>
      </c>
      <c r="B76" s="211" t="str">
        <f t="shared" si="11"/>
        <v>Residential</v>
      </c>
      <c r="C76" s="211" t="s">
        <v>3468</v>
      </c>
      <c r="D76" s="360" t="s">
        <v>5326</v>
      </c>
      <c r="E76" s="211"/>
      <c r="F76" s="211" t="str">
        <f t="shared" si="6"/>
        <v>Best 2GIG to 2GIG Wireless Takeover</v>
      </c>
      <c r="G76" s="211">
        <f t="shared" si="7"/>
        <v>54.99</v>
      </c>
      <c r="H76" s="291">
        <f t="shared" si="8"/>
        <v>210</v>
      </c>
      <c r="I76" s="241" t="str">
        <f t="shared" si="9"/>
        <v>0</v>
      </c>
      <c r="J76" s="291">
        <f t="shared" si="10"/>
        <v>54.99</v>
      </c>
      <c r="K76" s="211" t="s">
        <v>5586</v>
      </c>
    </row>
    <row r="77" spans="1:11" x14ac:dyDescent="0.25">
      <c r="A77" s="211" t="s">
        <v>262</v>
      </c>
      <c r="B77" s="211" t="str">
        <f t="shared" si="11"/>
        <v>Residential</v>
      </c>
      <c r="C77" s="211" t="s">
        <v>3468</v>
      </c>
      <c r="D77" s="360" t="s">
        <v>5328</v>
      </c>
      <c r="E77" s="211"/>
      <c r="F77" s="211" t="str">
        <f t="shared" si="6"/>
        <v>Better Hardwire Honeywell SEM Takeover</v>
      </c>
      <c r="G77" s="211">
        <f t="shared" si="7"/>
        <v>49.99</v>
      </c>
      <c r="H77" s="291">
        <f t="shared" si="8"/>
        <v>210</v>
      </c>
      <c r="I77" s="241" t="str">
        <f t="shared" si="9"/>
        <v>4</v>
      </c>
      <c r="J77" s="291">
        <f t="shared" si="10"/>
        <v>49.99</v>
      </c>
      <c r="K77" s="211" t="s">
        <v>5586</v>
      </c>
    </row>
    <row r="78" spans="1:11" x14ac:dyDescent="0.25">
      <c r="A78" s="211" t="s">
        <v>275</v>
      </c>
      <c r="B78" s="211" t="str">
        <f t="shared" si="11"/>
        <v>Residential</v>
      </c>
      <c r="C78" s="211" t="s">
        <v>3468</v>
      </c>
      <c r="D78" s="360" t="s">
        <v>5328</v>
      </c>
      <c r="E78" s="211"/>
      <c r="F78" s="211" t="str">
        <f t="shared" si="6"/>
        <v>Best Hardwire Honeywell SEM Takeover</v>
      </c>
      <c r="G78" s="211">
        <f t="shared" si="7"/>
        <v>59.99</v>
      </c>
      <c r="H78" s="291">
        <f t="shared" si="8"/>
        <v>240</v>
      </c>
      <c r="I78" s="241" t="str">
        <f t="shared" si="9"/>
        <v>6</v>
      </c>
      <c r="J78" s="291">
        <f t="shared" si="10"/>
        <v>59.99</v>
      </c>
      <c r="K78" s="211" t="s">
        <v>5586</v>
      </c>
    </row>
    <row r="79" spans="1:11" x14ac:dyDescent="0.25">
      <c r="A79" s="211" t="s">
        <v>247</v>
      </c>
      <c r="B79" s="211" t="str">
        <f t="shared" si="11"/>
        <v>Residential</v>
      </c>
      <c r="C79" s="211" t="s">
        <v>3468</v>
      </c>
      <c r="D79" s="360" t="s">
        <v>5328</v>
      </c>
      <c r="E79" s="211"/>
      <c r="F79" s="211" t="str">
        <f t="shared" si="6"/>
        <v xml:space="preserve">Starter Hardwire Super Switch Takeover </v>
      </c>
      <c r="G79" s="211">
        <f t="shared" si="7"/>
        <v>29.99</v>
      </c>
      <c r="H79" s="291">
        <f t="shared" si="8"/>
        <v>150</v>
      </c>
      <c r="I79" s="241" t="str">
        <f t="shared" si="9"/>
        <v>0</v>
      </c>
      <c r="J79" s="291">
        <f t="shared" si="10"/>
        <v>29.99</v>
      </c>
      <c r="K79" s="211" t="s">
        <v>5586</v>
      </c>
    </row>
    <row r="80" spans="1:11" x14ac:dyDescent="0.25">
      <c r="A80" s="211" t="s">
        <v>248</v>
      </c>
      <c r="B80" s="211" t="str">
        <f t="shared" si="11"/>
        <v>Residential</v>
      </c>
      <c r="C80" s="211" t="s">
        <v>3468</v>
      </c>
      <c r="D80" s="360" t="s">
        <v>5328</v>
      </c>
      <c r="E80" s="211"/>
      <c r="F80" s="211" t="str">
        <f t="shared" si="6"/>
        <v>Starter Hardwire Super Switch Takeover with Remote Access</v>
      </c>
      <c r="G80" s="211">
        <f t="shared" si="7"/>
        <v>34.99</v>
      </c>
      <c r="H80" s="291">
        <f t="shared" si="8"/>
        <v>150</v>
      </c>
      <c r="I80" s="241" t="str">
        <f t="shared" si="9"/>
        <v>0</v>
      </c>
      <c r="J80" s="291">
        <f t="shared" si="10"/>
        <v>34.99</v>
      </c>
      <c r="K80" s="211" t="s">
        <v>5586</v>
      </c>
    </row>
    <row r="81" spans="1:11" x14ac:dyDescent="0.25">
      <c r="A81" s="211" t="s">
        <v>4</v>
      </c>
      <c r="B81" s="211" t="str">
        <f t="shared" si="11"/>
        <v>Residential</v>
      </c>
      <c r="C81" s="211" t="s">
        <v>3468</v>
      </c>
      <c r="D81" s="360" t="s">
        <v>5325</v>
      </c>
      <c r="E81" s="211"/>
      <c r="F81" s="211" t="str">
        <f t="shared" si="6"/>
        <v>2GIG Good Package</v>
      </c>
      <c r="G81" s="211">
        <f t="shared" si="7"/>
        <v>39.99</v>
      </c>
      <c r="H81" s="291">
        <f t="shared" si="8"/>
        <v>120</v>
      </c>
      <c r="I81" s="241" t="str">
        <f t="shared" si="9"/>
        <v>0</v>
      </c>
      <c r="J81" s="291">
        <f t="shared" si="10"/>
        <v>39.99</v>
      </c>
      <c r="K81" s="211" t="s">
        <v>5586</v>
      </c>
    </row>
    <row r="82" spans="1:11" x14ac:dyDescent="0.25">
      <c r="A82" s="211" t="s">
        <v>2</v>
      </c>
      <c r="B82" s="211" t="str">
        <f t="shared" si="11"/>
        <v>Residential</v>
      </c>
      <c r="C82" s="211" t="s">
        <v>3468</v>
      </c>
      <c r="D82" s="360" t="s">
        <v>5325</v>
      </c>
      <c r="E82" s="211"/>
      <c r="F82" s="211" t="str">
        <f t="shared" si="6"/>
        <v>2GIG Better Package</v>
      </c>
      <c r="G82" s="211">
        <f t="shared" si="7"/>
        <v>49.99</v>
      </c>
      <c r="H82" s="291">
        <f t="shared" si="8"/>
        <v>150</v>
      </c>
      <c r="I82" s="241" t="str">
        <f t="shared" si="9"/>
        <v>0</v>
      </c>
      <c r="J82" s="291">
        <f t="shared" si="10"/>
        <v>49.99</v>
      </c>
      <c r="K82" s="211" t="s">
        <v>5586</v>
      </c>
    </row>
    <row r="83" spans="1:11" x14ac:dyDescent="0.25">
      <c r="A83" s="211" t="s">
        <v>5</v>
      </c>
      <c r="B83" s="211" t="str">
        <f t="shared" si="11"/>
        <v>Residential</v>
      </c>
      <c r="C83" s="211" t="s">
        <v>3468</v>
      </c>
      <c r="D83" s="360" t="s">
        <v>5325</v>
      </c>
      <c r="E83" s="211"/>
      <c r="F83" s="211" t="str">
        <f t="shared" si="6"/>
        <v>2GIG Best Package</v>
      </c>
      <c r="G83" s="211">
        <f t="shared" si="7"/>
        <v>59.99</v>
      </c>
      <c r="H83" s="291">
        <f t="shared" si="8"/>
        <v>210</v>
      </c>
      <c r="I83" s="241" t="str">
        <f t="shared" si="9"/>
        <v>0</v>
      </c>
      <c r="J83" s="291">
        <f t="shared" si="10"/>
        <v>59.99</v>
      </c>
      <c r="K83" s="211" t="s">
        <v>5586</v>
      </c>
    </row>
    <row r="84" spans="1:11" x14ac:dyDescent="0.25">
      <c r="A84" s="300" t="s">
        <v>3656</v>
      </c>
      <c r="B84" s="211" t="str">
        <f t="shared" si="11"/>
        <v>Residential</v>
      </c>
      <c r="C84" s="211" t="s">
        <v>3468</v>
      </c>
      <c r="D84" s="360" t="s">
        <v>5325</v>
      </c>
      <c r="E84" s="211"/>
      <c r="F84" s="211" t="str">
        <f t="shared" si="6"/>
        <v>EVS Package w 2 Dr, 1 Motion, 1 Keypad</v>
      </c>
      <c r="G84" s="211">
        <f t="shared" si="7"/>
        <v>24.99</v>
      </c>
      <c r="H84" s="291">
        <f t="shared" si="8"/>
        <v>120</v>
      </c>
      <c r="I84" s="241" t="str">
        <f t="shared" si="9"/>
        <v>0</v>
      </c>
      <c r="J84" s="291">
        <f t="shared" si="10"/>
        <v>24.99</v>
      </c>
      <c r="K84" s="211" t="s">
        <v>5586</v>
      </c>
    </row>
    <row r="85" spans="1:11" x14ac:dyDescent="0.25">
      <c r="A85" s="300" t="s">
        <v>3652</v>
      </c>
      <c r="B85" s="211" t="str">
        <f t="shared" si="11"/>
        <v>Residential</v>
      </c>
      <c r="C85" s="211" t="s">
        <v>3468</v>
      </c>
      <c r="D85" s="360" t="s">
        <v>5325</v>
      </c>
      <c r="E85" s="211"/>
      <c r="F85" s="211" t="str">
        <f t="shared" si="6"/>
        <v>EVS Package w 2 Dr, 1 Motion, 1 Keypad</v>
      </c>
      <c r="G85" s="211">
        <f t="shared" si="7"/>
        <v>24.99</v>
      </c>
      <c r="H85" s="291">
        <f t="shared" si="8"/>
        <v>120</v>
      </c>
      <c r="I85" s="241" t="str">
        <f t="shared" si="9"/>
        <v>0</v>
      </c>
      <c r="J85" s="291">
        <f t="shared" si="10"/>
        <v>24.99</v>
      </c>
      <c r="K85" s="211" t="s">
        <v>5586</v>
      </c>
    </row>
    <row r="86" spans="1:11" x14ac:dyDescent="0.25">
      <c r="A86" s="300" t="s">
        <v>3651</v>
      </c>
      <c r="B86" s="211" t="str">
        <f t="shared" si="11"/>
        <v>Residential</v>
      </c>
      <c r="C86" s="211" t="s">
        <v>3468</v>
      </c>
      <c r="D86" s="360" t="s">
        <v>5325</v>
      </c>
      <c r="E86" s="211"/>
      <c r="F86" s="211" t="str">
        <f t="shared" si="6"/>
        <v>Wireless 2-way w/2 Doors, 1 Motion, 1 KP, TouchKP Package</v>
      </c>
      <c r="G86" s="211">
        <f t="shared" si="7"/>
        <v>34.99</v>
      </c>
      <c r="H86" s="291">
        <f t="shared" si="8"/>
        <v>150</v>
      </c>
      <c r="I86" s="241" t="str">
        <f t="shared" si="9"/>
        <v>0</v>
      </c>
      <c r="J86" s="291">
        <f t="shared" si="10"/>
        <v>34.99</v>
      </c>
      <c r="K86" s="211" t="s">
        <v>5586</v>
      </c>
    </row>
    <row r="87" spans="1:11" x14ac:dyDescent="0.25">
      <c r="A87" s="300" t="s">
        <v>3650</v>
      </c>
      <c r="B87" s="211" t="str">
        <f t="shared" si="11"/>
        <v>Residential</v>
      </c>
      <c r="C87" s="211" t="s">
        <v>3468</v>
      </c>
      <c r="D87" s="360" t="s">
        <v>5325</v>
      </c>
      <c r="E87" s="211"/>
      <c r="F87" s="211" t="str">
        <f t="shared" si="6"/>
        <v>Wireless 2-way w/2 Drs/KP/MO, 1 TS KP,HomeAutomation Package</v>
      </c>
      <c r="G87" s="211">
        <f t="shared" si="7"/>
        <v>49.99</v>
      </c>
      <c r="H87" s="291">
        <f t="shared" si="8"/>
        <v>210</v>
      </c>
      <c r="I87" s="241" t="str">
        <f t="shared" si="9"/>
        <v>0</v>
      </c>
      <c r="J87" s="291">
        <f t="shared" si="10"/>
        <v>49.99</v>
      </c>
      <c r="K87" s="211" t="s">
        <v>5586</v>
      </c>
    </row>
    <row r="88" spans="1:11" x14ac:dyDescent="0.25">
      <c r="A88" s="300" t="s">
        <v>3641</v>
      </c>
      <c r="B88" s="211" t="str">
        <f t="shared" si="11"/>
        <v>Residential</v>
      </c>
      <c r="C88" s="211" t="s">
        <v>3468</v>
      </c>
      <c r="D88" s="360" t="s">
        <v>5222</v>
      </c>
      <c r="E88" s="211"/>
      <c r="F88" s="211" t="str">
        <f t="shared" si="6"/>
        <v>AlarmCare Service w Cell &amp; Fall Detection - TEST BUNDLE</v>
      </c>
      <c r="G88" s="211">
        <f t="shared" si="7"/>
        <v>47.99</v>
      </c>
      <c r="H88" s="291">
        <f t="shared" si="8"/>
        <v>0</v>
      </c>
      <c r="I88" s="241">
        <f t="shared" si="9"/>
        <v>0</v>
      </c>
      <c r="J88" s="291">
        <f t="shared" si="10"/>
        <v>47.99</v>
      </c>
      <c r="K88" s="211" t="s">
        <v>5586</v>
      </c>
    </row>
    <row r="89" spans="1:11" x14ac:dyDescent="0.25">
      <c r="A89" s="300" t="s">
        <v>3642</v>
      </c>
      <c r="B89" s="211" t="str">
        <f t="shared" si="11"/>
        <v>Residential</v>
      </c>
      <c r="C89" s="211" t="s">
        <v>3468</v>
      </c>
      <c r="D89" s="360" t="s">
        <v>5327</v>
      </c>
      <c r="E89" s="211"/>
      <c r="F89" s="211" t="str">
        <f t="shared" si="6"/>
        <v>Commercial Plus Package</v>
      </c>
      <c r="G89" s="211">
        <f t="shared" si="7"/>
        <v>39.99</v>
      </c>
      <c r="H89" s="291">
        <f t="shared" si="8"/>
        <v>120</v>
      </c>
      <c r="I89" s="241" t="str">
        <f t="shared" si="9"/>
        <v>0</v>
      </c>
      <c r="J89" s="291">
        <f t="shared" si="10"/>
        <v>39.99</v>
      </c>
      <c r="K89" s="211" t="s">
        <v>5586</v>
      </c>
    </row>
    <row r="90" spans="1:11" x14ac:dyDescent="0.25">
      <c r="A90" s="300" t="s">
        <v>3643</v>
      </c>
      <c r="B90" s="211" t="str">
        <f t="shared" si="11"/>
        <v>Residential</v>
      </c>
      <c r="C90" s="211" t="s">
        <v>3468</v>
      </c>
      <c r="D90" s="360" t="s">
        <v>5325</v>
      </c>
      <c r="E90" s="211"/>
      <c r="F90" s="211" t="str">
        <f t="shared" si="6"/>
        <v>2 GIG Diamond Services - 10 Point System</v>
      </c>
      <c r="G90" s="211">
        <f t="shared" si="7"/>
        <v>64.989999999999995</v>
      </c>
      <c r="H90" s="291">
        <f t="shared" si="8"/>
        <v>60</v>
      </c>
      <c r="I90" s="241">
        <f t="shared" si="9"/>
        <v>0</v>
      </c>
      <c r="J90" s="291">
        <f t="shared" si="10"/>
        <v>64.989999999999995</v>
      </c>
      <c r="K90" s="211" t="s">
        <v>5586</v>
      </c>
    </row>
    <row r="91" spans="1:11" x14ac:dyDescent="0.25">
      <c r="A91" s="300" t="s">
        <v>3644</v>
      </c>
      <c r="B91" s="211" t="str">
        <f t="shared" si="11"/>
        <v>Residential</v>
      </c>
      <c r="C91" s="211" t="s">
        <v>3468</v>
      </c>
      <c r="D91" s="360" t="s">
        <v>5325</v>
      </c>
      <c r="E91" s="211"/>
      <c r="F91" s="211" t="str">
        <f t="shared" si="6"/>
        <v>2GIG Gold Package - 6 Points</v>
      </c>
      <c r="G91" s="211">
        <f t="shared" si="7"/>
        <v>34.99</v>
      </c>
      <c r="H91" s="291">
        <f t="shared" si="8"/>
        <v>60</v>
      </c>
      <c r="I91" s="241">
        <f t="shared" si="9"/>
        <v>0</v>
      </c>
      <c r="J91" s="291">
        <f t="shared" si="10"/>
        <v>34.99</v>
      </c>
      <c r="K91" s="211" t="s">
        <v>5586</v>
      </c>
    </row>
    <row r="92" spans="1:11" x14ac:dyDescent="0.25">
      <c r="A92" s="300" t="s">
        <v>3645</v>
      </c>
      <c r="B92" s="211" t="str">
        <f t="shared" si="11"/>
        <v>Residential</v>
      </c>
      <c r="C92" s="211" t="s">
        <v>3468</v>
      </c>
      <c r="D92" s="360" t="s">
        <v>5325</v>
      </c>
      <c r="E92" s="211"/>
      <c r="F92" s="211" t="str">
        <f t="shared" si="6"/>
        <v>2 GIG Gold Service w Access - 6 Point System</v>
      </c>
      <c r="G92" s="211">
        <f t="shared" si="7"/>
        <v>44.99</v>
      </c>
      <c r="H92" s="291">
        <f t="shared" si="8"/>
        <v>60</v>
      </c>
      <c r="I92" s="241">
        <f t="shared" si="9"/>
        <v>0</v>
      </c>
      <c r="J92" s="291">
        <f t="shared" si="10"/>
        <v>44.99</v>
      </c>
      <c r="K92" s="211" t="s">
        <v>5586</v>
      </c>
    </row>
    <row r="93" spans="1:11" x14ac:dyDescent="0.25">
      <c r="A93" s="300" t="s">
        <v>272</v>
      </c>
      <c r="B93" s="211" t="str">
        <f t="shared" si="11"/>
        <v>Residential</v>
      </c>
      <c r="C93" s="211" t="s">
        <v>3468</v>
      </c>
      <c r="D93" s="360" t="s">
        <v>5328</v>
      </c>
      <c r="E93" s="211"/>
      <c r="F93" s="211" t="str">
        <f t="shared" si="6"/>
        <v>HW 2GIG HW Smart Home Bundle</v>
      </c>
      <c r="G93" s="211">
        <f t="shared" si="7"/>
        <v>59.99</v>
      </c>
      <c r="H93" s="291">
        <f t="shared" si="8"/>
        <v>210</v>
      </c>
      <c r="I93" s="241" t="str">
        <f t="shared" si="9"/>
        <v>0</v>
      </c>
      <c r="J93" s="291">
        <f t="shared" si="10"/>
        <v>59.99</v>
      </c>
      <c r="K93" s="211" t="s">
        <v>5586</v>
      </c>
    </row>
    <row r="94" spans="1:11" x14ac:dyDescent="0.25">
      <c r="A94" s="300" t="s">
        <v>251</v>
      </c>
      <c r="B94" s="211" t="str">
        <f t="shared" si="11"/>
        <v>Residential</v>
      </c>
      <c r="C94" s="211" t="s">
        <v>3468</v>
      </c>
      <c r="D94" s="360" t="s">
        <v>5328</v>
      </c>
      <c r="E94" s="211"/>
      <c r="F94" s="211" t="str">
        <f t="shared" si="6"/>
        <v>HW 2GIG Secure 2 Super Switch HW Takeover, 12V Battery</v>
      </c>
      <c r="G94" s="211">
        <f t="shared" si="7"/>
        <v>39.99</v>
      </c>
      <c r="H94" s="291">
        <f t="shared" si="8"/>
        <v>120</v>
      </c>
      <c r="I94" s="241" t="str">
        <f t="shared" si="9"/>
        <v>0</v>
      </c>
      <c r="J94" s="291">
        <f t="shared" si="10"/>
        <v>39.99</v>
      </c>
      <c r="K94" s="211" t="s">
        <v>5586</v>
      </c>
    </row>
    <row r="95" spans="1:11" x14ac:dyDescent="0.25">
      <c r="A95" s="300" t="s">
        <v>260</v>
      </c>
      <c r="B95" s="211" t="str">
        <f t="shared" si="11"/>
        <v>Residential</v>
      </c>
      <c r="C95" s="211" t="s">
        <v>3468</v>
      </c>
      <c r="D95" s="360" t="s">
        <v>5328</v>
      </c>
      <c r="E95" s="211"/>
      <c r="F95" s="211" t="str">
        <f t="shared" si="6"/>
        <v>HW 2GIG Video Bundle</v>
      </c>
      <c r="G95" s="211">
        <f t="shared" si="7"/>
        <v>49.99</v>
      </c>
      <c r="H95" s="291">
        <f t="shared" si="8"/>
        <v>150</v>
      </c>
      <c r="I95" s="241" t="str">
        <f t="shared" si="9"/>
        <v>0</v>
      </c>
      <c r="J95" s="291">
        <f t="shared" si="10"/>
        <v>49.99</v>
      </c>
      <c r="K95" s="211" t="s">
        <v>5586</v>
      </c>
    </row>
    <row r="96" spans="1:11" x14ac:dyDescent="0.25">
      <c r="A96" s="300" t="s">
        <v>3646</v>
      </c>
      <c r="B96" s="211" t="str">
        <f t="shared" si="11"/>
        <v>Residential</v>
      </c>
      <c r="C96" s="211" t="s">
        <v>3468</v>
      </c>
      <c r="D96" s="360" t="s">
        <v>5325</v>
      </c>
      <c r="E96" s="211"/>
      <c r="F96" s="211" t="str">
        <f t="shared" si="6"/>
        <v>SNL Package with Key Fob</v>
      </c>
      <c r="G96" s="211">
        <f t="shared" si="7"/>
        <v>25</v>
      </c>
      <c r="H96" s="291">
        <f t="shared" si="8"/>
        <v>60</v>
      </c>
      <c r="I96" s="241" t="str">
        <f t="shared" si="9"/>
        <v>0</v>
      </c>
      <c r="J96" s="291">
        <f t="shared" si="10"/>
        <v>25</v>
      </c>
      <c r="K96" s="211" t="s">
        <v>5586</v>
      </c>
    </row>
    <row r="97" spans="1:11" x14ac:dyDescent="0.25">
      <c r="A97" s="300" t="s">
        <v>3647</v>
      </c>
      <c r="B97" s="211" t="str">
        <f t="shared" si="11"/>
        <v>Residential</v>
      </c>
      <c r="C97" s="211" t="s">
        <v>3468</v>
      </c>
      <c r="D97" s="360" t="s">
        <v>5325</v>
      </c>
      <c r="E97" s="211"/>
      <c r="F97" s="211" t="str">
        <f t="shared" si="6"/>
        <v>SNL Installation from Nov 27, 2006</v>
      </c>
      <c r="G97" s="211">
        <f t="shared" si="7"/>
        <v>25</v>
      </c>
      <c r="H97" s="291">
        <f t="shared" si="8"/>
        <v>60</v>
      </c>
      <c r="I97" s="241" t="str">
        <f t="shared" si="9"/>
        <v>0</v>
      </c>
      <c r="J97" s="291">
        <f t="shared" si="10"/>
        <v>25</v>
      </c>
      <c r="K97" s="211" t="s">
        <v>5586</v>
      </c>
    </row>
    <row r="98" spans="1:11" x14ac:dyDescent="0.25">
      <c r="A98" s="300" t="s">
        <v>3648</v>
      </c>
      <c r="B98" s="211" t="str">
        <f t="shared" si="11"/>
        <v>Residential</v>
      </c>
      <c r="C98" s="211" t="s">
        <v>3468</v>
      </c>
      <c r="D98" s="360" t="s">
        <v>5325</v>
      </c>
      <c r="E98" s="211"/>
      <c r="F98" s="211" t="str">
        <f t="shared" si="6"/>
        <v>Package with 2 Door Senors</v>
      </c>
      <c r="G98" s="211">
        <f t="shared" si="7"/>
        <v>25</v>
      </c>
      <c r="H98" s="291">
        <f t="shared" si="8"/>
        <v>60</v>
      </c>
      <c r="I98" s="241" t="str">
        <f t="shared" si="9"/>
        <v>0</v>
      </c>
      <c r="J98" s="291">
        <f t="shared" si="10"/>
        <v>25</v>
      </c>
      <c r="K98" s="211" t="s">
        <v>5586</v>
      </c>
    </row>
    <row r="99" spans="1:11" x14ac:dyDescent="0.25">
      <c r="A99" s="300" t="s">
        <v>3649</v>
      </c>
      <c r="B99" s="211" t="str">
        <f t="shared" si="11"/>
        <v>Residential</v>
      </c>
      <c r="C99" s="211" t="s">
        <v>3468</v>
      </c>
      <c r="D99" s="360" t="s">
        <v>5325</v>
      </c>
      <c r="E99" s="211"/>
      <c r="F99" s="211" t="str">
        <f t="shared" si="6"/>
        <v>Package with  Keypad</v>
      </c>
      <c r="G99" s="211">
        <f t="shared" si="7"/>
        <v>25</v>
      </c>
      <c r="H99" s="291">
        <f t="shared" si="8"/>
        <v>60</v>
      </c>
      <c r="I99" s="241" t="str">
        <f t="shared" si="9"/>
        <v>0</v>
      </c>
      <c r="J99" s="291">
        <f t="shared" si="10"/>
        <v>25</v>
      </c>
      <c r="K99" s="211" t="s">
        <v>5586</v>
      </c>
    </row>
    <row r="100" spans="1:11" x14ac:dyDescent="0.25">
      <c r="A100" s="300" t="s">
        <v>3653</v>
      </c>
      <c r="B100" s="211" t="str">
        <f t="shared" si="11"/>
        <v>Residential</v>
      </c>
      <c r="C100" s="211" t="s">
        <v>3468</v>
      </c>
      <c r="D100" s="360" t="s">
        <v>5325</v>
      </c>
      <c r="E100" s="211"/>
      <c r="F100" s="211" t="str">
        <f t="shared" si="6"/>
        <v>2GIG Command Bundle (Command+Zwave/Image Sensor)</v>
      </c>
      <c r="G100" s="211">
        <f t="shared" si="7"/>
        <v>54.99</v>
      </c>
      <c r="H100" s="291">
        <f t="shared" si="8"/>
        <v>210</v>
      </c>
      <c r="I100" s="241" t="str">
        <f t="shared" si="9"/>
        <v>0</v>
      </c>
      <c r="J100" s="291">
        <f t="shared" si="10"/>
        <v>54.99</v>
      </c>
      <c r="K100" s="211" t="s">
        <v>5586</v>
      </c>
    </row>
    <row r="101" spans="1:11" x14ac:dyDescent="0.25">
      <c r="A101" s="300" t="s">
        <v>3654</v>
      </c>
      <c r="B101" s="211" t="str">
        <f t="shared" si="11"/>
        <v>Residential</v>
      </c>
      <c r="C101" s="211" t="s">
        <v>3468</v>
      </c>
      <c r="D101" s="360" t="s">
        <v>5325</v>
      </c>
      <c r="E101" s="211"/>
      <c r="F101" s="211" t="str">
        <f t="shared" si="6"/>
        <v>2GIG Connect Bundle (Secure+Door &amp; Motion)</v>
      </c>
      <c r="G101" s="211">
        <f t="shared" si="7"/>
        <v>39.99</v>
      </c>
      <c r="H101" s="291">
        <f t="shared" si="8"/>
        <v>120</v>
      </c>
      <c r="I101" s="241" t="str">
        <f t="shared" si="9"/>
        <v>0</v>
      </c>
      <c r="J101" s="291">
        <f t="shared" si="10"/>
        <v>39.99</v>
      </c>
      <c r="K101" s="211" t="s">
        <v>5586</v>
      </c>
    </row>
    <row r="102" spans="1:11" x14ac:dyDescent="0.25">
      <c r="A102" s="300" t="s">
        <v>3655</v>
      </c>
      <c r="B102" s="211" t="str">
        <f t="shared" si="11"/>
        <v>Residential</v>
      </c>
      <c r="C102" s="211" t="s">
        <v>3468</v>
      </c>
      <c r="D102" s="360" t="s">
        <v>5325</v>
      </c>
      <c r="E102" s="211"/>
      <c r="F102" s="211" t="str">
        <f t="shared" si="6"/>
        <v>2GIG Control Bundle (Command+Zwave/Image Sensor)</v>
      </c>
      <c r="G102" s="211">
        <f t="shared" si="7"/>
        <v>44.99</v>
      </c>
      <c r="H102" s="291">
        <f t="shared" si="8"/>
        <v>150</v>
      </c>
      <c r="I102" s="241" t="str">
        <f t="shared" si="9"/>
        <v>0</v>
      </c>
      <c r="J102" s="291">
        <f t="shared" si="10"/>
        <v>44.99</v>
      </c>
      <c r="K102" s="211" t="s">
        <v>5586</v>
      </c>
    </row>
    <row r="103" spans="1:11" x14ac:dyDescent="0.25">
      <c r="A103" s="300" t="s">
        <v>3657</v>
      </c>
      <c r="B103" s="211" t="str">
        <f t="shared" si="11"/>
        <v>Residential</v>
      </c>
      <c r="C103" s="211" t="s">
        <v>3468</v>
      </c>
      <c r="D103" s="360" t="s">
        <v>5325</v>
      </c>
      <c r="E103" s="211"/>
      <c r="F103" s="211" t="str">
        <f t="shared" si="6"/>
        <v>EVS Basic Package</v>
      </c>
      <c r="G103" s="211">
        <f t="shared" si="7"/>
        <v>24.99</v>
      </c>
      <c r="H103" s="291">
        <f t="shared" si="8"/>
        <v>60</v>
      </c>
      <c r="I103" s="241" t="str">
        <f t="shared" si="9"/>
        <v>0</v>
      </c>
      <c r="J103" s="291">
        <f t="shared" si="10"/>
        <v>24.99</v>
      </c>
      <c r="K103" s="211" t="s">
        <v>5586</v>
      </c>
    </row>
    <row r="104" spans="1:11" x14ac:dyDescent="0.25">
      <c r="A104" s="300" t="s">
        <v>3658</v>
      </c>
      <c r="B104" s="211" t="str">
        <f t="shared" si="11"/>
        <v>Residential</v>
      </c>
      <c r="C104" s="211" t="s">
        <v>3468</v>
      </c>
      <c r="D104" s="360" t="s">
        <v>5325</v>
      </c>
      <c r="E104" s="211"/>
      <c r="F104" s="211" t="str">
        <f t="shared" si="6"/>
        <v>EVS Package with Door Transmitter</v>
      </c>
      <c r="G104" s="211">
        <f t="shared" si="7"/>
        <v>24.99</v>
      </c>
      <c r="H104" s="291">
        <f t="shared" si="8"/>
        <v>60</v>
      </c>
      <c r="I104" s="241" t="str">
        <f t="shared" si="9"/>
        <v>0</v>
      </c>
      <c r="J104" s="291">
        <f t="shared" si="10"/>
        <v>24.99</v>
      </c>
      <c r="K104" s="211" t="s">
        <v>5586</v>
      </c>
    </row>
    <row r="105" spans="1:11" x14ac:dyDescent="0.25">
      <c r="A105" s="300" t="s">
        <v>3659</v>
      </c>
      <c r="B105" s="211" t="str">
        <f t="shared" si="11"/>
        <v>Residential</v>
      </c>
      <c r="C105" s="211" t="s">
        <v>3468</v>
      </c>
      <c r="D105" s="360" t="s">
        <v>5325</v>
      </c>
      <c r="E105" s="211"/>
      <c r="F105" s="211" t="str">
        <f t="shared" si="6"/>
        <v>EVS Package with Climax Door Transmitter</v>
      </c>
      <c r="G105" s="211">
        <f t="shared" si="7"/>
        <v>24.99</v>
      </c>
      <c r="H105" s="291">
        <f t="shared" si="8"/>
        <v>60</v>
      </c>
      <c r="I105" s="241" t="str">
        <f t="shared" si="9"/>
        <v>0</v>
      </c>
      <c r="J105" s="291">
        <f t="shared" si="10"/>
        <v>24.99</v>
      </c>
      <c r="K105" s="211" t="s">
        <v>5586</v>
      </c>
    </row>
    <row r="106" spans="1:11" x14ac:dyDescent="0.25">
      <c r="A106" s="300" t="s">
        <v>3660</v>
      </c>
      <c r="B106" s="211" t="str">
        <f t="shared" si="11"/>
        <v>Residential</v>
      </c>
      <c r="C106" s="211" t="s">
        <v>3468</v>
      </c>
      <c r="D106" s="360" t="s">
        <v>5325</v>
      </c>
      <c r="E106" s="211"/>
      <c r="F106" s="211" t="str">
        <f t="shared" si="6"/>
        <v>EVS Package with Keypad</v>
      </c>
      <c r="G106" s="211">
        <f t="shared" si="7"/>
        <v>24.99</v>
      </c>
      <c r="H106" s="291">
        <f t="shared" si="8"/>
        <v>60</v>
      </c>
      <c r="I106" s="241" t="str">
        <f t="shared" si="9"/>
        <v>0</v>
      </c>
      <c r="J106" s="291">
        <f t="shared" si="10"/>
        <v>24.99</v>
      </c>
      <c r="K106" s="211" t="s">
        <v>5586</v>
      </c>
    </row>
    <row r="107" spans="1:11" x14ac:dyDescent="0.25">
      <c r="A107" s="300" t="s">
        <v>3661</v>
      </c>
      <c r="B107" s="211" t="str">
        <f t="shared" si="11"/>
        <v>Residential</v>
      </c>
      <c r="C107" s="211" t="s">
        <v>3468</v>
      </c>
      <c r="D107" s="360" t="s">
        <v>5325</v>
      </c>
      <c r="E107" s="211"/>
      <c r="F107" s="211" t="str">
        <f t="shared" si="6"/>
        <v>EVS Package with New Keypad</v>
      </c>
      <c r="G107" s="211">
        <f t="shared" si="7"/>
        <v>24.99</v>
      </c>
      <c r="H107" s="291">
        <f t="shared" si="8"/>
        <v>60</v>
      </c>
      <c r="I107" s="241" t="str">
        <f t="shared" si="9"/>
        <v>0</v>
      </c>
      <c r="J107" s="291">
        <f t="shared" si="10"/>
        <v>24.99</v>
      </c>
      <c r="K107" s="211" t="s">
        <v>5586</v>
      </c>
    </row>
    <row r="108" spans="1:11" x14ac:dyDescent="0.25">
      <c r="A108" s="300" t="s">
        <v>3662</v>
      </c>
      <c r="B108" s="211" t="str">
        <f t="shared" si="11"/>
        <v>Residential</v>
      </c>
      <c r="C108" s="211" t="s">
        <v>3468</v>
      </c>
      <c r="D108" s="360" t="s">
        <v>5325</v>
      </c>
      <c r="E108" s="211"/>
      <c r="F108" s="211" t="str">
        <f t="shared" si="6"/>
        <v>AlarmVoice Services</v>
      </c>
      <c r="G108" s="211">
        <f t="shared" si="7"/>
        <v>24.99</v>
      </c>
      <c r="H108" s="291">
        <f t="shared" si="8"/>
        <v>75</v>
      </c>
      <c r="I108" s="241" t="str">
        <f t="shared" si="9"/>
        <v>0</v>
      </c>
      <c r="J108" s="291">
        <f t="shared" si="10"/>
        <v>24.99</v>
      </c>
      <c r="K108" s="211" t="s">
        <v>5586</v>
      </c>
    </row>
    <row r="109" spans="1:11" x14ac:dyDescent="0.25">
      <c r="A109" s="300" t="s">
        <v>3663</v>
      </c>
      <c r="B109" s="211" t="str">
        <f t="shared" si="11"/>
        <v>Residential</v>
      </c>
      <c r="C109" s="211" t="s">
        <v>3468</v>
      </c>
      <c r="D109" s="360" t="s">
        <v>5328</v>
      </c>
      <c r="E109" s="211"/>
      <c r="F109" s="211" t="str">
        <f t="shared" si="6"/>
        <v>Hardwire System</v>
      </c>
      <c r="G109" s="211">
        <f t="shared" si="7"/>
        <v>0</v>
      </c>
      <c r="H109" s="291">
        <f t="shared" si="8"/>
        <v>150</v>
      </c>
      <c r="I109" s="241" t="str">
        <f t="shared" si="9"/>
        <v>0</v>
      </c>
      <c r="J109" s="291">
        <f t="shared" si="10"/>
        <v>0</v>
      </c>
      <c r="K109" s="211" t="s">
        <v>5586</v>
      </c>
    </row>
    <row r="110" spans="1:11" x14ac:dyDescent="0.25">
      <c r="A110" s="300" t="s">
        <v>3664</v>
      </c>
      <c r="B110" s="211" t="str">
        <f t="shared" si="11"/>
        <v>Residential</v>
      </c>
      <c r="C110" s="211" t="s">
        <v>3468</v>
      </c>
      <c r="D110" s="360" t="s">
        <v>5328</v>
      </c>
      <c r="E110" s="211"/>
      <c r="F110" s="211" t="str">
        <f t="shared" si="6"/>
        <v>Old Hardwire Package</v>
      </c>
      <c r="G110" s="211">
        <f t="shared" si="7"/>
        <v>25</v>
      </c>
      <c r="H110" s="291">
        <f t="shared" si="8"/>
        <v>150</v>
      </c>
      <c r="I110" s="241" t="str">
        <f t="shared" si="9"/>
        <v>0</v>
      </c>
      <c r="J110" s="291">
        <f t="shared" si="10"/>
        <v>25</v>
      </c>
      <c r="K110" s="211" t="s">
        <v>5586</v>
      </c>
    </row>
    <row r="111" spans="1:11" x14ac:dyDescent="0.25">
      <c r="A111" s="300" t="s">
        <v>3665</v>
      </c>
      <c r="B111" s="211" t="str">
        <f t="shared" si="11"/>
        <v>Residential</v>
      </c>
      <c r="C111" s="211" t="s">
        <v>3468</v>
      </c>
      <c r="D111" s="360" t="s">
        <v>5325</v>
      </c>
      <c r="E111" s="211"/>
      <c r="F111" s="211" t="str">
        <f t="shared" si="6"/>
        <v>Wireless NL w/2 DoorS, 1 Motion, 1 Keypad</v>
      </c>
      <c r="G111" s="211">
        <f t="shared" si="7"/>
        <v>24.99</v>
      </c>
      <c r="H111" s="291">
        <f t="shared" si="8"/>
        <v>60</v>
      </c>
      <c r="I111" s="241" t="str">
        <f t="shared" si="9"/>
        <v>0</v>
      </c>
      <c r="J111" s="291">
        <f t="shared" si="10"/>
        <v>24.99</v>
      </c>
      <c r="K111" s="211" t="s">
        <v>5586</v>
      </c>
    </row>
    <row r="112" spans="1:11" x14ac:dyDescent="0.25">
      <c r="A112" s="300" t="s">
        <v>3666</v>
      </c>
      <c r="B112" s="211" t="str">
        <f t="shared" si="11"/>
        <v>Residential</v>
      </c>
      <c r="C112" s="211" t="s">
        <v>3468</v>
      </c>
      <c r="D112" s="360" t="s">
        <v>5325</v>
      </c>
      <c r="E112" s="211"/>
      <c r="F112" s="211" t="str">
        <f t="shared" si="6"/>
        <v>Wireless 2-way w/2 Doors, 1 Motion, 1 Keypad Package</v>
      </c>
      <c r="G112" s="211">
        <f t="shared" si="7"/>
        <v>99</v>
      </c>
      <c r="H112" s="291">
        <f t="shared" si="8"/>
        <v>60</v>
      </c>
      <c r="I112" s="241" t="str">
        <f t="shared" si="9"/>
        <v>0</v>
      </c>
      <c r="J112" s="291">
        <f t="shared" si="10"/>
        <v>99</v>
      </c>
      <c r="K112" s="211" t="s">
        <v>5586</v>
      </c>
    </row>
    <row r="113" spans="1:11" x14ac:dyDescent="0.25">
      <c r="A113" s="300" t="s">
        <v>3667</v>
      </c>
      <c r="B113" s="211" t="str">
        <f t="shared" si="11"/>
        <v>Residential</v>
      </c>
      <c r="C113" s="211" t="s">
        <v>3468</v>
      </c>
      <c r="D113" s="360" t="s">
        <v>5222</v>
      </c>
      <c r="E113" s="211"/>
      <c r="F113" s="211" t="str">
        <f t="shared" si="6"/>
        <v>AlarmCare Services</v>
      </c>
      <c r="G113" s="211">
        <f t="shared" si="7"/>
        <v>28</v>
      </c>
      <c r="H113" s="291">
        <f t="shared" si="8"/>
        <v>60</v>
      </c>
      <c r="I113" s="241" t="str">
        <f t="shared" si="9"/>
        <v>1</v>
      </c>
      <c r="J113" s="291">
        <f t="shared" si="10"/>
        <v>28</v>
      </c>
      <c r="K113" s="211" t="s">
        <v>5586</v>
      </c>
    </row>
    <row r="114" spans="1:11" x14ac:dyDescent="0.25">
      <c r="A114" s="300" t="s">
        <v>3668</v>
      </c>
      <c r="B114" s="211" t="str">
        <f t="shared" si="11"/>
        <v>Residential</v>
      </c>
      <c r="C114" s="211" t="s">
        <v>3468</v>
      </c>
      <c r="D114" s="360" t="s">
        <v>5222</v>
      </c>
      <c r="E114" s="211"/>
      <c r="F114" s="211" t="str">
        <f t="shared" si="6"/>
        <v>AlarmCare FS Package</v>
      </c>
      <c r="G114" s="211">
        <f t="shared" si="7"/>
        <v>32.950000000000003</v>
      </c>
      <c r="H114" s="291">
        <f t="shared" si="8"/>
        <v>60</v>
      </c>
      <c r="I114" s="241" t="str">
        <f t="shared" si="9"/>
        <v>2</v>
      </c>
      <c r="J114" s="291">
        <f t="shared" si="10"/>
        <v>32.950000000000003</v>
      </c>
      <c r="K114" s="211" t="s">
        <v>5586</v>
      </c>
    </row>
    <row r="115" spans="1:11" x14ac:dyDescent="0.25">
      <c r="A115" s="300" t="s">
        <v>3669</v>
      </c>
      <c r="B115" s="211" t="str">
        <f t="shared" si="11"/>
        <v>Residential</v>
      </c>
      <c r="C115" s="211" t="s">
        <v>3468</v>
      </c>
      <c r="D115" s="360" t="s">
        <v>5325</v>
      </c>
      <c r="E115" s="211"/>
      <c r="F115" s="211" t="str">
        <f t="shared" si="6"/>
        <v>SBC Package with 2 Dr, 1 Motion and 1 Keypad</v>
      </c>
      <c r="G115" s="211">
        <f t="shared" si="7"/>
        <v>0</v>
      </c>
      <c r="H115" s="291">
        <f t="shared" si="8"/>
        <v>60</v>
      </c>
      <c r="I115" s="241" t="str">
        <f t="shared" si="9"/>
        <v>0</v>
      </c>
      <c r="J115" s="291">
        <f t="shared" si="10"/>
        <v>0</v>
      </c>
      <c r="K115" s="211" t="s">
        <v>5586</v>
      </c>
    </row>
    <row r="116" spans="1:11" x14ac:dyDescent="0.25">
      <c r="A116" s="300" t="s">
        <v>3670</v>
      </c>
      <c r="B116" s="211" t="str">
        <f t="shared" si="11"/>
        <v>Residential</v>
      </c>
      <c r="C116" s="211" t="s">
        <v>3468</v>
      </c>
      <c r="D116" s="360" t="s">
        <v>5325</v>
      </c>
      <c r="E116" s="211"/>
      <c r="F116" s="211" t="str">
        <f t="shared" si="6"/>
        <v>2 GIG Sale Call Quote</v>
      </c>
      <c r="G116" s="211">
        <f t="shared" si="7"/>
        <v>0</v>
      </c>
      <c r="H116" s="291">
        <f t="shared" si="8"/>
        <v>60</v>
      </c>
      <c r="I116" s="241">
        <f t="shared" si="9"/>
        <v>0</v>
      </c>
      <c r="J116" s="291">
        <f t="shared" si="10"/>
        <v>0</v>
      </c>
      <c r="K116" s="211" t="s">
        <v>5586</v>
      </c>
    </row>
    <row r="117" spans="1:11" x14ac:dyDescent="0.25">
      <c r="A117" s="300" t="s">
        <v>3671</v>
      </c>
      <c r="B117" s="211" t="str">
        <f t="shared" si="11"/>
        <v>Residential</v>
      </c>
      <c r="C117" s="211" t="s">
        <v>3468</v>
      </c>
      <c r="D117" s="360" t="s">
        <v>5325</v>
      </c>
      <c r="E117" s="211"/>
      <c r="F117" s="211" t="str">
        <f t="shared" si="6"/>
        <v>2GIG Secure Bundle with Remote Access</v>
      </c>
      <c r="G117" s="211">
        <f t="shared" si="7"/>
        <v>34.99</v>
      </c>
      <c r="H117" s="291">
        <f t="shared" si="8"/>
        <v>90</v>
      </c>
      <c r="I117" s="241" t="str">
        <f t="shared" si="9"/>
        <v>0</v>
      </c>
      <c r="J117" s="291">
        <f t="shared" si="10"/>
        <v>34.99</v>
      </c>
      <c r="K117" s="211" t="s">
        <v>5586</v>
      </c>
    </row>
    <row r="118" spans="1:11" x14ac:dyDescent="0.25">
      <c r="A118" s="300" t="s">
        <v>3672</v>
      </c>
      <c r="B118" s="211" t="str">
        <f t="shared" si="11"/>
        <v>Residential</v>
      </c>
      <c r="C118" s="211" t="s">
        <v>3468</v>
      </c>
      <c r="D118" s="360" t="s">
        <v>5325</v>
      </c>
      <c r="E118" s="211"/>
      <c r="F118" s="211" t="str">
        <f t="shared" si="6"/>
        <v>Simon XT Wireless 2-way w/2 Doors, 1 Motion</v>
      </c>
      <c r="G118" s="211">
        <f t="shared" si="7"/>
        <v>29.99</v>
      </c>
      <c r="H118" s="291">
        <f t="shared" si="8"/>
        <v>90</v>
      </c>
      <c r="I118" s="241" t="str">
        <f t="shared" si="9"/>
        <v>0</v>
      </c>
      <c r="J118" s="291">
        <f t="shared" si="10"/>
        <v>29.99</v>
      </c>
      <c r="K118" s="211" t="s">
        <v>5586</v>
      </c>
    </row>
    <row r="119" spans="1:11" x14ac:dyDescent="0.25">
      <c r="A119" s="300" t="s">
        <v>3673</v>
      </c>
      <c r="B119" s="211" t="str">
        <f t="shared" si="11"/>
        <v>Residential</v>
      </c>
      <c r="C119" s="211" t="s">
        <v>3468</v>
      </c>
      <c r="D119" s="360" t="s">
        <v>5325</v>
      </c>
      <c r="E119" s="211"/>
      <c r="F119" s="211" t="str">
        <f t="shared" si="6"/>
        <v>2GIG Secure Bundle with 2DR &amp; Motion</v>
      </c>
      <c r="G119" s="211">
        <f t="shared" si="7"/>
        <v>29.99</v>
      </c>
      <c r="H119" s="291">
        <f t="shared" si="8"/>
        <v>90</v>
      </c>
      <c r="I119" s="241" t="str">
        <f t="shared" si="9"/>
        <v>0</v>
      </c>
      <c r="J119" s="291">
        <f t="shared" si="10"/>
        <v>29.99</v>
      </c>
      <c r="K119" s="211" t="s">
        <v>5586</v>
      </c>
    </row>
    <row r="120" spans="1:11" x14ac:dyDescent="0.25">
      <c r="A120" s="300" t="s">
        <v>3674</v>
      </c>
      <c r="B120" s="211" t="str">
        <f t="shared" si="11"/>
        <v>Residential</v>
      </c>
      <c r="C120" s="211" t="s">
        <v>3468</v>
      </c>
      <c r="D120" s="360" t="s">
        <v>5325</v>
      </c>
      <c r="E120" s="211"/>
      <c r="F120" s="211" t="str">
        <f t="shared" ref="F120:F138" si="12">VLOOKUP(A120,masterdata,2,0)</f>
        <v>2GIG Smart Home Bundle</v>
      </c>
      <c r="G120" s="211">
        <f t="shared" ref="G120:G138" si="13">VLOOKUP(A120,CRM_PRICE,4,0)</f>
        <v>59.99</v>
      </c>
      <c r="H120" s="291">
        <f t="shared" ref="H120:H138" si="14">VLOOKUP(A120,masterdata,7,0)</f>
        <v>210</v>
      </c>
      <c r="I120" s="241" t="str">
        <f t="shared" ref="I120:I138" si="15">VLOOKUP(A120,masterdata,42,0)</f>
        <v>0</v>
      </c>
      <c r="J120" s="291">
        <f t="shared" ref="J120:J138" si="16">VLOOKUP(A120,masterdata,5,0)</f>
        <v>59.99</v>
      </c>
      <c r="K120" s="211" t="s">
        <v>5586</v>
      </c>
    </row>
    <row r="121" spans="1:11" x14ac:dyDescent="0.25">
      <c r="A121" s="300" t="s">
        <v>3675</v>
      </c>
      <c r="B121" s="211" t="str">
        <f t="shared" si="11"/>
        <v>Residential</v>
      </c>
      <c r="C121" s="211" t="s">
        <v>3468</v>
      </c>
      <c r="D121" s="360" t="s">
        <v>5325</v>
      </c>
      <c r="E121" s="211"/>
      <c r="F121" s="211" t="str">
        <f t="shared" si="12"/>
        <v>SNL Package for Penklor Properties LLC</v>
      </c>
      <c r="G121" s="211">
        <f t="shared" si="13"/>
        <v>25</v>
      </c>
      <c r="H121" s="291">
        <f t="shared" si="14"/>
        <v>60</v>
      </c>
      <c r="I121" s="241" t="str">
        <f t="shared" si="15"/>
        <v>0</v>
      </c>
      <c r="J121" s="291">
        <f t="shared" si="16"/>
        <v>25</v>
      </c>
      <c r="K121" s="211" t="s">
        <v>5586</v>
      </c>
    </row>
    <row r="122" spans="1:11" x14ac:dyDescent="0.25">
      <c r="A122" s="300" t="s">
        <v>3676</v>
      </c>
      <c r="B122" s="211" t="str">
        <f t="shared" si="11"/>
        <v>Residential</v>
      </c>
      <c r="C122" s="211" t="s">
        <v>3468</v>
      </c>
      <c r="D122" s="360" t="s">
        <v>5325</v>
      </c>
      <c r="E122" s="211"/>
      <c r="F122" s="211" t="str">
        <f t="shared" si="12"/>
        <v>SNL Package w 2 Doors, 1 Motion, 1Keypad</v>
      </c>
      <c r="G122" s="211">
        <f t="shared" si="13"/>
        <v>24.99</v>
      </c>
      <c r="H122" s="291">
        <f t="shared" si="14"/>
        <v>60</v>
      </c>
      <c r="I122" s="241" t="str">
        <f t="shared" si="15"/>
        <v>0</v>
      </c>
      <c r="J122" s="291">
        <f t="shared" si="16"/>
        <v>24.99</v>
      </c>
      <c r="K122" s="211" t="s">
        <v>5586</v>
      </c>
    </row>
    <row r="123" spans="1:11" x14ac:dyDescent="0.25">
      <c r="A123" s="300" t="s">
        <v>3677</v>
      </c>
      <c r="B123" s="211" t="str">
        <f t="shared" si="11"/>
        <v>Residential</v>
      </c>
      <c r="C123" s="211" t="s">
        <v>3468</v>
      </c>
      <c r="D123" s="360" t="s">
        <v>5325</v>
      </c>
      <c r="E123" s="211"/>
      <c r="F123" s="211" t="str">
        <f t="shared" si="12"/>
        <v>SNL Package w 2 Doors, 1 Motion, 1 Keypad</v>
      </c>
      <c r="G123" s="211">
        <f t="shared" si="13"/>
        <v>24.99</v>
      </c>
      <c r="H123" s="291">
        <f t="shared" si="14"/>
        <v>60</v>
      </c>
      <c r="I123" s="241" t="str">
        <f t="shared" si="15"/>
        <v>0</v>
      </c>
      <c r="J123" s="291">
        <f t="shared" si="16"/>
        <v>24.99</v>
      </c>
      <c r="K123" s="211" t="s">
        <v>5586</v>
      </c>
    </row>
    <row r="124" spans="1:11" x14ac:dyDescent="0.25">
      <c r="A124" s="300" t="s">
        <v>3678</v>
      </c>
      <c r="B124" s="211" t="str">
        <f t="shared" si="11"/>
        <v>Residential</v>
      </c>
      <c r="C124" s="211" t="s">
        <v>3468</v>
      </c>
      <c r="D124" s="360" t="s">
        <v>5326</v>
      </c>
      <c r="E124" s="211"/>
      <c r="F124" s="211" t="str">
        <f t="shared" si="12"/>
        <v>Simon XT Takeover Smart Home Bundle</v>
      </c>
      <c r="G124" s="211">
        <f t="shared" si="13"/>
        <v>54.99</v>
      </c>
      <c r="H124" s="291">
        <f t="shared" si="14"/>
        <v>60</v>
      </c>
      <c r="I124" s="241" t="str">
        <f t="shared" si="15"/>
        <v>0</v>
      </c>
      <c r="J124" s="291">
        <f t="shared" si="16"/>
        <v>54.99</v>
      </c>
      <c r="K124" s="211" t="s">
        <v>5586</v>
      </c>
    </row>
    <row r="125" spans="1:11" x14ac:dyDescent="0.25">
      <c r="A125" s="300" t="s">
        <v>3679</v>
      </c>
      <c r="B125" s="211" t="str">
        <f t="shared" si="11"/>
        <v>Residential</v>
      </c>
      <c r="C125" s="211" t="s">
        <v>3468</v>
      </c>
      <c r="D125" s="360" t="s">
        <v>5325</v>
      </c>
      <c r="E125" s="211"/>
      <c r="F125" s="211" t="str">
        <f t="shared" si="12"/>
        <v>VideoRelay Service Fees, Bundle Pricing</v>
      </c>
      <c r="G125" s="211">
        <f t="shared" si="13"/>
        <v>0</v>
      </c>
      <c r="H125" s="291">
        <f t="shared" si="14"/>
        <v>60</v>
      </c>
      <c r="I125" s="241" t="str">
        <f t="shared" si="15"/>
        <v>0</v>
      </c>
      <c r="J125" s="291">
        <f t="shared" si="16"/>
        <v>0</v>
      </c>
      <c r="K125" s="211" t="s">
        <v>5586</v>
      </c>
    </row>
    <row r="126" spans="1:11" x14ac:dyDescent="0.25">
      <c r="A126" s="300" t="s">
        <v>3680</v>
      </c>
      <c r="B126" s="211" t="str">
        <f t="shared" si="11"/>
        <v>Residential</v>
      </c>
      <c r="C126" s="211" t="s">
        <v>3468</v>
      </c>
      <c r="D126" s="360" t="s">
        <v>5325</v>
      </c>
      <c r="E126" s="211"/>
      <c r="F126" s="211" t="str">
        <f t="shared" si="12"/>
        <v>VideoRelay Service Fees</v>
      </c>
      <c r="G126" s="211">
        <f t="shared" si="13"/>
        <v>0</v>
      </c>
      <c r="H126" s="291">
        <f t="shared" si="14"/>
        <v>60</v>
      </c>
      <c r="I126" s="241" t="str">
        <f t="shared" si="15"/>
        <v>0</v>
      </c>
      <c r="J126" s="291">
        <f t="shared" si="16"/>
        <v>0</v>
      </c>
      <c r="K126" s="211" t="s">
        <v>5586</v>
      </c>
    </row>
    <row r="127" spans="1:11" x14ac:dyDescent="0.25">
      <c r="A127" s="300" t="s">
        <v>3681</v>
      </c>
      <c r="B127" s="211" t="str">
        <f t="shared" si="11"/>
        <v>Residential</v>
      </c>
      <c r="C127" s="211" t="s">
        <v>3468</v>
      </c>
      <c r="D127" s="360" t="s">
        <v>5325</v>
      </c>
      <c r="E127" s="211"/>
      <c r="F127" s="211" t="str">
        <f t="shared" si="12"/>
        <v>2GIG Video Bundle</v>
      </c>
      <c r="G127" s="211">
        <f t="shared" si="13"/>
        <v>49.99</v>
      </c>
      <c r="H127" s="291">
        <f t="shared" si="14"/>
        <v>150</v>
      </c>
      <c r="I127" s="241" t="str">
        <f t="shared" si="15"/>
        <v>0</v>
      </c>
      <c r="J127" s="291">
        <f t="shared" si="16"/>
        <v>49.99</v>
      </c>
      <c r="K127" s="211" t="s">
        <v>5586</v>
      </c>
    </row>
    <row r="128" spans="1:11" x14ac:dyDescent="0.25">
      <c r="A128" s="300" t="s">
        <v>3682</v>
      </c>
      <c r="B128" s="211" t="str">
        <f t="shared" si="11"/>
        <v>Residential</v>
      </c>
      <c r="C128" s="211" t="s">
        <v>3468</v>
      </c>
      <c r="D128" s="360" t="s">
        <v>5325</v>
      </c>
      <c r="E128" s="211"/>
      <c r="F128" s="211" t="str">
        <f t="shared" si="12"/>
        <v>VideoRelay Service Fees, Bundle Pricing</v>
      </c>
      <c r="G128" s="211">
        <f t="shared" si="13"/>
        <v>79.989999999999995</v>
      </c>
      <c r="H128" s="291">
        <f t="shared" si="14"/>
        <v>60</v>
      </c>
      <c r="I128" s="241" t="str">
        <f t="shared" si="15"/>
        <v>0</v>
      </c>
      <c r="J128" s="291">
        <f t="shared" si="16"/>
        <v>79.989999999999995</v>
      </c>
      <c r="K128" s="211" t="s">
        <v>5586</v>
      </c>
    </row>
    <row r="129" spans="1:11" x14ac:dyDescent="0.25">
      <c r="A129" s="300" t="s">
        <v>3683</v>
      </c>
      <c r="B129" s="211" t="str">
        <f t="shared" si="11"/>
        <v>Residential</v>
      </c>
      <c r="C129" s="211" t="s">
        <v>3468</v>
      </c>
      <c r="D129" s="360" t="s">
        <v>5325</v>
      </c>
      <c r="E129" s="211"/>
      <c r="F129" s="211" t="str">
        <f t="shared" si="12"/>
        <v>VideoRelay Service Fees Non Bundle</v>
      </c>
      <c r="G129" s="211">
        <f t="shared" si="13"/>
        <v>129.99</v>
      </c>
      <c r="H129" s="291">
        <f t="shared" si="14"/>
        <v>60</v>
      </c>
      <c r="I129" s="241" t="str">
        <f t="shared" si="15"/>
        <v>0</v>
      </c>
      <c r="J129" s="291">
        <f t="shared" si="16"/>
        <v>129.99</v>
      </c>
      <c r="K129" s="211" t="s">
        <v>5586</v>
      </c>
    </row>
    <row r="130" spans="1:11" x14ac:dyDescent="0.25">
      <c r="A130" s="300" t="s">
        <v>3684</v>
      </c>
      <c r="B130" s="211" t="str">
        <f t="shared" si="11"/>
        <v>Residential</v>
      </c>
      <c r="C130" s="211" t="s">
        <v>3468</v>
      </c>
      <c r="D130" s="360" t="s">
        <v>5325</v>
      </c>
      <c r="E130" s="211"/>
      <c r="F130" s="211" t="str">
        <f t="shared" si="12"/>
        <v>2 GIG Platinum Service - 10 Point System</v>
      </c>
      <c r="G130" s="211">
        <f t="shared" si="13"/>
        <v>54.99</v>
      </c>
      <c r="H130" s="291">
        <f t="shared" si="14"/>
        <v>60</v>
      </c>
      <c r="I130" s="241">
        <f t="shared" si="15"/>
        <v>0</v>
      </c>
      <c r="J130" s="291">
        <f t="shared" si="16"/>
        <v>54.99</v>
      </c>
      <c r="K130" s="211" t="s">
        <v>5586</v>
      </c>
    </row>
    <row r="131" spans="1:11" x14ac:dyDescent="0.25">
      <c r="A131" s="300" t="s">
        <v>3685</v>
      </c>
      <c r="B131" s="211" t="str">
        <f t="shared" ref="B131:B138" si="17">IF(ISNUMBER(SEARCH("SMB",A131)),"Commercial", "Residential")</f>
        <v>Residential</v>
      </c>
      <c r="C131" s="211" t="s">
        <v>3468</v>
      </c>
      <c r="D131" s="360" t="s">
        <v>5585</v>
      </c>
      <c r="E131" s="211"/>
      <c r="F131" s="211" t="str">
        <f t="shared" si="12"/>
        <v>Video Expansion/Auto</v>
      </c>
      <c r="G131" s="211">
        <f t="shared" si="13"/>
        <v>5</v>
      </c>
      <c r="H131" s="291">
        <f t="shared" si="14"/>
        <v>60</v>
      </c>
      <c r="I131" s="241" t="str">
        <f t="shared" si="15"/>
        <v>0</v>
      </c>
      <c r="J131" s="291">
        <f t="shared" si="16"/>
        <v>5</v>
      </c>
      <c r="K131" s="211" t="s">
        <v>5586</v>
      </c>
    </row>
    <row r="132" spans="1:11" x14ac:dyDescent="0.25">
      <c r="A132" s="300" t="s">
        <v>3687</v>
      </c>
      <c r="B132" s="211" t="str">
        <f t="shared" si="17"/>
        <v>Residential</v>
      </c>
      <c r="C132" s="211" t="s">
        <v>3468</v>
      </c>
      <c r="D132" s="360" t="s">
        <v>5325</v>
      </c>
      <c r="E132" s="211"/>
      <c r="F132" s="211" t="str">
        <f t="shared" si="12"/>
        <v>Simon XT Wireless 2-way w/2 Doors, 1 Motion</v>
      </c>
      <c r="G132" s="211">
        <f t="shared" si="13"/>
        <v>0</v>
      </c>
      <c r="H132" s="291">
        <f t="shared" si="14"/>
        <v>90</v>
      </c>
      <c r="I132" s="241" t="str">
        <f t="shared" si="15"/>
        <v>0</v>
      </c>
      <c r="J132" s="291">
        <f t="shared" si="16"/>
        <v>0</v>
      </c>
      <c r="K132" s="211" t="s">
        <v>5586</v>
      </c>
    </row>
    <row r="133" spans="1:11" x14ac:dyDescent="0.25">
      <c r="A133" s="302" t="s">
        <v>4177</v>
      </c>
      <c r="B133" s="211" t="str">
        <f t="shared" si="17"/>
        <v>Residential</v>
      </c>
      <c r="C133" s="211" t="s">
        <v>3468</v>
      </c>
      <c r="D133" s="360" t="s">
        <v>5325</v>
      </c>
      <c r="E133" s="211"/>
      <c r="F133" s="211" t="str">
        <f t="shared" si="12"/>
        <v>Basic Package A</v>
      </c>
      <c r="G133" s="211">
        <f t="shared" si="13"/>
        <v>25</v>
      </c>
      <c r="H133" s="291">
        <f t="shared" si="14"/>
        <v>60</v>
      </c>
      <c r="I133" s="241" t="str">
        <f t="shared" si="15"/>
        <v>0</v>
      </c>
      <c r="J133" s="291">
        <f t="shared" si="16"/>
        <v>25</v>
      </c>
      <c r="K133" s="211" t="s">
        <v>5586</v>
      </c>
    </row>
    <row r="134" spans="1:11" x14ac:dyDescent="0.25">
      <c r="A134" s="302" t="s">
        <v>4179</v>
      </c>
      <c r="B134" s="211" t="str">
        <f t="shared" si="17"/>
        <v>Residential</v>
      </c>
      <c r="C134" s="211" t="s">
        <v>3468</v>
      </c>
      <c r="D134" s="360" t="s">
        <v>5325</v>
      </c>
      <c r="E134" s="211"/>
      <c r="F134" s="211" t="str">
        <f t="shared" si="12"/>
        <v>Basic Package B</v>
      </c>
      <c r="G134" s="211">
        <f t="shared" si="13"/>
        <v>25</v>
      </c>
      <c r="H134" s="291">
        <f t="shared" si="14"/>
        <v>60</v>
      </c>
      <c r="I134" s="241" t="str">
        <f t="shared" si="15"/>
        <v>0</v>
      </c>
      <c r="J134" s="291">
        <f t="shared" si="16"/>
        <v>25</v>
      </c>
      <c r="K134" s="211" t="s">
        <v>5586</v>
      </c>
    </row>
    <row r="135" spans="1:11" x14ac:dyDescent="0.25">
      <c r="A135" s="300" t="s">
        <v>2021</v>
      </c>
      <c r="B135" s="211" t="str">
        <f t="shared" si="17"/>
        <v>Residential</v>
      </c>
      <c r="C135" s="211" t="s">
        <v>3468</v>
      </c>
      <c r="D135" s="360" t="s">
        <v>5325</v>
      </c>
      <c r="E135" s="211"/>
      <c r="F135" s="211" t="str">
        <f t="shared" si="12"/>
        <v>Simon XT Secure Bundle with Remote Access</v>
      </c>
      <c r="G135" s="211">
        <f t="shared" si="13"/>
        <v>34.99</v>
      </c>
      <c r="H135" s="291">
        <f t="shared" si="14"/>
        <v>90</v>
      </c>
      <c r="I135" s="241">
        <f t="shared" si="15"/>
        <v>0</v>
      </c>
      <c r="J135" s="291">
        <f t="shared" si="16"/>
        <v>34.99</v>
      </c>
      <c r="K135" s="211" t="s">
        <v>5586</v>
      </c>
    </row>
    <row r="136" spans="1:11" x14ac:dyDescent="0.25">
      <c r="A136" s="300" t="s">
        <v>4698</v>
      </c>
      <c r="B136" s="211" t="str">
        <f t="shared" si="17"/>
        <v>Residential</v>
      </c>
      <c r="C136" s="211" t="s">
        <v>3468</v>
      </c>
      <c r="D136" s="360" t="s">
        <v>5325</v>
      </c>
      <c r="E136" s="211"/>
      <c r="F136" s="211" t="str">
        <f t="shared" si="12"/>
        <v>SNL Package w 2 Doors, 1 Motion, 1Keypad</v>
      </c>
      <c r="G136" s="211">
        <f t="shared" si="13"/>
        <v>24.99</v>
      </c>
      <c r="H136" s="291">
        <f t="shared" si="14"/>
        <v>60</v>
      </c>
      <c r="I136" s="241">
        <f t="shared" si="15"/>
        <v>0</v>
      </c>
      <c r="J136" s="291">
        <f t="shared" si="16"/>
        <v>24.99</v>
      </c>
      <c r="K136" s="211" t="s">
        <v>5586</v>
      </c>
    </row>
    <row r="137" spans="1:11" x14ac:dyDescent="0.25">
      <c r="A137" s="300" t="s">
        <v>4700</v>
      </c>
      <c r="B137" s="211" t="str">
        <f t="shared" si="17"/>
        <v>Residential</v>
      </c>
      <c r="C137" s="211" t="s">
        <v>3468</v>
      </c>
      <c r="D137" s="360" t="s">
        <v>5325</v>
      </c>
      <c r="E137" s="211"/>
      <c r="F137" s="211" t="str">
        <f t="shared" si="12"/>
        <v>SNL Package w 2 Doors, 1 Motion, 1 Keypad</v>
      </c>
      <c r="G137" s="211">
        <f t="shared" si="13"/>
        <v>24.99</v>
      </c>
      <c r="H137" s="291">
        <f t="shared" si="14"/>
        <v>60</v>
      </c>
      <c r="I137" s="241">
        <f t="shared" si="15"/>
        <v>0</v>
      </c>
      <c r="J137" s="291">
        <f t="shared" si="16"/>
        <v>24.99</v>
      </c>
      <c r="K137" s="211" t="s">
        <v>5586</v>
      </c>
    </row>
    <row r="138" spans="1:11" x14ac:dyDescent="0.25">
      <c r="A138" s="302" t="s">
        <v>3640</v>
      </c>
      <c r="B138" s="211" t="str">
        <f t="shared" si="17"/>
        <v>Residential</v>
      </c>
      <c r="C138" s="211" t="s">
        <v>3468</v>
      </c>
      <c r="D138" s="360" t="s">
        <v>5222</v>
      </c>
      <c r="E138" s="211"/>
      <c r="F138" s="211" t="str">
        <f t="shared" si="12"/>
        <v>AlarmCare Services w Cell</v>
      </c>
      <c r="G138" s="211">
        <f t="shared" si="13"/>
        <v>37.99</v>
      </c>
      <c r="H138" s="291">
        <f t="shared" si="14"/>
        <v>30</v>
      </c>
      <c r="I138" s="241">
        <f t="shared" si="15"/>
        <v>0</v>
      </c>
      <c r="J138" s="291">
        <f t="shared" si="16"/>
        <v>37.99</v>
      </c>
      <c r="K138" s="211" t="s">
        <v>5586</v>
      </c>
    </row>
    <row r="139" spans="1:11" x14ac:dyDescent="0.25">
      <c r="A139" s="326" t="s">
        <v>5329</v>
      </c>
      <c r="B139" s="326" t="str">
        <f>IF(ISNUMBER(SEARCH("SMB",A139)),"Commercial", "Residential")</f>
        <v>Residential</v>
      </c>
      <c r="C139" s="326" t="s">
        <v>3468</v>
      </c>
      <c r="D139" s="326" t="s">
        <v>5585</v>
      </c>
      <c r="E139" s="326"/>
      <c r="F139" s="326" t="str">
        <f t="shared" ref="F139:F177" si="18">VLOOKUP(A139,CRM_MDT,2,0)</f>
        <v>Partial Delta Upgrade QBETTER2 to QBEST2</v>
      </c>
      <c r="G139" s="326"/>
      <c r="H139" s="326">
        <f t="shared" ref="H139:H177" si="19">VLOOKUP(A139,CRM_MDT,7,0)</f>
        <v>60</v>
      </c>
      <c r="I139" s="335">
        <f t="shared" ref="I139:I177" si="20">VLOOKUP(A139,CRM_MDT,42,0)</f>
        <v>4</v>
      </c>
      <c r="J139" s="326">
        <f t="shared" ref="J139:J177" si="21">VLOOKUP(A139,CRM_MDT,5,0)</f>
        <v>59.99</v>
      </c>
      <c r="K139" s="326" t="s">
        <v>3286</v>
      </c>
    </row>
    <row r="140" spans="1:11" x14ac:dyDescent="0.25">
      <c r="A140" s="326" t="s">
        <v>5363</v>
      </c>
      <c r="B140" s="326" t="str">
        <f t="shared" ref="B140:B178" si="22">IF(ISNUMBER(SEARCH("SMB",A140)),"Commercial", "Residential")</f>
        <v>Residential</v>
      </c>
      <c r="D140" s="326" t="s">
        <v>5585</v>
      </c>
      <c r="E140" s="326"/>
      <c r="F140" s="326" t="str">
        <f t="shared" si="18"/>
        <v>Partial Delta Upgrade QBETTER2 to QBTRAUTO</v>
      </c>
      <c r="G140" s="326"/>
      <c r="H140" s="326">
        <f t="shared" si="19"/>
        <v>0</v>
      </c>
      <c r="I140" s="335">
        <f t="shared" si="20"/>
        <v>5</v>
      </c>
      <c r="J140" s="326">
        <f t="shared" si="21"/>
        <v>54.99</v>
      </c>
      <c r="K140" s="326" t="s">
        <v>3286</v>
      </c>
    </row>
    <row r="141" spans="1:11" x14ac:dyDescent="0.25">
      <c r="A141" s="326" t="s">
        <v>5331</v>
      </c>
      <c r="B141" s="326" t="str">
        <f t="shared" si="22"/>
        <v>Residential</v>
      </c>
      <c r="D141" s="326" t="s">
        <v>5585</v>
      </c>
      <c r="E141" s="326"/>
      <c r="F141" s="326" t="str">
        <f t="shared" si="18"/>
        <v>Partial Delta Upgrade Q-BETTER to QBEST2</v>
      </c>
      <c r="G141" s="326"/>
      <c r="H141" s="326">
        <f t="shared" si="19"/>
        <v>60</v>
      </c>
      <c r="I141" s="335">
        <f t="shared" si="20"/>
        <v>4</v>
      </c>
      <c r="J141" s="326">
        <f t="shared" si="21"/>
        <v>59.99</v>
      </c>
      <c r="K141" s="326" t="s">
        <v>3286</v>
      </c>
    </row>
    <row r="142" spans="1:11" x14ac:dyDescent="0.25">
      <c r="A142" s="326" t="s">
        <v>5330</v>
      </c>
      <c r="B142" s="326" t="str">
        <f t="shared" si="22"/>
        <v>Residential</v>
      </c>
      <c r="D142" s="326" t="s">
        <v>5585</v>
      </c>
      <c r="E142" s="326"/>
      <c r="F142" s="326" t="str">
        <f t="shared" si="18"/>
        <v>Partial Delta Upgrade Q-BETTER to QBTRAUTO</v>
      </c>
      <c r="G142" s="326"/>
      <c r="H142" s="326">
        <f t="shared" si="19"/>
        <v>0</v>
      </c>
      <c r="I142" s="335">
        <f t="shared" si="20"/>
        <v>4</v>
      </c>
      <c r="J142" s="326">
        <f t="shared" si="21"/>
        <v>54.99</v>
      </c>
      <c r="K142" s="326" t="s">
        <v>3286</v>
      </c>
    </row>
    <row r="143" spans="1:11" x14ac:dyDescent="0.25">
      <c r="A143" s="326" t="s">
        <v>5334</v>
      </c>
      <c r="B143" s="326" t="str">
        <f t="shared" si="22"/>
        <v>Residential</v>
      </c>
      <c r="D143" s="326" t="s">
        <v>5584</v>
      </c>
      <c r="E143" s="326"/>
      <c r="F143" s="326" t="str">
        <f t="shared" si="18"/>
        <v>Partial Delta Upgrade QHWBTR2 to QHWBTRAU</v>
      </c>
      <c r="G143" s="326"/>
      <c r="H143" s="326">
        <f t="shared" si="19"/>
        <v>0</v>
      </c>
      <c r="I143" s="335">
        <f t="shared" si="20"/>
        <v>4</v>
      </c>
      <c r="J143" s="326">
        <f t="shared" si="21"/>
        <v>54.99</v>
      </c>
      <c r="K143" s="326" t="s">
        <v>3286</v>
      </c>
    </row>
    <row r="144" spans="1:11" x14ac:dyDescent="0.25">
      <c r="A144" s="326" t="s">
        <v>5335</v>
      </c>
      <c r="B144" s="326" t="str">
        <f t="shared" si="22"/>
        <v>Residential</v>
      </c>
      <c r="D144" s="326" t="s">
        <v>5584</v>
      </c>
      <c r="E144" s="326"/>
      <c r="F144" s="326" t="str">
        <f t="shared" si="18"/>
        <v>Partial Delta Upgrade QHWBTR2 to QHWBEST2</v>
      </c>
      <c r="G144" s="326"/>
      <c r="H144" s="326">
        <f t="shared" si="19"/>
        <v>60</v>
      </c>
      <c r="I144" s="335">
        <f t="shared" si="20"/>
        <v>4</v>
      </c>
      <c r="J144" s="326">
        <f t="shared" si="21"/>
        <v>59.99</v>
      </c>
      <c r="K144" s="326" t="s">
        <v>3286</v>
      </c>
    </row>
    <row r="145" spans="1:11" x14ac:dyDescent="0.25">
      <c r="A145" s="326" t="s">
        <v>5336</v>
      </c>
      <c r="B145" s="326" t="str">
        <f t="shared" si="22"/>
        <v>Residential</v>
      </c>
      <c r="D145" s="326" t="s">
        <v>5584</v>
      </c>
      <c r="E145" s="326"/>
      <c r="F145" s="326" t="str">
        <f t="shared" si="18"/>
        <v>Partial Delta Upgrade QHWBTRAU to QHWBEST2</v>
      </c>
      <c r="G145" s="326"/>
      <c r="H145" s="326">
        <f t="shared" si="19"/>
        <v>60</v>
      </c>
      <c r="I145" s="335">
        <f t="shared" si="20"/>
        <v>5</v>
      </c>
      <c r="J145" s="326">
        <f t="shared" si="21"/>
        <v>59.99</v>
      </c>
      <c r="K145" s="326" t="s">
        <v>3286</v>
      </c>
    </row>
    <row r="146" spans="1:11" x14ac:dyDescent="0.25">
      <c r="A146" s="326" t="s">
        <v>5332</v>
      </c>
      <c r="B146" s="326" t="str">
        <f t="shared" si="22"/>
        <v>Residential</v>
      </c>
      <c r="D146" s="326" t="s">
        <v>5584</v>
      </c>
      <c r="E146" s="326"/>
      <c r="F146" s="326" t="str">
        <f t="shared" si="18"/>
        <v>Partial Delta Upgrade QHWBTR to QHWBTRAU</v>
      </c>
      <c r="G146" s="326"/>
      <c r="H146" s="326">
        <f t="shared" si="19"/>
        <v>0</v>
      </c>
      <c r="I146" s="335">
        <f t="shared" si="20"/>
        <v>4</v>
      </c>
      <c r="J146" s="326">
        <f t="shared" si="21"/>
        <v>54.99</v>
      </c>
      <c r="K146" s="326" t="s">
        <v>3286</v>
      </c>
    </row>
    <row r="147" spans="1:11" x14ac:dyDescent="0.25">
      <c r="A147" s="326" t="s">
        <v>5333</v>
      </c>
      <c r="B147" s="326" t="str">
        <f t="shared" si="22"/>
        <v>Residential</v>
      </c>
      <c r="D147" s="326" t="s">
        <v>5584</v>
      </c>
      <c r="E147" s="326"/>
      <c r="F147" s="326" t="str">
        <f t="shared" si="18"/>
        <v>Partial Delta Upgrade QHWBTR to QHWBEST2</v>
      </c>
      <c r="G147" s="326"/>
      <c r="H147" s="326">
        <f t="shared" si="19"/>
        <v>60</v>
      </c>
      <c r="I147" s="335">
        <f t="shared" si="20"/>
        <v>4</v>
      </c>
      <c r="J147" s="326">
        <f t="shared" si="21"/>
        <v>59.99</v>
      </c>
      <c r="K147" s="326" t="s">
        <v>3286</v>
      </c>
    </row>
    <row r="148" spans="1:11" x14ac:dyDescent="0.25">
      <c r="A148" s="326" t="s">
        <v>5339</v>
      </c>
      <c r="B148" s="326" t="str">
        <f t="shared" si="22"/>
        <v>Residential</v>
      </c>
      <c r="D148" s="326" t="s">
        <v>5584</v>
      </c>
      <c r="E148" s="326"/>
      <c r="F148" s="326" t="str">
        <f t="shared" si="18"/>
        <v>Partial Delta Upgrade QHWGDAU to QHWBEST2</v>
      </c>
      <c r="G148" s="326"/>
      <c r="H148" s="326">
        <f t="shared" si="19"/>
        <v>105</v>
      </c>
      <c r="I148" s="335">
        <f t="shared" si="20"/>
        <v>3</v>
      </c>
      <c r="J148" s="326">
        <f t="shared" si="21"/>
        <v>59.99</v>
      </c>
      <c r="K148" s="326" t="s">
        <v>3286</v>
      </c>
    </row>
    <row r="149" spans="1:11" x14ac:dyDescent="0.25">
      <c r="A149" s="326" t="s">
        <v>5337</v>
      </c>
      <c r="B149" s="326" t="str">
        <f t="shared" si="22"/>
        <v>Residential</v>
      </c>
      <c r="D149" s="326" t="s">
        <v>5584</v>
      </c>
      <c r="E149" s="326"/>
      <c r="F149" s="326" t="str">
        <f t="shared" si="18"/>
        <v>Partial Delta Upgrade QHWGDAU to QHWBTR2</v>
      </c>
      <c r="G149" s="326"/>
      <c r="H149" s="326">
        <f t="shared" si="19"/>
        <v>60</v>
      </c>
      <c r="I149" s="335">
        <f t="shared" si="20"/>
        <v>3</v>
      </c>
      <c r="J149" s="326">
        <f t="shared" si="21"/>
        <v>49.99</v>
      </c>
      <c r="K149" s="326" t="s">
        <v>3286</v>
      </c>
    </row>
    <row r="150" spans="1:11" x14ac:dyDescent="0.25">
      <c r="A150" s="326" t="s">
        <v>5338</v>
      </c>
      <c r="B150" s="326" t="str">
        <f t="shared" si="22"/>
        <v>Residential</v>
      </c>
      <c r="D150" s="326" t="s">
        <v>5584</v>
      </c>
      <c r="E150" s="326"/>
      <c r="F150" s="326" t="str">
        <f t="shared" si="18"/>
        <v>Partial Delta Upgrade QHWGDAU to QHWBTRAU</v>
      </c>
      <c r="G150" s="326"/>
      <c r="H150" s="326">
        <f t="shared" si="19"/>
        <v>60</v>
      </c>
      <c r="I150" s="335">
        <f t="shared" si="20"/>
        <v>3</v>
      </c>
      <c r="J150" s="326">
        <f t="shared" si="21"/>
        <v>54.99</v>
      </c>
      <c r="K150" s="326" t="s">
        <v>3286</v>
      </c>
    </row>
    <row r="151" spans="1:11" x14ac:dyDescent="0.25">
      <c r="A151" s="326" t="s">
        <v>5343</v>
      </c>
      <c r="B151" s="326" t="str">
        <f t="shared" si="22"/>
        <v>Residential</v>
      </c>
      <c r="D151" s="326" t="s">
        <v>5584</v>
      </c>
      <c r="E151" s="326"/>
      <c r="F151" s="326" t="str">
        <f t="shared" si="18"/>
        <v>Partial Delta Upgrade QHWGOOD to QHWBEST2</v>
      </c>
      <c r="G151" s="326"/>
      <c r="H151" s="326">
        <f t="shared" si="19"/>
        <v>105</v>
      </c>
      <c r="I151" s="335">
        <f t="shared" si="20"/>
        <v>2</v>
      </c>
      <c r="J151" s="326">
        <f t="shared" si="21"/>
        <v>59.99</v>
      </c>
      <c r="K151" s="326" t="s">
        <v>3286</v>
      </c>
    </row>
    <row r="152" spans="1:11" x14ac:dyDescent="0.25">
      <c r="A152" s="326" t="s">
        <v>5341</v>
      </c>
      <c r="B152" s="326" t="str">
        <f t="shared" si="22"/>
        <v>Residential</v>
      </c>
      <c r="D152" s="326" t="s">
        <v>5584</v>
      </c>
      <c r="E152" s="326"/>
      <c r="F152" s="326" t="str">
        <f t="shared" si="18"/>
        <v>Partial Delta Upgrade QHWGOOD to QHWBTR2</v>
      </c>
      <c r="G152" s="326"/>
      <c r="H152" s="326">
        <f t="shared" si="19"/>
        <v>60</v>
      </c>
      <c r="I152" s="335">
        <f t="shared" si="20"/>
        <v>2</v>
      </c>
      <c r="J152" s="326">
        <f t="shared" si="21"/>
        <v>49.99</v>
      </c>
      <c r="K152" s="326" t="s">
        <v>3286</v>
      </c>
    </row>
    <row r="153" spans="1:11" x14ac:dyDescent="0.25">
      <c r="A153" s="326" t="s">
        <v>5342</v>
      </c>
      <c r="B153" s="326" t="str">
        <f t="shared" si="22"/>
        <v>Residential</v>
      </c>
      <c r="D153" s="326" t="s">
        <v>5584</v>
      </c>
      <c r="E153" s="326"/>
      <c r="F153" s="326" t="str">
        <f t="shared" si="18"/>
        <v>Partial Delta Upgrade QHWGOOD to QHWBTRAU</v>
      </c>
      <c r="G153" s="326"/>
      <c r="H153" s="326">
        <f t="shared" si="19"/>
        <v>60</v>
      </c>
      <c r="I153" s="335">
        <f t="shared" si="20"/>
        <v>2</v>
      </c>
      <c r="J153" s="326">
        <f t="shared" si="21"/>
        <v>54.99</v>
      </c>
      <c r="K153" s="326" t="s">
        <v>3286</v>
      </c>
    </row>
    <row r="154" spans="1:11" x14ac:dyDescent="0.25">
      <c r="A154" s="326" t="s">
        <v>5340</v>
      </c>
      <c r="B154" s="326" t="str">
        <f t="shared" si="22"/>
        <v>Residential</v>
      </c>
      <c r="D154" s="326" t="s">
        <v>5584</v>
      </c>
      <c r="E154" s="326"/>
      <c r="F154" s="326" t="str">
        <f t="shared" si="18"/>
        <v>Partial Delta Upgrade QHWGOOD to QHWGDAU</v>
      </c>
      <c r="G154" s="326"/>
      <c r="H154" s="326">
        <f t="shared" si="19"/>
        <v>0</v>
      </c>
      <c r="I154" s="335">
        <f t="shared" si="20"/>
        <v>2</v>
      </c>
      <c r="J154" s="326">
        <f t="shared" si="21"/>
        <v>44.99</v>
      </c>
      <c r="K154" s="326" t="s">
        <v>3286</v>
      </c>
    </row>
    <row r="155" spans="1:11" x14ac:dyDescent="0.25">
      <c r="A155" s="326" t="s">
        <v>5344</v>
      </c>
      <c r="B155" s="326" t="str">
        <f t="shared" si="22"/>
        <v>Commercial</v>
      </c>
      <c r="D155" s="326" t="s">
        <v>5583</v>
      </c>
      <c r="E155" s="326"/>
      <c r="F155" s="326" t="str">
        <f t="shared" si="18"/>
        <v>Partial Delta Upgrade SMBBRAU to SMBQBT2</v>
      </c>
      <c r="G155" s="326"/>
      <c r="H155" s="326">
        <f t="shared" si="19"/>
        <v>135</v>
      </c>
      <c r="I155" s="335">
        <f t="shared" si="20"/>
        <v>5</v>
      </c>
      <c r="J155" s="326">
        <f t="shared" si="21"/>
        <v>69.989999999999995</v>
      </c>
      <c r="K155" s="326" t="s">
        <v>3286</v>
      </c>
    </row>
    <row r="156" spans="1:11" x14ac:dyDescent="0.25">
      <c r="A156" s="326" t="s">
        <v>5348</v>
      </c>
      <c r="B156" s="326" t="str">
        <f t="shared" si="22"/>
        <v>Commercial</v>
      </c>
      <c r="D156" s="326" t="s">
        <v>5583</v>
      </c>
      <c r="E156" s="326"/>
      <c r="F156" s="326" t="str">
        <f t="shared" si="18"/>
        <v>Partial Delta Upgrade SMBGDAU to SMBBRAU</v>
      </c>
      <c r="G156" s="326"/>
      <c r="H156" s="326">
        <f t="shared" si="19"/>
        <v>75</v>
      </c>
      <c r="I156" s="335">
        <f t="shared" si="20"/>
        <v>3</v>
      </c>
      <c r="J156" s="326">
        <f t="shared" si="21"/>
        <v>54.99</v>
      </c>
      <c r="K156" s="326" t="s">
        <v>3286</v>
      </c>
    </row>
    <row r="157" spans="1:11" x14ac:dyDescent="0.25">
      <c r="A157" s="326" t="s">
        <v>5347</v>
      </c>
      <c r="B157" s="326" t="str">
        <f t="shared" si="22"/>
        <v>Commercial</v>
      </c>
      <c r="D157" s="326" t="s">
        <v>5583</v>
      </c>
      <c r="E157" s="326"/>
      <c r="F157" s="326" t="str">
        <f t="shared" si="18"/>
        <v>Partial Delta Upgrade SMBGDAU to SMBQBR</v>
      </c>
      <c r="G157" s="326"/>
      <c r="H157" s="326">
        <f t="shared" si="19"/>
        <v>75</v>
      </c>
      <c r="I157" s="335">
        <f t="shared" si="20"/>
        <v>3</v>
      </c>
      <c r="J157" s="326">
        <f t="shared" si="21"/>
        <v>49.99</v>
      </c>
      <c r="K157" s="326" t="s">
        <v>3286</v>
      </c>
    </row>
    <row r="158" spans="1:11" x14ac:dyDescent="0.25">
      <c r="A158" s="326" t="s">
        <v>5353</v>
      </c>
      <c r="B158" s="326" t="str">
        <f t="shared" si="22"/>
        <v>Commercial</v>
      </c>
      <c r="D158" s="326" t="s">
        <v>5582</v>
      </c>
      <c r="E158" s="326"/>
      <c r="F158" s="326" t="str">
        <f t="shared" si="18"/>
        <v>Partial Delta Upgrade SMBHBRAU to SMBHWBT2</v>
      </c>
      <c r="G158" s="326"/>
      <c r="H158" s="326">
        <f t="shared" si="19"/>
        <v>105</v>
      </c>
      <c r="I158" s="335">
        <f t="shared" si="20"/>
        <v>5</v>
      </c>
      <c r="J158" s="326">
        <f t="shared" si="21"/>
        <v>69.989999999999995</v>
      </c>
      <c r="K158" s="326" t="s">
        <v>3286</v>
      </c>
    </row>
    <row r="159" spans="1:11" x14ac:dyDescent="0.25">
      <c r="A159" s="326" t="s">
        <v>5357</v>
      </c>
      <c r="B159" s="326" t="str">
        <f t="shared" si="22"/>
        <v>Commercial</v>
      </c>
      <c r="D159" s="326" t="s">
        <v>5582</v>
      </c>
      <c r="E159" s="326"/>
      <c r="F159" s="326" t="str">
        <f t="shared" si="18"/>
        <v>Partial Delta Upgrade SMBHGDAU to SMBHBRAU</v>
      </c>
      <c r="G159" s="326"/>
      <c r="H159" s="326">
        <f t="shared" si="19"/>
        <v>60</v>
      </c>
      <c r="I159" s="335">
        <f t="shared" si="20"/>
        <v>3</v>
      </c>
      <c r="J159" s="326">
        <f t="shared" si="21"/>
        <v>54.99</v>
      </c>
      <c r="K159" s="326" t="s">
        <v>3286</v>
      </c>
    </row>
    <row r="160" spans="1:11" x14ac:dyDescent="0.25">
      <c r="A160" s="326" t="s">
        <v>5356</v>
      </c>
      <c r="B160" s="326" t="str">
        <f t="shared" si="22"/>
        <v>Commercial</v>
      </c>
      <c r="D160" s="326" t="s">
        <v>5582</v>
      </c>
      <c r="E160" s="326"/>
      <c r="F160" s="326" t="str">
        <f t="shared" si="18"/>
        <v>Partial Delta Upgrade SMBHGDAU to SMBHWBT2</v>
      </c>
      <c r="G160" s="326"/>
      <c r="H160" s="326">
        <f t="shared" si="19"/>
        <v>150</v>
      </c>
      <c r="I160" s="335">
        <f t="shared" si="20"/>
        <v>3</v>
      </c>
      <c r="J160" s="326">
        <f t="shared" si="21"/>
        <v>69.989999999999995</v>
      </c>
      <c r="K160" s="326" t="s">
        <v>3286</v>
      </c>
    </row>
    <row r="161" spans="1:11" x14ac:dyDescent="0.25">
      <c r="A161" s="326" t="s">
        <v>5358</v>
      </c>
      <c r="B161" s="326" t="str">
        <f t="shared" si="22"/>
        <v>Commercial</v>
      </c>
      <c r="D161" s="326" t="s">
        <v>5582</v>
      </c>
      <c r="E161" s="326"/>
      <c r="F161" s="326" t="str">
        <f t="shared" si="18"/>
        <v>Partial Delta Upgrade SMBHGDAU to SMBQHWBR</v>
      </c>
      <c r="G161" s="326"/>
      <c r="H161" s="326">
        <f t="shared" si="19"/>
        <v>60</v>
      </c>
      <c r="I161" s="335">
        <f t="shared" si="20"/>
        <v>3</v>
      </c>
      <c r="J161" s="326">
        <f t="shared" si="21"/>
        <v>49.99</v>
      </c>
      <c r="K161" s="326" t="s">
        <v>3286</v>
      </c>
    </row>
    <row r="162" spans="1:11" x14ac:dyDescent="0.25">
      <c r="A162" s="326" t="s">
        <v>5345</v>
      </c>
      <c r="B162" s="326" t="str">
        <f t="shared" si="22"/>
        <v>Commercial</v>
      </c>
      <c r="D162" s="326" t="s">
        <v>5583</v>
      </c>
      <c r="E162" s="326"/>
      <c r="F162" s="326" t="str">
        <f t="shared" si="18"/>
        <v>Partial Delta Upgrade SMBQBR to SMBBRAU</v>
      </c>
      <c r="G162" s="326"/>
      <c r="H162" s="326">
        <f t="shared" si="19"/>
        <v>0</v>
      </c>
      <c r="I162" s="335">
        <f t="shared" si="20"/>
        <v>4</v>
      </c>
      <c r="J162" s="326">
        <f t="shared" si="21"/>
        <v>54.99</v>
      </c>
      <c r="K162" s="326" t="s">
        <v>3286</v>
      </c>
    </row>
    <row r="163" spans="1:11" x14ac:dyDescent="0.25">
      <c r="A163" s="326" t="s">
        <v>5346</v>
      </c>
      <c r="B163" s="326" t="str">
        <f t="shared" si="22"/>
        <v>Commercial</v>
      </c>
      <c r="D163" s="326" t="s">
        <v>5583</v>
      </c>
      <c r="E163" s="326"/>
      <c r="F163" s="326" t="str">
        <f t="shared" si="18"/>
        <v>Partial Delta Upgrade SMBQBR to SMBQBT2</v>
      </c>
      <c r="G163" s="326"/>
      <c r="H163" s="326">
        <f t="shared" si="19"/>
        <v>135</v>
      </c>
      <c r="I163" s="335">
        <f t="shared" si="20"/>
        <v>4</v>
      </c>
      <c r="J163" s="326">
        <f t="shared" si="21"/>
        <v>69.989999999999995</v>
      </c>
      <c r="K163" s="326" t="s">
        <v>3286</v>
      </c>
    </row>
    <row r="164" spans="1:11" x14ac:dyDescent="0.25">
      <c r="A164" s="326" t="s">
        <v>5350</v>
      </c>
      <c r="B164" s="326" t="str">
        <f t="shared" si="22"/>
        <v>Commercial</v>
      </c>
      <c r="D164" s="326" t="s">
        <v>5583</v>
      </c>
      <c r="E164" s="326"/>
      <c r="F164" s="326" t="str">
        <f t="shared" si="18"/>
        <v>Partial Delta Upgrade SMBQGD to SMBBRAU</v>
      </c>
      <c r="G164" s="326"/>
      <c r="H164" s="326">
        <f t="shared" si="19"/>
        <v>75</v>
      </c>
      <c r="I164" s="335">
        <f t="shared" si="20"/>
        <v>2</v>
      </c>
      <c r="J164" s="326">
        <f t="shared" si="21"/>
        <v>54.99</v>
      </c>
      <c r="K164" s="326" t="s">
        <v>3286</v>
      </c>
    </row>
    <row r="165" spans="1:11" x14ac:dyDescent="0.25">
      <c r="A165" s="326" t="s">
        <v>5349</v>
      </c>
      <c r="B165" s="326" t="str">
        <f t="shared" si="22"/>
        <v>Commercial</v>
      </c>
      <c r="D165" s="326" t="s">
        <v>5583</v>
      </c>
      <c r="E165" s="326"/>
      <c r="F165" s="326" t="str">
        <f t="shared" si="18"/>
        <v>Partial Delta Upgrade SMBQGD to SMBGDAU</v>
      </c>
      <c r="G165" s="326"/>
      <c r="H165" s="326">
        <f t="shared" si="19"/>
        <v>0</v>
      </c>
      <c r="I165" s="335">
        <f t="shared" si="20"/>
        <v>2</v>
      </c>
      <c r="J165" s="326">
        <f t="shared" si="21"/>
        <v>44.99</v>
      </c>
      <c r="K165" s="326" t="s">
        <v>3286</v>
      </c>
    </row>
    <row r="166" spans="1:11" x14ac:dyDescent="0.25">
      <c r="A166" s="326" t="s">
        <v>5351</v>
      </c>
      <c r="B166" s="326" t="str">
        <f>IF(ISNUMBER(SEARCH("SMB",A166)),"Commercial", "Residential")</f>
        <v>Commercial</v>
      </c>
      <c r="D166" s="326" t="s">
        <v>5583</v>
      </c>
      <c r="E166" s="326"/>
      <c r="F166" s="326" t="str">
        <f t="shared" si="18"/>
        <v>Partial Delta Upgrade SMBQGD to SMBQBR</v>
      </c>
      <c r="G166" s="326"/>
      <c r="H166" s="326">
        <f t="shared" si="19"/>
        <v>75</v>
      </c>
      <c r="I166" s="335">
        <f t="shared" si="20"/>
        <v>2</v>
      </c>
      <c r="J166" s="326">
        <f t="shared" si="21"/>
        <v>49.99</v>
      </c>
      <c r="K166" s="326" t="s">
        <v>3286</v>
      </c>
    </row>
    <row r="167" spans="1:11" x14ac:dyDescent="0.25">
      <c r="A167" s="326" t="s">
        <v>5352</v>
      </c>
      <c r="B167" s="326" t="str">
        <f t="shared" si="22"/>
        <v>Commercial</v>
      </c>
      <c r="D167" s="326" t="s">
        <v>5583</v>
      </c>
      <c r="E167" s="326"/>
      <c r="F167" s="326" t="str">
        <f t="shared" si="18"/>
        <v>Partial Delta Upgrade SMBQGD to SMBQBT2</v>
      </c>
      <c r="G167" s="326"/>
      <c r="H167" s="326">
        <f t="shared" si="19"/>
        <v>195</v>
      </c>
      <c r="I167" s="335">
        <f t="shared" si="20"/>
        <v>2</v>
      </c>
      <c r="J167" s="326">
        <f t="shared" si="21"/>
        <v>69.989999999999995</v>
      </c>
      <c r="K167" s="326" t="s">
        <v>3286</v>
      </c>
    </row>
    <row r="168" spans="1:11" x14ac:dyDescent="0.25">
      <c r="A168" s="326" t="s">
        <v>5355</v>
      </c>
      <c r="B168" s="326" t="str">
        <f t="shared" si="22"/>
        <v>Commercial</v>
      </c>
      <c r="D168" s="326" t="s">
        <v>5582</v>
      </c>
      <c r="E168" s="326"/>
      <c r="F168" s="326" t="str">
        <f t="shared" si="18"/>
        <v>Partial Delta Upgrade SMBQHWBR to SMBHBRAU</v>
      </c>
      <c r="G168" s="326"/>
      <c r="H168" s="326">
        <f t="shared" si="19"/>
        <v>0</v>
      </c>
      <c r="I168" s="335">
        <f t="shared" si="20"/>
        <v>4</v>
      </c>
      <c r="J168" s="326">
        <f t="shared" si="21"/>
        <v>54.99</v>
      </c>
      <c r="K168" s="326" t="s">
        <v>3286</v>
      </c>
    </row>
    <row r="169" spans="1:11" x14ac:dyDescent="0.25">
      <c r="A169" s="326" t="s">
        <v>5354</v>
      </c>
      <c r="B169" s="326" t="str">
        <f t="shared" si="22"/>
        <v>Commercial</v>
      </c>
      <c r="D169" s="326" t="s">
        <v>5582</v>
      </c>
      <c r="E169" s="326"/>
      <c r="F169" s="326" t="str">
        <f t="shared" si="18"/>
        <v>Partial Delta Upgrade SMBQHWBR to SMBHWBT2</v>
      </c>
      <c r="G169" s="326"/>
      <c r="H169" s="326">
        <f t="shared" si="19"/>
        <v>105</v>
      </c>
      <c r="I169" s="335">
        <f t="shared" si="20"/>
        <v>4</v>
      </c>
      <c r="J169" s="326">
        <f t="shared" si="21"/>
        <v>69.989999999999995</v>
      </c>
      <c r="K169" s="326" t="s">
        <v>3286</v>
      </c>
    </row>
    <row r="170" spans="1:11" x14ac:dyDescent="0.25">
      <c r="A170" s="326" t="s">
        <v>5360</v>
      </c>
      <c r="B170" s="326" t="str">
        <f t="shared" si="22"/>
        <v>Commercial</v>
      </c>
      <c r="D170" s="326" t="s">
        <v>5582</v>
      </c>
      <c r="E170" s="326"/>
      <c r="F170" s="326" t="str">
        <f t="shared" si="18"/>
        <v>Partial Delta Upgrade SMBQHWGD to SMBHBRAU</v>
      </c>
      <c r="G170" s="326"/>
      <c r="H170" s="326">
        <f t="shared" si="19"/>
        <v>60</v>
      </c>
      <c r="I170" s="335">
        <f t="shared" si="20"/>
        <v>2</v>
      </c>
      <c r="J170" s="326">
        <f t="shared" si="21"/>
        <v>54.99</v>
      </c>
      <c r="K170" s="326" t="s">
        <v>3286</v>
      </c>
    </row>
    <row r="171" spans="1:11" x14ac:dyDescent="0.25">
      <c r="A171" s="326" t="s">
        <v>5362</v>
      </c>
      <c r="B171" s="326" t="str">
        <f t="shared" si="22"/>
        <v>Commercial</v>
      </c>
      <c r="D171" s="326" t="s">
        <v>5582</v>
      </c>
      <c r="E171" s="326"/>
      <c r="F171" s="326" t="str">
        <f t="shared" si="18"/>
        <v>Partial Delta Upgrade SMBQHWGD to SMBHGDAU</v>
      </c>
      <c r="G171" s="326"/>
      <c r="H171" s="326">
        <f t="shared" si="19"/>
        <v>0</v>
      </c>
      <c r="I171" s="335">
        <f t="shared" si="20"/>
        <v>2</v>
      </c>
      <c r="J171" s="326">
        <f t="shared" si="21"/>
        <v>44.99</v>
      </c>
      <c r="K171" s="326" t="s">
        <v>3286</v>
      </c>
    </row>
    <row r="172" spans="1:11" x14ac:dyDescent="0.25">
      <c r="A172" s="326" t="s">
        <v>5359</v>
      </c>
      <c r="B172" s="326" t="str">
        <f t="shared" si="22"/>
        <v>Commercial</v>
      </c>
      <c r="D172" s="326" t="s">
        <v>5582</v>
      </c>
      <c r="E172" s="326"/>
      <c r="F172" s="326" t="str">
        <f t="shared" si="18"/>
        <v>Partial Delta Upgrade SMBQHWGD to SMBHWBT2</v>
      </c>
      <c r="G172" s="326"/>
      <c r="H172" s="326">
        <f t="shared" si="19"/>
        <v>150</v>
      </c>
      <c r="I172" s="335">
        <f t="shared" si="20"/>
        <v>2</v>
      </c>
      <c r="J172" s="326">
        <f t="shared" si="21"/>
        <v>69.989999999999995</v>
      </c>
      <c r="K172" s="326" t="s">
        <v>3286</v>
      </c>
    </row>
    <row r="173" spans="1:11" x14ac:dyDescent="0.25">
      <c r="A173" s="326" t="s">
        <v>5361</v>
      </c>
      <c r="B173" s="326" t="str">
        <f t="shared" si="22"/>
        <v>Commercial</v>
      </c>
      <c r="D173" s="326" t="s">
        <v>5582</v>
      </c>
      <c r="E173" s="326"/>
      <c r="F173" s="326" t="str">
        <f t="shared" si="18"/>
        <v>Partial Delta Upgrade SMBQHWGD to SMBQHWBR</v>
      </c>
      <c r="G173" s="326"/>
      <c r="H173" s="326">
        <f t="shared" si="19"/>
        <v>60</v>
      </c>
      <c r="I173" s="335">
        <f t="shared" si="20"/>
        <v>2</v>
      </c>
      <c r="J173" s="326">
        <f t="shared" si="21"/>
        <v>49.99</v>
      </c>
      <c r="K173" s="326" t="s">
        <v>3286</v>
      </c>
    </row>
    <row r="174" spans="1:11" x14ac:dyDescent="0.25">
      <c r="A174" s="359" t="s">
        <v>5440</v>
      </c>
      <c r="B174" s="326" t="str">
        <f t="shared" si="22"/>
        <v>Residential</v>
      </c>
      <c r="D174" s="326" t="s">
        <v>5585</v>
      </c>
      <c r="E174" s="326"/>
      <c r="F174" s="326" t="str">
        <f t="shared" si="18"/>
        <v>Partial Delta Upgrade QGDAUTO to QBTRAUTO</v>
      </c>
      <c r="G174" s="326"/>
      <c r="H174" s="326">
        <f t="shared" si="19"/>
        <v>45</v>
      </c>
      <c r="I174" s="335" t="str">
        <f t="shared" si="20"/>
        <v>5</v>
      </c>
      <c r="J174" s="326">
        <f t="shared" si="21"/>
        <v>54.99</v>
      </c>
      <c r="K174" s="326" t="s">
        <v>3286</v>
      </c>
    </row>
    <row r="175" spans="1:11" x14ac:dyDescent="0.25">
      <c r="A175" s="359" t="s">
        <v>5441</v>
      </c>
      <c r="B175" s="326" t="str">
        <f t="shared" si="22"/>
        <v>Residential</v>
      </c>
      <c r="D175" s="326" t="s">
        <v>5585</v>
      </c>
      <c r="E175" s="326"/>
      <c r="F175" s="326" t="str">
        <f t="shared" si="18"/>
        <v>Partial Delta Upgrade QGDAUTO to QBEST2</v>
      </c>
      <c r="G175" s="326"/>
      <c r="H175" s="326">
        <f t="shared" si="19"/>
        <v>90</v>
      </c>
      <c r="I175" s="335">
        <f t="shared" si="20"/>
        <v>6</v>
      </c>
      <c r="J175" s="326">
        <f t="shared" si="21"/>
        <v>59.99</v>
      </c>
      <c r="K175" s="326" t="s">
        <v>3286</v>
      </c>
    </row>
    <row r="176" spans="1:11" x14ac:dyDescent="0.25">
      <c r="A176" s="359" t="s">
        <v>5442</v>
      </c>
      <c r="B176" s="326" t="str">
        <f t="shared" si="22"/>
        <v>Residential</v>
      </c>
      <c r="D176" s="326" t="s">
        <v>5585</v>
      </c>
      <c r="E176" s="326"/>
      <c r="F176" s="326" t="str">
        <f t="shared" si="18"/>
        <v>Partial Delta Upgrade QBTRAUTO to QBEST2</v>
      </c>
      <c r="G176" s="326"/>
      <c r="H176" s="326">
        <f t="shared" si="19"/>
        <v>60</v>
      </c>
      <c r="I176" s="335">
        <f t="shared" si="20"/>
        <v>6</v>
      </c>
      <c r="J176" s="326">
        <f t="shared" si="21"/>
        <v>59.99</v>
      </c>
      <c r="K176" s="326" t="s">
        <v>3286</v>
      </c>
    </row>
    <row r="177" spans="1:11" x14ac:dyDescent="0.25">
      <c r="A177" s="359" t="s">
        <v>5443</v>
      </c>
      <c r="B177" s="326" t="str">
        <f t="shared" si="22"/>
        <v>Commercial</v>
      </c>
      <c r="D177" s="326" t="s">
        <v>5583</v>
      </c>
      <c r="E177" s="326"/>
      <c r="F177" s="326" t="str">
        <f t="shared" si="18"/>
        <v>Partial Delta Upgrade SMBGDAU to SMBQBT2</v>
      </c>
      <c r="G177" s="326"/>
      <c r="H177" s="326">
        <f t="shared" si="19"/>
        <v>195</v>
      </c>
      <c r="I177" s="335">
        <f t="shared" si="20"/>
        <v>6</v>
      </c>
      <c r="J177" s="326">
        <f t="shared" si="21"/>
        <v>69.989999999999995</v>
      </c>
      <c r="K177" s="326" t="s">
        <v>3286</v>
      </c>
    </row>
    <row r="178" spans="1:11" x14ac:dyDescent="0.25">
      <c r="A178" s="309" t="s">
        <v>5591</v>
      </c>
      <c r="B178" s="211" t="str">
        <f t="shared" si="22"/>
        <v>Residential</v>
      </c>
      <c r="C178" s="211" t="s">
        <v>3468</v>
      </c>
      <c r="D178" s="360" t="s">
        <v>5222</v>
      </c>
      <c r="E178" s="211"/>
      <c r="F178" s="211" t="str">
        <f t="shared" ref="F178" si="23">VLOOKUP(A178,masterdata,2,0)</f>
        <v>Migration Bundle - Wireless</v>
      </c>
      <c r="G178" s="211" t="e">
        <f t="shared" ref="G178" si="24">VLOOKUP(A178,CRM_PRICE,4,0)</f>
        <v>#N/A</v>
      </c>
      <c r="H178" s="291">
        <f t="shared" ref="H178" si="25">VLOOKUP(A178,masterdata,7,0)</f>
        <v>0</v>
      </c>
      <c r="I178" s="241">
        <f t="shared" ref="I178" si="26">VLOOKUP(A178,masterdata,42,0)</f>
        <v>0</v>
      </c>
      <c r="J178" s="291">
        <f t="shared" ref="J178" si="27">VLOOKUP(A178,masterdata,5,0)</f>
        <v>25</v>
      </c>
      <c r="K178" s="211" t="s">
        <v>5586</v>
      </c>
    </row>
    <row r="179" spans="1:11" x14ac:dyDescent="0.25">
      <c r="A179" s="309" t="s">
        <v>5592</v>
      </c>
      <c r="B179" s="211" t="str">
        <f t="shared" ref="B179" si="28">IF(ISNUMBER(SEARCH("SMB",A179)),"Commercial", "Residential")</f>
        <v>Residential</v>
      </c>
      <c r="C179" s="211" t="s">
        <v>3468</v>
      </c>
      <c r="D179" s="360" t="s">
        <v>5222</v>
      </c>
      <c r="E179" s="211"/>
      <c r="F179" s="211" t="str">
        <f t="shared" ref="F179" si="29">VLOOKUP(A179,masterdata,2,0)</f>
        <v>Migration Bundle - Hard Wired</v>
      </c>
      <c r="G179" s="211" t="e">
        <f t="shared" ref="G179" si="30">VLOOKUP(A179,CRM_PRICE,4,0)</f>
        <v>#N/A</v>
      </c>
      <c r="H179" s="291">
        <f t="shared" ref="H179" si="31">VLOOKUP(A179,masterdata,7,0)</f>
        <v>0</v>
      </c>
      <c r="I179" s="241">
        <f t="shared" ref="I179" si="32">VLOOKUP(A179,masterdata,42,0)</f>
        <v>0</v>
      </c>
      <c r="J179" s="291">
        <f t="shared" ref="J179" si="33">VLOOKUP(A179,masterdata,5,0)</f>
        <v>25</v>
      </c>
      <c r="K179" s="211" t="s">
        <v>5586</v>
      </c>
    </row>
  </sheetData>
  <autoFilter ref="A1:J51"/>
  <conditionalFormatting sqref="A180:A1048576">
    <cfRule type="duplicateValues" dxfId="290" priority="32"/>
  </conditionalFormatting>
  <conditionalFormatting sqref="A140:A173">
    <cfRule type="duplicateValues" dxfId="289" priority="30"/>
  </conditionalFormatting>
  <conditionalFormatting sqref="A139">
    <cfRule type="duplicateValues" dxfId="288" priority="28"/>
  </conditionalFormatting>
  <conditionalFormatting sqref="A139">
    <cfRule type="duplicateValues" dxfId="287" priority="29"/>
  </conditionalFormatting>
  <conditionalFormatting sqref="A140:A173">
    <cfRule type="duplicateValues" dxfId="286" priority="31"/>
  </conditionalFormatting>
  <conditionalFormatting sqref="A1:A177">
    <cfRule type="duplicateValues" dxfId="285" priority="27"/>
  </conditionalFormatting>
  <conditionalFormatting sqref="A178">
    <cfRule type="duplicateValues" dxfId="284" priority="14"/>
  </conditionalFormatting>
  <conditionalFormatting sqref="A178">
    <cfRule type="duplicateValues" dxfId="283" priority="15"/>
  </conditionalFormatting>
  <conditionalFormatting sqref="A178">
    <cfRule type="duplicateValues" dxfId="282" priority="16"/>
    <cfRule type="duplicateValues" dxfId="281" priority="17"/>
  </conditionalFormatting>
  <conditionalFormatting sqref="A178">
    <cfRule type="duplicateValues" dxfId="280" priority="18"/>
    <cfRule type="duplicateValues" dxfId="279" priority="19"/>
    <cfRule type="duplicateValues" dxfId="278" priority="20"/>
    <cfRule type="duplicateValues" dxfId="277" priority="21"/>
  </conditionalFormatting>
  <conditionalFormatting sqref="A178">
    <cfRule type="duplicateValues" dxfId="276" priority="22"/>
  </conditionalFormatting>
  <conditionalFormatting sqref="A178">
    <cfRule type="duplicateValues" dxfId="275" priority="23"/>
  </conditionalFormatting>
  <conditionalFormatting sqref="A178">
    <cfRule type="duplicateValues" dxfId="274" priority="24"/>
  </conditionalFormatting>
  <conditionalFormatting sqref="A178">
    <cfRule type="duplicateValues" dxfId="273" priority="25"/>
  </conditionalFormatting>
  <conditionalFormatting sqref="A178">
    <cfRule type="duplicateValues" dxfId="272" priority="26"/>
  </conditionalFormatting>
  <conditionalFormatting sqref="A179">
    <cfRule type="duplicateValues" dxfId="271" priority="1"/>
  </conditionalFormatting>
  <conditionalFormatting sqref="A179">
    <cfRule type="duplicateValues" dxfId="270" priority="2"/>
  </conditionalFormatting>
  <conditionalFormatting sqref="A179">
    <cfRule type="duplicateValues" dxfId="269" priority="3"/>
    <cfRule type="duplicateValues" dxfId="268" priority="4"/>
  </conditionalFormatting>
  <conditionalFormatting sqref="A179">
    <cfRule type="duplicateValues" dxfId="267" priority="5"/>
    <cfRule type="duplicateValues" dxfId="266" priority="6"/>
    <cfRule type="duplicateValues" dxfId="265" priority="7"/>
    <cfRule type="duplicateValues" dxfId="264" priority="8"/>
  </conditionalFormatting>
  <conditionalFormatting sqref="A179">
    <cfRule type="duplicateValues" dxfId="263" priority="9"/>
  </conditionalFormatting>
  <conditionalFormatting sqref="A179">
    <cfRule type="duplicateValues" dxfId="262" priority="10"/>
  </conditionalFormatting>
  <conditionalFormatting sqref="A179">
    <cfRule type="duplicateValues" dxfId="261" priority="11"/>
  </conditionalFormatting>
  <conditionalFormatting sqref="A179">
    <cfRule type="duplicateValues" dxfId="260" priority="12"/>
  </conditionalFormatting>
  <conditionalFormatting sqref="A179">
    <cfRule type="duplicateValues" dxfId="259" priority="13"/>
  </conditionalFormatting>
  <dataValidations count="1">
    <dataValidation type="textLength" operator="lessThanOrEqual" showInputMessage="1" showErrorMessage="1" errorTitle="Length Exceeded" error="This value must be less than or equal to 100 characters long." promptTitle="Text (required)" prompt="Maximum Length: 100 characters." sqref="D51:D55">
      <formula1>100</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G223"/>
  <sheetViews>
    <sheetView zoomScale="80" zoomScaleNormal="80" workbookViewId="0">
      <pane ySplit="1" topLeftCell="A2" activePane="bottomLeft" state="frozen"/>
      <selection pane="bottomLeft" activeCell="F2" sqref="F2"/>
    </sheetView>
  </sheetViews>
  <sheetFormatPr defaultRowHeight="15" x14ac:dyDescent="0.25"/>
  <cols>
    <col min="1" max="1" width="16.28515625" bestFit="1" customWidth="1"/>
    <col min="2" max="2" width="77.140625" bestFit="1" customWidth="1"/>
    <col min="3" max="3" width="8.7109375" bestFit="1" customWidth="1"/>
    <col min="4" max="4" width="17.28515625" bestFit="1" customWidth="1"/>
    <col min="5" max="5" width="11.5703125" bestFit="1" customWidth="1"/>
    <col min="6" max="6" width="16.28515625" style="15" bestFit="1" customWidth="1"/>
  </cols>
  <sheetData>
    <row r="1" spans="1:6" x14ac:dyDescent="0.25">
      <c r="A1" s="9" t="s">
        <v>3296</v>
      </c>
      <c r="B1" s="9" t="s">
        <v>461</v>
      </c>
      <c r="C1" s="9" t="s">
        <v>3336</v>
      </c>
      <c r="D1" s="9" t="s">
        <v>3279</v>
      </c>
      <c r="E1" s="9" t="s">
        <v>3270</v>
      </c>
      <c r="F1" s="15" t="s">
        <v>3537</v>
      </c>
    </row>
    <row r="2" spans="1:6" x14ac:dyDescent="0.25">
      <c r="A2" s="241" t="s">
        <v>130</v>
      </c>
      <c r="B2" s="252" t="str">
        <f t="shared" ref="B2:B10" si="0">VLOOKUP(A2,masterdata,2,0)</f>
        <v>Bell Internet Bundle Credit $5</v>
      </c>
      <c r="C2" s="253" t="s">
        <v>3270</v>
      </c>
      <c r="D2" s="253" t="s">
        <v>3285</v>
      </c>
      <c r="E2" s="256">
        <f t="shared" ref="E2:E22" si="1">VLOOKUP(A2,masterdata,35,0)</f>
        <v>5</v>
      </c>
      <c r="F2" s="211" t="str">
        <f t="shared" ref="F2:F10" si="2">VLOOKUP(A2,masterdata,36,0)</f>
        <v>5FORLIFE</v>
      </c>
    </row>
    <row r="3" spans="1:6" x14ac:dyDescent="0.25">
      <c r="A3" s="241" t="s">
        <v>740</v>
      </c>
      <c r="B3" s="252" t="str">
        <f t="shared" si="0"/>
        <v xml:space="preserve">Bell Internet Bundle Credit $15 off for 24 months </v>
      </c>
      <c r="C3" s="253" t="s">
        <v>3270</v>
      </c>
      <c r="D3" s="253" t="s">
        <v>3285</v>
      </c>
      <c r="E3" s="256">
        <f t="shared" si="1"/>
        <v>15</v>
      </c>
      <c r="F3" s="211" t="str">
        <f t="shared" si="2"/>
        <v>15X24INT</v>
      </c>
    </row>
    <row r="4" spans="1:6" x14ac:dyDescent="0.25">
      <c r="A4" s="254" t="s">
        <v>3200</v>
      </c>
      <c r="B4" s="252" t="str">
        <f t="shared" si="0"/>
        <v>$199 Installation Fee Discount</v>
      </c>
      <c r="C4" s="253" t="s">
        <v>3270</v>
      </c>
      <c r="D4" s="253" t="s">
        <v>3285</v>
      </c>
      <c r="E4" s="256">
        <f t="shared" si="1"/>
        <v>199</v>
      </c>
      <c r="F4" s="211" t="str">
        <f t="shared" si="2"/>
        <v>INST_FEE_CR</v>
      </c>
    </row>
    <row r="5" spans="1:6" ht="15.75" x14ac:dyDescent="0.25">
      <c r="A5" s="255" t="s">
        <v>3079</v>
      </c>
      <c r="B5" s="252" t="str">
        <f t="shared" si="0"/>
        <v xml:space="preserve">BSA $199 Equipment Fee Discount </v>
      </c>
      <c r="C5" s="253" t="s">
        <v>3270</v>
      </c>
      <c r="D5" s="253" t="s">
        <v>3285</v>
      </c>
      <c r="E5" s="256">
        <f t="shared" si="1"/>
        <v>199</v>
      </c>
      <c r="F5" s="211" t="str">
        <f t="shared" si="2"/>
        <v>EQPFEECR</v>
      </c>
    </row>
    <row r="6" spans="1:6" x14ac:dyDescent="0.25">
      <c r="A6" s="241" t="s">
        <v>3155</v>
      </c>
      <c r="B6" s="252" t="str">
        <f t="shared" si="0"/>
        <v>$10 credit for 24 months (Duo) with new Internet subscription</v>
      </c>
      <c r="C6" s="253" t="s">
        <v>3270</v>
      </c>
      <c r="D6" s="253" t="s">
        <v>3285</v>
      </c>
      <c r="E6" s="256">
        <f t="shared" si="1"/>
        <v>10</v>
      </c>
      <c r="F6" s="211" t="str">
        <f t="shared" si="2"/>
        <v>10FOR24</v>
      </c>
    </row>
    <row r="7" spans="1:6" x14ac:dyDescent="0.25">
      <c r="A7" s="8" t="s">
        <v>3565</v>
      </c>
      <c r="B7" s="252" t="str">
        <f t="shared" si="0"/>
        <v xml:space="preserve">Bell Internet Bundle Credit $5 off for 24 months </v>
      </c>
      <c r="C7" s="253" t="s">
        <v>3270</v>
      </c>
      <c r="D7" s="253" t="s">
        <v>3285</v>
      </c>
      <c r="E7" s="256">
        <f t="shared" si="1"/>
        <v>5</v>
      </c>
      <c r="F7" s="211" t="str">
        <f t="shared" si="2"/>
        <v>5FOR24</v>
      </c>
    </row>
    <row r="8" spans="1:6" x14ac:dyDescent="0.25">
      <c r="A8" s="8" t="s">
        <v>3568</v>
      </c>
      <c r="B8" s="252" t="str">
        <f t="shared" si="0"/>
        <v xml:space="preserve">Bell Internet Bundle Credit $10 off for 24 months </v>
      </c>
      <c r="C8" s="253" t="s">
        <v>3270</v>
      </c>
      <c r="D8" s="253" t="s">
        <v>3285</v>
      </c>
      <c r="E8" s="256">
        <f t="shared" si="1"/>
        <v>10</v>
      </c>
      <c r="F8" s="211" t="str">
        <f t="shared" si="2"/>
        <v>10X24INT</v>
      </c>
    </row>
    <row r="9" spans="1:6" x14ac:dyDescent="0.25">
      <c r="A9" s="8" t="s">
        <v>3572</v>
      </c>
      <c r="B9" s="252" t="str">
        <f t="shared" si="0"/>
        <v>Bell Mobility Bundle Credit: Video and Automation - $5 Credit for 24 months</v>
      </c>
      <c r="C9" s="253" t="s">
        <v>3270</v>
      </c>
      <c r="D9" s="253" t="s">
        <v>3285</v>
      </c>
      <c r="E9" s="256">
        <f t="shared" si="1"/>
        <v>5</v>
      </c>
      <c r="F9" s="211" t="str">
        <f t="shared" si="2"/>
        <v>MOB5FOR24</v>
      </c>
    </row>
    <row r="10" spans="1:6" x14ac:dyDescent="0.25">
      <c r="A10" s="8" t="s">
        <v>3575</v>
      </c>
      <c r="B10" s="252" t="str">
        <f t="shared" si="0"/>
        <v>Bell Mobility Bundle Credit - $5</v>
      </c>
      <c r="C10" s="253" t="s">
        <v>3270</v>
      </c>
      <c r="D10" s="253" t="s">
        <v>3285</v>
      </c>
      <c r="E10" s="256">
        <f t="shared" si="1"/>
        <v>5</v>
      </c>
      <c r="F10" s="211" t="str">
        <f t="shared" si="2"/>
        <v>MOB5FORLIFE</v>
      </c>
    </row>
    <row r="11" spans="1:6" x14ac:dyDescent="0.25">
      <c r="A11" t="s">
        <v>3945</v>
      </c>
      <c r="B11" s="252" t="str">
        <f t="shared" ref="B11:B16" si="3">VLOOKUP(A11,masterdata,2,0)</f>
        <v>Video and Automation Bundle: 3 Months Free Acquisition credit</v>
      </c>
      <c r="C11" s="253" t="s">
        <v>3270</v>
      </c>
      <c r="D11" s="253" t="s">
        <v>3285</v>
      </c>
      <c r="E11" s="256">
        <f t="shared" si="1"/>
        <v>19.989999999999998</v>
      </c>
      <c r="F11" s="211" t="str">
        <f>A11</f>
        <v>3MF20</v>
      </c>
    </row>
    <row r="12" spans="1:6" x14ac:dyDescent="0.25">
      <c r="A12" t="s">
        <v>3946</v>
      </c>
      <c r="B12" s="252" t="str">
        <f t="shared" si="3"/>
        <v xml:space="preserve">Starter Bundle: 3 Months Free Acquisition credit </v>
      </c>
      <c r="C12" s="253" t="s">
        <v>3270</v>
      </c>
      <c r="D12" s="253" t="s">
        <v>3285</v>
      </c>
      <c r="E12" s="256">
        <f t="shared" si="1"/>
        <v>29.99</v>
      </c>
      <c r="F12" s="211" t="str">
        <f t="shared" ref="F12:F18" si="4">A12</f>
        <v>3MF30</v>
      </c>
    </row>
    <row r="13" spans="1:6" x14ac:dyDescent="0.25">
      <c r="A13" t="s">
        <v>3947</v>
      </c>
      <c r="B13" s="252" t="str">
        <f t="shared" si="3"/>
        <v xml:space="preserve">Good Bundle: 3 Months Free Acquisition credit </v>
      </c>
      <c r="C13" s="253" t="s">
        <v>3270</v>
      </c>
      <c r="D13" s="253" t="s">
        <v>3285</v>
      </c>
      <c r="E13" s="256">
        <f t="shared" si="1"/>
        <v>39.99</v>
      </c>
      <c r="F13" s="211" t="str">
        <f t="shared" si="4"/>
        <v>3MF40</v>
      </c>
    </row>
    <row r="14" spans="1:6" x14ac:dyDescent="0.25">
      <c r="A14" t="s">
        <v>3948</v>
      </c>
      <c r="B14" s="252" t="str">
        <f t="shared" si="3"/>
        <v xml:space="preserve">Better Bundle: 3 Months Free Acquisition credit </v>
      </c>
      <c r="C14" s="253" t="s">
        <v>3270</v>
      </c>
      <c r="D14" s="253" t="s">
        <v>3285</v>
      </c>
      <c r="E14" s="256">
        <f t="shared" si="1"/>
        <v>49.99</v>
      </c>
      <c r="F14" s="211" t="str">
        <f t="shared" si="4"/>
        <v>3MF50</v>
      </c>
    </row>
    <row r="15" spans="1:6" x14ac:dyDescent="0.25">
      <c r="A15" t="s">
        <v>3949</v>
      </c>
      <c r="B15" s="252" t="str">
        <f t="shared" si="3"/>
        <v xml:space="preserve">Best Bundle: 3 Months Free Acquisition credit </v>
      </c>
      <c r="C15" s="253" t="s">
        <v>3270</v>
      </c>
      <c r="D15" s="253" t="s">
        <v>3285</v>
      </c>
      <c r="E15" s="256">
        <f t="shared" si="1"/>
        <v>59.99</v>
      </c>
      <c r="F15" s="211" t="str">
        <f t="shared" si="4"/>
        <v>3MF60</v>
      </c>
    </row>
    <row r="16" spans="1:6" x14ac:dyDescent="0.25">
      <c r="A16" t="s">
        <v>3950</v>
      </c>
      <c r="B16" s="252" t="str">
        <f t="shared" si="3"/>
        <v xml:space="preserve">SMB Best Bundle: 3 Months Free Acquisition credit </v>
      </c>
      <c r="C16" s="253" t="s">
        <v>3270</v>
      </c>
      <c r="D16" s="253" t="s">
        <v>3285</v>
      </c>
      <c r="E16" s="256">
        <f t="shared" si="1"/>
        <v>69.989999999999995</v>
      </c>
      <c r="F16" s="211" t="str">
        <f t="shared" si="4"/>
        <v>3MF70</v>
      </c>
    </row>
    <row r="17" spans="1:6" x14ac:dyDescent="0.25">
      <c r="A17" t="s">
        <v>3959</v>
      </c>
      <c r="B17" s="252" t="str">
        <f t="shared" ref="B17:B18" si="5">VLOOKUP(A17,masterdata,2,0)</f>
        <v xml:space="preserve">Good Bundle with Automation add on: 3 Months Free Acquisition credit </v>
      </c>
      <c r="C17" s="253" t="s">
        <v>3270</v>
      </c>
      <c r="D17" s="253" t="s">
        <v>3285</v>
      </c>
      <c r="E17" s="256">
        <f t="shared" si="1"/>
        <v>44.99</v>
      </c>
      <c r="F17" s="211" t="str">
        <f t="shared" si="4"/>
        <v>3MF45</v>
      </c>
    </row>
    <row r="18" spans="1:6" x14ac:dyDescent="0.25">
      <c r="A18" t="s">
        <v>3960</v>
      </c>
      <c r="B18" s="252" t="str">
        <f t="shared" si="5"/>
        <v xml:space="preserve">Better Bundle with Automation add on: 3 Months Free Acquisition credit </v>
      </c>
      <c r="C18" s="253" t="s">
        <v>3270</v>
      </c>
      <c r="D18" s="253" t="s">
        <v>3285</v>
      </c>
      <c r="E18" s="256">
        <f t="shared" si="1"/>
        <v>54.99</v>
      </c>
      <c r="F18" s="211" t="str">
        <f t="shared" si="4"/>
        <v>3MF55</v>
      </c>
    </row>
    <row r="19" spans="1:6" x14ac:dyDescent="0.25">
      <c r="A19" t="s">
        <v>4012</v>
      </c>
      <c r="B19" s="252" t="str">
        <f t="shared" ref="B19:B20" si="6">VLOOKUP(A19,masterdata,2,0)</f>
        <v>Bell Mobility Bundle Credit - $10</v>
      </c>
      <c r="C19" s="253" t="s">
        <v>3270</v>
      </c>
      <c r="D19" s="253" t="s">
        <v>3285</v>
      </c>
      <c r="E19" s="256">
        <f t="shared" si="1"/>
        <v>10</v>
      </c>
      <c r="F19" s="211" t="str">
        <f t="shared" ref="F19:F32" si="7">VLOOKUP(A19,masterdata,36,0)</f>
        <v>MOB10FORLIFE</v>
      </c>
    </row>
    <row r="20" spans="1:6" x14ac:dyDescent="0.25">
      <c r="A20" s="9" t="s">
        <v>4106</v>
      </c>
      <c r="B20" s="252" t="str">
        <f t="shared" si="6"/>
        <v xml:space="preserve">Starter Bundle with App: 3 Months Free Acquisition credit </v>
      </c>
      <c r="C20" s="253" t="s">
        <v>3270</v>
      </c>
      <c r="D20" s="253" t="s">
        <v>3285</v>
      </c>
      <c r="E20" s="256">
        <f t="shared" si="1"/>
        <v>34.99</v>
      </c>
      <c r="F20" s="211" t="str">
        <f t="shared" si="7"/>
        <v>3MF35</v>
      </c>
    </row>
    <row r="21" spans="1:6" x14ac:dyDescent="0.25">
      <c r="A21" s="9" t="s">
        <v>4195</v>
      </c>
      <c r="B21" s="252" t="str">
        <f t="shared" ref="B21" si="8">VLOOKUP(A21,masterdata,2,0)</f>
        <v xml:space="preserve">50% off Motion detector </v>
      </c>
      <c r="C21" s="253" t="s">
        <v>3270</v>
      </c>
      <c r="D21" s="253" t="s">
        <v>3285</v>
      </c>
      <c r="E21" s="256">
        <f t="shared" si="1"/>
        <v>24.5</v>
      </c>
      <c r="F21" s="211" t="str">
        <f t="shared" si="7"/>
        <v>BOGO50MTN</v>
      </c>
    </row>
    <row r="22" spans="1:6" x14ac:dyDescent="0.25">
      <c r="A22" s="9" t="s">
        <v>4213</v>
      </c>
      <c r="B22" s="252" t="str">
        <f t="shared" ref="B22:B32" si="9">VLOOKUP(A22,masterdata,2,0)</f>
        <v xml:space="preserve">50% off Door and window contact </v>
      </c>
      <c r="C22" s="253" t="s">
        <v>3270</v>
      </c>
      <c r="D22" s="253" t="s">
        <v>3285</v>
      </c>
      <c r="E22" s="256">
        <f t="shared" si="1"/>
        <v>14.5</v>
      </c>
      <c r="F22" s="211" t="str">
        <f t="shared" si="7"/>
        <v>BOGO50DWC</v>
      </c>
    </row>
    <row r="23" spans="1:6" x14ac:dyDescent="0.25">
      <c r="A23" s="9" t="s">
        <v>4214</v>
      </c>
      <c r="B23" s="252" t="str">
        <f t="shared" si="9"/>
        <v xml:space="preserve">50% off Glass break sensor </v>
      </c>
      <c r="C23" s="253" t="s">
        <v>3270</v>
      </c>
      <c r="D23" s="253" t="s">
        <v>3285</v>
      </c>
      <c r="E23" s="256">
        <f t="shared" ref="E23:E32" si="10">VLOOKUP(A23,masterdata,35,0)</f>
        <v>29.5</v>
      </c>
      <c r="F23" s="211" t="str">
        <f t="shared" si="7"/>
        <v>BOGO50GBS</v>
      </c>
    </row>
    <row r="24" spans="1:6" x14ac:dyDescent="0.25">
      <c r="A24" s="9" t="s">
        <v>4215</v>
      </c>
      <c r="B24" s="252" t="str">
        <f t="shared" si="9"/>
        <v>50% off Smoke and heat detector</v>
      </c>
      <c r="C24" s="253" t="s">
        <v>3270</v>
      </c>
      <c r="D24" s="253" t="s">
        <v>3285</v>
      </c>
      <c r="E24" s="256">
        <f t="shared" si="10"/>
        <v>34.5</v>
      </c>
      <c r="F24" s="211" t="str">
        <f t="shared" si="7"/>
        <v>BOGO50SHD</v>
      </c>
    </row>
    <row r="25" spans="1:6" x14ac:dyDescent="0.25">
      <c r="A25" s="9" t="s">
        <v>4216</v>
      </c>
      <c r="B25" s="252" t="str">
        <f t="shared" si="9"/>
        <v>50% off Flood sensor</v>
      </c>
      <c r="C25" s="253" t="s">
        <v>3270</v>
      </c>
      <c r="D25" s="253" t="s">
        <v>3285</v>
      </c>
      <c r="E25" s="256">
        <f t="shared" si="10"/>
        <v>29.5</v>
      </c>
      <c r="F25" s="211" t="str">
        <f t="shared" si="7"/>
        <v>BOGO50FLS</v>
      </c>
    </row>
    <row r="26" spans="1:6" x14ac:dyDescent="0.25">
      <c r="A26" s="9" t="s">
        <v>4217</v>
      </c>
      <c r="B26" s="252" t="str">
        <f t="shared" si="9"/>
        <v xml:space="preserve">50% off Carbon monoxide detector </v>
      </c>
      <c r="C26" s="253" t="s">
        <v>3270</v>
      </c>
      <c r="D26" s="253" t="s">
        <v>3285</v>
      </c>
      <c r="E26" s="256">
        <f t="shared" si="10"/>
        <v>44.5</v>
      </c>
      <c r="F26" s="211" t="str">
        <f t="shared" si="7"/>
        <v>BOGO50CMD</v>
      </c>
    </row>
    <row r="27" spans="1:6" x14ac:dyDescent="0.25">
      <c r="A27" s="9" t="s">
        <v>4218</v>
      </c>
      <c r="B27" s="252" t="str">
        <f t="shared" si="9"/>
        <v xml:space="preserve">50% off Smart thermostat </v>
      </c>
      <c r="C27" s="253" t="s">
        <v>3270</v>
      </c>
      <c r="D27" s="253" t="s">
        <v>3285</v>
      </c>
      <c r="E27" s="256">
        <f t="shared" si="10"/>
        <v>74.5</v>
      </c>
      <c r="F27" s="211" t="str">
        <f t="shared" si="7"/>
        <v>BOGO50STH</v>
      </c>
    </row>
    <row r="28" spans="1:6" x14ac:dyDescent="0.25">
      <c r="A28" s="9" t="s">
        <v>4219</v>
      </c>
      <c r="B28" s="252" t="str">
        <f t="shared" si="9"/>
        <v xml:space="preserve">50% off SmartCode 10 door lock </v>
      </c>
      <c r="C28" s="253" t="s">
        <v>3270</v>
      </c>
      <c r="D28" s="253" t="s">
        <v>3285</v>
      </c>
      <c r="E28" s="256">
        <f t="shared" si="10"/>
        <v>99.5</v>
      </c>
      <c r="F28" s="211" t="str">
        <f t="shared" si="7"/>
        <v>BOGO50SDL</v>
      </c>
    </row>
    <row r="29" spans="1:6" x14ac:dyDescent="0.25">
      <c r="A29" s="9" t="s">
        <v>4220</v>
      </c>
      <c r="B29" s="252" t="str">
        <f t="shared" si="9"/>
        <v>50% off Smart light bulb</v>
      </c>
      <c r="C29" s="253" t="s">
        <v>3270</v>
      </c>
      <c r="D29" s="253" t="s">
        <v>3285</v>
      </c>
      <c r="E29" s="256">
        <f t="shared" si="10"/>
        <v>12</v>
      </c>
      <c r="F29" s="211" t="str">
        <f t="shared" si="7"/>
        <v>BOGO50SLB</v>
      </c>
    </row>
    <row r="30" spans="1:6" x14ac:dyDescent="0.25">
      <c r="A30" s="9" t="s">
        <v>4221</v>
      </c>
      <c r="B30" s="252" t="str">
        <f t="shared" si="9"/>
        <v>50% off Video doorbell</v>
      </c>
      <c r="C30" s="253" t="s">
        <v>3270</v>
      </c>
      <c r="D30" s="253" t="s">
        <v>3285</v>
      </c>
      <c r="E30" s="256">
        <f t="shared" si="10"/>
        <v>99.5</v>
      </c>
      <c r="F30" s="211" t="str">
        <f t="shared" si="7"/>
        <v>BOGO50VDB</v>
      </c>
    </row>
    <row r="31" spans="1:6" x14ac:dyDescent="0.25">
      <c r="A31" s="9" t="s">
        <v>4222</v>
      </c>
      <c r="B31" s="252" t="str">
        <f t="shared" si="9"/>
        <v>50% off Indoor video camera</v>
      </c>
      <c r="C31" s="253" t="s">
        <v>3270</v>
      </c>
      <c r="D31" s="253" t="s">
        <v>3285</v>
      </c>
      <c r="E31" s="256">
        <f t="shared" si="10"/>
        <v>84.5</v>
      </c>
      <c r="F31" s="211" t="str">
        <f t="shared" si="7"/>
        <v>BOGO50IVC</v>
      </c>
    </row>
    <row r="32" spans="1:6" x14ac:dyDescent="0.25">
      <c r="A32" s="9" t="s">
        <v>4223</v>
      </c>
      <c r="B32" s="252" t="str">
        <f t="shared" si="9"/>
        <v>50% off Outdoor video camera</v>
      </c>
      <c r="C32" s="253" t="s">
        <v>3270</v>
      </c>
      <c r="D32" s="253" t="s">
        <v>3285</v>
      </c>
      <c r="E32" s="256">
        <f t="shared" si="10"/>
        <v>99.5</v>
      </c>
      <c r="F32" s="211" t="str">
        <f t="shared" si="7"/>
        <v>BOGO50OVC</v>
      </c>
    </row>
    <row r="33" spans="1:7" x14ac:dyDescent="0.25">
      <c r="A33" s="9" t="s">
        <v>4259</v>
      </c>
      <c r="B33" s="252" t="str">
        <f t="shared" ref="B33:B34" si="11">VLOOKUP(A33,masterdata,2,0)</f>
        <v>$200 one-time bill credit for SMB bundles</v>
      </c>
      <c r="C33" s="253" t="s">
        <v>3270</v>
      </c>
      <c r="D33" s="253" t="s">
        <v>3285</v>
      </c>
      <c r="E33" s="256">
        <f t="shared" ref="E33:E34" si="12">VLOOKUP(A33,masterdata,35,0)</f>
        <v>200</v>
      </c>
      <c r="F33" s="211" t="str">
        <f t="shared" ref="F33:F34" si="13">VLOOKUP(A33,masterdata,36,0)</f>
        <v>SMBBC200</v>
      </c>
    </row>
    <row r="34" spans="1:7" x14ac:dyDescent="0.25">
      <c r="A34" s="9" t="s">
        <v>4260</v>
      </c>
      <c r="B34" s="252" t="str">
        <f t="shared" si="11"/>
        <v>Save the sale: $100 one time bill credit for residential bundles</v>
      </c>
      <c r="C34" s="253" t="s">
        <v>3270</v>
      </c>
      <c r="D34" s="253" t="s">
        <v>3285</v>
      </c>
      <c r="E34" s="256">
        <f t="shared" si="12"/>
        <v>100</v>
      </c>
      <c r="F34" s="211" t="str">
        <f t="shared" si="13"/>
        <v>SAVE100</v>
      </c>
    </row>
    <row r="35" spans="1:7" x14ac:dyDescent="0.25">
      <c r="A35" s="9" t="s">
        <v>4273</v>
      </c>
      <c r="B35" s="252" t="str">
        <f t="shared" ref="B35:B37" si="14">VLOOKUP(A35,masterdata,2,0)</f>
        <v xml:space="preserve">SMB Good Bundle: 6 Months Free Acquisition credit </v>
      </c>
      <c r="C35" s="253" t="s">
        <v>3270</v>
      </c>
      <c r="D35" s="253" t="s">
        <v>3285</v>
      </c>
      <c r="E35" s="256">
        <f t="shared" ref="E35:E37" si="15">VLOOKUP(A35,masterdata,35,0)</f>
        <v>39.99</v>
      </c>
      <c r="F35" s="211" t="str">
        <f>A35</f>
        <v>6MF40</v>
      </c>
    </row>
    <row r="36" spans="1:7" x14ac:dyDescent="0.25">
      <c r="A36" s="9" t="s">
        <v>4274</v>
      </c>
      <c r="B36" s="252" t="str">
        <f t="shared" si="14"/>
        <v xml:space="preserve">SMB Better Bundle: 6 Months Free Acquisition credit </v>
      </c>
      <c r="C36" s="253" t="s">
        <v>3270</v>
      </c>
      <c r="D36" s="253" t="s">
        <v>3285</v>
      </c>
      <c r="E36" s="256">
        <f t="shared" si="15"/>
        <v>49.99</v>
      </c>
      <c r="F36" s="211" t="str">
        <f t="shared" ref="F36:F39" si="16">A36</f>
        <v>6MF50</v>
      </c>
    </row>
    <row r="37" spans="1:7" x14ac:dyDescent="0.25">
      <c r="A37" s="9" t="s">
        <v>4275</v>
      </c>
      <c r="B37" s="252" t="str">
        <f t="shared" si="14"/>
        <v xml:space="preserve">SMB Best Bundle: 6 Months Free Acquisition credit </v>
      </c>
      <c r="C37" s="253" t="s">
        <v>3270</v>
      </c>
      <c r="D37" s="253" t="s">
        <v>3285</v>
      </c>
      <c r="E37" s="256">
        <f t="shared" si="15"/>
        <v>69.989999999999995</v>
      </c>
      <c r="F37" s="211" t="str">
        <f t="shared" si="16"/>
        <v>6MF70</v>
      </c>
    </row>
    <row r="38" spans="1:7" x14ac:dyDescent="0.25">
      <c r="A38" s="9" t="s">
        <v>4286</v>
      </c>
      <c r="B38" s="252" t="str">
        <f t="shared" ref="B38:B39" si="17">VLOOKUP(A38,masterdata,2,0)</f>
        <v xml:space="preserve">SMB Good with Automation Bundle: 6 Months Free Acquisition credit </v>
      </c>
      <c r="C38" s="253" t="s">
        <v>3270</v>
      </c>
      <c r="D38" s="253" t="s">
        <v>3285</v>
      </c>
      <c r="E38" s="256">
        <f t="shared" ref="E38:E39" si="18">VLOOKUP(A38,masterdata,35,0)</f>
        <v>44.99</v>
      </c>
      <c r="F38" s="211" t="str">
        <f t="shared" si="16"/>
        <v>6MF45</v>
      </c>
    </row>
    <row r="39" spans="1:7" x14ac:dyDescent="0.25">
      <c r="A39" s="9" t="s">
        <v>4287</v>
      </c>
      <c r="B39" s="252" t="str">
        <f t="shared" si="17"/>
        <v xml:space="preserve">SMB Better with Automation Bundle: 6 Months Free Acquisition credit </v>
      </c>
      <c r="C39" s="253" t="s">
        <v>3270</v>
      </c>
      <c r="D39" s="253" t="s">
        <v>3285</v>
      </c>
      <c r="E39" s="256">
        <f t="shared" si="18"/>
        <v>54.99</v>
      </c>
      <c r="F39" s="211" t="str">
        <f t="shared" si="16"/>
        <v>6MF55</v>
      </c>
    </row>
    <row r="40" spans="1:7" x14ac:dyDescent="0.25">
      <c r="A40" s="9" t="s">
        <v>4301</v>
      </c>
      <c r="B40" s="252" t="str">
        <f t="shared" ref="B40:B51" si="19">VLOOKUP(A40,masterdata,2,0)</f>
        <v>100% off Motion detector - REP DISC</v>
      </c>
      <c r="C40" s="253" t="s">
        <v>3270</v>
      </c>
      <c r="D40" s="253" t="s">
        <v>3285</v>
      </c>
      <c r="E40" s="256">
        <f t="shared" ref="E40:E51" si="20">VLOOKUP(A40,masterdata,35,0)</f>
        <v>49</v>
      </c>
      <c r="F40" s="211" t="str">
        <f t="shared" ref="F40:F51" si="21">A40</f>
        <v>REPDISCMTN</v>
      </c>
    </row>
    <row r="41" spans="1:7" x14ac:dyDescent="0.25">
      <c r="A41" s="9" t="s">
        <v>4302</v>
      </c>
      <c r="B41" s="252" t="str">
        <f t="shared" si="19"/>
        <v>100% off Door and window contact - REP DISC</v>
      </c>
      <c r="C41" s="253" t="s">
        <v>3270</v>
      </c>
      <c r="D41" s="253" t="s">
        <v>3285</v>
      </c>
      <c r="E41" s="256">
        <f t="shared" si="20"/>
        <v>29</v>
      </c>
      <c r="F41" s="211" t="str">
        <f t="shared" si="21"/>
        <v>REPDISCDWC</v>
      </c>
      <c r="G41" s="9"/>
    </row>
    <row r="42" spans="1:7" x14ac:dyDescent="0.25">
      <c r="A42" s="9" t="s">
        <v>4303</v>
      </c>
      <c r="B42" s="252" t="str">
        <f t="shared" si="19"/>
        <v>100% off Glass break sensor – REP DISC</v>
      </c>
      <c r="C42" s="253" t="s">
        <v>3270</v>
      </c>
      <c r="D42" s="253" t="s">
        <v>3285</v>
      </c>
      <c r="E42" s="256">
        <f t="shared" si="20"/>
        <v>59</v>
      </c>
      <c r="F42" s="211" t="str">
        <f t="shared" si="21"/>
        <v>REPDISCGBS</v>
      </c>
      <c r="G42" s="9"/>
    </row>
    <row r="43" spans="1:7" x14ac:dyDescent="0.25">
      <c r="A43" s="9" t="s">
        <v>4304</v>
      </c>
      <c r="B43" s="252" t="str">
        <f t="shared" si="19"/>
        <v>100% off Smoke and heat detector – REP DISC</v>
      </c>
      <c r="C43" s="253" t="s">
        <v>3270</v>
      </c>
      <c r="D43" s="253" t="s">
        <v>3285</v>
      </c>
      <c r="E43" s="256">
        <f t="shared" si="20"/>
        <v>69</v>
      </c>
      <c r="F43" s="211" t="str">
        <f t="shared" si="21"/>
        <v>REPDISCSHD</v>
      </c>
      <c r="G43" s="9"/>
    </row>
    <row r="44" spans="1:7" x14ac:dyDescent="0.25">
      <c r="A44" s="9" t="s">
        <v>4305</v>
      </c>
      <c r="B44" s="252" t="str">
        <f t="shared" si="19"/>
        <v>100% off Flood sensor – REP DISC</v>
      </c>
      <c r="C44" s="253" t="s">
        <v>3270</v>
      </c>
      <c r="D44" s="253" t="s">
        <v>3285</v>
      </c>
      <c r="E44" s="256">
        <f t="shared" si="20"/>
        <v>59</v>
      </c>
      <c r="F44" s="211" t="str">
        <f t="shared" si="21"/>
        <v>REPDISCFLS</v>
      </c>
      <c r="G44" s="9"/>
    </row>
    <row r="45" spans="1:7" x14ac:dyDescent="0.25">
      <c r="A45" s="9" t="s">
        <v>4306</v>
      </c>
      <c r="B45" s="252" t="str">
        <f t="shared" si="19"/>
        <v>100% off Carbon monoxide detector – REP DISC</v>
      </c>
      <c r="C45" s="253" t="s">
        <v>3270</v>
      </c>
      <c r="D45" s="253" t="s">
        <v>3285</v>
      </c>
      <c r="E45" s="256">
        <f t="shared" si="20"/>
        <v>89</v>
      </c>
      <c r="F45" s="211" t="str">
        <f t="shared" si="21"/>
        <v>REPDISCCMD</v>
      </c>
      <c r="G45" s="9"/>
    </row>
    <row r="46" spans="1:7" x14ac:dyDescent="0.25">
      <c r="A46" s="9" t="s">
        <v>4307</v>
      </c>
      <c r="B46" s="252" t="str">
        <f t="shared" si="19"/>
        <v>100% off Smart thermostat – REP DISC</v>
      </c>
      <c r="C46" s="253" t="s">
        <v>3270</v>
      </c>
      <c r="D46" s="253" t="s">
        <v>3285</v>
      </c>
      <c r="E46" s="256">
        <f t="shared" si="20"/>
        <v>149</v>
      </c>
      <c r="F46" s="211" t="str">
        <f t="shared" si="21"/>
        <v>REPDISCSTH</v>
      </c>
      <c r="G46" s="9"/>
    </row>
    <row r="47" spans="1:7" x14ac:dyDescent="0.25">
      <c r="A47" s="9" t="s">
        <v>4308</v>
      </c>
      <c r="B47" s="252" t="str">
        <f t="shared" si="19"/>
        <v>100% off SmartCode 10 door lock – REP DISC</v>
      </c>
      <c r="C47" s="253" t="s">
        <v>3270</v>
      </c>
      <c r="D47" s="253" t="s">
        <v>3285</v>
      </c>
      <c r="E47" s="256">
        <f t="shared" si="20"/>
        <v>199</v>
      </c>
      <c r="F47" s="211" t="str">
        <f t="shared" si="21"/>
        <v>REPDISCSDL</v>
      </c>
      <c r="G47" s="9"/>
    </row>
    <row r="48" spans="1:7" x14ac:dyDescent="0.25">
      <c r="A48" s="9" t="s">
        <v>4309</v>
      </c>
      <c r="B48" s="252" t="str">
        <f t="shared" si="19"/>
        <v>100% off Smart light bulb – REP DISC</v>
      </c>
      <c r="C48" s="253" t="s">
        <v>3270</v>
      </c>
      <c r="D48" s="253" t="s">
        <v>3285</v>
      </c>
      <c r="E48" s="256">
        <f t="shared" si="20"/>
        <v>49</v>
      </c>
      <c r="F48" s="211" t="str">
        <f t="shared" si="21"/>
        <v>REPDISCSLB</v>
      </c>
      <c r="G48" s="9"/>
    </row>
    <row r="49" spans="1:7" x14ac:dyDescent="0.25">
      <c r="A49" s="9" t="s">
        <v>4310</v>
      </c>
      <c r="B49" s="252" t="str">
        <f t="shared" si="19"/>
        <v>100% off Video doorbell – REP DISC</v>
      </c>
      <c r="C49" s="253" t="s">
        <v>3270</v>
      </c>
      <c r="D49" s="253" t="s">
        <v>3285</v>
      </c>
      <c r="E49" s="256">
        <f t="shared" si="20"/>
        <v>199</v>
      </c>
      <c r="F49" s="211" t="str">
        <f t="shared" si="21"/>
        <v>REPDISCVDB</v>
      </c>
      <c r="G49" s="9"/>
    </row>
    <row r="50" spans="1:7" x14ac:dyDescent="0.25">
      <c r="A50" s="9" t="s">
        <v>4311</v>
      </c>
      <c r="B50" s="252" t="str">
        <f t="shared" si="19"/>
        <v>100% off Indoor video camera – REP DISC</v>
      </c>
      <c r="C50" s="253" t="s">
        <v>3270</v>
      </c>
      <c r="D50" s="253" t="s">
        <v>3285</v>
      </c>
      <c r="E50" s="256">
        <f t="shared" si="20"/>
        <v>169</v>
      </c>
      <c r="F50" s="211" t="str">
        <f t="shared" si="21"/>
        <v>REPDISCIVC</v>
      </c>
      <c r="G50" s="9"/>
    </row>
    <row r="51" spans="1:7" x14ac:dyDescent="0.25">
      <c r="A51" s="9" t="s">
        <v>4312</v>
      </c>
      <c r="B51" s="252" t="str">
        <f t="shared" si="19"/>
        <v>100% off Outdoor video camera – REP DISC</v>
      </c>
      <c r="C51" s="253" t="s">
        <v>3270</v>
      </c>
      <c r="D51" s="253" t="s">
        <v>3285</v>
      </c>
      <c r="E51" s="256">
        <f t="shared" si="20"/>
        <v>199</v>
      </c>
      <c r="F51" s="211" t="str">
        <f t="shared" si="21"/>
        <v>REPDISCOVC</v>
      </c>
      <c r="G51" s="9"/>
    </row>
    <row r="52" spans="1:7" x14ac:dyDescent="0.25">
      <c r="A52" s="9" t="s">
        <v>3784</v>
      </c>
      <c r="B52" s="252" t="str">
        <f t="shared" ref="B52" si="22">VLOOKUP(A52,masterdata,2,0)</f>
        <v xml:space="preserve">Move credit for security customer with existing Bell Internet </v>
      </c>
      <c r="C52" s="253" t="s">
        <v>3270</v>
      </c>
      <c r="D52" s="253" t="s">
        <v>3285</v>
      </c>
      <c r="E52" s="256">
        <f t="shared" ref="E52" si="23">VLOOKUP(A52,masterdata,35,0)</f>
        <v>10</v>
      </c>
      <c r="F52" s="211" t="str">
        <f t="shared" ref="F52" si="24">A52</f>
        <v>MOVE10FOR24</v>
      </c>
    </row>
    <row r="53" spans="1:7" x14ac:dyDescent="0.25">
      <c r="A53" s="9" t="s">
        <v>4401</v>
      </c>
      <c r="B53" s="252" t="str">
        <f t="shared" ref="B53:B56" si="25">VLOOKUP(A53,masterdata,2,0)</f>
        <v xml:space="preserve">Bell Internet Bundle Credit </v>
      </c>
      <c r="C53" s="253" t="s">
        <v>3270</v>
      </c>
      <c r="D53" s="253" t="s">
        <v>3285</v>
      </c>
      <c r="E53" s="256">
        <f t="shared" ref="E53:E56" si="26">VLOOKUP(A53,masterdata,35,0)</f>
        <v>10</v>
      </c>
      <c r="F53" s="211" t="str">
        <f t="shared" ref="F53:F56" si="27">A53</f>
        <v>INT10</v>
      </c>
    </row>
    <row r="54" spans="1:7" x14ac:dyDescent="0.25">
      <c r="A54" s="9" t="s">
        <v>4402</v>
      </c>
      <c r="B54" s="252" t="str">
        <f t="shared" si="25"/>
        <v>Bell Mobility Bundle Credit</v>
      </c>
      <c r="C54" s="253" t="s">
        <v>3270</v>
      </c>
      <c r="D54" s="253" t="s">
        <v>3285</v>
      </c>
      <c r="E54" s="256">
        <f t="shared" si="26"/>
        <v>10</v>
      </c>
      <c r="F54" s="211" t="str">
        <f t="shared" si="27"/>
        <v>MOB10</v>
      </c>
    </row>
    <row r="55" spans="1:7" x14ac:dyDescent="0.25">
      <c r="A55" s="9" t="s">
        <v>4403</v>
      </c>
      <c r="B55" s="252" t="str">
        <f t="shared" si="25"/>
        <v>Bell Internet Bundle Credit</v>
      </c>
      <c r="C55" s="253" t="s">
        <v>3270</v>
      </c>
      <c r="D55" s="253" t="s">
        <v>3285</v>
      </c>
      <c r="E55" s="256">
        <f t="shared" si="26"/>
        <v>5</v>
      </c>
      <c r="F55" s="211" t="str">
        <f t="shared" si="27"/>
        <v>INT5</v>
      </c>
    </row>
    <row r="56" spans="1:7" x14ac:dyDescent="0.25">
      <c r="A56" s="9" t="s">
        <v>4404</v>
      </c>
      <c r="B56" s="252" t="str">
        <f t="shared" si="25"/>
        <v>Bell Mobility Bundle Credit</v>
      </c>
      <c r="C56" s="253" t="s">
        <v>3270</v>
      </c>
      <c r="D56" s="253" t="s">
        <v>3285</v>
      </c>
      <c r="E56" s="256">
        <f t="shared" si="26"/>
        <v>5</v>
      </c>
      <c r="F56" s="211" t="str">
        <f t="shared" si="27"/>
        <v>MOB5</v>
      </c>
    </row>
    <row r="57" spans="1:7" x14ac:dyDescent="0.25">
      <c r="A57" s="9" t="s">
        <v>4415</v>
      </c>
      <c r="B57" s="252" t="str">
        <f t="shared" ref="B57:B66" si="28">VLOOKUP(A57,masterdata,2,0)</f>
        <v>Employee Discount Program - SVR Fee</v>
      </c>
      <c r="C57" s="253" t="s">
        <v>3270</v>
      </c>
      <c r="D57" s="253" t="s">
        <v>3285</v>
      </c>
      <c r="E57" s="256">
        <f t="shared" ref="E57:E66" si="29">VLOOKUP(A57,masterdata,35,0)</f>
        <v>1.75</v>
      </c>
      <c r="F57" s="211" t="str">
        <f t="shared" ref="F57:F66" si="30">A57</f>
        <v>EDPSVR</v>
      </c>
    </row>
    <row r="58" spans="1:7" x14ac:dyDescent="0.25">
      <c r="A58" s="9" t="s">
        <v>4416</v>
      </c>
      <c r="B58" s="252" t="str">
        <f t="shared" si="28"/>
        <v>Employee Discount Program - Video Expansion</v>
      </c>
      <c r="C58" s="253" t="s">
        <v>3270</v>
      </c>
      <c r="D58" s="253" t="s">
        <v>3285</v>
      </c>
      <c r="E58" s="256">
        <f t="shared" si="29"/>
        <v>1.75</v>
      </c>
      <c r="F58" s="211" t="str">
        <f t="shared" si="30"/>
        <v>EDPVEXP</v>
      </c>
    </row>
    <row r="59" spans="1:7" x14ac:dyDescent="0.25">
      <c r="A59" s="9" t="s">
        <v>4417</v>
      </c>
      <c r="B59" s="252" t="str">
        <f t="shared" si="28"/>
        <v>Employee Discount Program - Video and Automation</v>
      </c>
      <c r="C59" s="253" t="s">
        <v>3270</v>
      </c>
      <c r="D59" s="253" t="s">
        <v>3285</v>
      </c>
      <c r="E59" s="256">
        <f t="shared" si="29"/>
        <v>7</v>
      </c>
      <c r="F59" s="211" t="str">
        <f t="shared" si="30"/>
        <v>EDP20</v>
      </c>
    </row>
    <row r="60" spans="1:7" x14ac:dyDescent="0.25">
      <c r="A60" s="9" t="s">
        <v>4419</v>
      </c>
      <c r="B60" s="252" t="str">
        <f t="shared" si="28"/>
        <v>Employee Discount Program - Starter</v>
      </c>
      <c r="C60" s="253" t="s">
        <v>3270</v>
      </c>
      <c r="D60" s="253" t="s">
        <v>3285</v>
      </c>
      <c r="E60" s="256">
        <f t="shared" si="29"/>
        <v>10.5</v>
      </c>
      <c r="F60" s="211" t="str">
        <f t="shared" si="30"/>
        <v>EDP30</v>
      </c>
    </row>
    <row r="61" spans="1:7" x14ac:dyDescent="0.25">
      <c r="A61" s="9" t="s">
        <v>4420</v>
      </c>
      <c r="B61" s="252" t="str">
        <f t="shared" si="28"/>
        <v>Employee Discount Program - Starter with App or Private Guard</v>
      </c>
      <c r="C61" s="253" t="s">
        <v>3270</v>
      </c>
      <c r="D61" s="253" t="s">
        <v>3285</v>
      </c>
      <c r="E61" s="256">
        <f t="shared" si="29"/>
        <v>12.25</v>
      </c>
      <c r="F61" s="211" t="str">
        <f t="shared" si="30"/>
        <v>EDP35</v>
      </c>
    </row>
    <row r="62" spans="1:7" x14ac:dyDescent="0.25">
      <c r="A62" s="9" t="s">
        <v>4421</v>
      </c>
      <c r="B62" s="252" t="str">
        <f t="shared" si="28"/>
        <v>Employee Discount Program - Good</v>
      </c>
      <c r="C62" s="253" t="s">
        <v>3270</v>
      </c>
      <c r="D62" s="253" t="s">
        <v>3285</v>
      </c>
      <c r="E62" s="256">
        <f t="shared" si="29"/>
        <v>14</v>
      </c>
      <c r="F62" s="211" t="str">
        <f t="shared" si="30"/>
        <v>EDP40</v>
      </c>
    </row>
    <row r="63" spans="1:7" x14ac:dyDescent="0.25">
      <c r="A63" s="9" t="s">
        <v>4422</v>
      </c>
      <c r="B63" s="252" t="str">
        <f t="shared" si="28"/>
        <v>Employee Discount Program - Good with Automation</v>
      </c>
      <c r="C63" s="253" t="s">
        <v>3270</v>
      </c>
      <c r="D63" s="253" t="s">
        <v>3285</v>
      </c>
      <c r="E63" s="256">
        <f t="shared" si="29"/>
        <v>15.75</v>
      </c>
      <c r="F63" s="211" t="str">
        <f t="shared" si="30"/>
        <v>EDP45</v>
      </c>
    </row>
    <row r="64" spans="1:7" x14ac:dyDescent="0.25">
      <c r="A64" s="9" t="s">
        <v>4418</v>
      </c>
      <c r="B64" s="252" t="str">
        <f t="shared" si="28"/>
        <v>Employee Discount Program - Better</v>
      </c>
      <c r="C64" s="253" t="s">
        <v>3270</v>
      </c>
      <c r="D64" s="253" t="s">
        <v>3285</v>
      </c>
      <c r="E64" s="256">
        <f t="shared" si="29"/>
        <v>17.5</v>
      </c>
      <c r="F64" s="211" t="str">
        <f t="shared" si="30"/>
        <v>EDP50</v>
      </c>
    </row>
    <row r="65" spans="1:6" x14ac:dyDescent="0.25">
      <c r="A65" s="9" t="s">
        <v>4423</v>
      </c>
      <c r="B65" s="252" t="str">
        <f t="shared" si="28"/>
        <v>Employee Discount Program - Better with Automation</v>
      </c>
      <c r="C65" s="253" t="s">
        <v>3270</v>
      </c>
      <c r="D65" s="253" t="s">
        <v>3285</v>
      </c>
      <c r="E65" s="256">
        <f t="shared" si="29"/>
        <v>19.25</v>
      </c>
      <c r="F65" s="211" t="str">
        <f t="shared" si="30"/>
        <v>EDP55</v>
      </c>
    </row>
    <row r="66" spans="1:6" x14ac:dyDescent="0.25">
      <c r="A66" s="9" t="s">
        <v>4424</v>
      </c>
      <c r="B66" s="252" t="str">
        <f t="shared" si="28"/>
        <v>Employee Discount Program - Best</v>
      </c>
      <c r="C66" s="253" t="s">
        <v>3270</v>
      </c>
      <c r="D66" s="253" t="s">
        <v>3285</v>
      </c>
      <c r="E66" s="256">
        <f t="shared" si="29"/>
        <v>21</v>
      </c>
      <c r="F66" s="211" t="str">
        <f t="shared" si="30"/>
        <v>EDP60</v>
      </c>
    </row>
    <row r="67" spans="1:6" x14ac:dyDescent="0.25">
      <c r="A67" s="9" t="s">
        <v>4439</v>
      </c>
      <c r="B67" s="252" t="str">
        <f t="shared" ref="B67:B76" si="31">VLOOKUP(A67,masterdata,2,0)</f>
        <v>$5 Off for 36 Months</v>
      </c>
      <c r="C67" s="253" t="s">
        <v>3270</v>
      </c>
      <c r="D67" s="253" t="s">
        <v>3285</v>
      </c>
      <c r="E67" s="256">
        <f t="shared" ref="E67:E76" si="32">VLOOKUP(A67,masterdata,35,0)</f>
        <v>5</v>
      </c>
      <c r="F67" s="211" t="str">
        <f t="shared" ref="F67:F76" si="33">A67</f>
        <v>5OFF36</v>
      </c>
    </row>
    <row r="68" spans="1:6" x14ac:dyDescent="0.25">
      <c r="A68" s="9" t="s">
        <v>4440</v>
      </c>
      <c r="B68" s="252" t="str">
        <f t="shared" si="31"/>
        <v>$10 Off for 36 Months</v>
      </c>
      <c r="C68" s="253" t="s">
        <v>3270</v>
      </c>
      <c r="D68" s="253" t="s">
        <v>3285</v>
      </c>
      <c r="E68" s="256">
        <f t="shared" si="32"/>
        <v>10</v>
      </c>
      <c r="F68" s="211" t="str">
        <f t="shared" si="33"/>
        <v>10OFF36</v>
      </c>
    </row>
    <row r="69" spans="1:6" x14ac:dyDescent="0.25">
      <c r="A69" s="9" t="s">
        <v>4441</v>
      </c>
      <c r="B69" s="252" t="str">
        <f t="shared" si="31"/>
        <v>$15 Off for 36 Months</v>
      </c>
      <c r="C69" s="253" t="s">
        <v>3270</v>
      </c>
      <c r="D69" s="253" t="s">
        <v>3285</v>
      </c>
      <c r="E69" s="256">
        <f t="shared" si="32"/>
        <v>15</v>
      </c>
      <c r="F69" s="211" t="str">
        <f t="shared" si="33"/>
        <v>15OFF36</v>
      </c>
    </row>
    <row r="70" spans="1:6" x14ac:dyDescent="0.25">
      <c r="A70" s="9" t="s">
        <v>4442</v>
      </c>
      <c r="B70" s="252" t="str">
        <f t="shared" si="31"/>
        <v>$20 Off for 36 Months</v>
      </c>
      <c r="C70" s="253" t="s">
        <v>3270</v>
      </c>
      <c r="D70" s="253" t="s">
        <v>3285</v>
      </c>
      <c r="E70" s="256">
        <f t="shared" si="32"/>
        <v>20</v>
      </c>
      <c r="F70" s="211" t="str">
        <f t="shared" si="33"/>
        <v>20OFF36</v>
      </c>
    </row>
    <row r="71" spans="1:6" x14ac:dyDescent="0.25">
      <c r="A71" s="9" t="s">
        <v>4443</v>
      </c>
      <c r="B71" s="252" t="str">
        <f t="shared" si="31"/>
        <v>$25 Off for 36 Months</v>
      </c>
      <c r="C71" s="253" t="s">
        <v>3270</v>
      </c>
      <c r="D71" s="253" t="s">
        <v>3285</v>
      </c>
      <c r="E71" s="256">
        <f t="shared" si="32"/>
        <v>25</v>
      </c>
      <c r="F71" s="211" t="str">
        <f t="shared" si="33"/>
        <v>25OFF36</v>
      </c>
    </row>
    <row r="72" spans="1:6" x14ac:dyDescent="0.25">
      <c r="A72" s="9" t="s">
        <v>4444</v>
      </c>
      <c r="B72" s="252" t="str">
        <f t="shared" si="31"/>
        <v>$30 Off for 36 Months</v>
      </c>
      <c r="C72" s="253" t="s">
        <v>3270</v>
      </c>
      <c r="D72" s="253" t="s">
        <v>3285</v>
      </c>
      <c r="E72" s="256">
        <f t="shared" si="32"/>
        <v>30</v>
      </c>
      <c r="F72" s="211" t="str">
        <f t="shared" si="33"/>
        <v>30OFF36</v>
      </c>
    </row>
    <row r="73" spans="1:6" x14ac:dyDescent="0.25">
      <c r="A73" s="9" t="s">
        <v>4445</v>
      </c>
      <c r="B73" s="252" t="str">
        <f t="shared" si="31"/>
        <v>$35 Off for 36 Months</v>
      </c>
      <c r="C73" s="253" t="s">
        <v>3270</v>
      </c>
      <c r="D73" s="253" t="s">
        <v>3285</v>
      </c>
      <c r="E73" s="256">
        <f t="shared" si="32"/>
        <v>35</v>
      </c>
      <c r="F73" s="211" t="str">
        <f t="shared" si="33"/>
        <v>35OFF36</v>
      </c>
    </row>
    <row r="74" spans="1:6" x14ac:dyDescent="0.25">
      <c r="A74" s="9" t="s">
        <v>4446</v>
      </c>
      <c r="B74" s="252" t="str">
        <f t="shared" si="31"/>
        <v>$40 Off for 36 Months</v>
      </c>
      <c r="C74" s="253" t="s">
        <v>3270</v>
      </c>
      <c r="D74" s="253" t="s">
        <v>3285</v>
      </c>
      <c r="E74" s="256">
        <f t="shared" si="32"/>
        <v>40</v>
      </c>
      <c r="F74" s="211" t="str">
        <f t="shared" si="33"/>
        <v>40OFF36</v>
      </c>
    </row>
    <row r="75" spans="1:6" x14ac:dyDescent="0.25">
      <c r="A75" s="9" t="s">
        <v>4447</v>
      </c>
      <c r="B75" s="252" t="str">
        <f t="shared" si="31"/>
        <v>$45 Off for 36 Months</v>
      </c>
      <c r="C75" s="253" t="s">
        <v>3270</v>
      </c>
      <c r="D75" s="253" t="s">
        <v>3285</v>
      </c>
      <c r="E75" s="256">
        <f t="shared" si="32"/>
        <v>45</v>
      </c>
      <c r="F75" s="211" t="str">
        <f t="shared" si="33"/>
        <v>45OFF36</v>
      </c>
    </row>
    <row r="76" spans="1:6" s="8" customFormat="1" x14ac:dyDescent="0.25">
      <c r="A76" s="8" t="s">
        <v>4448</v>
      </c>
      <c r="B76" s="252" t="str">
        <f t="shared" si="31"/>
        <v>$50 Off for 36 Months</v>
      </c>
      <c r="C76" s="253" t="s">
        <v>3270</v>
      </c>
      <c r="D76" s="253" t="s">
        <v>3285</v>
      </c>
      <c r="E76" s="256">
        <f t="shared" si="32"/>
        <v>50</v>
      </c>
      <c r="F76" s="211" t="str">
        <f t="shared" si="33"/>
        <v>50OFF36</v>
      </c>
    </row>
    <row r="77" spans="1:6" x14ac:dyDescent="0.25">
      <c r="A77" s="300" t="s">
        <v>2546</v>
      </c>
      <c r="B77" s="252" t="str">
        <f t="shared" ref="B77" si="34">VLOOKUP(A77,masterdata,2,0)</f>
        <v xml:space="preserve">Equipment Discount by Installer </v>
      </c>
      <c r="C77" s="253" t="s">
        <v>3270</v>
      </c>
      <c r="D77" s="253" t="s">
        <v>3285</v>
      </c>
      <c r="E77">
        <f t="shared" ref="E77:E78" si="35">VLOOKUP(A77,masterdata,35,0)</f>
        <v>0</v>
      </c>
      <c r="F77" s="15" t="str">
        <f t="shared" ref="F77:F78" si="36">A77</f>
        <v>DISCTECH</v>
      </c>
    </row>
    <row r="78" spans="1:6" x14ac:dyDescent="0.25">
      <c r="A78" s="300" t="s">
        <v>3075</v>
      </c>
      <c r="B78" s="252" t="str">
        <f t="shared" ref="B78" si="37">VLOOKUP(A78,masterdata,2,0)</f>
        <v xml:space="preserve">Service Charge </v>
      </c>
      <c r="C78" s="253" t="s">
        <v>3270</v>
      </c>
      <c r="D78" s="253" t="s">
        <v>3285</v>
      </c>
      <c r="E78">
        <f t="shared" si="35"/>
        <v>0</v>
      </c>
      <c r="F78" s="15" t="str">
        <f t="shared" si="36"/>
        <v>CSERV_CR</v>
      </c>
    </row>
    <row r="79" spans="1:6" x14ac:dyDescent="0.25">
      <c r="A79" s="9" t="s">
        <v>2131</v>
      </c>
      <c r="B79" s="252" t="str">
        <f t="shared" ref="B79:B81" si="38">VLOOKUP(A79,masterdata,2,0)</f>
        <v xml:space="preserve"> No Installation Fee Promotion </v>
      </c>
      <c r="C79" s="253" t="s">
        <v>3270</v>
      </c>
      <c r="D79" s="253" t="s">
        <v>3285</v>
      </c>
      <c r="E79" s="9">
        <f t="shared" ref="E79:E81" si="39">VLOOKUP(A79,masterdata,35,0)</f>
        <v>79.989999999999995</v>
      </c>
      <c r="F79" s="15" t="str">
        <f t="shared" ref="F79:F81" si="40">A79</f>
        <v>VR_PKVID1_NC</v>
      </c>
    </row>
    <row r="80" spans="1:6" x14ac:dyDescent="0.25">
      <c r="A80" s="9" t="s">
        <v>3212</v>
      </c>
      <c r="B80" s="252" t="str">
        <f t="shared" si="38"/>
        <v>Installation Fee Credit for Video and Automation Bundle</v>
      </c>
      <c r="C80" s="253" t="s">
        <v>3270</v>
      </c>
      <c r="D80" s="253" t="s">
        <v>3285</v>
      </c>
      <c r="E80" s="9">
        <f t="shared" si="39"/>
        <v>199</v>
      </c>
      <c r="F80" s="15" t="str">
        <f t="shared" si="40"/>
        <v>VAFEE_CR</v>
      </c>
    </row>
    <row r="81" spans="1:6" x14ac:dyDescent="0.25">
      <c r="A81" s="9" t="s">
        <v>2527</v>
      </c>
      <c r="B81" s="252" t="str">
        <f t="shared" si="38"/>
        <v>Employee Discount Program - 35%</v>
      </c>
      <c r="C81" s="253" t="s">
        <v>3270</v>
      </c>
      <c r="D81" s="253" t="s">
        <v>3285</v>
      </c>
      <c r="E81" s="9">
        <f t="shared" si="39"/>
        <v>0</v>
      </c>
      <c r="F81" s="15" t="str">
        <f t="shared" si="40"/>
        <v>STAFF_DISC</v>
      </c>
    </row>
    <row r="82" spans="1:6" x14ac:dyDescent="0.25">
      <c r="A82" s="9" t="s">
        <v>2533</v>
      </c>
      <c r="B82" s="252" t="str">
        <f t="shared" ref="B82:B145" si="41">VLOOKUP(A82,masterdata,2,0)</f>
        <v>Employee/Retiree Discount for AlarmCare - 15%</v>
      </c>
      <c r="C82" s="253" t="s">
        <v>3270</v>
      </c>
      <c r="D82" s="253" t="s">
        <v>3285</v>
      </c>
      <c r="E82" s="9">
        <f t="shared" ref="E82:E145" si="42">VLOOKUP(A82,masterdata,35,0)</f>
        <v>0</v>
      </c>
      <c r="F82" s="15" t="str">
        <f t="shared" ref="F82:F145" si="43">A82</f>
        <v>STAFF_BEAC</v>
      </c>
    </row>
    <row r="83" spans="1:6" x14ac:dyDescent="0.25">
      <c r="A83" s="300" t="s">
        <v>2570</v>
      </c>
      <c r="B83" s="252" t="str">
        <f t="shared" si="41"/>
        <v xml:space="preserve">10% RMR Disc on starter with Access </v>
      </c>
      <c r="C83" s="253" t="s">
        <v>3270</v>
      </c>
      <c r="D83" s="253" t="s">
        <v>3285</v>
      </c>
      <c r="E83" s="9">
        <f t="shared" si="42"/>
        <v>3.5</v>
      </c>
      <c r="F83" s="15" t="str">
        <f t="shared" si="43"/>
        <v>SECA DISC</v>
      </c>
    </row>
    <row r="84" spans="1:6" x14ac:dyDescent="0.25">
      <c r="A84" s="300" t="s">
        <v>2565</v>
      </c>
      <c r="B84" s="252" t="str">
        <f t="shared" si="41"/>
        <v>10%RMR Disc on Starter Bundle</v>
      </c>
      <c r="C84" s="253" t="s">
        <v>3270</v>
      </c>
      <c r="D84" s="253" t="s">
        <v>3285</v>
      </c>
      <c r="E84" s="9">
        <f t="shared" si="42"/>
        <v>3</v>
      </c>
      <c r="F84" s="15" t="str">
        <f t="shared" si="43"/>
        <v>SEC DISC</v>
      </c>
    </row>
    <row r="85" spans="1:6" x14ac:dyDescent="0.25">
      <c r="A85" s="9" t="s">
        <v>3210</v>
      </c>
      <c r="B85" s="252" t="str">
        <f t="shared" si="41"/>
        <v>Equipment Discount</v>
      </c>
      <c r="C85" s="253" t="s">
        <v>3270</v>
      </c>
      <c r="D85" s="253" t="s">
        <v>3285</v>
      </c>
      <c r="E85" s="9">
        <f t="shared" si="42"/>
        <v>0</v>
      </c>
      <c r="F85" s="15" t="str">
        <f t="shared" si="43"/>
        <v>SAVEEQDIS</v>
      </c>
    </row>
    <row r="86" spans="1:6" x14ac:dyDescent="0.25">
      <c r="A86" s="9" t="s">
        <v>3208</v>
      </c>
      <c r="B86" s="252" t="str">
        <f t="shared" si="41"/>
        <v>Activation Fee Waived</v>
      </c>
      <c r="C86" s="253" t="s">
        <v>3270</v>
      </c>
      <c r="D86" s="253" t="s">
        <v>3285</v>
      </c>
      <c r="E86" s="9">
        <f t="shared" si="42"/>
        <v>0</v>
      </c>
      <c r="F86" s="15" t="str">
        <f t="shared" si="43"/>
        <v>SAVEACTFEE</v>
      </c>
    </row>
    <row r="87" spans="1:6" x14ac:dyDescent="0.25">
      <c r="A87" s="9" t="s">
        <v>3206</v>
      </c>
      <c r="B87" s="252" t="str">
        <f t="shared" si="41"/>
        <v>6 months Free</v>
      </c>
      <c r="C87" s="253" t="s">
        <v>3270</v>
      </c>
      <c r="D87" s="253" t="s">
        <v>3285</v>
      </c>
      <c r="E87" s="9">
        <f t="shared" si="42"/>
        <v>0</v>
      </c>
      <c r="F87" s="15" t="str">
        <f t="shared" si="43"/>
        <v>SAVE6MF</v>
      </c>
    </row>
    <row r="88" spans="1:6" x14ac:dyDescent="0.25">
      <c r="A88" s="9" t="s">
        <v>3202</v>
      </c>
      <c r="B88" s="252" t="str">
        <f t="shared" si="41"/>
        <v>3 months Free</v>
      </c>
      <c r="C88" s="253" t="s">
        <v>3270</v>
      </c>
      <c r="D88" s="253" t="s">
        <v>3285</v>
      </c>
      <c r="E88" s="9">
        <f t="shared" si="42"/>
        <v>0</v>
      </c>
      <c r="F88" s="15" t="str">
        <f t="shared" si="43"/>
        <v>SAVE3MF</v>
      </c>
    </row>
    <row r="89" spans="1:6" x14ac:dyDescent="0.25">
      <c r="A89" s="9" t="s">
        <v>2585</v>
      </c>
      <c r="B89" s="252" t="str">
        <f t="shared" si="41"/>
        <v>Retention Offer for Valued Customer</v>
      </c>
      <c r="C89" s="253" t="s">
        <v>3270</v>
      </c>
      <c r="D89" s="253" t="s">
        <v>3285</v>
      </c>
      <c r="E89" s="9">
        <f t="shared" si="42"/>
        <v>0</v>
      </c>
      <c r="F89" s="15" t="str">
        <f t="shared" si="43"/>
        <v>RETN_OFFER</v>
      </c>
    </row>
    <row r="90" spans="1:6" x14ac:dyDescent="0.25">
      <c r="A90" s="9" t="s">
        <v>2756</v>
      </c>
      <c r="B90" s="252" t="str">
        <f t="shared" si="41"/>
        <v xml:space="preserve"> Alarmcare Discount to QCC Members</v>
      </c>
      <c r="C90" s="253" t="s">
        <v>3270</v>
      </c>
      <c r="D90" s="253" t="s">
        <v>3285</v>
      </c>
      <c r="E90" s="9">
        <f t="shared" si="42"/>
        <v>18</v>
      </c>
      <c r="F90" s="15" t="str">
        <f t="shared" si="43"/>
        <v>QCC</v>
      </c>
    </row>
    <row r="91" spans="1:6" x14ac:dyDescent="0.25">
      <c r="A91" s="9" t="s">
        <v>2612</v>
      </c>
      <c r="B91" s="252" t="str">
        <f t="shared" si="41"/>
        <v>PRS credit offerd</v>
      </c>
      <c r="C91" s="253" t="s">
        <v>3270</v>
      </c>
      <c r="D91" s="253" t="s">
        <v>3285</v>
      </c>
      <c r="E91" s="9">
        <f t="shared" si="42"/>
        <v>3.25</v>
      </c>
      <c r="F91" s="15" t="str">
        <f t="shared" si="43"/>
        <v>PRSCRED</v>
      </c>
    </row>
    <row r="92" spans="1:6" x14ac:dyDescent="0.25">
      <c r="A92" s="9" t="s">
        <v>3071</v>
      </c>
      <c r="B92" s="252" t="str">
        <f t="shared" si="41"/>
        <v>PRS Adjustment</v>
      </c>
      <c r="C92" s="253" t="s">
        <v>3270</v>
      </c>
      <c r="D92" s="253" t="s">
        <v>3285</v>
      </c>
      <c r="E92" s="9">
        <f t="shared" si="42"/>
        <v>0</v>
      </c>
      <c r="F92" s="15" t="str">
        <f t="shared" si="43"/>
        <v>PGADJ5</v>
      </c>
    </row>
    <row r="93" spans="1:6" x14ac:dyDescent="0.25">
      <c r="A93" s="9" t="s">
        <v>3072</v>
      </c>
      <c r="B93" s="252" t="str">
        <f t="shared" si="41"/>
        <v>PRS Adjustment</v>
      </c>
      <c r="C93" s="253" t="s">
        <v>3270</v>
      </c>
      <c r="D93" s="253" t="s">
        <v>3285</v>
      </c>
      <c r="E93" s="9">
        <f t="shared" si="42"/>
        <v>0</v>
      </c>
      <c r="F93" s="15" t="str">
        <f t="shared" si="43"/>
        <v>PGADJ10</v>
      </c>
    </row>
    <row r="94" spans="1:6" x14ac:dyDescent="0.25">
      <c r="A94" s="9" t="s">
        <v>3077</v>
      </c>
      <c r="B94" s="252" t="str">
        <f t="shared" si="41"/>
        <v xml:space="preserve">PRS Free for 6  months </v>
      </c>
      <c r="C94" s="253" t="s">
        <v>3270</v>
      </c>
      <c r="D94" s="253" t="s">
        <v>3285</v>
      </c>
      <c r="E94" s="9">
        <f t="shared" si="42"/>
        <v>5</v>
      </c>
      <c r="F94" s="15" t="str">
        <f t="shared" si="43"/>
        <v>PG5X6M</v>
      </c>
    </row>
    <row r="95" spans="1:6" x14ac:dyDescent="0.25">
      <c r="A95" s="9" t="s">
        <v>3076</v>
      </c>
      <c r="B95" s="252" t="str">
        <f t="shared" si="41"/>
        <v xml:space="preserve">PRS Free for 12 months </v>
      </c>
      <c r="C95" s="253" t="s">
        <v>3270</v>
      </c>
      <c r="D95" s="253" t="s">
        <v>3285</v>
      </c>
      <c r="E95" s="9">
        <f t="shared" si="42"/>
        <v>5</v>
      </c>
      <c r="F95" s="15" t="str">
        <f t="shared" si="43"/>
        <v>PG5X12M</v>
      </c>
    </row>
    <row r="96" spans="1:6" x14ac:dyDescent="0.25">
      <c r="A96" s="9" t="s">
        <v>3843</v>
      </c>
      <c r="B96" s="252" t="str">
        <f t="shared" si="41"/>
        <v xml:space="preserve">PRS 50% off for 12 months </v>
      </c>
      <c r="C96" s="253" t="s">
        <v>3270</v>
      </c>
      <c r="D96" s="253" t="s">
        <v>3285</v>
      </c>
      <c r="E96" s="9">
        <f t="shared" si="42"/>
        <v>2.5</v>
      </c>
      <c r="F96" s="15" t="str">
        <f t="shared" si="43"/>
        <v>PG50X12MO</v>
      </c>
    </row>
    <row r="97" spans="1:6" x14ac:dyDescent="0.25">
      <c r="A97" s="9" t="s">
        <v>2705</v>
      </c>
      <c r="B97" s="252" t="str">
        <f t="shared" si="41"/>
        <v>AlarmCare Credit Offered by CCR</v>
      </c>
      <c r="C97" s="253" t="s">
        <v>3270</v>
      </c>
      <c r="D97" s="253" t="s">
        <v>3285</v>
      </c>
      <c r="E97" s="9">
        <f t="shared" si="42"/>
        <v>0</v>
      </c>
      <c r="F97" s="15" t="str">
        <f t="shared" si="43"/>
        <v>PERSCRED</v>
      </c>
    </row>
    <row r="98" spans="1:6" x14ac:dyDescent="0.25">
      <c r="A98" s="9" t="s">
        <v>2700</v>
      </c>
      <c r="B98" s="252" t="str">
        <f t="shared" si="41"/>
        <v xml:space="preserve">AlarmCare Service Adjustments </v>
      </c>
      <c r="C98" s="253" t="s">
        <v>3270</v>
      </c>
      <c r="D98" s="253" t="s">
        <v>3285</v>
      </c>
      <c r="E98" s="9">
        <f t="shared" si="42"/>
        <v>0</v>
      </c>
      <c r="F98" s="15" t="str">
        <f t="shared" si="43"/>
        <v>PERSADJ</v>
      </c>
    </row>
    <row r="99" spans="1:6" x14ac:dyDescent="0.25">
      <c r="A99" s="9" t="s">
        <v>2763</v>
      </c>
      <c r="B99" s="252" t="str">
        <f t="shared" si="41"/>
        <v xml:space="preserve"> Medical Alert Discounts for condominiums </v>
      </c>
      <c r="C99" s="253" t="s">
        <v>3270</v>
      </c>
      <c r="D99" s="253" t="s">
        <v>3285</v>
      </c>
      <c r="E99" s="9">
        <f t="shared" si="42"/>
        <v>6</v>
      </c>
      <c r="F99" s="15" t="str">
        <f t="shared" si="43"/>
        <v>PER DISC SP</v>
      </c>
    </row>
    <row r="100" spans="1:6" x14ac:dyDescent="0.25">
      <c r="A100" s="300" t="s">
        <v>2695</v>
      </c>
      <c r="B100" s="252" t="str">
        <f t="shared" si="41"/>
        <v>NSF Waived by customer Care</v>
      </c>
      <c r="C100" s="253" t="s">
        <v>3270</v>
      </c>
      <c r="D100" s="253" t="s">
        <v>3285</v>
      </c>
      <c r="E100" s="9">
        <f t="shared" si="42"/>
        <v>0</v>
      </c>
      <c r="F100" s="15" t="str">
        <f t="shared" si="43"/>
        <v>NSF CC</v>
      </c>
    </row>
    <row r="101" spans="1:6" x14ac:dyDescent="0.25">
      <c r="A101" s="9" t="s">
        <v>5214</v>
      </c>
      <c r="B101" s="252" t="str">
        <f t="shared" si="41"/>
        <v>Monitoring Credit by TechSupport</v>
      </c>
      <c r="C101" s="253" t="s">
        <v>3270</v>
      </c>
      <c r="D101" s="253" t="s">
        <v>3285</v>
      </c>
      <c r="E101" s="9">
        <f t="shared" si="42"/>
        <v>0</v>
      </c>
      <c r="F101" s="15" t="str">
        <f t="shared" si="43"/>
        <v>MONTSR</v>
      </c>
    </row>
    <row r="102" spans="1:6" x14ac:dyDescent="0.25">
      <c r="A102" s="9" t="s">
        <v>5215</v>
      </c>
      <c r="B102" s="252" t="str">
        <f t="shared" si="41"/>
        <v>HW Monitoring Credits</v>
      </c>
      <c r="C102" s="253" t="s">
        <v>3270</v>
      </c>
      <c r="D102" s="253" t="s">
        <v>3285</v>
      </c>
      <c r="E102" s="9">
        <f t="shared" si="42"/>
        <v>25</v>
      </c>
      <c r="F102" s="15" t="str">
        <f t="shared" si="43"/>
        <v>MONIHWCRED</v>
      </c>
    </row>
    <row r="103" spans="1:6" x14ac:dyDescent="0.25">
      <c r="A103" s="9" t="s">
        <v>5216</v>
      </c>
      <c r="B103" s="252" t="str">
        <f t="shared" si="41"/>
        <v>Alarm Service Fees Adjustment</v>
      </c>
      <c r="C103" s="253" t="s">
        <v>3270</v>
      </c>
      <c r="D103" s="253" t="s">
        <v>3285</v>
      </c>
      <c r="E103" s="9">
        <f t="shared" si="42"/>
        <v>0</v>
      </c>
      <c r="F103" s="15" t="str">
        <f t="shared" si="43"/>
        <v>MONIHWADJ</v>
      </c>
    </row>
    <row r="104" spans="1:6" x14ac:dyDescent="0.25">
      <c r="A104" s="9" t="s">
        <v>5217</v>
      </c>
      <c r="B104" s="252" t="str">
        <f t="shared" si="41"/>
        <v>HW Alarm Service Fees</v>
      </c>
      <c r="C104" s="253" t="s">
        <v>3270</v>
      </c>
      <c r="D104" s="253" t="s">
        <v>3285</v>
      </c>
      <c r="E104" s="9">
        <f t="shared" si="42"/>
        <v>0</v>
      </c>
      <c r="F104" s="15" t="str">
        <f t="shared" si="43"/>
        <v>MONIHW</v>
      </c>
    </row>
    <row r="105" spans="1:6" x14ac:dyDescent="0.25">
      <c r="A105" s="9" t="s">
        <v>5218</v>
      </c>
      <c r="B105" s="252" t="str">
        <f t="shared" si="41"/>
        <v>Monitoring Credits offered by CMS</v>
      </c>
      <c r="C105" s="253" t="s">
        <v>3270</v>
      </c>
      <c r="D105" s="253" t="s">
        <v>3285</v>
      </c>
      <c r="E105" s="9">
        <f t="shared" si="42"/>
        <v>0</v>
      </c>
      <c r="F105" s="15" t="str">
        <f t="shared" si="43"/>
        <v>MONICRED_CS</v>
      </c>
    </row>
    <row r="106" spans="1:6" x14ac:dyDescent="0.25">
      <c r="A106" s="300" t="s">
        <v>2681</v>
      </c>
      <c r="B106" s="252" t="str">
        <f t="shared" si="41"/>
        <v xml:space="preserve">Monitoring Credit from Retention </v>
      </c>
      <c r="C106" s="253" t="s">
        <v>3270</v>
      </c>
      <c r="D106" s="253" t="s">
        <v>3285</v>
      </c>
      <c r="E106" s="9">
        <f t="shared" si="42"/>
        <v>0</v>
      </c>
      <c r="F106" s="15" t="str">
        <f t="shared" si="43"/>
        <v>MONICRED CCR</v>
      </c>
    </row>
    <row r="107" spans="1:6" x14ac:dyDescent="0.25">
      <c r="A107" s="9" t="s">
        <v>5219</v>
      </c>
      <c r="B107" s="252" t="str">
        <f t="shared" si="41"/>
        <v>Monitoring Credit by Sales Support</v>
      </c>
      <c r="C107" s="253" t="s">
        <v>3270</v>
      </c>
      <c r="D107" s="253" t="s">
        <v>3285</v>
      </c>
      <c r="E107" s="9">
        <f t="shared" si="42"/>
        <v>0</v>
      </c>
      <c r="F107" s="15" t="str">
        <f t="shared" si="43"/>
        <v>MONCRED_SS</v>
      </c>
    </row>
    <row r="108" spans="1:6" x14ac:dyDescent="0.25">
      <c r="A108" s="9" t="s">
        <v>2690</v>
      </c>
      <c r="B108" s="252" t="str">
        <f t="shared" si="41"/>
        <v>Monitoring Credit by collections</v>
      </c>
      <c r="C108" s="253" t="s">
        <v>3270</v>
      </c>
      <c r="D108" s="253" t="s">
        <v>3285</v>
      </c>
      <c r="E108" s="9">
        <f t="shared" si="42"/>
        <v>0</v>
      </c>
      <c r="F108" s="15" t="str">
        <f t="shared" si="43"/>
        <v>MONCOLL</v>
      </c>
    </row>
    <row r="109" spans="1:6" x14ac:dyDescent="0.25">
      <c r="A109" s="9" t="s">
        <v>2685</v>
      </c>
      <c r="B109" s="252" t="str">
        <f t="shared" si="41"/>
        <v>Monitoring Credit by customer care</v>
      </c>
      <c r="C109" s="253" t="s">
        <v>3270</v>
      </c>
      <c r="D109" s="253" t="s">
        <v>3285</v>
      </c>
      <c r="E109" s="9">
        <f t="shared" si="42"/>
        <v>0</v>
      </c>
      <c r="F109" s="15" t="str">
        <f t="shared" si="43"/>
        <v>MONCCR</v>
      </c>
    </row>
    <row r="110" spans="1:6" x14ac:dyDescent="0.25">
      <c r="A110" s="9" t="s">
        <v>2675</v>
      </c>
      <c r="B110" s="252" t="str">
        <f t="shared" si="41"/>
        <v>Monitoring service Adjustment</v>
      </c>
      <c r="C110" s="253" t="s">
        <v>3270</v>
      </c>
      <c r="D110" s="253" t="s">
        <v>3285</v>
      </c>
      <c r="E110" s="9">
        <f t="shared" si="42"/>
        <v>0</v>
      </c>
      <c r="F110" s="15" t="str">
        <f t="shared" si="43"/>
        <v>MONADJ</v>
      </c>
    </row>
    <row r="111" spans="1:6" x14ac:dyDescent="0.25">
      <c r="A111" s="9" t="s">
        <v>3201</v>
      </c>
      <c r="B111" s="252" t="str">
        <f t="shared" si="41"/>
        <v>$199 Installation Fee Discount 50%</v>
      </c>
      <c r="C111" s="253" t="s">
        <v>3270</v>
      </c>
      <c r="D111" s="253" t="s">
        <v>3285</v>
      </c>
      <c r="E111" s="9">
        <f t="shared" si="42"/>
        <v>0</v>
      </c>
      <c r="F111" s="15" t="str">
        <f t="shared" si="43"/>
        <v>INST_FEE_CR5</v>
      </c>
    </row>
    <row r="112" spans="1:6" x14ac:dyDescent="0.25">
      <c r="A112" s="9" t="s">
        <v>2759</v>
      </c>
      <c r="B112" s="252" t="str">
        <f t="shared" si="41"/>
        <v xml:space="preserve"> AlarmCare Discount to FSNA Members</v>
      </c>
      <c r="C112" s="253" t="s">
        <v>3270</v>
      </c>
      <c r="D112" s="253" t="s">
        <v>3285</v>
      </c>
      <c r="E112" s="9">
        <f t="shared" si="42"/>
        <v>9</v>
      </c>
      <c r="F112" s="15" t="str">
        <f t="shared" si="43"/>
        <v>FSNA</v>
      </c>
    </row>
    <row r="113" spans="1:6" x14ac:dyDescent="0.25">
      <c r="A113" s="300" t="s">
        <v>2671</v>
      </c>
      <c r="B113" s="252" t="str">
        <f t="shared" si="41"/>
        <v>False Alarm Fee waive due to Service Errors</v>
      </c>
      <c r="C113" s="253" t="s">
        <v>3270</v>
      </c>
      <c r="D113" s="253" t="s">
        <v>3285</v>
      </c>
      <c r="E113" s="9">
        <f t="shared" si="42"/>
        <v>0</v>
      </c>
      <c r="F113" s="15" t="str">
        <f t="shared" si="43"/>
        <v>FALS SR</v>
      </c>
    </row>
    <row r="114" spans="1:6" x14ac:dyDescent="0.25">
      <c r="A114" s="300" t="s">
        <v>2665</v>
      </c>
      <c r="B114" s="252" t="str">
        <f t="shared" si="41"/>
        <v>False Alarm Fee waived by CMS</v>
      </c>
      <c r="C114" s="253" t="s">
        <v>3270</v>
      </c>
      <c r="D114" s="253" t="s">
        <v>3285</v>
      </c>
      <c r="E114" s="9">
        <f t="shared" si="42"/>
        <v>0</v>
      </c>
      <c r="F114" s="15" t="str">
        <f t="shared" si="43"/>
        <v>FALS CS</v>
      </c>
    </row>
    <row r="115" spans="1:6" x14ac:dyDescent="0.25">
      <c r="A115" s="300" t="s">
        <v>2661</v>
      </c>
      <c r="B115" s="252" t="str">
        <f t="shared" si="41"/>
        <v xml:space="preserve">False Alarm fee waived by Retention </v>
      </c>
      <c r="C115" s="253" t="s">
        <v>3270</v>
      </c>
      <c r="D115" s="253" t="s">
        <v>3285</v>
      </c>
      <c r="E115" s="9">
        <f t="shared" si="42"/>
        <v>0</v>
      </c>
      <c r="F115" s="15" t="str">
        <f t="shared" si="43"/>
        <v>FALS CR</v>
      </c>
    </row>
    <row r="116" spans="1:6" x14ac:dyDescent="0.25">
      <c r="A116" s="300" t="s">
        <v>2656</v>
      </c>
      <c r="B116" s="252" t="str">
        <f t="shared" si="41"/>
        <v>False Alarm Fees waived by collection</v>
      </c>
      <c r="C116" s="253" t="s">
        <v>3270</v>
      </c>
      <c r="D116" s="253" t="s">
        <v>3285</v>
      </c>
      <c r="E116" s="9">
        <f t="shared" si="42"/>
        <v>0</v>
      </c>
      <c r="F116" s="15" t="str">
        <f t="shared" si="43"/>
        <v>FALS COL</v>
      </c>
    </row>
    <row r="117" spans="1:6" x14ac:dyDescent="0.25">
      <c r="A117" s="300" t="s">
        <v>2651</v>
      </c>
      <c r="B117" s="252" t="str">
        <f t="shared" si="41"/>
        <v>False Alarm Fees waived by customer care</v>
      </c>
      <c r="C117" s="253" t="s">
        <v>3270</v>
      </c>
      <c r="D117" s="253" t="s">
        <v>3285</v>
      </c>
      <c r="E117" s="9">
        <f t="shared" si="42"/>
        <v>0</v>
      </c>
      <c r="F117" s="15" t="str">
        <f t="shared" si="43"/>
        <v>FALS CC</v>
      </c>
    </row>
    <row r="118" spans="1:6" x14ac:dyDescent="0.25">
      <c r="A118" s="9" t="s">
        <v>2647</v>
      </c>
      <c r="B118" s="252" t="str">
        <f t="shared" si="41"/>
        <v>Credit Equipment with Taxes</v>
      </c>
      <c r="C118" s="253" t="s">
        <v>3270</v>
      </c>
      <c r="D118" s="253" t="s">
        <v>3285</v>
      </c>
      <c r="E118" s="9">
        <f t="shared" si="42"/>
        <v>0</v>
      </c>
      <c r="F118" s="15" t="str">
        <f t="shared" si="43"/>
        <v>EQUIADJTAX</v>
      </c>
    </row>
    <row r="119" spans="1:6" x14ac:dyDescent="0.25">
      <c r="A119" s="9" t="s">
        <v>5435</v>
      </c>
      <c r="B119" s="252" t="str">
        <f t="shared" si="41"/>
        <v>Credit Equipment w/o Tax</v>
      </c>
      <c r="C119" s="253" t="s">
        <v>3270</v>
      </c>
      <c r="D119" s="253" t="s">
        <v>3285</v>
      </c>
      <c r="E119" s="9">
        <f t="shared" si="42"/>
        <v>0</v>
      </c>
      <c r="F119" s="15" t="str">
        <f t="shared" si="43"/>
        <v>EQUIADJ</v>
      </c>
    </row>
    <row r="120" spans="1:6" x14ac:dyDescent="0.25">
      <c r="A120" s="9" t="s">
        <v>3078</v>
      </c>
      <c r="B120" s="252" t="str">
        <f t="shared" si="41"/>
        <v>BSA $199 Equipment Fee Discount  50%</v>
      </c>
      <c r="C120" s="253" t="s">
        <v>3270</v>
      </c>
      <c r="D120" s="253" t="s">
        <v>3285</v>
      </c>
      <c r="E120" s="9">
        <f t="shared" si="42"/>
        <v>0</v>
      </c>
      <c r="F120" s="15" t="str">
        <f t="shared" si="43"/>
        <v>EQPFEE50</v>
      </c>
    </row>
    <row r="121" spans="1:6" x14ac:dyDescent="0.25">
      <c r="A121" s="9" t="s">
        <v>5241</v>
      </c>
      <c r="B121" s="252" t="str">
        <f t="shared" si="41"/>
        <v>DigiPlus Service Credit Offered by Retention Dept.</v>
      </c>
      <c r="C121" s="253" t="s">
        <v>3270</v>
      </c>
      <c r="D121" s="253" t="s">
        <v>3285</v>
      </c>
      <c r="E121" s="9">
        <f t="shared" si="42"/>
        <v>0</v>
      </c>
      <c r="F121" s="15" t="str">
        <f t="shared" si="43"/>
        <v>DPKCRED_CCR</v>
      </c>
    </row>
    <row r="122" spans="1:6" x14ac:dyDescent="0.25">
      <c r="A122" s="9" t="s">
        <v>3239</v>
      </c>
      <c r="B122" s="252" t="str">
        <f t="shared" si="41"/>
        <v>Install Fee Credit Offered by Tech Support</v>
      </c>
      <c r="C122" s="253" t="s">
        <v>3270</v>
      </c>
      <c r="D122" s="253" t="s">
        <v>3285</v>
      </c>
      <c r="E122" s="9">
        <f t="shared" si="42"/>
        <v>199</v>
      </c>
      <c r="F122" s="15" t="str">
        <f t="shared" si="43"/>
        <v>DISC-TS-INST</v>
      </c>
    </row>
    <row r="123" spans="1:6" x14ac:dyDescent="0.25">
      <c r="A123" s="9" t="s">
        <v>5436</v>
      </c>
      <c r="B123" s="252" t="str">
        <f t="shared" si="41"/>
        <v>Equip Discount by Sales Support</v>
      </c>
      <c r="C123" s="253" t="s">
        <v>3270</v>
      </c>
      <c r="D123" s="253" t="s">
        <v>3285</v>
      </c>
      <c r="E123" s="9">
        <f t="shared" si="42"/>
        <v>0</v>
      </c>
      <c r="F123" s="15" t="str">
        <f t="shared" si="43"/>
        <v>DISCSS</v>
      </c>
    </row>
    <row r="124" spans="1:6" x14ac:dyDescent="0.25">
      <c r="A124" s="9" t="s">
        <v>5437</v>
      </c>
      <c r="B124" s="252" t="str">
        <f t="shared" si="41"/>
        <v>Service Charge Discounted by Retention Dept</v>
      </c>
      <c r="C124" s="253" t="s">
        <v>3270</v>
      </c>
      <c r="D124" s="253" t="s">
        <v>3285</v>
      </c>
      <c r="E124" s="9">
        <f t="shared" si="42"/>
        <v>0</v>
      </c>
      <c r="F124" s="15" t="str">
        <f t="shared" si="43"/>
        <v>DISCSRETN</v>
      </c>
    </row>
    <row r="125" spans="1:6" x14ac:dyDescent="0.25">
      <c r="A125" s="9" t="s">
        <v>5438</v>
      </c>
      <c r="B125" s="252" t="str">
        <f t="shared" si="41"/>
        <v>Service Charge Discount by Customer Care</v>
      </c>
      <c r="C125" s="253" t="s">
        <v>3270</v>
      </c>
      <c r="D125" s="253" t="s">
        <v>3285</v>
      </c>
      <c r="E125" s="9">
        <f t="shared" si="42"/>
        <v>0</v>
      </c>
      <c r="F125" s="15" t="str">
        <f t="shared" si="43"/>
        <v>DISCSCARE</v>
      </c>
    </row>
    <row r="126" spans="1:6" x14ac:dyDescent="0.25">
      <c r="A126" s="9" t="s">
        <v>2538</v>
      </c>
      <c r="B126" s="252" t="str">
        <f t="shared" si="41"/>
        <v xml:space="preserve">Equipment Discount by Sales </v>
      </c>
      <c r="C126" s="253" t="s">
        <v>3270</v>
      </c>
      <c r="D126" s="253" t="s">
        <v>3285</v>
      </c>
      <c r="E126" s="9">
        <f t="shared" si="42"/>
        <v>0</v>
      </c>
      <c r="F126" s="15" t="str">
        <f t="shared" si="43"/>
        <v>DISCSALES</v>
      </c>
    </row>
    <row r="127" spans="1:6" x14ac:dyDescent="0.25">
      <c r="A127" s="9" t="s">
        <v>3237</v>
      </c>
      <c r="B127" s="252" t="str">
        <f t="shared" si="41"/>
        <v>Install Fee Credit Offered by Sales Dept.</v>
      </c>
      <c r="C127" s="253" t="s">
        <v>3270</v>
      </c>
      <c r="D127" s="253" t="s">
        <v>3285</v>
      </c>
      <c r="E127" s="9">
        <f t="shared" si="42"/>
        <v>199</v>
      </c>
      <c r="F127" s="15" t="str">
        <f t="shared" si="43"/>
        <v>DISC-SA-INST</v>
      </c>
    </row>
    <row r="128" spans="1:6" x14ac:dyDescent="0.25">
      <c r="A128" s="9" t="s">
        <v>2560</v>
      </c>
      <c r="B128" s="252" t="str">
        <f t="shared" si="41"/>
        <v>Equip Discount by Retention Dept</v>
      </c>
      <c r="C128" s="253" t="s">
        <v>3270</v>
      </c>
      <c r="D128" s="253" t="s">
        <v>3285</v>
      </c>
      <c r="E128" s="9">
        <f t="shared" si="42"/>
        <v>0</v>
      </c>
      <c r="F128" s="15" t="str">
        <f t="shared" si="43"/>
        <v>DISCRETN</v>
      </c>
    </row>
    <row r="129" spans="1:6" x14ac:dyDescent="0.25">
      <c r="A129" s="9" t="s">
        <v>1869</v>
      </c>
      <c r="B129" s="252" t="str">
        <f t="shared" si="41"/>
        <v xml:space="preserve">Equipment Discount Due To Installer error </v>
      </c>
      <c r="C129" s="253" t="s">
        <v>3270</v>
      </c>
      <c r="D129" s="253" t="s">
        <v>3285</v>
      </c>
      <c r="E129" s="9">
        <f t="shared" si="42"/>
        <v>0</v>
      </c>
      <c r="F129" s="15" t="str">
        <f t="shared" si="43"/>
        <v>DISCINTERROR</v>
      </c>
    </row>
    <row r="130" spans="1:6" x14ac:dyDescent="0.25">
      <c r="A130" s="9" t="s">
        <v>5439</v>
      </c>
      <c r="B130" s="252" t="str">
        <f t="shared" si="41"/>
        <v>Service Charge Waived by Head Office</v>
      </c>
      <c r="C130" s="253" t="s">
        <v>3270</v>
      </c>
      <c r="D130" s="253" t="s">
        <v>3285</v>
      </c>
      <c r="E130" s="9">
        <f t="shared" si="42"/>
        <v>0</v>
      </c>
      <c r="F130" s="15" t="str">
        <f t="shared" si="43"/>
        <v>DISCHO2</v>
      </c>
    </row>
    <row r="131" spans="1:6" x14ac:dyDescent="0.25">
      <c r="A131" s="9" t="s">
        <v>2551</v>
      </c>
      <c r="B131" s="252" t="str">
        <f t="shared" si="41"/>
        <v>Equipment Discount by HO</v>
      </c>
      <c r="C131" s="253" t="s">
        <v>3270</v>
      </c>
      <c r="D131" s="253" t="s">
        <v>3285</v>
      </c>
      <c r="E131" s="9">
        <f t="shared" si="42"/>
        <v>0</v>
      </c>
      <c r="F131" s="15" t="str">
        <f t="shared" si="43"/>
        <v>DISCHO</v>
      </c>
    </row>
    <row r="132" spans="1:6" x14ac:dyDescent="0.25">
      <c r="A132" s="9" t="s">
        <v>2750</v>
      </c>
      <c r="B132" s="252" t="str">
        <f t="shared" si="41"/>
        <v xml:space="preserve">Legacy - Service Charge Discount while upgrading </v>
      </c>
      <c r="C132" s="253" t="s">
        <v>3270</v>
      </c>
      <c r="D132" s="253" t="s">
        <v>3285</v>
      </c>
      <c r="E132" s="9">
        <f t="shared" si="42"/>
        <v>50</v>
      </c>
      <c r="F132" s="15" t="str">
        <f t="shared" si="43"/>
        <v>DISCDPKSR</v>
      </c>
    </row>
    <row r="133" spans="1:6" x14ac:dyDescent="0.25">
      <c r="A133" s="9" t="s">
        <v>3235</v>
      </c>
      <c r="B133" s="252" t="str">
        <f t="shared" si="41"/>
        <v>Install Fee Credit Offered by Loyalty Department</v>
      </c>
      <c r="C133" s="253" t="s">
        <v>3270</v>
      </c>
      <c r="D133" s="253" t="s">
        <v>3285</v>
      </c>
      <c r="E133" s="9">
        <f t="shared" si="42"/>
        <v>199</v>
      </c>
      <c r="F133" s="15" t="str">
        <f t="shared" si="43"/>
        <v>DISC-CR-INST</v>
      </c>
    </row>
    <row r="134" spans="1:6" x14ac:dyDescent="0.25">
      <c r="A134" s="9" t="s">
        <v>2642</v>
      </c>
      <c r="B134" s="252" t="str">
        <f t="shared" si="41"/>
        <v>Equip Discount by Collections</v>
      </c>
      <c r="C134" s="253" t="s">
        <v>3270</v>
      </c>
      <c r="D134" s="253" t="s">
        <v>3285</v>
      </c>
      <c r="E134" s="9">
        <f t="shared" si="42"/>
        <v>0</v>
      </c>
      <c r="F134" s="15" t="str">
        <f t="shared" si="43"/>
        <v>DISCCOLL</v>
      </c>
    </row>
    <row r="135" spans="1:6" x14ac:dyDescent="0.25">
      <c r="A135" s="9" t="s">
        <v>3233</v>
      </c>
      <c r="B135" s="252" t="str">
        <f t="shared" si="41"/>
        <v>Install Fee Credit Offered by Customer Care</v>
      </c>
      <c r="C135" s="253" t="s">
        <v>3270</v>
      </c>
      <c r="D135" s="253" t="s">
        <v>3285</v>
      </c>
      <c r="E135" s="9">
        <f t="shared" si="42"/>
        <v>199</v>
      </c>
      <c r="F135" s="15" t="str">
        <f t="shared" si="43"/>
        <v>DISC-CC-INST</v>
      </c>
    </row>
    <row r="136" spans="1:6" x14ac:dyDescent="0.25">
      <c r="A136" s="9" t="s">
        <v>2637</v>
      </c>
      <c r="B136" s="252" t="str">
        <f t="shared" si="41"/>
        <v xml:space="preserve">Equip Discount by Customer Care </v>
      </c>
      <c r="C136" s="253" t="s">
        <v>3270</v>
      </c>
      <c r="D136" s="253" t="s">
        <v>3285</v>
      </c>
      <c r="E136" s="9">
        <f t="shared" si="42"/>
        <v>0</v>
      </c>
      <c r="F136" s="15" t="str">
        <f t="shared" si="43"/>
        <v>DISCCARE</v>
      </c>
    </row>
    <row r="137" spans="1:6" x14ac:dyDescent="0.25">
      <c r="A137" s="9" t="s">
        <v>3231</v>
      </c>
      <c r="B137" s="252" t="str">
        <f t="shared" si="41"/>
        <v>Install Fee Credit Offered by Collection Dept.</v>
      </c>
      <c r="C137" s="253" t="s">
        <v>3270</v>
      </c>
      <c r="D137" s="253" t="s">
        <v>3285</v>
      </c>
      <c r="E137" s="9">
        <f t="shared" si="42"/>
        <v>199</v>
      </c>
      <c r="F137" s="15" t="str">
        <f t="shared" si="43"/>
        <v>DISC-AR-INST</v>
      </c>
    </row>
    <row r="138" spans="1:6" x14ac:dyDescent="0.25">
      <c r="A138" s="9" t="s">
        <v>1222</v>
      </c>
      <c r="B138" s="252" t="str">
        <f t="shared" si="41"/>
        <v>Reinstatement Fee waive by customer care</v>
      </c>
      <c r="C138" s="253" t="s">
        <v>3270</v>
      </c>
      <c r="D138" s="253" t="s">
        <v>3285</v>
      </c>
      <c r="E138" s="9">
        <f t="shared" si="42"/>
        <v>0</v>
      </c>
      <c r="F138" s="15" t="str">
        <f t="shared" si="43"/>
        <v>DISC_RETN_CC</v>
      </c>
    </row>
    <row r="139" spans="1:6" x14ac:dyDescent="0.25">
      <c r="A139" s="9" t="s">
        <v>1219</v>
      </c>
      <c r="B139" s="252" t="str">
        <f t="shared" si="41"/>
        <v>Reinstatement Fee waive by retention</v>
      </c>
      <c r="C139" s="253" t="s">
        <v>3270</v>
      </c>
      <c r="D139" s="253" t="s">
        <v>3285</v>
      </c>
      <c r="E139" s="9">
        <f t="shared" si="42"/>
        <v>0</v>
      </c>
      <c r="F139" s="15" t="str">
        <f t="shared" si="43"/>
        <v>DISC_REIN_CR</v>
      </c>
    </row>
    <row r="140" spans="1:6" x14ac:dyDescent="0.25">
      <c r="A140" s="9" t="s">
        <v>5242</v>
      </c>
      <c r="B140" s="252" t="str">
        <f t="shared" si="41"/>
        <v>RMR Discount for Contract Dealer - 25%</v>
      </c>
      <c r="C140" s="253" t="s">
        <v>3270</v>
      </c>
      <c r="D140" s="253" t="s">
        <v>3285</v>
      </c>
      <c r="E140" s="9">
        <f t="shared" si="42"/>
        <v>25</v>
      </c>
      <c r="F140" s="15" t="str">
        <f t="shared" si="43"/>
        <v>DEALER_DISC</v>
      </c>
    </row>
    <row r="141" spans="1:6" x14ac:dyDescent="0.25">
      <c r="A141" s="9" t="s">
        <v>3074</v>
      </c>
      <c r="B141" s="252" t="str">
        <f t="shared" si="41"/>
        <v xml:space="preserve">Service Charge </v>
      </c>
      <c r="C141" s="253" t="s">
        <v>3270</v>
      </c>
      <c r="D141" s="253" t="s">
        <v>3285</v>
      </c>
      <c r="E141" s="9">
        <f t="shared" si="42"/>
        <v>0</v>
      </c>
      <c r="F141" s="15" t="str">
        <f t="shared" si="43"/>
        <v>CSERV</v>
      </c>
    </row>
    <row r="142" spans="1:6" x14ac:dyDescent="0.25">
      <c r="A142" s="9" t="s">
        <v>3223</v>
      </c>
      <c r="B142" s="252" t="str">
        <f t="shared" si="41"/>
        <v>Monitoring Credits offered</v>
      </c>
      <c r="C142" s="253" t="s">
        <v>3270</v>
      </c>
      <c r="D142" s="253" t="s">
        <v>3285</v>
      </c>
      <c r="E142" s="9">
        <f t="shared" si="42"/>
        <v>0</v>
      </c>
      <c r="F142" s="15" t="str">
        <f t="shared" si="43"/>
        <v>COVID 19</v>
      </c>
    </row>
    <row r="143" spans="1:6" x14ac:dyDescent="0.25">
      <c r="A143" s="300" t="s">
        <v>2578</v>
      </c>
      <c r="B143" s="252" t="str">
        <f t="shared" si="41"/>
        <v>10% RMR Disc on  Better Bundle</v>
      </c>
      <c r="C143" s="253" t="s">
        <v>3270</v>
      </c>
      <c r="D143" s="253" t="s">
        <v>3285</v>
      </c>
      <c r="E143" s="9">
        <f t="shared" si="42"/>
        <v>4</v>
      </c>
      <c r="F143" s="15" t="str">
        <f t="shared" si="43"/>
        <v>CONT DISC</v>
      </c>
    </row>
    <row r="144" spans="1:6" x14ac:dyDescent="0.25">
      <c r="A144" s="300" t="s">
        <v>2574</v>
      </c>
      <c r="B144" s="252" t="str">
        <f t="shared" si="41"/>
        <v>10% RMR Disc on Good Bundle</v>
      </c>
      <c r="C144" s="253" t="s">
        <v>3270</v>
      </c>
      <c r="D144" s="253" t="s">
        <v>3285</v>
      </c>
      <c r="E144" s="9">
        <f t="shared" si="42"/>
        <v>5</v>
      </c>
      <c r="F144" s="15" t="str">
        <f t="shared" si="43"/>
        <v>CONN DISC</v>
      </c>
    </row>
    <row r="145" spans="1:6" x14ac:dyDescent="0.25">
      <c r="A145" s="300" t="s">
        <v>5283</v>
      </c>
      <c r="B145" s="252" t="str">
        <f t="shared" si="41"/>
        <v>10%RMR Disc on Best  Bundle</v>
      </c>
      <c r="C145" s="253" t="s">
        <v>3270</v>
      </c>
      <c r="D145" s="253" t="s">
        <v>3285</v>
      </c>
      <c r="E145" s="9">
        <f t="shared" si="42"/>
        <v>6</v>
      </c>
      <c r="F145" s="15" t="str">
        <f t="shared" si="43"/>
        <v>COMM DISC</v>
      </c>
    </row>
    <row r="146" spans="1:6" x14ac:dyDescent="0.25">
      <c r="A146" s="9" t="s">
        <v>2624</v>
      </c>
      <c r="B146" s="252" t="str">
        <f t="shared" ref="B146:B209" si="44">VLOOKUP(A146,masterdata,2,0)</f>
        <v>Aplus Monitoring credits</v>
      </c>
      <c r="C146" s="253" t="s">
        <v>3270</v>
      </c>
      <c r="D146" s="253" t="s">
        <v>3285</v>
      </c>
      <c r="E146" s="9">
        <f t="shared" ref="E146:E209" si="45">VLOOKUP(A146,masterdata,35,0)</f>
        <v>4.95</v>
      </c>
      <c r="F146" s="15" t="str">
        <f t="shared" ref="F146:F209" si="46">A146</f>
        <v>APLUSCRED</v>
      </c>
    </row>
    <row r="147" spans="1:6" x14ac:dyDescent="0.25">
      <c r="A147" s="9" t="s">
        <v>2618</v>
      </c>
      <c r="B147" s="252" t="str">
        <f t="shared" si="44"/>
        <v xml:space="preserve">Aplus Fee Adjustment </v>
      </c>
      <c r="C147" s="253" t="s">
        <v>3270</v>
      </c>
      <c r="D147" s="253" t="s">
        <v>3285</v>
      </c>
      <c r="E147" s="9">
        <f t="shared" si="45"/>
        <v>0</v>
      </c>
      <c r="F147" s="15" t="str">
        <f t="shared" si="46"/>
        <v>APLUSADJ</v>
      </c>
    </row>
    <row r="148" spans="1:6" x14ac:dyDescent="0.25">
      <c r="A148" s="9" t="s">
        <v>2754</v>
      </c>
      <c r="B148" s="252" t="str">
        <f t="shared" si="44"/>
        <v xml:space="preserve"> Discount on AlarmForce App </v>
      </c>
      <c r="C148" s="253" t="s">
        <v>3270</v>
      </c>
      <c r="D148" s="253" t="s">
        <v>3285</v>
      </c>
      <c r="E148" s="9">
        <f t="shared" si="45"/>
        <v>2.95</v>
      </c>
      <c r="F148" s="15" t="str">
        <f t="shared" si="46"/>
        <v>AFCRED</v>
      </c>
    </row>
    <row r="149" spans="1:6" x14ac:dyDescent="0.25">
      <c r="A149" s="9" t="s">
        <v>3220</v>
      </c>
      <c r="B149" s="252" t="str">
        <f t="shared" si="44"/>
        <v>6 Months Free Acquisition Offer</v>
      </c>
      <c r="C149" s="253" t="s">
        <v>3270</v>
      </c>
      <c r="D149" s="253" t="s">
        <v>3285</v>
      </c>
      <c r="E149" s="9">
        <f t="shared" si="45"/>
        <v>0</v>
      </c>
      <c r="F149" s="15" t="str">
        <f t="shared" si="46"/>
        <v>6MFA</v>
      </c>
    </row>
    <row r="150" spans="1:6" x14ac:dyDescent="0.25">
      <c r="A150" s="9" t="s">
        <v>5227</v>
      </c>
      <c r="B150" s="252" t="str">
        <f t="shared" si="44"/>
        <v>Bell Internet Offer #3 $5 Discount for Life with DB Camera</v>
      </c>
      <c r="C150" s="253" t="s">
        <v>3270</v>
      </c>
      <c r="D150" s="253" t="s">
        <v>3285</v>
      </c>
      <c r="E150" s="9">
        <f t="shared" si="45"/>
        <v>5</v>
      </c>
      <c r="F150" s="15" t="str">
        <f t="shared" si="46"/>
        <v>5FORLIFE-DB</v>
      </c>
    </row>
    <row r="151" spans="1:6" x14ac:dyDescent="0.25">
      <c r="A151" s="9" t="s">
        <v>3218</v>
      </c>
      <c r="B151" s="252" t="str">
        <f t="shared" si="44"/>
        <v>3 Months Free Base Offer</v>
      </c>
      <c r="C151" s="253" t="s">
        <v>3270</v>
      </c>
      <c r="D151" s="253" t="s">
        <v>3285</v>
      </c>
      <c r="E151" s="9">
        <f t="shared" si="45"/>
        <v>0</v>
      </c>
      <c r="F151" s="15" t="str">
        <f t="shared" si="46"/>
        <v>3MFB</v>
      </c>
    </row>
    <row r="152" spans="1:6" x14ac:dyDescent="0.25">
      <c r="A152" s="9" t="s">
        <v>3214</v>
      </c>
      <c r="B152" s="252" t="str">
        <f t="shared" si="44"/>
        <v>3 Months Free Acquisition Offer</v>
      </c>
      <c r="C152" s="253" t="s">
        <v>3270</v>
      </c>
      <c r="D152" s="253" t="s">
        <v>3285</v>
      </c>
      <c r="E152" s="9">
        <f t="shared" si="45"/>
        <v>0</v>
      </c>
      <c r="F152" s="15" t="str">
        <f t="shared" si="46"/>
        <v>3MFA</v>
      </c>
    </row>
    <row r="153" spans="1:6" x14ac:dyDescent="0.25">
      <c r="A153" s="9" t="s">
        <v>2555</v>
      </c>
      <c r="B153" s="252" t="str">
        <f t="shared" si="44"/>
        <v>25% Peripheral Promotion</v>
      </c>
      <c r="C153" s="253" t="s">
        <v>3270</v>
      </c>
      <c r="D153" s="253" t="s">
        <v>3285</v>
      </c>
      <c r="E153" s="9">
        <f t="shared" si="45"/>
        <v>25</v>
      </c>
      <c r="F153" s="15" t="str">
        <f t="shared" si="46"/>
        <v>01_DISC25</v>
      </c>
    </row>
    <row r="154" spans="1:6" x14ac:dyDescent="0.25">
      <c r="A154" s="9" t="s">
        <v>3745</v>
      </c>
      <c r="B154" s="252" t="str">
        <f t="shared" si="44"/>
        <v xml:space="preserve"> $20 promo(When you have $15 and $5, why need a $20)</v>
      </c>
      <c r="C154" s="253" t="s">
        <v>3270</v>
      </c>
      <c r="D154" s="253" t="s">
        <v>3285</v>
      </c>
      <c r="E154" s="9">
        <f t="shared" si="45"/>
        <v>20</v>
      </c>
      <c r="F154" s="15" t="str">
        <f t="shared" si="46"/>
        <v>20FOR24</v>
      </c>
    </row>
    <row r="155" spans="1:6" x14ac:dyDescent="0.25">
      <c r="A155" s="300" t="s">
        <v>1637</v>
      </c>
      <c r="B155" s="252" t="str">
        <f t="shared" si="44"/>
        <v>LEGACY - 50% CellWave Installation Promo</v>
      </c>
      <c r="C155" s="253" t="s">
        <v>3270</v>
      </c>
      <c r="D155" s="253" t="s">
        <v>3285</v>
      </c>
      <c r="E155" s="9">
        <f t="shared" si="45"/>
        <v>49.5</v>
      </c>
      <c r="F155" s="15" t="str">
        <f t="shared" si="46"/>
        <v>01_CDNNLDISC</v>
      </c>
    </row>
    <row r="156" spans="1:6" x14ac:dyDescent="0.25">
      <c r="A156" s="300" t="s">
        <v>1642</v>
      </c>
      <c r="B156" s="252" t="str">
        <f t="shared" si="44"/>
        <v>LEGACY - 50% Peripheral Promotion</v>
      </c>
      <c r="C156" s="253" t="s">
        <v>3270</v>
      </c>
      <c r="D156" s="253" t="s">
        <v>3285</v>
      </c>
      <c r="E156" s="9">
        <f t="shared" si="45"/>
        <v>0</v>
      </c>
      <c r="F156" s="15" t="str">
        <f t="shared" si="46"/>
        <v>01_DISCSALES</v>
      </c>
    </row>
    <row r="157" spans="1:6" x14ac:dyDescent="0.25">
      <c r="A157" s="300" t="s">
        <v>3744</v>
      </c>
      <c r="B157" s="252" t="str">
        <f t="shared" si="44"/>
        <v>LEGACY - Free Cellwave Installation Promo</v>
      </c>
      <c r="C157" s="253" t="s">
        <v>3270</v>
      </c>
      <c r="D157" s="253" t="s">
        <v>3285</v>
      </c>
      <c r="E157" s="9">
        <f t="shared" si="45"/>
        <v>99</v>
      </c>
      <c r="F157" s="15" t="str">
        <f t="shared" si="46"/>
        <v>01_NLDISC</v>
      </c>
    </row>
    <row r="158" spans="1:6" x14ac:dyDescent="0.25">
      <c r="A158" s="300" t="s">
        <v>3821</v>
      </c>
      <c r="B158" s="252" t="str">
        <f t="shared" si="44"/>
        <v>LEGACY - 25% off for 12 Months - Loyalty Offer</v>
      </c>
      <c r="C158" s="253" t="s">
        <v>3270</v>
      </c>
      <c r="D158" s="253" t="s">
        <v>3285</v>
      </c>
      <c r="E158" s="9">
        <f t="shared" si="45"/>
        <v>25</v>
      </c>
      <c r="F158" s="15" t="str">
        <f t="shared" si="46"/>
        <v>25%X12RETN</v>
      </c>
    </row>
    <row r="159" spans="1:6" x14ac:dyDescent="0.25">
      <c r="A159" s="300" t="s">
        <v>3747</v>
      </c>
      <c r="B159" s="252" t="str">
        <f t="shared" si="44"/>
        <v>BSH Legacy Customer signing for BELL Internet</v>
      </c>
      <c r="C159" s="253" t="s">
        <v>3270</v>
      </c>
      <c r="D159" s="253" t="s">
        <v>3285</v>
      </c>
      <c r="E159" s="9">
        <f t="shared" si="45"/>
        <v>0</v>
      </c>
      <c r="F159" s="15" t="str">
        <f t="shared" si="46"/>
        <v>50%D-OBTM</v>
      </c>
    </row>
    <row r="160" spans="1:6" x14ac:dyDescent="0.25">
      <c r="A160" s="300" t="s">
        <v>3754</v>
      </c>
      <c r="B160" s="252" t="str">
        <f t="shared" si="44"/>
        <v>LEGACY - ADC DoorBell Camera $0 Promotion</v>
      </c>
      <c r="C160" s="253" t="s">
        <v>3270</v>
      </c>
      <c r="D160" s="253" t="s">
        <v>3285</v>
      </c>
      <c r="E160" s="9">
        <f t="shared" si="45"/>
        <v>0</v>
      </c>
      <c r="F160" s="15" t="str">
        <f t="shared" si="46"/>
        <v>ADC_DRBELLC</v>
      </c>
    </row>
    <row r="161" spans="1:6" x14ac:dyDescent="0.25">
      <c r="A161" s="300" t="s">
        <v>3756</v>
      </c>
      <c r="B161" s="252" t="str">
        <f t="shared" si="44"/>
        <v>3 months Free (AI)</v>
      </c>
      <c r="C161" s="253" t="s">
        <v>3270</v>
      </c>
      <c r="D161" s="253" t="s">
        <v>3285</v>
      </c>
      <c r="E161" s="9">
        <f t="shared" si="45"/>
        <v>0</v>
      </c>
      <c r="F161" s="15" t="str">
        <f t="shared" si="46"/>
        <v>AISAVE3MF</v>
      </c>
    </row>
    <row r="162" spans="1:6" x14ac:dyDescent="0.25">
      <c r="A162" s="300" t="s">
        <v>1210</v>
      </c>
      <c r="B162" s="252" t="str">
        <f t="shared" si="44"/>
        <v>Plus Monitoring Credits offered by CMS</v>
      </c>
      <c r="C162" s="253" t="s">
        <v>3270</v>
      </c>
      <c r="D162" s="253" t="s">
        <v>3285</v>
      </c>
      <c r="E162" s="9">
        <f t="shared" si="45"/>
        <v>4.95</v>
      </c>
      <c r="F162" s="15" t="str">
        <f t="shared" si="46"/>
        <v>APLUSCRED_CS</v>
      </c>
    </row>
    <row r="163" spans="1:6" x14ac:dyDescent="0.25">
      <c r="A163" s="300" t="s">
        <v>1391</v>
      </c>
      <c r="B163" s="252" t="str">
        <f t="shared" si="44"/>
        <v>AF Connect Monioring to Collection</v>
      </c>
      <c r="C163" s="253" t="s">
        <v>3270</v>
      </c>
      <c r="D163" s="253" t="s">
        <v>3285</v>
      </c>
      <c r="E163" s="9">
        <f t="shared" si="45"/>
        <v>2.95</v>
      </c>
      <c r="F163" s="15" t="str">
        <f t="shared" si="46"/>
        <v>BADAFCONNECT</v>
      </c>
    </row>
    <row r="164" spans="1:6" x14ac:dyDescent="0.25">
      <c r="A164" s="300" t="s">
        <v>3726</v>
      </c>
      <c r="B164" s="252" t="str">
        <f t="shared" si="44"/>
        <v>Aplus Fees to Collection</v>
      </c>
      <c r="C164" s="253" t="s">
        <v>3270</v>
      </c>
      <c r="D164" s="253" t="s">
        <v>3285</v>
      </c>
      <c r="E164" s="9">
        <f t="shared" si="45"/>
        <v>4.95</v>
      </c>
      <c r="F164" s="15" t="str">
        <f t="shared" si="46"/>
        <v>BADAPLUS</v>
      </c>
    </row>
    <row r="165" spans="1:6" x14ac:dyDescent="0.25">
      <c r="A165" s="300" t="s">
        <v>3727</v>
      </c>
      <c r="B165" s="252" t="str">
        <f t="shared" si="44"/>
        <v>Cell Wave Monitoring to Collection</v>
      </c>
      <c r="C165" s="253" t="s">
        <v>3270</v>
      </c>
      <c r="D165" s="253" t="s">
        <v>3285</v>
      </c>
      <c r="E165" s="9">
        <f t="shared" si="45"/>
        <v>6.99</v>
      </c>
      <c r="F165" s="15" t="str">
        <f t="shared" si="46"/>
        <v>BADCELLW</v>
      </c>
    </row>
    <row r="166" spans="1:6" x14ac:dyDescent="0.25">
      <c r="A166" s="300" t="s">
        <v>3728</v>
      </c>
      <c r="B166" s="252" t="str">
        <f t="shared" si="44"/>
        <v>DPK Installation Recurring Fees to Collection</v>
      </c>
      <c r="C166" s="253" t="s">
        <v>3270</v>
      </c>
      <c r="D166" s="253" t="s">
        <v>3285</v>
      </c>
      <c r="E166" s="9">
        <f t="shared" si="45"/>
        <v>7</v>
      </c>
      <c r="F166" s="15" t="str">
        <f t="shared" si="46"/>
        <v>BADDPKR</v>
      </c>
    </row>
    <row r="167" spans="1:6" x14ac:dyDescent="0.25">
      <c r="A167" s="300" t="s">
        <v>3729</v>
      </c>
      <c r="B167" s="252" t="str">
        <f t="shared" si="44"/>
        <v>Equipment to Collection</v>
      </c>
      <c r="C167" s="253" t="s">
        <v>3270</v>
      </c>
      <c r="D167" s="253" t="s">
        <v>3285</v>
      </c>
      <c r="E167" s="9">
        <f t="shared" si="45"/>
        <v>0</v>
      </c>
      <c r="F167" s="15" t="str">
        <f t="shared" si="46"/>
        <v>BADEQUIP</v>
      </c>
    </row>
    <row r="168" spans="1:6" x14ac:dyDescent="0.25">
      <c r="A168" s="300" t="s">
        <v>3730</v>
      </c>
      <c r="B168" s="252" t="str">
        <f t="shared" si="44"/>
        <v>False Alarm Fees to Collection</v>
      </c>
      <c r="C168" s="253" t="s">
        <v>3270</v>
      </c>
      <c r="D168" s="253" t="s">
        <v>3285</v>
      </c>
      <c r="E168" s="9">
        <f t="shared" si="45"/>
        <v>50</v>
      </c>
      <c r="F168" s="15" t="str">
        <f t="shared" si="46"/>
        <v>BADFALS</v>
      </c>
    </row>
    <row r="169" spans="1:6" x14ac:dyDescent="0.25">
      <c r="A169" s="300" t="s">
        <v>3731</v>
      </c>
      <c r="B169" s="252" t="str">
        <f t="shared" si="44"/>
        <v>HW Monitoring to Collection</v>
      </c>
      <c r="C169" s="253" t="s">
        <v>3270</v>
      </c>
      <c r="D169" s="253" t="s">
        <v>3285</v>
      </c>
      <c r="E169" s="9">
        <f t="shared" si="45"/>
        <v>25</v>
      </c>
      <c r="F169" s="15" t="str">
        <f t="shared" si="46"/>
        <v>BADHWMONI</v>
      </c>
    </row>
    <row r="170" spans="1:6" x14ac:dyDescent="0.25">
      <c r="A170" s="300" t="s">
        <v>3732</v>
      </c>
      <c r="B170" s="252" t="str">
        <f t="shared" si="44"/>
        <v>Monitoring to Collection</v>
      </c>
      <c r="C170" s="253" t="s">
        <v>3270</v>
      </c>
      <c r="D170" s="253" t="s">
        <v>3285</v>
      </c>
      <c r="E170" s="9">
        <f t="shared" si="45"/>
        <v>25</v>
      </c>
      <c r="F170" s="15" t="str">
        <f t="shared" si="46"/>
        <v>BADMONI</v>
      </c>
    </row>
    <row r="171" spans="1:6" x14ac:dyDescent="0.25">
      <c r="A171" s="300" t="s">
        <v>3733</v>
      </c>
      <c r="B171" s="252" t="str">
        <f t="shared" si="44"/>
        <v>Administration Fees to Collection</v>
      </c>
      <c r="C171" s="253" t="s">
        <v>3270</v>
      </c>
      <c r="D171" s="253" t="s">
        <v>3285</v>
      </c>
      <c r="E171" s="9">
        <f t="shared" si="45"/>
        <v>20</v>
      </c>
      <c r="F171" s="15" t="str">
        <f t="shared" si="46"/>
        <v>BADNSF</v>
      </c>
    </row>
    <row r="172" spans="1:6" x14ac:dyDescent="0.25">
      <c r="A172" s="300" t="s">
        <v>3734</v>
      </c>
      <c r="B172" s="252" t="str">
        <f t="shared" si="44"/>
        <v>PRS to Collection</v>
      </c>
      <c r="C172" s="253" t="s">
        <v>3270</v>
      </c>
      <c r="D172" s="253" t="s">
        <v>3285</v>
      </c>
      <c r="E172" s="9">
        <f t="shared" si="45"/>
        <v>2.15</v>
      </c>
      <c r="F172" s="15" t="str">
        <f t="shared" si="46"/>
        <v>BADPRS</v>
      </c>
    </row>
    <row r="173" spans="1:6" x14ac:dyDescent="0.25">
      <c r="A173" s="300" t="s">
        <v>3735</v>
      </c>
      <c r="B173" s="252" t="str">
        <f t="shared" si="44"/>
        <v>PRS to Collection_New Rate</v>
      </c>
      <c r="C173" s="253" t="s">
        <v>3270</v>
      </c>
      <c r="D173" s="253" t="s">
        <v>3285</v>
      </c>
      <c r="E173" s="9">
        <f t="shared" si="45"/>
        <v>3.25</v>
      </c>
      <c r="F173" s="15" t="str">
        <f t="shared" si="46"/>
        <v>BADPRS_N</v>
      </c>
    </row>
    <row r="174" spans="1:6" x14ac:dyDescent="0.25">
      <c r="A174" s="300" t="s">
        <v>3736</v>
      </c>
      <c r="B174" s="252" t="str">
        <f t="shared" si="44"/>
        <v>Service Charge to Collection</v>
      </c>
      <c r="C174" s="253" t="s">
        <v>3270</v>
      </c>
      <c r="D174" s="253" t="s">
        <v>3285</v>
      </c>
      <c r="E174" s="9">
        <f t="shared" si="45"/>
        <v>50</v>
      </c>
      <c r="F174" s="15" t="str">
        <f t="shared" si="46"/>
        <v>BADSERV</v>
      </c>
    </row>
    <row r="175" spans="1:6" x14ac:dyDescent="0.25">
      <c r="A175" s="300" t="s">
        <v>3737</v>
      </c>
      <c r="B175" s="252" t="str">
        <f t="shared" si="44"/>
        <v>US Service Charge Written Off</v>
      </c>
      <c r="C175" s="253" t="s">
        <v>3270</v>
      </c>
      <c r="D175" s="253" t="s">
        <v>3285</v>
      </c>
      <c r="E175" s="9">
        <f t="shared" si="45"/>
        <v>50</v>
      </c>
      <c r="F175" s="15" t="str">
        <f t="shared" si="46"/>
        <v>BADUSSERV</v>
      </c>
    </row>
    <row r="176" spans="1:6" x14ac:dyDescent="0.25">
      <c r="A176" s="300" t="s">
        <v>3738</v>
      </c>
      <c r="B176" s="252" t="str">
        <f t="shared" si="44"/>
        <v>VR Service Fees to Collection</v>
      </c>
      <c r="C176" s="253" t="s">
        <v>3270</v>
      </c>
      <c r="D176" s="253" t="s">
        <v>3285</v>
      </c>
      <c r="E176" s="9">
        <f t="shared" si="45"/>
        <v>11.99</v>
      </c>
      <c r="F176" s="15" t="str">
        <f t="shared" si="46"/>
        <v>BADVR</v>
      </c>
    </row>
    <row r="177" spans="1:6" x14ac:dyDescent="0.25">
      <c r="A177" s="300" t="s">
        <v>3758</v>
      </c>
      <c r="B177" s="252" t="str">
        <f t="shared" si="44"/>
        <v>$10 OFF BRS</v>
      </c>
      <c r="C177" s="253" t="s">
        <v>3270</v>
      </c>
      <c r="D177" s="253" t="s">
        <v>3285</v>
      </c>
      <c r="E177" s="9">
        <f t="shared" si="45"/>
        <v>10</v>
      </c>
      <c r="F177" s="15" t="str">
        <f t="shared" si="46"/>
        <v>BRS$10DISC</v>
      </c>
    </row>
    <row r="178" spans="1:6" x14ac:dyDescent="0.25">
      <c r="A178" s="300" t="s">
        <v>3759</v>
      </c>
      <c r="B178" s="252" t="str">
        <f t="shared" si="44"/>
        <v>Bulk Discount for Multiple Accounts</v>
      </c>
      <c r="C178" s="253" t="s">
        <v>3270</v>
      </c>
      <c r="D178" s="253" t="s">
        <v>3285</v>
      </c>
      <c r="E178" s="9">
        <f t="shared" si="45"/>
        <v>5</v>
      </c>
      <c r="F178" s="15" t="str">
        <f t="shared" si="46"/>
        <v>BULK_DISC</v>
      </c>
    </row>
    <row r="179" spans="1:6" x14ac:dyDescent="0.25">
      <c r="A179" s="300" t="s">
        <v>1816</v>
      </c>
      <c r="B179" s="252" t="str">
        <f t="shared" si="44"/>
        <v>Alarmforce Bulk Discount for Multi Accounts</v>
      </c>
      <c r="C179" s="253" t="s">
        <v>3270</v>
      </c>
      <c r="D179" s="253" t="s">
        <v>3285</v>
      </c>
      <c r="E179" s="9">
        <f t="shared" si="45"/>
        <v>6</v>
      </c>
      <c r="F179" s="15" t="str">
        <f t="shared" si="46"/>
        <v>BULK_DISC_SP</v>
      </c>
    </row>
    <row r="180" spans="1:6" x14ac:dyDescent="0.25">
      <c r="A180" s="300" t="s">
        <v>1835</v>
      </c>
      <c r="B180" s="252" t="str">
        <f t="shared" si="44"/>
        <v>CAA_MAGAZINE -2 Months NC Monitoring</v>
      </c>
      <c r="C180" s="253" t="s">
        <v>3270</v>
      </c>
      <c r="D180" s="253" t="s">
        <v>3285</v>
      </c>
      <c r="E180" s="9">
        <f t="shared" si="45"/>
        <v>0</v>
      </c>
      <c r="F180" s="15" t="str">
        <f t="shared" si="46"/>
        <v>CAA_MAGAZINE</v>
      </c>
    </row>
    <row r="181" spans="1:6" x14ac:dyDescent="0.25">
      <c r="A181" s="300" t="s">
        <v>3722</v>
      </c>
      <c r="B181" s="252" t="str">
        <f t="shared" si="44"/>
        <v>Monitoring - Collections</v>
      </c>
      <c r="C181" s="253" t="s">
        <v>3270</v>
      </c>
      <c r="D181" s="253" t="s">
        <v>3285</v>
      </c>
      <c r="E181" s="9">
        <f t="shared" si="45"/>
        <v>0</v>
      </c>
      <c r="F181" s="15" t="str">
        <f t="shared" si="46"/>
        <v>COLLECTION</v>
      </c>
    </row>
    <row r="182" spans="1:6" x14ac:dyDescent="0.25">
      <c r="A182" s="300" t="s">
        <v>3835</v>
      </c>
      <c r="B182" s="252" t="str">
        <f t="shared" si="44"/>
        <v>DPK Upgrade Equipment Discount</v>
      </c>
      <c r="C182" s="253" t="s">
        <v>3270</v>
      </c>
      <c r="D182" s="253" t="s">
        <v>3285</v>
      </c>
      <c r="E182" s="9">
        <f t="shared" si="45"/>
        <v>99</v>
      </c>
      <c r="F182" s="15" t="str">
        <f t="shared" si="46"/>
        <v>DISCDPKEQ</v>
      </c>
    </row>
    <row r="183" spans="1:6" x14ac:dyDescent="0.25">
      <c r="A183" s="300" t="s">
        <v>3836</v>
      </c>
      <c r="B183" s="252" t="str">
        <f t="shared" si="44"/>
        <v>Service Charge Discounted by Service</v>
      </c>
      <c r="C183" s="253" t="s">
        <v>3270</v>
      </c>
      <c r="D183" s="253" t="s">
        <v>3285</v>
      </c>
      <c r="E183" s="9">
        <f t="shared" si="45"/>
        <v>99</v>
      </c>
      <c r="F183" s="15" t="str">
        <f t="shared" si="46"/>
        <v>DISCSTECH</v>
      </c>
    </row>
    <row r="184" spans="1:6" x14ac:dyDescent="0.25">
      <c r="A184" s="300" t="s">
        <v>3693</v>
      </c>
      <c r="B184" s="252" t="str">
        <f t="shared" si="44"/>
        <v>DigiPlus Recurring Equip Fees Adjustment</v>
      </c>
      <c r="C184" s="253" t="s">
        <v>3270</v>
      </c>
      <c r="D184" s="253" t="s">
        <v>3285</v>
      </c>
      <c r="E184" s="9">
        <f t="shared" si="45"/>
        <v>7</v>
      </c>
      <c r="F184" s="15" t="str">
        <f t="shared" si="46"/>
        <v>DPKRADJ</v>
      </c>
    </row>
    <row r="185" spans="1:6" x14ac:dyDescent="0.25">
      <c r="A185" s="300" t="s">
        <v>3694</v>
      </c>
      <c r="B185" s="252" t="str">
        <f t="shared" si="44"/>
        <v>DigPlus Recurring Equip Fees Credit offered</v>
      </c>
      <c r="C185" s="253" t="s">
        <v>3270</v>
      </c>
      <c r="D185" s="253" t="s">
        <v>3285</v>
      </c>
      <c r="E185" s="9">
        <f t="shared" si="45"/>
        <v>7</v>
      </c>
      <c r="F185" s="15" t="str">
        <f t="shared" si="46"/>
        <v>DPKRCRED</v>
      </c>
    </row>
    <row r="186" spans="1:6" x14ac:dyDescent="0.25">
      <c r="A186" s="300" t="s">
        <v>3700</v>
      </c>
      <c r="B186" s="252" t="str">
        <f t="shared" si="44"/>
        <v>GOODLIFE - 3 Months NC Monitoring</v>
      </c>
      <c r="C186" s="253" t="s">
        <v>3270</v>
      </c>
      <c r="D186" s="253" t="s">
        <v>3285</v>
      </c>
      <c r="E186" s="9">
        <f t="shared" si="45"/>
        <v>0</v>
      </c>
      <c r="F186" s="15" t="str">
        <f t="shared" si="46"/>
        <v>GOODLIFE</v>
      </c>
    </row>
    <row r="187" spans="1:6" x14ac:dyDescent="0.25">
      <c r="A187" s="300" t="s">
        <v>3782</v>
      </c>
      <c r="B187" s="252" t="str">
        <f t="shared" si="44"/>
        <v>Lorne Wolf E-mailer - 2 Months NC Monitoring</v>
      </c>
      <c r="C187" s="253" t="s">
        <v>3270</v>
      </c>
      <c r="D187" s="253" t="s">
        <v>3285</v>
      </c>
      <c r="E187" s="9">
        <f t="shared" si="45"/>
        <v>0</v>
      </c>
      <c r="F187" s="15" t="str">
        <f t="shared" si="46"/>
        <v>LW1015</v>
      </c>
    </row>
    <row r="188" spans="1:6" x14ac:dyDescent="0.25">
      <c r="A188" s="300" t="s">
        <v>3703</v>
      </c>
      <c r="B188" s="252" t="str">
        <f t="shared" si="44"/>
        <v>Monitoring Credits offered</v>
      </c>
      <c r="C188" s="253" t="s">
        <v>3270</v>
      </c>
      <c r="D188" s="253" t="s">
        <v>3285</v>
      </c>
      <c r="E188" s="9">
        <f t="shared" si="45"/>
        <v>25</v>
      </c>
      <c r="F188" s="15" t="str">
        <f t="shared" si="46"/>
        <v>MONICRED</v>
      </c>
    </row>
    <row r="189" spans="1:6" x14ac:dyDescent="0.25">
      <c r="A189" s="300" t="s">
        <v>3785</v>
      </c>
      <c r="B189" s="252" t="str">
        <f t="shared" si="44"/>
        <v>Move offer for Security Customer with Internet</v>
      </c>
      <c r="C189" s="253" t="s">
        <v>3270</v>
      </c>
      <c r="D189" s="253" t="s">
        <v>3285</v>
      </c>
      <c r="E189" s="9">
        <f t="shared" si="45"/>
        <v>20</v>
      </c>
      <c r="F189" s="15" t="str">
        <f t="shared" si="46"/>
        <v>MOVE20FOR24</v>
      </c>
    </row>
    <row r="190" spans="1:6" x14ac:dyDescent="0.25">
      <c r="A190" s="300" t="s">
        <v>1977</v>
      </c>
      <c r="B190" s="252" t="str">
        <f t="shared" si="44"/>
        <v>AlarmCare Discount for Condo Units</v>
      </c>
      <c r="C190" s="253" t="s">
        <v>3270</v>
      </c>
      <c r="D190" s="253" t="s">
        <v>3285</v>
      </c>
      <c r="E190" s="9">
        <f t="shared" si="45"/>
        <v>6</v>
      </c>
      <c r="F190" s="15" t="str">
        <f t="shared" si="46"/>
        <v>PERS_DISC_SP</v>
      </c>
    </row>
    <row r="191" spans="1:6" x14ac:dyDescent="0.25">
      <c r="A191" s="300" t="s">
        <v>3844</v>
      </c>
      <c r="B191" s="252" t="str">
        <f t="shared" si="44"/>
        <v>PRS Free for 12 months</v>
      </c>
      <c r="C191" s="253" t="s">
        <v>3270</v>
      </c>
      <c r="D191" s="253" t="s">
        <v>3285</v>
      </c>
      <c r="E191" s="9">
        <f t="shared" si="45"/>
        <v>5</v>
      </c>
      <c r="F191" s="15" t="str">
        <f t="shared" si="46"/>
        <v>PG5X12MO</v>
      </c>
    </row>
    <row r="192" spans="1:6" x14ac:dyDescent="0.25">
      <c r="A192" s="300" t="s">
        <v>3845</v>
      </c>
      <c r="B192" s="252" t="str">
        <f t="shared" si="44"/>
        <v>PRS Free for 6  months</v>
      </c>
      <c r="C192" s="253" t="s">
        <v>3270</v>
      </c>
      <c r="D192" s="253" t="s">
        <v>3285</v>
      </c>
      <c r="E192" s="9">
        <f t="shared" si="45"/>
        <v>5</v>
      </c>
      <c r="F192" s="15" t="str">
        <f t="shared" si="46"/>
        <v>PG5X6MO</v>
      </c>
    </row>
    <row r="193" spans="1:6" x14ac:dyDescent="0.25">
      <c r="A193" s="300" t="s">
        <v>3707</v>
      </c>
      <c r="B193" s="252" t="str">
        <f t="shared" si="44"/>
        <v>Private Response Fee</v>
      </c>
      <c r="C193" s="253" t="s">
        <v>3270</v>
      </c>
      <c r="D193" s="253" t="s">
        <v>3285</v>
      </c>
      <c r="E193" s="9">
        <f t="shared" si="45"/>
        <v>5</v>
      </c>
      <c r="F193" s="15" t="str">
        <f t="shared" si="46"/>
        <v>PRS_2016</v>
      </c>
    </row>
    <row r="194" spans="1:6" x14ac:dyDescent="0.25">
      <c r="A194" s="300" t="s">
        <v>3849</v>
      </c>
      <c r="B194" s="252" t="str">
        <f t="shared" si="44"/>
        <v>Private Response Fee Credit</v>
      </c>
      <c r="C194" s="253" t="s">
        <v>3270</v>
      </c>
      <c r="D194" s="253" t="s">
        <v>3285</v>
      </c>
      <c r="E194" s="9">
        <f t="shared" si="45"/>
        <v>3.25</v>
      </c>
      <c r="F194" s="15" t="str">
        <f t="shared" si="46"/>
        <v>PRS_CRED</v>
      </c>
    </row>
    <row r="195" spans="1:6" x14ac:dyDescent="0.25">
      <c r="A195" s="300" t="s">
        <v>3712</v>
      </c>
      <c r="B195" s="252" t="str">
        <f t="shared" si="44"/>
        <v>QCC -Quarter Century Club - 2 Months NC</v>
      </c>
      <c r="C195" s="253" t="s">
        <v>3270</v>
      </c>
      <c r="D195" s="253" t="s">
        <v>3285</v>
      </c>
      <c r="E195" s="9">
        <f t="shared" si="45"/>
        <v>0</v>
      </c>
      <c r="F195" s="15" t="str">
        <f t="shared" si="46"/>
        <v>QCC_DISC</v>
      </c>
    </row>
    <row r="196" spans="1:6" x14ac:dyDescent="0.25">
      <c r="A196" s="300" t="s">
        <v>3794</v>
      </c>
      <c r="B196" s="252" t="str">
        <f t="shared" si="44"/>
        <v>$10  RMR Discount</v>
      </c>
      <c r="C196" s="253" t="s">
        <v>3270</v>
      </c>
      <c r="D196" s="253" t="s">
        <v>3285</v>
      </c>
      <c r="E196" s="9">
        <f t="shared" si="45"/>
        <v>10</v>
      </c>
      <c r="F196" s="15" t="str">
        <f t="shared" si="46"/>
        <v>RMR_DISC</v>
      </c>
    </row>
    <row r="197" spans="1:6" x14ac:dyDescent="0.25">
      <c r="A197" s="300" t="s">
        <v>3854</v>
      </c>
      <c r="B197" s="252" t="str">
        <f t="shared" si="44"/>
        <v>Upgrade Discount Offered by Telus</v>
      </c>
      <c r="C197" s="253" t="s">
        <v>3270</v>
      </c>
      <c r="D197" s="253" t="s">
        <v>3285</v>
      </c>
      <c r="E197" s="9">
        <f t="shared" si="45"/>
        <v>0</v>
      </c>
      <c r="F197" s="15" t="str">
        <f t="shared" si="46"/>
        <v>TELUS_DISC</v>
      </c>
    </row>
    <row r="198" spans="1:6" x14ac:dyDescent="0.25">
      <c r="A198" s="300" t="s">
        <v>3856</v>
      </c>
      <c r="B198" s="252" t="str">
        <f t="shared" si="44"/>
        <v>US Service Charge Discount by Retention</v>
      </c>
      <c r="C198" s="253" t="s">
        <v>3270</v>
      </c>
      <c r="D198" s="253" t="s">
        <v>3285</v>
      </c>
      <c r="E198" s="9">
        <f t="shared" si="45"/>
        <v>50</v>
      </c>
      <c r="F198" s="15" t="str">
        <f t="shared" si="46"/>
        <v>USDISCRETN</v>
      </c>
    </row>
    <row r="199" spans="1:6" x14ac:dyDescent="0.25">
      <c r="A199" s="300" t="s">
        <v>3857</v>
      </c>
      <c r="B199" s="252" t="str">
        <f t="shared" si="44"/>
        <v>US Service Charge Discount by Customer Care</v>
      </c>
      <c r="C199" s="253" t="s">
        <v>3270</v>
      </c>
      <c r="D199" s="253" t="s">
        <v>3285</v>
      </c>
      <c r="E199" s="9">
        <f t="shared" si="45"/>
        <v>50</v>
      </c>
      <c r="F199" s="15" t="str">
        <f t="shared" si="46"/>
        <v>USDISCSCARE</v>
      </c>
    </row>
    <row r="200" spans="1:6" x14ac:dyDescent="0.25">
      <c r="A200" s="300" t="s">
        <v>3858</v>
      </c>
      <c r="B200" s="252" t="str">
        <f t="shared" si="44"/>
        <v>US Service Charge Discounted by Service</v>
      </c>
      <c r="C200" s="253" t="s">
        <v>3270</v>
      </c>
      <c r="D200" s="253" t="s">
        <v>3285</v>
      </c>
      <c r="E200" s="9">
        <f t="shared" si="45"/>
        <v>50</v>
      </c>
      <c r="F200" s="15" t="str">
        <f t="shared" si="46"/>
        <v>USDISCSRV</v>
      </c>
    </row>
    <row r="201" spans="1:6" x14ac:dyDescent="0.25">
      <c r="A201" s="300" t="s">
        <v>3859</v>
      </c>
      <c r="B201" s="252" t="str">
        <f t="shared" si="44"/>
        <v>US DPK Upgrade Service Charge Discount</v>
      </c>
      <c r="C201" s="253" t="s">
        <v>3270</v>
      </c>
      <c r="D201" s="253" t="s">
        <v>3285</v>
      </c>
      <c r="E201" s="9">
        <f t="shared" si="45"/>
        <v>50</v>
      </c>
      <c r="F201" s="15" t="str">
        <f t="shared" si="46"/>
        <v>USDISDPKSRV</v>
      </c>
    </row>
    <row r="202" spans="1:6" x14ac:dyDescent="0.25">
      <c r="A202" s="300" t="s">
        <v>3805</v>
      </c>
      <c r="B202" s="252" t="str">
        <f t="shared" si="44"/>
        <v>VALASSIS-Postcard -3 Months NC Monitoring</v>
      </c>
      <c r="C202" s="253" t="s">
        <v>3270</v>
      </c>
      <c r="D202" s="253" t="s">
        <v>3285</v>
      </c>
      <c r="E202" s="9">
        <f t="shared" si="45"/>
        <v>0</v>
      </c>
      <c r="F202" s="15" t="str">
        <f t="shared" si="46"/>
        <v>VALASSIS</v>
      </c>
    </row>
    <row r="203" spans="1:6" x14ac:dyDescent="0.25">
      <c r="A203" s="300" t="s">
        <v>3806</v>
      </c>
      <c r="B203" s="252" t="str">
        <f t="shared" si="44"/>
        <v>VALPAK - 2 Months NC Monitoring</v>
      </c>
      <c r="C203" s="253" t="s">
        <v>3270</v>
      </c>
      <c r="D203" s="253" t="s">
        <v>3285</v>
      </c>
      <c r="E203" s="9">
        <f t="shared" si="45"/>
        <v>0</v>
      </c>
      <c r="F203" s="15" t="str">
        <f t="shared" si="46"/>
        <v>VALPAK</v>
      </c>
    </row>
    <row r="204" spans="1:6" x14ac:dyDescent="0.25">
      <c r="A204" s="300" t="s">
        <v>3714</v>
      </c>
      <c r="B204" s="252" t="str">
        <f t="shared" si="44"/>
        <v>VR Service Fee Adjustments</v>
      </c>
      <c r="C204" s="253" t="s">
        <v>3270</v>
      </c>
      <c r="D204" s="253" t="s">
        <v>3285</v>
      </c>
      <c r="E204" s="9">
        <f t="shared" si="45"/>
        <v>10</v>
      </c>
      <c r="F204" s="15" t="str">
        <f t="shared" si="46"/>
        <v>VRADJ</v>
      </c>
    </row>
    <row r="205" spans="1:6" x14ac:dyDescent="0.25">
      <c r="A205" s="300" t="s">
        <v>3715</v>
      </c>
      <c r="B205" s="252" t="str">
        <f t="shared" si="44"/>
        <v>Video Relay Service Credit offered by CCR</v>
      </c>
      <c r="C205" s="253" t="s">
        <v>3270</v>
      </c>
      <c r="D205" s="253" t="s">
        <v>3285</v>
      </c>
      <c r="E205" s="9">
        <f t="shared" si="45"/>
        <v>0</v>
      </c>
      <c r="F205" s="15" t="str">
        <f t="shared" si="46"/>
        <v>VRCRED_CC</v>
      </c>
    </row>
    <row r="206" spans="1:6" x14ac:dyDescent="0.25">
      <c r="A206" s="300" t="s">
        <v>3862</v>
      </c>
      <c r="B206" s="252" t="str">
        <f t="shared" si="44"/>
        <v>VideoRelay Service Credit offered by Retention</v>
      </c>
      <c r="C206" s="253" t="s">
        <v>3270</v>
      </c>
      <c r="D206" s="253" t="s">
        <v>3285</v>
      </c>
      <c r="E206" s="9">
        <f t="shared" si="45"/>
        <v>0</v>
      </c>
      <c r="F206" s="15" t="str">
        <f t="shared" si="46"/>
        <v>VRCRED_CR</v>
      </c>
    </row>
    <row r="207" spans="1:6" x14ac:dyDescent="0.25">
      <c r="A207" s="300" t="s">
        <v>3810</v>
      </c>
      <c r="B207" s="252" t="str">
        <f t="shared" si="44"/>
        <v>Video Relay Service Credit offered by Sale</v>
      </c>
      <c r="C207" s="253" t="s">
        <v>3270</v>
      </c>
      <c r="D207" s="253" t="s">
        <v>3285</v>
      </c>
      <c r="E207" s="9">
        <f t="shared" si="45"/>
        <v>0</v>
      </c>
      <c r="F207" s="15" t="str">
        <f t="shared" si="46"/>
        <v>VRCRED_SA</v>
      </c>
    </row>
    <row r="208" spans="1:6" x14ac:dyDescent="0.25">
      <c r="A208" s="300" t="s">
        <v>3863</v>
      </c>
      <c r="B208" s="252" t="str">
        <f t="shared" si="44"/>
        <v>Video Relay Service Credit offered by Service</v>
      </c>
      <c r="C208" s="253" t="s">
        <v>3270</v>
      </c>
      <c r="D208" s="253" t="s">
        <v>3285</v>
      </c>
      <c r="E208" s="9">
        <f t="shared" si="45"/>
        <v>0</v>
      </c>
      <c r="F208" s="15" t="str">
        <f t="shared" si="46"/>
        <v>VRCRED_SV</v>
      </c>
    </row>
    <row r="209" spans="1:6" x14ac:dyDescent="0.25">
      <c r="A209" s="300" t="s">
        <v>3811</v>
      </c>
      <c r="B209" s="252" t="str">
        <f t="shared" si="44"/>
        <v>LEGACY - Jacksonville Installation Promotion</v>
      </c>
      <c r="C209" s="253" t="s">
        <v>3270</v>
      </c>
      <c r="D209" s="253" t="s">
        <v>3285</v>
      </c>
      <c r="E209" s="9">
        <f t="shared" si="45"/>
        <v>79.989999999999995</v>
      </c>
      <c r="F209" s="15" t="str">
        <f t="shared" si="46"/>
        <v>VRDISC_JV</v>
      </c>
    </row>
    <row r="210" spans="1:6" x14ac:dyDescent="0.25">
      <c r="A210" s="300" t="s">
        <v>3812</v>
      </c>
      <c r="B210" s="252" t="str">
        <f t="shared" ref="B210:B216" si="47">VLOOKUP(A210,masterdata,2,0)</f>
        <v>LEGACY - Ontario Installation Promotion</v>
      </c>
      <c r="C210" s="253" t="s">
        <v>3270</v>
      </c>
      <c r="D210" s="253" t="s">
        <v>3285</v>
      </c>
      <c r="E210" s="9">
        <f t="shared" ref="E210:E216" si="48">VLOOKUP(A210,masterdata,35,0)</f>
        <v>100</v>
      </c>
      <c r="F210" s="15" t="str">
        <f t="shared" ref="F210:F216" si="49">A210</f>
        <v>VRDISC_ONT</v>
      </c>
    </row>
    <row r="211" spans="1:6" x14ac:dyDescent="0.25">
      <c r="A211" s="300" t="s">
        <v>3864</v>
      </c>
      <c r="B211" s="252" t="str">
        <f t="shared" si="47"/>
        <v>VR Equip Discount by Retention</v>
      </c>
      <c r="C211" s="253" t="s">
        <v>3270</v>
      </c>
      <c r="D211" s="253" t="s">
        <v>3285</v>
      </c>
      <c r="E211" s="9">
        <f t="shared" si="48"/>
        <v>0</v>
      </c>
      <c r="F211" s="15" t="str">
        <f t="shared" si="49"/>
        <v>VRDISCRETN</v>
      </c>
    </row>
    <row r="212" spans="1:6" x14ac:dyDescent="0.25">
      <c r="A212" s="300" t="s">
        <v>3865</v>
      </c>
      <c r="B212" s="252" t="str">
        <f t="shared" si="47"/>
        <v>VR Monitoring Credit by Depts</v>
      </c>
      <c r="C212" s="253" t="s">
        <v>3270</v>
      </c>
      <c r="D212" s="253" t="s">
        <v>3285</v>
      </c>
      <c r="E212" s="9">
        <f t="shared" si="48"/>
        <v>0</v>
      </c>
      <c r="F212" s="15" t="str">
        <f t="shared" si="49"/>
        <v>VRMONCRED</v>
      </c>
    </row>
    <row r="213" spans="1:6" x14ac:dyDescent="0.25">
      <c r="A213" s="300" t="s">
        <v>3866</v>
      </c>
      <c r="B213" s="252" t="str">
        <f t="shared" si="47"/>
        <v>VR Service Discount</v>
      </c>
      <c r="C213" s="253" t="s">
        <v>3270</v>
      </c>
      <c r="D213" s="253" t="s">
        <v>3285</v>
      </c>
      <c r="E213" s="9">
        <f t="shared" si="48"/>
        <v>0</v>
      </c>
      <c r="F213" s="15" t="str">
        <f t="shared" si="49"/>
        <v>VRSRVDISC</v>
      </c>
    </row>
    <row r="214" spans="1:6" x14ac:dyDescent="0.25">
      <c r="A214" s="314" t="s">
        <v>5252</v>
      </c>
      <c r="B214" s="252" t="str">
        <f t="shared" si="47"/>
        <v>6 Mths at Reduced Rate @ $19.99</v>
      </c>
      <c r="C214" s="253" t="s">
        <v>3270</v>
      </c>
      <c r="D214" s="253" t="s">
        <v>3285</v>
      </c>
      <c r="E214" s="9">
        <f t="shared" si="48"/>
        <v>19.989999999999998</v>
      </c>
      <c r="F214" s="15" t="str">
        <f t="shared" si="49"/>
        <v>6MRDR</v>
      </c>
    </row>
    <row r="215" spans="1:6" x14ac:dyDescent="0.25">
      <c r="A215" s="314" t="s">
        <v>5253</v>
      </c>
      <c r="B215" s="252" t="str">
        <f t="shared" si="47"/>
        <v>6 Mths at Reduced Rate @ $29.99</v>
      </c>
      <c r="C215" s="253" t="s">
        <v>3270</v>
      </c>
      <c r="D215" s="253" t="s">
        <v>3285</v>
      </c>
      <c r="E215" s="9">
        <f t="shared" si="48"/>
        <v>29.99</v>
      </c>
      <c r="F215" s="15" t="str">
        <f t="shared" si="49"/>
        <v>6MRDR2</v>
      </c>
    </row>
    <row r="216" spans="1:6" x14ac:dyDescent="0.25">
      <c r="A216" s="314" t="s">
        <v>5254</v>
      </c>
      <c r="B216" s="252" t="str">
        <f t="shared" si="47"/>
        <v>3MRDR - 3 Mths at Reduced Rate @ $19.99</v>
      </c>
      <c r="C216" s="253" t="s">
        <v>3270</v>
      </c>
      <c r="D216" s="253" t="s">
        <v>3285</v>
      </c>
      <c r="E216" s="9">
        <f t="shared" si="48"/>
        <v>19.989999999999998</v>
      </c>
      <c r="F216" s="15" t="str">
        <f t="shared" si="49"/>
        <v>3MRDR</v>
      </c>
    </row>
    <row r="217" spans="1:6" x14ac:dyDescent="0.25">
      <c r="A217" s="9" t="s">
        <v>5435</v>
      </c>
      <c r="B217" s="252" t="str">
        <f t="shared" ref="B217:B221" si="50">VLOOKUP(A217,masterdata,2,0)</f>
        <v>Credit Equipment w/o Tax</v>
      </c>
      <c r="C217" s="253" t="s">
        <v>3270</v>
      </c>
      <c r="D217" s="253" t="s">
        <v>3285</v>
      </c>
      <c r="E217" s="9">
        <f t="shared" ref="E217:E221" si="51">VLOOKUP(A217,masterdata,35,0)</f>
        <v>0</v>
      </c>
      <c r="F217" s="15" t="str">
        <f t="shared" ref="F217:F221" si="52">A217</f>
        <v>EQUIADJ</v>
      </c>
    </row>
    <row r="218" spans="1:6" x14ac:dyDescent="0.25">
      <c r="A218" s="9" t="s">
        <v>5436</v>
      </c>
      <c r="B218" s="252" t="str">
        <f t="shared" si="50"/>
        <v>Equip Discount by Sales Support</v>
      </c>
      <c r="C218" s="253" t="s">
        <v>3270</v>
      </c>
      <c r="D218" s="253" t="s">
        <v>3285</v>
      </c>
      <c r="E218" s="9">
        <f t="shared" si="51"/>
        <v>0</v>
      </c>
      <c r="F218" s="15" t="str">
        <f t="shared" si="52"/>
        <v>DISCSS</v>
      </c>
    </row>
    <row r="219" spans="1:6" x14ac:dyDescent="0.25">
      <c r="A219" s="9" t="s">
        <v>5437</v>
      </c>
      <c r="B219" s="252" t="str">
        <f t="shared" si="50"/>
        <v>Service Charge Discounted by Retention Dept</v>
      </c>
      <c r="C219" s="253" t="s">
        <v>3270</v>
      </c>
      <c r="D219" s="253" t="s">
        <v>3285</v>
      </c>
      <c r="E219" s="9">
        <f t="shared" si="51"/>
        <v>0</v>
      </c>
      <c r="F219" s="15" t="str">
        <f t="shared" si="52"/>
        <v>DISCSRETN</v>
      </c>
    </row>
    <row r="220" spans="1:6" x14ac:dyDescent="0.25">
      <c r="A220" s="9" t="s">
        <v>5438</v>
      </c>
      <c r="B220" s="252" t="str">
        <f t="shared" si="50"/>
        <v>Service Charge Discount by Customer Care</v>
      </c>
      <c r="C220" s="253" t="s">
        <v>3270</v>
      </c>
      <c r="D220" s="253" t="s">
        <v>3285</v>
      </c>
      <c r="E220" s="9">
        <f t="shared" si="51"/>
        <v>0</v>
      </c>
      <c r="F220" s="15" t="str">
        <f t="shared" si="52"/>
        <v>DISCSCARE</v>
      </c>
    </row>
    <row r="221" spans="1:6" x14ac:dyDescent="0.25">
      <c r="A221" s="9" t="s">
        <v>5439</v>
      </c>
      <c r="B221" s="252" t="str">
        <f t="shared" si="50"/>
        <v>Service Charge Waived by Head Office</v>
      </c>
      <c r="C221" s="253" t="s">
        <v>3270</v>
      </c>
      <c r="D221" s="253" t="s">
        <v>3285</v>
      </c>
      <c r="E221" s="9">
        <f t="shared" si="51"/>
        <v>0</v>
      </c>
      <c r="F221" s="15" t="str">
        <f t="shared" si="52"/>
        <v>DISCHO2</v>
      </c>
    </row>
    <row r="222" spans="1:6" x14ac:dyDescent="0.25">
      <c r="A222" s="300" t="s">
        <v>1595</v>
      </c>
      <c r="B222" s="252" t="str">
        <f t="shared" ref="B222:B223" si="53">VLOOKUP(A222,masterdata,2,0)</f>
        <v>Monitoring - Franchise Payments</v>
      </c>
      <c r="C222" s="253" t="s">
        <v>3270</v>
      </c>
      <c r="D222" s="253" t="s">
        <v>3285</v>
      </c>
      <c r="E222" s="9">
        <f t="shared" ref="E222:E223" si="54">VLOOKUP(A222,masterdata,35,0)</f>
        <v>10</v>
      </c>
      <c r="F222" s="15" t="str">
        <f t="shared" ref="F222:F223" si="55">A222</f>
        <v>RFRCRD</v>
      </c>
    </row>
    <row r="223" spans="1:6" x14ac:dyDescent="0.25">
      <c r="A223" s="300" t="s">
        <v>3855</v>
      </c>
      <c r="B223" s="252" t="str">
        <f t="shared" si="53"/>
        <v>Service Charge Waived by Head Office</v>
      </c>
      <c r="C223" s="253" t="s">
        <v>3270</v>
      </c>
      <c r="D223" s="253" t="s">
        <v>3285</v>
      </c>
      <c r="E223" s="9">
        <f t="shared" si="54"/>
        <v>50</v>
      </c>
      <c r="F223" s="15" t="str">
        <f t="shared" si="55"/>
        <v>USDISCHO</v>
      </c>
    </row>
  </sheetData>
  <autoFilter ref="A1:F223"/>
  <conditionalFormatting sqref="A77:A78">
    <cfRule type="duplicateValues" dxfId="258" priority="91"/>
  </conditionalFormatting>
  <conditionalFormatting sqref="A77:A78">
    <cfRule type="duplicateValues" dxfId="257" priority="92"/>
    <cfRule type="duplicateValues" dxfId="256" priority="93"/>
  </conditionalFormatting>
  <conditionalFormatting sqref="A77:A78">
    <cfRule type="duplicateValues" dxfId="255" priority="94"/>
    <cfRule type="duplicateValues" dxfId="254" priority="95"/>
    <cfRule type="duplicateValues" dxfId="253" priority="96"/>
    <cfRule type="duplicateValues" dxfId="252" priority="97"/>
  </conditionalFormatting>
  <conditionalFormatting sqref="A83:A84">
    <cfRule type="duplicateValues" dxfId="251" priority="80"/>
  </conditionalFormatting>
  <conditionalFormatting sqref="A83:A84">
    <cfRule type="duplicateValues" dxfId="250" priority="81"/>
  </conditionalFormatting>
  <conditionalFormatting sqref="A83:A84">
    <cfRule type="duplicateValues" dxfId="249" priority="82"/>
    <cfRule type="duplicateValues" dxfId="248" priority="83"/>
  </conditionalFormatting>
  <conditionalFormatting sqref="A83:A84">
    <cfRule type="duplicateValues" dxfId="247" priority="84"/>
  </conditionalFormatting>
  <conditionalFormatting sqref="A83:A84">
    <cfRule type="duplicateValues" dxfId="246" priority="85"/>
    <cfRule type="duplicateValues" dxfId="245" priority="86"/>
    <cfRule type="duplicateValues" dxfId="244" priority="87"/>
    <cfRule type="duplicateValues" dxfId="243" priority="88"/>
  </conditionalFormatting>
  <conditionalFormatting sqref="A83:A84">
    <cfRule type="duplicateValues" dxfId="242" priority="79"/>
  </conditionalFormatting>
  <conditionalFormatting sqref="A100">
    <cfRule type="duplicateValues" dxfId="241" priority="70"/>
  </conditionalFormatting>
  <conditionalFormatting sqref="A100">
    <cfRule type="duplicateValues" dxfId="240" priority="71"/>
  </conditionalFormatting>
  <conditionalFormatting sqref="A100">
    <cfRule type="duplicateValues" dxfId="239" priority="72"/>
    <cfRule type="duplicateValues" dxfId="238" priority="73"/>
  </conditionalFormatting>
  <conditionalFormatting sqref="A100">
    <cfRule type="duplicateValues" dxfId="237" priority="74"/>
  </conditionalFormatting>
  <conditionalFormatting sqref="A100">
    <cfRule type="duplicateValues" dxfId="236" priority="75"/>
    <cfRule type="duplicateValues" dxfId="235" priority="76"/>
    <cfRule type="duplicateValues" dxfId="234" priority="77"/>
    <cfRule type="duplicateValues" dxfId="233" priority="78"/>
  </conditionalFormatting>
  <conditionalFormatting sqref="A100">
    <cfRule type="duplicateValues" dxfId="232" priority="69"/>
  </conditionalFormatting>
  <conditionalFormatting sqref="A106">
    <cfRule type="duplicateValues" dxfId="231" priority="60"/>
  </conditionalFormatting>
  <conditionalFormatting sqref="A106">
    <cfRule type="duplicateValues" dxfId="230" priority="61"/>
  </conditionalFormatting>
  <conditionalFormatting sqref="A106">
    <cfRule type="duplicateValues" dxfId="229" priority="62"/>
    <cfRule type="duplicateValues" dxfId="228" priority="63"/>
  </conditionalFormatting>
  <conditionalFormatting sqref="A106">
    <cfRule type="duplicateValues" dxfId="227" priority="64"/>
  </conditionalFormatting>
  <conditionalFormatting sqref="A106">
    <cfRule type="duplicateValues" dxfId="226" priority="65"/>
    <cfRule type="duplicateValues" dxfId="225" priority="66"/>
    <cfRule type="duplicateValues" dxfId="224" priority="67"/>
    <cfRule type="duplicateValues" dxfId="223" priority="68"/>
  </conditionalFormatting>
  <conditionalFormatting sqref="A106">
    <cfRule type="duplicateValues" dxfId="222" priority="59"/>
  </conditionalFormatting>
  <conditionalFormatting sqref="A113:A117">
    <cfRule type="duplicateValues" dxfId="221" priority="50"/>
  </conditionalFormatting>
  <conditionalFormatting sqref="A113:A117">
    <cfRule type="duplicateValues" dxfId="220" priority="51"/>
  </conditionalFormatting>
  <conditionalFormatting sqref="A113:A117">
    <cfRule type="duplicateValues" dxfId="219" priority="52"/>
    <cfRule type="duplicateValues" dxfId="218" priority="53"/>
  </conditionalFormatting>
  <conditionalFormatting sqref="A113:A117">
    <cfRule type="duplicateValues" dxfId="217" priority="54"/>
  </conditionalFormatting>
  <conditionalFormatting sqref="A113:A117">
    <cfRule type="duplicateValues" dxfId="216" priority="55"/>
    <cfRule type="duplicateValues" dxfId="215" priority="56"/>
    <cfRule type="duplicateValues" dxfId="214" priority="57"/>
    <cfRule type="duplicateValues" dxfId="213" priority="58"/>
  </conditionalFormatting>
  <conditionalFormatting sqref="A113:A117">
    <cfRule type="duplicateValues" dxfId="212" priority="49"/>
  </conditionalFormatting>
  <conditionalFormatting sqref="A143:A145">
    <cfRule type="duplicateValues" dxfId="211" priority="40"/>
  </conditionalFormatting>
  <conditionalFormatting sqref="A143:A145">
    <cfRule type="duplicateValues" dxfId="210" priority="41"/>
  </conditionalFormatting>
  <conditionalFormatting sqref="A143:A145">
    <cfRule type="duplicateValues" dxfId="209" priority="42"/>
    <cfRule type="duplicateValues" dxfId="208" priority="43"/>
  </conditionalFormatting>
  <conditionalFormatting sqref="A143:A145">
    <cfRule type="duplicateValues" dxfId="207" priority="44"/>
  </conditionalFormatting>
  <conditionalFormatting sqref="A143:A145">
    <cfRule type="duplicateValues" dxfId="206" priority="45"/>
    <cfRule type="duplicateValues" dxfId="205" priority="46"/>
    <cfRule type="duplicateValues" dxfId="204" priority="47"/>
    <cfRule type="duplicateValues" dxfId="203" priority="48"/>
  </conditionalFormatting>
  <conditionalFormatting sqref="A143:A145">
    <cfRule type="duplicateValues" dxfId="202" priority="39"/>
  </conditionalFormatting>
  <conditionalFormatting sqref="A155:A213">
    <cfRule type="duplicateValues" dxfId="201" priority="28"/>
  </conditionalFormatting>
  <conditionalFormatting sqref="A184:A213 A155:A182">
    <cfRule type="duplicateValues" dxfId="200" priority="29"/>
  </conditionalFormatting>
  <conditionalFormatting sqref="A184:A213 A155:A182">
    <cfRule type="duplicateValues" dxfId="199" priority="30"/>
    <cfRule type="duplicateValues" dxfId="198" priority="31"/>
  </conditionalFormatting>
  <conditionalFormatting sqref="A184:A213 A155:A182">
    <cfRule type="duplicateValues" dxfId="197" priority="32"/>
    <cfRule type="duplicateValues" dxfId="196" priority="33"/>
    <cfRule type="duplicateValues" dxfId="195" priority="34"/>
    <cfRule type="duplicateValues" dxfId="194" priority="35"/>
  </conditionalFormatting>
  <conditionalFormatting sqref="A184:A213">
    <cfRule type="duplicateValues" dxfId="193" priority="36"/>
  </conditionalFormatting>
  <conditionalFormatting sqref="A155:A213">
    <cfRule type="duplicateValues" dxfId="192" priority="37"/>
  </conditionalFormatting>
  <conditionalFormatting sqref="A155:A213">
    <cfRule type="duplicateValues" dxfId="191" priority="38"/>
  </conditionalFormatting>
  <conditionalFormatting sqref="A183">
    <cfRule type="duplicateValues" dxfId="190" priority="26"/>
  </conditionalFormatting>
  <conditionalFormatting sqref="A183">
    <cfRule type="duplicateValues" dxfId="189" priority="25"/>
  </conditionalFormatting>
  <conditionalFormatting sqref="A183">
    <cfRule type="duplicateValues" dxfId="188" priority="24"/>
  </conditionalFormatting>
  <conditionalFormatting sqref="A183">
    <cfRule type="duplicateValues" dxfId="187" priority="22"/>
    <cfRule type="duplicateValues" dxfId="186" priority="23"/>
  </conditionalFormatting>
  <conditionalFormatting sqref="A183">
    <cfRule type="duplicateValues" dxfId="185" priority="21"/>
  </conditionalFormatting>
  <conditionalFormatting sqref="A183">
    <cfRule type="duplicateValues" dxfId="184" priority="18"/>
    <cfRule type="duplicateValues" dxfId="183" priority="19"/>
    <cfRule type="duplicateValues" dxfId="182" priority="20"/>
    <cfRule type="duplicateValues" dxfId="181" priority="27"/>
  </conditionalFormatting>
  <conditionalFormatting sqref="A183">
    <cfRule type="duplicateValues" dxfId="180" priority="17"/>
  </conditionalFormatting>
  <conditionalFormatting sqref="A1:A216 A224:A1048576">
    <cfRule type="duplicateValues" dxfId="179" priority="16"/>
  </conditionalFormatting>
  <conditionalFormatting sqref="A146:A216 A118:A142 A101:A105 A107:A112 A85:A99 A79:A82">
    <cfRule type="duplicateValues" dxfId="178" priority="1040"/>
  </conditionalFormatting>
  <conditionalFormatting sqref="A79:A216">
    <cfRule type="duplicateValues" dxfId="177" priority="1047"/>
  </conditionalFormatting>
  <conditionalFormatting sqref="A217:A221">
    <cfRule type="duplicateValues" dxfId="176" priority="14"/>
  </conditionalFormatting>
  <conditionalFormatting sqref="A217:A221">
    <cfRule type="duplicateValues" dxfId="175" priority="15"/>
  </conditionalFormatting>
  <conditionalFormatting sqref="A222:A223">
    <cfRule type="duplicateValues" dxfId="174" priority="1"/>
  </conditionalFormatting>
  <conditionalFormatting sqref="A222:A223">
    <cfRule type="duplicateValues" dxfId="173" priority="2"/>
  </conditionalFormatting>
  <conditionalFormatting sqref="A222:A223">
    <cfRule type="duplicateValues" dxfId="172" priority="3"/>
    <cfRule type="duplicateValues" dxfId="171" priority="4"/>
  </conditionalFormatting>
  <conditionalFormatting sqref="A222:A223">
    <cfRule type="duplicateValues" dxfId="170" priority="5"/>
    <cfRule type="duplicateValues" dxfId="169" priority="6"/>
    <cfRule type="duplicateValues" dxfId="168" priority="7"/>
    <cfRule type="duplicateValues" dxfId="167" priority="8"/>
  </conditionalFormatting>
  <conditionalFormatting sqref="A222:A223">
    <cfRule type="duplicateValues" dxfId="166" priority="9"/>
  </conditionalFormatting>
  <conditionalFormatting sqref="A222:A223">
    <cfRule type="duplicateValues" dxfId="165" priority="10"/>
  </conditionalFormatting>
  <conditionalFormatting sqref="A222:A223">
    <cfRule type="duplicateValues" dxfId="164" priority="11"/>
  </conditionalFormatting>
  <conditionalFormatting sqref="A222:A223">
    <cfRule type="duplicateValues" dxfId="163" priority="12"/>
  </conditionalFormatting>
  <conditionalFormatting sqref="A222:A223">
    <cfRule type="duplicateValues" dxfId="162" priority="13"/>
  </conditionalFormatting>
  <dataValidations xWindow="914" yWindow="285" count="4">
    <dataValidation type="textLength" operator="lessThanOrEqual" showInputMessage="1" showErrorMessage="1" errorTitle="Length Exceeded" error="This value must be less than or equal to 100 characters long." promptTitle="Text (required)" prompt="Maximum Length: 100 characters." sqref="A2">
      <formula1>100</formula1>
    </dataValidation>
    <dataValidation type="textLength" operator="lessThanOrEqual" allowBlank="1" showInputMessage="1" showErrorMessage="1" errorTitle="Length Exceeded" error="This value must be less than or equal to 2000 characters long." promptTitle="Text" prompt="Maximum Length: 2000 characters." sqref="B2:B76">
      <formula1>2000</formula1>
    </dataValidation>
    <dataValidation allowBlank="1" showInputMessage="1" showErrorMessage="1" error=" " promptTitle="Lookup" prompt="This Currency record must already exist in Microsoft Dynamics 365 or in this source file." sqref="D2:D223"/>
    <dataValidation type="textLength" operator="lessThanOrEqual" allowBlank="1" showInputMessage="1" showErrorMessage="1" errorTitle="Length Exceeded" error="This value must be less than or equal to 2000 characters long." promptTitle="Text" prompt="Maximum Length: 2000 characters." sqref="B77:B223">
      <formula1>2000</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xWindow="914" yWindow="285" count="2">
        <x14:dataValidation type="list" allowBlank="1" showInputMessage="1" showErrorMessage="1" errorTitle="List Value" error="Type must be selected from the drop-down list." promptTitle="Option set" prompt="Select a value from the drop-down list.">
          <x14:formula1>
            <xm:f>'C:\Users\nicholas.lazic\Desktop\catalog current working versions\Excel - Nick''s Sample\[Discount List.xlsx]hiddenSheet'!#REF!</xm:f>
          </x14:formula1>
          <xm:sqref>C2:C76</xm:sqref>
        </x14:dataValidation>
        <x14:dataValidation type="list" allowBlank="1" showInputMessage="1" showErrorMessage="1" errorTitle="List Value" error="Type must be selected from the drop-down list." promptTitle="Option set" prompt="Select a value from the drop-down list.">
          <x14:formula1>
            <xm:f>'C:\Users\nicholas.lazic\Desktop\catalog current working versions\Excel - Nick''s Sample\[Discount List.xlsx]hiddenSheet'!#REF!</xm:f>
          </x14:formula1>
          <xm:sqref>C77:C223</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F9789"/>
  <sheetViews>
    <sheetView zoomScale="130" zoomScaleNormal="130" workbookViewId="0">
      <pane ySplit="1" topLeftCell="A9765" activePane="bottomLeft" state="frozen"/>
      <selection pane="bottomLeft" activeCell="F9788" sqref="F9788:F9789"/>
    </sheetView>
  </sheetViews>
  <sheetFormatPr defaultRowHeight="15" x14ac:dyDescent="0.25"/>
  <cols>
    <col min="1" max="1" width="29.5703125" style="211" bestFit="1" customWidth="1"/>
    <col min="2" max="2" width="9" style="211" bestFit="1" customWidth="1"/>
    <col min="3" max="3" width="15.85546875" style="211" bestFit="1" customWidth="1"/>
    <col min="4" max="4" width="24.42578125" style="211" bestFit="1" customWidth="1"/>
    <col min="5" max="5" width="42" style="211" bestFit="1" customWidth="1"/>
    <col min="6" max="6" width="16.42578125" style="211" bestFit="1" customWidth="1"/>
    <col min="7" max="16384" width="9.140625" style="15"/>
  </cols>
  <sheetData>
    <row r="1" spans="1:6" x14ac:dyDescent="0.25">
      <c r="A1" s="211" t="s">
        <v>114</v>
      </c>
      <c r="B1" s="211" t="s">
        <v>719</v>
      </c>
      <c r="C1" s="211" t="s">
        <v>3284</v>
      </c>
      <c r="D1" s="211" t="s">
        <v>3287</v>
      </c>
      <c r="E1" s="211" t="s">
        <v>3288</v>
      </c>
      <c r="F1" s="211" t="s">
        <v>3289</v>
      </c>
    </row>
    <row r="2" spans="1:6" s="9" customFormat="1" ht="15" customHeight="1" x14ac:dyDescent="0.25">
      <c r="A2" s="211" t="s">
        <v>75</v>
      </c>
      <c r="B2" s="211">
        <v>0</v>
      </c>
      <c r="C2" s="211">
        <v>1</v>
      </c>
      <c r="D2" s="211" t="s">
        <v>3107</v>
      </c>
      <c r="E2" s="211" t="s">
        <v>3293</v>
      </c>
      <c r="F2" s="211" t="s">
        <v>3294</v>
      </c>
    </row>
    <row r="3" spans="1:6" s="9" customFormat="1" ht="15" customHeight="1" x14ac:dyDescent="0.25">
      <c r="A3" s="211" t="s">
        <v>920</v>
      </c>
      <c r="B3" s="211">
        <v>0</v>
      </c>
      <c r="C3" s="211">
        <v>1</v>
      </c>
      <c r="D3" s="211" t="s">
        <v>3109</v>
      </c>
      <c r="E3" s="211" t="s">
        <v>3293</v>
      </c>
      <c r="F3" s="211" t="s">
        <v>3294</v>
      </c>
    </row>
    <row r="4" spans="1:6" s="9" customFormat="1" ht="15" customHeight="1" x14ac:dyDescent="0.25">
      <c r="A4" s="211" t="s">
        <v>76</v>
      </c>
      <c r="B4" s="211">
        <v>0</v>
      </c>
      <c r="C4" s="211">
        <v>1</v>
      </c>
      <c r="D4" s="211" t="s">
        <v>3109</v>
      </c>
      <c r="E4" s="211" t="s">
        <v>3293</v>
      </c>
      <c r="F4" s="211" t="s">
        <v>3294</v>
      </c>
    </row>
    <row r="5" spans="1:6" s="9" customFormat="1" ht="15" customHeight="1" x14ac:dyDescent="0.25">
      <c r="A5" s="211" t="s">
        <v>921</v>
      </c>
      <c r="B5" s="211">
        <v>0</v>
      </c>
      <c r="C5" s="211">
        <v>1</v>
      </c>
      <c r="D5" s="211" t="s">
        <v>3111</v>
      </c>
      <c r="E5" s="211" t="s">
        <v>3293</v>
      </c>
      <c r="F5" s="211" t="s">
        <v>3294</v>
      </c>
    </row>
    <row r="6" spans="1:6" s="9" customFormat="1" ht="15" customHeight="1" x14ac:dyDescent="0.25">
      <c r="A6" s="211" t="s">
        <v>77</v>
      </c>
      <c r="B6" s="211">
        <v>0</v>
      </c>
      <c r="C6" s="211">
        <v>1</v>
      </c>
      <c r="D6" s="211" t="s">
        <v>3111</v>
      </c>
      <c r="E6" s="211" t="s">
        <v>3293</v>
      </c>
      <c r="F6" s="211" t="s">
        <v>3294</v>
      </c>
    </row>
    <row r="7" spans="1:6" s="9" customFormat="1" ht="15" customHeight="1" x14ac:dyDescent="0.25">
      <c r="A7" s="211" t="s">
        <v>899</v>
      </c>
      <c r="B7" s="211">
        <v>0</v>
      </c>
      <c r="C7" s="211">
        <v>1</v>
      </c>
      <c r="D7" s="211" t="s">
        <v>900</v>
      </c>
      <c r="E7" s="211" t="s">
        <v>3293</v>
      </c>
      <c r="F7" s="211" t="s">
        <v>3294</v>
      </c>
    </row>
    <row r="8" spans="1:6" s="9" customFormat="1" ht="15" customHeight="1" x14ac:dyDescent="0.25">
      <c r="A8" s="211" t="s">
        <v>900</v>
      </c>
      <c r="B8" s="211">
        <v>0</v>
      </c>
      <c r="C8" s="211">
        <v>1</v>
      </c>
      <c r="D8" s="211" t="s">
        <v>899</v>
      </c>
      <c r="E8" s="211" t="s">
        <v>3293</v>
      </c>
      <c r="F8" s="211" t="s">
        <v>3294</v>
      </c>
    </row>
    <row r="9" spans="1:6" s="9" customFormat="1" ht="15" customHeight="1" x14ac:dyDescent="0.25">
      <c r="A9" s="211" t="s">
        <v>66</v>
      </c>
      <c r="B9" s="211">
        <v>0</v>
      </c>
      <c r="C9" s="211">
        <v>1</v>
      </c>
      <c r="D9" s="211" t="s">
        <v>1714</v>
      </c>
      <c r="E9" s="211" t="s">
        <v>3293</v>
      </c>
      <c r="F9" s="211" t="s">
        <v>3294</v>
      </c>
    </row>
    <row r="10" spans="1:6" s="9" customFormat="1" ht="15" customHeight="1" x14ac:dyDescent="0.25">
      <c r="A10" s="211" t="s">
        <v>66</v>
      </c>
      <c r="B10" s="211">
        <v>0</v>
      </c>
      <c r="C10" s="211">
        <v>1</v>
      </c>
      <c r="D10" s="211" t="s">
        <v>1716</v>
      </c>
      <c r="E10" s="211" t="s">
        <v>3293</v>
      </c>
      <c r="F10" s="211" t="s">
        <v>3294</v>
      </c>
    </row>
    <row r="11" spans="1:6" s="9" customFormat="1" ht="14.25" customHeight="1" x14ac:dyDescent="0.25">
      <c r="A11" s="211" t="s">
        <v>66</v>
      </c>
      <c r="B11" s="211">
        <v>0</v>
      </c>
      <c r="C11" s="211">
        <v>1</v>
      </c>
      <c r="D11" s="211" t="s">
        <v>1718</v>
      </c>
      <c r="E11" s="211" t="s">
        <v>3293</v>
      </c>
      <c r="F11" s="211" t="s">
        <v>3294</v>
      </c>
    </row>
    <row r="12" spans="1:6" s="9" customFormat="1" ht="15" customHeight="1" x14ac:dyDescent="0.25">
      <c r="A12" s="211" t="s">
        <v>66</v>
      </c>
      <c r="B12" s="211">
        <v>0</v>
      </c>
      <c r="C12" s="211">
        <v>1</v>
      </c>
      <c r="D12" s="211" t="s">
        <v>67</v>
      </c>
      <c r="E12" s="211" t="s">
        <v>3293</v>
      </c>
      <c r="F12" s="211" t="s">
        <v>3294</v>
      </c>
    </row>
    <row r="13" spans="1:6" s="9" customFormat="1" ht="15" customHeight="1" x14ac:dyDescent="0.25">
      <c r="A13" s="211" t="s">
        <v>66</v>
      </c>
      <c r="B13" s="211">
        <v>0</v>
      </c>
      <c r="C13" s="211">
        <v>1</v>
      </c>
      <c r="D13" s="211" t="s">
        <v>68</v>
      </c>
      <c r="E13" s="211" t="s">
        <v>3293</v>
      </c>
      <c r="F13" s="211" t="s">
        <v>3294</v>
      </c>
    </row>
    <row r="14" spans="1:6" s="9" customFormat="1" ht="15" customHeight="1" x14ac:dyDescent="0.25">
      <c r="A14" s="211" t="s">
        <v>1714</v>
      </c>
      <c r="B14" s="211">
        <v>0</v>
      </c>
      <c r="C14" s="211">
        <v>1</v>
      </c>
      <c r="D14" s="211" t="s">
        <v>1716</v>
      </c>
      <c r="E14" s="211" t="s">
        <v>3293</v>
      </c>
      <c r="F14" s="211" t="s">
        <v>3294</v>
      </c>
    </row>
    <row r="15" spans="1:6" s="9" customFormat="1" ht="15" customHeight="1" x14ac:dyDescent="0.25">
      <c r="A15" s="211" t="s">
        <v>1714</v>
      </c>
      <c r="B15" s="211">
        <v>0</v>
      </c>
      <c r="C15" s="211">
        <v>1</v>
      </c>
      <c r="D15" s="211" t="s">
        <v>1718</v>
      </c>
      <c r="E15" s="211" t="s">
        <v>3293</v>
      </c>
      <c r="F15" s="211" t="s">
        <v>3294</v>
      </c>
    </row>
    <row r="16" spans="1:6" s="9" customFormat="1" ht="15" customHeight="1" x14ac:dyDescent="0.25">
      <c r="A16" s="211" t="s">
        <v>1714</v>
      </c>
      <c r="B16" s="211">
        <v>0</v>
      </c>
      <c r="C16" s="211">
        <v>1</v>
      </c>
      <c r="D16" s="211" t="s">
        <v>66</v>
      </c>
      <c r="E16" s="211" t="s">
        <v>3293</v>
      </c>
      <c r="F16" s="211" t="s">
        <v>3294</v>
      </c>
    </row>
    <row r="17" spans="1:6" s="9" customFormat="1" ht="15" customHeight="1" x14ac:dyDescent="0.25">
      <c r="A17" s="211" t="s">
        <v>1714</v>
      </c>
      <c r="B17" s="211">
        <v>0</v>
      </c>
      <c r="C17" s="211">
        <v>1</v>
      </c>
      <c r="D17" s="211" t="s">
        <v>67</v>
      </c>
      <c r="E17" s="211" t="s">
        <v>3293</v>
      </c>
      <c r="F17" s="211" t="s">
        <v>3294</v>
      </c>
    </row>
    <row r="18" spans="1:6" s="9" customFormat="1" ht="15" customHeight="1" x14ac:dyDescent="0.25">
      <c r="A18" s="211" t="s">
        <v>1714</v>
      </c>
      <c r="B18" s="211">
        <v>0</v>
      </c>
      <c r="C18" s="211">
        <v>1</v>
      </c>
      <c r="D18" s="211" t="s">
        <v>68</v>
      </c>
      <c r="E18" s="211" t="s">
        <v>3293</v>
      </c>
      <c r="F18" s="211" t="s">
        <v>3294</v>
      </c>
    </row>
    <row r="19" spans="1:6" s="9" customFormat="1" ht="15" customHeight="1" x14ac:dyDescent="0.25">
      <c r="A19" s="211" t="s">
        <v>1716</v>
      </c>
      <c r="B19" s="211">
        <v>0</v>
      </c>
      <c r="C19" s="211">
        <v>1</v>
      </c>
      <c r="D19" s="211" t="s">
        <v>1714</v>
      </c>
      <c r="E19" s="211" t="s">
        <v>3293</v>
      </c>
      <c r="F19" s="211" t="s">
        <v>3294</v>
      </c>
    </row>
    <row r="20" spans="1:6" s="9" customFormat="1" ht="15" customHeight="1" x14ac:dyDescent="0.25">
      <c r="A20" s="211" t="s">
        <v>1716</v>
      </c>
      <c r="B20" s="211">
        <v>0</v>
      </c>
      <c r="C20" s="211">
        <v>1</v>
      </c>
      <c r="D20" s="211" t="s">
        <v>1718</v>
      </c>
      <c r="E20" s="211" t="s">
        <v>3293</v>
      </c>
      <c r="F20" s="211" t="s">
        <v>3294</v>
      </c>
    </row>
    <row r="21" spans="1:6" s="9" customFormat="1" ht="15" customHeight="1" x14ac:dyDescent="0.25">
      <c r="A21" s="211" t="s">
        <v>1716</v>
      </c>
      <c r="B21" s="211">
        <v>0</v>
      </c>
      <c r="C21" s="211">
        <v>1</v>
      </c>
      <c r="D21" s="211" t="s">
        <v>66</v>
      </c>
      <c r="E21" s="211" t="s">
        <v>3293</v>
      </c>
      <c r="F21" s="211" t="s">
        <v>3294</v>
      </c>
    </row>
    <row r="22" spans="1:6" s="9" customFormat="1" ht="15" customHeight="1" x14ac:dyDescent="0.25">
      <c r="A22" s="211" t="s">
        <v>1716</v>
      </c>
      <c r="B22" s="211">
        <v>0</v>
      </c>
      <c r="C22" s="211">
        <v>1</v>
      </c>
      <c r="D22" s="211" t="s">
        <v>67</v>
      </c>
      <c r="E22" s="211" t="s">
        <v>3293</v>
      </c>
      <c r="F22" s="211" t="s">
        <v>3294</v>
      </c>
    </row>
    <row r="23" spans="1:6" s="9" customFormat="1" ht="15" customHeight="1" x14ac:dyDescent="0.25">
      <c r="A23" s="211" t="s">
        <v>1716</v>
      </c>
      <c r="B23" s="211">
        <v>0</v>
      </c>
      <c r="C23" s="211">
        <v>1</v>
      </c>
      <c r="D23" s="211" t="s">
        <v>68</v>
      </c>
      <c r="E23" s="211" t="s">
        <v>3293</v>
      </c>
      <c r="F23" s="211" t="s">
        <v>3294</v>
      </c>
    </row>
    <row r="24" spans="1:6" s="9" customFormat="1" ht="15" customHeight="1" x14ac:dyDescent="0.25">
      <c r="A24" s="211" t="s">
        <v>1718</v>
      </c>
      <c r="B24" s="211">
        <v>0</v>
      </c>
      <c r="C24" s="211">
        <v>1</v>
      </c>
      <c r="D24" s="211" t="s">
        <v>1714</v>
      </c>
      <c r="E24" s="211" t="s">
        <v>3293</v>
      </c>
      <c r="F24" s="211" t="s">
        <v>3294</v>
      </c>
    </row>
    <row r="25" spans="1:6" s="9" customFormat="1" ht="15" customHeight="1" x14ac:dyDescent="0.25">
      <c r="A25" s="211" t="s">
        <v>1718</v>
      </c>
      <c r="B25" s="211">
        <v>0</v>
      </c>
      <c r="C25" s="211">
        <v>1</v>
      </c>
      <c r="D25" s="211" t="s">
        <v>1716</v>
      </c>
      <c r="E25" s="211" t="s">
        <v>3293</v>
      </c>
      <c r="F25" s="211" t="s">
        <v>3294</v>
      </c>
    </row>
    <row r="26" spans="1:6" s="9" customFormat="1" ht="15" customHeight="1" x14ac:dyDescent="0.25">
      <c r="A26" s="211" t="s">
        <v>1718</v>
      </c>
      <c r="B26" s="211">
        <v>0</v>
      </c>
      <c r="C26" s="211">
        <v>1</v>
      </c>
      <c r="D26" s="211" t="s">
        <v>66</v>
      </c>
      <c r="E26" s="211" t="s">
        <v>3293</v>
      </c>
      <c r="F26" s="211" t="s">
        <v>3294</v>
      </c>
    </row>
    <row r="27" spans="1:6" s="9" customFormat="1" ht="15" customHeight="1" x14ac:dyDescent="0.25">
      <c r="A27" s="211" t="s">
        <v>1718</v>
      </c>
      <c r="B27" s="211">
        <v>0</v>
      </c>
      <c r="C27" s="211">
        <v>1</v>
      </c>
      <c r="D27" s="211" t="s">
        <v>67</v>
      </c>
      <c r="E27" s="211" t="s">
        <v>3293</v>
      </c>
      <c r="F27" s="211" t="s">
        <v>3294</v>
      </c>
    </row>
    <row r="28" spans="1:6" s="9" customFormat="1" ht="15" customHeight="1" x14ac:dyDescent="0.25">
      <c r="A28" s="211" t="s">
        <v>1718</v>
      </c>
      <c r="B28" s="211">
        <v>0</v>
      </c>
      <c r="C28" s="211">
        <v>1</v>
      </c>
      <c r="D28" s="211" t="s">
        <v>68</v>
      </c>
      <c r="E28" s="211" t="s">
        <v>3293</v>
      </c>
      <c r="F28" s="211" t="s">
        <v>3294</v>
      </c>
    </row>
    <row r="29" spans="1:6" s="9" customFormat="1" ht="15" customHeight="1" x14ac:dyDescent="0.25">
      <c r="A29" s="211" t="s">
        <v>67</v>
      </c>
      <c r="B29" s="211">
        <v>0</v>
      </c>
      <c r="C29" s="211">
        <v>1</v>
      </c>
      <c r="D29" s="211" t="s">
        <v>66</v>
      </c>
      <c r="E29" s="211" t="s">
        <v>3293</v>
      </c>
      <c r="F29" s="211" t="s">
        <v>3294</v>
      </c>
    </row>
    <row r="30" spans="1:6" s="9" customFormat="1" ht="15" customHeight="1" x14ac:dyDescent="0.25">
      <c r="A30" s="211" t="s">
        <v>67</v>
      </c>
      <c r="B30" s="211">
        <v>0</v>
      </c>
      <c r="C30" s="211">
        <v>1</v>
      </c>
      <c r="D30" s="211" t="s">
        <v>68</v>
      </c>
      <c r="E30" s="211" t="s">
        <v>3293</v>
      </c>
      <c r="F30" s="211" t="s">
        <v>3294</v>
      </c>
    </row>
    <row r="31" spans="1:6" s="9" customFormat="1" ht="15" customHeight="1" x14ac:dyDescent="0.25">
      <c r="A31" s="211" t="s">
        <v>67</v>
      </c>
      <c r="B31" s="211">
        <v>0</v>
      </c>
      <c r="C31" s="211">
        <v>1</v>
      </c>
      <c r="D31" s="211" t="s">
        <v>1714</v>
      </c>
      <c r="E31" s="211" t="s">
        <v>3293</v>
      </c>
      <c r="F31" s="211" t="s">
        <v>3294</v>
      </c>
    </row>
    <row r="32" spans="1:6" s="9" customFormat="1" ht="15" customHeight="1" x14ac:dyDescent="0.25">
      <c r="A32" s="211" t="s">
        <v>67</v>
      </c>
      <c r="B32" s="211">
        <v>0</v>
      </c>
      <c r="C32" s="211">
        <v>1</v>
      </c>
      <c r="D32" s="211" t="s">
        <v>1716</v>
      </c>
      <c r="E32" s="211" t="s">
        <v>3293</v>
      </c>
      <c r="F32" s="211" t="s">
        <v>3294</v>
      </c>
    </row>
    <row r="33" spans="1:6" s="9" customFormat="1" ht="15" customHeight="1" x14ac:dyDescent="0.25">
      <c r="A33" s="211" t="s">
        <v>67</v>
      </c>
      <c r="B33" s="211">
        <v>0</v>
      </c>
      <c r="C33" s="211">
        <v>1</v>
      </c>
      <c r="D33" s="211" t="s">
        <v>1718</v>
      </c>
      <c r="E33" s="211" t="s">
        <v>3293</v>
      </c>
      <c r="F33" s="211" t="s">
        <v>3294</v>
      </c>
    </row>
    <row r="34" spans="1:6" s="9" customFormat="1" ht="15" customHeight="1" x14ac:dyDescent="0.25">
      <c r="A34" s="211" t="s">
        <v>68</v>
      </c>
      <c r="B34" s="211">
        <v>0</v>
      </c>
      <c r="C34" s="211">
        <v>1</v>
      </c>
      <c r="D34" s="211" t="s">
        <v>66</v>
      </c>
      <c r="E34" s="211" t="s">
        <v>3293</v>
      </c>
      <c r="F34" s="211" t="s">
        <v>3294</v>
      </c>
    </row>
    <row r="35" spans="1:6" customFormat="1" ht="15" customHeight="1" x14ac:dyDescent="0.25">
      <c r="A35" s="211" t="s">
        <v>68</v>
      </c>
      <c r="B35" s="211">
        <v>0</v>
      </c>
      <c r="C35" s="211">
        <v>1</v>
      </c>
      <c r="D35" s="211" t="s">
        <v>67</v>
      </c>
      <c r="E35" s="211" t="s">
        <v>3293</v>
      </c>
      <c r="F35" s="211" t="s">
        <v>3294</v>
      </c>
    </row>
    <row r="36" spans="1:6" customFormat="1" ht="15" customHeight="1" x14ac:dyDescent="0.25">
      <c r="A36" s="211" t="s">
        <v>68</v>
      </c>
      <c r="B36" s="211">
        <v>0</v>
      </c>
      <c r="C36" s="211">
        <v>1</v>
      </c>
      <c r="D36" s="211" t="s">
        <v>1714</v>
      </c>
      <c r="E36" s="211" t="s">
        <v>3293</v>
      </c>
      <c r="F36" s="211" t="s">
        <v>3294</v>
      </c>
    </row>
    <row r="37" spans="1:6" customFormat="1" ht="15" customHeight="1" x14ac:dyDescent="0.25">
      <c r="A37" s="211" t="s">
        <v>68</v>
      </c>
      <c r="B37" s="211">
        <v>0</v>
      </c>
      <c r="C37" s="211">
        <v>1</v>
      </c>
      <c r="D37" s="211" t="s">
        <v>1716</v>
      </c>
      <c r="E37" s="211" t="s">
        <v>3293</v>
      </c>
      <c r="F37" s="211" t="s">
        <v>3294</v>
      </c>
    </row>
    <row r="38" spans="1:6" customFormat="1" ht="15" customHeight="1" x14ac:dyDescent="0.25">
      <c r="A38" s="211" t="s">
        <v>68</v>
      </c>
      <c r="B38" s="211">
        <v>0</v>
      </c>
      <c r="C38" s="211">
        <v>1</v>
      </c>
      <c r="D38" s="211" t="s">
        <v>1718</v>
      </c>
      <c r="E38" s="211" t="s">
        <v>3293</v>
      </c>
      <c r="F38" s="211" t="s">
        <v>3294</v>
      </c>
    </row>
    <row r="39" spans="1:6" customFormat="1" ht="15" customHeight="1" x14ac:dyDescent="0.25">
      <c r="A39" s="211" t="s">
        <v>1722</v>
      </c>
      <c r="B39" s="211">
        <v>0</v>
      </c>
      <c r="C39" s="211">
        <v>1</v>
      </c>
      <c r="D39" s="211" t="s">
        <v>2379</v>
      </c>
      <c r="E39" s="211" t="s">
        <v>3293</v>
      </c>
      <c r="F39" s="211" t="s">
        <v>3294</v>
      </c>
    </row>
    <row r="40" spans="1:6" customFormat="1" ht="15" customHeight="1" x14ac:dyDescent="0.25">
      <c r="A40" s="211" t="s">
        <v>1722</v>
      </c>
      <c r="B40" s="211">
        <v>0</v>
      </c>
      <c r="C40" s="211">
        <v>1</v>
      </c>
      <c r="D40" s="211" t="s">
        <v>1724</v>
      </c>
      <c r="E40" s="211" t="s">
        <v>3293</v>
      </c>
      <c r="F40" s="211" t="s">
        <v>3294</v>
      </c>
    </row>
    <row r="41" spans="1:6" customFormat="1" ht="15" customHeight="1" x14ac:dyDescent="0.25">
      <c r="A41" s="211" t="s">
        <v>1722</v>
      </c>
      <c r="B41" s="211">
        <v>0</v>
      </c>
      <c r="C41" s="211">
        <v>1</v>
      </c>
      <c r="D41" s="211" t="s">
        <v>69</v>
      </c>
      <c r="E41" s="211" t="s">
        <v>3293</v>
      </c>
      <c r="F41" s="211" t="s">
        <v>3294</v>
      </c>
    </row>
    <row r="42" spans="1:6" customFormat="1" ht="15" customHeight="1" x14ac:dyDescent="0.25">
      <c r="A42" s="211" t="s">
        <v>1722</v>
      </c>
      <c r="B42" s="211">
        <v>0</v>
      </c>
      <c r="C42" s="211">
        <v>1</v>
      </c>
      <c r="D42" s="211" t="s">
        <v>70</v>
      </c>
      <c r="E42" s="211" t="s">
        <v>3293</v>
      </c>
      <c r="F42" s="211" t="s">
        <v>3294</v>
      </c>
    </row>
    <row r="43" spans="1:6" customFormat="1" ht="15" customHeight="1" x14ac:dyDescent="0.25">
      <c r="A43" s="211" t="s">
        <v>1722</v>
      </c>
      <c r="B43" s="211">
        <v>0</v>
      </c>
      <c r="C43" s="211">
        <v>1</v>
      </c>
      <c r="D43" s="211" t="s">
        <v>71</v>
      </c>
      <c r="E43" s="211" t="s">
        <v>3293</v>
      </c>
      <c r="F43" s="211" t="s">
        <v>3294</v>
      </c>
    </row>
    <row r="44" spans="1:6" customFormat="1" ht="15" customHeight="1" x14ac:dyDescent="0.25">
      <c r="A44" s="211" t="s">
        <v>1724</v>
      </c>
      <c r="B44" s="211">
        <v>0</v>
      </c>
      <c r="C44" s="211">
        <v>1</v>
      </c>
      <c r="D44" s="211" t="s">
        <v>2379</v>
      </c>
      <c r="E44" s="211" t="s">
        <v>3293</v>
      </c>
      <c r="F44" s="211" t="s">
        <v>3294</v>
      </c>
    </row>
    <row r="45" spans="1:6" customFormat="1" ht="15" customHeight="1" x14ac:dyDescent="0.25">
      <c r="A45" s="211" t="s">
        <v>1724</v>
      </c>
      <c r="B45" s="211">
        <v>0</v>
      </c>
      <c r="C45" s="211">
        <v>1</v>
      </c>
      <c r="D45" s="211" t="s">
        <v>1722</v>
      </c>
      <c r="E45" s="211" t="s">
        <v>3293</v>
      </c>
      <c r="F45" s="211" t="s">
        <v>3294</v>
      </c>
    </row>
    <row r="46" spans="1:6" customFormat="1" ht="15" customHeight="1" x14ac:dyDescent="0.25">
      <c r="A46" s="211" t="s">
        <v>1724</v>
      </c>
      <c r="B46" s="211">
        <v>0</v>
      </c>
      <c r="C46" s="211">
        <v>1</v>
      </c>
      <c r="D46" s="211" t="s">
        <v>69</v>
      </c>
      <c r="E46" s="211" t="s">
        <v>3293</v>
      </c>
      <c r="F46" s="211" t="s">
        <v>3294</v>
      </c>
    </row>
    <row r="47" spans="1:6" customFormat="1" ht="15" customHeight="1" x14ac:dyDescent="0.25">
      <c r="A47" s="211" t="s">
        <v>1724</v>
      </c>
      <c r="B47" s="211">
        <v>0</v>
      </c>
      <c r="C47" s="211">
        <v>1</v>
      </c>
      <c r="D47" s="211" t="s">
        <v>70</v>
      </c>
      <c r="E47" s="211" t="s">
        <v>3293</v>
      </c>
      <c r="F47" s="211" t="s">
        <v>3294</v>
      </c>
    </row>
    <row r="48" spans="1:6" customFormat="1" ht="15" customHeight="1" x14ac:dyDescent="0.25">
      <c r="A48" s="211" t="s">
        <v>1724</v>
      </c>
      <c r="B48" s="211">
        <v>0</v>
      </c>
      <c r="C48" s="211">
        <v>1</v>
      </c>
      <c r="D48" s="211" t="s">
        <v>71</v>
      </c>
      <c r="E48" s="211" t="s">
        <v>3293</v>
      </c>
      <c r="F48" s="211" t="s">
        <v>3294</v>
      </c>
    </row>
    <row r="49" spans="1:6" customFormat="1" ht="15" customHeight="1" x14ac:dyDescent="0.25">
      <c r="A49" s="211" t="s">
        <v>69</v>
      </c>
      <c r="B49" s="211">
        <v>0</v>
      </c>
      <c r="C49" s="211">
        <v>1</v>
      </c>
      <c r="D49" s="211" t="s">
        <v>70</v>
      </c>
      <c r="E49" s="211" t="s">
        <v>3293</v>
      </c>
      <c r="F49" s="211" t="s">
        <v>3294</v>
      </c>
    </row>
    <row r="50" spans="1:6" customFormat="1" ht="15" customHeight="1" x14ac:dyDescent="0.25">
      <c r="A50" s="211" t="s">
        <v>69</v>
      </c>
      <c r="B50" s="211">
        <v>0</v>
      </c>
      <c r="C50" s="211">
        <v>1</v>
      </c>
      <c r="D50" s="211" t="s">
        <v>71</v>
      </c>
      <c r="E50" s="211" t="s">
        <v>3293</v>
      </c>
      <c r="F50" s="211" t="s">
        <v>3294</v>
      </c>
    </row>
    <row r="51" spans="1:6" customFormat="1" ht="15" customHeight="1" x14ac:dyDescent="0.25">
      <c r="A51" s="211" t="s">
        <v>69</v>
      </c>
      <c r="B51" s="211">
        <v>0</v>
      </c>
      <c r="C51" s="211">
        <v>1</v>
      </c>
      <c r="D51" s="211" t="s">
        <v>2379</v>
      </c>
      <c r="E51" s="211" t="s">
        <v>3293</v>
      </c>
      <c r="F51" s="211" t="s">
        <v>3294</v>
      </c>
    </row>
    <row r="52" spans="1:6" customFormat="1" ht="15" customHeight="1" x14ac:dyDescent="0.25">
      <c r="A52" s="211" t="s">
        <v>69</v>
      </c>
      <c r="B52" s="211">
        <v>0</v>
      </c>
      <c r="C52" s="211">
        <v>1</v>
      </c>
      <c r="D52" s="211" t="s">
        <v>1722</v>
      </c>
      <c r="E52" s="211" t="s">
        <v>3293</v>
      </c>
      <c r="F52" s="211" t="s">
        <v>3294</v>
      </c>
    </row>
    <row r="53" spans="1:6" customFormat="1" ht="15" customHeight="1" x14ac:dyDescent="0.25">
      <c r="A53" s="211" t="s">
        <v>69</v>
      </c>
      <c r="B53" s="211">
        <v>0</v>
      </c>
      <c r="C53" s="211">
        <v>1</v>
      </c>
      <c r="D53" s="211" t="s">
        <v>1724</v>
      </c>
      <c r="E53" s="211" t="s">
        <v>3293</v>
      </c>
      <c r="F53" s="211" t="s">
        <v>3294</v>
      </c>
    </row>
    <row r="54" spans="1:6" customFormat="1" ht="15" customHeight="1" x14ac:dyDescent="0.25">
      <c r="A54" s="211" t="s">
        <v>70</v>
      </c>
      <c r="B54" s="211">
        <v>0</v>
      </c>
      <c r="C54" s="211">
        <v>1</v>
      </c>
      <c r="D54" s="211" t="s">
        <v>69</v>
      </c>
      <c r="E54" s="211" t="s">
        <v>3293</v>
      </c>
      <c r="F54" s="211" t="s">
        <v>3294</v>
      </c>
    </row>
    <row r="55" spans="1:6" customFormat="1" ht="15" customHeight="1" x14ac:dyDescent="0.25">
      <c r="A55" s="211" t="s">
        <v>70</v>
      </c>
      <c r="B55" s="211">
        <v>0</v>
      </c>
      <c r="C55" s="211">
        <v>1</v>
      </c>
      <c r="D55" s="211" t="s">
        <v>71</v>
      </c>
      <c r="E55" s="211" t="s">
        <v>3293</v>
      </c>
      <c r="F55" s="211" t="s">
        <v>3294</v>
      </c>
    </row>
    <row r="56" spans="1:6" customFormat="1" ht="15" customHeight="1" x14ac:dyDescent="0.25">
      <c r="A56" s="211" t="s">
        <v>70</v>
      </c>
      <c r="B56" s="211">
        <v>0</v>
      </c>
      <c r="C56" s="211">
        <v>1</v>
      </c>
      <c r="D56" s="211" t="s">
        <v>2379</v>
      </c>
      <c r="E56" s="211" t="s">
        <v>3293</v>
      </c>
      <c r="F56" s="211" t="s">
        <v>3294</v>
      </c>
    </row>
    <row r="57" spans="1:6" customFormat="1" ht="15" customHeight="1" x14ac:dyDescent="0.25">
      <c r="A57" s="211" t="s">
        <v>70</v>
      </c>
      <c r="B57" s="211">
        <v>0</v>
      </c>
      <c r="C57" s="211">
        <v>1</v>
      </c>
      <c r="D57" s="211" t="s">
        <v>1722</v>
      </c>
      <c r="E57" s="211" t="s">
        <v>3293</v>
      </c>
      <c r="F57" s="211" t="s">
        <v>3294</v>
      </c>
    </row>
    <row r="58" spans="1:6" customFormat="1" ht="15" customHeight="1" x14ac:dyDescent="0.25">
      <c r="A58" s="211" t="s">
        <v>70</v>
      </c>
      <c r="B58" s="211">
        <v>0</v>
      </c>
      <c r="C58" s="211">
        <v>1</v>
      </c>
      <c r="D58" s="211" t="s">
        <v>1724</v>
      </c>
      <c r="E58" s="211" t="s">
        <v>3293</v>
      </c>
      <c r="F58" s="211" t="s">
        <v>3294</v>
      </c>
    </row>
    <row r="59" spans="1:6" customFormat="1" ht="15" customHeight="1" x14ac:dyDescent="0.25">
      <c r="A59" s="211" t="s">
        <v>71</v>
      </c>
      <c r="B59" s="211">
        <v>0</v>
      </c>
      <c r="C59" s="211">
        <v>1</v>
      </c>
      <c r="D59" s="211" t="s">
        <v>69</v>
      </c>
      <c r="E59" s="211" t="s">
        <v>3293</v>
      </c>
      <c r="F59" s="211" t="s">
        <v>3294</v>
      </c>
    </row>
    <row r="60" spans="1:6" customFormat="1" ht="15" customHeight="1" x14ac:dyDescent="0.25">
      <c r="A60" s="211" t="s">
        <v>71</v>
      </c>
      <c r="B60" s="211">
        <v>0</v>
      </c>
      <c r="C60" s="211">
        <v>1</v>
      </c>
      <c r="D60" s="211" t="s">
        <v>70</v>
      </c>
      <c r="E60" s="211" t="s">
        <v>3293</v>
      </c>
      <c r="F60" s="211" t="s">
        <v>3294</v>
      </c>
    </row>
    <row r="61" spans="1:6" customFormat="1" ht="15" customHeight="1" x14ac:dyDescent="0.25">
      <c r="A61" s="211" t="s">
        <v>71</v>
      </c>
      <c r="B61" s="211">
        <v>0</v>
      </c>
      <c r="C61" s="211">
        <v>1</v>
      </c>
      <c r="D61" s="211" t="s">
        <v>2379</v>
      </c>
      <c r="E61" s="211" t="s">
        <v>3293</v>
      </c>
      <c r="F61" s="211" t="s">
        <v>3294</v>
      </c>
    </row>
    <row r="62" spans="1:6" customFormat="1" ht="15" customHeight="1" x14ac:dyDescent="0.25">
      <c r="A62" s="211" t="s">
        <v>71</v>
      </c>
      <c r="B62" s="211">
        <v>0</v>
      </c>
      <c r="C62" s="211">
        <v>1</v>
      </c>
      <c r="D62" s="211" t="s">
        <v>1722</v>
      </c>
      <c r="E62" s="211" t="s">
        <v>3293</v>
      </c>
      <c r="F62" s="211" t="s">
        <v>3294</v>
      </c>
    </row>
    <row r="63" spans="1:6" customFormat="1" ht="15" customHeight="1" x14ac:dyDescent="0.25">
      <c r="A63" s="211" t="s">
        <v>2379</v>
      </c>
      <c r="B63" s="211">
        <v>0</v>
      </c>
      <c r="C63" s="211">
        <v>1</v>
      </c>
      <c r="D63" s="211" t="s">
        <v>1722</v>
      </c>
      <c r="E63" s="211" t="s">
        <v>3293</v>
      </c>
      <c r="F63" s="211" t="s">
        <v>3294</v>
      </c>
    </row>
    <row r="64" spans="1:6" customFormat="1" ht="15" customHeight="1" x14ac:dyDescent="0.25">
      <c r="A64" s="211" t="s">
        <v>2379</v>
      </c>
      <c r="B64" s="211">
        <v>0</v>
      </c>
      <c r="C64" s="211">
        <v>1</v>
      </c>
      <c r="D64" s="211" t="s">
        <v>1724</v>
      </c>
      <c r="E64" s="211" t="s">
        <v>3293</v>
      </c>
      <c r="F64" s="211" t="s">
        <v>3294</v>
      </c>
    </row>
    <row r="65" spans="1:6" customFormat="1" ht="15" customHeight="1" x14ac:dyDescent="0.25">
      <c r="A65" s="211" t="s">
        <v>2379</v>
      </c>
      <c r="B65" s="211">
        <v>0</v>
      </c>
      <c r="C65" s="211">
        <v>1</v>
      </c>
      <c r="D65" s="211" t="s">
        <v>69</v>
      </c>
      <c r="E65" s="211" t="s">
        <v>3293</v>
      </c>
      <c r="F65" s="211" t="s">
        <v>3294</v>
      </c>
    </row>
    <row r="66" spans="1:6" customFormat="1" ht="15" customHeight="1" x14ac:dyDescent="0.25">
      <c r="A66" s="211" t="s">
        <v>2379</v>
      </c>
      <c r="B66" s="211">
        <v>0</v>
      </c>
      <c r="C66" s="211">
        <v>1</v>
      </c>
      <c r="D66" s="211" t="s">
        <v>70</v>
      </c>
      <c r="E66" s="211" t="s">
        <v>3293</v>
      </c>
      <c r="F66" s="211" t="s">
        <v>3294</v>
      </c>
    </row>
    <row r="67" spans="1:6" customFormat="1" ht="15" customHeight="1" x14ac:dyDescent="0.25">
      <c r="A67" s="211" t="s">
        <v>2379</v>
      </c>
      <c r="B67" s="211">
        <v>0</v>
      </c>
      <c r="C67" s="211">
        <v>1</v>
      </c>
      <c r="D67" s="211" t="s">
        <v>71</v>
      </c>
      <c r="E67" s="211" t="s">
        <v>3293</v>
      </c>
      <c r="F67" s="211" t="s">
        <v>3294</v>
      </c>
    </row>
    <row r="68" spans="1:6" customFormat="1" ht="15" customHeight="1" x14ac:dyDescent="0.25">
      <c r="A68" s="211" t="s">
        <v>379</v>
      </c>
      <c r="B68" s="211">
        <v>0</v>
      </c>
      <c r="C68" s="211">
        <v>1</v>
      </c>
      <c r="D68" s="211" t="s">
        <v>385</v>
      </c>
      <c r="E68" s="211" t="s">
        <v>3293</v>
      </c>
      <c r="F68" s="211" t="s">
        <v>3294</v>
      </c>
    </row>
    <row r="69" spans="1:6" customFormat="1" ht="15" customHeight="1" x14ac:dyDescent="0.25">
      <c r="A69" s="211" t="s">
        <v>379</v>
      </c>
      <c r="B69" s="211">
        <v>0</v>
      </c>
      <c r="C69" s="211">
        <v>1</v>
      </c>
      <c r="D69" s="211" t="s">
        <v>3162</v>
      </c>
      <c r="E69" s="211" t="s">
        <v>3293</v>
      </c>
      <c r="F69" s="211" t="s">
        <v>3294</v>
      </c>
    </row>
    <row r="70" spans="1:6" customFormat="1" ht="15" customHeight="1" x14ac:dyDescent="0.25">
      <c r="A70" s="211" t="s">
        <v>3162</v>
      </c>
      <c r="B70" s="211">
        <v>0</v>
      </c>
      <c r="C70" s="211">
        <v>1</v>
      </c>
      <c r="D70" s="211" t="s">
        <v>379</v>
      </c>
      <c r="E70" s="211" t="s">
        <v>3293</v>
      </c>
      <c r="F70" s="211" t="s">
        <v>3294</v>
      </c>
    </row>
    <row r="71" spans="1:6" customFormat="1" ht="15" customHeight="1" x14ac:dyDescent="0.25">
      <c r="A71" s="211" t="s">
        <v>3162</v>
      </c>
      <c r="B71" s="211">
        <v>0</v>
      </c>
      <c r="C71" s="211">
        <v>1</v>
      </c>
      <c r="D71" s="211" t="s">
        <v>385</v>
      </c>
      <c r="E71" s="211" t="s">
        <v>3293</v>
      </c>
      <c r="F71" s="211" t="s">
        <v>3294</v>
      </c>
    </row>
    <row r="72" spans="1:6" customFormat="1" ht="15" customHeight="1" x14ac:dyDescent="0.25">
      <c r="A72" s="211" t="s">
        <v>4359</v>
      </c>
      <c r="B72" s="211">
        <v>0</v>
      </c>
      <c r="C72" s="211">
        <v>1</v>
      </c>
      <c r="D72" s="211" t="s">
        <v>379</v>
      </c>
      <c r="E72" s="211" t="s">
        <v>3293</v>
      </c>
      <c r="F72" s="211" t="s">
        <v>3291</v>
      </c>
    </row>
    <row r="73" spans="1:6" customFormat="1" ht="15" customHeight="1" x14ac:dyDescent="0.25">
      <c r="A73" s="211" t="s">
        <v>4359</v>
      </c>
      <c r="B73" s="211">
        <v>0</v>
      </c>
      <c r="C73" s="211">
        <v>1</v>
      </c>
      <c r="D73" s="211" t="s">
        <v>3162</v>
      </c>
      <c r="E73" s="211" t="s">
        <v>3293</v>
      </c>
      <c r="F73" s="211" t="s">
        <v>3291</v>
      </c>
    </row>
    <row r="74" spans="1:6" customFormat="1" ht="15" customHeight="1" x14ac:dyDescent="0.25">
      <c r="A74" s="211" t="s">
        <v>499</v>
      </c>
      <c r="B74" s="211">
        <v>0</v>
      </c>
      <c r="C74" s="211">
        <v>1</v>
      </c>
      <c r="D74" s="211" t="s">
        <v>503</v>
      </c>
      <c r="E74" s="211" t="s">
        <v>3293</v>
      </c>
      <c r="F74" s="211" t="s">
        <v>3294</v>
      </c>
    </row>
    <row r="75" spans="1:6" customFormat="1" ht="15" customHeight="1" x14ac:dyDescent="0.25">
      <c r="A75" s="211" t="s">
        <v>501</v>
      </c>
      <c r="B75" s="211">
        <v>0</v>
      </c>
      <c r="C75" s="211">
        <v>1</v>
      </c>
      <c r="D75" s="211" t="s">
        <v>505</v>
      </c>
      <c r="E75" s="211" t="s">
        <v>3293</v>
      </c>
      <c r="F75" s="211" t="s">
        <v>3294</v>
      </c>
    </row>
    <row r="76" spans="1:6" customFormat="1" ht="15" customHeight="1" x14ac:dyDescent="0.25">
      <c r="A76" s="211" t="s">
        <v>503</v>
      </c>
      <c r="B76" s="211">
        <v>0</v>
      </c>
      <c r="C76" s="211">
        <v>1</v>
      </c>
      <c r="D76" s="211" t="s">
        <v>499</v>
      </c>
      <c r="E76" s="211" t="s">
        <v>3293</v>
      </c>
      <c r="F76" s="211" t="s">
        <v>3294</v>
      </c>
    </row>
    <row r="77" spans="1:6" customFormat="1" ht="15" customHeight="1" x14ac:dyDescent="0.25">
      <c r="A77" s="211" t="s">
        <v>505</v>
      </c>
      <c r="B77" s="211">
        <v>0</v>
      </c>
      <c r="C77" s="211">
        <v>1</v>
      </c>
      <c r="D77" s="211" t="s">
        <v>501</v>
      </c>
      <c r="E77" s="211" t="s">
        <v>3293</v>
      </c>
      <c r="F77" s="211" t="s">
        <v>3294</v>
      </c>
    </row>
    <row r="78" spans="1:6" customFormat="1" ht="15" customHeight="1" x14ac:dyDescent="0.25">
      <c r="A78" s="211" t="s">
        <v>3109</v>
      </c>
      <c r="B78" s="211">
        <v>0</v>
      </c>
      <c r="C78" s="211">
        <v>1</v>
      </c>
      <c r="D78" s="211" t="s">
        <v>76</v>
      </c>
      <c r="E78" s="211" t="s">
        <v>3293</v>
      </c>
      <c r="F78" s="211" t="s">
        <v>3294</v>
      </c>
    </row>
    <row r="79" spans="1:6" customFormat="1" ht="15" customHeight="1" x14ac:dyDescent="0.25">
      <c r="A79" s="211" t="s">
        <v>3109</v>
      </c>
      <c r="B79" s="211">
        <v>0</v>
      </c>
      <c r="C79" s="211">
        <v>1</v>
      </c>
      <c r="D79" s="211" t="s">
        <v>920</v>
      </c>
      <c r="E79" s="211" t="s">
        <v>3293</v>
      </c>
      <c r="F79" s="211" t="s">
        <v>3294</v>
      </c>
    </row>
    <row r="80" spans="1:6" customFormat="1" ht="15" customHeight="1" x14ac:dyDescent="0.25">
      <c r="A80" s="211" t="s">
        <v>3111</v>
      </c>
      <c r="B80" s="211">
        <v>0</v>
      </c>
      <c r="C80" s="211">
        <v>1</v>
      </c>
      <c r="D80" s="211" t="s">
        <v>77</v>
      </c>
      <c r="E80" s="211" t="s">
        <v>3293</v>
      </c>
      <c r="F80" s="211" t="s">
        <v>3294</v>
      </c>
    </row>
    <row r="81" spans="1:6" customFormat="1" ht="15" customHeight="1" x14ac:dyDescent="0.25">
      <c r="A81" s="211" t="s">
        <v>3111</v>
      </c>
      <c r="B81" s="211">
        <v>0</v>
      </c>
      <c r="C81" s="211">
        <v>1</v>
      </c>
      <c r="D81" s="211" t="s">
        <v>921</v>
      </c>
      <c r="E81" s="211" t="s">
        <v>3293</v>
      </c>
      <c r="F81" s="211" t="s">
        <v>3294</v>
      </c>
    </row>
    <row r="82" spans="1:6" customFormat="1" ht="15" customHeight="1" x14ac:dyDescent="0.25">
      <c r="A82" s="211" t="s">
        <v>3107</v>
      </c>
      <c r="B82" s="211">
        <v>0</v>
      </c>
      <c r="C82" s="211">
        <v>1</v>
      </c>
      <c r="D82" s="211" t="s">
        <v>75</v>
      </c>
      <c r="E82" s="211" t="s">
        <v>3293</v>
      </c>
      <c r="F82" s="211" t="s">
        <v>3294</v>
      </c>
    </row>
    <row r="83" spans="1:6" customFormat="1" ht="15" customHeight="1" x14ac:dyDescent="0.25">
      <c r="A83" s="211" t="s">
        <v>932</v>
      </c>
      <c r="B83" s="211">
        <v>0</v>
      </c>
      <c r="C83" s="211">
        <v>1</v>
      </c>
      <c r="D83" s="211" t="s">
        <v>291</v>
      </c>
      <c r="E83" s="211" t="s">
        <v>3293</v>
      </c>
      <c r="F83" s="211" t="s">
        <v>3294</v>
      </c>
    </row>
    <row r="84" spans="1:6" customFormat="1" ht="15" customHeight="1" x14ac:dyDescent="0.25">
      <c r="A84" s="211" t="s">
        <v>932</v>
      </c>
      <c r="B84" s="211">
        <v>0</v>
      </c>
      <c r="C84" s="211">
        <v>1</v>
      </c>
      <c r="D84" s="211" t="s">
        <v>1040</v>
      </c>
      <c r="E84" s="211" t="s">
        <v>3293</v>
      </c>
      <c r="F84" s="211" t="s">
        <v>3294</v>
      </c>
    </row>
    <row r="85" spans="1:6" customFormat="1" ht="15" customHeight="1" x14ac:dyDescent="0.25">
      <c r="A85" s="211" t="s">
        <v>1040</v>
      </c>
      <c r="B85" s="211">
        <v>0</v>
      </c>
      <c r="C85" s="211">
        <v>1</v>
      </c>
      <c r="D85" s="211" t="s">
        <v>932</v>
      </c>
      <c r="E85" s="211" t="s">
        <v>3293</v>
      </c>
      <c r="F85" s="211" t="s">
        <v>3294</v>
      </c>
    </row>
    <row r="86" spans="1:6" customFormat="1" ht="15" customHeight="1" x14ac:dyDescent="0.25">
      <c r="A86" s="211" t="s">
        <v>291</v>
      </c>
      <c r="B86" s="211">
        <v>0</v>
      </c>
      <c r="C86" s="211">
        <v>1</v>
      </c>
      <c r="D86" s="211" t="s">
        <v>932</v>
      </c>
      <c r="E86" s="211" t="s">
        <v>3293</v>
      </c>
      <c r="F86" s="211" t="s">
        <v>3294</v>
      </c>
    </row>
    <row r="87" spans="1:6" customFormat="1" ht="15" customHeight="1" x14ac:dyDescent="0.25">
      <c r="A87" s="211" t="s">
        <v>296</v>
      </c>
      <c r="B87" s="211">
        <v>0</v>
      </c>
      <c r="C87" s="211">
        <v>1</v>
      </c>
      <c r="D87" s="211" t="s">
        <v>933</v>
      </c>
      <c r="E87" s="211" t="s">
        <v>3293</v>
      </c>
      <c r="F87" s="211" t="s">
        <v>3294</v>
      </c>
    </row>
    <row r="88" spans="1:6" customFormat="1" ht="15" customHeight="1" x14ac:dyDescent="0.25">
      <c r="A88" s="211" t="s">
        <v>933</v>
      </c>
      <c r="B88" s="211">
        <v>0</v>
      </c>
      <c r="C88" s="211">
        <v>1</v>
      </c>
      <c r="D88" s="211" t="s">
        <v>296</v>
      </c>
      <c r="E88" s="211" t="s">
        <v>3293</v>
      </c>
      <c r="F88" s="211" t="s">
        <v>3294</v>
      </c>
    </row>
    <row r="89" spans="1:6" customFormat="1" ht="15" customHeight="1" x14ac:dyDescent="0.25">
      <c r="A89" s="211" t="s">
        <v>217</v>
      </c>
      <c r="B89" s="211">
        <v>0</v>
      </c>
      <c r="C89" s="211">
        <v>1</v>
      </c>
      <c r="D89" s="211" t="s">
        <v>2380</v>
      </c>
      <c r="E89" s="211" t="s">
        <v>3292</v>
      </c>
      <c r="F89" s="211" t="s">
        <v>3291</v>
      </c>
    </row>
    <row r="90" spans="1:6" customFormat="1" ht="15" customHeight="1" x14ac:dyDescent="0.25">
      <c r="A90" s="211" t="s">
        <v>217</v>
      </c>
      <c r="B90" s="211">
        <v>0</v>
      </c>
      <c r="C90" s="211">
        <v>1</v>
      </c>
      <c r="D90" s="211" t="s">
        <v>49</v>
      </c>
      <c r="E90" s="211" t="s">
        <v>3292</v>
      </c>
      <c r="F90" s="211" t="s">
        <v>3291</v>
      </c>
    </row>
    <row r="91" spans="1:6" customFormat="1" ht="15" customHeight="1" x14ac:dyDescent="0.25">
      <c r="A91" s="211" t="s">
        <v>217</v>
      </c>
      <c r="B91" s="211">
        <v>0</v>
      </c>
      <c r="C91" s="211">
        <v>1</v>
      </c>
      <c r="D91" s="211" t="s">
        <v>4401</v>
      </c>
      <c r="E91" s="211" t="s">
        <v>127</v>
      </c>
      <c r="F91" s="211" t="s">
        <v>3291</v>
      </c>
    </row>
    <row r="92" spans="1:6" customFormat="1" ht="15" customHeight="1" x14ac:dyDescent="0.25">
      <c r="A92" s="211" t="s">
        <v>217</v>
      </c>
      <c r="B92" s="211">
        <v>0</v>
      </c>
      <c r="C92" s="211">
        <v>1</v>
      </c>
      <c r="D92" s="211" t="s">
        <v>3200</v>
      </c>
      <c r="E92" s="211" t="s">
        <v>127</v>
      </c>
      <c r="F92" s="211" t="s">
        <v>3291</v>
      </c>
    </row>
    <row r="93" spans="1:6" customFormat="1" ht="15" customHeight="1" x14ac:dyDescent="0.25">
      <c r="A93" s="211" t="s">
        <v>217</v>
      </c>
      <c r="B93" s="211">
        <v>0</v>
      </c>
      <c r="C93" s="211">
        <v>1</v>
      </c>
      <c r="D93" s="211" t="s">
        <v>3199</v>
      </c>
      <c r="E93" s="211" t="s">
        <v>3292</v>
      </c>
      <c r="F93" s="211" t="s">
        <v>3291</v>
      </c>
    </row>
    <row r="94" spans="1:6" customFormat="1" ht="15" customHeight="1" x14ac:dyDescent="0.25">
      <c r="A94" s="211" t="s">
        <v>298</v>
      </c>
      <c r="B94" s="211">
        <v>0</v>
      </c>
      <c r="C94" s="211">
        <v>1</v>
      </c>
      <c r="D94" s="211" t="s">
        <v>379</v>
      </c>
      <c r="E94" s="211" t="s">
        <v>3482</v>
      </c>
      <c r="F94" s="211" t="s">
        <v>3291</v>
      </c>
    </row>
    <row r="95" spans="1:6" customFormat="1" ht="15" customHeight="1" x14ac:dyDescent="0.25">
      <c r="A95" s="211" t="s">
        <v>298</v>
      </c>
      <c r="B95" s="211">
        <v>0</v>
      </c>
      <c r="C95" s="211">
        <v>1</v>
      </c>
      <c r="D95" s="211" t="s">
        <v>385</v>
      </c>
      <c r="E95" s="211" t="s">
        <v>3482</v>
      </c>
      <c r="F95" s="211" t="s">
        <v>3291</v>
      </c>
    </row>
    <row r="96" spans="1:6" customFormat="1" ht="15" customHeight="1" x14ac:dyDescent="0.25">
      <c r="A96" s="211" t="s">
        <v>298</v>
      </c>
      <c r="B96" s="211">
        <v>0</v>
      </c>
      <c r="C96" s="211">
        <v>1</v>
      </c>
      <c r="D96" s="211" t="s">
        <v>3162</v>
      </c>
      <c r="E96" s="211" t="s">
        <v>3482</v>
      </c>
      <c r="F96" s="211" t="s">
        <v>3291</v>
      </c>
    </row>
    <row r="97" spans="1:6" customFormat="1" ht="15" customHeight="1" x14ac:dyDescent="0.25">
      <c r="A97" s="211" t="s">
        <v>298</v>
      </c>
      <c r="B97" s="211">
        <v>0</v>
      </c>
      <c r="C97" s="211">
        <v>1</v>
      </c>
      <c r="D97" s="211" t="s">
        <v>3247</v>
      </c>
      <c r="E97" s="211" t="s">
        <v>3482</v>
      </c>
      <c r="F97" s="211" t="s">
        <v>3291</v>
      </c>
    </row>
    <row r="98" spans="1:6" customFormat="1" ht="15" customHeight="1" x14ac:dyDescent="0.25">
      <c r="A98" s="211" t="s">
        <v>298</v>
      </c>
      <c r="B98" s="211">
        <v>0</v>
      </c>
      <c r="C98" s="211">
        <v>1</v>
      </c>
      <c r="D98" s="211" t="s">
        <v>2283</v>
      </c>
      <c r="E98" s="211" t="s">
        <v>3482</v>
      </c>
      <c r="F98" s="211" t="s">
        <v>3291</v>
      </c>
    </row>
    <row r="99" spans="1:6" customFormat="1" ht="15" customHeight="1" x14ac:dyDescent="0.25">
      <c r="A99" s="211" t="s">
        <v>298</v>
      </c>
      <c r="B99" s="211">
        <v>0</v>
      </c>
      <c r="C99" s="211">
        <v>1</v>
      </c>
      <c r="D99" s="211" t="s">
        <v>2282</v>
      </c>
      <c r="E99" s="211" t="s">
        <v>3482</v>
      </c>
      <c r="F99" s="211" t="s">
        <v>3291</v>
      </c>
    </row>
    <row r="100" spans="1:6" customFormat="1" ht="15" customHeight="1" x14ac:dyDescent="0.25">
      <c r="A100" s="211" t="s">
        <v>298</v>
      </c>
      <c r="B100" s="211">
        <v>0</v>
      </c>
      <c r="C100" s="211">
        <v>1</v>
      </c>
      <c r="D100" s="211" t="s">
        <v>3563</v>
      </c>
      <c r="E100" s="211" t="s">
        <v>3290</v>
      </c>
      <c r="F100" s="211" t="s">
        <v>3291</v>
      </c>
    </row>
    <row r="101" spans="1:6" customFormat="1" ht="15" customHeight="1" x14ac:dyDescent="0.25">
      <c r="A101" s="211" t="s">
        <v>298</v>
      </c>
      <c r="B101" s="211">
        <v>0</v>
      </c>
      <c r="C101" s="211">
        <v>1</v>
      </c>
      <c r="D101" s="211" t="s">
        <v>3389</v>
      </c>
      <c r="E101" s="211" t="s">
        <v>3290</v>
      </c>
      <c r="F101" s="211" t="s">
        <v>3291</v>
      </c>
    </row>
    <row r="102" spans="1:6" customFormat="1" ht="15" customHeight="1" x14ac:dyDescent="0.3">
      <c r="A102" s="211" t="s">
        <v>298</v>
      </c>
      <c r="B102" s="211">
        <v>0</v>
      </c>
      <c r="C102" s="211">
        <v>1</v>
      </c>
      <c r="D102" s="211" t="s">
        <v>1714</v>
      </c>
      <c r="E102" s="368" t="s">
        <v>3482</v>
      </c>
      <c r="F102" s="211" t="s">
        <v>3291</v>
      </c>
    </row>
    <row r="103" spans="1:6" customFormat="1" ht="15" customHeight="1" x14ac:dyDescent="0.3">
      <c r="A103" s="211" t="s">
        <v>298</v>
      </c>
      <c r="B103" s="211">
        <v>0</v>
      </c>
      <c r="C103" s="211">
        <v>1</v>
      </c>
      <c r="D103" s="211" t="s">
        <v>1716</v>
      </c>
      <c r="E103" s="368" t="s">
        <v>3482</v>
      </c>
      <c r="F103" s="211" t="s">
        <v>3291</v>
      </c>
    </row>
    <row r="104" spans="1:6" customFormat="1" ht="15" customHeight="1" x14ac:dyDescent="0.3">
      <c r="A104" s="211" t="s">
        <v>298</v>
      </c>
      <c r="B104" s="211">
        <v>0</v>
      </c>
      <c r="C104" s="211">
        <v>1</v>
      </c>
      <c r="D104" s="211" t="s">
        <v>1718</v>
      </c>
      <c r="E104" s="368" t="s">
        <v>3482</v>
      </c>
      <c r="F104" s="211" t="s">
        <v>3291</v>
      </c>
    </row>
    <row r="105" spans="1:6" customFormat="1" ht="15" customHeight="1" x14ac:dyDescent="0.3">
      <c r="A105" s="211" t="s">
        <v>298</v>
      </c>
      <c r="B105" s="211">
        <v>0</v>
      </c>
      <c r="C105" s="211">
        <v>1</v>
      </c>
      <c r="D105" s="211" t="s">
        <v>2379</v>
      </c>
      <c r="E105" s="368" t="s">
        <v>3482</v>
      </c>
      <c r="F105" s="211" t="s">
        <v>3291</v>
      </c>
    </row>
    <row r="106" spans="1:6" customFormat="1" ht="15" customHeight="1" x14ac:dyDescent="0.3">
      <c r="A106" s="211" t="s">
        <v>298</v>
      </c>
      <c r="B106" s="211">
        <v>0</v>
      </c>
      <c r="C106" s="211">
        <v>1</v>
      </c>
      <c r="D106" s="211" t="s">
        <v>1722</v>
      </c>
      <c r="E106" s="368" t="s">
        <v>3482</v>
      </c>
      <c r="F106" s="211" t="s">
        <v>3291</v>
      </c>
    </row>
    <row r="107" spans="1:6" customFormat="1" ht="15" customHeight="1" x14ac:dyDescent="0.3">
      <c r="A107" s="211" t="s">
        <v>298</v>
      </c>
      <c r="B107" s="211">
        <v>0</v>
      </c>
      <c r="C107" s="211">
        <v>1</v>
      </c>
      <c r="D107" s="211" t="s">
        <v>1724</v>
      </c>
      <c r="E107" s="368" t="s">
        <v>3482</v>
      </c>
      <c r="F107" s="211" t="s">
        <v>3291</v>
      </c>
    </row>
    <row r="108" spans="1:6" customFormat="1" ht="15" customHeight="1" x14ac:dyDescent="0.25">
      <c r="A108" s="211" t="s">
        <v>298</v>
      </c>
      <c r="B108" s="211">
        <v>0</v>
      </c>
      <c r="C108" s="211">
        <v>1</v>
      </c>
      <c r="D108" s="211" t="s">
        <v>72</v>
      </c>
      <c r="E108" s="211" t="s">
        <v>3482</v>
      </c>
      <c r="F108" s="211" t="s">
        <v>3291</v>
      </c>
    </row>
    <row r="109" spans="1:6" customFormat="1" ht="15" customHeight="1" x14ac:dyDescent="0.25">
      <c r="A109" s="211" t="s">
        <v>298</v>
      </c>
      <c r="B109" s="211">
        <v>0</v>
      </c>
      <c r="C109" s="211">
        <v>1</v>
      </c>
      <c r="D109" s="211" t="s">
        <v>73</v>
      </c>
      <c r="E109" s="211" t="s">
        <v>3482</v>
      </c>
      <c r="F109" s="211" t="s">
        <v>3291</v>
      </c>
    </row>
    <row r="110" spans="1:6" customFormat="1" ht="15" customHeight="1" x14ac:dyDescent="0.25">
      <c r="A110" s="211" t="s">
        <v>298</v>
      </c>
      <c r="B110" s="211">
        <v>0</v>
      </c>
      <c r="C110" s="211">
        <v>1</v>
      </c>
      <c r="D110" s="211" t="s">
        <v>3107</v>
      </c>
      <c r="E110" s="211" t="s">
        <v>3482</v>
      </c>
      <c r="F110" s="211" t="s">
        <v>3291</v>
      </c>
    </row>
    <row r="111" spans="1:6" customFormat="1" ht="15" customHeight="1" x14ac:dyDescent="0.25">
      <c r="A111" s="211" t="s">
        <v>298</v>
      </c>
      <c r="B111" s="211">
        <v>0</v>
      </c>
      <c r="C111" s="211">
        <v>1</v>
      </c>
      <c r="D111" s="211" t="s">
        <v>3109</v>
      </c>
      <c r="E111" s="211" t="s">
        <v>3482</v>
      </c>
      <c r="F111" s="211" t="s">
        <v>3291</v>
      </c>
    </row>
    <row r="112" spans="1:6" customFormat="1" ht="15" customHeight="1" x14ac:dyDescent="0.25">
      <c r="A112" s="211" t="s">
        <v>298</v>
      </c>
      <c r="B112" s="211">
        <v>0</v>
      </c>
      <c r="C112" s="211">
        <v>1</v>
      </c>
      <c r="D112" s="211" t="s">
        <v>3111</v>
      </c>
      <c r="E112" s="211" t="s">
        <v>3482</v>
      </c>
      <c r="F112" s="211" t="s">
        <v>3291</v>
      </c>
    </row>
    <row r="113" spans="1:6" customFormat="1" ht="15" customHeight="1" x14ac:dyDescent="0.25">
      <c r="A113" s="211" t="s">
        <v>298</v>
      </c>
      <c r="B113" s="211">
        <v>0</v>
      </c>
      <c r="C113" s="211">
        <v>1</v>
      </c>
      <c r="D113" s="211" t="s">
        <v>3388</v>
      </c>
      <c r="E113" s="211" t="s">
        <v>3290</v>
      </c>
      <c r="F113" s="211" t="s">
        <v>3291</v>
      </c>
    </row>
    <row r="114" spans="1:6" customFormat="1" ht="15" customHeight="1" x14ac:dyDescent="0.25">
      <c r="A114" s="211" t="s">
        <v>298</v>
      </c>
      <c r="B114" s="211">
        <v>0</v>
      </c>
      <c r="C114" s="211">
        <v>1</v>
      </c>
      <c r="D114" s="211" t="s">
        <v>3387</v>
      </c>
      <c r="E114" s="211" t="s">
        <v>3290</v>
      </c>
      <c r="F114" s="211" t="s">
        <v>3291</v>
      </c>
    </row>
    <row r="115" spans="1:6" customFormat="1" ht="15" customHeight="1" x14ac:dyDescent="0.25">
      <c r="A115" s="211" t="s">
        <v>298</v>
      </c>
      <c r="B115" s="211">
        <v>0</v>
      </c>
      <c r="C115" s="211">
        <v>1</v>
      </c>
      <c r="D115" s="211" t="s">
        <v>3391</v>
      </c>
      <c r="E115" s="211" t="s">
        <v>3290</v>
      </c>
      <c r="F115" s="211" t="s">
        <v>3291</v>
      </c>
    </row>
    <row r="116" spans="1:6" customFormat="1" ht="16.5" customHeight="1" x14ac:dyDescent="0.25">
      <c r="A116" s="211" t="s">
        <v>298</v>
      </c>
      <c r="B116" s="211">
        <v>0</v>
      </c>
      <c r="C116" s="211">
        <v>1</v>
      </c>
      <c r="D116" s="211" t="s">
        <v>3392</v>
      </c>
      <c r="E116" s="211" t="s">
        <v>3290</v>
      </c>
      <c r="F116" s="211" t="s">
        <v>3291</v>
      </c>
    </row>
    <row r="117" spans="1:6" customFormat="1" ht="16.5" customHeight="1" x14ac:dyDescent="0.25">
      <c r="A117" s="211" t="s">
        <v>298</v>
      </c>
      <c r="B117" s="211">
        <v>0</v>
      </c>
      <c r="C117" s="211">
        <v>1</v>
      </c>
      <c r="D117" s="211" t="s">
        <v>209</v>
      </c>
      <c r="E117" s="211" t="s">
        <v>3292</v>
      </c>
      <c r="F117" s="211" t="s">
        <v>3291</v>
      </c>
    </row>
    <row r="118" spans="1:6" customFormat="1" ht="16.5" customHeight="1" x14ac:dyDescent="0.25">
      <c r="A118" s="211" t="s">
        <v>298</v>
      </c>
      <c r="B118" s="211">
        <v>0</v>
      </c>
      <c r="C118" s="211">
        <v>1</v>
      </c>
      <c r="D118" s="211" t="s">
        <v>3196</v>
      </c>
      <c r="E118" s="211" t="s">
        <v>3292</v>
      </c>
      <c r="F118" s="211" t="s">
        <v>3291</v>
      </c>
    </row>
    <row r="119" spans="1:6" customFormat="1" ht="16.5" customHeight="1" x14ac:dyDescent="0.25">
      <c r="A119" s="211" t="s">
        <v>298</v>
      </c>
      <c r="B119" s="211">
        <v>0</v>
      </c>
      <c r="C119" s="211">
        <v>1</v>
      </c>
      <c r="D119" s="211" t="s">
        <v>392</v>
      </c>
      <c r="E119" s="211" t="s">
        <v>3292</v>
      </c>
      <c r="F119" s="211" t="s">
        <v>3291</v>
      </c>
    </row>
    <row r="120" spans="1:6" customFormat="1" ht="16.5" customHeight="1" x14ac:dyDescent="0.25">
      <c r="A120" s="211" t="s">
        <v>298</v>
      </c>
      <c r="B120" s="211">
        <v>0</v>
      </c>
      <c r="C120" s="211">
        <v>1</v>
      </c>
      <c r="D120" s="211" t="s">
        <v>642</v>
      </c>
      <c r="E120" s="211" t="s">
        <v>3292</v>
      </c>
      <c r="F120" s="211" t="s">
        <v>3291</v>
      </c>
    </row>
    <row r="121" spans="1:6" customFormat="1" ht="16.5" customHeight="1" x14ac:dyDescent="0.25">
      <c r="A121" s="211" t="s">
        <v>298</v>
      </c>
      <c r="B121" s="211">
        <v>0</v>
      </c>
      <c r="C121" s="211">
        <v>1</v>
      </c>
      <c r="D121" s="211" t="s">
        <v>395</v>
      </c>
      <c r="E121" s="211" t="s">
        <v>3292</v>
      </c>
      <c r="F121" s="211" t="s">
        <v>3291</v>
      </c>
    </row>
    <row r="122" spans="1:6" customFormat="1" ht="15" customHeight="1" x14ac:dyDescent="0.25">
      <c r="A122" s="211" t="s">
        <v>298</v>
      </c>
      <c r="B122" s="211">
        <v>0</v>
      </c>
      <c r="C122" s="211">
        <v>1</v>
      </c>
      <c r="D122" s="211" t="s">
        <v>397</v>
      </c>
      <c r="E122" s="211" t="s">
        <v>3292</v>
      </c>
      <c r="F122" s="211" t="s">
        <v>3291</v>
      </c>
    </row>
    <row r="123" spans="1:6" customFormat="1" ht="15" customHeight="1" x14ac:dyDescent="0.25">
      <c r="A123" s="211" t="s">
        <v>298</v>
      </c>
      <c r="B123" s="211">
        <v>0</v>
      </c>
      <c r="C123" s="211">
        <v>1</v>
      </c>
      <c r="D123" s="211" t="s">
        <v>292</v>
      </c>
      <c r="E123" s="211" t="s">
        <v>3292</v>
      </c>
      <c r="F123" s="211" t="s">
        <v>3291</v>
      </c>
    </row>
    <row r="124" spans="1:6" customFormat="1" ht="15" customHeight="1" x14ac:dyDescent="0.25">
      <c r="A124" s="211" t="s">
        <v>298</v>
      </c>
      <c r="B124" s="211">
        <v>0</v>
      </c>
      <c r="C124" s="211">
        <v>1</v>
      </c>
      <c r="D124" s="211" t="s">
        <v>400</v>
      </c>
      <c r="E124" s="211" t="s">
        <v>3292</v>
      </c>
      <c r="F124" s="211" t="s">
        <v>3291</v>
      </c>
    </row>
    <row r="125" spans="1:6" customFormat="1" ht="15" customHeight="1" x14ac:dyDescent="0.25">
      <c r="A125" s="211" t="s">
        <v>298</v>
      </c>
      <c r="B125" s="211">
        <v>0</v>
      </c>
      <c r="C125" s="211">
        <v>1</v>
      </c>
      <c r="D125" s="211" t="s">
        <v>403</v>
      </c>
      <c r="E125" s="211" t="s">
        <v>3292</v>
      </c>
      <c r="F125" s="211" t="s">
        <v>3291</v>
      </c>
    </row>
    <row r="126" spans="1:6" customFormat="1" ht="15" customHeight="1" x14ac:dyDescent="0.25">
      <c r="A126" s="211" t="s">
        <v>298</v>
      </c>
      <c r="B126" s="211">
        <v>0</v>
      </c>
      <c r="C126" s="211">
        <v>1</v>
      </c>
      <c r="D126" s="211" t="s">
        <v>1042</v>
      </c>
      <c r="E126" s="211" t="s">
        <v>3292</v>
      </c>
      <c r="F126" s="211" t="s">
        <v>3291</v>
      </c>
    </row>
    <row r="127" spans="1:6" customFormat="1" ht="15" customHeight="1" x14ac:dyDescent="0.25">
      <c r="A127" s="211" t="s">
        <v>298</v>
      </c>
      <c r="B127" s="211">
        <v>0</v>
      </c>
      <c r="C127" s="211">
        <v>1</v>
      </c>
      <c r="D127" s="211" t="s">
        <v>1045</v>
      </c>
      <c r="E127" s="211" t="s">
        <v>3292</v>
      </c>
      <c r="F127" s="211" t="s">
        <v>3291</v>
      </c>
    </row>
    <row r="128" spans="1:6" customFormat="1" ht="15" customHeight="1" x14ac:dyDescent="0.25">
      <c r="A128" s="211" t="s">
        <v>298</v>
      </c>
      <c r="B128" s="211">
        <v>0</v>
      </c>
      <c r="C128" s="211">
        <v>1</v>
      </c>
      <c r="D128" s="211" t="s">
        <v>933</v>
      </c>
      <c r="E128" s="211" t="s">
        <v>3292</v>
      </c>
      <c r="F128" s="211" t="s">
        <v>3291</v>
      </c>
    </row>
    <row r="129" spans="1:6" customFormat="1" ht="15" customHeight="1" x14ac:dyDescent="0.25">
      <c r="A129" s="211" t="s">
        <v>298</v>
      </c>
      <c r="B129" s="211">
        <v>0</v>
      </c>
      <c r="C129" s="211">
        <v>1</v>
      </c>
      <c r="D129" s="211" t="s">
        <v>932</v>
      </c>
      <c r="E129" s="211" t="s">
        <v>3292</v>
      </c>
      <c r="F129" s="211" t="s">
        <v>3291</v>
      </c>
    </row>
    <row r="130" spans="1:6" customFormat="1" ht="15" customHeight="1" x14ac:dyDescent="0.25">
      <c r="A130" s="211" t="s">
        <v>298</v>
      </c>
      <c r="B130" s="211">
        <v>0</v>
      </c>
      <c r="C130" s="211">
        <v>1</v>
      </c>
      <c r="D130" s="211" t="s">
        <v>381</v>
      </c>
      <c r="E130" s="211" t="s">
        <v>3292</v>
      </c>
      <c r="F130" s="211" t="s">
        <v>3291</v>
      </c>
    </row>
    <row r="131" spans="1:6" customFormat="1" ht="15" customHeight="1" x14ac:dyDescent="0.25">
      <c r="A131" s="211" t="s">
        <v>298</v>
      </c>
      <c r="B131" s="211">
        <v>0</v>
      </c>
      <c r="C131" s="211">
        <v>1</v>
      </c>
      <c r="D131" s="211" t="s">
        <v>767</v>
      </c>
      <c r="E131" s="211" t="s">
        <v>3292</v>
      </c>
      <c r="F131" s="211" t="s">
        <v>3291</v>
      </c>
    </row>
    <row r="132" spans="1:6" customFormat="1" ht="15" customHeight="1" x14ac:dyDescent="0.25">
      <c r="A132" s="211" t="s">
        <v>298</v>
      </c>
      <c r="B132" s="211">
        <v>0</v>
      </c>
      <c r="C132" s="211">
        <v>1</v>
      </c>
      <c r="D132" s="211" t="s">
        <v>4401</v>
      </c>
      <c r="E132" s="211" t="s">
        <v>127</v>
      </c>
      <c r="F132" s="211" t="s">
        <v>3291</v>
      </c>
    </row>
    <row r="133" spans="1:6" customFormat="1" ht="15" customHeight="1" x14ac:dyDescent="0.25">
      <c r="A133" s="211" t="s">
        <v>298</v>
      </c>
      <c r="B133" s="211">
        <v>0</v>
      </c>
      <c r="C133" s="211">
        <v>1</v>
      </c>
      <c r="D133" s="211" t="s">
        <v>3200</v>
      </c>
      <c r="E133" s="211" t="s">
        <v>127</v>
      </c>
      <c r="F133" s="211" t="s">
        <v>3291</v>
      </c>
    </row>
    <row r="134" spans="1:6" customFormat="1" ht="15" customHeight="1" x14ac:dyDescent="0.25">
      <c r="A134" s="211" t="s">
        <v>298</v>
      </c>
      <c r="B134" s="211">
        <v>0</v>
      </c>
      <c r="C134" s="211">
        <v>1</v>
      </c>
      <c r="D134" s="211" t="s">
        <v>3199</v>
      </c>
      <c r="E134" s="211" t="s">
        <v>3292</v>
      </c>
      <c r="F134" s="211" t="s">
        <v>3291</v>
      </c>
    </row>
    <row r="135" spans="1:6" customFormat="1" ht="15" customHeight="1" x14ac:dyDescent="0.25">
      <c r="A135" s="211" t="s">
        <v>298</v>
      </c>
      <c r="B135" s="211">
        <v>0</v>
      </c>
      <c r="C135" s="211">
        <v>1</v>
      </c>
      <c r="D135" s="211" t="s">
        <v>87</v>
      </c>
      <c r="E135" s="211" t="s">
        <v>3292</v>
      </c>
      <c r="F135" s="211" t="s">
        <v>3291</v>
      </c>
    </row>
    <row r="136" spans="1:6" customFormat="1" x14ac:dyDescent="0.25">
      <c r="A136" s="211" t="s">
        <v>3342</v>
      </c>
      <c r="B136" s="211">
        <v>0</v>
      </c>
      <c r="C136" s="211">
        <v>1</v>
      </c>
      <c r="D136" s="211" t="s">
        <v>379</v>
      </c>
      <c r="E136" s="211" t="s">
        <v>3482</v>
      </c>
      <c r="F136" s="211" t="s">
        <v>3291</v>
      </c>
    </row>
    <row r="137" spans="1:6" customFormat="1" x14ac:dyDescent="0.25">
      <c r="A137" s="211" t="s">
        <v>3342</v>
      </c>
      <c r="B137" s="211">
        <v>0</v>
      </c>
      <c r="C137" s="211">
        <v>1</v>
      </c>
      <c r="D137" s="211" t="s">
        <v>385</v>
      </c>
      <c r="E137" s="211" t="s">
        <v>3482</v>
      </c>
      <c r="F137" s="211" t="s">
        <v>3291</v>
      </c>
    </row>
    <row r="138" spans="1:6" customFormat="1" x14ac:dyDescent="0.25">
      <c r="A138" s="211" t="s">
        <v>3342</v>
      </c>
      <c r="B138" s="211">
        <v>0</v>
      </c>
      <c r="C138" s="211">
        <v>1</v>
      </c>
      <c r="D138" s="211" t="s">
        <v>3162</v>
      </c>
      <c r="E138" s="211" t="s">
        <v>3482</v>
      </c>
      <c r="F138" s="211" t="s">
        <v>3291</v>
      </c>
    </row>
    <row r="139" spans="1:6" customFormat="1" x14ac:dyDescent="0.25">
      <c r="A139" s="211" t="s">
        <v>3342</v>
      </c>
      <c r="B139" s="211">
        <v>0</v>
      </c>
      <c r="C139" s="211">
        <v>1</v>
      </c>
      <c r="D139" s="211" t="s">
        <v>3247</v>
      </c>
      <c r="E139" s="211" t="s">
        <v>3482</v>
      </c>
      <c r="F139" s="211" t="s">
        <v>3291</v>
      </c>
    </row>
    <row r="140" spans="1:6" customFormat="1" x14ac:dyDescent="0.25">
      <c r="A140" s="211" t="s">
        <v>3342</v>
      </c>
      <c r="B140" s="211">
        <v>0</v>
      </c>
      <c r="C140" s="211">
        <v>1</v>
      </c>
      <c r="D140" s="211" t="s">
        <v>2283</v>
      </c>
      <c r="E140" s="211" t="s">
        <v>3482</v>
      </c>
      <c r="F140" s="211" t="s">
        <v>3291</v>
      </c>
    </row>
    <row r="141" spans="1:6" customFormat="1" x14ac:dyDescent="0.25">
      <c r="A141" s="211" t="s">
        <v>3342</v>
      </c>
      <c r="B141" s="211">
        <v>0</v>
      </c>
      <c r="C141" s="211">
        <v>1</v>
      </c>
      <c r="D141" s="211" t="s">
        <v>2282</v>
      </c>
      <c r="E141" s="211" t="s">
        <v>3482</v>
      </c>
      <c r="F141" s="211" t="s">
        <v>3291</v>
      </c>
    </row>
    <row r="142" spans="1:6" customFormat="1" x14ac:dyDescent="0.25">
      <c r="A142" s="211" t="s">
        <v>3342</v>
      </c>
      <c r="B142" s="211">
        <v>0</v>
      </c>
      <c r="C142" s="211">
        <v>1</v>
      </c>
      <c r="D142" s="211" t="s">
        <v>209</v>
      </c>
      <c r="E142" s="211" t="s">
        <v>3292</v>
      </c>
      <c r="F142" s="211" t="s">
        <v>3291</v>
      </c>
    </row>
    <row r="143" spans="1:6" customFormat="1" x14ac:dyDescent="0.25">
      <c r="A143" s="211" t="s">
        <v>3342</v>
      </c>
      <c r="B143" s="211">
        <v>0</v>
      </c>
      <c r="C143" s="211">
        <v>1</v>
      </c>
      <c r="D143" s="211" t="s">
        <v>3196</v>
      </c>
      <c r="E143" s="211" t="s">
        <v>3292</v>
      </c>
      <c r="F143" s="211" t="s">
        <v>3291</v>
      </c>
    </row>
    <row r="144" spans="1:6" customFormat="1" x14ac:dyDescent="0.25">
      <c r="A144" s="211" t="s">
        <v>3342</v>
      </c>
      <c r="B144" s="211">
        <v>0</v>
      </c>
      <c r="C144" s="211">
        <v>1</v>
      </c>
      <c r="D144" s="211" t="s">
        <v>392</v>
      </c>
      <c r="E144" s="211" t="s">
        <v>3292</v>
      </c>
      <c r="F144" s="211" t="s">
        <v>3291</v>
      </c>
    </row>
    <row r="145" spans="1:6" customFormat="1" x14ac:dyDescent="0.25">
      <c r="A145" s="211" t="s">
        <v>3342</v>
      </c>
      <c r="B145" s="211">
        <v>0</v>
      </c>
      <c r="C145" s="211">
        <v>1</v>
      </c>
      <c r="D145" s="211" t="s">
        <v>642</v>
      </c>
      <c r="E145" s="211" t="s">
        <v>3292</v>
      </c>
      <c r="F145" s="211" t="s">
        <v>3291</v>
      </c>
    </row>
    <row r="146" spans="1:6" customFormat="1" x14ac:dyDescent="0.25">
      <c r="A146" s="211" t="s">
        <v>3342</v>
      </c>
      <c r="B146" s="211">
        <v>0</v>
      </c>
      <c r="C146" s="211">
        <v>1</v>
      </c>
      <c r="D146" s="211" t="s">
        <v>395</v>
      </c>
      <c r="E146" s="211" t="s">
        <v>3292</v>
      </c>
      <c r="F146" s="211" t="s">
        <v>3291</v>
      </c>
    </row>
    <row r="147" spans="1:6" customFormat="1" x14ac:dyDescent="0.25">
      <c r="A147" s="211" t="s">
        <v>3342</v>
      </c>
      <c r="B147" s="211">
        <v>0</v>
      </c>
      <c r="C147" s="211">
        <v>1</v>
      </c>
      <c r="D147" s="211" t="s">
        <v>397</v>
      </c>
      <c r="E147" s="211" t="s">
        <v>3292</v>
      </c>
      <c r="F147" s="211" t="s">
        <v>3291</v>
      </c>
    </row>
    <row r="148" spans="1:6" customFormat="1" x14ac:dyDescent="0.25">
      <c r="A148" s="211" t="s">
        <v>3342</v>
      </c>
      <c r="B148" s="211">
        <v>0</v>
      </c>
      <c r="C148" s="211">
        <v>1</v>
      </c>
      <c r="D148" s="211" t="s">
        <v>292</v>
      </c>
      <c r="E148" s="211" t="s">
        <v>3292</v>
      </c>
      <c r="F148" s="211" t="s">
        <v>3291</v>
      </c>
    </row>
    <row r="149" spans="1:6" customFormat="1" x14ac:dyDescent="0.25">
      <c r="A149" s="211" t="s">
        <v>3342</v>
      </c>
      <c r="B149" s="211">
        <v>0</v>
      </c>
      <c r="C149" s="211">
        <v>1</v>
      </c>
      <c r="D149" s="211" t="s">
        <v>400</v>
      </c>
      <c r="E149" s="211" t="s">
        <v>3292</v>
      </c>
      <c r="F149" s="211" t="s">
        <v>3291</v>
      </c>
    </row>
    <row r="150" spans="1:6" customFormat="1" x14ac:dyDescent="0.25">
      <c r="A150" s="211" t="s">
        <v>3342</v>
      </c>
      <c r="B150" s="211">
        <v>0</v>
      </c>
      <c r="C150" s="211">
        <v>1</v>
      </c>
      <c r="D150" s="211" t="s">
        <v>403</v>
      </c>
      <c r="E150" s="211" t="s">
        <v>3292</v>
      </c>
      <c r="F150" s="211" t="s">
        <v>3291</v>
      </c>
    </row>
    <row r="151" spans="1:6" customFormat="1" x14ac:dyDescent="0.25">
      <c r="A151" s="211" t="s">
        <v>3342</v>
      </c>
      <c r="B151" s="211">
        <v>0</v>
      </c>
      <c r="C151" s="211">
        <v>1</v>
      </c>
      <c r="D151" s="211" t="s">
        <v>1042</v>
      </c>
      <c r="E151" s="211" t="s">
        <v>3292</v>
      </c>
      <c r="F151" s="211" t="s">
        <v>3291</v>
      </c>
    </row>
    <row r="152" spans="1:6" customFormat="1" x14ac:dyDescent="0.25">
      <c r="A152" s="211" t="s">
        <v>3342</v>
      </c>
      <c r="B152" s="211">
        <v>0</v>
      </c>
      <c r="C152" s="211">
        <v>1</v>
      </c>
      <c r="D152" s="211" t="s">
        <v>1045</v>
      </c>
      <c r="E152" s="211" t="s">
        <v>3292</v>
      </c>
      <c r="F152" s="211" t="s">
        <v>3291</v>
      </c>
    </row>
    <row r="153" spans="1:6" customFormat="1" x14ac:dyDescent="0.25">
      <c r="A153" s="211" t="s">
        <v>3342</v>
      </c>
      <c r="B153" s="211">
        <v>0</v>
      </c>
      <c r="C153" s="211">
        <v>1</v>
      </c>
      <c r="D153" s="211" t="s">
        <v>933</v>
      </c>
      <c r="E153" s="211" t="s">
        <v>3292</v>
      </c>
      <c r="F153" s="211" t="s">
        <v>3291</v>
      </c>
    </row>
    <row r="154" spans="1:6" customFormat="1" x14ac:dyDescent="0.25">
      <c r="A154" s="211" t="s">
        <v>3342</v>
      </c>
      <c r="B154" s="211">
        <v>0</v>
      </c>
      <c r="C154" s="211">
        <v>1</v>
      </c>
      <c r="D154" s="211" t="s">
        <v>932</v>
      </c>
      <c r="E154" s="211" t="s">
        <v>3292</v>
      </c>
      <c r="F154" s="211" t="s">
        <v>3291</v>
      </c>
    </row>
    <row r="155" spans="1:6" customFormat="1" x14ac:dyDescent="0.25">
      <c r="A155" s="211" t="s">
        <v>3342</v>
      </c>
      <c r="B155" s="211">
        <v>0</v>
      </c>
      <c r="C155" s="211">
        <v>1</v>
      </c>
      <c r="D155" s="211" t="s">
        <v>381</v>
      </c>
      <c r="E155" s="211" t="s">
        <v>3292</v>
      </c>
      <c r="F155" s="211" t="s">
        <v>3291</v>
      </c>
    </row>
    <row r="156" spans="1:6" customFormat="1" x14ac:dyDescent="0.25">
      <c r="A156" s="211" t="s">
        <v>3342</v>
      </c>
      <c r="B156" s="211">
        <v>0</v>
      </c>
      <c r="C156" s="211">
        <v>1</v>
      </c>
      <c r="D156" s="211" t="s">
        <v>767</v>
      </c>
      <c r="E156" s="211" t="s">
        <v>3292</v>
      </c>
      <c r="F156" s="211" t="s">
        <v>3291</v>
      </c>
    </row>
    <row r="157" spans="1:6" customFormat="1" x14ac:dyDescent="0.25">
      <c r="A157" s="211" t="s">
        <v>3342</v>
      </c>
      <c r="B157" s="211">
        <v>0</v>
      </c>
      <c r="C157" s="211">
        <v>1</v>
      </c>
      <c r="D157" s="211" t="s">
        <v>4401</v>
      </c>
      <c r="E157" s="211" t="s">
        <v>127</v>
      </c>
      <c r="F157" s="211" t="s">
        <v>3291</v>
      </c>
    </row>
    <row r="158" spans="1:6" customFormat="1" x14ac:dyDescent="0.25">
      <c r="A158" s="211" t="s">
        <v>3342</v>
      </c>
      <c r="B158" s="211">
        <v>0</v>
      </c>
      <c r="C158" s="211">
        <v>1</v>
      </c>
      <c r="D158" s="211" t="s">
        <v>3200</v>
      </c>
      <c r="E158" s="211" t="s">
        <v>127</v>
      </c>
      <c r="F158" s="211" t="s">
        <v>3291</v>
      </c>
    </row>
    <row r="159" spans="1:6" customFormat="1" x14ac:dyDescent="0.25">
      <c r="A159" s="211" t="s">
        <v>3342</v>
      </c>
      <c r="B159" s="211">
        <v>0</v>
      </c>
      <c r="C159" s="211">
        <v>1</v>
      </c>
      <c r="D159" s="211" t="s">
        <v>3199</v>
      </c>
      <c r="E159" s="211" t="s">
        <v>3292</v>
      </c>
      <c r="F159" s="211" t="s">
        <v>3291</v>
      </c>
    </row>
    <row r="160" spans="1:6" customFormat="1" x14ac:dyDescent="0.25">
      <c r="A160" s="211" t="s">
        <v>3342</v>
      </c>
      <c r="B160" s="211">
        <v>0</v>
      </c>
      <c r="C160" s="211">
        <v>1</v>
      </c>
      <c r="D160" s="211" t="s">
        <v>87</v>
      </c>
      <c r="E160" s="211" t="s">
        <v>3292</v>
      </c>
      <c r="F160" s="211" t="s">
        <v>3291</v>
      </c>
    </row>
    <row r="161" spans="1:6" customFormat="1" ht="15" customHeight="1" x14ac:dyDescent="0.25">
      <c r="A161" s="211" t="s">
        <v>3345</v>
      </c>
      <c r="B161" s="211">
        <v>0</v>
      </c>
      <c r="C161" s="211">
        <v>1</v>
      </c>
      <c r="D161" s="211" t="s">
        <v>379</v>
      </c>
      <c r="E161" s="211" t="s">
        <v>3482</v>
      </c>
      <c r="F161" s="211" t="s">
        <v>3291</v>
      </c>
    </row>
    <row r="162" spans="1:6" customFormat="1" ht="15" customHeight="1" x14ac:dyDescent="0.25">
      <c r="A162" s="211" t="s">
        <v>3345</v>
      </c>
      <c r="B162" s="211">
        <v>0</v>
      </c>
      <c r="C162" s="211">
        <v>1</v>
      </c>
      <c r="D162" s="211" t="s">
        <v>385</v>
      </c>
      <c r="E162" s="211" t="s">
        <v>3482</v>
      </c>
      <c r="F162" s="211" t="s">
        <v>3291</v>
      </c>
    </row>
    <row r="163" spans="1:6" customFormat="1" ht="15" customHeight="1" x14ac:dyDescent="0.25">
      <c r="A163" s="211" t="s">
        <v>3345</v>
      </c>
      <c r="B163" s="211">
        <v>0</v>
      </c>
      <c r="C163" s="211">
        <v>1</v>
      </c>
      <c r="D163" s="211" t="s">
        <v>3162</v>
      </c>
      <c r="E163" s="211" t="s">
        <v>3482</v>
      </c>
      <c r="F163" s="211" t="s">
        <v>3291</v>
      </c>
    </row>
    <row r="164" spans="1:6" customFormat="1" ht="15" customHeight="1" x14ac:dyDescent="0.25">
      <c r="A164" s="211" t="s">
        <v>3345</v>
      </c>
      <c r="B164" s="211">
        <v>0</v>
      </c>
      <c r="C164" s="211">
        <v>1</v>
      </c>
      <c r="D164" s="211" t="s">
        <v>3247</v>
      </c>
      <c r="E164" s="211" t="s">
        <v>3482</v>
      </c>
      <c r="F164" s="211" t="s">
        <v>3291</v>
      </c>
    </row>
    <row r="165" spans="1:6" customFormat="1" ht="15" customHeight="1" x14ac:dyDescent="0.25">
      <c r="A165" s="211" t="s">
        <v>3345</v>
      </c>
      <c r="B165" s="211">
        <v>0</v>
      </c>
      <c r="C165" s="211">
        <v>1</v>
      </c>
      <c r="D165" s="211" t="s">
        <v>2283</v>
      </c>
      <c r="E165" s="211" t="s">
        <v>3482</v>
      </c>
      <c r="F165" s="211" t="s">
        <v>3291</v>
      </c>
    </row>
    <row r="166" spans="1:6" customFormat="1" ht="15" customHeight="1" x14ac:dyDescent="0.25">
      <c r="A166" s="211" t="s">
        <v>3345</v>
      </c>
      <c r="B166" s="211">
        <v>0</v>
      </c>
      <c r="C166" s="211">
        <v>1</v>
      </c>
      <c r="D166" s="211" t="s">
        <v>2282</v>
      </c>
      <c r="E166" s="211" t="s">
        <v>3482</v>
      </c>
      <c r="F166" s="211" t="s">
        <v>3291</v>
      </c>
    </row>
    <row r="167" spans="1:6" customFormat="1" ht="15" customHeight="1" x14ac:dyDescent="0.25">
      <c r="A167" s="211" t="s">
        <v>3345</v>
      </c>
      <c r="B167" s="211">
        <v>0</v>
      </c>
      <c r="C167" s="211">
        <v>1</v>
      </c>
      <c r="D167" s="211" t="s">
        <v>209</v>
      </c>
      <c r="E167" s="211" t="s">
        <v>3292</v>
      </c>
      <c r="F167" s="211" t="s">
        <v>3291</v>
      </c>
    </row>
    <row r="168" spans="1:6" customFormat="1" ht="15" customHeight="1" x14ac:dyDescent="0.25">
      <c r="A168" s="211" t="s">
        <v>3345</v>
      </c>
      <c r="B168" s="211">
        <v>0</v>
      </c>
      <c r="C168" s="211">
        <v>1</v>
      </c>
      <c r="D168" s="211" t="s">
        <v>3196</v>
      </c>
      <c r="E168" s="211" t="s">
        <v>3292</v>
      </c>
      <c r="F168" s="211" t="s">
        <v>3291</v>
      </c>
    </row>
    <row r="169" spans="1:6" customFormat="1" ht="15" customHeight="1" x14ac:dyDescent="0.25">
      <c r="A169" s="211" t="s">
        <v>3345</v>
      </c>
      <c r="B169" s="211">
        <v>0</v>
      </c>
      <c r="C169" s="211">
        <v>1</v>
      </c>
      <c r="D169" s="211" t="s">
        <v>392</v>
      </c>
      <c r="E169" s="211" t="s">
        <v>3292</v>
      </c>
      <c r="F169" s="211" t="s">
        <v>3291</v>
      </c>
    </row>
    <row r="170" spans="1:6" customFormat="1" ht="15" customHeight="1" x14ac:dyDescent="0.25">
      <c r="A170" s="211" t="s">
        <v>3345</v>
      </c>
      <c r="B170" s="211">
        <v>0</v>
      </c>
      <c r="C170" s="211">
        <v>1</v>
      </c>
      <c r="D170" s="211" t="s">
        <v>642</v>
      </c>
      <c r="E170" s="211" t="s">
        <v>3292</v>
      </c>
      <c r="F170" s="211" t="s">
        <v>3291</v>
      </c>
    </row>
    <row r="171" spans="1:6" customFormat="1" ht="15" customHeight="1" x14ac:dyDescent="0.25">
      <c r="A171" s="211" t="s">
        <v>3345</v>
      </c>
      <c r="B171" s="211">
        <v>0</v>
      </c>
      <c r="C171" s="211">
        <v>1</v>
      </c>
      <c r="D171" s="211" t="s">
        <v>395</v>
      </c>
      <c r="E171" s="211" t="s">
        <v>3292</v>
      </c>
      <c r="F171" s="211" t="s">
        <v>3291</v>
      </c>
    </row>
    <row r="172" spans="1:6" customFormat="1" ht="15" customHeight="1" x14ac:dyDescent="0.25">
      <c r="A172" s="211" t="s">
        <v>3345</v>
      </c>
      <c r="B172" s="211">
        <v>0</v>
      </c>
      <c r="C172" s="211">
        <v>1</v>
      </c>
      <c r="D172" s="211" t="s">
        <v>397</v>
      </c>
      <c r="E172" s="211" t="s">
        <v>3292</v>
      </c>
      <c r="F172" s="211" t="s">
        <v>3291</v>
      </c>
    </row>
    <row r="173" spans="1:6" customFormat="1" ht="15" customHeight="1" x14ac:dyDescent="0.25">
      <c r="A173" s="211" t="s">
        <v>3345</v>
      </c>
      <c r="B173" s="211">
        <v>0</v>
      </c>
      <c r="C173" s="211">
        <v>1</v>
      </c>
      <c r="D173" s="211" t="s">
        <v>292</v>
      </c>
      <c r="E173" s="211" t="s">
        <v>3292</v>
      </c>
      <c r="F173" s="211" t="s">
        <v>3291</v>
      </c>
    </row>
    <row r="174" spans="1:6" customFormat="1" ht="15" customHeight="1" x14ac:dyDescent="0.25">
      <c r="A174" s="211" t="s">
        <v>3345</v>
      </c>
      <c r="B174" s="211">
        <v>0</v>
      </c>
      <c r="C174" s="211">
        <v>1</v>
      </c>
      <c r="D174" s="211" t="s">
        <v>400</v>
      </c>
      <c r="E174" s="211" t="s">
        <v>3292</v>
      </c>
      <c r="F174" s="211" t="s">
        <v>3291</v>
      </c>
    </row>
    <row r="175" spans="1:6" customFormat="1" ht="15" customHeight="1" x14ac:dyDescent="0.25">
      <c r="A175" s="211" t="s">
        <v>3345</v>
      </c>
      <c r="B175" s="211">
        <v>0</v>
      </c>
      <c r="C175" s="211">
        <v>1</v>
      </c>
      <c r="D175" s="211" t="s">
        <v>403</v>
      </c>
      <c r="E175" s="211" t="s">
        <v>3292</v>
      </c>
      <c r="F175" s="211" t="s">
        <v>3291</v>
      </c>
    </row>
    <row r="176" spans="1:6" customFormat="1" ht="15" customHeight="1" x14ac:dyDescent="0.25">
      <c r="A176" s="211" t="s">
        <v>3345</v>
      </c>
      <c r="B176" s="211">
        <v>0</v>
      </c>
      <c r="C176" s="211">
        <v>1</v>
      </c>
      <c r="D176" s="211" t="s">
        <v>1042</v>
      </c>
      <c r="E176" s="211" t="s">
        <v>3292</v>
      </c>
      <c r="F176" s="211" t="s">
        <v>3291</v>
      </c>
    </row>
    <row r="177" spans="1:6" customFormat="1" ht="15" customHeight="1" x14ac:dyDescent="0.25">
      <c r="A177" s="211" t="s">
        <v>3345</v>
      </c>
      <c r="B177" s="211">
        <v>0</v>
      </c>
      <c r="C177" s="211">
        <v>1</v>
      </c>
      <c r="D177" s="211" t="s">
        <v>1045</v>
      </c>
      <c r="E177" s="211" t="s">
        <v>3292</v>
      </c>
      <c r="F177" s="211" t="s">
        <v>3291</v>
      </c>
    </row>
    <row r="178" spans="1:6" customFormat="1" ht="15" customHeight="1" x14ac:dyDescent="0.25">
      <c r="A178" s="211" t="s">
        <v>3345</v>
      </c>
      <c r="B178" s="211">
        <v>0</v>
      </c>
      <c r="C178" s="211">
        <v>1</v>
      </c>
      <c r="D178" s="211" t="s">
        <v>933</v>
      </c>
      <c r="E178" s="211" t="s">
        <v>3292</v>
      </c>
      <c r="F178" s="211" t="s">
        <v>3291</v>
      </c>
    </row>
    <row r="179" spans="1:6" customFormat="1" ht="15" customHeight="1" x14ac:dyDescent="0.25">
      <c r="A179" s="211" t="s">
        <v>3345</v>
      </c>
      <c r="B179" s="211">
        <v>0</v>
      </c>
      <c r="C179" s="211">
        <v>1</v>
      </c>
      <c r="D179" s="211" t="s">
        <v>932</v>
      </c>
      <c r="E179" s="211" t="s">
        <v>3292</v>
      </c>
      <c r="F179" s="211" t="s">
        <v>3291</v>
      </c>
    </row>
    <row r="180" spans="1:6" customFormat="1" ht="15" customHeight="1" x14ac:dyDescent="0.25">
      <c r="A180" s="211" t="s">
        <v>3345</v>
      </c>
      <c r="B180" s="211">
        <v>0</v>
      </c>
      <c r="C180" s="211">
        <v>1</v>
      </c>
      <c r="D180" s="211" t="s">
        <v>381</v>
      </c>
      <c r="E180" s="211" t="s">
        <v>3292</v>
      </c>
      <c r="F180" s="211" t="s">
        <v>3291</v>
      </c>
    </row>
    <row r="181" spans="1:6" customFormat="1" ht="15" customHeight="1" x14ac:dyDescent="0.25">
      <c r="A181" s="211" t="s">
        <v>3345</v>
      </c>
      <c r="B181" s="211">
        <v>0</v>
      </c>
      <c r="C181" s="211">
        <v>1</v>
      </c>
      <c r="D181" s="211" t="s">
        <v>767</v>
      </c>
      <c r="E181" s="211" t="s">
        <v>3292</v>
      </c>
      <c r="F181" s="211" t="s">
        <v>3291</v>
      </c>
    </row>
    <row r="182" spans="1:6" customFormat="1" ht="15" customHeight="1" x14ac:dyDescent="0.25">
      <c r="A182" s="211" t="s">
        <v>3345</v>
      </c>
      <c r="B182" s="211">
        <v>0</v>
      </c>
      <c r="C182" s="211">
        <v>1</v>
      </c>
      <c r="D182" s="211" t="s">
        <v>1714</v>
      </c>
      <c r="E182" s="211" t="s">
        <v>3292</v>
      </c>
      <c r="F182" s="211" t="s">
        <v>3291</v>
      </c>
    </row>
    <row r="183" spans="1:6" customFormat="1" ht="15" customHeight="1" x14ac:dyDescent="0.25">
      <c r="A183" s="211" t="s">
        <v>3345</v>
      </c>
      <c r="B183" s="211">
        <v>0</v>
      </c>
      <c r="C183" s="211">
        <v>1</v>
      </c>
      <c r="D183" s="211" t="s">
        <v>1716</v>
      </c>
      <c r="E183" s="211" t="s">
        <v>3292</v>
      </c>
      <c r="F183" s="211" t="s">
        <v>3291</v>
      </c>
    </row>
    <row r="184" spans="1:6" customFormat="1" ht="15" customHeight="1" x14ac:dyDescent="0.25">
      <c r="A184" s="211" t="s">
        <v>3345</v>
      </c>
      <c r="B184" s="211">
        <v>0</v>
      </c>
      <c r="C184" s="211">
        <v>1</v>
      </c>
      <c r="D184" s="211" t="s">
        <v>1718</v>
      </c>
      <c r="E184" s="211" t="s">
        <v>3292</v>
      </c>
      <c r="F184" s="211" t="s">
        <v>3291</v>
      </c>
    </row>
    <row r="185" spans="1:6" customFormat="1" ht="15" customHeight="1" x14ac:dyDescent="0.25">
      <c r="A185" s="211" t="s">
        <v>3345</v>
      </c>
      <c r="B185" s="211">
        <v>0</v>
      </c>
      <c r="C185" s="211">
        <v>1</v>
      </c>
      <c r="D185" s="211" t="s">
        <v>2379</v>
      </c>
      <c r="E185" s="211" t="s">
        <v>3292</v>
      </c>
      <c r="F185" s="211" t="s">
        <v>3291</v>
      </c>
    </row>
    <row r="186" spans="1:6" customFormat="1" ht="15" customHeight="1" x14ac:dyDescent="0.25">
      <c r="A186" s="211" t="s">
        <v>3345</v>
      </c>
      <c r="B186" s="211">
        <v>0</v>
      </c>
      <c r="C186" s="211">
        <v>1</v>
      </c>
      <c r="D186" s="211" t="s">
        <v>1722</v>
      </c>
      <c r="E186" s="211" t="s">
        <v>3292</v>
      </c>
      <c r="F186" s="211" t="s">
        <v>3291</v>
      </c>
    </row>
    <row r="187" spans="1:6" customFormat="1" ht="15" customHeight="1" x14ac:dyDescent="0.25">
      <c r="A187" s="211" t="s">
        <v>3345</v>
      </c>
      <c r="B187" s="211">
        <v>0</v>
      </c>
      <c r="C187" s="211">
        <v>1</v>
      </c>
      <c r="D187" s="211" t="s">
        <v>1724</v>
      </c>
      <c r="E187" s="211" t="s">
        <v>3292</v>
      </c>
      <c r="F187" s="211" t="s">
        <v>3291</v>
      </c>
    </row>
    <row r="188" spans="1:6" customFormat="1" ht="15" customHeight="1" x14ac:dyDescent="0.25">
      <c r="A188" s="211" t="s">
        <v>3345</v>
      </c>
      <c r="B188" s="211">
        <v>0</v>
      </c>
      <c r="C188" s="211">
        <v>1</v>
      </c>
      <c r="D188" s="211" t="s">
        <v>72</v>
      </c>
      <c r="E188" s="211" t="s">
        <v>3292</v>
      </c>
      <c r="F188" s="211" t="s">
        <v>3291</v>
      </c>
    </row>
    <row r="189" spans="1:6" customFormat="1" ht="15" customHeight="1" x14ac:dyDescent="0.25">
      <c r="A189" s="211" t="s">
        <v>3345</v>
      </c>
      <c r="B189" s="211">
        <v>0</v>
      </c>
      <c r="C189" s="211">
        <v>1</v>
      </c>
      <c r="D189" s="211" t="s">
        <v>73</v>
      </c>
      <c r="E189" s="211" t="s">
        <v>3292</v>
      </c>
      <c r="F189" s="211" t="s">
        <v>3291</v>
      </c>
    </row>
    <row r="190" spans="1:6" customFormat="1" ht="15" customHeight="1" x14ac:dyDescent="0.25">
      <c r="A190" s="211" t="s">
        <v>3345</v>
      </c>
      <c r="B190" s="211">
        <v>0</v>
      </c>
      <c r="C190" s="211">
        <v>1</v>
      </c>
      <c r="D190" s="211" t="s">
        <v>3107</v>
      </c>
      <c r="E190" s="211" t="s">
        <v>3292</v>
      </c>
      <c r="F190" s="211" t="s">
        <v>3291</v>
      </c>
    </row>
    <row r="191" spans="1:6" customFormat="1" ht="15" customHeight="1" x14ac:dyDescent="0.25">
      <c r="A191" s="211" t="s">
        <v>3345</v>
      </c>
      <c r="B191" s="211">
        <v>0</v>
      </c>
      <c r="C191" s="211">
        <v>1</v>
      </c>
      <c r="D191" s="211" t="s">
        <v>3109</v>
      </c>
      <c r="E191" s="211" t="s">
        <v>3292</v>
      </c>
      <c r="F191" s="211" t="s">
        <v>3291</v>
      </c>
    </row>
    <row r="192" spans="1:6" customFormat="1" ht="15" customHeight="1" x14ac:dyDescent="0.25">
      <c r="A192" s="211" t="s">
        <v>3345</v>
      </c>
      <c r="B192" s="211">
        <v>0</v>
      </c>
      <c r="C192" s="211">
        <v>1</v>
      </c>
      <c r="D192" s="211" t="s">
        <v>3111</v>
      </c>
      <c r="E192" s="211" t="s">
        <v>3292</v>
      </c>
      <c r="F192" s="211" t="s">
        <v>3291</v>
      </c>
    </row>
    <row r="193" spans="1:6" customFormat="1" ht="15" customHeight="1" x14ac:dyDescent="0.25">
      <c r="A193" s="211" t="s">
        <v>3345</v>
      </c>
      <c r="B193" s="211">
        <v>0</v>
      </c>
      <c r="C193" s="211">
        <v>1</v>
      </c>
      <c r="D193" s="211" t="s">
        <v>4401</v>
      </c>
      <c r="E193" s="211" t="s">
        <v>127</v>
      </c>
      <c r="F193" s="211" t="s">
        <v>3291</v>
      </c>
    </row>
    <row r="194" spans="1:6" customFormat="1" ht="15" customHeight="1" x14ac:dyDescent="0.25">
      <c r="A194" s="211" t="s">
        <v>3345</v>
      </c>
      <c r="B194" s="211">
        <v>0</v>
      </c>
      <c r="C194" s="211">
        <v>1</v>
      </c>
      <c r="D194" s="211" t="s">
        <v>3200</v>
      </c>
      <c r="E194" s="211" t="s">
        <v>127</v>
      </c>
      <c r="F194" s="211" t="s">
        <v>3291</v>
      </c>
    </row>
    <row r="195" spans="1:6" customFormat="1" ht="15" customHeight="1" x14ac:dyDescent="0.25">
      <c r="A195" s="211" t="s">
        <v>3345</v>
      </c>
      <c r="B195" s="211">
        <v>0</v>
      </c>
      <c r="C195" s="211">
        <v>1</v>
      </c>
      <c r="D195" s="211" t="s">
        <v>3199</v>
      </c>
      <c r="E195" s="211" t="s">
        <v>3292</v>
      </c>
      <c r="F195" s="211" t="s">
        <v>3291</v>
      </c>
    </row>
    <row r="196" spans="1:6" customFormat="1" ht="15" customHeight="1" x14ac:dyDescent="0.25">
      <c r="A196" s="211" t="s">
        <v>3345</v>
      </c>
      <c r="B196" s="211">
        <v>0</v>
      </c>
      <c r="C196" s="211">
        <v>1</v>
      </c>
      <c r="D196" s="211" t="s">
        <v>87</v>
      </c>
      <c r="E196" s="211" t="s">
        <v>3292</v>
      </c>
      <c r="F196" s="211" t="s">
        <v>3291</v>
      </c>
    </row>
    <row r="197" spans="1:6" customFormat="1" ht="15" customHeight="1" x14ac:dyDescent="0.25">
      <c r="A197" s="211" t="s">
        <v>3348</v>
      </c>
      <c r="B197" s="211">
        <v>0</v>
      </c>
      <c r="C197" s="211">
        <v>1</v>
      </c>
      <c r="D197" s="211" t="s">
        <v>392</v>
      </c>
      <c r="E197" s="211" t="s">
        <v>3292</v>
      </c>
      <c r="F197" s="211" t="s">
        <v>3291</v>
      </c>
    </row>
    <row r="198" spans="1:6" customFormat="1" ht="15" customHeight="1" x14ac:dyDescent="0.25">
      <c r="A198" s="211" t="s">
        <v>3348</v>
      </c>
      <c r="B198" s="211">
        <v>0</v>
      </c>
      <c r="C198" s="211">
        <v>1</v>
      </c>
      <c r="D198" s="211" t="s">
        <v>642</v>
      </c>
      <c r="E198" s="211" t="s">
        <v>3292</v>
      </c>
      <c r="F198" s="211" t="s">
        <v>3291</v>
      </c>
    </row>
    <row r="199" spans="1:6" customFormat="1" ht="15" customHeight="1" x14ac:dyDescent="0.25">
      <c r="A199" s="211" t="s">
        <v>3348</v>
      </c>
      <c r="B199" s="211">
        <v>0</v>
      </c>
      <c r="C199" s="211">
        <v>1</v>
      </c>
      <c r="D199" s="211" t="s">
        <v>395</v>
      </c>
      <c r="E199" s="211" t="s">
        <v>3292</v>
      </c>
      <c r="F199" s="211" t="s">
        <v>3291</v>
      </c>
    </row>
    <row r="200" spans="1:6" customFormat="1" ht="15" customHeight="1" x14ac:dyDescent="0.25">
      <c r="A200" s="211" t="s">
        <v>3348</v>
      </c>
      <c r="B200" s="211">
        <v>0</v>
      </c>
      <c r="C200" s="211">
        <v>1</v>
      </c>
      <c r="D200" s="211" t="s">
        <v>397</v>
      </c>
      <c r="E200" s="211" t="s">
        <v>3292</v>
      </c>
      <c r="F200" s="211" t="s">
        <v>3291</v>
      </c>
    </row>
    <row r="201" spans="1:6" customFormat="1" ht="15" customHeight="1" x14ac:dyDescent="0.25">
      <c r="A201" s="211" t="s">
        <v>3348</v>
      </c>
      <c r="B201" s="211">
        <v>0</v>
      </c>
      <c r="C201" s="211">
        <v>1</v>
      </c>
      <c r="D201" s="211" t="s">
        <v>292</v>
      </c>
      <c r="E201" s="211" t="s">
        <v>3292</v>
      </c>
      <c r="F201" s="211" t="s">
        <v>3291</v>
      </c>
    </row>
    <row r="202" spans="1:6" customFormat="1" ht="15" customHeight="1" x14ac:dyDescent="0.25">
      <c r="A202" s="211" t="s">
        <v>3348</v>
      </c>
      <c r="B202" s="211">
        <v>0</v>
      </c>
      <c r="C202" s="211">
        <v>1</v>
      </c>
      <c r="D202" s="211" t="s">
        <v>400</v>
      </c>
      <c r="E202" s="211" t="s">
        <v>3292</v>
      </c>
      <c r="F202" s="211" t="s">
        <v>3291</v>
      </c>
    </row>
    <row r="203" spans="1:6" customFormat="1" ht="15" customHeight="1" x14ac:dyDescent="0.25">
      <c r="A203" s="211" t="s">
        <v>3348</v>
      </c>
      <c r="B203" s="211">
        <v>0</v>
      </c>
      <c r="C203" s="211">
        <v>1</v>
      </c>
      <c r="D203" s="211" t="s">
        <v>403</v>
      </c>
      <c r="E203" s="211" t="s">
        <v>3292</v>
      </c>
      <c r="F203" s="211" t="s">
        <v>3291</v>
      </c>
    </row>
    <row r="204" spans="1:6" customFormat="1" ht="15" customHeight="1" x14ac:dyDescent="0.25">
      <c r="A204" s="211" t="s">
        <v>3348</v>
      </c>
      <c r="B204" s="211">
        <v>0</v>
      </c>
      <c r="C204" s="211">
        <v>1</v>
      </c>
      <c r="D204" s="211" t="s">
        <v>1042</v>
      </c>
      <c r="E204" s="211" t="s">
        <v>3292</v>
      </c>
      <c r="F204" s="211" t="s">
        <v>3291</v>
      </c>
    </row>
    <row r="205" spans="1:6" customFormat="1" ht="15" customHeight="1" x14ac:dyDescent="0.25">
      <c r="A205" s="211" t="s">
        <v>3348</v>
      </c>
      <c r="B205" s="211">
        <v>0</v>
      </c>
      <c r="C205" s="211">
        <v>1</v>
      </c>
      <c r="D205" s="211" t="s">
        <v>1045</v>
      </c>
      <c r="E205" s="211" t="s">
        <v>3292</v>
      </c>
      <c r="F205" s="211" t="s">
        <v>3291</v>
      </c>
    </row>
    <row r="206" spans="1:6" customFormat="1" ht="15" customHeight="1" x14ac:dyDescent="0.25">
      <c r="A206" s="211" t="s">
        <v>3348</v>
      </c>
      <c r="B206" s="211">
        <v>0</v>
      </c>
      <c r="C206" s="211">
        <v>1</v>
      </c>
      <c r="D206" s="211" t="s">
        <v>933</v>
      </c>
      <c r="E206" s="211" t="s">
        <v>3292</v>
      </c>
      <c r="F206" s="211" t="s">
        <v>3291</v>
      </c>
    </row>
    <row r="207" spans="1:6" customFormat="1" ht="15" customHeight="1" x14ac:dyDescent="0.25">
      <c r="A207" s="211" t="s">
        <v>3348</v>
      </c>
      <c r="B207" s="211">
        <v>0</v>
      </c>
      <c r="C207" s="211">
        <v>1</v>
      </c>
      <c r="D207" s="211" t="s">
        <v>932</v>
      </c>
      <c r="E207" s="211" t="s">
        <v>3292</v>
      </c>
      <c r="F207" s="211" t="s">
        <v>3291</v>
      </c>
    </row>
    <row r="208" spans="1:6" customFormat="1" ht="15" customHeight="1" x14ac:dyDescent="0.25">
      <c r="A208" s="211" t="s">
        <v>3348</v>
      </c>
      <c r="B208" s="211">
        <v>0</v>
      </c>
      <c r="C208" s="211">
        <v>1</v>
      </c>
      <c r="D208" s="211" t="s">
        <v>1714</v>
      </c>
      <c r="E208" s="211" t="s">
        <v>3292</v>
      </c>
      <c r="F208" s="211" t="s">
        <v>3291</v>
      </c>
    </row>
    <row r="209" spans="1:6" customFormat="1" ht="15" customHeight="1" x14ac:dyDescent="0.25">
      <c r="A209" s="211" t="s">
        <v>3348</v>
      </c>
      <c r="B209" s="211">
        <v>0</v>
      </c>
      <c r="C209" s="211">
        <v>1</v>
      </c>
      <c r="D209" s="211" t="s">
        <v>1716</v>
      </c>
      <c r="E209" s="211" t="s">
        <v>3292</v>
      </c>
      <c r="F209" s="211" t="s">
        <v>3291</v>
      </c>
    </row>
    <row r="210" spans="1:6" customFormat="1" ht="15" customHeight="1" x14ac:dyDescent="0.25">
      <c r="A210" s="211" t="s">
        <v>3348</v>
      </c>
      <c r="B210" s="211">
        <v>0</v>
      </c>
      <c r="C210" s="211">
        <v>1</v>
      </c>
      <c r="D210" s="211" t="s">
        <v>1718</v>
      </c>
      <c r="E210" s="211" t="s">
        <v>3292</v>
      </c>
      <c r="F210" s="211" t="s">
        <v>3291</v>
      </c>
    </row>
    <row r="211" spans="1:6" customFormat="1" ht="15" customHeight="1" x14ac:dyDescent="0.25">
      <c r="A211" s="211" t="s">
        <v>3348</v>
      </c>
      <c r="B211" s="211">
        <v>0</v>
      </c>
      <c r="C211" s="211">
        <v>1</v>
      </c>
      <c r="D211" s="211" t="s">
        <v>2379</v>
      </c>
      <c r="E211" s="211" t="s">
        <v>3292</v>
      </c>
      <c r="F211" s="211" t="s">
        <v>3291</v>
      </c>
    </row>
    <row r="212" spans="1:6" customFormat="1" ht="15" customHeight="1" x14ac:dyDescent="0.25">
      <c r="A212" s="211" t="s">
        <v>3348</v>
      </c>
      <c r="B212" s="211">
        <v>0</v>
      </c>
      <c r="C212" s="211">
        <v>1</v>
      </c>
      <c r="D212" s="211" t="s">
        <v>1722</v>
      </c>
      <c r="E212" s="211" t="s">
        <v>3292</v>
      </c>
      <c r="F212" s="211" t="s">
        <v>3291</v>
      </c>
    </row>
    <row r="213" spans="1:6" customFormat="1" ht="15" customHeight="1" x14ac:dyDescent="0.25">
      <c r="A213" s="211" t="s">
        <v>3348</v>
      </c>
      <c r="B213" s="211">
        <v>0</v>
      </c>
      <c r="C213" s="211">
        <v>1</v>
      </c>
      <c r="D213" s="211" t="s">
        <v>1724</v>
      </c>
      <c r="E213" s="211" t="s">
        <v>3292</v>
      </c>
      <c r="F213" s="211" t="s">
        <v>3291</v>
      </c>
    </row>
    <row r="214" spans="1:6" customFormat="1" ht="15" customHeight="1" x14ac:dyDescent="0.25">
      <c r="A214" s="211" t="s">
        <v>3348</v>
      </c>
      <c r="B214" s="211">
        <v>0</v>
      </c>
      <c r="C214" s="211">
        <v>1</v>
      </c>
      <c r="D214" s="211" t="s">
        <v>72</v>
      </c>
      <c r="E214" s="211" t="s">
        <v>3292</v>
      </c>
      <c r="F214" s="211" t="s">
        <v>3291</v>
      </c>
    </row>
    <row r="215" spans="1:6" customFormat="1" ht="15" customHeight="1" x14ac:dyDescent="0.25">
      <c r="A215" s="211" t="s">
        <v>3348</v>
      </c>
      <c r="B215" s="211">
        <v>0</v>
      </c>
      <c r="C215" s="211">
        <v>1</v>
      </c>
      <c r="D215" s="211" t="s">
        <v>73</v>
      </c>
      <c r="E215" s="211" t="s">
        <v>3292</v>
      </c>
      <c r="F215" s="211" t="s">
        <v>3291</v>
      </c>
    </row>
    <row r="216" spans="1:6" customFormat="1" ht="15" customHeight="1" x14ac:dyDescent="0.25">
      <c r="A216" s="211" t="s">
        <v>3348</v>
      </c>
      <c r="B216" s="211">
        <v>0</v>
      </c>
      <c r="C216" s="211">
        <v>1</v>
      </c>
      <c r="D216" s="211" t="s">
        <v>3107</v>
      </c>
      <c r="E216" s="211" t="s">
        <v>3292</v>
      </c>
      <c r="F216" s="211" t="s">
        <v>3291</v>
      </c>
    </row>
    <row r="217" spans="1:6" customFormat="1" ht="15" customHeight="1" x14ac:dyDescent="0.25">
      <c r="A217" s="211" t="s">
        <v>3348</v>
      </c>
      <c r="B217" s="211">
        <v>0</v>
      </c>
      <c r="C217" s="211">
        <v>1</v>
      </c>
      <c r="D217" s="211" t="s">
        <v>3109</v>
      </c>
      <c r="E217" s="211" t="s">
        <v>3292</v>
      </c>
      <c r="F217" s="211" t="s">
        <v>3291</v>
      </c>
    </row>
    <row r="218" spans="1:6" customFormat="1" ht="15" customHeight="1" x14ac:dyDescent="0.25">
      <c r="A218" s="211" t="s">
        <v>3348</v>
      </c>
      <c r="B218" s="211">
        <v>0</v>
      </c>
      <c r="C218" s="211">
        <v>1</v>
      </c>
      <c r="D218" s="211" t="s">
        <v>3111</v>
      </c>
      <c r="E218" s="211" t="s">
        <v>3292</v>
      </c>
      <c r="F218" s="211" t="s">
        <v>3291</v>
      </c>
    </row>
    <row r="219" spans="1:6" customFormat="1" ht="15" customHeight="1" x14ac:dyDescent="0.25">
      <c r="A219" s="211" t="s">
        <v>3348</v>
      </c>
      <c r="B219" s="211">
        <v>0</v>
      </c>
      <c r="C219" s="211">
        <v>1</v>
      </c>
      <c r="D219" s="211" t="s">
        <v>4401</v>
      </c>
      <c r="E219" s="211" t="s">
        <v>127</v>
      </c>
      <c r="F219" s="211" t="s">
        <v>3291</v>
      </c>
    </row>
    <row r="220" spans="1:6" customFormat="1" ht="15" customHeight="1" x14ac:dyDescent="0.25">
      <c r="A220" s="211" t="s">
        <v>3348</v>
      </c>
      <c r="B220" s="211">
        <v>0</v>
      </c>
      <c r="C220" s="211">
        <v>1</v>
      </c>
      <c r="D220" s="211" t="s">
        <v>3200</v>
      </c>
      <c r="E220" s="211" t="s">
        <v>127</v>
      </c>
      <c r="F220" s="211" t="s">
        <v>3291</v>
      </c>
    </row>
    <row r="221" spans="1:6" customFormat="1" ht="15" customHeight="1" x14ac:dyDescent="0.25">
      <c r="A221" s="211" t="s">
        <v>3348</v>
      </c>
      <c r="B221" s="211">
        <v>0</v>
      </c>
      <c r="C221" s="211">
        <v>1</v>
      </c>
      <c r="D221" s="211" t="s">
        <v>3199</v>
      </c>
      <c r="E221" s="211" t="s">
        <v>3292</v>
      </c>
      <c r="F221" s="211" t="s">
        <v>3291</v>
      </c>
    </row>
    <row r="222" spans="1:6" customFormat="1" ht="15" customHeight="1" x14ac:dyDescent="0.25">
      <c r="A222" s="211" t="s">
        <v>293</v>
      </c>
      <c r="B222" s="211">
        <v>0</v>
      </c>
      <c r="C222" s="211">
        <v>1</v>
      </c>
      <c r="D222" s="211" t="s">
        <v>392</v>
      </c>
      <c r="E222" s="211" t="s">
        <v>3292</v>
      </c>
      <c r="F222" s="211" t="s">
        <v>3291</v>
      </c>
    </row>
    <row r="223" spans="1:6" customFormat="1" ht="15" customHeight="1" x14ac:dyDescent="0.25">
      <c r="A223" s="211" t="s">
        <v>293</v>
      </c>
      <c r="B223" s="211">
        <v>0</v>
      </c>
      <c r="C223" s="211">
        <v>1</v>
      </c>
      <c r="D223" s="211" t="s">
        <v>642</v>
      </c>
      <c r="E223" s="211" t="s">
        <v>3292</v>
      </c>
      <c r="F223" s="211" t="s">
        <v>3291</v>
      </c>
    </row>
    <row r="224" spans="1:6" customFormat="1" ht="15" customHeight="1" x14ac:dyDescent="0.25">
      <c r="A224" s="211" t="s">
        <v>293</v>
      </c>
      <c r="B224" s="211">
        <v>0</v>
      </c>
      <c r="C224" s="211">
        <v>1</v>
      </c>
      <c r="D224" s="211" t="s">
        <v>395</v>
      </c>
      <c r="E224" s="211" t="s">
        <v>3292</v>
      </c>
      <c r="F224" s="211" t="s">
        <v>3291</v>
      </c>
    </row>
    <row r="225" spans="1:6" customFormat="1" ht="15" customHeight="1" x14ac:dyDescent="0.25">
      <c r="A225" s="211" t="s">
        <v>293</v>
      </c>
      <c r="B225" s="211">
        <v>0</v>
      </c>
      <c r="C225" s="211">
        <v>1</v>
      </c>
      <c r="D225" s="211" t="s">
        <v>397</v>
      </c>
      <c r="E225" s="211" t="s">
        <v>3292</v>
      </c>
      <c r="F225" s="211" t="s">
        <v>3291</v>
      </c>
    </row>
    <row r="226" spans="1:6" customFormat="1" ht="15" customHeight="1" x14ac:dyDescent="0.25">
      <c r="A226" s="211" t="s">
        <v>293</v>
      </c>
      <c r="B226" s="211">
        <v>0</v>
      </c>
      <c r="C226" s="211">
        <v>1</v>
      </c>
      <c r="D226" s="211" t="s">
        <v>292</v>
      </c>
      <c r="E226" s="211" t="s">
        <v>3292</v>
      </c>
      <c r="F226" s="211" t="s">
        <v>3291</v>
      </c>
    </row>
    <row r="227" spans="1:6" customFormat="1" ht="15" customHeight="1" x14ac:dyDescent="0.25">
      <c r="A227" s="211" t="s">
        <v>293</v>
      </c>
      <c r="B227" s="211">
        <v>0</v>
      </c>
      <c r="C227" s="211">
        <v>1</v>
      </c>
      <c r="D227" s="211" t="s">
        <v>400</v>
      </c>
      <c r="E227" s="211" t="s">
        <v>3292</v>
      </c>
      <c r="F227" s="211" t="s">
        <v>3291</v>
      </c>
    </row>
    <row r="228" spans="1:6" customFormat="1" ht="15" customHeight="1" x14ac:dyDescent="0.25">
      <c r="A228" s="211" t="s">
        <v>293</v>
      </c>
      <c r="B228" s="211">
        <v>0</v>
      </c>
      <c r="C228" s="211">
        <v>1</v>
      </c>
      <c r="D228" s="211" t="s">
        <v>403</v>
      </c>
      <c r="E228" s="211" t="s">
        <v>3292</v>
      </c>
      <c r="F228" s="211" t="s">
        <v>3291</v>
      </c>
    </row>
    <row r="229" spans="1:6" customFormat="1" ht="15" customHeight="1" x14ac:dyDescent="0.25">
      <c r="A229" s="211" t="s">
        <v>293</v>
      </c>
      <c r="B229" s="211">
        <v>0</v>
      </c>
      <c r="C229" s="211">
        <v>1</v>
      </c>
      <c r="D229" s="211" t="s">
        <v>1042</v>
      </c>
      <c r="E229" s="211" t="s">
        <v>3292</v>
      </c>
      <c r="F229" s="211" t="s">
        <v>3291</v>
      </c>
    </row>
    <row r="230" spans="1:6" customFormat="1" ht="15" customHeight="1" x14ac:dyDescent="0.25">
      <c r="A230" s="211" t="s">
        <v>293</v>
      </c>
      <c r="B230" s="211">
        <v>0</v>
      </c>
      <c r="C230" s="211">
        <v>1</v>
      </c>
      <c r="D230" s="211" t="s">
        <v>1045</v>
      </c>
      <c r="E230" s="211" t="s">
        <v>3292</v>
      </c>
      <c r="F230" s="211" t="s">
        <v>3291</v>
      </c>
    </row>
    <row r="231" spans="1:6" customFormat="1" ht="15" customHeight="1" x14ac:dyDescent="0.25">
      <c r="A231" s="211" t="s">
        <v>293</v>
      </c>
      <c r="B231" s="211">
        <v>0</v>
      </c>
      <c r="C231" s="211">
        <v>1</v>
      </c>
      <c r="D231" s="211" t="s">
        <v>933</v>
      </c>
      <c r="E231" s="211" t="s">
        <v>3292</v>
      </c>
      <c r="F231" s="211" t="s">
        <v>3291</v>
      </c>
    </row>
    <row r="232" spans="1:6" customFormat="1" ht="15" customHeight="1" x14ac:dyDescent="0.25">
      <c r="A232" s="211" t="s">
        <v>293</v>
      </c>
      <c r="B232" s="211">
        <v>0</v>
      </c>
      <c r="C232" s="211">
        <v>1</v>
      </c>
      <c r="D232" s="211" t="s">
        <v>932</v>
      </c>
      <c r="E232" s="211" t="s">
        <v>3292</v>
      </c>
      <c r="F232" s="211" t="s">
        <v>3291</v>
      </c>
    </row>
    <row r="233" spans="1:6" customFormat="1" ht="15" customHeight="1" x14ac:dyDescent="0.25">
      <c r="A233" s="211" t="s">
        <v>293</v>
      </c>
      <c r="B233" s="211">
        <v>0</v>
      </c>
      <c r="C233" s="211">
        <v>1</v>
      </c>
      <c r="D233" s="211" t="s">
        <v>4401</v>
      </c>
      <c r="E233" s="211" t="s">
        <v>127</v>
      </c>
      <c r="F233" s="211" t="s">
        <v>3291</v>
      </c>
    </row>
    <row r="234" spans="1:6" customFormat="1" ht="15" customHeight="1" x14ac:dyDescent="0.25">
      <c r="A234" s="211" t="s">
        <v>293</v>
      </c>
      <c r="B234" s="211">
        <v>0</v>
      </c>
      <c r="C234" s="211">
        <v>1</v>
      </c>
      <c r="D234" s="211" t="s">
        <v>3200</v>
      </c>
      <c r="E234" s="211" t="s">
        <v>127</v>
      </c>
      <c r="F234" s="211" t="s">
        <v>3291</v>
      </c>
    </row>
    <row r="235" spans="1:6" customFormat="1" ht="15" customHeight="1" x14ac:dyDescent="0.25">
      <c r="A235" s="211" t="s">
        <v>293</v>
      </c>
      <c r="B235" s="211">
        <v>0</v>
      </c>
      <c r="C235" s="211">
        <v>1</v>
      </c>
      <c r="D235" s="211" t="s">
        <v>3199</v>
      </c>
      <c r="E235" s="211" t="s">
        <v>3292</v>
      </c>
      <c r="F235" s="211" t="s">
        <v>3291</v>
      </c>
    </row>
    <row r="236" spans="1:6" customFormat="1" ht="15" customHeight="1" x14ac:dyDescent="0.25">
      <c r="A236" s="211" t="s">
        <v>726</v>
      </c>
      <c r="B236" s="211">
        <v>0</v>
      </c>
      <c r="C236" s="211">
        <v>1</v>
      </c>
      <c r="D236" s="211" t="s">
        <v>379</v>
      </c>
      <c r="E236" s="211" t="s">
        <v>3482</v>
      </c>
      <c r="F236" s="211" t="s">
        <v>3291</v>
      </c>
    </row>
    <row r="237" spans="1:6" customFormat="1" ht="15" customHeight="1" x14ac:dyDescent="0.25">
      <c r="A237" s="211" t="s">
        <v>726</v>
      </c>
      <c r="B237" s="211">
        <v>0</v>
      </c>
      <c r="C237" s="211">
        <v>1</v>
      </c>
      <c r="D237" s="211" t="s">
        <v>385</v>
      </c>
      <c r="E237" s="211" t="s">
        <v>3482</v>
      </c>
      <c r="F237" s="211" t="s">
        <v>3291</v>
      </c>
    </row>
    <row r="238" spans="1:6" customFormat="1" ht="15" customHeight="1" x14ac:dyDescent="0.25">
      <c r="A238" s="211" t="s">
        <v>726</v>
      </c>
      <c r="B238" s="211">
        <v>0</v>
      </c>
      <c r="C238" s="211">
        <v>1</v>
      </c>
      <c r="D238" s="211" t="s">
        <v>3162</v>
      </c>
      <c r="E238" s="211" t="s">
        <v>3482</v>
      </c>
      <c r="F238" s="211" t="s">
        <v>3291</v>
      </c>
    </row>
    <row r="239" spans="1:6" customFormat="1" ht="15" customHeight="1" x14ac:dyDescent="0.25">
      <c r="A239" s="211" t="s">
        <v>726</v>
      </c>
      <c r="B239" s="211">
        <v>0</v>
      </c>
      <c r="C239" s="211">
        <v>1</v>
      </c>
      <c r="D239" s="211" t="s">
        <v>3247</v>
      </c>
      <c r="E239" s="211" t="s">
        <v>3482</v>
      </c>
      <c r="F239" s="211" t="s">
        <v>3291</v>
      </c>
    </row>
    <row r="240" spans="1:6" customFormat="1" ht="15" customHeight="1" x14ac:dyDescent="0.25">
      <c r="A240" s="211" t="s">
        <v>726</v>
      </c>
      <c r="B240" s="211">
        <v>0</v>
      </c>
      <c r="C240" s="211">
        <v>1</v>
      </c>
      <c r="D240" s="211" t="s">
        <v>2283</v>
      </c>
      <c r="E240" s="211" t="s">
        <v>3482</v>
      </c>
      <c r="F240" s="211" t="s">
        <v>3291</v>
      </c>
    </row>
    <row r="241" spans="1:6" customFormat="1" ht="15" customHeight="1" x14ac:dyDescent="0.25">
      <c r="A241" s="211" t="s">
        <v>726</v>
      </c>
      <c r="B241" s="211">
        <v>0</v>
      </c>
      <c r="C241" s="211">
        <v>1</v>
      </c>
      <c r="D241" s="211" t="s">
        <v>2282</v>
      </c>
      <c r="E241" s="211" t="s">
        <v>3482</v>
      </c>
      <c r="F241" s="211" t="s">
        <v>3291</v>
      </c>
    </row>
    <row r="242" spans="1:6" customFormat="1" ht="15" customHeight="1" x14ac:dyDescent="0.25">
      <c r="A242" s="211" t="s">
        <v>726</v>
      </c>
      <c r="B242" s="211">
        <v>0</v>
      </c>
      <c r="C242" s="211">
        <v>1</v>
      </c>
      <c r="D242" s="211" t="s">
        <v>3563</v>
      </c>
      <c r="E242" s="211" t="s">
        <v>3290</v>
      </c>
      <c r="F242" s="211" t="s">
        <v>3291</v>
      </c>
    </row>
    <row r="243" spans="1:6" customFormat="1" ht="15" customHeight="1" x14ac:dyDescent="0.25">
      <c r="A243" s="211" t="s">
        <v>726</v>
      </c>
      <c r="B243" s="211">
        <v>0</v>
      </c>
      <c r="C243" s="211">
        <v>1</v>
      </c>
      <c r="D243" s="211" t="s">
        <v>3389</v>
      </c>
      <c r="E243" s="211" t="s">
        <v>3290</v>
      </c>
      <c r="F243" s="211" t="s">
        <v>3291</v>
      </c>
    </row>
    <row r="244" spans="1:6" customFormat="1" ht="15" customHeight="1" x14ac:dyDescent="0.25">
      <c r="A244" s="211" t="s">
        <v>726</v>
      </c>
      <c r="B244" s="211">
        <v>0</v>
      </c>
      <c r="C244" s="211">
        <v>1</v>
      </c>
      <c r="D244" s="211" t="s">
        <v>1714</v>
      </c>
      <c r="E244" s="211" t="s">
        <v>3482</v>
      </c>
      <c r="F244" s="211" t="s">
        <v>3291</v>
      </c>
    </row>
    <row r="245" spans="1:6" customFormat="1" ht="15" customHeight="1" x14ac:dyDescent="0.25">
      <c r="A245" s="211" t="s">
        <v>726</v>
      </c>
      <c r="B245" s="211">
        <v>0</v>
      </c>
      <c r="C245" s="211">
        <v>1</v>
      </c>
      <c r="D245" s="211" t="s">
        <v>1716</v>
      </c>
      <c r="E245" s="211" t="s">
        <v>3482</v>
      </c>
      <c r="F245" s="211" t="s">
        <v>3291</v>
      </c>
    </row>
    <row r="246" spans="1:6" customFormat="1" ht="15" customHeight="1" x14ac:dyDescent="0.25">
      <c r="A246" s="211" t="s">
        <v>726</v>
      </c>
      <c r="B246" s="211">
        <v>0</v>
      </c>
      <c r="C246" s="211">
        <v>1</v>
      </c>
      <c r="D246" s="211" t="s">
        <v>1718</v>
      </c>
      <c r="E246" s="211" t="s">
        <v>3482</v>
      </c>
      <c r="F246" s="211" t="s">
        <v>3291</v>
      </c>
    </row>
    <row r="247" spans="1:6" customFormat="1" ht="15" customHeight="1" x14ac:dyDescent="0.25">
      <c r="A247" s="211" t="s">
        <v>726</v>
      </c>
      <c r="B247" s="211">
        <v>0</v>
      </c>
      <c r="C247" s="211">
        <v>1</v>
      </c>
      <c r="D247" s="211" t="s">
        <v>2379</v>
      </c>
      <c r="E247" s="211" t="s">
        <v>3482</v>
      </c>
      <c r="F247" s="211" t="s">
        <v>3291</v>
      </c>
    </row>
    <row r="248" spans="1:6" customFormat="1" ht="15" customHeight="1" x14ac:dyDescent="0.25">
      <c r="A248" s="211" t="s">
        <v>726</v>
      </c>
      <c r="B248" s="211">
        <v>0</v>
      </c>
      <c r="C248" s="211">
        <v>1</v>
      </c>
      <c r="D248" s="211" t="s">
        <v>1722</v>
      </c>
      <c r="E248" s="211" t="s">
        <v>3482</v>
      </c>
      <c r="F248" s="211" t="s">
        <v>3291</v>
      </c>
    </row>
    <row r="249" spans="1:6" customFormat="1" ht="15" customHeight="1" x14ac:dyDescent="0.25">
      <c r="A249" s="211" t="s">
        <v>726</v>
      </c>
      <c r="B249" s="211">
        <v>0</v>
      </c>
      <c r="C249" s="211">
        <v>1</v>
      </c>
      <c r="D249" s="211" t="s">
        <v>1724</v>
      </c>
      <c r="E249" s="211" t="s">
        <v>3482</v>
      </c>
      <c r="F249" s="211" t="s">
        <v>3291</v>
      </c>
    </row>
    <row r="250" spans="1:6" customFormat="1" ht="15" customHeight="1" x14ac:dyDescent="0.25">
      <c r="A250" s="211" t="s">
        <v>726</v>
      </c>
      <c r="B250" s="211">
        <v>0</v>
      </c>
      <c r="C250" s="211">
        <v>1</v>
      </c>
      <c r="D250" s="211" t="s">
        <v>72</v>
      </c>
      <c r="E250" s="211" t="s">
        <v>3482</v>
      </c>
      <c r="F250" s="211" t="s">
        <v>3291</v>
      </c>
    </row>
    <row r="251" spans="1:6" customFormat="1" ht="15" customHeight="1" x14ac:dyDescent="0.25">
      <c r="A251" s="211" t="s">
        <v>726</v>
      </c>
      <c r="B251" s="211">
        <v>0</v>
      </c>
      <c r="C251" s="211">
        <v>1</v>
      </c>
      <c r="D251" s="211" t="s">
        <v>73</v>
      </c>
      <c r="E251" s="211" t="s">
        <v>3482</v>
      </c>
      <c r="F251" s="211" t="s">
        <v>3291</v>
      </c>
    </row>
    <row r="252" spans="1:6" customFormat="1" ht="15" customHeight="1" x14ac:dyDescent="0.25">
      <c r="A252" s="211" t="s">
        <v>726</v>
      </c>
      <c r="B252" s="211">
        <v>0</v>
      </c>
      <c r="C252" s="211">
        <v>1</v>
      </c>
      <c r="D252" s="211" t="s">
        <v>3107</v>
      </c>
      <c r="E252" s="211" t="s">
        <v>3482</v>
      </c>
      <c r="F252" s="211" t="s">
        <v>3291</v>
      </c>
    </row>
    <row r="253" spans="1:6" customFormat="1" ht="15" customHeight="1" x14ac:dyDescent="0.25">
      <c r="A253" s="211" t="s">
        <v>726</v>
      </c>
      <c r="B253" s="211">
        <v>0</v>
      </c>
      <c r="C253" s="211">
        <v>1</v>
      </c>
      <c r="D253" s="211" t="s">
        <v>3109</v>
      </c>
      <c r="E253" s="211" t="s">
        <v>3482</v>
      </c>
      <c r="F253" s="211" t="s">
        <v>3291</v>
      </c>
    </row>
    <row r="254" spans="1:6" customFormat="1" ht="15" customHeight="1" x14ac:dyDescent="0.25">
      <c r="A254" s="211" t="s">
        <v>726</v>
      </c>
      <c r="B254" s="211">
        <v>0</v>
      </c>
      <c r="C254" s="211">
        <v>1</v>
      </c>
      <c r="D254" s="211" t="s">
        <v>3111</v>
      </c>
      <c r="E254" s="211" t="s">
        <v>3482</v>
      </c>
      <c r="F254" s="211" t="s">
        <v>3291</v>
      </c>
    </row>
    <row r="255" spans="1:6" customFormat="1" ht="15" customHeight="1" x14ac:dyDescent="0.25">
      <c r="A255" s="211" t="s">
        <v>726</v>
      </c>
      <c r="B255" s="211">
        <v>0</v>
      </c>
      <c r="C255" s="211">
        <v>1</v>
      </c>
      <c r="D255" s="211" t="s">
        <v>3388</v>
      </c>
      <c r="E255" s="211" t="s">
        <v>3290</v>
      </c>
      <c r="F255" s="211" t="s">
        <v>3291</v>
      </c>
    </row>
    <row r="256" spans="1:6" customFormat="1" ht="15" customHeight="1" x14ac:dyDescent="0.25">
      <c r="A256" s="211" t="s">
        <v>726</v>
      </c>
      <c r="B256" s="211">
        <v>0</v>
      </c>
      <c r="C256" s="211">
        <v>1</v>
      </c>
      <c r="D256" s="211" t="s">
        <v>3387</v>
      </c>
      <c r="E256" s="211" t="s">
        <v>3290</v>
      </c>
      <c r="F256" s="211" t="s">
        <v>3291</v>
      </c>
    </row>
    <row r="257" spans="1:6" customFormat="1" ht="15" customHeight="1" x14ac:dyDescent="0.25">
      <c r="A257" s="211" t="s">
        <v>726</v>
      </c>
      <c r="B257" s="211">
        <v>0</v>
      </c>
      <c r="C257" s="211">
        <v>1</v>
      </c>
      <c r="D257" s="211" t="s">
        <v>3391</v>
      </c>
      <c r="E257" s="211" t="s">
        <v>3290</v>
      </c>
      <c r="F257" s="211" t="s">
        <v>3291</v>
      </c>
    </row>
    <row r="258" spans="1:6" customFormat="1" ht="15" customHeight="1" x14ac:dyDescent="0.25">
      <c r="A258" s="211" t="s">
        <v>726</v>
      </c>
      <c r="B258" s="211">
        <v>0</v>
      </c>
      <c r="C258" s="211">
        <v>1</v>
      </c>
      <c r="D258" s="211" t="s">
        <v>3392</v>
      </c>
      <c r="E258" s="211" t="s">
        <v>3290</v>
      </c>
      <c r="F258" s="211" t="s">
        <v>3291</v>
      </c>
    </row>
    <row r="259" spans="1:6" customFormat="1" ht="15" customHeight="1" x14ac:dyDescent="0.25">
      <c r="A259" s="211" t="s">
        <v>726</v>
      </c>
      <c r="B259" s="211">
        <v>0</v>
      </c>
      <c r="C259" s="211">
        <v>1</v>
      </c>
      <c r="D259" s="211" t="s">
        <v>209</v>
      </c>
      <c r="E259" s="211" t="s">
        <v>3292</v>
      </c>
      <c r="F259" s="211" t="s">
        <v>3291</v>
      </c>
    </row>
    <row r="260" spans="1:6" customFormat="1" ht="15" customHeight="1" x14ac:dyDescent="0.25">
      <c r="A260" s="211" t="s">
        <v>726</v>
      </c>
      <c r="B260" s="211">
        <v>0</v>
      </c>
      <c r="C260" s="211">
        <v>1</v>
      </c>
      <c r="D260" s="211" t="s">
        <v>3196</v>
      </c>
      <c r="E260" s="211" t="s">
        <v>3292</v>
      </c>
      <c r="F260" s="211" t="s">
        <v>3291</v>
      </c>
    </row>
    <row r="261" spans="1:6" customFormat="1" ht="15" customHeight="1" x14ac:dyDescent="0.25">
      <c r="A261" s="211" t="s">
        <v>726</v>
      </c>
      <c r="B261" s="211">
        <v>0</v>
      </c>
      <c r="C261" s="211">
        <v>1</v>
      </c>
      <c r="D261" s="211" t="s">
        <v>392</v>
      </c>
      <c r="E261" s="211" t="s">
        <v>3292</v>
      </c>
      <c r="F261" s="211" t="s">
        <v>3291</v>
      </c>
    </row>
    <row r="262" spans="1:6" customFormat="1" ht="15" customHeight="1" x14ac:dyDescent="0.25">
      <c r="A262" s="211" t="s">
        <v>726</v>
      </c>
      <c r="B262" s="211">
        <v>0</v>
      </c>
      <c r="C262" s="211">
        <v>1</v>
      </c>
      <c r="D262" s="211" t="s">
        <v>642</v>
      </c>
      <c r="E262" s="211" t="s">
        <v>3292</v>
      </c>
      <c r="F262" s="211" t="s">
        <v>3291</v>
      </c>
    </row>
    <row r="263" spans="1:6" customFormat="1" ht="15" customHeight="1" x14ac:dyDescent="0.25">
      <c r="A263" s="211" t="s">
        <v>726</v>
      </c>
      <c r="B263" s="211">
        <v>0</v>
      </c>
      <c r="C263" s="211">
        <v>1</v>
      </c>
      <c r="D263" s="211" t="s">
        <v>395</v>
      </c>
      <c r="E263" s="211" t="s">
        <v>3292</v>
      </c>
      <c r="F263" s="211" t="s">
        <v>3291</v>
      </c>
    </row>
    <row r="264" spans="1:6" customFormat="1" ht="15" customHeight="1" x14ac:dyDescent="0.25">
      <c r="A264" s="211" t="s">
        <v>726</v>
      </c>
      <c r="B264" s="211">
        <v>0</v>
      </c>
      <c r="C264" s="211">
        <v>1</v>
      </c>
      <c r="D264" s="211" t="s">
        <v>397</v>
      </c>
      <c r="E264" s="211" t="s">
        <v>3292</v>
      </c>
      <c r="F264" s="211" t="s">
        <v>3291</v>
      </c>
    </row>
    <row r="265" spans="1:6" customFormat="1" ht="15" customHeight="1" x14ac:dyDescent="0.25">
      <c r="A265" s="211" t="s">
        <v>726</v>
      </c>
      <c r="B265" s="211">
        <v>0</v>
      </c>
      <c r="C265" s="211">
        <v>1</v>
      </c>
      <c r="D265" s="211" t="s">
        <v>292</v>
      </c>
      <c r="E265" s="211" t="s">
        <v>3292</v>
      </c>
      <c r="F265" s="211" t="s">
        <v>3291</v>
      </c>
    </row>
    <row r="266" spans="1:6" customFormat="1" ht="15" customHeight="1" x14ac:dyDescent="0.25">
      <c r="A266" s="211" t="s">
        <v>726</v>
      </c>
      <c r="B266" s="211">
        <v>0</v>
      </c>
      <c r="C266" s="211">
        <v>1</v>
      </c>
      <c r="D266" s="211" t="s">
        <v>400</v>
      </c>
      <c r="E266" s="211" t="s">
        <v>3292</v>
      </c>
      <c r="F266" s="211" t="s">
        <v>3291</v>
      </c>
    </row>
    <row r="267" spans="1:6" customFormat="1" ht="15" customHeight="1" x14ac:dyDescent="0.25">
      <c r="A267" s="211" t="s">
        <v>726</v>
      </c>
      <c r="B267" s="211">
        <v>0</v>
      </c>
      <c r="C267" s="211">
        <v>1</v>
      </c>
      <c r="D267" s="211" t="s">
        <v>403</v>
      </c>
      <c r="E267" s="211" t="s">
        <v>3292</v>
      </c>
      <c r="F267" s="211" t="s">
        <v>3291</v>
      </c>
    </row>
    <row r="268" spans="1:6" customFormat="1" ht="15" customHeight="1" x14ac:dyDescent="0.25">
      <c r="A268" s="211" t="s">
        <v>726</v>
      </c>
      <c r="B268" s="211">
        <v>0</v>
      </c>
      <c r="C268" s="211">
        <v>1</v>
      </c>
      <c r="D268" s="211" t="s">
        <v>1042</v>
      </c>
      <c r="E268" s="211" t="s">
        <v>3292</v>
      </c>
      <c r="F268" s="211" t="s">
        <v>3291</v>
      </c>
    </row>
    <row r="269" spans="1:6" customFormat="1" ht="15" customHeight="1" x14ac:dyDescent="0.25">
      <c r="A269" s="211" t="s">
        <v>726</v>
      </c>
      <c r="B269" s="211">
        <v>0</v>
      </c>
      <c r="C269" s="211">
        <v>1</v>
      </c>
      <c r="D269" s="211" t="s">
        <v>1045</v>
      </c>
      <c r="E269" s="211" t="s">
        <v>3292</v>
      </c>
      <c r="F269" s="211" t="s">
        <v>3291</v>
      </c>
    </row>
    <row r="270" spans="1:6" customFormat="1" ht="15" customHeight="1" x14ac:dyDescent="0.25">
      <c r="A270" s="211" t="s">
        <v>726</v>
      </c>
      <c r="B270" s="211">
        <v>0</v>
      </c>
      <c r="C270" s="211">
        <v>1</v>
      </c>
      <c r="D270" s="211" t="s">
        <v>933</v>
      </c>
      <c r="E270" s="211" t="s">
        <v>3292</v>
      </c>
      <c r="F270" s="211" t="s">
        <v>3291</v>
      </c>
    </row>
    <row r="271" spans="1:6" customFormat="1" ht="15" customHeight="1" x14ac:dyDescent="0.25">
      <c r="A271" s="211" t="s">
        <v>726</v>
      </c>
      <c r="B271" s="211">
        <v>0</v>
      </c>
      <c r="C271" s="211">
        <v>1</v>
      </c>
      <c r="D271" s="211" t="s">
        <v>932</v>
      </c>
      <c r="E271" s="211" t="s">
        <v>3292</v>
      </c>
      <c r="F271" s="211" t="s">
        <v>3291</v>
      </c>
    </row>
    <row r="272" spans="1:6" customFormat="1" ht="15" customHeight="1" x14ac:dyDescent="0.25">
      <c r="A272" s="211" t="s">
        <v>726</v>
      </c>
      <c r="B272" s="211">
        <v>0</v>
      </c>
      <c r="C272" s="211">
        <v>1</v>
      </c>
      <c r="D272" s="211" t="s">
        <v>381</v>
      </c>
      <c r="E272" s="211" t="s">
        <v>3292</v>
      </c>
      <c r="F272" s="211" t="s">
        <v>3291</v>
      </c>
    </row>
    <row r="273" spans="1:6" customFormat="1" ht="15" customHeight="1" x14ac:dyDescent="0.25">
      <c r="A273" s="211" t="s">
        <v>726</v>
      </c>
      <c r="B273" s="211">
        <v>0</v>
      </c>
      <c r="C273" s="211">
        <v>1</v>
      </c>
      <c r="D273" s="211" t="s">
        <v>767</v>
      </c>
      <c r="E273" s="211" t="s">
        <v>3292</v>
      </c>
      <c r="F273" s="211" t="s">
        <v>3291</v>
      </c>
    </row>
    <row r="274" spans="1:6" customFormat="1" ht="15" customHeight="1" x14ac:dyDescent="0.25">
      <c r="A274" s="211" t="s">
        <v>726</v>
      </c>
      <c r="B274" s="211">
        <v>0</v>
      </c>
      <c r="C274" s="211">
        <v>1</v>
      </c>
      <c r="D274" s="211" t="s">
        <v>4401</v>
      </c>
      <c r="E274" s="211" t="s">
        <v>127</v>
      </c>
      <c r="F274" s="211" t="s">
        <v>3291</v>
      </c>
    </row>
    <row r="275" spans="1:6" customFormat="1" ht="15" customHeight="1" x14ac:dyDescent="0.25">
      <c r="A275" s="211" t="s">
        <v>726</v>
      </c>
      <c r="B275" s="211">
        <v>0</v>
      </c>
      <c r="C275" s="211">
        <v>1</v>
      </c>
      <c r="D275" s="211" t="s">
        <v>3200</v>
      </c>
      <c r="E275" s="211" t="s">
        <v>127</v>
      </c>
      <c r="F275" s="211" t="s">
        <v>3291</v>
      </c>
    </row>
    <row r="276" spans="1:6" customFormat="1" ht="15" customHeight="1" x14ac:dyDescent="0.25">
      <c r="A276" s="211" t="s">
        <v>726</v>
      </c>
      <c r="B276" s="211">
        <v>0</v>
      </c>
      <c r="C276" s="211">
        <v>1</v>
      </c>
      <c r="D276" s="211" t="s">
        <v>3199</v>
      </c>
      <c r="E276" s="211" t="s">
        <v>3292</v>
      </c>
      <c r="F276" s="211" t="s">
        <v>3291</v>
      </c>
    </row>
    <row r="277" spans="1:6" customFormat="1" ht="15" customHeight="1" x14ac:dyDescent="0.25">
      <c r="A277" s="211" t="s">
        <v>726</v>
      </c>
      <c r="B277" s="211">
        <v>0</v>
      </c>
      <c r="C277" s="211">
        <v>1</v>
      </c>
      <c r="D277" s="211" t="s">
        <v>87</v>
      </c>
      <c r="E277" s="211" t="s">
        <v>3292</v>
      </c>
      <c r="F277" s="211" t="s">
        <v>3291</v>
      </c>
    </row>
    <row r="278" spans="1:6" customFormat="1" ht="15" customHeight="1" x14ac:dyDescent="0.25">
      <c r="A278" s="211" t="s">
        <v>3344</v>
      </c>
      <c r="B278" s="211">
        <v>0</v>
      </c>
      <c r="C278" s="211">
        <v>1</v>
      </c>
      <c r="D278" s="211" t="s">
        <v>379</v>
      </c>
      <c r="E278" s="211" t="s">
        <v>3482</v>
      </c>
      <c r="F278" s="211" t="s">
        <v>3291</v>
      </c>
    </row>
    <row r="279" spans="1:6" customFormat="1" ht="15" customHeight="1" x14ac:dyDescent="0.25">
      <c r="A279" s="211" t="s">
        <v>3344</v>
      </c>
      <c r="B279" s="211">
        <v>0</v>
      </c>
      <c r="C279" s="211">
        <v>1</v>
      </c>
      <c r="D279" s="211" t="s">
        <v>385</v>
      </c>
      <c r="E279" s="211" t="s">
        <v>3482</v>
      </c>
      <c r="F279" s="211" t="s">
        <v>3291</v>
      </c>
    </row>
    <row r="280" spans="1:6" customFormat="1" ht="15" customHeight="1" x14ac:dyDescent="0.25">
      <c r="A280" s="211" t="s">
        <v>3344</v>
      </c>
      <c r="B280" s="211">
        <v>0</v>
      </c>
      <c r="C280" s="211">
        <v>1</v>
      </c>
      <c r="D280" s="211" t="s">
        <v>3162</v>
      </c>
      <c r="E280" s="211" t="s">
        <v>3482</v>
      </c>
      <c r="F280" s="211" t="s">
        <v>3291</v>
      </c>
    </row>
    <row r="281" spans="1:6" customFormat="1" ht="15" customHeight="1" x14ac:dyDescent="0.25">
      <c r="A281" s="211" t="s">
        <v>3344</v>
      </c>
      <c r="B281" s="211">
        <v>0</v>
      </c>
      <c r="C281" s="211">
        <v>1</v>
      </c>
      <c r="D281" s="211" t="s">
        <v>3247</v>
      </c>
      <c r="E281" s="211" t="s">
        <v>3482</v>
      </c>
      <c r="F281" s="211" t="s">
        <v>3291</v>
      </c>
    </row>
    <row r="282" spans="1:6" customFormat="1" ht="15" customHeight="1" x14ac:dyDescent="0.25">
      <c r="A282" s="211" t="s">
        <v>3344</v>
      </c>
      <c r="B282" s="211">
        <v>0</v>
      </c>
      <c r="C282" s="211">
        <v>1</v>
      </c>
      <c r="D282" s="211" t="s">
        <v>2283</v>
      </c>
      <c r="E282" s="211" t="s">
        <v>3482</v>
      </c>
      <c r="F282" s="211" t="s">
        <v>3291</v>
      </c>
    </row>
    <row r="283" spans="1:6" customFormat="1" ht="15" customHeight="1" x14ac:dyDescent="0.25">
      <c r="A283" s="211" t="s">
        <v>3344</v>
      </c>
      <c r="B283" s="211">
        <v>0</v>
      </c>
      <c r="C283" s="211">
        <v>1</v>
      </c>
      <c r="D283" s="211" t="s">
        <v>2282</v>
      </c>
      <c r="E283" s="211" t="s">
        <v>3482</v>
      </c>
      <c r="F283" s="211" t="s">
        <v>3291</v>
      </c>
    </row>
    <row r="284" spans="1:6" customFormat="1" ht="15" customHeight="1" x14ac:dyDescent="0.25">
      <c r="A284" s="211" t="s">
        <v>3344</v>
      </c>
      <c r="B284" s="211">
        <v>0</v>
      </c>
      <c r="C284" s="211">
        <v>1</v>
      </c>
      <c r="D284" s="211" t="s">
        <v>209</v>
      </c>
      <c r="E284" s="211" t="s">
        <v>3292</v>
      </c>
      <c r="F284" s="211" t="s">
        <v>3291</v>
      </c>
    </row>
    <row r="285" spans="1:6" customFormat="1" ht="15" customHeight="1" x14ac:dyDescent="0.25">
      <c r="A285" s="211" t="s">
        <v>3344</v>
      </c>
      <c r="B285" s="211">
        <v>0</v>
      </c>
      <c r="C285" s="211">
        <v>1</v>
      </c>
      <c r="D285" s="211" t="s">
        <v>3196</v>
      </c>
      <c r="E285" s="211" t="s">
        <v>3292</v>
      </c>
      <c r="F285" s="211" t="s">
        <v>3291</v>
      </c>
    </row>
    <row r="286" spans="1:6" customFormat="1" ht="15" customHeight="1" x14ac:dyDescent="0.25">
      <c r="A286" s="211" t="s">
        <v>3344</v>
      </c>
      <c r="B286" s="211">
        <v>0</v>
      </c>
      <c r="C286" s="211">
        <v>1</v>
      </c>
      <c r="D286" s="211" t="s">
        <v>392</v>
      </c>
      <c r="E286" s="211" t="s">
        <v>3292</v>
      </c>
      <c r="F286" s="211" t="s">
        <v>3291</v>
      </c>
    </row>
    <row r="287" spans="1:6" customFormat="1" ht="15" customHeight="1" x14ac:dyDescent="0.25">
      <c r="A287" s="211" t="s">
        <v>3344</v>
      </c>
      <c r="B287" s="211">
        <v>0</v>
      </c>
      <c r="C287" s="211">
        <v>1</v>
      </c>
      <c r="D287" s="211" t="s">
        <v>642</v>
      </c>
      <c r="E287" s="211" t="s">
        <v>3292</v>
      </c>
      <c r="F287" s="211" t="s">
        <v>3291</v>
      </c>
    </row>
    <row r="288" spans="1:6" customFormat="1" ht="15" customHeight="1" x14ac:dyDescent="0.25">
      <c r="A288" s="211" t="s">
        <v>3344</v>
      </c>
      <c r="B288" s="211">
        <v>0</v>
      </c>
      <c r="C288" s="211">
        <v>1</v>
      </c>
      <c r="D288" s="211" t="s">
        <v>395</v>
      </c>
      <c r="E288" s="211" t="s">
        <v>3292</v>
      </c>
      <c r="F288" s="211" t="s">
        <v>3291</v>
      </c>
    </row>
    <row r="289" spans="1:6" customFormat="1" ht="15" customHeight="1" x14ac:dyDescent="0.25">
      <c r="A289" s="211" t="s">
        <v>3344</v>
      </c>
      <c r="B289" s="211">
        <v>0</v>
      </c>
      <c r="C289" s="211">
        <v>1</v>
      </c>
      <c r="D289" s="211" t="s">
        <v>397</v>
      </c>
      <c r="E289" s="211" t="s">
        <v>3292</v>
      </c>
      <c r="F289" s="211" t="s">
        <v>3291</v>
      </c>
    </row>
    <row r="290" spans="1:6" customFormat="1" ht="15" customHeight="1" x14ac:dyDescent="0.25">
      <c r="A290" s="211" t="s">
        <v>3344</v>
      </c>
      <c r="B290" s="211">
        <v>0</v>
      </c>
      <c r="C290" s="211">
        <v>1</v>
      </c>
      <c r="D290" s="211" t="s">
        <v>292</v>
      </c>
      <c r="E290" s="211" t="s">
        <v>3292</v>
      </c>
      <c r="F290" s="211" t="s">
        <v>3291</v>
      </c>
    </row>
    <row r="291" spans="1:6" customFormat="1" ht="15" customHeight="1" x14ac:dyDescent="0.25">
      <c r="A291" s="211" t="s">
        <v>3344</v>
      </c>
      <c r="B291" s="211">
        <v>0</v>
      </c>
      <c r="C291" s="211">
        <v>1</v>
      </c>
      <c r="D291" s="211" t="s">
        <v>400</v>
      </c>
      <c r="E291" s="211" t="s">
        <v>3292</v>
      </c>
      <c r="F291" s="211" t="s">
        <v>3291</v>
      </c>
    </row>
    <row r="292" spans="1:6" customFormat="1" ht="15" customHeight="1" x14ac:dyDescent="0.25">
      <c r="A292" s="211" t="s">
        <v>3344</v>
      </c>
      <c r="B292" s="211">
        <v>0</v>
      </c>
      <c r="C292" s="211">
        <v>1</v>
      </c>
      <c r="D292" s="211" t="s">
        <v>403</v>
      </c>
      <c r="E292" s="211" t="s">
        <v>3292</v>
      </c>
      <c r="F292" s="211" t="s">
        <v>3291</v>
      </c>
    </row>
    <row r="293" spans="1:6" customFormat="1" ht="15" customHeight="1" x14ac:dyDescent="0.25">
      <c r="A293" s="211" t="s">
        <v>3344</v>
      </c>
      <c r="B293" s="211">
        <v>0</v>
      </c>
      <c r="C293" s="211">
        <v>1</v>
      </c>
      <c r="D293" s="211" t="s">
        <v>1042</v>
      </c>
      <c r="E293" s="211" t="s">
        <v>3292</v>
      </c>
      <c r="F293" s="211" t="s">
        <v>3291</v>
      </c>
    </row>
    <row r="294" spans="1:6" customFormat="1" ht="15" customHeight="1" x14ac:dyDescent="0.25">
      <c r="A294" s="211" t="s">
        <v>3344</v>
      </c>
      <c r="B294" s="211">
        <v>0</v>
      </c>
      <c r="C294" s="211">
        <v>1</v>
      </c>
      <c r="D294" s="211" t="s">
        <v>1045</v>
      </c>
      <c r="E294" s="211" t="s">
        <v>3292</v>
      </c>
      <c r="F294" s="211" t="s">
        <v>3291</v>
      </c>
    </row>
    <row r="295" spans="1:6" customFormat="1" ht="15" customHeight="1" x14ac:dyDescent="0.25">
      <c r="A295" s="211" t="s">
        <v>3344</v>
      </c>
      <c r="B295" s="211">
        <v>0</v>
      </c>
      <c r="C295" s="211">
        <v>1</v>
      </c>
      <c r="D295" s="211" t="s">
        <v>933</v>
      </c>
      <c r="E295" s="211" t="s">
        <v>3292</v>
      </c>
      <c r="F295" s="211" t="s">
        <v>3291</v>
      </c>
    </row>
    <row r="296" spans="1:6" customFormat="1" ht="15" customHeight="1" x14ac:dyDescent="0.25">
      <c r="A296" s="211" t="s">
        <v>3344</v>
      </c>
      <c r="B296" s="211">
        <v>0</v>
      </c>
      <c r="C296" s="211">
        <v>1</v>
      </c>
      <c r="D296" s="211" t="s">
        <v>932</v>
      </c>
      <c r="E296" s="211" t="s">
        <v>3292</v>
      </c>
      <c r="F296" s="211" t="s">
        <v>3291</v>
      </c>
    </row>
    <row r="297" spans="1:6" customFormat="1" ht="15" customHeight="1" x14ac:dyDescent="0.25">
      <c r="A297" s="211" t="s">
        <v>3344</v>
      </c>
      <c r="B297" s="211">
        <v>0</v>
      </c>
      <c r="C297" s="211">
        <v>1</v>
      </c>
      <c r="D297" s="211" t="s">
        <v>381</v>
      </c>
      <c r="E297" s="211" t="s">
        <v>3292</v>
      </c>
      <c r="F297" s="211" t="s">
        <v>3291</v>
      </c>
    </row>
    <row r="298" spans="1:6" customFormat="1" ht="15" customHeight="1" x14ac:dyDescent="0.25">
      <c r="A298" s="211" t="s">
        <v>3344</v>
      </c>
      <c r="B298" s="211">
        <v>0</v>
      </c>
      <c r="C298" s="211">
        <v>1</v>
      </c>
      <c r="D298" s="211" t="s">
        <v>767</v>
      </c>
      <c r="E298" s="211" t="s">
        <v>3292</v>
      </c>
      <c r="F298" s="211" t="s">
        <v>3291</v>
      </c>
    </row>
    <row r="299" spans="1:6" customFormat="1" ht="15" customHeight="1" x14ac:dyDescent="0.25">
      <c r="A299" s="211" t="s">
        <v>3344</v>
      </c>
      <c r="B299" s="211">
        <v>0</v>
      </c>
      <c r="C299" s="211">
        <v>1</v>
      </c>
      <c r="D299" s="211" t="s">
        <v>4401</v>
      </c>
      <c r="E299" s="211" t="s">
        <v>127</v>
      </c>
      <c r="F299" s="211" t="s">
        <v>3291</v>
      </c>
    </row>
    <row r="300" spans="1:6" customFormat="1" ht="15" customHeight="1" x14ac:dyDescent="0.25">
      <c r="A300" s="211" t="s">
        <v>3344</v>
      </c>
      <c r="B300" s="211">
        <v>0</v>
      </c>
      <c r="C300" s="211">
        <v>1</v>
      </c>
      <c r="D300" s="211" t="s">
        <v>3200</v>
      </c>
      <c r="E300" s="211" t="s">
        <v>127</v>
      </c>
      <c r="F300" s="211" t="s">
        <v>3291</v>
      </c>
    </row>
    <row r="301" spans="1:6" customFormat="1" ht="15" customHeight="1" x14ac:dyDescent="0.25">
      <c r="A301" s="211" t="s">
        <v>3344</v>
      </c>
      <c r="B301" s="211">
        <v>0</v>
      </c>
      <c r="C301" s="211">
        <v>1</v>
      </c>
      <c r="D301" s="211" t="s">
        <v>3199</v>
      </c>
      <c r="E301" s="211" t="s">
        <v>3292</v>
      </c>
      <c r="F301" s="211" t="s">
        <v>3291</v>
      </c>
    </row>
    <row r="302" spans="1:6" customFormat="1" ht="15" customHeight="1" x14ac:dyDescent="0.25">
      <c r="A302" s="211" t="s">
        <v>3344</v>
      </c>
      <c r="B302" s="211">
        <v>0</v>
      </c>
      <c r="C302" s="211">
        <v>1</v>
      </c>
      <c r="D302" s="211" t="s">
        <v>87</v>
      </c>
      <c r="E302" s="211" t="s">
        <v>3292</v>
      </c>
      <c r="F302" s="211" t="s">
        <v>3291</v>
      </c>
    </row>
    <row r="303" spans="1:6" customFormat="1" ht="15" customHeight="1" x14ac:dyDescent="0.25">
      <c r="A303" s="211" t="s">
        <v>3343</v>
      </c>
      <c r="B303" s="211">
        <v>0</v>
      </c>
      <c r="C303" s="211">
        <v>1</v>
      </c>
      <c r="D303" s="211" t="s">
        <v>379</v>
      </c>
      <c r="E303" s="211" t="s">
        <v>3482</v>
      </c>
      <c r="F303" s="211" t="s">
        <v>3291</v>
      </c>
    </row>
    <row r="304" spans="1:6" customFormat="1" ht="15" customHeight="1" x14ac:dyDescent="0.25">
      <c r="A304" s="211" t="s">
        <v>3343</v>
      </c>
      <c r="B304" s="211">
        <v>0</v>
      </c>
      <c r="C304" s="211">
        <v>1</v>
      </c>
      <c r="D304" s="211" t="s">
        <v>385</v>
      </c>
      <c r="E304" s="211" t="s">
        <v>3482</v>
      </c>
      <c r="F304" s="211" t="s">
        <v>3291</v>
      </c>
    </row>
    <row r="305" spans="1:6" customFormat="1" ht="15" customHeight="1" x14ac:dyDescent="0.25">
      <c r="A305" s="211" t="s">
        <v>3343</v>
      </c>
      <c r="B305" s="211">
        <v>0</v>
      </c>
      <c r="C305" s="211">
        <v>1</v>
      </c>
      <c r="D305" s="211" t="s">
        <v>3162</v>
      </c>
      <c r="E305" s="211" t="s">
        <v>3482</v>
      </c>
      <c r="F305" s="211" t="s">
        <v>3291</v>
      </c>
    </row>
    <row r="306" spans="1:6" customFormat="1" ht="15" customHeight="1" x14ac:dyDescent="0.25">
      <c r="A306" s="211" t="s">
        <v>3343</v>
      </c>
      <c r="B306" s="211">
        <v>0</v>
      </c>
      <c r="C306" s="211">
        <v>1</v>
      </c>
      <c r="D306" s="211" t="s">
        <v>3247</v>
      </c>
      <c r="E306" s="211" t="s">
        <v>3482</v>
      </c>
      <c r="F306" s="211" t="s">
        <v>3291</v>
      </c>
    </row>
    <row r="307" spans="1:6" customFormat="1" ht="15" customHeight="1" x14ac:dyDescent="0.25">
      <c r="A307" s="211" t="s">
        <v>3343</v>
      </c>
      <c r="B307" s="211">
        <v>0</v>
      </c>
      <c r="C307" s="211">
        <v>1</v>
      </c>
      <c r="D307" s="211" t="s">
        <v>2283</v>
      </c>
      <c r="E307" s="211" t="s">
        <v>3482</v>
      </c>
      <c r="F307" s="211" t="s">
        <v>3291</v>
      </c>
    </row>
    <row r="308" spans="1:6" customFormat="1" ht="15" customHeight="1" x14ac:dyDescent="0.25">
      <c r="A308" s="211" t="s">
        <v>3343</v>
      </c>
      <c r="B308" s="211">
        <v>0</v>
      </c>
      <c r="C308" s="211">
        <v>1</v>
      </c>
      <c r="D308" s="211" t="s">
        <v>2282</v>
      </c>
      <c r="E308" s="211" t="s">
        <v>3482</v>
      </c>
      <c r="F308" s="211" t="s">
        <v>3291</v>
      </c>
    </row>
    <row r="309" spans="1:6" customFormat="1" ht="15" customHeight="1" x14ac:dyDescent="0.25">
      <c r="A309" s="211" t="s">
        <v>3343</v>
      </c>
      <c r="B309" s="211">
        <v>0</v>
      </c>
      <c r="C309" s="211">
        <v>1</v>
      </c>
      <c r="D309" s="211" t="s">
        <v>209</v>
      </c>
      <c r="E309" s="211" t="s">
        <v>3292</v>
      </c>
      <c r="F309" s="211" t="s">
        <v>3291</v>
      </c>
    </row>
    <row r="310" spans="1:6" customFormat="1" ht="15" customHeight="1" x14ac:dyDescent="0.25">
      <c r="A310" s="211" t="s">
        <v>3343</v>
      </c>
      <c r="B310" s="211">
        <v>0</v>
      </c>
      <c r="C310" s="211">
        <v>1</v>
      </c>
      <c r="D310" s="211" t="s">
        <v>3196</v>
      </c>
      <c r="E310" s="211" t="s">
        <v>3292</v>
      </c>
      <c r="F310" s="211" t="s">
        <v>3291</v>
      </c>
    </row>
    <row r="311" spans="1:6" customFormat="1" ht="15" customHeight="1" x14ac:dyDescent="0.25">
      <c r="A311" s="211" t="s">
        <v>3343</v>
      </c>
      <c r="B311" s="211">
        <v>0</v>
      </c>
      <c r="C311" s="211">
        <v>1</v>
      </c>
      <c r="D311" s="211" t="s">
        <v>392</v>
      </c>
      <c r="E311" s="211" t="s">
        <v>3292</v>
      </c>
      <c r="F311" s="211" t="s">
        <v>3291</v>
      </c>
    </row>
    <row r="312" spans="1:6" customFormat="1" ht="15" customHeight="1" x14ac:dyDescent="0.25">
      <c r="A312" s="211" t="s">
        <v>3343</v>
      </c>
      <c r="B312" s="211">
        <v>0</v>
      </c>
      <c r="C312" s="211">
        <v>1</v>
      </c>
      <c r="D312" s="211" t="s">
        <v>642</v>
      </c>
      <c r="E312" s="211" t="s">
        <v>3292</v>
      </c>
      <c r="F312" s="211" t="s">
        <v>3291</v>
      </c>
    </row>
    <row r="313" spans="1:6" customFormat="1" ht="15" customHeight="1" x14ac:dyDescent="0.25">
      <c r="A313" s="211" t="s">
        <v>3343</v>
      </c>
      <c r="B313" s="211">
        <v>0</v>
      </c>
      <c r="C313" s="211">
        <v>1</v>
      </c>
      <c r="D313" s="211" t="s">
        <v>395</v>
      </c>
      <c r="E313" s="211" t="s">
        <v>3292</v>
      </c>
      <c r="F313" s="211" t="s">
        <v>3291</v>
      </c>
    </row>
    <row r="314" spans="1:6" customFormat="1" ht="15" customHeight="1" x14ac:dyDescent="0.25">
      <c r="A314" s="211" t="s">
        <v>3343</v>
      </c>
      <c r="B314" s="211">
        <v>0</v>
      </c>
      <c r="C314" s="211">
        <v>1</v>
      </c>
      <c r="D314" s="211" t="s">
        <v>397</v>
      </c>
      <c r="E314" s="211" t="s">
        <v>3292</v>
      </c>
      <c r="F314" s="211" t="s">
        <v>3291</v>
      </c>
    </row>
    <row r="315" spans="1:6" customFormat="1" ht="15" customHeight="1" x14ac:dyDescent="0.25">
      <c r="A315" s="211" t="s">
        <v>3343</v>
      </c>
      <c r="B315" s="211">
        <v>0</v>
      </c>
      <c r="C315" s="211">
        <v>1</v>
      </c>
      <c r="D315" s="211" t="s">
        <v>292</v>
      </c>
      <c r="E315" s="211" t="s">
        <v>3292</v>
      </c>
      <c r="F315" s="211" t="s">
        <v>3291</v>
      </c>
    </row>
    <row r="316" spans="1:6" customFormat="1" ht="15" customHeight="1" x14ac:dyDescent="0.25">
      <c r="A316" s="211" t="s">
        <v>3343</v>
      </c>
      <c r="B316" s="211">
        <v>0</v>
      </c>
      <c r="C316" s="211">
        <v>1</v>
      </c>
      <c r="D316" s="211" t="s">
        <v>400</v>
      </c>
      <c r="E316" s="211" t="s">
        <v>3292</v>
      </c>
      <c r="F316" s="211" t="s">
        <v>3291</v>
      </c>
    </row>
    <row r="317" spans="1:6" customFormat="1" ht="15" customHeight="1" x14ac:dyDescent="0.25">
      <c r="A317" s="211" t="s">
        <v>3343</v>
      </c>
      <c r="B317" s="211">
        <v>0</v>
      </c>
      <c r="C317" s="211">
        <v>1</v>
      </c>
      <c r="D317" s="211" t="s">
        <v>403</v>
      </c>
      <c r="E317" s="211" t="s">
        <v>3292</v>
      </c>
      <c r="F317" s="211" t="s">
        <v>3291</v>
      </c>
    </row>
    <row r="318" spans="1:6" customFormat="1" ht="15" customHeight="1" x14ac:dyDescent="0.25">
      <c r="A318" s="211" t="s">
        <v>3343</v>
      </c>
      <c r="B318" s="211">
        <v>0</v>
      </c>
      <c r="C318" s="211">
        <v>1</v>
      </c>
      <c r="D318" s="211" t="s">
        <v>1042</v>
      </c>
      <c r="E318" s="211" t="s">
        <v>3292</v>
      </c>
      <c r="F318" s="211" t="s">
        <v>3291</v>
      </c>
    </row>
    <row r="319" spans="1:6" customFormat="1" ht="15" customHeight="1" x14ac:dyDescent="0.25">
      <c r="A319" s="211" t="s">
        <v>3343</v>
      </c>
      <c r="B319" s="211">
        <v>0</v>
      </c>
      <c r="C319" s="211">
        <v>1</v>
      </c>
      <c r="D319" s="211" t="s">
        <v>1045</v>
      </c>
      <c r="E319" s="211" t="s">
        <v>3292</v>
      </c>
      <c r="F319" s="211" t="s">
        <v>3291</v>
      </c>
    </row>
    <row r="320" spans="1:6" customFormat="1" ht="15" customHeight="1" x14ac:dyDescent="0.25">
      <c r="A320" s="211" t="s">
        <v>3343</v>
      </c>
      <c r="B320" s="211">
        <v>0</v>
      </c>
      <c r="C320" s="211">
        <v>1</v>
      </c>
      <c r="D320" s="211" t="s">
        <v>933</v>
      </c>
      <c r="E320" s="211" t="s">
        <v>3292</v>
      </c>
      <c r="F320" s="211" t="s">
        <v>3291</v>
      </c>
    </row>
    <row r="321" spans="1:6" customFormat="1" ht="15" customHeight="1" x14ac:dyDescent="0.25">
      <c r="A321" s="211" t="s">
        <v>3343</v>
      </c>
      <c r="B321" s="211">
        <v>0</v>
      </c>
      <c r="C321" s="211">
        <v>1</v>
      </c>
      <c r="D321" s="211" t="s">
        <v>932</v>
      </c>
      <c r="E321" s="211" t="s">
        <v>3292</v>
      </c>
      <c r="F321" s="211" t="s">
        <v>3291</v>
      </c>
    </row>
    <row r="322" spans="1:6" customFormat="1" ht="15" customHeight="1" x14ac:dyDescent="0.25">
      <c r="A322" s="211" t="s">
        <v>3343</v>
      </c>
      <c r="B322" s="211">
        <v>0</v>
      </c>
      <c r="C322" s="211">
        <v>1</v>
      </c>
      <c r="D322" s="211" t="s">
        <v>381</v>
      </c>
      <c r="E322" s="211" t="s">
        <v>3292</v>
      </c>
      <c r="F322" s="211" t="s">
        <v>3291</v>
      </c>
    </row>
    <row r="323" spans="1:6" customFormat="1" ht="15" customHeight="1" x14ac:dyDescent="0.25">
      <c r="A323" s="211" t="s">
        <v>3343</v>
      </c>
      <c r="B323" s="211">
        <v>0</v>
      </c>
      <c r="C323" s="211">
        <v>1</v>
      </c>
      <c r="D323" s="211" t="s">
        <v>767</v>
      </c>
      <c r="E323" s="211" t="s">
        <v>3292</v>
      </c>
      <c r="F323" s="211" t="s">
        <v>3291</v>
      </c>
    </row>
    <row r="324" spans="1:6" customFormat="1" ht="15" customHeight="1" x14ac:dyDescent="0.25">
      <c r="A324" s="211" t="s">
        <v>3343</v>
      </c>
      <c r="B324" s="211">
        <v>0</v>
      </c>
      <c r="C324" s="211">
        <v>1</v>
      </c>
      <c r="D324" s="211" t="s">
        <v>4401</v>
      </c>
      <c r="E324" s="211" t="s">
        <v>127</v>
      </c>
      <c r="F324" s="211" t="s">
        <v>3291</v>
      </c>
    </row>
    <row r="325" spans="1:6" customFormat="1" ht="15" customHeight="1" x14ac:dyDescent="0.25">
      <c r="A325" s="211" t="s">
        <v>3343</v>
      </c>
      <c r="B325" s="211">
        <v>0</v>
      </c>
      <c r="C325" s="211">
        <v>1</v>
      </c>
      <c r="D325" s="211" t="s">
        <v>3200</v>
      </c>
      <c r="E325" s="211" t="s">
        <v>127</v>
      </c>
      <c r="F325" s="211" t="s">
        <v>3291</v>
      </c>
    </row>
    <row r="326" spans="1:6" customFormat="1" ht="15" customHeight="1" x14ac:dyDescent="0.25">
      <c r="A326" s="211" t="s">
        <v>3343</v>
      </c>
      <c r="B326" s="211">
        <v>0</v>
      </c>
      <c r="C326" s="211">
        <v>1</v>
      </c>
      <c r="D326" s="211" t="s">
        <v>3199</v>
      </c>
      <c r="E326" s="211" t="s">
        <v>3292</v>
      </c>
      <c r="F326" s="211" t="s">
        <v>3291</v>
      </c>
    </row>
    <row r="327" spans="1:6" customFormat="1" ht="15" customHeight="1" x14ac:dyDescent="0.25">
      <c r="A327" s="211" t="s">
        <v>3343</v>
      </c>
      <c r="B327" s="211">
        <v>0</v>
      </c>
      <c r="C327" s="211">
        <v>1</v>
      </c>
      <c r="D327" s="211" t="s">
        <v>87</v>
      </c>
      <c r="E327" s="211" t="s">
        <v>3292</v>
      </c>
      <c r="F327" s="211" t="s">
        <v>3291</v>
      </c>
    </row>
    <row r="328" spans="1:6" customFormat="1" ht="15" customHeight="1" x14ac:dyDescent="0.25">
      <c r="A328" s="211" t="s">
        <v>3347</v>
      </c>
      <c r="B328" s="211">
        <v>0</v>
      </c>
      <c r="C328" s="211">
        <v>1</v>
      </c>
      <c r="D328" s="211" t="s">
        <v>392</v>
      </c>
      <c r="E328" s="211" t="s">
        <v>3292</v>
      </c>
      <c r="F328" s="211" t="s">
        <v>3291</v>
      </c>
    </row>
    <row r="329" spans="1:6" customFormat="1" ht="15" customHeight="1" x14ac:dyDescent="0.25">
      <c r="A329" s="211" t="s">
        <v>3347</v>
      </c>
      <c r="B329" s="211">
        <v>0</v>
      </c>
      <c r="C329" s="211">
        <v>1</v>
      </c>
      <c r="D329" s="211" t="s">
        <v>642</v>
      </c>
      <c r="E329" s="211" t="s">
        <v>3292</v>
      </c>
      <c r="F329" s="211" t="s">
        <v>3291</v>
      </c>
    </row>
    <row r="330" spans="1:6" customFormat="1" ht="15" customHeight="1" x14ac:dyDescent="0.25">
      <c r="A330" s="211" t="s">
        <v>3347</v>
      </c>
      <c r="B330" s="211">
        <v>0</v>
      </c>
      <c r="C330" s="211">
        <v>1</v>
      </c>
      <c r="D330" s="211" t="s">
        <v>395</v>
      </c>
      <c r="E330" s="211" t="s">
        <v>3292</v>
      </c>
      <c r="F330" s="211" t="s">
        <v>3291</v>
      </c>
    </row>
    <row r="331" spans="1:6" customFormat="1" ht="15" customHeight="1" x14ac:dyDescent="0.25">
      <c r="A331" s="211" t="s">
        <v>3347</v>
      </c>
      <c r="B331" s="211">
        <v>0</v>
      </c>
      <c r="C331" s="211">
        <v>1</v>
      </c>
      <c r="D331" s="211" t="s">
        <v>397</v>
      </c>
      <c r="E331" s="211" t="s">
        <v>3292</v>
      </c>
      <c r="F331" s="211" t="s">
        <v>3291</v>
      </c>
    </row>
    <row r="332" spans="1:6" customFormat="1" ht="15" customHeight="1" x14ac:dyDescent="0.25">
      <c r="A332" s="211" t="s">
        <v>3347</v>
      </c>
      <c r="B332" s="211">
        <v>0</v>
      </c>
      <c r="C332" s="211">
        <v>1</v>
      </c>
      <c r="D332" s="211" t="s">
        <v>292</v>
      </c>
      <c r="E332" s="211" t="s">
        <v>3292</v>
      </c>
      <c r="F332" s="211" t="s">
        <v>3291</v>
      </c>
    </row>
    <row r="333" spans="1:6" customFormat="1" ht="15" customHeight="1" x14ac:dyDescent="0.25">
      <c r="A333" s="211" t="s">
        <v>3347</v>
      </c>
      <c r="B333" s="211">
        <v>0</v>
      </c>
      <c r="C333" s="211">
        <v>1</v>
      </c>
      <c r="D333" s="211" t="s">
        <v>400</v>
      </c>
      <c r="E333" s="211" t="s">
        <v>3292</v>
      </c>
      <c r="F333" s="211" t="s">
        <v>3291</v>
      </c>
    </row>
    <row r="334" spans="1:6" customFormat="1" ht="15" customHeight="1" x14ac:dyDescent="0.25">
      <c r="A334" s="211" t="s">
        <v>3347</v>
      </c>
      <c r="B334" s="211">
        <v>0</v>
      </c>
      <c r="C334" s="211">
        <v>1</v>
      </c>
      <c r="D334" s="211" t="s">
        <v>403</v>
      </c>
      <c r="E334" s="211" t="s">
        <v>3292</v>
      </c>
      <c r="F334" s="211" t="s">
        <v>3291</v>
      </c>
    </row>
    <row r="335" spans="1:6" customFormat="1" ht="15" customHeight="1" x14ac:dyDescent="0.25">
      <c r="A335" s="211" t="s">
        <v>3347</v>
      </c>
      <c r="B335" s="211">
        <v>0</v>
      </c>
      <c r="C335" s="211">
        <v>1</v>
      </c>
      <c r="D335" s="211" t="s">
        <v>1042</v>
      </c>
      <c r="E335" s="211" t="s">
        <v>3292</v>
      </c>
      <c r="F335" s="211" t="s">
        <v>3291</v>
      </c>
    </row>
    <row r="336" spans="1:6" customFormat="1" ht="15" customHeight="1" x14ac:dyDescent="0.25">
      <c r="A336" s="211" t="s">
        <v>3347</v>
      </c>
      <c r="B336" s="211">
        <v>0</v>
      </c>
      <c r="C336" s="211">
        <v>1</v>
      </c>
      <c r="D336" s="211" t="s">
        <v>1045</v>
      </c>
      <c r="E336" s="211" t="s">
        <v>3292</v>
      </c>
      <c r="F336" s="211" t="s">
        <v>3291</v>
      </c>
    </row>
    <row r="337" spans="1:6" customFormat="1" ht="15" customHeight="1" x14ac:dyDescent="0.25">
      <c r="A337" s="211" t="s">
        <v>3347</v>
      </c>
      <c r="B337" s="211">
        <v>0</v>
      </c>
      <c r="C337" s="211">
        <v>1</v>
      </c>
      <c r="D337" s="211" t="s">
        <v>933</v>
      </c>
      <c r="E337" s="211" t="s">
        <v>3292</v>
      </c>
      <c r="F337" s="211" t="s">
        <v>3291</v>
      </c>
    </row>
    <row r="338" spans="1:6" customFormat="1" ht="15" customHeight="1" x14ac:dyDescent="0.25">
      <c r="A338" s="211" t="s">
        <v>3347</v>
      </c>
      <c r="B338" s="211">
        <v>0</v>
      </c>
      <c r="C338" s="211">
        <v>1</v>
      </c>
      <c r="D338" s="211" t="s">
        <v>932</v>
      </c>
      <c r="E338" s="211" t="s">
        <v>3292</v>
      </c>
      <c r="F338" s="211" t="s">
        <v>3291</v>
      </c>
    </row>
    <row r="339" spans="1:6" customFormat="1" ht="15" customHeight="1" x14ac:dyDescent="0.25">
      <c r="A339" s="211" t="s">
        <v>3347</v>
      </c>
      <c r="B339" s="211">
        <v>0</v>
      </c>
      <c r="C339" s="211">
        <v>1</v>
      </c>
      <c r="D339" s="211" t="s">
        <v>4401</v>
      </c>
      <c r="E339" s="211" t="s">
        <v>127</v>
      </c>
      <c r="F339" s="211" t="s">
        <v>3291</v>
      </c>
    </row>
    <row r="340" spans="1:6" customFormat="1" ht="15" customHeight="1" x14ac:dyDescent="0.25">
      <c r="A340" s="211" t="s">
        <v>3347</v>
      </c>
      <c r="B340" s="211">
        <v>0</v>
      </c>
      <c r="C340" s="211">
        <v>1</v>
      </c>
      <c r="D340" s="211" t="s">
        <v>3200</v>
      </c>
      <c r="E340" s="211" t="s">
        <v>127</v>
      </c>
      <c r="F340" s="211" t="s">
        <v>3291</v>
      </c>
    </row>
    <row r="341" spans="1:6" customFormat="1" ht="15" customHeight="1" x14ac:dyDescent="0.25">
      <c r="A341" s="211" t="s">
        <v>3347</v>
      </c>
      <c r="B341" s="211">
        <v>0</v>
      </c>
      <c r="C341" s="211">
        <v>1</v>
      </c>
      <c r="D341" s="211" t="s">
        <v>3199</v>
      </c>
      <c r="E341" s="211" t="s">
        <v>3292</v>
      </c>
      <c r="F341" s="211" t="s">
        <v>3291</v>
      </c>
    </row>
    <row r="342" spans="1:6" customFormat="1" ht="15" customHeight="1" x14ac:dyDescent="0.25">
      <c r="A342" s="211" t="s">
        <v>724</v>
      </c>
      <c r="B342" s="211">
        <v>0</v>
      </c>
      <c r="C342" s="211">
        <v>1</v>
      </c>
      <c r="D342" s="211" t="s">
        <v>392</v>
      </c>
      <c r="E342" s="211" t="s">
        <v>3292</v>
      </c>
      <c r="F342" s="211" t="s">
        <v>3291</v>
      </c>
    </row>
    <row r="343" spans="1:6" customFormat="1" ht="15" customHeight="1" x14ac:dyDescent="0.25">
      <c r="A343" s="211" t="s">
        <v>724</v>
      </c>
      <c r="B343" s="211">
        <v>0</v>
      </c>
      <c r="C343" s="211">
        <v>1</v>
      </c>
      <c r="D343" s="211" t="s">
        <v>642</v>
      </c>
      <c r="E343" s="211" t="s">
        <v>3292</v>
      </c>
      <c r="F343" s="211" t="s">
        <v>3291</v>
      </c>
    </row>
    <row r="344" spans="1:6" customFormat="1" ht="15" customHeight="1" x14ac:dyDescent="0.25">
      <c r="A344" s="211" t="s">
        <v>724</v>
      </c>
      <c r="B344" s="211">
        <v>0</v>
      </c>
      <c r="C344" s="211">
        <v>1</v>
      </c>
      <c r="D344" s="211" t="s">
        <v>395</v>
      </c>
      <c r="E344" s="211" t="s">
        <v>3292</v>
      </c>
      <c r="F344" s="211" t="s">
        <v>3291</v>
      </c>
    </row>
    <row r="345" spans="1:6" customFormat="1" ht="15" customHeight="1" x14ac:dyDescent="0.25">
      <c r="A345" s="211" t="s">
        <v>724</v>
      </c>
      <c r="B345" s="211">
        <v>0</v>
      </c>
      <c r="C345" s="211">
        <v>1</v>
      </c>
      <c r="D345" s="211" t="s">
        <v>397</v>
      </c>
      <c r="E345" s="211" t="s">
        <v>3292</v>
      </c>
      <c r="F345" s="211" t="s">
        <v>3291</v>
      </c>
    </row>
    <row r="346" spans="1:6" customFormat="1" ht="15" customHeight="1" x14ac:dyDescent="0.25">
      <c r="A346" s="211" t="s">
        <v>724</v>
      </c>
      <c r="B346" s="211">
        <v>0</v>
      </c>
      <c r="C346" s="211">
        <v>1</v>
      </c>
      <c r="D346" s="211" t="s">
        <v>292</v>
      </c>
      <c r="E346" s="211" t="s">
        <v>3292</v>
      </c>
      <c r="F346" s="211" t="s">
        <v>3291</v>
      </c>
    </row>
    <row r="347" spans="1:6" customFormat="1" ht="15" customHeight="1" x14ac:dyDescent="0.25">
      <c r="A347" s="211" t="s">
        <v>724</v>
      </c>
      <c r="B347" s="211">
        <v>0</v>
      </c>
      <c r="C347" s="211">
        <v>1</v>
      </c>
      <c r="D347" s="211" t="s">
        <v>400</v>
      </c>
      <c r="E347" s="211" t="s">
        <v>3292</v>
      </c>
      <c r="F347" s="211" t="s">
        <v>3291</v>
      </c>
    </row>
    <row r="348" spans="1:6" customFormat="1" ht="15" customHeight="1" x14ac:dyDescent="0.25">
      <c r="A348" s="211" t="s">
        <v>724</v>
      </c>
      <c r="B348" s="211">
        <v>0</v>
      </c>
      <c r="C348" s="211">
        <v>1</v>
      </c>
      <c r="D348" s="211" t="s">
        <v>403</v>
      </c>
      <c r="E348" s="211" t="s">
        <v>3292</v>
      </c>
      <c r="F348" s="211" t="s">
        <v>3291</v>
      </c>
    </row>
    <row r="349" spans="1:6" customFormat="1" ht="15" customHeight="1" x14ac:dyDescent="0.25">
      <c r="A349" s="211" t="s">
        <v>724</v>
      </c>
      <c r="B349" s="211">
        <v>0</v>
      </c>
      <c r="C349" s="211">
        <v>1</v>
      </c>
      <c r="D349" s="211" t="s">
        <v>1042</v>
      </c>
      <c r="E349" s="211" t="s">
        <v>3292</v>
      </c>
      <c r="F349" s="211" t="s">
        <v>3291</v>
      </c>
    </row>
    <row r="350" spans="1:6" customFormat="1" ht="15" customHeight="1" x14ac:dyDescent="0.25">
      <c r="A350" s="211" t="s">
        <v>724</v>
      </c>
      <c r="B350" s="211">
        <v>0</v>
      </c>
      <c r="C350" s="211">
        <v>1</v>
      </c>
      <c r="D350" s="211" t="s">
        <v>1045</v>
      </c>
      <c r="E350" s="211" t="s">
        <v>3292</v>
      </c>
      <c r="F350" s="211" t="s">
        <v>3291</v>
      </c>
    </row>
    <row r="351" spans="1:6" customFormat="1" ht="15" customHeight="1" x14ac:dyDescent="0.25">
      <c r="A351" s="211" t="s">
        <v>724</v>
      </c>
      <c r="B351" s="211">
        <v>0</v>
      </c>
      <c r="C351" s="211">
        <v>1</v>
      </c>
      <c r="D351" s="211" t="s">
        <v>933</v>
      </c>
      <c r="E351" s="211" t="s">
        <v>3292</v>
      </c>
      <c r="F351" s="211" t="s">
        <v>3291</v>
      </c>
    </row>
    <row r="352" spans="1:6" customFormat="1" ht="15" customHeight="1" x14ac:dyDescent="0.25">
      <c r="A352" s="211" t="s">
        <v>724</v>
      </c>
      <c r="B352" s="211">
        <v>0</v>
      </c>
      <c r="C352" s="211">
        <v>1</v>
      </c>
      <c r="D352" s="211" t="s">
        <v>932</v>
      </c>
      <c r="E352" s="211" t="s">
        <v>3292</v>
      </c>
      <c r="F352" s="211" t="s">
        <v>3291</v>
      </c>
    </row>
    <row r="353" spans="1:6" customFormat="1" ht="15" customHeight="1" x14ac:dyDescent="0.25">
      <c r="A353" s="211" t="s">
        <v>724</v>
      </c>
      <c r="B353" s="211">
        <v>0</v>
      </c>
      <c r="C353" s="211">
        <v>1</v>
      </c>
      <c r="D353" s="211" t="s">
        <v>4401</v>
      </c>
      <c r="E353" s="211" t="s">
        <v>127</v>
      </c>
      <c r="F353" s="211" t="s">
        <v>3291</v>
      </c>
    </row>
    <row r="354" spans="1:6" customFormat="1" ht="15" customHeight="1" x14ac:dyDescent="0.25">
      <c r="A354" s="211" t="s">
        <v>724</v>
      </c>
      <c r="B354" s="211">
        <v>0</v>
      </c>
      <c r="C354" s="211">
        <v>1</v>
      </c>
      <c r="D354" s="211" t="s">
        <v>3200</v>
      </c>
      <c r="E354" s="211" t="s">
        <v>127</v>
      </c>
      <c r="F354" s="211" t="s">
        <v>3291</v>
      </c>
    </row>
    <row r="355" spans="1:6" customFormat="1" ht="15" customHeight="1" x14ac:dyDescent="0.25">
      <c r="A355" s="211" t="s">
        <v>724</v>
      </c>
      <c r="B355" s="211">
        <v>0</v>
      </c>
      <c r="C355" s="211">
        <v>1</v>
      </c>
      <c r="D355" s="211" t="s">
        <v>3199</v>
      </c>
      <c r="E355" s="211" t="s">
        <v>3292</v>
      </c>
      <c r="F355" s="211" t="s">
        <v>3291</v>
      </c>
    </row>
    <row r="356" spans="1:6" customFormat="1" ht="15" customHeight="1" x14ac:dyDescent="0.25">
      <c r="A356" s="211" t="s">
        <v>851</v>
      </c>
      <c r="B356" s="211">
        <v>0</v>
      </c>
      <c r="C356" s="211">
        <v>1</v>
      </c>
      <c r="D356" s="211" t="s">
        <v>853</v>
      </c>
      <c r="E356" s="211" t="s">
        <v>3293</v>
      </c>
      <c r="F356" s="211" t="s">
        <v>3294</v>
      </c>
    </row>
    <row r="357" spans="1:6" customFormat="1" ht="15" customHeight="1" x14ac:dyDescent="0.25">
      <c r="A357" s="211" t="s">
        <v>852</v>
      </c>
      <c r="B357" s="211">
        <v>0</v>
      </c>
      <c r="C357" s="211">
        <v>1</v>
      </c>
      <c r="D357" s="211" t="s">
        <v>853</v>
      </c>
      <c r="E357" s="211" t="s">
        <v>3293</v>
      </c>
      <c r="F357" s="211" t="s">
        <v>3294</v>
      </c>
    </row>
    <row r="358" spans="1:6" customFormat="1" ht="15" customHeight="1" x14ac:dyDescent="0.25">
      <c r="A358" s="211" t="s">
        <v>3104</v>
      </c>
      <c r="B358" s="211">
        <v>0</v>
      </c>
      <c r="C358" s="211">
        <v>1</v>
      </c>
      <c r="D358" s="211" t="s">
        <v>853</v>
      </c>
      <c r="E358" s="211" t="s">
        <v>3293</v>
      </c>
      <c r="F358" s="211" t="s">
        <v>3294</v>
      </c>
    </row>
    <row r="359" spans="1:6" customFormat="1" ht="15" customHeight="1" x14ac:dyDescent="0.25">
      <c r="A359" s="211" t="s">
        <v>290</v>
      </c>
      <c r="B359" s="211">
        <v>0</v>
      </c>
      <c r="C359" s="211">
        <v>1</v>
      </c>
      <c r="D359" s="211" t="s">
        <v>853</v>
      </c>
      <c r="E359" s="211" t="s">
        <v>3293</v>
      </c>
      <c r="F359" s="211" t="s">
        <v>3294</v>
      </c>
    </row>
    <row r="360" spans="1:6" customFormat="1" ht="15" customHeight="1" x14ac:dyDescent="0.25">
      <c r="A360" s="211" t="s">
        <v>853</v>
      </c>
      <c r="B360" s="211">
        <v>0</v>
      </c>
      <c r="C360" s="211">
        <v>1</v>
      </c>
      <c r="D360" s="211" t="s">
        <v>851</v>
      </c>
      <c r="E360" s="211" t="s">
        <v>3293</v>
      </c>
      <c r="F360" s="211" t="s">
        <v>3294</v>
      </c>
    </row>
    <row r="361" spans="1:6" customFormat="1" ht="15" customHeight="1" x14ac:dyDescent="0.25">
      <c r="A361" s="211" t="s">
        <v>853</v>
      </c>
      <c r="B361" s="211">
        <v>0</v>
      </c>
      <c r="C361" s="211">
        <v>1</v>
      </c>
      <c r="D361" s="211" t="s">
        <v>290</v>
      </c>
      <c r="E361" s="211" t="s">
        <v>3293</v>
      </c>
      <c r="F361" s="211" t="s">
        <v>3294</v>
      </c>
    </row>
    <row r="362" spans="1:6" customFormat="1" ht="15" customHeight="1" x14ac:dyDescent="0.25">
      <c r="A362" s="211" t="s">
        <v>853</v>
      </c>
      <c r="B362" s="211">
        <v>0</v>
      </c>
      <c r="C362" s="211">
        <v>1</v>
      </c>
      <c r="D362" s="211" t="s">
        <v>852</v>
      </c>
      <c r="E362" s="211" t="s">
        <v>3293</v>
      </c>
      <c r="F362" s="211" t="s">
        <v>3294</v>
      </c>
    </row>
    <row r="363" spans="1:6" customFormat="1" ht="15" customHeight="1" x14ac:dyDescent="0.25">
      <c r="A363" s="211" t="s">
        <v>853</v>
      </c>
      <c r="B363" s="211">
        <v>0</v>
      </c>
      <c r="C363" s="211">
        <v>1</v>
      </c>
      <c r="D363" s="211" t="s">
        <v>3104</v>
      </c>
      <c r="E363" s="211" t="s">
        <v>3293</v>
      </c>
      <c r="F363" s="211" t="s">
        <v>3294</v>
      </c>
    </row>
    <row r="364" spans="1:6" customFormat="1" ht="15" customHeight="1" x14ac:dyDescent="0.25">
      <c r="A364" s="211" t="s">
        <v>727</v>
      </c>
      <c r="B364" s="211">
        <v>0</v>
      </c>
      <c r="C364" s="211">
        <v>1</v>
      </c>
      <c r="D364" s="211" t="s">
        <v>379</v>
      </c>
      <c r="E364" s="211" t="s">
        <v>3482</v>
      </c>
      <c r="F364" s="211" t="s">
        <v>3291</v>
      </c>
    </row>
    <row r="365" spans="1:6" customFormat="1" ht="15" customHeight="1" x14ac:dyDescent="0.25">
      <c r="A365" s="211" t="s">
        <v>727</v>
      </c>
      <c r="B365" s="211">
        <v>0</v>
      </c>
      <c r="C365" s="211">
        <v>1</v>
      </c>
      <c r="D365" s="211" t="s">
        <v>385</v>
      </c>
      <c r="E365" s="211" t="s">
        <v>3482</v>
      </c>
      <c r="F365" s="211" t="s">
        <v>3291</v>
      </c>
    </row>
    <row r="366" spans="1:6" customFormat="1" ht="15" customHeight="1" x14ac:dyDescent="0.25">
      <c r="A366" s="211" t="s">
        <v>727</v>
      </c>
      <c r="B366" s="211">
        <v>0</v>
      </c>
      <c r="C366" s="211">
        <v>1</v>
      </c>
      <c r="D366" s="211" t="s">
        <v>3162</v>
      </c>
      <c r="E366" s="211" t="s">
        <v>3482</v>
      </c>
      <c r="F366" s="211" t="s">
        <v>3291</v>
      </c>
    </row>
    <row r="367" spans="1:6" customFormat="1" ht="15" customHeight="1" x14ac:dyDescent="0.25">
      <c r="A367" s="211" t="s">
        <v>727</v>
      </c>
      <c r="B367" s="211">
        <v>0</v>
      </c>
      <c r="C367" s="211">
        <v>1</v>
      </c>
      <c r="D367" s="211" t="s">
        <v>3247</v>
      </c>
      <c r="E367" s="211" t="s">
        <v>3482</v>
      </c>
      <c r="F367" s="211" t="s">
        <v>3291</v>
      </c>
    </row>
    <row r="368" spans="1:6" customFormat="1" ht="15" customHeight="1" x14ac:dyDescent="0.25">
      <c r="A368" s="211" t="s">
        <v>727</v>
      </c>
      <c r="B368" s="211">
        <v>0</v>
      </c>
      <c r="C368" s="211">
        <v>1</v>
      </c>
      <c r="D368" s="211" t="s">
        <v>2283</v>
      </c>
      <c r="E368" s="211" t="s">
        <v>3482</v>
      </c>
      <c r="F368" s="211" t="s">
        <v>3291</v>
      </c>
    </row>
    <row r="369" spans="1:6" customFormat="1" ht="15" customHeight="1" x14ac:dyDescent="0.25">
      <c r="A369" s="211" t="s">
        <v>727</v>
      </c>
      <c r="B369" s="211">
        <v>0</v>
      </c>
      <c r="C369" s="211">
        <v>1</v>
      </c>
      <c r="D369" s="211" t="s">
        <v>2282</v>
      </c>
      <c r="E369" s="211" t="s">
        <v>3482</v>
      </c>
      <c r="F369" s="211" t="s">
        <v>3291</v>
      </c>
    </row>
    <row r="370" spans="1:6" customFormat="1" ht="15" customHeight="1" x14ac:dyDescent="0.25">
      <c r="A370" s="211" t="s">
        <v>727</v>
      </c>
      <c r="B370" s="211">
        <v>0</v>
      </c>
      <c r="C370" s="211">
        <v>1</v>
      </c>
      <c r="D370" s="211" t="s">
        <v>72</v>
      </c>
      <c r="E370" s="211" t="s">
        <v>3482</v>
      </c>
      <c r="F370" s="211" t="s">
        <v>3291</v>
      </c>
    </row>
    <row r="371" spans="1:6" customFormat="1" ht="15" customHeight="1" x14ac:dyDescent="0.25">
      <c r="A371" s="211" t="s">
        <v>727</v>
      </c>
      <c r="B371" s="211">
        <v>0</v>
      </c>
      <c r="C371" s="211">
        <v>1</v>
      </c>
      <c r="D371" s="211" t="s">
        <v>3563</v>
      </c>
      <c r="E371" s="211" t="s">
        <v>3290</v>
      </c>
      <c r="F371" s="211" t="s">
        <v>3291</v>
      </c>
    </row>
    <row r="372" spans="1:6" customFormat="1" ht="15" customHeight="1" x14ac:dyDescent="0.25">
      <c r="A372" s="211" t="s">
        <v>727</v>
      </c>
      <c r="B372" s="211">
        <v>0</v>
      </c>
      <c r="C372" s="211">
        <v>1</v>
      </c>
      <c r="D372" s="211" t="s">
        <v>3389</v>
      </c>
      <c r="E372" s="211" t="s">
        <v>3290</v>
      </c>
      <c r="F372" s="211" t="s">
        <v>3291</v>
      </c>
    </row>
    <row r="373" spans="1:6" customFormat="1" ht="15" customHeight="1" x14ac:dyDescent="0.3">
      <c r="A373" s="211" t="s">
        <v>727</v>
      </c>
      <c r="B373" s="211">
        <v>0</v>
      </c>
      <c r="C373" s="211">
        <v>1</v>
      </c>
      <c r="D373" s="211" t="s">
        <v>1714</v>
      </c>
      <c r="E373" s="368" t="s">
        <v>3482</v>
      </c>
      <c r="F373" s="211" t="s">
        <v>3291</v>
      </c>
    </row>
    <row r="374" spans="1:6" customFormat="1" ht="15" customHeight="1" x14ac:dyDescent="0.3">
      <c r="A374" s="211" t="s">
        <v>727</v>
      </c>
      <c r="B374" s="211">
        <v>0</v>
      </c>
      <c r="C374" s="211">
        <v>1</v>
      </c>
      <c r="D374" s="211" t="s">
        <v>1716</v>
      </c>
      <c r="E374" s="368" t="s">
        <v>3482</v>
      </c>
      <c r="F374" s="211" t="s">
        <v>3291</v>
      </c>
    </row>
    <row r="375" spans="1:6" customFormat="1" ht="15" customHeight="1" x14ac:dyDescent="0.3">
      <c r="A375" s="211" t="s">
        <v>727</v>
      </c>
      <c r="B375" s="211">
        <v>0</v>
      </c>
      <c r="C375" s="211">
        <v>1</v>
      </c>
      <c r="D375" s="211" t="s">
        <v>1718</v>
      </c>
      <c r="E375" s="368" t="s">
        <v>3482</v>
      </c>
      <c r="F375" s="211" t="s">
        <v>3291</v>
      </c>
    </row>
    <row r="376" spans="1:6" customFormat="1" ht="15" customHeight="1" x14ac:dyDescent="0.3">
      <c r="A376" s="211" t="s">
        <v>727</v>
      </c>
      <c r="B376" s="211">
        <v>0</v>
      </c>
      <c r="C376" s="211">
        <v>1</v>
      </c>
      <c r="D376" s="211" t="s">
        <v>2379</v>
      </c>
      <c r="E376" s="368" t="s">
        <v>3482</v>
      </c>
      <c r="F376" s="211" t="s">
        <v>3291</v>
      </c>
    </row>
    <row r="377" spans="1:6" customFormat="1" ht="15" customHeight="1" x14ac:dyDescent="0.3">
      <c r="A377" s="211" t="s">
        <v>727</v>
      </c>
      <c r="B377" s="211">
        <v>0</v>
      </c>
      <c r="C377" s="211">
        <v>1</v>
      </c>
      <c r="D377" s="211" t="s">
        <v>1722</v>
      </c>
      <c r="E377" s="368" t="s">
        <v>3482</v>
      </c>
      <c r="F377" s="211" t="s">
        <v>3291</v>
      </c>
    </row>
    <row r="378" spans="1:6" customFormat="1" ht="15" customHeight="1" x14ac:dyDescent="0.3">
      <c r="A378" s="211" t="s">
        <v>727</v>
      </c>
      <c r="B378" s="211">
        <v>0</v>
      </c>
      <c r="C378" s="211">
        <v>1</v>
      </c>
      <c r="D378" s="211" t="s">
        <v>1724</v>
      </c>
      <c r="E378" s="368" t="s">
        <v>3482</v>
      </c>
      <c r="F378" s="211" t="s">
        <v>3291</v>
      </c>
    </row>
    <row r="379" spans="1:6" customFormat="1" ht="15" customHeight="1" x14ac:dyDescent="0.25">
      <c r="A379" s="211" t="s">
        <v>727</v>
      </c>
      <c r="B379" s="211">
        <v>0</v>
      </c>
      <c r="C379" s="211">
        <v>1</v>
      </c>
      <c r="D379" s="211" t="s">
        <v>73</v>
      </c>
      <c r="E379" s="211" t="s">
        <v>3482</v>
      </c>
      <c r="F379" s="211" t="s">
        <v>3291</v>
      </c>
    </row>
    <row r="380" spans="1:6" customFormat="1" ht="15" customHeight="1" x14ac:dyDescent="0.25">
      <c r="A380" s="211" t="s">
        <v>727</v>
      </c>
      <c r="B380" s="211">
        <v>0</v>
      </c>
      <c r="C380" s="211">
        <v>1</v>
      </c>
      <c r="D380" s="211" t="s">
        <v>3107</v>
      </c>
      <c r="E380" s="211" t="s">
        <v>3482</v>
      </c>
      <c r="F380" s="211" t="s">
        <v>3291</v>
      </c>
    </row>
    <row r="381" spans="1:6" customFormat="1" ht="15" customHeight="1" x14ac:dyDescent="0.25">
      <c r="A381" s="211" t="s">
        <v>727</v>
      </c>
      <c r="B381" s="211">
        <v>0</v>
      </c>
      <c r="C381" s="211">
        <v>1</v>
      </c>
      <c r="D381" s="211" t="s">
        <v>3109</v>
      </c>
      <c r="E381" s="211" t="s">
        <v>3482</v>
      </c>
      <c r="F381" s="211" t="s">
        <v>3291</v>
      </c>
    </row>
    <row r="382" spans="1:6" customFormat="1" ht="15" customHeight="1" x14ac:dyDescent="0.25">
      <c r="A382" s="211" t="s">
        <v>727</v>
      </c>
      <c r="B382" s="211">
        <v>0</v>
      </c>
      <c r="C382" s="211">
        <v>1</v>
      </c>
      <c r="D382" s="211" t="s">
        <v>3111</v>
      </c>
      <c r="E382" s="211" t="s">
        <v>3482</v>
      </c>
      <c r="F382" s="211" t="s">
        <v>3291</v>
      </c>
    </row>
    <row r="383" spans="1:6" customFormat="1" ht="15" customHeight="1" x14ac:dyDescent="0.25">
      <c r="A383" s="211" t="s">
        <v>727</v>
      </c>
      <c r="B383" s="211">
        <v>0</v>
      </c>
      <c r="C383" s="211">
        <v>1</v>
      </c>
      <c r="D383" s="211" t="s">
        <v>3388</v>
      </c>
      <c r="E383" s="211" t="s">
        <v>3290</v>
      </c>
      <c r="F383" s="211" t="s">
        <v>3291</v>
      </c>
    </row>
    <row r="384" spans="1:6" customFormat="1" ht="15" customHeight="1" x14ac:dyDescent="0.25">
      <c r="A384" s="211" t="s">
        <v>727</v>
      </c>
      <c r="B384" s="211">
        <v>0</v>
      </c>
      <c r="C384" s="211">
        <v>1</v>
      </c>
      <c r="D384" s="211" t="s">
        <v>3387</v>
      </c>
      <c r="E384" s="211" t="s">
        <v>3290</v>
      </c>
      <c r="F384" s="211" t="s">
        <v>3291</v>
      </c>
    </row>
    <row r="385" spans="1:6" customFormat="1" ht="15" customHeight="1" x14ac:dyDescent="0.25">
      <c r="A385" s="211" t="s">
        <v>727</v>
      </c>
      <c r="B385" s="211">
        <v>0</v>
      </c>
      <c r="C385" s="211">
        <v>1</v>
      </c>
      <c r="D385" s="211" t="s">
        <v>3391</v>
      </c>
      <c r="E385" s="211" t="s">
        <v>3290</v>
      </c>
      <c r="F385" s="211" t="s">
        <v>3291</v>
      </c>
    </row>
    <row r="386" spans="1:6" customFormat="1" ht="15" customHeight="1" x14ac:dyDescent="0.25">
      <c r="A386" s="211" t="s">
        <v>727</v>
      </c>
      <c r="B386" s="211">
        <v>0</v>
      </c>
      <c r="C386" s="211">
        <v>1</v>
      </c>
      <c r="D386" s="211" t="s">
        <v>3392</v>
      </c>
      <c r="E386" s="211" t="s">
        <v>3290</v>
      </c>
      <c r="F386" s="211" t="s">
        <v>3291</v>
      </c>
    </row>
    <row r="387" spans="1:6" customFormat="1" ht="15" customHeight="1" x14ac:dyDescent="0.25">
      <c r="A387" s="211" t="s">
        <v>727</v>
      </c>
      <c r="B387" s="211">
        <v>0</v>
      </c>
      <c r="C387" s="211">
        <v>1</v>
      </c>
      <c r="D387" s="211" t="s">
        <v>209</v>
      </c>
      <c r="E387" s="211" t="s">
        <v>3292</v>
      </c>
      <c r="F387" s="211" t="s">
        <v>3291</v>
      </c>
    </row>
    <row r="388" spans="1:6" customFormat="1" ht="15" customHeight="1" x14ac:dyDescent="0.25">
      <c r="A388" s="211" t="s">
        <v>727</v>
      </c>
      <c r="B388" s="211">
        <v>0</v>
      </c>
      <c r="C388" s="211">
        <v>1</v>
      </c>
      <c r="D388" s="211" t="s">
        <v>3196</v>
      </c>
      <c r="E388" s="211" t="s">
        <v>3292</v>
      </c>
      <c r="F388" s="211" t="s">
        <v>3291</v>
      </c>
    </row>
    <row r="389" spans="1:6" customFormat="1" ht="15" customHeight="1" x14ac:dyDescent="0.25">
      <c r="A389" s="211" t="s">
        <v>727</v>
      </c>
      <c r="B389" s="211">
        <v>0</v>
      </c>
      <c r="C389" s="211">
        <v>1</v>
      </c>
      <c r="D389" s="211" t="s">
        <v>392</v>
      </c>
      <c r="E389" s="211" t="s">
        <v>3292</v>
      </c>
      <c r="F389" s="211" t="s">
        <v>3291</v>
      </c>
    </row>
    <row r="390" spans="1:6" customFormat="1" ht="15" customHeight="1" x14ac:dyDescent="0.25">
      <c r="A390" s="211" t="s">
        <v>727</v>
      </c>
      <c r="B390" s="211">
        <v>0</v>
      </c>
      <c r="C390" s="211">
        <v>1</v>
      </c>
      <c r="D390" s="211" t="s">
        <v>642</v>
      </c>
      <c r="E390" s="211" t="s">
        <v>3292</v>
      </c>
      <c r="F390" s="211" t="s">
        <v>3291</v>
      </c>
    </row>
    <row r="391" spans="1:6" customFormat="1" ht="15" customHeight="1" x14ac:dyDescent="0.25">
      <c r="A391" s="211" t="s">
        <v>727</v>
      </c>
      <c r="B391" s="211">
        <v>0</v>
      </c>
      <c r="C391" s="211">
        <v>1</v>
      </c>
      <c r="D391" s="211" t="s">
        <v>395</v>
      </c>
      <c r="E391" s="211" t="s">
        <v>3292</v>
      </c>
      <c r="F391" s="211" t="s">
        <v>3291</v>
      </c>
    </row>
    <row r="392" spans="1:6" customFormat="1" ht="15" customHeight="1" x14ac:dyDescent="0.25">
      <c r="A392" s="211" t="s">
        <v>727</v>
      </c>
      <c r="B392" s="211">
        <v>0</v>
      </c>
      <c r="C392" s="211">
        <v>1</v>
      </c>
      <c r="D392" s="211" t="s">
        <v>397</v>
      </c>
      <c r="E392" s="211" t="s">
        <v>3292</v>
      </c>
      <c r="F392" s="211" t="s">
        <v>3291</v>
      </c>
    </row>
    <row r="393" spans="1:6" customFormat="1" ht="15" customHeight="1" x14ac:dyDescent="0.25">
      <c r="A393" s="211" t="s">
        <v>727</v>
      </c>
      <c r="B393" s="211">
        <v>0</v>
      </c>
      <c r="C393" s="211">
        <v>1</v>
      </c>
      <c r="D393" s="211" t="s">
        <v>292</v>
      </c>
      <c r="E393" s="211" t="s">
        <v>3292</v>
      </c>
      <c r="F393" s="211" t="s">
        <v>3291</v>
      </c>
    </row>
    <row r="394" spans="1:6" customFormat="1" ht="15" customHeight="1" x14ac:dyDescent="0.25">
      <c r="A394" s="211" t="s">
        <v>727</v>
      </c>
      <c r="B394" s="211">
        <v>0</v>
      </c>
      <c r="C394" s="211">
        <v>1</v>
      </c>
      <c r="D394" s="211" t="s">
        <v>400</v>
      </c>
      <c r="E394" s="211" t="s">
        <v>3292</v>
      </c>
      <c r="F394" s="211" t="s">
        <v>3291</v>
      </c>
    </row>
    <row r="395" spans="1:6" customFormat="1" ht="15" customHeight="1" x14ac:dyDescent="0.25">
      <c r="A395" s="211" t="s">
        <v>727</v>
      </c>
      <c r="B395" s="211">
        <v>0</v>
      </c>
      <c r="C395" s="211">
        <v>1</v>
      </c>
      <c r="D395" s="211" t="s">
        <v>403</v>
      </c>
      <c r="E395" s="211" t="s">
        <v>3292</v>
      </c>
      <c r="F395" s="211" t="s">
        <v>3291</v>
      </c>
    </row>
    <row r="396" spans="1:6" customFormat="1" ht="15" customHeight="1" x14ac:dyDescent="0.25">
      <c r="A396" s="211" t="s">
        <v>727</v>
      </c>
      <c r="B396" s="211">
        <v>0</v>
      </c>
      <c r="C396" s="211">
        <v>1</v>
      </c>
      <c r="D396" s="211" t="s">
        <v>1042</v>
      </c>
      <c r="E396" s="211" t="s">
        <v>3292</v>
      </c>
      <c r="F396" s="211" t="s">
        <v>3291</v>
      </c>
    </row>
    <row r="397" spans="1:6" customFormat="1" ht="15" customHeight="1" x14ac:dyDescent="0.25">
      <c r="A397" s="211" t="s">
        <v>727</v>
      </c>
      <c r="B397" s="211">
        <v>0</v>
      </c>
      <c r="C397" s="211">
        <v>1</v>
      </c>
      <c r="D397" s="211" t="s">
        <v>1045</v>
      </c>
      <c r="E397" s="211" t="s">
        <v>3292</v>
      </c>
      <c r="F397" s="211" t="s">
        <v>3291</v>
      </c>
    </row>
    <row r="398" spans="1:6" customFormat="1" ht="15" customHeight="1" x14ac:dyDescent="0.25">
      <c r="A398" s="211" t="s">
        <v>727</v>
      </c>
      <c r="B398" s="211">
        <v>0</v>
      </c>
      <c r="C398" s="211">
        <v>1</v>
      </c>
      <c r="D398" s="211" t="s">
        <v>933</v>
      </c>
      <c r="E398" s="211" t="s">
        <v>3292</v>
      </c>
      <c r="F398" s="211" t="s">
        <v>3291</v>
      </c>
    </row>
    <row r="399" spans="1:6" customFormat="1" ht="15" customHeight="1" x14ac:dyDescent="0.25">
      <c r="A399" s="211" t="s">
        <v>727</v>
      </c>
      <c r="B399" s="211">
        <v>0</v>
      </c>
      <c r="C399" s="211">
        <v>1</v>
      </c>
      <c r="D399" s="211" t="s">
        <v>932</v>
      </c>
      <c r="E399" s="211" t="s">
        <v>3292</v>
      </c>
      <c r="F399" s="211" t="s">
        <v>3291</v>
      </c>
    </row>
    <row r="400" spans="1:6" customFormat="1" ht="15" customHeight="1" x14ac:dyDescent="0.25">
      <c r="A400" s="211" t="s">
        <v>727</v>
      </c>
      <c r="B400" s="211">
        <v>0</v>
      </c>
      <c r="C400" s="211">
        <v>1</v>
      </c>
      <c r="D400" s="211" t="s">
        <v>381</v>
      </c>
      <c r="E400" s="211" t="s">
        <v>3292</v>
      </c>
      <c r="F400" s="211" t="s">
        <v>3291</v>
      </c>
    </row>
    <row r="401" spans="1:6" customFormat="1" ht="15" customHeight="1" x14ac:dyDescent="0.25">
      <c r="A401" s="211" t="s">
        <v>727</v>
      </c>
      <c r="B401" s="211">
        <v>0</v>
      </c>
      <c r="C401" s="211">
        <v>1</v>
      </c>
      <c r="D401" s="211" t="s">
        <v>767</v>
      </c>
      <c r="E401" s="211" t="s">
        <v>3292</v>
      </c>
      <c r="F401" s="211" t="s">
        <v>3291</v>
      </c>
    </row>
    <row r="402" spans="1:6" customFormat="1" ht="15" customHeight="1" x14ac:dyDescent="0.25">
      <c r="A402" s="211" t="s">
        <v>727</v>
      </c>
      <c r="B402" s="211">
        <v>0</v>
      </c>
      <c r="C402" s="211">
        <v>1</v>
      </c>
      <c r="D402" s="211" t="s">
        <v>4401</v>
      </c>
      <c r="E402" s="211" t="s">
        <v>127</v>
      </c>
      <c r="F402" s="211" t="s">
        <v>3291</v>
      </c>
    </row>
    <row r="403" spans="1:6" customFormat="1" ht="15" customHeight="1" x14ac:dyDescent="0.25">
      <c r="A403" s="211" t="s">
        <v>727</v>
      </c>
      <c r="B403" s="211">
        <v>0</v>
      </c>
      <c r="C403" s="211">
        <v>1</v>
      </c>
      <c r="D403" s="211" t="s">
        <v>3200</v>
      </c>
      <c r="E403" s="211" t="s">
        <v>127</v>
      </c>
      <c r="F403" s="211" t="s">
        <v>3291</v>
      </c>
    </row>
    <row r="404" spans="1:6" customFormat="1" ht="15" customHeight="1" x14ac:dyDescent="0.25">
      <c r="A404" s="211" t="s">
        <v>727</v>
      </c>
      <c r="B404" s="211">
        <v>0</v>
      </c>
      <c r="C404" s="211">
        <v>1</v>
      </c>
      <c r="D404" s="211" t="s">
        <v>3199</v>
      </c>
      <c r="E404" s="211" t="s">
        <v>3292</v>
      </c>
      <c r="F404" s="211" t="s">
        <v>3291</v>
      </c>
    </row>
    <row r="405" spans="1:6" customFormat="1" ht="15" customHeight="1" x14ac:dyDescent="0.25">
      <c r="A405" s="211" t="s">
        <v>727</v>
      </c>
      <c r="B405" s="211">
        <v>0</v>
      </c>
      <c r="C405" s="211">
        <v>1</v>
      </c>
      <c r="D405" s="211" t="s">
        <v>87</v>
      </c>
      <c r="E405" s="211" t="s">
        <v>3292</v>
      </c>
      <c r="F405" s="211" t="s">
        <v>3291</v>
      </c>
    </row>
    <row r="406" spans="1:6" customFormat="1" ht="15" customHeight="1" x14ac:dyDescent="0.25">
      <c r="A406" s="211" t="s">
        <v>3340</v>
      </c>
      <c r="B406" s="211">
        <v>0</v>
      </c>
      <c r="C406" s="211">
        <v>1</v>
      </c>
      <c r="D406" s="211" t="s">
        <v>379</v>
      </c>
      <c r="E406" s="211" t="s">
        <v>3482</v>
      </c>
      <c r="F406" s="211" t="s">
        <v>3291</v>
      </c>
    </row>
    <row r="407" spans="1:6" customFormat="1" ht="15" customHeight="1" x14ac:dyDescent="0.25">
      <c r="A407" s="211" t="s">
        <v>3340</v>
      </c>
      <c r="B407" s="211">
        <v>0</v>
      </c>
      <c r="C407" s="211">
        <v>1</v>
      </c>
      <c r="D407" s="211" t="s">
        <v>385</v>
      </c>
      <c r="E407" s="211" t="s">
        <v>3482</v>
      </c>
      <c r="F407" s="211" t="s">
        <v>3291</v>
      </c>
    </row>
    <row r="408" spans="1:6" customFormat="1" ht="15" customHeight="1" x14ac:dyDescent="0.25">
      <c r="A408" s="211" t="s">
        <v>3340</v>
      </c>
      <c r="B408" s="211">
        <v>0</v>
      </c>
      <c r="C408" s="211">
        <v>1</v>
      </c>
      <c r="D408" s="211" t="s">
        <v>3162</v>
      </c>
      <c r="E408" s="211" t="s">
        <v>3482</v>
      </c>
      <c r="F408" s="211" t="s">
        <v>3291</v>
      </c>
    </row>
    <row r="409" spans="1:6" customFormat="1" ht="15" customHeight="1" x14ac:dyDescent="0.25">
      <c r="A409" s="211" t="s">
        <v>3340</v>
      </c>
      <c r="B409" s="211">
        <v>0</v>
      </c>
      <c r="C409" s="211">
        <v>1</v>
      </c>
      <c r="D409" s="211" t="s">
        <v>3247</v>
      </c>
      <c r="E409" s="211" t="s">
        <v>3482</v>
      </c>
      <c r="F409" s="211" t="s">
        <v>3291</v>
      </c>
    </row>
    <row r="410" spans="1:6" customFormat="1" ht="15" customHeight="1" x14ac:dyDescent="0.25">
      <c r="A410" s="211" t="s">
        <v>3340</v>
      </c>
      <c r="B410" s="211">
        <v>0</v>
      </c>
      <c r="C410" s="211">
        <v>1</v>
      </c>
      <c r="D410" s="211" t="s">
        <v>2283</v>
      </c>
      <c r="E410" s="211" t="s">
        <v>3482</v>
      </c>
      <c r="F410" s="211" t="s">
        <v>3291</v>
      </c>
    </row>
    <row r="411" spans="1:6" customFormat="1" ht="15" customHeight="1" x14ac:dyDescent="0.25">
      <c r="A411" s="211" t="s">
        <v>3340</v>
      </c>
      <c r="B411" s="211">
        <v>0</v>
      </c>
      <c r="C411" s="211">
        <v>1</v>
      </c>
      <c r="D411" s="211" t="s">
        <v>2282</v>
      </c>
      <c r="E411" s="211" t="s">
        <v>3482</v>
      </c>
      <c r="F411" s="211" t="s">
        <v>3291</v>
      </c>
    </row>
    <row r="412" spans="1:6" customFormat="1" ht="15" customHeight="1" x14ac:dyDescent="0.25">
      <c r="A412" s="211" t="s">
        <v>3340</v>
      </c>
      <c r="B412" s="211">
        <v>0</v>
      </c>
      <c r="C412" s="211">
        <v>1</v>
      </c>
      <c r="D412" s="211" t="s">
        <v>209</v>
      </c>
      <c r="E412" s="211" t="s">
        <v>3292</v>
      </c>
      <c r="F412" s="211" t="s">
        <v>3291</v>
      </c>
    </row>
    <row r="413" spans="1:6" customFormat="1" ht="15" customHeight="1" x14ac:dyDescent="0.25">
      <c r="A413" s="211" t="s">
        <v>3340</v>
      </c>
      <c r="B413" s="211">
        <v>0</v>
      </c>
      <c r="C413" s="211">
        <v>1</v>
      </c>
      <c r="D413" s="211" t="s">
        <v>3196</v>
      </c>
      <c r="E413" s="211" t="s">
        <v>3292</v>
      </c>
      <c r="F413" s="211" t="s">
        <v>3291</v>
      </c>
    </row>
    <row r="414" spans="1:6" customFormat="1" ht="15" customHeight="1" x14ac:dyDescent="0.25">
      <c r="A414" s="211" t="s">
        <v>3340</v>
      </c>
      <c r="B414" s="211">
        <v>0</v>
      </c>
      <c r="C414" s="211">
        <v>1</v>
      </c>
      <c r="D414" s="211" t="s">
        <v>392</v>
      </c>
      <c r="E414" s="211" t="s">
        <v>3292</v>
      </c>
      <c r="F414" s="211" t="s">
        <v>3291</v>
      </c>
    </row>
    <row r="415" spans="1:6" customFormat="1" ht="15" customHeight="1" x14ac:dyDescent="0.25">
      <c r="A415" s="211" t="s">
        <v>3340</v>
      </c>
      <c r="B415" s="211">
        <v>0</v>
      </c>
      <c r="C415" s="211">
        <v>1</v>
      </c>
      <c r="D415" s="211" t="s">
        <v>642</v>
      </c>
      <c r="E415" s="211" t="s">
        <v>3292</v>
      </c>
      <c r="F415" s="211" t="s">
        <v>3291</v>
      </c>
    </row>
    <row r="416" spans="1:6" customFormat="1" ht="15" customHeight="1" x14ac:dyDescent="0.25">
      <c r="A416" s="211" t="s">
        <v>3340</v>
      </c>
      <c r="B416" s="211">
        <v>0</v>
      </c>
      <c r="C416" s="211">
        <v>1</v>
      </c>
      <c r="D416" s="211" t="s">
        <v>395</v>
      </c>
      <c r="E416" s="211" t="s">
        <v>3292</v>
      </c>
      <c r="F416" s="211" t="s">
        <v>3291</v>
      </c>
    </row>
    <row r="417" spans="1:6" customFormat="1" ht="15" customHeight="1" x14ac:dyDescent="0.25">
      <c r="A417" s="211" t="s">
        <v>3340</v>
      </c>
      <c r="B417" s="211">
        <v>0</v>
      </c>
      <c r="C417" s="211">
        <v>1</v>
      </c>
      <c r="D417" s="211" t="s">
        <v>397</v>
      </c>
      <c r="E417" s="211" t="s">
        <v>3292</v>
      </c>
      <c r="F417" s="211" t="s">
        <v>3291</v>
      </c>
    </row>
    <row r="418" spans="1:6" customFormat="1" ht="15" customHeight="1" x14ac:dyDescent="0.25">
      <c r="A418" s="211" t="s">
        <v>3340</v>
      </c>
      <c r="B418" s="211">
        <v>0</v>
      </c>
      <c r="C418" s="211">
        <v>1</v>
      </c>
      <c r="D418" s="211" t="s">
        <v>292</v>
      </c>
      <c r="E418" s="211" t="s">
        <v>3292</v>
      </c>
      <c r="F418" s="211" t="s">
        <v>3291</v>
      </c>
    </row>
    <row r="419" spans="1:6" customFormat="1" ht="15" customHeight="1" x14ac:dyDescent="0.25">
      <c r="A419" s="211" t="s">
        <v>3340</v>
      </c>
      <c r="B419" s="211">
        <v>0</v>
      </c>
      <c r="C419" s="211">
        <v>1</v>
      </c>
      <c r="D419" s="211" t="s">
        <v>400</v>
      </c>
      <c r="E419" s="211" t="s">
        <v>3292</v>
      </c>
      <c r="F419" s="211" t="s">
        <v>3291</v>
      </c>
    </row>
    <row r="420" spans="1:6" customFormat="1" ht="15" customHeight="1" x14ac:dyDescent="0.25">
      <c r="A420" s="211" t="s">
        <v>3340</v>
      </c>
      <c r="B420" s="211">
        <v>0</v>
      </c>
      <c r="C420" s="211">
        <v>1</v>
      </c>
      <c r="D420" s="211" t="s">
        <v>403</v>
      </c>
      <c r="E420" s="211" t="s">
        <v>3292</v>
      </c>
      <c r="F420" s="211" t="s">
        <v>3291</v>
      </c>
    </row>
    <row r="421" spans="1:6" customFormat="1" ht="15" customHeight="1" x14ac:dyDescent="0.25">
      <c r="A421" s="211" t="s">
        <v>3340</v>
      </c>
      <c r="B421" s="211">
        <v>0</v>
      </c>
      <c r="C421" s="211">
        <v>1</v>
      </c>
      <c r="D421" s="211" t="s">
        <v>1042</v>
      </c>
      <c r="E421" s="211" t="s">
        <v>3292</v>
      </c>
      <c r="F421" s="211" t="s">
        <v>3291</v>
      </c>
    </row>
    <row r="422" spans="1:6" customFormat="1" ht="15" customHeight="1" x14ac:dyDescent="0.25">
      <c r="A422" s="211" t="s">
        <v>3340</v>
      </c>
      <c r="B422" s="211">
        <v>0</v>
      </c>
      <c r="C422" s="211">
        <v>1</v>
      </c>
      <c r="D422" s="211" t="s">
        <v>1045</v>
      </c>
      <c r="E422" s="211" t="s">
        <v>3292</v>
      </c>
      <c r="F422" s="211" t="s">
        <v>3291</v>
      </c>
    </row>
    <row r="423" spans="1:6" customFormat="1" ht="15" customHeight="1" x14ac:dyDescent="0.25">
      <c r="A423" s="211" t="s">
        <v>3340</v>
      </c>
      <c r="B423" s="211">
        <v>0</v>
      </c>
      <c r="C423" s="211">
        <v>1</v>
      </c>
      <c r="D423" s="211" t="s">
        <v>933</v>
      </c>
      <c r="E423" s="211" t="s">
        <v>3292</v>
      </c>
      <c r="F423" s="211" t="s">
        <v>3291</v>
      </c>
    </row>
    <row r="424" spans="1:6" customFormat="1" ht="15" customHeight="1" x14ac:dyDescent="0.25">
      <c r="A424" s="211" t="s">
        <v>3340</v>
      </c>
      <c r="B424" s="211">
        <v>0</v>
      </c>
      <c r="C424" s="211">
        <v>1</v>
      </c>
      <c r="D424" s="211" t="s">
        <v>932</v>
      </c>
      <c r="E424" s="211" t="s">
        <v>3292</v>
      </c>
      <c r="F424" s="211" t="s">
        <v>3291</v>
      </c>
    </row>
    <row r="425" spans="1:6" customFormat="1" ht="15" customHeight="1" x14ac:dyDescent="0.25">
      <c r="A425" s="211" t="s">
        <v>3340</v>
      </c>
      <c r="B425" s="211">
        <v>0</v>
      </c>
      <c r="C425" s="211">
        <v>1</v>
      </c>
      <c r="D425" s="211" t="s">
        <v>381</v>
      </c>
      <c r="E425" s="211" t="s">
        <v>3292</v>
      </c>
      <c r="F425" s="211" t="s">
        <v>3291</v>
      </c>
    </row>
    <row r="426" spans="1:6" customFormat="1" ht="15" customHeight="1" x14ac:dyDescent="0.25">
      <c r="A426" s="211" t="s">
        <v>3340</v>
      </c>
      <c r="B426" s="211">
        <v>0</v>
      </c>
      <c r="C426" s="211">
        <v>1</v>
      </c>
      <c r="D426" s="211" t="s">
        <v>767</v>
      </c>
      <c r="E426" s="211" t="s">
        <v>3292</v>
      </c>
      <c r="F426" s="211" t="s">
        <v>3291</v>
      </c>
    </row>
    <row r="427" spans="1:6" customFormat="1" ht="15" customHeight="1" x14ac:dyDescent="0.25">
      <c r="A427" s="211" t="s">
        <v>3340</v>
      </c>
      <c r="B427" s="211">
        <v>0</v>
      </c>
      <c r="C427" s="211">
        <v>1</v>
      </c>
      <c r="D427" s="211" t="s">
        <v>4401</v>
      </c>
      <c r="E427" s="211" t="s">
        <v>127</v>
      </c>
      <c r="F427" s="211" t="s">
        <v>3291</v>
      </c>
    </row>
    <row r="428" spans="1:6" customFormat="1" ht="15" customHeight="1" x14ac:dyDescent="0.25">
      <c r="A428" s="211" t="s">
        <v>3340</v>
      </c>
      <c r="B428" s="211">
        <v>0</v>
      </c>
      <c r="C428" s="211">
        <v>1</v>
      </c>
      <c r="D428" s="211" t="s">
        <v>3200</v>
      </c>
      <c r="E428" s="211" t="s">
        <v>127</v>
      </c>
      <c r="F428" s="211" t="s">
        <v>3291</v>
      </c>
    </row>
    <row r="429" spans="1:6" customFormat="1" ht="15" customHeight="1" x14ac:dyDescent="0.25">
      <c r="A429" s="211" t="s">
        <v>3340</v>
      </c>
      <c r="B429" s="211">
        <v>0</v>
      </c>
      <c r="C429" s="211">
        <v>1</v>
      </c>
      <c r="D429" s="211" t="s">
        <v>3199</v>
      </c>
      <c r="E429" s="211" t="s">
        <v>3292</v>
      </c>
      <c r="F429" s="211" t="s">
        <v>3291</v>
      </c>
    </row>
    <row r="430" spans="1:6" customFormat="1" ht="15" customHeight="1" x14ac:dyDescent="0.25">
      <c r="A430" s="211" t="s">
        <v>3340</v>
      </c>
      <c r="B430" s="211">
        <v>0</v>
      </c>
      <c r="C430" s="211">
        <v>1</v>
      </c>
      <c r="D430" s="211" t="s">
        <v>87</v>
      </c>
      <c r="E430" s="211" t="s">
        <v>3292</v>
      </c>
      <c r="F430" s="211" t="s">
        <v>3291</v>
      </c>
    </row>
    <row r="431" spans="1:6" customFormat="1" ht="15" customHeight="1" x14ac:dyDescent="0.25">
      <c r="A431" s="211" t="s">
        <v>3346</v>
      </c>
      <c r="B431" s="211">
        <v>0</v>
      </c>
      <c r="C431" s="211">
        <v>1</v>
      </c>
      <c r="D431" s="211" t="s">
        <v>379</v>
      </c>
      <c r="E431" s="211" t="s">
        <v>3482</v>
      </c>
      <c r="F431" s="211" t="s">
        <v>3291</v>
      </c>
    </row>
    <row r="432" spans="1:6" customFormat="1" ht="15" customHeight="1" x14ac:dyDescent="0.25">
      <c r="A432" s="211" t="s">
        <v>3346</v>
      </c>
      <c r="B432" s="211">
        <v>0</v>
      </c>
      <c r="C432" s="211">
        <v>1</v>
      </c>
      <c r="D432" s="211" t="s">
        <v>385</v>
      </c>
      <c r="E432" s="211" t="s">
        <v>3482</v>
      </c>
      <c r="F432" s="211" t="s">
        <v>3291</v>
      </c>
    </row>
    <row r="433" spans="1:6" customFormat="1" ht="15" customHeight="1" x14ac:dyDescent="0.25">
      <c r="A433" s="211" t="s">
        <v>3346</v>
      </c>
      <c r="B433" s="211">
        <v>0</v>
      </c>
      <c r="C433" s="211">
        <v>1</v>
      </c>
      <c r="D433" s="211" t="s">
        <v>3162</v>
      </c>
      <c r="E433" s="211" t="s">
        <v>3482</v>
      </c>
      <c r="F433" s="211" t="s">
        <v>3291</v>
      </c>
    </row>
    <row r="434" spans="1:6" customFormat="1" ht="15" customHeight="1" x14ac:dyDescent="0.25">
      <c r="A434" s="211" t="s">
        <v>3346</v>
      </c>
      <c r="B434" s="211">
        <v>0</v>
      </c>
      <c r="C434" s="211">
        <v>1</v>
      </c>
      <c r="D434" s="211" t="s">
        <v>3247</v>
      </c>
      <c r="E434" s="211" t="s">
        <v>3482</v>
      </c>
      <c r="F434" s="211" t="s">
        <v>3291</v>
      </c>
    </row>
    <row r="435" spans="1:6" customFormat="1" ht="15" customHeight="1" x14ac:dyDescent="0.25">
      <c r="A435" s="211" t="s">
        <v>3346</v>
      </c>
      <c r="B435" s="211">
        <v>0</v>
      </c>
      <c r="C435" s="211">
        <v>1</v>
      </c>
      <c r="D435" s="211" t="s">
        <v>2283</v>
      </c>
      <c r="E435" s="211" t="s">
        <v>3482</v>
      </c>
      <c r="F435" s="211" t="s">
        <v>3291</v>
      </c>
    </row>
    <row r="436" spans="1:6" customFormat="1" ht="15" customHeight="1" x14ac:dyDescent="0.25">
      <c r="A436" s="211" t="s">
        <v>3346</v>
      </c>
      <c r="B436" s="211">
        <v>0</v>
      </c>
      <c r="C436" s="211">
        <v>1</v>
      </c>
      <c r="D436" s="211" t="s">
        <v>2282</v>
      </c>
      <c r="E436" s="211" t="s">
        <v>3482</v>
      </c>
      <c r="F436" s="211" t="s">
        <v>3291</v>
      </c>
    </row>
    <row r="437" spans="1:6" customFormat="1" ht="15" customHeight="1" x14ac:dyDescent="0.25">
      <c r="A437" s="211" t="s">
        <v>3346</v>
      </c>
      <c r="B437" s="211">
        <v>0</v>
      </c>
      <c r="C437" s="211">
        <v>1</v>
      </c>
      <c r="D437" s="211" t="s">
        <v>209</v>
      </c>
      <c r="E437" s="211" t="s">
        <v>3292</v>
      </c>
      <c r="F437" s="211" t="s">
        <v>3291</v>
      </c>
    </row>
    <row r="438" spans="1:6" customFormat="1" ht="15" customHeight="1" x14ac:dyDescent="0.25">
      <c r="A438" s="211" t="s">
        <v>3346</v>
      </c>
      <c r="B438" s="211">
        <v>0</v>
      </c>
      <c r="C438" s="211">
        <v>1</v>
      </c>
      <c r="D438" s="211" t="s">
        <v>3196</v>
      </c>
      <c r="E438" s="211" t="s">
        <v>3292</v>
      </c>
      <c r="F438" s="211" t="s">
        <v>3291</v>
      </c>
    </row>
    <row r="439" spans="1:6" customFormat="1" ht="15" customHeight="1" x14ac:dyDescent="0.25">
      <c r="A439" s="211" t="s">
        <v>3346</v>
      </c>
      <c r="B439" s="211">
        <v>0</v>
      </c>
      <c r="C439" s="211">
        <v>1</v>
      </c>
      <c r="D439" s="211" t="s">
        <v>392</v>
      </c>
      <c r="E439" s="211" t="s">
        <v>3292</v>
      </c>
      <c r="F439" s="211" t="s">
        <v>3291</v>
      </c>
    </row>
    <row r="440" spans="1:6" customFormat="1" ht="15" customHeight="1" x14ac:dyDescent="0.25">
      <c r="A440" s="211" t="s">
        <v>3346</v>
      </c>
      <c r="B440" s="211">
        <v>0</v>
      </c>
      <c r="C440" s="211">
        <v>1</v>
      </c>
      <c r="D440" s="211" t="s">
        <v>642</v>
      </c>
      <c r="E440" s="211" t="s">
        <v>3292</v>
      </c>
      <c r="F440" s="211" t="s">
        <v>3291</v>
      </c>
    </row>
    <row r="441" spans="1:6" customFormat="1" ht="15" customHeight="1" x14ac:dyDescent="0.25">
      <c r="A441" s="211" t="s">
        <v>3346</v>
      </c>
      <c r="B441" s="211">
        <v>0</v>
      </c>
      <c r="C441" s="211">
        <v>1</v>
      </c>
      <c r="D441" s="211" t="s">
        <v>395</v>
      </c>
      <c r="E441" s="211" t="s">
        <v>3292</v>
      </c>
      <c r="F441" s="211" t="s">
        <v>3291</v>
      </c>
    </row>
    <row r="442" spans="1:6" customFormat="1" ht="15" customHeight="1" x14ac:dyDescent="0.25">
      <c r="A442" s="211" t="s">
        <v>3346</v>
      </c>
      <c r="B442" s="211">
        <v>0</v>
      </c>
      <c r="C442" s="211">
        <v>1</v>
      </c>
      <c r="D442" s="211" t="s">
        <v>397</v>
      </c>
      <c r="E442" s="211" t="s">
        <v>3292</v>
      </c>
      <c r="F442" s="211" t="s">
        <v>3291</v>
      </c>
    </row>
    <row r="443" spans="1:6" customFormat="1" ht="15" customHeight="1" x14ac:dyDescent="0.25">
      <c r="A443" s="211" t="s">
        <v>3346</v>
      </c>
      <c r="B443" s="211">
        <v>0</v>
      </c>
      <c r="C443" s="211">
        <v>1</v>
      </c>
      <c r="D443" s="211" t="s">
        <v>292</v>
      </c>
      <c r="E443" s="211" t="s">
        <v>3292</v>
      </c>
      <c r="F443" s="211" t="s">
        <v>3291</v>
      </c>
    </row>
    <row r="444" spans="1:6" customFormat="1" ht="15" customHeight="1" x14ac:dyDescent="0.25">
      <c r="A444" s="211" t="s">
        <v>3346</v>
      </c>
      <c r="B444" s="211">
        <v>0</v>
      </c>
      <c r="C444" s="211">
        <v>1</v>
      </c>
      <c r="D444" s="211" t="s">
        <v>400</v>
      </c>
      <c r="E444" s="211" t="s">
        <v>3292</v>
      </c>
      <c r="F444" s="211" t="s">
        <v>3291</v>
      </c>
    </row>
    <row r="445" spans="1:6" customFormat="1" ht="15" customHeight="1" x14ac:dyDescent="0.25">
      <c r="A445" s="211" t="s">
        <v>3346</v>
      </c>
      <c r="B445" s="211">
        <v>0</v>
      </c>
      <c r="C445" s="211">
        <v>1</v>
      </c>
      <c r="D445" s="211" t="s">
        <v>403</v>
      </c>
      <c r="E445" s="211" t="s">
        <v>3292</v>
      </c>
      <c r="F445" s="211" t="s">
        <v>3291</v>
      </c>
    </row>
    <row r="446" spans="1:6" customFormat="1" ht="15" customHeight="1" x14ac:dyDescent="0.25">
      <c r="A446" s="211" t="s">
        <v>3346</v>
      </c>
      <c r="B446" s="211">
        <v>0</v>
      </c>
      <c r="C446" s="211">
        <v>1</v>
      </c>
      <c r="D446" s="211" t="s">
        <v>1042</v>
      </c>
      <c r="E446" s="211" t="s">
        <v>3292</v>
      </c>
      <c r="F446" s="211" t="s">
        <v>3291</v>
      </c>
    </row>
    <row r="447" spans="1:6" customFormat="1" ht="15" customHeight="1" x14ac:dyDescent="0.25">
      <c r="A447" s="211" t="s">
        <v>3346</v>
      </c>
      <c r="B447" s="211">
        <v>0</v>
      </c>
      <c r="C447" s="211">
        <v>1</v>
      </c>
      <c r="D447" s="211" t="s">
        <v>1045</v>
      </c>
      <c r="E447" s="211" t="s">
        <v>3292</v>
      </c>
      <c r="F447" s="211" t="s">
        <v>3291</v>
      </c>
    </row>
    <row r="448" spans="1:6" customFormat="1" ht="15" customHeight="1" x14ac:dyDescent="0.25">
      <c r="A448" s="211" t="s">
        <v>3346</v>
      </c>
      <c r="B448" s="211">
        <v>0</v>
      </c>
      <c r="C448" s="211">
        <v>1</v>
      </c>
      <c r="D448" s="211" t="s">
        <v>933</v>
      </c>
      <c r="E448" s="211" t="s">
        <v>3292</v>
      </c>
      <c r="F448" s="211" t="s">
        <v>3291</v>
      </c>
    </row>
    <row r="449" spans="1:6" customFormat="1" ht="15" customHeight="1" x14ac:dyDescent="0.25">
      <c r="A449" s="211" t="s">
        <v>3346</v>
      </c>
      <c r="B449" s="211">
        <v>0</v>
      </c>
      <c r="C449" s="211">
        <v>1</v>
      </c>
      <c r="D449" s="211" t="s">
        <v>932</v>
      </c>
      <c r="E449" s="211" t="s">
        <v>3292</v>
      </c>
      <c r="F449" s="211" t="s">
        <v>3291</v>
      </c>
    </row>
    <row r="450" spans="1:6" customFormat="1" ht="15" customHeight="1" x14ac:dyDescent="0.25">
      <c r="A450" s="211" t="s">
        <v>3346</v>
      </c>
      <c r="B450" s="211">
        <v>0</v>
      </c>
      <c r="C450" s="211">
        <v>1</v>
      </c>
      <c r="D450" s="211" t="s">
        <v>381</v>
      </c>
      <c r="E450" s="211" t="s">
        <v>3292</v>
      </c>
      <c r="F450" s="211" t="s">
        <v>3291</v>
      </c>
    </row>
    <row r="451" spans="1:6" customFormat="1" ht="15" customHeight="1" x14ac:dyDescent="0.25">
      <c r="A451" s="211" t="s">
        <v>3346</v>
      </c>
      <c r="B451" s="211">
        <v>0</v>
      </c>
      <c r="C451" s="211">
        <v>1</v>
      </c>
      <c r="D451" s="211" t="s">
        <v>767</v>
      </c>
      <c r="E451" s="211" t="s">
        <v>3292</v>
      </c>
      <c r="F451" s="211" t="s">
        <v>3291</v>
      </c>
    </row>
    <row r="452" spans="1:6" customFormat="1" ht="15" customHeight="1" x14ac:dyDescent="0.25">
      <c r="A452" s="211" t="s">
        <v>3346</v>
      </c>
      <c r="B452" s="211">
        <v>0</v>
      </c>
      <c r="C452" s="211">
        <v>1</v>
      </c>
      <c r="D452" s="211" t="s">
        <v>1714</v>
      </c>
      <c r="E452" s="211" t="s">
        <v>3292</v>
      </c>
      <c r="F452" s="211" t="s">
        <v>3291</v>
      </c>
    </row>
    <row r="453" spans="1:6" customFormat="1" ht="15" customHeight="1" x14ac:dyDescent="0.25">
      <c r="A453" s="211" t="s">
        <v>3346</v>
      </c>
      <c r="B453" s="211">
        <v>0</v>
      </c>
      <c r="C453" s="211">
        <v>1</v>
      </c>
      <c r="D453" s="211" t="s">
        <v>1716</v>
      </c>
      <c r="E453" s="211" t="s">
        <v>3292</v>
      </c>
      <c r="F453" s="211" t="s">
        <v>3291</v>
      </c>
    </row>
    <row r="454" spans="1:6" customFormat="1" ht="15" customHeight="1" x14ac:dyDescent="0.25">
      <c r="A454" s="211" t="s">
        <v>3346</v>
      </c>
      <c r="B454" s="211">
        <v>0</v>
      </c>
      <c r="C454" s="211">
        <v>1</v>
      </c>
      <c r="D454" s="211" t="s">
        <v>1718</v>
      </c>
      <c r="E454" s="211" t="s">
        <v>3292</v>
      </c>
      <c r="F454" s="211" t="s">
        <v>3291</v>
      </c>
    </row>
    <row r="455" spans="1:6" customFormat="1" ht="15" customHeight="1" x14ac:dyDescent="0.25">
      <c r="A455" s="211" t="s">
        <v>3346</v>
      </c>
      <c r="B455" s="211">
        <v>0</v>
      </c>
      <c r="C455" s="211">
        <v>1</v>
      </c>
      <c r="D455" s="211" t="s">
        <v>2379</v>
      </c>
      <c r="E455" s="211" t="s">
        <v>3292</v>
      </c>
      <c r="F455" s="211" t="s">
        <v>3291</v>
      </c>
    </row>
    <row r="456" spans="1:6" customFormat="1" ht="15" customHeight="1" x14ac:dyDescent="0.25">
      <c r="A456" s="211" t="s">
        <v>3346</v>
      </c>
      <c r="B456" s="211">
        <v>0</v>
      </c>
      <c r="C456" s="211">
        <v>1</v>
      </c>
      <c r="D456" s="211" t="s">
        <v>1722</v>
      </c>
      <c r="E456" s="211" t="s">
        <v>3292</v>
      </c>
      <c r="F456" s="211" t="s">
        <v>3291</v>
      </c>
    </row>
    <row r="457" spans="1:6" customFormat="1" ht="15" customHeight="1" x14ac:dyDescent="0.25">
      <c r="A457" s="211" t="s">
        <v>3346</v>
      </c>
      <c r="B457" s="211">
        <v>0</v>
      </c>
      <c r="C457" s="211">
        <v>1</v>
      </c>
      <c r="D457" s="211" t="s">
        <v>1724</v>
      </c>
      <c r="E457" s="211" t="s">
        <v>3292</v>
      </c>
      <c r="F457" s="211" t="s">
        <v>3291</v>
      </c>
    </row>
    <row r="458" spans="1:6" customFormat="1" ht="15" customHeight="1" x14ac:dyDescent="0.25">
      <c r="A458" s="211" t="s">
        <v>3346</v>
      </c>
      <c r="B458" s="211">
        <v>0</v>
      </c>
      <c r="C458" s="211">
        <v>1</v>
      </c>
      <c r="D458" s="211" t="s">
        <v>72</v>
      </c>
      <c r="E458" s="211" t="s">
        <v>3292</v>
      </c>
      <c r="F458" s="211" t="s">
        <v>3291</v>
      </c>
    </row>
    <row r="459" spans="1:6" customFormat="1" ht="15" customHeight="1" x14ac:dyDescent="0.25">
      <c r="A459" s="211" t="s">
        <v>3346</v>
      </c>
      <c r="B459" s="211">
        <v>0</v>
      </c>
      <c r="C459" s="211">
        <v>1</v>
      </c>
      <c r="D459" s="211" t="s">
        <v>73</v>
      </c>
      <c r="E459" s="211" t="s">
        <v>3292</v>
      </c>
      <c r="F459" s="211" t="s">
        <v>3291</v>
      </c>
    </row>
    <row r="460" spans="1:6" customFormat="1" ht="15" customHeight="1" x14ac:dyDescent="0.25">
      <c r="A460" s="211" t="s">
        <v>3346</v>
      </c>
      <c r="B460" s="211">
        <v>0</v>
      </c>
      <c r="C460" s="211">
        <v>1</v>
      </c>
      <c r="D460" s="211" t="s">
        <v>3107</v>
      </c>
      <c r="E460" s="211" t="s">
        <v>3292</v>
      </c>
      <c r="F460" s="211" t="s">
        <v>3291</v>
      </c>
    </row>
    <row r="461" spans="1:6" customFormat="1" ht="15" customHeight="1" x14ac:dyDescent="0.25">
      <c r="A461" s="211" t="s">
        <v>3346</v>
      </c>
      <c r="B461" s="211">
        <v>0</v>
      </c>
      <c r="C461" s="211">
        <v>1</v>
      </c>
      <c r="D461" s="211" t="s">
        <v>3109</v>
      </c>
      <c r="E461" s="211" t="s">
        <v>3292</v>
      </c>
      <c r="F461" s="211" t="s">
        <v>3291</v>
      </c>
    </row>
    <row r="462" spans="1:6" customFormat="1" ht="15" customHeight="1" x14ac:dyDescent="0.25">
      <c r="A462" s="211" t="s">
        <v>3346</v>
      </c>
      <c r="B462" s="211">
        <v>0</v>
      </c>
      <c r="C462" s="211">
        <v>1</v>
      </c>
      <c r="D462" s="211" t="s">
        <v>3111</v>
      </c>
      <c r="E462" s="211" t="s">
        <v>3292</v>
      </c>
      <c r="F462" s="211" t="s">
        <v>3291</v>
      </c>
    </row>
    <row r="463" spans="1:6" customFormat="1" ht="15" customHeight="1" x14ac:dyDescent="0.25">
      <c r="A463" s="211" t="s">
        <v>3346</v>
      </c>
      <c r="B463" s="211">
        <v>0</v>
      </c>
      <c r="C463" s="211">
        <v>1</v>
      </c>
      <c r="D463" s="211" t="s">
        <v>4401</v>
      </c>
      <c r="E463" s="211" t="s">
        <v>127</v>
      </c>
      <c r="F463" s="211" t="s">
        <v>3291</v>
      </c>
    </row>
    <row r="464" spans="1:6" customFormat="1" ht="15" customHeight="1" x14ac:dyDescent="0.25">
      <c r="A464" s="211" t="s">
        <v>3346</v>
      </c>
      <c r="B464" s="211">
        <v>0</v>
      </c>
      <c r="C464" s="211">
        <v>1</v>
      </c>
      <c r="D464" s="211" t="s">
        <v>3200</v>
      </c>
      <c r="E464" s="211" t="s">
        <v>127</v>
      </c>
      <c r="F464" s="211" t="s">
        <v>3291</v>
      </c>
    </row>
    <row r="465" spans="1:6" customFormat="1" ht="15" customHeight="1" x14ac:dyDescent="0.25">
      <c r="A465" s="211" t="s">
        <v>3346</v>
      </c>
      <c r="B465" s="211">
        <v>0</v>
      </c>
      <c r="C465" s="211">
        <v>1</v>
      </c>
      <c r="D465" s="211" t="s">
        <v>3199</v>
      </c>
      <c r="E465" s="211" t="s">
        <v>3292</v>
      </c>
      <c r="F465" s="211" t="s">
        <v>3291</v>
      </c>
    </row>
    <row r="466" spans="1:6" customFormat="1" ht="15" customHeight="1" x14ac:dyDescent="0.25">
      <c r="A466" s="211" t="s">
        <v>3346</v>
      </c>
      <c r="B466" s="211">
        <v>0</v>
      </c>
      <c r="C466" s="211">
        <v>1</v>
      </c>
      <c r="D466" s="211" t="s">
        <v>87</v>
      </c>
      <c r="E466" s="211" t="s">
        <v>3292</v>
      </c>
      <c r="F466" s="211" t="s">
        <v>3291</v>
      </c>
    </row>
    <row r="467" spans="1:6" customFormat="1" ht="15" customHeight="1" x14ac:dyDescent="0.25">
      <c r="A467" s="211" t="s">
        <v>3341</v>
      </c>
      <c r="B467" s="211">
        <v>0</v>
      </c>
      <c r="C467" s="211">
        <v>1</v>
      </c>
      <c r="D467" s="211" t="s">
        <v>392</v>
      </c>
      <c r="E467" s="211" t="s">
        <v>3292</v>
      </c>
      <c r="F467" s="211" t="s">
        <v>3291</v>
      </c>
    </row>
    <row r="468" spans="1:6" customFormat="1" ht="15" customHeight="1" x14ac:dyDescent="0.25">
      <c r="A468" s="211" t="s">
        <v>3341</v>
      </c>
      <c r="B468" s="211">
        <v>0</v>
      </c>
      <c r="C468" s="211">
        <v>1</v>
      </c>
      <c r="D468" s="211" t="s">
        <v>642</v>
      </c>
      <c r="E468" s="211" t="s">
        <v>3292</v>
      </c>
      <c r="F468" s="211" t="s">
        <v>3291</v>
      </c>
    </row>
    <row r="469" spans="1:6" customFormat="1" ht="15" customHeight="1" x14ac:dyDescent="0.25">
      <c r="A469" s="211" t="s">
        <v>3341</v>
      </c>
      <c r="B469" s="211">
        <v>0</v>
      </c>
      <c r="C469" s="211">
        <v>1</v>
      </c>
      <c r="D469" s="211" t="s">
        <v>395</v>
      </c>
      <c r="E469" s="211" t="s">
        <v>3292</v>
      </c>
      <c r="F469" s="211" t="s">
        <v>3291</v>
      </c>
    </row>
    <row r="470" spans="1:6" customFormat="1" ht="15" customHeight="1" x14ac:dyDescent="0.25">
      <c r="A470" s="211" t="s">
        <v>3341</v>
      </c>
      <c r="B470" s="211">
        <v>0</v>
      </c>
      <c r="C470" s="211">
        <v>1</v>
      </c>
      <c r="D470" s="211" t="s">
        <v>397</v>
      </c>
      <c r="E470" s="211" t="s">
        <v>3292</v>
      </c>
      <c r="F470" s="211" t="s">
        <v>3291</v>
      </c>
    </row>
    <row r="471" spans="1:6" customFormat="1" ht="15" customHeight="1" x14ac:dyDescent="0.25">
      <c r="A471" s="211" t="s">
        <v>3341</v>
      </c>
      <c r="B471" s="211">
        <v>0</v>
      </c>
      <c r="C471" s="211">
        <v>1</v>
      </c>
      <c r="D471" s="211" t="s">
        <v>292</v>
      </c>
      <c r="E471" s="211" t="s">
        <v>3292</v>
      </c>
      <c r="F471" s="211" t="s">
        <v>3291</v>
      </c>
    </row>
    <row r="472" spans="1:6" customFormat="1" ht="15" customHeight="1" x14ac:dyDescent="0.25">
      <c r="A472" s="211" t="s">
        <v>3341</v>
      </c>
      <c r="B472" s="211">
        <v>0</v>
      </c>
      <c r="C472" s="211">
        <v>1</v>
      </c>
      <c r="D472" s="211" t="s">
        <v>400</v>
      </c>
      <c r="E472" s="211" t="s">
        <v>3292</v>
      </c>
      <c r="F472" s="211" t="s">
        <v>3291</v>
      </c>
    </row>
    <row r="473" spans="1:6" customFormat="1" ht="15" customHeight="1" x14ac:dyDescent="0.25">
      <c r="A473" s="211" t="s">
        <v>3341</v>
      </c>
      <c r="B473" s="211">
        <v>0</v>
      </c>
      <c r="C473" s="211">
        <v>1</v>
      </c>
      <c r="D473" s="211" t="s">
        <v>403</v>
      </c>
      <c r="E473" s="211" t="s">
        <v>3292</v>
      </c>
      <c r="F473" s="211" t="s">
        <v>3291</v>
      </c>
    </row>
    <row r="474" spans="1:6" customFormat="1" ht="15" customHeight="1" x14ac:dyDescent="0.25">
      <c r="A474" s="211" t="s">
        <v>3341</v>
      </c>
      <c r="B474" s="211">
        <v>0</v>
      </c>
      <c r="C474" s="211">
        <v>1</v>
      </c>
      <c r="D474" s="211" t="s">
        <v>1042</v>
      </c>
      <c r="E474" s="211" t="s">
        <v>3292</v>
      </c>
      <c r="F474" s="211" t="s">
        <v>3291</v>
      </c>
    </row>
    <row r="475" spans="1:6" customFormat="1" ht="15" customHeight="1" x14ac:dyDescent="0.25">
      <c r="A475" s="211" t="s">
        <v>3341</v>
      </c>
      <c r="B475" s="211">
        <v>0</v>
      </c>
      <c r="C475" s="211">
        <v>1</v>
      </c>
      <c r="D475" s="211" t="s">
        <v>1045</v>
      </c>
      <c r="E475" s="211" t="s">
        <v>3292</v>
      </c>
      <c r="F475" s="211" t="s">
        <v>3291</v>
      </c>
    </row>
    <row r="476" spans="1:6" customFormat="1" ht="15" customHeight="1" x14ac:dyDescent="0.25">
      <c r="A476" s="211" t="s">
        <v>3341</v>
      </c>
      <c r="B476" s="211">
        <v>0</v>
      </c>
      <c r="C476" s="211">
        <v>1</v>
      </c>
      <c r="D476" s="211" t="s">
        <v>933</v>
      </c>
      <c r="E476" s="211" t="s">
        <v>3292</v>
      </c>
      <c r="F476" s="211" t="s">
        <v>3291</v>
      </c>
    </row>
    <row r="477" spans="1:6" customFormat="1" ht="15" customHeight="1" x14ac:dyDescent="0.25">
      <c r="A477" s="211" t="s">
        <v>3341</v>
      </c>
      <c r="B477" s="211">
        <v>0</v>
      </c>
      <c r="C477" s="211">
        <v>1</v>
      </c>
      <c r="D477" s="211" t="s">
        <v>932</v>
      </c>
      <c r="E477" s="211" t="s">
        <v>3292</v>
      </c>
      <c r="F477" s="211" t="s">
        <v>3291</v>
      </c>
    </row>
    <row r="478" spans="1:6" customFormat="1" ht="15" customHeight="1" x14ac:dyDescent="0.25">
      <c r="A478" s="211" t="s">
        <v>3341</v>
      </c>
      <c r="B478" s="211">
        <v>0</v>
      </c>
      <c r="C478" s="211">
        <v>1</v>
      </c>
      <c r="D478" s="211" t="s">
        <v>1714</v>
      </c>
      <c r="E478" s="211" t="s">
        <v>3292</v>
      </c>
      <c r="F478" s="211" t="s">
        <v>3291</v>
      </c>
    </row>
    <row r="479" spans="1:6" customFormat="1" ht="15" customHeight="1" x14ac:dyDescent="0.25">
      <c r="A479" s="211" t="s">
        <v>3341</v>
      </c>
      <c r="B479" s="211">
        <v>0</v>
      </c>
      <c r="C479" s="211">
        <v>1</v>
      </c>
      <c r="D479" s="211" t="s">
        <v>1716</v>
      </c>
      <c r="E479" s="211" t="s">
        <v>3292</v>
      </c>
      <c r="F479" s="211" t="s">
        <v>3291</v>
      </c>
    </row>
    <row r="480" spans="1:6" customFormat="1" ht="15" customHeight="1" x14ac:dyDescent="0.25">
      <c r="A480" s="211" t="s">
        <v>3341</v>
      </c>
      <c r="B480" s="211">
        <v>0</v>
      </c>
      <c r="C480" s="211">
        <v>1</v>
      </c>
      <c r="D480" s="211" t="s">
        <v>1718</v>
      </c>
      <c r="E480" s="211" t="s">
        <v>3292</v>
      </c>
      <c r="F480" s="211" t="s">
        <v>3291</v>
      </c>
    </row>
    <row r="481" spans="1:6" customFormat="1" ht="15" customHeight="1" x14ac:dyDescent="0.25">
      <c r="A481" s="211" t="s">
        <v>3341</v>
      </c>
      <c r="B481" s="211">
        <v>0</v>
      </c>
      <c r="C481" s="211">
        <v>1</v>
      </c>
      <c r="D481" s="211" t="s">
        <v>2379</v>
      </c>
      <c r="E481" s="211" t="s">
        <v>3292</v>
      </c>
      <c r="F481" s="211" t="s">
        <v>3291</v>
      </c>
    </row>
    <row r="482" spans="1:6" customFormat="1" ht="15" customHeight="1" x14ac:dyDescent="0.25">
      <c r="A482" s="211" t="s">
        <v>3341</v>
      </c>
      <c r="B482" s="211">
        <v>0</v>
      </c>
      <c r="C482" s="211">
        <v>1</v>
      </c>
      <c r="D482" s="211" t="s">
        <v>1722</v>
      </c>
      <c r="E482" s="211" t="s">
        <v>3292</v>
      </c>
      <c r="F482" s="211" t="s">
        <v>3291</v>
      </c>
    </row>
    <row r="483" spans="1:6" customFormat="1" ht="15" customHeight="1" x14ac:dyDescent="0.25">
      <c r="A483" s="211" t="s">
        <v>3341</v>
      </c>
      <c r="B483" s="211">
        <v>0</v>
      </c>
      <c r="C483" s="211">
        <v>1</v>
      </c>
      <c r="D483" s="211" t="s">
        <v>1724</v>
      </c>
      <c r="E483" s="211" t="s">
        <v>3292</v>
      </c>
      <c r="F483" s="211" t="s">
        <v>3291</v>
      </c>
    </row>
    <row r="484" spans="1:6" customFormat="1" ht="15" customHeight="1" x14ac:dyDescent="0.25">
      <c r="A484" s="211" t="s">
        <v>3341</v>
      </c>
      <c r="B484" s="211">
        <v>0</v>
      </c>
      <c r="C484" s="211">
        <v>1</v>
      </c>
      <c r="D484" s="211" t="s">
        <v>72</v>
      </c>
      <c r="E484" s="211" t="s">
        <v>3292</v>
      </c>
      <c r="F484" s="211" t="s">
        <v>3291</v>
      </c>
    </row>
    <row r="485" spans="1:6" customFormat="1" ht="15" customHeight="1" x14ac:dyDescent="0.25">
      <c r="A485" s="211" t="s">
        <v>3341</v>
      </c>
      <c r="B485" s="211">
        <v>0</v>
      </c>
      <c r="C485" s="211">
        <v>1</v>
      </c>
      <c r="D485" s="211" t="s">
        <v>73</v>
      </c>
      <c r="E485" s="211" t="s">
        <v>3292</v>
      </c>
      <c r="F485" s="211" t="s">
        <v>3291</v>
      </c>
    </row>
    <row r="486" spans="1:6" customFormat="1" ht="15" customHeight="1" x14ac:dyDescent="0.25">
      <c r="A486" s="211" t="s">
        <v>3341</v>
      </c>
      <c r="B486" s="211">
        <v>0</v>
      </c>
      <c r="C486" s="211">
        <v>1</v>
      </c>
      <c r="D486" s="211" t="s">
        <v>3107</v>
      </c>
      <c r="E486" s="211" t="s">
        <v>3292</v>
      </c>
      <c r="F486" s="211" t="s">
        <v>3291</v>
      </c>
    </row>
    <row r="487" spans="1:6" customFormat="1" ht="15" customHeight="1" x14ac:dyDescent="0.25">
      <c r="A487" s="211" t="s">
        <v>3341</v>
      </c>
      <c r="B487" s="211">
        <v>0</v>
      </c>
      <c r="C487" s="211">
        <v>1</v>
      </c>
      <c r="D487" s="211" t="s">
        <v>3109</v>
      </c>
      <c r="E487" s="211" t="s">
        <v>3292</v>
      </c>
      <c r="F487" s="211" t="s">
        <v>3291</v>
      </c>
    </row>
    <row r="488" spans="1:6" customFormat="1" ht="15" customHeight="1" x14ac:dyDescent="0.25">
      <c r="A488" s="211" t="s">
        <v>3341</v>
      </c>
      <c r="B488" s="211">
        <v>0</v>
      </c>
      <c r="C488" s="211">
        <v>1</v>
      </c>
      <c r="D488" s="211" t="s">
        <v>3111</v>
      </c>
      <c r="E488" s="211" t="s">
        <v>3292</v>
      </c>
      <c r="F488" s="211" t="s">
        <v>3291</v>
      </c>
    </row>
    <row r="489" spans="1:6" customFormat="1" ht="15" customHeight="1" x14ac:dyDescent="0.25">
      <c r="A489" s="211" t="s">
        <v>3341</v>
      </c>
      <c r="B489" s="211">
        <v>0</v>
      </c>
      <c r="C489" s="211">
        <v>1</v>
      </c>
      <c r="D489" s="211" t="s">
        <v>4401</v>
      </c>
      <c r="E489" s="211" t="s">
        <v>127</v>
      </c>
      <c r="F489" s="211" t="s">
        <v>3291</v>
      </c>
    </row>
    <row r="490" spans="1:6" customFormat="1" ht="15" customHeight="1" x14ac:dyDescent="0.25">
      <c r="A490" s="211" t="s">
        <v>3341</v>
      </c>
      <c r="B490" s="211">
        <v>0</v>
      </c>
      <c r="C490" s="211">
        <v>1</v>
      </c>
      <c r="D490" s="211" t="s">
        <v>3200</v>
      </c>
      <c r="E490" s="211" t="s">
        <v>127</v>
      </c>
      <c r="F490" s="211" t="s">
        <v>3291</v>
      </c>
    </row>
    <row r="491" spans="1:6" customFormat="1" ht="15" customHeight="1" x14ac:dyDescent="0.25">
      <c r="A491" s="211" t="s">
        <v>3341</v>
      </c>
      <c r="B491" s="211">
        <v>0</v>
      </c>
      <c r="C491" s="211">
        <v>1</v>
      </c>
      <c r="D491" s="211" t="s">
        <v>3199</v>
      </c>
      <c r="E491" s="211" t="s">
        <v>3292</v>
      </c>
      <c r="F491" s="211" t="s">
        <v>3291</v>
      </c>
    </row>
    <row r="492" spans="1:6" customFormat="1" ht="15" customHeight="1" x14ac:dyDescent="0.25">
      <c r="A492" s="211" t="s">
        <v>725</v>
      </c>
      <c r="B492" s="211">
        <v>0</v>
      </c>
      <c r="C492" s="211">
        <v>1</v>
      </c>
      <c r="D492" s="211" t="s">
        <v>392</v>
      </c>
      <c r="E492" s="211" t="s">
        <v>3292</v>
      </c>
      <c r="F492" s="211" t="s">
        <v>3291</v>
      </c>
    </row>
    <row r="493" spans="1:6" customFormat="1" ht="15" customHeight="1" x14ac:dyDescent="0.25">
      <c r="A493" s="211" t="s">
        <v>725</v>
      </c>
      <c r="B493" s="211">
        <v>0</v>
      </c>
      <c r="C493" s="211">
        <v>1</v>
      </c>
      <c r="D493" s="211" t="s">
        <v>642</v>
      </c>
      <c r="E493" s="211" t="s">
        <v>3292</v>
      </c>
      <c r="F493" s="211" t="s">
        <v>3291</v>
      </c>
    </row>
    <row r="494" spans="1:6" customFormat="1" ht="15" customHeight="1" x14ac:dyDescent="0.25">
      <c r="A494" s="211" t="s">
        <v>725</v>
      </c>
      <c r="B494" s="211">
        <v>0</v>
      </c>
      <c r="C494" s="211">
        <v>1</v>
      </c>
      <c r="D494" s="211" t="s">
        <v>395</v>
      </c>
      <c r="E494" s="211" t="s">
        <v>3292</v>
      </c>
      <c r="F494" s="211" t="s">
        <v>3291</v>
      </c>
    </row>
    <row r="495" spans="1:6" customFormat="1" ht="15" customHeight="1" x14ac:dyDescent="0.25">
      <c r="A495" s="211" t="s">
        <v>725</v>
      </c>
      <c r="B495" s="211">
        <v>0</v>
      </c>
      <c r="C495" s="211">
        <v>1</v>
      </c>
      <c r="D495" s="211" t="s">
        <v>397</v>
      </c>
      <c r="E495" s="211" t="s">
        <v>3292</v>
      </c>
      <c r="F495" s="211" t="s">
        <v>3291</v>
      </c>
    </row>
    <row r="496" spans="1:6" customFormat="1" ht="15" customHeight="1" x14ac:dyDescent="0.25">
      <c r="A496" s="211" t="s">
        <v>725</v>
      </c>
      <c r="B496" s="211">
        <v>0</v>
      </c>
      <c r="C496" s="211">
        <v>1</v>
      </c>
      <c r="D496" s="211" t="s">
        <v>292</v>
      </c>
      <c r="E496" s="211" t="s">
        <v>3292</v>
      </c>
      <c r="F496" s="211" t="s">
        <v>3291</v>
      </c>
    </row>
    <row r="497" spans="1:6" customFormat="1" ht="15" customHeight="1" x14ac:dyDescent="0.25">
      <c r="A497" s="211" t="s">
        <v>725</v>
      </c>
      <c r="B497" s="211">
        <v>0</v>
      </c>
      <c r="C497" s="211">
        <v>1</v>
      </c>
      <c r="D497" s="211" t="s">
        <v>400</v>
      </c>
      <c r="E497" s="211" t="s">
        <v>3292</v>
      </c>
      <c r="F497" s="211" t="s">
        <v>3291</v>
      </c>
    </row>
    <row r="498" spans="1:6" customFormat="1" ht="15" customHeight="1" x14ac:dyDescent="0.25">
      <c r="A498" s="211" t="s">
        <v>725</v>
      </c>
      <c r="B498" s="211">
        <v>0</v>
      </c>
      <c r="C498" s="211">
        <v>1</v>
      </c>
      <c r="D498" s="211" t="s">
        <v>403</v>
      </c>
      <c r="E498" s="211" t="s">
        <v>3292</v>
      </c>
      <c r="F498" s="211" t="s">
        <v>3291</v>
      </c>
    </row>
    <row r="499" spans="1:6" customFormat="1" ht="15" customHeight="1" x14ac:dyDescent="0.25">
      <c r="A499" s="211" t="s">
        <v>725</v>
      </c>
      <c r="B499" s="211">
        <v>0</v>
      </c>
      <c r="C499" s="211">
        <v>1</v>
      </c>
      <c r="D499" s="211" t="s">
        <v>1042</v>
      </c>
      <c r="E499" s="211" t="s">
        <v>3292</v>
      </c>
      <c r="F499" s="211" t="s">
        <v>3291</v>
      </c>
    </row>
    <row r="500" spans="1:6" customFormat="1" ht="15" customHeight="1" x14ac:dyDescent="0.25">
      <c r="A500" s="211" t="s">
        <v>725</v>
      </c>
      <c r="B500" s="211">
        <v>0</v>
      </c>
      <c r="C500" s="211">
        <v>1</v>
      </c>
      <c r="D500" s="211" t="s">
        <v>1045</v>
      </c>
      <c r="E500" s="211" t="s">
        <v>3292</v>
      </c>
      <c r="F500" s="211" t="s">
        <v>3291</v>
      </c>
    </row>
    <row r="501" spans="1:6" ht="15" customHeight="1" x14ac:dyDescent="0.25">
      <c r="A501" s="211" t="s">
        <v>725</v>
      </c>
      <c r="B501" s="211">
        <v>0</v>
      </c>
      <c r="C501" s="211">
        <v>1</v>
      </c>
      <c r="D501" s="211" t="s">
        <v>933</v>
      </c>
      <c r="E501" s="211" t="s">
        <v>3292</v>
      </c>
      <c r="F501" s="211" t="s">
        <v>3291</v>
      </c>
    </row>
    <row r="502" spans="1:6" customFormat="1" ht="15" customHeight="1" x14ac:dyDescent="0.25">
      <c r="A502" s="211" t="s">
        <v>725</v>
      </c>
      <c r="B502" s="211">
        <v>0</v>
      </c>
      <c r="C502" s="211">
        <v>1</v>
      </c>
      <c r="D502" s="211" t="s">
        <v>932</v>
      </c>
      <c r="E502" s="211" t="s">
        <v>3292</v>
      </c>
      <c r="F502" s="211" t="s">
        <v>3291</v>
      </c>
    </row>
    <row r="503" spans="1:6" customFormat="1" ht="15" customHeight="1" x14ac:dyDescent="0.25">
      <c r="A503" s="211" t="s">
        <v>725</v>
      </c>
      <c r="B503" s="211">
        <v>0</v>
      </c>
      <c r="C503" s="211">
        <v>1</v>
      </c>
      <c r="D503" s="211" t="s">
        <v>4401</v>
      </c>
      <c r="E503" s="211" t="s">
        <v>127</v>
      </c>
      <c r="F503" s="211" t="s">
        <v>3291</v>
      </c>
    </row>
    <row r="504" spans="1:6" customFormat="1" ht="15" customHeight="1" x14ac:dyDescent="0.25">
      <c r="A504" s="211" t="s">
        <v>725</v>
      </c>
      <c r="B504" s="211">
        <v>0</v>
      </c>
      <c r="C504" s="211">
        <v>1</v>
      </c>
      <c r="D504" s="211" t="s">
        <v>3200</v>
      </c>
      <c r="E504" s="211" t="s">
        <v>127</v>
      </c>
      <c r="F504" s="211" t="s">
        <v>3291</v>
      </c>
    </row>
    <row r="505" spans="1:6" customFormat="1" ht="15" customHeight="1" x14ac:dyDescent="0.25">
      <c r="A505" s="211" t="s">
        <v>725</v>
      </c>
      <c r="B505" s="211">
        <v>0</v>
      </c>
      <c r="C505" s="211">
        <v>1</v>
      </c>
      <c r="D505" s="211" t="s">
        <v>3199</v>
      </c>
      <c r="E505" s="211" t="s">
        <v>3292</v>
      </c>
      <c r="F505" s="211" t="s">
        <v>3291</v>
      </c>
    </row>
    <row r="506" spans="1:6" customFormat="1" ht="15" customHeight="1" x14ac:dyDescent="0.25">
      <c r="A506" s="211" t="s">
        <v>3087</v>
      </c>
      <c r="B506" s="211">
        <v>0</v>
      </c>
      <c r="C506" s="211">
        <v>1</v>
      </c>
      <c r="D506" s="211" t="s">
        <v>379</v>
      </c>
      <c r="E506" s="211" t="s">
        <v>3482</v>
      </c>
      <c r="F506" s="211" t="s">
        <v>3291</v>
      </c>
    </row>
    <row r="507" spans="1:6" ht="15" customHeight="1" x14ac:dyDescent="0.25">
      <c r="A507" s="211" t="s">
        <v>3087</v>
      </c>
      <c r="B507" s="211">
        <v>0</v>
      </c>
      <c r="C507" s="211">
        <v>1</v>
      </c>
      <c r="D507" s="211" t="s">
        <v>385</v>
      </c>
      <c r="E507" s="211" t="s">
        <v>3482</v>
      </c>
      <c r="F507" s="211" t="s">
        <v>3291</v>
      </c>
    </row>
    <row r="508" spans="1:6" customFormat="1" ht="15" customHeight="1" x14ac:dyDescent="0.25">
      <c r="A508" s="211" t="s">
        <v>3087</v>
      </c>
      <c r="B508" s="211">
        <v>0</v>
      </c>
      <c r="C508" s="211">
        <v>1</v>
      </c>
      <c r="D508" s="211" t="s">
        <v>3162</v>
      </c>
      <c r="E508" s="211" t="s">
        <v>3482</v>
      </c>
      <c r="F508" s="211" t="s">
        <v>3291</v>
      </c>
    </row>
    <row r="509" spans="1:6" customFormat="1" ht="15" customHeight="1" x14ac:dyDescent="0.25">
      <c r="A509" s="211" t="s">
        <v>3087</v>
      </c>
      <c r="B509" s="211">
        <v>0</v>
      </c>
      <c r="C509" s="211">
        <v>1</v>
      </c>
      <c r="D509" s="211" t="s">
        <v>3247</v>
      </c>
      <c r="E509" s="211" t="s">
        <v>3482</v>
      </c>
      <c r="F509" s="211" t="s">
        <v>3291</v>
      </c>
    </row>
    <row r="510" spans="1:6" customFormat="1" ht="15" customHeight="1" x14ac:dyDescent="0.25">
      <c r="A510" s="211" t="s">
        <v>3087</v>
      </c>
      <c r="B510" s="211">
        <v>0</v>
      </c>
      <c r="C510" s="211">
        <v>1</v>
      </c>
      <c r="D510" s="211" t="s">
        <v>2283</v>
      </c>
      <c r="E510" s="211" t="s">
        <v>3482</v>
      </c>
      <c r="F510" s="211" t="s">
        <v>3291</v>
      </c>
    </row>
    <row r="511" spans="1:6" ht="15" customHeight="1" x14ac:dyDescent="0.25">
      <c r="A511" s="211" t="s">
        <v>3087</v>
      </c>
      <c r="B511" s="211">
        <v>0</v>
      </c>
      <c r="C511" s="211">
        <v>1</v>
      </c>
      <c r="D511" s="211" t="s">
        <v>2282</v>
      </c>
      <c r="E511" s="211" t="s">
        <v>3482</v>
      </c>
      <c r="F511" s="211" t="s">
        <v>3291</v>
      </c>
    </row>
    <row r="512" spans="1:6" customFormat="1" ht="15" customHeight="1" x14ac:dyDescent="0.25">
      <c r="A512" s="211" t="s">
        <v>3087</v>
      </c>
      <c r="B512" s="211">
        <v>0</v>
      </c>
      <c r="C512" s="211">
        <v>1</v>
      </c>
      <c r="D512" s="211" t="s">
        <v>642</v>
      </c>
      <c r="E512" s="211" t="s">
        <v>3482</v>
      </c>
      <c r="F512" s="211" t="s">
        <v>3291</v>
      </c>
    </row>
    <row r="513" spans="1:6" customFormat="1" ht="15" customHeight="1" x14ac:dyDescent="0.25">
      <c r="A513" s="211" t="s">
        <v>3087</v>
      </c>
      <c r="B513" s="211">
        <v>0</v>
      </c>
      <c r="C513" s="211">
        <v>1</v>
      </c>
      <c r="D513" s="211" t="s">
        <v>397</v>
      </c>
      <c r="E513" s="211" t="s">
        <v>3482</v>
      </c>
      <c r="F513" s="211" t="s">
        <v>3291</v>
      </c>
    </row>
    <row r="514" spans="1:6" customFormat="1" ht="15" customHeight="1" x14ac:dyDescent="0.25">
      <c r="A514" s="211" t="s">
        <v>3087</v>
      </c>
      <c r="B514" s="211">
        <v>0</v>
      </c>
      <c r="C514" s="211">
        <v>1</v>
      </c>
      <c r="D514" s="211" t="s">
        <v>933</v>
      </c>
      <c r="E514" s="211" t="s">
        <v>3482</v>
      </c>
      <c r="F514" s="211" t="s">
        <v>3291</v>
      </c>
    </row>
    <row r="515" spans="1:6" ht="15" customHeight="1" x14ac:dyDescent="0.25">
      <c r="A515" s="211" t="s">
        <v>3087</v>
      </c>
      <c r="B515" s="211">
        <v>0</v>
      </c>
      <c r="C515" s="211">
        <v>1</v>
      </c>
      <c r="D515" s="211" t="s">
        <v>1045</v>
      </c>
      <c r="E515" s="211" t="s">
        <v>3482</v>
      </c>
      <c r="F515" s="211" t="s">
        <v>3291</v>
      </c>
    </row>
    <row r="516" spans="1:6" customFormat="1" ht="15" customHeight="1" x14ac:dyDescent="0.25">
      <c r="A516" s="211" t="s">
        <v>3087</v>
      </c>
      <c r="B516" s="211">
        <v>0</v>
      </c>
      <c r="C516" s="211">
        <v>1</v>
      </c>
      <c r="D516" s="211" t="s">
        <v>1048</v>
      </c>
      <c r="E516" s="211" t="s">
        <v>3292</v>
      </c>
      <c r="F516" s="211" t="s">
        <v>3291</v>
      </c>
    </row>
    <row r="517" spans="1:6" customFormat="1" ht="15" customHeight="1" x14ac:dyDescent="0.25">
      <c r="A517" s="211" t="s">
        <v>3087</v>
      </c>
      <c r="B517" s="211">
        <v>0</v>
      </c>
      <c r="C517" s="211">
        <v>1</v>
      </c>
      <c r="D517" s="211" t="s">
        <v>395</v>
      </c>
      <c r="E517" s="211" t="s">
        <v>3482</v>
      </c>
      <c r="F517" s="211" t="s">
        <v>3291</v>
      </c>
    </row>
    <row r="518" spans="1:6" customFormat="1" ht="15" customHeight="1" x14ac:dyDescent="0.25">
      <c r="A518" s="211" t="s">
        <v>3087</v>
      </c>
      <c r="B518" s="211">
        <v>0</v>
      </c>
      <c r="C518" s="211">
        <v>1</v>
      </c>
      <c r="D518" s="211" t="s">
        <v>400</v>
      </c>
      <c r="E518" s="211" t="s">
        <v>3482</v>
      </c>
      <c r="F518" s="211" t="s">
        <v>3291</v>
      </c>
    </row>
    <row r="519" spans="1:6" ht="15" customHeight="1" x14ac:dyDescent="0.25">
      <c r="A519" s="211" t="s">
        <v>3087</v>
      </c>
      <c r="B519" s="211">
        <v>0</v>
      </c>
      <c r="C519" s="211">
        <v>1</v>
      </c>
      <c r="D519" s="211" t="s">
        <v>1042</v>
      </c>
      <c r="E519" s="211" t="s">
        <v>3482</v>
      </c>
      <c r="F519" s="211" t="s">
        <v>3291</v>
      </c>
    </row>
    <row r="520" spans="1:6" customFormat="1" ht="15" customHeight="1" x14ac:dyDescent="0.25">
      <c r="A520" s="211" t="s">
        <v>3087</v>
      </c>
      <c r="B520" s="211">
        <v>0</v>
      </c>
      <c r="C520" s="211">
        <v>1</v>
      </c>
      <c r="D520" s="211" t="s">
        <v>392</v>
      </c>
      <c r="E520" s="211" t="s">
        <v>3292</v>
      </c>
      <c r="F520" s="211" t="s">
        <v>3291</v>
      </c>
    </row>
    <row r="521" spans="1:6" customFormat="1" ht="15" customHeight="1" x14ac:dyDescent="0.25">
      <c r="A521" s="211" t="s">
        <v>3087</v>
      </c>
      <c r="B521" s="211">
        <v>0</v>
      </c>
      <c r="C521" s="211">
        <v>1</v>
      </c>
      <c r="D521" s="211" t="s">
        <v>292</v>
      </c>
      <c r="E521" s="211" t="s">
        <v>3292</v>
      </c>
      <c r="F521" s="211" t="s">
        <v>3291</v>
      </c>
    </row>
    <row r="522" spans="1:6" ht="15" customHeight="1" x14ac:dyDescent="0.25">
      <c r="A522" s="211" t="s">
        <v>3087</v>
      </c>
      <c r="B522" s="211">
        <v>0</v>
      </c>
      <c r="C522" s="211">
        <v>1</v>
      </c>
      <c r="D522" s="211" t="s">
        <v>403</v>
      </c>
      <c r="E522" s="211" t="s">
        <v>3292</v>
      </c>
      <c r="F522" s="211" t="s">
        <v>3291</v>
      </c>
    </row>
    <row r="523" spans="1:6" customFormat="1" ht="15" customHeight="1" x14ac:dyDescent="0.25">
      <c r="A523" s="211" t="s">
        <v>3087</v>
      </c>
      <c r="B523" s="211">
        <v>0</v>
      </c>
      <c r="C523" s="211">
        <v>1</v>
      </c>
      <c r="D523" s="211" t="s">
        <v>932</v>
      </c>
      <c r="E523" s="211" t="s">
        <v>3292</v>
      </c>
      <c r="F523" s="211" t="s">
        <v>3291</v>
      </c>
    </row>
    <row r="524" spans="1:6" customFormat="1" ht="15" customHeight="1" x14ac:dyDescent="0.25">
      <c r="A524" s="211" t="s">
        <v>3087</v>
      </c>
      <c r="B524" s="211">
        <v>0</v>
      </c>
      <c r="C524" s="211">
        <v>1</v>
      </c>
      <c r="D524" s="211" t="s">
        <v>381</v>
      </c>
      <c r="E524" s="211" t="s">
        <v>3292</v>
      </c>
      <c r="F524" s="211" t="s">
        <v>3291</v>
      </c>
    </row>
    <row r="525" spans="1:6" ht="15" customHeight="1" x14ac:dyDescent="0.25">
      <c r="A525" s="211" t="s">
        <v>3087</v>
      </c>
      <c r="B525" s="211">
        <v>0</v>
      </c>
      <c r="C525" s="211">
        <v>1</v>
      </c>
      <c r="D525" s="211" t="s">
        <v>767</v>
      </c>
      <c r="E525" s="211" t="s">
        <v>3292</v>
      </c>
      <c r="F525" s="211" t="s">
        <v>3291</v>
      </c>
    </row>
    <row r="526" spans="1:6" customFormat="1" ht="15" customHeight="1" x14ac:dyDescent="0.25">
      <c r="A526" s="211" t="s">
        <v>3087</v>
      </c>
      <c r="B526" s="211">
        <v>0</v>
      </c>
      <c r="C526" s="211">
        <v>1</v>
      </c>
      <c r="D526" s="211" t="s">
        <v>3200</v>
      </c>
      <c r="E526" s="211" t="s">
        <v>127</v>
      </c>
      <c r="F526" s="211" t="s">
        <v>3291</v>
      </c>
    </row>
    <row r="527" spans="1:6" customFormat="1" ht="15" customHeight="1" x14ac:dyDescent="0.25">
      <c r="A527" s="211" t="s">
        <v>3087</v>
      </c>
      <c r="B527" s="211">
        <v>0</v>
      </c>
      <c r="C527" s="211">
        <v>1</v>
      </c>
      <c r="D527" s="211" t="s">
        <v>3199</v>
      </c>
      <c r="E527" s="211" t="s">
        <v>3292</v>
      </c>
      <c r="F527" s="211" t="s">
        <v>3291</v>
      </c>
    </row>
    <row r="528" spans="1:6" customFormat="1" ht="15" customHeight="1" x14ac:dyDescent="0.25">
      <c r="A528" s="211" t="s">
        <v>3087</v>
      </c>
      <c r="B528" s="211">
        <v>0</v>
      </c>
      <c r="C528" s="211">
        <v>1</v>
      </c>
      <c r="D528" s="211" t="s">
        <v>3079</v>
      </c>
      <c r="E528" s="211" t="s">
        <v>127</v>
      </c>
      <c r="F528" s="211" t="s">
        <v>3291</v>
      </c>
    </row>
    <row r="529" spans="1:6" ht="15" customHeight="1" x14ac:dyDescent="0.25">
      <c r="A529" s="211" t="s">
        <v>3087</v>
      </c>
      <c r="B529" s="211">
        <v>0</v>
      </c>
      <c r="C529" s="211">
        <v>1</v>
      </c>
      <c r="D529" s="211" t="s">
        <v>3080</v>
      </c>
      <c r="E529" s="211" t="s">
        <v>3292</v>
      </c>
      <c r="F529" s="211" t="s">
        <v>3291</v>
      </c>
    </row>
    <row r="530" spans="1:6" customFormat="1" ht="15" customHeight="1" x14ac:dyDescent="0.25">
      <c r="A530" s="211" t="s">
        <v>3087</v>
      </c>
      <c r="B530" s="211">
        <v>0</v>
      </c>
      <c r="C530" s="211">
        <v>1</v>
      </c>
      <c r="D530" s="211" t="s">
        <v>87</v>
      </c>
      <c r="E530" s="211" t="s">
        <v>3292</v>
      </c>
      <c r="F530" s="211" t="s">
        <v>3291</v>
      </c>
    </row>
    <row r="531" spans="1:6" customFormat="1" ht="15" customHeight="1" x14ac:dyDescent="0.25">
      <c r="A531" s="211" t="s">
        <v>3095</v>
      </c>
      <c r="B531" s="211">
        <v>0</v>
      </c>
      <c r="C531" s="211">
        <v>1</v>
      </c>
      <c r="D531" s="211" t="s">
        <v>392</v>
      </c>
      <c r="E531" s="211" t="s">
        <v>3292</v>
      </c>
      <c r="F531" s="211" t="s">
        <v>3291</v>
      </c>
    </row>
    <row r="532" spans="1:6" customFormat="1" ht="15" customHeight="1" x14ac:dyDescent="0.25">
      <c r="A532" s="211" t="s">
        <v>3095</v>
      </c>
      <c r="B532" s="211">
        <v>0</v>
      </c>
      <c r="C532" s="211">
        <v>1</v>
      </c>
      <c r="D532" s="211" t="s">
        <v>642</v>
      </c>
      <c r="E532" s="211" t="s">
        <v>3482</v>
      </c>
      <c r="F532" s="211" t="s">
        <v>3291</v>
      </c>
    </row>
    <row r="533" spans="1:6" ht="15" customHeight="1" x14ac:dyDescent="0.25">
      <c r="A533" s="211" t="s">
        <v>3095</v>
      </c>
      <c r="B533" s="211">
        <v>0</v>
      </c>
      <c r="C533" s="211">
        <v>1</v>
      </c>
      <c r="D533" s="211" t="s">
        <v>395</v>
      </c>
      <c r="E533" s="211" t="s">
        <v>3482</v>
      </c>
      <c r="F533" s="211" t="s">
        <v>3291</v>
      </c>
    </row>
    <row r="534" spans="1:6" customFormat="1" ht="15" customHeight="1" x14ac:dyDescent="0.25">
      <c r="A534" s="211" t="s">
        <v>3095</v>
      </c>
      <c r="B534" s="211">
        <v>0</v>
      </c>
      <c r="C534" s="211">
        <v>1</v>
      </c>
      <c r="D534" s="211" t="s">
        <v>397</v>
      </c>
      <c r="E534" s="211" t="s">
        <v>3482</v>
      </c>
      <c r="F534" s="211" t="s">
        <v>3291</v>
      </c>
    </row>
    <row r="535" spans="1:6" customFormat="1" ht="15" customHeight="1" x14ac:dyDescent="0.25">
      <c r="A535" s="211" t="s">
        <v>3095</v>
      </c>
      <c r="B535" s="211">
        <v>0</v>
      </c>
      <c r="C535" s="211">
        <v>1</v>
      </c>
      <c r="D535" s="211" t="s">
        <v>292</v>
      </c>
      <c r="E535" s="211" t="s">
        <v>3292</v>
      </c>
      <c r="F535" s="211" t="s">
        <v>3291</v>
      </c>
    </row>
    <row r="536" spans="1:6" customFormat="1" ht="15" customHeight="1" x14ac:dyDescent="0.25">
      <c r="A536" s="211" t="s">
        <v>3095</v>
      </c>
      <c r="B536" s="211">
        <v>0</v>
      </c>
      <c r="C536" s="211">
        <v>1</v>
      </c>
      <c r="D536" s="211" t="s">
        <v>400</v>
      </c>
      <c r="E536" s="211" t="s">
        <v>3482</v>
      </c>
      <c r="F536" s="211" t="s">
        <v>3291</v>
      </c>
    </row>
    <row r="537" spans="1:6" ht="15" customHeight="1" x14ac:dyDescent="0.25">
      <c r="A537" s="211" t="s">
        <v>3095</v>
      </c>
      <c r="B537" s="211">
        <v>0</v>
      </c>
      <c r="C537" s="211">
        <v>1</v>
      </c>
      <c r="D537" s="211" t="s">
        <v>403</v>
      </c>
      <c r="E537" s="211" t="s">
        <v>3292</v>
      </c>
      <c r="F537" s="211" t="s">
        <v>3291</v>
      </c>
    </row>
    <row r="538" spans="1:6" customFormat="1" ht="15" customHeight="1" x14ac:dyDescent="0.25">
      <c r="A538" s="211" t="s">
        <v>3095</v>
      </c>
      <c r="B538" s="211">
        <v>0</v>
      </c>
      <c r="C538" s="211">
        <v>1</v>
      </c>
      <c r="D538" s="211" t="s">
        <v>1042</v>
      </c>
      <c r="E538" s="211" t="s">
        <v>3482</v>
      </c>
      <c r="F538" s="211" t="s">
        <v>3291</v>
      </c>
    </row>
    <row r="539" spans="1:6" customFormat="1" ht="15" customHeight="1" x14ac:dyDescent="0.25">
      <c r="A539" s="211" t="s">
        <v>3095</v>
      </c>
      <c r="B539" s="211">
        <v>0</v>
      </c>
      <c r="C539" s="211">
        <v>1</v>
      </c>
      <c r="D539" s="211" t="s">
        <v>1045</v>
      </c>
      <c r="E539" s="211" t="s">
        <v>3482</v>
      </c>
      <c r="F539" s="211" t="s">
        <v>3291</v>
      </c>
    </row>
    <row r="540" spans="1:6" customFormat="1" ht="15" customHeight="1" x14ac:dyDescent="0.25">
      <c r="A540" s="211" t="s">
        <v>3095</v>
      </c>
      <c r="B540" s="211">
        <v>0</v>
      </c>
      <c r="C540" s="211">
        <v>1</v>
      </c>
      <c r="D540" s="211" t="s">
        <v>933</v>
      </c>
      <c r="E540" s="211" t="s">
        <v>3482</v>
      </c>
      <c r="F540" s="211" t="s">
        <v>3291</v>
      </c>
    </row>
    <row r="541" spans="1:6" ht="15" customHeight="1" x14ac:dyDescent="0.25">
      <c r="A541" s="211" t="s">
        <v>3095</v>
      </c>
      <c r="B541" s="211">
        <v>0</v>
      </c>
      <c r="C541" s="211">
        <v>1</v>
      </c>
      <c r="D541" s="211" t="s">
        <v>932</v>
      </c>
      <c r="E541" s="211" t="s">
        <v>3292</v>
      </c>
      <c r="F541" s="211" t="s">
        <v>3291</v>
      </c>
    </row>
    <row r="542" spans="1:6" customFormat="1" ht="15" customHeight="1" x14ac:dyDescent="0.25">
      <c r="A542" s="211" t="s">
        <v>3095</v>
      </c>
      <c r="B542" s="211">
        <v>0</v>
      </c>
      <c r="C542" s="211">
        <v>1</v>
      </c>
      <c r="D542" s="211" t="s">
        <v>381</v>
      </c>
      <c r="E542" s="211" t="s">
        <v>3292</v>
      </c>
      <c r="F542" s="211" t="s">
        <v>3291</v>
      </c>
    </row>
    <row r="543" spans="1:6" customFormat="1" ht="15" customHeight="1" x14ac:dyDescent="0.25">
      <c r="A543" s="211" t="s">
        <v>3095</v>
      </c>
      <c r="B543" s="211">
        <v>0</v>
      </c>
      <c r="C543" s="211">
        <v>1</v>
      </c>
      <c r="D543" s="211" t="s">
        <v>1714</v>
      </c>
      <c r="E543" s="211" t="s">
        <v>3292</v>
      </c>
      <c r="F543" s="211" t="s">
        <v>3291</v>
      </c>
    </row>
    <row r="544" spans="1:6" ht="15" customHeight="1" x14ac:dyDescent="0.25">
      <c r="A544" s="211" t="s">
        <v>3095</v>
      </c>
      <c r="B544" s="211">
        <v>0</v>
      </c>
      <c r="C544" s="211">
        <v>1</v>
      </c>
      <c r="D544" s="211" t="s">
        <v>1716</v>
      </c>
      <c r="E544" s="211" t="s">
        <v>3292</v>
      </c>
      <c r="F544" s="211" t="s">
        <v>3291</v>
      </c>
    </row>
    <row r="545" spans="1:6" customFormat="1" ht="15" customHeight="1" x14ac:dyDescent="0.25">
      <c r="A545" s="211" t="s">
        <v>3095</v>
      </c>
      <c r="B545" s="211">
        <v>0</v>
      </c>
      <c r="C545" s="211">
        <v>1</v>
      </c>
      <c r="D545" s="211" t="s">
        <v>1718</v>
      </c>
      <c r="E545" s="211" t="s">
        <v>3292</v>
      </c>
      <c r="F545" s="211" t="s">
        <v>3291</v>
      </c>
    </row>
    <row r="546" spans="1:6" customFormat="1" ht="15" customHeight="1" x14ac:dyDescent="0.25">
      <c r="A546" s="211" t="s">
        <v>3095</v>
      </c>
      <c r="B546" s="211">
        <v>0</v>
      </c>
      <c r="C546" s="211">
        <v>1</v>
      </c>
      <c r="D546" s="211" t="s">
        <v>2379</v>
      </c>
      <c r="E546" s="211" t="s">
        <v>3292</v>
      </c>
      <c r="F546" s="211" t="s">
        <v>3291</v>
      </c>
    </row>
    <row r="547" spans="1:6" customFormat="1" ht="15" customHeight="1" x14ac:dyDescent="0.25">
      <c r="A547" s="211" t="s">
        <v>3095</v>
      </c>
      <c r="B547" s="211">
        <v>0</v>
      </c>
      <c r="C547" s="211">
        <v>1</v>
      </c>
      <c r="D547" s="211" t="s">
        <v>1722</v>
      </c>
      <c r="E547" s="211" t="s">
        <v>3292</v>
      </c>
      <c r="F547" s="211" t="s">
        <v>3291</v>
      </c>
    </row>
    <row r="548" spans="1:6" ht="15" customHeight="1" x14ac:dyDescent="0.25">
      <c r="A548" s="211" t="s">
        <v>3095</v>
      </c>
      <c r="B548" s="211">
        <v>0</v>
      </c>
      <c r="C548" s="211">
        <v>1</v>
      </c>
      <c r="D548" s="211" t="s">
        <v>1724</v>
      </c>
      <c r="E548" s="211" t="s">
        <v>3292</v>
      </c>
      <c r="F548" s="211" t="s">
        <v>3291</v>
      </c>
    </row>
    <row r="549" spans="1:6" customFormat="1" ht="15" customHeight="1" x14ac:dyDescent="0.25">
      <c r="A549" s="211" t="s">
        <v>3095</v>
      </c>
      <c r="B549" s="211">
        <v>0</v>
      </c>
      <c r="C549" s="211">
        <v>1</v>
      </c>
      <c r="D549" s="211" t="s">
        <v>72</v>
      </c>
      <c r="E549" s="211" t="s">
        <v>3292</v>
      </c>
      <c r="F549" s="211" t="s">
        <v>3291</v>
      </c>
    </row>
    <row r="550" spans="1:6" customFormat="1" ht="15" customHeight="1" x14ac:dyDescent="0.25">
      <c r="A550" s="211" t="s">
        <v>3095</v>
      </c>
      <c r="B550" s="211">
        <v>0</v>
      </c>
      <c r="C550" s="211">
        <v>1</v>
      </c>
      <c r="D550" s="211" t="s">
        <v>73</v>
      </c>
      <c r="E550" s="211" t="s">
        <v>3292</v>
      </c>
      <c r="F550" s="211" t="s">
        <v>3291</v>
      </c>
    </row>
    <row r="551" spans="1:6" customFormat="1" ht="15" customHeight="1" x14ac:dyDescent="0.25">
      <c r="A551" s="211" t="s">
        <v>3095</v>
      </c>
      <c r="B551" s="211">
        <v>0</v>
      </c>
      <c r="C551" s="211">
        <v>1</v>
      </c>
      <c r="D551" s="211" t="s">
        <v>3107</v>
      </c>
      <c r="E551" s="211" t="s">
        <v>3292</v>
      </c>
      <c r="F551" s="211" t="s">
        <v>3291</v>
      </c>
    </row>
    <row r="552" spans="1:6" ht="15" customHeight="1" x14ac:dyDescent="0.25">
      <c r="A552" s="211" t="s">
        <v>3095</v>
      </c>
      <c r="B552" s="211">
        <v>0</v>
      </c>
      <c r="C552" s="211">
        <v>1</v>
      </c>
      <c r="D552" s="211" t="s">
        <v>3109</v>
      </c>
      <c r="E552" s="211" t="s">
        <v>3292</v>
      </c>
      <c r="F552" s="211" t="s">
        <v>3291</v>
      </c>
    </row>
    <row r="553" spans="1:6" customFormat="1" ht="15" customHeight="1" x14ac:dyDescent="0.25">
      <c r="A553" s="211" t="s">
        <v>3095</v>
      </c>
      <c r="B553" s="211">
        <v>0</v>
      </c>
      <c r="C553" s="211">
        <v>1</v>
      </c>
      <c r="D553" s="211" t="s">
        <v>3111</v>
      </c>
      <c r="E553" s="211" t="s">
        <v>3292</v>
      </c>
      <c r="F553" s="211" t="s">
        <v>3291</v>
      </c>
    </row>
    <row r="554" spans="1:6" ht="15" customHeight="1" x14ac:dyDescent="0.25">
      <c r="A554" s="211" t="s">
        <v>3095</v>
      </c>
      <c r="B554" s="211">
        <v>0</v>
      </c>
      <c r="C554" s="211">
        <v>1</v>
      </c>
      <c r="D554" s="211" t="s">
        <v>379</v>
      </c>
      <c r="E554" s="211" t="s">
        <v>3482</v>
      </c>
      <c r="F554" s="211" t="s">
        <v>3291</v>
      </c>
    </row>
    <row r="555" spans="1:6" customFormat="1" ht="15" customHeight="1" x14ac:dyDescent="0.25">
      <c r="A555" s="211" t="s">
        <v>3095</v>
      </c>
      <c r="B555" s="211">
        <v>0</v>
      </c>
      <c r="C555" s="211">
        <v>1</v>
      </c>
      <c r="D555" s="211" t="s">
        <v>385</v>
      </c>
      <c r="E555" s="211" t="s">
        <v>3482</v>
      </c>
      <c r="F555" s="211" t="s">
        <v>3291</v>
      </c>
    </row>
    <row r="556" spans="1:6" customFormat="1" ht="15" customHeight="1" x14ac:dyDescent="0.25">
      <c r="A556" s="211" t="s">
        <v>3095</v>
      </c>
      <c r="B556" s="211">
        <v>0</v>
      </c>
      <c r="C556" s="211">
        <v>1</v>
      </c>
      <c r="D556" s="211" t="s">
        <v>3162</v>
      </c>
      <c r="E556" s="211" t="s">
        <v>3482</v>
      </c>
      <c r="F556" s="211" t="s">
        <v>3291</v>
      </c>
    </row>
    <row r="557" spans="1:6" customFormat="1" ht="15" customHeight="1" x14ac:dyDescent="0.25">
      <c r="A557" s="211" t="s">
        <v>3095</v>
      </c>
      <c r="B557" s="211">
        <v>0</v>
      </c>
      <c r="C557" s="211">
        <v>1</v>
      </c>
      <c r="D557" s="211" t="s">
        <v>3247</v>
      </c>
      <c r="E557" s="211" t="s">
        <v>3482</v>
      </c>
      <c r="F557" s="211" t="s">
        <v>3291</v>
      </c>
    </row>
    <row r="558" spans="1:6" ht="15" customHeight="1" x14ac:dyDescent="0.25">
      <c r="A558" s="211" t="s">
        <v>3095</v>
      </c>
      <c r="B558" s="211">
        <v>0</v>
      </c>
      <c r="C558" s="211">
        <v>1</v>
      </c>
      <c r="D558" s="211" t="s">
        <v>2283</v>
      </c>
      <c r="E558" s="211" t="s">
        <v>3482</v>
      </c>
      <c r="F558" s="211" t="s">
        <v>3291</v>
      </c>
    </row>
    <row r="559" spans="1:6" customFormat="1" ht="15" customHeight="1" x14ac:dyDescent="0.25">
      <c r="A559" s="211" t="s">
        <v>3095</v>
      </c>
      <c r="B559" s="211">
        <v>0</v>
      </c>
      <c r="C559" s="211">
        <v>1</v>
      </c>
      <c r="D559" s="211" t="s">
        <v>2282</v>
      </c>
      <c r="E559" s="211" t="s">
        <v>3482</v>
      </c>
      <c r="F559" s="211" t="s">
        <v>3291</v>
      </c>
    </row>
    <row r="560" spans="1:6" ht="15" customHeight="1" x14ac:dyDescent="0.25">
      <c r="A560" s="211" t="s">
        <v>3095</v>
      </c>
      <c r="B560" s="211">
        <v>0</v>
      </c>
      <c r="C560" s="211">
        <v>1</v>
      </c>
      <c r="D560" s="211" t="s">
        <v>3387</v>
      </c>
      <c r="E560" s="211" t="s">
        <v>3290</v>
      </c>
      <c r="F560" s="211" t="s">
        <v>3291</v>
      </c>
    </row>
    <row r="561" spans="1:6" customFormat="1" ht="15" customHeight="1" x14ac:dyDescent="0.25">
      <c r="A561" s="211" t="s">
        <v>3095</v>
      </c>
      <c r="B561" s="211">
        <v>0</v>
      </c>
      <c r="C561" s="211">
        <v>1</v>
      </c>
      <c r="D561" s="211" t="s">
        <v>3388</v>
      </c>
      <c r="E561" s="211" t="s">
        <v>3290</v>
      </c>
      <c r="F561" s="211" t="s">
        <v>3291</v>
      </c>
    </row>
    <row r="562" spans="1:6" customFormat="1" ht="15" customHeight="1" x14ac:dyDescent="0.25">
      <c r="A562" s="211" t="s">
        <v>3095</v>
      </c>
      <c r="B562" s="211">
        <v>0</v>
      </c>
      <c r="C562" s="211">
        <v>1</v>
      </c>
      <c r="D562" s="211" t="s">
        <v>3389</v>
      </c>
      <c r="E562" s="211" t="s">
        <v>3290</v>
      </c>
      <c r="F562" s="211" t="s">
        <v>3291</v>
      </c>
    </row>
    <row r="563" spans="1:6" customFormat="1" ht="15" customHeight="1" x14ac:dyDescent="0.25">
      <c r="A563" s="211" t="s">
        <v>3095</v>
      </c>
      <c r="B563" s="211">
        <v>0</v>
      </c>
      <c r="C563" s="211">
        <v>1</v>
      </c>
      <c r="D563" s="211" t="s">
        <v>3563</v>
      </c>
      <c r="E563" s="211" t="s">
        <v>3290</v>
      </c>
      <c r="F563" s="211" t="s">
        <v>3291</v>
      </c>
    </row>
    <row r="564" spans="1:6" ht="15" customHeight="1" x14ac:dyDescent="0.25">
      <c r="A564" s="211" t="s">
        <v>3095</v>
      </c>
      <c r="B564" s="211">
        <v>0</v>
      </c>
      <c r="C564" s="211">
        <v>1</v>
      </c>
      <c r="D564" s="211" t="s">
        <v>3391</v>
      </c>
      <c r="E564" s="211" t="s">
        <v>3290</v>
      </c>
      <c r="F564" s="211" t="s">
        <v>3291</v>
      </c>
    </row>
    <row r="565" spans="1:6" customFormat="1" ht="15" customHeight="1" x14ac:dyDescent="0.25">
      <c r="A565" s="211" t="s">
        <v>3095</v>
      </c>
      <c r="B565" s="211">
        <v>0</v>
      </c>
      <c r="C565" s="211">
        <v>1</v>
      </c>
      <c r="D565" s="211" t="s">
        <v>3392</v>
      </c>
      <c r="E565" s="211" t="s">
        <v>3290</v>
      </c>
      <c r="F565" s="211" t="s">
        <v>3291</v>
      </c>
    </row>
    <row r="566" spans="1:6" customFormat="1" ht="15" customHeight="1" x14ac:dyDescent="0.25">
      <c r="A566" s="211" t="s">
        <v>3095</v>
      </c>
      <c r="B566" s="211">
        <v>0</v>
      </c>
      <c r="C566" s="211">
        <v>1</v>
      </c>
      <c r="D566" s="211" t="s">
        <v>3457</v>
      </c>
      <c r="E566" s="211" t="s">
        <v>3290</v>
      </c>
      <c r="F566" s="211" t="s">
        <v>3291</v>
      </c>
    </row>
    <row r="567" spans="1:6" customFormat="1" ht="15" customHeight="1" x14ac:dyDescent="0.25">
      <c r="A567" s="211" t="s">
        <v>3095</v>
      </c>
      <c r="B567" s="211">
        <v>0</v>
      </c>
      <c r="C567" s="211">
        <v>1</v>
      </c>
      <c r="D567" s="211" t="s">
        <v>3458</v>
      </c>
      <c r="E567" s="211" t="s">
        <v>3290</v>
      </c>
      <c r="F567" s="211" t="s">
        <v>3291</v>
      </c>
    </row>
    <row r="568" spans="1:6" ht="15" customHeight="1" x14ac:dyDescent="0.25">
      <c r="A568" s="211" t="s">
        <v>3095</v>
      </c>
      <c r="B568" s="211">
        <v>0</v>
      </c>
      <c r="C568" s="211">
        <v>1</v>
      </c>
      <c r="D568" s="211" t="s">
        <v>3459</v>
      </c>
      <c r="E568" s="211" t="s">
        <v>3290</v>
      </c>
      <c r="F568" s="211" t="s">
        <v>3291</v>
      </c>
    </row>
    <row r="569" spans="1:6" customFormat="1" ht="15" customHeight="1" x14ac:dyDescent="0.25">
      <c r="A569" s="211" t="s">
        <v>3095</v>
      </c>
      <c r="B569" s="211">
        <v>0</v>
      </c>
      <c r="C569" s="211">
        <v>1</v>
      </c>
      <c r="D569" s="211" t="s">
        <v>3562</v>
      </c>
      <c r="E569" s="211" t="s">
        <v>3290</v>
      </c>
      <c r="F569" s="211" t="s">
        <v>3291</v>
      </c>
    </row>
    <row r="570" spans="1:6" customFormat="1" ht="15" customHeight="1" x14ac:dyDescent="0.25">
      <c r="A570" s="211" t="s">
        <v>3095</v>
      </c>
      <c r="B570" s="211">
        <v>0</v>
      </c>
      <c r="C570" s="211">
        <v>1</v>
      </c>
      <c r="D570" s="211" t="s">
        <v>3461</v>
      </c>
      <c r="E570" s="211" t="s">
        <v>3290</v>
      </c>
      <c r="F570" s="211" t="s">
        <v>3291</v>
      </c>
    </row>
    <row r="571" spans="1:6" customFormat="1" ht="15" customHeight="1" x14ac:dyDescent="0.25">
      <c r="A571" s="211" t="s">
        <v>3095</v>
      </c>
      <c r="B571" s="211">
        <v>0</v>
      </c>
      <c r="C571" s="211">
        <v>1</v>
      </c>
      <c r="D571" s="211" t="s">
        <v>3462</v>
      </c>
      <c r="E571" s="211" t="s">
        <v>3290</v>
      </c>
      <c r="F571" s="211" t="s">
        <v>3291</v>
      </c>
    </row>
    <row r="572" spans="1:6" ht="15" customHeight="1" x14ac:dyDescent="0.25">
      <c r="A572" s="211" t="s">
        <v>3095</v>
      </c>
      <c r="B572" s="211">
        <v>0</v>
      </c>
      <c r="C572" s="211">
        <v>1</v>
      </c>
      <c r="D572" s="211" t="s">
        <v>3200</v>
      </c>
      <c r="E572" s="211" t="s">
        <v>127</v>
      </c>
      <c r="F572" s="211" t="s">
        <v>3291</v>
      </c>
    </row>
    <row r="573" spans="1:6" customFormat="1" ht="15" customHeight="1" x14ac:dyDescent="0.25">
      <c r="A573" s="211" t="s">
        <v>3095</v>
      </c>
      <c r="B573" s="211">
        <v>0</v>
      </c>
      <c r="C573" s="211">
        <v>1</v>
      </c>
      <c r="D573" s="211" t="s">
        <v>3199</v>
      </c>
      <c r="E573" s="211" t="s">
        <v>3292</v>
      </c>
      <c r="F573" s="211" t="s">
        <v>3291</v>
      </c>
    </row>
    <row r="574" spans="1:6" customFormat="1" ht="15" customHeight="1" x14ac:dyDescent="0.25">
      <c r="A574" s="211" t="s">
        <v>3095</v>
      </c>
      <c r="B574" s="211">
        <v>0</v>
      </c>
      <c r="C574" s="211">
        <v>1</v>
      </c>
      <c r="D574" s="211" t="s">
        <v>3079</v>
      </c>
      <c r="E574" s="211" t="s">
        <v>127</v>
      </c>
      <c r="F574" s="211" t="s">
        <v>3291</v>
      </c>
    </row>
    <row r="575" spans="1:6" customFormat="1" ht="15" customHeight="1" x14ac:dyDescent="0.25">
      <c r="A575" s="211" t="s">
        <v>3095</v>
      </c>
      <c r="B575" s="211">
        <v>0</v>
      </c>
      <c r="C575" s="211">
        <v>1</v>
      </c>
      <c r="D575" s="211" t="s">
        <v>3080</v>
      </c>
      <c r="E575" s="211" t="s">
        <v>3292</v>
      </c>
      <c r="F575" s="211" t="s">
        <v>3291</v>
      </c>
    </row>
    <row r="576" spans="1:6" ht="15" customHeight="1" x14ac:dyDescent="0.25">
      <c r="A576" s="211" t="s">
        <v>3095</v>
      </c>
      <c r="B576" s="211">
        <v>0</v>
      </c>
      <c r="C576" s="211">
        <v>1</v>
      </c>
      <c r="D576" s="211" t="s">
        <v>87</v>
      </c>
      <c r="E576" s="211" t="s">
        <v>3292</v>
      </c>
      <c r="F576" s="211" t="s">
        <v>3291</v>
      </c>
    </row>
    <row r="577" spans="1:6" customFormat="1" ht="15" customHeight="1" x14ac:dyDescent="0.25">
      <c r="A577" s="211" t="s">
        <v>3083</v>
      </c>
      <c r="B577" s="211">
        <v>0</v>
      </c>
      <c r="C577" s="211">
        <v>1</v>
      </c>
      <c r="D577" s="211" t="s">
        <v>392</v>
      </c>
      <c r="E577" s="211" t="s">
        <v>3292</v>
      </c>
      <c r="F577" s="211" t="s">
        <v>3291</v>
      </c>
    </row>
    <row r="578" spans="1:6" ht="15" customHeight="1" x14ac:dyDescent="0.25">
      <c r="A578" s="211" t="s">
        <v>3083</v>
      </c>
      <c r="B578" s="211">
        <v>0</v>
      </c>
      <c r="C578" s="211">
        <v>1</v>
      </c>
      <c r="D578" s="211" t="s">
        <v>642</v>
      </c>
      <c r="E578" s="211" t="s">
        <v>3292</v>
      </c>
      <c r="F578" s="211" t="s">
        <v>3291</v>
      </c>
    </row>
    <row r="579" spans="1:6" customFormat="1" ht="15" customHeight="1" x14ac:dyDescent="0.25">
      <c r="A579" s="211" t="s">
        <v>3083</v>
      </c>
      <c r="B579" s="211">
        <v>0</v>
      </c>
      <c r="C579" s="211">
        <v>1</v>
      </c>
      <c r="D579" s="211" t="s">
        <v>395</v>
      </c>
      <c r="E579" s="211" t="s">
        <v>3292</v>
      </c>
      <c r="F579" s="211" t="s">
        <v>3291</v>
      </c>
    </row>
    <row r="580" spans="1:6" ht="15" customHeight="1" x14ac:dyDescent="0.25">
      <c r="A580" s="211" t="s">
        <v>3083</v>
      </c>
      <c r="B580" s="211">
        <v>0</v>
      </c>
      <c r="C580" s="211">
        <v>1</v>
      </c>
      <c r="D580" s="211" t="s">
        <v>397</v>
      </c>
      <c r="E580" s="211" t="s">
        <v>3292</v>
      </c>
      <c r="F580" s="211" t="s">
        <v>3291</v>
      </c>
    </row>
    <row r="581" spans="1:6" ht="15" customHeight="1" x14ac:dyDescent="0.25">
      <c r="A581" s="211" t="s">
        <v>3083</v>
      </c>
      <c r="B581" s="211">
        <v>0</v>
      </c>
      <c r="C581" s="211">
        <v>1</v>
      </c>
      <c r="D581" s="211" t="s">
        <v>292</v>
      </c>
      <c r="E581" s="211" t="s">
        <v>3292</v>
      </c>
      <c r="F581" s="211" t="s">
        <v>3291</v>
      </c>
    </row>
    <row r="582" spans="1:6" ht="15" customHeight="1" x14ac:dyDescent="0.25">
      <c r="A582" s="211" t="s">
        <v>3083</v>
      </c>
      <c r="B582" s="211">
        <v>0</v>
      </c>
      <c r="C582" s="211">
        <v>1</v>
      </c>
      <c r="D582" s="211" t="s">
        <v>400</v>
      </c>
      <c r="E582" s="211" t="s">
        <v>3292</v>
      </c>
      <c r="F582" s="211" t="s">
        <v>3291</v>
      </c>
    </row>
    <row r="583" spans="1:6" ht="15" customHeight="1" x14ac:dyDescent="0.25">
      <c r="A583" s="211" t="s">
        <v>3083</v>
      </c>
      <c r="B583" s="211">
        <v>0</v>
      </c>
      <c r="C583" s="211">
        <v>1</v>
      </c>
      <c r="D583" s="211" t="s">
        <v>403</v>
      </c>
      <c r="E583" s="211" t="s">
        <v>3292</v>
      </c>
      <c r="F583" s="211" t="s">
        <v>3291</v>
      </c>
    </row>
    <row r="584" spans="1:6" ht="15" customHeight="1" x14ac:dyDescent="0.25">
      <c r="A584" s="211" t="s">
        <v>3083</v>
      </c>
      <c r="B584" s="211">
        <v>0</v>
      </c>
      <c r="C584" s="211">
        <v>1</v>
      </c>
      <c r="D584" s="211" t="s">
        <v>1042</v>
      </c>
      <c r="E584" s="211" t="s">
        <v>3292</v>
      </c>
      <c r="F584" s="211" t="s">
        <v>3291</v>
      </c>
    </row>
    <row r="585" spans="1:6" ht="15" customHeight="1" x14ac:dyDescent="0.25">
      <c r="A585" s="211" t="s">
        <v>3083</v>
      </c>
      <c r="B585" s="211">
        <v>0</v>
      </c>
      <c r="C585" s="211">
        <v>1</v>
      </c>
      <c r="D585" s="211" t="s">
        <v>1045</v>
      </c>
      <c r="E585" s="211" t="s">
        <v>3292</v>
      </c>
      <c r="F585" s="211" t="s">
        <v>3291</v>
      </c>
    </row>
    <row r="586" spans="1:6" ht="15" customHeight="1" x14ac:dyDescent="0.25">
      <c r="A586" s="211" t="s">
        <v>3083</v>
      </c>
      <c r="B586" s="211">
        <v>0</v>
      </c>
      <c r="C586" s="211">
        <v>1</v>
      </c>
      <c r="D586" s="211" t="s">
        <v>933</v>
      </c>
      <c r="E586" s="211" t="s">
        <v>3292</v>
      </c>
      <c r="F586" s="211" t="s">
        <v>3291</v>
      </c>
    </row>
    <row r="587" spans="1:6" ht="15" customHeight="1" x14ac:dyDescent="0.25">
      <c r="A587" s="211" t="s">
        <v>3083</v>
      </c>
      <c r="B587" s="211">
        <v>0</v>
      </c>
      <c r="C587" s="211">
        <v>1</v>
      </c>
      <c r="D587" s="211" t="s">
        <v>932</v>
      </c>
      <c r="E587" s="211" t="s">
        <v>3292</v>
      </c>
      <c r="F587" s="211" t="s">
        <v>3291</v>
      </c>
    </row>
    <row r="588" spans="1:6" ht="15" customHeight="1" x14ac:dyDescent="0.25">
      <c r="A588" s="211" t="s">
        <v>3083</v>
      </c>
      <c r="B588" s="211">
        <v>0</v>
      </c>
      <c r="C588" s="211">
        <v>1</v>
      </c>
      <c r="D588" s="211" t="s">
        <v>3200</v>
      </c>
      <c r="E588" s="211" t="s">
        <v>127</v>
      </c>
      <c r="F588" s="211" t="s">
        <v>3291</v>
      </c>
    </row>
    <row r="589" spans="1:6" ht="15" customHeight="1" x14ac:dyDescent="0.25">
      <c r="A589" s="211" t="s">
        <v>3083</v>
      </c>
      <c r="B589" s="211">
        <v>0</v>
      </c>
      <c r="C589" s="211">
        <v>1</v>
      </c>
      <c r="D589" s="211" t="s">
        <v>3199</v>
      </c>
      <c r="E589" s="211" t="s">
        <v>3292</v>
      </c>
      <c r="F589" s="211" t="s">
        <v>3291</v>
      </c>
    </row>
    <row r="590" spans="1:6" ht="15" customHeight="1" x14ac:dyDescent="0.25">
      <c r="A590" s="211" t="s">
        <v>3083</v>
      </c>
      <c r="B590" s="211">
        <v>0</v>
      </c>
      <c r="C590" s="211">
        <v>1</v>
      </c>
      <c r="D590" s="211" t="s">
        <v>3079</v>
      </c>
      <c r="E590" s="211" t="s">
        <v>127</v>
      </c>
      <c r="F590" s="211" t="s">
        <v>3291</v>
      </c>
    </row>
    <row r="591" spans="1:6" ht="15" customHeight="1" x14ac:dyDescent="0.25">
      <c r="A591" s="211" t="s">
        <v>3083</v>
      </c>
      <c r="B591" s="211">
        <v>0</v>
      </c>
      <c r="C591" s="211">
        <v>1</v>
      </c>
      <c r="D591" s="211" t="s">
        <v>3080</v>
      </c>
      <c r="E591" s="211" t="s">
        <v>3292</v>
      </c>
      <c r="F591" s="211" t="s">
        <v>3291</v>
      </c>
    </row>
    <row r="592" spans="1:6" ht="15" customHeight="1" x14ac:dyDescent="0.25">
      <c r="A592" s="211" t="s">
        <v>3085</v>
      </c>
      <c r="B592" s="211">
        <v>0</v>
      </c>
      <c r="C592" s="211">
        <v>1</v>
      </c>
      <c r="D592" s="211" t="s">
        <v>379</v>
      </c>
      <c r="E592" s="211" t="s">
        <v>3482</v>
      </c>
      <c r="F592" s="211" t="s">
        <v>3291</v>
      </c>
    </row>
    <row r="593" spans="1:6" ht="15" customHeight="1" x14ac:dyDescent="0.25">
      <c r="A593" s="211" t="s">
        <v>3085</v>
      </c>
      <c r="B593" s="211">
        <v>0</v>
      </c>
      <c r="C593" s="211">
        <v>1</v>
      </c>
      <c r="D593" s="211" t="s">
        <v>385</v>
      </c>
      <c r="E593" s="211" t="s">
        <v>3482</v>
      </c>
      <c r="F593" s="211" t="s">
        <v>3291</v>
      </c>
    </row>
    <row r="594" spans="1:6" ht="15" customHeight="1" x14ac:dyDescent="0.25">
      <c r="A594" s="211" t="s">
        <v>3085</v>
      </c>
      <c r="B594" s="211">
        <v>0</v>
      </c>
      <c r="C594" s="211">
        <v>1</v>
      </c>
      <c r="D594" s="211" t="s">
        <v>3162</v>
      </c>
      <c r="E594" s="211" t="s">
        <v>3482</v>
      </c>
      <c r="F594" s="211" t="s">
        <v>3291</v>
      </c>
    </row>
    <row r="595" spans="1:6" ht="15" customHeight="1" x14ac:dyDescent="0.25">
      <c r="A595" s="211" t="s">
        <v>3085</v>
      </c>
      <c r="B595" s="211">
        <v>0</v>
      </c>
      <c r="C595" s="211">
        <v>1</v>
      </c>
      <c r="D595" s="211" t="s">
        <v>3247</v>
      </c>
      <c r="E595" s="211" t="s">
        <v>3482</v>
      </c>
      <c r="F595" s="211" t="s">
        <v>3291</v>
      </c>
    </row>
    <row r="596" spans="1:6" ht="15" customHeight="1" x14ac:dyDescent="0.25">
      <c r="A596" s="211" t="s">
        <v>3085</v>
      </c>
      <c r="B596" s="211">
        <v>0</v>
      </c>
      <c r="C596" s="211">
        <v>1</v>
      </c>
      <c r="D596" s="211" t="s">
        <v>2283</v>
      </c>
      <c r="E596" s="211" t="s">
        <v>3482</v>
      </c>
      <c r="F596" s="211" t="s">
        <v>3291</v>
      </c>
    </row>
    <row r="597" spans="1:6" ht="15" customHeight="1" x14ac:dyDescent="0.25">
      <c r="A597" s="211" t="s">
        <v>3085</v>
      </c>
      <c r="B597" s="211">
        <v>0</v>
      </c>
      <c r="C597" s="211">
        <v>1</v>
      </c>
      <c r="D597" s="211" t="s">
        <v>2282</v>
      </c>
      <c r="E597" s="211" t="s">
        <v>3482</v>
      </c>
      <c r="F597" s="211" t="s">
        <v>3291</v>
      </c>
    </row>
    <row r="598" spans="1:6" ht="15" customHeight="1" x14ac:dyDescent="0.25">
      <c r="A598" s="211" t="s">
        <v>3085</v>
      </c>
      <c r="B598" s="211">
        <v>0</v>
      </c>
      <c r="C598" s="211">
        <v>1</v>
      </c>
      <c r="D598" s="211" t="s">
        <v>642</v>
      </c>
      <c r="E598" s="211" t="s">
        <v>3482</v>
      </c>
      <c r="F598" s="211" t="s">
        <v>3291</v>
      </c>
    </row>
    <row r="599" spans="1:6" ht="15" customHeight="1" x14ac:dyDescent="0.25">
      <c r="A599" s="211" t="s">
        <v>3085</v>
      </c>
      <c r="B599" s="211">
        <v>0</v>
      </c>
      <c r="C599" s="211">
        <v>1</v>
      </c>
      <c r="D599" s="211" t="s">
        <v>397</v>
      </c>
      <c r="E599" s="211" t="s">
        <v>3482</v>
      </c>
      <c r="F599" s="211" t="s">
        <v>3291</v>
      </c>
    </row>
    <row r="600" spans="1:6" ht="15" customHeight="1" x14ac:dyDescent="0.25">
      <c r="A600" s="211" t="s">
        <v>3085</v>
      </c>
      <c r="B600" s="211">
        <v>0</v>
      </c>
      <c r="C600" s="211">
        <v>1</v>
      </c>
      <c r="D600" s="211" t="s">
        <v>933</v>
      </c>
      <c r="E600" s="211" t="s">
        <v>3482</v>
      </c>
      <c r="F600" s="211" t="s">
        <v>3291</v>
      </c>
    </row>
    <row r="601" spans="1:6" ht="15" customHeight="1" x14ac:dyDescent="0.25">
      <c r="A601" s="211" t="s">
        <v>3085</v>
      </c>
      <c r="B601" s="211">
        <v>0</v>
      </c>
      <c r="C601" s="211">
        <v>1</v>
      </c>
      <c r="D601" s="211" t="s">
        <v>1045</v>
      </c>
      <c r="E601" s="211" t="s">
        <v>3482</v>
      </c>
      <c r="F601" s="211" t="s">
        <v>3291</v>
      </c>
    </row>
    <row r="602" spans="1:6" ht="15" customHeight="1" x14ac:dyDescent="0.25">
      <c r="A602" s="211" t="s">
        <v>3085</v>
      </c>
      <c r="B602" s="211">
        <v>0</v>
      </c>
      <c r="C602" s="211">
        <v>1</v>
      </c>
      <c r="D602" s="211" t="s">
        <v>1048</v>
      </c>
      <c r="E602" s="211" t="s">
        <v>3292</v>
      </c>
      <c r="F602" s="211" t="s">
        <v>3291</v>
      </c>
    </row>
    <row r="603" spans="1:6" ht="15" customHeight="1" x14ac:dyDescent="0.25">
      <c r="A603" s="211" t="s">
        <v>3085</v>
      </c>
      <c r="B603" s="211">
        <v>0</v>
      </c>
      <c r="C603" s="211">
        <v>1</v>
      </c>
      <c r="D603" s="211" t="s">
        <v>395</v>
      </c>
      <c r="E603" s="211" t="s">
        <v>3482</v>
      </c>
      <c r="F603" s="211" t="s">
        <v>3291</v>
      </c>
    </row>
    <row r="604" spans="1:6" ht="15" customHeight="1" x14ac:dyDescent="0.25">
      <c r="A604" s="211" t="s">
        <v>3085</v>
      </c>
      <c r="B604" s="211">
        <v>0</v>
      </c>
      <c r="C604" s="211">
        <v>1</v>
      </c>
      <c r="D604" s="211" t="s">
        <v>400</v>
      </c>
      <c r="E604" s="211" t="s">
        <v>3482</v>
      </c>
      <c r="F604" s="211" t="s">
        <v>3291</v>
      </c>
    </row>
    <row r="605" spans="1:6" ht="15" customHeight="1" x14ac:dyDescent="0.25">
      <c r="A605" s="211" t="s">
        <v>3085</v>
      </c>
      <c r="B605" s="211">
        <v>0</v>
      </c>
      <c r="C605" s="211">
        <v>1</v>
      </c>
      <c r="D605" s="211" t="s">
        <v>1042</v>
      </c>
      <c r="E605" s="211" t="s">
        <v>3482</v>
      </c>
      <c r="F605" s="211" t="s">
        <v>3291</v>
      </c>
    </row>
    <row r="606" spans="1:6" ht="15" customHeight="1" x14ac:dyDescent="0.25">
      <c r="A606" s="211" t="s">
        <v>3085</v>
      </c>
      <c r="B606" s="211">
        <v>0</v>
      </c>
      <c r="C606" s="211">
        <v>1</v>
      </c>
      <c r="D606" s="211" t="s">
        <v>392</v>
      </c>
      <c r="E606" s="211" t="s">
        <v>3292</v>
      </c>
      <c r="F606" s="211" t="s">
        <v>3291</v>
      </c>
    </row>
    <row r="607" spans="1:6" ht="15" customHeight="1" x14ac:dyDescent="0.25">
      <c r="A607" s="211" t="s">
        <v>3085</v>
      </c>
      <c r="B607" s="211">
        <v>0</v>
      </c>
      <c r="C607" s="211">
        <v>1</v>
      </c>
      <c r="D607" s="211" t="s">
        <v>292</v>
      </c>
      <c r="E607" s="211" t="s">
        <v>3292</v>
      </c>
      <c r="F607" s="211" t="s">
        <v>3291</v>
      </c>
    </row>
    <row r="608" spans="1:6" ht="15" customHeight="1" x14ac:dyDescent="0.25">
      <c r="A608" s="211" t="s">
        <v>3085</v>
      </c>
      <c r="B608" s="211">
        <v>0</v>
      </c>
      <c r="C608" s="211">
        <v>1</v>
      </c>
      <c r="D608" s="211" t="s">
        <v>403</v>
      </c>
      <c r="E608" s="211" t="s">
        <v>3292</v>
      </c>
      <c r="F608" s="211" t="s">
        <v>3291</v>
      </c>
    </row>
    <row r="609" spans="1:6" ht="15" customHeight="1" x14ac:dyDescent="0.25">
      <c r="A609" s="211" t="s">
        <v>3085</v>
      </c>
      <c r="B609" s="211">
        <v>0</v>
      </c>
      <c r="C609" s="211">
        <v>1</v>
      </c>
      <c r="D609" s="211" t="s">
        <v>932</v>
      </c>
      <c r="E609" s="211" t="s">
        <v>3292</v>
      </c>
      <c r="F609" s="211" t="s">
        <v>3291</v>
      </c>
    </row>
    <row r="610" spans="1:6" ht="15" customHeight="1" x14ac:dyDescent="0.25">
      <c r="A610" s="211" t="s">
        <v>3085</v>
      </c>
      <c r="B610" s="211">
        <v>0</v>
      </c>
      <c r="C610" s="211">
        <v>1</v>
      </c>
      <c r="D610" s="211" t="s">
        <v>381</v>
      </c>
      <c r="E610" s="211" t="s">
        <v>3292</v>
      </c>
      <c r="F610" s="211" t="s">
        <v>3291</v>
      </c>
    </row>
    <row r="611" spans="1:6" ht="15" customHeight="1" x14ac:dyDescent="0.25">
      <c r="A611" s="211" t="s">
        <v>3085</v>
      </c>
      <c r="B611" s="211">
        <v>0</v>
      </c>
      <c r="C611" s="211">
        <v>1</v>
      </c>
      <c r="D611" s="211" t="s">
        <v>767</v>
      </c>
      <c r="E611" s="211" t="s">
        <v>3292</v>
      </c>
      <c r="F611" s="211" t="s">
        <v>3291</v>
      </c>
    </row>
    <row r="612" spans="1:6" ht="15" customHeight="1" x14ac:dyDescent="0.25">
      <c r="A612" s="211" t="s">
        <v>3085</v>
      </c>
      <c r="B612" s="211">
        <v>0</v>
      </c>
      <c r="C612" s="211">
        <v>1</v>
      </c>
      <c r="D612" s="211" t="s">
        <v>3200</v>
      </c>
      <c r="E612" s="211" t="s">
        <v>127</v>
      </c>
      <c r="F612" s="211" t="s">
        <v>3291</v>
      </c>
    </row>
    <row r="613" spans="1:6" ht="15" customHeight="1" x14ac:dyDescent="0.25">
      <c r="A613" s="211" t="s">
        <v>3085</v>
      </c>
      <c r="B613" s="211">
        <v>0</v>
      </c>
      <c r="C613" s="211">
        <v>1</v>
      </c>
      <c r="D613" s="211" t="s">
        <v>3199</v>
      </c>
      <c r="E613" s="211" t="s">
        <v>3292</v>
      </c>
      <c r="F613" s="211" t="s">
        <v>3291</v>
      </c>
    </row>
    <row r="614" spans="1:6" ht="15" customHeight="1" x14ac:dyDescent="0.25">
      <c r="A614" s="211" t="s">
        <v>3085</v>
      </c>
      <c r="B614" s="211">
        <v>0</v>
      </c>
      <c r="C614" s="211">
        <v>1</v>
      </c>
      <c r="D614" s="211" t="s">
        <v>3079</v>
      </c>
      <c r="E614" s="211" t="s">
        <v>127</v>
      </c>
      <c r="F614" s="211" t="s">
        <v>3291</v>
      </c>
    </row>
    <row r="615" spans="1:6" ht="15" customHeight="1" x14ac:dyDescent="0.25">
      <c r="A615" s="211" t="s">
        <v>3085</v>
      </c>
      <c r="B615" s="211">
        <v>0</v>
      </c>
      <c r="C615" s="211">
        <v>1</v>
      </c>
      <c r="D615" s="211" t="s">
        <v>3080</v>
      </c>
      <c r="E615" s="211" t="s">
        <v>3292</v>
      </c>
      <c r="F615" s="211" t="s">
        <v>3291</v>
      </c>
    </row>
    <row r="616" spans="1:6" ht="15" customHeight="1" x14ac:dyDescent="0.25">
      <c r="A616" s="211" t="s">
        <v>3085</v>
      </c>
      <c r="B616" s="211">
        <v>0</v>
      </c>
      <c r="C616" s="211">
        <v>1</v>
      </c>
      <c r="D616" s="211" t="s">
        <v>87</v>
      </c>
      <c r="E616" s="211" t="s">
        <v>3292</v>
      </c>
      <c r="F616" s="211" t="s">
        <v>3291</v>
      </c>
    </row>
    <row r="617" spans="1:6" ht="15" customHeight="1" x14ac:dyDescent="0.25">
      <c r="A617" s="211" t="s">
        <v>3089</v>
      </c>
      <c r="B617" s="211">
        <v>0</v>
      </c>
      <c r="C617" s="211">
        <v>1</v>
      </c>
      <c r="D617" s="211" t="s">
        <v>392</v>
      </c>
      <c r="E617" s="211" t="s">
        <v>3292</v>
      </c>
      <c r="F617" s="211" t="s">
        <v>3291</v>
      </c>
    </row>
    <row r="618" spans="1:6" ht="15" customHeight="1" x14ac:dyDescent="0.25">
      <c r="A618" s="211" t="s">
        <v>3089</v>
      </c>
      <c r="B618" s="211">
        <v>0</v>
      </c>
      <c r="C618" s="211">
        <v>1</v>
      </c>
      <c r="D618" s="211" t="s">
        <v>642</v>
      </c>
      <c r="E618" s="211" t="s">
        <v>3482</v>
      </c>
      <c r="F618" s="211" t="s">
        <v>3291</v>
      </c>
    </row>
    <row r="619" spans="1:6" ht="15" customHeight="1" x14ac:dyDescent="0.25">
      <c r="A619" s="211" t="s">
        <v>3089</v>
      </c>
      <c r="B619" s="211">
        <v>0</v>
      </c>
      <c r="C619" s="211">
        <v>1</v>
      </c>
      <c r="D619" s="211" t="s">
        <v>395</v>
      </c>
      <c r="E619" s="211" t="s">
        <v>3482</v>
      </c>
      <c r="F619" s="211" t="s">
        <v>3291</v>
      </c>
    </row>
    <row r="620" spans="1:6" ht="15" customHeight="1" x14ac:dyDescent="0.25">
      <c r="A620" s="211" t="s">
        <v>3089</v>
      </c>
      <c r="B620" s="211">
        <v>0</v>
      </c>
      <c r="C620" s="211">
        <v>1</v>
      </c>
      <c r="D620" s="211" t="s">
        <v>397</v>
      </c>
      <c r="E620" s="211" t="s">
        <v>3482</v>
      </c>
      <c r="F620" s="211" t="s">
        <v>3291</v>
      </c>
    </row>
    <row r="621" spans="1:6" ht="15" customHeight="1" x14ac:dyDescent="0.25">
      <c r="A621" s="211" t="s">
        <v>3089</v>
      </c>
      <c r="B621" s="211">
        <v>0</v>
      </c>
      <c r="C621" s="211">
        <v>1</v>
      </c>
      <c r="D621" s="211" t="s">
        <v>292</v>
      </c>
      <c r="E621" s="211" t="s">
        <v>3292</v>
      </c>
      <c r="F621" s="211" t="s">
        <v>3291</v>
      </c>
    </row>
    <row r="622" spans="1:6" ht="15" customHeight="1" x14ac:dyDescent="0.25">
      <c r="A622" s="211" t="s">
        <v>3089</v>
      </c>
      <c r="B622" s="211">
        <v>0</v>
      </c>
      <c r="C622" s="211">
        <v>1</v>
      </c>
      <c r="D622" s="211" t="s">
        <v>400</v>
      </c>
      <c r="E622" s="211" t="s">
        <v>3482</v>
      </c>
      <c r="F622" s="211" t="s">
        <v>3291</v>
      </c>
    </row>
    <row r="623" spans="1:6" ht="15" customHeight="1" x14ac:dyDescent="0.25">
      <c r="A623" s="211" t="s">
        <v>3089</v>
      </c>
      <c r="B623" s="211">
        <v>0</v>
      </c>
      <c r="C623" s="211">
        <v>1</v>
      </c>
      <c r="D623" s="211" t="s">
        <v>403</v>
      </c>
      <c r="E623" s="211" t="s">
        <v>3292</v>
      </c>
      <c r="F623" s="211" t="s">
        <v>3291</v>
      </c>
    </row>
    <row r="624" spans="1:6" ht="15" customHeight="1" x14ac:dyDescent="0.25">
      <c r="A624" s="211" t="s">
        <v>3089</v>
      </c>
      <c r="B624" s="211">
        <v>0</v>
      </c>
      <c r="C624" s="211">
        <v>1</v>
      </c>
      <c r="D624" s="211" t="s">
        <v>1042</v>
      </c>
      <c r="E624" s="211" t="s">
        <v>3482</v>
      </c>
      <c r="F624" s="211" t="s">
        <v>3291</v>
      </c>
    </row>
    <row r="625" spans="1:6" ht="15" customHeight="1" x14ac:dyDescent="0.25">
      <c r="A625" s="211" t="s">
        <v>3089</v>
      </c>
      <c r="B625" s="211">
        <v>0</v>
      </c>
      <c r="C625" s="211">
        <v>1</v>
      </c>
      <c r="D625" s="211" t="s">
        <v>1045</v>
      </c>
      <c r="E625" s="211" t="s">
        <v>3482</v>
      </c>
      <c r="F625" s="211" t="s">
        <v>3291</v>
      </c>
    </row>
    <row r="626" spans="1:6" ht="15" customHeight="1" x14ac:dyDescent="0.25">
      <c r="A626" s="211" t="s">
        <v>3089</v>
      </c>
      <c r="B626" s="211">
        <v>0</v>
      </c>
      <c r="C626" s="211">
        <v>1</v>
      </c>
      <c r="D626" s="211" t="s">
        <v>933</v>
      </c>
      <c r="E626" s="211" t="s">
        <v>3482</v>
      </c>
      <c r="F626" s="211" t="s">
        <v>3291</v>
      </c>
    </row>
    <row r="627" spans="1:6" ht="15" customHeight="1" x14ac:dyDescent="0.25">
      <c r="A627" s="211" t="s">
        <v>3089</v>
      </c>
      <c r="B627" s="211">
        <v>0</v>
      </c>
      <c r="C627" s="211">
        <v>1</v>
      </c>
      <c r="D627" s="211" t="s">
        <v>932</v>
      </c>
      <c r="E627" s="211" t="s">
        <v>3292</v>
      </c>
      <c r="F627" s="211" t="s">
        <v>3291</v>
      </c>
    </row>
    <row r="628" spans="1:6" ht="15" customHeight="1" x14ac:dyDescent="0.25">
      <c r="A628" s="211" t="s">
        <v>3089</v>
      </c>
      <c r="B628" s="211">
        <v>0</v>
      </c>
      <c r="C628" s="211">
        <v>1</v>
      </c>
      <c r="D628" s="211" t="s">
        <v>381</v>
      </c>
      <c r="E628" s="211" t="s">
        <v>3292</v>
      </c>
      <c r="F628" s="211" t="s">
        <v>3291</v>
      </c>
    </row>
    <row r="629" spans="1:6" ht="15" customHeight="1" x14ac:dyDescent="0.25">
      <c r="A629" s="211" t="s">
        <v>3089</v>
      </c>
      <c r="B629" s="211">
        <v>0</v>
      </c>
      <c r="C629" s="211">
        <v>1</v>
      </c>
      <c r="D629" s="211" t="s">
        <v>1714</v>
      </c>
      <c r="E629" s="211" t="s">
        <v>3292</v>
      </c>
      <c r="F629" s="211" t="s">
        <v>3291</v>
      </c>
    </row>
    <row r="630" spans="1:6" ht="15" customHeight="1" x14ac:dyDescent="0.25">
      <c r="A630" s="211" t="s">
        <v>3089</v>
      </c>
      <c r="B630" s="211">
        <v>0</v>
      </c>
      <c r="C630" s="211">
        <v>1</v>
      </c>
      <c r="D630" s="211" t="s">
        <v>1716</v>
      </c>
      <c r="E630" s="211" t="s">
        <v>3292</v>
      </c>
      <c r="F630" s="211" t="s">
        <v>3291</v>
      </c>
    </row>
    <row r="631" spans="1:6" ht="15" customHeight="1" x14ac:dyDescent="0.25">
      <c r="A631" s="211" t="s">
        <v>3089</v>
      </c>
      <c r="B631" s="211">
        <v>0</v>
      </c>
      <c r="C631" s="211">
        <v>1</v>
      </c>
      <c r="D631" s="211" t="s">
        <v>1718</v>
      </c>
      <c r="E631" s="211" t="s">
        <v>3292</v>
      </c>
      <c r="F631" s="211" t="s">
        <v>3291</v>
      </c>
    </row>
    <row r="632" spans="1:6" ht="15" customHeight="1" x14ac:dyDescent="0.25">
      <c r="A632" s="211" t="s">
        <v>3089</v>
      </c>
      <c r="B632" s="211">
        <v>0</v>
      </c>
      <c r="C632" s="211">
        <v>1</v>
      </c>
      <c r="D632" s="211" t="s">
        <v>2379</v>
      </c>
      <c r="E632" s="211" t="s">
        <v>3292</v>
      </c>
      <c r="F632" s="211" t="s">
        <v>3291</v>
      </c>
    </row>
    <row r="633" spans="1:6" ht="15" customHeight="1" x14ac:dyDescent="0.25">
      <c r="A633" s="211" t="s">
        <v>3089</v>
      </c>
      <c r="B633" s="211">
        <v>0</v>
      </c>
      <c r="C633" s="211">
        <v>1</v>
      </c>
      <c r="D633" s="211" t="s">
        <v>1722</v>
      </c>
      <c r="E633" s="211" t="s">
        <v>3292</v>
      </c>
      <c r="F633" s="211" t="s">
        <v>3291</v>
      </c>
    </row>
    <row r="634" spans="1:6" ht="15" customHeight="1" x14ac:dyDescent="0.25">
      <c r="A634" s="211" t="s">
        <v>3089</v>
      </c>
      <c r="B634" s="211">
        <v>0</v>
      </c>
      <c r="C634" s="211">
        <v>1</v>
      </c>
      <c r="D634" s="211" t="s">
        <v>1724</v>
      </c>
      <c r="E634" s="211" t="s">
        <v>3292</v>
      </c>
      <c r="F634" s="211" t="s">
        <v>3291</v>
      </c>
    </row>
    <row r="635" spans="1:6" ht="15" customHeight="1" x14ac:dyDescent="0.25">
      <c r="A635" s="211" t="s">
        <v>3089</v>
      </c>
      <c r="B635" s="211">
        <v>0</v>
      </c>
      <c r="C635" s="211">
        <v>1</v>
      </c>
      <c r="D635" s="211" t="s">
        <v>72</v>
      </c>
      <c r="E635" s="211" t="s">
        <v>3292</v>
      </c>
      <c r="F635" s="211" t="s">
        <v>3291</v>
      </c>
    </row>
    <row r="636" spans="1:6" ht="15" customHeight="1" x14ac:dyDescent="0.25">
      <c r="A636" s="211" t="s">
        <v>3089</v>
      </c>
      <c r="B636" s="211">
        <v>0</v>
      </c>
      <c r="C636" s="211">
        <v>1</v>
      </c>
      <c r="D636" s="211" t="s">
        <v>73</v>
      </c>
      <c r="E636" s="211" t="s">
        <v>3292</v>
      </c>
      <c r="F636" s="211" t="s">
        <v>3291</v>
      </c>
    </row>
    <row r="637" spans="1:6" ht="15" customHeight="1" x14ac:dyDescent="0.25">
      <c r="A637" s="211" t="s">
        <v>3089</v>
      </c>
      <c r="B637" s="211">
        <v>0</v>
      </c>
      <c r="C637" s="211">
        <v>1</v>
      </c>
      <c r="D637" s="211" t="s">
        <v>3107</v>
      </c>
      <c r="E637" s="211" t="s">
        <v>3292</v>
      </c>
      <c r="F637" s="211" t="s">
        <v>3291</v>
      </c>
    </row>
    <row r="638" spans="1:6" ht="15" customHeight="1" x14ac:dyDescent="0.25">
      <c r="A638" s="211" t="s">
        <v>3089</v>
      </c>
      <c r="B638" s="211">
        <v>0</v>
      </c>
      <c r="C638" s="211">
        <v>1</v>
      </c>
      <c r="D638" s="211" t="s">
        <v>3109</v>
      </c>
      <c r="E638" s="211" t="s">
        <v>3292</v>
      </c>
      <c r="F638" s="211" t="s">
        <v>3291</v>
      </c>
    </row>
    <row r="639" spans="1:6" ht="15" customHeight="1" x14ac:dyDescent="0.25">
      <c r="A639" s="211" t="s">
        <v>3089</v>
      </c>
      <c r="B639" s="211">
        <v>0</v>
      </c>
      <c r="C639" s="211">
        <v>1</v>
      </c>
      <c r="D639" s="211" t="s">
        <v>3111</v>
      </c>
      <c r="E639" s="211" t="s">
        <v>3292</v>
      </c>
      <c r="F639" s="211" t="s">
        <v>3291</v>
      </c>
    </row>
    <row r="640" spans="1:6" ht="15" customHeight="1" x14ac:dyDescent="0.25">
      <c r="A640" s="211" t="s">
        <v>3089</v>
      </c>
      <c r="B640" s="211">
        <v>0</v>
      </c>
      <c r="C640" s="211">
        <v>1</v>
      </c>
      <c r="D640" s="211" t="s">
        <v>379</v>
      </c>
      <c r="E640" s="211" t="s">
        <v>3482</v>
      </c>
      <c r="F640" s="211" t="s">
        <v>3291</v>
      </c>
    </row>
    <row r="641" spans="1:6" ht="15" customHeight="1" x14ac:dyDescent="0.25">
      <c r="A641" s="211" t="s">
        <v>3089</v>
      </c>
      <c r="B641" s="211">
        <v>0</v>
      </c>
      <c r="C641" s="211">
        <v>1</v>
      </c>
      <c r="D641" s="211" t="s">
        <v>385</v>
      </c>
      <c r="E641" s="211" t="s">
        <v>3482</v>
      </c>
      <c r="F641" s="211" t="s">
        <v>3291</v>
      </c>
    </row>
    <row r="642" spans="1:6" ht="15" customHeight="1" x14ac:dyDescent="0.25">
      <c r="A642" s="211" t="s">
        <v>3089</v>
      </c>
      <c r="B642" s="211">
        <v>0</v>
      </c>
      <c r="C642" s="211">
        <v>1</v>
      </c>
      <c r="D642" s="211" t="s">
        <v>3162</v>
      </c>
      <c r="E642" s="211" t="s">
        <v>3482</v>
      </c>
      <c r="F642" s="211" t="s">
        <v>3291</v>
      </c>
    </row>
    <row r="643" spans="1:6" ht="15" customHeight="1" x14ac:dyDescent="0.25">
      <c r="A643" s="211" t="s">
        <v>3089</v>
      </c>
      <c r="B643" s="211">
        <v>0</v>
      </c>
      <c r="C643" s="211">
        <v>1</v>
      </c>
      <c r="D643" s="211" t="s">
        <v>3247</v>
      </c>
      <c r="E643" s="211" t="s">
        <v>3482</v>
      </c>
      <c r="F643" s="211" t="s">
        <v>3291</v>
      </c>
    </row>
    <row r="644" spans="1:6" ht="15" customHeight="1" x14ac:dyDescent="0.25">
      <c r="A644" s="211" t="s">
        <v>3089</v>
      </c>
      <c r="B644" s="211">
        <v>0</v>
      </c>
      <c r="C644" s="211">
        <v>1</v>
      </c>
      <c r="D644" s="211" t="s">
        <v>2283</v>
      </c>
      <c r="E644" s="211" t="s">
        <v>3482</v>
      </c>
      <c r="F644" s="211" t="s">
        <v>3291</v>
      </c>
    </row>
    <row r="645" spans="1:6" ht="15" customHeight="1" x14ac:dyDescent="0.25">
      <c r="A645" s="211" t="s">
        <v>3089</v>
      </c>
      <c r="B645" s="211">
        <v>0</v>
      </c>
      <c r="C645" s="211">
        <v>1</v>
      </c>
      <c r="D645" s="211" t="s">
        <v>2282</v>
      </c>
      <c r="E645" s="211" t="s">
        <v>3482</v>
      </c>
      <c r="F645" s="211" t="s">
        <v>3291</v>
      </c>
    </row>
    <row r="646" spans="1:6" ht="15" customHeight="1" x14ac:dyDescent="0.25">
      <c r="A646" s="211" t="s">
        <v>3089</v>
      </c>
      <c r="B646" s="211">
        <v>0</v>
      </c>
      <c r="C646" s="211">
        <v>1</v>
      </c>
      <c r="D646" s="211" t="s">
        <v>3387</v>
      </c>
      <c r="E646" s="211" t="s">
        <v>3290</v>
      </c>
      <c r="F646" s="211" t="s">
        <v>3291</v>
      </c>
    </row>
    <row r="647" spans="1:6" ht="15" customHeight="1" x14ac:dyDescent="0.25">
      <c r="A647" s="211" t="s">
        <v>3089</v>
      </c>
      <c r="B647" s="211">
        <v>0</v>
      </c>
      <c r="C647" s="211">
        <v>1</v>
      </c>
      <c r="D647" s="211" t="s">
        <v>3388</v>
      </c>
      <c r="E647" s="211" t="s">
        <v>3290</v>
      </c>
      <c r="F647" s="211" t="s">
        <v>3291</v>
      </c>
    </row>
    <row r="648" spans="1:6" ht="15" customHeight="1" x14ac:dyDescent="0.25">
      <c r="A648" s="211" t="s">
        <v>3089</v>
      </c>
      <c r="B648" s="211">
        <v>0</v>
      </c>
      <c r="C648" s="211">
        <v>1</v>
      </c>
      <c r="D648" s="211" t="s">
        <v>3389</v>
      </c>
      <c r="E648" s="211" t="s">
        <v>3290</v>
      </c>
      <c r="F648" s="211" t="s">
        <v>3291</v>
      </c>
    </row>
    <row r="649" spans="1:6" ht="15" customHeight="1" x14ac:dyDescent="0.25">
      <c r="A649" s="211" t="s">
        <v>3089</v>
      </c>
      <c r="B649" s="211">
        <v>0</v>
      </c>
      <c r="C649" s="211">
        <v>1</v>
      </c>
      <c r="D649" s="211" t="s">
        <v>3563</v>
      </c>
      <c r="E649" s="211" t="s">
        <v>3290</v>
      </c>
      <c r="F649" s="211" t="s">
        <v>3291</v>
      </c>
    </row>
    <row r="650" spans="1:6" ht="15" customHeight="1" x14ac:dyDescent="0.25">
      <c r="A650" s="211" t="s">
        <v>3089</v>
      </c>
      <c r="B650" s="211">
        <v>0</v>
      </c>
      <c r="C650" s="211">
        <v>1</v>
      </c>
      <c r="D650" s="211" t="s">
        <v>3391</v>
      </c>
      <c r="E650" s="211" t="s">
        <v>3290</v>
      </c>
      <c r="F650" s="211" t="s">
        <v>3291</v>
      </c>
    </row>
    <row r="651" spans="1:6" ht="15" customHeight="1" x14ac:dyDescent="0.25">
      <c r="A651" s="211" t="s">
        <v>3089</v>
      </c>
      <c r="B651" s="211">
        <v>0</v>
      </c>
      <c r="C651" s="211">
        <v>1</v>
      </c>
      <c r="D651" s="211" t="s">
        <v>3392</v>
      </c>
      <c r="E651" s="211" t="s">
        <v>3290</v>
      </c>
      <c r="F651" s="211" t="s">
        <v>3291</v>
      </c>
    </row>
    <row r="652" spans="1:6" ht="15" customHeight="1" x14ac:dyDescent="0.25">
      <c r="A652" s="211" t="s">
        <v>3089</v>
      </c>
      <c r="B652" s="211">
        <v>0</v>
      </c>
      <c r="C652" s="211">
        <v>1</v>
      </c>
      <c r="D652" s="211" t="s">
        <v>3457</v>
      </c>
      <c r="E652" s="211" t="s">
        <v>3290</v>
      </c>
      <c r="F652" s="211" t="s">
        <v>3291</v>
      </c>
    </row>
    <row r="653" spans="1:6" ht="15" customHeight="1" x14ac:dyDescent="0.25">
      <c r="A653" s="211" t="s">
        <v>3089</v>
      </c>
      <c r="B653" s="211">
        <v>0</v>
      </c>
      <c r="C653" s="211">
        <v>1</v>
      </c>
      <c r="D653" s="211" t="s">
        <v>3458</v>
      </c>
      <c r="E653" s="211" t="s">
        <v>3290</v>
      </c>
      <c r="F653" s="211" t="s">
        <v>3291</v>
      </c>
    </row>
    <row r="654" spans="1:6" ht="15" customHeight="1" x14ac:dyDescent="0.25">
      <c r="A654" s="211" t="s">
        <v>3089</v>
      </c>
      <c r="B654" s="211">
        <v>0</v>
      </c>
      <c r="C654" s="211">
        <v>1</v>
      </c>
      <c r="D654" s="211" t="s">
        <v>3459</v>
      </c>
      <c r="E654" s="211" t="s">
        <v>3290</v>
      </c>
      <c r="F654" s="211" t="s">
        <v>3291</v>
      </c>
    </row>
    <row r="655" spans="1:6" ht="15" customHeight="1" x14ac:dyDescent="0.25">
      <c r="A655" s="211" t="s">
        <v>3089</v>
      </c>
      <c r="B655" s="211">
        <v>0</v>
      </c>
      <c r="C655" s="211">
        <v>1</v>
      </c>
      <c r="D655" s="211" t="s">
        <v>3562</v>
      </c>
      <c r="E655" s="211" t="s">
        <v>3290</v>
      </c>
      <c r="F655" s="211" t="s">
        <v>3291</v>
      </c>
    </row>
    <row r="656" spans="1:6" ht="15" customHeight="1" x14ac:dyDescent="0.25">
      <c r="A656" s="211" t="s">
        <v>3089</v>
      </c>
      <c r="B656" s="211">
        <v>0</v>
      </c>
      <c r="C656" s="211">
        <v>1</v>
      </c>
      <c r="D656" s="211" t="s">
        <v>3461</v>
      </c>
      <c r="E656" s="211" t="s">
        <v>3290</v>
      </c>
      <c r="F656" s="211" t="s">
        <v>3291</v>
      </c>
    </row>
    <row r="657" spans="1:6" ht="15" customHeight="1" x14ac:dyDescent="0.25">
      <c r="A657" s="211" t="s">
        <v>3089</v>
      </c>
      <c r="B657" s="211">
        <v>0</v>
      </c>
      <c r="C657" s="211">
        <v>1</v>
      </c>
      <c r="D657" s="211" t="s">
        <v>3462</v>
      </c>
      <c r="E657" s="211" t="s">
        <v>3290</v>
      </c>
      <c r="F657" s="211" t="s">
        <v>3291</v>
      </c>
    </row>
    <row r="658" spans="1:6" ht="15" customHeight="1" x14ac:dyDescent="0.25">
      <c r="A658" s="211" t="s">
        <v>3089</v>
      </c>
      <c r="B658" s="211">
        <v>0</v>
      </c>
      <c r="C658" s="211">
        <v>1</v>
      </c>
      <c r="D658" s="211" t="s">
        <v>3200</v>
      </c>
      <c r="E658" s="211" t="s">
        <v>127</v>
      </c>
      <c r="F658" s="211" t="s">
        <v>3291</v>
      </c>
    </row>
    <row r="659" spans="1:6" ht="15" customHeight="1" x14ac:dyDescent="0.25">
      <c r="A659" s="211" t="s">
        <v>3089</v>
      </c>
      <c r="B659" s="211">
        <v>0</v>
      </c>
      <c r="C659" s="211">
        <v>1</v>
      </c>
      <c r="D659" s="211" t="s">
        <v>3199</v>
      </c>
      <c r="E659" s="211" t="s">
        <v>3292</v>
      </c>
      <c r="F659" s="211" t="s">
        <v>3291</v>
      </c>
    </row>
    <row r="660" spans="1:6" ht="15" customHeight="1" x14ac:dyDescent="0.25">
      <c r="A660" s="211" t="s">
        <v>3089</v>
      </c>
      <c r="B660" s="211">
        <v>0</v>
      </c>
      <c r="C660" s="211">
        <v>1</v>
      </c>
      <c r="D660" s="211" t="s">
        <v>3079</v>
      </c>
      <c r="E660" s="211" t="s">
        <v>127</v>
      </c>
      <c r="F660" s="211" t="s">
        <v>3291</v>
      </c>
    </row>
    <row r="661" spans="1:6" ht="15" customHeight="1" x14ac:dyDescent="0.25">
      <c r="A661" s="211" t="s">
        <v>3089</v>
      </c>
      <c r="B661" s="211">
        <v>0</v>
      </c>
      <c r="C661" s="211">
        <v>1</v>
      </c>
      <c r="D661" s="211" t="s">
        <v>3080</v>
      </c>
      <c r="E661" s="211" t="s">
        <v>3292</v>
      </c>
      <c r="F661" s="211" t="s">
        <v>3291</v>
      </c>
    </row>
    <row r="662" spans="1:6" ht="15" customHeight="1" x14ac:dyDescent="0.25">
      <c r="A662" s="211" t="s">
        <v>3089</v>
      </c>
      <c r="B662" s="211">
        <v>0</v>
      </c>
      <c r="C662" s="211">
        <v>1</v>
      </c>
      <c r="D662" s="211" t="s">
        <v>87</v>
      </c>
      <c r="E662" s="211" t="s">
        <v>3292</v>
      </c>
      <c r="F662" s="211" t="s">
        <v>3291</v>
      </c>
    </row>
    <row r="663" spans="1:6" ht="15" customHeight="1" x14ac:dyDescent="0.25">
      <c r="A663" s="211" t="s">
        <v>3081</v>
      </c>
      <c r="B663" s="211">
        <v>0</v>
      </c>
      <c r="C663" s="211">
        <v>1</v>
      </c>
      <c r="D663" s="211" t="s">
        <v>392</v>
      </c>
      <c r="E663" s="211" t="s">
        <v>3292</v>
      </c>
      <c r="F663" s="211" t="s">
        <v>3291</v>
      </c>
    </row>
    <row r="664" spans="1:6" ht="15" customHeight="1" x14ac:dyDescent="0.25">
      <c r="A664" s="211" t="s">
        <v>3081</v>
      </c>
      <c r="B664" s="211">
        <v>0</v>
      </c>
      <c r="C664" s="211">
        <v>1</v>
      </c>
      <c r="D664" s="211" t="s">
        <v>642</v>
      </c>
      <c r="E664" s="211" t="s">
        <v>3292</v>
      </c>
      <c r="F664" s="211" t="s">
        <v>3291</v>
      </c>
    </row>
    <row r="665" spans="1:6" ht="15" customHeight="1" x14ac:dyDescent="0.25">
      <c r="A665" s="211" t="s">
        <v>3081</v>
      </c>
      <c r="B665" s="211">
        <v>0</v>
      </c>
      <c r="C665" s="211">
        <v>1</v>
      </c>
      <c r="D665" s="211" t="s">
        <v>395</v>
      </c>
      <c r="E665" s="211" t="s">
        <v>3292</v>
      </c>
      <c r="F665" s="211" t="s">
        <v>3291</v>
      </c>
    </row>
    <row r="666" spans="1:6" ht="15" customHeight="1" x14ac:dyDescent="0.25">
      <c r="A666" s="211" t="s">
        <v>3081</v>
      </c>
      <c r="B666" s="211">
        <v>0</v>
      </c>
      <c r="C666" s="211">
        <v>1</v>
      </c>
      <c r="D666" s="211" t="s">
        <v>397</v>
      </c>
      <c r="E666" s="211" t="s">
        <v>3292</v>
      </c>
      <c r="F666" s="211" t="s">
        <v>3291</v>
      </c>
    </row>
    <row r="667" spans="1:6" ht="15" customHeight="1" x14ac:dyDescent="0.25">
      <c r="A667" s="211" t="s">
        <v>3081</v>
      </c>
      <c r="B667" s="211">
        <v>0</v>
      </c>
      <c r="C667" s="211">
        <v>1</v>
      </c>
      <c r="D667" s="211" t="s">
        <v>292</v>
      </c>
      <c r="E667" s="211" t="s">
        <v>3292</v>
      </c>
      <c r="F667" s="211" t="s">
        <v>3291</v>
      </c>
    </row>
    <row r="668" spans="1:6" ht="15" customHeight="1" x14ac:dyDescent="0.25">
      <c r="A668" s="211" t="s">
        <v>3081</v>
      </c>
      <c r="B668" s="211">
        <v>0</v>
      </c>
      <c r="C668" s="211">
        <v>1</v>
      </c>
      <c r="D668" s="211" t="s">
        <v>400</v>
      </c>
      <c r="E668" s="211" t="s">
        <v>3292</v>
      </c>
      <c r="F668" s="211" t="s">
        <v>3291</v>
      </c>
    </row>
    <row r="669" spans="1:6" ht="15" customHeight="1" x14ac:dyDescent="0.25">
      <c r="A669" s="211" t="s">
        <v>3081</v>
      </c>
      <c r="B669" s="211">
        <v>0</v>
      </c>
      <c r="C669" s="211">
        <v>1</v>
      </c>
      <c r="D669" s="211" t="s">
        <v>403</v>
      </c>
      <c r="E669" s="211" t="s">
        <v>3292</v>
      </c>
      <c r="F669" s="211" t="s">
        <v>3291</v>
      </c>
    </row>
    <row r="670" spans="1:6" ht="15" customHeight="1" x14ac:dyDescent="0.25">
      <c r="A670" s="211" t="s">
        <v>3081</v>
      </c>
      <c r="B670" s="211">
        <v>0</v>
      </c>
      <c r="C670" s="211">
        <v>1</v>
      </c>
      <c r="D670" s="211" t="s">
        <v>1042</v>
      </c>
      <c r="E670" s="211" t="s">
        <v>3292</v>
      </c>
      <c r="F670" s="211" t="s">
        <v>3291</v>
      </c>
    </row>
    <row r="671" spans="1:6" ht="15" customHeight="1" x14ac:dyDescent="0.25">
      <c r="A671" s="211" t="s">
        <v>3081</v>
      </c>
      <c r="B671" s="211">
        <v>0</v>
      </c>
      <c r="C671" s="211">
        <v>1</v>
      </c>
      <c r="D671" s="211" t="s">
        <v>1045</v>
      </c>
      <c r="E671" s="211" t="s">
        <v>3292</v>
      </c>
      <c r="F671" s="211" t="s">
        <v>3291</v>
      </c>
    </row>
    <row r="672" spans="1:6" ht="15" customHeight="1" x14ac:dyDescent="0.25">
      <c r="A672" s="211" t="s">
        <v>3081</v>
      </c>
      <c r="B672" s="211">
        <v>0</v>
      </c>
      <c r="C672" s="211">
        <v>1</v>
      </c>
      <c r="D672" s="211" t="s">
        <v>933</v>
      </c>
      <c r="E672" s="211" t="s">
        <v>3292</v>
      </c>
      <c r="F672" s="211" t="s">
        <v>3291</v>
      </c>
    </row>
    <row r="673" spans="1:6" ht="15" customHeight="1" x14ac:dyDescent="0.25">
      <c r="A673" s="211" t="s">
        <v>3081</v>
      </c>
      <c r="B673" s="211">
        <v>0</v>
      </c>
      <c r="C673" s="211">
        <v>1</v>
      </c>
      <c r="D673" s="211" t="s">
        <v>932</v>
      </c>
      <c r="E673" s="211" t="s">
        <v>3292</v>
      </c>
      <c r="F673" s="211" t="s">
        <v>3291</v>
      </c>
    </row>
    <row r="674" spans="1:6" ht="15" customHeight="1" x14ac:dyDescent="0.25">
      <c r="A674" s="211" t="s">
        <v>3081</v>
      </c>
      <c r="B674" s="211">
        <v>0</v>
      </c>
      <c r="C674" s="211">
        <v>1</v>
      </c>
      <c r="D674" s="211" t="s">
        <v>3200</v>
      </c>
      <c r="E674" s="211" t="s">
        <v>127</v>
      </c>
      <c r="F674" s="211" t="s">
        <v>3291</v>
      </c>
    </row>
    <row r="675" spans="1:6" ht="15" customHeight="1" x14ac:dyDescent="0.25">
      <c r="A675" s="211" t="s">
        <v>3081</v>
      </c>
      <c r="B675" s="211">
        <v>0</v>
      </c>
      <c r="C675" s="211">
        <v>1</v>
      </c>
      <c r="D675" s="211" t="s">
        <v>3199</v>
      </c>
      <c r="E675" s="211" t="s">
        <v>3292</v>
      </c>
      <c r="F675" s="211" t="s">
        <v>3291</v>
      </c>
    </row>
    <row r="676" spans="1:6" ht="15" customHeight="1" x14ac:dyDescent="0.25">
      <c r="A676" s="211" t="s">
        <v>3081</v>
      </c>
      <c r="B676" s="211">
        <v>0</v>
      </c>
      <c r="C676" s="211">
        <v>1</v>
      </c>
      <c r="D676" s="211" t="s">
        <v>3079</v>
      </c>
      <c r="E676" s="211" t="s">
        <v>127</v>
      </c>
      <c r="F676" s="211" t="s">
        <v>3291</v>
      </c>
    </row>
    <row r="677" spans="1:6" ht="15" customHeight="1" x14ac:dyDescent="0.25">
      <c r="A677" s="211" t="s">
        <v>3081</v>
      </c>
      <c r="B677" s="211">
        <v>0</v>
      </c>
      <c r="C677" s="211">
        <v>1</v>
      </c>
      <c r="D677" s="211" t="s">
        <v>3080</v>
      </c>
      <c r="E677" s="211" t="s">
        <v>3292</v>
      </c>
      <c r="F677" s="211" t="s">
        <v>3291</v>
      </c>
    </row>
    <row r="678" spans="1:6" ht="15" customHeight="1" x14ac:dyDescent="0.25">
      <c r="A678" s="211" t="s">
        <v>3086</v>
      </c>
      <c r="B678" s="211">
        <v>0</v>
      </c>
      <c r="C678" s="211">
        <v>1</v>
      </c>
      <c r="D678" s="211" t="s">
        <v>379</v>
      </c>
      <c r="E678" s="211" t="s">
        <v>3482</v>
      </c>
      <c r="F678" s="211" t="s">
        <v>3291</v>
      </c>
    </row>
    <row r="679" spans="1:6" ht="15" customHeight="1" x14ac:dyDescent="0.25">
      <c r="A679" s="211" t="s">
        <v>3086</v>
      </c>
      <c r="B679" s="211">
        <v>0</v>
      </c>
      <c r="C679" s="211">
        <v>1</v>
      </c>
      <c r="D679" s="211" t="s">
        <v>385</v>
      </c>
      <c r="E679" s="211" t="s">
        <v>3482</v>
      </c>
      <c r="F679" s="211" t="s">
        <v>3291</v>
      </c>
    </row>
    <row r="680" spans="1:6" ht="15" customHeight="1" x14ac:dyDescent="0.25">
      <c r="A680" s="211" t="s">
        <v>3086</v>
      </c>
      <c r="B680" s="211">
        <v>0</v>
      </c>
      <c r="C680" s="211">
        <v>1</v>
      </c>
      <c r="D680" s="211" t="s">
        <v>3162</v>
      </c>
      <c r="E680" s="211" t="s">
        <v>3482</v>
      </c>
      <c r="F680" s="211" t="s">
        <v>3291</v>
      </c>
    </row>
    <row r="681" spans="1:6" ht="15" customHeight="1" x14ac:dyDescent="0.25">
      <c r="A681" s="211" t="s">
        <v>3086</v>
      </c>
      <c r="B681" s="211">
        <v>0</v>
      </c>
      <c r="C681" s="211">
        <v>1</v>
      </c>
      <c r="D681" s="211" t="s">
        <v>3247</v>
      </c>
      <c r="E681" s="211" t="s">
        <v>3482</v>
      </c>
      <c r="F681" s="211" t="s">
        <v>3291</v>
      </c>
    </row>
    <row r="682" spans="1:6" ht="15" customHeight="1" x14ac:dyDescent="0.25">
      <c r="A682" s="211" t="s">
        <v>3086</v>
      </c>
      <c r="B682" s="211">
        <v>0</v>
      </c>
      <c r="C682" s="211">
        <v>1</v>
      </c>
      <c r="D682" s="211" t="s">
        <v>2283</v>
      </c>
      <c r="E682" s="211" t="s">
        <v>3482</v>
      </c>
      <c r="F682" s="211" t="s">
        <v>3291</v>
      </c>
    </row>
    <row r="683" spans="1:6" ht="15" customHeight="1" x14ac:dyDescent="0.25">
      <c r="A683" s="211" t="s">
        <v>3086</v>
      </c>
      <c r="B683" s="211">
        <v>0</v>
      </c>
      <c r="C683" s="211">
        <v>1</v>
      </c>
      <c r="D683" s="211" t="s">
        <v>2282</v>
      </c>
      <c r="E683" s="211" t="s">
        <v>3482</v>
      </c>
      <c r="F683" s="211" t="s">
        <v>3291</v>
      </c>
    </row>
    <row r="684" spans="1:6" ht="15" customHeight="1" x14ac:dyDescent="0.25">
      <c r="A684" s="211" t="s">
        <v>3086</v>
      </c>
      <c r="B684" s="211">
        <v>0</v>
      </c>
      <c r="C684" s="211">
        <v>1</v>
      </c>
      <c r="D684" s="211" t="s">
        <v>642</v>
      </c>
      <c r="E684" s="211" t="s">
        <v>3482</v>
      </c>
      <c r="F684" s="211" t="s">
        <v>3291</v>
      </c>
    </row>
    <row r="685" spans="1:6" ht="15" customHeight="1" x14ac:dyDescent="0.25">
      <c r="A685" s="211" t="s">
        <v>3086</v>
      </c>
      <c r="B685" s="211">
        <v>0</v>
      </c>
      <c r="C685" s="211">
        <v>1</v>
      </c>
      <c r="D685" s="211" t="s">
        <v>397</v>
      </c>
      <c r="E685" s="211" t="s">
        <v>3482</v>
      </c>
      <c r="F685" s="211" t="s">
        <v>3291</v>
      </c>
    </row>
    <row r="686" spans="1:6" ht="15" customHeight="1" x14ac:dyDescent="0.25">
      <c r="A686" s="211" t="s">
        <v>3086</v>
      </c>
      <c r="B686" s="211">
        <v>0</v>
      </c>
      <c r="C686" s="211">
        <v>1</v>
      </c>
      <c r="D686" s="211" t="s">
        <v>933</v>
      </c>
      <c r="E686" s="211" t="s">
        <v>3482</v>
      </c>
      <c r="F686" s="211" t="s">
        <v>3291</v>
      </c>
    </row>
    <row r="687" spans="1:6" ht="15" customHeight="1" x14ac:dyDescent="0.25">
      <c r="A687" s="211" t="s">
        <v>3086</v>
      </c>
      <c r="B687" s="211">
        <v>0</v>
      </c>
      <c r="C687" s="211">
        <v>1</v>
      </c>
      <c r="D687" s="211" t="s">
        <v>1045</v>
      </c>
      <c r="E687" s="211" t="s">
        <v>3482</v>
      </c>
      <c r="F687" s="211" t="s">
        <v>3291</v>
      </c>
    </row>
    <row r="688" spans="1:6" ht="15" customHeight="1" x14ac:dyDescent="0.25">
      <c r="A688" s="211" t="s">
        <v>3086</v>
      </c>
      <c r="B688" s="211">
        <v>0</v>
      </c>
      <c r="C688" s="211">
        <v>1</v>
      </c>
      <c r="D688" s="211" t="s">
        <v>1048</v>
      </c>
      <c r="E688" s="211" t="s">
        <v>3292</v>
      </c>
      <c r="F688" s="211" t="s">
        <v>3291</v>
      </c>
    </row>
    <row r="689" spans="1:6" ht="15" customHeight="1" x14ac:dyDescent="0.25">
      <c r="A689" s="211" t="s">
        <v>3086</v>
      </c>
      <c r="B689" s="211">
        <v>0</v>
      </c>
      <c r="C689" s="211">
        <v>1</v>
      </c>
      <c r="D689" s="211" t="s">
        <v>395</v>
      </c>
      <c r="E689" s="211" t="s">
        <v>3482</v>
      </c>
      <c r="F689" s="211" t="s">
        <v>3291</v>
      </c>
    </row>
    <row r="690" spans="1:6" ht="15" customHeight="1" x14ac:dyDescent="0.25">
      <c r="A690" s="211" t="s">
        <v>3086</v>
      </c>
      <c r="B690" s="211">
        <v>0</v>
      </c>
      <c r="C690" s="211">
        <v>1</v>
      </c>
      <c r="D690" s="211" t="s">
        <v>400</v>
      </c>
      <c r="E690" s="211" t="s">
        <v>3482</v>
      </c>
      <c r="F690" s="211" t="s">
        <v>3291</v>
      </c>
    </row>
    <row r="691" spans="1:6" ht="15" customHeight="1" x14ac:dyDescent="0.25">
      <c r="A691" s="211" t="s">
        <v>3086</v>
      </c>
      <c r="B691" s="211">
        <v>0</v>
      </c>
      <c r="C691" s="211">
        <v>1</v>
      </c>
      <c r="D691" s="211" t="s">
        <v>1042</v>
      </c>
      <c r="E691" s="211" t="s">
        <v>3482</v>
      </c>
      <c r="F691" s="211" t="s">
        <v>3291</v>
      </c>
    </row>
    <row r="692" spans="1:6" ht="15" customHeight="1" x14ac:dyDescent="0.25">
      <c r="A692" s="211" t="s">
        <v>3086</v>
      </c>
      <c r="B692" s="211">
        <v>0</v>
      </c>
      <c r="C692" s="211">
        <v>1</v>
      </c>
      <c r="D692" s="211" t="s">
        <v>392</v>
      </c>
      <c r="E692" s="211" t="s">
        <v>3292</v>
      </c>
      <c r="F692" s="211" t="s">
        <v>3291</v>
      </c>
    </row>
    <row r="693" spans="1:6" ht="15" customHeight="1" x14ac:dyDescent="0.25">
      <c r="A693" s="211" t="s">
        <v>3086</v>
      </c>
      <c r="B693" s="211">
        <v>0</v>
      </c>
      <c r="C693" s="211">
        <v>1</v>
      </c>
      <c r="D693" s="211" t="s">
        <v>292</v>
      </c>
      <c r="E693" s="211" t="s">
        <v>3292</v>
      </c>
      <c r="F693" s="211" t="s">
        <v>3291</v>
      </c>
    </row>
    <row r="694" spans="1:6" ht="15" customHeight="1" x14ac:dyDescent="0.25">
      <c r="A694" s="211" t="s">
        <v>3086</v>
      </c>
      <c r="B694" s="211">
        <v>0</v>
      </c>
      <c r="C694" s="211">
        <v>1</v>
      </c>
      <c r="D694" s="211" t="s">
        <v>403</v>
      </c>
      <c r="E694" s="211" t="s">
        <v>3292</v>
      </c>
      <c r="F694" s="211" t="s">
        <v>3291</v>
      </c>
    </row>
    <row r="695" spans="1:6" ht="15" customHeight="1" x14ac:dyDescent="0.25">
      <c r="A695" s="211" t="s">
        <v>3086</v>
      </c>
      <c r="B695" s="211">
        <v>0</v>
      </c>
      <c r="C695" s="211">
        <v>1</v>
      </c>
      <c r="D695" s="211" t="s">
        <v>932</v>
      </c>
      <c r="E695" s="211" t="s">
        <v>3292</v>
      </c>
      <c r="F695" s="211" t="s">
        <v>3291</v>
      </c>
    </row>
    <row r="696" spans="1:6" ht="15" customHeight="1" x14ac:dyDescent="0.25">
      <c r="A696" s="211" t="s">
        <v>3086</v>
      </c>
      <c r="B696" s="211">
        <v>0</v>
      </c>
      <c r="C696" s="211">
        <v>1</v>
      </c>
      <c r="D696" s="211" t="s">
        <v>381</v>
      </c>
      <c r="E696" s="211" t="s">
        <v>3292</v>
      </c>
      <c r="F696" s="211" t="s">
        <v>3291</v>
      </c>
    </row>
    <row r="697" spans="1:6" ht="15" customHeight="1" x14ac:dyDescent="0.25">
      <c r="A697" s="211" t="s">
        <v>3086</v>
      </c>
      <c r="B697" s="211">
        <v>0</v>
      </c>
      <c r="C697" s="211">
        <v>1</v>
      </c>
      <c r="D697" s="211" t="s">
        <v>767</v>
      </c>
      <c r="E697" s="211" t="s">
        <v>3292</v>
      </c>
      <c r="F697" s="211" t="s">
        <v>3291</v>
      </c>
    </row>
    <row r="698" spans="1:6" ht="15" customHeight="1" x14ac:dyDescent="0.25">
      <c r="A698" s="211" t="s">
        <v>3086</v>
      </c>
      <c r="B698" s="211">
        <v>0</v>
      </c>
      <c r="C698" s="211">
        <v>1</v>
      </c>
      <c r="D698" s="211" t="s">
        <v>3200</v>
      </c>
      <c r="E698" s="211" t="s">
        <v>127</v>
      </c>
      <c r="F698" s="211" t="s">
        <v>3291</v>
      </c>
    </row>
    <row r="699" spans="1:6" ht="15" customHeight="1" x14ac:dyDescent="0.25">
      <c r="A699" s="211" t="s">
        <v>3086</v>
      </c>
      <c r="B699" s="211">
        <v>0</v>
      </c>
      <c r="C699" s="211">
        <v>1</v>
      </c>
      <c r="D699" s="211" t="s">
        <v>3199</v>
      </c>
      <c r="E699" s="211" t="s">
        <v>3292</v>
      </c>
      <c r="F699" s="211" t="s">
        <v>3291</v>
      </c>
    </row>
    <row r="700" spans="1:6" ht="15" customHeight="1" x14ac:dyDescent="0.25">
      <c r="A700" s="211" t="s">
        <v>3086</v>
      </c>
      <c r="B700" s="211">
        <v>0</v>
      </c>
      <c r="C700" s="211">
        <v>1</v>
      </c>
      <c r="D700" s="211" t="s">
        <v>3079</v>
      </c>
      <c r="E700" s="211" t="s">
        <v>127</v>
      </c>
      <c r="F700" s="211" t="s">
        <v>3291</v>
      </c>
    </row>
    <row r="701" spans="1:6" ht="15" customHeight="1" x14ac:dyDescent="0.25">
      <c r="A701" s="211" t="s">
        <v>3086</v>
      </c>
      <c r="B701" s="211">
        <v>0</v>
      </c>
      <c r="C701" s="211">
        <v>1</v>
      </c>
      <c r="D701" s="211" t="s">
        <v>3080</v>
      </c>
      <c r="E701" s="211" t="s">
        <v>3292</v>
      </c>
      <c r="F701" s="211" t="s">
        <v>3291</v>
      </c>
    </row>
    <row r="702" spans="1:6" ht="15" customHeight="1" x14ac:dyDescent="0.25">
      <c r="A702" s="211" t="s">
        <v>3086</v>
      </c>
      <c r="B702" s="211">
        <v>0</v>
      </c>
      <c r="C702" s="211">
        <v>1</v>
      </c>
      <c r="D702" s="211" t="s">
        <v>87</v>
      </c>
      <c r="E702" s="211" t="s">
        <v>3292</v>
      </c>
      <c r="F702" s="211" t="s">
        <v>3291</v>
      </c>
    </row>
    <row r="703" spans="1:6" ht="15" customHeight="1" x14ac:dyDescent="0.25">
      <c r="A703" s="211" t="s">
        <v>3093</v>
      </c>
      <c r="B703" s="211">
        <v>0</v>
      </c>
      <c r="C703" s="211">
        <v>1</v>
      </c>
      <c r="D703" s="211" t="s">
        <v>392</v>
      </c>
      <c r="E703" s="211" t="s">
        <v>3292</v>
      </c>
      <c r="F703" s="211" t="s">
        <v>3291</v>
      </c>
    </row>
    <row r="704" spans="1:6" ht="15" customHeight="1" x14ac:dyDescent="0.25">
      <c r="A704" s="211" t="s">
        <v>3093</v>
      </c>
      <c r="B704" s="211">
        <v>0</v>
      </c>
      <c r="C704" s="211">
        <v>1</v>
      </c>
      <c r="D704" s="211" t="s">
        <v>642</v>
      </c>
      <c r="E704" s="211" t="s">
        <v>3482</v>
      </c>
      <c r="F704" s="211" t="s">
        <v>3291</v>
      </c>
    </row>
    <row r="705" spans="1:6" ht="15" customHeight="1" x14ac:dyDescent="0.25">
      <c r="A705" s="211" t="s">
        <v>3093</v>
      </c>
      <c r="B705" s="211">
        <v>0</v>
      </c>
      <c r="C705" s="211">
        <v>1</v>
      </c>
      <c r="D705" s="211" t="s">
        <v>395</v>
      </c>
      <c r="E705" s="211" t="s">
        <v>3482</v>
      </c>
      <c r="F705" s="211" t="s">
        <v>3291</v>
      </c>
    </row>
    <row r="706" spans="1:6" ht="15" customHeight="1" x14ac:dyDescent="0.25">
      <c r="A706" s="211" t="s">
        <v>3093</v>
      </c>
      <c r="B706" s="211">
        <v>0</v>
      </c>
      <c r="C706" s="211">
        <v>1</v>
      </c>
      <c r="D706" s="211" t="s">
        <v>397</v>
      </c>
      <c r="E706" s="211" t="s">
        <v>3482</v>
      </c>
      <c r="F706" s="211" t="s">
        <v>3291</v>
      </c>
    </row>
    <row r="707" spans="1:6" ht="15" customHeight="1" x14ac:dyDescent="0.25">
      <c r="A707" s="211" t="s">
        <v>3093</v>
      </c>
      <c r="B707" s="211">
        <v>0</v>
      </c>
      <c r="C707" s="211">
        <v>1</v>
      </c>
      <c r="D707" s="211" t="s">
        <v>292</v>
      </c>
      <c r="E707" s="211" t="s">
        <v>3292</v>
      </c>
      <c r="F707" s="211" t="s">
        <v>3291</v>
      </c>
    </row>
    <row r="708" spans="1:6" ht="15" customHeight="1" x14ac:dyDescent="0.25">
      <c r="A708" s="211" t="s">
        <v>3093</v>
      </c>
      <c r="B708" s="211">
        <v>0</v>
      </c>
      <c r="C708" s="211">
        <v>1</v>
      </c>
      <c r="D708" s="211" t="s">
        <v>400</v>
      </c>
      <c r="E708" s="211" t="s">
        <v>3482</v>
      </c>
      <c r="F708" s="211" t="s">
        <v>3291</v>
      </c>
    </row>
    <row r="709" spans="1:6" ht="15" customHeight="1" x14ac:dyDescent="0.25">
      <c r="A709" s="211" t="s">
        <v>3093</v>
      </c>
      <c r="B709" s="211">
        <v>0</v>
      </c>
      <c r="C709" s="211">
        <v>1</v>
      </c>
      <c r="D709" s="211" t="s">
        <v>403</v>
      </c>
      <c r="E709" s="211" t="s">
        <v>3292</v>
      </c>
      <c r="F709" s="211" t="s">
        <v>3291</v>
      </c>
    </row>
    <row r="710" spans="1:6" ht="15" customHeight="1" x14ac:dyDescent="0.25">
      <c r="A710" s="211" t="s">
        <v>3093</v>
      </c>
      <c r="B710" s="211">
        <v>0</v>
      </c>
      <c r="C710" s="211">
        <v>1</v>
      </c>
      <c r="D710" s="211" t="s">
        <v>1042</v>
      </c>
      <c r="E710" s="211" t="s">
        <v>3482</v>
      </c>
      <c r="F710" s="211" t="s">
        <v>3291</v>
      </c>
    </row>
    <row r="711" spans="1:6" ht="15" customHeight="1" x14ac:dyDescent="0.25">
      <c r="A711" s="211" t="s">
        <v>3093</v>
      </c>
      <c r="B711" s="211">
        <v>0</v>
      </c>
      <c r="C711" s="211">
        <v>1</v>
      </c>
      <c r="D711" s="211" t="s">
        <v>1045</v>
      </c>
      <c r="E711" s="211" t="s">
        <v>3482</v>
      </c>
      <c r="F711" s="211" t="s">
        <v>3291</v>
      </c>
    </row>
    <row r="712" spans="1:6" ht="15" customHeight="1" x14ac:dyDescent="0.25">
      <c r="A712" s="211" t="s">
        <v>3093</v>
      </c>
      <c r="B712" s="211">
        <v>0</v>
      </c>
      <c r="C712" s="211">
        <v>1</v>
      </c>
      <c r="D712" s="211" t="s">
        <v>933</v>
      </c>
      <c r="E712" s="211" t="s">
        <v>3482</v>
      </c>
      <c r="F712" s="211" t="s">
        <v>3291</v>
      </c>
    </row>
    <row r="713" spans="1:6" ht="15" customHeight="1" x14ac:dyDescent="0.25">
      <c r="A713" s="211" t="s">
        <v>3093</v>
      </c>
      <c r="B713" s="211">
        <v>0</v>
      </c>
      <c r="C713" s="211">
        <v>1</v>
      </c>
      <c r="D713" s="211" t="s">
        <v>932</v>
      </c>
      <c r="E713" s="211" t="s">
        <v>3292</v>
      </c>
      <c r="F713" s="211" t="s">
        <v>3291</v>
      </c>
    </row>
    <row r="714" spans="1:6" ht="15" customHeight="1" x14ac:dyDescent="0.25">
      <c r="A714" s="211" t="s">
        <v>3093</v>
      </c>
      <c r="B714" s="211">
        <v>0</v>
      </c>
      <c r="C714" s="211">
        <v>1</v>
      </c>
      <c r="D714" s="211" t="s">
        <v>381</v>
      </c>
      <c r="E714" s="211" t="s">
        <v>3292</v>
      </c>
      <c r="F714" s="211" t="s">
        <v>3291</v>
      </c>
    </row>
    <row r="715" spans="1:6" ht="15" customHeight="1" x14ac:dyDescent="0.25">
      <c r="A715" s="211" t="s">
        <v>3093</v>
      </c>
      <c r="B715" s="211">
        <v>0</v>
      </c>
      <c r="C715" s="211">
        <v>1</v>
      </c>
      <c r="D715" s="211" t="s">
        <v>1714</v>
      </c>
      <c r="E715" s="211" t="s">
        <v>3292</v>
      </c>
      <c r="F715" s="211" t="s">
        <v>3291</v>
      </c>
    </row>
    <row r="716" spans="1:6" ht="15" customHeight="1" x14ac:dyDescent="0.25">
      <c r="A716" s="211" t="s">
        <v>3093</v>
      </c>
      <c r="B716" s="211">
        <v>0</v>
      </c>
      <c r="C716" s="211">
        <v>1</v>
      </c>
      <c r="D716" s="211" t="s">
        <v>1716</v>
      </c>
      <c r="E716" s="211" t="s">
        <v>3292</v>
      </c>
      <c r="F716" s="211" t="s">
        <v>3291</v>
      </c>
    </row>
    <row r="717" spans="1:6" ht="15" customHeight="1" x14ac:dyDescent="0.25">
      <c r="A717" s="211" t="s">
        <v>3093</v>
      </c>
      <c r="B717" s="211">
        <v>0</v>
      </c>
      <c r="C717" s="211">
        <v>1</v>
      </c>
      <c r="D717" s="211" t="s">
        <v>1718</v>
      </c>
      <c r="E717" s="211" t="s">
        <v>3292</v>
      </c>
      <c r="F717" s="211" t="s">
        <v>3291</v>
      </c>
    </row>
    <row r="718" spans="1:6" ht="15" customHeight="1" x14ac:dyDescent="0.25">
      <c r="A718" s="211" t="s">
        <v>3093</v>
      </c>
      <c r="B718" s="211">
        <v>0</v>
      </c>
      <c r="C718" s="211">
        <v>1</v>
      </c>
      <c r="D718" s="211" t="s">
        <v>2379</v>
      </c>
      <c r="E718" s="211" t="s">
        <v>3292</v>
      </c>
      <c r="F718" s="211" t="s">
        <v>3291</v>
      </c>
    </row>
    <row r="719" spans="1:6" ht="15" customHeight="1" x14ac:dyDescent="0.25">
      <c r="A719" s="211" t="s">
        <v>3093</v>
      </c>
      <c r="B719" s="211">
        <v>0</v>
      </c>
      <c r="C719" s="211">
        <v>1</v>
      </c>
      <c r="D719" s="211" t="s">
        <v>1722</v>
      </c>
      <c r="E719" s="211" t="s">
        <v>3292</v>
      </c>
      <c r="F719" s="211" t="s">
        <v>3291</v>
      </c>
    </row>
    <row r="720" spans="1:6" ht="15" customHeight="1" x14ac:dyDescent="0.25">
      <c r="A720" s="211" t="s">
        <v>3093</v>
      </c>
      <c r="B720" s="211">
        <v>0</v>
      </c>
      <c r="C720" s="211">
        <v>1</v>
      </c>
      <c r="D720" s="211" t="s">
        <v>1724</v>
      </c>
      <c r="E720" s="211" t="s">
        <v>3292</v>
      </c>
      <c r="F720" s="211" t="s">
        <v>3291</v>
      </c>
    </row>
    <row r="721" spans="1:6" ht="15" customHeight="1" x14ac:dyDescent="0.25">
      <c r="A721" s="211" t="s">
        <v>3093</v>
      </c>
      <c r="B721" s="211">
        <v>0</v>
      </c>
      <c r="C721" s="211">
        <v>1</v>
      </c>
      <c r="D721" s="211" t="s">
        <v>72</v>
      </c>
      <c r="E721" s="211" t="s">
        <v>3292</v>
      </c>
      <c r="F721" s="211" t="s">
        <v>3291</v>
      </c>
    </row>
    <row r="722" spans="1:6" ht="15" customHeight="1" x14ac:dyDescent="0.25">
      <c r="A722" s="211" t="s">
        <v>3093</v>
      </c>
      <c r="B722" s="211">
        <v>0</v>
      </c>
      <c r="C722" s="211">
        <v>1</v>
      </c>
      <c r="D722" s="211" t="s">
        <v>73</v>
      </c>
      <c r="E722" s="211" t="s">
        <v>3292</v>
      </c>
      <c r="F722" s="211" t="s">
        <v>3291</v>
      </c>
    </row>
    <row r="723" spans="1:6" ht="15" customHeight="1" x14ac:dyDescent="0.25">
      <c r="A723" s="211" t="s">
        <v>3093</v>
      </c>
      <c r="B723" s="211">
        <v>0</v>
      </c>
      <c r="C723" s="211">
        <v>1</v>
      </c>
      <c r="D723" s="211" t="s">
        <v>3107</v>
      </c>
      <c r="E723" s="211" t="s">
        <v>3292</v>
      </c>
      <c r="F723" s="211" t="s">
        <v>3291</v>
      </c>
    </row>
    <row r="724" spans="1:6" ht="15" customHeight="1" x14ac:dyDescent="0.25">
      <c r="A724" s="211" t="s">
        <v>3093</v>
      </c>
      <c r="B724" s="211">
        <v>0</v>
      </c>
      <c r="C724" s="211">
        <v>1</v>
      </c>
      <c r="D724" s="211" t="s">
        <v>3109</v>
      </c>
      <c r="E724" s="211" t="s">
        <v>3292</v>
      </c>
      <c r="F724" s="211" t="s">
        <v>3291</v>
      </c>
    </row>
    <row r="725" spans="1:6" ht="15" customHeight="1" x14ac:dyDescent="0.25">
      <c r="A725" s="211" t="s">
        <v>3093</v>
      </c>
      <c r="B725" s="211">
        <v>0</v>
      </c>
      <c r="C725" s="211">
        <v>1</v>
      </c>
      <c r="D725" s="211" t="s">
        <v>3111</v>
      </c>
      <c r="E725" s="211" t="s">
        <v>3292</v>
      </c>
      <c r="F725" s="211" t="s">
        <v>3291</v>
      </c>
    </row>
    <row r="726" spans="1:6" ht="15" customHeight="1" x14ac:dyDescent="0.25">
      <c r="A726" s="211" t="s">
        <v>3093</v>
      </c>
      <c r="B726" s="211">
        <v>0</v>
      </c>
      <c r="C726" s="211">
        <v>1</v>
      </c>
      <c r="D726" s="211" t="s">
        <v>379</v>
      </c>
      <c r="E726" s="211" t="s">
        <v>3482</v>
      </c>
      <c r="F726" s="211" t="s">
        <v>3291</v>
      </c>
    </row>
    <row r="727" spans="1:6" ht="15" customHeight="1" x14ac:dyDescent="0.25">
      <c r="A727" s="211" t="s">
        <v>3093</v>
      </c>
      <c r="B727" s="211">
        <v>0</v>
      </c>
      <c r="C727" s="211">
        <v>1</v>
      </c>
      <c r="D727" s="211" t="s">
        <v>385</v>
      </c>
      <c r="E727" s="211" t="s">
        <v>3482</v>
      </c>
      <c r="F727" s="211" t="s">
        <v>3291</v>
      </c>
    </row>
    <row r="728" spans="1:6" ht="15" customHeight="1" x14ac:dyDescent="0.25">
      <c r="A728" s="211" t="s">
        <v>3093</v>
      </c>
      <c r="B728" s="211">
        <v>0</v>
      </c>
      <c r="C728" s="211">
        <v>1</v>
      </c>
      <c r="D728" s="211" t="s">
        <v>3162</v>
      </c>
      <c r="E728" s="211" t="s">
        <v>3482</v>
      </c>
      <c r="F728" s="211" t="s">
        <v>3291</v>
      </c>
    </row>
    <row r="729" spans="1:6" ht="15" customHeight="1" x14ac:dyDescent="0.25">
      <c r="A729" s="211" t="s">
        <v>3093</v>
      </c>
      <c r="B729" s="211">
        <v>0</v>
      </c>
      <c r="C729" s="211">
        <v>1</v>
      </c>
      <c r="D729" s="211" t="s">
        <v>3247</v>
      </c>
      <c r="E729" s="211" t="s">
        <v>3482</v>
      </c>
      <c r="F729" s="211" t="s">
        <v>3291</v>
      </c>
    </row>
    <row r="730" spans="1:6" ht="15" customHeight="1" x14ac:dyDescent="0.25">
      <c r="A730" s="211" t="s">
        <v>3093</v>
      </c>
      <c r="B730" s="211">
        <v>0</v>
      </c>
      <c r="C730" s="211">
        <v>1</v>
      </c>
      <c r="D730" s="211" t="s">
        <v>2283</v>
      </c>
      <c r="E730" s="211" t="s">
        <v>3482</v>
      </c>
      <c r="F730" s="211" t="s">
        <v>3291</v>
      </c>
    </row>
    <row r="731" spans="1:6" ht="15" customHeight="1" x14ac:dyDescent="0.25">
      <c r="A731" s="211" t="s">
        <v>3093</v>
      </c>
      <c r="B731" s="211">
        <v>0</v>
      </c>
      <c r="C731" s="211">
        <v>1</v>
      </c>
      <c r="D731" s="211" t="s">
        <v>2282</v>
      </c>
      <c r="E731" s="211" t="s">
        <v>3482</v>
      </c>
      <c r="F731" s="211" t="s">
        <v>3291</v>
      </c>
    </row>
    <row r="732" spans="1:6" ht="15" customHeight="1" x14ac:dyDescent="0.25">
      <c r="A732" s="211" t="s">
        <v>3093</v>
      </c>
      <c r="B732" s="211">
        <v>0</v>
      </c>
      <c r="C732" s="211">
        <v>1</v>
      </c>
      <c r="D732" s="211" t="s">
        <v>3387</v>
      </c>
      <c r="E732" s="211" t="s">
        <v>3290</v>
      </c>
      <c r="F732" s="211" t="s">
        <v>3291</v>
      </c>
    </row>
    <row r="733" spans="1:6" ht="15" customHeight="1" x14ac:dyDescent="0.25">
      <c r="A733" s="211" t="s">
        <v>3093</v>
      </c>
      <c r="B733" s="211">
        <v>0</v>
      </c>
      <c r="C733" s="211">
        <v>1</v>
      </c>
      <c r="D733" s="211" t="s">
        <v>3388</v>
      </c>
      <c r="E733" s="211" t="s">
        <v>3290</v>
      </c>
      <c r="F733" s="211" t="s">
        <v>3291</v>
      </c>
    </row>
    <row r="734" spans="1:6" ht="15" customHeight="1" x14ac:dyDescent="0.25">
      <c r="A734" s="211" t="s">
        <v>3093</v>
      </c>
      <c r="B734" s="211">
        <v>0</v>
      </c>
      <c r="C734" s="211">
        <v>1</v>
      </c>
      <c r="D734" s="211" t="s">
        <v>3389</v>
      </c>
      <c r="E734" s="211" t="s">
        <v>3290</v>
      </c>
      <c r="F734" s="211" t="s">
        <v>3291</v>
      </c>
    </row>
    <row r="735" spans="1:6" ht="15" customHeight="1" x14ac:dyDescent="0.25">
      <c r="A735" s="211" t="s">
        <v>3093</v>
      </c>
      <c r="B735" s="211">
        <v>0</v>
      </c>
      <c r="C735" s="211">
        <v>1</v>
      </c>
      <c r="D735" s="211" t="s">
        <v>3563</v>
      </c>
      <c r="E735" s="211" t="s">
        <v>3290</v>
      </c>
      <c r="F735" s="211" t="s">
        <v>3291</v>
      </c>
    </row>
    <row r="736" spans="1:6" ht="15" customHeight="1" x14ac:dyDescent="0.25">
      <c r="A736" s="211" t="s">
        <v>3093</v>
      </c>
      <c r="B736" s="211">
        <v>0</v>
      </c>
      <c r="C736" s="211">
        <v>1</v>
      </c>
      <c r="D736" s="211" t="s">
        <v>3391</v>
      </c>
      <c r="E736" s="211" t="s">
        <v>3290</v>
      </c>
      <c r="F736" s="211" t="s">
        <v>3291</v>
      </c>
    </row>
    <row r="737" spans="1:6" ht="15" customHeight="1" x14ac:dyDescent="0.25">
      <c r="A737" s="211" t="s">
        <v>3093</v>
      </c>
      <c r="B737" s="211">
        <v>0</v>
      </c>
      <c r="C737" s="211">
        <v>1</v>
      </c>
      <c r="D737" s="211" t="s">
        <v>3392</v>
      </c>
      <c r="E737" s="211" t="s">
        <v>3290</v>
      </c>
      <c r="F737" s="211" t="s">
        <v>3291</v>
      </c>
    </row>
    <row r="738" spans="1:6" ht="15" customHeight="1" x14ac:dyDescent="0.25">
      <c r="A738" s="211" t="s">
        <v>3093</v>
      </c>
      <c r="B738" s="211">
        <v>0</v>
      </c>
      <c r="C738" s="211">
        <v>1</v>
      </c>
      <c r="D738" s="211" t="s">
        <v>3457</v>
      </c>
      <c r="E738" s="211" t="s">
        <v>3290</v>
      </c>
      <c r="F738" s="211" t="s">
        <v>3291</v>
      </c>
    </row>
    <row r="739" spans="1:6" ht="15" customHeight="1" x14ac:dyDescent="0.25">
      <c r="A739" s="211" t="s">
        <v>3093</v>
      </c>
      <c r="B739" s="211">
        <v>0</v>
      </c>
      <c r="C739" s="211">
        <v>1</v>
      </c>
      <c r="D739" s="211" t="s">
        <v>3458</v>
      </c>
      <c r="E739" s="211" t="s">
        <v>3290</v>
      </c>
      <c r="F739" s="211" t="s">
        <v>3291</v>
      </c>
    </row>
    <row r="740" spans="1:6" ht="15" customHeight="1" x14ac:dyDescent="0.25">
      <c r="A740" s="211" t="s">
        <v>3093</v>
      </c>
      <c r="B740" s="211">
        <v>0</v>
      </c>
      <c r="C740" s="211">
        <v>1</v>
      </c>
      <c r="D740" s="211" t="s">
        <v>3459</v>
      </c>
      <c r="E740" s="211" t="s">
        <v>3290</v>
      </c>
      <c r="F740" s="211" t="s">
        <v>3291</v>
      </c>
    </row>
    <row r="741" spans="1:6" ht="15" customHeight="1" x14ac:dyDescent="0.25">
      <c r="A741" s="211" t="s">
        <v>3093</v>
      </c>
      <c r="B741" s="211">
        <v>0</v>
      </c>
      <c r="C741" s="211">
        <v>1</v>
      </c>
      <c r="D741" s="211" t="s">
        <v>3562</v>
      </c>
      <c r="E741" s="211" t="s">
        <v>3290</v>
      </c>
      <c r="F741" s="211" t="s">
        <v>3291</v>
      </c>
    </row>
    <row r="742" spans="1:6" ht="15" customHeight="1" x14ac:dyDescent="0.25">
      <c r="A742" s="211" t="s">
        <v>3093</v>
      </c>
      <c r="B742" s="211">
        <v>0</v>
      </c>
      <c r="C742" s="211">
        <v>1</v>
      </c>
      <c r="D742" s="211" t="s">
        <v>3461</v>
      </c>
      <c r="E742" s="211" t="s">
        <v>3290</v>
      </c>
      <c r="F742" s="211" t="s">
        <v>3291</v>
      </c>
    </row>
    <row r="743" spans="1:6" ht="15" customHeight="1" x14ac:dyDescent="0.25">
      <c r="A743" s="211" t="s">
        <v>3093</v>
      </c>
      <c r="B743" s="211">
        <v>0</v>
      </c>
      <c r="C743" s="211">
        <v>1</v>
      </c>
      <c r="D743" s="211" t="s">
        <v>3462</v>
      </c>
      <c r="E743" s="211" t="s">
        <v>3290</v>
      </c>
      <c r="F743" s="211" t="s">
        <v>3291</v>
      </c>
    </row>
    <row r="744" spans="1:6" ht="15" customHeight="1" x14ac:dyDescent="0.25">
      <c r="A744" s="211" t="s">
        <v>3093</v>
      </c>
      <c r="B744" s="211">
        <v>0</v>
      </c>
      <c r="C744" s="211">
        <v>1</v>
      </c>
      <c r="D744" s="211" t="s">
        <v>3200</v>
      </c>
      <c r="E744" s="211" t="s">
        <v>127</v>
      </c>
      <c r="F744" s="211" t="s">
        <v>3291</v>
      </c>
    </row>
    <row r="745" spans="1:6" ht="15" customHeight="1" x14ac:dyDescent="0.25">
      <c r="A745" s="211" t="s">
        <v>3093</v>
      </c>
      <c r="B745" s="211">
        <v>0</v>
      </c>
      <c r="C745" s="211">
        <v>1</v>
      </c>
      <c r="D745" s="211" t="s">
        <v>3199</v>
      </c>
      <c r="E745" s="211" t="s">
        <v>3292</v>
      </c>
      <c r="F745" s="211" t="s">
        <v>3291</v>
      </c>
    </row>
    <row r="746" spans="1:6" ht="15" customHeight="1" x14ac:dyDescent="0.25">
      <c r="A746" s="211" t="s">
        <v>3093</v>
      </c>
      <c r="B746" s="211">
        <v>0</v>
      </c>
      <c r="C746" s="211">
        <v>1</v>
      </c>
      <c r="D746" s="211" t="s">
        <v>3079</v>
      </c>
      <c r="E746" s="211" t="s">
        <v>127</v>
      </c>
      <c r="F746" s="211" t="s">
        <v>3291</v>
      </c>
    </row>
    <row r="747" spans="1:6" ht="15" customHeight="1" x14ac:dyDescent="0.25">
      <c r="A747" s="211" t="s">
        <v>3093</v>
      </c>
      <c r="B747" s="211">
        <v>0</v>
      </c>
      <c r="C747" s="211">
        <v>1</v>
      </c>
      <c r="D747" s="211" t="s">
        <v>3080</v>
      </c>
      <c r="E747" s="211" t="s">
        <v>3292</v>
      </c>
      <c r="F747" s="211" t="s">
        <v>3291</v>
      </c>
    </row>
    <row r="748" spans="1:6" ht="15" customHeight="1" x14ac:dyDescent="0.25">
      <c r="A748" s="211" t="s">
        <v>3093</v>
      </c>
      <c r="B748" s="211">
        <v>0</v>
      </c>
      <c r="C748" s="211">
        <v>1</v>
      </c>
      <c r="D748" s="211" t="s">
        <v>87</v>
      </c>
      <c r="E748" s="211" t="s">
        <v>3292</v>
      </c>
      <c r="F748" s="211" t="s">
        <v>3291</v>
      </c>
    </row>
    <row r="749" spans="1:6" ht="15" customHeight="1" x14ac:dyDescent="0.25">
      <c r="A749" s="211" t="s">
        <v>3082</v>
      </c>
      <c r="B749" s="211">
        <v>0</v>
      </c>
      <c r="C749" s="211">
        <v>1</v>
      </c>
      <c r="D749" s="211" t="s">
        <v>392</v>
      </c>
      <c r="E749" s="211" t="s">
        <v>3292</v>
      </c>
      <c r="F749" s="211" t="s">
        <v>3291</v>
      </c>
    </row>
    <row r="750" spans="1:6" ht="15" customHeight="1" x14ac:dyDescent="0.25">
      <c r="A750" s="211" t="s">
        <v>3082</v>
      </c>
      <c r="B750" s="211">
        <v>0</v>
      </c>
      <c r="C750" s="211">
        <v>1</v>
      </c>
      <c r="D750" s="211" t="s">
        <v>642</v>
      </c>
      <c r="E750" s="211" t="s">
        <v>3292</v>
      </c>
      <c r="F750" s="211" t="s">
        <v>3291</v>
      </c>
    </row>
    <row r="751" spans="1:6" ht="15" customHeight="1" x14ac:dyDescent="0.25">
      <c r="A751" s="211" t="s">
        <v>3082</v>
      </c>
      <c r="B751" s="211">
        <v>0</v>
      </c>
      <c r="C751" s="211">
        <v>1</v>
      </c>
      <c r="D751" s="211" t="s">
        <v>395</v>
      </c>
      <c r="E751" s="211" t="s">
        <v>3292</v>
      </c>
      <c r="F751" s="211" t="s">
        <v>3291</v>
      </c>
    </row>
    <row r="752" spans="1:6" ht="15" customHeight="1" x14ac:dyDescent="0.25">
      <c r="A752" s="211" t="s">
        <v>3082</v>
      </c>
      <c r="B752" s="211">
        <v>0</v>
      </c>
      <c r="C752" s="211">
        <v>1</v>
      </c>
      <c r="D752" s="211" t="s">
        <v>397</v>
      </c>
      <c r="E752" s="211" t="s">
        <v>3292</v>
      </c>
      <c r="F752" s="211" t="s">
        <v>3291</v>
      </c>
    </row>
    <row r="753" spans="1:6" ht="15" customHeight="1" x14ac:dyDescent="0.25">
      <c r="A753" s="211" t="s">
        <v>3082</v>
      </c>
      <c r="B753" s="211">
        <v>0</v>
      </c>
      <c r="C753" s="211">
        <v>1</v>
      </c>
      <c r="D753" s="211" t="s">
        <v>292</v>
      </c>
      <c r="E753" s="211" t="s">
        <v>3292</v>
      </c>
      <c r="F753" s="211" t="s">
        <v>3291</v>
      </c>
    </row>
    <row r="754" spans="1:6" ht="15" customHeight="1" x14ac:dyDescent="0.25">
      <c r="A754" s="211" t="s">
        <v>3082</v>
      </c>
      <c r="B754" s="211">
        <v>0</v>
      </c>
      <c r="C754" s="211">
        <v>1</v>
      </c>
      <c r="D754" s="211" t="s">
        <v>400</v>
      </c>
      <c r="E754" s="211" t="s">
        <v>3292</v>
      </c>
      <c r="F754" s="211" t="s">
        <v>3291</v>
      </c>
    </row>
    <row r="755" spans="1:6" ht="15" customHeight="1" x14ac:dyDescent="0.25">
      <c r="A755" s="211" t="s">
        <v>3082</v>
      </c>
      <c r="B755" s="211">
        <v>0</v>
      </c>
      <c r="C755" s="211">
        <v>1</v>
      </c>
      <c r="D755" s="211" t="s">
        <v>403</v>
      </c>
      <c r="E755" s="211" t="s">
        <v>3292</v>
      </c>
      <c r="F755" s="211" t="s">
        <v>3291</v>
      </c>
    </row>
    <row r="756" spans="1:6" ht="15" customHeight="1" x14ac:dyDescent="0.25">
      <c r="A756" s="211" t="s">
        <v>3082</v>
      </c>
      <c r="B756" s="211">
        <v>0</v>
      </c>
      <c r="C756" s="211">
        <v>1</v>
      </c>
      <c r="D756" s="211" t="s">
        <v>1042</v>
      </c>
      <c r="E756" s="211" t="s">
        <v>3292</v>
      </c>
      <c r="F756" s="211" t="s">
        <v>3291</v>
      </c>
    </row>
    <row r="757" spans="1:6" ht="15" customHeight="1" x14ac:dyDescent="0.25">
      <c r="A757" s="211" t="s">
        <v>3082</v>
      </c>
      <c r="B757" s="211">
        <v>0</v>
      </c>
      <c r="C757" s="211">
        <v>1</v>
      </c>
      <c r="D757" s="211" t="s">
        <v>1045</v>
      </c>
      <c r="E757" s="211" t="s">
        <v>3292</v>
      </c>
      <c r="F757" s="211" t="s">
        <v>3291</v>
      </c>
    </row>
    <row r="758" spans="1:6" ht="15" customHeight="1" x14ac:dyDescent="0.25">
      <c r="A758" s="211" t="s">
        <v>3082</v>
      </c>
      <c r="B758" s="211">
        <v>0</v>
      </c>
      <c r="C758" s="211">
        <v>1</v>
      </c>
      <c r="D758" s="211" t="s">
        <v>933</v>
      </c>
      <c r="E758" s="211" t="s">
        <v>3292</v>
      </c>
      <c r="F758" s="211" t="s">
        <v>3291</v>
      </c>
    </row>
    <row r="759" spans="1:6" ht="15" customHeight="1" x14ac:dyDescent="0.25">
      <c r="A759" s="211" t="s">
        <v>3082</v>
      </c>
      <c r="B759" s="211">
        <v>0</v>
      </c>
      <c r="C759" s="211">
        <v>1</v>
      </c>
      <c r="D759" s="211" t="s">
        <v>932</v>
      </c>
      <c r="E759" s="211" t="s">
        <v>3292</v>
      </c>
      <c r="F759" s="211" t="s">
        <v>3291</v>
      </c>
    </row>
    <row r="760" spans="1:6" ht="15" customHeight="1" x14ac:dyDescent="0.25">
      <c r="A760" s="211" t="s">
        <v>3082</v>
      </c>
      <c r="B760" s="211">
        <v>0</v>
      </c>
      <c r="C760" s="211">
        <v>1</v>
      </c>
      <c r="D760" s="211" t="s">
        <v>3200</v>
      </c>
      <c r="E760" s="211" t="s">
        <v>127</v>
      </c>
      <c r="F760" s="211" t="s">
        <v>3291</v>
      </c>
    </row>
    <row r="761" spans="1:6" ht="15" customHeight="1" x14ac:dyDescent="0.25">
      <c r="A761" s="211" t="s">
        <v>3082</v>
      </c>
      <c r="B761" s="211">
        <v>0</v>
      </c>
      <c r="C761" s="211">
        <v>1</v>
      </c>
      <c r="D761" s="211" t="s">
        <v>3199</v>
      </c>
      <c r="E761" s="211" t="s">
        <v>3292</v>
      </c>
      <c r="F761" s="211" t="s">
        <v>3291</v>
      </c>
    </row>
    <row r="762" spans="1:6" ht="15" customHeight="1" x14ac:dyDescent="0.25">
      <c r="A762" s="211" t="s">
        <v>3082</v>
      </c>
      <c r="B762" s="211">
        <v>0</v>
      </c>
      <c r="C762" s="211">
        <v>1</v>
      </c>
      <c r="D762" s="211" t="s">
        <v>3079</v>
      </c>
      <c r="E762" s="211" t="s">
        <v>127</v>
      </c>
      <c r="F762" s="211" t="s">
        <v>3291</v>
      </c>
    </row>
    <row r="763" spans="1:6" ht="15" customHeight="1" x14ac:dyDescent="0.25">
      <c r="A763" s="211" t="s">
        <v>3082</v>
      </c>
      <c r="B763" s="211">
        <v>0</v>
      </c>
      <c r="C763" s="211">
        <v>1</v>
      </c>
      <c r="D763" s="211" t="s">
        <v>3080</v>
      </c>
      <c r="E763" s="211" t="s">
        <v>3292</v>
      </c>
      <c r="F763" s="211" t="s">
        <v>3291</v>
      </c>
    </row>
    <row r="764" spans="1:6" ht="15" customHeight="1" x14ac:dyDescent="0.25">
      <c r="A764" s="211" t="s">
        <v>3</v>
      </c>
      <c r="B764" s="211">
        <v>0</v>
      </c>
      <c r="C764" s="211">
        <v>1</v>
      </c>
      <c r="D764" s="211" t="s">
        <v>2380</v>
      </c>
      <c r="E764" s="211" t="s">
        <v>3292</v>
      </c>
      <c r="F764" s="211" t="s">
        <v>3291</v>
      </c>
    </row>
    <row r="765" spans="1:6" ht="15" customHeight="1" x14ac:dyDescent="0.25">
      <c r="A765" s="211" t="s">
        <v>3</v>
      </c>
      <c r="B765" s="211">
        <v>0</v>
      </c>
      <c r="C765" s="211">
        <v>1</v>
      </c>
      <c r="D765" s="211" t="s">
        <v>49</v>
      </c>
      <c r="E765" s="211" t="s">
        <v>3292</v>
      </c>
      <c r="F765" s="211" t="s">
        <v>3291</v>
      </c>
    </row>
    <row r="766" spans="1:6" ht="15" customHeight="1" x14ac:dyDescent="0.25">
      <c r="A766" s="211" t="s">
        <v>3</v>
      </c>
      <c r="B766" s="211">
        <v>0</v>
      </c>
      <c r="C766" s="211">
        <v>1</v>
      </c>
      <c r="D766" s="211" t="s">
        <v>4401</v>
      </c>
      <c r="E766" s="211" t="s">
        <v>127</v>
      </c>
      <c r="F766" s="211" t="s">
        <v>3291</v>
      </c>
    </row>
    <row r="767" spans="1:6" ht="15" customHeight="1" x14ac:dyDescent="0.25">
      <c r="A767" s="211" t="s">
        <v>3</v>
      </c>
      <c r="B767" s="211">
        <v>0</v>
      </c>
      <c r="C767" s="211">
        <v>1</v>
      </c>
      <c r="D767" s="211" t="s">
        <v>3200</v>
      </c>
      <c r="E767" s="211" t="s">
        <v>127</v>
      </c>
      <c r="F767" s="211" t="s">
        <v>3291</v>
      </c>
    </row>
    <row r="768" spans="1:6" ht="15" customHeight="1" x14ac:dyDescent="0.25">
      <c r="A768" s="211" t="s">
        <v>3</v>
      </c>
      <c r="B768" s="211">
        <v>0</v>
      </c>
      <c r="C768" s="211">
        <v>1</v>
      </c>
      <c r="D768" s="211" t="s">
        <v>3199</v>
      </c>
      <c r="E768" s="211" t="s">
        <v>3292</v>
      </c>
      <c r="F768" s="211" t="s">
        <v>3291</v>
      </c>
    </row>
    <row r="769" spans="1:6" ht="15" customHeight="1" x14ac:dyDescent="0.25">
      <c r="A769" s="211" t="s">
        <v>3</v>
      </c>
      <c r="B769" s="211">
        <v>0</v>
      </c>
      <c r="C769" s="211">
        <v>1</v>
      </c>
      <c r="D769" s="211" t="s">
        <v>3549</v>
      </c>
      <c r="E769" s="211" t="s">
        <v>3292</v>
      </c>
      <c r="F769" s="211" t="s">
        <v>3291</v>
      </c>
    </row>
    <row r="770" spans="1:6" ht="15" customHeight="1" x14ac:dyDescent="0.25">
      <c r="A770" s="211" t="s">
        <v>2282</v>
      </c>
      <c r="B770" s="211">
        <v>0</v>
      </c>
      <c r="C770" s="211">
        <v>1</v>
      </c>
      <c r="D770" s="211" t="s">
        <v>2283</v>
      </c>
      <c r="E770" s="211" t="s">
        <v>3293</v>
      </c>
      <c r="F770" s="211" t="s">
        <v>3294</v>
      </c>
    </row>
    <row r="771" spans="1:6" ht="15" customHeight="1" x14ac:dyDescent="0.25">
      <c r="A771" s="211" t="s">
        <v>2283</v>
      </c>
      <c r="B771" s="211">
        <v>0</v>
      </c>
      <c r="C771" s="211">
        <v>1</v>
      </c>
      <c r="D771" s="211" t="s">
        <v>2282</v>
      </c>
      <c r="E771" s="211" t="s">
        <v>3293</v>
      </c>
      <c r="F771" s="211" t="s">
        <v>3294</v>
      </c>
    </row>
    <row r="772" spans="1:6" ht="15" customHeight="1" x14ac:dyDescent="0.25">
      <c r="A772" s="211" t="s">
        <v>3120</v>
      </c>
      <c r="B772" s="211">
        <v>0</v>
      </c>
      <c r="C772" s="211">
        <v>1</v>
      </c>
      <c r="D772" s="211" t="s">
        <v>3386</v>
      </c>
      <c r="E772" s="211" t="s">
        <v>3290</v>
      </c>
      <c r="F772" s="211" t="s">
        <v>3291</v>
      </c>
    </row>
    <row r="773" spans="1:6" ht="15" customHeight="1" x14ac:dyDescent="0.25">
      <c r="A773" s="211" t="s">
        <v>3120</v>
      </c>
      <c r="B773" s="211">
        <v>0</v>
      </c>
      <c r="C773" s="211">
        <v>1</v>
      </c>
      <c r="D773" s="211" t="s">
        <v>379</v>
      </c>
      <c r="E773" s="211" t="s">
        <v>3482</v>
      </c>
      <c r="F773" s="211" t="s">
        <v>3291</v>
      </c>
    </row>
    <row r="774" spans="1:6" ht="15" customHeight="1" x14ac:dyDescent="0.25">
      <c r="A774" s="211" t="s">
        <v>3120</v>
      </c>
      <c r="B774" s="211">
        <v>0</v>
      </c>
      <c r="C774" s="211">
        <v>1</v>
      </c>
      <c r="D774" s="211" t="s">
        <v>385</v>
      </c>
      <c r="E774" s="211" t="s">
        <v>3482</v>
      </c>
      <c r="F774" s="211" t="s">
        <v>3291</v>
      </c>
    </row>
    <row r="775" spans="1:6" ht="15" customHeight="1" x14ac:dyDescent="0.25">
      <c r="A775" s="211" t="s">
        <v>3120</v>
      </c>
      <c r="B775" s="211">
        <v>0</v>
      </c>
      <c r="C775" s="211">
        <v>1</v>
      </c>
      <c r="D775" s="211" t="s">
        <v>3162</v>
      </c>
      <c r="E775" s="211" t="s">
        <v>3482</v>
      </c>
      <c r="F775" s="211" t="s">
        <v>3291</v>
      </c>
    </row>
    <row r="776" spans="1:6" ht="15" customHeight="1" x14ac:dyDescent="0.25">
      <c r="A776" s="211" t="s">
        <v>3120</v>
      </c>
      <c r="B776" s="211">
        <v>0</v>
      </c>
      <c r="C776" s="211">
        <v>1</v>
      </c>
      <c r="D776" s="211" t="s">
        <v>3247</v>
      </c>
      <c r="E776" s="211" t="s">
        <v>3482</v>
      </c>
      <c r="F776" s="211" t="s">
        <v>3291</v>
      </c>
    </row>
    <row r="777" spans="1:6" ht="15" customHeight="1" x14ac:dyDescent="0.25">
      <c r="A777" s="211" t="s">
        <v>3120</v>
      </c>
      <c r="B777" s="211">
        <v>0</v>
      </c>
      <c r="C777" s="211">
        <v>1</v>
      </c>
      <c r="D777" s="211" t="s">
        <v>2283</v>
      </c>
      <c r="E777" s="211" t="s">
        <v>3482</v>
      </c>
      <c r="F777" s="211" t="s">
        <v>3291</v>
      </c>
    </row>
    <row r="778" spans="1:6" ht="15" customHeight="1" x14ac:dyDescent="0.25">
      <c r="A778" s="211" t="s">
        <v>3120</v>
      </c>
      <c r="B778" s="211">
        <v>0</v>
      </c>
      <c r="C778" s="211">
        <v>1</v>
      </c>
      <c r="D778" s="211" t="s">
        <v>2282</v>
      </c>
      <c r="E778" s="211" t="s">
        <v>3482</v>
      </c>
      <c r="F778" s="211" t="s">
        <v>3291</v>
      </c>
    </row>
    <row r="779" spans="1:6" ht="15" customHeight="1" x14ac:dyDescent="0.25">
      <c r="A779" s="211" t="s">
        <v>3120</v>
      </c>
      <c r="B779" s="211">
        <v>0</v>
      </c>
      <c r="C779" s="211">
        <v>1</v>
      </c>
      <c r="D779" s="211" t="s">
        <v>3109</v>
      </c>
      <c r="E779" s="211" t="s">
        <v>3482</v>
      </c>
      <c r="F779" s="211" t="s">
        <v>3291</v>
      </c>
    </row>
    <row r="780" spans="1:6" ht="15" customHeight="1" x14ac:dyDescent="0.25">
      <c r="A780" s="211" t="s">
        <v>3120</v>
      </c>
      <c r="B780" s="211">
        <v>0</v>
      </c>
      <c r="C780" s="211">
        <v>1</v>
      </c>
      <c r="D780" s="211" t="s">
        <v>3111</v>
      </c>
      <c r="E780" s="211" t="s">
        <v>3482</v>
      </c>
      <c r="F780" s="211" t="s">
        <v>3291</v>
      </c>
    </row>
    <row r="781" spans="1:6" ht="15" customHeight="1" x14ac:dyDescent="0.25">
      <c r="A781" s="211" t="s">
        <v>3120</v>
      </c>
      <c r="B781" s="211">
        <v>0</v>
      </c>
      <c r="C781" s="211">
        <v>1</v>
      </c>
      <c r="D781" s="211" t="s">
        <v>209</v>
      </c>
      <c r="E781" s="211" t="s">
        <v>3292</v>
      </c>
      <c r="F781" s="211" t="s">
        <v>3291</v>
      </c>
    </row>
    <row r="782" spans="1:6" ht="15" customHeight="1" x14ac:dyDescent="0.25">
      <c r="A782" s="211" t="s">
        <v>3120</v>
      </c>
      <c r="B782" s="211">
        <v>0</v>
      </c>
      <c r="C782" s="211">
        <v>1</v>
      </c>
      <c r="D782" s="211" t="s">
        <v>3196</v>
      </c>
      <c r="E782" s="211" t="s">
        <v>3292</v>
      </c>
      <c r="F782" s="211" t="s">
        <v>3291</v>
      </c>
    </row>
    <row r="783" spans="1:6" ht="15" customHeight="1" x14ac:dyDescent="0.25">
      <c r="A783" s="211" t="s">
        <v>3120</v>
      </c>
      <c r="B783" s="211">
        <v>0</v>
      </c>
      <c r="C783" s="211">
        <v>1</v>
      </c>
      <c r="D783" s="211" t="s">
        <v>4403</v>
      </c>
      <c r="E783" s="211" t="s">
        <v>127</v>
      </c>
      <c r="F783" s="211" t="s">
        <v>3291</v>
      </c>
    </row>
    <row r="784" spans="1:6" ht="15" customHeight="1" x14ac:dyDescent="0.25">
      <c r="A784" s="211" t="s">
        <v>3120</v>
      </c>
      <c r="B784" s="211">
        <v>0</v>
      </c>
      <c r="C784" s="211">
        <v>1</v>
      </c>
      <c r="D784" s="211" t="s">
        <v>381</v>
      </c>
      <c r="E784" s="211" t="s">
        <v>3292</v>
      </c>
      <c r="F784" s="211" t="s">
        <v>3291</v>
      </c>
    </row>
    <row r="785" spans="1:6" ht="15" customHeight="1" x14ac:dyDescent="0.25">
      <c r="A785" s="211" t="s">
        <v>3120</v>
      </c>
      <c r="B785" s="211">
        <v>0</v>
      </c>
      <c r="C785" s="211">
        <v>1</v>
      </c>
      <c r="D785" s="211" t="s">
        <v>767</v>
      </c>
      <c r="E785" s="211" t="s">
        <v>3292</v>
      </c>
      <c r="F785" s="211" t="s">
        <v>3291</v>
      </c>
    </row>
    <row r="786" spans="1:6" ht="15" customHeight="1" x14ac:dyDescent="0.25">
      <c r="A786" s="211" t="s">
        <v>3120</v>
      </c>
      <c r="B786" s="211">
        <v>0</v>
      </c>
      <c r="C786" s="211">
        <v>1</v>
      </c>
      <c r="D786" s="211" t="s">
        <v>1714</v>
      </c>
      <c r="E786" s="211" t="s">
        <v>3292</v>
      </c>
      <c r="F786" s="211" t="s">
        <v>3291</v>
      </c>
    </row>
    <row r="787" spans="1:6" ht="15" customHeight="1" x14ac:dyDescent="0.25">
      <c r="A787" s="211" t="s">
        <v>3120</v>
      </c>
      <c r="B787" s="211">
        <v>0</v>
      </c>
      <c r="C787" s="211">
        <v>1</v>
      </c>
      <c r="D787" s="211" t="s">
        <v>1716</v>
      </c>
      <c r="E787" s="211" t="s">
        <v>3292</v>
      </c>
      <c r="F787" s="211" t="s">
        <v>3291</v>
      </c>
    </row>
    <row r="788" spans="1:6" ht="15" customHeight="1" x14ac:dyDescent="0.25">
      <c r="A788" s="211" t="s">
        <v>3120</v>
      </c>
      <c r="B788" s="211">
        <v>0</v>
      </c>
      <c r="C788" s="211">
        <v>1</v>
      </c>
      <c r="D788" s="211" t="s">
        <v>1718</v>
      </c>
      <c r="E788" s="211" t="s">
        <v>3292</v>
      </c>
      <c r="F788" s="211" t="s">
        <v>3291</v>
      </c>
    </row>
    <row r="789" spans="1:6" ht="15" customHeight="1" x14ac:dyDescent="0.25">
      <c r="A789" s="211" t="s">
        <v>3120</v>
      </c>
      <c r="B789" s="211">
        <v>0</v>
      </c>
      <c r="C789" s="211">
        <v>1</v>
      </c>
      <c r="D789" s="211" t="s">
        <v>2379</v>
      </c>
      <c r="E789" s="211" t="s">
        <v>3292</v>
      </c>
      <c r="F789" s="211" t="s">
        <v>3291</v>
      </c>
    </row>
    <row r="790" spans="1:6" ht="15" customHeight="1" x14ac:dyDescent="0.25">
      <c r="A790" s="211" t="s">
        <v>3120</v>
      </c>
      <c r="B790" s="211">
        <v>0</v>
      </c>
      <c r="C790" s="211">
        <v>1</v>
      </c>
      <c r="D790" s="211" t="s">
        <v>1722</v>
      </c>
      <c r="E790" s="211" t="s">
        <v>3292</v>
      </c>
      <c r="F790" s="211" t="s">
        <v>3291</v>
      </c>
    </row>
    <row r="791" spans="1:6" ht="15" customHeight="1" x14ac:dyDescent="0.25">
      <c r="A791" s="211" t="s">
        <v>3120</v>
      </c>
      <c r="B791" s="211">
        <v>0</v>
      </c>
      <c r="C791" s="211">
        <v>1</v>
      </c>
      <c r="D791" s="211" t="s">
        <v>1724</v>
      </c>
      <c r="E791" s="211" t="s">
        <v>3292</v>
      </c>
      <c r="F791" s="211" t="s">
        <v>3291</v>
      </c>
    </row>
    <row r="792" spans="1:6" ht="15" customHeight="1" x14ac:dyDescent="0.25">
      <c r="A792" s="211" t="s">
        <v>3120</v>
      </c>
      <c r="B792" s="211">
        <v>0</v>
      </c>
      <c r="C792" s="211">
        <v>1</v>
      </c>
      <c r="D792" s="211" t="s">
        <v>72</v>
      </c>
      <c r="E792" s="211" t="s">
        <v>3292</v>
      </c>
      <c r="F792" s="211" t="s">
        <v>3291</v>
      </c>
    </row>
    <row r="793" spans="1:6" ht="15" customHeight="1" x14ac:dyDescent="0.25">
      <c r="A793" s="211" t="s">
        <v>3120</v>
      </c>
      <c r="B793" s="211">
        <v>0</v>
      </c>
      <c r="C793" s="211">
        <v>1</v>
      </c>
      <c r="D793" s="211" t="s">
        <v>73</v>
      </c>
      <c r="E793" s="211" t="s">
        <v>3292</v>
      </c>
      <c r="F793" s="211" t="s">
        <v>3291</v>
      </c>
    </row>
    <row r="794" spans="1:6" ht="15" customHeight="1" x14ac:dyDescent="0.25">
      <c r="A794" s="211" t="s">
        <v>3120</v>
      </c>
      <c r="B794" s="211">
        <v>0</v>
      </c>
      <c r="C794" s="211">
        <v>1</v>
      </c>
      <c r="D794" s="211" t="s">
        <v>3107</v>
      </c>
      <c r="E794" s="211" t="s">
        <v>3292</v>
      </c>
      <c r="F794" s="211" t="s">
        <v>3291</v>
      </c>
    </row>
    <row r="795" spans="1:6" ht="15" customHeight="1" x14ac:dyDescent="0.25">
      <c r="A795" s="211" t="s">
        <v>3120</v>
      </c>
      <c r="B795" s="211">
        <v>0</v>
      </c>
      <c r="C795" s="211">
        <v>1</v>
      </c>
      <c r="D795" s="211" t="s">
        <v>3200</v>
      </c>
      <c r="E795" s="211" t="s">
        <v>127</v>
      </c>
      <c r="F795" s="211" t="s">
        <v>3291</v>
      </c>
    </row>
    <row r="796" spans="1:6" ht="15" customHeight="1" x14ac:dyDescent="0.25">
      <c r="A796" s="211" t="s">
        <v>3120</v>
      </c>
      <c r="B796" s="211">
        <v>0</v>
      </c>
      <c r="C796" s="211">
        <v>1</v>
      </c>
      <c r="D796" s="211" t="s">
        <v>3199</v>
      </c>
      <c r="E796" s="211" t="s">
        <v>3292</v>
      </c>
      <c r="F796" s="211" t="s">
        <v>3291</v>
      </c>
    </row>
    <row r="797" spans="1:6" ht="15" customHeight="1" x14ac:dyDescent="0.25">
      <c r="A797" s="211" t="s">
        <v>3120</v>
      </c>
      <c r="B797" s="211">
        <v>0</v>
      </c>
      <c r="C797" s="211">
        <v>1</v>
      </c>
      <c r="D797" s="211" t="s">
        <v>87</v>
      </c>
      <c r="E797" s="211" t="s">
        <v>3292</v>
      </c>
      <c r="F797" s="211" t="s">
        <v>3291</v>
      </c>
    </row>
    <row r="798" spans="1:6" ht="15" customHeight="1" x14ac:dyDescent="0.25">
      <c r="A798" s="211" t="s">
        <v>730</v>
      </c>
      <c r="B798" s="211">
        <v>0</v>
      </c>
      <c r="C798" s="211">
        <v>1</v>
      </c>
      <c r="D798" s="211" t="s">
        <v>2380</v>
      </c>
      <c r="E798" s="211" t="s">
        <v>3292</v>
      </c>
      <c r="F798" s="211" t="s">
        <v>3291</v>
      </c>
    </row>
    <row r="799" spans="1:6" ht="15" customHeight="1" x14ac:dyDescent="0.25">
      <c r="A799" s="211" t="s">
        <v>730</v>
      </c>
      <c r="B799" s="211">
        <v>0</v>
      </c>
      <c r="C799" s="211">
        <v>1</v>
      </c>
      <c r="D799" s="211" t="s">
        <v>49</v>
      </c>
      <c r="E799" s="211" t="s">
        <v>3292</v>
      </c>
      <c r="F799" s="211" t="s">
        <v>3291</v>
      </c>
    </row>
    <row r="800" spans="1:6" ht="15" customHeight="1" x14ac:dyDescent="0.25">
      <c r="A800" s="211" t="s">
        <v>730</v>
      </c>
      <c r="B800" s="211">
        <v>0</v>
      </c>
      <c r="C800" s="211">
        <v>1</v>
      </c>
      <c r="D800" s="211" t="s">
        <v>4401</v>
      </c>
      <c r="E800" s="211" t="s">
        <v>127</v>
      </c>
      <c r="F800" s="211" t="s">
        <v>3291</v>
      </c>
    </row>
    <row r="801" spans="1:6" ht="15" customHeight="1" x14ac:dyDescent="0.25">
      <c r="A801" s="211" t="s">
        <v>730</v>
      </c>
      <c r="B801" s="211">
        <v>0</v>
      </c>
      <c r="C801" s="211">
        <v>1</v>
      </c>
      <c r="D801" s="211" t="s">
        <v>3200</v>
      </c>
      <c r="E801" s="211" t="s">
        <v>127</v>
      </c>
      <c r="F801" s="211" t="s">
        <v>3291</v>
      </c>
    </row>
    <row r="802" spans="1:6" ht="15" customHeight="1" x14ac:dyDescent="0.25">
      <c r="A802" s="211" t="s">
        <v>730</v>
      </c>
      <c r="B802" s="211">
        <v>0</v>
      </c>
      <c r="C802" s="211">
        <v>1</v>
      </c>
      <c r="D802" s="211" t="s">
        <v>3199</v>
      </c>
      <c r="E802" s="211" t="s">
        <v>3292</v>
      </c>
      <c r="F802" s="211" t="s">
        <v>3291</v>
      </c>
    </row>
    <row r="803" spans="1:6" ht="15" customHeight="1" x14ac:dyDescent="0.25">
      <c r="A803" s="211" t="s">
        <v>730</v>
      </c>
      <c r="B803" s="211">
        <v>0</v>
      </c>
      <c r="C803" s="211">
        <v>1</v>
      </c>
      <c r="D803" s="211" t="s">
        <v>3549</v>
      </c>
      <c r="E803" s="211" t="s">
        <v>3292</v>
      </c>
      <c r="F803" s="211" t="s">
        <v>3291</v>
      </c>
    </row>
    <row r="804" spans="1:6" ht="15" customHeight="1" x14ac:dyDescent="0.25">
      <c r="A804" s="211" t="s">
        <v>85</v>
      </c>
      <c r="B804" s="211">
        <v>0</v>
      </c>
      <c r="C804" s="211">
        <v>1</v>
      </c>
      <c r="D804" s="211" t="s">
        <v>3247</v>
      </c>
      <c r="E804" s="211" t="s">
        <v>3293</v>
      </c>
      <c r="F804" s="211" t="s">
        <v>3294</v>
      </c>
    </row>
    <row r="805" spans="1:6" ht="15" customHeight="1" x14ac:dyDescent="0.25">
      <c r="A805" s="211" t="s">
        <v>3247</v>
      </c>
      <c r="B805" s="211">
        <v>0</v>
      </c>
      <c r="C805" s="211">
        <v>1</v>
      </c>
      <c r="D805" s="211" t="s">
        <v>85</v>
      </c>
      <c r="E805" s="211" t="s">
        <v>3293</v>
      </c>
      <c r="F805" s="211" t="s">
        <v>3294</v>
      </c>
    </row>
    <row r="806" spans="1:6" ht="15" customHeight="1" x14ac:dyDescent="0.25">
      <c r="A806" s="211" t="s">
        <v>86</v>
      </c>
      <c r="B806" s="211">
        <v>0</v>
      </c>
      <c r="C806" s="211">
        <v>1</v>
      </c>
      <c r="D806" s="211" t="s">
        <v>3246</v>
      </c>
      <c r="E806" s="211" t="s">
        <v>3293</v>
      </c>
      <c r="F806" s="211" t="s">
        <v>3294</v>
      </c>
    </row>
    <row r="807" spans="1:6" ht="15" customHeight="1" x14ac:dyDescent="0.25">
      <c r="A807" s="211" t="s">
        <v>3246</v>
      </c>
      <c r="B807" s="211">
        <v>0</v>
      </c>
      <c r="C807" s="211">
        <v>1</v>
      </c>
      <c r="D807" s="211" t="s">
        <v>86</v>
      </c>
      <c r="E807" s="211" t="s">
        <v>3293</v>
      </c>
      <c r="F807" s="211" t="s">
        <v>3294</v>
      </c>
    </row>
    <row r="808" spans="1:6" ht="15" customHeight="1" x14ac:dyDescent="0.25">
      <c r="A808" s="211" t="s">
        <v>3162</v>
      </c>
      <c r="B808" s="211">
        <v>0</v>
      </c>
      <c r="C808" s="211">
        <v>1</v>
      </c>
      <c r="D808" s="211" t="s">
        <v>3246</v>
      </c>
      <c r="E808" s="211" t="s">
        <v>3293</v>
      </c>
      <c r="F808" s="211" t="s">
        <v>3294</v>
      </c>
    </row>
    <row r="809" spans="1:6" ht="15" customHeight="1" x14ac:dyDescent="0.25">
      <c r="A809" s="211" t="s">
        <v>3246</v>
      </c>
      <c r="B809" s="211">
        <v>0</v>
      </c>
      <c r="C809" s="211">
        <v>1</v>
      </c>
      <c r="D809" s="211" t="s">
        <v>3162</v>
      </c>
      <c r="E809" s="211" t="s">
        <v>3293</v>
      </c>
      <c r="F809" s="211" t="s">
        <v>3294</v>
      </c>
    </row>
    <row r="810" spans="1:6" ht="15" customHeight="1" x14ac:dyDescent="0.25">
      <c r="A810" s="211" t="s">
        <v>3082</v>
      </c>
      <c r="B810" s="211">
        <v>0</v>
      </c>
      <c r="C810" s="211">
        <v>1</v>
      </c>
      <c r="D810" s="211" t="s">
        <v>209</v>
      </c>
      <c r="E810" s="211" t="s">
        <v>3292</v>
      </c>
      <c r="F810" s="211" t="s">
        <v>3291</v>
      </c>
    </row>
    <row r="811" spans="1:6" ht="15" customHeight="1" x14ac:dyDescent="0.25">
      <c r="A811" s="211" t="s">
        <v>3083</v>
      </c>
      <c r="B811" s="211">
        <v>0</v>
      </c>
      <c r="C811" s="211">
        <v>1</v>
      </c>
      <c r="D811" s="211" t="s">
        <v>209</v>
      </c>
      <c r="E811" s="211" t="s">
        <v>3292</v>
      </c>
      <c r="F811" s="211" t="s">
        <v>3291</v>
      </c>
    </row>
    <row r="812" spans="1:6" ht="15" customHeight="1" x14ac:dyDescent="0.25">
      <c r="A812" s="211" t="s">
        <v>3086</v>
      </c>
      <c r="B812" s="211">
        <v>0</v>
      </c>
      <c r="C812" s="211">
        <v>1</v>
      </c>
      <c r="D812" s="211" t="s">
        <v>209</v>
      </c>
      <c r="E812" s="211" t="s">
        <v>3292</v>
      </c>
      <c r="F812" s="211" t="s">
        <v>3291</v>
      </c>
    </row>
    <row r="813" spans="1:6" ht="15" customHeight="1" x14ac:dyDescent="0.25">
      <c r="A813" s="211" t="s">
        <v>3087</v>
      </c>
      <c r="B813" s="211">
        <v>0</v>
      </c>
      <c r="C813" s="211">
        <v>1</v>
      </c>
      <c r="D813" s="211" t="s">
        <v>209</v>
      </c>
      <c r="E813" s="211" t="s">
        <v>3292</v>
      </c>
      <c r="F813" s="211" t="s">
        <v>3291</v>
      </c>
    </row>
    <row r="814" spans="1:6" ht="15" customHeight="1" x14ac:dyDescent="0.25">
      <c r="A814" s="211" t="s">
        <v>3093</v>
      </c>
      <c r="B814" s="211">
        <v>0</v>
      </c>
      <c r="C814" s="211">
        <v>1</v>
      </c>
      <c r="D814" s="211" t="s">
        <v>209</v>
      </c>
      <c r="E814" s="211" t="s">
        <v>3292</v>
      </c>
      <c r="F814" s="211" t="s">
        <v>3291</v>
      </c>
    </row>
    <row r="815" spans="1:6" ht="15" customHeight="1" x14ac:dyDescent="0.25">
      <c r="A815" s="211" t="s">
        <v>3095</v>
      </c>
      <c r="B815" s="211">
        <v>0</v>
      </c>
      <c r="C815" s="211">
        <v>1</v>
      </c>
      <c r="D815" s="211" t="s">
        <v>209</v>
      </c>
      <c r="E815" s="211" t="s">
        <v>3292</v>
      </c>
      <c r="F815" s="211" t="s">
        <v>3291</v>
      </c>
    </row>
    <row r="816" spans="1:6" ht="15" customHeight="1" x14ac:dyDescent="0.25">
      <c r="A816" s="211" t="s">
        <v>3081</v>
      </c>
      <c r="B816" s="211">
        <v>0</v>
      </c>
      <c r="C816" s="211">
        <v>1</v>
      </c>
      <c r="D816" s="211" t="s">
        <v>209</v>
      </c>
      <c r="E816" s="211" t="s">
        <v>3292</v>
      </c>
      <c r="F816" s="211" t="s">
        <v>3291</v>
      </c>
    </row>
    <row r="817" spans="1:6" ht="15" customHeight="1" x14ac:dyDescent="0.25">
      <c r="A817" s="211" t="s">
        <v>3085</v>
      </c>
      <c r="B817" s="211">
        <v>0</v>
      </c>
      <c r="C817" s="211">
        <v>1</v>
      </c>
      <c r="D817" s="211" t="s">
        <v>209</v>
      </c>
      <c r="E817" s="211" t="s">
        <v>3292</v>
      </c>
      <c r="F817" s="211" t="s">
        <v>3291</v>
      </c>
    </row>
    <row r="818" spans="1:6" ht="15" customHeight="1" x14ac:dyDescent="0.25">
      <c r="A818" s="211" t="s">
        <v>3089</v>
      </c>
      <c r="B818" s="211">
        <v>0</v>
      </c>
      <c r="C818" s="211">
        <v>1</v>
      </c>
      <c r="D818" s="211" t="s">
        <v>209</v>
      </c>
      <c r="E818" s="211" t="s">
        <v>3292</v>
      </c>
      <c r="F818" s="211" t="s">
        <v>3291</v>
      </c>
    </row>
    <row r="819" spans="1:6" ht="15" customHeight="1" x14ac:dyDescent="0.25">
      <c r="A819" s="211" t="s">
        <v>3082</v>
      </c>
      <c r="B819" s="211">
        <v>0</v>
      </c>
      <c r="C819" s="211">
        <v>1</v>
      </c>
      <c r="D819" s="211" t="s">
        <v>208</v>
      </c>
      <c r="E819" s="211" t="s">
        <v>3292</v>
      </c>
      <c r="F819" s="211" t="s">
        <v>3291</v>
      </c>
    </row>
    <row r="820" spans="1:6" ht="15" customHeight="1" x14ac:dyDescent="0.25">
      <c r="A820" s="211" t="s">
        <v>3083</v>
      </c>
      <c r="B820" s="211">
        <v>0</v>
      </c>
      <c r="C820" s="211">
        <v>1</v>
      </c>
      <c r="D820" s="211" t="s">
        <v>208</v>
      </c>
      <c r="E820" s="211" t="s">
        <v>3292</v>
      </c>
      <c r="F820" s="211" t="s">
        <v>3291</v>
      </c>
    </row>
    <row r="821" spans="1:6" ht="15" customHeight="1" x14ac:dyDescent="0.25">
      <c r="A821" s="211" t="s">
        <v>3086</v>
      </c>
      <c r="B821" s="211">
        <v>0</v>
      </c>
      <c r="C821" s="211">
        <v>1</v>
      </c>
      <c r="D821" s="211" t="s">
        <v>208</v>
      </c>
      <c r="E821" s="211" t="s">
        <v>3292</v>
      </c>
      <c r="F821" s="211" t="s">
        <v>3291</v>
      </c>
    </row>
    <row r="822" spans="1:6" ht="15" customHeight="1" x14ac:dyDescent="0.25">
      <c r="A822" s="211" t="s">
        <v>3087</v>
      </c>
      <c r="B822" s="211">
        <v>0</v>
      </c>
      <c r="C822" s="211">
        <v>1</v>
      </c>
      <c r="D822" s="211" t="s">
        <v>208</v>
      </c>
      <c r="E822" s="211" t="s">
        <v>3292</v>
      </c>
      <c r="F822" s="211" t="s">
        <v>3291</v>
      </c>
    </row>
    <row r="823" spans="1:6" ht="15" customHeight="1" x14ac:dyDescent="0.25">
      <c r="A823" s="211" t="s">
        <v>3093</v>
      </c>
      <c r="B823" s="211">
        <v>0</v>
      </c>
      <c r="C823" s="211">
        <v>1</v>
      </c>
      <c r="D823" s="211" t="s">
        <v>208</v>
      </c>
      <c r="E823" s="211" t="s">
        <v>3292</v>
      </c>
      <c r="F823" s="211" t="s">
        <v>3291</v>
      </c>
    </row>
    <row r="824" spans="1:6" ht="15" customHeight="1" x14ac:dyDescent="0.25">
      <c r="A824" s="211" t="s">
        <v>3095</v>
      </c>
      <c r="B824" s="211">
        <v>0</v>
      </c>
      <c r="C824" s="211">
        <v>1</v>
      </c>
      <c r="D824" s="211" t="s">
        <v>208</v>
      </c>
      <c r="E824" s="211" t="s">
        <v>3292</v>
      </c>
      <c r="F824" s="211" t="s">
        <v>3291</v>
      </c>
    </row>
    <row r="825" spans="1:6" ht="15" customHeight="1" x14ac:dyDescent="0.25">
      <c r="A825" s="211" t="s">
        <v>3081</v>
      </c>
      <c r="B825" s="211">
        <v>0</v>
      </c>
      <c r="C825" s="211">
        <v>1</v>
      </c>
      <c r="D825" s="211" t="s">
        <v>208</v>
      </c>
      <c r="E825" s="211" t="s">
        <v>3292</v>
      </c>
      <c r="F825" s="211" t="s">
        <v>3291</v>
      </c>
    </row>
    <row r="826" spans="1:6" ht="15" customHeight="1" x14ac:dyDescent="0.25">
      <c r="A826" s="211" t="s">
        <v>3085</v>
      </c>
      <c r="B826" s="211">
        <v>0</v>
      </c>
      <c r="C826" s="211">
        <v>1</v>
      </c>
      <c r="D826" s="211" t="s">
        <v>208</v>
      </c>
      <c r="E826" s="211" t="s">
        <v>3292</v>
      </c>
      <c r="F826" s="211" t="s">
        <v>3291</v>
      </c>
    </row>
    <row r="827" spans="1:6" ht="15" customHeight="1" x14ac:dyDescent="0.25">
      <c r="A827" s="211" t="s">
        <v>3089</v>
      </c>
      <c r="B827" s="211">
        <v>0</v>
      </c>
      <c r="C827" s="211">
        <v>1</v>
      </c>
      <c r="D827" s="211" t="s">
        <v>208</v>
      </c>
      <c r="E827" s="211" t="s">
        <v>3292</v>
      </c>
      <c r="F827" s="211" t="s">
        <v>3291</v>
      </c>
    </row>
    <row r="828" spans="1:6" ht="15" customHeight="1" x14ac:dyDescent="0.25">
      <c r="A828" s="211" t="s">
        <v>298</v>
      </c>
      <c r="B828" s="211">
        <v>0</v>
      </c>
      <c r="C828" s="211">
        <v>1</v>
      </c>
      <c r="D828" s="211" t="s">
        <v>3584</v>
      </c>
      <c r="E828" s="211" t="s">
        <v>3292</v>
      </c>
      <c r="F828" s="211" t="s">
        <v>3291</v>
      </c>
    </row>
    <row r="829" spans="1:6" x14ac:dyDescent="0.25">
      <c r="A829" s="211" t="s">
        <v>3342</v>
      </c>
      <c r="B829" s="211">
        <v>0</v>
      </c>
      <c r="C829" s="211">
        <v>1</v>
      </c>
      <c r="D829" s="211" t="s">
        <v>3584</v>
      </c>
      <c r="E829" s="211" t="s">
        <v>3292</v>
      </c>
      <c r="F829" s="211" t="s">
        <v>3291</v>
      </c>
    </row>
    <row r="830" spans="1:6" ht="15" customHeight="1" x14ac:dyDescent="0.25">
      <c r="A830" s="211" t="s">
        <v>3345</v>
      </c>
      <c r="B830" s="211">
        <v>0</v>
      </c>
      <c r="C830" s="211">
        <v>1</v>
      </c>
      <c r="D830" s="211" t="s">
        <v>3584</v>
      </c>
      <c r="E830" s="211" t="s">
        <v>3292</v>
      </c>
      <c r="F830" s="211" t="s">
        <v>3291</v>
      </c>
    </row>
    <row r="831" spans="1:6" ht="15" customHeight="1" x14ac:dyDescent="0.25">
      <c r="A831" s="211" t="s">
        <v>3348</v>
      </c>
      <c r="B831" s="211">
        <v>0</v>
      </c>
      <c r="C831" s="211">
        <v>1</v>
      </c>
      <c r="D831" s="211" t="s">
        <v>3584</v>
      </c>
      <c r="E831" s="211" t="s">
        <v>3292</v>
      </c>
      <c r="F831" s="211" t="s">
        <v>3291</v>
      </c>
    </row>
    <row r="832" spans="1:6" ht="15" customHeight="1" x14ac:dyDescent="0.25">
      <c r="A832" s="211" t="s">
        <v>293</v>
      </c>
      <c r="B832" s="211">
        <v>0</v>
      </c>
      <c r="C832" s="211">
        <v>1</v>
      </c>
      <c r="D832" s="211" t="s">
        <v>3584</v>
      </c>
      <c r="E832" s="211" t="s">
        <v>3292</v>
      </c>
      <c r="F832" s="211" t="s">
        <v>3291</v>
      </c>
    </row>
    <row r="833" spans="1:6" ht="15" customHeight="1" x14ac:dyDescent="0.25">
      <c r="A833" s="211" t="s">
        <v>726</v>
      </c>
      <c r="B833" s="211">
        <v>0</v>
      </c>
      <c r="C833" s="211">
        <v>1</v>
      </c>
      <c r="D833" s="211" t="s">
        <v>3584</v>
      </c>
      <c r="E833" s="211" t="s">
        <v>3292</v>
      </c>
      <c r="F833" s="211" t="s">
        <v>3291</v>
      </c>
    </row>
    <row r="834" spans="1:6" ht="15" customHeight="1" x14ac:dyDescent="0.25">
      <c r="A834" s="211" t="s">
        <v>3344</v>
      </c>
      <c r="B834" s="211">
        <v>0</v>
      </c>
      <c r="C834" s="211">
        <v>1</v>
      </c>
      <c r="D834" s="211" t="s">
        <v>3584</v>
      </c>
      <c r="E834" s="211" t="s">
        <v>3292</v>
      </c>
      <c r="F834" s="211" t="s">
        <v>3291</v>
      </c>
    </row>
    <row r="835" spans="1:6" ht="15" customHeight="1" x14ac:dyDescent="0.25">
      <c r="A835" s="211" t="s">
        <v>3343</v>
      </c>
      <c r="B835" s="211">
        <v>0</v>
      </c>
      <c r="C835" s="211">
        <v>1</v>
      </c>
      <c r="D835" s="211" t="s">
        <v>3584</v>
      </c>
      <c r="E835" s="211" t="s">
        <v>3292</v>
      </c>
      <c r="F835" s="211" t="s">
        <v>3291</v>
      </c>
    </row>
    <row r="836" spans="1:6" ht="15" customHeight="1" x14ac:dyDescent="0.25">
      <c r="A836" s="211" t="s">
        <v>3347</v>
      </c>
      <c r="B836" s="211">
        <v>0</v>
      </c>
      <c r="C836" s="211">
        <v>1</v>
      </c>
      <c r="D836" s="211" t="s">
        <v>3584</v>
      </c>
      <c r="E836" s="211" t="s">
        <v>3292</v>
      </c>
      <c r="F836" s="211" t="s">
        <v>3291</v>
      </c>
    </row>
    <row r="837" spans="1:6" ht="15" customHeight="1" x14ac:dyDescent="0.25">
      <c r="A837" s="211" t="s">
        <v>724</v>
      </c>
      <c r="B837" s="211">
        <v>0</v>
      </c>
      <c r="C837" s="211">
        <v>1</v>
      </c>
      <c r="D837" s="211" t="s">
        <v>3584</v>
      </c>
      <c r="E837" s="211" t="s">
        <v>3292</v>
      </c>
      <c r="F837" s="211" t="s">
        <v>3291</v>
      </c>
    </row>
    <row r="838" spans="1:6" ht="15" customHeight="1" x14ac:dyDescent="0.25">
      <c r="A838" s="211" t="s">
        <v>727</v>
      </c>
      <c r="B838" s="211">
        <v>0</v>
      </c>
      <c r="C838" s="211">
        <v>1</v>
      </c>
      <c r="D838" s="211" t="s">
        <v>3584</v>
      </c>
      <c r="E838" s="211" t="s">
        <v>3292</v>
      </c>
      <c r="F838" s="211" t="s">
        <v>3291</v>
      </c>
    </row>
    <row r="839" spans="1:6" ht="15" customHeight="1" x14ac:dyDescent="0.25">
      <c r="A839" s="211" t="s">
        <v>3340</v>
      </c>
      <c r="B839" s="211">
        <v>0</v>
      </c>
      <c r="C839" s="211">
        <v>1</v>
      </c>
      <c r="D839" s="211" t="s">
        <v>3584</v>
      </c>
      <c r="E839" s="211" t="s">
        <v>3292</v>
      </c>
      <c r="F839" s="211" t="s">
        <v>3291</v>
      </c>
    </row>
    <row r="840" spans="1:6" ht="15" customHeight="1" x14ac:dyDescent="0.25">
      <c r="A840" s="211" t="s">
        <v>3346</v>
      </c>
      <c r="B840" s="211">
        <v>0</v>
      </c>
      <c r="C840" s="211">
        <v>1</v>
      </c>
      <c r="D840" s="211" t="s">
        <v>3584</v>
      </c>
      <c r="E840" s="211" t="s">
        <v>3292</v>
      </c>
      <c r="F840" s="211" t="s">
        <v>3291</v>
      </c>
    </row>
    <row r="841" spans="1:6" ht="15" customHeight="1" x14ac:dyDescent="0.25">
      <c r="A841" s="211" t="s">
        <v>3341</v>
      </c>
      <c r="B841" s="211">
        <v>0</v>
      </c>
      <c r="C841" s="211">
        <v>1</v>
      </c>
      <c r="D841" s="211" t="s">
        <v>3584</v>
      </c>
      <c r="E841" s="211" t="s">
        <v>3292</v>
      </c>
      <c r="F841" s="211" t="s">
        <v>3291</v>
      </c>
    </row>
    <row r="842" spans="1:6" ht="15" customHeight="1" x14ac:dyDescent="0.25">
      <c r="A842" s="211" t="s">
        <v>725</v>
      </c>
      <c r="B842" s="211">
        <v>0</v>
      </c>
      <c r="C842" s="211">
        <v>1</v>
      </c>
      <c r="D842" s="211" t="s">
        <v>3584</v>
      </c>
      <c r="E842" s="211" t="s">
        <v>3292</v>
      </c>
      <c r="F842" s="211" t="s">
        <v>3291</v>
      </c>
    </row>
    <row r="843" spans="1:6" ht="15" customHeight="1" x14ac:dyDescent="0.25">
      <c r="A843" s="211" t="s">
        <v>3087</v>
      </c>
      <c r="B843" s="211">
        <v>0</v>
      </c>
      <c r="C843" s="211">
        <v>1</v>
      </c>
      <c r="D843" s="211" t="s">
        <v>3584</v>
      </c>
      <c r="E843" s="211" t="s">
        <v>3292</v>
      </c>
      <c r="F843" s="211" t="s">
        <v>3291</v>
      </c>
    </row>
    <row r="844" spans="1:6" ht="15" customHeight="1" x14ac:dyDescent="0.25">
      <c r="A844" s="211" t="s">
        <v>3095</v>
      </c>
      <c r="B844" s="211">
        <v>0</v>
      </c>
      <c r="C844" s="211">
        <v>1</v>
      </c>
      <c r="D844" s="211" t="s">
        <v>3584</v>
      </c>
      <c r="E844" s="211" t="s">
        <v>3292</v>
      </c>
      <c r="F844" s="211" t="s">
        <v>3291</v>
      </c>
    </row>
    <row r="845" spans="1:6" ht="15" customHeight="1" x14ac:dyDescent="0.25">
      <c r="A845" s="211" t="s">
        <v>3083</v>
      </c>
      <c r="B845" s="211">
        <v>0</v>
      </c>
      <c r="C845" s="211">
        <v>1</v>
      </c>
      <c r="D845" s="211" t="s">
        <v>3584</v>
      </c>
      <c r="E845" s="211" t="s">
        <v>3292</v>
      </c>
      <c r="F845" s="211" t="s">
        <v>3291</v>
      </c>
    </row>
    <row r="846" spans="1:6" ht="15" customHeight="1" x14ac:dyDescent="0.25">
      <c r="A846" s="211" t="s">
        <v>3085</v>
      </c>
      <c r="B846" s="211">
        <v>0</v>
      </c>
      <c r="C846" s="211">
        <v>1</v>
      </c>
      <c r="D846" s="211" t="s">
        <v>3584</v>
      </c>
      <c r="E846" s="211" t="s">
        <v>3292</v>
      </c>
      <c r="F846" s="211" t="s">
        <v>3291</v>
      </c>
    </row>
    <row r="847" spans="1:6" ht="15" customHeight="1" x14ac:dyDescent="0.25">
      <c r="A847" s="211" t="s">
        <v>3089</v>
      </c>
      <c r="B847" s="211">
        <v>0</v>
      </c>
      <c r="C847" s="211">
        <v>1</v>
      </c>
      <c r="D847" s="211" t="s">
        <v>3584</v>
      </c>
      <c r="E847" s="211" t="s">
        <v>3292</v>
      </c>
      <c r="F847" s="211" t="s">
        <v>3291</v>
      </c>
    </row>
    <row r="848" spans="1:6" ht="15" customHeight="1" x14ac:dyDescent="0.25">
      <c r="A848" s="211" t="s">
        <v>3081</v>
      </c>
      <c r="B848" s="211">
        <v>0</v>
      </c>
      <c r="C848" s="211">
        <v>1</v>
      </c>
      <c r="D848" s="211" t="s">
        <v>3584</v>
      </c>
      <c r="E848" s="211" t="s">
        <v>3292</v>
      </c>
      <c r="F848" s="211" t="s">
        <v>3291</v>
      </c>
    </row>
    <row r="849" spans="1:6" ht="15" customHeight="1" x14ac:dyDescent="0.25">
      <c r="A849" s="211" t="s">
        <v>3086</v>
      </c>
      <c r="B849" s="211">
        <v>0</v>
      </c>
      <c r="C849" s="211">
        <v>1</v>
      </c>
      <c r="D849" s="211" t="s">
        <v>3584</v>
      </c>
      <c r="E849" s="211" t="s">
        <v>3292</v>
      </c>
      <c r="F849" s="211" t="s">
        <v>3291</v>
      </c>
    </row>
    <row r="850" spans="1:6" ht="15" customHeight="1" x14ac:dyDescent="0.25">
      <c r="A850" s="211" t="s">
        <v>3093</v>
      </c>
      <c r="B850" s="211">
        <v>0</v>
      </c>
      <c r="C850" s="211">
        <v>1</v>
      </c>
      <c r="D850" s="211" t="s">
        <v>3584</v>
      </c>
      <c r="E850" s="211" t="s">
        <v>3292</v>
      </c>
      <c r="F850" s="211" t="s">
        <v>3291</v>
      </c>
    </row>
    <row r="851" spans="1:6" ht="15" customHeight="1" x14ac:dyDescent="0.25">
      <c r="A851" s="211" t="s">
        <v>3082</v>
      </c>
      <c r="B851" s="211">
        <v>0</v>
      </c>
      <c r="C851" s="211">
        <v>1</v>
      </c>
      <c r="D851" s="211" t="s">
        <v>3584</v>
      </c>
      <c r="E851" s="211" t="s">
        <v>3292</v>
      </c>
      <c r="F851" s="211" t="s">
        <v>3291</v>
      </c>
    </row>
    <row r="852" spans="1:6" ht="15" customHeight="1" x14ac:dyDescent="0.25">
      <c r="A852" s="211" t="s">
        <v>217</v>
      </c>
      <c r="B852" s="211">
        <v>0</v>
      </c>
      <c r="C852" s="211">
        <v>1</v>
      </c>
      <c r="D852" s="211" t="s">
        <v>3549</v>
      </c>
      <c r="E852" s="211" t="s">
        <v>3292</v>
      </c>
      <c r="F852" s="211" t="s">
        <v>3291</v>
      </c>
    </row>
    <row r="853" spans="1:6" ht="15" customHeight="1" x14ac:dyDescent="0.25">
      <c r="A853" s="211" t="s">
        <v>3120</v>
      </c>
      <c r="B853" s="211">
        <v>0</v>
      </c>
      <c r="C853" s="211">
        <v>1</v>
      </c>
      <c r="D853" s="211" t="s">
        <v>78</v>
      </c>
      <c r="E853" s="211" t="s">
        <v>3292</v>
      </c>
      <c r="F853" s="211" t="s">
        <v>3291</v>
      </c>
    </row>
    <row r="854" spans="1:6" ht="15" customHeight="1" x14ac:dyDescent="0.25">
      <c r="A854" s="211" t="s">
        <v>727</v>
      </c>
      <c r="B854" s="211">
        <v>0</v>
      </c>
      <c r="C854" s="211">
        <v>1</v>
      </c>
      <c r="D854" s="211" t="s">
        <v>78</v>
      </c>
      <c r="E854" s="211" t="s">
        <v>3292</v>
      </c>
      <c r="F854" s="211" t="s">
        <v>3291</v>
      </c>
    </row>
    <row r="855" spans="1:6" ht="15" customHeight="1" x14ac:dyDescent="0.25">
      <c r="A855" s="211" t="s">
        <v>298</v>
      </c>
      <c r="B855" s="211">
        <v>0</v>
      </c>
      <c r="C855" s="211">
        <v>1</v>
      </c>
      <c r="D855" s="211" t="s">
        <v>78</v>
      </c>
      <c r="E855" s="211" t="s">
        <v>3292</v>
      </c>
      <c r="F855" s="211" t="s">
        <v>3291</v>
      </c>
    </row>
    <row r="856" spans="1:6" ht="15" customHeight="1" x14ac:dyDescent="0.25">
      <c r="A856" s="211" t="s">
        <v>3340</v>
      </c>
      <c r="B856" s="211">
        <v>0</v>
      </c>
      <c r="C856" s="211">
        <v>1</v>
      </c>
      <c r="D856" s="211" t="s">
        <v>78</v>
      </c>
      <c r="E856" s="211" t="s">
        <v>3292</v>
      </c>
      <c r="F856" s="211" t="s">
        <v>3291</v>
      </c>
    </row>
    <row r="857" spans="1:6" x14ac:dyDescent="0.25">
      <c r="A857" s="211" t="s">
        <v>3342</v>
      </c>
      <c r="B857" s="211">
        <v>0</v>
      </c>
      <c r="C857" s="211">
        <v>1</v>
      </c>
      <c r="D857" s="211" t="s">
        <v>78</v>
      </c>
      <c r="E857" s="211" t="s">
        <v>3292</v>
      </c>
      <c r="F857" s="211" t="s">
        <v>3291</v>
      </c>
    </row>
    <row r="858" spans="1:6" ht="15" customHeight="1" x14ac:dyDescent="0.25">
      <c r="A858" s="211" t="s">
        <v>3345</v>
      </c>
      <c r="B858" s="211">
        <v>0</v>
      </c>
      <c r="C858" s="211">
        <v>1</v>
      </c>
      <c r="D858" s="211" t="s">
        <v>78</v>
      </c>
      <c r="E858" s="211" t="s">
        <v>3292</v>
      </c>
      <c r="F858" s="211" t="s">
        <v>3291</v>
      </c>
    </row>
    <row r="859" spans="1:6" ht="15" customHeight="1" x14ac:dyDescent="0.25">
      <c r="A859" s="211" t="s">
        <v>3346</v>
      </c>
      <c r="B859" s="211">
        <v>0</v>
      </c>
      <c r="C859" s="211">
        <v>1</v>
      </c>
      <c r="D859" s="211" t="s">
        <v>78</v>
      </c>
      <c r="E859" s="211" t="s">
        <v>3292</v>
      </c>
      <c r="F859" s="211" t="s">
        <v>3291</v>
      </c>
    </row>
    <row r="860" spans="1:6" ht="15" customHeight="1" x14ac:dyDescent="0.25">
      <c r="A860" s="211" t="s">
        <v>726</v>
      </c>
      <c r="B860" s="211">
        <v>0</v>
      </c>
      <c r="C860" s="211">
        <v>1</v>
      </c>
      <c r="D860" s="211" t="s">
        <v>78</v>
      </c>
      <c r="E860" s="211" t="s">
        <v>3292</v>
      </c>
      <c r="F860" s="211" t="s">
        <v>3291</v>
      </c>
    </row>
    <row r="861" spans="1:6" ht="15" customHeight="1" x14ac:dyDescent="0.25">
      <c r="A861" s="211" t="s">
        <v>3343</v>
      </c>
      <c r="B861" s="211">
        <v>0</v>
      </c>
      <c r="C861" s="211">
        <v>1</v>
      </c>
      <c r="D861" s="211" t="s">
        <v>78</v>
      </c>
      <c r="E861" s="211" t="s">
        <v>3292</v>
      </c>
      <c r="F861" s="211" t="s">
        <v>3291</v>
      </c>
    </row>
    <row r="862" spans="1:6" ht="15" customHeight="1" x14ac:dyDescent="0.25">
      <c r="A862" s="211" t="s">
        <v>3344</v>
      </c>
      <c r="B862" s="211">
        <v>0</v>
      </c>
      <c r="C862" s="211">
        <v>1</v>
      </c>
      <c r="D862" s="211" t="s">
        <v>78</v>
      </c>
      <c r="E862" s="211" t="s">
        <v>3292</v>
      </c>
      <c r="F862" s="211" t="s">
        <v>3291</v>
      </c>
    </row>
    <row r="863" spans="1:6" ht="15" customHeight="1" x14ac:dyDescent="0.25">
      <c r="A863" s="211" t="s">
        <v>298</v>
      </c>
      <c r="B863" s="211">
        <v>0</v>
      </c>
      <c r="C863" s="211">
        <v>1</v>
      </c>
      <c r="D863" s="211" t="s">
        <v>3532</v>
      </c>
      <c r="E863" s="211" t="s">
        <v>3292</v>
      </c>
      <c r="F863" s="211" t="s">
        <v>3291</v>
      </c>
    </row>
    <row r="864" spans="1:6" x14ac:dyDescent="0.25">
      <c r="A864" s="211" t="s">
        <v>3342</v>
      </c>
      <c r="B864" s="211">
        <v>0</v>
      </c>
      <c r="C864" s="211">
        <v>1</v>
      </c>
      <c r="D864" s="211" t="s">
        <v>3532</v>
      </c>
      <c r="E864" s="211" t="s">
        <v>3292</v>
      </c>
      <c r="F864" s="211" t="s">
        <v>3291</v>
      </c>
    </row>
    <row r="865" spans="1:6" ht="15" customHeight="1" x14ac:dyDescent="0.25">
      <c r="A865" s="211" t="s">
        <v>3345</v>
      </c>
      <c r="B865" s="211">
        <v>0</v>
      </c>
      <c r="C865" s="211">
        <v>1</v>
      </c>
      <c r="D865" s="211" t="s">
        <v>3532</v>
      </c>
      <c r="E865" s="211" t="s">
        <v>3292</v>
      </c>
      <c r="F865" s="211" t="s">
        <v>3291</v>
      </c>
    </row>
    <row r="866" spans="1:6" ht="15" customHeight="1" x14ac:dyDescent="0.25">
      <c r="A866" s="211" t="s">
        <v>3348</v>
      </c>
      <c r="B866" s="211">
        <v>0</v>
      </c>
      <c r="C866" s="211">
        <v>1</v>
      </c>
      <c r="D866" s="211" t="s">
        <v>3532</v>
      </c>
      <c r="E866" s="211" t="s">
        <v>3292</v>
      </c>
      <c r="F866" s="211" t="s">
        <v>3291</v>
      </c>
    </row>
    <row r="867" spans="1:6" ht="15" customHeight="1" x14ac:dyDescent="0.25">
      <c r="A867" s="211" t="s">
        <v>293</v>
      </c>
      <c r="B867" s="211">
        <v>0</v>
      </c>
      <c r="C867" s="211">
        <v>1</v>
      </c>
      <c r="D867" s="211" t="s">
        <v>3532</v>
      </c>
      <c r="E867" s="211" t="s">
        <v>3292</v>
      </c>
      <c r="F867" s="211" t="s">
        <v>3291</v>
      </c>
    </row>
    <row r="868" spans="1:6" ht="15" customHeight="1" x14ac:dyDescent="0.25">
      <c r="A868" s="211" t="s">
        <v>726</v>
      </c>
      <c r="B868" s="211">
        <v>0</v>
      </c>
      <c r="C868" s="211">
        <v>1</v>
      </c>
      <c r="D868" s="211" t="s">
        <v>3532</v>
      </c>
      <c r="E868" s="211" t="s">
        <v>3292</v>
      </c>
      <c r="F868" s="211" t="s">
        <v>3291</v>
      </c>
    </row>
    <row r="869" spans="1:6" ht="15" customHeight="1" x14ac:dyDescent="0.25">
      <c r="A869" s="211" t="s">
        <v>3344</v>
      </c>
      <c r="B869" s="211">
        <v>0</v>
      </c>
      <c r="C869" s="211">
        <v>1</v>
      </c>
      <c r="D869" s="211" t="s">
        <v>3532</v>
      </c>
      <c r="E869" s="211" t="s">
        <v>3292</v>
      </c>
      <c r="F869" s="211" t="s">
        <v>3291</v>
      </c>
    </row>
    <row r="870" spans="1:6" ht="15" customHeight="1" x14ac:dyDescent="0.25">
      <c r="A870" s="211" t="s">
        <v>3343</v>
      </c>
      <c r="B870" s="211">
        <v>0</v>
      </c>
      <c r="C870" s="211">
        <v>1</v>
      </c>
      <c r="D870" s="211" t="s">
        <v>3532</v>
      </c>
      <c r="E870" s="211" t="s">
        <v>3292</v>
      </c>
      <c r="F870" s="211" t="s">
        <v>3291</v>
      </c>
    </row>
    <row r="871" spans="1:6" ht="15" customHeight="1" x14ac:dyDescent="0.25">
      <c r="A871" s="211" t="s">
        <v>3347</v>
      </c>
      <c r="B871" s="211">
        <v>0</v>
      </c>
      <c r="C871" s="211">
        <v>1</v>
      </c>
      <c r="D871" s="211" t="s">
        <v>3532</v>
      </c>
      <c r="E871" s="211" t="s">
        <v>3292</v>
      </c>
      <c r="F871" s="211" t="s">
        <v>3291</v>
      </c>
    </row>
    <row r="872" spans="1:6" ht="15" customHeight="1" x14ac:dyDescent="0.25">
      <c r="A872" s="211" t="s">
        <v>724</v>
      </c>
      <c r="B872" s="211">
        <v>0</v>
      </c>
      <c r="C872" s="211">
        <v>1</v>
      </c>
      <c r="D872" s="211" t="s">
        <v>3532</v>
      </c>
      <c r="E872" s="211" t="s">
        <v>3292</v>
      </c>
      <c r="F872" s="211" t="s">
        <v>3291</v>
      </c>
    </row>
    <row r="873" spans="1:6" ht="15" customHeight="1" x14ac:dyDescent="0.25">
      <c r="A873" s="211" t="s">
        <v>727</v>
      </c>
      <c r="B873" s="211">
        <v>0</v>
      </c>
      <c r="C873" s="211">
        <v>1</v>
      </c>
      <c r="D873" s="211" t="s">
        <v>3532</v>
      </c>
      <c r="E873" s="211" t="s">
        <v>3292</v>
      </c>
      <c r="F873" s="211" t="s">
        <v>3291</v>
      </c>
    </row>
    <row r="874" spans="1:6" ht="15" customHeight="1" x14ac:dyDescent="0.25">
      <c r="A874" s="211" t="s">
        <v>3340</v>
      </c>
      <c r="B874" s="211">
        <v>0</v>
      </c>
      <c r="C874" s="211">
        <v>1</v>
      </c>
      <c r="D874" s="211" t="s">
        <v>3532</v>
      </c>
      <c r="E874" s="211" t="s">
        <v>3292</v>
      </c>
      <c r="F874" s="211" t="s">
        <v>3291</v>
      </c>
    </row>
    <row r="875" spans="1:6" ht="15" customHeight="1" x14ac:dyDescent="0.25">
      <c r="A875" s="211" t="s">
        <v>3346</v>
      </c>
      <c r="B875" s="211">
        <v>0</v>
      </c>
      <c r="C875" s="211">
        <v>1</v>
      </c>
      <c r="D875" s="211" t="s">
        <v>3532</v>
      </c>
      <c r="E875" s="211" t="s">
        <v>3292</v>
      </c>
      <c r="F875" s="211" t="s">
        <v>3291</v>
      </c>
    </row>
    <row r="876" spans="1:6" ht="15" customHeight="1" x14ac:dyDescent="0.25">
      <c r="A876" s="211" t="s">
        <v>3341</v>
      </c>
      <c r="B876" s="211">
        <v>0</v>
      </c>
      <c r="C876" s="211">
        <v>1</v>
      </c>
      <c r="D876" s="211" t="s">
        <v>3532</v>
      </c>
      <c r="E876" s="211" t="s">
        <v>3292</v>
      </c>
      <c r="F876" s="211" t="s">
        <v>3291</v>
      </c>
    </row>
    <row r="877" spans="1:6" ht="15" customHeight="1" x14ac:dyDescent="0.25">
      <c r="A877" s="211" t="s">
        <v>725</v>
      </c>
      <c r="B877" s="211">
        <v>0</v>
      </c>
      <c r="C877" s="211">
        <v>1</v>
      </c>
      <c r="D877" s="211" t="s">
        <v>3532</v>
      </c>
      <c r="E877" s="211" t="s">
        <v>3292</v>
      </c>
      <c r="F877" s="211" t="s">
        <v>3291</v>
      </c>
    </row>
    <row r="878" spans="1:6" ht="15" customHeight="1" x14ac:dyDescent="0.25">
      <c r="A878" s="211" t="s">
        <v>3087</v>
      </c>
      <c r="B878" s="211">
        <v>0</v>
      </c>
      <c r="C878" s="211">
        <v>1</v>
      </c>
      <c r="D878" s="211" t="s">
        <v>3532</v>
      </c>
      <c r="E878" s="211" t="s">
        <v>3292</v>
      </c>
      <c r="F878" s="211" t="s">
        <v>3291</v>
      </c>
    </row>
    <row r="879" spans="1:6" ht="15" customHeight="1" x14ac:dyDescent="0.25">
      <c r="A879" s="211" t="s">
        <v>3095</v>
      </c>
      <c r="B879" s="211">
        <v>0</v>
      </c>
      <c r="C879" s="211">
        <v>1</v>
      </c>
      <c r="D879" s="211" t="s">
        <v>3532</v>
      </c>
      <c r="E879" s="211" t="s">
        <v>3292</v>
      </c>
      <c r="F879" s="211" t="s">
        <v>3291</v>
      </c>
    </row>
    <row r="880" spans="1:6" ht="15" customHeight="1" x14ac:dyDescent="0.25">
      <c r="A880" s="211" t="s">
        <v>3083</v>
      </c>
      <c r="B880" s="211">
        <v>0</v>
      </c>
      <c r="C880" s="211">
        <v>1</v>
      </c>
      <c r="D880" s="211" t="s">
        <v>3532</v>
      </c>
      <c r="E880" s="211" t="s">
        <v>3292</v>
      </c>
      <c r="F880" s="211" t="s">
        <v>3291</v>
      </c>
    </row>
    <row r="881" spans="1:6" ht="15" customHeight="1" x14ac:dyDescent="0.25">
      <c r="A881" s="211" t="s">
        <v>3085</v>
      </c>
      <c r="B881" s="211">
        <v>0</v>
      </c>
      <c r="C881" s="211">
        <v>1</v>
      </c>
      <c r="D881" s="211" t="s">
        <v>3532</v>
      </c>
      <c r="E881" s="211" t="s">
        <v>3292</v>
      </c>
      <c r="F881" s="211" t="s">
        <v>3291</v>
      </c>
    </row>
    <row r="882" spans="1:6" ht="15" customHeight="1" x14ac:dyDescent="0.25">
      <c r="A882" s="211" t="s">
        <v>3089</v>
      </c>
      <c r="B882" s="211">
        <v>0</v>
      </c>
      <c r="C882" s="211">
        <v>1</v>
      </c>
      <c r="D882" s="211" t="s">
        <v>3532</v>
      </c>
      <c r="E882" s="211" t="s">
        <v>3292</v>
      </c>
      <c r="F882" s="211" t="s">
        <v>3291</v>
      </c>
    </row>
    <row r="883" spans="1:6" ht="15" customHeight="1" x14ac:dyDescent="0.25">
      <c r="A883" s="211" t="s">
        <v>3081</v>
      </c>
      <c r="B883" s="211">
        <v>0</v>
      </c>
      <c r="C883" s="211">
        <v>1</v>
      </c>
      <c r="D883" s="211" t="s">
        <v>3532</v>
      </c>
      <c r="E883" s="211" t="s">
        <v>3292</v>
      </c>
      <c r="F883" s="211" t="s">
        <v>3291</v>
      </c>
    </row>
    <row r="884" spans="1:6" ht="15" customHeight="1" x14ac:dyDescent="0.25">
      <c r="A884" s="211" t="s">
        <v>3086</v>
      </c>
      <c r="B884" s="211">
        <v>0</v>
      </c>
      <c r="C884" s="211">
        <v>1</v>
      </c>
      <c r="D884" s="211" t="s">
        <v>3532</v>
      </c>
      <c r="E884" s="211" t="s">
        <v>3292</v>
      </c>
      <c r="F884" s="211" t="s">
        <v>3291</v>
      </c>
    </row>
    <row r="885" spans="1:6" ht="15" customHeight="1" x14ac:dyDescent="0.25">
      <c r="A885" s="211" t="s">
        <v>3093</v>
      </c>
      <c r="B885" s="211">
        <v>0</v>
      </c>
      <c r="C885" s="211">
        <v>1</v>
      </c>
      <c r="D885" s="211" t="s">
        <v>3532</v>
      </c>
      <c r="E885" s="211" t="s">
        <v>3292</v>
      </c>
      <c r="F885" s="211" t="s">
        <v>3291</v>
      </c>
    </row>
    <row r="886" spans="1:6" ht="15" customHeight="1" x14ac:dyDescent="0.25">
      <c r="A886" s="211" t="s">
        <v>3082</v>
      </c>
      <c r="B886" s="211">
        <v>0</v>
      </c>
      <c r="C886" s="211">
        <v>1</v>
      </c>
      <c r="D886" s="211" t="s">
        <v>3532</v>
      </c>
      <c r="E886" s="211" t="s">
        <v>3292</v>
      </c>
      <c r="F886" s="211" t="s">
        <v>3291</v>
      </c>
    </row>
    <row r="887" spans="1:6" ht="15" customHeight="1" x14ac:dyDescent="0.25">
      <c r="A887" s="211" t="s">
        <v>298</v>
      </c>
      <c r="B887" s="211">
        <v>0</v>
      </c>
      <c r="C887" s="211">
        <v>1</v>
      </c>
      <c r="D887" s="211" t="s">
        <v>1048</v>
      </c>
      <c r="E887" s="211" t="s">
        <v>3292</v>
      </c>
      <c r="F887" s="211" t="s">
        <v>3291</v>
      </c>
    </row>
    <row r="888" spans="1:6" x14ac:dyDescent="0.25">
      <c r="A888" s="211" t="s">
        <v>3342</v>
      </c>
      <c r="B888" s="211">
        <v>0</v>
      </c>
      <c r="C888" s="211">
        <v>1</v>
      </c>
      <c r="D888" s="211" t="s">
        <v>1048</v>
      </c>
      <c r="E888" s="211" t="s">
        <v>3292</v>
      </c>
      <c r="F888" s="211" t="s">
        <v>3291</v>
      </c>
    </row>
    <row r="889" spans="1:6" ht="15" customHeight="1" x14ac:dyDescent="0.25">
      <c r="A889" s="211" t="s">
        <v>3345</v>
      </c>
      <c r="B889" s="211">
        <v>0</v>
      </c>
      <c r="C889" s="211">
        <v>1</v>
      </c>
      <c r="D889" s="211" t="s">
        <v>1048</v>
      </c>
      <c r="E889" s="211" t="s">
        <v>3292</v>
      </c>
      <c r="F889" s="211" t="s">
        <v>3291</v>
      </c>
    </row>
    <row r="890" spans="1:6" ht="15" customHeight="1" x14ac:dyDescent="0.25">
      <c r="A890" s="211" t="s">
        <v>3348</v>
      </c>
      <c r="B890" s="211">
        <v>0</v>
      </c>
      <c r="C890" s="211">
        <v>1</v>
      </c>
      <c r="D890" s="211" t="s">
        <v>1048</v>
      </c>
      <c r="E890" s="211" t="s">
        <v>3292</v>
      </c>
      <c r="F890" s="211" t="s">
        <v>3291</v>
      </c>
    </row>
    <row r="891" spans="1:6" ht="15" customHeight="1" x14ac:dyDescent="0.25">
      <c r="A891" s="211" t="s">
        <v>293</v>
      </c>
      <c r="B891" s="211">
        <v>0</v>
      </c>
      <c r="C891" s="211">
        <v>1</v>
      </c>
      <c r="D891" s="211" t="s">
        <v>1048</v>
      </c>
      <c r="E891" s="211" t="s">
        <v>3292</v>
      </c>
      <c r="F891" s="211" t="s">
        <v>3291</v>
      </c>
    </row>
    <row r="892" spans="1:6" ht="15" customHeight="1" x14ac:dyDescent="0.25">
      <c r="A892" s="211" t="s">
        <v>726</v>
      </c>
      <c r="B892" s="211">
        <v>0</v>
      </c>
      <c r="C892" s="211">
        <v>1</v>
      </c>
      <c r="D892" s="211" t="s">
        <v>1048</v>
      </c>
      <c r="E892" s="211" t="s">
        <v>3292</v>
      </c>
      <c r="F892" s="211" t="s">
        <v>3291</v>
      </c>
    </row>
    <row r="893" spans="1:6" ht="15" customHeight="1" x14ac:dyDescent="0.25">
      <c r="A893" s="211" t="s">
        <v>3344</v>
      </c>
      <c r="B893" s="211">
        <v>0</v>
      </c>
      <c r="C893" s="211">
        <v>1</v>
      </c>
      <c r="D893" s="211" t="s">
        <v>1048</v>
      </c>
      <c r="E893" s="211" t="s">
        <v>3292</v>
      </c>
      <c r="F893" s="211" t="s">
        <v>3291</v>
      </c>
    </row>
    <row r="894" spans="1:6" ht="15" customHeight="1" x14ac:dyDescent="0.25">
      <c r="A894" s="211" t="s">
        <v>3343</v>
      </c>
      <c r="B894" s="211">
        <v>0</v>
      </c>
      <c r="C894" s="211">
        <v>1</v>
      </c>
      <c r="D894" s="211" t="s">
        <v>1048</v>
      </c>
      <c r="E894" s="211" t="s">
        <v>3292</v>
      </c>
      <c r="F894" s="211" t="s">
        <v>3291</v>
      </c>
    </row>
    <row r="895" spans="1:6" ht="15" customHeight="1" x14ac:dyDescent="0.25">
      <c r="A895" s="211" t="s">
        <v>3347</v>
      </c>
      <c r="B895" s="211">
        <v>0</v>
      </c>
      <c r="C895" s="211">
        <v>1</v>
      </c>
      <c r="D895" s="211" t="s">
        <v>1048</v>
      </c>
      <c r="E895" s="211" t="s">
        <v>3292</v>
      </c>
      <c r="F895" s="211" t="s">
        <v>3291</v>
      </c>
    </row>
    <row r="896" spans="1:6" ht="15" customHeight="1" x14ac:dyDescent="0.25">
      <c r="A896" s="211" t="s">
        <v>724</v>
      </c>
      <c r="B896" s="211">
        <v>0</v>
      </c>
      <c r="C896" s="211">
        <v>1</v>
      </c>
      <c r="D896" s="211" t="s">
        <v>1048</v>
      </c>
      <c r="E896" s="211" t="s">
        <v>3292</v>
      </c>
      <c r="F896" s="211" t="s">
        <v>3291</v>
      </c>
    </row>
    <row r="897" spans="1:6" ht="15" customHeight="1" x14ac:dyDescent="0.25">
      <c r="A897" s="211" t="s">
        <v>727</v>
      </c>
      <c r="B897" s="211">
        <v>0</v>
      </c>
      <c r="C897" s="211">
        <v>1</v>
      </c>
      <c r="D897" s="211" t="s">
        <v>1048</v>
      </c>
      <c r="E897" s="211" t="s">
        <v>3292</v>
      </c>
      <c r="F897" s="211" t="s">
        <v>3291</v>
      </c>
    </row>
    <row r="898" spans="1:6" ht="15" customHeight="1" x14ac:dyDescent="0.25">
      <c r="A898" s="211" t="s">
        <v>3340</v>
      </c>
      <c r="B898" s="211">
        <v>0</v>
      </c>
      <c r="C898" s="211">
        <v>1</v>
      </c>
      <c r="D898" s="211" t="s">
        <v>1048</v>
      </c>
      <c r="E898" s="211" t="s">
        <v>3292</v>
      </c>
      <c r="F898" s="211" t="s">
        <v>3291</v>
      </c>
    </row>
    <row r="899" spans="1:6" ht="15" customHeight="1" x14ac:dyDescent="0.25">
      <c r="A899" s="211" t="s">
        <v>3346</v>
      </c>
      <c r="B899" s="211">
        <v>0</v>
      </c>
      <c r="C899" s="211">
        <v>1</v>
      </c>
      <c r="D899" s="211" t="s">
        <v>1048</v>
      </c>
      <c r="E899" s="211" t="s">
        <v>3292</v>
      </c>
      <c r="F899" s="211" t="s">
        <v>3291</v>
      </c>
    </row>
    <row r="900" spans="1:6" ht="15" customHeight="1" x14ac:dyDescent="0.25">
      <c r="A900" s="211" t="s">
        <v>3341</v>
      </c>
      <c r="B900" s="211">
        <v>0</v>
      </c>
      <c r="C900" s="211">
        <v>1</v>
      </c>
      <c r="D900" s="211" t="s">
        <v>1048</v>
      </c>
      <c r="E900" s="211" t="s">
        <v>3292</v>
      </c>
      <c r="F900" s="211" t="s">
        <v>3291</v>
      </c>
    </row>
    <row r="901" spans="1:6" ht="15" customHeight="1" x14ac:dyDescent="0.25">
      <c r="A901" s="211" t="s">
        <v>725</v>
      </c>
      <c r="B901" s="211">
        <v>0</v>
      </c>
      <c r="C901" s="211">
        <v>1</v>
      </c>
      <c r="D901" s="211" t="s">
        <v>1048</v>
      </c>
      <c r="E901" s="211" t="s">
        <v>3292</v>
      </c>
      <c r="F901" s="211" t="s">
        <v>3291</v>
      </c>
    </row>
    <row r="902" spans="1:6" ht="15" customHeight="1" x14ac:dyDescent="0.25">
      <c r="A902" s="211" t="s">
        <v>3095</v>
      </c>
      <c r="B902" s="211">
        <v>0</v>
      </c>
      <c r="C902" s="211">
        <v>1</v>
      </c>
      <c r="D902" s="211" t="s">
        <v>1048</v>
      </c>
      <c r="E902" s="211" t="s">
        <v>3292</v>
      </c>
      <c r="F902" s="211" t="s">
        <v>3291</v>
      </c>
    </row>
    <row r="903" spans="1:6" ht="15" customHeight="1" x14ac:dyDescent="0.25">
      <c r="A903" s="211" t="s">
        <v>3083</v>
      </c>
      <c r="B903" s="211">
        <v>0</v>
      </c>
      <c r="C903" s="211">
        <v>1</v>
      </c>
      <c r="D903" s="211" t="s">
        <v>1048</v>
      </c>
      <c r="E903" s="211" t="s">
        <v>3292</v>
      </c>
      <c r="F903" s="211" t="s">
        <v>3291</v>
      </c>
    </row>
    <row r="904" spans="1:6" ht="15" customHeight="1" x14ac:dyDescent="0.25">
      <c r="A904" s="211" t="s">
        <v>3089</v>
      </c>
      <c r="B904" s="211">
        <v>0</v>
      </c>
      <c r="C904" s="211">
        <v>1</v>
      </c>
      <c r="D904" s="211" t="s">
        <v>1048</v>
      </c>
      <c r="E904" s="211" t="s">
        <v>3292</v>
      </c>
      <c r="F904" s="211" t="s">
        <v>3291</v>
      </c>
    </row>
    <row r="905" spans="1:6" ht="15" customHeight="1" x14ac:dyDescent="0.25">
      <c r="A905" s="211" t="s">
        <v>3081</v>
      </c>
      <c r="B905" s="211">
        <v>0</v>
      </c>
      <c r="C905" s="211">
        <v>1</v>
      </c>
      <c r="D905" s="211" t="s">
        <v>1048</v>
      </c>
      <c r="E905" s="211" t="s">
        <v>3292</v>
      </c>
      <c r="F905" s="211" t="s">
        <v>3291</v>
      </c>
    </row>
    <row r="906" spans="1:6" ht="15" customHeight="1" x14ac:dyDescent="0.25">
      <c r="A906" s="211" t="s">
        <v>3093</v>
      </c>
      <c r="B906" s="211">
        <v>0</v>
      </c>
      <c r="C906" s="211">
        <v>1</v>
      </c>
      <c r="D906" s="211" t="s">
        <v>1048</v>
      </c>
      <c r="E906" s="211" t="s">
        <v>3292</v>
      </c>
      <c r="F906" s="211" t="s">
        <v>3291</v>
      </c>
    </row>
    <row r="907" spans="1:6" ht="15" customHeight="1" x14ac:dyDescent="0.25">
      <c r="A907" s="211" t="s">
        <v>3082</v>
      </c>
      <c r="B907" s="211">
        <v>0</v>
      </c>
      <c r="C907" s="211">
        <v>1</v>
      </c>
      <c r="D907" s="211" t="s">
        <v>1048</v>
      </c>
      <c r="E907" s="211" t="s">
        <v>3292</v>
      </c>
      <c r="F907" s="211" t="s">
        <v>3291</v>
      </c>
    </row>
    <row r="908" spans="1:6" ht="15" customHeight="1" x14ac:dyDescent="0.25">
      <c r="A908" s="211" t="s">
        <v>298</v>
      </c>
      <c r="B908" s="211">
        <v>0</v>
      </c>
      <c r="C908" s="211">
        <v>1</v>
      </c>
      <c r="D908" s="211" t="s">
        <v>1050</v>
      </c>
      <c r="E908" s="211" t="s">
        <v>3292</v>
      </c>
      <c r="F908" s="211" t="s">
        <v>3291</v>
      </c>
    </row>
    <row r="909" spans="1:6" x14ac:dyDescent="0.25">
      <c r="A909" s="211" t="s">
        <v>3342</v>
      </c>
      <c r="B909" s="211">
        <v>0</v>
      </c>
      <c r="C909" s="211">
        <v>1</v>
      </c>
      <c r="D909" s="211" t="s">
        <v>1050</v>
      </c>
      <c r="E909" s="211" t="s">
        <v>3292</v>
      </c>
      <c r="F909" s="211" t="s">
        <v>3291</v>
      </c>
    </row>
    <row r="910" spans="1:6" ht="15" customHeight="1" x14ac:dyDescent="0.25">
      <c r="A910" s="211" t="s">
        <v>3345</v>
      </c>
      <c r="B910" s="211">
        <v>0</v>
      </c>
      <c r="C910" s="211">
        <v>1</v>
      </c>
      <c r="D910" s="211" t="s">
        <v>1050</v>
      </c>
      <c r="E910" s="211" t="s">
        <v>3292</v>
      </c>
      <c r="F910" s="211" t="s">
        <v>3291</v>
      </c>
    </row>
    <row r="911" spans="1:6" ht="15" customHeight="1" x14ac:dyDescent="0.25">
      <c r="A911" s="211" t="s">
        <v>3348</v>
      </c>
      <c r="B911" s="211">
        <v>0</v>
      </c>
      <c r="C911" s="211">
        <v>1</v>
      </c>
      <c r="D911" s="211" t="s">
        <v>1050</v>
      </c>
      <c r="E911" s="211" t="s">
        <v>3292</v>
      </c>
      <c r="F911" s="211" t="s">
        <v>3291</v>
      </c>
    </row>
    <row r="912" spans="1:6" ht="15" customHeight="1" x14ac:dyDescent="0.25">
      <c r="A912" s="211" t="s">
        <v>293</v>
      </c>
      <c r="B912" s="211">
        <v>0</v>
      </c>
      <c r="C912" s="211">
        <v>1</v>
      </c>
      <c r="D912" s="211" t="s">
        <v>1050</v>
      </c>
      <c r="E912" s="211" t="s">
        <v>3292</v>
      </c>
      <c r="F912" s="211" t="s">
        <v>3291</v>
      </c>
    </row>
    <row r="913" spans="1:6" ht="15" customHeight="1" x14ac:dyDescent="0.25">
      <c r="A913" s="211" t="s">
        <v>726</v>
      </c>
      <c r="B913" s="211">
        <v>0</v>
      </c>
      <c r="C913" s="211">
        <v>1</v>
      </c>
      <c r="D913" s="211" t="s">
        <v>1050</v>
      </c>
      <c r="E913" s="211" t="s">
        <v>3292</v>
      </c>
      <c r="F913" s="211" t="s">
        <v>3291</v>
      </c>
    </row>
    <row r="914" spans="1:6" ht="15" customHeight="1" x14ac:dyDescent="0.25">
      <c r="A914" s="211" t="s">
        <v>3344</v>
      </c>
      <c r="B914" s="211">
        <v>0</v>
      </c>
      <c r="C914" s="211">
        <v>1</v>
      </c>
      <c r="D914" s="211" t="s">
        <v>1050</v>
      </c>
      <c r="E914" s="211" t="s">
        <v>3292</v>
      </c>
      <c r="F914" s="211" t="s">
        <v>3291</v>
      </c>
    </row>
    <row r="915" spans="1:6" ht="15" customHeight="1" x14ac:dyDescent="0.25">
      <c r="A915" s="211" t="s">
        <v>3343</v>
      </c>
      <c r="B915" s="211">
        <v>0</v>
      </c>
      <c r="C915" s="211">
        <v>1</v>
      </c>
      <c r="D915" s="211" t="s">
        <v>1050</v>
      </c>
      <c r="E915" s="211" t="s">
        <v>3292</v>
      </c>
      <c r="F915" s="211" t="s">
        <v>3291</v>
      </c>
    </row>
    <row r="916" spans="1:6" ht="15" customHeight="1" x14ac:dyDescent="0.25">
      <c r="A916" s="211" t="s">
        <v>3347</v>
      </c>
      <c r="B916" s="211">
        <v>0</v>
      </c>
      <c r="C916" s="211">
        <v>1</v>
      </c>
      <c r="D916" s="211" t="s">
        <v>1050</v>
      </c>
      <c r="E916" s="211" t="s">
        <v>3292</v>
      </c>
      <c r="F916" s="211" t="s">
        <v>3291</v>
      </c>
    </row>
    <row r="917" spans="1:6" ht="15" customHeight="1" x14ac:dyDescent="0.25">
      <c r="A917" s="211" t="s">
        <v>724</v>
      </c>
      <c r="B917" s="211">
        <v>0</v>
      </c>
      <c r="C917" s="211">
        <v>1</v>
      </c>
      <c r="D917" s="211" t="s">
        <v>1050</v>
      </c>
      <c r="E917" s="211" t="s">
        <v>3292</v>
      </c>
      <c r="F917" s="211" t="s">
        <v>3291</v>
      </c>
    </row>
    <row r="918" spans="1:6" ht="15" customHeight="1" x14ac:dyDescent="0.25">
      <c r="A918" s="211" t="s">
        <v>727</v>
      </c>
      <c r="B918" s="211">
        <v>0</v>
      </c>
      <c r="C918" s="211">
        <v>1</v>
      </c>
      <c r="D918" s="211" t="s">
        <v>1050</v>
      </c>
      <c r="E918" s="211" t="s">
        <v>3292</v>
      </c>
      <c r="F918" s="211" t="s">
        <v>3291</v>
      </c>
    </row>
    <row r="919" spans="1:6" ht="15" customHeight="1" x14ac:dyDescent="0.25">
      <c r="A919" s="211" t="s">
        <v>3340</v>
      </c>
      <c r="B919" s="211">
        <v>0</v>
      </c>
      <c r="C919" s="211">
        <v>1</v>
      </c>
      <c r="D919" s="211" t="s">
        <v>1050</v>
      </c>
      <c r="E919" s="211" t="s">
        <v>3292</v>
      </c>
      <c r="F919" s="211" t="s">
        <v>3291</v>
      </c>
    </row>
    <row r="920" spans="1:6" ht="15" customHeight="1" x14ac:dyDescent="0.25">
      <c r="A920" s="211" t="s">
        <v>3346</v>
      </c>
      <c r="B920" s="211">
        <v>0</v>
      </c>
      <c r="C920" s="211">
        <v>1</v>
      </c>
      <c r="D920" s="211" t="s">
        <v>1050</v>
      </c>
      <c r="E920" s="211" t="s">
        <v>3292</v>
      </c>
      <c r="F920" s="211" t="s">
        <v>3291</v>
      </c>
    </row>
    <row r="921" spans="1:6" ht="15" customHeight="1" x14ac:dyDescent="0.25">
      <c r="A921" s="211" t="s">
        <v>3341</v>
      </c>
      <c r="B921" s="211">
        <v>0</v>
      </c>
      <c r="C921" s="211">
        <v>1</v>
      </c>
      <c r="D921" s="211" t="s">
        <v>1050</v>
      </c>
      <c r="E921" s="211" t="s">
        <v>3292</v>
      </c>
      <c r="F921" s="211" t="s">
        <v>3291</v>
      </c>
    </row>
    <row r="922" spans="1:6" ht="15" customHeight="1" x14ac:dyDescent="0.25">
      <c r="A922" s="211" t="s">
        <v>725</v>
      </c>
      <c r="B922" s="211">
        <v>0</v>
      </c>
      <c r="C922" s="211">
        <v>1</v>
      </c>
      <c r="D922" s="211" t="s">
        <v>1050</v>
      </c>
      <c r="E922" s="211" t="s">
        <v>3292</v>
      </c>
      <c r="F922" s="211" t="s">
        <v>3291</v>
      </c>
    </row>
    <row r="923" spans="1:6" ht="15" customHeight="1" x14ac:dyDescent="0.25">
      <c r="A923" s="211" t="s">
        <v>3087</v>
      </c>
      <c r="B923" s="211">
        <v>0</v>
      </c>
      <c r="C923" s="211">
        <v>1</v>
      </c>
      <c r="D923" s="211" t="s">
        <v>1050</v>
      </c>
      <c r="E923" s="211" t="s">
        <v>3292</v>
      </c>
      <c r="F923" s="211" t="s">
        <v>3291</v>
      </c>
    </row>
    <row r="924" spans="1:6" ht="15" customHeight="1" x14ac:dyDescent="0.25">
      <c r="A924" s="211" t="s">
        <v>3095</v>
      </c>
      <c r="B924" s="211">
        <v>0</v>
      </c>
      <c r="C924" s="211">
        <v>1</v>
      </c>
      <c r="D924" s="211" t="s">
        <v>1050</v>
      </c>
      <c r="E924" s="211" t="s">
        <v>3292</v>
      </c>
      <c r="F924" s="211" t="s">
        <v>3291</v>
      </c>
    </row>
    <row r="925" spans="1:6" ht="15" customHeight="1" x14ac:dyDescent="0.25">
      <c r="A925" s="211" t="s">
        <v>3083</v>
      </c>
      <c r="B925" s="211">
        <v>0</v>
      </c>
      <c r="C925" s="211">
        <v>1</v>
      </c>
      <c r="D925" s="211" t="s">
        <v>1050</v>
      </c>
      <c r="E925" s="211" t="s">
        <v>3292</v>
      </c>
      <c r="F925" s="211" t="s">
        <v>3291</v>
      </c>
    </row>
    <row r="926" spans="1:6" ht="15" customHeight="1" x14ac:dyDescent="0.25">
      <c r="A926" s="211" t="s">
        <v>3085</v>
      </c>
      <c r="B926" s="211">
        <v>0</v>
      </c>
      <c r="C926" s="211">
        <v>1</v>
      </c>
      <c r="D926" s="211" t="s">
        <v>1050</v>
      </c>
      <c r="E926" s="211" t="s">
        <v>3292</v>
      </c>
      <c r="F926" s="211" t="s">
        <v>3291</v>
      </c>
    </row>
    <row r="927" spans="1:6" ht="15" customHeight="1" x14ac:dyDescent="0.25">
      <c r="A927" s="211" t="s">
        <v>3089</v>
      </c>
      <c r="B927" s="211">
        <v>0</v>
      </c>
      <c r="C927" s="211">
        <v>1</v>
      </c>
      <c r="D927" s="211" t="s">
        <v>1050</v>
      </c>
      <c r="E927" s="211" t="s">
        <v>3292</v>
      </c>
      <c r="F927" s="211" t="s">
        <v>3291</v>
      </c>
    </row>
    <row r="928" spans="1:6" ht="15" customHeight="1" x14ac:dyDescent="0.25">
      <c r="A928" s="211" t="s">
        <v>3081</v>
      </c>
      <c r="B928" s="211">
        <v>0</v>
      </c>
      <c r="C928" s="211">
        <v>1</v>
      </c>
      <c r="D928" s="211" t="s">
        <v>1050</v>
      </c>
      <c r="E928" s="211" t="s">
        <v>3292</v>
      </c>
      <c r="F928" s="211" t="s">
        <v>3291</v>
      </c>
    </row>
    <row r="929" spans="1:6" ht="15" customHeight="1" x14ac:dyDescent="0.25">
      <c r="A929" s="211" t="s">
        <v>3086</v>
      </c>
      <c r="B929" s="211">
        <v>0</v>
      </c>
      <c r="C929" s="211">
        <v>1</v>
      </c>
      <c r="D929" s="211" t="s">
        <v>1050</v>
      </c>
      <c r="E929" s="211" t="s">
        <v>3292</v>
      </c>
      <c r="F929" s="211" t="s">
        <v>3291</v>
      </c>
    </row>
    <row r="930" spans="1:6" ht="15" customHeight="1" x14ac:dyDescent="0.25">
      <c r="A930" s="211" t="s">
        <v>3093</v>
      </c>
      <c r="B930" s="211">
        <v>0</v>
      </c>
      <c r="C930" s="211">
        <v>1</v>
      </c>
      <c r="D930" s="211" t="s">
        <v>1050</v>
      </c>
      <c r="E930" s="211" t="s">
        <v>3292</v>
      </c>
      <c r="F930" s="211" t="s">
        <v>3291</v>
      </c>
    </row>
    <row r="931" spans="1:6" ht="15" customHeight="1" x14ac:dyDescent="0.25">
      <c r="A931" s="211" t="s">
        <v>3082</v>
      </c>
      <c r="B931" s="211">
        <v>0</v>
      </c>
      <c r="C931" s="211">
        <v>1</v>
      </c>
      <c r="D931" s="211" t="s">
        <v>1050</v>
      </c>
      <c r="E931" s="211" t="s">
        <v>3292</v>
      </c>
      <c r="F931" s="211" t="s">
        <v>3291</v>
      </c>
    </row>
    <row r="932" spans="1:6" ht="15" customHeight="1" x14ac:dyDescent="0.25">
      <c r="A932" s="211" t="s">
        <v>298</v>
      </c>
      <c r="B932" s="211">
        <v>0</v>
      </c>
      <c r="C932" s="211">
        <v>1</v>
      </c>
      <c r="D932" s="211" t="s">
        <v>1043</v>
      </c>
      <c r="E932" s="211" t="s">
        <v>3292</v>
      </c>
      <c r="F932" s="211" t="s">
        <v>3291</v>
      </c>
    </row>
    <row r="933" spans="1:6" x14ac:dyDescent="0.25">
      <c r="A933" s="211" t="s">
        <v>3342</v>
      </c>
      <c r="B933" s="211">
        <v>0</v>
      </c>
      <c r="C933" s="211">
        <v>1</v>
      </c>
      <c r="D933" s="211" t="s">
        <v>1043</v>
      </c>
      <c r="E933" s="211" t="s">
        <v>3292</v>
      </c>
      <c r="F933" s="211" t="s">
        <v>3291</v>
      </c>
    </row>
    <row r="934" spans="1:6" ht="15" customHeight="1" x14ac:dyDescent="0.25">
      <c r="A934" s="211" t="s">
        <v>3345</v>
      </c>
      <c r="B934" s="211">
        <v>0</v>
      </c>
      <c r="C934" s="211">
        <v>1</v>
      </c>
      <c r="D934" s="211" t="s">
        <v>1043</v>
      </c>
      <c r="E934" s="211" t="s">
        <v>3292</v>
      </c>
      <c r="F934" s="211" t="s">
        <v>3291</v>
      </c>
    </row>
    <row r="935" spans="1:6" ht="15" customHeight="1" x14ac:dyDescent="0.25">
      <c r="A935" s="211" t="s">
        <v>3348</v>
      </c>
      <c r="B935" s="211">
        <v>0</v>
      </c>
      <c r="C935" s="211">
        <v>1</v>
      </c>
      <c r="D935" s="211" t="s">
        <v>1043</v>
      </c>
      <c r="E935" s="211" t="s">
        <v>3292</v>
      </c>
      <c r="F935" s="211" t="s">
        <v>3291</v>
      </c>
    </row>
    <row r="936" spans="1:6" ht="15" customHeight="1" x14ac:dyDescent="0.25">
      <c r="A936" s="211" t="s">
        <v>293</v>
      </c>
      <c r="B936" s="211">
        <v>0</v>
      </c>
      <c r="C936" s="211">
        <v>1</v>
      </c>
      <c r="D936" s="211" t="s">
        <v>1043</v>
      </c>
      <c r="E936" s="211" t="s">
        <v>3292</v>
      </c>
      <c r="F936" s="211" t="s">
        <v>3291</v>
      </c>
    </row>
    <row r="937" spans="1:6" ht="15" customHeight="1" x14ac:dyDescent="0.25">
      <c r="A937" s="211" t="s">
        <v>726</v>
      </c>
      <c r="B937" s="211">
        <v>0</v>
      </c>
      <c r="C937" s="211">
        <v>1</v>
      </c>
      <c r="D937" s="211" t="s">
        <v>1043</v>
      </c>
      <c r="E937" s="211" t="s">
        <v>3292</v>
      </c>
      <c r="F937" s="211" t="s">
        <v>3291</v>
      </c>
    </row>
    <row r="938" spans="1:6" ht="15" customHeight="1" x14ac:dyDescent="0.25">
      <c r="A938" s="211" t="s">
        <v>3344</v>
      </c>
      <c r="B938" s="211">
        <v>0</v>
      </c>
      <c r="C938" s="211">
        <v>1</v>
      </c>
      <c r="D938" s="211" t="s">
        <v>1043</v>
      </c>
      <c r="E938" s="211" t="s">
        <v>3292</v>
      </c>
      <c r="F938" s="211" t="s">
        <v>3291</v>
      </c>
    </row>
    <row r="939" spans="1:6" ht="15" customHeight="1" x14ac:dyDescent="0.25">
      <c r="A939" s="211" t="s">
        <v>3343</v>
      </c>
      <c r="B939" s="211">
        <v>0</v>
      </c>
      <c r="C939" s="211">
        <v>1</v>
      </c>
      <c r="D939" s="211" t="s">
        <v>1043</v>
      </c>
      <c r="E939" s="211" t="s">
        <v>3292</v>
      </c>
      <c r="F939" s="211" t="s">
        <v>3291</v>
      </c>
    </row>
    <row r="940" spans="1:6" ht="15" customHeight="1" x14ac:dyDescent="0.25">
      <c r="A940" s="211" t="s">
        <v>3347</v>
      </c>
      <c r="B940" s="211">
        <v>0</v>
      </c>
      <c r="C940" s="211">
        <v>1</v>
      </c>
      <c r="D940" s="211" t="s">
        <v>1043</v>
      </c>
      <c r="E940" s="211" t="s">
        <v>3292</v>
      </c>
      <c r="F940" s="211" t="s">
        <v>3291</v>
      </c>
    </row>
    <row r="941" spans="1:6" ht="15" customHeight="1" x14ac:dyDescent="0.25">
      <c r="A941" s="211" t="s">
        <v>724</v>
      </c>
      <c r="B941" s="211">
        <v>0</v>
      </c>
      <c r="C941" s="211">
        <v>1</v>
      </c>
      <c r="D941" s="211" t="s">
        <v>1043</v>
      </c>
      <c r="E941" s="211" t="s">
        <v>3292</v>
      </c>
      <c r="F941" s="211" t="s">
        <v>3291</v>
      </c>
    </row>
    <row r="942" spans="1:6" ht="15" customHeight="1" x14ac:dyDescent="0.25">
      <c r="A942" s="211" t="s">
        <v>727</v>
      </c>
      <c r="B942" s="211">
        <v>0</v>
      </c>
      <c r="C942" s="211">
        <v>1</v>
      </c>
      <c r="D942" s="211" t="s">
        <v>1043</v>
      </c>
      <c r="E942" s="211" t="s">
        <v>3292</v>
      </c>
      <c r="F942" s="211" t="s">
        <v>3291</v>
      </c>
    </row>
    <row r="943" spans="1:6" ht="15" customHeight="1" x14ac:dyDescent="0.25">
      <c r="A943" s="211" t="s">
        <v>3340</v>
      </c>
      <c r="B943" s="211">
        <v>0</v>
      </c>
      <c r="C943" s="211">
        <v>1</v>
      </c>
      <c r="D943" s="211" t="s">
        <v>1043</v>
      </c>
      <c r="E943" s="211" t="s">
        <v>3292</v>
      </c>
      <c r="F943" s="211" t="s">
        <v>3291</v>
      </c>
    </row>
    <row r="944" spans="1:6" ht="15" customHeight="1" x14ac:dyDescent="0.25">
      <c r="A944" s="211" t="s">
        <v>3346</v>
      </c>
      <c r="B944" s="211">
        <v>0</v>
      </c>
      <c r="C944" s="211">
        <v>1</v>
      </c>
      <c r="D944" s="211" t="s">
        <v>1043</v>
      </c>
      <c r="E944" s="211" t="s">
        <v>3292</v>
      </c>
      <c r="F944" s="211" t="s">
        <v>3291</v>
      </c>
    </row>
    <row r="945" spans="1:6" ht="15" customHeight="1" x14ac:dyDescent="0.25">
      <c r="A945" s="211" t="s">
        <v>3341</v>
      </c>
      <c r="B945" s="211">
        <v>0</v>
      </c>
      <c r="C945" s="211">
        <v>1</v>
      </c>
      <c r="D945" s="211" t="s">
        <v>1043</v>
      </c>
      <c r="E945" s="211" t="s">
        <v>3292</v>
      </c>
      <c r="F945" s="211" t="s">
        <v>3291</v>
      </c>
    </row>
    <row r="946" spans="1:6" ht="15" customHeight="1" x14ac:dyDescent="0.25">
      <c r="A946" s="211" t="s">
        <v>725</v>
      </c>
      <c r="B946" s="211">
        <v>0</v>
      </c>
      <c r="C946" s="211">
        <v>1</v>
      </c>
      <c r="D946" s="211" t="s">
        <v>1043</v>
      </c>
      <c r="E946" s="211" t="s">
        <v>3292</v>
      </c>
      <c r="F946" s="211" t="s">
        <v>3291</v>
      </c>
    </row>
    <row r="947" spans="1:6" ht="15" customHeight="1" x14ac:dyDescent="0.25">
      <c r="A947" s="211" t="s">
        <v>3087</v>
      </c>
      <c r="B947" s="211">
        <v>0</v>
      </c>
      <c r="C947" s="211">
        <v>1</v>
      </c>
      <c r="D947" s="211" t="s">
        <v>1043</v>
      </c>
      <c r="E947" s="211" t="s">
        <v>3292</v>
      </c>
      <c r="F947" s="211" t="s">
        <v>3291</v>
      </c>
    </row>
    <row r="948" spans="1:6" ht="15" customHeight="1" x14ac:dyDescent="0.25">
      <c r="A948" s="211" t="s">
        <v>3095</v>
      </c>
      <c r="B948" s="211">
        <v>0</v>
      </c>
      <c r="C948" s="211">
        <v>1</v>
      </c>
      <c r="D948" s="211" t="s">
        <v>1043</v>
      </c>
      <c r="E948" s="211" t="s">
        <v>3292</v>
      </c>
      <c r="F948" s="211" t="s">
        <v>3291</v>
      </c>
    </row>
    <row r="949" spans="1:6" ht="15" customHeight="1" x14ac:dyDescent="0.25">
      <c r="A949" s="211" t="s">
        <v>3083</v>
      </c>
      <c r="B949" s="211">
        <v>0</v>
      </c>
      <c r="C949" s="211">
        <v>1</v>
      </c>
      <c r="D949" s="211" t="s">
        <v>1043</v>
      </c>
      <c r="E949" s="211" t="s">
        <v>3292</v>
      </c>
      <c r="F949" s="211" t="s">
        <v>3291</v>
      </c>
    </row>
    <row r="950" spans="1:6" ht="15" customHeight="1" x14ac:dyDescent="0.25">
      <c r="A950" s="211" t="s">
        <v>3085</v>
      </c>
      <c r="B950" s="211">
        <v>0</v>
      </c>
      <c r="C950" s="211">
        <v>1</v>
      </c>
      <c r="D950" s="211" t="s">
        <v>1043</v>
      </c>
      <c r="E950" s="211" t="s">
        <v>3292</v>
      </c>
      <c r="F950" s="211" t="s">
        <v>3291</v>
      </c>
    </row>
    <row r="951" spans="1:6" ht="15" customHeight="1" x14ac:dyDescent="0.25">
      <c r="A951" s="211" t="s">
        <v>3089</v>
      </c>
      <c r="B951" s="211">
        <v>0</v>
      </c>
      <c r="C951" s="211">
        <v>1</v>
      </c>
      <c r="D951" s="211" t="s">
        <v>1043</v>
      </c>
      <c r="E951" s="211" t="s">
        <v>3292</v>
      </c>
      <c r="F951" s="211" t="s">
        <v>3291</v>
      </c>
    </row>
    <row r="952" spans="1:6" ht="15" customHeight="1" x14ac:dyDescent="0.25">
      <c r="A952" s="211" t="s">
        <v>3081</v>
      </c>
      <c r="B952" s="211">
        <v>0</v>
      </c>
      <c r="C952" s="211">
        <v>1</v>
      </c>
      <c r="D952" s="211" t="s">
        <v>1043</v>
      </c>
      <c r="E952" s="211" t="s">
        <v>3292</v>
      </c>
      <c r="F952" s="211" t="s">
        <v>3291</v>
      </c>
    </row>
    <row r="953" spans="1:6" ht="15" customHeight="1" x14ac:dyDescent="0.25">
      <c r="A953" s="211" t="s">
        <v>3086</v>
      </c>
      <c r="B953" s="211">
        <v>0</v>
      </c>
      <c r="C953" s="211">
        <v>1</v>
      </c>
      <c r="D953" s="211" t="s">
        <v>1043</v>
      </c>
      <c r="E953" s="211" t="s">
        <v>3292</v>
      </c>
      <c r="F953" s="211" t="s">
        <v>3291</v>
      </c>
    </row>
    <row r="954" spans="1:6" ht="15" customHeight="1" x14ac:dyDescent="0.25">
      <c r="A954" s="211" t="s">
        <v>3093</v>
      </c>
      <c r="B954" s="211">
        <v>0</v>
      </c>
      <c r="C954" s="211">
        <v>1</v>
      </c>
      <c r="D954" s="211" t="s">
        <v>1043</v>
      </c>
      <c r="E954" s="211" t="s">
        <v>3292</v>
      </c>
      <c r="F954" s="211" t="s">
        <v>3291</v>
      </c>
    </row>
    <row r="955" spans="1:6" ht="15" customHeight="1" x14ac:dyDescent="0.25">
      <c r="A955" s="211" t="s">
        <v>3082</v>
      </c>
      <c r="B955" s="211">
        <v>0</v>
      </c>
      <c r="C955" s="211">
        <v>1</v>
      </c>
      <c r="D955" s="211" t="s">
        <v>1043</v>
      </c>
      <c r="E955" s="211" t="s">
        <v>3292</v>
      </c>
      <c r="F955" s="211" t="s">
        <v>3291</v>
      </c>
    </row>
    <row r="956" spans="1:6" ht="15" customHeight="1" x14ac:dyDescent="0.25">
      <c r="A956" s="211" t="s">
        <v>298</v>
      </c>
      <c r="B956" s="211">
        <v>0</v>
      </c>
      <c r="C956" s="211">
        <v>1</v>
      </c>
      <c r="D956" s="211" t="s">
        <v>4402</v>
      </c>
      <c r="E956" s="211" t="s">
        <v>127</v>
      </c>
      <c r="F956" s="211" t="s">
        <v>3291</v>
      </c>
    </row>
    <row r="957" spans="1:6" x14ac:dyDescent="0.25">
      <c r="A957" s="211" t="s">
        <v>3342</v>
      </c>
      <c r="B957" s="211">
        <v>0</v>
      </c>
      <c r="C957" s="211">
        <v>1</v>
      </c>
      <c r="D957" s="211" t="s">
        <v>4402</v>
      </c>
      <c r="E957" s="211" t="s">
        <v>127</v>
      </c>
      <c r="F957" s="211" t="s">
        <v>3291</v>
      </c>
    </row>
    <row r="958" spans="1:6" ht="15" customHeight="1" x14ac:dyDescent="0.25">
      <c r="A958" s="211" t="s">
        <v>3345</v>
      </c>
      <c r="B958" s="211">
        <v>0</v>
      </c>
      <c r="C958" s="211">
        <v>1</v>
      </c>
      <c r="D958" s="211" t="s">
        <v>4402</v>
      </c>
      <c r="E958" s="211" t="s">
        <v>127</v>
      </c>
      <c r="F958" s="211" t="s">
        <v>3291</v>
      </c>
    </row>
    <row r="959" spans="1:6" ht="15" customHeight="1" x14ac:dyDescent="0.25">
      <c r="A959" s="211" t="s">
        <v>3348</v>
      </c>
      <c r="B959" s="211">
        <v>0</v>
      </c>
      <c r="C959" s="211">
        <v>1</v>
      </c>
      <c r="D959" s="211" t="s">
        <v>4402</v>
      </c>
      <c r="E959" s="211" t="s">
        <v>127</v>
      </c>
      <c r="F959" s="211" t="s">
        <v>3291</v>
      </c>
    </row>
    <row r="960" spans="1:6" ht="15" customHeight="1" x14ac:dyDescent="0.25">
      <c r="A960" s="211" t="s">
        <v>293</v>
      </c>
      <c r="B960" s="211">
        <v>0</v>
      </c>
      <c r="C960" s="211">
        <v>1</v>
      </c>
      <c r="D960" s="211" t="s">
        <v>4402</v>
      </c>
      <c r="E960" s="211" t="s">
        <v>127</v>
      </c>
      <c r="F960" s="211" t="s">
        <v>3291</v>
      </c>
    </row>
    <row r="961" spans="1:6" ht="15" customHeight="1" x14ac:dyDescent="0.25">
      <c r="A961" s="211" t="s">
        <v>726</v>
      </c>
      <c r="B961" s="211">
        <v>0</v>
      </c>
      <c r="C961" s="211">
        <v>1</v>
      </c>
      <c r="D961" s="211" t="s">
        <v>4402</v>
      </c>
      <c r="E961" s="211" t="s">
        <v>127</v>
      </c>
      <c r="F961" s="211" t="s">
        <v>3291</v>
      </c>
    </row>
    <row r="962" spans="1:6" ht="15" customHeight="1" x14ac:dyDescent="0.25">
      <c r="A962" s="211" t="s">
        <v>3344</v>
      </c>
      <c r="B962" s="211">
        <v>0</v>
      </c>
      <c r="C962" s="211">
        <v>1</v>
      </c>
      <c r="D962" s="211" t="s">
        <v>4402</v>
      </c>
      <c r="E962" s="211" t="s">
        <v>127</v>
      </c>
      <c r="F962" s="211" t="s">
        <v>3291</v>
      </c>
    </row>
    <row r="963" spans="1:6" ht="15" customHeight="1" x14ac:dyDescent="0.25">
      <c r="A963" s="211" t="s">
        <v>3343</v>
      </c>
      <c r="B963" s="211">
        <v>0</v>
      </c>
      <c r="C963" s="211">
        <v>1</v>
      </c>
      <c r="D963" s="211" t="s">
        <v>4402</v>
      </c>
      <c r="E963" s="211" t="s">
        <v>127</v>
      </c>
      <c r="F963" s="211" t="s">
        <v>3291</v>
      </c>
    </row>
    <row r="964" spans="1:6" ht="15" customHeight="1" x14ac:dyDescent="0.25">
      <c r="A964" s="211" t="s">
        <v>3347</v>
      </c>
      <c r="B964" s="211">
        <v>0</v>
      </c>
      <c r="C964" s="211">
        <v>1</v>
      </c>
      <c r="D964" s="211" t="s">
        <v>4402</v>
      </c>
      <c r="E964" s="211" t="s">
        <v>127</v>
      </c>
      <c r="F964" s="211" t="s">
        <v>3291</v>
      </c>
    </row>
    <row r="965" spans="1:6" ht="15" customHeight="1" x14ac:dyDescent="0.25">
      <c r="A965" s="211" t="s">
        <v>724</v>
      </c>
      <c r="B965" s="211">
        <v>0</v>
      </c>
      <c r="C965" s="211">
        <v>1</v>
      </c>
      <c r="D965" s="211" t="s">
        <v>4402</v>
      </c>
      <c r="E965" s="211" t="s">
        <v>127</v>
      </c>
      <c r="F965" s="211" t="s">
        <v>3291</v>
      </c>
    </row>
    <row r="966" spans="1:6" ht="15" customHeight="1" x14ac:dyDescent="0.25">
      <c r="A966" s="211" t="s">
        <v>727</v>
      </c>
      <c r="B966" s="211">
        <v>0</v>
      </c>
      <c r="C966" s="211">
        <v>1</v>
      </c>
      <c r="D966" s="211" t="s">
        <v>4402</v>
      </c>
      <c r="E966" s="211" t="s">
        <v>127</v>
      </c>
      <c r="F966" s="211" t="s">
        <v>3291</v>
      </c>
    </row>
    <row r="967" spans="1:6" ht="15" customHeight="1" x14ac:dyDescent="0.25">
      <c r="A967" s="211" t="s">
        <v>3340</v>
      </c>
      <c r="B967" s="211">
        <v>0</v>
      </c>
      <c r="C967" s="211">
        <v>1</v>
      </c>
      <c r="D967" s="211" t="s">
        <v>4402</v>
      </c>
      <c r="E967" s="211" t="s">
        <v>127</v>
      </c>
      <c r="F967" s="211" t="s">
        <v>3291</v>
      </c>
    </row>
    <row r="968" spans="1:6" ht="15" customHeight="1" x14ac:dyDescent="0.25">
      <c r="A968" s="211" t="s">
        <v>3346</v>
      </c>
      <c r="B968" s="211">
        <v>0</v>
      </c>
      <c r="C968" s="211">
        <v>1</v>
      </c>
      <c r="D968" s="211" t="s">
        <v>4402</v>
      </c>
      <c r="E968" s="211" t="s">
        <v>127</v>
      </c>
      <c r="F968" s="211" t="s">
        <v>3291</v>
      </c>
    </row>
    <row r="969" spans="1:6" ht="15" customHeight="1" x14ac:dyDescent="0.25">
      <c r="A969" s="211" t="s">
        <v>3341</v>
      </c>
      <c r="B969" s="211">
        <v>0</v>
      </c>
      <c r="C969" s="211">
        <v>1</v>
      </c>
      <c r="D969" s="211" t="s">
        <v>4402</v>
      </c>
      <c r="E969" s="211" t="s">
        <v>127</v>
      </c>
      <c r="F969" s="211" t="s">
        <v>3291</v>
      </c>
    </row>
    <row r="970" spans="1:6" ht="15" customHeight="1" x14ac:dyDescent="0.25">
      <c r="A970" s="211" t="s">
        <v>725</v>
      </c>
      <c r="B970" s="211">
        <v>0</v>
      </c>
      <c r="C970" s="211">
        <v>1</v>
      </c>
      <c r="D970" s="211" t="s">
        <v>4402</v>
      </c>
      <c r="E970" s="211" t="s">
        <v>127</v>
      </c>
      <c r="F970" s="211" t="s">
        <v>3291</v>
      </c>
    </row>
    <row r="971" spans="1:6" ht="15" customHeight="1" x14ac:dyDescent="0.25">
      <c r="A971" s="211" t="s">
        <v>3120</v>
      </c>
      <c r="B971" s="211">
        <v>0</v>
      </c>
      <c r="C971" s="211">
        <v>1</v>
      </c>
      <c r="D971" s="211" t="s">
        <v>4404</v>
      </c>
      <c r="E971" s="211" t="s">
        <v>127</v>
      </c>
      <c r="F971" s="211" t="s">
        <v>3291</v>
      </c>
    </row>
    <row r="972" spans="1:6" ht="15" customHeight="1" x14ac:dyDescent="0.25">
      <c r="A972" s="211" t="s">
        <v>228</v>
      </c>
      <c r="B972" s="211">
        <v>0</v>
      </c>
      <c r="C972" s="211">
        <v>1</v>
      </c>
      <c r="D972" s="211" t="s">
        <v>2380</v>
      </c>
      <c r="E972" s="211" t="s">
        <v>3292</v>
      </c>
      <c r="F972" s="211" t="s">
        <v>3291</v>
      </c>
    </row>
    <row r="973" spans="1:6" ht="15" customHeight="1" x14ac:dyDescent="0.25">
      <c r="A973" s="211" t="s">
        <v>228</v>
      </c>
      <c r="B973" s="211">
        <v>0</v>
      </c>
      <c r="C973" s="211">
        <v>1</v>
      </c>
      <c r="D973" s="211" t="s">
        <v>49</v>
      </c>
      <c r="E973" s="211" t="s">
        <v>3292</v>
      </c>
      <c r="F973" s="211" t="s">
        <v>3291</v>
      </c>
    </row>
    <row r="974" spans="1:6" ht="15" customHeight="1" x14ac:dyDescent="0.25">
      <c r="A974" s="211" t="s">
        <v>228</v>
      </c>
      <c r="B974" s="211">
        <v>0</v>
      </c>
      <c r="C974" s="211">
        <v>1</v>
      </c>
      <c r="D974" s="211" t="s">
        <v>4401</v>
      </c>
      <c r="E974" s="211" t="s">
        <v>127</v>
      </c>
      <c r="F974" s="211" t="s">
        <v>3291</v>
      </c>
    </row>
    <row r="975" spans="1:6" ht="15" customHeight="1" x14ac:dyDescent="0.25">
      <c r="A975" s="211" t="s">
        <v>228</v>
      </c>
      <c r="B975" s="211">
        <v>0</v>
      </c>
      <c r="C975" s="211">
        <v>1</v>
      </c>
      <c r="D975" s="211" t="s">
        <v>3200</v>
      </c>
      <c r="E975" s="211" t="s">
        <v>127</v>
      </c>
      <c r="F975" s="211" t="s">
        <v>3291</v>
      </c>
    </row>
    <row r="976" spans="1:6" ht="15" customHeight="1" x14ac:dyDescent="0.25">
      <c r="A976" s="211" t="s">
        <v>228</v>
      </c>
      <c r="B976" s="211">
        <v>0</v>
      </c>
      <c r="C976" s="211">
        <v>1</v>
      </c>
      <c r="D976" s="211" t="s">
        <v>3199</v>
      </c>
      <c r="E976" s="211" t="s">
        <v>3292</v>
      </c>
      <c r="F976" s="211" t="s">
        <v>3291</v>
      </c>
    </row>
    <row r="977" spans="1:6" ht="15" customHeight="1" x14ac:dyDescent="0.25">
      <c r="A977" s="211" t="s">
        <v>228</v>
      </c>
      <c r="B977" s="211">
        <v>0</v>
      </c>
      <c r="C977" s="211">
        <v>1</v>
      </c>
      <c r="D977" s="211" t="s">
        <v>3549</v>
      </c>
      <c r="E977" s="211" t="s">
        <v>3292</v>
      </c>
      <c r="F977" s="211" t="s">
        <v>3291</v>
      </c>
    </row>
    <row r="978" spans="1:6" ht="15" customHeight="1" x14ac:dyDescent="0.25">
      <c r="A978" s="211" t="s">
        <v>233</v>
      </c>
      <c r="B978" s="211">
        <v>0</v>
      </c>
      <c r="C978" s="211">
        <v>1</v>
      </c>
      <c r="D978" s="211" t="s">
        <v>2380</v>
      </c>
      <c r="E978" s="211" t="s">
        <v>3292</v>
      </c>
      <c r="F978" s="211" t="s">
        <v>3291</v>
      </c>
    </row>
    <row r="979" spans="1:6" ht="15" customHeight="1" x14ac:dyDescent="0.25">
      <c r="A979" s="211" t="s">
        <v>233</v>
      </c>
      <c r="B979" s="211">
        <v>0</v>
      </c>
      <c r="C979" s="211">
        <v>1</v>
      </c>
      <c r="D979" s="211" t="s">
        <v>49</v>
      </c>
      <c r="E979" s="211" t="s">
        <v>3292</v>
      </c>
      <c r="F979" s="211" t="s">
        <v>3291</v>
      </c>
    </row>
    <row r="980" spans="1:6" ht="15" customHeight="1" x14ac:dyDescent="0.25">
      <c r="A980" s="211" t="s">
        <v>233</v>
      </c>
      <c r="B980" s="211">
        <v>0</v>
      </c>
      <c r="C980" s="211">
        <v>1</v>
      </c>
      <c r="D980" s="211" t="s">
        <v>4401</v>
      </c>
      <c r="E980" s="211" t="s">
        <v>127</v>
      </c>
      <c r="F980" s="211" t="s">
        <v>3291</v>
      </c>
    </row>
    <row r="981" spans="1:6" ht="15" customHeight="1" x14ac:dyDescent="0.25">
      <c r="A981" s="211" t="s">
        <v>233</v>
      </c>
      <c r="B981" s="211">
        <v>0</v>
      </c>
      <c r="C981" s="211">
        <v>1</v>
      </c>
      <c r="D981" s="211" t="s">
        <v>3200</v>
      </c>
      <c r="E981" s="211" t="s">
        <v>127</v>
      </c>
      <c r="F981" s="211" t="s">
        <v>3291</v>
      </c>
    </row>
    <row r="982" spans="1:6" ht="15" customHeight="1" x14ac:dyDescent="0.25">
      <c r="A982" s="211" t="s">
        <v>233</v>
      </c>
      <c r="B982" s="211">
        <v>0</v>
      </c>
      <c r="C982" s="211">
        <v>1</v>
      </c>
      <c r="D982" s="211" t="s">
        <v>3199</v>
      </c>
      <c r="E982" s="211" t="s">
        <v>3292</v>
      </c>
      <c r="F982" s="211" t="s">
        <v>3291</v>
      </c>
    </row>
    <row r="983" spans="1:6" ht="15" customHeight="1" x14ac:dyDescent="0.25">
      <c r="A983" s="211" t="s">
        <v>233</v>
      </c>
      <c r="B983" s="211">
        <v>0</v>
      </c>
      <c r="C983" s="211">
        <v>1</v>
      </c>
      <c r="D983" s="211" t="s">
        <v>3549</v>
      </c>
      <c r="E983" s="211" t="s">
        <v>3292</v>
      </c>
      <c r="F983" s="211" t="s">
        <v>3291</v>
      </c>
    </row>
    <row r="984" spans="1:6" ht="15" customHeight="1" x14ac:dyDescent="0.25">
      <c r="A984" s="211" t="s">
        <v>724</v>
      </c>
      <c r="B984" s="211">
        <v>0</v>
      </c>
      <c r="C984" s="211">
        <v>1</v>
      </c>
      <c r="D984" s="211" t="s">
        <v>303</v>
      </c>
      <c r="E984" s="211" t="s">
        <v>3292</v>
      </c>
      <c r="F984" s="211" t="s">
        <v>3291</v>
      </c>
    </row>
    <row r="985" spans="1:6" ht="15" customHeight="1" x14ac:dyDescent="0.25">
      <c r="A985" s="211" t="s">
        <v>724</v>
      </c>
      <c r="B985" s="211">
        <v>0</v>
      </c>
      <c r="C985" s="211">
        <v>1</v>
      </c>
      <c r="D985" s="211" t="s">
        <v>314</v>
      </c>
      <c r="E985" s="211" t="s">
        <v>3292</v>
      </c>
      <c r="F985" s="211" t="s">
        <v>3291</v>
      </c>
    </row>
    <row r="986" spans="1:6" ht="15" customHeight="1" x14ac:dyDescent="0.25">
      <c r="A986" s="211" t="s">
        <v>724</v>
      </c>
      <c r="B986" s="211">
        <v>0</v>
      </c>
      <c r="C986" s="211">
        <v>1</v>
      </c>
      <c r="D986" s="211" t="s">
        <v>302</v>
      </c>
      <c r="E986" s="211" t="s">
        <v>3292</v>
      </c>
      <c r="F986" s="211" t="s">
        <v>3291</v>
      </c>
    </row>
    <row r="987" spans="1:6" ht="15" customHeight="1" x14ac:dyDescent="0.25">
      <c r="A987" s="211" t="s">
        <v>724</v>
      </c>
      <c r="B987" s="211">
        <v>0</v>
      </c>
      <c r="C987" s="211">
        <v>1</v>
      </c>
      <c r="D987" s="211" t="s">
        <v>316</v>
      </c>
      <c r="E987" s="211" t="s">
        <v>3292</v>
      </c>
      <c r="F987" s="211" t="s">
        <v>3291</v>
      </c>
    </row>
    <row r="988" spans="1:6" ht="15" customHeight="1" x14ac:dyDescent="0.25">
      <c r="A988" s="211" t="s">
        <v>724</v>
      </c>
      <c r="B988" s="211">
        <v>0</v>
      </c>
      <c r="C988" s="211">
        <v>1</v>
      </c>
      <c r="D988" s="211" t="s">
        <v>317</v>
      </c>
      <c r="E988" s="211" t="s">
        <v>3292</v>
      </c>
      <c r="F988" s="211" t="s">
        <v>3291</v>
      </c>
    </row>
    <row r="989" spans="1:6" ht="15" customHeight="1" x14ac:dyDescent="0.25">
      <c r="A989" s="211" t="s">
        <v>724</v>
      </c>
      <c r="B989" s="211">
        <v>0</v>
      </c>
      <c r="C989" s="211">
        <v>1</v>
      </c>
      <c r="D989" s="211" t="s">
        <v>319</v>
      </c>
      <c r="E989" s="211" t="s">
        <v>3292</v>
      </c>
      <c r="F989" s="211" t="s">
        <v>3291</v>
      </c>
    </row>
    <row r="990" spans="1:6" ht="15" customHeight="1" x14ac:dyDescent="0.25">
      <c r="A990" s="211" t="s">
        <v>724</v>
      </c>
      <c r="B990" s="211">
        <v>0</v>
      </c>
      <c r="C990" s="211">
        <v>1</v>
      </c>
      <c r="D990" s="211" t="s">
        <v>276</v>
      </c>
      <c r="E990" s="211" t="s">
        <v>3292</v>
      </c>
      <c r="F990" s="211" t="s">
        <v>3291</v>
      </c>
    </row>
    <row r="991" spans="1:6" ht="15" customHeight="1" x14ac:dyDescent="0.25">
      <c r="A991" s="211" t="s">
        <v>724</v>
      </c>
      <c r="B991" s="211">
        <v>0</v>
      </c>
      <c r="C991" s="211">
        <v>1</v>
      </c>
      <c r="D991" s="211" t="s">
        <v>327</v>
      </c>
      <c r="E991" s="211" t="s">
        <v>3292</v>
      </c>
      <c r="F991" s="211" t="s">
        <v>3291</v>
      </c>
    </row>
    <row r="992" spans="1:6" ht="15" customHeight="1" x14ac:dyDescent="0.25">
      <c r="A992" s="211" t="s">
        <v>724</v>
      </c>
      <c r="B992" s="211">
        <v>0</v>
      </c>
      <c r="C992" s="211">
        <v>1</v>
      </c>
      <c r="D992" s="211" t="s">
        <v>323</v>
      </c>
      <c r="E992" s="211" t="s">
        <v>3292</v>
      </c>
      <c r="F992" s="211" t="s">
        <v>3291</v>
      </c>
    </row>
    <row r="993" spans="1:6" ht="15" customHeight="1" x14ac:dyDescent="0.25">
      <c r="A993" s="211" t="s">
        <v>724</v>
      </c>
      <c r="B993" s="211">
        <v>0</v>
      </c>
      <c r="C993" s="211">
        <v>1</v>
      </c>
      <c r="D993" s="211" t="s">
        <v>321</v>
      </c>
      <c r="E993" s="211" t="s">
        <v>3292</v>
      </c>
      <c r="F993" s="211" t="s">
        <v>3291</v>
      </c>
    </row>
    <row r="994" spans="1:6" ht="15" customHeight="1" x14ac:dyDescent="0.25">
      <c r="A994" s="211" t="s">
        <v>724</v>
      </c>
      <c r="B994" s="211">
        <v>0</v>
      </c>
      <c r="C994" s="211">
        <v>1</v>
      </c>
      <c r="D994" s="211" t="s">
        <v>325</v>
      </c>
      <c r="E994" s="211" t="s">
        <v>3292</v>
      </c>
      <c r="F994" s="211" t="s">
        <v>3291</v>
      </c>
    </row>
    <row r="995" spans="1:6" ht="15" customHeight="1" x14ac:dyDescent="0.25">
      <c r="A995" s="211" t="s">
        <v>724</v>
      </c>
      <c r="B995" s="211">
        <v>0</v>
      </c>
      <c r="C995" s="211">
        <v>1</v>
      </c>
      <c r="D995" s="211" t="s">
        <v>337</v>
      </c>
      <c r="E995" s="211" t="s">
        <v>3292</v>
      </c>
      <c r="F995" s="211" t="s">
        <v>3291</v>
      </c>
    </row>
    <row r="996" spans="1:6" ht="15" customHeight="1" x14ac:dyDescent="0.25">
      <c r="A996" s="211" t="s">
        <v>724</v>
      </c>
      <c r="B996" s="211">
        <v>0</v>
      </c>
      <c r="C996" s="211">
        <v>1</v>
      </c>
      <c r="D996" s="211" t="s">
        <v>315</v>
      </c>
      <c r="E996" s="211" t="s">
        <v>3292</v>
      </c>
      <c r="F996" s="211" t="s">
        <v>3291</v>
      </c>
    </row>
    <row r="997" spans="1:6" ht="15" customHeight="1" x14ac:dyDescent="0.25">
      <c r="A997" s="211" t="s">
        <v>724</v>
      </c>
      <c r="B997" s="211">
        <v>0</v>
      </c>
      <c r="C997" s="211">
        <v>1</v>
      </c>
      <c r="D997" s="211" t="s">
        <v>335</v>
      </c>
      <c r="E997" s="211" t="s">
        <v>3292</v>
      </c>
      <c r="F997" s="211" t="s">
        <v>3291</v>
      </c>
    </row>
    <row r="998" spans="1:6" ht="15" customHeight="1" x14ac:dyDescent="0.25">
      <c r="A998" s="211" t="s">
        <v>724</v>
      </c>
      <c r="B998" s="211">
        <v>0</v>
      </c>
      <c r="C998" s="211">
        <v>1</v>
      </c>
      <c r="D998" s="211" t="s">
        <v>329</v>
      </c>
      <c r="E998" s="211" t="s">
        <v>3292</v>
      </c>
      <c r="F998" s="211" t="s">
        <v>3291</v>
      </c>
    </row>
    <row r="999" spans="1:6" ht="15" customHeight="1" x14ac:dyDescent="0.25">
      <c r="A999" s="211" t="s">
        <v>724</v>
      </c>
      <c r="B999" s="211">
        <v>0</v>
      </c>
      <c r="C999" s="211">
        <v>1</v>
      </c>
      <c r="D999" s="211" t="s">
        <v>332</v>
      </c>
      <c r="E999" s="211" t="s">
        <v>3292</v>
      </c>
      <c r="F999" s="211" t="s">
        <v>3291</v>
      </c>
    </row>
    <row r="1000" spans="1:6" ht="15" customHeight="1" x14ac:dyDescent="0.25">
      <c r="A1000" s="211" t="s">
        <v>724</v>
      </c>
      <c r="B1000" s="211">
        <v>0</v>
      </c>
      <c r="C1000" s="211">
        <v>1</v>
      </c>
      <c r="D1000" s="211" t="s">
        <v>330</v>
      </c>
      <c r="E1000" s="211" t="s">
        <v>3292</v>
      </c>
      <c r="F1000" s="211" t="s">
        <v>3291</v>
      </c>
    </row>
    <row r="1001" spans="1:6" ht="15" customHeight="1" x14ac:dyDescent="0.25">
      <c r="A1001" s="211" t="s">
        <v>724</v>
      </c>
      <c r="B1001" s="211">
        <v>0</v>
      </c>
      <c r="C1001" s="211">
        <v>1</v>
      </c>
      <c r="D1001" s="211" t="s">
        <v>331</v>
      </c>
      <c r="E1001" s="211" t="s">
        <v>3292</v>
      </c>
      <c r="F1001" s="211" t="s">
        <v>3291</v>
      </c>
    </row>
    <row r="1002" spans="1:6" ht="15" customHeight="1" x14ac:dyDescent="0.25">
      <c r="A1002" s="211" t="s">
        <v>724</v>
      </c>
      <c r="B1002" s="211">
        <v>0</v>
      </c>
      <c r="C1002" s="211">
        <v>1</v>
      </c>
      <c r="D1002" s="211" t="s">
        <v>336</v>
      </c>
      <c r="E1002" s="211" t="s">
        <v>3292</v>
      </c>
      <c r="F1002" s="211" t="s">
        <v>3291</v>
      </c>
    </row>
    <row r="1003" spans="1:6" ht="15" customHeight="1" x14ac:dyDescent="0.25">
      <c r="A1003" s="211" t="s">
        <v>724</v>
      </c>
      <c r="B1003" s="211">
        <v>0</v>
      </c>
      <c r="C1003" s="211">
        <v>1</v>
      </c>
      <c r="D1003" s="211" t="s">
        <v>305</v>
      </c>
      <c r="E1003" s="211" t="s">
        <v>3292</v>
      </c>
      <c r="F1003" s="211" t="s">
        <v>3291</v>
      </c>
    </row>
    <row r="1004" spans="1:6" ht="15" customHeight="1" x14ac:dyDescent="0.25">
      <c r="A1004" s="211" t="s">
        <v>724</v>
      </c>
      <c r="B1004" s="211">
        <v>0</v>
      </c>
      <c r="C1004" s="211">
        <v>1</v>
      </c>
      <c r="D1004" s="211" t="s">
        <v>307</v>
      </c>
      <c r="E1004" s="211" t="s">
        <v>3292</v>
      </c>
      <c r="F1004" s="211" t="s">
        <v>3291</v>
      </c>
    </row>
    <row r="1005" spans="1:6" ht="15" customHeight="1" x14ac:dyDescent="0.25">
      <c r="A1005" s="211" t="s">
        <v>724</v>
      </c>
      <c r="B1005" s="211">
        <v>0</v>
      </c>
      <c r="C1005" s="211">
        <v>1</v>
      </c>
      <c r="D1005" s="211" t="s">
        <v>333</v>
      </c>
      <c r="E1005" s="211" t="s">
        <v>3292</v>
      </c>
      <c r="F1005" s="211" t="s">
        <v>3291</v>
      </c>
    </row>
    <row r="1006" spans="1:6" ht="15" customHeight="1" x14ac:dyDescent="0.25">
      <c r="A1006" s="211" t="s">
        <v>724</v>
      </c>
      <c r="B1006" s="211">
        <v>0</v>
      </c>
      <c r="C1006" s="211">
        <v>1</v>
      </c>
      <c r="D1006" s="211">
        <v>6151</v>
      </c>
      <c r="E1006" s="211" t="s">
        <v>3292</v>
      </c>
      <c r="F1006" s="211" t="s">
        <v>3291</v>
      </c>
    </row>
    <row r="1007" spans="1:6" ht="15" customHeight="1" x14ac:dyDescent="0.25">
      <c r="A1007" s="211" t="s">
        <v>724</v>
      </c>
      <c r="B1007" s="211">
        <v>0</v>
      </c>
      <c r="C1007" s="211">
        <v>1</v>
      </c>
      <c r="D1007" s="211" t="s">
        <v>360</v>
      </c>
      <c r="E1007" s="211" t="s">
        <v>3292</v>
      </c>
      <c r="F1007" s="211" t="s">
        <v>3291</v>
      </c>
    </row>
    <row r="1008" spans="1:6" ht="15" customHeight="1" x14ac:dyDescent="0.25">
      <c r="A1008" s="211" t="s">
        <v>724</v>
      </c>
      <c r="B1008" s="211">
        <v>0</v>
      </c>
      <c r="C1008" s="211">
        <v>1</v>
      </c>
      <c r="D1008" s="211" t="s">
        <v>2287</v>
      </c>
      <c r="E1008" s="211" t="s">
        <v>3292</v>
      </c>
      <c r="F1008" s="211" t="s">
        <v>3291</v>
      </c>
    </row>
    <row r="1009" spans="1:6" ht="15" customHeight="1" x14ac:dyDescent="0.25">
      <c r="A1009" s="211" t="s">
        <v>724</v>
      </c>
      <c r="B1009" s="211">
        <v>0</v>
      </c>
      <c r="C1009" s="211">
        <v>1</v>
      </c>
      <c r="D1009" s="211" t="s">
        <v>357</v>
      </c>
      <c r="E1009" s="211" t="s">
        <v>3292</v>
      </c>
      <c r="F1009" s="211" t="s">
        <v>3291</v>
      </c>
    </row>
    <row r="1010" spans="1:6" ht="15" customHeight="1" x14ac:dyDescent="0.25">
      <c r="A1010" s="211" t="s">
        <v>3347</v>
      </c>
      <c r="B1010" s="211">
        <v>0</v>
      </c>
      <c r="C1010" s="211">
        <v>1</v>
      </c>
      <c r="D1010" s="211" t="s">
        <v>303</v>
      </c>
      <c r="E1010" s="211" t="s">
        <v>3292</v>
      </c>
      <c r="F1010" s="211" t="s">
        <v>3291</v>
      </c>
    </row>
    <row r="1011" spans="1:6" ht="15" customHeight="1" x14ac:dyDescent="0.25">
      <c r="A1011" s="211" t="s">
        <v>3347</v>
      </c>
      <c r="B1011" s="211">
        <v>0</v>
      </c>
      <c r="C1011" s="211">
        <v>1</v>
      </c>
      <c r="D1011" s="211" t="s">
        <v>314</v>
      </c>
      <c r="E1011" s="211" t="s">
        <v>3292</v>
      </c>
      <c r="F1011" s="211" t="s">
        <v>3291</v>
      </c>
    </row>
    <row r="1012" spans="1:6" ht="15" customHeight="1" x14ac:dyDescent="0.25">
      <c r="A1012" s="211" t="s">
        <v>3347</v>
      </c>
      <c r="B1012" s="211">
        <v>0</v>
      </c>
      <c r="C1012" s="211">
        <v>1</v>
      </c>
      <c r="D1012" s="211" t="s">
        <v>302</v>
      </c>
      <c r="E1012" s="211" t="s">
        <v>3292</v>
      </c>
      <c r="F1012" s="211" t="s">
        <v>3291</v>
      </c>
    </row>
    <row r="1013" spans="1:6" ht="15" customHeight="1" x14ac:dyDescent="0.25">
      <c r="A1013" s="211" t="s">
        <v>3347</v>
      </c>
      <c r="B1013" s="211">
        <v>0</v>
      </c>
      <c r="C1013" s="211">
        <v>1</v>
      </c>
      <c r="D1013" s="211" t="s">
        <v>316</v>
      </c>
      <c r="E1013" s="211" t="s">
        <v>3292</v>
      </c>
      <c r="F1013" s="211" t="s">
        <v>3291</v>
      </c>
    </row>
    <row r="1014" spans="1:6" ht="15" customHeight="1" x14ac:dyDescent="0.25">
      <c r="A1014" s="211" t="s">
        <v>3347</v>
      </c>
      <c r="B1014" s="211">
        <v>0</v>
      </c>
      <c r="C1014" s="211">
        <v>1</v>
      </c>
      <c r="D1014" s="211" t="s">
        <v>317</v>
      </c>
      <c r="E1014" s="211" t="s">
        <v>3292</v>
      </c>
      <c r="F1014" s="211" t="s">
        <v>3291</v>
      </c>
    </row>
    <row r="1015" spans="1:6" ht="15" customHeight="1" x14ac:dyDescent="0.25">
      <c r="A1015" s="211" t="s">
        <v>3347</v>
      </c>
      <c r="B1015" s="211">
        <v>0</v>
      </c>
      <c r="C1015" s="211">
        <v>1</v>
      </c>
      <c r="D1015" s="211" t="s">
        <v>319</v>
      </c>
      <c r="E1015" s="211" t="s">
        <v>3292</v>
      </c>
      <c r="F1015" s="211" t="s">
        <v>3291</v>
      </c>
    </row>
    <row r="1016" spans="1:6" ht="15" customHeight="1" x14ac:dyDescent="0.25">
      <c r="A1016" s="211" t="s">
        <v>3347</v>
      </c>
      <c r="B1016" s="211">
        <v>0</v>
      </c>
      <c r="C1016" s="211">
        <v>1</v>
      </c>
      <c r="D1016" s="211" t="s">
        <v>276</v>
      </c>
      <c r="E1016" s="211" t="s">
        <v>3292</v>
      </c>
      <c r="F1016" s="211" t="s">
        <v>3291</v>
      </c>
    </row>
    <row r="1017" spans="1:6" ht="15" customHeight="1" x14ac:dyDescent="0.25">
      <c r="A1017" s="211" t="s">
        <v>3347</v>
      </c>
      <c r="B1017" s="211">
        <v>0</v>
      </c>
      <c r="C1017" s="211">
        <v>1</v>
      </c>
      <c r="D1017" s="211" t="s">
        <v>327</v>
      </c>
      <c r="E1017" s="211" t="s">
        <v>3292</v>
      </c>
      <c r="F1017" s="211" t="s">
        <v>3291</v>
      </c>
    </row>
    <row r="1018" spans="1:6" ht="15" customHeight="1" x14ac:dyDescent="0.25">
      <c r="A1018" s="211" t="s">
        <v>3347</v>
      </c>
      <c r="B1018" s="211">
        <v>0</v>
      </c>
      <c r="C1018" s="211">
        <v>1</v>
      </c>
      <c r="D1018" s="211" t="s">
        <v>323</v>
      </c>
      <c r="E1018" s="211" t="s">
        <v>3292</v>
      </c>
      <c r="F1018" s="211" t="s">
        <v>3291</v>
      </c>
    </row>
    <row r="1019" spans="1:6" ht="15" customHeight="1" x14ac:dyDescent="0.25">
      <c r="A1019" s="211" t="s">
        <v>3347</v>
      </c>
      <c r="B1019" s="211">
        <v>0</v>
      </c>
      <c r="C1019" s="211">
        <v>1</v>
      </c>
      <c r="D1019" s="211" t="s">
        <v>321</v>
      </c>
      <c r="E1019" s="211" t="s">
        <v>3292</v>
      </c>
      <c r="F1019" s="211" t="s">
        <v>3291</v>
      </c>
    </row>
    <row r="1020" spans="1:6" ht="15" customHeight="1" x14ac:dyDescent="0.25">
      <c r="A1020" s="211" t="s">
        <v>3347</v>
      </c>
      <c r="B1020" s="211">
        <v>0</v>
      </c>
      <c r="C1020" s="211">
        <v>1</v>
      </c>
      <c r="D1020" s="211" t="s">
        <v>325</v>
      </c>
      <c r="E1020" s="211" t="s">
        <v>3292</v>
      </c>
      <c r="F1020" s="211" t="s">
        <v>3291</v>
      </c>
    </row>
    <row r="1021" spans="1:6" ht="15" customHeight="1" x14ac:dyDescent="0.25">
      <c r="A1021" s="211" t="s">
        <v>3347</v>
      </c>
      <c r="B1021" s="211">
        <v>0</v>
      </c>
      <c r="C1021" s="211">
        <v>1</v>
      </c>
      <c r="D1021" s="211" t="s">
        <v>337</v>
      </c>
      <c r="E1021" s="211" t="s">
        <v>3292</v>
      </c>
      <c r="F1021" s="211" t="s">
        <v>3291</v>
      </c>
    </row>
    <row r="1022" spans="1:6" ht="15" customHeight="1" x14ac:dyDescent="0.25">
      <c r="A1022" s="211" t="s">
        <v>3347</v>
      </c>
      <c r="B1022" s="211">
        <v>0</v>
      </c>
      <c r="C1022" s="211">
        <v>1</v>
      </c>
      <c r="D1022" s="211" t="s">
        <v>315</v>
      </c>
      <c r="E1022" s="211" t="s">
        <v>3292</v>
      </c>
      <c r="F1022" s="211" t="s">
        <v>3291</v>
      </c>
    </row>
    <row r="1023" spans="1:6" ht="15" customHeight="1" x14ac:dyDescent="0.25">
      <c r="A1023" s="211" t="s">
        <v>3347</v>
      </c>
      <c r="B1023" s="211">
        <v>0</v>
      </c>
      <c r="C1023" s="211">
        <v>1</v>
      </c>
      <c r="D1023" s="211" t="s">
        <v>335</v>
      </c>
      <c r="E1023" s="211" t="s">
        <v>3292</v>
      </c>
      <c r="F1023" s="211" t="s">
        <v>3291</v>
      </c>
    </row>
    <row r="1024" spans="1:6" ht="15" customHeight="1" x14ac:dyDescent="0.25">
      <c r="A1024" s="211" t="s">
        <v>3347</v>
      </c>
      <c r="B1024" s="211">
        <v>0</v>
      </c>
      <c r="C1024" s="211">
        <v>1</v>
      </c>
      <c r="D1024" s="211" t="s">
        <v>329</v>
      </c>
      <c r="E1024" s="211" t="s">
        <v>3292</v>
      </c>
      <c r="F1024" s="211" t="s">
        <v>3291</v>
      </c>
    </row>
    <row r="1025" spans="1:6" ht="15" customHeight="1" x14ac:dyDescent="0.25">
      <c r="A1025" s="211" t="s">
        <v>3347</v>
      </c>
      <c r="B1025" s="211">
        <v>0</v>
      </c>
      <c r="C1025" s="211">
        <v>1</v>
      </c>
      <c r="D1025" s="211" t="s">
        <v>332</v>
      </c>
      <c r="E1025" s="211" t="s">
        <v>3292</v>
      </c>
      <c r="F1025" s="211" t="s">
        <v>3291</v>
      </c>
    </row>
    <row r="1026" spans="1:6" ht="15" customHeight="1" x14ac:dyDescent="0.25">
      <c r="A1026" s="211" t="s">
        <v>3347</v>
      </c>
      <c r="B1026" s="211">
        <v>0</v>
      </c>
      <c r="C1026" s="211">
        <v>1</v>
      </c>
      <c r="D1026" s="211" t="s">
        <v>330</v>
      </c>
      <c r="E1026" s="211" t="s">
        <v>3292</v>
      </c>
      <c r="F1026" s="211" t="s">
        <v>3291</v>
      </c>
    </row>
    <row r="1027" spans="1:6" ht="15" customHeight="1" x14ac:dyDescent="0.25">
      <c r="A1027" s="211" t="s">
        <v>3347</v>
      </c>
      <c r="B1027" s="211">
        <v>0</v>
      </c>
      <c r="C1027" s="211">
        <v>1</v>
      </c>
      <c r="D1027" s="211" t="s">
        <v>331</v>
      </c>
      <c r="E1027" s="211" t="s">
        <v>3292</v>
      </c>
      <c r="F1027" s="211" t="s">
        <v>3291</v>
      </c>
    </row>
    <row r="1028" spans="1:6" ht="15" customHeight="1" x14ac:dyDescent="0.25">
      <c r="A1028" s="211" t="s">
        <v>3347</v>
      </c>
      <c r="B1028" s="211">
        <v>0</v>
      </c>
      <c r="C1028" s="211">
        <v>1</v>
      </c>
      <c r="D1028" s="211" t="s">
        <v>336</v>
      </c>
      <c r="E1028" s="211" t="s">
        <v>3292</v>
      </c>
      <c r="F1028" s="211" t="s">
        <v>3291</v>
      </c>
    </row>
    <row r="1029" spans="1:6" ht="15" customHeight="1" x14ac:dyDescent="0.25">
      <c r="A1029" s="211" t="s">
        <v>3347</v>
      </c>
      <c r="B1029" s="211">
        <v>0</v>
      </c>
      <c r="C1029" s="211">
        <v>1</v>
      </c>
      <c r="D1029" s="211" t="s">
        <v>305</v>
      </c>
      <c r="E1029" s="211" t="s">
        <v>3292</v>
      </c>
      <c r="F1029" s="211" t="s">
        <v>3291</v>
      </c>
    </row>
    <row r="1030" spans="1:6" ht="15" customHeight="1" x14ac:dyDescent="0.25">
      <c r="A1030" s="211" t="s">
        <v>3347</v>
      </c>
      <c r="B1030" s="211">
        <v>0</v>
      </c>
      <c r="C1030" s="211">
        <v>1</v>
      </c>
      <c r="D1030" s="211" t="s">
        <v>307</v>
      </c>
      <c r="E1030" s="211" t="s">
        <v>3292</v>
      </c>
      <c r="F1030" s="211" t="s">
        <v>3291</v>
      </c>
    </row>
    <row r="1031" spans="1:6" ht="15" customHeight="1" x14ac:dyDescent="0.25">
      <c r="A1031" s="211" t="s">
        <v>3347</v>
      </c>
      <c r="B1031" s="211">
        <v>0</v>
      </c>
      <c r="C1031" s="211">
        <v>1</v>
      </c>
      <c r="D1031" s="211" t="s">
        <v>333</v>
      </c>
      <c r="E1031" s="211" t="s">
        <v>3292</v>
      </c>
      <c r="F1031" s="211" t="s">
        <v>3291</v>
      </c>
    </row>
    <row r="1032" spans="1:6" ht="15" customHeight="1" x14ac:dyDescent="0.25">
      <c r="A1032" s="211" t="s">
        <v>3347</v>
      </c>
      <c r="B1032" s="211">
        <v>0</v>
      </c>
      <c r="C1032" s="211">
        <v>1</v>
      </c>
      <c r="D1032" s="211">
        <v>6151</v>
      </c>
      <c r="E1032" s="211" t="s">
        <v>3292</v>
      </c>
      <c r="F1032" s="211" t="s">
        <v>3291</v>
      </c>
    </row>
    <row r="1033" spans="1:6" ht="15" customHeight="1" x14ac:dyDescent="0.25">
      <c r="A1033" s="211" t="s">
        <v>3347</v>
      </c>
      <c r="B1033" s="211">
        <v>0</v>
      </c>
      <c r="C1033" s="211">
        <v>1</v>
      </c>
      <c r="D1033" s="211" t="s">
        <v>360</v>
      </c>
      <c r="E1033" s="211" t="s">
        <v>3292</v>
      </c>
      <c r="F1033" s="211" t="s">
        <v>3291</v>
      </c>
    </row>
    <row r="1034" spans="1:6" ht="15" customHeight="1" x14ac:dyDescent="0.25">
      <c r="A1034" s="211" t="s">
        <v>3347</v>
      </c>
      <c r="B1034" s="211">
        <v>0</v>
      </c>
      <c r="C1034" s="211">
        <v>1</v>
      </c>
      <c r="D1034" s="211" t="s">
        <v>2287</v>
      </c>
      <c r="E1034" s="211" t="s">
        <v>3292</v>
      </c>
      <c r="F1034" s="211" t="s">
        <v>3291</v>
      </c>
    </row>
    <row r="1035" spans="1:6" ht="15" customHeight="1" x14ac:dyDescent="0.25">
      <c r="A1035" s="211" t="s">
        <v>3347</v>
      </c>
      <c r="B1035" s="211">
        <v>0</v>
      </c>
      <c r="C1035" s="211">
        <v>1</v>
      </c>
      <c r="D1035" s="211" t="s">
        <v>357</v>
      </c>
      <c r="E1035" s="211" t="s">
        <v>3292</v>
      </c>
      <c r="F1035" s="211" t="s">
        <v>3291</v>
      </c>
    </row>
    <row r="1036" spans="1:6" ht="15" customHeight="1" x14ac:dyDescent="0.25">
      <c r="A1036" s="211" t="s">
        <v>3344</v>
      </c>
      <c r="B1036" s="211">
        <v>0</v>
      </c>
      <c r="C1036" s="211">
        <v>1</v>
      </c>
      <c r="D1036" s="211" t="s">
        <v>303</v>
      </c>
      <c r="E1036" s="211" t="s">
        <v>3292</v>
      </c>
      <c r="F1036" s="211" t="s">
        <v>3291</v>
      </c>
    </row>
    <row r="1037" spans="1:6" ht="15" customHeight="1" x14ac:dyDescent="0.25">
      <c r="A1037" s="211" t="s">
        <v>3344</v>
      </c>
      <c r="B1037" s="211">
        <v>0</v>
      </c>
      <c r="C1037" s="211">
        <v>1</v>
      </c>
      <c r="D1037" s="211" t="s">
        <v>314</v>
      </c>
      <c r="E1037" s="211" t="s">
        <v>3292</v>
      </c>
      <c r="F1037" s="211" t="s">
        <v>3291</v>
      </c>
    </row>
    <row r="1038" spans="1:6" ht="15" customHeight="1" x14ac:dyDescent="0.25">
      <c r="A1038" s="211" t="s">
        <v>3344</v>
      </c>
      <c r="B1038" s="211">
        <v>0</v>
      </c>
      <c r="C1038" s="211">
        <v>1</v>
      </c>
      <c r="D1038" s="211" t="s">
        <v>302</v>
      </c>
      <c r="E1038" s="211" t="s">
        <v>3292</v>
      </c>
      <c r="F1038" s="211" t="s">
        <v>3291</v>
      </c>
    </row>
    <row r="1039" spans="1:6" ht="15" customHeight="1" x14ac:dyDescent="0.25">
      <c r="A1039" s="211" t="s">
        <v>3344</v>
      </c>
      <c r="B1039" s="211">
        <v>0</v>
      </c>
      <c r="C1039" s="211">
        <v>1</v>
      </c>
      <c r="D1039" s="211" t="s">
        <v>316</v>
      </c>
      <c r="E1039" s="211" t="s">
        <v>3292</v>
      </c>
      <c r="F1039" s="211" t="s">
        <v>3291</v>
      </c>
    </row>
    <row r="1040" spans="1:6" ht="15" customHeight="1" x14ac:dyDescent="0.25">
      <c r="A1040" s="211" t="s">
        <v>3344</v>
      </c>
      <c r="B1040" s="211">
        <v>0</v>
      </c>
      <c r="C1040" s="211">
        <v>1</v>
      </c>
      <c r="D1040" s="211" t="s">
        <v>317</v>
      </c>
      <c r="E1040" s="211" t="s">
        <v>3292</v>
      </c>
      <c r="F1040" s="211" t="s">
        <v>3291</v>
      </c>
    </row>
    <row r="1041" spans="1:6" ht="15" customHeight="1" x14ac:dyDescent="0.25">
      <c r="A1041" s="211" t="s">
        <v>3344</v>
      </c>
      <c r="B1041" s="211">
        <v>0</v>
      </c>
      <c r="C1041" s="211">
        <v>1</v>
      </c>
      <c r="D1041" s="211" t="s">
        <v>319</v>
      </c>
      <c r="E1041" s="211" t="s">
        <v>3292</v>
      </c>
      <c r="F1041" s="211" t="s">
        <v>3291</v>
      </c>
    </row>
    <row r="1042" spans="1:6" ht="15" customHeight="1" x14ac:dyDescent="0.25">
      <c r="A1042" s="211" t="s">
        <v>3344</v>
      </c>
      <c r="B1042" s="211">
        <v>0</v>
      </c>
      <c r="C1042" s="211">
        <v>1</v>
      </c>
      <c r="D1042" s="211" t="s">
        <v>276</v>
      </c>
      <c r="E1042" s="211" t="s">
        <v>3292</v>
      </c>
      <c r="F1042" s="211" t="s">
        <v>3291</v>
      </c>
    </row>
    <row r="1043" spans="1:6" ht="15" customHeight="1" x14ac:dyDescent="0.25">
      <c r="A1043" s="211" t="s">
        <v>3344</v>
      </c>
      <c r="B1043" s="211">
        <v>0</v>
      </c>
      <c r="C1043" s="211">
        <v>1</v>
      </c>
      <c r="D1043" s="211" t="s">
        <v>327</v>
      </c>
      <c r="E1043" s="211" t="s">
        <v>3292</v>
      </c>
      <c r="F1043" s="211" t="s">
        <v>3291</v>
      </c>
    </row>
    <row r="1044" spans="1:6" ht="15" customHeight="1" x14ac:dyDescent="0.25">
      <c r="A1044" s="211" t="s">
        <v>3344</v>
      </c>
      <c r="B1044" s="211">
        <v>0</v>
      </c>
      <c r="C1044" s="211">
        <v>1</v>
      </c>
      <c r="D1044" s="211" t="s">
        <v>323</v>
      </c>
      <c r="E1044" s="211" t="s">
        <v>3292</v>
      </c>
      <c r="F1044" s="211" t="s">
        <v>3291</v>
      </c>
    </row>
    <row r="1045" spans="1:6" ht="15" customHeight="1" x14ac:dyDescent="0.25">
      <c r="A1045" s="211" t="s">
        <v>3344</v>
      </c>
      <c r="B1045" s="211">
        <v>0</v>
      </c>
      <c r="C1045" s="211">
        <v>1</v>
      </c>
      <c r="D1045" s="211" t="s">
        <v>321</v>
      </c>
      <c r="E1045" s="211" t="s">
        <v>3292</v>
      </c>
      <c r="F1045" s="211" t="s">
        <v>3291</v>
      </c>
    </row>
    <row r="1046" spans="1:6" ht="15" customHeight="1" x14ac:dyDescent="0.25">
      <c r="A1046" s="211" t="s">
        <v>3344</v>
      </c>
      <c r="B1046" s="211">
        <v>0</v>
      </c>
      <c r="C1046" s="211">
        <v>1</v>
      </c>
      <c r="D1046" s="211" t="s">
        <v>325</v>
      </c>
      <c r="E1046" s="211" t="s">
        <v>3292</v>
      </c>
      <c r="F1046" s="211" t="s">
        <v>3291</v>
      </c>
    </row>
    <row r="1047" spans="1:6" ht="15" customHeight="1" x14ac:dyDescent="0.25">
      <c r="A1047" s="211" t="s">
        <v>3344</v>
      </c>
      <c r="B1047" s="211">
        <v>0</v>
      </c>
      <c r="C1047" s="211">
        <v>1</v>
      </c>
      <c r="D1047" s="211" t="s">
        <v>337</v>
      </c>
      <c r="E1047" s="211" t="s">
        <v>3292</v>
      </c>
      <c r="F1047" s="211" t="s">
        <v>3291</v>
      </c>
    </row>
    <row r="1048" spans="1:6" ht="15" customHeight="1" x14ac:dyDescent="0.25">
      <c r="A1048" s="211" t="s">
        <v>3344</v>
      </c>
      <c r="B1048" s="211">
        <v>0</v>
      </c>
      <c r="C1048" s="211">
        <v>1</v>
      </c>
      <c r="D1048" s="211" t="s">
        <v>315</v>
      </c>
      <c r="E1048" s="211" t="s">
        <v>3292</v>
      </c>
      <c r="F1048" s="211" t="s">
        <v>3291</v>
      </c>
    </row>
    <row r="1049" spans="1:6" ht="15" customHeight="1" x14ac:dyDescent="0.25">
      <c r="A1049" s="211" t="s">
        <v>3344</v>
      </c>
      <c r="B1049" s="211">
        <v>0</v>
      </c>
      <c r="C1049" s="211">
        <v>1</v>
      </c>
      <c r="D1049" s="211" t="s">
        <v>335</v>
      </c>
      <c r="E1049" s="211" t="s">
        <v>3292</v>
      </c>
      <c r="F1049" s="211" t="s">
        <v>3291</v>
      </c>
    </row>
    <row r="1050" spans="1:6" ht="15" customHeight="1" x14ac:dyDescent="0.25">
      <c r="A1050" s="211" t="s">
        <v>3344</v>
      </c>
      <c r="B1050" s="211">
        <v>0</v>
      </c>
      <c r="C1050" s="211">
        <v>1</v>
      </c>
      <c r="D1050" s="211" t="s">
        <v>329</v>
      </c>
      <c r="E1050" s="211" t="s">
        <v>3292</v>
      </c>
      <c r="F1050" s="211" t="s">
        <v>3291</v>
      </c>
    </row>
    <row r="1051" spans="1:6" ht="15" customHeight="1" x14ac:dyDescent="0.25">
      <c r="A1051" s="211" t="s">
        <v>3344</v>
      </c>
      <c r="B1051" s="211">
        <v>0</v>
      </c>
      <c r="C1051" s="211">
        <v>1</v>
      </c>
      <c r="D1051" s="211" t="s">
        <v>332</v>
      </c>
      <c r="E1051" s="211" t="s">
        <v>3292</v>
      </c>
      <c r="F1051" s="211" t="s">
        <v>3291</v>
      </c>
    </row>
    <row r="1052" spans="1:6" ht="15" customHeight="1" x14ac:dyDescent="0.25">
      <c r="A1052" s="211" t="s">
        <v>3344</v>
      </c>
      <c r="B1052" s="211">
        <v>0</v>
      </c>
      <c r="C1052" s="211">
        <v>1</v>
      </c>
      <c r="D1052" s="211" t="s">
        <v>330</v>
      </c>
      <c r="E1052" s="211" t="s">
        <v>3292</v>
      </c>
      <c r="F1052" s="211" t="s">
        <v>3291</v>
      </c>
    </row>
    <row r="1053" spans="1:6" ht="15" customHeight="1" x14ac:dyDescent="0.25">
      <c r="A1053" s="211" t="s">
        <v>3344</v>
      </c>
      <c r="B1053" s="211">
        <v>0</v>
      </c>
      <c r="C1053" s="211">
        <v>1</v>
      </c>
      <c r="D1053" s="211" t="s">
        <v>331</v>
      </c>
      <c r="E1053" s="211" t="s">
        <v>3292</v>
      </c>
      <c r="F1053" s="211" t="s">
        <v>3291</v>
      </c>
    </row>
    <row r="1054" spans="1:6" ht="15" customHeight="1" x14ac:dyDescent="0.25">
      <c r="A1054" s="211" t="s">
        <v>3344</v>
      </c>
      <c r="B1054" s="211">
        <v>0</v>
      </c>
      <c r="C1054" s="211">
        <v>1</v>
      </c>
      <c r="D1054" s="211" t="s">
        <v>336</v>
      </c>
      <c r="E1054" s="211" t="s">
        <v>3292</v>
      </c>
      <c r="F1054" s="211" t="s">
        <v>3291</v>
      </c>
    </row>
    <row r="1055" spans="1:6" ht="15" customHeight="1" x14ac:dyDescent="0.25">
      <c r="A1055" s="211" t="s">
        <v>3344</v>
      </c>
      <c r="B1055" s="211">
        <v>0</v>
      </c>
      <c r="C1055" s="211">
        <v>1</v>
      </c>
      <c r="D1055" s="211" t="s">
        <v>305</v>
      </c>
      <c r="E1055" s="211" t="s">
        <v>3292</v>
      </c>
      <c r="F1055" s="211" t="s">
        <v>3291</v>
      </c>
    </row>
    <row r="1056" spans="1:6" ht="15" customHeight="1" x14ac:dyDescent="0.25">
      <c r="A1056" s="211" t="s">
        <v>3344</v>
      </c>
      <c r="B1056" s="211">
        <v>0</v>
      </c>
      <c r="C1056" s="211">
        <v>1</v>
      </c>
      <c r="D1056" s="211" t="s">
        <v>307</v>
      </c>
      <c r="E1056" s="211" t="s">
        <v>3292</v>
      </c>
      <c r="F1056" s="211" t="s">
        <v>3291</v>
      </c>
    </row>
    <row r="1057" spans="1:6" ht="15" customHeight="1" x14ac:dyDescent="0.25">
      <c r="A1057" s="211" t="s">
        <v>3344</v>
      </c>
      <c r="B1057" s="211">
        <v>0</v>
      </c>
      <c r="C1057" s="211">
        <v>1</v>
      </c>
      <c r="D1057" s="211" t="s">
        <v>333</v>
      </c>
      <c r="E1057" s="211" t="s">
        <v>3292</v>
      </c>
      <c r="F1057" s="211" t="s">
        <v>3291</v>
      </c>
    </row>
    <row r="1058" spans="1:6" ht="15" customHeight="1" x14ac:dyDescent="0.25">
      <c r="A1058" s="211" t="s">
        <v>3344</v>
      </c>
      <c r="B1058" s="211">
        <v>0</v>
      </c>
      <c r="C1058" s="211">
        <v>1</v>
      </c>
      <c r="D1058" s="211">
        <v>6151</v>
      </c>
      <c r="E1058" s="211" t="s">
        <v>3292</v>
      </c>
      <c r="F1058" s="211" t="s">
        <v>3291</v>
      </c>
    </row>
    <row r="1059" spans="1:6" ht="15" customHeight="1" x14ac:dyDescent="0.25">
      <c r="A1059" s="211" t="s">
        <v>3344</v>
      </c>
      <c r="B1059" s="211">
        <v>0</v>
      </c>
      <c r="C1059" s="211">
        <v>1</v>
      </c>
      <c r="D1059" s="211" t="s">
        <v>360</v>
      </c>
      <c r="E1059" s="211" t="s">
        <v>3292</v>
      </c>
      <c r="F1059" s="211" t="s">
        <v>3291</v>
      </c>
    </row>
    <row r="1060" spans="1:6" ht="15" customHeight="1" x14ac:dyDescent="0.25">
      <c r="A1060" s="211" t="s">
        <v>3344</v>
      </c>
      <c r="B1060" s="211">
        <v>0</v>
      </c>
      <c r="C1060" s="211">
        <v>1</v>
      </c>
      <c r="D1060" s="211" t="s">
        <v>2287</v>
      </c>
      <c r="E1060" s="211" t="s">
        <v>3292</v>
      </c>
      <c r="F1060" s="211" t="s">
        <v>3291</v>
      </c>
    </row>
    <row r="1061" spans="1:6" ht="15" customHeight="1" x14ac:dyDescent="0.25">
      <c r="A1061" s="211" t="s">
        <v>3344</v>
      </c>
      <c r="B1061" s="211">
        <v>0</v>
      </c>
      <c r="C1061" s="211">
        <v>1</v>
      </c>
      <c r="D1061" s="211" t="s">
        <v>357</v>
      </c>
      <c r="E1061" s="211" t="s">
        <v>3292</v>
      </c>
      <c r="F1061" s="211" t="s">
        <v>3291</v>
      </c>
    </row>
    <row r="1062" spans="1:6" ht="15" customHeight="1" x14ac:dyDescent="0.25">
      <c r="A1062" s="211" t="s">
        <v>3343</v>
      </c>
      <c r="B1062" s="211">
        <v>0</v>
      </c>
      <c r="C1062" s="211">
        <v>1</v>
      </c>
      <c r="D1062" s="211" t="s">
        <v>303</v>
      </c>
      <c r="E1062" s="211" t="s">
        <v>3292</v>
      </c>
      <c r="F1062" s="211" t="s">
        <v>3291</v>
      </c>
    </row>
    <row r="1063" spans="1:6" ht="15" customHeight="1" x14ac:dyDescent="0.25">
      <c r="A1063" s="211" t="s">
        <v>3343</v>
      </c>
      <c r="B1063" s="211">
        <v>0</v>
      </c>
      <c r="C1063" s="211">
        <v>1</v>
      </c>
      <c r="D1063" s="211" t="s">
        <v>314</v>
      </c>
      <c r="E1063" s="211" t="s">
        <v>3292</v>
      </c>
      <c r="F1063" s="211" t="s">
        <v>3291</v>
      </c>
    </row>
    <row r="1064" spans="1:6" ht="15" customHeight="1" x14ac:dyDescent="0.25">
      <c r="A1064" s="211" t="s">
        <v>3343</v>
      </c>
      <c r="B1064" s="211">
        <v>0</v>
      </c>
      <c r="C1064" s="211">
        <v>1</v>
      </c>
      <c r="D1064" s="211" t="s">
        <v>302</v>
      </c>
      <c r="E1064" s="211" t="s">
        <v>3292</v>
      </c>
      <c r="F1064" s="211" t="s">
        <v>3291</v>
      </c>
    </row>
    <row r="1065" spans="1:6" ht="15" customHeight="1" x14ac:dyDescent="0.25">
      <c r="A1065" s="211" t="s">
        <v>3343</v>
      </c>
      <c r="B1065" s="211">
        <v>0</v>
      </c>
      <c r="C1065" s="211">
        <v>1</v>
      </c>
      <c r="D1065" s="211" t="s">
        <v>316</v>
      </c>
      <c r="E1065" s="211" t="s">
        <v>3292</v>
      </c>
      <c r="F1065" s="211" t="s">
        <v>3291</v>
      </c>
    </row>
    <row r="1066" spans="1:6" ht="15" customHeight="1" x14ac:dyDescent="0.25">
      <c r="A1066" s="211" t="s">
        <v>3343</v>
      </c>
      <c r="B1066" s="211">
        <v>0</v>
      </c>
      <c r="C1066" s="211">
        <v>1</v>
      </c>
      <c r="D1066" s="211" t="s">
        <v>317</v>
      </c>
      <c r="E1066" s="211" t="s">
        <v>3292</v>
      </c>
      <c r="F1066" s="211" t="s">
        <v>3291</v>
      </c>
    </row>
    <row r="1067" spans="1:6" ht="15" customHeight="1" x14ac:dyDescent="0.25">
      <c r="A1067" s="211" t="s">
        <v>3343</v>
      </c>
      <c r="B1067" s="211">
        <v>0</v>
      </c>
      <c r="C1067" s="211">
        <v>1</v>
      </c>
      <c r="D1067" s="211" t="s">
        <v>319</v>
      </c>
      <c r="E1067" s="211" t="s">
        <v>3292</v>
      </c>
      <c r="F1067" s="211" t="s">
        <v>3291</v>
      </c>
    </row>
    <row r="1068" spans="1:6" ht="15" customHeight="1" x14ac:dyDescent="0.25">
      <c r="A1068" s="211" t="s">
        <v>3343</v>
      </c>
      <c r="B1068" s="211">
        <v>0</v>
      </c>
      <c r="C1068" s="211">
        <v>1</v>
      </c>
      <c r="D1068" s="211" t="s">
        <v>276</v>
      </c>
      <c r="E1068" s="211" t="s">
        <v>3292</v>
      </c>
      <c r="F1068" s="211" t="s">
        <v>3291</v>
      </c>
    </row>
    <row r="1069" spans="1:6" ht="15" customHeight="1" x14ac:dyDescent="0.25">
      <c r="A1069" s="211" t="s">
        <v>3343</v>
      </c>
      <c r="B1069" s="211">
        <v>0</v>
      </c>
      <c r="C1069" s="211">
        <v>1</v>
      </c>
      <c r="D1069" s="211" t="s">
        <v>327</v>
      </c>
      <c r="E1069" s="211" t="s">
        <v>3292</v>
      </c>
      <c r="F1069" s="211" t="s">
        <v>3291</v>
      </c>
    </row>
    <row r="1070" spans="1:6" ht="15" customHeight="1" x14ac:dyDescent="0.25">
      <c r="A1070" s="211" t="s">
        <v>3343</v>
      </c>
      <c r="B1070" s="211">
        <v>0</v>
      </c>
      <c r="C1070" s="211">
        <v>1</v>
      </c>
      <c r="D1070" s="211" t="s">
        <v>323</v>
      </c>
      <c r="E1070" s="211" t="s">
        <v>3292</v>
      </c>
      <c r="F1070" s="211" t="s">
        <v>3291</v>
      </c>
    </row>
    <row r="1071" spans="1:6" ht="15" customHeight="1" x14ac:dyDescent="0.25">
      <c r="A1071" s="211" t="s">
        <v>3343</v>
      </c>
      <c r="B1071" s="211">
        <v>0</v>
      </c>
      <c r="C1071" s="211">
        <v>1</v>
      </c>
      <c r="D1071" s="211" t="s">
        <v>321</v>
      </c>
      <c r="E1071" s="211" t="s">
        <v>3292</v>
      </c>
      <c r="F1071" s="211" t="s">
        <v>3291</v>
      </c>
    </row>
    <row r="1072" spans="1:6" ht="15" customHeight="1" x14ac:dyDescent="0.25">
      <c r="A1072" s="211" t="s">
        <v>3343</v>
      </c>
      <c r="B1072" s="211">
        <v>0</v>
      </c>
      <c r="C1072" s="211">
        <v>1</v>
      </c>
      <c r="D1072" s="211" t="s">
        <v>325</v>
      </c>
      <c r="E1072" s="211" t="s">
        <v>3292</v>
      </c>
      <c r="F1072" s="211" t="s">
        <v>3291</v>
      </c>
    </row>
    <row r="1073" spans="1:6" ht="15" customHeight="1" x14ac:dyDescent="0.25">
      <c r="A1073" s="211" t="s">
        <v>3343</v>
      </c>
      <c r="B1073" s="211">
        <v>0</v>
      </c>
      <c r="C1073" s="211">
        <v>1</v>
      </c>
      <c r="D1073" s="211" t="s">
        <v>337</v>
      </c>
      <c r="E1073" s="211" t="s">
        <v>3292</v>
      </c>
      <c r="F1073" s="211" t="s">
        <v>3291</v>
      </c>
    </row>
    <row r="1074" spans="1:6" ht="15" customHeight="1" x14ac:dyDescent="0.25">
      <c r="A1074" s="211" t="s">
        <v>3343</v>
      </c>
      <c r="B1074" s="211">
        <v>0</v>
      </c>
      <c r="C1074" s="211">
        <v>1</v>
      </c>
      <c r="D1074" s="211" t="s">
        <v>315</v>
      </c>
      <c r="E1074" s="211" t="s">
        <v>3292</v>
      </c>
      <c r="F1074" s="211" t="s">
        <v>3291</v>
      </c>
    </row>
    <row r="1075" spans="1:6" ht="15" customHeight="1" x14ac:dyDescent="0.25">
      <c r="A1075" s="211" t="s">
        <v>3343</v>
      </c>
      <c r="B1075" s="211">
        <v>0</v>
      </c>
      <c r="C1075" s="211">
        <v>1</v>
      </c>
      <c r="D1075" s="211" t="s">
        <v>335</v>
      </c>
      <c r="E1075" s="211" t="s">
        <v>3292</v>
      </c>
      <c r="F1075" s="211" t="s">
        <v>3291</v>
      </c>
    </row>
    <row r="1076" spans="1:6" ht="15" customHeight="1" x14ac:dyDescent="0.25">
      <c r="A1076" s="211" t="s">
        <v>3343</v>
      </c>
      <c r="B1076" s="211">
        <v>0</v>
      </c>
      <c r="C1076" s="211">
        <v>1</v>
      </c>
      <c r="D1076" s="211" t="s">
        <v>329</v>
      </c>
      <c r="E1076" s="211" t="s">
        <v>3292</v>
      </c>
      <c r="F1076" s="211" t="s">
        <v>3291</v>
      </c>
    </row>
    <row r="1077" spans="1:6" ht="15" customHeight="1" x14ac:dyDescent="0.25">
      <c r="A1077" s="211" t="s">
        <v>3343</v>
      </c>
      <c r="B1077" s="211">
        <v>0</v>
      </c>
      <c r="C1077" s="211">
        <v>1</v>
      </c>
      <c r="D1077" s="211" t="s">
        <v>332</v>
      </c>
      <c r="E1077" s="211" t="s">
        <v>3292</v>
      </c>
      <c r="F1077" s="211" t="s">
        <v>3291</v>
      </c>
    </row>
    <row r="1078" spans="1:6" ht="15" customHeight="1" x14ac:dyDescent="0.25">
      <c r="A1078" s="211" t="s">
        <v>3343</v>
      </c>
      <c r="B1078" s="211">
        <v>0</v>
      </c>
      <c r="C1078" s="211">
        <v>1</v>
      </c>
      <c r="D1078" s="211" t="s">
        <v>330</v>
      </c>
      <c r="E1078" s="211" t="s">
        <v>3292</v>
      </c>
      <c r="F1078" s="211" t="s">
        <v>3291</v>
      </c>
    </row>
    <row r="1079" spans="1:6" ht="15" customHeight="1" x14ac:dyDescent="0.25">
      <c r="A1079" s="211" t="s">
        <v>3343</v>
      </c>
      <c r="B1079" s="211">
        <v>0</v>
      </c>
      <c r="C1079" s="211">
        <v>1</v>
      </c>
      <c r="D1079" s="211" t="s">
        <v>331</v>
      </c>
      <c r="E1079" s="211" t="s">
        <v>3292</v>
      </c>
      <c r="F1079" s="211" t="s">
        <v>3291</v>
      </c>
    </row>
    <row r="1080" spans="1:6" ht="15" customHeight="1" x14ac:dyDescent="0.25">
      <c r="A1080" s="211" t="s">
        <v>3343</v>
      </c>
      <c r="B1080" s="211">
        <v>0</v>
      </c>
      <c r="C1080" s="211">
        <v>1</v>
      </c>
      <c r="D1080" s="211" t="s">
        <v>336</v>
      </c>
      <c r="E1080" s="211" t="s">
        <v>3292</v>
      </c>
      <c r="F1080" s="211" t="s">
        <v>3291</v>
      </c>
    </row>
    <row r="1081" spans="1:6" ht="15" customHeight="1" x14ac:dyDescent="0.25">
      <c r="A1081" s="211" t="s">
        <v>3343</v>
      </c>
      <c r="B1081" s="211">
        <v>0</v>
      </c>
      <c r="C1081" s="211">
        <v>1</v>
      </c>
      <c r="D1081" s="211" t="s">
        <v>305</v>
      </c>
      <c r="E1081" s="211" t="s">
        <v>3292</v>
      </c>
      <c r="F1081" s="211" t="s">
        <v>3291</v>
      </c>
    </row>
    <row r="1082" spans="1:6" ht="15" customHeight="1" x14ac:dyDescent="0.25">
      <c r="A1082" s="211" t="s">
        <v>3343</v>
      </c>
      <c r="B1082" s="211">
        <v>0</v>
      </c>
      <c r="C1082" s="211">
        <v>1</v>
      </c>
      <c r="D1082" s="211" t="s">
        <v>307</v>
      </c>
      <c r="E1082" s="211" t="s">
        <v>3292</v>
      </c>
      <c r="F1082" s="211" t="s">
        <v>3291</v>
      </c>
    </row>
    <row r="1083" spans="1:6" ht="15" customHeight="1" x14ac:dyDescent="0.25">
      <c r="A1083" s="211" t="s">
        <v>3343</v>
      </c>
      <c r="B1083" s="211">
        <v>0</v>
      </c>
      <c r="C1083" s="211">
        <v>1</v>
      </c>
      <c r="D1083" s="211" t="s">
        <v>333</v>
      </c>
      <c r="E1083" s="211" t="s">
        <v>3292</v>
      </c>
      <c r="F1083" s="211" t="s">
        <v>3291</v>
      </c>
    </row>
    <row r="1084" spans="1:6" ht="15" customHeight="1" x14ac:dyDescent="0.25">
      <c r="A1084" s="211" t="s">
        <v>3343</v>
      </c>
      <c r="B1084" s="211">
        <v>0</v>
      </c>
      <c r="C1084" s="211">
        <v>1</v>
      </c>
      <c r="D1084" s="211">
        <v>6151</v>
      </c>
      <c r="E1084" s="211" t="s">
        <v>3292</v>
      </c>
      <c r="F1084" s="211" t="s">
        <v>3291</v>
      </c>
    </row>
    <row r="1085" spans="1:6" ht="15" customHeight="1" x14ac:dyDescent="0.25">
      <c r="A1085" s="211" t="s">
        <v>3343</v>
      </c>
      <c r="B1085" s="211">
        <v>0</v>
      </c>
      <c r="C1085" s="211">
        <v>1</v>
      </c>
      <c r="D1085" s="211" t="s">
        <v>360</v>
      </c>
      <c r="E1085" s="211" t="s">
        <v>3292</v>
      </c>
      <c r="F1085" s="211" t="s">
        <v>3291</v>
      </c>
    </row>
    <row r="1086" spans="1:6" ht="15" customHeight="1" x14ac:dyDescent="0.25">
      <c r="A1086" s="211" t="s">
        <v>3343</v>
      </c>
      <c r="B1086" s="211">
        <v>0</v>
      </c>
      <c r="C1086" s="211">
        <v>1</v>
      </c>
      <c r="D1086" s="211" t="s">
        <v>2287</v>
      </c>
      <c r="E1086" s="211" t="s">
        <v>3292</v>
      </c>
      <c r="F1086" s="211" t="s">
        <v>3291</v>
      </c>
    </row>
    <row r="1087" spans="1:6" ht="15" customHeight="1" x14ac:dyDescent="0.25">
      <c r="A1087" s="211" t="s">
        <v>3343</v>
      </c>
      <c r="B1087" s="211">
        <v>0</v>
      </c>
      <c r="C1087" s="211">
        <v>1</v>
      </c>
      <c r="D1087" s="211" t="s">
        <v>357</v>
      </c>
      <c r="E1087" s="211" t="s">
        <v>3292</v>
      </c>
      <c r="F1087" s="211" t="s">
        <v>3291</v>
      </c>
    </row>
    <row r="1088" spans="1:6" ht="15" customHeight="1" x14ac:dyDescent="0.25">
      <c r="A1088" s="211" t="s">
        <v>726</v>
      </c>
      <c r="B1088" s="211">
        <v>0</v>
      </c>
      <c r="C1088" s="211">
        <v>1</v>
      </c>
      <c r="D1088" s="211" t="s">
        <v>303</v>
      </c>
      <c r="E1088" s="211" t="s">
        <v>3292</v>
      </c>
      <c r="F1088" s="211" t="s">
        <v>3291</v>
      </c>
    </row>
    <row r="1089" spans="1:6" ht="15" customHeight="1" x14ac:dyDescent="0.25">
      <c r="A1089" s="211" t="s">
        <v>726</v>
      </c>
      <c r="B1089" s="211">
        <v>0</v>
      </c>
      <c r="C1089" s="211">
        <v>1</v>
      </c>
      <c r="D1089" s="211" t="s">
        <v>314</v>
      </c>
      <c r="E1089" s="211" t="s">
        <v>3292</v>
      </c>
      <c r="F1089" s="211" t="s">
        <v>3291</v>
      </c>
    </row>
    <row r="1090" spans="1:6" ht="15" customHeight="1" x14ac:dyDescent="0.25">
      <c r="A1090" s="211" t="s">
        <v>726</v>
      </c>
      <c r="B1090" s="211">
        <v>0</v>
      </c>
      <c r="C1090" s="211">
        <v>1</v>
      </c>
      <c r="D1090" s="211" t="s">
        <v>302</v>
      </c>
      <c r="E1090" s="211" t="s">
        <v>3292</v>
      </c>
      <c r="F1090" s="211" t="s">
        <v>3291</v>
      </c>
    </row>
    <row r="1091" spans="1:6" ht="15" customHeight="1" x14ac:dyDescent="0.25">
      <c r="A1091" s="211" t="s">
        <v>726</v>
      </c>
      <c r="B1091" s="211">
        <v>0</v>
      </c>
      <c r="C1091" s="211">
        <v>1</v>
      </c>
      <c r="D1091" s="211" t="s">
        <v>316</v>
      </c>
      <c r="E1091" s="211" t="s">
        <v>3292</v>
      </c>
      <c r="F1091" s="211" t="s">
        <v>3291</v>
      </c>
    </row>
    <row r="1092" spans="1:6" ht="15" customHeight="1" x14ac:dyDescent="0.25">
      <c r="A1092" s="211" t="s">
        <v>726</v>
      </c>
      <c r="B1092" s="211">
        <v>0</v>
      </c>
      <c r="C1092" s="211">
        <v>1</v>
      </c>
      <c r="D1092" s="211" t="s">
        <v>317</v>
      </c>
      <c r="E1092" s="211" t="s">
        <v>3292</v>
      </c>
      <c r="F1092" s="211" t="s">
        <v>3291</v>
      </c>
    </row>
    <row r="1093" spans="1:6" ht="15" customHeight="1" x14ac:dyDescent="0.25">
      <c r="A1093" s="211" t="s">
        <v>726</v>
      </c>
      <c r="B1093" s="211">
        <v>0</v>
      </c>
      <c r="C1093" s="211">
        <v>1</v>
      </c>
      <c r="D1093" s="211" t="s">
        <v>319</v>
      </c>
      <c r="E1093" s="211" t="s">
        <v>3292</v>
      </c>
      <c r="F1093" s="211" t="s">
        <v>3291</v>
      </c>
    </row>
    <row r="1094" spans="1:6" ht="15" customHeight="1" x14ac:dyDescent="0.25">
      <c r="A1094" s="211" t="s">
        <v>726</v>
      </c>
      <c r="B1094" s="211">
        <v>0</v>
      </c>
      <c r="C1094" s="211">
        <v>1</v>
      </c>
      <c r="D1094" s="211" t="s">
        <v>276</v>
      </c>
      <c r="E1094" s="211" t="s">
        <v>3292</v>
      </c>
      <c r="F1094" s="211" t="s">
        <v>3291</v>
      </c>
    </row>
    <row r="1095" spans="1:6" ht="15" customHeight="1" x14ac:dyDescent="0.25">
      <c r="A1095" s="211" t="s">
        <v>726</v>
      </c>
      <c r="B1095" s="211">
        <v>0</v>
      </c>
      <c r="C1095" s="211">
        <v>1</v>
      </c>
      <c r="D1095" s="211" t="s">
        <v>327</v>
      </c>
      <c r="E1095" s="211" t="s">
        <v>3292</v>
      </c>
      <c r="F1095" s="211" t="s">
        <v>3291</v>
      </c>
    </row>
    <row r="1096" spans="1:6" ht="15" customHeight="1" x14ac:dyDescent="0.25">
      <c r="A1096" s="211" t="s">
        <v>726</v>
      </c>
      <c r="B1096" s="211">
        <v>0</v>
      </c>
      <c r="C1096" s="211">
        <v>1</v>
      </c>
      <c r="D1096" s="211" t="s">
        <v>323</v>
      </c>
      <c r="E1096" s="211" t="s">
        <v>3292</v>
      </c>
      <c r="F1096" s="211" t="s">
        <v>3291</v>
      </c>
    </row>
    <row r="1097" spans="1:6" ht="15" customHeight="1" x14ac:dyDescent="0.25">
      <c r="A1097" s="211" t="s">
        <v>726</v>
      </c>
      <c r="B1097" s="211">
        <v>0</v>
      </c>
      <c r="C1097" s="211">
        <v>1</v>
      </c>
      <c r="D1097" s="211" t="s">
        <v>321</v>
      </c>
      <c r="E1097" s="211" t="s">
        <v>3292</v>
      </c>
      <c r="F1097" s="211" t="s">
        <v>3291</v>
      </c>
    </row>
    <row r="1098" spans="1:6" ht="15" customHeight="1" x14ac:dyDescent="0.25">
      <c r="A1098" s="211" t="s">
        <v>726</v>
      </c>
      <c r="B1098" s="211">
        <v>0</v>
      </c>
      <c r="C1098" s="211">
        <v>1</v>
      </c>
      <c r="D1098" s="211" t="s">
        <v>325</v>
      </c>
      <c r="E1098" s="211" t="s">
        <v>3292</v>
      </c>
      <c r="F1098" s="211" t="s">
        <v>3291</v>
      </c>
    </row>
    <row r="1099" spans="1:6" ht="15" customHeight="1" x14ac:dyDescent="0.25">
      <c r="A1099" s="211" t="s">
        <v>726</v>
      </c>
      <c r="B1099" s="211">
        <v>0</v>
      </c>
      <c r="C1099" s="211">
        <v>1</v>
      </c>
      <c r="D1099" s="211" t="s">
        <v>337</v>
      </c>
      <c r="E1099" s="211" t="s">
        <v>3292</v>
      </c>
      <c r="F1099" s="211" t="s">
        <v>3291</v>
      </c>
    </row>
    <row r="1100" spans="1:6" ht="15" customHeight="1" x14ac:dyDescent="0.25">
      <c r="A1100" s="211" t="s">
        <v>726</v>
      </c>
      <c r="B1100" s="211">
        <v>0</v>
      </c>
      <c r="C1100" s="211">
        <v>1</v>
      </c>
      <c r="D1100" s="211" t="s">
        <v>315</v>
      </c>
      <c r="E1100" s="211" t="s">
        <v>3292</v>
      </c>
      <c r="F1100" s="211" t="s">
        <v>3291</v>
      </c>
    </row>
    <row r="1101" spans="1:6" ht="15" customHeight="1" x14ac:dyDescent="0.25">
      <c r="A1101" s="211" t="s">
        <v>726</v>
      </c>
      <c r="B1101" s="211">
        <v>0</v>
      </c>
      <c r="C1101" s="211">
        <v>1</v>
      </c>
      <c r="D1101" s="211" t="s">
        <v>335</v>
      </c>
      <c r="E1101" s="211" t="s">
        <v>3292</v>
      </c>
      <c r="F1101" s="211" t="s">
        <v>3291</v>
      </c>
    </row>
    <row r="1102" spans="1:6" ht="15" customHeight="1" x14ac:dyDescent="0.25">
      <c r="A1102" s="211" t="s">
        <v>726</v>
      </c>
      <c r="B1102" s="211">
        <v>0</v>
      </c>
      <c r="C1102" s="211">
        <v>1</v>
      </c>
      <c r="D1102" s="211" t="s">
        <v>329</v>
      </c>
      <c r="E1102" s="211" t="s">
        <v>3292</v>
      </c>
      <c r="F1102" s="211" t="s">
        <v>3291</v>
      </c>
    </row>
    <row r="1103" spans="1:6" ht="15" customHeight="1" x14ac:dyDescent="0.25">
      <c r="A1103" s="211" t="s">
        <v>726</v>
      </c>
      <c r="B1103" s="211">
        <v>0</v>
      </c>
      <c r="C1103" s="211">
        <v>1</v>
      </c>
      <c r="D1103" s="211" t="s">
        <v>332</v>
      </c>
      <c r="E1103" s="211" t="s">
        <v>3292</v>
      </c>
      <c r="F1103" s="211" t="s">
        <v>3291</v>
      </c>
    </row>
    <row r="1104" spans="1:6" ht="15" customHeight="1" x14ac:dyDescent="0.25">
      <c r="A1104" s="211" t="s">
        <v>726</v>
      </c>
      <c r="B1104" s="211">
        <v>0</v>
      </c>
      <c r="C1104" s="211">
        <v>1</v>
      </c>
      <c r="D1104" s="211" t="s">
        <v>330</v>
      </c>
      <c r="E1104" s="211" t="s">
        <v>3292</v>
      </c>
      <c r="F1104" s="211" t="s">
        <v>3291</v>
      </c>
    </row>
    <row r="1105" spans="1:6" ht="15" customHeight="1" x14ac:dyDescent="0.25">
      <c r="A1105" s="211" t="s">
        <v>726</v>
      </c>
      <c r="B1105" s="211">
        <v>0</v>
      </c>
      <c r="C1105" s="211">
        <v>1</v>
      </c>
      <c r="D1105" s="211" t="s">
        <v>331</v>
      </c>
      <c r="E1105" s="211" t="s">
        <v>3292</v>
      </c>
      <c r="F1105" s="211" t="s">
        <v>3291</v>
      </c>
    </row>
    <row r="1106" spans="1:6" ht="15" customHeight="1" x14ac:dyDescent="0.25">
      <c r="A1106" s="211" t="s">
        <v>726</v>
      </c>
      <c r="B1106" s="211">
        <v>0</v>
      </c>
      <c r="C1106" s="211">
        <v>1</v>
      </c>
      <c r="D1106" s="211" t="s">
        <v>336</v>
      </c>
      <c r="E1106" s="211" t="s">
        <v>3292</v>
      </c>
      <c r="F1106" s="211" t="s">
        <v>3291</v>
      </c>
    </row>
    <row r="1107" spans="1:6" ht="15" customHeight="1" x14ac:dyDescent="0.25">
      <c r="A1107" s="211" t="s">
        <v>726</v>
      </c>
      <c r="B1107" s="211">
        <v>0</v>
      </c>
      <c r="C1107" s="211">
        <v>1</v>
      </c>
      <c r="D1107" s="211" t="s">
        <v>305</v>
      </c>
      <c r="E1107" s="211" t="s">
        <v>3292</v>
      </c>
      <c r="F1107" s="211" t="s">
        <v>3291</v>
      </c>
    </row>
    <row r="1108" spans="1:6" ht="15" customHeight="1" x14ac:dyDescent="0.25">
      <c r="A1108" s="211" t="s">
        <v>726</v>
      </c>
      <c r="B1108" s="211">
        <v>0</v>
      </c>
      <c r="C1108" s="211">
        <v>1</v>
      </c>
      <c r="D1108" s="211" t="s">
        <v>307</v>
      </c>
      <c r="E1108" s="211" t="s">
        <v>3292</v>
      </c>
      <c r="F1108" s="211" t="s">
        <v>3291</v>
      </c>
    </row>
    <row r="1109" spans="1:6" ht="15" customHeight="1" x14ac:dyDescent="0.25">
      <c r="A1109" s="211" t="s">
        <v>726</v>
      </c>
      <c r="B1109" s="211">
        <v>0</v>
      </c>
      <c r="C1109" s="211">
        <v>1</v>
      </c>
      <c r="D1109" s="211" t="s">
        <v>333</v>
      </c>
      <c r="E1109" s="211" t="s">
        <v>3292</v>
      </c>
      <c r="F1109" s="211" t="s">
        <v>3291</v>
      </c>
    </row>
    <row r="1110" spans="1:6" ht="15" customHeight="1" x14ac:dyDescent="0.25">
      <c r="A1110" s="211" t="s">
        <v>726</v>
      </c>
      <c r="B1110" s="211">
        <v>0</v>
      </c>
      <c r="C1110" s="211">
        <v>1</v>
      </c>
      <c r="D1110" s="211">
        <v>6151</v>
      </c>
      <c r="E1110" s="211" t="s">
        <v>3292</v>
      </c>
      <c r="F1110" s="211" t="s">
        <v>3291</v>
      </c>
    </row>
    <row r="1111" spans="1:6" ht="15" customHeight="1" x14ac:dyDescent="0.25">
      <c r="A1111" s="211" t="s">
        <v>726</v>
      </c>
      <c r="B1111" s="211">
        <v>0</v>
      </c>
      <c r="C1111" s="211">
        <v>1</v>
      </c>
      <c r="D1111" s="211" t="s">
        <v>360</v>
      </c>
      <c r="E1111" s="211" t="s">
        <v>3292</v>
      </c>
      <c r="F1111" s="211" t="s">
        <v>3291</v>
      </c>
    </row>
    <row r="1112" spans="1:6" ht="15" customHeight="1" x14ac:dyDescent="0.25">
      <c r="A1112" s="211" t="s">
        <v>726</v>
      </c>
      <c r="B1112" s="211">
        <v>0</v>
      </c>
      <c r="C1112" s="211">
        <v>1</v>
      </c>
      <c r="D1112" s="211" t="s">
        <v>2287</v>
      </c>
      <c r="E1112" s="211" t="s">
        <v>3292</v>
      </c>
      <c r="F1112" s="211" t="s">
        <v>3291</v>
      </c>
    </row>
    <row r="1113" spans="1:6" ht="15" customHeight="1" x14ac:dyDescent="0.25">
      <c r="A1113" s="211" t="s">
        <v>726</v>
      </c>
      <c r="B1113" s="211">
        <v>0</v>
      </c>
      <c r="C1113" s="211">
        <v>1</v>
      </c>
      <c r="D1113" s="211" t="s">
        <v>357</v>
      </c>
      <c r="E1113" s="211" t="s">
        <v>3292</v>
      </c>
      <c r="F1113" s="211" t="s">
        <v>3291</v>
      </c>
    </row>
    <row r="1114" spans="1:6" ht="15" customHeight="1" x14ac:dyDescent="0.25">
      <c r="A1114" s="211" t="s">
        <v>3081</v>
      </c>
      <c r="B1114" s="211">
        <v>0</v>
      </c>
      <c r="C1114" s="211">
        <v>1</v>
      </c>
      <c r="D1114" s="211" t="s">
        <v>303</v>
      </c>
      <c r="E1114" s="211" t="s">
        <v>3292</v>
      </c>
      <c r="F1114" s="211" t="s">
        <v>3291</v>
      </c>
    </row>
    <row r="1115" spans="1:6" ht="15" customHeight="1" x14ac:dyDescent="0.25">
      <c r="A1115" s="211" t="s">
        <v>3081</v>
      </c>
      <c r="B1115" s="211">
        <v>0</v>
      </c>
      <c r="C1115" s="211">
        <v>1</v>
      </c>
      <c r="D1115" s="211" t="s">
        <v>314</v>
      </c>
      <c r="E1115" s="211" t="s">
        <v>3292</v>
      </c>
      <c r="F1115" s="211" t="s">
        <v>3291</v>
      </c>
    </row>
    <row r="1116" spans="1:6" ht="15" customHeight="1" x14ac:dyDescent="0.25">
      <c r="A1116" s="211" t="s">
        <v>3081</v>
      </c>
      <c r="B1116" s="211">
        <v>0</v>
      </c>
      <c r="C1116" s="211">
        <v>1</v>
      </c>
      <c r="D1116" s="211" t="s">
        <v>302</v>
      </c>
      <c r="E1116" s="211" t="s">
        <v>3292</v>
      </c>
      <c r="F1116" s="211" t="s">
        <v>3291</v>
      </c>
    </row>
    <row r="1117" spans="1:6" ht="15" customHeight="1" x14ac:dyDescent="0.25">
      <c r="A1117" s="211" t="s">
        <v>3081</v>
      </c>
      <c r="B1117" s="211">
        <v>0</v>
      </c>
      <c r="C1117" s="211">
        <v>1</v>
      </c>
      <c r="D1117" s="211" t="s">
        <v>316</v>
      </c>
      <c r="E1117" s="211" t="s">
        <v>3292</v>
      </c>
      <c r="F1117" s="211" t="s">
        <v>3291</v>
      </c>
    </row>
    <row r="1118" spans="1:6" ht="15" customHeight="1" x14ac:dyDescent="0.25">
      <c r="A1118" s="211" t="s">
        <v>3081</v>
      </c>
      <c r="B1118" s="211">
        <v>0</v>
      </c>
      <c r="C1118" s="211">
        <v>1</v>
      </c>
      <c r="D1118" s="211" t="s">
        <v>317</v>
      </c>
      <c r="E1118" s="211" t="s">
        <v>3292</v>
      </c>
      <c r="F1118" s="211" t="s">
        <v>3291</v>
      </c>
    </row>
    <row r="1119" spans="1:6" ht="15" customHeight="1" x14ac:dyDescent="0.25">
      <c r="A1119" s="211" t="s">
        <v>3081</v>
      </c>
      <c r="B1119" s="211">
        <v>0</v>
      </c>
      <c r="C1119" s="211">
        <v>1</v>
      </c>
      <c r="D1119" s="211" t="s">
        <v>319</v>
      </c>
      <c r="E1119" s="211" t="s">
        <v>3292</v>
      </c>
      <c r="F1119" s="211" t="s">
        <v>3291</v>
      </c>
    </row>
    <row r="1120" spans="1:6" ht="15" customHeight="1" x14ac:dyDescent="0.25">
      <c r="A1120" s="211" t="s">
        <v>3081</v>
      </c>
      <c r="B1120" s="211">
        <v>0</v>
      </c>
      <c r="C1120" s="211">
        <v>1</v>
      </c>
      <c r="D1120" s="211" t="s">
        <v>276</v>
      </c>
      <c r="E1120" s="211" t="s">
        <v>3292</v>
      </c>
      <c r="F1120" s="211" t="s">
        <v>3291</v>
      </c>
    </row>
    <row r="1121" spans="1:6" ht="15" customHeight="1" x14ac:dyDescent="0.25">
      <c r="A1121" s="211" t="s">
        <v>3081</v>
      </c>
      <c r="B1121" s="211">
        <v>0</v>
      </c>
      <c r="C1121" s="211">
        <v>1</v>
      </c>
      <c r="D1121" s="211" t="s">
        <v>327</v>
      </c>
      <c r="E1121" s="211" t="s">
        <v>3292</v>
      </c>
      <c r="F1121" s="211" t="s">
        <v>3291</v>
      </c>
    </row>
    <row r="1122" spans="1:6" ht="15" customHeight="1" x14ac:dyDescent="0.25">
      <c r="A1122" s="211" t="s">
        <v>3081</v>
      </c>
      <c r="B1122" s="211">
        <v>0</v>
      </c>
      <c r="C1122" s="211">
        <v>1</v>
      </c>
      <c r="D1122" s="211" t="s">
        <v>323</v>
      </c>
      <c r="E1122" s="211" t="s">
        <v>3292</v>
      </c>
      <c r="F1122" s="211" t="s">
        <v>3291</v>
      </c>
    </row>
    <row r="1123" spans="1:6" ht="15" customHeight="1" x14ac:dyDescent="0.25">
      <c r="A1123" s="211" t="s">
        <v>3081</v>
      </c>
      <c r="B1123" s="211">
        <v>0</v>
      </c>
      <c r="C1123" s="211">
        <v>1</v>
      </c>
      <c r="D1123" s="211" t="s">
        <v>321</v>
      </c>
      <c r="E1123" s="211" t="s">
        <v>3292</v>
      </c>
      <c r="F1123" s="211" t="s">
        <v>3291</v>
      </c>
    </row>
    <row r="1124" spans="1:6" ht="15" customHeight="1" x14ac:dyDescent="0.25">
      <c r="A1124" s="211" t="s">
        <v>3081</v>
      </c>
      <c r="B1124" s="211">
        <v>0</v>
      </c>
      <c r="C1124" s="211">
        <v>1</v>
      </c>
      <c r="D1124" s="211" t="s">
        <v>325</v>
      </c>
      <c r="E1124" s="211" t="s">
        <v>3292</v>
      </c>
      <c r="F1124" s="211" t="s">
        <v>3291</v>
      </c>
    </row>
    <row r="1125" spans="1:6" ht="15" customHeight="1" x14ac:dyDescent="0.25">
      <c r="A1125" s="211" t="s">
        <v>3081</v>
      </c>
      <c r="B1125" s="211">
        <v>0</v>
      </c>
      <c r="C1125" s="211">
        <v>1</v>
      </c>
      <c r="D1125" s="211" t="s">
        <v>337</v>
      </c>
      <c r="E1125" s="211" t="s">
        <v>3292</v>
      </c>
      <c r="F1125" s="211" t="s">
        <v>3291</v>
      </c>
    </row>
    <row r="1126" spans="1:6" ht="15" customHeight="1" x14ac:dyDescent="0.25">
      <c r="A1126" s="211" t="s">
        <v>3081</v>
      </c>
      <c r="B1126" s="211">
        <v>0</v>
      </c>
      <c r="C1126" s="211">
        <v>1</v>
      </c>
      <c r="D1126" s="211" t="s">
        <v>315</v>
      </c>
      <c r="E1126" s="211" t="s">
        <v>3292</v>
      </c>
      <c r="F1126" s="211" t="s">
        <v>3291</v>
      </c>
    </row>
    <row r="1127" spans="1:6" ht="15" customHeight="1" x14ac:dyDescent="0.25">
      <c r="A1127" s="211" t="s">
        <v>3081</v>
      </c>
      <c r="B1127" s="211">
        <v>0</v>
      </c>
      <c r="C1127" s="211">
        <v>1</v>
      </c>
      <c r="D1127" s="211" t="s">
        <v>335</v>
      </c>
      <c r="E1127" s="211" t="s">
        <v>3292</v>
      </c>
      <c r="F1127" s="211" t="s">
        <v>3291</v>
      </c>
    </row>
    <row r="1128" spans="1:6" ht="15" customHeight="1" x14ac:dyDescent="0.25">
      <c r="A1128" s="211" t="s">
        <v>3081</v>
      </c>
      <c r="B1128" s="211">
        <v>0</v>
      </c>
      <c r="C1128" s="211">
        <v>1</v>
      </c>
      <c r="D1128" s="211" t="s">
        <v>329</v>
      </c>
      <c r="E1128" s="211" t="s">
        <v>3292</v>
      </c>
      <c r="F1128" s="211" t="s">
        <v>3291</v>
      </c>
    </row>
    <row r="1129" spans="1:6" ht="15" customHeight="1" x14ac:dyDescent="0.25">
      <c r="A1129" s="211" t="s">
        <v>3081</v>
      </c>
      <c r="B1129" s="211">
        <v>0</v>
      </c>
      <c r="C1129" s="211">
        <v>1</v>
      </c>
      <c r="D1129" s="211" t="s">
        <v>332</v>
      </c>
      <c r="E1129" s="211" t="s">
        <v>3292</v>
      </c>
      <c r="F1129" s="211" t="s">
        <v>3291</v>
      </c>
    </row>
    <row r="1130" spans="1:6" ht="15" customHeight="1" x14ac:dyDescent="0.25">
      <c r="A1130" s="211" t="s">
        <v>3081</v>
      </c>
      <c r="B1130" s="211">
        <v>0</v>
      </c>
      <c r="C1130" s="211">
        <v>1</v>
      </c>
      <c r="D1130" s="211" t="s">
        <v>330</v>
      </c>
      <c r="E1130" s="211" t="s">
        <v>3292</v>
      </c>
      <c r="F1130" s="211" t="s">
        <v>3291</v>
      </c>
    </row>
    <row r="1131" spans="1:6" ht="15" customHeight="1" x14ac:dyDescent="0.25">
      <c r="A1131" s="211" t="s">
        <v>3081</v>
      </c>
      <c r="B1131" s="211">
        <v>0</v>
      </c>
      <c r="C1131" s="211">
        <v>1</v>
      </c>
      <c r="D1131" s="211" t="s">
        <v>331</v>
      </c>
      <c r="E1131" s="211" t="s">
        <v>3292</v>
      </c>
      <c r="F1131" s="211" t="s">
        <v>3291</v>
      </c>
    </row>
    <row r="1132" spans="1:6" ht="15" customHeight="1" x14ac:dyDescent="0.25">
      <c r="A1132" s="211" t="s">
        <v>3081</v>
      </c>
      <c r="B1132" s="211">
        <v>0</v>
      </c>
      <c r="C1132" s="211">
        <v>1</v>
      </c>
      <c r="D1132" s="211" t="s">
        <v>336</v>
      </c>
      <c r="E1132" s="211" t="s">
        <v>3292</v>
      </c>
      <c r="F1132" s="211" t="s">
        <v>3291</v>
      </c>
    </row>
    <row r="1133" spans="1:6" ht="15" customHeight="1" x14ac:dyDescent="0.25">
      <c r="A1133" s="211" t="s">
        <v>3081</v>
      </c>
      <c r="B1133" s="211">
        <v>0</v>
      </c>
      <c r="C1133" s="211">
        <v>1</v>
      </c>
      <c r="D1133" s="211" t="s">
        <v>305</v>
      </c>
      <c r="E1133" s="211" t="s">
        <v>3292</v>
      </c>
      <c r="F1133" s="211" t="s">
        <v>3291</v>
      </c>
    </row>
    <row r="1134" spans="1:6" ht="15" customHeight="1" x14ac:dyDescent="0.25">
      <c r="A1134" s="211" t="s">
        <v>3081</v>
      </c>
      <c r="B1134" s="211">
        <v>0</v>
      </c>
      <c r="C1134" s="211">
        <v>1</v>
      </c>
      <c r="D1134" s="211" t="s">
        <v>307</v>
      </c>
      <c r="E1134" s="211" t="s">
        <v>3292</v>
      </c>
      <c r="F1134" s="211" t="s">
        <v>3291</v>
      </c>
    </row>
    <row r="1135" spans="1:6" ht="15" customHeight="1" x14ac:dyDescent="0.25">
      <c r="A1135" s="211" t="s">
        <v>3081</v>
      </c>
      <c r="B1135" s="211">
        <v>0</v>
      </c>
      <c r="C1135" s="211">
        <v>1</v>
      </c>
      <c r="D1135" s="211" t="s">
        <v>333</v>
      </c>
      <c r="E1135" s="211" t="s">
        <v>3292</v>
      </c>
      <c r="F1135" s="211" t="s">
        <v>3291</v>
      </c>
    </row>
    <row r="1136" spans="1:6" ht="15" customHeight="1" x14ac:dyDescent="0.25">
      <c r="A1136" s="211" t="s">
        <v>3081</v>
      </c>
      <c r="B1136" s="211">
        <v>0</v>
      </c>
      <c r="C1136" s="211">
        <v>1</v>
      </c>
      <c r="D1136" s="211">
        <v>6151</v>
      </c>
      <c r="E1136" s="211" t="s">
        <v>3292</v>
      </c>
      <c r="F1136" s="211" t="s">
        <v>3291</v>
      </c>
    </row>
    <row r="1137" spans="1:6" ht="15" customHeight="1" x14ac:dyDescent="0.25">
      <c r="A1137" s="211" t="s">
        <v>3081</v>
      </c>
      <c r="B1137" s="211">
        <v>0</v>
      </c>
      <c r="C1137" s="211">
        <v>1</v>
      </c>
      <c r="D1137" s="211" t="s">
        <v>360</v>
      </c>
      <c r="E1137" s="211" t="s">
        <v>3292</v>
      </c>
      <c r="F1137" s="211" t="s">
        <v>3291</v>
      </c>
    </row>
    <row r="1138" spans="1:6" ht="15" customHeight="1" x14ac:dyDescent="0.25">
      <c r="A1138" s="211" t="s">
        <v>3081</v>
      </c>
      <c r="B1138" s="211">
        <v>0</v>
      </c>
      <c r="C1138" s="211">
        <v>1</v>
      </c>
      <c r="D1138" s="211" t="s">
        <v>2287</v>
      </c>
      <c r="E1138" s="211" t="s">
        <v>3292</v>
      </c>
      <c r="F1138" s="211" t="s">
        <v>3291</v>
      </c>
    </row>
    <row r="1139" spans="1:6" ht="15" customHeight="1" x14ac:dyDescent="0.25">
      <c r="A1139" s="211" t="s">
        <v>3081</v>
      </c>
      <c r="B1139" s="211">
        <v>0</v>
      </c>
      <c r="C1139" s="211">
        <v>1</v>
      </c>
      <c r="D1139" s="211" t="s">
        <v>357</v>
      </c>
      <c r="E1139" s="211" t="s">
        <v>3292</v>
      </c>
      <c r="F1139" s="211" t="s">
        <v>3291</v>
      </c>
    </row>
    <row r="1140" spans="1:6" ht="15" customHeight="1" x14ac:dyDescent="0.25">
      <c r="A1140" s="211" t="s">
        <v>3085</v>
      </c>
      <c r="B1140" s="211">
        <v>0</v>
      </c>
      <c r="C1140" s="211">
        <v>1</v>
      </c>
      <c r="D1140" s="211" t="s">
        <v>303</v>
      </c>
      <c r="E1140" s="211" t="s">
        <v>3292</v>
      </c>
      <c r="F1140" s="211" t="s">
        <v>3291</v>
      </c>
    </row>
    <row r="1141" spans="1:6" ht="15" customHeight="1" x14ac:dyDescent="0.25">
      <c r="A1141" s="211" t="s">
        <v>3085</v>
      </c>
      <c r="B1141" s="211">
        <v>0</v>
      </c>
      <c r="C1141" s="211">
        <v>1</v>
      </c>
      <c r="D1141" s="211" t="s">
        <v>314</v>
      </c>
      <c r="E1141" s="211" t="s">
        <v>3292</v>
      </c>
      <c r="F1141" s="211" t="s">
        <v>3291</v>
      </c>
    </row>
    <row r="1142" spans="1:6" ht="15" customHeight="1" x14ac:dyDescent="0.25">
      <c r="A1142" s="211" t="s">
        <v>3085</v>
      </c>
      <c r="B1142" s="211">
        <v>0</v>
      </c>
      <c r="C1142" s="211">
        <v>1</v>
      </c>
      <c r="D1142" s="211" t="s">
        <v>302</v>
      </c>
      <c r="E1142" s="211" t="s">
        <v>3292</v>
      </c>
      <c r="F1142" s="211" t="s">
        <v>3291</v>
      </c>
    </row>
    <row r="1143" spans="1:6" ht="15" customHeight="1" x14ac:dyDescent="0.25">
      <c r="A1143" s="211" t="s">
        <v>3085</v>
      </c>
      <c r="B1143" s="211">
        <v>0</v>
      </c>
      <c r="C1143" s="211">
        <v>1</v>
      </c>
      <c r="D1143" s="211" t="s">
        <v>316</v>
      </c>
      <c r="E1143" s="211" t="s">
        <v>3292</v>
      </c>
      <c r="F1143" s="211" t="s">
        <v>3291</v>
      </c>
    </row>
    <row r="1144" spans="1:6" ht="15" customHeight="1" x14ac:dyDescent="0.25">
      <c r="A1144" s="211" t="s">
        <v>3085</v>
      </c>
      <c r="B1144" s="211">
        <v>0</v>
      </c>
      <c r="C1144" s="211">
        <v>1</v>
      </c>
      <c r="D1144" s="211" t="s">
        <v>317</v>
      </c>
      <c r="E1144" s="211" t="s">
        <v>3292</v>
      </c>
      <c r="F1144" s="211" t="s">
        <v>3291</v>
      </c>
    </row>
    <row r="1145" spans="1:6" ht="15" customHeight="1" x14ac:dyDescent="0.25">
      <c r="A1145" s="211" t="s">
        <v>3085</v>
      </c>
      <c r="B1145" s="211">
        <v>0</v>
      </c>
      <c r="C1145" s="211">
        <v>1</v>
      </c>
      <c r="D1145" s="211" t="s">
        <v>319</v>
      </c>
      <c r="E1145" s="211" t="s">
        <v>3292</v>
      </c>
      <c r="F1145" s="211" t="s">
        <v>3291</v>
      </c>
    </row>
    <row r="1146" spans="1:6" ht="15" customHeight="1" x14ac:dyDescent="0.25">
      <c r="A1146" s="211" t="s">
        <v>3085</v>
      </c>
      <c r="B1146" s="211">
        <v>0</v>
      </c>
      <c r="C1146" s="211">
        <v>1</v>
      </c>
      <c r="D1146" s="211" t="s">
        <v>276</v>
      </c>
      <c r="E1146" s="211" t="s">
        <v>3292</v>
      </c>
      <c r="F1146" s="211" t="s">
        <v>3291</v>
      </c>
    </row>
    <row r="1147" spans="1:6" ht="15" customHeight="1" x14ac:dyDescent="0.25">
      <c r="A1147" s="211" t="s">
        <v>3085</v>
      </c>
      <c r="B1147" s="211">
        <v>0</v>
      </c>
      <c r="C1147" s="211">
        <v>1</v>
      </c>
      <c r="D1147" s="211" t="s">
        <v>327</v>
      </c>
      <c r="E1147" s="211" t="s">
        <v>3292</v>
      </c>
      <c r="F1147" s="211" t="s">
        <v>3291</v>
      </c>
    </row>
    <row r="1148" spans="1:6" ht="15" customHeight="1" x14ac:dyDescent="0.25">
      <c r="A1148" s="211" t="s">
        <v>3085</v>
      </c>
      <c r="B1148" s="211">
        <v>0</v>
      </c>
      <c r="C1148" s="211">
        <v>1</v>
      </c>
      <c r="D1148" s="211" t="s">
        <v>323</v>
      </c>
      <c r="E1148" s="211" t="s">
        <v>3292</v>
      </c>
      <c r="F1148" s="211" t="s">
        <v>3291</v>
      </c>
    </row>
    <row r="1149" spans="1:6" ht="15" customHeight="1" x14ac:dyDescent="0.25">
      <c r="A1149" s="211" t="s">
        <v>3085</v>
      </c>
      <c r="B1149" s="211">
        <v>0</v>
      </c>
      <c r="C1149" s="211">
        <v>1</v>
      </c>
      <c r="D1149" s="211" t="s">
        <v>321</v>
      </c>
      <c r="E1149" s="211" t="s">
        <v>3292</v>
      </c>
      <c r="F1149" s="211" t="s">
        <v>3291</v>
      </c>
    </row>
    <row r="1150" spans="1:6" ht="15" customHeight="1" x14ac:dyDescent="0.25">
      <c r="A1150" s="211" t="s">
        <v>3085</v>
      </c>
      <c r="B1150" s="211">
        <v>0</v>
      </c>
      <c r="C1150" s="211">
        <v>1</v>
      </c>
      <c r="D1150" s="211" t="s">
        <v>325</v>
      </c>
      <c r="E1150" s="211" t="s">
        <v>3292</v>
      </c>
      <c r="F1150" s="211" t="s">
        <v>3291</v>
      </c>
    </row>
    <row r="1151" spans="1:6" ht="15" customHeight="1" x14ac:dyDescent="0.25">
      <c r="A1151" s="211" t="s">
        <v>3085</v>
      </c>
      <c r="B1151" s="211">
        <v>0</v>
      </c>
      <c r="C1151" s="211">
        <v>1</v>
      </c>
      <c r="D1151" s="211" t="s">
        <v>337</v>
      </c>
      <c r="E1151" s="211" t="s">
        <v>3292</v>
      </c>
      <c r="F1151" s="211" t="s">
        <v>3291</v>
      </c>
    </row>
    <row r="1152" spans="1:6" ht="15" customHeight="1" x14ac:dyDescent="0.25">
      <c r="A1152" s="211" t="s">
        <v>3085</v>
      </c>
      <c r="B1152" s="211">
        <v>0</v>
      </c>
      <c r="C1152" s="211">
        <v>1</v>
      </c>
      <c r="D1152" s="211" t="s">
        <v>315</v>
      </c>
      <c r="E1152" s="211" t="s">
        <v>3292</v>
      </c>
      <c r="F1152" s="211" t="s">
        <v>3291</v>
      </c>
    </row>
    <row r="1153" spans="1:6" ht="15" customHeight="1" x14ac:dyDescent="0.25">
      <c r="A1153" s="211" t="s">
        <v>3085</v>
      </c>
      <c r="B1153" s="211">
        <v>0</v>
      </c>
      <c r="C1153" s="211">
        <v>1</v>
      </c>
      <c r="D1153" s="211" t="s">
        <v>335</v>
      </c>
      <c r="E1153" s="211" t="s">
        <v>3292</v>
      </c>
      <c r="F1153" s="211" t="s">
        <v>3291</v>
      </c>
    </row>
    <row r="1154" spans="1:6" ht="15" customHeight="1" x14ac:dyDescent="0.25">
      <c r="A1154" s="211" t="s">
        <v>3085</v>
      </c>
      <c r="B1154" s="211">
        <v>0</v>
      </c>
      <c r="C1154" s="211">
        <v>1</v>
      </c>
      <c r="D1154" s="211" t="s">
        <v>329</v>
      </c>
      <c r="E1154" s="211" t="s">
        <v>3292</v>
      </c>
      <c r="F1154" s="211" t="s">
        <v>3291</v>
      </c>
    </row>
    <row r="1155" spans="1:6" ht="15" customHeight="1" x14ac:dyDescent="0.25">
      <c r="A1155" s="211" t="s">
        <v>3085</v>
      </c>
      <c r="B1155" s="211">
        <v>0</v>
      </c>
      <c r="C1155" s="211">
        <v>1</v>
      </c>
      <c r="D1155" s="211" t="s">
        <v>332</v>
      </c>
      <c r="E1155" s="211" t="s">
        <v>3292</v>
      </c>
      <c r="F1155" s="211" t="s">
        <v>3291</v>
      </c>
    </row>
    <row r="1156" spans="1:6" ht="15" customHeight="1" x14ac:dyDescent="0.25">
      <c r="A1156" s="211" t="s">
        <v>3085</v>
      </c>
      <c r="B1156" s="211">
        <v>0</v>
      </c>
      <c r="C1156" s="211">
        <v>1</v>
      </c>
      <c r="D1156" s="211" t="s">
        <v>330</v>
      </c>
      <c r="E1156" s="211" t="s">
        <v>3292</v>
      </c>
      <c r="F1156" s="211" t="s">
        <v>3291</v>
      </c>
    </row>
    <row r="1157" spans="1:6" ht="15" customHeight="1" x14ac:dyDescent="0.25">
      <c r="A1157" s="211" t="s">
        <v>3085</v>
      </c>
      <c r="B1157" s="211">
        <v>0</v>
      </c>
      <c r="C1157" s="211">
        <v>1</v>
      </c>
      <c r="D1157" s="211" t="s">
        <v>331</v>
      </c>
      <c r="E1157" s="211" t="s">
        <v>3292</v>
      </c>
      <c r="F1157" s="211" t="s">
        <v>3291</v>
      </c>
    </row>
    <row r="1158" spans="1:6" ht="15" customHeight="1" x14ac:dyDescent="0.25">
      <c r="A1158" s="211" t="s">
        <v>3085</v>
      </c>
      <c r="B1158" s="211">
        <v>0</v>
      </c>
      <c r="C1158" s="211">
        <v>1</v>
      </c>
      <c r="D1158" s="211" t="s">
        <v>336</v>
      </c>
      <c r="E1158" s="211" t="s">
        <v>3292</v>
      </c>
      <c r="F1158" s="211" t="s">
        <v>3291</v>
      </c>
    </row>
    <row r="1159" spans="1:6" ht="15" customHeight="1" x14ac:dyDescent="0.25">
      <c r="A1159" s="211" t="s">
        <v>3085</v>
      </c>
      <c r="B1159" s="211">
        <v>0</v>
      </c>
      <c r="C1159" s="211">
        <v>1</v>
      </c>
      <c r="D1159" s="211" t="s">
        <v>305</v>
      </c>
      <c r="E1159" s="211" t="s">
        <v>3292</v>
      </c>
      <c r="F1159" s="211" t="s">
        <v>3291</v>
      </c>
    </row>
    <row r="1160" spans="1:6" ht="15" customHeight="1" x14ac:dyDescent="0.25">
      <c r="A1160" s="211" t="s">
        <v>3085</v>
      </c>
      <c r="B1160" s="211">
        <v>0</v>
      </c>
      <c r="C1160" s="211">
        <v>1</v>
      </c>
      <c r="D1160" s="211" t="s">
        <v>307</v>
      </c>
      <c r="E1160" s="211" t="s">
        <v>3292</v>
      </c>
      <c r="F1160" s="211" t="s">
        <v>3291</v>
      </c>
    </row>
    <row r="1161" spans="1:6" ht="15" customHeight="1" x14ac:dyDescent="0.25">
      <c r="A1161" s="211" t="s">
        <v>3085</v>
      </c>
      <c r="B1161" s="211">
        <v>0</v>
      </c>
      <c r="C1161" s="211">
        <v>1</v>
      </c>
      <c r="D1161" s="211" t="s">
        <v>333</v>
      </c>
      <c r="E1161" s="211" t="s">
        <v>3292</v>
      </c>
      <c r="F1161" s="211" t="s">
        <v>3291</v>
      </c>
    </row>
    <row r="1162" spans="1:6" ht="15" customHeight="1" x14ac:dyDescent="0.25">
      <c r="A1162" s="211" t="s">
        <v>3085</v>
      </c>
      <c r="B1162" s="211">
        <v>0</v>
      </c>
      <c r="C1162" s="211">
        <v>1</v>
      </c>
      <c r="D1162" s="211">
        <v>6151</v>
      </c>
      <c r="E1162" s="211" t="s">
        <v>3292</v>
      </c>
      <c r="F1162" s="211" t="s">
        <v>3291</v>
      </c>
    </row>
    <row r="1163" spans="1:6" ht="15" customHeight="1" x14ac:dyDescent="0.25">
      <c r="A1163" s="211" t="s">
        <v>3085</v>
      </c>
      <c r="B1163" s="211">
        <v>0</v>
      </c>
      <c r="C1163" s="211">
        <v>1</v>
      </c>
      <c r="D1163" s="211" t="s">
        <v>2287</v>
      </c>
      <c r="E1163" s="211" t="s">
        <v>3292</v>
      </c>
      <c r="F1163" s="211" t="s">
        <v>3291</v>
      </c>
    </row>
    <row r="1164" spans="1:6" ht="15" customHeight="1" x14ac:dyDescent="0.25">
      <c r="A1164" s="211" t="s">
        <v>3085</v>
      </c>
      <c r="B1164" s="211">
        <v>0</v>
      </c>
      <c r="C1164" s="211">
        <v>1</v>
      </c>
      <c r="D1164" s="211" t="s">
        <v>357</v>
      </c>
      <c r="E1164" s="211" t="s">
        <v>3292</v>
      </c>
      <c r="F1164" s="211" t="s">
        <v>3291</v>
      </c>
    </row>
    <row r="1165" spans="1:6" ht="15" customHeight="1" x14ac:dyDescent="0.25">
      <c r="A1165" s="211" t="s">
        <v>3089</v>
      </c>
      <c r="B1165" s="211">
        <v>0</v>
      </c>
      <c r="C1165" s="211">
        <v>1</v>
      </c>
      <c r="D1165" s="211" t="s">
        <v>303</v>
      </c>
      <c r="E1165" s="211" t="s">
        <v>3292</v>
      </c>
      <c r="F1165" s="211" t="s">
        <v>3291</v>
      </c>
    </row>
    <row r="1166" spans="1:6" ht="15" customHeight="1" x14ac:dyDescent="0.25">
      <c r="A1166" s="211" t="s">
        <v>3089</v>
      </c>
      <c r="B1166" s="211">
        <v>0</v>
      </c>
      <c r="C1166" s="211">
        <v>1</v>
      </c>
      <c r="D1166" s="211" t="s">
        <v>314</v>
      </c>
      <c r="E1166" s="211" t="s">
        <v>3292</v>
      </c>
      <c r="F1166" s="211" t="s">
        <v>3291</v>
      </c>
    </row>
    <row r="1167" spans="1:6" ht="15" customHeight="1" x14ac:dyDescent="0.25">
      <c r="A1167" s="211" t="s">
        <v>3089</v>
      </c>
      <c r="B1167" s="211">
        <v>0</v>
      </c>
      <c r="C1167" s="211">
        <v>1</v>
      </c>
      <c r="D1167" s="211" t="s">
        <v>302</v>
      </c>
      <c r="E1167" s="211" t="s">
        <v>3292</v>
      </c>
      <c r="F1167" s="211" t="s">
        <v>3291</v>
      </c>
    </row>
    <row r="1168" spans="1:6" ht="15" customHeight="1" x14ac:dyDescent="0.25">
      <c r="A1168" s="211" t="s">
        <v>3089</v>
      </c>
      <c r="B1168" s="211">
        <v>0</v>
      </c>
      <c r="C1168" s="211">
        <v>1</v>
      </c>
      <c r="D1168" s="211" t="s">
        <v>316</v>
      </c>
      <c r="E1168" s="211" t="s">
        <v>3292</v>
      </c>
      <c r="F1168" s="211" t="s">
        <v>3291</v>
      </c>
    </row>
    <row r="1169" spans="1:6" ht="15" customHeight="1" x14ac:dyDescent="0.25">
      <c r="A1169" s="211" t="s">
        <v>3089</v>
      </c>
      <c r="B1169" s="211">
        <v>0</v>
      </c>
      <c r="C1169" s="211">
        <v>1</v>
      </c>
      <c r="D1169" s="211" t="s">
        <v>317</v>
      </c>
      <c r="E1169" s="211" t="s">
        <v>3292</v>
      </c>
      <c r="F1169" s="211" t="s">
        <v>3291</v>
      </c>
    </row>
    <row r="1170" spans="1:6" ht="15" customHeight="1" x14ac:dyDescent="0.25">
      <c r="A1170" s="211" t="s">
        <v>3089</v>
      </c>
      <c r="B1170" s="211">
        <v>0</v>
      </c>
      <c r="C1170" s="211">
        <v>1</v>
      </c>
      <c r="D1170" s="211" t="s">
        <v>319</v>
      </c>
      <c r="E1170" s="211" t="s">
        <v>3292</v>
      </c>
      <c r="F1170" s="211" t="s">
        <v>3291</v>
      </c>
    </row>
    <row r="1171" spans="1:6" ht="15" customHeight="1" x14ac:dyDescent="0.25">
      <c r="A1171" s="211" t="s">
        <v>3089</v>
      </c>
      <c r="B1171" s="211">
        <v>0</v>
      </c>
      <c r="C1171" s="211">
        <v>1</v>
      </c>
      <c r="D1171" s="211" t="s">
        <v>276</v>
      </c>
      <c r="E1171" s="211" t="s">
        <v>3292</v>
      </c>
      <c r="F1171" s="211" t="s">
        <v>3291</v>
      </c>
    </row>
    <row r="1172" spans="1:6" ht="15" customHeight="1" x14ac:dyDescent="0.25">
      <c r="A1172" s="211" t="s">
        <v>3089</v>
      </c>
      <c r="B1172" s="211">
        <v>0</v>
      </c>
      <c r="C1172" s="211">
        <v>1</v>
      </c>
      <c r="D1172" s="211" t="s">
        <v>327</v>
      </c>
      <c r="E1172" s="211" t="s">
        <v>3292</v>
      </c>
      <c r="F1172" s="211" t="s">
        <v>3291</v>
      </c>
    </row>
    <row r="1173" spans="1:6" ht="15" customHeight="1" x14ac:dyDescent="0.25">
      <c r="A1173" s="211" t="s">
        <v>3089</v>
      </c>
      <c r="B1173" s="211">
        <v>0</v>
      </c>
      <c r="C1173" s="211">
        <v>1</v>
      </c>
      <c r="D1173" s="211" t="s">
        <v>323</v>
      </c>
      <c r="E1173" s="211" t="s">
        <v>3292</v>
      </c>
      <c r="F1173" s="211" t="s">
        <v>3291</v>
      </c>
    </row>
    <row r="1174" spans="1:6" ht="15" customHeight="1" x14ac:dyDescent="0.25">
      <c r="A1174" s="211" t="s">
        <v>3089</v>
      </c>
      <c r="B1174" s="211">
        <v>0</v>
      </c>
      <c r="C1174" s="211">
        <v>1</v>
      </c>
      <c r="D1174" s="211" t="s">
        <v>321</v>
      </c>
      <c r="E1174" s="211" t="s">
        <v>3292</v>
      </c>
      <c r="F1174" s="211" t="s">
        <v>3291</v>
      </c>
    </row>
    <row r="1175" spans="1:6" ht="15" customHeight="1" x14ac:dyDescent="0.25">
      <c r="A1175" s="211" t="s">
        <v>3089</v>
      </c>
      <c r="B1175" s="211">
        <v>0</v>
      </c>
      <c r="C1175" s="211">
        <v>1</v>
      </c>
      <c r="D1175" s="211" t="s">
        <v>325</v>
      </c>
      <c r="E1175" s="211" t="s">
        <v>3292</v>
      </c>
      <c r="F1175" s="211" t="s">
        <v>3291</v>
      </c>
    </row>
    <row r="1176" spans="1:6" ht="15" customHeight="1" x14ac:dyDescent="0.25">
      <c r="A1176" s="211" t="s">
        <v>3089</v>
      </c>
      <c r="B1176" s="211">
        <v>0</v>
      </c>
      <c r="C1176" s="211">
        <v>1</v>
      </c>
      <c r="D1176" s="211" t="s">
        <v>337</v>
      </c>
      <c r="E1176" s="211" t="s">
        <v>3292</v>
      </c>
      <c r="F1176" s="211" t="s">
        <v>3291</v>
      </c>
    </row>
    <row r="1177" spans="1:6" ht="15" customHeight="1" x14ac:dyDescent="0.25">
      <c r="A1177" s="211" t="s">
        <v>3089</v>
      </c>
      <c r="B1177" s="211">
        <v>0</v>
      </c>
      <c r="C1177" s="211">
        <v>1</v>
      </c>
      <c r="D1177" s="211" t="s">
        <v>315</v>
      </c>
      <c r="E1177" s="211" t="s">
        <v>3292</v>
      </c>
      <c r="F1177" s="211" t="s">
        <v>3291</v>
      </c>
    </row>
    <row r="1178" spans="1:6" ht="15" customHeight="1" x14ac:dyDescent="0.25">
      <c r="A1178" s="211" t="s">
        <v>3089</v>
      </c>
      <c r="B1178" s="211">
        <v>0</v>
      </c>
      <c r="C1178" s="211">
        <v>1</v>
      </c>
      <c r="D1178" s="211" t="s">
        <v>335</v>
      </c>
      <c r="E1178" s="211" t="s">
        <v>3292</v>
      </c>
      <c r="F1178" s="211" t="s">
        <v>3291</v>
      </c>
    </row>
    <row r="1179" spans="1:6" ht="15" customHeight="1" x14ac:dyDescent="0.25">
      <c r="A1179" s="211" t="s">
        <v>3089</v>
      </c>
      <c r="B1179" s="211">
        <v>0</v>
      </c>
      <c r="C1179" s="211">
        <v>1</v>
      </c>
      <c r="D1179" s="211" t="s">
        <v>329</v>
      </c>
      <c r="E1179" s="211" t="s">
        <v>3292</v>
      </c>
      <c r="F1179" s="211" t="s">
        <v>3291</v>
      </c>
    </row>
    <row r="1180" spans="1:6" ht="15" customHeight="1" x14ac:dyDescent="0.25">
      <c r="A1180" s="211" t="s">
        <v>3089</v>
      </c>
      <c r="B1180" s="211">
        <v>0</v>
      </c>
      <c r="C1180" s="211">
        <v>1</v>
      </c>
      <c r="D1180" s="211" t="s">
        <v>332</v>
      </c>
      <c r="E1180" s="211" t="s">
        <v>3292</v>
      </c>
      <c r="F1180" s="211" t="s">
        <v>3291</v>
      </c>
    </row>
    <row r="1181" spans="1:6" ht="15" customHeight="1" x14ac:dyDescent="0.25">
      <c r="A1181" s="211" t="s">
        <v>3089</v>
      </c>
      <c r="B1181" s="211">
        <v>0</v>
      </c>
      <c r="C1181" s="211">
        <v>1</v>
      </c>
      <c r="D1181" s="211" t="s">
        <v>330</v>
      </c>
      <c r="E1181" s="211" t="s">
        <v>3292</v>
      </c>
      <c r="F1181" s="211" t="s">
        <v>3291</v>
      </c>
    </row>
    <row r="1182" spans="1:6" ht="15" customHeight="1" x14ac:dyDescent="0.25">
      <c r="A1182" s="211" t="s">
        <v>3089</v>
      </c>
      <c r="B1182" s="211">
        <v>0</v>
      </c>
      <c r="C1182" s="211">
        <v>1</v>
      </c>
      <c r="D1182" s="211" t="s">
        <v>331</v>
      </c>
      <c r="E1182" s="211" t="s">
        <v>3292</v>
      </c>
      <c r="F1182" s="211" t="s">
        <v>3291</v>
      </c>
    </row>
    <row r="1183" spans="1:6" ht="15" customHeight="1" x14ac:dyDescent="0.25">
      <c r="A1183" s="211" t="s">
        <v>3089</v>
      </c>
      <c r="B1183" s="211">
        <v>0</v>
      </c>
      <c r="C1183" s="211">
        <v>1</v>
      </c>
      <c r="D1183" s="211" t="s">
        <v>336</v>
      </c>
      <c r="E1183" s="211" t="s">
        <v>3292</v>
      </c>
      <c r="F1183" s="211" t="s">
        <v>3291</v>
      </c>
    </row>
    <row r="1184" spans="1:6" ht="15" customHeight="1" x14ac:dyDescent="0.25">
      <c r="A1184" s="211" t="s">
        <v>3089</v>
      </c>
      <c r="B1184" s="211">
        <v>0</v>
      </c>
      <c r="C1184" s="211">
        <v>1</v>
      </c>
      <c r="D1184" s="211" t="s">
        <v>305</v>
      </c>
      <c r="E1184" s="211" t="s">
        <v>3292</v>
      </c>
      <c r="F1184" s="211" t="s">
        <v>3291</v>
      </c>
    </row>
    <row r="1185" spans="1:6" ht="15" customHeight="1" x14ac:dyDescent="0.25">
      <c r="A1185" s="211" t="s">
        <v>3089</v>
      </c>
      <c r="B1185" s="211">
        <v>0</v>
      </c>
      <c r="C1185" s="211">
        <v>1</v>
      </c>
      <c r="D1185" s="211" t="s">
        <v>307</v>
      </c>
      <c r="E1185" s="211" t="s">
        <v>3292</v>
      </c>
      <c r="F1185" s="211" t="s">
        <v>3291</v>
      </c>
    </row>
    <row r="1186" spans="1:6" ht="15" customHeight="1" x14ac:dyDescent="0.25">
      <c r="A1186" s="211" t="s">
        <v>3089</v>
      </c>
      <c r="B1186" s="211">
        <v>0</v>
      </c>
      <c r="C1186" s="211">
        <v>1</v>
      </c>
      <c r="D1186" s="211" t="s">
        <v>333</v>
      </c>
      <c r="E1186" s="211" t="s">
        <v>3292</v>
      </c>
      <c r="F1186" s="211" t="s">
        <v>3291</v>
      </c>
    </row>
    <row r="1187" spans="1:6" ht="15" customHeight="1" x14ac:dyDescent="0.25">
      <c r="A1187" s="211" t="s">
        <v>3089</v>
      </c>
      <c r="B1187" s="211">
        <v>0</v>
      </c>
      <c r="C1187" s="211">
        <v>1</v>
      </c>
      <c r="D1187" s="211" t="s">
        <v>360</v>
      </c>
      <c r="E1187" s="211" t="s">
        <v>3292</v>
      </c>
      <c r="F1187" s="211" t="s">
        <v>3291</v>
      </c>
    </row>
    <row r="1188" spans="1:6" ht="15" customHeight="1" x14ac:dyDescent="0.25">
      <c r="A1188" s="211" t="s">
        <v>3089</v>
      </c>
      <c r="B1188" s="211">
        <v>0</v>
      </c>
      <c r="C1188" s="211">
        <v>1</v>
      </c>
      <c r="D1188" s="211">
        <v>6151</v>
      </c>
      <c r="E1188" s="211" t="s">
        <v>3292</v>
      </c>
      <c r="F1188" s="211" t="s">
        <v>3291</v>
      </c>
    </row>
    <row r="1189" spans="1:6" ht="15" customHeight="1" x14ac:dyDescent="0.25">
      <c r="A1189" s="211" t="s">
        <v>3089</v>
      </c>
      <c r="B1189" s="211">
        <v>0</v>
      </c>
      <c r="C1189" s="211">
        <v>1</v>
      </c>
      <c r="D1189" s="211" t="s">
        <v>2287</v>
      </c>
      <c r="E1189" s="211" t="s">
        <v>3292</v>
      </c>
      <c r="F1189" s="211" t="s">
        <v>3291</v>
      </c>
    </row>
    <row r="1190" spans="1:6" ht="15" customHeight="1" x14ac:dyDescent="0.25">
      <c r="A1190" s="211" t="s">
        <v>3089</v>
      </c>
      <c r="B1190" s="211">
        <v>0</v>
      </c>
      <c r="C1190" s="211">
        <v>1</v>
      </c>
      <c r="D1190" s="211" t="s">
        <v>357</v>
      </c>
      <c r="E1190" s="211" t="s">
        <v>3292</v>
      </c>
      <c r="F1190" s="211" t="s">
        <v>3291</v>
      </c>
    </row>
    <row r="1191" spans="1:6" ht="15" customHeight="1" x14ac:dyDescent="0.25">
      <c r="A1191" s="211" t="s">
        <v>2282</v>
      </c>
      <c r="B1191" s="211">
        <v>0</v>
      </c>
      <c r="C1191" s="211">
        <v>1</v>
      </c>
      <c r="D1191" s="211" t="s">
        <v>3162</v>
      </c>
      <c r="E1191" s="211" t="s">
        <v>3293</v>
      </c>
      <c r="F1191" s="211" t="s">
        <v>3291</v>
      </c>
    </row>
    <row r="1192" spans="1:6" ht="15" customHeight="1" x14ac:dyDescent="0.25">
      <c r="A1192" s="211" t="s">
        <v>2283</v>
      </c>
      <c r="B1192" s="211">
        <v>0</v>
      </c>
      <c r="C1192" s="211">
        <v>1</v>
      </c>
      <c r="D1192" s="211" t="s">
        <v>3162</v>
      </c>
      <c r="E1192" s="211" t="s">
        <v>3293</v>
      </c>
      <c r="F1192" s="211" t="s">
        <v>3291</v>
      </c>
    </row>
    <row r="1193" spans="1:6" ht="15" customHeight="1" x14ac:dyDescent="0.25">
      <c r="A1193" s="211" t="s">
        <v>2282</v>
      </c>
      <c r="B1193" s="211">
        <v>0</v>
      </c>
      <c r="C1193" s="211">
        <v>1</v>
      </c>
      <c r="D1193" s="211" t="s">
        <v>379</v>
      </c>
      <c r="E1193" s="211" t="s">
        <v>3293</v>
      </c>
      <c r="F1193" s="211" t="s">
        <v>3291</v>
      </c>
    </row>
    <row r="1194" spans="1:6" ht="15" customHeight="1" x14ac:dyDescent="0.25">
      <c r="A1194" s="211" t="s">
        <v>2283</v>
      </c>
      <c r="B1194" s="211">
        <v>0</v>
      </c>
      <c r="C1194" s="211">
        <v>1</v>
      </c>
      <c r="D1194" s="211" t="s">
        <v>379</v>
      </c>
      <c r="E1194" s="211" t="s">
        <v>3293</v>
      </c>
      <c r="F1194" s="211" t="s">
        <v>3291</v>
      </c>
    </row>
    <row r="1195" spans="1:6" ht="15" customHeight="1" x14ac:dyDescent="0.25">
      <c r="A1195" s="211" t="s">
        <v>2282</v>
      </c>
      <c r="B1195" s="211">
        <v>0</v>
      </c>
      <c r="C1195" s="211">
        <v>1</v>
      </c>
      <c r="D1195" s="211" t="s">
        <v>385</v>
      </c>
      <c r="E1195" s="211" t="s">
        <v>3293</v>
      </c>
      <c r="F1195" s="211" t="s">
        <v>3291</v>
      </c>
    </row>
    <row r="1196" spans="1:6" ht="15" customHeight="1" x14ac:dyDescent="0.25">
      <c r="A1196" s="211" t="s">
        <v>2283</v>
      </c>
      <c r="B1196" s="211">
        <v>0</v>
      </c>
      <c r="C1196" s="211">
        <v>1</v>
      </c>
      <c r="D1196" s="211" t="s">
        <v>385</v>
      </c>
      <c r="E1196" s="211" t="s">
        <v>3293</v>
      </c>
      <c r="F1196" s="211" t="s">
        <v>3291</v>
      </c>
    </row>
    <row r="1197" spans="1:6" ht="15" customHeight="1" x14ac:dyDescent="0.25">
      <c r="A1197" s="211" t="s">
        <v>84</v>
      </c>
      <c r="B1197" s="211">
        <v>0</v>
      </c>
      <c r="C1197" s="211">
        <v>1</v>
      </c>
      <c r="D1197" s="211" t="s">
        <v>385</v>
      </c>
      <c r="E1197" s="211" t="s">
        <v>3293</v>
      </c>
      <c r="F1197" s="211" t="s">
        <v>3294</v>
      </c>
    </row>
    <row r="1198" spans="1:6" ht="15" customHeight="1" x14ac:dyDescent="0.25">
      <c r="A1198" s="211" t="s">
        <v>84</v>
      </c>
      <c r="B1198" s="211">
        <v>0</v>
      </c>
      <c r="C1198" s="211">
        <v>1</v>
      </c>
      <c r="D1198" s="211" t="s">
        <v>379</v>
      </c>
      <c r="E1198" s="211" t="s">
        <v>3293</v>
      </c>
      <c r="F1198" s="211" t="s">
        <v>3294</v>
      </c>
    </row>
    <row r="1199" spans="1:6" ht="15" customHeight="1" x14ac:dyDescent="0.25">
      <c r="A1199" s="211" t="s">
        <v>84</v>
      </c>
      <c r="B1199" s="211">
        <v>0</v>
      </c>
      <c r="C1199" s="211">
        <v>1</v>
      </c>
      <c r="D1199" s="211" t="s">
        <v>3162</v>
      </c>
      <c r="E1199" s="211" t="s">
        <v>3293</v>
      </c>
      <c r="F1199" s="211" t="s">
        <v>3294</v>
      </c>
    </row>
    <row r="1200" spans="1:6" ht="15" customHeight="1" x14ac:dyDescent="0.25">
      <c r="A1200" s="211" t="s">
        <v>84</v>
      </c>
      <c r="B1200" s="211">
        <v>0</v>
      </c>
      <c r="C1200" s="211">
        <v>1</v>
      </c>
      <c r="D1200" s="211" t="s">
        <v>3246</v>
      </c>
      <c r="E1200" s="211" t="s">
        <v>3293</v>
      </c>
      <c r="F1200" s="211" t="s">
        <v>3294</v>
      </c>
    </row>
    <row r="1201" spans="1:6" ht="15" customHeight="1" x14ac:dyDescent="0.25">
      <c r="A1201" s="211" t="s">
        <v>4359</v>
      </c>
      <c r="B1201" s="211">
        <v>0</v>
      </c>
      <c r="C1201" s="211">
        <v>1</v>
      </c>
      <c r="D1201" s="211" t="s">
        <v>84</v>
      </c>
      <c r="E1201" s="211" t="s">
        <v>3293</v>
      </c>
      <c r="F1201" s="211" t="s">
        <v>3291</v>
      </c>
    </row>
    <row r="1202" spans="1:6" ht="15" customHeight="1" x14ac:dyDescent="0.25">
      <c r="A1202" s="211" t="s">
        <v>379</v>
      </c>
      <c r="B1202" s="211">
        <v>0</v>
      </c>
      <c r="C1202" s="211">
        <v>1</v>
      </c>
      <c r="D1202" s="211" t="s">
        <v>84</v>
      </c>
      <c r="E1202" s="211" t="s">
        <v>3293</v>
      </c>
      <c r="F1202" s="211" t="s">
        <v>3294</v>
      </c>
    </row>
    <row r="1203" spans="1:6" ht="15" customHeight="1" x14ac:dyDescent="0.25">
      <c r="A1203" s="211" t="s">
        <v>3162</v>
      </c>
      <c r="B1203" s="211">
        <v>0</v>
      </c>
      <c r="C1203" s="211">
        <v>1</v>
      </c>
      <c r="D1203" s="211" t="s">
        <v>84</v>
      </c>
      <c r="E1203" s="211" t="s">
        <v>3293</v>
      </c>
      <c r="F1203" s="211" t="s">
        <v>3294</v>
      </c>
    </row>
    <row r="1204" spans="1:6" ht="15" customHeight="1" x14ac:dyDescent="0.25">
      <c r="A1204" s="211" t="s">
        <v>3246</v>
      </c>
      <c r="B1204" s="211">
        <v>0</v>
      </c>
      <c r="C1204" s="211">
        <v>1</v>
      </c>
      <c r="D1204" s="211" t="s">
        <v>84</v>
      </c>
      <c r="E1204" s="211" t="s">
        <v>3293</v>
      </c>
      <c r="F1204" s="211" t="s">
        <v>3294</v>
      </c>
    </row>
    <row r="1205" spans="1:6" ht="15" customHeight="1" x14ac:dyDescent="0.25">
      <c r="A1205" s="211" t="s">
        <v>84</v>
      </c>
      <c r="B1205" s="211">
        <v>0</v>
      </c>
      <c r="C1205" s="211">
        <v>1</v>
      </c>
      <c r="D1205" s="211" t="s">
        <v>3247</v>
      </c>
      <c r="E1205" s="211" t="s">
        <v>3293</v>
      </c>
      <c r="F1205" s="211" t="s">
        <v>3291</v>
      </c>
    </row>
    <row r="1206" spans="1:6" ht="15" customHeight="1" x14ac:dyDescent="0.25">
      <c r="A1206" s="211" t="s">
        <v>3347</v>
      </c>
      <c r="B1206" s="211">
        <v>0</v>
      </c>
      <c r="C1206" s="211">
        <v>1</v>
      </c>
      <c r="D1206" s="211" t="s">
        <v>1714</v>
      </c>
      <c r="E1206" s="211" t="s">
        <v>3292</v>
      </c>
      <c r="F1206" s="211" t="s">
        <v>3291</v>
      </c>
    </row>
    <row r="1207" spans="1:6" ht="15" customHeight="1" x14ac:dyDescent="0.25">
      <c r="A1207" s="211" t="s">
        <v>3347</v>
      </c>
      <c r="B1207" s="211">
        <v>0</v>
      </c>
      <c r="C1207" s="211">
        <v>1</v>
      </c>
      <c r="D1207" s="211" t="s">
        <v>1716</v>
      </c>
      <c r="E1207" s="211" t="s">
        <v>3292</v>
      </c>
      <c r="F1207" s="211" t="s">
        <v>3291</v>
      </c>
    </row>
    <row r="1208" spans="1:6" ht="15" customHeight="1" x14ac:dyDescent="0.25">
      <c r="A1208" s="211" t="s">
        <v>3347</v>
      </c>
      <c r="B1208" s="211">
        <v>0</v>
      </c>
      <c r="C1208" s="211">
        <v>1</v>
      </c>
      <c r="D1208" s="211" t="s">
        <v>1718</v>
      </c>
      <c r="E1208" s="211" t="s">
        <v>3292</v>
      </c>
      <c r="F1208" s="211" t="s">
        <v>3291</v>
      </c>
    </row>
    <row r="1209" spans="1:6" ht="15" customHeight="1" x14ac:dyDescent="0.25">
      <c r="A1209" s="211" t="s">
        <v>3347</v>
      </c>
      <c r="B1209" s="211">
        <v>0</v>
      </c>
      <c r="C1209" s="211">
        <v>1</v>
      </c>
      <c r="D1209" s="211" t="s">
        <v>2379</v>
      </c>
      <c r="E1209" s="211" t="s">
        <v>3292</v>
      </c>
      <c r="F1209" s="211" t="s">
        <v>3291</v>
      </c>
    </row>
    <row r="1210" spans="1:6" ht="15" customHeight="1" x14ac:dyDescent="0.25">
      <c r="A1210" s="211" t="s">
        <v>3347</v>
      </c>
      <c r="B1210" s="211">
        <v>0</v>
      </c>
      <c r="C1210" s="211">
        <v>1</v>
      </c>
      <c r="D1210" s="211" t="s">
        <v>1722</v>
      </c>
      <c r="E1210" s="211" t="s">
        <v>3292</v>
      </c>
      <c r="F1210" s="211" t="s">
        <v>3291</v>
      </c>
    </row>
    <row r="1211" spans="1:6" ht="15" customHeight="1" x14ac:dyDescent="0.25">
      <c r="A1211" s="211" t="s">
        <v>3347</v>
      </c>
      <c r="B1211" s="211">
        <v>0</v>
      </c>
      <c r="C1211" s="211">
        <v>1</v>
      </c>
      <c r="D1211" s="211" t="s">
        <v>1724</v>
      </c>
      <c r="E1211" s="211" t="s">
        <v>3292</v>
      </c>
      <c r="F1211" s="211" t="s">
        <v>3291</v>
      </c>
    </row>
    <row r="1212" spans="1:6" ht="15" customHeight="1" x14ac:dyDescent="0.25">
      <c r="A1212" s="211" t="s">
        <v>3347</v>
      </c>
      <c r="B1212" s="211">
        <v>0</v>
      </c>
      <c r="C1212" s="211">
        <v>1</v>
      </c>
      <c r="D1212" s="211" t="s">
        <v>72</v>
      </c>
      <c r="E1212" s="211" t="s">
        <v>3292</v>
      </c>
      <c r="F1212" s="211" t="s">
        <v>3291</v>
      </c>
    </row>
    <row r="1213" spans="1:6" ht="15" customHeight="1" x14ac:dyDescent="0.25">
      <c r="A1213" s="211" t="s">
        <v>3347</v>
      </c>
      <c r="B1213" s="211">
        <v>0</v>
      </c>
      <c r="C1213" s="211">
        <v>1</v>
      </c>
      <c r="D1213" s="211" t="s">
        <v>73</v>
      </c>
      <c r="E1213" s="211" t="s">
        <v>3292</v>
      </c>
      <c r="F1213" s="211" t="s">
        <v>3291</v>
      </c>
    </row>
    <row r="1214" spans="1:6" ht="15" customHeight="1" x14ac:dyDescent="0.25">
      <c r="A1214" s="211" t="s">
        <v>3347</v>
      </c>
      <c r="B1214" s="211">
        <v>0</v>
      </c>
      <c r="C1214" s="211">
        <v>1</v>
      </c>
      <c r="D1214" s="211" t="s">
        <v>3107</v>
      </c>
      <c r="E1214" s="211" t="s">
        <v>3292</v>
      </c>
      <c r="F1214" s="211" t="s">
        <v>3291</v>
      </c>
    </row>
    <row r="1215" spans="1:6" ht="15" customHeight="1" x14ac:dyDescent="0.25">
      <c r="A1215" s="211" t="s">
        <v>3347</v>
      </c>
      <c r="B1215" s="211">
        <v>0</v>
      </c>
      <c r="C1215" s="211">
        <v>1</v>
      </c>
      <c r="D1215" s="211" t="s">
        <v>3109</v>
      </c>
      <c r="E1215" s="211" t="s">
        <v>3292</v>
      </c>
      <c r="F1215" s="211" t="s">
        <v>3291</v>
      </c>
    </row>
    <row r="1216" spans="1:6" ht="15" customHeight="1" x14ac:dyDescent="0.25">
      <c r="A1216" s="211" t="s">
        <v>3347</v>
      </c>
      <c r="B1216" s="211">
        <v>0</v>
      </c>
      <c r="C1216" s="211">
        <v>1</v>
      </c>
      <c r="D1216" s="211" t="s">
        <v>3111</v>
      </c>
      <c r="E1216" s="211" t="s">
        <v>3292</v>
      </c>
      <c r="F1216" s="211" t="s">
        <v>3291</v>
      </c>
    </row>
    <row r="1217" spans="1:6" ht="15" customHeight="1" x14ac:dyDescent="0.25">
      <c r="A1217" s="211" t="s">
        <v>3343</v>
      </c>
      <c r="B1217" s="211">
        <v>0</v>
      </c>
      <c r="C1217" s="211">
        <v>1</v>
      </c>
      <c r="D1217" s="211" t="s">
        <v>1714</v>
      </c>
      <c r="E1217" s="211" t="s">
        <v>3292</v>
      </c>
      <c r="F1217" s="211" t="s">
        <v>3291</v>
      </c>
    </row>
    <row r="1218" spans="1:6" ht="15" customHeight="1" x14ac:dyDescent="0.25">
      <c r="A1218" s="211" t="s">
        <v>3343</v>
      </c>
      <c r="B1218" s="211">
        <v>0</v>
      </c>
      <c r="C1218" s="211">
        <v>1</v>
      </c>
      <c r="D1218" s="211" t="s">
        <v>1716</v>
      </c>
      <c r="E1218" s="211" t="s">
        <v>3292</v>
      </c>
      <c r="F1218" s="211" t="s">
        <v>3291</v>
      </c>
    </row>
    <row r="1219" spans="1:6" ht="15" customHeight="1" x14ac:dyDescent="0.25">
      <c r="A1219" s="211" t="s">
        <v>3343</v>
      </c>
      <c r="B1219" s="211">
        <v>0</v>
      </c>
      <c r="C1219" s="211">
        <v>1</v>
      </c>
      <c r="D1219" s="211" t="s">
        <v>1718</v>
      </c>
      <c r="E1219" s="211" t="s">
        <v>3292</v>
      </c>
      <c r="F1219" s="211" t="s">
        <v>3291</v>
      </c>
    </row>
    <row r="1220" spans="1:6" ht="15" customHeight="1" x14ac:dyDescent="0.25">
      <c r="A1220" s="211" t="s">
        <v>3343</v>
      </c>
      <c r="B1220" s="211">
        <v>0</v>
      </c>
      <c r="C1220" s="211">
        <v>1</v>
      </c>
      <c r="D1220" s="211" t="s">
        <v>2379</v>
      </c>
      <c r="E1220" s="211" t="s">
        <v>3292</v>
      </c>
      <c r="F1220" s="211" t="s">
        <v>3291</v>
      </c>
    </row>
    <row r="1221" spans="1:6" ht="15" customHeight="1" x14ac:dyDescent="0.25">
      <c r="A1221" s="211" t="s">
        <v>3343</v>
      </c>
      <c r="B1221" s="211">
        <v>0</v>
      </c>
      <c r="C1221" s="211">
        <v>1</v>
      </c>
      <c r="D1221" s="211" t="s">
        <v>1722</v>
      </c>
      <c r="E1221" s="211" t="s">
        <v>3292</v>
      </c>
      <c r="F1221" s="211" t="s">
        <v>3291</v>
      </c>
    </row>
    <row r="1222" spans="1:6" ht="15" customHeight="1" x14ac:dyDescent="0.25">
      <c r="A1222" s="211" t="s">
        <v>3343</v>
      </c>
      <c r="B1222" s="211">
        <v>0</v>
      </c>
      <c r="C1222" s="211">
        <v>1</v>
      </c>
      <c r="D1222" s="211" t="s">
        <v>1724</v>
      </c>
      <c r="E1222" s="211" t="s">
        <v>3292</v>
      </c>
      <c r="F1222" s="211" t="s">
        <v>3291</v>
      </c>
    </row>
    <row r="1223" spans="1:6" ht="15" customHeight="1" x14ac:dyDescent="0.25">
      <c r="A1223" s="211" t="s">
        <v>3343</v>
      </c>
      <c r="B1223" s="211">
        <v>0</v>
      </c>
      <c r="C1223" s="211">
        <v>1</v>
      </c>
      <c r="D1223" s="211" t="s">
        <v>72</v>
      </c>
      <c r="E1223" s="211" t="s">
        <v>3292</v>
      </c>
      <c r="F1223" s="211" t="s">
        <v>3291</v>
      </c>
    </row>
    <row r="1224" spans="1:6" ht="15" customHeight="1" x14ac:dyDescent="0.25">
      <c r="A1224" s="211" t="s">
        <v>3343</v>
      </c>
      <c r="B1224" s="211">
        <v>0</v>
      </c>
      <c r="C1224" s="211">
        <v>1</v>
      </c>
      <c r="D1224" s="211" t="s">
        <v>73</v>
      </c>
      <c r="E1224" s="211" t="s">
        <v>3292</v>
      </c>
      <c r="F1224" s="211" t="s">
        <v>3291</v>
      </c>
    </row>
    <row r="1225" spans="1:6" ht="15" customHeight="1" x14ac:dyDescent="0.25">
      <c r="A1225" s="211" t="s">
        <v>3343</v>
      </c>
      <c r="B1225" s="211">
        <v>0</v>
      </c>
      <c r="C1225" s="211">
        <v>1</v>
      </c>
      <c r="D1225" s="211" t="s">
        <v>3107</v>
      </c>
      <c r="E1225" s="211" t="s">
        <v>3292</v>
      </c>
      <c r="F1225" s="211" t="s">
        <v>3291</v>
      </c>
    </row>
    <row r="1226" spans="1:6" ht="15" customHeight="1" x14ac:dyDescent="0.25">
      <c r="A1226" s="211" t="s">
        <v>3343</v>
      </c>
      <c r="B1226" s="211">
        <v>0</v>
      </c>
      <c r="C1226" s="211">
        <v>1</v>
      </c>
      <c r="D1226" s="211" t="s">
        <v>3109</v>
      </c>
      <c r="E1226" s="211" t="s">
        <v>3292</v>
      </c>
      <c r="F1226" s="211" t="s">
        <v>3291</v>
      </c>
    </row>
    <row r="1227" spans="1:6" ht="15" customHeight="1" x14ac:dyDescent="0.25">
      <c r="A1227" s="211" t="s">
        <v>3343</v>
      </c>
      <c r="B1227" s="211">
        <v>0</v>
      </c>
      <c r="C1227" s="211">
        <v>1</v>
      </c>
      <c r="D1227" s="211" t="s">
        <v>3111</v>
      </c>
      <c r="E1227" s="211" t="s">
        <v>3292</v>
      </c>
      <c r="F1227" s="211" t="s">
        <v>3291</v>
      </c>
    </row>
    <row r="1228" spans="1:6" ht="15" customHeight="1" x14ac:dyDescent="0.25">
      <c r="A1228" s="211" t="s">
        <v>3</v>
      </c>
      <c r="B1228" s="211">
        <v>0</v>
      </c>
      <c r="C1228" s="211">
        <v>1</v>
      </c>
      <c r="D1228" s="211" t="s">
        <v>3993</v>
      </c>
      <c r="E1228" s="211" t="s">
        <v>3292</v>
      </c>
      <c r="F1228" s="211" t="s">
        <v>3291</v>
      </c>
    </row>
    <row r="1229" spans="1:6" ht="15" customHeight="1" x14ac:dyDescent="0.25">
      <c r="A1229" s="211" t="s">
        <v>730</v>
      </c>
      <c r="B1229" s="211">
        <v>0</v>
      </c>
      <c r="C1229" s="211">
        <v>1</v>
      </c>
      <c r="D1229" s="211" t="s">
        <v>3993</v>
      </c>
      <c r="E1229" s="211" t="s">
        <v>3292</v>
      </c>
      <c r="F1229" s="211" t="s">
        <v>3291</v>
      </c>
    </row>
    <row r="1230" spans="1:6" ht="15" customHeight="1" x14ac:dyDescent="0.25">
      <c r="A1230" s="211" t="s">
        <v>725</v>
      </c>
      <c r="B1230" s="211">
        <v>0</v>
      </c>
      <c r="C1230" s="211">
        <v>1</v>
      </c>
      <c r="D1230" s="211" t="s">
        <v>3993</v>
      </c>
      <c r="E1230" s="211" t="s">
        <v>3292</v>
      </c>
      <c r="F1230" s="211" t="s">
        <v>3291</v>
      </c>
    </row>
    <row r="1231" spans="1:6" ht="15" customHeight="1" x14ac:dyDescent="0.25">
      <c r="A1231" s="211" t="s">
        <v>293</v>
      </c>
      <c r="B1231" s="211">
        <v>0</v>
      </c>
      <c r="C1231" s="211">
        <v>1</v>
      </c>
      <c r="D1231" s="211" t="s">
        <v>3993</v>
      </c>
      <c r="E1231" s="211" t="s">
        <v>3292</v>
      </c>
      <c r="F1231" s="211" t="s">
        <v>3291</v>
      </c>
    </row>
    <row r="1232" spans="1:6" ht="15" customHeight="1" x14ac:dyDescent="0.25">
      <c r="A1232" s="211" t="s">
        <v>727</v>
      </c>
      <c r="B1232" s="211">
        <v>0</v>
      </c>
      <c r="C1232" s="211">
        <v>1</v>
      </c>
      <c r="D1232" s="211" t="s">
        <v>3993</v>
      </c>
      <c r="E1232" s="211" t="s">
        <v>3292</v>
      </c>
      <c r="F1232" s="211" t="s">
        <v>3291</v>
      </c>
    </row>
    <row r="1233" spans="1:6" ht="15" customHeight="1" x14ac:dyDescent="0.25">
      <c r="A1233" s="211" t="s">
        <v>298</v>
      </c>
      <c r="B1233" s="211">
        <v>0</v>
      </c>
      <c r="C1233" s="211">
        <v>1</v>
      </c>
      <c r="D1233" s="211" t="s">
        <v>3993</v>
      </c>
      <c r="E1233" s="211" t="s">
        <v>3292</v>
      </c>
      <c r="F1233" s="211" t="s">
        <v>3291</v>
      </c>
    </row>
    <row r="1234" spans="1:6" ht="15" customHeight="1" x14ac:dyDescent="0.25">
      <c r="A1234" s="211" t="s">
        <v>3120</v>
      </c>
      <c r="B1234" s="211">
        <v>0</v>
      </c>
      <c r="C1234" s="211">
        <v>1</v>
      </c>
      <c r="D1234" s="211" t="s">
        <v>3993</v>
      </c>
      <c r="E1234" s="211" t="s">
        <v>3292</v>
      </c>
      <c r="F1234" s="211" t="s">
        <v>3291</v>
      </c>
    </row>
    <row r="1235" spans="1:6" ht="15" customHeight="1" x14ac:dyDescent="0.25">
      <c r="A1235" s="211" t="s">
        <v>3340</v>
      </c>
      <c r="B1235" s="211">
        <v>0</v>
      </c>
      <c r="C1235" s="211">
        <v>1</v>
      </c>
      <c r="D1235" s="211" t="s">
        <v>3993</v>
      </c>
      <c r="E1235" s="211" t="s">
        <v>3292</v>
      </c>
      <c r="F1235" s="211" t="s">
        <v>3291</v>
      </c>
    </row>
    <row r="1236" spans="1:6" ht="15" customHeight="1" x14ac:dyDescent="0.25">
      <c r="A1236" s="211" t="s">
        <v>3341</v>
      </c>
      <c r="B1236" s="211">
        <v>0</v>
      </c>
      <c r="C1236" s="211">
        <v>1</v>
      </c>
      <c r="D1236" s="211" t="s">
        <v>3993</v>
      </c>
      <c r="E1236" s="211" t="s">
        <v>3292</v>
      </c>
      <c r="F1236" s="211" t="s">
        <v>3291</v>
      </c>
    </row>
    <row r="1237" spans="1:6" x14ac:dyDescent="0.25">
      <c r="A1237" s="211" t="s">
        <v>3342</v>
      </c>
      <c r="B1237" s="211">
        <v>0</v>
      </c>
      <c r="C1237" s="211">
        <v>1</v>
      </c>
      <c r="D1237" s="211" t="s">
        <v>3993</v>
      </c>
      <c r="E1237" s="211" t="s">
        <v>3292</v>
      </c>
      <c r="F1237" s="211" t="s">
        <v>3291</v>
      </c>
    </row>
    <row r="1238" spans="1:6" ht="15" customHeight="1" x14ac:dyDescent="0.25">
      <c r="A1238" s="211" t="s">
        <v>3345</v>
      </c>
      <c r="B1238" s="211">
        <v>0</v>
      </c>
      <c r="C1238" s="211">
        <v>1</v>
      </c>
      <c r="D1238" s="211" t="s">
        <v>3993</v>
      </c>
      <c r="E1238" s="211" t="s">
        <v>3292</v>
      </c>
      <c r="F1238" s="211" t="s">
        <v>3291</v>
      </c>
    </row>
    <row r="1239" spans="1:6" ht="15" customHeight="1" x14ac:dyDescent="0.25">
      <c r="A1239" s="211" t="s">
        <v>3346</v>
      </c>
      <c r="B1239" s="211">
        <v>0</v>
      </c>
      <c r="C1239" s="211">
        <v>1</v>
      </c>
      <c r="D1239" s="211" t="s">
        <v>3993</v>
      </c>
      <c r="E1239" s="211" t="s">
        <v>3292</v>
      </c>
      <c r="F1239" s="211" t="s">
        <v>3291</v>
      </c>
    </row>
    <row r="1240" spans="1:6" ht="15" customHeight="1" x14ac:dyDescent="0.25">
      <c r="A1240" s="211" t="s">
        <v>3348</v>
      </c>
      <c r="B1240" s="211">
        <v>0</v>
      </c>
      <c r="C1240" s="211">
        <v>1</v>
      </c>
      <c r="D1240" s="211" t="s">
        <v>3993</v>
      </c>
      <c r="E1240" s="211" t="s">
        <v>3292</v>
      </c>
      <c r="F1240" s="211" t="s">
        <v>3291</v>
      </c>
    </row>
    <row r="1241" spans="1:6" ht="15" customHeight="1" x14ac:dyDescent="0.25">
      <c r="A1241" s="211" t="s">
        <v>724</v>
      </c>
      <c r="B1241" s="211">
        <v>0</v>
      </c>
      <c r="C1241" s="211">
        <v>1</v>
      </c>
      <c r="D1241" s="211" t="s">
        <v>3993</v>
      </c>
      <c r="E1241" s="211" t="s">
        <v>3292</v>
      </c>
      <c r="F1241" s="211" t="s">
        <v>3291</v>
      </c>
    </row>
    <row r="1242" spans="1:6" ht="15" customHeight="1" x14ac:dyDescent="0.25">
      <c r="A1242" s="211" t="s">
        <v>726</v>
      </c>
      <c r="B1242" s="211">
        <v>0</v>
      </c>
      <c r="C1242" s="211">
        <v>1</v>
      </c>
      <c r="D1242" s="211" t="s">
        <v>3993</v>
      </c>
      <c r="E1242" s="211" t="s">
        <v>3292</v>
      </c>
      <c r="F1242" s="211" t="s">
        <v>3291</v>
      </c>
    </row>
    <row r="1243" spans="1:6" ht="15" customHeight="1" x14ac:dyDescent="0.25">
      <c r="A1243" s="211" t="s">
        <v>3343</v>
      </c>
      <c r="B1243" s="211">
        <v>0</v>
      </c>
      <c r="C1243" s="211">
        <v>1</v>
      </c>
      <c r="D1243" s="211" t="s">
        <v>3993</v>
      </c>
      <c r="E1243" s="211" t="s">
        <v>3292</v>
      </c>
      <c r="F1243" s="211" t="s">
        <v>3291</v>
      </c>
    </row>
    <row r="1244" spans="1:6" ht="15" customHeight="1" x14ac:dyDescent="0.25">
      <c r="A1244" s="211" t="s">
        <v>3344</v>
      </c>
      <c r="B1244" s="211">
        <v>0</v>
      </c>
      <c r="C1244" s="211">
        <v>1</v>
      </c>
      <c r="D1244" s="211" t="s">
        <v>3993</v>
      </c>
      <c r="E1244" s="211" t="s">
        <v>3292</v>
      </c>
      <c r="F1244" s="211" t="s">
        <v>3291</v>
      </c>
    </row>
    <row r="1245" spans="1:6" ht="15" customHeight="1" x14ac:dyDescent="0.25">
      <c r="A1245" s="211" t="s">
        <v>3347</v>
      </c>
      <c r="B1245" s="211">
        <v>0</v>
      </c>
      <c r="C1245" s="211">
        <v>1</v>
      </c>
      <c r="D1245" s="211" t="s">
        <v>3993</v>
      </c>
      <c r="E1245" s="211" t="s">
        <v>3292</v>
      </c>
      <c r="F1245" s="211" t="s">
        <v>3291</v>
      </c>
    </row>
    <row r="1246" spans="1:6" ht="15" customHeight="1" x14ac:dyDescent="0.25">
      <c r="A1246" s="211" t="s">
        <v>217</v>
      </c>
      <c r="B1246" s="211">
        <v>0</v>
      </c>
      <c r="C1246" s="211">
        <v>1</v>
      </c>
      <c r="D1246" s="211" t="s">
        <v>3993</v>
      </c>
      <c r="E1246" s="211" t="s">
        <v>3292</v>
      </c>
      <c r="F1246" s="211" t="s">
        <v>3291</v>
      </c>
    </row>
    <row r="1247" spans="1:6" ht="15" customHeight="1" x14ac:dyDescent="0.25">
      <c r="A1247" s="211" t="s">
        <v>228</v>
      </c>
      <c r="B1247" s="211">
        <v>0</v>
      </c>
      <c r="C1247" s="211">
        <v>1</v>
      </c>
      <c r="D1247" s="211" t="s">
        <v>3993</v>
      </c>
      <c r="E1247" s="211" t="s">
        <v>3292</v>
      </c>
      <c r="F1247" s="211" t="s">
        <v>3291</v>
      </c>
    </row>
    <row r="1248" spans="1:6" ht="15" customHeight="1" x14ac:dyDescent="0.25">
      <c r="A1248" s="211" t="s">
        <v>233</v>
      </c>
      <c r="B1248" s="211">
        <v>0</v>
      </c>
      <c r="C1248" s="211">
        <v>1</v>
      </c>
      <c r="D1248" s="211" t="s">
        <v>3993</v>
      </c>
      <c r="E1248" s="211" t="s">
        <v>3292</v>
      </c>
      <c r="F1248" s="211" t="s">
        <v>3291</v>
      </c>
    </row>
    <row r="1249" spans="1:6" ht="15" customHeight="1" x14ac:dyDescent="0.25">
      <c r="A1249" s="211" t="s">
        <v>4057</v>
      </c>
      <c r="B1249" s="211">
        <v>0</v>
      </c>
      <c r="C1249" s="211">
        <v>1</v>
      </c>
      <c r="D1249" s="211" t="s">
        <v>379</v>
      </c>
      <c r="E1249" s="211" t="s">
        <v>3482</v>
      </c>
      <c r="F1249" s="211" t="s">
        <v>3291</v>
      </c>
    </row>
    <row r="1250" spans="1:6" ht="15" customHeight="1" x14ac:dyDescent="0.25">
      <c r="A1250" s="211" t="s">
        <v>4057</v>
      </c>
      <c r="B1250" s="211">
        <v>0</v>
      </c>
      <c r="C1250" s="211">
        <v>1</v>
      </c>
      <c r="D1250" s="211" t="s">
        <v>385</v>
      </c>
      <c r="E1250" s="211" t="s">
        <v>3482</v>
      </c>
      <c r="F1250" s="211" t="s">
        <v>3291</v>
      </c>
    </row>
    <row r="1251" spans="1:6" ht="15" customHeight="1" x14ac:dyDescent="0.25">
      <c r="A1251" s="211" t="s">
        <v>4057</v>
      </c>
      <c r="B1251" s="211">
        <v>0</v>
      </c>
      <c r="C1251" s="211">
        <v>1</v>
      </c>
      <c r="D1251" s="211" t="s">
        <v>3162</v>
      </c>
      <c r="E1251" s="211" t="s">
        <v>3482</v>
      </c>
      <c r="F1251" s="211" t="s">
        <v>3291</v>
      </c>
    </row>
    <row r="1252" spans="1:6" ht="15" customHeight="1" x14ac:dyDescent="0.25">
      <c r="A1252" s="211" t="s">
        <v>4057</v>
      </c>
      <c r="B1252" s="211">
        <v>0</v>
      </c>
      <c r="C1252" s="211">
        <v>1</v>
      </c>
      <c r="D1252" s="211" t="s">
        <v>3247</v>
      </c>
      <c r="E1252" s="211" t="s">
        <v>3482</v>
      </c>
      <c r="F1252" s="211" t="s">
        <v>3291</v>
      </c>
    </row>
    <row r="1253" spans="1:6" ht="15" customHeight="1" x14ac:dyDescent="0.25">
      <c r="A1253" s="211" t="s">
        <v>4057</v>
      </c>
      <c r="B1253" s="211">
        <v>0</v>
      </c>
      <c r="C1253" s="211">
        <v>1</v>
      </c>
      <c r="D1253" s="211" t="s">
        <v>2283</v>
      </c>
      <c r="E1253" s="211" t="s">
        <v>3482</v>
      </c>
      <c r="F1253" s="211" t="s">
        <v>3291</v>
      </c>
    </row>
    <row r="1254" spans="1:6" ht="15" customHeight="1" x14ac:dyDescent="0.25">
      <c r="A1254" s="211" t="s">
        <v>4057</v>
      </c>
      <c r="B1254" s="211">
        <v>0</v>
      </c>
      <c r="C1254" s="211">
        <v>1</v>
      </c>
      <c r="D1254" s="211" t="s">
        <v>2282</v>
      </c>
      <c r="E1254" s="211" t="s">
        <v>3482</v>
      </c>
      <c r="F1254" s="211" t="s">
        <v>3291</v>
      </c>
    </row>
    <row r="1255" spans="1:6" ht="15" customHeight="1" x14ac:dyDescent="0.25">
      <c r="A1255" s="211" t="s">
        <v>4057</v>
      </c>
      <c r="B1255" s="211">
        <v>0</v>
      </c>
      <c r="C1255" s="211">
        <v>1</v>
      </c>
      <c r="D1255" s="211" t="s">
        <v>3563</v>
      </c>
      <c r="E1255" s="211" t="s">
        <v>3290</v>
      </c>
      <c r="F1255" s="211" t="s">
        <v>3291</v>
      </c>
    </row>
    <row r="1256" spans="1:6" ht="15" customHeight="1" x14ac:dyDescent="0.25">
      <c r="A1256" s="211" t="s">
        <v>4057</v>
      </c>
      <c r="B1256" s="211">
        <v>0</v>
      </c>
      <c r="C1256" s="211">
        <v>1</v>
      </c>
      <c r="D1256" s="211" t="s">
        <v>3389</v>
      </c>
      <c r="E1256" s="211" t="s">
        <v>3290</v>
      </c>
      <c r="F1256" s="211" t="s">
        <v>3291</v>
      </c>
    </row>
    <row r="1257" spans="1:6" ht="15" customHeight="1" x14ac:dyDescent="0.25">
      <c r="A1257" s="211" t="s">
        <v>4057</v>
      </c>
      <c r="B1257" s="211">
        <v>0</v>
      </c>
      <c r="C1257" s="211">
        <v>1</v>
      </c>
      <c r="D1257" s="211" t="s">
        <v>1714</v>
      </c>
      <c r="E1257" s="211" t="s">
        <v>3482</v>
      </c>
      <c r="F1257" s="211" t="s">
        <v>3291</v>
      </c>
    </row>
    <row r="1258" spans="1:6" ht="15" customHeight="1" x14ac:dyDescent="0.25">
      <c r="A1258" s="211" t="s">
        <v>4057</v>
      </c>
      <c r="B1258" s="211">
        <v>0</v>
      </c>
      <c r="C1258" s="211">
        <v>1</v>
      </c>
      <c r="D1258" s="211" t="s">
        <v>1716</v>
      </c>
      <c r="E1258" s="211" t="s">
        <v>3482</v>
      </c>
      <c r="F1258" s="211" t="s">
        <v>3291</v>
      </c>
    </row>
    <row r="1259" spans="1:6" ht="15" customHeight="1" x14ac:dyDescent="0.25">
      <c r="A1259" s="211" t="s">
        <v>4057</v>
      </c>
      <c r="B1259" s="211">
        <v>0</v>
      </c>
      <c r="C1259" s="211">
        <v>1</v>
      </c>
      <c r="D1259" s="211" t="s">
        <v>1718</v>
      </c>
      <c r="E1259" s="211" t="s">
        <v>3482</v>
      </c>
      <c r="F1259" s="211" t="s">
        <v>3291</v>
      </c>
    </row>
    <row r="1260" spans="1:6" ht="15" customHeight="1" x14ac:dyDescent="0.25">
      <c r="A1260" s="211" t="s">
        <v>4057</v>
      </c>
      <c r="B1260" s="211">
        <v>0</v>
      </c>
      <c r="C1260" s="211">
        <v>1</v>
      </c>
      <c r="D1260" s="211" t="s">
        <v>2379</v>
      </c>
      <c r="E1260" s="211" t="s">
        <v>3482</v>
      </c>
      <c r="F1260" s="211" t="s">
        <v>3291</v>
      </c>
    </row>
    <row r="1261" spans="1:6" ht="15" customHeight="1" x14ac:dyDescent="0.25">
      <c r="A1261" s="211" t="s">
        <v>4057</v>
      </c>
      <c r="B1261" s="211">
        <v>0</v>
      </c>
      <c r="C1261" s="211">
        <v>1</v>
      </c>
      <c r="D1261" s="211" t="s">
        <v>1722</v>
      </c>
      <c r="E1261" s="211" t="s">
        <v>3482</v>
      </c>
      <c r="F1261" s="211" t="s">
        <v>3291</v>
      </c>
    </row>
    <row r="1262" spans="1:6" ht="15" customHeight="1" x14ac:dyDescent="0.25">
      <c r="A1262" s="211" t="s">
        <v>4057</v>
      </c>
      <c r="B1262" s="211">
        <v>0</v>
      </c>
      <c r="C1262" s="211">
        <v>1</v>
      </c>
      <c r="D1262" s="211" t="s">
        <v>1724</v>
      </c>
      <c r="E1262" s="211" t="s">
        <v>3482</v>
      </c>
      <c r="F1262" s="211" t="s">
        <v>3291</v>
      </c>
    </row>
    <row r="1263" spans="1:6" ht="15" customHeight="1" x14ac:dyDescent="0.25">
      <c r="A1263" s="211" t="s">
        <v>4057</v>
      </c>
      <c r="B1263" s="211">
        <v>0</v>
      </c>
      <c r="C1263" s="211">
        <v>1</v>
      </c>
      <c r="D1263" s="211" t="s">
        <v>72</v>
      </c>
      <c r="E1263" s="211" t="s">
        <v>3482</v>
      </c>
      <c r="F1263" s="211" t="s">
        <v>3291</v>
      </c>
    </row>
    <row r="1264" spans="1:6" ht="15" customHeight="1" x14ac:dyDescent="0.25">
      <c r="A1264" s="211" t="s">
        <v>4057</v>
      </c>
      <c r="B1264" s="211">
        <v>0</v>
      </c>
      <c r="C1264" s="211">
        <v>1</v>
      </c>
      <c r="D1264" s="211" t="s">
        <v>73</v>
      </c>
      <c r="E1264" s="211" t="s">
        <v>3482</v>
      </c>
      <c r="F1264" s="211" t="s">
        <v>3291</v>
      </c>
    </row>
    <row r="1265" spans="1:6" ht="15" customHeight="1" x14ac:dyDescent="0.25">
      <c r="A1265" s="211" t="s">
        <v>4057</v>
      </c>
      <c r="B1265" s="211">
        <v>0</v>
      </c>
      <c r="C1265" s="211">
        <v>1</v>
      </c>
      <c r="D1265" s="211" t="s">
        <v>3107</v>
      </c>
      <c r="E1265" s="211" t="s">
        <v>3482</v>
      </c>
      <c r="F1265" s="211" t="s">
        <v>3291</v>
      </c>
    </row>
    <row r="1266" spans="1:6" ht="15" customHeight="1" x14ac:dyDescent="0.25">
      <c r="A1266" s="211" t="s">
        <v>4057</v>
      </c>
      <c r="B1266" s="211">
        <v>0</v>
      </c>
      <c r="C1266" s="211">
        <v>1</v>
      </c>
      <c r="D1266" s="211" t="s">
        <v>3109</v>
      </c>
      <c r="E1266" s="211" t="s">
        <v>3482</v>
      </c>
      <c r="F1266" s="211" t="s">
        <v>3291</v>
      </c>
    </row>
    <row r="1267" spans="1:6" ht="15" customHeight="1" x14ac:dyDescent="0.25">
      <c r="A1267" s="211" t="s">
        <v>4057</v>
      </c>
      <c r="B1267" s="211">
        <v>0</v>
      </c>
      <c r="C1267" s="211">
        <v>1</v>
      </c>
      <c r="D1267" s="211" t="s">
        <v>3111</v>
      </c>
      <c r="E1267" s="211" t="s">
        <v>3482</v>
      </c>
      <c r="F1267" s="211" t="s">
        <v>3291</v>
      </c>
    </row>
    <row r="1268" spans="1:6" ht="15" customHeight="1" x14ac:dyDescent="0.25">
      <c r="A1268" s="211" t="s">
        <v>4057</v>
      </c>
      <c r="B1268" s="211">
        <v>0</v>
      </c>
      <c r="C1268" s="211">
        <v>1</v>
      </c>
      <c r="D1268" s="211" t="s">
        <v>3388</v>
      </c>
      <c r="E1268" s="211" t="s">
        <v>3290</v>
      </c>
      <c r="F1268" s="211" t="s">
        <v>3291</v>
      </c>
    </row>
    <row r="1269" spans="1:6" ht="15" customHeight="1" x14ac:dyDescent="0.25">
      <c r="A1269" s="211" t="s">
        <v>4057</v>
      </c>
      <c r="B1269" s="211">
        <v>0</v>
      </c>
      <c r="C1269" s="211">
        <v>1</v>
      </c>
      <c r="D1269" s="211" t="s">
        <v>3387</v>
      </c>
      <c r="E1269" s="211" t="s">
        <v>3290</v>
      </c>
      <c r="F1269" s="211" t="s">
        <v>3291</v>
      </c>
    </row>
    <row r="1270" spans="1:6" ht="15" customHeight="1" x14ac:dyDescent="0.25">
      <c r="A1270" s="211" t="s">
        <v>4057</v>
      </c>
      <c r="B1270" s="211">
        <v>0</v>
      </c>
      <c r="C1270" s="211">
        <v>1</v>
      </c>
      <c r="D1270" s="211" t="s">
        <v>3391</v>
      </c>
      <c r="E1270" s="211" t="s">
        <v>3290</v>
      </c>
      <c r="F1270" s="211" t="s">
        <v>3291</v>
      </c>
    </row>
    <row r="1271" spans="1:6" ht="15" customHeight="1" x14ac:dyDescent="0.25">
      <c r="A1271" s="211" t="s">
        <v>4057</v>
      </c>
      <c r="B1271" s="211">
        <v>0</v>
      </c>
      <c r="C1271" s="211">
        <v>1</v>
      </c>
      <c r="D1271" s="211" t="s">
        <v>3392</v>
      </c>
      <c r="E1271" s="211" t="s">
        <v>3290</v>
      </c>
      <c r="F1271" s="211" t="s">
        <v>3291</v>
      </c>
    </row>
    <row r="1272" spans="1:6" ht="15" customHeight="1" x14ac:dyDescent="0.25">
      <c r="A1272" s="211" t="s">
        <v>4057</v>
      </c>
      <c r="B1272" s="211">
        <v>0</v>
      </c>
      <c r="C1272" s="211">
        <v>1</v>
      </c>
      <c r="D1272" s="211" t="s">
        <v>209</v>
      </c>
      <c r="E1272" s="211" t="s">
        <v>3292</v>
      </c>
      <c r="F1272" s="211" t="s">
        <v>3291</v>
      </c>
    </row>
    <row r="1273" spans="1:6" ht="15" customHeight="1" x14ac:dyDescent="0.25">
      <c r="A1273" s="211" t="s">
        <v>4057</v>
      </c>
      <c r="B1273" s="211">
        <v>0</v>
      </c>
      <c r="C1273" s="211">
        <v>1</v>
      </c>
      <c r="D1273" s="211" t="s">
        <v>3196</v>
      </c>
      <c r="E1273" s="211" t="s">
        <v>3292</v>
      </c>
      <c r="F1273" s="211" t="s">
        <v>3291</v>
      </c>
    </row>
    <row r="1274" spans="1:6" ht="15" customHeight="1" x14ac:dyDescent="0.25">
      <c r="A1274" s="211" t="s">
        <v>4057</v>
      </c>
      <c r="B1274" s="211">
        <v>0</v>
      </c>
      <c r="C1274" s="211">
        <v>1</v>
      </c>
      <c r="D1274" s="211" t="s">
        <v>392</v>
      </c>
      <c r="E1274" s="211" t="s">
        <v>3292</v>
      </c>
      <c r="F1274" s="211" t="s">
        <v>3291</v>
      </c>
    </row>
    <row r="1275" spans="1:6" ht="15" customHeight="1" x14ac:dyDescent="0.25">
      <c r="A1275" s="211" t="s">
        <v>4057</v>
      </c>
      <c r="B1275" s="211">
        <v>0</v>
      </c>
      <c r="C1275" s="211">
        <v>1</v>
      </c>
      <c r="D1275" s="211" t="s">
        <v>642</v>
      </c>
      <c r="E1275" s="211" t="s">
        <v>3292</v>
      </c>
      <c r="F1275" s="211" t="s">
        <v>3291</v>
      </c>
    </row>
    <row r="1276" spans="1:6" ht="15" customHeight="1" x14ac:dyDescent="0.25">
      <c r="A1276" s="211" t="s">
        <v>4057</v>
      </c>
      <c r="B1276" s="211">
        <v>0</v>
      </c>
      <c r="C1276" s="211">
        <v>1</v>
      </c>
      <c r="D1276" s="211" t="s">
        <v>395</v>
      </c>
      <c r="E1276" s="211" t="s">
        <v>3292</v>
      </c>
      <c r="F1276" s="211" t="s">
        <v>3291</v>
      </c>
    </row>
    <row r="1277" spans="1:6" ht="15" customHeight="1" x14ac:dyDescent="0.25">
      <c r="A1277" s="211" t="s">
        <v>4057</v>
      </c>
      <c r="B1277" s="211">
        <v>0</v>
      </c>
      <c r="C1277" s="211">
        <v>1</v>
      </c>
      <c r="D1277" s="211" t="s">
        <v>397</v>
      </c>
      <c r="E1277" s="211" t="s">
        <v>3292</v>
      </c>
      <c r="F1277" s="211" t="s">
        <v>3291</v>
      </c>
    </row>
    <row r="1278" spans="1:6" ht="15" customHeight="1" x14ac:dyDescent="0.25">
      <c r="A1278" s="211" t="s">
        <v>4057</v>
      </c>
      <c r="B1278" s="211">
        <v>0</v>
      </c>
      <c r="C1278" s="211">
        <v>1</v>
      </c>
      <c r="D1278" s="211" t="s">
        <v>292</v>
      </c>
      <c r="E1278" s="211" t="s">
        <v>3292</v>
      </c>
      <c r="F1278" s="211" t="s">
        <v>3291</v>
      </c>
    </row>
    <row r="1279" spans="1:6" ht="15" customHeight="1" x14ac:dyDescent="0.25">
      <c r="A1279" s="211" t="s">
        <v>4057</v>
      </c>
      <c r="B1279" s="211">
        <v>0</v>
      </c>
      <c r="C1279" s="211">
        <v>1</v>
      </c>
      <c r="D1279" s="211" t="s">
        <v>400</v>
      </c>
      <c r="E1279" s="211" t="s">
        <v>3292</v>
      </c>
      <c r="F1279" s="211" t="s">
        <v>3291</v>
      </c>
    </row>
    <row r="1280" spans="1:6" ht="15" customHeight="1" x14ac:dyDescent="0.25">
      <c r="A1280" s="211" t="s">
        <v>4057</v>
      </c>
      <c r="B1280" s="211">
        <v>0</v>
      </c>
      <c r="C1280" s="211">
        <v>1</v>
      </c>
      <c r="D1280" s="211" t="s">
        <v>403</v>
      </c>
      <c r="E1280" s="211" t="s">
        <v>3292</v>
      </c>
      <c r="F1280" s="211" t="s">
        <v>3291</v>
      </c>
    </row>
    <row r="1281" spans="1:6" ht="15" customHeight="1" x14ac:dyDescent="0.25">
      <c r="A1281" s="211" t="s">
        <v>4057</v>
      </c>
      <c r="B1281" s="211">
        <v>0</v>
      </c>
      <c r="C1281" s="211">
        <v>1</v>
      </c>
      <c r="D1281" s="211" t="s">
        <v>1042</v>
      </c>
      <c r="E1281" s="211" t="s">
        <v>3292</v>
      </c>
      <c r="F1281" s="211" t="s">
        <v>3291</v>
      </c>
    </row>
    <row r="1282" spans="1:6" ht="15" customHeight="1" x14ac:dyDescent="0.25">
      <c r="A1282" s="211" t="s">
        <v>4057</v>
      </c>
      <c r="B1282" s="211">
        <v>0</v>
      </c>
      <c r="C1282" s="211">
        <v>1</v>
      </c>
      <c r="D1282" s="211" t="s">
        <v>1045</v>
      </c>
      <c r="E1282" s="211" t="s">
        <v>3292</v>
      </c>
      <c r="F1282" s="211" t="s">
        <v>3291</v>
      </c>
    </row>
    <row r="1283" spans="1:6" ht="15" customHeight="1" x14ac:dyDescent="0.25">
      <c r="A1283" s="211" t="s">
        <v>4057</v>
      </c>
      <c r="B1283" s="211">
        <v>0</v>
      </c>
      <c r="C1283" s="211">
        <v>1</v>
      </c>
      <c r="D1283" s="211" t="s">
        <v>933</v>
      </c>
      <c r="E1283" s="211" t="s">
        <v>3292</v>
      </c>
      <c r="F1283" s="211" t="s">
        <v>3291</v>
      </c>
    </row>
    <row r="1284" spans="1:6" ht="15" customHeight="1" x14ac:dyDescent="0.25">
      <c r="A1284" s="211" t="s">
        <v>4057</v>
      </c>
      <c r="B1284" s="211">
        <v>0</v>
      </c>
      <c r="C1284" s="211">
        <v>1</v>
      </c>
      <c r="D1284" s="211" t="s">
        <v>932</v>
      </c>
      <c r="E1284" s="211" t="s">
        <v>3292</v>
      </c>
      <c r="F1284" s="211" t="s">
        <v>3291</v>
      </c>
    </row>
    <row r="1285" spans="1:6" ht="15" customHeight="1" x14ac:dyDescent="0.25">
      <c r="A1285" s="211" t="s">
        <v>4057</v>
      </c>
      <c r="B1285" s="211">
        <v>0</v>
      </c>
      <c r="C1285" s="211">
        <v>1</v>
      </c>
      <c r="D1285" s="211" t="s">
        <v>381</v>
      </c>
      <c r="E1285" s="211" t="s">
        <v>3292</v>
      </c>
      <c r="F1285" s="211" t="s">
        <v>3291</v>
      </c>
    </row>
    <row r="1286" spans="1:6" ht="15" customHeight="1" x14ac:dyDescent="0.25">
      <c r="A1286" s="211" t="s">
        <v>4057</v>
      </c>
      <c r="B1286" s="211">
        <v>0</v>
      </c>
      <c r="C1286" s="211">
        <v>1</v>
      </c>
      <c r="D1286" s="211" t="s">
        <v>767</v>
      </c>
      <c r="E1286" s="211" t="s">
        <v>3292</v>
      </c>
      <c r="F1286" s="211" t="s">
        <v>3291</v>
      </c>
    </row>
    <row r="1287" spans="1:6" ht="15" customHeight="1" x14ac:dyDescent="0.25">
      <c r="A1287" s="211" t="s">
        <v>4057</v>
      </c>
      <c r="B1287" s="211">
        <v>0</v>
      </c>
      <c r="C1287" s="211">
        <v>1</v>
      </c>
      <c r="D1287" s="211" t="s">
        <v>4401</v>
      </c>
      <c r="E1287" s="211" t="s">
        <v>127</v>
      </c>
      <c r="F1287" s="211" t="s">
        <v>3291</v>
      </c>
    </row>
    <row r="1288" spans="1:6" ht="15" customHeight="1" x14ac:dyDescent="0.25">
      <c r="A1288" s="211" t="s">
        <v>4057</v>
      </c>
      <c r="B1288" s="211">
        <v>0</v>
      </c>
      <c r="C1288" s="211">
        <v>1</v>
      </c>
      <c r="D1288" s="211" t="s">
        <v>3200</v>
      </c>
      <c r="E1288" s="211" t="s">
        <v>127</v>
      </c>
      <c r="F1288" s="211" t="s">
        <v>3291</v>
      </c>
    </row>
    <row r="1289" spans="1:6" ht="15" customHeight="1" x14ac:dyDescent="0.25">
      <c r="A1289" s="211" t="s">
        <v>4057</v>
      </c>
      <c r="B1289" s="211">
        <v>0</v>
      </c>
      <c r="C1289" s="211">
        <v>1</v>
      </c>
      <c r="D1289" s="211" t="s">
        <v>3199</v>
      </c>
      <c r="E1289" s="211" t="s">
        <v>3292</v>
      </c>
      <c r="F1289" s="211" t="s">
        <v>3291</v>
      </c>
    </row>
    <row r="1290" spans="1:6" ht="15" customHeight="1" x14ac:dyDescent="0.25">
      <c r="A1290" s="211" t="s">
        <v>4057</v>
      </c>
      <c r="B1290" s="211">
        <v>0</v>
      </c>
      <c r="C1290" s="211">
        <v>1</v>
      </c>
      <c r="D1290" s="211" t="s">
        <v>87</v>
      </c>
      <c r="E1290" s="211" t="s">
        <v>3292</v>
      </c>
      <c r="F1290" s="211" t="s">
        <v>3291</v>
      </c>
    </row>
    <row r="1291" spans="1:6" ht="15" customHeight="1" x14ac:dyDescent="0.25">
      <c r="A1291" s="211" t="s">
        <v>4057</v>
      </c>
      <c r="B1291" s="211">
        <v>0</v>
      </c>
      <c r="C1291" s="211">
        <v>1</v>
      </c>
      <c r="D1291" s="211" t="s">
        <v>3584</v>
      </c>
      <c r="E1291" s="211" t="s">
        <v>3292</v>
      </c>
      <c r="F1291" s="211" t="s">
        <v>3291</v>
      </c>
    </row>
    <row r="1292" spans="1:6" ht="15" customHeight="1" x14ac:dyDescent="0.25">
      <c r="A1292" s="211" t="s">
        <v>4057</v>
      </c>
      <c r="B1292" s="211">
        <v>0</v>
      </c>
      <c r="C1292" s="211">
        <v>1</v>
      </c>
      <c r="D1292" s="211" t="s">
        <v>78</v>
      </c>
      <c r="E1292" s="211" t="s">
        <v>3292</v>
      </c>
      <c r="F1292" s="211" t="s">
        <v>3291</v>
      </c>
    </row>
    <row r="1293" spans="1:6" ht="15" customHeight="1" x14ac:dyDescent="0.25">
      <c r="A1293" s="211" t="s">
        <v>4057</v>
      </c>
      <c r="B1293" s="211">
        <v>0</v>
      </c>
      <c r="C1293" s="211">
        <v>1</v>
      </c>
      <c r="D1293" s="211" t="s">
        <v>3532</v>
      </c>
      <c r="E1293" s="211" t="s">
        <v>3292</v>
      </c>
      <c r="F1293" s="211" t="s">
        <v>3291</v>
      </c>
    </row>
    <row r="1294" spans="1:6" ht="15" customHeight="1" x14ac:dyDescent="0.25">
      <c r="A1294" s="211" t="s">
        <v>4057</v>
      </c>
      <c r="B1294" s="211">
        <v>0</v>
      </c>
      <c r="C1294" s="211">
        <v>1</v>
      </c>
      <c r="D1294" s="211" t="s">
        <v>1048</v>
      </c>
      <c r="E1294" s="211" t="s">
        <v>3292</v>
      </c>
      <c r="F1294" s="211" t="s">
        <v>3291</v>
      </c>
    </row>
    <row r="1295" spans="1:6" ht="15" customHeight="1" x14ac:dyDescent="0.25">
      <c r="A1295" s="211" t="s">
        <v>4057</v>
      </c>
      <c r="B1295" s="211">
        <v>0</v>
      </c>
      <c r="C1295" s="211">
        <v>1</v>
      </c>
      <c r="D1295" s="211" t="s">
        <v>1050</v>
      </c>
      <c r="E1295" s="211" t="s">
        <v>3292</v>
      </c>
      <c r="F1295" s="211" t="s">
        <v>3291</v>
      </c>
    </row>
    <row r="1296" spans="1:6" ht="15" customHeight="1" x14ac:dyDescent="0.25">
      <c r="A1296" s="211" t="s">
        <v>4057</v>
      </c>
      <c r="B1296" s="211">
        <v>0</v>
      </c>
      <c r="C1296" s="211">
        <v>1</v>
      </c>
      <c r="D1296" s="211" t="s">
        <v>1043</v>
      </c>
      <c r="E1296" s="211" t="s">
        <v>3292</v>
      </c>
      <c r="F1296" s="211" t="s">
        <v>3291</v>
      </c>
    </row>
    <row r="1297" spans="1:6" ht="15" customHeight="1" x14ac:dyDescent="0.25">
      <c r="A1297" s="211" t="s">
        <v>4057</v>
      </c>
      <c r="B1297" s="211">
        <v>0</v>
      </c>
      <c r="C1297" s="211">
        <v>1</v>
      </c>
      <c r="D1297" s="211" t="s">
        <v>4402</v>
      </c>
      <c r="E1297" s="211" t="s">
        <v>127</v>
      </c>
      <c r="F1297" s="211" t="s">
        <v>3291</v>
      </c>
    </row>
    <row r="1298" spans="1:6" ht="15" customHeight="1" x14ac:dyDescent="0.25">
      <c r="A1298" s="211" t="s">
        <v>4057</v>
      </c>
      <c r="B1298" s="211">
        <v>0</v>
      </c>
      <c r="C1298" s="211">
        <v>1</v>
      </c>
      <c r="D1298" s="211" t="s">
        <v>3993</v>
      </c>
      <c r="E1298" s="211" t="s">
        <v>3292</v>
      </c>
      <c r="F1298" s="211" t="s">
        <v>3291</v>
      </c>
    </row>
    <row r="1299" spans="1:6" ht="15" customHeight="1" x14ac:dyDescent="0.25">
      <c r="A1299" s="211" t="s">
        <v>4058</v>
      </c>
      <c r="B1299" s="211">
        <v>0</v>
      </c>
      <c r="C1299" s="211">
        <v>1</v>
      </c>
      <c r="D1299" s="211" t="s">
        <v>379</v>
      </c>
      <c r="E1299" s="211" t="s">
        <v>3482</v>
      </c>
      <c r="F1299" s="211" t="s">
        <v>3291</v>
      </c>
    </row>
    <row r="1300" spans="1:6" ht="15" customHeight="1" x14ac:dyDescent="0.25">
      <c r="A1300" s="211" t="s">
        <v>4058</v>
      </c>
      <c r="B1300" s="211">
        <v>0</v>
      </c>
      <c r="C1300" s="211">
        <v>1</v>
      </c>
      <c r="D1300" s="211" t="s">
        <v>385</v>
      </c>
      <c r="E1300" s="211" t="s">
        <v>3482</v>
      </c>
      <c r="F1300" s="211" t="s">
        <v>3291</v>
      </c>
    </row>
    <row r="1301" spans="1:6" ht="15" customHeight="1" x14ac:dyDescent="0.25">
      <c r="A1301" s="211" t="s">
        <v>4058</v>
      </c>
      <c r="B1301" s="211">
        <v>0</v>
      </c>
      <c r="C1301" s="211">
        <v>1</v>
      </c>
      <c r="D1301" s="211" t="s">
        <v>3162</v>
      </c>
      <c r="E1301" s="211" t="s">
        <v>3482</v>
      </c>
      <c r="F1301" s="211" t="s">
        <v>3291</v>
      </c>
    </row>
    <row r="1302" spans="1:6" ht="15" customHeight="1" x14ac:dyDescent="0.25">
      <c r="A1302" s="211" t="s">
        <v>4058</v>
      </c>
      <c r="B1302" s="211">
        <v>0</v>
      </c>
      <c r="C1302" s="211">
        <v>1</v>
      </c>
      <c r="D1302" s="211" t="s">
        <v>3247</v>
      </c>
      <c r="E1302" s="211" t="s">
        <v>3482</v>
      </c>
      <c r="F1302" s="211" t="s">
        <v>3291</v>
      </c>
    </row>
    <row r="1303" spans="1:6" ht="15" customHeight="1" x14ac:dyDescent="0.25">
      <c r="A1303" s="211" t="s">
        <v>4058</v>
      </c>
      <c r="B1303" s="211">
        <v>0</v>
      </c>
      <c r="C1303" s="211">
        <v>1</v>
      </c>
      <c r="D1303" s="211" t="s">
        <v>2283</v>
      </c>
      <c r="E1303" s="211" t="s">
        <v>3482</v>
      </c>
      <c r="F1303" s="211" t="s">
        <v>3291</v>
      </c>
    </row>
    <row r="1304" spans="1:6" ht="15" customHeight="1" x14ac:dyDescent="0.25">
      <c r="A1304" s="211" t="s">
        <v>4058</v>
      </c>
      <c r="B1304" s="211">
        <v>0</v>
      </c>
      <c r="C1304" s="211">
        <v>1</v>
      </c>
      <c r="D1304" s="211" t="s">
        <v>2282</v>
      </c>
      <c r="E1304" s="211" t="s">
        <v>3482</v>
      </c>
      <c r="F1304" s="211" t="s">
        <v>3291</v>
      </c>
    </row>
    <row r="1305" spans="1:6" ht="15" customHeight="1" x14ac:dyDescent="0.25">
      <c r="A1305" s="211" t="s">
        <v>4058</v>
      </c>
      <c r="B1305" s="211">
        <v>0</v>
      </c>
      <c r="C1305" s="211">
        <v>1</v>
      </c>
      <c r="D1305" s="211" t="s">
        <v>3563</v>
      </c>
      <c r="E1305" s="211" t="s">
        <v>3290</v>
      </c>
      <c r="F1305" s="211" t="s">
        <v>3291</v>
      </c>
    </row>
    <row r="1306" spans="1:6" ht="15" customHeight="1" x14ac:dyDescent="0.25">
      <c r="A1306" s="211" t="s">
        <v>4058</v>
      </c>
      <c r="B1306" s="211">
        <v>0</v>
      </c>
      <c r="C1306" s="211">
        <v>1</v>
      </c>
      <c r="D1306" s="211" t="s">
        <v>3389</v>
      </c>
      <c r="E1306" s="211" t="s">
        <v>3290</v>
      </c>
      <c r="F1306" s="211" t="s">
        <v>3291</v>
      </c>
    </row>
    <row r="1307" spans="1:6" ht="15" customHeight="1" x14ac:dyDescent="0.25">
      <c r="A1307" s="211" t="s">
        <v>4058</v>
      </c>
      <c r="B1307" s="211">
        <v>0</v>
      </c>
      <c r="C1307" s="211">
        <v>1</v>
      </c>
      <c r="D1307" s="211" t="s">
        <v>1714</v>
      </c>
      <c r="E1307" s="211" t="s">
        <v>3482</v>
      </c>
      <c r="F1307" s="211" t="s">
        <v>3291</v>
      </c>
    </row>
    <row r="1308" spans="1:6" ht="15" customHeight="1" x14ac:dyDescent="0.25">
      <c r="A1308" s="211" t="s">
        <v>4058</v>
      </c>
      <c r="B1308" s="211">
        <v>0</v>
      </c>
      <c r="C1308" s="211">
        <v>1</v>
      </c>
      <c r="D1308" s="211" t="s">
        <v>1716</v>
      </c>
      <c r="E1308" s="211" t="s">
        <v>3482</v>
      </c>
      <c r="F1308" s="211" t="s">
        <v>3291</v>
      </c>
    </row>
    <row r="1309" spans="1:6" ht="15" customHeight="1" x14ac:dyDescent="0.25">
      <c r="A1309" s="211" t="s">
        <v>4058</v>
      </c>
      <c r="B1309" s="211">
        <v>0</v>
      </c>
      <c r="C1309" s="211">
        <v>1</v>
      </c>
      <c r="D1309" s="211" t="s">
        <v>1718</v>
      </c>
      <c r="E1309" s="211" t="s">
        <v>3482</v>
      </c>
      <c r="F1309" s="211" t="s">
        <v>3291</v>
      </c>
    </row>
    <row r="1310" spans="1:6" ht="15" customHeight="1" x14ac:dyDescent="0.25">
      <c r="A1310" s="211" t="s">
        <v>4058</v>
      </c>
      <c r="B1310" s="211">
        <v>0</v>
      </c>
      <c r="C1310" s="211">
        <v>1</v>
      </c>
      <c r="D1310" s="211" t="s">
        <v>2379</v>
      </c>
      <c r="E1310" s="211" t="s">
        <v>3482</v>
      </c>
      <c r="F1310" s="211" t="s">
        <v>3291</v>
      </c>
    </row>
    <row r="1311" spans="1:6" ht="15" customHeight="1" x14ac:dyDescent="0.25">
      <c r="A1311" s="211" t="s">
        <v>4058</v>
      </c>
      <c r="B1311" s="211">
        <v>0</v>
      </c>
      <c r="C1311" s="211">
        <v>1</v>
      </c>
      <c r="D1311" s="211" t="s">
        <v>1722</v>
      </c>
      <c r="E1311" s="211" t="s">
        <v>3482</v>
      </c>
      <c r="F1311" s="211" t="s">
        <v>3291</v>
      </c>
    </row>
    <row r="1312" spans="1:6" ht="15" customHeight="1" x14ac:dyDescent="0.25">
      <c r="A1312" s="211" t="s">
        <v>4058</v>
      </c>
      <c r="B1312" s="211">
        <v>0</v>
      </c>
      <c r="C1312" s="211">
        <v>1</v>
      </c>
      <c r="D1312" s="211" t="s">
        <v>1724</v>
      </c>
      <c r="E1312" s="211" t="s">
        <v>3482</v>
      </c>
      <c r="F1312" s="211" t="s">
        <v>3291</v>
      </c>
    </row>
    <row r="1313" spans="1:6" ht="15" customHeight="1" x14ac:dyDescent="0.25">
      <c r="A1313" s="211" t="s">
        <v>4058</v>
      </c>
      <c r="B1313" s="211">
        <v>0</v>
      </c>
      <c r="C1313" s="211">
        <v>1</v>
      </c>
      <c r="D1313" s="211" t="s">
        <v>72</v>
      </c>
      <c r="E1313" s="211" t="s">
        <v>3482</v>
      </c>
      <c r="F1313" s="211" t="s">
        <v>3291</v>
      </c>
    </row>
    <row r="1314" spans="1:6" ht="15" customHeight="1" x14ac:dyDescent="0.25">
      <c r="A1314" s="211" t="s">
        <v>4058</v>
      </c>
      <c r="B1314" s="211">
        <v>0</v>
      </c>
      <c r="C1314" s="211">
        <v>1</v>
      </c>
      <c r="D1314" s="211" t="s">
        <v>73</v>
      </c>
      <c r="E1314" s="211" t="s">
        <v>3482</v>
      </c>
      <c r="F1314" s="211" t="s">
        <v>3291</v>
      </c>
    </row>
    <row r="1315" spans="1:6" ht="15" customHeight="1" x14ac:dyDescent="0.25">
      <c r="A1315" s="211" t="s">
        <v>4058</v>
      </c>
      <c r="B1315" s="211">
        <v>0</v>
      </c>
      <c r="C1315" s="211">
        <v>1</v>
      </c>
      <c r="D1315" s="211" t="s">
        <v>3107</v>
      </c>
      <c r="E1315" s="211" t="s">
        <v>3482</v>
      </c>
      <c r="F1315" s="211" t="s">
        <v>3291</v>
      </c>
    </row>
    <row r="1316" spans="1:6" ht="15" customHeight="1" x14ac:dyDescent="0.25">
      <c r="A1316" s="211" t="s">
        <v>4058</v>
      </c>
      <c r="B1316" s="211">
        <v>0</v>
      </c>
      <c r="C1316" s="211">
        <v>1</v>
      </c>
      <c r="D1316" s="211" t="s">
        <v>3109</v>
      </c>
      <c r="E1316" s="211" t="s">
        <v>3482</v>
      </c>
      <c r="F1316" s="211" t="s">
        <v>3291</v>
      </c>
    </row>
    <row r="1317" spans="1:6" ht="15" customHeight="1" x14ac:dyDescent="0.25">
      <c r="A1317" s="211" t="s">
        <v>4058</v>
      </c>
      <c r="B1317" s="211">
        <v>0</v>
      </c>
      <c r="C1317" s="211">
        <v>1</v>
      </c>
      <c r="D1317" s="211" t="s">
        <v>3111</v>
      </c>
      <c r="E1317" s="211" t="s">
        <v>3482</v>
      </c>
      <c r="F1317" s="211" t="s">
        <v>3291</v>
      </c>
    </row>
    <row r="1318" spans="1:6" ht="15" customHeight="1" x14ac:dyDescent="0.25">
      <c r="A1318" s="211" t="s">
        <v>4058</v>
      </c>
      <c r="B1318" s="211">
        <v>0</v>
      </c>
      <c r="C1318" s="211">
        <v>1</v>
      </c>
      <c r="D1318" s="211" t="s">
        <v>3388</v>
      </c>
      <c r="E1318" s="211" t="s">
        <v>3290</v>
      </c>
      <c r="F1318" s="211" t="s">
        <v>3291</v>
      </c>
    </row>
    <row r="1319" spans="1:6" ht="15" customHeight="1" x14ac:dyDescent="0.25">
      <c r="A1319" s="211" t="s">
        <v>4058</v>
      </c>
      <c r="B1319" s="211">
        <v>0</v>
      </c>
      <c r="C1319" s="211">
        <v>1</v>
      </c>
      <c r="D1319" s="211" t="s">
        <v>3387</v>
      </c>
      <c r="E1319" s="211" t="s">
        <v>3290</v>
      </c>
      <c r="F1319" s="211" t="s">
        <v>3291</v>
      </c>
    </row>
    <row r="1320" spans="1:6" ht="15" customHeight="1" x14ac:dyDescent="0.25">
      <c r="A1320" s="211" t="s">
        <v>4058</v>
      </c>
      <c r="B1320" s="211">
        <v>0</v>
      </c>
      <c r="C1320" s="211">
        <v>1</v>
      </c>
      <c r="D1320" s="211" t="s">
        <v>3391</v>
      </c>
      <c r="E1320" s="211" t="s">
        <v>3290</v>
      </c>
      <c r="F1320" s="211" t="s">
        <v>3291</v>
      </c>
    </row>
    <row r="1321" spans="1:6" ht="15" customHeight="1" x14ac:dyDescent="0.25">
      <c r="A1321" s="211" t="s">
        <v>4058</v>
      </c>
      <c r="B1321" s="211">
        <v>0</v>
      </c>
      <c r="C1321" s="211">
        <v>1</v>
      </c>
      <c r="D1321" s="211" t="s">
        <v>3392</v>
      </c>
      <c r="E1321" s="211" t="s">
        <v>3290</v>
      </c>
      <c r="F1321" s="211" t="s">
        <v>3291</v>
      </c>
    </row>
    <row r="1322" spans="1:6" ht="15" customHeight="1" x14ac:dyDescent="0.25">
      <c r="A1322" s="211" t="s">
        <v>4058</v>
      </c>
      <c r="B1322" s="211">
        <v>0</v>
      </c>
      <c r="C1322" s="211">
        <v>1</v>
      </c>
      <c r="D1322" s="211" t="s">
        <v>209</v>
      </c>
      <c r="E1322" s="211" t="s">
        <v>3292</v>
      </c>
      <c r="F1322" s="211" t="s">
        <v>3291</v>
      </c>
    </row>
    <row r="1323" spans="1:6" ht="15" customHeight="1" x14ac:dyDescent="0.25">
      <c r="A1323" s="211" t="s">
        <v>4058</v>
      </c>
      <c r="B1323" s="211">
        <v>0</v>
      </c>
      <c r="C1323" s="211">
        <v>1</v>
      </c>
      <c r="D1323" s="211" t="s">
        <v>3196</v>
      </c>
      <c r="E1323" s="211" t="s">
        <v>3292</v>
      </c>
      <c r="F1323" s="211" t="s">
        <v>3291</v>
      </c>
    </row>
    <row r="1324" spans="1:6" ht="15" customHeight="1" x14ac:dyDescent="0.25">
      <c r="A1324" s="211" t="s">
        <v>4058</v>
      </c>
      <c r="B1324" s="211">
        <v>0</v>
      </c>
      <c r="C1324" s="211">
        <v>1</v>
      </c>
      <c r="D1324" s="211" t="s">
        <v>392</v>
      </c>
      <c r="E1324" s="211" t="s">
        <v>3292</v>
      </c>
      <c r="F1324" s="211" t="s">
        <v>3291</v>
      </c>
    </row>
    <row r="1325" spans="1:6" ht="15" customHeight="1" x14ac:dyDescent="0.25">
      <c r="A1325" s="211" t="s">
        <v>4058</v>
      </c>
      <c r="B1325" s="211">
        <v>0</v>
      </c>
      <c r="C1325" s="211">
        <v>1</v>
      </c>
      <c r="D1325" s="211" t="s">
        <v>642</v>
      </c>
      <c r="E1325" s="211" t="s">
        <v>3292</v>
      </c>
      <c r="F1325" s="211" t="s">
        <v>3291</v>
      </c>
    </row>
    <row r="1326" spans="1:6" ht="15" customHeight="1" x14ac:dyDescent="0.25">
      <c r="A1326" s="211" t="s">
        <v>4058</v>
      </c>
      <c r="B1326" s="211">
        <v>0</v>
      </c>
      <c r="C1326" s="211">
        <v>1</v>
      </c>
      <c r="D1326" s="211" t="s">
        <v>395</v>
      </c>
      <c r="E1326" s="211" t="s">
        <v>3292</v>
      </c>
      <c r="F1326" s="211" t="s">
        <v>3291</v>
      </c>
    </row>
    <row r="1327" spans="1:6" ht="15" customHeight="1" x14ac:dyDescent="0.25">
      <c r="A1327" s="211" t="s">
        <v>4058</v>
      </c>
      <c r="B1327" s="211">
        <v>0</v>
      </c>
      <c r="C1327" s="211">
        <v>1</v>
      </c>
      <c r="D1327" s="211" t="s">
        <v>397</v>
      </c>
      <c r="E1327" s="211" t="s">
        <v>3292</v>
      </c>
      <c r="F1327" s="211" t="s">
        <v>3291</v>
      </c>
    </row>
    <row r="1328" spans="1:6" ht="15" customHeight="1" x14ac:dyDescent="0.25">
      <c r="A1328" s="211" t="s">
        <v>4058</v>
      </c>
      <c r="B1328" s="211">
        <v>0</v>
      </c>
      <c r="C1328" s="211">
        <v>1</v>
      </c>
      <c r="D1328" s="211" t="s">
        <v>292</v>
      </c>
      <c r="E1328" s="211" t="s">
        <v>3292</v>
      </c>
      <c r="F1328" s="211" t="s">
        <v>3291</v>
      </c>
    </row>
    <row r="1329" spans="1:6" ht="15" customHeight="1" x14ac:dyDescent="0.25">
      <c r="A1329" s="211" t="s">
        <v>4058</v>
      </c>
      <c r="B1329" s="211">
        <v>0</v>
      </c>
      <c r="C1329" s="211">
        <v>1</v>
      </c>
      <c r="D1329" s="211" t="s">
        <v>400</v>
      </c>
      <c r="E1329" s="211" t="s">
        <v>3292</v>
      </c>
      <c r="F1329" s="211" t="s">
        <v>3291</v>
      </c>
    </row>
    <row r="1330" spans="1:6" ht="15" customHeight="1" x14ac:dyDescent="0.25">
      <c r="A1330" s="211" t="s">
        <v>4058</v>
      </c>
      <c r="B1330" s="211">
        <v>0</v>
      </c>
      <c r="C1330" s="211">
        <v>1</v>
      </c>
      <c r="D1330" s="211" t="s">
        <v>403</v>
      </c>
      <c r="E1330" s="211" t="s">
        <v>3292</v>
      </c>
      <c r="F1330" s="211" t="s">
        <v>3291</v>
      </c>
    </row>
    <row r="1331" spans="1:6" ht="15" customHeight="1" x14ac:dyDescent="0.25">
      <c r="A1331" s="211" t="s">
        <v>4058</v>
      </c>
      <c r="B1331" s="211">
        <v>0</v>
      </c>
      <c r="C1331" s="211">
        <v>1</v>
      </c>
      <c r="D1331" s="211" t="s">
        <v>1042</v>
      </c>
      <c r="E1331" s="211" t="s">
        <v>3292</v>
      </c>
      <c r="F1331" s="211" t="s">
        <v>3291</v>
      </c>
    </row>
    <row r="1332" spans="1:6" ht="15" customHeight="1" x14ac:dyDescent="0.25">
      <c r="A1332" s="211" t="s">
        <v>4058</v>
      </c>
      <c r="B1332" s="211">
        <v>0</v>
      </c>
      <c r="C1332" s="211">
        <v>1</v>
      </c>
      <c r="D1332" s="211" t="s">
        <v>1045</v>
      </c>
      <c r="E1332" s="211" t="s">
        <v>3292</v>
      </c>
      <c r="F1332" s="211" t="s">
        <v>3291</v>
      </c>
    </row>
    <row r="1333" spans="1:6" ht="15" customHeight="1" x14ac:dyDescent="0.25">
      <c r="A1333" s="211" t="s">
        <v>4058</v>
      </c>
      <c r="B1333" s="211">
        <v>0</v>
      </c>
      <c r="C1333" s="211">
        <v>1</v>
      </c>
      <c r="D1333" s="211" t="s">
        <v>933</v>
      </c>
      <c r="E1333" s="211" t="s">
        <v>3292</v>
      </c>
      <c r="F1333" s="211" t="s">
        <v>3291</v>
      </c>
    </row>
    <row r="1334" spans="1:6" ht="15" customHeight="1" x14ac:dyDescent="0.25">
      <c r="A1334" s="211" t="s">
        <v>4058</v>
      </c>
      <c r="B1334" s="211">
        <v>0</v>
      </c>
      <c r="C1334" s="211">
        <v>1</v>
      </c>
      <c r="D1334" s="211" t="s">
        <v>932</v>
      </c>
      <c r="E1334" s="211" t="s">
        <v>3292</v>
      </c>
      <c r="F1334" s="211" t="s">
        <v>3291</v>
      </c>
    </row>
    <row r="1335" spans="1:6" ht="15" customHeight="1" x14ac:dyDescent="0.25">
      <c r="A1335" s="211" t="s">
        <v>4058</v>
      </c>
      <c r="B1335" s="211">
        <v>0</v>
      </c>
      <c r="C1335" s="211">
        <v>1</v>
      </c>
      <c r="D1335" s="211" t="s">
        <v>381</v>
      </c>
      <c r="E1335" s="211" t="s">
        <v>3292</v>
      </c>
      <c r="F1335" s="211" t="s">
        <v>3291</v>
      </c>
    </row>
    <row r="1336" spans="1:6" ht="15" customHeight="1" x14ac:dyDescent="0.25">
      <c r="A1336" s="211" t="s">
        <v>4058</v>
      </c>
      <c r="B1336" s="211">
        <v>0</v>
      </c>
      <c r="C1336" s="211">
        <v>1</v>
      </c>
      <c r="D1336" s="211" t="s">
        <v>767</v>
      </c>
      <c r="E1336" s="211" t="s">
        <v>3292</v>
      </c>
      <c r="F1336" s="211" t="s">
        <v>3291</v>
      </c>
    </row>
    <row r="1337" spans="1:6" ht="15" customHeight="1" x14ac:dyDescent="0.25">
      <c r="A1337" s="211" t="s">
        <v>4058</v>
      </c>
      <c r="B1337" s="211">
        <v>0</v>
      </c>
      <c r="C1337" s="211">
        <v>1</v>
      </c>
      <c r="D1337" s="211" t="s">
        <v>4401</v>
      </c>
      <c r="E1337" s="211" t="s">
        <v>127</v>
      </c>
      <c r="F1337" s="211" t="s">
        <v>3291</v>
      </c>
    </row>
    <row r="1338" spans="1:6" ht="15" customHeight="1" x14ac:dyDescent="0.25">
      <c r="A1338" s="211" t="s">
        <v>4058</v>
      </c>
      <c r="B1338" s="211">
        <v>0</v>
      </c>
      <c r="C1338" s="211">
        <v>1</v>
      </c>
      <c r="D1338" s="211" t="s">
        <v>3200</v>
      </c>
      <c r="E1338" s="211" t="s">
        <v>127</v>
      </c>
      <c r="F1338" s="211" t="s">
        <v>3291</v>
      </c>
    </row>
    <row r="1339" spans="1:6" ht="15" customHeight="1" x14ac:dyDescent="0.25">
      <c r="A1339" s="211" t="s">
        <v>4058</v>
      </c>
      <c r="B1339" s="211">
        <v>0</v>
      </c>
      <c r="C1339" s="211">
        <v>1</v>
      </c>
      <c r="D1339" s="211" t="s">
        <v>3199</v>
      </c>
      <c r="E1339" s="211" t="s">
        <v>3292</v>
      </c>
      <c r="F1339" s="211" t="s">
        <v>3291</v>
      </c>
    </row>
    <row r="1340" spans="1:6" ht="15" customHeight="1" x14ac:dyDescent="0.25">
      <c r="A1340" s="211" t="s">
        <v>4058</v>
      </c>
      <c r="B1340" s="211">
        <v>0</v>
      </c>
      <c r="C1340" s="211">
        <v>1</v>
      </c>
      <c r="D1340" s="211" t="s">
        <v>87</v>
      </c>
      <c r="E1340" s="211" t="s">
        <v>3292</v>
      </c>
      <c r="F1340" s="211" t="s">
        <v>3291</v>
      </c>
    </row>
    <row r="1341" spans="1:6" ht="15" customHeight="1" x14ac:dyDescent="0.25">
      <c r="A1341" s="211" t="s">
        <v>4058</v>
      </c>
      <c r="B1341" s="211">
        <v>0</v>
      </c>
      <c r="C1341" s="211">
        <v>1</v>
      </c>
      <c r="D1341" s="211" t="s">
        <v>3584</v>
      </c>
      <c r="E1341" s="211" t="s">
        <v>3292</v>
      </c>
      <c r="F1341" s="211" t="s">
        <v>3291</v>
      </c>
    </row>
    <row r="1342" spans="1:6" ht="15" customHeight="1" x14ac:dyDescent="0.25">
      <c r="A1342" s="211" t="s">
        <v>4058</v>
      </c>
      <c r="B1342" s="211">
        <v>0</v>
      </c>
      <c r="C1342" s="211">
        <v>1</v>
      </c>
      <c r="D1342" s="211" t="s">
        <v>78</v>
      </c>
      <c r="E1342" s="211" t="s">
        <v>3292</v>
      </c>
      <c r="F1342" s="211" t="s">
        <v>3291</v>
      </c>
    </row>
    <row r="1343" spans="1:6" ht="15" customHeight="1" x14ac:dyDescent="0.25">
      <c r="A1343" s="211" t="s">
        <v>4058</v>
      </c>
      <c r="B1343" s="211">
        <v>0</v>
      </c>
      <c r="C1343" s="211">
        <v>1</v>
      </c>
      <c r="D1343" s="211" t="s">
        <v>3532</v>
      </c>
      <c r="E1343" s="211" t="s">
        <v>3292</v>
      </c>
      <c r="F1343" s="211" t="s">
        <v>3291</v>
      </c>
    </row>
    <row r="1344" spans="1:6" ht="15" customHeight="1" x14ac:dyDescent="0.25">
      <c r="A1344" s="211" t="s">
        <v>4058</v>
      </c>
      <c r="B1344" s="211">
        <v>0</v>
      </c>
      <c r="C1344" s="211">
        <v>1</v>
      </c>
      <c r="D1344" s="211" t="s">
        <v>1048</v>
      </c>
      <c r="E1344" s="211" t="s">
        <v>3292</v>
      </c>
      <c r="F1344" s="211" t="s">
        <v>3291</v>
      </c>
    </row>
    <row r="1345" spans="1:6" ht="15" customHeight="1" x14ac:dyDescent="0.25">
      <c r="A1345" s="211" t="s">
        <v>4058</v>
      </c>
      <c r="B1345" s="211">
        <v>0</v>
      </c>
      <c r="C1345" s="211">
        <v>1</v>
      </c>
      <c r="D1345" s="211" t="s">
        <v>1050</v>
      </c>
      <c r="E1345" s="211" t="s">
        <v>3292</v>
      </c>
      <c r="F1345" s="211" t="s">
        <v>3291</v>
      </c>
    </row>
    <row r="1346" spans="1:6" ht="15" customHeight="1" x14ac:dyDescent="0.25">
      <c r="A1346" s="211" t="s">
        <v>4058</v>
      </c>
      <c r="B1346" s="211">
        <v>0</v>
      </c>
      <c r="C1346" s="211">
        <v>1</v>
      </c>
      <c r="D1346" s="211" t="s">
        <v>1043</v>
      </c>
      <c r="E1346" s="211" t="s">
        <v>3292</v>
      </c>
      <c r="F1346" s="211" t="s">
        <v>3291</v>
      </c>
    </row>
    <row r="1347" spans="1:6" ht="15" customHeight="1" x14ac:dyDescent="0.25">
      <c r="A1347" s="211" t="s">
        <v>4058</v>
      </c>
      <c r="B1347" s="211">
        <v>0</v>
      </c>
      <c r="C1347" s="211">
        <v>1</v>
      </c>
      <c r="D1347" s="211" t="s">
        <v>4402</v>
      </c>
      <c r="E1347" s="211" t="s">
        <v>127</v>
      </c>
      <c r="F1347" s="211" t="s">
        <v>3291</v>
      </c>
    </row>
    <row r="1348" spans="1:6" ht="15" customHeight="1" x14ac:dyDescent="0.25">
      <c r="A1348" s="211" t="s">
        <v>4058</v>
      </c>
      <c r="B1348" s="211">
        <v>0</v>
      </c>
      <c r="C1348" s="211">
        <v>1</v>
      </c>
      <c r="D1348" s="211" t="s">
        <v>303</v>
      </c>
      <c r="E1348" s="211" t="s">
        <v>3292</v>
      </c>
      <c r="F1348" s="211" t="s">
        <v>3291</v>
      </c>
    </row>
    <row r="1349" spans="1:6" ht="15" customHeight="1" x14ac:dyDescent="0.25">
      <c r="A1349" s="211" t="s">
        <v>4058</v>
      </c>
      <c r="B1349" s="211">
        <v>0</v>
      </c>
      <c r="C1349" s="211">
        <v>1</v>
      </c>
      <c r="D1349" s="211" t="s">
        <v>314</v>
      </c>
      <c r="E1349" s="211" t="s">
        <v>3292</v>
      </c>
      <c r="F1349" s="211" t="s">
        <v>3291</v>
      </c>
    </row>
    <row r="1350" spans="1:6" ht="15" customHeight="1" x14ac:dyDescent="0.25">
      <c r="A1350" s="211" t="s">
        <v>4058</v>
      </c>
      <c r="B1350" s="211">
        <v>0</v>
      </c>
      <c r="C1350" s="211">
        <v>1</v>
      </c>
      <c r="D1350" s="211" t="s">
        <v>302</v>
      </c>
      <c r="E1350" s="211" t="s">
        <v>3292</v>
      </c>
      <c r="F1350" s="211" t="s">
        <v>3291</v>
      </c>
    </row>
    <row r="1351" spans="1:6" ht="15" customHeight="1" x14ac:dyDescent="0.25">
      <c r="A1351" s="211" t="s">
        <v>4058</v>
      </c>
      <c r="B1351" s="211">
        <v>0</v>
      </c>
      <c r="C1351" s="211">
        <v>1</v>
      </c>
      <c r="D1351" s="211" t="s">
        <v>316</v>
      </c>
      <c r="E1351" s="211" t="s">
        <v>3292</v>
      </c>
      <c r="F1351" s="211" t="s">
        <v>3291</v>
      </c>
    </row>
    <row r="1352" spans="1:6" ht="15" customHeight="1" x14ac:dyDescent="0.25">
      <c r="A1352" s="211" t="s">
        <v>4058</v>
      </c>
      <c r="B1352" s="211">
        <v>0</v>
      </c>
      <c r="C1352" s="211">
        <v>1</v>
      </c>
      <c r="D1352" s="211" t="s">
        <v>317</v>
      </c>
      <c r="E1352" s="211" t="s">
        <v>3292</v>
      </c>
      <c r="F1352" s="211" t="s">
        <v>3291</v>
      </c>
    </row>
    <row r="1353" spans="1:6" ht="15" customHeight="1" x14ac:dyDescent="0.25">
      <c r="A1353" s="211" t="s">
        <v>4058</v>
      </c>
      <c r="B1353" s="211">
        <v>0</v>
      </c>
      <c r="C1353" s="211">
        <v>1</v>
      </c>
      <c r="D1353" s="211" t="s">
        <v>319</v>
      </c>
      <c r="E1353" s="211" t="s">
        <v>3292</v>
      </c>
      <c r="F1353" s="211" t="s">
        <v>3291</v>
      </c>
    </row>
    <row r="1354" spans="1:6" ht="15" customHeight="1" x14ac:dyDescent="0.25">
      <c r="A1354" s="211" t="s">
        <v>4058</v>
      </c>
      <c r="B1354" s="211">
        <v>0</v>
      </c>
      <c r="C1354" s="211">
        <v>1</v>
      </c>
      <c r="D1354" s="211" t="s">
        <v>276</v>
      </c>
      <c r="E1354" s="211" t="s">
        <v>3292</v>
      </c>
      <c r="F1354" s="211" t="s">
        <v>3291</v>
      </c>
    </row>
    <row r="1355" spans="1:6" ht="15" customHeight="1" x14ac:dyDescent="0.25">
      <c r="A1355" s="211" t="s">
        <v>4058</v>
      </c>
      <c r="B1355" s="211">
        <v>0</v>
      </c>
      <c r="C1355" s="211">
        <v>1</v>
      </c>
      <c r="D1355" s="211" t="s">
        <v>327</v>
      </c>
      <c r="E1355" s="211" t="s">
        <v>3292</v>
      </c>
      <c r="F1355" s="211" t="s">
        <v>3291</v>
      </c>
    </row>
    <row r="1356" spans="1:6" ht="15" customHeight="1" x14ac:dyDescent="0.25">
      <c r="A1356" s="211" t="s">
        <v>4058</v>
      </c>
      <c r="B1356" s="211">
        <v>0</v>
      </c>
      <c r="C1356" s="211">
        <v>1</v>
      </c>
      <c r="D1356" s="211" t="s">
        <v>323</v>
      </c>
      <c r="E1356" s="211" t="s">
        <v>3292</v>
      </c>
      <c r="F1356" s="211" t="s">
        <v>3291</v>
      </c>
    </row>
    <row r="1357" spans="1:6" ht="15" customHeight="1" x14ac:dyDescent="0.25">
      <c r="A1357" s="211" t="s">
        <v>4058</v>
      </c>
      <c r="B1357" s="211">
        <v>0</v>
      </c>
      <c r="C1357" s="211">
        <v>1</v>
      </c>
      <c r="D1357" s="211" t="s">
        <v>321</v>
      </c>
      <c r="E1357" s="211" t="s">
        <v>3292</v>
      </c>
      <c r="F1357" s="211" t="s">
        <v>3291</v>
      </c>
    </row>
    <row r="1358" spans="1:6" ht="15" customHeight="1" x14ac:dyDescent="0.25">
      <c r="A1358" s="211" t="s">
        <v>4058</v>
      </c>
      <c r="B1358" s="211">
        <v>0</v>
      </c>
      <c r="C1358" s="211">
        <v>1</v>
      </c>
      <c r="D1358" s="211" t="s">
        <v>325</v>
      </c>
      <c r="E1358" s="211" t="s">
        <v>3292</v>
      </c>
      <c r="F1358" s="211" t="s">
        <v>3291</v>
      </c>
    </row>
    <row r="1359" spans="1:6" ht="15" customHeight="1" x14ac:dyDescent="0.25">
      <c r="A1359" s="211" t="s">
        <v>4058</v>
      </c>
      <c r="B1359" s="211">
        <v>0</v>
      </c>
      <c r="C1359" s="211">
        <v>1</v>
      </c>
      <c r="D1359" s="211" t="s">
        <v>337</v>
      </c>
      <c r="E1359" s="211" t="s">
        <v>3292</v>
      </c>
      <c r="F1359" s="211" t="s">
        <v>3291</v>
      </c>
    </row>
    <row r="1360" spans="1:6" ht="15" customHeight="1" x14ac:dyDescent="0.25">
      <c r="A1360" s="211" t="s">
        <v>4058</v>
      </c>
      <c r="B1360" s="211">
        <v>0</v>
      </c>
      <c r="C1360" s="211">
        <v>1</v>
      </c>
      <c r="D1360" s="211" t="s">
        <v>315</v>
      </c>
      <c r="E1360" s="211" t="s">
        <v>3292</v>
      </c>
      <c r="F1360" s="211" t="s">
        <v>3291</v>
      </c>
    </row>
    <row r="1361" spans="1:6" ht="15" customHeight="1" x14ac:dyDescent="0.25">
      <c r="A1361" s="211" t="s">
        <v>4058</v>
      </c>
      <c r="B1361" s="211">
        <v>0</v>
      </c>
      <c r="C1361" s="211">
        <v>1</v>
      </c>
      <c r="D1361" s="211" t="s">
        <v>335</v>
      </c>
      <c r="E1361" s="211" t="s">
        <v>3292</v>
      </c>
      <c r="F1361" s="211" t="s">
        <v>3291</v>
      </c>
    </row>
    <row r="1362" spans="1:6" ht="15" customHeight="1" x14ac:dyDescent="0.25">
      <c r="A1362" s="211" t="s">
        <v>4058</v>
      </c>
      <c r="B1362" s="211">
        <v>0</v>
      </c>
      <c r="C1362" s="211">
        <v>1</v>
      </c>
      <c r="D1362" s="211" t="s">
        <v>329</v>
      </c>
      <c r="E1362" s="211" t="s">
        <v>3292</v>
      </c>
      <c r="F1362" s="211" t="s">
        <v>3291</v>
      </c>
    </row>
    <row r="1363" spans="1:6" ht="15" customHeight="1" x14ac:dyDescent="0.25">
      <c r="A1363" s="211" t="s">
        <v>4058</v>
      </c>
      <c r="B1363" s="211">
        <v>0</v>
      </c>
      <c r="C1363" s="211">
        <v>1</v>
      </c>
      <c r="D1363" s="211" t="s">
        <v>332</v>
      </c>
      <c r="E1363" s="211" t="s">
        <v>3292</v>
      </c>
      <c r="F1363" s="211" t="s">
        <v>3291</v>
      </c>
    </row>
    <row r="1364" spans="1:6" ht="15" customHeight="1" x14ac:dyDescent="0.25">
      <c r="A1364" s="211" t="s">
        <v>4058</v>
      </c>
      <c r="B1364" s="211">
        <v>0</v>
      </c>
      <c r="C1364" s="211">
        <v>1</v>
      </c>
      <c r="D1364" s="211" t="s">
        <v>330</v>
      </c>
      <c r="E1364" s="211" t="s">
        <v>3292</v>
      </c>
      <c r="F1364" s="211" t="s">
        <v>3291</v>
      </c>
    </row>
    <row r="1365" spans="1:6" ht="15" customHeight="1" x14ac:dyDescent="0.25">
      <c r="A1365" s="211" t="s">
        <v>4058</v>
      </c>
      <c r="B1365" s="211">
        <v>0</v>
      </c>
      <c r="C1365" s="211">
        <v>1</v>
      </c>
      <c r="D1365" s="211" t="s">
        <v>331</v>
      </c>
      <c r="E1365" s="211" t="s">
        <v>3292</v>
      </c>
      <c r="F1365" s="211" t="s">
        <v>3291</v>
      </c>
    </row>
    <row r="1366" spans="1:6" ht="15" customHeight="1" x14ac:dyDescent="0.25">
      <c r="A1366" s="211" t="s">
        <v>4058</v>
      </c>
      <c r="B1366" s="211">
        <v>0</v>
      </c>
      <c r="C1366" s="211">
        <v>1</v>
      </c>
      <c r="D1366" s="211" t="s">
        <v>336</v>
      </c>
      <c r="E1366" s="211" t="s">
        <v>3292</v>
      </c>
      <c r="F1366" s="211" t="s">
        <v>3291</v>
      </c>
    </row>
    <row r="1367" spans="1:6" ht="15" customHeight="1" x14ac:dyDescent="0.25">
      <c r="A1367" s="211" t="s">
        <v>4058</v>
      </c>
      <c r="B1367" s="211">
        <v>0</v>
      </c>
      <c r="C1367" s="211">
        <v>1</v>
      </c>
      <c r="D1367" s="211" t="s">
        <v>305</v>
      </c>
      <c r="E1367" s="211" t="s">
        <v>3292</v>
      </c>
      <c r="F1367" s="211" t="s">
        <v>3291</v>
      </c>
    </row>
    <row r="1368" spans="1:6" ht="15" customHeight="1" x14ac:dyDescent="0.25">
      <c r="A1368" s="211" t="s">
        <v>4058</v>
      </c>
      <c r="B1368" s="211">
        <v>0</v>
      </c>
      <c r="C1368" s="211">
        <v>1</v>
      </c>
      <c r="D1368" s="211" t="s">
        <v>307</v>
      </c>
      <c r="E1368" s="211" t="s">
        <v>3292</v>
      </c>
      <c r="F1368" s="211" t="s">
        <v>3291</v>
      </c>
    </row>
    <row r="1369" spans="1:6" ht="15" customHeight="1" x14ac:dyDescent="0.25">
      <c r="A1369" s="211" t="s">
        <v>4058</v>
      </c>
      <c r="B1369" s="211">
        <v>0</v>
      </c>
      <c r="C1369" s="211">
        <v>1</v>
      </c>
      <c r="D1369" s="211" t="s">
        <v>333</v>
      </c>
      <c r="E1369" s="211" t="s">
        <v>3292</v>
      </c>
      <c r="F1369" s="211" t="s">
        <v>3291</v>
      </c>
    </row>
    <row r="1370" spans="1:6" ht="15" customHeight="1" x14ac:dyDescent="0.25">
      <c r="A1370" s="211" t="s">
        <v>4058</v>
      </c>
      <c r="B1370" s="211">
        <v>0</v>
      </c>
      <c r="C1370" s="211">
        <v>1</v>
      </c>
      <c r="D1370" s="211" t="s">
        <v>360</v>
      </c>
      <c r="E1370" s="211" t="s">
        <v>3292</v>
      </c>
      <c r="F1370" s="211" t="s">
        <v>3291</v>
      </c>
    </row>
    <row r="1371" spans="1:6" ht="15" customHeight="1" x14ac:dyDescent="0.25">
      <c r="A1371" s="211" t="s">
        <v>4058</v>
      </c>
      <c r="B1371" s="211">
        <v>0</v>
      </c>
      <c r="C1371" s="211">
        <v>1</v>
      </c>
      <c r="D1371" s="211">
        <v>6151</v>
      </c>
      <c r="E1371" s="211" t="s">
        <v>3292</v>
      </c>
      <c r="F1371" s="211" t="s">
        <v>3291</v>
      </c>
    </row>
    <row r="1372" spans="1:6" ht="15" customHeight="1" x14ac:dyDescent="0.25">
      <c r="A1372" s="211" t="s">
        <v>4058</v>
      </c>
      <c r="B1372" s="211">
        <v>0</v>
      </c>
      <c r="C1372" s="211">
        <v>1</v>
      </c>
      <c r="D1372" s="211" t="s">
        <v>2287</v>
      </c>
      <c r="E1372" s="211" t="s">
        <v>3292</v>
      </c>
      <c r="F1372" s="211" t="s">
        <v>3291</v>
      </c>
    </row>
    <row r="1373" spans="1:6" ht="15" customHeight="1" x14ac:dyDescent="0.25">
      <c r="A1373" s="211" t="s">
        <v>4058</v>
      </c>
      <c r="B1373" s="211">
        <v>0</v>
      </c>
      <c r="C1373" s="211">
        <v>1</v>
      </c>
      <c r="D1373" s="211" t="s">
        <v>357</v>
      </c>
      <c r="E1373" s="211" t="s">
        <v>3292</v>
      </c>
      <c r="F1373" s="211" t="s">
        <v>3291</v>
      </c>
    </row>
    <row r="1374" spans="1:6" ht="15" customHeight="1" x14ac:dyDescent="0.25">
      <c r="A1374" s="211" t="s">
        <v>4058</v>
      </c>
      <c r="B1374" s="211">
        <v>0</v>
      </c>
      <c r="C1374" s="211">
        <v>1</v>
      </c>
      <c r="D1374" s="211" t="s">
        <v>3993</v>
      </c>
      <c r="E1374" s="211" t="s">
        <v>3292</v>
      </c>
      <c r="F1374" s="211" t="s">
        <v>3291</v>
      </c>
    </row>
    <row r="1375" spans="1:6" ht="15" customHeight="1" x14ac:dyDescent="0.25">
      <c r="A1375" s="211" t="s">
        <v>4059</v>
      </c>
      <c r="B1375" s="211">
        <v>0</v>
      </c>
      <c r="C1375" s="211">
        <v>1</v>
      </c>
      <c r="D1375" s="211" t="s">
        <v>379</v>
      </c>
      <c r="E1375" s="211" t="s">
        <v>3482</v>
      </c>
      <c r="F1375" s="211" t="s">
        <v>3291</v>
      </c>
    </row>
    <row r="1376" spans="1:6" ht="15" customHeight="1" x14ac:dyDescent="0.25">
      <c r="A1376" s="211" t="s">
        <v>4059</v>
      </c>
      <c r="B1376" s="211">
        <v>0</v>
      </c>
      <c r="C1376" s="211">
        <v>1</v>
      </c>
      <c r="D1376" s="211" t="s">
        <v>385</v>
      </c>
      <c r="E1376" s="211" t="s">
        <v>3482</v>
      </c>
      <c r="F1376" s="211" t="s">
        <v>3291</v>
      </c>
    </row>
    <row r="1377" spans="1:6" ht="15" customHeight="1" x14ac:dyDescent="0.25">
      <c r="A1377" s="211" t="s">
        <v>4059</v>
      </c>
      <c r="B1377" s="211">
        <v>0</v>
      </c>
      <c r="C1377" s="211">
        <v>1</v>
      </c>
      <c r="D1377" s="211" t="s">
        <v>3162</v>
      </c>
      <c r="E1377" s="211" t="s">
        <v>3482</v>
      </c>
      <c r="F1377" s="211" t="s">
        <v>3291</v>
      </c>
    </row>
    <row r="1378" spans="1:6" ht="15" customHeight="1" x14ac:dyDescent="0.25">
      <c r="A1378" s="211" t="s">
        <v>4059</v>
      </c>
      <c r="B1378" s="211">
        <v>0</v>
      </c>
      <c r="C1378" s="211">
        <v>1</v>
      </c>
      <c r="D1378" s="211" t="s">
        <v>3247</v>
      </c>
      <c r="E1378" s="211" t="s">
        <v>3482</v>
      </c>
      <c r="F1378" s="211" t="s">
        <v>3291</v>
      </c>
    </row>
    <row r="1379" spans="1:6" ht="15" customHeight="1" x14ac:dyDescent="0.25">
      <c r="A1379" s="211" t="s">
        <v>4059</v>
      </c>
      <c r="B1379" s="211">
        <v>0</v>
      </c>
      <c r="C1379" s="211">
        <v>1</v>
      </c>
      <c r="D1379" s="211" t="s">
        <v>2283</v>
      </c>
      <c r="E1379" s="211" t="s">
        <v>3482</v>
      </c>
      <c r="F1379" s="211" t="s">
        <v>3291</v>
      </c>
    </row>
    <row r="1380" spans="1:6" ht="15" customHeight="1" x14ac:dyDescent="0.25">
      <c r="A1380" s="211" t="s">
        <v>4059</v>
      </c>
      <c r="B1380" s="211">
        <v>0</v>
      </c>
      <c r="C1380" s="211">
        <v>1</v>
      </c>
      <c r="D1380" s="211" t="s">
        <v>2282</v>
      </c>
      <c r="E1380" s="211" t="s">
        <v>3482</v>
      </c>
      <c r="F1380" s="211" t="s">
        <v>3291</v>
      </c>
    </row>
    <row r="1381" spans="1:6" ht="15" customHeight="1" x14ac:dyDescent="0.25">
      <c r="A1381" s="211" t="s">
        <v>4059</v>
      </c>
      <c r="B1381" s="211">
        <v>0</v>
      </c>
      <c r="C1381" s="211">
        <v>1</v>
      </c>
      <c r="D1381" s="211" t="s">
        <v>72</v>
      </c>
      <c r="E1381" s="211" t="s">
        <v>3482</v>
      </c>
      <c r="F1381" s="211" t="s">
        <v>3291</v>
      </c>
    </row>
    <row r="1382" spans="1:6" ht="15" customHeight="1" x14ac:dyDescent="0.25">
      <c r="A1382" s="211" t="s">
        <v>4059</v>
      </c>
      <c r="B1382" s="211">
        <v>0</v>
      </c>
      <c r="C1382" s="211">
        <v>1</v>
      </c>
      <c r="D1382" s="211" t="s">
        <v>3563</v>
      </c>
      <c r="E1382" s="211" t="s">
        <v>3290</v>
      </c>
      <c r="F1382" s="211" t="s">
        <v>3291</v>
      </c>
    </row>
    <row r="1383" spans="1:6" ht="15" customHeight="1" x14ac:dyDescent="0.25">
      <c r="A1383" s="211" t="s">
        <v>4059</v>
      </c>
      <c r="B1383" s="211">
        <v>0</v>
      </c>
      <c r="C1383" s="211">
        <v>1</v>
      </c>
      <c r="D1383" s="211" t="s">
        <v>3389</v>
      </c>
      <c r="E1383" s="211" t="s">
        <v>3290</v>
      </c>
      <c r="F1383" s="211" t="s">
        <v>3291</v>
      </c>
    </row>
    <row r="1384" spans="1:6" ht="15" customHeight="1" x14ac:dyDescent="0.25">
      <c r="A1384" s="211" t="s">
        <v>4059</v>
      </c>
      <c r="B1384" s="211">
        <v>0</v>
      </c>
      <c r="C1384" s="211">
        <v>1</v>
      </c>
      <c r="D1384" s="211" t="s">
        <v>1714</v>
      </c>
      <c r="E1384" s="211" t="s">
        <v>3482</v>
      </c>
      <c r="F1384" s="211" t="s">
        <v>3291</v>
      </c>
    </row>
    <row r="1385" spans="1:6" ht="15" customHeight="1" x14ac:dyDescent="0.25">
      <c r="A1385" s="211" t="s">
        <v>4059</v>
      </c>
      <c r="B1385" s="211">
        <v>0</v>
      </c>
      <c r="C1385" s="211">
        <v>1</v>
      </c>
      <c r="D1385" s="211" t="s">
        <v>1716</v>
      </c>
      <c r="E1385" s="211" t="s">
        <v>3482</v>
      </c>
      <c r="F1385" s="211" t="s">
        <v>3291</v>
      </c>
    </row>
    <row r="1386" spans="1:6" ht="15" customHeight="1" x14ac:dyDescent="0.25">
      <c r="A1386" s="211" t="s">
        <v>4059</v>
      </c>
      <c r="B1386" s="211">
        <v>0</v>
      </c>
      <c r="C1386" s="211">
        <v>1</v>
      </c>
      <c r="D1386" s="211" t="s">
        <v>1718</v>
      </c>
      <c r="E1386" s="211" t="s">
        <v>3482</v>
      </c>
      <c r="F1386" s="211" t="s">
        <v>3291</v>
      </c>
    </row>
    <row r="1387" spans="1:6" ht="15" customHeight="1" x14ac:dyDescent="0.25">
      <c r="A1387" s="211" t="s">
        <v>4059</v>
      </c>
      <c r="B1387" s="211">
        <v>0</v>
      </c>
      <c r="C1387" s="211">
        <v>1</v>
      </c>
      <c r="D1387" s="211" t="s">
        <v>2379</v>
      </c>
      <c r="E1387" s="211" t="s">
        <v>3482</v>
      </c>
      <c r="F1387" s="211" t="s">
        <v>3291</v>
      </c>
    </row>
    <row r="1388" spans="1:6" ht="15" customHeight="1" x14ac:dyDescent="0.25">
      <c r="A1388" s="211" t="s">
        <v>4059</v>
      </c>
      <c r="B1388" s="211">
        <v>0</v>
      </c>
      <c r="C1388" s="211">
        <v>1</v>
      </c>
      <c r="D1388" s="211" t="s">
        <v>1722</v>
      </c>
      <c r="E1388" s="211" t="s">
        <v>3482</v>
      </c>
      <c r="F1388" s="211" t="s">
        <v>3291</v>
      </c>
    </row>
    <row r="1389" spans="1:6" ht="15" customHeight="1" x14ac:dyDescent="0.25">
      <c r="A1389" s="211" t="s">
        <v>4059</v>
      </c>
      <c r="B1389" s="211">
        <v>0</v>
      </c>
      <c r="C1389" s="211">
        <v>1</v>
      </c>
      <c r="D1389" s="211" t="s">
        <v>1724</v>
      </c>
      <c r="E1389" s="211" t="s">
        <v>3482</v>
      </c>
      <c r="F1389" s="211" t="s">
        <v>3291</v>
      </c>
    </row>
    <row r="1390" spans="1:6" ht="15" customHeight="1" x14ac:dyDescent="0.25">
      <c r="A1390" s="211" t="s">
        <v>4059</v>
      </c>
      <c r="B1390" s="211">
        <v>0</v>
      </c>
      <c r="C1390" s="211">
        <v>1</v>
      </c>
      <c r="D1390" s="211" t="s">
        <v>73</v>
      </c>
      <c r="E1390" s="211" t="s">
        <v>3482</v>
      </c>
      <c r="F1390" s="211" t="s">
        <v>3291</v>
      </c>
    </row>
    <row r="1391" spans="1:6" ht="15" customHeight="1" x14ac:dyDescent="0.25">
      <c r="A1391" s="211" t="s">
        <v>4059</v>
      </c>
      <c r="B1391" s="211">
        <v>0</v>
      </c>
      <c r="C1391" s="211">
        <v>1</v>
      </c>
      <c r="D1391" s="211" t="s">
        <v>3107</v>
      </c>
      <c r="E1391" s="211" t="s">
        <v>3482</v>
      </c>
      <c r="F1391" s="211" t="s">
        <v>3291</v>
      </c>
    </row>
    <row r="1392" spans="1:6" ht="15" customHeight="1" x14ac:dyDescent="0.25">
      <c r="A1392" s="211" t="s">
        <v>4059</v>
      </c>
      <c r="B1392" s="211">
        <v>0</v>
      </c>
      <c r="C1392" s="211">
        <v>1</v>
      </c>
      <c r="D1392" s="211" t="s">
        <v>3109</v>
      </c>
      <c r="E1392" s="211" t="s">
        <v>3482</v>
      </c>
      <c r="F1392" s="211" t="s">
        <v>3291</v>
      </c>
    </row>
    <row r="1393" spans="1:6" ht="15" customHeight="1" x14ac:dyDescent="0.25">
      <c r="A1393" s="211" t="s">
        <v>4059</v>
      </c>
      <c r="B1393" s="211">
        <v>0</v>
      </c>
      <c r="C1393" s="211">
        <v>1</v>
      </c>
      <c r="D1393" s="211" t="s">
        <v>3111</v>
      </c>
      <c r="E1393" s="211" t="s">
        <v>3482</v>
      </c>
      <c r="F1393" s="211" t="s">
        <v>3291</v>
      </c>
    </row>
    <row r="1394" spans="1:6" ht="15" customHeight="1" x14ac:dyDescent="0.25">
      <c r="A1394" s="211" t="s">
        <v>4059</v>
      </c>
      <c r="B1394" s="211">
        <v>0</v>
      </c>
      <c r="C1394" s="211">
        <v>1</v>
      </c>
      <c r="D1394" s="211" t="s">
        <v>3388</v>
      </c>
      <c r="E1394" s="211" t="s">
        <v>3290</v>
      </c>
      <c r="F1394" s="211" t="s">
        <v>3291</v>
      </c>
    </row>
    <row r="1395" spans="1:6" ht="15" customHeight="1" x14ac:dyDescent="0.25">
      <c r="A1395" s="211" t="s">
        <v>4059</v>
      </c>
      <c r="B1395" s="211">
        <v>0</v>
      </c>
      <c r="C1395" s="211">
        <v>1</v>
      </c>
      <c r="D1395" s="211" t="s">
        <v>3387</v>
      </c>
      <c r="E1395" s="211" t="s">
        <v>3290</v>
      </c>
      <c r="F1395" s="211" t="s">
        <v>3291</v>
      </c>
    </row>
    <row r="1396" spans="1:6" ht="15" customHeight="1" x14ac:dyDescent="0.25">
      <c r="A1396" s="211" t="s">
        <v>4059</v>
      </c>
      <c r="B1396" s="211">
        <v>0</v>
      </c>
      <c r="C1396" s="211">
        <v>1</v>
      </c>
      <c r="D1396" s="211" t="s">
        <v>3391</v>
      </c>
      <c r="E1396" s="211" t="s">
        <v>3290</v>
      </c>
      <c r="F1396" s="211" t="s">
        <v>3291</v>
      </c>
    </row>
    <row r="1397" spans="1:6" ht="15" customHeight="1" x14ac:dyDescent="0.25">
      <c r="A1397" s="211" t="s">
        <v>4059</v>
      </c>
      <c r="B1397" s="211">
        <v>0</v>
      </c>
      <c r="C1397" s="211">
        <v>1</v>
      </c>
      <c r="D1397" s="211" t="s">
        <v>3392</v>
      </c>
      <c r="E1397" s="211" t="s">
        <v>3290</v>
      </c>
      <c r="F1397" s="211" t="s">
        <v>3291</v>
      </c>
    </row>
    <row r="1398" spans="1:6" ht="15" customHeight="1" x14ac:dyDescent="0.25">
      <c r="A1398" s="211" t="s">
        <v>4059</v>
      </c>
      <c r="B1398" s="211">
        <v>0</v>
      </c>
      <c r="C1398" s="211">
        <v>1</v>
      </c>
      <c r="D1398" s="211" t="s">
        <v>209</v>
      </c>
      <c r="E1398" s="211" t="s">
        <v>3292</v>
      </c>
      <c r="F1398" s="211" t="s">
        <v>3291</v>
      </c>
    </row>
    <row r="1399" spans="1:6" ht="15" customHeight="1" x14ac:dyDescent="0.25">
      <c r="A1399" s="211" t="s">
        <v>4059</v>
      </c>
      <c r="B1399" s="211">
        <v>0</v>
      </c>
      <c r="C1399" s="211">
        <v>1</v>
      </c>
      <c r="D1399" s="211" t="s">
        <v>3196</v>
      </c>
      <c r="E1399" s="211" t="s">
        <v>3292</v>
      </c>
      <c r="F1399" s="211" t="s">
        <v>3291</v>
      </c>
    </row>
    <row r="1400" spans="1:6" ht="15" customHeight="1" x14ac:dyDescent="0.25">
      <c r="A1400" s="211" t="s">
        <v>4059</v>
      </c>
      <c r="B1400" s="211">
        <v>0</v>
      </c>
      <c r="C1400" s="211">
        <v>1</v>
      </c>
      <c r="D1400" s="211" t="s">
        <v>392</v>
      </c>
      <c r="E1400" s="211" t="s">
        <v>3292</v>
      </c>
      <c r="F1400" s="211" t="s">
        <v>3291</v>
      </c>
    </row>
    <row r="1401" spans="1:6" ht="15" customHeight="1" x14ac:dyDescent="0.25">
      <c r="A1401" s="211" t="s">
        <v>4059</v>
      </c>
      <c r="B1401" s="211">
        <v>0</v>
      </c>
      <c r="C1401" s="211">
        <v>1</v>
      </c>
      <c r="D1401" s="211" t="s">
        <v>642</v>
      </c>
      <c r="E1401" s="211" t="s">
        <v>3292</v>
      </c>
      <c r="F1401" s="211" t="s">
        <v>3291</v>
      </c>
    </row>
    <row r="1402" spans="1:6" ht="15" customHeight="1" x14ac:dyDescent="0.25">
      <c r="A1402" s="211" t="s">
        <v>4059</v>
      </c>
      <c r="B1402" s="211">
        <v>0</v>
      </c>
      <c r="C1402" s="211">
        <v>1</v>
      </c>
      <c r="D1402" s="211" t="s">
        <v>395</v>
      </c>
      <c r="E1402" s="211" t="s">
        <v>3292</v>
      </c>
      <c r="F1402" s="211" t="s">
        <v>3291</v>
      </c>
    </row>
    <row r="1403" spans="1:6" ht="15" customHeight="1" x14ac:dyDescent="0.25">
      <c r="A1403" s="211" t="s">
        <v>4059</v>
      </c>
      <c r="B1403" s="211">
        <v>0</v>
      </c>
      <c r="C1403" s="211">
        <v>1</v>
      </c>
      <c r="D1403" s="211" t="s">
        <v>397</v>
      </c>
      <c r="E1403" s="211" t="s">
        <v>3292</v>
      </c>
      <c r="F1403" s="211" t="s">
        <v>3291</v>
      </c>
    </row>
    <row r="1404" spans="1:6" ht="15" customHeight="1" x14ac:dyDescent="0.25">
      <c r="A1404" s="211" t="s">
        <v>4059</v>
      </c>
      <c r="B1404" s="211">
        <v>0</v>
      </c>
      <c r="C1404" s="211">
        <v>1</v>
      </c>
      <c r="D1404" s="211" t="s">
        <v>292</v>
      </c>
      <c r="E1404" s="211" t="s">
        <v>3292</v>
      </c>
      <c r="F1404" s="211" t="s">
        <v>3291</v>
      </c>
    </row>
    <row r="1405" spans="1:6" ht="15" customHeight="1" x14ac:dyDescent="0.25">
      <c r="A1405" s="211" t="s">
        <v>4059</v>
      </c>
      <c r="B1405" s="211">
        <v>0</v>
      </c>
      <c r="C1405" s="211">
        <v>1</v>
      </c>
      <c r="D1405" s="211" t="s">
        <v>400</v>
      </c>
      <c r="E1405" s="211" t="s">
        <v>3292</v>
      </c>
      <c r="F1405" s="211" t="s">
        <v>3291</v>
      </c>
    </row>
    <row r="1406" spans="1:6" ht="15" customHeight="1" x14ac:dyDescent="0.25">
      <c r="A1406" s="211" t="s">
        <v>4059</v>
      </c>
      <c r="B1406" s="211">
        <v>0</v>
      </c>
      <c r="C1406" s="211">
        <v>1</v>
      </c>
      <c r="D1406" s="211" t="s">
        <v>403</v>
      </c>
      <c r="E1406" s="211" t="s">
        <v>3292</v>
      </c>
      <c r="F1406" s="211" t="s">
        <v>3291</v>
      </c>
    </row>
    <row r="1407" spans="1:6" ht="15" customHeight="1" x14ac:dyDescent="0.25">
      <c r="A1407" s="211" t="s">
        <v>4059</v>
      </c>
      <c r="B1407" s="211">
        <v>0</v>
      </c>
      <c r="C1407" s="211">
        <v>1</v>
      </c>
      <c r="D1407" s="211" t="s">
        <v>1042</v>
      </c>
      <c r="E1407" s="211" t="s">
        <v>3292</v>
      </c>
      <c r="F1407" s="211" t="s">
        <v>3291</v>
      </c>
    </row>
    <row r="1408" spans="1:6" ht="15" customHeight="1" x14ac:dyDescent="0.25">
      <c r="A1408" s="211" t="s">
        <v>4059</v>
      </c>
      <c r="B1408" s="211">
        <v>0</v>
      </c>
      <c r="C1408" s="211">
        <v>1</v>
      </c>
      <c r="D1408" s="211" t="s">
        <v>1045</v>
      </c>
      <c r="E1408" s="211" t="s">
        <v>3292</v>
      </c>
      <c r="F1408" s="211" t="s">
        <v>3291</v>
      </c>
    </row>
    <row r="1409" spans="1:6" ht="15" customHeight="1" x14ac:dyDescent="0.25">
      <c r="A1409" s="211" t="s">
        <v>4059</v>
      </c>
      <c r="B1409" s="211">
        <v>0</v>
      </c>
      <c r="C1409" s="211">
        <v>1</v>
      </c>
      <c r="D1409" s="211" t="s">
        <v>933</v>
      </c>
      <c r="E1409" s="211" t="s">
        <v>3292</v>
      </c>
      <c r="F1409" s="211" t="s">
        <v>3291</v>
      </c>
    </row>
    <row r="1410" spans="1:6" ht="15" customHeight="1" x14ac:dyDescent="0.25">
      <c r="A1410" s="211" t="s">
        <v>4059</v>
      </c>
      <c r="B1410" s="211">
        <v>0</v>
      </c>
      <c r="C1410" s="211">
        <v>1</v>
      </c>
      <c r="D1410" s="211" t="s">
        <v>932</v>
      </c>
      <c r="E1410" s="211" t="s">
        <v>3292</v>
      </c>
      <c r="F1410" s="211" t="s">
        <v>3291</v>
      </c>
    </row>
    <row r="1411" spans="1:6" ht="15" customHeight="1" x14ac:dyDescent="0.25">
      <c r="A1411" s="211" t="s">
        <v>4059</v>
      </c>
      <c r="B1411" s="211">
        <v>0</v>
      </c>
      <c r="C1411" s="211">
        <v>1</v>
      </c>
      <c r="D1411" s="211" t="s">
        <v>381</v>
      </c>
      <c r="E1411" s="211" t="s">
        <v>3292</v>
      </c>
      <c r="F1411" s="211" t="s">
        <v>3291</v>
      </c>
    </row>
    <row r="1412" spans="1:6" ht="15" customHeight="1" x14ac:dyDescent="0.25">
      <c r="A1412" s="211" t="s">
        <v>4059</v>
      </c>
      <c r="B1412" s="211">
        <v>0</v>
      </c>
      <c r="C1412" s="211">
        <v>1</v>
      </c>
      <c r="D1412" s="211" t="s">
        <v>767</v>
      </c>
      <c r="E1412" s="211" t="s">
        <v>3292</v>
      </c>
      <c r="F1412" s="211" t="s">
        <v>3291</v>
      </c>
    </row>
    <row r="1413" spans="1:6" ht="15" customHeight="1" x14ac:dyDescent="0.25">
      <c r="A1413" s="211" t="s">
        <v>4059</v>
      </c>
      <c r="B1413" s="211">
        <v>0</v>
      </c>
      <c r="C1413" s="211">
        <v>1</v>
      </c>
      <c r="D1413" s="211" t="s">
        <v>4401</v>
      </c>
      <c r="E1413" s="211" t="s">
        <v>127</v>
      </c>
      <c r="F1413" s="211" t="s">
        <v>3291</v>
      </c>
    </row>
    <row r="1414" spans="1:6" ht="15" customHeight="1" x14ac:dyDescent="0.25">
      <c r="A1414" s="211" t="s">
        <v>4059</v>
      </c>
      <c r="B1414" s="211">
        <v>0</v>
      </c>
      <c r="C1414" s="211">
        <v>1</v>
      </c>
      <c r="D1414" s="211" t="s">
        <v>3200</v>
      </c>
      <c r="E1414" s="211" t="s">
        <v>127</v>
      </c>
      <c r="F1414" s="211" t="s">
        <v>3291</v>
      </c>
    </row>
    <row r="1415" spans="1:6" ht="15" customHeight="1" x14ac:dyDescent="0.25">
      <c r="A1415" s="211" t="s">
        <v>4059</v>
      </c>
      <c r="B1415" s="211">
        <v>0</v>
      </c>
      <c r="C1415" s="211">
        <v>1</v>
      </c>
      <c r="D1415" s="211" t="s">
        <v>3199</v>
      </c>
      <c r="E1415" s="211" t="s">
        <v>3292</v>
      </c>
      <c r="F1415" s="211" t="s">
        <v>3291</v>
      </c>
    </row>
    <row r="1416" spans="1:6" ht="15" customHeight="1" x14ac:dyDescent="0.25">
      <c r="A1416" s="211" t="s">
        <v>4059</v>
      </c>
      <c r="B1416" s="211">
        <v>0</v>
      </c>
      <c r="C1416" s="211">
        <v>1</v>
      </c>
      <c r="D1416" s="211" t="s">
        <v>87</v>
      </c>
      <c r="E1416" s="211" t="s">
        <v>3292</v>
      </c>
      <c r="F1416" s="211" t="s">
        <v>3291</v>
      </c>
    </row>
    <row r="1417" spans="1:6" ht="15" customHeight="1" x14ac:dyDescent="0.25">
      <c r="A1417" s="211" t="s">
        <v>4059</v>
      </c>
      <c r="B1417" s="211">
        <v>0</v>
      </c>
      <c r="C1417" s="211">
        <v>1</v>
      </c>
      <c r="D1417" s="211" t="s">
        <v>3584</v>
      </c>
      <c r="E1417" s="211" t="s">
        <v>3292</v>
      </c>
      <c r="F1417" s="211" t="s">
        <v>3291</v>
      </c>
    </row>
    <row r="1418" spans="1:6" ht="15" customHeight="1" x14ac:dyDescent="0.25">
      <c r="A1418" s="211" t="s">
        <v>4059</v>
      </c>
      <c r="B1418" s="211">
        <v>0</v>
      </c>
      <c r="C1418" s="211">
        <v>1</v>
      </c>
      <c r="D1418" s="211" t="s">
        <v>78</v>
      </c>
      <c r="E1418" s="211" t="s">
        <v>3292</v>
      </c>
      <c r="F1418" s="211" t="s">
        <v>3291</v>
      </c>
    </row>
    <row r="1419" spans="1:6" ht="15" customHeight="1" x14ac:dyDescent="0.25">
      <c r="A1419" s="211" t="s">
        <v>4059</v>
      </c>
      <c r="B1419" s="211">
        <v>0</v>
      </c>
      <c r="C1419" s="211">
        <v>1</v>
      </c>
      <c r="D1419" s="211" t="s">
        <v>3532</v>
      </c>
      <c r="E1419" s="211" t="s">
        <v>3292</v>
      </c>
      <c r="F1419" s="211" t="s">
        <v>3291</v>
      </c>
    </row>
    <row r="1420" spans="1:6" ht="15" customHeight="1" x14ac:dyDescent="0.25">
      <c r="A1420" s="211" t="s">
        <v>4059</v>
      </c>
      <c r="B1420" s="211">
        <v>0</v>
      </c>
      <c r="C1420" s="211">
        <v>1</v>
      </c>
      <c r="D1420" s="211" t="s">
        <v>1048</v>
      </c>
      <c r="E1420" s="211" t="s">
        <v>3292</v>
      </c>
      <c r="F1420" s="211" t="s">
        <v>3291</v>
      </c>
    </row>
    <row r="1421" spans="1:6" ht="15" customHeight="1" x14ac:dyDescent="0.25">
      <c r="A1421" s="211" t="s">
        <v>4059</v>
      </c>
      <c r="B1421" s="211">
        <v>0</v>
      </c>
      <c r="C1421" s="211">
        <v>1</v>
      </c>
      <c r="D1421" s="211" t="s">
        <v>1050</v>
      </c>
      <c r="E1421" s="211" t="s">
        <v>3292</v>
      </c>
      <c r="F1421" s="211" t="s">
        <v>3291</v>
      </c>
    </row>
    <row r="1422" spans="1:6" ht="15" customHeight="1" x14ac:dyDescent="0.25">
      <c r="A1422" s="211" t="s">
        <v>4059</v>
      </c>
      <c r="B1422" s="211">
        <v>0</v>
      </c>
      <c r="C1422" s="211">
        <v>1</v>
      </c>
      <c r="D1422" s="211" t="s">
        <v>1043</v>
      </c>
      <c r="E1422" s="211" t="s">
        <v>3292</v>
      </c>
      <c r="F1422" s="211" t="s">
        <v>3291</v>
      </c>
    </row>
    <row r="1423" spans="1:6" ht="15" customHeight="1" x14ac:dyDescent="0.25">
      <c r="A1423" s="211" t="s">
        <v>4059</v>
      </c>
      <c r="B1423" s="211">
        <v>0</v>
      </c>
      <c r="C1423" s="211">
        <v>1</v>
      </c>
      <c r="D1423" s="211" t="s">
        <v>4402</v>
      </c>
      <c r="E1423" s="211" t="s">
        <v>127</v>
      </c>
      <c r="F1423" s="211" t="s">
        <v>3291</v>
      </c>
    </row>
    <row r="1424" spans="1:6" ht="15" customHeight="1" x14ac:dyDescent="0.25">
      <c r="A1424" s="211" t="s">
        <v>4059</v>
      </c>
      <c r="B1424" s="211">
        <v>0</v>
      </c>
      <c r="C1424" s="211">
        <v>1</v>
      </c>
      <c r="D1424" s="211" t="s">
        <v>3993</v>
      </c>
      <c r="E1424" s="211" t="s">
        <v>3292</v>
      </c>
      <c r="F1424" s="211" t="s">
        <v>3291</v>
      </c>
    </row>
    <row r="1425" spans="1:6" ht="15" customHeight="1" x14ac:dyDescent="0.25">
      <c r="A1425" s="211" t="s">
        <v>4056</v>
      </c>
      <c r="B1425" s="211">
        <v>0</v>
      </c>
      <c r="C1425" s="211">
        <v>1</v>
      </c>
      <c r="D1425" s="211" t="s">
        <v>392</v>
      </c>
      <c r="E1425" s="211" t="s">
        <v>3292</v>
      </c>
      <c r="F1425" s="211" t="s">
        <v>3291</v>
      </c>
    </row>
    <row r="1426" spans="1:6" ht="15" customHeight="1" x14ac:dyDescent="0.25">
      <c r="A1426" s="211" t="s">
        <v>4056</v>
      </c>
      <c r="B1426" s="211">
        <v>0</v>
      </c>
      <c r="C1426" s="211">
        <v>1</v>
      </c>
      <c r="D1426" s="211" t="s">
        <v>642</v>
      </c>
      <c r="E1426" s="211" t="s">
        <v>3482</v>
      </c>
      <c r="F1426" s="211" t="s">
        <v>3291</v>
      </c>
    </row>
    <row r="1427" spans="1:6" ht="15" customHeight="1" x14ac:dyDescent="0.25">
      <c r="A1427" s="211" t="s">
        <v>4056</v>
      </c>
      <c r="B1427" s="211">
        <v>0</v>
      </c>
      <c r="C1427" s="211">
        <v>1</v>
      </c>
      <c r="D1427" s="211" t="s">
        <v>395</v>
      </c>
      <c r="E1427" s="211" t="s">
        <v>3482</v>
      </c>
      <c r="F1427" s="211" t="s">
        <v>3291</v>
      </c>
    </row>
    <row r="1428" spans="1:6" ht="15" customHeight="1" x14ac:dyDescent="0.25">
      <c r="A1428" s="211" t="s">
        <v>4056</v>
      </c>
      <c r="B1428" s="211">
        <v>0</v>
      </c>
      <c r="C1428" s="211">
        <v>1</v>
      </c>
      <c r="D1428" s="211" t="s">
        <v>397</v>
      </c>
      <c r="E1428" s="211" t="s">
        <v>3482</v>
      </c>
      <c r="F1428" s="211" t="s">
        <v>3291</v>
      </c>
    </row>
    <row r="1429" spans="1:6" ht="15" customHeight="1" x14ac:dyDescent="0.25">
      <c r="A1429" s="211" t="s">
        <v>4056</v>
      </c>
      <c r="B1429" s="211">
        <v>0</v>
      </c>
      <c r="C1429" s="211">
        <v>1</v>
      </c>
      <c r="D1429" s="211" t="s">
        <v>292</v>
      </c>
      <c r="E1429" s="211" t="s">
        <v>3292</v>
      </c>
      <c r="F1429" s="211" t="s">
        <v>3291</v>
      </c>
    </row>
    <row r="1430" spans="1:6" ht="15" customHeight="1" x14ac:dyDescent="0.25">
      <c r="A1430" s="211" t="s">
        <v>4056</v>
      </c>
      <c r="B1430" s="211">
        <v>0</v>
      </c>
      <c r="C1430" s="211">
        <v>1</v>
      </c>
      <c r="D1430" s="211" t="s">
        <v>400</v>
      </c>
      <c r="E1430" s="211" t="s">
        <v>3482</v>
      </c>
      <c r="F1430" s="211" t="s">
        <v>3291</v>
      </c>
    </row>
    <row r="1431" spans="1:6" ht="15" customHeight="1" x14ac:dyDescent="0.25">
      <c r="A1431" s="211" t="s">
        <v>4056</v>
      </c>
      <c r="B1431" s="211">
        <v>0</v>
      </c>
      <c r="C1431" s="211">
        <v>1</v>
      </c>
      <c r="D1431" s="211" t="s">
        <v>403</v>
      </c>
      <c r="E1431" s="211" t="s">
        <v>3292</v>
      </c>
      <c r="F1431" s="211" t="s">
        <v>3291</v>
      </c>
    </row>
    <row r="1432" spans="1:6" ht="15" customHeight="1" x14ac:dyDescent="0.25">
      <c r="A1432" s="211" t="s">
        <v>4056</v>
      </c>
      <c r="B1432" s="211">
        <v>0</v>
      </c>
      <c r="C1432" s="211">
        <v>1</v>
      </c>
      <c r="D1432" s="211" t="s">
        <v>1042</v>
      </c>
      <c r="E1432" s="211" t="s">
        <v>3482</v>
      </c>
      <c r="F1432" s="211" t="s">
        <v>3291</v>
      </c>
    </row>
    <row r="1433" spans="1:6" ht="15" customHeight="1" x14ac:dyDescent="0.25">
      <c r="A1433" s="211" t="s">
        <v>4056</v>
      </c>
      <c r="B1433" s="211">
        <v>0</v>
      </c>
      <c r="C1433" s="211">
        <v>1</v>
      </c>
      <c r="D1433" s="211" t="s">
        <v>1045</v>
      </c>
      <c r="E1433" s="211" t="s">
        <v>3482</v>
      </c>
      <c r="F1433" s="211" t="s">
        <v>3291</v>
      </c>
    </row>
    <row r="1434" spans="1:6" ht="15" customHeight="1" x14ac:dyDescent="0.25">
      <c r="A1434" s="211" t="s">
        <v>4056</v>
      </c>
      <c r="B1434" s="211">
        <v>0</v>
      </c>
      <c r="C1434" s="211">
        <v>1</v>
      </c>
      <c r="D1434" s="211" t="s">
        <v>933</v>
      </c>
      <c r="E1434" s="211" t="s">
        <v>3482</v>
      </c>
      <c r="F1434" s="211" t="s">
        <v>3291</v>
      </c>
    </row>
    <row r="1435" spans="1:6" ht="15" customHeight="1" x14ac:dyDescent="0.25">
      <c r="A1435" s="211" t="s">
        <v>4056</v>
      </c>
      <c r="B1435" s="211">
        <v>0</v>
      </c>
      <c r="C1435" s="211">
        <v>1</v>
      </c>
      <c r="D1435" s="211" t="s">
        <v>932</v>
      </c>
      <c r="E1435" s="211" t="s">
        <v>3292</v>
      </c>
      <c r="F1435" s="211" t="s">
        <v>3291</v>
      </c>
    </row>
    <row r="1436" spans="1:6" ht="15" customHeight="1" x14ac:dyDescent="0.25">
      <c r="A1436" s="211" t="s">
        <v>4056</v>
      </c>
      <c r="B1436" s="211">
        <v>0</v>
      </c>
      <c r="C1436" s="211">
        <v>1</v>
      </c>
      <c r="D1436" s="211" t="s">
        <v>381</v>
      </c>
      <c r="E1436" s="211" t="s">
        <v>3292</v>
      </c>
      <c r="F1436" s="211" t="s">
        <v>3291</v>
      </c>
    </row>
    <row r="1437" spans="1:6" ht="15" customHeight="1" x14ac:dyDescent="0.25">
      <c r="A1437" s="211" t="s">
        <v>4056</v>
      </c>
      <c r="B1437" s="211">
        <v>0</v>
      </c>
      <c r="C1437" s="211">
        <v>1</v>
      </c>
      <c r="D1437" s="211" t="s">
        <v>1714</v>
      </c>
      <c r="E1437" s="211" t="s">
        <v>3292</v>
      </c>
      <c r="F1437" s="211" t="s">
        <v>3291</v>
      </c>
    </row>
    <row r="1438" spans="1:6" ht="15" customHeight="1" x14ac:dyDescent="0.25">
      <c r="A1438" s="211" t="s">
        <v>4056</v>
      </c>
      <c r="B1438" s="211">
        <v>0</v>
      </c>
      <c r="C1438" s="211">
        <v>1</v>
      </c>
      <c r="D1438" s="211" t="s">
        <v>1716</v>
      </c>
      <c r="E1438" s="211" t="s">
        <v>3292</v>
      </c>
      <c r="F1438" s="211" t="s">
        <v>3291</v>
      </c>
    </row>
    <row r="1439" spans="1:6" ht="15" customHeight="1" x14ac:dyDescent="0.25">
      <c r="A1439" s="211" t="s">
        <v>4056</v>
      </c>
      <c r="B1439" s="211">
        <v>0</v>
      </c>
      <c r="C1439" s="211">
        <v>1</v>
      </c>
      <c r="D1439" s="211" t="s">
        <v>1718</v>
      </c>
      <c r="E1439" s="211" t="s">
        <v>3292</v>
      </c>
      <c r="F1439" s="211" t="s">
        <v>3291</v>
      </c>
    </row>
    <row r="1440" spans="1:6" ht="15" customHeight="1" x14ac:dyDescent="0.25">
      <c r="A1440" s="211" t="s">
        <v>4056</v>
      </c>
      <c r="B1440" s="211">
        <v>0</v>
      </c>
      <c r="C1440" s="211">
        <v>1</v>
      </c>
      <c r="D1440" s="211" t="s">
        <v>2379</v>
      </c>
      <c r="E1440" s="211" t="s">
        <v>3292</v>
      </c>
      <c r="F1440" s="211" t="s">
        <v>3291</v>
      </c>
    </row>
    <row r="1441" spans="1:6" ht="15" customHeight="1" x14ac:dyDescent="0.25">
      <c r="A1441" s="211" t="s">
        <v>4056</v>
      </c>
      <c r="B1441" s="211">
        <v>0</v>
      </c>
      <c r="C1441" s="211">
        <v>1</v>
      </c>
      <c r="D1441" s="211" t="s">
        <v>1722</v>
      </c>
      <c r="E1441" s="211" t="s">
        <v>3292</v>
      </c>
      <c r="F1441" s="211" t="s">
        <v>3291</v>
      </c>
    </row>
    <row r="1442" spans="1:6" ht="15" customHeight="1" x14ac:dyDescent="0.25">
      <c r="A1442" s="211" t="s">
        <v>4056</v>
      </c>
      <c r="B1442" s="211">
        <v>0</v>
      </c>
      <c r="C1442" s="211">
        <v>1</v>
      </c>
      <c r="D1442" s="211" t="s">
        <v>1724</v>
      </c>
      <c r="E1442" s="211" t="s">
        <v>3292</v>
      </c>
      <c r="F1442" s="211" t="s">
        <v>3291</v>
      </c>
    </row>
    <row r="1443" spans="1:6" ht="15" customHeight="1" x14ac:dyDescent="0.25">
      <c r="A1443" s="211" t="s">
        <v>4056</v>
      </c>
      <c r="B1443" s="211">
        <v>0</v>
      </c>
      <c r="C1443" s="211">
        <v>1</v>
      </c>
      <c r="D1443" s="211" t="s">
        <v>72</v>
      </c>
      <c r="E1443" s="211" t="s">
        <v>3292</v>
      </c>
      <c r="F1443" s="211" t="s">
        <v>3291</v>
      </c>
    </row>
    <row r="1444" spans="1:6" ht="15" customHeight="1" x14ac:dyDescent="0.25">
      <c r="A1444" s="211" t="s">
        <v>4056</v>
      </c>
      <c r="B1444" s="211">
        <v>0</v>
      </c>
      <c r="C1444" s="211">
        <v>1</v>
      </c>
      <c r="D1444" s="211" t="s">
        <v>73</v>
      </c>
      <c r="E1444" s="211" t="s">
        <v>3292</v>
      </c>
      <c r="F1444" s="211" t="s">
        <v>3291</v>
      </c>
    </row>
    <row r="1445" spans="1:6" ht="15" customHeight="1" x14ac:dyDescent="0.25">
      <c r="A1445" s="211" t="s">
        <v>4056</v>
      </c>
      <c r="B1445" s="211">
        <v>0</v>
      </c>
      <c r="C1445" s="211">
        <v>1</v>
      </c>
      <c r="D1445" s="211" t="s">
        <v>3107</v>
      </c>
      <c r="E1445" s="211" t="s">
        <v>3292</v>
      </c>
      <c r="F1445" s="211" t="s">
        <v>3291</v>
      </c>
    </row>
    <row r="1446" spans="1:6" ht="15" customHeight="1" x14ac:dyDescent="0.25">
      <c r="A1446" s="211" t="s">
        <v>4056</v>
      </c>
      <c r="B1446" s="211">
        <v>0</v>
      </c>
      <c r="C1446" s="211">
        <v>1</v>
      </c>
      <c r="D1446" s="211" t="s">
        <v>3109</v>
      </c>
      <c r="E1446" s="211" t="s">
        <v>3292</v>
      </c>
      <c r="F1446" s="211" t="s">
        <v>3291</v>
      </c>
    </row>
    <row r="1447" spans="1:6" ht="15" customHeight="1" x14ac:dyDescent="0.25">
      <c r="A1447" s="211" t="s">
        <v>4056</v>
      </c>
      <c r="B1447" s="211">
        <v>0</v>
      </c>
      <c r="C1447" s="211">
        <v>1</v>
      </c>
      <c r="D1447" s="211" t="s">
        <v>3111</v>
      </c>
      <c r="E1447" s="211" t="s">
        <v>3292</v>
      </c>
      <c r="F1447" s="211" t="s">
        <v>3291</v>
      </c>
    </row>
    <row r="1448" spans="1:6" ht="15" customHeight="1" x14ac:dyDescent="0.25">
      <c r="A1448" s="211" t="s">
        <v>4056</v>
      </c>
      <c r="B1448" s="211">
        <v>0</v>
      </c>
      <c r="C1448" s="211">
        <v>1</v>
      </c>
      <c r="D1448" s="211" t="s">
        <v>379</v>
      </c>
      <c r="E1448" s="211" t="s">
        <v>3482</v>
      </c>
      <c r="F1448" s="211" t="s">
        <v>3291</v>
      </c>
    </row>
    <row r="1449" spans="1:6" ht="15" customHeight="1" x14ac:dyDescent="0.25">
      <c r="A1449" s="211" t="s">
        <v>4056</v>
      </c>
      <c r="B1449" s="211">
        <v>0</v>
      </c>
      <c r="C1449" s="211">
        <v>1</v>
      </c>
      <c r="D1449" s="211" t="s">
        <v>385</v>
      </c>
      <c r="E1449" s="211" t="s">
        <v>3482</v>
      </c>
      <c r="F1449" s="211" t="s">
        <v>3291</v>
      </c>
    </row>
    <row r="1450" spans="1:6" ht="15" customHeight="1" x14ac:dyDescent="0.25">
      <c r="A1450" s="211" t="s">
        <v>4056</v>
      </c>
      <c r="B1450" s="211">
        <v>0</v>
      </c>
      <c r="C1450" s="211">
        <v>1</v>
      </c>
      <c r="D1450" s="211" t="s">
        <v>3162</v>
      </c>
      <c r="E1450" s="211" t="s">
        <v>3482</v>
      </c>
      <c r="F1450" s="211" t="s">
        <v>3291</v>
      </c>
    </row>
    <row r="1451" spans="1:6" ht="15" customHeight="1" x14ac:dyDescent="0.25">
      <c r="A1451" s="211" t="s">
        <v>4056</v>
      </c>
      <c r="B1451" s="211">
        <v>0</v>
      </c>
      <c r="C1451" s="211">
        <v>1</v>
      </c>
      <c r="D1451" s="211" t="s">
        <v>3247</v>
      </c>
      <c r="E1451" s="211" t="s">
        <v>3482</v>
      </c>
      <c r="F1451" s="211" t="s">
        <v>3291</v>
      </c>
    </row>
    <row r="1452" spans="1:6" ht="15" customHeight="1" x14ac:dyDescent="0.25">
      <c r="A1452" s="211" t="s">
        <v>4056</v>
      </c>
      <c r="B1452" s="211">
        <v>0</v>
      </c>
      <c r="C1452" s="211">
        <v>1</v>
      </c>
      <c r="D1452" s="211" t="s">
        <v>2283</v>
      </c>
      <c r="E1452" s="211" t="s">
        <v>3482</v>
      </c>
      <c r="F1452" s="211" t="s">
        <v>3291</v>
      </c>
    </row>
    <row r="1453" spans="1:6" ht="15" customHeight="1" x14ac:dyDescent="0.25">
      <c r="A1453" s="211" t="s">
        <v>4056</v>
      </c>
      <c r="B1453" s="211">
        <v>0</v>
      </c>
      <c r="C1453" s="211">
        <v>1</v>
      </c>
      <c r="D1453" s="211" t="s">
        <v>2282</v>
      </c>
      <c r="E1453" s="211" t="s">
        <v>3482</v>
      </c>
      <c r="F1453" s="211" t="s">
        <v>3291</v>
      </c>
    </row>
    <row r="1454" spans="1:6" ht="15" customHeight="1" x14ac:dyDescent="0.25">
      <c r="A1454" s="211" t="s">
        <v>4056</v>
      </c>
      <c r="B1454" s="211">
        <v>0</v>
      </c>
      <c r="C1454" s="211">
        <v>1</v>
      </c>
      <c r="D1454" s="211" t="s">
        <v>3387</v>
      </c>
      <c r="E1454" s="211" t="s">
        <v>3290</v>
      </c>
      <c r="F1454" s="211" t="s">
        <v>3291</v>
      </c>
    </row>
    <row r="1455" spans="1:6" ht="15" customHeight="1" x14ac:dyDescent="0.25">
      <c r="A1455" s="211" t="s">
        <v>4056</v>
      </c>
      <c r="B1455" s="211">
        <v>0</v>
      </c>
      <c r="C1455" s="211">
        <v>1</v>
      </c>
      <c r="D1455" s="211" t="s">
        <v>3388</v>
      </c>
      <c r="E1455" s="211" t="s">
        <v>3290</v>
      </c>
      <c r="F1455" s="211" t="s">
        <v>3291</v>
      </c>
    </row>
    <row r="1456" spans="1:6" ht="15" customHeight="1" x14ac:dyDescent="0.25">
      <c r="A1456" s="211" t="s">
        <v>4056</v>
      </c>
      <c r="B1456" s="211">
        <v>0</v>
      </c>
      <c r="C1456" s="211">
        <v>1</v>
      </c>
      <c r="D1456" s="211" t="s">
        <v>3389</v>
      </c>
      <c r="E1456" s="211" t="s">
        <v>3290</v>
      </c>
      <c r="F1456" s="211" t="s">
        <v>3291</v>
      </c>
    </row>
    <row r="1457" spans="1:6" ht="15" customHeight="1" x14ac:dyDescent="0.25">
      <c r="A1457" s="211" t="s">
        <v>4056</v>
      </c>
      <c r="B1457" s="211">
        <v>0</v>
      </c>
      <c r="C1457" s="211">
        <v>1</v>
      </c>
      <c r="D1457" s="211" t="s">
        <v>3563</v>
      </c>
      <c r="E1457" s="211" t="s">
        <v>3290</v>
      </c>
      <c r="F1457" s="211" t="s">
        <v>3291</v>
      </c>
    </row>
    <row r="1458" spans="1:6" ht="15" customHeight="1" x14ac:dyDescent="0.25">
      <c r="A1458" s="211" t="s">
        <v>4056</v>
      </c>
      <c r="B1458" s="211">
        <v>0</v>
      </c>
      <c r="C1458" s="211">
        <v>1</v>
      </c>
      <c r="D1458" s="211" t="s">
        <v>3391</v>
      </c>
      <c r="E1458" s="211" t="s">
        <v>3290</v>
      </c>
      <c r="F1458" s="211" t="s">
        <v>3291</v>
      </c>
    </row>
    <row r="1459" spans="1:6" ht="15" customHeight="1" x14ac:dyDescent="0.25">
      <c r="A1459" s="211" t="s">
        <v>4056</v>
      </c>
      <c r="B1459" s="211">
        <v>0</v>
      </c>
      <c r="C1459" s="211">
        <v>1</v>
      </c>
      <c r="D1459" s="211" t="s">
        <v>3392</v>
      </c>
      <c r="E1459" s="211" t="s">
        <v>3290</v>
      </c>
      <c r="F1459" s="211" t="s">
        <v>3291</v>
      </c>
    </row>
    <row r="1460" spans="1:6" ht="15" customHeight="1" x14ac:dyDescent="0.25">
      <c r="A1460" s="211" t="s">
        <v>4056</v>
      </c>
      <c r="B1460" s="211">
        <v>0</v>
      </c>
      <c r="C1460" s="211">
        <v>1</v>
      </c>
      <c r="D1460" s="211" t="s">
        <v>3457</v>
      </c>
      <c r="E1460" s="211" t="s">
        <v>3290</v>
      </c>
      <c r="F1460" s="211" t="s">
        <v>3291</v>
      </c>
    </row>
    <row r="1461" spans="1:6" ht="15" customHeight="1" x14ac:dyDescent="0.25">
      <c r="A1461" s="211" t="s">
        <v>4056</v>
      </c>
      <c r="B1461" s="211">
        <v>0</v>
      </c>
      <c r="C1461" s="211">
        <v>1</v>
      </c>
      <c r="D1461" s="211" t="s">
        <v>3458</v>
      </c>
      <c r="E1461" s="211" t="s">
        <v>3290</v>
      </c>
      <c r="F1461" s="211" t="s">
        <v>3291</v>
      </c>
    </row>
    <row r="1462" spans="1:6" ht="15" customHeight="1" x14ac:dyDescent="0.25">
      <c r="A1462" s="211" t="s">
        <v>4056</v>
      </c>
      <c r="B1462" s="211">
        <v>0</v>
      </c>
      <c r="C1462" s="211">
        <v>1</v>
      </c>
      <c r="D1462" s="211" t="s">
        <v>3459</v>
      </c>
      <c r="E1462" s="211" t="s">
        <v>3290</v>
      </c>
      <c r="F1462" s="211" t="s">
        <v>3291</v>
      </c>
    </row>
    <row r="1463" spans="1:6" ht="15" customHeight="1" x14ac:dyDescent="0.25">
      <c r="A1463" s="211" t="s">
        <v>4056</v>
      </c>
      <c r="B1463" s="211">
        <v>0</v>
      </c>
      <c r="C1463" s="211">
        <v>1</v>
      </c>
      <c r="D1463" s="211" t="s">
        <v>3562</v>
      </c>
      <c r="E1463" s="211" t="s">
        <v>3290</v>
      </c>
      <c r="F1463" s="211" t="s">
        <v>3291</v>
      </c>
    </row>
    <row r="1464" spans="1:6" ht="15" customHeight="1" x14ac:dyDescent="0.25">
      <c r="A1464" s="211" t="s">
        <v>4056</v>
      </c>
      <c r="B1464" s="211">
        <v>0</v>
      </c>
      <c r="C1464" s="211">
        <v>1</v>
      </c>
      <c r="D1464" s="211" t="s">
        <v>3461</v>
      </c>
      <c r="E1464" s="211" t="s">
        <v>3290</v>
      </c>
      <c r="F1464" s="211" t="s">
        <v>3291</v>
      </c>
    </row>
    <row r="1465" spans="1:6" ht="15" customHeight="1" x14ac:dyDescent="0.25">
      <c r="A1465" s="211" t="s">
        <v>4056</v>
      </c>
      <c r="B1465" s="211">
        <v>0</v>
      </c>
      <c r="C1465" s="211">
        <v>1</v>
      </c>
      <c r="D1465" s="211" t="s">
        <v>3462</v>
      </c>
      <c r="E1465" s="211" t="s">
        <v>3290</v>
      </c>
      <c r="F1465" s="211" t="s">
        <v>3291</v>
      </c>
    </row>
    <row r="1466" spans="1:6" ht="15" customHeight="1" x14ac:dyDescent="0.25">
      <c r="A1466" s="211" t="s">
        <v>4056</v>
      </c>
      <c r="B1466" s="211">
        <v>0</v>
      </c>
      <c r="C1466" s="211">
        <v>1</v>
      </c>
      <c r="D1466" s="211" t="s">
        <v>3200</v>
      </c>
      <c r="E1466" s="211" t="s">
        <v>127</v>
      </c>
      <c r="F1466" s="211" t="s">
        <v>3291</v>
      </c>
    </row>
    <row r="1467" spans="1:6" ht="15" customHeight="1" x14ac:dyDescent="0.25">
      <c r="A1467" s="211" t="s">
        <v>4056</v>
      </c>
      <c r="B1467" s="211">
        <v>0</v>
      </c>
      <c r="C1467" s="211">
        <v>1</v>
      </c>
      <c r="D1467" s="211" t="s">
        <v>3199</v>
      </c>
      <c r="E1467" s="211" t="s">
        <v>3292</v>
      </c>
      <c r="F1467" s="211" t="s">
        <v>3291</v>
      </c>
    </row>
    <row r="1468" spans="1:6" ht="15" customHeight="1" x14ac:dyDescent="0.25">
      <c r="A1468" s="211" t="s">
        <v>4056</v>
      </c>
      <c r="B1468" s="211">
        <v>0</v>
      </c>
      <c r="C1468" s="211">
        <v>1</v>
      </c>
      <c r="D1468" s="211" t="s">
        <v>3079</v>
      </c>
      <c r="E1468" s="211" t="s">
        <v>127</v>
      </c>
      <c r="F1468" s="211" t="s">
        <v>3291</v>
      </c>
    </row>
    <row r="1469" spans="1:6" ht="15" customHeight="1" x14ac:dyDescent="0.25">
      <c r="A1469" s="211" t="s">
        <v>4056</v>
      </c>
      <c r="B1469" s="211">
        <v>0</v>
      </c>
      <c r="C1469" s="211">
        <v>1</v>
      </c>
      <c r="D1469" s="211" t="s">
        <v>3080</v>
      </c>
      <c r="E1469" s="211" t="s">
        <v>3292</v>
      </c>
      <c r="F1469" s="211" t="s">
        <v>3291</v>
      </c>
    </row>
    <row r="1470" spans="1:6" ht="15" customHeight="1" x14ac:dyDescent="0.25">
      <c r="A1470" s="211" t="s">
        <v>4056</v>
      </c>
      <c r="B1470" s="211">
        <v>0</v>
      </c>
      <c r="C1470" s="211">
        <v>1</v>
      </c>
      <c r="D1470" s="211" t="s">
        <v>87</v>
      </c>
      <c r="E1470" s="211" t="s">
        <v>3292</v>
      </c>
      <c r="F1470" s="211" t="s">
        <v>3291</v>
      </c>
    </row>
    <row r="1471" spans="1:6" ht="15" customHeight="1" x14ac:dyDescent="0.25">
      <c r="A1471" s="211" t="s">
        <v>4056</v>
      </c>
      <c r="B1471" s="211">
        <v>0</v>
      </c>
      <c r="C1471" s="211">
        <v>1</v>
      </c>
      <c r="D1471" s="211" t="s">
        <v>209</v>
      </c>
      <c r="E1471" s="211" t="s">
        <v>3292</v>
      </c>
      <c r="F1471" s="211" t="s">
        <v>3291</v>
      </c>
    </row>
    <row r="1472" spans="1:6" ht="15" customHeight="1" x14ac:dyDescent="0.25">
      <c r="A1472" s="211" t="s">
        <v>4056</v>
      </c>
      <c r="B1472" s="211">
        <v>0</v>
      </c>
      <c r="C1472" s="211">
        <v>1</v>
      </c>
      <c r="D1472" s="211" t="s">
        <v>208</v>
      </c>
      <c r="E1472" s="211" t="s">
        <v>3292</v>
      </c>
      <c r="F1472" s="211" t="s">
        <v>3291</v>
      </c>
    </row>
    <row r="1473" spans="1:6" ht="15" customHeight="1" x14ac:dyDescent="0.25">
      <c r="A1473" s="211" t="s">
        <v>4056</v>
      </c>
      <c r="B1473" s="211">
        <v>0</v>
      </c>
      <c r="C1473" s="211">
        <v>1</v>
      </c>
      <c r="D1473" s="211" t="s">
        <v>3584</v>
      </c>
      <c r="E1473" s="211" t="s">
        <v>3292</v>
      </c>
      <c r="F1473" s="211" t="s">
        <v>3291</v>
      </c>
    </row>
    <row r="1474" spans="1:6" ht="15" customHeight="1" x14ac:dyDescent="0.25">
      <c r="A1474" s="211" t="s">
        <v>4056</v>
      </c>
      <c r="B1474" s="211">
        <v>0</v>
      </c>
      <c r="C1474" s="211">
        <v>1</v>
      </c>
      <c r="D1474" s="211" t="s">
        <v>3532</v>
      </c>
      <c r="E1474" s="211" t="s">
        <v>3292</v>
      </c>
      <c r="F1474" s="211" t="s">
        <v>3291</v>
      </c>
    </row>
    <row r="1475" spans="1:6" ht="15" customHeight="1" x14ac:dyDescent="0.25">
      <c r="A1475" s="211" t="s">
        <v>4056</v>
      </c>
      <c r="B1475" s="211">
        <v>0</v>
      </c>
      <c r="C1475" s="211">
        <v>1</v>
      </c>
      <c r="D1475" s="211" t="s">
        <v>1048</v>
      </c>
      <c r="E1475" s="211" t="s">
        <v>3292</v>
      </c>
      <c r="F1475" s="211" t="s">
        <v>3291</v>
      </c>
    </row>
    <row r="1476" spans="1:6" ht="15" customHeight="1" x14ac:dyDescent="0.25">
      <c r="A1476" s="211" t="s">
        <v>4056</v>
      </c>
      <c r="B1476" s="211">
        <v>0</v>
      </c>
      <c r="C1476" s="211">
        <v>1</v>
      </c>
      <c r="D1476" s="211" t="s">
        <v>1050</v>
      </c>
      <c r="E1476" s="211" t="s">
        <v>3292</v>
      </c>
      <c r="F1476" s="211" t="s">
        <v>3291</v>
      </c>
    </row>
    <row r="1477" spans="1:6" ht="15" customHeight="1" x14ac:dyDescent="0.25">
      <c r="A1477" s="211" t="s">
        <v>4056</v>
      </c>
      <c r="B1477" s="211">
        <v>0</v>
      </c>
      <c r="C1477" s="211">
        <v>1</v>
      </c>
      <c r="D1477" s="211" t="s">
        <v>1043</v>
      </c>
      <c r="E1477" s="211" t="s">
        <v>3292</v>
      </c>
      <c r="F1477" s="211" t="s">
        <v>3291</v>
      </c>
    </row>
    <row r="1478" spans="1:6" ht="15" customHeight="1" x14ac:dyDescent="0.25">
      <c r="A1478" s="211" t="s">
        <v>4060</v>
      </c>
      <c r="B1478" s="211">
        <v>0</v>
      </c>
      <c r="C1478" s="211">
        <v>1</v>
      </c>
      <c r="D1478" s="211" t="s">
        <v>392</v>
      </c>
      <c r="E1478" s="211" t="s">
        <v>3292</v>
      </c>
      <c r="F1478" s="211" t="s">
        <v>3291</v>
      </c>
    </row>
    <row r="1479" spans="1:6" ht="15" customHeight="1" x14ac:dyDescent="0.25">
      <c r="A1479" s="211" t="s">
        <v>4060</v>
      </c>
      <c r="B1479" s="211">
        <v>0</v>
      </c>
      <c r="C1479" s="211">
        <v>1</v>
      </c>
      <c r="D1479" s="211" t="s">
        <v>642</v>
      </c>
      <c r="E1479" s="211" t="s">
        <v>3482</v>
      </c>
      <c r="F1479" s="211" t="s">
        <v>3291</v>
      </c>
    </row>
    <row r="1480" spans="1:6" ht="15" customHeight="1" x14ac:dyDescent="0.25">
      <c r="A1480" s="211" t="s">
        <v>4060</v>
      </c>
      <c r="B1480" s="211">
        <v>0</v>
      </c>
      <c r="C1480" s="211">
        <v>1</v>
      </c>
      <c r="D1480" s="211" t="s">
        <v>395</v>
      </c>
      <c r="E1480" s="211" t="s">
        <v>3482</v>
      </c>
      <c r="F1480" s="211" t="s">
        <v>3291</v>
      </c>
    </row>
    <row r="1481" spans="1:6" ht="15" customHeight="1" x14ac:dyDescent="0.25">
      <c r="A1481" s="211" t="s">
        <v>4060</v>
      </c>
      <c r="B1481" s="211">
        <v>0</v>
      </c>
      <c r="C1481" s="211">
        <v>1</v>
      </c>
      <c r="D1481" s="211" t="s">
        <v>397</v>
      </c>
      <c r="E1481" s="211" t="s">
        <v>3482</v>
      </c>
      <c r="F1481" s="211" t="s">
        <v>3291</v>
      </c>
    </row>
    <row r="1482" spans="1:6" ht="15" customHeight="1" x14ac:dyDescent="0.25">
      <c r="A1482" s="211" t="s">
        <v>4060</v>
      </c>
      <c r="B1482" s="211">
        <v>0</v>
      </c>
      <c r="C1482" s="211">
        <v>1</v>
      </c>
      <c r="D1482" s="211" t="s">
        <v>292</v>
      </c>
      <c r="E1482" s="211" t="s">
        <v>3292</v>
      </c>
      <c r="F1482" s="211" t="s">
        <v>3291</v>
      </c>
    </row>
    <row r="1483" spans="1:6" ht="15" customHeight="1" x14ac:dyDescent="0.25">
      <c r="A1483" s="211" t="s">
        <v>4060</v>
      </c>
      <c r="B1483" s="211">
        <v>0</v>
      </c>
      <c r="C1483" s="211">
        <v>1</v>
      </c>
      <c r="D1483" s="211" t="s">
        <v>400</v>
      </c>
      <c r="E1483" s="211" t="s">
        <v>3482</v>
      </c>
      <c r="F1483" s="211" t="s">
        <v>3291</v>
      </c>
    </row>
    <row r="1484" spans="1:6" ht="15" customHeight="1" x14ac:dyDescent="0.25">
      <c r="A1484" s="211" t="s">
        <v>4060</v>
      </c>
      <c r="B1484" s="211">
        <v>0</v>
      </c>
      <c r="C1484" s="211">
        <v>1</v>
      </c>
      <c r="D1484" s="211" t="s">
        <v>403</v>
      </c>
      <c r="E1484" s="211" t="s">
        <v>3292</v>
      </c>
      <c r="F1484" s="211" t="s">
        <v>3291</v>
      </c>
    </row>
    <row r="1485" spans="1:6" ht="15" customHeight="1" x14ac:dyDescent="0.25">
      <c r="A1485" s="211" t="s">
        <v>4060</v>
      </c>
      <c r="B1485" s="211">
        <v>0</v>
      </c>
      <c r="C1485" s="211">
        <v>1</v>
      </c>
      <c r="D1485" s="211" t="s">
        <v>1042</v>
      </c>
      <c r="E1485" s="211" t="s">
        <v>3482</v>
      </c>
      <c r="F1485" s="211" t="s">
        <v>3291</v>
      </c>
    </row>
    <row r="1486" spans="1:6" ht="15" customHeight="1" x14ac:dyDescent="0.25">
      <c r="A1486" s="211" t="s">
        <v>4060</v>
      </c>
      <c r="B1486" s="211">
        <v>0</v>
      </c>
      <c r="C1486" s="211">
        <v>1</v>
      </c>
      <c r="D1486" s="211" t="s">
        <v>1045</v>
      </c>
      <c r="E1486" s="211" t="s">
        <v>3482</v>
      </c>
      <c r="F1486" s="211" t="s">
        <v>3291</v>
      </c>
    </row>
    <row r="1487" spans="1:6" ht="15" customHeight="1" x14ac:dyDescent="0.25">
      <c r="A1487" s="211" t="s">
        <v>4060</v>
      </c>
      <c r="B1487" s="211">
        <v>0</v>
      </c>
      <c r="C1487" s="211">
        <v>1</v>
      </c>
      <c r="D1487" s="211" t="s">
        <v>933</v>
      </c>
      <c r="E1487" s="211" t="s">
        <v>3482</v>
      </c>
      <c r="F1487" s="211" t="s">
        <v>3291</v>
      </c>
    </row>
    <row r="1488" spans="1:6" ht="15" customHeight="1" x14ac:dyDescent="0.25">
      <c r="A1488" s="211" t="s">
        <v>4060</v>
      </c>
      <c r="B1488" s="211">
        <v>0</v>
      </c>
      <c r="C1488" s="211">
        <v>1</v>
      </c>
      <c r="D1488" s="211" t="s">
        <v>932</v>
      </c>
      <c r="E1488" s="211" t="s">
        <v>3292</v>
      </c>
      <c r="F1488" s="211" t="s">
        <v>3291</v>
      </c>
    </row>
    <row r="1489" spans="1:6" ht="15" customHeight="1" x14ac:dyDescent="0.25">
      <c r="A1489" s="211" t="s">
        <v>4060</v>
      </c>
      <c r="B1489" s="211">
        <v>0</v>
      </c>
      <c r="C1489" s="211">
        <v>1</v>
      </c>
      <c r="D1489" s="211" t="s">
        <v>381</v>
      </c>
      <c r="E1489" s="211" t="s">
        <v>3292</v>
      </c>
      <c r="F1489" s="211" t="s">
        <v>3291</v>
      </c>
    </row>
    <row r="1490" spans="1:6" ht="15" customHeight="1" x14ac:dyDescent="0.25">
      <c r="A1490" s="211" t="s">
        <v>4060</v>
      </c>
      <c r="B1490" s="211">
        <v>0</v>
      </c>
      <c r="C1490" s="211">
        <v>1</v>
      </c>
      <c r="D1490" s="211" t="s">
        <v>1714</v>
      </c>
      <c r="E1490" s="211" t="s">
        <v>3292</v>
      </c>
      <c r="F1490" s="211" t="s">
        <v>3291</v>
      </c>
    </row>
    <row r="1491" spans="1:6" ht="15" customHeight="1" x14ac:dyDescent="0.25">
      <c r="A1491" s="211" t="s">
        <v>4060</v>
      </c>
      <c r="B1491" s="211">
        <v>0</v>
      </c>
      <c r="C1491" s="211">
        <v>1</v>
      </c>
      <c r="D1491" s="211" t="s">
        <v>1716</v>
      </c>
      <c r="E1491" s="211" t="s">
        <v>3292</v>
      </c>
      <c r="F1491" s="211" t="s">
        <v>3291</v>
      </c>
    </row>
    <row r="1492" spans="1:6" ht="15" customHeight="1" x14ac:dyDescent="0.25">
      <c r="A1492" s="211" t="s">
        <v>4060</v>
      </c>
      <c r="B1492" s="211">
        <v>0</v>
      </c>
      <c r="C1492" s="211">
        <v>1</v>
      </c>
      <c r="D1492" s="211" t="s">
        <v>1718</v>
      </c>
      <c r="E1492" s="211" t="s">
        <v>3292</v>
      </c>
      <c r="F1492" s="211" t="s">
        <v>3291</v>
      </c>
    </row>
    <row r="1493" spans="1:6" ht="15" customHeight="1" x14ac:dyDescent="0.25">
      <c r="A1493" s="211" t="s">
        <v>4060</v>
      </c>
      <c r="B1493" s="211">
        <v>0</v>
      </c>
      <c r="C1493" s="211">
        <v>1</v>
      </c>
      <c r="D1493" s="211" t="s">
        <v>2379</v>
      </c>
      <c r="E1493" s="211" t="s">
        <v>3292</v>
      </c>
      <c r="F1493" s="211" t="s">
        <v>3291</v>
      </c>
    </row>
    <row r="1494" spans="1:6" ht="15" customHeight="1" x14ac:dyDescent="0.25">
      <c r="A1494" s="211" t="s">
        <v>4060</v>
      </c>
      <c r="B1494" s="211">
        <v>0</v>
      </c>
      <c r="C1494" s="211">
        <v>1</v>
      </c>
      <c r="D1494" s="211" t="s">
        <v>1722</v>
      </c>
      <c r="E1494" s="211" t="s">
        <v>3292</v>
      </c>
      <c r="F1494" s="211" t="s">
        <v>3291</v>
      </c>
    </row>
    <row r="1495" spans="1:6" ht="15" customHeight="1" x14ac:dyDescent="0.25">
      <c r="A1495" s="211" t="s">
        <v>4060</v>
      </c>
      <c r="B1495" s="211">
        <v>0</v>
      </c>
      <c r="C1495" s="211">
        <v>1</v>
      </c>
      <c r="D1495" s="211" t="s">
        <v>1724</v>
      </c>
      <c r="E1495" s="211" t="s">
        <v>3292</v>
      </c>
      <c r="F1495" s="211" t="s">
        <v>3291</v>
      </c>
    </row>
    <row r="1496" spans="1:6" ht="15" customHeight="1" x14ac:dyDescent="0.25">
      <c r="A1496" s="211" t="s">
        <v>4060</v>
      </c>
      <c r="B1496" s="211">
        <v>0</v>
      </c>
      <c r="C1496" s="211">
        <v>1</v>
      </c>
      <c r="D1496" s="211" t="s">
        <v>72</v>
      </c>
      <c r="E1496" s="211" t="s">
        <v>3292</v>
      </c>
      <c r="F1496" s="211" t="s">
        <v>3291</v>
      </c>
    </row>
    <row r="1497" spans="1:6" ht="15" customHeight="1" x14ac:dyDescent="0.25">
      <c r="A1497" s="211" t="s">
        <v>4060</v>
      </c>
      <c r="B1497" s="211">
        <v>0</v>
      </c>
      <c r="C1497" s="211">
        <v>1</v>
      </c>
      <c r="D1497" s="211" t="s">
        <v>73</v>
      </c>
      <c r="E1497" s="211" t="s">
        <v>3292</v>
      </c>
      <c r="F1497" s="211" t="s">
        <v>3291</v>
      </c>
    </row>
    <row r="1498" spans="1:6" ht="15" customHeight="1" x14ac:dyDescent="0.25">
      <c r="A1498" s="211" t="s">
        <v>4060</v>
      </c>
      <c r="B1498" s="211">
        <v>0</v>
      </c>
      <c r="C1498" s="211">
        <v>1</v>
      </c>
      <c r="D1498" s="211" t="s">
        <v>3107</v>
      </c>
      <c r="E1498" s="211" t="s">
        <v>3292</v>
      </c>
      <c r="F1498" s="211" t="s">
        <v>3291</v>
      </c>
    </row>
    <row r="1499" spans="1:6" ht="15" customHeight="1" x14ac:dyDescent="0.25">
      <c r="A1499" s="211" t="s">
        <v>4060</v>
      </c>
      <c r="B1499" s="211">
        <v>0</v>
      </c>
      <c r="C1499" s="211">
        <v>1</v>
      </c>
      <c r="D1499" s="211" t="s">
        <v>3109</v>
      </c>
      <c r="E1499" s="211" t="s">
        <v>3292</v>
      </c>
      <c r="F1499" s="211" t="s">
        <v>3291</v>
      </c>
    </row>
    <row r="1500" spans="1:6" ht="15" customHeight="1" x14ac:dyDescent="0.25">
      <c r="A1500" s="211" t="s">
        <v>4060</v>
      </c>
      <c r="B1500" s="211">
        <v>0</v>
      </c>
      <c r="C1500" s="211">
        <v>1</v>
      </c>
      <c r="D1500" s="211" t="s">
        <v>3111</v>
      </c>
      <c r="E1500" s="211" t="s">
        <v>3292</v>
      </c>
      <c r="F1500" s="211" t="s">
        <v>3291</v>
      </c>
    </row>
    <row r="1501" spans="1:6" ht="15" customHeight="1" x14ac:dyDescent="0.25">
      <c r="A1501" s="211" t="s">
        <v>4060</v>
      </c>
      <c r="B1501" s="211">
        <v>0</v>
      </c>
      <c r="C1501" s="211">
        <v>1</v>
      </c>
      <c r="D1501" s="211" t="s">
        <v>379</v>
      </c>
      <c r="E1501" s="211" t="s">
        <v>3482</v>
      </c>
      <c r="F1501" s="211" t="s">
        <v>3291</v>
      </c>
    </row>
    <row r="1502" spans="1:6" ht="15" customHeight="1" x14ac:dyDescent="0.25">
      <c r="A1502" s="211" t="s">
        <v>4060</v>
      </c>
      <c r="B1502" s="211">
        <v>0</v>
      </c>
      <c r="C1502" s="211">
        <v>1</v>
      </c>
      <c r="D1502" s="211" t="s">
        <v>385</v>
      </c>
      <c r="E1502" s="211" t="s">
        <v>3482</v>
      </c>
      <c r="F1502" s="211" t="s">
        <v>3291</v>
      </c>
    </row>
    <row r="1503" spans="1:6" ht="15" customHeight="1" x14ac:dyDescent="0.25">
      <c r="A1503" s="211" t="s">
        <v>4060</v>
      </c>
      <c r="B1503" s="211">
        <v>0</v>
      </c>
      <c r="C1503" s="211">
        <v>1</v>
      </c>
      <c r="D1503" s="211" t="s">
        <v>3162</v>
      </c>
      <c r="E1503" s="211" t="s">
        <v>3482</v>
      </c>
      <c r="F1503" s="211" t="s">
        <v>3291</v>
      </c>
    </row>
    <row r="1504" spans="1:6" ht="15" customHeight="1" x14ac:dyDescent="0.25">
      <c r="A1504" s="211" t="s">
        <v>4060</v>
      </c>
      <c r="B1504" s="211">
        <v>0</v>
      </c>
      <c r="C1504" s="211">
        <v>1</v>
      </c>
      <c r="D1504" s="211" t="s">
        <v>3247</v>
      </c>
      <c r="E1504" s="211" t="s">
        <v>3482</v>
      </c>
      <c r="F1504" s="211" t="s">
        <v>3291</v>
      </c>
    </row>
    <row r="1505" spans="1:6" ht="15" customHeight="1" x14ac:dyDescent="0.25">
      <c r="A1505" s="211" t="s">
        <v>4060</v>
      </c>
      <c r="B1505" s="211">
        <v>0</v>
      </c>
      <c r="C1505" s="211">
        <v>1</v>
      </c>
      <c r="D1505" s="211" t="s">
        <v>2283</v>
      </c>
      <c r="E1505" s="211" t="s">
        <v>3482</v>
      </c>
      <c r="F1505" s="211" t="s">
        <v>3291</v>
      </c>
    </row>
    <row r="1506" spans="1:6" ht="15" customHeight="1" x14ac:dyDescent="0.25">
      <c r="A1506" s="211" t="s">
        <v>4060</v>
      </c>
      <c r="B1506" s="211">
        <v>0</v>
      </c>
      <c r="C1506" s="211">
        <v>1</v>
      </c>
      <c r="D1506" s="211" t="s">
        <v>2282</v>
      </c>
      <c r="E1506" s="211" t="s">
        <v>3482</v>
      </c>
      <c r="F1506" s="211" t="s">
        <v>3291</v>
      </c>
    </row>
    <row r="1507" spans="1:6" ht="15" customHeight="1" x14ac:dyDescent="0.25">
      <c r="A1507" s="211" t="s">
        <v>4060</v>
      </c>
      <c r="B1507" s="211">
        <v>0</v>
      </c>
      <c r="C1507" s="211">
        <v>1</v>
      </c>
      <c r="D1507" s="211" t="s">
        <v>3387</v>
      </c>
      <c r="E1507" s="211" t="s">
        <v>3290</v>
      </c>
      <c r="F1507" s="211" t="s">
        <v>3291</v>
      </c>
    </row>
    <row r="1508" spans="1:6" ht="15" customHeight="1" x14ac:dyDescent="0.25">
      <c r="A1508" s="211" t="s">
        <v>4060</v>
      </c>
      <c r="B1508" s="211">
        <v>0</v>
      </c>
      <c r="C1508" s="211">
        <v>1</v>
      </c>
      <c r="D1508" s="211" t="s">
        <v>3388</v>
      </c>
      <c r="E1508" s="211" t="s">
        <v>3290</v>
      </c>
      <c r="F1508" s="211" t="s">
        <v>3291</v>
      </c>
    </row>
    <row r="1509" spans="1:6" ht="15" customHeight="1" x14ac:dyDescent="0.25">
      <c r="A1509" s="211" t="s">
        <v>4060</v>
      </c>
      <c r="B1509" s="211">
        <v>0</v>
      </c>
      <c r="C1509" s="211">
        <v>1</v>
      </c>
      <c r="D1509" s="211" t="s">
        <v>3389</v>
      </c>
      <c r="E1509" s="211" t="s">
        <v>3290</v>
      </c>
      <c r="F1509" s="211" t="s">
        <v>3291</v>
      </c>
    </row>
    <row r="1510" spans="1:6" ht="15" customHeight="1" x14ac:dyDescent="0.25">
      <c r="A1510" s="211" t="s">
        <v>4060</v>
      </c>
      <c r="B1510" s="211">
        <v>0</v>
      </c>
      <c r="C1510" s="211">
        <v>1</v>
      </c>
      <c r="D1510" s="211" t="s">
        <v>3563</v>
      </c>
      <c r="E1510" s="211" t="s">
        <v>3290</v>
      </c>
      <c r="F1510" s="211" t="s">
        <v>3291</v>
      </c>
    </row>
    <row r="1511" spans="1:6" ht="15" customHeight="1" x14ac:dyDescent="0.25">
      <c r="A1511" s="211" t="s">
        <v>4060</v>
      </c>
      <c r="B1511" s="211">
        <v>0</v>
      </c>
      <c r="C1511" s="211">
        <v>1</v>
      </c>
      <c r="D1511" s="211" t="s">
        <v>3391</v>
      </c>
      <c r="E1511" s="211" t="s">
        <v>3290</v>
      </c>
      <c r="F1511" s="211" t="s">
        <v>3291</v>
      </c>
    </row>
    <row r="1512" spans="1:6" ht="15" customHeight="1" x14ac:dyDescent="0.25">
      <c r="A1512" s="211" t="s">
        <v>4060</v>
      </c>
      <c r="B1512" s="211">
        <v>0</v>
      </c>
      <c r="C1512" s="211">
        <v>1</v>
      </c>
      <c r="D1512" s="211" t="s">
        <v>3392</v>
      </c>
      <c r="E1512" s="211" t="s">
        <v>3290</v>
      </c>
      <c r="F1512" s="211" t="s">
        <v>3291</v>
      </c>
    </row>
    <row r="1513" spans="1:6" ht="15" customHeight="1" x14ac:dyDescent="0.25">
      <c r="A1513" s="211" t="s">
        <v>4060</v>
      </c>
      <c r="B1513" s="211">
        <v>0</v>
      </c>
      <c r="C1513" s="211">
        <v>1</v>
      </c>
      <c r="D1513" s="211" t="s">
        <v>3457</v>
      </c>
      <c r="E1513" s="211" t="s">
        <v>3290</v>
      </c>
      <c r="F1513" s="211" t="s">
        <v>3291</v>
      </c>
    </row>
    <row r="1514" spans="1:6" ht="15" customHeight="1" x14ac:dyDescent="0.25">
      <c r="A1514" s="211" t="s">
        <v>4060</v>
      </c>
      <c r="B1514" s="211">
        <v>0</v>
      </c>
      <c r="C1514" s="211">
        <v>1</v>
      </c>
      <c r="D1514" s="211" t="s">
        <v>3458</v>
      </c>
      <c r="E1514" s="211" t="s">
        <v>3290</v>
      </c>
      <c r="F1514" s="211" t="s">
        <v>3291</v>
      </c>
    </row>
    <row r="1515" spans="1:6" ht="15" customHeight="1" x14ac:dyDescent="0.25">
      <c r="A1515" s="211" t="s">
        <v>4060</v>
      </c>
      <c r="B1515" s="211">
        <v>0</v>
      </c>
      <c r="C1515" s="211">
        <v>1</v>
      </c>
      <c r="D1515" s="211" t="s">
        <v>3459</v>
      </c>
      <c r="E1515" s="211" t="s">
        <v>3290</v>
      </c>
      <c r="F1515" s="211" t="s">
        <v>3291</v>
      </c>
    </row>
    <row r="1516" spans="1:6" ht="15" customHeight="1" x14ac:dyDescent="0.25">
      <c r="A1516" s="211" t="s">
        <v>4060</v>
      </c>
      <c r="B1516" s="211">
        <v>0</v>
      </c>
      <c r="C1516" s="211">
        <v>1</v>
      </c>
      <c r="D1516" s="211" t="s">
        <v>3562</v>
      </c>
      <c r="E1516" s="211" t="s">
        <v>3290</v>
      </c>
      <c r="F1516" s="211" t="s">
        <v>3291</v>
      </c>
    </row>
    <row r="1517" spans="1:6" ht="15" customHeight="1" x14ac:dyDescent="0.25">
      <c r="A1517" s="211" t="s">
        <v>4060</v>
      </c>
      <c r="B1517" s="211">
        <v>0</v>
      </c>
      <c r="C1517" s="211">
        <v>1</v>
      </c>
      <c r="D1517" s="211" t="s">
        <v>3461</v>
      </c>
      <c r="E1517" s="211" t="s">
        <v>3290</v>
      </c>
      <c r="F1517" s="211" t="s">
        <v>3291</v>
      </c>
    </row>
    <row r="1518" spans="1:6" ht="15" customHeight="1" x14ac:dyDescent="0.25">
      <c r="A1518" s="211" t="s">
        <v>4060</v>
      </c>
      <c r="B1518" s="211">
        <v>0</v>
      </c>
      <c r="C1518" s="211">
        <v>1</v>
      </c>
      <c r="D1518" s="211" t="s">
        <v>3462</v>
      </c>
      <c r="E1518" s="211" t="s">
        <v>3290</v>
      </c>
      <c r="F1518" s="211" t="s">
        <v>3291</v>
      </c>
    </row>
    <row r="1519" spans="1:6" ht="15" customHeight="1" x14ac:dyDescent="0.25">
      <c r="A1519" s="211" t="s">
        <v>4060</v>
      </c>
      <c r="B1519" s="211">
        <v>0</v>
      </c>
      <c r="C1519" s="211">
        <v>1</v>
      </c>
      <c r="D1519" s="211" t="s">
        <v>3200</v>
      </c>
      <c r="E1519" s="211" t="s">
        <v>127</v>
      </c>
      <c r="F1519" s="211" t="s">
        <v>3291</v>
      </c>
    </row>
    <row r="1520" spans="1:6" ht="15" customHeight="1" x14ac:dyDescent="0.25">
      <c r="A1520" s="211" t="s">
        <v>4060</v>
      </c>
      <c r="B1520" s="211">
        <v>0</v>
      </c>
      <c r="C1520" s="211">
        <v>1</v>
      </c>
      <c r="D1520" s="211" t="s">
        <v>3199</v>
      </c>
      <c r="E1520" s="211" t="s">
        <v>3292</v>
      </c>
      <c r="F1520" s="211" t="s">
        <v>3291</v>
      </c>
    </row>
    <row r="1521" spans="1:6" ht="15" customHeight="1" x14ac:dyDescent="0.25">
      <c r="A1521" s="211" t="s">
        <v>4060</v>
      </c>
      <c r="B1521" s="211">
        <v>0</v>
      </c>
      <c r="C1521" s="211">
        <v>1</v>
      </c>
      <c r="D1521" s="211" t="s">
        <v>3079</v>
      </c>
      <c r="E1521" s="211" t="s">
        <v>127</v>
      </c>
      <c r="F1521" s="211" t="s">
        <v>3291</v>
      </c>
    </row>
    <row r="1522" spans="1:6" ht="15" customHeight="1" x14ac:dyDescent="0.25">
      <c r="A1522" s="211" t="s">
        <v>4060</v>
      </c>
      <c r="B1522" s="211">
        <v>0</v>
      </c>
      <c r="C1522" s="211">
        <v>1</v>
      </c>
      <c r="D1522" s="211" t="s">
        <v>3080</v>
      </c>
      <c r="E1522" s="211" t="s">
        <v>3292</v>
      </c>
      <c r="F1522" s="211" t="s">
        <v>3291</v>
      </c>
    </row>
    <row r="1523" spans="1:6" ht="15" customHeight="1" x14ac:dyDescent="0.25">
      <c r="A1523" s="211" t="s">
        <v>4060</v>
      </c>
      <c r="B1523" s="211">
        <v>0</v>
      </c>
      <c r="C1523" s="211">
        <v>1</v>
      </c>
      <c r="D1523" s="211" t="s">
        <v>87</v>
      </c>
      <c r="E1523" s="211" t="s">
        <v>3292</v>
      </c>
      <c r="F1523" s="211" t="s">
        <v>3291</v>
      </c>
    </row>
    <row r="1524" spans="1:6" ht="15" customHeight="1" x14ac:dyDescent="0.25">
      <c r="A1524" s="211" t="s">
        <v>4060</v>
      </c>
      <c r="B1524" s="211">
        <v>0</v>
      </c>
      <c r="C1524" s="211">
        <v>1</v>
      </c>
      <c r="D1524" s="211" t="s">
        <v>209</v>
      </c>
      <c r="E1524" s="211" t="s">
        <v>3292</v>
      </c>
      <c r="F1524" s="211" t="s">
        <v>3291</v>
      </c>
    </row>
    <row r="1525" spans="1:6" ht="15" customHeight="1" x14ac:dyDescent="0.25">
      <c r="A1525" s="211" t="s">
        <v>4060</v>
      </c>
      <c r="B1525" s="211">
        <v>0</v>
      </c>
      <c r="C1525" s="211">
        <v>1</v>
      </c>
      <c r="D1525" s="211" t="s">
        <v>208</v>
      </c>
      <c r="E1525" s="211" t="s">
        <v>3292</v>
      </c>
      <c r="F1525" s="211" t="s">
        <v>3291</v>
      </c>
    </row>
    <row r="1526" spans="1:6" ht="15" customHeight="1" x14ac:dyDescent="0.25">
      <c r="A1526" s="211" t="s">
        <v>4060</v>
      </c>
      <c r="B1526" s="211">
        <v>0</v>
      </c>
      <c r="C1526" s="211">
        <v>1</v>
      </c>
      <c r="D1526" s="211" t="s">
        <v>3584</v>
      </c>
      <c r="E1526" s="211" t="s">
        <v>3292</v>
      </c>
      <c r="F1526" s="211" t="s">
        <v>3291</v>
      </c>
    </row>
    <row r="1527" spans="1:6" ht="15" customHeight="1" x14ac:dyDescent="0.25">
      <c r="A1527" s="211" t="s">
        <v>4060</v>
      </c>
      <c r="B1527" s="211">
        <v>0</v>
      </c>
      <c r="C1527" s="211">
        <v>1</v>
      </c>
      <c r="D1527" s="211" t="s">
        <v>3532</v>
      </c>
      <c r="E1527" s="211" t="s">
        <v>3292</v>
      </c>
      <c r="F1527" s="211" t="s">
        <v>3291</v>
      </c>
    </row>
    <row r="1528" spans="1:6" ht="15" customHeight="1" x14ac:dyDescent="0.25">
      <c r="A1528" s="211" t="s">
        <v>4060</v>
      </c>
      <c r="B1528" s="211">
        <v>0</v>
      </c>
      <c r="C1528" s="211">
        <v>1</v>
      </c>
      <c r="D1528" s="211" t="s">
        <v>1048</v>
      </c>
      <c r="E1528" s="211" t="s">
        <v>3292</v>
      </c>
      <c r="F1528" s="211" t="s">
        <v>3291</v>
      </c>
    </row>
    <row r="1529" spans="1:6" ht="15" customHeight="1" x14ac:dyDescent="0.25">
      <c r="A1529" s="211" t="s">
        <v>4060</v>
      </c>
      <c r="B1529" s="211">
        <v>0</v>
      </c>
      <c r="C1529" s="211">
        <v>1</v>
      </c>
      <c r="D1529" s="211" t="s">
        <v>1050</v>
      </c>
      <c r="E1529" s="211" t="s">
        <v>3292</v>
      </c>
      <c r="F1529" s="211" t="s">
        <v>3291</v>
      </c>
    </row>
    <row r="1530" spans="1:6" ht="15" customHeight="1" x14ac:dyDescent="0.25">
      <c r="A1530" s="211" t="s">
        <v>4060</v>
      </c>
      <c r="B1530" s="211">
        <v>0</v>
      </c>
      <c r="C1530" s="211">
        <v>1</v>
      </c>
      <c r="D1530" s="211" t="s">
        <v>1043</v>
      </c>
      <c r="E1530" s="211" t="s">
        <v>3292</v>
      </c>
      <c r="F1530" s="211" t="s">
        <v>3291</v>
      </c>
    </row>
    <row r="1531" spans="1:6" ht="15" customHeight="1" x14ac:dyDescent="0.25">
      <c r="A1531" s="211" t="s">
        <v>4060</v>
      </c>
      <c r="B1531" s="211">
        <v>0</v>
      </c>
      <c r="C1531" s="211">
        <v>1</v>
      </c>
      <c r="D1531" s="211" t="s">
        <v>303</v>
      </c>
      <c r="E1531" s="211" t="s">
        <v>3292</v>
      </c>
      <c r="F1531" s="211" t="s">
        <v>3291</v>
      </c>
    </row>
    <row r="1532" spans="1:6" ht="15" customHeight="1" x14ac:dyDescent="0.25">
      <c r="A1532" s="211" t="s">
        <v>4060</v>
      </c>
      <c r="B1532" s="211">
        <v>0</v>
      </c>
      <c r="C1532" s="211">
        <v>1</v>
      </c>
      <c r="D1532" s="211" t="s">
        <v>314</v>
      </c>
      <c r="E1532" s="211" t="s">
        <v>3292</v>
      </c>
      <c r="F1532" s="211" t="s">
        <v>3291</v>
      </c>
    </row>
    <row r="1533" spans="1:6" ht="15" customHeight="1" x14ac:dyDescent="0.25">
      <c r="A1533" s="211" t="s">
        <v>4060</v>
      </c>
      <c r="B1533" s="211">
        <v>0</v>
      </c>
      <c r="C1533" s="211">
        <v>1</v>
      </c>
      <c r="D1533" s="211" t="s">
        <v>302</v>
      </c>
      <c r="E1533" s="211" t="s">
        <v>3292</v>
      </c>
      <c r="F1533" s="211" t="s">
        <v>3291</v>
      </c>
    </row>
    <row r="1534" spans="1:6" ht="15" customHeight="1" x14ac:dyDescent="0.25">
      <c r="A1534" s="211" t="s">
        <v>4060</v>
      </c>
      <c r="B1534" s="211">
        <v>0</v>
      </c>
      <c r="C1534" s="211">
        <v>1</v>
      </c>
      <c r="D1534" s="211" t="s">
        <v>316</v>
      </c>
      <c r="E1534" s="211" t="s">
        <v>3292</v>
      </c>
      <c r="F1534" s="211" t="s">
        <v>3291</v>
      </c>
    </row>
    <row r="1535" spans="1:6" ht="15" customHeight="1" x14ac:dyDescent="0.25">
      <c r="A1535" s="211" t="s">
        <v>4060</v>
      </c>
      <c r="B1535" s="211">
        <v>0</v>
      </c>
      <c r="C1535" s="211">
        <v>1</v>
      </c>
      <c r="D1535" s="211" t="s">
        <v>317</v>
      </c>
      <c r="E1535" s="211" t="s">
        <v>3292</v>
      </c>
      <c r="F1535" s="211" t="s">
        <v>3291</v>
      </c>
    </row>
    <row r="1536" spans="1:6" ht="15" customHeight="1" x14ac:dyDescent="0.25">
      <c r="A1536" s="211" t="s">
        <v>4060</v>
      </c>
      <c r="B1536" s="211">
        <v>0</v>
      </c>
      <c r="C1536" s="211">
        <v>1</v>
      </c>
      <c r="D1536" s="211" t="s">
        <v>319</v>
      </c>
      <c r="E1536" s="211" t="s">
        <v>3292</v>
      </c>
      <c r="F1536" s="211" t="s">
        <v>3291</v>
      </c>
    </row>
    <row r="1537" spans="1:6" ht="15" customHeight="1" x14ac:dyDescent="0.25">
      <c r="A1537" s="211" t="s">
        <v>4060</v>
      </c>
      <c r="B1537" s="211">
        <v>0</v>
      </c>
      <c r="C1537" s="211">
        <v>1</v>
      </c>
      <c r="D1537" s="211" t="s">
        <v>276</v>
      </c>
      <c r="E1537" s="211" t="s">
        <v>3292</v>
      </c>
      <c r="F1537" s="211" t="s">
        <v>3291</v>
      </c>
    </row>
    <row r="1538" spans="1:6" ht="15" customHeight="1" x14ac:dyDescent="0.25">
      <c r="A1538" s="211" t="s">
        <v>4060</v>
      </c>
      <c r="B1538" s="211">
        <v>0</v>
      </c>
      <c r="C1538" s="211">
        <v>1</v>
      </c>
      <c r="D1538" s="211" t="s">
        <v>327</v>
      </c>
      <c r="E1538" s="211" t="s">
        <v>3292</v>
      </c>
      <c r="F1538" s="211" t="s">
        <v>3291</v>
      </c>
    </row>
    <row r="1539" spans="1:6" ht="15" customHeight="1" x14ac:dyDescent="0.25">
      <c r="A1539" s="211" t="s">
        <v>4060</v>
      </c>
      <c r="B1539" s="211">
        <v>0</v>
      </c>
      <c r="C1539" s="211">
        <v>1</v>
      </c>
      <c r="D1539" s="211" t="s">
        <v>323</v>
      </c>
      <c r="E1539" s="211" t="s">
        <v>3292</v>
      </c>
      <c r="F1539" s="211" t="s">
        <v>3291</v>
      </c>
    </row>
    <row r="1540" spans="1:6" ht="15" customHeight="1" x14ac:dyDescent="0.25">
      <c r="A1540" s="211" t="s">
        <v>4060</v>
      </c>
      <c r="B1540" s="211">
        <v>0</v>
      </c>
      <c r="C1540" s="211">
        <v>1</v>
      </c>
      <c r="D1540" s="211" t="s">
        <v>321</v>
      </c>
      <c r="E1540" s="211" t="s">
        <v>3292</v>
      </c>
      <c r="F1540" s="211" t="s">
        <v>3291</v>
      </c>
    </row>
    <row r="1541" spans="1:6" ht="15" customHeight="1" x14ac:dyDescent="0.25">
      <c r="A1541" s="211" t="s">
        <v>4060</v>
      </c>
      <c r="B1541" s="211">
        <v>0</v>
      </c>
      <c r="C1541" s="211">
        <v>1</v>
      </c>
      <c r="D1541" s="211" t="s">
        <v>325</v>
      </c>
      <c r="E1541" s="211" t="s">
        <v>3292</v>
      </c>
      <c r="F1541" s="211" t="s">
        <v>3291</v>
      </c>
    </row>
    <row r="1542" spans="1:6" ht="15" customHeight="1" x14ac:dyDescent="0.25">
      <c r="A1542" s="211" t="s">
        <v>4060</v>
      </c>
      <c r="B1542" s="211">
        <v>0</v>
      </c>
      <c r="C1542" s="211">
        <v>1</v>
      </c>
      <c r="D1542" s="211" t="s">
        <v>337</v>
      </c>
      <c r="E1542" s="211" t="s">
        <v>3292</v>
      </c>
      <c r="F1542" s="211" t="s">
        <v>3291</v>
      </c>
    </row>
    <row r="1543" spans="1:6" ht="15" customHeight="1" x14ac:dyDescent="0.25">
      <c r="A1543" s="211" t="s">
        <v>4060</v>
      </c>
      <c r="B1543" s="211">
        <v>0</v>
      </c>
      <c r="C1543" s="211">
        <v>1</v>
      </c>
      <c r="D1543" s="211" t="s">
        <v>315</v>
      </c>
      <c r="E1543" s="211" t="s">
        <v>3292</v>
      </c>
      <c r="F1543" s="211" t="s">
        <v>3291</v>
      </c>
    </row>
    <row r="1544" spans="1:6" ht="15" customHeight="1" x14ac:dyDescent="0.25">
      <c r="A1544" s="211" t="s">
        <v>4060</v>
      </c>
      <c r="B1544" s="211">
        <v>0</v>
      </c>
      <c r="C1544" s="211">
        <v>1</v>
      </c>
      <c r="D1544" s="211" t="s">
        <v>335</v>
      </c>
      <c r="E1544" s="211" t="s">
        <v>3292</v>
      </c>
      <c r="F1544" s="211" t="s">
        <v>3291</v>
      </c>
    </row>
    <row r="1545" spans="1:6" ht="15" customHeight="1" x14ac:dyDescent="0.25">
      <c r="A1545" s="211" t="s">
        <v>4060</v>
      </c>
      <c r="B1545" s="211">
        <v>0</v>
      </c>
      <c r="C1545" s="211">
        <v>1</v>
      </c>
      <c r="D1545" s="211" t="s">
        <v>329</v>
      </c>
      <c r="E1545" s="211" t="s">
        <v>3292</v>
      </c>
      <c r="F1545" s="211" t="s">
        <v>3291</v>
      </c>
    </row>
    <row r="1546" spans="1:6" ht="15" customHeight="1" x14ac:dyDescent="0.25">
      <c r="A1546" s="211" t="s">
        <v>4060</v>
      </c>
      <c r="B1546" s="211">
        <v>0</v>
      </c>
      <c r="C1546" s="211">
        <v>1</v>
      </c>
      <c r="D1546" s="211" t="s">
        <v>332</v>
      </c>
      <c r="E1546" s="211" t="s">
        <v>3292</v>
      </c>
      <c r="F1546" s="211" t="s">
        <v>3291</v>
      </c>
    </row>
    <row r="1547" spans="1:6" ht="15" customHeight="1" x14ac:dyDescent="0.25">
      <c r="A1547" s="211" t="s">
        <v>4060</v>
      </c>
      <c r="B1547" s="211">
        <v>0</v>
      </c>
      <c r="C1547" s="211">
        <v>1</v>
      </c>
      <c r="D1547" s="211" t="s">
        <v>330</v>
      </c>
      <c r="E1547" s="211" t="s">
        <v>3292</v>
      </c>
      <c r="F1547" s="211" t="s">
        <v>3291</v>
      </c>
    </row>
    <row r="1548" spans="1:6" ht="15" customHeight="1" x14ac:dyDescent="0.25">
      <c r="A1548" s="211" t="s">
        <v>4060</v>
      </c>
      <c r="B1548" s="211">
        <v>0</v>
      </c>
      <c r="C1548" s="211">
        <v>1</v>
      </c>
      <c r="D1548" s="211" t="s">
        <v>331</v>
      </c>
      <c r="E1548" s="211" t="s">
        <v>3292</v>
      </c>
      <c r="F1548" s="211" t="s">
        <v>3291</v>
      </c>
    </row>
    <row r="1549" spans="1:6" ht="15" customHeight="1" x14ac:dyDescent="0.25">
      <c r="A1549" s="211" t="s">
        <v>4060</v>
      </c>
      <c r="B1549" s="211">
        <v>0</v>
      </c>
      <c r="C1549" s="211">
        <v>1</v>
      </c>
      <c r="D1549" s="211" t="s">
        <v>336</v>
      </c>
      <c r="E1549" s="211" t="s">
        <v>3292</v>
      </c>
      <c r="F1549" s="211" t="s">
        <v>3291</v>
      </c>
    </row>
    <row r="1550" spans="1:6" ht="15" customHeight="1" x14ac:dyDescent="0.25">
      <c r="A1550" s="211" t="s">
        <v>4060</v>
      </c>
      <c r="B1550" s="211">
        <v>0</v>
      </c>
      <c r="C1550" s="211">
        <v>1</v>
      </c>
      <c r="D1550" s="211" t="s">
        <v>305</v>
      </c>
      <c r="E1550" s="211" t="s">
        <v>3292</v>
      </c>
      <c r="F1550" s="211" t="s">
        <v>3291</v>
      </c>
    </row>
    <row r="1551" spans="1:6" ht="15" customHeight="1" x14ac:dyDescent="0.25">
      <c r="A1551" s="211" t="s">
        <v>4060</v>
      </c>
      <c r="B1551" s="211">
        <v>0</v>
      </c>
      <c r="C1551" s="211">
        <v>1</v>
      </c>
      <c r="D1551" s="211" t="s">
        <v>307</v>
      </c>
      <c r="E1551" s="211" t="s">
        <v>3292</v>
      </c>
      <c r="F1551" s="211" t="s">
        <v>3291</v>
      </c>
    </row>
    <row r="1552" spans="1:6" ht="15" customHeight="1" x14ac:dyDescent="0.25">
      <c r="A1552" s="211" t="s">
        <v>4060</v>
      </c>
      <c r="B1552" s="211">
        <v>0</v>
      </c>
      <c r="C1552" s="211">
        <v>1</v>
      </c>
      <c r="D1552" s="211" t="s">
        <v>333</v>
      </c>
      <c r="E1552" s="211" t="s">
        <v>3292</v>
      </c>
      <c r="F1552" s="211" t="s">
        <v>3291</v>
      </c>
    </row>
    <row r="1553" spans="1:6" ht="15" customHeight="1" x14ac:dyDescent="0.25">
      <c r="A1553" s="211" t="s">
        <v>4060</v>
      </c>
      <c r="B1553" s="211">
        <v>0</v>
      </c>
      <c r="C1553" s="211">
        <v>1</v>
      </c>
      <c r="D1553" s="211" t="s">
        <v>360</v>
      </c>
      <c r="E1553" s="211" t="s">
        <v>3292</v>
      </c>
      <c r="F1553" s="211" t="s">
        <v>3291</v>
      </c>
    </row>
    <row r="1554" spans="1:6" ht="15" customHeight="1" x14ac:dyDescent="0.25">
      <c r="A1554" s="211" t="s">
        <v>4060</v>
      </c>
      <c r="B1554" s="211">
        <v>0</v>
      </c>
      <c r="C1554" s="211">
        <v>1</v>
      </c>
      <c r="D1554" s="211">
        <v>6151</v>
      </c>
      <c r="E1554" s="211" t="s">
        <v>3292</v>
      </c>
      <c r="F1554" s="211" t="s">
        <v>3291</v>
      </c>
    </row>
    <row r="1555" spans="1:6" ht="15" customHeight="1" x14ac:dyDescent="0.25">
      <c r="A1555" s="211" t="s">
        <v>4060</v>
      </c>
      <c r="B1555" s="211">
        <v>0</v>
      </c>
      <c r="C1555" s="211">
        <v>1</v>
      </c>
      <c r="D1555" s="211" t="s">
        <v>2287</v>
      </c>
      <c r="E1555" s="211" t="s">
        <v>3292</v>
      </c>
      <c r="F1555" s="211" t="s">
        <v>3291</v>
      </c>
    </row>
    <row r="1556" spans="1:6" ht="15" customHeight="1" x14ac:dyDescent="0.25">
      <c r="A1556" s="211" t="s">
        <v>4060</v>
      </c>
      <c r="B1556" s="211">
        <v>0</v>
      </c>
      <c r="C1556" s="211">
        <v>1</v>
      </c>
      <c r="D1556" s="211" t="s">
        <v>357</v>
      </c>
      <c r="E1556" s="211" t="s">
        <v>3292</v>
      </c>
      <c r="F1556" s="211" t="s">
        <v>3291</v>
      </c>
    </row>
    <row r="1557" spans="1:6" ht="15" customHeight="1" x14ac:dyDescent="0.25">
      <c r="A1557" s="211" t="s">
        <v>4061</v>
      </c>
      <c r="B1557" s="211">
        <v>0</v>
      </c>
      <c r="C1557" s="211">
        <v>1</v>
      </c>
      <c r="D1557" s="211" t="s">
        <v>392</v>
      </c>
      <c r="E1557" s="211" t="s">
        <v>3292</v>
      </c>
      <c r="F1557" s="211" t="s">
        <v>3291</v>
      </c>
    </row>
    <row r="1558" spans="1:6" ht="15" customHeight="1" x14ac:dyDescent="0.25">
      <c r="A1558" s="211" t="s">
        <v>4061</v>
      </c>
      <c r="B1558" s="211">
        <v>0</v>
      </c>
      <c r="C1558" s="211">
        <v>1</v>
      </c>
      <c r="D1558" s="211" t="s">
        <v>642</v>
      </c>
      <c r="E1558" s="211" t="s">
        <v>3482</v>
      </c>
      <c r="F1558" s="211" t="s">
        <v>3291</v>
      </c>
    </row>
    <row r="1559" spans="1:6" ht="15" customHeight="1" x14ac:dyDescent="0.25">
      <c r="A1559" s="211" t="s">
        <v>4061</v>
      </c>
      <c r="B1559" s="211">
        <v>0</v>
      </c>
      <c r="C1559" s="211">
        <v>1</v>
      </c>
      <c r="D1559" s="211" t="s">
        <v>395</v>
      </c>
      <c r="E1559" s="211" t="s">
        <v>3482</v>
      </c>
      <c r="F1559" s="211" t="s">
        <v>3291</v>
      </c>
    </row>
    <row r="1560" spans="1:6" ht="15" customHeight="1" x14ac:dyDescent="0.25">
      <c r="A1560" s="211" t="s">
        <v>4061</v>
      </c>
      <c r="B1560" s="211">
        <v>0</v>
      </c>
      <c r="C1560" s="211">
        <v>1</v>
      </c>
      <c r="D1560" s="211" t="s">
        <v>397</v>
      </c>
      <c r="E1560" s="211" t="s">
        <v>3482</v>
      </c>
      <c r="F1560" s="211" t="s">
        <v>3291</v>
      </c>
    </row>
    <row r="1561" spans="1:6" ht="15" customHeight="1" x14ac:dyDescent="0.25">
      <c r="A1561" s="211" t="s">
        <v>4061</v>
      </c>
      <c r="B1561" s="211">
        <v>0</v>
      </c>
      <c r="C1561" s="211">
        <v>1</v>
      </c>
      <c r="D1561" s="211" t="s">
        <v>292</v>
      </c>
      <c r="E1561" s="211" t="s">
        <v>3292</v>
      </c>
      <c r="F1561" s="211" t="s">
        <v>3291</v>
      </c>
    </row>
    <row r="1562" spans="1:6" ht="15" customHeight="1" x14ac:dyDescent="0.25">
      <c r="A1562" s="211" t="s">
        <v>4061</v>
      </c>
      <c r="B1562" s="211">
        <v>0</v>
      </c>
      <c r="C1562" s="211">
        <v>1</v>
      </c>
      <c r="D1562" s="211" t="s">
        <v>400</v>
      </c>
      <c r="E1562" s="211" t="s">
        <v>3482</v>
      </c>
      <c r="F1562" s="211" t="s">
        <v>3291</v>
      </c>
    </row>
    <row r="1563" spans="1:6" ht="15" customHeight="1" x14ac:dyDescent="0.25">
      <c r="A1563" s="211" t="s">
        <v>4061</v>
      </c>
      <c r="B1563" s="211">
        <v>0</v>
      </c>
      <c r="C1563" s="211">
        <v>1</v>
      </c>
      <c r="D1563" s="211" t="s">
        <v>403</v>
      </c>
      <c r="E1563" s="211" t="s">
        <v>3292</v>
      </c>
      <c r="F1563" s="211" t="s">
        <v>3291</v>
      </c>
    </row>
    <row r="1564" spans="1:6" ht="15" customHeight="1" x14ac:dyDescent="0.25">
      <c r="A1564" s="211" t="s">
        <v>4061</v>
      </c>
      <c r="B1564" s="211">
        <v>0</v>
      </c>
      <c r="C1564" s="211">
        <v>1</v>
      </c>
      <c r="D1564" s="211" t="s">
        <v>1042</v>
      </c>
      <c r="E1564" s="211" t="s">
        <v>3482</v>
      </c>
      <c r="F1564" s="211" t="s">
        <v>3291</v>
      </c>
    </row>
    <row r="1565" spans="1:6" ht="15" customHeight="1" x14ac:dyDescent="0.25">
      <c r="A1565" s="211" t="s">
        <v>4061</v>
      </c>
      <c r="B1565" s="211">
        <v>0</v>
      </c>
      <c r="C1565" s="211">
        <v>1</v>
      </c>
      <c r="D1565" s="211" t="s">
        <v>1045</v>
      </c>
      <c r="E1565" s="211" t="s">
        <v>3482</v>
      </c>
      <c r="F1565" s="211" t="s">
        <v>3291</v>
      </c>
    </row>
    <row r="1566" spans="1:6" ht="15" customHeight="1" x14ac:dyDescent="0.25">
      <c r="A1566" s="211" t="s">
        <v>4061</v>
      </c>
      <c r="B1566" s="211">
        <v>0</v>
      </c>
      <c r="C1566" s="211">
        <v>1</v>
      </c>
      <c r="D1566" s="211" t="s">
        <v>933</v>
      </c>
      <c r="E1566" s="211" t="s">
        <v>3482</v>
      </c>
      <c r="F1566" s="211" t="s">
        <v>3291</v>
      </c>
    </row>
    <row r="1567" spans="1:6" ht="15" customHeight="1" x14ac:dyDescent="0.25">
      <c r="A1567" s="211" t="s">
        <v>4061</v>
      </c>
      <c r="B1567" s="211">
        <v>0</v>
      </c>
      <c r="C1567" s="211">
        <v>1</v>
      </c>
      <c r="D1567" s="211" t="s">
        <v>932</v>
      </c>
      <c r="E1567" s="211" t="s">
        <v>3292</v>
      </c>
      <c r="F1567" s="211" t="s">
        <v>3291</v>
      </c>
    </row>
    <row r="1568" spans="1:6" ht="15" customHeight="1" x14ac:dyDescent="0.25">
      <c r="A1568" s="211" t="s">
        <v>4061</v>
      </c>
      <c r="B1568" s="211">
        <v>0</v>
      </c>
      <c r="C1568" s="211">
        <v>1</v>
      </c>
      <c r="D1568" s="211" t="s">
        <v>381</v>
      </c>
      <c r="E1568" s="211" t="s">
        <v>3292</v>
      </c>
      <c r="F1568" s="211" t="s">
        <v>3291</v>
      </c>
    </row>
    <row r="1569" spans="1:6" ht="15" customHeight="1" x14ac:dyDescent="0.25">
      <c r="A1569" s="211" t="s">
        <v>4061</v>
      </c>
      <c r="B1569" s="211">
        <v>0</v>
      </c>
      <c r="C1569" s="211">
        <v>1</v>
      </c>
      <c r="D1569" s="211" t="s">
        <v>1714</v>
      </c>
      <c r="E1569" s="211" t="s">
        <v>3292</v>
      </c>
      <c r="F1569" s="211" t="s">
        <v>3291</v>
      </c>
    </row>
    <row r="1570" spans="1:6" ht="15" customHeight="1" x14ac:dyDescent="0.25">
      <c r="A1570" s="211" t="s">
        <v>4061</v>
      </c>
      <c r="B1570" s="211">
        <v>0</v>
      </c>
      <c r="C1570" s="211">
        <v>1</v>
      </c>
      <c r="D1570" s="211" t="s">
        <v>1716</v>
      </c>
      <c r="E1570" s="211" t="s">
        <v>3292</v>
      </c>
      <c r="F1570" s="211" t="s">
        <v>3291</v>
      </c>
    </row>
    <row r="1571" spans="1:6" ht="15" customHeight="1" x14ac:dyDescent="0.25">
      <c r="A1571" s="211" t="s">
        <v>4061</v>
      </c>
      <c r="B1571" s="211">
        <v>0</v>
      </c>
      <c r="C1571" s="211">
        <v>1</v>
      </c>
      <c r="D1571" s="211" t="s">
        <v>1718</v>
      </c>
      <c r="E1571" s="211" t="s">
        <v>3292</v>
      </c>
      <c r="F1571" s="211" t="s">
        <v>3291</v>
      </c>
    </row>
    <row r="1572" spans="1:6" ht="15" customHeight="1" x14ac:dyDescent="0.25">
      <c r="A1572" s="211" t="s">
        <v>4061</v>
      </c>
      <c r="B1572" s="211">
        <v>0</v>
      </c>
      <c r="C1572" s="211">
        <v>1</v>
      </c>
      <c r="D1572" s="211" t="s">
        <v>2379</v>
      </c>
      <c r="E1572" s="211" t="s">
        <v>3292</v>
      </c>
      <c r="F1572" s="211" t="s">
        <v>3291</v>
      </c>
    </row>
    <row r="1573" spans="1:6" ht="15" customHeight="1" x14ac:dyDescent="0.25">
      <c r="A1573" s="211" t="s">
        <v>4061</v>
      </c>
      <c r="B1573" s="211">
        <v>0</v>
      </c>
      <c r="C1573" s="211">
        <v>1</v>
      </c>
      <c r="D1573" s="211" t="s">
        <v>1722</v>
      </c>
      <c r="E1573" s="211" t="s">
        <v>3292</v>
      </c>
      <c r="F1573" s="211" t="s">
        <v>3291</v>
      </c>
    </row>
    <row r="1574" spans="1:6" ht="15" customHeight="1" x14ac:dyDescent="0.25">
      <c r="A1574" s="211" t="s">
        <v>4061</v>
      </c>
      <c r="B1574" s="211">
        <v>0</v>
      </c>
      <c r="C1574" s="211">
        <v>1</v>
      </c>
      <c r="D1574" s="211" t="s">
        <v>1724</v>
      </c>
      <c r="E1574" s="211" t="s">
        <v>3292</v>
      </c>
      <c r="F1574" s="211" t="s">
        <v>3291</v>
      </c>
    </row>
    <row r="1575" spans="1:6" ht="15" customHeight="1" x14ac:dyDescent="0.25">
      <c r="A1575" s="211" t="s">
        <v>4061</v>
      </c>
      <c r="B1575" s="211">
        <v>0</v>
      </c>
      <c r="C1575" s="211">
        <v>1</v>
      </c>
      <c r="D1575" s="211" t="s">
        <v>72</v>
      </c>
      <c r="E1575" s="211" t="s">
        <v>3292</v>
      </c>
      <c r="F1575" s="211" t="s">
        <v>3291</v>
      </c>
    </row>
    <row r="1576" spans="1:6" ht="15" customHeight="1" x14ac:dyDescent="0.25">
      <c r="A1576" s="211" t="s">
        <v>4061</v>
      </c>
      <c r="B1576" s="211">
        <v>0</v>
      </c>
      <c r="C1576" s="211">
        <v>1</v>
      </c>
      <c r="D1576" s="211" t="s">
        <v>73</v>
      </c>
      <c r="E1576" s="211" t="s">
        <v>3292</v>
      </c>
      <c r="F1576" s="211" t="s">
        <v>3291</v>
      </c>
    </row>
    <row r="1577" spans="1:6" ht="15" customHeight="1" x14ac:dyDescent="0.25">
      <c r="A1577" s="211" t="s">
        <v>4061</v>
      </c>
      <c r="B1577" s="211">
        <v>0</v>
      </c>
      <c r="C1577" s="211">
        <v>1</v>
      </c>
      <c r="D1577" s="211" t="s">
        <v>3107</v>
      </c>
      <c r="E1577" s="211" t="s">
        <v>3292</v>
      </c>
      <c r="F1577" s="211" t="s">
        <v>3291</v>
      </c>
    </row>
    <row r="1578" spans="1:6" ht="15" customHeight="1" x14ac:dyDescent="0.25">
      <c r="A1578" s="211" t="s">
        <v>4061</v>
      </c>
      <c r="B1578" s="211">
        <v>0</v>
      </c>
      <c r="C1578" s="211">
        <v>1</v>
      </c>
      <c r="D1578" s="211" t="s">
        <v>3109</v>
      </c>
      <c r="E1578" s="211" t="s">
        <v>3292</v>
      </c>
      <c r="F1578" s="211" t="s">
        <v>3291</v>
      </c>
    </row>
    <row r="1579" spans="1:6" ht="15" customHeight="1" x14ac:dyDescent="0.25">
      <c r="A1579" s="211" t="s">
        <v>4061</v>
      </c>
      <c r="B1579" s="211">
        <v>0</v>
      </c>
      <c r="C1579" s="211">
        <v>1</v>
      </c>
      <c r="D1579" s="211" t="s">
        <v>3111</v>
      </c>
      <c r="E1579" s="211" t="s">
        <v>3292</v>
      </c>
      <c r="F1579" s="211" t="s">
        <v>3291</v>
      </c>
    </row>
    <row r="1580" spans="1:6" ht="15" customHeight="1" x14ac:dyDescent="0.25">
      <c r="A1580" s="211" t="s">
        <v>4061</v>
      </c>
      <c r="B1580" s="211">
        <v>0</v>
      </c>
      <c r="C1580" s="211">
        <v>1</v>
      </c>
      <c r="D1580" s="211" t="s">
        <v>379</v>
      </c>
      <c r="E1580" s="211" t="s">
        <v>3482</v>
      </c>
      <c r="F1580" s="211" t="s">
        <v>3291</v>
      </c>
    </row>
    <row r="1581" spans="1:6" ht="15" customHeight="1" x14ac:dyDescent="0.25">
      <c r="A1581" s="211" t="s">
        <v>4061</v>
      </c>
      <c r="B1581" s="211">
        <v>0</v>
      </c>
      <c r="C1581" s="211">
        <v>1</v>
      </c>
      <c r="D1581" s="211" t="s">
        <v>385</v>
      </c>
      <c r="E1581" s="211" t="s">
        <v>3482</v>
      </c>
      <c r="F1581" s="211" t="s">
        <v>3291</v>
      </c>
    </row>
    <row r="1582" spans="1:6" ht="15" customHeight="1" x14ac:dyDescent="0.25">
      <c r="A1582" s="211" t="s">
        <v>4061</v>
      </c>
      <c r="B1582" s="211">
        <v>0</v>
      </c>
      <c r="C1582" s="211">
        <v>1</v>
      </c>
      <c r="D1582" s="211" t="s">
        <v>3162</v>
      </c>
      <c r="E1582" s="211" t="s">
        <v>3482</v>
      </c>
      <c r="F1582" s="211" t="s">
        <v>3291</v>
      </c>
    </row>
    <row r="1583" spans="1:6" ht="15" customHeight="1" x14ac:dyDescent="0.25">
      <c r="A1583" s="211" t="s">
        <v>4061</v>
      </c>
      <c r="B1583" s="211">
        <v>0</v>
      </c>
      <c r="C1583" s="211">
        <v>1</v>
      </c>
      <c r="D1583" s="211" t="s">
        <v>3247</v>
      </c>
      <c r="E1583" s="211" t="s">
        <v>3482</v>
      </c>
      <c r="F1583" s="211" t="s">
        <v>3291</v>
      </c>
    </row>
    <row r="1584" spans="1:6" ht="15" customHeight="1" x14ac:dyDescent="0.25">
      <c r="A1584" s="211" t="s">
        <v>4061</v>
      </c>
      <c r="B1584" s="211">
        <v>0</v>
      </c>
      <c r="C1584" s="211">
        <v>1</v>
      </c>
      <c r="D1584" s="211" t="s">
        <v>2283</v>
      </c>
      <c r="E1584" s="211" t="s">
        <v>3482</v>
      </c>
      <c r="F1584" s="211" t="s">
        <v>3291</v>
      </c>
    </row>
    <row r="1585" spans="1:6" ht="15" customHeight="1" x14ac:dyDescent="0.25">
      <c r="A1585" s="211" t="s">
        <v>4061</v>
      </c>
      <c r="B1585" s="211">
        <v>0</v>
      </c>
      <c r="C1585" s="211">
        <v>1</v>
      </c>
      <c r="D1585" s="211" t="s">
        <v>2282</v>
      </c>
      <c r="E1585" s="211" t="s">
        <v>3482</v>
      </c>
      <c r="F1585" s="211" t="s">
        <v>3291</v>
      </c>
    </row>
    <row r="1586" spans="1:6" ht="15" customHeight="1" x14ac:dyDescent="0.25">
      <c r="A1586" s="211" t="s">
        <v>4061</v>
      </c>
      <c r="B1586" s="211">
        <v>0</v>
      </c>
      <c r="C1586" s="211">
        <v>1</v>
      </c>
      <c r="D1586" s="211" t="s">
        <v>3387</v>
      </c>
      <c r="E1586" s="211" t="s">
        <v>3290</v>
      </c>
      <c r="F1586" s="211" t="s">
        <v>3291</v>
      </c>
    </row>
    <row r="1587" spans="1:6" ht="15" customHeight="1" x14ac:dyDescent="0.25">
      <c r="A1587" s="211" t="s">
        <v>4061</v>
      </c>
      <c r="B1587" s="211">
        <v>0</v>
      </c>
      <c r="C1587" s="211">
        <v>1</v>
      </c>
      <c r="D1587" s="211" t="s">
        <v>3388</v>
      </c>
      <c r="E1587" s="211" t="s">
        <v>3290</v>
      </c>
      <c r="F1587" s="211" t="s">
        <v>3291</v>
      </c>
    </row>
    <row r="1588" spans="1:6" ht="15" customHeight="1" x14ac:dyDescent="0.25">
      <c r="A1588" s="211" t="s">
        <v>4061</v>
      </c>
      <c r="B1588" s="211">
        <v>0</v>
      </c>
      <c r="C1588" s="211">
        <v>1</v>
      </c>
      <c r="D1588" s="211" t="s">
        <v>3389</v>
      </c>
      <c r="E1588" s="211" t="s">
        <v>3290</v>
      </c>
      <c r="F1588" s="211" t="s">
        <v>3291</v>
      </c>
    </row>
    <row r="1589" spans="1:6" ht="15" customHeight="1" x14ac:dyDescent="0.25">
      <c r="A1589" s="211" t="s">
        <v>4061</v>
      </c>
      <c r="B1589" s="211">
        <v>0</v>
      </c>
      <c r="C1589" s="211">
        <v>1</v>
      </c>
      <c r="D1589" s="211" t="s">
        <v>3563</v>
      </c>
      <c r="E1589" s="211" t="s">
        <v>3290</v>
      </c>
      <c r="F1589" s="211" t="s">
        <v>3291</v>
      </c>
    </row>
    <row r="1590" spans="1:6" ht="15" customHeight="1" x14ac:dyDescent="0.25">
      <c r="A1590" s="211" t="s">
        <v>4061</v>
      </c>
      <c r="B1590" s="211">
        <v>0</v>
      </c>
      <c r="C1590" s="211">
        <v>1</v>
      </c>
      <c r="D1590" s="211" t="s">
        <v>3391</v>
      </c>
      <c r="E1590" s="211" t="s">
        <v>3290</v>
      </c>
      <c r="F1590" s="211" t="s">
        <v>3291</v>
      </c>
    </row>
    <row r="1591" spans="1:6" ht="15" customHeight="1" x14ac:dyDescent="0.25">
      <c r="A1591" s="211" t="s">
        <v>4061</v>
      </c>
      <c r="B1591" s="211">
        <v>0</v>
      </c>
      <c r="C1591" s="211">
        <v>1</v>
      </c>
      <c r="D1591" s="211" t="s">
        <v>3392</v>
      </c>
      <c r="E1591" s="211" t="s">
        <v>3290</v>
      </c>
      <c r="F1591" s="211" t="s">
        <v>3291</v>
      </c>
    </row>
    <row r="1592" spans="1:6" ht="15" customHeight="1" x14ac:dyDescent="0.25">
      <c r="A1592" s="211" t="s">
        <v>4061</v>
      </c>
      <c r="B1592" s="211">
        <v>0</v>
      </c>
      <c r="C1592" s="211">
        <v>1</v>
      </c>
      <c r="D1592" s="211" t="s">
        <v>3457</v>
      </c>
      <c r="E1592" s="211" t="s">
        <v>3290</v>
      </c>
      <c r="F1592" s="211" t="s">
        <v>3291</v>
      </c>
    </row>
    <row r="1593" spans="1:6" ht="15" customHeight="1" x14ac:dyDescent="0.25">
      <c r="A1593" s="211" t="s">
        <v>4061</v>
      </c>
      <c r="B1593" s="211">
        <v>0</v>
      </c>
      <c r="C1593" s="211">
        <v>1</v>
      </c>
      <c r="D1593" s="211" t="s">
        <v>3458</v>
      </c>
      <c r="E1593" s="211" t="s">
        <v>3290</v>
      </c>
      <c r="F1593" s="211" t="s">
        <v>3291</v>
      </c>
    </row>
    <row r="1594" spans="1:6" ht="15" customHeight="1" x14ac:dyDescent="0.25">
      <c r="A1594" s="211" t="s">
        <v>4061</v>
      </c>
      <c r="B1594" s="211">
        <v>0</v>
      </c>
      <c r="C1594" s="211">
        <v>1</v>
      </c>
      <c r="D1594" s="211" t="s">
        <v>3459</v>
      </c>
      <c r="E1594" s="211" t="s">
        <v>3290</v>
      </c>
      <c r="F1594" s="211" t="s">
        <v>3291</v>
      </c>
    </row>
    <row r="1595" spans="1:6" ht="15" customHeight="1" x14ac:dyDescent="0.25">
      <c r="A1595" s="211" t="s">
        <v>4061</v>
      </c>
      <c r="B1595" s="211">
        <v>0</v>
      </c>
      <c r="C1595" s="211">
        <v>1</v>
      </c>
      <c r="D1595" s="211" t="s">
        <v>3562</v>
      </c>
      <c r="E1595" s="211" t="s">
        <v>3290</v>
      </c>
      <c r="F1595" s="211" t="s">
        <v>3291</v>
      </c>
    </row>
    <row r="1596" spans="1:6" ht="15" customHeight="1" x14ac:dyDescent="0.25">
      <c r="A1596" s="211" t="s">
        <v>4061</v>
      </c>
      <c r="B1596" s="211">
        <v>0</v>
      </c>
      <c r="C1596" s="211">
        <v>1</v>
      </c>
      <c r="D1596" s="211" t="s">
        <v>3461</v>
      </c>
      <c r="E1596" s="211" t="s">
        <v>3290</v>
      </c>
      <c r="F1596" s="211" t="s">
        <v>3291</v>
      </c>
    </row>
    <row r="1597" spans="1:6" ht="15" customHeight="1" x14ac:dyDescent="0.25">
      <c r="A1597" s="211" t="s">
        <v>4061</v>
      </c>
      <c r="B1597" s="211">
        <v>0</v>
      </c>
      <c r="C1597" s="211">
        <v>1</v>
      </c>
      <c r="D1597" s="211" t="s">
        <v>3462</v>
      </c>
      <c r="E1597" s="211" t="s">
        <v>3290</v>
      </c>
      <c r="F1597" s="211" t="s">
        <v>3291</v>
      </c>
    </row>
    <row r="1598" spans="1:6" ht="15" customHeight="1" x14ac:dyDescent="0.25">
      <c r="A1598" s="211" t="s">
        <v>4061</v>
      </c>
      <c r="B1598" s="211">
        <v>0</v>
      </c>
      <c r="C1598" s="211">
        <v>1</v>
      </c>
      <c r="D1598" s="211" t="s">
        <v>3200</v>
      </c>
      <c r="E1598" s="211" t="s">
        <v>127</v>
      </c>
      <c r="F1598" s="211" t="s">
        <v>3291</v>
      </c>
    </row>
    <row r="1599" spans="1:6" ht="15" customHeight="1" x14ac:dyDescent="0.25">
      <c r="A1599" s="211" t="s">
        <v>4061</v>
      </c>
      <c r="B1599" s="211">
        <v>0</v>
      </c>
      <c r="C1599" s="211">
        <v>1</v>
      </c>
      <c r="D1599" s="211" t="s">
        <v>3199</v>
      </c>
      <c r="E1599" s="211" t="s">
        <v>3292</v>
      </c>
      <c r="F1599" s="211" t="s">
        <v>3291</v>
      </c>
    </row>
    <row r="1600" spans="1:6" ht="15" customHeight="1" x14ac:dyDescent="0.25">
      <c r="A1600" s="211" t="s">
        <v>4061</v>
      </c>
      <c r="B1600" s="211">
        <v>0</v>
      </c>
      <c r="C1600" s="211">
        <v>1</v>
      </c>
      <c r="D1600" s="211" t="s">
        <v>3079</v>
      </c>
      <c r="E1600" s="211" t="s">
        <v>127</v>
      </c>
      <c r="F1600" s="211" t="s">
        <v>3291</v>
      </c>
    </row>
    <row r="1601" spans="1:6" ht="15" customHeight="1" x14ac:dyDescent="0.25">
      <c r="A1601" s="211" t="s">
        <v>4061</v>
      </c>
      <c r="B1601" s="211">
        <v>0</v>
      </c>
      <c r="C1601" s="211">
        <v>1</v>
      </c>
      <c r="D1601" s="211" t="s">
        <v>3080</v>
      </c>
      <c r="E1601" s="211" t="s">
        <v>3292</v>
      </c>
      <c r="F1601" s="211" t="s">
        <v>3291</v>
      </c>
    </row>
    <row r="1602" spans="1:6" ht="15" customHeight="1" x14ac:dyDescent="0.25">
      <c r="A1602" s="211" t="s">
        <v>4061</v>
      </c>
      <c r="B1602" s="211">
        <v>0</v>
      </c>
      <c r="C1602" s="211">
        <v>1</v>
      </c>
      <c r="D1602" s="211" t="s">
        <v>87</v>
      </c>
      <c r="E1602" s="211" t="s">
        <v>3292</v>
      </c>
      <c r="F1602" s="211" t="s">
        <v>3291</v>
      </c>
    </row>
    <row r="1603" spans="1:6" ht="15" customHeight="1" x14ac:dyDescent="0.25">
      <c r="A1603" s="211" t="s">
        <v>4061</v>
      </c>
      <c r="B1603" s="211">
        <v>0</v>
      </c>
      <c r="C1603" s="211">
        <v>1</v>
      </c>
      <c r="D1603" s="211" t="s">
        <v>209</v>
      </c>
      <c r="E1603" s="211" t="s">
        <v>3292</v>
      </c>
      <c r="F1603" s="211" t="s">
        <v>3291</v>
      </c>
    </row>
    <row r="1604" spans="1:6" ht="15" customHeight="1" x14ac:dyDescent="0.25">
      <c r="A1604" s="211" t="s">
        <v>4061</v>
      </c>
      <c r="B1604" s="211">
        <v>0</v>
      </c>
      <c r="C1604" s="211">
        <v>1</v>
      </c>
      <c r="D1604" s="211" t="s">
        <v>208</v>
      </c>
      <c r="E1604" s="211" t="s">
        <v>3292</v>
      </c>
      <c r="F1604" s="211" t="s">
        <v>3291</v>
      </c>
    </row>
    <row r="1605" spans="1:6" ht="15" customHeight="1" x14ac:dyDescent="0.25">
      <c r="A1605" s="211" t="s">
        <v>4061</v>
      </c>
      <c r="B1605" s="211">
        <v>0</v>
      </c>
      <c r="C1605" s="211">
        <v>1</v>
      </c>
      <c r="D1605" s="211" t="s">
        <v>3584</v>
      </c>
      <c r="E1605" s="211" t="s">
        <v>3292</v>
      </c>
      <c r="F1605" s="211" t="s">
        <v>3291</v>
      </c>
    </row>
    <row r="1606" spans="1:6" ht="15" customHeight="1" x14ac:dyDescent="0.25">
      <c r="A1606" s="211" t="s">
        <v>4061</v>
      </c>
      <c r="B1606" s="211">
        <v>0</v>
      </c>
      <c r="C1606" s="211">
        <v>1</v>
      </c>
      <c r="D1606" s="211" t="s">
        <v>3532</v>
      </c>
      <c r="E1606" s="211" t="s">
        <v>3292</v>
      </c>
      <c r="F1606" s="211" t="s">
        <v>3291</v>
      </c>
    </row>
    <row r="1607" spans="1:6" ht="15" customHeight="1" x14ac:dyDescent="0.25">
      <c r="A1607" s="211" t="s">
        <v>4061</v>
      </c>
      <c r="B1607" s="211">
        <v>0</v>
      </c>
      <c r="C1607" s="211">
        <v>1</v>
      </c>
      <c r="D1607" s="211" t="s">
        <v>1048</v>
      </c>
      <c r="E1607" s="211" t="s">
        <v>3292</v>
      </c>
      <c r="F1607" s="211" t="s">
        <v>3291</v>
      </c>
    </row>
    <row r="1608" spans="1:6" ht="15" customHeight="1" x14ac:dyDescent="0.25">
      <c r="A1608" s="211" t="s">
        <v>4061</v>
      </c>
      <c r="B1608" s="211">
        <v>0</v>
      </c>
      <c r="C1608" s="211">
        <v>1</v>
      </c>
      <c r="D1608" s="211" t="s">
        <v>1050</v>
      </c>
      <c r="E1608" s="211" t="s">
        <v>3292</v>
      </c>
      <c r="F1608" s="211" t="s">
        <v>3291</v>
      </c>
    </row>
    <row r="1609" spans="1:6" ht="15" customHeight="1" x14ac:dyDescent="0.25">
      <c r="A1609" s="211" t="s">
        <v>4061</v>
      </c>
      <c r="B1609" s="211">
        <v>0</v>
      </c>
      <c r="C1609" s="211">
        <v>1</v>
      </c>
      <c r="D1609" s="211" t="s">
        <v>1043</v>
      </c>
      <c r="E1609" s="211" t="s">
        <v>3292</v>
      </c>
      <c r="F1609" s="211" t="s">
        <v>3291</v>
      </c>
    </row>
    <row r="1610" spans="1:6" ht="15" customHeight="1" x14ac:dyDescent="0.25">
      <c r="A1610" s="211" t="s">
        <v>4065</v>
      </c>
      <c r="B1610" s="211">
        <v>0</v>
      </c>
      <c r="C1610" s="211">
        <v>1</v>
      </c>
      <c r="D1610" s="211" t="s">
        <v>392</v>
      </c>
      <c r="E1610" s="211" t="s">
        <v>3292</v>
      </c>
      <c r="F1610" s="211" t="s">
        <v>3291</v>
      </c>
    </row>
    <row r="1611" spans="1:6" ht="15" customHeight="1" x14ac:dyDescent="0.25">
      <c r="A1611" s="211" t="s">
        <v>4065</v>
      </c>
      <c r="B1611" s="211">
        <v>0</v>
      </c>
      <c r="C1611" s="211">
        <v>1</v>
      </c>
      <c r="D1611" s="211" t="s">
        <v>642</v>
      </c>
      <c r="E1611" s="211" t="s">
        <v>3292</v>
      </c>
      <c r="F1611" s="211" t="s">
        <v>3291</v>
      </c>
    </row>
    <row r="1612" spans="1:6" ht="15" customHeight="1" x14ac:dyDescent="0.25">
      <c r="A1612" s="211" t="s">
        <v>4065</v>
      </c>
      <c r="B1612" s="211">
        <v>0</v>
      </c>
      <c r="C1612" s="211">
        <v>1</v>
      </c>
      <c r="D1612" s="211" t="s">
        <v>395</v>
      </c>
      <c r="E1612" s="211" t="s">
        <v>3292</v>
      </c>
      <c r="F1612" s="211" t="s">
        <v>3291</v>
      </c>
    </row>
    <row r="1613" spans="1:6" ht="15" customHeight="1" x14ac:dyDescent="0.25">
      <c r="A1613" s="211" t="s">
        <v>4065</v>
      </c>
      <c r="B1613" s="211">
        <v>0</v>
      </c>
      <c r="C1613" s="211">
        <v>1</v>
      </c>
      <c r="D1613" s="211" t="s">
        <v>397</v>
      </c>
      <c r="E1613" s="211" t="s">
        <v>3292</v>
      </c>
      <c r="F1613" s="211" t="s">
        <v>3291</v>
      </c>
    </row>
    <row r="1614" spans="1:6" ht="15" customHeight="1" x14ac:dyDescent="0.25">
      <c r="A1614" s="211" t="s">
        <v>4065</v>
      </c>
      <c r="B1614" s="211">
        <v>0</v>
      </c>
      <c r="C1614" s="211">
        <v>1</v>
      </c>
      <c r="D1614" s="211" t="s">
        <v>292</v>
      </c>
      <c r="E1614" s="211" t="s">
        <v>3292</v>
      </c>
      <c r="F1614" s="211" t="s">
        <v>3291</v>
      </c>
    </row>
    <row r="1615" spans="1:6" ht="15" customHeight="1" x14ac:dyDescent="0.25">
      <c r="A1615" s="211" t="s">
        <v>4065</v>
      </c>
      <c r="B1615" s="211">
        <v>0</v>
      </c>
      <c r="C1615" s="211">
        <v>1</v>
      </c>
      <c r="D1615" s="211" t="s">
        <v>400</v>
      </c>
      <c r="E1615" s="211" t="s">
        <v>3292</v>
      </c>
      <c r="F1615" s="211" t="s">
        <v>3291</v>
      </c>
    </row>
    <row r="1616" spans="1:6" ht="15" customHeight="1" x14ac:dyDescent="0.25">
      <c r="A1616" s="211" t="s">
        <v>4065</v>
      </c>
      <c r="B1616" s="211">
        <v>0</v>
      </c>
      <c r="C1616" s="211">
        <v>1</v>
      </c>
      <c r="D1616" s="211" t="s">
        <v>403</v>
      </c>
      <c r="E1616" s="211" t="s">
        <v>3292</v>
      </c>
      <c r="F1616" s="211" t="s">
        <v>3291</v>
      </c>
    </row>
    <row r="1617" spans="1:6" ht="15" customHeight="1" x14ac:dyDescent="0.25">
      <c r="A1617" s="211" t="s">
        <v>4065</v>
      </c>
      <c r="B1617" s="211">
        <v>0</v>
      </c>
      <c r="C1617" s="211">
        <v>1</v>
      </c>
      <c r="D1617" s="211" t="s">
        <v>1042</v>
      </c>
      <c r="E1617" s="211" t="s">
        <v>3292</v>
      </c>
      <c r="F1617" s="211" t="s">
        <v>3291</v>
      </c>
    </row>
    <row r="1618" spans="1:6" ht="15" customHeight="1" x14ac:dyDescent="0.25">
      <c r="A1618" s="211" t="s">
        <v>4065</v>
      </c>
      <c r="B1618" s="211">
        <v>0</v>
      </c>
      <c r="C1618" s="211">
        <v>1</v>
      </c>
      <c r="D1618" s="211" t="s">
        <v>1045</v>
      </c>
      <c r="E1618" s="211" t="s">
        <v>3292</v>
      </c>
      <c r="F1618" s="211" t="s">
        <v>3291</v>
      </c>
    </row>
    <row r="1619" spans="1:6" ht="15" customHeight="1" x14ac:dyDescent="0.25">
      <c r="A1619" s="211" t="s">
        <v>4065</v>
      </c>
      <c r="B1619" s="211">
        <v>0</v>
      </c>
      <c r="C1619" s="211">
        <v>1</v>
      </c>
      <c r="D1619" s="211" t="s">
        <v>933</v>
      </c>
      <c r="E1619" s="211" t="s">
        <v>3292</v>
      </c>
      <c r="F1619" s="211" t="s">
        <v>3291</v>
      </c>
    </row>
    <row r="1620" spans="1:6" ht="15" customHeight="1" x14ac:dyDescent="0.25">
      <c r="A1620" s="211" t="s">
        <v>4065</v>
      </c>
      <c r="B1620" s="211">
        <v>0</v>
      </c>
      <c r="C1620" s="211">
        <v>1</v>
      </c>
      <c r="D1620" s="211" t="s">
        <v>932</v>
      </c>
      <c r="E1620" s="211" t="s">
        <v>3292</v>
      </c>
      <c r="F1620" s="211" t="s">
        <v>3291</v>
      </c>
    </row>
    <row r="1621" spans="1:6" ht="15" customHeight="1" x14ac:dyDescent="0.25">
      <c r="A1621" s="211" t="s">
        <v>4065</v>
      </c>
      <c r="B1621" s="211">
        <v>0</v>
      </c>
      <c r="C1621" s="211">
        <v>1</v>
      </c>
      <c r="D1621" s="211" t="s">
        <v>3200</v>
      </c>
      <c r="E1621" s="211" t="s">
        <v>127</v>
      </c>
      <c r="F1621" s="211" t="s">
        <v>3291</v>
      </c>
    </row>
    <row r="1622" spans="1:6" ht="15" customHeight="1" x14ac:dyDescent="0.25">
      <c r="A1622" s="211" t="s">
        <v>4065</v>
      </c>
      <c r="B1622" s="211">
        <v>0</v>
      </c>
      <c r="C1622" s="211">
        <v>1</v>
      </c>
      <c r="D1622" s="211" t="s">
        <v>3199</v>
      </c>
      <c r="E1622" s="211" t="s">
        <v>3292</v>
      </c>
      <c r="F1622" s="211" t="s">
        <v>3291</v>
      </c>
    </row>
    <row r="1623" spans="1:6" ht="15" customHeight="1" x14ac:dyDescent="0.25">
      <c r="A1623" s="211" t="s">
        <v>4065</v>
      </c>
      <c r="B1623" s="211">
        <v>0</v>
      </c>
      <c r="C1623" s="211">
        <v>1</v>
      </c>
      <c r="D1623" s="211" t="s">
        <v>3079</v>
      </c>
      <c r="E1623" s="211" t="s">
        <v>127</v>
      </c>
      <c r="F1623" s="211" t="s">
        <v>3291</v>
      </c>
    </row>
    <row r="1624" spans="1:6" ht="15" customHeight="1" x14ac:dyDescent="0.25">
      <c r="A1624" s="211" t="s">
        <v>4065</v>
      </c>
      <c r="B1624" s="211">
        <v>0</v>
      </c>
      <c r="C1624" s="211">
        <v>1</v>
      </c>
      <c r="D1624" s="211" t="s">
        <v>3080</v>
      </c>
      <c r="E1624" s="211" t="s">
        <v>3292</v>
      </c>
      <c r="F1624" s="211" t="s">
        <v>3291</v>
      </c>
    </row>
    <row r="1625" spans="1:6" ht="15" customHeight="1" x14ac:dyDescent="0.25">
      <c r="A1625" s="211" t="s">
        <v>4065</v>
      </c>
      <c r="B1625" s="211">
        <v>0</v>
      </c>
      <c r="C1625" s="211">
        <v>1</v>
      </c>
      <c r="D1625" s="211" t="s">
        <v>209</v>
      </c>
      <c r="E1625" s="211" t="s">
        <v>3292</v>
      </c>
      <c r="F1625" s="211" t="s">
        <v>3291</v>
      </c>
    </row>
    <row r="1626" spans="1:6" ht="15" customHeight="1" x14ac:dyDescent="0.25">
      <c r="A1626" s="211" t="s">
        <v>4065</v>
      </c>
      <c r="B1626" s="211">
        <v>0</v>
      </c>
      <c r="C1626" s="211">
        <v>1</v>
      </c>
      <c r="D1626" s="211" t="s">
        <v>208</v>
      </c>
      <c r="E1626" s="211" t="s">
        <v>3292</v>
      </c>
      <c r="F1626" s="211" t="s">
        <v>3291</v>
      </c>
    </row>
    <row r="1627" spans="1:6" ht="15" customHeight="1" x14ac:dyDescent="0.25">
      <c r="A1627" s="211" t="s">
        <v>4065</v>
      </c>
      <c r="B1627" s="211">
        <v>0</v>
      </c>
      <c r="C1627" s="211">
        <v>1</v>
      </c>
      <c r="D1627" s="211" t="s">
        <v>3584</v>
      </c>
      <c r="E1627" s="211" t="s">
        <v>3292</v>
      </c>
      <c r="F1627" s="211" t="s">
        <v>3291</v>
      </c>
    </row>
    <row r="1628" spans="1:6" ht="15" customHeight="1" x14ac:dyDescent="0.25">
      <c r="A1628" s="211" t="s">
        <v>4065</v>
      </c>
      <c r="B1628" s="211">
        <v>0</v>
      </c>
      <c r="C1628" s="211">
        <v>1</v>
      </c>
      <c r="D1628" s="211" t="s">
        <v>3532</v>
      </c>
      <c r="E1628" s="211" t="s">
        <v>3292</v>
      </c>
      <c r="F1628" s="211" t="s">
        <v>3291</v>
      </c>
    </row>
    <row r="1629" spans="1:6" ht="15" customHeight="1" x14ac:dyDescent="0.25">
      <c r="A1629" s="211" t="s">
        <v>4065</v>
      </c>
      <c r="B1629" s="211">
        <v>0</v>
      </c>
      <c r="C1629" s="211">
        <v>1</v>
      </c>
      <c r="D1629" s="211" t="s">
        <v>1048</v>
      </c>
      <c r="E1629" s="211" t="s">
        <v>3292</v>
      </c>
      <c r="F1629" s="211" t="s">
        <v>3291</v>
      </c>
    </row>
    <row r="1630" spans="1:6" ht="15" customHeight="1" x14ac:dyDescent="0.25">
      <c r="A1630" s="211" t="s">
        <v>4065</v>
      </c>
      <c r="B1630" s="211">
        <v>0</v>
      </c>
      <c r="C1630" s="211">
        <v>1</v>
      </c>
      <c r="D1630" s="211" t="s">
        <v>1050</v>
      </c>
      <c r="E1630" s="211" t="s">
        <v>3292</v>
      </c>
      <c r="F1630" s="211" t="s">
        <v>3291</v>
      </c>
    </row>
    <row r="1631" spans="1:6" ht="15" customHeight="1" x14ac:dyDescent="0.25">
      <c r="A1631" s="211" t="s">
        <v>4065</v>
      </c>
      <c r="B1631" s="211">
        <v>0</v>
      </c>
      <c r="C1631" s="211">
        <v>1</v>
      </c>
      <c r="D1631" s="211" t="s">
        <v>1043</v>
      </c>
      <c r="E1631" s="211" t="s">
        <v>3292</v>
      </c>
      <c r="F1631" s="211" t="s">
        <v>3291</v>
      </c>
    </row>
    <row r="1632" spans="1:6" ht="15" customHeight="1" x14ac:dyDescent="0.25">
      <c r="A1632" s="211" t="s">
        <v>4066</v>
      </c>
      <c r="B1632" s="211">
        <v>0</v>
      </c>
      <c r="C1632" s="211">
        <v>1</v>
      </c>
      <c r="D1632" s="211" t="s">
        <v>392</v>
      </c>
      <c r="E1632" s="211" t="s">
        <v>3292</v>
      </c>
      <c r="F1632" s="211" t="s">
        <v>3291</v>
      </c>
    </row>
    <row r="1633" spans="1:6" ht="15" customHeight="1" x14ac:dyDescent="0.25">
      <c r="A1633" s="211" t="s">
        <v>4066</v>
      </c>
      <c r="B1633" s="211">
        <v>0</v>
      </c>
      <c r="C1633" s="211">
        <v>1</v>
      </c>
      <c r="D1633" s="211" t="s">
        <v>642</v>
      </c>
      <c r="E1633" s="211" t="s">
        <v>3292</v>
      </c>
      <c r="F1633" s="211" t="s">
        <v>3291</v>
      </c>
    </row>
    <row r="1634" spans="1:6" ht="15" customHeight="1" x14ac:dyDescent="0.25">
      <c r="A1634" s="211" t="s">
        <v>4066</v>
      </c>
      <c r="B1634" s="211">
        <v>0</v>
      </c>
      <c r="C1634" s="211">
        <v>1</v>
      </c>
      <c r="D1634" s="211" t="s">
        <v>395</v>
      </c>
      <c r="E1634" s="211" t="s">
        <v>3292</v>
      </c>
      <c r="F1634" s="211" t="s">
        <v>3291</v>
      </c>
    </row>
    <row r="1635" spans="1:6" ht="15" customHeight="1" x14ac:dyDescent="0.25">
      <c r="A1635" s="211" t="s">
        <v>4066</v>
      </c>
      <c r="B1635" s="211">
        <v>0</v>
      </c>
      <c r="C1635" s="211">
        <v>1</v>
      </c>
      <c r="D1635" s="211" t="s">
        <v>397</v>
      </c>
      <c r="E1635" s="211" t="s">
        <v>3292</v>
      </c>
      <c r="F1635" s="211" t="s">
        <v>3291</v>
      </c>
    </row>
    <row r="1636" spans="1:6" ht="15" customHeight="1" x14ac:dyDescent="0.25">
      <c r="A1636" s="211" t="s">
        <v>4066</v>
      </c>
      <c r="B1636" s="211">
        <v>0</v>
      </c>
      <c r="C1636" s="211">
        <v>1</v>
      </c>
      <c r="D1636" s="211" t="s">
        <v>292</v>
      </c>
      <c r="E1636" s="211" t="s">
        <v>3292</v>
      </c>
      <c r="F1636" s="211" t="s">
        <v>3291</v>
      </c>
    </row>
    <row r="1637" spans="1:6" ht="15" customHeight="1" x14ac:dyDescent="0.25">
      <c r="A1637" s="211" t="s">
        <v>4066</v>
      </c>
      <c r="B1637" s="211">
        <v>0</v>
      </c>
      <c r="C1637" s="211">
        <v>1</v>
      </c>
      <c r="D1637" s="211" t="s">
        <v>400</v>
      </c>
      <c r="E1637" s="211" t="s">
        <v>3292</v>
      </c>
      <c r="F1637" s="211" t="s">
        <v>3291</v>
      </c>
    </row>
    <row r="1638" spans="1:6" ht="15" customHeight="1" x14ac:dyDescent="0.25">
      <c r="A1638" s="211" t="s">
        <v>4066</v>
      </c>
      <c r="B1638" s="211">
        <v>0</v>
      </c>
      <c r="C1638" s="211">
        <v>1</v>
      </c>
      <c r="D1638" s="211" t="s">
        <v>403</v>
      </c>
      <c r="E1638" s="211" t="s">
        <v>3292</v>
      </c>
      <c r="F1638" s="211" t="s">
        <v>3291</v>
      </c>
    </row>
    <row r="1639" spans="1:6" ht="15" customHeight="1" x14ac:dyDescent="0.25">
      <c r="A1639" s="211" t="s">
        <v>4066</v>
      </c>
      <c r="B1639" s="211">
        <v>0</v>
      </c>
      <c r="C1639" s="211">
        <v>1</v>
      </c>
      <c r="D1639" s="211" t="s">
        <v>1042</v>
      </c>
      <c r="E1639" s="211" t="s">
        <v>3292</v>
      </c>
      <c r="F1639" s="211" t="s">
        <v>3291</v>
      </c>
    </row>
    <row r="1640" spans="1:6" ht="15" customHeight="1" x14ac:dyDescent="0.25">
      <c r="A1640" s="211" t="s">
        <v>4066</v>
      </c>
      <c r="B1640" s="211">
        <v>0</v>
      </c>
      <c r="C1640" s="211">
        <v>1</v>
      </c>
      <c r="D1640" s="211" t="s">
        <v>1045</v>
      </c>
      <c r="E1640" s="211" t="s">
        <v>3292</v>
      </c>
      <c r="F1640" s="211" t="s">
        <v>3291</v>
      </c>
    </row>
    <row r="1641" spans="1:6" ht="15" customHeight="1" x14ac:dyDescent="0.25">
      <c r="A1641" s="211" t="s">
        <v>4066</v>
      </c>
      <c r="B1641" s="211">
        <v>0</v>
      </c>
      <c r="C1641" s="211">
        <v>1</v>
      </c>
      <c r="D1641" s="211" t="s">
        <v>933</v>
      </c>
      <c r="E1641" s="211" t="s">
        <v>3292</v>
      </c>
      <c r="F1641" s="211" t="s">
        <v>3291</v>
      </c>
    </row>
    <row r="1642" spans="1:6" ht="15" customHeight="1" x14ac:dyDescent="0.25">
      <c r="A1642" s="211" t="s">
        <v>4066</v>
      </c>
      <c r="B1642" s="211">
        <v>0</v>
      </c>
      <c r="C1642" s="211">
        <v>1</v>
      </c>
      <c r="D1642" s="211" t="s">
        <v>932</v>
      </c>
      <c r="E1642" s="211" t="s">
        <v>3292</v>
      </c>
      <c r="F1642" s="211" t="s">
        <v>3291</v>
      </c>
    </row>
    <row r="1643" spans="1:6" ht="15" customHeight="1" x14ac:dyDescent="0.25">
      <c r="A1643" s="211" t="s">
        <v>4066</v>
      </c>
      <c r="B1643" s="211">
        <v>0</v>
      </c>
      <c r="C1643" s="211">
        <v>1</v>
      </c>
      <c r="D1643" s="211" t="s">
        <v>3200</v>
      </c>
      <c r="E1643" s="211" t="s">
        <v>127</v>
      </c>
      <c r="F1643" s="211" t="s">
        <v>3291</v>
      </c>
    </row>
    <row r="1644" spans="1:6" ht="15" customHeight="1" x14ac:dyDescent="0.25">
      <c r="A1644" s="211" t="s">
        <v>4066</v>
      </c>
      <c r="B1644" s="211">
        <v>0</v>
      </c>
      <c r="C1644" s="211">
        <v>1</v>
      </c>
      <c r="D1644" s="211" t="s">
        <v>3199</v>
      </c>
      <c r="E1644" s="211" t="s">
        <v>3292</v>
      </c>
      <c r="F1644" s="211" t="s">
        <v>3291</v>
      </c>
    </row>
    <row r="1645" spans="1:6" ht="15" customHeight="1" x14ac:dyDescent="0.25">
      <c r="A1645" s="211" t="s">
        <v>4066</v>
      </c>
      <c r="B1645" s="211">
        <v>0</v>
      </c>
      <c r="C1645" s="211">
        <v>1</v>
      </c>
      <c r="D1645" s="211" t="s">
        <v>3079</v>
      </c>
      <c r="E1645" s="211" t="s">
        <v>127</v>
      </c>
      <c r="F1645" s="211" t="s">
        <v>3291</v>
      </c>
    </row>
    <row r="1646" spans="1:6" ht="15" customHeight="1" x14ac:dyDescent="0.25">
      <c r="A1646" s="211" t="s">
        <v>4066</v>
      </c>
      <c r="B1646" s="211">
        <v>0</v>
      </c>
      <c r="C1646" s="211">
        <v>1</v>
      </c>
      <c r="D1646" s="211" t="s">
        <v>3080</v>
      </c>
      <c r="E1646" s="211" t="s">
        <v>3292</v>
      </c>
      <c r="F1646" s="211" t="s">
        <v>3291</v>
      </c>
    </row>
    <row r="1647" spans="1:6" ht="15" customHeight="1" x14ac:dyDescent="0.25">
      <c r="A1647" s="211" t="s">
        <v>4066</v>
      </c>
      <c r="B1647" s="211">
        <v>0</v>
      </c>
      <c r="C1647" s="211">
        <v>1</v>
      </c>
      <c r="D1647" s="211" t="s">
        <v>209</v>
      </c>
      <c r="E1647" s="211" t="s">
        <v>3292</v>
      </c>
      <c r="F1647" s="211" t="s">
        <v>3291</v>
      </c>
    </row>
    <row r="1648" spans="1:6" ht="15" customHeight="1" x14ac:dyDescent="0.25">
      <c r="A1648" s="211" t="s">
        <v>4066</v>
      </c>
      <c r="B1648" s="211">
        <v>0</v>
      </c>
      <c r="C1648" s="211">
        <v>1</v>
      </c>
      <c r="D1648" s="211" t="s">
        <v>208</v>
      </c>
      <c r="E1648" s="211" t="s">
        <v>3292</v>
      </c>
      <c r="F1648" s="211" t="s">
        <v>3291</v>
      </c>
    </row>
    <row r="1649" spans="1:6" ht="15" customHeight="1" x14ac:dyDescent="0.25">
      <c r="A1649" s="211" t="s">
        <v>4066</v>
      </c>
      <c r="B1649" s="211">
        <v>0</v>
      </c>
      <c r="C1649" s="211">
        <v>1</v>
      </c>
      <c r="D1649" s="211" t="s">
        <v>3584</v>
      </c>
      <c r="E1649" s="211" t="s">
        <v>3292</v>
      </c>
      <c r="F1649" s="211" t="s">
        <v>3291</v>
      </c>
    </row>
    <row r="1650" spans="1:6" ht="15" customHeight="1" x14ac:dyDescent="0.25">
      <c r="A1650" s="211" t="s">
        <v>4066</v>
      </c>
      <c r="B1650" s="211">
        <v>0</v>
      </c>
      <c r="C1650" s="211">
        <v>1</v>
      </c>
      <c r="D1650" s="211" t="s">
        <v>3532</v>
      </c>
      <c r="E1650" s="211" t="s">
        <v>3292</v>
      </c>
      <c r="F1650" s="211" t="s">
        <v>3291</v>
      </c>
    </row>
    <row r="1651" spans="1:6" ht="15" customHeight="1" x14ac:dyDescent="0.25">
      <c r="A1651" s="211" t="s">
        <v>4066</v>
      </c>
      <c r="B1651" s="211">
        <v>0</v>
      </c>
      <c r="C1651" s="211">
        <v>1</v>
      </c>
      <c r="D1651" s="211" t="s">
        <v>1048</v>
      </c>
      <c r="E1651" s="211" t="s">
        <v>3292</v>
      </c>
      <c r="F1651" s="211" t="s">
        <v>3291</v>
      </c>
    </row>
    <row r="1652" spans="1:6" ht="15" customHeight="1" x14ac:dyDescent="0.25">
      <c r="A1652" s="211" t="s">
        <v>4066</v>
      </c>
      <c r="B1652" s="211">
        <v>0</v>
      </c>
      <c r="C1652" s="211">
        <v>1</v>
      </c>
      <c r="D1652" s="211" t="s">
        <v>1050</v>
      </c>
      <c r="E1652" s="211" t="s">
        <v>3292</v>
      </c>
      <c r="F1652" s="211" t="s">
        <v>3291</v>
      </c>
    </row>
    <row r="1653" spans="1:6" ht="15" customHeight="1" x14ac:dyDescent="0.25">
      <c r="A1653" s="211" t="s">
        <v>4066</v>
      </c>
      <c r="B1653" s="211">
        <v>0</v>
      </c>
      <c r="C1653" s="211">
        <v>1</v>
      </c>
      <c r="D1653" s="211" t="s">
        <v>1043</v>
      </c>
      <c r="E1653" s="211" t="s">
        <v>3292</v>
      </c>
      <c r="F1653" s="211" t="s">
        <v>3291</v>
      </c>
    </row>
    <row r="1654" spans="1:6" ht="15" customHeight="1" x14ac:dyDescent="0.25">
      <c r="A1654" s="211" t="s">
        <v>4066</v>
      </c>
      <c r="B1654" s="211">
        <v>0</v>
      </c>
      <c r="C1654" s="211">
        <v>1</v>
      </c>
      <c r="D1654" s="211" t="s">
        <v>303</v>
      </c>
      <c r="E1654" s="211" t="s">
        <v>3292</v>
      </c>
      <c r="F1654" s="211" t="s">
        <v>3291</v>
      </c>
    </row>
    <row r="1655" spans="1:6" ht="15" customHeight="1" x14ac:dyDescent="0.25">
      <c r="A1655" s="211" t="s">
        <v>4066</v>
      </c>
      <c r="B1655" s="211">
        <v>0</v>
      </c>
      <c r="C1655" s="211">
        <v>1</v>
      </c>
      <c r="D1655" s="211" t="s">
        <v>314</v>
      </c>
      <c r="E1655" s="211" t="s">
        <v>3292</v>
      </c>
      <c r="F1655" s="211" t="s">
        <v>3291</v>
      </c>
    </row>
    <row r="1656" spans="1:6" ht="15" customHeight="1" x14ac:dyDescent="0.25">
      <c r="A1656" s="211" t="s">
        <v>4066</v>
      </c>
      <c r="B1656" s="211">
        <v>0</v>
      </c>
      <c r="C1656" s="211">
        <v>1</v>
      </c>
      <c r="D1656" s="211" t="s">
        <v>302</v>
      </c>
      <c r="E1656" s="211" t="s">
        <v>3292</v>
      </c>
      <c r="F1656" s="211" t="s">
        <v>3291</v>
      </c>
    </row>
    <row r="1657" spans="1:6" ht="15" customHeight="1" x14ac:dyDescent="0.25">
      <c r="A1657" s="211" t="s">
        <v>4066</v>
      </c>
      <c r="B1657" s="211">
        <v>0</v>
      </c>
      <c r="C1657" s="211">
        <v>1</v>
      </c>
      <c r="D1657" s="211" t="s">
        <v>316</v>
      </c>
      <c r="E1657" s="211" t="s">
        <v>3292</v>
      </c>
      <c r="F1657" s="211" t="s">
        <v>3291</v>
      </c>
    </row>
    <row r="1658" spans="1:6" ht="15" customHeight="1" x14ac:dyDescent="0.25">
      <c r="A1658" s="211" t="s">
        <v>4066</v>
      </c>
      <c r="B1658" s="211">
        <v>0</v>
      </c>
      <c r="C1658" s="211">
        <v>1</v>
      </c>
      <c r="D1658" s="211" t="s">
        <v>317</v>
      </c>
      <c r="E1658" s="211" t="s">
        <v>3292</v>
      </c>
      <c r="F1658" s="211" t="s">
        <v>3291</v>
      </c>
    </row>
    <row r="1659" spans="1:6" ht="15" customHeight="1" x14ac:dyDescent="0.25">
      <c r="A1659" s="211" t="s">
        <v>4066</v>
      </c>
      <c r="B1659" s="211">
        <v>0</v>
      </c>
      <c r="C1659" s="211">
        <v>1</v>
      </c>
      <c r="D1659" s="211" t="s">
        <v>319</v>
      </c>
      <c r="E1659" s="211" t="s">
        <v>3292</v>
      </c>
      <c r="F1659" s="211" t="s">
        <v>3291</v>
      </c>
    </row>
    <row r="1660" spans="1:6" ht="15" customHeight="1" x14ac:dyDescent="0.25">
      <c r="A1660" s="211" t="s">
        <v>4066</v>
      </c>
      <c r="B1660" s="211">
        <v>0</v>
      </c>
      <c r="C1660" s="211">
        <v>1</v>
      </c>
      <c r="D1660" s="211" t="s">
        <v>276</v>
      </c>
      <c r="E1660" s="211" t="s">
        <v>3292</v>
      </c>
      <c r="F1660" s="211" t="s">
        <v>3291</v>
      </c>
    </row>
    <row r="1661" spans="1:6" ht="15" customHeight="1" x14ac:dyDescent="0.25">
      <c r="A1661" s="211" t="s">
        <v>4066</v>
      </c>
      <c r="B1661" s="211">
        <v>0</v>
      </c>
      <c r="C1661" s="211">
        <v>1</v>
      </c>
      <c r="D1661" s="211" t="s">
        <v>327</v>
      </c>
      <c r="E1661" s="211" t="s">
        <v>3292</v>
      </c>
      <c r="F1661" s="211" t="s">
        <v>3291</v>
      </c>
    </row>
    <row r="1662" spans="1:6" ht="15" customHeight="1" x14ac:dyDescent="0.25">
      <c r="A1662" s="211" t="s">
        <v>4066</v>
      </c>
      <c r="B1662" s="211">
        <v>0</v>
      </c>
      <c r="C1662" s="211">
        <v>1</v>
      </c>
      <c r="D1662" s="211" t="s">
        <v>323</v>
      </c>
      <c r="E1662" s="211" t="s">
        <v>3292</v>
      </c>
      <c r="F1662" s="211" t="s">
        <v>3291</v>
      </c>
    </row>
    <row r="1663" spans="1:6" ht="15" customHeight="1" x14ac:dyDescent="0.25">
      <c r="A1663" s="211" t="s">
        <v>4066</v>
      </c>
      <c r="B1663" s="211">
        <v>0</v>
      </c>
      <c r="C1663" s="211">
        <v>1</v>
      </c>
      <c r="D1663" s="211" t="s">
        <v>321</v>
      </c>
      <c r="E1663" s="211" t="s">
        <v>3292</v>
      </c>
      <c r="F1663" s="211" t="s">
        <v>3291</v>
      </c>
    </row>
    <row r="1664" spans="1:6" ht="15" customHeight="1" x14ac:dyDescent="0.25">
      <c r="A1664" s="211" t="s">
        <v>4066</v>
      </c>
      <c r="B1664" s="211">
        <v>0</v>
      </c>
      <c r="C1664" s="211">
        <v>1</v>
      </c>
      <c r="D1664" s="211" t="s">
        <v>325</v>
      </c>
      <c r="E1664" s="211" t="s">
        <v>3292</v>
      </c>
      <c r="F1664" s="211" t="s">
        <v>3291</v>
      </c>
    </row>
    <row r="1665" spans="1:6" ht="15" customHeight="1" x14ac:dyDescent="0.25">
      <c r="A1665" s="211" t="s">
        <v>4066</v>
      </c>
      <c r="B1665" s="211">
        <v>0</v>
      </c>
      <c r="C1665" s="211">
        <v>1</v>
      </c>
      <c r="D1665" s="211" t="s">
        <v>337</v>
      </c>
      <c r="E1665" s="211" t="s">
        <v>3292</v>
      </c>
      <c r="F1665" s="211" t="s">
        <v>3291</v>
      </c>
    </row>
    <row r="1666" spans="1:6" ht="15" customHeight="1" x14ac:dyDescent="0.25">
      <c r="A1666" s="211" t="s">
        <v>4066</v>
      </c>
      <c r="B1666" s="211">
        <v>0</v>
      </c>
      <c r="C1666" s="211">
        <v>1</v>
      </c>
      <c r="D1666" s="211" t="s">
        <v>315</v>
      </c>
      <c r="E1666" s="211" t="s">
        <v>3292</v>
      </c>
      <c r="F1666" s="211" t="s">
        <v>3291</v>
      </c>
    </row>
    <row r="1667" spans="1:6" ht="15" customHeight="1" x14ac:dyDescent="0.25">
      <c r="A1667" s="211" t="s">
        <v>4066</v>
      </c>
      <c r="B1667" s="211">
        <v>0</v>
      </c>
      <c r="C1667" s="211">
        <v>1</v>
      </c>
      <c r="D1667" s="211" t="s">
        <v>335</v>
      </c>
      <c r="E1667" s="211" t="s">
        <v>3292</v>
      </c>
      <c r="F1667" s="211" t="s">
        <v>3291</v>
      </c>
    </row>
    <row r="1668" spans="1:6" ht="15" customHeight="1" x14ac:dyDescent="0.25">
      <c r="A1668" s="211" t="s">
        <v>4066</v>
      </c>
      <c r="B1668" s="211">
        <v>0</v>
      </c>
      <c r="C1668" s="211">
        <v>1</v>
      </c>
      <c r="D1668" s="211" t="s">
        <v>329</v>
      </c>
      <c r="E1668" s="211" t="s">
        <v>3292</v>
      </c>
      <c r="F1668" s="211" t="s">
        <v>3291</v>
      </c>
    </row>
    <row r="1669" spans="1:6" ht="15" customHeight="1" x14ac:dyDescent="0.25">
      <c r="A1669" s="211" t="s">
        <v>4066</v>
      </c>
      <c r="B1669" s="211">
        <v>0</v>
      </c>
      <c r="C1669" s="211">
        <v>1</v>
      </c>
      <c r="D1669" s="211" t="s">
        <v>332</v>
      </c>
      <c r="E1669" s="211" t="s">
        <v>3292</v>
      </c>
      <c r="F1669" s="211" t="s">
        <v>3291</v>
      </c>
    </row>
    <row r="1670" spans="1:6" ht="15" customHeight="1" x14ac:dyDescent="0.25">
      <c r="A1670" s="211" t="s">
        <v>4066</v>
      </c>
      <c r="B1670" s="211">
        <v>0</v>
      </c>
      <c r="C1670" s="211">
        <v>1</v>
      </c>
      <c r="D1670" s="211" t="s">
        <v>330</v>
      </c>
      <c r="E1670" s="211" t="s">
        <v>3292</v>
      </c>
      <c r="F1670" s="211" t="s">
        <v>3291</v>
      </c>
    </row>
    <row r="1671" spans="1:6" ht="15" customHeight="1" x14ac:dyDescent="0.25">
      <c r="A1671" s="211" t="s">
        <v>4066</v>
      </c>
      <c r="B1671" s="211">
        <v>0</v>
      </c>
      <c r="C1671" s="211">
        <v>1</v>
      </c>
      <c r="D1671" s="211" t="s">
        <v>331</v>
      </c>
      <c r="E1671" s="211" t="s">
        <v>3292</v>
      </c>
      <c r="F1671" s="211" t="s">
        <v>3291</v>
      </c>
    </row>
    <row r="1672" spans="1:6" ht="15" customHeight="1" x14ac:dyDescent="0.25">
      <c r="A1672" s="211" t="s">
        <v>4066</v>
      </c>
      <c r="B1672" s="211">
        <v>0</v>
      </c>
      <c r="C1672" s="211">
        <v>1</v>
      </c>
      <c r="D1672" s="211" t="s">
        <v>336</v>
      </c>
      <c r="E1672" s="211" t="s">
        <v>3292</v>
      </c>
      <c r="F1672" s="211" t="s">
        <v>3291</v>
      </c>
    </row>
    <row r="1673" spans="1:6" ht="15" customHeight="1" x14ac:dyDescent="0.25">
      <c r="A1673" s="211" t="s">
        <v>4066</v>
      </c>
      <c r="B1673" s="211">
        <v>0</v>
      </c>
      <c r="C1673" s="211">
        <v>1</v>
      </c>
      <c r="D1673" s="211" t="s">
        <v>305</v>
      </c>
      <c r="E1673" s="211" t="s">
        <v>3292</v>
      </c>
      <c r="F1673" s="211" t="s">
        <v>3291</v>
      </c>
    </row>
    <row r="1674" spans="1:6" ht="15" customHeight="1" x14ac:dyDescent="0.25">
      <c r="A1674" s="211" t="s">
        <v>4066</v>
      </c>
      <c r="B1674" s="211">
        <v>0</v>
      </c>
      <c r="C1674" s="211">
        <v>1</v>
      </c>
      <c r="D1674" s="211" t="s">
        <v>307</v>
      </c>
      <c r="E1674" s="211" t="s">
        <v>3292</v>
      </c>
      <c r="F1674" s="211" t="s">
        <v>3291</v>
      </c>
    </row>
    <row r="1675" spans="1:6" ht="15" customHeight="1" x14ac:dyDescent="0.25">
      <c r="A1675" s="211" t="s">
        <v>4066</v>
      </c>
      <c r="B1675" s="211">
        <v>0</v>
      </c>
      <c r="C1675" s="211">
        <v>1</v>
      </c>
      <c r="D1675" s="211" t="s">
        <v>333</v>
      </c>
      <c r="E1675" s="211" t="s">
        <v>3292</v>
      </c>
      <c r="F1675" s="211" t="s">
        <v>3291</v>
      </c>
    </row>
    <row r="1676" spans="1:6" ht="15" customHeight="1" x14ac:dyDescent="0.25">
      <c r="A1676" s="211" t="s">
        <v>4066</v>
      </c>
      <c r="B1676" s="211">
        <v>0</v>
      </c>
      <c r="C1676" s="211">
        <v>1</v>
      </c>
      <c r="D1676" s="211" t="s">
        <v>360</v>
      </c>
      <c r="E1676" s="211" t="s">
        <v>3292</v>
      </c>
      <c r="F1676" s="211" t="s">
        <v>3291</v>
      </c>
    </row>
    <row r="1677" spans="1:6" ht="15" customHeight="1" x14ac:dyDescent="0.25">
      <c r="A1677" s="211" t="s">
        <v>4066</v>
      </c>
      <c r="B1677" s="211">
        <v>0</v>
      </c>
      <c r="C1677" s="211">
        <v>1</v>
      </c>
      <c r="D1677" s="211">
        <v>6151</v>
      </c>
      <c r="E1677" s="211" t="s">
        <v>3292</v>
      </c>
      <c r="F1677" s="211" t="s">
        <v>3291</v>
      </c>
    </row>
    <row r="1678" spans="1:6" ht="15" customHeight="1" x14ac:dyDescent="0.25">
      <c r="A1678" s="211" t="s">
        <v>4066</v>
      </c>
      <c r="B1678" s="211">
        <v>0</v>
      </c>
      <c r="C1678" s="211">
        <v>1</v>
      </c>
      <c r="D1678" s="211" t="s">
        <v>2287</v>
      </c>
      <c r="E1678" s="211" t="s">
        <v>3292</v>
      </c>
      <c r="F1678" s="211" t="s">
        <v>3291</v>
      </c>
    </row>
    <row r="1679" spans="1:6" ht="15" customHeight="1" x14ac:dyDescent="0.25">
      <c r="A1679" s="211" t="s">
        <v>4066</v>
      </c>
      <c r="B1679" s="211">
        <v>0</v>
      </c>
      <c r="C1679" s="211">
        <v>1</v>
      </c>
      <c r="D1679" s="211" t="s">
        <v>357</v>
      </c>
      <c r="E1679" s="211" t="s">
        <v>3292</v>
      </c>
      <c r="F1679" s="211" t="s">
        <v>3291</v>
      </c>
    </row>
    <row r="1680" spans="1:6" ht="15" customHeight="1" x14ac:dyDescent="0.25">
      <c r="A1680" s="211" t="s">
        <v>4067</v>
      </c>
      <c r="B1680" s="211">
        <v>0</v>
      </c>
      <c r="C1680" s="211">
        <v>1</v>
      </c>
      <c r="D1680" s="211" t="s">
        <v>392</v>
      </c>
      <c r="E1680" s="211" t="s">
        <v>3292</v>
      </c>
      <c r="F1680" s="211" t="s">
        <v>3291</v>
      </c>
    </row>
    <row r="1681" spans="1:6" ht="15" customHeight="1" x14ac:dyDescent="0.25">
      <c r="A1681" s="211" t="s">
        <v>4067</v>
      </c>
      <c r="B1681" s="211">
        <v>0</v>
      </c>
      <c r="C1681" s="211">
        <v>1</v>
      </c>
      <c r="D1681" s="211" t="s">
        <v>642</v>
      </c>
      <c r="E1681" s="211" t="s">
        <v>3292</v>
      </c>
      <c r="F1681" s="211" t="s">
        <v>3291</v>
      </c>
    </row>
    <row r="1682" spans="1:6" ht="15" customHeight="1" x14ac:dyDescent="0.25">
      <c r="A1682" s="211" t="s">
        <v>4067</v>
      </c>
      <c r="B1682" s="211">
        <v>0</v>
      </c>
      <c r="C1682" s="211">
        <v>1</v>
      </c>
      <c r="D1682" s="211" t="s">
        <v>395</v>
      </c>
      <c r="E1682" s="211" t="s">
        <v>3292</v>
      </c>
      <c r="F1682" s="211" t="s">
        <v>3291</v>
      </c>
    </row>
    <row r="1683" spans="1:6" ht="15" customHeight="1" x14ac:dyDescent="0.25">
      <c r="A1683" s="211" t="s">
        <v>4067</v>
      </c>
      <c r="B1683" s="211">
        <v>0</v>
      </c>
      <c r="C1683" s="211">
        <v>1</v>
      </c>
      <c r="D1683" s="211" t="s">
        <v>397</v>
      </c>
      <c r="E1683" s="211" t="s">
        <v>3292</v>
      </c>
      <c r="F1683" s="211" t="s">
        <v>3291</v>
      </c>
    </row>
    <row r="1684" spans="1:6" ht="15" customHeight="1" x14ac:dyDescent="0.25">
      <c r="A1684" s="211" t="s">
        <v>4067</v>
      </c>
      <c r="B1684" s="211">
        <v>0</v>
      </c>
      <c r="C1684" s="211">
        <v>1</v>
      </c>
      <c r="D1684" s="211" t="s">
        <v>292</v>
      </c>
      <c r="E1684" s="211" t="s">
        <v>3292</v>
      </c>
      <c r="F1684" s="211" t="s">
        <v>3291</v>
      </c>
    </row>
    <row r="1685" spans="1:6" ht="15" customHeight="1" x14ac:dyDescent="0.25">
      <c r="A1685" s="211" t="s">
        <v>4067</v>
      </c>
      <c r="B1685" s="211">
        <v>0</v>
      </c>
      <c r="C1685" s="211">
        <v>1</v>
      </c>
      <c r="D1685" s="211" t="s">
        <v>400</v>
      </c>
      <c r="E1685" s="211" t="s">
        <v>3292</v>
      </c>
      <c r="F1685" s="211" t="s">
        <v>3291</v>
      </c>
    </row>
    <row r="1686" spans="1:6" ht="15" customHeight="1" x14ac:dyDescent="0.25">
      <c r="A1686" s="211" t="s">
        <v>4067</v>
      </c>
      <c r="B1686" s="211">
        <v>0</v>
      </c>
      <c r="C1686" s="211">
        <v>1</v>
      </c>
      <c r="D1686" s="211" t="s">
        <v>403</v>
      </c>
      <c r="E1686" s="211" t="s">
        <v>3292</v>
      </c>
      <c r="F1686" s="211" t="s">
        <v>3291</v>
      </c>
    </row>
    <row r="1687" spans="1:6" ht="15" customHeight="1" x14ac:dyDescent="0.25">
      <c r="A1687" s="211" t="s">
        <v>4067</v>
      </c>
      <c r="B1687" s="211">
        <v>0</v>
      </c>
      <c r="C1687" s="211">
        <v>1</v>
      </c>
      <c r="D1687" s="211" t="s">
        <v>1042</v>
      </c>
      <c r="E1687" s="211" t="s">
        <v>3292</v>
      </c>
      <c r="F1687" s="211" t="s">
        <v>3291</v>
      </c>
    </row>
    <row r="1688" spans="1:6" ht="15" customHeight="1" x14ac:dyDescent="0.25">
      <c r="A1688" s="211" t="s">
        <v>4067</v>
      </c>
      <c r="B1688" s="211">
        <v>0</v>
      </c>
      <c r="C1688" s="211">
        <v>1</v>
      </c>
      <c r="D1688" s="211" t="s">
        <v>1045</v>
      </c>
      <c r="E1688" s="211" t="s">
        <v>3292</v>
      </c>
      <c r="F1688" s="211" t="s">
        <v>3291</v>
      </c>
    </row>
    <row r="1689" spans="1:6" ht="15" customHeight="1" x14ac:dyDescent="0.25">
      <c r="A1689" s="211" t="s">
        <v>4067</v>
      </c>
      <c r="B1689" s="211">
        <v>0</v>
      </c>
      <c r="C1689" s="211">
        <v>1</v>
      </c>
      <c r="D1689" s="211" t="s">
        <v>933</v>
      </c>
      <c r="E1689" s="211" t="s">
        <v>3292</v>
      </c>
      <c r="F1689" s="211" t="s">
        <v>3291</v>
      </c>
    </row>
    <row r="1690" spans="1:6" ht="15" customHeight="1" x14ac:dyDescent="0.25">
      <c r="A1690" s="211" t="s">
        <v>4067</v>
      </c>
      <c r="B1690" s="211">
        <v>0</v>
      </c>
      <c r="C1690" s="211">
        <v>1</v>
      </c>
      <c r="D1690" s="211" t="s">
        <v>932</v>
      </c>
      <c r="E1690" s="211" t="s">
        <v>3292</v>
      </c>
      <c r="F1690" s="211" t="s">
        <v>3291</v>
      </c>
    </row>
    <row r="1691" spans="1:6" ht="15" customHeight="1" x14ac:dyDescent="0.25">
      <c r="A1691" s="211" t="s">
        <v>4067</v>
      </c>
      <c r="B1691" s="211">
        <v>0</v>
      </c>
      <c r="C1691" s="211">
        <v>1</v>
      </c>
      <c r="D1691" s="211" t="s">
        <v>3200</v>
      </c>
      <c r="E1691" s="211" t="s">
        <v>127</v>
      </c>
      <c r="F1691" s="211" t="s">
        <v>3291</v>
      </c>
    </row>
    <row r="1692" spans="1:6" ht="15" customHeight="1" x14ac:dyDescent="0.25">
      <c r="A1692" s="211" t="s">
        <v>4067</v>
      </c>
      <c r="B1692" s="211">
        <v>0</v>
      </c>
      <c r="C1692" s="211">
        <v>1</v>
      </c>
      <c r="D1692" s="211" t="s">
        <v>3199</v>
      </c>
      <c r="E1692" s="211" t="s">
        <v>3292</v>
      </c>
      <c r="F1692" s="211" t="s">
        <v>3291</v>
      </c>
    </row>
    <row r="1693" spans="1:6" ht="15" customHeight="1" x14ac:dyDescent="0.25">
      <c r="A1693" s="211" t="s">
        <v>4067</v>
      </c>
      <c r="B1693" s="211">
        <v>0</v>
      </c>
      <c r="C1693" s="211">
        <v>1</v>
      </c>
      <c r="D1693" s="211" t="s">
        <v>3079</v>
      </c>
      <c r="E1693" s="211" t="s">
        <v>127</v>
      </c>
      <c r="F1693" s="211" t="s">
        <v>3291</v>
      </c>
    </row>
    <row r="1694" spans="1:6" ht="15" customHeight="1" x14ac:dyDescent="0.25">
      <c r="A1694" s="211" t="s">
        <v>4067</v>
      </c>
      <c r="B1694" s="211">
        <v>0</v>
      </c>
      <c r="C1694" s="211">
        <v>1</v>
      </c>
      <c r="D1694" s="211" t="s">
        <v>3080</v>
      </c>
      <c r="E1694" s="211" t="s">
        <v>3292</v>
      </c>
      <c r="F1694" s="211" t="s">
        <v>3291</v>
      </c>
    </row>
    <row r="1695" spans="1:6" ht="15" customHeight="1" x14ac:dyDescent="0.25">
      <c r="A1695" s="211" t="s">
        <v>4067</v>
      </c>
      <c r="B1695" s="211">
        <v>0</v>
      </c>
      <c r="C1695" s="211">
        <v>1</v>
      </c>
      <c r="D1695" s="211" t="s">
        <v>209</v>
      </c>
      <c r="E1695" s="211" t="s">
        <v>3292</v>
      </c>
      <c r="F1695" s="211" t="s">
        <v>3291</v>
      </c>
    </row>
    <row r="1696" spans="1:6" ht="15" customHeight="1" x14ac:dyDescent="0.25">
      <c r="A1696" s="211" t="s">
        <v>4067</v>
      </c>
      <c r="B1696" s="211">
        <v>0</v>
      </c>
      <c r="C1696" s="211">
        <v>1</v>
      </c>
      <c r="D1696" s="211" t="s">
        <v>208</v>
      </c>
      <c r="E1696" s="211" t="s">
        <v>3292</v>
      </c>
      <c r="F1696" s="211" t="s">
        <v>3291</v>
      </c>
    </row>
    <row r="1697" spans="1:6" ht="15" customHeight="1" x14ac:dyDescent="0.25">
      <c r="A1697" s="211" t="s">
        <v>4067</v>
      </c>
      <c r="B1697" s="211">
        <v>0</v>
      </c>
      <c r="C1697" s="211">
        <v>1</v>
      </c>
      <c r="D1697" s="211" t="s">
        <v>3584</v>
      </c>
      <c r="E1697" s="211" t="s">
        <v>3292</v>
      </c>
      <c r="F1697" s="211" t="s">
        <v>3291</v>
      </c>
    </row>
    <row r="1698" spans="1:6" ht="15" customHeight="1" x14ac:dyDescent="0.25">
      <c r="A1698" s="211" t="s">
        <v>4067</v>
      </c>
      <c r="B1698" s="211">
        <v>0</v>
      </c>
      <c r="C1698" s="211">
        <v>1</v>
      </c>
      <c r="D1698" s="211" t="s">
        <v>3532</v>
      </c>
      <c r="E1698" s="211" t="s">
        <v>3292</v>
      </c>
      <c r="F1698" s="211" t="s">
        <v>3291</v>
      </c>
    </row>
    <row r="1699" spans="1:6" ht="15" customHeight="1" x14ac:dyDescent="0.25">
      <c r="A1699" s="211" t="s">
        <v>4067</v>
      </c>
      <c r="B1699" s="211">
        <v>0</v>
      </c>
      <c r="C1699" s="211">
        <v>1</v>
      </c>
      <c r="D1699" s="211" t="s">
        <v>1048</v>
      </c>
      <c r="E1699" s="211" t="s">
        <v>3292</v>
      </c>
      <c r="F1699" s="211" t="s">
        <v>3291</v>
      </c>
    </row>
    <row r="1700" spans="1:6" ht="15" customHeight="1" x14ac:dyDescent="0.25">
      <c r="A1700" s="211" t="s">
        <v>4067</v>
      </c>
      <c r="B1700" s="211">
        <v>0</v>
      </c>
      <c r="C1700" s="211">
        <v>1</v>
      </c>
      <c r="D1700" s="211" t="s">
        <v>1050</v>
      </c>
      <c r="E1700" s="211" t="s">
        <v>3292</v>
      </c>
      <c r="F1700" s="211" t="s">
        <v>3291</v>
      </c>
    </row>
    <row r="1701" spans="1:6" ht="15" customHeight="1" x14ac:dyDescent="0.25">
      <c r="A1701" s="211" t="s">
        <v>4067</v>
      </c>
      <c r="B1701" s="211">
        <v>0</v>
      </c>
      <c r="C1701" s="211">
        <v>1</v>
      </c>
      <c r="D1701" s="211" t="s">
        <v>1043</v>
      </c>
      <c r="E1701" s="211" t="s">
        <v>3292</v>
      </c>
      <c r="F1701" s="211" t="s">
        <v>3291</v>
      </c>
    </row>
    <row r="1702" spans="1:6" ht="15" customHeight="1" x14ac:dyDescent="0.25">
      <c r="A1702" s="211" t="s">
        <v>4062</v>
      </c>
      <c r="B1702" s="211">
        <v>0</v>
      </c>
      <c r="C1702" s="211">
        <v>1</v>
      </c>
      <c r="D1702" s="211" t="s">
        <v>379</v>
      </c>
      <c r="E1702" s="211" t="s">
        <v>3482</v>
      </c>
      <c r="F1702" s="211" t="s">
        <v>3291</v>
      </c>
    </row>
    <row r="1703" spans="1:6" ht="15" customHeight="1" x14ac:dyDescent="0.25">
      <c r="A1703" s="211" t="s">
        <v>4062</v>
      </c>
      <c r="B1703" s="211">
        <v>0</v>
      </c>
      <c r="C1703" s="211">
        <v>1</v>
      </c>
      <c r="D1703" s="211" t="s">
        <v>385</v>
      </c>
      <c r="E1703" s="211" t="s">
        <v>3482</v>
      </c>
      <c r="F1703" s="211" t="s">
        <v>3291</v>
      </c>
    </row>
    <row r="1704" spans="1:6" ht="15" customHeight="1" x14ac:dyDescent="0.25">
      <c r="A1704" s="211" t="s">
        <v>4062</v>
      </c>
      <c r="B1704" s="211">
        <v>0</v>
      </c>
      <c r="C1704" s="211">
        <v>1</v>
      </c>
      <c r="D1704" s="211" t="s">
        <v>3162</v>
      </c>
      <c r="E1704" s="211" t="s">
        <v>3482</v>
      </c>
      <c r="F1704" s="211" t="s">
        <v>3291</v>
      </c>
    </row>
    <row r="1705" spans="1:6" ht="15" customHeight="1" x14ac:dyDescent="0.25">
      <c r="A1705" s="211" t="s">
        <v>4062</v>
      </c>
      <c r="B1705" s="211">
        <v>0</v>
      </c>
      <c r="C1705" s="211">
        <v>1</v>
      </c>
      <c r="D1705" s="211" t="s">
        <v>3247</v>
      </c>
      <c r="E1705" s="211" t="s">
        <v>3482</v>
      </c>
      <c r="F1705" s="211" t="s">
        <v>3291</v>
      </c>
    </row>
    <row r="1706" spans="1:6" ht="15" customHeight="1" x14ac:dyDescent="0.25">
      <c r="A1706" s="211" t="s">
        <v>4062</v>
      </c>
      <c r="B1706" s="211">
        <v>0</v>
      </c>
      <c r="C1706" s="211">
        <v>1</v>
      </c>
      <c r="D1706" s="211" t="s">
        <v>2283</v>
      </c>
      <c r="E1706" s="211" t="s">
        <v>3482</v>
      </c>
      <c r="F1706" s="211" t="s">
        <v>3291</v>
      </c>
    </row>
    <row r="1707" spans="1:6" ht="15" customHeight="1" x14ac:dyDescent="0.25">
      <c r="A1707" s="211" t="s">
        <v>4062</v>
      </c>
      <c r="B1707" s="211">
        <v>0</v>
      </c>
      <c r="C1707" s="211">
        <v>1</v>
      </c>
      <c r="D1707" s="211" t="s">
        <v>2282</v>
      </c>
      <c r="E1707" s="211" t="s">
        <v>3482</v>
      </c>
      <c r="F1707" s="211" t="s">
        <v>3291</v>
      </c>
    </row>
    <row r="1708" spans="1:6" ht="15" customHeight="1" x14ac:dyDescent="0.25">
      <c r="A1708" s="211" t="s">
        <v>4062</v>
      </c>
      <c r="B1708" s="211">
        <v>0</v>
      </c>
      <c r="C1708" s="211">
        <v>1</v>
      </c>
      <c r="D1708" s="211" t="s">
        <v>642</v>
      </c>
      <c r="E1708" s="211" t="s">
        <v>3482</v>
      </c>
      <c r="F1708" s="211" t="s">
        <v>3291</v>
      </c>
    </row>
    <row r="1709" spans="1:6" ht="15" customHeight="1" x14ac:dyDescent="0.25">
      <c r="A1709" s="211" t="s">
        <v>4062</v>
      </c>
      <c r="B1709" s="211">
        <v>0</v>
      </c>
      <c r="C1709" s="211">
        <v>1</v>
      </c>
      <c r="D1709" s="211" t="s">
        <v>397</v>
      </c>
      <c r="E1709" s="211" t="s">
        <v>3482</v>
      </c>
      <c r="F1709" s="211" t="s">
        <v>3291</v>
      </c>
    </row>
    <row r="1710" spans="1:6" ht="15" customHeight="1" x14ac:dyDescent="0.25">
      <c r="A1710" s="211" t="s">
        <v>4062</v>
      </c>
      <c r="B1710" s="211">
        <v>0</v>
      </c>
      <c r="C1710" s="211">
        <v>1</v>
      </c>
      <c r="D1710" s="211" t="s">
        <v>933</v>
      </c>
      <c r="E1710" s="211" t="s">
        <v>3482</v>
      </c>
      <c r="F1710" s="211" t="s">
        <v>3291</v>
      </c>
    </row>
    <row r="1711" spans="1:6" ht="15" customHeight="1" x14ac:dyDescent="0.25">
      <c r="A1711" s="211" t="s">
        <v>4062</v>
      </c>
      <c r="B1711" s="211">
        <v>0</v>
      </c>
      <c r="C1711" s="211">
        <v>1</v>
      </c>
      <c r="D1711" s="211" t="s">
        <v>1045</v>
      </c>
      <c r="E1711" s="211" t="s">
        <v>3482</v>
      </c>
      <c r="F1711" s="211" t="s">
        <v>3291</v>
      </c>
    </row>
    <row r="1712" spans="1:6" ht="15" customHeight="1" x14ac:dyDescent="0.25">
      <c r="A1712" s="211" t="s">
        <v>4062</v>
      </c>
      <c r="B1712" s="211">
        <v>0</v>
      </c>
      <c r="C1712" s="211">
        <v>1</v>
      </c>
      <c r="D1712" s="211" t="s">
        <v>1048</v>
      </c>
      <c r="E1712" s="211" t="s">
        <v>3292</v>
      </c>
      <c r="F1712" s="211" t="s">
        <v>3291</v>
      </c>
    </row>
    <row r="1713" spans="1:6" ht="15" customHeight="1" x14ac:dyDescent="0.25">
      <c r="A1713" s="211" t="s">
        <v>4062</v>
      </c>
      <c r="B1713" s="211">
        <v>0</v>
      </c>
      <c r="C1713" s="211">
        <v>1</v>
      </c>
      <c r="D1713" s="211" t="s">
        <v>395</v>
      </c>
      <c r="E1713" s="211" t="s">
        <v>3482</v>
      </c>
      <c r="F1713" s="211" t="s">
        <v>3291</v>
      </c>
    </row>
    <row r="1714" spans="1:6" ht="15" customHeight="1" x14ac:dyDescent="0.25">
      <c r="A1714" s="211" t="s">
        <v>4062</v>
      </c>
      <c r="B1714" s="211">
        <v>0</v>
      </c>
      <c r="C1714" s="211">
        <v>1</v>
      </c>
      <c r="D1714" s="211" t="s">
        <v>400</v>
      </c>
      <c r="E1714" s="211" t="s">
        <v>3482</v>
      </c>
      <c r="F1714" s="211" t="s">
        <v>3291</v>
      </c>
    </row>
    <row r="1715" spans="1:6" ht="15" customHeight="1" x14ac:dyDescent="0.25">
      <c r="A1715" s="211" t="s">
        <v>4062</v>
      </c>
      <c r="B1715" s="211">
        <v>0</v>
      </c>
      <c r="C1715" s="211">
        <v>1</v>
      </c>
      <c r="D1715" s="211" t="s">
        <v>1042</v>
      </c>
      <c r="E1715" s="211" t="s">
        <v>3482</v>
      </c>
      <c r="F1715" s="211" t="s">
        <v>3291</v>
      </c>
    </row>
    <row r="1716" spans="1:6" ht="15" customHeight="1" x14ac:dyDescent="0.25">
      <c r="A1716" s="211" t="s">
        <v>4062</v>
      </c>
      <c r="B1716" s="211">
        <v>0</v>
      </c>
      <c r="C1716" s="211">
        <v>1</v>
      </c>
      <c r="D1716" s="211" t="s">
        <v>392</v>
      </c>
      <c r="E1716" s="211" t="s">
        <v>3292</v>
      </c>
      <c r="F1716" s="211" t="s">
        <v>3291</v>
      </c>
    </row>
    <row r="1717" spans="1:6" ht="15" customHeight="1" x14ac:dyDescent="0.25">
      <c r="A1717" s="211" t="s">
        <v>4062</v>
      </c>
      <c r="B1717" s="211">
        <v>0</v>
      </c>
      <c r="C1717" s="211">
        <v>1</v>
      </c>
      <c r="D1717" s="211" t="s">
        <v>292</v>
      </c>
      <c r="E1717" s="211" t="s">
        <v>3292</v>
      </c>
      <c r="F1717" s="211" t="s">
        <v>3291</v>
      </c>
    </row>
    <row r="1718" spans="1:6" ht="15" customHeight="1" x14ac:dyDescent="0.25">
      <c r="A1718" s="211" t="s">
        <v>4062</v>
      </c>
      <c r="B1718" s="211">
        <v>0</v>
      </c>
      <c r="C1718" s="211">
        <v>1</v>
      </c>
      <c r="D1718" s="211" t="s">
        <v>403</v>
      </c>
      <c r="E1718" s="211" t="s">
        <v>3292</v>
      </c>
      <c r="F1718" s="211" t="s">
        <v>3291</v>
      </c>
    </row>
    <row r="1719" spans="1:6" ht="15" customHeight="1" x14ac:dyDescent="0.25">
      <c r="A1719" s="211" t="s">
        <v>4062</v>
      </c>
      <c r="B1719" s="211">
        <v>0</v>
      </c>
      <c r="C1719" s="211">
        <v>1</v>
      </c>
      <c r="D1719" s="211" t="s">
        <v>932</v>
      </c>
      <c r="E1719" s="211" t="s">
        <v>3292</v>
      </c>
      <c r="F1719" s="211" t="s">
        <v>3291</v>
      </c>
    </row>
    <row r="1720" spans="1:6" ht="15" customHeight="1" x14ac:dyDescent="0.25">
      <c r="A1720" s="211" t="s">
        <v>4062</v>
      </c>
      <c r="B1720" s="211">
        <v>0</v>
      </c>
      <c r="C1720" s="211">
        <v>1</v>
      </c>
      <c r="D1720" s="211" t="s">
        <v>381</v>
      </c>
      <c r="E1720" s="211" t="s">
        <v>3292</v>
      </c>
      <c r="F1720" s="211" t="s">
        <v>3291</v>
      </c>
    </row>
    <row r="1721" spans="1:6" ht="15" customHeight="1" x14ac:dyDescent="0.25">
      <c r="A1721" s="211" t="s">
        <v>4062</v>
      </c>
      <c r="B1721" s="211">
        <v>0</v>
      </c>
      <c r="C1721" s="211">
        <v>1</v>
      </c>
      <c r="D1721" s="211" t="s">
        <v>767</v>
      </c>
      <c r="E1721" s="211" t="s">
        <v>3292</v>
      </c>
      <c r="F1721" s="211" t="s">
        <v>3291</v>
      </c>
    </row>
    <row r="1722" spans="1:6" ht="15" customHeight="1" x14ac:dyDescent="0.25">
      <c r="A1722" s="211" t="s">
        <v>4062</v>
      </c>
      <c r="B1722" s="211">
        <v>0</v>
      </c>
      <c r="C1722" s="211">
        <v>1</v>
      </c>
      <c r="D1722" s="211" t="s">
        <v>3200</v>
      </c>
      <c r="E1722" s="211" t="s">
        <v>127</v>
      </c>
      <c r="F1722" s="211" t="s">
        <v>3291</v>
      </c>
    </row>
    <row r="1723" spans="1:6" ht="15" customHeight="1" x14ac:dyDescent="0.25">
      <c r="A1723" s="211" t="s">
        <v>4062</v>
      </c>
      <c r="B1723" s="211">
        <v>0</v>
      </c>
      <c r="C1723" s="211">
        <v>1</v>
      </c>
      <c r="D1723" s="211" t="s">
        <v>3199</v>
      </c>
      <c r="E1723" s="211" t="s">
        <v>3292</v>
      </c>
      <c r="F1723" s="211" t="s">
        <v>3291</v>
      </c>
    </row>
    <row r="1724" spans="1:6" ht="15" customHeight="1" x14ac:dyDescent="0.25">
      <c r="A1724" s="211" t="s">
        <v>4062</v>
      </c>
      <c r="B1724" s="211">
        <v>0</v>
      </c>
      <c r="C1724" s="211">
        <v>1</v>
      </c>
      <c r="D1724" s="211" t="s">
        <v>3079</v>
      </c>
      <c r="E1724" s="211" t="s">
        <v>127</v>
      </c>
      <c r="F1724" s="211" t="s">
        <v>3291</v>
      </c>
    </row>
    <row r="1725" spans="1:6" ht="15" customHeight="1" x14ac:dyDescent="0.25">
      <c r="A1725" s="211" t="s">
        <v>4062</v>
      </c>
      <c r="B1725" s="211">
        <v>0</v>
      </c>
      <c r="C1725" s="211">
        <v>1</v>
      </c>
      <c r="D1725" s="211" t="s">
        <v>3080</v>
      </c>
      <c r="E1725" s="211" t="s">
        <v>3292</v>
      </c>
      <c r="F1725" s="211" t="s">
        <v>3291</v>
      </c>
    </row>
    <row r="1726" spans="1:6" ht="15" customHeight="1" x14ac:dyDescent="0.25">
      <c r="A1726" s="211" t="s">
        <v>4062</v>
      </c>
      <c r="B1726" s="211">
        <v>0</v>
      </c>
      <c r="C1726" s="211">
        <v>1</v>
      </c>
      <c r="D1726" s="211" t="s">
        <v>87</v>
      </c>
      <c r="E1726" s="211" t="s">
        <v>3292</v>
      </c>
      <c r="F1726" s="211" t="s">
        <v>3291</v>
      </c>
    </row>
    <row r="1727" spans="1:6" ht="15" customHeight="1" x14ac:dyDescent="0.25">
      <c r="A1727" s="211" t="s">
        <v>4062</v>
      </c>
      <c r="B1727" s="211">
        <v>0</v>
      </c>
      <c r="C1727" s="211">
        <v>1</v>
      </c>
      <c r="D1727" s="211" t="s">
        <v>209</v>
      </c>
      <c r="E1727" s="211" t="s">
        <v>3292</v>
      </c>
      <c r="F1727" s="211" t="s">
        <v>3291</v>
      </c>
    </row>
    <row r="1728" spans="1:6" ht="15" customHeight="1" x14ac:dyDescent="0.25">
      <c r="A1728" s="211" t="s">
        <v>4062</v>
      </c>
      <c r="B1728" s="211">
        <v>0</v>
      </c>
      <c r="C1728" s="211">
        <v>1</v>
      </c>
      <c r="D1728" s="211" t="s">
        <v>208</v>
      </c>
      <c r="E1728" s="211" t="s">
        <v>3292</v>
      </c>
      <c r="F1728" s="211" t="s">
        <v>3291</v>
      </c>
    </row>
    <row r="1729" spans="1:6" ht="15" customHeight="1" x14ac:dyDescent="0.25">
      <c r="A1729" s="211" t="s">
        <v>4062</v>
      </c>
      <c r="B1729" s="211">
        <v>0</v>
      </c>
      <c r="C1729" s="211">
        <v>1</v>
      </c>
      <c r="D1729" s="211" t="s">
        <v>3584</v>
      </c>
      <c r="E1729" s="211" t="s">
        <v>3292</v>
      </c>
      <c r="F1729" s="211" t="s">
        <v>3291</v>
      </c>
    </row>
    <row r="1730" spans="1:6" ht="15" customHeight="1" x14ac:dyDescent="0.25">
      <c r="A1730" s="211" t="s">
        <v>4062</v>
      </c>
      <c r="B1730" s="211">
        <v>0</v>
      </c>
      <c r="C1730" s="211">
        <v>1</v>
      </c>
      <c r="D1730" s="211" t="s">
        <v>3532</v>
      </c>
      <c r="E1730" s="211" t="s">
        <v>3292</v>
      </c>
      <c r="F1730" s="211" t="s">
        <v>3291</v>
      </c>
    </row>
    <row r="1731" spans="1:6" ht="15" customHeight="1" x14ac:dyDescent="0.25">
      <c r="A1731" s="211" t="s">
        <v>4062</v>
      </c>
      <c r="B1731" s="211">
        <v>0</v>
      </c>
      <c r="C1731" s="211">
        <v>1</v>
      </c>
      <c r="D1731" s="211" t="s">
        <v>1050</v>
      </c>
      <c r="E1731" s="211" t="s">
        <v>3292</v>
      </c>
      <c r="F1731" s="211" t="s">
        <v>3291</v>
      </c>
    </row>
    <row r="1732" spans="1:6" ht="15" customHeight="1" x14ac:dyDescent="0.25">
      <c r="A1732" s="211" t="s">
        <v>4062</v>
      </c>
      <c r="B1732" s="211">
        <v>0</v>
      </c>
      <c r="C1732" s="211">
        <v>1</v>
      </c>
      <c r="D1732" s="211" t="s">
        <v>1043</v>
      </c>
      <c r="E1732" s="211" t="s">
        <v>3292</v>
      </c>
      <c r="F1732" s="211" t="s">
        <v>3291</v>
      </c>
    </row>
    <row r="1733" spans="1:6" ht="15" customHeight="1" x14ac:dyDescent="0.25">
      <c r="A1733" s="211" t="s">
        <v>4063</v>
      </c>
      <c r="B1733" s="211">
        <v>0</v>
      </c>
      <c r="C1733" s="211">
        <v>1</v>
      </c>
      <c r="D1733" s="211" t="s">
        <v>379</v>
      </c>
      <c r="E1733" s="211" t="s">
        <v>3482</v>
      </c>
      <c r="F1733" s="211" t="s">
        <v>3291</v>
      </c>
    </row>
    <row r="1734" spans="1:6" ht="15" customHeight="1" x14ac:dyDescent="0.25">
      <c r="A1734" s="211" t="s">
        <v>4063</v>
      </c>
      <c r="B1734" s="211">
        <v>0</v>
      </c>
      <c r="C1734" s="211">
        <v>1</v>
      </c>
      <c r="D1734" s="211" t="s">
        <v>385</v>
      </c>
      <c r="E1734" s="211" t="s">
        <v>3482</v>
      </c>
      <c r="F1734" s="211" t="s">
        <v>3291</v>
      </c>
    </row>
    <row r="1735" spans="1:6" ht="15" customHeight="1" x14ac:dyDescent="0.25">
      <c r="A1735" s="211" t="s">
        <v>4063</v>
      </c>
      <c r="B1735" s="211">
        <v>0</v>
      </c>
      <c r="C1735" s="211">
        <v>1</v>
      </c>
      <c r="D1735" s="211" t="s">
        <v>3162</v>
      </c>
      <c r="E1735" s="211" t="s">
        <v>3482</v>
      </c>
      <c r="F1735" s="211" t="s">
        <v>3291</v>
      </c>
    </row>
    <row r="1736" spans="1:6" ht="15" customHeight="1" x14ac:dyDescent="0.25">
      <c r="A1736" s="211" t="s">
        <v>4063</v>
      </c>
      <c r="B1736" s="211">
        <v>0</v>
      </c>
      <c r="C1736" s="211">
        <v>1</v>
      </c>
      <c r="D1736" s="211" t="s">
        <v>3247</v>
      </c>
      <c r="E1736" s="211" t="s">
        <v>3482</v>
      </c>
      <c r="F1736" s="211" t="s">
        <v>3291</v>
      </c>
    </row>
    <row r="1737" spans="1:6" ht="15" customHeight="1" x14ac:dyDescent="0.25">
      <c r="A1737" s="211" t="s">
        <v>4063</v>
      </c>
      <c r="B1737" s="211">
        <v>0</v>
      </c>
      <c r="C1737" s="211">
        <v>1</v>
      </c>
      <c r="D1737" s="211" t="s">
        <v>2283</v>
      </c>
      <c r="E1737" s="211" t="s">
        <v>3482</v>
      </c>
      <c r="F1737" s="211" t="s">
        <v>3291</v>
      </c>
    </row>
    <row r="1738" spans="1:6" ht="15" customHeight="1" x14ac:dyDescent="0.25">
      <c r="A1738" s="211" t="s">
        <v>4063</v>
      </c>
      <c r="B1738" s="211">
        <v>0</v>
      </c>
      <c r="C1738" s="211">
        <v>1</v>
      </c>
      <c r="D1738" s="211" t="s">
        <v>2282</v>
      </c>
      <c r="E1738" s="211" t="s">
        <v>3482</v>
      </c>
      <c r="F1738" s="211" t="s">
        <v>3291</v>
      </c>
    </row>
    <row r="1739" spans="1:6" ht="15" customHeight="1" x14ac:dyDescent="0.25">
      <c r="A1739" s="211" t="s">
        <v>4063</v>
      </c>
      <c r="B1739" s="211">
        <v>0</v>
      </c>
      <c r="C1739" s="211">
        <v>1</v>
      </c>
      <c r="D1739" s="211" t="s">
        <v>642</v>
      </c>
      <c r="E1739" s="211" t="s">
        <v>3482</v>
      </c>
      <c r="F1739" s="211" t="s">
        <v>3291</v>
      </c>
    </row>
    <row r="1740" spans="1:6" ht="15" customHeight="1" x14ac:dyDescent="0.25">
      <c r="A1740" s="211" t="s">
        <v>4063</v>
      </c>
      <c r="B1740" s="211">
        <v>0</v>
      </c>
      <c r="C1740" s="211">
        <v>1</v>
      </c>
      <c r="D1740" s="211" t="s">
        <v>397</v>
      </c>
      <c r="E1740" s="211" t="s">
        <v>3482</v>
      </c>
      <c r="F1740" s="211" t="s">
        <v>3291</v>
      </c>
    </row>
    <row r="1741" spans="1:6" ht="15" customHeight="1" x14ac:dyDescent="0.25">
      <c r="A1741" s="211" t="s">
        <v>4063</v>
      </c>
      <c r="B1741" s="211">
        <v>0</v>
      </c>
      <c r="C1741" s="211">
        <v>1</v>
      </c>
      <c r="D1741" s="211" t="s">
        <v>933</v>
      </c>
      <c r="E1741" s="211" t="s">
        <v>3482</v>
      </c>
      <c r="F1741" s="211" t="s">
        <v>3291</v>
      </c>
    </row>
    <row r="1742" spans="1:6" ht="15" customHeight="1" x14ac:dyDescent="0.25">
      <c r="A1742" s="211" t="s">
        <v>4063</v>
      </c>
      <c r="B1742" s="211">
        <v>0</v>
      </c>
      <c r="C1742" s="211">
        <v>1</v>
      </c>
      <c r="D1742" s="211" t="s">
        <v>1045</v>
      </c>
      <c r="E1742" s="211" t="s">
        <v>3482</v>
      </c>
      <c r="F1742" s="211" t="s">
        <v>3291</v>
      </c>
    </row>
    <row r="1743" spans="1:6" ht="15" customHeight="1" x14ac:dyDescent="0.25">
      <c r="A1743" s="211" t="s">
        <v>4063</v>
      </c>
      <c r="B1743" s="211">
        <v>0</v>
      </c>
      <c r="C1743" s="211">
        <v>1</v>
      </c>
      <c r="D1743" s="211" t="s">
        <v>1048</v>
      </c>
      <c r="E1743" s="211" t="s">
        <v>3292</v>
      </c>
      <c r="F1743" s="211" t="s">
        <v>3291</v>
      </c>
    </row>
    <row r="1744" spans="1:6" ht="15" customHeight="1" x14ac:dyDescent="0.25">
      <c r="A1744" s="211" t="s">
        <v>4063</v>
      </c>
      <c r="B1744" s="211">
        <v>0</v>
      </c>
      <c r="C1744" s="211">
        <v>1</v>
      </c>
      <c r="D1744" s="211" t="s">
        <v>395</v>
      </c>
      <c r="E1744" s="211" t="s">
        <v>3482</v>
      </c>
      <c r="F1744" s="211" t="s">
        <v>3291</v>
      </c>
    </row>
    <row r="1745" spans="1:6" ht="15" customHeight="1" x14ac:dyDescent="0.25">
      <c r="A1745" s="211" t="s">
        <v>4063</v>
      </c>
      <c r="B1745" s="211">
        <v>0</v>
      </c>
      <c r="C1745" s="211">
        <v>1</v>
      </c>
      <c r="D1745" s="211" t="s">
        <v>400</v>
      </c>
      <c r="E1745" s="211" t="s">
        <v>3482</v>
      </c>
      <c r="F1745" s="211" t="s">
        <v>3291</v>
      </c>
    </row>
    <row r="1746" spans="1:6" ht="15" customHeight="1" x14ac:dyDescent="0.25">
      <c r="A1746" s="211" t="s">
        <v>4063</v>
      </c>
      <c r="B1746" s="211">
        <v>0</v>
      </c>
      <c r="C1746" s="211">
        <v>1</v>
      </c>
      <c r="D1746" s="211" t="s">
        <v>1042</v>
      </c>
      <c r="E1746" s="211" t="s">
        <v>3482</v>
      </c>
      <c r="F1746" s="211" t="s">
        <v>3291</v>
      </c>
    </row>
    <row r="1747" spans="1:6" ht="15" customHeight="1" x14ac:dyDescent="0.25">
      <c r="A1747" s="211" t="s">
        <v>4063</v>
      </c>
      <c r="B1747" s="211">
        <v>0</v>
      </c>
      <c r="C1747" s="211">
        <v>1</v>
      </c>
      <c r="D1747" s="211" t="s">
        <v>392</v>
      </c>
      <c r="E1747" s="211" t="s">
        <v>3292</v>
      </c>
      <c r="F1747" s="211" t="s">
        <v>3291</v>
      </c>
    </row>
    <row r="1748" spans="1:6" ht="15" customHeight="1" x14ac:dyDescent="0.25">
      <c r="A1748" s="211" t="s">
        <v>4063</v>
      </c>
      <c r="B1748" s="211">
        <v>0</v>
      </c>
      <c r="C1748" s="211">
        <v>1</v>
      </c>
      <c r="D1748" s="211" t="s">
        <v>292</v>
      </c>
      <c r="E1748" s="211" t="s">
        <v>3292</v>
      </c>
      <c r="F1748" s="211" t="s">
        <v>3291</v>
      </c>
    </row>
    <row r="1749" spans="1:6" ht="15" customHeight="1" x14ac:dyDescent="0.25">
      <c r="A1749" s="211" t="s">
        <v>4063</v>
      </c>
      <c r="B1749" s="211">
        <v>0</v>
      </c>
      <c r="C1749" s="211">
        <v>1</v>
      </c>
      <c r="D1749" s="211" t="s">
        <v>403</v>
      </c>
      <c r="E1749" s="211" t="s">
        <v>3292</v>
      </c>
      <c r="F1749" s="211" t="s">
        <v>3291</v>
      </c>
    </row>
    <row r="1750" spans="1:6" ht="15" customHeight="1" x14ac:dyDescent="0.25">
      <c r="A1750" s="211" t="s">
        <v>4063</v>
      </c>
      <c r="B1750" s="211">
        <v>0</v>
      </c>
      <c r="C1750" s="211">
        <v>1</v>
      </c>
      <c r="D1750" s="211" t="s">
        <v>932</v>
      </c>
      <c r="E1750" s="211" t="s">
        <v>3292</v>
      </c>
      <c r="F1750" s="211" t="s">
        <v>3291</v>
      </c>
    </row>
    <row r="1751" spans="1:6" ht="15" customHeight="1" x14ac:dyDescent="0.25">
      <c r="A1751" s="211" t="s">
        <v>4063</v>
      </c>
      <c r="B1751" s="211">
        <v>0</v>
      </c>
      <c r="C1751" s="211">
        <v>1</v>
      </c>
      <c r="D1751" s="211" t="s">
        <v>381</v>
      </c>
      <c r="E1751" s="211" t="s">
        <v>3292</v>
      </c>
      <c r="F1751" s="211" t="s">
        <v>3291</v>
      </c>
    </row>
    <row r="1752" spans="1:6" ht="15" customHeight="1" x14ac:dyDescent="0.25">
      <c r="A1752" s="211" t="s">
        <v>4063</v>
      </c>
      <c r="B1752" s="211">
        <v>0</v>
      </c>
      <c r="C1752" s="211">
        <v>1</v>
      </c>
      <c r="D1752" s="211" t="s">
        <v>767</v>
      </c>
      <c r="E1752" s="211" t="s">
        <v>3292</v>
      </c>
      <c r="F1752" s="211" t="s">
        <v>3291</v>
      </c>
    </row>
    <row r="1753" spans="1:6" ht="15" customHeight="1" x14ac:dyDescent="0.25">
      <c r="A1753" s="211" t="s">
        <v>4063</v>
      </c>
      <c r="B1753" s="211">
        <v>0</v>
      </c>
      <c r="C1753" s="211">
        <v>1</v>
      </c>
      <c r="D1753" s="211" t="s">
        <v>3200</v>
      </c>
      <c r="E1753" s="211" t="s">
        <v>127</v>
      </c>
      <c r="F1753" s="211" t="s">
        <v>3291</v>
      </c>
    </row>
    <row r="1754" spans="1:6" ht="15" customHeight="1" x14ac:dyDescent="0.25">
      <c r="A1754" s="211" t="s">
        <v>4063</v>
      </c>
      <c r="B1754" s="211">
        <v>0</v>
      </c>
      <c r="C1754" s="211">
        <v>1</v>
      </c>
      <c r="D1754" s="211" t="s">
        <v>3199</v>
      </c>
      <c r="E1754" s="211" t="s">
        <v>3292</v>
      </c>
      <c r="F1754" s="211" t="s">
        <v>3291</v>
      </c>
    </row>
    <row r="1755" spans="1:6" ht="15" customHeight="1" x14ac:dyDescent="0.25">
      <c r="A1755" s="211" t="s">
        <v>4063</v>
      </c>
      <c r="B1755" s="211">
        <v>0</v>
      </c>
      <c r="C1755" s="211">
        <v>1</v>
      </c>
      <c r="D1755" s="211" t="s">
        <v>3079</v>
      </c>
      <c r="E1755" s="211" t="s">
        <v>127</v>
      </c>
      <c r="F1755" s="211" t="s">
        <v>3291</v>
      </c>
    </row>
    <row r="1756" spans="1:6" ht="15" customHeight="1" x14ac:dyDescent="0.25">
      <c r="A1756" s="211" t="s">
        <v>4063</v>
      </c>
      <c r="B1756" s="211">
        <v>0</v>
      </c>
      <c r="C1756" s="211">
        <v>1</v>
      </c>
      <c r="D1756" s="211" t="s">
        <v>3080</v>
      </c>
      <c r="E1756" s="211" t="s">
        <v>3292</v>
      </c>
      <c r="F1756" s="211" t="s">
        <v>3291</v>
      </c>
    </row>
    <row r="1757" spans="1:6" ht="15" customHeight="1" x14ac:dyDescent="0.25">
      <c r="A1757" s="211" t="s">
        <v>4063</v>
      </c>
      <c r="B1757" s="211">
        <v>0</v>
      </c>
      <c r="C1757" s="211">
        <v>1</v>
      </c>
      <c r="D1757" s="211" t="s">
        <v>87</v>
      </c>
      <c r="E1757" s="211" t="s">
        <v>3292</v>
      </c>
      <c r="F1757" s="211" t="s">
        <v>3291</v>
      </c>
    </row>
    <row r="1758" spans="1:6" ht="15" customHeight="1" x14ac:dyDescent="0.25">
      <c r="A1758" s="211" t="s">
        <v>4063</v>
      </c>
      <c r="B1758" s="211">
        <v>0</v>
      </c>
      <c r="C1758" s="211">
        <v>1</v>
      </c>
      <c r="D1758" s="211" t="s">
        <v>209</v>
      </c>
      <c r="E1758" s="211" t="s">
        <v>3292</v>
      </c>
      <c r="F1758" s="211" t="s">
        <v>3291</v>
      </c>
    </row>
    <row r="1759" spans="1:6" ht="15" customHeight="1" x14ac:dyDescent="0.25">
      <c r="A1759" s="211" t="s">
        <v>4063</v>
      </c>
      <c r="B1759" s="211">
        <v>0</v>
      </c>
      <c r="C1759" s="211">
        <v>1</v>
      </c>
      <c r="D1759" s="211" t="s">
        <v>208</v>
      </c>
      <c r="E1759" s="211" t="s">
        <v>3292</v>
      </c>
      <c r="F1759" s="211" t="s">
        <v>3291</v>
      </c>
    </row>
    <row r="1760" spans="1:6" ht="15" customHeight="1" x14ac:dyDescent="0.25">
      <c r="A1760" s="211" t="s">
        <v>4063</v>
      </c>
      <c r="B1760" s="211">
        <v>0</v>
      </c>
      <c r="C1760" s="211">
        <v>1</v>
      </c>
      <c r="D1760" s="211" t="s">
        <v>3584</v>
      </c>
      <c r="E1760" s="211" t="s">
        <v>3292</v>
      </c>
      <c r="F1760" s="211" t="s">
        <v>3291</v>
      </c>
    </row>
    <row r="1761" spans="1:6" ht="15" customHeight="1" x14ac:dyDescent="0.25">
      <c r="A1761" s="211" t="s">
        <v>4063</v>
      </c>
      <c r="B1761" s="211">
        <v>0</v>
      </c>
      <c r="C1761" s="211">
        <v>1</v>
      </c>
      <c r="D1761" s="211" t="s">
        <v>3532</v>
      </c>
      <c r="E1761" s="211" t="s">
        <v>3292</v>
      </c>
      <c r="F1761" s="211" t="s">
        <v>3291</v>
      </c>
    </row>
    <row r="1762" spans="1:6" ht="15" customHeight="1" x14ac:dyDescent="0.25">
      <c r="A1762" s="211" t="s">
        <v>4063</v>
      </c>
      <c r="B1762" s="211">
        <v>0</v>
      </c>
      <c r="C1762" s="211">
        <v>1</v>
      </c>
      <c r="D1762" s="211" t="s">
        <v>1050</v>
      </c>
      <c r="E1762" s="211" t="s">
        <v>3292</v>
      </c>
      <c r="F1762" s="211" t="s">
        <v>3291</v>
      </c>
    </row>
    <row r="1763" spans="1:6" ht="15" customHeight="1" x14ac:dyDescent="0.25">
      <c r="A1763" s="211" t="s">
        <v>4063</v>
      </c>
      <c r="B1763" s="211">
        <v>0</v>
      </c>
      <c r="C1763" s="211">
        <v>1</v>
      </c>
      <c r="D1763" s="211" t="s">
        <v>1043</v>
      </c>
      <c r="E1763" s="211" t="s">
        <v>3292</v>
      </c>
      <c r="F1763" s="211" t="s">
        <v>3291</v>
      </c>
    </row>
    <row r="1764" spans="1:6" ht="15" customHeight="1" x14ac:dyDescent="0.25">
      <c r="A1764" s="211" t="s">
        <v>4063</v>
      </c>
      <c r="B1764" s="211">
        <v>0</v>
      </c>
      <c r="C1764" s="211">
        <v>1</v>
      </c>
      <c r="D1764" s="211" t="s">
        <v>303</v>
      </c>
      <c r="E1764" s="211" t="s">
        <v>3292</v>
      </c>
      <c r="F1764" s="211" t="s">
        <v>3291</v>
      </c>
    </row>
    <row r="1765" spans="1:6" ht="15" customHeight="1" x14ac:dyDescent="0.25">
      <c r="A1765" s="211" t="s">
        <v>4063</v>
      </c>
      <c r="B1765" s="211">
        <v>0</v>
      </c>
      <c r="C1765" s="211">
        <v>1</v>
      </c>
      <c r="D1765" s="211" t="s">
        <v>314</v>
      </c>
      <c r="E1765" s="211" t="s">
        <v>3292</v>
      </c>
      <c r="F1765" s="211" t="s">
        <v>3291</v>
      </c>
    </row>
    <row r="1766" spans="1:6" ht="15" customHeight="1" x14ac:dyDescent="0.25">
      <c r="A1766" s="211" t="s">
        <v>4063</v>
      </c>
      <c r="B1766" s="211">
        <v>0</v>
      </c>
      <c r="C1766" s="211">
        <v>1</v>
      </c>
      <c r="D1766" s="211" t="s">
        <v>302</v>
      </c>
      <c r="E1766" s="211" t="s">
        <v>3292</v>
      </c>
      <c r="F1766" s="211" t="s">
        <v>3291</v>
      </c>
    </row>
    <row r="1767" spans="1:6" ht="15" customHeight="1" x14ac:dyDescent="0.25">
      <c r="A1767" s="211" t="s">
        <v>4063</v>
      </c>
      <c r="B1767" s="211">
        <v>0</v>
      </c>
      <c r="C1767" s="211">
        <v>1</v>
      </c>
      <c r="D1767" s="211" t="s">
        <v>316</v>
      </c>
      <c r="E1767" s="211" t="s">
        <v>3292</v>
      </c>
      <c r="F1767" s="211" t="s">
        <v>3291</v>
      </c>
    </row>
    <row r="1768" spans="1:6" ht="15" customHeight="1" x14ac:dyDescent="0.25">
      <c r="A1768" s="211" t="s">
        <v>4063</v>
      </c>
      <c r="B1768" s="211">
        <v>0</v>
      </c>
      <c r="C1768" s="211">
        <v>1</v>
      </c>
      <c r="D1768" s="211" t="s">
        <v>317</v>
      </c>
      <c r="E1768" s="211" t="s">
        <v>3292</v>
      </c>
      <c r="F1768" s="211" t="s">
        <v>3291</v>
      </c>
    </row>
    <row r="1769" spans="1:6" ht="15" customHeight="1" x14ac:dyDescent="0.25">
      <c r="A1769" s="211" t="s">
        <v>4063</v>
      </c>
      <c r="B1769" s="211">
        <v>0</v>
      </c>
      <c r="C1769" s="211">
        <v>1</v>
      </c>
      <c r="D1769" s="211" t="s">
        <v>319</v>
      </c>
      <c r="E1769" s="211" t="s">
        <v>3292</v>
      </c>
      <c r="F1769" s="211" t="s">
        <v>3291</v>
      </c>
    </row>
    <row r="1770" spans="1:6" ht="15" customHeight="1" x14ac:dyDescent="0.25">
      <c r="A1770" s="211" t="s">
        <v>4063</v>
      </c>
      <c r="B1770" s="211">
        <v>0</v>
      </c>
      <c r="C1770" s="211">
        <v>1</v>
      </c>
      <c r="D1770" s="211" t="s">
        <v>276</v>
      </c>
      <c r="E1770" s="211" t="s">
        <v>3292</v>
      </c>
      <c r="F1770" s="211" t="s">
        <v>3291</v>
      </c>
    </row>
    <row r="1771" spans="1:6" ht="15" customHeight="1" x14ac:dyDescent="0.25">
      <c r="A1771" s="211" t="s">
        <v>4063</v>
      </c>
      <c r="B1771" s="211">
        <v>0</v>
      </c>
      <c r="C1771" s="211">
        <v>1</v>
      </c>
      <c r="D1771" s="211" t="s">
        <v>327</v>
      </c>
      <c r="E1771" s="211" t="s">
        <v>3292</v>
      </c>
      <c r="F1771" s="211" t="s">
        <v>3291</v>
      </c>
    </row>
    <row r="1772" spans="1:6" ht="15" customHeight="1" x14ac:dyDescent="0.25">
      <c r="A1772" s="211" t="s">
        <v>4063</v>
      </c>
      <c r="B1772" s="211">
        <v>0</v>
      </c>
      <c r="C1772" s="211">
        <v>1</v>
      </c>
      <c r="D1772" s="211" t="s">
        <v>323</v>
      </c>
      <c r="E1772" s="211" t="s">
        <v>3292</v>
      </c>
      <c r="F1772" s="211" t="s">
        <v>3291</v>
      </c>
    </row>
    <row r="1773" spans="1:6" ht="15" customHeight="1" x14ac:dyDescent="0.25">
      <c r="A1773" s="211" t="s">
        <v>4063</v>
      </c>
      <c r="B1773" s="211">
        <v>0</v>
      </c>
      <c r="C1773" s="211">
        <v>1</v>
      </c>
      <c r="D1773" s="211" t="s">
        <v>321</v>
      </c>
      <c r="E1773" s="211" t="s">
        <v>3292</v>
      </c>
      <c r="F1773" s="211" t="s">
        <v>3291</v>
      </c>
    </row>
    <row r="1774" spans="1:6" ht="15" customHeight="1" x14ac:dyDescent="0.25">
      <c r="A1774" s="211" t="s">
        <v>4063</v>
      </c>
      <c r="B1774" s="211">
        <v>0</v>
      </c>
      <c r="C1774" s="211">
        <v>1</v>
      </c>
      <c r="D1774" s="211" t="s">
        <v>325</v>
      </c>
      <c r="E1774" s="211" t="s">
        <v>3292</v>
      </c>
      <c r="F1774" s="211" t="s">
        <v>3291</v>
      </c>
    </row>
    <row r="1775" spans="1:6" ht="15" customHeight="1" x14ac:dyDescent="0.25">
      <c r="A1775" s="211" t="s">
        <v>4063</v>
      </c>
      <c r="B1775" s="211">
        <v>0</v>
      </c>
      <c r="C1775" s="211">
        <v>1</v>
      </c>
      <c r="D1775" s="211" t="s">
        <v>337</v>
      </c>
      <c r="E1775" s="211" t="s">
        <v>3292</v>
      </c>
      <c r="F1775" s="211" t="s">
        <v>3291</v>
      </c>
    </row>
    <row r="1776" spans="1:6" ht="15" customHeight="1" x14ac:dyDescent="0.25">
      <c r="A1776" s="211" t="s">
        <v>4063</v>
      </c>
      <c r="B1776" s="211">
        <v>0</v>
      </c>
      <c r="C1776" s="211">
        <v>1</v>
      </c>
      <c r="D1776" s="211" t="s">
        <v>315</v>
      </c>
      <c r="E1776" s="211" t="s">
        <v>3292</v>
      </c>
      <c r="F1776" s="211" t="s">
        <v>3291</v>
      </c>
    </row>
    <row r="1777" spans="1:6" ht="15" customHeight="1" x14ac:dyDescent="0.25">
      <c r="A1777" s="211" t="s">
        <v>4063</v>
      </c>
      <c r="B1777" s="211">
        <v>0</v>
      </c>
      <c r="C1777" s="211">
        <v>1</v>
      </c>
      <c r="D1777" s="211" t="s">
        <v>335</v>
      </c>
      <c r="E1777" s="211" t="s">
        <v>3292</v>
      </c>
      <c r="F1777" s="211" t="s">
        <v>3291</v>
      </c>
    </row>
    <row r="1778" spans="1:6" ht="15" customHeight="1" x14ac:dyDescent="0.25">
      <c r="A1778" s="211" t="s">
        <v>4063</v>
      </c>
      <c r="B1778" s="211">
        <v>0</v>
      </c>
      <c r="C1778" s="211">
        <v>1</v>
      </c>
      <c r="D1778" s="211" t="s">
        <v>329</v>
      </c>
      <c r="E1778" s="211" t="s">
        <v>3292</v>
      </c>
      <c r="F1778" s="211" t="s">
        <v>3291</v>
      </c>
    </row>
    <row r="1779" spans="1:6" ht="15" customHeight="1" x14ac:dyDescent="0.25">
      <c r="A1779" s="211" t="s">
        <v>4063</v>
      </c>
      <c r="B1779" s="211">
        <v>0</v>
      </c>
      <c r="C1779" s="211">
        <v>1</v>
      </c>
      <c r="D1779" s="211" t="s">
        <v>332</v>
      </c>
      <c r="E1779" s="211" t="s">
        <v>3292</v>
      </c>
      <c r="F1779" s="211" t="s">
        <v>3291</v>
      </c>
    </row>
    <row r="1780" spans="1:6" ht="15" customHeight="1" x14ac:dyDescent="0.25">
      <c r="A1780" s="211" t="s">
        <v>4063</v>
      </c>
      <c r="B1780" s="211">
        <v>0</v>
      </c>
      <c r="C1780" s="211">
        <v>1</v>
      </c>
      <c r="D1780" s="211" t="s">
        <v>330</v>
      </c>
      <c r="E1780" s="211" t="s">
        <v>3292</v>
      </c>
      <c r="F1780" s="211" t="s">
        <v>3291</v>
      </c>
    </row>
    <row r="1781" spans="1:6" ht="15" customHeight="1" x14ac:dyDescent="0.25">
      <c r="A1781" s="211" t="s">
        <v>4063</v>
      </c>
      <c r="B1781" s="211">
        <v>0</v>
      </c>
      <c r="C1781" s="211">
        <v>1</v>
      </c>
      <c r="D1781" s="211" t="s">
        <v>331</v>
      </c>
      <c r="E1781" s="211" t="s">
        <v>3292</v>
      </c>
      <c r="F1781" s="211" t="s">
        <v>3291</v>
      </c>
    </row>
    <row r="1782" spans="1:6" ht="15" customHeight="1" x14ac:dyDescent="0.25">
      <c r="A1782" s="211" t="s">
        <v>4063</v>
      </c>
      <c r="B1782" s="211">
        <v>0</v>
      </c>
      <c r="C1782" s="211">
        <v>1</v>
      </c>
      <c r="D1782" s="211" t="s">
        <v>336</v>
      </c>
      <c r="E1782" s="211" t="s">
        <v>3292</v>
      </c>
      <c r="F1782" s="211" t="s">
        <v>3291</v>
      </c>
    </row>
    <row r="1783" spans="1:6" ht="15" customHeight="1" x14ac:dyDescent="0.25">
      <c r="A1783" s="211" t="s">
        <v>4063</v>
      </c>
      <c r="B1783" s="211">
        <v>0</v>
      </c>
      <c r="C1783" s="211">
        <v>1</v>
      </c>
      <c r="D1783" s="211" t="s">
        <v>305</v>
      </c>
      <c r="E1783" s="211" t="s">
        <v>3292</v>
      </c>
      <c r="F1783" s="211" t="s">
        <v>3291</v>
      </c>
    </row>
    <row r="1784" spans="1:6" ht="15" customHeight="1" x14ac:dyDescent="0.25">
      <c r="A1784" s="211" t="s">
        <v>4063</v>
      </c>
      <c r="B1784" s="211">
        <v>0</v>
      </c>
      <c r="C1784" s="211">
        <v>1</v>
      </c>
      <c r="D1784" s="211" t="s">
        <v>307</v>
      </c>
      <c r="E1784" s="211" t="s">
        <v>3292</v>
      </c>
      <c r="F1784" s="211" t="s">
        <v>3291</v>
      </c>
    </row>
    <row r="1785" spans="1:6" ht="15" customHeight="1" x14ac:dyDescent="0.25">
      <c r="A1785" s="211" t="s">
        <v>4063</v>
      </c>
      <c r="B1785" s="211">
        <v>0</v>
      </c>
      <c r="C1785" s="211">
        <v>1</v>
      </c>
      <c r="D1785" s="211" t="s">
        <v>333</v>
      </c>
      <c r="E1785" s="211" t="s">
        <v>3292</v>
      </c>
      <c r="F1785" s="211" t="s">
        <v>3291</v>
      </c>
    </row>
    <row r="1786" spans="1:6" ht="15" customHeight="1" x14ac:dyDescent="0.25">
      <c r="A1786" s="211" t="s">
        <v>4063</v>
      </c>
      <c r="B1786" s="211">
        <v>0</v>
      </c>
      <c r="C1786" s="211">
        <v>1</v>
      </c>
      <c r="D1786" s="211" t="s">
        <v>360</v>
      </c>
      <c r="E1786" s="211" t="s">
        <v>3292</v>
      </c>
      <c r="F1786" s="211" t="s">
        <v>3291</v>
      </c>
    </row>
    <row r="1787" spans="1:6" ht="15" customHeight="1" x14ac:dyDescent="0.25">
      <c r="A1787" s="211" t="s">
        <v>4063</v>
      </c>
      <c r="B1787" s="211">
        <v>0</v>
      </c>
      <c r="C1787" s="211">
        <v>1</v>
      </c>
      <c r="D1787" s="211">
        <v>6151</v>
      </c>
      <c r="E1787" s="211" t="s">
        <v>3292</v>
      </c>
      <c r="F1787" s="211" t="s">
        <v>3291</v>
      </c>
    </row>
    <row r="1788" spans="1:6" ht="15" customHeight="1" x14ac:dyDescent="0.25">
      <c r="A1788" s="211" t="s">
        <v>4063</v>
      </c>
      <c r="B1788" s="211">
        <v>0</v>
      </c>
      <c r="C1788" s="211">
        <v>1</v>
      </c>
      <c r="D1788" s="211" t="s">
        <v>2287</v>
      </c>
      <c r="E1788" s="211" t="s">
        <v>3292</v>
      </c>
      <c r="F1788" s="211" t="s">
        <v>3291</v>
      </c>
    </row>
    <row r="1789" spans="1:6" ht="15" customHeight="1" x14ac:dyDescent="0.25">
      <c r="A1789" s="211" t="s">
        <v>4063</v>
      </c>
      <c r="B1789" s="211">
        <v>0</v>
      </c>
      <c r="C1789" s="211">
        <v>1</v>
      </c>
      <c r="D1789" s="211" t="s">
        <v>357</v>
      </c>
      <c r="E1789" s="211" t="s">
        <v>3292</v>
      </c>
      <c r="F1789" s="211" t="s">
        <v>3291</v>
      </c>
    </row>
    <row r="1790" spans="1:6" ht="15" customHeight="1" x14ac:dyDescent="0.25">
      <c r="A1790" s="211" t="s">
        <v>4064</v>
      </c>
      <c r="B1790" s="211">
        <v>0</v>
      </c>
      <c r="C1790" s="211">
        <v>1</v>
      </c>
      <c r="D1790" s="211" t="s">
        <v>379</v>
      </c>
      <c r="E1790" s="211" t="s">
        <v>3482</v>
      </c>
      <c r="F1790" s="211" t="s">
        <v>3291</v>
      </c>
    </row>
    <row r="1791" spans="1:6" ht="15" customHeight="1" x14ac:dyDescent="0.25">
      <c r="A1791" s="211" t="s">
        <v>4064</v>
      </c>
      <c r="B1791" s="211">
        <v>0</v>
      </c>
      <c r="C1791" s="211">
        <v>1</v>
      </c>
      <c r="D1791" s="211" t="s">
        <v>385</v>
      </c>
      <c r="E1791" s="211" t="s">
        <v>3482</v>
      </c>
      <c r="F1791" s="211" t="s">
        <v>3291</v>
      </c>
    </row>
    <row r="1792" spans="1:6" ht="15" customHeight="1" x14ac:dyDescent="0.25">
      <c r="A1792" s="211" t="s">
        <v>4064</v>
      </c>
      <c r="B1792" s="211">
        <v>0</v>
      </c>
      <c r="C1792" s="211">
        <v>1</v>
      </c>
      <c r="D1792" s="211" t="s">
        <v>3162</v>
      </c>
      <c r="E1792" s="211" t="s">
        <v>3482</v>
      </c>
      <c r="F1792" s="211" t="s">
        <v>3291</v>
      </c>
    </row>
    <row r="1793" spans="1:6" ht="15" customHeight="1" x14ac:dyDescent="0.25">
      <c r="A1793" s="211" t="s">
        <v>4064</v>
      </c>
      <c r="B1793" s="211">
        <v>0</v>
      </c>
      <c r="C1793" s="211">
        <v>1</v>
      </c>
      <c r="D1793" s="211" t="s">
        <v>3247</v>
      </c>
      <c r="E1793" s="211" t="s">
        <v>3482</v>
      </c>
      <c r="F1793" s="211" t="s">
        <v>3291</v>
      </c>
    </row>
    <row r="1794" spans="1:6" ht="15" customHeight="1" x14ac:dyDescent="0.25">
      <c r="A1794" s="211" t="s">
        <v>4064</v>
      </c>
      <c r="B1794" s="211">
        <v>0</v>
      </c>
      <c r="C1794" s="211">
        <v>1</v>
      </c>
      <c r="D1794" s="211" t="s">
        <v>2283</v>
      </c>
      <c r="E1794" s="211" t="s">
        <v>3482</v>
      </c>
      <c r="F1794" s="211" t="s">
        <v>3291</v>
      </c>
    </row>
    <row r="1795" spans="1:6" ht="15" customHeight="1" x14ac:dyDescent="0.25">
      <c r="A1795" s="211" t="s">
        <v>4064</v>
      </c>
      <c r="B1795" s="211">
        <v>0</v>
      </c>
      <c r="C1795" s="211">
        <v>1</v>
      </c>
      <c r="D1795" s="211" t="s">
        <v>2282</v>
      </c>
      <c r="E1795" s="211" t="s">
        <v>3482</v>
      </c>
      <c r="F1795" s="211" t="s">
        <v>3291</v>
      </c>
    </row>
    <row r="1796" spans="1:6" ht="15" customHeight="1" x14ac:dyDescent="0.25">
      <c r="A1796" s="211" t="s">
        <v>4064</v>
      </c>
      <c r="B1796" s="211">
        <v>0</v>
      </c>
      <c r="C1796" s="211">
        <v>1</v>
      </c>
      <c r="D1796" s="211" t="s">
        <v>642</v>
      </c>
      <c r="E1796" s="211" t="s">
        <v>3482</v>
      </c>
      <c r="F1796" s="211" t="s">
        <v>3291</v>
      </c>
    </row>
    <row r="1797" spans="1:6" ht="15" customHeight="1" x14ac:dyDescent="0.25">
      <c r="A1797" s="211" t="s">
        <v>4064</v>
      </c>
      <c r="B1797" s="211">
        <v>0</v>
      </c>
      <c r="C1797" s="211">
        <v>1</v>
      </c>
      <c r="D1797" s="211" t="s">
        <v>397</v>
      </c>
      <c r="E1797" s="211" t="s">
        <v>3482</v>
      </c>
      <c r="F1797" s="211" t="s">
        <v>3291</v>
      </c>
    </row>
    <row r="1798" spans="1:6" ht="15" customHeight="1" x14ac:dyDescent="0.25">
      <c r="A1798" s="211" t="s">
        <v>4064</v>
      </c>
      <c r="B1798" s="211">
        <v>0</v>
      </c>
      <c r="C1798" s="211">
        <v>1</v>
      </c>
      <c r="D1798" s="211" t="s">
        <v>933</v>
      </c>
      <c r="E1798" s="211" t="s">
        <v>3482</v>
      </c>
      <c r="F1798" s="211" t="s">
        <v>3291</v>
      </c>
    </row>
    <row r="1799" spans="1:6" ht="15" customHeight="1" x14ac:dyDescent="0.25">
      <c r="A1799" s="211" t="s">
        <v>4064</v>
      </c>
      <c r="B1799" s="211">
        <v>0</v>
      </c>
      <c r="C1799" s="211">
        <v>1</v>
      </c>
      <c r="D1799" s="211" t="s">
        <v>1045</v>
      </c>
      <c r="E1799" s="211" t="s">
        <v>3482</v>
      </c>
      <c r="F1799" s="211" t="s">
        <v>3291</v>
      </c>
    </row>
    <row r="1800" spans="1:6" ht="15" customHeight="1" x14ac:dyDescent="0.25">
      <c r="A1800" s="211" t="s">
        <v>4064</v>
      </c>
      <c r="B1800" s="211">
        <v>0</v>
      </c>
      <c r="C1800" s="211">
        <v>1</v>
      </c>
      <c r="D1800" s="211" t="s">
        <v>1048</v>
      </c>
      <c r="E1800" s="211" t="s">
        <v>3292</v>
      </c>
      <c r="F1800" s="211" t="s">
        <v>3291</v>
      </c>
    </row>
    <row r="1801" spans="1:6" ht="15" customHeight="1" x14ac:dyDescent="0.25">
      <c r="A1801" s="211" t="s">
        <v>4064</v>
      </c>
      <c r="B1801" s="211">
        <v>0</v>
      </c>
      <c r="C1801" s="211">
        <v>1</v>
      </c>
      <c r="D1801" s="211" t="s">
        <v>395</v>
      </c>
      <c r="E1801" s="211" t="s">
        <v>3482</v>
      </c>
      <c r="F1801" s="211" t="s">
        <v>3291</v>
      </c>
    </row>
    <row r="1802" spans="1:6" ht="15" customHeight="1" x14ac:dyDescent="0.25">
      <c r="A1802" s="211" t="s">
        <v>4064</v>
      </c>
      <c r="B1802" s="211">
        <v>0</v>
      </c>
      <c r="C1802" s="211">
        <v>1</v>
      </c>
      <c r="D1802" s="211" t="s">
        <v>400</v>
      </c>
      <c r="E1802" s="211" t="s">
        <v>3482</v>
      </c>
      <c r="F1802" s="211" t="s">
        <v>3291</v>
      </c>
    </row>
    <row r="1803" spans="1:6" ht="15" customHeight="1" x14ac:dyDescent="0.25">
      <c r="A1803" s="211" t="s">
        <v>4064</v>
      </c>
      <c r="B1803" s="211">
        <v>0</v>
      </c>
      <c r="C1803" s="211">
        <v>1</v>
      </c>
      <c r="D1803" s="211" t="s">
        <v>1042</v>
      </c>
      <c r="E1803" s="211" t="s">
        <v>3482</v>
      </c>
      <c r="F1803" s="211" t="s">
        <v>3291</v>
      </c>
    </row>
    <row r="1804" spans="1:6" ht="15" customHeight="1" x14ac:dyDescent="0.25">
      <c r="A1804" s="211" t="s">
        <v>4064</v>
      </c>
      <c r="B1804" s="211">
        <v>0</v>
      </c>
      <c r="C1804" s="211">
        <v>1</v>
      </c>
      <c r="D1804" s="211" t="s">
        <v>392</v>
      </c>
      <c r="E1804" s="211" t="s">
        <v>3292</v>
      </c>
      <c r="F1804" s="211" t="s">
        <v>3291</v>
      </c>
    </row>
    <row r="1805" spans="1:6" ht="15" customHeight="1" x14ac:dyDescent="0.25">
      <c r="A1805" s="211" t="s">
        <v>4064</v>
      </c>
      <c r="B1805" s="211">
        <v>0</v>
      </c>
      <c r="C1805" s="211">
        <v>1</v>
      </c>
      <c r="D1805" s="211" t="s">
        <v>292</v>
      </c>
      <c r="E1805" s="211" t="s">
        <v>3292</v>
      </c>
      <c r="F1805" s="211" t="s">
        <v>3291</v>
      </c>
    </row>
    <row r="1806" spans="1:6" ht="15" customHeight="1" x14ac:dyDescent="0.25">
      <c r="A1806" s="211" t="s">
        <v>4064</v>
      </c>
      <c r="B1806" s="211">
        <v>0</v>
      </c>
      <c r="C1806" s="211">
        <v>1</v>
      </c>
      <c r="D1806" s="211" t="s">
        <v>403</v>
      </c>
      <c r="E1806" s="211" t="s">
        <v>3292</v>
      </c>
      <c r="F1806" s="211" t="s">
        <v>3291</v>
      </c>
    </row>
    <row r="1807" spans="1:6" ht="15" customHeight="1" x14ac:dyDescent="0.25">
      <c r="A1807" s="211" t="s">
        <v>4064</v>
      </c>
      <c r="B1807" s="211">
        <v>0</v>
      </c>
      <c r="C1807" s="211">
        <v>1</v>
      </c>
      <c r="D1807" s="211" t="s">
        <v>932</v>
      </c>
      <c r="E1807" s="211" t="s">
        <v>3292</v>
      </c>
      <c r="F1807" s="211" t="s">
        <v>3291</v>
      </c>
    </row>
    <row r="1808" spans="1:6" ht="15" customHeight="1" x14ac:dyDescent="0.25">
      <c r="A1808" s="211" t="s">
        <v>4064</v>
      </c>
      <c r="B1808" s="211">
        <v>0</v>
      </c>
      <c r="C1808" s="211">
        <v>1</v>
      </c>
      <c r="D1808" s="211" t="s">
        <v>381</v>
      </c>
      <c r="E1808" s="211" t="s">
        <v>3292</v>
      </c>
      <c r="F1808" s="211" t="s">
        <v>3291</v>
      </c>
    </row>
    <row r="1809" spans="1:6" ht="15" customHeight="1" x14ac:dyDescent="0.25">
      <c r="A1809" s="211" t="s">
        <v>4064</v>
      </c>
      <c r="B1809" s="211">
        <v>0</v>
      </c>
      <c r="C1809" s="211">
        <v>1</v>
      </c>
      <c r="D1809" s="211" t="s">
        <v>767</v>
      </c>
      <c r="E1809" s="211" t="s">
        <v>3292</v>
      </c>
      <c r="F1809" s="211" t="s">
        <v>3291</v>
      </c>
    </row>
    <row r="1810" spans="1:6" ht="15" customHeight="1" x14ac:dyDescent="0.25">
      <c r="A1810" s="211" t="s">
        <v>4064</v>
      </c>
      <c r="B1810" s="211">
        <v>0</v>
      </c>
      <c r="C1810" s="211">
        <v>1</v>
      </c>
      <c r="D1810" s="211" t="s">
        <v>3200</v>
      </c>
      <c r="E1810" s="211" t="s">
        <v>127</v>
      </c>
      <c r="F1810" s="211" t="s">
        <v>3291</v>
      </c>
    </row>
    <row r="1811" spans="1:6" ht="15" customHeight="1" x14ac:dyDescent="0.25">
      <c r="A1811" s="211" t="s">
        <v>4064</v>
      </c>
      <c r="B1811" s="211">
        <v>0</v>
      </c>
      <c r="C1811" s="211">
        <v>1</v>
      </c>
      <c r="D1811" s="211" t="s">
        <v>3199</v>
      </c>
      <c r="E1811" s="211" t="s">
        <v>3292</v>
      </c>
      <c r="F1811" s="211" t="s">
        <v>3291</v>
      </c>
    </row>
    <row r="1812" spans="1:6" ht="15" customHeight="1" x14ac:dyDescent="0.25">
      <c r="A1812" s="211" t="s">
        <v>4064</v>
      </c>
      <c r="B1812" s="211">
        <v>0</v>
      </c>
      <c r="C1812" s="211">
        <v>1</v>
      </c>
      <c r="D1812" s="211" t="s">
        <v>3079</v>
      </c>
      <c r="E1812" s="211" t="s">
        <v>127</v>
      </c>
      <c r="F1812" s="211" t="s">
        <v>3291</v>
      </c>
    </row>
    <row r="1813" spans="1:6" ht="15" customHeight="1" x14ac:dyDescent="0.25">
      <c r="A1813" s="211" t="s">
        <v>4064</v>
      </c>
      <c r="B1813" s="211">
        <v>0</v>
      </c>
      <c r="C1813" s="211">
        <v>1</v>
      </c>
      <c r="D1813" s="211" t="s">
        <v>3080</v>
      </c>
      <c r="E1813" s="211" t="s">
        <v>3292</v>
      </c>
      <c r="F1813" s="211" t="s">
        <v>3291</v>
      </c>
    </row>
    <row r="1814" spans="1:6" ht="15" customHeight="1" x14ac:dyDescent="0.25">
      <c r="A1814" s="211" t="s">
        <v>4064</v>
      </c>
      <c r="B1814" s="211">
        <v>0</v>
      </c>
      <c r="C1814" s="211">
        <v>1</v>
      </c>
      <c r="D1814" s="211" t="s">
        <v>87</v>
      </c>
      <c r="E1814" s="211" t="s">
        <v>3292</v>
      </c>
      <c r="F1814" s="211" t="s">
        <v>3291</v>
      </c>
    </row>
    <row r="1815" spans="1:6" ht="15" customHeight="1" x14ac:dyDescent="0.25">
      <c r="A1815" s="211" t="s">
        <v>4064</v>
      </c>
      <c r="B1815" s="211">
        <v>0</v>
      </c>
      <c r="C1815" s="211">
        <v>1</v>
      </c>
      <c r="D1815" s="211" t="s">
        <v>209</v>
      </c>
      <c r="E1815" s="211" t="s">
        <v>3292</v>
      </c>
      <c r="F1815" s="211" t="s">
        <v>3291</v>
      </c>
    </row>
    <row r="1816" spans="1:6" ht="15" customHeight="1" x14ac:dyDescent="0.25">
      <c r="A1816" s="211" t="s">
        <v>4064</v>
      </c>
      <c r="B1816" s="211">
        <v>0</v>
      </c>
      <c r="C1816" s="211">
        <v>1</v>
      </c>
      <c r="D1816" s="211" t="s">
        <v>208</v>
      </c>
      <c r="E1816" s="211" t="s">
        <v>3292</v>
      </c>
      <c r="F1816" s="211" t="s">
        <v>3291</v>
      </c>
    </row>
    <row r="1817" spans="1:6" ht="15" customHeight="1" x14ac:dyDescent="0.25">
      <c r="A1817" s="211" t="s">
        <v>4064</v>
      </c>
      <c r="B1817" s="211">
        <v>0</v>
      </c>
      <c r="C1817" s="211">
        <v>1</v>
      </c>
      <c r="D1817" s="211" t="s">
        <v>3584</v>
      </c>
      <c r="E1817" s="211" t="s">
        <v>3292</v>
      </c>
      <c r="F1817" s="211" t="s">
        <v>3291</v>
      </c>
    </row>
    <row r="1818" spans="1:6" ht="15" customHeight="1" x14ac:dyDescent="0.25">
      <c r="A1818" s="211" t="s">
        <v>4064</v>
      </c>
      <c r="B1818" s="211">
        <v>0</v>
      </c>
      <c r="C1818" s="211">
        <v>1</v>
      </c>
      <c r="D1818" s="211" t="s">
        <v>3532</v>
      </c>
      <c r="E1818" s="211" t="s">
        <v>3292</v>
      </c>
      <c r="F1818" s="211" t="s">
        <v>3291</v>
      </c>
    </row>
    <row r="1819" spans="1:6" ht="15" customHeight="1" x14ac:dyDescent="0.25">
      <c r="A1819" s="211" t="s">
        <v>4064</v>
      </c>
      <c r="B1819" s="211">
        <v>0</v>
      </c>
      <c r="C1819" s="211">
        <v>1</v>
      </c>
      <c r="D1819" s="211" t="s">
        <v>1050</v>
      </c>
      <c r="E1819" s="211" t="s">
        <v>3292</v>
      </c>
      <c r="F1819" s="211" t="s">
        <v>3291</v>
      </c>
    </row>
    <row r="1820" spans="1:6" ht="15" customHeight="1" x14ac:dyDescent="0.25">
      <c r="A1820" s="211" t="s">
        <v>4064</v>
      </c>
      <c r="B1820" s="211">
        <v>0</v>
      </c>
      <c r="C1820" s="211">
        <v>1</v>
      </c>
      <c r="D1820" s="211" t="s">
        <v>1043</v>
      </c>
      <c r="E1820" s="211" t="s">
        <v>3292</v>
      </c>
      <c r="F1820" s="211" t="s">
        <v>3291</v>
      </c>
    </row>
    <row r="1821" spans="1:6" ht="15" customHeight="1" x14ac:dyDescent="0.25">
      <c r="A1821" s="211" t="s">
        <v>4062</v>
      </c>
      <c r="B1821" s="211">
        <v>0</v>
      </c>
      <c r="C1821" s="211">
        <v>1</v>
      </c>
      <c r="D1821" s="211" t="s">
        <v>1714</v>
      </c>
      <c r="E1821" s="211" t="s">
        <v>3292</v>
      </c>
      <c r="F1821" s="211" t="s">
        <v>3291</v>
      </c>
    </row>
    <row r="1822" spans="1:6" ht="15" customHeight="1" x14ac:dyDescent="0.25">
      <c r="A1822" s="211" t="s">
        <v>4062</v>
      </c>
      <c r="B1822" s="211">
        <v>0</v>
      </c>
      <c r="C1822" s="211">
        <v>1</v>
      </c>
      <c r="D1822" s="211" t="s">
        <v>1716</v>
      </c>
      <c r="E1822" s="211" t="s">
        <v>3292</v>
      </c>
      <c r="F1822" s="211" t="s">
        <v>3291</v>
      </c>
    </row>
    <row r="1823" spans="1:6" ht="15" customHeight="1" x14ac:dyDescent="0.25">
      <c r="A1823" s="211" t="s">
        <v>4062</v>
      </c>
      <c r="B1823" s="211">
        <v>0</v>
      </c>
      <c r="C1823" s="211">
        <v>1</v>
      </c>
      <c r="D1823" s="211" t="s">
        <v>1718</v>
      </c>
      <c r="E1823" s="211" t="s">
        <v>3292</v>
      </c>
      <c r="F1823" s="211" t="s">
        <v>3291</v>
      </c>
    </row>
    <row r="1824" spans="1:6" ht="15" customHeight="1" x14ac:dyDescent="0.25">
      <c r="A1824" s="211" t="s">
        <v>4062</v>
      </c>
      <c r="B1824" s="211">
        <v>0</v>
      </c>
      <c r="C1824" s="211">
        <v>1</v>
      </c>
      <c r="D1824" s="211" t="s">
        <v>2379</v>
      </c>
      <c r="E1824" s="211" t="s">
        <v>3292</v>
      </c>
      <c r="F1824" s="211" t="s">
        <v>3291</v>
      </c>
    </row>
    <row r="1825" spans="1:6" ht="15" customHeight="1" x14ac:dyDescent="0.25">
      <c r="A1825" s="211" t="s">
        <v>4062</v>
      </c>
      <c r="B1825" s="211">
        <v>0</v>
      </c>
      <c r="C1825" s="211">
        <v>1</v>
      </c>
      <c r="D1825" s="211" t="s">
        <v>1722</v>
      </c>
      <c r="E1825" s="211" t="s">
        <v>3292</v>
      </c>
      <c r="F1825" s="211" t="s">
        <v>3291</v>
      </c>
    </row>
    <row r="1826" spans="1:6" ht="15" customHeight="1" x14ac:dyDescent="0.25">
      <c r="A1826" s="211" t="s">
        <v>4062</v>
      </c>
      <c r="B1826" s="211">
        <v>0</v>
      </c>
      <c r="C1826" s="211">
        <v>1</v>
      </c>
      <c r="D1826" s="211" t="s">
        <v>1724</v>
      </c>
      <c r="E1826" s="211" t="s">
        <v>3292</v>
      </c>
      <c r="F1826" s="211" t="s">
        <v>3291</v>
      </c>
    </row>
    <row r="1827" spans="1:6" ht="15" customHeight="1" x14ac:dyDescent="0.25">
      <c r="A1827" s="211" t="s">
        <v>4062</v>
      </c>
      <c r="B1827" s="211">
        <v>0</v>
      </c>
      <c r="C1827" s="211">
        <v>1</v>
      </c>
      <c r="D1827" s="211" t="s">
        <v>72</v>
      </c>
      <c r="E1827" s="211" t="s">
        <v>3292</v>
      </c>
      <c r="F1827" s="211" t="s">
        <v>3291</v>
      </c>
    </row>
    <row r="1828" spans="1:6" ht="15" customHeight="1" x14ac:dyDescent="0.25">
      <c r="A1828" s="211" t="s">
        <v>4062</v>
      </c>
      <c r="B1828" s="211">
        <v>0</v>
      </c>
      <c r="C1828" s="211">
        <v>1</v>
      </c>
      <c r="D1828" s="211" t="s">
        <v>73</v>
      </c>
      <c r="E1828" s="211" t="s">
        <v>3292</v>
      </c>
      <c r="F1828" s="211" t="s">
        <v>3291</v>
      </c>
    </row>
    <row r="1829" spans="1:6" ht="15" customHeight="1" x14ac:dyDescent="0.25">
      <c r="A1829" s="211" t="s">
        <v>4062</v>
      </c>
      <c r="B1829" s="211">
        <v>0</v>
      </c>
      <c r="C1829" s="211">
        <v>1</v>
      </c>
      <c r="D1829" s="211" t="s">
        <v>3107</v>
      </c>
      <c r="E1829" s="211" t="s">
        <v>3292</v>
      </c>
      <c r="F1829" s="211" t="s">
        <v>3291</v>
      </c>
    </row>
    <row r="1830" spans="1:6" ht="15" customHeight="1" x14ac:dyDescent="0.25">
      <c r="A1830" s="211" t="s">
        <v>4062</v>
      </c>
      <c r="B1830" s="211">
        <v>0</v>
      </c>
      <c r="C1830" s="211">
        <v>1</v>
      </c>
      <c r="D1830" s="211" t="s">
        <v>3109</v>
      </c>
      <c r="E1830" s="211" t="s">
        <v>3292</v>
      </c>
      <c r="F1830" s="211" t="s">
        <v>3291</v>
      </c>
    </row>
    <row r="1831" spans="1:6" ht="15" customHeight="1" x14ac:dyDescent="0.25">
      <c r="A1831" s="211" t="s">
        <v>4062</v>
      </c>
      <c r="B1831" s="211">
        <v>0</v>
      </c>
      <c r="C1831" s="211">
        <v>1</v>
      </c>
      <c r="D1831" s="211" t="s">
        <v>3111</v>
      </c>
      <c r="E1831" s="211" t="s">
        <v>3292</v>
      </c>
      <c r="F1831" s="211" t="s">
        <v>3291</v>
      </c>
    </row>
    <row r="1832" spans="1:6" ht="15" customHeight="1" x14ac:dyDescent="0.25">
      <c r="A1832" s="211" t="s">
        <v>4063</v>
      </c>
      <c r="B1832" s="211">
        <v>0</v>
      </c>
      <c r="C1832" s="211">
        <v>1</v>
      </c>
      <c r="D1832" s="211" t="s">
        <v>1714</v>
      </c>
      <c r="E1832" s="211" t="s">
        <v>3292</v>
      </c>
      <c r="F1832" s="211" t="s">
        <v>3291</v>
      </c>
    </row>
    <row r="1833" spans="1:6" ht="15" customHeight="1" x14ac:dyDescent="0.25">
      <c r="A1833" s="211" t="s">
        <v>4063</v>
      </c>
      <c r="B1833" s="211">
        <v>0</v>
      </c>
      <c r="C1833" s="211">
        <v>1</v>
      </c>
      <c r="D1833" s="211" t="s">
        <v>1716</v>
      </c>
      <c r="E1833" s="211" t="s">
        <v>3292</v>
      </c>
      <c r="F1833" s="211" t="s">
        <v>3291</v>
      </c>
    </row>
    <row r="1834" spans="1:6" ht="15" customHeight="1" x14ac:dyDescent="0.25">
      <c r="A1834" s="211" t="s">
        <v>4063</v>
      </c>
      <c r="B1834" s="211">
        <v>0</v>
      </c>
      <c r="C1834" s="211">
        <v>1</v>
      </c>
      <c r="D1834" s="211" t="s">
        <v>1718</v>
      </c>
      <c r="E1834" s="211" t="s">
        <v>3292</v>
      </c>
      <c r="F1834" s="211" t="s">
        <v>3291</v>
      </c>
    </row>
    <row r="1835" spans="1:6" ht="15" customHeight="1" x14ac:dyDescent="0.25">
      <c r="A1835" s="211" t="s">
        <v>4063</v>
      </c>
      <c r="B1835" s="211">
        <v>0</v>
      </c>
      <c r="C1835" s="211">
        <v>1</v>
      </c>
      <c r="D1835" s="211" t="s">
        <v>2379</v>
      </c>
      <c r="E1835" s="211" t="s">
        <v>3292</v>
      </c>
      <c r="F1835" s="211" t="s">
        <v>3291</v>
      </c>
    </row>
    <row r="1836" spans="1:6" ht="15" customHeight="1" x14ac:dyDescent="0.25">
      <c r="A1836" s="211" t="s">
        <v>4063</v>
      </c>
      <c r="B1836" s="211">
        <v>0</v>
      </c>
      <c r="C1836" s="211">
        <v>1</v>
      </c>
      <c r="D1836" s="211" t="s">
        <v>1722</v>
      </c>
      <c r="E1836" s="211" t="s">
        <v>3292</v>
      </c>
      <c r="F1836" s="211" t="s">
        <v>3291</v>
      </c>
    </row>
    <row r="1837" spans="1:6" ht="15" customHeight="1" x14ac:dyDescent="0.25">
      <c r="A1837" s="211" t="s">
        <v>4063</v>
      </c>
      <c r="B1837" s="211">
        <v>0</v>
      </c>
      <c r="C1837" s="211">
        <v>1</v>
      </c>
      <c r="D1837" s="211" t="s">
        <v>1724</v>
      </c>
      <c r="E1837" s="211" t="s">
        <v>3292</v>
      </c>
      <c r="F1837" s="211" t="s">
        <v>3291</v>
      </c>
    </row>
    <row r="1838" spans="1:6" ht="15" customHeight="1" x14ac:dyDescent="0.25">
      <c r="A1838" s="211" t="s">
        <v>4063</v>
      </c>
      <c r="B1838" s="211">
        <v>0</v>
      </c>
      <c r="C1838" s="211">
        <v>1</v>
      </c>
      <c r="D1838" s="211" t="s">
        <v>72</v>
      </c>
      <c r="E1838" s="211" t="s">
        <v>3292</v>
      </c>
      <c r="F1838" s="211" t="s">
        <v>3291</v>
      </c>
    </row>
    <row r="1839" spans="1:6" ht="15" customHeight="1" x14ac:dyDescent="0.25">
      <c r="A1839" s="211" t="s">
        <v>4063</v>
      </c>
      <c r="B1839" s="211">
        <v>0</v>
      </c>
      <c r="C1839" s="211">
        <v>1</v>
      </c>
      <c r="D1839" s="211" t="s">
        <v>73</v>
      </c>
      <c r="E1839" s="211" t="s">
        <v>3292</v>
      </c>
      <c r="F1839" s="211" t="s">
        <v>3291</v>
      </c>
    </row>
    <row r="1840" spans="1:6" ht="15" customHeight="1" x14ac:dyDescent="0.25">
      <c r="A1840" s="211" t="s">
        <v>4063</v>
      </c>
      <c r="B1840" s="211">
        <v>0</v>
      </c>
      <c r="C1840" s="211">
        <v>1</v>
      </c>
      <c r="D1840" s="211" t="s">
        <v>3107</v>
      </c>
      <c r="E1840" s="211" t="s">
        <v>3292</v>
      </c>
      <c r="F1840" s="211" t="s">
        <v>3291</v>
      </c>
    </row>
    <row r="1841" spans="1:6" ht="15" customHeight="1" x14ac:dyDescent="0.25">
      <c r="A1841" s="211" t="s">
        <v>4063</v>
      </c>
      <c r="B1841" s="211">
        <v>0</v>
      </c>
      <c r="C1841" s="211">
        <v>1</v>
      </c>
      <c r="D1841" s="211" t="s">
        <v>3109</v>
      </c>
      <c r="E1841" s="211" t="s">
        <v>3292</v>
      </c>
      <c r="F1841" s="211" t="s">
        <v>3291</v>
      </c>
    </row>
    <row r="1842" spans="1:6" ht="15" customHeight="1" x14ac:dyDescent="0.25">
      <c r="A1842" s="211" t="s">
        <v>4063</v>
      </c>
      <c r="B1842" s="211">
        <v>0</v>
      </c>
      <c r="C1842" s="211">
        <v>1</v>
      </c>
      <c r="D1842" s="211" t="s">
        <v>3111</v>
      </c>
      <c r="E1842" s="211" t="s">
        <v>3292</v>
      </c>
      <c r="F1842" s="211" t="s">
        <v>3291</v>
      </c>
    </row>
    <row r="1843" spans="1:6" ht="15" customHeight="1" x14ac:dyDescent="0.25">
      <c r="A1843" s="211" t="s">
        <v>4064</v>
      </c>
      <c r="B1843" s="211">
        <v>0</v>
      </c>
      <c r="C1843" s="211">
        <v>1</v>
      </c>
      <c r="D1843" s="211" t="s">
        <v>1714</v>
      </c>
      <c r="E1843" s="211" t="s">
        <v>3292</v>
      </c>
      <c r="F1843" s="211" t="s">
        <v>3291</v>
      </c>
    </row>
    <row r="1844" spans="1:6" ht="15" customHeight="1" x14ac:dyDescent="0.25">
      <c r="A1844" s="211" t="s">
        <v>4064</v>
      </c>
      <c r="B1844" s="211">
        <v>0</v>
      </c>
      <c r="C1844" s="211">
        <v>1</v>
      </c>
      <c r="D1844" s="211" t="s">
        <v>1716</v>
      </c>
      <c r="E1844" s="211" t="s">
        <v>3292</v>
      </c>
      <c r="F1844" s="211" t="s">
        <v>3291</v>
      </c>
    </row>
    <row r="1845" spans="1:6" ht="15" customHeight="1" x14ac:dyDescent="0.25">
      <c r="A1845" s="211" t="s">
        <v>4064</v>
      </c>
      <c r="B1845" s="211">
        <v>0</v>
      </c>
      <c r="C1845" s="211">
        <v>1</v>
      </c>
      <c r="D1845" s="211" t="s">
        <v>1718</v>
      </c>
      <c r="E1845" s="211" t="s">
        <v>3292</v>
      </c>
      <c r="F1845" s="211" t="s">
        <v>3291</v>
      </c>
    </row>
    <row r="1846" spans="1:6" ht="15" customHeight="1" x14ac:dyDescent="0.25">
      <c r="A1846" s="211" t="s">
        <v>4064</v>
      </c>
      <c r="B1846" s="211">
        <v>0</v>
      </c>
      <c r="C1846" s="211">
        <v>1</v>
      </c>
      <c r="D1846" s="211" t="s">
        <v>2379</v>
      </c>
      <c r="E1846" s="211" t="s">
        <v>3292</v>
      </c>
      <c r="F1846" s="211" t="s">
        <v>3291</v>
      </c>
    </row>
    <row r="1847" spans="1:6" ht="15" customHeight="1" x14ac:dyDescent="0.25">
      <c r="A1847" s="211" t="s">
        <v>4064</v>
      </c>
      <c r="B1847" s="211">
        <v>0</v>
      </c>
      <c r="C1847" s="211">
        <v>1</v>
      </c>
      <c r="D1847" s="211" t="s">
        <v>1722</v>
      </c>
      <c r="E1847" s="211" t="s">
        <v>3292</v>
      </c>
      <c r="F1847" s="211" t="s">
        <v>3291</v>
      </c>
    </row>
    <row r="1848" spans="1:6" ht="15" customHeight="1" x14ac:dyDescent="0.25">
      <c r="A1848" s="211" t="s">
        <v>4064</v>
      </c>
      <c r="B1848" s="211">
        <v>0</v>
      </c>
      <c r="C1848" s="211">
        <v>1</v>
      </c>
      <c r="D1848" s="211" t="s">
        <v>1724</v>
      </c>
      <c r="E1848" s="211" t="s">
        <v>3292</v>
      </c>
      <c r="F1848" s="211" t="s">
        <v>3291</v>
      </c>
    </row>
    <row r="1849" spans="1:6" ht="15" customHeight="1" x14ac:dyDescent="0.25">
      <c r="A1849" s="211" t="s">
        <v>4064</v>
      </c>
      <c r="B1849" s="211">
        <v>0</v>
      </c>
      <c r="C1849" s="211">
        <v>1</v>
      </c>
      <c r="D1849" s="211" t="s">
        <v>72</v>
      </c>
      <c r="E1849" s="211" t="s">
        <v>3292</v>
      </c>
      <c r="F1849" s="211" t="s">
        <v>3291</v>
      </c>
    </row>
    <row r="1850" spans="1:6" ht="15" customHeight="1" x14ac:dyDescent="0.25">
      <c r="A1850" s="211" t="s">
        <v>4064</v>
      </c>
      <c r="B1850" s="211">
        <v>0</v>
      </c>
      <c r="C1850" s="211">
        <v>1</v>
      </c>
      <c r="D1850" s="211" t="s">
        <v>73</v>
      </c>
      <c r="E1850" s="211" t="s">
        <v>3292</v>
      </c>
      <c r="F1850" s="211" t="s">
        <v>3291</v>
      </c>
    </row>
    <row r="1851" spans="1:6" ht="15" customHeight="1" x14ac:dyDescent="0.25">
      <c r="A1851" s="211" t="s">
        <v>4064</v>
      </c>
      <c r="B1851" s="211">
        <v>0</v>
      </c>
      <c r="C1851" s="211">
        <v>1</v>
      </c>
      <c r="D1851" s="211" t="s">
        <v>3107</v>
      </c>
      <c r="E1851" s="211" t="s">
        <v>3292</v>
      </c>
      <c r="F1851" s="211" t="s">
        <v>3291</v>
      </c>
    </row>
    <row r="1852" spans="1:6" ht="15" customHeight="1" x14ac:dyDescent="0.25">
      <c r="A1852" s="211" t="s">
        <v>4064</v>
      </c>
      <c r="B1852" s="211">
        <v>0</v>
      </c>
      <c r="C1852" s="211">
        <v>1</v>
      </c>
      <c r="D1852" s="211" t="s">
        <v>3109</v>
      </c>
      <c r="E1852" s="211" t="s">
        <v>3292</v>
      </c>
      <c r="F1852" s="211" t="s">
        <v>3291</v>
      </c>
    </row>
    <row r="1853" spans="1:6" ht="15" customHeight="1" x14ac:dyDescent="0.25">
      <c r="A1853" s="211" t="s">
        <v>4064</v>
      </c>
      <c r="B1853" s="211">
        <v>0</v>
      </c>
      <c r="C1853" s="211">
        <v>1</v>
      </c>
      <c r="D1853" s="211" t="s">
        <v>3111</v>
      </c>
      <c r="E1853" s="211" t="s">
        <v>3292</v>
      </c>
      <c r="F1853" s="211" t="s">
        <v>3291</v>
      </c>
    </row>
    <row r="1854" spans="1:6" ht="15" customHeight="1" x14ac:dyDescent="0.25">
      <c r="A1854" s="211" t="s">
        <v>4065</v>
      </c>
      <c r="B1854" s="211">
        <v>0</v>
      </c>
      <c r="C1854" s="211">
        <v>1</v>
      </c>
      <c r="D1854" s="211" t="s">
        <v>1714</v>
      </c>
      <c r="E1854" s="211" t="s">
        <v>3292</v>
      </c>
      <c r="F1854" s="211" t="s">
        <v>3291</v>
      </c>
    </row>
    <row r="1855" spans="1:6" ht="15" customHeight="1" x14ac:dyDescent="0.25">
      <c r="A1855" s="211" t="s">
        <v>4065</v>
      </c>
      <c r="B1855" s="211">
        <v>0</v>
      </c>
      <c r="C1855" s="211">
        <v>1</v>
      </c>
      <c r="D1855" s="211" t="s">
        <v>1716</v>
      </c>
      <c r="E1855" s="211" t="s">
        <v>3292</v>
      </c>
      <c r="F1855" s="211" t="s">
        <v>3291</v>
      </c>
    </row>
    <row r="1856" spans="1:6" ht="15" customHeight="1" x14ac:dyDescent="0.25">
      <c r="A1856" s="211" t="s">
        <v>4065</v>
      </c>
      <c r="B1856" s="211">
        <v>0</v>
      </c>
      <c r="C1856" s="211">
        <v>1</v>
      </c>
      <c r="D1856" s="211" t="s">
        <v>1718</v>
      </c>
      <c r="E1856" s="211" t="s">
        <v>3292</v>
      </c>
      <c r="F1856" s="211" t="s">
        <v>3291</v>
      </c>
    </row>
    <row r="1857" spans="1:6" ht="15" customHeight="1" x14ac:dyDescent="0.25">
      <c r="A1857" s="211" t="s">
        <v>4065</v>
      </c>
      <c r="B1857" s="211">
        <v>0</v>
      </c>
      <c r="C1857" s="211">
        <v>1</v>
      </c>
      <c r="D1857" s="211" t="s">
        <v>2379</v>
      </c>
      <c r="E1857" s="211" t="s">
        <v>3292</v>
      </c>
      <c r="F1857" s="211" t="s">
        <v>3291</v>
      </c>
    </row>
    <row r="1858" spans="1:6" ht="15" customHeight="1" x14ac:dyDescent="0.25">
      <c r="A1858" s="211" t="s">
        <v>4065</v>
      </c>
      <c r="B1858" s="211">
        <v>0</v>
      </c>
      <c r="C1858" s="211">
        <v>1</v>
      </c>
      <c r="D1858" s="211" t="s">
        <v>1722</v>
      </c>
      <c r="E1858" s="211" t="s">
        <v>3292</v>
      </c>
      <c r="F1858" s="211" t="s">
        <v>3291</v>
      </c>
    </row>
    <row r="1859" spans="1:6" ht="15" customHeight="1" x14ac:dyDescent="0.25">
      <c r="A1859" s="211" t="s">
        <v>4065</v>
      </c>
      <c r="B1859" s="211">
        <v>0</v>
      </c>
      <c r="C1859" s="211">
        <v>1</v>
      </c>
      <c r="D1859" s="211" t="s">
        <v>1724</v>
      </c>
      <c r="E1859" s="211" t="s">
        <v>3292</v>
      </c>
      <c r="F1859" s="211" t="s">
        <v>3291</v>
      </c>
    </row>
    <row r="1860" spans="1:6" ht="15" customHeight="1" x14ac:dyDescent="0.25">
      <c r="A1860" s="211" t="s">
        <v>4065</v>
      </c>
      <c r="B1860" s="211">
        <v>0</v>
      </c>
      <c r="C1860" s="211">
        <v>1</v>
      </c>
      <c r="D1860" s="211" t="s">
        <v>72</v>
      </c>
      <c r="E1860" s="211" t="s">
        <v>3292</v>
      </c>
      <c r="F1860" s="211" t="s">
        <v>3291</v>
      </c>
    </row>
    <row r="1861" spans="1:6" ht="15" customHeight="1" x14ac:dyDescent="0.25">
      <c r="A1861" s="211" t="s">
        <v>4065</v>
      </c>
      <c r="B1861" s="211">
        <v>0</v>
      </c>
      <c r="C1861" s="211">
        <v>1</v>
      </c>
      <c r="D1861" s="211" t="s">
        <v>73</v>
      </c>
      <c r="E1861" s="211" t="s">
        <v>3292</v>
      </c>
      <c r="F1861" s="211" t="s">
        <v>3291</v>
      </c>
    </row>
    <row r="1862" spans="1:6" ht="15" customHeight="1" x14ac:dyDescent="0.25">
      <c r="A1862" s="211" t="s">
        <v>4065</v>
      </c>
      <c r="B1862" s="211">
        <v>0</v>
      </c>
      <c r="C1862" s="211">
        <v>1</v>
      </c>
      <c r="D1862" s="211" t="s">
        <v>3107</v>
      </c>
      <c r="E1862" s="211" t="s">
        <v>3292</v>
      </c>
      <c r="F1862" s="211" t="s">
        <v>3291</v>
      </c>
    </row>
    <row r="1863" spans="1:6" ht="15" customHeight="1" x14ac:dyDescent="0.25">
      <c r="A1863" s="211" t="s">
        <v>4065</v>
      </c>
      <c r="B1863" s="211">
        <v>0</v>
      </c>
      <c r="C1863" s="211">
        <v>1</v>
      </c>
      <c r="D1863" s="211" t="s">
        <v>3109</v>
      </c>
      <c r="E1863" s="211" t="s">
        <v>3292</v>
      </c>
      <c r="F1863" s="211" t="s">
        <v>3291</v>
      </c>
    </row>
    <row r="1864" spans="1:6" ht="15" customHeight="1" x14ac:dyDescent="0.25">
      <c r="A1864" s="211" t="s">
        <v>4065</v>
      </c>
      <c r="B1864" s="211">
        <v>0</v>
      </c>
      <c r="C1864" s="211">
        <v>1</v>
      </c>
      <c r="D1864" s="211" t="s">
        <v>3111</v>
      </c>
      <c r="E1864" s="211" t="s">
        <v>3292</v>
      </c>
      <c r="F1864" s="211" t="s">
        <v>3291</v>
      </c>
    </row>
    <row r="1865" spans="1:6" ht="15" customHeight="1" x14ac:dyDescent="0.25">
      <c r="A1865" s="211" t="s">
        <v>4066</v>
      </c>
      <c r="B1865" s="211">
        <v>0</v>
      </c>
      <c r="C1865" s="211">
        <v>1</v>
      </c>
      <c r="D1865" s="211" t="s">
        <v>1714</v>
      </c>
      <c r="E1865" s="211" t="s">
        <v>3292</v>
      </c>
      <c r="F1865" s="211" t="s">
        <v>3291</v>
      </c>
    </row>
    <row r="1866" spans="1:6" ht="15" customHeight="1" x14ac:dyDescent="0.25">
      <c r="A1866" s="211" t="s">
        <v>4066</v>
      </c>
      <c r="B1866" s="211">
        <v>0</v>
      </c>
      <c r="C1866" s="211">
        <v>1</v>
      </c>
      <c r="D1866" s="211" t="s">
        <v>1716</v>
      </c>
      <c r="E1866" s="211" t="s">
        <v>3292</v>
      </c>
      <c r="F1866" s="211" t="s">
        <v>3291</v>
      </c>
    </row>
    <row r="1867" spans="1:6" ht="15" customHeight="1" x14ac:dyDescent="0.25">
      <c r="A1867" s="211" t="s">
        <v>4066</v>
      </c>
      <c r="B1867" s="211">
        <v>0</v>
      </c>
      <c r="C1867" s="211">
        <v>1</v>
      </c>
      <c r="D1867" s="211" t="s">
        <v>1718</v>
      </c>
      <c r="E1867" s="211" t="s">
        <v>3292</v>
      </c>
      <c r="F1867" s="211" t="s">
        <v>3291</v>
      </c>
    </row>
    <row r="1868" spans="1:6" ht="15" customHeight="1" x14ac:dyDescent="0.25">
      <c r="A1868" s="211" t="s">
        <v>4066</v>
      </c>
      <c r="B1868" s="211">
        <v>0</v>
      </c>
      <c r="C1868" s="211">
        <v>1</v>
      </c>
      <c r="D1868" s="211" t="s">
        <v>2379</v>
      </c>
      <c r="E1868" s="211" t="s">
        <v>3292</v>
      </c>
      <c r="F1868" s="211" t="s">
        <v>3291</v>
      </c>
    </row>
    <row r="1869" spans="1:6" ht="15" customHeight="1" x14ac:dyDescent="0.25">
      <c r="A1869" s="211" t="s">
        <v>4066</v>
      </c>
      <c r="B1869" s="211">
        <v>0</v>
      </c>
      <c r="C1869" s="211">
        <v>1</v>
      </c>
      <c r="D1869" s="211" t="s">
        <v>1722</v>
      </c>
      <c r="E1869" s="211" t="s">
        <v>3292</v>
      </c>
      <c r="F1869" s="211" t="s">
        <v>3291</v>
      </c>
    </row>
    <row r="1870" spans="1:6" ht="15" customHeight="1" x14ac:dyDescent="0.25">
      <c r="A1870" s="211" t="s">
        <v>4066</v>
      </c>
      <c r="B1870" s="211">
        <v>0</v>
      </c>
      <c r="C1870" s="211">
        <v>1</v>
      </c>
      <c r="D1870" s="211" t="s">
        <v>1724</v>
      </c>
      <c r="E1870" s="211" t="s">
        <v>3292</v>
      </c>
      <c r="F1870" s="211" t="s">
        <v>3291</v>
      </c>
    </row>
    <row r="1871" spans="1:6" ht="15" customHeight="1" x14ac:dyDescent="0.25">
      <c r="A1871" s="211" t="s">
        <v>4066</v>
      </c>
      <c r="B1871" s="211">
        <v>0</v>
      </c>
      <c r="C1871" s="211">
        <v>1</v>
      </c>
      <c r="D1871" s="211" t="s">
        <v>72</v>
      </c>
      <c r="E1871" s="211" t="s">
        <v>3292</v>
      </c>
      <c r="F1871" s="211" t="s">
        <v>3291</v>
      </c>
    </row>
    <row r="1872" spans="1:6" ht="15" customHeight="1" x14ac:dyDescent="0.25">
      <c r="A1872" s="211" t="s">
        <v>4066</v>
      </c>
      <c r="B1872" s="211">
        <v>0</v>
      </c>
      <c r="C1872" s="211">
        <v>1</v>
      </c>
      <c r="D1872" s="211" t="s">
        <v>73</v>
      </c>
      <c r="E1872" s="211" t="s">
        <v>3292</v>
      </c>
      <c r="F1872" s="211" t="s">
        <v>3291</v>
      </c>
    </row>
    <row r="1873" spans="1:6" ht="15" customHeight="1" x14ac:dyDescent="0.25">
      <c r="A1873" s="211" t="s">
        <v>4066</v>
      </c>
      <c r="B1873" s="211">
        <v>0</v>
      </c>
      <c r="C1873" s="211">
        <v>1</v>
      </c>
      <c r="D1873" s="211" t="s">
        <v>3107</v>
      </c>
      <c r="E1873" s="211" t="s">
        <v>3292</v>
      </c>
      <c r="F1873" s="211" t="s">
        <v>3291</v>
      </c>
    </row>
    <row r="1874" spans="1:6" ht="15" customHeight="1" x14ac:dyDescent="0.25">
      <c r="A1874" s="211" t="s">
        <v>4066</v>
      </c>
      <c r="B1874" s="211">
        <v>0</v>
      </c>
      <c r="C1874" s="211">
        <v>1</v>
      </c>
      <c r="D1874" s="211" t="s">
        <v>3109</v>
      </c>
      <c r="E1874" s="211" t="s">
        <v>3292</v>
      </c>
      <c r="F1874" s="211" t="s">
        <v>3291</v>
      </c>
    </row>
    <row r="1875" spans="1:6" ht="15" customHeight="1" x14ac:dyDescent="0.25">
      <c r="A1875" s="211" t="s">
        <v>4066</v>
      </c>
      <c r="B1875" s="211">
        <v>0</v>
      </c>
      <c r="C1875" s="211">
        <v>1</v>
      </c>
      <c r="D1875" s="211" t="s">
        <v>3111</v>
      </c>
      <c r="E1875" s="211" t="s">
        <v>3292</v>
      </c>
      <c r="F1875" s="211" t="s">
        <v>3291</v>
      </c>
    </row>
    <row r="1876" spans="1:6" ht="15" customHeight="1" x14ac:dyDescent="0.25">
      <c r="A1876" s="211" t="s">
        <v>4067</v>
      </c>
      <c r="B1876" s="211">
        <v>0</v>
      </c>
      <c r="C1876" s="211">
        <v>1</v>
      </c>
      <c r="D1876" s="211" t="s">
        <v>1714</v>
      </c>
      <c r="E1876" s="211" t="s">
        <v>3292</v>
      </c>
      <c r="F1876" s="211" t="s">
        <v>3291</v>
      </c>
    </row>
    <row r="1877" spans="1:6" ht="15" customHeight="1" x14ac:dyDescent="0.25">
      <c r="A1877" s="211" t="s">
        <v>4067</v>
      </c>
      <c r="B1877" s="211">
        <v>0</v>
      </c>
      <c r="C1877" s="211">
        <v>1</v>
      </c>
      <c r="D1877" s="211" t="s">
        <v>1716</v>
      </c>
      <c r="E1877" s="211" t="s">
        <v>3292</v>
      </c>
      <c r="F1877" s="211" t="s">
        <v>3291</v>
      </c>
    </row>
    <row r="1878" spans="1:6" ht="15" customHeight="1" x14ac:dyDescent="0.25">
      <c r="A1878" s="211" t="s">
        <v>4067</v>
      </c>
      <c r="B1878" s="211">
        <v>0</v>
      </c>
      <c r="C1878" s="211">
        <v>1</v>
      </c>
      <c r="D1878" s="211" t="s">
        <v>1718</v>
      </c>
      <c r="E1878" s="211" t="s">
        <v>3292</v>
      </c>
      <c r="F1878" s="211" t="s">
        <v>3291</v>
      </c>
    </row>
    <row r="1879" spans="1:6" ht="15" customHeight="1" x14ac:dyDescent="0.25">
      <c r="A1879" s="211" t="s">
        <v>4067</v>
      </c>
      <c r="B1879" s="211">
        <v>0</v>
      </c>
      <c r="C1879" s="211">
        <v>1</v>
      </c>
      <c r="D1879" s="211" t="s">
        <v>2379</v>
      </c>
      <c r="E1879" s="211" t="s">
        <v>3292</v>
      </c>
      <c r="F1879" s="211" t="s">
        <v>3291</v>
      </c>
    </row>
    <row r="1880" spans="1:6" ht="15" customHeight="1" x14ac:dyDescent="0.25">
      <c r="A1880" s="211" t="s">
        <v>4067</v>
      </c>
      <c r="B1880" s="211">
        <v>0</v>
      </c>
      <c r="C1880" s="211">
        <v>1</v>
      </c>
      <c r="D1880" s="211" t="s">
        <v>1722</v>
      </c>
      <c r="E1880" s="211" t="s">
        <v>3292</v>
      </c>
      <c r="F1880" s="211" t="s">
        <v>3291</v>
      </c>
    </row>
    <row r="1881" spans="1:6" ht="15" customHeight="1" x14ac:dyDescent="0.25">
      <c r="A1881" s="211" t="s">
        <v>4067</v>
      </c>
      <c r="B1881" s="211">
        <v>0</v>
      </c>
      <c r="C1881" s="211">
        <v>1</v>
      </c>
      <c r="D1881" s="211" t="s">
        <v>1724</v>
      </c>
      <c r="E1881" s="211" t="s">
        <v>3292</v>
      </c>
      <c r="F1881" s="211" t="s">
        <v>3291</v>
      </c>
    </row>
    <row r="1882" spans="1:6" ht="15" customHeight="1" x14ac:dyDescent="0.25">
      <c r="A1882" s="211" t="s">
        <v>4067</v>
      </c>
      <c r="B1882" s="211">
        <v>0</v>
      </c>
      <c r="C1882" s="211">
        <v>1</v>
      </c>
      <c r="D1882" s="211" t="s">
        <v>72</v>
      </c>
      <c r="E1882" s="211" t="s">
        <v>3292</v>
      </c>
      <c r="F1882" s="211" t="s">
        <v>3291</v>
      </c>
    </row>
    <row r="1883" spans="1:6" ht="15" customHeight="1" x14ac:dyDescent="0.25">
      <c r="A1883" s="211" t="s">
        <v>4067</v>
      </c>
      <c r="B1883" s="211">
        <v>0</v>
      </c>
      <c r="C1883" s="211">
        <v>1</v>
      </c>
      <c r="D1883" s="211" t="s">
        <v>73</v>
      </c>
      <c r="E1883" s="211" t="s">
        <v>3292</v>
      </c>
      <c r="F1883" s="211" t="s">
        <v>3291</v>
      </c>
    </row>
    <row r="1884" spans="1:6" ht="15" customHeight="1" x14ac:dyDescent="0.25">
      <c r="A1884" s="211" t="s">
        <v>4067</v>
      </c>
      <c r="B1884" s="211">
        <v>0</v>
      </c>
      <c r="C1884" s="211">
        <v>1</v>
      </c>
      <c r="D1884" s="211" t="s">
        <v>3107</v>
      </c>
      <c r="E1884" s="211" t="s">
        <v>3292</v>
      </c>
      <c r="F1884" s="211" t="s">
        <v>3291</v>
      </c>
    </row>
    <row r="1885" spans="1:6" ht="15" customHeight="1" x14ac:dyDescent="0.25">
      <c r="A1885" s="211" t="s">
        <v>4067</v>
      </c>
      <c r="B1885" s="211">
        <v>0</v>
      </c>
      <c r="C1885" s="211">
        <v>1</v>
      </c>
      <c r="D1885" s="211" t="s">
        <v>3109</v>
      </c>
      <c r="E1885" s="211" t="s">
        <v>3292</v>
      </c>
      <c r="F1885" s="211" t="s">
        <v>3291</v>
      </c>
    </row>
    <row r="1886" spans="1:6" ht="15" customHeight="1" x14ac:dyDescent="0.25">
      <c r="A1886" s="211" t="s">
        <v>4067</v>
      </c>
      <c r="B1886" s="211">
        <v>0</v>
      </c>
      <c r="C1886" s="211">
        <v>1</v>
      </c>
      <c r="D1886" s="211" t="s">
        <v>3111</v>
      </c>
      <c r="E1886" s="211" t="s">
        <v>3292</v>
      </c>
      <c r="F1886" s="211" t="s">
        <v>3291</v>
      </c>
    </row>
    <row r="1887" spans="1:6" ht="15" customHeight="1" x14ac:dyDescent="0.25">
      <c r="A1887" s="211" t="s">
        <v>725</v>
      </c>
      <c r="B1887" s="211">
        <v>0</v>
      </c>
      <c r="C1887" s="211">
        <v>1</v>
      </c>
      <c r="D1887" s="211" t="s">
        <v>4195</v>
      </c>
      <c r="E1887" s="211" t="s">
        <v>127</v>
      </c>
      <c r="F1887" s="211" t="s">
        <v>3291</v>
      </c>
    </row>
    <row r="1888" spans="1:6" ht="15" customHeight="1" x14ac:dyDescent="0.25">
      <c r="A1888" s="211" t="s">
        <v>293</v>
      </c>
      <c r="B1888" s="211">
        <v>0</v>
      </c>
      <c r="C1888" s="211">
        <v>1</v>
      </c>
      <c r="D1888" s="211" t="s">
        <v>4195</v>
      </c>
      <c r="E1888" s="211" t="s">
        <v>127</v>
      </c>
      <c r="F1888" s="211" t="s">
        <v>3291</v>
      </c>
    </row>
    <row r="1889" spans="1:6" ht="15" customHeight="1" x14ac:dyDescent="0.25">
      <c r="A1889" s="211" t="s">
        <v>727</v>
      </c>
      <c r="B1889" s="211">
        <v>0</v>
      </c>
      <c r="C1889" s="211">
        <v>1</v>
      </c>
      <c r="D1889" s="211" t="s">
        <v>4195</v>
      </c>
      <c r="E1889" s="211" t="s">
        <v>127</v>
      </c>
      <c r="F1889" s="211" t="s">
        <v>3291</v>
      </c>
    </row>
    <row r="1890" spans="1:6" ht="15" customHeight="1" x14ac:dyDescent="0.25">
      <c r="A1890" s="211" t="s">
        <v>298</v>
      </c>
      <c r="B1890" s="211">
        <v>0</v>
      </c>
      <c r="C1890" s="211">
        <v>1</v>
      </c>
      <c r="D1890" s="211" t="s">
        <v>4195</v>
      </c>
      <c r="E1890" s="211" t="s">
        <v>127</v>
      </c>
      <c r="F1890" s="211" t="s">
        <v>3291</v>
      </c>
    </row>
    <row r="1891" spans="1:6" ht="15" customHeight="1" x14ac:dyDescent="0.25">
      <c r="A1891" s="211" t="s">
        <v>3340</v>
      </c>
      <c r="B1891" s="211">
        <v>0</v>
      </c>
      <c r="C1891" s="211">
        <v>1</v>
      </c>
      <c r="D1891" s="211" t="s">
        <v>4195</v>
      </c>
      <c r="E1891" s="211" t="s">
        <v>127</v>
      </c>
      <c r="F1891" s="211" t="s">
        <v>3291</v>
      </c>
    </row>
    <row r="1892" spans="1:6" ht="15" customHeight="1" x14ac:dyDescent="0.25">
      <c r="A1892" s="211" t="s">
        <v>3341</v>
      </c>
      <c r="B1892" s="211">
        <v>0</v>
      </c>
      <c r="C1892" s="211">
        <v>1</v>
      </c>
      <c r="D1892" s="211" t="s">
        <v>4195</v>
      </c>
      <c r="E1892" s="211" t="s">
        <v>127</v>
      </c>
      <c r="F1892" s="211" t="s">
        <v>3291</v>
      </c>
    </row>
    <row r="1893" spans="1:6" x14ac:dyDescent="0.25">
      <c r="A1893" s="211" t="s">
        <v>3342</v>
      </c>
      <c r="B1893" s="211">
        <v>0</v>
      </c>
      <c r="C1893" s="211">
        <v>1</v>
      </c>
      <c r="D1893" s="211" t="s">
        <v>4195</v>
      </c>
      <c r="E1893" s="211" t="s">
        <v>127</v>
      </c>
      <c r="F1893" s="211" t="s">
        <v>3291</v>
      </c>
    </row>
    <row r="1894" spans="1:6" ht="15" customHeight="1" x14ac:dyDescent="0.25">
      <c r="A1894" s="211" t="s">
        <v>3345</v>
      </c>
      <c r="B1894" s="211">
        <v>0</v>
      </c>
      <c r="C1894" s="211">
        <v>1</v>
      </c>
      <c r="D1894" s="211" t="s">
        <v>4195</v>
      </c>
      <c r="E1894" s="211" t="s">
        <v>127</v>
      </c>
      <c r="F1894" s="211" t="s">
        <v>3291</v>
      </c>
    </row>
    <row r="1895" spans="1:6" ht="15" customHeight="1" x14ac:dyDescent="0.25">
      <c r="A1895" s="211" t="s">
        <v>3346</v>
      </c>
      <c r="B1895" s="211">
        <v>0</v>
      </c>
      <c r="C1895" s="211">
        <v>1</v>
      </c>
      <c r="D1895" s="211" t="s">
        <v>4195</v>
      </c>
      <c r="E1895" s="211" t="s">
        <v>127</v>
      </c>
      <c r="F1895" s="211" t="s">
        <v>3291</v>
      </c>
    </row>
    <row r="1896" spans="1:6" ht="15" customHeight="1" x14ac:dyDescent="0.25">
      <c r="A1896" s="211" t="s">
        <v>3348</v>
      </c>
      <c r="B1896" s="211">
        <v>0</v>
      </c>
      <c r="C1896" s="211">
        <v>1</v>
      </c>
      <c r="D1896" s="211" t="s">
        <v>4195</v>
      </c>
      <c r="E1896" s="211" t="s">
        <v>127</v>
      </c>
      <c r="F1896" s="211" t="s">
        <v>3291</v>
      </c>
    </row>
    <row r="1897" spans="1:6" ht="15" customHeight="1" x14ac:dyDescent="0.25">
      <c r="A1897" s="211" t="s">
        <v>724</v>
      </c>
      <c r="B1897" s="211">
        <v>0</v>
      </c>
      <c r="C1897" s="211">
        <v>1</v>
      </c>
      <c r="D1897" s="211" t="s">
        <v>4195</v>
      </c>
      <c r="E1897" s="211" t="s">
        <v>127</v>
      </c>
      <c r="F1897" s="211" t="s">
        <v>3291</v>
      </c>
    </row>
    <row r="1898" spans="1:6" ht="15" customHeight="1" x14ac:dyDescent="0.25">
      <c r="A1898" s="211" t="s">
        <v>726</v>
      </c>
      <c r="B1898" s="211">
        <v>0</v>
      </c>
      <c r="C1898" s="211">
        <v>1</v>
      </c>
      <c r="D1898" s="211" t="s">
        <v>4195</v>
      </c>
      <c r="E1898" s="211" t="s">
        <v>127</v>
      </c>
      <c r="F1898" s="211" t="s">
        <v>3291</v>
      </c>
    </row>
    <row r="1899" spans="1:6" ht="15" customHeight="1" x14ac:dyDescent="0.25">
      <c r="A1899" s="211" t="s">
        <v>3343</v>
      </c>
      <c r="B1899" s="211">
        <v>0</v>
      </c>
      <c r="C1899" s="211">
        <v>1</v>
      </c>
      <c r="D1899" s="211" t="s">
        <v>4195</v>
      </c>
      <c r="E1899" s="211" t="s">
        <v>127</v>
      </c>
      <c r="F1899" s="211" t="s">
        <v>3291</v>
      </c>
    </row>
    <row r="1900" spans="1:6" ht="15" customHeight="1" x14ac:dyDescent="0.25">
      <c r="A1900" s="211" t="s">
        <v>3344</v>
      </c>
      <c r="B1900" s="211">
        <v>0</v>
      </c>
      <c r="C1900" s="211">
        <v>1</v>
      </c>
      <c r="D1900" s="211" t="s">
        <v>4195</v>
      </c>
      <c r="E1900" s="211" t="s">
        <v>127</v>
      </c>
      <c r="F1900" s="211" t="s">
        <v>3291</v>
      </c>
    </row>
    <row r="1901" spans="1:6" ht="15" customHeight="1" x14ac:dyDescent="0.25">
      <c r="A1901" s="211" t="s">
        <v>3347</v>
      </c>
      <c r="B1901" s="211">
        <v>0</v>
      </c>
      <c r="C1901" s="211">
        <v>1</v>
      </c>
      <c r="D1901" s="211" t="s">
        <v>4195</v>
      </c>
      <c r="E1901" s="211" t="s">
        <v>127</v>
      </c>
      <c r="F1901" s="211" t="s">
        <v>3291</v>
      </c>
    </row>
    <row r="1902" spans="1:6" ht="15" customHeight="1" x14ac:dyDescent="0.25">
      <c r="A1902" s="211" t="s">
        <v>4057</v>
      </c>
      <c r="B1902" s="211">
        <v>0</v>
      </c>
      <c r="C1902" s="211">
        <v>1</v>
      </c>
      <c r="D1902" s="211" t="s">
        <v>4195</v>
      </c>
      <c r="E1902" s="211" t="s">
        <v>127</v>
      </c>
      <c r="F1902" s="211" t="s">
        <v>3291</v>
      </c>
    </row>
    <row r="1903" spans="1:6" ht="15" customHeight="1" x14ac:dyDescent="0.25">
      <c r="A1903" s="211" t="s">
        <v>4058</v>
      </c>
      <c r="B1903" s="211">
        <v>0</v>
      </c>
      <c r="C1903" s="211">
        <v>1</v>
      </c>
      <c r="D1903" s="211" t="s">
        <v>4195</v>
      </c>
      <c r="E1903" s="211" t="s">
        <v>127</v>
      </c>
      <c r="F1903" s="211" t="s">
        <v>3291</v>
      </c>
    </row>
    <row r="1904" spans="1:6" ht="15" customHeight="1" x14ac:dyDescent="0.25">
      <c r="A1904" s="211" t="s">
        <v>4059</v>
      </c>
      <c r="B1904" s="211">
        <v>0</v>
      </c>
      <c r="C1904" s="211">
        <v>1</v>
      </c>
      <c r="D1904" s="211" t="s">
        <v>4195</v>
      </c>
      <c r="E1904" s="211" t="s">
        <v>127</v>
      </c>
      <c r="F1904" s="211" t="s">
        <v>3291</v>
      </c>
    </row>
    <row r="1905" spans="1:6" ht="15" customHeight="1" x14ac:dyDescent="0.25">
      <c r="A1905" s="211" t="s">
        <v>725</v>
      </c>
      <c r="B1905" s="211">
        <v>0</v>
      </c>
      <c r="C1905" s="211">
        <v>1</v>
      </c>
      <c r="D1905" s="211" t="s">
        <v>4213</v>
      </c>
      <c r="E1905" s="211" t="s">
        <v>127</v>
      </c>
      <c r="F1905" s="211" t="s">
        <v>3291</v>
      </c>
    </row>
    <row r="1906" spans="1:6" ht="15" customHeight="1" x14ac:dyDescent="0.25">
      <c r="A1906" s="211" t="s">
        <v>293</v>
      </c>
      <c r="B1906" s="211">
        <v>0</v>
      </c>
      <c r="C1906" s="211">
        <v>1</v>
      </c>
      <c r="D1906" s="211" t="s">
        <v>4213</v>
      </c>
      <c r="E1906" s="211" t="s">
        <v>127</v>
      </c>
      <c r="F1906" s="211" t="s">
        <v>3291</v>
      </c>
    </row>
    <row r="1907" spans="1:6" ht="15" customHeight="1" x14ac:dyDescent="0.25">
      <c r="A1907" s="211" t="s">
        <v>727</v>
      </c>
      <c r="B1907" s="211">
        <v>0</v>
      </c>
      <c r="C1907" s="211">
        <v>1</v>
      </c>
      <c r="D1907" s="211" t="s">
        <v>4213</v>
      </c>
      <c r="E1907" s="211" t="s">
        <v>127</v>
      </c>
      <c r="F1907" s="211" t="s">
        <v>3291</v>
      </c>
    </row>
    <row r="1908" spans="1:6" ht="15" customHeight="1" x14ac:dyDescent="0.25">
      <c r="A1908" s="211" t="s">
        <v>298</v>
      </c>
      <c r="B1908" s="211">
        <v>0</v>
      </c>
      <c r="C1908" s="211">
        <v>1</v>
      </c>
      <c r="D1908" s="211" t="s">
        <v>4213</v>
      </c>
      <c r="E1908" s="211" t="s">
        <v>127</v>
      </c>
      <c r="F1908" s="211" t="s">
        <v>3291</v>
      </c>
    </row>
    <row r="1909" spans="1:6" ht="15" customHeight="1" x14ac:dyDescent="0.25">
      <c r="A1909" s="211" t="s">
        <v>3340</v>
      </c>
      <c r="B1909" s="211">
        <v>0</v>
      </c>
      <c r="C1909" s="211">
        <v>1</v>
      </c>
      <c r="D1909" s="211" t="s">
        <v>4213</v>
      </c>
      <c r="E1909" s="211" t="s">
        <v>127</v>
      </c>
      <c r="F1909" s="211" t="s">
        <v>3291</v>
      </c>
    </row>
    <row r="1910" spans="1:6" ht="15" customHeight="1" x14ac:dyDescent="0.25">
      <c r="A1910" s="211" t="s">
        <v>3341</v>
      </c>
      <c r="B1910" s="211">
        <v>0</v>
      </c>
      <c r="C1910" s="211">
        <v>1</v>
      </c>
      <c r="D1910" s="211" t="s">
        <v>4213</v>
      </c>
      <c r="E1910" s="211" t="s">
        <v>127</v>
      </c>
      <c r="F1910" s="211" t="s">
        <v>3291</v>
      </c>
    </row>
    <row r="1911" spans="1:6" x14ac:dyDescent="0.25">
      <c r="A1911" s="211" t="s">
        <v>3342</v>
      </c>
      <c r="B1911" s="211">
        <v>0</v>
      </c>
      <c r="C1911" s="211">
        <v>1</v>
      </c>
      <c r="D1911" s="211" t="s">
        <v>4213</v>
      </c>
      <c r="E1911" s="211" t="s">
        <v>127</v>
      </c>
      <c r="F1911" s="211" t="s">
        <v>3291</v>
      </c>
    </row>
    <row r="1912" spans="1:6" ht="15" customHeight="1" x14ac:dyDescent="0.25">
      <c r="A1912" s="211" t="s">
        <v>3345</v>
      </c>
      <c r="B1912" s="211">
        <v>0</v>
      </c>
      <c r="C1912" s="211">
        <v>1</v>
      </c>
      <c r="D1912" s="211" t="s">
        <v>4213</v>
      </c>
      <c r="E1912" s="211" t="s">
        <v>127</v>
      </c>
      <c r="F1912" s="211" t="s">
        <v>3291</v>
      </c>
    </row>
    <row r="1913" spans="1:6" ht="15" customHeight="1" x14ac:dyDescent="0.25">
      <c r="A1913" s="211" t="s">
        <v>3346</v>
      </c>
      <c r="B1913" s="211">
        <v>0</v>
      </c>
      <c r="C1913" s="211">
        <v>1</v>
      </c>
      <c r="D1913" s="211" t="s">
        <v>4213</v>
      </c>
      <c r="E1913" s="211" t="s">
        <v>127</v>
      </c>
      <c r="F1913" s="211" t="s">
        <v>3291</v>
      </c>
    </row>
    <row r="1914" spans="1:6" ht="15" customHeight="1" x14ac:dyDescent="0.25">
      <c r="A1914" s="211" t="s">
        <v>3348</v>
      </c>
      <c r="B1914" s="211">
        <v>0</v>
      </c>
      <c r="C1914" s="211">
        <v>1</v>
      </c>
      <c r="D1914" s="211" t="s">
        <v>4213</v>
      </c>
      <c r="E1914" s="211" t="s">
        <v>127</v>
      </c>
      <c r="F1914" s="211" t="s">
        <v>3291</v>
      </c>
    </row>
    <row r="1915" spans="1:6" ht="15" customHeight="1" x14ac:dyDescent="0.25">
      <c r="A1915" s="211" t="s">
        <v>724</v>
      </c>
      <c r="B1915" s="211">
        <v>0</v>
      </c>
      <c r="C1915" s="211">
        <v>1</v>
      </c>
      <c r="D1915" s="211" t="s">
        <v>4213</v>
      </c>
      <c r="E1915" s="211" t="s">
        <v>127</v>
      </c>
      <c r="F1915" s="211" t="s">
        <v>3291</v>
      </c>
    </row>
    <row r="1916" spans="1:6" ht="15" customHeight="1" x14ac:dyDescent="0.25">
      <c r="A1916" s="211" t="s">
        <v>726</v>
      </c>
      <c r="B1916" s="211">
        <v>0</v>
      </c>
      <c r="C1916" s="211">
        <v>1</v>
      </c>
      <c r="D1916" s="211" t="s">
        <v>4213</v>
      </c>
      <c r="E1916" s="211" t="s">
        <v>127</v>
      </c>
      <c r="F1916" s="211" t="s">
        <v>3291</v>
      </c>
    </row>
    <row r="1917" spans="1:6" ht="15" customHeight="1" x14ac:dyDescent="0.25">
      <c r="A1917" s="211" t="s">
        <v>3343</v>
      </c>
      <c r="B1917" s="211">
        <v>0</v>
      </c>
      <c r="C1917" s="211">
        <v>1</v>
      </c>
      <c r="D1917" s="211" t="s">
        <v>4213</v>
      </c>
      <c r="E1917" s="211" t="s">
        <v>127</v>
      </c>
      <c r="F1917" s="211" t="s">
        <v>3291</v>
      </c>
    </row>
    <row r="1918" spans="1:6" ht="15" customHeight="1" x14ac:dyDescent="0.25">
      <c r="A1918" s="211" t="s">
        <v>3344</v>
      </c>
      <c r="B1918" s="211">
        <v>0</v>
      </c>
      <c r="C1918" s="211">
        <v>1</v>
      </c>
      <c r="D1918" s="211" t="s">
        <v>4213</v>
      </c>
      <c r="E1918" s="211" t="s">
        <v>127</v>
      </c>
      <c r="F1918" s="211" t="s">
        <v>3291</v>
      </c>
    </row>
    <row r="1919" spans="1:6" ht="15" customHeight="1" x14ac:dyDescent="0.25">
      <c r="A1919" s="211" t="s">
        <v>3347</v>
      </c>
      <c r="B1919" s="211">
        <v>0</v>
      </c>
      <c r="C1919" s="211">
        <v>1</v>
      </c>
      <c r="D1919" s="211" t="s">
        <v>4213</v>
      </c>
      <c r="E1919" s="211" t="s">
        <v>127</v>
      </c>
      <c r="F1919" s="211" t="s">
        <v>3291</v>
      </c>
    </row>
    <row r="1920" spans="1:6" ht="15" customHeight="1" x14ac:dyDescent="0.25">
      <c r="A1920" s="211" t="s">
        <v>4057</v>
      </c>
      <c r="B1920" s="211">
        <v>0</v>
      </c>
      <c r="C1920" s="211">
        <v>1</v>
      </c>
      <c r="D1920" s="211" t="s">
        <v>4213</v>
      </c>
      <c r="E1920" s="211" t="s">
        <v>127</v>
      </c>
      <c r="F1920" s="211" t="s">
        <v>3291</v>
      </c>
    </row>
    <row r="1921" spans="1:6" ht="15" customHeight="1" x14ac:dyDescent="0.25">
      <c r="A1921" s="211" t="s">
        <v>4058</v>
      </c>
      <c r="B1921" s="211">
        <v>0</v>
      </c>
      <c r="C1921" s="211">
        <v>1</v>
      </c>
      <c r="D1921" s="211" t="s">
        <v>4213</v>
      </c>
      <c r="E1921" s="211" t="s">
        <v>127</v>
      </c>
      <c r="F1921" s="211" t="s">
        <v>3291</v>
      </c>
    </row>
    <row r="1922" spans="1:6" ht="15" customHeight="1" x14ac:dyDescent="0.25">
      <c r="A1922" s="211" t="s">
        <v>4059</v>
      </c>
      <c r="B1922" s="211">
        <v>0</v>
      </c>
      <c r="C1922" s="211">
        <v>1</v>
      </c>
      <c r="D1922" s="211" t="s">
        <v>4213</v>
      </c>
      <c r="E1922" s="211" t="s">
        <v>127</v>
      </c>
      <c r="F1922" s="211" t="s">
        <v>3291</v>
      </c>
    </row>
    <row r="1923" spans="1:6" ht="15" customHeight="1" x14ac:dyDescent="0.25">
      <c r="A1923" s="211" t="s">
        <v>725</v>
      </c>
      <c r="B1923" s="211">
        <v>0</v>
      </c>
      <c r="C1923" s="211">
        <v>1</v>
      </c>
      <c r="D1923" s="211" t="s">
        <v>4214</v>
      </c>
      <c r="E1923" s="211" t="s">
        <v>127</v>
      </c>
      <c r="F1923" s="211" t="s">
        <v>3291</v>
      </c>
    </row>
    <row r="1924" spans="1:6" ht="15" customHeight="1" x14ac:dyDescent="0.25">
      <c r="A1924" s="211" t="s">
        <v>293</v>
      </c>
      <c r="B1924" s="211">
        <v>0</v>
      </c>
      <c r="C1924" s="211">
        <v>1</v>
      </c>
      <c r="D1924" s="211" t="s">
        <v>4214</v>
      </c>
      <c r="E1924" s="211" t="s">
        <v>127</v>
      </c>
      <c r="F1924" s="211" t="s">
        <v>3291</v>
      </c>
    </row>
    <row r="1925" spans="1:6" ht="15" customHeight="1" x14ac:dyDescent="0.25">
      <c r="A1925" s="211" t="s">
        <v>727</v>
      </c>
      <c r="B1925" s="211">
        <v>0</v>
      </c>
      <c r="C1925" s="211">
        <v>1</v>
      </c>
      <c r="D1925" s="211" t="s">
        <v>4214</v>
      </c>
      <c r="E1925" s="211" t="s">
        <v>127</v>
      </c>
      <c r="F1925" s="211" t="s">
        <v>3291</v>
      </c>
    </row>
    <row r="1926" spans="1:6" ht="15" customHeight="1" x14ac:dyDescent="0.25">
      <c r="A1926" s="211" t="s">
        <v>298</v>
      </c>
      <c r="B1926" s="211">
        <v>0</v>
      </c>
      <c r="C1926" s="211">
        <v>1</v>
      </c>
      <c r="D1926" s="211" t="s">
        <v>4214</v>
      </c>
      <c r="E1926" s="211" t="s">
        <v>127</v>
      </c>
      <c r="F1926" s="211" t="s">
        <v>3291</v>
      </c>
    </row>
    <row r="1927" spans="1:6" ht="15" customHeight="1" x14ac:dyDescent="0.25">
      <c r="A1927" s="211" t="s">
        <v>3340</v>
      </c>
      <c r="B1927" s="211">
        <v>0</v>
      </c>
      <c r="C1927" s="211">
        <v>1</v>
      </c>
      <c r="D1927" s="211" t="s">
        <v>4214</v>
      </c>
      <c r="E1927" s="211" t="s">
        <v>127</v>
      </c>
      <c r="F1927" s="211" t="s">
        <v>3291</v>
      </c>
    </row>
    <row r="1928" spans="1:6" ht="15" customHeight="1" x14ac:dyDescent="0.25">
      <c r="A1928" s="211" t="s">
        <v>3341</v>
      </c>
      <c r="B1928" s="211">
        <v>0</v>
      </c>
      <c r="C1928" s="211">
        <v>1</v>
      </c>
      <c r="D1928" s="211" t="s">
        <v>4214</v>
      </c>
      <c r="E1928" s="211" t="s">
        <v>127</v>
      </c>
      <c r="F1928" s="211" t="s">
        <v>3291</v>
      </c>
    </row>
    <row r="1929" spans="1:6" x14ac:dyDescent="0.25">
      <c r="A1929" s="211" t="s">
        <v>3342</v>
      </c>
      <c r="B1929" s="211">
        <v>0</v>
      </c>
      <c r="C1929" s="211">
        <v>1</v>
      </c>
      <c r="D1929" s="211" t="s">
        <v>4214</v>
      </c>
      <c r="E1929" s="211" t="s">
        <v>127</v>
      </c>
      <c r="F1929" s="211" t="s">
        <v>3291</v>
      </c>
    </row>
    <row r="1930" spans="1:6" ht="15" customHeight="1" x14ac:dyDescent="0.25">
      <c r="A1930" s="211" t="s">
        <v>3345</v>
      </c>
      <c r="B1930" s="211">
        <v>0</v>
      </c>
      <c r="C1930" s="211">
        <v>1</v>
      </c>
      <c r="D1930" s="211" t="s">
        <v>4214</v>
      </c>
      <c r="E1930" s="211" t="s">
        <v>127</v>
      </c>
      <c r="F1930" s="211" t="s">
        <v>3291</v>
      </c>
    </row>
    <row r="1931" spans="1:6" ht="15" customHeight="1" x14ac:dyDescent="0.25">
      <c r="A1931" s="211" t="s">
        <v>3346</v>
      </c>
      <c r="B1931" s="211">
        <v>0</v>
      </c>
      <c r="C1931" s="211">
        <v>1</v>
      </c>
      <c r="D1931" s="211" t="s">
        <v>4214</v>
      </c>
      <c r="E1931" s="211" t="s">
        <v>127</v>
      </c>
      <c r="F1931" s="211" t="s">
        <v>3291</v>
      </c>
    </row>
    <row r="1932" spans="1:6" ht="15" customHeight="1" x14ac:dyDescent="0.25">
      <c r="A1932" s="211" t="s">
        <v>3348</v>
      </c>
      <c r="B1932" s="211">
        <v>0</v>
      </c>
      <c r="C1932" s="211">
        <v>1</v>
      </c>
      <c r="D1932" s="211" t="s">
        <v>4214</v>
      </c>
      <c r="E1932" s="211" t="s">
        <v>127</v>
      </c>
      <c r="F1932" s="211" t="s">
        <v>3291</v>
      </c>
    </row>
    <row r="1933" spans="1:6" ht="15" customHeight="1" x14ac:dyDescent="0.25">
      <c r="A1933" s="211" t="s">
        <v>724</v>
      </c>
      <c r="B1933" s="211">
        <v>0</v>
      </c>
      <c r="C1933" s="211">
        <v>1</v>
      </c>
      <c r="D1933" s="211" t="s">
        <v>4214</v>
      </c>
      <c r="E1933" s="211" t="s">
        <v>127</v>
      </c>
      <c r="F1933" s="211" t="s">
        <v>3291</v>
      </c>
    </row>
    <row r="1934" spans="1:6" ht="15" customHeight="1" x14ac:dyDescent="0.25">
      <c r="A1934" s="211" t="s">
        <v>726</v>
      </c>
      <c r="B1934" s="211">
        <v>0</v>
      </c>
      <c r="C1934" s="211">
        <v>1</v>
      </c>
      <c r="D1934" s="211" t="s">
        <v>4214</v>
      </c>
      <c r="E1934" s="211" t="s">
        <v>127</v>
      </c>
      <c r="F1934" s="211" t="s">
        <v>3291</v>
      </c>
    </row>
    <row r="1935" spans="1:6" ht="15" customHeight="1" x14ac:dyDescent="0.25">
      <c r="A1935" s="211" t="s">
        <v>3343</v>
      </c>
      <c r="B1935" s="211">
        <v>0</v>
      </c>
      <c r="C1935" s="211">
        <v>1</v>
      </c>
      <c r="D1935" s="211" t="s">
        <v>4214</v>
      </c>
      <c r="E1935" s="211" t="s">
        <v>127</v>
      </c>
      <c r="F1935" s="211" t="s">
        <v>3291</v>
      </c>
    </row>
    <row r="1936" spans="1:6" ht="15" customHeight="1" x14ac:dyDescent="0.25">
      <c r="A1936" s="211" t="s">
        <v>3344</v>
      </c>
      <c r="B1936" s="211">
        <v>0</v>
      </c>
      <c r="C1936" s="211">
        <v>1</v>
      </c>
      <c r="D1936" s="211" t="s">
        <v>4214</v>
      </c>
      <c r="E1936" s="211" t="s">
        <v>127</v>
      </c>
      <c r="F1936" s="211" t="s">
        <v>3291</v>
      </c>
    </row>
    <row r="1937" spans="1:6" ht="15" customHeight="1" x14ac:dyDescent="0.25">
      <c r="A1937" s="211" t="s">
        <v>3347</v>
      </c>
      <c r="B1937" s="211">
        <v>0</v>
      </c>
      <c r="C1937" s="211">
        <v>1</v>
      </c>
      <c r="D1937" s="211" t="s">
        <v>4214</v>
      </c>
      <c r="E1937" s="211" t="s">
        <v>127</v>
      </c>
      <c r="F1937" s="211" t="s">
        <v>3291</v>
      </c>
    </row>
    <row r="1938" spans="1:6" ht="15" customHeight="1" x14ac:dyDescent="0.25">
      <c r="A1938" s="211" t="s">
        <v>4057</v>
      </c>
      <c r="B1938" s="211">
        <v>0</v>
      </c>
      <c r="C1938" s="211">
        <v>1</v>
      </c>
      <c r="D1938" s="211" t="s">
        <v>4214</v>
      </c>
      <c r="E1938" s="211" t="s">
        <v>127</v>
      </c>
      <c r="F1938" s="211" t="s">
        <v>3291</v>
      </c>
    </row>
    <row r="1939" spans="1:6" ht="15" customHeight="1" x14ac:dyDescent="0.25">
      <c r="A1939" s="211" t="s">
        <v>4058</v>
      </c>
      <c r="B1939" s="211">
        <v>0</v>
      </c>
      <c r="C1939" s="211">
        <v>1</v>
      </c>
      <c r="D1939" s="211" t="s">
        <v>4214</v>
      </c>
      <c r="E1939" s="211" t="s">
        <v>127</v>
      </c>
      <c r="F1939" s="211" t="s">
        <v>3291</v>
      </c>
    </row>
    <row r="1940" spans="1:6" ht="15" customHeight="1" x14ac:dyDescent="0.25">
      <c r="A1940" s="211" t="s">
        <v>4059</v>
      </c>
      <c r="B1940" s="211">
        <v>0</v>
      </c>
      <c r="C1940" s="211">
        <v>1</v>
      </c>
      <c r="D1940" s="211" t="s">
        <v>4214</v>
      </c>
      <c r="E1940" s="211" t="s">
        <v>127</v>
      </c>
      <c r="F1940" s="211" t="s">
        <v>3291</v>
      </c>
    </row>
    <row r="1941" spans="1:6" ht="15" customHeight="1" x14ac:dyDescent="0.25">
      <c r="A1941" s="211" t="s">
        <v>725</v>
      </c>
      <c r="B1941" s="211">
        <v>0</v>
      </c>
      <c r="C1941" s="211">
        <v>1</v>
      </c>
      <c r="D1941" s="211" t="s">
        <v>4215</v>
      </c>
      <c r="E1941" s="211" t="s">
        <v>127</v>
      </c>
      <c r="F1941" s="211" t="s">
        <v>3291</v>
      </c>
    </row>
    <row r="1942" spans="1:6" ht="15" customHeight="1" x14ac:dyDescent="0.25">
      <c r="A1942" s="211" t="s">
        <v>293</v>
      </c>
      <c r="B1942" s="211">
        <v>0</v>
      </c>
      <c r="C1942" s="211">
        <v>1</v>
      </c>
      <c r="D1942" s="211" t="s">
        <v>4215</v>
      </c>
      <c r="E1942" s="211" t="s">
        <v>127</v>
      </c>
      <c r="F1942" s="211" t="s">
        <v>3291</v>
      </c>
    </row>
    <row r="1943" spans="1:6" ht="15" customHeight="1" x14ac:dyDescent="0.25">
      <c r="A1943" s="211" t="s">
        <v>727</v>
      </c>
      <c r="B1943" s="211">
        <v>0</v>
      </c>
      <c r="C1943" s="211">
        <v>1</v>
      </c>
      <c r="D1943" s="211" t="s">
        <v>4215</v>
      </c>
      <c r="E1943" s="211" t="s">
        <v>127</v>
      </c>
      <c r="F1943" s="211" t="s">
        <v>3291</v>
      </c>
    </row>
    <row r="1944" spans="1:6" ht="15" customHeight="1" x14ac:dyDescent="0.25">
      <c r="A1944" s="211" t="s">
        <v>298</v>
      </c>
      <c r="B1944" s="211">
        <v>0</v>
      </c>
      <c r="C1944" s="211">
        <v>1</v>
      </c>
      <c r="D1944" s="211" t="s">
        <v>4215</v>
      </c>
      <c r="E1944" s="211" t="s">
        <v>127</v>
      </c>
      <c r="F1944" s="211" t="s">
        <v>3291</v>
      </c>
    </row>
    <row r="1945" spans="1:6" ht="15" customHeight="1" x14ac:dyDescent="0.25">
      <c r="A1945" s="211" t="s">
        <v>3340</v>
      </c>
      <c r="B1945" s="211">
        <v>0</v>
      </c>
      <c r="C1945" s="211">
        <v>1</v>
      </c>
      <c r="D1945" s="211" t="s">
        <v>4215</v>
      </c>
      <c r="E1945" s="211" t="s">
        <v>127</v>
      </c>
      <c r="F1945" s="211" t="s">
        <v>3291</v>
      </c>
    </row>
    <row r="1946" spans="1:6" ht="15" customHeight="1" x14ac:dyDescent="0.25">
      <c r="A1946" s="211" t="s">
        <v>3341</v>
      </c>
      <c r="B1946" s="211">
        <v>0</v>
      </c>
      <c r="C1946" s="211">
        <v>1</v>
      </c>
      <c r="D1946" s="211" t="s">
        <v>4215</v>
      </c>
      <c r="E1946" s="211" t="s">
        <v>127</v>
      </c>
      <c r="F1946" s="211" t="s">
        <v>3291</v>
      </c>
    </row>
    <row r="1947" spans="1:6" x14ac:dyDescent="0.25">
      <c r="A1947" s="211" t="s">
        <v>3342</v>
      </c>
      <c r="B1947" s="211">
        <v>0</v>
      </c>
      <c r="C1947" s="211">
        <v>1</v>
      </c>
      <c r="D1947" s="211" t="s">
        <v>4215</v>
      </c>
      <c r="E1947" s="211" t="s">
        <v>127</v>
      </c>
      <c r="F1947" s="211" t="s">
        <v>3291</v>
      </c>
    </row>
    <row r="1948" spans="1:6" ht="15" customHeight="1" x14ac:dyDescent="0.25">
      <c r="A1948" s="211" t="s">
        <v>3345</v>
      </c>
      <c r="B1948" s="211">
        <v>0</v>
      </c>
      <c r="C1948" s="211">
        <v>1</v>
      </c>
      <c r="D1948" s="211" t="s">
        <v>4215</v>
      </c>
      <c r="E1948" s="211" t="s">
        <v>127</v>
      </c>
      <c r="F1948" s="211" t="s">
        <v>3291</v>
      </c>
    </row>
    <row r="1949" spans="1:6" ht="15" customHeight="1" x14ac:dyDescent="0.25">
      <c r="A1949" s="211" t="s">
        <v>3346</v>
      </c>
      <c r="B1949" s="211">
        <v>0</v>
      </c>
      <c r="C1949" s="211">
        <v>1</v>
      </c>
      <c r="D1949" s="211" t="s">
        <v>4215</v>
      </c>
      <c r="E1949" s="211" t="s">
        <v>127</v>
      </c>
      <c r="F1949" s="211" t="s">
        <v>3291</v>
      </c>
    </row>
    <row r="1950" spans="1:6" ht="15" customHeight="1" x14ac:dyDescent="0.25">
      <c r="A1950" s="211" t="s">
        <v>3348</v>
      </c>
      <c r="B1950" s="211">
        <v>0</v>
      </c>
      <c r="C1950" s="211">
        <v>1</v>
      </c>
      <c r="D1950" s="211" t="s">
        <v>4215</v>
      </c>
      <c r="E1950" s="211" t="s">
        <v>127</v>
      </c>
      <c r="F1950" s="211" t="s">
        <v>3291</v>
      </c>
    </row>
    <row r="1951" spans="1:6" ht="15" customHeight="1" x14ac:dyDescent="0.25">
      <c r="A1951" s="211" t="s">
        <v>724</v>
      </c>
      <c r="B1951" s="211">
        <v>0</v>
      </c>
      <c r="C1951" s="211">
        <v>1</v>
      </c>
      <c r="D1951" s="211" t="s">
        <v>4215</v>
      </c>
      <c r="E1951" s="211" t="s">
        <v>127</v>
      </c>
      <c r="F1951" s="211" t="s">
        <v>3291</v>
      </c>
    </row>
    <row r="1952" spans="1:6" ht="15" customHeight="1" x14ac:dyDescent="0.25">
      <c r="A1952" s="211" t="s">
        <v>726</v>
      </c>
      <c r="B1952" s="211">
        <v>0</v>
      </c>
      <c r="C1952" s="211">
        <v>1</v>
      </c>
      <c r="D1952" s="211" t="s">
        <v>4215</v>
      </c>
      <c r="E1952" s="211" t="s">
        <v>127</v>
      </c>
      <c r="F1952" s="211" t="s">
        <v>3291</v>
      </c>
    </row>
    <row r="1953" spans="1:6" ht="15" customHeight="1" x14ac:dyDescent="0.25">
      <c r="A1953" s="211" t="s">
        <v>3343</v>
      </c>
      <c r="B1953" s="211">
        <v>0</v>
      </c>
      <c r="C1953" s="211">
        <v>1</v>
      </c>
      <c r="D1953" s="211" t="s">
        <v>4215</v>
      </c>
      <c r="E1953" s="211" t="s">
        <v>127</v>
      </c>
      <c r="F1953" s="211" t="s">
        <v>3291</v>
      </c>
    </row>
    <row r="1954" spans="1:6" ht="15" customHeight="1" x14ac:dyDescent="0.25">
      <c r="A1954" s="211" t="s">
        <v>3344</v>
      </c>
      <c r="B1954" s="211">
        <v>0</v>
      </c>
      <c r="C1954" s="211">
        <v>1</v>
      </c>
      <c r="D1954" s="211" t="s">
        <v>4215</v>
      </c>
      <c r="E1954" s="211" t="s">
        <v>127</v>
      </c>
      <c r="F1954" s="211" t="s">
        <v>3291</v>
      </c>
    </row>
    <row r="1955" spans="1:6" ht="15" customHeight="1" x14ac:dyDescent="0.25">
      <c r="A1955" s="211" t="s">
        <v>3347</v>
      </c>
      <c r="B1955" s="211">
        <v>0</v>
      </c>
      <c r="C1955" s="211">
        <v>1</v>
      </c>
      <c r="D1955" s="211" t="s">
        <v>4215</v>
      </c>
      <c r="E1955" s="211" t="s">
        <v>127</v>
      </c>
      <c r="F1955" s="211" t="s">
        <v>3291</v>
      </c>
    </row>
    <row r="1956" spans="1:6" ht="15" customHeight="1" x14ac:dyDescent="0.25">
      <c r="A1956" s="211" t="s">
        <v>4057</v>
      </c>
      <c r="B1956" s="211">
        <v>0</v>
      </c>
      <c r="C1956" s="211">
        <v>1</v>
      </c>
      <c r="D1956" s="211" t="s">
        <v>4215</v>
      </c>
      <c r="E1956" s="211" t="s">
        <v>127</v>
      </c>
      <c r="F1956" s="211" t="s">
        <v>3291</v>
      </c>
    </row>
    <row r="1957" spans="1:6" ht="15" customHeight="1" x14ac:dyDescent="0.25">
      <c r="A1957" s="211" t="s">
        <v>4058</v>
      </c>
      <c r="B1957" s="211">
        <v>0</v>
      </c>
      <c r="C1957" s="211">
        <v>1</v>
      </c>
      <c r="D1957" s="211" t="s">
        <v>4215</v>
      </c>
      <c r="E1957" s="211" t="s">
        <v>127</v>
      </c>
      <c r="F1957" s="211" t="s">
        <v>3291</v>
      </c>
    </row>
    <row r="1958" spans="1:6" ht="15" customHeight="1" x14ac:dyDescent="0.25">
      <c r="A1958" s="211" t="s">
        <v>4059</v>
      </c>
      <c r="B1958" s="211">
        <v>0</v>
      </c>
      <c r="C1958" s="211">
        <v>1</v>
      </c>
      <c r="D1958" s="211" t="s">
        <v>4215</v>
      </c>
      <c r="E1958" s="211" t="s">
        <v>127</v>
      </c>
      <c r="F1958" s="211" t="s">
        <v>3291</v>
      </c>
    </row>
    <row r="1959" spans="1:6" ht="15" customHeight="1" x14ac:dyDescent="0.25">
      <c r="A1959" s="211" t="s">
        <v>725</v>
      </c>
      <c r="B1959" s="211">
        <v>0</v>
      </c>
      <c r="C1959" s="211">
        <v>1</v>
      </c>
      <c r="D1959" s="211" t="s">
        <v>4216</v>
      </c>
      <c r="E1959" s="211" t="s">
        <v>127</v>
      </c>
      <c r="F1959" s="211" t="s">
        <v>3291</v>
      </c>
    </row>
    <row r="1960" spans="1:6" ht="15" customHeight="1" x14ac:dyDescent="0.25">
      <c r="A1960" s="211" t="s">
        <v>293</v>
      </c>
      <c r="B1960" s="211">
        <v>0</v>
      </c>
      <c r="C1960" s="211">
        <v>1</v>
      </c>
      <c r="D1960" s="211" t="s">
        <v>4216</v>
      </c>
      <c r="E1960" s="211" t="s">
        <v>127</v>
      </c>
      <c r="F1960" s="211" t="s">
        <v>3291</v>
      </c>
    </row>
    <row r="1961" spans="1:6" ht="15" customHeight="1" x14ac:dyDescent="0.25">
      <c r="A1961" s="211" t="s">
        <v>727</v>
      </c>
      <c r="B1961" s="211">
        <v>0</v>
      </c>
      <c r="C1961" s="211">
        <v>1</v>
      </c>
      <c r="D1961" s="211" t="s">
        <v>4216</v>
      </c>
      <c r="E1961" s="211" t="s">
        <v>127</v>
      </c>
      <c r="F1961" s="211" t="s">
        <v>3291</v>
      </c>
    </row>
    <row r="1962" spans="1:6" ht="15" customHeight="1" x14ac:dyDescent="0.25">
      <c r="A1962" s="211" t="s">
        <v>298</v>
      </c>
      <c r="B1962" s="211">
        <v>0</v>
      </c>
      <c r="C1962" s="211">
        <v>1</v>
      </c>
      <c r="D1962" s="211" t="s">
        <v>4216</v>
      </c>
      <c r="E1962" s="211" t="s">
        <v>127</v>
      </c>
      <c r="F1962" s="211" t="s">
        <v>3291</v>
      </c>
    </row>
    <row r="1963" spans="1:6" ht="15" customHeight="1" x14ac:dyDescent="0.25">
      <c r="A1963" s="211" t="s">
        <v>3340</v>
      </c>
      <c r="B1963" s="211">
        <v>0</v>
      </c>
      <c r="C1963" s="211">
        <v>1</v>
      </c>
      <c r="D1963" s="211" t="s">
        <v>4216</v>
      </c>
      <c r="E1963" s="211" t="s">
        <v>127</v>
      </c>
      <c r="F1963" s="211" t="s">
        <v>3291</v>
      </c>
    </row>
    <row r="1964" spans="1:6" ht="15" customHeight="1" x14ac:dyDescent="0.25">
      <c r="A1964" s="211" t="s">
        <v>3341</v>
      </c>
      <c r="B1964" s="211">
        <v>0</v>
      </c>
      <c r="C1964" s="211">
        <v>1</v>
      </c>
      <c r="D1964" s="211" t="s">
        <v>4216</v>
      </c>
      <c r="E1964" s="211" t="s">
        <v>127</v>
      </c>
      <c r="F1964" s="211" t="s">
        <v>3291</v>
      </c>
    </row>
    <row r="1965" spans="1:6" x14ac:dyDescent="0.25">
      <c r="A1965" s="211" t="s">
        <v>3342</v>
      </c>
      <c r="B1965" s="211">
        <v>0</v>
      </c>
      <c r="C1965" s="211">
        <v>1</v>
      </c>
      <c r="D1965" s="211" t="s">
        <v>4216</v>
      </c>
      <c r="E1965" s="211" t="s">
        <v>127</v>
      </c>
      <c r="F1965" s="211" t="s">
        <v>3291</v>
      </c>
    </row>
    <row r="1966" spans="1:6" ht="15" customHeight="1" x14ac:dyDescent="0.25">
      <c r="A1966" s="211" t="s">
        <v>3345</v>
      </c>
      <c r="B1966" s="211">
        <v>0</v>
      </c>
      <c r="C1966" s="211">
        <v>1</v>
      </c>
      <c r="D1966" s="211" t="s">
        <v>4216</v>
      </c>
      <c r="E1966" s="211" t="s">
        <v>127</v>
      </c>
      <c r="F1966" s="211" t="s">
        <v>3291</v>
      </c>
    </row>
    <row r="1967" spans="1:6" ht="15" customHeight="1" x14ac:dyDescent="0.25">
      <c r="A1967" s="211" t="s">
        <v>3346</v>
      </c>
      <c r="B1967" s="211">
        <v>0</v>
      </c>
      <c r="C1967" s="211">
        <v>1</v>
      </c>
      <c r="D1967" s="211" t="s">
        <v>4216</v>
      </c>
      <c r="E1967" s="211" t="s">
        <v>127</v>
      </c>
      <c r="F1967" s="211" t="s">
        <v>3291</v>
      </c>
    </row>
    <row r="1968" spans="1:6" ht="15" customHeight="1" x14ac:dyDescent="0.25">
      <c r="A1968" s="211" t="s">
        <v>3348</v>
      </c>
      <c r="B1968" s="211">
        <v>0</v>
      </c>
      <c r="C1968" s="211">
        <v>1</v>
      </c>
      <c r="D1968" s="211" t="s">
        <v>4216</v>
      </c>
      <c r="E1968" s="211" t="s">
        <v>127</v>
      </c>
      <c r="F1968" s="211" t="s">
        <v>3291</v>
      </c>
    </row>
    <row r="1969" spans="1:6" ht="15" customHeight="1" x14ac:dyDescent="0.25">
      <c r="A1969" s="211" t="s">
        <v>724</v>
      </c>
      <c r="B1969" s="211">
        <v>0</v>
      </c>
      <c r="C1969" s="211">
        <v>1</v>
      </c>
      <c r="D1969" s="211" t="s">
        <v>4216</v>
      </c>
      <c r="E1969" s="211" t="s">
        <v>127</v>
      </c>
      <c r="F1969" s="211" t="s">
        <v>3291</v>
      </c>
    </row>
    <row r="1970" spans="1:6" ht="15" customHeight="1" x14ac:dyDescent="0.25">
      <c r="A1970" s="211" t="s">
        <v>726</v>
      </c>
      <c r="B1970" s="211">
        <v>0</v>
      </c>
      <c r="C1970" s="211">
        <v>1</v>
      </c>
      <c r="D1970" s="211" t="s">
        <v>4216</v>
      </c>
      <c r="E1970" s="211" t="s">
        <v>127</v>
      </c>
      <c r="F1970" s="211" t="s">
        <v>3291</v>
      </c>
    </row>
    <row r="1971" spans="1:6" ht="15" customHeight="1" x14ac:dyDescent="0.25">
      <c r="A1971" s="211" t="s">
        <v>3343</v>
      </c>
      <c r="B1971" s="211">
        <v>0</v>
      </c>
      <c r="C1971" s="211">
        <v>1</v>
      </c>
      <c r="D1971" s="211" t="s">
        <v>4216</v>
      </c>
      <c r="E1971" s="211" t="s">
        <v>127</v>
      </c>
      <c r="F1971" s="211" t="s">
        <v>3291</v>
      </c>
    </row>
    <row r="1972" spans="1:6" ht="15" customHeight="1" x14ac:dyDescent="0.25">
      <c r="A1972" s="211" t="s">
        <v>3344</v>
      </c>
      <c r="B1972" s="211">
        <v>0</v>
      </c>
      <c r="C1972" s="211">
        <v>1</v>
      </c>
      <c r="D1972" s="211" t="s">
        <v>4216</v>
      </c>
      <c r="E1972" s="211" t="s">
        <v>127</v>
      </c>
      <c r="F1972" s="211" t="s">
        <v>3291</v>
      </c>
    </row>
    <row r="1973" spans="1:6" ht="15" customHeight="1" x14ac:dyDescent="0.25">
      <c r="A1973" s="211" t="s">
        <v>3347</v>
      </c>
      <c r="B1973" s="211">
        <v>0</v>
      </c>
      <c r="C1973" s="211">
        <v>1</v>
      </c>
      <c r="D1973" s="211" t="s">
        <v>4216</v>
      </c>
      <c r="E1973" s="211" t="s">
        <v>127</v>
      </c>
      <c r="F1973" s="211" t="s">
        <v>3291</v>
      </c>
    </row>
    <row r="1974" spans="1:6" ht="15" customHeight="1" x14ac:dyDescent="0.25">
      <c r="A1974" s="211" t="s">
        <v>4057</v>
      </c>
      <c r="B1974" s="211">
        <v>0</v>
      </c>
      <c r="C1974" s="211">
        <v>1</v>
      </c>
      <c r="D1974" s="211" t="s">
        <v>4216</v>
      </c>
      <c r="E1974" s="211" t="s">
        <v>127</v>
      </c>
      <c r="F1974" s="211" t="s">
        <v>3291</v>
      </c>
    </row>
    <row r="1975" spans="1:6" ht="15" customHeight="1" x14ac:dyDescent="0.25">
      <c r="A1975" s="211" t="s">
        <v>4058</v>
      </c>
      <c r="B1975" s="211">
        <v>0</v>
      </c>
      <c r="C1975" s="211">
        <v>1</v>
      </c>
      <c r="D1975" s="211" t="s">
        <v>4216</v>
      </c>
      <c r="E1975" s="211" t="s">
        <v>127</v>
      </c>
      <c r="F1975" s="211" t="s">
        <v>3291</v>
      </c>
    </row>
    <row r="1976" spans="1:6" ht="15" customHeight="1" x14ac:dyDescent="0.25">
      <c r="A1976" s="211" t="s">
        <v>4059</v>
      </c>
      <c r="B1976" s="211">
        <v>0</v>
      </c>
      <c r="C1976" s="211">
        <v>1</v>
      </c>
      <c r="D1976" s="211" t="s">
        <v>4216</v>
      </c>
      <c r="E1976" s="211" t="s">
        <v>127</v>
      </c>
      <c r="F1976" s="211" t="s">
        <v>3291</v>
      </c>
    </row>
    <row r="1977" spans="1:6" ht="15" customHeight="1" x14ac:dyDescent="0.25">
      <c r="A1977" s="211" t="s">
        <v>725</v>
      </c>
      <c r="B1977" s="211">
        <v>0</v>
      </c>
      <c r="C1977" s="211">
        <v>1</v>
      </c>
      <c r="D1977" s="211" t="s">
        <v>4217</v>
      </c>
      <c r="E1977" s="211" t="s">
        <v>127</v>
      </c>
      <c r="F1977" s="211" t="s">
        <v>3291</v>
      </c>
    </row>
    <row r="1978" spans="1:6" ht="15" customHeight="1" x14ac:dyDescent="0.25">
      <c r="A1978" s="211" t="s">
        <v>293</v>
      </c>
      <c r="B1978" s="211">
        <v>0</v>
      </c>
      <c r="C1978" s="211">
        <v>1</v>
      </c>
      <c r="D1978" s="211" t="s">
        <v>4217</v>
      </c>
      <c r="E1978" s="211" t="s">
        <v>127</v>
      </c>
      <c r="F1978" s="211" t="s">
        <v>3291</v>
      </c>
    </row>
    <row r="1979" spans="1:6" ht="15" customHeight="1" x14ac:dyDescent="0.25">
      <c r="A1979" s="211" t="s">
        <v>727</v>
      </c>
      <c r="B1979" s="211">
        <v>0</v>
      </c>
      <c r="C1979" s="211">
        <v>1</v>
      </c>
      <c r="D1979" s="211" t="s">
        <v>4217</v>
      </c>
      <c r="E1979" s="211" t="s">
        <v>127</v>
      </c>
      <c r="F1979" s="211" t="s">
        <v>3291</v>
      </c>
    </row>
    <row r="1980" spans="1:6" ht="15" customHeight="1" x14ac:dyDescent="0.25">
      <c r="A1980" s="211" t="s">
        <v>298</v>
      </c>
      <c r="B1980" s="211">
        <v>0</v>
      </c>
      <c r="C1980" s="211">
        <v>1</v>
      </c>
      <c r="D1980" s="211" t="s">
        <v>4217</v>
      </c>
      <c r="E1980" s="211" t="s">
        <v>127</v>
      </c>
      <c r="F1980" s="211" t="s">
        <v>3291</v>
      </c>
    </row>
    <row r="1981" spans="1:6" ht="15" customHeight="1" x14ac:dyDescent="0.25">
      <c r="A1981" s="211" t="s">
        <v>3340</v>
      </c>
      <c r="B1981" s="211">
        <v>0</v>
      </c>
      <c r="C1981" s="211">
        <v>1</v>
      </c>
      <c r="D1981" s="211" t="s">
        <v>4217</v>
      </c>
      <c r="E1981" s="211" t="s">
        <v>127</v>
      </c>
      <c r="F1981" s="211" t="s">
        <v>3291</v>
      </c>
    </row>
    <row r="1982" spans="1:6" ht="15" customHeight="1" x14ac:dyDescent="0.25">
      <c r="A1982" s="211" t="s">
        <v>3341</v>
      </c>
      <c r="B1982" s="211">
        <v>0</v>
      </c>
      <c r="C1982" s="211">
        <v>1</v>
      </c>
      <c r="D1982" s="211" t="s">
        <v>4217</v>
      </c>
      <c r="E1982" s="211" t="s">
        <v>127</v>
      </c>
      <c r="F1982" s="211" t="s">
        <v>3291</v>
      </c>
    </row>
    <row r="1983" spans="1:6" x14ac:dyDescent="0.25">
      <c r="A1983" s="211" t="s">
        <v>3342</v>
      </c>
      <c r="B1983" s="211">
        <v>0</v>
      </c>
      <c r="C1983" s="211">
        <v>1</v>
      </c>
      <c r="D1983" s="211" t="s">
        <v>4217</v>
      </c>
      <c r="E1983" s="211" t="s">
        <v>127</v>
      </c>
      <c r="F1983" s="211" t="s">
        <v>3291</v>
      </c>
    </row>
    <row r="1984" spans="1:6" ht="15" customHeight="1" x14ac:dyDescent="0.25">
      <c r="A1984" s="211" t="s">
        <v>3345</v>
      </c>
      <c r="B1984" s="211">
        <v>0</v>
      </c>
      <c r="C1984" s="211">
        <v>1</v>
      </c>
      <c r="D1984" s="211" t="s">
        <v>4217</v>
      </c>
      <c r="E1984" s="211" t="s">
        <v>127</v>
      </c>
      <c r="F1984" s="211" t="s">
        <v>3291</v>
      </c>
    </row>
    <row r="1985" spans="1:6" ht="15" customHeight="1" x14ac:dyDescent="0.25">
      <c r="A1985" s="211" t="s">
        <v>3346</v>
      </c>
      <c r="B1985" s="211">
        <v>0</v>
      </c>
      <c r="C1985" s="211">
        <v>1</v>
      </c>
      <c r="D1985" s="211" t="s">
        <v>4217</v>
      </c>
      <c r="E1985" s="211" t="s">
        <v>127</v>
      </c>
      <c r="F1985" s="211" t="s">
        <v>3291</v>
      </c>
    </row>
    <row r="1986" spans="1:6" ht="15" customHeight="1" x14ac:dyDescent="0.25">
      <c r="A1986" s="211" t="s">
        <v>3348</v>
      </c>
      <c r="B1986" s="211">
        <v>0</v>
      </c>
      <c r="C1986" s="211">
        <v>1</v>
      </c>
      <c r="D1986" s="211" t="s">
        <v>4217</v>
      </c>
      <c r="E1986" s="211" t="s">
        <v>127</v>
      </c>
      <c r="F1986" s="211" t="s">
        <v>3291</v>
      </c>
    </row>
    <row r="1987" spans="1:6" ht="15" customHeight="1" x14ac:dyDescent="0.25">
      <c r="A1987" s="211" t="s">
        <v>724</v>
      </c>
      <c r="B1987" s="211">
        <v>0</v>
      </c>
      <c r="C1987" s="211">
        <v>1</v>
      </c>
      <c r="D1987" s="211" t="s">
        <v>4217</v>
      </c>
      <c r="E1987" s="211" t="s">
        <v>127</v>
      </c>
      <c r="F1987" s="211" t="s">
        <v>3291</v>
      </c>
    </row>
    <row r="1988" spans="1:6" ht="15" customHeight="1" x14ac:dyDescent="0.25">
      <c r="A1988" s="211" t="s">
        <v>726</v>
      </c>
      <c r="B1988" s="211">
        <v>0</v>
      </c>
      <c r="C1988" s="211">
        <v>1</v>
      </c>
      <c r="D1988" s="211" t="s">
        <v>4217</v>
      </c>
      <c r="E1988" s="211" t="s">
        <v>127</v>
      </c>
      <c r="F1988" s="211" t="s">
        <v>3291</v>
      </c>
    </row>
    <row r="1989" spans="1:6" ht="15" customHeight="1" x14ac:dyDescent="0.25">
      <c r="A1989" s="211" t="s">
        <v>3343</v>
      </c>
      <c r="B1989" s="211">
        <v>0</v>
      </c>
      <c r="C1989" s="211">
        <v>1</v>
      </c>
      <c r="D1989" s="211" t="s">
        <v>4217</v>
      </c>
      <c r="E1989" s="211" t="s">
        <v>127</v>
      </c>
      <c r="F1989" s="211" t="s">
        <v>3291</v>
      </c>
    </row>
    <row r="1990" spans="1:6" ht="15" customHeight="1" x14ac:dyDescent="0.25">
      <c r="A1990" s="211" t="s">
        <v>3344</v>
      </c>
      <c r="B1990" s="211">
        <v>0</v>
      </c>
      <c r="C1990" s="211">
        <v>1</v>
      </c>
      <c r="D1990" s="211" t="s">
        <v>4217</v>
      </c>
      <c r="E1990" s="211" t="s">
        <v>127</v>
      </c>
      <c r="F1990" s="211" t="s">
        <v>3291</v>
      </c>
    </row>
    <row r="1991" spans="1:6" ht="15" customHeight="1" x14ac:dyDescent="0.25">
      <c r="A1991" s="211" t="s">
        <v>3347</v>
      </c>
      <c r="B1991" s="211">
        <v>0</v>
      </c>
      <c r="C1991" s="211">
        <v>1</v>
      </c>
      <c r="D1991" s="211" t="s">
        <v>4217</v>
      </c>
      <c r="E1991" s="211" t="s">
        <v>127</v>
      </c>
      <c r="F1991" s="211" t="s">
        <v>3291</v>
      </c>
    </row>
    <row r="1992" spans="1:6" ht="15" customHeight="1" x14ac:dyDescent="0.25">
      <c r="A1992" s="211" t="s">
        <v>4057</v>
      </c>
      <c r="B1992" s="211">
        <v>0</v>
      </c>
      <c r="C1992" s="211">
        <v>1</v>
      </c>
      <c r="D1992" s="211" t="s">
        <v>4217</v>
      </c>
      <c r="E1992" s="211" t="s">
        <v>127</v>
      </c>
      <c r="F1992" s="211" t="s">
        <v>3291</v>
      </c>
    </row>
    <row r="1993" spans="1:6" ht="15" customHeight="1" x14ac:dyDescent="0.25">
      <c r="A1993" s="211" t="s">
        <v>4058</v>
      </c>
      <c r="B1993" s="211">
        <v>0</v>
      </c>
      <c r="C1993" s="211">
        <v>1</v>
      </c>
      <c r="D1993" s="211" t="s">
        <v>4217</v>
      </c>
      <c r="E1993" s="211" t="s">
        <v>127</v>
      </c>
      <c r="F1993" s="211" t="s">
        <v>3291</v>
      </c>
    </row>
    <row r="1994" spans="1:6" ht="15" customHeight="1" x14ac:dyDescent="0.25">
      <c r="A1994" s="211" t="s">
        <v>4059</v>
      </c>
      <c r="B1994" s="211">
        <v>0</v>
      </c>
      <c r="C1994" s="211">
        <v>1</v>
      </c>
      <c r="D1994" s="211" t="s">
        <v>4217</v>
      </c>
      <c r="E1994" s="211" t="s">
        <v>127</v>
      </c>
      <c r="F1994" s="211" t="s">
        <v>3291</v>
      </c>
    </row>
    <row r="1995" spans="1:6" ht="15" customHeight="1" x14ac:dyDescent="0.25">
      <c r="A1995" s="211" t="s">
        <v>727</v>
      </c>
      <c r="B1995" s="211">
        <v>0</v>
      </c>
      <c r="C1995" s="211">
        <v>1</v>
      </c>
      <c r="D1995" s="211" t="s">
        <v>4218</v>
      </c>
      <c r="E1995" s="211" t="s">
        <v>127</v>
      </c>
      <c r="F1995" s="211" t="s">
        <v>3291</v>
      </c>
    </row>
    <row r="1996" spans="1:6" ht="15" customHeight="1" x14ac:dyDescent="0.25">
      <c r="A1996" s="211" t="s">
        <v>298</v>
      </c>
      <c r="B1996" s="211">
        <v>0</v>
      </c>
      <c r="C1996" s="211">
        <v>1</v>
      </c>
      <c r="D1996" s="211" t="s">
        <v>4218</v>
      </c>
      <c r="E1996" s="211" t="s">
        <v>127</v>
      </c>
      <c r="F1996" s="211" t="s">
        <v>3291</v>
      </c>
    </row>
    <row r="1997" spans="1:6" ht="15" customHeight="1" x14ac:dyDescent="0.25">
      <c r="A1997" s="211" t="s">
        <v>3341</v>
      </c>
      <c r="B1997" s="211">
        <v>0</v>
      </c>
      <c r="C1997" s="211">
        <v>1</v>
      </c>
      <c r="D1997" s="211" t="s">
        <v>4218</v>
      </c>
      <c r="E1997" s="211" t="s">
        <v>127</v>
      </c>
      <c r="F1997" s="211" t="s">
        <v>3291</v>
      </c>
    </row>
    <row r="1998" spans="1:6" ht="15" customHeight="1" x14ac:dyDescent="0.25">
      <c r="A1998" s="211" t="s">
        <v>3345</v>
      </c>
      <c r="B1998" s="211">
        <v>0</v>
      </c>
      <c r="C1998" s="211">
        <v>1</v>
      </c>
      <c r="D1998" s="211" t="s">
        <v>4218</v>
      </c>
      <c r="E1998" s="211" t="s">
        <v>127</v>
      </c>
      <c r="F1998" s="211" t="s">
        <v>3291</v>
      </c>
    </row>
    <row r="1999" spans="1:6" ht="15" customHeight="1" x14ac:dyDescent="0.25">
      <c r="A1999" s="211" t="s">
        <v>3346</v>
      </c>
      <c r="B1999" s="211">
        <v>0</v>
      </c>
      <c r="C1999" s="211">
        <v>1</v>
      </c>
      <c r="D1999" s="211" t="s">
        <v>4218</v>
      </c>
      <c r="E1999" s="211" t="s">
        <v>127</v>
      </c>
      <c r="F1999" s="211" t="s">
        <v>3291</v>
      </c>
    </row>
    <row r="2000" spans="1:6" ht="15" customHeight="1" x14ac:dyDescent="0.25">
      <c r="A2000" s="211" t="s">
        <v>3348</v>
      </c>
      <c r="B2000" s="211">
        <v>0</v>
      </c>
      <c r="C2000" s="211">
        <v>1</v>
      </c>
      <c r="D2000" s="211" t="s">
        <v>4218</v>
      </c>
      <c r="E2000" s="211" t="s">
        <v>127</v>
      </c>
      <c r="F2000" s="211" t="s">
        <v>3291</v>
      </c>
    </row>
    <row r="2001" spans="1:6" ht="15" customHeight="1" x14ac:dyDescent="0.25">
      <c r="A2001" s="211" t="s">
        <v>726</v>
      </c>
      <c r="B2001" s="211">
        <v>0</v>
      </c>
      <c r="C2001" s="211">
        <v>1</v>
      </c>
      <c r="D2001" s="211" t="s">
        <v>4218</v>
      </c>
      <c r="E2001" s="211" t="s">
        <v>127</v>
      </c>
      <c r="F2001" s="211" t="s">
        <v>3291</v>
      </c>
    </row>
    <row r="2002" spans="1:6" ht="15" customHeight="1" x14ac:dyDescent="0.25">
      <c r="A2002" s="211" t="s">
        <v>3343</v>
      </c>
      <c r="B2002" s="211">
        <v>0</v>
      </c>
      <c r="C2002" s="211">
        <v>1</v>
      </c>
      <c r="D2002" s="211" t="s">
        <v>4218</v>
      </c>
      <c r="E2002" s="211" t="s">
        <v>127</v>
      </c>
      <c r="F2002" s="211" t="s">
        <v>3291</v>
      </c>
    </row>
    <row r="2003" spans="1:6" ht="15" customHeight="1" x14ac:dyDescent="0.25">
      <c r="A2003" s="211" t="s">
        <v>3347</v>
      </c>
      <c r="B2003" s="211">
        <v>0</v>
      </c>
      <c r="C2003" s="211">
        <v>1</v>
      </c>
      <c r="D2003" s="211" t="s">
        <v>4218</v>
      </c>
      <c r="E2003" s="211" t="s">
        <v>127</v>
      </c>
      <c r="F2003" s="211" t="s">
        <v>3291</v>
      </c>
    </row>
    <row r="2004" spans="1:6" ht="15" customHeight="1" x14ac:dyDescent="0.25">
      <c r="A2004" s="211" t="s">
        <v>4057</v>
      </c>
      <c r="B2004" s="211">
        <v>0</v>
      </c>
      <c r="C2004" s="211">
        <v>1</v>
      </c>
      <c r="D2004" s="211" t="s">
        <v>4218</v>
      </c>
      <c r="E2004" s="211" t="s">
        <v>127</v>
      </c>
      <c r="F2004" s="211" t="s">
        <v>3291</v>
      </c>
    </row>
    <row r="2005" spans="1:6" ht="15" customHeight="1" x14ac:dyDescent="0.25">
      <c r="A2005" s="211" t="s">
        <v>4058</v>
      </c>
      <c r="B2005" s="211">
        <v>0</v>
      </c>
      <c r="C2005" s="211">
        <v>1</v>
      </c>
      <c r="D2005" s="211" t="s">
        <v>4218</v>
      </c>
      <c r="E2005" s="211" t="s">
        <v>127</v>
      </c>
      <c r="F2005" s="211" t="s">
        <v>3291</v>
      </c>
    </row>
    <row r="2006" spans="1:6" ht="15" customHeight="1" x14ac:dyDescent="0.25">
      <c r="A2006" s="211" t="s">
        <v>4059</v>
      </c>
      <c r="B2006" s="211">
        <v>0</v>
      </c>
      <c r="C2006" s="211">
        <v>1</v>
      </c>
      <c r="D2006" s="211" t="s">
        <v>4218</v>
      </c>
      <c r="E2006" s="211" t="s">
        <v>127</v>
      </c>
      <c r="F2006" s="211" t="s">
        <v>3291</v>
      </c>
    </row>
    <row r="2007" spans="1:6" ht="15" customHeight="1" x14ac:dyDescent="0.25">
      <c r="A2007" s="211" t="s">
        <v>3120</v>
      </c>
      <c r="B2007" s="211">
        <v>0</v>
      </c>
      <c r="C2007" s="211">
        <v>1</v>
      </c>
      <c r="D2007" s="211" t="s">
        <v>4218</v>
      </c>
      <c r="E2007" s="211" t="s">
        <v>127</v>
      </c>
      <c r="F2007" s="211" t="s">
        <v>3291</v>
      </c>
    </row>
    <row r="2008" spans="1:6" ht="15" customHeight="1" x14ac:dyDescent="0.25">
      <c r="A2008" s="211" t="s">
        <v>727</v>
      </c>
      <c r="B2008" s="211">
        <v>0</v>
      </c>
      <c r="C2008" s="211">
        <v>1</v>
      </c>
      <c r="D2008" s="211" t="s">
        <v>4219</v>
      </c>
      <c r="E2008" s="211" t="s">
        <v>127</v>
      </c>
      <c r="F2008" s="211" t="s">
        <v>3291</v>
      </c>
    </row>
    <row r="2009" spans="1:6" ht="15" customHeight="1" x14ac:dyDescent="0.25">
      <c r="A2009" s="211" t="s">
        <v>298</v>
      </c>
      <c r="B2009" s="211">
        <v>0</v>
      </c>
      <c r="C2009" s="211">
        <v>1</v>
      </c>
      <c r="D2009" s="211" t="s">
        <v>4219</v>
      </c>
      <c r="E2009" s="211" t="s">
        <v>127</v>
      </c>
      <c r="F2009" s="211" t="s">
        <v>3291</v>
      </c>
    </row>
    <row r="2010" spans="1:6" ht="15" customHeight="1" x14ac:dyDescent="0.25">
      <c r="A2010" s="211" t="s">
        <v>3341</v>
      </c>
      <c r="B2010" s="211">
        <v>0</v>
      </c>
      <c r="C2010" s="211">
        <v>1</v>
      </c>
      <c r="D2010" s="211" t="s">
        <v>4219</v>
      </c>
      <c r="E2010" s="211" t="s">
        <v>127</v>
      </c>
      <c r="F2010" s="211" t="s">
        <v>3291</v>
      </c>
    </row>
    <row r="2011" spans="1:6" ht="15" customHeight="1" x14ac:dyDescent="0.25">
      <c r="A2011" s="211" t="s">
        <v>3345</v>
      </c>
      <c r="B2011" s="211">
        <v>0</v>
      </c>
      <c r="C2011" s="211">
        <v>1</v>
      </c>
      <c r="D2011" s="211" t="s">
        <v>4219</v>
      </c>
      <c r="E2011" s="211" t="s">
        <v>127</v>
      </c>
      <c r="F2011" s="211" t="s">
        <v>3291</v>
      </c>
    </row>
    <row r="2012" spans="1:6" ht="15" customHeight="1" x14ac:dyDescent="0.25">
      <c r="A2012" s="211" t="s">
        <v>3346</v>
      </c>
      <c r="B2012" s="211">
        <v>0</v>
      </c>
      <c r="C2012" s="211">
        <v>1</v>
      </c>
      <c r="D2012" s="211" t="s">
        <v>4219</v>
      </c>
      <c r="E2012" s="211" t="s">
        <v>127</v>
      </c>
      <c r="F2012" s="211" t="s">
        <v>3291</v>
      </c>
    </row>
    <row r="2013" spans="1:6" ht="15" customHeight="1" x14ac:dyDescent="0.25">
      <c r="A2013" s="211" t="s">
        <v>3348</v>
      </c>
      <c r="B2013" s="211">
        <v>0</v>
      </c>
      <c r="C2013" s="211">
        <v>1</v>
      </c>
      <c r="D2013" s="211" t="s">
        <v>4219</v>
      </c>
      <c r="E2013" s="211" t="s">
        <v>127</v>
      </c>
      <c r="F2013" s="211" t="s">
        <v>3291</v>
      </c>
    </row>
    <row r="2014" spans="1:6" ht="15" customHeight="1" x14ac:dyDescent="0.25">
      <c r="A2014" s="211" t="s">
        <v>726</v>
      </c>
      <c r="B2014" s="211">
        <v>0</v>
      </c>
      <c r="C2014" s="211">
        <v>1</v>
      </c>
      <c r="D2014" s="211" t="s">
        <v>4219</v>
      </c>
      <c r="E2014" s="211" t="s">
        <v>127</v>
      </c>
      <c r="F2014" s="211" t="s">
        <v>3291</v>
      </c>
    </row>
    <row r="2015" spans="1:6" ht="15" customHeight="1" x14ac:dyDescent="0.25">
      <c r="A2015" s="211" t="s">
        <v>3343</v>
      </c>
      <c r="B2015" s="211">
        <v>0</v>
      </c>
      <c r="C2015" s="211">
        <v>1</v>
      </c>
      <c r="D2015" s="211" t="s">
        <v>4219</v>
      </c>
      <c r="E2015" s="211" t="s">
        <v>127</v>
      </c>
      <c r="F2015" s="211" t="s">
        <v>3291</v>
      </c>
    </row>
    <row r="2016" spans="1:6" ht="15" customHeight="1" x14ac:dyDescent="0.25">
      <c r="A2016" s="211" t="s">
        <v>3347</v>
      </c>
      <c r="B2016" s="211">
        <v>0</v>
      </c>
      <c r="C2016" s="211">
        <v>1</v>
      </c>
      <c r="D2016" s="211" t="s">
        <v>4219</v>
      </c>
      <c r="E2016" s="211" t="s">
        <v>127</v>
      </c>
      <c r="F2016" s="211" t="s">
        <v>3291</v>
      </c>
    </row>
    <row r="2017" spans="1:6" ht="15" customHeight="1" x14ac:dyDescent="0.25">
      <c r="A2017" s="211" t="s">
        <v>4057</v>
      </c>
      <c r="B2017" s="211">
        <v>0</v>
      </c>
      <c r="C2017" s="211">
        <v>1</v>
      </c>
      <c r="D2017" s="211" t="s">
        <v>4219</v>
      </c>
      <c r="E2017" s="211" t="s">
        <v>127</v>
      </c>
      <c r="F2017" s="211" t="s">
        <v>3291</v>
      </c>
    </row>
    <row r="2018" spans="1:6" ht="15" customHeight="1" x14ac:dyDescent="0.25">
      <c r="A2018" s="211" t="s">
        <v>4058</v>
      </c>
      <c r="B2018" s="211">
        <v>0</v>
      </c>
      <c r="C2018" s="211">
        <v>1</v>
      </c>
      <c r="D2018" s="211" t="s">
        <v>4219</v>
      </c>
      <c r="E2018" s="211" t="s">
        <v>127</v>
      </c>
      <c r="F2018" s="211" t="s">
        <v>3291</v>
      </c>
    </row>
    <row r="2019" spans="1:6" ht="15" customHeight="1" x14ac:dyDescent="0.25">
      <c r="A2019" s="211" t="s">
        <v>4059</v>
      </c>
      <c r="B2019" s="211">
        <v>0</v>
      </c>
      <c r="C2019" s="211">
        <v>1</v>
      </c>
      <c r="D2019" s="211" t="s">
        <v>4219</v>
      </c>
      <c r="E2019" s="211" t="s">
        <v>127</v>
      </c>
      <c r="F2019" s="211" t="s">
        <v>3291</v>
      </c>
    </row>
    <row r="2020" spans="1:6" ht="15" customHeight="1" x14ac:dyDescent="0.25">
      <c r="A2020" s="211" t="s">
        <v>3120</v>
      </c>
      <c r="B2020" s="211">
        <v>0</v>
      </c>
      <c r="C2020" s="211">
        <v>1</v>
      </c>
      <c r="D2020" s="211" t="s">
        <v>4219</v>
      </c>
      <c r="E2020" s="211" t="s">
        <v>127</v>
      </c>
      <c r="F2020" s="211" t="s">
        <v>3291</v>
      </c>
    </row>
    <row r="2021" spans="1:6" ht="15" customHeight="1" x14ac:dyDescent="0.25">
      <c r="A2021" s="211" t="s">
        <v>727</v>
      </c>
      <c r="B2021" s="211">
        <v>0</v>
      </c>
      <c r="C2021" s="211">
        <v>1</v>
      </c>
      <c r="D2021" s="211" t="s">
        <v>4220</v>
      </c>
      <c r="E2021" s="211" t="s">
        <v>127</v>
      </c>
      <c r="F2021" s="211" t="s">
        <v>3291</v>
      </c>
    </row>
    <row r="2022" spans="1:6" ht="15" customHeight="1" x14ac:dyDescent="0.25">
      <c r="A2022" s="211" t="s">
        <v>298</v>
      </c>
      <c r="B2022" s="211">
        <v>0</v>
      </c>
      <c r="C2022" s="211">
        <v>1</v>
      </c>
      <c r="D2022" s="211" t="s">
        <v>4220</v>
      </c>
      <c r="E2022" s="211" t="s">
        <v>127</v>
      </c>
      <c r="F2022" s="211" t="s">
        <v>3291</v>
      </c>
    </row>
    <row r="2023" spans="1:6" ht="15" customHeight="1" x14ac:dyDescent="0.25">
      <c r="A2023" s="211" t="s">
        <v>3341</v>
      </c>
      <c r="B2023" s="211">
        <v>0</v>
      </c>
      <c r="C2023" s="211">
        <v>1</v>
      </c>
      <c r="D2023" s="211" t="s">
        <v>4220</v>
      </c>
      <c r="E2023" s="211" t="s">
        <v>127</v>
      </c>
      <c r="F2023" s="211" t="s">
        <v>3291</v>
      </c>
    </row>
    <row r="2024" spans="1:6" ht="15" customHeight="1" x14ac:dyDescent="0.25">
      <c r="A2024" s="211" t="s">
        <v>3345</v>
      </c>
      <c r="B2024" s="211">
        <v>0</v>
      </c>
      <c r="C2024" s="211">
        <v>1</v>
      </c>
      <c r="D2024" s="211" t="s">
        <v>4220</v>
      </c>
      <c r="E2024" s="211" t="s">
        <v>127</v>
      </c>
      <c r="F2024" s="211" t="s">
        <v>3291</v>
      </c>
    </row>
    <row r="2025" spans="1:6" ht="15" customHeight="1" x14ac:dyDescent="0.25">
      <c r="A2025" s="211" t="s">
        <v>3346</v>
      </c>
      <c r="B2025" s="211">
        <v>0</v>
      </c>
      <c r="C2025" s="211">
        <v>1</v>
      </c>
      <c r="D2025" s="211" t="s">
        <v>4220</v>
      </c>
      <c r="E2025" s="211" t="s">
        <v>127</v>
      </c>
      <c r="F2025" s="211" t="s">
        <v>3291</v>
      </c>
    </row>
    <row r="2026" spans="1:6" ht="15" customHeight="1" x14ac:dyDescent="0.25">
      <c r="A2026" s="211" t="s">
        <v>3348</v>
      </c>
      <c r="B2026" s="211">
        <v>0</v>
      </c>
      <c r="C2026" s="211">
        <v>1</v>
      </c>
      <c r="D2026" s="211" t="s">
        <v>4220</v>
      </c>
      <c r="E2026" s="211" t="s">
        <v>127</v>
      </c>
      <c r="F2026" s="211" t="s">
        <v>3291</v>
      </c>
    </row>
    <row r="2027" spans="1:6" ht="15" customHeight="1" x14ac:dyDescent="0.25">
      <c r="A2027" s="211" t="s">
        <v>726</v>
      </c>
      <c r="B2027" s="211">
        <v>0</v>
      </c>
      <c r="C2027" s="211">
        <v>1</v>
      </c>
      <c r="D2027" s="211" t="s">
        <v>4220</v>
      </c>
      <c r="E2027" s="211" t="s">
        <v>127</v>
      </c>
      <c r="F2027" s="211" t="s">
        <v>3291</v>
      </c>
    </row>
    <row r="2028" spans="1:6" ht="15" customHeight="1" x14ac:dyDescent="0.25">
      <c r="A2028" s="211" t="s">
        <v>3343</v>
      </c>
      <c r="B2028" s="211">
        <v>0</v>
      </c>
      <c r="C2028" s="211">
        <v>1</v>
      </c>
      <c r="D2028" s="211" t="s">
        <v>4220</v>
      </c>
      <c r="E2028" s="211" t="s">
        <v>127</v>
      </c>
      <c r="F2028" s="211" t="s">
        <v>3291</v>
      </c>
    </row>
    <row r="2029" spans="1:6" ht="15" customHeight="1" x14ac:dyDescent="0.25">
      <c r="A2029" s="211" t="s">
        <v>3347</v>
      </c>
      <c r="B2029" s="211">
        <v>0</v>
      </c>
      <c r="C2029" s="211">
        <v>1</v>
      </c>
      <c r="D2029" s="211" t="s">
        <v>4220</v>
      </c>
      <c r="E2029" s="211" t="s">
        <v>127</v>
      </c>
      <c r="F2029" s="211" t="s">
        <v>3291</v>
      </c>
    </row>
    <row r="2030" spans="1:6" ht="15" customHeight="1" x14ac:dyDescent="0.25">
      <c r="A2030" s="211" t="s">
        <v>4057</v>
      </c>
      <c r="B2030" s="211">
        <v>0</v>
      </c>
      <c r="C2030" s="211">
        <v>1</v>
      </c>
      <c r="D2030" s="211" t="s">
        <v>4220</v>
      </c>
      <c r="E2030" s="211" t="s">
        <v>127</v>
      </c>
      <c r="F2030" s="211" t="s">
        <v>3291</v>
      </c>
    </row>
    <row r="2031" spans="1:6" ht="15" customHeight="1" x14ac:dyDescent="0.25">
      <c r="A2031" s="211" t="s">
        <v>4058</v>
      </c>
      <c r="B2031" s="211">
        <v>0</v>
      </c>
      <c r="C2031" s="211">
        <v>1</v>
      </c>
      <c r="D2031" s="211" t="s">
        <v>4220</v>
      </c>
      <c r="E2031" s="211" t="s">
        <v>127</v>
      </c>
      <c r="F2031" s="211" t="s">
        <v>3291</v>
      </c>
    </row>
    <row r="2032" spans="1:6" ht="15" customHeight="1" x14ac:dyDescent="0.25">
      <c r="A2032" s="211" t="s">
        <v>4059</v>
      </c>
      <c r="B2032" s="211">
        <v>0</v>
      </c>
      <c r="C2032" s="211">
        <v>1</v>
      </c>
      <c r="D2032" s="211" t="s">
        <v>4220</v>
      </c>
      <c r="E2032" s="211" t="s">
        <v>127</v>
      </c>
      <c r="F2032" s="211" t="s">
        <v>3291</v>
      </c>
    </row>
    <row r="2033" spans="1:6" ht="15" customHeight="1" x14ac:dyDescent="0.25">
      <c r="A2033" s="211" t="s">
        <v>3120</v>
      </c>
      <c r="B2033" s="211">
        <v>0</v>
      </c>
      <c r="C2033" s="211">
        <v>1</v>
      </c>
      <c r="D2033" s="211" t="s">
        <v>4220</v>
      </c>
      <c r="E2033" s="211" t="s">
        <v>127</v>
      </c>
      <c r="F2033" s="211" t="s">
        <v>3291</v>
      </c>
    </row>
    <row r="2034" spans="1:6" ht="15" customHeight="1" x14ac:dyDescent="0.25">
      <c r="A2034" s="211" t="s">
        <v>727</v>
      </c>
      <c r="B2034" s="211">
        <v>0</v>
      </c>
      <c r="C2034" s="211">
        <v>1</v>
      </c>
      <c r="D2034" s="211" t="s">
        <v>4221</v>
      </c>
      <c r="E2034" s="211" t="s">
        <v>127</v>
      </c>
      <c r="F2034" s="211" t="s">
        <v>3291</v>
      </c>
    </row>
    <row r="2035" spans="1:6" ht="15" customHeight="1" x14ac:dyDescent="0.25">
      <c r="A2035" s="211" t="s">
        <v>298</v>
      </c>
      <c r="B2035" s="211">
        <v>0</v>
      </c>
      <c r="C2035" s="211">
        <v>1</v>
      </c>
      <c r="D2035" s="211" t="s">
        <v>4221</v>
      </c>
      <c r="E2035" s="211" t="s">
        <v>127</v>
      </c>
      <c r="F2035" s="211" t="s">
        <v>3291</v>
      </c>
    </row>
    <row r="2036" spans="1:6" ht="15" customHeight="1" x14ac:dyDescent="0.25">
      <c r="A2036" s="211" t="s">
        <v>3120</v>
      </c>
      <c r="B2036" s="211">
        <v>0</v>
      </c>
      <c r="C2036" s="211">
        <v>1</v>
      </c>
      <c r="D2036" s="211" t="s">
        <v>4221</v>
      </c>
      <c r="E2036" s="211" t="s">
        <v>127</v>
      </c>
      <c r="F2036" s="211" t="s">
        <v>3291</v>
      </c>
    </row>
    <row r="2037" spans="1:6" ht="15" customHeight="1" x14ac:dyDescent="0.25">
      <c r="A2037" s="211" t="s">
        <v>3340</v>
      </c>
      <c r="B2037" s="211">
        <v>0</v>
      </c>
      <c r="C2037" s="211">
        <v>1</v>
      </c>
      <c r="D2037" s="211" t="s">
        <v>4221</v>
      </c>
      <c r="E2037" s="211" t="s">
        <v>127</v>
      </c>
      <c r="F2037" s="211" t="s">
        <v>3291</v>
      </c>
    </row>
    <row r="2038" spans="1:6" x14ac:dyDescent="0.25">
      <c r="A2038" s="211" t="s">
        <v>3342</v>
      </c>
      <c r="B2038" s="211">
        <v>0</v>
      </c>
      <c r="C2038" s="211">
        <v>1</v>
      </c>
      <c r="D2038" s="211" t="s">
        <v>4221</v>
      </c>
      <c r="E2038" s="211" t="s">
        <v>127</v>
      </c>
      <c r="F2038" s="211" t="s">
        <v>3291</v>
      </c>
    </row>
    <row r="2039" spans="1:6" ht="15" customHeight="1" x14ac:dyDescent="0.25">
      <c r="A2039" s="211" t="s">
        <v>3345</v>
      </c>
      <c r="B2039" s="211">
        <v>0</v>
      </c>
      <c r="C2039" s="211">
        <v>1</v>
      </c>
      <c r="D2039" s="211" t="s">
        <v>4221</v>
      </c>
      <c r="E2039" s="211" t="s">
        <v>127</v>
      </c>
      <c r="F2039" s="211" t="s">
        <v>3291</v>
      </c>
    </row>
    <row r="2040" spans="1:6" ht="15" customHeight="1" x14ac:dyDescent="0.25">
      <c r="A2040" s="211" t="s">
        <v>3346</v>
      </c>
      <c r="B2040" s="211">
        <v>0</v>
      </c>
      <c r="C2040" s="211">
        <v>1</v>
      </c>
      <c r="D2040" s="211" t="s">
        <v>4221</v>
      </c>
      <c r="E2040" s="211" t="s">
        <v>127</v>
      </c>
      <c r="F2040" s="211" t="s">
        <v>3291</v>
      </c>
    </row>
    <row r="2041" spans="1:6" ht="15" customHeight="1" x14ac:dyDescent="0.25">
      <c r="A2041" s="211" t="s">
        <v>726</v>
      </c>
      <c r="B2041" s="211">
        <v>0</v>
      </c>
      <c r="C2041" s="211">
        <v>1</v>
      </c>
      <c r="D2041" s="211" t="s">
        <v>4221</v>
      </c>
      <c r="E2041" s="211" t="s">
        <v>127</v>
      </c>
      <c r="F2041" s="211" t="s">
        <v>3291</v>
      </c>
    </row>
    <row r="2042" spans="1:6" ht="15" customHeight="1" x14ac:dyDescent="0.25">
      <c r="A2042" s="211" t="s">
        <v>3343</v>
      </c>
      <c r="B2042" s="211">
        <v>0</v>
      </c>
      <c r="C2042" s="211">
        <v>1</v>
      </c>
      <c r="D2042" s="211" t="s">
        <v>4221</v>
      </c>
      <c r="E2042" s="211" t="s">
        <v>127</v>
      </c>
      <c r="F2042" s="211" t="s">
        <v>3291</v>
      </c>
    </row>
    <row r="2043" spans="1:6" ht="15" customHeight="1" x14ac:dyDescent="0.25">
      <c r="A2043" s="211" t="s">
        <v>3344</v>
      </c>
      <c r="B2043" s="211">
        <v>0</v>
      </c>
      <c r="C2043" s="211">
        <v>1</v>
      </c>
      <c r="D2043" s="211" t="s">
        <v>4221</v>
      </c>
      <c r="E2043" s="211" t="s">
        <v>127</v>
      </c>
      <c r="F2043" s="211" t="s">
        <v>3291</v>
      </c>
    </row>
    <row r="2044" spans="1:6" ht="15" customHeight="1" x14ac:dyDescent="0.25">
      <c r="A2044" s="211" t="s">
        <v>4057</v>
      </c>
      <c r="B2044" s="211">
        <v>0</v>
      </c>
      <c r="C2044" s="211">
        <v>1</v>
      </c>
      <c r="D2044" s="211" t="s">
        <v>4221</v>
      </c>
      <c r="E2044" s="211" t="s">
        <v>127</v>
      </c>
      <c r="F2044" s="211" t="s">
        <v>3291</v>
      </c>
    </row>
    <row r="2045" spans="1:6" ht="15" customHeight="1" x14ac:dyDescent="0.25">
      <c r="A2045" s="211" t="s">
        <v>4058</v>
      </c>
      <c r="B2045" s="211">
        <v>0</v>
      </c>
      <c r="C2045" s="211">
        <v>1</v>
      </c>
      <c r="D2045" s="211" t="s">
        <v>4221</v>
      </c>
      <c r="E2045" s="211" t="s">
        <v>127</v>
      </c>
      <c r="F2045" s="211" t="s">
        <v>3291</v>
      </c>
    </row>
    <row r="2046" spans="1:6" ht="15" customHeight="1" x14ac:dyDescent="0.25">
      <c r="A2046" s="211" t="s">
        <v>4059</v>
      </c>
      <c r="B2046" s="211">
        <v>0</v>
      </c>
      <c r="C2046" s="211">
        <v>1</v>
      </c>
      <c r="D2046" s="211" t="s">
        <v>4221</v>
      </c>
      <c r="E2046" s="211" t="s">
        <v>127</v>
      </c>
      <c r="F2046" s="211" t="s">
        <v>3291</v>
      </c>
    </row>
    <row r="2047" spans="1:6" ht="15" customHeight="1" x14ac:dyDescent="0.25">
      <c r="A2047" s="211" t="s">
        <v>727</v>
      </c>
      <c r="B2047" s="211">
        <v>0</v>
      </c>
      <c r="C2047" s="211">
        <v>1</v>
      </c>
      <c r="D2047" s="211" t="s">
        <v>4222</v>
      </c>
      <c r="E2047" s="211" t="s">
        <v>127</v>
      </c>
      <c r="F2047" s="211" t="s">
        <v>3291</v>
      </c>
    </row>
    <row r="2048" spans="1:6" ht="15" customHeight="1" x14ac:dyDescent="0.25">
      <c r="A2048" s="211" t="s">
        <v>298</v>
      </c>
      <c r="B2048" s="211">
        <v>0</v>
      </c>
      <c r="C2048" s="211">
        <v>1</v>
      </c>
      <c r="D2048" s="211" t="s">
        <v>4222</v>
      </c>
      <c r="E2048" s="211" t="s">
        <v>127</v>
      </c>
      <c r="F2048" s="211" t="s">
        <v>3291</v>
      </c>
    </row>
    <row r="2049" spans="1:6" ht="15" customHeight="1" x14ac:dyDescent="0.25">
      <c r="A2049" s="211" t="s">
        <v>3120</v>
      </c>
      <c r="B2049" s="211">
        <v>0</v>
      </c>
      <c r="C2049" s="211">
        <v>1</v>
      </c>
      <c r="D2049" s="211" t="s">
        <v>4222</v>
      </c>
      <c r="E2049" s="211" t="s">
        <v>127</v>
      </c>
      <c r="F2049" s="211" t="s">
        <v>3291</v>
      </c>
    </row>
    <row r="2050" spans="1:6" ht="15" customHeight="1" x14ac:dyDescent="0.25">
      <c r="A2050" s="211" t="s">
        <v>3340</v>
      </c>
      <c r="B2050" s="211">
        <v>0</v>
      </c>
      <c r="C2050" s="211">
        <v>1</v>
      </c>
      <c r="D2050" s="211" t="s">
        <v>4222</v>
      </c>
      <c r="E2050" s="211" t="s">
        <v>127</v>
      </c>
      <c r="F2050" s="211" t="s">
        <v>3291</v>
      </c>
    </row>
    <row r="2051" spans="1:6" x14ac:dyDescent="0.25">
      <c r="A2051" s="211" t="s">
        <v>3342</v>
      </c>
      <c r="B2051" s="211">
        <v>0</v>
      </c>
      <c r="C2051" s="211">
        <v>1</v>
      </c>
      <c r="D2051" s="211" t="s">
        <v>4222</v>
      </c>
      <c r="E2051" s="211" t="s">
        <v>127</v>
      </c>
      <c r="F2051" s="211" t="s">
        <v>3291</v>
      </c>
    </row>
    <row r="2052" spans="1:6" ht="15" customHeight="1" x14ac:dyDescent="0.25">
      <c r="A2052" s="211" t="s">
        <v>3345</v>
      </c>
      <c r="B2052" s="211">
        <v>0</v>
      </c>
      <c r="C2052" s="211">
        <v>1</v>
      </c>
      <c r="D2052" s="211" t="s">
        <v>4222</v>
      </c>
      <c r="E2052" s="211" t="s">
        <v>127</v>
      </c>
      <c r="F2052" s="211" t="s">
        <v>3291</v>
      </c>
    </row>
    <row r="2053" spans="1:6" ht="15" customHeight="1" x14ac:dyDescent="0.25">
      <c r="A2053" s="211" t="s">
        <v>3346</v>
      </c>
      <c r="B2053" s="211">
        <v>0</v>
      </c>
      <c r="C2053" s="211">
        <v>1</v>
      </c>
      <c r="D2053" s="211" t="s">
        <v>4222</v>
      </c>
      <c r="E2053" s="211" t="s">
        <v>127</v>
      </c>
      <c r="F2053" s="211" t="s">
        <v>3291</v>
      </c>
    </row>
    <row r="2054" spans="1:6" ht="15" customHeight="1" x14ac:dyDescent="0.25">
      <c r="A2054" s="211" t="s">
        <v>726</v>
      </c>
      <c r="B2054" s="211">
        <v>0</v>
      </c>
      <c r="C2054" s="211">
        <v>1</v>
      </c>
      <c r="D2054" s="211" t="s">
        <v>4222</v>
      </c>
      <c r="E2054" s="211" t="s">
        <v>127</v>
      </c>
      <c r="F2054" s="211" t="s">
        <v>3291</v>
      </c>
    </row>
    <row r="2055" spans="1:6" ht="15" customHeight="1" x14ac:dyDescent="0.25">
      <c r="A2055" s="211" t="s">
        <v>3343</v>
      </c>
      <c r="B2055" s="211">
        <v>0</v>
      </c>
      <c r="C2055" s="211">
        <v>1</v>
      </c>
      <c r="D2055" s="211" t="s">
        <v>4222</v>
      </c>
      <c r="E2055" s="211" t="s">
        <v>127</v>
      </c>
      <c r="F2055" s="211" t="s">
        <v>3291</v>
      </c>
    </row>
    <row r="2056" spans="1:6" ht="15" customHeight="1" x14ac:dyDescent="0.25">
      <c r="A2056" s="211" t="s">
        <v>3344</v>
      </c>
      <c r="B2056" s="211">
        <v>0</v>
      </c>
      <c r="C2056" s="211">
        <v>1</v>
      </c>
      <c r="D2056" s="211" t="s">
        <v>4222</v>
      </c>
      <c r="E2056" s="211" t="s">
        <v>127</v>
      </c>
      <c r="F2056" s="211" t="s">
        <v>3291</v>
      </c>
    </row>
    <row r="2057" spans="1:6" ht="15" customHeight="1" x14ac:dyDescent="0.25">
      <c r="A2057" s="211" t="s">
        <v>4057</v>
      </c>
      <c r="B2057" s="211">
        <v>0</v>
      </c>
      <c r="C2057" s="211">
        <v>1</v>
      </c>
      <c r="D2057" s="211" t="s">
        <v>4222</v>
      </c>
      <c r="E2057" s="211" t="s">
        <v>127</v>
      </c>
      <c r="F2057" s="211" t="s">
        <v>3291</v>
      </c>
    </row>
    <row r="2058" spans="1:6" ht="15" customHeight="1" x14ac:dyDescent="0.25">
      <c r="A2058" s="211" t="s">
        <v>4058</v>
      </c>
      <c r="B2058" s="211">
        <v>0</v>
      </c>
      <c r="C2058" s="211">
        <v>1</v>
      </c>
      <c r="D2058" s="211" t="s">
        <v>4222</v>
      </c>
      <c r="E2058" s="211" t="s">
        <v>127</v>
      </c>
      <c r="F2058" s="211" t="s">
        <v>3291</v>
      </c>
    </row>
    <row r="2059" spans="1:6" ht="15" customHeight="1" x14ac:dyDescent="0.25">
      <c r="A2059" s="211" t="s">
        <v>4059</v>
      </c>
      <c r="B2059" s="211">
        <v>0</v>
      </c>
      <c r="C2059" s="211">
        <v>1</v>
      </c>
      <c r="D2059" s="211" t="s">
        <v>4222</v>
      </c>
      <c r="E2059" s="211" t="s">
        <v>127</v>
      </c>
      <c r="F2059" s="211" t="s">
        <v>3291</v>
      </c>
    </row>
    <row r="2060" spans="1:6" ht="15" customHeight="1" x14ac:dyDescent="0.25">
      <c r="A2060" s="211" t="s">
        <v>727</v>
      </c>
      <c r="B2060" s="211">
        <v>0</v>
      </c>
      <c r="C2060" s="211">
        <v>1</v>
      </c>
      <c r="D2060" s="211" t="s">
        <v>4223</v>
      </c>
      <c r="E2060" s="211" t="s">
        <v>127</v>
      </c>
      <c r="F2060" s="211" t="s">
        <v>3291</v>
      </c>
    </row>
    <row r="2061" spans="1:6" ht="15" customHeight="1" x14ac:dyDescent="0.25">
      <c r="A2061" s="211" t="s">
        <v>298</v>
      </c>
      <c r="B2061" s="211">
        <v>0</v>
      </c>
      <c r="C2061" s="211">
        <v>1</v>
      </c>
      <c r="D2061" s="211" t="s">
        <v>4223</v>
      </c>
      <c r="E2061" s="211" t="s">
        <v>127</v>
      </c>
      <c r="F2061" s="211" t="s">
        <v>3291</v>
      </c>
    </row>
    <row r="2062" spans="1:6" ht="15" customHeight="1" x14ac:dyDescent="0.25">
      <c r="A2062" s="211" t="s">
        <v>3120</v>
      </c>
      <c r="B2062" s="211">
        <v>0</v>
      </c>
      <c r="C2062" s="211">
        <v>1</v>
      </c>
      <c r="D2062" s="211" t="s">
        <v>4223</v>
      </c>
      <c r="E2062" s="211" t="s">
        <v>127</v>
      </c>
      <c r="F2062" s="211" t="s">
        <v>3291</v>
      </c>
    </row>
    <row r="2063" spans="1:6" ht="15" customHeight="1" x14ac:dyDescent="0.25">
      <c r="A2063" s="211" t="s">
        <v>3340</v>
      </c>
      <c r="B2063" s="211">
        <v>0</v>
      </c>
      <c r="C2063" s="211">
        <v>1</v>
      </c>
      <c r="D2063" s="211" t="s">
        <v>4223</v>
      </c>
      <c r="E2063" s="211" t="s">
        <v>127</v>
      </c>
      <c r="F2063" s="211" t="s">
        <v>3291</v>
      </c>
    </row>
    <row r="2064" spans="1:6" x14ac:dyDescent="0.25">
      <c r="A2064" s="211" t="s">
        <v>3342</v>
      </c>
      <c r="B2064" s="211">
        <v>0</v>
      </c>
      <c r="C2064" s="211">
        <v>1</v>
      </c>
      <c r="D2064" s="211" t="s">
        <v>4223</v>
      </c>
      <c r="E2064" s="211" t="s">
        <v>127</v>
      </c>
      <c r="F2064" s="211" t="s">
        <v>3291</v>
      </c>
    </row>
    <row r="2065" spans="1:6" ht="15" customHeight="1" x14ac:dyDescent="0.25">
      <c r="A2065" s="211" t="s">
        <v>3345</v>
      </c>
      <c r="B2065" s="211">
        <v>0</v>
      </c>
      <c r="C2065" s="211">
        <v>1</v>
      </c>
      <c r="D2065" s="211" t="s">
        <v>4223</v>
      </c>
      <c r="E2065" s="211" t="s">
        <v>127</v>
      </c>
      <c r="F2065" s="211" t="s">
        <v>3291</v>
      </c>
    </row>
    <row r="2066" spans="1:6" ht="15" customHeight="1" x14ac:dyDescent="0.25">
      <c r="A2066" s="211" t="s">
        <v>3346</v>
      </c>
      <c r="B2066" s="211">
        <v>0</v>
      </c>
      <c r="C2066" s="211">
        <v>1</v>
      </c>
      <c r="D2066" s="211" t="s">
        <v>4223</v>
      </c>
      <c r="E2066" s="211" t="s">
        <v>127</v>
      </c>
      <c r="F2066" s="211" t="s">
        <v>3291</v>
      </c>
    </row>
    <row r="2067" spans="1:6" ht="15" customHeight="1" x14ac:dyDescent="0.25">
      <c r="A2067" s="211" t="s">
        <v>726</v>
      </c>
      <c r="B2067" s="211">
        <v>0</v>
      </c>
      <c r="C2067" s="211">
        <v>1</v>
      </c>
      <c r="D2067" s="211" t="s">
        <v>4223</v>
      </c>
      <c r="E2067" s="211" t="s">
        <v>127</v>
      </c>
      <c r="F2067" s="211" t="s">
        <v>3291</v>
      </c>
    </row>
    <row r="2068" spans="1:6" ht="15" customHeight="1" x14ac:dyDescent="0.25">
      <c r="A2068" s="211" t="s">
        <v>3343</v>
      </c>
      <c r="B2068" s="211">
        <v>0</v>
      </c>
      <c r="C2068" s="211">
        <v>1</v>
      </c>
      <c r="D2068" s="211" t="s">
        <v>4223</v>
      </c>
      <c r="E2068" s="211" t="s">
        <v>127</v>
      </c>
      <c r="F2068" s="211" t="s">
        <v>3291</v>
      </c>
    </row>
    <row r="2069" spans="1:6" ht="15" customHeight="1" x14ac:dyDescent="0.25">
      <c r="A2069" s="211" t="s">
        <v>3344</v>
      </c>
      <c r="B2069" s="211">
        <v>0</v>
      </c>
      <c r="C2069" s="211">
        <v>1</v>
      </c>
      <c r="D2069" s="211" t="s">
        <v>4223</v>
      </c>
      <c r="E2069" s="211" t="s">
        <v>127</v>
      </c>
      <c r="F2069" s="211" t="s">
        <v>3291</v>
      </c>
    </row>
    <row r="2070" spans="1:6" ht="15" customHeight="1" x14ac:dyDescent="0.25">
      <c r="A2070" s="211" t="s">
        <v>4057</v>
      </c>
      <c r="B2070" s="211">
        <v>0</v>
      </c>
      <c r="C2070" s="211">
        <v>1</v>
      </c>
      <c r="D2070" s="211" t="s">
        <v>4223</v>
      </c>
      <c r="E2070" s="211" t="s">
        <v>127</v>
      </c>
      <c r="F2070" s="211" t="s">
        <v>3291</v>
      </c>
    </row>
    <row r="2071" spans="1:6" ht="15" customHeight="1" x14ac:dyDescent="0.25">
      <c r="A2071" s="211" t="s">
        <v>4058</v>
      </c>
      <c r="B2071" s="211">
        <v>0</v>
      </c>
      <c r="C2071" s="211">
        <v>1</v>
      </c>
      <c r="D2071" s="211" t="s">
        <v>4223</v>
      </c>
      <c r="E2071" s="211" t="s">
        <v>127</v>
      </c>
      <c r="F2071" s="211" t="s">
        <v>3291</v>
      </c>
    </row>
    <row r="2072" spans="1:6" ht="15" customHeight="1" x14ac:dyDescent="0.25">
      <c r="A2072" s="211" t="s">
        <v>4059</v>
      </c>
      <c r="B2072" s="211">
        <v>0</v>
      </c>
      <c r="C2072" s="211">
        <v>1</v>
      </c>
      <c r="D2072" s="211" t="s">
        <v>4223</v>
      </c>
      <c r="E2072" s="211" t="s">
        <v>127</v>
      </c>
      <c r="F2072" s="211" t="s">
        <v>3291</v>
      </c>
    </row>
    <row r="2073" spans="1:6" ht="15" customHeight="1" x14ac:dyDescent="0.25">
      <c r="A2073" s="211" t="s">
        <v>3</v>
      </c>
      <c r="B2073" s="211">
        <v>0</v>
      </c>
      <c r="C2073" s="211">
        <v>1</v>
      </c>
      <c r="D2073" s="211" t="s">
        <v>4402</v>
      </c>
      <c r="E2073" s="211" t="s">
        <v>127</v>
      </c>
      <c r="F2073" s="211" t="s">
        <v>3291</v>
      </c>
    </row>
    <row r="2074" spans="1:6" ht="15" customHeight="1" x14ac:dyDescent="0.25">
      <c r="A2074" s="211" t="s">
        <v>730</v>
      </c>
      <c r="B2074" s="211">
        <v>0</v>
      </c>
      <c r="C2074" s="211">
        <v>1</v>
      </c>
      <c r="D2074" s="211" t="s">
        <v>4402</v>
      </c>
      <c r="E2074" s="211" t="s">
        <v>127</v>
      </c>
      <c r="F2074" s="211" t="s">
        <v>3291</v>
      </c>
    </row>
    <row r="2075" spans="1:6" ht="15" customHeight="1" x14ac:dyDescent="0.25">
      <c r="A2075" s="211" t="s">
        <v>217</v>
      </c>
      <c r="B2075" s="211">
        <v>0</v>
      </c>
      <c r="C2075" s="211">
        <v>1</v>
      </c>
      <c r="D2075" s="211" t="s">
        <v>4402</v>
      </c>
      <c r="E2075" s="211" t="s">
        <v>127</v>
      </c>
      <c r="F2075" s="211" t="s">
        <v>3291</v>
      </c>
    </row>
    <row r="2076" spans="1:6" ht="15" customHeight="1" x14ac:dyDescent="0.25">
      <c r="A2076" s="211" t="s">
        <v>228</v>
      </c>
      <c r="B2076" s="211">
        <v>0</v>
      </c>
      <c r="C2076" s="211">
        <v>1</v>
      </c>
      <c r="D2076" s="211" t="s">
        <v>4402</v>
      </c>
      <c r="E2076" s="211" t="s">
        <v>127</v>
      </c>
      <c r="F2076" s="211" t="s">
        <v>3291</v>
      </c>
    </row>
    <row r="2077" spans="1:6" ht="15" customHeight="1" x14ac:dyDescent="0.25">
      <c r="A2077" s="211" t="s">
        <v>233</v>
      </c>
      <c r="B2077" s="211">
        <v>0</v>
      </c>
      <c r="C2077" s="211">
        <v>1</v>
      </c>
      <c r="D2077" s="211" t="s">
        <v>4402</v>
      </c>
      <c r="E2077" s="211" t="s">
        <v>127</v>
      </c>
      <c r="F2077" s="211" t="s">
        <v>3291</v>
      </c>
    </row>
    <row r="2078" spans="1:6" ht="15" customHeight="1" x14ac:dyDescent="0.25">
      <c r="A2078" s="211" t="s">
        <v>3</v>
      </c>
      <c r="B2078" s="211">
        <v>0</v>
      </c>
      <c r="C2078" s="211">
        <v>1</v>
      </c>
      <c r="D2078" s="211" t="s">
        <v>4260</v>
      </c>
      <c r="E2078" s="211" t="s">
        <v>127</v>
      </c>
      <c r="F2078" s="211" t="s">
        <v>3291</v>
      </c>
    </row>
    <row r="2079" spans="1:6" ht="15" customHeight="1" x14ac:dyDescent="0.25">
      <c r="A2079" s="211" t="s">
        <v>730</v>
      </c>
      <c r="B2079" s="211">
        <v>0</v>
      </c>
      <c r="C2079" s="211">
        <v>1</v>
      </c>
      <c r="D2079" s="211" t="s">
        <v>4260</v>
      </c>
      <c r="E2079" s="211" t="s">
        <v>127</v>
      </c>
      <c r="F2079" s="211" t="s">
        <v>3291</v>
      </c>
    </row>
    <row r="2080" spans="1:6" ht="15" customHeight="1" x14ac:dyDescent="0.25">
      <c r="A2080" s="211" t="s">
        <v>725</v>
      </c>
      <c r="B2080" s="211">
        <v>0</v>
      </c>
      <c r="C2080" s="211">
        <v>1</v>
      </c>
      <c r="D2080" s="211" t="s">
        <v>4260</v>
      </c>
      <c r="E2080" s="211" t="s">
        <v>127</v>
      </c>
      <c r="F2080" s="211" t="s">
        <v>3291</v>
      </c>
    </row>
    <row r="2081" spans="1:6" ht="15" customHeight="1" x14ac:dyDescent="0.25">
      <c r="A2081" s="211" t="s">
        <v>293</v>
      </c>
      <c r="B2081" s="211">
        <v>0</v>
      </c>
      <c r="C2081" s="211">
        <v>1</v>
      </c>
      <c r="D2081" s="211" t="s">
        <v>4260</v>
      </c>
      <c r="E2081" s="211" t="s">
        <v>127</v>
      </c>
      <c r="F2081" s="211" t="s">
        <v>3291</v>
      </c>
    </row>
    <row r="2082" spans="1:6" ht="15" customHeight="1" x14ac:dyDescent="0.25">
      <c r="A2082" s="211" t="s">
        <v>727</v>
      </c>
      <c r="B2082" s="211">
        <v>0</v>
      </c>
      <c r="C2082" s="211">
        <v>1</v>
      </c>
      <c r="D2082" s="211" t="s">
        <v>4260</v>
      </c>
      <c r="E2082" s="211" t="s">
        <v>127</v>
      </c>
      <c r="F2082" s="211" t="s">
        <v>3291</v>
      </c>
    </row>
    <row r="2083" spans="1:6" ht="15" customHeight="1" x14ac:dyDescent="0.25">
      <c r="A2083" s="211" t="s">
        <v>298</v>
      </c>
      <c r="B2083" s="211">
        <v>0</v>
      </c>
      <c r="C2083" s="211">
        <v>1</v>
      </c>
      <c r="D2083" s="211" t="s">
        <v>4260</v>
      </c>
      <c r="E2083" s="211" t="s">
        <v>127</v>
      </c>
      <c r="F2083" s="211" t="s">
        <v>3291</v>
      </c>
    </row>
    <row r="2084" spans="1:6" ht="15" customHeight="1" x14ac:dyDescent="0.25">
      <c r="A2084" s="211" t="s">
        <v>3120</v>
      </c>
      <c r="B2084" s="211">
        <v>0</v>
      </c>
      <c r="C2084" s="211">
        <v>1</v>
      </c>
      <c r="D2084" s="211" t="s">
        <v>4260</v>
      </c>
      <c r="E2084" s="211" t="s">
        <v>127</v>
      </c>
      <c r="F2084" s="211" t="s">
        <v>3291</v>
      </c>
    </row>
    <row r="2085" spans="1:6" ht="15" customHeight="1" x14ac:dyDescent="0.25">
      <c r="A2085" s="211" t="s">
        <v>3340</v>
      </c>
      <c r="B2085" s="211">
        <v>0</v>
      </c>
      <c r="C2085" s="211">
        <v>1</v>
      </c>
      <c r="D2085" s="211" t="s">
        <v>4260</v>
      </c>
      <c r="E2085" s="211" t="s">
        <v>127</v>
      </c>
      <c r="F2085" s="211" t="s">
        <v>3291</v>
      </c>
    </row>
    <row r="2086" spans="1:6" ht="15" customHeight="1" x14ac:dyDescent="0.25">
      <c r="A2086" s="211" t="s">
        <v>3341</v>
      </c>
      <c r="B2086" s="211">
        <v>0</v>
      </c>
      <c r="C2086" s="211">
        <v>1</v>
      </c>
      <c r="D2086" s="211" t="s">
        <v>4260</v>
      </c>
      <c r="E2086" s="211" t="s">
        <v>127</v>
      </c>
      <c r="F2086" s="211" t="s">
        <v>3291</v>
      </c>
    </row>
    <row r="2087" spans="1:6" x14ac:dyDescent="0.25">
      <c r="A2087" s="211" t="s">
        <v>3342</v>
      </c>
      <c r="B2087" s="211">
        <v>0</v>
      </c>
      <c r="C2087" s="211">
        <v>1</v>
      </c>
      <c r="D2087" s="211" t="s">
        <v>4260</v>
      </c>
      <c r="E2087" s="211" t="s">
        <v>127</v>
      </c>
      <c r="F2087" s="211" t="s">
        <v>3291</v>
      </c>
    </row>
    <row r="2088" spans="1:6" ht="15" customHeight="1" x14ac:dyDescent="0.25">
      <c r="A2088" s="211" t="s">
        <v>3345</v>
      </c>
      <c r="B2088" s="211">
        <v>0</v>
      </c>
      <c r="C2088" s="211">
        <v>1</v>
      </c>
      <c r="D2088" s="211" t="s">
        <v>4260</v>
      </c>
      <c r="E2088" s="211" t="s">
        <v>127</v>
      </c>
      <c r="F2088" s="211" t="s">
        <v>3291</v>
      </c>
    </row>
    <row r="2089" spans="1:6" ht="15" customHeight="1" x14ac:dyDescent="0.25">
      <c r="A2089" s="211" t="s">
        <v>3346</v>
      </c>
      <c r="B2089" s="211">
        <v>0</v>
      </c>
      <c r="C2089" s="211">
        <v>1</v>
      </c>
      <c r="D2089" s="211" t="s">
        <v>4260</v>
      </c>
      <c r="E2089" s="211" t="s">
        <v>127</v>
      </c>
      <c r="F2089" s="211" t="s">
        <v>3291</v>
      </c>
    </row>
    <row r="2090" spans="1:6" ht="15" customHeight="1" x14ac:dyDescent="0.25">
      <c r="A2090" s="211" t="s">
        <v>3348</v>
      </c>
      <c r="B2090" s="211">
        <v>0</v>
      </c>
      <c r="C2090" s="211">
        <v>1</v>
      </c>
      <c r="D2090" s="211" t="s">
        <v>4260</v>
      </c>
      <c r="E2090" s="211" t="s">
        <v>127</v>
      </c>
      <c r="F2090" s="211" t="s">
        <v>3291</v>
      </c>
    </row>
    <row r="2091" spans="1:6" ht="15" customHeight="1" x14ac:dyDescent="0.25">
      <c r="A2091" s="211" t="s">
        <v>724</v>
      </c>
      <c r="B2091" s="211">
        <v>0</v>
      </c>
      <c r="C2091" s="211">
        <v>1</v>
      </c>
      <c r="D2091" s="211" t="s">
        <v>4260</v>
      </c>
      <c r="E2091" s="211" t="s">
        <v>127</v>
      </c>
      <c r="F2091" s="211" t="s">
        <v>3291</v>
      </c>
    </row>
    <row r="2092" spans="1:6" ht="15" customHeight="1" x14ac:dyDescent="0.25">
      <c r="A2092" s="211" t="s">
        <v>726</v>
      </c>
      <c r="B2092" s="211">
        <v>0</v>
      </c>
      <c r="C2092" s="211">
        <v>1</v>
      </c>
      <c r="D2092" s="211" t="s">
        <v>4260</v>
      </c>
      <c r="E2092" s="211" t="s">
        <v>127</v>
      </c>
      <c r="F2092" s="211" t="s">
        <v>3291</v>
      </c>
    </row>
    <row r="2093" spans="1:6" ht="15" customHeight="1" x14ac:dyDescent="0.25">
      <c r="A2093" s="211" t="s">
        <v>3343</v>
      </c>
      <c r="B2093" s="211">
        <v>0</v>
      </c>
      <c r="C2093" s="211">
        <v>1</v>
      </c>
      <c r="D2093" s="211" t="s">
        <v>4260</v>
      </c>
      <c r="E2093" s="211" t="s">
        <v>127</v>
      </c>
      <c r="F2093" s="211" t="s">
        <v>3291</v>
      </c>
    </row>
    <row r="2094" spans="1:6" ht="15" customHeight="1" x14ac:dyDescent="0.25">
      <c r="A2094" s="211" t="s">
        <v>3344</v>
      </c>
      <c r="B2094" s="211">
        <v>0</v>
      </c>
      <c r="C2094" s="211">
        <v>1</v>
      </c>
      <c r="D2094" s="211" t="s">
        <v>4260</v>
      </c>
      <c r="E2094" s="211" t="s">
        <v>127</v>
      </c>
      <c r="F2094" s="211" t="s">
        <v>3291</v>
      </c>
    </row>
    <row r="2095" spans="1:6" ht="15" customHeight="1" x14ac:dyDescent="0.25">
      <c r="A2095" s="211" t="s">
        <v>3347</v>
      </c>
      <c r="B2095" s="211">
        <v>0</v>
      </c>
      <c r="C2095" s="211">
        <v>1</v>
      </c>
      <c r="D2095" s="211" t="s">
        <v>4260</v>
      </c>
      <c r="E2095" s="211" t="s">
        <v>127</v>
      </c>
      <c r="F2095" s="211" t="s">
        <v>3291</v>
      </c>
    </row>
    <row r="2096" spans="1:6" ht="15" customHeight="1" x14ac:dyDescent="0.25">
      <c r="A2096" s="211" t="s">
        <v>217</v>
      </c>
      <c r="B2096" s="211">
        <v>0</v>
      </c>
      <c r="C2096" s="211">
        <v>1</v>
      </c>
      <c r="D2096" s="211" t="s">
        <v>4260</v>
      </c>
      <c r="E2096" s="211" t="s">
        <v>127</v>
      </c>
      <c r="F2096" s="211" t="s">
        <v>3291</v>
      </c>
    </row>
    <row r="2097" spans="1:6" ht="15" customHeight="1" x14ac:dyDescent="0.25">
      <c r="A2097" s="211" t="s">
        <v>228</v>
      </c>
      <c r="B2097" s="211">
        <v>0</v>
      </c>
      <c r="C2097" s="211">
        <v>1</v>
      </c>
      <c r="D2097" s="211" t="s">
        <v>4260</v>
      </c>
      <c r="E2097" s="211" t="s">
        <v>127</v>
      </c>
      <c r="F2097" s="211" t="s">
        <v>3291</v>
      </c>
    </row>
    <row r="2098" spans="1:6" ht="15" customHeight="1" x14ac:dyDescent="0.25">
      <c r="A2098" s="211" t="s">
        <v>233</v>
      </c>
      <c r="B2098" s="211">
        <v>0</v>
      </c>
      <c r="C2098" s="211">
        <v>1</v>
      </c>
      <c r="D2098" s="211" t="s">
        <v>4260</v>
      </c>
      <c r="E2098" s="211" t="s">
        <v>127</v>
      </c>
      <c r="F2098" s="211" t="s">
        <v>3291</v>
      </c>
    </row>
    <row r="2099" spans="1:6" ht="15" customHeight="1" x14ac:dyDescent="0.25">
      <c r="A2099" s="211" t="s">
        <v>4057</v>
      </c>
      <c r="B2099" s="211">
        <v>0</v>
      </c>
      <c r="C2099" s="211">
        <v>1</v>
      </c>
      <c r="D2099" s="211" t="s">
        <v>4260</v>
      </c>
      <c r="E2099" s="211" t="s">
        <v>127</v>
      </c>
      <c r="F2099" s="211" t="s">
        <v>3291</v>
      </c>
    </row>
    <row r="2100" spans="1:6" ht="15" customHeight="1" x14ac:dyDescent="0.25">
      <c r="A2100" s="211" t="s">
        <v>4058</v>
      </c>
      <c r="B2100" s="211">
        <v>0</v>
      </c>
      <c r="C2100" s="211">
        <v>1</v>
      </c>
      <c r="D2100" s="211" t="s">
        <v>4260</v>
      </c>
      <c r="E2100" s="211" t="s">
        <v>127</v>
      </c>
      <c r="F2100" s="211" t="s">
        <v>3291</v>
      </c>
    </row>
    <row r="2101" spans="1:6" ht="15" customHeight="1" x14ac:dyDescent="0.25">
      <c r="A2101" s="211" t="s">
        <v>4059</v>
      </c>
      <c r="B2101" s="211">
        <v>0</v>
      </c>
      <c r="C2101" s="211">
        <v>1</v>
      </c>
      <c r="D2101" s="211" t="s">
        <v>4260</v>
      </c>
      <c r="E2101" s="211" t="s">
        <v>127</v>
      </c>
      <c r="F2101" s="211" t="s">
        <v>3291</v>
      </c>
    </row>
    <row r="2102" spans="1:6" ht="15" customHeight="1" x14ac:dyDescent="0.25">
      <c r="A2102" s="211" t="s">
        <v>3093</v>
      </c>
      <c r="B2102" s="211">
        <v>0</v>
      </c>
      <c r="C2102" s="211">
        <v>1</v>
      </c>
      <c r="D2102" s="211" t="s">
        <v>3192</v>
      </c>
      <c r="E2102" s="211" t="s">
        <v>3292</v>
      </c>
      <c r="F2102" s="211" t="s">
        <v>3291</v>
      </c>
    </row>
    <row r="2103" spans="1:6" ht="15" customHeight="1" x14ac:dyDescent="0.25">
      <c r="A2103" s="211" t="s">
        <v>3095</v>
      </c>
      <c r="B2103" s="211">
        <v>0</v>
      </c>
      <c r="C2103" s="211">
        <v>1</v>
      </c>
      <c r="D2103" s="211" t="s">
        <v>3192</v>
      </c>
      <c r="E2103" s="211" t="s">
        <v>3292</v>
      </c>
      <c r="F2103" s="211" t="s">
        <v>3291</v>
      </c>
    </row>
    <row r="2104" spans="1:6" ht="15" customHeight="1" x14ac:dyDescent="0.25">
      <c r="A2104" s="211" t="s">
        <v>726</v>
      </c>
      <c r="B2104" s="211">
        <v>0</v>
      </c>
      <c r="C2104" s="211">
        <v>1</v>
      </c>
      <c r="D2104" s="211" t="s">
        <v>3192</v>
      </c>
      <c r="E2104" s="211" t="s">
        <v>3292</v>
      </c>
      <c r="F2104" s="211" t="s">
        <v>3291</v>
      </c>
    </row>
    <row r="2105" spans="1:6" ht="15" customHeight="1" x14ac:dyDescent="0.25">
      <c r="A2105" s="211" t="s">
        <v>3089</v>
      </c>
      <c r="B2105" s="211">
        <v>0</v>
      </c>
      <c r="C2105" s="211">
        <v>1</v>
      </c>
      <c r="D2105" s="211" t="s">
        <v>3192</v>
      </c>
      <c r="E2105" s="211" t="s">
        <v>3292</v>
      </c>
      <c r="F2105" s="211" t="s">
        <v>3291</v>
      </c>
    </row>
    <row r="2106" spans="1:6" ht="15" customHeight="1" x14ac:dyDescent="0.25">
      <c r="A2106" s="211" t="s">
        <v>4057</v>
      </c>
      <c r="B2106" s="211">
        <v>0</v>
      </c>
      <c r="C2106" s="211">
        <v>1</v>
      </c>
      <c r="D2106" s="211" t="s">
        <v>3192</v>
      </c>
      <c r="E2106" s="211" t="s">
        <v>3292</v>
      </c>
      <c r="F2106" s="211" t="s">
        <v>3291</v>
      </c>
    </row>
    <row r="2107" spans="1:6" ht="15" customHeight="1" x14ac:dyDescent="0.25">
      <c r="A2107" s="211" t="s">
        <v>4058</v>
      </c>
      <c r="B2107" s="211">
        <v>0</v>
      </c>
      <c r="C2107" s="211">
        <v>1</v>
      </c>
      <c r="D2107" s="211" t="s">
        <v>3192</v>
      </c>
      <c r="E2107" s="211" t="s">
        <v>3292</v>
      </c>
      <c r="F2107" s="211" t="s">
        <v>3291</v>
      </c>
    </row>
    <row r="2108" spans="1:6" ht="15" customHeight="1" x14ac:dyDescent="0.25">
      <c r="A2108" s="211" t="s">
        <v>4059</v>
      </c>
      <c r="B2108" s="211">
        <v>0</v>
      </c>
      <c r="C2108" s="211">
        <v>1</v>
      </c>
      <c r="D2108" s="211" t="s">
        <v>3192</v>
      </c>
      <c r="E2108" s="211" t="s">
        <v>3292</v>
      </c>
      <c r="F2108" s="211" t="s">
        <v>3291</v>
      </c>
    </row>
    <row r="2109" spans="1:6" ht="15" customHeight="1" x14ac:dyDescent="0.25">
      <c r="A2109" s="211" t="s">
        <v>4056</v>
      </c>
      <c r="B2109" s="211">
        <v>0</v>
      </c>
      <c r="C2109" s="211">
        <v>1</v>
      </c>
      <c r="D2109" s="211" t="s">
        <v>3192</v>
      </c>
      <c r="E2109" s="211" t="s">
        <v>3292</v>
      </c>
      <c r="F2109" s="211" t="s">
        <v>3291</v>
      </c>
    </row>
    <row r="2110" spans="1:6" ht="15" customHeight="1" x14ac:dyDescent="0.25">
      <c r="A2110" s="211" t="s">
        <v>4060</v>
      </c>
      <c r="B2110" s="211">
        <v>0</v>
      </c>
      <c r="C2110" s="211">
        <v>1</v>
      </c>
      <c r="D2110" s="211" t="s">
        <v>3192</v>
      </c>
      <c r="E2110" s="211" t="s">
        <v>3292</v>
      </c>
      <c r="F2110" s="211" t="s">
        <v>3291</v>
      </c>
    </row>
    <row r="2111" spans="1:6" ht="15" customHeight="1" x14ac:dyDescent="0.25">
      <c r="A2111" s="211" t="s">
        <v>4061</v>
      </c>
      <c r="B2111" s="211">
        <v>0</v>
      </c>
      <c r="C2111" s="211">
        <v>1</v>
      </c>
      <c r="D2111" s="211" t="s">
        <v>3192</v>
      </c>
      <c r="E2111" s="211" t="s">
        <v>3292</v>
      </c>
      <c r="F2111" s="211" t="s">
        <v>3291</v>
      </c>
    </row>
    <row r="2112" spans="1:6" ht="15" customHeight="1" x14ac:dyDescent="0.25">
      <c r="A2112" s="211" t="s">
        <v>3120</v>
      </c>
      <c r="B2112" s="211">
        <v>0</v>
      </c>
      <c r="C2112" s="211">
        <v>1</v>
      </c>
      <c r="D2112" s="211" t="s">
        <v>3192</v>
      </c>
      <c r="E2112" s="211" t="s">
        <v>3292</v>
      </c>
      <c r="F2112" s="211" t="s">
        <v>3291</v>
      </c>
    </row>
    <row r="2113" spans="1:6" ht="15" customHeight="1" x14ac:dyDescent="0.25">
      <c r="A2113" s="211" t="s">
        <v>3341</v>
      </c>
      <c r="B2113" s="211">
        <v>0</v>
      </c>
      <c r="C2113" s="211">
        <v>1</v>
      </c>
      <c r="D2113" s="211" t="s">
        <v>3192</v>
      </c>
      <c r="E2113" s="211" t="s">
        <v>3292</v>
      </c>
      <c r="F2113" s="211" t="s">
        <v>3291</v>
      </c>
    </row>
    <row r="2114" spans="1:6" ht="15" customHeight="1" x14ac:dyDescent="0.25">
      <c r="A2114" s="211" t="s">
        <v>3345</v>
      </c>
      <c r="B2114" s="211">
        <v>0</v>
      </c>
      <c r="C2114" s="211">
        <v>1</v>
      </c>
      <c r="D2114" s="211" t="s">
        <v>3192</v>
      </c>
      <c r="E2114" s="211" t="s">
        <v>3292</v>
      </c>
      <c r="F2114" s="211" t="s">
        <v>3291</v>
      </c>
    </row>
    <row r="2115" spans="1:6" ht="15" customHeight="1" x14ac:dyDescent="0.25">
      <c r="A2115" s="211" t="s">
        <v>3346</v>
      </c>
      <c r="B2115" s="211">
        <v>0</v>
      </c>
      <c r="C2115" s="211">
        <v>1</v>
      </c>
      <c r="D2115" s="211" t="s">
        <v>3192</v>
      </c>
      <c r="E2115" s="211" t="s">
        <v>3292</v>
      </c>
      <c r="F2115" s="211" t="s">
        <v>3291</v>
      </c>
    </row>
    <row r="2116" spans="1:6" ht="15" customHeight="1" x14ac:dyDescent="0.25">
      <c r="A2116" s="211" t="s">
        <v>3348</v>
      </c>
      <c r="B2116" s="211">
        <v>0</v>
      </c>
      <c r="C2116" s="211">
        <v>1</v>
      </c>
      <c r="D2116" s="211" t="s">
        <v>3192</v>
      </c>
      <c r="E2116" s="211" t="s">
        <v>3292</v>
      </c>
      <c r="F2116" s="211" t="s">
        <v>3291</v>
      </c>
    </row>
    <row r="2117" spans="1:6" ht="15" customHeight="1" x14ac:dyDescent="0.25">
      <c r="A2117" s="211" t="s">
        <v>3343</v>
      </c>
      <c r="B2117" s="211">
        <v>0</v>
      </c>
      <c r="C2117" s="211">
        <v>1</v>
      </c>
      <c r="D2117" s="211" t="s">
        <v>3192</v>
      </c>
      <c r="E2117" s="211" t="s">
        <v>3292</v>
      </c>
      <c r="F2117" s="211" t="s">
        <v>3291</v>
      </c>
    </row>
    <row r="2118" spans="1:6" ht="15" customHeight="1" x14ac:dyDescent="0.25">
      <c r="A2118" s="211" t="s">
        <v>3347</v>
      </c>
      <c r="B2118" s="211">
        <v>0</v>
      </c>
      <c r="C2118" s="211">
        <v>1</v>
      </c>
      <c r="D2118" s="211" t="s">
        <v>3192</v>
      </c>
      <c r="E2118" s="211" t="s">
        <v>3292</v>
      </c>
      <c r="F2118" s="211" t="s">
        <v>3291</v>
      </c>
    </row>
    <row r="2119" spans="1:6" ht="15" customHeight="1" x14ac:dyDescent="0.25">
      <c r="A2119" s="211" t="s">
        <v>4062</v>
      </c>
      <c r="B2119" s="211">
        <v>0</v>
      </c>
      <c r="C2119" s="211">
        <v>1</v>
      </c>
      <c r="D2119" s="211" t="s">
        <v>3192</v>
      </c>
      <c r="E2119" s="211" t="s">
        <v>3292</v>
      </c>
      <c r="F2119" s="211" t="s">
        <v>3291</v>
      </c>
    </row>
    <row r="2120" spans="1:6" ht="15" customHeight="1" x14ac:dyDescent="0.25">
      <c r="A2120" s="211" t="s">
        <v>4063</v>
      </c>
      <c r="B2120" s="211">
        <v>0</v>
      </c>
      <c r="C2120" s="211">
        <v>1</v>
      </c>
      <c r="D2120" s="211" t="s">
        <v>3192</v>
      </c>
      <c r="E2120" s="211" t="s">
        <v>3292</v>
      </c>
      <c r="F2120" s="211" t="s">
        <v>3291</v>
      </c>
    </row>
    <row r="2121" spans="1:6" ht="15" customHeight="1" x14ac:dyDescent="0.25">
      <c r="A2121" s="211" t="s">
        <v>4064</v>
      </c>
      <c r="B2121" s="211">
        <v>0</v>
      </c>
      <c r="C2121" s="211">
        <v>1</v>
      </c>
      <c r="D2121" s="211" t="s">
        <v>3192</v>
      </c>
      <c r="E2121" s="211" t="s">
        <v>3292</v>
      </c>
      <c r="F2121" s="211" t="s">
        <v>3291</v>
      </c>
    </row>
    <row r="2122" spans="1:6" ht="15" customHeight="1" x14ac:dyDescent="0.25">
      <c r="A2122" s="211" t="s">
        <v>4065</v>
      </c>
      <c r="B2122" s="211">
        <v>0</v>
      </c>
      <c r="C2122" s="211">
        <v>1</v>
      </c>
      <c r="D2122" s="211" t="s">
        <v>3192</v>
      </c>
      <c r="E2122" s="211" t="s">
        <v>3292</v>
      </c>
      <c r="F2122" s="211" t="s">
        <v>3291</v>
      </c>
    </row>
    <row r="2123" spans="1:6" ht="15" customHeight="1" x14ac:dyDescent="0.25">
      <c r="A2123" s="211" t="s">
        <v>4066</v>
      </c>
      <c r="B2123" s="211">
        <v>0</v>
      </c>
      <c r="C2123" s="211">
        <v>1</v>
      </c>
      <c r="D2123" s="211" t="s">
        <v>3192</v>
      </c>
      <c r="E2123" s="211" t="s">
        <v>3292</v>
      </c>
      <c r="F2123" s="211" t="s">
        <v>3291</v>
      </c>
    </row>
    <row r="2124" spans="1:6" ht="15" customHeight="1" x14ac:dyDescent="0.25">
      <c r="A2124" s="211" t="s">
        <v>4067</v>
      </c>
      <c r="B2124" s="211">
        <v>0</v>
      </c>
      <c r="C2124" s="211">
        <v>1</v>
      </c>
      <c r="D2124" s="211" t="s">
        <v>3192</v>
      </c>
      <c r="E2124" s="211" t="s">
        <v>3292</v>
      </c>
      <c r="F2124" s="211" t="s">
        <v>3291</v>
      </c>
    </row>
    <row r="2125" spans="1:6" ht="15" customHeight="1" x14ac:dyDescent="0.25">
      <c r="A2125" s="211" t="s">
        <v>3093</v>
      </c>
      <c r="B2125" s="211">
        <v>0</v>
      </c>
      <c r="C2125" s="211">
        <v>1</v>
      </c>
      <c r="D2125" s="211" t="s">
        <v>926</v>
      </c>
      <c r="E2125" s="211" t="s">
        <v>3292</v>
      </c>
      <c r="F2125" s="211" t="s">
        <v>3291</v>
      </c>
    </row>
    <row r="2126" spans="1:6" ht="15" customHeight="1" x14ac:dyDescent="0.25">
      <c r="A2126" s="211" t="s">
        <v>3095</v>
      </c>
      <c r="B2126" s="211">
        <v>0</v>
      </c>
      <c r="C2126" s="211">
        <v>1</v>
      </c>
      <c r="D2126" s="211" t="s">
        <v>926</v>
      </c>
      <c r="E2126" s="211" t="s">
        <v>3292</v>
      </c>
      <c r="F2126" s="211" t="s">
        <v>3291</v>
      </c>
    </row>
    <row r="2127" spans="1:6" ht="15" customHeight="1" x14ac:dyDescent="0.25">
      <c r="A2127" s="211" t="s">
        <v>726</v>
      </c>
      <c r="B2127" s="211">
        <v>0</v>
      </c>
      <c r="C2127" s="211">
        <v>1</v>
      </c>
      <c r="D2127" s="211" t="s">
        <v>926</v>
      </c>
      <c r="E2127" s="211" t="s">
        <v>3292</v>
      </c>
      <c r="F2127" s="211" t="s">
        <v>3291</v>
      </c>
    </row>
    <row r="2128" spans="1:6" ht="15" customHeight="1" x14ac:dyDescent="0.25">
      <c r="A2128" s="211" t="s">
        <v>3089</v>
      </c>
      <c r="B2128" s="211">
        <v>0</v>
      </c>
      <c r="C2128" s="211">
        <v>1</v>
      </c>
      <c r="D2128" s="211" t="s">
        <v>926</v>
      </c>
      <c r="E2128" s="211" t="s">
        <v>3292</v>
      </c>
      <c r="F2128" s="211" t="s">
        <v>3291</v>
      </c>
    </row>
    <row r="2129" spans="1:6" ht="15" customHeight="1" x14ac:dyDescent="0.25">
      <c r="A2129" s="211" t="s">
        <v>4057</v>
      </c>
      <c r="B2129" s="211">
        <v>0</v>
      </c>
      <c r="C2129" s="211">
        <v>1</v>
      </c>
      <c r="D2129" s="211" t="s">
        <v>926</v>
      </c>
      <c r="E2129" s="211" t="s">
        <v>3292</v>
      </c>
      <c r="F2129" s="211" t="s">
        <v>3291</v>
      </c>
    </row>
    <row r="2130" spans="1:6" ht="15" customHeight="1" x14ac:dyDescent="0.25">
      <c r="A2130" s="211" t="s">
        <v>4058</v>
      </c>
      <c r="B2130" s="211">
        <v>0</v>
      </c>
      <c r="C2130" s="211">
        <v>1</v>
      </c>
      <c r="D2130" s="211" t="s">
        <v>926</v>
      </c>
      <c r="E2130" s="211" t="s">
        <v>3292</v>
      </c>
      <c r="F2130" s="211" t="s">
        <v>3291</v>
      </c>
    </row>
    <row r="2131" spans="1:6" ht="15" customHeight="1" x14ac:dyDescent="0.25">
      <c r="A2131" s="211" t="s">
        <v>4059</v>
      </c>
      <c r="B2131" s="211">
        <v>0</v>
      </c>
      <c r="C2131" s="211">
        <v>1</v>
      </c>
      <c r="D2131" s="211" t="s">
        <v>926</v>
      </c>
      <c r="E2131" s="211" t="s">
        <v>3292</v>
      </c>
      <c r="F2131" s="211" t="s">
        <v>3291</v>
      </c>
    </row>
    <row r="2132" spans="1:6" ht="15" customHeight="1" x14ac:dyDescent="0.25">
      <c r="A2132" s="211" t="s">
        <v>4056</v>
      </c>
      <c r="B2132" s="211">
        <v>0</v>
      </c>
      <c r="C2132" s="211">
        <v>1</v>
      </c>
      <c r="D2132" s="211" t="s">
        <v>926</v>
      </c>
      <c r="E2132" s="211" t="s">
        <v>3292</v>
      </c>
      <c r="F2132" s="211" t="s">
        <v>3291</v>
      </c>
    </row>
    <row r="2133" spans="1:6" ht="15" customHeight="1" x14ac:dyDescent="0.25">
      <c r="A2133" s="211" t="s">
        <v>4060</v>
      </c>
      <c r="B2133" s="211">
        <v>0</v>
      </c>
      <c r="C2133" s="211">
        <v>1</v>
      </c>
      <c r="D2133" s="211" t="s">
        <v>926</v>
      </c>
      <c r="E2133" s="211" t="s">
        <v>3292</v>
      </c>
      <c r="F2133" s="211" t="s">
        <v>3291</v>
      </c>
    </row>
    <row r="2134" spans="1:6" ht="15" customHeight="1" x14ac:dyDescent="0.25">
      <c r="A2134" s="211" t="s">
        <v>4061</v>
      </c>
      <c r="B2134" s="211">
        <v>0</v>
      </c>
      <c r="C2134" s="211">
        <v>1</v>
      </c>
      <c r="D2134" s="211" t="s">
        <v>926</v>
      </c>
      <c r="E2134" s="211" t="s">
        <v>3292</v>
      </c>
      <c r="F2134" s="211" t="s">
        <v>3291</v>
      </c>
    </row>
    <row r="2135" spans="1:6" ht="15" customHeight="1" x14ac:dyDescent="0.25">
      <c r="A2135" s="211" t="s">
        <v>3120</v>
      </c>
      <c r="B2135" s="211">
        <v>0</v>
      </c>
      <c r="C2135" s="211">
        <v>1</v>
      </c>
      <c r="D2135" s="211" t="s">
        <v>926</v>
      </c>
      <c r="E2135" s="211" t="s">
        <v>3292</v>
      </c>
      <c r="F2135" s="211" t="s">
        <v>3291</v>
      </c>
    </row>
    <row r="2136" spans="1:6" ht="15" customHeight="1" x14ac:dyDescent="0.25">
      <c r="A2136" s="211" t="s">
        <v>3341</v>
      </c>
      <c r="B2136" s="211">
        <v>0</v>
      </c>
      <c r="C2136" s="211">
        <v>1</v>
      </c>
      <c r="D2136" s="211" t="s">
        <v>926</v>
      </c>
      <c r="E2136" s="211" t="s">
        <v>3292</v>
      </c>
      <c r="F2136" s="211" t="s">
        <v>3291</v>
      </c>
    </row>
    <row r="2137" spans="1:6" ht="15" customHeight="1" x14ac:dyDescent="0.25">
      <c r="A2137" s="211" t="s">
        <v>3345</v>
      </c>
      <c r="B2137" s="211">
        <v>0</v>
      </c>
      <c r="C2137" s="211">
        <v>1</v>
      </c>
      <c r="D2137" s="211" t="s">
        <v>926</v>
      </c>
      <c r="E2137" s="211" t="s">
        <v>3292</v>
      </c>
      <c r="F2137" s="211" t="s">
        <v>3291</v>
      </c>
    </row>
    <row r="2138" spans="1:6" ht="15" customHeight="1" x14ac:dyDescent="0.25">
      <c r="A2138" s="211" t="s">
        <v>3346</v>
      </c>
      <c r="B2138" s="211">
        <v>0</v>
      </c>
      <c r="C2138" s="211">
        <v>1</v>
      </c>
      <c r="D2138" s="211" t="s">
        <v>926</v>
      </c>
      <c r="E2138" s="211" t="s">
        <v>3292</v>
      </c>
      <c r="F2138" s="211" t="s">
        <v>3291</v>
      </c>
    </row>
    <row r="2139" spans="1:6" ht="15" customHeight="1" x14ac:dyDescent="0.25">
      <c r="A2139" s="211" t="s">
        <v>3348</v>
      </c>
      <c r="B2139" s="211">
        <v>0</v>
      </c>
      <c r="C2139" s="211">
        <v>1</v>
      </c>
      <c r="D2139" s="211" t="s">
        <v>926</v>
      </c>
      <c r="E2139" s="211" t="s">
        <v>3292</v>
      </c>
      <c r="F2139" s="211" t="s">
        <v>3291</v>
      </c>
    </row>
    <row r="2140" spans="1:6" ht="15" customHeight="1" x14ac:dyDescent="0.25">
      <c r="A2140" s="211" t="s">
        <v>3343</v>
      </c>
      <c r="B2140" s="211">
        <v>0</v>
      </c>
      <c r="C2140" s="211">
        <v>1</v>
      </c>
      <c r="D2140" s="211" t="s">
        <v>926</v>
      </c>
      <c r="E2140" s="211" t="s">
        <v>3292</v>
      </c>
      <c r="F2140" s="211" t="s">
        <v>3291</v>
      </c>
    </row>
    <row r="2141" spans="1:6" ht="15" customHeight="1" x14ac:dyDescent="0.25">
      <c r="A2141" s="211" t="s">
        <v>3347</v>
      </c>
      <c r="B2141" s="211">
        <v>0</v>
      </c>
      <c r="C2141" s="211">
        <v>1</v>
      </c>
      <c r="D2141" s="211" t="s">
        <v>926</v>
      </c>
      <c r="E2141" s="211" t="s">
        <v>3292</v>
      </c>
      <c r="F2141" s="211" t="s">
        <v>3291</v>
      </c>
    </row>
    <row r="2142" spans="1:6" ht="15" customHeight="1" x14ac:dyDescent="0.25">
      <c r="A2142" s="211" t="s">
        <v>4062</v>
      </c>
      <c r="B2142" s="211">
        <v>0</v>
      </c>
      <c r="C2142" s="211">
        <v>1</v>
      </c>
      <c r="D2142" s="211" t="s">
        <v>926</v>
      </c>
      <c r="E2142" s="211" t="s">
        <v>3292</v>
      </c>
      <c r="F2142" s="211" t="s">
        <v>3291</v>
      </c>
    </row>
    <row r="2143" spans="1:6" ht="15" customHeight="1" x14ac:dyDescent="0.25">
      <c r="A2143" s="211" t="s">
        <v>4063</v>
      </c>
      <c r="B2143" s="211">
        <v>0</v>
      </c>
      <c r="C2143" s="211">
        <v>1</v>
      </c>
      <c r="D2143" s="211" t="s">
        <v>926</v>
      </c>
      <c r="E2143" s="211" t="s">
        <v>3292</v>
      </c>
      <c r="F2143" s="211" t="s">
        <v>3291</v>
      </c>
    </row>
    <row r="2144" spans="1:6" ht="15" customHeight="1" x14ac:dyDescent="0.25">
      <c r="A2144" s="211" t="s">
        <v>4064</v>
      </c>
      <c r="B2144" s="211">
        <v>0</v>
      </c>
      <c r="C2144" s="211">
        <v>1</v>
      </c>
      <c r="D2144" s="211" t="s">
        <v>926</v>
      </c>
      <c r="E2144" s="211" t="s">
        <v>3292</v>
      </c>
      <c r="F2144" s="211" t="s">
        <v>3291</v>
      </c>
    </row>
    <row r="2145" spans="1:6" ht="15" customHeight="1" x14ac:dyDescent="0.25">
      <c r="A2145" s="211" t="s">
        <v>4065</v>
      </c>
      <c r="B2145" s="211">
        <v>0</v>
      </c>
      <c r="C2145" s="211">
        <v>1</v>
      </c>
      <c r="D2145" s="211" t="s">
        <v>926</v>
      </c>
      <c r="E2145" s="211" t="s">
        <v>3292</v>
      </c>
      <c r="F2145" s="211" t="s">
        <v>3291</v>
      </c>
    </row>
    <row r="2146" spans="1:6" ht="15" customHeight="1" x14ac:dyDescent="0.25">
      <c r="A2146" s="211" t="s">
        <v>4066</v>
      </c>
      <c r="B2146" s="211">
        <v>0</v>
      </c>
      <c r="C2146" s="211">
        <v>1</v>
      </c>
      <c r="D2146" s="211" t="s">
        <v>926</v>
      </c>
      <c r="E2146" s="211" t="s">
        <v>3292</v>
      </c>
      <c r="F2146" s="211" t="s">
        <v>3291</v>
      </c>
    </row>
    <row r="2147" spans="1:6" ht="15" customHeight="1" x14ac:dyDescent="0.25">
      <c r="A2147" s="211" t="s">
        <v>4067</v>
      </c>
      <c r="B2147" s="211">
        <v>0</v>
      </c>
      <c r="C2147" s="211">
        <v>1</v>
      </c>
      <c r="D2147" s="211" t="s">
        <v>926</v>
      </c>
      <c r="E2147" s="211" t="s">
        <v>3292</v>
      </c>
      <c r="F2147" s="211" t="s">
        <v>3291</v>
      </c>
    </row>
    <row r="2148" spans="1:6" ht="15" customHeight="1" x14ac:dyDescent="0.25">
      <c r="A2148" s="211" t="s">
        <v>3243</v>
      </c>
      <c r="B2148" s="211">
        <v>0</v>
      </c>
      <c r="C2148" s="211">
        <v>1</v>
      </c>
      <c r="D2148" s="211" t="s">
        <v>3244</v>
      </c>
      <c r="E2148" s="211" t="s">
        <v>3293</v>
      </c>
      <c r="F2148" s="211" t="s">
        <v>3294</v>
      </c>
    </row>
    <row r="2149" spans="1:6" ht="15" customHeight="1" x14ac:dyDescent="0.25">
      <c r="A2149" s="211" t="s">
        <v>725</v>
      </c>
      <c r="B2149" s="211">
        <v>0</v>
      </c>
      <c r="C2149" s="211">
        <v>1</v>
      </c>
      <c r="D2149" s="211" t="s">
        <v>4301</v>
      </c>
      <c r="E2149" s="211" t="s">
        <v>127</v>
      </c>
      <c r="F2149" s="211" t="s">
        <v>3291</v>
      </c>
    </row>
    <row r="2150" spans="1:6" ht="15" customHeight="1" x14ac:dyDescent="0.25">
      <c r="A2150" s="211" t="s">
        <v>293</v>
      </c>
      <c r="B2150" s="211">
        <v>0</v>
      </c>
      <c r="C2150" s="211">
        <v>1</v>
      </c>
      <c r="D2150" s="211" t="s">
        <v>4301</v>
      </c>
      <c r="E2150" s="211" t="s">
        <v>127</v>
      </c>
      <c r="F2150" s="211" t="s">
        <v>3291</v>
      </c>
    </row>
    <row r="2151" spans="1:6" ht="15" customHeight="1" x14ac:dyDescent="0.25">
      <c r="A2151" s="211" t="s">
        <v>727</v>
      </c>
      <c r="B2151" s="211">
        <v>0</v>
      </c>
      <c r="C2151" s="211">
        <v>1</v>
      </c>
      <c r="D2151" s="211" t="s">
        <v>4301</v>
      </c>
      <c r="E2151" s="211" t="s">
        <v>127</v>
      </c>
      <c r="F2151" s="211" t="s">
        <v>3291</v>
      </c>
    </row>
    <row r="2152" spans="1:6" ht="15" customHeight="1" x14ac:dyDescent="0.25">
      <c r="A2152" s="211" t="s">
        <v>298</v>
      </c>
      <c r="B2152" s="211">
        <v>0</v>
      </c>
      <c r="C2152" s="211">
        <v>1</v>
      </c>
      <c r="D2152" s="211" t="s">
        <v>4301</v>
      </c>
      <c r="E2152" s="211" t="s">
        <v>127</v>
      </c>
      <c r="F2152" s="211" t="s">
        <v>3291</v>
      </c>
    </row>
    <row r="2153" spans="1:6" ht="15" customHeight="1" x14ac:dyDescent="0.25">
      <c r="A2153" s="211" t="s">
        <v>3340</v>
      </c>
      <c r="B2153" s="211">
        <v>0</v>
      </c>
      <c r="C2153" s="211">
        <v>1</v>
      </c>
      <c r="D2153" s="211" t="s">
        <v>4301</v>
      </c>
      <c r="E2153" s="211" t="s">
        <v>127</v>
      </c>
      <c r="F2153" s="211" t="s">
        <v>3291</v>
      </c>
    </row>
    <row r="2154" spans="1:6" ht="15" customHeight="1" x14ac:dyDescent="0.25">
      <c r="A2154" s="211" t="s">
        <v>3341</v>
      </c>
      <c r="B2154" s="211">
        <v>0</v>
      </c>
      <c r="C2154" s="211">
        <v>1</v>
      </c>
      <c r="D2154" s="211" t="s">
        <v>4301</v>
      </c>
      <c r="E2154" s="211" t="s">
        <v>127</v>
      </c>
      <c r="F2154" s="211" t="s">
        <v>3291</v>
      </c>
    </row>
    <row r="2155" spans="1:6" x14ac:dyDescent="0.25">
      <c r="A2155" s="211" t="s">
        <v>3342</v>
      </c>
      <c r="B2155" s="211">
        <v>0</v>
      </c>
      <c r="C2155" s="211">
        <v>1</v>
      </c>
      <c r="D2155" s="211" t="s">
        <v>4301</v>
      </c>
      <c r="E2155" s="211" t="s">
        <v>127</v>
      </c>
      <c r="F2155" s="211" t="s">
        <v>3291</v>
      </c>
    </row>
    <row r="2156" spans="1:6" ht="15" customHeight="1" x14ac:dyDescent="0.25">
      <c r="A2156" s="211" t="s">
        <v>3345</v>
      </c>
      <c r="B2156" s="211">
        <v>0</v>
      </c>
      <c r="C2156" s="211">
        <v>1</v>
      </c>
      <c r="D2156" s="211" t="s">
        <v>4301</v>
      </c>
      <c r="E2156" s="211" t="s">
        <v>127</v>
      </c>
      <c r="F2156" s="211" t="s">
        <v>3291</v>
      </c>
    </row>
    <row r="2157" spans="1:6" ht="15" customHeight="1" x14ac:dyDescent="0.25">
      <c r="A2157" s="211" t="s">
        <v>3346</v>
      </c>
      <c r="B2157" s="211">
        <v>0</v>
      </c>
      <c r="C2157" s="211">
        <v>1</v>
      </c>
      <c r="D2157" s="211" t="s">
        <v>4301</v>
      </c>
      <c r="E2157" s="211" t="s">
        <v>127</v>
      </c>
      <c r="F2157" s="211" t="s">
        <v>3291</v>
      </c>
    </row>
    <row r="2158" spans="1:6" ht="15" customHeight="1" x14ac:dyDescent="0.25">
      <c r="A2158" s="211" t="s">
        <v>3348</v>
      </c>
      <c r="B2158" s="211">
        <v>0</v>
      </c>
      <c r="C2158" s="211">
        <v>1</v>
      </c>
      <c r="D2158" s="211" t="s">
        <v>4301</v>
      </c>
      <c r="E2158" s="211" t="s">
        <v>127</v>
      </c>
      <c r="F2158" s="211" t="s">
        <v>3291</v>
      </c>
    </row>
    <row r="2159" spans="1:6" ht="15" customHeight="1" x14ac:dyDescent="0.25">
      <c r="A2159" s="211" t="s">
        <v>724</v>
      </c>
      <c r="B2159" s="211">
        <v>0</v>
      </c>
      <c r="C2159" s="211">
        <v>1</v>
      </c>
      <c r="D2159" s="211" t="s">
        <v>4301</v>
      </c>
      <c r="E2159" s="211" t="s">
        <v>127</v>
      </c>
      <c r="F2159" s="211" t="s">
        <v>3291</v>
      </c>
    </row>
    <row r="2160" spans="1:6" ht="15" customHeight="1" x14ac:dyDescent="0.25">
      <c r="A2160" s="211" t="s">
        <v>726</v>
      </c>
      <c r="B2160" s="211">
        <v>0</v>
      </c>
      <c r="C2160" s="211">
        <v>1</v>
      </c>
      <c r="D2160" s="211" t="s">
        <v>4301</v>
      </c>
      <c r="E2160" s="211" t="s">
        <v>127</v>
      </c>
      <c r="F2160" s="211" t="s">
        <v>3291</v>
      </c>
    </row>
    <row r="2161" spans="1:6" ht="15" customHeight="1" x14ac:dyDescent="0.25">
      <c r="A2161" s="211" t="s">
        <v>3343</v>
      </c>
      <c r="B2161" s="211">
        <v>0</v>
      </c>
      <c r="C2161" s="211">
        <v>1</v>
      </c>
      <c r="D2161" s="211" t="s">
        <v>4301</v>
      </c>
      <c r="E2161" s="211" t="s">
        <v>127</v>
      </c>
      <c r="F2161" s="211" t="s">
        <v>3291</v>
      </c>
    </row>
    <row r="2162" spans="1:6" ht="15" customHeight="1" x14ac:dyDescent="0.25">
      <c r="A2162" s="211" t="s">
        <v>3344</v>
      </c>
      <c r="B2162" s="211">
        <v>0</v>
      </c>
      <c r="C2162" s="211">
        <v>1</v>
      </c>
      <c r="D2162" s="211" t="s">
        <v>4301</v>
      </c>
      <c r="E2162" s="211" t="s">
        <v>127</v>
      </c>
      <c r="F2162" s="211" t="s">
        <v>3291</v>
      </c>
    </row>
    <row r="2163" spans="1:6" ht="15" customHeight="1" x14ac:dyDescent="0.25">
      <c r="A2163" s="211" t="s">
        <v>3347</v>
      </c>
      <c r="B2163" s="211">
        <v>0</v>
      </c>
      <c r="C2163" s="211">
        <v>1</v>
      </c>
      <c r="D2163" s="211" t="s">
        <v>4301</v>
      </c>
      <c r="E2163" s="211" t="s">
        <v>127</v>
      </c>
      <c r="F2163" s="211" t="s">
        <v>3291</v>
      </c>
    </row>
    <row r="2164" spans="1:6" ht="15" customHeight="1" x14ac:dyDescent="0.25">
      <c r="A2164" s="211" t="s">
        <v>4057</v>
      </c>
      <c r="B2164" s="211">
        <v>0</v>
      </c>
      <c r="C2164" s="211">
        <v>1</v>
      </c>
      <c r="D2164" s="211" t="s">
        <v>4301</v>
      </c>
      <c r="E2164" s="211" t="s">
        <v>127</v>
      </c>
      <c r="F2164" s="211" t="s">
        <v>3291</v>
      </c>
    </row>
    <row r="2165" spans="1:6" ht="15" customHeight="1" x14ac:dyDescent="0.25">
      <c r="A2165" s="211" t="s">
        <v>4058</v>
      </c>
      <c r="B2165" s="211">
        <v>0</v>
      </c>
      <c r="C2165" s="211">
        <v>1</v>
      </c>
      <c r="D2165" s="211" t="s">
        <v>4301</v>
      </c>
      <c r="E2165" s="211" t="s">
        <v>127</v>
      </c>
      <c r="F2165" s="211" t="s">
        <v>3291</v>
      </c>
    </row>
    <row r="2166" spans="1:6" ht="15" customHeight="1" x14ac:dyDescent="0.25">
      <c r="A2166" s="211" t="s">
        <v>4059</v>
      </c>
      <c r="B2166" s="211">
        <v>0</v>
      </c>
      <c r="C2166" s="211">
        <v>1</v>
      </c>
      <c r="D2166" s="211" t="s">
        <v>4301</v>
      </c>
      <c r="E2166" s="211" t="s">
        <v>127</v>
      </c>
      <c r="F2166" s="211" t="s">
        <v>3291</v>
      </c>
    </row>
    <row r="2167" spans="1:6" ht="15" customHeight="1" x14ac:dyDescent="0.25">
      <c r="A2167" s="211" t="s">
        <v>725</v>
      </c>
      <c r="B2167" s="211">
        <v>0</v>
      </c>
      <c r="C2167" s="211">
        <v>1</v>
      </c>
      <c r="D2167" s="211" t="s">
        <v>4302</v>
      </c>
      <c r="E2167" s="211" t="s">
        <v>127</v>
      </c>
      <c r="F2167" s="211" t="s">
        <v>3291</v>
      </c>
    </row>
    <row r="2168" spans="1:6" ht="15" customHeight="1" x14ac:dyDescent="0.25">
      <c r="A2168" s="211" t="s">
        <v>293</v>
      </c>
      <c r="B2168" s="211">
        <v>0</v>
      </c>
      <c r="C2168" s="211">
        <v>1</v>
      </c>
      <c r="D2168" s="211" t="s">
        <v>4302</v>
      </c>
      <c r="E2168" s="211" t="s">
        <v>127</v>
      </c>
      <c r="F2168" s="211" t="s">
        <v>3291</v>
      </c>
    </row>
    <row r="2169" spans="1:6" ht="15" customHeight="1" x14ac:dyDescent="0.25">
      <c r="A2169" s="211" t="s">
        <v>727</v>
      </c>
      <c r="B2169" s="211">
        <v>0</v>
      </c>
      <c r="C2169" s="211">
        <v>1</v>
      </c>
      <c r="D2169" s="211" t="s">
        <v>4302</v>
      </c>
      <c r="E2169" s="211" t="s">
        <v>127</v>
      </c>
      <c r="F2169" s="211" t="s">
        <v>3291</v>
      </c>
    </row>
    <row r="2170" spans="1:6" ht="15" customHeight="1" x14ac:dyDescent="0.25">
      <c r="A2170" s="211" t="s">
        <v>298</v>
      </c>
      <c r="B2170" s="211">
        <v>0</v>
      </c>
      <c r="C2170" s="211">
        <v>1</v>
      </c>
      <c r="D2170" s="211" t="s">
        <v>4302</v>
      </c>
      <c r="E2170" s="211" t="s">
        <v>127</v>
      </c>
      <c r="F2170" s="211" t="s">
        <v>3291</v>
      </c>
    </row>
    <row r="2171" spans="1:6" ht="15" customHeight="1" x14ac:dyDescent="0.25">
      <c r="A2171" s="211" t="s">
        <v>3340</v>
      </c>
      <c r="B2171" s="211">
        <v>0</v>
      </c>
      <c r="C2171" s="211">
        <v>1</v>
      </c>
      <c r="D2171" s="211" t="s">
        <v>4302</v>
      </c>
      <c r="E2171" s="211" t="s">
        <v>127</v>
      </c>
      <c r="F2171" s="211" t="s">
        <v>3291</v>
      </c>
    </row>
    <row r="2172" spans="1:6" ht="15" customHeight="1" x14ac:dyDescent="0.25">
      <c r="A2172" s="211" t="s">
        <v>3341</v>
      </c>
      <c r="B2172" s="211">
        <v>0</v>
      </c>
      <c r="C2172" s="211">
        <v>1</v>
      </c>
      <c r="D2172" s="211" t="s">
        <v>4302</v>
      </c>
      <c r="E2172" s="211" t="s">
        <v>127</v>
      </c>
      <c r="F2172" s="211" t="s">
        <v>3291</v>
      </c>
    </row>
    <row r="2173" spans="1:6" x14ac:dyDescent="0.25">
      <c r="A2173" s="211" t="s">
        <v>3342</v>
      </c>
      <c r="B2173" s="211">
        <v>0</v>
      </c>
      <c r="C2173" s="211">
        <v>1</v>
      </c>
      <c r="D2173" s="211" t="s">
        <v>4302</v>
      </c>
      <c r="E2173" s="211" t="s">
        <v>127</v>
      </c>
      <c r="F2173" s="211" t="s">
        <v>3291</v>
      </c>
    </row>
    <row r="2174" spans="1:6" ht="15" customHeight="1" x14ac:dyDescent="0.25">
      <c r="A2174" s="211" t="s">
        <v>3345</v>
      </c>
      <c r="B2174" s="211">
        <v>0</v>
      </c>
      <c r="C2174" s="211">
        <v>1</v>
      </c>
      <c r="D2174" s="211" t="s">
        <v>4302</v>
      </c>
      <c r="E2174" s="211" t="s">
        <v>127</v>
      </c>
      <c r="F2174" s="211" t="s">
        <v>3291</v>
      </c>
    </row>
    <row r="2175" spans="1:6" ht="15" customHeight="1" x14ac:dyDescent="0.25">
      <c r="A2175" s="211" t="s">
        <v>3346</v>
      </c>
      <c r="B2175" s="211">
        <v>0</v>
      </c>
      <c r="C2175" s="211">
        <v>1</v>
      </c>
      <c r="D2175" s="211" t="s">
        <v>4302</v>
      </c>
      <c r="E2175" s="211" t="s">
        <v>127</v>
      </c>
      <c r="F2175" s="211" t="s">
        <v>3291</v>
      </c>
    </row>
    <row r="2176" spans="1:6" ht="15" customHeight="1" x14ac:dyDescent="0.25">
      <c r="A2176" s="211" t="s">
        <v>3348</v>
      </c>
      <c r="B2176" s="211">
        <v>0</v>
      </c>
      <c r="C2176" s="211">
        <v>1</v>
      </c>
      <c r="D2176" s="211" t="s">
        <v>4302</v>
      </c>
      <c r="E2176" s="211" t="s">
        <v>127</v>
      </c>
      <c r="F2176" s="211" t="s">
        <v>3291</v>
      </c>
    </row>
    <row r="2177" spans="1:6" ht="15" customHeight="1" x14ac:dyDescent="0.25">
      <c r="A2177" s="211" t="s">
        <v>724</v>
      </c>
      <c r="B2177" s="211">
        <v>0</v>
      </c>
      <c r="C2177" s="211">
        <v>1</v>
      </c>
      <c r="D2177" s="211" t="s">
        <v>4302</v>
      </c>
      <c r="E2177" s="211" t="s">
        <v>127</v>
      </c>
      <c r="F2177" s="211" t="s">
        <v>3291</v>
      </c>
    </row>
    <row r="2178" spans="1:6" ht="15" customHeight="1" x14ac:dyDescent="0.25">
      <c r="A2178" s="211" t="s">
        <v>726</v>
      </c>
      <c r="B2178" s="211">
        <v>0</v>
      </c>
      <c r="C2178" s="211">
        <v>1</v>
      </c>
      <c r="D2178" s="211" t="s">
        <v>4302</v>
      </c>
      <c r="E2178" s="211" t="s">
        <v>127</v>
      </c>
      <c r="F2178" s="211" t="s">
        <v>3291</v>
      </c>
    </row>
    <row r="2179" spans="1:6" ht="15" customHeight="1" x14ac:dyDescent="0.25">
      <c r="A2179" s="211" t="s">
        <v>3343</v>
      </c>
      <c r="B2179" s="211">
        <v>0</v>
      </c>
      <c r="C2179" s="211">
        <v>1</v>
      </c>
      <c r="D2179" s="211" t="s">
        <v>4302</v>
      </c>
      <c r="E2179" s="211" t="s">
        <v>127</v>
      </c>
      <c r="F2179" s="211" t="s">
        <v>3291</v>
      </c>
    </row>
    <row r="2180" spans="1:6" ht="15" customHeight="1" x14ac:dyDescent="0.25">
      <c r="A2180" s="211" t="s">
        <v>3344</v>
      </c>
      <c r="B2180" s="211">
        <v>0</v>
      </c>
      <c r="C2180" s="211">
        <v>1</v>
      </c>
      <c r="D2180" s="211" t="s">
        <v>4302</v>
      </c>
      <c r="E2180" s="211" t="s">
        <v>127</v>
      </c>
      <c r="F2180" s="211" t="s">
        <v>3291</v>
      </c>
    </row>
    <row r="2181" spans="1:6" ht="15" customHeight="1" x14ac:dyDescent="0.25">
      <c r="A2181" s="211" t="s">
        <v>3347</v>
      </c>
      <c r="B2181" s="211">
        <v>0</v>
      </c>
      <c r="C2181" s="211">
        <v>1</v>
      </c>
      <c r="D2181" s="211" t="s">
        <v>4302</v>
      </c>
      <c r="E2181" s="211" t="s">
        <v>127</v>
      </c>
      <c r="F2181" s="211" t="s">
        <v>3291</v>
      </c>
    </row>
    <row r="2182" spans="1:6" ht="15" customHeight="1" x14ac:dyDescent="0.25">
      <c r="A2182" s="211" t="s">
        <v>4057</v>
      </c>
      <c r="B2182" s="211">
        <v>0</v>
      </c>
      <c r="C2182" s="211">
        <v>1</v>
      </c>
      <c r="D2182" s="211" t="s">
        <v>4302</v>
      </c>
      <c r="E2182" s="211" t="s">
        <v>127</v>
      </c>
      <c r="F2182" s="211" t="s">
        <v>3291</v>
      </c>
    </row>
    <row r="2183" spans="1:6" ht="15" customHeight="1" x14ac:dyDescent="0.25">
      <c r="A2183" s="211" t="s">
        <v>4058</v>
      </c>
      <c r="B2183" s="211">
        <v>0</v>
      </c>
      <c r="C2183" s="211">
        <v>1</v>
      </c>
      <c r="D2183" s="211" t="s">
        <v>4302</v>
      </c>
      <c r="E2183" s="211" t="s">
        <v>127</v>
      </c>
      <c r="F2183" s="211" t="s">
        <v>3291</v>
      </c>
    </row>
    <row r="2184" spans="1:6" ht="15" customHeight="1" x14ac:dyDescent="0.25">
      <c r="A2184" s="211" t="s">
        <v>4059</v>
      </c>
      <c r="B2184" s="211">
        <v>0</v>
      </c>
      <c r="C2184" s="211">
        <v>1</v>
      </c>
      <c r="D2184" s="211" t="s">
        <v>4302</v>
      </c>
      <c r="E2184" s="211" t="s">
        <v>127</v>
      </c>
      <c r="F2184" s="211" t="s">
        <v>3291</v>
      </c>
    </row>
    <row r="2185" spans="1:6" ht="15" customHeight="1" x14ac:dyDescent="0.25">
      <c r="A2185" s="211" t="s">
        <v>725</v>
      </c>
      <c r="B2185" s="211">
        <v>0</v>
      </c>
      <c r="C2185" s="211">
        <v>1</v>
      </c>
      <c r="D2185" s="211" t="s">
        <v>4303</v>
      </c>
      <c r="E2185" s="211" t="s">
        <v>127</v>
      </c>
      <c r="F2185" s="211" t="s">
        <v>3291</v>
      </c>
    </row>
    <row r="2186" spans="1:6" ht="15" customHeight="1" x14ac:dyDescent="0.25">
      <c r="A2186" s="211" t="s">
        <v>293</v>
      </c>
      <c r="B2186" s="211">
        <v>0</v>
      </c>
      <c r="C2186" s="211">
        <v>1</v>
      </c>
      <c r="D2186" s="211" t="s">
        <v>4303</v>
      </c>
      <c r="E2186" s="211" t="s">
        <v>127</v>
      </c>
      <c r="F2186" s="211" t="s">
        <v>3291</v>
      </c>
    </row>
    <row r="2187" spans="1:6" ht="15" customHeight="1" x14ac:dyDescent="0.25">
      <c r="A2187" s="211" t="s">
        <v>727</v>
      </c>
      <c r="B2187" s="211">
        <v>0</v>
      </c>
      <c r="C2187" s="211">
        <v>1</v>
      </c>
      <c r="D2187" s="211" t="s">
        <v>4303</v>
      </c>
      <c r="E2187" s="211" t="s">
        <v>127</v>
      </c>
      <c r="F2187" s="211" t="s">
        <v>3291</v>
      </c>
    </row>
    <row r="2188" spans="1:6" ht="15" customHeight="1" x14ac:dyDescent="0.25">
      <c r="A2188" s="211" t="s">
        <v>298</v>
      </c>
      <c r="B2188" s="211">
        <v>0</v>
      </c>
      <c r="C2188" s="211">
        <v>1</v>
      </c>
      <c r="D2188" s="211" t="s">
        <v>4303</v>
      </c>
      <c r="E2188" s="211" t="s">
        <v>127</v>
      </c>
      <c r="F2188" s="211" t="s">
        <v>3291</v>
      </c>
    </row>
    <row r="2189" spans="1:6" ht="15" customHeight="1" x14ac:dyDescent="0.25">
      <c r="A2189" s="211" t="s">
        <v>3340</v>
      </c>
      <c r="B2189" s="211">
        <v>0</v>
      </c>
      <c r="C2189" s="211">
        <v>1</v>
      </c>
      <c r="D2189" s="211" t="s">
        <v>4303</v>
      </c>
      <c r="E2189" s="211" t="s">
        <v>127</v>
      </c>
      <c r="F2189" s="211" t="s">
        <v>3291</v>
      </c>
    </row>
    <row r="2190" spans="1:6" ht="15" customHeight="1" x14ac:dyDescent="0.25">
      <c r="A2190" s="211" t="s">
        <v>3341</v>
      </c>
      <c r="B2190" s="211">
        <v>0</v>
      </c>
      <c r="C2190" s="211">
        <v>1</v>
      </c>
      <c r="D2190" s="211" t="s">
        <v>4303</v>
      </c>
      <c r="E2190" s="211" t="s">
        <v>127</v>
      </c>
      <c r="F2190" s="211" t="s">
        <v>3291</v>
      </c>
    </row>
    <row r="2191" spans="1:6" x14ac:dyDescent="0.25">
      <c r="A2191" s="211" t="s">
        <v>3342</v>
      </c>
      <c r="B2191" s="211">
        <v>0</v>
      </c>
      <c r="C2191" s="211">
        <v>1</v>
      </c>
      <c r="D2191" s="211" t="s">
        <v>4303</v>
      </c>
      <c r="E2191" s="211" t="s">
        <v>127</v>
      </c>
      <c r="F2191" s="211" t="s">
        <v>3291</v>
      </c>
    </row>
    <row r="2192" spans="1:6" ht="15" customHeight="1" x14ac:dyDescent="0.25">
      <c r="A2192" s="211" t="s">
        <v>3345</v>
      </c>
      <c r="B2192" s="211">
        <v>0</v>
      </c>
      <c r="C2192" s="211">
        <v>1</v>
      </c>
      <c r="D2192" s="211" t="s">
        <v>4303</v>
      </c>
      <c r="E2192" s="211" t="s">
        <v>127</v>
      </c>
      <c r="F2192" s="211" t="s">
        <v>3291</v>
      </c>
    </row>
    <row r="2193" spans="1:6" ht="15" customHeight="1" x14ac:dyDescent="0.25">
      <c r="A2193" s="211" t="s">
        <v>3346</v>
      </c>
      <c r="B2193" s="211">
        <v>0</v>
      </c>
      <c r="C2193" s="211">
        <v>1</v>
      </c>
      <c r="D2193" s="211" t="s">
        <v>4303</v>
      </c>
      <c r="E2193" s="211" t="s">
        <v>127</v>
      </c>
      <c r="F2193" s="211" t="s">
        <v>3291</v>
      </c>
    </row>
    <row r="2194" spans="1:6" ht="15" customHeight="1" x14ac:dyDescent="0.25">
      <c r="A2194" s="211" t="s">
        <v>3348</v>
      </c>
      <c r="B2194" s="211">
        <v>0</v>
      </c>
      <c r="C2194" s="211">
        <v>1</v>
      </c>
      <c r="D2194" s="211" t="s">
        <v>4303</v>
      </c>
      <c r="E2194" s="211" t="s">
        <v>127</v>
      </c>
      <c r="F2194" s="211" t="s">
        <v>3291</v>
      </c>
    </row>
    <row r="2195" spans="1:6" ht="15" customHeight="1" x14ac:dyDescent="0.25">
      <c r="A2195" s="211" t="s">
        <v>724</v>
      </c>
      <c r="B2195" s="211">
        <v>0</v>
      </c>
      <c r="C2195" s="211">
        <v>1</v>
      </c>
      <c r="D2195" s="211" t="s">
        <v>4303</v>
      </c>
      <c r="E2195" s="211" t="s">
        <v>127</v>
      </c>
      <c r="F2195" s="211" t="s">
        <v>3291</v>
      </c>
    </row>
    <row r="2196" spans="1:6" ht="15" customHeight="1" x14ac:dyDescent="0.25">
      <c r="A2196" s="211" t="s">
        <v>726</v>
      </c>
      <c r="B2196" s="211">
        <v>0</v>
      </c>
      <c r="C2196" s="211">
        <v>1</v>
      </c>
      <c r="D2196" s="211" t="s">
        <v>4303</v>
      </c>
      <c r="E2196" s="211" t="s">
        <v>127</v>
      </c>
      <c r="F2196" s="211" t="s">
        <v>3291</v>
      </c>
    </row>
    <row r="2197" spans="1:6" ht="15" customHeight="1" x14ac:dyDescent="0.25">
      <c r="A2197" s="211" t="s">
        <v>3343</v>
      </c>
      <c r="B2197" s="211">
        <v>0</v>
      </c>
      <c r="C2197" s="211">
        <v>1</v>
      </c>
      <c r="D2197" s="211" t="s">
        <v>4303</v>
      </c>
      <c r="E2197" s="211" t="s">
        <v>127</v>
      </c>
      <c r="F2197" s="211" t="s">
        <v>3291</v>
      </c>
    </row>
    <row r="2198" spans="1:6" ht="15" customHeight="1" x14ac:dyDescent="0.25">
      <c r="A2198" s="211" t="s">
        <v>3344</v>
      </c>
      <c r="B2198" s="211">
        <v>0</v>
      </c>
      <c r="C2198" s="211">
        <v>1</v>
      </c>
      <c r="D2198" s="211" t="s">
        <v>4303</v>
      </c>
      <c r="E2198" s="211" t="s">
        <v>127</v>
      </c>
      <c r="F2198" s="211" t="s">
        <v>3291</v>
      </c>
    </row>
    <row r="2199" spans="1:6" ht="15" customHeight="1" x14ac:dyDescent="0.25">
      <c r="A2199" s="211" t="s">
        <v>3347</v>
      </c>
      <c r="B2199" s="211">
        <v>0</v>
      </c>
      <c r="C2199" s="211">
        <v>1</v>
      </c>
      <c r="D2199" s="211" t="s">
        <v>4303</v>
      </c>
      <c r="E2199" s="211" t="s">
        <v>127</v>
      </c>
      <c r="F2199" s="211" t="s">
        <v>3291</v>
      </c>
    </row>
    <row r="2200" spans="1:6" ht="15" customHeight="1" x14ac:dyDescent="0.25">
      <c r="A2200" s="211" t="s">
        <v>4057</v>
      </c>
      <c r="B2200" s="211">
        <v>0</v>
      </c>
      <c r="C2200" s="211">
        <v>1</v>
      </c>
      <c r="D2200" s="211" t="s">
        <v>4303</v>
      </c>
      <c r="E2200" s="211" t="s">
        <v>127</v>
      </c>
      <c r="F2200" s="211" t="s">
        <v>3291</v>
      </c>
    </row>
    <row r="2201" spans="1:6" ht="15" customHeight="1" x14ac:dyDescent="0.25">
      <c r="A2201" s="211" t="s">
        <v>4058</v>
      </c>
      <c r="B2201" s="211">
        <v>0</v>
      </c>
      <c r="C2201" s="211">
        <v>1</v>
      </c>
      <c r="D2201" s="211" t="s">
        <v>4303</v>
      </c>
      <c r="E2201" s="211" t="s">
        <v>127</v>
      </c>
      <c r="F2201" s="211" t="s">
        <v>3291</v>
      </c>
    </row>
    <row r="2202" spans="1:6" ht="15" customHeight="1" x14ac:dyDescent="0.25">
      <c r="A2202" s="211" t="s">
        <v>4059</v>
      </c>
      <c r="B2202" s="211">
        <v>0</v>
      </c>
      <c r="C2202" s="211">
        <v>1</v>
      </c>
      <c r="D2202" s="211" t="s">
        <v>4303</v>
      </c>
      <c r="E2202" s="211" t="s">
        <v>127</v>
      </c>
      <c r="F2202" s="211" t="s">
        <v>3291</v>
      </c>
    </row>
    <row r="2203" spans="1:6" ht="15" customHeight="1" x14ac:dyDescent="0.25">
      <c r="A2203" s="211" t="s">
        <v>725</v>
      </c>
      <c r="B2203" s="211">
        <v>0</v>
      </c>
      <c r="C2203" s="211">
        <v>1</v>
      </c>
      <c r="D2203" s="211" t="s">
        <v>4304</v>
      </c>
      <c r="E2203" s="211" t="s">
        <v>127</v>
      </c>
      <c r="F2203" s="211" t="s">
        <v>3291</v>
      </c>
    </row>
    <row r="2204" spans="1:6" ht="15" customHeight="1" x14ac:dyDescent="0.25">
      <c r="A2204" s="211" t="s">
        <v>293</v>
      </c>
      <c r="B2204" s="211">
        <v>0</v>
      </c>
      <c r="C2204" s="211">
        <v>1</v>
      </c>
      <c r="D2204" s="211" t="s">
        <v>4304</v>
      </c>
      <c r="E2204" s="211" t="s">
        <v>127</v>
      </c>
      <c r="F2204" s="211" t="s">
        <v>3291</v>
      </c>
    </row>
    <row r="2205" spans="1:6" ht="15" customHeight="1" x14ac:dyDescent="0.25">
      <c r="A2205" s="211" t="s">
        <v>727</v>
      </c>
      <c r="B2205" s="211">
        <v>0</v>
      </c>
      <c r="C2205" s="211">
        <v>1</v>
      </c>
      <c r="D2205" s="211" t="s">
        <v>4304</v>
      </c>
      <c r="E2205" s="211" t="s">
        <v>127</v>
      </c>
      <c r="F2205" s="211" t="s">
        <v>3291</v>
      </c>
    </row>
    <row r="2206" spans="1:6" ht="15" customHeight="1" x14ac:dyDescent="0.25">
      <c r="A2206" s="211" t="s">
        <v>298</v>
      </c>
      <c r="B2206" s="211">
        <v>0</v>
      </c>
      <c r="C2206" s="211">
        <v>1</v>
      </c>
      <c r="D2206" s="211" t="s">
        <v>4304</v>
      </c>
      <c r="E2206" s="211" t="s">
        <v>127</v>
      </c>
      <c r="F2206" s="211" t="s">
        <v>3291</v>
      </c>
    </row>
    <row r="2207" spans="1:6" ht="15" customHeight="1" x14ac:dyDescent="0.25">
      <c r="A2207" s="211" t="s">
        <v>3340</v>
      </c>
      <c r="B2207" s="211">
        <v>0</v>
      </c>
      <c r="C2207" s="211">
        <v>1</v>
      </c>
      <c r="D2207" s="211" t="s">
        <v>4304</v>
      </c>
      <c r="E2207" s="211" t="s">
        <v>127</v>
      </c>
      <c r="F2207" s="211" t="s">
        <v>3291</v>
      </c>
    </row>
    <row r="2208" spans="1:6" ht="15" customHeight="1" x14ac:dyDescent="0.25">
      <c r="A2208" s="211" t="s">
        <v>3341</v>
      </c>
      <c r="B2208" s="211">
        <v>0</v>
      </c>
      <c r="C2208" s="211">
        <v>1</v>
      </c>
      <c r="D2208" s="211" t="s">
        <v>4304</v>
      </c>
      <c r="E2208" s="211" t="s">
        <v>127</v>
      </c>
      <c r="F2208" s="211" t="s">
        <v>3291</v>
      </c>
    </row>
    <row r="2209" spans="1:6" x14ac:dyDescent="0.25">
      <c r="A2209" s="211" t="s">
        <v>3342</v>
      </c>
      <c r="B2209" s="211">
        <v>0</v>
      </c>
      <c r="C2209" s="211">
        <v>1</v>
      </c>
      <c r="D2209" s="211" t="s">
        <v>4304</v>
      </c>
      <c r="E2209" s="211" t="s">
        <v>127</v>
      </c>
      <c r="F2209" s="211" t="s">
        <v>3291</v>
      </c>
    </row>
    <row r="2210" spans="1:6" ht="15" customHeight="1" x14ac:dyDescent="0.25">
      <c r="A2210" s="211" t="s">
        <v>3345</v>
      </c>
      <c r="B2210" s="211">
        <v>0</v>
      </c>
      <c r="C2210" s="211">
        <v>1</v>
      </c>
      <c r="D2210" s="211" t="s">
        <v>4304</v>
      </c>
      <c r="E2210" s="211" t="s">
        <v>127</v>
      </c>
      <c r="F2210" s="211" t="s">
        <v>3291</v>
      </c>
    </row>
    <row r="2211" spans="1:6" ht="15" customHeight="1" x14ac:dyDescent="0.25">
      <c r="A2211" s="211" t="s">
        <v>3346</v>
      </c>
      <c r="B2211" s="211">
        <v>0</v>
      </c>
      <c r="C2211" s="211">
        <v>1</v>
      </c>
      <c r="D2211" s="211" t="s">
        <v>4304</v>
      </c>
      <c r="E2211" s="211" t="s">
        <v>127</v>
      </c>
      <c r="F2211" s="211" t="s">
        <v>3291</v>
      </c>
    </row>
    <row r="2212" spans="1:6" ht="15" customHeight="1" x14ac:dyDescent="0.25">
      <c r="A2212" s="211" t="s">
        <v>3348</v>
      </c>
      <c r="B2212" s="211">
        <v>0</v>
      </c>
      <c r="C2212" s="211">
        <v>1</v>
      </c>
      <c r="D2212" s="211" t="s">
        <v>4304</v>
      </c>
      <c r="E2212" s="211" t="s">
        <v>127</v>
      </c>
      <c r="F2212" s="211" t="s">
        <v>3291</v>
      </c>
    </row>
    <row r="2213" spans="1:6" ht="15" customHeight="1" x14ac:dyDescent="0.25">
      <c r="A2213" s="211" t="s">
        <v>724</v>
      </c>
      <c r="B2213" s="211">
        <v>0</v>
      </c>
      <c r="C2213" s="211">
        <v>1</v>
      </c>
      <c r="D2213" s="211" t="s">
        <v>4304</v>
      </c>
      <c r="E2213" s="211" t="s">
        <v>127</v>
      </c>
      <c r="F2213" s="211" t="s">
        <v>3291</v>
      </c>
    </row>
    <row r="2214" spans="1:6" ht="15" customHeight="1" x14ac:dyDescent="0.25">
      <c r="A2214" s="211" t="s">
        <v>726</v>
      </c>
      <c r="B2214" s="211">
        <v>0</v>
      </c>
      <c r="C2214" s="211">
        <v>1</v>
      </c>
      <c r="D2214" s="211" t="s">
        <v>4304</v>
      </c>
      <c r="E2214" s="211" t="s">
        <v>127</v>
      </c>
      <c r="F2214" s="211" t="s">
        <v>3291</v>
      </c>
    </row>
    <row r="2215" spans="1:6" ht="15" customHeight="1" x14ac:dyDescent="0.25">
      <c r="A2215" s="211" t="s">
        <v>3343</v>
      </c>
      <c r="B2215" s="211">
        <v>0</v>
      </c>
      <c r="C2215" s="211">
        <v>1</v>
      </c>
      <c r="D2215" s="211" t="s">
        <v>4304</v>
      </c>
      <c r="E2215" s="211" t="s">
        <v>127</v>
      </c>
      <c r="F2215" s="211" t="s">
        <v>3291</v>
      </c>
    </row>
    <row r="2216" spans="1:6" ht="15" customHeight="1" x14ac:dyDescent="0.25">
      <c r="A2216" s="211" t="s">
        <v>3344</v>
      </c>
      <c r="B2216" s="211">
        <v>0</v>
      </c>
      <c r="C2216" s="211">
        <v>1</v>
      </c>
      <c r="D2216" s="211" t="s">
        <v>4304</v>
      </c>
      <c r="E2216" s="211" t="s">
        <v>127</v>
      </c>
      <c r="F2216" s="211" t="s">
        <v>3291</v>
      </c>
    </row>
    <row r="2217" spans="1:6" ht="15" customHeight="1" x14ac:dyDescent="0.25">
      <c r="A2217" s="211" t="s">
        <v>3347</v>
      </c>
      <c r="B2217" s="211">
        <v>0</v>
      </c>
      <c r="C2217" s="211">
        <v>1</v>
      </c>
      <c r="D2217" s="211" t="s">
        <v>4304</v>
      </c>
      <c r="E2217" s="211" t="s">
        <v>127</v>
      </c>
      <c r="F2217" s="211" t="s">
        <v>3291</v>
      </c>
    </row>
    <row r="2218" spans="1:6" ht="15" customHeight="1" x14ac:dyDescent="0.25">
      <c r="A2218" s="211" t="s">
        <v>4057</v>
      </c>
      <c r="B2218" s="211">
        <v>0</v>
      </c>
      <c r="C2218" s="211">
        <v>1</v>
      </c>
      <c r="D2218" s="211" t="s">
        <v>4304</v>
      </c>
      <c r="E2218" s="211" t="s">
        <v>127</v>
      </c>
      <c r="F2218" s="211" t="s">
        <v>3291</v>
      </c>
    </row>
    <row r="2219" spans="1:6" ht="15" customHeight="1" x14ac:dyDescent="0.25">
      <c r="A2219" s="211" t="s">
        <v>4058</v>
      </c>
      <c r="B2219" s="211">
        <v>0</v>
      </c>
      <c r="C2219" s="211">
        <v>1</v>
      </c>
      <c r="D2219" s="211" t="s">
        <v>4304</v>
      </c>
      <c r="E2219" s="211" t="s">
        <v>127</v>
      </c>
      <c r="F2219" s="211" t="s">
        <v>3291</v>
      </c>
    </row>
    <row r="2220" spans="1:6" ht="15" customHeight="1" x14ac:dyDescent="0.25">
      <c r="A2220" s="211" t="s">
        <v>4059</v>
      </c>
      <c r="B2220" s="211">
        <v>0</v>
      </c>
      <c r="C2220" s="211">
        <v>1</v>
      </c>
      <c r="D2220" s="211" t="s">
        <v>4304</v>
      </c>
      <c r="E2220" s="211" t="s">
        <v>127</v>
      </c>
      <c r="F2220" s="211" t="s">
        <v>3291</v>
      </c>
    </row>
    <row r="2221" spans="1:6" ht="15" customHeight="1" x14ac:dyDescent="0.25">
      <c r="A2221" s="211" t="s">
        <v>725</v>
      </c>
      <c r="B2221" s="211">
        <v>0</v>
      </c>
      <c r="C2221" s="211">
        <v>1</v>
      </c>
      <c r="D2221" s="211" t="s">
        <v>4305</v>
      </c>
      <c r="E2221" s="211" t="s">
        <v>127</v>
      </c>
      <c r="F2221" s="211" t="s">
        <v>3291</v>
      </c>
    </row>
    <row r="2222" spans="1:6" ht="15" customHeight="1" x14ac:dyDescent="0.25">
      <c r="A2222" s="211" t="s">
        <v>293</v>
      </c>
      <c r="B2222" s="211">
        <v>0</v>
      </c>
      <c r="C2222" s="211">
        <v>1</v>
      </c>
      <c r="D2222" s="211" t="s">
        <v>4305</v>
      </c>
      <c r="E2222" s="211" t="s">
        <v>127</v>
      </c>
      <c r="F2222" s="211" t="s">
        <v>3291</v>
      </c>
    </row>
    <row r="2223" spans="1:6" ht="15" customHeight="1" x14ac:dyDescent="0.25">
      <c r="A2223" s="211" t="s">
        <v>727</v>
      </c>
      <c r="B2223" s="211">
        <v>0</v>
      </c>
      <c r="C2223" s="211">
        <v>1</v>
      </c>
      <c r="D2223" s="211" t="s">
        <v>4305</v>
      </c>
      <c r="E2223" s="211" t="s">
        <v>127</v>
      </c>
      <c r="F2223" s="211" t="s">
        <v>3291</v>
      </c>
    </row>
    <row r="2224" spans="1:6" ht="15" customHeight="1" x14ac:dyDescent="0.25">
      <c r="A2224" s="211" t="s">
        <v>298</v>
      </c>
      <c r="B2224" s="211">
        <v>0</v>
      </c>
      <c r="C2224" s="211">
        <v>1</v>
      </c>
      <c r="D2224" s="211" t="s">
        <v>4305</v>
      </c>
      <c r="E2224" s="211" t="s">
        <v>127</v>
      </c>
      <c r="F2224" s="211" t="s">
        <v>3291</v>
      </c>
    </row>
    <row r="2225" spans="1:6" ht="15" customHeight="1" x14ac:dyDescent="0.25">
      <c r="A2225" s="211" t="s">
        <v>3340</v>
      </c>
      <c r="B2225" s="211">
        <v>0</v>
      </c>
      <c r="C2225" s="211">
        <v>1</v>
      </c>
      <c r="D2225" s="211" t="s">
        <v>4305</v>
      </c>
      <c r="E2225" s="211" t="s">
        <v>127</v>
      </c>
      <c r="F2225" s="211" t="s">
        <v>3291</v>
      </c>
    </row>
    <row r="2226" spans="1:6" ht="15" customHeight="1" x14ac:dyDescent="0.25">
      <c r="A2226" s="211" t="s">
        <v>3341</v>
      </c>
      <c r="B2226" s="211">
        <v>0</v>
      </c>
      <c r="C2226" s="211">
        <v>1</v>
      </c>
      <c r="D2226" s="211" t="s">
        <v>4305</v>
      </c>
      <c r="E2226" s="211" t="s">
        <v>127</v>
      </c>
      <c r="F2226" s="211" t="s">
        <v>3291</v>
      </c>
    </row>
    <row r="2227" spans="1:6" x14ac:dyDescent="0.25">
      <c r="A2227" s="211" t="s">
        <v>3342</v>
      </c>
      <c r="B2227" s="211">
        <v>0</v>
      </c>
      <c r="C2227" s="211">
        <v>1</v>
      </c>
      <c r="D2227" s="211" t="s">
        <v>4305</v>
      </c>
      <c r="E2227" s="211" t="s">
        <v>127</v>
      </c>
      <c r="F2227" s="211" t="s">
        <v>3291</v>
      </c>
    </row>
    <row r="2228" spans="1:6" ht="15" customHeight="1" x14ac:dyDescent="0.25">
      <c r="A2228" s="211" t="s">
        <v>3345</v>
      </c>
      <c r="B2228" s="211">
        <v>0</v>
      </c>
      <c r="C2228" s="211">
        <v>1</v>
      </c>
      <c r="D2228" s="211" t="s">
        <v>4305</v>
      </c>
      <c r="E2228" s="211" t="s">
        <v>127</v>
      </c>
      <c r="F2228" s="211" t="s">
        <v>3291</v>
      </c>
    </row>
    <row r="2229" spans="1:6" ht="15" customHeight="1" x14ac:dyDescent="0.25">
      <c r="A2229" s="211" t="s">
        <v>3346</v>
      </c>
      <c r="B2229" s="211">
        <v>0</v>
      </c>
      <c r="C2229" s="211">
        <v>1</v>
      </c>
      <c r="D2229" s="211" t="s">
        <v>4305</v>
      </c>
      <c r="E2229" s="211" t="s">
        <v>127</v>
      </c>
      <c r="F2229" s="211" t="s">
        <v>3291</v>
      </c>
    </row>
    <row r="2230" spans="1:6" ht="15" customHeight="1" x14ac:dyDescent="0.25">
      <c r="A2230" s="211" t="s">
        <v>3348</v>
      </c>
      <c r="B2230" s="211">
        <v>0</v>
      </c>
      <c r="C2230" s="211">
        <v>1</v>
      </c>
      <c r="D2230" s="211" t="s">
        <v>4305</v>
      </c>
      <c r="E2230" s="211" t="s">
        <v>127</v>
      </c>
      <c r="F2230" s="211" t="s">
        <v>3291</v>
      </c>
    </row>
    <row r="2231" spans="1:6" ht="15" customHeight="1" x14ac:dyDescent="0.25">
      <c r="A2231" s="211" t="s">
        <v>724</v>
      </c>
      <c r="B2231" s="211">
        <v>0</v>
      </c>
      <c r="C2231" s="211">
        <v>1</v>
      </c>
      <c r="D2231" s="211" t="s">
        <v>4305</v>
      </c>
      <c r="E2231" s="211" t="s">
        <v>127</v>
      </c>
      <c r="F2231" s="211" t="s">
        <v>3291</v>
      </c>
    </row>
    <row r="2232" spans="1:6" ht="15" customHeight="1" x14ac:dyDescent="0.25">
      <c r="A2232" s="211" t="s">
        <v>726</v>
      </c>
      <c r="B2232" s="211">
        <v>0</v>
      </c>
      <c r="C2232" s="211">
        <v>1</v>
      </c>
      <c r="D2232" s="211" t="s">
        <v>4305</v>
      </c>
      <c r="E2232" s="211" t="s">
        <v>127</v>
      </c>
      <c r="F2232" s="211" t="s">
        <v>3291</v>
      </c>
    </row>
    <row r="2233" spans="1:6" ht="15" customHeight="1" x14ac:dyDescent="0.25">
      <c r="A2233" s="211" t="s">
        <v>3343</v>
      </c>
      <c r="B2233" s="211">
        <v>0</v>
      </c>
      <c r="C2233" s="211">
        <v>1</v>
      </c>
      <c r="D2233" s="211" t="s">
        <v>4305</v>
      </c>
      <c r="E2233" s="211" t="s">
        <v>127</v>
      </c>
      <c r="F2233" s="211" t="s">
        <v>3291</v>
      </c>
    </row>
    <row r="2234" spans="1:6" ht="15" customHeight="1" x14ac:dyDescent="0.25">
      <c r="A2234" s="211" t="s">
        <v>3344</v>
      </c>
      <c r="B2234" s="211">
        <v>0</v>
      </c>
      <c r="C2234" s="211">
        <v>1</v>
      </c>
      <c r="D2234" s="211" t="s">
        <v>4305</v>
      </c>
      <c r="E2234" s="211" t="s">
        <v>127</v>
      </c>
      <c r="F2234" s="211" t="s">
        <v>3291</v>
      </c>
    </row>
    <row r="2235" spans="1:6" ht="15" customHeight="1" x14ac:dyDescent="0.25">
      <c r="A2235" s="211" t="s">
        <v>3347</v>
      </c>
      <c r="B2235" s="211">
        <v>0</v>
      </c>
      <c r="C2235" s="211">
        <v>1</v>
      </c>
      <c r="D2235" s="211" t="s">
        <v>4305</v>
      </c>
      <c r="E2235" s="211" t="s">
        <v>127</v>
      </c>
      <c r="F2235" s="211" t="s">
        <v>3291</v>
      </c>
    </row>
    <row r="2236" spans="1:6" ht="15" customHeight="1" x14ac:dyDescent="0.25">
      <c r="A2236" s="211" t="s">
        <v>4057</v>
      </c>
      <c r="B2236" s="211">
        <v>0</v>
      </c>
      <c r="C2236" s="211">
        <v>1</v>
      </c>
      <c r="D2236" s="211" t="s">
        <v>4305</v>
      </c>
      <c r="E2236" s="211" t="s">
        <v>127</v>
      </c>
      <c r="F2236" s="211" t="s">
        <v>3291</v>
      </c>
    </row>
    <row r="2237" spans="1:6" ht="15" customHeight="1" x14ac:dyDescent="0.25">
      <c r="A2237" s="211" t="s">
        <v>4058</v>
      </c>
      <c r="B2237" s="211">
        <v>0</v>
      </c>
      <c r="C2237" s="211">
        <v>1</v>
      </c>
      <c r="D2237" s="211" t="s">
        <v>4305</v>
      </c>
      <c r="E2237" s="211" t="s">
        <v>127</v>
      </c>
      <c r="F2237" s="211" t="s">
        <v>3291</v>
      </c>
    </row>
    <row r="2238" spans="1:6" ht="15" customHeight="1" x14ac:dyDescent="0.25">
      <c r="A2238" s="211" t="s">
        <v>4059</v>
      </c>
      <c r="B2238" s="211">
        <v>0</v>
      </c>
      <c r="C2238" s="211">
        <v>1</v>
      </c>
      <c r="D2238" s="211" t="s">
        <v>4305</v>
      </c>
      <c r="E2238" s="211" t="s">
        <v>127</v>
      </c>
      <c r="F2238" s="211" t="s">
        <v>3291</v>
      </c>
    </row>
    <row r="2239" spans="1:6" ht="15" customHeight="1" x14ac:dyDescent="0.25">
      <c r="A2239" s="211" t="s">
        <v>725</v>
      </c>
      <c r="B2239" s="211">
        <v>0</v>
      </c>
      <c r="C2239" s="211">
        <v>1</v>
      </c>
      <c r="D2239" s="211" t="s">
        <v>4306</v>
      </c>
      <c r="E2239" s="211" t="s">
        <v>127</v>
      </c>
      <c r="F2239" s="211" t="s">
        <v>3291</v>
      </c>
    </row>
    <row r="2240" spans="1:6" ht="15" customHeight="1" x14ac:dyDescent="0.25">
      <c r="A2240" s="211" t="s">
        <v>293</v>
      </c>
      <c r="B2240" s="211">
        <v>0</v>
      </c>
      <c r="C2240" s="211">
        <v>1</v>
      </c>
      <c r="D2240" s="211" t="s">
        <v>4306</v>
      </c>
      <c r="E2240" s="211" t="s">
        <v>127</v>
      </c>
      <c r="F2240" s="211" t="s">
        <v>3291</v>
      </c>
    </row>
    <row r="2241" spans="1:6" ht="15" customHeight="1" x14ac:dyDescent="0.25">
      <c r="A2241" s="211" t="s">
        <v>727</v>
      </c>
      <c r="B2241" s="211">
        <v>0</v>
      </c>
      <c r="C2241" s="211">
        <v>1</v>
      </c>
      <c r="D2241" s="211" t="s">
        <v>4306</v>
      </c>
      <c r="E2241" s="211" t="s">
        <v>127</v>
      </c>
      <c r="F2241" s="211" t="s">
        <v>3291</v>
      </c>
    </row>
    <row r="2242" spans="1:6" ht="15" customHeight="1" x14ac:dyDescent="0.25">
      <c r="A2242" s="211" t="s">
        <v>298</v>
      </c>
      <c r="B2242" s="211">
        <v>0</v>
      </c>
      <c r="C2242" s="211">
        <v>1</v>
      </c>
      <c r="D2242" s="211" t="s">
        <v>4306</v>
      </c>
      <c r="E2242" s="211" t="s">
        <v>127</v>
      </c>
      <c r="F2242" s="211" t="s">
        <v>3291</v>
      </c>
    </row>
    <row r="2243" spans="1:6" ht="15" customHeight="1" x14ac:dyDescent="0.25">
      <c r="A2243" s="211" t="s">
        <v>3340</v>
      </c>
      <c r="B2243" s="211">
        <v>0</v>
      </c>
      <c r="C2243" s="211">
        <v>1</v>
      </c>
      <c r="D2243" s="211" t="s">
        <v>4306</v>
      </c>
      <c r="E2243" s="211" t="s">
        <v>127</v>
      </c>
      <c r="F2243" s="211" t="s">
        <v>3291</v>
      </c>
    </row>
    <row r="2244" spans="1:6" ht="15" customHeight="1" x14ac:dyDescent="0.25">
      <c r="A2244" s="211" t="s">
        <v>3341</v>
      </c>
      <c r="B2244" s="211">
        <v>0</v>
      </c>
      <c r="C2244" s="211">
        <v>1</v>
      </c>
      <c r="D2244" s="211" t="s">
        <v>4306</v>
      </c>
      <c r="E2244" s="211" t="s">
        <v>127</v>
      </c>
      <c r="F2244" s="211" t="s">
        <v>3291</v>
      </c>
    </row>
    <row r="2245" spans="1:6" x14ac:dyDescent="0.25">
      <c r="A2245" s="211" t="s">
        <v>3342</v>
      </c>
      <c r="B2245" s="211">
        <v>0</v>
      </c>
      <c r="C2245" s="211">
        <v>1</v>
      </c>
      <c r="D2245" s="211" t="s">
        <v>4306</v>
      </c>
      <c r="E2245" s="211" t="s">
        <v>127</v>
      </c>
      <c r="F2245" s="211" t="s">
        <v>3291</v>
      </c>
    </row>
    <row r="2246" spans="1:6" ht="15" customHeight="1" x14ac:dyDescent="0.25">
      <c r="A2246" s="211" t="s">
        <v>3345</v>
      </c>
      <c r="B2246" s="211">
        <v>0</v>
      </c>
      <c r="C2246" s="211">
        <v>1</v>
      </c>
      <c r="D2246" s="211" t="s">
        <v>4306</v>
      </c>
      <c r="E2246" s="211" t="s">
        <v>127</v>
      </c>
      <c r="F2246" s="211" t="s">
        <v>3291</v>
      </c>
    </row>
    <row r="2247" spans="1:6" ht="15" customHeight="1" x14ac:dyDescent="0.25">
      <c r="A2247" s="211" t="s">
        <v>3346</v>
      </c>
      <c r="B2247" s="211">
        <v>0</v>
      </c>
      <c r="C2247" s="211">
        <v>1</v>
      </c>
      <c r="D2247" s="211" t="s">
        <v>4306</v>
      </c>
      <c r="E2247" s="211" t="s">
        <v>127</v>
      </c>
      <c r="F2247" s="211" t="s">
        <v>3291</v>
      </c>
    </row>
    <row r="2248" spans="1:6" ht="15" customHeight="1" x14ac:dyDescent="0.25">
      <c r="A2248" s="211" t="s">
        <v>3348</v>
      </c>
      <c r="B2248" s="211">
        <v>0</v>
      </c>
      <c r="C2248" s="211">
        <v>1</v>
      </c>
      <c r="D2248" s="211" t="s">
        <v>4306</v>
      </c>
      <c r="E2248" s="211" t="s">
        <v>127</v>
      </c>
      <c r="F2248" s="211" t="s">
        <v>3291</v>
      </c>
    </row>
    <row r="2249" spans="1:6" ht="15" customHeight="1" x14ac:dyDescent="0.25">
      <c r="A2249" s="211" t="s">
        <v>724</v>
      </c>
      <c r="B2249" s="211">
        <v>0</v>
      </c>
      <c r="C2249" s="211">
        <v>1</v>
      </c>
      <c r="D2249" s="211" t="s">
        <v>4306</v>
      </c>
      <c r="E2249" s="211" t="s">
        <v>127</v>
      </c>
      <c r="F2249" s="211" t="s">
        <v>3291</v>
      </c>
    </row>
    <row r="2250" spans="1:6" ht="15" customHeight="1" x14ac:dyDescent="0.25">
      <c r="A2250" s="211" t="s">
        <v>726</v>
      </c>
      <c r="B2250" s="211">
        <v>0</v>
      </c>
      <c r="C2250" s="211">
        <v>1</v>
      </c>
      <c r="D2250" s="211" t="s">
        <v>4306</v>
      </c>
      <c r="E2250" s="211" t="s">
        <v>127</v>
      </c>
      <c r="F2250" s="211" t="s">
        <v>3291</v>
      </c>
    </row>
    <row r="2251" spans="1:6" ht="15" customHeight="1" x14ac:dyDescent="0.25">
      <c r="A2251" s="211" t="s">
        <v>3343</v>
      </c>
      <c r="B2251" s="211">
        <v>0</v>
      </c>
      <c r="C2251" s="211">
        <v>1</v>
      </c>
      <c r="D2251" s="211" t="s">
        <v>4306</v>
      </c>
      <c r="E2251" s="211" t="s">
        <v>127</v>
      </c>
      <c r="F2251" s="211" t="s">
        <v>3291</v>
      </c>
    </row>
    <row r="2252" spans="1:6" ht="15" customHeight="1" x14ac:dyDescent="0.25">
      <c r="A2252" s="211" t="s">
        <v>3344</v>
      </c>
      <c r="B2252" s="211">
        <v>0</v>
      </c>
      <c r="C2252" s="211">
        <v>1</v>
      </c>
      <c r="D2252" s="211" t="s">
        <v>4306</v>
      </c>
      <c r="E2252" s="211" t="s">
        <v>127</v>
      </c>
      <c r="F2252" s="211" t="s">
        <v>3291</v>
      </c>
    </row>
    <row r="2253" spans="1:6" ht="15" customHeight="1" x14ac:dyDescent="0.25">
      <c r="A2253" s="211" t="s">
        <v>3347</v>
      </c>
      <c r="B2253" s="211">
        <v>0</v>
      </c>
      <c r="C2253" s="211">
        <v>1</v>
      </c>
      <c r="D2253" s="211" t="s">
        <v>4306</v>
      </c>
      <c r="E2253" s="211" t="s">
        <v>127</v>
      </c>
      <c r="F2253" s="211" t="s">
        <v>3291</v>
      </c>
    </row>
    <row r="2254" spans="1:6" ht="15" customHeight="1" x14ac:dyDescent="0.25">
      <c r="A2254" s="211" t="s">
        <v>4057</v>
      </c>
      <c r="B2254" s="211">
        <v>0</v>
      </c>
      <c r="C2254" s="211">
        <v>1</v>
      </c>
      <c r="D2254" s="211" t="s">
        <v>4306</v>
      </c>
      <c r="E2254" s="211" t="s">
        <v>127</v>
      </c>
      <c r="F2254" s="211" t="s">
        <v>3291</v>
      </c>
    </row>
    <row r="2255" spans="1:6" ht="15" customHeight="1" x14ac:dyDescent="0.25">
      <c r="A2255" s="211" t="s">
        <v>4058</v>
      </c>
      <c r="B2255" s="211">
        <v>0</v>
      </c>
      <c r="C2255" s="211">
        <v>1</v>
      </c>
      <c r="D2255" s="211" t="s">
        <v>4306</v>
      </c>
      <c r="E2255" s="211" t="s">
        <v>127</v>
      </c>
      <c r="F2255" s="211" t="s">
        <v>3291</v>
      </c>
    </row>
    <row r="2256" spans="1:6" ht="15" customHeight="1" x14ac:dyDescent="0.25">
      <c r="A2256" s="211" t="s">
        <v>4059</v>
      </c>
      <c r="B2256" s="211">
        <v>0</v>
      </c>
      <c r="C2256" s="211">
        <v>1</v>
      </c>
      <c r="D2256" s="211" t="s">
        <v>4306</v>
      </c>
      <c r="E2256" s="211" t="s">
        <v>127</v>
      </c>
      <c r="F2256" s="211" t="s">
        <v>3291</v>
      </c>
    </row>
    <row r="2257" spans="1:6" ht="15" customHeight="1" x14ac:dyDescent="0.25">
      <c r="A2257" s="211" t="s">
        <v>727</v>
      </c>
      <c r="B2257" s="211">
        <v>0</v>
      </c>
      <c r="C2257" s="211">
        <v>1</v>
      </c>
      <c r="D2257" s="211" t="s">
        <v>4307</v>
      </c>
      <c r="E2257" s="211" t="s">
        <v>127</v>
      </c>
      <c r="F2257" s="211" t="s">
        <v>3291</v>
      </c>
    </row>
    <row r="2258" spans="1:6" ht="15" customHeight="1" x14ac:dyDescent="0.25">
      <c r="A2258" s="211" t="s">
        <v>298</v>
      </c>
      <c r="B2258" s="211">
        <v>0</v>
      </c>
      <c r="C2258" s="211">
        <v>1</v>
      </c>
      <c r="D2258" s="211" t="s">
        <v>4307</v>
      </c>
      <c r="E2258" s="211" t="s">
        <v>127</v>
      </c>
      <c r="F2258" s="211" t="s">
        <v>3291</v>
      </c>
    </row>
    <row r="2259" spans="1:6" ht="15" customHeight="1" x14ac:dyDescent="0.25">
      <c r="A2259" s="211" t="s">
        <v>3341</v>
      </c>
      <c r="B2259" s="211">
        <v>0</v>
      </c>
      <c r="C2259" s="211">
        <v>1</v>
      </c>
      <c r="D2259" s="211" t="s">
        <v>4307</v>
      </c>
      <c r="E2259" s="211" t="s">
        <v>127</v>
      </c>
      <c r="F2259" s="211" t="s">
        <v>3291</v>
      </c>
    </row>
    <row r="2260" spans="1:6" ht="15" customHeight="1" x14ac:dyDescent="0.25">
      <c r="A2260" s="211" t="s">
        <v>3345</v>
      </c>
      <c r="B2260" s="211">
        <v>0</v>
      </c>
      <c r="C2260" s="211">
        <v>1</v>
      </c>
      <c r="D2260" s="211" t="s">
        <v>4307</v>
      </c>
      <c r="E2260" s="211" t="s">
        <v>127</v>
      </c>
      <c r="F2260" s="211" t="s">
        <v>3291</v>
      </c>
    </row>
    <row r="2261" spans="1:6" ht="15" customHeight="1" x14ac:dyDescent="0.25">
      <c r="A2261" s="211" t="s">
        <v>3346</v>
      </c>
      <c r="B2261" s="211">
        <v>0</v>
      </c>
      <c r="C2261" s="211">
        <v>1</v>
      </c>
      <c r="D2261" s="211" t="s">
        <v>4307</v>
      </c>
      <c r="E2261" s="211" t="s">
        <v>127</v>
      </c>
      <c r="F2261" s="211" t="s">
        <v>3291</v>
      </c>
    </row>
    <row r="2262" spans="1:6" ht="15" customHeight="1" x14ac:dyDescent="0.25">
      <c r="A2262" s="211" t="s">
        <v>3348</v>
      </c>
      <c r="B2262" s="211">
        <v>0</v>
      </c>
      <c r="C2262" s="211">
        <v>1</v>
      </c>
      <c r="D2262" s="211" t="s">
        <v>4307</v>
      </c>
      <c r="E2262" s="211" t="s">
        <v>127</v>
      </c>
      <c r="F2262" s="211" t="s">
        <v>3291</v>
      </c>
    </row>
    <row r="2263" spans="1:6" ht="15" customHeight="1" x14ac:dyDescent="0.25">
      <c r="A2263" s="211" t="s">
        <v>726</v>
      </c>
      <c r="B2263" s="211">
        <v>0</v>
      </c>
      <c r="C2263" s="211">
        <v>1</v>
      </c>
      <c r="D2263" s="211" t="s">
        <v>4307</v>
      </c>
      <c r="E2263" s="211" t="s">
        <v>127</v>
      </c>
      <c r="F2263" s="211" t="s">
        <v>3291</v>
      </c>
    </row>
    <row r="2264" spans="1:6" ht="15" customHeight="1" x14ac:dyDescent="0.25">
      <c r="A2264" s="211" t="s">
        <v>3343</v>
      </c>
      <c r="B2264" s="211">
        <v>0</v>
      </c>
      <c r="C2264" s="211">
        <v>1</v>
      </c>
      <c r="D2264" s="211" t="s">
        <v>4307</v>
      </c>
      <c r="E2264" s="211" t="s">
        <v>127</v>
      </c>
      <c r="F2264" s="211" t="s">
        <v>3291</v>
      </c>
    </row>
    <row r="2265" spans="1:6" ht="15" customHeight="1" x14ac:dyDescent="0.25">
      <c r="A2265" s="211" t="s">
        <v>3347</v>
      </c>
      <c r="B2265" s="211">
        <v>0</v>
      </c>
      <c r="C2265" s="211">
        <v>1</v>
      </c>
      <c r="D2265" s="211" t="s">
        <v>4307</v>
      </c>
      <c r="E2265" s="211" t="s">
        <v>127</v>
      </c>
      <c r="F2265" s="211" t="s">
        <v>3291</v>
      </c>
    </row>
    <row r="2266" spans="1:6" ht="15" customHeight="1" x14ac:dyDescent="0.25">
      <c r="A2266" s="211" t="s">
        <v>4057</v>
      </c>
      <c r="B2266" s="211">
        <v>0</v>
      </c>
      <c r="C2266" s="211">
        <v>1</v>
      </c>
      <c r="D2266" s="211" t="s">
        <v>4307</v>
      </c>
      <c r="E2266" s="211" t="s">
        <v>127</v>
      </c>
      <c r="F2266" s="211" t="s">
        <v>3291</v>
      </c>
    </row>
    <row r="2267" spans="1:6" ht="15" customHeight="1" x14ac:dyDescent="0.25">
      <c r="A2267" s="211" t="s">
        <v>4058</v>
      </c>
      <c r="B2267" s="211">
        <v>0</v>
      </c>
      <c r="C2267" s="211">
        <v>1</v>
      </c>
      <c r="D2267" s="211" t="s">
        <v>4307</v>
      </c>
      <c r="E2267" s="211" t="s">
        <v>127</v>
      </c>
      <c r="F2267" s="211" t="s">
        <v>3291</v>
      </c>
    </row>
    <row r="2268" spans="1:6" ht="15" customHeight="1" x14ac:dyDescent="0.25">
      <c r="A2268" s="211" t="s">
        <v>4059</v>
      </c>
      <c r="B2268" s="211">
        <v>0</v>
      </c>
      <c r="C2268" s="211">
        <v>1</v>
      </c>
      <c r="D2268" s="211" t="s">
        <v>4307</v>
      </c>
      <c r="E2268" s="211" t="s">
        <v>127</v>
      </c>
      <c r="F2268" s="211" t="s">
        <v>3291</v>
      </c>
    </row>
    <row r="2269" spans="1:6" ht="15" customHeight="1" x14ac:dyDescent="0.25">
      <c r="A2269" s="211" t="s">
        <v>3120</v>
      </c>
      <c r="B2269" s="211">
        <v>0</v>
      </c>
      <c r="C2269" s="211">
        <v>1</v>
      </c>
      <c r="D2269" s="211" t="s">
        <v>4307</v>
      </c>
      <c r="E2269" s="211" t="s">
        <v>127</v>
      </c>
      <c r="F2269" s="211" t="s">
        <v>3291</v>
      </c>
    </row>
    <row r="2270" spans="1:6" ht="15" customHeight="1" x14ac:dyDescent="0.25">
      <c r="A2270" s="211" t="s">
        <v>727</v>
      </c>
      <c r="B2270" s="211">
        <v>0</v>
      </c>
      <c r="C2270" s="211">
        <v>1</v>
      </c>
      <c r="D2270" s="211" t="s">
        <v>4308</v>
      </c>
      <c r="E2270" s="211" t="s">
        <v>127</v>
      </c>
      <c r="F2270" s="211" t="s">
        <v>3291</v>
      </c>
    </row>
    <row r="2271" spans="1:6" ht="15" customHeight="1" x14ac:dyDescent="0.25">
      <c r="A2271" s="211" t="s">
        <v>298</v>
      </c>
      <c r="B2271" s="211">
        <v>0</v>
      </c>
      <c r="C2271" s="211">
        <v>1</v>
      </c>
      <c r="D2271" s="211" t="s">
        <v>4308</v>
      </c>
      <c r="E2271" s="211" t="s">
        <v>127</v>
      </c>
      <c r="F2271" s="211" t="s">
        <v>3291</v>
      </c>
    </row>
    <row r="2272" spans="1:6" ht="15" customHeight="1" x14ac:dyDescent="0.25">
      <c r="A2272" s="211" t="s">
        <v>3341</v>
      </c>
      <c r="B2272" s="211">
        <v>0</v>
      </c>
      <c r="C2272" s="211">
        <v>1</v>
      </c>
      <c r="D2272" s="211" t="s">
        <v>4308</v>
      </c>
      <c r="E2272" s="211" t="s">
        <v>127</v>
      </c>
      <c r="F2272" s="211" t="s">
        <v>3291</v>
      </c>
    </row>
    <row r="2273" spans="1:6" ht="15" customHeight="1" x14ac:dyDescent="0.25">
      <c r="A2273" s="211" t="s">
        <v>3345</v>
      </c>
      <c r="B2273" s="211">
        <v>0</v>
      </c>
      <c r="C2273" s="211">
        <v>1</v>
      </c>
      <c r="D2273" s="211" t="s">
        <v>4308</v>
      </c>
      <c r="E2273" s="211" t="s">
        <v>127</v>
      </c>
      <c r="F2273" s="211" t="s">
        <v>3291</v>
      </c>
    </row>
    <row r="2274" spans="1:6" ht="15" customHeight="1" x14ac:dyDescent="0.25">
      <c r="A2274" s="211" t="s">
        <v>3346</v>
      </c>
      <c r="B2274" s="211">
        <v>0</v>
      </c>
      <c r="C2274" s="211">
        <v>1</v>
      </c>
      <c r="D2274" s="211" t="s">
        <v>4308</v>
      </c>
      <c r="E2274" s="211" t="s">
        <v>127</v>
      </c>
      <c r="F2274" s="211" t="s">
        <v>3291</v>
      </c>
    </row>
    <row r="2275" spans="1:6" ht="15" customHeight="1" x14ac:dyDescent="0.25">
      <c r="A2275" s="211" t="s">
        <v>3348</v>
      </c>
      <c r="B2275" s="211">
        <v>0</v>
      </c>
      <c r="C2275" s="211">
        <v>1</v>
      </c>
      <c r="D2275" s="211" t="s">
        <v>4308</v>
      </c>
      <c r="E2275" s="211" t="s">
        <v>127</v>
      </c>
      <c r="F2275" s="211" t="s">
        <v>3291</v>
      </c>
    </row>
    <row r="2276" spans="1:6" ht="15" customHeight="1" x14ac:dyDescent="0.25">
      <c r="A2276" s="211" t="s">
        <v>726</v>
      </c>
      <c r="B2276" s="211">
        <v>0</v>
      </c>
      <c r="C2276" s="211">
        <v>1</v>
      </c>
      <c r="D2276" s="211" t="s">
        <v>4308</v>
      </c>
      <c r="E2276" s="211" t="s">
        <v>127</v>
      </c>
      <c r="F2276" s="211" t="s">
        <v>3291</v>
      </c>
    </row>
    <row r="2277" spans="1:6" ht="15" customHeight="1" x14ac:dyDescent="0.25">
      <c r="A2277" s="211" t="s">
        <v>3343</v>
      </c>
      <c r="B2277" s="211">
        <v>0</v>
      </c>
      <c r="C2277" s="211">
        <v>1</v>
      </c>
      <c r="D2277" s="211" t="s">
        <v>4308</v>
      </c>
      <c r="E2277" s="211" t="s">
        <v>127</v>
      </c>
      <c r="F2277" s="211" t="s">
        <v>3291</v>
      </c>
    </row>
    <row r="2278" spans="1:6" ht="15" customHeight="1" x14ac:dyDescent="0.25">
      <c r="A2278" s="211" t="s">
        <v>3347</v>
      </c>
      <c r="B2278" s="211">
        <v>0</v>
      </c>
      <c r="C2278" s="211">
        <v>1</v>
      </c>
      <c r="D2278" s="211" t="s">
        <v>4308</v>
      </c>
      <c r="E2278" s="211" t="s">
        <v>127</v>
      </c>
      <c r="F2278" s="211" t="s">
        <v>3291</v>
      </c>
    </row>
    <row r="2279" spans="1:6" ht="15" customHeight="1" x14ac:dyDescent="0.25">
      <c r="A2279" s="211" t="s">
        <v>4057</v>
      </c>
      <c r="B2279" s="211">
        <v>0</v>
      </c>
      <c r="C2279" s="211">
        <v>1</v>
      </c>
      <c r="D2279" s="211" t="s">
        <v>4308</v>
      </c>
      <c r="E2279" s="211" t="s">
        <v>127</v>
      </c>
      <c r="F2279" s="211" t="s">
        <v>3291</v>
      </c>
    </row>
    <row r="2280" spans="1:6" ht="15" customHeight="1" x14ac:dyDescent="0.25">
      <c r="A2280" s="211" t="s">
        <v>4058</v>
      </c>
      <c r="B2280" s="211">
        <v>0</v>
      </c>
      <c r="C2280" s="211">
        <v>1</v>
      </c>
      <c r="D2280" s="211" t="s">
        <v>4308</v>
      </c>
      <c r="E2280" s="211" t="s">
        <v>127</v>
      </c>
      <c r="F2280" s="211" t="s">
        <v>3291</v>
      </c>
    </row>
    <row r="2281" spans="1:6" ht="15" customHeight="1" x14ac:dyDescent="0.25">
      <c r="A2281" s="211" t="s">
        <v>4059</v>
      </c>
      <c r="B2281" s="211">
        <v>0</v>
      </c>
      <c r="C2281" s="211">
        <v>1</v>
      </c>
      <c r="D2281" s="211" t="s">
        <v>4308</v>
      </c>
      <c r="E2281" s="211" t="s">
        <v>127</v>
      </c>
      <c r="F2281" s="211" t="s">
        <v>3291</v>
      </c>
    </row>
    <row r="2282" spans="1:6" ht="15" customHeight="1" x14ac:dyDescent="0.25">
      <c r="A2282" s="211" t="s">
        <v>3120</v>
      </c>
      <c r="B2282" s="211">
        <v>0</v>
      </c>
      <c r="C2282" s="211">
        <v>1</v>
      </c>
      <c r="D2282" s="211" t="s">
        <v>4308</v>
      </c>
      <c r="E2282" s="211" t="s">
        <v>127</v>
      </c>
      <c r="F2282" s="211" t="s">
        <v>3291</v>
      </c>
    </row>
    <row r="2283" spans="1:6" ht="15" customHeight="1" x14ac:dyDescent="0.25">
      <c r="A2283" s="211" t="s">
        <v>727</v>
      </c>
      <c r="B2283" s="211">
        <v>0</v>
      </c>
      <c r="C2283" s="211">
        <v>1</v>
      </c>
      <c r="D2283" s="211" t="s">
        <v>4309</v>
      </c>
      <c r="E2283" s="211" t="s">
        <v>127</v>
      </c>
      <c r="F2283" s="211" t="s">
        <v>3291</v>
      </c>
    </row>
    <row r="2284" spans="1:6" ht="15" customHeight="1" x14ac:dyDescent="0.25">
      <c r="A2284" s="211" t="s">
        <v>298</v>
      </c>
      <c r="B2284" s="211">
        <v>0</v>
      </c>
      <c r="C2284" s="211">
        <v>1</v>
      </c>
      <c r="D2284" s="211" t="s">
        <v>4309</v>
      </c>
      <c r="E2284" s="211" t="s">
        <v>127</v>
      </c>
      <c r="F2284" s="211" t="s">
        <v>3291</v>
      </c>
    </row>
    <row r="2285" spans="1:6" ht="15" customHeight="1" x14ac:dyDescent="0.25">
      <c r="A2285" s="211" t="s">
        <v>3341</v>
      </c>
      <c r="B2285" s="211">
        <v>0</v>
      </c>
      <c r="C2285" s="211">
        <v>1</v>
      </c>
      <c r="D2285" s="211" t="s">
        <v>4309</v>
      </c>
      <c r="E2285" s="211" t="s">
        <v>127</v>
      </c>
      <c r="F2285" s="211" t="s">
        <v>3291</v>
      </c>
    </row>
    <row r="2286" spans="1:6" ht="15" customHeight="1" x14ac:dyDescent="0.25">
      <c r="A2286" s="211" t="s">
        <v>3345</v>
      </c>
      <c r="B2286" s="211">
        <v>0</v>
      </c>
      <c r="C2286" s="211">
        <v>1</v>
      </c>
      <c r="D2286" s="211" t="s">
        <v>4309</v>
      </c>
      <c r="E2286" s="211" t="s">
        <v>127</v>
      </c>
      <c r="F2286" s="211" t="s">
        <v>3291</v>
      </c>
    </row>
    <row r="2287" spans="1:6" ht="15" customHeight="1" x14ac:dyDescent="0.25">
      <c r="A2287" s="211" t="s">
        <v>3346</v>
      </c>
      <c r="B2287" s="211">
        <v>0</v>
      </c>
      <c r="C2287" s="211">
        <v>1</v>
      </c>
      <c r="D2287" s="211" t="s">
        <v>4309</v>
      </c>
      <c r="E2287" s="211" t="s">
        <v>127</v>
      </c>
      <c r="F2287" s="211" t="s">
        <v>3291</v>
      </c>
    </row>
    <row r="2288" spans="1:6" ht="15" customHeight="1" x14ac:dyDescent="0.25">
      <c r="A2288" s="211" t="s">
        <v>3348</v>
      </c>
      <c r="B2288" s="211">
        <v>0</v>
      </c>
      <c r="C2288" s="211">
        <v>1</v>
      </c>
      <c r="D2288" s="211" t="s">
        <v>4309</v>
      </c>
      <c r="E2288" s="211" t="s">
        <v>127</v>
      </c>
      <c r="F2288" s="211" t="s">
        <v>3291</v>
      </c>
    </row>
    <row r="2289" spans="1:6" ht="15" customHeight="1" x14ac:dyDescent="0.25">
      <c r="A2289" s="211" t="s">
        <v>726</v>
      </c>
      <c r="B2289" s="211">
        <v>0</v>
      </c>
      <c r="C2289" s="211">
        <v>1</v>
      </c>
      <c r="D2289" s="211" t="s">
        <v>4309</v>
      </c>
      <c r="E2289" s="211" t="s">
        <v>127</v>
      </c>
      <c r="F2289" s="211" t="s">
        <v>3291</v>
      </c>
    </row>
    <row r="2290" spans="1:6" ht="15" customHeight="1" x14ac:dyDescent="0.25">
      <c r="A2290" s="211" t="s">
        <v>3343</v>
      </c>
      <c r="B2290" s="211">
        <v>0</v>
      </c>
      <c r="C2290" s="211">
        <v>1</v>
      </c>
      <c r="D2290" s="211" t="s">
        <v>4309</v>
      </c>
      <c r="E2290" s="211" t="s">
        <v>127</v>
      </c>
      <c r="F2290" s="211" t="s">
        <v>3291</v>
      </c>
    </row>
    <row r="2291" spans="1:6" ht="15" customHeight="1" x14ac:dyDescent="0.25">
      <c r="A2291" s="211" t="s">
        <v>3347</v>
      </c>
      <c r="B2291" s="211">
        <v>0</v>
      </c>
      <c r="C2291" s="211">
        <v>1</v>
      </c>
      <c r="D2291" s="211" t="s">
        <v>4309</v>
      </c>
      <c r="E2291" s="211" t="s">
        <v>127</v>
      </c>
      <c r="F2291" s="211" t="s">
        <v>3291</v>
      </c>
    </row>
    <row r="2292" spans="1:6" ht="15" customHeight="1" x14ac:dyDescent="0.25">
      <c r="A2292" s="211" t="s">
        <v>4057</v>
      </c>
      <c r="B2292" s="211">
        <v>0</v>
      </c>
      <c r="C2292" s="211">
        <v>1</v>
      </c>
      <c r="D2292" s="211" t="s">
        <v>4309</v>
      </c>
      <c r="E2292" s="211" t="s">
        <v>127</v>
      </c>
      <c r="F2292" s="211" t="s">
        <v>3291</v>
      </c>
    </row>
    <row r="2293" spans="1:6" ht="15" customHeight="1" x14ac:dyDescent="0.25">
      <c r="A2293" s="211" t="s">
        <v>4058</v>
      </c>
      <c r="B2293" s="211">
        <v>0</v>
      </c>
      <c r="C2293" s="211">
        <v>1</v>
      </c>
      <c r="D2293" s="211" t="s">
        <v>4309</v>
      </c>
      <c r="E2293" s="211" t="s">
        <v>127</v>
      </c>
      <c r="F2293" s="211" t="s">
        <v>3291</v>
      </c>
    </row>
    <row r="2294" spans="1:6" ht="15" customHeight="1" x14ac:dyDescent="0.25">
      <c r="A2294" s="211" t="s">
        <v>4059</v>
      </c>
      <c r="B2294" s="211">
        <v>0</v>
      </c>
      <c r="C2294" s="211">
        <v>1</v>
      </c>
      <c r="D2294" s="211" t="s">
        <v>4309</v>
      </c>
      <c r="E2294" s="211" t="s">
        <v>127</v>
      </c>
      <c r="F2294" s="211" t="s">
        <v>3291</v>
      </c>
    </row>
    <row r="2295" spans="1:6" ht="15" customHeight="1" x14ac:dyDescent="0.25">
      <c r="A2295" s="211" t="s">
        <v>3120</v>
      </c>
      <c r="B2295" s="211">
        <v>0</v>
      </c>
      <c r="C2295" s="211">
        <v>1</v>
      </c>
      <c r="D2295" s="211" t="s">
        <v>4309</v>
      </c>
      <c r="E2295" s="211" t="s">
        <v>127</v>
      </c>
      <c r="F2295" s="211" t="s">
        <v>3291</v>
      </c>
    </row>
    <row r="2296" spans="1:6" ht="15" customHeight="1" x14ac:dyDescent="0.25">
      <c r="A2296" s="211" t="s">
        <v>727</v>
      </c>
      <c r="B2296" s="211">
        <v>0</v>
      </c>
      <c r="C2296" s="211">
        <v>1</v>
      </c>
      <c r="D2296" s="211" t="s">
        <v>4310</v>
      </c>
      <c r="E2296" s="211" t="s">
        <v>127</v>
      </c>
      <c r="F2296" s="211" t="s">
        <v>3291</v>
      </c>
    </row>
    <row r="2297" spans="1:6" ht="15" customHeight="1" x14ac:dyDescent="0.25">
      <c r="A2297" s="211" t="s">
        <v>298</v>
      </c>
      <c r="B2297" s="211">
        <v>0</v>
      </c>
      <c r="C2297" s="211">
        <v>1</v>
      </c>
      <c r="D2297" s="211" t="s">
        <v>4310</v>
      </c>
      <c r="E2297" s="211" t="s">
        <v>127</v>
      </c>
      <c r="F2297" s="211" t="s">
        <v>3291</v>
      </c>
    </row>
    <row r="2298" spans="1:6" ht="15" customHeight="1" x14ac:dyDescent="0.25">
      <c r="A2298" s="211" t="s">
        <v>3120</v>
      </c>
      <c r="B2298" s="211">
        <v>0</v>
      </c>
      <c r="C2298" s="211">
        <v>1</v>
      </c>
      <c r="D2298" s="211" t="s">
        <v>4310</v>
      </c>
      <c r="E2298" s="211" t="s">
        <v>127</v>
      </c>
      <c r="F2298" s="211" t="s">
        <v>3291</v>
      </c>
    </row>
    <row r="2299" spans="1:6" ht="15" customHeight="1" x14ac:dyDescent="0.25">
      <c r="A2299" s="211" t="s">
        <v>3340</v>
      </c>
      <c r="B2299" s="211">
        <v>0</v>
      </c>
      <c r="C2299" s="211">
        <v>1</v>
      </c>
      <c r="D2299" s="211" t="s">
        <v>4310</v>
      </c>
      <c r="E2299" s="211" t="s">
        <v>127</v>
      </c>
      <c r="F2299" s="211" t="s">
        <v>3291</v>
      </c>
    </row>
    <row r="2300" spans="1:6" x14ac:dyDescent="0.25">
      <c r="A2300" s="211" t="s">
        <v>3342</v>
      </c>
      <c r="B2300" s="211">
        <v>0</v>
      </c>
      <c r="C2300" s="211">
        <v>1</v>
      </c>
      <c r="D2300" s="211" t="s">
        <v>4310</v>
      </c>
      <c r="E2300" s="211" t="s">
        <v>127</v>
      </c>
      <c r="F2300" s="211" t="s">
        <v>3291</v>
      </c>
    </row>
    <row r="2301" spans="1:6" ht="15" customHeight="1" x14ac:dyDescent="0.25">
      <c r="A2301" s="211" t="s">
        <v>3345</v>
      </c>
      <c r="B2301" s="211">
        <v>0</v>
      </c>
      <c r="C2301" s="211">
        <v>1</v>
      </c>
      <c r="D2301" s="211" t="s">
        <v>4310</v>
      </c>
      <c r="E2301" s="211" t="s">
        <v>127</v>
      </c>
      <c r="F2301" s="211" t="s">
        <v>3291</v>
      </c>
    </row>
    <row r="2302" spans="1:6" ht="15" customHeight="1" x14ac:dyDescent="0.25">
      <c r="A2302" s="211" t="s">
        <v>3346</v>
      </c>
      <c r="B2302" s="211">
        <v>0</v>
      </c>
      <c r="C2302" s="211">
        <v>1</v>
      </c>
      <c r="D2302" s="211" t="s">
        <v>4310</v>
      </c>
      <c r="E2302" s="211" t="s">
        <v>127</v>
      </c>
      <c r="F2302" s="211" t="s">
        <v>3291</v>
      </c>
    </row>
    <row r="2303" spans="1:6" ht="15" customHeight="1" x14ac:dyDescent="0.25">
      <c r="A2303" s="211" t="s">
        <v>726</v>
      </c>
      <c r="B2303" s="211">
        <v>0</v>
      </c>
      <c r="C2303" s="211">
        <v>1</v>
      </c>
      <c r="D2303" s="211" t="s">
        <v>4310</v>
      </c>
      <c r="E2303" s="211" t="s">
        <v>127</v>
      </c>
      <c r="F2303" s="211" t="s">
        <v>3291</v>
      </c>
    </row>
    <row r="2304" spans="1:6" ht="15" customHeight="1" x14ac:dyDescent="0.25">
      <c r="A2304" s="211" t="s">
        <v>3343</v>
      </c>
      <c r="B2304" s="211">
        <v>0</v>
      </c>
      <c r="C2304" s="211">
        <v>1</v>
      </c>
      <c r="D2304" s="211" t="s">
        <v>4310</v>
      </c>
      <c r="E2304" s="211" t="s">
        <v>127</v>
      </c>
      <c r="F2304" s="211" t="s">
        <v>3291</v>
      </c>
    </row>
    <row r="2305" spans="1:6" ht="15" customHeight="1" x14ac:dyDescent="0.25">
      <c r="A2305" s="211" t="s">
        <v>3344</v>
      </c>
      <c r="B2305" s="211">
        <v>0</v>
      </c>
      <c r="C2305" s="211">
        <v>1</v>
      </c>
      <c r="D2305" s="211" t="s">
        <v>4310</v>
      </c>
      <c r="E2305" s="211" t="s">
        <v>127</v>
      </c>
      <c r="F2305" s="211" t="s">
        <v>3291</v>
      </c>
    </row>
    <row r="2306" spans="1:6" ht="15" customHeight="1" x14ac:dyDescent="0.25">
      <c r="A2306" s="211" t="s">
        <v>4057</v>
      </c>
      <c r="B2306" s="211">
        <v>0</v>
      </c>
      <c r="C2306" s="211">
        <v>1</v>
      </c>
      <c r="D2306" s="211" t="s">
        <v>4310</v>
      </c>
      <c r="E2306" s="211" t="s">
        <v>127</v>
      </c>
      <c r="F2306" s="211" t="s">
        <v>3291</v>
      </c>
    </row>
    <row r="2307" spans="1:6" ht="15" customHeight="1" x14ac:dyDescent="0.25">
      <c r="A2307" s="211" t="s">
        <v>4058</v>
      </c>
      <c r="B2307" s="211">
        <v>0</v>
      </c>
      <c r="C2307" s="211">
        <v>1</v>
      </c>
      <c r="D2307" s="211" t="s">
        <v>4310</v>
      </c>
      <c r="E2307" s="211" t="s">
        <v>127</v>
      </c>
      <c r="F2307" s="211" t="s">
        <v>3291</v>
      </c>
    </row>
    <row r="2308" spans="1:6" ht="15" customHeight="1" x14ac:dyDescent="0.25">
      <c r="A2308" s="211" t="s">
        <v>4059</v>
      </c>
      <c r="B2308" s="211">
        <v>0</v>
      </c>
      <c r="C2308" s="211">
        <v>1</v>
      </c>
      <c r="D2308" s="211" t="s">
        <v>4310</v>
      </c>
      <c r="E2308" s="211" t="s">
        <v>127</v>
      </c>
      <c r="F2308" s="211" t="s">
        <v>3291</v>
      </c>
    </row>
    <row r="2309" spans="1:6" ht="15" customHeight="1" x14ac:dyDescent="0.25">
      <c r="A2309" s="211" t="s">
        <v>727</v>
      </c>
      <c r="B2309" s="211">
        <v>0</v>
      </c>
      <c r="C2309" s="211">
        <v>1</v>
      </c>
      <c r="D2309" s="211" t="s">
        <v>4311</v>
      </c>
      <c r="E2309" s="211" t="s">
        <v>127</v>
      </c>
      <c r="F2309" s="211" t="s">
        <v>3291</v>
      </c>
    </row>
    <row r="2310" spans="1:6" ht="15" customHeight="1" x14ac:dyDescent="0.25">
      <c r="A2310" s="211" t="s">
        <v>298</v>
      </c>
      <c r="B2310" s="211">
        <v>0</v>
      </c>
      <c r="C2310" s="211">
        <v>1</v>
      </c>
      <c r="D2310" s="211" t="s">
        <v>4311</v>
      </c>
      <c r="E2310" s="211" t="s">
        <v>127</v>
      </c>
      <c r="F2310" s="211" t="s">
        <v>3291</v>
      </c>
    </row>
    <row r="2311" spans="1:6" ht="15" customHeight="1" x14ac:dyDescent="0.25">
      <c r="A2311" s="211" t="s">
        <v>3120</v>
      </c>
      <c r="B2311" s="211">
        <v>0</v>
      </c>
      <c r="C2311" s="211">
        <v>1</v>
      </c>
      <c r="D2311" s="211" t="s">
        <v>4311</v>
      </c>
      <c r="E2311" s="211" t="s">
        <v>127</v>
      </c>
      <c r="F2311" s="211" t="s">
        <v>3291</v>
      </c>
    </row>
    <row r="2312" spans="1:6" ht="15" customHeight="1" x14ac:dyDescent="0.25">
      <c r="A2312" s="211" t="s">
        <v>3340</v>
      </c>
      <c r="B2312" s="211">
        <v>0</v>
      </c>
      <c r="C2312" s="211">
        <v>1</v>
      </c>
      <c r="D2312" s="211" t="s">
        <v>4311</v>
      </c>
      <c r="E2312" s="211" t="s">
        <v>127</v>
      </c>
      <c r="F2312" s="211" t="s">
        <v>3291</v>
      </c>
    </row>
    <row r="2313" spans="1:6" x14ac:dyDescent="0.25">
      <c r="A2313" s="211" t="s">
        <v>3342</v>
      </c>
      <c r="B2313" s="211">
        <v>0</v>
      </c>
      <c r="C2313" s="211">
        <v>1</v>
      </c>
      <c r="D2313" s="211" t="s">
        <v>4311</v>
      </c>
      <c r="E2313" s="211" t="s">
        <v>127</v>
      </c>
      <c r="F2313" s="211" t="s">
        <v>3291</v>
      </c>
    </row>
    <row r="2314" spans="1:6" ht="15" customHeight="1" x14ac:dyDescent="0.25">
      <c r="A2314" s="211" t="s">
        <v>3345</v>
      </c>
      <c r="B2314" s="211">
        <v>0</v>
      </c>
      <c r="C2314" s="211">
        <v>1</v>
      </c>
      <c r="D2314" s="211" t="s">
        <v>4311</v>
      </c>
      <c r="E2314" s="211" t="s">
        <v>127</v>
      </c>
      <c r="F2314" s="211" t="s">
        <v>3291</v>
      </c>
    </row>
    <row r="2315" spans="1:6" ht="15" customHeight="1" x14ac:dyDescent="0.25">
      <c r="A2315" s="211" t="s">
        <v>3346</v>
      </c>
      <c r="B2315" s="211">
        <v>0</v>
      </c>
      <c r="C2315" s="211">
        <v>1</v>
      </c>
      <c r="D2315" s="211" t="s">
        <v>4311</v>
      </c>
      <c r="E2315" s="211" t="s">
        <v>127</v>
      </c>
      <c r="F2315" s="211" t="s">
        <v>3291</v>
      </c>
    </row>
    <row r="2316" spans="1:6" ht="15" customHeight="1" x14ac:dyDescent="0.25">
      <c r="A2316" s="211" t="s">
        <v>726</v>
      </c>
      <c r="B2316" s="211">
        <v>0</v>
      </c>
      <c r="C2316" s="211">
        <v>1</v>
      </c>
      <c r="D2316" s="211" t="s">
        <v>4311</v>
      </c>
      <c r="E2316" s="211" t="s">
        <v>127</v>
      </c>
      <c r="F2316" s="211" t="s">
        <v>3291</v>
      </c>
    </row>
    <row r="2317" spans="1:6" ht="15" customHeight="1" x14ac:dyDescent="0.25">
      <c r="A2317" s="211" t="s">
        <v>3343</v>
      </c>
      <c r="B2317" s="211">
        <v>0</v>
      </c>
      <c r="C2317" s="211">
        <v>1</v>
      </c>
      <c r="D2317" s="211" t="s">
        <v>4311</v>
      </c>
      <c r="E2317" s="211" t="s">
        <v>127</v>
      </c>
      <c r="F2317" s="211" t="s">
        <v>3291</v>
      </c>
    </row>
    <row r="2318" spans="1:6" ht="15" customHeight="1" x14ac:dyDescent="0.25">
      <c r="A2318" s="211" t="s">
        <v>3344</v>
      </c>
      <c r="B2318" s="211">
        <v>0</v>
      </c>
      <c r="C2318" s="211">
        <v>1</v>
      </c>
      <c r="D2318" s="211" t="s">
        <v>4311</v>
      </c>
      <c r="E2318" s="211" t="s">
        <v>127</v>
      </c>
      <c r="F2318" s="211" t="s">
        <v>3291</v>
      </c>
    </row>
    <row r="2319" spans="1:6" ht="15" customHeight="1" x14ac:dyDescent="0.25">
      <c r="A2319" s="211" t="s">
        <v>4057</v>
      </c>
      <c r="B2319" s="211">
        <v>0</v>
      </c>
      <c r="C2319" s="211">
        <v>1</v>
      </c>
      <c r="D2319" s="211" t="s">
        <v>4311</v>
      </c>
      <c r="E2319" s="211" t="s">
        <v>127</v>
      </c>
      <c r="F2319" s="211" t="s">
        <v>3291</v>
      </c>
    </row>
    <row r="2320" spans="1:6" ht="15" customHeight="1" x14ac:dyDescent="0.25">
      <c r="A2320" s="211" t="s">
        <v>4058</v>
      </c>
      <c r="B2320" s="211">
        <v>0</v>
      </c>
      <c r="C2320" s="211">
        <v>1</v>
      </c>
      <c r="D2320" s="211" t="s">
        <v>4311</v>
      </c>
      <c r="E2320" s="211" t="s">
        <v>127</v>
      </c>
      <c r="F2320" s="211" t="s">
        <v>3291</v>
      </c>
    </row>
    <row r="2321" spans="1:6" ht="15" customHeight="1" x14ac:dyDescent="0.25">
      <c r="A2321" s="211" t="s">
        <v>4059</v>
      </c>
      <c r="B2321" s="211">
        <v>0</v>
      </c>
      <c r="C2321" s="211">
        <v>1</v>
      </c>
      <c r="D2321" s="211" t="s">
        <v>4311</v>
      </c>
      <c r="E2321" s="211" t="s">
        <v>127</v>
      </c>
      <c r="F2321" s="211" t="s">
        <v>3291</v>
      </c>
    </row>
    <row r="2322" spans="1:6" ht="15" customHeight="1" x14ac:dyDescent="0.25">
      <c r="A2322" s="211" t="s">
        <v>727</v>
      </c>
      <c r="B2322" s="211">
        <v>0</v>
      </c>
      <c r="C2322" s="211">
        <v>1</v>
      </c>
      <c r="D2322" s="211" t="s">
        <v>4312</v>
      </c>
      <c r="E2322" s="211" t="s">
        <v>127</v>
      </c>
      <c r="F2322" s="211" t="s">
        <v>3291</v>
      </c>
    </row>
    <row r="2323" spans="1:6" ht="15" customHeight="1" x14ac:dyDescent="0.25">
      <c r="A2323" s="211" t="s">
        <v>298</v>
      </c>
      <c r="B2323" s="211">
        <v>0</v>
      </c>
      <c r="C2323" s="211">
        <v>1</v>
      </c>
      <c r="D2323" s="211" t="s">
        <v>4312</v>
      </c>
      <c r="E2323" s="211" t="s">
        <v>127</v>
      </c>
      <c r="F2323" s="211" t="s">
        <v>3291</v>
      </c>
    </row>
    <row r="2324" spans="1:6" ht="15" customHeight="1" x14ac:dyDescent="0.25">
      <c r="A2324" s="211" t="s">
        <v>3120</v>
      </c>
      <c r="B2324" s="211">
        <v>0</v>
      </c>
      <c r="C2324" s="211">
        <v>1</v>
      </c>
      <c r="D2324" s="211" t="s">
        <v>4312</v>
      </c>
      <c r="E2324" s="211" t="s">
        <v>127</v>
      </c>
      <c r="F2324" s="211" t="s">
        <v>3291</v>
      </c>
    </row>
    <row r="2325" spans="1:6" ht="15" customHeight="1" x14ac:dyDescent="0.25">
      <c r="A2325" s="211" t="s">
        <v>3340</v>
      </c>
      <c r="B2325" s="211">
        <v>0</v>
      </c>
      <c r="C2325" s="211">
        <v>1</v>
      </c>
      <c r="D2325" s="211" t="s">
        <v>4312</v>
      </c>
      <c r="E2325" s="211" t="s">
        <v>127</v>
      </c>
      <c r="F2325" s="211" t="s">
        <v>3291</v>
      </c>
    </row>
    <row r="2326" spans="1:6" x14ac:dyDescent="0.25">
      <c r="A2326" s="211" t="s">
        <v>3342</v>
      </c>
      <c r="B2326" s="211">
        <v>0</v>
      </c>
      <c r="C2326" s="211">
        <v>1</v>
      </c>
      <c r="D2326" s="211" t="s">
        <v>4312</v>
      </c>
      <c r="E2326" s="211" t="s">
        <v>127</v>
      </c>
      <c r="F2326" s="211" t="s">
        <v>3291</v>
      </c>
    </row>
    <row r="2327" spans="1:6" ht="15" customHeight="1" x14ac:dyDescent="0.25">
      <c r="A2327" s="211" t="s">
        <v>3345</v>
      </c>
      <c r="B2327" s="211">
        <v>0</v>
      </c>
      <c r="C2327" s="211">
        <v>1</v>
      </c>
      <c r="D2327" s="211" t="s">
        <v>4312</v>
      </c>
      <c r="E2327" s="211" t="s">
        <v>127</v>
      </c>
      <c r="F2327" s="211" t="s">
        <v>3291</v>
      </c>
    </row>
    <row r="2328" spans="1:6" ht="15" customHeight="1" x14ac:dyDescent="0.25">
      <c r="A2328" s="211" t="s">
        <v>3346</v>
      </c>
      <c r="B2328" s="211">
        <v>0</v>
      </c>
      <c r="C2328" s="211">
        <v>1</v>
      </c>
      <c r="D2328" s="211" t="s">
        <v>4312</v>
      </c>
      <c r="E2328" s="211" t="s">
        <v>127</v>
      </c>
      <c r="F2328" s="211" t="s">
        <v>3291</v>
      </c>
    </row>
    <row r="2329" spans="1:6" ht="15" customHeight="1" x14ac:dyDescent="0.25">
      <c r="A2329" s="211" t="s">
        <v>726</v>
      </c>
      <c r="B2329" s="211">
        <v>0</v>
      </c>
      <c r="C2329" s="211">
        <v>1</v>
      </c>
      <c r="D2329" s="211" t="s">
        <v>4312</v>
      </c>
      <c r="E2329" s="211" t="s">
        <v>127</v>
      </c>
      <c r="F2329" s="211" t="s">
        <v>3291</v>
      </c>
    </row>
    <row r="2330" spans="1:6" ht="15" customHeight="1" x14ac:dyDescent="0.25">
      <c r="A2330" s="211" t="s">
        <v>3343</v>
      </c>
      <c r="B2330" s="211">
        <v>0</v>
      </c>
      <c r="C2330" s="211">
        <v>1</v>
      </c>
      <c r="D2330" s="211" t="s">
        <v>4312</v>
      </c>
      <c r="E2330" s="211" t="s">
        <v>127</v>
      </c>
      <c r="F2330" s="211" t="s">
        <v>3291</v>
      </c>
    </row>
    <row r="2331" spans="1:6" ht="15" customHeight="1" x14ac:dyDescent="0.25">
      <c r="A2331" s="211" t="s">
        <v>3344</v>
      </c>
      <c r="B2331" s="211">
        <v>0</v>
      </c>
      <c r="C2331" s="211">
        <v>1</v>
      </c>
      <c r="D2331" s="211" t="s">
        <v>4312</v>
      </c>
      <c r="E2331" s="211" t="s">
        <v>127</v>
      </c>
      <c r="F2331" s="211" t="s">
        <v>3291</v>
      </c>
    </row>
    <row r="2332" spans="1:6" ht="15" customHeight="1" x14ac:dyDescent="0.25">
      <c r="A2332" s="211" t="s">
        <v>4057</v>
      </c>
      <c r="B2332" s="211">
        <v>0</v>
      </c>
      <c r="C2332" s="211">
        <v>1</v>
      </c>
      <c r="D2332" s="211" t="s">
        <v>4312</v>
      </c>
      <c r="E2332" s="211" t="s">
        <v>127</v>
      </c>
      <c r="F2332" s="211" t="s">
        <v>3291</v>
      </c>
    </row>
    <row r="2333" spans="1:6" ht="15" customHeight="1" x14ac:dyDescent="0.25">
      <c r="A2333" s="211" t="s">
        <v>4058</v>
      </c>
      <c r="B2333" s="211">
        <v>0</v>
      </c>
      <c r="C2333" s="211">
        <v>1</v>
      </c>
      <c r="D2333" s="211" t="s">
        <v>4312</v>
      </c>
      <c r="E2333" s="211" t="s">
        <v>127</v>
      </c>
      <c r="F2333" s="211" t="s">
        <v>3291</v>
      </c>
    </row>
    <row r="2334" spans="1:6" ht="15" customHeight="1" x14ac:dyDescent="0.25">
      <c r="A2334" s="211" t="s">
        <v>4059</v>
      </c>
      <c r="B2334" s="211">
        <v>0</v>
      </c>
      <c r="C2334" s="211">
        <v>1</v>
      </c>
      <c r="D2334" s="211" t="s">
        <v>4312</v>
      </c>
      <c r="E2334" s="211" t="s">
        <v>127</v>
      </c>
      <c r="F2334" s="211" t="s">
        <v>3291</v>
      </c>
    </row>
    <row r="2335" spans="1:6" ht="15" customHeight="1" x14ac:dyDescent="0.25">
      <c r="A2335" s="211" t="s">
        <v>725</v>
      </c>
      <c r="B2335" s="211">
        <v>0</v>
      </c>
      <c r="C2335" s="211">
        <v>1</v>
      </c>
      <c r="D2335" s="211" t="s">
        <v>3381</v>
      </c>
      <c r="E2335" s="211" t="s">
        <v>3292</v>
      </c>
      <c r="F2335" s="211" t="s">
        <v>3291</v>
      </c>
    </row>
    <row r="2336" spans="1:6" ht="15" customHeight="1" x14ac:dyDescent="0.25">
      <c r="A2336" s="211" t="s">
        <v>727</v>
      </c>
      <c r="B2336" s="211">
        <v>0</v>
      </c>
      <c r="C2336" s="211">
        <v>1</v>
      </c>
      <c r="D2336" s="211" t="s">
        <v>3381</v>
      </c>
      <c r="E2336" s="211" t="s">
        <v>3292</v>
      </c>
      <c r="F2336" s="211" t="s">
        <v>3291</v>
      </c>
    </row>
    <row r="2337" spans="1:6" ht="15" customHeight="1" x14ac:dyDescent="0.25">
      <c r="A2337" s="211" t="s">
        <v>3340</v>
      </c>
      <c r="B2337" s="211">
        <v>0</v>
      </c>
      <c r="C2337" s="211">
        <v>1</v>
      </c>
      <c r="D2337" s="211" t="s">
        <v>3381</v>
      </c>
      <c r="E2337" s="211" t="s">
        <v>3292</v>
      </c>
      <c r="F2337" s="211" t="s">
        <v>3291</v>
      </c>
    </row>
    <row r="2338" spans="1:6" ht="15" customHeight="1" x14ac:dyDescent="0.25">
      <c r="A2338" s="211" t="s">
        <v>3341</v>
      </c>
      <c r="B2338" s="211">
        <v>0</v>
      </c>
      <c r="C2338" s="211">
        <v>1</v>
      </c>
      <c r="D2338" s="211" t="s">
        <v>3381</v>
      </c>
      <c r="E2338" s="211" t="s">
        <v>3292</v>
      </c>
      <c r="F2338" s="211" t="s">
        <v>3291</v>
      </c>
    </row>
    <row r="2339" spans="1:6" ht="15" customHeight="1" x14ac:dyDescent="0.25">
      <c r="A2339" s="211" t="s">
        <v>3346</v>
      </c>
      <c r="B2339" s="211">
        <v>0</v>
      </c>
      <c r="C2339" s="211">
        <v>1</v>
      </c>
      <c r="D2339" s="211" t="s">
        <v>3381</v>
      </c>
      <c r="E2339" s="211" t="s">
        <v>3292</v>
      </c>
      <c r="F2339" s="211" t="s">
        <v>3291</v>
      </c>
    </row>
    <row r="2340" spans="1:6" ht="15" customHeight="1" x14ac:dyDescent="0.25">
      <c r="A2340" s="211" t="s">
        <v>3082</v>
      </c>
      <c r="B2340" s="211">
        <v>0</v>
      </c>
      <c r="C2340" s="211">
        <v>1</v>
      </c>
      <c r="D2340" s="211" t="s">
        <v>3381</v>
      </c>
      <c r="E2340" s="211" t="s">
        <v>3292</v>
      </c>
      <c r="F2340" s="211" t="s">
        <v>3291</v>
      </c>
    </row>
    <row r="2341" spans="1:6" ht="15" customHeight="1" x14ac:dyDescent="0.25">
      <c r="A2341" s="211" t="s">
        <v>3086</v>
      </c>
      <c r="B2341" s="211">
        <v>0</v>
      </c>
      <c r="C2341" s="211">
        <v>1</v>
      </c>
      <c r="D2341" s="211" t="s">
        <v>3381</v>
      </c>
      <c r="E2341" s="211" t="s">
        <v>3292</v>
      </c>
      <c r="F2341" s="211" t="s">
        <v>3291</v>
      </c>
    </row>
    <row r="2342" spans="1:6" ht="15" customHeight="1" x14ac:dyDescent="0.25">
      <c r="A2342" s="211" t="s">
        <v>3093</v>
      </c>
      <c r="B2342" s="211">
        <v>0</v>
      </c>
      <c r="C2342" s="211">
        <v>1</v>
      </c>
      <c r="D2342" s="211" t="s">
        <v>3381</v>
      </c>
      <c r="E2342" s="211" t="s">
        <v>3292</v>
      </c>
      <c r="F2342" s="211" t="s">
        <v>3291</v>
      </c>
    </row>
    <row r="2343" spans="1:6" ht="15" customHeight="1" x14ac:dyDescent="0.25">
      <c r="A2343" s="211" t="s">
        <v>724</v>
      </c>
      <c r="B2343" s="211">
        <v>0</v>
      </c>
      <c r="C2343" s="211">
        <v>1</v>
      </c>
      <c r="D2343" s="211" t="s">
        <v>3381</v>
      </c>
      <c r="E2343" s="211" t="s">
        <v>3292</v>
      </c>
      <c r="F2343" s="211" t="s">
        <v>3291</v>
      </c>
    </row>
    <row r="2344" spans="1:6" ht="15" customHeight="1" x14ac:dyDescent="0.25">
      <c r="A2344" s="211" t="s">
        <v>726</v>
      </c>
      <c r="B2344" s="211">
        <v>0</v>
      </c>
      <c r="C2344" s="211">
        <v>1</v>
      </c>
      <c r="D2344" s="211" t="s">
        <v>3381</v>
      </c>
      <c r="E2344" s="211" t="s">
        <v>3292</v>
      </c>
      <c r="F2344" s="211" t="s">
        <v>3291</v>
      </c>
    </row>
    <row r="2345" spans="1:6" ht="15" customHeight="1" x14ac:dyDescent="0.25">
      <c r="A2345" s="211" t="s">
        <v>3343</v>
      </c>
      <c r="B2345" s="211">
        <v>0</v>
      </c>
      <c r="C2345" s="211">
        <v>1</v>
      </c>
      <c r="D2345" s="211" t="s">
        <v>3381</v>
      </c>
      <c r="E2345" s="211" t="s">
        <v>3292</v>
      </c>
      <c r="F2345" s="211" t="s">
        <v>3291</v>
      </c>
    </row>
    <row r="2346" spans="1:6" ht="15" customHeight="1" x14ac:dyDescent="0.25">
      <c r="A2346" s="211" t="s">
        <v>3344</v>
      </c>
      <c r="B2346" s="211">
        <v>0</v>
      </c>
      <c r="C2346" s="211">
        <v>1</v>
      </c>
      <c r="D2346" s="211" t="s">
        <v>3381</v>
      </c>
      <c r="E2346" s="211" t="s">
        <v>3292</v>
      </c>
      <c r="F2346" s="211" t="s">
        <v>3291</v>
      </c>
    </row>
    <row r="2347" spans="1:6" ht="15" customHeight="1" x14ac:dyDescent="0.25">
      <c r="A2347" s="211" t="s">
        <v>3347</v>
      </c>
      <c r="B2347" s="211">
        <v>0</v>
      </c>
      <c r="C2347" s="211">
        <v>1</v>
      </c>
      <c r="D2347" s="211" t="s">
        <v>3381</v>
      </c>
      <c r="E2347" s="211" t="s">
        <v>3292</v>
      </c>
      <c r="F2347" s="211" t="s">
        <v>3291</v>
      </c>
    </row>
    <row r="2348" spans="1:6" ht="15" customHeight="1" x14ac:dyDescent="0.25">
      <c r="A2348" s="211" t="s">
        <v>3081</v>
      </c>
      <c r="B2348" s="211">
        <v>0</v>
      </c>
      <c r="C2348" s="211">
        <v>1</v>
      </c>
      <c r="D2348" s="211" t="s">
        <v>3381</v>
      </c>
      <c r="E2348" s="211" t="s">
        <v>3292</v>
      </c>
      <c r="F2348" s="211" t="s">
        <v>3291</v>
      </c>
    </row>
    <row r="2349" spans="1:6" ht="15" customHeight="1" x14ac:dyDescent="0.25">
      <c r="A2349" s="211" t="s">
        <v>3085</v>
      </c>
      <c r="B2349" s="211">
        <v>0</v>
      </c>
      <c r="C2349" s="211">
        <v>1</v>
      </c>
      <c r="D2349" s="211" t="s">
        <v>3381</v>
      </c>
      <c r="E2349" s="211" t="s">
        <v>3292</v>
      </c>
      <c r="F2349" s="211" t="s">
        <v>3291</v>
      </c>
    </row>
    <row r="2350" spans="1:6" ht="15" customHeight="1" x14ac:dyDescent="0.25">
      <c r="A2350" s="211" t="s">
        <v>3089</v>
      </c>
      <c r="B2350" s="211">
        <v>0</v>
      </c>
      <c r="C2350" s="211">
        <v>1</v>
      </c>
      <c r="D2350" s="211" t="s">
        <v>3381</v>
      </c>
      <c r="E2350" s="211" t="s">
        <v>3292</v>
      </c>
      <c r="F2350" s="211" t="s">
        <v>3291</v>
      </c>
    </row>
    <row r="2351" spans="1:6" ht="15" customHeight="1" x14ac:dyDescent="0.25">
      <c r="A2351" s="211" t="s">
        <v>228</v>
      </c>
      <c r="B2351" s="211">
        <v>0</v>
      </c>
      <c r="C2351" s="211">
        <v>1</v>
      </c>
      <c r="D2351" s="211" t="s">
        <v>3381</v>
      </c>
      <c r="E2351" s="211" t="s">
        <v>3292</v>
      </c>
      <c r="F2351" s="211" t="s">
        <v>3291</v>
      </c>
    </row>
    <row r="2352" spans="1:6" ht="15" customHeight="1" x14ac:dyDescent="0.25">
      <c r="A2352" s="211" t="s">
        <v>233</v>
      </c>
      <c r="B2352" s="211">
        <v>0</v>
      </c>
      <c r="C2352" s="211">
        <v>1</v>
      </c>
      <c r="D2352" s="211" t="s">
        <v>3381</v>
      </c>
      <c r="E2352" s="211" t="s">
        <v>3292</v>
      </c>
      <c r="F2352" s="211" t="s">
        <v>3291</v>
      </c>
    </row>
    <row r="2353" spans="1:6" ht="15" customHeight="1" x14ac:dyDescent="0.25">
      <c r="A2353" s="211" t="s">
        <v>4058</v>
      </c>
      <c r="B2353" s="211">
        <v>0</v>
      </c>
      <c r="C2353" s="211">
        <v>1</v>
      </c>
      <c r="D2353" s="211" t="s">
        <v>3381</v>
      </c>
      <c r="E2353" s="211" t="s">
        <v>3292</v>
      </c>
      <c r="F2353" s="211" t="s">
        <v>3291</v>
      </c>
    </row>
    <row r="2354" spans="1:6" ht="15" customHeight="1" x14ac:dyDescent="0.25">
      <c r="A2354" s="211" t="s">
        <v>4059</v>
      </c>
      <c r="B2354" s="211">
        <v>0</v>
      </c>
      <c r="C2354" s="211">
        <v>1</v>
      </c>
      <c r="D2354" s="211" t="s">
        <v>3381</v>
      </c>
      <c r="E2354" s="211" t="s">
        <v>3292</v>
      </c>
      <c r="F2354" s="211" t="s">
        <v>3291</v>
      </c>
    </row>
    <row r="2355" spans="1:6" ht="15" customHeight="1" x14ac:dyDescent="0.25">
      <c r="A2355" s="211" t="s">
        <v>4060</v>
      </c>
      <c r="B2355" s="211">
        <v>0</v>
      </c>
      <c r="C2355" s="211">
        <v>1</v>
      </c>
      <c r="D2355" s="211" t="s">
        <v>3381</v>
      </c>
      <c r="E2355" s="211" t="s">
        <v>3292</v>
      </c>
      <c r="F2355" s="211" t="s">
        <v>3291</v>
      </c>
    </row>
    <row r="2356" spans="1:6" ht="15" customHeight="1" x14ac:dyDescent="0.25">
      <c r="A2356" s="211" t="s">
        <v>4061</v>
      </c>
      <c r="B2356" s="211">
        <v>0</v>
      </c>
      <c r="C2356" s="211">
        <v>1</v>
      </c>
      <c r="D2356" s="211" t="s">
        <v>3381</v>
      </c>
      <c r="E2356" s="211" t="s">
        <v>3292</v>
      </c>
      <c r="F2356" s="211" t="s">
        <v>3291</v>
      </c>
    </row>
    <row r="2357" spans="1:6" ht="15" customHeight="1" x14ac:dyDescent="0.25">
      <c r="A2357" s="211" t="s">
        <v>4063</v>
      </c>
      <c r="B2357" s="211">
        <v>0</v>
      </c>
      <c r="C2357" s="211">
        <v>1</v>
      </c>
      <c r="D2357" s="211" t="s">
        <v>3381</v>
      </c>
      <c r="E2357" s="211" t="s">
        <v>3292</v>
      </c>
      <c r="F2357" s="211" t="s">
        <v>3291</v>
      </c>
    </row>
    <row r="2358" spans="1:6" ht="15" customHeight="1" x14ac:dyDescent="0.25">
      <c r="A2358" s="211" t="s">
        <v>4064</v>
      </c>
      <c r="B2358" s="211">
        <v>0</v>
      </c>
      <c r="C2358" s="211">
        <v>1</v>
      </c>
      <c r="D2358" s="211" t="s">
        <v>3381</v>
      </c>
      <c r="E2358" s="211" t="s">
        <v>3292</v>
      </c>
      <c r="F2358" s="211" t="s">
        <v>3291</v>
      </c>
    </row>
    <row r="2359" spans="1:6" ht="15" customHeight="1" x14ac:dyDescent="0.25">
      <c r="A2359" s="211" t="s">
        <v>4066</v>
      </c>
      <c r="B2359" s="211">
        <v>0</v>
      </c>
      <c r="C2359" s="211">
        <v>1</v>
      </c>
      <c r="D2359" s="211" t="s">
        <v>3381</v>
      </c>
      <c r="E2359" s="211" t="s">
        <v>3292</v>
      </c>
      <c r="F2359" s="211" t="s">
        <v>3291</v>
      </c>
    </row>
    <row r="2360" spans="1:6" ht="15" customHeight="1" x14ac:dyDescent="0.25">
      <c r="A2360" s="211" t="s">
        <v>4067</v>
      </c>
      <c r="B2360" s="211">
        <v>0</v>
      </c>
      <c r="C2360" s="211">
        <v>1</v>
      </c>
      <c r="D2360" s="211" t="s">
        <v>3381</v>
      </c>
      <c r="E2360" s="211" t="s">
        <v>3292</v>
      </c>
      <c r="F2360" s="211" t="s">
        <v>3291</v>
      </c>
    </row>
    <row r="2361" spans="1:6" ht="15" customHeight="1" x14ac:dyDescent="0.25">
      <c r="A2361" s="211" t="s">
        <v>725</v>
      </c>
      <c r="B2361" s="211">
        <v>0</v>
      </c>
      <c r="C2361" s="211">
        <v>1</v>
      </c>
      <c r="D2361" s="211" t="s">
        <v>3367</v>
      </c>
      <c r="E2361" s="211" t="s">
        <v>3292</v>
      </c>
      <c r="F2361" s="211" t="s">
        <v>3291</v>
      </c>
    </row>
    <row r="2362" spans="1:6" ht="15" customHeight="1" x14ac:dyDescent="0.25">
      <c r="A2362" s="211" t="s">
        <v>727</v>
      </c>
      <c r="B2362" s="211">
        <v>0</v>
      </c>
      <c r="C2362" s="211">
        <v>1</v>
      </c>
      <c r="D2362" s="211" t="s">
        <v>3367</v>
      </c>
      <c r="E2362" s="211" t="s">
        <v>3292</v>
      </c>
      <c r="F2362" s="211" t="s">
        <v>3291</v>
      </c>
    </row>
    <row r="2363" spans="1:6" ht="15" customHeight="1" x14ac:dyDescent="0.25">
      <c r="A2363" s="211" t="s">
        <v>3340</v>
      </c>
      <c r="B2363" s="211">
        <v>0</v>
      </c>
      <c r="C2363" s="211">
        <v>1</v>
      </c>
      <c r="D2363" s="211" t="s">
        <v>3367</v>
      </c>
      <c r="E2363" s="211" t="s">
        <v>3292</v>
      </c>
      <c r="F2363" s="211" t="s">
        <v>3291</v>
      </c>
    </row>
    <row r="2364" spans="1:6" ht="15" customHeight="1" x14ac:dyDescent="0.25">
      <c r="A2364" s="211" t="s">
        <v>3341</v>
      </c>
      <c r="B2364" s="211">
        <v>0</v>
      </c>
      <c r="C2364" s="211">
        <v>1</v>
      </c>
      <c r="D2364" s="211" t="s">
        <v>3367</v>
      </c>
      <c r="E2364" s="211" t="s">
        <v>3292</v>
      </c>
      <c r="F2364" s="211" t="s">
        <v>3291</v>
      </c>
    </row>
    <row r="2365" spans="1:6" ht="15" customHeight="1" x14ac:dyDescent="0.25">
      <c r="A2365" s="211" t="s">
        <v>3346</v>
      </c>
      <c r="B2365" s="211">
        <v>0</v>
      </c>
      <c r="C2365" s="211">
        <v>1</v>
      </c>
      <c r="D2365" s="211" t="s">
        <v>3367</v>
      </c>
      <c r="E2365" s="211" t="s">
        <v>3292</v>
      </c>
      <c r="F2365" s="211" t="s">
        <v>3291</v>
      </c>
    </row>
    <row r="2366" spans="1:6" ht="15" customHeight="1" x14ac:dyDescent="0.25">
      <c r="A2366" s="211" t="s">
        <v>3082</v>
      </c>
      <c r="B2366" s="211">
        <v>0</v>
      </c>
      <c r="C2366" s="211">
        <v>1</v>
      </c>
      <c r="D2366" s="211" t="s">
        <v>3367</v>
      </c>
      <c r="E2366" s="211" t="s">
        <v>3292</v>
      </c>
      <c r="F2366" s="211" t="s">
        <v>3291</v>
      </c>
    </row>
    <row r="2367" spans="1:6" ht="15" customHeight="1" x14ac:dyDescent="0.25">
      <c r="A2367" s="211" t="s">
        <v>3086</v>
      </c>
      <c r="B2367" s="211">
        <v>0</v>
      </c>
      <c r="C2367" s="211">
        <v>1</v>
      </c>
      <c r="D2367" s="211" t="s">
        <v>3367</v>
      </c>
      <c r="E2367" s="211" t="s">
        <v>3292</v>
      </c>
      <c r="F2367" s="211" t="s">
        <v>3291</v>
      </c>
    </row>
    <row r="2368" spans="1:6" ht="15" customHeight="1" x14ac:dyDescent="0.25">
      <c r="A2368" s="211" t="s">
        <v>3093</v>
      </c>
      <c r="B2368" s="211">
        <v>0</v>
      </c>
      <c r="C2368" s="211">
        <v>1</v>
      </c>
      <c r="D2368" s="211" t="s">
        <v>3367</v>
      </c>
      <c r="E2368" s="211" t="s">
        <v>3292</v>
      </c>
      <c r="F2368" s="211" t="s">
        <v>3291</v>
      </c>
    </row>
    <row r="2369" spans="1:6" ht="15" customHeight="1" x14ac:dyDescent="0.25">
      <c r="A2369" s="211" t="s">
        <v>724</v>
      </c>
      <c r="B2369" s="211">
        <v>0</v>
      </c>
      <c r="C2369" s="211">
        <v>1</v>
      </c>
      <c r="D2369" s="211" t="s">
        <v>3367</v>
      </c>
      <c r="E2369" s="211" t="s">
        <v>3292</v>
      </c>
      <c r="F2369" s="211" t="s">
        <v>3291</v>
      </c>
    </row>
    <row r="2370" spans="1:6" ht="15" customHeight="1" x14ac:dyDescent="0.25">
      <c r="A2370" s="211" t="s">
        <v>726</v>
      </c>
      <c r="B2370" s="211">
        <v>0</v>
      </c>
      <c r="C2370" s="211">
        <v>1</v>
      </c>
      <c r="D2370" s="211" t="s">
        <v>3367</v>
      </c>
      <c r="E2370" s="211" t="s">
        <v>3292</v>
      </c>
      <c r="F2370" s="211" t="s">
        <v>3291</v>
      </c>
    </row>
    <row r="2371" spans="1:6" ht="15" customHeight="1" x14ac:dyDescent="0.25">
      <c r="A2371" s="211" t="s">
        <v>3343</v>
      </c>
      <c r="B2371" s="211">
        <v>0</v>
      </c>
      <c r="C2371" s="211">
        <v>1</v>
      </c>
      <c r="D2371" s="211" t="s">
        <v>3367</v>
      </c>
      <c r="E2371" s="211" t="s">
        <v>3292</v>
      </c>
      <c r="F2371" s="211" t="s">
        <v>3291</v>
      </c>
    </row>
    <row r="2372" spans="1:6" ht="15" customHeight="1" x14ac:dyDescent="0.25">
      <c r="A2372" s="211" t="s">
        <v>3344</v>
      </c>
      <c r="B2372" s="211">
        <v>0</v>
      </c>
      <c r="C2372" s="211">
        <v>1</v>
      </c>
      <c r="D2372" s="211" t="s">
        <v>3367</v>
      </c>
      <c r="E2372" s="211" t="s">
        <v>3292</v>
      </c>
      <c r="F2372" s="211" t="s">
        <v>3291</v>
      </c>
    </row>
    <row r="2373" spans="1:6" ht="15" customHeight="1" x14ac:dyDescent="0.25">
      <c r="A2373" s="211" t="s">
        <v>3347</v>
      </c>
      <c r="B2373" s="211">
        <v>0</v>
      </c>
      <c r="C2373" s="211">
        <v>1</v>
      </c>
      <c r="D2373" s="211" t="s">
        <v>3367</v>
      </c>
      <c r="E2373" s="211" t="s">
        <v>3292</v>
      </c>
      <c r="F2373" s="211" t="s">
        <v>3291</v>
      </c>
    </row>
    <row r="2374" spans="1:6" ht="15" customHeight="1" x14ac:dyDescent="0.25">
      <c r="A2374" s="211" t="s">
        <v>3081</v>
      </c>
      <c r="B2374" s="211">
        <v>0</v>
      </c>
      <c r="C2374" s="211">
        <v>1</v>
      </c>
      <c r="D2374" s="211" t="s">
        <v>3367</v>
      </c>
      <c r="E2374" s="211" t="s">
        <v>3292</v>
      </c>
      <c r="F2374" s="211" t="s">
        <v>3291</v>
      </c>
    </row>
    <row r="2375" spans="1:6" ht="15" customHeight="1" x14ac:dyDescent="0.25">
      <c r="A2375" s="211" t="s">
        <v>3085</v>
      </c>
      <c r="B2375" s="211">
        <v>0</v>
      </c>
      <c r="C2375" s="211">
        <v>1</v>
      </c>
      <c r="D2375" s="211" t="s">
        <v>3367</v>
      </c>
      <c r="E2375" s="211" t="s">
        <v>3292</v>
      </c>
      <c r="F2375" s="211" t="s">
        <v>3291</v>
      </c>
    </row>
    <row r="2376" spans="1:6" ht="15" customHeight="1" x14ac:dyDescent="0.25">
      <c r="A2376" s="211" t="s">
        <v>3089</v>
      </c>
      <c r="B2376" s="211">
        <v>0</v>
      </c>
      <c r="C2376" s="211">
        <v>1</v>
      </c>
      <c r="D2376" s="211" t="s">
        <v>3367</v>
      </c>
      <c r="E2376" s="211" t="s">
        <v>3292</v>
      </c>
      <c r="F2376" s="211" t="s">
        <v>3291</v>
      </c>
    </row>
    <row r="2377" spans="1:6" ht="15" customHeight="1" x14ac:dyDescent="0.25">
      <c r="A2377" s="211" t="s">
        <v>228</v>
      </c>
      <c r="B2377" s="211">
        <v>0</v>
      </c>
      <c r="C2377" s="211">
        <v>1</v>
      </c>
      <c r="D2377" s="211" t="s">
        <v>3367</v>
      </c>
      <c r="E2377" s="211" t="s">
        <v>3292</v>
      </c>
      <c r="F2377" s="211" t="s">
        <v>3291</v>
      </c>
    </row>
    <row r="2378" spans="1:6" ht="15" customHeight="1" x14ac:dyDescent="0.25">
      <c r="A2378" s="211" t="s">
        <v>233</v>
      </c>
      <c r="B2378" s="211">
        <v>0</v>
      </c>
      <c r="C2378" s="211">
        <v>1</v>
      </c>
      <c r="D2378" s="211" t="s">
        <v>3367</v>
      </c>
      <c r="E2378" s="211" t="s">
        <v>3292</v>
      </c>
      <c r="F2378" s="211" t="s">
        <v>3291</v>
      </c>
    </row>
    <row r="2379" spans="1:6" ht="15" customHeight="1" x14ac:dyDescent="0.25">
      <c r="A2379" s="211" t="s">
        <v>4058</v>
      </c>
      <c r="B2379" s="211">
        <v>0</v>
      </c>
      <c r="C2379" s="211">
        <v>1</v>
      </c>
      <c r="D2379" s="211" t="s">
        <v>3367</v>
      </c>
      <c r="E2379" s="211" t="s">
        <v>3292</v>
      </c>
      <c r="F2379" s="211" t="s">
        <v>3291</v>
      </c>
    </row>
    <row r="2380" spans="1:6" ht="15" customHeight="1" x14ac:dyDescent="0.25">
      <c r="A2380" s="211" t="s">
        <v>4059</v>
      </c>
      <c r="B2380" s="211">
        <v>0</v>
      </c>
      <c r="C2380" s="211">
        <v>1</v>
      </c>
      <c r="D2380" s="211" t="s">
        <v>3367</v>
      </c>
      <c r="E2380" s="211" t="s">
        <v>3292</v>
      </c>
      <c r="F2380" s="211" t="s">
        <v>3291</v>
      </c>
    </row>
    <row r="2381" spans="1:6" ht="15" customHeight="1" x14ac:dyDescent="0.25">
      <c r="A2381" s="211" t="s">
        <v>4060</v>
      </c>
      <c r="B2381" s="211">
        <v>0</v>
      </c>
      <c r="C2381" s="211">
        <v>1</v>
      </c>
      <c r="D2381" s="211" t="s">
        <v>3367</v>
      </c>
      <c r="E2381" s="211" t="s">
        <v>3292</v>
      </c>
      <c r="F2381" s="211" t="s">
        <v>3291</v>
      </c>
    </row>
    <row r="2382" spans="1:6" ht="15" customHeight="1" x14ac:dyDescent="0.25">
      <c r="A2382" s="211" t="s">
        <v>4061</v>
      </c>
      <c r="B2382" s="211">
        <v>0</v>
      </c>
      <c r="C2382" s="211">
        <v>1</v>
      </c>
      <c r="D2382" s="211" t="s">
        <v>3367</v>
      </c>
      <c r="E2382" s="211" t="s">
        <v>3292</v>
      </c>
      <c r="F2382" s="211" t="s">
        <v>3291</v>
      </c>
    </row>
    <row r="2383" spans="1:6" ht="15" customHeight="1" x14ac:dyDescent="0.25">
      <c r="A2383" s="211" t="s">
        <v>4063</v>
      </c>
      <c r="B2383" s="211">
        <v>0</v>
      </c>
      <c r="C2383" s="211">
        <v>1</v>
      </c>
      <c r="D2383" s="211" t="s">
        <v>3367</v>
      </c>
      <c r="E2383" s="211" t="s">
        <v>3292</v>
      </c>
      <c r="F2383" s="211" t="s">
        <v>3291</v>
      </c>
    </row>
    <row r="2384" spans="1:6" ht="15" customHeight="1" x14ac:dyDescent="0.25">
      <c r="A2384" s="211" t="s">
        <v>4064</v>
      </c>
      <c r="B2384" s="211">
        <v>0</v>
      </c>
      <c r="C2384" s="211">
        <v>1</v>
      </c>
      <c r="D2384" s="211" t="s">
        <v>3367</v>
      </c>
      <c r="E2384" s="211" t="s">
        <v>3292</v>
      </c>
      <c r="F2384" s="211" t="s">
        <v>3291</v>
      </c>
    </row>
    <row r="2385" spans="1:6" ht="15" customHeight="1" x14ac:dyDescent="0.25">
      <c r="A2385" s="211" t="s">
        <v>4066</v>
      </c>
      <c r="B2385" s="211">
        <v>0</v>
      </c>
      <c r="C2385" s="211">
        <v>1</v>
      </c>
      <c r="D2385" s="211" t="s">
        <v>3367</v>
      </c>
      <c r="E2385" s="211" t="s">
        <v>3292</v>
      </c>
      <c r="F2385" s="211" t="s">
        <v>3291</v>
      </c>
    </row>
    <row r="2386" spans="1:6" ht="15" customHeight="1" x14ac:dyDescent="0.25">
      <c r="A2386" s="211" t="s">
        <v>4067</v>
      </c>
      <c r="B2386" s="211">
        <v>0</v>
      </c>
      <c r="C2386" s="211">
        <v>1</v>
      </c>
      <c r="D2386" s="211" t="s">
        <v>3367</v>
      </c>
      <c r="E2386" s="211" t="s">
        <v>3292</v>
      </c>
      <c r="F2386" s="211" t="s">
        <v>3291</v>
      </c>
    </row>
    <row r="2387" spans="1:6" ht="15" customHeight="1" x14ac:dyDescent="0.25">
      <c r="A2387" s="211" t="s">
        <v>725</v>
      </c>
      <c r="B2387" s="211">
        <v>0</v>
      </c>
      <c r="C2387" s="211">
        <v>1</v>
      </c>
      <c r="D2387" s="211" t="s">
        <v>3371</v>
      </c>
      <c r="E2387" s="211" t="s">
        <v>3292</v>
      </c>
      <c r="F2387" s="211" t="s">
        <v>3291</v>
      </c>
    </row>
    <row r="2388" spans="1:6" ht="15" customHeight="1" x14ac:dyDescent="0.25">
      <c r="A2388" s="211" t="s">
        <v>727</v>
      </c>
      <c r="B2388" s="211">
        <v>0</v>
      </c>
      <c r="C2388" s="211">
        <v>1</v>
      </c>
      <c r="D2388" s="211" t="s">
        <v>3371</v>
      </c>
      <c r="E2388" s="211" t="s">
        <v>3292</v>
      </c>
      <c r="F2388" s="211" t="s">
        <v>3291</v>
      </c>
    </row>
    <row r="2389" spans="1:6" ht="15" customHeight="1" x14ac:dyDescent="0.25">
      <c r="A2389" s="211" t="s">
        <v>3340</v>
      </c>
      <c r="B2389" s="211">
        <v>0</v>
      </c>
      <c r="C2389" s="211">
        <v>1</v>
      </c>
      <c r="D2389" s="211" t="s">
        <v>3371</v>
      </c>
      <c r="E2389" s="211" t="s">
        <v>3292</v>
      </c>
      <c r="F2389" s="211" t="s">
        <v>3291</v>
      </c>
    </row>
    <row r="2390" spans="1:6" ht="15" customHeight="1" x14ac:dyDescent="0.25">
      <c r="A2390" s="211" t="s">
        <v>3341</v>
      </c>
      <c r="B2390" s="211">
        <v>0</v>
      </c>
      <c r="C2390" s="211">
        <v>1</v>
      </c>
      <c r="D2390" s="211" t="s">
        <v>3371</v>
      </c>
      <c r="E2390" s="211" t="s">
        <v>3292</v>
      </c>
      <c r="F2390" s="211" t="s">
        <v>3291</v>
      </c>
    </row>
    <row r="2391" spans="1:6" ht="15" customHeight="1" x14ac:dyDescent="0.25">
      <c r="A2391" s="211" t="s">
        <v>3346</v>
      </c>
      <c r="B2391" s="211">
        <v>0</v>
      </c>
      <c r="C2391" s="211">
        <v>1</v>
      </c>
      <c r="D2391" s="211" t="s">
        <v>3371</v>
      </c>
      <c r="E2391" s="211" t="s">
        <v>3292</v>
      </c>
      <c r="F2391" s="211" t="s">
        <v>3291</v>
      </c>
    </row>
    <row r="2392" spans="1:6" ht="15" customHeight="1" x14ac:dyDescent="0.25">
      <c r="A2392" s="211" t="s">
        <v>3082</v>
      </c>
      <c r="B2392" s="211">
        <v>0</v>
      </c>
      <c r="C2392" s="211">
        <v>1</v>
      </c>
      <c r="D2392" s="211" t="s">
        <v>3371</v>
      </c>
      <c r="E2392" s="211" t="s">
        <v>3292</v>
      </c>
      <c r="F2392" s="211" t="s">
        <v>3291</v>
      </c>
    </row>
    <row r="2393" spans="1:6" ht="15" customHeight="1" x14ac:dyDescent="0.25">
      <c r="A2393" s="211" t="s">
        <v>3086</v>
      </c>
      <c r="B2393" s="211">
        <v>0</v>
      </c>
      <c r="C2393" s="211">
        <v>1</v>
      </c>
      <c r="D2393" s="211" t="s">
        <v>3371</v>
      </c>
      <c r="E2393" s="211" t="s">
        <v>3292</v>
      </c>
      <c r="F2393" s="211" t="s">
        <v>3291</v>
      </c>
    </row>
    <row r="2394" spans="1:6" ht="15" customHeight="1" x14ac:dyDescent="0.25">
      <c r="A2394" s="211" t="s">
        <v>3093</v>
      </c>
      <c r="B2394" s="211">
        <v>0</v>
      </c>
      <c r="C2394" s="211">
        <v>1</v>
      </c>
      <c r="D2394" s="211" t="s">
        <v>3371</v>
      </c>
      <c r="E2394" s="211" t="s">
        <v>3292</v>
      </c>
      <c r="F2394" s="211" t="s">
        <v>3291</v>
      </c>
    </row>
    <row r="2395" spans="1:6" ht="15" customHeight="1" x14ac:dyDescent="0.25">
      <c r="A2395" s="211" t="s">
        <v>724</v>
      </c>
      <c r="B2395" s="211">
        <v>0</v>
      </c>
      <c r="C2395" s="211">
        <v>1</v>
      </c>
      <c r="D2395" s="211" t="s">
        <v>3371</v>
      </c>
      <c r="E2395" s="211" t="s">
        <v>3292</v>
      </c>
      <c r="F2395" s="211" t="s">
        <v>3291</v>
      </c>
    </row>
    <row r="2396" spans="1:6" ht="15" customHeight="1" x14ac:dyDescent="0.25">
      <c r="A2396" s="211" t="s">
        <v>726</v>
      </c>
      <c r="B2396" s="211">
        <v>0</v>
      </c>
      <c r="C2396" s="211">
        <v>1</v>
      </c>
      <c r="D2396" s="211" t="s">
        <v>3371</v>
      </c>
      <c r="E2396" s="211" t="s">
        <v>3292</v>
      </c>
      <c r="F2396" s="211" t="s">
        <v>3291</v>
      </c>
    </row>
    <row r="2397" spans="1:6" ht="15" customHeight="1" x14ac:dyDescent="0.25">
      <c r="A2397" s="211" t="s">
        <v>3343</v>
      </c>
      <c r="B2397" s="211">
        <v>0</v>
      </c>
      <c r="C2397" s="211">
        <v>1</v>
      </c>
      <c r="D2397" s="211" t="s">
        <v>3371</v>
      </c>
      <c r="E2397" s="211" t="s">
        <v>3292</v>
      </c>
      <c r="F2397" s="211" t="s">
        <v>3291</v>
      </c>
    </row>
    <row r="2398" spans="1:6" ht="15" customHeight="1" x14ac:dyDescent="0.25">
      <c r="A2398" s="211" t="s">
        <v>3344</v>
      </c>
      <c r="B2398" s="211">
        <v>0</v>
      </c>
      <c r="C2398" s="211">
        <v>1</v>
      </c>
      <c r="D2398" s="211" t="s">
        <v>3371</v>
      </c>
      <c r="E2398" s="211" t="s">
        <v>3292</v>
      </c>
      <c r="F2398" s="211" t="s">
        <v>3291</v>
      </c>
    </row>
    <row r="2399" spans="1:6" ht="15" customHeight="1" x14ac:dyDescent="0.25">
      <c r="A2399" s="211" t="s">
        <v>3347</v>
      </c>
      <c r="B2399" s="211">
        <v>0</v>
      </c>
      <c r="C2399" s="211">
        <v>1</v>
      </c>
      <c r="D2399" s="211" t="s">
        <v>3371</v>
      </c>
      <c r="E2399" s="211" t="s">
        <v>3292</v>
      </c>
      <c r="F2399" s="211" t="s">
        <v>3291</v>
      </c>
    </row>
    <row r="2400" spans="1:6" ht="15" customHeight="1" x14ac:dyDescent="0.25">
      <c r="A2400" s="211" t="s">
        <v>3081</v>
      </c>
      <c r="B2400" s="211">
        <v>0</v>
      </c>
      <c r="C2400" s="211">
        <v>1</v>
      </c>
      <c r="D2400" s="211" t="s">
        <v>3371</v>
      </c>
      <c r="E2400" s="211" t="s">
        <v>3292</v>
      </c>
      <c r="F2400" s="211" t="s">
        <v>3291</v>
      </c>
    </row>
    <row r="2401" spans="1:6" ht="15" customHeight="1" x14ac:dyDescent="0.25">
      <c r="A2401" s="211" t="s">
        <v>3085</v>
      </c>
      <c r="B2401" s="211">
        <v>0</v>
      </c>
      <c r="C2401" s="211">
        <v>1</v>
      </c>
      <c r="D2401" s="211" t="s">
        <v>3371</v>
      </c>
      <c r="E2401" s="211" t="s">
        <v>3292</v>
      </c>
      <c r="F2401" s="211" t="s">
        <v>3291</v>
      </c>
    </row>
    <row r="2402" spans="1:6" ht="15" customHeight="1" x14ac:dyDescent="0.25">
      <c r="A2402" s="211" t="s">
        <v>3089</v>
      </c>
      <c r="B2402" s="211">
        <v>0</v>
      </c>
      <c r="C2402" s="211">
        <v>1</v>
      </c>
      <c r="D2402" s="211" t="s">
        <v>3371</v>
      </c>
      <c r="E2402" s="211" t="s">
        <v>3292</v>
      </c>
      <c r="F2402" s="211" t="s">
        <v>3291</v>
      </c>
    </row>
    <row r="2403" spans="1:6" ht="15" customHeight="1" x14ac:dyDescent="0.25">
      <c r="A2403" s="211" t="s">
        <v>228</v>
      </c>
      <c r="B2403" s="211">
        <v>0</v>
      </c>
      <c r="C2403" s="211">
        <v>1</v>
      </c>
      <c r="D2403" s="211" t="s">
        <v>3371</v>
      </c>
      <c r="E2403" s="211" t="s">
        <v>3292</v>
      </c>
      <c r="F2403" s="211" t="s">
        <v>3291</v>
      </c>
    </row>
    <row r="2404" spans="1:6" ht="15" customHeight="1" x14ac:dyDescent="0.25">
      <c r="A2404" s="211" t="s">
        <v>233</v>
      </c>
      <c r="B2404" s="211">
        <v>0</v>
      </c>
      <c r="C2404" s="211">
        <v>1</v>
      </c>
      <c r="D2404" s="211" t="s">
        <v>3371</v>
      </c>
      <c r="E2404" s="211" t="s">
        <v>3292</v>
      </c>
      <c r="F2404" s="211" t="s">
        <v>3291</v>
      </c>
    </row>
    <row r="2405" spans="1:6" ht="15" customHeight="1" x14ac:dyDescent="0.25">
      <c r="A2405" s="211" t="s">
        <v>4058</v>
      </c>
      <c r="B2405" s="211">
        <v>0</v>
      </c>
      <c r="C2405" s="211">
        <v>1</v>
      </c>
      <c r="D2405" s="211" t="s">
        <v>3371</v>
      </c>
      <c r="E2405" s="211" t="s">
        <v>3292</v>
      </c>
      <c r="F2405" s="211" t="s">
        <v>3291</v>
      </c>
    </row>
    <row r="2406" spans="1:6" ht="15" customHeight="1" x14ac:dyDescent="0.25">
      <c r="A2406" s="211" t="s">
        <v>4059</v>
      </c>
      <c r="B2406" s="211">
        <v>0</v>
      </c>
      <c r="C2406" s="211">
        <v>1</v>
      </c>
      <c r="D2406" s="211" t="s">
        <v>3371</v>
      </c>
      <c r="E2406" s="211" t="s">
        <v>3292</v>
      </c>
      <c r="F2406" s="211" t="s">
        <v>3291</v>
      </c>
    </row>
    <row r="2407" spans="1:6" ht="15" customHeight="1" x14ac:dyDescent="0.25">
      <c r="A2407" s="211" t="s">
        <v>4060</v>
      </c>
      <c r="B2407" s="211">
        <v>0</v>
      </c>
      <c r="C2407" s="211">
        <v>1</v>
      </c>
      <c r="D2407" s="211" t="s">
        <v>3371</v>
      </c>
      <c r="E2407" s="211" t="s">
        <v>3292</v>
      </c>
      <c r="F2407" s="211" t="s">
        <v>3291</v>
      </c>
    </row>
    <row r="2408" spans="1:6" ht="15" customHeight="1" x14ac:dyDescent="0.25">
      <c r="A2408" s="211" t="s">
        <v>4061</v>
      </c>
      <c r="B2408" s="211">
        <v>0</v>
      </c>
      <c r="C2408" s="211">
        <v>1</v>
      </c>
      <c r="D2408" s="211" t="s">
        <v>3371</v>
      </c>
      <c r="E2408" s="211" t="s">
        <v>3292</v>
      </c>
      <c r="F2408" s="211" t="s">
        <v>3291</v>
      </c>
    </row>
    <row r="2409" spans="1:6" ht="15" customHeight="1" x14ac:dyDescent="0.25">
      <c r="A2409" s="211" t="s">
        <v>4063</v>
      </c>
      <c r="B2409" s="211">
        <v>0</v>
      </c>
      <c r="C2409" s="211">
        <v>1</v>
      </c>
      <c r="D2409" s="211" t="s">
        <v>3371</v>
      </c>
      <c r="E2409" s="211" t="s">
        <v>3292</v>
      </c>
      <c r="F2409" s="211" t="s">
        <v>3291</v>
      </c>
    </row>
    <row r="2410" spans="1:6" ht="15" customHeight="1" x14ac:dyDescent="0.25">
      <c r="A2410" s="211" t="s">
        <v>4064</v>
      </c>
      <c r="B2410" s="211">
        <v>0</v>
      </c>
      <c r="C2410" s="211">
        <v>1</v>
      </c>
      <c r="D2410" s="211" t="s">
        <v>3371</v>
      </c>
      <c r="E2410" s="211" t="s">
        <v>3292</v>
      </c>
      <c r="F2410" s="211" t="s">
        <v>3291</v>
      </c>
    </row>
    <row r="2411" spans="1:6" ht="15" customHeight="1" x14ac:dyDescent="0.25">
      <c r="A2411" s="211" t="s">
        <v>4066</v>
      </c>
      <c r="B2411" s="211">
        <v>0</v>
      </c>
      <c r="C2411" s="211">
        <v>1</v>
      </c>
      <c r="D2411" s="211" t="s">
        <v>3371</v>
      </c>
      <c r="E2411" s="211" t="s">
        <v>3292</v>
      </c>
      <c r="F2411" s="211" t="s">
        <v>3291</v>
      </c>
    </row>
    <row r="2412" spans="1:6" ht="15" customHeight="1" x14ac:dyDescent="0.25">
      <c r="A2412" s="211" t="s">
        <v>4067</v>
      </c>
      <c r="B2412" s="211">
        <v>0</v>
      </c>
      <c r="C2412" s="211">
        <v>1</v>
      </c>
      <c r="D2412" s="211" t="s">
        <v>3371</v>
      </c>
      <c r="E2412" s="211" t="s">
        <v>3292</v>
      </c>
      <c r="F2412" s="211" t="s">
        <v>3291</v>
      </c>
    </row>
    <row r="2413" spans="1:6" ht="15" customHeight="1" x14ac:dyDescent="0.25">
      <c r="A2413" s="211" t="s">
        <v>725</v>
      </c>
      <c r="B2413" s="211">
        <v>0</v>
      </c>
      <c r="C2413" s="211">
        <v>1</v>
      </c>
      <c r="D2413" s="211" t="s">
        <v>3366</v>
      </c>
      <c r="E2413" s="211" t="s">
        <v>3292</v>
      </c>
      <c r="F2413" s="211" t="s">
        <v>3291</v>
      </c>
    </row>
    <row r="2414" spans="1:6" ht="15" customHeight="1" x14ac:dyDescent="0.25">
      <c r="A2414" s="211" t="s">
        <v>727</v>
      </c>
      <c r="B2414" s="211">
        <v>0</v>
      </c>
      <c r="C2414" s="211">
        <v>1</v>
      </c>
      <c r="D2414" s="211" t="s">
        <v>3366</v>
      </c>
      <c r="E2414" s="211" t="s">
        <v>3292</v>
      </c>
      <c r="F2414" s="211" t="s">
        <v>3291</v>
      </c>
    </row>
    <row r="2415" spans="1:6" ht="15" customHeight="1" x14ac:dyDescent="0.25">
      <c r="A2415" s="211" t="s">
        <v>3340</v>
      </c>
      <c r="B2415" s="211">
        <v>0</v>
      </c>
      <c r="C2415" s="211">
        <v>1</v>
      </c>
      <c r="D2415" s="211" t="s">
        <v>3366</v>
      </c>
      <c r="E2415" s="211" t="s">
        <v>3292</v>
      </c>
      <c r="F2415" s="211" t="s">
        <v>3291</v>
      </c>
    </row>
    <row r="2416" spans="1:6" ht="15" customHeight="1" x14ac:dyDescent="0.25">
      <c r="A2416" s="211" t="s">
        <v>3341</v>
      </c>
      <c r="B2416" s="211">
        <v>0</v>
      </c>
      <c r="C2416" s="211">
        <v>1</v>
      </c>
      <c r="D2416" s="211" t="s">
        <v>3366</v>
      </c>
      <c r="E2416" s="211" t="s">
        <v>3292</v>
      </c>
      <c r="F2416" s="211" t="s">
        <v>3291</v>
      </c>
    </row>
    <row r="2417" spans="1:6" ht="15" customHeight="1" x14ac:dyDescent="0.25">
      <c r="A2417" s="211" t="s">
        <v>3346</v>
      </c>
      <c r="B2417" s="211">
        <v>0</v>
      </c>
      <c r="C2417" s="211">
        <v>1</v>
      </c>
      <c r="D2417" s="211" t="s">
        <v>3366</v>
      </c>
      <c r="E2417" s="211" t="s">
        <v>3292</v>
      </c>
      <c r="F2417" s="211" t="s">
        <v>3291</v>
      </c>
    </row>
    <row r="2418" spans="1:6" ht="15" customHeight="1" x14ac:dyDescent="0.25">
      <c r="A2418" s="211" t="s">
        <v>3082</v>
      </c>
      <c r="B2418" s="211">
        <v>0</v>
      </c>
      <c r="C2418" s="211">
        <v>1</v>
      </c>
      <c r="D2418" s="211" t="s">
        <v>3366</v>
      </c>
      <c r="E2418" s="211" t="s">
        <v>3292</v>
      </c>
      <c r="F2418" s="211" t="s">
        <v>3291</v>
      </c>
    </row>
    <row r="2419" spans="1:6" ht="15" customHeight="1" x14ac:dyDescent="0.25">
      <c r="A2419" s="211" t="s">
        <v>3086</v>
      </c>
      <c r="B2419" s="211">
        <v>0</v>
      </c>
      <c r="C2419" s="211">
        <v>1</v>
      </c>
      <c r="D2419" s="211" t="s">
        <v>3366</v>
      </c>
      <c r="E2419" s="211" t="s">
        <v>3292</v>
      </c>
      <c r="F2419" s="211" t="s">
        <v>3291</v>
      </c>
    </row>
    <row r="2420" spans="1:6" ht="15" customHeight="1" x14ac:dyDescent="0.25">
      <c r="A2420" s="211" t="s">
        <v>3093</v>
      </c>
      <c r="B2420" s="211">
        <v>0</v>
      </c>
      <c r="C2420" s="211">
        <v>1</v>
      </c>
      <c r="D2420" s="211" t="s">
        <v>3366</v>
      </c>
      <c r="E2420" s="211" t="s">
        <v>3292</v>
      </c>
      <c r="F2420" s="211" t="s">
        <v>3291</v>
      </c>
    </row>
    <row r="2421" spans="1:6" ht="15" customHeight="1" x14ac:dyDescent="0.25">
      <c r="A2421" s="211" t="s">
        <v>724</v>
      </c>
      <c r="B2421" s="211">
        <v>0</v>
      </c>
      <c r="C2421" s="211">
        <v>1</v>
      </c>
      <c r="D2421" s="211" t="s">
        <v>3366</v>
      </c>
      <c r="E2421" s="211" t="s">
        <v>3292</v>
      </c>
      <c r="F2421" s="211" t="s">
        <v>3291</v>
      </c>
    </row>
    <row r="2422" spans="1:6" ht="15" customHeight="1" x14ac:dyDescent="0.25">
      <c r="A2422" s="211" t="s">
        <v>726</v>
      </c>
      <c r="B2422" s="211">
        <v>0</v>
      </c>
      <c r="C2422" s="211">
        <v>1</v>
      </c>
      <c r="D2422" s="211" t="s">
        <v>3366</v>
      </c>
      <c r="E2422" s="211" t="s">
        <v>3292</v>
      </c>
      <c r="F2422" s="211" t="s">
        <v>3291</v>
      </c>
    </row>
    <row r="2423" spans="1:6" ht="15" customHeight="1" x14ac:dyDescent="0.25">
      <c r="A2423" s="211" t="s">
        <v>3343</v>
      </c>
      <c r="B2423" s="211">
        <v>0</v>
      </c>
      <c r="C2423" s="211">
        <v>1</v>
      </c>
      <c r="D2423" s="211" t="s">
        <v>3366</v>
      </c>
      <c r="E2423" s="211" t="s">
        <v>3292</v>
      </c>
      <c r="F2423" s="211" t="s">
        <v>3291</v>
      </c>
    </row>
    <row r="2424" spans="1:6" ht="15" customHeight="1" x14ac:dyDescent="0.25">
      <c r="A2424" s="211" t="s">
        <v>3344</v>
      </c>
      <c r="B2424" s="211">
        <v>0</v>
      </c>
      <c r="C2424" s="211">
        <v>1</v>
      </c>
      <c r="D2424" s="211" t="s">
        <v>3366</v>
      </c>
      <c r="E2424" s="211" t="s">
        <v>3292</v>
      </c>
      <c r="F2424" s="211" t="s">
        <v>3291</v>
      </c>
    </row>
    <row r="2425" spans="1:6" ht="15" customHeight="1" x14ac:dyDescent="0.25">
      <c r="A2425" s="211" t="s">
        <v>3347</v>
      </c>
      <c r="B2425" s="211">
        <v>0</v>
      </c>
      <c r="C2425" s="211">
        <v>1</v>
      </c>
      <c r="D2425" s="211" t="s">
        <v>3366</v>
      </c>
      <c r="E2425" s="211" t="s">
        <v>3292</v>
      </c>
      <c r="F2425" s="211" t="s">
        <v>3291</v>
      </c>
    </row>
    <row r="2426" spans="1:6" ht="15" customHeight="1" x14ac:dyDescent="0.25">
      <c r="A2426" s="211" t="s">
        <v>3081</v>
      </c>
      <c r="B2426" s="211">
        <v>0</v>
      </c>
      <c r="C2426" s="211">
        <v>1</v>
      </c>
      <c r="D2426" s="211" t="s">
        <v>3366</v>
      </c>
      <c r="E2426" s="211" t="s">
        <v>3292</v>
      </c>
      <c r="F2426" s="211" t="s">
        <v>3291</v>
      </c>
    </row>
    <row r="2427" spans="1:6" ht="15" customHeight="1" x14ac:dyDescent="0.25">
      <c r="A2427" s="211" t="s">
        <v>3085</v>
      </c>
      <c r="B2427" s="211">
        <v>0</v>
      </c>
      <c r="C2427" s="211">
        <v>1</v>
      </c>
      <c r="D2427" s="211" t="s">
        <v>3366</v>
      </c>
      <c r="E2427" s="211" t="s">
        <v>3292</v>
      </c>
      <c r="F2427" s="211" t="s">
        <v>3291</v>
      </c>
    </row>
    <row r="2428" spans="1:6" ht="15" customHeight="1" x14ac:dyDescent="0.25">
      <c r="A2428" s="211" t="s">
        <v>3089</v>
      </c>
      <c r="B2428" s="211">
        <v>0</v>
      </c>
      <c r="C2428" s="211">
        <v>1</v>
      </c>
      <c r="D2428" s="211" t="s">
        <v>3366</v>
      </c>
      <c r="E2428" s="211" t="s">
        <v>3292</v>
      </c>
      <c r="F2428" s="211" t="s">
        <v>3291</v>
      </c>
    </row>
    <row r="2429" spans="1:6" ht="15" customHeight="1" x14ac:dyDescent="0.25">
      <c r="A2429" s="211" t="s">
        <v>228</v>
      </c>
      <c r="B2429" s="211">
        <v>0</v>
      </c>
      <c r="C2429" s="211">
        <v>1</v>
      </c>
      <c r="D2429" s="211" t="s">
        <v>3366</v>
      </c>
      <c r="E2429" s="211" t="s">
        <v>3292</v>
      </c>
      <c r="F2429" s="211" t="s">
        <v>3291</v>
      </c>
    </row>
    <row r="2430" spans="1:6" ht="15" customHeight="1" x14ac:dyDescent="0.25">
      <c r="A2430" s="211" t="s">
        <v>233</v>
      </c>
      <c r="B2430" s="211">
        <v>0</v>
      </c>
      <c r="C2430" s="211">
        <v>1</v>
      </c>
      <c r="D2430" s="211" t="s">
        <v>3366</v>
      </c>
      <c r="E2430" s="211" t="s">
        <v>3292</v>
      </c>
      <c r="F2430" s="211" t="s">
        <v>3291</v>
      </c>
    </row>
    <row r="2431" spans="1:6" ht="15" customHeight="1" x14ac:dyDescent="0.25">
      <c r="A2431" s="211" t="s">
        <v>4058</v>
      </c>
      <c r="B2431" s="211">
        <v>0</v>
      </c>
      <c r="C2431" s="211">
        <v>1</v>
      </c>
      <c r="D2431" s="211" t="s">
        <v>3366</v>
      </c>
      <c r="E2431" s="211" t="s">
        <v>3292</v>
      </c>
      <c r="F2431" s="211" t="s">
        <v>3291</v>
      </c>
    </row>
    <row r="2432" spans="1:6" ht="15" customHeight="1" x14ac:dyDescent="0.25">
      <c r="A2432" s="211" t="s">
        <v>4059</v>
      </c>
      <c r="B2432" s="211">
        <v>0</v>
      </c>
      <c r="C2432" s="211">
        <v>1</v>
      </c>
      <c r="D2432" s="211" t="s">
        <v>3366</v>
      </c>
      <c r="E2432" s="211" t="s">
        <v>3292</v>
      </c>
      <c r="F2432" s="211" t="s">
        <v>3291</v>
      </c>
    </row>
    <row r="2433" spans="1:6" ht="15" customHeight="1" x14ac:dyDescent="0.25">
      <c r="A2433" s="211" t="s">
        <v>4060</v>
      </c>
      <c r="B2433" s="211">
        <v>0</v>
      </c>
      <c r="C2433" s="211">
        <v>1</v>
      </c>
      <c r="D2433" s="211" t="s">
        <v>3366</v>
      </c>
      <c r="E2433" s="211" t="s">
        <v>3292</v>
      </c>
      <c r="F2433" s="211" t="s">
        <v>3291</v>
      </c>
    </row>
    <row r="2434" spans="1:6" ht="15" customHeight="1" x14ac:dyDescent="0.25">
      <c r="A2434" s="211" t="s">
        <v>4061</v>
      </c>
      <c r="B2434" s="211">
        <v>0</v>
      </c>
      <c r="C2434" s="211">
        <v>1</v>
      </c>
      <c r="D2434" s="211" t="s">
        <v>3366</v>
      </c>
      <c r="E2434" s="211" t="s">
        <v>3292</v>
      </c>
      <c r="F2434" s="211" t="s">
        <v>3291</v>
      </c>
    </row>
    <row r="2435" spans="1:6" ht="15" customHeight="1" x14ac:dyDescent="0.25">
      <c r="A2435" s="211" t="s">
        <v>4063</v>
      </c>
      <c r="B2435" s="211">
        <v>0</v>
      </c>
      <c r="C2435" s="211">
        <v>1</v>
      </c>
      <c r="D2435" s="211" t="s">
        <v>3366</v>
      </c>
      <c r="E2435" s="211" t="s">
        <v>3292</v>
      </c>
      <c r="F2435" s="211" t="s">
        <v>3291</v>
      </c>
    </row>
    <row r="2436" spans="1:6" ht="15" customHeight="1" x14ac:dyDescent="0.25">
      <c r="A2436" s="211" t="s">
        <v>4064</v>
      </c>
      <c r="B2436" s="211">
        <v>0</v>
      </c>
      <c r="C2436" s="211">
        <v>1</v>
      </c>
      <c r="D2436" s="211" t="s">
        <v>3366</v>
      </c>
      <c r="E2436" s="211" t="s">
        <v>3292</v>
      </c>
      <c r="F2436" s="211" t="s">
        <v>3291</v>
      </c>
    </row>
    <row r="2437" spans="1:6" ht="15" customHeight="1" x14ac:dyDescent="0.25">
      <c r="A2437" s="211" t="s">
        <v>4066</v>
      </c>
      <c r="B2437" s="211">
        <v>0</v>
      </c>
      <c r="C2437" s="211">
        <v>1</v>
      </c>
      <c r="D2437" s="211" t="s">
        <v>3366</v>
      </c>
      <c r="E2437" s="211" t="s">
        <v>3292</v>
      </c>
      <c r="F2437" s="211" t="s">
        <v>3291</v>
      </c>
    </row>
    <row r="2438" spans="1:6" ht="15" customHeight="1" x14ac:dyDescent="0.25">
      <c r="A2438" s="211" t="s">
        <v>4067</v>
      </c>
      <c r="B2438" s="211">
        <v>0</v>
      </c>
      <c r="C2438" s="211">
        <v>1</v>
      </c>
      <c r="D2438" s="211" t="s">
        <v>3366</v>
      </c>
      <c r="E2438" s="211" t="s">
        <v>3292</v>
      </c>
      <c r="F2438" s="211" t="s">
        <v>3291</v>
      </c>
    </row>
    <row r="2439" spans="1:6" ht="15" customHeight="1" x14ac:dyDescent="0.25">
      <c r="A2439" s="211" t="s">
        <v>725</v>
      </c>
      <c r="B2439" s="211">
        <v>0</v>
      </c>
      <c r="C2439" s="211">
        <v>1</v>
      </c>
      <c r="D2439" s="211" t="s">
        <v>3370</v>
      </c>
      <c r="E2439" s="211" t="s">
        <v>3292</v>
      </c>
      <c r="F2439" s="211" t="s">
        <v>3291</v>
      </c>
    </row>
    <row r="2440" spans="1:6" ht="15" customHeight="1" x14ac:dyDescent="0.25">
      <c r="A2440" s="211" t="s">
        <v>727</v>
      </c>
      <c r="B2440" s="211">
        <v>0</v>
      </c>
      <c r="C2440" s="211">
        <v>1</v>
      </c>
      <c r="D2440" s="211" t="s">
        <v>3370</v>
      </c>
      <c r="E2440" s="211" t="s">
        <v>3292</v>
      </c>
      <c r="F2440" s="211" t="s">
        <v>3291</v>
      </c>
    </row>
    <row r="2441" spans="1:6" ht="15" customHeight="1" x14ac:dyDescent="0.25">
      <c r="A2441" s="211" t="s">
        <v>3340</v>
      </c>
      <c r="B2441" s="211">
        <v>0</v>
      </c>
      <c r="C2441" s="211">
        <v>1</v>
      </c>
      <c r="D2441" s="211" t="s">
        <v>3370</v>
      </c>
      <c r="E2441" s="211" t="s">
        <v>3292</v>
      </c>
      <c r="F2441" s="211" t="s">
        <v>3291</v>
      </c>
    </row>
    <row r="2442" spans="1:6" ht="15" customHeight="1" x14ac:dyDescent="0.25">
      <c r="A2442" s="211" t="s">
        <v>3341</v>
      </c>
      <c r="B2442" s="211">
        <v>0</v>
      </c>
      <c r="C2442" s="211">
        <v>1</v>
      </c>
      <c r="D2442" s="211" t="s">
        <v>3370</v>
      </c>
      <c r="E2442" s="211" t="s">
        <v>3292</v>
      </c>
      <c r="F2442" s="211" t="s">
        <v>3291</v>
      </c>
    </row>
    <row r="2443" spans="1:6" ht="15" customHeight="1" x14ac:dyDescent="0.25">
      <c r="A2443" s="211" t="s">
        <v>3346</v>
      </c>
      <c r="B2443" s="211">
        <v>0</v>
      </c>
      <c r="C2443" s="211">
        <v>1</v>
      </c>
      <c r="D2443" s="211" t="s">
        <v>3370</v>
      </c>
      <c r="E2443" s="211" t="s">
        <v>3292</v>
      </c>
      <c r="F2443" s="211" t="s">
        <v>3291</v>
      </c>
    </row>
    <row r="2444" spans="1:6" ht="15" customHeight="1" x14ac:dyDescent="0.25">
      <c r="A2444" s="211" t="s">
        <v>3082</v>
      </c>
      <c r="B2444" s="211">
        <v>0</v>
      </c>
      <c r="C2444" s="211">
        <v>1</v>
      </c>
      <c r="D2444" s="211" t="s">
        <v>3370</v>
      </c>
      <c r="E2444" s="211" t="s">
        <v>3292</v>
      </c>
      <c r="F2444" s="211" t="s">
        <v>3291</v>
      </c>
    </row>
    <row r="2445" spans="1:6" ht="15" customHeight="1" x14ac:dyDescent="0.25">
      <c r="A2445" s="211" t="s">
        <v>3086</v>
      </c>
      <c r="B2445" s="211">
        <v>0</v>
      </c>
      <c r="C2445" s="211">
        <v>1</v>
      </c>
      <c r="D2445" s="211" t="s">
        <v>3370</v>
      </c>
      <c r="E2445" s="211" t="s">
        <v>3292</v>
      </c>
      <c r="F2445" s="211" t="s">
        <v>3291</v>
      </c>
    </row>
    <row r="2446" spans="1:6" ht="15" customHeight="1" x14ac:dyDescent="0.25">
      <c r="A2446" s="211" t="s">
        <v>3093</v>
      </c>
      <c r="B2446" s="211">
        <v>0</v>
      </c>
      <c r="C2446" s="211">
        <v>1</v>
      </c>
      <c r="D2446" s="211" t="s">
        <v>3370</v>
      </c>
      <c r="E2446" s="211" t="s">
        <v>3292</v>
      </c>
      <c r="F2446" s="211" t="s">
        <v>3291</v>
      </c>
    </row>
    <row r="2447" spans="1:6" ht="15" customHeight="1" x14ac:dyDescent="0.25">
      <c r="A2447" s="211" t="s">
        <v>724</v>
      </c>
      <c r="B2447" s="211">
        <v>0</v>
      </c>
      <c r="C2447" s="211">
        <v>1</v>
      </c>
      <c r="D2447" s="211" t="s">
        <v>3370</v>
      </c>
      <c r="E2447" s="211" t="s">
        <v>3292</v>
      </c>
      <c r="F2447" s="211" t="s">
        <v>3291</v>
      </c>
    </row>
    <row r="2448" spans="1:6" ht="15" customHeight="1" x14ac:dyDescent="0.25">
      <c r="A2448" s="211" t="s">
        <v>726</v>
      </c>
      <c r="B2448" s="211">
        <v>0</v>
      </c>
      <c r="C2448" s="211">
        <v>1</v>
      </c>
      <c r="D2448" s="211" t="s">
        <v>3370</v>
      </c>
      <c r="E2448" s="211" t="s">
        <v>3292</v>
      </c>
      <c r="F2448" s="211" t="s">
        <v>3291</v>
      </c>
    </row>
    <row r="2449" spans="1:6" ht="15" customHeight="1" x14ac:dyDescent="0.25">
      <c r="A2449" s="211" t="s">
        <v>3343</v>
      </c>
      <c r="B2449" s="211">
        <v>0</v>
      </c>
      <c r="C2449" s="211">
        <v>1</v>
      </c>
      <c r="D2449" s="211" t="s">
        <v>3370</v>
      </c>
      <c r="E2449" s="211" t="s">
        <v>3292</v>
      </c>
      <c r="F2449" s="211" t="s">
        <v>3291</v>
      </c>
    </row>
    <row r="2450" spans="1:6" ht="15" customHeight="1" x14ac:dyDescent="0.25">
      <c r="A2450" s="211" t="s">
        <v>3344</v>
      </c>
      <c r="B2450" s="211">
        <v>0</v>
      </c>
      <c r="C2450" s="211">
        <v>1</v>
      </c>
      <c r="D2450" s="211" t="s">
        <v>3370</v>
      </c>
      <c r="E2450" s="211" t="s">
        <v>3292</v>
      </c>
      <c r="F2450" s="211" t="s">
        <v>3291</v>
      </c>
    </row>
    <row r="2451" spans="1:6" ht="15" customHeight="1" x14ac:dyDescent="0.25">
      <c r="A2451" s="211" t="s">
        <v>3347</v>
      </c>
      <c r="B2451" s="211">
        <v>0</v>
      </c>
      <c r="C2451" s="211">
        <v>1</v>
      </c>
      <c r="D2451" s="211" t="s">
        <v>3370</v>
      </c>
      <c r="E2451" s="211" t="s">
        <v>3292</v>
      </c>
      <c r="F2451" s="211" t="s">
        <v>3291</v>
      </c>
    </row>
    <row r="2452" spans="1:6" ht="15" customHeight="1" x14ac:dyDescent="0.25">
      <c r="A2452" s="211" t="s">
        <v>3081</v>
      </c>
      <c r="B2452" s="211">
        <v>0</v>
      </c>
      <c r="C2452" s="211">
        <v>1</v>
      </c>
      <c r="D2452" s="211" t="s">
        <v>3370</v>
      </c>
      <c r="E2452" s="211" t="s">
        <v>3292</v>
      </c>
      <c r="F2452" s="211" t="s">
        <v>3291</v>
      </c>
    </row>
    <row r="2453" spans="1:6" ht="15" customHeight="1" x14ac:dyDescent="0.25">
      <c r="A2453" s="211" t="s">
        <v>3085</v>
      </c>
      <c r="B2453" s="211">
        <v>0</v>
      </c>
      <c r="C2453" s="211">
        <v>1</v>
      </c>
      <c r="D2453" s="211" t="s">
        <v>3370</v>
      </c>
      <c r="E2453" s="211" t="s">
        <v>3292</v>
      </c>
      <c r="F2453" s="211" t="s">
        <v>3291</v>
      </c>
    </row>
    <row r="2454" spans="1:6" ht="15" customHeight="1" x14ac:dyDescent="0.25">
      <c r="A2454" s="211" t="s">
        <v>3089</v>
      </c>
      <c r="B2454" s="211">
        <v>0</v>
      </c>
      <c r="C2454" s="211">
        <v>1</v>
      </c>
      <c r="D2454" s="211" t="s">
        <v>3370</v>
      </c>
      <c r="E2454" s="211" t="s">
        <v>3292</v>
      </c>
      <c r="F2454" s="211" t="s">
        <v>3291</v>
      </c>
    </row>
    <row r="2455" spans="1:6" ht="15" customHeight="1" x14ac:dyDescent="0.25">
      <c r="A2455" s="211" t="s">
        <v>228</v>
      </c>
      <c r="B2455" s="211">
        <v>0</v>
      </c>
      <c r="C2455" s="211">
        <v>1</v>
      </c>
      <c r="D2455" s="211" t="s">
        <v>3370</v>
      </c>
      <c r="E2455" s="211" t="s">
        <v>3292</v>
      </c>
      <c r="F2455" s="211" t="s">
        <v>3291</v>
      </c>
    </row>
    <row r="2456" spans="1:6" ht="15" customHeight="1" x14ac:dyDescent="0.25">
      <c r="A2456" s="211" t="s">
        <v>233</v>
      </c>
      <c r="B2456" s="211">
        <v>0</v>
      </c>
      <c r="C2456" s="211">
        <v>1</v>
      </c>
      <c r="D2456" s="211" t="s">
        <v>3370</v>
      </c>
      <c r="E2456" s="211" t="s">
        <v>3292</v>
      </c>
      <c r="F2456" s="211" t="s">
        <v>3291</v>
      </c>
    </row>
    <row r="2457" spans="1:6" ht="15" customHeight="1" x14ac:dyDescent="0.25">
      <c r="A2457" s="211" t="s">
        <v>4058</v>
      </c>
      <c r="B2457" s="211">
        <v>0</v>
      </c>
      <c r="C2457" s="211">
        <v>1</v>
      </c>
      <c r="D2457" s="211" t="s">
        <v>3370</v>
      </c>
      <c r="E2457" s="211" t="s">
        <v>3292</v>
      </c>
      <c r="F2457" s="211" t="s">
        <v>3291</v>
      </c>
    </row>
    <row r="2458" spans="1:6" ht="15" customHeight="1" x14ac:dyDescent="0.25">
      <c r="A2458" s="211" t="s">
        <v>4059</v>
      </c>
      <c r="B2458" s="211">
        <v>0</v>
      </c>
      <c r="C2458" s="211">
        <v>1</v>
      </c>
      <c r="D2458" s="211" t="s">
        <v>3370</v>
      </c>
      <c r="E2458" s="211" t="s">
        <v>3292</v>
      </c>
      <c r="F2458" s="211" t="s">
        <v>3291</v>
      </c>
    </row>
    <row r="2459" spans="1:6" ht="15" customHeight="1" x14ac:dyDescent="0.25">
      <c r="A2459" s="211" t="s">
        <v>4060</v>
      </c>
      <c r="B2459" s="211">
        <v>0</v>
      </c>
      <c r="C2459" s="211">
        <v>1</v>
      </c>
      <c r="D2459" s="211" t="s">
        <v>3370</v>
      </c>
      <c r="E2459" s="211" t="s">
        <v>3292</v>
      </c>
      <c r="F2459" s="211" t="s">
        <v>3291</v>
      </c>
    </row>
    <row r="2460" spans="1:6" ht="15" customHeight="1" x14ac:dyDescent="0.25">
      <c r="A2460" s="211" t="s">
        <v>4061</v>
      </c>
      <c r="B2460" s="211">
        <v>0</v>
      </c>
      <c r="C2460" s="211">
        <v>1</v>
      </c>
      <c r="D2460" s="211" t="s">
        <v>3370</v>
      </c>
      <c r="E2460" s="211" t="s">
        <v>3292</v>
      </c>
      <c r="F2460" s="211" t="s">
        <v>3291</v>
      </c>
    </row>
    <row r="2461" spans="1:6" ht="15" customHeight="1" x14ac:dyDescent="0.25">
      <c r="A2461" s="211" t="s">
        <v>4063</v>
      </c>
      <c r="B2461" s="211">
        <v>0</v>
      </c>
      <c r="C2461" s="211">
        <v>1</v>
      </c>
      <c r="D2461" s="211" t="s">
        <v>3370</v>
      </c>
      <c r="E2461" s="211" t="s">
        <v>3292</v>
      </c>
      <c r="F2461" s="211" t="s">
        <v>3291</v>
      </c>
    </row>
    <row r="2462" spans="1:6" ht="15" customHeight="1" x14ac:dyDescent="0.25">
      <c r="A2462" s="211" t="s">
        <v>4064</v>
      </c>
      <c r="B2462" s="211">
        <v>0</v>
      </c>
      <c r="C2462" s="211">
        <v>1</v>
      </c>
      <c r="D2462" s="211" t="s">
        <v>3370</v>
      </c>
      <c r="E2462" s="211" t="s">
        <v>3292</v>
      </c>
      <c r="F2462" s="211" t="s">
        <v>3291</v>
      </c>
    </row>
    <row r="2463" spans="1:6" ht="15" customHeight="1" x14ac:dyDescent="0.25">
      <c r="A2463" s="211" t="s">
        <v>4066</v>
      </c>
      <c r="B2463" s="211">
        <v>0</v>
      </c>
      <c r="C2463" s="211">
        <v>1</v>
      </c>
      <c r="D2463" s="211" t="s">
        <v>3370</v>
      </c>
      <c r="E2463" s="211" t="s">
        <v>3292</v>
      </c>
      <c r="F2463" s="211" t="s">
        <v>3291</v>
      </c>
    </row>
    <row r="2464" spans="1:6" ht="15" customHeight="1" x14ac:dyDescent="0.25">
      <c r="A2464" s="211" t="s">
        <v>4067</v>
      </c>
      <c r="B2464" s="211">
        <v>0</v>
      </c>
      <c r="C2464" s="211">
        <v>1</v>
      </c>
      <c r="D2464" s="211" t="s">
        <v>3370</v>
      </c>
      <c r="E2464" s="211" t="s">
        <v>3292</v>
      </c>
      <c r="F2464" s="211" t="s">
        <v>3291</v>
      </c>
    </row>
    <row r="2465" spans="1:6" ht="15" customHeight="1" x14ac:dyDescent="0.25">
      <c r="A2465" s="211" t="s">
        <v>725</v>
      </c>
      <c r="B2465" s="211">
        <v>0</v>
      </c>
      <c r="C2465" s="211">
        <v>1</v>
      </c>
      <c r="D2465" s="211" t="s">
        <v>3369</v>
      </c>
      <c r="E2465" s="211" t="s">
        <v>3292</v>
      </c>
      <c r="F2465" s="211" t="s">
        <v>3291</v>
      </c>
    </row>
    <row r="2466" spans="1:6" ht="15" customHeight="1" x14ac:dyDescent="0.25">
      <c r="A2466" s="211" t="s">
        <v>727</v>
      </c>
      <c r="B2466" s="211">
        <v>0</v>
      </c>
      <c r="C2466" s="211">
        <v>1</v>
      </c>
      <c r="D2466" s="211" t="s">
        <v>3369</v>
      </c>
      <c r="E2466" s="211" t="s">
        <v>3292</v>
      </c>
      <c r="F2466" s="211" t="s">
        <v>3291</v>
      </c>
    </row>
    <row r="2467" spans="1:6" ht="15" customHeight="1" x14ac:dyDescent="0.25">
      <c r="A2467" s="211" t="s">
        <v>3340</v>
      </c>
      <c r="B2467" s="211">
        <v>0</v>
      </c>
      <c r="C2467" s="211">
        <v>1</v>
      </c>
      <c r="D2467" s="211" t="s">
        <v>3369</v>
      </c>
      <c r="E2467" s="211" t="s">
        <v>3292</v>
      </c>
      <c r="F2467" s="211" t="s">
        <v>3291</v>
      </c>
    </row>
    <row r="2468" spans="1:6" ht="15" customHeight="1" x14ac:dyDescent="0.25">
      <c r="A2468" s="211" t="s">
        <v>3341</v>
      </c>
      <c r="B2468" s="211">
        <v>0</v>
      </c>
      <c r="C2468" s="211">
        <v>1</v>
      </c>
      <c r="D2468" s="211" t="s">
        <v>3369</v>
      </c>
      <c r="E2468" s="211" t="s">
        <v>3292</v>
      </c>
      <c r="F2468" s="211" t="s">
        <v>3291</v>
      </c>
    </row>
    <row r="2469" spans="1:6" ht="15" customHeight="1" x14ac:dyDescent="0.25">
      <c r="A2469" s="211" t="s">
        <v>3346</v>
      </c>
      <c r="B2469" s="211">
        <v>0</v>
      </c>
      <c r="C2469" s="211">
        <v>1</v>
      </c>
      <c r="D2469" s="211" t="s">
        <v>3369</v>
      </c>
      <c r="E2469" s="211" t="s">
        <v>3292</v>
      </c>
      <c r="F2469" s="211" t="s">
        <v>3291</v>
      </c>
    </row>
    <row r="2470" spans="1:6" ht="15" customHeight="1" x14ac:dyDescent="0.25">
      <c r="A2470" s="211" t="s">
        <v>3082</v>
      </c>
      <c r="B2470" s="211">
        <v>0</v>
      </c>
      <c r="C2470" s="211">
        <v>1</v>
      </c>
      <c r="D2470" s="211" t="s">
        <v>3369</v>
      </c>
      <c r="E2470" s="211" t="s">
        <v>3292</v>
      </c>
      <c r="F2470" s="211" t="s">
        <v>3291</v>
      </c>
    </row>
    <row r="2471" spans="1:6" ht="15" customHeight="1" x14ac:dyDescent="0.25">
      <c r="A2471" s="211" t="s">
        <v>3086</v>
      </c>
      <c r="B2471" s="211">
        <v>0</v>
      </c>
      <c r="C2471" s="211">
        <v>1</v>
      </c>
      <c r="D2471" s="211" t="s">
        <v>3369</v>
      </c>
      <c r="E2471" s="211" t="s">
        <v>3292</v>
      </c>
      <c r="F2471" s="211" t="s">
        <v>3291</v>
      </c>
    </row>
    <row r="2472" spans="1:6" ht="15" customHeight="1" x14ac:dyDescent="0.25">
      <c r="A2472" s="211" t="s">
        <v>3093</v>
      </c>
      <c r="B2472" s="211">
        <v>0</v>
      </c>
      <c r="C2472" s="211">
        <v>1</v>
      </c>
      <c r="D2472" s="211" t="s">
        <v>3369</v>
      </c>
      <c r="E2472" s="211" t="s">
        <v>3292</v>
      </c>
      <c r="F2472" s="211" t="s">
        <v>3291</v>
      </c>
    </row>
    <row r="2473" spans="1:6" ht="15" customHeight="1" x14ac:dyDescent="0.25">
      <c r="A2473" s="211" t="s">
        <v>724</v>
      </c>
      <c r="B2473" s="211">
        <v>0</v>
      </c>
      <c r="C2473" s="211">
        <v>1</v>
      </c>
      <c r="D2473" s="211" t="s">
        <v>3369</v>
      </c>
      <c r="E2473" s="211" t="s">
        <v>3292</v>
      </c>
      <c r="F2473" s="211" t="s">
        <v>3291</v>
      </c>
    </row>
    <row r="2474" spans="1:6" ht="15" customHeight="1" x14ac:dyDescent="0.25">
      <c r="A2474" s="211" t="s">
        <v>726</v>
      </c>
      <c r="B2474" s="211">
        <v>0</v>
      </c>
      <c r="C2474" s="211">
        <v>1</v>
      </c>
      <c r="D2474" s="211" t="s">
        <v>3369</v>
      </c>
      <c r="E2474" s="211" t="s">
        <v>3292</v>
      </c>
      <c r="F2474" s="211" t="s">
        <v>3291</v>
      </c>
    </row>
    <row r="2475" spans="1:6" ht="15" customHeight="1" x14ac:dyDescent="0.25">
      <c r="A2475" s="211" t="s">
        <v>3343</v>
      </c>
      <c r="B2475" s="211">
        <v>0</v>
      </c>
      <c r="C2475" s="211">
        <v>1</v>
      </c>
      <c r="D2475" s="211" t="s">
        <v>3369</v>
      </c>
      <c r="E2475" s="211" t="s">
        <v>3292</v>
      </c>
      <c r="F2475" s="211" t="s">
        <v>3291</v>
      </c>
    </row>
    <row r="2476" spans="1:6" ht="15" customHeight="1" x14ac:dyDescent="0.25">
      <c r="A2476" s="211" t="s">
        <v>3344</v>
      </c>
      <c r="B2476" s="211">
        <v>0</v>
      </c>
      <c r="C2476" s="211">
        <v>1</v>
      </c>
      <c r="D2476" s="211" t="s">
        <v>3369</v>
      </c>
      <c r="E2476" s="211" t="s">
        <v>3292</v>
      </c>
      <c r="F2476" s="211" t="s">
        <v>3291</v>
      </c>
    </row>
    <row r="2477" spans="1:6" ht="15" customHeight="1" x14ac:dyDescent="0.25">
      <c r="A2477" s="211" t="s">
        <v>3347</v>
      </c>
      <c r="B2477" s="211">
        <v>0</v>
      </c>
      <c r="C2477" s="211">
        <v>1</v>
      </c>
      <c r="D2477" s="211" t="s">
        <v>3369</v>
      </c>
      <c r="E2477" s="211" t="s">
        <v>3292</v>
      </c>
      <c r="F2477" s="211" t="s">
        <v>3291</v>
      </c>
    </row>
    <row r="2478" spans="1:6" ht="15" customHeight="1" x14ac:dyDescent="0.25">
      <c r="A2478" s="211" t="s">
        <v>3081</v>
      </c>
      <c r="B2478" s="211">
        <v>0</v>
      </c>
      <c r="C2478" s="211">
        <v>1</v>
      </c>
      <c r="D2478" s="211" t="s">
        <v>3369</v>
      </c>
      <c r="E2478" s="211" t="s">
        <v>3292</v>
      </c>
      <c r="F2478" s="211" t="s">
        <v>3291</v>
      </c>
    </row>
    <row r="2479" spans="1:6" ht="15" customHeight="1" x14ac:dyDescent="0.25">
      <c r="A2479" s="211" t="s">
        <v>3085</v>
      </c>
      <c r="B2479" s="211">
        <v>0</v>
      </c>
      <c r="C2479" s="211">
        <v>1</v>
      </c>
      <c r="D2479" s="211" t="s">
        <v>3369</v>
      </c>
      <c r="E2479" s="211" t="s">
        <v>3292</v>
      </c>
      <c r="F2479" s="211" t="s">
        <v>3291</v>
      </c>
    </row>
    <row r="2480" spans="1:6" ht="15" customHeight="1" x14ac:dyDescent="0.25">
      <c r="A2480" s="211" t="s">
        <v>3089</v>
      </c>
      <c r="B2480" s="211">
        <v>0</v>
      </c>
      <c r="C2480" s="211">
        <v>1</v>
      </c>
      <c r="D2480" s="211" t="s">
        <v>3369</v>
      </c>
      <c r="E2480" s="211" t="s">
        <v>3292</v>
      </c>
      <c r="F2480" s="211" t="s">
        <v>3291</v>
      </c>
    </row>
    <row r="2481" spans="1:6" ht="15" customHeight="1" x14ac:dyDescent="0.25">
      <c r="A2481" s="211" t="s">
        <v>228</v>
      </c>
      <c r="B2481" s="211">
        <v>0</v>
      </c>
      <c r="C2481" s="211">
        <v>1</v>
      </c>
      <c r="D2481" s="211" t="s">
        <v>3369</v>
      </c>
      <c r="E2481" s="211" t="s">
        <v>3292</v>
      </c>
      <c r="F2481" s="211" t="s">
        <v>3291</v>
      </c>
    </row>
    <row r="2482" spans="1:6" ht="15" customHeight="1" x14ac:dyDescent="0.25">
      <c r="A2482" s="211" t="s">
        <v>233</v>
      </c>
      <c r="B2482" s="211">
        <v>0</v>
      </c>
      <c r="C2482" s="211">
        <v>1</v>
      </c>
      <c r="D2482" s="211" t="s">
        <v>3369</v>
      </c>
      <c r="E2482" s="211" t="s">
        <v>3292</v>
      </c>
      <c r="F2482" s="211" t="s">
        <v>3291</v>
      </c>
    </row>
    <row r="2483" spans="1:6" ht="15" customHeight="1" x14ac:dyDescent="0.25">
      <c r="A2483" s="211" t="s">
        <v>4058</v>
      </c>
      <c r="B2483" s="211">
        <v>0</v>
      </c>
      <c r="C2483" s="211">
        <v>1</v>
      </c>
      <c r="D2483" s="211" t="s">
        <v>3369</v>
      </c>
      <c r="E2483" s="211" t="s">
        <v>3292</v>
      </c>
      <c r="F2483" s="211" t="s">
        <v>3291</v>
      </c>
    </row>
    <row r="2484" spans="1:6" ht="15" customHeight="1" x14ac:dyDescent="0.25">
      <c r="A2484" s="211" t="s">
        <v>4059</v>
      </c>
      <c r="B2484" s="211">
        <v>0</v>
      </c>
      <c r="C2484" s="211">
        <v>1</v>
      </c>
      <c r="D2484" s="211" t="s">
        <v>3369</v>
      </c>
      <c r="E2484" s="211" t="s">
        <v>3292</v>
      </c>
      <c r="F2484" s="211" t="s">
        <v>3291</v>
      </c>
    </row>
    <row r="2485" spans="1:6" ht="15" customHeight="1" x14ac:dyDescent="0.25">
      <c r="A2485" s="211" t="s">
        <v>4060</v>
      </c>
      <c r="B2485" s="211">
        <v>0</v>
      </c>
      <c r="C2485" s="211">
        <v>1</v>
      </c>
      <c r="D2485" s="211" t="s">
        <v>3369</v>
      </c>
      <c r="E2485" s="211" t="s">
        <v>3292</v>
      </c>
      <c r="F2485" s="211" t="s">
        <v>3291</v>
      </c>
    </row>
    <row r="2486" spans="1:6" ht="15" customHeight="1" x14ac:dyDescent="0.25">
      <c r="A2486" s="211" t="s">
        <v>4061</v>
      </c>
      <c r="B2486" s="211">
        <v>0</v>
      </c>
      <c r="C2486" s="211">
        <v>1</v>
      </c>
      <c r="D2486" s="211" t="s">
        <v>3369</v>
      </c>
      <c r="E2486" s="211" t="s">
        <v>3292</v>
      </c>
      <c r="F2486" s="211" t="s">
        <v>3291</v>
      </c>
    </row>
    <row r="2487" spans="1:6" ht="15" customHeight="1" x14ac:dyDescent="0.25">
      <c r="A2487" s="211" t="s">
        <v>4063</v>
      </c>
      <c r="B2487" s="211">
        <v>0</v>
      </c>
      <c r="C2487" s="211">
        <v>1</v>
      </c>
      <c r="D2487" s="211" t="s">
        <v>3369</v>
      </c>
      <c r="E2487" s="211" t="s">
        <v>3292</v>
      </c>
      <c r="F2487" s="211" t="s">
        <v>3291</v>
      </c>
    </row>
    <row r="2488" spans="1:6" ht="15" customHeight="1" x14ac:dyDescent="0.25">
      <c r="A2488" s="211" t="s">
        <v>4064</v>
      </c>
      <c r="B2488" s="211">
        <v>0</v>
      </c>
      <c r="C2488" s="211">
        <v>1</v>
      </c>
      <c r="D2488" s="211" t="s">
        <v>3369</v>
      </c>
      <c r="E2488" s="211" t="s">
        <v>3292</v>
      </c>
      <c r="F2488" s="211" t="s">
        <v>3291</v>
      </c>
    </row>
    <row r="2489" spans="1:6" ht="15" customHeight="1" x14ac:dyDescent="0.25">
      <c r="A2489" s="211" t="s">
        <v>4066</v>
      </c>
      <c r="B2489" s="211">
        <v>0</v>
      </c>
      <c r="C2489" s="211">
        <v>1</v>
      </c>
      <c r="D2489" s="211" t="s">
        <v>3369</v>
      </c>
      <c r="E2489" s="211" t="s">
        <v>3292</v>
      </c>
      <c r="F2489" s="211" t="s">
        <v>3291</v>
      </c>
    </row>
    <row r="2490" spans="1:6" ht="15" customHeight="1" x14ac:dyDescent="0.25">
      <c r="A2490" s="211" t="s">
        <v>4067</v>
      </c>
      <c r="B2490" s="211">
        <v>0</v>
      </c>
      <c r="C2490" s="211">
        <v>1</v>
      </c>
      <c r="D2490" s="211" t="s">
        <v>3369</v>
      </c>
      <c r="E2490" s="211" t="s">
        <v>3292</v>
      </c>
      <c r="F2490" s="211" t="s">
        <v>3291</v>
      </c>
    </row>
    <row r="2491" spans="1:6" ht="15" customHeight="1" x14ac:dyDescent="0.25">
      <c r="A2491" s="211" t="s">
        <v>725</v>
      </c>
      <c r="B2491" s="211">
        <v>0</v>
      </c>
      <c r="C2491" s="211">
        <v>1</v>
      </c>
      <c r="D2491" s="211" t="s">
        <v>3372</v>
      </c>
      <c r="E2491" s="211" t="s">
        <v>3292</v>
      </c>
      <c r="F2491" s="211" t="s">
        <v>3291</v>
      </c>
    </row>
    <row r="2492" spans="1:6" ht="15" customHeight="1" x14ac:dyDescent="0.25">
      <c r="A2492" s="211" t="s">
        <v>727</v>
      </c>
      <c r="B2492" s="211">
        <v>0</v>
      </c>
      <c r="C2492" s="211">
        <v>1</v>
      </c>
      <c r="D2492" s="211" t="s">
        <v>3372</v>
      </c>
      <c r="E2492" s="211" t="s">
        <v>3292</v>
      </c>
      <c r="F2492" s="211" t="s">
        <v>3291</v>
      </c>
    </row>
    <row r="2493" spans="1:6" ht="15" customHeight="1" x14ac:dyDescent="0.25">
      <c r="A2493" s="211" t="s">
        <v>3340</v>
      </c>
      <c r="B2493" s="211">
        <v>0</v>
      </c>
      <c r="C2493" s="211">
        <v>1</v>
      </c>
      <c r="D2493" s="211" t="s">
        <v>3372</v>
      </c>
      <c r="E2493" s="211" t="s">
        <v>3292</v>
      </c>
      <c r="F2493" s="211" t="s">
        <v>3291</v>
      </c>
    </row>
    <row r="2494" spans="1:6" ht="15" customHeight="1" x14ac:dyDescent="0.25">
      <c r="A2494" s="211" t="s">
        <v>3341</v>
      </c>
      <c r="B2494" s="211">
        <v>0</v>
      </c>
      <c r="C2494" s="211">
        <v>1</v>
      </c>
      <c r="D2494" s="211" t="s">
        <v>3372</v>
      </c>
      <c r="E2494" s="211" t="s">
        <v>3292</v>
      </c>
      <c r="F2494" s="211" t="s">
        <v>3291</v>
      </c>
    </row>
    <row r="2495" spans="1:6" ht="15" customHeight="1" x14ac:dyDescent="0.25">
      <c r="A2495" s="211" t="s">
        <v>3346</v>
      </c>
      <c r="B2495" s="211">
        <v>0</v>
      </c>
      <c r="C2495" s="211">
        <v>1</v>
      </c>
      <c r="D2495" s="211" t="s">
        <v>3372</v>
      </c>
      <c r="E2495" s="211" t="s">
        <v>3292</v>
      </c>
      <c r="F2495" s="211" t="s">
        <v>3291</v>
      </c>
    </row>
    <row r="2496" spans="1:6" ht="15" customHeight="1" x14ac:dyDescent="0.25">
      <c r="A2496" s="211" t="s">
        <v>3082</v>
      </c>
      <c r="B2496" s="211">
        <v>0</v>
      </c>
      <c r="C2496" s="211">
        <v>1</v>
      </c>
      <c r="D2496" s="211" t="s">
        <v>3372</v>
      </c>
      <c r="E2496" s="211" t="s">
        <v>3292</v>
      </c>
      <c r="F2496" s="211" t="s">
        <v>3291</v>
      </c>
    </row>
    <row r="2497" spans="1:6" ht="15" customHeight="1" x14ac:dyDescent="0.25">
      <c r="A2497" s="211" t="s">
        <v>3086</v>
      </c>
      <c r="B2497" s="211">
        <v>0</v>
      </c>
      <c r="C2497" s="211">
        <v>1</v>
      </c>
      <c r="D2497" s="211" t="s">
        <v>3372</v>
      </c>
      <c r="E2497" s="211" t="s">
        <v>3292</v>
      </c>
      <c r="F2497" s="211" t="s">
        <v>3291</v>
      </c>
    </row>
    <row r="2498" spans="1:6" ht="15" customHeight="1" x14ac:dyDescent="0.25">
      <c r="A2498" s="211" t="s">
        <v>3093</v>
      </c>
      <c r="B2498" s="211">
        <v>0</v>
      </c>
      <c r="C2498" s="211">
        <v>1</v>
      </c>
      <c r="D2498" s="211" t="s">
        <v>3372</v>
      </c>
      <c r="E2498" s="211" t="s">
        <v>3292</v>
      </c>
      <c r="F2498" s="211" t="s">
        <v>3291</v>
      </c>
    </row>
    <row r="2499" spans="1:6" ht="15" customHeight="1" x14ac:dyDescent="0.25">
      <c r="A2499" s="211" t="s">
        <v>724</v>
      </c>
      <c r="B2499" s="211">
        <v>0</v>
      </c>
      <c r="C2499" s="211">
        <v>1</v>
      </c>
      <c r="D2499" s="211" t="s">
        <v>3372</v>
      </c>
      <c r="E2499" s="211" t="s">
        <v>3292</v>
      </c>
      <c r="F2499" s="211" t="s">
        <v>3291</v>
      </c>
    </row>
    <row r="2500" spans="1:6" ht="15" customHeight="1" x14ac:dyDescent="0.25">
      <c r="A2500" s="211" t="s">
        <v>726</v>
      </c>
      <c r="B2500" s="211">
        <v>0</v>
      </c>
      <c r="C2500" s="211">
        <v>1</v>
      </c>
      <c r="D2500" s="211" t="s">
        <v>3372</v>
      </c>
      <c r="E2500" s="211" t="s">
        <v>3292</v>
      </c>
      <c r="F2500" s="211" t="s">
        <v>3291</v>
      </c>
    </row>
    <row r="2501" spans="1:6" ht="15" customHeight="1" x14ac:dyDescent="0.25">
      <c r="A2501" s="211" t="s">
        <v>3343</v>
      </c>
      <c r="B2501" s="211">
        <v>0</v>
      </c>
      <c r="C2501" s="211">
        <v>1</v>
      </c>
      <c r="D2501" s="211" t="s">
        <v>3372</v>
      </c>
      <c r="E2501" s="211" t="s">
        <v>3292</v>
      </c>
      <c r="F2501" s="211" t="s">
        <v>3291</v>
      </c>
    </row>
    <row r="2502" spans="1:6" ht="15" customHeight="1" x14ac:dyDescent="0.25">
      <c r="A2502" s="211" t="s">
        <v>3344</v>
      </c>
      <c r="B2502" s="211">
        <v>0</v>
      </c>
      <c r="C2502" s="211">
        <v>1</v>
      </c>
      <c r="D2502" s="211" t="s">
        <v>3372</v>
      </c>
      <c r="E2502" s="211" t="s">
        <v>3292</v>
      </c>
      <c r="F2502" s="211" t="s">
        <v>3291</v>
      </c>
    </row>
    <row r="2503" spans="1:6" ht="15" customHeight="1" x14ac:dyDescent="0.25">
      <c r="A2503" s="211" t="s">
        <v>3347</v>
      </c>
      <c r="B2503" s="211">
        <v>0</v>
      </c>
      <c r="C2503" s="211">
        <v>1</v>
      </c>
      <c r="D2503" s="211" t="s">
        <v>3372</v>
      </c>
      <c r="E2503" s="211" t="s">
        <v>3292</v>
      </c>
      <c r="F2503" s="211" t="s">
        <v>3291</v>
      </c>
    </row>
    <row r="2504" spans="1:6" ht="15" customHeight="1" x14ac:dyDescent="0.25">
      <c r="A2504" s="211" t="s">
        <v>3081</v>
      </c>
      <c r="B2504" s="211">
        <v>0</v>
      </c>
      <c r="C2504" s="211">
        <v>1</v>
      </c>
      <c r="D2504" s="211" t="s">
        <v>3372</v>
      </c>
      <c r="E2504" s="211" t="s">
        <v>3292</v>
      </c>
      <c r="F2504" s="211" t="s">
        <v>3291</v>
      </c>
    </row>
    <row r="2505" spans="1:6" ht="15" customHeight="1" x14ac:dyDescent="0.25">
      <c r="A2505" s="211" t="s">
        <v>3085</v>
      </c>
      <c r="B2505" s="211">
        <v>0</v>
      </c>
      <c r="C2505" s="211">
        <v>1</v>
      </c>
      <c r="D2505" s="211" t="s">
        <v>3372</v>
      </c>
      <c r="E2505" s="211" t="s">
        <v>3292</v>
      </c>
      <c r="F2505" s="211" t="s">
        <v>3291</v>
      </c>
    </row>
    <row r="2506" spans="1:6" ht="15" customHeight="1" x14ac:dyDescent="0.25">
      <c r="A2506" s="211" t="s">
        <v>3089</v>
      </c>
      <c r="B2506" s="211">
        <v>0</v>
      </c>
      <c r="C2506" s="211">
        <v>1</v>
      </c>
      <c r="D2506" s="211" t="s">
        <v>3372</v>
      </c>
      <c r="E2506" s="211" t="s">
        <v>3292</v>
      </c>
      <c r="F2506" s="211" t="s">
        <v>3291</v>
      </c>
    </row>
    <row r="2507" spans="1:6" ht="15" customHeight="1" x14ac:dyDescent="0.25">
      <c r="A2507" s="211" t="s">
        <v>228</v>
      </c>
      <c r="B2507" s="211">
        <v>0</v>
      </c>
      <c r="C2507" s="211">
        <v>1</v>
      </c>
      <c r="D2507" s="211" t="s">
        <v>3372</v>
      </c>
      <c r="E2507" s="211" t="s">
        <v>3292</v>
      </c>
      <c r="F2507" s="211" t="s">
        <v>3291</v>
      </c>
    </row>
    <row r="2508" spans="1:6" ht="15" customHeight="1" x14ac:dyDescent="0.25">
      <c r="A2508" s="211" t="s">
        <v>233</v>
      </c>
      <c r="B2508" s="211">
        <v>0</v>
      </c>
      <c r="C2508" s="211">
        <v>1</v>
      </c>
      <c r="D2508" s="211" t="s">
        <v>3372</v>
      </c>
      <c r="E2508" s="211" t="s">
        <v>3292</v>
      </c>
      <c r="F2508" s="211" t="s">
        <v>3291</v>
      </c>
    </row>
    <row r="2509" spans="1:6" ht="15" customHeight="1" x14ac:dyDescent="0.25">
      <c r="A2509" s="211" t="s">
        <v>4058</v>
      </c>
      <c r="B2509" s="211">
        <v>0</v>
      </c>
      <c r="C2509" s="211">
        <v>1</v>
      </c>
      <c r="D2509" s="211" t="s">
        <v>3372</v>
      </c>
      <c r="E2509" s="211" t="s">
        <v>3292</v>
      </c>
      <c r="F2509" s="211" t="s">
        <v>3291</v>
      </c>
    </row>
    <row r="2510" spans="1:6" ht="15" customHeight="1" x14ac:dyDescent="0.25">
      <c r="A2510" s="211" t="s">
        <v>4059</v>
      </c>
      <c r="B2510" s="211">
        <v>0</v>
      </c>
      <c r="C2510" s="211">
        <v>1</v>
      </c>
      <c r="D2510" s="211" t="s">
        <v>3372</v>
      </c>
      <c r="E2510" s="211" t="s">
        <v>3292</v>
      </c>
      <c r="F2510" s="211" t="s">
        <v>3291</v>
      </c>
    </row>
    <row r="2511" spans="1:6" ht="15" customHeight="1" x14ac:dyDescent="0.25">
      <c r="A2511" s="211" t="s">
        <v>4060</v>
      </c>
      <c r="B2511" s="211">
        <v>0</v>
      </c>
      <c r="C2511" s="211">
        <v>1</v>
      </c>
      <c r="D2511" s="211" t="s">
        <v>3372</v>
      </c>
      <c r="E2511" s="211" t="s">
        <v>3292</v>
      </c>
      <c r="F2511" s="211" t="s">
        <v>3291</v>
      </c>
    </row>
    <row r="2512" spans="1:6" ht="15" customHeight="1" x14ac:dyDescent="0.25">
      <c r="A2512" s="211" t="s">
        <v>4061</v>
      </c>
      <c r="B2512" s="211">
        <v>0</v>
      </c>
      <c r="C2512" s="211">
        <v>1</v>
      </c>
      <c r="D2512" s="211" t="s">
        <v>3372</v>
      </c>
      <c r="E2512" s="211" t="s">
        <v>3292</v>
      </c>
      <c r="F2512" s="211" t="s">
        <v>3291</v>
      </c>
    </row>
    <row r="2513" spans="1:6" ht="15" customHeight="1" x14ac:dyDescent="0.25">
      <c r="A2513" s="211" t="s">
        <v>4063</v>
      </c>
      <c r="B2513" s="211">
        <v>0</v>
      </c>
      <c r="C2513" s="211">
        <v>1</v>
      </c>
      <c r="D2513" s="211" t="s">
        <v>3372</v>
      </c>
      <c r="E2513" s="211" t="s">
        <v>3292</v>
      </c>
      <c r="F2513" s="211" t="s">
        <v>3291</v>
      </c>
    </row>
    <row r="2514" spans="1:6" ht="15" customHeight="1" x14ac:dyDescent="0.25">
      <c r="A2514" s="211" t="s">
        <v>4064</v>
      </c>
      <c r="B2514" s="211">
        <v>0</v>
      </c>
      <c r="C2514" s="211">
        <v>1</v>
      </c>
      <c r="D2514" s="211" t="s">
        <v>3372</v>
      </c>
      <c r="E2514" s="211" t="s">
        <v>3292</v>
      </c>
      <c r="F2514" s="211" t="s">
        <v>3291</v>
      </c>
    </row>
    <row r="2515" spans="1:6" ht="15" customHeight="1" x14ac:dyDescent="0.25">
      <c r="A2515" s="211" t="s">
        <v>4066</v>
      </c>
      <c r="B2515" s="211">
        <v>0</v>
      </c>
      <c r="C2515" s="211">
        <v>1</v>
      </c>
      <c r="D2515" s="211" t="s">
        <v>3372</v>
      </c>
      <c r="E2515" s="211" t="s">
        <v>3292</v>
      </c>
      <c r="F2515" s="211" t="s">
        <v>3291</v>
      </c>
    </row>
    <row r="2516" spans="1:6" ht="15" customHeight="1" x14ac:dyDescent="0.25">
      <c r="A2516" s="211" t="s">
        <v>4067</v>
      </c>
      <c r="B2516" s="211">
        <v>0</v>
      </c>
      <c r="C2516" s="211">
        <v>1</v>
      </c>
      <c r="D2516" s="211" t="s">
        <v>3372</v>
      </c>
      <c r="E2516" s="211" t="s">
        <v>3292</v>
      </c>
      <c r="F2516" s="211" t="s">
        <v>3291</v>
      </c>
    </row>
    <row r="2517" spans="1:6" ht="15" customHeight="1" x14ac:dyDescent="0.25">
      <c r="A2517" s="211" t="s">
        <v>725</v>
      </c>
      <c r="B2517" s="211">
        <v>0</v>
      </c>
      <c r="C2517" s="211">
        <v>1</v>
      </c>
      <c r="D2517" s="211" t="s">
        <v>3365</v>
      </c>
      <c r="E2517" s="211" t="s">
        <v>3292</v>
      </c>
      <c r="F2517" s="211" t="s">
        <v>3291</v>
      </c>
    </row>
    <row r="2518" spans="1:6" ht="15" customHeight="1" x14ac:dyDescent="0.25">
      <c r="A2518" s="211" t="s">
        <v>727</v>
      </c>
      <c r="B2518" s="211">
        <v>0</v>
      </c>
      <c r="C2518" s="211">
        <v>1</v>
      </c>
      <c r="D2518" s="211" t="s">
        <v>3365</v>
      </c>
      <c r="E2518" s="211" t="s">
        <v>3292</v>
      </c>
      <c r="F2518" s="211" t="s">
        <v>3291</v>
      </c>
    </row>
    <row r="2519" spans="1:6" ht="15" customHeight="1" x14ac:dyDescent="0.25">
      <c r="A2519" s="211" t="s">
        <v>3340</v>
      </c>
      <c r="B2519" s="211">
        <v>0</v>
      </c>
      <c r="C2519" s="211">
        <v>1</v>
      </c>
      <c r="D2519" s="211" t="s">
        <v>3365</v>
      </c>
      <c r="E2519" s="211" t="s">
        <v>3292</v>
      </c>
      <c r="F2519" s="211" t="s">
        <v>3291</v>
      </c>
    </row>
    <row r="2520" spans="1:6" ht="15" customHeight="1" x14ac:dyDescent="0.25">
      <c r="A2520" s="211" t="s">
        <v>3341</v>
      </c>
      <c r="B2520" s="211">
        <v>0</v>
      </c>
      <c r="C2520" s="211">
        <v>1</v>
      </c>
      <c r="D2520" s="211" t="s">
        <v>3365</v>
      </c>
      <c r="E2520" s="211" t="s">
        <v>3292</v>
      </c>
      <c r="F2520" s="211" t="s">
        <v>3291</v>
      </c>
    </row>
    <row r="2521" spans="1:6" ht="15" customHeight="1" x14ac:dyDescent="0.25">
      <c r="A2521" s="211" t="s">
        <v>3346</v>
      </c>
      <c r="B2521" s="211">
        <v>0</v>
      </c>
      <c r="C2521" s="211">
        <v>1</v>
      </c>
      <c r="D2521" s="211" t="s">
        <v>3365</v>
      </c>
      <c r="E2521" s="211" t="s">
        <v>3292</v>
      </c>
      <c r="F2521" s="211" t="s">
        <v>3291</v>
      </c>
    </row>
    <row r="2522" spans="1:6" ht="15" customHeight="1" x14ac:dyDescent="0.25">
      <c r="A2522" s="211" t="s">
        <v>3082</v>
      </c>
      <c r="B2522" s="211">
        <v>0</v>
      </c>
      <c r="C2522" s="211">
        <v>1</v>
      </c>
      <c r="D2522" s="211" t="s">
        <v>3365</v>
      </c>
      <c r="E2522" s="211" t="s">
        <v>3292</v>
      </c>
      <c r="F2522" s="211" t="s">
        <v>3291</v>
      </c>
    </row>
    <row r="2523" spans="1:6" ht="15" customHeight="1" x14ac:dyDescent="0.25">
      <c r="A2523" s="211" t="s">
        <v>3086</v>
      </c>
      <c r="B2523" s="211">
        <v>0</v>
      </c>
      <c r="C2523" s="211">
        <v>1</v>
      </c>
      <c r="D2523" s="211" t="s">
        <v>3365</v>
      </c>
      <c r="E2523" s="211" t="s">
        <v>3292</v>
      </c>
      <c r="F2523" s="211" t="s">
        <v>3291</v>
      </c>
    </row>
    <row r="2524" spans="1:6" ht="15" customHeight="1" x14ac:dyDescent="0.25">
      <c r="A2524" s="211" t="s">
        <v>3093</v>
      </c>
      <c r="B2524" s="211">
        <v>0</v>
      </c>
      <c r="C2524" s="211">
        <v>1</v>
      </c>
      <c r="D2524" s="211" t="s">
        <v>3365</v>
      </c>
      <c r="E2524" s="211" t="s">
        <v>3292</v>
      </c>
      <c r="F2524" s="211" t="s">
        <v>3291</v>
      </c>
    </row>
    <row r="2525" spans="1:6" ht="15" customHeight="1" x14ac:dyDescent="0.25">
      <c r="A2525" s="211" t="s">
        <v>724</v>
      </c>
      <c r="B2525" s="211">
        <v>0</v>
      </c>
      <c r="C2525" s="211">
        <v>1</v>
      </c>
      <c r="D2525" s="211" t="s">
        <v>3365</v>
      </c>
      <c r="E2525" s="211" t="s">
        <v>3292</v>
      </c>
      <c r="F2525" s="211" t="s">
        <v>3291</v>
      </c>
    </row>
    <row r="2526" spans="1:6" ht="15" customHeight="1" x14ac:dyDescent="0.25">
      <c r="A2526" s="211" t="s">
        <v>726</v>
      </c>
      <c r="B2526" s="211">
        <v>0</v>
      </c>
      <c r="C2526" s="211">
        <v>1</v>
      </c>
      <c r="D2526" s="211" t="s">
        <v>3365</v>
      </c>
      <c r="E2526" s="211" t="s">
        <v>3292</v>
      </c>
      <c r="F2526" s="211" t="s">
        <v>3291</v>
      </c>
    </row>
    <row r="2527" spans="1:6" ht="15" customHeight="1" x14ac:dyDescent="0.25">
      <c r="A2527" s="211" t="s">
        <v>3343</v>
      </c>
      <c r="B2527" s="211">
        <v>0</v>
      </c>
      <c r="C2527" s="211">
        <v>1</v>
      </c>
      <c r="D2527" s="211" t="s">
        <v>3365</v>
      </c>
      <c r="E2527" s="211" t="s">
        <v>3292</v>
      </c>
      <c r="F2527" s="211" t="s">
        <v>3291</v>
      </c>
    </row>
    <row r="2528" spans="1:6" ht="15" customHeight="1" x14ac:dyDescent="0.25">
      <c r="A2528" s="211" t="s">
        <v>3344</v>
      </c>
      <c r="B2528" s="211">
        <v>0</v>
      </c>
      <c r="C2528" s="211">
        <v>1</v>
      </c>
      <c r="D2528" s="211" t="s">
        <v>3365</v>
      </c>
      <c r="E2528" s="211" t="s">
        <v>3292</v>
      </c>
      <c r="F2528" s="211" t="s">
        <v>3291</v>
      </c>
    </row>
    <row r="2529" spans="1:6" ht="15" customHeight="1" x14ac:dyDescent="0.25">
      <c r="A2529" s="211" t="s">
        <v>3347</v>
      </c>
      <c r="B2529" s="211">
        <v>0</v>
      </c>
      <c r="C2529" s="211">
        <v>1</v>
      </c>
      <c r="D2529" s="211" t="s">
        <v>3365</v>
      </c>
      <c r="E2529" s="211" t="s">
        <v>3292</v>
      </c>
      <c r="F2529" s="211" t="s">
        <v>3291</v>
      </c>
    </row>
    <row r="2530" spans="1:6" ht="15" customHeight="1" x14ac:dyDescent="0.25">
      <c r="A2530" s="211" t="s">
        <v>3081</v>
      </c>
      <c r="B2530" s="211">
        <v>0</v>
      </c>
      <c r="C2530" s="211">
        <v>1</v>
      </c>
      <c r="D2530" s="211" t="s">
        <v>3365</v>
      </c>
      <c r="E2530" s="211" t="s">
        <v>3292</v>
      </c>
      <c r="F2530" s="211" t="s">
        <v>3291</v>
      </c>
    </row>
    <row r="2531" spans="1:6" ht="15" customHeight="1" x14ac:dyDescent="0.25">
      <c r="A2531" s="211" t="s">
        <v>3085</v>
      </c>
      <c r="B2531" s="211">
        <v>0</v>
      </c>
      <c r="C2531" s="211">
        <v>1</v>
      </c>
      <c r="D2531" s="211" t="s">
        <v>3365</v>
      </c>
      <c r="E2531" s="211" t="s">
        <v>3292</v>
      </c>
      <c r="F2531" s="211" t="s">
        <v>3291</v>
      </c>
    </row>
    <row r="2532" spans="1:6" ht="15" customHeight="1" x14ac:dyDescent="0.25">
      <c r="A2532" s="211" t="s">
        <v>3089</v>
      </c>
      <c r="B2532" s="211">
        <v>0</v>
      </c>
      <c r="C2532" s="211">
        <v>1</v>
      </c>
      <c r="D2532" s="211" t="s">
        <v>3365</v>
      </c>
      <c r="E2532" s="211" t="s">
        <v>3292</v>
      </c>
      <c r="F2532" s="211" t="s">
        <v>3291</v>
      </c>
    </row>
    <row r="2533" spans="1:6" ht="15" customHeight="1" x14ac:dyDescent="0.25">
      <c r="A2533" s="211" t="s">
        <v>228</v>
      </c>
      <c r="B2533" s="211">
        <v>0</v>
      </c>
      <c r="C2533" s="211">
        <v>1</v>
      </c>
      <c r="D2533" s="211" t="s">
        <v>3365</v>
      </c>
      <c r="E2533" s="211" t="s">
        <v>3292</v>
      </c>
      <c r="F2533" s="211" t="s">
        <v>3291</v>
      </c>
    </row>
    <row r="2534" spans="1:6" ht="15" customHeight="1" x14ac:dyDescent="0.25">
      <c r="A2534" s="211" t="s">
        <v>233</v>
      </c>
      <c r="B2534" s="211">
        <v>0</v>
      </c>
      <c r="C2534" s="211">
        <v>1</v>
      </c>
      <c r="D2534" s="211" t="s">
        <v>3365</v>
      </c>
      <c r="E2534" s="211" t="s">
        <v>3292</v>
      </c>
      <c r="F2534" s="211" t="s">
        <v>3291</v>
      </c>
    </row>
    <row r="2535" spans="1:6" ht="15" customHeight="1" x14ac:dyDescent="0.25">
      <c r="A2535" s="211" t="s">
        <v>4058</v>
      </c>
      <c r="B2535" s="211">
        <v>0</v>
      </c>
      <c r="C2535" s="211">
        <v>1</v>
      </c>
      <c r="D2535" s="211" t="s">
        <v>3365</v>
      </c>
      <c r="E2535" s="211" t="s">
        <v>3292</v>
      </c>
      <c r="F2535" s="211" t="s">
        <v>3291</v>
      </c>
    </row>
    <row r="2536" spans="1:6" ht="15" customHeight="1" x14ac:dyDescent="0.25">
      <c r="A2536" s="211" t="s">
        <v>4059</v>
      </c>
      <c r="B2536" s="211">
        <v>0</v>
      </c>
      <c r="C2536" s="211">
        <v>1</v>
      </c>
      <c r="D2536" s="211" t="s">
        <v>3365</v>
      </c>
      <c r="E2536" s="211" t="s">
        <v>3292</v>
      </c>
      <c r="F2536" s="211" t="s">
        <v>3291</v>
      </c>
    </row>
    <row r="2537" spans="1:6" ht="15" customHeight="1" x14ac:dyDescent="0.25">
      <c r="A2537" s="211" t="s">
        <v>4060</v>
      </c>
      <c r="B2537" s="211">
        <v>0</v>
      </c>
      <c r="C2537" s="211">
        <v>1</v>
      </c>
      <c r="D2537" s="211" t="s">
        <v>3365</v>
      </c>
      <c r="E2537" s="211" t="s">
        <v>3292</v>
      </c>
      <c r="F2537" s="211" t="s">
        <v>3291</v>
      </c>
    </row>
    <row r="2538" spans="1:6" ht="15" customHeight="1" x14ac:dyDescent="0.25">
      <c r="A2538" s="211" t="s">
        <v>4061</v>
      </c>
      <c r="B2538" s="211">
        <v>0</v>
      </c>
      <c r="C2538" s="211">
        <v>1</v>
      </c>
      <c r="D2538" s="211" t="s">
        <v>3365</v>
      </c>
      <c r="E2538" s="211" t="s">
        <v>3292</v>
      </c>
      <c r="F2538" s="211" t="s">
        <v>3291</v>
      </c>
    </row>
    <row r="2539" spans="1:6" ht="15" customHeight="1" x14ac:dyDescent="0.25">
      <c r="A2539" s="211" t="s">
        <v>4063</v>
      </c>
      <c r="B2539" s="211">
        <v>0</v>
      </c>
      <c r="C2539" s="211">
        <v>1</v>
      </c>
      <c r="D2539" s="211" t="s">
        <v>3365</v>
      </c>
      <c r="E2539" s="211" t="s">
        <v>3292</v>
      </c>
      <c r="F2539" s="211" t="s">
        <v>3291</v>
      </c>
    </row>
    <row r="2540" spans="1:6" ht="15" customHeight="1" x14ac:dyDescent="0.25">
      <c r="A2540" s="211" t="s">
        <v>4064</v>
      </c>
      <c r="B2540" s="211">
        <v>0</v>
      </c>
      <c r="C2540" s="211">
        <v>1</v>
      </c>
      <c r="D2540" s="211" t="s">
        <v>3365</v>
      </c>
      <c r="E2540" s="211" t="s">
        <v>3292</v>
      </c>
      <c r="F2540" s="211" t="s">
        <v>3291</v>
      </c>
    </row>
    <row r="2541" spans="1:6" ht="15" customHeight="1" x14ac:dyDescent="0.25">
      <c r="A2541" s="211" t="s">
        <v>4066</v>
      </c>
      <c r="B2541" s="211">
        <v>0</v>
      </c>
      <c r="C2541" s="211">
        <v>1</v>
      </c>
      <c r="D2541" s="211" t="s">
        <v>3365</v>
      </c>
      <c r="E2541" s="211" t="s">
        <v>3292</v>
      </c>
      <c r="F2541" s="211" t="s">
        <v>3291</v>
      </c>
    </row>
    <row r="2542" spans="1:6" ht="15" customHeight="1" x14ac:dyDescent="0.25">
      <c r="A2542" s="211" t="s">
        <v>4067</v>
      </c>
      <c r="B2542" s="211">
        <v>0</v>
      </c>
      <c r="C2542" s="211">
        <v>1</v>
      </c>
      <c r="D2542" s="211" t="s">
        <v>3365</v>
      </c>
      <c r="E2542" s="211" t="s">
        <v>3292</v>
      </c>
      <c r="F2542" s="211" t="s">
        <v>3291</v>
      </c>
    </row>
    <row r="2543" spans="1:6" ht="15" customHeight="1" x14ac:dyDescent="0.25">
      <c r="A2543" s="211" t="s">
        <v>725</v>
      </c>
      <c r="B2543" s="211">
        <v>0</v>
      </c>
      <c r="C2543" s="211">
        <v>1</v>
      </c>
      <c r="D2543" s="211" t="s">
        <v>3368</v>
      </c>
      <c r="E2543" s="211" t="s">
        <v>3292</v>
      </c>
      <c r="F2543" s="211" t="s">
        <v>3291</v>
      </c>
    </row>
    <row r="2544" spans="1:6" ht="15" customHeight="1" x14ac:dyDescent="0.25">
      <c r="A2544" s="211" t="s">
        <v>727</v>
      </c>
      <c r="B2544" s="211">
        <v>0</v>
      </c>
      <c r="C2544" s="211">
        <v>1</v>
      </c>
      <c r="D2544" s="211" t="s">
        <v>3368</v>
      </c>
      <c r="E2544" s="211" t="s">
        <v>3292</v>
      </c>
      <c r="F2544" s="211" t="s">
        <v>3291</v>
      </c>
    </row>
    <row r="2545" spans="1:6" ht="15" customHeight="1" x14ac:dyDescent="0.25">
      <c r="A2545" s="211" t="s">
        <v>3340</v>
      </c>
      <c r="B2545" s="211">
        <v>0</v>
      </c>
      <c r="C2545" s="211">
        <v>1</v>
      </c>
      <c r="D2545" s="211" t="s">
        <v>3368</v>
      </c>
      <c r="E2545" s="211" t="s">
        <v>3292</v>
      </c>
      <c r="F2545" s="211" t="s">
        <v>3291</v>
      </c>
    </row>
    <row r="2546" spans="1:6" ht="15" customHeight="1" x14ac:dyDescent="0.25">
      <c r="A2546" s="211" t="s">
        <v>3341</v>
      </c>
      <c r="B2546" s="211">
        <v>0</v>
      </c>
      <c r="C2546" s="211">
        <v>1</v>
      </c>
      <c r="D2546" s="211" t="s">
        <v>3368</v>
      </c>
      <c r="E2546" s="211" t="s">
        <v>3292</v>
      </c>
      <c r="F2546" s="211" t="s">
        <v>3291</v>
      </c>
    </row>
    <row r="2547" spans="1:6" ht="15" customHeight="1" x14ac:dyDescent="0.25">
      <c r="A2547" s="211" t="s">
        <v>3346</v>
      </c>
      <c r="B2547" s="211">
        <v>0</v>
      </c>
      <c r="C2547" s="211">
        <v>1</v>
      </c>
      <c r="D2547" s="211" t="s">
        <v>3368</v>
      </c>
      <c r="E2547" s="211" t="s">
        <v>3292</v>
      </c>
      <c r="F2547" s="211" t="s">
        <v>3291</v>
      </c>
    </row>
    <row r="2548" spans="1:6" ht="15" customHeight="1" x14ac:dyDescent="0.25">
      <c r="A2548" s="211" t="s">
        <v>3082</v>
      </c>
      <c r="B2548" s="211">
        <v>0</v>
      </c>
      <c r="C2548" s="211">
        <v>1</v>
      </c>
      <c r="D2548" s="211" t="s">
        <v>3368</v>
      </c>
      <c r="E2548" s="211" t="s">
        <v>3292</v>
      </c>
      <c r="F2548" s="211" t="s">
        <v>3291</v>
      </c>
    </row>
    <row r="2549" spans="1:6" ht="15" customHeight="1" x14ac:dyDescent="0.25">
      <c r="A2549" s="211" t="s">
        <v>3086</v>
      </c>
      <c r="B2549" s="211">
        <v>0</v>
      </c>
      <c r="C2549" s="211">
        <v>1</v>
      </c>
      <c r="D2549" s="211" t="s">
        <v>3368</v>
      </c>
      <c r="E2549" s="211" t="s">
        <v>3292</v>
      </c>
      <c r="F2549" s="211" t="s">
        <v>3291</v>
      </c>
    </row>
    <row r="2550" spans="1:6" ht="15" customHeight="1" x14ac:dyDescent="0.25">
      <c r="A2550" s="211" t="s">
        <v>3093</v>
      </c>
      <c r="B2550" s="211">
        <v>0</v>
      </c>
      <c r="C2550" s="211">
        <v>1</v>
      </c>
      <c r="D2550" s="211" t="s">
        <v>3368</v>
      </c>
      <c r="E2550" s="211" t="s">
        <v>3292</v>
      </c>
      <c r="F2550" s="211" t="s">
        <v>3291</v>
      </c>
    </row>
    <row r="2551" spans="1:6" ht="15" customHeight="1" x14ac:dyDescent="0.25">
      <c r="A2551" s="211" t="s">
        <v>724</v>
      </c>
      <c r="B2551" s="211">
        <v>0</v>
      </c>
      <c r="C2551" s="211">
        <v>1</v>
      </c>
      <c r="D2551" s="211" t="s">
        <v>3368</v>
      </c>
      <c r="E2551" s="211" t="s">
        <v>3292</v>
      </c>
      <c r="F2551" s="211" t="s">
        <v>3291</v>
      </c>
    </row>
    <row r="2552" spans="1:6" ht="15" customHeight="1" x14ac:dyDescent="0.25">
      <c r="A2552" s="211" t="s">
        <v>726</v>
      </c>
      <c r="B2552" s="211">
        <v>0</v>
      </c>
      <c r="C2552" s="211">
        <v>1</v>
      </c>
      <c r="D2552" s="211" t="s">
        <v>3368</v>
      </c>
      <c r="E2552" s="211" t="s">
        <v>3292</v>
      </c>
      <c r="F2552" s="211" t="s">
        <v>3291</v>
      </c>
    </row>
    <row r="2553" spans="1:6" ht="15" customHeight="1" x14ac:dyDescent="0.25">
      <c r="A2553" s="211" t="s">
        <v>3343</v>
      </c>
      <c r="B2553" s="211">
        <v>0</v>
      </c>
      <c r="C2553" s="211">
        <v>1</v>
      </c>
      <c r="D2553" s="211" t="s">
        <v>3368</v>
      </c>
      <c r="E2553" s="211" t="s">
        <v>3292</v>
      </c>
      <c r="F2553" s="211" t="s">
        <v>3291</v>
      </c>
    </row>
    <row r="2554" spans="1:6" ht="15" customHeight="1" x14ac:dyDescent="0.25">
      <c r="A2554" s="211" t="s">
        <v>3344</v>
      </c>
      <c r="B2554" s="211">
        <v>0</v>
      </c>
      <c r="C2554" s="211">
        <v>1</v>
      </c>
      <c r="D2554" s="211" t="s">
        <v>3368</v>
      </c>
      <c r="E2554" s="211" t="s">
        <v>3292</v>
      </c>
      <c r="F2554" s="211" t="s">
        <v>3291</v>
      </c>
    </row>
    <row r="2555" spans="1:6" ht="15" customHeight="1" x14ac:dyDescent="0.25">
      <c r="A2555" s="211" t="s">
        <v>3347</v>
      </c>
      <c r="B2555" s="211">
        <v>0</v>
      </c>
      <c r="C2555" s="211">
        <v>1</v>
      </c>
      <c r="D2555" s="211" t="s">
        <v>3368</v>
      </c>
      <c r="E2555" s="211" t="s">
        <v>3292</v>
      </c>
      <c r="F2555" s="211" t="s">
        <v>3291</v>
      </c>
    </row>
    <row r="2556" spans="1:6" ht="15" customHeight="1" x14ac:dyDescent="0.25">
      <c r="A2556" s="211" t="s">
        <v>3081</v>
      </c>
      <c r="B2556" s="211">
        <v>0</v>
      </c>
      <c r="C2556" s="211">
        <v>1</v>
      </c>
      <c r="D2556" s="211" t="s">
        <v>3368</v>
      </c>
      <c r="E2556" s="211" t="s">
        <v>3292</v>
      </c>
      <c r="F2556" s="211" t="s">
        <v>3291</v>
      </c>
    </row>
    <row r="2557" spans="1:6" ht="15" customHeight="1" x14ac:dyDescent="0.25">
      <c r="A2557" s="211" t="s">
        <v>3085</v>
      </c>
      <c r="B2557" s="211">
        <v>0</v>
      </c>
      <c r="C2557" s="211">
        <v>1</v>
      </c>
      <c r="D2557" s="211" t="s">
        <v>3368</v>
      </c>
      <c r="E2557" s="211" t="s">
        <v>3292</v>
      </c>
      <c r="F2557" s="211" t="s">
        <v>3291</v>
      </c>
    </row>
    <row r="2558" spans="1:6" ht="15" customHeight="1" x14ac:dyDescent="0.25">
      <c r="A2558" s="211" t="s">
        <v>3089</v>
      </c>
      <c r="B2558" s="211">
        <v>0</v>
      </c>
      <c r="C2558" s="211">
        <v>1</v>
      </c>
      <c r="D2558" s="211" t="s">
        <v>3368</v>
      </c>
      <c r="E2558" s="211" t="s">
        <v>3292</v>
      </c>
      <c r="F2558" s="211" t="s">
        <v>3291</v>
      </c>
    </row>
    <row r="2559" spans="1:6" ht="15" customHeight="1" x14ac:dyDescent="0.25">
      <c r="A2559" s="211" t="s">
        <v>228</v>
      </c>
      <c r="B2559" s="211">
        <v>0</v>
      </c>
      <c r="C2559" s="211">
        <v>1</v>
      </c>
      <c r="D2559" s="211" t="s">
        <v>3368</v>
      </c>
      <c r="E2559" s="211" t="s">
        <v>3292</v>
      </c>
      <c r="F2559" s="211" t="s">
        <v>3291</v>
      </c>
    </row>
    <row r="2560" spans="1:6" ht="15" customHeight="1" x14ac:dyDescent="0.25">
      <c r="A2560" s="211" t="s">
        <v>233</v>
      </c>
      <c r="B2560" s="211">
        <v>0</v>
      </c>
      <c r="C2560" s="211">
        <v>1</v>
      </c>
      <c r="D2560" s="211" t="s">
        <v>3368</v>
      </c>
      <c r="E2560" s="211" t="s">
        <v>3292</v>
      </c>
      <c r="F2560" s="211" t="s">
        <v>3291</v>
      </c>
    </row>
    <row r="2561" spans="1:6" ht="15" customHeight="1" x14ac:dyDescent="0.25">
      <c r="A2561" s="211" t="s">
        <v>4058</v>
      </c>
      <c r="B2561" s="211">
        <v>0</v>
      </c>
      <c r="C2561" s="211">
        <v>1</v>
      </c>
      <c r="D2561" s="211" t="s">
        <v>3368</v>
      </c>
      <c r="E2561" s="211" t="s">
        <v>3292</v>
      </c>
      <c r="F2561" s="211" t="s">
        <v>3291</v>
      </c>
    </row>
    <row r="2562" spans="1:6" ht="15" customHeight="1" x14ac:dyDescent="0.25">
      <c r="A2562" s="211" t="s">
        <v>4059</v>
      </c>
      <c r="B2562" s="211">
        <v>0</v>
      </c>
      <c r="C2562" s="211">
        <v>1</v>
      </c>
      <c r="D2562" s="211" t="s">
        <v>3368</v>
      </c>
      <c r="E2562" s="211" t="s">
        <v>3292</v>
      </c>
      <c r="F2562" s="211" t="s">
        <v>3291</v>
      </c>
    </row>
    <row r="2563" spans="1:6" ht="15" customHeight="1" x14ac:dyDescent="0.25">
      <c r="A2563" s="211" t="s">
        <v>4060</v>
      </c>
      <c r="B2563" s="211">
        <v>0</v>
      </c>
      <c r="C2563" s="211">
        <v>1</v>
      </c>
      <c r="D2563" s="211" t="s">
        <v>3368</v>
      </c>
      <c r="E2563" s="211" t="s">
        <v>3292</v>
      </c>
      <c r="F2563" s="211" t="s">
        <v>3291</v>
      </c>
    </row>
    <row r="2564" spans="1:6" ht="15" customHeight="1" x14ac:dyDescent="0.25">
      <c r="A2564" s="211" t="s">
        <v>4061</v>
      </c>
      <c r="B2564" s="211">
        <v>0</v>
      </c>
      <c r="C2564" s="211">
        <v>1</v>
      </c>
      <c r="D2564" s="211" t="s">
        <v>3368</v>
      </c>
      <c r="E2564" s="211" t="s">
        <v>3292</v>
      </c>
      <c r="F2564" s="211" t="s">
        <v>3291</v>
      </c>
    </row>
    <row r="2565" spans="1:6" ht="15" customHeight="1" x14ac:dyDescent="0.25">
      <c r="A2565" s="211" t="s">
        <v>4063</v>
      </c>
      <c r="B2565" s="211">
        <v>0</v>
      </c>
      <c r="C2565" s="211">
        <v>1</v>
      </c>
      <c r="D2565" s="211" t="s">
        <v>3368</v>
      </c>
      <c r="E2565" s="211" t="s">
        <v>3292</v>
      </c>
      <c r="F2565" s="211" t="s">
        <v>3291</v>
      </c>
    </row>
    <row r="2566" spans="1:6" ht="15" customHeight="1" x14ac:dyDescent="0.25">
      <c r="A2566" s="211" t="s">
        <v>4064</v>
      </c>
      <c r="B2566" s="211">
        <v>0</v>
      </c>
      <c r="C2566" s="211">
        <v>1</v>
      </c>
      <c r="D2566" s="211" t="s">
        <v>3368</v>
      </c>
      <c r="E2566" s="211" t="s">
        <v>3292</v>
      </c>
      <c r="F2566" s="211" t="s">
        <v>3291</v>
      </c>
    </row>
    <row r="2567" spans="1:6" ht="15" customHeight="1" x14ac:dyDescent="0.25">
      <c r="A2567" s="211" t="s">
        <v>4066</v>
      </c>
      <c r="B2567" s="211">
        <v>0</v>
      </c>
      <c r="C2567" s="211">
        <v>1</v>
      </c>
      <c r="D2567" s="211" t="s">
        <v>3368</v>
      </c>
      <c r="E2567" s="211" t="s">
        <v>3292</v>
      </c>
      <c r="F2567" s="211" t="s">
        <v>3291</v>
      </c>
    </row>
    <row r="2568" spans="1:6" ht="15" customHeight="1" x14ac:dyDescent="0.25">
      <c r="A2568" s="211" t="s">
        <v>4067</v>
      </c>
      <c r="B2568" s="211">
        <v>0</v>
      </c>
      <c r="C2568" s="211">
        <v>1</v>
      </c>
      <c r="D2568" s="211" t="s">
        <v>3368</v>
      </c>
      <c r="E2568" s="211" t="s">
        <v>3292</v>
      </c>
      <c r="F2568" s="211" t="s">
        <v>3291</v>
      </c>
    </row>
    <row r="2569" spans="1:6" ht="15" customHeight="1" x14ac:dyDescent="0.25">
      <c r="A2569" s="211" t="s">
        <v>725</v>
      </c>
      <c r="B2569" s="211">
        <v>0</v>
      </c>
      <c r="C2569" s="211">
        <v>1</v>
      </c>
      <c r="D2569" s="211" t="s">
        <v>3382</v>
      </c>
      <c r="E2569" s="211" t="s">
        <v>3292</v>
      </c>
      <c r="F2569" s="211" t="s">
        <v>3291</v>
      </c>
    </row>
    <row r="2570" spans="1:6" ht="15" customHeight="1" x14ac:dyDescent="0.25">
      <c r="A2570" s="211" t="s">
        <v>727</v>
      </c>
      <c r="B2570" s="211">
        <v>0</v>
      </c>
      <c r="C2570" s="211">
        <v>1</v>
      </c>
      <c r="D2570" s="211" t="s">
        <v>3382</v>
      </c>
      <c r="E2570" s="211" t="s">
        <v>3292</v>
      </c>
      <c r="F2570" s="211" t="s">
        <v>3291</v>
      </c>
    </row>
    <row r="2571" spans="1:6" ht="15" customHeight="1" x14ac:dyDescent="0.25">
      <c r="A2571" s="211" t="s">
        <v>3340</v>
      </c>
      <c r="B2571" s="211">
        <v>0</v>
      </c>
      <c r="C2571" s="211">
        <v>1</v>
      </c>
      <c r="D2571" s="211" t="s">
        <v>3382</v>
      </c>
      <c r="E2571" s="211" t="s">
        <v>3292</v>
      </c>
      <c r="F2571" s="211" t="s">
        <v>3291</v>
      </c>
    </row>
    <row r="2572" spans="1:6" ht="15" customHeight="1" x14ac:dyDescent="0.25">
      <c r="A2572" s="211" t="s">
        <v>3341</v>
      </c>
      <c r="B2572" s="211">
        <v>0</v>
      </c>
      <c r="C2572" s="211">
        <v>1</v>
      </c>
      <c r="D2572" s="211" t="s">
        <v>3382</v>
      </c>
      <c r="E2572" s="211" t="s">
        <v>3292</v>
      </c>
      <c r="F2572" s="211" t="s">
        <v>3291</v>
      </c>
    </row>
    <row r="2573" spans="1:6" ht="15" customHeight="1" x14ac:dyDescent="0.25">
      <c r="A2573" s="211" t="s">
        <v>3346</v>
      </c>
      <c r="B2573" s="211">
        <v>0</v>
      </c>
      <c r="C2573" s="211">
        <v>1</v>
      </c>
      <c r="D2573" s="211" t="s">
        <v>3382</v>
      </c>
      <c r="E2573" s="211" t="s">
        <v>3292</v>
      </c>
      <c r="F2573" s="211" t="s">
        <v>3291</v>
      </c>
    </row>
    <row r="2574" spans="1:6" ht="15" customHeight="1" x14ac:dyDescent="0.25">
      <c r="A2574" s="211" t="s">
        <v>3082</v>
      </c>
      <c r="B2574" s="211">
        <v>0</v>
      </c>
      <c r="C2574" s="211">
        <v>1</v>
      </c>
      <c r="D2574" s="211" t="s">
        <v>3382</v>
      </c>
      <c r="E2574" s="211" t="s">
        <v>3292</v>
      </c>
      <c r="F2574" s="211" t="s">
        <v>3291</v>
      </c>
    </row>
    <row r="2575" spans="1:6" ht="15" customHeight="1" x14ac:dyDescent="0.25">
      <c r="A2575" s="211" t="s">
        <v>3086</v>
      </c>
      <c r="B2575" s="211">
        <v>0</v>
      </c>
      <c r="C2575" s="211">
        <v>1</v>
      </c>
      <c r="D2575" s="211" t="s">
        <v>3382</v>
      </c>
      <c r="E2575" s="211" t="s">
        <v>3292</v>
      </c>
      <c r="F2575" s="211" t="s">
        <v>3291</v>
      </c>
    </row>
    <row r="2576" spans="1:6" ht="15" customHeight="1" x14ac:dyDescent="0.25">
      <c r="A2576" s="211" t="s">
        <v>3093</v>
      </c>
      <c r="B2576" s="211">
        <v>0</v>
      </c>
      <c r="C2576" s="211">
        <v>1</v>
      </c>
      <c r="D2576" s="211" t="s">
        <v>3382</v>
      </c>
      <c r="E2576" s="211" t="s">
        <v>3292</v>
      </c>
      <c r="F2576" s="211" t="s">
        <v>3291</v>
      </c>
    </row>
    <row r="2577" spans="1:6" ht="15" customHeight="1" x14ac:dyDescent="0.25">
      <c r="A2577" s="211" t="s">
        <v>724</v>
      </c>
      <c r="B2577" s="211">
        <v>0</v>
      </c>
      <c r="C2577" s="211">
        <v>1</v>
      </c>
      <c r="D2577" s="211" t="s">
        <v>3382</v>
      </c>
      <c r="E2577" s="211" t="s">
        <v>3292</v>
      </c>
      <c r="F2577" s="211" t="s">
        <v>3291</v>
      </c>
    </row>
    <row r="2578" spans="1:6" ht="15" customHeight="1" x14ac:dyDescent="0.25">
      <c r="A2578" s="211" t="s">
        <v>726</v>
      </c>
      <c r="B2578" s="211">
        <v>0</v>
      </c>
      <c r="C2578" s="211">
        <v>1</v>
      </c>
      <c r="D2578" s="211" t="s">
        <v>3382</v>
      </c>
      <c r="E2578" s="211" t="s">
        <v>3292</v>
      </c>
      <c r="F2578" s="211" t="s">
        <v>3291</v>
      </c>
    </row>
    <row r="2579" spans="1:6" ht="15" customHeight="1" x14ac:dyDescent="0.25">
      <c r="A2579" s="211" t="s">
        <v>3343</v>
      </c>
      <c r="B2579" s="211">
        <v>0</v>
      </c>
      <c r="C2579" s="211">
        <v>1</v>
      </c>
      <c r="D2579" s="211" t="s">
        <v>3382</v>
      </c>
      <c r="E2579" s="211" t="s">
        <v>3292</v>
      </c>
      <c r="F2579" s="211" t="s">
        <v>3291</v>
      </c>
    </row>
    <row r="2580" spans="1:6" ht="15" customHeight="1" x14ac:dyDescent="0.25">
      <c r="A2580" s="211" t="s">
        <v>3344</v>
      </c>
      <c r="B2580" s="211">
        <v>0</v>
      </c>
      <c r="C2580" s="211">
        <v>1</v>
      </c>
      <c r="D2580" s="211" t="s">
        <v>3382</v>
      </c>
      <c r="E2580" s="211" t="s">
        <v>3292</v>
      </c>
      <c r="F2580" s="211" t="s">
        <v>3291</v>
      </c>
    </row>
    <row r="2581" spans="1:6" ht="15" customHeight="1" x14ac:dyDescent="0.25">
      <c r="A2581" s="211" t="s">
        <v>3347</v>
      </c>
      <c r="B2581" s="211">
        <v>0</v>
      </c>
      <c r="C2581" s="211">
        <v>1</v>
      </c>
      <c r="D2581" s="211" t="s">
        <v>3382</v>
      </c>
      <c r="E2581" s="211" t="s">
        <v>3292</v>
      </c>
      <c r="F2581" s="211" t="s">
        <v>3291</v>
      </c>
    </row>
    <row r="2582" spans="1:6" ht="15" customHeight="1" x14ac:dyDescent="0.25">
      <c r="A2582" s="211" t="s">
        <v>3081</v>
      </c>
      <c r="B2582" s="211">
        <v>0</v>
      </c>
      <c r="C2582" s="211">
        <v>1</v>
      </c>
      <c r="D2582" s="211" t="s">
        <v>3382</v>
      </c>
      <c r="E2582" s="211" t="s">
        <v>3292</v>
      </c>
      <c r="F2582" s="211" t="s">
        <v>3291</v>
      </c>
    </row>
    <row r="2583" spans="1:6" ht="15" customHeight="1" x14ac:dyDescent="0.25">
      <c r="A2583" s="211" t="s">
        <v>3085</v>
      </c>
      <c r="B2583" s="211">
        <v>0</v>
      </c>
      <c r="C2583" s="211">
        <v>1</v>
      </c>
      <c r="D2583" s="211" t="s">
        <v>3382</v>
      </c>
      <c r="E2583" s="211" t="s">
        <v>3292</v>
      </c>
      <c r="F2583" s="211" t="s">
        <v>3291</v>
      </c>
    </row>
    <row r="2584" spans="1:6" ht="15" customHeight="1" x14ac:dyDescent="0.25">
      <c r="A2584" s="211" t="s">
        <v>3089</v>
      </c>
      <c r="B2584" s="211">
        <v>0</v>
      </c>
      <c r="C2584" s="211">
        <v>1</v>
      </c>
      <c r="D2584" s="211" t="s">
        <v>3382</v>
      </c>
      <c r="E2584" s="211" t="s">
        <v>3292</v>
      </c>
      <c r="F2584" s="211" t="s">
        <v>3291</v>
      </c>
    </row>
    <row r="2585" spans="1:6" ht="15" customHeight="1" x14ac:dyDescent="0.25">
      <c r="A2585" s="211" t="s">
        <v>228</v>
      </c>
      <c r="B2585" s="211">
        <v>0</v>
      </c>
      <c r="C2585" s="211">
        <v>1</v>
      </c>
      <c r="D2585" s="211" t="s">
        <v>3382</v>
      </c>
      <c r="E2585" s="211" t="s">
        <v>3292</v>
      </c>
      <c r="F2585" s="211" t="s">
        <v>3291</v>
      </c>
    </row>
    <row r="2586" spans="1:6" ht="15" customHeight="1" x14ac:dyDescent="0.25">
      <c r="A2586" s="211" t="s">
        <v>233</v>
      </c>
      <c r="B2586" s="211">
        <v>0</v>
      </c>
      <c r="C2586" s="211">
        <v>1</v>
      </c>
      <c r="D2586" s="211" t="s">
        <v>3382</v>
      </c>
      <c r="E2586" s="211" t="s">
        <v>3292</v>
      </c>
      <c r="F2586" s="211" t="s">
        <v>3291</v>
      </c>
    </row>
    <row r="2587" spans="1:6" ht="15" customHeight="1" x14ac:dyDescent="0.25">
      <c r="A2587" s="211" t="s">
        <v>4058</v>
      </c>
      <c r="B2587" s="211">
        <v>0</v>
      </c>
      <c r="C2587" s="211">
        <v>1</v>
      </c>
      <c r="D2587" s="211" t="s">
        <v>3382</v>
      </c>
      <c r="E2587" s="211" t="s">
        <v>3292</v>
      </c>
      <c r="F2587" s="211" t="s">
        <v>3291</v>
      </c>
    </row>
    <row r="2588" spans="1:6" ht="15" customHeight="1" x14ac:dyDescent="0.25">
      <c r="A2588" s="211" t="s">
        <v>4059</v>
      </c>
      <c r="B2588" s="211">
        <v>0</v>
      </c>
      <c r="C2588" s="211">
        <v>1</v>
      </c>
      <c r="D2588" s="211" t="s">
        <v>3382</v>
      </c>
      <c r="E2588" s="211" t="s">
        <v>3292</v>
      </c>
      <c r="F2588" s="211" t="s">
        <v>3291</v>
      </c>
    </row>
    <row r="2589" spans="1:6" ht="15" customHeight="1" x14ac:dyDescent="0.25">
      <c r="A2589" s="211" t="s">
        <v>4060</v>
      </c>
      <c r="B2589" s="211">
        <v>0</v>
      </c>
      <c r="C2589" s="211">
        <v>1</v>
      </c>
      <c r="D2589" s="211" t="s">
        <v>3382</v>
      </c>
      <c r="E2589" s="211" t="s">
        <v>3292</v>
      </c>
      <c r="F2589" s="211" t="s">
        <v>3291</v>
      </c>
    </row>
    <row r="2590" spans="1:6" ht="15" customHeight="1" x14ac:dyDescent="0.25">
      <c r="A2590" s="211" t="s">
        <v>4061</v>
      </c>
      <c r="B2590" s="211">
        <v>0</v>
      </c>
      <c r="C2590" s="211">
        <v>1</v>
      </c>
      <c r="D2590" s="211" t="s">
        <v>3382</v>
      </c>
      <c r="E2590" s="211" t="s">
        <v>3292</v>
      </c>
      <c r="F2590" s="211" t="s">
        <v>3291</v>
      </c>
    </row>
    <row r="2591" spans="1:6" ht="15" customHeight="1" x14ac:dyDescent="0.25">
      <c r="A2591" s="211" t="s">
        <v>4063</v>
      </c>
      <c r="B2591" s="211">
        <v>0</v>
      </c>
      <c r="C2591" s="211">
        <v>1</v>
      </c>
      <c r="D2591" s="211" t="s">
        <v>3382</v>
      </c>
      <c r="E2591" s="211" t="s">
        <v>3292</v>
      </c>
      <c r="F2591" s="211" t="s">
        <v>3291</v>
      </c>
    </row>
    <row r="2592" spans="1:6" ht="15" customHeight="1" x14ac:dyDescent="0.25">
      <c r="A2592" s="211" t="s">
        <v>4064</v>
      </c>
      <c r="B2592" s="211">
        <v>0</v>
      </c>
      <c r="C2592" s="211">
        <v>1</v>
      </c>
      <c r="D2592" s="211" t="s">
        <v>3382</v>
      </c>
      <c r="E2592" s="211" t="s">
        <v>3292</v>
      </c>
      <c r="F2592" s="211" t="s">
        <v>3291</v>
      </c>
    </row>
    <row r="2593" spans="1:6" ht="15" customHeight="1" x14ac:dyDescent="0.25">
      <c r="A2593" s="211" t="s">
        <v>4066</v>
      </c>
      <c r="B2593" s="211">
        <v>0</v>
      </c>
      <c r="C2593" s="211">
        <v>1</v>
      </c>
      <c r="D2593" s="211" t="s">
        <v>3382</v>
      </c>
      <c r="E2593" s="211" t="s">
        <v>3292</v>
      </c>
      <c r="F2593" s="211" t="s">
        <v>3291</v>
      </c>
    </row>
    <row r="2594" spans="1:6" ht="15" customHeight="1" x14ac:dyDescent="0.25">
      <c r="A2594" s="211" t="s">
        <v>4067</v>
      </c>
      <c r="B2594" s="211">
        <v>0</v>
      </c>
      <c r="C2594" s="211">
        <v>1</v>
      </c>
      <c r="D2594" s="211" t="s">
        <v>3382</v>
      </c>
      <c r="E2594" s="211" t="s">
        <v>3292</v>
      </c>
      <c r="F2594" s="211" t="s">
        <v>3291</v>
      </c>
    </row>
    <row r="2595" spans="1:6" ht="15" customHeight="1" x14ac:dyDescent="0.25">
      <c r="A2595" s="211" t="s">
        <v>3120</v>
      </c>
      <c r="B2595" s="211">
        <v>0</v>
      </c>
      <c r="C2595" s="211">
        <v>1</v>
      </c>
      <c r="D2595" s="211" t="s">
        <v>3945</v>
      </c>
      <c r="E2595" s="211" t="s">
        <v>127</v>
      </c>
      <c r="F2595" s="211" t="s">
        <v>3291</v>
      </c>
    </row>
    <row r="2596" spans="1:6" ht="15" customHeight="1" x14ac:dyDescent="0.25">
      <c r="A2596" s="211" t="s">
        <v>3</v>
      </c>
      <c r="B2596" s="211">
        <v>0</v>
      </c>
      <c r="C2596" s="211">
        <v>1</v>
      </c>
      <c r="D2596" s="211" t="s">
        <v>3946</v>
      </c>
      <c r="E2596" s="211" t="s">
        <v>127</v>
      </c>
      <c r="F2596" s="211" t="s">
        <v>3291</v>
      </c>
    </row>
    <row r="2597" spans="1:6" ht="15" customHeight="1" x14ac:dyDescent="0.25">
      <c r="A2597" s="211" t="s">
        <v>730</v>
      </c>
      <c r="B2597" s="211">
        <v>0</v>
      </c>
      <c r="C2597" s="211">
        <v>1</v>
      </c>
      <c r="D2597" s="211" t="s">
        <v>3946</v>
      </c>
      <c r="E2597" s="211" t="s">
        <v>127</v>
      </c>
      <c r="F2597" s="211" t="s">
        <v>3291</v>
      </c>
    </row>
    <row r="2598" spans="1:6" ht="15" customHeight="1" x14ac:dyDescent="0.25">
      <c r="A2598" s="211" t="s">
        <v>228</v>
      </c>
      <c r="B2598" s="211">
        <v>0</v>
      </c>
      <c r="C2598" s="211">
        <v>1</v>
      </c>
      <c r="D2598" s="211" t="s">
        <v>3946</v>
      </c>
      <c r="E2598" s="211" t="s">
        <v>127</v>
      </c>
      <c r="F2598" s="211" t="s">
        <v>3291</v>
      </c>
    </row>
    <row r="2599" spans="1:6" ht="15" customHeight="1" x14ac:dyDescent="0.25">
      <c r="A2599" s="211" t="s">
        <v>725</v>
      </c>
      <c r="B2599" s="211">
        <v>0</v>
      </c>
      <c r="C2599" s="211">
        <v>1</v>
      </c>
      <c r="D2599" s="211" t="s">
        <v>3947</v>
      </c>
      <c r="E2599" s="211" t="s">
        <v>127</v>
      </c>
      <c r="F2599" s="211" t="s">
        <v>3291</v>
      </c>
    </row>
    <row r="2600" spans="1:6" ht="15" customHeight="1" x14ac:dyDescent="0.25">
      <c r="A2600" s="211" t="s">
        <v>293</v>
      </c>
      <c r="B2600" s="211">
        <v>0</v>
      </c>
      <c r="C2600" s="211">
        <v>1</v>
      </c>
      <c r="D2600" s="211" t="s">
        <v>3947</v>
      </c>
      <c r="E2600" s="211" t="s">
        <v>127</v>
      </c>
      <c r="F2600" s="211" t="s">
        <v>3291</v>
      </c>
    </row>
    <row r="2601" spans="1:6" ht="15" customHeight="1" x14ac:dyDescent="0.25">
      <c r="A2601" s="211" t="s">
        <v>3341</v>
      </c>
      <c r="B2601" s="211">
        <v>0</v>
      </c>
      <c r="C2601" s="211">
        <v>1</v>
      </c>
      <c r="D2601" s="211" t="s">
        <v>3959</v>
      </c>
      <c r="E2601" s="211" t="s">
        <v>127</v>
      </c>
      <c r="F2601" s="211" t="s">
        <v>3291</v>
      </c>
    </row>
    <row r="2602" spans="1:6" ht="15" customHeight="1" x14ac:dyDescent="0.25">
      <c r="A2602" s="211" t="s">
        <v>3348</v>
      </c>
      <c r="B2602" s="211">
        <v>0</v>
      </c>
      <c r="C2602" s="211">
        <v>1</v>
      </c>
      <c r="D2602" s="211" t="s">
        <v>3959</v>
      </c>
      <c r="E2602" s="211" t="s">
        <v>127</v>
      </c>
      <c r="F2602" s="211" t="s">
        <v>3291</v>
      </c>
    </row>
    <row r="2603" spans="1:6" ht="15" customHeight="1" x14ac:dyDescent="0.25">
      <c r="A2603" s="211" t="s">
        <v>724</v>
      </c>
      <c r="B2603" s="211">
        <v>0</v>
      </c>
      <c r="C2603" s="211">
        <v>1</v>
      </c>
      <c r="D2603" s="211" t="s">
        <v>3947</v>
      </c>
      <c r="E2603" s="211" t="s">
        <v>127</v>
      </c>
      <c r="F2603" s="211" t="s">
        <v>3291</v>
      </c>
    </row>
    <row r="2604" spans="1:6" ht="15" customHeight="1" x14ac:dyDescent="0.25">
      <c r="A2604" s="211" t="s">
        <v>3347</v>
      </c>
      <c r="B2604" s="211">
        <v>0</v>
      </c>
      <c r="C2604" s="211">
        <v>1</v>
      </c>
      <c r="D2604" s="211" t="s">
        <v>3959</v>
      </c>
      <c r="E2604" s="211" t="s">
        <v>127</v>
      </c>
      <c r="F2604" s="211" t="s">
        <v>3291</v>
      </c>
    </row>
    <row r="2605" spans="1:6" ht="15" customHeight="1" x14ac:dyDescent="0.25">
      <c r="A2605" s="211" t="s">
        <v>3340</v>
      </c>
      <c r="B2605" s="211">
        <v>0</v>
      </c>
      <c r="C2605" s="211">
        <v>1</v>
      </c>
      <c r="D2605" s="211" t="s">
        <v>3948</v>
      </c>
      <c r="E2605" s="211" t="s">
        <v>127</v>
      </c>
      <c r="F2605" s="211" t="s">
        <v>3291</v>
      </c>
    </row>
    <row r="2606" spans="1:6" x14ac:dyDescent="0.25">
      <c r="A2606" s="211" t="s">
        <v>3342</v>
      </c>
      <c r="B2606" s="211">
        <v>0</v>
      </c>
      <c r="C2606" s="211">
        <v>1</v>
      </c>
      <c r="D2606" s="211" t="s">
        <v>3948</v>
      </c>
      <c r="E2606" s="211" t="s">
        <v>127</v>
      </c>
      <c r="F2606" s="211" t="s">
        <v>3291</v>
      </c>
    </row>
    <row r="2607" spans="1:6" ht="15" customHeight="1" x14ac:dyDescent="0.25">
      <c r="A2607" s="211" t="s">
        <v>3345</v>
      </c>
      <c r="B2607" s="211">
        <v>0</v>
      </c>
      <c r="C2607" s="211">
        <v>1</v>
      </c>
      <c r="D2607" s="211" t="s">
        <v>3960</v>
      </c>
      <c r="E2607" s="211" t="s">
        <v>127</v>
      </c>
      <c r="F2607" s="211" t="s">
        <v>3291</v>
      </c>
    </row>
    <row r="2608" spans="1:6" ht="15" customHeight="1" x14ac:dyDescent="0.25">
      <c r="A2608" s="211" t="s">
        <v>3346</v>
      </c>
      <c r="B2608" s="211">
        <v>0</v>
      </c>
      <c r="C2608" s="211">
        <v>1</v>
      </c>
      <c r="D2608" s="211" t="s">
        <v>3960</v>
      </c>
      <c r="E2608" s="211" t="s">
        <v>127</v>
      </c>
      <c r="F2608" s="211" t="s">
        <v>3291</v>
      </c>
    </row>
    <row r="2609" spans="1:6" ht="15" customHeight="1" x14ac:dyDescent="0.25">
      <c r="A2609" s="211" t="s">
        <v>3343</v>
      </c>
      <c r="B2609" s="211">
        <v>0</v>
      </c>
      <c r="C2609" s="211">
        <v>1</v>
      </c>
      <c r="D2609" s="211" t="s">
        <v>3960</v>
      </c>
      <c r="E2609" s="211" t="s">
        <v>127</v>
      </c>
      <c r="F2609" s="211" t="s">
        <v>3291</v>
      </c>
    </row>
    <row r="2610" spans="1:6" ht="15" customHeight="1" x14ac:dyDescent="0.25">
      <c r="A2610" s="211" t="s">
        <v>3344</v>
      </c>
      <c r="B2610" s="211">
        <v>0</v>
      </c>
      <c r="C2610" s="211">
        <v>1</v>
      </c>
      <c r="D2610" s="211" t="s">
        <v>3948</v>
      </c>
      <c r="E2610" s="211" t="s">
        <v>127</v>
      </c>
      <c r="F2610" s="211" t="s">
        <v>3291</v>
      </c>
    </row>
    <row r="2611" spans="1:6" ht="15" customHeight="1" x14ac:dyDescent="0.25">
      <c r="A2611" s="211" t="s">
        <v>727</v>
      </c>
      <c r="B2611" s="211">
        <v>0</v>
      </c>
      <c r="C2611" s="211">
        <v>1</v>
      </c>
      <c r="D2611" s="211" t="s">
        <v>3949</v>
      </c>
      <c r="E2611" s="211" t="s">
        <v>127</v>
      </c>
      <c r="F2611" s="211" t="s">
        <v>3291</v>
      </c>
    </row>
    <row r="2612" spans="1:6" ht="15" customHeight="1" x14ac:dyDescent="0.25">
      <c r="A2612" s="211" t="s">
        <v>298</v>
      </c>
      <c r="B2612" s="211">
        <v>0</v>
      </c>
      <c r="C2612" s="211">
        <v>1</v>
      </c>
      <c r="D2612" s="211" t="s">
        <v>3949</v>
      </c>
      <c r="E2612" s="211" t="s">
        <v>127</v>
      </c>
      <c r="F2612" s="211" t="s">
        <v>3291</v>
      </c>
    </row>
    <row r="2613" spans="1:6" ht="15" customHeight="1" x14ac:dyDescent="0.25">
      <c r="A2613" s="211" t="s">
        <v>726</v>
      </c>
      <c r="B2613" s="211">
        <v>0</v>
      </c>
      <c r="C2613" s="211">
        <v>1</v>
      </c>
      <c r="D2613" s="211" t="s">
        <v>3949</v>
      </c>
      <c r="E2613" s="211" t="s">
        <v>127</v>
      </c>
      <c r="F2613" s="211" t="s">
        <v>3291</v>
      </c>
    </row>
    <row r="2614" spans="1:6" ht="15" customHeight="1" x14ac:dyDescent="0.25">
      <c r="A2614" s="211" t="s">
        <v>4057</v>
      </c>
      <c r="B2614" s="211">
        <v>0</v>
      </c>
      <c r="C2614" s="211">
        <v>1</v>
      </c>
      <c r="D2614" s="211" t="s">
        <v>3949</v>
      </c>
      <c r="E2614" s="211" t="s">
        <v>127</v>
      </c>
      <c r="F2614" s="211" t="s">
        <v>3291</v>
      </c>
    </row>
    <row r="2615" spans="1:6" ht="15" customHeight="1" x14ac:dyDescent="0.25">
      <c r="A2615" s="211" t="s">
        <v>4058</v>
      </c>
      <c r="B2615" s="211">
        <v>0</v>
      </c>
      <c r="C2615" s="211">
        <v>1</v>
      </c>
      <c r="D2615" s="211" t="s">
        <v>3949</v>
      </c>
      <c r="E2615" s="211" t="s">
        <v>127</v>
      </c>
      <c r="F2615" s="211" t="s">
        <v>3291</v>
      </c>
    </row>
    <row r="2616" spans="1:6" ht="15" customHeight="1" x14ac:dyDescent="0.25">
      <c r="A2616" s="211" t="s">
        <v>4059</v>
      </c>
      <c r="B2616" s="211">
        <v>0</v>
      </c>
      <c r="C2616" s="211">
        <v>1</v>
      </c>
      <c r="D2616" s="211" t="s">
        <v>3949</v>
      </c>
      <c r="E2616" s="211" t="s">
        <v>127</v>
      </c>
      <c r="F2616" s="211" t="s">
        <v>3291</v>
      </c>
    </row>
    <row r="2617" spans="1:6" ht="15" customHeight="1" x14ac:dyDescent="0.25">
      <c r="A2617" s="211" t="s">
        <v>217</v>
      </c>
      <c r="B2617" s="211">
        <v>0</v>
      </c>
      <c r="C2617" s="211">
        <v>1</v>
      </c>
      <c r="D2617" s="211" t="s">
        <v>4106</v>
      </c>
      <c r="E2617" s="211" t="s">
        <v>127</v>
      </c>
      <c r="F2617" s="211" t="s">
        <v>3291</v>
      </c>
    </row>
    <row r="2618" spans="1:6" ht="15" customHeight="1" x14ac:dyDescent="0.25">
      <c r="A2618" s="211" t="s">
        <v>233</v>
      </c>
      <c r="B2618" s="211">
        <v>0</v>
      </c>
      <c r="C2618" s="211">
        <v>1</v>
      </c>
      <c r="D2618" s="211" t="s">
        <v>4106</v>
      </c>
      <c r="E2618" s="211" t="s">
        <v>127</v>
      </c>
      <c r="F2618" s="211" t="s">
        <v>3291</v>
      </c>
    </row>
    <row r="2619" spans="1:6" ht="15" customHeight="1" x14ac:dyDescent="0.25">
      <c r="A2619" s="211" t="s">
        <v>727</v>
      </c>
      <c r="B2619" s="211">
        <v>0</v>
      </c>
      <c r="C2619" s="211">
        <v>1</v>
      </c>
      <c r="D2619" s="211" t="s">
        <v>4415</v>
      </c>
      <c r="E2619" s="211" t="s">
        <v>127</v>
      </c>
      <c r="F2619" s="211" t="s">
        <v>3291</v>
      </c>
    </row>
    <row r="2620" spans="1:6" ht="15" customHeight="1" x14ac:dyDescent="0.25">
      <c r="A2620" s="211" t="s">
        <v>298</v>
      </c>
      <c r="B2620" s="211">
        <v>0</v>
      </c>
      <c r="C2620" s="211">
        <v>1</v>
      </c>
      <c r="D2620" s="211" t="s">
        <v>4415</v>
      </c>
      <c r="E2620" s="211" t="s">
        <v>127</v>
      </c>
      <c r="F2620" s="211" t="s">
        <v>3291</v>
      </c>
    </row>
    <row r="2621" spans="1:6" ht="15" customHeight="1" x14ac:dyDescent="0.25">
      <c r="A2621" s="211" t="s">
        <v>3120</v>
      </c>
      <c r="B2621" s="211">
        <v>0</v>
      </c>
      <c r="C2621" s="211">
        <v>1</v>
      </c>
      <c r="D2621" s="211" t="s">
        <v>4415</v>
      </c>
      <c r="E2621" s="211" t="s">
        <v>127</v>
      </c>
      <c r="F2621" s="211" t="s">
        <v>3291</v>
      </c>
    </row>
    <row r="2622" spans="1:6" ht="15" customHeight="1" x14ac:dyDescent="0.25">
      <c r="A2622" s="211" t="s">
        <v>3340</v>
      </c>
      <c r="B2622" s="211">
        <v>0</v>
      </c>
      <c r="C2622" s="211">
        <v>1</v>
      </c>
      <c r="D2622" s="211" t="s">
        <v>4415</v>
      </c>
      <c r="E2622" s="211" t="s">
        <v>127</v>
      </c>
      <c r="F2622" s="211" t="s">
        <v>3291</v>
      </c>
    </row>
    <row r="2623" spans="1:6" x14ac:dyDescent="0.25">
      <c r="A2623" s="211" t="s">
        <v>3342</v>
      </c>
      <c r="B2623" s="211">
        <v>0</v>
      </c>
      <c r="C2623" s="211">
        <v>1</v>
      </c>
      <c r="D2623" s="211" t="s">
        <v>4415</v>
      </c>
      <c r="E2623" s="211" t="s">
        <v>127</v>
      </c>
      <c r="F2623" s="211" t="s">
        <v>3291</v>
      </c>
    </row>
    <row r="2624" spans="1:6" ht="15" customHeight="1" x14ac:dyDescent="0.25">
      <c r="A2624" s="211" t="s">
        <v>3345</v>
      </c>
      <c r="B2624" s="211">
        <v>0</v>
      </c>
      <c r="C2624" s="211">
        <v>1</v>
      </c>
      <c r="D2624" s="211" t="s">
        <v>4415</v>
      </c>
      <c r="E2624" s="211" t="s">
        <v>127</v>
      </c>
      <c r="F2624" s="211" t="s">
        <v>3291</v>
      </c>
    </row>
    <row r="2625" spans="1:6" ht="15" customHeight="1" x14ac:dyDescent="0.25">
      <c r="A2625" s="211" t="s">
        <v>3346</v>
      </c>
      <c r="B2625" s="211">
        <v>0</v>
      </c>
      <c r="C2625" s="211">
        <v>1</v>
      </c>
      <c r="D2625" s="211" t="s">
        <v>4415</v>
      </c>
      <c r="E2625" s="211" t="s">
        <v>127</v>
      </c>
      <c r="F2625" s="211" t="s">
        <v>3291</v>
      </c>
    </row>
    <row r="2626" spans="1:6" ht="15" customHeight="1" x14ac:dyDescent="0.25">
      <c r="A2626" s="211" t="s">
        <v>726</v>
      </c>
      <c r="B2626" s="211">
        <v>0</v>
      </c>
      <c r="C2626" s="211">
        <v>1</v>
      </c>
      <c r="D2626" s="211" t="s">
        <v>4415</v>
      </c>
      <c r="E2626" s="211" t="s">
        <v>127</v>
      </c>
      <c r="F2626" s="211" t="s">
        <v>3291</v>
      </c>
    </row>
    <row r="2627" spans="1:6" ht="15" customHeight="1" x14ac:dyDescent="0.25">
      <c r="A2627" s="211" t="s">
        <v>3343</v>
      </c>
      <c r="B2627" s="211">
        <v>0</v>
      </c>
      <c r="C2627" s="211">
        <v>1</v>
      </c>
      <c r="D2627" s="211" t="s">
        <v>4415</v>
      </c>
      <c r="E2627" s="211" t="s">
        <v>127</v>
      </c>
      <c r="F2627" s="211" t="s">
        <v>3291</v>
      </c>
    </row>
    <row r="2628" spans="1:6" ht="15" customHeight="1" x14ac:dyDescent="0.25">
      <c r="A2628" s="211" t="s">
        <v>3344</v>
      </c>
      <c r="B2628" s="211">
        <v>0</v>
      </c>
      <c r="C2628" s="211">
        <v>1</v>
      </c>
      <c r="D2628" s="211" t="s">
        <v>4415</v>
      </c>
      <c r="E2628" s="211" t="s">
        <v>127</v>
      </c>
      <c r="F2628" s="211" t="s">
        <v>3291</v>
      </c>
    </row>
    <row r="2629" spans="1:6" ht="15" customHeight="1" x14ac:dyDescent="0.25">
      <c r="A2629" s="211" t="s">
        <v>4057</v>
      </c>
      <c r="B2629" s="211">
        <v>0</v>
      </c>
      <c r="C2629" s="211">
        <v>1</v>
      </c>
      <c r="D2629" s="211" t="s">
        <v>4415</v>
      </c>
      <c r="E2629" s="211" t="s">
        <v>127</v>
      </c>
      <c r="F2629" s="211" t="s">
        <v>3291</v>
      </c>
    </row>
    <row r="2630" spans="1:6" ht="15" customHeight="1" x14ac:dyDescent="0.25">
      <c r="A2630" s="211" t="s">
        <v>4058</v>
      </c>
      <c r="B2630" s="211">
        <v>0</v>
      </c>
      <c r="C2630" s="211">
        <v>1</v>
      </c>
      <c r="D2630" s="211" t="s">
        <v>4415</v>
      </c>
      <c r="E2630" s="211" t="s">
        <v>127</v>
      </c>
      <c r="F2630" s="211" t="s">
        <v>3291</v>
      </c>
    </row>
    <row r="2631" spans="1:6" ht="15" customHeight="1" x14ac:dyDescent="0.25">
      <c r="A2631" s="211" t="s">
        <v>4059</v>
      </c>
      <c r="B2631" s="211">
        <v>0</v>
      </c>
      <c r="C2631" s="211">
        <v>1</v>
      </c>
      <c r="D2631" s="211" t="s">
        <v>4415</v>
      </c>
      <c r="E2631" s="211" t="s">
        <v>127</v>
      </c>
      <c r="F2631" s="211" t="s">
        <v>3291</v>
      </c>
    </row>
    <row r="2632" spans="1:6" ht="15" customHeight="1" x14ac:dyDescent="0.25">
      <c r="A2632" s="211" t="s">
        <v>727</v>
      </c>
      <c r="B2632" s="211">
        <v>0</v>
      </c>
      <c r="C2632" s="211">
        <v>1</v>
      </c>
      <c r="D2632" s="211" t="s">
        <v>4416</v>
      </c>
      <c r="E2632" s="211" t="s">
        <v>127</v>
      </c>
      <c r="F2632" s="211" t="s">
        <v>3291</v>
      </c>
    </row>
    <row r="2633" spans="1:6" ht="15" customHeight="1" x14ac:dyDescent="0.25">
      <c r="A2633" s="211" t="s">
        <v>298</v>
      </c>
      <c r="B2633" s="211">
        <v>0</v>
      </c>
      <c r="C2633" s="211">
        <v>1</v>
      </c>
      <c r="D2633" s="211" t="s">
        <v>4416</v>
      </c>
      <c r="E2633" s="211" t="s">
        <v>127</v>
      </c>
      <c r="F2633" s="211" t="s">
        <v>3291</v>
      </c>
    </row>
    <row r="2634" spans="1:6" ht="15" customHeight="1" x14ac:dyDescent="0.25">
      <c r="A2634" s="211" t="s">
        <v>3120</v>
      </c>
      <c r="B2634" s="211">
        <v>0</v>
      </c>
      <c r="C2634" s="211">
        <v>1</v>
      </c>
      <c r="D2634" s="211" t="s">
        <v>4416</v>
      </c>
      <c r="E2634" s="211" t="s">
        <v>127</v>
      </c>
      <c r="F2634" s="211" t="s">
        <v>3291</v>
      </c>
    </row>
    <row r="2635" spans="1:6" ht="15" customHeight="1" x14ac:dyDescent="0.25">
      <c r="A2635" s="211" t="s">
        <v>3340</v>
      </c>
      <c r="B2635" s="211">
        <v>0</v>
      </c>
      <c r="C2635" s="211">
        <v>1</v>
      </c>
      <c r="D2635" s="211" t="s">
        <v>4416</v>
      </c>
      <c r="E2635" s="211" t="s">
        <v>127</v>
      </c>
      <c r="F2635" s="211" t="s">
        <v>3291</v>
      </c>
    </row>
    <row r="2636" spans="1:6" x14ac:dyDescent="0.25">
      <c r="A2636" s="211" t="s">
        <v>3342</v>
      </c>
      <c r="B2636" s="211">
        <v>0</v>
      </c>
      <c r="C2636" s="211">
        <v>1</v>
      </c>
      <c r="D2636" s="211" t="s">
        <v>4416</v>
      </c>
      <c r="E2636" s="211" t="s">
        <v>127</v>
      </c>
      <c r="F2636" s="211" t="s">
        <v>3291</v>
      </c>
    </row>
    <row r="2637" spans="1:6" ht="15" customHeight="1" x14ac:dyDescent="0.25">
      <c r="A2637" s="211" t="s">
        <v>3345</v>
      </c>
      <c r="B2637" s="211">
        <v>0</v>
      </c>
      <c r="C2637" s="211">
        <v>1</v>
      </c>
      <c r="D2637" s="211" t="s">
        <v>4416</v>
      </c>
      <c r="E2637" s="211" t="s">
        <v>127</v>
      </c>
      <c r="F2637" s="211" t="s">
        <v>3291</v>
      </c>
    </row>
    <row r="2638" spans="1:6" ht="15" customHeight="1" x14ac:dyDescent="0.25">
      <c r="A2638" s="211" t="s">
        <v>3346</v>
      </c>
      <c r="B2638" s="211">
        <v>0</v>
      </c>
      <c r="C2638" s="211">
        <v>1</v>
      </c>
      <c r="D2638" s="211" t="s">
        <v>4416</v>
      </c>
      <c r="E2638" s="211" t="s">
        <v>127</v>
      </c>
      <c r="F2638" s="211" t="s">
        <v>3291</v>
      </c>
    </row>
    <row r="2639" spans="1:6" ht="15" customHeight="1" x14ac:dyDescent="0.25">
      <c r="A2639" s="211" t="s">
        <v>726</v>
      </c>
      <c r="B2639" s="211">
        <v>0</v>
      </c>
      <c r="C2639" s="211">
        <v>1</v>
      </c>
      <c r="D2639" s="211" t="s">
        <v>4416</v>
      </c>
      <c r="E2639" s="211" t="s">
        <v>127</v>
      </c>
      <c r="F2639" s="211" t="s">
        <v>3291</v>
      </c>
    </row>
    <row r="2640" spans="1:6" ht="15" customHeight="1" x14ac:dyDescent="0.25">
      <c r="A2640" s="211" t="s">
        <v>3343</v>
      </c>
      <c r="B2640" s="211">
        <v>0</v>
      </c>
      <c r="C2640" s="211">
        <v>1</v>
      </c>
      <c r="D2640" s="211" t="s">
        <v>4416</v>
      </c>
      <c r="E2640" s="211" t="s">
        <v>127</v>
      </c>
      <c r="F2640" s="211" t="s">
        <v>3291</v>
      </c>
    </row>
    <row r="2641" spans="1:6" ht="15" customHeight="1" x14ac:dyDescent="0.25">
      <c r="A2641" s="211" t="s">
        <v>3344</v>
      </c>
      <c r="B2641" s="211">
        <v>0</v>
      </c>
      <c r="C2641" s="211">
        <v>1</v>
      </c>
      <c r="D2641" s="211" t="s">
        <v>4416</v>
      </c>
      <c r="E2641" s="211" t="s">
        <v>127</v>
      </c>
      <c r="F2641" s="211" t="s">
        <v>3291</v>
      </c>
    </row>
    <row r="2642" spans="1:6" ht="15" customHeight="1" x14ac:dyDescent="0.25">
      <c r="A2642" s="211" t="s">
        <v>4057</v>
      </c>
      <c r="B2642" s="211">
        <v>0</v>
      </c>
      <c r="C2642" s="211">
        <v>1</v>
      </c>
      <c r="D2642" s="211" t="s">
        <v>4416</v>
      </c>
      <c r="E2642" s="211" t="s">
        <v>127</v>
      </c>
      <c r="F2642" s="211" t="s">
        <v>3291</v>
      </c>
    </row>
    <row r="2643" spans="1:6" ht="15" customHeight="1" x14ac:dyDescent="0.25">
      <c r="A2643" s="211" t="s">
        <v>4058</v>
      </c>
      <c r="B2643" s="211">
        <v>0</v>
      </c>
      <c r="C2643" s="211">
        <v>1</v>
      </c>
      <c r="D2643" s="211" t="s">
        <v>4416</v>
      </c>
      <c r="E2643" s="211" t="s">
        <v>127</v>
      </c>
      <c r="F2643" s="211" t="s">
        <v>3291</v>
      </c>
    </row>
    <row r="2644" spans="1:6" ht="15" customHeight="1" x14ac:dyDescent="0.25">
      <c r="A2644" s="211" t="s">
        <v>4059</v>
      </c>
      <c r="B2644" s="211">
        <v>0</v>
      </c>
      <c r="C2644" s="211">
        <v>1</v>
      </c>
      <c r="D2644" s="211" t="s">
        <v>4416</v>
      </c>
      <c r="E2644" s="211" t="s">
        <v>127</v>
      </c>
      <c r="F2644" s="211" t="s">
        <v>3291</v>
      </c>
    </row>
    <row r="2645" spans="1:6" ht="15" customHeight="1" x14ac:dyDescent="0.25">
      <c r="A2645" s="211" t="s">
        <v>3120</v>
      </c>
      <c r="B2645" s="211">
        <v>0</v>
      </c>
      <c r="C2645" s="211">
        <v>1</v>
      </c>
      <c r="D2645" s="211" t="s">
        <v>4417</v>
      </c>
      <c r="E2645" s="211" t="s">
        <v>127</v>
      </c>
      <c r="F2645" s="211" t="s">
        <v>3291</v>
      </c>
    </row>
    <row r="2646" spans="1:6" ht="15" customHeight="1" x14ac:dyDescent="0.25">
      <c r="A2646" s="211" t="s">
        <v>3</v>
      </c>
      <c r="B2646" s="211">
        <v>0</v>
      </c>
      <c r="C2646" s="211">
        <v>1</v>
      </c>
      <c r="D2646" s="211" t="s">
        <v>4419</v>
      </c>
      <c r="E2646" s="211" t="s">
        <v>127</v>
      </c>
      <c r="F2646" s="211" t="s">
        <v>3291</v>
      </c>
    </row>
    <row r="2647" spans="1:6" ht="15" customHeight="1" x14ac:dyDescent="0.25">
      <c r="A2647" s="211" t="s">
        <v>730</v>
      </c>
      <c r="B2647" s="211">
        <v>0</v>
      </c>
      <c r="C2647" s="211">
        <v>1</v>
      </c>
      <c r="D2647" s="211" t="s">
        <v>4419</v>
      </c>
      <c r="E2647" s="211" t="s">
        <v>127</v>
      </c>
      <c r="F2647" s="211" t="s">
        <v>3291</v>
      </c>
    </row>
    <row r="2648" spans="1:6" ht="15" customHeight="1" x14ac:dyDescent="0.25">
      <c r="A2648" s="211" t="s">
        <v>228</v>
      </c>
      <c r="B2648" s="211">
        <v>0</v>
      </c>
      <c r="C2648" s="211">
        <v>1</v>
      </c>
      <c r="D2648" s="211" t="s">
        <v>4419</v>
      </c>
      <c r="E2648" s="211" t="s">
        <v>127</v>
      </c>
      <c r="F2648" s="211" t="s">
        <v>3291</v>
      </c>
    </row>
    <row r="2649" spans="1:6" ht="15" customHeight="1" x14ac:dyDescent="0.25">
      <c r="A2649" s="211" t="s">
        <v>217</v>
      </c>
      <c r="B2649" s="211">
        <v>0</v>
      </c>
      <c r="C2649" s="211">
        <v>1</v>
      </c>
      <c r="D2649" s="211" t="s">
        <v>4420</v>
      </c>
      <c r="E2649" s="211" t="s">
        <v>127</v>
      </c>
      <c r="F2649" s="211" t="s">
        <v>3291</v>
      </c>
    </row>
    <row r="2650" spans="1:6" ht="15" customHeight="1" x14ac:dyDescent="0.25">
      <c r="A2650" s="211" t="s">
        <v>233</v>
      </c>
      <c r="B2650" s="211">
        <v>0</v>
      </c>
      <c r="C2650" s="211">
        <v>1</v>
      </c>
      <c r="D2650" s="211" t="s">
        <v>4420</v>
      </c>
      <c r="E2650" s="211" t="s">
        <v>127</v>
      </c>
      <c r="F2650" s="211" t="s">
        <v>3291</v>
      </c>
    </row>
    <row r="2651" spans="1:6" ht="15" customHeight="1" x14ac:dyDescent="0.25">
      <c r="A2651" s="211" t="s">
        <v>725</v>
      </c>
      <c r="B2651" s="211">
        <v>0</v>
      </c>
      <c r="C2651" s="211">
        <v>1</v>
      </c>
      <c r="D2651" s="211" t="s">
        <v>4421</v>
      </c>
      <c r="E2651" s="211" t="s">
        <v>127</v>
      </c>
      <c r="F2651" s="211" t="s">
        <v>3291</v>
      </c>
    </row>
    <row r="2652" spans="1:6" ht="15" customHeight="1" x14ac:dyDescent="0.25">
      <c r="A2652" s="211" t="s">
        <v>293</v>
      </c>
      <c r="B2652" s="211">
        <v>0</v>
      </c>
      <c r="C2652" s="211">
        <v>1</v>
      </c>
      <c r="D2652" s="211" t="s">
        <v>4421</v>
      </c>
      <c r="E2652" s="211" t="s">
        <v>127</v>
      </c>
      <c r="F2652" s="211" t="s">
        <v>3291</v>
      </c>
    </row>
    <row r="2653" spans="1:6" ht="15" customHeight="1" x14ac:dyDescent="0.25">
      <c r="A2653" s="211" t="s">
        <v>724</v>
      </c>
      <c r="B2653" s="211">
        <v>0</v>
      </c>
      <c r="C2653" s="211">
        <v>1</v>
      </c>
      <c r="D2653" s="211" t="s">
        <v>4421</v>
      </c>
      <c r="E2653" s="211" t="s">
        <v>127</v>
      </c>
      <c r="F2653" s="211" t="s">
        <v>3291</v>
      </c>
    </row>
    <row r="2654" spans="1:6" ht="15" customHeight="1" x14ac:dyDescent="0.25">
      <c r="A2654" s="211" t="s">
        <v>3341</v>
      </c>
      <c r="B2654" s="211">
        <v>0</v>
      </c>
      <c r="C2654" s="211">
        <v>1</v>
      </c>
      <c r="D2654" s="211" t="s">
        <v>4422</v>
      </c>
      <c r="E2654" s="211" t="s">
        <v>127</v>
      </c>
      <c r="F2654" s="211" t="s">
        <v>3291</v>
      </c>
    </row>
    <row r="2655" spans="1:6" ht="15" customHeight="1" x14ac:dyDescent="0.25">
      <c r="A2655" s="211" t="s">
        <v>3348</v>
      </c>
      <c r="B2655" s="211">
        <v>0</v>
      </c>
      <c r="C2655" s="211">
        <v>1</v>
      </c>
      <c r="D2655" s="211" t="s">
        <v>4422</v>
      </c>
      <c r="E2655" s="211" t="s">
        <v>127</v>
      </c>
      <c r="F2655" s="211" t="s">
        <v>3291</v>
      </c>
    </row>
    <row r="2656" spans="1:6" ht="15" customHeight="1" x14ac:dyDescent="0.25">
      <c r="A2656" s="211" t="s">
        <v>3347</v>
      </c>
      <c r="B2656" s="211">
        <v>0</v>
      </c>
      <c r="C2656" s="211">
        <v>1</v>
      </c>
      <c r="D2656" s="211" t="s">
        <v>4422</v>
      </c>
      <c r="E2656" s="211" t="s">
        <v>127</v>
      </c>
      <c r="F2656" s="211" t="s">
        <v>3291</v>
      </c>
    </row>
    <row r="2657" spans="1:6" ht="15" customHeight="1" x14ac:dyDescent="0.25">
      <c r="A2657" s="211" t="s">
        <v>3340</v>
      </c>
      <c r="B2657" s="211">
        <v>0</v>
      </c>
      <c r="C2657" s="211">
        <v>1</v>
      </c>
      <c r="D2657" s="211" t="s">
        <v>4418</v>
      </c>
      <c r="E2657" s="211" t="s">
        <v>127</v>
      </c>
      <c r="F2657" s="211" t="s">
        <v>3291</v>
      </c>
    </row>
    <row r="2658" spans="1:6" x14ac:dyDescent="0.25">
      <c r="A2658" s="211" t="s">
        <v>3342</v>
      </c>
      <c r="B2658" s="211">
        <v>0</v>
      </c>
      <c r="C2658" s="211">
        <v>1</v>
      </c>
      <c r="D2658" s="211" t="s">
        <v>4418</v>
      </c>
      <c r="E2658" s="211" t="s">
        <v>127</v>
      </c>
      <c r="F2658" s="211" t="s">
        <v>3291</v>
      </c>
    </row>
    <row r="2659" spans="1:6" ht="15" customHeight="1" x14ac:dyDescent="0.25">
      <c r="A2659" s="211" t="s">
        <v>3344</v>
      </c>
      <c r="B2659" s="211">
        <v>0</v>
      </c>
      <c r="C2659" s="211">
        <v>1</v>
      </c>
      <c r="D2659" s="211" t="s">
        <v>4418</v>
      </c>
      <c r="E2659" s="211" t="s">
        <v>127</v>
      </c>
      <c r="F2659" s="211" t="s">
        <v>3291</v>
      </c>
    </row>
    <row r="2660" spans="1:6" ht="15" customHeight="1" x14ac:dyDescent="0.25">
      <c r="A2660" s="211" t="s">
        <v>3345</v>
      </c>
      <c r="B2660" s="211">
        <v>0</v>
      </c>
      <c r="C2660" s="211">
        <v>1</v>
      </c>
      <c r="D2660" s="211" t="s">
        <v>4423</v>
      </c>
      <c r="E2660" s="211" t="s">
        <v>127</v>
      </c>
      <c r="F2660" s="211" t="s">
        <v>3291</v>
      </c>
    </row>
    <row r="2661" spans="1:6" ht="15" customHeight="1" x14ac:dyDescent="0.25">
      <c r="A2661" s="211" t="s">
        <v>3346</v>
      </c>
      <c r="B2661" s="211">
        <v>0</v>
      </c>
      <c r="C2661" s="211">
        <v>1</v>
      </c>
      <c r="D2661" s="211" t="s">
        <v>4423</v>
      </c>
      <c r="E2661" s="211" t="s">
        <v>127</v>
      </c>
      <c r="F2661" s="211" t="s">
        <v>3291</v>
      </c>
    </row>
    <row r="2662" spans="1:6" ht="15" customHeight="1" x14ac:dyDescent="0.25">
      <c r="A2662" s="211" t="s">
        <v>3343</v>
      </c>
      <c r="B2662" s="211">
        <v>0</v>
      </c>
      <c r="C2662" s="211">
        <v>1</v>
      </c>
      <c r="D2662" s="211" t="s">
        <v>4423</v>
      </c>
      <c r="E2662" s="211" t="s">
        <v>127</v>
      </c>
      <c r="F2662" s="211" t="s">
        <v>3291</v>
      </c>
    </row>
    <row r="2663" spans="1:6" ht="15" customHeight="1" x14ac:dyDescent="0.25">
      <c r="A2663" s="211" t="s">
        <v>727</v>
      </c>
      <c r="B2663" s="211">
        <v>0</v>
      </c>
      <c r="C2663" s="211">
        <v>1</v>
      </c>
      <c r="D2663" s="211" t="s">
        <v>4424</v>
      </c>
      <c r="E2663" s="211" t="s">
        <v>127</v>
      </c>
      <c r="F2663" s="211" t="s">
        <v>3291</v>
      </c>
    </row>
    <row r="2664" spans="1:6" ht="15" customHeight="1" x14ac:dyDescent="0.25">
      <c r="A2664" s="211" t="s">
        <v>298</v>
      </c>
      <c r="B2664" s="211">
        <v>0</v>
      </c>
      <c r="C2664" s="211">
        <v>1</v>
      </c>
      <c r="D2664" s="211" t="s">
        <v>4424</v>
      </c>
      <c r="E2664" s="211" t="s">
        <v>127</v>
      </c>
      <c r="F2664" s="211" t="s">
        <v>3291</v>
      </c>
    </row>
    <row r="2665" spans="1:6" ht="15" customHeight="1" x14ac:dyDescent="0.25">
      <c r="A2665" s="211" t="s">
        <v>726</v>
      </c>
      <c r="B2665" s="211">
        <v>0</v>
      </c>
      <c r="C2665" s="211">
        <v>1</v>
      </c>
      <c r="D2665" s="211" t="s">
        <v>4424</v>
      </c>
      <c r="E2665" s="211" t="s">
        <v>127</v>
      </c>
      <c r="F2665" s="211" t="s">
        <v>3291</v>
      </c>
    </row>
    <row r="2666" spans="1:6" ht="15" customHeight="1" x14ac:dyDescent="0.25">
      <c r="A2666" s="211" t="s">
        <v>4057</v>
      </c>
      <c r="B2666" s="211">
        <v>0</v>
      </c>
      <c r="C2666" s="211">
        <v>1</v>
      </c>
      <c r="D2666" s="211" t="s">
        <v>4424</v>
      </c>
      <c r="E2666" s="211" t="s">
        <v>127</v>
      </c>
      <c r="F2666" s="211" t="s">
        <v>3291</v>
      </c>
    </row>
    <row r="2667" spans="1:6" ht="15" customHeight="1" x14ac:dyDescent="0.25">
      <c r="A2667" s="211" t="s">
        <v>4058</v>
      </c>
      <c r="B2667" s="211">
        <v>0</v>
      </c>
      <c r="C2667" s="211">
        <v>1</v>
      </c>
      <c r="D2667" s="211" t="s">
        <v>4424</v>
      </c>
      <c r="E2667" s="211" t="s">
        <v>127</v>
      </c>
      <c r="F2667" s="211" t="s">
        <v>3291</v>
      </c>
    </row>
    <row r="2668" spans="1:6" ht="15" customHeight="1" x14ac:dyDescent="0.25">
      <c r="A2668" s="211" t="s">
        <v>4059</v>
      </c>
      <c r="B2668" s="211">
        <v>0</v>
      </c>
      <c r="C2668" s="211">
        <v>1</v>
      </c>
      <c r="D2668" s="211" t="s">
        <v>4424</v>
      </c>
      <c r="E2668" s="211" t="s">
        <v>127</v>
      </c>
      <c r="F2668" s="211" t="s">
        <v>3291</v>
      </c>
    </row>
    <row r="2669" spans="1:6" ht="15" customHeight="1" x14ac:dyDescent="0.25">
      <c r="A2669" s="211" t="s">
        <v>3082</v>
      </c>
      <c r="B2669" s="211">
        <v>0</v>
      </c>
      <c r="C2669" s="211">
        <v>1</v>
      </c>
      <c r="D2669" s="211" t="s">
        <v>4273</v>
      </c>
      <c r="E2669" s="211" t="s">
        <v>127</v>
      </c>
      <c r="F2669" s="211" t="s">
        <v>3291</v>
      </c>
    </row>
    <row r="2670" spans="1:6" ht="15" customHeight="1" x14ac:dyDescent="0.25">
      <c r="A2670" s="211" t="s">
        <v>3083</v>
      </c>
      <c r="B2670" s="211">
        <v>0</v>
      </c>
      <c r="C2670" s="211">
        <v>1</v>
      </c>
      <c r="D2670" s="211" t="s">
        <v>4273</v>
      </c>
      <c r="E2670" s="211" t="s">
        <v>127</v>
      </c>
      <c r="F2670" s="211" t="s">
        <v>3291</v>
      </c>
    </row>
    <row r="2671" spans="1:6" ht="15" customHeight="1" x14ac:dyDescent="0.25">
      <c r="A2671" s="211" t="s">
        <v>3081</v>
      </c>
      <c r="B2671" s="211">
        <v>0</v>
      </c>
      <c r="C2671" s="211">
        <v>1</v>
      </c>
      <c r="D2671" s="211" t="s">
        <v>4273</v>
      </c>
      <c r="E2671" s="211" t="s">
        <v>127</v>
      </c>
      <c r="F2671" s="211" t="s">
        <v>3291</v>
      </c>
    </row>
    <row r="2672" spans="1:6" ht="15" customHeight="1" x14ac:dyDescent="0.25">
      <c r="A2672" s="211" t="s">
        <v>4065</v>
      </c>
      <c r="B2672" s="211">
        <v>0</v>
      </c>
      <c r="C2672" s="211">
        <v>1</v>
      </c>
      <c r="D2672" s="211" t="s">
        <v>4286</v>
      </c>
      <c r="E2672" s="211" t="s">
        <v>127</v>
      </c>
      <c r="F2672" s="211" t="s">
        <v>3291</v>
      </c>
    </row>
    <row r="2673" spans="1:6" ht="15" customHeight="1" x14ac:dyDescent="0.25">
      <c r="A2673" s="211" t="s">
        <v>4066</v>
      </c>
      <c r="B2673" s="211">
        <v>0</v>
      </c>
      <c r="C2673" s="211">
        <v>1</v>
      </c>
      <c r="D2673" s="211" t="s">
        <v>4286</v>
      </c>
      <c r="E2673" s="211" t="s">
        <v>127</v>
      </c>
      <c r="F2673" s="211" t="s">
        <v>3291</v>
      </c>
    </row>
    <row r="2674" spans="1:6" ht="15" customHeight="1" x14ac:dyDescent="0.25">
      <c r="A2674" s="211" t="s">
        <v>4067</v>
      </c>
      <c r="B2674" s="211">
        <v>0</v>
      </c>
      <c r="C2674" s="211">
        <v>1</v>
      </c>
      <c r="D2674" s="211" t="s">
        <v>4286</v>
      </c>
      <c r="E2674" s="211" t="s">
        <v>127</v>
      </c>
      <c r="F2674" s="211" t="s">
        <v>3291</v>
      </c>
    </row>
    <row r="2675" spans="1:6" ht="15" customHeight="1" x14ac:dyDescent="0.25">
      <c r="A2675" s="211" t="s">
        <v>3086</v>
      </c>
      <c r="B2675" s="211">
        <v>0</v>
      </c>
      <c r="C2675" s="211">
        <v>1</v>
      </c>
      <c r="D2675" s="211" t="s">
        <v>4274</v>
      </c>
      <c r="E2675" s="211" t="s">
        <v>127</v>
      </c>
      <c r="F2675" s="211" t="s">
        <v>3291</v>
      </c>
    </row>
    <row r="2676" spans="1:6" ht="15" customHeight="1" x14ac:dyDescent="0.25">
      <c r="A2676" s="211" t="s">
        <v>3087</v>
      </c>
      <c r="B2676" s="211">
        <v>0</v>
      </c>
      <c r="C2676" s="211">
        <v>1</v>
      </c>
      <c r="D2676" s="211" t="s">
        <v>4274</v>
      </c>
      <c r="E2676" s="211" t="s">
        <v>127</v>
      </c>
      <c r="F2676" s="211" t="s">
        <v>3291</v>
      </c>
    </row>
    <row r="2677" spans="1:6" ht="15" customHeight="1" x14ac:dyDescent="0.25">
      <c r="A2677" s="211" t="s">
        <v>3085</v>
      </c>
      <c r="B2677" s="211">
        <v>0</v>
      </c>
      <c r="C2677" s="211">
        <v>1</v>
      </c>
      <c r="D2677" s="211" t="s">
        <v>4274</v>
      </c>
      <c r="E2677" s="211" t="s">
        <v>127</v>
      </c>
      <c r="F2677" s="211" t="s">
        <v>3291</v>
      </c>
    </row>
    <row r="2678" spans="1:6" ht="15" customHeight="1" x14ac:dyDescent="0.25">
      <c r="A2678" s="211" t="s">
        <v>4062</v>
      </c>
      <c r="B2678" s="211">
        <v>0</v>
      </c>
      <c r="C2678" s="211">
        <v>1</v>
      </c>
      <c r="D2678" s="211" t="s">
        <v>4287</v>
      </c>
      <c r="E2678" s="211" t="s">
        <v>127</v>
      </c>
      <c r="F2678" s="211" t="s">
        <v>3291</v>
      </c>
    </row>
    <row r="2679" spans="1:6" ht="15" customHeight="1" x14ac:dyDescent="0.25">
      <c r="A2679" s="211" t="s">
        <v>4063</v>
      </c>
      <c r="B2679" s="211">
        <v>0</v>
      </c>
      <c r="C2679" s="211">
        <v>1</v>
      </c>
      <c r="D2679" s="211" t="s">
        <v>4287</v>
      </c>
      <c r="E2679" s="211" t="s">
        <v>127</v>
      </c>
      <c r="F2679" s="211" t="s">
        <v>3291</v>
      </c>
    </row>
    <row r="2680" spans="1:6" ht="15" customHeight="1" x14ac:dyDescent="0.25">
      <c r="A2680" s="211" t="s">
        <v>4064</v>
      </c>
      <c r="B2680" s="211">
        <v>0</v>
      </c>
      <c r="C2680" s="211">
        <v>1</v>
      </c>
      <c r="D2680" s="211" t="s">
        <v>4287</v>
      </c>
      <c r="E2680" s="211" t="s">
        <v>3292</v>
      </c>
      <c r="F2680" s="211" t="s">
        <v>3291</v>
      </c>
    </row>
    <row r="2681" spans="1:6" ht="15" customHeight="1" x14ac:dyDescent="0.25">
      <c r="A2681" s="211" t="s">
        <v>3093</v>
      </c>
      <c r="B2681" s="211">
        <v>0</v>
      </c>
      <c r="C2681" s="211">
        <v>1</v>
      </c>
      <c r="D2681" s="211" t="s">
        <v>4275</v>
      </c>
      <c r="E2681" s="211" t="s">
        <v>127</v>
      </c>
      <c r="F2681" s="211" t="s">
        <v>3291</v>
      </c>
    </row>
    <row r="2682" spans="1:6" ht="15" customHeight="1" x14ac:dyDescent="0.25">
      <c r="A2682" s="211" t="s">
        <v>3095</v>
      </c>
      <c r="B2682" s="211">
        <v>0</v>
      </c>
      <c r="C2682" s="211">
        <v>1</v>
      </c>
      <c r="D2682" s="211" t="s">
        <v>4275</v>
      </c>
      <c r="E2682" s="211" t="s">
        <v>127</v>
      </c>
      <c r="F2682" s="211" t="s">
        <v>3291</v>
      </c>
    </row>
    <row r="2683" spans="1:6" ht="15" customHeight="1" x14ac:dyDescent="0.25">
      <c r="A2683" s="211" t="s">
        <v>3089</v>
      </c>
      <c r="B2683" s="211">
        <v>0</v>
      </c>
      <c r="C2683" s="211">
        <v>1</v>
      </c>
      <c r="D2683" s="211" t="s">
        <v>4275</v>
      </c>
      <c r="E2683" s="211" t="s">
        <v>127</v>
      </c>
      <c r="F2683" s="211" t="s">
        <v>3291</v>
      </c>
    </row>
    <row r="2684" spans="1:6" ht="15" customHeight="1" x14ac:dyDescent="0.25">
      <c r="A2684" s="211" t="s">
        <v>4056</v>
      </c>
      <c r="B2684" s="211">
        <v>0</v>
      </c>
      <c r="C2684" s="211">
        <v>1</v>
      </c>
      <c r="D2684" s="211" t="s">
        <v>4275</v>
      </c>
      <c r="E2684" s="211" t="s">
        <v>127</v>
      </c>
      <c r="F2684" s="211" t="s">
        <v>3291</v>
      </c>
    </row>
    <row r="2685" spans="1:6" ht="15" customHeight="1" x14ac:dyDescent="0.25">
      <c r="A2685" s="211" t="s">
        <v>4060</v>
      </c>
      <c r="B2685" s="211">
        <v>0</v>
      </c>
      <c r="C2685" s="211">
        <v>1</v>
      </c>
      <c r="D2685" s="211" t="s">
        <v>4275</v>
      </c>
      <c r="E2685" s="211" t="s">
        <v>127</v>
      </c>
      <c r="F2685" s="211" t="s">
        <v>3291</v>
      </c>
    </row>
    <row r="2686" spans="1:6" ht="15" customHeight="1" x14ac:dyDescent="0.25">
      <c r="A2686" s="211" t="s">
        <v>4061</v>
      </c>
      <c r="B2686" s="211">
        <v>0</v>
      </c>
      <c r="C2686" s="211">
        <v>1</v>
      </c>
      <c r="D2686" s="211" t="s">
        <v>4275</v>
      </c>
      <c r="E2686" s="211" t="s">
        <v>127</v>
      </c>
      <c r="F2686" s="211" t="s">
        <v>3291</v>
      </c>
    </row>
    <row r="2687" spans="1:6" ht="15" customHeight="1" x14ac:dyDescent="0.25">
      <c r="A2687" s="211" t="s">
        <v>3082</v>
      </c>
      <c r="B2687" s="211">
        <v>0</v>
      </c>
      <c r="C2687" s="211">
        <v>1</v>
      </c>
      <c r="D2687" s="211" t="s">
        <v>3947</v>
      </c>
      <c r="E2687" s="211" t="s">
        <v>127</v>
      </c>
      <c r="F2687" s="211" t="s">
        <v>3291</v>
      </c>
    </row>
    <row r="2688" spans="1:6" ht="15" customHeight="1" x14ac:dyDescent="0.25">
      <c r="A2688" s="211" t="s">
        <v>3083</v>
      </c>
      <c r="B2688" s="211">
        <v>0</v>
      </c>
      <c r="C2688" s="211">
        <v>1</v>
      </c>
      <c r="D2688" s="211" t="s">
        <v>3947</v>
      </c>
      <c r="E2688" s="211" t="s">
        <v>127</v>
      </c>
      <c r="F2688" s="211" t="s">
        <v>3291</v>
      </c>
    </row>
    <row r="2689" spans="1:6" ht="15" customHeight="1" x14ac:dyDescent="0.25">
      <c r="A2689" s="211" t="s">
        <v>3081</v>
      </c>
      <c r="B2689" s="211">
        <v>0</v>
      </c>
      <c r="C2689" s="211">
        <v>1</v>
      </c>
      <c r="D2689" s="211" t="s">
        <v>3947</v>
      </c>
      <c r="E2689" s="211" t="s">
        <v>127</v>
      </c>
      <c r="F2689" s="211" t="s">
        <v>3291</v>
      </c>
    </row>
    <row r="2690" spans="1:6" ht="15" customHeight="1" x14ac:dyDescent="0.25">
      <c r="A2690" s="211" t="s">
        <v>3086</v>
      </c>
      <c r="B2690" s="211">
        <v>0</v>
      </c>
      <c r="C2690" s="211">
        <v>1</v>
      </c>
      <c r="D2690" s="211" t="s">
        <v>3948</v>
      </c>
      <c r="E2690" s="211" t="s">
        <v>127</v>
      </c>
      <c r="F2690" s="211" t="s">
        <v>3291</v>
      </c>
    </row>
    <row r="2691" spans="1:6" ht="15" customHeight="1" x14ac:dyDescent="0.25">
      <c r="A2691" s="211" t="s">
        <v>3087</v>
      </c>
      <c r="B2691" s="211">
        <v>0</v>
      </c>
      <c r="C2691" s="211">
        <v>1</v>
      </c>
      <c r="D2691" s="211" t="s">
        <v>3948</v>
      </c>
      <c r="E2691" s="211" t="s">
        <v>127</v>
      </c>
      <c r="F2691" s="211" t="s">
        <v>3291</v>
      </c>
    </row>
    <row r="2692" spans="1:6" ht="15" customHeight="1" x14ac:dyDescent="0.25">
      <c r="A2692" s="211" t="s">
        <v>3085</v>
      </c>
      <c r="B2692" s="211">
        <v>0</v>
      </c>
      <c r="C2692" s="211">
        <v>1</v>
      </c>
      <c r="D2692" s="211" t="s">
        <v>3948</v>
      </c>
      <c r="E2692" s="211" t="s">
        <v>127</v>
      </c>
      <c r="F2692" s="211" t="s">
        <v>3291</v>
      </c>
    </row>
    <row r="2693" spans="1:6" ht="15" customHeight="1" x14ac:dyDescent="0.25">
      <c r="A2693" s="211" t="s">
        <v>3093</v>
      </c>
      <c r="B2693" s="211">
        <v>0</v>
      </c>
      <c r="C2693" s="211">
        <v>1</v>
      </c>
      <c r="D2693" s="211" t="s">
        <v>3950</v>
      </c>
      <c r="E2693" s="211" t="s">
        <v>127</v>
      </c>
      <c r="F2693" s="211" t="s">
        <v>3291</v>
      </c>
    </row>
    <row r="2694" spans="1:6" ht="15" customHeight="1" x14ac:dyDescent="0.25">
      <c r="A2694" s="211" t="s">
        <v>3095</v>
      </c>
      <c r="B2694" s="211">
        <v>0</v>
      </c>
      <c r="C2694" s="211">
        <v>1</v>
      </c>
      <c r="D2694" s="211" t="s">
        <v>3950</v>
      </c>
      <c r="E2694" s="211" t="s">
        <v>127</v>
      </c>
      <c r="F2694" s="211" t="s">
        <v>3291</v>
      </c>
    </row>
    <row r="2695" spans="1:6" ht="15" customHeight="1" x14ac:dyDescent="0.25">
      <c r="A2695" s="211" t="s">
        <v>3089</v>
      </c>
      <c r="B2695" s="211">
        <v>0</v>
      </c>
      <c r="C2695" s="211">
        <v>1</v>
      </c>
      <c r="D2695" s="211" t="s">
        <v>3950</v>
      </c>
      <c r="E2695" s="211" t="s">
        <v>127</v>
      </c>
      <c r="F2695" s="211" t="s">
        <v>3291</v>
      </c>
    </row>
    <row r="2696" spans="1:6" ht="15" customHeight="1" x14ac:dyDescent="0.25">
      <c r="A2696" s="211" t="s">
        <v>4056</v>
      </c>
      <c r="B2696" s="211">
        <v>0</v>
      </c>
      <c r="C2696" s="211">
        <v>1</v>
      </c>
      <c r="D2696" s="211" t="s">
        <v>3950</v>
      </c>
      <c r="E2696" s="211" t="s">
        <v>127</v>
      </c>
      <c r="F2696" s="211" t="s">
        <v>3291</v>
      </c>
    </row>
    <row r="2697" spans="1:6" ht="15" customHeight="1" x14ac:dyDescent="0.25">
      <c r="A2697" s="211" t="s">
        <v>4060</v>
      </c>
      <c r="B2697" s="211">
        <v>0</v>
      </c>
      <c r="C2697" s="211">
        <v>1</v>
      </c>
      <c r="D2697" s="211" t="s">
        <v>3950</v>
      </c>
      <c r="E2697" s="211" t="s">
        <v>127</v>
      </c>
      <c r="F2697" s="211" t="s">
        <v>3291</v>
      </c>
    </row>
    <row r="2698" spans="1:6" ht="15" customHeight="1" x14ac:dyDescent="0.25">
      <c r="A2698" s="211" t="s">
        <v>4061</v>
      </c>
      <c r="B2698" s="211">
        <v>0</v>
      </c>
      <c r="C2698" s="211">
        <v>1</v>
      </c>
      <c r="D2698" s="211" t="s">
        <v>3950</v>
      </c>
      <c r="E2698" s="211" t="s">
        <v>127</v>
      </c>
      <c r="F2698" s="211" t="s">
        <v>3291</v>
      </c>
    </row>
    <row r="2699" spans="1:6" ht="15" customHeight="1" x14ac:dyDescent="0.25">
      <c r="A2699" s="211" t="s">
        <v>4065</v>
      </c>
      <c r="B2699" s="211">
        <v>0</v>
      </c>
      <c r="C2699" s="211">
        <v>1</v>
      </c>
      <c r="D2699" s="211" t="s">
        <v>3959</v>
      </c>
      <c r="E2699" s="211" t="s">
        <v>127</v>
      </c>
      <c r="F2699" s="211" t="s">
        <v>3291</v>
      </c>
    </row>
    <row r="2700" spans="1:6" ht="15" customHeight="1" x14ac:dyDescent="0.25">
      <c r="A2700" s="211" t="s">
        <v>4066</v>
      </c>
      <c r="B2700" s="211">
        <v>0</v>
      </c>
      <c r="C2700" s="211">
        <v>1</v>
      </c>
      <c r="D2700" s="211" t="s">
        <v>3959</v>
      </c>
      <c r="E2700" s="211" t="s">
        <v>127</v>
      </c>
      <c r="F2700" s="211" t="s">
        <v>3291</v>
      </c>
    </row>
    <row r="2701" spans="1:6" ht="15" customHeight="1" x14ac:dyDescent="0.25">
      <c r="A2701" s="211" t="s">
        <v>4067</v>
      </c>
      <c r="B2701" s="211">
        <v>0</v>
      </c>
      <c r="C2701" s="211">
        <v>1</v>
      </c>
      <c r="D2701" s="211" t="s">
        <v>3959</v>
      </c>
      <c r="E2701" s="211" t="s">
        <v>127</v>
      </c>
      <c r="F2701" s="211" t="s">
        <v>3291</v>
      </c>
    </row>
    <row r="2702" spans="1:6" ht="15" customHeight="1" x14ac:dyDescent="0.25">
      <c r="A2702" s="211" t="s">
        <v>4062</v>
      </c>
      <c r="B2702" s="211">
        <v>0</v>
      </c>
      <c r="C2702" s="211">
        <v>1</v>
      </c>
      <c r="D2702" s="211" t="s">
        <v>3960</v>
      </c>
      <c r="E2702" s="211" t="s">
        <v>127</v>
      </c>
      <c r="F2702" s="211" t="s">
        <v>3291</v>
      </c>
    </row>
    <row r="2703" spans="1:6" ht="15" customHeight="1" x14ac:dyDescent="0.25">
      <c r="A2703" s="211" t="s">
        <v>4063</v>
      </c>
      <c r="B2703" s="211">
        <v>0</v>
      </c>
      <c r="C2703" s="211">
        <v>1</v>
      </c>
      <c r="D2703" s="211" t="s">
        <v>3960</v>
      </c>
      <c r="E2703" s="211" t="s">
        <v>127</v>
      </c>
      <c r="F2703" s="211" t="s">
        <v>3291</v>
      </c>
    </row>
    <row r="2704" spans="1:6" s="211" customFormat="1" ht="15.75" customHeight="1" x14ac:dyDescent="0.25">
      <c r="A2704" s="211" t="s">
        <v>4064</v>
      </c>
      <c r="B2704" s="211">
        <v>0</v>
      </c>
      <c r="C2704" s="211">
        <v>1</v>
      </c>
      <c r="D2704" s="211" t="s">
        <v>3960</v>
      </c>
      <c r="E2704" s="211" t="s">
        <v>3292</v>
      </c>
      <c r="F2704" s="211" t="s">
        <v>3291</v>
      </c>
    </row>
    <row r="2705" spans="1:6" ht="15" customHeight="1" x14ac:dyDescent="0.25">
      <c r="A2705" s="211" t="s">
        <v>969</v>
      </c>
      <c r="B2705" s="211">
        <v>0</v>
      </c>
      <c r="C2705" s="211">
        <v>1</v>
      </c>
      <c r="D2705" s="211" t="s">
        <v>972</v>
      </c>
      <c r="E2705" s="211" t="s">
        <v>3482</v>
      </c>
      <c r="F2705" s="211" t="s">
        <v>3291</v>
      </c>
    </row>
    <row r="2706" spans="1:6" ht="15" customHeight="1" x14ac:dyDescent="0.25">
      <c r="A2706" s="211" t="s">
        <v>969</v>
      </c>
      <c r="B2706" s="211">
        <v>0</v>
      </c>
      <c r="C2706" s="211">
        <v>1</v>
      </c>
      <c r="D2706" s="211" t="s">
        <v>985</v>
      </c>
      <c r="E2706" s="211" t="s">
        <v>3482</v>
      </c>
      <c r="F2706" s="211" t="s">
        <v>3291</v>
      </c>
    </row>
    <row r="2707" spans="1:6" ht="15" customHeight="1" x14ac:dyDescent="0.25">
      <c r="A2707" s="211" t="s">
        <v>973</v>
      </c>
      <c r="B2707" s="211">
        <v>0</v>
      </c>
      <c r="C2707" s="211">
        <v>1</v>
      </c>
      <c r="D2707" s="211" t="s">
        <v>972</v>
      </c>
      <c r="E2707" s="211" t="s">
        <v>3292</v>
      </c>
      <c r="F2707" s="211" t="s">
        <v>3291</v>
      </c>
    </row>
    <row r="2708" spans="1:6" ht="15" customHeight="1" x14ac:dyDescent="0.25">
      <c r="A2708" s="211" t="s">
        <v>973</v>
      </c>
      <c r="B2708" s="211">
        <v>0</v>
      </c>
      <c r="C2708" s="211">
        <v>1</v>
      </c>
      <c r="D2708" s="211" t="s">
        <v>985</v>
      </c>
      <c r="E2708" s="211" t="s">
        <v>3292</v>
      </c>
      <c r="F2708" s="211" t="s">
        <v>3291</v>
      </c>
    </row>
    <row r="2709" spans="1:6" ht="15" customHeight="1" x14ac:dyDescent="0.25">
      <c r="A2709" s="211" t="s">
        <v>973</v>
      </c>
      <c r="B2709" s="211">
        <v>0</v>
      </c>
      <c r="C2709" s="211">
        <v>1</v>
      </c>
      <c r="D2709" s="211" t="s">
        <v>3778</v>
      </c>
      <c r="E2709" s="211" t="s">
        <v>3292</v>
      </c>
      <c r="F2709" s="211" t="s">
        <v>3291</v>
      </c>
    </row>
    <row r="2710" spans="1:6" ht="15" customHeight="1" x14ac:dyDescent="0.25">
      <c r="A2710" s="211" t="s">
        <v>3656</v>
      </c>
      <c r="B2710" s="211">
        <v>0</v>
      </c>
      <c r="C2710" s="211">
        <v>1</v>
      </c>
      <c r="D2710" s="211" t="s">
        <v>573</v>
      </c>
      <c r="E2710" s="211" t="s">
        <v>3292</v>
      </c>
      <c r="F2710" s="211" t="s">
        <v>3291</v>
      </c>
    </row>
    <row r="2711" spans="1:6" ht="15" customHeight="1" x14ac:dyDescent="0.25">
      <c r="A2711" s="211" t="s">
        <v>3656</v>
      </c>
      <c r="B2711" s="211">
        <v>0</v>
      </c>
      <c r="C2711" s="211">
        <v>1</v>
      </c>
      <c r="D2711" s="211" t="s">
        <v>575</v>
      </c>
      <c r="E2711" s="211" t="s">
        <v>3292</v>
      </c>
      <c r="F2711" s="211" t="s">
        <v>3291</v>
      </c>
    </row>
    <row r="2712" spans="1:6" ht="15" customHeight="1" x14ac:dyDescent="0.25">
      <c r="A2712" s="211" t="s">
        <v>3656</v>
      </c>
      <c r="B2712" s="211">
        <v>0</v>
      </c>
      <c r="C2712" s="211">
        <v>1</v>
      </c>
      <c r="D2712" s="211" t="s">
        <v>571</v>
      </c>
      <c r="E2712" s="211" t="s">
        <v>3292</v>
      </c>
      <c r="F2712" s="211" t="s">
        <v>3291</v>
      </c>
    </row>
    <row r="2713" spans="1:6" ht="15" customHeight="1" x14ac:dyDescent="0.25">
      <c r="A2713" s="300" t="s">
        <v>3652</v>
      </c>
      <c r="B2713" s="211">
        <v>0</v>
      </c>
      <c r="C2713" s="211">
        <v>1</v>
      </c>
      <c r="D2713" s="211" t="s">
        <v>573</v>
      </c>
      <c r="E2713" s="211" t="s">
        <v>3292</v>
      </c>
      <c r="F2713" s="211" t="s">
        <v>3291</v>
      </c>
    </row>
    <row r="2714" spans="1:6" ht="15" customHeight="1" x14ac:dyDescent="0.25">
      <c r="A2714" s="300" t="s">
        <v>3652</v>
      </c>
      <c r="B2714" s="211">
        <v>0</v>
      </c>
      <c r="C2714" s="211">
        <v>1</v>
      </c>
      <c r="D2714" s="211" t="s">
        <v>575</v>
      </c>
      <c r="E2714" s="211" t="s">
        <v>3292</v>
      </c>
      <c r="F2714" s="211" t="s">
        <v>3291</v>
      </c>
    </row>
    <row r="2715" spans="1:6" ht="15" customHeight="1" x14ac:dyDescent="0.25">
      <c r="A2715" s="300" t="s">
        <v>3652</v>
      </c>
      <c r="B2715" s="211">
        <v>0</v>
      </c>
      <c r="C2715" s="211">
        <v>1</v>
      </c>
      <c r="D2715" s="211" t="s">
        <v>571</v>
      </c>
      <c r="E2715" s="211" t="s">
        <v>3292</v>
      </c>
      <c r="F2715" s="211" t="s">
        <v>3291</v>
      </c>
    </row>
    <row r="2716" spans="1:6" ht="15" customHeight="1" x14ac:dyDescent="0.25">
      <c r="A2716" s="300" t="s">
        <v>3651</v>
      </c>
      <c r="B2716" s="211">
        <v>0</v>
      </c>
      <c r="C2716" s="211">
        <v>1</v>
      </c>
      <c r="D2716" s="211" t="s">
        <v>571</v>
      </c>
      <c r="E2716" s="211" t="s">
        <v>3292</v>
      </c>
      <c r="F2716" s="211" t="s">
        <v>3291</v>
      </c>
    </row>
    <row r="2717" spans="1:6" ht="15" customHeight="1" x14ac:dyDescent="0.25">
      <c r="A2717" s="300" t="s">
        <v>3651</v>
      </c>
      <c r="B2717" s="211">
        <v>0</v>
      </c>
      <c r="C2717" s="211">
        <v>1</v>
      </c>
      <c r="D2717" s="211" t="s">
        <v>573</v>
      </c>
      <c r="E2717" s="211" t="s">
        <v>3292</v>
      </c>
      <c r="F2717" s="211" t="s">
        <v>3291</v>
      </c>
    </row>
    <row r="2718" spans="1:6" ht="15" customHeight="1" x14ac:dyDescent="0.25">
      <c r="A2718" s="300" t="s">
        <v>3651</v>
      </c>
      <c r="B2718" s="211">
        <v>0</v>
      </c>
      <c r="C2718" s="211">
        <v>1</v>
      </c>
      <c r="D2718" s="211" t="s">
        <v>575</v>
      </c>
      <c r="E2718" s="211" t="s">
        <v>3292</v>
      </c>
      <c r="F2718" s="211" t="s">
        <v>3291</v>
      </c>
    </row>
    <row r="2719" spans="1:6" ht="15" customHeight="1" x14ac:dyDescent="0.25">
      <c r="A2719" s="300" t="s">
        <v>3651</v>
      </c>
      <c r="B2719" s="211">
        <v>0</v>
      </c>
      <c r="C2719" s="211">
        <v>1</v>
      </c>
      <c r="D2719" s="211" t="s">
        <v>2374</v>
      </c>
      <c r="E2719" s="211" t="s">
        <v>3292</v>
      </c>
      <c r="F2719" s="211" t="s">
        <v>3291</v>
      </c>
    </row>
    <row r="2720" spans="1:6" ht="15" customHeight="1" x14ac:dyDescent="0.25">
      <c r="A2720" s="300" t="s">
        <v>3651</v>
      </c>
      <c r="B2720" s="211">
        <v>0</v>
      </c>
      <c r="C2720" s="211">
        <v>1</v>
      </c>
      <c r="D2720" s="211" t="s">
        <v>4552</v>
      </c>
      <c r="E2720" s="211" t="s">
        <v>3482</v>
      </c>
      <c r="F2720" s="211" t="s">
        <v>3291</v>
      </c>
    </row>
    <row r="2721" spans="1:6" ht="15" customHeight="1" x14ac:dyDescent="0.25">
      <c r="A2721" s="300" t="s">
        <v>3651</v>
      </c>
      <c r="B2721" s="211">
        <v>0</v>
      </c>
      <c r="C2721" s="211">
        <v>1</v>
      </c>
      <c r="D2721" s="211" t="s">
        <v>3775</v>
      </c>
      <c r="E2721" s="211" t="s">
        <v>3482</v>
      </c>
      <c r="F2721" s="211" t="s">
        <v>3291</v>
      </c>
    </row>
    <row r="2722" spans="1:6" ht="15" customHeight="1" x14ac:dyDescent="0.25">
      <c r="A2722" s="300" t="s">
        <v>3650</v>
      </c>
      <c r="B2722" s="211">
        <v>0</v>
      </c>
      <c r="C2722" s="211">
        <v>1</v>
      </c>
      <c r="D2722" s="211" t="s">
        <v>573</v>
      </c>
      <c r="E2722" s="211" t="s">
        <v>3292</v>
      </c>
      <c r="F2722" s="211" t="s">
        <v>3291</v>
      </c>
    </row>
    <row r="2723" spans="1:6" ht="15" customHeight="1" x14ac:dyDescent="0.25">
      <c r="A2723" s="300" t="s">
        <v>3650</v>
      </c>
      <c r="B2723" s="211">
        <v>0</v>
      </c>
      <c r="C2723" s="211">
        <v>1</v>
      </c>
      <c r="D2723" s="211" t="s">
        <v>575</v>
      </c>
      <c r="E2723" s="211" t="s">
        <v>3292</v>
      </c>
      <c r="F2723" s="211" t="s">
        <v>3291</v>
      </c>
    </row>
    <row r="2724" spans="1:6" ht="15" customHeight="1" x14ac:dyDescent="0.25">
      <c r="A2724" s="300" t="s">
        <v>3650</v>
      </c>
      <c r="B2724" s="211">
        <v>0</v>
      </c>
      <c r="C2724" s="211">
        <v>1</v>
      </c>
      <c r="D2724" s="211" t="s">
        <v>571</v>
      </c>
      <c r="E2724" s="211" t="s">
        <v>3292</v>
      </c>
      <c r="F2724" s="211" t="s">
        <v>3291</v>
      </c>
    </row>
    <row r="2725" spans="1:6" ht="15" customHeight="1" x14ac:dyDescent="0.25">
      <c r="A2725" s="300" t="s">
        <v>3650</v>
      </c>
      <c r="B2725" s="211">
        <v>0</v>
      </c>
      <c r="C2725" s="211">
        <v>1</v>
      </c>
      <c r="D2725" s="211" t="s">
        <v>2374</v>
      </c>
      <c r="E2725" s="211" t="s">
        <v>3292</v>
      </c>
      <c r="F2725" s="211" t="s">
        <v>3291</v>
      </c>
    </row>
    <row r="2726" spans="1:6" ht="15" customHeight="1" x14ac:dyDescent="0.25">
      <c r="A2726" s="300" t="s">
        <v>3650</v>
      </c>
      <c r="B2726" s="211">
        <v>0</v>
      </c>
      <c r="C2726" s="211">
        <v>1</v>
      </c>
      <c r="D2726" s="211" t="s">
        <v>4585</v>
      </c>
      <c r="E2726" s="211" t="s">
        <v>3290</v>
      </c>
      <c r="F2726" s="211" t="s">
        <v>3291</v>
      </c>
    </row>
    <row r="2727" spans="1:6" ht="15" customHeight="1" x14ac:dyDescent="0.25">
      <c r="A2727" s="300" t="s">
        <v>3650</v>
      </c>
      <c r="B2727" s="211">
        <v>0</v>
      </c>
      <c r="C2727" s="211">
        <v>1</v>
      </c>
      <c r="D2727" s="211" t="s">
        <v>4586</v>
      </c>
      <c r="E2727" s="211" t="s">
        <v>3290</v>
      </c>
      <c r="F2727" s="211" t="s">
        <v>3291</v>
      </c>
    </row>
    <row r="2728" spans="1:6" ht="15" customHeight="1" x14ac:dyDescent="0.25">
      <c r="A2728" s="300" t="s">
        <v>3650</v>
      </c>
      <c r="B2728" s="211">
        <v>0</v>
      </c>
      <c r="C2728" s="211">
        <v>1</v>
      </c>
      <c r="D2728" s="211" t="s">
        <v>3764</v>
      </c>
      <c r="E2728" s="211" t="s">
        <v>3482</v>
      </c>
      <c r="F2728" s="211" t="s">
        <v>3291</v>
      </c>
    </row>
    <row r="2729" spans="1:6" ht="15" customHeight="1" x14ac:dyDescent="0.25">
      <c r="A2729" s="300" t="s">
        <v>3650</v>
      </c>
      <c r="B2729" s="211">
        <v>0</v>
      </c>
      <c r="C2729" s="211">
        <v>1</v>
      </c>
      <c r="D2729" s="211" t="s">
        <v>4566</v>
      </c>
      <c r="E2729" s="211" t="s">
        <v>3482</v>
      </c>
      <c r="F2729" s="211" t="s">
        <v>3291</v>
      </c>
    </row>
    <row r="2730" spans="1:6" ht="15" customHeight="1" x14ac:dyDescent="0.25">
      <c r="A2730" s="300" t="s">
        <v>3650</v>
      </c>
      <c r="B2730" s="211">
        <v>0</v>
      </c>
      <c r="C2730" s="211">
        <v>1</v>
      </c>
      <c r="D2730" s="211" t="s">
        <v>2372</v>
      </c>
      <c r="E2730" s="211" t="s">
        <v>3292</v>
      </c>
      <c r="F2730" s="211" t="s">
        <v>3291</v>
      </c>
    </row>
    <row r="2731" spans="1:6" ht="15" customHeight="1" x14ac:dyDescent="0.25">
      <c r="A2731" s="300" t="s">
        <v>3650</v>
      </c>
      <c r="B2731" s="211">
        <v>0</v>
      </c>
      <c r="C2731" s="211">
        <v>1</v>
      </c>
      <c r="D2731" s="211" t="s">
        <v>2375</v>
      </c>
      <c r="E2731" s="211" t="s">
        <v>3292</v>
      </c>
      <c r="F2731" s="211" t="s">
        <v>3291</v>
      </c>
    </row>
    <row r="2732" spans="1:6" ht="15" customHeight="1" x14ac:dyDescent="0.25">
      <c r="A2732" s="211" t="s">
        <v>4590</v>
      </c>
      <c r="B2732" s="211">
        <v>0</v>
      </c>
      <c r="C2732" s="211">
        <v>1</v>
      </c>
      <c r="D2732" s="211" t="s">
        <v>571</v>
      </c>
      <c r="E2732" s="211" t="s">
        <v>3293</v>
      </c>
      <c r="F2732" s="211" t="s">
        <v>3294</v>
      </c>
    </row>
    <row r="2733" spans="1:6" ht="15" customHeight="1" x14ac:dyDescent="0.25">
      <c r="A2733" s="211" t="s">
        <v>4590</v>
      </c>
      <c r="B2733" s="211">
        <v>0</v>
      </c>
      <c r="C2733" s="211">
        <v>1</v>
      </c>
      <c r="D2733" s="211" t="s">
        <v>4595</v>
      </c>
      <c r="E2733" s="211" t="s">
        <v>3293</v>
      </c>
      <c r="F2733" s="211" t="s">
        <v>3294</v>
      </c>
    </row>
    <row r="2734" spans="1:6" ht="15" customHeight="1" x14ac:dyDescent="0.25">
      <c r="A2734" s="211" t="s">
        <v>4590</v>
      </c>
      <c r="B2734" s="211">
        <v>0</v>
      </c>
      <c r="C2734" s="211">
        <v>1</v>
      </c>
      <c r="D2734" s="211" t="s">
        <v>4599</v>
      </c>
      <c r="E2734" s="211" t="s">
        <v>3293</v>
      </c>
      <c r="F2734" s="211" t="s">
        <v>3294</v>
      </c>
    </row>
    <row r="2735" spans="1:6" ht="15" customHeight="1" x14ac:dyDescent="0.25">
      <c r="A2735" s="211" t="s">
        <v>571</v>
      </c>
      <c r="B2735" s="211">
        <v>0</v>
      </c>
      <c r="C2735" s="211">
        <v>1</v>
      </c>
      <c r="D2735" s="211" t="s">
        <v>4590</v>
      </c>
      <c r="E2735" s="211" t="s">
        <v>3293</v>
      </c>
      <c r="F2735" s="211" t="s">
        <v>3294</v>
      </c>
    </row>
    <row r="2736" spans="1:6" ht="15" customHeight="1" x14ac:dyDescent="0.25">
      <c r="A2736" s="211" t="s">
        <v>571</v>
      </c>
      <c r="B2736" s="211">
        <v>0</v>
      </c>
      <c r="C2736" s="211">
        <v>1</v>
      </c>
      <c r="D2736" s="211" t="s">
        <v>4595</v>
      </c>
      <c r="E2736" s="211" t="s">
        <v>3293</v>
      </c>
      <c r="F2736" s="211" t="s">
        <v>3294</v>
      </c>
    </row>
    <row r="2737" spans="1:6" ht="15" customHeight="1" x14ac:dyDescent="0.25">
      <c r="A2737" s="211" t="s">
        <v>571</v>
      </c>
      <c r="B2737" s="211">
        <v>0</v>
      </c>
      <c r="C2737" s="211">
        <v>1</v>
      </c>
      <c r="D2737" s="211" t="s">
        <v>4599</v>
      </c>
      <c r="E2737" s="211" t="s">
        <v>3293</v>
      </c>
      <c r="F2737" s="211" t="s">
        <v>3294</v>
      </c>
    </row>
    <row r="2738" spans="1:6" ht="15" customHeight="1" x14ac:dyDescent="0.25">
      <c r="A2738" s="211" t="s">
        <v>4595</v>
      </c>
      <c r="B2738" s="211">
        <v>0</v>
      </c>
      <c r="C2738" s="211">
        <v>1</v>
      </c>
      <c r="D2738" s="211" t="s">
        <v>4590</v>
      </c>
      <c r="E2738" s="211" t="s">
        <v>3293</v>
      </c>
      <c r="F2738" s="211" t="s">
        <v>3294</v>
      </c>
    </row>
    <row r="2739" spans="1:6" ht="15" customHeight="1" x14ac:dyDescent="0.25">
      <c r="A2739" s="211" t="s">
        <v>4595</v>
      </c>
      <c r="B2739" s="211">
        <v>0</v>
      </c>
      <c r="C2739" s="211">
        <v>1</v>
      </c>
      <c r="D2739" s="211" t="s">
        <v>571</v>
      </c>
      <c r="E2739" s="211" t="s">
        <v>3293</v>
      </c>
      <c r="F2739" s="211" t="s">
        <v>3294</v>
      </c>
    </row>
    <row r="2740" spans="1:6" ht="15" customHeight="1" x14ac:dyDescent="0.25">
      <c r="A2740" s="211" t="s">
        <v>4595</v>
      </c>
      <c r="B2740" s="211">
        <v>0</v>
      </c>
      <c r="C2740" s="211">
        <v>1</v>
      </c>
      <c r="D2740" s="211" t="s">
        <v>4599</v>
      </c>
      <c r="E2740" s="211" t="s">
        <v>3293</v>
      </c>
      <c r="F2740" s="211" t="s">
        <v>3294</v>
      </c>
    </row>
    <row r="2741" spans="1:6" ht="15" customHeight="1" x14ac:dyDescent="0.25">
      <c r="A2741" s="211" t="s">
        <v>4599</v>
      </c>
      <c r="B2741" s="211">
        <v>0</v>
      </c>
      <c r="C2741" s="211">
        <v>1</v>
      </c>
      <c r="D2741" s="211" t="s">
        <v>4595</v>
      </c>
      <c r="E2741" s="211" t="s">
        <v>3293</v>
      </c>
      <c r="F2741" s="211" t="s">
        <v>3294</v>
      </c>
    </row>
    <row r="2742" spans="1:6" ht="15" customHeight="1" x14ac:dyDescent="0.25">
      <c r="A2742" s="211" t="s">
        <v>4599</v>
      </c>
      <c r="B2742" s="211">
        <v>0</v>
      </c>
      <c r="C2742" s="211">
        <v>1</v>
      </c>
      <c r="D2742" s="211" t="s">
        <v>4590</v>
      </c>
      <c r="E2742" s="211" t="s">
        <v>3293</v>
      </c>
      <c r="F2742" s="211" t="s">
        <v>3294</v>
      </c>
    </row>
    <row r="2743" spans="1:6" ht="15" customHeight="1" x14ac:dyDescent="0.25">
      <c r="A2743" s="211" t="s">
        <v>4599</v>
      </c>
      <c r="B2743" s="211">
        <v>0</v>
      </c>
      <c r="C2743" s="211">
        <v>1</v>
      </c>
      <c r="D2743" s="211" t="s">
        <v>571</v>
      </c>
      <c r="E2743" s="211" t="s">
        <v>3293</v>
      </c>
      <c r="F2743" s="211" t="s">
        <v>3294</v>
      </c>
    </row>
    <row r="2744" spans="1:6" ht="15" customHeight="1" x14ac:dyDescent="0.25">
      <c r="A2744" s="211" t="s">
        <v>4607</v>
      </c>
      <c r="B2744" s="211">
        <v>0</v>
      </c>
      <c r="C2744" s="211">
        <v>1</v>
      </c>
      <c r="D2744" s="329" t="s">
        <v>573</v>
      </c>
      <c r="E2744" s="211" t="s">
        <v>3293</v>
      </c>
      <c r="F2744" s="211" t="s">
        <v>3294</v>
      </c>
    </row>
    <row r="2745" spans="1:6" ht="15" customHeight="1" x14ac:dyDescent="0.25">
      <c r="A2745" s="211" t="s">
        <v>4607</v>
      </c>
      <c r="B2745" s="211">
        <v>0</v>
      </c>
      <c r="C2745" s="211">
        <v>1</v>
      </c>
      <c r="D2745" s="211" t="s">
        <v>4608</v>
      </c>
      <c r="E2745" s="211" t="s">
        <v>3293</v>
      </c>
      <c r="F2745" s="211" t="s">
        <v>3294</v>
      </c>
    </row>
    <row r="2746" spans="1:6" ht="15" customHeight="1" x14ac:dyDescent="0.25">
      <c r="A2746" s="211" t="s">
        <v>4607</v>
      </c>
      <c r="B2746" s="211">
        <v>0</v>
      </c>
      <c r="C2746" s="211">
        <v>1</v>
      </c>
      <c r="D2746" s="211" t="s">
        <v>4535</v>
      </c>
      <c r="E2746" s="211" t="s">
        <v>3293</v>
      </c>
      <c r="F2746" s="211" t="s">
        <v>3294</v>
      </c>
    </row>
    <row r="2747" spans="1:6" ht="15" customHeight="1" x14ac:dyDescent="0.25">
      <c r="A2747" s="211" t="s">
        <v>4607</v>
      </c>
      <c r="B2747" s="211">
        <v>0</v>
      </c>
      <c r="C2747" s="211">
        <v>1</v>
      </c>
      <c r="D2747" s="211" t="s">
        <v>4611</v>
      </c>
      <c r="E2747" s="211" t="s">
        <v>3293</v>
      </c>
      <c r="F2747" s="211" t="s">
        <v>3294</v>
      </c>
    </row>
    <row r="2748" spans="1:6" ht="15" customHeight="1" x14ac:dyDescent="0.25">
      <c r="A2748" s="211" t="s">
        <v>4607</v>
      </c>
      <c r="B2748" s="211">
        <v>0</v>
      </c>
      <c r="C2748" s="211">
        <v>1</v>
      </c>
      <c r="D2748" s="211" t="s">
        <v>4615</v>
      </c>
      <c r="E2748" s="211" t="s">
        <v>3293</v>
      </c>
      <c r="F2748" s="211" t="s">
        <v>3294</v>
      </c>
    </row>
    <row r="2749" spans="1:6" ht="15" customHeight="1" x14ac:dyDescent="0.25">
      <c r="A2749" s="329" t="s">
        <v>573</v>
      </c>
      <c r="B2749" s="211">
        <v>0</v>
      </c>
      <c r="C2749" s="211">
        <v>1</v>
      </c>
      <c r="D2749" s="211" t="s">
        <v>4607</v>
      </c>
      <c r="E2749" s="211" t="s">
        <v>3293</v>
      </c>
      <c r="F2749" s="211" t="s">
        <v>3294</v>
      </c>
    </row>
    <row r="2750" spans="1:6" ht="15" customHeight="1" x14ac:dyDescent="0.25">
      <c r="A2750" s="329" t="s">
        <v>573</v>
      </c>
      <c r="B2750" s="211">
        <v>0</v>
      </c>
      <c r="C2750" s="211">
        <v>1</v>
      </c>
      <c r="D2750" s="211" t="s">
        <v>4608</v>
      </c>
      <c r="E2750" s="211" t="s">
        <v>3293</v>
      </c>
      <c r="F2750" s="211" t="s">
        <v>3294</v>
      </c>
    </row>
    <row r="2751" spans="1:6" ht="15" customHeight="1" x14ac:dyDescent="0.25">
      <c r="A2751" s="329" t="s">
        <v>573</v>
      </c>
      <c r="B2751" s="211">
        <v>0</v>
      </c>
      <c r="C2751" s="211">
        <v>1</v>
      </c>
      <c r="D2751" s="211" t="s">
        <v>4535</v>
      </c>
      <c r="E2751" s="211" t="s">
        <v>3293</v>
      </c>
      <c r="F2751" s="211" t="s">
        <v>3294</v>
      </c>
    </row>
    <row r="2752" spans="1:6" ht="15" customHeight="1" x14ac:dyDescent="0.25">
      <c r="A2752" s="329" t="s">
        <v>573</v>
      </c>
      <c r="B2752" s="211">
        <v>0</v>
      </c>
      <c r="C2752" s="211">
        <v>1</v>
      </c>
      <c r="D2752" s="211" t="s">
        <v>4611</v>
      </c>
      <c r="E2752" s="211" t="s">
        <v>3293</v>
      </c>
      <c r="F2752" s="211" t="s">
        <v>3294</v>
      </c>
    </row>
    <row r="2753" spans="1:6" ht="15" customHeight="1" x14ac:dyDescent="0.25">
      <c r="A2753" s="329" t="s">
        <v>573</v>
      </c>
      <c r="B2753" s="211">
        <v>0</v>
      </c>
      <c r="C2753" s="211">
        <v>1</v>
      </c>
      <c r="D2753" s="211" t="s">
        <v>4615</v>
      </c>
      <c r="E2753" s="211" t="s">
        <v>3293</v>
      </c>
      <c r="F2753" s="211" t="s">
        <v>3294</v>
      </c>
    </row>
    <row r="2754" spans="1:6" ht="15" customHeight="1" x14ac:dyDescent="0.25">
      <c r="A2754" s="211" t="s">
        <v>4608</v>
      </c>
      <c r="B2754" s="211">
        <v>0</v>
      </c>
      <c r="C2754" s="211">
        <v>1</v>
      </c>
      <c r="D2754" s="211" t="s">
        <v>4607</v>
      </c>
      <c r="E2754" s="211" t="s">
        <v>3293</v>
      </c>
      <c r="F2754" s="211" t="s">
        <v>3294</v>
      </c>
    </row>
    <row r="2755" spans="1:6" ht="15" customHeight="1" x14ac:dyDescent="0.25">
      <c r="A2755" s="211" t="s">
        <v>4608</v>
      </c>
      <c r="B2755" s="211">
        <v>0</v>
      </c>
      <c r="C2755" s="211">
        <v>1</v>
      </c>
      <c r="D2755" s="329" t="s">
        <v>573</v>
      </c>
      <c r="E2755" s="211" t="s">
        <v>3293</v>
      </c>
      <c r="F2755" s="211" t="s">
        <v>3294</v>
      </c>
    </row>
    <row r="2756" spans="1:6" ht="15" customHeight="1" x14ac:dyDescent="0.25">
      <c r="A2756" s="211" t="s">
        <v>4608</v>
      </c>
      <c r="B2756" s="211">
        <v>0</v>
      </c>
      <c r="C2756" s="211">
        <v>1</v>
      </c>
      <c r="D2756" s="211" t="s">
        <v>4535</v>
      </c>
      <c r="E2756" s="211" t="s">
        <v>3293</v>
      </c>
      <c r="F2756" s="211" t="s">
        <v>3294</v>
      </c>
    </row>
    <row r="2757" spans="1:6" ht="15" customHeight="1" x14ac:dyDescent="0.25">
      <c r="A2757" s="211" t="s">
        <v>4608</v>
      </c>
      <c r="B2757" s="211">
        <v>0</v>
      </c>
      <c r="C2757" s="211">
        <v>1</v>
      </c>
      <c r="D2757" s="211" t="s">
        <v>4611</v>
      </c>
      <c r="E2757" s="211" t="s">
        <v>3293</v>
      </c>
      <c r="F2757" s="211" t="s">
        <v>3294</v>
      </c>
    </row>
    <row r="2758" spans="1:6" ht="15" customHeight="1" x14ac:dyDescent="0.25">
      <c r="A2758" s="211" t="s">
        <v>4608</v>
      </c>
      <c r="B2758" s="211">
        <v>0</v>
      </c>
      <c r="C2758" s="211">
        <v>1</v>
      </c>
      <c r="D2758" s="211" t="s">
        <v>4615</v>
      </c>
      <c r="E2758" s="211" t="s">
        <v>3293</v>
      </c>
      <c r="F2758" s="211" t="s">
        <v>3294</v>
      </c>
    </row>
    <row r="2759" spans="1:6" ht="15" customHeight="1" x14ac:dyDescent="0.25">
      <c r="A2759" s="211" t="s">
        <v>4611</v>
      </c>
      <c r="B2759" s="211">
        <v>0</v>
      </c>
      <c r="C2759" s="211">
        <v>1</v>
      </c>
      <c r="D2759" s="211" t="s">
        <v>4607</v>
      </c>
      <c r="E2759" s="211" t="s">
        <v>3293</v>
      </c>
      <c r="F2759" s="211" t="s">
        <v>3294</v>
      </c>
    </row>
    <row r="2760" spans="1:6" ht="15" customHeight="1" x14ac:dyDescent="0.25">
      <c r="A2760" s="211" t="s">
        <v>4611</v>
      </c>
      <c r="B2760" s="211">
        <v>0</v>
      </c>
      <c r="C2760" s="211">
        <v>1</v>
      </c>
      <c r="D2760" s="329" t="s">
        <v>573</v>
      </c>
      <c r="E2760" s="211" t="s">
        <v>3293</v>
      </c>
      <c r="F2760" s="211" t="s">
        <v>3294</v>
      </c>
    </row>
    <row r="2761" spans="1:6" ht="15" customHeight="1" x14ac:dyDescent="0.25">
      <c r="A2761" s="211" t="s">
        <v>4611</v>
      </c>
      <c r="B2761" s="211">
        <v>0</v>
      </c>
      <c r="C2761" s="211">
        <v>1</v>
      </c>
      <c r="D2761" s="211" t="s">
        <v>4608</v>
      </c>
      <c r="E2761" s="211" t="s">
        <v>3293</v>
      </c>
      <c r="F2761" s="211" t="s">
        <v>3294</v>
      </c>
    </row>
    <row r="2762" spans="1:6" ht="15" customHeight="1" x14ac:dyDescent="0.25">
      <c r="A2762" s="211" t="s">
        <v>4611</v>
      </c>
      <c r="B2762" s="211">
        <v>0</v>
      </c>
      <c r="C2762" s="211">
        <v>1</v>
      </c>
      <c r="D2762" s="211" t="s">
        <v>4535</v>
      </c>
      <c r="E2762" s="211" t="s">
        <v>3293</v>
      </c>
      <c r="F2762" s="211" t="s">
        <v>3294</v>
      </c>
    </row>
    <row r="2763" spans="1:6" ht="15" customHeight="1" x14ac:dyDescent="0.25">
      <c r="A2763" s="211" t="s">
        <v>4611</v>
      </c>
      <c r="B2763" s="211">
        <v>0</v>
      </c>
      <c r="C2763" s="211">
        <v>1</v>
      </c>
      <c r="D2763" s="211" t="s">
        <v>4615</v>
      </c>
      <c r="E2763" s="211" t="s">
        <v>3293</v>
      </c>
      <c r="F2763" s="211" t="s">
        <v>3294</v>
      </c>
    </row>
    <row r="2764" spans="1:6" ht="15" customHeight="1" x14ac:dyDescent="0.25">
      <c r="A2764" s="211" t="s">
        <v>4615</v>
      </c>
      <c r="B2764" s="211">
        <v>0</v>
      </c>
      <c r="C2764" s="211">
        <v>1</v>
      </c>
      <c r="D2764" s="211" t="s">
        <v>4607</v>
      </c>
      <c r="E2764" s="211" t="s">
        <v>3293</v>
      </c>
      <c r="F2764" s="211" t="s">
        <v>3294</v>
      </c>
    </row>
    <row r="2765" spans="1:6" ht="15" customHeight="1" x14ac:dyDescent="0.25">
      <c r="A2765" s="211" t="s">
        <v>4615</v>
      </c>
      <c r="B2765" s="211">
        <v>0</v>
      </c>
      <c r="C2765" s="211">
        <v>1</v>
      </c>
      <c r="D2765" s="329" t="s">
        <v>573</v>
      </c>
      <c r="E2765" s="211" t="s">
        <v>3293</v>
      </c>
      <c r="F2765" s="211" t="s">
        <v>3294</v>
      </c>
    </row>
    <row r="2766" spans="1:6" ht="15" customHeight="1" x14ac:dyDescent="0.25">
      <c r="A2766" s="211" t="s">
        <v>4615</v>
      </c>
      <c r="B2766" s="211">
        <v>0</v>
      </c>
      <c r="C2766" s="211">
        <v>1</v>
      </c>
      <c r="D2766" s="211" t="s">
        <v>4608</v>
      </c>
      <c r="E2766" s="211" t="s">
        <v>3293</v>
      </c>
      <c r="F2766" s="211" t="s">
        <v>3294</v>
      </c>
    </row>
    <row r="2767" spans="1:6" ht="15" customHeight="1" x14ac:dyDescent="0.25">
      <c r="A2767" s="211" t="s">
        <v>4615</v>
      </c>
      <c r="B2767" s="211">
        <v>0</v>
      </c>
      <c r="C2767" s="211">
        <v>1</v>
      </c>
      <c r="D2767" s="211" t="s">
        <v>4535</v>
      </c>
      <c r="E2767" s="211" t="s">
        <v>3293</v>
      </c>
      <c r="F2767" s="211" t="s">
        <v>3294</v>
      </c>
    </row>
    <row r="2768" spans="1:6" ht="15" customHeight="1" x14ac:dyDescent="0.25">
      <c r="A2768" s="211" t="s">
        <v>4615</v>
      </c>
      <c r="B2768" s="211">
        <v>0</v>
      </c>
      <c r="C2768" s="211">
        <v>1</v>
      </c>
      <c r="D2768" s="211" t="s">
        <v>4611</v>
      </c>
      <c r="E2768" s="211" t="s">
        <v>3293</v>
      </c>
      <c r="F2768" s="211" t="s">
        <v>3294</v>
      </c>
    </row>
    <row r="2769" spans="1:6" ht="15" customHeight="1" x14ac:dyDescent="0.25">
      <c r="A2769" s="211" t="s">
        <v>4535</v>
      </c>
      <c r="B2769" s="211">
        <v>0</v>
      </c>
      <c r="C2769" s="211">
        <v>1</v>
      </c>
      <c r="D2769" s="211" t="s">
        <v>4607</v>
      </c>
      <c r="E2769" s="211" t="s">
        <v>3293</v>
      </c>
      <c r="F2769" s="211" t="s">
        <v>3294</v>
      </c>
    </row>
    <row r="2770" spans="1:6" ht="15" customHeight="1" x14ac:dyDescent="0.25">
      <c r="A2770" s="211" t="s">
        <v>4535</v>
      </c>
      <c r="B2770" s="211">
        <v>0</v>
      </c>
      <c r="C2770" s="211">
        <v>1</v>
      </c>
      <c r="D2770" s="329" t="s">
        <v>573</v>
      </c>
      <c r="E2770" s="211" t="s">
        <v>3293</v>
      </c>
      <c r="F2770" s="211" t="s">
        <v>3294</v>
      </c>
    </row>
    <row r="2771" spans="1:6" ht="15" customHeight="1" x14ac:dyDescent="0.25">
      <c r="A2771" s="211" t="s">
        <v>4535</v>
      </c>
      <c r="B2771" s="211">
        <v>0</v>
      </c>
      <c r="C2771" s="211">
        <v>1</v>
      </c>
      <c r="D2771" s="211" t="s">
        <v>4608</v>
      </c>
      <c r="E2771" s="211" t="s">
        <v>3293</v>
      </c>
      <c r="F2771" s="211" t="s">
        <v>3294</v>
      </c>
    </row>
    <row r="2772" spans="1:6" ht="15" customHeight="1" x14ac:dyDescent="0.25">
      <c r="A2772" s="211" t="s">
        <v>4535</v>
      </c>
      <c r="B2772" s="211">
        <v>0</v>
      </c>
      <c r="C2772" s="211">
        <v>1</v>
      </c>
      <c r="D2772" s="211" t="s">
        <v>4611</v>
      </c>
      <c r="E2772" s="211" t="s">
        <v>3293</v>
      </c>
      <c r="F2772" s="211" t="s">
        <v>3294</v>
      </c>
    </row>
    <row r="2773" spans="1:6" ht="15" customHeight="1" x14ac:dyDescent="0.25">
      <c r="A2773" s="211" t="s">
        <v>4535</v>
      </c>
      <c r="B2773" s="211">
        <v>0</v>
      </c>
      <c r="C2773" s="211">
        <v>1</v>
      </c>
      <c r="D2773" s="211" t="s">
        <v>4615</v>
      </c>
      <c r="E2773" s="211" t="s">
        <v>3293</v>
      </c>
      <c r="F2773" s="211" t="s">
        <v>3294</v>
      </c>
    </row>
    <row r="2774" spans="1:6" ht="15" customHeight="1" x14ac:dyDescent="0.25">
      <c r="A2774" s="211" t="s">
        <v>2341</v>
      </c>
      <c r="B2774" s="211">
        <v>0</v>
      </c>
      <c r="C2774" s="211">
        <v>1</v>
      </c>
      <c r="D2774" s="211" t="s">
        <v>2343</v>
      </c>
      <c r="E2774" s="211" t="s">
        <v>3293</v>
      </c>
      <c r="F2774" s="211" t="s">
        <v>3294</v>
      </c>
    </row>
    <row r="2775" spans="1:6" ht="15" customHeight="1" x14ac:dyDescent="0.25">
      <c r="A2775" s="211" t="s">
        <v>2341</v>
      </c>
      <c r="B2775" s="211">
        <v>0</v>
      </c>
      <c r="C2775" s="211">
        <v>1</v>
      </c>
      <c r="D2775" s="211" t="s">
        <v>972</v>
      </c>
      <c r="E2775" s="211" t="s">
        <v>3293</v>
      </c>
      <c r="F2775" s="211" t="s">
        <v>3294</v>
      </c>
    </row>
    <row r="2776" spans="1:6" ht="15" customHeight="1" x14ac:dyDescent="0.25">
      <c r="A2776" s="211" t="s">
        <v>2341</v>
      </c>
      <c r="B2776" s="211">
        <v>0</v>
      </c>
      <c r="C2776" s="211">
        <v>1</v>
      </c>
      <c r="D2776" s="211" t="s">
        <v>985</v>
      </c>
      <c r="E2776" s="211" t="s">
        <v>3293</v>
      </c>
      <c r="F2776" s="211" t="s">
        <v>3294</v>
      </c>
    </row>
    <row r="2777" spans="1:6" ht="15" customHeight="1" x14ac:dyDescent="0.25">
      <c r="A2777" s="211" t="s">
        <v>2343</v>
      </c>
      <c r="B2777" s="211">
        <v>0</v>
      </c>
      <c r="C2777" s="211">
        <v>1</v>
      </c>
      <c r="D2777" s="211" t="s">
        <v>2341</v>
      </c>
      <c r="E2777" s="211" t="s">
        <v>3293</v>
      </c>
      <c r="F2777" s="211" t="s">
        <v>3294</v>
      </c>
    </row>
    <row r="2778" spans="1:6" ht="15" customHeight="1" x14ac:dyDescent="0.25">
      <c r="A2778" s="211" t="s">
        <v>2343</v>
      </c>
      <c r="B2778" s="211">
        <v>0</v>
      </c>
      <c r="C2778" s="211">
        <v>1</v>
      </c>
      <c r="D2778" s="211" t="s">
        <v>972</v>
      </c>
      <c r="E2778" s="211" t="s">
        <v>3293</v>
      </c>
      <c r="F2778" s="211" t="s">
        <v>3294</v>
      </c>
    </row>
    <row r="2779" spans="1:6" ht="15" customHeight="1" x14ac:dyDescent="0.25">
      <c r="A2779" s="211" t="s">
        <v>2343</v>
      </c>
      <c r="B2779" s="211">
        <v>0</v>
      </c>
      <c r="C2779" s="211">
        <v>1</v>
      </c>
      <c r="D2779" s="211" t="s">
        <v>985</v>
      </c>
      <c r="E2779" s="211" t="s">
        <v>3293</v>
      </c>
      <c r="F2779" s="211" t="s">
        <v>3294</v>
      </c>
    </row>
    <row r="2780" spans="1:6" ht="15" customHeight="1" x14ac:dyDescent="0.25">
      <c r="A2780" s="211" t="s">
        <v>972</v>
      </c>
      <c r="B2780" s="211">
        <v>0</v>
      </c>
      <c r="C2780" s="211">
        <v>1</v>
      </c>
      <c r="D2780" s="211" t="s">
        <v>2341</v>
      </c>
      <c r="E2780" s="211" t="s">
        <v>3293</v>
      </c>
      <c r="F2780" s="211" t="s">
        <v>3294</v>
      </c>
    </row>
    <row r="2781" spans="1:6" ht="15" customHeight="1" x14ac:dyDescent="0.25">
      <c r="A2781" s="211" t="s">
        <v>972</v>
      </c>
      <c r="B2781" s="211">
        <v>0</v>
      </c>
      <c r="C2781" s="211">
        <v>1</v>
      </c>
      <c r="D2781" s="211" t="s">
        <v>2343</v>
      </c>
      <c r="E2781" s="211" t="s">
        <v>3293</v>
      </c>
      <c r="F2781" s="211" t="s">
        <v>3294</v>
      </c>
    </row>
    <row r="2782" spans="1:6" ht="15" customHeight="1" x14ac:dyDescent="0.25">
      <c r="A2782" s="211" t="s">
        <v>972</v>
      </c>
      <c r="B2782" s="211">
        <v>0</v>
      </c>
      <c r="C2782" s="211">
        <v>1</v>
      </c>
      <c r="D2782" s="211" t="s">
        <v>985</v>
      </c>
      <c r="E2782" s="211" t="s">
        <v>3293</v>
      </c>
      <c r="F2782" s="211" t="s">
        <v>3294</v>
      </c>
    </row>
    <row r="2783" spans="1:6" ht="15" customHeight="1" x14ac:dyDescent="0.25">
      <c r="A2783" s="211" t="s">
        <v>985</v>
      </c>
      <c r="B2783" s="211">
        <v>0</v>
      </c>
      <c r="C2783" s="211">
        <v>1</v>
      </c>
      <c r="D2783" s="211" t="s">
        <v>2341</v>
      </c>
      <c r="E2783" s="211" t="s">
        <v>3293</v>
      </c>
      <c r="F2783" s="211" t="s">
        <v>3294</v>
      </c>
    </row>
    <row r="2784" spans="1:6" ht="15" customHeight="1" x14ac:dyDescent="0.25">
      <c r="A2784" s="211" t="s">
        <v>985</v>
      </c>
      <c r="B2784" s="211">
        <v>0</v>
      </c>
      <c r="C2784" s="211">
        <v>1</v>
      </c>
      <c r="D2784" s="211" t="s">
        <v>2343</v>
      </c>
      <c r="E2784" s="211" t="s">
        <v>3293</v>
      </c>
      <c r="F2784" s="211" t="s">
        <v>3294</v>
      </c>
    </row>
    <row r="2785" spans="1:6" ht="15" customHeight="1" x14ac:dyDescent="0.25">
      <c r="A2785" s="211" t="s">
        <v>985</v>
      </c>
      <c r="B2785" s="211">
        <v>0</v>
      </c>
      <c r="C2785" s="211">
        <v>1</v>
      </c>
      <c r="D2785" s="211" t="s">
        <v>972</v>
      </c>
      <c r="E2785" s="211" t="s">
        <v>3293</v>
      </c>
      <c r="F2785" s="211" t="s">
        <v>3294</v>
      </c>
    </row>
    <row r="2786" spans="1:6" ht="15" customHeight="1" x14ac:dyDescent="0.25">
      <c r="A2786" s="211" t="s">
        <v>575</v>
      </c>
      <c r="B2786" s="211">
        <v>0</v>
      </c>
      <c r="C2786" s="211">
        <v>1</v>
      </c>
      <c r="D2786" s="211" t="s">
        <v>4620</v>
      </c>
      <c r="E2786" s="211" t="s">
        <v>3293</v>
      </c>
      <c r="F2786" s="211" t="s">
        <v>3294</v>
      </c>
    </row>
    <row r="2787" spans="1:6" ht="15" customHeight="1" x14ac:dyDescent="0.25">
      <c r="A2787" s="211" t="s">
        <v>575</v>
      </c>
      <c r="B2787" s="211">
        <v>0</v>
      </c>
      <c r="C2787" s="211">
        <v>1</v>
      </c>
      <c r="D2787" s="211" t="s">
        <v>4625</v>
      </c>
      <c r="E2787" s="211" t="s">
        <v>3293</v>
      </c>
      <c r="F2787" s="211" t="s">
        <v>3294</v>
      </c>
    </row>
    <row r="2788" spans="1:6" ht="15" customHeight="1" x14ac:dyDescent="0.25">
      <c r="A2788" s="211" t="s">
        <v>575</v>
      </c>
      <c r="B2788" s="211">
        <v>0</v>
      </c>
      <c r="C2788" s="211">
        <v>1</v>
      </c>
      <c r="D2788" s="211" t="s">
        <v>4630</v>
      </c>
      <c r="E2788" s="211" t="s">
        <v>3293</v>
      </c>
      <c r="F2788" s="211" t="s">
        <v>3294</v>
      </c>
    </row>
    <row r="2789" spans="1:6" ht="15" customHeight="1" x14ac:dyDescent="0.25">
      <c r="A2789" s="211" t="s">
        <v>4620</v>
      </c>
      <c r="B2789" s="211">
        <v>0</v>
      </c>
      <c r="C2789" s="211">
        <v>1</v>
      </c>
      <c r="D2789" s="211" t="s">
        <v>575</v>
      </c>
      <c r="E2789" s="211" t="s">
        <v>3293</v>
      </c>
      <c r="F2789" s="211" t="s">
        <v>3294</v>
      </c>
    </row>
    <row r="2790" spans="1:6" ht="15" customHeight="1" x14ac:dyDescent="0.25">
      <c r="A2790" s="211" t="s">
        <v>4620</v>
      </c>
      <c r="B2790" s="211">
        <v>0</v>
      </c>
      <c r="C2790" s="211">
        <v>1</v>
      </c>
      <c r="D2790" s="211" t="s">
        <v>4625</v>
      </c>
      <c r="E2790" s="211" t="s">
        <v>3293</v>
      </c>
      <c r="F2790" s="211" t="s">
        <v>3294</v>
      </c>
    </row>
    <row r="2791" spans="1:6" ht="15" customHeight="1" x14ac:dyDescent="0.25">
      <c r="A2791" s="211" t="s">
        <v>4620</v>
      </c>
      <c r="B2791" s="211">
        <v>0</v>
      </c>
      <c r="C2791" s="211">
        <v>1</v>
      </c>
      <c r="D2791" s="211" t="s">
        <v>4630</v>
      </c>
      <c r="E2791" s="211" t="s">
        <v>3293</v>
      </c>
      <c r="F2791" s="211" t="s">
        <v>3294</v>
      </c>
    </row>
    <row r="2792" spans="1:6" ht="15" customHeight="1" x14ac:dyDescent="0.25">
      <c r="A2792" s="211" t="s">
        <v>4625</v>
      </c>
      <c r="B2792" s="211">
        <v>0</v>
      </c>
      <c r="C2792" s="211">
        <v>1</v>
      </c>
      <c r="D2792" s="211" t="s">
        <v>575</v>
      </c>
      <c r="E2792" s="211" t="s">
        <v>3293</v>
      </c>
      <c r="F2792" s="211" t="s">
        <v>3294</v>
      </c>
    </row>
    <row r="2793" spans="1:6" ht="15" customHeight="1" x14ac:dyDescent="0.25">
      <c r="A2793" s="211" t="s">
        <v>4625</v>
      </c>
      <c r="B2793" s="211">
        <v>0</v>
      </c>
      <c r="C2793" s="211">
        <v>1</v>
      </c>
      <c r="D2793" s="211" t="s">
        <v>4620</v>
      </c>
      <c r="E2793" s="211" t="s">
        <v>3293</v>
      </c>
      <c r="F2793" s="211" t="s">
        <v>3294</v>
      </c>
    </row>
    <row r="2794" spans="1:6" ht="15" customHeight="1" x14ac:dyDescent="0.25">
      <c r="A2794" s="211" t="s">
        <v>4625</v>
      </c>
      <c r="B2794" s="211">
        <v>0</v>
      </c>
      <c r="C2794" s="211">
        <v>1</v>
      </c>
      <c r="D2794" s="211" t="s">
        <v>4630</v>
      </c>
      <c r="E2794" s="211" t="s">
        <v>3293</v>
      </c>
      <c r="F2794" s="211" t="s">
        <v>3294</v>
      </c>
    </row>
    <row r="2795" spans="1:6" ht="15" customHeight="1" x14ac:dyDescent="0.25">
      <c r="A2795" s="211" t="s">
        <v>4630</v>
      </c>
      <c r="B2795" s="211">
        <v>0</v>
      </c>
      <c r="C2795" s="211">
        <v>1</v>
      </c>
      <c r="D2795" s="211" t="s">
        <v>575</v>
      </c>
      <c r="E2795" s="211" t="s">
        <v>3293</v>
      </c>
      <c r="F2795" s="211" t="s">
        <v>3294</v>
      </c>
    </row>
    <row r="2796" spans="1:6" ht="15" customHeight="1" x14ac:dyDescent="0.25">
      <c r="A2796" s="211" t="s">
        <v>4630</v>
      </c>
      <c r="B2796" s="211">
        <v>0</v>
      </c>
      <c r="C2796" s="211">
        <v>1</v>
      </c>
      <c r="D2796" s="211" t="s">
        <v>4620</v>
      </c>
      <c r="E2796" s="211" t="s">
        <v>3293</v>
      </c>
      <c r="F2796" s="211" t="s">
        <v>3294</v>
      </c>
    </row>
    <row r="2797" spans="1:6" ht="15" customHeight="1" x14ac:dyDescent="0.25">
      <c r="A2797" s="211" t="s">
        <v>4630</v>
      </c>
      <c r="B2797" s="211">
        <v>0</v>
      </c>
      <c r="C2797" s="211">
        <v>1</v>
      </c>
      <c r="D2797" s="211" t="s">
        <v>4625</v>
      </c>
      <c r="E2797" s="211" t="s">
        <v>3293</v>
      </c>
      <c r="F2797" s="211" t="s">
        <v>3294</v>
      </c>
    </row>
    <row r="2798" spans="1:6" ht="15" customHeight="1" x14ac:dyDescent="0.25">
      <c r="A2798" s="211" t="s">
        <v>5220</v>
      </c>
      <c r="B2798" s="211">
        <v>0</v>
      </c>
      <c r="C2798" s="211">
        <v>1</v>
      </c>
      <c r="D2798" s="211" t="s">
        <v>379</v>
      </c>
      <c r="E2798" s="211" t="s">
        <v>3482</v>
      </c>
      <c r="F2798" s="211" t="s">
        <v>3291</v>
      </c>
    </row>
    <row r="2799" spans="1:6" ht="15" customHeight="1" x14ac:dyDescent="0.25">
      <c r="A2799" s="211" t="s">
        <v>5220</v>
      </c>
      <c r="B2799" s="211">
        <v>0</v>
      </c>
      <c r="C2799" s="211">
        <v>1</v>
      </c>
      <c r="D2799" s="211" t="s">
        <v>385</v>
      </c>
      <c r="E2799" s="211" t="s">
        <v>3482</v>
      </c>
      <c r="F2799" s="211" t="s">
        <v>3291</v>
      </c>
    </row>
    <row r="2800" spans="1:6" ht="15" customHeight="1" x14ac:dyDescent="0.25">
      <c r="A2800" s="211" t="s">
        <v>5220</v>
      </c>
      <c r="B2800" s="211">
        <v>0</v>
      </c>
      <c r="C2800" s="211">
        <v>1</v>
      </c>
      <c r="D2800" s="211" t="s">
        <v>3162</v>
      </c>
      <c r="E2800" s="211" t="s">
        <v>3482</v>
      </c>
      <c r="F2800" s="211" t="s">
        <v>3291</v>
      </c>
    </row>
    <row r="2801" spans="1:6" ht="15" customHeight="1" x14ac:dyDescent="0.25">
      <c r="A2801" s="211" t="s">
        <v>5220</v>
      </c>
      <c r="B2801" s="211">
        <v>0</v>
      </c>
      <c r="C2801" s="211">
        <v>1</v>
      </c>
      <c r="D2801" s="211" t="s">
        <v>3247</v>
      </c>
      <c r="E2801" s="211" t="s">
        <v>3482</v>
      </c>
      <c r="F2801" s="211" t="s">
        <v>3291</v>
      </c>
    </row>
    <row r="2802" spans="1:6" ht="15" customHeight="1" x14ac:dyDescent="0.25">
      <c r="A2802" s="211" t="s">
        <v>5220</v>
      </c>
      <c r="B2802" s="211">
        <v>0</v>
      </c>
      <c r="C2802" s="211">
        <v>1</v>
      </c>
      <c r="D2802" s="211" t="s">
        <v>2283</v>
      </c>
      <c r="E2802" s="211" t="s">
        <v>3482</v>
      </c>
      <c r="F2802" s="211" t="s">
        <v>3291</v>
      </c>
    </row>
    <row r="2803" spans="1:6" ht="15" customHeight="1" x14ac:dyDescent="0.25">
      <c r="A2803" s="211" t="s">
        <v>5220</v>
      </c>
      <c r="B2803" s="211">
        <v>0</v>
      </c>
      <c r="C2803" s="211">
        <v>1</v>
      </c>
      <c r="D2803" s="211" t="s">
        <v>2282</v>
      </c>
      <c r="E2803" s="211" t="s">
        <v>3482</v>
      </c>
      <c r="F2803" s="211" t="s">
        <v>3291</v>
      </c>
    </row>
    <row r="2804" spans="1:6" ht="15" customHeight="1" x14ac:dyDescent="0.25">
      <c r="A2804" s="211" t="s">
        <v>5220</v>
      </c>
      <c r="B2804" s="211">
        <v>0</v>
      </c>
      <c r="C2804" s="211">
        <v>1</v>
      </c>
      <c r="D2804" s="211" t="s">
        <v>3563</v>
      </c>
      <c r="E2804" s="211" t="s">
        <v>3290</v>
      </c>
      <c r="F2804" s="211" t="s">
        <v>3291</v>
      </c>
    </row>
    <row r="2805" spans="1:6" ht="15" customHeight="1" x14ac:dyDescent="0.25">
      <c r="A2805" s="211" t="s">
        <v>5220</v>
      </c>
      <c r="B2805" s="211">
        <v>0</v>
      </c>
      <c r="C2805" s="211">
        <v>1</v>
      </c>
      <c r="D2805" s="211" t="s">
        <v>3389</v>
      </c>
      <c r="E2805" s="211" t="s">
        <v>3290</v>
      </c>
      <c r="F2805" s="211" t="s">
        <v>3291</v>
      </c>
    </row>
    <row r="2806" spans="1:6" ht="15" customHeight="1" x14ac:dyDescent="0.25">
      <c r="A2806" s="211" t="s">
        <v>5220</v>
      </c>
      <c r="B2806" s="211">
        <v>0</v>
      </c>
      <c r="C2806" s="211">
        <v>1</v>
      </c>
      <c r="D2806" s="211" t="s">
        <v>1714</v>
      </c>
      <c r="E2806" s="211" t="s">
        <v>3482</v>
      </c>
      <c r="F2806" s="211" t="s">
        <v>3291</v>
      </c>
    </row>
    <row r="2807" spans="1:6" ht="15" customHeight="1" x14ac:dyDescent="0.25">
      <c r="A2807" s="211" t="s">
        <v>5220</v>
      </c>
      <c r="B2807" s="211">
        <v>0</v>
      </c>
      <c r="C2807" s="211">
        <v>1</v>
      </c>
      <c r="D2807" s="211" t="s">
        <v>1716</v>
      </c>
      <c r="E2807" s="211" t="s">
        <v>3482</v>
      </c>
      <c r="F2807" s="211" t="s">
        <v>3291</v>
      </c>
    </row>
    <row r="2808" spans="1:6" ht="15" customHeight="1" x14ac:dyDescent="0.25">
      <c r="A2808" s="211" t="s">
        <v>5220</v>
      </c>
      <c r="B2808" s="211">
        <v>0</v>
      </c>
      <c r="C2808" s="211">
        <v>1</v>
      </c>
      <c r="D2808" s="211" t="s">
        <v>1718</v>
      </c>
      <c r="E2808" s="211" t="s">
        <v>3482</v>
      </c>
      <c r="F2808" s="211" t="s">
        <v>3291</v>
      </c>
    </row>
    <row r="2809" spans="1:6" ht="15" customHeight="1" x14ac:dyDescent="0.25">
      <c r="A2809" s="211" t="s">
        <v>5220</v>
      </c>
      <c r="B2809" s="211">
        <v>0</v>
      </c>
      <c r="C2809" s="211">
        <v>1</v>
      </c>
      <c r="D2809" s="211" t="s">
        <v>2379</v>
      </c>
      <c r="E2809" s="211" t="s">
        <v>3482</v>
      </c>
      <c r="F2809" s="211" t="s">
        <v>3291</v>
      </c>
    </row>
    <row r="2810" spans="1:6" ht="15" customHeight="1" x14ac:dyDescent="0.25">
      <c r="A2810" s="211" t="s">
        <v>5220</v>
      </c>
      <c r="B2810" s="211">
        <v>0</v>
      </c>
      <c r="C2810" s="211">
        <v>1</v>
      </c>
      <c r="D2810" s="211" t="s">
        <v>1722</v>
      </c>
      <c r="E2810" s="211" t="s">
        <v>3482</v>
      </c>
      <c r="F2810" s="211" t="s">
        <v>3291</v>
      </c>
    </row>
    <row r="2811" spans="1:6" ht="15" customHeight="1" x14ac:dyDescent="0.25">
      <c r="A2811" s="211" t="s">
        <v>5220</v>
      </c>
      <c r="B2811" s="211">
        <v>0</v>
      </c>
      <c r="C2811" s="211">
        <v>1</v>
      </c>
      <c r="D2811" s="211" t="s">
        <v>1724</v>
      </c>
      <c r="E2811" s="211" t="s">
        <v>3482</v>
      </c>
      <c r="F2811" s="211" t="s">
        <v>3291</v>
      </c>
    </row>
    <row r="2812" spans="1:6" ht="15" customHeight="1" x14ac:dyDescent="0.25">
      <c r="A2812" s="211" t="s">
        <v>5220</v>
      </c>
      <c r="B2812" s="211">
        <v>0</v>
      </c>
      <c r="C2812" s="211">
        <v>1</v>
      </c>
      <c r="D2812" s="211" t="s">
        <v>72</v>
      </c>
      <c r="E2812" s="211" t="s">
        <v>3482</v>
      </c>
      <c r="F2812" s="211" t="s">
        <v>3291</v>
      </c>
    </row>
    <row r="2813" spans="1:6" ht="15" customHeight="1" x14ac:dyDescent="0.25">
      <c r="A2813" s="211" t="s">
        <v>5220</v>
      </c>
      <c r="B2813" s="211">
        <v>0</v>
      </c>
      <c r="C2813" s="211">
        <v>1</v>
      </c>
      <c r="D2813" s="211" t="s">
        <v>73</v>
      </c>
      <c r="E2813" s="211" t="s">
        <v>3482</v>
      </c>
      <c r="F2813" s="211" t="s">
        <v>3291</v>
      </c>
    </row>
    <row r="2814" spans="1:6" ht="15" customHeight="1" x14ac:dyDescent="0.25">
      <c r="A2814" s="211" t="s">
        <v>5220</v>
      </c>
      <c r="B2814" s="211">
        <v>0</v>
      </c>
      <c r="C2814" s="211">
        <v>1</v>
      </c>
      <c r="D2814" s="211" t="s">
        <v>3107</v>
      </c>
      <c r="E2814" s="211" t="s">
        <v>3482</v>
      </c>
      <c r="F2814" s="211" t="s">
        <v>3291</v>
      </c>
    </row>
    <row r="2815" spans="1:6" ht="15" customHeight="1" x14ac:dyDescent="0.25">
      <c r="A2815" s="211" t="s">
        <v>5220</v>
      </c>
      <c r="B2815" s="211">
        <v>0</v>
      </c>
      <c r="C2815" s="211">
        <v>1</v>
      </c>
      <c r="D2815" s="211" t="s">
        <v>3109</v>
      </c>
      <c r="E2815" s="211" t="s">
        <v>3482</v>
      </c>
      <c r="F2815" s="211" t="s">
        <v>3291</v>
      </c>
    </row>
    <row r="2816" spans="1:6" ht="15" customHeight="1" x14ac:dyDescent="0.25">
      <c r="A2816" s="211" t="s">
        <v>5220</v>
      </c>
      <c r="B2816" s="211">
        <v>0</v>
      </c>
      <c r="C2816" s="211">
        <v>1</v>
      </c>
      <c r="D2816" s="211" t="s">
        <v>3111</v>
      </c>
      <c r="E2816" s="211" t="s">
        <v>3482</v>
      </c>
      <c r="F2816" s="211" t="s">
        <v>3291</v>
      </c>
    </row>
    <row r="2817" spans="1:6" ht="15" customHeight="1" x14ac:dyDescent="0.25">
      <c r="A2817" s="211" t="s">
        <v>5220</v>
      </c>
      <c r="B2817" s="211">
        <v>0</v>
      </c>
      <c r="C2817" s="211">
        <v>1</v>
      </c>
      <c r="D2817" s="211" t="s">
        <v>3388</v>
      </c>
      <c r="E2817" s="211" t="s">
        <v>3290</v>
      </c>
      <c r="F2817" s="211" t="s">
        <v>3291</v>
      </c>
    </row>
    <row r="2818" spans="1:6" ht="15" customHeight="1" x14ac:dyDescent="0.25">
      <c r="A2818" s="211" t="s">
        <v>5220</v>
      </c>
      <c r="B2818" s="211">
        <v>0</v>
      </c>
      <c r="C2818" s="211">
        <v>1</v>
      </c>
      <c r="D2818" s="211" t="s">
        <v>3387</v>
      </c>
      <c r="E2818" s="211" t="s">
        <v>3290</v>
      </c>
      <c r="F2818" s="211" t="s">
        <v>3291</v>
      </c>
    </row>
    <row r="2819" spans="1:6" ht="15" customHeight="1" x14ac:dyDescent="0.25">
      <c r="A2819" s="211" t="s">
        <v>5220</v>
      </c>
      <c r="B2819" s="211">
        <v>0</v>
      </c>
      <c r="C2819" s="211">
        <v>1</v>
      </c>
      <c r="D2819" s="211" t="s">
        <v>3391</v>
      </c>
      <c r="E2819" s="211" t="s">
        <v>3290</v>
      </c>
      <c r="F2819" s="211" t="s">
        <v>3291</v>
      </c>
    </row>
    <row r="2820" spans="1:6" ht="15" customHeight="1" x14ac:dyDescent="0.25">
      <c r="A2820" s="211" t="s">
        <v>5220</v>
      </c>
      <c r="B2820" s="211">
        <v>0</v>
      </c>
      <c r="C2820" s="211">
        <v>1</v>
      </c>
      <c r="D2820" s="211" t="s">
        <v>3392</v>
      </c>
      <c r="E2820" s="211" t="s">
        <v>3290</v>
      </c>
      <c r="F2820" s="211" t="s">
        <v>3291</v>
      </c>
    </row>
    <row r="2821" spans="1:6" ht="15" customHeight="1" x14ac:dyDescent="0.25">
      <c r="A2821" s="211" t="s">
        <v>5220</v>
      </c>
      <c r="B2821" s="211">
        <v>0</v>
      </c>
      <c r="C2821" s="211">
        <v>1</v>
      </c>
      <c r="D2821" s="211" t="s">
        <v>209</v>
      </c>
      <c r="E2821" s="211" t="s">
        <v>3292</v>
      </c>
      <c r="F2821" s="211" t="s">
        <v>3291</v>
      </c>
    </row>
    <row r="2822" spans="1:6" ht="15" customHeight="1" x14ac:dyDescent="0.25">
      <c r="A2822" s="211" t="s">
        <v>5220</v>
      </c>
      <c r="B2822" s="211">
        <v>0</v>
      </c>
      <c r="C2822" s="211">
        <v>1</v>
      </c>
      <c r="D2822" s="211" t="s">
        <v>3196</v>
      </c>
      <c r="E2822" s="211" t="s">
        <v>3292</v>
      </c>
      <c r="F2822" s="211" t="s">
        <v>3291</v>
      </c>
    </row>
    <row r="2823" spans="1:6" ht="15" customHeight="1" x14ac:dyDescent="0.25">
      <c r="A2823" s="211" t="s">
        <v>5220</v>
      </c>
      <c r="B2823" s="211">
        <v>0</v>
      </c>
      <c r="C2823" s="211">
        <v>1</v>
      </c>
      <c r="D2823" s="211" t="s">
        <v>392</v>
      </c>
      <c r="E2823" s="211" t="s">
        <v>3292</v>
      </c>
      <c r="F2823" s="211" t="s">
        <v>3291</v>
      </c>
    </row>
    <row r="2824" spans="1:6" ht="15" customHeight="1" x14ac:dyDescent="0.25">
      <c r="A2824" s="211" t="s">
        <v>5220</v>
      </c>
      <c r="B2824" s="211">
        <v>0</v>
      </c>
      <c r="C2824" s="211">
        <v>1</v>
      </c>
      <c r="D2824" s="211" t="s">
        <v>642</v>
      </c>
      <c r="E2824" s="211" t="s">
        <v>3292</v>
      </c>
      <c r="F2824" s="211" t="s">
        <v>3291</v>
      </c>
    </row>
    <row r="2825" spans="1:6" ht="15" customHeight="1" x14ac:dyDescent="0.25">
      <c r="A2825" s="211" t="s">
        <v>5220</v>
      </c>
      <c r="B2825" s="211">
        <v>0</v>
      </c>
      <c r="C2825" s="211">
        <v>1</v>
      </c>
      <c r="D2825" s="211" t="s">
        <v>395</v>
      </c>
      <c r="E2825" s="211" t="s">
        <v>3292</v>
      </c>
      <c r="F2825" s="211" t="s">
        <v>3291</v>
      </c>
    </row>
    <row r="2826" spans="1:6" ht="15" customHeight="1" x14ac:dyDescent="0.25">
      <c r="A2826" s="211" t="s">
        <v>5220</v>
      </c>
      <c r="B2826" s="211">
        <v>0</v>
      </c>
      <c r="C2826" s="211">
        <v>1</v>
      </c>
      <c r="D2826" s="211" t="s">
        <v>397</v>
      </c>
      <c r="E2826" s="211" t="s">
        <v>3292</v>
      </c>
      <c r="F2826" s="211" t="s">
        <v>3291</v>
      </c>
    </row>
    <row r="2827" spans="1:6" ht="15" customHeight="1" x14ac:dyDescent="0.25">
      <c r="A2827" s="211" t="s">
        <v>5220</v>
      </c>
      <c r="B2827" s="211">
        <v>0</v>
      </c>
      <c r="C2827" s="211">
        <v>1</v>
      </c>
      <c r="D2827" s="211" t="s">
        <v>292</v>
      </c>
      <c r="E2827" s="211" t="s">
        <v>3292</v>
      </c>
      <c r="F2827" s="211" t="s">
        <v>3291</v>
      </c>
    </row>
    <row r="2828" spans="1:6" ht="15" customHeight="1" x14ac:dyDescent="0.25">
      <c r="A2828" s="211" t="s">
        <v>5220</v>
      </c>
      <c r="B2828" s="211">
        <v>0</v>
      </c>
      <c r="C2828" s="211">
        <v>1</v>
      </c>
      <c r="D2828" s="211" t="s">
        <v>400</v>
      </c>
      <c r="E2828" s="211" t="s">
        <v>3292</v>
      </c>
      <c r="F2828" s="211" t="s">
        <v>3291</v>
      </c>
    </row>
    <row r="2829" spans="1:6" ht="15" customHeight="1" x14ac:dyDescent="0.25">
      <c r="A2829" s="211" t="s">
        <v>5220</v>
      </c>
      <c r="B2829" s="211">
        <v>0</v>
      </c>
      <c r="C2829" s="211">
        <v>1</v>
      </c>
      <c r="D2829" s="211" t="s">
        <v>403</v>
      </c>
      <c r="E2829" s="211" t="s">
        <v>3292</v>
      </c>
      <c r="F2829" s="211" t="s">
        <v>3291</v>
      </c>
    </row>
    <row r="2830" spans="1:6" ht="15" customHeight="1" x14ac:dyDescent="0.25">
      <c r="A2830" s="211" t="s">
        <v>5220</v>
      </c>
      <c r="B2830" s="211">
        <v>0</v>
      </c>
      <c r="C2830" s="211">
        <v>1</v>
      </c>
      <c r="D2830" s="211" t="s">
        <v>1042</v>
      </c>
      <c r="E2830" s="211" t="s">
        <v>3292</v>
      </c>
      <c r="F2830" s="211" t="s">
        <v>3291</v>
      </c>
    </row>
    <row r="2831" spans="1:6" ht="15" customHeight="1" x14ac:dyDescent="0.25">
      <c r="A2831" s="211" t="s">
        <v>5220</v>
      </c>
      <c r="B2831" s="211">
        <v>0</v>
      </c>
      <c r="C2831" s="211">
        <v>1</v>
      </c>
      <c r="D2831" s="211" t="s">
        <v>1045</v>
      </c>
      <c r="E2831" s="211" t="s">
        <v>3292</v>
      </c>
      <c r="F2831" s="211" t="s">
        <v>3291</v>
      </c>
    </row>
    <row r="2832" spans="1:6" ht="15" customHeight="1" x14ac:dyDescent="0.25">
      <c r="A2832" s="211" t="s">
        <v>5220</v>
      </c>
      <c r="B2832" s="211">
        <v>0</v>
      </c>
      <c r="C2832" s="211">
        <v>1</v>
      </c>
      <c r="D2832" s="211" t="s">
        <v>933</v>
      </c>
      <c r="E2832" s="211" t="s">
        <v>3292</v>
      </c>
      <c r="F2832" s="211" t="s">
        <v>3291</v>
      </c>
    </row>
    <row r="2833" spans="1:6" ht="15" customHeight="1" x14ac:dyDescent="0.25">
      <c r="A2833" s="211" t="s">
        <v>5220</v>
      </c>
      <c r="B2833" s="211">
        <v>0</v>
      </c>
      <c r="C2833" s="211">
        <v>1</v>
      </c>
      <c r="D2833" s="211" t="s">
        <v>932</v>
      </c>
      <c r="E2833" s="211" t="s">
        <v>3292</v>
      </c>
      <c r="F2833" s="211" t="s">
        <v>3291</v>
      </c>
    </row>
    <row r="2834" spans="1:6" ht="15" customHeight="1" x14ac:dyDescent="0.25">
      <c r="A2834" s="211" t="s">
        <v>5220</v>
      </c>
      <c r="B2834" s="211">
        <v>0</v>
      </c>
      <c r="C2834" s="211">
        <v>1</v>
      </c>
      <c r="D2834" s="211" t="s">
        <v>381</v>
      </c>
      <c r="E2834" s="211" t="s">
        <v>3292</v>
      </c>
      <c r="F2834" s="211" t="s">
        <v>3291</v>
      </c>
    </row>
    <row r="2835" spans="1:6" ht="15" customHeight="1" x14ac:dyDescent="0.25">
      <c r="A2835" s="211" t="s">
        <v>5220</v>
      </c>
      <c r="B2835" s="211">
        <v>0</v>
      </c>
      <c r="C2835" s="211">
        <v>1</v>
      </c>
      <c r="D2835" s="211" t="s">
        <v>767</v>
      </c>
      <c r="E2835" s="211" t="s">
        <v>3292</v>
      </c>
      <c r="F2835" s="211" t="s">
        <v>3291</v>
      </c>
    </row>
    <row r="2836" spans="1:6" ht="15" customHeight="1" x14ac:dyDescent="0.25">
      <c r="A2836" s="211" t="s">
        <v>5220</v>
      </c>
      <c r="B2836" s="211">
        <v>0</v>
      </c>
      <c r="C2836" s="211">
        <v>1</v>
      </c>
      <c r="D2836" s="211" t="s">
        <v>3200</v>
      </c>
      <c r="E2836" s="211" t="s">
        <v>127</v>
      </c>
      <c r="F2836" s="211" t="s">
        <v>3291</v>
      </c>
    </row>
    <row r="2837" spans="1:6" ht="15" customHeight="1" x14ac:dyDescent="0.25">
      <c r="A2837" s="211" t="s">
        <v>5220</v>
      </c>
      <c r="B2837" s="211">
        <v>0</v>
      </c>
      <c r="C2837" s="211">
        <v>1</v>
      </c>
      <c r="D2837" s="211" t="s">
        <v>3199</v>
      </c>
      <c r="E2837" s="211" t="s">
        <v>3292</v>
      </c>
      <c r="F2837" s="211" t="s">
        <v>3291</v>
      </c>
    </row>
    <row r="2838" spans="1:6" ht="15" customHeight="1" x14ac:dyDescent="0.25">
      <c r="A2838" s="211" t="s">
        <v>5220</v>
      </c>
      <c r="B2838" s="211">
        <v>0</v>
      </c>
      <c r="C2838" s="211">
        <v>1</v>
      </c>
      <c r="D2838" s="211" t="s">
        <v>87</v>
      </c>
      <c r="E2838" s="211" t="s">
        <v>3292</v>
      </c>
      <c r="F2838" s="211" t="s">
        <v>3291</v>
      </c>
    </row>
    <row r="2839" spans="1:6" ht="15" customHeight="1" x14ac:dyDescent="0.25">
      <c r="A2839" s="211" t="s">
        <v>5220</v>
      </c>
      <c r="B2839" s="211">
        <v>0</v>
      </c>
      <c r="C2839" s="211">
        <v>1</v>
      </c>
      <c r="D2839" s="211" t="s">
        <v>3584</v>
      </c>
      <c r="E2839" s="211" t="s">
        <v>3292</v>
      </c>
      <c r="F2839" s="211" t="s">
        <v>3291</v>
      </c>
    </row>
    <row r="2840" spans="1:6" ht="15" customHeight="1" x14ac:dyDescent="0.25">
      <c r="A2840" s="211" t="s">
        <v>5220</v>
      </c>
      <c r="B2840" s="211">
        <v>0</v>
      </c>
      <c r="C2840" s="211">
        <v>1</v>
      </c>
      <c r="D2840" s="211" t="s">
        <v>78</v>
      </c>
      <c r="E2840" s="211" t="s">
        <v>3292</v>
      </c>
      <c r="F2840" s="211" t="s">
        <v>3291</v>
      </c>
    </row>
    <row r="2841" spans="1:6" ht="15" customHeight="1" x14ac:dyDescent="0.25">
      <c r="A2841" s="211" t="s">
        <v>5220</v>
      </c>
      <c r="B2841" s="211">
        <v>0</v>
      </c>
      <c r="C2841" s="211">
        <v>1</v>
      </c>
      <c r="D2841" s="211" t="s">
        <v>3532</v>
      </c>
      <c r="E2841" s="211" t="s">
        <v>3292</v>
      </c>
      <c r="F2841" s="211" t="s">
        <v>3291</v>
      </c>
    </row>
    <row r="2842" spans="1:6" ht="15" customHeight="1" x14ac:dyDescent="0.25">
      <c r="A2842" s="211" t="s">
        <v>5220</v>
      </c>
      <c r="B2842" s="211">
        <v>0</v>
      </c>
      <c r="C2842" s="211">
        <v>1</v>
      </c>
      <c r="D2842" s="211" t="s">
        <v>1048</v>
      </c>
      <c r="E2842" s="211" t="s">
        <v>3292</v>
      </c>
      <c r="F2842" s="211" t="s">
        <v>3291</v>
      </c>
    </row>
    <row r="2843" spans="1:6" ht="15" customHeight="1" x14ac:dyDescent="0.25">
      <c r="A2843" s="211" t="s">
        <v>5220</v>
      </c>
      <c r="B2843" s="211">
        <v>0</v>
      </c>
      <c r="C2843" s="211">
        <v>1</v>
      </c>
      <c r="D2843" s="211" t="s">
        <v>1050</v>
      </c>
      <c r="E2843" s="211" t="s">
        <v>3292</v>
      </c>
      <c r="F2843" s="211" t="s">
        <v>3291</v>
      </c>
    </row>
    <row r="2844" spans="1:6" ht="15" customHeight="1" x14ac:dyDescent="0.25">
      <c r="A2844" s="211" t="s">
        <v>5220</v>
      </c>
      <c r="B2844" s="211">
        <v>0</v>
      </c>
      <c r="C2844" s="211">
        <v>1</v>
      </c>
      <c r="D2844" s="211" t="s">
        <v>1043</v>
      </c>
      <c r="E2844" s="211" t="s">
        <v>3292</v>
      </c>
      <c r="F2844" s="211" t="s">
        <v>3291</v>
      </c>
    </row>
    <row r="2845" spans="1:6" ht="15" customHeight="1" x14ac:dyDescent="0.25">
      <c r="A2845" s="211" t="s">
        <v>5220</v>
      </c>
      <c r="B2845" s="211">
        <v>0</v>
      </c>
      <c r="C2845" s="211">
        <v>1</v>
      </c>
      <c r="D2845" s="211" t="s">
        <v>3949</v>
      </c>
      <c r="E2845" s="211" t="s">
        <v>127</v>
      </c>
      <c r="F2845" s="211" t="s">
        <v>3291</v>
      </c>
    </row>
    <row r="2846" spans="1:6" ht="15" customHeight="1" x14ac:dyDescent="0.25">
      <c r="A2846" s="211" t="s">
        <v>5220</v>
      </c>
      <c r="B2846" s="211">
        <v>0</v>
      </c>
      <c r="C2846" s="211">
        <v>1</v>
      </c>
      <c r="D2846" s="211" t="s">
        <v>3993</v>
      </c>
      <c r="E2846" s="211" t="s">
        <v>3292</v>
      </c>
      <c r="F2846" s="211" t="s">
        <v>3291</v>
      </c>
    </row>
    <row r="2847" spans="1:6" ht="15" customHeight="1" x14ac:dyDescent="0.25">
      <c r="A2847" s="211" t="s">
        <v>3</v>
      </c>
      <c r="B2847" s="211">
        <v>0</v>
      </c>
      <c r="C2847" s="211">
        <v>1</v>
      </c>
      <c r="D2847" s="300" t="s">
        <v>3074</v>
      </c>
      <c r="E2847" s="211" t="s">
        <v>3292</v>
      </c>
      <c r="F2847" s="211" t="s">
        <v>3291</v>
      </c>
    </row>
    <row r="2848" spans="1:6" ht="15" customHeight="1" x14ac:dyDescent="0.25">
      <c r="A2848" s="211" t="s">
        <v>730</v>
      </c>
      <c r="B2848" s="211">
        <v>0</v>
      </c>
      <c r="C2848" s="211">
        <v>1</v>
      </c>
      <c r="D2848" s="300" t="s">
        <v>3074</v>
      </c>
      <c r="E2848" s="211" t="s">
        <v>3292</v>
      </c>
      <c r="F2848" s="211" t="s">
        <v>3291</v>
      </c>
    </row>
    <row r="2849" spans="1:6" ht="15" customHeight="1" x14ac:dyDescent="0.25">
      <c r="A2849" s="211" t="s">
        <v>725</v>
      </c>
      <c r="B2849" s="211">
        <v>0</v>
      </c>
      <c r="C2849" s="211">
        <v>1</v>
      </c>
      <c r="D2849" s="300" t="s">
        <v>3074</v>
      </c>
      <c r="E2849" s="211" t="s">
        <v>3292</v>
      </c>
      <c r="F2849" s="211" t="s">
        <v>3291</v>
      </c>
    </row>
    <row r="2850" spans="1:6" ht="15" customHeight="1" x14ac:dyDescent="0.25">
      <c r="A2850" s="211" t="s">
        <v>293</v>
      </c>
      <c r="B2850" s="211">
        <v>0</v>
      </c>
      <c r="C2850" s="211">
        <v>1</v>
      </c>
      <c r="D2850" s="300" t="s">
        <v>3074</v>
      </c>
      <c r="E2850" s="211" t="s">
        <v>3292</v>
      </c>
      <c r="F2850" s="211" t="s">
        <v>3291</v>
      </c>
    </row>
    <row r="2851" spans="1:6" ht="15" customHeight="1" x14ac:dyDescent="0.25">
      <c r="A2851" s="211" t="s">
        <v>727</v>
      </c>
      <c r="B2851" s="211">
        <v>0</v>
      </c>
      <c r="C2851" s="211">
        <v>1</v>
      </c>
      <c r="D2851" s="300" t="s">
        <v>3074</v>
      </c>
      <c r="E2851" s="211" t="s">
        <v>3292</v>
      </c>
      <c r="F2851" s="211" t="s">
        <v>3291</v>
      </c>
    </row>
    <row r="2852" spans="1:6" ht="15" customHeight="1" x14ac:dyDescent="0.25">
      <c r="A2852" s="211" t="s">
        <v>298</v>
      </c>
      <c r="B2852" s="211">
        <v>0</v>
      </c>
      <c r="C2852" s="211">
        <v>1</v>
      </c>
      <c r="D2852" s="300" t="s">
        <v>3074</v>
      </c>
      <c r="E2852" s="211" t="s">
        <v>3292</v>
      </c>
      <c r="F2852" s="211" t="s">
        <v>3291</v>
      </c>
    </row>
    <row r="2853" spans="1:6" ht="15" customHeight="1" x14ac:dyDescent="0.25">
      <c r="A2853" s="211" t="s">
        <v>3120</v>
      </c>
      <c r="B2853" s="211">
        <v>0</v>
      </c>
      <c r="C2853" s="211">
        <v>1</v>
      </c>
      <c r="D2853" s="300" t="s">
        <v>3074</v>
      </c>
      <c r="E2853" s="211" t="s">
        <v>3292</v>
      </c>
      <c r="F2853" s="211" t="s">
        <v>3291</v>
      </c>
    </row>
    <row r="2854" spans="1:6" ht="15" customHeight="1" x14ac:dyDescent="0.25">
      <c r="A2854" s="211" t="s">
        <v>3340</v>
      </c>
      <c r="B2854" s="211">
        <v>0</v>
      </c>
      <c r="C2854" s="211">
        <v>1</v>
      </c>
      <c r="D2854" s="300" t="s">
        <v>3074</v>
      </c>
      <c r="E2854" s="211" t="s">
        <v>3292</v>
      </c>
      <c r="F2854" s="211" t="s">
        <v>3291</v>
      </c>
    </row>
    <row r="2855" spans="1:6" ht="15" customHeight="1" x14ac:dyDescent="0.25">
      <c r="A2855" s="211" t="s">
        <v>3341</v>
      </c>
      <c r="B2855" s="211">
        <v>0</v>
      </c>
      <c r="C2855" s="211">
        <v>1</v>
      </c>
      <c r="D2855" s="300" t="s">
        <v>3074</v>
      </c>
      <c r="E2855" s="211" t="s">
        <v>3292</v>
      </c>
      <c r="F2855" s="211" t="s">
        <v>3291</v>
      </c>
    </row>
    <row r="2856" spans="1:6" x14ac:dyDescent="0.25">
      <c r="A2856" s="211" t="s">
        <v>3342</v>
      </c>
      <c r="B2856" s="211">
        <v>0</v>
      </c>
      <c r="C2856" s="211">
        <v>1</v>
      </c>
      <c r="D2856" s="300" t="s">
        <v>3074</v>
      </c>
      <c r="E2856" s="211" t="s">
        <v>3292</v>
      </c>
      <c r="F2856" s="211" t="s">
        <v>3291</v>
      </c>
    </row>
    <row r="2857" spans="1:6" ht="15" customHeight="1" x14ac:dyDescent="0.25">
      <c r="A2857" s="211" t="s">
        <v>3345</v>
      </c>
      <c r="B2857" s="211">
        <v>0</v>
      </c>
      <c r="C2857" s="211">
        <v>1</v>
      </c>
      <c r="D2857" s="300" t="s">
        <v>3074</v>
      </c>
      <c r="E2857" s="211" t="s">
        <v>3292</v>
      </c>
      <c r="F2857" s="211" t="s">
        <v>3291</v>
      </c>
    </row>
    <row r="2858" spans="1:6" ht="15" customHeight="1" x14ac:dyDescent="0.25">
      <c r="A2858" s="211" t="s">
        <v>3346</v>
      </c>
      <c r="B2858" s="211">
        <v>0</v>
      </c>
      <c r="C2858" s="211">
        <v>1</v>
      </c>
      <c r="D2858" s="300" t="s">
        <v>3074</v>
      </c>
      <c r="E2858" s="211" t="s">
        <v>3292</v>
      </c>
      <c r="F2858" s="211" t="s">
        <v>3291</v>
      </c>
    </row>
    <row r="2859" spans="1:6" ht="15" customHeight="1" x14ac:dyDescent="0.25">
      <c r="A2859" s="211" t="s">
        <v>3348</v>
      </c>
      <c r="B2859" s="211">
        <v>0</v>
      </c>
      <c r="C2859" s="211">
        <v>1</v>
      </c>
      <c r="D2859" s="300" t="s">
        <v>3074</v>
      </c>
      <c r="E2859" s="211" t="s">
        <v>3292</v>
      </c>
      <c r="F2859" s="211" t="s">
        <v>3291</v>
      </c>
    </row>
    <row r="2860" spans="1:6" ht="15" customHeight="1" x14ac:dyDescent="0.25">
      <c r="A2860" s="211" t="s">
        <v>3082</v>
      </c>
      <c r="B2860" s="211">
        <v>0</v>
      </c>
      <c r="C2860" s="211">
        <v>1</v>
      </c>
      <c r="D2860" s="300" t="s">
        <v>3074</v>
      </c>
      <c r="E2860" s="211" t="s">
        <v>3292</v>
      </c>
      <c r="F2860" s="211" t="s">
        <v>3291</v>
      </c>
    </row>
    <row r="2861" spans="1:6" ht="15" customHeight="1" x14ac:dyDescent="0.25">
      <c r="A2861" s="211" t="s">
        <v>3083</v>
      </c>
      <c r="B2861" s="211">
        <v>0</v>
      </c>
      <c r="C2861" s="211">
        <v>1</v>
      </c>
      <c r="D2861" s="300" t="s">
        <v>3074</v>
      </c>
      <c r="E2861" s="211" t="s">
        <v>3292</v>
      </c>
      <c r="F2861" s="211" t="s">
        <v>3291</v>
      </c>
    </row>
    <row r="2862" spans="1:6" ht="15" customHeight="1" x14ac:dyDescent="0.25">
      <c r="A2862" s="211" t="s">
        <v>3086</v>
      </c>
      <c r="B2862" s="211">
        <v>0</v>
      </c>
      <c r="C2862" s="211">
        <v>1</v>
      </c>
      <c r="D2862" s="300" t="s">
        <v>3074</v>
      </c>
      <c r="E2862" s="211" t="s">
        <v>3292</v>
      </c>
      <c r="F2862" s="211" t="s">
        <v>3291</v>
      </c>
    </row>
    <row r="2863" spans="1:6" ht="15" customHeight="1" x14ac:dyDescent="0.25">
      <c r="A2863" s="211" t="s">
        <v>3087</v>
      </c>
      <c r="B2863" s="211">
        <v>0</v>
      </c>
      <c r="C2863" s="211">
        <v>1</v>
      </c>
      <c r="D2863" s="300" t="s">
        <v>3074</v>
      </c>
      <c r="E2863" s="211" t="s">
        <v>3292</v>
      </c>
      <c r="F2863" s="211" t="s">
        <v>3291</v>
      </c>
    </row>
    <row r="2864" spans="1:6" ht="15" customHeight="1" x14ac:dyDescent="0.25">
      <c r="A2864" s="211" t="s">
        <v>3093</v>
      </c>
      <c r="B2864" s="211">
        <v>0</v>
      </c>
      <c r="C2864" s="211">
        <v>1</v>
      </c>
      <c r="D2864" s="300" t="s">
        <v>3074</v>
      </c>
      <c r="E2864" s="211" t="s">
        <v>3292</v>
      </c>
      <c r="F2864" s="211" t="s">
        <v>3291</v>
      </c>
    </row>
    <row r="2865" spans="1:6" ht="15" customHeight="1" x14ac:dyDescent="0.25">
      <c r="A2865" s="211" t="s">
        <v>3095</v>
      </c>
      <c r="B2865" s="211">
        <v>0</v>
      </c>
      <c r="C2865" s="211">
        <v>1</v>
      </c>
      <c r="D2865" s="300" t="s">
        <v>3074</v>
      </c>
      <c r="E2865" s="211" t="s">
        <v>3292</v>
      </c>
      <c r="F2865" s="211" t="s">
        <v>3291</v>
      </c>
    </row>
    <row r="2866" spans="1:6" ht="15" customHeight="1" x14ac:dyDescent="0.25">
      <c r="A2866" s="211" t="s">
        <v>724</v>
      </c>
      <c r="B2866" s="211">
        <v>0</v>
      </c>
      <c r="C2866" s="211">
        <v>1</v>
      </c>
      <c r="D2866" s="300" t="s">
        <v>3074</v>
      </c>
      <c r="E2866" s="211" t="s">
        <v>3292</v>
      </c>
      <c r="F2866" s="211" t="s">
        <v>3291</v>
      </c>
    </row>
    <row r="2867" spans="1:6" ht="15" customHeight="1" x14ac:dyDescent="0.25">
      <c r="A2867" s="211" t="s">
        <v>726</v>
      </c>
      <c r="B2867" s="211">
        <v>0</v>
      </c>
      <c r="C2867" s="211">
        <v>1</v>
      </c>
      <c r="D2867" s="300" t="s">
        <v>3074</v>
      </c>
      <c r="E2867" s="211" t="s">
        <v>3292</v>
      </c>
      <c r="F2867" s="211" t="s">
        <v>3291</v>
      </c>
    </row>
    <row r="2868" spans="1:6" ht="15" customHeight="1" x14ac:dyDescent="0.25">
      <c r="A2868" s="211" t="s">
        <v>3343</v>
      </c>
      <c r="B2868" s="211">
        <v>0</v>
      </c>
      <c r="C2868" s="211">
        <v>1</v>
      </c>
      <c r="D2868" s="300" t="s">
        <v>3074</v>
      </c>
      <c r="E2868" s="211" t="s">
        <v>3292</v>
      </c>
      <c r="F2868" s="211" t="s">
        <v>3291</v>
      </c>
    </row>
    <row r="2869" spans="1:6" ht="15" customHeight="1" x14ac:dyDescent="0.25">
      <c r="A2869" s="211" t="s">
        <v>3344</v>
      </c>
      <c r="B2869" s="211">
        <v>0</v>
      </c>
      <c r="C2869" s="211">
        <v>1</v>
      </c>
      <c r="D2869" s="300" t="s">
        <v>3074</v>
      </c>
      <c r="E2869" s="211" t="s">
        <v>3292</v>
      </c>
      <c r="F2869" s="211" t="s">
        <v>3291</v>
      </c>
    </row>
    <row r="2870" spans="1:6" ht="15" customHeight="1" x14ac:dyDescent="0.25">
      <c r="A2870" s="211" t="s">
        <v>3347</v>
      </c>
      <c r="B2870" s="211">
        <v>0</v>
      </c>
      <c r="C2870" s="211">
        <v>1</v>
      </c>
      <c r="D2870" s="300" t="s">
        <v>3074</v>
      </c>
      <c r="E2870" s="211" t="s">
        <v>3292</v>
      </c>
      <c r="F2870" s="211" t="s">
        <v>3291</v>
      </c>
    </row>
    <row r="2871" spans="1:6" ht="15" customHeight="1" x14ac:dyDescent="0.25">
      <c r="A2871" s="211" t="s">
        <v>3081</v>
      </c>
      <c r="B2871" s="211">
        <v>0</v>
      </c>
      <c r="C2871" s="211">
        <v>1</v>
      </c>
      <c r="D2871" s="300" t="s">
        <v>3074</v>
      </c>
      <c r="E2871" s="211" t="s">
        <v>3292</v>
      </c>
      <c r="F2871" s="211" t="s">
        <v>3291</v>
      </c>
    </row>
    <row r="2872" spans="1:6" ht="15" customHeight="1" x14ac:dyDescent="0.25">
      <c r="A2872" s="211" t="s">
        <v>3085</v>
      </c>
      <c r="B2872" s="211">
        <v>0</v>
      </c>
      <c r="C2872" s="211">
        <v>1</v>
      </c>
      <c r="D2872" s="300" t="s">
        <v>3074</v>
      </c>
      <c r="E2872" s="211" t="s">
        <v>3292</v>
      </c>
      <c r="F2872" s="211" t="s">
        <v>3291</v>
      </c>
    </row>
    <row r="2873" spans="1:6" ht="15" customHeight="1" x14ac:dyDescent="0.25">
      <c r="A2873" s="211" t="s">
        <v>3089</v>
      </c>
      <c r="B2873" s="211">
        <v>0</v>
      </c>
      <c r="C2873" s="211">
        <v>1</v>
      </c>
      <c r="D2873" s="300" t="s">
        <v>3074</v>
      </c>
      <c r="E2873" s="211" t="s">
        <v>3292</v>
      </c>
      <c r="F2873" s="211" t="s">
        <v>3291</v>
      </c>
    </row>
    <row r="2874" spans="1:6" ht="15" customHeight="1" x14ac:dyDescent="0.25">
      <c r="A2874" s="211" t="s">
        <v>217</v>
      </c>
      <c r="B2874" s="211">
        <v>0</v>
      </c>
      <c r="C2874" s="211">
        <v>1</v>
      </c>
      <c r="D2874" s="300" t="s">
        <v>3074</v>
      </c>
      <c r="E2874" s="211" t="s">
        <v>3292</v>
      </c>
      <c r="F2874" s="211" t="s">
        <v>3291</v>
      </c>
    </row>
    <row r="2875" spans="1:6" ht="15" customHeight="1" x14ac:dyDescent="0.25">
      <c r="A2875" s="211" t="s">
        <v>228</v>
      </c>
      <c r="B2875" s="211">
        <v>0</v>
      </c>
      <c r="C2875" s="211">
        <v>1</v>
      </c>
      <c r="D2875" s="300" t="s">
        <v>3074</v>
      </c>
      <c r="E2875" s="211" t="s">
        <v>3292</v>
      </c>
      <c r="F2875" s="211" t="s">
        <v>3291</v>
      </c>
    </row>
    <row r="2876" spans="1:6" ht="15" customHeight="1" x14ac:dyDescent="0.25">
      <c r="A2876" s="211" t="s">
        <v>233</v>
      </c>
      <c r="B2876" s="211">
        <v>0</v>
      </c>
      <c r="C2876" s="211">
        <v>1</v>
      </c>
      <c r="D2876" s="300" t="s">
        <v>3074</v>
      </c>
      <c r="E2876" s="211" t="s">
        <v>3292</v>
      </c>
      <c r="F2876" s="211" t="s">
        <v>3291</v>
      </c>
    </row>
    <row r="2877" spans="1:6" ht="15" customHeight="1" x14ac:dyDescent="0.25">
      <c r="A2877" s="211" t="s">
        <v>977</v>
      </c>
      <c r="B2877" s="211">
        <v>0</v>
      </c>
      <c r="C2877" s="211">
        <v>1</v>
      </c>
      <c r="D2877" s="300" t="s">
        <v>3074</v>
      </c>
      <c r="E2877" s="211" t="s">
        <v>3292</v>
      </c>
      <c r="F2877" s="211" t="s">
        <v>3291</v>
      </c>
    </row>
    <row r="2878" spans="1:6" ht="15" customHeight="1" x14ac:dyDescent="0.25">
      <c r="A2878" s="211" t="s">
        <v>969</v>
      </c>
      <c r="B2878" s="211">
        <v>0</v>
      </c>
      <c r="C2878" s="211">
        <v>1</v>
      </c>
      <c r="D2878" s="300" t="s">
        <v>3074</v>
      </c>
      <c r="E2878" s="211" t="s">
        <v>3292</v>
      </c>
      <c r="F2878" s="211" t="s">
        <v>3291</v>
      </c>
    </row>
    <row r="2879" spans="1:6" ht="15" customHeight="1" x14ac:dyDescent="0.25">
      <c r="A2879" s="211" t="s">
        <v>973</v>
      </c>
      <c r="B2879" s="211">
        <v>0</v>
      </c>
      <c r="C2879" s="211">
        <v>1</v>
      </c>
      <c r="D2879" s="300" t="s">
        <v>3074</v>
      </c>
      <c r="E2879" s="211" t="s">
        <v>3292</v>
      </c>
      <c r="F2879" s="211" t="s">
        <v>3291</v>
      </c>
    </row>
    <row r="2880" spans="1:6" ht="15" customHeight="1" x14ac:dyDescent="0.25">
      <c r="A2880" s="211" t="s">
        <v>989</v>
      </c>
      <c r="B2880" s="211">
        <v>0</v>
      </c>
      <c r="C2880" s="211">
        <v>1</v>
      </c>
      <c r="D2880" s="300" t="s">
        <v>3074</v>
      </c>
      <c r="E2880" s="211" t="s">
        <v>3292</v>
      </c>
      <c r="F2880" s="211" t="s">
        <v>3291</v>
      </c>
    </row>
    <row r="2881" spans="1:6" ht="15" customHeight="1" x14ac:dyDescent="0.25">
      <c r="A2881" s="211" t="s">
        <v>991</v>
      </c>
      <c r="B2881" s="211">
        <v>0</v>
      </c>
      <c r="C2881" s="211">
        <v>1</v>
      </c>
      <c r="D2881" s="300" t="s">
        <v>3074</v>
      </c>
      <c r="E2881" s="211" t="s">
        <v>3292</v>
      </c>
      <c r="F2881" s="211" t="s">
        <v>3291</v>
      </c>
    </row>
    <row r="2882" spans="1:6" ht="15" customHeight="1" x14ac:dyDescent="0.25">
      <c r="A2882" s="211" t="s">
        <v>992</v>
      </c>
      <c r="B2882" s="211">
        <v>0</v>
      </c>
      <c r="C2882" s="211">
        <v>1</v>
      </c>
      <c r="D2882" s="300" t="s">
        <v>3074</v>
      </c>
      <c r="E2882" s="211" t="s">
        <v>3292</v>
      </c>
      <c r="F2882" s="211" t="s">
        <v>3291</v>
      </c>
    </row>
    <row r="2883" spans="1:6" ht="15" customHeight="1" x14ac:dyDescent="0.25">
      <c r="A2883" s="211" t="s">
        <v>993</v>
      </c>
      <c r="B2883" s="211">
        <v>0</v>
      </c>
      <c r="C2883" s="211">
        <v>1</v>
      </c>
      <c r="D2883" s="300" t="s">
        <v>3074</v>
      </c>
      <c r="E2883" s="211" t="s">
        <v>3292</v>
      </c>
      <c r="F2883" s="211" t="s">
        <v>3291</v>
      </c>
    </row>
    <row r="2884" spans="1:6" ht="15" customHeight="1" x14ac:dyDescent="0.25">
      <c r="A2884" s="211" t="s">
        <v>3656</v>
      </c>
      <c r="B2884" s="211">
        <v>0</v>
      </c>
      <c r="C2884" s="211">
        <v>1</v>
      </c>
      <c r="D2884" s="300" t="s">
        <v>3074</v>
      </c>
      <c r="E2884" s="211" t="s">
        <v>3292</v>
      </c>
      <c r="F2884" s="211" t="s">
        <v>3291</v>
      </c>
    </row>
    <row r="2885" spans="1:6" ht="15" customHeight="1" x14ac:dyDescent="0.25">
      <c r="A2885" s="211" t="s">
        <v>3652</v>
      </c>
      <c r="B2885" s="211">
        <v>0</v>
      </c>
      <c r="C2885" s="211">
        <v>1</v>
      </c>
      <c r="D2885" s="300" t="s">
        <v>3074</v>
      </c>
      <c r="E2885" s="211" t="s">
        <v>3292</v>
      </c>
      <c r="F2885" s="211" t="s">
        <v>3291</v>
      </c>
    </row>
    <row r="2886" spans="1:6" ht="15" customHeight="1" x14ac:dyDescent="0.25">
      <c r="A2886" s="211" t="s">
        <v>3651</v>
      </c>
      <c r="B2886" s="211">
        <v>0</v>
      </c>
      <c r="C2886" s="211">
        <v>1</v>
      </c>
      <c r="D2886" s="300" t="s">
        <v>3074</v>
      </c>
      <c r="E2886" s="211" t="s">
        <v>3292</v>
      </c>
      <c r="F2886" s="211" t="s">
        <v>3291</v>
      </c>
    </row>
    <row r="2887" spans="1:6" ht="15" customHeight="1" x14ac:dyDescent="0.25">
      <c r="A2887" s="211" t="s">
        <v>3650</v>
      </c>
      <c r="B2887" s="211">
        <v>0</v>
      </c>
      <c r="C2887" s="211">
        <v>1</v>
      </c>
      <c r="D2887" s="300" t="s">
        <v>3074</v>
      </c>
      <c r="E2887" s="211" t="s">
        <v>3292</v>
      </c>
      <c r="F2887" s="211" t="s">
        <v>3291</v>
      </c>
    </row>
    <row r="2888" spans="1:6" ht="15" customHeight="1" x14ac:dyDescent="0.25">
      <c r="A2888" s="211" t="s">
        <v>5220</v>
      </c>
      <c r="B2888" s="211">
        <v>0</v>
      </c>
      <c r="C2888" s="211">
        <v>1</v>
      </c>
      <c r="D2888" s="300" t="s">
        <v>3074</v>
      </c>
      <c r="E2888" s="211" t="s">
        <v>3292</v>
      </c>
      <c r="F2888" s="211" t="s">
        <v>3291</v>
      </c>
    </row>
    <row r="2889" spans="1:6" ht="15" customHeight="1" x14ac:dyDescent="0.25">
      <c r="A2889" s="211" t="s">
        <v>3640</v>
      </c>
      <c r="B2889" s="211">
        <v>0</v>
      </c>
      <c r="C2889" s="211">
        <v>1</v>
      </c>
      <c r="D2889" s="300" t="s">
        <v>3074</v>
      </c>
      <c r="E2889" s="211" t="s">
        <v>3292</v>
      </c>
      <c r="F2889" s="211" t="s">
        <v>3291</v>
      </c>
    </row>
    <row r="2890" spans="1:6" ht="15" customHeight="1" x14ac:dyDescent="0.25">
      <c r="A2890" s="211" t="s">
        <v>3641</v>
      </c>
      <c r="B2890" s="211">
        <v>0</v>
      </c>
      <c r="C2890" s="211">
        <v>1</v>
      </c>
      <c r="D2890" s="300" t="s">
        <v>3074</v>
      </c>
      <c r="E2890" s="211" t="s">
        <v>3292</v>
      </c>
      <c r="F2890" s="211" t="s">
        <v>3291</v>
      </c>
    </row>
    <row r="2891" spans="1:6" ht="15" customHeight="1" x14ac:dyDescent="0.25">
      <c r="A2891" s="211" t="s">
        <v>3642</v>
      </c>
      <c r="B2891" s="211">
        <v>0</v>
      </c>
      <c r="C2891" s="211">
        <v>1</v>
      </c>
      <c r="D2891" s="300" t="s">
        <v>3074</v>
      </c>
      <c r="E2891" s="211" t="s">
        <v>3292</v>
      </c>
      <c r="F2891" s="211" t="s">
        <v>3291</v>
      </c>
    </row>
    <row r="2892" spans="1:6" ht="15" customHeight="1" x14ac:dyDescent="0.25">
      <c r="A2892" s="211" t="s">
        <v>3643</v>
      </c>
      <c r="B2892" s="211">
        <v>0</v>
      </c>
      <c r="C2892" s="211">
        <v>1</v>
      </c>
      <c r="D2892" s="300" t="s">
        <v>3074</v>
      </c>
      <c r="E2892" s="211" t="s">
        <v>3292</v>
      </c>
      <c r="F2892" s="211" t="s">
        <v>3291</v>
      </c>
    </row>
    <row r="2893" spans="1:6" ht="15" customHeight="1" x14ac:dyDescent="0.25">
      <c r="A2893" s="211" t="s">
        <v>3644</v>
      </c>
      <c r="B2893" s="211">
        <v>0</v>
      </c>
      <c r="C2893" s="211">
        <v>1</v>
      </c>
      <c r="D2893" s="300" t="s">
        <v>3074</v>
      </c>
      <c r="E2893" s="211" t="s">
        <v>3292</v>
      </c>
      <c r="F2893" s="211" t="s">
        <v>3291</v>
      </c>
    </row>
    <row r="2894" spans="1:6" ht="15" customHeight="1" x14ac:dyDescent="0.25">
      <c r="A2894" s="211" t="s">
        <v>3645</v>
      </c>
      <c r="B2894" s="211">
        <v>0</v>
      </c>
      <c r="C2894" s="211">
        <v>1</v>
      </c>
      <c r="D2894" s="300" t="s">
        <v>3074</v>
      </c>
      <c r="E2894" s="211" t="s">
        <v>3292</v>
      </c>
      <c r="F2894" s="211" t="s">
        <v>3291</v>
      </c>
    </row>
    <row r="2895" spans="1:6" ht="15" customHeight="1" x14ac:dyDescent="0.25">
      <c r="A2895" s="211" t="s">
        <v>272</v>
      </c>
      <c r="B2895" s="211">
        <v>0</v>
      </c>
      <c r="C2895" s="211">
        <v>1</v>
      </c>
      <c r="D2895" s="300" t="s">
        <v>3074</v>
      </c>
      <c r="E2895" s="211" t="s">
        <v>3292</v>
      </c>
      <c r="F2895" s="211" t="s">
        <v>3291</v>
      </c>
    </row>
    <row r="2896" spans="1:6" ht="15" customHeight="1" x14ac:dyDescent="0.25">
      <c r="A2896" s="211" t="s">
        <v>251</v>
      </c>
      <c r="B2896" s="211">
        <v>0</v>
      </c>
      <c r="C2896" s="211">
        <v>1</v>
      </c>
      <c r="D2896" s="300" t="s">
        <v>3074</v>
      </c>
      <c r="E2896" s="211" t="s">
        <v>3292</v>
      </c>
      <c r="F2896" s="211" t="s">
        <v>3291</v>
      </c>
    </row>
    <row r="2897" spans="1:6" ht="15" customHeight="1" x14ac:dyDescent="0.25">
      <c r="A2897" s="211" t="s">
        <v>260</v>
      </c>
      <c r="B2897" s="211">
        <v>0</v>
      </c>
      <c r="C2897" s="211">
        <v>1</v>
      </c>
      <c r="D2897" s="300" t="s">
        <v>3074</v>
      </c>
      <c r="E2897" s="211" t="s">
        <v>3292</v>
      </c>
      <c r="F2897" s="211" t="s">
        <v>3291</v>
      </c>
    </row>
    <row r="2898" spans="1:6" ht="15" customHeight="1" x14ac:dyDescent="0.25">
      <c r="A2898" s="211" t="s">
        <v>3646</v>
      </c>
      <c r="B2898" s="211">
        <v>0</v>
      </c>
      <c r="C2898" s="211">
        <v>1</v>
      </c>
      <c r="D2898" s="300" t="s">
        <v>3074</v>
      </c>
      <c r="E2898" s="211" t="s">
        <v>3292</v>
      </c>
      <c r="F2898" s="211" t="s">
        <v>3291</v>
      </c>
    </row>
    <row r="2899" spans="1:6" ht="15" customHeight="1" x14ac:dyDescent="0.25">
      <c r="A2899" s="211" t="s">
        <v>3647</v>
      </c>
      <c r="B2899" s="211">
        <v>0</v>
      </c>
      <c r="C2899" s="211">
        <v>1</v>
      </c>
      <c r="D2899" s="300" t="s">
        <v>3074</v>
      </c>
      <c r="E2899" s="211" t="s">
        <v>3292</v>
      </c>
      <c r="F2899" s="211" t="s">
        <v>3291</v>
      </c>
    </row>
    <row r="2900" spans="1:6" ht="15" customHeight="1" x14ac:dyDescent="0.25">
      <c r="A2900" s="211" t="s">
        <v>3648</v>
      </c>
      <c r="B2900" s="211">
        <v>0</v>
      </c>
      <c r="C2900" s="211">
        <v>1</v>
      </c>
      <c r="D2900" s="300" t="s">
        <v>3074</v>
      </c>
      <c r="E2900" s="211" t="s">
        <v>3292</v>
      </c>
      <c r="F2900" s="211" t="s">
        <v>3291</v>
      </c>
    </row>
    <row r="2901" spans="1:6" ht="15" customHeight="1" x14ac:dyDescent="0.25">
      <c r="A2901" s="211" t="s">
        <v>3649</v>
      </c>
      <c r="B2901" s="211">
        <v>0</v>
      </c>
      <c r="C2901" s="211">
        <v>1</v>
      </c>
      <c r="D2901" s="300" t="s">
        <v>3074</v>
      </c>
      <c r="E2901" s="211" t="s">
        <v>3292</v>
      </c>
      <c r="F2901" s="211" t="s">
        <v>3291</v>
      </c>
    </row>
    <row r="2902" spans="1:6" ht="15" customHeight="1" x14ac:dyDescent="0.25">
      <c r="A2902" s="211" t="s">
        <v>3653</v>
      </c>
      <c r="B2902" s="211">
        <v>0</v>
      </c>
      <c r="C2902" s="211">
        <v>1</v>
      </c>
      <c r="D2902" s="300" t="s">
        <v>3074</v>
      </c>
      <c r="E2902" s="211" t="s">
        <v>3292</v>
      </c>
      <c r="F2902" s="211" t="s">
        <v>3291</v>
      </c>
    </row>
    <row r="2903" spans="1:6" ht="15" customHeight="1" x14ac:dyDescent="0.25">
      <c r="A2903" s="211" t="s">
        <v>3654</v>
      </c>
      <c r="B2903" s="211">
        <v>0</v>
      </c>
      <c r="C2903" s="211">
        <v>1</v>
      </c>
      <c r="D2903" s="300" t="s">
        <v>3074</v>
      </c>
      <c r="E2903" s="211" t="s">
        <v>3292</v>
      </c>
      <c r="F2903" s="211" t="s">
        <v>3291</v>
      </c>
    </row>
    <row r="2904" spans="1:6" ht="15" customHeight="1" x14ac:dyDescent="0.25">
      <c r="A2904" s="211" t="s">
        <v>3655</v>
      </c>
      <c r="B2904" s="211">
        <v>0</v>
      </c>
      <c r="C2904" s="211">
        <v>1</v>
      </c>
      <c r="D2904" s="300" t="s">
        <v>3074</v>
      </c>
      <c r="E2904" s="211" t="s">
        <v>3292</v>
      </c>
      <c r="F2904" s="211" t="s">
        <v>3291</v>
      </c>
    </row>
    <row r="2905" spans="1:6" ht="15" customHeight="1" x14ac:dyDescent="0.25">
      <c r="A2905" s="211" t="s">
        <v>3657</v>
      </c>
      <c r="B2905" s="211">
        <v>0</v>
      </c>
      <c r="C2905" s="211">
        <v>1</v>
      </c>
      <c r="D2905" s="300" t="s">
        <v>3074</v>
      </c>
      <c r="E2905" s="211" t="s">
        <v>3292</v>
      </c>
      <c r="F2905" s="211" t="s">
        <v>3291</v>
      </c>
    </row>
    <row r="2906" spans="1:6" ht="15" customHeight="1" x14ac:dyDescent="0.25">
      <c r="A2906" s="211" t="s">
        <v>3658</v>
      </c>
      <c r="B2906" s="211">
        <v>0</v>
      </c>
      <c r="C2906" s="211">
        <v>1</v>
      </c>
      <c r="D2906" s="300" t="s">
        <v>3074</v>
      </c>
      <c r="E2906" s="211" t="s">
        <v>3292</v>
      </c>
      <c r="F2906" s="211" t="s">
        <v>3291</v>
      </c>
    </row>
    <row r="2907" spans="1:6" ht="15" customHeight="1" x14ac:dyDescent="0.25">
      <c r="A2907" s="211" t="s">
        <v>3659</v>
      </c>
      <c r="B2907" s="211">
        <v>0</v>
      </c>
      <c r="C2907" s="211">
        <v>1</v>
      </c>
      <c r="D2907" s="300" t="s">
        <v>3074</v>
      </c>
      <c r="E2907" s="211" t="s">
        <v>3292</v>
      </c>
      <c r="F2907" s="211" t="s">
        <v>3291</v>
      </c>
    </row>
    <row r="2908" spans="1:6" ht="15" customHeight="1" x14ac:dyDescent="0.25">
      <c r="A2908" s="211" t="s">
        <v>3660</v>
      </c>
      <c r="B2908" s="211">
        <v>0</v>
      </c>
      <c r="C2908" s="211">
        <v>1</v>
      </c>
      <c r="D2908" s="300" t="s">
        <v>3074</v>
      </c>
      <c r="E2908" s="211" t="s">
        <v>3292</v>
      </c>
      <c r="F2908" s="211" t="s">
        <v>3291</v>
      </c>
    </row>
    <row r="2909" spans="1:6" ht="15" customHeight="1" x14ac:dyDescent="0.25">
      <c r="A2909" s="211" t="s">
        <v>3661</v>
      </c>
      <c r="B2909" s="211">
        <v>0</v>
      </c>
      <c r="C2909" s="211">
        <v>1</v>
      </c>
      <c r="D2909" s="300" t="s">
        <v>3074</v>
      </c>
      <c r="E2909" s="211" t="s">
        <v>3292</v>
      </c>
      <c r="F2909" s="211" t="s">
        <v>3291</v>
      </c>
    </row>
    <row r="2910" spans="1:6" ht="15" customHeight="1" x14ac:dyDescent="0.25">
      <c r="A2910" s="211" t="s">
        <v>3662</v>
      </c>
      <c r="B2910" s="211">
        <v>0</v>
      </c>
      <c r="C2910" s="211">
        <v>1</v>
      </c>
      <c r="D2910" s="300" t="s">
        <v>3074</v>
      </c>
      <c r="E2910" s="211" t="s">
        <v>3292</v>
      </c>
      <c r="F2910" s="211" t="s">
        <v>3291</v>
      </c>
    </row>
    <row r="2911" spans="1:6" ht="15" customHeight="1" x14ac:dyDescent="0.25">
      <c r="A2911" s="211" t="s">
        <v>3663</v>
      </c>
      <c r="B2911" s="211">
        <v>0</v>
      </c>
      <c r="C2911" s="211">
        <v>1</v>
      </c>
      <c r="D2911" s="300" t="s">
        <v>3074</v>
      </c>
      <c r="E2911" s="211" t="s">
        <v>3292</v>
      </c>
      <c r="F2911" s="211" t="s">
        <v>3291</v>
      </c>
    </row>
    <row r="2912" spans="1:6" ht="15" customHeight="1" x14ac:dyDescent="0.25">
      <c r="A2912" s="211" t="s">
        <v>3664</v>
      </c>
      <c r="B2912" s="211">
        <v>0</v>
      </c>
      <c r="C2912" s="211">
        <v>1</v>
      </c>
      <c r="D2912" s="300" t="s">
        <v>3074</v>
      </c>
      <c r="E2912" s="211" t="s">
        <v>3292</v>
      </c>
      <c r="F2912" s="211" t="s">
        <v>3291</v>
      </c>
    </row>
    <row r="2913" spans="1:6" ht="15" customHeight="1" x14ac:dyDescent="0.25">
      <c r="A2913" s="211" t="s">
        <v>3665</v>
      </c>
      <c r="B2913" s="211">
        <v>0</v>
      </c>
      <c r="C2913" s="211">
        <v>1</v>
      </c>
      <c r="D2913" s="300" t="s">
        <v>3074</v>
      </c>
      <c r="E2913" s="211" t="s">
        <v>3292</v>
      </c>
      <c r="F2913" s="211" t="s">
        <v>3291</v>
      </c>
    </row>
    <row r="2914" spans="1:6" ht="15" customHeight="1" x14ac:dyDescent="0.25">
      <c r="A2914" s="211" t="s">
        <v>3666</v>
      </c>
      <c r="B2914" s="211">
        <v>0</v>
      </c>
      <c r="C2914" s="211">
        <v>1</v>
      </c>
      <c r="D2914" s="300" t="s">
        <v>3074</v>
      </c>
      <c r="E2914" s="211" t="s">
        <v>3292</v>
      </c>
      <c r="F2914" s="211" t="s">
        <v>3291</v>
      </c>
    </row>
    <row r="2915" spans="1:6" ht="15" customHeight="1" x14ac:dyDescent="0.25">
      <c r="A2915" s="211" t="s">
        <v>3667</v>
      </c>
      <c r="B2915" s="211">
        <v>0</v>
      </c>
      <c r="C2915" s="211">
        <v>1</v>
      </c>
      <c r="D2915" s="300" t="s">
        <v>3074</v>
      </c>
      <c r="E2915" s="211" t="s">
        <v>3292</v>
      </c>
      <c r="F2915" s="211" t="s">
        <v>3291</v>
      </c>
    </row>
    <row r="2916" spans="1:6" ht="15" customHeight="1" x14ac:dyDescent="0.25">
      <c r="A2916" s="211" t="s">
        <v>3668</v>
      </c>
      <c r="B2916" s="211">
        <v>0</v>
      </c>
      <c r="C2916" s="211">
        <v>1</v>
      </c>
      <c r="D2916" s="300" t="s">
        <v>3074</v>
      </c>
      <c r="E2916" s="211" t="s">
        <v>3292</v>
      </c>
      <c r="F2916" s="211" t="s">
        <v>3291</v>
      </c>
    </row>
    <row r="2917" spans="1:6" ht="15" customHeight="1" x14ac:dyDescent="0.25">
      <c r="A2917" s="211" t="s">
        <v>3669</v>
      </c>
      <c r="B2917" s="211">
        <v>0</v>
      </c>
      <c r="C2917" s="211">
        <v>1</v>
      </c>
      <c r="D2917" s="300" t="s">
        <v>3074</v>
      </c>
      <c r="E2917" s="211" t="s">
        <v>3292</v>
      </c>
      <c r="F2917" s="211" t="s">
        <v>3291</v>
      </c>
    </row>
    <row r="2918" spans="1:6" ht="15" customHeight="1" x14ac:dyDescent="0.25">
      <c r="A2918" s="211" t="s">
        <v>3670</v>
      </c>
      <c r="B2918" s="211">
        <v>0</v>
      </c>
      <c r="C2918" s="211">
        <v>1</v>
      </c>
      <c r="D2918" s="300" t="s">
        <v>3074</v>
      </c>
      <c r="E2918" s="211" t="s">
        <v>3292</v>
      </c>
      <c r="F2918" s="211" t="s">
        <v>3291</v>
      </c>
    </row>
    <row r="2919" spans="1:6" ht="15" customHeight="1" x14ac:dyDescent="0.25">
      <c r="A2919" s="211" t="s">
        <v>3671</v>
      </c>
      <c r="B2919" s="211">
        <v>0</v>
      </c>
      <c r="C2919" s="211">
        <v>1</v>
      </c>
      <c r="D2919" s="300" t="s">
        <v>3074</v>
      </c>
      <c r="E2919" s="211" t="s">
        <v>3292</v>
      </c>
      <c r="F2919" s="211" t="s">
        <v>3291</v>
      </c>
    </row>
    <row r="2920" spans="1:6" ht="15" customHeight="1" x14ac:dyDescent="0.25">
      <c r="A2920" s="211" t="s">
        <v>3672</v>
      </c>
      <c r="B2920" s="211">
        <v>0</v>
      </c>
      <c r="C2920" s="211">
        <v>1</v>
      </c>
      <c r="D2920" s="300" t="s">
        <v>3074</v>
      </c>
      <c r="E2920" s="211" t="s">
        <v>3292</v>
      </c>
      <c r="F2920" s="211" t="s">
        <v>3291</v>
      </c>
    </row>
    <row r="2921" spans="1:6" ht="15" customHeight="1" x14ac:dyDescent="0.25">
      <c r="A2921" s="211" t="s">
        <v>3673</v>
      </c>
      <c r="B2921" s="211">
        <v>0</v>
      </c>
      <c r="C2921" s="211">
        <v>1</v>
      </c>
      <c r="D2921" s="300" t="s">
        <v>3074</v>
      </c>
      <c r="E2921" s="211" t="s">
        <v>3292</v>
      </c>
      <c r="F2921" s="211" t="s">
        <v>3291</v>
      </c>
    </row>
    <row r="2922" spans="1:6" ht="15" customHeight="1" x14ac:dyDescent="0.25">
      <c r="A2922" s="211" t="s">
        <v>3675</v>
      </c>
      <c r="B2922" s="211">
        <v>0</v>
      </c>
      <c r="C2922" s="211">
        <v>1</v>
      </c>
      <c r="D2922" s="300" t="s">
        <v>3074</v>
      </c>
      <c r="E2922" s="211" t="s">
        <v>3292</v>
      </c>
      <c r="F2922" s="211" t="s">
        <v>3291</v>
      </c>
    </row>
    <row r="2923" spans="1:6" ht="15" customHeight="1" x14ac:dyDescent="0.25">
      <c r="A2923" s="211" t="s">
        <v>3676</v>
      </c>
      <c r="B2923" s="211">
        <v>0</v>
      </c>
      <c r="C2923" s="211">
        <v>1</v>
      </c>
      <c r="D2923" s="300" t="s">
        <v>3074</v>
      </c>
      <c r="E2923" s="211" t="s">
        <v>3292</v>
      </c>
      <c r="F2923" s="211" t="s">
        <v>3291</v>
      </c>
    </row>
    <row r="2924" spans="1:6" ht="15" customHeight="1" x14ac:dyDescent="0.25">
      <c r="A2924" s="211" t="s">
        <v>3677</v>
      </c>
      <c r="B2924" s="211">
        <v>0</v>
      </c>
      <c r="C2924" s="211">
        <v>1</v>
      </c>
      <c r="D2924" s="300" t="s">
        <v>3074</v>
      </c>
      <c r="E2924" s="211" t="s">
        <v>3292</v>
      </c>
      <c r="F2924" s="211" t="s">
        <v>3291</v>
      </c>
    </row>
    <row r="2925" spans="1:6" ht="15" customHeight="1" x14ac:dyDescent="0.25">
      <c r="A2925" s="211" t="s">
        <v>3678</v>
      </c>
      <c r="B2925" s="211">
        <v>0</v>
      </c>
      <c r="C2925" s="211">
        <v>1</v>
      </c>
      <c r="D2925" s="300" t="s">
        <v>3074</v>
      </c>
      <c r="E2925" s="211" t="s">
        <v>3292</v>
      </c>
      <c r="F2925" s="211" t="s">
        <v>3291</v>
      </c>
    </row>
    <row r="2926" spans="1:6" ht="15" customHeight="1" x14ac:dyDescent="0.25">
      <c r="A2926" s="211" t="s">
        <v>3679</v>
      </c>
      <c r="B2926" s="211">
        <v>0</v>
      </c>
      <c r="C2926" s="211">
        <v>1</v>
      </c>
      <c r="D2926" s="300" t="s">
        <v>3074</v>
      </c>
      <c r="E2926" s="211" t="s">
        <v>3292</v>
      </c>
      <c r="F2926" s="211" t="s">
        <v>3291</v>
      </c>
    </row>
    <row r="2927" spans="1:6" ht="15" customHeight="1" x14ac:dyDescent="0.25">
      <c r="A2927" s="211" t="s">
        <v>3680</v>
      </c>
      <c r="B2927" s="211">
        <v>0</v>
      </c>
      <c r="C2927" s="211">
        <v>1</v>
      </c>
      <c r="D2927" s="300" t="s">
        <v>3074</v>
      </c>
      <c r="E2927" s="211" t="s">
        <v>3292</v>
      </c>
      <c r="F2927" s="211" t="s">
        <v>3291</v>
      </c>
    </row>
    <row r="2928" spans="1:6" ht="15" customHeight="1" x14ac:dyDescent="0.25">
      <c r="A2928" s="211" t="s">
        <v>3682</v>
      </c>
      <c r="B2928" s="211">
        <v>0</v>
      </c>
      <c r="C2928" s="211">
        <v>1</v>
      </c>
      <c r="D2928" s="300" t="s">
        <v>3074</v>
      </c>
      <c r="E2928" s="211" t="s">
        <v>3292</v>
      </c>
      <c r="F2928" s="211" t="s">
        <v>3291</v>
      </c>
    </row>
    <row r="2929" spans="1:6" ht="15" customHeight="1" x14ac:dyDescent="0.25">
      <c r="A2929" s="211" t="s">
        <v>3683</v>
      </c>
      <c r="B2929" s="211">
        <v>0</v>
      </c>
      <c r="C2929" s="211">
        <v>1</v>
      </c>
      <c r="D2929" s="300" t="s">
        <v>3074</v>
      </c>
      <c r="E2929" s="211" t="s">
        <v>3292</v>
      </c>
      <c r="F2929" s="211" t="s">
        <v>3291</v>
      </c>
    </row>
    <row r="2930" spans="1:6" ht="15" customHeight="1" x14ac:dyDescent="0.25">
      <c r="A2930" s="211" t="s">
        <v>3684</v>
      </c>
      <c r="B2930" s="211">
        <v>0</v>
      </c>
      <c r="C2930" s="211">
        <v>1</v>
      </c>
      <c r="D2930" s="300" t="s">
        <v>3074</v>
      </c>
      <c r="E2930" s="211" t="s">
        <v>3292</v>
      </c>
      <c r="F2930" s="211" t="s">
        <v>3291</v>
      </c>
    </row>
    <row r="2931" spans="1:6" ht="15" customHeight="1" x14ac:dyDescent="0.25">
      <c r="A2931" s="211" t="s">
        <v>3685</v>
      </c>
      <c r="B2931" s="211">
        <v>0</v>
      </c>
      <c r="C2931" s="211">
        <v>1</v>
      </c>
      <c r="D2931" s="300" t="s">
        <v>3074</v>
      </c>
      <c r="E2931" s="211" t="s">
        <v>3292</v>
      </c>
      <c r="F2931" s="211" t="s">
        <v>3291</v>
      </c>
    </row>
    <row r="2932" spans="1:6" ht="15" customHeight="1" x14ac:dyDescent="0.25">
      <c r="A2932" s="211" t="s">
        <v>3687</v>
      </c>
      <c r="B2932" s="211">
        <v>0</v>
      </c>
      <c r="C2932" s="211">
        <v>1</v>
      </c>
      <c r="D2932" s="300" t="s">
        <v>3074</v>
      </c>
      <c r="E2932" s="211" t="s">
        <v>3292</v>
      </c>
      <c r="F2932" s="211" t="s">
        <v>3291</v>
      </c>
    </row>
    <row r="2933" spans="1:6" ht="15" customHeight="1" x14ac:dyDescent="0.25">
      <c r="A2933" s="211" t="s">
        <v>3</v>
      </c>
      <c r="B2933" s="211">
        <v>0</v>
      </c>
      <c r="C2933" s="211">
        <v>1</v>
      </c>
      <c r="D2933" s="300" t="s">
        <v>3075</v>
      </c>
      <c r="E2933" s="211" t="s">
        <v>127</v>
      </c>
      <c r="F2933" s="211" t="s">
        <v>3291</v>
      </c>
    </row>
    <row r="2934" spans="1:6" ht="15" customHeight="1" x14ac:dyDescent="0.25">
      <c r="A2934" s="211" t="s">
        <v>730</v>
      </c>
      <c r="B2934" s="211">
        <v>0</v>
      </c>
      <c r="C2934" s="211">
        <v>1</v>
      </c>
      <c r="D2934" s="300" t="s">
        <v>3075</v>
      </c>
      <c r="E2934" s="211" t="s">
        <v>127</v>
      </c>
      <c r="F2934" s="211" t="s">
        <v>3291</v>
      </c>
    </row>
    <row r="2935" spans="1:6" ht="15" customHeight="1" x14ac:dyDescent="0.25">
      <c r="A2935" s="211" t="s">
        <v>725</v>
      </c>
      <c r="B2935" s="211">
        <v>0</v>
      </c>
      <c r="C2935" s="211">
        <v>1</v>
      </c>
      <c r="D2935" s="300" t="s">
        <v>3075</v>
      </c>
      <c r="E2935" s="211" t="s">
        <v>127</v>
      </c>
      <c r="F2935" s="211" t="s">
        <v>3291</v>
      </c>
    </row>
    <row r="2936" spans="1:6" ht="15" customHeight="1" x14ac:dyDescent="0.25">
      <c r="A2936" s="211" t="s">
        <v>293</v>
      </c>
      <c r="B2936" s="211">
        <v>0</v>
      </c>
      <c r="C2936" s="211">
        <v>1</v>
      </c>
      <c r="D2936" s="300" t="s">
        <v>3075</v>
      </c>
      <c r="E2936" s="211" t="s">
        <v>127</v>
      </c>
      <c r="F2936" s="211" t="s">
        <v>3291</v>
      </c>
    </row>
    <row r="2937" spans="1:6" ht="15" customHeight="1" x14ac:dyDescent="0.25">
      <c r="A2937" s="211" t="s">
        <v>727</v>
      </c>
      <c r="B2937" s="211">
        <v>0</v>
      </c>
      <c r="C2937" s="211">
        <v>1</v>
      </c>
      <c r="D2937" s="300" t="s">
        <v>3075</v>
      </c>
      <c r="E2937" s="211" t="s">
        <v>127</v>
      </c>
      <c r="F2937" s="211" t="s">
        <v>3291</v>
      </c>
    </row>
    <row r="2938" spans="1:6" ht="15" customHeight="1" x14ac:dyDescent="0.25">
      <c r="A2938" s="211" t="s">
        <v>298</v>
      </c>
      <c r="B2938" s="211">
        <v>0</v>
      </c>
      <c r="C2938" s="211">
        <v>1</v>
      </c>
      <c r="D2938" s="300" t="s">
        <v>3075</v>
      </c>
      <c r="E2938" s="211" t="s">
        <v>127</v>
      </c>
      <c r="F2938" s="211" t="s">
        <v>3291</v>
      </c>
    </row>
    <row r="2939" spans="1:6" ht="15" customHeight="1" x14ac:dyDescent="0.25">
      <c r="A2939" s="211" t="s">
        <v>3120</v>
      </c>
      <c r="B2939" s="211">
        <v>0</v>
      </c>
      <c r="C2939" s="211">
        <v>1</v>
      </c>
      <c r="D2939" s="300" t="s">
        <v>3075</v>
      </c>
      <c r="E2939" s="211" t="s">
        <v>127</v>
      </c>
      <c r="F2939" s="211" t="s">
        <v>3291</v>
      </c>
    </row>
    <row r="2940" spans="1:6" ht="15" customHeight="1" x14ac:dyDescent="0.25">
      <c r="A2940" s="211" t="s">
        <v>3340</v>
      </c>
      <c r="B2940" s="211">
        <v>0</v>
      </c>
      <c r="C2940" s="211">
        <v>1</v>
      </c>
      <c r="D2940" s="300" t="s">
        <v>3075</v>
      </c>
      <c r="E2940" s="211" t="s">
        <v>127</v>
      </c>
      <c r="F2940" s="211" t="s">
        <v>3291</v>
      </c>
    </row>
    <row r="2941" spans="1:6" ht="15" customHeight="1" x14ac:dyDescent="0.25">
      <c r="A2941" s="211" t="s">
        <v>3341</v>
      </c>
      <c r="B2941" s="211">
        <v>0</v>
      </c>
      <c r="C2941" s="211">
        <v>1</v>
      </c>
      <c r="D2941" s="300" t="s">
        <v>3075</v>
      </c>
      <c r="E2941" s="211" t="s">
        <v>127</v>
      </c>
      <c r="F2941" s="211" t="s">
        <v>3291</v>
      </c>
    </row>
    <row r="2942" spans="1:6" x14ac:dyDescent="0.25">
      <c r="A2942" s="211" t="s">
        <v>3342</v>
      </c>
      <c r="B2942" s="211">
        <v>0</v>
      </c>
      <c r="C2942" s="211">
        <v>1</v>
      </c>
      <c r="D2942" s="300" t="s">
        <v>3075</v>
      </c>
      <c r="E2942" s="211" t="s">
        <v>127</v>
      </c>
      <c r="F2942" s="211" t="s">
        <v>3291</v>
      </c>
    </row>
    <row r="2943" spans="1:6" ht="15" customHeight="1" x14ac:dyDescent="0.25">
      <c r="A2943" s="211" t="s">
        <v>3345</v>
      </c>
      <c r="B2943" s="211">
        <v>0</v>
      </c>
      <c r="C2943" s="211">
        <v>1</v>
      </c>
      <c r="D2943" s="300" t="s">
        <v>3075</v>
      </c>
      <c r="E2943" s="211" t="s">
        <v>127</v>
      </c>
      <c r="F2943" s="211" t="s">
        <v>3291</v>
      </c>
    </row>
    <row r="2944" spans="1:6" ht="15" customHeight="1" x14ac:dyDescent="0.25">
      <c r="A2944" s="211" t="s">
        <v>3346</v>
      </c>
      <c r="B2944" s="211">
        <v>0</v>
      </c>
      <c r="C2944" s="211">
        <v>1</v>
      </c>
      <c r="D2944" s="300" t="s">
        <v>3075</v>
      </c>
      <c r="E2944" s="211" t="s">
        <v>127</v>
      </c>
      <c r="F2944" s="211" t="s">
        <v>3291</v>
      </c>
    </row>
    <row r="2945" spans="1:6" ht="15" customHeight="1" x14ac:dyDescent="0.25">
      <c r="A2945" s="211" t="s">
        <v>3348</v>
      </c>
      <c r="B2945" s="211">
        <v>0</v>
      </c>
      <c r="C2945" s="211">
        <v>1</v>
      </c>
      <c r="D2945" s="300" t="s">
        <v>3075</v>
      </c>
      <c r="E2945" s="211" t="s">
        <v>127</v>
      </c>
      <c r="F2945" s="211" t="s">
        <v>3291</v>
      </c>
    </row>
    <row r="2946" spans="1:6" ht="15" customHeight="1" x14ac:dyDescent="0.25">
      <c r="A2946" s="211" t="s">
        <v>3082</v>
      </c>
      <c r="B2946" s="211">
        <v>0</v>
      </c>
      <c r="C2946" s="211">
        <v>1</v>
      </c>
      <c r="D2946" s="300" t="s">
        <v>3075</v>
      </c>
      <c r="E2946" s="211" t="s">
        <v>127</v>
      </c>
      <c r="F2946" s="211" t="s">
        <v>3291</v>
      </c>
    </row>
    <row r="2947" spans="1:6" ht="15" customHeight="1" x14ac:dyDescent="0.25">
      <c r="A2947" s="211" t="s">
        <v>3083</v>
      </c>
      <c r="B2947" s="211">
        <v>0</v>
      </c>
      <c r="C2947" s="211">
        <v>1</v>
      </c>
      <c r="D2947" s="300" t="s">
        <v>3075</v>
      </c>
      <c r="E2947" s="211" t="s">
        <v>127</v>
      </c>
      <c r="F2947" s="211" t="s">
        <v>3291</v>
      </c>
    </row>
    <row r="2948" spans="1:6" ht="15" customHeight="1" x14ac:dyDescent="0.25">
      <c r="A2948" s="211" t="s">
        <v>3086</v>
      </c>
      <c r="B2948" s="211">
        <v>0</v>
      </c>
      <c r="C2948" s="211">
        <v>1</v>
      </c>
      <c r="D2948" s="300" t="s">
        <v>3075</v>
      </c>
      <c r="E2948" s="211" t="s">
        <v>127</v>
      </c>
      <c r="F2948" s="211" t="s">
        <v>3291</v>
      </c>
    </row>
    <row r="2949" spans="1:6" ht="15" customHeight="1" x14ac:dyDescent="0.25">
      <c r="A2949" s="211" t="s">
        <v>3087</v>
      </c>
      <c r="B2949" s="211">
        <v>0</v>
      </c>
      <c r="C2949" s="211">
        <v>1</v>
      </c>
      <c r="D2949" s="300" t="s">
        <v>3075</v>
      </c>
      <c r="E2949" s="211" t="s">
        <v>127</v>
      </c>
      <c r="F2949" s="211" t="s">
        <v>3291</v>
      </c>
    </row>
    <row r="2950" spans="1:6" ht="15" customHeight="1" x14ac:dyDescent="0.25">
      <c r="A2950" s="211" t="s">
        <v>3093</v>
      </c>
      <c r="B2950" s="211">
        <v>0</v>
      </c>
      <c r="C2950" s="211">
        <v>1</v>
      </c>
      <c r="D2950" s="300" t="s">
        <v>3075</v>
      </c>
      <c r="E2950" s="211" t="s">
        <v>127</v>
      </c>
      <c r="F2950" s="211" t="s">
        <v>3291</v>
      </c>
    </row>
    <row r="2951" spans="1:6" ht="15" customHeight="1" x14ac:dyDescent="0.25">
      <c r="A2951" s="211" t="s">
        <v>3095</v>
      </c>
      <c r="B2951" s="211">
        <v>0</v>
      </c>
      <c r="C2951" s="211">
        <v>1</v>
      </c>
      <c r="D2951" s="300" t="s">
        <v>3075</v>
      </c>
      <c r="E2951" s="211" t="s">
        <v>127</v>
      </c>
      <c r="F2951" s="211" t="s">
        <v>3291</v>
      </c>
    </row>
    <row r="2952" spans="1:6" ht="15" customHeight="1" x14ac:dyDescent="0.25">
      <c r="A2952" s="211" t="s">
        <v>724</v>
      </c>
      <c r="B2952" s="211">
        <v>0</v>
      </c>
      <c r="C2952" s="211">
        <v>1</v>
      </c>
      <c r="D2952" s="300" t="s">
        <v>3075</v>
      </c>
      <c r="E2952" s="211" t="s">
        <v>127</v>
      </c>
      <c r="F2952" s="211" t="s">
        <v>3291</v>
      </c>
    </row>
    <row r="2953" spans="1:6" ht="15" customHeight="1" x14ac:dyDescent="0.25">
      <c r="A2953" s="211" t="s">
        <v>726</v>
      </c>
      <c r="B2953" s="211">
        <v>0</v>
      </c>
      <c r="C2953" s="211">
        <v>1</v>
      </c>
      <c r="D2953" s="300" t="s">
        <v>3075</v>
      </c>
      <c r="E2953" s="211" t="s">
        <v>127</v>
      </c>
      <c r="F2953" s="211" t="s">
        <v>3291</v>
      </c>
    </row>
    <row r="2954" spans="1:6" ht="15" customHeight="1" x14ac:dyDescent="0.25">
      <c r="A2954" s="211" t="s">
        <v>3343</v>
      </c>
      <c r="B2954" s="211">
        <v>0</v>
      </c>
      <c r="C2954" s="211">
        <v>1</v>
      </c>
      <c r="D2954" s="300" t="s">
        <v>3075</v>
      </c>
      <c r="E2954" s="211" t="s">
        <v>127</v>
      </c>
      <c r="F2954" s="211" t="s">
        <v>3291</v>
      </c>
    </row>
    <row r="2955" spans="1:6" ht="15" customHeight="1" x14ac:dyDescent="0.25">
      <c r="A2955" s="211" t="s">
        <v>3344</v>
      </c>
      <c r="B2955" s="211">
        <v>0</v>
      </c>
      <c r="C2955" s="211">
        <v>1</v>
      </c>
      <c r="D2955" s="300" t="s">
        <v>3075</v>
      </c>
      <c r="E2955" s="211" t="s">
        <v>127</v>
      </c>
      <c r="F2955" s="211" t="s">
        <v>3291</v>
      </c>
    </row>
    <row r="2956" spans="1:6" ht="15" customHeight="1" x14ac:dyDescent="0.25">
      <c r="A2956" s="211" t="s">
        <v>3347</v>
      </c>
      <c r="B2956" s="211">
        <v>0</v>
      </c>
      <c r="C2956" s="211">
        <v>1</v>
      </c>
      <c r="D2956" s="300" t="s">
        <v>3075</v>
      </c>
      <c r="E2956" s="211" t="s">
        <v>127</v>
      </c>
      <c r="F2956" s="211" t="s">
        <v>3291</v>
      </c>
    </row>
    <row r="2957" spans="1:6" ht="15" customHeight="1" x14ac:dyDescent="0.25">
      <c r="A2957" s="211" t="s">
        <v>3081</v>
      </c>
      <c r="B2957" s="211">
        <v>0</v>
      </c>
      <c r="C2957" s="211">
        <v>1</v>
      </c>
      <c r="D2957" s="300" t="s">
        <v>3075</v>
      </c>
      <c r="E2957" s="211" t="s">
        <v>127</v>
      </c>
      <c r="F2957" s="211" t="s">
        <v>3291</v>
      </c>
    </row>
    <row r="2958" spans="1:6" ht="15" customHeight="1" x14ac:dyDescent="0.25">
      <c r="A2958" s="211" t="s">
        <v>3085</v>
      </c>
      <c r="B2958" s="211">
        <v>0</v>
      </c>
      <c r="C2958" s="211">
        <v>1</v>
      </c>
      <c r="D2958" s="300" t="s">
        <v>3075</v>
      </c>
      <c r="E2958" s="211" t="s">
        <v>127</v>
      </c>
      <c r="F2958" s="211" t="s">
        <v>3291</v>
      </c>
    </row>
    <row r="2959" spans="1:6" ht="15" customHeight="1" x14ac:dyDescent="0.25">
      <c r="A2959" s="211" t="s">
        <v>3089</v>
      </c>
      <c r="B2959" s="211">
        <v>0</v>
      </c>
      <c r="C2959" s="211">
        <v>1</v>
      </c>
      <c r="D2959" s="300" t="s">
        <v>3075</v>
      </c>
      <c r="E2959" s="211" t="s">
        <v>127</v>
      </c>
      <c r="F2959" s="211" t="s">
        <v>3291</v>
      </c>
    </row>
    <row r="2960" spans="1:6" ht="15" customHeight="1" x14ac:dyDescent="0.25">
      <c r="A2960" s="211" t="s">
        <v>217</v>
      </c>
      <c r="B2960" s="211">
        <v>0</v>
      </c>
      <c r="C2960" s="211">
        <v>1</v>
      </c>
      <c r="D2960" s="300" t="s">
        <v>3075</v>
      </c>
      <c r="E2960" s="211" t="s">
        <v>127</v>
      </c>
      <c r="F2960" s="211" t="s">
        <v>3291</v>
      </c>
    </row>
    <row r="2961" spans="1:6" ht="15" customHeight="1" x14ac:dyDescent="0.25">
      <c r="A2961" s="211" t="s">
        <v>228</v>
      </c>
      <c r="B2961" s="211">
        <v>0</v>
      </c>
      <c r="C2961" s="211">
        <v>1</v>
      </c>
      <c r="D2961" s="300" t="s">
        <v>3075</v>
      </c>
      <c r="E2961" s="211" t="s">
        <v>127</v>
      </c>
      <c r="F2961" s="211" t="s">
        <v>3291</v>
      </c>
    </row>
    <row r="2962" spans="1:6" ht="15" customHeight="1" x14ac:dyDescent="0.25">
      <c r="A2962" s="211" t="s">
        <v>233</v>
      </c>
      <c r="B2962" s="211">
        <v>0</v>
      </c>
      <c r="C2962" s="211">
        <v>1</v>
      </c>
      <c r="D2962" s="300" t="s">
        <v>3075</v>
      </c>
      <c r="E2962" s="211" t="s">
        <v>127</v>
      </c>
      <c r="F2962" s="211" t="s">
        <v>3291</v>
      </c>
    </row>
    <row r="2963" spans="1:6" ht="15" customHeight="1" x14ac:dyDescent="0.25">
      <c r="A2963" s="211" t="s">
        <v>977</v>
      </c>
      <c r="B2963" s="211">
        <v>0</v>
      </c>
      <c r="C2963" s="211">
        <v>1</v>
      </c>
      <c r="D2963" s="300" t="s">
        <v>3075</v>
      </c>
      <c r="E2963" s="211" t="s">
        <v>127</v>
      </c>
      <c r="F2963" s="211" t="s">
        <v>3291</v>
      </c>
    </row>
    <row r="2964" spans="1:6" ht="15" customHeight="1" x14ac:dyDescent="0.25">
      <c r="A2964" s="211" t="s">
        <v>969</v>
      </c>
      <c r="B2964" s="211">
        <v>0</v>
      </c>
      <c r="C2964" s="211">
        <v>1</v>
      </c>
      <c r="D2964" s="300" t="s">
        <v>3075</v>
      </c>
      <c r="E2964" s="211" t="s">
        <v>127</v>
      </c>
      <c r="F2964" s="211" t="s">
        <v>3291</v>
      </c>
    </row>
    <row r="2965" spans="1:6" ht="15" customHeight="1" x14ac:dyDescent="0.25">
      <c r="A2965" s="211" t="s">
        <v>973</v>
      </c>
      <c r="B2965" s="211">
        <v>0</v>
      </c>
      <c r="C2965" s="211">
        <v>1</v>
      </c>
      <c r="D2965" s="300" t="s">
        <v>3075</v>
      </c>
      <c r="E2965" s="211" t="s">
        <v>127</v>
      </c>
      <c r="F2965" s="211" t="s">
        <v>3291</v>
      </c>
    </row>
    <row r="2966" spans="1:6" ht="15" customHeight="1" x14ac:dyDescent="0.25">
      <c r="A2966" s="211" t="s">
        <v>989</v>
      </c>
      <c r="B2966" s="211">
        <v>0</v>
      </c>
      <c r="C2966" s="211">
        <v>1</v>
      </c>
      <c r="D2966" s="300" t="s">
        <v>3075</v>
      </c>
      <c r="E2966" s="211" t="s">
        <v>127</v>
      </c>
      <c r="F2966" s="211" t="s">
        <v>3291</v>
      </c>
    </row>
    <row r="2967" spans="1:6" ht="15" customHeight="1" x14ac:dyDescent="0.25">
      <c r="A2967" s="211" t="s">
        <v>991</v>
      </c>
      <c r="B2967" s="211">
        <v>0</v>
      </c>
      <c r="C2967" s="211">
        <v>1</v>
      </c>
      <c r="D2967" s="300" t="s">
        <v>3075</v>
      </c>
      <c r="E2967" s="211" t="s">
        <v>127</v>
      </c>
      <c r="F2967" s="211" t="s">
        <v>3291</v>
      </c>
    </row>
    <row r="2968" spans="1:6" ht="15" customHeight="1" x14ac:dyDescent="0.25">
      <c r="A2968" s="211" t="s">
        <v>992</v>
      </c>
      <c r="B2968" s="211">
        <v>0</v>
      </c>
      <c r="C2968" s="211">
        <v>1</v>
      </c>
      <c r="D2968" s="300" t="s">
        <v>3075</v>
      </c>
      <c r="E2968" s="211" t="s">
        <v>127</v>
      </c>
      <c r="F2968" s="211" t="s">
        <v>3291</v>
      </c>
    </row>
    <row r="2969" spans="1:6" ht="15" customHeight="1" x14ac:dyDescent="0.25">
      <c r="A2969" s="211" t="s">
        <v>993</v>
      </c>
      <c r="B2969" s="211">
        <v>0</v>
      </c>
      <c r="C2969" s="211">
        <v>1</v>
      </c>
      <c r="D2969" s="300" t="s">
        <v>3075</v>
      </c>
      <c r="E2969" s="211" t="s">
        <v>127</v>
      </c>
      <c r="F2969" s="211" t="s">
        <v>3291</v>
      </c>
    </row>
    <row r="2970" spans="1:6" ht="15" customHeight="1" x14ac:dyDescent="0.25">
      <c r="A2970" s="211" t="s">
        <v>3656</v>
      </c>
      <c r="B2970" s="211">
        <v>0</v>
      </c>
      <c r="C2970" s="211">
        <v>1</v>
      </c>
      <c r="D2970" s="300" t="s">
        <v>3075</v>
      </c>
      <c r="E2970" s="211" t="s">
        <v>127</v>
      </c>
      <c r="F2970" s="211" t="s">
        <v>3291</v>
      </c>
    </row>
    <row r="2971" spans="1:6" ht="15" customHeight="1" x14ac:dyDescent="0.25">
      <c r="A2971" s="211" t="s">
        <v>3652</v>
      </c>
      <c r="B2971" s="211">
        <v>0</v>
      </c>
      <c r="C2971" s="211">
        <v>1</v>
      </c>
      <c r="D2971" s="300" t="s">
        <v>3075</v>
      </c>
      <c r="E2971" s="211" t="s">
        <v>127</v>
      </c>
      <c r="F2971" s="211" t="s">
        <v>3291</v>
      </c>
    </row>
    <row r="2972" spans="1:6" ht="15" customHeight="1" x14ac:dyDescent="0.25">
      <c r="A2972" s="211" t="s">
        <v>3651</v>
      </c>
      <c r="B2972" s="211">
        <v>0</v>
      </c>
      <c r="C2972" s="211">
        <v>1</v>
      </c>
      <c r="D2972" s="300" t="s">
        <v>3075</v>
      </c>
      <c r="E2972" s="211" t="s">
        <v>127</v>
      </c>
      <c r="F2972" s="211" t="s">
        <v>3291</v>
      </c>
    </row>
    <row r="2973" spans="1:6" ht="15" customHeight="1" x14ac:dyDescent="0.25">
      <c r="A2973" s="211" t="s">
        <v>3650</v>
      </c>
      <c r="B2973" s="211">
        <v>0</v>
      </c>
      <c r="C2973" s="211">
        <v>1</v>
      </c>
      <c r="D2973" s="300" t="s">
        <v>3075</v>
      </c>
      <c r="E2973" s="211" t="s">
        <v>127</v>
      </c>
      <c r="F2973" s="211" t="s">
        <v>3291</v>
      </c>
    </row>
    <row r="2974" spans="1:6" ht="15" customHeight="1" x14ac:dyDescent="0.25">
      <c r="A2974" s="211" t="s">
        <v>5220</v>
      </c>
      <c r="B2974" s="211">
        <v>0</v>
      </c>
      <c r="C2974" s="211">
        <v>1</v>
      </c>
      <c r="D2974" s="300" t="s">
        <v>3075</v>
      </c>
      <c r="E2974" s="211" t="s">
        <v>127</v>
      </c>
      <c r="F2974" s="211" t="s">
        <v>3291</v>
      </c>
    </row>
    <row r="2975" spans="1:6" ht="15" customHeight="1" x14ac:dyDescent="0.25">
      <c r="A2975" s="211" t="s">
        <v>3640</v>
      </c>
      <c r="B2975" s="211">
        <v>0</v>
      </c>
      <c r="C2975" s="211">
        <v>1</v>
      </c>
      <c r="D2975" s="300" t="s">
        <v>3075</v>
      </c>
      <c r="E2975" s="211" t="s">
        <v>127</v>
      </c>
      <c r="F2975" s="211" t="s">
        <v>3291</v>
      </c>
    </row>
    <row r="2976" spans="1:6" ht="15" customHeight="1" x14ac:dyDescent="0.25">
      <c r="A2976" s="211" t="s">
        <v>3641</v>
      </c>
      <c r="B2976" s="211">
        <v>0</v>
      </c>
      <c r="C2976" s="211">
        <v>1</v>
      </c>
      <c r="D2976" s="300" t="s">
        <v>3075</v>
      </c>
      <c r="E2976" s="211" t="s">
        <v>127</v>
      </c>
      <c r="F2976" s="211" t="s">
        <v>3291</v>
      </c>
    </row>
    <row r="2977" spans="1:6" ht="15" customHeight="1" x14ac:dyDescent="0.25">
      <c r="A2977" s="211" t="s">
        <v>3642</v>
      </c>
      <c r="B2977" s="211">
        <v>0</v>
      </c>
      <c r="C2977" s="211">
        <v>1</v>
      </c>
      <c r="D2977" s="300" t="s">
        <v>3075</v>
      </c>
      <c r="E2977" s="211" t="s">
        <v>127</v>
      </c>
      <c r="F2977" s="211" t="s">
        <v>3291</v>
      </c>
    </row>
    <row r="2978" spans="1:6" ht="15" customHeight="1" x14ac:dyDescent="0.25">
      <c r="A2978" s="211" t="s">
        <v>3643</v>
      </c>
      <c r="B2978" s="211">
        <v>0</v>
      </c>
      <c r="C2978" s="211">
        <v>1</v>
      </c>
      <c r="D2978" s="300" t="s">
        <v>3075</v>
      </c>
      <c r="E2978" s="211" t="s">
        <v>127</v>
      </c>
      <c r="F2978" s="211" t="s">
        <v>3291</v>
      </c>
    </row>
    <row r="2979" spans="1:6" ht="15" customHeight="1" x14ac:dyDescent="0.25">
      <c r="A2979" s="211" t="s">
        <v>3644</v>
      </c>
      <c r="B2979" s="211">
        <v>0</v>
      </c>
      <c r="C2979" s="211">
        <v>1</v>
      </c>
      <c r="D2979" s="300" t="s">
        <v>3075</v>
      </c>
      <c r="E2979" s="211" t="s">
        <v>127</v>
      </c>
      <c r="F2979" s="211" t="s">
        <v>3291</v>
      </c>
    </row>
    <row r="2980" spans="1:6" ht="15" customHeight="1" x14ac:dyDescent="0.25">
      <c r="A2980" s="211" t="s">
        <v>3645</v>
      </c>
      <c r="B2980" s="211">
        <v>0</v>
      </c>
      <c r="C2980" s="211">
        <v>1</v>
      </c>
      <c r="D2980" s="300" t="s">
        <v>3075</v>
      </c>
      <c r="E2980" s="211" t="s">
        <v>127</v>
      </c>
      <c r="F2980" s="211" t="s">
        <v>3291</v>
      </c>
    </row>
    <row r="2981" spans="1:6" ht="15" customHeight="1" x14ac:dyDescent="0.25">
      <c r="A2981" s="211" t="s">
        <v>272</v>
      </c>
      <c r="B2981" s="211">
        <v>0</v>
      </c>
      <c r="C2981" s="211">
        <v>1</v>
      </c>
      <c r="D2981" s="300" t="s">
        <v>3075</v>
      </c>
      <c r="E2981" s="211" t="s">
        <v>127</v>
      </c>
      <c r="F2981" s="211" t="s">
        <v>3291</v>
      </c>
    </row>
    <row r="2982" spans="1:6" ht="15" customHeight="1" x14ac:dyDescent="0.25">
      <c r="A2982" s="211" t="s">
        <v>251</v>
      </c>
      <c r="B2982" s="211">
        <v>0</v>
      </c>
      <c r="C2982" s="211">
        <v>1</v>
      </c>
      <c r="D2982" s="300" t="s">
        <v>3075</v>
      </c>
      <c r="E2982" s="211" t="s">
        <v>127</v>
      </c>
      <c r="F2982" s="211" t="s">
        <v>3291</v>
      </c>
    </row>
    <row r="2983" spans="1:6" ht="15" customHeight="1" x14ac:dyDescent="0.25">
      <c r="A2983" s="211" t="s">
        <v>260</v>
      </c>
      <c r="B2983" s="211">
        <v>0</v>
      </c>
      <c r="C2983" s="211">
        <v>1</v>
      </c>
      <c r="D2983" s="300" t="s">
        <v>3075</v>
      </c>
      <c r="E2983" s="211" t="s">
        <v>127</v>
      </c>
      <c r="F2983" s="211" t="s">
        <v>3291</v>
      </c>
    </row>
    <row r="2984" spans="1:6" ht="15" customHeight="1" x14ac:dyDescent="0.25">
      <c r="A2984" s="211" t="s">
        <v>3646</v>
      </c>
      <c r="B2984" s="211">
        <v>0</v>
      </c>
      <c r="C2984" s="211">
        <v>1</v>
      </c>
      <c r="D2984" s="300" t="s">
        <v>3075</v>
      </c>
      <c r="E2984" s="211" t="s">
        <v>127</v>
      </c>
      <c r="F2984" s="211" t="s">
        <v>3291</v>
      </c>
    </row>
    <row r="2985" spans="1:6" ht="15" customHeight="1" x14ac:dyDescent="0.25">
      <c r="A2985" s="211" t="s">
        <v>3647</v>
      </c>
      <c r="B2985" s="211">
        <v>0</v>
      </c>
      <c r="C2985" s="211">
        <v>1</v>
      </c>
      <c r="D2985" s="300" t="s">
        <v>3075</v>
      </c>
      <c r="E2985" s="211" t="s">
        <v>127</v>
      </c>
      <c r="F2985" s="211" t="s">
        <v>3291</v>
      </c>
    </row>
    <row r="2986" spans="1:6" ht="15" customHeight="1" x14ac:dyDescent="0.25">
      <c r="A2986" s="211" t="s">
        <v>3648</v>
      </c>
      <c r="B2986" s="211">
        <v>0</v>
      </c>
      <c r="C2986" s="211">
        <v>1</v>
      </c>
      <c r="D2986" s="300" t="s">
        <v>3075</v>
      </c>
      <c r="E2986" s="211" t="s">
        <v>127</v>
      </c>
      <c r="F2986" s="211" t="s">
        <v>3291</v>
      </c>
    </row>
    <row r="2987" spans="1:6" ht="15" customHeight="1" x14ac:dyDescent="0.25">
      <c r="A2987" s="211" t="s">
        <v>3649</v>
      </c>
      <c r="B2987" s="211">
        <v>0</v>
      </c>
      <c r="C2987" s="211">
        <v>1</v>
      </c>
      <c r="D2987" s="300" t="s">
        <v>3075</v>
      </c>
      <c r="E2987" s="211" t="s">
        <v>127</v>
      </c>
      <c r="F2987" s="211" t="s">
        <v>3291</v>
      </c>
    </row>
    <row r="2988" spans="1:6" ht="15" customHeight="1" x14ac:dyDescent="0.25">
      <c r="A2988" s="211" t="s">
        <v>3653</v>
      </c>
      <c r="B2988" s="211">
        <v>0</v>
      </c>
      <c r="C2988" s="211">
        <v>1</v>
      </c>
      <c r="D2988" s="300" t="s">
        <v>3075</v>
      </c>
      <c r="E2988" s="211" t="s">
        <v>127</v>
      </c>
      <c r="F2988" s="211" t="s">
        <v>3291</v>
      </c>
    </row>
    <row r="2989" spans="1:6" ht="15" customHeight="1" x14ac:dyDescent="0.25">
      <c r="A2989" s="211" t="s">
        <v>3654</v>
      </c>
      <c r="B2989" s="211">
        <v>0</v>
      </c>
      <c r="C2989" s="211">
        <v>1</v>
      </c>
      <c r="D2989" s="300" t="s">
        <v>3075</v>
      </c>
      <c r="E2989" s="211" t="s">
        <v>127</v>
      </c>
      <c r="F2989" s="211" t="s">
        <v>3291</v>
      </c>
    </row>
    <row r="2990" spans="1:6" ht="15" customHeight="1" x14ac:dyDescent="0.25">
      <c r="A2990" s="211" t="s">
        <v>3655</v>
      </c>
      <c r="B2990" s="211">
        <v>0</v>
      </c>
      <c r="C2990" s="211">
        <v>1</v>
      </c>
      <c r="D2990" s="300" t="s">
        <v>3075</v>
      </c>
      <c r="E2990" s="211" t="s">
        <v>127</v>
      </c>
      <c r="F2990" s="211" t="s">
        <v>3291</v>
      </c>
    </row>
    <row r="2991" spans="1:6" ht="15" customHeight="1" x14ac:dyDescent="0.25">
      <c r="A2991" s="211" t="s">
        <v>3657</v>
      </c>
      <c r="B2991" s="211">
        <v>0</v>
      </c>
      <c r="C2991" s="211">
        <v>1</v>
      </c>
      <c r="D2991" s="300" t="s">
        <v>3075</v>
      </c>
      <c r="E2991" s="211" t="s">
        <v>127</v>
      </c>
      <c r="F2991" s="211" t="s">
        <v>3291</v>
      </c>
    </row>
    <row r="2992" spans="1:6" ht="15" customHeight="1" x14ac:dyDescent="0.25">
      <c r="A2992" s="211" t="s">
        <v>3658</v>
      </c>
      <c r="B2992" s="211">
        <v>0</v>
      </c>
      <c r="C2992" s="211">
        <v>1</v>
      </c>
      <c r="D2992" s="300" t="s">
        <v>3075</v>
      </c>
      <c r="E2992" s="211" t="s">
        <v>127</v>
      </c>
      <c r="F2992" s="211" t="s">
        <v>3291</v>
      </c>
    </row>
    <row r="2993" spans="1:6" ht="15" customHeight="1" x14ac:dyDescent="0.25">
      <c r="A2993" s="211" t="s">
        <v>3659</v>
      </c>
      <c r="B2993" s="211">
        <v>0</v>
      </c>
      <c r="C2993" s="211">
        <v>1</v>
      </c>
      <c r="D2993" s="300" t="s">
        <v>3075</v>
      </c>
      <c r="E2993" s="211" t="s">
        <v>127</v>
      </c>
      <c r="F2993" s="211" t="s">
        <v>3291</v>
      </c>
    </row>
    <row r="2994" spans="1:6" ht="15" customHeight="1" x14ac:dyDescent="0.25">
      <c r="A2994" s="211" t="s">
        <v>3660</v>
      </c>
      <c r="B2994" s="211">
        <v>0</v>
      </c>
      <c r="C2994" s="211">
        <v>1</v>
      </c>
      <c r="D2994" s="300" t="s">
        <v>3075</v>
      </c>
      <c r="E2994" s="211" t="s">
        <v>127</v>
      </c>
      <c r="F2994" s="211" t="s">
        <v>3291</v>
      </c>
    </row>
    <row r="2995" spans="1:6" ht="15" customHeight="1" x14ac:dyDescent="0.25">
      <c r="A2995" s="211" t="s">
        <v>3661</v>
      </c>
      <c r="B2995" s="211">
        <v>0</v>
      </c>
      <c r="C2995" s="211">
        <v>1</v>
      </c>
      <c r="D2995" s="300" t="s">
        <v>3075</v>
      </c>
      <c r="E2995" s="211" t="s">
        <v>127</v>
      </c>
      <c r="F2995" s="211" t="s">
        <v>3291</v>
      </c>
    </row>
    <row r="2996" spans="1:6" ht="15" customHeight="1" x14ac:dyDescent="0.25">
      <c r="A2996" s="211" t="s">
        <v>3662</v>
      </c>
      <c r="B2996" s="211">
        <v>0</v>
      </c>
      <c r="C2996" s="211">
        <v>1</v>
      </c>
      <c r="D2996" s="300" t="s">
        <v>3075</v>
      </c>
      <c r="E2996" s="211" t="s">
        <v>127</v>
      </c>
      <c r="F2996" s="211" t="s">
        <v>3291</v>
      </c>
    </row>
    <row r="2997" spans="1:6" ht="15" customHeight="1" x14ac:dyDescent="0.25">
      <c r="A2997" s="211" t="s">
        <v>3663</v>
      </c>
      <c r="B2997" s="211">
        <v>0</v>
      </c>
      <c r="C2997" s="211">
        <v>1</v>
      </c>
      <c r="D2997" s="300" t="s">
        <v>3075</v>
      </c>
      <c r="E2997" s="211" t="s">
        <v>127</v>
      </c>
      <c r="F2997" s="211" t="s">
        <v>3291</v>
      </c>
    </row>
    <row r="2998" spans="1:6" ht="15" customHeight="1" x14ac:dyDescent="0.25">
      <c r="A2998" s="211" t="s">
        <v>3664</v>
      </c>
      <c r="B2998" s="211">
        <v>0</v>
      </c>
      <c r="C2998" s="211">
        <v>1</v>
      </c>
      <c r="D2998" s="300" t="s">
        <v>3075</v>
      </c>
      <c r="E2998" s="211" t="s">
        <v>127</v>
      </c>
      <c r="F2998" s="211" t="s">
        <v>3291</v>
      </c>
    </row>
    <row r="2999" spans="1:6" ht="15" customHeight="1" x14ac:dyDescent="0.25">
      <c r="A2999" s="211" t="s">
        <v>3665</v>
      </c>
      <c r="B2999" s="211">
        <v>0</v>
      </c>
      <c r="C2999" s="211">
        <v>1</v>
      </c>
      <c r="D2999" s="300" t="s">
        <v>3075</v>
      </c>
      <c r="E2999" s="211" t="s">
        <v>127</v>
      </c>
      <c r="F2999" s="211" t="s">
        <v>3291</v>
      </c>
    </row>
    <row r="3000" spans="1:6" ht="15" customHeight="1" x14ac:dyDescent="0.25">
      <c r="A3000" s="211" t="s">
        <v>3666</v>
      </c>
      <c r="B3000" s="211">
        <v>0</v>
      </c>
      <c r="C3000" s="211">
        <v>1</v>
      </c>
      <c r="D3000" s="300" t="s">
        <v>3075</v>
      </c>
      <c r="E3000" s="211" t="s">
        <v>127</v>
      </c>
      <c r="F3000" s="211" t="s">
        <v>3291</v>
      </c>
    </row>
    <row r="3001" spans="1:6" ht="15" customHeight="1" x14ac:dyDescent="0.25">
      <c r="A3001" s="211" t="s">
        <v>3667</v>
      </c>
      <c r="B3001" s="211">
        <v>0</v>
      </c>
      <c r="C3001" s="211">
        <v>1</v>
      </c>
      <c r="D3001" s="300" t="s">
        <v>3075</v>
      </c>
      <c r="E3001" s="211" t="s">
        <v>127</v>
      </c>
      <c r="F3001" s="211" t="s">
        <v>3291</v>
      </c>
    </row>
    <row r="3002" spans="1:6" ht="15" customHeight="1" x14ac:dyDescent="0.25">
      <c r="A3002" s="211" t="s">
        <v>3668</v>
      </c>
      <c r="B3002" s="211">
        <v>0</v>
      </c>
      <c r="C3002" s="211">
        <v>1</v>
      </c>
      <c r="D3002" s="300" t="s">
        <v>3075</v>
      </c>
      <c r="E3002" s="211" t="s">
        <v>127</v>
      </c>
      <c r="F3002" s="211" t="s">
        <v>3291</v>
      </c>
    </row>
    <row r="3003" spans="1:6" ht="15" customHeight="1" x14ac:dyDescent="0.25">
      <c r="A3003" s="211" t="s">
        <v>3669</v>
      </c>
      <c r="B3003" s="211">
        <v>0</v>
      </c>
      <c r="C3003" s="211">
        <v>1</v>
      </c>
      <c r="D3003" s="300" t="s">
        <v>3075</v>
      </c>
      <c r="E3003" s="211" t="s">
        <v>127</v>
      </c>
      <c r="F3003" s="211" t="s">
        <v>3291</v>
      </c>
    </row>
    <row r="3004" spans="1:6" ht="15" customHeight="1" x14ac:dyDescent="0.25">
      <c r="A3004" s="211" t="s">
        <v>3670</v>
      </c>
      <c r="B3004" s="211">
        <v>0</v>
      </c>
      <c r="C3004" s="211">
        <v>1</v>
      </c>
      <c r="D3004" s="300" t="s">
        <v>3075</v>
      </c>
      <c r="E3004" s="211" t="s">
        <v>127</v>
      </c>
      <c r="F3004" s="211" t="s">
        <v>3291</v>
      </c>
    </row>
    <row r="3005" spans="1:6" ht="15" customHeight="1" x14ac:dyDescent="0.25">
      <c r="A3005" s="211" t="s">
        <v>3671</v>
      </c>
      <c r="B3005" s="211">
        <v>0</v>
      </c>
      <c r="C3005" s="211">
        <v>1</v>
      </c>
      <c r="D3005" s="300" t="s">
        <v>3075</v>
      </c>
      <c r="E3005" s="211" t="s">
        <v>127</v>
      </c>
      <c r="F3005" s="211" t="s">
        <v>3291</v>
      </c>
    </row>
    <row r="3006" spans="1:6" ht="15" customHeight="1" x14ac:dyDescent="0.25">
      <c r="A3006" s="211" t="s">
        <v>3672</v>
      </c>
      <c r="B3006" s="211">
        <v>0</v>
      </c>
      <c r="C3006" s="211">
        <v>1</v>
      </c>
      <c r="D3006" s="300" t="s">
        <v>3075</v>
      </c>
      <c r="E3006" s="211" t="s">
        <v>127</v>
      </c>
      <c r="F3006" s="211" t="s">
        <v>3291</v>
      </c>
    </row>
    <row r="3007" spans="1:6" ht="15" customHeight="1" x14ac:dyDescent="0.25">
      <c r="A3007" s="211" t="s">
        <v>3673</v>
      </c>
      <c r="B3007" s="211">
        <v>0</v>
      </c>
      <c r="C3007" s="211">
        <v>1</v>
      </c>
      <c r="D3007" s="300" t="s">
        <v>3075</v>
      </c>
      <c r="E3007" s="211" t="s">
        <v>127</v>
      </c>
      <c r="F3007" s="211" t="s">
        <v>3291</v>
      </c>
    </row>
    <row r="3008" spans="1:6" ht="15" customHeight="1" x14ac:dyDescent="0.25">
      <c r="A3008" s="211" t="s">
        <v>3675</v>
      </c>
      <c r="B3008" s="211">
        <v>0</v>
      </c>
      <c r="C3008" s="211">
        <v>1</v>
      </c>
      <c r="D3008" s="300" t="s">
        <v>3075</v>
      </c>
      <c r="E3008" s="211" t="s">
        <v>127</v>
      </c>
      <c r="F3008" s="211" t="s">
        <v>3291</v>
      </c>
    </row>
    <row r="3009" spans="1:6" ht="15" customHeight="1" x14ac:dyDescent="0.25">
      <c r="A3009" s="211" t="s">
        <v>3676</v>
      </c>
      <c r="B3009" s="211">
        <v>0</v>
      </c>
      <c r="C3009" s="211">
        <v>1</v>
      </c>
      <c r="D3009" s="300" t="s">
        <v>3075</v>
      </c>
      <c r="E3009" s="211" t="s">
        <v>127</v>
      </c>
      <c r="F3009" s="211" t="s">
        <v>3291</v>
      </c>
    </row>
    <row r="3010" spans="1:6" ht="15" customHeight="1" x14ac:dyDescent="0.25">
      <c r="A3010" s="211" t="s">
        <v>3677</v>
      </c>
      <c r="B3010" s="211">
        <v>0</v>
      </c>
      <c r="C3010" s="211">
        <v>1</v>
      </c>
      <c r="D3010" s="300" t="s">
        <v>3075</v>
      </c>
      <c r="E3010" s="211" t="s">
        <v>127</v>
      </c>
      <c r="F3010" s="211" t="s">
        <v>3291</v>
      </c>
    </row>
    <row r="3011" spans="1:6" ht="15" customHeight="1" x14ac:dyDescent="0.25">
      <c r="A3011" s="211" t="s">
        <v>3678</v>
      </c>
      <c r="B3011" s="211">
        <v>0</v>
      </c>
      <c r="C3011" s="211">
        <v>1</v>
      </c>
      <c r="D3011" s="300" t="s">
        <v>3075</v>
      </c>
      <c r="E3011" s="211" t="s">
        <v>127</v>
      </c>
      <c r="F3011" s="211" t="s">
        <v>3291</v>
      </c>
    </row>
    <row r="3012" spans="1:6" ht="15" customHeight="1" x14ac:dyDescent="0.25">
      <c r="A3012" s="211" t="s">
        <v>3679</v>
      </c>
      <c r="B3012" s="211">
        <v>0</v>
      </c>
      <c r="C3012" s="211">
        <v>1</v>
      </c>
      <c r="D3012" s="300" t="s">
        <v>3075</v>
      </c>
      <c r="E3012" s="211" t="s">
        <v>127</v>
      </c>
      <c r="F3012" s="211" t="s">
        <v>3291</v>
      </c>
    </row>
    <row r="3013" spans="1:6" ht="15" customHeight="1" x14ac:dyDescent="0.25">
      <c r="A3013" s="211" t="s">
        <v>3680</v>
      </c>
      <c r="B3013" s="211">
        <v>0</v>
      </c>
      <c r="C3013" s="211">
        <v>1</v>
      </c>
      <c r="D3013" s="300" t="s">
        <v>3075</v>
      </c>
      <c r="E3013" s="211" t="s">
        <v>127</v>
      </c>
      <c r="F3013" s="211" t="s">
        <v>3291</v>
      </c>
    </row>
    <row r="3014" spans="1:6" ht="15" customHeight="1" x14ac:dyDescent="0.25">
      <c r="A3014" s="211" t="s">
        <v>3682</v>
      </c>
      <c r="B3014" s="211">
        <v>0</v>
      </c>
      <c r="C3014" s="211">
        <v>1</v>
      </c>
      <c r="D3014" s="300" t="s">
        <v>3075</v>
      </c>
      <c r="E3014" s="211" t="s">
        <v>127</v>
      </c>
      <c r="F3014" s="211" t="s">
        <v>3291</v>
      </c>
    </row>
    <row r="3015" spans="1:6" ht="15" customHeight="1" x14ac:dyDescent="0.25">
      <c r="A3015" s="211" t="s">
        <v>3683</v>
      </c>
      <c r="B3015" s="211">
        <v>0</v>
      </c>
      <c r="C3015" s="211">
        <v>1</v>
      </c>
      <c r="D3015" s="300" t="s">
        <v>3075</v>
      </c>
      <c r="E3015" s="211" t="s">
        <v>127</v>
      </c>
      <c r="F3015" s="211" t="s">
        <v>3291</v>
      </c>
    </row>
    <row r="3016" spans="1:6" ht="15" customHeight="1" x14ac:dyDescent="0.25">
      <c r="A3016" s="211" t="s">
        <v>3684</v>
      </c>
      <c r="B3016" s="211">
        <v>0</v>
      </c>
      <c r="C3016" s="211">
        <v>1</v>
      </c>
      <c r="D3016" s="300" t="s">
        <v>3075</v>
      </c>
      <c r="E3016" s="211" t="s">
        <v>127</v>
      </c>
      <c r="F3016" s="211" t="s">
        <v>3291</v>
      </c>
    </row>
    <row r="3017" spans="1:6" ht="15" customHeight="1" x14ac:dyDescent="0.25">
      <c r="A3017" s="211" t="s">
        <v>3685</v>
      </c>
      <c r="B3017" s="211">
        <v>0</v>
      </c>
      <c r="C3017" s="211">
        <v>1</v>
      </c>
      <c r="D3017" s="300" t="s">
        <v>3075</v>
      </c>
      <c r="E3017" s="211" t="s">
        <v>127</v>
      </c>
      <c r="F3017" s="211" t="s">
        <v>3291</v>
      </c>
    </row>
    <row r="3018" spans="1:6" ht="15" customHeight="1" x14ac:dyDescent="0.25">
      <c r="A3018" s="211" t="s">
        <v>3687</v>
      </c>
      <c r="B3018" s="211">
        <v>0</v>
      </c>
      <c r="C3018" s="211">
        <v>1</v>
      </c>
      <c r="D3018" s="300" t="s">
        <v>3075</v>
      </c>
      <c r="E3018" s="211" t="s">
        <v>127</v>
      </c>
      <c r="F3018" s="211" t="s">
        <v>3291</v>
      </c>
    </row>
    <row r="3019" spans="1:6" ht="15" customHeight="1" x14ac:dyDescent="0.25">
      <c r="A3019" s="211" t="s">
        <v>3</v>
      </c>
      <c r="B3019" s="211">
        <v>0</v>
      </c>
      <c r="C3019" s="211">
        <v>1</v>
      </c>
      <c r="D3019" s="300" t="s">
        <v>2546</v>
      </c>
      <c r="E3019" s="211" t="s">
        <v>127</v>
      </c>
      <c r="F3019" s="211" t="s">
        <v>3291</v>
      </c>
    </row>
    <row r="3020" spans="1:6" ht="15" customHeight="1" x14ac:dyDescent="0.25">
      <c r="A3020" s="211" t="s">
        <v>730</v>
      </c>
      <c r="B3020" s="211">
        <v>0</v>
      </c>
      <c r="C3020" s="211">
        <v>1</v>
      </c>
      <c r="D3020" s="300" t="s">
        <v>2546</v>
      </c>
      <c r="E3020" s="211" t="s">
        <v>127</v>
      </c>
      <c r="F3020" s="211" t="s">
        <v>3291</v>
      </c>
    </row>
    <row r="3021" spans="1:6" ht="15" customHeight="1" x14ac:dyDescent="0.25">
      <c r="A3021" s="211" t="s">
        <v>725</v>
      </c>
      <c r="B3021" s="211">
        <v>0</v>
      </c>
      <c r="C3021" s="211">
        <v>1</v>
      </c>
      <c r="D3021" s="300" t="s">
        <v>2546</v>
      </c>
      <c r="E3021" s="211" t="s">
        <v>127</v>
      </c>
      <c r="F3021" s="211" t="s">
        <v>3291</v>
      </c>
    </row>
    <row r="3022" spans="1:6" ht="15" customHeight="1" x14ac:dyDescent="0.25">
      <c r="A3022" s="211" t="s">
        <v>293</v>
      </c>
      <c r="B3022" s="211">
        <v>0</v>
      </c>
      <c r="C3022" s="211">
        <v>1</v>
      </c>
      <c r="D3022" s="300" t="s">
        <v>2546</v>
      </c>
      <c r="E3022" s="211" t="s">
        <v>127</v>
      </c>
      <c r="F3022" s="211" t="s">
        <v>3291</v>
      </c>
    </row>
    <row r="3023" spans="1:6" ht="15" customHeight="1" x14ac:dyDescent="0.25">
      <c r="A3023" s="211" t="s">
        <v>727</v>
      </c>
      <c r="B3023" s="211">
        <v>0</v>
      </c>
      <c r="C3023" s="211">
        <v>1</v>
      </c>
      <c r="D3023" s="300" t="s">
        <v>2546</v>
      </c>
      <c r="E3023" s="211" t="s">
        <v>127</v>
      </c>
      <c r="F3023" s="211" t="s">
        <v>3291</v>
      </c>
    </row>
    <row r="3024" spans="1:6" ht="15" customHeight="1" x14ac:dyDescent="0.25">
      <c r="A3024" s="211" t="s">
        <v>298</v>
      </c>
      <c r="B3024" s="211">
        <v>0</v>
      </c>
      <c r="C3024" s="211">
        <v>1</v>
      </c>
      <c r="D3024" s="300" t="s">
        <v>2546</v>
      </c>
      <c r="E3024" s="211" t="s">
        <v>127</v>
      </c>
      <c r="F3024" s="211" t="s">
        <v>3291</v>
      </c>
    </row>
    <row r="3025" spans="1:6" ht="15" customHeight="1" x14ac:dyDescent="0.25">
      <c r="A3025" s="211" t="s">
        <v>3120</v>
      </c>
      <c r="B3025" s="211">
        <v>0</v>
      </c>
      <c r="C3025" s="211">
        <v>1</v>
      </c>
      <c r="D3025" s="300" t="s">
        <v>2546</v>
      </c>
      <c r="E3025" s="211" t="s">
        <v>127</v>
      </c>
      <c r="F3025" s="211" t="s">
        <v>3291</v>
      </c>
    </row>
    <row r="3026" spans="1:6" ht="15" customHeight="1" x14ac:dyDescent="0.25">
      <c r="A3026" s="211" t="s">
        <v>3340</v>
      </c>
      <c r="B3026" s="211">
        <v>0</v>
      </c>
      <c r="C3026" s="211">
        <v>1</v>
      </c>
      <c r="D3026" s="300" t="s">
        <v>2546</v>
      </c>
      <c r="E3026" s="211" t="s">
        <v>127</v>
      </c>
      <c r="F3026" s="211" t="s">
        <v>3291</v>
      </c>
    </row>
    <row r="3027" spans="1:6" ht="15" customHeight="1" x14ac:dyDescent="0.25">
      <c r="A3027" s="211" t="s">
        <v>3341</v>
      </c>
      <c r="B3027" s="211">
        <v>0</v>
      </c>
      <c r="C3027" s="211">
        <v>1</v>
      </c>
      <c r="D3027" s="300" t="s">
        <v>2546</v>
      </c>
      <c r="E3027" s="211" t="s">
        <v>127</v>
      </c>
      <c r="F3027" s="211" t="s">
        <v>3291</v>
      </c>
    </row>
    <row r="3028" spans="1:6" x14ac:dyDescent="0.25">
      <c r="A3028" s="211" t="s">
        <v>3342</v>
      </c>
      <c r="B3028" s="211">
        <v>0</v>
      </c>
      <c r="C3028" s="211">
        <v>1</v>
      </c>
      <c r="D3028" s="300" t="s">
        <v>2546</v>
      </c>
      <c r="E3028" s="211" t="s">
        <v>127</v>
      </c>
      <c r="F3028" s="211" t="s">
        <v>3291</v>
      </c>
    </row>
    <row r="3029" spans="1:6" ht="15" customHeight="1" x14ac:dyDescent="0.25">
      <c r="A3029" s="211" t="s">
        <v>3345</v>
      </c>
      <c r="B3029" s="211">
        <v>0</v>
      </c>
      <c r="C3029" s="211">
        <v>1</v>
      </c>
      <c r="D3029" s="300" t="s">
        <v>2546</v>
      </c>
      <c r="E3029" s="211" t="s">
        <v>127</v>
      </c>
      <c r="F3029" s="211" t="s">
        <v>3291</v>
      </c>
    </row>
    <row r="3030" spans="1:6" ht="15" customHeight="1" x14ac:dyDescent="0.25">
      <c r="A3030" s="211" t="s">
        <v>3346</v>
      </c>
      <c r="B3030" s="211">
        <v>0</v>
      </c>
      <c r="C3030" s="211">
        <v>1</v>
      </c>
      <c r="D3030" s="300" t="s">
        <v>2546</v>
      </c>
      <c r="E3030" s="211" t="s">
        <v>127</v>
      </c>
      <c r="F3030" s="211" t="s">
        <v>3291</v>
      </c>
    </row>
    <row r="3031" spans="1:6" ht="15" customHeight="1" x14ac:dyDescent="0.25">
      <c r="A3031" s="211" t="s">
        <v>3348</v>
      </c>
      <c r="B3031" s="211">
        <v>0</v>
      </c>
      <c r="C3031" s="211">
        <v>1</v>
      </c>
      <c r="D3031" s="300" t="s">
        <v>2546</v>
      </c>
      <c r="E3031" s="211" t="s">
        <v>127</v>
      </c>
      <c r="F3031" s="211" t="s">
        <v>3291</v>
      </c>
    </row>
    <row r="3032" spans="1:6" ht="15" customHeight="1" x14ac:dyDescent="0.25">
      <c r="A3032" s="211" t="s">
        <v>3082</v>
      </c>
      <c r="B3032" s="211">
        <v>0</v>
      </c>
      <c r="C3032" s="211">
        <v>1</v>
      </c>
      <c r="D3032" s="300" t="s">
        <v>2546</v>
      </c>
      <c r="E3032" s="211" t="s">
        <v>127</v>
      </c>
      <c r="F3032" s="211" t="s">
        <v>3291</v>
      </c>
    </row>
    <row r="3033" spans="1:6" ht="15" customHeight="1" x14ac:dyDescent="0.25">
      <c r="A3033" s="211" t="s">
        <v>3083</v>
      </c>
      <c r="B3033" s="211">
        <v>0</v>
      </c>
      <c r="C3033" s="211">
        <v>1</v>
      </c>
      <c r="D3033" s="300" t="s">
        <v>2546</v>
      </c>
      <c r="E3033" s="211" t="s">
        <v>127</v>
      </c>
      <c r="F3033" s="211" t="s">
        <v>3291</v>
      </c>
    </row>
    <row r="3034" spans="1:6" ht="15" customHeight="1" x14ac:dyDescent="0.25">
      <c r="A3034" s="211" t="s">
        <v>3086</v>
      </c>
      <c r="B3034" s="211">
        <v>0</v>
      </c>
      <c r="C3034" s="211">
        <v>1</v>
      </c>
      <c r="D3034" s="300" t="s">
        <v>2546</v>
      </c>
      <c r="E3034" s="211" t="s">
        <v>127</v>
      </c>
      <c r="F3034" s="211" t="s">
        <v>3291</v>
      </c>
    </row>
    <row r="3035" spans="1:6" ht="15" customHeight="1" x14ac:dyDescent="0.25">
      <c r="A3035" s="211" t="s">
        <v>3087</v>
      </c>
      <c r="B3035" s="211">
        <v>0</v>
      </c>
      <c r="C3035" s="211">
        <v>1</v>
      </c>
      <c r="D3035" s="300" t="s">
        <v>2546</v>
      </c>
      <c r="E3035" s="211" t="s">
        <v>127</v>
      </c>
      <c r="F3035" s="211" t="s">
        <v>3291</v>
      </c>
    </row>
    <row r="3036" spans="1:6" ht="15" customHeight="1" x14ac:dyDescent="0.25">
      <c r="A3036" s="211" t="s">
        <v>3093</v>
      </c>
      <c r="B3036" s="211">
        <v>0</v>
      </c>
      <c r="C3036" s="211">
        <v>1</v>
      </c>
      <c r="D3036" s="300" t="s">
        <v>2546</v>
      </c>
      <c r="E3036" s="211" t="s">
        <v>127</v>
      </c>
      <c r="F3036" s="211" t="s">
        <v>3291</v>
      </c>
    </row>
    <row r="3037" spans="1:6" ht="15" customHeight="1" x14ac:dyDescent="0.25">
      <c r="A3037" s="211" t="s">
        <v>3095</v>
      </c>
      <c r="B3037" s="211">
        <v>0</v>
      </c>
      <c r="C3037" s="211">
        <v>1</v>
      </c>
      <c r="D3037" s="300" t="s">
        <v>2546</v>
      </c>
      <c r="E3037" s="211" t="s">
        <v>127</v>
      </c>
      <c r="F3037" s="211" t="s">
        <v>3291</v>
      </c>
    </row>
    <row r="3038" spans="1:6" ht="15" customHeight="1" x14ac:dyDescent="0.25">
      <c r="A3038" s="211" t="s">
        <v>724</v>
      </c>
      <c r="B3038" s="211">
        <v>0</v>
      </c>
      <c r="C3038" s="211">
        <v>1</v>
      </c>
      <c r="D3038" s="300" t="s">
        <v>2546</v>
      </c>
      <c r="E3038" s="211" t="s">
        <v>127</v>
      </c>
      <c r="F3038" s="211" t="s">
        <v>3291</v>
      </c>
    </row>
    <row r="3039" spans="1:6" ht="15" customHeight="1" x14ac:dyDescent="0.25">
      <c r="A3039" s="211" t="s">
        <v>726</v>
      </c>
      <c r="B3039" s="211">
        <v>0</v>
      </c>
      <c r="C3039" s="211">
        <v>1</v>
      </c>
      <c r="D3039" s="300" t="s">
        <v>2546</v>
      </c>
      <c r="E3039" s="211" t="s">
        <v>127</v>
      </c>
      <c r="F3039" s="211" t="s">
        <v>3291</v>
      </c>
    </row>
    <row r="3040" spans="1:6" ht="15" customHeight="1" x14ac:dyDescent="0.25">
      <c r="A3040" s="211" t="s">
        <v>3343</v>
      </c>
      <c r="B3040" s="211">
        <v>0</v>
      </c>
      <c r="C3040" s="211">
        <v>1</v>
      </c>
      <c r="D3040" s="300" t="s">
        <v>2546</v>
      </c>
      <c r="E3040" s="211" t="s">
        <v>127</v>
      </c>
      <c r="F3040" s="211" t="s">
        <v>3291</v>
      </c>
    </row>
    <row r="3041" spans="1:6" ht="15" customHeight="1" x14ac:dyDescent="0.25">
      <c r="A3041" s="211" t="s">
        <v>3344</v>
      </c>
      <c r="B3041" s="211">
        <v>0</v>
      </c>
      <c r="C3041" s="211">
        <v>1</v>
      </c>
      <c r="D3041" s="300" t="s">
        <v>2546</v>
      </c>
      <c r="E3041" s="211" t="s">
        <v>127</v>
      </c>
      <c r="F3041" s="211" t="s">
        <v>3291</v>
      </c>
    </row>
    <row r="3042" spans="1:6" ht="15" customHeight="1" x14ac:dyDescent="0.25">
      <c r="A3042" s="211" t="s">
        <v>3347</v>
      </c>
      <c r="B3042" s="211">
        <v>0</v>
      </c>
      <c r="C3042" s="211">
        <v>1</v>
      </c>
      <c r="D3042" s="300" t="s">
        <v>2546</v>
      </c>
      <c r="E3042" s="211" t="s">
        <v>127</v>
      </c>
      <c r="F3042" s="211" t="s">
        <v>3291</v>
      </c>
    </row>
    <row r="3043" spans="1:6" ht="15" customHeight="1" x14ac:dyDescent="0.25">
      <c r="A3043" s="211" t="s">
        <v>3081</v>
      </c>
      <c r="B3043" s="211">
        <v>0</v>
      </c>
      <c r="C3043" s="211">
        <v>1</v>
      </c>
      <c r="D3043" s="300" t="s">
        <v>2546</v>
      </c>
      <c r="E3043" s="211" t="s">
        <v>127</v>
      </c>
      <c r="F3043" s="211" t="s">
        <v>3291</v>
      </c>
    </row>
    <row r="3044" spans="1:6" ht="15" customHeight="1" x14ac:dyDescent="0.25">
      <c r="A3044" s="211" t="s">
        <v>3085</v>
      </c>
      <c r="B3044" s="211">
        <v>0</v>
      </c>
      <c r="C3044" s="211">
        <v>1</v>
      </c>
      <c r="D3044" s="300" t="s">
        <v>2546</v>
      </c>
      <c r="E3044" s="211" t="s">
        <v>127</v>
      </c>
      <c r="F3044" s="211" t="s">
        <v>3291</v>
      </c>
    </row>
    <row r="3045" spans="1:6" ht="15" customHeight="1" x14ac:dyDescent="0.25">
      <c r="A3045" s="211" t="s">
        <v>3089</v>
      </c>
      <c r="B3045" s="211">
        <v>0</v>
      </c>
      <c r="C3045" s="211">
        <v>1</v>
      </c>
      <c r="D3045" s="300" t="s">
        <v>2546</v>
      </c>
      <c r="E3045" s="211" t="s">
        <v>127</v>
      </c>
      <c r="F3045" s="211" t="s">
        <v>3291</v>
      </c>
    </row>
    <row r="3046" spans="1:6" ht="15" customHeight="1" x14ac:dyDescent="0.25">
      <c r="A3046" s="211" t="s">
        <v>217</v>
      </c>
      <c r="B3046" s="211">
        <v>0</v>
      </c>
      <c r="C3046" s="211">
        <v>1</v>
      </c>
      <c r="D3046" s="300" t="s">
        <v>2546</v>
      </c>
      <c r="E3046" s="211" t="s">
        <v>127</v>
      </c>
      <c r="F3046" s="211" t="s">
        <v>3291</v>
      </c>
    </row>
    <row r="3047" spans="1:6" ht="15" customHeight="1" x14ac:dyDescent="0.25">
      <c r="A3047" s="211" t="s">
        <v>228</v>
      </c>
      <c r="B3047" s="211">
        <v>0</v>
      </c>
      <c r="C3047" s="211">
        <v>1</v>
      </c>
      <c r="D3047" s="300" t="s">
        <v>2546</v>
      </c>
      <c r="E3047" s="211" t="s">
        <v>127</v>
      </c>
      <c r="F3047" s="211" t="s">
        <v>3291</v>
      </c>
    </row>
    <row r="3048" spans="1:6" ht="15" customHeight="1" x14ac:dyDescent="0.25">
      <c r="A3048" s="211" t="s">
        <v>233</v>
      </c>
      <c r="B3048" s="211">
        <v>0</v>
      </c>
      <c r="C3048" s="211">
        <v>1</v>
      </c>
      <c r="D3048" s="300" t="s">
        <v>2546</v>
      </c>
      <c r="E3048" s="211" t="s">
        <v>127</v>
      </c>
      <c r="F3048" s="211" t="s">
        <v>3291</v>
      </c>
    </row>
    <row r="3049" spans="1:6" ht="15" customHeight="1" x14ac:dyDescent="0.25">
      <c r="A3049" s="211" t="s">
        <v>977</v>
      </c>
      <c r="B3049" s="211">
        <v>0</v>
      </c>
      <c r="C3049" s="211">
        <v>1</v>
      </c>
      <c r="D3049" s="300" t="s">
        <v>2546</v>
      </c>
      <c r="E3049" s="211" t="s">
        <v>127</v>
      </c>
      <c r="F3049" s="211" t="s">
        <v>3291</v>
      </c>
    </row>
    <row r="3050" spans="1:6" ht="15" customHeight="1" x14ac:dyDescent="0.25">
      <c r="A3050" s="211" t="s">
        <v>969</v>
      </c>
      <c r="B3050" s="211">
        <v>0</v>
      </c>
      <c r="C3050" s="211">
        <v>1</v>
      </c>
      <c r="D3050" s="300" t="s">
        <v>2546</v>
      </c>
      <c r="E3050" s="211" t="s">
        <v>127</v>
      </c>
      <c r="F3050" s="211" t="s">
        <v>3291</v>
      </c>
    </row>
    <row r="3051" spans="1:6" ht="15" customHeight="1" x14ac:dyDescent="0.25">
      <c r="A3051" s="211" t="s">
        <v>973</v>
      </c>
      <c r="B3051" s="211">
        <v>0</v>
      </c>
      <c r="C3051" s="211">
        <v>1</v>
      </c>
      <c r="D3051" s="300" t="s">
        <v>2546</v>
      </c>
      <c r="E3051" s="211" t="s">
        <v>127</v>
      </c>
      <c r="F3051" s="211" t="s">
        <v>3291</v>
      </c>
    </row>
    <row r="3052" spans="1:6" ht="15" customHeight="1" x14ac:dyDescent="0.25">
      <c r="A3052" s="211" t="s">
        <v>989</v>
      </c>
      <c r="B3052" s="211">
        <v>0</v>
      </c>
      <c r="C3052" s="211">
        <v>1</v>
      </c>
      <c r="D3052" s="300" t="s">
        <v>2546</v>
      </c>
      <c r="E3052" s="211" t="s">
        <v>127</v>
      </c>
      <c r="F3052" s="211" t="s">
        <v>3291</v>
      </c>
    </row>
    <row r="3053" spans="1:6" ht="15" customHeight="1" x14ac:dyDescent="0.25">
      <c r="A3053" s="211" t="s">
        <v>991</v>
      </c>
      <c r="B3053" s="211">
        <v>0</v>
      </c>
      <c r="C3053" s="211">
        <v>1</v>
      </c>
      <c r="D3053" s="300" t="s">
        <v>2546</v>
      </c>
      <c r="E3053" s="211" t="s">
        <v>127</v>
      </c>
      <c r="F3053" s="211" t="s">
        <v>3291</v>
      </c>
    </row>
    <row r="3054" spans="1:6" ht="15" customHeight="1" x14ac:dyDescent="0.25">
      <c r="A3054" s="211" t="s">
        <v>992</v>
      </c>
      <c r="B3054" s="211">
        <v>0</v>
      </c>
      <c r="C3054" s="211">
        <v>1</v>
      </c>
      <c r="D3054" s="300" t="s">
        <v>2546</v>
      </c>
      <c r="E3054" s="211" t="s">
        <v>127</v>
      </c>
      <c r="F3054" s="211" t="s">
        <v>3291</v>
      </c>
    </row>
    <row r="3055" spans="1:6" ht="15" customHeight="1" x14ac:dyDescent="0.25">
      <c r="A3055" s="211" t="s">
        <v>993</v>
      </c>
      <c r="B3055" s="211">
        <v>0</v>
      </c>
      <c r="C3055" s="211">
        <v>1</v>
      </c>
      <c r="D3055" s="300" t="s">
        <v>2546</v>
      </c>
      <c r="E3055" s="211" t="s">
        <v>127</v>
      </c>
      <c r="F3055" s="211" t="s">
        <v>3291</v>
      </c>
    </row>
    <row r="3056" spans="1:6" ht="15" customHeight="1" x14ac:dyDescent="0.25">
      <c r="A3056" s="211" t="s">
        <v>3656</v>
      </c>
      <c r="B3056" s="211">
        <v>0</v>
      </c>
      <c r="C3056" s="211">
        <v>1</v>
      </c>
      <c r="D3056" s="300" t="s">
        <v>2546</v>
      </c>
      <c r="E3056" s="211" t="s">
        <v>127</v>
      </c>
      <c r="F3056" s="211" t="s">
        <v>3291</v>
      </c>
    </row>
    <row r="3057" spans="1:6" ht="15" customHeight="1" x14ac:dyDescent="0.25">
      <c r="A3057" s="211" t="s">
        <v>3652</v>
      </c>
      <c r="B3057" s="211">
        <v>0</v>
      </c>
      <c r="C3057" s="211">
        <v>1</v>
      </c>
      <c r="D3057" s="300" t="s">
        <v>2546</v>
      </c>
      <c r="E3057" s="211" t="s">
        <v>127</v>
      </c>
      <c r="F3057" s="211" t="s">
        <v>3291</v>
      </c>
    </row>
    <row r="3058" spans="1:6" ht="15" customHeight="1" x14ac:dyDescent="0.25">
      <c r="A3058" s="211" t="s">
        <v>3651</v>
      </c>
      <c r="B3058" s="211">
        <v>0</v>
      </c>
      <c r="C3058" s="211">
        <v>1</v>
      </c>
      <c r="D3058" s="300" t="s">
        <v>2546</v>
      </c>
      <c r="E3058" s="211" t="s">
        <v>127</v>
      </c>
      <c r="F3058" s="211" t="s">
        <v>3291</v>
      </c>
    </row>
    <row r="3059" spans="1:6" ht="15" customHeight="1" x14ac:dyDescent="0.25">
      <c r="A3059" s="211" t="s">
        <v>3650</v>
      </c>
      <c r="B3059" s="211">
        <v>0</v>
      </c>
      <c r="C3059" s="211">
        <v>1</v>
      </c>
      <c r="D3059" s="300" t="s">
        <v>2546</v>
      </c>
      <c r="E3059" s="211" t="s">
        <v>127</v>
      </c>
      <c r="F3059" s="211" t="s">
        <v>3291</v>
      </c>
    </row>
    <row r="3060" spans="1:6" ht="15" customHeight="1" x14ac:dyDescent="0.25">
      <c r="A3060" s="211" t="s">
        <v>5220</v>
      </c>
      <c r="B3060" s="211">
        <v>0</v>
      </c>
      <c r="C3060" s="211">
        <v>1</v>
      </c>
      <c r="D3060" s="300" t="s">
        <v>2546</v>
      </c>
      <c r="E3060" s="211" t="s">
        <v>127</v>
      </c>
      <c r="F3060" s="211" t="s">
        <v>3291</v>
      </c>
    </row>
    <row r="3061" spans="1:6" ht="15" customHeight="1" x14ac:dyDescent="0.25">
      <c r="A3061" s="211" t="s">
        <v>3640</v>
      </c>
      <c r="B3061" s="211">
        <v>0</v>
      </c>
      <c r="C3061" s="211">
        <v>1</v>
      </c>
      <c r="D3061" s="300" t="s">
        <v>2546</v>
      </c>
      <c r="E3061" s="211" t="s">
        <v>127</v>
      </c>
      <c r="F3061" s="211" t="s">
        <v>3291</v>
      </c>
    </row>
    <row r="3062" spans="1:6" ht="15" customHeight="1" x14ac:dyDescent="0.25">
      <c r="A3062" s="211" t="s">
        <v>3641</v>
      </c>
      <c r="B3062" s="211">
        <v>0</v>
      </c>
      <c r="C3062" s="211">
        <v>1</v>
      </c>
      <c r="D3062" s="300" t="s">
        <v>2546</v>
      </c>
      <c r="E3062" s="211" t="s">
        <v>127</v>
      </c>
      <c r="F3062" s="211" t="s">
        <v>3291</v>
      </c>
    </row>
    <row r="3063" spans="1:6" ht="15" customHeight="1" x14ac:dyDescent="0.25">
      <c r="A3063" s="211" t="s">
        <v>3642</v>
      </c>
      <c r="B3063" s="211">
        <v>0</v>
      </c>
      <c r="C3063" s="211">
        <v>1</v>
      </c>
      <c r="D3063" s="300" t="s">
        <v>2546</v>
      </c>
      <c r="E3063" s="211" t="s">
        <v>127</v>
      </c>
      <c r="F3063" s="211" t="s">
        <v>3291</v>
      </c>
    </row>
    <row r="3064" spans="1:6" ht="15" customHeight="1" x14ac:dyDescent="0.25">
      <c r="A3064" s="211" t="s">
        <v>3643</v>
      </c>
      <c r="B3064" s="211">
        <v>0</v>
      </c>
      <c r="C3064" s="211">
        <v>1</v>
      </c>
      <c r="D3064" s="300" t="s">
        <v>2546</v>
      </c>
      <c r="E3064" s="211" t="s">
        <v>127</v>
      </c>
      <c r="F3064" s="211" t="s">
        <v>3291</v>
      </c>
    </row>
    <row r="3065" spans="1:6" ht="15" customHeight="1" x14ac:dyDescent="0.25">
      <c r="A3065" s="211" t="s">
        <v>3644</v>
      </c>
      <c r="B3065" s="211">
        <v>0</v>
      </c>
      <c r="C3065" s="211">
        <v>1</v>
      </c>
      <c r="D3065" s="300" t="s">
        <v>2546</v>
      </c>
      <c r="E3065" s="211" t="s">
        <v>127</v>
      </c>
      <c r="F3065" s="211" t="s">
        <v>3291</v>
      </c>
    </row>
    <row r="3066" spans="1:6" ht="15" customHeight="1" x14ac:dyDescent="0.25">
      <c r="A3066" s="211" t="s">
        <v>3645</v>
      </c>
      <c r="B3066" s="211">
        <v>0</v>
      </c>
      <c r="C3066" s="211">
        <v>1</v>
      </c>
      <c r="D3066" s="300" t="s">
        <v>2546</v>
      </c>
      <c r="E3066" s="211" t="s">
        <v>127</v>
      </c>
      <c r="F3066" s="211" t="s">
        <v>3291</v>
      </c>
    </row>
    <row r="3067" spans="1:6" ht="15" customHeight="1" x14ac:dyDescent="0.25">
      <c r="A3067" s="211" t="s">
        <v>272</v>
      </c>
      <c r="B3067" s="211">
        <v>0</v>
      </c>
      <c r="C3067" s="211">
        <v>1</v>
      </c>
      <c r="D3067" s="300" t="s">
        <v>2546</v>
      </c>
      <c r="E3067" s="211" t="s">
        <v>127</v>
      </c>
      <c r="F3067" s="211" t="s">
        <v>3291</v>
      </c>
    </row>
    <row r="3068" spans="1:6" ht="15" customHeight="1" x14ac:dyDescent="0.25">
      <c r="A3068" s="211" t="s">
        <v>251</v>
      </c>
      <c r="B3068" s="211">
        <v>0</v>
      </c>
      <c r="C3068" s="211">
        <v>1</v>
      </c>
      <c r="D3068" s="300" t="s">
        <v>2546</v>
      </c>
      <c r="E3068" s="211" t="s">
        <v>127</v>
      </c>
      <c r="F3068" s="211" t="s">
        <v>3291</v>
      </c>
    </row>
    <row r="3069" spans="1:6" ht="15" customHeight="1" x14ac:dyDescent="0.25">
      <c r="A3069" s="211" t="s">
        <v>260</v>
      </c>
      <c r="B3069" s="211">
        <v>0</v>
      </c>
      <c r="C3069" s="211">
        <v>1</v>
      </c>
      <c r="D3069" s="300" t="s">
        <v>2546</v>
      </c>
      <c r="E3069" s="211" t="s">
        <v>127</v>
      </c>
      <c r="F3069" s="211" t="s">
        <v>3291</v>
      </c>
    </row>
    <row r="3070" spans="1:6" ht="15" customHeight="1" x14ac:dyDescent="0.25">
      <c r="A3070" s="211" t="s">
        <v>3646</v>
      </c>
      <c r="B3070" s="211">
        <v>0</v>
      </c>
      <c r="C3070" s="211">
        <v>1</v>
      </c>
      <c r="D3070" s="300" t="s">
        <v>2546</v>
      </c>
      <c r="E3070" s="211" t="s">
        <v>127</v>
      </c>
      <c r="F3070" s="211" t="s">
        <v>3291</v>
      </c>
    </row>
    <row r="3071" spans="1:6" ht="15" customHeight="1" x14ac:dyDescent="0.25">
      <c r="A3071" s="211" t="s">
        <v>3647</v>
      </c>
      <c r="B3071" s="211">
        <v>0</v>
      </c>
      <c r="C3071" s="211">
        <v>1</v>
      </c>
      <c r="D3071" s="300" t="s">
        <v>2546</v>
      </c>
      <c r="E3071" s="211" t="s">
        <v>127</v>
      </c>
      <c r="F3071" s="211" t="s">
        <v>3291</v>
      </c>
    </row>
    <row r="3072" spans="1:6" ht="15" customHeight="1" x14ac:dyDescent="0.25">
      <c r="A3072" s="211" t="s">
        <v>3648</v>
      </c>
      <c r="B3072" s="211">
        <v>0</v>
      </c>
      <c r="C3072" s="211">
        <v>1</v>
      </c>
      <c r="D3072" s="300" t="s">
        <v>2546</v>
      </c>
      <c r="E3072" s="211" t="s">
        <v>127</v>
      </c>
      <c r="F3072" s="211" t="s">
        <v>3291</v>
      </c>
    </row>
    <row r="3073" spans="1:6" ht="15" customHeight="1" x14ac:dyDescent="0.25">
      <c r="A3073" s="211" t="s">
        <v>3649</v>
      </c>
      <c r="B3073" s="211">
        <v>0</v>
      </c>
      <c r="C3073" s="211">
        <v>1</v>
      </c>
      <c r="D3073" s="300" t="s">
        <v>2546</v>
      </c>
      <c r="E3073" s="211" t="s">
        <v>127</v>
      </c>
      <c r="F3073" s="211" t="s">
        <v>3291</v>
      </c>
    </row>
    <row r="3074" spans="1:6" ht="15" customHeight="1" x14ac:dyDescent="0.25">
      <c r="A3074" s="211" t="s">
        <v>3653</v>
      </c>
      <c r="B3074" s="211">
        <v>0</v>
      </c>
      <c r="C3074" s="211">
        <v>1</v>
      </c>
      <c r="D3074" s="300" t="s">
        <v>2546</v>
      </c>
      <c r="E3074" s="211" t="s">
        <v>127</v>
      </c>
      <c r="F3074" s="211" t="s">
        <v>3291</v>
      </c>
    </row>
    <row r="3075" spans="1:6" ht="15" customHeight="1" x14ac:dyDescent="0.25">
      <c r="A3075" s="211" t="s">
        <v>3654</v>
      </c>
      <c r="B3075" s="211">
        <v>0</v>
      </c>
      <c r="C3075" s="211">
        <v>1</v>
      </c>
      <c r="D3075" s="300" t="s">
        <v>2546</v>
      </c>
      <c r="E3075" s="211" t="s">
        <v>127</v>
      </c>
      <c r="F3075" s="211" t="s">
        <v>3291</v>
      </c>
    </row>
    <row r="3076" spans="1:6" ht="15" customHeight="1" x14ac:dyDescent="0.25">
      <c r="A3076" s="211" t="s">
        <v>3655</v>
      </c>
      <c r="B3076" s="211">
        <v>0</v>
      </c>
      <c r="C3076" s="211">
        <v>1</v>
      </c>
      <c r="D3076" s="300" t="s">
        <v>2546</v>
      </c>
      <c r="E3076" s="211" t="s">
        <v>127</v>
      </c>
      <c r="F3076" s="211" t="s">
        <v>3291</v>
      </c>
    </row>
    <row r="3077" spans="1:6" ht="15" customHeight="1" x14ac:dyDescent="0.25">
      <c r="A3077" s="211" t="s">
        <v>3657</v>
      </c>
      <c r="B3077" s="211">
        <v>0</v>
      </c>
      <c r="C3077" s="211">
        <v>1</v>
      </c>
      <c r="D3077" s="300" t="s">
        <v>2546</v>
      </c>
      <c r="E3077" s="211" t="s">
        <v>127</v>
      </c>
      <c r="F3077" s="211" t="s">
        <v>3291</v>
      </c>
    </row>
    <row r="3078" spans="1:6" ht="15" customHeight="1" x14ac:dyDescent="0.25">
      <c r="A3078" s="211" t="s">
        <v>3658</v>
      </c>
      <c r="B3078" s="211">
        <v>0</v>
      </c>
      <c r="C3078" s="211">
        <v>1</v>
      </c>
      <c r="D3078" s="300" t="s">
        <v>2546</v>
      </c>
      <c r="E3078" s="211" t="s">
        <v>127</v>
      </c>
      <c r="F3078" s="211" t="s">
        <v>3291</v>
      </c>
    </row>
    <row r="3079" spans="1:6" ht="15" customHeight="1" x14ac:dyDescent="0.25">
      <c r="A3079" s="211" t="s">
        <v>3659</v>
      </c>
      <c r="B3079" s="211">
        <v>0</v>
      </c>
      <c r="C3079" s="211">
        <v>1</v>
      </c>
      <c r="D3079" s="300" t="s">
        <v>2546</v>
      </c>
      <c r="E3079" s="211" t="s">
        <v>127</v>
      </c>
      <c r="F3079" s="211" t="s">
        <v>3291</v>
      </c>
    </row>
    <row r="3080" spans="1:6" ht="15" customHeight="1" x14ac:dyDescent="0.25">
      <c r="A3080" s="211" t="s">
        <v>3660</v>
      </c>
      <c r="B3080" s="211">
        <v>0</v>
      </c>
      <c r="C3080" s="211">
        <v>1</v>
      </c>
      <c r="D3080" s="300" t="s">
        <v>2546</v>
      </c>
      <c r="E3080" s="211" t="s">
        <v>127</v>
      </c>
      <c r="F3080" s="211" t="s">
        <v>3291</v>
      </c>
    </row>
    <row r="3081" spans="1:6" ht="15" customHeight="1" x14ac:dyDescent="0.25">
      <c r="A3081" s="211" t="s">
        <v>3661</v>
      </c>
      <c r="B3081" s="211">
        <v>0</v>
      </c>
      <c r="C3081" s="211">
        <v>1</v>
      </c>
      <c r="D3081" s="300" t="s">
        <v>2546</v>
      </c>
      <c r="E3081" s="211" t="s">
        <v>127</v>
      </c>
      <c r="F3081" s="211" t="s">
        <v>3291</v>
      </c>
    </row>
    <row r="3082" spans="1:6" ht="15" customHeight="1" x14ac:dyDescent="0.25">
      <c r="A3082" s="211" t="s">
        <v>3662</v>
      </c>
      <c r="B3082" s="211">
        <v>0</v>
      </c>
      <c r="C3082" s="211">
        <v>1</v>
      </c>
      <c r="D3082" s="300" t="s">
        <v>2546</v>
      </c>
      <c r="E3082" s="211" t="s">
        <v>127</v>
      </c>
      <c r="F3082" s="211" t="s">
        <v>3291</v>
      </c>
    </row>
    <row r="3083" spans="1:6" ht="15" customHeight="1" x14ac:dyDescent="0.25">
      <c r="A3083" s="211" t="s">
        <v>3663</v>
      </c>
      <c r="B3083" s="211">
        <v>0</v>
      </c>
      <c r="C3083" s="211">
        <v>1</v>
      </c>
      <c r="D3083" s="300" t="s">
        <v>2546</v>
      </c>
      <c r="E3083" s="211" t="s">
        <v>127</v>
      </c>
      <c r="F3083" s="211" t="s">
        <v>3291</v>
      </c>
    </row>
    <row r="3084" spans="1:6" ht="15" customHeight="1" x14ac:dyDescent="0.25">
      <c r="A3084" s="211" t="s">
        <v>3664</v>
      </c>
      <c r="B3084" s="211">
        <v>0</v>
      </c>
      <c r="C3084" s="211">
        <v>1</v>
      </c>
      <c r="D3084" s="300" t="s">
        <v>2546</v>
      </c>
      <c r="E3084" s="211" t="s">
        <v>127</v>
      </c>
      <c r="F3084" s="211" t="s">
        <v>3291</v>
      </c>
    </row>
    <row r="3085" spans="1:6" ht="15" customHeight="1" x14ac:dyDescent="0.25">
      <c r="A3085" s="211" t="s">
        <v>3665</v>
      </c>
      <c r="B3085" s="211">
        <v>0</v>
      </c>
      <c r="C3085" s="211">
        <v>1</v>
      </c>
      <c r="D3085" s="300" t="s">
        <v>2546</v>
      </c>
      <c r="E3085" s="211" t="s">
        <v>127</v>
      </c>
      <c r="F3085" s="211" t="s">
        <v>3291</v>
      </c>
    </row>
    <row r="3086" spans="1:6" ht="15" customHeight="1" x14ac:dyDescent="0.25">
      <c r="A3086" s="211" t="s">
        <v>3666</v>
      </c>
      <c r="B3086" s="211">
        <v>0</v>
      </c>
      <c r="C3086" s="211">
        <v>1</v>
      </c>
      <c r="D3086" s="300" t="s">
        <v>2546</v>
      </c>
      <c r="E3086" s="211" t="s">
        <v>127</v>
      </c>
      <c r="F3086" s="211" t="s">
        <v>3291</v>
      </c>
    </row>
    <row r="3087" spans="1:6" ht="15" customHeight="1" x14ac:dyDescent="0.25">
      <c r="A3087" s="211" t="s">
        <v>3667</v>
      </c>
      <c r="B3087" s="211">
        <v>0</v>
      </c>
      <c r="C3087" s="211">
        <v>1</v>
      </c>
      <c r="D3087" s="300" t="s">
        <v>2546</v>
      </c>
      <c r="E3087" s="211" t="s">
        <v>127</v>
      </c>
      <c r="F3087" s="211" t="s">
        <v>3291</v>
      </c>
    </row>
    <row r="3088" spans="1:6" ht="15" customHeight="1" x14ac:dyDescent="0.25">
      <c r="A3088" s="211" t="s">
        <v>3668</v>
      </c>
      <c r="B3088" s="211">
        <v>0</v>
      </c>
      <c r="C3088" s="211">
        <v>1</v>
      </c>
      <c r="D3088" s="300" t="s">
        <v>2546</v>
      </c>
      <c r="E3088" s="211" t="s">
        <v>127</v>
      </c>
      <c r="F3088" s="211" t="s">
        <v>3291</v>
      </c>
    </row>
    <row r="3089" spans="1:6" ht="15" customHeight="1" x14ac:dyDescent="0.25">
      <c r="A3089" s="211" t="s">
        <v>3669</v>
      </c>
      <c r="B3089" s="211">
        <v>0</v>
      </c>
      <c r="C3089" s="211">
        <v>1</v>
      </c>
      <c r="D3089" s="300" t="s">
        <v>2546</v>
      </c>
      <c r="E3089" s="211" t="s">
        <v>127</v>
      </c>
      <c r="F3089" s="211" t="s">
        <v>3291</v>
      </c>
    </row>
    <row r="3090" spans="1:6" ht="15" customHeight="1" x14ac:dyDescent="0.25">
      <c r="A3090" s="211" t="s">
        <v>3670</v>
      </c>
      <c r="B3090" s="211">
        <v>0</v>
      </c>
      <c r="C3090" s="211">
        <v>1</v>
      </c>
      <c r="D3090" s="300" t="s">
        <v>2546</v>
      </c>
      <c r="E3090" s="211" t="s">
        <v>127</v>
      </c>
      <c r="F3090" s="211" t="s">
        <v>3291</v>
      </c>
    </row>
    <row r="3091" spans="1:6" ht="15" customHeight="1" x14ac:dyDescent="0.25">
      <c r="A3091" s="211" t="s">
        <v>3671</v>
      </c>
      <c r="B3091" s="211">
        <v>0</v>
      </c>
      <c r="C3091" s="211">
        <v>1</v>
      </c>
      <c r="D3091" s="300" t="s">
        <v>2546</v>
      </c>
      <c r="E3091" s="211" t="s">
        <v>127</v>
      </c>
      <c r="F3091" s="211" t="s">
        <v>3291</v>
      </c>
    </row>
    <row r="3092" spans="1:6" ht="15" customHeight="1" x14ac:dyDescent="0.25">
      <c r="A3092" s="211" t="s">
        <v>3672</v>
      </c>
      <c r="B3092" s="211">
        <v>0</v>
      </c>
      <c r="C3092" s="211">
        <v>1</v>
      </c>
      <c r="D3092" s="300" t="s">
        <v>2546</v>
      </c>
      <c r="E3092" s="211" t="s">
        <v>127</v>
      </c>
      <c r="F3092" s="211" t="s">
        <v>3291</v>
      </c>
    </row>
    <row r="3093" spans="1:6" ht="15" customHeight="1" x14ac:dyDescent="0.25">
      <c r="A3093" s="211" t="s">
        <v>3673</v>
      </c>
      <c r="B3093" s="211">
        <v>0</v>
      </c>
      <c r="C3093" s="211">
        <v>1</v>
      </c>
      <c r="D3093" s="300" t="s">
        <v>2546</v>
      </c>
      <c r="E3093" s="211" t="s">
        <v>127</v>
      </c>
      <c r="F3093" s="211" t="s">
        <v>3291</v>
      </c>
    </row>
    <row r="3094" spans="1:6" ht="15" customHeight="1" x14ac:dyDescent="0.25">
      <c r="A3094" s="211" t="s">
        <v>3675</v>
      </c>
      <c r="B3094" s="211">
        <v>0</v>
      </c>
      <c r="C3094" s="211">
        <v>1</v>
      </c>
      <c r="D3094" s="300" t="s">
        <v>2546</v>
      </c>
      <c r="E3094" s="211" t="s">
        <v>127</v>
      </c>
      <c r="F3094" s="211" t="s">
        <v>3291</v>
      </c>
    </row>
    <row r="3095" spans="1:6" ht="15" customHeight="1" x14ac:dyDescent="0.25">
      <c r="A3095" s="211" t="s">
        <v>3676</v>
      </c>
      <c r="B3095" s="211">
        <v>0</v>
      </c>
      <c r="C3095" s="211">
        <v>1</v>
      </c>
      <c r="D3095" s="300" t="s">
        <v>2546</v>
      </c>
      <c r="E3095" s="211" t="s">
        <v>127</v>
      </c>
      <c r="F3095" s="211" t="s">
        <v>3291</v>
      </c>
    </row>
    <row r="3096" spans="1:6" ht="15" customHeight="1" x14ac:dyDescent="0.25">
      <c r="A3096" s="211" t="s">
        <v>3677</v>
      </c>
      <c r="B3096" s="211">
        <v>0</v>
      </c>
      <c r="C3096" s="211">
        <v>1</v>
      </c>
      <c r="D3096" s="300" t="s">
        <v>2546</v>
      </c>
      <c r="E3096" s="211" t="s">
        <v>127</v>
      </c>
      <c r="F3096" s="211" t="s">
        <v>3291</v>
      </c>
    </row>
    <row r="3097" spans="1:6" ht="15" customHeight="1" x14ac:dyDescent="0.25">
      <c r="A3097" s="211" t="s">
        <v>3678</v>
      </c>
      <c r="B3097" s="211">
        <v>0</v>
      </c>
      <c r="C3097" s="211">
        <v>1</v>
      </c>
      <c r="D3097" s="300" t="s">
        <v>2546</v>
      </c>
      <c r="E3097" s="211" t="s">
        <v>127</v>
      </c>
      <c r="F3097" s="211" t="s">
        <v>3291</v>
      </c>
    </row>
    <row r="3098" spans="1:6" ht="15" customHeight="1" x14ac:dyDescent="0.25">
      <c r="A3098" s="211" t="s">
        <v>3679</v>
      </c>
      <c r="B3098" s="211">
        <v>0</v>
      </c>
      <c r="C3098" s="211">
        <v>1</v>
      </c>
      <c r="D3098" s="300" t="s">
        <v>2546</v>
      </c>
      <c r="E3098" s="211" t="s">
        <v>127</v>
      </c>
      <c r="F3098" s="211" t="s">
        <v>3291</v>
      </c>
    </row>
    <row r="3099" spans="1:6" ht="15" customHeight="1" x14ac:dyDescent="0.25">
      <c r="A3099" s="211" t="s">
        <v>3680</v>
      </c>
      <c r="B3099" s="211">
        <v>0</v>
      </c>
      <c r="C3099" s="211">
        <v>1</v>
      </c>
      <c r="D3099" s="300" t="s">
        <v>2546</v>
      </c>
      <c r="E3099" s="211" t="s">
        <v>127</v>
      </c>
      <c r="F3099" s="211" t="s">
        <v>3291</v>
      </c>
    </row>
    <row r="3100" spans="1:6" ht="15" customHeight="1" x14ac:dyDescent="0.25">
      <c r="A3100" s="211" t="s">
        <v>3682</v>
      </c>
      <c r="B3100" s="211">
        <v>0</v>
      </c>
      <c r="C3100" s="211">
        <v>1</v>
      </c>
      <c r="D3100" s="300" t="s">
        <v>2546</v>
      </c>
      <c r="E3100" s="211" t="s">
        <v>127</v>
      </c>
      <c r="F3100" s="211" t="s">
        <v>3291</v>
      </c>
    </row>
    <row r="3101" spans="1:6" ht="15" customHeight="1" x14ac:dyDescent="0.25">
      <c r="A3101" s="211" t="s">
        <v>3683</v>
      </c>
      <c r="B3101" s="211">
        <v>0</v>
      </c>
      <c r="C3101" s="211">
        <v>1</v>
      </c>
      <c r="D3101" s="300" t="s">
        <v>2546</v>
      </c>
      <c r="E3101" s="211" t="s">
        <v>127</v>
      </c>
      <c r="F3101" s="211" t="s">
        <v>3291</v>
      </c>
    </row>
    <row r="3102" spans="1:6" ht="15" customHeight="1" x14ac:dyDescent="0.25">
      <c r="A3102" s="211" t="s">
        <v>3684</v>
      </c>
      <c r="B3102" s="211">
        <v>0</v>
      </c>
      <c r="C3102" s="211">
        <v>1</v>
      </c>
      <c r="D3102" s="300" t="s">
        <v>2546</v>
      </c>
      <c r="E3102" s="211" t="s">
        <v>127</v>
      </c>
      <c r="F3102" s="211" t="s">
        <v>3291</v>
      </c>
    </row>
    <row r="3103" spans="1:6" ht="15" customHeight="1" x14ac:dyDescent="0.25">
      <c r="A3103" s="211" t="s">
        <v>3685</v>
      </c>
      <c r="B3103" s="211">
        <v>0</v>
      </c>
      <c r="C3103" s="211">
        <v>1</v>
      </c>
      <c r="D3103" s="300" t="s">
        <v>2546</v>
      </c>
      <c r="E3103" s="211" t="s">
        <v>127</v>
      </c>
      <c r="F3103" s="211" t="s">
        <v>3291</v>
      </c>
    </row>
    <row r="3104" spans="1:6" ht="15" customHeight="1" x14ac:dyDescent="0.25">
      <c r="A3104" s="211" t="s">
        <v>3687</v>
      </c>
      <c r="B3104" s="211">
        <v>0</v>
      </c>
      <c r="C3104" s="211">
        <v>1</v>
      </c>
      <c r="D3104" s="300" t="s">
        <v>2546</v>
      </c>
      <c r="E3104" s="211" t="s">
        <v>127</v>
      </c>
      <c r="F3104" s="211" t="s">
        <v>3291</v>
      </c>
    </row>
    <row r="3105" spans="1:6" ht="15" customHeight="1" x14ac:dyDescent="0.25">
      <c r="A3105" s="211" t="s">
        <v>3653</v>
      </c>
      <c r="B3105" s="211">
        <v>0</v>
      </c>
      <c r="C3105" s="211">
        <v>1</v>
      </c>
      <c r="D3105" s="211" t="s">
        <v>54</v>
      </c>
      <c r="E3105" s="211" t="s">
        <v>3292</v>
      </c>
      <c r="F3105" s="211" t="s">
        <v>3291</v>
      </c>
    </row>
    <row r="3106" spans="1:6" ht="15" customHeight="1" x14ac:dyDescent="0.25">
      <c r="A3106" s="211" t="s">
        <v>3653</v>
      </c>
      <c r="B3106" s="211">
        <v>0</v>
      </c>
      <c r="C3106" s="211">
        <v>1</v>
      </c>
      <c r="D3106" s="211" t="s">
        <v>59</v>
      </c>
      <c r="E3106" s="211" t="s">
        <v>3292</v>
      </c>
      <c r="F3106" s="211" t="s">
        <v>3291</v>
      </c>
    </row>
    <row r="3107" spans="1:6" ht="15" customHeight="1" x14ac:dyDescent="0.25">
      <c r="A3107" s="211" t="s">
        <v>3653</v>
      </c>
      <c r="B3107" s="211">
        <v>0</v>
      </c>
      <c r="C3107" s="211">
        <v>1</v>
      </c>
      <c r="D3107" s="211" t="s">
        <v>61</v>
      </c>
      <c r="E3107" s="211" t="s">
        <v>3292</v>
      </c>
      <c r="F3107" s="211" t="s">
        <v>3291</v>
      </c>
    </row>
    <row r="3108" spans="1:6" ht="15" customHeight="1" x14ac:dyDescent="0.25">
      <c r="A3108" s="211" t="s">
        <v>3653</v>
      </c>
      <c r="B3108" s="211">
        <v>0</v>
      </c>
      <c r="C3108" s="211">
        <v>1</v>
      </c>
      <c r="D3108" s="211" t="s">
        <v>62</v>
      </c>
      <c r="E3108" s="211" t="s">
        <v>3292</v>
      </c>
      <c r="F3108" s="211" t="s">
        <v>3291</v>
      </c>
    </row>
    <row r="3109" spans="1:6" ht="15" customHeight="1" x14ac:dyDescent="0.25">
      <c r="A3109" s="211" t="s">
        <v>3653</v>
      </c>
      <c r="B3109" s="211">
        <v>0</v>
      </c>
      <c r="C3109" s="211">
        <v>1</v>
      </c>
      <c r="D3109" s="211" t="s">
        <v>65</v>
      </c>
      <c r="E3109" s="211" t="s">
        <v>3292</v>
      </c>
      <c r="F3109" s="211" t="s">
        <v>3291</v>
      </c>
    </row>
    <row r="3110" spans="1:6" ht="15" customHeight="1" x14ac:dyDescent="0.25">
      <c r="A3110" s="211" t="s">
        <v>3653</v>
      </c>
      <c r="B3110" s="211">
        <v>0</v>
      </c>
      <c r="C3110" s="211">
        <v>1</v>
      </c>
      <c r="D3110" s="211" t="s">
        <v>58</v>
      </c>
      <c r="E3110" s="211" t="s">
        <v>3292</v>
      </c>
      <c r="F3110" s="211" t="s">
        <v>3291</v>
      </c>
    </row>
    <row r="3111" spans="1:6" ht="15" customHeight="1" x14ac:dyDescent="0.25">
      <c r="A3111" s="211" t="s">
        <v>3653</v>
      </c>
      <c r="B3111" s="211">
        <v>0</v>
      </c>
      <c r="C3111" s="211">
        <v>1</v>
      </c>
      <c r="D3111" s="211" t="s">
        <v>2301</v>
      </c>
      <c r="E3111" s="211" t="s">
        <v>3292</v>
      </c>
      <c r="F3111" s="211" t="s">
        <v>3291</v>
      </c>
    </row>
    <row r="3112" spans="1:6" ht="15" customHeight="1" x14ac:dyDescent="0.25">
      <c r="A3112" s="211" t="s">
        <v>3653</v>
      </c>
      <c r="B3112" s="211">
        <v>0</v>
      </c>
      <c r="C3112" s="211">
        <v>1</v>
      </c>
      <c r="D3112" s="211" t="s">
        <v>2302</v>
      </c>
      <c r="E3112" s="211" t="s">
        <v>3292</v>
      </c>
      <c r="F3112" s="211" t="s">
        <v>3291</v>
      </c>
    </row>
    <row r="3113" spans="1:6" ht="15" customHeight="1" x14ac:dyDescent="0.25">
      <c r="A3113" s="211" t="s">
        <v>3653</v>
      </c>
      <c r="B3113" s="211">
        <v>0</v>
      </c>
      <c r="C3113" s="211">
        <v>1</v>
      </c>
      <c r="D3113" s="211" t="s">
        <v>52</v>
      </c>
      <c r="E3113" s="211" t="s">
        <v>3292</v>
      </c>
      <c r="F3113" s="211" t="s">
        <v>3291</v>
      </c>
    </row>
    <row r="3114" spans="1:6" ht="15" customHeight="1" x14ac:dyDescent="0.25">
      <c r="A3114" s="211" t="s">
        <v>3653</v>
      </c>
      <c r="B3114" s="211">
        <v>0</v>
      </c>
      <c r="C3114" s="211">
        <v>1</v>
      </c>
      <c r="D3114" s="211" t="s">
        <v>57</v>
      </c>
      <c r="E3114" s="211" t="s">
        <v>3292</v>
      </c>
      <c r="F3114" s="211" t="s">
        <v>3291</v>
      </c>
    </row>
    <row r="3115" spans="1:6" ht="15" customHeight="1" x14ac:dyDescent="0.25">
      <c r="A3115" s="211" t="s">
        <v>3653</v>
      </c>
      <c r="B3115" s="211">
        <v>0</v>
      </c>
      <c r="C3115" s="211">
        <v>1</v>
      </c>
      <c r="D3115" s="211" t="s">
        <v>60</v>
      </c>
      <c r="E3115" s="211" t="s">
        <v>3292</v>
      </c>
      <c r="F3115" s="211" t="s">
        <v>3291</v>
      </c>
    </row>
    <row r="3116" spans="1:6" ht="15" customHeight="1" x14ac:dyDescent="0.25">
      <c r="A3116" s="211" t="s">
        <v>3653</v>
      </c>
      <c r="B3116" s="211">
        <v>0</v>
      </c>
      <c r="C3116" s="211">
        <v>1</v>
      </c>
      <c r="D3116" s="211" t="s">
        <v>56</v>
      </c>
      <c r="E3116" s="211" t="s">
        <v>3292</v>
      </c>
      <c r="F3116" s="211" t="s">
        <v>3291</v>
      </c>
    </row>
    <row r="3117" spans="1:6" ht="15" customHeight="1" x14ac:dyDescent="0.25">
      <c r="A3117" s="211" t="s">
        <v>3653</v>
      </c>
      <c r="B3117" s="211">
        <v>0</v>
      </c>
      <c r="C3117" s="211">
        <v>1</v>
      </c>
      <c r="D3117" s="211" t="s">
        <v>53</v>
      </c>
      <c r="E3117" s="211" t="s">
        <v>3292</v>
      </c>
      <c r="F3117" s="211" t="s">
        <v>3291</v>
      </c>
    </row>
    <row r="3118" spans="1:6" ht="15" customHeight="1" x14ac:dyDescent="0.25">
      <c r="A3118" s="211" t="s">
        <v>3653</v>
      </c>
      <c r="B3118" s="211">
        <v>0</v>
      </c>
      <c r="C3118" s="211">
        <v>1</v>
      </c>
      <c r="D3118" s="211" t="s">
        <v>94</v>
      </c>
      <c r="E3118" s="211" t="s">
        <v>3292</v>
      </c>
      <c r="F3118" s="211" t="s">
        <v>3291</v>
      </c>
    </row>
    <row r="3119" spans="1:6" ht="15" customHeight="1" x14ac:dyDescent="0.25">
      <c r="A3119" s="211" t="s">
        <v>3653</v>
      </c>
      <c r="B3119" s="211">
        <v>0</v>
      </c>
      <c r="C3119" s="211">
        <v>1</v>
      </c>
      <c r="D3119" s="211" t="s">
        <v>93</v>
      </c>
      <c r="E3119" s="211" t="s">
        <v>3292</v>
      </c>
      <c r="F3119" s="211" t="s">
        <v>3291</v>
      </c>
    </row>
    <row r="3120" spans="1:6" ht="15" customHeight="1" x14ac:dyDescent="0.25">
      <c r="A3120" s="211" t="s">
        <v>3653</v>
      </c>
      <c r="B3120" s="211">
        <v>0</v>
      </c>
      <c r="C3120" s="211">
        <v>1</v>
      </c>
      <c r="D3120" s="211" t="s">
        <v>64</v>
      </c>
      <c r="E3120" s="211" t="s">
        <v>3292</v>
      </c>
      <c r="F3120" s="211" t="s">
        <v>3291</v>
      </c>
    </row>
    <row r="3121" spans="1:6" ht="15" customHeight="1" x14ac:dyDescent="0.25">
      <c r="A3121" s="211" t="s">
        <v>3653</v>
      </c>
      <c r="B3121" s="211">
        <v>0</v>
      </c>
      <c r="C3121" s="211">
        <v>1</v>
      </c>
      <c r="D3121" s="211" t="s">
        <v>2305</v>
      </c>
      <c r="E3121" s="211" t="s">
        <v>3292</v>
      </c>
      <c r="F3121" s="211" t="s">
        <v>3291</v>
      </c>
    </row>
    <row r="3122" spans="1:6" ht="15" customHeight="1" x14ac:dyDescent="0.25">
      <c r="A3122" s="211" t="s">
        <v>2301</v>
      </c>
      <c r="B3122" s="211">
        <v>0</v>
      </c>
      <c r="C3122" s="211">
        <v>1</v>
      </c>
      <c r="D3122" s="211" t="s">
        <v>61</v>
      </c>
      <c r="E3122" s="211" t="s">
        <v>3293</v>
      </c>
      <c r="F3122" s="211" t="s">
        <v>3294</v>
      </c>
    </row>
    <row r="3123" spans="1:6" ht="15" customHeight="1" x14ac:dyDescent="0.25">
      <c r="A3123" s="211" t="s">
        <v>61</v>
      </c>
      <c r="B3123" s="211">
        <v>0</v>
      </c>
      <c r="C3123" s="211">
        <v>1</v>
      </c>
      <c r="D3123" s="211" t="s">
        <v>2301</v>
      </c>
      <c r="E3123" s="211" t="s">
        <v>3293</v>
      </c>
      <c r="F3123" s="211" t="s">
        <v>3294</v>
      </c>
    </row>
    <row r="3124" spans="1:6" ht="15" customHeight="1" x14ac:dyDescent="0.25">
      <c r="A3124" s="211" t="s">
        <v>2302</v>
      </c>
      <c r="B3124" s="211">
        <v>0</v>
      </c>
      <c r="C3124" s="211">
        <v>1</v>
      </c>
      <c r="D3124" s="211" t="s">
        <v>62</v>
      </c>
      <c r="E3124" s="211" t="s">
        <v>3293</v>
      </c>
      <c r="F3124" s="211" t="s">
        <v>3294</v>
      </c>
    </row>
    <row r="3125" spans="1:6" ht="15" customHeight="1" x14ac:dyDescent="0.25">
      <c r="A3125" s="211" t="s">
        <v>62</v>
      </c>
      <c r="B3125" s="211">
        <v>0</v>
      </c>
      <c r="C3125" s="211">
        <v>1</v>
      </c>
      <c r="D3125" s="211" t="s">
        <v>2302</v>
      </c>
      <c r="E3125" s="211" t="s">
        <v>3293</v>
      </c>
      <c r="F3125" s="211" t="s">
        <v>3294</v>
      </c>
    </row>
    <row r="3126" spans="1:6" ht="15" customHeight="1" x14ac:dyDescent="0.25">
      <c r="A3126" s="211" t="s">
        <v>3653</v>
      </c>
      <c r="B3126" s="211">
        <v>0</v>
      </c>
      <c r="C3126" s="211">
        <v>1</v>
      </c>
      <c r="D3126" s="211" t="s">
        <v>379</v>
      </c>
      <c r="E3126" s="211" t="s">
        <v>3482</v>
      </c>
      <c r="F3126" s="211" t="s">
        <v>3291</v>
      </c>
    </row>
    <row r="3127" spans="1:6" ht="15" customHeight="1" x14ac:dyDescent="0.25">
      <c r="A3127" s="211" t="s">
        <v>3653</v>
      </c>
      <c r="B3127" s="211">
        <v>0</v>
      </c>
      <c r="C3127" s="211">
        <v>1</v>
      </c>
      <c r="D3127" s="211" t="s">
        <v>385</v>
      </c>
      <c r="E3127" s="211" t="s">
        <v>3482</v>
      </c>
      <c r="F3127" s="211" t="s">
        <v>3291</v>
      </c>
    </row>
    <row r="3128" spans="1:6" ht="15" customHeight="1" x14ac:dyDescent="0.25">
      <c r="A3128" s="211" t="s">
        <v>3653</v>
      </c>
      <c r="B3128" s="211">
        <v>0</v>
      </c>
      <c r="C3128" s="211">
        <v>1</v>
      </c>
      <c r="D3128" s="211" t="s">
        <v>3162</v>
      </c>
      <c r="E3128" s="211" t="s">
        <v>3482</v>
      </c>
      <c r="F3128" s="211" t="s">
        <v>3291</v>
      </c>
    </row>
    <row r="3129" spans="1:6" ht="15" customHeight="1" x14ac:dyDescent="0.25">
      <c r="A3129" s="211" t="s">
        <v>3653</v>
      </c>
      <c r="B3129" s="211">
        <v>0</v>
      </c>
      <c r="C3129" s="211">
        <v>1</v>
      </c>
      <c r="D3129" s="211" t="s">
        <v>3247</v>
      </c>
      <c r="E3129" s="211" t="s">
        <v>3482</v>
      </c>
      <c r="F3129" s="211" t="s">
        <v>3291</v>
      </c>
    </row>
    <row r="3130" spans="1:6" ht="15" customHeight="1" x14ac:dyDescent="0.25">
      <c r="A3130" s="211" t="s">
        <v>3653</v>
      </c>
      <c r="B3130" s="211">
        <v>0</v>
      </c>
      <c r="C3130" s="211">
        <v>1</v>
      </c>
      <c r="D3130" s="211" t="s">
        <v>2283</v>
      </c>
      <c r="E3130" s="211" t="s">
        <v>3482</v>
      </c>
      <c r="F3130" s="211" t="s">
        <v>3291</v>
      </c>
    </row>
    <row r="3131" spans="1:6" ht="15" customHeight="1" x14ac:dyDescent="0.25">
      <c r="A3131" s="211" t="s">
        <v>3653</v>
      </c>
      <c r="B3131" s="211">
        <v>0</v>
      </c>
      <c r="C3131" s="211">
        <v>1</v>
      </c>
      <c r="D3131" s="211" t="s">
        <v>2282</v>
      </c>
      <c r="E3131" s="211" t="s">
        <v>3482</v>
      </c>
      <c r="F3131" s="211" t="s">
        <v>3291</v>
      </c>
    </row>
    <row r="3132" spans="1:6" ht="15" customHeight="1" x14ac:dyDescent="0.25">
      <c r="A3132" s="211" t="s">
        <v>3653</v>
      </c>
      <c r="B3132" s="211">
        <v>0</v>
      </c>
      <c r="C3132" s="211">
        <v>1</v>
      </c>
      <c r="D3132" s="211" t="s">
        <v>3563</v>
      </c>
      <c r="E3132" s="211" t="s">
        <v>3290</v>
      </c>
      <c r="F3132" s="211" t="s">
        <v>3291</v>
      </c>
    </row>
    <row r="3133" spans="1:6" ht="15" customHeight="1" x14ac:dyDescent="0.25">
      <c r="A3133" s="211" t="s">
        <v>3653</v>
      </c>
      <c r="B3133" s="211">
        <v>0</v>
      </c>
      <c r="C3133" s="211">
        <v>1</v>
      </c>
      <c r="D3133" s="211" t="s">
        <v>3389</v>
      </c>
      <c r="E3133" s="211" t="s">
        <v>3290</v>
      </c>
      <c r="F3133" s="211" t="s">
        <v>3291</v>
      </c>
    </row>
    <row r="3134" spans="1:6" ht="15" customHeight="1" x14ac:dyDescent="0.25">
      <c r="A3134" s="211" t="s">
        <v>3653</v>
      </c>
      <c r="B3134" s="211">
        <v>0</v>
      </c>
      <c r="C3134" s="211">
        <v>1</v>
      </c>
      <c r="D3134" s="211" t="s">
        <v>1714</v>
      </c>
      <c r="E3134" s="211" t="s">
        <v>3482</v>
      </c>
      <c r="F3134" s="211" t="s">
        <v>3291</v>
      </c>
    </row>
    <row r="3135" spans="1:6" ht="15" customHeight="1" x14ac:dyDescent="0.25">
      <c r="A3135" s="211" t="s">
        <v>3653</v>
      </c>
      <c r="B3135" s="211">
        <v>0</v>
      </c>
      <c r="C3135" s="211">
        <v>1</v>
      </c>
      <c r="D3135" s="211" t="s">
        <v>1716</v>
      </c>
      <c r="E3135" s="211" t="s">
        <v>3482</v>
      </c>
      <c r="F3135" s="211" t="s">
        <v>3291</v>
      </c>
    </row>
    <row r="3136" spans="1:6" ht="15" customHeight="1" x14ac:dyDescent="0.25">
      <c r="A3136" s="211" t="s">
        <v>3653</v>
      </c>
      <c r="B3136" s="211">
        <v>0</v>
      </c>
      <c r="C3136" s="211">
        <v>1</v>
      </c>
      <c r="D3136" s="211" t="s">
        <v>1718</v>
      </c>
      <c r="E3136" s="211" t="s">
        <v>3482</v>
      </c>
      <c r="F3136" s="211" t="s">
        <v>3291</v>
      </c>
    </row>
    <row r="3137" spans="1:6" ht="15" customHeight="1" x14ac:dyDescent="0.25">
      <c r="A3137" s="211" t="s">
        <v>3653</v>
      </c>
      <c r="B3137" s="211">
        <v>0</v>
      </c>
      <c r="C3137" s="211">
        <v>1</v>
      </c>
      <c r="D3137" s="211" t="s">
        <v>2379</v>
      </c>
      <c r="E3137" s="211" t="s">
        <v>3482</v>
      </c>
      <c r="F3137" s="211" t="s">
        <v>3291</v>
      </c>
    </row>
    <row r="3138" spans="1:6" ht="15" customHeight="1" x14ac:dyDescent="0.25">
      <c r="A3138" s="211" t="s">
        <v>3653</v>
      </c>
      <c r="B3138" s="211">
        <v>0</v>
      </c>
      <c r="C3138" s="211">
        <v>1</v>
      </c>
      <c r="D3138" s="211" t="s">
        <v>1722</v>
      </c>
      <c r="E3138" s="211" t="s">
        <v>3482</v>
      </c>
      <c r="F3138" s="211" t="s">
        <v>3291</v>
      </c>
    </row>
    <row r="3139" spans="1:6" ht="15" customHeight="1" x14ac:dyDescent="0.25">
      <c r="A3139" s="211" t="s">
        <v>3653</v>
      </c>
      <c r="B3139" s="211">
        <v>0</v>
      </c>
      <c r="C3139" s="211">
        <v>1</v>
      </c>
      <c r="D3139" s="211" t="s">
        <v>1724</v>
      </c>
      <c r="E3139" s="211" t="s">
        <v>3482</v>
      </c>
      <c r="F3139" s="211" t="s">
        <v>3291</v>
      </c>
    </row>
    <row r="3140" spans="1:6" ht="15" customHeight="1" x14ac:dyDescent="0.25">
      <c r="A3140" s="211" t="s">
        <v>3653</v>
      </c>
      <c r="B3140" s="211">
        <v>0</v>
      </c>
      <c r="C3140" s="211">
        <v>1</v>
      </c>
      <c r="D3140" s="211" t="s">
        <v>72</v>
      </c>
      <c r="E3140" s="211" t="s">
        <v>3482</v>
      </c>
      <c r="F3140" s="211" t="s">
        <v>3291</v>
      </c>
    </row>
    <row r="3141" spans="1:6" ht="15" customHeight="1" x14ac:dyDescent="0.25">
      <c r="A3141" s="211" t="s">
        <v>3653</v>
      </c>
      <c r="B3141" s="211">
        <v>0</v>
      </c>
      <c r="C3141" s="211">
        <v>1</v>
      </c>
      <c r="D3141" s="211" t="s">
        <v>73</v>
      </c>
      <c r="E3141" s="211" t="s">
        <v>3482</v>
      </c>
      <c r="F3141" s="211" t="s">
        <v>3291</v>
      </c>
    </row>
    <row r="3142" spans="1:6" ht="15" customHeight="1" x14ac:dyDescent="0.25">
      <c r="A3142" s="211" t="s">
        <v>3653</v>
      </c>
      <c r="B3142" s="211">
        <v>0</v>
      </c>
      <c r="C3142" s="211">
        <v>1</v>
      </c>
      <c r="D3142" s="211" t="s">
        <v>3107</v>
      </c>
      <c r="E3142" s="211" t="s">
        <v>3482</v>
      </c>
      <c r="F3142" s="211" t="s">
        <v>3291</v>
      </c>
    </row>
    <row r="3143" spans="1:6" ht="15" customHeight="1" x14ac:dyDescent="0.25">
      <c r="A3143" s="211" t="s">
        <v>3653</v>
      </c>
      <c r="B3143" s="211">
        <v>0</v>
      </c>
      <c r="C3143" s="211">
        <v>1</v>
      </c>
      <c r="D3143" s="211" t="s">
        <v>3109</v>
      </c>
      <c r="E3143" s="211" t="s">
        <v>3482</v>
      </c>
      <c r="F3143" s="211" t="s">
        <v>3291</v>
      </c>
    </row>
    <row r="3144" spans="1:6" ht="15" customHeight="1" x14ac:dyDescent="0.25">
      <c r="A3144" s="211" t="s">
        <v>3653</v>
      </c>
      <c r="B3144" s="211">
        <v>0</v>
      </c>
      <c r="C3144" s="211">
        <v>1</v>
      </c>
      <c r="D3144" s="211" t="s">
        <v>3111</v>
      </c>
      <c r="E3144" s="211" t="s">
        <v>3482</v>
      </c>
      <c r="F3144" s="211" t="s">
        <v>3291</v>
      </c>
    </row>
    <row r="3145" spans="1:6" ht="15" customHeight="1" x14ac:dyDescent="0.25">
      <c r="A3145" s="211" t="s">
        <v>3653</v>
      </c>
      <c r="B3145" s="211">
        <v>0</v>
      </c>
      <c r="C3145" s="211">
        <v>1</v>
      </c>
      <c r="D3145" s="211" t="s">
        <v>3388</v>
      </c>
      <c r="E3145" s="211" t="s">
        <v>3290</v>
      </c>
      <c r="F3145" s="211" t="s">
        <v>3291</v>
      </c>
    </row>
    <row r="3146" spans="1:6" ht="15" customHeight="1" x14ac:dyDescent="0.25">
      <c r="A3146" s="211" t="s">
        <v>3653</v>
      </c>
      <c r="B3146" s="211">
        <v>0</v>
      </c>
      <c r="C3146" s="211">
        <v>1</v>
      </c>
      <c r="D3146" s="211" t="s">
        <v>3387</v>
      </c>
      <c r="E3146" s="211" t="s">
        <v>3290</v>
      </c>
      <c r="F3146" s="211" t="s">
        <v>3291</v>
      </c>
    </row>
    <row r="3147" spans="1:6" ht="15" customHeight="1" x14ac:dyDescent="0.25">
      <c r="A3147" s="211" t="s">
        <v>3653</v>
      </c>
      <c r="B3147" s="211">
        <v>0</v>
      </c>
      <c r="C3147" s="211">
        <v>1</v>
      </c>
      <c r="D3147" s="211" t="s">
        <v>3391</v>
      </c>
      <c r="E3147" s="211" t="s">
        <v>3290</v>
      </c>
      <c r="F3147" s="211" t="s">
        <v>3291</v>
      </c>
    </row>
    <row r="3148" spans="1:6" ht="15" customHeight="1" x14ac:dyDescent="0.25">
      <c r="A3148" s="211" t="s">
        <v>3653</v>
      </c>
      <c r="B3148" s="211">
        <v>0</v>
      </c>
      <c r="C3148" s="211">
        <v>1</v>
      </c>
      <c r="D3148" s="211" t="s">
        <v>3392</v>
      </c>
      <c r="E3148" s="211" t="s">
        <v>3290</v>
      </c>
      <c r="F3148" s="211" t="s">
        <v>3291</v>
      </c>
    </row>
    <row r="3149" spans="1:6" ht="15" customHeight="1" x14ac:dyDescent="0.25">
      <c r="A3149" s="211" t="s">
        <v>3653</v>
      </c>
      <c r="B3149" s="211">
        <v>0</v>
      </c>
      <c r="C3149" s="211">
        <v>1</v>
      </c>
      <c r="D3149" s="211" t="s">
        <v>209</v>
      </c>
      <c r="E3149" s="211" t="s">
        <v>3292</v>
      </c>
      <c r="F3149" s="211" t="s">
        <v>3291</v>
      </c>
    </row>
    <row r="3150" spans="1:6" ht="15" customHeight="1" x14ac:dyDescent="0.25">
      <c r="A3150" s="211" t="s">
        <v>3653</v>
      </c>
      <c r="B3150" s="211">
        <v>0</v>
      </c>
      <c r="C3150" s="211">
        <v>1</v>
      </c>
      <c r="D3150" s="211" t="s">
        <v>3196</v>
      </c>
      <c r="E3150" s="211" t="s">
        <v>3292</v>
      </c>
      <c r="F3150" s="211" t="s">
        <v>3291</v>
      </c>
    </row>
    <row r="3151" spans="1:6" ht="15" customHeight="1" x14ac:dyDescent="0.25">
      <c r="A3151" s="211" t="s">
        <v>3653</v>
      </c>
      <c r="B3151" s="211">
        <v>0</v>
      </c>
      <c r="C3151" s="211">
        <v>1</v>
      </c>
      <c r="D3151" s="211" t="s">
        <v>381</v>
      </c>
      <c r="E3151" s="211" t="s">
        <v>3292</v>
      </c>
      <c r="F3151" s="211" t="s">
        <v>3291</v>
      </c>
    </row>
    <row r="3152" spans="1:6" ht="15" customHeight="1" x14ac:dyDescent="0.25">
      <c r="A3152" s="211" t="s">
        <v>3653</v>
      </c>
      <c r="B3152" s="211">
        <v>0</v>
      </c>
      <c r="C3152" s="211">
        <v>1</v>
      </c>
      <c r="D3152" s="211" t="s">
        <v>767</v>
      </c>
      <c r="E3152" s="211" t="s">
        <v>3292</v>
      </c>
      <c r="F3152" s="211" t="s">
        <v>3291</v>
      </c>
    </row>
    <row r="3153" spans="1:6" ht="15" customHeight="1" x14ac:dyDescent="0.25">
      <c r="A3153" s="211" t="s">
        <v>3653</v>
      </c>
      <c r="B3153" s="211">
        <v>0</v>
      </c>
      <c r="C3153" s="211">
        <v>1</v>
      </c>
      <c r="D3153" s="211" t="s">
        <v>3200</v>
      </c>
      <c r="E3153" s="211" t="s">
        <v>127</v>
      </c>
      <c r="F3153" s="211" t="s">
        <v>3291</v>
      </c>
    </row>
    <row r="3154" spans="1:6" ht="15" customHeight="1" x14ac:dyDescent="0.25">
      <c r="A3154" s="211" t="s">
        <v>3653</v>
      </c>
      <c r="B3154" s="211">
        <v>0</v>
      </c>
      <c r="C3154" s="211">
        <v>1</v>
      </c>
      <c r="D3154" s="211" t="s">
        <v>3199</v>
      </c>
      <c r="E3154" s="211" t="s">
        <v>3292</v>
      </c>
      <c r="F3154" s="211" t="s">
        <v>3291</v>
      </c>
    </row>
    <row r="3155" spans="1:6" ht="15" customHeight="1" x14ac:dyDescent="0.25">
      <c r="A3155" s="211" t="s">
        <v>3653</v>
      </c>
      <c r="B3155" s="211">
        <v>0</v>
      </c>
      <c r="C3155" s="211">
        <v>1</v>
      </c>
      <c r="D3155" s="211" t="s">
        <v>87</v>
      </c>
      <c r="E3155" s="211" t="s">
        <v>3292</v>
      </c>
      <c r="F3155" s="211" t="s">
        <v>3291</v>
      </c>
    </row>
    <row r="3156" spans="1:6" ht="15" customHeight="1" x14ac:dyDescent="0.25">
      <c r="A3156" s="300" t="s">
        <v>3654</v>
      </c>
      <c r="B3156" s="211">
        <v>0</v>
      </c>
      <c r="C3156" s="211">
        <v>1</v>
      </c>
      <c r="D3156" s="211" t="s">
        <v>54</v>
      </c>
      <c r="E3156" s="211" t="s">
        <v>3292</v>
      </c>
      <c r="F3156" s="211" t="s">
        <v>3291</v>
      </c>
    </row>
    <row r="3157" spans="1:6" ht="15" customHeight="1" x14ac:dyDescent="0.25">
      <c r="A3157" s="300" t="s">
        <v>3654</v>
      </c>
      <c r="B3157" s="211">
        <v>0</v>
      </c>
      <c r="C3157" s="211">
        <v>1</v>
      </c>
      <c r="D3157" s="211" t="s">
        <v>61</v>
      </c>
      <c r="E3157" s="211" t="s">
        <v>3292</v>
      </c>
      <c r="F3157" s="211" t="s">
        <v>3291</v>
      </c>
    </row>
    <row r="3158" spans="1:6" ht="15" customHeight="1" x14ac:dyDescent="0.25">
      <c r="A3158" s="300" t="s">
        <v>3654</v>
      </c>
      <c r="B3158" s="211">
        <v>0</v>
      </c>
      <c r="C3158" s="211">
        <v>1</v>
      </c>
      <c r="D3158" s="211" t="s">
        <v>205</v>
      </c>
      <c r="E3158" s="211" t="s">
        <v>3292</v>
      </c>
      <c r="F3158" s="211" t="s">
        <v>3291</v>
      </c>
    </row>
    <row r="3159" spans="1:6" ht="15" customHeight="1" x14ac:dyDescent="0.25">
      <c r="A3159" s="300" t="s">
        <v>3654</v>
      </c>
      <c r="B3159" s="211">
        <v>0</v>
      </c>
      <c r="C3159" s="211">
        <v>1</v>
      </c>
      <c r="D3159" s="211" t="s">
        <v>65</v>
      </c>
      <c r="E3159" s="211" t="s">
        <v>3292</v>
      </c>
      <c r="F3159" s="211" t="s">
        <v>3291</v>
      </c>
    </row>
    <row r="3160" spans="1:6" ht="15" customHeight="1" x14ac:dyDescent="0.25">
      <c r="A3160" s="300" t="s">
        <v>3654</v>
      </c>
      <c r="B3160" s="211">
        <v>0</v>
      </c>
      <c r="C3160" s="211">
        <v>1</v>
      </c>
      <c r="D3160" s="211" t="s">
        <v>59</v>
      </c>
      <c r="E3160" s="211" t="s">
        <v>3292</v>
      </c>
      <c r="F3160" s="211" t="s">
        <v>3291</v>
      </c>
    </row>
    <row r="3161" spans="1:6" ht="15" customHeight="1" x14ac:dyDescent="0.25">
      <c r="A3161" s="300" t="s">
        <v>3654</v>
      </c>
      <c r="B3161" s="211">
        <v>0</v>
      </c>
      <c r="C3161" s="211">
        <v>1</v>
      </c>
      <c r="D3161" s="211" t="s">
        <v>58</v>
      </c>
      <c r="E3161" s="211" t="s">
        <v>3292</v>
      </c>
      <c r="F3161" s="211" t="s">
        <v>3291</v>
      </c>
    </row>
    <row r="3162" spans="1:6" ht="15" customHeight="1" x14ac:dyDescent="0.25">
      <c r="A3162" s="300" t="s">
        <v>3654</v>
      </c>
      <c r="B3162" s="211">
        <v>0</v>
      </c>
      <c r="C3162" s="211">
        <v>1</v>
      </c>
      <c r="D3162" s="211" t="s">
        <v>2301</v>
      </c>
      <c r="E3162" s="211" t="s">
        <v>3292</v>
      </c>
      <c r="F3162" s="211" t="s">
        <v>3291</v>
      </c>
    </row>
    <row r="3163" spans="1:6" ht="15" customHeight="1" x14ac:dyDescent="0.25">
      <c r="A3163" s="300" t="s">
        <v>3654</v>
      </c>
      <c r="B3163" s="211">
        <v>0</v>
      </c>
      <c r="C3163" s="211">
        <v>1</v>
      </c>
      <c r="D3163" s="211" t="s">
        <v>2302</v>
      </c>
      <c r="E3163" s="211" t="s">
        <v>3292</v>
      </c>
      <c r="F3163" s="211" t="s">
        <v>3291</v>
      </c>
    </row>
    <row r="3164" spans="1:6" ht="15" customHeight="1" x14ac:dyDescent="0.25">
      <c r="A3164" s="300" t="s">
        <v>3654</v>
      </c>
      <c r="B3164" s="211">
        <v>0</v>
      </c>
      <c r="C3164" s="211">
        <v>1</v>
      </c>
      <c r="D3164" s="211" t="s">
        <v>52</v>
      </c>
      <c r="E3164" s="211" t="s">
        <v>3292</v>
      </c>
      <c r="F3164" s="211" t="s">
        <v>3291</v>
      </c>
    </row>
    <row r="3165" spans="1:6" ht="15" customHeight="1" x14ac:dyDescent="0.25">
      <c r="A3165" s="300" t="s">
        <v>3654</v>
      </c>
      <c r="B3165" s="211">
        <v>0</v>
      </c>
      <c r="C3165" s="211">
        <v>1</v>
      </c>
      <c r="D3165" s="211" t="s">
        <v>57</v>
      </c>
      <c r="E3165" s="211" t="s">
        <v>3292</v>
      </c>
      <c r="F3165" s="211" t="s">
        <v>3291</v>
      </c>
    </row>
    <row r="3166" spans="1:6" ht="15" customHeight="1" x14ac:dyDescent="0.25">
      <c r="A3166" s="300" t="s">
        <v>3654</v>
      </c>
      <c r="B3166" s="211">
        <v>0</v>
      </c>
      <c r="C3166" s="211">
        <v>1</v>
      </c>
      <c r="D3166" s="211" t="s">
        <v>60</v>
      </c>
      <c r="E3166" s="211" t="s">
        <v>3292</v>
      </c>
      <c r="F3166" s="211" t="s">
        <v>3291</v>
      </c>
    </row>
    <row r="3167" spans="1:6" ht="15" customHeight="1" x14ac:dyDescent="0.25">
      <c r="A3167" s="300" t="s">
        <v>3654</v>
      </c>
      <c r="B3167" s="211">
        <v>0</v>
      </c>
      <c r="C3167" s="211">
        <v>1</v>
      </c>
      <c r="D3167" s="211" t="s">
        <v>56</v>
      </c>
      <c r="E3167" s="211" t="s">
        <v>3292</v>
      </c>
      <c r="F3167" s="211" t="s">
        <v>3291</v>
      </c>
    </row>
    <row r="3168" spans="1:6" ht="15" customHeight="1" x14ac:dyDescent="0.25">
      <c r="A3168" s="300" t="s">
        <v>3654</v>
      </c>
      <c r="B3168" s="211">
        <v>0</v>
      </c>
      <c r="C3168" s="211">
        <v>1</v>
      </c>
      <c r="D3168" s="211" t="s">
        <v>53</v>
      </c>
      <c r="E3168" s="211" t="s">
        <v>3292</v>
      </c>
      <c r="F3168" s="211" t="s">
        <v>3291</v>
      </c>
    </row>
    <row r="3169" spans="1:6" ht="15" customHeight="1" x14ac:dyDescent="0.25">
      <c r="A3169" s="300" t="s">
        <v>3654</v>
      </c>
      <c r="B3169" s="211">
        <v>0</v>
      </c>
      <c r="C3169" s="211">
        <v>1</v>
      </c>
      <c r="D3169" s="211" t="s">
        <v>94</v>
      </c>
      <c r="E3169" s="211" t="s">
        <v>3292</v>
      </c>
      <c r="F3169" s="211" t="s">
        <v>3291</v>
      </c>
    </row>
    <row r="3170" spans="1:6" ht="15" customHeight="1" x14ac:dyDescent="0.25">
      <c r="A3170" s="300" t="s">
        <v>3654</v>
      </c>
      <c r="B3170" s="211">
        <v>0</v>
      </c>
      <c r="C3170" s="211">
        <v>1</v>
      </c>
      <c r="D3170" s="211" t="s">
        <v>93</v>
      </c>
      <c r="E3170" s="211" t="s">
        <v>3292</v>
      </c>
      <c r="F3170" s="211" t="s">
        <v>3291</v>
      </c>
    </row>
    <row r="3171" spans="1:6" ht="15" customHeight="1" x14ac:dyDescent="0.25">
      <c r="A3171" s="300" t="s">
        <v>3654</v>
      </c>
      <c r="B3171" s="211">
        <v>0</v>
      </c>
      <c r="C3171" s="211">
        <v>1</v>
      </c>
      <c r="D3171" s="211" t="s">
        <v>64</v>
      </c>
      <c r="E3171" s="211" t="s">
        <v>3292</v>
      </c>
      <c r="F3171" s="211" t="s">
        <v>3291</v>
      </c>
    </row>
    <row r="3172" spans="1:6" ht="15" customHeight="1" x14ac:dyDescent="0.25">
      <c r="A3172" s="300" t="s">
        <v>3654</v>
      </c>
      <c r="B3172" s="211">
        <v>0</v>
      </c>
      <c r="C3172" s="211">
        <v>1</v>
      </c>
      <c r="D3172" s="211" t="s">
        <v>2305</v>
      </c>
      <c r="E3172" s="211" t="s">
        <v>3292</v>
      </c>
      <c r="F3172" s="211" t="s">
        <v>3291</v>
      </c>
    </row>
    <row r="3173" spans="1:6" ht="15" customHeight="1" x14ac:dyDescent="0.25">
      <c r="A3173" s="300" t="s">
        <v>3654</v>
      </c>
      <c r="B3173" s="211">
        <v>0</v>
      </c>
      <c r="C3173" s="211">
        <v>1</v>
      </c>
      <c r="D3173" s="211" t="s">
        <v>3200</v>
      </c>
      <c r="E3173" s="211" t="s">
        <v>127</v>
      </c>
      <c r="F3173" s="211" t="s">
        <v>3291</v>
      </c>
    </row>
    <row r="3174" spans="1:6" ht="15" customHeight="1" x14ac:dyDescent="0.25">
      <c r="A3174" s="300" t="s">
        <v>3654</v>
      </c>
      <c r="B3174" s="211">
        <v>0</v>
      </c>
      <c r="C3174" s="211">
        <v>1</v>
      </c>
      <c r="D3174" s="211" t="s">
        <v>3199</v>
      </c>
      <c r="E3174" s="211" t="s">
        <v>3292</v>
      </c>
      <c r="F3174" s="211" t="s">
        <v>3291</v>
      </c>
    </row>
    <row r="3175" spans="1:6" ht="15" customHeight="1" x14ac:dyDescent="0.25">
      <c r="A3175" s="300" t="s">
        <v>3655</v>
      </c>
      <c r="B3175" s="211">
        <v>0</v>
      </c>
      <c r="C3175" s="211">
        <v>1</v>
      </c>
      <c r="D3175" s="211" t="s">
        <v>54</v>
      </c>
      <c r="E3175" s="211" t="s">
        <v>3292</v>
      </c>
      <c r="F3175" s="211" t="s">
        <v>3291</v>
      </c>
    </row>
    <row r="3176" spans="1:6" ht="15" customHeight="1" x14ac:dyDescent="0.25">
      <c r="A3176" s="300" t="s">
        <v>3655</v>
      </c>
      <c r="B3176" s="211">
        <v>0</v>
      </c>
      <c r="C3176" s="211">
        <v>1</v>
      </c>
      <c r="D3176" s="211" t="s">
        <v>61</v>
      </c>
      <c r="E3176" s="211" t="s">
        <v>3292</v>
      </c>
      <c r="F3176" s="211" t="s">
        <v>3291</v>
      </c>
    </row>
    <row r="3177" spans="1:6" ht="15" customHeight="1" x14ac:dyDescent="0.25">
      <c r="A3177" s="300" t="s">
        <v>3655</v>
      </c>
      <c r="B3177" s="211">
        <v>0</v>
      </c>
      <c r="C3177" s="211">
        <v>1</v>
      </c>
      <c r="D3177" s="211" t="s">
        <v>62</v>
      </c>
      <c r="E3177" s="211" t="s">
        <v>3292</v>
      </c>
      <c r="F3177" s="211" t="s">
        <v>3291</v>
      </c>
    </row>
    <row r="3178" spans="1:6" ht="15" customHeight="1" x14ac:dyDescent="0.25">
      <c r="A3178" s="300" t="s">
        <v>3655</v>
      </c>
      <c r="B3178" s="211">
        <v>0</v>
      </c>
      <c r="C3178" s="211">
        <v>1</v>
      </c>
      <c r="D3178" s="211" t="s">
        <v>65</v>
      </c>
      <c r="E3178" s="211" t="s">
        <v>3292</v>
      </c>
      <c r="F3178" s="211" t="s">
        <v>3291</v>
      </c>
    </row>
    <row r="3179" spans="1:6" ht="15" customHeight="1" x14ac:dyDescent="0.25">
      <c r="A3179" s="300" t="s">
        <v>3655</v>
      </c>
      <c r="B3179" s="211">
        <v>0</v>
      </c>
      <c r="C3179" s="211">
        <v>1</v>
      </c>
      <c r="D3179" s="211" t="s">
        <v>59</v>
      </c>
      <c r="E3179" s="211" t="s">
        <v>3292</v>
      </c>
      <c r="F3179" s="211" t="s">
        <v>3291</v>
      </c>
    </row>
    <row r="3180" spans="1:6" ht="15" customHeight="1" x14ac:dyDescent="0.25">
      <c r="A3180" s="300" t="s">
        <v>3655</v>
      </c>
      <c r="B3180" s="211">
        <v>0</v>
      </c>
      <c r="C3180" s="211">
        <v>1</v>
      </c>
      <c r="D3180" s="211" t="s">
        <v>58</v>
      </c>
      <c r="E3180" s="211" t="s">
        <v>3292</v>
      </c>
      <c r="F3180" s="211" t="s">
        <v>3291</v>
      </c>
    </row>
    <row r="3181" spans="1:6" ht="15" customHeight="1" x14ac:dyDescent="0.25">
      <c r="A3181" s="300" t="s">
        <v>3655</v>
      </c>
      <c r="B3181" s="211">
        <v>0</v>
      </c>
      <c r="C3181" s="211">
        <v>1</v>
      </c>
      <c r="D3181" s="211" t="s">
        <v>52</v>
      </c>
      <c r="E3181" s="211" t="s">
        <v>3292</v>
      </c>
      <c r="F3181" s="211" t="s">
        <v>3291</v>
      </c>
    </row>
    <row r="3182" spans="1:6" ht="15" customHeight="1" x14ac:dyDescent="0.25">
      <c r="A3182" s="300" t="s">
        <v>3655</v>
      </c>
      <c r="B3182" s="211">
        <v>0</v>
      </c>
      <c r="C3182" s="211">
        <v>1</v>
      </c>
      <c r="D3182" s="211" t="s">
        <v>57</v>
      </c>
      <c r="E3182" s="211" t="s">
        <v>3292</v>
      </c>
      <c r="F3182" s="211" t="s">
        <v>3291</v>
      </c>
    </row>
    <row r="3183" spans="1:6" ht="15" customHeight="1" x14ac:dyDescent="0.25">
      <c r="A3183" s="300" t="s">
        <v>3655</v>
      </c>
      <c r="B3183" s="211">
        <v>0</v>
      </c>
      <c r="C3183" s="211">
        <v>1</v>
      </c>
      <c r="D3183" s="211" t="s">
        <v>60</v>
      </c>
      <c r="E3183" s="211" t="s">
        <v>3292</v>
      </c>
      <c r="F3183" s="211" t="s">
        <v>3291</v>
      </c>
    </row>
    <row r="3184" spans="1:6" ht="15" customHeight="1" x14ac:dyDescent="0.25">
      <c r="A3184" s="300" t="s">
        <v>3655</v>
      </c>
      <c r="B3184" s="211">
        <v>0</v>
      </c>
      <c r="C3184" s="211">
        <v>1</v>
      </c>
      <c r="D3184" s="211" t="s">
        <v>56</v>
      </c>
      <c r="E3184" s="211" t="s">
        <v>3292</v>
      </c>
      <c r="F3184" s="211" t="s">
        <v>3291</v>
      </c>
    </row>
    <row r="3185" spans="1:6" ht="15" customHeight="1" x14ac:dyDescent="0.25">
      <c r="A3185" s="300" t="s">
        <v>3655</v>
      </c>
      <c r="B3185" s="211">
        <v>0</v>
      </c>
      <c r="C3185" s="211">
        <v>1</v>
      </c>
      <c r="D3185" s="211" t="s">
        <v>53</v>
      </c>
      <c r="E3185" s="211" t="s">
        <v>3292</v>
      </c>
      <c r="F3185" s="211" t="s">
        <v>3291</v>
      </c>
    </row>
    <row r="3186" spans="1:6" ht="15" customHeight="1" x14ac:dyDescent="0.25">
      <c r="A3186" s="300" t="s">
        <v>3655</v>
      </c>
      <c r="B3186" s="211">
        <v>0</v>
      </c>
      <c r="C3186" s="211">
        <v>1</v>
      </c>
      <c r="D3186" s="211" t="s">
        <v>94</v>
      </c>
      <c r="E3186" s="211" t="s">
        <v>3292</v>
      </c>
      <c r="F3186" s="211" t="s">
        <v>3291</v>
      </c>
    </row>
    <row r="3187" spans="1:6" ht="15" customHeight="1" x14ac:dyDescent="0.25">
      <c r="A3187" s="300" t="s">
        <v>3655</v>
      </c>
      <c r="B3187" s="211">
        <v>0</v>
      </c>
      <c r="C3187" s="211">
        <v>1</v>
      </c>
      <c r="D3187" s="211" t="s">
        <v>93</v>
      </c>
      <c r="E3187" s="211" t="s">
        <v>3292</v>
      </c>
      <c r="F3187" s="211" t="s">
        <v>3291</v>
      </c>
    </row>
    <row r="3188" spans="1:6" ht="15" customHeight="1" x14ac:dyDescent="0.25">
      <c r="A3188" s="300" t="s">
        <v>3655</v>
      </c>
      <c r="B3188" s="211">
        <v>0</v>
      </c>
      <c r="C3188" s="211">
        <v>1</v>
      </c>
      <c r="D3188" s="211" t="s">
        <v>64</v>
      </c>
      <c r="E3188" s="211" t="s">
        <v>3292</v>
      </c>
      <c r="F3188" s="211" t="s">
        <v>3291</v>
      </c>
    </row>
    <row r="3189" spans="1:6" ht="15" customHeight="1" x14ac:dyDescent="0.25">
      <c r="A3189" s="300" t="s">
        <v>3655</v>
      </c>
      <c r="B3189" s="211">
        <v>0</v>
      </c>
      <c r="C3189" s="211">
        <v>1</v>
      </c>
      <c r="D3189" s="211" t="s">
        <v>2305</v>
      </c>
      <c r="E3189" s="211" t="s">
        <v>3292</v>
      </c>
      <c r="F3189" s="211" t="s">
        <v>3291</v>
      </c>
    </row>
    <row r="3190" spans="1:6" ht="15" customHeight="1" x14ac:dyDescent="0.25">
      <c r="A3190" s="300" t="s">
        <v>3655</v>
      </c>
      <c r="B3190" s="211">
        <v>0</v>
      </c>
      <c r="C3190" s="211">
        <v>1</v>
      </c>
      <c r="D3190" s="211" t="s">
        <v>379</v>
      </c>
      <c r="E3190" s="211" t="s">
        <v>3482</v>
      </c>
      <c r="F3190" s="211" t="s">
        <v>3291</v>
      </c>
    </row>
    <row r="3191" spans="1:6" ht="15" customHeight="1" x14ac:dyDescent="0.25">
      <c r="A3191" s="300" t="s">
        <v>3655</v>
      </c>
      <c r="B3191" s="211">
        <v>0</v>
      </c>
      <c r="C3191" s="211">
        <v>1</v>
      </c>
      <c r="D3191" s="211" t="s">
        <v>385</v>
      </c>
      <c r="E3191" s="211" t="s">
        <v>3482</v>
      </c>
      <c r="F3191" s="211" t="s">
        <v>3291</v>
      </c>
    </row>
    <row r="3192" spans="1:6" ht="15" customHeight="1" x14ac:dyDescent="0.25">
      <c r="A3192" s="300" t="s">
        <v>3655</v>
      </c>
      <c r="B3192" s="211">
        <v>0</v>
      </c>
      <c r="C3192" s="211">
        <v>1</v>
      </c>
      <c r="D3192" s="211" t="s">
        <v>3162</v>
      </c>
      <c r="E3192" s="211" t="s">
        <v>3482</v>
      </c>
      <c r="F3192" s="211" t="s">
        <v>3291</v>
      </c>
    </row>
    <row r="3193" spans="1:6" ht="15" customHeight="1" x14ac:dyDescent="0.25">
      <c r="A3193" s="300" t="s">
        <v>3655</v>
      </c>
      <c r="B3193" s="211">
        <v>0</v>
      </c>
      <c r="C3193" s="211">
        <v>1</v>
      </c>
      <c r="D3193" s="211" t="s">
        <v>3247</v>
      </c>
      <c r="E3193" s="211" t="s">
        <v>3482</v>
      </c>
      <c r="F3193" s="211" t="s">
        <v>3291</v>
      </c>
    </row>
    <row r="3194" spans="1:6" ht="15" customHeight="1" x14ac:dyDescent="0.25">
      <c r="A3194" s="300" t="s">
        <v>3655</v>
      </c>
      <c r="B3194" s="211">
        <v>0</v>
      </c>
      <c r="C3194" s="211">
        <v>1</v>
      </c>
      <c r="D3194" s="211" t="s">
        <v>2283</v>
      </c>
      <c r="E3194" s="211" t="s">
        <v>3482</v>
      </c>
      <c r="F3194" s="211" t="s">
        <v>3291</v>
      </c>
    </row>
    <row r="3195" spans="1:6" ht="15" customHeight="1" x14ac:dyDescent="0.25">
      <c r="A3195" s="300" t="s">
        <v>3655</v>
      </c>
      <c r="B3195" s="211">
        <v>0</v>
      </c>
      <c r="C3195" s="211">
        <v>1</v>
      </c>
      <c r="D3195" s="211" t="s">
        <v>2282</v>
      </c>
      <c r="E3195" s="211" t="s">
        <v>3482</v>
      </c>
      <c r="F3195" s="211" t="s">
        <v>3291</v>
      </c>
    </row>
    <row r="3196" spans="1:6" ht="15" customHeight="1" x14ac:dyDescent="0.25">
      <c r="A3196" s="300" t="s">
        <v>3655</v>
      </c>
      <c r="B3196" s="211">
        <v>0</v>
      </c>
      <c r="C3196" s="211">
        <v>1</v>
      </c>
      <c r="D3196" s="211" t="s">
        <v>3563</v>
      </c>
      <c r="E3196" s="211" t="s">
        <v>3290</v>
      </c>
      <c r="F3196" s="211" t="s">
        <v>3291</v>
      </c>
    </row>
    <row r="3197" spans="1:6" ht="15" customHeight="1" x14ac:dyDescent="0.25">
      <c r="A3197" s="300" t="s">
        <v>3655</v>
      </c>
      <c r="B3197" s="211">
        <v>0</v>
      </c>
      <c r="C3197" s="211">
        <v>1</v>
      </c>
      <c r="D3197" s="211" t="s">
        <v>3389</v>
      </c>
      <c r="E3197" s="211" t="s">
        <v>3290</v>
      </c>
      <c r="F3197" s="211" t="s">
        <v>3291</v>
      </c>
    </row>
    <row r="3198" spans="1:6" ht="15" customHeight="1" x14ac:dyDescent="0.25">
      <c r="A3198" s="300" t="s">
        <v>3655</v>
      </c>
      <c r="B3198" s="211">
        <v>0</v>
      </c>
      <c r="C3198" s="211">
        <v>1</v>
      </c>
      <c r="D3198" s="211" t="s">
        <v>1714</v>
      </c>
      <c r="E3198" s="211" t="s">
        <v>3482</v>
      </c>
      <c r="F3198" s="211" t="s">
        <v>3291</v>
      </c>
    </row>
    <row r="3199" spans="1:6" ht="15" customHeight="1" x14ac:dyDescent="0.25">
      <c r="A3199" s="300" t="s">
        <v>3655</v>
      </c>
      <c r="B3199" s="211">
        <v>0</v>
      </c>
      <c r="C3199" s="211">
        <v>1</v>
      </c>
      <c r="D3199" s="211" t="s">
        <v>1716</v>
      </c>
      <c r="E3199" s="211" t="s">
        <v>3482</v>
      </c>
      <c r="F3199" s="211" t="s">
        <v>3291</v>
      </c>
    </row>
    <row r="3200" spans="1:6" ht="15" customHeight="1" x14ac:dyDescent="0.25">
      <c r="A3200" s="300" t="s">
        <v>3655</v>
      </c>
      <c r="B3200" s="211">
        <v>0</v>
      </c>
      <c r="C3200" s="211">
        <v>1</v>
      </c>
      <c r="D3200" s="211" t="s">
        <v>1718</v>
      </c>
      <c r="E3200" s="211" t="s">
        <v>3482</v>
      </c>
      <c r="F3200" s="211" t="s">
        <v>3291</v>
      </c>
    </row>
    <row r="3201" spans="1:6" ht="15" customHeight="1" x14ac:dyDescent="0.25">
      <c r="A3201" s="300" t="s">
        <v>3655</v>
      </c>
      <c r="B3201" s="211">
        <v>0</v>
      </c>
      <c r="C3201" s="211">
        <v>1</v>
      </c>
      <c r="D3201" s="211" t="s">
        <v>2379</v>
      </c>
      <c r="E3201" s="211" t="s">
        <v>3482</v>
      </c>
      <c r="F3201" s="211" t="s">
        <v>3291</v>
      </c>
    </row>
    <row r="3202" spans="1:6" ht="15" customHeight="1" x14ac:dyDescent="0.25">
      <c r="A3202" s="300" t="s">
        <v>3655</v>
      </c>
      <c r="B3202" s="211">
        <v>0</v>
      </c>
      <c r="C3202" s="211">
        <v>1</v>
      </c>
      <c r="D3202" s="211" t="s">
        <v>1722</v>
      </c>
      <c r="E3202" s="211" t="s">
        <v>3482</v>
      </c>
      <c r="F3202" s="211" t="s">
        <v>3291</v>
      </c>
    </row>
    <row r="3203" spans="1:6" ht="15" customHeight="1" x14ac:dyDescent="0.25">
      <c r="A3203" s="300" t="s">
        <v>3655</v>
      </c>
      <c r="B3203" s="211">
        <v>0</v>
      </c>
      <c r="C3203" s="211">
        <v>1</v>
      </c>
      <c r="D3203" s="211" t="s">
        <v>1724</v>
      </c>
      <c r="E3203" s="211" t="s">
        <v>3482</v>
      </c>
      <c r="F3203" s="211" t="s">
        <v>3291</v>
      </c>
    </row>
    <row r="3204" spans="1:6" ht="15" customHeight="1" x14ac:dyDescent="0.25">
      <c r="A3204" s="300" t="s">
        <v>3655</v>
      </c>
      <c r="B3204" s="211">
        <v>0</v>
      </c>
      <c r="C3204" s="211">
        <v>1</v>
      </c>
      <c r="D3204" s="211" t="s">
        <v>72</v>
      </c>
      <c r="E3204" s="211" t="s">
        <v>3482</v>
      </c>
      <c r="F3204" s="211" t="s">
        <v>3291</v>
      </c>
    </row>
    <row r="3205" spans="1:6" ht="15" customHeight="1" x14ac:dyDescent="0.25">
      <c r="A3205" s="300" t="s">
        <v>3655</v>
      </c>
      <c r="B3205" s="211">
        <v>0</v>
      </c>
      <c r="C3205" s="211">
        <v>1</v>
      </c>
      <c r="D3205" s="211" t="s">
        <v>73</v>
      </c>
      <c r="E3205" s="211" t="s">
        <v>3482</v>
      </c>
      <c r="F3205" s="211" t="s">
        <v>3291</v>
      </c>
    </row>
    <row r="3206" spans="1:6" ht="15" customHeight="1" x14ac:dyDescent="0.25">
      <c r="A3206" s="300" t="s">
        <v>3655</v>
      </c>
      <c r="B3206" s="211">
        <v>0</v>
      </c>
      <c r="C3206" s="211">
        <v>1</v>
      </c>
      <c r="D3206" s="211" t="s">
        <v>3107</v>
      </c>
      <c r="E3206" s="211" t="s">
        <v>3482</v>
      </c>
      <c r="F3206" s="211" t="s">
        <v>3291</v>
      </c>
    </row>
    <row r="3207" spans="1:6" ht="15" customHeight="1" x14ac:dyDescent="0.25">
      <c r="A3207" s="300" t="s">
        <v>3655</v>
      </c>
      <c r="B3207" s="211">
        <v>0</v>
      </c>
      <c r="C3207" s="211">
        <v>1</v>
      </c>
      <c r="D3207" s="211" t="s">
        <v>3109</v>
      </c>
      <c r="E3207" s="211" t="s">
        <v>3482</v>
      </c>
      <c r="F3207" s="211" t="s">
        <v>3291</v>
      </c>
    </row>
    <row r="3208" spans="1:6" ht="15" customHeight="1" x14ac:dyDescent="0.25">
      <c r="A3208" s="300" t="s">
        <v>3655</v>
      </c>
      <c r="B3208" s="211">
        <v>0</v>
      </c>
      <c r="C3208" s="211">
        <v>1</v>
      </c>
      <c r="D3208" s="211" t="s">
        <v>3111</v>
      </c>
      <c r="E3208" s="211" t="s">
        <v>3482</v>
      </c>
      <c r="F3208" s="211" t="s">
        <v>3291</v>
      </c>
    </row>
    <row r="3209" spans="1:6" ht="15" customHeight="1" x14ac:dyDescent="0.25">
      <c r="A3209" s="300" t="s">
        <v>3655</v>
      </c>
      <c r="B3209" s="211">
        <v>0</v>
      </c>
      <c r="C3209" s="211">
        <v>1</v>
      </c>
      <c r="D3209" s="211" t="s">
        <v>3388</v>
      </c>
      <c r="E3209" s="211" t="s">
        <v>3290</v>
      </c>
      <c r="F3209" s="211" t="s">
        <v>3291</v>
      </c>
    </row>
    <row r="3210" spans="1:6" ht="15" customHeight="1" x14ac:dyDescent="0.25">
      <c r="A3210" s="300" t="s">
        <v>3655</v>
      </c>
      <c r="B3210" s="211">
        <v>0</v>
      </c>
      <c r="C3210" s="211">
        <v>1</v>
      </c>
      <c r="D3210" s="211" t="s">
        <v>3387</v>
      </c>
      <c r="E3210" s="211" t="s">
        <v>3290</v>
      </c>
      <c r="F3210" s="211" t="s">
        <v>3291</v>
      </c>
    </row>
    <row r="3211" spans="1:6" ht="15" customHeight="1" x14ac:dyDescent="0.25">
      <c r="A3211" s="300" t="s">
        <v>3655</v>
      </c>
      <c r="B3211" s="211">
        <v>0</v>
      </c>
      <c r="C3211" s="211">
        <v>1</v>
      </c>
      <c r="D3211" s="211" t="s">
        <v>3391</v>
      </c>
      <c r="E3211" s="211" t="s">
        <v>3290</v>
      </c>
      <c r="F3211" s="211" t="s">
        <v>3291</v>
      </c>
    </row>
    <row r="3212" spans="1:6" ht="15" customHeight="1" x14ac:dyDescent="0.25">
      <c r="A3212" s="300" t="s">
        <v>3655</v>
      </c>
      <c r="B3212" s="211">
        <v>0</v>
      </c>
      <c r="C3212" s="211">
        <v>1</v>
      </c>
      <c r="D3212" s="211" t="s">
        <v>3392</v>
      </c>
      <c r="E3212" s="211" t="s">
        <v>3290</v>
      </c>
      <c r="F3212" s="211" t="s">
        <v>3291</v>
      </c>
    </row>
    <row r="3213" spans="1:6" ht="15" customHeight="1" x14ac:dyDescent="0.25">
      <c r="A3213" s="300" t="s">
        <v>3655</v>
      </c>
      <c r="B3213" s="211">
        <v>0</v>
      </c>
      <c r="C3213" s="211">
        <v>1</v>
      </c>
      <c r="D3213" s="211" t="s">
        <v>209</v>
      </c>
      <c r="E3213" s="211" t="s">
        <v>3292</v>
      </c>
      <c r="F3213" s="211" t="s">
        <v>3291</v>
      </c>
    </row>
    <row r="3214" spans="1:6" ht="15" customHeight="1" x14ac:dyDescent="0.25">
      <c r="A3214" s="300" t="s">
        <v>3655</v>
      </c>
      <c r="B3214" s="211">
        <v>0</v>
      </c>
      <c r="C3214" s="211">
        <v>1</v>
      </c>
      <c r="D3214" s="211" t="s">
        <v>3196</v>
      </c>
      <c r="E3214" s="211" t="s">
        <v>3292</v>
      </c>
      <c r="F3214" s="211" t="s">
        <v>3291</v>
      </c>
    </row>
    <row r="3215" spans="1:6" ht="15" customHeight="1" x14ac:dyDescent="0.25">
      <c r="A3215" s="300" t="s">
        <v>3655</v>
      </c>
      <c r="B3215" s="211">
        <v>0</v>
      </c>
      <c r="C3215" s="211">
        <v>1</v>
      </c>
      <c r="D3215" s="211" t="s">
        <v>381</v>
      </c>
      <c r="E3215" s="211" t="s">
        <v>3292</v>
      </c>
      <c r="F3215" s="211" t="s">
        <v>3291</v>
      </c>
    </row>
    <row r="3216" spans="1:6" ht="15" customHeight="1" x14ac:dyDescent="0.25">
      <c r="A3216" s="300" t="s">
        <v>3655</v>
      </c>
      <c r="B3216" s="211">
        <v>0</v>
      </c>
      <c r="C3216" s="211">
        <v>1</v>
      </c>
      <c r="D3216" s="211" t="s">
        <v>767</v>
      </c>
      <c r="E3216" s="211" t="s">
        <v>3292</v>
      </c>
      <c r="F3216" s="211" t="s">
        <v>3291</v>
      </c>
    </row>
    <row r="3217" spans="1:6" ht="15" customHeight="1" x14ac:dyDescent="0.25">
      <c r="A3217" s="300" t="s">
        <v>3655</v>
      </c>
      <c r="B3217" s="211">
        <v>0</v>
      </c>
      <c r="C3217" s="211">
        <v>1</v>
      </c>
      <c r="D3217" s="211" t="s">
        <v>3200</v>
      </c>
      <c r="E3217" s="211" t="s">
        <v>127</v>
      </c>
      <c r="F3217" s="211" t="s">
        <v>3291</v>
      </c>
    </row>
    <row r="3218" spans="1:6" ht="15" customHeight="1" x14ac:dyDescent="0.25">
      <c r="A3218" s="300" t="s">
        <v>3655</v>
      </c>
      <c r="B3218" s="211">
        <v>0</v>
      </c>
      <c r="C3218" s="211">
        <v>1</v>
      </c>
      <c r="D3218" s="211" t="s">
        <v>3199</v>
      </c>
      <c r="E3218" s="211" t="s">
        <v>3292</v>
      </c>
      <c r="F3218" s="211" t="s">
        <v>3291</v>
      </c>
    </row>
    <row r="3219" spans="1:6" ht="15" customHeight="1" x14ac:dyDescent="0.25">
      <c r="A3219" s="211" t="s">
        <v>3673</v>
      </c>
      <c r="B3219" s="211">
        <v>0</v>
      </c>
      <c r="C3219" s="211">
        <v>1</v>
      </c>
      <c r="D3219" s="211" t="s">
        <v>54</v>
      </c>
      <c r="E3219" s="211" t="s">
        <v>3292</v>
      </c>
      <c r="F3219" s="211" t="s">
        <v>3291</v>
      </c>
    </row>
    <row r="3220" spans="1:6" ht="15" customHeight="1" x14ac:dyDescent="0.25">
      <c r="A3220" s="211" t="s">
        <v>3673</v>
      </c>
      <c r="B3220" s="211">
        <v>0</v>
      </c>
      <c r="C3220" s="211">
        <v>1</v>
      </c>
      <c r="D3220" s="211" t="s">
        <v>61</v>
      </c>
      <c r="E3220" s="211" t="s">
        <v>3292</v>
      </c>
      <c r="F3220" s="211" t="s">
        <v>3291</v>
      </c>
    </row>
    <row r="3221" spans="1:6" ht="15" customHeight="1" x14ac:dyDescent="0.25">
      <c r="A3221" s="211" t="s">
        <v>3673</v>
      </c>
      <c r="B3221" s="211">
        <v>0</v>
      </c>
      <c r="C3221" s="211">
        <v>1</v>
      </c>
      <c r="D3221" s="211" t="s">
        <v>62</v>
      </c>
      <c r="E3221" s="211" t="s">
        <v>3292</v>
      </c>
      <c r="F3221" s="211" t="s">
        <v>3291</v>
      </c>
    </row>
    <row r="3222" spans="1:6" ht="15" customHeight="1" x14ac:dyDescent="0.25">
      <c r="A3222" s="211" t="s">
        <v>3673</v>
      </c>
      <c r="B3222" s="211">
        <v>0</v>
      </c>
      <c r="C3222" s="211">
        <v>1</v>
      </c>
      <c r="D3222" s="211" t="s">
        <v>65</v>
      </c>
      <c r="E3222" s="211" t="s">
        <v>3292</v>
      </c>
      <c r="F3222" s="211" t="s">
        <v>3291</v>
      </c>
    </row>
    <row r="3223" spans="1:6" ht="15" customHeight="1" x14ac:dyDescent="0.25">
      <c r="A3223" s="211" t="s">
        <v>3673</v>
      </c>
      <c r="B3223" s="211">
        <v>0</v>
      </c>
      <c r="C3223" s="211">
        <v>1</v>
      </c>
      <c r="D3223" s="211" t="s">
        <v>59</v>
      </c>
      <c r="E3223" s="211" t="s">
        <v>3292</v>
      </c>
      <c r="F3223" s="211" t="s">
        <v>3291</v>
      </c>
    </row>
    <row r="3224" spans="1:6" ht="15" customHeight="1" x14ac:dyDescent="0.25">
      <c r="A3224" s="211" t="s">
        <v>3673</v>
      </c>
      <c r="B3224" s="211">
        <v>0</v>
      </c>
      <c r="C3224" s="211">
        <v>1</v>
      </c>
      <c r="D3224" s="211" t="s">
        <v>58</v>
      </c>
      <c r="E3224" s="211" t="s">
        <v>3292</v>
      </c>
      <c r="F3224" s="211" t="s">
        <v>3291</v>
      </c>
    </row>
    <row r="3225" spans="1:6" ht="15" customHeight="1" x14ac:dyDescent="0.25">
      <c r="A3225" s="211" t="s">
        <v>3673</v>
      </c>
      <c r="B3225" s="211">
        <v>0</v>
      </c>
      <c r="C3225" s="211">
        <v>1</v>
      </c>
      <c r="D3225" s="211" t="s">
        <v>52</v>
      </c>
      <c r="E3225" s="211" t="s">
        <v>3292</v>
      </c>
      <c r="F3225" s="211" t="s">
        <v>3291</v>
      </c>
    </row>
    <row r="3226" spans="1:6" ht="15" customHeight="1" x14ac:dyDescent="0.25">
      <c r="A3226" s="211" t="s">
        <v>3673</v>
      </c>
      <c r="B3226" s="211">
        <v>0</v>
      </c>
      <c r="C3226" s="211">
        <v>1</v>
      </c>
      <c r="D3226" s="211" t="s">
        <v>57</v>
      </c>
      <c r="E3226" s="211" t="s">
        <v>3292</v>
      </c>
      <c r="F3226" s="211" t="s">
        <v>3291</v>
      </c>
    </row>
    <row r="3227" spans="1:6" ht="15" customHeight="1" x14ac:dyDescent="0.25">
      <c r="A3227" s="211" t="s">
        <v>3673</v>
      </c>
      <c r="B3227" s="211">
        <v>0</v>
      </c>
      <c r="C3227" s="211">
        <v>1</v>
      </c>
      <c r="D3227" s="211" t="s">
        <v>60</v>
      </c>
      <c r="E3227" s="211" t="s">
        <v>3292</v>
      </c>
      <c r="F3227" s="211" t="s">
        <v>3291</v>
      </c>
    </row>
    <row r="3228" spans="1:6" ht="15" customHeight="1" x14ac:dyDescent="0.25">
      <c r="A3228" s="211" t="s">
        <v>3673</v>
      </c>
      <c r="B3228" s="211">
        <v>0</v>
      </c>
      <c r="C3228" s="211">
        <v>1</v>
      </c>
      <c r="D3228" s="211" t="s">
        <v>56</v>
      </c>
      <c r="E3228" s="211" t="s">
        <v>3292</v>
      </c>
      <c r="F3228" s="211" t="s">
        <v>3291</v>
      </c>
    </row>
    <row r="3229" spans="1:6" ht="15" customHeight="1" x14ac:dyDescent="0.25">
      <c r="A3229" s="211" t="s">
        <v>3673</v>
      </c>
      <c r="B3229" s="211">
        <v>0</v>
      </c>
      <c r="C3229" s="211">
        <v>1</v>
      </c>
      <c r="D3229" s="211" t="s">
        <v>53</v>
      </c>
      <c r="E3229" s="211" t="s">
        <v>3292</v>
      </c>
      <c r="F3229" s="211" t="s">
        <v>3291</v>
      </c>
    </row>
    <row r="3230" spans="1:6" ht="15" customHeight="1" x14ac:dyDescent="0.25">
      <c r="A3230" s="211" t="s">
        <v>3673</v>
      </c>
      <c r="B3230" s="211">
        <v>0</v>
      </c>
      <c r="C3230" s="211">
        <v>1</v>
      </c>
      <c r="D3230" s="211" t="s">
        <v>94</v>
      </c>
      <c r="E3230" s="211" t="s">
        <v>3292</v>
      </c>
      <c r="F3230" s="211" t="s">
        <v>3291</v>
      </c>
    </row>
    <row r="3231" spans="1:6" ht="15" customHeight="1" x14ac:dyDescent="0.25">
      <c r="A3231" s="211" t="s">
        <v>3673</v>
      </c>
      <c r="B3231" s="211">
        <v>0</v>
      </c>
      <c r="C3231" s="211">
        <v>1</v>
      </c>
      <c r="D3231" s="211" t="s">
        <v>93</v>
      </c>
      <c r="E3231" s="211" t="s">
        <v>3292</v>
      </c>
      <c r="F3231" s="211" t="s">
        <v>3291</v>
      </c>
    </row>
    <row r="3232" spans="1:6" ht="15" customHeight="1" x14ac:dyDescent="0.25">
      <c r="A3232" s="211" t="s">
        <v>3673</v>
      </c>
      <c r="B3232" s="211">
        <v>0</v>
      </c>
      <c r="C3232" s="211">
        <v>1</v>
      </c>
      <c r="D3232" s="211" t="s">
        <v>64</v>
      </c>
      <c r="E3232" s="211" t="s">
        <v>3292</v>
      </c>
      <c r="F3232" s="211" t="s">
        <v>3291</v>
      </c>
    </row>
    <row r="3233" spans="1:6" ht="15" customHeight="1" x14ac:dyDescent="0.25">
      <c r="A3233" s="211" t="s">
        <v>3673</v>
      </c>
      <c r="B3233" s="211">
        <v>0</v>
      </c>
      <c r="C3233" s="211">
        <v>1</v>
      </c>
      <c r="D3233" s="211" t="s">
        <v>2305</v>
      </c>
      <c r="E3233" s="211" t="s">
        <v>3292</v>
      </c>
      <c r="F3233" s="211" t="s">
        <v>3291</v>
      </c>
    </row>
    <row r="3234" spans="1:6" ht="15" customHeight="1" x14ac:dyDescent="0.25">
      <c r="A3234" s="211" t="s">
        <v>3673</v>
      </c>
      <c r="B3234" s="211">
        <v>0</v>
      </c>
      <c r="C3234" s="211">
        <v>1</v>
      </c>
      <c r="D3234" s="211" t="s">
        <v>3200</v>
      </c>
      <c r="E3234" s="211" t="s">
        <v>127</v>
      </c>
      <c r="F3234" s="211" t="s">
        <v>3291</v>
      </c>
    </row>
    <row r="3235" spans="1:6" ht="15" customHeight="1" x14ac:dyDescent="0.25">
      <c r="A3235" s="211" t="s">
        <v>3673</v>
      </c>
      <c r="B3235" s="211">
        <v>0</v>
      </c>
      <c r="C3235" s="211">
        <v>1</v>
      </c>
      <c r="D3235" s="211" t="s">
        <v>3199</v>
      </c>
      <c r="E3235" s="211" t="s">
        <v>3292</v>
      </c>
      <c r="F3235" s="211" t="s">
        <v>3291</v>
      </c>
    </row>
    <row r="3236" spans="1:6" ht="15" customHeight="1" x14ac:dyDescent="0.25">
      <c r="A3236" s="211" t="s">
        <v>272</v>
      </c>
      <c r="B3236" s="211">
        <v>0</v>
      </c>
      <c r="C3236" s="211">
        <v>1</v>
      </c>
      <c r="D3236" s="211" t="s">
        <v>63</v>
      </c>
      <c r="E3236" s="211" t="s">
        <v>3292</v>
      </c>
      <c r="F3236" s="211" t="s">
        <v>3291</v>
      </c>
    </row>
    <row r="3237" spans="1:6" ht="15" customHeight="1" x14ac:dyDescent="0.25">
      <c r="A3237" s="211" t="s">
        <v>272</v>
      </c>
      <c r="B3237" s="211">
        <v>0</v>
      </c>
      <c r="C3237" s="211">
        <v>1</v>
      </c>
      <c r="D3237" s="211" t="s">
        <v>59</v>
      </c>
      <c r="E3237" s="211" t="s">
        <v>3292</v>
      </c>
      <c r="F3237" s="211" t="s">
        <v>3291</v>
      </c>
    </row>
    <row r="3238" spans="1:6" ht="15" customHeight="1" x14ac:dyDescent="0.25">
      <c r="A3238" s="211" t="s">
        <v>272</v>
      </c>
      <c r="B3238" s="211">
        <v>0</v>
      </c>
      <c r="C3238" s="211">
        <v>1</v>
      </c>
      <c r="D3238" s="211" t="s">
        <v>62</v>
      </c>
      <c r="E3238" s="211" t="s">
        <v>3292</v>
      </c>
      <c r="F3238" s="211" t="s">
        <v>3291</v>
      </c>
    </row>
    <row r="3239" spans="1:6" ht="15" customHeight="1" x14ac:dyDescent="0.25">
      <c r="A3239" s="211" t="s">
        <v>272</v>
      </c>
      <c r="B3239" s="211">
        <v>0</v>
      </c>
      <c r="C3239" s="211">
        <v>1</v>
      </c>
      <c r="D3239" s="211" t="s">
        <v>54</v>
      </c>
      <c r="E3239" s="211" t="s">
        <v>3292</v>
      </c>
      <c r="F3239" s="211" t="s">
        <v>3291</v>
      </c>
    </row>
    <row r="3240" spans="1:6" ht="15" customHeight="1" x14ac:dyDescent="0.25">
      <c r="A3240" s="211" t="s">
        <v>272</v>
      </c>
      <c r="B3240" s="211">
        <v>0</v>
      </c>
      <c r="C3240" s="211">
        <v>1</v>
      </c>
      <c r="D3240" s="211" t="s">
        <v>65</v>
      </c>
      <c r="E3240" s="211" t="s">
        <v>3292</v>
      </c>
      <c r="F3240" s="211" t="s">
        <v>3291</v>
      </c>
    </row>
    <row r="3241" spans="1:6" ht="15" customHeight="1" x14ac:dyDescent="0.25">
      <c r="A3241" s="211" t="s">
        <v>272</v>
      </c>
      <c r="B3241" s="211">
        <v>0</v>
      </c>
      <c r="C3241" s="211">
        <v>1</v>
      </c>
      <c r="D3241" s="211" t="s">
        <v>58</v>
      </c>
      <c r="E3241" s="211" t="s">
        <v>3292</v>
      </c>
      <c r="F3241" s="211" t="s">
        <v>3291</v>
      </c>
    </row>
    <row r="3242" spans="1:6" ht="15" customHeight="1" x14ac:dyDescent="0.25">
      <c r="A3242" s="211" t="s">
        <v>272</v>
      </c>
      <c r="B3242" s="211">
        <v>0</v>
      </c>
      <c r="C3242" s="211">
        <v>1</v>
      </c>
      <c r="D3242" s="211" t="s">
        <v>52</v>
      </c>
      <c r="E3242" s="211" t="s">
        <v>3292</v>
      </c>
      <c r="F3242" s="211" t="s">
        <v>3291</v>
      </c>
    </row>
    <row r="3243" spans="1:6" ht="15" customHeight="1" x14ac:dyDescent="0.25">
      <c r="A3243" s="211" t="s">
        <v>272</v>
      </c>
      <c r="B3243" s="211">
        <v>0</v>
      </c>
      <c r="C3243" s="211">
        <v>1</v>
      </c>
      <c r="D3243" s="211" t="s">
        <v>57</v>
      </c>
      <c r="E3243" s="211" t="s">
        <v>3292</v>
      </c>
      <c r="F3243" s="211" t="s">
        <v>3291</v>
      </c>
    </row>
    <row r="3244" spans="1:6" ht="15" customHeight="1" x14ac:dyDescent="0.25">
      <c r="A3244" s="211" t="s">
        <v>272</v>
      </c>
      <c r="B3244" s="211">
        <v>0</v>
      </c>
      <c r="C3244" s="211">
        <v>1</v>
      </c>
      <c r="D3244" s="211" t="s">
        <v>60</v>
      </c>
      <c r="E3244" s="211" t="s">
        <v>3292</v>
      </c>
      <c r="F3244" s="211" t="s">
        <v>3291</v>
      </c>
    </row>
    <row r="3245" spans="1:6" ht="15" customHeight="1" x14ac:dyDescent="0.25">
      <c r="A3245" s="211" t="s">
        <v>272</v>
      </c>
      <c r="B3245" s="211">
        <v>0</v>
      </c>
      <c r="C3245" s="211">
        <v>1</v>
      </c>
      <c r="D3245" s="211" t="s">
        <v>56</v>
      </c>
      <c r="E3245" s="211" t="s">
        <v>3292</v>
      </c>
      <c r="F3245" s="211" t="s">
        <v>3291</v>
      </c>
    </row>
    <row r="3246" spans="1:6" ht="15" customHeight="1" x14ac:dyDescent="0.25">
      <c r="A3246" s="211" t="s">
        <v>272</v>
      </c>
      <c r="B3246" s="211">
        <v>0</v>
      </c>
      <c r="C3246" s="211">
        <v>1</v>
      </c>
      <c r="D3246" s="211" t="s">
        <v>53</v>
      </c>
      <c r="E3246" s="211" t="s">
        <v>3292</v>
      </c>
      <c r="F3246" s="211" t="s">
        <v>3291</v>
      </c>
    </row>
    <row r="3247" spans="1:6" ht="15" customHeight="1" x14ac:dyDescent="0.25">
      <c r="A3247" s="211" t="s">
        <v>272</v>
      </c>
      <c r="B3247" s="211">
        <v>0</v>
      </c>
      <c r="C3247" s="211">
        <v>1</v>
      </c>
      <c r="D3247" s="211" t="s">
        <v>94</v>
      </c>
      <c r="E3247" s="211" t="s">
        <v>3292</v>
      </c>
      <c r="F3247" s="211" t="s">
        <v>3291</v>
      </c>
    </row>
    <row r="3248" spans="1:6" ht="15" customHeight="1" x14ac:dyDescent="0.25">
      <c r="A3248" s="211" t="s">
        <v>272</v>
      </c>
      <c r="B3248" s="211">
        <v>0</v>
      </c>
      <c r="C3248" s="211">
        <v>1</v>
      </c>
      <c r="D3248" s="211" t="s">
        <v>93</v>
      </c>
      <c r="E3248" s="211" t="s">
        <v>3292</v>
      </c>
      <c r="F3248" s="211" t="s">
        <v>3291</v>
      </c>
    </row>
    <row r="3249" spans="1:6" ht="15" customHeight="1" x14ac:dyDescent="0.25">
      <c r="A3249" s="211" t="s">
        <v>272</v>
      </c>
      <c r="B3249" s="211">
        <v>0</v>
      </c>
      <c r="C3249" s="211">
        <v>1</v>
      </c>
      <c r="D3249" s="211" t="s">
        <v>64</v>
      </c>
      <c r="E3249" s="211" t="s">
        <v>3292</v>
      </c>
      <c r="F3249" s="211" t="s">
        <v>3291</v>
      </c>
    </row>
    <row r="3250" spans="1:6" ht="15" customHeight="1" x14ac:dyDescent="0.25">
      <c r="A3250" s="211" t="s">
        <v>272</v>
      </c>
      <c r="B3250" s="211">
        <v>0</v>
      </c>
      <c r="C3250" s="211">
        <v>1</v>
      </c>
      <c r="D3250" s="211" t="s">
        <v>2305</v>
      </c>
      <c r="E3250" s="211" t="s">
        <v>3292</v>
      </c>
      <c r="F3250" s="211" t="s">
        <v>3291</v>
      </c>
    </row>
    <row r="3251" spans="1:6" ht="15" customHeight="1" x14ac:dyDescent="0.25">
      <c r="A3251" s="211" t="s">
        <v>272</v>
      </c>
      <c r="B3251" s="211">
        <v>0</v>
      </c>
      <c r="C3251" s="211">
        <v>1</v>
      </c>
      <c r="D3251" s="211" t="s">
        <v>61</v>
      </c>
      <c r="E3251" s="211" t="s">
        <v>3293</v>
      </c>
      <c r="F3251" s="211" t="s">
        <v>3294</v>
      </c>
    </row>
    <row r="3252" spans="1:6" ht="15" customHeight="1" x14ac:dyDescent="0.25">
      <c r="A3252" s="211" t="s">
        <v>272</v>
      </c>
      <c r="B3252" s="211">
        <v>0</v>
      </c>
      <c r="C3252" s="211">
        <v>1</v>
      </c>
      <c r="D3252" s="211" t="s">
        <v>2301</v>
      </c>
      <c r="E3252" s="211" t="s">
        <v>3293</v>
      </c>
      <c r="F3252" s="211" t="s">
        <v>3294</v>
      </c>
    </row>
    <row r="3253" spans="1:6" ht="15" customHeight="1" x14ac:dyDescent="0.25">
      <c r="A3253" s="211" t="s">
        <v>272</v>
      </c>
      <c r="B3253" s="211">
        <v>0</v>
      </c>
      <c r="C3253" s="211">
        <v>1</v>
      </c>
      <c r="D3253" s="211" t="s">
        <v>2302</v>
      </c>
      <c r="E3253" s="211" t="s">
        <v>3293</v>
      </c>
      <c r="F3253" s="211" t="s">
        <v>3294</v>
      </c>
    </row>
    <row r="3254" spans="1:6" ht="15" customHeight="1" x14ac:dyDescent="0.25">
      <c r="A3254" s="211" t="s">
        <v>272</v>
      </c>
      <c r="B3254" s="211">
        <v>0</v>
      </c>
      <c r="C3254" s="211">
        <v>1</v>
      </c>
      <c r="D3254" s="211" t="s">
        <v>379</v>
      </c>
      <c r="E3254" s="211" t="s">
        <v>3482</v>
      </c>
      <c r="F3254" s="211" t="s">
        <v>3291</v>
      </c>
    </row>
    <row r="3255" spans="1:6" ht="15" customHeight="1" x14ac:dyDescent="0.25">
      <c r="A3255" s="211" t="s">
        <v>272</v>
      </c>
      <c r="B3255" s="211">
        <v>0</v>
      </c>
      <c r="C3255" s="211">
        <v>1</v>
      </c>
      <c r="D3255" s="211" t="s">
        <v>385</v>
      </c>
      <c r="E3255" s="211" t="s">
        <v>3482</v>
      </c>
      <c r="F3255" s="211" t="s">
        <v>3291</v>
      </c>
    </row>
    <row r="3256" spans="1:6" ht="15" customHeight="1" x14ac:dyDescent="0.25">
      <c r="A3256" s="211" t="s">
        <v>272</v>
      </c>
      <c r="B3256" s="211">
        <v>0</v>
      </c>
      <c r="C3256" s="211">
        <v>1</v>
      </c>
      <c r="D3256" s="211" t="s">
        <v>3162</v>
      </c>
      <c r="E3256" s="211" t="s">
        <v>3482</v>
      </c>
      <c r="F3256" s="211" t="s">
        <v>3291</v>
      </c>
    </row>
    <row r="3257" spans="1:6" ht="15" customHeight="1" x14ac:dyDescent="0.25">
      <c r="A3257" s="211" t="s">
        <v>272</v>
      </c>
      <c r="B3257" s="211">
        <v>0</v>
      </c>
      <c r="C3257" s="211">
        <v>1</v>
      </c>
      <c r="D3257" s="211" t="s">
        <v>3247</v>
      </c>
      <c r="E3257" s="211" t="s">
        <v>3482</v>
      </c>
      <c r="F3257" s="211" t="s">
        <v>3291</v>
      </c>
    </row>
    <row r="3258" spans="1:6" ht="15" customHeight="1" x14ac:dyDescent="0.25">
      <c r="A3258" s="211" t="s">
        <v>272</v>
      </c>
      <c r="B3258" s="211">
        <v>0</v>
      </c>
      <c r="C3258" s="211">
        <v>1</v>
      </c>
      <c r="D3258" s="211" t="s">
        <v>2283</v>
      </c>
      <c r="E3258" s="211" t="s">
        <v>3482</v>
      </c>
      <c r="F3258" s="211" t="s">
        <v>3291</v>
      </c>
    </row>
    <row r="3259" spans="1:6" ht="15" customHeight="1" x14ac:dyDescent="0.25">
      <c r="A3259" s="211" t="s">
        <v>272</v>
      </c>
      <c r="B3259" s="211">
        <v>0</v>
      </c>
      <c r="C3259" s="211">
        <v>1</v>
      </c>
      <c r="D3259" s="211" t="s">
        <v>2282</v>
      </c>
      <c r="E3259" s="211" t="s">
        <v>3482</v>
      </c>
      <c r="F3259" s="211" t="s">
        <v>3291</v>
      </c>
    </row>
    <row r="3260" spans="1:6" ht="15" customHeight="1" x14ac:dyDescent="0.25">
      <c r="A3260" s="211" t="s">
        <v>272</v>
      </c>
      <c r="B3260" s="211">
        <v>0</v>
      </c>
      <c r="C3260" s="211">
        <v>1</v>
      </c>
      <c r="D3260" s="211" t="s">
        <v>3563</v>
      </c>
      <c r="E3260" s="211" t="s">
        <v>3290</v>
      </c>
      <c r="F3260" s="211" t="s">
        <v>3291</v>
      </c>
    </row>
    <row r="3261" spans="1:6" ht="15" customHeight="1" x14ac:dyDescent="0.25">
      <c r="A3261" s="211" t="s">
        <v>272</v>
      </c>
      <c r="B3261" s="211">
        <v>0</v>
      </c>
      <c r="C3261" s="211">
        <v>1</v>
      </c>
      <c r="D3261" s="211" t="s">
        <v>3389</v>
      </c>
      <c r="E3261" s="211" t="s">
        <v>3290</v>
      </c>
      <c r="F3261" s="211" t="s">
        <v>3291</v>
      </c>
    </row>
    <row r="3262" spans="1:6" ht="15" customHeight="1" x14ac:dyDescent="0.25">
      <c r="A3262" s="211" t="s">
        <v>272</v>
      </c>
      <c r="B3262" s="211">
        <v>0</v>
      </c>
      <c r="C3262" s="211">
        <v>1</v>
      </c>
      <c r="D3262" s="211" t="s">
        <v>1714</v>
      </c>
      <c r="E3262" s="211" t="s">
        <v>3482</v>
      </c>
      <c r="F3262" s="211" t="s">
        <v>3291</v>
      </c>
    </row>
    <row r="3263" spans="1:6" ht="15" customHeight="1" x14ac:dyDescent="0.25">
      <c r="A3263" s="211" t="s">
        <v>272</v>
      </c>
      <c r="B3263" s="211">
        <v>0</v>
      </c>
      <c r="C3263" s="211">
        <v>1</v>
      </c>
      <c r="D3263" s="211" t="s">
        <v>1716</v>
      </c>
      <c r="E3263" s="211" t="s">
        <v>3482</v>
      </c>
      <c r="F3263" s="211" t="s">
        <v>3291</v>
      </c>
    </row>
    <row r="3264" spans="1:6" ht="15" customHeight="1" x14ac:dyDescent="0.25">
      <c r="A3264" s="211" t="s">
        <v>272</v>
      </c>
      <c r="B3264" s="211">
        <v>0</v>
      </c>
      <c r="C3264" s="211">
        <v>1</v>
      </c>
      <c r="D3264" s="211" t="s">
        <v>1718</v>
      </c>
      <c r="E3264" s="211" t="s">
        <v>3482</v>
      </c>
      <c r="F3264" s="211" t="s">
        <v>3291</v>
      </c>
    </row>
    <row r="3265" spans="1:6" ht="15" customHeight="1" x14ac:dyDescent="0.25">
      <c r="A3265" s="211" t="s">
        <v>272</v>
      </c>
      <c r="B3265" s="211">
        <v>0</v>
      </c>
      <c r="C3265" s="211">
        <v>1</v>
      </c>
      <c r="D3265" s="211" t="s">
        <v>2379</v>
      </c>
      <c r="E3265" s="211" t="s">
        <v>3482</v>
      </c>
      <c r="F3265" s="211" t="s">
        <v>3291</v>
      </c>
    </row>
    <row r="3266" spans="1:6" ht="15" customHeight="1" x14ac:dyDescent="0.25">
      <c r="A3266" s="211" t="s">
        <v>272</v>
      </c>
      <c r="B3266" s="211">
        <v>0</v>
      </c>
      <c r="C3266" s="211">
        <v>1</v>
      </c>
      <c r="D3266" s="211" t="s">
        <v>1722</v>
      </c>
      <c r="E3266" s="211" t="s">
        <v>3482</v>
      </c>
      <c r="F3266" s="211" t="s">
        <v>3291</v>
      </c>
    </row>
    <row r="3267" spans="1:6" ht="15" customHeight="1" x14ac:dyDescent="0.25">
      <c r="A3267" s="211" t="s">
        <v>272</v>
      </c>
      <c r="B3267" s="211">
        <v>0</v>
      </c>
      <c r="C3267" s="211">
        <v>1</v>
      </c>
      <c r="D3267" s="211" t="s">
        <v>1724</v>
      </c>
      <c r="E3267" s="211" t="s">
        <v>3482</v>
      </c>
      <c r="F3267" s="211" t="s">
        <v>3291</v>
      </c>
    </row>
    <row r="3268" spans="1:6" ht="15" customHeight="1" x14ac:dyDescent="0.25">
      <c r="A3268" s="211" t="s">
        <v>272</v>
      </c>
      <c r="B3268" s="211">
        <v>0</v>
      </c>
      <c r="C3268" s="211">
        <v>1</v>
      </c>
      <c r="D3268" s="211" t="s">
        <v>72</v>
      </c>
      <c r="E3268" s="211" t="s">
        <v>3482</v>
      </c>
      <c r="F3268" s="211" t="s">
        <v>3291</v>
      </c>
    </row>
    <row r="3269" spans="1:6" ht="15" customHeight="1" x14ac:dyDescent="0.25">
      <c r="A3269" s="211" t="s">
        <v>272</v>
      </c>
      <c r="B3269" s="211">
        <v>0</v>
      </c>
      <c r="C3269" s="211">
        <v>1</v>
      </c>
      <c r="D3269" s="211" t="s">
        <v>73</v>
      </c>
      <c r="E3269" s="211" t="s">
        <v>3482</v>
      </c>
      <c r="F3269" s="211" t="s">
        <v>3291</v>
      </c>
    </row>
    <row r="3270" spans="1:6" ht="15" customHeight="1" x14ac:dyDescent="0.25">
      <c r="A3270" s="211" t="s">
        <v>272</v>
      </c>
      <c r="B3270" s="211">
        <v>0</v>
      </c>
      <c r="C3270" s="211">
        <v>1</v>
      </c>
      <c r="D3270" s="211" t="s">
        <v>3107</v>
      </c>
      <c r="E3270" s="211" t="s">
        <v>3482</v>
      </c>
      <c r="F3270" s="211" t="s">
        <v>3291</v>
      </c>
    </row>
    <row r="3271" spans="1:6" ht="15" customHeight="1" x14ac:dyDescent="0.25">
      <c r="A3271" s="211" t="s">
        <v>272</v>
      </c>
      <c r="B3271" s="211">
        <v>0</v>
      </c>
      <c r="C3271" s="211">
        <v>1</v>
      </c>
      <c r="D3271" s="211" t="s">
        <v>3109</v>
      </c>
      <c r="E3271" s="211" t="s">
        <v>3482</v>
      </c>
      <c r="F3271" s="211" t="s">
        <v>3291</v>
      </c>
    </row>
    <row r="3272" spans="1:6" ht="15" customHeight="1" x14ac:dyDescent="0.25">
      <c r="A3272" s="211" t="s">
        <v>272</v>
      </c>
      <c r="B3272" s="211">
        <v>0</v>
      </c>
      <c r="C3272" s="211">
        <v>1</v>
      </c>
      <c r="D3272" s="211" t="s">
        <v>3111</v>
      </c>
      <c r="E3272" s="211" t="s">
        <v>3482</v>
      </c>
      <c r="F3272" s="211" t="s">
        <v>3291</v>
      </c>
    </row>
    <row r="3273" spans="1:6" ht="15" customHeight="1" x14ac:dyDescent="0.25">
      <c r="A3273" s="211" t="s">
        <v>272</v>
      </c>
      <c r="B3273" s="211">
        <v>0</v>
      </c>
      <c r="C3273" s="211">
        <v>1</v>
      </c>
      <c r="D3273" s="211" t="s">
        <v>3388</v>
      </c>
      <c r="E3273" s="211" t="s">
        <v>3290</v>
      </c>
      <c r="F3273" s="211" t="s">
        <v>3291</v>
      </c>
    </row>
    <row r="3274" spans="1:6" ht="15" customHeight="1" x14ac:dyDescent="0.25">
      <c r="A3274" s="211" t="s">
        <v>272</v>
      </c>
      <c r="B3274" s="211">
        <v>0</v>
      </c>
      <c r="C3274" s="211">
        <v>1</v>
      </c>
      <c r="D3274" s="211" t="s">
        <v>3387</v>
      </c>
      <c r="E3274" s="211" t="s">
        <v>3290</v>
      </c>
      <c r="F3274" s="211" t="s">
        <v>3291</v>
      </c>
    </row>
    <row r="3275" spans="1:6" ht="15" customHeight="1" x14ac:dyDescent="0.25">
      <c r="A3275" s="211" t="s">
        <v>272</v>
      </c>
      <c r="B3275" s="211">
        <v>0</v>
      </c>
      <c r="C3275" s="211">
        <v>1</v>
      </c>
      <c r="D3275" s="211" t="s">
        <v>3391</v>
      </c>
      <c r="E3275" s="211" t="s">
        <v>3290</v>
      </c>
      <c r="F3275" s="211" t="s">
        <v>3291</v>
      </c>
    </row>
    <row r="3276" spans="1:6" ht="15" customHeight="1" x14ac:dyDescent="0.25">
      <c r="A3276" s="211" t="s">
        <v>272</v>
      </c>
      <c r="B3276" s="211">
        <v>0</v>
      </c>
      <c r="C3276" s="211">
        <v>1</v>
      </c>
      <c r="D3276" s="211" t="s">
        <v>3392</v>
      </c>
      <c r="E3276" s="211" t="s">
        <v>3290</v>
      </c>
      <c r="F3276" s="211" t="s">
        <v>3291</v>
      </c>
    </row>
    <row r="3277" spans="1:6" ht="15" customHeight="1" x14ac:dyDescent="0.25">
      <c r="A3277" s="211" t="s">
        <v>272</v>
      </c>
      <c r="B3277" s="211">
        <v>0</v>
      </c>
      <c r="C3277" s="211">
        <v>1</v>
      </c>
      <c r="D3277" s="211" t="s">
        <v>209</v>
      </c>
      <c r="E3277" s="211" t="s">
        <v>3292</v>
      </c>
      <c r="F3277" s="211" t="s">
        <v>3291</v>
      </c>
    </row>
    <row r="3278" spans="1:6" ht="15" customHeight="1" x14ac:dyDescent="0.25">
      <c r="A3278" s="211" t="s">
        <v>272</v>
      </c>
      <c r="B3278" s="211">
        <v>0</v>
      </c>
      <c r="C3278" s="211">
        <v>1</v>
      </c>
      <c r="D3278" s="211" t="s">
        <v>3196</v>
      </c>
      <c r="E3278" s="211" t="s">
        <v>3292</v>
      </c>
      <c r="F3278" s="211" t="s">
        <v>3291</v>
      </c>
    </row>
    <row r="3279" spans="1:6" ht="15" customHeight="1" x14ac:dyDescent="0.25">
      <c r="A3279" s="211" t="s">
        <v>272</v>
      </c>
      <c r="B3279" s="211">
        <v>0</v>
      </c>
      <c r="C3279" s="211">
        <v>1</v>
      </c>
      <c r="D3279" s="211" t="s">
        <v>381</v>
      </c>
      <c r="E3279" s="211" t="s">
        <v>3292</v>
      </c>
      <c r="F3279" s="211" t="s">
        <v>3291</v>
      </c>
    </row>
    <row r="3280" spans="1:6" ht="15" customHeight="1" x14ac:dyDescent="0.25">
      <c r="A3280" s="211" t="s">
        <v>272</v>
      </c>
      <c r="B3280" s="211">
        <v>0</v>
      </c>
      <c r="C3280" s="211">
        <v>1</v>
      </c>
      <c r="D3280" s="211" t="s">
        <v>767</v>
      </c>
      <c r="E3280" s="211" t="s">
        <v>3292</v>
      </c>
      <c r="F3280" s="211" t="s">
        <v>3291</v>
      </c>
    </row>
    <row r="3281" spans="1:6" ht="15" customHeight="1" x14ac:dyDescent="0.25">
      <c r="A3281" s="211" t="s">
        <v>272</v>
      </c>
      <c r="B3281" s="211">
        <v>0</v>
      </c>
      <c r="C3281" s="211">
        <v>1</v>
      </c>
      <c r="D3281" s="211" t="s">
        <v>3200</v>
      </c>
      <c r="E3281" s="211" t="s">
        <v>127</v>
      </c>
      <c r="F3281" s="211" t="s">
        <v>3291</v>
      </c>
    </row>
    <row r="3282" spans="1:6" ht="15" customHeight="1" x14ac:dyDescent="0.25">
      <c r="A3282" s="211" t="s">
        <v>272</v>
      </c>
      <c r="B3282" s="211">
        <v>0</v>
      </c>
      <c r="C3282" s="211">
        <v>1</v>
      </c>
      <c r="D3282" s="211" t="s">
        <v>3199</v>
      </c>
      <c r="E3282" s="211" t="s">
        <v>3292</v>
      </c>
      <c r="F3282" s="211" t="s">
        <v>3291</v>
      </c>
    </row>
    <row r="3283" spans="1:6" ht="15" customHeight="1" x14ac:dyDescent="0.25">
      <c r="A3283" s="211" t="s">
        <v>272</v>
      </c>
      <c r="B3283" s="211">
        <v>0</v>
      </c>
      <c r="C3283" s="211">
        <v>1</v>
      </c>
      <c r="D3283" s="211" t="s">
        <v>87</v>
      </c>
      <c r="E3283" s="211" t="s">
        <v>3292</v>
      </c>
      <c r="F3283" s="211" t="s">
        <v>3291</v>
      </c>
    </row>
    <row r="3284" spans="1:6" ht="15" customHeight="1" x14ac:dyDescent="0.25">
      <c r="A3284" s="300" t="s">
        <v>247</v>
      </c>
      <c r="B3284" s="211">
        <v>0</v>
      </c>
      <c r="C3284" s="211">
        <v>1</v>
      </c>
      <c r="D3284" s="211" t="s">
        <v>63</v>
      </c>
      <c r="E3284" s="211" t="s">
        <v>3292</v>
      </c>
      <c r="F3284" s="211" t="s">
        <v>3291</v>
      </c>
    </row>
    <row r="3285" spans="1:6" ht="15" customHeight="1" x14ac:dyDescent="0.25">
      <c r="A3285" s="300" t="s">
        <v>247</v>
      </c>
      <c r="B3285" s="211">
        <v>0</v>
      </c>
      <c r="C3285" s="211">
        <v>1</v>
      </c>
      <c r="D3285" s="211" t="s">
        <v>54</v>
      </c>
      <c r="E3285" s="211" t="s">
        <v>3292</v>
      </c>
      <c r="F3285" s="211" t="s">
        <v>3291</v>
      </c>
    </row>
    <row r="3286" spans="1:6" ht="15" customHeight="1" x14ac:dyDescent="0.25">
      <c r="A3286" s="300" t="s">
        <v>247</v>
      </c>
      <c r="B3286" s="211">
        <v>0</v>
      </c>
      <c r="C3286" s="211">
        <v>1</v>
      </c>
      <c r="D3286" s="211" t="s">
        <v>61</v>
      </c>
      <c r="E3286" s="211" t="s">
        <v>3292</v>
      </c>
      <c r="F3286" s="211" t="s">
        <v>3291</v>
      </c>
    </row>
    <row r="3287" spans="1:6" ht="15" customHeight="1" x14ac:dyDescent="0.25">
      <c r="A3287" s="300" t="s">
        <v>247</v>
      </c>
      <c r="B3287" s="211">
        <v>0</v>
      </c>
      <c r="C3287" s="211">
        <v>1</v>
      </c>
      <c r="D3287" s="211" t="s">
        <v>62</v>
      </c>
      <c r="E3287" s="211" t="s">
        <v>3292</v>
      </c>
      <c r="F3287" s="211" t="s">
        <v>3291</v>
      </c>
    </row>
    <row r="3288" spans="1:6" ht="15" customHeight="1" x14ac:dyDescent="0.25">
      <c r="A3288" s="300" t="s">
        <v>247</v>
      </c>
      <c r="B3288" s="211">
        <v>0</v>
      </c>
      <c r="C3288" s="211">
        <v>1</v>
      </c>
      <c r="D3288" s="211" t="s">
        <v>65</v>
      </c>
      <c r="E3288" s="211" t="s">
        <v>3292</v>
      </c>
      <c r="F3288" s="211" t="s">
        <v>3291</v>
      </c>
    </row>
    <row r="3289" spans="1:6" ht="15" customHeight="1" x14ac:dyDescent="0.25">
      <c r="A3289" s="300" t="s">
        <v>247</v>
      </c>
      <c r="B3289" s="211">
        <v>0</v>
      </c>
      <c r="C3289" s="211">
        <v>1</v>
      </c>
      <c r="D3289" s="211" t="s">
        <v>59</v>
      </c>
      <c r="E3289" s="211" t="s">
        <v>3292</v>
      </c>
      <c r="F3289" s="211" t="s">
        <v>3291</v>
      </c>
    </row>
    <row r="3290" spans="1:6" ht="15" customHeight="1" x14ac:dyDescent="0.25">
      <c r="A3290" s="300" t="s">
        <v>247</v>
      </c>
      <c r="B3290" s="211">
        <v>0</v>
      </c>
      <c r="C3290" s="211">
        <v>1</v>
      </c>
      <c r="D3290" s="211" t="s">
        <v>58</v>
      </c>
      <c r="E3290" s="211" t="s">
        <v>3292</v>
      </c>
      <c r="F3290" s="211" t="s">
        <v>3291</v>
      </c>
    </row>
    <row r="3291" spans="1:6" ht="15" customHeight="1" x14ac:dyDescent="0.25">
      <c r="A3291" s="300" t="s">
        <v>247</v>
      </c>
      <c r="B3291" s="211">
        <v>0</v>
      </c>
      <c r="C3291" s="211">
        <v>1</v>
      </c>
      <c r="D3291" s="211" t="s">
        <v>52</v>
      </c>
      <c r="E3291" s="211" t="s">
        <v>3292</v>
      </c>
      <c r="F3291" s="211" t="s">
        <v>3291</v>
      </c>
    </row>
    <row r="3292" spans="1:6" ht="15" customHeight="1" x14ac:dyDescent="0.25">
      <c r="A3292" s="300" t="s">
        <v>247</v>
      </c>
      <c r="B3292" s="211">
        <v>0</v>
      </c>
      <c r="C3292" s="211">
        <v>1</v>
      </c>
      <c r="D3292" s="211" t="s">
        <v>57</v>
      </c>
      <c r="E3292" s="211" t="s">
        <v>3292</v>
      </c>
      <c r="F3292" s="211" t="s">
        <v>3291</v>
      </c>
    </row>
    <row r="3293" spans="1:6" ht="15" customHeight="1" x14ac:dyDescent="0.25">
      <c r="A3293" s="300" t="s">
        <v>247</v>
      </c>
      <c r="B3293" s="211">
        <v>0</v>
      </c>
      <c r="C3293" s="211">
        <v>1</v>
      </c>
      <c r="D3293" s="211" t="s">
        <v>60</v>
      </c>
      <c r="E3293" s="211" t="s">
        <v>3292</v>
      </c>
      <c r="F3293" s="211" t="s">
        <v>3291</v>
      </c>
    </row>
    <row r="3294" spans="1:6" ht="15" customHeight="1" x14ac:dyDescent="0.25">
      <c r="A3294" s="300" t="s">
        <v>247</v>
      </c>
      <c r="B3294" s="211">
        <v>0</v>
      </c>
      <c r="C3294" s="211">
        <v>1</v>
      </c>
      <c r="D3294" s="211" t="s">
        <v>56</v>
      </c>
      <c r="E3294" s="211" t="s">
        <v>3292</v>
      </c>
      <c r="F3294" s="211" t="s">
        <v>3291</v>
      </c>
    </row>
    <row r="3295" spans="1:6" ht="15" customHeight="1" x14ac:dyDescent="0.25">
      <c r="A3295" s="300" t="s">
        <v>247</v>
      </c>
      <c r="B3295" s="211">
        <v>0</v>
      </c>
      <c r="C3295" s="211">
        <v>1</v>
      </c>
      <c r="D3295" s="211" t="s">
        <v>53</v>
      </c>
      <c r="E3295" s="211" t="s">
        <v>3292</v>
      </c>
      <c r="F3295" s="211" t="s">
        <v>3291</v>
      </c>
    </row>
    <row r="3296" spans="1:6" ht="15" customHeight="1" x14ac:dyDescent="0.25">
      <c r="A3296" s="300" t="s">
        <v>247</v>
      </c>
      <c r="B3296" s="211">
        <v>0</v>
      </c>
      <c r="C3296" s="211">
        <v>1</v>
      </c>
      <c r="D3296" s="211" t="s">
        <v>94</v>
      </c>
      <c r="E3296" s="211" t="s">
        <v>3292</v>
      </c>
      <c r="F3296" s="211" t="s">
        <v>3291</v>
      </c>
    </row>
    <row r="3297" spans="1:6" ht="15" customHeight="1" x14ac:dyDescent="0.25">
      <c r="A3297" s="300" t="s">
        <v>247</v>
      </c>
      <c r="B3297" s="211">
        <v>0</v>
      </c>
      <c r="C3297" s="211">
        <v>1</v>
      </c>
      <c r="D3297" s="211" t="s">
        <v>93</v>
      </c>
      <c r="E3297" s="211" t="s">
        <v>3292</v>
      </c>
      <c r="F3297" s="211" t="s">
        <v>3291</v>
      </c>
    </row>
    <row r="3298" spans="1:6" ht="15" customHeight="1" x14ac:dyDescent="0.25">
      <c r="A3298" s="300" t="s">
        <v>247</v>
      </c>
      <c r="B3298" s="211">
        <v>0</v>
      </c>
      <c r="C3298" s="211">
        <v>1</v>
      </c>
      <c r="D3298" s="211" t="s">
        <v>64</v>
      </c>
      <c r="E3298" s="211" t="s">
        <v>3292</v>
      </c>
      <c r="F3298" s="211" t="s">
        <v>3291</v>
      </c>
    </row>
    <row r="3299" spans="1:6" ht="15" customHeight="1" x14ac:dyDescent="0.25">
      <c r="A3299" s="300" t="s">
        <v>247</v>
      </c>
      <c r="B3299" s="211">
        <v>0</v>
      </c>
      <c r="C3299" s="211">
        <v>1</v>
      </c>
      <c r="D3299" s="211" t="s">
        <v>2305</v>
      </c>
      <c r="E3299" s="211" t="s">
        <v>3292</v>
      </c>
      <c r="F3299" s="211" t="s">
        <v>3291</v>
      </c>
    </row>
    <row r="3300" spans="1:6" ht="15" customHeight="1" x14ac:dyDescent="0.25">
      <c r="A3300" s="300" t="s">
        <v>247</v>
      </c>
      <c r="B3300" s="211">
        <v>0</v>
      </c>
      <c r="C3300" s="211">
        <v>1</v>
      </c>
      <c r="D3300" s="211" t="s">
        <v>3200</v>
      </c>
      <c r="E3300" s="211" t="s">
        <v>127</v>
      </c>
      <c r="F3300" s="211" t="s">
        <v>3291</v>
      </c>
    </row>
    <row r="3301" spans="1:6" ht="15" customHeight="1" x14ac:dyDescent="0.25">
      <c r="A3301" s="300" t="s">
        <v>247</v>
      </c>
      <c r="B3301" s="211">
        <v>0</v>
      </c>
      <c r="C3301" s="211">
        <v>1</v>
      </c>
      <c r="D3301" s="211" t="s">
        <v>3199</v>
      </c>
      <c r="E3301" s="211" t="s">
        <v>3292</v>
      </c>
      <c r="F3301" s="211" t="s">
        <v>3291</v>
      </c>
    </row>
    <row r="3302" spans="1:6" ht="15" customHeight="1" x14ac:dyDescent="0.25">
      <c r="A3302" s="300" t="s">
        <v>251</v>
      </c>
      <c r="B3302" s="211">
        <v>0</v>
      </c>
      <c r="C3302" s="211">
        <v>1</v>
      </c>
      <c r="D3302" s="211" t="s">
        <v>63</v>
      </c>
      <c r="E3302" s="211" t="s">
        <v>3292</v>
      </c>
      <c r="F3302" s="211" t="s">
        <v>3291</v>
      </c>
    </row>
    <row r="3303" spans="1:6" ht="15" customHeight="1" x14ac:dyDescent="0.25">
      <c r="A3303" s="300" t="s">
        <v>251</v>
      </c>
      <c r="B3303" s="211">
        <v>0</v>
      </c>
      <c r="C3303" s="211">
        <v>1</v>
      </c>
      <c r="D3303" s="211" t="s">
        <v>54</v>
      </c>
      <c r="E3303" s="211" t="s">
        <v>3292</v>
      </c>
      <c r="F3303" s="211" t="s">
        <v>3291</v>
      </c>
    </row>
    <row r="3304" spans="1:6" ht="15" customHeight="1" x14ac:dyDescent="0.25">
      <c r="A3304" s="300" t="s">
        <v>251</v>
      </c>
      <c r="B3304" s="211">
        <v>0</v>
      </c>
      <c r="C3304" s="211">
        <v>1</v>
      </c>
      <c r="D3304" s="211" t="s">
        <v>61</v>
      </c>
      <c r="E3304" s="211" t="s">
        <v>3292</v>
      </c>
      <c r="F3304" s="211" t="s">
        <v>3291</v>
      </c>
    </row>
    <row r="3305" spans="1:6" ht="15" customHeight="1" x14ac:dyDescent="0.25">
      <c r="A3305" s="300" t="s">
        <v>251</v>
      </c>
      <c r="B3305" s="211">
        <v>0</v>
      </c>
      <c r="C3305" s="211">
        <v>1</v>
      </c>
      <c r="D3305" s="211" t="s">
        <v>62</v>
      </c>
      <c r="E3305" s="211" t="s">
        <v>3292</v>
      </c>
      <c r="F3305" s="211" t="s">
        <v>3291</v>
      </c>
    </row>
    <row r="3306" spans="1:6" ht="15" customHeight="1" x14ac:dyDescent="0.25">
      <c r="A3306" s="300" t="s">
        <v>251</v>
      </c>
      <c r="B3306" s="211">
        <v>0</v>
      </c>
      <c r="C3306" s="211">
        <v>1</v>
      </c>
      <c r="D3306" s="211" t="s">
        <v>65</v>
      </c>
      <c r="E3306" s="211" t="s">
        <v>3292</v>
      </c>
      <c r="F3306" s="211" t="s">
        <v>3291</v>
      </c>
    </row>
    <row r="3307" spans="1:6" ht="15" customHeight="1" x14ac:dyDescent="0.25">
      <c r="A3307" s="300" t="s">
        <v>251</v>
      </c>
      <c r="B3307" s="211">
        <v>0</v>
      </c>
      <c r="C3307" s="211">
        <v>1</v>
      </c>
      <c r="D3307" s="211" t="s">
        <v>59</v>
      </c>
      <c r="E3307" s="211" t="s">
        <v>3292</v>
      </c>
      <c r="F3307" s="211" t="s">
        <v>3291</v>
      </c>
    </row>
    <row r="3308" spans="1:6" ht="15" customHeight="1" x14ac:dyDescent="0.25">
      <c r="A3308" s="300" t="s">
        <v>251</v>
      </c>
      <c r="B3308" s="211">
        <v>0</v>
      </c>
      <c r="C3308" s="211">
        <v>1</v>
      </c>
      <c r="D3308" s="211" t="s">
        <v>58</v>
      </c>
      <c r="E3308" s="211" t="s">
        <v>3292</v>
      </c>
      <c r="F3308" s="211" t="s">
        <v>3291</v>
      </c>
    </row>
    <row r="3309" spans="1:6" ht="15" customHeight="1" x14ac:dyDescent="0.25">
      <c r="A3309" s="300" t="s">
        <v>251</v>
      </c>
      <c r="B3309" s="211">
        <v>0</v>
      </c>
      <c r="C3309" s="211">
        <v>1</v>
      </c>
      <c r="D3309" s="211" t="s">
        <v>52</v>
      </c>
      <c r="E3309" s="211" t="s">
        <v>3292</v>
      </c>
      <c r="F3309" s="211" t="s">
        <v>3291</v>
      </c>
    </row>
    <row r="3310" spans="1:6" ht="15" customHeight="1" x14ac:dyDescent="0.25">
      <c r="A3310" s="300" t="s">
        <v>251</v>
      </c>
      <c r="B3310" s="211">
        <v>0</v>
      </c>
      <c r="C3310" s="211">
        <v>1</v>
      </c>
      <c r="D3310" s="211" t="s">
        <v>57</v>
      </c>
      <c r="E3310" s="211" t="s">
        <v>3292</v>
      </c>
      <c r="F3310" s="211" t="s">
        <v>3291</v>
      </c>
    </row>
    <row r="3311" spans="1:6" ht="15" customHeight="1" x14ac:dyDescent="0.25">
      <c r="A3311" s="300" t="s">
        <v>251</v>
      </c>
      <c r="B3311" s="211">
        <v>0</v>
      </c>
      <c r="C3311" s="211">
        <v>1</v>
      </c>
      <c r="D3311" s="211" t="s">
        <v>60</v>
      </c>
      <c r="E3311" s="211" t="s">
        <v>3292</v>
      </c>
      <c r="F3311" s="211" t="s">
        <v>3291</v>
      </c>
    </row>
    <row r="3312" spans="1:6" ht="15" customHeight="1" x14ac:dyDescent="0.25">
      <c r="A3312" s="300" t="s">
        <v>251</v>
      </c>
      <c r="B3312" s="211">
        <v>0</v>
      </c>
      <c r="C3312" s="211">
        <v>1</v>
      </c>
      <c r="D3312" s="211" t="s">
        <v>56</v>
      </c>
      <c r="E3312" s="211" t="s">
        <v>3292</v>
      </c>
      <c r="F3312" s="211" t="s">
        <v>3291</v>
      </c>
    </row>
    <row r="3313" spans="1:6" ht="15" customHeight="1" x14ac:dyDescent="0.25">
      <c r="A3313" s="300" t="s">
        <v>251</v>
      </c>
      <c r="B3313" s="211">
        <v>0</v>
      </c>
      <c r="C3313" s="211">
        <v>1</v>
      </c>
      <c r="D3313" s="211" t="s">
        <v>53</v>
      </c>
      <c r="E3313" s="211" t="s">
        <v>3292</v>
      </c>
      <c r="F3313" s="211" t="s">
        <v>3291</v>
      </c>
    </row>
    <row r="3314" spans="1:6" ht="15" customHeight="1" x14ac:dyDescent="0.25">
      <c r="A3314" s="300" t="s">
        <v>251</v>
      </c>
      <c r="B3314" s="211">
        <v>0</v>
      </c>
      <c r="C3314" s="211">
        <v>1</v>
      </c>
      <c r="D3314" s="211" t="s">
        <v>94</v>
      </c>
      <c r="E3314" s="211" t="s">
        <v>3292</v>
      </c>
      <c r="F3314" s="211" t="s">
        <v>3291</v>
      </c>
    </row>
    <row r="3315" spans="1:6" ht="15" customHeight="1" x14ac:dyDescent="0.25">
      <c r="A3315" s="300" t="s">
        <v>251</v>
      </c>
      <c r="B3315" s="211">
        <v>0</v>
      </c>
      <c r="C3315" s="211">
        <v>1</v>
      </c>
      <c r="D3315" s="211" t="s">
        <v>93</v>
      </c>
      <c r="E3315" s="211" t="s">
        <v>3292</v>
      </c>
      <c r="F3315" s="211" t="s">
        <v>3291</v>
      </c>
    </row>
    <row r="3316" spans="1:6" ht="15" customHeight="1" x14ac:dyDescent="0.25">
      <c r="A3316" s="300" t="s">
        <v>251</v>
      </c>
      <c r="B3316" s="211">
        <v>0</v>
      </c>
      <c r="C3316" s="211">
        <v>1</v>
      </c>
      <c r="D3316" s="211" t="s">
        <v>64</v>
      </c>
      <c r="E3316" s="211" t="s">
        <v>3292</v>
      </c>
      <c r="F3316" s="211" t="s">
        <v>3291</v>
      </c>
    </row>
    <row r="3317" spans="1:6" ht="15" customHeight="1" x14ac:dyDescent="0.25">
      <c r="A3317" s="300" t="s">
        <v>251</v>
      </c>
      <c r="B3317" s="211">
        <v>0</v>
      </c>
      <c r="C3317" s="211">
        <v>1</v>
      </c>
      <c r="D3317" s="211" t="s">
        <v>2305</v>
      </c>
      <c r="E3317" s="211" t="s">
        <v>3292</v>
      </c>
      <c r="F3317" s="211" t="s">
        <v>3291</v>
      </c>
    </row>
    <row r="3318" spans="1:6" ht="15" customHeight="1" x14ac:dyDescent="0.25">
      <c r="A3318" s="300" t="s">
        <v>251</v>
      </c>
      <c r="B3318" s="211">
        <v>0</v>
      </c>
      <c r="C3318" s="211">
        <v>1</v>
      </c>
      <c r="D3318" s="211" t="s">
        <v>3200</v>
      </c>
      <c r="E3318" s="211" t="s">
        <v>127</v>
      </c>
      <c r="F3318" s="211" t="s">
        <v>3291</v>
      </c>
    </row>
    <row r="3319" spans="1:6" ht="15" customHeight="1" x14ac:dyDescent="0.25">
      <c r="A3319" s="300" t="s">
        <v>251</v>
      </c>
      <c r="B3319" s="211">
        <v>0</v>
      </c>
      <c r="C3319" s="211">
        <v>1</v>
      </c>
      <c r="D3319" s="211" t="s">
        <v>3199</v>
      </c>
      <c r="E3319" s="211" t="s">
        <v>3292</v>
      </c>
      <c r="F3319" s="211" t="s">
        <v>3291</v>
      </c>
    </row>
    <row r="3320" spans="1:6" ht="15" customHeight="1" x14ac:dyDescent="0.25">
      <c r="A3320" s="300" t="s">
        <v>260</v>
      </c>
      <c r="B3320" s="211">
        <v>0</v>
      </c>
      <c r="C3320" s="211">
        <v>1</v>
      </c>
      <c r="D3320" s="211" t="s">
        <v>63</v>
      </c>
      <c r="E3320" s="211" t="s">
        <v>3292</v>
      </c>
      <c r="F3320" s="211" t="s">
        <v>3291</v>
      </c>
    </row>
    <row r="3321" spans="1:6" ht="15" customHeight="1" x14ac:dyDescent="0.25">
      <c r="A3321" s="300" t="s">
        <v>260</v>
      </c>
      <c r="B3321" s="211">
        <v>0</v>
      </c>
      <c r="C3321" s="211">
        <v>1</v>
      </c>
      <c r="D3321" s="211" t="s">
        <v>62</v>
      </c>
      <c r="E3321" s="211" t="s">
        <v>3292</v>
      </c>
      <c r="F3321" s="211" t="s">
        <v>3291</v>
      </c>
    </row>
    <row r="3322" spans="1:6" ht="15" customHeight="1" x14ac:dyDescent="0.25">
      <c r="A3322" s="300" t="s">
        <v>260</v>
      </c>
      <c r="B3322" s="211">
        <v>0</v>
      </c>
      <c r="C3322" s="211">
        <v>1</v>
      </c>
      <c r="D3322" s="211" t="s">
        <v>209</v>
      </c>
      <c r="E3322" s="211" t="s">
        <v>3292</v>
      </c>
      <c r="F3322" s="211" t="s">
        <v>3291</v>
      </c>
    </row>
    <row r="3323" spans="1:6" ht="15" customHeight="1" x14ac:dyDescent="0.25">
      <c r="A3323" s="300" t="s">
        <v>260</v>
      </c>
      <c r="B3323" s="211">
        <v>0</v>
      </c>
      <c r="C3323" s="211">
        <v>1</v>
      </c>
      <c r="D3323" s="211" t="s">
        <v>61</v>
      </c>
      <c r="E3323" s="211" t="s">
        <v>3292</v>
      </c>
      <c r="F3323" s="211" t="s">
        <v>3291</v>
      </c>
    </row>
    <row r="3324" spans="1:6" ht="15" customHeight="1" x14ac:dyDescent="0.25">
      <c r="A3324" s="300" t="s">
        <v>260</v>
      </c>
      <c r="B3324" s="211">
        <v>0</v>
      </c>
      <c r="C3324" s="211">
        <v>1</v>
      </c>
      <c r="D3324" s="211" t="s">
        <v>65</v>
      </c>
      <c r="E3324" s="211" t="s">
        <v>3292</v>
      </c>
      <c r="F3324" s="211" t="s">
        <v>3291</v>
      </c>
    </row>
    <row r="3325" spans="1:6" ht="15" customHeight="1" x14ac:dyDescent="0.25">
      <c r="A3325" s="300" t="s">
        <v>260</v>
      </c>
      <c r="B3325" s="211">
        <v>0</v>
      </c>
      <c r="C3325" s="211">
        <v>1</v>
      </c>
      <c r="D3325" s="211" t="s">
        <v>59</v>
      </c>
      <c r="E3325" s="211" t="s">
        <v>3292</v>
      </c>
      <c r="F3325" s="211" t="s">
        <v>3291</v>
      </c>
    </row>
    <row r="3326" spans="1:6" ht="15" customHeight="1" x14ac:dyDescent="0.25">
      <c r="A3326" s="300" t="s">
        <v>260</v>
      </c>
      <c r="B3326" s="211">
        <v>0</v>
      </c>
      <c r="C3326" s="211">
        <v>1</v>
      </c>
      <c r="D3326" s="211" t="s">
        <v>58</v>
      </c>
      <c r="E3326" s="211" t="s">
        <v>3292</v>
      </c>
      <c r="F3326" s="211" t="s">
        <v>3291</v>
      </c>
    </row>
    <row r="3327" spans="1:6" ht="15" customHeight="1" x14ac:dyDescent="0.25">
      <c r="A3327" s="300" t="s">
        <v>260</v>
      </c>
      <c r="B3327" s="211">
        <v>0</v>
      </c>
      <c r="C3327" s="211">
        <v>1</v>
      </c>
      <c r="D3327" s="211" t="s">
        <v>54</v>
      </c>
      <c r="E3327" s="211" t="s">
        <v>3292</v>
      </c>
      <c r="F3327" s="211" t="s">
        <v>3291</v>
      </c>
    </row>
    <row r="3328" spans="1:6" ht="15" customHeight="1" x14ac:dyDescent="0.25">
      <c r="A3328" s="300" t="s">
        <v>260</v>
      </c>
      <c r="B3328" s="211">
        <v>0</v>
      </c>
      <c r="C3328" s="211">
        <v>1</v>
      </c>
      <c r="D3328" s="211" t="s">
        <v>52</v>
      </c>
      <c r="E3328" s="211" t="s">
        <v>3292</v>
      </c>
      <c r="F3328" s="211" t="s">
        <v>3291</v>
      </c>
    </row>
    <row r="3329" spans="1:6" ht="15" customHeight="1" x14ac:dyDescent="0.25">
      <c r="A3329" s="300" t="s">
        <v>260</v>
      </c>
      <c r="B3329" s="211">
        <v>0</v>
      </c>
      <c r="C3329" s="211">
        <v>1</v>
      </c>
      <c r="D3329" s="211" t="s">
        <v>57</v>
      </c>
      <c r="E3329" s="211" t="s">
        <v>3292</v>
      </c>
      <c r="F3329" s="211" t="s">
        <v>3291</v>
      </c>
    </row>
    <row r="3330" spans="1:6" ht="15" customHeight="1" x14ac:dyDescent="0.25">
      <c r="A3330" s="300" t="s">
        <v>260</v>
      </c>
      <c r="B3330" s="211">
        <v>0</v>
      </c>
      <c r="C3330" s="211">
        <v>1</v>
      </c>
      <c r="D3330" s="211" t="s">
        <v>60</v>
      </c>
      <c r="E3330" s="211" t="s">
        <v>3292</v>
      </c>
      <c r="F3330" s="211" t="s">
        <v>3291</v>
      </c>
    </row>
    <row r="3331" spans="1:6" ht="15" customHeight="1" x14ac:dyDescent="0.25">
      <c r="A3331" s="300" t="s">
        <v>260</v>
      </c>
      <c r="B3331" s="211">
        <v>0</v>
      </c>
      <c r="C3331" s="211">
        <v>1</v>
      </c>
      <c r="D3331" s="211" t="s">
        <v>56</v>
      </c>
      <c r="E3331" s="211" t="s">
        <v>3292</v>
      </c>
      <c r="F3331" s="211" t="s">
        <v>3291</v>
      </c>
    </row>
    <row r="3332" spans="1:6" ht="15" customHeight="1" x14ac:dyDescent="0.25">
      <c r="A3332" s="300" t="s">
        <v>260</v>
      </c>
      <c r="B3332" s="211">
        <v>0</v>
      </c>
      <c r="C3332" s="211">
        <v>1</v>
      </c>
      <c r="D3332" s="211" t="s">
        <v>53</v>
      </c>
      <c r="E3332" s="211" t="s">
        <v>3292</v>
      </c>
      <c r="F3332" s="211" t="s">
        <v>3291</v>
      </c>
    </row>
    <row r="3333" spans="1:6" ht="15" customHeight="1" x14ac:dyDescent="0.25">
      <c r="A3333" s="300" t="s">
        <v>260</v>
      </c>
      <c r="B3333" s="211">
        <v>0</v>
      </c>
      <c r="C3333" s="211">
        <v>1</v>
      </c>
      <c r="D3333" s="211" t="s">
        <v>94</v>
      </c>
      <c r="E3333" s="211" t="s">
        <v>3292</v>
      </c>
      <c r="F3333" s="211" t="s">
        <v>3291</v>
      </c>
    </row>
    <row r="3334" spans="1:6" ht="15" customHeight="1" x14ac:dyDescent="0.25">
      <c r="A3334" s="300" t="s">
        <v>260</v>
      </c>
      <c r="B3334" s="211">
        <v>0</v>
      </c>
      <c r="C3334" s="211">
        <v>1</v>
      </c>
      <c r="D3334" s="211" t="s">
        <v>93</v>
      </c>
      <c r="E3334" s="211" t="s">
        <v>3292</v>
      </c>
      <c r="F3334" s="211" t="s">
        <v>3291</v>
      </c>
    </row>
    <row r="3335" spans="1:6" ht="15" customHeight="1" x14ac:dyDescent="0.25">
      <c r="A3335" s="300" t="s">
        <v>260</v>
      </c>
      <c r="B3335" s="211">
        <v>0</v>
      </c>
      <c r="C3335" s="211">
        <v>1</v>
      </c>
      <c r="D3335" s="211" t="s">
        <v>64</v>
      </c>
      <c r="E3335" s="211" t="s">
        <v>3292</v>
      </c>
      <c r="F3335" s="211" t="s">
        <v>3291</v>
      </c>
    </row>
    <row r="3336" spans="1:6" ht="15" customHeight="1" x14ac:dyDescent="0.25">
      <c r="A3336" s="300" t="s">
        <v>260</v>
      </c>
      <c r="B3336" s="211">
        <v>0</v>
      </c>
      <c r="C3336" s="211">
        <v>1</v>
      </c>
      <c r="D3336" s="211" t="s">
        <v>2305</v>
      </c>
      <c r="E3336" s="211" t="s">
        <v>3292</v>
      </c>
      <c r="F3336" s="211" t="s">
        <v>3291</v>
      </c>
    </row>
    <row r="3337" spans="1:6" ht="15" customHeight="1" x14ac:dyDescent="0.25">
      <c r="A3337" s="300" t="s">
        <v>260</v>
      </c>
      <c r="B3337" s="211">
        <v>0</v>
      </c>
      <c r="C3337" s="211">
        <v>1</v>
      </c>
      <c r="D3337" s="211" t="s">
        <v>379</v>
      </c>
      <c r="E3337" s="211" t="s">
        <v>3482</v>
      </c>
      <c r="F3337" s="211" t="s">
        <v>3291</v>
      </c>
    </row>
    <row r="3338" spans="1:6" ht="15" customHeight="1" x14ac:dyDescent="0.25">
      <c r="A3338" s="300" t="s">
        <v>260</v>
      </c>
      <c r="B3338" s="211">
        <v>0</v>
      </c>
      <c r="C3338" s="211">
        <v>1</v>
      </c>
      <c r="D3338" s="211" t="s">
        <v>385</v>
      </c>
      <c r="E3338" s="211" t="s">
        <v>3482</v>
      </c>
      <c r="F3338" s="211" t="s">
        <v>3291</v>
      </c>
    </row>
    <row r="3339" spans="1:6" ht="15" customHeight="1" x14ac:dyDescent="0.25">
      <c r="A3339" s="300" t="s">
        <v>260</v>
      </c>
      <c r="B3339" s="211">
        <v>0</v>
      </c>
      <c r="C3339" s="211">
        <v>1</v>
      </c>
      <c r="D3339" s="211" t="s">
        <v>3162</v>
      </c>
      <c r="E3339" s="211" t="s">
        <v>3482</v>
      </c>
      <c r="F3339" s="211" t="s">
        <v>3291</v>
      </c>
    </row>
    <row r="3340" spans="1:6" ht="15" customHeight="1" x14ac:dyDescent="0.25">
      <c r="A3340" s="300" t="s">
        <v>260</v>
      </c>
      <c r="B3340" s="211">
        <v>0</v>
      </c>
      <c r="C3340" s="211">
        <v>1</v>
      </c>
      <c r="D3340" s="211" t="s">
        <v>3247</v>
      </c>
      <c r="E3340" s="211" t="s">
        <v>3482</v>
      </c>
      <c r="F3340" s="211" t="s">
        <v>3291</v>
      </c>
    </row>
    <row r="3341" spans="1:6" ht="15" customHeight="1" x14ac:dyDescent="0.25">
      <c r="A3341" s="300" t="s">
        <v>260</v>
      </c>
      <c r="B3341" s="211">
        <v>0</v>
      </c>
      <c r="C3341" s="211">
        <v>1</v>
      </c>
      <c r="D3341" s="211" t="s">
        <v>2283</v>
      </c>
      <c r="E3341" s="211" t="s">
        <v>3482</v>
      </c>
      <c r="F3341" s="211" t="s">
        <v>3291</v>
      </c>
    </row>
    <row r="3342" spans="1:6" ht="15" customHeight="1" x14ac:dyDescent="0.25">
      <c r="A3342" s="300" t="s">
        <v>260</v>
      </c>
      <c r="B3342" s="211">
        <v>0</v>
      </c>
      <c r="C3342" s="211">
        <v>1</v>
      </c>
      <c r="D3342" s="211" t="s">
        <v>2282</v>
      </c>
      <c r="E3342" s="211" t="s">
        <v>3482</v>
      </c>
      <c r="F3342" s="211" t="s">
        <v>3291</v>
      </c>
    </row>
    <row r="3343" spans="1:6" ht="15" customHeight="1" x14ac:dyDescent="0.25">
      <c r="A3343" s="300" t="s">
        <v>260</v>
      </c>
      <c r="B3343" s="211">
        <v>0</v>
      </c>
      <c r="C3343" s="211">
        <v>1</v>
      </c>
      <c r="D3343" s="211" t="s">
        <v>3563</v>
      </c>
      <c r="E3343" s="211" t="s">
        <v>3290</v>
      </c>
      <c r="F3343" s="211" t="s">
        <v>3291</v>
      </c>
    </row>
    <row r="3344" spans="1:6" ht="15" customHeight="1" x14ac:dyDescent="0.25">
      <c r="A3344" s="300" t="s">
        <v>260</v>
      </c>
      <c r="B3344" s="211">
        <v>0</v>
      </c>
      <c r="C3344" s="211">
        <v>1</v>
      </c>
      <c r="D3344" s="211" t="s">
        <v>3389</v>
      </c>
      <c r="E3344" s="211" t="s">
        <v>3290</v>
      </c>
      <c r="F3344" s="211" t="s">
        <v>3291</v>
      </c>
    </row>
    <row r="3345" spans="1:6" ht="15" customHeight="1" x14ac:dyDescent="0.25">
      <c r="A3345" s="300" t="s">
        <v>260</v>
      </c>
      <c r="B3345" s="211">
        <v>0</v>
      </c>
      <c r="C3345" s="211">
        <v>1</v>
      </c>
      <c r="D3345" s="211" t="s">
        <v>1714</v>
      </c>
      <c r="E3345" s="211" t="s">
        <v>3482</v>
      </c>
      <c r="F3345" s="211" t="s">
        <v>3291</v>
      </c>
    </row>
    <row r="3346" spans="1:6" ht="15" customHeight="1" x14ac:dyDescent="0.25">
      <c r="A3346" s="300" t="s">
        <v>260</v>
      </c>
      <c r="B3346" s="211">
        <v>0</v>
      </c>
      <c r="C3346" s="211">
        <v>1</v>
      </c>
      <c r="D3346" s="211" t="s">
        <v>1716</v>
      </c>
      <c r="E3346" s="211" t="s">
        <v>3482</v>
      </c>
      <c r="F3346" s="211" t="s">
        <v>3291</v>
      </c>
    </row>
    <row r="3347" spans="1:6" ht="15" customHeight="1" x14ac:dyDescent="0.25">
      <c r="A3347" s="300" t="s">
        <v>260</v>
      </c>
      <c r="B3347" s="211">
        <v>0</v>
      </c>
      <c r="C3347" s="211">
        <v>1</v>
      </c>
      <c r="D3347" s="211" t="s">
        <v>1718</v>
      </c>
      <c r="E3347" s="211" t="s">
        <v>3482</v>
      </c>
      <c r="F3347" s="211" t="s">
        <v>3291</v>
      </c>
    </row>
    <row r="3348" spans="1:6" ht="15" customHeight="1" x14ac:dyDescent="0.25">
      <c r="A3348" s="300" t="s">
        <v>260</v>
      </c>
      <c r="B3348" s="211">
        <v>0</v>
      </c>
      <c r="C3348" s="211">
        <v>1</v>
      </c>
      <c r="D3348" s="211" t="s">
        <v>2379</v>
      </c>
      <c r="E3348" s="211" t="s">
        <v>3482</v>
      </c>
      <c r="F3348" s="211" t="s">
        <v>3291</v>
      </c>
    </row>
    <row r="3349" spans="1:6" ht="15" customHeight="1" x14ac:dyDescent="0.25">
      <c r="A3349" s="300" t="s">
        <v>260</v>
      </c>
      <c r="B3349" s="211">
        <v>0</v>
      </c>
      <c r="C3349" s="211">
        <v>1</v>
      </c>
      <c r="D3349" s="211" t="s">
        <v>1722</v>
      </c>
      <c r="E3349" s="211" t="s">
        <v>3482</v>
      </c>
      <c r="F3349" s="211" t="s">
        <v>3291</v>
      </c>
    </row>
    <row r="3350" spans="1:6" ht="15" customHeight="1" x14ac:dyDescent="0.25">
      <c r="A3350" s="300" t="s">
        <v>260</v>
      </c>
      <c r="B3350" s="211">
        <v>0</v>
      </c>
      <c r="C3350" s="211">
        <v>1</v>
      </c>
      <c r="D3350" s="211" t="s">
        <v>1724</v>
      </c>
      <c r="E3350" s="211" t="s">
        <v>3482</v>
      </c>
      <c r="F3350" s="211" t="s">
        <v>3291</v>
      </c>
    </row>
    <row r="3351" spans="1:6" ht="15" customHeight="1" x14ac:dyDescent="0.25">
      <c r="A3351" s="300" t="s">
        <v>260</v>
      </c>
      <c r="B3351" s="211">
        <v>0</v>
      </c>
      <c r="C3351" s="211">
        <v>1</v>
      </c>
      <c r="D3351" s="211" t="s">
        <v>72</v>
      </c>
      <c r="E3351" s="211" t="s">
        <v>3482</v>
      </c>
      <c r="F3351" s="211" t="s">
        <v>3291</v>
      </c>
    </row>
    <row r="3352" spans="1:6" ht="15" customHeight="1" x14ac:dyDescent="0.25">
      <c r="A3352" s="300" t="s">
        <v>260</v>
      </c>
      <c r="B3352" s="211">
        <v>0</v>
      </c>
      <c r="C3352" s="211">
        <v>1</v>
      </c>
      <c r="D3352" s="211" t="s">
        <v>73</v>
      </c>
      <c r="E3352" s="211" t="s">
        <v>3482</v>
      </c>
      <c r="F3352" s="211" t="s">
        <v>3291</v>
      </c>
    </row>
    <row r="3353" spans="1:6" ht="15" customHeight="1" x14ac:dyDescent="0.25">
      <c r="A3353" s="300" t="s">
        <v>260</v>
      </c>
      <c r="B3353" s="211">
        <v>0</v>
      </c>
      <c r="C3353" s="211">
        <v>1</v>
      </c>
      <c r="D3353" s="211" t="s">
        <v>3107</v>
      </c>
      <c r="E3353" s="211" t="s">
        <v>3482</v>
      </c>
      <c r="F3353" s="211" t="s">
        <v>3291</v>
      </c>
    </row>
    <row r="3354" spans="1:6" ht="15" customHeight="1" x14ac:dyDescent="0.25">
      <c r="A3354" s="300" t="s">
        <v>260</v>
      </c>
      <c r="B3354" s="211">
        <v>0</v>
      </c>
      <c r="C3354" s="211">
        <v>1</v>
      </c>
      <c r="D3354" s="211" t="s">
        <v>3109</v>
      </c>
      <c r="E3354" s="211" t="s">
        <v>3482</v>
      </c>
      <c r="F3354" s="211" t="s">
        <v>3291</v>
      </c>
    </row>
    <row r="3355" spans="1:6" ht="15" customHeight="1" x14ac:dyDescent="0.25">
      <c r="A3355" s="300" t="s">
        <v>260</v>
      </c>
      <c r="B3355" s="211">
        <v>0</v>
      </c>
      <c r="C3355" s="211">
        <v>1</v>
      </c>
      <c r="D3355" s="211" t="s">
        <v>3111</v>
      </c>
      <c r="E3355" s="211" t="s">
        <v>3482</v>
      </c>
      <c r="F3355" s="211" t="s">
        <v>3291</v>
      </c>
    </row>
    <row r="3356" spans="1:6" ht="15" customHeight="1" x14ac:dyDescent="0.25">
      <c r="A3356" s="300" t="s">
        <v>260</v>
      </c>
      <c r="B3356" s="211">
        <v>0</v>
      </c>
      <c r="C3356" s="211">
        <v>1</v>
      </c>
      <c r="D3356" s="211" t="s">
        <v>3388</v>
      </c>
      <c r="E3356" s="211" t="s">
        <v>3290</v>
      </c>
      <c r="F3356" s="211" t="s">
        <v>3291</v>
      </c>
    </row>
    <row r="3357" spans="1:6" ht="15" customHeight="1" x14ac:dyDescent="0.25">
      <c r="A3357" s="300" t="s">
        <v>260</v>
      </c>
      <c r="B3357" s="211">
        <v>0</v>
      </c>
      <c r="C3357" s="211">
        <v>1</v>
      </c>
      <c r="D3357" s="211" t="s">
        <v>3387</v>
      </c>
      <c r="E3357" s="211" t="s">
        <v>3290</v>
      </c>
      <c r="F3357" s="211" t="s">
        <v>3291</v>
      </c>
    </row>
    <row r="3358" spans="1:6" ht="15" customHeight="1" x14ac:dyDescent="0.25">
      <c r="A3358" s="300" t="s">
        <v>260</v>
      </c>
      <c r="B3358" s="211">
        <v>0</v>
      </c>
      <c r="C3358" s="211">
        <v>1</v>
      </c>
      <c r="D3358" s="211" t="s">
        <v>3391</v>
      </c>
      <c r="E3358" s="211" t="s">
        <v>3290</v>
      </c>
      <c r="F3358" s="211" t="s">
        <v>3291</v>
      </c>
    </row>
    <row r="3359" spans="1:6" ht="15" customHeight="1" x14ac:dyDescent="0.25">
      <c r="A3359" s="300" t="s">
        <v>260</v>
      </c>
      <c r="B3359" s="211">
        <v>0</v>
      </c>
      <c r="C3359" s="211">
        <v>1</v>
      </c>
      <c r="D3359" s="211" t="s">
        <v>3392</v>
      </c>
      <c r="E3359" s="211" t="s">
        <v>3290</v>
      </c>
      <c r="F3359" s="211" t="s">
        <v>3291</v>
      </c>
    </row>
    <row r="3360" spans="1:6" ht="15" customHeight="1" x14ac:dyDescent="0.25">
      <c r="A3360" s="300" t="s">
        <v>260</v>
      </c>
      <c r="B3360" s="211">
        <v>0</v>
      </c>
      <c r="C3360" s="211">
        <v>1</v>
      </c>
      <c r="D3360" s="211" t="s">
        <v>3196</v>
      </c>
      <c r="E3360" s="211" t="s">
        <v>3292</v>
      </c>
      <c r="F3360" s="211" t="s">
        <v>3291</v>
      </c>
    </row>
    <row r="3361" spans="1:6" ht="15" customHeight="1" x14ac:dyDescent="0.25">
      <c r="A3361" s="300" t="s">
        <v>260</v>
      </c>
      <c r="B3361" s="211">
        <v>0</v>
      </c>
      <c r="C3361" s="211">
        <v>1</v>
      </c>
      <c r="D3361" s="211" t="s">
        <v>381</v>
      </c>
      <c r="E3361" s="211" t="s">
        <v>3292</v>
      </c>
      <c r="F3361" s="211" t="s">
        <v>3291</v>
      </c>
    </row>
    <row r="3362" spans="1:6" ht="15" customHeight="1" x14ac:dyDescent="0.25">
      <c r="A3362" s="300" t="s">
        <v>260</v>
      </c>
      <c r="B3362" s="211">
        <v>0</v>
      </c>
      <c r="C3362" s="211">
        <v>1</v>
      </c>
      <c r="D3362" s="211" t="s">
        <v>767</v>
      </c>
      <c r="E3362" s="211" t="s">
        <v>3292</v>
      </c>
      <c r="F3362" s="211" t="s">
        <v>3291</v>
      </c>
    </row>
    <row r="3363" spans="1:6" ht="15" customHeight="1" x14ac:dyDescent="0.25">
      <c r="A3363" s="300" t="s">
        <v>260</v>
      </c>
      <c r="B3363" s="211">
        <v>0</v>
      </c>
      <c r="C3363" s="211">
        <v>1</v>
      </c>
      <c r="D3363" s="211" t="s">
        <v>3200</v>
      </c>
      <c r="E3363" s="211" t="s">
        <v>127</v>
      </c>
      <c r="F3363" s="211" t="s">
        <v>3291</v>
      </c>
    </row>
    <row r="3364" spans="1:6" ht="15" customHeight="1" x14ac:dyDescent="0.25">
      <c r="A3364" s="300" t="s">
        <v>260</v>
      </c>
      <c r="B3364" s="211">
        <v>0</v>
      </c>
      <c r="C3364" s="211">
        <v>1</v>
      </c>
      <c r="D3364" s="211" t="s">
        <v>3199</v>
      </c>
      <c r="E3364" s="211" t="s">
        <v>3292</v>
      </c>
      <c r="F3364" s="211" t="s">
        <v>3291</v>
      </c>
    </row>
    <row r="3365" spans="1:6" ht="15" customHeight="1" x14ac:dyDescent="0.25">
      <c r="A3365" s="300" t="s">
        <v>4588</v>
      </c>
      <c r="B3365" s="211">
        <v>0</v>
      </c>
      <c r="C3365" s="211">
        <v>1</v>
      </c>
      <c r="D3365" s="211" t="s">
        <v>577</v>
      </c>
      <c r="E3365" s="211" t="s">
        <v>3293</v>
      </c>
      <c r="F3365" s="211" t="s">
        <v>3294</v>
      </c>
    </row>
    <row r="3366" spans="1:6" ht="15" customHeight="1" x14ac:dyDescent="0.25">
      <c r="A3366" s="211" t="s">
        <v>577</v>
      </c>
      <c r="B3366" s="211">
        <v>0</v>
      </c>
      <c r="C3366" s="211">
        <v>1</v>
      </c>
      <c r="D3366" s="300" t="s">
        <v>4588</v>
      </c>
      <c r="E3366" s="211" t="s">
        <v>3293</v>
      </c>
      <c r="F3366" s="211" t="s">
        <v>3294</v>
      </c>
    </row>
    <row r="3367" spans="1:6" ht="15" customHeight="1" x14ac:dyDescent="0.25">
      <c r="A3367" s="302" t="s">
        <v>3839</v>
      </c>
      <c r="B3367" s="211">
        <v>0</v>
      </c>
      <c r="C3367" s="211">
        <v>1</v>
      </c>
      <c r="D3367" s="211" t="s">
        <v>579</v>
      </c>
      <c r="E3367" s="211" t="s">
        <v>3293</v>
      </c>
      <c r="F3367" s="211" t="s">
        <v>3294</v>
      </c>
    </row>
    <row r="3368" spans="1:6" ht="15" customHeight="1" x14ac:dyDescent="0.25">
      <c r="A3368" s="211" t="s">
        <v>579</v>
      </c>
      <c r="B3368" s="211">
        <v>0</v>
      </c>
      <c r="C3368" s="211">
        <v>1</v>
      </c>
      <c r="D3368" s="302" t="s">
        <v>3839</v>
      </c>
      <c r="E3368" s="211" t="s">
        <v>3293</v>
      </c>
      <c r="F3368" s="211" t="s">
        <v>3294</v>
      </c>
    </row>
    <row r="3369" spans="1:6" ht="15" customHeight="1" x14ac:dyDescent="0.25">
      <c r="A3369" s="300" t="s">
        <v>3657</v>
      </c>
      <c r="B3369" s="211">
        <v>0</v>
      </c>
      <c r="C3369" s="211">
        <v>1</v>
      </c>
      <c r="D3369" s="211" t="s">
        <v>573</v>
      </c>
      <c r="E3369" s="211" t="s">
        <v>3292</v>
      </c>
      <c r="F3369" s="211" t="s">
        <v>3291</v>
      </c>
    </row>
    <row r="3370" spans="1:6" ht="15" customHeight="1" x14ac:dyDescent="0.25">
      <c r="A3370" s="300" t="s">
        <v>3657</v>
      </c>
      <c r="B3370" s="211">
        <v>0</v>
      </c>
      <c r="C3370" s="211">
        <v>1</v>
      </c>
      <c r="D3370" s="211" t="s">
        <v>575</v>
      </c>
      <c r="E3370" s="211" t="s">
        <v>3292</v>
      </c>
      <c r="F3370" s="211" t="s">
        <v>3291</v>
      </c>
    </row>
    <row r="3371" spans="1:6" ht="15" customHeight="1" x14ac:dyDescent="0.25">
      <c r="A3371" s="300" t="s">
        <v>3657</v>
      </c>
      <c r="B3371" s="211">
        <v>0</v>
      </c>
      <c r="C3371" s="211">
        <v>1</v>
      </c>
      <c r="D3371" s="211" t="s">
        <v>4535</v>
      </c>
      <c r="E3371" s="211" t="s">
        <v>3292</v>
      </c>
      <c r="F3371" s="211" t="s">
        <v>3291</v>
      </c>
    </row>
    <row r="3372" spans="1:6" ht="15" customHeight="1" x14ac:dyDescent="0.25">
      <c r="A3372" s="300" t="s">
        <v>3657</v>
      </c>
      <c r="B3372" s="211">
        <v>0</v>
      </c>
      <c r="C3372" s="211">
        <v>1</v>
      </c>
      <c r="D3372" s="211" t="s">
        <v>4630</v>
      </c>
      <c r="E3372" s="211" t="s">
        <v>3292</v>
      </c>
      <c r="F3372" s="211" t="s">
        <v>3291</v>
      </c>
    </row>
    <row r="3373" spans="1:6" ht="15" customHeight="1" x14ac:dyDescent="0.25">
      <c r="A3373" s="300" t="s">
        <v>3657</v>
      </c>
      <c r="B3373" s="211">
        <v>0</v>
      </c>
      <c r="C3373" s="211">
        <v>1</v>
      </c>
      <c r="D3373" s="211" t="s">
        <v>571</v>
      </c>
      <c r="E3373" s="211" t="s">
        <v>3292</v>
      </c>
      <c r="F3373" s="211" t="s">
        <v>3291</v>
      </c>
    </row>
    <row r="3374" spans="1:6" ht="15" customHeight="1" x14ac:dyDescent="0.25">
      <c r="A3374" s="300" t="s">
        <v>3657</v>
      </c>
      <c r="B3374" s="211">
        <v>0</v>
      </c>
      <c r="C3374" s="211">
        <v>1</v>
      </c>
      <c r="D3374" s="211" t="s">
        <v>4599</v>
      </c>
      <c r="E3374" s="211" t="s">
        <v>3292</v>
      </c>
      <c r="F3374" s="211" t="s">
        <v>3291</v>
      </c>
    </row>
    <row r="3375" spans="1:6" ht="15" customHeight="1" x14ac:dyDescent="0.25">
      <c r="A3375" s="300" t="s">
        <v>3657</v>
      </c>
      <c r="B3375" s="211">
        <v>0</v>
      </c>
      <c r="C3375" s="211">
        <v>1</v>
      </c>
      <c r="D3375" s="211" t="s">
        <v>569</v>
      </c>
      <c r="E3375" s="211" t="s">
        <v>3292</v>
      </c>
      <c r="F3375" s="211" t="s">
        <v>3291</v>
      </c>
    </row>
    <row r="3376" spans="1:6" ht="15" customHeight="1" x14ac:dyDescent="0.25">
      <c r="A3376" s="300" t="s">
        <v>3657</v>
      </c>
      <c r="B3376" s="211">
        <v>0</v>
      </c>
      <c r="C3376" s="211">
        <v>1</v>
      </c>
      <c r="D3376" s="211" t="s">
        <v>928</v>
      </c>
      <c r="E3376" s="211" t="s">
        <v>3292</v>
      </c>
      <c r="F3376" s="211" t="s">
        <v>3291</v>
      </c>
    </row>
    <row r="3377" spans="1:6" ht="15" customHeight="1" x14ac:dyDescent="0.25">
      <c r="A3377" s="300" t="s">
        <v>3657</v>
      </c>
      <c r="B3377" s="211">
        <v>0</v>
      </c>
      <c r="C3377" s="211">
        <v>1</v>
      </c>
      <c r="D3377" s="211" t="s">
        <v>577</v>
      </c>
      <c r="E3377" s="211" t="s">
        <v>3292</v>
      </c>
      <c r="F3377" s="211" t="s">
        <v>3291</v>
      </c>
    </row>
    <row r="3378" spans="1:6" ht="15" customHeight="1" x14ac:dyDescent="0.25">
      <c r="A3378" s="300" t="s">
        <v>3657</v>
      </c>
      <c r="B3378" s="211">
        <v>0</v>
      </c>
      <c r="C3378" s="211">
        <v>1</v>
      </c>
      <c r="D3378" s="211" t="s">
        <v>4587</v>
      </c>
      <c r="E3378" s="211" t="s">
        <v>3292</v>
      </c>
      <c r="F3378" s="211" t="s">
        <v>3291</v>
      </c>
    </row>
    <row r="3379" spans="1:6" ht="15" customHeight="1" x14ac:dyDescent="0.25">
      <c r="A3379" s="300" t="s">
        <v>3657</v>
      </c>
      <c r="B3379" s="211">
        <v>0</v>
      </c>
      <c r="C3379" s="211">
        <v>1</v>
      </c>
      <c r="D3379" s="211" t="s">
        <v>614</v>
      </c>
      <c r="E3379" s="211" t="s">
        <v>3292</v>
      </c>
      <c r="F3379" s="211" t="s">
        <v>3291</v>
      </c>
    </row>
    <row r="3380" spans="1:6" ht="15" customHeight="1" x14ac:dyDescent="0.25">
      <c r="A3380" s="300" t="s">
        <v>3657</v>
      </c>
      <c r="B3380" s="211">
        <v>0</v>
      </c>
      <c r="C3380" s="211">
        <v>1</v>
      </c>
      <c r="D3380" s="211" t="s">
        <v>5297</v>
      </c>
      <c r="E3380" s="211" t="s">
        <v>3292</v>
      </c>
      <c r="F3380" s="211" t="s">
        <v>3291</v>
      </c>
    </row>
    <row r="3381" spans="1:6" ht="15" customHeight="1" x14ac:dyDescent="0.25">
      <c r="A3381" s="300" t="s">
        <v>3657</v>
      </c>
      <c r="B3381" s="211">
        <v>0</v>
      </c>
      <c r="C3381" s="211">
        <v>1</v>
      </c>
      <c r="D3381" s="211" t="s">
        <v>5298</v>
      </c>
      <c r="E3381" s="211" t="s">
        <v>3292</v>
      </c>
      <c r="F3381" s="211" t="s">
        <v>3291</v>
      </c>
    </row>
    <row r="3382" spans="1:6" ht="15" customHeight="1" x14ac:dyDescent="0.25">
      <c r="A3382" s="300" t="s">
        <v>3657</v>
      </c>
      <c r="B3382" s="211">
        <v>0</v>
      </c>
      <c r="C3382" s="211">
        <v>1</v>
      </c>
      <c r="D3382" s="211" t="s">
        <v>3778</v>
      </c>
      <c r="E3382" s="211" t="s">
        <v>3292</v>
      </c>
      <c r="F3382" s="211" t="s">
        <v>3291</v>
      </c>
    </row>
    <row r="3383" spans="1:6" ht="15" customHeight="1" x14ac:dyDescent="0.25">
      <c r="A3383" s="300" t="s">
        <v>3657</v>
      </c>
      <c r="B3383" s="211">
        <v>0</v>
      </c>
      <c r="C3383" s="211">
        <v>1</v>
      </c>
      <c r="D3383" s="211" t="s">
        <v>579</v>
      </c>
      <c r="E3383" s="211" t="s">
        <v>3292</v>
      </c>
      <c r="F3383" s="211" t="s">
        <v>3291</v>
      </c>
    </row>
    <row r="3384" spans="1:6" ht="15" customHeight="1" x14ac:dyDescent="0.25">
      <c r="A3384" s="300" t="s">
        <v>3657</v>
      </c>
      <c r="B3384" s="211">
        <v>0</v>
      </c>
      <c r="C3384" s="211">
        <v>1</v>
      </c>
      <c r="D3384" s="211" t="s">
        <v>589</v>
      </c>
      <c r="E3384" s="211" t="s">
        <v>3292</v>
      </c>
      <c r="F3384" s="211" t="s">
        <v>3291</v>
      </c>
    </row>
    <row r="3385" spans="1:6" ht="15" customHeight="1" x14ac:dyDescent="0.25">
      <c r="A3385" s="300" t="s">
        <v>3657</v>
      </c>
      <c r="B3385" s="211">
        <v>0</v>
      </c>
      <c r="C3385" s="211">
        <v>1</v>
      </c>
      <c r="D3385" s="211" t="s">
        <v>593</v>
      </c>
      <c r="E3385" s="211" t="s">
        <v>3292</v>
      </c>
      <c r="F3385" s="211" t="s">
        <v>3291</v>
      </c>
    </row>
    <row r="3386" spans="1:6" ht="15" customHeight="1" x14ac:dyDescent="0.25">
      <c r="A3386" s="300" t="s">
        <v>3657</v>
      </c>
      <c r="B3386" s="211">
        <v>0</v>
      </c>
      <c r="C3386" s="211">
        <v>1</v>
      </c>
      <c r="D3386" s="211" t="s">
        <v>587</v>
      </c>
      <c r="E3386" s="211" t="s">
        <v>3292</v>
      </c>
      <c r="F3386" s="211" t="s">
        <v>3291</v>
      </c>
    </row>
    <row r="3387" spans="1:6" ht="15" customHeight="1" x14ac:dyDescent="0.25">
      <c r="A3387" s="300" t="s">
        <v>3657</v>
      </c>
      <c r="B3387" s="211">
        <v>0</v>
      </c>
      <c r="C3387" s="211">
        <v>1</v>
      </c>
      <c r="D3387" s="211" t="s">
        <v>601</v>
      </c>
      <c r="E3387" s="211" t="s">
        <v>3292</v>
      </c>
      <c r="F3387" s="211" t="s">
        <v>3291</v>
      </c>
    </row>
    <row r="3388" spans="1:6" ht="15" customHeight="1" x14ac:dyDescent="0.25">
      <c r="A3388" s="300" t="s">
        <v>3657</v>
      </c>
      <c r="B3388" s="211">
        <v>0</v>
      </c>
      <c r="C3388" s="211">
        <v>1</v>
      </c>
      <c r="D3388" s="211" t="s">
        <v>585</v>
      </c>
      <c r="E3388" s="211" t="s">
        <v>3292</v>
      </c>
      <c r="F3388" s="211" t="s">
        <v>3291</v>
      </c>
    </row>
    <row r="3389" spans="1:6" ht="15" customHeight="1" x14ac:dyDescent="0.25">
      <c r="A3389" s="300" t="s">
        <v>3657</v>
      </c>
      <c r="B3389" s="211">
        <v>0</v>
      </c>
      <c r="C3389" s="211">
        <v>1</v>
      </c>
      <c r="D3389" s="211" t="s">
        <v>1553</v>
      </c>
      <c r="E3389" s="211" t="s">
        <v>3292</v>
      </c>
      <c r="F3389" s="211" t="s">
        <v>3291</v>
      </c>
    </row>
    <row r="3390" spans="1:6" ht="15" customHeight="1" x14ac:dyDescent="0.25">
      <c r="A3390" s="300" t="s">
        <v>3657</v>
      </c>
      <c r="B3390" s="211">
        <v>0</v>
      </c>
      <c r="C3390" s="211">
        <v>1</v>
      </c>
      <c r="D3390" s="211" t="s">
        <v>612</v>
      </c>
      <c r="E3390" s="211" t="s">
        <v>3292</v>
      </c>
      <c r="F3390" s="211" t="s">
        <v>3291</v>
      </c>
    </row>
    <row r="3391" spans="1:6" ht="15" customHeight="1" x14ac:dyDescent="0.25">
      <c r="A3391" s="300" t="s">
        <v>3657</v>
      </c>
      <c r="B3391" s="211">
        <v>0</v>
      </c>
      <c r="C3391" s="211">
        <v>1</v>
      </c>
      <c r="D3391" s="211" t="s">
        <v>3825</v>
      </c>
      <c r="E3391" s="211" t="s">
        <v>3292</v>
      </c>
      <c r="F3391" s="211" t="s">
        <v>3291</v>
      </c>
    </row>
    <row r="3392" spans="1:6" ht="15" customHeight="1" x14ac:dyDescent="0.25">
      <c r="A3392" s="300" t="s">
        <v>3657</v>
      </c>
      <c r="B3392" s="211">
        <v>0</v>
      </c>
      <c r="C3392" s="211">
        <v>1</v>
      </c>
      <c r="D3392" s="211" t="s">
        <v>3200</v>
      </c>
      <c r="E3392" s="211" t="s">
        <v>127</v>
      </c>
      <c r="F3392" s="211" t="s">
        <v>3291</v>
      </c>
    </row>
    <row r="3393" spans="1:6" ht="15" customHeight="1" x14ac:dyDescent="0.25">
      <c r="A3393" s="300" t="s">
        <v>3657</v>
      </c>
      <c r="B3393" s="211">
        <v>0</v>
      </c>
      <c r="C3393" s="211">
        <v>1</v>
      </c>
      <c r="D3393" s="211" t="s">
        <v>3199</v>
      </c>
      <c r="E3393" s="211" t="s">
        <v>3292</v>
      </c>
      <c r="F3393" s="211" t="s">
        <v>3291</v>
      </c>
    </row>
    <row r="3394" spans="1:6" ht="15" customHeight="1" x14ac:dyDescent="0.25">
      <c r="A3394" s="300" t="s">
        <v>3658</v>
      </c>
      <c r="B3394" s="211">
        <v>0</v>
      </c>
      <c r="C3394" s="211">
        <v>1</v>
      </c>
      <c r="D3394" s="211" t="s">
        <v>573</v>
      </c>
      <c r="E3394" s="211" t="s">
        <v>3292</v>
      </c>
      <c r="F3394" s="211" t="s">
        <v>3291</v>
      </c>
    </row>
    <row r="3395" spans="1:6" ht="15" customHeight="1" x14ac:dyDescent="0.25">
      <c r="A3395" s="300" t="s">
        <v>3658</v>
      </c>
      <c r="B3395" s="211">
        <v>0</v>
      </c>
      <c r="C3395" s="211">
        <v>1</v>
      </c>
      <c r="D3395" s="211" t="s">
        <v>575</v>
      </c>
      <c r="E3395" s="211" t="s">
        <v>3292</v>
      </c>
      <c r="F3395" s="211" t="s">
        <v>3291</v>
      </c>
    </row>
    <row r="3396" spans="1:6" ht="15" customHeight="1" x14ac:dyDescent="0.25">
      <c r="A3396" s="300" t="s">
        <v>3658</v>
      </c>
      <c r="B3396" s="211">
        <v>0</v>
      </c>
      <c r="C3396" s="211">
        <v>1</v>
      </c>
      <c r="D3396" s="211" t="s">
        <v>4535</v>
      </c>
      <c r="E3396" s="211" t="s">
        <v>3292</v>
      </c>
      <c r="F3396" s="211" t="s">
        <v>3291</v>
      </c>
    </row>
    <row r="3397" spans="1:6" ht="15" customHeight="1" x14ac:dyDescent="0.25">
      <c r="A3397" s="300" t="s">
        <v>3658</v>
      </c>
      <c r="B3397" s="211">
        <v>0</v>
      </c>
      <c r="C3397" s="211">
        <v>1</v>
      </c>
      <c r="D3397" s="211" t="s">
        <v>4630</v>
      </c>
      <c r="E3397" s="211" t="s">
        <v>3292</v>
      </c>
      <c r="F3397" s="211" t="s">
        <v>3291</v>
      </c>
    </row>
    <row r="3398" spans="1:6" ht="15" customHeight="1" x14ac:dyDescent="0.25">
      <c r="A3398" s="300" t="s">
        <v>3658</v>
      </c>
      <c r="B3398" s="211">
        <v>0</v>
      </c>
      <c r="C3398" s="211">
        <v>1</v>
      </c>
      <c r="D3398" s="211" t="s">
        <v>571</v>
      </c>
      <c r="E3398" s="211" t="s">
        <v>3292</v>
      </c>
      <c r="F3398" s="211" t="s">
        <v>3291</v>
      </c>
    </row>
    <row r="3399" spans="1:6" ht="15" customHeight="1" x14ac:dyDescent="0.25">
      <c r="A3399" s="300" t="s">
        <v>3658</v>
      </c>
      <c r="B3399" s="211">
        <v>0</v>
      </c>
      <c r="C3399" s="211">
        <v>1</v>
      </c>
      <c r="D3399" s="211" t="s">
        <v>4599</v>
      </c>
      <c r="E3399" s="211" t="s">
        <v>3292</v>
      </c>
      <c r="F3399" s="211" t="s">
        <v>3291</v>
      </c>
    </row>
    <row r="3400" spans="1:6" ht="15" customHeight="1" x14ac:dyDescent="0.25">
      <c r="A3400" s="300" t="s">
        <v>3658</v>
      </c>
      <c r="B3400" s="211">
        <v>0</v>
      </c>
      <c r="C3400" s="211">
        <v>1</v>
      </c>
      <c r="D3400" s="211" t="s">
        <v>569</v>
      </c>
      <c r="E3400" s="211" t="s">
        <v>3292</v>
      </c>
      <c r="F3400" s="211" t="s">
        <v>3291</v>
      </c>
    </row>
    <row r="3401" spans="1:6" ht="15" customHeight="1" x14ac:dyDescent="0.25">
      <c r="A3401" s="300" t="s">
        <v>3658</v>
      </c>
      <c r="B3401" s="211">
        <v>0</v>
      </c>
      <c r="C3401" s="211">
        <v>1</v>
      </c>
      <c r="D3401" s="211" t="s">
        <v>928</v>
      </c>
      <c r="E3401" s="211" t="s">
        <v>3292</v>
      </c>
      <c r="F3401" s="211" t="s">
        <v>3291</v>
      </c>
    </row>
    <row r="3402" spans="1:6" ht="15" customHeight="1" x14ac:dyDescent="0.25">
      <c r="A3402" s="300" t="s">
        <v>3658</v>
      </c>
      <c r="B3402" s="211">
        <v>0</v>
      </c>
      <c r="C3402" s="211">
        <v>1</v>
      </c>
      <c r="D3402" s="211" t="s">
        <v>577</v>
      </c>
      <c r="E3402" s="211" t="s">
        <v>3292</v>
      </c>
      <c r="F3402" s="211" t="s">
        <v>3291</v>
      </c>
    </row>
    <row r="3403" spans="1:6" ht="15" customHeight="1" x14ac:dyDescent="0.25">
      <c r="A3403" s="300" t="s">
        <v>3658</v>
      </c>
      <c r="B3403" s="211">
        <v>0</v>
      </c>
      <c r="C3403" s="211">
        <v>1</v>
      </c>
      <c r="D3403" s="211" t="s">
        <v>4587</v>
      </c>
      <c r="E3403" s="211" t="s">
        <v>3292</v>
      </c>
      <c r="F3403" s="211" t="s">
        <v>3291</v>
      </c>
    </row>
    <row r="3404" spans="1:6" ht="15" customHeight="1" x14ac:dyDescent="0.25">
      <c r="A3404" s="300" t="s">
        <v>3658</v>
      </c>
      <c r="B3404" s="211">
        <v>0</v>
      </c>
      <c r="C3404" s="211">
        <v>1</v>
      </c>
      <c r="D3404" s="211" t="s">
        <v>614</v>
      </c>
      <c r="E3404" s="211" t="s">
        <v>3292</v>
      </c>
      <c r="F3404" s="211" t="s">
        <v>3291</v>
      </c>
    </row>
    <row r="3405" spans="1:6" ht="15" customHeight="1" x14ac:dyDescent="0.25">
      <c r="A3405" s="300" t="s">
        <v>3658</v>
      </c>
      <c r="B3405" s="211">
        <v>0</v>
      </c>
      <c r="C3405" s="211">
        <v>1</v>
      </c>
      <c r="D3405" s="211" t="s">
        <v>5297</v>
      </c>
      <c r="E3405" s="211" t="s">
        <v>3292</v>
      </c>
      <c r="F3405" s="211" t="s">
        <v>3291</v>
      </c>
    </row>
    <row r="3406" spans="1:6" ht="15" customHeight="1" x14ac:dyDescent="0.25">
      <c r="A3406" s="300" t="s">
        <v>3658</v>
      </c>
      <c r="B3406" s="211">
        <v>0</v>
      </c>
      <c r="C3406" s="211">
        <v>1</v>
      </c>
      <c r="D3406" s="211" t="s">
        <v>5298</v>
      </c>
      <c r="E3406" s="211" t="s">
        <v>3292</v>
      </c>
      <c r="F3406" s="211" t="s">
        <v>3291</v>
      </c>
    </row>
    <row r="3407" spans="1:6" ht="15" customHeight="1" x14ac:dyDescent="0.25">
      <c r="A3407" s="300" t="s">
        <v>3658</v>
      </c>
      <c r="B3407" s="211">
        <v>0</v>
      </c>
      <c r="C3407" s="211">
        <v>1</v>
      </c>
      <c r="D3407" s="211" t="s">
        <v>3778</v>
      </c>
      <c r="E3407" s="211" t="s">
        <v>3292</v>
      </c>
      <c r="F3407" s="211" t="s">
        <v>3291</v>
      </c>
    </row>
    <row r="3408" spans="1:6" ht="15" customHeight="1" x14ac:dyDescent="0.25">
      <c r="A3408" s="300" t="s">
        <v>3658</v>
      </c>
      <c r="B3408" s="211">
        <v>0</v>
      </c>
      <c r="C3408" s="211">
        <v>1</v>
      </c>
      <c r="D3408" s="211" t="s">
        <v>579</v>
      </c>
      <c r="E3408" s="211" t="s">
        <v>3292</v>
      </c>
      <c r="F3408" s="211" t="s">
        <v>3291</v>
      </c>
    </row>
    <row r="3409" spans="1:6" ht="15" customHeight="1" x14ac:dyDescent="0.25">
      <c r="A3409" s="300" t="s">
        <v>3658</v>
      </c>
      <c r="B3409" s="211">
        <v>0</v>
      </c>
      <c r="C3409" s="211">
        <v>1</v>
      </c>
      <c r="D3409" s="211" t="s">
        <v>589</v>
      </c>
      <c r="E3409" s="211" t="s">
        <v>3292</v>
      </c>
      <c r="F3409" s="211" t="s">
        <v>3291</v>
      </c>
    </row>
    <row r="3410" spans="1:6" ht="15" customHeight="1" x14ac:dyDescent="0.25">
      <c r="A3410" s="300" t="s">
        <v>3658</v>
      </c>
      <c r="B3410" s="211">
        <v>0</v>
      </c>
      <c r="C3410" s="211">
        <v>1</v>
      </c>
      <c r="D3410" s="211" t="s">
        <v>593</v>
      </c>
      <c r="E3410" s="211" t="s">
        <v>3292</v>
      </c>
      <c r="F3410" s="211" t="s">
        <v>3291</v>
      </c>
    </row>
    <row r="3411" spans="1:6" ht="15" customHeight="1" x14ac:dyDescent="0.25">
      <c r="A3411" s="300" t="s">
        <v>3658</v>
      </c>
      <c r="B3411" s="211">
        <v>0</v>
      </c>
      <c r="C3411" s="211">
        <v>1</v>
      </c>
      <c r="D3411" s="211" t="s">
        <v>587</v>
      </c>
      <c r="E3411" s="211" t="s">
        <v>3292</v>
      </c>
      <c r="F3411" s="211" t="s">
        <v>3291</v>
      </c>
    </row>
    <row r="3412" spans="1:6" ht="15" customHeight="1" x14ac:dyDescent="0.25">
      <c r="A3412" s="300" t="s">
        <v>3658</v>
      </c>
      <c r="B3412" s="211">
        <v>0</v>
      </c>
      <c r="C3412" s="211">
        <v>1</v>
      </c>
      <c r="D3412" s="211" t="s">
        <v>601</v>
      </c>
      <c r="E3412" s="211" t="s">
        <v>3292</v>
      </c>
      <c r="F3412" s="211" t="s">
        <v>3291</v>
      </c>
    </row>
    <row r="3413" spans="1:6" ht="15" customHeight="1" x14ac:dyDescent="0.25">
      <c r="A3413" s="300" t="s">
        <v>3658</v>
      </c>
      <c r="B3413" s="211">
        <v>0</v>
      </c>
      <c r="C3413" s="211">
        <v>1</v>
      </c>
      <c r="D3413" s="211" t="s">
        <v>585</v>
      </c>
      <c r="E3413" s="211" t="s">
        <v>3292</v>
      </c>
      <c r="F3413" s="211" t="s">
        <v>3291</v>
      </c>
    </row>
    <row r="3414" spans="1:6" ht="15" customHeight="1" x14ac:dyDescent="0.25">
      <c r="A3414" s="300" t="s">
        <v>3658</v>
      </c>
      <c r="B3414" s="211">
        <v>0</v>
      </c>
      <c r="C3414" s="211">
        <v>1</v>
      </c>
      <c r="D3414" s="211" t="s">
        <v>1553</v>
      </c>
      <c r="E3414" s="211" t="s">
        <v>3292</v>
      </c>
      <c r="F3414" s="211" t="s">
        <v>3291</v>
      </c>
    </row>
    <row r="3415" spans="1:6" ht="15" customHeight="1" x14ac:dyDescent="0.25">
      <c r="A3415" s="300" t="s">
        <v>3658</v>
      </c>
      <c r="B3415" s="211">
        <v>0</v>
      </c>
      <c r="C3415" s="211">
        <v>1</v>
      </c>
      <c r="D3415" s="211" t="s">
        <v>612</v>
      </c>
      <c r="E3415" s="211" t="s">
        <v>3292</v>
      </c>
      <c r="F3415" s="211" t="s">
        <v>3291</v>
      </c>
    </row>
    <row r="3416" spans="1:6" ht="15" customHeight="1" x14ac:dyDescent="0.25">
      <c r="A3416" s="300" t="s">
        <v>3658</v>
      </c>
      <c r="B3416" s="211">
        <v>0</v>
      </c>
      <c r="C3416" s="211">
        <v>1</v>
      </c>
      <c r="D3416" s="211" t="s">
        <v>3825</v>
      </c>
      <c r="E3416" s="211" t="s">
        <v>3292</v>
      </c>
      <c r="F3416" s="211" t="s">
        <v>3291</v>
      </c>
    </row>
    <row r="3417" spans="1:6" ht="15" customHeight="1" x14ac:dyDescent="0.25">
      <c r="A3417" s="300" t="s">
        <v>3658</v>
      </c>
      <c r="B3417" s="211">
        <v>0</v>
      </c>
      <c r="C3417" s="211">
        <v>1</v>
      </c>
      <c r="D3417" s="211" t="s">
        <v>3200</v>
      </c>
      <c r="E3417" s="211" t="s">
        <v>127</v>
      </c>
      <c r="F3417" s="211" t="s">
        <v>3291</v>
      </c>
    </row>
    <row r="3418" spans="1:6" ht="15" customHeight="1" x14ac:dyDescent="0.25">
      <c r="A3418" s="300" t="s">
        <v>3658</v>
      </c>
      <c r="B3418" s="211">
        <v>0</v>
      </c>
      <c r="C3418" s="211">
        <v>1</v>
      </c>
      <c r="D3418" s="211" t="s">
        <v>3199</v>
      </c>
      <c r="E3418" s="211" t="s">
        <v>3292</v>
      </c>
      <c r="F3418" s="211" t="s">
        <v>3291</v>
      </c>
    </row>
    <row r="3419" spans="1:6" ht="15" customHeight="1" x14ac:dyDescent="0.25">
      <c r="A3419" s="300" t="s">
        <v>3646</v>
      </c>
      <c r="B3419" s="211">
        <v>0</v>
      </c>
      <c r="C3419" s="211">
        <v>1</v>
      </c>
      <c r="D3419" s="211" t="s">
        <v>573</v>
      </c>
      <c r="E3419" s="211" t="s">
        <v>3292</v>
      </c>
      <c r="F3419" s="211" t="s">
        <v>3291</v>
      </c>
    </row>
    <row r="3420" spans="1:6" ht="15" customHeight="1" x14ac:dyDescent="0.25">
      <c r="A3420" s="300" t="s">
        <v>3646</v>
      </c>
      <c r="B3420" s="211">
        <v>0</v>
      </c>
      <c r="C3420" s="211">
        <v>1</v>
      </c>
      <c r="D3420" s="211" t="s">
        <v>575</v>
      </c>
      <c r="E3420" s="211" t="s">
        <v>3292</v>
      </c>
      <c r="F3420" s="211" t="s">
        <v>3291</v>
      </c>
    </row>
    <row r="3421" spans="1:6" ht="15" customHeight="1" x14ac:dyDescent="0.25">
      <c r="A3421" s="300" t="s">
        <v>3646</v>
      </c>
      <c r="B3421" s="211">
        <v>0</v>
      </c>
      <c r="C3421" s="211">
        <v>1</v>
      </c>
      <c r="D3421" s="211" t="s">
        <v>4535</v>
      </c>
      <c r="E3421" s="211" t="s">
        <v>3292</v>
      </c>
      <c r="F3421" s="211" t="s">
        <v>3291</v>
      </c>
    </row>
    <row r="3422" spans="1:6" ht="15" customHeight="1" x14ac:dyDescent="0.25">
      <c r="A3422" s="300" t="s">
        <v>3646</v>
      </c>
      <c r="B3422" s="211">
        <v>0</v>
      </c>
      <c r="C3422" s="211">
        <v>1</v>
      </c>
      <c r="D3422" s="211" t="s">
        <v>4630</v>
      </c>
      <c r="E3422" s="211" t="s">
        <v>3292</v>
      </c>
      <c r="F3422" s="211" t="s">
        <v>3291</v>
      </c>
    </row>
    <row r="3423" spans="1:6" ht="15" customHeight="1" x14ac:dyDescent="0.25">
      <c r="A3423" s="300" t="s">
        <v>3646</v>
      </c>
      <c r="B3423" s="211">
        <v>0</v>
      </c>
      <c r="C3423" s="211">
        <v>1</v>
      </c>
      <c r="D3423" s="211" t="s">
        <v>571</v>
      </c>
      <c r="E3423" s="211" t="s">
        <v>3292</v>
      </c>
      <c r="F3423" s="211" t="s">
        <v>3291</v>
      </c>
    </row>
    <row r="3424" spans="1:6" ht="15" customHeight="1" x14ac:dyDescent="0.25">
      <c r="A3424" s="300" t="s">
        <v>3646</v>
      </c>
      <c r="B3424" s="211">
        <v>0</v>
      </c>
      <c r="C3424" s="211">
        <v>1</v>
      </c>
      <c r="D3424" s="211" t="s">
        <v>4599</v>
      </c>
      <c r="E3424" s="211" t="s">
        <v>3292</v>
      </c>
      <c r="F3424" s="211" t="s">
        <v>3291</v>
      </c>
    </row>
    <row r="3425" spans="1:6" ht="15" customHeight="1" x14ac:dyDescent="0.25">
      <c r="A3425" s="300" t="s">
        <v>3646</v>
      </c>
      <c r="B3425" s="211">
        <v>0</v>
      </c>
      <c r="C3425" s="211">
        <v>1</v>
      </c>
      <c r="D3425" s="211" t="s">
        <v>569</v>
      </c>
      <c r="E3425" s="211" t="s">
        <v>3292</v>
      </c>
      <c r="F3425" s="211" t="s">
        <v>3291</v>
      </c>
    </row>
    <row r="3426" spans="1:6" ht="15" customHeight="1" x14ac:dyDescent="0.25">
      <c r="A3426" s="300" t="s">
        <v>3646</v>
      </c>
      <c r="B3426" s="211">
        <v>0</v>
      </c>
      <c r="C3426" s="211">
        <v>1</v>
      </c>
      <c r="D3426" s="211" t="s">
        <v>928</v>
      </c>
      <c r="E3426" s="211" t="s">
        <v>3292</v>
      </c>
      <c r="F3426" s="211" t="s">
        <v>3291</v>
      </c>
    </row>
    <row r="3427" spans="1:6" ht="15" customHeight="1" x14ac:dyDescent="0.25">
      <c r="A3427" s="300" t="s">
        <v>3646</v>
      </c>
      <c r="B3427" s="211">
        <v>0</v>
      </c>
      <c r="C3427" s="211">
        <v>1</v>
      </c>
      <c r="D3427" s="211" t="s">
        <v>577</v>
      </c>
      <c r="E3427" s="211" t="s">
        <v>3292</v>
      </c>
      <c r="F3427" s="211" t="s">
        <v>3291</v>
      </c>
    </row>
    <row r="3428" spans="1:6" ht="15" customHeight="1" x14ac:dyDescent="0.25">
      <c r="A3428" s="300" t="s">
        <v>3646</v>
      </c>
      <c r="B3428" s="211">
        <v>0</v>
      </c>
      <c r="C3428" s="211">
        <v>1</v>
      </c>
      <c r="D3428" s="211" t="s">
        <v>4587</v>
      </c>
      <c r="E3428" s="211" t="s">
        <v>3292</v>
      </c>
      <c r="F3428" s="211" t="s">
        <v>3291</v>
      </c>
    </row>
    <row r="3429" spans="1:6" ht="15" customHeight="1" x14ac:dyDescent="0.25">
      <c r="A3429" s="300" t="s">
        <v>3646</v>
      </c>
      <c r="B3429" s="211">
        <v>0</v>
      </c>
      <c r="C3429" s="211">
        <v>1</v>
      </c>
      <c r="D3429" s="211" t="s">
        <v>614</v>
      </c>
      <c r="E3429" s="211" t="s">
        <v>3292</v>
      </c>
      <c r="F3429" s="211" t="s">
        <v>3291</v>
      </c>
    </row>
    <row r="3430" spans="1:6" ht="15" customHeight="1" x14ac:dyDescent="0.25">
      <c r="A3430" s="300" t="s">
        <v>3646</v>
      </c>
      <c r="B3430" s="211">
        <v>0</v>
      </c>
      <c r="C3430" s="211">
        <v>1</v>
      </c>
      <c r="D3430" s="211" t="s">
        <v>5297</v>
      </c>
      <c r="E3430" s="211" t="s">
        <v>3292</v>
      </c>
      <c r="F3430" s="211" t="s">
        <v>3291</v>
      </c>
    </row>
    <row r="3431" spans="1:6" ht="15" customHeight="1" x14ac:dyDescent="0.25">
      <c r="A3431" s="300" t="s">
        <v>3646</v>
      </c>
      <c r="B3431" s="211">
        <v>0</v>
      </c>
      <c r="C3431" s="211">
        <v>1</v>
      </c>
      <c r="D3431" s="211" t="s">
        <v>5298</v>
      </c>
      <c r="E3431" s="211" t="s">
        <v>3292</v>
      </c>
      <c r="F3431" s="211" t="s">
        <v>3291</v>
      </c>
    </row>
    <row r="3432" spans="1:6" ht="15" customHeight="1" x14ac:dyDescent="0.25">
      <c r="A3432" s="300" t="s">
        <v>3646</v>
      </c>
      <c r="B3432" s="211">
        <v>0</v>
      </c>
      <c r="C3432" s="211">
        <v>1</v>
      </c>
      <c r="D3432" s="211" t="s">
        <v>3778</v>
      </c>
      <c r="E3432" s="211" t="s">
        <v>3292</v>
      </c>
      <c r="F3432" s="211" t="s">
        <v>3291</v>
      </c>
    </row>
    <row r="3433" spans="1:6" ht="15" customHeight="1" x14ac:dyDescent="0.25">
      <c r="A3433" s="300" t="s">
        <v>3646</v>
      </c>
      <c r="B3433" s="211">
        <v>0</v>
      </c>
      <c r="C3433" s="211">
        <v>1</v>
      </c>
      <c r="D3433" s="211" t="s">
        <v>579</v>
      </c>
      <c r="E3433" s="211" t="s">
        <v>3292</v>
      </c>
      <c r="F3433" s="211" t="s">
        <v>3291</v>
      </c>
    </row>
    <row r="3434" spans="1:6" ht="15" customHeight="1" x14ac:dyDescent="0.25">
      <c r="A3434" s="300" t="s">
        <v>3646</v>
      </c>
      <c r="B3434" s="211">
        <v>0</v>
      </c>
      <c r="C3434" s="211">
        <v>1</v>
      </c>
      <c r="D3434" s="211" t="s">
        <v>589</v>
      </c>
      <c r="E3434" s="211" t="s">
        <v>3292</v>
      </c>
      <c r="F3434" s="211" t="s">
        <v>3291</v>
      </c>
    </row>
    <row r="3435" spans="1:6" ht="15" customHeight="1" x14ac:dyDescent="0.25">
      <c r="A3435" s="300" t="s">
        <v>3646</v>
      </c>
      <c r="B3435" s="211">
        <v>0</v>
      </c>
      <c r="C3435" s="211">
        <v>1</v>
      </c>
      <c r="D3435" s="211" t="s">
        <v>593</v>
      </c>
      <c r="E3435" s="211" t="s">
        <v>3292</v>
      </c>
      <c r="F3435" s="211" t="s">
        <v>3291</v>
      </c>
    </row>
    <row r="3436" spans="1:6" ht="15" customHeight="1" x14ac:dyDescent="0.25">
      <c r="A3436" s="300" t="s">
        <v>3646</v>
      </c>
      <c r="B3436" s="211">
        <v>0</v>
      </c>
      <c r="C3436" s="211">
        <v>1</v>
      </c>
      <c r="D3436" s="211" t="s">
        <v>587</v>
      </c>
      <c r="E3436" s="211" t="s">
        <v>3292</v>
      </c>
      <c r="F3436" s="211" t="s">
        <v>3291</v>
      </c>
    </row>
    <row r="3437" spans="1:6" ht="15" customHeight="1" x14ac:dyDescent="0.25">
      <c r="A3437" s="300" t="s">
        <v>3646</v>
      </c>
      <c r="B3437" s="211">
        <v>0</v>
      </c>
      <c r="C3437" s="211">
        <v>1</v>
      </c>
      <c r="D3437" s="211" t="s">
        <v>601</v>
      </c>
      <c r="E3437" s="211" t="s">
        <v>3292</v>
      </c>
      <c r="F3437" s="211" t="s">
        <v>3291</v>
      </c>
    </row>
    <row r="3438" spans="1:6" ht="15" customHeight="1" x14ac:dyDescent="0.25">
      <c r="A3438" s="300" t="s">
        <v>3646</v>
      </c>
      <c r="B3438" s="211">
        <v>0</v>
      </c>
      <c r="C3438" s="211">
        <v>1</v>
      </c>
      <c r="D3438" s="211" t="s">
        <v>585</v>
      </c>
      <c r="E3438" s="211" t="s">
        <v>3292</v>
      </c>
      <c r="F3438" s="211" t="s">
        <v>3291</v>
      </c>
    </row>
    <row r="3439" spans="1:6" ht="15" customHeight="1" x14ac:dyDescent="0.25">
      <c r="A3439" s="300" t="s">
        <v>3646</v>
      </c>
      <c r="B3439" s="211">
        <v>0</v>
      </c>
      <c r="C3439" s="211">
        <v>1</v>
      </c>
      <c r="D3439" s="211" t="s">
        <v>1553</v>
      </c>
      <c r="E3439" s="211" t="s">
        <v>3292</v>
      </c>
      <c r="F3439" s="211" t="s">
        <v>3291</v>
      </c>
    </row>
    <row r="3440" spans="1:6" ht="15" customHeight="1" x14ac:dyDescent="0.25">
      <c r="A3440" s="300" t="s">
        <v>3646</v>
      </c>
      <c r="B3440" s="211">
        <v>0</v>
      </c>
      <c r="C3440" s="211">
        <v>1</v>
      </c>
      <c r="D3440" s="211" t="s">
        <v>612</v>
      </c>
      <c r="E3440" s="211" t="s">
        <v>3292</v>
      </c>
      <c r="F3440" s="211" t="s">
        <v>3291</v>
      </c>
    </row>
    <row r="3441" spans="1:6" ht="15" customHeight="1" x14ac:dyDescent="0.25">
      <c r="A3441" s="300" t="s">
        <v>3646</v>
      </c>
      <c r="B3441" s="211">
        <v>0</v>
      </c>
      <c r="C3441" s="211">
        <v>1</v>
      </c>
      <c r="D3441" s="211" t="s">
        <v>3825</v>
      </c>
      <c r="E3441" s="211" t="s">
        <v>3292</v>
      </c>
      <c r="F3441" s="211" t="s">
        <v>3291</v>
      </c>
    </row>
    <row r="3442" spans="1:6" ht="15" customHeight="1" x14ac:dyDescent="0.25">
      <c r="A3442" s="300" t="s">
        <v>3646</v>
      </c>
      <c r="B3442" s="211">
        <v>0</v>
      </c>
      <c r="C3442" s="211">
        <v>1</v>
      </c>
      <c r="D3442" s="211" t="s">
        <v>3200</v>
      </c>
      <c r="E3442" s="211" t="s">
        <v>127</v>
      </c>
      <c r="F3442" s="211" t="s">
        <v>3291</v>
      </c>
    </row>
    <row r="3443" spans="1:6" ht="15" customHeight="1" x14ac:dyDescent="0.25">
      <c r="A3443" s="300" t="s">
        <v>3646</v>
      </c>
      <c r="B3443" s="211">
        <v>0</v>
      </c>
      <c r="C3443" s="211">
        <v>1</v>
      </c>
      <c r="D3443" s="211" t="s">
        <v>3199</v>
      </c>
      <c r="E3443" s="211" t="s">
        <v>3292</v>
      </c>
      <c r="F3443" s="211" t="s">
        <v>3291</v>
      </c>
    </row>
    <row r="3444" spans="1:6" ht="15" customHeight="1" x14ac:dyDescent="0.25">
      <c r="A3444" s="300" t="s">
        <v>3647</v>
      </c>
      <c r="B3444" s="211">
        <v>0</v>
      </c>
      <c r="C3444" s="211">
        <v>1</v>
      </c>
      <c r="D3444" s="211" t="s">
        <v>573</v>
      </c>
      <c r="E3444" s="211" t="s">
        <v>3292</v>
      </c>
      <c r="F3444" s="211" t="s">
        <v>3291</v>
      </c>
    </row>
    <row r="3445" spans="1:6" ht="15" customHeight="1" x14ac:dyDescent="0.25">
      <c r="A3445" s="300" t="s">
        <v>3647</v>
      </c>
      <c r="B3445" s="211">
        <v>0</v>
      </c>
      <c r="C3445" s="211">
        <v>1</v>
      </c>
      <c r="D3445" s="211" t="s">
        <v>575</v>
      </c>
      <c r="E3445" s="211" t="s">
        <v>3292</v>
      </c>
      <c r="F3445" s="211" t="s">
        <v>3291</v>
      </c>
    </row>
    <row r="3446" spans="1:6" ht="15" customHeight="1" x14ac:dyDescent="0.25">
      <c r="A3446" s="300" t="s">
        <v>3647</v>
      </c>
      <c r="B3446" s="211">
        <v>0</v>
      </c>
      <c r="C3446" s="211">
        <v>1</v>
      </c>
      <c r="D3446" s="211" t="s">
        <v>4535</v>
      </c>
      <c r="E3446" s="211" t="s">
        <v>3292</v>
      </c>
      <c r="F3446" s="211" t="s">
        <v>3291</v>
      </c>
    </row>
    <row r="3447" spans="1:6" ht="15" customHeight="1" x14ac:dyDescent="0.25">
      <c r="A3447" s="300" t="s">
        <v>3647</v>
      </c>
      <c r="B3447" s="211">
        <v>0</v>
      </c>
      <c r="C3447" s="211">
        <v>1</v>
      </c>
      <c r="D3447" s="211" t="s">
        <v>4630</v>
      </c>
      <c r="E3447" s="211" t="s">
        <v>3292</v>
      </c>
      <c r="F3447" s="211" t="s">
        <v>3291</v>
      </c>
    </row>
    <row r="3448" spans="1:6" ht="15" customHeight="1" x14ac:dyDescent="0.25">
      <c r="A3448" s="300" t="s">
        <v>3647</v>
      </c>
      <c r="B3448" s="211">
        <v>0</v>
      </c>
      <c r="C3448" s="211">
        <v>1</v>
      </c>
      <c r="D3448" s="211" t="s">
        <v>571</v>
      </c>
      <c r="E3448" s="211" t="s">
        <v>3292</v>
      </c>
      <c r="F3448" s="211" t="s">
        <v>3291</v>
      </c>
    </row>
    <row r="3449" spans="1:6" ht="15" customHeight="1" x14ac:dyDescent="0.25">
      <c r="A3449" s="300" t="s">
        <v>3647</v>
      </c>
      <c r="B3449" s="211">
        <v>0</v>
      </c>
      <c r="C3449" s="211">
        <v>1</v>
      </c>
      <c r="D3449" s="211" t="s">
        <v>4599</v>
      </c>
      <c r="E3449" s="211" t="s">
        <v>3292</v>
      </c>
      <c r="F3449" s="211" t="s">
        <v>3291</v>
      </c>
    </row>
    <row r="3450" spans="1:6" ht="15" customHeight="1" x14ac:dyDescent="0.25">
      <c r="A3450" s="300" t="s">
        <v>3647</v>
      </c>
      <c r="B3450" s="211">
        <v>0</v>
      </c>
      <c r="C3450" s="211">
        <v>1</v>
      </c>
      <c r="D3450" s="211" t="s">
        <v>569</v>
      </c>
      <c r="E3450" s="211" t="s">
        <v>3292</v>
      </c>
      <c r="F3450" s="211" t="s">
        <v>3291</v>
      </c>
    </row>
    <row r="3451" spans="1:6" ht="15" customHeight="1" x14ac:dyDescent="0.25">
      <c r="A3451" s="300" t="s">
        <v>3647</v>
      </c>
      <c r="B3451" s="211">
        <v>0</v>
      </c>
      <c r="C3451" s="211">
        <v>1</v>
      </c>
      <c r="D3451" s="211" t="s">
        <v>928</v>
      </c>
      <c r="E3451" s="211" t="s">
        <v>3292</v>
      </c>
      <c r="F3451" s="211" t="s">
        <v>3291</v>
      </c>
    </row>
    <row r="3452" spans="1:6" ht="15" customHeight="1" x14ac:dyDescent="0.25">
      <c r="A3452" s="300" t="s">
        <v>3647</v>
      </c>
      <c r="B3452" s="211">
        <v>0</v>
      </c>
      <c r="C3452" s="211">
        <v>1</v>
      </c>
      <c r="D3452" s="211" t="s">
        <v>577</v>
      </c>
      <c r="E3452" s="211" t="s">
        <v>3292</v>
      </c>
      <c r="F3452" s="211" t="s">
        <v>3291</v>
      </c>
    </row>
    <row r="3453" spans="1:6" ht="15" customHeight="1" x14ac:dyDescent="0.25">
      <c r="A3453" s="300" t="s">
        <v>3647</v>
      </c>
      <c r="B3453" s="211">
        <v>0</v>
      </c>
      <c r="C3453" s="211">
        <v>1</v>
      </c>
      <c r="D3453" s="211" t="s">
        <v>4587</v>
      </c>
      <c r="E3453" s="211" t="s">
        <v>3292</v>
      </c>
      <c r="F3453" s="211" t="s">
        <v>3291</v>
      </c>
    </row>
    <row r="3454" spans="1:6" ht="15" customHeight="1" x14ac:dyDescent="0.25">
      <c r="A3454" s="300" t="s">
        <v>3647</v>
      </c>
      <c r="B3454" s="211">
        <v>0</v>
      </c>
      <c r="C3454" s="211">
        <v>1</v>
      </c>
      <c r="D3454" s="211" t="s">
        <v>614</v>
      </c>
      <c r="E3454" s="211" t="s">
        <v>3292</v>
      </c>
      <c r="F3454" s="211" t="s">
        <v>3291</v>
      </c>
    </row>
    <row r="3455" spans="1:6" ht="15" customHeight="1" x14ac:dyDescent="0.25">
      <c r="A3455" s="300" t="s">
        <v>3647</v>
      </c>
      <c r="B3455" s="211">
        <v>0</v>
      </c>
      <c r="C3455" s="211">
        <v>1</v>
      </c>
      <c r="D3455" s="211" t="s">
        <v>5297</v>
      </c>
      <c r="E3455" s="211" t="s">
        <v>3292</v>
      </c>
      <c r="F3455" s="211" t="s">
        <v>3291</v>
      </c>
    </row>
    <row r="3456" spans="1:6" ht="15" customHeight="1" x14ac:dyDescent="0.25">
      <c r="A3456" s="300" t="s">
        <v>3647</v>
      </c>
      <c r="B3456" s="211">
        <v>0</v>
      </c>
      <c r="C3456" s="211">
        <v>1</v>
      </c>
      <c r="D3456" s="211" t="s">
        <v>5298</v>
      </c>
      <c r="E3456" s="211" t="s">
        <v>3292</v>
      </c>
      <c r="F3456" s="211" t="s">
        <v>3291</v>
      </c>
    </row>
    <row r="3457" spans="1:6" ht="15" customHeight="1" x14ac:dyDescent="0.25">
      <c r="A3457" s="300" t="s">
        <v>3647</v>
      </c>
      <c r="B3457" s="211">
        <v>0</v>
      </c>
      <c r="C3457" s="211">
        <v>1</v>
      </c>
      <c r="D3457" s="211" t="s">
        <v>3778</v>
      </c>
      <c r="E3457" s="211" t="s">
        <v>3292</v>
      </c>
      <c r="F3457" s="211" t="s">
        <v>3291</v>
      </c>
    </row>
    <row r="3458" spans="1:6" ht="15" customHeight="1" x14ac:dyDescent="0.25">
      <c r="A3458" s="300" t="s">
        <v>3647</v>
      </c>
      <c r="B3458" s="211">
        <v>0</v>
      </c>
      <c r="C3458" s="211">
        <v>1</v>
      </c>
      <c r="D3458" s="211" t="s">
        <v>579</v>
      </c>
      <c r="E3458" s="211" t="s">
        <v>3292</v>
      </c>
      <c r="F3458" s="211" t="s">
        <v>3291</v>
      </c>
    </row>
    <row r="3459" spans="1:6" ht="15" customHeight="1" x14ac:dyDescent="0.25">
      <c r="A3459" s="300" t="s">
        <v>3647</v>
      </c>
      <c r="B3459" s="211">
        <v>0</v>
      </c>
      <c r="C3459" s="211">
        <v>1</v>
      </c>
      <c r="D3459" s="211" t="s">
        <v>589</v>
      </c>
      <c r="E3459" s="211" t="s">
        <v>3292</v>
      </c>
      <c r="F3459" s="211" t="s">
        <v>3291</v>
      </c>
    </row>
    <row r="3460" spans="1:6" ht="15" customHeight="1" x14ac:dyDescent="0.25">
      <c r="A3460" s="300" t="s">
        <v>3647</v>
      </c>
      <c r="B3460" s="211">
        <v>0</v>
      </c>
      <c r="C3460" s="211">
        <v>1</v>
      </c>
      <c r="D3460" s="211" t="s">
        <v>593</v>
      </c>
      <c r="E3460" s="211" t="s">
        <v>3292</v>
      </c>
      <c r="F3460" s="211" t="s">
        <v>3291</v>
      </c>
    </row>
    <row r="3461" spans="1:6" ht="15" customHeight="1" x14ac:dyDescent="0.25">
      <c r="A3461" s="300" t="s">
        <v>3647</v>
      </c>
      <c r="B3461" s="211">
        <v>0</v>
      </c>
      <c r="C3461" s="211">
        <v>1</v>
      </c>
      <c r="D3461" s="211" t="s">
        <v>587</v>
      </c>
      <c r="E3461" s="211" t="s">
        <v>3292</v>
      </c>
      <c r="F3461" s="211" t="s">
        <v>3291</v>
      </c>
    </row>
    <row r="3462" spans="1:6" ht="15" customHeight="1" x14ac:dyDescent="0.25">
      <c r="A3462" s="300" t="s">
        <v>3647</v>
      </c>
      <c r="B3462" s="211">
        <v>0</v>
      </c>
      <c r="C3462" s="211">
        <v>1</v>
      </c>
      <c r="D3462" s="211" t="s">
        <v>601</v>
      </c>
      <c r="E3462" s="211" t="s">
        <v>3292</v>
      </c>
      <c r="F3462" s="211" t="s">
        <v>3291</v>
      </c>
    </row>
    <row r="3463" spans="1:6" ht="15" customHeight="1" x14ac:dyDescent="0.25">
      <c r="A3463" s="300" t="s">
        <v>3647</v>
      </c>
      <c r="B3463" s="211">
        <v>0</v>
      </c>
      <c r="C3463" s="211">
        <v>1</v>
      </c>
      <c r="D3463" s="211" t="s">
        <v>585</v>
      </c>
      <c r="E3463" s="211" t="s">
        <v>3292</v>
      </c>
      <c r="F3463" s="211" t="s">
        <v>3291</v>
      </c>
    </row>
    <row r="3464" spans="1:6" ht="15" customHeight="1" x14ac:dyDescent="0.25">
      <c r="A3464" s="300" t="s">
        <v>3647</v>
      </c>
      <c r="B3464" s="211">
        <v>0</v>
      </c>
      <c r="C3464" s="211">
        <v>1</v>
      </c>
      <c r="D3464" s="211" t="s">
        <v>1553</v>
      </c>
      <c r="E3464" s="211" t="s">
        <v>3292</v>
      </c>
      <c r="F3464" s="211" t="s">
        <v>3291</v>
      </c>
    </row>
    <row r="3465" spans="1:6" ht="15" customHeight="1" x14ac:dyDescent="0.25">
      <c r="A3465" s="300" t="s">
        <v>3647</v>
      </c>
      <c r="B3465" s="211">
        <v>0</v>
      </c>
      <c r="C3465" s="211">
        <v>1</v>
      </c>
      <c r="D3465" s="211" t="s">
        <v>612</v>
      </c>
      <c r="E3465" s="211" t="s">
        <v>3292</v>
      </c>
      <c r="F3465" s="211" t="s">
        <v>3291</v>
      </c>
    </row>
    <row r="3466" spans="1:6" ht="15" customHeight="1" x14ac:dyDescent="0.25">
      <c r="A3466" s="300" t="s">
        <v>3647</v>
      </c>
      <c r="B3466" s="211">
        <v>0</v>
      </c>
      <c r="C3466" s="211">
        <v>1</v>
      </c>
      <c r="D3466" s="211" t="s">
        <v>3825</v>
      </c>
      <c r="E3466" s="211" t="s">
        <v>3292</v>
      </c>
      <c r="F3466" s="211" t="s">
        <v>3291</v>
      </c>
    </row>
    <row r="3467" spans="1:6" ht="15" customHeight="1" x14ac:dyDescent="0.25">
      <c r="A3467" s="300" t="s">
        <v>3647</v>
      </c>
      <c r="B3467" s="211">
        <v>0</v>
      </c>
      <c r="C3467" s="211">
        <v>1</v>
      </c>
      <c r="D3467" s="211" t="s">
        <v>3200</v>
      </c>
      <c r="E3467" s="211" t="s">
        <v>127</v>
      </c>
      <c r="F3467" s="211" t="s">
        <v>3291</v>
      </c>
    </row>
    <row r="3468" spans="1:6" ht="15" customHeight="1" x14ac:dyDescent="0.25">
      <c r="A3468" s="300" t="s">
        <v>3647</v>
      </c>
      <c r="B3468" s="211">
        <v>0</v>
      </c>
      <c r="C3468" s="211">
        <v>1</v>
      </c>
      <c r="D3468" s="211" t="s">
        <v>3199</v>
      </c>
      <c r="E3468" s="211" t="s">
        <v>3292</v>
      </c>
      <c r="F3468" s="211" t="s">
        <v>3291</v>
      </c>
    </row>
    <row r="3469" spans="1:6" ht="15" customHeight="1" x14ac:dyDescent="0.25">
      <c r="A3469" s="300" t="s">
        <v>3648</v>
      </c>
      <c r="B3469" s="211">
        <v>0</v>
      </c>
      <c r="C3469" s="211">
        <v>1</v>
      </c>
      <c r="D3469" s="211" t="s">
        <v>573</v>
      </c>
      <c r="E3469" s="211" t="s">
        <v>3292</v>
      </c>
      <c r="F3469" s="211" t="s">
        <v>3291</v>
      </c>
    </row>
    <row r="3470" spans="1:6" ht="15" customHeight="1" x14ac:dyDescent="0.25">
      <c r="A3470" s="300" t="s">
        <v>3648</v>
      </c>
      <c r="B3470" s="211">
        <v>0</v>
      </c>
      <c r="C3470" s="211">
        <v>1</v>
      </c>
      <c r="D3470" s="211" t="s">
        <v>575</v>
      </c>
      <c r="E3470" s="211" t="s">
        <v>3292</v>
      </c>
      <c r="F3470" s="211" t="s">
        <v>3291</v>
      </c>
    </row>
    <row r="3471" spans="1:6" ht="15" customHeight="1" x14ac:dyDescent="0.25">
      <c r="A3471" s="300" t="s">
        <v>3648</v>
      </c>
      <c r="B3471" s="211">
        <v>0</v>
      </c>
      <c r="C3471" s="211">
        <v>1</v>
      </c>
      <c r="D3471" s="211" t="s">
        <v>4535</v>
      </c>
      <c r="E3471" s="211" t="s">
        <v>3292</v>
      </c>
      <c r="F3471" s="211" t="s">
        <v>3291</v>
      </c>
    </row>
    <row r="3472" spans="1:6" ht="15" customHeight="1" x14ac:dyDescent="0.25">
      <c r="A3472" s="300" t="s">
        <v>3648</v>
      </c>
      <c r="B3472" s="211">
        <v>0</v>
      </c>
      <c r="C3472" s="211">
        <v>1</v>
      </c>
      <c r="D3472" s="211" t="s">
        <v>4630</v>
      </c>
      <c r="E3472" s="211" t="s">
        <v>3292</v>
      </c>
      <c r="F3472" s="211" t="s">
        <v>3291</v>
      </c>
    </row>
    <row r="3473" spans="1:6" ht="15" customHeight="1" x14ac:dyDescent="0.25">
      <c r="A3473" s="300" t="s">
        <v>3648</v>
      </c>
      <c r="B3473" s="211">
        <v>0</v>
      </c>
      <c r="C3473" s="211">
        <v>1</v>
      </c>
      <c r="D3473" s="211" t="s">
        <v>571</v>
      </c>
      <c r="E3473" s="211" t="s">
        <v>3292</v>
      </c>
      <c r="F3473" s="211" t="s">
        <v>3291</v>
      </c>
    </row>
    <row r="3474" spans="1:6" ht="15" customHeight="1" x14ac:dyDescent="0.25">
      <c r="A3474" s="300" t="s">
        <v>3648</v>
      </c>
      <c r="B3474" s="211">
        <v>0</v>
      </c>
      <c r="C3474" s="211">
        <v>1</v>
      </c>
      <c r="D3474" s="211" t="s">
        <v>4599</v>
      </c>
      <c r="E3474" s="211" t="s">
        <v>3292</v>
      </c>
      <c r="F3474" s="211" t="s">
        <v>3291</v>
      </c>
    </row>
    <row r="3475" spans="1:6" ht="15" customHeight="1" x14ac:dyDescent="0.25">
      <c r="A3475" s="300" t="s">
        <v>3648</v>
      </c>
      <c r="B3475" s="211">
        <v>0</v>
      </c>
      <c r="C3475" s="211">
        <v>1</v>
      </c>
      <c r="D3475" s="211" t="s">
        <v>569</v>
      </c>
      <c r="E3475" s="211" t="s">
        <v>3292</v>
      </c>
      <c r="F3475" s="211" t="s">
        <v>3291</v>
      </c>
    </row>
    <row r="3476" spans="1:6" ht="15" customHeight="1" x14ac:dyDescent="0.25">
      <c r="A3476" s="300" t="s">
        <v>3648</v>
      </c>
      <c r="B3476" s="211">
        <v>0</v>
      </c>
      <c r="C3476" s="211">
        <v>1</v>
      </c>
      <c r="D3476" s="211" t="s">
        <v>928</v>
      </c>
      <c r="E3476" s="211" t="s">
        <v>3292</v>
      </c>
      <c r="F3476" s="211" t="s">
        <v>3291</v>
      </c>
    </row>
    <row r="3477" spans="1:6" ht="15" customHeight="1" x14ac:dyDescent="0.25">
      <c r="A3477" s="300" t="s">
        <v>3648</v>
      </c>
      <c r="B3477" s="211">
        <v>0</v>
      </c>
      <c r="C3477" s="211">
        <v>1</v>
      </c>
      <c r="D3477" s="211" t="s">
        <v>577</v>
      </c>
      <c r="E3477" s="211" t="s">
        <v>3292</v>
      </c>
      <c r="F3477" s="211" t="s">
        <v>3291</v>
      </c>
    </row>
    <row r="3478" spans="1:6" ht="15" customHeight="1" x14ac:dyDescent="0.25">
      <c r="A3478" s="300" t="s">
        <v>3648</v>
      </c>
      <c r="B3478" s="211">
        <v>0</v>
      </c>
      <c r="C3478" s="211">
        <v>1</v>
      </c>
      <c r="D3478" s="211" t="s">
        <v>4587</v>
      </c>
      <c r="E3478" s="211" t="s">
        <v>3292</v>
      </c>
      <c r="F3478" s="211" t="s">
        <v>3291</v>
      </c>
    </row>
    <row r="3479" spans="1:6" ht="15" customHeight="1" x14ac:dyDescent="0.25">
      <c r="A3479" s="300" t="s">
        <v>3648</v>
      </c>
      <c r="B3479" s="211">
        <v>0</v>
      </c>
      <c r="C3479" s="211">
        <v>1</v>
      </c>
      <c r="D3479" s="211" t="s">
        <v>614</v>
      </c>
      <c r="E3479" s="211" t="s">
        <v>3292</v>
      </c>
      <c r="F3479" s="211" t="s">
        <v>3291</v>
      </c>
    </row>
    <row r="3480" spans="1:6" ht="15" customHeight="1" x14ac:dyDescent="0.25">
      <c r="A3480" s="300" t="s">
        <v>3648</v>
      </c>
      <c r="B3480" s="211">
        <v>0</v>
      </c>
      <c r="C3480" s="211">
        <v>1</v>
      </c>
      <c r="D3480" s="211" t="s">
        <v>5297</v>
      </c>
      <c r="E3480" s="211" t="s">
        <v>3292</v>
      </c>
      <c r="F3480" s="211" t="s">
        <v>3291</v>
      </c>
    </row>
    <row r="3481" spans="1:6" ht="15" customHeight="1" x14ac:dyDescent="0.25">
      <c r="A3481" s="300" t="s">
        <v>3648</v>
      </c>
      <c r="B3481" s="211">
        <v>0</v>
      </c>
      <c r="C3481" s="211">
        <v>1</v>
      </c>
      <c r="D3481" s="211" t="s">
        <v>5298</v>
      </c>
      <c r="E3481" s="211" t="s">
        <v>3292</v>
      </c>
      <c r="F3481" s="211" t="s">
        <v>3291</v>
      </c>
    </row>
    <row r="3482" spans="1:6" ht="15" customHeight="1" x14ac:dyDescent="0.25">
      <c r="A3482" s="300" t="s">
        <v>3648</v>
      </c>
      <c r="B3482" s="211">
        <v>0</v>
      </c>
      <c r="C3482" s="211">
        <v>1</v>
      </c>
      <c r="D3482" s="211" t="s">
        <v>3778</v>
      </c>
      <c r="E3482" s="211" t="s">
        <v>3292</v>
      </c>
      <c r="F3482" s="211" t="s">
        <v>3291</v>
      </c>
    </row>
    <row r="3483" spans="1:6" ht="15" customHeight="1" x14ac:dyDescent="0.25">
      <c r="A3483" s="300" t="s">
        <v>3648</v>
      </c>
      <c r="B3483" s="211">
        <v>0</v>
      </c>
      <c r="C3483" s="211">
        <v>1</v>
      </c>
      <c r="D3483" s="211" t="s">
        <v>579</v>
      </c>
      <c r="E3483" s="211" t="s">
        <v>3292</v>
      </c>
      <c r="F3483" s="211" t="s">
        <v>3291</v>
      </c>
    </row>
    <row r="3484" spans="1:6" ht="15" customHeight="1" x14ac:dyDescent="0.25">
      <c r="A3484" s="300" t="s">
        <v>3648</v>
      </c>
      <c r="B3484" s="211">
        <v>0</v>
      </c>
      <c r="C3484" s="211">
        <v>1</v>
      </c>
      <c r="D3484" s="211" t="s">
        <v>589</v>
      </c>
      <c r="E3484" s="211" t="s">
        <v>3292</v>
      </c>
      <c r="F3484" s="211" t="s">
        <v>3291</v>
      </c>
    </row>
    <row r="3485" spans="1:6" ht="15" customHeight="1" x14ac:dyDescent="0.25">
      <c r="A3485" s="300" t="s">
        <v>3648</v>
      </c>
      <c r="B3485" s="211">
        <v>0</v>
      </c>
      <c r="C3485" s="211">
        <v>1</v>
      </c>
      <c r="D3485" s="211" t="s">
        <v>593</v>
      </c>
      <c r="E3485" s="211" t="s">
        <v>3292</v>
      </c>
      <c r="F3485" s="211" t="s">
        <v>3291</v>
      </c>
    </row>
    <row r="3486" spans="1:6" ht="15" customHeight="1" x14ac:dyDescent="0.25">
      <c r="A3486" s="300" t="s">
        <v>3648</v>
      </c>
      <c r="B3486" s="211">
        <v>0</v>
      </c>
      <c r="C3486" s="211">
        <v>1</v>
      </c>
      <c r="D3486" s="211" t="s">
        <v>587</v>
      </c>
      <c r="E3486" s="211" t="s">
        <v>3292</v>
      </c>
      <c r="F3486" s="211" t="s">
        <v>3291</v>
      </c>
    </row>
    <row r="3487" spans="1:6" ht="15" customHeight="1" x14ac:dyDescent="0.25">
      <c r="A3487" s="300" t="s">
        <v>3648</v>
      </c>
      <c r="B3487" s="211">
        <v>0</v>
      </c>
      <c r="C3487" s="211">
        <v>1</v>
      </c>
      <c r="D3487" s="211" t="s">
        <v>601</v>
      </c>
      <c r="E3487" s="211" t="s">
        <v>3292</v>
      </c>
      <c r="F3487" s="211" t="s">
        <v>3291</v>
      </c>
    </row>
    <row r="3488" spans="1:6" ht="15" customHeight="1" x14ac:dyDescent="0.25">
      <c r="A3488" s="300" t="s">
        <v>3648</v>
      </c>
      <c r="B3488" s="211">
        <v>0</v>
      </c>
      <c r="C3488" s="211">
        <v>1</v>
      </c>
      <c r="D3488" s="211" t="s">
        <v>585</v>
      </c>
      <c r="E3488" s="211" t="s">
        <v>3292</v>
      </c>
      <c r="F3488" s="211" t="s">
        <v>3291</v>
      </c>
    </row>
    <row r="3489" spans="1:6" ht="15" customHeight="1" x14ac:dyDescent="0.25">
      <c r="A3489" s="300" t="s">
        <v>3648</v>
      </c>
      <c r="B3489" s="211">
        <v>0</v>
      </c>
      <c r="C3489" s="211">
        <v>1</v>
      </c>
      <c r="D3489" s="211" t="s">
        <v>1553</v>
      </c>
      <c r="E3489" s="211" t="s">
        <v>3292</v>
      </c>
      <c r="F3489" s="211" t="s">
        <v>3291</v>
      </c>
    </row>
    <row r="3490" spans="1:6" ht="15" customHeight="1" x14ac:dyDescent="0.25">
      <c r="A3490" s="300" t="s">
        <v>3648</v>
      </c>
      <c r="B3490" s="211">
        <v>0</v>
      </c>
      <c r="C3490" s="211">
        <v>1</v>
      </c>
      <c r="D3490" s="211" t="s">
        <v>612</v>
      </c>
      <c r="E3490" s="211" t="s">
        <v>3292</v>
      </c>
      <c r="F3490" s="211" t="s">
        <v>3291</v>
      </c>
    </row>
    <row r="3491" spans="1:6" ht="15" customHeight="1" x14ac:dyDescent="0.25">
      <c r="A3491" s="300" t="s">
        <v>3648</v>
      </c>
      <c r="B3491" s="211">
        <v>0</v>
      </c>
      <c r="C3491" s="211">
        <v>1</v>
      </c>
      <c r="D3491" s="211" t="s">
        <v>3825</v>
      </c>
      <c r="E3491" s="211" t="s">
        <v>3292</v>
      </c>
      <c r="F3491" s="211" t="s">
        <v>3291</v>
      </c>
    </row>
    <row r="3492" spans="1:6" ht="15" customHeight="1" x14ac:dyDescent="0.25">
      <c r="A3492" s="300" t="s">
        <v>3648</v>
      </c>
      <c r="B3492" s="211">
        <v>0</v>
      </c>
      <c r="C3492" s="211">
        <v>1</v>
      </c>
      <c r="D3492" s="211" t="s">
        <v>3200</v>
      </c>
      <c r="E3492" s="211" t="s">
        <v>127</v>
      </c>
      <c r="F3492" s="211" t="s">
        <v>3291</v>
      </c>
    </row>
    <row r="3493" spans="1:6" ht="15" customHeight="1" x14ac:dyDescent="0.25">
      <c r="A3493" s="300" t="s">
        <v>3648</v>
      </c>
      <c r="B3493" s="211">
        <v>0</v>
      </c>
      <c r="C3493" s="211">
        <v>1</v>
      </c>
      <c r="D3493" s="211" t="s">
        <v>3199</v>
      </c>
      <c r="E3493" s="211" t="s">
        <v>3292</v>
      </c>
      <c r="F3493" s="211" t="s">
        <v>3291</v>
      </c>
    </row>
    <row r="3494" spans="1:6" ht="15" customHeight="1" x14ac:dyDescent="0.25">
      <c r="A3494" s="300" t="s">
        <v>3649</v>
      </c>
      <c r="B3494" s="211">
        <v>0</v>
      </c>
      <c r="C3494" s="211">
        <v>1</v>
      </c>
      <c r="D3494" s="211" t="s">
        <v>573</v>
      </c>
      <c r="E3494" s="211" t="s">
        <v>3292</v>
      </c>
      <c r="F3494" s="211" t="s">
        <v>3291</v>
      </c>
    </row>
    <row r="3495" spans="1:6" ht="15" customHeight="1" x14ac:dyDescent="0.25">
      <c r="A3495" s="300" t="s">
        <v>3649</v>
      </c>
      <c r="B3495" s="211">
        <v>0</v>
      </c>
      <c r="C3495" s="211">
        <v>1</v>
      </c>
      <c r="D3495" s="211" t="s">
        <v>575</v>
      </c>
      <c r="E3495" s="211" t="s">
        <v>3292</v>
      </c>
      <c r="F3495" s="211" t="s">
        <v>3291</v>
      </c>
    </row>
    <row r="3496" spans="1:6" ht="15" customHeight="1" x14ac:dyDescent="0.25">
      <c r="A3496" s="300" t="s">
        <v>3649</v>
      </c>
      <c r="B3496" s="211">
        <v>0</v>
      </c>
      <c r="C3496" s="211">
        <v>1</v>
      </c>
      <c r="D3496" s="211" t="s">
        <v>4535</v>
      </c>
      <c r="E3496" s="211" t="s">
        <v>3292</v>
      </c>
      <c r="F3496" s="211" t="s">
        <v>3291</v>
      </c>
    </row>
    <row r="3497" spans="1:6" ht="15" customHeight="1" x14ac:dyDescent="0.25">
      <c r="A3497" s="300" t="s">
        <v>3649</v>
      </c>
      <c r="B3497" s="211">
        <v>0</v>
      </c>
      <c r="C3497" s="211">
        <v>1</v>
      </c>
      <c r="D3497" s="211" t="s">
        <v>4630</v>
      </c>
      <c r="E3497" s="211" t="s">
        <v>3292</v>
      </c>
      <c r="F3497" s="211" t="s">
        <v>3291</v>
      </c>
    </row>
    <row r="3498" spans="1:6" ht="15" customHeight="1" x14ac:dyDescent="0.25">
      <c r="A3498" s="300" t="s">
        <v>3649</v>
      </c>
      <c r="B3498" s="211">
        <v>0</v>
      </c>
      <c r="C3498" s="211">
        <v>1</v>
      </c>
      <c r="D3498" s="211" t="s">
        <v>571</v>
      </c>
      <c r="E3498" s="211" t="s">
        <v>3292</v>
      </c>
      <c r="F3498" s="211" t="s">
        <v>3291</v>
      </c>
    </row>
    <row r="3499" spans="1:6" ht="15" customHeight="1" x14ac:dyDescent="0.25">
      <c r="A3499" s="300" t="s">
        <v>3649</v>
      </c>
      <c r="B3499" s="211">
        <v>0</v>
      </c>
      <c r="C3499" s="211">
        <v>1</v>
      </c>
      <c r="D3499" s="211" t="s">
        <v>4599</v>
      </c>
      <c r="E3499" s="211" t="s">
        <v>3292</v>
      </c>
      <c r="F3499" s="211" t="s">
        <v>3291</v>
      </c>
    </row>
    <row r="3500" spans="1:6" ht="15" customHeight="1" x14ac:dyDescent="0.25">
      <c r="A3500" s="300" t="s">
        <v>3649</v>
      </c>
      <c r="B3500" s="211">
        <v>0</v>
      </c>
      <c r="C3500" s="211">
        <v>1</v>
      </c>
      <c r="D3500" s="211" t="s">
        <v>569</v>
      </c>
      <c r="E3500" s="211" t="s">
        <v>3292</v>
      </c>
      <c r="F3500" s="211" t="s">
        <v>3291</v>
      </c>
    </row>
    <row r="3501" spans="1:6" ht="15" customHeight="1" x14ac:dyDescent="0.25">
      <c r="A3501" s="300" t="s">
        <v>3649</v>
      </c>
      <c r="B3501" s="211">
        <v>0</v>
      </c>
      <c r="C3501" s="211">
        <v>1</v>
      </c>
      <c r="D3501" s="211" t="s">
        <v>928</v>
      </c>
      <c r="E3501" s="211" t="s">
        <v>3292</v>
      </c>
      <c r="F3501" s="211" t="s">
        <v>3291</v>
      </c>
    </row>
    <row r="3502" spans="1:6" ht="15" customHeight="1" x14ac:dyDescent="0.25">
      <c r="A3502" s="300" t="s">
        <v>3649</v>
      </c>
      <c r="B3502" s="211">
        <v>0</v>
      </c>
      <c r="C3502" s="211">
        <v>1</v>
      </c>
      <c r="D3502" s="211" t="s">
        <v>577</v>
      </c>
      <c r="E3502" s="211" t="s">
        <v>3292</v>
      </c>
      <c r="F3502" s="211" t="s">
        <v>3291</v>
      </c>
    </row>
    <row r="3503" spans="1:6" ht="15" customHeight="1" x14ac:dyDescent="0.25">
      <c r="A3503" s="300" t="s">
        <v>3649</v>
      </c>
      <c r="B3503" s="211">
        <v>0</v>
      </c>
      <c r="C3503" s="211">
        <v>1</v>
      </c>
      <c r="D3503" s="211" t="s">
        <v>4587</v>
      </c>
      <c r="E3503" s="211" t="s">
        <v>3292</v>
      </c>
      <c r="F3503" s="211" t="s">
        <v>3291</v>
      </c>
    </row>
    <row r="3504" spans="1:6" ht="15" customHeight="1" x14ac:dyDescent="0.25">
      <c r="A3504" s="300" t="s">
        <v>3649</v>
      </c>
      <c r="B3504" s="211">
        <v>0</v>
      </c>
      <c r="C3504" s="211">
        <v>1</v>
      </c>
      <c r="D3504" s="211" t="s">
        <v>614</v>
      </c>
      <c r="E3504" s="211" t="s">
        <v>3292</v>
      </c>
      <c r="F3504" s="211" t="s">
        <v>3291</v>
      </c>
    </row>
    <row r="3505" spans="1:6" ht="15" customHeight="1" x14ac:dyDescent="0.25">
      <c r="A3505" s="300" t="s">
        <v>3649</v>
      </c>
      <c r="B3505" s="211">
        <v>0</v>
      </c>
      <c r="C3505" s="211">
        <v>1</v>
      </c>
      <c r="D3505" s="211" t="s">
        <v>5297</v>
      </c>
      <c r="E3505" s="211" t="s">
        <v>3292</v>
      </c>
      <c r="F3505" s="211" t="s">
        <v>3291</v>
      </c>
    </row>
    <row r="3506" spans="1:6" ht="15" customHeight="1" x14ac:dyDescent="0.25">
      <c r="A3506" s="300" t="s">
        <v>3649</v>
      </c>
      <c r="B3506" s="211">
        <v>0</v>
      </c>
      <c r="C3506" s="211">
        <v>1</v>
      </c>
      <c r="D3506" s="211" t="s">
        <v>5298</v>
      </c>
      <c r="E3506" s="211" t="s">
        <v>3292</v>
      </c>
      <c r="F3506" s="211" t="s">
        <v>3291</v>
      </c>
    </row>
    <row r="3507" spans="1:6" ht="15" customHeight="1" x14ac:dyDescent="0.25">
      <c r="A3507" s="300" t="s">
        <v>3649</v>
      </c>
      <c r="B3507" s="211">
        <v>0</v>
      </c>
      <c r="C3507" s="211">
        <v>1</v>
      </c>
      <c r="D3507" s="211" t="s">
        <v>3778</v>
      </c>
      <c r="E3507" s="211" t="s">
        <v>3292</v>
      </c>
      <c r="F3507" s="211" t="s">
        <v>3291</v>
      </c>
    </row>
    <row r="3508" spans="1:6" ht="15" customHeight="1" x14ac:dyDescent="0.25">
      <c r="A3508" s="300" t="s">
        <v>3649</v>
      </c>
      <c r="B3508" s="211">
        <v>0</v>
      </c>
      <c r="C3508" s="211">
        <v>1</v>
      </c>
      <c r="D3508" s="211" t="s">
        <v>579</v>
      </c>
      <c r="E3508" s="211" t="s">
        <v>3292</v>
      </c>
      <c r="F3508" s="211" t="s">
        <v>3291</v>
      </c>
    </row>
    <row r="3509" spans="1:6" ht="15" customHeight="1" x14ac:dyDescent="0.25">
      <c r="A3509" s="300" t="s">
        <v>3649</v>
      </c>
      <c r="B3509" s="211">
        <v>0</v>
      </c>
      <c r="C3509" s="211">
        <v>1</v>
      </c>
      <c r="D3509" s="211" t="s">
        <v>589</v>
      </c>
      <c r="E3509" s="211" t="s">
        <v>3292</v>
      </c>
      <c r="F3509" s="211" t="s">
        <v>3291</v>
      </c>
    </row>
    <row r="3510" spans="1:6" ht="15" customHeight="1" x14ac:dyDescent="0.25">
      <c r="A3510" s="300" t="s">
        <v>3649</v>
      </c>
      <c r="B3510" s="211">
        <v>0</v>
      </c>
      <c r="C3510" s="211">
        <v>1</v>
      </c>
      <c r="D3510" s="211" t="s">
        <v>593</v>
      </c>
      <c r="E3510" s="211" t="s">
        <v>3292</v>
      </c>
      <c r="F3510" s="211" t="s">
        <v>3291</v>
      </c>
    </row>
    <row r="3511" spans="1:6" ht="15" customHeight="1" x14ac:dyDescent="0.25">
      <c r="A3511" s="300" t="s">
        <v>3649</v>
      </c>
      <c r="B3511" s="211">
        <v>0</v>
      </c>
      <c r="C3511" s="211">
        <v>1</v>
      </c>
      <c r="D3511" s="211" t="s">
        <v>587</v>
      </c>
      <c r="E3511" s="211" t="s">
        <v>3292</v>
      </c>
      <c r="F3511" s="211" t="s">
        <v>3291</v>
      </c>
    </row>
    <row r="3512" spans="1:6" ht="15" customHeight="1" x14ac:dyDescent="0.25">
      <c r="A3512" s="300" t="s">
        <v>3649</v>
      </c>
      <c r="B3512" s="211">
        <v>0</v>
      </c>
      <c r="C3512" s="211">
        <v>1</v>
      </c>
      <c r="D3512" s="211" t="s">
        <v>601</v>
      </c>
      <c r="E3512" s="211" t="s">
        <v>3292</v>
      </c>
      <c r="F3512" s="211" t="s">
        <v>3291</v>
      </c>
    </row>
    <row r="3513" spans="1:6" ht="15" customHeight="1" x14ac:dyDescent="0.25">
      <c r="A3513" s="300" t="s">
        <v>3649</v>
      </c>
      <c r="B3513" s="211">
        <v>0</v>
      </c>
      <c r="C3513" s="211">
        <v>1</v>
      </c>
      <c r="D3513" s="211" t="s">
        <v>585</v>
      </c>
      <c r="E3513" s="211" t="s">
        <v>3292</v>
      </c>
      <c r="F3513" s="211" t="s">
        <v>3291</v>
      </c>
    </row>
    <row r="3514" spans="1:6" ht="15" customHeight="1" x14ac:dyDescent="0.25">
      <c r="A3514" s="300" t="s">
        <v>3649</v>
      </c>
      <c r="B3514" s="211">
        <v>0</v>
      </c>
      <c r="C3514" s="211">
        <v>1</v>
      </c>
      <c r="D3514" s="211" t="s">
        <v>1553</v>
      </c>
      <c r="E3514" s="211" t="s">
        <v>3292</v>
      </c>
      <c r="F3514" s="211" t="s">
        <v>3291</v>
      </c>
    </row>
    <row r="3515" spans="1:6" ht="15" customHeight="1" x14ac:dyDescent="0.25">
      <c r="A3515" s="300" t="s">
        <v>3649</v>
      </c>
      <c r="B3515" s="211">
        <v>0</v>
      </c>
      <c r="C3515" s="211">
        <v>1</v>
      </c>
      <c r="D3515" s="211" t="s">
        <v>612</v>
      </c>
      <c r="E3515" s="211" t="s">
        <v>3292</v>
      </c>
      <c r="F3515" s="211" t="s">
        <v>3291</v>
      </c>
    </row>
    <row r="3516" spans="1:6" ht="15" customHeight="1" x14ac:dyDescent="0.25">
      <c r="A3516" s="300" t="s">
        <v>3649</v>
      </c>
      <c r="B3516" s="211">
        <v>0</v>
      </c>
      <c r="C3516" s="211">
        <v>1</v>
      </c>
      <c r="D3516" s="211" t="s">
        <v>3825</v>
      </c>
      <c r="E3516" s="211" t="s">
        <v>3292</v>
      </c>
      <c r="F3516" s="211" t="s">
        <v>3291</v>
      </c>
    </row>
    <row r="3517" spans="1:6" ht="15" customHeight="1" x14ac:dyDescent="0.25">
      <c r="A3517" s="300" t="s">
        <v>3649</v>
      </c>
      <c r="B3517" s="211">
        <v>0</v>
      </c>
      <c r="C3517" s="211">
        <v>1</v>
      </c>
      <c r="D3517" s="211" t="s">
        <v>3200</v>
      </c>
      <c r="E3517" s="211" t="s">
        <v>127</v>
      </c>
      <c r="F3517" s="211" t="s">
        <v>3291</v>
      </c>
    </row>
    <row r="3518" spans="1:6" ht="15" customHeight="1" x14ac:dyDescent="0.25">
      <c r="A3518" s="300" t="s">
        <v>3649</v>
      </c>
      <c r="B3518" s="211">
        <v>0</v>
      </c>
      <c r="C3518" s="211">
        <v>1</v>
      </c>
      <c r="D3518" s="211" t="s">
        <v>3199</v>
      </c>
      <c r="E3518" s="211" t="s">
        <v>3292</v>
      </c>
      <c r="F3518" s="211" t="s">
        <v>3291</v>
      </c>
    </row>
    <row r="3519" spans="1:6" ht="15" customHeight="1" x14ac:dyDescent="0.25">
      <c r="A3519" s="300" t="s">
        <v>3659</v>
      </c>
      <c r="B3519" s="211">
        <v>0</v>
      </c>
      <c r="C3519" s="211">
        <v>1</v>
      </c>
      <c r="D3519" s="211" t="s">
        <v>573</v>
      </c>
      <c r="E3519" s="211" t="s">
        <v>3292</v>
      </c>
      <c r="F3519" s="211" t="s">
        <v>3291</v>
      </c>
    </row>
    <row r="3520" spans="1:6" ht="15" customHeight="1" x14ac:dyDescent="0.25">
      <c r="A3520" s="300" t="s">
        <v>3659</v>
      </c>
      <c r="B3520" s="211">
        <v>0</v>
      </c>
      <c r="C3520" s="211">
        <v>1</v>
      </c>
      <c r="D3520" s="211" t="s">
        <v>575</v>
      </c>
      <c r="E3520" s="211" t="s">
        <v>3292</v>
      </c>
      <c r="F3520" s="211" t="s">
        <v>3291</v>
      </c>
    </row>
    <row r="3521" spans="1:6" ht="15" customHeight="1" x14ac:dyDescent="0.25">
      <c r="A3521" s="300" t="s">
        <v>3659</v>
      </c>
      <c r="B3521" s="211">
        <v>0</v>
      </c>
      <c r="C3521" s="211">
        <v>1</v>
      </c>
      <c r="D3521" s="211" t="s">
        <v>4535</v>
      </c>
      <c r="E3521" s="211" t="s">
        <v>3292</v>
      </c>
      <c r="F3521" s="211" t="s">
        <v>3291</v>
      </c>
    </row>
    <row r="3522" spans="1:6" ht="15" customHeight="1" x14ac:dyDescent="0.25">
      <c r="A3522" s="300" t="s">
        <v>3659</v>
      </c>
      <c r="B3522" s="211">
        <v>0</v>
      </c>
      <c r="C3522" s="211">
        <v>1</v>
      </c>
      <c r="D3522" s="211" t="s">
        <v>4630</v>
      </c>
      <c r="E3522" s="211" t="s">
        <v>3292</v>
      </c>
      <c r="F3522" s="211" t="s">
        <v>3291</v>
      </c>
    </row>
    <row r="3523" spans="1:6" ht="15" customHeight="1" x14ac:dyDescent="0.25">
      <c r="A3523" s="300" t="s">
        <v>3659</v>
      </c>
      <c r="B3523" s="211">
        <v>0</v>
      </c>
      <c r="C3523" s="211">
        <v>1</v>
      </c>
      <c r="D3523" s="211" t="s">
        <v>571</v>
      </c>
      <c r="E3523" s="211" t="s">
        <v>3292</v>
      </c>
      <c r="F3523" s="211" t="s">
        <v>3291</v>
      </c>
    </row>
    <row r="3524" spans="1:6" ht="15" customHeight="1" x14ac:dyDescent="0.25">
      <c r="A3524" s="300" t="s">
        <v>3659</v>
      </c>
      <c r="B3524" s="211">
        <v>0</v>
      </c>
      <c r="C3524" s="211">
        <v>1</v>
      </c>
      <c r="D3524" s="211" t="s">
        <v>4599</v>
      </c>
      <c r="E3524" s="211" t="s">
        <v>3292</v>
      </c>
      <c r="F3524" s="211" t="s">
        <v>3291</v>
      </c>
    </row>
    <row r="3525" spans="1:6" ht="15" customHeight="1" x14ac:dyDescent="0.25">
      <c r="A3525" s="300" t="s">
        <v>3659</v>
      </c>
      <c r="B3525" s="211">
        <v>0</v>
      </c>
      <c r="C3525" s="211">
        <v>1</v>
      </c>
      <c r="D3525" s="211" t="s">
        <v>569</v>
      </c>
      <c r="E3525" s="211" t="s">
        <v>3292</v>
      </c>
      <c r="F3525" s="211" t="s">
        <v>3291</v>
      </c>
    </row>
    <row r="3526" spans="1:6" ht="15" customHeight="1" x14ac:dyDescent="0.25">
      <c r="A3526" s="300" t="s">
        <v>3659</v>
      </c>
      <c r="B3526" s="211">
        <v>0</v>
      </c>
      <c r="C3526" s="211">
        <v>1</v>
      </c>
      <c r="D3526" s="211" t="s">
        <v>928</v>
      </c>
      <c r="E3526" s="211" t="s">
        <v>3292</v>
      </c>
      <c r="F3526" s="211" t="s">
        <v>3291</v>
      </c>
    </row>
    <row r="3527" spans="1:6" ht="15" customHeight="1" x14ac:dyDescent="0.25">
      <c r="A3527" s="300" t="s">
        <v>3659</v>
      </c>
      <c r="B3527" s="211">
        <v>0</v>
      </c>
      <c r="C3527" s="211">
        <v>1</v>
      </c>
      <c r="D3527" s="211" t="s">
        <v>577</v>
      </c>
      <c r="E3527" s="211" t="s">
        <v>3292</v>
      </c>
      <c r="F3527" s="211" t="s">
        <v>3291</v>
      </c>
    </row>
    <row r="3528" spans="1:6" ht="15" customHeight="1" x14ac:dyDescent="0.25">
      <c r="A3528" s="300" t="s">
        <v>3659</v>
      </c>
      <c r="B3528" s="211">
        <v>0</v>
      </c>
      <c r="C3528" s="211">
        <v>1</v>
      </c>
      <c r="D3528" s="211" t="s">
        <v>4587</v>
      </c>
      <c r="E3528" s="211" t="s">
        <v>3292</v>
      </c>
      <c r="F3528" s="211" t="s">
        <v>3291</v>
      </c>
    </row>
    <row r="3529" spans="1:6" ht="15" customHeight="1" x14ac:dyDescent="0.25">
      <c r="A3529" s="300" t="s">
        <v>3659</v>
      </c>
      <c r="B3529" s="211">
        <v>0</v>
      </c>
      <c r="C3529" s="211">
        <v>1</v>
      </c>
      <c r="D3529" s="211" t="s">
        <v>614</v>
      </c>
      <c r="E3529" s="211" t="s">
        <v>3292</v>
      </c>
      <c r="F3529" s="211" t="s">
        <v>3291</v>
      </c>
    </row>
    <row r="3530" spans="1:6" ht="15" customHeight="1" x14ac:dyDescent="0.25">
      <c r="A3530" s="300" t="s">
        <v>3659</v>
      </c>
      <c r="B3530" s="211">
        <v>0</v>
      </c>
      <c r="C3530" s="211">
        <v>1</v>
      </c>
      <c r="D3530" s="211" t="s">
        <v>5297</v>
      </c>
      <c r="E3530" s="211" t="s">
        <v>3292</v>
      </c>
      <c r="F3530" s="211" t="s">
        <v>3291</v>
      </c>
    </row>
    <row r="3531" spans="1:6" ht="15" customHeight="1" x14ac:dyDescent="0.25">
      <c r="A3531" s="300" t="s">
        <v>3659</v>
      </c>
      <c r="B3531" s="211">
        <v>0</v>
      </c>
      <c r="C3531" s="211">
        <v>1</v>
      </c>
      <c r="D3531" s="211" t="s">
        <v>5298</v>
      </c>
      <c r="E3531" s="211" t="s">
        <v>3292</v>
      </c>
      <c r="F3531" s="211" t="s">
        <v>3291</v>
      </c>
    </row>
    <row r="3532" spans="1:6" ht="15" customHeight="1" x14ac:dyDescent="0.25">
      <c r="A3532" s="300" t="s">
        <v>3659</v>
      </c>
      <c r="B3532" s="211">
        <v>0</v>
      </c>
      <c r="C3532" s="211">
        <v>1</v>
      </c>
      <c r="D3532" s="211" t="s">
        <v>3778</v>
      </c>
      <c r="E3532" s="211" t="s">
        <v>3292</v>
      </c>
      <c r="F3532" s="211" t="s">
        <v>3291</v>
      </c>
    </row>
    <row r="3533" spans="1:6" ht="15" customHeight="1" x14ac:dyDescent="0.25">
      <c r="A3533" s="300" t="s">
        <v>3659</v>
      </c>
      <c r="B3533" s="211">
        <v>0</v>
      </c>
      <c r="C3533" s="211">
        <v>1</v>
      </c>
      <c r="D3533" s="211" t="s">
        <v>579</v>
      </c>
      <c r="E3533" s="211" t="s">
        <v>3292</v>
      </c>
      <c r="F3533" s="211" t="s">
        <v>3291</v>
      </c>
    </row>
    <row r="3534" spans="1:6" ht="15" customHeight="1" x14ac:dyDescent="0.25">
      <c r="A3534" s="300" t="s">
        <v>3659</v>
      </c>
      <c r="B3534" s="211">
        <v>0</v>
      </c>
      <c r="C3534" s="211">
        <v>1</v>
      </c>
      <c r="D3534" s="211" t="s">
        <v>589</v>
      </c>
      <c r="E3534" s="211" t="s">
        <v>3292</v>
      </c>
      <c r="F3534" s="211" t="s">
        <v>3291</v>
      </c>
    </row>
    <row r="3535" spans="1:6" ht="15" customHeight="1" x14ac:dyDescent="0.25">
      <c r="A3535" s="300" t="s">
        <v>3659</v>
      </c>
      <c r="B3535" s="211">
        <v>0</v>
      </c>
      <c r="C3535" s="211">
        <v>1</v>
      </c>
      <c r="D3535" s="211" t="s">
        <v>593</v>
      </c>
      <c r="E3535" s="211" t="s">
        <v>3292</v>
      </c>
      <c r="F3535" s="211" t="s">
        <v>3291</v>
      </c>
    </row>
    <row r="3536" spans="1:6" ht="15" customHeight="1" x14ac:dyDescent="0.25">
      <c r="A3536" s="300" t="s">
        <v>3659</v>
      </c>
      <c r="B3536" s="211">
        <v>0</v>
      </c>
      <c r="C3536" s="211">
        <v>1</v>
      </c>
      <c r="D3536" s="211" t="s">
        <v>587</v>
      </c>
      <c r="E3536" s="211" t="s">
        <v>3292</v>
      </c>
      <c r="F3536" s="211" t="s">
        <v>3291</v>
      </c>
    </row>
    <row r="3537" spans="1:6" ht="15" customHeight="1" x14ac:dyDescent="0.25">
      <c r="A3537" s="300" t="s">
        <v>3659</v>
      </c>
      <c r="B3537" s="211">
        <v>0</v>
      </c>
      <c r="C3537" s="211">
        <v>1</v>
      </c>
      <c r="D3537" s="211" t="s">
        <v>601</v>
      </c>
      <c r="E3537" s="211" t="s">
        <v>3292</v>
      </c>
      <c r="F3537" s="211" t="s">
        <v>3291</v>
      </c>
    </row>
    <row r="3538" spans="1:6" ht="15" customHeight="1" x14ac:dyDescent="0.25">
      <c r="A3538" s="300" t="s">
        <v>3659</v>
      </c>
      <c r="B3538" s="211">
        <v>0</v>
      </c>
      <c r="C3538" s="211">
        <v>1</v>
      </c>
      <c r="D3538" s="211" t="s">
        <v>585</v>
      </c>
      <c r="E3538" s="211" t="s">
        <v>3292</v>
      </c>
      <c r="F3538" s="211" t="s">
        <v>3291</v>
      </c>
    </row>
    <row r="3539" spans="1:6" ht="15" customHeight="1" x14ac:dyDescent="0.25">
      <c r="A3539" s="300" t="s">
        <v>3659</v>
      </c>
      <c r="B3539" s="211">
        <v>0</v>
      </c>
      <c r="C3539" s="211">
        <v>1</v>
      </c>
      <c r="D3539" s="211" t="s">
        <v>1553</v>
      </c>
      <c r="E3539" s="211" t="s">
        <v>3292</v>
      </c>
      <c r="F3539" s="211" t="s">
        <v>3291</v>
      </c>
    </row>
    <row r="3540" spans="1:6" ht="15" customHeight="1" x14ac:dyDescent="0.25">
      <c r="A3540" s="300" t="s">
        <v>3659</v>
      </c>
      <c r="B3540" s="211">
        <v>0</v>
      </c>
      <c r="C3540" s="211">
        <v>1</v>
      </c>
      <c r="D3540" s="211" t="s">
        <v>612</v>
      </c>
      <c r="E3540" s="211" t="s">
        <v>3292</v>
      </c>
      <c r="F3540" s="211" t="s">
        <v>3291</v>
      </c>
    </row>
    <row r="3541" spans="1:6" ht="15" customHeight="1" x14ac:dyDescent="0.25">
      <c r="A3541" s="300" t="s">
        <v>3659</v>
      </c>
      <c r="B3541" s="211">
        <v>0</v>
      </c>
      <c r="C3541" s="211">
        <v>1</v>
      </c>
      <c r="D3541" s="211" t="s">
        <v>3825</v>
      </c>
      <c r="E3541" s="211" t="s">
        <v>3292</v>
      </c>
      <c r="F3541" s="211" t="s">
        <v>3291</v>
      </c>
    </row>
    <row r="3542" spans="1:6" ht="15" customHeight="1" x14ac:dyDescent="0.25">
      <c r="A3542" s="300" t="s">
        <v>3659</v>
      </c>
      <c r="B3542" s="211">
        <v>0</v>
      </c>
      <c r="C3542" s="211">
        <v>1</v>
      </c>
      <c r="D3542" s="211" t="s">
        <v>3200</v>
      </c>
      <c r="E3542" s="211" t="s">
        <v>127</v>
      </c>
      <c r="F3542" s="211" t="s">
        <v>3291</v>
      </c>
    </row>
    <row r="3543" spans="1:6" ht="15" customHeight="1" x14ac:dyDescent="0.25">
      <c r="A3543" s="300" t="s">
        <v>3659</v>
      </c>
      <c r="B3543" s="211">
        <v>0</v>
      </c>
      <c r="C3543" s="211">
        <v>1</v>
      </c>
      <c r="D3543" s="211" t="s">
        <v>3199</v>
      </c>
      <c r="E3543" s="211" t="s">
        <v>3292</v>
      </c>
      <c r="F3543" s="211" t="s">
        <v>3291</v>
      </c>
    </row>
    <row r="3544" spans="1:6" ht="15" customHeight="1" x14ac:dyDescent="0.25">
      <c r="A3544" s="300" t="s">
        <v>3660</v>
      </c>
      <c r="B3544" s="211">
        <v>0</v>
      </c>
      <c r="C3544" s="211">
        <v>1</v>
      </c>
      <c r="D3544" s="211" t="s">
        <v>573</v>
      </c>
      <c r="E3544" s="211" t="s">
        <v>3292</v>
      </c>
      <c r="F3544" s="211" t="s">
        <v>3291</v>
      </c>
    </row>
    <row r="3545" spans="1:6" ht="15" customHeight="1" x14ac:dyDescent="0.25">
      <c r="A3545" s="300" t="s">
        <v>3660</v>
      </c>
      <c r="B3545" s="211">
        <v>0</v>
      </c>
      <c r="C3545" s="211">
        <v>1</v>
      </c>
      <c r="D3545" s="211" t="s">
        <v>575</v>
      </c>
      <c r="E3545" s="211" t="s">
        <v>3292</v>
      </c>
      <c r="F3545" s="211" t="s">
        <v>3291</v>
      </c>
    </row>
    <row r="3546" spans="1:6" ht="15" customHeight="1" x14ac:dyDescent="0.25">
      <c r="A3546" s="300" t="s">
        <v>3660</v>
      </c>
      <c r="B3546" s="211">
        <v>0</v>
      </c>
      <c r="C3546" s="211">
        <v>1</v>
      </c>
      <c r="D3546" s="211" t="s">
        <v>4535</v>
      </c>
      <c r="E3546" s="211" t="s">
        <v>3292</v>
      </c>
      <c r="F3546" s="211" t="s">
        <v>3291</v>
      </c>
    </row>
    <row r="3547" spans="1:6" ht="15" customHeight="1" x14ac:dyDescent="0.25">
      <c r="A3547" s="300" t="s">
        <v>3660</v>
      </c>
      <c r="B3547" s="211">
        <v>0</v>
      </c>
      <c r="C3547" s="211">
        <v>1</v>
      </c>
      <c r="D3547" s="211" t="s">
        <v>4630</v>
      </c>
      <c r="E3547" s="211" t="s">
        <v>3292</v>
      </c>
      <c r="F3547" s="211" t="s">
        <v>3291</v>
      </c>
    </row>
    <row r="3548" spans="1:6" ht="15" customHeight="1" x14ac:dyDescent="0.25">
      <c r="A3548" s="300" t="s">
        <v>3660</v>
      </c>
      <c r="B3548" s="211">
        <v>0</v>
      </c>
      <c r="C3548" s="211">
        <v>1</v>
      </c>
      <c r="D3548" s="211" t="s">
        <v>571</v>
      </c>
      <c r="E3548" s="211" t="s">
        <v>3292</v>
      </c>
      <c r="F3548" s="211" t="s">
        <v>3291</v>
      </c>
    </row>
    <row r="3549" spans="1:6" ht="15" customHeight="1" x14ac:dyDescent="0.25">
      <c r="A3549" s="300" t="s">
        <v>3660</v>
      </c>
      <c r="B3549" s="211">
        <v>0</v>
      </c>
      <c r="C3549" s="211">
        <v>1</v>
      </c>
      <c r="D3549" s="211" t="s">
        <v>4599</v>
      </c>
      <c r="E3549" s="211" t="s">
        <v>3292</v>
      </c>
      <c r="F3549" s="211" t="s">
        <v>3291</v>
      </c>
    </row>
    <row r="3550" spans="1:6" ht="15" customHeight="1" x14ac:dyDescent="0.25">
      <c r="A3550" s="300" t="s">
        <v>3660</v>
      </c>
      <c r="B3550" s="211">
        <v>0</v>
      </c>
      <c r="C3550" s="211">
        <v>1</v>
      </c>
      <c r="D3550" s="211" t="s">
        <v>569</v>
      </c>
      <c r="E3550" s="211" t="s">
        <v>3292</v>
      </c>
      <c r="F3550" s="211" t="s">
        <v>3291</v>
      </c>
    </row>
    <row r="3551" spans="1:6" ht="15" customHeight="1" x14ac:dyDescent="0.25">
      <c r="A3551" s="300" t="s">
        <v>3660</v>
      </c>
      <c r="B3551" s="211">
        <v>0</v>
      </c>
      <c r="C3551" s="211">
        <v>1</v>
      </c>
      <c r="D3551" s="211" t="s">
        <v>928</v>
      </c>
      <c r="E3551" s="211" t="s">
        <v>3292</v>
      </c>
      <c r="F3551" s="211" t="s">
        <v>3291</v>
      </c>
    </row>
    <row r="3552" spans="1:6" ht="15" customHeight="1" x14ac:dyDescent="0.25">
      <c r="A3552" s="300" t="s">
        <v>3660</v>
      </c>
      <c r="B3552" s="211">
        <v>0</v>
      </c>
      <c r="C3552" s="211">
        <v>1</v>
      </c>
      <c r="D3552" s="211" t="s">
        <v>577</v>
      </c>
      <c r="E3552" s="211" t="s">
        <v>3292</v>
      </c>
      <c r="F3552" s="211" t="s">
        <v>3291</v>
      </c>
    </row>
    <row r="3553" spans="1:6" ht="15" customHeight="1" x14ac:dyDescent="0.25">
      <c r="A3553" s="300" t="s">
        <v>3660</v>
      </c>
      <c r="B3553" s="211">
        <v>0</v>
      </c>
      <c r="C3553" s="211">
        <v>1</v>
      </c>
      <c r="D3553" s="211" t="s">
        <v>4587</v>
      </c>
      <c r="E3553" s="211" t="s">
        <v>3292</v>
      </c>
      <c r="F3553" s="211" t="s">
        <v>3291</v>
      </c>
    </row>
    <row r="3554" spans="1:6" ht="15" customHeight="1" x14ac:dyDescent="0.25">
      <c r="A3554" s="300" t="s">
        <v>3660</v>
      </c>
      <c r="B3554" s="211">
        <v>0</v>
      </c>
      <c r="C3554" s="211">
        <v>1</v>
      </c>
      <c r="D3554" s="211" t="s">
        <v>614</v>
      </c>
      <c r="E3554" s="211" t="s">
        <v>3292</v>
      </c>
      <c r="F3554" s="211" t="s">
        <v>3291</v>
      </c>
    </row>
    <row r="3555" spans="1:6" ht="15" customHeight="1" x14ac:dyDescent="0.25">
      <c r="A3555" s="300" t="s">
        <v>3660</v>
      </c>
      <c r="B3555" s="211">
        <v>0</v>
      </c>
      <c r="C3555" s="211">
        <v>1</v>
      </c>
      <c r="D3555" s="211" t="s">
        <v>5297</v>
      </c>
      <c r="E3555" s="211" t="s">
        <v>3292</v>
      </c>
      <c r="F3555" s="211" t="s">
        <v>3291</v>
      </c>
    </row>
    <row r="3556" spans="1:6" ht="15" customHeight="1" x14ac:dyDescent="0.25">
      <c r="A3556" s="300" t="s">
        <v>3660</v>
      </c>
      <c r="B3556" s="211">
        <v>0</v>
      </c>
      <c r="C3556" s="211">
        <v>1</v>
      </c>
      <c r="D3556" s="211" t="s">
        <v>5298</v>
      </c>
      <c r="E3556" s="211" t="s">
        <v>3292</v>
      </c>
      <c r="F3556" s="211" t="s">
        <v>3291</v>
      </c>
    </row>
    <row r="3557" spans="1:6" ht="15" customHeight="1" x14ac:dyDescent="0.25">
      <c r="A3557" s="300" t="s">
        <v>3660</v>
      </c>
      <c r="B3557" s="211">
        <v>0</v>
      </c>
      <c r="C3557" s="211">
        <v>1</v>
      </c>
      <c r="D3557" s="211" t="s">
        <v>3778</v>
      </c>
      <c r="E3557" s="211" t="s">
        <v>3292</v>
      </c>
      <c r="F3557" s="211" t="s">
        <v>3291</v>
      </c>
    </row>
    <row r="3558" spans="1:6" ht="15" customHeight="1" x14ac:dyDescent="0.25">
      <c r="A3558" s="300" t="s">
        <v>3660</v>
      </c>
      <c r="B3558" s="211">
        <v>0</v>
      </c>
      <c r="C3558" s="211">
        <v>1</v>
      </c>
      <c r="D3558" s="211" t="s">
        <v>579</v>
      </c>
      <c r="E3558" s="211" t="s">
        <v>3292</v>
      </c>
      <c r="F3558" s="211" t="s">
        <v>3291</v>
      </c>
    </row>
    <row r="3559" spans="1:6" ht="15" customHeight="1" x14ac:dyDescent="0.25">
      <c r="A3559" s="300" t="s">
        <v>3660</v>
      </c>
      <c r="B3559" s="211">
        <v>0</v>
      </c>
      <c r="C3559" s="211">
        <v>1</v>
      </c>
      <c r="D3559" s="211" t="s">
        <v>589</v>
      </c>
      <c r="E3559" s="211" t="s">
        <v>3292</v>
      </c>
      <c r="F3559" s="211" t="s">
        <v>3291</v>
      </c>
    </row>
    <row r="3560" spans="1:6" ht="15" customHeight="1" x14ac:dyDescent="0.25">
      <c r="A3560" s="300" t="s">
        <v>3660</v>
      </c>
      <c r="B3560" s="211">
        <v>0</v>
      </c>
      <c r="C3560" s="211">
        <v>1</v>
      </c>
      <c r="D3560" s="211" t="s">
        <v>593</v>
      </c>
      <c r="E3560" s="211" t="s">
        <v>3292</v>
      </c>
      <c r="F3560" s="211" t="s">
        <v>3291</v>
      </c>
    </row>
    <row r="3561" spans="1:6" ht="15" customHeight="1" x14ac:dyDescent="0.25">
      <c r="A3561" s="300" t="s">
        <v>3660</v>
      </c>
      <c r="B3561" s="211">
        <v>0</v>
      </c>
      <c r="C3561" s="211">
        <v>1</v>
      </c>
      <c r="D3561" s="211" t="s">
        <v>587</v>
      </c>
      <c r="E3561" s="211" t="s">
        <v>3292</v>
      </c>
      <c r="F3561" s="211" t="s">
        <v>3291</v>
      </c>
    </row>
    <row r="3562" spans="1:6" ht="15" customHeight="1" x14ac:dyDescent="0.25">
      <c r="A3562" s="300" t="s">
        <v>3660</v>
      </c>
      <c r="B3562" s="211">
        <v>0</v>
      </c>
      <c r="C3562" s="211">
        <v>1</v>
      </c>
      <c r="D3562" s="211" t="s">
        <v>601</v>
      </c>
      <c r="E3562" s="211" t="s">
        <v>3292</v>
      </c>
      <c r="F3562" s="211" t="s">
        <v>3291</v>
      </c>
    </row>
    <row r="3563" spans="1:6" ht="15" customHeight="1" x14ac:dyDescent="0.25">
      <c r="A3563" s="300" t="s">
        <v>3660</v>
      </c>
      <c r="B3563" s="211">
        <v>0</v>
      </c>
      <c r="C3563" s="211">
        <v>1</v>
      </c>
      <c r="D3563" s="211" t="s">
        <v>585</v>
      </c>
      <c r="E3563" s="211" t="s">
        <v>3292</v>
      </c>
      <c r="F3563" s="211" t="s">
        <v>3291</v>
      </c>
    </row>
    <row r="3564" spans="1:6" ht="15" customHeight="1" x14ac:dyDescent="0.25">
      <c r="A3564" s="300" t="s">
        <v>3660</v>
      </c>
      <c r="B3564" s="211">
        <v>0</v>
      </c>
      <c r="C3564" s="211">
        <v>1</v>
      </c>
      <c r="D3564" s="211" t="s">
        <v>1553</v>
      </c>
      <c r="E3564" s="211" t="s">
        <v>3292</v>
      </c>
      <c r="F3564" s="211" t="s">
        <v>3291</v>
      </c>
    </row>
    <row r="3565" spans="1:6" ht="15" customHeight="1" x14ac:dyDescent="0.25">
      <c r="A3565" s="300" t="s">
        <v>3660</v>
      </c>
      <c r="B3565" s="211">
        <v>0</v>
      </c>
      <c r="C3565" s="211">
        <v>1</v>
      </c>
      <c r="D3565" s="211" t="s">
        <v>612</v>
      </c>
      <c r="E3565" s="211" t="s">
        <v>3292</v>
      </c>
      <c r="F3565" s="211" t="s">
        <v>3291</v>
      </c>
    </row>
    <row r="3566" spans="1:6" ht="15" customHeight="1" x14ac:dyDescent="0.25">
      <c r="A3566" s="300" t="s">
        <v>3660</v>
      </c>
      <c r="B3566" s="211">
        <v>0</v>
      </c>
      <c r="C3566" s="211">
        <v>1</v>
      </c>
      <c r="D3566" s="211" t="s">
        <v>3825</v>
      </c>
      <c r="E3566" s="211" t="s">
        <v>3292</v>
      </c>
      <c r="F3566" s="211" t="s">
        <v>3291</v>
      </c>
    </row>
    <row r="3567" spans="1:6" ht="15" customHeight="1" x14ac:dyDescent="0.25">
      <c r="A3567" s="300" t="s">
        <v>3660</v>
      </c>
      <c r="B3567" s="211">
        <v>0</v>
      </c>
      <c r="C3567" s="211">
        <v>1</v>
      </c>
      <c r="D3567" s="211" t="s">
        <v>3200</v>
      </c>
      <c r="E3567" s="211" t="s">
        <v>127</v>
      </c>
      <c r="F3567" s="211" t="s">
        <v>3291</v>
      </c>
    </row>
    <row r="3568" spans="1:6" ht="15" customHeight="1" x14ac:dyDescent="0.25">
      <c r="A3568" s="300" t="s">
        <v>3660</v>
      </c>
      <c r="B3568" s="211">
        <v>0</v>
      </c>
      <c r="C3568" s="211">
        <v>1</v>
      </c>
      <c r="D3568" s="211" t="s">
        <v>3199</v>
      </c>
      <c r="E3568" s="211" t="s">
        <v>3292</v>
      </c>
      <c r="F3568" s="211" t="s">
        <v>3291</v>
      </c>
    </row>
    <row r="3569" spans="1:6" ht="15" customHeight="1" x14ac:dyDescent="0.25">
      <c r="A3569" s="300" t="s">
        <v>3661</v>
      </c>
      <c r="B3569" s="211">
        <v>0</v>
      </c>
      <c r="C3569" s="211">
        <v>1</v>
      </c>
      <c r="D3569" s="211" t="s">
        <v>573</v>
      </c>
      <c r="E3569" s="211" t="s">
        <v>3292</v>
      </c>
      <c r="F3569" s="211" t="s">
        <v>3291</v>
      </c>
    </row>
    <row r="3570" spans="1:6" ht="15" customHeight="1" x14ac:dyDescent="0.25">
      <c r="A3570" s="300" t="s">
        <v>3661</v>
      </c>
      <c r="B3570" s="211">
        <v>0</v>
      </c>
      <c r="C3570" s="211">
        <v>1</v>
      </c>
      <c r="D3570" s="211" t="s">
        <v>575</v>
      </c>
      <c r="E3570" s="211" t="s">
        <v>3292</v>
      </c>
      <c r="F3570" s="211" t="s">
        <v>3291</v>
      </c>
    </row>
    <row r="3571" spans="1:6" ht="15" customHeight="1" x14ac:dyDescent="0.25">
      <c r="A3571" s="300" t="s">
        <v>3661</v>
      </c>
      <c r="B3571" s="211">
        <v>0</v>
      </c>
      <c r="C3571" s="211">
        <v>1</v>
      </c>
      <c r="D3571" s="211" t="s">
        <v>4535</v>
      </c>
      <c r="E3571" s="211" t="s">
        <v>3292</v>
      </c>
      <c r="F3571" s="211" t="s">
        <v>3291</v>
      </c>
    </row>
    <row r="3572" spans="1:6" ht="15" customHeight="1" x14ac:dyDescent="0.25">
      <c r="A3572" s="300" t="s">
        <v>3661</v>
      </c>
      <c r="B3572" s="211">
        <v>0</v>
      </c>
      <c r="C3572" s="211">
        <v>1</v>
      </c>
      <c r="D3572" s="211" t="s">
        <v>4630</v>
      </c>
      <c r="E3572" s="211" t="s">
        <v>3292</v>
      </c>
      <c r="F3572" s="211" t="s">
        <v>3291</v>
      </c>
    </row>
    <row r="3573" spans="1:6" ht="15" customHeight="1" x14ac:dyDescent="0.25">
      <c r="A3573" s="300" t="s">
        <v>3661</v>
      </c>
      <c r="B3573" s="211">
        <v>0</v>
      </c>
      <c r="C3573" s="211">
        <v>1</v>
      </c>
      <c r="D3573" s="211" t="s">
        <v>571</v>
      </c>
      <c r="E3573" s="211" t="s">
        <v>3292</v>
      </c>
      <c r="F3573" s="211" t="s">
        <v>3291</v>
      </c>
    </row>
    <row r="3574" spans="1:6" ht="15" customHeight="1" x14ac:dyDescent="0.25">
      <c r="A3574" s="300" t="s">
        <v>3661</v>
      </c>
      <c r="B3574" s="211">
        <v>0</v>
      </c>
      <c r="C3574" s="211">
        <v>1</v>
      </c>
      <c r="D3574" s="211" t="s">
        <v>4599</v>
      </c>
      <c r="E3574" s="211" t="s">
        <v>3292</v>
      </c>
      <c r="F3574" s="211" t="s">
        <v>3291</v>
      </c>
    </row>
    <row r="3575" spans="1:6" ht="15" customHeight="1" x14ac:dyDescent="0.25">
      <c r="A3575" s="300" t="s">
        <v>3661</v>
      </c>
      <c r="B3575" s="211">
        <v>0</v>
      </c>
      <c r="C3575" s="211">
        <v>1</v>
      </c>
      <c r="D3575" s="211" t="s">
        <v>569</v>
      </c>
      <c r="E3575" s="211" t="s">
        <v>3292</v>
      </c>
      <c r="F3575" s="211" t="s">
        <v>3291</v>
      </c>
    </row>
    <row r="3576" spans="1:6" ht="15" customHeight="1" x14ac:dyDescent="0.25">
      <c r="A3576" s="300" t="s">
        <v>3661</v>
      </c>
      <c r="B3576" s="211">
        <v>0</v>
      </c>
      <c r="C3576" s="211">
        <v>1</v>
      </c>
      <c r="D3576" s="211" t="s">
        <v>928</v>
      </c>
      <c r="E3576" s="211" t="s">
        <v>3292</v>
      </c>
      <c r="F3576" s="211" t="s">
        <v>3291</v>
      </c>
    </row>
    <row r="3577" spans="1:6" ht="15" customHeight="1" x14ac:dyDescent="0.25">
      <c r="A3577" s="300" t="s">
        <v>3661</v>
      </c>
      <c r="B3577" s="211">
        <v>0</v>
      </c>
      <c r="C3577" s="211">
        <v>1</v>
      </c>
      <c r="D3577" s="211" t="s">
        <v>577</v>
      </c>
      <c r="E3577" s="211" t="s">
        <v>3292</v>
      </c>
      <c r="F3577" s="211" t="s">
        <v>3291</v>
      </c>
    </row>
    <row r="3578" spans="1:6" ht="15" customHeight="1" x14ac:dyDescent="0.25">
      <c r="A3578" s="300" t="s">
        <v>3661</v>
      </c>
      <c r="B3578" s="211">
        <v>0</v>
      </c>
      <c r="C3578" s="211">
        <v>1</v>
      </c>
      <c r="D3578" s="211" t="s">
        <v>4587</v>
      </c>
      <c r="E3578" s="211" t="s">
        <v>3292</v>
      </c>
      <c r="F3578" s="211" t="s">
        <v>3291</v>
      </c>
    </row>
    <row r="3579" spans="1:6" ht="15" customHeight="1" x14ac:dyDescent="0.25">
      <c r="A3579" s="300" t="s">
        <v>3661</v>
      </c>
      <c r="B3579" s="211">
        <v>0</v>
      </c>
      <c r="C3579" s="211">
        <v>1</v>
      </c>
      <c r="D3579" s="211" t="s">
        <v>614</v>
      </c>
      <c r="E3579" s="211" t="s">
        <v>3292</v>
      </c>
      <c r="F3579" s="211" t="s">
        <v>3291</v>
      </c>
    </row>
    <row r="3580" spans="1:6" ht="15" customHeight="1" x14ac:dyDescent="0.25">
      <c r="A3580" s="300" t="s">
        <v>3661</v>
      </c>
      <c r="B3580" s="211">
        <v>0</v>
      </c>
      <c r="C3580" s="211">
        <v>1</v>
      </c>
      <c r="D3580" s="211" t="s">
        <v>5297</v>
      </c>
      <c r="E3580" s="211" t="s">
        <v>3292</v>
      </c>
      <c r="F3580" s="211" t="s">
        <v>3291</v>
      </c>
    </row>
    <row r="3581" spans="1:6" ht="15" customHeight="1" x14ac:dyDescent="0.25">
      <c r="A3581" s="300" t="s">
        <v>3661</v>
      </c>
      <c r="B3581" s="211">
        <v>0</v>
      </c>
      <c r="C3581" s="211">
        <v>1</v>
      </c>
      <c r="D3581" s="211" t="s">
        <v>5298</v>
      </c>
      <c r="E3581" s="211" t="s">
        <v>3292</v>
      </c>
      <c r="F3581" s="211" t="s">
        <v>3291</v>
      </c>
    </row>
    <row r="3582" spans="1:6" ht="15" customHeight="1" x14ac:dyDescent="0.25">
      <c r="A3582" s="300" t="s">
        <v>3661</v>
      </c>
      <c r="B3582" s="211">
        <v>0</v>
      </c>
      <c r="C3582" s="211">
        <v>1</v>
      </c>
      <c r="D3582" s="211" t="s">
        <v>3778</v>
      </c>
      <c r="E3582" s="211" t="s">
        <v>3292</v>
      </c>
      <c r="F3582" s="211" t="s">
        <v>3291</v>
      </c>
    </row>
    <row r="3583" spans="1:6" ht="15" customHeight="1" x14ac:dyDescent="0.25">
      <c r="A3583" s="300" t="s">
        <v>3661</v>
      </c>
      <c r="B3583" s="211">
        <v>0</v>
      </c>
      <c r="C3583" s="211">
        <v>1</v>
      </c>
      <c r="D3583" s="211" t="s">
        <v>579</v>
      </c>
      <c r="E3583" s="211" t="s">
        <v>3292</v>
      </c>
      <c r="F3583" s="211" t="s">
        <v>3291</v>
      </c>
    </row>
    <row r="3584" spans="1:6" ht="15" customHeight="1" x14ac:dyDescent="0.25">
      <c r="A3584" s="300" t="s">
        <v>3661</v>
      </c>
      <c r="B3584" s="211">
        <v>0</v>
      </c>
      <c r="C3584" s="211">
        <v>1</v>
      </c>
      <c r="D3584" s="211" t="s">
        <v>589</v>
      </c>
      <c r="E3584" s="211" t="s">
        <v>3292</v>
      </c>
      <c r="F3584" s="211" t="s">
        <v>3291</v>
      </c>
    </row>
    <row r="3585" spans="1:6" ht="15" customHeight="1" x14ac:dyDescent="0.25">
      <c r="A3585" s="300" t="s">
        <v>3661</v>
      </c>
      <c r="B3585" s="211">
        <v>0</v>
      </c>
      <c r="C3585" s="211">
        <v>1</v>
      </c>
      <c r="D3585" s="211" t="s">
        <v>593</v>
      </c>
      <c r="E3585" s="211" t="s">
        <v>3292</v>
      </c>
      <c r="F3585" s="211" t="s">
        <v>3291</v>
      </c>
    </row>
    <row r="3586" spans="1:6" ht="15" customHeight="1" x14ac:dyDescent="0.25">
      <c r="A3586" s="300" t="s">
        <v>3661</v>
      </c>
      <c r="B3586" s="211">
        <v>0</v>
      </c>
      <c r="C3586" s="211">
        <v>1</v>
      </c>
      <c r="D3586" s="211" t="s">
        <v>587</v>
      </c>
      <c r="E3586" s="211" t="s">
        <v>3292</v>
      </c>
      <c r="F3586" s="211" t="s">
        <v>3291</v>
      </c>
    </row>
    <row r="3587" spans="1:6" ht="15" customHeight="1" x14ac:dyDescent="0.25">
      <c r="A3587" s="300" t="s">
        <v>3661</v>
      </c>
      <c r="B3587" s="211">
        <v>0</v>
      </c>
      <c r="C3587" s="211">
        <v>1</v>
      </c>
      <c r="D3587" s="211" t="s">
        <v>601</v>
      </c>
      <c r="E3587" s="211" t="s">
        <v>3292</v>
      </c>
      <c r="F3587" s="211" t="s">
        <v>3291</v>
      </c>
    </row>
    <row r="3588" spans="1:6" ht="15" customHeight="1" x14ac:dyDescent="0.25">
      <c r="A3588" s="300" t="s">
        <v>3661</v>
      </c>
      <c r="B3588" s="211">
        <v>0</v>
      </c>
      <c r="C3588" s="211">
        <v>1</v>
      </c>
      <c r="D3588" s="211" t="s">
        <v>585</v>
      </c>
      <c r="E3588" s="211" t="s">
        <v>3292</v>
      </c>
      <c r="F3588" s="211" t="s">
        <v>3291</v>
      </c>
    </row>
    <row r="3589" spans="1:6" ht="15" customHeight="1" x14ac:dyDescent="0.25">
      <c r="A3589" s="300" t="s">
        <v>3661</v>
      </c>
      <c r="B3589" s="211">
        <v>0</v>
      </c>
      <c r="C3589" s="211">
        <v>1</v>
      </c>
      <c r="D3589" s="211" t="s">
        <v>1553</v>
      </c>
      <c r="E3589" s="211" t="s">
        <v>3292</v>
      </c>
      <c r="F3589" s="211" t="s">
        <v>3291</v>
      </c>
    </row>
    <row r="3590" spans="1:6" ht="15" customHeight="1" x14ac:dyDescent="0.25">
      <c r="A3590" s="300" t="s">
        <v>3661</v>
      </c>
      <c r="B3590" s="211">
        <v>0</v>
      </c>
      <c r="C3590" s="211">
        <v>1</v>
      </c>
      <c r="D3590" s="211" t="s">
        <v>612</v>
      </c>
      <c r="E3590" s="211" t="s">
        <v>3292</v>
      </c>
      <c r="F3590" s="211" t="s">
        <v>3291</v>
      </c>
    </row>
    <row r="3591" spans="1:6" ht="15" customHeight="1" x14ac:dyDescent="0.25">
      <c r="A3591" s="300" t="s">
        <v>3661</v>
      </c>
      <c r="B3591" s="211">
        <v>0</v>
      </c>
      <c r="C3591" s="211">
        <v>1</v>
      </c>
      <c r="D3591" s="211" t="s">
        <v>3825</v>
      </c>
      <c r="E3591" s="211" t="s">
        <v>3292</v>
      </c>
      <c r="F3591" s="211" t="s">
        <v>3291</v>
      </c>
    </row>
    <row r="3592" spans="1:6" ht="15" customHeight="1" x14ac:dyDescent="0.25">
      <c r="A3592" s="300" t="s">
        <v>3661</v>
      </c>
      <c r="B3592" s="211">
        <v>0</v>
      </c>
      <c r="C3592" s="211">
        <v>1</v>
      </c>
      <c r="D3592" s="211" t="s">
        <v>3200</v>
      </c>
      <c r="E3592" s="211" t="s">
        <v>127</v>
      </c>
      <c r="F3592" s="211" t="s">
        <v>3291</v>
      </c>
    </row>
    <row r="3593" spans="1:6" ht="15" customHeight="1" x14ac:dyDescent="0.25">
      <c r="A3593" s="300" t="s">
        <v>3661</v>
      </c>
      <c r="B3593" s="211">
        <v>0</v>
      </c>
      <c r="C3593" s="211">
        <v>1</v>
      </c>
      <c r="D3593" s="211" t="s">
        <v>3199</v>
      </c>
      <c r="E3593" s="211" t="s">
        <v>3292</v>
      </c>
      <c r="F3593" s="211" t="s">
        <v>3291</v>
      </c>
    </row>
    <row r="3594" spans="1:6" ht="15" customHeight="1" x14ac:dyDescent="0.25">
      <c r="A3594" s="300" t="s">
        <v>3662</v>
      </c>
      <c r="B3594" s="211">
        <v>0</v>
      </c>
      <c r="C3594" s="211">
        <v>1</v>
      </c>
      <c r="D3594" s="211" t="s">
        <v>573</v>
      </c>
      <c r="E3594" s="211" t="s">
        <v>3292</v>
      </c>
      <c r="F3594" s="211" t="s">
        <v>3291</v>
      </c>
    </row>
    <row r="3595" spans="1:6" ht="15" customHeight="1" x14ac:dyDescent="0.25">
      <c r="A3595" s="300" t="s">
        <v>3662</v>
      </c>
      <c r="B3595" s="211">
        <v>0</v>
      </c>
      <c r="C3595" s="211">
        <v>1</v>
      </c>
      <c r="D3595" s="211" t="s">
        <v>575</v>
      </c>
      <c r="E3595" s="211" t="s">
        <v>3292</v>
      </c>
      <c r="F3595" s="211" t="s">
        <v>3291</v>
      </c>
    </row>
    <row r="3596" spans="1:6" ht="15" customHeight="1" x14ac:dyDescent="0.25">
      <c r="A3596" s="300" t="s">
        <v>3662</v>
      </c>
      <c r="B3596" s="211">
        <v>0</v>
      </c>
      <c r="C3596" s="211">
        <v>1</v>
      </c>
      <c r="D3596" s="211" t="s">
        <v>4535</v>
      </c>
      <c r="E3596" s="211" t="s">
        <v>3292</v>
      </c>
      <c r="F3596" s="211" t="s">
        <v>3291</v>
      </c>
    </row>
    <row r="3597" spans="1:6" ht="15" customHeight="1" x14ac:dyDescent="0.25">
      <c r="A3597" s="300" t="s">
        <v>3662</v>
      </c>
      <c r="B3597" s="211">
        <v>0</v>
      </c>
      <c r="C3597" s="211">
        <v>1</v>
      </c>
      <c r="D3597" s="211" t="s">
        <v>4630</v>
      </c>
      <c r="E3597" s="211" t="s">
        <v>3292</v>
      </c>
      <c r="F3597" s="211" t="s">
        <v>3291</v>
      </c>
    </row>
    <row r="3598" spans="1:6" ht="15" customHeight="1" x14ac:dyDescent="0.25">
      <c r="A3598" s="300" t="s">
        <v>3662</v>
      </c>
      <c r="B3598" s="211">
        <v>0</v>
      </c>
      <c r="C3598" s="211">
        <v>1</v>
      </c>
      <c r="D3598" s="211" t="s">
        <v>571</v>
      </c>
      <c r="E3598" s="211" t="s">
        <v>3292</v>
      </c>
      <c r="F3598" s="211" t="s">
        <v>3291</v>
      </c>
    </row>
    <row r="3599" spans="1:6" ht="15" customHeight="1" x14ac:dyDescent="0.25">
      <c r="A3599" s="300" t="s">
        <v>3662</v>
      </c>
      <c r="B3599" s="211">
        <v>0</v>
      </c>
      <c r="C3599" s="211">
        <v>1</v>
      </c>
      <c r="D3599" s="211" t="s">
        <v>4599</v>
      </c>
      <c r="E3599" s="211" t="s">
        <v>3292</v>
      </c>
      <c r="F3599" s="211" t="s">
        <v>3291</v>
      </c>
    </row>
    <row r="3600" spans="1:6" ht="15" customHeight="1" x14ac:dyDescent="0.25">
      <c r="A3600" s="300" t="s">
        <v>3662</v>
      </c>
      <c r="B3600" s="211">
        <v>0</v>
      </c>
      <c r="C3600" s="211">
        <v>1</v>
      </c>
      <c r="D3600" s="211" t="s">
        <v>569</v>
      </c>
      <c r="E3600" s="211" t="s">
        <v>3292</v>
      </c>
      <c r="F3600" s="211" t="s">
        <v>3291</v>
      </c>
    </row>
    <row r="3601" spans="1:6" ht="15" customHeight="1" x14ac:dyDescent="0.25">
      <c r="A3601" s="300" t="s">
        <v>3662</v>
      </c>
      <c r="B3601" s="211">
        <v>0</v>
      </c>
      <c r="C3601" s="211">
        <v>1</v>
      </c>
      <c r="D3601" s="211" t="s">
        <v>928</v>
      </c>
      <c r="E3601" s="211" t="s">
        <v>3292</v>
      </c>
      <c r="F3601" s="211" t="s">
        <v>3291</v>
      </c>
    </row>
    <row r="3602" spans="1:6" ht="15" customHeight="1" x14ac:dyDescent="0.25">
      <c r="A3602" s="300" t="s">
        <v>3662</v>
      </c>
      <c r="B3602" s="211">
        <v>0</v>
      </c>
      <c r="C3602" s="211">
        <v>1</v>
      </c>
      <c r="D3602" s="211" t="s">
        <v>577</v>
      </c>
      <c r="E3602" s="211" t="s">
        <v>3292</v>
      </c>
      <c r="F3602" s="211" t="s">
        <v>3291</v>
      </c>
    </row>
    <row r="3603" spans="1:6" ht="15" customHeight="1" x14ac:dyDescent="0.25">
      <c r="A3603" s="300" t="s">
        <v>3662</v>
      </c>
      <c r="B3603" s="211">
        <v>0</v>
      </c>
      <c r="C3603" s="211">
        <v>1</v>
      </c>
      <c r="D3603" s="211" t="s">
        <v>4587</v>
      </c>
      <c r="E3603" s="211" t="s">
        <v>3292</v>
      </c>
      <c r="F3603" s="211" t="s">
        <v>3291</v>
      </c>
    </row>
    <row r="3604" spans="1:6" ht="15" customHeight="1" x14ac:dyDescent="0.25">
      <c r="A3604" s="300" t="s">
        <v>3662</v>
      </c>
      <c r="B3604" s="211">
        <v>0</v>
      </c>
      <c r="C3604" s="211">
        <v>1</v>
      </c>
      <c r="D3604" s="211" t="s">
        <v>614</v>
      </c>
      <c r="E3604" s="211" t="s">
        <v>3292</v>
      </c>
      <c r="F3604" s="211" t="s">
        <v>3291</v>
      </c>
    </row>
    <row r="3605" spans="1:6" ht="15" customHeight="1" x14ac:dyDescent="0.25">
      <c r="A3605" s="300" t="s">
        <v>3662</v>
      </c>
      <c r="B3605" s="211">
        <v>0</v>
      </c>
      <c r="C3605" s="211">
        <v>1</v>
      </c>
      <c r="D3605" s="211" t="s">
        <v>5297</v>
      </c>
      <c r="E3605" s="211" t="s">
        <v>3292</v>
      </c>
      <c r="F3605" s="211" t="s">
        <v>3291</v>
      </c>
    </row>
    <row r="3606" spans="1:6" ht="15" customHeight="1" x14ac:dyDescent="0.25">
      <c r="A3606" s="300" t="s">
        <v>3662</v>
      </c>
      <c r="B3606" s="211">
        <v>0</v>
      </c>
      <c r="C3606" s="211">
        <v>1</v>
      </c>
      <c r="D3606" s="211" t="s">
        <v>5298</v>
      </c>
      <c r="E3606" s="211" t="s">
        <v>3292</v>
      </c>
      <c r="F3606" s="211" t="s">
        <v>3291</v>
      </c>
    </row>
    <row r="3607" spans="1:6" ht="15" customHeight="1" x14ac:dyDescent="0.25">
      <c r="A3607" s="300" t="s">
        <v>3662</v>
      </c>
      <c r="B3607" s="211">
        <v>0</v>
      </c>
      <c r="C3607" s="211">
        <v>1</v>
      </c>
      <c r="D3607" s="211" t="s">
        <v>3778</v>
      </c>
      <c r="E3607" s="211" t="s">
        <v>3292</v>
      </c>
      <c r="F3607" s="211" t="s">
        <v>3291</v>
      </c>
    </row>
    <row r="3608" spans="1:6" ht="15" customHeight="1" x14ac:dyDescent="0.25">
      <c r="A3608" s="300" t="s">
        <v>3662</v>
      </c>
      <c r="B3608" s="211">
        <v>0</v>
      </c>
      <c r="C3608" s="211">
        <v>1</v>
      </c>
      <c r="D3608" s="211" t="s">
        <v>579</v>
      </c>
      <c r="E3608" s="211" t="s">
        <v>3292</v>
      </c>
      <c r="F3608" s="211" t="s">
        <v>3291</v>
      </c>
    </row>
    <row r="3609" spans="1:6" ht="15" customHeight="1" x14ac:dyDescent="0.25">
      <c r="A3609" s="300" t="s">
        <v>3662</v>
      </c>
      <c r="B3609" s="211">
        <v>0</v>
      </c>
      <c r="C3609" s="211">
        <v>1</v>
      </c>
      <c r="D3609" s="211" t="s">
        <v>589</v>
      </c>
      <c r="E3609" s="211" t="s">
        <v>3292</v>
      </c>
      <c r="F3609" s="211" t="s">
        <v>3291</v>
      </c>
    </row>
    <row r="3610" spans="1:6" ht="15" customHeight="1" x14ac:dyDescent="0.25">
      <c r="A3610" s="300" t="s">
        <v>3662</v>
      </c>
      <c r="B3610" s="211">
        <v>0</v>
      </c>
      <c r="C3610" s="211">
        <v>1</v>
      </c>
      <c r="D3610" s="211" t="s">
        <v>593</v>
      </c>
      <c r="E3610" s="211" t="s">
        <v>3292</v>
      </c>
      <c r="F3610" s="211" t="s">
        <v>3291</v>
      </c>
    </row>
    <row r="3611" spans="1:6" ht="15" customHeight="1" x14ac:dyDescent="0.25">
      <c r="A3611" s="300" t="s">
        <v>3662</v>
      </c>
      <c r="B3611" s="211">
        <v>0</v>
      </c>
      <c r="C3611" s="211">
        <v>1</v>
      </c>
      <c r="D3611" s="211" t="s">
        <v>587</v>
      </c>
      <c r="E3611" s="211" t="s">
        <v>3292</v>
      </c>
      <c r="F3611" s="211" t="s">
        <v>3291</v>
      </c>
    </row>
    <row r="3612" spans="1:6" ht="15" customHeight="1" x14ac:dyDescent="0.25">
      <c r="A3612" s="300" t="s">
        <v>3662</v>
      </c>
      <c r="B3612" s="211">
        <v>0</v>
      </c>
      <c r="C3612" s="211">
        <v>1</v>
      </c>
      <c r="D3612" s="211" t="s">
        <v>601</v>
      </c>
      <c r="E3612" s="211" t="s">
        <v>3292</v>
      </c>
      <c r="F3612" s="211" t="s">
        <v>3291</v>
      </c>
    </row>
    <row r="3613" spans="1:6" ht="15" customHeight="1" x14ac:dyDescent="0.25">
      <c r="A3613" s="300" t="s">
        <v>3662</v>
      </c>
      <c r="B3613" s="211">
        <v>0</v>
      </c>
      <c r="C3613" s="211">
        <v>1</v>
      </c>
      <c r="D3613" s="211" t="s">
        <v>585</v>
      </c>
      <c r="E3613" s="211" t="s">
        <v>3292</v>
      </c>
      <c r="F3613" s="211" t="s">
        <v>3291</v>
      </c>
    </row>
    <row r="3614" spans="1:6" ht="15" customHeight="1" x14ac:dyDescent="0.25">
      <c r="A3614" s="300" t="s">
        <v>3662</v>
      </c>
      <c r="B3614" s="211">
        <v>0</v>
      </c>
      <c r="C3614" s="211">
        <v>1</v>
      </c>
      <c r="D3614" s="211" t="s">
        <v>1553</v>
      </c>
      <c r="E3614" s="211" t="s">
        <v>3292</v>
      </c>
      <c r="F3614" s="211" t="s">
        <v>3291</v>
      </c>
    </row>
    <row r="3615" spans="1:6" ht="15" customHeight="1" x14ac:dyDescent="0.25">
      <c r="A3615" s="300" t="s">
        <v>3662</v>
      </c>
      <c r="B3615" s="211">
        <v>0</v>
      </c>
      <c r="C3615" s="211">
        <v>1</v>
      </c>
      <c r="D3615" s="211" t="s">
        <v>612</v>
      </c>
      <c r="E3615" s="211" t="s">
        <v>3292</v>
      </c>
      <c r="F3615" s="211" t="s">
        <v>3291</v>
      </c>
    </row>
    <row r="3616" spans="1:6" ht="15" customHeight="1" x14ac:dyDescent="0.25">
      <c r="A3616" s="300" t="s">
        <v>3662</v>
      </c>
      <c r="B3616" s="211">
        <v>0</v>
      </c>
      <c r="C3616" s="211">
        <v>1</v>
      </c>
      <c r="D3616" s="211" t="s">
        <v>3825</v>
      </c>
      <c r="E3616" s="211" t="s">
        <v>3292</v>
      </c>
      <c r="F3616" s="211" t="s">
        <v>3291</v>
      </c>
    </row>
    <row r="3617" spans="1:6" ht="15" customHeight="1" x14ac:dyDescent="0.25">
      <c r="A3617" s="300" t="s">
        <v>3662</v>
      </c>
      <c r="B3617" s="211">
        <v>0</v>
      </c>
      <c r="C3617" s="211">
        <v>1</v>
      </c>
      <c r="D3617" s="211" t="s">
        <v>3200</v>
      </c>
      <c r="E3617" s="211" t="s">
        <v>127</v>
      </c>
      <c r="F3617" s="211" t="s">
        <v>3291</v>
      </c>
    </row>
    <row r="3618" spans="1:6" ht="15" customHeight="1" x14ac:dyDescent="0.25">
      <c r="A3618" s="300" t="s">
        <v>3662</v>
      </c>
      <c r="B3618" s="211">
        <v>0</v>
      </c>
      <c r="C3618" s="211">
        <v>1</v>
      </c>
      <c r="D3618" s="211" t="s">
        <v>3199</v>
      </c>
      <c r="E3618" s="211" t="s">
        <v>3292</v>
      </c>
      <c r="F3618" s="211" t="s">
        <v>3291</v>
      </c>
    </row>
    <row r="3619" spans="1:6" ht="15" customHeight="1" x14ac:dyDescent="0.25">
      <c r="A3619" s="300" t="s">
        <v>3675</v>
      </c>
      <c r="B3619" s="211">
        <v>0</v>
      </c>
      <c r="C3619" s="211">
        <v>1</v>
      </c>
      <c r="D3619" s="211" t="s">
        <v>573</v>
      </c>
      <c r="E3619" s="211" t="s">
        <v>3292</v>
      </c>
      <c r="F3619" s="211" t="s">
        <v>3291</v>
      </c>
    </row>
    <row r="3620" spans="1:6" ht="15" customHeight="1" x14ac:dyDescent="0.25">
      <c r="A3620" s="300" t="s">
        <v>3675</v>
      </c>
      <c r="B3620" s="211">
        <v>0</v>
      </c>
      <c r="C3620" s="211">
        <v>1</v>
      </c>
      <c r="D3620" s="211" t="s">
        <v>575</v>
      </c>
      <c r="E3620" s="211" t="s">
        <v>3292</v>
      </c>
      <c r="F3620" s="211" t="s">
        <v>3291</v>
      </c>
    </row>
    <row r="3621" spans="1:6" ht="15" customHeight="1" x14ac:dyDescent="0.25">
      <c r="A3621" s="300" t="s">
        <v>3675</v>
      </c>
      <c r="B3621" s="211">
        <v>0</v>
      </c>
      <c r="C3621" s="211">
        <v>1</v>
      </c>
      <c r="D3621" s="211" t="s">
        <v>4535</v>
      </c>
      <c r="E3621" s="211" t="s">
        <v>3292</v>
      </c>
      <c r="F3621" s="211" t="s">
        <v>3291</v>
      </c>
    </row>
    <row r="3622" spans="1:6" ht="15" customHeight="1" x14ac:dyDescent="0.25">
      <c r="A3622" s="300" t="s">
        <v>3675</v>
      </c>
      <c r="B3622" s="211">
        <v>0</v>
      </c>
      <c r="C3622" s="211">
        <v>1</v>
      </c>
      <c r="D3622" s="211" t="s">
        <v>4630</v>
      </c>
      <c r="E3622" s="211" t="s">
        <v>3292</v>
      </c>
      <c r="F3622" s="211" t="s">
        <v>3291</v>
      </c>
    </row>
    <row r="3623" spans="1:6" ht="15" customHeight="1" x14ac:dyDescent="0.25">
      <c r="A3623" s="300" t="s">
        <v>3675</v>
      </c>
      <c r="B3623" s="211">
        <v>0</v>
      </c>
      <c r="C3623" s="211">
        <v>1</v>
      </c>
      <c r="D3623" s="211" t="s">
        <v>571</v>
      </c>
      <c r="E3623" s="211" t="s">
        <v>3292</v>
      </c>
      <c r="F3623" s="211" t="s">
        <v>3291</v>
      </c>
    </row>
    <row r="3624" spans="1:6" ht="15" customHeight="1" x14ac:dyDescent="0.25">
      <c r="A3624" s="300" t="s">
        <v>3675</v>
      </c>
      <c r="B3624" s="211">
        <v>0</v>
      </c>
      <c r="C3624" s="211">
        <v>1</v>
      </c>
      <c r="D3624" s="211" t="s">
        <v>4599</v>
      </c>
      <c r="E3624" s="211" t="s">
        <v>3292</v>
      </c>
      <c r="F3624" s="211" t="s">
        <v>3291</v>
      </c>
    </row>
    <row r="3625" spans="1:6" ht="15" customHeight="1" x14ac:dyDescent="0.25">
      <c r="A3625" s="300" t="s">
        <v>3675</v>
      </c>
      <c r="B3625" s="211">
        <v>0</v>
      </c>
      <c r="C3625" s="211">
        <v>1</v>
      </c>
      <c r="D3625" s="211" t="s">
        <v>569</v>
      </c>
      <c r="E3625" s="211" t="s">
        <v>3292</v>
      </c>
      <c r="F3625" s="211" t="s">
        <v>3291</v>
      </c>
    </row>
    <row r="3626" spans="1:6" ht="15" customHeight="1" x14ac:dyDescent="0.25">
      <c r="A3626" s="300" t="s">
        <v>3675</v>
      </c>
      <c r="B3626" s="211">
        <v>0</v>
      </c>
      <c r="C3626" s="211">
        <v>1</v>
      </c>
      <c r="D3626" s="211" t="s">
        <v>928</v>
      </c>
      <c r="E3626" s="211" t="s">
        <v>3292</v>
      </c>
      <c r="F3626" s="211" t="s">
        <v>3291</v>
      </c>
    </row>
    <row r="3627" spans="1:6" ht="15" customHeight="1" x14ac:dyDescent="0.25">
      <c r="A3627" s="300" t="s">
        <v>3675</v>
      </c>
      <c r="B3627" s="211">
        <v>0</v>
      </c>
      <c r="C3627" s="211">
        <v>1</v>
      </c>
      <c r="D3627" s="211" t="s">
        <v>577</v>
      </c>
      <c r="E3627" s="211" t="s">
        <v>3292</v>
      </c>
      <c r="F3627" s="211" t="s">
        <v>3291</v>
      </c>
    </row>
    <row r="3628" spans="1:6" ht="15" customHeight="1" x14ac:dyDescent="0.25">
      <c r="A3628" s="300" t="s">
        <v>3675</v>
      </c>
      <c r="B3628" s="211">
        <v>0</v>
      </c>
      <c r="C3628" s="211">
        <v>1</v>
      </c>
      <c r="D3628" s="211" t="s">
        <v>4587</v>
      </c>
      <c r="E3628" s="211" t="s">
        <v>3292</v>
      </c>
      <c r="F3628" s="211" t="s">
        <v>3291</v>
      </c>
    </row>
    <row r="3629" spans="1:6" ht="15" customHeight="1" x14ac:dyDescent="0.25">
      <c r="A3629" s="300" t="s">
        <v>3675</v>
      </c>
      <c r="B3629" s="211">
        <v>0</v>
      </c>
      <c r="C3629" s="211">
        <v>1</v>
      </c>
      <c r="D3629" s="211" t="s">
        <v>614</v>
      </c>
      <c r="E3629" s="211" t="s">
        <v>3292</v>
      </c>
      <c r="F3629" s="211" t="s">
        <v>3291</v>
      </c>
    </row>
    <row r="3630" spans="1:6" ht="15" customHeight="1" x14ac:dyDescent="0.25">
      <c r="A3630" s="300" t="s">
        <v>3675</v>
      </c>
      <c r="B3630" s="211">
        <v>0</v>
      </c>
      <c r="C3630" s="211">
        <v>1</v>
      </c>
      <c r="D3630" s="211" t="s">
        <v>5297</v>
      </c>
      <c r="E3630" s="211" t="s">
        <v>3292</v>
      </c>
      <c r="F3630" s="211" t="s">
        <v>3291</v>
      </c>
    </row>
    <row r="3631" spans="1:6" ht="15" customHeight="1" x14ac:dyDescent="0.25">
      <c r="A3631" s="300" t="s">
        <v>3675</v>
      </c>
      <c r="B3631" s="211">
        <v>0</v>
      </c>
      <c r="C3631" s="211">
        <v>1</v>
      </c>
      <c r="D3631" s="211" t="s">
        <v>5298</v>
      </c>
      <c r="E3631" s="211" t="s">
        <v>3292</v>
      </c>
      <c r="F3631" s="211" t="s">
        <v>3291</v>
      </c>
    </row>
    <row r="3632" spans="1:6" ht="15" customHeight="1" x14ac:dyDescent="0.25">
      <c r="A3632" s="300" t="s">
        <v>3675</v>
      </c>
      <c r="B3632" s="211">
        <v>0</v>
      </c>
      <c r="C3632" s="211">
        <v>1</v>
      </c>
      <c r="D3632" s="211" t="s">
        <v>3778</v>
      </c>
      <c r="E3632" s="211" t="s">
        <v>3292</v>
      </c>
      <c r="F3632" s="211" t="s">
        <v>3291</v>
      </c>
    </row>
    <row r="3633" spans="1:6" ht="15" customHeight="1" x14ac:dyDescent="0.25">
      <c r="A3633" s="300" t="s">
        <v>3675</v>
      </c>
      <c r="B3633" s="211">
        <v>0</v>
      </c>
      <c r="C3633" s="211">
        <v>1</v>
      </c>
      <c r="D3633" s="211" t="s">
        <v>579</v>
      </c>
      <c r="E3633" s="211" t="s">
        <v>3292</v>
      </c>
      <c r="F3633" s="211" t="s">
        <v>3291</v>
      </c>
    </row>
    <row r="3634" spans="1:6" ht="15" customHeight="1" x14ac:dyDescent="0.25">
      <c r="A3634" s="300" t="s">
        <v>3675</v>
      </c>
      <c r="B3634" s="211">
        <v>0</v>
      </c>
      <c r="C3634" s="211">
        <v>1</v>
      </c>
      <c r="D3634" s="211" t="s">
        <v>589</v>
      </c>
      <c r="E3634" s="211" t="s">
        <v>3292</v>
      </c>
      <c r="F3634" s="211" t="s">
        <v>3291</v>
      </c>
    </row>
    <row r="3635" spans="1:6" ht="15" customHeight="1" x14ac:dyDescent="0.25">
      <c r="A3635" s="300" t="s">
        <v>3675</v>
      </c>
      <c r="B3635" s="211">
        <v>0</v>
      </c>
      <c r="C3635" s="211">
        <v>1</v>
      </c>
      <c r="D3635" s="211" t="s">
        <v>593</v>
      </c>
      <c r="E3635" s="211" t="s">
        <v>3292</v>
      </c>
      <c r="F3635" s="211" t="s">
        <v>3291</v>
      </c>
    </row>
    <row r="3636" spans="1:6" ht="15" customHeight="1" x14ac:dyDescent="0.25">
      <c r="A3636" s="300" t="s">
        <v>3675</v>
      </c>
      <c r="B3636" s="211">
        <v>0</v>
      </c>
      <c r="C3636" s="211">
        <v>1</v>
      </c>
      <c r="D3636" s="211" t="s">
        <v>587</v>
      </c>
      <c r="E3636" s="211" t="s">
        <v>3292</v>
      </c>
      <c r="F3636" s="211" t="s">
        <v>3291</v>
      </c>
    </row>
    <row r="3637" spans="1:6" ht="15" customHeight="1" x14ac:dyDescent="0.25">
      <c r="A3637" s="300" t="s">
        <v>3675</v>
      </c>
      <c r="B3637" s="211">
        <v>0</v>
      </c>
      <c r="C3637" s="211">
        <v>1</v>
      </c>
      <c r="D3637" s="211" t="s">
        <v>601</v>
      </c>
      <c r="E3637" s="211" t="s">
        <v>3292</v>
      </c>
      <c r="F3637" s="211" t="s">
        <v>3291</v>
      </c>
    </row>
    <row r="3638" spans="1:6" ht="15" customHeight="1" x14ac:dyDescent="0.25">
      <c r="A3638" s="300" t="s">
        <v>3675</v>
      </c>
      <c r="B3638" s="211">
        <v>0</v>
      </c>
      <c r="C3638" s="211">
        <v>1</v>
      </c>
      <c r="D3638" s="211" t="s">
        <v>585</v>
      </c>
      <c r="E3638" s="211" t="s">
        <v>3292</v>
      </c>
      <c r="F3638" s="211" t="s">
        <v>3291</v>
      </c>
    </row>
    <row r="3639" spans="1:6" ht="15" customHeight="1" x14ac:dyDescent="0.25">
      <c r="A3639" s="300" t="s">
        <v>3675</v>
      </c>
      <c r="B3639" s="211">
        <v>0</v>
      </c>
      <c r="C3639" s="211">
        <v>1</v>
      </c>
      <c r="D3639" s="211" t="s">
        <v>1553</v>
      </c>
      <c r="E3639" s="211" t="s">
        <v>3292</v>
      </c>
      <c r="F3639" s="211" t="s">
        <v>3291</v>
      </c>
    </row>
    <row r="3640" spans="1:6" ht="15" customHeight="1" x14ac:dyDescent="0.25">
      <c r="A3640" s="300" t="s">
        <v>3675</v>
      </c>
      <c r="B3640" s="211">
        <v>0</v>
      </c>
      <c r="C3640" s="211">
        <v>1</v>
      </c>
      <c r="D3640" s="211" t="s">
        <v>612</v>
      </c>
      <c r="E3640" s="211" t="s">
        <v>3292</v>
      </c>
      <c r="F3640" s="211" t="s">
        <v>3291</v>
      </c>
    </row>
    <row r="3641" spans="1:6" ht="15" customHeight="1" x14ac:dyDescent="0.25">
      <c r="A3641" s="300" t="s">
        <v>3675</v>
      </c>
      <c r="B3641" s="211">
        <v>0</v>
      </c>
      <c r="C3641" s="211">
        <v>1</v>
      </c>
      <c r="D3641" s="211" t="s">
        <v>3825</v>
      </c>
      <c r="E3641" s="211" t="s">
        <v>3292</v>
      </c>
      <c r="F3641" s="211" t="s">
        <v>3291</v>
      </c>
    </row>
    <row r="3642" spans="1:6" ht="15" customHeight="1" x14ac:dyDescent="0.25">
      <c r="A3642" s="300" t="s">
        <v>3675</v>
      </c>
      <c r="B3642" s="211">
        <v>0</v>
      </c>
      <c r="C3642" s="211">
        <v>1</v>
      </c>
      <c r="D3642" s="211" t="s">
        <v>3200</v>
      </c>
      <c r="E3642" s="211" t="s">
        <v>127</v>
      </c>
      <c r="F3642" s="211" t="s">
        <v>3291</v>
      </c>
    </row>
    <row r="3643" spans="1:6" ht="15" customHeight="1" x14ac:dyDescent="0.25">
      <c r="A3643" s="300" t="s">
        <v>3675</v>
      </c>
      <c r="B3643" s="211">
        <v>0</v>
      </c>
      <c r="C3643" s="211">
        <v>1</v>
      </c>
      <c r="D3643" s="211" t="s">
        <v>3199</v>
      </c>
      <c r="E3643" s="211" t="s">
        <v>3292</v>
      </c>
      <c r="F3643" s="211" t="s">
        <v>3291</v>
      </c>
    </row>
    <row r="3644" spans="1:6" ht="15" customHeight="1" x14ac:dyDescent="0.25">
      <c r="A3644" s="300" t="s">
        <v>3676</v>
      </c>
      <c r="B3644" s="211">
        <v>0</v>
      </c>
      <c r="C3644" s="211">
        <v>1</v>
      </c>
      <c r="D3644" s="211" t="s">
        <v>573</v>
      </c>
      <c r="E3644" s="211" t="s">
        <v>3292</v>
      </c>
      <c r="F3644" s="211" t="s">
        <v>3291</v>
      </c>
    </row>
    <row r="3645" spans="1:6" ht="15" customHeight="1" x14ac:dyDescent="0.25">
      <c r="A3645" s="300" t="s">
        <v>3676</v>
      </c>
      <c r="B3645" s="211">
        <v>0</v>
      </c>
      <c r="C3645" s="211">
        <v>1</v>
      </c>
      <c r="D3645" s="211" t="s">
        <v>575</v>
      </c>
      <c r="E3645" s="211" t="s">
        <v>3292</v>
      </c>
      <c r="F3645" s="211" t="s">
        <v>3291</v>
      </c>
    </row>
    <row r="3646" spans="1:6" ht="15" customHeight="1" x14ac:dyDescent="0.25">
      <c r="A3646" s="300" t="s">
        <v>3676</v>
      </c>
      <c r="B3646" s="211">
        <v>0</v>
      </c>
      <c r="C3646" s="211">
        <v>1</v>
      </c>
      <c r="D3646" s="211" t="s">
        <v>4535</v>
      </c>
      <c r="E3646" s="211" t="s">
        <v>3292</v>
      </c>
      <c r="F3646" s="211" t="s">
        <v>3291</v>
      </c>
    </row>
    <row r="3647" spans="1:6" ht="15" customHeight="1" x14ac:dyDescent="0.25">
      <c r="A3647" s="300" t="s">
        <v>3676</v>
      </c>
      <c r="B3647" s="211">
        <v>0</v>
      </c>
      <c r="C3647" s="211">
        <v>1</v>
      </c>
      <c r="D3647" s="211" t="s">
        <v>4630</v>
      </c>
      <c r="E3647" s="211" t="s">
        <v>3292</v>
      </c>
      <c r="F3647" s="211" t="s">
        <v>3291</v>
      </c>
    </row>
    <row r="3648" spans="1:6" ht="15" customHeight="1" x14ac:dyDescent="0.25">
      <c r="A3648" s="300" t="s">
        <v>3676</v>
      </c>
      <c r="B3648" s="211">
        <v>0</v>
      </c>
      <c r="C3648" s="211">
        <v>1</v>
      </c>
      <c r="D3648" s="211" t="s">
        <v>571</v>
      </c>
      <c r="E3648" s="211" t="s">
        <v>3292</v>
      </c>
      <c r="F3648" s="211" t="s">
        <v>3291</v>
      </c>
    </row>
    <row r="3649" spans="1:6" ht="15" customHeight="1" x14ac:dyDescent="0.25">
      <c r="A3649" s="300" t="s">
        <v>3676</v>
      </c>
      <c r="B3649" s="211">
        <v>0</v>
      </c>
      <c r="C3649" s="211">
        <v>1</v>
      </c>
      <c r="D3649" s="211" t="s">
        <v>4599</v>
      </c>
      <c r="E3649" s="211" t="s">
        <v>3292</v>
      </c>
      <c r="F3649" s="211" t="s">
        <v>3291</v>
      </c>
    </row>
    <row r="3650" spans="1:6" ht="15" customHeight="1" x14ac:dyDescent="0.25">
      <c r="A3650" s="300" t="s">
        <v>3676</v>
      </c>
      <c r="B3650" s="211">
        <v>0</v>
      </c>
      <c r="C3650" s="211">
        <v>1</v>
      </c>
      <c r="D3650" s="211" t="s">
        <v>569</v>
      </c>
      <c r="E3650" s="211" t="s">
        <v>3292</v>
      </c>
      <c r="F3650" s="211" t="s">
        <v>3291</v>
      </c>
    </row>
    <row r="3651" spans="1:6" ht="15" customHeight="1" x14ac:dyDescent="0.25">
      <c r="A3651" s="300" t="s">
        <v>3676</v>
      </c>
      <c r="B3651" s="211">
        <v>0</v>
      </c>
      <c r="C3651" s="211">
        <v>1</v>
      </c>
      <c r="D3651" s="211" t="s">
        <v>928</v>
      </c>
      <c r="E3651" s="211" t="s">
        <v>3292</v>
      </c>
      <c r="F3651" s="211" t="s">
        <v>3291</v>
      </c>
    </row>
    <row r="3652" spans="1:6" ht="15" customHeight="1" x14ac:dyDescent="0.25">
      <c r="A3652" s="300" t="s">
        <v>3676</v>
      </c>
      <c r="B3652" s="211">
        <v>0</v>
      </c>
      <c r="C3652" s="211">
        <v>1</v>
      </c>
      <c r="D3652" s="211" t="s">
        <v>577</v>
      </c>
      <c r="E3652" s="211" t="s">
        <v>3292</v>
      </c>
      <c r="F3652" s="211" t="s">
        <v>3291</v>
      </c>
    </row>
    <row r="3653" spans="1:6" ht="15" customHeight="1" x14ac:dyDescent="0.25">
      <c r="A3653" s="300" t="s">
        <v>3676</v>
      </c>
      <c r="B3653" s="211">
        <v>0</v>
      </c>
      <c r="C3653" s="211">
        <v>1</v>
      </c>
      <c r="D3653" s="211" t="s">
        <v>4587</v>
      </c>
      <c r="E3653" s="211" t="s">
        <v>3292</v>
      </c>
      <c r="F3653" s="211" t="s">
        <v>3291</v>
      </c>
    </row>
    <row r="3654" spans="1:6" ht="15" customHeight="1" x14ac:dyDescent="0.25">
      <c r="A3654" s="300" t="s">
        <v>3676</v>
      </c>
      <c r="B3654" s="211">
        <v>0</v>
      </c>
      <c r="C3654" s="211">
        <v>1</v>
      </c>
      <c r="D3654" s="211" t="s">
        <v>614</v>
      </c>
      <c r="E3654" s="211" t="s">
        <v>3292</v>
      </c>
      <c r="F3654" s="211" t="s">
        <v>3291</v>
      </c>
    </row>
    <row r="3655" spans="1:6" ht="15" customHeight="1" x14ac:dyDescent="0.25">
      <c r="A3655" s="300" t="s">
        <v>3676</v>
      </c>
      <c r="B3655" s="211">
        <v>0</v>
      </c>
      <c r="C3655" s="211">
        <v>1</v>
      </c>
      <c r="D3655" s="211" t="s">
        <v>5297</v>
      </c>
      <c r="E3655" s="211" t="s">
        <v>3292</v>
      </c>
      <c r="F3655" s="211" t="s">
        <v>3291</v>
      </c>
    </row>
    <row r="3656" spans="1:6" ht="15" customHeight="1" x14ac:dyDescent="0.25">
      <c r="A3656" s="300" t="s">
        <v>3676</v>
      </c>
      <c r="B3656" s="211">
        <v>0</v>
      </c>
      <c r="C3656" s="211">
        <v>1</v>
      </c>
      <c r="D3656" s="211" t="s">
        <v>5298</v>
      </c>
      <c r="E3656" s="211" t="s">
        <v>3292</v>
      </c>
      <c r="F3656" s="211" t="s">
        <v>3291</v>
      </c>
    </row>
    <row r="3657" spans="1:6" ht="15" customHeight="1" x14ac:dyDescent="0.25">
      <c r="A3657" s="300" t="s">
        <v>3676</v>
      </c>
      <c r="B3657" s="211">
        <v>0</v>
      </c>
      <c r="C3657" s="211">
        <v>1</v>
      </c>
      <c r="D3657" s="211" t="s">
        <v>3778</v>
      </c>
      <c r="E3657" s="211" t="s">
        <v>3292</v>
      </c>
      <c r="F3657" s="211" t="s">
        <v>3291</v>
      </c>
    </row>
    <row r="3658" spans="1:6" ht="15" customHeight="1" x14ac:dyDescent="0.25">
      <c r="A3658" s="300" t="s">
        <v>3676</v>
      </c>
      <c r="B3658" s="211">
        <v>0</v>
      </c>
      <c r="C3658" s="211">
        <v>1</v>
      </c>
      <c r="D3658" s="211" t="s">
        <v>579</v>
      </c>
      <c r="E3658" s="211" t="s">
        <v>3292</v>
      </c>
      <c r="F3658" s="211" t="s">
        <v>3291</v>
      </c>
    </row>
    <row r="3659" spans="1:6" ht="15" customHeight="1" x14ac:dyDescent="0.25">
      <c r="A3659" s="300" t="s">
        <v>3676</v>
      </c>
      <c r="B3659" s="211">
        <v>0</v>
      </c>
      <c r="C3659" s="211">
        <v>1</v>
      </c>
      <c r="D3659" s="211" t="s">
        <v>589</v>
      </c>
      <c r="E3659" s="211" t="s">
        <v>3292</v>
      </c>
      <c r="F3659" s="211" t="s">
        <v>3291</v>
      </c>
    </row>
    <row r="3660" spans="1:6" ht="15" customHeight="1" x14ac:dyDescent="0.25">
      <c r="A3660" s="300" t="s">
        <v>3676</v>
      </c>
      <c r="B3660" s="211">
        <v>0</v>
      </c>
      <c r="C3660" s="211">
        <v>1</v>
      </c>
      <c r="D3660" s="211" t="s">
        <v>593</v>
      </c>
      <c r="E3660" s="211" t="s">
        <v>3292</v>
      </c>
      <c r="F3660" s="211" t="s">
        <v>3291</v>
      </c>
    </row>
    <row r="3661" spans="1:6" ht="15" customHeight="1" x14ac:dyDescent="0.25">
      <c r="A3661" s="300" t="s">
        <v>3676</v>
      </c>
      <c r="B3661" s="211">
        <v>0</v>
      </c>
      <c r="C3661" s="211">
        <v>1</v>
      </c>
      <c r="D3661" s="211" t="s">
        <v>587</v>
      </c>
      <c r="E3661" s="211" t="s">
        <v>3292</v>
      </c>
      <c r="F3661" s="211" t="s">
        <v>3291</v>
      </c>
    </row>
    <row r="3662" spans="1:6" ht="15" customHeight="1" x14ac:dyDescent="0.25">
      <c r="A3662" s="300" t="s">
        <v>3676</v>
      </c>
      <c r="B3662" s="211">
        <v>0</v>
      </c>
      <c r="C3662" s="211">
        <v>1</v>
      </c>
      <c r="D3662" s="211" t="s">
        <v>601</v>
      </c>
      <c r="E3662" s="211" t="s">
        <v>3292</v>
      </c>
      <c r="F3662" s="211" t="s">
        <v>3291</v>
      </c>
    </row>
    <row r="3663" spans="1:6" ht="15" customHeight="1" x14ac:dyDescent="0.25">
      <c r="A3663" s="300" t="s">
        <v>3676</v>
      </c>
      <c r="B3663" s="211">
        <v>0</v>
      </c>
      <c r="C3663" s="211">
        <v>1</v>
      </c>
      <c r="D3663" s="211" t="s">
        <v>585</v>
      </c>
      <c r="E3663" s="211" t="s">
        <v>3292</v>
      </c>
      <c r="F3663" s="211" t="s">
        <v>3291</v>
      </c>
    </row>
    <row r="3664" spans="1:6" ht="15" customHeight="1" x14ac:dyDescent="0.25">
      <c r="A3664" s="300" t="s">
        <v>3676</v>
      </c>
      <c r="B3664" s="211">
        <v>0</v>
      </c>
      <c r="C3664" s="211">
        <v>1</v>
      </c>
      <c r="D3664" s="211" t="s">
        <v>1553</v>
      </c>
      <c r="E3664" s="211" t="s">
        <v>3292</v>
      </c>
      <c r="F3664" s="211" t="s">
        <v>3291</v>
      </c>
    </row>
    <row r="3665" spans="1:6" ht="15" customHeight="1" x14ac:dyDescent="0.25">
      <c r="A3665" s="300" t="s">
        <v>3676</v>
      </c>
      <c r="B3665" s="211">
        <v>0</v>
      </c>
      <c r="C3665" s="211">
        <v>1</v>
      </c>
      <c r="D3665" s="211" t="s">
        <v>612</v>
      </c>
      <c r="E3665" s="211" t="s">
        <v>3292</v>
      </c>
      <c r="F3665" s="211" t="s">
        <v>3291</v>
      </c>
    </row>
    <row r="3666" spans="1:6" ht="15" customHeight="1" x14ac:dyDescent="0.25">
      <c r="A3666" s="300" t="s">
        <v>3676</v>
      </c>
      <c r="B3666" s="211">
        <v>0</v>
      </c>
      <c r="C3666" s="211">
        <v>1</v>
      </c>
      <c r="D3666" s="211" t="s">
        <v>3825</v>
      </c>
      <c r="E3666" s="211" t="s">
        <v>3292</v>
      </c>
      <c r="F3666" s="211" t="s">
        <v>3291</v>
      </c>
    </row>
    <row r="3667" spans="1:6" ht="15" customHeight="1" x14ac:dyDescent="0.25">
      <c r="A3667" s="300" t="s">
        <v>3676</v>
      </c>
      <c r="B3667" s="211">
        <v>0</v>
      </c>
      <c r="C3667" s="211">
        <v>1</v>
      </c>
      <c r="D3667" s="211" t="s">
        <v>3200</v>
      </c>
      <c r="E3667" s="211" t="s">
        <v>127</v>
      </c>
      <c r="F3667" s="211" t="s">
        <v>3291</v>
      </c>
    </row>
    <row r="3668" spans="1:6" ht="15" customHeight="1" x14ac:dyDescent="0.25">
      <c r="A3668" s="300" t="s">
        <v>3676</v>
      </c>
      <c r="B3668" s="211">
        <v>0</v>
      </c>
      <c r="C3668" s="211">
        <v>1</v>
      </c>
      <c r="D3668" s="211" t="s">
        <v>3199</v>
      </c>
      <c r="E3668" s="211" t="s">
        <v>3292</v>
      </c>
      <c r="F3668" s="211" t="s">
        <v>3291</v>
      </c>
    </row>
    <row r="3669" spans="1:6" ht="15" customHeight="1" x14ac:dyDescent="0.25">
      <c r="A3669" s="300" t="s">
        <v>3677</v>
      </c>
      <c r="B3669" s="211">
        <v>0</v>
      </c>
      <c r="C3669" s="211">
        <v>1</v>
      </c>
      <c r="D3669" s="211" t="s">
        <v>573</v>
      </c>
      <c r="E3669" s="211" t="s">
        <v>3292</v>
      </c>
      <c r="F3669" s="211" t="s">
        <v>3291</v>
      </c>
    </row>
    <row r="3670" spans="1:6" ht="15" customHeight="1" x14ac:dyDescent="0.25">
      <c r="A3670" s="300" t="s">
        <v>3677</v>
      </c>
      <c r="B3670" s="211">
        <v>0</v>
      </c>
      <c r="C3670" s="211">
        <v>1</v>
      </c>
      <c r="D3670" s="211" t="s">
        <v>575</v>
      </c>
      <c r="E3670" s="211" t="s">
        <v>3292</v>
      </c>
      <c r="F3670" s="211" t="s">
        <v>3291</v>
      </c>
    </row>
    <row r="3671" spans="1:6" ht="15" customHeight="1" x14ac:dyDescent="0.25">
      <c r="A3671" s="300" t="s">
        <v>3677</v>
      </c>
      <c r="B3671" s="211">
        <v>0</v>
      </c>
      <c r="C3671" s="211">
        <v>1</v>
      </c>
      <c r="D3671" s="211" t="s">
        <v>4535</v>
      </c>
      <c r="E3671" s="211" t="s">
        <v>3292</v>
      </c>
      <c r="F3671" s="211" t="s">
        <v>3291</v>
      </c>
    </row>
    <row r="3672" spans="1:6" ht="15" customHeight="1" x14ac:dyDescent="0.25">
      <c r="A3672" s="300" t="s">
        <v>3677</v>
      </c>
      <c r="B3672" s="211">
        <v>0</v>
      </c>
      <c r="C3672" s="211">
        <v>1</v>
      </c>
      <c r="D3672" s="211" t="s">
        <v>4630</v>
      </c>
      <c r="E3672" s="211" t="s">
        <v>3292</v>
      </c>
      <c r="F3672" s="211" t="s">
        <v>3291</v>
      </c>
    </row>
    <row r="3673" spans="1:6" ht="15" customHeight="1" x14ac:dyDescent="0.25">
      <c r="A3673" s="300" t="s">
        <v>3677</v>
      </c>
      <c r="B3673" s="211">
        <v>0</v>
      </c>
      <c r="C3673" s="211">
        <v>1</v>
      </c>
      <c r="D3673" s="211" t="s">
        <v>571</v>
      </c>
      <c r="E3673" s="211" t="s">
        <v>3292</v>
      </c>
      <c r="F3673" s="211" t="s">
        <v>3291</v>
      </c>
    </row>
    <row r="3674" spans="1:6" ht="15" customHeight="1" x14ac:dyDescent="0.25">
      <c r="A3674" s="300" t="s">
        <v>3677</v>
      </c>
      <c r="B3674" s="211">
        <v>0</v>
      </c>
      <c r="C3674" s="211">
        <v>1</v>
      </c>
      <c r="D3674" s="211" t="s">
        <v>4599</v>
      </c>
      <c r="E3674" s="211" t="s">
        <v>3292</v>
      </c>
      <c r="F3674" s="211" t="s">
        <v>3291</v>
      </c>
    </row>
    <row r="3675" spans="1:6" ht="15" customHeight="1" x14ac:dyDescent="0.25">
      <c r="A3675" s="300" t="s">
        <v>3677</v>
      </c>
      <c r="B3675" s="211">
        <v>0</v>
      </c>
      <c r="C3675" s="211">
        <v>1</v>
      </c>
      <c r="D3675" s="211" t="s">
        <v>569</v>
      </c>
      <c r="E3675" s="211" t="s">
        <v>3292</v>
      </c>
      <c r="F3675" s="211" t="s">
        <v>3291</v>
      </c>
    </row>
    <row r="3676" spans="1:6" ht="15" customHeight="1" x14ac:dyDescent="0.25">
      <c r="A3676" s="300" t="s">
        <v>3677</v>
      </c>
      <c r="B3676" s="211">
        <v>0</v>
      </c>
      <c r="C3676" s="211">
        <v>1</v>
      </c>
      <c r="D3676" s="211" t="s">
        <v>928</v>
      </c>
      <c r="E3676" s="211" t="s">
        <v>3292</v>
      </c>
      <c r="F3676" s="211" t="s">
        <v>3291</v>
      </c>
    </row>
    <row r="3677" spans="1:6" ht="15" customHeight="1" x14ac:dyDescent="0.25">
      <c r="A3677" s="300" t="s">
        <v>3677</v>
      </c>
      <c r="B3677" s="211">
        <v>0</v>
      </c>
      <c r="C3677" s="211">
        <v>1</v>
      </c>
      <c r="D3677" s="211" t="s">
        <v>577</v>
      </c>
      <c r="E3677" s="211" t="s">
        <v>3292</v>
      </c>
      <c r="F3677" s="211" t="s">
        <v>3291</v>
      </c>
    </row>
    <row r="3678" spans="1:6" ht="15" customHeight="1" x14ac:dyDescent="0.25">
      <c r="A3678" s="300" t="s">
        <v>3677</v>
      </c>
      <c r="B3678" s="211">
        <v>0</v>
      </c>
      <c r="C3678" s="211">
        <v>1</v>
      </c>
      <c r="D3678" s="211" t="s">
        <v>4587</v>
      </c>
      <c r="E3678" s="211" t="s">
        <v>3292</v>
      </c>
      <c r="F3678" s="211" t="s">
        <v>3291</v>
      </c>
    </row>
    <row r="3679" spans="1:6" ht="15" customHeight="1" x14ac:dyDescent="0.25">
      <c r="A3679" s="300" t="s">
        <v>3677</v>
      </c>
      <c r="B3679" s="211">
        <v>0</v>
      </c>
      <c r="C3679" s="211">
        <v>1</v>
      </c>
      <c r="D3679" s="211" t="s">
        <v>614</v>
      </c>
      <c r="E3679" s="211" t="s">
        <v>3292</v>
      </c>
      <c r="F3679" s="211" t="s">
        <v>3291</v>
      </c>
    </row>
    <row r="3680" spans="1:6" ht="15" customHeight="1" x14ac:dyDescent="0.25">
      <c r="A3680" s="300" t="s">
        <v>3677</v>
      </c>
      <c r="B3680" s="211">
        <v>0</v>
      </c>
      <c r="C3680" s="211">
        <v>1</v>
      </c>
      <c r="D3680" s="211" t="s">
        <v>5297</v>
      </c>
      <c r="E3680" s="211" t="s">
        <v>3292</v>
      </c>
      <c r="F3680" s="211" t="s">
        <v>3291</v>
      </c>
    </row>
    <row r="3681" spans="1:6" ht="15" customHeight="1" x14ac:dyDescent="0.25">
      <c r="A3681" s="300" t="s">
        <v>3677</v>
      </c>
      <c r="B3681" s="211">
        <v>0</v>
      </c>
      <c r="C3681" s="211">
        <v>1</v>
      </c>
      <c r="D3681" s="211" t="s">
        <v>5298</v>
      </c>
      <c r="E3681" s="211" t="s">
        <v>3292</v>
      </c>
      <c r="F3681" s="211" t="s">
        <v>3291</v>
      </c>
    </row>
    <row r="3682" spans="1:6" ht="15" customHeight="1" x14ac:dyDescent="0.25">
      <c r="A3682" s="300" t="s">
        <v>3677</v>
      </c>
      <c r="B3682" s="211">
        <v>0</v>
      </c>
      <c r="C3682" s="211">
        <v>1</v>
      </c>
      <c r="D3682" s="211" t="s">
        <v>3778</v>
      </c>
      <c r="E3682" s="211" t="s">
        <v>3292</v>
      </c>
      <c r="F3682" s="211" t="s">
        <v>3291</v>
      </c>
    </row>
    <row r="3683" spans="1:6" ht="15" customHeight="1" x14ac:dyDescent="0.25">
      <c r="A3683" s="300" t="s">
        <v>3677</v>
      </c>
      <c r="B3683" s="211">
        <v>0</v>
      </c>
      <c r="C3683" s="211">
        <v>1</v>
      </c>
      <c r="D3683" s="211" t="s">
        <v>579</v>
      </c>
      <c r="E3683" s="211" t="s">
        <v>3292</v>
      </c>
      <c r="F3683" s="211" t="s">
        <v>3291</v>
      </c>
    </row>
    <row r="3684" spans="1:6" ht="15" customHeight="1" x14ac:dyDescent="0.25">
      <c r="A3684" s="300" t="s">
        <v>3677</v>
      </c>
      <c r="B3684" s="211">
        <v>0</v>
      </c>
      <c r="C3684" s="211">
        <v>1</v>
      </c>
      <c r="D3684" s="211" t="s">
        <v>589</v>
      </c>
      <c r="E3684" s="211" t="s">
        <v>3292</v>
      </c>
      <c r="F3684" s="211" t="s">
        <v>3291</v>
      </c>
    </row>
    <row r="3685" spans="1:6" ht="15" customHeight="1" x14ac:dyDescent="0.25">
      <c r="A3685" s="300" t="s">
        <v>3677</v>
      </c>
      <c r="B3685" s="211">
        <v>0</v>
      </c>
      <c r="C3685" s="211">
        <v>1</v>
      </c>
      <c r="D3685" s="211" t="s">
        <v>593</v>
      </c>
      <c r="E3685" s="211" t="s">
        <v>3292</v>
      </c>
      <c r="F3685" s="211" t="s">
        <v>3291</v>
      </c>
    </row>
    <row r="3686" spans="1:6" ht="15" customHeight="1" x14ac:dyDescent="0.25">
      <c r="A3686" s="300" t="s">
        <v>3677</v>
      </c>
      <c r="B3686" s="211">
        <v>0</v>
      </c>
      <c r="C3686" s="211">
        <v>1</v>
      </c>
      <c r="D3686" s="211" t="s">
        <v>587</v>
      </c>
      <c r="E3686" s="211" t="s">
        <v>3292</v>
      </c>
      <c r="F3686" s="211" t="s">
        <v>3291</v>
      </c>
    </row>
    <row r="3687" spans="1:6" ht="15" customHeight="1" x14ac:dyDescent="0.25">
      <c r="A3687" s="300" t="s">
        <v>3677</v>
      </c>
      <c r="B3687" s="211">
        <v>0</v>
      </c>
      <c r="C3687" s="211">
        <v>1</v>
      </c>
      <c r="D3687" s="211" t="s">
        <v>601</v>
      </c>
      <c r="E3687" s="211" t="s">
        <v>3292</v>
      </c>
      <c r="F3687" s="211" t="s">
        <v>3291</v>
      </c>
    </row>
    <row r="3688" spans="1:6" ht="15" customHeight="1" x14ac:dyDescent="0.25">
      <c r="A3688" s="300" t="s">
        <v>3677</v>
      </c>
      <c r="B3688" s="211">
        <v>0</v>
      </c>
      <c r="C3688" s="211">
        <v>1</v>
      </c>
      <c r="D3688" s="211" t="s">
        <v>585</v>
      </c>
      <c r="E3688" s="211" t="s">
        <v>3292</v>
      </c>
      <c r="F3688" s="211" t="s">
        <v>3291</v>
      </c>
    </row>
    <row r="3689" spans="1:6" ht="15" customHeight="1" x14ac:dyDescent="0.25">
      <c r="A3689" s="300" t="s">
        <v>3677</v>
      </c>
      <c r="B3689" s="211">
        <v>0</v>
      </c>
      <c r="C3689" s="211">
        <v>1</v>
      </c>
      <c r="D3689" s="211" t="s">
        <v>1553</v>
      </c>
      <c r="E3689" s="211" t="s">
        <v>3292</v>
      </c>
      <c r="F3689" s="211" t="s">
        <v>3291</v>
      </c>
    </row>
    <row r="3690" spans="1:6" ht="15" customHeight="1" x14ac:dyDescent="0.25">
      <c r="A3690" s="300" t="s">
        <v>3677</v>
      </c>
      <c r="B3690" s="211">
        <v>0</v>
      </c>
      <c r="C3690" s="211">
        <v>1</v>
      </c>
      <c r="D3690" s="211" t="s">
        <v>612</v>
      </c>
      <c r="E3690" s="211" t="s">
        <v>3292</v>
      </c>
      <c r="F3690" s="211" t="s">
        <v>3291</v>
      </c>
    </row>
    <row r="3691" spans="1:6" ht="15" customHeight="1" x14ac:dyDescent="0.25">
      <c r="A3691" s="300" t="s">
        <v>3677</v>
      </c>
      <c r="B3691" s="211">
        <v>0</v>
      </c>
      <c r="C3691" s="211">
        <v>1</v>
      </c>
      <c r="D3691" s="211" t="s">
        <v>3825</v>
      </c>
      <c r="E3691" s="211" t="s">
        <v>3292</v>
      </c>
      <c r="F3691" s="211" t="s">
        <v>3291</v>
      </c>
    </row>
    <row r="3692" spans="1:6" ht="15" customHeight="1" x14ac:dyDescent="0.25">
      <c r="A3692" s="300" t="s">
        <v>3677</v>
      </c>
      <c r="B3692" s="211">
        <v>0</v>
      </c>
      <c r="C3692" s="211">
        <v>1</v>
      </c>
      <c r="D3692" s="211" t="s">
        <v>3200</v>
      </c>
      <c r="E3692" s="211" t="s">
        <v>127</v>
      </c>
      <c r="F3692" s="211" t="s">
        <v>3291</v>
      </c>
    </row>
    <row r="3693" spans="1:6" ht="15" customHeight="1" x14ac:dyDescent="0.25">
      <c r="A3693" s="300" t="s">
        <v>3677</v>
      </c>
      <c r="B3693" s="211">
        <v>0</v>
      </c>
      <c r="C3693" s="211">
        <v>1</v>
      </c>
      <c r="D3693" s="211" t="s">
        <v>3199</v>
      </c>
      <c r="E3693" s="211" t="s">
        <v>3292</v>
      </c>
      <c r="F3693" s="211" t="s">
        <v>3291</v>
      </c>
    </row>
    <row r="3694" spans="1:6" ht="15" customHeight="1" x14ac:dyDescent="0.25">
      <c r="A3694" s="300" t="s">
        <v>3669</v>
      </c>
      <c r="B3694" s="211">
        <v>0</v>
      </c>
      <c r="C3694" s="211">
        <v>1</v>
      </c>
      <c r="D3694" s="211" t="s">
        <v>573</v>
      </c>
      <c r="E3694" s="211" t="s">
        <v>3292</v>
      </c>
      <c r="F3694" s="211" t="s">
        <v>3291</v>
      </c>
    </row>
    <row r="3695" spans="1:6" ht="15" customHeight="1" x14ac:dyDescent="0.25">
      <c r="A3695" s="300" t="s">
        <v>3669</v>
      </c>
      <c r="B3695" s="211">
        <v>0</v>
      </c>
      <c r="C3695" s="211">
        <v>1</v>
      </c>
      <c r="D3695" s="211" t="s">
        <v>575</v>
      </c>
      <c r="E3695" s="211" t="s">
        <v>3292</v>
      </c>
      <c r="F3695" s="211" t="s">
        <v>3291</v>
      </c>
    </row>
    <row r="3696" spans="1:6" ht="15" customHeight="1" x14ac:dyDescent="0.25">
      <c r="A3696" s="300" t="s">
        <v>3669</v>
      </c>
      <c r="B3696" s="211">
        <v>0</v>
      </c>
      <c r="C3696" s="211">
        <v>1</v>
      </c>
      <c r="D3696" s="211" t="s">
        <v>4535</v>
      </c>
      <c r="E3696" s="211" t="s">
        <v>3292</v>
      </c>
      <c r="F3696" s="211" t="s">
        <v>3291</v>
      </c>
    </row>
    <row r="3697" spans="1:6" ht="15" customHeight="1" x14ac:dyDescent="0.25">
      <c r="A3697" s="300" t="s">
        <v>3669</v>
      </c>
      <c r="B3697" s="211">
        <v>0</v>
      </c>
      <c r="C3697" s="211">
        <v>1</v>
      </c>
      <c r="D3697" s="211" t="s">
        <v>4630</v>
      </c>
      <c r="E3697" s="211" t="s">
        <v>3292</v>
      </c>
      <c r="F3697" s="211" t="s">
        <v>3291</v>
      </c>
    </row>
    <row r="3698" spans="1:6" ht="15" customHeight="1" x14ac:dyDescent="0.25">
      <c r="A3698" s="300" t="s">
        <v>3669</v>
      </c>
      <c r="B3698" s="211">
        <v>0</v>
      </c>
      <c r="C3698" s="211">
        <v>1</v>
      </c>
      <c r="D3698" s="211" t="s">
        <v>571</v>
      </c>
      <c r="E3698" s="211" t="s">
        <v>3292</v>
      </c>
      <c r="F3698" s="211" t="s">
        <v>3291</v>
      </c>
    </row>
    <row r="3699" spans="1:6" ht="15" customHeight="1" x14ac:dyDescent="0.25">
      <c r="A3699" s="300" t="s">
        <v>3669</v>
      </c>
      <c r="B3699" s="211">
        <v>0</v>
      </c>
      <c r="C3699" s="211">
        <v>1</v>
      </c>
      <c r="D3699" s="211" t="s">
        <v>4599</v>
      </c>
      <c r="E3699" s="211" t="s">
        <v>3292</v>
      </c>
      <c r="F3699" s="211" t="s">
        <v>3291</v>
      </c>
    </row>
    <row r="3700" spans="1:6" ht="15" customHeight="1" x14ac:dyDescent="0.25">
      <c r="A3700" s="300" t="s">
        <v>3669</v>
      </c>
      <c r="B3700" s="211">
        <v>0</v>
      </c>
      <c r="C3700" s="211">
        <v>1</v>
      </c>
      <c r="D3700" s="211" t="s">
        <v>569</v>
      </c>
      <c r="E3700" s="211" t="s">
        <v>3292</v>
      </c>
      <c r="F3700" s="211" t="s">
        <v>3291</v>
      </c>
    </row>
    <row r="3701" spans="1:6" ht="15" customHeight="1" x14ac:dyDescent="0.25">
      <c r="A3701" s="300" t="s">
        <v>3669</v>
      </c>
      <c r="B3701" s="211">
        <v>0</v>
      </c>
      <c r="C3701" s="211">
        <v>1</v>
      </c>
      <c r="D3701" s="211" t="s">
        <v>928</v>
      </c>
      <c r="E3701" s="211" t="s">
        <v>3292</v>
      </c>
      <c r="F3701" s="211" t="s">
        <v>3291</v>
      </c>
    </row>
    <row r="3702" spans="1:6" ht="15" customHeight="1" x14ac:dyDescent="0.25">
      <c r="A3702" s="300" t="s">
        <v>3669</v>
      </c>
      <c r="B3702" s="211">
        <v>0</v>
      </c>
      <c r="C3702" s="211">
        <v>1</v>
      </c>
      <c r="D3702" s="211" t="s">
        <v>577</v>
      </c>
      <c r="E3702" s="211" t="s">
        <v>3292</v>
      </c>
      <c r="F3702" s="211" t="s">
        <v>3291</v>
      </c>
    </row>
    <row r="3703" spans="1:6" ht="15" customHeight="1" x14ac:dyDescent="0.25">
      <c r="A3703" s="300" t="s">
        <v>3669</v>
      </c>
      <c r="B3703" s="211">
        <v>0</v>
      </c>
      <c r="C3703" s="211">
        <v>1</v>
      </c>
      <c r="D3703" s="211" t="s">
        <v>4587</v>
      </c>
      <c r="E3703" s="211" t="s">
        <v>3292</v>
      </c>
      <c r="F3703" s="211" t="s">
        <v>3291</v>
      </c>
    </row>
    <row r="3704" spans="1:6" ht="15" customHeight="1" x14ac:dyDescent="0.25">
      <c r="A3704" s="300" t="s">
        <v>3669</v>
      </c>
      <c r="B3704" s="211">
        <v>0</v>
      </c>
      <c r="C3704" s="211">
        <v>1</v>
      </c>
      <c r="D3704" s="211" t="s">
        <v>614</v>
      </c>
      <c r="E3704" s="211" t="s">
        <v>3292</v>
      </c>
      <c r="F3704" s="211" t="s">
        <v>3291</v>
      </c>
    </row>
    <row r="3705" spans="1:6" ht="15" customHeight="1" x14ac:dyDescent="0.25">
      <c r="A3705" s="300" t="s">
        <v>3669</v>
      </c>
      <c r="B3705" s="211">
        <v>0</v>
      </c>
      <c r="C3705" s="211">
        <v>1</v>
      </c>
      <c r="D3705" s="211" t="s">
        <v>5297</v>
      </c>
      <c r="E3705" s="211" t="s">
        <v>3292</v>
      </c>
      <c r="F3705" s="211" t="s">
        <v>3291</v>
      </c>
    </row>
    <row r="3706" spans="1:6" ht="15" customHeight="1" x14ac:dyDescent="0.25">
      <c r="A3706" s="300" t="s">
        <v>3669</v>
      </c>
      <c r="B3706" s="211">
        <v>0</v>
      </c>
      <c r="C3706" s="211">
        <v>1</v>
      </c>
      <c r="D3706" s="211" t="s">
        <v>5298</v>
      </c>
      <c r="E3706" s="211" t="s">
        <v>3292</v>
      </c>
      <c r="F3706" s="211" t="s">
        <v>3291</v>
      </c>
    </row>
    <row r="3707" spans="1:6" ht="15" customHeight="1" x14ac:dyDescent="0.25">
      <c r="A3707" s="300" t="s">
        <v>3669</v>
      </c>
      <c r="B3707" s="211">
        <v>0</v>
      </c>
      <c r="C3707" s="211">
        <v>1</v>
      </c>
      <c r="D3707" s="211" t="s">
        <v>3778</v>
      </c>
      <c r="E3707" s="211" t="s">
        <v>3292</v>
      </c>
      <c r="F3707" s="211" t="s">
        <v>3291</v>
      </c>
    </row>
    <row r="3708" spans="1:6" ht="15" customHeight="1" x14ac:dyDescent="0.25">
      <c r="A3708" s="300" t="s">
        <v>3669</v>
      </c>
      <c r="B3708" s="211">
        <v>0</v>
      </c>
      <c r="C3708" s="211">
        <v>1</v>
      </c>
      <c r="D3708" s="211" t="s">
        <v>579</v>
      </c>
      <c r="E3708" s="211" t="s">
        <v>3292</v>
      </c>
      <c r="F3708" s="211" t="s">
        <v>3291</v>
      </c>
    </row>
    <row r="3709" spans="1:6" ht="15" customHeight="1" x14ac:dyDescent="0.25">
      <c r="A3709" s="300" t="s">
        <v>3669</v>
      </c>
      <c r="B3709" s="211">
        <v>0</v>
      </c>
      <c r="C3709" s="211">
        <v>1</v>
      </c>
      <c r="D3709" s="211" t="s">
        <v>589</v>
      </c>
      <c r="E3709" s="211" t="s">
        <v>3292</v>
      </c>
      <c r="F3709" s="211" t="s">
        <v>3291</v>
      </c>
    </row>
    <row r="3710" spans="1:6" ht="15" customHeight="1" x14ac:dyDescent="0.25">
      <c r="A3710" s="300" t="s">
        <v>3669</v>
      </c>
      <c r="B3710" s="211">
        <v>0</v>
      </c>
      <c r="C3710" s="211">
        <v>1</v>
      </c>
      <c r="D3710" s="211" t="s">
        <v>593</v>
      </c>
      <c r="E3710" s="211" t="s">
        <v>3292</v>
      </c>
      <c r="F3710" s="211" t="s">
        <v>3291</v>
      </c>
    </row>
    <row r="3711" spans="1:6" ht="15" customHeight="1" x14ac:dyDescent="0.25">
      <c r="A3711" s="300" t="s">
        <v>3669</v>
      </c>
      <c r="B3711" s="211">
        <v>0</v>
      </c>
      <c r="C3711" s="211">
        <v>1</v>
      </c>
      <c r="D3711" s="211" t="s">
        <v>587</v>
      </c>
      <c r="E3711" s="211" t="s">
        <v>3292</v>
      </c>
      <c r="F3711" s="211" t="s">
        <v>3291</v>
      </c>
    </row>
    <row r="3712" spans="1:6" ht="15" customHeight="1" x14ac:dyDescent="0.25">
      <c r="A3712" s="300" t="s">
        <v>3669</v>
      </c>
      <c r="B3712" s="211">
        <v>0</v>
      </c>
      <c r="C3712" s="211">
        <v>1</v>
      </c>
      <c r="D3712" s="211" t="s">
        <v>601</v>
      </c>
      <c r="E3712" s="211" t="s">
        <v>3292</v>
      </c>
      <c r="F3712" s="211" t="s">
        <v>3291</v>
      </c>
    </row>
    <row r="3713" spans="1:6" ht="15" customHeight="1" x14ac:dyDescent="0.25">
      <c r="A3713" s="300" t="s">
        <v>3669</v>
      </c>
      <c r="B3713" s="211">
        <v>0</v>
      </c>
      <c r="C3713" s="211">
        <v>1</v>
      </c>
      <c r="D3713" s="211" t="s">
        <v>585</v>
      </c>
      <c r="E3713" s="211" t="s">
        <v>3292</v>
      </c>
      <c r="F3713" s="211" t="s">
        <v>3291</v>
      </c>
    </row>
    <row r="3714" spans="1:6" ht="15" customHeight="1" x14ac:dyDescent="0.25">
      <c r="A3714" s="300" t="s">
        <v>3669</v>
      </c>
      <c r="B3714" s="211">
        <v>0</v>
      </c>
      <c r="C3714" s="211">
        <v>1</v>
      </c>
      <c r="D3714" s="211" t="s">
        <v>1553</v>
      </c>
      <c r="E3714" s="211" t="s">
        <v>3292</v>
      </c>
      <c r="F3714" s="211" t="s">
        <v>3291</v>
      </c>
    </row>
    <row r="3715" spans="1:6" ht="15" customHeight="1" x14ac:dyDescent="0.25">
      <c r="A3715" s="300" t="s">
        <v>3669</v>
      </c>
      <c r="B3715" s="211">
        <v>0</v>
      </c>
      <c r="C3715" s="211">
        <v>1</v>
      </c>
      <c r="D3715" s="211" t="s">
        <v>612</v>
      </c>
      <c r="E3715" s="211" t="s">
        <v>3292</v>
      </c>
      <c r="F3715" s="211" t="s">
        <v>3291</v>
      </c>
    </row>
    <row r="3716" spans="1:6" ht="15" customHeight="1" x14ac:dyDescent="0.25">
      <c r="A3716" s="300" t="s">
        <v>3669</v>
      </c>
      <c r="B3716" s="211">
        <v>0</v>
      </c>
      <c r="C3716" s="211">
        <v>1</v>
      </c>
      <c r="D3716" s="211" t="s">
        <v>3825</v>
      </c>
      <c r="E3716" s="211" t="s">
        <v>3292</v>
      </c>
      <c r="F3716" s="211" t="s">
        <v>3291</v>
      </c>
    </row>
    <row r="3717" spans="1:6" ht="15" customHeight="1" x14ac:dyDescent="0.25">
      <c r="A3717" s="300" t="s">
        <v>3669</v>
      </c>
      <c r="B3717" s="211">
        <v>0</v>
      </c>
      <c r="C3717" s="211">
        <v>1</v>
      </c>
      <c r="D3717" s="211" t="s">
        <v>3200</v>
      </c>
      <c r="E3717" s="211" t="s">
        <v>127</v>
      </c>
      <c r="F3717" s="211" t="s">
        <v>3291</v>
      </c>
    </row>
    <row r="3718" spans="1:6" ht="15" customHeight="1" x14ac:dyDescent="0.25">
      <c r="A3718" s="300" t="s">
        <v>3669</v>
      </c>
      <c r="B3718" s="211">
        <v>0</v>
      </c>
      <c r="C3718" s="211">
        <v>1</v>
      </c>
      <c r="D3718" s="211" t="s">
        <v>3199</v>
      </c>
      <c r="E3718" s="211" t="s">
        <v>3292</v>
      </c>
      <c r="F3718" s="211" t="s">
        <v>3291</v>
      </c>
    </row>
    <row r="3719" spans="1:6" ht="15" customHeight="1" x14ac:dyDescent="0.25">
      <c r="A3719" s="300" t="s">
        <v>3665</v>
      </c>
      <c r="B3719" s="211">
        <v>0</v>
      </c>
      <c r="C3719" s="211">
        <v>1</v>
      </c>
      <c r="D3719" s="211" t="s">
        <v>573</v>
      </c>
      <c r="E3719" s="211" t="s">
        <v>3292</v>
      </c>
      <c r="F3719" s="211" t="s">
        <v>3291</v>
      </c>
    </row>
    <row r="3720" spans="1:6" ht="15" customHeight="1" x14ac:dyDescent="0.25">
      <c r="A3720" s="300" t="s">
        <v>3665</v>
      </c>
      <c r="B3720" s="211">
        <v>0</v>
      </c>
      <c r="C3720" s="211">
        <v>1</v>
      </c>
      <c r="D3720" s="211" t="s">
        <v>575</v>
      </c>
      <c r="E3720" s="211" t="s">
        <v>3292</v>
      </c>
      <c r="F3720" s="211" t="s">
        <v>3291</v>
      </c>
    </row>
    <row r="3721" spans="1:6" ht="15" customHeight="1" x14ac:dyDescent="0.25">
      <c r="A3721" s="300" t="s">
        <v>3665</v>
      </c>
      <c r="B3721" s="211">
        <v>0</v>
      </c>
      <c r="C3721" s="211">
        <v>1</v>
      </c>
      <c r="D3721" s="211" t="s">
        <v>4535</v>
      </c>
      <c r="E3721" s="211" t="s">
        <v>3292</v>
      </c>
      <c r="F3721" s="211" t="s">
        <v>3291</v>
      </c>
    </row>
    <row r="3722" spans="1:6" ht="15" customHeight="1" x14ac:dyDescent="0.25">
      <c r="A3722" s="300" t="s">
        <v>3665</v>
      </c>
      <c r="B3722" s="211">
        <v>0</v>
      </c>
      <c r="C3722" s="211">
        <v>1</v>
      </c>
      <c r="D3722" s="211" t="s">
        <v>4630</v>
      </c>
      <c r="E3722" s="211" t="s">
        <v>3292</v>
      </c>
      <c r="F3722" s="211" t="s">
        <v>3291</v>
      </c>
    </row>
    <row r="3723" spans="1:6" ht="15" customHeight="1" x14ac:dyDescent="0.25">
      <c r="A3723" s="300" t="s">
        <v>3665</v>
      </c>
      <c r="B3723" s="211">
        <v>0</v>
      </c>
      <c r="C3723" s="211">
        <v>1</v>
      </c>
      <c r="D3723" s="211" t="s">
        <v>571</v>
      </c>
      <c r="E3723" s="211" t="s">
        <v>3292</v>
      </c>
      <c r="F3723" s="211" t="s">
        <v>3291</v>
      </c>
    </row>
    <row r="3724" spans="1:6" ht="15" customHeight="1" x14ac:dyDescent="0.25">
      <c r="A3724" s="300" t="s">
        <v>3665</v>
      </c>
      <c r="B3724" s="211">
        <v>0</v>
      </c>
      <c r="C3724" s="211">
        <v>1</v>
      </c>
      <c r="D3724" s="211" t="s">
        <v>4599</v>
      </c>
      <c r="E3724" s="211" t="s">
        <v>3292</v>
      </c>
      <c r="F3724" s="211" t="s">
        <v>3291</v>
      </c>
    </row>
    <row r="3725" spans="1:6" ht="15" customHeight="1" x14ac:dyDescent="0.25">
      <c r="A3725" s="300" t="s">
        <v>3665</v>
      </c>
      <c r="B3725" s="211">
        <v>0</v>
      </c>
      <c r="C3725" s="211">
        <v>1</v>
      </c>
      <c r="D3725" s="211" t="s">
        <v>569</v>
      </c>
      <c r="E3725" s="211" t="s">
        <v>3292</v>
      </c>
      <c r="F3725" s="211" t="s">
        <v>3291</v>
      </c>
    </row>
    <row r="3726" spans="1:6" ht="15" customHeight="1" x14ac:dyDescent="0.25">
      <c r="A3726" s="300" t="s">
        <v>3665</v>
      </c>
      <c r="B3726" s="211">
        <v>0</v>
      </c>
      <c r="C3726" s="211">
        <v>1</v>
      </c>
      <c r="D3726" s="211" t="s">
        <v>928</v>
      </c>
      <c r="E3726" s="211" t="s">
        <v>3292</v>
      </c>
      <c r="F3726" s="211" t="s">
        <v>3291</v>
      </c>
    </row>
    <row r="3727" spans="1:6" ht="15" customHeight="1" x14ac:dyDescent="0.25">
      <c r="A3727" s="300" t="s">
        <v>3665</v>
      </c>
      <c r="B3727" s="211">
        <v>0</v>
      </c>
      <c r="C3727" s="211">
        <v>1</v>
      </c>
      <c r="D3727" s="211" t="s">
        <v>577</v>
      </c>
      <c r="E3727" s="211" t="s">
        <v>3292</v>
      </c>
      <c r="F3727" s="211" t="s">
        <v>3291</v>
      </c>
    </row>
    <row r="3728" spans="1:6" ht="15" customHeight="1" x14ac:dyDescent="0.25">
      <c r="A3728" s="300" t="s">
        <v>3665</v>
      </c>
      <c r="B3728" s="211">
        <v>0</v>
      </c>
      <c r="C3728" s="211">
        <v>1</v>
      </c>
      <c r="D3728" s="211" t="s">
        <v>4587</v>
      </c>
      <c r="E3728" s="211" t="s">
        <v>3292</v>
      </c>
      <c r="F3728" s="211" t="s">
        <v>3291</v>
      </c>
    </row>
    <row r="3729" spans="1:6" ht="15" customHeight="1" x14ac:dyDescent="0.25">
      <c r="A3729" s="300" t="s">
        <v>3665</v>
      </c>
      <c r="B3729" s="211">
        <v>0</v>
      </c>
      <c r="C3729" s="211">
        <v>1</v>
      </c>
      <c r="D3729" s="211" t="s">
        <v>614</v>
      </c>
      <c r="E3729" s="211" t="s">
        <v>3292</v>
      </c>
      <c r="F3729" s="211" t="s">
        <v>3291</v>
      </c>
    </row>
    <row r="3730" spans="1:6" ht="15" customHeight="1" x14ac:dyDescent="0.25">
      <c r="A3730" s="300" t="s">
        <v>3665</v>
      </c>
      <c r="B3730" s="211">
        <v>0</v>
      </c>
      <c r="C3730" s="211">
        <v>1</v>
      </c>
      <c r="D3730" s="211" t="s">
        <v>5297</v>
      </c>
      <c r="E3730" s="211" t="s">
        <v>3292</v>
      </c>
      <c r="F3730" s="211" t="s">
        <v>3291</v>
      </c>
    </row>
    <row r="3731" spans="1:6" ht="15" customHeight="1" x14ac:dyDescent="0.25">
      <c r="A3731" s="300" t="s">
        <v>3665</v>
      </c>
      <c r="B3731" s="211">
        <v>0</v>
      </c>
      <c r="C3731" s="211">
        <v>1</v>
      </c>
      <c r="D3731" s="211" t="s">
        <v>5298</v>
      </c>
      <c r="E3731" s="211" t="s">
        <v>3292</v>
      </c>
      <c r="F3731" s="211" t="s">
        <v>3291</v>
      </c>
    </row>
    <row r="3732" spans="1:6" ht="15" customHeight="1" x14ac:dyDescent="0.25">
      <c r="A3732" s="300" t="s">
        <v>3665</v>
      </c>
      <c r="B3732" s="211">
        <v>0</v>
      </c>
      <c r="C3732" s="211">
        <v>1</v>
      </c>
      <c r="D3732" s="211" t="s">
        <v>3778</v>
      </c>
      <c r="E3732" s="211" t="s">
        <v>3292</v>
      </c>
      <c r="F3732" s="211" t="s">
        <v>3291</v>
      </c>
    </row>
    <row r="3733" spans="1:6" ht="15" customHeight="1" x14ac:dyDescent="0.25">
      <c r="A3733" s="300" t="s">
        <v>3665</v>
      </c>
      <c r="B3733" s="211">
        <v>0</v>
      </c>
      <c r="C3733" s="211">
        <v>1</v>
      </c>
      <c r="D3733" s="211" t="s">
        <v>579</v>
      </c>
      <c r="E3733" s="211" t="s">
        <v>3292</v>
      </c>
      <c r="F3733" s="211" t="s">
        <v>3291</v>
      </c>
    </row>
    <row r="3734" spans="1:6" ht="15" customHeight="1" x14ac:dyDescent="0.25">
      <c r="A3734" s="300" t="s">
        <v>3665</v>
      </c>
      <c r="B3734" s="211">
        <v>0</v>
      </c>
      <c r="C3734" s="211">
        <v>1</v>
      </c>
      <c r="D3734" s="211" t="s">
        <v>589</v>
      </c>
      <c r="E3734" s="211" t="s">
        <v>3292</v>
      </c>
      <c r="F3734" s="211" t="s">
        <v>3291</v>
      </c>
    </row>
    <row r="3735" spans="1:6" ht="15" customHeight="1" x14ac:dyDescent="0.25">
      <c r="A3735" s="300" t="s">
        <v>3665</v>
      </c>
      <c r="B3735" s="211">
        <v>0</v>
      </c>
      <c r="C3735" s="211">
        <v>1</v>
      </c>
      <c r="D3735" s="211" t="s">
        <v>593</v>
      </c>
      <c r="E3735" s="211" t="s">
        <v>3292</v>
      </c>
      <c r="F3735" s="211" t="s">
        <v>3291</v>
      </c>
    </row>
    <row r="3736" spans="1:6" ht="15" customHeight="1" x14ac:dyDescent="0.25">
      <c r="A3736" s="300" t="s">
        <v>3665</v>
      </c>
      <c r="B3736" s="211">
        <v>0</v>
      </c>
      <c r="C3736" s="211">
        <v>1</v>
      </c>
      <c r="D3736" s="211" t="s">
        <v>587</v>
      </c>
      <c r="E3736" s="211" t="s">
        <v>3292</v>
      </c>
      <c r="F3736" s="211" t="s">
        <v>3291</v>
      </c>
    </row>
    <row r="3737" spans="1:6" ht="15" customHeight="1" x14ac:dyDescent="0.25">
      <c r="A3737" s="300" t="s">
        <v>3665</v>
      </c>
      <c r="B3737" s="211">
        <v>0</v>
      </c>
      <c r="C3737" s="211">
        <v>1</v>
      </c>
      <c r="D3737" s="211" t="s">
        <v>601</v>
      </c>
      <c r="E3737" s="211" t="s">
        <v>3292</v>
      </c>
      <c r="F3737" s="211" t="s">
        <v>3291</v>
      </c>
    </row>
    <row r="3738" spans="1:6" ht="15" customHeight="1" x14ac:dyDescent="0.25">
      <c r="A3738" s="300" t="s">
        <v>3665</v>
      </c>
      <c r="B3738" s="211">
        <v>0</v>
      </c>
      <c r="C3738" s="211">
        <v>1</v>
      </c>
      <c r="D3738" s="211" t="s">
        <v>585</v>
      </c>
      <c r="E3738" s="211" t="s">
        <v>3292</v>
      </c>
      <c r="F3738" s="211" t="s">
        <v>3291</v>
      </c>
    </row>
    <row r="3739" spans="1:6" ht="15" customHeight="1" x14ac:dyDescent="0.25">
      <c r="A3739" s="300" t="s">
        <v>3665</v>
      </c>
      <c r="B3739" s="211">
        <v>0</v>
      </c>
      <c r="C3739" s="211">
        <v>1</v>
      </c>
      <c r="D3739" s="211" t="s">
        <v>1553</v>
      </c>
      <c r="E3739" s="211" t="s">
        <v>3292</v>
      </c>
      <c r="F3739" s="211" t="s">
        <v>3291</v>
      </c>
    </row>
    <row r="3740" spans="1:6" ht="15" customHeight="1" x14ac:dyDescent="0.25">
      <c r="A3740" s="300" t="s">
        <v>3665</v>
      </c>
      <c r="B3740" s="211">
        <v>0</v>
      </c>
      <c r="C3740" s="211">
        <v>1</v>
      </c>
      <c r="D3740" s="211" t="s">
        <v>612</v>
      </c>
      <c r="E3740" s="211" t="s">
        <v>3292</v>
      </c>
      <c r="F3740" s="211" t="s">
        <v>3291</v>
      </c>
    </row>
    <row r="3741" spans="1:6" ht="15" customHeight="1" x14ac:dyDescent="0.25">
      <c r="A3741" s="300" t="s">
        <v>3665</v>
      </c>
      <c r="B3741" s="211">
        <v>0</v>
      </c>
      <c r="C3741" s="211">
        <v>1</v>
      </c>
      <c r="D3741" s="211" t="s">
        <v>3825</v>
      </c>
      <c r="E3741" s="211" t="s">
        <v>3292</v>
      </c>
      <c r="F3741" s="211" t="s">
        <v>3291</v>
      </c>
    </row>
    <row r="3742" spans="1:6" ht="15" customHeight="1" x14ac:dyDescent="0.25">
      <c r="A3742" s="300" t="s">
        <v>3665</v>
      </c>
      <c r="B3742" s="211">
        <v>0</v>
      </c>
      <c r="C3742" s="211">
        <v>1</v>
      </c>
      <c r="D3742" s="211" t="s">
        <v>3200</v>
      </c>
      <c r="E3742" s="211" t="s">
        <v>127</v>
      </c>
      <c r="F3742" s="211" t="s">
        <v>3291</v>
      </c>
    </row>
    <row r="3743" spans="1:6" ht="15" customHeight="1" x14ac:dyDescent="0.25">
      <c r="A3743" s="300" t="s">
        <v>3665</v>
      </c>
      <c r="B3743" s="211">
        <v>0</v>
      </c>
      <c r="C3743" s="211">
        <v>1</v>
      </c>
      <c r="D3743" s="211" t="s">
        <v>3199</v>
      </c>
      <c r="E3743" s="211" t="s">
        <v>3292</v>
      </c>
      <c r="F3743" s="211" t="s">
        <v>3291</v>
      </c>
    </row>
    <row r="3744" spans="1:6" ht="15" customHeight="1" x14ac:dyDescent="0.25">
      <c r="A3744" s="300" t="s">
        <v>3666</v>
      </c>
      <c r="B3744" s="211">
        <v>0</v>
      </c>
      <c r="C3744" s="211">
        <v>1</v>
      </c>
      <c r="D3744" s="211" t="s">
        <v>573</v>
      </c>
      <c r="E3744" s="211" t="s">
        <v>3292</v>
      </c>
      <c r="F3744" s="211" t="s">
        <v>3291</v>
      </c>
    </row>
    <row r="3745" spans="1:6" ht="15" customHeight="1" x14ac:dyDescent="0.25">
      <c r="A3745" s="300" t="s">
        <v>3666</v>
      </c>
      <c r="B3745" s="211">
        <v>0</v>
      </c>
      <c r="C3745" s="211">
        <v>1</v>
      </c>
      <c r="D3745" s="211" t="s">
        <v>575</v>
      </c>
      <c r="E3745" s="211" t="s">
        <v>3292</v>
      </c>
      <c r="F3745" s="211" t="s">
        <v>3291</v>
      </c>
    </row>
    <row r="3746" spans="1:6" ht="15" customHeight="1" x14ac:dyDescent="0.25">
      <c r="A3746" s="300" t="s">
        <v>3666</v>
      </c>
      <c r="B3746" s="211">
        <v>0</v>
      </c>
      <c r="C3746" s="211">
        <v>1</v>
      </c>
      <c r="D3746" s="211" t="s">
        <v>4535</v>
      </c>
      <c r="E3746" s="211" t="s">
        <v>3292</v>
      </c>
      <c r="F3746" s="211" t="s">
        <v>3291</v>
      </c>
    </row>
    <row r="3747" spans="1:6" ht="15" customHeight="1" x14ac:dyDescent="0.25">
      <c r="A3747" s="300" t="s">
        <v>3666</v>
      </c>
      <c r="B3747" s="211">
        <v>0</v>
      </c>
      <c r="C3747" s="211">
        <v>1</v>
      </c>
      <c r="D3747" s="211" t="s">
        <v>4630</v>
      </c>
      <c r="E3747" s="211" t="s">
        <v>3292</v>
      </c>
      <c r="F3747" s="211" t="s">
        <v>3291</v>
      </c>
    </row>
    <row r="3748" spans="1:6" ht="15" customHeight="1" x14ac:dyDescent="0.25">
      <c r="A3748" s="300" t="s">
        <v>3666</v>
      </c>
      <c r="B3748" s="211">
        <v>0</v>
      </c>
      <c r="C3748" s="211">
        <v>1</v>
      </c>
      <c r="D3748" s="211" t="s">
        <v>571</v>
      </c>
      <c r="E3748" s="211" t="s">
        <v>3292</v>
      </c>
      <c r="F3748" s="211" t="s">
        <v>3291</v>
      </c>
    </row>
    <row r="3749" spans="1:6" ht="15" customHeight="1" x14ac:dyDescent="0.25">
      <c r="A3749" s="300" t="s">
        <v>3666</v>
      </c>
      <c r="B3749" s="211">
        <v>0</v>
      </c>
      <c r="C3749" s="211">
        <v>1</v>
      </c>
      <c r="D3749" s="211" t="s">
        <v>4599</v>
      </c>
      <c r="E3749" s="211" t="s">
        <v>3292</v>
      </c>
      <c r="F3749" s="211" t="s">
        <v>3291</v>
      </c>
    </row>
    <row r="3750" spans="1:6" ht="15" customHeight="1" x14ac:dyDescent="0.25">
      <c r="A3750" s="300" t="s">
        <v>3666</v>
      </c>
      <c r="B3750" s="211">
        <v>0</v>
      </c>
      <c r="C3750" s="211">
        <v>1</v>
      </c>
      <c r="D3750" s="211" t="s">
        <v>569</v>
      </c>
      <c r="E3750" s="211" t="s">
        <v>3292</v>
      </c>
      <c r="F3750" s="211" t="s">
        <v>3291</v>
      </c>
    </row>
    <row r="3751" spans="1:6" ht="15" customHeight="1" x14ac:dyDescent="0.25">
      <c r="A3751" s="300" t="s">
        <v>3666</v>
      </c>
      <c r="B3751" s="211">
        <v>0</v>
      </c>
      <c r="C3751" s="211">
        <v>1</v>
      </c>
      <c r="D3751" s="211" t="s">
        <v>928</v>
      </c>
      <c r="E3751" s="211" t="s">
        <v>3292</v>
      </c>
      <c r="F3751" s="211" t="s">
        <v>3291</v>
      </c>
    </row>
    <row r="3752" spans="1:6" ht="15" customHeight="1" x14ac:dyDescent="0.25">
      <c r="A3752" s="300" t="s">
        <v>3666</v>
      </c>
      <c r="B3752" s="211">
        <v>0</v>
      </c>
      <c r="C3752" s="211">
        <v>1</v>
      </c>
      <c r="D3752" s="211" t="s">
        <v>577</v>
      </c>
      <c r="E3752" s="211" t="s">
        <v>3292</v>
      </c>
      <c r="F3752" s="211" t="s">
        <v>3291</v>
      </c>
    </row>
    <row r="3753" spans="1:6" ht="15" customHeight="1" x14ac:dyDescent="0.25">
      <c r="A3753" s="300" t="s">
        <v>3666</v>
      </c>
      <c r="B3753" s="211">
        <v>0</v>
      </c>
      <c r="C3753" s="211">
        <v>1</v>
      </c>
      <c r="D3753" s="211" t="s">
        <v>4587</v>
      </c>
      <c r="E3753" s="211" t="s">
        <v>3292</v>
      </c>
      <c r="F3753" s="211" t="s">
        <v>3291</v>
      </c>
    </row>
    <row r="3754" spans="1:6" ht="15" customHeight="1" x14ac:dyDescent="0.25">
      <c r="A3754" s="300" t="s">
        <v>3666</v>
      </c>
      <c r="B3754" s="211">
        <v>0</v>
      </c>
      <c r="C3754" s="211">
        <v>1</v>
      </c>
      <c r="D3754" s="211" t="s">
        <v>614</v>
      </c>
      <c r="E3754" s="211" t="s">
        <v>3292</v>
      </c>
      <c r="F3754" s="211" t="s">
        <v>3291</v>
      </c>
    </row>
    <row r="3755" spans="1:6" ht="15" customHeight="1" x14ac:dyDescent="0.25">
      <c r="A3755" s="300" t="s">
        <v>3666</v>
      </c>
      <c r="B3755" s="211">
        <v>0</v>
      </c>
      <c r="C3755" s="211">
        <v>1</v>
      </c>
      <c r="D3755" s="211" t="s">
        <v>5297</v>
      </c>
      <c r="E3755" s="211" t="s">
        <v>3292</v>
      </c>
      <c r="F3755" s="211" t="s">
        <v>3291</v>
      </c>
    </row>
    <row r="3756" spans="1:6" ht="15" customHeight="1" x14ac:dyDescent="0.25">
      <c r="A3756" s="300" t="s">
        <v>3666</v>
      </c>
      <c r="B3756" s="211">
        <v>0</v>
      </c>
      <c r="C3756" s="211">
        <v>1</v>
      </c>
      <c r="D3756" s="211" t="s">
        <v>5298</v>
      </c>
      <c r="E3756" s="211" t="s">
        <v>3292</v>
      </c>
      <c r="F3756" s="211" t="s">
        <v>3291</v>
      </c>
    </row>
    <row r="3757" spans="1:6" ht="15" customHeight="1" x14ac:dyDescent="0.25">
      <c r="A3757" s="300" t="s">
        <v>3666</v>
      </c>
      <c r="B3757" s="211">
        <v>0</v>
      </c>
      <c r="C3757" s="211">
        <v>1</v>
      </c>
      <c r="D3757" s="211" t="s">
        <v>3778</v>
      </c>
      <c r="E3757" s="211" t="s">
        <v>3292</v>
      </c>
      <c r="F3757" s="211" t="s">
        <v>3291</v>
      </c>
    </row>
    <row r="3758" spans="1:6" ht="15" customHeight="1" x14ac:dyDescent="0.25">
      <c r="A3758" s="300" t="s">
        <v>3666</v>
      </c>
      <c r="B3758" s="211">
        <v>0</v>
      </c>
      <c r="C3758" s="211">
        <v>1</v>
      </c>
      <c r="D3758" s="211" t="s">
        <v>579</v>
      </c>
      <c r="E3758" s="211" t="s">
        <v>3292</v>
      </c>
      <c r="F3758" s="211" t="s">
        <v>3291</v>
      </c>
    </row>
    <row r="3759" spans="1:6" ht="15" customHeight="1" x14ac:dyDescent="0.25">
      <c r="A3759" s="300" t="s">
        <v>3666</v>
      </c>
      <c r="B3759" s="211">
        <v>0</v>
      </c>
      <c r="C3759" s="211">
        <v>1</v>
      </c>
      <c r="D3759" s="211" t="s">
        <v>589</v>
      </c>
      <c r="E3759" s="211" t="s">
        <v>3292</v>
      </c>
      <c r="F3759" s="211" t="s">
        <v>3291</v>
      </c>
    </row>
    <row r="3760" spans="1:6" ht="15" customHeight="1" x14ac:dyDescent="0.25">
      <c r="A3760" s="300" t="s">
        <v>3666</v>
      </c>
      <c r="B3760" s="211">
        <v>0</v>
      </c>
      <c r="C3760" s="211">
        <v>1</v>
      </c>
      <c r="D3760" s="211" t="s">
        <v>593</v>
      </c>
      <c r="E3760" s="211" t="s">
        <v>3292</v>
      </c>
      <c r="F3760" s="211" t="s">
        <v>3291</v>
      </c>
    </row>
    <row r="3761" spans="1:6" ht="15" customHeight="1" x14ac:dyDescent="0.25">
      <c r="A3761" s="300" t="s">
        <v>3666</v>
      </c>
      <c r="B3761" s="211">
        <v>0</v>
      </c>
      <c r="C3761" s="211">
        <v>1</v>
      </c>
      <c r="D3761" s="211" t="s">
        <v>587</v>
      </c>
      <c r="E3761" s="211" t="s">
        <v>3292</v>
      </c>
      <c r="F3761" s="211" t="s">
        <v>3291</v>
      </c>
    </row>
    <row r="3762" spans="1:6" ht="15" customHeight="1" x14ac:dyDescent="0.25">
      <c r="A3762" s="300" t="s">
        <v>3666</v>
      </c>
      <c r="B3762" s="211">
        <v>0</v>
      </c>
      <c r="C3762" s="211">
        <v>1</v>
      </c>
      <c r="D3762" s="211" t="s">
        <v>601</v>
      </c>
      <c r="E3762" s="211" t="s">
        <v>3292</v>
      </c>
      <c r="F3762" s="211" t="s">
        <v>3291</v>
      </c>
    </row>
    <row r="3763" spans="1:6" ht="15" customHeight="1" x14ac:dyDescent="0.25">
      <c r="A3763" s="300" t="s">
        <v>3666</v>
      </c>
      <c r="B3763" s="211">
        <v>0</v>
      </c>
      <c r="C3763" s="211">
        <v>1</v>
      </c>
      <c r="D3763" s="211" t="s">
        <v>585</v>
      </c>
      <c r="E3763" s="211" t="s">
        <v>3292</v>
      </c>
      <c r="F3763" s="211" t="s">
        <v>3291</v>
      </c>
    </row>
    <row r="3764" spans="1:6" ht="15" customHeight="1" x14ac:dyDescent="0.25">
      <c r="A3764" s="300" t="s">
        <v>3666</v>
      </c>
      <c r="B3764" s="211">
        <v>0</v>
      </c>
      <c r="C3764" s="211">
        <v>1</v>
      </c>
      <c r="D3764" s="211" t="s">
        <v>1553</v>
      </c>
      <c r="E3764" s="211" t="s">
        <v>3292</v>
      </c>
      <c r="F3764" s="211" t="s">
        <v>3291</v>
      </c>
    </row>
    <row r="3765" spans="1:6" ht="15" customHeight="1" x14ac:dyDescent="0.25">
      <c r="A3765" s="300" t="s">
        <v>3666</v>
      </c>
      <c r="B3765" s="211">
        <v>0</v>
      </c>
      <c r="C3765" s="211">
        <v>1</v>
      </c>
      <c r="D3765" s="211" t="s">
        <v>612</v>
      </c>
      <c r="E3765" s="211" t="s">
        <v>3292</v>
      </c>
      <c r="F3765" s="211" t="s">
        <v>3291</v>
      </c>
    </row>
    <row r="3766" spans="1:6" ht="15" customHeight="1" x14ac:dyDescent="0.25">
      <c r="A3766" s="300" t="s">
        <v>3666</v>
      </c>
      <c r="B3766" s="211">
        <v>0</v>
      </c>
      <c r="C3766" s="211">
        <v>1</v>
      </c>
      <c r="D3766" s="211" t="s">
        <v>3825</v>
      </c>
      <c r="E3766" s="211" t="s">
        <v>3292</v>
      </c>
      <c r="F3766" s="211" t="s">
        <v>3291</v>
      </c>
    </row>
    <row r="3767" spans="1:6" ht="15" customHeight="1" x14ac:dyDescent="0.25">
      <c r="A3767" s="300" t="s">
        <v>3666</v>
      </c>
      <c r="B3767" s="211">
        <v>0</v>
      </c>
      <c r="C3767" s="211">
        <v>1</v>
      </c>
      <c r="D3767" s="211" t="s">
        <v>3200</v>
      </c>
      <c r="E3767" s="211" t="s">
        <v>127</v>
      </c>
      <c r="F3767" s="211" t="s">
        <v>3291</v>
      </c>
    </row>
    <row r="3768" spans="1:6" ht="15" customHeight="1" x14ac:dyDescent="0.25">
      <c r="A3768" s="300" t="s">
        <v>3666</v>
      </c>
      <c r="B3768" s="211">
        <v>0</v>
      </c>
      <c r="C3768" s="211">
        <v>1</v>
      </c>
      <c r="D3768" s="211" t="s">
        <v>3199</v>
      </c>
      <c r="E3768" s="211" t="s">
        <v>3292</v>
      </c>
      <c r="F3768" s="211" t="s">
        <v>3291</v>
      </c>
    </row>
    <row r="3769" spans="1:6" ht="15" customHeight="1" x14ac:dyDescent="0.25">
      <c r="A3769" s="211" t="s">
        <v>3652</v>
      </c>
      <c r="B3769" s="211">
        <v>0</v>
      </c>
      <c r="C3769" s="211">
        <v>1</v>
      </c>
      <c r="D3769" s="211" t="s">
        <v>4535</v>
      </c>
      <c r="E3769" s="211" t="s">
        <v>3292</v>
      </c>
      <c r="F3769" s="211" t="s">
        <v>3291</v>
      </c>
    </row>
    <row r="3770" spans="1:6" ht="15" customHeight="1" x14ac:dyDescent="0.25">
      <c r="A3770" s="211" t="s">
        <v>3652</v>
      </c>
      <c r="B3770" s="211">
        <v>0</v>
      </c>
      <c r="C3770" s="211">
        <v>1</v>
      </c>
      <c r="D3770" s="211" t="s">
        <v>4630</v>
      </c>
      <c r="E3770" s="211" t="s">
        <v>3292</v>
      </c>
      <c r="F3770" s="211" t="s">
        <v>3291</v>
      </c>
    </row>
    <row r="3771" spans="1:6" ht="15" customHeight="1" x14ac:dyDescent="0.25">
      <c r="A3771" s="211" t="s">
        <v>3652</v>
      </c>
      <c r="B3771" s="211">
        <v>0</v>
      </c>
      <c r="C3771" s="211">
        <v>1</v>
      </c>
      <c r="D3771" s="211" t="s">
        <v>4599</v>
      </c>
      <c r="E3771" s="211" t="s">
        <v>3292</v>
      </c>
      <c r="F3771" s="211" t="s">
        <v>3291</v>
      </c>
    </row>
    <row r="3772" spans="1:6" ht="15" customHeight="1" x14ac:dyDescent="0.25">
      <c r="A3772" s="211" t="s">
        <v>3652</v>
      </c>
      <c r="B3772" s="211">
        <v>0</v>
      </c>
      <c r="C3772" s="211">
        <v>1</v>
      </c>
      <c r="D3772" s="211" t="s">
        <v>569</v>
      </c>
      <c r="E3772" s="211" t="s">
        <v>3292</v>
      </c>
      <c r="F3772" s="211" t="s">
        <v>3291</v>
      </c>
    </row>
    <row r="3773" spans="1:6" ht="15" customHeight="1" x14ac:dyDescent="0.25">
      <c r="A3773" s="211" t="s">
        <v>3652</v>
      </c>
      <c r="B3773" s="211">
        <v>0</v>
      </c>
      <c r="C3773" s="211">
        <v>1</v>
      </c>
      <c r="D3773" s="211" t="s">
        <v>928</v>
      </c>
      <c r="E3773" s="211" t="s">
        <v>3292</v>
      </c>
      <c r="F3773" s="211" t="s">
        <v>3291</v>
      </c>
    </row>
    <row r="3774" spans="1:6" ht="15" customHeight="1" x14ac:dyDescent="0.25">
      <c r="A3774" s="211" t="s">
        <v>3652</v>
      </c>
      <c r="B3774" s="211">
        <v>0</v>
      </c>
      <c r="C3774" s="211">
        <v>1</v>
      </c>
      <c r="D3774" s="211" t="s">
        <v>577</v>
      </c>
      <c r="E3774" s="211" t="s">
        <v>3292</v>
      </c>
      <c r="F3774" s="211" t="s">
        <v>3291</v>
      </c>
    </row>
    <row r="3775" spans="1:6" ht="15" customHeight="1" x14ac:dyDescent="0.25">
      <c r="A3775" s="211" t="s">
        <v>3652</v>
      </c>
      <c r="B3775" s="211">
        <v>0</v>
      </c>
      <c r="C3775" s="211">
        <v>1</v>
      </c>
      <c r="D3775" s="211" t="s">
        <v>4587</v>
      </c>
      <c r="E3775" s="211" t="s">
        <v>3292</v>
      </c>
      <c r="F3775" s="211" t="s">
        <v>3291</v>
      </c>
    </row>
    <row r="3776" spans="1:6" ht="15" customHeight="1" x14ac:dyDescent="0.25">
      <c r="A3776" s="211" t="s">
        <v>3652</v>
      </c>
      <c r="B3776" s="211">
        <v>0</v>
      </c>
      <c r="C3776" s="211">
        <v>1</v>
      </c>
      <c r="D3776" s="211" t="s">
        <v>614</v>
      </c>
      <c r="E3776" s="211" t="s">
        <v>3292</v>
      </c>
      <c r="F3776" s="211" t="s">
        <v>3291</v>
      </c>
    </row>
    <row r="3777" spans="1:6" ht="15" customHeight="1" x14ac:dyDescent="0.25">
      <c r="A3777" s="211" t="s">
        <v>3652</v>
      </c>
      <c r="B3777" s="211">
        <v>0</v>
      </c>
      <c r="C3777" s="211">
        <v>1</v>
      </c>
      <c r="D3777" s="211" t="s">
        <v>5297</v>
      </c>
      <c r="E3777" s="211" t="s">
        <v>3292</v>
      </c>
      <c r="F3777" s="211" t="s">
        <v>3291</v>
      </c>
    </row>
    <row r="3778" spans="1:6" ht="15" customHeight="1" x14ac:dyDescent="0.25">
      <c r="A3778" s="211" t="s">
        <v>3652</v>
      </c>
      <c r="B3778" s="211">
        <v>0</v>
      </c>
      <c r="C3778" s="211">
        <v>1</v>
      </c>
      <c r="D3778" s="211" t="s">
        <v>5298</v>
      </c>
      <c r="E3778" s="211" t="s">
        <v>3292</v>
      </c>
      <c r="F3778" s="211" t="s">
        <v>3291</v>
      </c>
    </row>
    <row r="3779" spans="1:6" ht="15" customHeight="1" x14ac:dyDescent="0.25">
      <c r="A3779" s="211" t="s">
        <v>3652</v>
      </c>
      <c r="B3779" s="211">
        <v>0</v>
      </c>
      <c r="C3779" s="211">
        <v>1</v>
      </c>
      <c r="D3779" s="211" t="s">
        <v>3778</v>
      </c>
      <c r="E3779" s="211" t="s">
        <v>3292</v>
      </c>
      <c r="F3779" s="211" t="s">
        <v>3291</v>
      </c>
    </row>
    <row r="3780" spans="1:6" ht="15" customHeight="1" x14ac:dyDescent="0.25">
      <c r="A3780" s="211" t="s">
        <v>3652</v>
      </c>
      <c r="B3780" s="211">
        <v>0</v>
      </c>
      <c r="C3780" s="211">
        <v>1</v>
      </c>
      <c r="D3780" s="211" t="s">
        <v>579</v>
      </c>
      <c r="E3780" s="211" t="s">
        <v>3292</v>
      </c>
      <c r="F3780" s="211" t="s">
        <v>3291</v>
      </c>
    </row>
    <row r="3781" spans="1:6" ht="15" customHeight="1" x14ac:dyDescent="0.25">
      <c r="A3781" s="211" t="s">
        <v>3652</v>
      </c>
      <c r="B3781" s="211">
        <v>0</v>
      </c>
      <c r="C3781" s="211">
        <v>1</v>
      </c>
      <c r="D3781" s="211" t="s">
        <v>589</v>
      </c>
      <c r="E3781" s="211" t="s">
        <v>3292</v>
      </c>
      <c r="F3781" s="211" t="s">
        <v>3291</v>
      </c>
    </row>
    <row r="3782" spans="1:6" ht="15" customHeight="1" x14ac:dyDescent="0.25">
      <c r="A3782" s="211" t="s">
        <v>3652</v>
      </c>
      <c r="B3782" s="211">
        <v>0</v>
      </c>
      <c r="C3782" s="211">
        <v>1</v>
      </c>
      <c r="D3782" s="211" t="s">
        <v>593</v>
      </c>
      <c r="E3782" s="211" t="s">
        <v>3292</v>
      </c>
      <c r="F3782" s="211" t="s">
        <v>3291</v>
      </c>
    </row>
    <row r="3783" spans="1:6" ht="15" customHeight="1" x14ac:dyDescent="0.25">
      <c r="A3783" s="211" t="s">
        <v>3652</v>
      </c>
      <c r="B3783" s="211">
        <v>0</v>
      </c>
      <c r="C3783" s="211">
        <v>1</v>
      </c>
      <c r="D3783" s="211" t="s">
        <v>587</v>
      </c>
      <c r="E3783" s="211" t="s">
        <v>3292</v>
      </c>
      <c r="F3783" s="211" t="s">
        <v>3291</v>
      </c>
    </row>
    <row r="3784" spans="1:6" ht="15" customHeight="1" x14ac:dyDescent="0.25">
      <c r="A3784" s="211" t="s">
        <v>3652</v>
      </c>
      <c r="B3784" s="211">
        <v>0</v>
      </c>
      <c r="C3784" s="211">
        <v>1</v>
      </c>
      <c r="D3784" s="211" t="s">
        <v>601</v>
      </c>
      <c r="E3784" s="211" t="s">
        <v>3292</v>
      </c>
      <c r="F3784" s="211" t="s">
        <v>3291</v>
      </c>
    </row>
    <row r="3785" spans="1:6" ht="15" customHeight="1" x14ac:dyDescent="0.25">
      <c r="A3785" s="211" t="s">
        <v>3652</v>
      </c>
      <c r="B3785" s="211">
        <v>0</v>
      </c>
      <c r="C3785" s="211">
        <v>1</v>
      </c>
      <c r="D3785" s="211" t="s">
        <v>585</v>
      </c>
      <c r="E3785" s="211" t="s">
        <v>3292</v>
      </c>
      <c r="F3785" s="211" t="s">
        <v>3291</v>
      </c>
    </row>
    <row r="3786" spans="1:6" ht="15" customHeight="1" x14ac:dyDescent="0.25">
      <c r="A3786" s="211" t="s">
        <v>3652</v>
      </c>
      <c r="B3786" s="211">
        <v>0</v>
      </c>
      <c r="C3786" s="211">
        <v>1</v>
      </c>
      <c r="D3786" s="211" t="s">
        <v>1553</v>
      </c>
      <c r="E3786" s="211" t="s">
        <v>3292</v>
      </c>
      <c r="F3786" s="211" t="s">
        <v>3291</v>
      </c>
    </row>
    <row r="3787" spans="1:6" ht="15" customHeight="1" x14ac:dyDescent="0.25">
      <c r="A3787" s="211" t="s">
        <v>3652</v>
      </c>
      <c r="B3787" s="211">
        <v>0</v>
      </c>
      <c r="C3787" s="211">
        <v>1</v>
      </c>
      <c r="D3787" s="211" t="s">
        <v>612</v>
      </c>
      <c r="E3787" s="211" t="s">
        <v>3292</v>
      </c>
      <c r="F3787" s="211" t="s">
        <v>3291</v>
      </c>
    </row>
    <row r="3788" spans="1:6" ht="15" customHeight="1" x14ac:dyDescent="0.25">
      <c r="A3788" s="211" t="s">
        <v>3652</v>
      </c>
      <c r="B3788" s="211">
        <v>0</v>
      </c>
      <c r="C3788" s="211">
        <v>1</v>
      </c>
      <c r="D3788" s="211" t="s">
        <v>3825</v>
      </c>
      <c r="E3788" s="211" t="s">
        <v>3292</v>
      </c>
      <c r="F3788" s="211" t="s">
        <v>3291</v>
      </c>
    </row>
    <row r="3789" spans="1:6" ht="15" customHeight="1" x14ac:dyDescent="0.25">
      <c r="A3789" s="211" t="s">
        <v>3652</v>
      </c>
      <c r="B3789" s="211">
        <v>0</v>
      </c>
      <c r="C3789" s="211">
        <v>1</v>
      </c>
      <c r="D3789" s="211" t="s">
        <v>3200</v>
      </c>
      <c r="E3789" s="211" t="s">
        <v>127</v>
      </c>
      <c r="F3789" s="211" t="s">
        <v>3291</v>
      </c>
    </row>
    <row r="3790" spans="1:6" ht="15" customHeight="1" x14ac:dyDescent="0.25">
      <c r="A3790" s="211" t="s">
        <v>3652</v>
      </c>
      <c r="B3790" s="211">
        <v>0</v>
      </c>
      <c r="C3790" s="211">
        <v>1</v>
      </c>
      <c r="D3790" s="211" t="s">
        <v>3199</v>
      </c>
      <c r="E3790" s="211" t="s">
        <v>3292</v>
      </c>
      <c r="F3790" s="211" t="s">
        <v>3291</v>
      </c>
    </row>
    <row r="3791" spans="1:6" ht="15" customHeight="1" x14ac:dyDescent="0.25">
      <c r="A3791" s="300" t="s">
        <v>3651</v>
      </c>
      <c r="B3791" s="211">
        <v>0</v>
      </c>
      <c r="C3791" s="211">
        <v>1</v>
      </c>
      <c r="D3791" s="211" t="s">
        <v>4535</v>
      </c>
      <c r="E3791" s="211" t="s">
        <v>3292</v>
      </c>
      <c r="F3791" s="211" t="s">
        <v>3291</v>
      </c>
    </row>
    <row r="3792" spans="1:6" ht="15" customHeight="1" x14ac:dyDescent="0.25">
      <c r="A3792" s="300" t="s">
        <v>3651</v>
      </c>
      <c r="B3792" s="211">
        <v>0</v>
      </c>
      <c r="C3792" s="211">
        <v>1</v>
      </c>
      <c r="D3792" s="211" t="s">
        <v>4630</v>
      </c>
      <c r="E3792" s="211" t="s">
        <v>3292</v>
      </c>
      <c r="F3792" s="211" t="s">
        <v>3291</v>
      </c>
    </row>
    <row r="3793" spans="1:6" ht="15" customHeight="1" x14ac:dyDescent="0.25">
      <c r="A3793" s="300" t="s">
        <v>3651</v>
      </c>
      <c r="B3793" s="211">
        <v>0</v>
      </c>
      <c r="C3793" s="211">
        <v>1</v>
      </c>
      <c r="D3793" s="211" t="s">
        <v>4599</v>
      </c>
      <c r="E3793" s="211" t="s">
        <v>3292</v>
      </c>
      <c r="F3793" s="211" t="s">
        <v>3291</v>
      </c>
    </row>
    <row r="3794" spans="1:6" ht="15" customHeight="1" x14ac:dyDescent="0.25">
      <c r="A3794" s="300" t="s">
        <v>3651</v>
      </c>
      <c r="B3794" s="211">
        <v>0</v>
      </c>
      <c r="C3794" s="211">
        <v>1</v>
      </c>
      <c r="D3794" s="211" t="s">
        <v>569</v>
      </c>
      <c r="E3794" s="211" t="s">
        <v>3292</v>
      </c>
      <c r="F3794" s="211" t="s">
        <v>3291</v>
      </c>
    </row>
    <row r="3795" spans="1:6" ht="15" customHeight="1" x14ac:dyDescent="0.25">
      <c r="A3795" s="300" t="s">
        <v>3651</v>
      </c>
      <c r="B3795" s="211">
        <v>0</v>
      </c>
      <c r="C3795" s="211">
        <v>1</v>
      </c>
      <c r="D3795" s="211" t="s">
        <v>928</v>
      </c>
      <c r="E3795" s="211" t="s">
        <v>3292</v>
      </c>
      <c r="F3795" s="211" t="s">
        <v>3291</v>
      </c>
    </row>
    <row r="3796" spans="1:6" ht="15" customHeight="1" x14ac:dyDescent="0.25">
      <c r="A3796" s="300" t="s">
        <v>3651</v>
      </c>
      <c r="B3796" s="211">
        <v>0</v>
      </c>
      <c r="C3796" s="211">
        <v>1</v>
      </c>
      <c r="D3796" s="211" t="s">
        <v>577</v>
      </c>
      <c r="E3796" s="211" t="s">
        <v>3292</v>
      </c>
      <c r="F3796" s="211" t="s">
        <v>3291</v>
      </c>
    </row>
    <row r="3797" spans="1:6" ht="15" customHeight="1" x14ac:dyDescent="0.25">
      <c r="A3797" s="300" t="s">
        <v>3651</v>
      </c>
      <c r="B3797" s="211">
        <v>0</v>
      </c>
      <c r="C3797" s="211">
        <v>1</v>
      </c>
      <c r="D3797" s="211" t="s">
        <v>4587</v>
      </c>
      <c r="E3797" s="211" t="s">
        <v>3292</v>
      </c>
      <c r="F3797" s="211" t="s">
        <v>3291</v>
      </c>
    </row>
    <row r="3798" spans="1:6" ht="15" customHeight="1" x14ac:dyDescent="0.25">
      <c r="A3798" s="300" t="s">
        <v>3651</v>
      </c>
      <c r="B3798" s="211">
        <v>0</v>
      </c>
      <c r="C3798" s="211">
        <v>1</v>
      </c>
      <c r="D3798" s="211" t="s">
        <v>614</v>
      </c>
      <c r="E3798" s="211" t="s">
        <v>3292</v>
      </c>
      <c r="F3798" s="211" t="s">
        <v>3291</v>
      </c>
    </row>
    <row r="3799" spans="1:6" ht="15" customHeight="1" x14ac:dyDescent="0.25">
      <c r="A3799" s="300" t="s">
        <v>3651</v>
      </c>
      <c r="B3799" s="211">
        <v>0</v>
      </c>
      <c r="C3799" s="211">
        <v>1</v>
      </c>
      <c r="D3799" s="211" t="s">
        <v>5297</v>
      </c>
      <c r="E3799" s="211" t="s">
        <v>3292</v>
      </c>
      <c r="F3799" s="211" t="s">
        <v>3291</v>
      </c>
    </row>
    <row r="3800" spans="1:6" ht="15" customHeight="1" x14ac:dyDescent="0.25">
      <c r="A3800" s="300" t="s">
        <v>3651</v>
      </c>
      <c r="B3800" s="211">
        <v>0</v>
      </c>
      <c r="C3800" s="211">
        <v>1</v>
      </c>
      <c r="D3800" s="211" t="s">
        <v>5298</v>
      </c>
      <c r="E3800" s="211" t="s">
        <v>3292</v>
      </c>
      <c r="F3800" s="211" t="s">
        <v>3291</v>
      </c>
    </row>
    <row r="3801" spans="1:6" ht="15" customHeight="1" x14ac:dyDescent="0.25">
      <c r="A3801" s="300" t="s">
        <v>3651</v>
      </c>
      <c r="B3801" s="211">
        <v>0</v>
      </c>
      <c r="C3801" s="211">
        <v>1</v>
      </c>
      <c r="D3801" s="211" t="s">
        <v>3778</v>
      </c>
      <c r="E3801" s="211" t="s">
        <v>3292</v>
      </c>
      <c r="F3801" s="211" t="s">
        <v>3291</v>
      </c>
    </row>
    <row r="3802" spans="1:6" ht="15" customHeight="1" x14ac:dyDescent="0.25">
      <c r="A3802" s="300" t="s">
        <v>3651</v>
      </c>
      <c r="B3802" s="211">
        <v>0</v>
      </c>
      <c r="C3802" s="211">
        <v>1</v>
      </c>
      <c r="D3802" s="211" t="s">
        <v>579</v>
      </c>
      <c r="E3802" s="211" t="s">
        <v>3292</v>
      </c>
      <c r="F3802" s="211" t="s">
        <v>3291</v>
      </c>
    </row>
    <row r="3803" spans="1:6" ht="15" customHeight="1" x14ac:dyDescent="0.25">
      <c r="A3803" s="300" t="s">
        <v>3651</v>
      </c>
      <c r="B3803" s="211">
        <v>0</v>
      </c>
      <c r="C3803" s="211">
        <v>1</v>
      </c>
      <c r="D3803" s="211" t="s">
        <v>589</v>
      </c>
      <c r="E3803" s="211" t="s">
        <v>3292</v>
      </c>
      <c r="F3803" s="211" t="s">
        <v>3291</v>
      </c>
    </row>
    <row r="3804" spans="1:6" ht="15" customHeight="1" x14ac:dyDescent="0.25">
      <c r="A3804" s="300" t="s">
        <v>3651</v>
      </c>
      <c r="B3804" s="211">
        <v>0</v>
      </c>
      <c r="C3804" s="211">
        <v>1</v>
      </c>
      <c r="D3804" s="211" t="s">
        <v>593</v>
      </c>
      <c r="E3804" s="211" t="s">
        <v>3292</v>
      </c>
      <c r="F3804" s="211" t="s">
        <v>3291</v>
      </c>
    </row>
    <row r="3805" spans="1:6" ht="15" customHeight="1" x14ac:dyDescent="0.25">
      <c r="A3805" s="300" t="s">
        <v>3651</v>
      </c>
      <c r="B3805" s="211">
        <v>0</v>
      </c>
      <c r="C3805" s="211">
        <v>1</v>
      </c>
      <c r="D3805" s="211" t="s">
        <v>587</v>
      </c>
      <c r="E3805" s="211" t="s">
        <v>3292</v>
      </c>
      <c r="F3805" s="211" t="s">
        <v>3291</v>
      </c>
    </row>
    <row r="3806" spans="1:6" ht="15" customHeight="1" x14ac:dyDescent="0.25">
      <c r="A3806" s="300" t="s">
        <v>3651</v>
      </c>
      <c r="B3806" s="211">
        <v>0</v>
      </c>
      <c r="C3806" s="211">
        <v>1</v>
      </c>
      <c r="D3806" s="211" t="s">
        <v>601</v>
      </c>
      <c r="E3806" s="211" t="s">
        <v>3292</v>
      </c>
      <c r="F3806" s="211" t="s">
        <v>3291</v>
      </c>
    </row>
    <row r="3807" spans="1:6" ht="15" customHeight="1" x14ac:dyDescent="0.25">
      <c r="A3807" s="300" t="s">
        <v>3651</v>
      </c>
      <c r="B3807" s="211">
        <v>0</v>
      </c>
      <c r="C3807" s="211">
        <v>1</v>
      </c>
      <c r="D3807" s="211" t="s">
        <v>585</v>
      </c>
      <c r="E3807" s="211" t="s">
        <v>3292</v>
      </c>
      <c r="F3807" s="211" t="s">
        <v>3291</v>
      </c>
    </row>
    <row r="3808" spans="1:6" ht="15" customHeight="1" x14ac:dyDescent="0.25">
      <c r="A3808" s="300" t="s">
        <v>3651</v>
      </c>
      <c r="B3808" s="211">
        <v>0</v>
      </c>
      <c r="C3808" s="211">
        <v>1</v>
      </c>
      <c r="D3808" s="211" t="s">
        <v>1553</v>
      </c>
      <c r="E3808" s="211" t="s">
        <v>3292</v>
      </c>
      <c r="F3808" s="211" t="s">
        <v>3291</v>
      </c>
    </row>
    <row r="3809" spans="1:6" ht="15" customHeight="1" x14ac:dyDescent="0.25">
      <c r="A3809" s="300" t="s">
        <v>3651</v>
      </c>
      <c r="B3809" s="211">
        <v>0</v>
      </c>
      <c r="C3809" s="211">
        <v>1</v>
      </c>
      <c r="D3809" s="211" t="s">
        <v>612</v>
      </c>
      <c r="E3809" s="211" t="s">
        <v>3292</v>
      </c>
      <c r="F3809" s="211" t="s">
        <v>3291</v>
      </c>
    </row>
    <row r="3810" spans="1:6" ht="15" customHeight="1" x14ac:dyDescent="0.25">
      <c r="A3810" s="300" t="s">
        <v>3651</v>
      </c>
      <c r="B3810" s="211">
        <v>0</v>
      </c>
      <c r="C3810" s="211">
        <v>1</v>
      </c>
      <c r="D3810" s="211" t="s">
        <v>3825</v>
      </c>
      <c r="E3810" s="211" t="s">
        <v>3292</v>
      </c>
      <c r="F3810" s="211" t="s">
        <v>3291</v>
      </c>
    </row>
    <row r="3811" spans="1:6" ht="15" customHeight="1" x14ac:dyDescent="0.25">
      <c r="A3811" s="300" t="s">
        <v>3651</v>
      </c>
      <c r="B3811" s="211">
        <v>0</v>
      </c>
      <c r="C3811" s="211">
        <v>1</v>
      </c>
      <c r="D3811" s="211" t="s">
        <v>3200</v>
      </c>
      <c r="E3811" s="211" t="s">
        <v>127</v>
      </c>
      <c r="F3811" s="211" t="s">
        <v>3291</v>
      </c>
    </row>
    <row r="3812" spans="1:6" ht="15" customHeight="1" x14ac:dyDescent="0.25">
      <c r="A3812" s="300" t="s">
        <v>3651</v>
      </c>
      <c r="B3812" s="211">
        <v>0</v>
      </c>
      <c r="C3812" s="211">
        <v>1</v>
      </c>
      <c r="D3812" s="211" t="s">
        <v>3199</v>
      </c>
      <c r="E3812" s="211" t="s">
        <v>3292</v>
      </c>
      <c r="F3812" s="211" t="s">
        <v>3291</v>
      </c>
    </row>
    <row r="3813" spans="1:6" ht="15" customHeight="1" x14ac:dyDescent="0.25">
      <c r="A3813" s="300" t="s">
        <v>3650</v>
      </c>
      <c r="B3813" s="211">
        <v>0</v>
      </c>
      <c r="C3813" s="211">
        <v>1</v>
      </c>
      <c r="D3813" s="211" t="s">
        <v>4535</v>
      </c>
      <c r="E3813" s="211" t="s">
        <v>3292</v>
      </c>
      <c r="F3813" s="211" t="s">
        <v>3291</v>
      </c>
    </row>
    <row r="3814" spans="1:6" ht="15" customHeight="1" x14ac:dyDescent="0.25">
      <c r="A3814" s="300" t="s">
        <v>3650</v>
      </c>
      <c r="B3814" s="211">
        <v>0</v>
      </c>
      <c r="C3814" s="211">
        <v>1</v>
      </c>
      <c r="D3814" s="211" t="s">
        <v>4630</v>
      </c>
      <c r="E3814" s="211" t="s">
        <v>3292</v>
      </c>
      <c r="F3814" s="211" t="s">
        <v>3291</v>
      </c>
    </row>
    <row r="3815" spans="1:6" ht="15" customHeight="1" x14ac:dyDescent="0.25">
      <c r="A3815" s="300" t="s">
        <v>3650</v>
      </c>
      <c r="B3815" s="211">
        <v>0</v>
      </c>
      <c r="C3815" s="211">
        <v>1</v>
      </c>
      <c r="D3815" s="211" t="s">
        <v>4599</v>
      </c>
      <c r="E3815" s="211" t="s">
        <v>3292</v>
      </c>
      <c r="F3815" s="211" t="s">
        <v>3291</v>
      </c>
    </row>
    <row r="3816" spans="1:6" ht="15" customHeight="1" x14ac:dyDescent="0.25">
      <c r="A3816" s="300" t="s">
        <v>3650</v>
      </c>
      <c r="B3816" s="211">
        <v>0</v>
      </c>
      <c r="C3816" s="211">
        <v>1</v>
      </c>
      <c r="D3816" s="211" t="s">
        <v>569</v>
      </c>
      <c r="E3816" s="211" t="s">
        <v>3292</v>
      </c>
      <c r="F3816" s="211" t="s">
        <v>3291</v>
      </c>
    </row>
    <row r="3817" spans="1:6" ht="15" customHeight="1" x14ac:dyDescent="0.25">
      <c r="A3817" s="300" t="s">
        <v>3650</v>
      </c>
      <c r="B3817" s="211">
        <v>0</v>
      </c>
      <c r="C3817" s="211">
        <v>1</v>
      </c>
      <c r="D3817" s="211" t="s">
        <v>928</v>
      </c>
      <c r="E3817" s="211" t="s">
        <v>3292</v>
      </c>
      <c r="F3817" s="211" t="s">
        <v>3291</v>
      </c>
    </row>
    <row r="3818" spans="1:6" ht="15" customHeight="1" x14ac:dyDescent="0.25">
      <c r="A3818" s="300" t="s">
        <v>3650</v>
      </c>
      <c r="B3818" s="211">
        <v>0</v>
      </c>
      <c r="C3818" s="211">
        <v>1</v>
      </c>
      <c r="D3818" s="211" t="s">
        <v>577</v>
      </c>
      <c r="E3818" s="211" t="s">
        <v>3292</v>
      </c>
      <c r="F3818" s="211" t="s">
        <v>3291</v>
      </c>
    </row>
    <row r="3819" spans="1:6" ht="15" customHeight="1" x14ac:dyDescent="0.25">
      <c r="A3819" s="300" t="s">
        <v>3650</v>
      </c>
      <c r="B3819" s="211">
        <v>0</v>
      </c>
      <c r="C3819" s="211">
        <v>1</v>
      </c>
      <c r="D3819" s="211" t="s">
        <v>4587</v>
      </c>
      <c r="E3819" s="211" t="s">
        <v>3292</v>
      </c>
      <c r="F3819" s="211" t="s">
        <v>3291</v>
      </c>
    </row>
    <row r="3820" spans="1:6" ht="15" customHeight="1" x14ac:dyDescent="0.25">
      <c r="A3820" s="300" t="s">
        <v>3650</v>
      </c>
      <c r="B3820" s="211">
        <v>0</v>
      </c>
      <c r="C3820" s="211">
        <v>1</v>
      </c>
      <c r="D3820" s="211" t="s">
        <v>614</v>
      </c>
      <c r="E3820" s="211" t="s">
        <v>3292</v>
      </c>
      <c r="F3820" s="211" t="s">
        <v>3291</v>
      </c>
    </row>
    <row r="3821" spans="1:6" ht="15" customHeight="1" x14ac:dyDescent="0.25">
      <c r="A3821" s="300" t="s">
        <v>3650</v>
      </c>
      <c r="B3821" s="211">
        <v>0</v>
      </c>
      <c r="C3821" s="211">
        <v>1</v>
      </c>
      <c r="D3821" s="211" t="s">
        <v>5297</v>
      </c>
      <c r="E3821" s="211" t="s">
        <v>3292</v>
      </c>
      <c r="F3821" s="211" t="s">
        <v>3291</v>
      </c>
    </row>
    <row r="3822" spans="1:6" ht="15" customHeight="1" x14ac:dyDescent="0.25">
      <c r="A3822" s="300" t="s">
        <v>3650</v>
      </c>
      <c r="B3822" s="211">
        <v>0</v>
      </c>
      <c r="C3822" s="211">
        <v>1</v>
      </c>
      <c r="D3822" s="211" t="s">
        <v>5298</v>
      </c>
      <c r="E3822" s="211" t="s">
        <v>3292</v>
      </c>
      <c r="F3822" s="211" t="s">
        <v>3291</v>
      </c>
    </row>
    <row r="3823" spans="1:6" ht="15" customHeight="1" x14ac:dyDescent="0.25">
      <c r="A3823" s="300" t="s">
        <v>3650</v>
      </c>
      <c r="B3823" s="211">
        <v>0</v>
      </c>
      <c r="C3823" s="211">
        <v>1</v>
      </c>
      <c r="D3823" s="211" t="s">
        <v>3778</v>
      </c>
      <c r="E3823" s="211" t="s">
        <v>3292</v>
      </c>
      <c r="F3823" s="211" t="s">
        <v>3291</v>
      </c>
    </row>
    <row r="3824" spans="1:6" ht="15" customHeight="1" x14ac:dyDescent="0.25">
      <c r="A3824" s="300" t="s">
        <v>3650</v>
      </c>
      <c r="B3824" s="211">
        <v>0</v>
      </c>
      <c r="C3824" s="211">
        <v>1</v>
      </c>
      <c r="D3824" s="211" t="s">
        <v>579</v>
      </c>
      <c r="E3824" s="211" t="s">
        <v>3292</v>
      </c>
      <c r="F3824" s="211" t="s">
        <v>3291</v>
      </c>
    </row>
    <row r="3825" spans="1:6" ht="15" customHeight="1" x14ac:dyDescent="0.25">
      <c r="A3825" s="300" t="s">
        <v>3650</v>
      </c>
      <c r="B3825" s="211">
        <v>0</v>
      </c>
      <c r="C3825" s="211">
        <v>1</v>
      </c>
      <c r="D3825" s="211" t="s">
        <v>589</v>
      </c>
      <c r="E3825" s="211" t="s">
        <v>3292</v>
      </c>
      <c r="F3825" s="211" t="s">
        <v>3291</v>
      </c>
    </row>
    <row r="3826" spans="1:6" ht="15" customHeight="1" x14ac:dyDescent="0.25">
      <c r="A3826" s="300" t="s">
        <v>3650</v>
      </c>
      <c r="B3826" s="211">
        <v>0</v>
      </c>
      <c r="C3826" s="211">
        <v>1</v>
      </c>
      <c r="D3826" s="211" t="s">
        <v>593</v>
      </c>
      <c r="E3826" s="211" t="s">
        <v>3292</v>
      </c>
      <c r="F3826" s="211" t="s">
        <v>3291</v>
      </c>
    </row>
    <row r="3827" spans="1:6" ht="15" customHeight="1" x14ac:dyDescent="0.25">
      <c r="A3827" s="300" t="s">
        <v>3650</v>
      </c>
      <c r="B3827" s="211">
        <v>0</v>
      </c>
      <c r="C3827" s="211">
        <v>1</v>
      </c>
      <c r="D3827" s="211" t="s">
        <v>587</v>
      </c>
      <c r="E3827" s="211" t="s">
        <v>3292</v>
      </c>
      <c r="F3827" s="211" t="s">
        <v>3291</v>
      </c>
    </row>
    <row r="3828" spans="1:6" ht="15" customHeight="1" x14ac:dyDescent="0.25">
      <c r="A3828" s="300" t="s">
        <v>3650</v>
      </c>
      <c r="B3828" s="211">
        <v>0</v>
      </c>
      <c r="C3828" s="211">
        <v>1</v>
      </c>
      <c r="D3828" s="211" t="s">
        <v>601</v>
      </c>
      <c r="E3828" s="211" t="s">
        <v>3292</v>
      </c>
      <c r="F3828" s="211" t="s">
        <v>3291</v>
      </c>
    </row>
    <row r="3829" spans="1:6" ht="15" customHeight="1" x14ac:dyDescent="0.25">
      <c r="A3829" s="300" t="s">
        <v>3650</v>
      </c>
      <c r="B3829" s="211">
        <v>0</v>
      </c>
      <c r="C3829" s="211">
        <v>1</v>
      </c>
      <c r="D3829" s="211" t="s">
        <v>585</v>
      </c>
      <c r="E3829" s="211" t="s">
        <v>3292</v>
      </c>
      <c r="F3829" s="211" t="s">
        <v>3291</v>
      </c>
    </row>
    <row r="3830" spans="1:6" ht="15" customHeight="1" x14ac:dyDescent="0.25">
      <c r="A3830" s="300" t="s">
        <v>3650</v>
      </c>
      <c r="B3830" s="211">
        <v>0</v>
      </c>
      <c r="C3830" s="211">
        <v>1</v>
      </c>
      <c r="D3830" s="211" t="s">
        <v>1553</v>
      </c>
      <c r="E3830" s="211" t="s">
        <v>3292</v>
      </c>
      <c r="F3830" s="211" t="s">
        <v>3291</v>
      </c>
    </row>
    <row r="3831" spans="1:6" ht="15" customHeight="1" x14ac:dyDescent="0.25">
      <c r="A3831" s="300" t="s">
        <v>3650</v>
      </c>
      <c r="B3831" s="211">
        <v>0</v>
      </c>
      <c r="C3831" s="211">
        <v>1</v>
      </c>
      <c r="D3831" s="211" t="s">
        <v>612</v>
      </c>
      <c r="E3831" s="211" t="s">
        <v>3292</v>
      </c>
      <c r="F3831" s="211" t="s">
        <v>3291</v>
      </c>
    </row>
    <row r="3832" spans="1:6" ht="15" customHeight="1" x14ac:dyDescent="0.25">
      <c r="A3832" s="300" t="s">
        <v>3650</v>
      </c>
      <c r="B3832" s="211">
        <v>0</v>
      </c>
      <c r="C3832" s="211">
        <v>1</v>
      </c>
      <c r="D3832" s="211" t="s">
        <v>3825</v>
      </c>
      <c r="E3832" s="211" t="s">
        <v>3292</v>
      </c>
      <c r="F3832" s="211" t="s">
        <v>3291</v>
      </c>
    </row>
    <row r="3833" spans="1:6" ht="15" customHeight="1" x14ac:dyDescent="0.25">
      <c r="A3833" s="300" t="s">
        <v>3650</v>
      </c>
      <c r="B3833" s="211">
        <v>0</v>
      </c>
      <c r="C3833" s="211">
        <v>1</v>
      </c>
      <c r="D3833" s="211" t="s">
        <v>3200</v>
      </c>
      <c r="E3833" s="211" t="s">
        <v>127</v>
      </c>
      <c r="F3833" s="211" t="s">
        <v>3291</v>
      </c>
    </row>
    <row r="3834" spans="1:6" ht="15" customHeight="1" x14ac:dyDescent="0.25">
      <c r="A3834" s="300" t="s">
        <v>3650</v>
      </c>
      <c r="B3834" s="211">
        <v>0</v>
      </c>
      <c r="C3834" s="211">
        <v>1</v>
      </c>
      <c r="D3834" s="211" t="s">
        <v>3199</v>
      </c>
      <c r="E3834" s="211" t="s">
        <v>3292</v>
      </c>
      <c r="F3834" s="211" t="s">
        <v>3291</v>
      </c>
    </row>
    <row r="3835" spans="1:6" ht="15" customHeight="1" x14ac:dyDescent="0.25">
      <c r="A3835" s="300" t="s">
        <v>3640</v>
      </c>
      <c r="B3835" s="211">
        <v>0</v>
      </c>
      <c r="C3835" s="211">
        <v>1</v>
      </c>
      <c r="D3835" s="211" t="s">
        <v>1433</v>
      </c>
      <c r="E3835" s="211" t="s">
        <v>3292</v>
      </c>
      <c r="F3835" s="211" t="s">
        <v>3291</v>
      </c>
    </row>
    <row r="3836" spans="1:6" ht="15" customHeight="1" x14ac:dyDescent="0.25">
      <c r="A3836" s="300" t="s">
        <v>3641</v>
      </c>
      <c r="B3836" s="211">
        <v>0</v>
      </c>
      <c r="C3836" s="211">
        <v>1</v>
      </c>
      <c r="D3836" s="211" t="s">
        <v>980</v>
      </c>
      <c r="E3836" s="211" t="s">
        <v>3292</v>
      </c>
      <c r="F3836" s="211" t="s">
        <v>3291</v>
      </c>
    </row>
    <row r="3837" spans="1:6" ht="15" customHeight="1" x14ac:dyDescent="0.25">
      <c r="A3837" s="300" t="s">
        <v>3642</v>
      </c>
      <c r="B3837" s="211">
        <v>0</v>
      </c>
      <c r="C3837" s="211">
        <v>1</v>
      </c>
      <c r="D3837" s="211" t="s">
        <v>54</v>
      </c>
      <c r="E3837" s="211" t="s">
        <v>3292</v>
      </c>
      <c r="F3837" s="211" t="s">
        <v>3291</v>
      </c>
    </row>
    <row r="3838" spans="1:6" ht="15" customHeight="1" x14ac:dyDescent="0.25">
      <c r="A3838" s="300" t="s">
        <v>3642</v>
      </c>
      <c r="B3838" s="211">
        <v>0</v>
      </c>
      <c r="C3838" s="211">
        <v>1</v>
      </c>
      <c r="D3838" s="211" t="s">
        <v>61</v>
      </c>
      <c r="E3838" s="211" t="s">
        <v>3292</v>
      </c>
      <c r="F3838" s="211" t="s">
        <v>3291</v>
      </c>
    </row>
    <row r="3839" spans="1:6" ht="15" customHeight="1" x14ac:dyDescent="0.25">
      <c r="A3839" s="300" t="s">
        <v>3643</v>
      </c>
      <c r="B3839" s="211">
        <v>0</v>
      </c>
      <c r="C3839" s="211">
        <v>1</v>
      </c>
      <c r="D3839" s="211" t="s">
        <v>54</v>
      </c>
      <c r="E3839" s="211" t="s">
        <v>3292</v>
      </c>
      <c r="F3839" s="211" t="s">
        <v>3291</v>
      </c>
    </row>
    <row r="3840" spans="1:6" ht="15" customHeight="1" x14ac:dyDescent="0.25">
      <c r="A3840" s="300" t="s">
        <v>3643</v>
      </c>
      <c r="B3840" s="211">
        <v>0</v>
      </c>
      <c r="C3840" s="211">
        <v>1</v>
      </c>
      <c r="D3840" s="211" t="s">
        <v>2301</v>
      </c>
      <c r="E3840" s="211" t="s">
        <v>3292</v>
      </c>
      <c r="F3840" s="211" t="s">
        <v>3291</v>
      </c>
    </row>
    <row r="3841" spans="1:6" ht="15" customHeight="1" x14ac:dyDescent="0.25">
      <c r="A3841" s="300" t="s">
        <v>3643</v>
      </c>
      <c r="B3841" s="211">
        <v>0</v>
      </c>
      <c r="C3841" s="211">
        <v>1</v>
      </c>
      <c r="D3841" s="211" t="s">
        <v>2302</v>
      </c>
      <c r="E3841" s="211" t="s">
        <v>3292</v>
      </c>
      <c r="F3841" s="211" t="s">
        <v>3291</v>
      </c>
    </row>
    <row r="3842" spans="1:6" ht="15" customHeight="1" x14ac:dyDescent="0.25">
      <c r="A3842" s="300" t="s">
        <v>3644</v>
      </c>
      <c r="B3842" s="211">
        <v>0</v>
      </c>
      <c r="C3842" s="211">
        <v>1</v>
      </c>
      <c r="D3842" s="211" t="s">
        <v>54</v>
      </c>
      <c r="E3842" s="211" t="s">
        <v>3292</v>
      </c>
      <c r="F3842" s="211" t="s">
        <v>3291</v>
      </c>
    </row>
    <row r="3843" spans="1:6" ht="15" customHeight="1" x14ac:dyDescent="0.25">
      <c r="A3843" s="300" t="s">
        <v>3644</v>
      </c>
      <c r="B3843" s="211">
        <v>0</v>
      </c>
      <c r="C3843" s="211">
        <v>1</v>
      </c>
      <c r="D3843" s="211" t="s">
        <v>2301</v>
      </c>
      <c r="E3843" s="211" t="s">
        <v>3292</v>
      </c>
      <c r="F3843" s="211" t="s">
        <v>3291</v>
      </c>
    </row>
    <row r="3844" spans="1:6" ht="15" customHeight="1" x14ac:dyDescent="0.25">
      <c r="A3844" s="300" t="s">
        <v>3645</v>
      </c>
      <c r="B3844" s="211">
        <v>0</v>
      </c>
      <c r="C3844" s="211">
        <v>1</v>
      </c>
      <c r="D3844" s="211" t="s">
        <v>54</v>
      </c>
      <c r="E3844" s="211" t="s">
        <v>3292</v>
      </c>
      <c r="F3844" s="211" t="s">
        <v>3291</v>
      </c>
    </row>
    <row r="3845" spans="1:6" ht="15" customHeight="1" x14ac:dyDescent="0.25">
      <c r="A3845" s="300" t="s">
        <v>3645</v>
      </c>
      <c r="B3845" s="211">
        <v>0</v>
      </c>
      <c r="C3845" s="211">
        <v>1</v>
      </c>
      <c r="D3845" s="211" t="s">
        <v>2301</v>
      </c>
      <c r="E3845" s="211" t="s">
        <v>3292</v>
      </c>
      <c r="F3845" s="211" t="s">
        <v>3291</v>
      </c>
    </row>
    <row r="3846" spans="1:6" ht="15" customHeight="1" x14ac:dyDescent="0.25">
      <c r="A3846" s="300" t="s">
        <v>3667</v>
      </c>
      <c r="B3846" s="211">
        <v>0</v>
      </c>
      <c r="C3846" s="211">
        <v>1</v>
      </c>
      <c r="D3846" s="211" t="s">
        <v>5298</v>
      </c>
      <c r="E3846" s="211" t="s">
        <v>3482</v>
      </c>
      <c r="F3846" s="211" t="s">
        <v>3291</v>
      </c>
    </row>
    <row r="3847" spans="1:6" ht="15" customHeight="1" x14ac:dyDescent="0.25">
      <c r="A3847" s="300" t="s">
        <v>3667</v>
      </c>
      <c r="B3847" s="211">
        <v>0</v>
      </c>
      <c r="C3847" s="211">
        <v>1</v>
      </c>
      <c r="D3847" s="211" t="s">
        <v>5297</v>
      </c>
      <c r="E3847" s="211" t="s">
        <v>3482</v>
      </c>
      <c r="F3847" s="211" t="s">
        <v>3291</v>
      </c>
    </row>
    <row r="3848" spans="1:6" ht="15" customHeight="1" x14ac:dyDescent="0.25">
      <c r="A3848" s="300" t="s">
        <v>3668</v>
      </c>
      <c r="B3848" s="211">
        <v>0</v>
      </c>
      <c r="C3848" s="211">
        <v>1</v>
      </c>
      <c r="D3848" s="211" t="s">
        <v>5298</v>
      </c>
      <c r="E3848" s="211" t="s">
        <v>3292</v>
      </c>
      <c r="F3848" s="211" t="s">
        <v>3291</v>
      </c>
    </row>
    <row r="3849" spans="1:6" ht="15" customHeight="1" x14ac:dyDescent="0.25">
      <c r="A3849" s="300" t="s">
        <v>3668</v>
      </c>
      <c r="B3849" s="211">
        <v>0</v>
      </c>
      <c r="C3849" s="211">
        <v>1</v>
      </c>
      <c r="D3849" s="211" t="s">
        <v>5297</v>
      </c>
      <c r="E3849" s="211" t="s">
        <v>3292</v>
      </c>
      <c r="F3849" s="211" t="s">
        <v>3291</v>
      </c>
    </row>
    <row r="3850" spans="1:6" ht="15" customHeight="1" x14ac:dyDescent="0.25">
      <c r="A3850" s="300" t="s">
        <v>3668</v>
      </c>
      <c r="B3850" s="211">
        <v>0</v>
      </c>
      <c r="C3850" s="211">
        <v>1</v>
      </c>
      <c r="D3850" s="211" t="s">
        <v>974</v>
      </c>
      <c r="E3850" s="211" t="s">
        <v>3292</v>
      </c>
      <c r="F3850" s="211" t="s">
        <v>3291</v>
      </c>
    </row>
    <row r="3851" spans="1:6" ht="15" customHeight="1" x14ac:dyDescent="0.25">
      <c r="A3851" s="300" t="s">
        <v>3671</v>
      </c>
      <c r="B3851" s="211">
        <v>0</v>
      </c>
      <c r="C3851" s="211">
        <v>1</v>
      </c>
      <c r="D3851" s="211" t="s">
        <v>54</v>
      </c>
      <c r="E3851" s="211" t="s">
        <v>3292</v>
      </c>
      <c r="F3851" s="211" t="s">
        <v>3291</v>
      </c>
    </row>
    <row r="3852" spans="1:6" ht="15" customHeight="1" x14ac:dyDescent="0.25">
      <c r="A3852" s="300" t="s">
        <v>3671</v>
      </c>
      <c r="B3852" s="211">
        <v>0</v>
      </c>
      <c r="C3852" s="211">
        <v>1</v>
      </c>
      <c r="D3852" s="211" t="s">
        <v>61</v>
      </c>
      <c r="E3852" s="211" t="s">
        <v>3292</v>
      </c>
      <c r="F3852" s="211" t="s">
        <v>3291</v>
      </c>
    </row>
    <row r="3853" spans="1:6" ht="15" customHeight="1" x14ac:dyDescent="0.25">
      <c r="A3853" s="300" t="s">
        <v>3671</v>
      </c>
      <c r="B3853" s="211">
        <v>0</v>
      </c>
      <c r="C3853" s="211">
        <v>1</v>
      </c>
      <c r="D3853" s="211" t="s">
        <v>62</v>
      </c>
      <c r="E3853" s="211" t="s">
        <v>3292</v>
      </c>
      <c r="F3853" s="211" t="s">
        <v>3291</v>
      </c>
    </row>
    <row r="3854" spans="1:6" ht="15" customHeight="1" x14ac:dyDescent="0.25">
      <c r="A3854" s="300" t="s">
        <v>3671</v>
      </c>
      <c r="B3854" s="211">
        <v>0</v>
      </c>
      <c r="C3854" s="211">
        <v>1</v>
      </c>
      <c r="D3854" s="211" t="s">
        <v>65</v>
      </c>
      <c r="E3854" s="211" t="s">
        <v>3292</v>
      </c>
      <c r="F3854" s="211" t="s">
        <v>3291</v>
      </c>
    </row>
    <row r="3855" spans="1:6" ht="15" customHeight="1" x14ac:dyDescent="0.25">
      <c r="A3855" s="300" t="s">
        <v>3671</v>
      </c>
      <c r="B3855" s="211">
        <v>0</v>
      </c>
      <c r="C3855" s="211">
        <v>1</v>
      </c>
      <c r="D3855" s="211" t="s">
        <v>59</v>
      </c>
      <c r="E3855" s="211" t="s">
        <v>3292</v>
      </c>
      <c r="F3855" s="211" t="s">
        <v>3291</v>
      </c>
    </row>
    <row r="3856" spans="1:6" ht="15" customHeight="1" x14ac:dyDescent="0.25">
      <c r="A3856" s="300" t="s">
        <v>3671</v>
      </c>
      <c r="B3856" s="211">
        <v>0</v>
      </c>
      <c r="C3856" s="211">
        <v>1</v>
      </c>
      <c r="D3856" s="211" t="s">
        <v>58</v>
      </c>
      <c r="E3856" s="211" t="s">
        <v>3292</v>
      </c>
      <c r="F3856" s="211" t="s">
        <v>3291</v>
      </c>
    </row>
    <row r="3857" spans="1:6" ht="15" customHeight="1" x14ac:dyDescent="0.25">
      <c r="A3857" s="300" t="s">
        <v>3671</v>
      </c>
      <c r="B3857" s="211">
        <v>0</v>
      </c>
      <c r="C3857" s="211">
        <v>1</v>
      </c>
      <c r="D3857" s="211" t="s">
        <v>54</v>
      </c>
      <c r="E3857" s="211" t="s">
        <v>3292</v>
      </c>
      <c r="F3857" s="211" t="s">
        <v>3291</v>
      </c>
    </row>
    <row r="3858" spans="1:6" ht="15" customHeight="1" x14ac:dyDescent="0.25">
      <c r="A3858" s="300" t="s">
        <v>3671</v>
      </c>
      <c r="B3858" s="211">
        <v>0</v>
      </c>
      <c r="C3858" s="211">
        <v>1</v>
      </c>
      <c r="D3858" s="211" t="s">
        <v>52</v>
      </c>
      <c r="E3858" s="211" t="s">
        <v>3292</v>
      </c>
      <c r="F3858" s="211" t="s">
        <v>3291</v>
      </c>
    </row>
    <row r="3859" spans="1:6" ht="15" customHeight="1" x14ac:dyDescent="0.25">
      <c r="A3859" s="300" t="s">
        <v>3671</v>
      </c>
      <c r="B3859" s="211">
        <v>0</v>
      </c>
      <c r="C3859" s="211">
        <v>1</v>
      </c>
      <c r="D3859" s="211" t="s">
        <v>57</v>
      </c>
      <c r="E3859" s="211" t="s">
        <v>3292</v>
      </c>
      <c r="F3859" s="211" t="s">
        <v>3291</v>
      </c>
    </row>
    <row r="3860" spans="1:6" ht="15" customHeight="1" x14ac:dyDescent="0.25">
      <c r="A3860" s="300" t="s">
        <v>3671</v>
      </c>
      <c r="B3860" s="211">
        <v>0</v>
      </c>
      <c r="C3860" s="211">
        <v>1</v>
      </c>
      <c r="D3860" s="211" t="s">
        <v>60</v>
      </c>
      <c r="E3860" s="211" t="s">
        <v>3292</v>
      </c>
      <c r="F3860" s="211" t="s">
        <v>3291</v>
      </c>
    </row>
    <row r="3861" spans="1:6" ht="15" customHeight="1" x14ac:dyDescent="0.25">
      <c r="A3861" s="300" t="s">
        <v>3671</v>
      </c>
      <c r="B3861" s="211">
        <v>0</v>
      </c>
      <c r="C3861" s="211">
        <v>1</v>
      </c>
      <c r="D3861" s="211" t="s">
        <v>56</v>
      </c>
      <c r="E3861" s="211" t="s">
        <v>3292</v>
      </c>
      <c r="F3861" s="211" t="s">
        <v>3291</v>
      </c>
    </row>
    <row r="3862" spans="1:6" ht="15" customHeight="1" x14ac:dyDescent="0.25">
      <c r="A3862" s="300" t="s">
        <v>3671</v>
      </c>
      <c r="B3862" s="211">
        <v>0</v>
      </c>
      <c r="C3862" s="211">
        <v>1</v>
      </c>
      <c r="D3862" s="211" t="s">
        <v>53</v>
      </c>
      <c r="E3862" s="211" t="s">
        <v>3292</v>
      </c>
      <c r="F3862" s="211" t="s">
        <v>3291</v>
      </c>
    </row>
    <row r="3863" spans="1:6" ht="15" customHeight="1" x14ac:dyDescent="0.25">
      <c r="A3863" s="300" t="s">
        <v>3671</v>
      </c>
      <c r="B3863" s="211">
        <v>0</v>
      </c>
      <c r="C3863" s="211">
        <v>1</v>
      </c>
      <c r="D3863" s="211" t="s">
        <v>94</v>
      </c>
      <c r="E3863" s="211" t="s">
        <v>3292</v>
      </c>
      <c r="F3863" s="211" t="s">
        <v>3291</v>
      </c>
    </row>
    <row r="3864" spans="1:6" ht="15" customHeight="1" x14ac:dyDescent="0.25">
      <c r="A3864" s="300" t="s">
        <v>3671</v>
      </c>
      <c r="B3864" s="211">
        <v>0</v>
      </c>
      <c r="C3864" s="211">
        <v>1</v>
      </c>
      <c r="D3864" s="211" t="s">
        <v>93</v>
      </c>
      <c r="E3864" s="211" t="s">
        <v>3292</v>
      </c>
      <c r="F3864" s="211" t="s">
        <v>3291</v>
      </c>
    </row>
    <row r="3865" spans="1:6" ht="15" customHeight="1" x14ac:dyDescent="0.25">
      <c r="A3865" s="300" t="s">
        <v>3671</v>
      </c>
      <c r="B3865" s="211">
        <v>0</v>
      </c>
      <c r="C3865" s="211">
        <v>1</v>
      </c>
      <c r="D3865" s="211" t="s">
        <v>64</v>
      </c>
      <c r="E3865" s="211" t="s">
        <v>3292</v>
      </c>
      <c r="F3865" s="211" t="s">
        <v>3291</v>
      </c>
    </row>
    <row r="3866" spans="1:6" ht="15" customHeight="1" x14ac:dyDescent="0.25">
      <c r="A3866" s="300" t="s">
        <v>3671</v>
      </c>
      <c r="B3866" s="211">
        <v>0</v>
      </c>
      <c r="C3866" s="211">
        <v>1</v>
      </c>
      <c r="D3866" s="211" t="s">
        <v>2305</v>
      </c>
      <c r="E3866" s="211" t="s">
        <v>3292</v>
      </c>
      <c r="F3866" s="211" t="s">
        <v>3291</v>
      </c>
    </row>
    <row r="3867" spans="1:6" ht="15" customHeight="1" x14ac:dyDescent="0.25">
      <c r="A3867" s="300" t="s">
        <v>3671</v>
      </c>
      <c r="B3867" s="211">
        <v>0</v>
      </c>
      <c r="C3867" s="211">
        <v>1</v>
      </c>
      <c r="D3867" s="211" t="s">
        <v>3200</v>
      </c>
      <c r="E3867" s="211" t="s">
        <v>127</v>
      </c>
      <c r="F3867" s="211" t="s">
        <v>3291</v>
      </c>
    </row>
    <row r="3868" spans="1:6" ht="15" customHeight="1" x14ac:dyDescent="0.25">
      <c r="A3868" s="300" t="s">
        <v>3671</v>
      </c>
      <c r="B3868" s="211">
        <v>0</v>
      </c>
      <c r="C3868" s="211">
        <v>1</v>
      </c>
      <c r="D3868" s="211" t="s">
        <v>3199</v>
      </c>
      <c r="E3868" s="211" t="s">
        <v>3292</v>
      </c>
      <c r="F3868" s="211" t="s">
        <v>3291</v>
      </c>
    </row>
    <row r="3869" spans="1:6" ht="15" customHeight="1" x14ac:dyDescent="0.25">
      <c r="A3869" s="300" t="s">
        <v>3672</v>
      </c>
      <c r="B3869" s="211">
        <v>0</v>
      </c>
      <c r="C3869" s="211">
        <v>1</v>
      </c>
      <c r="D3869" s="211" t="s">
        <v>49</v>
      </c>
      <c r="E3869" s="211" t="s">
        <v>3292</v>
      </c>
      <c r="F3869" s="211" t="s">
        <v>3291</v>
      </c>
    </row>
    <row r="3870" spans="1:6" ht="15" customHeight="1" x14ac:dyDescent="0.25">
      <c r="A3870" s="300" t="s">
        <v>3672</v>
      </c>
      <c r="B3870" s="211">
        <v>0</v>
      </c>
      <c r="C3870" s="211">
        <v>1</v>
      </c>
      <c r="D3870" s="211" t="s">
        <v>42</v>
      </c>
      <c r="E3870" s="211" t="s">
        <v>3292</v>
      </c>
      <c r="F3870" s="211" t="s">
        <v>3291</v>
      </c>
    </row>
    <row r="3871" spans="1:6" ht="15" customHeight="1" x14ac:dyDescent="0.25">
      <c r="A3871" s="300" t="s">
        <v>3672</v>
      </c>
      <c r="B3871" s="211">
        <v>0</v>
      </c>
      <c r="C3871" s="211">
        <v>1</v>
      </c>
      <c r="D3871" s="211" t="s">
        <v>3200</v>
      </c>
      <c r="E3871" s="211" t="s">
        <v>127</v>
      </c>
      <c r="F3871" s="211" t="s">
        <v>3291</v>
      </c>
    </row>
    <row r="3872" spans="1:6" ht="15" customHeight="1" x14ac:dyDescent="0.25">
      <c r="A3872" s="300" t="s">
        <v>3672</v>
      </c>
      <c r="B3872" s="211">
        <v>0</v>
      </c>
      <c r="C3872" s="211">
        <v>1</v>
      </c>
      <c r="D3872" s="211" t="s">
        <v>3199</v>
      </c>
      <c r="E3872" s="211" t="s">
        <v>3292</v>
      </c>
      <c r="F3872" s="211" t="s">
        <v>3291</v>
      </c>
    </row>
    <row r="3873" spans="1:6" ht="15" customHeight="1" x14ac:dyDescent="0.25">
      <c r="A3873" s="300" t="s">
        <v>3674</v>
      </c>
      <c r="B3873" s="211">
        <v>0</v>
      </c>
      <c r="C3873" s="211">
        <v>1</v>
      </c>
      <c r="D3873" s="211" t="s">
        <v>208</v>
      </c>
      <c r="E3873" s="211" t="s">
        <v>3292</v>
      </c>
      <c r="F3873" s="211" t="s">
        <v>3291</v>
      </c>
    </row>
    <row r="3874" spans="1:6" ht="15" customHeight="1" x14ac:dyDescent="0.25">
      <c r="A3874" s="300" t="s">
        <v>3674</v>
      </c>
      <c r="B3874" s="211">
        <v>0</v>
      </c>
      <c r="C3874" s="211">
        <v>1</v>
      </c>
      <c r="D3874" s="300" t="s">
        <v>3074</v>
      </c>
      <c r="E3874" s="211" t="s">
        <v>3292</v>
      </c>
      <c r="F3874" s="211" t="s">
        <v>3291</v>
      </c>
    </row>
    <row r="3875" spans="1:6" ht="15" customHeight="1" x14ac:dyDescent="0.25">
      <c r="A3875" s="300" t="s">
        <v>3674</v>
      </c>
      <c r="B3875" s="211">
        <v>0</v>
      </c>
      <c r="C3875" s="211">
        <v>1</v>
      </c>
      <c r="D3875" s="300" t="s">
        <v>3075</v>
      </c>
      <c r="E3875" s="211" t="s">
        <v>127</v>
      </c>
      <c r="F3875" s="211" t="s">
        <v>3291</v>
      </c>
    </row>
    <row r="3876" spans="1:6" ht="15" customHeight="1" x14ac:dyDescent="0.25">
      <c r="A3876" s="300" t="s">
        <v>3674</v>
      </c>
      <c r="B3876" s="211">
        <v>0</v>
      </c>
      <c r="C3876" s="211">
        <v>1</v>
      </c>
      <c r="D3876" s="300" t="s">
        <v>2546</v>
      </c>
      <c r="E3876" s="211" t="s">
        <v>127</v>
      </c>
      <c r="F3876" s="211" t="s">
        <v>3291</v>
      </c>
    </row>
    <row r="3877" spans="1:6" ht="15" customHeight="1" x14ac:dyDescent="0.25">
      <c r="A3877" s="300" t="s">
        <v>3674</v>
      </c>
      <c r="B3877" s="211">
        <v>0</v>
      </c>
      <c r="C3877" s="211">
        <v>1</v>
      </c>
      <c r="D3877" s="211" t="s">
        <v>54</v>
      </c>
      <c r="E3877" s="211" t="s">
        <v>3292</v>
      </c>
      <c r="F3877" s="211" t="s">
        <v>3291</v>
      </c>
    </row>
    <row r="3878" spans="1:6" ht="15" customHeight="1" x14ac:dyDescent="0.25">
      <c r="A3878" s="300" t="s">
        <v>3674</v>
      </c>
      <c r="B3878" s="211">
        <v>0</v>
      </c>
      <c r="C3878" s="211">
        <v>1</v>
      </c>
      <c r="D3878" s="211" t="s">
        <v>59</v>
      </c>
      <c r="E3878" s="211" t="s">
        <v>3292</v>
      </c>
      <c r="F3878" s="211" t="s">
        <v>3291</v>
      </c>
    </row>
    <row r="3879" spans="1:6" ht="15" customHeight="1" x14ac:dyDescent="0.25">
      <c r="A3879" s="300" t="s">
        <v>3674</v>
      </c>
      <c r="B3879" s="211">
        <v>0</v>
      </c>
      <c r="C3879" s="211">
        <v>1</v>
      </c>
      <c r="D3879" s="211" t="s">
        <v>61</v>
      </c>
      <c r="E3879" s="211" t="s">
        <v>3292</v>
      </c>
      <c r="F3879" s="211" t="s">
        <v>3291</v>
      </c>
    </row>
    <row r="3880" spans="1:6" ht="15" customHeight="1" x14ac:dyDescent="0.25">
      <c r="A3880" s="300" t="s">
        <v>3674</v>
      </c>
      <c r="B3880" s="211">
        <v>0</v>
      </c>
      <c r="C3880" s="211">
        <v>1</v>
      </c>
      <c r="D3880" s="211" t="s">
        <v>62</v>
      </c>
      <c r="E3880" s="211" t="s">
        <v>3292</v>
      </c>
      <c r="F3880" s="211" t="s">
        <v>3291</v>
      </c>
    </row>
    <row r="3881" spans="1:6" ht="15" customHeight="1" x14ac:dyDescent="0.25">
      <c r="A3881" s="300" t="s">
        <v>3674</v>
      </c>
      <c r="B3881" s="211">
        <v>0</v>
      </c>
      <c r="C3881" s="211">
        <v>1</v>
      </c>
      <c r="D3881" s="211" t="s">
        <v>65</v>
      </c>
      <c r="E3881" s="211" t="s">
        <v>3292</v>
      </c>
      <c r="F3881" s="211" t="s">
        <v>3291</v>
      </c>
    </row>
    <row r="3882" spans="1:6" ht="15" customHeight="1" x14ac:dyDescent="0.25">
      <c r="A3882" s="300" t="s">
        <v>3674</v>
      </c>
      <c r="B3882" s="211">
        <v>0</v>
      </c>
      <c r="C3882" s="211">
        <v>1</v>
      </c>
      <c r="D3882" s="211" t="s">
        <v>58</v>
      </c>
      <c r="E3882" s="211" t="s">
        <v>3292</v>
      </c>
      <c r="F3882" s="211" t="s">
        <v>3291</v>
      </c>
    </row>
    <row r="3883" spans="1:6" ht="15" customHeight="1" x14ac:dyDescent="0.25">
      <c r="A3883" s="300" t="s">
        <v>3674</v>
      </c>
      <c r="B3883" s="211">
        <v>0</v>
      </c>
      <c r="C3883" s="211">
        <v>1</v>
      </c>
      <c r="D3883" s="211" t="s">
        <v>2301</v>
      </c>
      <c r="E3883" s="211" t="s">
        <v>3292</v>
      </c>
      <c r="F3883" s="211" t="s">
        <v>3291</v>
      </c>
    </row>
    <row r="3884" spans="1:6" ht="15" customHeight="1" x14ac:dyDescent="0.25">
      <c r="A3884" s="300" t="s">
        <v>3674</v>
      </c>
      <c r="B3884" s="211">
        <v>0</v>
      </c>
      <c r="C3884" s="211">
        <v>1</v>
      </c>
      <c r="D3884" s="211" t="s">
        <v>2302</v>
      </c>
      <c r="E3884" s="211" t="s">
        <v>3292</v>
      </c>
      <c r="F3884" s="211" t="s">
        <v>3291</v>
      </c>
    </row>
    <row r="3885" spans="1:6" ht="15" customHeight="1" x14ac:dyDescent="0.25">
      <c r="A3885" s="300" t="s">
        <v>3674</v>
      </c>
      <c r="B3885" s="211">
        <v>0</v>
      </c>
      <c r="C3885" s="211">
        <v>1</v>
      </c>
      <c r="D3885" s="211" t="s">
        <v>52</v>
      </c>
      <c r="E3885" s="211" t="s">
        <v>3292</v>
      </c>
      <c r="F3885" s="211" t="s">
        <v>3291</v>
      </c>
    </row>
    <row r="3886" spans="1:6" ht="15" customHeight="1" x14ac:dyDescent="0.25">
      <c r="A3886" s="300" t="s">
        <v>3674</v>
      </c>
      <c r="B3886" s="211">
        <v>0</v>
      </c>
      <c r="C3886" s="211">
        <v>1</v>
      </c>
      <c r="D3886" s="211" t="s">
        <v>57</v>
      </c>
      <c r="E3886" s="211" t="s">
        <v>3292</v>
      </c>
      <c r="F3886" s="211" t="s">
        <v>3291</v>
      </c>
    </row>
    <row r="3887" spans="1:6" ht="15" customHeight="1" x14ac:dyDescent="0.25">
      <c r="A3887" s="300" t="s">
        <v>3674</v>
      </c>
      <c r="B3887" s="211">
        <v>0</v>
      </c>
      <c r="C3887" s="211">
        <v>1</v>
      </c>
      <c r="D3887" s="211" t="s">
        <v>60</v>
      </c>
      <c r="E3887" s="211" t="s">
        <v>3292</v>
      </c>
      <c r="F3887" s="211" t="s">
        <v>3291</v>
      </c>
    </row>
    <row r="3888" spans="1:6" ht="15" customHeight="1" x14ac:dyDescent="0.25">
      <c r="A3888" s="300" t="s">
        <v>3674</v>
      </c>
      <c r="B3888" s="211">
        <v>0</v>
      </c>
      <c r="C3888" s="211">
        <v>1</v>
      </c>
      <c r="D3888" s="211" t="s">
        <v>56</v>
      </c>
      <c r="E3888" s="211" t="s">
        <v>3292</v>
      </c>
      <c r="F3888" s="211" t="s">
        <v>3291</v>
      </c>
    </row>
    <row r="3889" spans="1:6" ht="15" customHeight="1" x14ac:dyDescent="0.25">
      <c r="A3889" s="300" t="s">
        <v>3674</v>
      </c>
      <c r="B3889" s="211">
        <v>0</v>
      </c>
      <c r="C3889" s="211">
        <v>1</v>
      </c>
      <c r="D3889" s="211" t="s">
        <v>53</v>
      </c>
      <c r="E3889" s="211" t="s">
        <v>3292</v>
      </c>
      <c r="F3889" s="211" t="s">
        <v>3291</v>
      </c>
    </row>
    <row r="3890" spans="1:6" ht="15" customHeight="1" x14ac:dyDescent="0.25">
      <c r="A3890" s="300" t="s">
        <v>3674</v>
      </c>
      <c r="B3890" s="211">
        <v>0</v>
      </c>
      <c r="C3890" s="211">
        <v>1</v>
      </c>
      <c r="D3890" s="211" t="s">
        <v>94</v>
      </c>
      <c r="E3890" s="211" t="s">
        <v>3292</v>
      </c>
      <c r="F3890" s="211" t="s">
        <v>3291</v>
      </c>
    </row>
    <row r="3891" spans="1:6" ht="15" customHeight="1" x14ac:dyDescent="0.25">
      <c r="A3891" s="300" t="s">
        <v>3674</v>
      </c>
      <c r="B3891" s="211">
        <v>0</v>
      </c>
      <c r="C3891" s="211">
        <v>1</v>
      </c>
      <c r="D3891" s="211" t="s">
        <v>93</v>
      </c>
      <c r="E3891" s="211" t="s">
        <v>3292</v>
      </c>
      <c r="F3891" s="211" t="s">
        <v>3291</v>
      </c>
    </row>
    <row r="3892" spans="1:6" ht="15" customHeight="1" x14ac:dyDescent="0.25">
      <c r="A3892" s="300" t="s">
        <v>3674</v>
      </c>
      <c r="B3892" s="211">
        <v>0</v>
      </c>
      <c r="C3892" s="211">
        <v>1</v>
      </c>
      <c r="D3892" s="211" t="s">
        <v>64</v>
      </c>
      <c r="E3892" s="211" t="s">
        <v>3292</v>
      </c>
      <c r="F3892" s="211" t="s">
        <v>3291</v>
      </c>
    </row>
    <row r="3893" spans="1:6" ht="15" customHeight="1" x14ac:dyDescent="0.25">
      <c r="A3893" s="300" t="s">
        <v>3674</v>
      </c>
      <c r="B3893" s="211">
        <v>0</v>
      </c>
      <c r="C3893" s="211">
        <v>1</v>
      </c>
      <c r="D3893" s="211" t="s">
        <v>2305</v>
      </c>
      <c r="E3893" s="211" t="s">
        <v>3292</v>
      </c>
      <c r="F3893" s="211" t="s">
        <v>3291</v>
      </c>
    </row>
    <row r="3894" spans="1:6" ht="15" customHeight="1" x14ac:dyDescent="0.25">
      <c r="A3894" s="300" t="s">
        <v>3674</v>
      </c>
      <c r="B3894" s="211">
        <v>0</v>
      </c>
      <c r="C3894" s="211">
        <v>1</v>
      </c>
      <c r="D3894" s="211" t="s">
        <v>379</v>
      </c>
      <c r="E3894" s="211" t="s">
        <v>3482</v>
      </c>
      <c r="F3894" s="211" t="s">
        <v>3291</v>
      </c>
    </row>
    <row r="3895" spans="1:6" ht="15" customHeight="1" x14ac:dyDescent="0.25">
      <c r="A3895" s="300" t="s">
        <v>3674</v>
      </c>
      <c r="B3895" s="211">
        <v>0</v>
      </c>
      <c r="C3895" s="211">
        <v>1</v>
      </c>
      <c r="D3895" s="211" t="s">
        <v>385</v>
      </c>
      <c r="E3895" s="211" t="s">
        <v>3482</v>
      </c>
      <c r="F3895" s="211" t="s">
        <v>3291</v>
      </c>
    </row>
    <row r="3896" spans="1:6" ht="15" customHeight="1" x14ac:dyDescent="0.25">
      <c r="A3896" s="300" t="s">
        <v>3674</v>
      </c>
      <c r="B3896" s="211">
        <v>0</v>
      </c>
      <c r="C3896" s="211">
        <v>1</v>
      </c>
      <c r="D3896" s="211" t="s">
        <v>3162</v>
      </c>
      <c r="E3896" s="211" t="s">
        <v>3482</v>
      </c>
      <c r="F3896" s="211" t="s">
        <v>3291</v>
      </c>
    </row>
    <row r="3897" spans="1:6" ht="15" customHeight="1" x14ac:dyDescent="0.25">
      <c r="A3897" s="300" t="s">
        <v>3674</v>
      </c>
      <c r="B3897" s="211">
        <v>0</v>
      </c>
      <c r="C3897" s="211">
        <v>1</v>
      </c>
      <c r="D3897" s="211" t="s">
        <v>3247</v>
      </c>
      <c r="E3897" s="211" t="s">
        <v>3482</v>
      </c>
      <c r="F3897" s="211" t="s">
        <v>3291</v>
      </c>
    </row>
    <row r="3898" spans="1:6" ht="15" customHeight="1" x14ac:dyDescent="0.25">
      <c r="A3898" s="300" t="s">
        <v>3674</v>
      </c>
      <c r="B3898" s="211">
        <v>0</v>
      </c>
      <c r="C3898" s="211">
        <v>1</v>
      </c>
      <c r="D3898" s="211" t="s">
        <v>2283</v>
      </c>
      <c r="E3898" s="211" t="s">
        <v>3482</v>
      </c>
      <c r="F3898" s="211" t="s">
        <v>3291</v>
      </c>
    </row>
    <row r="3899" spans="1:6" ht="15" customHeight="1" x14ac:dyDescent="0.25">
      <c r="A3899" s="300" t="s">
        <v>3674</v>
      </c>
      <c r="B3899" s="211">
        <v>0</v>
      </c>
      <c r="C3899" s="211">
        <v>1</v>
      </c>
      <c r="D3899" s="211" t="s">
        <v>2282</v>
      </c>
      <c r="E3899" s="211" t="s">
        <v>3482</v>
      </c>
      <c r="F3899" s="211" t="s">
        <v>3291</v>
      </c>
    </row>
    <row r="3900" spans="1:6" ht="15" customHeight="1" x14ac:dyDescent="0.25">
      <c r="A3900" s="300" t="s">
        <v>3674</v>
      </c>
      <c r="B3900" s="211">
        <v>0</v>
      </c>
      <c r="C3900" s="211">
        <v>1</v>
      </c>
      <c r="D3900" s="211" t="s">
        <v>3563</v>
      </c>
      <c r="E3900" s="211" t="s">
        <v>3290</v>
      </c>
      <c r="F3900" s="211" t="s">
        <v>3291</v>
      </c>
    </row>
    <row r="3901" spans="1:6" ht="15" customHeight="1" x14ac:dyDescent="0.25">
      <c r="A3901" s="300" t="s">
        <v>3674</v>
      </c>
      <c r="B3901" s="211">
        <v>0</v>
      </c>
      <c r="C3901" s="211">
        <v>1</v>
      </c>
      <c r="D3901" s="211" t="s">
        <v>3389</v>
      </c>
      <c r="E3901" s="211" t="s">
        <v>3290</v>
      </c>
      <c r="F3901" s="211" t="s">
        <v>3291</v>
      </c>
    </row>
    <row r="3902" spans="1:6" ht="15" customHeight="1" x14ac:dyDescent="0.25">
      <c r="A3902" s="300" t="s">
        <v>3674</v>
      </c>
      <c r="B3902" s="211">
        <v>0</v>
      </c>
      <c r="C3902" s="211">
        <v>1</v>
      </c>
      <c r="D3902" s="211" t="s">
        <v>1714</v>
      </c>
      <c r="E3902" s="211" t="s">
        <v>3482</v>
      </c>
      <c r="F3902" s="211" t="s">
        <v>3291</v>
      </c>
    </row>
    <row r="3903" spans="1:6" ht="15" customHeight="1" x14ac:dyDescent="0.25">
      <c r="A3903" s="300" t="s">
        <v>3674</v>
      </c>
      <c r="B3903" s="211">
        <v>0</v>
      </c>
      <c r="C3903" s="211">
        <v>1</v>
      </c>
      <c r="D3903" s="211" t="s">
        <v>1716</v>
      </c>
      <c r="E3903" s="211" t="s">
        <v>3482</v>
      </c>
      <c r="F3903" s="211" t="s">
        <v>3291</v>
      </c>
    </row>
    <row r="3904" spans="1:6" ht="15" customHeight="1" x14ac:dyDescent="0.25">
      <c r="A3904" s="300" t="s">
        <v>3674</v>
      </c>
      <c r="B3904" s="211">
        <v>0</v>
      </c>
      <c r="C3904" s="211">
        <v>1</v>
      </c>
      <c r="D3904" s="211" t="s">
        <v>1718</v>
      </c>
      <c r="E3904" s="211" t="s">
        <v>3482</v>
      </c>
      <c r="F3904" s="211" t="s">
        <v>3291</v>
      </c>
    </row>
    <row r="3905" spans="1:6" ht="15" customHeight="1" x14ac:dyDescent="0.25">
      <c r="A3905" s="300" t="s">
        <v>3674</v>
      </c>
      <c r="B3905" s="211">
        <v>0</v>
      </c>
      <c r="C3905" s="211">
        <v>1</v>
      </c>
      <c r="D3905" s="211" t="s">
        <v>2379</v>
      </c>
      <c r="E3905" s="211" t="s">
        <v>3482</v>
      </c>
      <c r="F3905" s="211" t="s">
        <v>3291</v>
      </c>
    </row>
    <row r="3906" spans="1:6" ht="15" customHeight="1" x14ac:dyDescent="0.25">
      <c r="A3906" s="300" t="s">
        <v>3674</v>
      </c>
      <c r="B3906" s="211">
        <v>0</v>
      </c>
      <c r="C3906" s="211">
        <v>1</v>
      </c>
      <c r="D3906" s="211" t="s">
        <v>1722</v>
      </c>
      <c r="E3906" s="211" t="s">
        <v>3482</v>
      </c>
      <c r="F3906" s="211" t="s">
        <v>3291</v>
      </c>
    </row>
    <row r="3907" spans="1:6" ht="15" customHeight="1" x14ac:dyDescent="0.25">
      <c r="A3907" s="300" t="s">
        <v>3674</v>
      </c>
      <c r="B3907" s="211">
        <v>0</v>
      </c>
      <c r="C3907" s="211">
        <v>1</v>
      </c>
      <c r="D3907" s="211" t="s">
        <v>1724</v>
      </c>
      <c r="E3907" s="211" t="s">
        <v>3482</v>
      </c>
      <c r="F3907" s="211" t="s">
        <v>3291</v>
      </c>
    </row>
    <row r="3908" spans="1:6" ht="15" customHeight="1" x14ac:dyDescent="0.25">
      <c r="A3908" s="300" t="s">
        <v>3674</v>
      </c>
      <c r="B3908" s="211">
        <v>0</v>
      </c>
      <c r="C3908" s="211">
        <v>1</v>
      </c>
      <c r="D3908" s="211" t="s">
        <v>72</v>
      </c>
      <c r="E3908" s="211" t="s">
        <v>3482</v>
      </c>
      <c r="F3908" s="211" t="s">
        <v>3291</v>
      </c>
    </row>
    <row r="3909" spans="1:6" ht="15" customHeight="1" x14ac:dyDescent="0.25">
      <c r="A3909" s="300" t="s">
        <v>3674</v>
      </c>
      <c r="B3909" s="211">
        <v>0</v>
      </c>
      <c r="C3909" s="211">
        <v>1</v>
      </c>
      <c r="D3909" s="211" t="s">
        <v>73</v>
      </c>
      <c r="E3909" s="211" t="s">
        <v>3482</v>
      </c>
      <c r="F3909" s="211" t="s">
        <v>3291</v>
      </c>
    </row>
    <row r="3910" spans="1:6" ht="15" customHeight="1" x14ac:dyDescent="0.25">
      <c r="A3910" s="300" t="s">
        <v>3674</v>
      </c>
      <c r="B3910" s="211">
        <v>0</v>
      </c>
      <c r="C3910" s="211">
        <v>1</v>
      </c>
      <c r="D3910" s="211" t="s">
        <v>3107</v>
      </c>
      <c r="E3910" s="211" t="s">
        <v>3482</v>
      </c>
      <c r="F3910" s="211" t="s">
        <v>3291</v>
      </c>
    </row>
    <row r="3911" spans="1:6" ht="15" customHeight="1" x14ac:dyDescent="0.25">
      <c r="A3911" s="300" t="s">
        <v>3674</v>
      </c>
      <c r="B3911" s="211">
        <v>0</v>
      </c>
      <c r="C3911" s="211">
        <v>1</v>
      </c>
      <c r="D3911" s="211" t="s">
        <v>3109</v>
      </c>
      <c r="E3911" s="211" t="s">
        <v>3482</v>
      </c>
      <c r="F3911" s="211" t="s">
        <v>3291</v>
      </c>
    </row>
    <row r="3912" spans="1:6" ht="15" customHeight="1" x14ac:dyDescent="0.25">
      <c r="A3912" s="300" t="s">
        <v>3674</v>
      </c>
      <c r="B3912" s="211">
        <v>0</v>
      </c>
      <c r="C3912" s="211">
        <v>1</v>
      </c>
      <c r="D3912" s="211" t="s">
        <v>3111</v>
      </c>
      <c r="E3912" s="211" t="s">
        <v>3482</v>
      </c>
      <c r="F3912" s="211" t="s">
        <v>3291</v>
      </c>
    </row>
    <row r="3913" spans="1:6" ht="15" customHeight="1" x14ac:dyDescent="0.25">
      <c r="A3913" s="300" t="s">
        <v>3674</v>
      </c>
      <c r="B3913" s="211">
        <v>0</v>
      </c>
      <c r="C3913" s="211">
        <v>1</v>
      </c>
      <c r="D3913" s="211" t="s">
        <v>3388</v>
      </c>
      <c r="E3913" s="211" t="s">
        <v>3290</v>
      </c>
      <c r="F3913" s="211" t="s">
        <v>3291</v>
      </c>
    </row>
    <row r="3914" spans="1:6" ht="15" customHeight="1" x14ac:dyDescent="0.25">
      <c r="A3914" s="300" t="s">
        <v>3674</v>
      </c>
      <c r="B3914" s="211">
        <v>0</v>
      </c>
      <c r="C3914" s="211">
        <v>1</v>
      </c>
      <c r="D3914" s="211" t="s">
        <v>3387</v>
      </c>
      <c r="E3914" s="211" t="s">
        <v>3290</v>
      </c>
      <c r="F3914" s="211" t="s">
        <v>3291</v>
      </c>
    </row>
    <row r="3915" spans="1:6" ht="15" customHeight="1" x14ac:dyDescent="0.25">
      <c r="A3915" s="300" t="s">
        <v>3674</v>
      </c>
      <c r="B3915" s="211">
        <v>0</v>
      </c>
      <c r="C3915" s="211">
        <v>1</v>
      </c>
      <c r="D3915" s="211" t="s">
        <v>3391</v>
      </c>
      <c r="E3915" s="211" t="s">
        <v>3290</v>
      </c>
      <c r="F3915" s="211" t="s">
        <v>3291</v>
      </c>
    </row>
    <row r="3916" spans="1:6" ht="15" customHeight="1" x14ac:dyDescent="0.25">
      <c r="A3916" s="300" t="s">
        <v>3674</v>
      </c>
      <c r="B3916" s="211">
        <v>0</v>
      </c>
      <c r="C3916" s="211">
        <v>1</v>
      </c>
      <c r="D3916" s="211" t="s">
        <v>3392</v>
      </c>
      <c r="E3916" s="211" t="s">
        <v>3290</v>
      </c>
      <c r="F3916" s="211" t="s">
        <v>3291</v>
      </c>
    </row>
    <row r="3917" spans="1:6" ht="15" customHeight="1" x14ac:dyDescent="0.25">
      <c r="A3917" s="300" t="s">
        <v>3674</v>
      </c>
      <c r="B3917" s="211">
        <v>0</v>
      </c>
      <c r="C3917" s="211">
        <v>1</v>
      </c>
      <c r="D3917" s="211" t="s">
        <v>209</v>
      </c>
      <c r="E3917" s="211" t="s">
        <v>3292</v>
      </c>
      <c r="F3917" s="211" t="s">
        <v>3291</v>
      </c>
    </row>
    <row r="3918" spans="1:6" ht="15" customHeight="1" x14ac:dyDescent="0.25">
      <c r="A3918" s="300" t="s">
        <v>3674</v>
      </c>
      <c r="B3918" s="211">
        <v>0</v>
      </c>
      <c r="C3918" s="211">
        <v>1</v>
      </c>
      <c r="D3918" s="211" t="s">
        <v>3196</v>
      </c>
      <c r="E3918" s="211" t="s">
        <v>3292</v>
      </c>
      <c r="F3918" s="211" t="s">
        <v>3291</v>
      </c>
    </row>
    <row r="3919" spans="1:6" ht="15" customHeight="1" x14ac:dyDescent="0.25">
      <c r="A3919" s="300" t="s">
        <v>3674</v>
      </c>
      <c r="B3919" s="211">
        <v>0</v>
      </c>
      <c r="C3919" s="211">
        <v>1</v>
      </c>
      <c r="D3919" s="211" t="s">
        <v>381</v>
      </c>
      <c r="E3919" s="211" t="s">
        <v>3292</v>
      </c>
      <c r="F3919" s="211" t="s">
        <v>3291</v>
      </c>
    </row>
    <row r="3920" spans="1:6" ht="15" customHeight="1" x14ac:dyDescent="0.25">
      <c r="A3920" s="300" t="s">
        <v>3674</v>
      </c>
      <c r="B3920" s="211">
        <v>0</v>
      </c>
      <c r="C3920" s="211">
        <v>1</v>
      </c>
      <c r="D3920" s="211" t="s">
        <v>767</v>
      </c>
      <c r="E3920" s="211" t="s">
        <v>3292</v>
      </c>
      <c r="F3920" s="211" t="s">
        <v>3291</v>
      </c>
    </row>
    <row r="3921" spans="1:6" ht="15" customHeight="1" x14ac:dyDescent="0.25">
      <c r="A3921" s="300" t="s">
        <v>3674</v>
      </c>
      <c r="B3921" s="211">
        <v>0</v>
      </c>
      <c r="C3921" s="211">
        <v>1</v>
      </c>
      <c r="D3921" s="211" t="s">
        <v>3200</v>
      </c>
      <c r="E3921" s="211" t="s">
        <v>127</v>
      </c>
      <c r="F3921" s="211" t="s">
        <v>3291</v>
      </c>
    </row>
    <row r="3922" spans="1:6" ht="15" customHeight="1" x14ac:dyDescent="0.25">
      <c r="A3922" s="300" t="s">
        <v>3674</v>
      </c>
      <c r="B3922" s="211">
        <v>0</v>
      </c>
      <c r="C3922" s="211">
        <v>1</v>
      </c>
      <c r="D3922" s="211" t="s">
        <v>3199</v>
      </c>
      <c r="E3922" s="211" t="s">
        <v>3292</v>
      </c>
      <c r="F3922" s="211" t="s">
        <v>3291</v>
      </c>
    </row>
    <row r="3923" spans="1:6" ht="15" customHeight="1" x14ac:dyDescent="0.25">
      <c r="A3923" s="300" t="s">
        <v>3674</v>
      </c>
      <c r="B3923" s="211">
        <v>0</v>
      </c>
      <c r="C3923" s="211">
        <v>1</v>
      </c>
      <c r="D3923" s="211" t="s">
        <v>87</v>
      </c>
      <c r="E3923" s="211" t="s">
        <v>3292</v>
      </c>
      <c r="F3923" s="211" t="s">
        <v>3291</v>
      </c>
    </row>
    <row r="3924" spans="1:6" ht="15" customHeight="1" x14ac:dyDescent="0.25">
      <c r="A3924" s="300" t="s">
        <v>3678</v>
      </c>
      <c r="B3924" s="211">
        <v>0</v>
      </c>
      <c r="C3924" s="211">
        <v>1</v>
      </c>
      <c r="D3924" s="211" t="s">
        <v>3200</v>
      </c>
      <c r="E3924" s="211" t="s">
        <v>127</v>
      </c>
      <c r="F3924" s="211" t="s">
        <v>3291</v>
      </c>
    </row>
    <row r="3925" spans="1:6" ht="15" customHeight="1" x14ac:dyDescent="0.25">
      <c r="A3925" s="300" t="s">
        <v>3678</v>
      </c>
      <c r="B3925" s="211">
        <v>0</v>
      </c>
      <c r="C3925" s="211">
        <v>1</v>
      </c>
      <c r="D3925" s="211" t="s">
        <v>3199</v>
      </c>
      <c r="E3925" s="211" t="s">
        <v>3292</v>
      </c>
      <c r="F3925" s="211" t="s">
        <v>3291</v>
      </c>
    </row>
    <row r="3926" spans="1:6" ht="15" customHeight="1" x14ac:dyDescent="0.25">
      <c r="A3926" s="300" t="s">
        <v>3681</v>
      </c>
      <c r="B3926" s="211">
        <v>0</v>
      </c>
      <c r="C3926" s="211">
        <v>1</v>
      </c>
      <c r="D3926" s="211" t="s">
        <v>54</v>
      </c>
      <c r="E3926" s="211" t="s">
        <v>3292</v>
      </c>
      <c r="F3926" s="211" t="s">
        <v>3291</v>
      </c>
    </row>
    <row r="3927" spans="1:6" ht="15" customHeight="1" x14ac:dyDescent="0.25">
      <c r="A3927" s="300" t="s">
        <v>3681</v>
      </c>
      <c r="B3927" s="211">
        <v>0</v>
      </c>
      <c r="C3927" s="211">
        <v>1</v>
      </c>
      <c r="D3927" s="211" t="s">
        <v>61</v>
      </c>
      <c r="E3927" s="211" t="s">
        <v>3292</v>
      </c>
      <c r="F3927" s="211" t="s">
        <v>3291</v>
      </c>
    </row>
    <row r="3928" spans="1:6" ht="15" customHeight="1" x14ac:dyDescent="0.25">
      <c r="A3928" s="300" t="s">
        <v>3681</v>
      </c>
      <c r="B3928" s="211">
        <v>0</v>
      </c>
      <c r="C3928" s="211">
        <v>1</v>
      </c>
      <c r="D3928" s="211" t="s">
        <v>62</v>
      </c>
      <c r="E3928" s="211" t="s">
        <v>3292</v>
      </c>
      <c r="F3928" s="211" t="s">
        <v>3291</v>
      </c>
    </row>
    <row r="3929" spans="1:6" ht="15" customHeight="1" x14ac:dyDescent="0.25">
      <c r="A3929" s="300" t="s">
        <v>3681</v>
      </c>
      <c r="B3929" s="211">
        <v>0</v>
      </c>
      <c r="C3929" s="211">
        <v>1</v>
      </c>
      <c r="D3929" s="211" t="s">
        <v>3388</v>
      </c>
      <c r="E3929" s="211" t="s">
        <v>3290</v>
      </c>
      <c r="F3929" s="211" t="s">
        <v>3291</v>
      </c>
    </row>
    <row r="3930" spans="1:6" ht="15" customHeight="1" x14ac:dyDescent="0.25">
      <c r="A3930" s="300" t="s">
        <v>3681</v>
      </c>
      <c r="B3930" s="211">
        <v>0</v>
      </c>
      <c r="C3930" s="211">
        <v>1</v>
      </c>
      <c r="D3930" s="211" t="s">
        <v>3387</v>
      </c>
      <c r="E3930" s="211" t="s">
        <v>3290</v>
      </c>
      <c r="F3930" s="211" t="s">
        <v>3291</v>
      </c>
    </row>
    <row r="3931" spans="1:6" ht="15" customHeight="1" x14ac:dyDescent="0.25">
      <c r="A3931" s="300" t="s">
        <v>3681</v>
      </c>
      <c r="B3931" s="211">
        <v>0</v>
      </c>
      <c r="C3931" s="211">
        <v>1</v>
      </c>
      <c r="D3931" s="211" t="s">
        <v>3391</v>
      </c>
      <c r="E3931" s="211" t="s">
        <v>3290</v>
      </c>
      <c r="F3931" s="211" t="s">
        <v>3291</v>
      </c>
    </row>
    <row r="3932" spans="1:6" ht="15" customHeight="1" x14ac:dyDescent="0.25">
      <c r="A3932" s="300" t="s">
        <v>3681</v>
      </c>
      <c r="B3932" s="211">
        <v>0</v>
      </c>
      <c r="C3932" s="211">
        <v>1</v>
      </c>
      <c r="D3932" s="211" t="s">
        <v>3392</v>
      </c>
      <c r="E3932" s="211" t="s">
        <v>3290</v>
      </c>
      <c r="F3932" s="211" t="s">
        <v>3291</v>
      </c>
    </row>
    <row r="3933" spans="1:6" ht="15" customHeight="1" x14ac:dyDescent="0.25">
      <c r="A3933" s="300" t="s">
        <v>3681</v>
      </c>
      <c r="B3933" s="211">
        <v>0</v>
      </c>
      <c r="C3933" s="211">
        <v>1</v>
      </c>
      <c r="D3933" s="211" t="s">
        <v>209</v>
      </c>
      <c r="E3933" s="211" t="s">
        <v>3292</v>
      </c>
      <c r="F3933" s="211" t="s">
        <v>3291</v>
      </c>
    </row>
    <row r="3934" spans="1:6" ht="15" customHeight="1" x14ac:dyDescent="0.25">
      <c r="A3934" s="300" t="s">
        <v>3681</v>
      </c>
      <c r="B3934" s="211">
        <v>0</v>
      </c>
      <c r="C3934" s="211">
        <v>1</v>
      </c>
      <c r="D3934" s="211" t="s">
        <v>3196</v>
      </c>
      <c r="E3934" s="211" t="s">
        <v>3292</v>
      </c>
      <c r="F3934" s="211" t="s">
        <v>3291</v>
      </c>
    </row>
    <row r="3935" spans="1:6" ht="15" customHeight="1" x14ac:dyDescent="0.25">
      <c r="A3935" s="300" t="s">
        <v>3681</v>
      </c>
      <c r="B3935" s="211">
        <v>0</v>
      </c>
      <c r="C3935" s="211">
        <v>1</v>
      </c>
      <c r="D3935" s="211" t="s">
        <v>381</v>
      </c>
      <c r="E3935" s="211" t="s">
        <v>3292</v>
      </c>
      <c r="F3935" s="211" t="s">
        <v>3291</v>
      </c>
    </row>
    <row r="3936" spans="1:6" ht="15" customHeight="1" x14ac:dyDescent="0.25">
      <c r="A3936" s="300" t="s">
        <v>3681</v>
      </c>
      <c r="B3936" s="211">
        <v>0</v>
      </c>
      <c r="C3936" s="211">
        <v>1</v>
      </c>
      <c r="D3936" s="211" t="s">
        <v>767</v>
      </c>
      <c r="E3936" s="211" t="s">
        <v>3292</v>
      </c>
      <c r="F3936" s="211" t="s">
        <v>3291</v>
      </c>
    </row>
    <row r="3937" spans="1:6" ht="15" customHeight="1" x14ac:dyDescent="0.25">
      <c r="A3937" s="300" t="s">
        <v>3681</v>
      </c>
      <c r="B3937" s="211">
        <v>0</v>
      </c>
      <c r="C3937" s="211">
        <v>1</v>
      </c>
      <c r="D3937" s="211" t="s">
        <v>3200</v>
      </c>
      <c r="E3937" s="211" t="s">
        <v>127</v>
      </c>
      <c r="F3937" s="211" t="s">
        <v>3291</v>
      </c>
    </row>
    <row r="3938" spans="1:6" ht="15" customHeight="1" x14ac:dyDescent="0.25">
      <c r="A3938" s="300" t="s">
        <v>3681</v>
      </c>
      <c r="B3938" s="211">
        <v>0</v>
      </c>
      <c r="C3938" s="211">
        <v>1</v>
      </c>
      <c r="D3938" s="211" t="s">
        <v>3199</v>
      </c>
      <c r="E3938" s="211" t="s">
        <v>3292</v>
      </c>
      <c r="F3938" s="211" t="s">
        <v>3291</v>
      </c>
    </row>
    <row r="3939" spans="1:6" ht="15" customHeight="1" x14ac:dyDescent="0.25">
      <c r="A3939" s="300" t="s">
        <v>3681</v>
      </c>
      <c r="B3939" s="211">
        <v>0</v>
      </c>
      <c r="C3939" s="211">
        <v>1</v>
      </c>
      <c r="D3939" s="211" t="s">
        <v>87</v>
      </c>
      <c r="E3939" s="211" t="s">
        <v>3292</v>
      </c>
      <c r="F3939" s="211" t="s">
        <v>3291</v>
      </c>
    </row>
    <row r="3940" spans="1:6" ht="15" customHeight="1" x14ac:dyDescent="0.25">
      <c r="A3940" s="300" t="s">
        <v>3681</v>
      </c>
      <c r="B3940" s="211">
        <v>0</v>
      </c>
      <c r="C3940" s="211">
        <v>1</v>
      </c>
      <c r="D3940" s="211" t="s">
        <v>208</v>
      </c>
      <c r="E3940" s="211" t="s">
        <v>3292</v>
      </c>
      <c r="F3940" s="211" t="s">
        <v>3291</v>
      </c>
    </row>
    <row r="3941" spans="1:6" ht="15" customHeight="1" x14ac:dyDescent="0.25">
      <c r="A3941" s="300" t="s">
        <v>3681</v>
      </c>
      <c r="B3941" s="211">
        <v>0</v>
      </c>
      <c r="C3941" s="211">
        <v>1</v>
      </c>
      <c r="D3941" s="300" t="s">
        <v>3074</v>
      </c>
      <c r="E3941" s="211" t="s">
        <v>3292</v>
      </c>
      <c r="F3941" s="211" t="s">
        <v>3291</v>
      </c>
    </row>
    <row r="3942" spans="1:6" ht="15" customHeight="1" x14ac:dyDescent="0.25">
      <c r="A3942" s="300" t="s">
        <v>3681</v>
      </c>
      <c r="B3942" s="211">
        <v>0</v>
      </c>
      <c r="C3942" s="211">
        <v>1</v>
      </c>
      <c r="D3942" s="300" t="s">
        <v>3075</v>
      </c>
      <c r="E3942" s="211" t="s">
        <v>127</v>
      </c>
      <c r="F3942" s="211" t="s">
        <v>3291</v>
      </c>
    </row>
    <row r="3943" spans="1:6" ht="15" customHeight="1" x14ac:dyDescent="0.25">
      <c r="A3943" s="300" t="s">
        <v>3681</v>
      </c>
      <c r="B3943" s="211">
        <v>0</v>
      </c>
      <c r="C3943" s="211">
        <v>1</v>
      </c>
      <c r="D3943" s="300" t="s">
        <v>2546</v>
      </c>
      <c r="E3943" s="211" t="s">
        <v>127</v>
      </c>
      <c r="F3943" s="211" t="s">
        <v>3291</v>
      </c>
    </row>
    <row r="3944" spans="1:6" ht="15" customHeight="1" x14ac:dyDescent="0.25">
      <c r="A3944" s="300" t="s">
        <v>3681</v>
      </c>
      <c r="B3944" s="211">
        <v>0</v>
      </c>
      <c r="C3944" s="211">
        <v>1</v>
      </c>
      <c r="D3944" s="211" t="s">
        <v>59</v>
      </c>
      <c r="E3944" s="211" t="s">
        <v>3292</v>
      </c>
      <c r="F3944" s="211" t="s">
        <v>3291</v>
      </c>
    </row>
    <row r="3945" spans="1:6" ht="15" customHeight="1" x14ac:dyDescent="0.25">
      <c r="A3945" s="300" t="s">
        <v>3681</v>
      </c>
      <c r="B3945" s="211">
        <v>0</v>
      </c>
      <c r="C3945" s="211">
        <v>1</v>
      </c>
      <c r="D3945" s="211" t="s">
        <v>65</v>
      </c>
      <c r="E3945" s="211" t="s">
        <v>3292</v>
      </c>
      <c r="F3945" s="211" t="s">
        <v>3291</v>
      </c>
    </row>
    <row r="3946" spans="1:6" ht="15" customHeight="1" x14ac:dyDescent="0.25">
      <c r="A3946" s="300" t="s">
        <v>3681</v>
      </c>
      <c r="B3946" s="211">
        <v>0</v>
      </c>
      <c r="C3946" s="211">
        <v>1</v>
      </c>
      <c r="D3946" s="211" t="s">
        <v>58</v>
      </c>
      <c r="E3946" s="211" t="s">
        <v>3292</v>
      </c>
      <c r="F3946" s="211" t="s">
        <v>3291</v>
      </c>
    </row>
    <row r="3947" spans="1:6" ht="15" customHeight="1" x14ac:dyDescent="0.25">
      <c r="A3947" s="300" t="s">
        <v>3681</v>
      </c>
      <c r="B3947" s="211">
        <v>0</v>
      </c>
      <c r="C3947" s="211">
        <v>1</v>
      </c>
      <c r="D3947" s="211" t="s">
        <v>2301</v>
      </c>
      <c r="E3947" s="211" t="s">
        <v>3292</v>
      </c>
      <c r="F3947" s="211" t="s">
        <v>3291</v>
      </c>
    </row>
    <row r="3948" spans="1:6" ht="15" customHeight="1" x14ac:dyDescent="0.25">
      <c r="A3948" s="300" t="s">
        <v>3681</v>
      </c>
      <c r="B3948" s="211">
        <v>0</v>
      </c>
      <c r="C3948" s="211">
        <v>1</v>
      </c>
      <c r="D3948" s="211" t="s">
        <v>2302</v>
      </c>
      <c r="E3948" s="211" t="s">
        <v>3292</v>
      </c>
      <c r="F3948" s="211" t="s">
        <v>3291</v>
      </c>
    </row>
    <row r="3949" spans="1:6" ht="15" customHeight="1" x14ac:dyDescent="0.25">
      <c r="A3949" s="300" t="s">
        <v>3681</v>
      </c>
      <c r="B3949" s="211">
        <v>0</v>
      </c>
      <c r="C3949" s="211">
        <v>1</v>
      </c>
      <c r="D3949" s="211" t="s">
        <v>52</v>
      </c>
      <c r="E3949" s="211" t="s">
        <v>3292</v>
      </c>
      <c r="F3949" s="211" t="s">
        <v>3291</v>
      </c>
    </row>
    <row r="3950" spans="1:6" ht="15" customHeight="1" x14ac:dyDescent="0.25">
      <c r="A3950" s="300" t="s">
        <v>3681</v>
      </c>
      <c r="B3950" s="211">
        <v>0</v>
      </c>
      <c r="C3950" s="211">
        <v>1</v>
      </c>
      <c r="D3950" s="211" t="s">
        <v>57</v>
      </c>
      <c r="E3950" s="211" t="s">
        <v>3292</v>
      </c>
      <c r="F3950" s="211" t="s">
        <v>3291</v>
      </c>
    </row>
    <row r="3951" spans="1:6" ht="15" customHeight="1" x14ac:dyDescent="0.25">
      <c r="A3951" s="300" t="s">
        <v>3681</v>
      </c>
      <c r="B3951" s="211">
        <v>0</v>
      </c>
      <c r="C3951" s="211">
        <v>1</v>
      </c>
      <c r="D3951" s="211" t="s">
        <v>60</v>
      </c>
      <c r="E3951" s="211" t="s">
        <v>3292</v>
      </c>
      <c r="F3951" s="211" t="s">
        <v>3291</v>
      </c>
    </row>
    <row r="3952" spans="1:6" ht="15" customHeight="1" x14ac:dyDescent="0.25">
      <c r="A3952" s="300" t="s">
        <v>3681</v>
      </c>
      <c r="B3952" s="211">
        <v>0</v>
      </c>
      <c r="C3952" s="211">
        <v>1</v>
      </c>
      <c r="D3952" s="211" t="s">
        <v>56</v>
      </c>
      <c r="E3952" s="211" t="s">
        <v>3292</v>
      </c>
      <c r="F3952" s="211" t="s">
        <v>3291</v>
      </c>
    </row>
    <row r="3953" spans="1:6" ht="15" customHeight="1" x14ac:dyDescent="0.25">
      <c r="A3953" s="300" t="s">
        <v>3681</v>
      </c>
      <c r="B3953" s="211">
        <v>0</v>
      </c>
      <c r="C3953" s="211">
        <v>1</v>
      </c>
      <c r="D3953" s="211" t="s">
        <v>53</v>
      </c>
      <c r="E3953" s="211" t="s">
        <v>3292</v>
      </c>
      <c r="F3953" s="211" t="s">
        <v>3291</v>
      </c>
    </row>
    <row r="3954" spans="1:6" ht="15" customHeight="1" x14ac:dyDescent="0.25">
      <c r="A3954" s="300" t="s">
        <v>3681</v>
      </c>
      <c r="B3954" s="211">
        <v>0</v>
      </c>
      <c r="C3954" s="211">
        <v>1</v>
      </c>
      <c r="D3954" s="211" t="s">
        <v>94</v>
      </c>
      <c r="E3954" s="211" t="s">
        <v>3292</v>
      </c>
      <c r="F3954" s="211" t="s">
        <v>3291</v>
      </c>
    </row>
    <row r="3955" spans="1:6" ht="15" customHeight="1" x14ac:dyDescent="0.25">
      <c r="A3955" s="300" t="s">
        <v>3681</v>
      </c>
      <c r="B3955" s="211">
        <v>0</v>
      </c>
      <c r="C3955" s="211">
        <v>1</v>
      </c>
      <c r="D3955" s="211" t="s">
        <v>93</v>
      </c>
      <c r="E3955" s="211" t="s">
        <v>3292</v>
      </c>
      <c r="F3955" s="211" t="s">
        <v>3291</v>
      </c>
    </row>
    <row r="3956" spans="1:6" ht="15" customHeight="1" x14ac:dyDescent="0.25">
      <c r="A3956" s="300" t="s">
        <v>3681</v>
      </c>
      <c r="B3956" s="211">
        <v>0</v>
      </c>
      <c r="C3956" s="211">
        <v>1</v>
      </c>
      <c r="D3956" s="211" t="s">
        <v>64</v>
      </c>
      <c r="E3956" s="211" t="s">
        <v>3292</v>
      </c>
      <c r="F3956" s="211" t="s">
        <v>3291</v>
      </c>
    </row>
    <row r="3957" spans="1:6" ht="15" customHeight="1" x14ac:dyDescent="0.25">
      <c r="A3957" s="300" t="s">
        <v>3681</v>
      </c>
      <c r="B3957" s="211">
        <v>0</v>
      </c>
      <c r="C3957" s="211">
        <v>1</v>
      </c>
      <c r="D3957" s="211" t="s">
        <v>2305</v>
      </c>
      <c r="E3957" s="211" t="s">
        <v>3292</v>
      </c>
      <c r="F3957" s="211" t="s">
        <v>3291</v>
      </c>
    </row>
    <row r="3958" spans="1:6" ht="15" customHeight="1" x14ac:dyDescent="0.25">
      <c r="A3958" s="300" t="s">
        <v>3681</v>
      </c>
      <c r="B3958" s="211">
        <v>0</v>
      </c>
      <c r="C3958" s="211">
        <v>1</v>
      </c>
      <c r="D3958" s="211" t="s">
        <v>379</v>
      </c>
      <c r="E3958" s="211" t="s">
        <v>3482</v>
      </c>
      <c r="F3958" s="211" t="s">
        <v>3291</v>
      </c>
    </row>
    <row r="3959" spans="1:6" ht="15" customHeight="1" x14ac:dyDescent="0.25">
      <c r="A3959" s="300" t="s">
        <v>3681</v>
      </c>
      <c r="B3959" s="211">
        <v>0</v>
      </c>
      <c r="C3959" s="211">
        <v>1</v>
      </c>
      <c r="D3959" s="211" t="s">
        <v>385</v>
      </c>
      <c r="E3959" s="211" t="s">
        <v>3482</v>
      </c>
      <c r="F3959" s="211" t="s">
        <v>3291</v>
      </c>
    </row>
    <row r="3960" spans="1:6" ht="15" customHeight="1" x14ac:dyDescent="0.25">
      <c r="A3960" s="300" t="s">
        <v>3681</v>
      </c>
      <c r="B3960" s="211">
        <v>0</v>
      </c>
      <c r="C3960" s="211">
        <v>1</v>
      </c>
      <c r="D3960" s="211" t="s">
        <v>3162</v>
      </c>
      <c r="E3960" s="211" t="s">
        <v>3482</v>
      </c>
      <c r="F3960" s="211" t="s">
        <v>3291</v>
      </c>
    </row>
    <row r="3961" spans="1:6" ht="15" customHeight="1" x14ac:dyDescent="0.25">
      <c r="A3961" s="300" t="s">
        <v>3681</v>
      </c>
      <c r="B3961" s="211">
        <v>0</v>
      </c>
      <c r="C3961" s="211">
        <v>1</v>
      </c>
      <c r="D3961" s="211" t="s">
        <v>3247</v>
      </c>
      <c r="E3961" s="211" t="s">
        <v>3482</v>
      </c>
      <c r="F3961" s="211" t="s">
        <v>3291</v>
      </c>
    </row>
    <row r="3962" spans="1:6" ht="15" customHeight="1" x14ac:dyDescent="0.25">
      <c r="A3962" s="300" t="s">
        <v>3681</v>
      </c>
      <c r="B3962" s="211">
        <v>0</v>
      </c>
      <c r="C3962" s="211">
        <v>1</v>
      </c>
      <c r="D3962" s="211" t="s">
        <v>2283</v>
      </c>
      <c r="E3962" s="211" t="s">
        <v>3482</v>
      </c>
      <c r="F3962" s="211" t="s">
        <v>3291</v>
      </c>
    </row>
    <row r="3963" spans="1:6" ht="15" customHeight="1" x14ac:dyDescent="0.25">
      <c r="A3963" s="300" t="s">
        <v>3681</v>
      </c>
      <c r="B3963" s="211">
        <v>0</v>
      </c>
      <c r="C3963" s="211">
        <v>1</v>
      </c>
      <c r="D3963" s="211" t="s">
        <v>2282</v>
      </c>
      <c r="E3963" s="211" t="s">
        <v>3482</v>
      </c>
      <c r="F3963" s="211" t="s">
        <v>3291</v>
      </c>
    </row>
    <row r="3964" spans="1:6" ht="15" customHeight="1" x14ac:dyDescent="0.25">
      <c r="A3964" s="300" t="s">
        <v>3681</v>
      </c>
      <c r="B3964" s="211">
        <v>0</v>
      </c>
      <c r="C3964" s="211">
        <v>1</v>
      </c>
      <c r="D3964" s="211" t="s">
        <v>3563</v>
      </c>
      <c r="E3964" s="211" t="s">
        <v>3290</v>
      </c>
      <c r="F3964" s="211" t="s">
        <v>3291</v>
      </c>
    </row>
    <row r="3965" spans="1:6" ht="15" customHeight="1" x14ac:dyDescent="0.25">
      <c r="A3965" s="300" t="s">
        <v>3681</v>
      </c>
      <c r="B3965" s="211">
        <v>0</v>
      </c>
      <c r="C3965" s="211">
        <v>1</v>
      </c>
      <c r="D3965" s="211" t="s">
        <v>3389</v>
      </c>
      <c r="E3965" s="211" t="s">
        <v>3290</v>
      </c>
      <c r="F3965" s="211" t="s">
        <v>3291</v>
      </c>
    </row>
    <row r="3966" spans="1:6" ht="15" customHeight="1" x14ac:dyDescent="0.25">
      <c r="A3966" s="300" t="s">
        <v>3687</v>
      </c>
      <c r="B3966" s="211">
        <v>0</v>
      </c>
      <c r="C3966" s="211">
        <v>1</v>
      </c>
      <c r="D3966" s="211" t="s">
        <v>49</v>
      </c>
      <c r="E3966" s="211" t="s">
        <v>3292</v>
      </c>
      <c r="F3966" s="211" t="s">
        <v>3291</v>
      </c>
    </row>
    <row r="3967" spans="1:6" ht="15" customHeight="1" x14ac:dyDescent="0.25">
      <c r="A3967" s="300" t="s">
        <v>3687</v>
      </c>
      <c r="B3967" s="211">
        <v>0</v>
      </c>
      <c r="C3967" s="211">
        <v>1</v>
      </c>
      <c r="D3967" s="211" t="s">
        <v>2380</v>
      </c>
      <c r="E3967" s="211" t="s">
        <v>3292</v>
      </c>
      <c r="F3967" s="211" t="s">
        <v>3291</v>
      </c>
    </row>
    <row r="3968" spans="1:6" ht="15" customHeight="1" x14ac:dyDescent="0.25">
      <c r="A3968" s="300" t="s">
        <v>3687</v>
      </c>
      <c r="B3968" s="211">
        <v>0</v>
      </c>
      <c r="C3968" s="211">
        <v>1</v>
      </c>
      <c r="D3968" s="211" t="s">
        <v>48</v>
      </c>
      <c r="E3968" s="211" t="s">
        <v>3292</v>
      </c>
      <c r="F3968" s="211" t="s">
        <v>3291</v>
      </c>
    </row>
    <row r="3969" spans="1:6" ht="15" customHeight="1" x14ac:dyDescent="0.25">
      <c r="A3969" s="300" t="s">
        <v>3687</v>
      </c>
      <c r="B3969" s="211">
        <v>0</v>
      </c>
      <c r="C3969" s="211">
        <v>1</v>
      </c>
      <c r="D3969" s="211" t="s">
        <v>42</v>
      </c>
      <c r="E3969" s="211" t="s">
        <v>3292</v>
      </c>
      <c r="F3969" s="211" t="s">
        <v>3291</v>
      </c>
    </row>
    <row r="3970" spans="1:6" ht="15" customHeight="1" x14ac:dyDescent="0.25">
      <c r="A3970" s="300" t="s">
        <v>3687</v>
      </c>
      <c r="B3970" s="211">
        <v>0</v>
      </c>
      <c r="C3970" s="211">
        <v>1</v>
      </c>
      <c r="D3970" s="211" t="s">
        <v>47</v>
      </c>
      <c r="E3970" s="211" t="s">
        <v>3292</v>
      </c>
      <c r="F3970" s="211" t="s">
        <v>3291</v>
      </c>
    </row>
    <row r="3971" spans="1:6" ht="15" customHeight="1" x14ac:dyDescent="0.25">
      <c r="A3971" s="300" t="s">
        <v>3687</v>
      </c>
      <c r="B3971" s="211">
        <v>0</v>
      </c>
      <c r="C3971" s="211">
        <v>1</v>
      </c>
      <c r="D3971" s="211" t="s">
        <v>43</v>
      </c>
      <c r="E3971" s="211" t="s">
        <v>3292</v>
      </c>
      <c r="F3971" s="211" t="s">
        <v>3291</v>
      </c>
    </row>
    <row r="3972" spans="1:6" ht="15" customHeight="1" x14ac:dyDescent="0.25">
      <c r="A3972" s="300" t="s">
        <v>3687</v>
      </c>
      <c r="B3972" s="211">
        <v>0</v>
      </c>
      <c r="C3972" s="211">
        <v>1</v>
      </c>
      <c r="D3972" s="211" t="s">
        <v>45</v>
      </c>
      <c r="E3972" s="211" t="s">
        <v>3292</v>
      </c>
      <c r="F3972" s="211" t="s">
        <v>3291</v>
      </c>
    </row>
    <row r="3973" spans="1:6" ht="15" customHeight="1" x14ac:dyDescent="0.25">
      <c r="A3973" s="300" t="s">
        <v>3687</v>
      </c>
      <c r="B3973" s="211">
        <v>0</v>
      </c>
      <c r="C3973" s="211">
        <v>1</v>
      </c>
      <c r="D3973" s="211" t="s">
        <v>51</v>
      </c>
      <c r="E3973" s="211" t="s">
        <v>3292</v>
      </c>
      <c r="F3973" s="211" t="s">
        <v>3291</v>
      </c>
    </row>
    <row r="3974" spans="1:6" ht="15" customHeight="1" x14ac:dyDescent="0.25">
      <c r="A3974" s="300" t="s">
        <v>3687</v>
      </c>
      <c r="B3974" s="211">
        <v>0</v>
      </c>
      <c r="C3974" s="211">
        <v>1</v>
      </c>
      <c r="D3974" s="211" t="s">
        <v>3200</v>
      </c>
      <c r="E3974" s="211" t="s">
        <v>127</v>
      </c>
      <c r="F3974" s="211" t="s">
        <v>3291</v>
      </c>
    </row>
    <row r="3975" spans="1:6" ht="15" customHeight="1" x14ac:dyDescent="0.25">
      <c r="A3975" s="300" t="s">
        <v>3687</v>
      </c>
      <c r="B3975" s="211">
        <v>0</v>
      </c>
      <c r="C3975" s="211">
        <v>1</v>
      </c>
      <c r="D3975" s="211" t="s">
        <v>3199</v>
      </c>
      <c r="E3975" s="211" t="s">
        <v>3292</v>
      </c>
      <c r="F3975" s="211" t="s">
        <v>3291</v>
      </c>
    </row>
    <row r="3976" spans="1:6" ht="15" customHeight="1" x14ac:dyDescent="0.25">
      <c r="A3976" s="302" t="s">
        <v>2381</v>
      </c>
      <c r="B3976" s="211">
        <v>0</v>
      </c>
      <c r="C3976" s="211">
        <v>1</v>
      </c>
      <c r="D3976" s="302" t="s">
        <v>3166</v>
      </c>
      <c r="E3976" s="211" t="s">
        <v>3293</v>
      </c>
      <c r="F3976" s="211" t="s">
        <v>3294</v>
      </c>
    </row>
    <row r="3977" spans="1:6" ht="15" customHeight="1" x14ac:dyDescent="0.25">
      <c r="A3977" s="302" t="s">
        <v>3166</v>
      </c>
      <c r="B3977" s="211">
        <v>0</v>
      </c>
      <c r="C3977" s="211">
        <v>1</v>
      </c>
      <c r="D3977" s="302" t="s">
        <v>2381</v>
      </c>
      <c r="E3977" s="211" t="s">
        <v>3293</v>
      </c>
      <c r="F3977" s="211" t="s">
        <v>3294</v>
      </c>
    </row>
    <row r="3978" spans="1:6" ht="15" customHeight="1" x14ac:dyDescent="0.25">
      <c r="A3978" s="302" t="s">
        <v>4177</v>
      </c>
      <c r="B3978" s="211">
        <v>0</v>
      </c>
      <c r="C3978" s="211">
        <v>1</v>
      </c>
      <c r="D3978" s="300" t="s">
        <v>3074</v>
      </c>
      <c r="E3978" s="211" t="s">
        <v>127</v>
      </c>
      <c r="F3978" s="211" t="s">
        <v>3291</v>
      </c>
    </row>
    <row r="3979" spans="1:6" ht="15" customHeight="1" x14ac:dyDescent="0.25">
      <c r="A3979" s="302" t="s">
        <v>4179</v>
      </c>
      <c r="B3979" s="211">
        <v>0</v>
      </c>
      <c r="C3979" s="211">
        <v>1</v>
      </c>
      <c r="D3979" s="300" t="s">
        <v>3074</v>
      </c>
      <c r="E3979" s="211" t="s">
        <v>127</v>
      </c>
      <c r="F3979" s="211" t="s">
        <v>3291</v>
      </c>
    </row>
    <row r="3980" spans="1:6" ht="15" customHeight="1" x14ac:dyDescent="0.25">
      <c r="A3980" s="302" t="s">
        <v>4177</v>
      </c>
      <c r="B3980" s="211">
        <v>0</v>
      </c>
      <c r="C3980" s="211">
        <v>1</v>
      </c>
      <c r="D3980" s="300" t="s">
        <v>3075</v>
      </c>
      <c r="E3980" s="211" t="s">
        <v>127</v>
      </c>
      <c r="F3980" s="211" t="s">
        <v>3291</v>
      </c>
    </row>
    <row r="3981" spans="1:6" ht="15" customHeight="1" x14ac:dyDescent="0.25">
      <c r="A3981" s="302" t="s">
        <v>4179</v>
      </c>
      <c r="B3981" s="211">
        <v>0</v>
      </c>
      <c r="C3981" s="211">
        <v>1</v>
      </c>
      <c r="D3981" s="300" t="s">
        <v>3075</v>
      </c>
      <c r="E3981" s="211" t="s">
        <v>127</v>
      </c>
      <c r="F3981" s="211" t="s">
        <v>3291</v>
      </c>
    </row>
    <row r="3982" spans="1:6" ht="15" customHeight="1" x14ac:dyDescent="0.25">
      <c r="A3982" s="302" t="s">
        <v>4177</v>
      </c>
      <c r="B3982" s="211">
        <v>0</v>
      </c>
      <c r="C3982" s="211">
        <v>1</v>
      </c>
      <c r="D3982" s="300" t="s">
        <v>2546</v>
      </c>
      <c r="E3982" s="211" t="s">
        <v>127</v>
      </c>
      <c r="F3982" s="211" t="s">
        <v>3291</v>
      </c>
    </row>
    <row r="3983" spans="1:6" ht="15" customHeight="1" x14ac:dyDescent="0.25">
      <c r="A3983" s="302" t="s">
        <v>4179</v>
      </c>
      <c r="B3983" s="211">
        <v>0</v>
      </c>
      <c r="C3983" s="211">
        <v>1</v>
      </c>
      <c r="D3983" s="300" t="s">
        <v>2546</v>
      </c>
      <c r="E3983" s="211" t="s">
        <v>127</v>
      </c>
      <c r="F3983" s="211" t="s">
        <v>3291</v>
      </c>
    </row>
    <row r="3984" spans="1:6" ht="15" customHeight="1" x14ac:dyDescent="0.25">
      <c r="A3984" s="302" t="s">
        <v>5032</v>
      </c>
      <c r="B3984" s="211">
        <v>0</v>
      </c>
      <c r="C3984" s="211">
        <v>1</v>
      </c>
      <c r="D3984" s="211" t="s">
        <v>66</v>
      </c>
      <c r="E3984" s="211" t="s">
        <v>3293</v>
      </c>
      <c r="F3984" s="211" t="s">
        <v>3294</v>
      </c>
    </row>
    <row r="3985" spans="1:6" ht="15" customHeight="1" x14ac:dyDescent="0.25">
      <c r="A3985" s="302" t="s">
        <v>5032</v>
      </c>
      <c r="B3985" s="211">
        <v>0</v>
      </c>
      <c r="C3985" s="211">
        <v>1</v>
      </c>
      <c r="D3985" s="211" t="s">
        <v>1714</v>
      </c>
      <c r="E3985" s="211" t="s">
        <v>3293</v>
      </c>
      <c r="F3985" s="211" t="s">
        <v>3294</v>
      </c>
    </row>
    <row r="3986" spans="1:6" ht="15" customHeight="1" x14ac:dyDescent="0.25">
      <c r="A3986" s="302" t="s">
        <v>5032</v>
      </c>
      <c r="B3986" s="211">
        <v>0</v>
      </c>
      <c r="C3986" s="211">
        <v>1</v>
      </c>
      <c r="D3986" s="211" t="s">
        <v>1716</v>
      </c>
      <c r="E3986" s="211" t="s">
        <v>3293</v>
      </c>
      <c r="F3986" s="211" t="s">
        <v>3294</v>
      </c>
    </row>
    <row r="3987" spans="1:6" ht="15" customHeight="1" x14ac:dyDescent="0.25">
      <c r="A3987" s="302" t="s">
        <v>5032</v>
      </c>
      <c r="B3987" s="211">
        <v>0</v>
      </c>
      <c r="C3987" s="211">
        <v>1</v>
      </c>
      <c r="D3987" s="211" t="s">
        <v>1718</v>
      </c>
      <c r="E3987" s="211" t="s">
        <v>3293</v>
      </c>
      <c r="F3987" s="211" t="s">
        <v>3294</v>
      </c>
    </row>
    <row r="3988" spans="1:6" ht="15" customHeight="1" x14ac:dyDescent="0.25">
      <c r="A3988" s="302" t="s">
        <v>5032</v>
      </c>
      <c r="B3988" s="211">
        <v>0</v>
      </c>
      <c r="C3988" s="211">
        <v>1</v>
      </c>
      <c r="D3988" s="211" t="s">
        <v>67</v>
      </c>
      <c r="E3988" s="211" t="s">
        <v>3293</v>
      </c>
      <c r="F3988" s="211" t="s">
        <v>3294</v>
      </c>
    </row>
    <row r="3989" spans="1:6" ht="15" customHeight="1" x14ac:dyDescent="0.25">
      <c r="A3989" s="302" t="s">
        <v>5032</v>
      </c>
      <c r="B3989" s="211">
        <v>0</v>
      </c>
      <c r="C3989" s="211">
        <v>1</v>
      </c>
      <c r="D3989" s="211" t="s">
        <v>68</v>
      </c>
      <c r="E3989" s="211" t="s">
        <v>3293</v>
      </c>
      <c r="F3989" s="211" t="s">
        <v>3294</v>
      </c>
    </row>
    <row r="3990" spans="1:6" ht="15" customHeight="1" x14ac:dyDescent="0.25">
      <c r="A3990" s="302" t="s">
        <v>1437</v>
      </c>
      <c r="B3990" s="211">
        <v>0</v>
      </c>
      <c r="C3990" s="211">
        <v>1</v>
      </c>
      <c r="D3990" s="211" t="s">
        <v>1722</v>
      </c>
      <c r="E3990" s="211" t="s">
        <v>3293</v>
      </c>
      <c r="F3990" s="211" t="s">
        <v>3294</v>
      </c>
    </row>
    <row r="3991" spans="1:6" ht="15" customHeight="1" x14ac:dyDescent="0.25">
      <c r="A3991" s="302" t="s">
        <v>1437</v>
      </c>
      <c r="B3991" s="211">
        <v>0</v>
      </c>
      <c r="C3991" s="211">
        <v>1</v>
      </c>
      <c r="D3991" s="211" t="s">
        <v>1724</v>
      </c>
      <c r="E3991" s="211" t="s">
        <v>3293</v>
      </c>
      <c r="F3991" s="211" t="s">
        <v>3294</v>
      </c>
    </row>
    <row r="3992" spans="1:6" ht="15" customHeight="1" x14ac:dyDescent="0.25">
      <c r="A3992" s="302" t="s">
        <v>1437</v>
      </c>
      <c r="B3992" s="211">
        <v>0</v>
      </c>
      <c r="C3992" s="211">
        <v>1</v>
      </c>
      <c r="D3992" s="211" t="s">
        <v>69</v>
      </c>
      <c r="E3992" s="211" t="s">
        <v>3293</v>
      </c>
      <c r="F3992" s="211" t="s">
        <v>3294</v>
      </c>
    </row>
    <row r="3993" spans="1:6" ht="15" customHeight="1" x14ac:dyDescent="0.25">
      <c r="A3993" s="302" t="s">
        <v>1437</v>
      </c>
      <c r="B3993" s="211">
        <v>0</v>
      </c>
      <c r="C3993" s="211">
        <v>1</v>
      </c>
      <c r="D3993" s="211" t="s">
        <v>70</v>
      </c>
      <c r="E3993" s="211" t="s">
        <v>3293</v>
      </c>
      <c r="F3993" s="211" t="s">
        <v>3294</v>
      </c>
    </row>
    <row r="3994" spans="1:6" ht="15" customHeight="1" x14ac:dyDescent="0.25">
      <c r="A3994" s="302" t="s">
        <v>1437</v>
      </c>
      <c r="B3994" s="211">
        <v>0</v>
      </c>
      <c r="C3994" s="211">
        <v>1</v>
      </c>
      <c r="D3994" s="211" t="s">
        <v>71</v>
      </c>
      <c r="E3994" s="211" t="s">
        <v>3293</v>
      </c>
      <c r="F3994" s="211" t="s">
        <v>3294</v>
      </c>
    </row>
    <row r="3995" spans="1:6" ht="15" customHeight="1" x14ac:dyDescent="0.25">
      <c r="A3995" s="302" t="s">
        <v>1437</v>
      </c>
      <c r="B3995" s="211">
        <v>0</v>
      </c>
      <c r="C3995" s="211">
        <v>1</v>
      </c>
      <c r="D3995" s="211" t="s">
        <v>2379</v>
      </c>
      <c r="E3995" s="211" t="s">
        <v>3293</v>
      </c>
      <c r="F3995" s="211" t="s">
        <v>3294</v>
      </c>
    </row>
    <row r="3996" spans="1:6" ht="15" customHeight="1" x14ac:dyDescent="0.25">
      <c r="A3996" s="211" t="s">
        <v>66</v>
      </c>
      <c r="B3996" s="211">
        <v>0</v>
      </c>
      <c r="C3996" s="211">
        <v>1</v>
      </c>
      <c r="D3996" s="302" t="s">
        <v>5032</v>
      </c>
      <c r="E3996" s="211" t="s">
        <v>3293</v>
      </c>
      <c r="F3996" s="211" t="s">
        <v>3294</v>
      </c>
    </row>
    <row r="3997" spans="1:6" ht="15" customHeight="1" x14ac:dyDescent="0.25">
      <c r="A3997" s="211" t="s">
        <v>1714</v>
      </c>
      <c r="B3997" s="211">
        <v>0</v>
      </c>
      <c r="C3997" s="211">
        <v>1</v>
      </c>
      <c r="D3997" s="302" t="s">
        <v>5032</v>
      </c>
      <c r="E3997" s="211" t="s">
        <v>3293</v>
      </c>
      <c r="F3997" s="211" t="s">
        <v>3294</v>
      </c>
    </row>
    <row r="3998" spans="1:6" ht="15" customHeight="1" x14ac:dyDescent="0.25">
      <c r="A3998" s="211" t="s">
        <v>1716</v>
      </c>
      <c r="B3998" s="211">
        <v>0</v>
      </c>
      <c r="C3998" s="211">
        <v>1</v>
      </c>
      <c r="D3998" s="302" t="s">
        <v>5032</v>
      </c>
      <c r="E3998" s="211" t="s">
        <v>3293</v>
      </c>
      <c r="F3998" s="211" t="s">
        <v>3294</v>
      </c>
    </row>
    <row r="3999" spans="1:6" ht="15" customHeight="1" x14ac:dyDescent="0.25">
      <c r="A3999" s="211" t="s">
        <v>1718</v>
      </c>
      <c r="B3999" s="211">
        <v>0</v>
      </c>
      <c r="C3999" s="211">
        <v>1</v>
      </c>
      <c r="D3999" s="302" t="s">
        <v>5032</v>
      </c>
      <c r="E3999" s="211" t="s">
        <v>3293</v>
      </c>
      <c r="F3999" s="211" t="s">
        <v>3294</v>
      </c>
    </row>
    <row r="4000" spans="1:6" ht="15" customHeight="1" x14ac:dyDescent="0.25">
      <c r="A4000" s="211" t="s">
        <v>67</v>
      </c>
      <c r="B4000" s="211">
        <v>0</v>
      </c>
      <c r="C4000" s="211">
        <v>1</v>
      </c>
      <c r="D4000" s="302" t="s">
        <v>5032</v>
      </c>
      <c r="E4000" s="211" t="s">
        <v>3293</v>
      </c>
      <c r="F4000" s="211" t="s">
        <v>3294</v>
      </c>
    </row>
    <row r="4001" spans="1:6" ht="15" customHeight="1" x14ac:dyDescent="0.25">
      <c r="A4001" s="211" t="s">
        <v>68</v>
      </c>
      <c r="B4001" s="211">
        <v>0</v>
      </c>
      <c r="C4001" s="211">
        <v>1</v>
      </c>
      <c r="D4001" s="302" t="s">
        <v>5032</v>
      </c>
      <c r="E4001" s="211" t="s">
        <v>3293</v>
      </c>
      <c r="F4001" s="211" t="s">
        <v>3294</v>
      </c>
    </row>
    <row r="4002" spans="1:6" ht="15" customHeight="1" x14ac:dyDescent="0.25">
      <c r="A4002" s="211" t="s">
        <v>1722</v>
      </c>
      <c r="B4002" s="211">
        <v>0</v>
      </c>
      <c r="C4002" s="211">
        <v>1</v>
      </c>
      <c r="D4002" s="302" t="s">
        <v>1437</v>
      </c>
      <c r="E4002" s="211" t="s">
        <v>3293</v>
      </c>
      <c r="F4002" s="211" t="s">
        <v>3294</v>
      </c>
    </row>
    <row r="4003" spans="1:6" ht="15" customHeight="1" x14ac:dyDescent="0.25">
      <c r="A4003" s="211" t="s">
        <v>1724</v>
      </c>
      <c r="B4003" s="211">
        <v>0</v>
      </c>
      <c r="C4003" s="211">
        <v>1</v>
      </c>
      <c r="D4003" s="302" t="s">
        <v>1437</v>
      </c>
      <c r="E4003" s="211" t="s">
        <v>3293</v>
      </c>
      <c r="F4003" s="211" t="s">
        <v>3294</v>
      </c>
    </row>
    <row r="4004" spans="1:6" ht="15" customHeight="1" x14ac:dyDescent="0.25">
      <c r="A4004" s="211" t="s">
        <v>69</v>
      </c>
      <c r="B4004" s="211">
        <v>0</v>
      </c>
      <c r="C4004" s="211">
        <v>1</v>
      </c>
      <c r="D4004" s="302" t="s">
        <v>1437</v>
      </c>
      <c r="E4004" s="211" t="s">
        <v>3293</v>
      </c>
      <c r="F4004" s="211" t="s">
        <v>3294</v>
      </c>
    </row>
    <row r="4005" spans="1:6" ht="15" customHeight="1" x14ac:dyDescent="0.25">
      <c r="A4005" s="211" t="s">
        <v>70</v>
      </c>
      <c r="B4005" s="211">
        <v>0</v>
      </c>
      <c r="C4005" s="211">
        <v>1</v>
      </c>
      <c r="D4005" s="302" t="s">
        <v>1437</v>
      </c>
      <c r="E4005" s="211" t="s">
        <v>3293</v>
      </c>
      <c r="F4005" s="211" t="s">
        <v>3294</v>
      </c>
    </row>
    <row r="4006" spans="1:6" ht="15" customHeight="1" x14ac:dyDescent="0.25">
      <c r="A4006" s="211" t="s">
        <v>71</v>
      </c>
      <c r="B4006" s="211">
        <v>0</v>
      </c>
      <c r="C4006" s="211">
        <v>1</v>
      </c>
      <c r="D4006" s="302" t="s">
        <v>1437</v>
      </c>
      <c r="E4006" s="211" t="s">
        <v>3293</v>
      </c>
      <c r="F4006" s="211" t="s">
        <v>3294</v>
      </c>
    </row>
    <row r="4007" spans="1:6" ht="15" customHeight="1" x14ac:dyDescent="0.25">
      <c r="A4007" s="211" t="s">
        <v>2379</v>
      </c>
      <c r="B4007" s="211">
        <v>0</v>
      </c>
      <c r="C4007" s="211">
        <v>1</v>
      </c>
      <c r="D4007" s="302" t="s">
        <v>1437</v>
      </c>
      <c r="E4007" s="211" t="s">
        <v>3293</v>
      </c>
      <c r="F4007" s="211" t="s">
        <v>3294</v>
      </c>
    </row>
    <row r="4008" spans="1:6" ht="15" customHeight="1" x14ac:dyDescent="0.25">
      <c r="A4008" s="211" t="s">
        <v>4057</v>
      </c>
      <c r="B4008" s="211">
        <v>0</v>
      </c>
      <c r="C4008" s="211">
        <v>1</v>
      </c>
      <c r="D4008" s="300" t="s">
        <v>3074</v>
      </c>
      <c r="E4008" s="211" t="s">
        <v>3292</v>
      </c>
      <c r="F4008" s="211" t="s">
        <v>3291</v>
      </c>
    </row>
    <row r="4009" spans="1:6" ht="15" customHeight="1" x14ac:dyDescent="0.25">
      <c r="A4009" s="211" t="s">
        <v>4057</v>
      </c>
      <c r="B4009" s="211">
        <v>0</v>
      </c>
      <c r="C4009" s="211">
        <v>1</v>
      </c>
      <c r="D4009" s="300" t="s">
        <v>3075</v>
      </c>
      <c r="E4009" s="211" t="s">
        <v>127</v>
      </c>
      <c r="F4009" s="211" t="s">
        <v>3291</v>
      </c>
    </row>
    <row r="4010" spans="1:6" ht="15" customHeight="1" x14ac:dyDescent="0.25">
      <c r="A4010" s="211" t="s">
        <v>4057</v>
      </c>
      <c r="B4010" s="211">
        <v>0</v>
      </c>
      <c r="C4010" s="211">
        <v>1</v>
      </c>
      <c r="D4010" s="300" t="s">
        <v>2546</v>
      </c>
      <c r="E4010" s="211" t="s">
        <v>127</v>
      </c>
      <c r="F4010" s="211" t="s">
        <v>3291</v>
      </c>
    </row>
    <row r="4011" spans="1:6" ht="15" customHeight="1" x14ac:dyDescent="0.25">
      <c r="A4011" s="211" t="s">
        <v>4058</v>
      </c>
      <c r="B4011" s="211">
        <v>0</v>
      </c>
      <c r="C4011" s="211">
        <v>1</v>
      </c>
      <c r="D4011" s="300" t="s">
        <v>3074</v>
      </c>
      <c r="E4011" s="211" t="s">
        <v>3292</v>
      </c>
      <c r="F4011" s="211" t="s">
        <v>3291</v>
      </c>
    </row>
    <row r="4012" spans="1:6" ht="15" customHeight="1" x14ac:dyDescent="0.25">
      <c r="A4012" s="211" t="s">
        <v>4058</v>
      </c>
      <c r="B4012" s="211">
        <v>0</v>
      </c>
      <c r="C4012" s="211">
        <v>1</v>
      </c>
      <c r="D4012" s="300" t="s">
        <v>3075</v>
      </c>
      <c r="E4012" s="211" t="s">
        <v>127</v>
      </c>
      <c r="F4012" s="211" t="s">
        <v>3291</v>
      </c>
    </row>
    <row r="4013" spans="1:6" ht="15" customHeight="1" x14ac:dyDescent="0.25">
      <c r="A4013" s="211" t="s">
        <v>4058</v>
      </c>
      <c r="B4013" s="211">
        <v>0</v>
      </c>
      <c r="C4013" s="211">
        <v>1</v>
      </c>
      <c r="D4013" s="300" t="s">
        <v>2546</v>
      </c>
      <c r="E4013" s="211" t="s">
        <v>127</v>
      </c>
      <c r="F4013" s="211" t="s">
        <v>3291</v>
      </c>
    </row>
    <row r="4014" spans="1:6" ht="15" customHeight="1" x14ac:dyDescent="0.25">
      <c r="A4014" s="211" t="s">
        <v>4059</v>
      </c>
      <c r="B4014" s="211">
        <v>0</v>
      </c>
      <c r="C4014" s="211">
        <v>1</v>
      </c>
      <c r="D4014" s="300" t="s">
        <v>3074</v>
      </c>
      <c r="E4014" s="211" t="s">
        <v>3292</v>
      </c>
      <c r="F4014" s="211" t="s">
        <v>3291</v>
      </c>
    </row>
    <row r="4015" spans="1:6" ht="15" customHeight="1" x14ac:dyDescent="0.25">
      <c r="A4015" s="211" t="s">
        <v>4059</v>
      </c>
      <c r="B4015" s="211">
        <v>0</v>
      </c>
      <c r="C4015" s="211">
        <v>1</v>
      </c>
      <c r="D4015" s="300" t="s">
        <v>3075</v>
      </c>
      <c r="E4015" s="211" t="s">
        <v>127</v>
      </c>
      <c r="F4015" s="211" t="s">
        <v>3291</v>
      </c>
    </row>
    <row r="4016" spans="1:6" ht="15" customHeight="1" x14ac:dyDescent="0.25">
      <c r="A4016" s="211" t="s">
        <v>4059</v>
      </c>
      <c r="B4016" s="211">
        <v>0</v>
      </c>
      <c r="C4016" s="211">
        <v>1</v>
      </c>
      <c r="D4016" s="300" t="s">
        <v>2546</v>
      </c>
      <c r="E4016" s="211" t="s">
        <v>127</v>
      </c>
      <c r="F4016" s="211" t="s">
        <v>3291</v>
      </c>
    </row>
    <row r="4017" spans="1:6" ht="15" customHeight="1" x14ac:dyDescent="0.25">
      <c r="A4017" s="211" t="s">
        <v>4056</v>
      </c>
      <c r="B4017" s="211">
        <v>0</v>
      </c>
      <c r="C4017" s="211">
        <v>1</v>
      </c>
      <c r="D4017" s="300" t="s">
        <v>3074</v>
      </c>
      <c r="E4017" s="211" t="s">
        <v>3292</v>
      </c>
      <c r="F4017" s="211" t="s">
        <v>3291</v>
      </c>
    </row>
    <row r="4018" spans="1:6" ht="15" customHeight="1" x14ac:dyDescent="0.25">
      <c r="A4018" s="211" t="s">
        <v>4056</v>
      </c>
      <c r="B4018" s="211">
        <v>0</v>
      </c>
      <c r="C4018" s="211">
        <v>1</v>
      </c>
      <c r="D4018" s="300" t="s">
        <v>3075</v>
      </c>
      <c r="E4018" s="211" t="s">
        <v>127</v>
      </c>
      <c r="F4018" s="211" t="s">
        <v>3291</v>
      </c>
    </row>
    <row r="4019" spans="1:6" ht="15" customHeight="1" x14ac:dyDescent="0.25">
      <c r="A4019" s="211" t="s">
        <v>4056</v>
      </c>
      <c r="B4019" s="211">
        <v>0</v>
      </c>
      <c r="C4019" s="211">
        <v>1</v>
      </c>
      <c r="D4019" s="300" t="s">
        <v>2546</v>
      </c>
      <c r="E4019" s="211" t="s">
        <v>127</v>
      </c>
      <c r="F4019" s="211" t="s">
        <v>3291</v>
      </c>
    </row>
    <row r="4020" spans="1:6" ht="15" customHeight="1" x14ac:dyDescent="0.25">
      <c r="A4020" s="211" t="s">
        <v>4062</v>
      </c>
      <c r="B4020" s="211">
        <v>0</v>
      </c>
      <c r="C4020" s="211">
        <v>1</v>
      </c>
      <c r="D4020" s="300" t="s">
        <v>3074</v>
      </c>
      <c r="E4020" s="211" t="s">
        <v>3292</v>
      </c>
      <c r="F4020" s="211" t="s">
        <v>3291</v>
      </c>
    </row>
    <row r="4021" spans="1:6" ht="15" customHeight="1" x14ac:dyDescent="0.25">
      <c r="A4021" s="211" t="s">
        <v>4062</v>
      </c>
      <c r="B4021" s="211">
        <v>0</v>
      </c>
      <c r="C4021" s="211">
        <v>1</v>
      </c>
      <c r="D4021" s="300" t="s">
        <v>3075</v>
      </c>
      <c r="E4021" s="211" t="s">
        <v>127</v>
      </c>
      <c r="F4021" s="211" t="s">
        <v>3291</v>
      </c>
    </row>
    <row r="4022" spans="1:6" ht="15" customHeight="1" x14ac:dyDescent="0.25">
      <c r="A4022" s="211" t="s">
        <v>4062</v>
      </c>
      <c r="B4022" s="211">
        <v>0</v>
      </c>
      <c r="C4022" s="211">
        <v>1</v>
      </c>
      <c r="D4022" s="300" t="s">
        <v>2546</v>
      </c>
      <c r="E4022" s="211" t="s">
        <v>127</v>
      </c>
      <c r="F4022" s="211" t="s">
        <v>3291</v>
      </c>
    </row>
    <row r="4023" spans="1:6" ht="15" customHeight="1" x14ac:dyDescent="0.25">
      <c r="A4023" s="211" t="s">
        <v>4065</v>
      </c>
      <c r="B4023" s="211">
        <v>0</v>
      </c>
      <c r="C4023" s="211">
        <v>1</v>
      </c>
      <c r="D4023" s="300" t="s">
        <v>3074</v>
      </c>
      <c r="E4023" s="211" t="s">
        <v>3292</v>
      </c>
      <c r="F4023" s="211" t="s">
        <v>3291</v>
      </c>
    </row>
    <row r="4024" spans="1:6" ht="15" customHeight="1" x14ac:dyDescent="0.25">
      <c r="A4024" s="211" t="s">
        <v>4065</v>
      </c>
      <c r="B4024" s="211">
        <v>0</v>
      </c>
      <c r="C4024" s="211">
        <v>1</v>
      </c>
      <c r="D4024" s="300" t="s">
        <v>3075</v>
      </c>
      <c r="E4024" s="211" t="s">
        <v>127</v>
      </c>
      <c r="F4024" s="211" t="s">
        <v>3291</v>
      </c>
    </row>
    <row r="4025" spans="1:6" ht="15" customHeight="1" x14ac:dyDescent="0.25">
      <c r="A4025" s="211" t="s">
        <v>4065</v>
      </c>
      <c r="B4025" s="211">
        <v>0</v>
      </c>
      <c r="C4025" s="211">
        <v>1</v>
      </c>
      <c r="D4025" s="300" t="s">
        <v>2546</v>
      </c>
      <c r="E4025" s="211" t="s">
        <v>127</v>
      </c>
      <c r="F4025" s="211" t="s">
        <v>3291</v>
      </c>
    </row>
    <row r="4026" spans="1:6" ht="15" customHeight="1" x14ac:dyDescent="0.25">
      <c r="A4026" s="211" t="s">
        <v>4060</v>
      </c>
      <c r="B4026" s="211">
        <v>0</v>
      </c>
      <c r="C4026" s="211">
        <v>1</v>
      </c>
      <c r="D4026" s="300" t="s">
        <v>3074</v>
      </c>
      <c r="E4026" s="211" t="s">
        <v>3292</v>
      </c>
      <c r="F4026" s="211" t="s">
        <v>3291</v>
      </c>
    </row>
    <row r="4027" spans="1:6" ht="15" customHeight="1" x14ac:dyDescent="0.25">
      <c r="A4027" s="211" t="s">
        <v>4060</v>
      </c>
      <c r="B4027" s="211">
        <v>0</v>
      </c>
      <c r="C4027" s="211">
        <v>1</v>
      </c>
      <c r="D4027" s="300" t="s">
        <v>3075</v>
      </c>
      <c r="E4027" s="211" t="s">
        <v>127</v>
      </c>
      <c r="F4027" s="211" t="s">
        <v>3291</v>
      </c>
    </row>
    <row r="4028" spans="1:6" ht="15" customHeight="1" x14ac:dyDescent="0.25">
      <c r="A4028" s="211" t="s">
        <v>4060</v>
      </c>
      <c r="B4028" s="211">
        <v>0</v>
      </c>
      <c r="C4028" s="211">
        <v>1</v>
      </c>
      <c r="D4028" s="300" t="s">
        <v>2546</v>
      </c>
      <c r="E4028" s="211" t="s">
        <v>127</v>
      </c>
      <c r="F4028" s="211" t="s">
        <v>3291</v>
      </c>
    </row>
    <row r="4029" spans="1:6" ht="15" customHeight="1" x14ac:dyDescent="0.25">
      <c r="A4029" s="327" t="s">
        <v>3686</v>
      </c>
      <c r="B4029" s="211">
        <v>0</v>
      </c>
      <c r="C4029" s="211">
        <v>1</v>
      </c>
      <c r="D4029" s="211" t="s">
        <v>3386</v>
      </c>
      <c r="E4029" s="211" t="s">
        <v>3290</v>
      </c>
      <c r="F4029" s="211" t="s">
        <v>3291</v>
      </c>
    </row>
    <row r="4030" spans="1:6" ht="15" customHeight="1" x14ac:dyDescent="0.25">
      <c r="A4030" s="327" t="s">
        <v>3686</v>
      </c>
      <c r="B4030" s="211">
        <v>0</v>
      </c>
      <c r="C4030" s="211">
        <v>1</v>
      </c>
      <c r="D4030" s="211" t="s">
        <v>379</v>
      </c>
      <c r="E4030" s="211" t="s">
        <v>3482</v>
      </c>
      <c r="F4030" s="211" t="s">
        <v>3291</v>
      </c>
    </row>
    <row r="4031" spans="1:6" ht="15" customHeight="1" x14ac:dyDescent="0.25">
      <c r="A4031" s="327" t="s">
        <v>3686</v>
      </c>
      <c r="B4031" s="211">
        <v>0</v>
      </c>
      <c r="C4031" s="211">
        <v>1</v>
      </c>
      <c r="D4031" s="211" t="s">
        <v>385</v>
      </c>
      <c r="E4031" s="211" t="s">
        <v>3482</v>
      </c>
      <c r="F4031" s="211" t="s">
        <v>3291</v>
      </c>
    </row>
    <row r="4032" spans="1:6" ht="15" customHeight="1" x14ac:dyDescent="0.25">
      <c r="A4032" s="327" t="s">
        <v>3686</v>
      </c>
      <c r="B4032" s="211">
        <v>0</v>
      </c>
      <c r="C4032" s="211">
        <v>1</v>
      </c>
      <c r="D4032" s="211" t="s">
        <v>3162</v>
      </c>
      <c r="E4032" s="211" t="s">
        <v>3482</v>
      </c>
      <c r="F4032" s="211" t="s">
        <v>3291</v>
      </c>
    </row>
    <row r="4033" spans="1:6" ht="15" customHeight="1" x14ac:dyDescent="0.25">
      <c r="A4033" s="327" t="s">
        <v>3686</v>
      </c>
      <c r="B4033" s="211">
        <v>0</v>
      </c>
      <c r="C4033" s="211">
        <v>1</v>
      </c>
      <c r="D4033" s="211" t="s">
        <v>3247</v>
      </c>
      <c r="E4033" s="211" t="s">
        <v>3482</v>
      </c>
      <c r="F4033" s="211" t="s">
        <v>3291</v>
      </c>
    </row>
    <row r="4034" spans="1:6" ht="15" customHeight="1" x14ac:dyDescent="0.25">
      <c r="A4034" s="327" t="s">
        <v>3686</v>
      </c>
      <c r="B4034" s="211">
        <v>0</v>
      </c>
      <c r="C4034" s="211">
        <v>1</v>
      </c>
      <c r="D4034" s="211" t="s">
        <v>2283</v>
      </c>
      <c r="E4034" s="211" t="s">
        <v>3482</v>
      </c>
      <c r="F4034" s="211" t="s">
        <v>3291</v>
      </c>
    </row>
    <row r="4035" spans="1:6" ht="15" customHeight="1" x14ac:dyDescent="0.25">
      <c r="A4035" s="327" t="s">
        <v>3686</v>
      </c>
      <c r="B4035" s="211">
        <v>0</v>
      </c>
      <c r="C4035" s="211">
        <v>1</v>
      </c>
      <c r="D4035" s="211" t="s">
        <v>2282</v>
      </c>
      <c r="E4035" s="211" t="s">
        <v>3482</v>
      </c>
      <c r="F4035" s="211" t="s">
        <v>3291</v>
      </c>
    </row>
    <row r="4036" spans="1:6" ht="15" customHeight="1" x14ac:dyDescent="0.25">
      <c r="A4036" s="327" t="s">
        <v>3686</v>
      </c>
      <c r="B4036" s="211">
        <v>0</v>
      </c>
      <c r="C4036" s="211">
        <v>1</v>
      </c>
      <c r="D4036" s="211" t="s">
        <v>3109</v>
      </c>
      <c r="E4036" s="211" t="s">
        <v>3482</v>
      </c>
      <c r="F4036" s="211" t="s">
        <v>3291</v>
      </c>
    </row>
    <row r="4037" spans="1:6" ht="15" customHeight="1" x14ac:dyDescent="0.25">
      <c r="A4037" s="327" t="s">
        <v>3686</v>
      </c>
      <c r="B4037" s="211">
        <v>0</v>
      </c>
      <c r="C4037" s="211">
        <v>1</v>
      </c>
      <c r="D4037" s="211" t="s">
        <v>3111</v>
      </c>
      <c r="E4037" s="211" t="s">
        <v>3482</v>
      </c>
      <c r="F4037" s="211" t="s">
        <v>3291</v>
      </c>
    </row>
    <row r="4038" spans="1:6" ht="15" customHeight="1" x14ac:dyDescent="0.25">
      <c r="A4038" s="327" t="s">
        <v>3686</v>
      </c>
      <c r="B4038" s="211">
        <v>0</v>
      </c>
      <c r="C4038" s="211">
        <v>1</v>
      </c>
      <c r="D4038" s="211" t="s">
        <v>209</v>
      </c>
      <c r="E4038" s="211" t="s">
        <v>3292</v>
      </c>
      <c r="F4038" s="211" t="s">
        <v>3291</v>
      </c>
    </row>
    <row r="4039" spans="1:6" ht="15" customHeight="1" x14ac:dyDescent="0.25">
      <c r="A4039" s="327" t="s">
        <v>3686</v>
      </c>
      <c r="B4039" s="211">
        <v>0</v>
      </c>
      <c r="C4039" s="211">
        <v>1</v>
      </c>
      <c r="D4039" s="211" t="s">
        <v>3196</v>
      </c>
      <c r="E4039" s="211" t="s">
        <v>3292</v>
      </c>
      <c r="F4039" s="211" t="s">
        <v>3291</v>
      </c>
    </row>
    <row r="4040" spans="1:6" ht="15" customHeight="1" x14ac:dyDescent="0.25">
      <c r="A4040" s="327" t="s">
        <v>3686</v>
      </c>
      <c r="B4040" s="211">
        <v>0</v>
      </c>
      <c r="C4040" s="211">
        <v>1</v>
      </c>
      <c r="D4040" s="211" t="s">
        <v>381</v>
      </c>
      <c r="E4040" s="211" t="s">
        <v>3292</v>
      </c>
      <c r="F4040" s="211" t="s">
        <v>3291</v>
      </c>
    </row>
    <row r="4041" spans="1:6" ht="15" customHeight="1" x14ac:dyDescent="0.25">
      <c r="A4041" s="327" t="s">
        <v>3686</v>
      </c>
      <c r="B4041" s="211">
        <v>0</v>
      </c>
      <c r="C4041" s="211">
        <v>1</v>
      </c>
      <c r="D4041" s="211" t="s">
        <v>767</v>
      </c>
      <c r="E4041" s="211" t="s">
        <v>3292</v>
      </c>
      <c r="F4041" s="211" t="s">
        <v>3291</v>
      </c>
    </row>
    <row r="4042" spans="1:6" ht="15" customHeight="1" x14ac:dyDescent="0.25">
      <c r="A4042" s="327" t="s">
        <v>3686</v>
      </c>
      <c r="B4042" s="211">
        <v>0</v>
      </c>
      <c r="C4042" s="211">
        <v>1</v>
      </c>
      <c r="D4042" s="211" t="s">
        <v>1714</v>
      </c>
      <c r="E4042" s="211" t="s">
        <v>3292</v>
      </c>
      <c r="F4042" s="211" t="s">
        <v>3291</v>
      </c>
    </row>
    <row r="4043" spans="1:6" ht="15" customHeight="1" x14ac:dyDescent="0.25">
      <c r="A4043" s="327" t="s">
        <v>3686</v>
      </c>
      <c r="B4043" s="211">
        <v>0</v>
      </c>
      <c r="C4043" s="211">
        <v>1</v>
      </c>
      <c r="D4043" s="211" t="s">
        <v>1716</v>
      </c>
      <c r="E4043" s="211" t="s">
        <v>3292</v>
      </c>
      <c r="F4043" s="211" t="s">
        <v>3291</v>
      </c>
    </row>
    <row r="4044" spans="1:6" ht="15" customHeight="1" x14ac:dyDescent="0.25">
      <c r="A4044" s="327" t="s">
        <v>3686</v>
      </c>
      <c r="B4044" s="211">
        <v>0</v>
      </c>
      <c r="C4044" s="211">
        <v>1</v>
      </c>
      <c r="D4044" s="211" t="s">
        <v>1718</v>
      </c>
      <c r="E4044" s="211" t="s">
        <v>3292</v>
      </c>
      <c r="F4044" s="211" t="s">
        <v>3291</v>
      </c>
    </row>
    <row r="4045" spans="1:6" ht="15" customHeight="1" x14ac:dyDescent="0.25">
      <c r="A4045" s="327" t="s">
        <v>3686</v>
      </c>
      <c r="B4045" s="211">
        <v>0</v>
      </c>
      <c r="C4045" s="211">
        <v>1</v>
      </c>
      <c r="D4045" s="211" t="s">
        <v>2379</v>
      </c>
      <c r="E4045" s="211" t="s">
        <v>3292</v>
      </c>
      <c r="F4045" s="211" t="s">
        <v>3291</v>
      </c>
    </row>
    <row r="4046" spans="1:6" ht="15" customHeight="1" x14ac:dyDescent="0.25">
      <c r="A4046" s="327" t="s">
        <v>3686</v>
      </c>
      <c r="B4046" s="211">
        <v>0</v>
      </c>
      <c r="C4046" s="211">
        <v>1</v>
      </c>
      <c r="D4046" s="211" t="s">
        <v>1722</v>
      </c>
      <c r="E4046" s="211" t="s">
        <v>3292</v>
      </c>
      <c r="F4046" s="211" t="s">
        <v>3291</v>
      </c>
    </row>
    <row r="4047" spans="1:6" ht="15" customHeight="1" x14ac:dyDescent="0.25">
      <c r="A4047" s="327" t="s">
        <v>3686</v>
      </c>
      <c r="B4047" s="211">
        <v>0</v>
      </c>
      <c r="C4047" s="211">
        <v>1</v>
      </c>
      <c r="D4047" s="211" t="s">
        <v>1724</v>
      </c>
      <c r="E4047" s="211" t="s">
        <v>3292</v>
      </c>
      <c r="F4047" s="211" t="s">
        <v>3291</v>
      </c>
    </row>
    <row r="4048" spans="1:6" ht="15" customHeight="1" x14ac:dyDescent="0.25">
      <c r="A4048" s="327" t="s">
        <v>3686</v>
      </c>
      <c r="B4048" s="211">
        <v>0</v>
      </c>
      <c r="C4048" s="211">
        <v>1</v>
      </c>
      <c r="D4048" s="211" t="s">
        <v>72</v>
      </c>
      <c r="E4048" s="211" t="s">
        <v>3292</v>
      </c>
      <c r="F4048" s="211" t="s">
        <v>3291</v>
      </c>
    </row>
    <row r="4049" spans="1:6" ht="15" customHeight="1" x14ac:dyDescent="0.25">
      <c r="A4049" s="327" t="s">
        <v>3686</v>
      </c>
      <c r="B4049" s="211">
        <v>0</v>
      </c>
      <c r="C4049" s="211">
        <v>1</v>
      </c>
      <c r="D4049" s="211" t="s">
        <v>73</v>
      </c>
      <c r="E4049" s="211" t="s">
        <v>3292</v>
      </c>
      <c r="F4049" s="211" t="s">
        <v>3291</v>
      </c>
    </row>
    <row r="4050" spans="1:6" ht="15" customHeight="1" x14ac:dyDescent="0.25">
      <c r="A4050" s="327" t="s">
        <v>3686</v>
      </c>
      <c r="B4050" s="211">
        <v>0</v>
      </c>
      <c r="C4050" s="211">
        <v>1</v>
      </c>
      <c r="D4050" s="211" t="s">
        <v>3107</v>
      </c>
      <c r="E4050" s="211" t="s">
        <v>3292</v>
      </c>
      <c r="F4050" s="211" t="s">
        <v>3291</v>
      </c>
    </row>
    <row r="4051" spans="1:6" ht="15" customHeight="1" x14ac:dyDescent="0.25">
      <c r="A4051" s="327" t="s">
        <v>3686</v>
      </c>
      <c r="B4051" s="211">
        <v>0</v>
      </c>
      <c r="C4051" s="211">
        <v>1</v>
      </c>
      <c r="D4051" s="211" t="s">
        <v>3200</v>
      </c>
      <c r="E4051" s="211" t="s">
        <v>127</v>
      </c>
      <c r="F4051" s="211" t="s">
        <v>3291</v>
      </c>
    </row>
    <row r="4052" spans="1:6" ht="15" customHeight="1" x14ac:dyDescent="0.25">
      <c r="A4052" s="327" t="s">
        <v>3686</v>
      </c>
      <c r="B4052" s="211">
        <v>0</v>
      </c>
      <c r="C4052" s="211">
        <v>1</v>
      </c>
      <c r="D4052" s="211" t="s">
        <v>3199</v>
      </c>
      <c r="E4052" s="211" t="s">
        <v>3292</v>
      </c>
      <c r="F4052" s="211" t="s">
        <v>3291</v>
      </c>
    </row>
    <row r="4053" spans="1:6" ht="15" customHeight="1" x14ac:dyDescent="0.25">
      <c r="A4053" s="327" t="s">
        <v>3686</v>
      </c>
      <c r="B4053" s="211">
        <v>0</v>
      </c>
      <c r="C4053" s="211">
        <v>1</v>
      </c>
      <c r="D4053" s="211" t="s">
        <v>87</v>
      </c>
      <c r="E4053" s="211" t="s">
        <v>3292</v>
      </c>
      <c r="F4053" s="211" t="s">
        <v>3291</v>
      </c>
    </row>
    <row r="4054" spans="1:6" ht="15" customHeight="1" x14ac:dyDescent="0.25">
      <c r="A4054" s="327" t="s">
        <v>3686</v>
      </c>
      <c r="B4054" s="211">
        <v>0</v>
      </c>
      <c r="C4054" s="211">
        <v>1</v>
      </c>
      <c r="D4054" s="211" t="s">
        <v>78</v>
      </c>
      <c r="E4054" s="211" t="s">
        <v>3292</v>
      </c>
      <c r="F4054" s="211" t="s">
        <v>3291</v>
      </c>
    </row>
    <row r="4055" spans="1:6" ht="15" customHeight="1" x14ac:dyDescent="0.25">
      <c r="A4055" s="327" t="s">
        <v>3686</v>
      </c>
      <c r="B4055" s="211">
        <v>0</v>
      </c>
      <c r="C4055" s="211">
        <v>1</v>
      </c>
      <c r="D4055" s="211" t="s">
        <v>3993</v>
      </c>
      <c r="E4055" s="211" t="s">
        <v>3292</v>
      </c>
      <c r="F4055" s="211" t="s">
        <v>3291</v>
      </c>
    </row>
    <row r="4056" spans="1:6" ht="15" customHeight="1" x14ac:dyDescent="0.25">
      <c r="A4056" s="327" t="s">
        <v>3686</v>
      </c>
      <c r="B4056" s="211">
        <v>0</v>
      </c>
      <c r="C4056" s="211">
        <v>1</v>
      </c>
      <c r="D4056" s="211" t="s">
        <v>3192</v>
      </c>
      <c r="E4056" s="211" t="s">
        <v>3292</v>
      </c>
      <c r="F4056" s="211" t="s">
        <v>3291</v>
      </c>
    </row>
    <row r="4057" spans="1:6" ht="15" customHeight="1" x14ac:dyDescent="0.25">
      <c r="A4057" s="327" t="s">
        <v>3686</v>
      </c>
      <c r="B4057" s="211">
        <v>0</v>
      </c>
      <c r="C4057" s="211">
        <v>1</v>
      </c>
      <c r="D4057" s="211" t="s">
        <v>926</v>
      </c>
      <c r="E4057" s="211" t="s">
        <v>3292</v>
      </c>
      <c r="F4057" s="211" t="s">
        <v>3291</v>
      </c>
    </row>
    <row r="4058" spans="1:6" ht="15" customHeight="1" x14ac:dyDescent="0.25">
      <c r="A4058" s="327" t="s">
        <v>3686</v>
      </c>
      <c r="B4058" s="211">
        <v>0</v>
      </c>
      <c r="C4058" s="211">
        <v>1</v>
      </c>
      <c r="D4058" s="211" t="s">
        <v>3945</v>
      </c>
      <c r="E4058" s="211" t="s">
        <v>127</v>
      </c>
      <c r="F4058" s="211" t="s">
        <v>3291</v>
      </c>
    </row>
    <row r="4059" spans="1:6" ht="15" customHeight="1" x14ac:dyDescent="0.25">
      <c r="A4059" s="327" t="s">
        <v>3686</v>
      </c>
      <c r="B4059" s="211">
        <v>0</v>
      </c>
      <c r="C4059" s="211">
        <v>1</v>
      </c>
      <c r="D4059" s="300" t="s">
        <v>3074</v>
      </c>
      <c r="E4059" s="211" t="s">
        <v>3292</v>
      </c>
      <c r="F4059" s="211" t="s">
        <v>3291</v>
      </c>
    </row>
    <row r="4060" spans="1:6" ht="15" customHeight="1" x14ac:dyDescent="0.25">
      <c r="A4060" s="327" t="s">
        <v>3686</v>
      </c>
      <c r="B4060" s="211">
        <v>0</v>
      </c>
      <c r="C4060" s="211">
        <v>1</v>
      </c>
      <c r="D4060" s="300" t="s">
        <v>3075</v>
      </c>
      <c r="E4060" s="211" t="s">
        <v>127</v>
      </c>
      <c r="F4060" s="211" t="s">
        <v>3291</v>
      </c>
    </row>
    <row r="4061" spans="1:6" ht="15" customHeight="1" x14ac:dyDescent="0.25">
      <c r="A4061" s="327" t="s">
        <v>3686</v>
      </c>
      <c r="B4061" s="211">
        <v>0</v>
      </c>
      <c r="C4061" s="211">
        <v>1</v>
      </c>
      <c r="D4061" s="300" t="s">
        <v>2546</v>
      </c>
      <c r="E4061" s="211" t="s">
        <v>127</v>
      </c>
      <c r="F4061" s="211" t="s">
        <v>3291</v>
      </c>
    </row>
    <row r="4062" spans="1:6" ht="15" customHeight="1" x14ac:dyDescent="0.25">
      <c r="A4062" s="211" t="s">
        <v>2790</v>
      </c>
      <c r="B4062" s="211">
        <v>0</v>
      </c>
      <c r="C4062" s="211">
        <v>1</v>
      </c>
      <c r="D4062" s="211" t="s">
        <v>2806</v>
      </c>
      <c r="E4062" s="211" t="s">
        <v>3293</v>
      </c>
      <c r="F4062" s="211" t="s">
        <v>3294</v>
      </c>
    </row>
    <row r="4063" spans="1:6" ht="15" customHeight="1" x14ac:dyDescent="0.25">
      <c r="A4063" s="211" t="s">
        <v>2792</v>
      </c>
      <c r="B4063" s="211">
        <v>0</v>
      </c>
      <c r="C4063" s="211">
        <v>1</v>
      </c>
      <c r="D4063" s="211" t="s">
        <v>2806</v>
      </c>
      <c r="E4063" s="211" t="s">
        <v>3293</v>
      </c>
      <c r="F4063" s="211" t="s">
        <v>3294</v>
      </c>
    </row>
    <row r="4064" spans="1:6" ht="15" customHeight="1" x14ac:dyDescent="0.25">
      <c r="A4064" s="211" t="s">
        <v>2794</v>
      </c>
      <c r="B4064" s="211">
        <v>0</v>
      </c>
      <c r="C4064" s="211">
        <v>1</v>
      </c>
      <c r="D4064" s="211" t="s">
        <v>2806</v>
      </c>
      <c r="E4064" s="211" t="s">
        <v>3293</v>
      </c>
      <c r="F4064" s="211" t="s">
        <v>3294</v>
      </c>
    </row>
    <row r="4065" spans="1:6" ht="15" customHeight="1" x14ac:dyDescent="0.25">
      <c r="A4065" s="211" t="s">
        <v>2796</v>
      </c>
      <c r="B4065" s="211">
        <v>0</v>
      </c>
      <c r="C4065" s="211">
        <v>1</v>
      </c>
      <c r="D4065" s="211" t="s">
        <v>2806</v>
      </c>
      <c r="E4065" s="211" t="s">
        <v>3293</v>
      </c>
      <c r="F4065" s="211" t="s">
        <v>3294</v>
      </c>
    </row>
    <row r="4066" spans="1:6" ht="15" customHeight="1" x14ac:dyDescent="0.25">
      <c r="A4066" s="211" t="s">
        <v>2798</v>
      </c>
      <c r="B4066" s="211">
        <v>0</v>
      </c>
      <c r="C4066" s="211">
        <v>1</v>
      </c>
      <c r="D4066" s="211" t="s">
        <v>2806</v>
      </c>
      <c r="E4066" s="211" t="s">
        <v>3293</v>
      </c>
      <c r="F4066" s="211" t="s">
        <v>3294</v>
      </c>
    </row>
    <row r="4067" spans="1:6" ht="15" customHeight="1" x14ac:dyDescent="0.25">
      <c r="A4067" s="211" t="s">
        <v>2800</v>
      </c>
      <c r="B4067" s="211">
        <v>0</v>
      </c>
      <c r="C4067" s="211">
        <v>1</v>
      </c>
      <c r="D4067" s="211" t="s">
        <v>2806</v>
      </c>
      <c r="E4067" s="211" t="s">
        <v>3293</v>
      </c>
      <c r="F4067" s="211" t="s">
        <v>3294</v>
      </c>
    </row>
    <row r="4068" spans="1:6" ht="15" customHeight="1" x14ac:dyDescent="0.25">
      <c r="A4068" s="211" t="s">
        <v>2802</v>
      </c>
      <c r="B4068" s="211">
        <v>0</v>
      </c>
      <c r="C4068" s="211">
        <v>1</v>
      </c>
      <c r="D4068" s="211" t="s">
        <v>2806</v>
      </c>
      <c r="E4068" s="211" t="s">
        <v>3293</v>
      </c>
      <c r="F4068" s="211" t="s">
        <v>3294</v>
      </c>
    </row>
    <row r="4069" spans="1:6" ht="15" customHeight="1" x14ac:dyDescent="0.25">
      <c r="A4069" s="211" t="s">
        <v>2804</v>
      </c>
      <c r="B4069" s="211">
        <v>0</v>
      </c>
      <c r="C4069" s="211">
        <v>1</v>
      </c>
      <c r="D4069" s="211" t="s">
        <v>2806</v>
      </c>
      <c r="E4069" s="211" t="s">
        <v>3293</v>
      </c>
      <c r="F4069" s="211" t="s">
        <v>3294</v>
      </c>
    </row>
    <row r="4070" spans="1:6" ht="15" customHeight="1" x14ac:dyDescent="0.25">
      <c r="A4070" s="211" t="s">
        <v>2808</v>
      </c>
      <c r="B4070" s="211">
        <v>0</v>
      </c>
      <c r="C4070" s="211">
        <v>1</v>
      </c>
      <c r="D4070" s="211" t="s">
        <v>2806</v>
      </c>
      <c r="E4070" s="211" t="s">
        <v>3293</v>
      </c>
      <c r="F4070" s="211" t="s">
        <v>3294</v>
      </c>
    </row>
    <row r="4071" spans="1:6" ht="15" customHeight="1" x14ac:dyDescent="0.25">
      <c r="A4071" s="211" t="s">
        <v>2810</v>
      </c>
      <c r="B4071" s="211">
        <v>0</v>
      </c>
      <c r="C4071" s="211">
        <v>1</v>
      </c>
      <c r="D4071" s="211" t="s">
        <v>2806</v>
      </c>
      <c r="E4071" s="211" t="s">
        <v>3293</v>
      </c>
      <c r="F4071" s="211" t="s">
        <v>3294</v>
      </c>
    </row>
    <row r="4072" spans="1:6" ht="15" customHeight="1" x14ac:dyDescent="0.25">
      <c r="A4072" s="211" t="s">
        <v>2897</v>
      </c>
      <c r="B4072" s="211">
        <v>0</v>
      </c>
      <c r="C4072" s="211">
        <v>1</v>
      </c>
      <c r="D4072" s="211" t="s">
        <v>2806</v>
      </c>
      <c r="E4072" s="211" t="s">
        <v>3293</v>
      </c>
      <c r="F4072" s="211" t="s">
        <v>3294</v>
      </c>
    </row>
    <row r="4073" spans="1:6" ht="15" customHeight="1" x14ac:dyDescent="0.25">
      <c r="A4073" s="211" t="s">
        <v>2899</v>
      </c>
      <c r="B4073" s="211">
        <v>0</v>
      </c>
      <c r="C4073" s="211">
        <v>1</v>
      </c>
      <c r="D4073" s="211" t="s">
        <v>2806</v>
      </c>
      <c r="E4073" s="211" t="s">
        <v>3293</v>
      </c>
      <c r="F4073" s="211" t="s">
        <v>3294</v>
      </c>
    </row>
    <row r="4074" spans="1:6" ht="15" customHeight="1" x14ac:dyDescent="0.25">
      <c r="A4074" s="211" t="s">
        <v>2901</v>
      </c>
      <c r="B4074" s="211">
        <v>0</v>
      </c>
      <c r="C4074" s="211">
        <v>1</v>
      </c>
      <c r="D4074" s="211" t="s">
        <v>2806</v>
      </c>
      <c r="E4074" s="211" t="s">
        <v>3293</v>
      </c>
      <c r="F4074" s="211" t="s">
        <v>3294</v>
      </c>
    </row>
    <row r="4075" spans="1:6" ht="15" customHeight="1" x14ac:dyDescent="0.25">
      <c r="A4075" s="211" t="s">
        <v>2903</v>
      </c>
      <c r="B4075" s="211">
        <v>0</v>
      </c>
      <c r="C4075" s="211">
        <v>1</v>
      </c>
      <c r="D4075" s="211" t="s">
        <v>2806</v>
      </c>
      <c r="E4075" s="211" t="s">
        <v>3293</v>
      </c>
      <c r="F4075" s="211" t="s">
        <v>3294</v>
      </c>
    </row>
    <row r="4076" spans="1:6" ht="15" customHeight="1" x14ac:dyDescent="0.25">
      <c r="A4076" s="211" t="s">
        <v>2905</v>
      </c>
      <c r="B4076" s="211">
        <v>0</v>
      </c>
      <c r="C4076" s="211">
        <v>1</v>
      </c>
      <c r="D4076" s="211" t="s">
        <v>2806</v>
      </c>
      <c r="E4076" s="211" t="s">
        <v>3293</v>
      </c>
      <c r="F4076" s="211" t="s">
        <v>3294</v>
      </c>
    </row>
    <row r="4077" spans="1:6" ht="15" customHeight="1" x14ac:dyDescent="0.25">
      <c r="A4077" s="211" t="s">
        <v>2907</v>
      </c>
      <c r="B4077" s="211">
        <v>0</v>
      </c>
      <c r="C4077" s="211">
        <v>1</v>
      </c>
      <c r="D4077" s="211" t="s">
        <v>2806</v>
      </c>
      <c r="E4077" s="211" t="s">
        <v>3293</v>
      </c>
      <c r="F4077" s="211" t="s">
        <v>3294</v>
      </c>
    </row>
    <row r="4078" spans="1:6" ht="15" customHeight="1" x14ac:dyDescent="0.25">
      <c r="A4078" s="211" t="s">
        <v>2909</v>
      </c>
      <c r="B4078" s="211">
        <v>0</v>
      </c>
      <c r="C4078" s="211">
        <v>1</v>
      </c>
      <c r="D4078" s="211" t="s">
        <v>2806</v>
      </c>
      <c r="E4078" s="211" t="s">
        <v>3293</v>
      </c>
      <c r="F4078" s="211" t="s">
        <v>3294</v>
      </c>
    </row>
    <row r="4079" spans="1:6" ht="15" customHeight="1" x14ac:dyDescent="0.25">
      <c r="A4079" s="211" t="s">
        <v>2790</v>
      </c>
      <c r="B4079" s="211">
        <v>0</v>
      </c>
      <c r="C4079" s="211">
        <v>1</v>
      </c>
      <c r="D4079" s="211" t="s">
        <v>2808</v>
      </c>
      <c r="E4079" s="211" t="s">
        <v>3293</v>
      </c>
      <c r="F4079" s="211" t="s">
        <v>3294</v>
      </c>
    </row>
    <row r="4080" spans="1:6" ht="15" customHeight="1" x14ac:dyDescent="0.25">
      <c r="A4080" s="211" t="s">
        <v>2792</v>
      </c>
      <c r="B4080" s="211">
        <v>0</v>
      </c>
      <c r="C4080" s="211">
        <v>1</v>
      </c>
      <c r="D4080" s="211" t="s">
        <v>2808</v>
      </c>
      <c r="E4080" s="211" t="s">
        <v>3293</v>
      </c>
      <c r="F4080" s="211" t="s">
        <v>3294</v>
      </c>
    </row>
    <row r="4081" spans="1:6" ht="15" customHeight="1" x14ac:dyDescent="0.25">
      <c r="A4081" s="211" t="s">
        <v>2794</v>
      </c>
      <c r="B4081" s="211">
        <v>0</v>
      </c>
      <c r="C4081" s="211">
        <v>1</v>
      </c>
      <c r="D4081" s="211" t="s">
        <v>2808</v>
      </c>
      <c r="E4081" s="211" t="s">
        <v>3293</v>
      </c>
      <c r="F4081" s="211" t="s">
        <v>3294</v>
      </c>
    </row>
    <row r="4082" spans="1:6" ht="15" customHeight="1" x14ac:dyDescent="0.25">
      <c r="A4082" s="211" t="s">
        <v>2796</v>
      </c>
      <c r="B4082" s="211">
        <v>0</v>
      </c>
      <c r="C4082" s="211">
        <v>1</v>
      </c>
      <c r="D4082" s="211" t="s">
        <v>2808</v>
      </c>
      <c r="E4082" s="211" t="s">
        <v>3293</v>
      </c>
      <c r="F4082" s="211" t="s">
        <v>3294</v>
      </c>
    </row>
    <row r="4083" spans="1:6" ht="15" customHeight="1" x14ac:dyDescent="0.25">
      <c r="A4083" s="211" t="s">
        <v>2798</v>
      </c>
      <c r="B4083" s="211">
        <v>0</v>
      </c>
      <c r="C4083" s="211">
        <v>1</v>
      </c>
      <c r="D4083" s="211" t="s">
        <v>2808</v>
      </c>
      <c r="E4083" s="211" t="s">
        <v>3293</v>
      </c>
      <c r="F4083" s="211" t="s">
        <v>3294</v>
      </c>
    </row>
    <row r="4084" spans="1:6" ht="15" customHeight="1" x14ac:dyDescent="0.25">
      <c r="A4084" s="211" t="s">
        <v>2800</v>
      </c>
      <c r="B4084" s="211">
        <v>0</v>
      </c>
      <c r="C4084" s="211">
        <v>1</v>
      </c>
      <c r="D4084" s="211" t="s">
        <v>2808</v>
      </c>
      <c r="E4084" s="211" t="s">
        <v>3293</v>
      </c>
      <c r="F4084" s="211" t="s">
        <v>3294</v>
      </c>
    </row>
    <row r="4085" spans="1:6" ht="15" customHeight="1" x14ac:dyDescent="0.25">
      <c r="A4085" s="211" t="s">
        <v>2802</v>
      </c>
      <c r="B4085" s="211">
        <v>0</v>
      </c>
      <c r="C4085" s="211">
        <v>1</v>
      </c>
      <c r="D4085" s="211" t="s">
        <v>2808</v>
      </c>
      <c r="E4085" s="211" t="s">
        <v>3293</v>
      </c>
      <c r="F4085" s="211" t="s">
        <v>3294</v>
      </c>
    </row>
    <row r="4086" spans="1:6" ht="15" customHeight="1" x14ac:dyDescent="0.25">
      <c r="A4086" s="211" t="s">
        <v>2804</v>
      </c>
      <c r="B4086" s="211">
        <v>0</v>
      </c>
      <c r="C4086" s="211">
        <v>1</v>
      </c>
      <c r="D4086" s="211" t="s">
        <v>2808</v>
      </c>
      <c r="E4086" s="211" t="s">
        <v>3293</v>
      </c>
      <c r="F4086" s="211" t="s">
        <v>3294</v>
      </c>
    </row>
    <row r="4087" spans="1:6" ht="15" customHeight="1" x14ac:dyDescent="0.25">
      <c r="A4087" s="211" t="s">
        <v>2806</v>
      </c>
      <c r="B4087" s="211">
        <v>0</v>
      </c>
      <c r="C4087" s="211">
        <v>1</v>
      </c>
      <c r="D4087" s="211" t="s">
        <v>2808</v>
      </c>
      <c r="E4087" s="211" t="s">
        <v>3293</v>
      </c>
      <c r="F4087" s="211" t="s">
        <v>3294</v>
      </c>
    </row>
    <row r="4088" spans="1:6" ht="15" customHeight="1" x14ac:dyDescent="0.25">
      <c r="A4088" s="211" t="s">
        <v>2810</v>
      </c>
      <c r="B4088" s="211">
        <v>0</v>
      </c>
      <c r="C4088" s="211">
        <v>1</v>
      </c>
      <c r="D4088" s="211" t="s">
        <v>2808</v>
      </c>
      <c r="E4088" s="211" t="s">
        <v>3293</v>
      </c>
      <c r="F4088" s="211" t="s">
        <v>3294</v>
      </c>
    </row>
    <row r="4089" spans="1:6" ht="15" customHeight="1" x14ac:dyDescent="0.25">
      <c r="A4089" s="211" t="s">
        <v>2897</v>
      </c>
      <c r="B4089" s="211">
        <v>0</v>
      </c>
      <c r="C4089" s="211">
        <v>1</v>
      </c>
      <c r="D4089" s="211" t="s">
        <v>2808</v>
      </c>
      <c r="E4089" s="211" t="s">
        <v>3293</v>
      </c>
      <c r="F4089" s="211" t="s">
        <v>3294</v>
      </c>
    </row>
    <row r="4090" spans="1:6" ht="15" customHeight="1" x14ac:dyDescent="0.25">
      <c r="A4090" s="211" t="s">
        <v>2899</v>
      </c>
      <c r="B4090" s="211">
        <v>0</v>
      </c>
      <c r="C4090" s="211">
        <v>1</v>
      </c>
      <c r="D4090" s="211" t="s">
        <v>2808</v>
      </c>
      <c r="E4090" s="211" t="s">
        <v>3293</v>
      </c>
      <c r="F4090" s="211" t="s">
        <v>3294</v>
      </c>
    </row>
    <row r="4091" spans="1:6" ht="15" customHeight="1" x14ac:dyDescent="0.25">
      <c r="A4091" s="211" t="s">
        <v>2901</v>
      </c>
      <c r="B4091" s="211">
        <v>0</v>
      </c>
      <c r="C4091" s="211">
        <v>1</v>
      </c>
      <c r="D4091" s="211" t="s">
        <v>2808</v>
      </c>
      <c r="E4091" s="211" t="s">
        <v>3293</v>
      </c>
      <c r="F4091" s="211" t="s">
        <v>3294</v>
      </c>
    </row>
    <row r="4092" spans="1:6" ht="15" customHeight="1" x14ac:dyDescent="0.25">
      <c r="A4092" s="211" t="s">
        <v>2903</v>
      </c>
      <c r="B4092" s="211">
        <v>0</v>
      </c>
      <c r="C4092" s="211">
        <v>1</v>
      </c>
      <c r="D4092" s="211" t="s">
        <v>2808</v>
      </c>
      <c r="E4092" s="211" t="s">
        <v>3293</v>
      </c>
      <c r="F4092" s="211" t="s">
        <v>3294</v>
      </c>
    </row>
    <row r="4093" spans="1:6" ht="15" customHeight="1" x14ac:dyDescent="0.25">
      <c r="A4093" s="211" t="s">
        <v>2905</v>
      </c>
      <c r="B4093" s="211">
        <v>0</v>
      </c>
      <c r="C4093" s="211">
        <v>1</v>
      </c>
      <c r="D4093" s="211" t="s">
        <v>2808</v>
      </c>
      <c r="E4093" s="211" t="s">
        <v>3293</v>
      </c>
      <c r="F4093" s="211" t="s">
        <v>3294</v>
      </c>
    </row>
    <row r="4094" spans="1:6" ht="15" customHeight="1" x14ac:dyDescent="0.25">
      <c r="A4094" s="211" t="s">
        <v>2907</v>
      </c>
      <c r="B4094" s="211">
        <v>0</v>
      </c>
      <c r="C4094" s="211">
        <v>1</v>
      </c>
      <c r="D4094" s="211" t="s">
        <v>2808</v>
      </c>
      <c r="E4094" s="211" t="s">
        <v>3293</v>
      </c>
      <c r="F4094" s="211" t="s">
        <v>3294</v>
      </c>
    </row>
    <row r="4095" spans="1:6" ht="15" customHeight="1" x14ac:dyDescent="0.25">
      <c r="A4095" s="211" t="s">
        <v>2909</v>
      </c>
      <c r="B4095" s="211">
        <v>0</v>
      </c>
      <c r="C4095" s="211">
        <v>1</v>
      </c>
      <c r="D4095" s="211" t="s">
        <v>2808</v>
      </c>
      <c r="E4095" s="211" t="s">
        <v>3293</v>
      </c>
      <c r="F4095" s="211" t="s">
        <v>3294</v>
      </c>
    </row>
    <row r="4096" spans="1:6" ht="15" customHeight="1" x14ac:dyDescent="0.25">
      <c r="A4096" s="211" t="s">
        <v>2790</v>
      </c>
      <c r="B4096" s="211">
        <v>0</v>
      </c>
      <c r="C4096" s="211">
        <v>1</v>
      </c>
      <c r="D4096" s="211" t="s">
        <v>2810</v>
      </c>
      <c r="E4096" s="211" t="s">
        <v>3293</v>
      </c>
      <c r="F4096" s="211" t="s">
        <v>3294</v>
      </c>
    </row>
    <row r="4097" spans="1:6" ht="15" customHeight="1" x14ac:dyDescent="0.25">
      <c r="A4097" s="211" t="s">
        <v>2792</v>
      </c>
      <c r="B4097" s="211">
        <v>0</v>
      </c>
      <c r="C4097" s="211">
        <v>1</v>
      </c>
      <c r="D4097" s="211" t="s">
        <v>2810</v>
      </c>
      <c r="E4097" s="211" t="s">
        <v>3293</v>
      </c>
      <c r="F4097" s="211" t="s">
        <v>3294</v>
      </c>
    </row>
    <row r="4098" spans="1:6" ht="15" customHeight="1" x14ac:dyDescent="0.25">
      <c r="A4098" s="211" t="s">
        <v>2794</v>
      </c>
      <c r="B4098" s="211">
        <v>0</v>
      </c>
      <c r="C4098" s="211">
        <v>1</v>
      </c>
      <c r="D4098" s="211" t="s">
        <v>2810</v>
      </c>
      <c r="E4098" s="211" t="s">
        <v>3293</v>
      </c>
      <c r="F4098" s="211" t="s">
        <v>3294</v>
      </c>
    </row>
    <row r="4099" spans="1:6" ht="15" customHeight="1" x14ac:dyDescent="0.25">
      <c r="A4099" s="211" t="s">
        <v>2796</v>
      </c>
      <c r="B4099" s="211">
        <v>0</v>
      </c>
      <c r="C4099" s="211">
        <v>1</v>
      </c>
      <c r="D4099" s="211" t="s">
        <v>2810</v>
      </c>
      <c r="E4099" s="211" t="s">
        <v>3293</v>
      </c>
      <c r="F4099" s="211" t="s">
        <v>3294</v>
      </c>
    </row>
    <row r="4100" spans="1:6" ht="15" customHeight="1" x14ac:dyDescent="0.25">
      <c r="A4100" s="211" t="s">
        <v>2798</v>
      </c>
      <c r="B4100" s="211">
        <v>0</v>
      </c>
      <c r="C4100" s="211">
        <v>1</v>
      </c>
      <c r="D4100" s="211" t="s">
        <v>2810</v>
      </c>
      <c r="E4100" s="211" t="s">
        <v>3293</v>
      </c>
      <c r="F4100" s="211" t="s">
        <v>3294</v>
      </c>
    </row>
    <row r="4101" spans="1:6" ht="15" customHeight="1" x14ac:dyDescent="0.25">
      <c r="A4101" s="211" t="s">
        <v>2800</v>
      </c>
      <c r="B4101" s="211">
        <v>0</v>
      </c>
      <c r="C4101" s="211">
        <v>1</v>
      </c>
      <c r="D4101" s="211" t="s">
        <v>2810</v>
      </c>
      <c r="E4101" s="211" t="s">
        <v>3293</v>
      </c>
      <c r="F4101" s="211" t="s">
        <v>3294</v>
      </c>
    </row>
    <row r="4102" spans="1:6" ht="15" customHeight="1" x14ac:dyDescent="0.25">
      <c r="A4102" s="211" t="s">
        <v>2802</v>
      </c>
      <c r="B4102" s="211">
        <v>0</v>
      </c>
      <c r="C4102" s="211">
        <v>1</v>
      </c>
      <c r="D4102" s="211" t="s">
        <v>2810</v>
      </c>
      <c r="E4102" s="211" t="s">
        <v>3293</v>
      </c>
      <c r="F4102" s="211" t="s">
        <v>3294</v>
      </c>
    </row>
    <row r="4103" spans="1:6" ht="15" customHeight="1" x14ac:dyDescent="0.25">
      <c r="A4103" s="211" t="s">
        <v>2804</v>
      </c>
      <c r="B4103" s="211">
        <v>0</v>
      </c>
      <c r="C4103" s="211">
        <v>1</v>
      </c>
      <c r="D4103" s="211" t="s">
        <v>2810</v>
      </c>
      <c r="E4103" s="211" t="s">
        <v>3293</v>
      </c>
      <c r="F4103" s="211" t="s">
        <v>3294</v>
      </c>
    </row>
    <row r="4104" spans="1:6" ht="15" customHeight="1" x14ac:dyDescent="0.25">
      <c r="A4104" s="211" t="s">
        <v>2806</v>
      </c>
      <c r="B4104" s="211">
        <v>0</v>
      </c>
      <c r="C4104" s="211">
        <v>1</v>
      </c>
      <c r="D4104" s="211" t="s">
        <v>2810</v>
      </c>
      <c r="E4104" s="211" t="s">
        <v>3293</v>
      </c>
      <c r="F4104" s="211" t="s">
        <v>3294</v>
      </c>
    </row>
    <row r="4105" spans="1:6" ht="15" customHeight="1" x14ac:dyDescent="0.25">
      <c r="A4105" s="211" t="s">
        <v>2808</v>
      </c>
      <c r="B4105" s="211">
        <v>0</v>
      </c>
      <c r="C4105" s="211">
        <v>1</v>
      </c>
      <c r="D4105" s="211" t="s">
        <v>2810</v>
      </c>
      <c r="E4105" s="211" t="s">
        <v>3293</v>
      </c>
      <c r="F4105" s="211" t="s">
        <v>3294</v>
      </c>
    </row>
    <row r="4106" spans="1:6" ht="15" customHeight="1" x14ac:dyDescent="0.25">
      <c r="A4106" s="211" t="s">
        <v>2897</v>
      </c>
      <c r="B4106" s="211">
        <v>0</v>
      </c>
      <c r="C4106" s="211">
        <v>1</v>
      </c>
      <c r="D4106" s="211" t="s">
        <v>2810</v>
      </c>
      <c r="E4106" s="211" t="s">
        <v>3293</v>
      </c>
      <c r="F4106" s="211" t="s">
        <v>3294</v>
      </c>
    </row>
    <row r="4107" spans="1:6" ht="15" customHeight="1" x14ac:dyDescent="0.25">
      <c r="A4107" s="211" t="s">
        <v>2899</v>
      </c>
      <c r="B4107" s="211">
        <v>0</v>
      </c>
      <c r="C4107" s="211">
        <v>1</v>
      </c>
      <c r="D4107" s="211" t="s">
        <v>2810</v>
      </c>
      <c r="E4107" s="211" t="s">
        <v>3293</v>
      </c>
      <c r="F4107" s="211" t="s">
        <v>3294</v>
      </c>
    </row>
    <row r="4108" spans="1:6" ht="15" customHeight="1" x14ac:dyDescent="0.25">
      <c r="A4108" s="211" t="s">
        <v>2901</v>
      </c>
      <c r="B4108" s="211">
        <v>0</v>
      </c>
      <c r="C4108" s="211">
        <v>1</v>
      </c>
      <c r="D4108" s="211" t="s">
        <v>2810</v>
      </c>
      <c r="E4108" s="211" t="s">
        <v>3293</v>
      </c>
      <c r="F4108" s="211" t="s">
        <v>3294</v>
      </c>
    </row>
    <row r="4109" spans="1:6" ht="15" customHeight="1" x14ac:dyDescent="0.25">
      <c r="A4109" s="211" t="s">
        <v>2903</v>
      </c>
      <c r="B4109" s="211">
        <v>0</v>
      </c>
      <c r="C4109" s="211">
        <v>1</v>
      </c>
      <c r="D4109" s="211" t="s">
        <v>2810</v>
      </c>
      <c r="E4109" s="211" t="s">
        <v>3293</v>
      </c>
      <c r="F4109" s="211" t="s">
        <v>3294</v>
      </c>
    </row>
    <row r="4110" spans="1:6" ht="15" customHeight="1" x14ac:dyDescent="0.25">
      <c r="A4110" s="211" t="s">
        <v>2905</v>
      </c>
      <c r="B4110" s="211">
        <v>0</v>
      </c>
      <c r="C4110" s="211">
        <v>1</v>
      </c>
      <c r="D4110" s="211" t="s">
        <v>2810</v>
      </c>
      <c r="E4110" s="211" t="s">
        <v>3293</v>
      </c>
      <c r="F4110" s="211" t="s">
        <v>3294</v>
      </c>
    </row>
    <row r="4111" spans="1:6" ht="15" customHeight="1" x14ac:dyDescent="0.25">
      <c r="A4111" s="211" t="s">
        <v>2907</v>
      </c>
      <c r="B4111" s="211">
        <v>0</v>
      </c>
      <c r="C4111" s="211">
        <v>1</v>
      </c>
      <c r="D4111" s="211" t="s">
        <v>2810</v>
      </c>
      <c r="E4111" s="211" t="s">
        <v>3293</v>
      </c>
      <c r="F4111" s="211" t="s">
        <v>3294</v>
      </c>
    </row>
    <row r="4112" spans="1:6" ht="15" customHeight="1" x14ac:dyDescent="0.25">
      <c r="A4112" s="211" t="s">
        <v>2909</v>
      </c>
      <c r="B4112" s="211">
        <v>0</v>
      </c>
      <c r="C4112" s="211">
        <v>1</v>
      </c>
      <c r="D4112" s="211" t="s">
        <v>2810</v>
      </c>
      <c r="E4112" s="211" t="s">
        <v>3293</v>
      </c>
      <c r="F4112" s="211" t="s">
        <v>3294</v>
      </c>
    </row>
    <row r="4113" spans="1:6" ht="15" customHeight="1" x14ac:dyDescent="0.25">
      <c r="A4113" s="211" t="s">
        <v>2806</v>
      </c>
      <c r="B4113" s="211">
        <v>0</v>
      </c>
      <c r="C4113" s="211">
        <v>1</v>
      </c>
      <c r="D4113" s="211" t="s">
        <v>2790</v>
      </c>
      <c r="E4113" s="211" t="s">
        <v>3293</v>
      </c>
      <c r="F4113" s="211" t="s">
        <v>3294</v>
      </c>
    </row>
    <row r="4114" spans="1:6" ht="15" customHeight="1" x14ac:dyDescent="0.25">
      <c r="A4114" s="211" t="s">
        <v>2806</v>
      </c>
      <c r="B4114" s="211">
        <v>0</v>
      </c>
      <c r="C4114" s="211">
        <v>1</v>
      </c>
      <c r="D4114" s="211" t="s">
        <v>2792</v>
      </c>
      <c r="E4114" s="211" t="s">
        <v>3293</v>
      </c>
      <c r="F4114" s="211" t="s">
        <v>3294</v>
      </c>
    </row>
    <row r="4115" spans="1:6" ht="15" customHeight="1" x14ac:dyDescent="0.25">
      <c r="A4115" s="211" t="s">
        <v>2806</v>
      </c>
      <c r="B4115" s="211">
        <v>0</v>
      </c>
      <c r="C4115" s="211">
        <v>1</v>
      </c>
      <c r="D4115" s="211" t="s">
        <v>2794</v>
      </c>
      <c r="E4115" s="211" t="s">
        <v>3293</v>
      </c>
      <c r="F4115" s="211" t="s">
        <v>3294</v>
      </c>
    </row>
    <row r="4116" spans="1:6" ht="15" customHeight="1" x14ac:dyDescent="0.25">
      <c r="A4116" s="211" t="s">
        <v>2806</v>
      </c>
      <c r="B4116" s="211">
        <v>0</v>
      </c>
      <c r="C4116" s="211">
        <v>1</v>
      </c>
      <c r="D4116" s="211" t="s">
        <v>2796</v>
      </c>
      <c r="E4116" s="211" t="s">
        <v>3293</v>
      </c>
      <c r="F4116" s="211" t="s">
        <v>3294</v>
      </c>
    </row>
    <row r="4117" spans="1:6" ht="15" customHeight="1" x14ac:dyDescent="0.25">
      <c r="A4117" s="211" t="s">
        <v>2806</v>
      </c>
      <c r="B4117" s="211">
        <v>0</v>
      </c>
      <c r="C4117" s="211">
        <v>1</v>
      </c>
      <c r="D4117" s="211" t="s">
        <v>2798</v>
      </c>
      <c r="E4117" s="211" t="s">
        <v>3293</v>
      </c>
      <c r="F4117" s="211" t="s">
        <v>3294</v>
      </c>
    </row>
    <row r="4118" spans="1:6" ht="15" customHeight="1" x14ac:dyDescent="0.25">
      <c r="A4118" s="211" t="s">
        <v>2806</v>
      </c>
      <c r="B4118" s="211">
        <v>0</v>
      </c>
      <c r="C4118" s="211">
        <v>1</v>
      </c>
      <c r="D4118" s="211" t="s">
        <v>2800</v>
      </c>
      <c r="E4118" s="211" t="s">
        <v>3293</v>
      </c>
      <c r="F4118" s="211" t="s">
        <v>3294</v>
      </c>
    </row>
    <row r="4119" spans="1:6" ht="15" customHeight="1" x14ac:dyDescent="0.25">
      <c r="A4119" s="211" t="s">
        <v>2806</v>
      </c>
      <c r="B4119" s="211">
        <v>0</v>
      </c>
      <c r="C4119" s="211">
        <v>1</v>
      </c>
      <c r="D4119" s="211" t="s">
        <v>2802</v>
      </c>
      <c r="E4119" s="211" t="s">
        <v>3293</v>
      </c>
      <c r="F4119" s="211" t="s">
        <v>3294</v>
      </c>
    </row>
    <row r="4120" spans="1:6" ht="15" customHeight="1" x14ac:dyDescent="0.25">
      <c r="A4120" s="211" t="s">
        <v>2806</v>
      </c>
      <c r="B4120" s="211">
        <v>0</v>
      </c>
      <c r="C4120" s="211">
        <v>1</v>
      </c>
      <c r="D4120" s="211" t="s">
        <v>2804</v>
      </c>
      <c r="E4120" s="211" t="s">
        <v>3293</v>
      </c>
      <c r="F4120" s="211" t="s">
        <v>3294</v>
      </c>
    </row>
    <row r="4121" spans="1:6" ht="15" customHeight="1" x14ac:dyDescent="0.25">
      <c r="A4121" s="211" t="s">
        <v>2806</v>
      </c>
      <c r="B4121" s="211">
        <v>0</v>
      </c>
      <c r="C4121" s="211">
        <v>1</v>
      </c>
      <c r="D4121" s="211" t="s">
        <v>2897</v>
      </c>
      <c r="E4121" s="211" t="s">
        <v>3293</v>
      </c>
      <c r="F4121" s="211" t="s">
        <v>3294</v>
      </c>
    </row>
    <row r="4122" spans="1:6" ht="15" customHeight="1" x14ac:dyDescent="0.25">
      <c r="A4122" s="211" t="s">
        <v>2806</v>
      </c>
      <c r="B4122" s="211">
        <v>0</v>
      </c>
      <c r="C4122" s="211">
        <v>1</v>
      </c>
      <c r="D4122" s="211" t="s">
        <v>2899</v>
      </c>
      <c r="E4122" s="211" t="s">
        <v>3293</v>
      </c>
      <c r="F4122" s="211" t="s">
        <v>3294</v>
      </c>
    </row>
    <row r="4123" spans="1:6" ht="15" customHeight="1" x14ac:dyDescent="0.25">
      <c r="A4123" s="211" t="s">
        <v>2806</v>
      </c>
      <c r="B4123" s="211">
        <v>0</v>
      </c>
      <c r="C4123" s="211">
        <v>1</v>
      </c>
      <c r="D4123" s="211" t="s">
        <v>2901</v>
      </c>
      <c r="E4123" s="211" t="s">
        <v>3293</v>
      </c>
      <c r="F4123" s="211" t="s">
        <v>3294</v>
      </c>
    </row>
    <row r="4124" spans="1:6" ht="15" customHeight="1" x14ac:dyDescent="0.25">
      <c r="A4124" s="211" t="s">
        <v>2806</v>
      </c>
      <c r="B4124" s="211">
        <v>0</v>
      </c>
      <c r="C4124" s="211">
        <v>1</v>
      </c>
      <c r="D4124" s="211" t="s">
        <v>2903</v>
      </c>
      <c r="E4124" s="211" t="s">
        <v>3293</v>
      </c>
      <c r="F4124" s="211" t="s">
        <v>3294</v>
      </c>
    </row>
    <row r="4125" spans="1:6" ht="15" customHeight="1" x14ac:dyDescent="0.25">
      <c r="A4125" s="211" t="s">
        <v>2806</v>
      </c>
      <c r="B4125" s="211">
        <v>0</v>
      </c>
      <c r="C4125" s="211">
        <v>1</v>
      </c>
      <c r="D4125" s="211" t="s">
        <v>2905</v>
      </c>
      <c r="E4125" s="211" t="s">
        <v>3293</v>
      </c>
      <c r="F4125" s="211" t="s">
        <v>3294</v>
      </c>
    </row>
    <row r="4126" spans="1:6" ht="15" customHeight="1" x14ac:dyDescent="0.25">
      <c r="A4126" s="211" t="s">
        <v>2806</v>
      </c>
      <c r="B4126" s="211">
        <v>0</v>
      </c>
      <c r="C4126" s="211">
        <v>1</v>
      </c>
      <c r="D4126" s="211" t="s">
        <v>2907</v>
      </c>
      <c r="E4126" s="211" t="s">
        <v>3293</v>
      </c>
      <c r="F4126" s="211" t="s">
        <v>3294</v>
      </c>
    </row>
    <row r="4127" spans="1:6" ht="15" customHeight="1" x14ac:dyDescent="0.25">
      <c r="A4127" s="211" t="s">
        <v>2806</v>
      </c>
      <c r="B4127" s="211">
        <v>0</v>
      </c>
      <c r="C4127" s="211">
        <v>1</v>
      </c>
      <c r="D4127" s="211" t="s">
        <v>2909</v>
      </c>
      <c r="E4127" s="211" t="s">
        <v>3293</v>
      </c>
      <c r="F4127" s="211" t="s">
        <v>3294</v>
      </c>
    </row>
    <row r="4128" spans="1:6" ht="15" customHeight="1" x14ac:dyDescent="0.25">
      <c r="A4128" s="211" t="s">
        <v>2808</v>
      </c>
      <c r="B4128" s="211">
        <v>0</v>
      </c>
      <c r="C4128" s="211">
        <v>1</v>
      </c>
      <c r="D4128" s="211" t="s">
        <v>2790</v>
      </c>
      <c r="E4128" s="211" t="s">
        <v>3293</v>
      </c>
      <c r="F4128" s="211" t="s">
        <v>3294</v>
      </c>
    </row>
    <row r="4129" spans="1:6" ht="15" customHeight="1" x14ac:dyDescent="0.25">
      <c r="A4129" s="211" t="s">
        <v>2808</v>
      </c>
      <c r="B4129" s="211">
        <v>0</v>
      </c>
      <c r="C4129" s="211">
        <v>1</v>
      </c>
      <c r="D4129" s="211" t="s">
        <v>2792</v>
      </c>
      <c r="E4129" s="211" t="s">
        <v>3293</v>
      </c>
      <c r="F4129" s="211" t="s">
        <v>3294</v>
      </c>
    </row>
    <row r="4130" spans="1:6" ht="15" customHeight="1" x14ac:dyDescent="0.25">
      <c r="A4130" s="211" t="s">
        <v>2808</v>
      </c>
      <c r="B4130" s="211">
        <v>0</v>
      </c>
      <c r="C4130" s="211">
        <v>1</v>
      </c>
      <c r="D4130" s="211" t="s">
        <v>2794</v>
      </c>
      <c r="E4130" s="211" t="s">
        <v>3293</v>
      </c>
      <c r="F4130" s="211" t="s">
        <v>3294</v>
      </c>
    </row>
    <row r="4131" spans="1:6" ht="15" customHeight="1" x14ac:dyDescent="0.25">
      <c r="A4131" s="211" t="s">
        <v>2808</v>
      </c>
      <c r="B4131" s="211">
        <v>0</v>
      </c>
      <c r="C4131" s="211">
        <v>1</v>
      </c>
      <c r="D4131" s="211" t="s">
        <v>2796</v>
      </c>
      <c r="E4131" s="211" t="s">
        <v>3293</v>
      </c>
      <c r="F4131" s="211" t="s">
        <v>3294</v>
      </c>
    </row>
    <row r="4132" spans="1:6" ht="15" customHeight="1" x14ac:dyDescent="0.25">
      <c r="A4132" s="211" t="s">
        <v>2808</v>
      </c>
      <c r="B4132" s="211">
        <v>0</v>
      </c>
      <c r="C4132" s="211">
        <v>1</v>
      </c>
      <c r="D4132" s="211" t="s">
        <v>2798</v>
      </c>
      <c r="E4132" s="211" t="s">
        <v>3293</v>
      </c>
      <c r="F4132" s="211" t="s">
        <v>3294</v>
      </c>
    </row>
    <row r="4133" spans="1:6" ht="15" customHeight="1" x14ac:dyDescent="0.25">
      <c r="A4133" s="211" t="s">
        <v>2808</v>
      </c>
      <c r="B4133" s="211">
        <v>0</v>
      </c>
      <c r="C4133" s="211">
        <v>1</v>
      </c>
      <c r="D4133" s="211" t="s">
        <v>2800</v>
      </c>
      <c r="E4133" s="211" t="s">
        <v>3293</v>
      </c>
      <c r="F4133" s="211" t="s">
        <v>3294</v>
      </c>
    </row>
    <row r="4134" spans="1:6" ht="15" customHeight="1" x14ac:dyDescent="0.25">
      <c r="A4134" s="211" t="s">
        <v>2808</v>
      </c>
      <c r="B4134" s="211">
        <v>0</v>
      </c>
      <c r="C4134" s="211">
        <v>1</v>
      </c>
      <c r="D4134" s="211" t="s">
        <v>2802</v>
      </c>
      <c r="E4134" s="211" t="s">
        <v>3293</v>
      </c>
      <c r="F4134" s="211" t="s">
        <v>3294</v>
      </c>
    </row>
    <row r="4135" spans="1:6" ht="15" customHeight="1" x14ac:dyDescent="0.25">
      <c r="A4135" s="211" t="s">
        <v>2808</v>
      </c>
      <c r="B4135" s="211">
        <v>0</v>
      </c>
      <c r="C4135" s="211">
        <v>1</v>
      </c>
      <c r="D4135" s="211" t="s">
        <v>2804</v>
      </c>
      <c r="E4135" s="211" t="s">
        <v>3293</v>
      </c>
      <c r="F4135" s="211" t="s">
        <v>3294</v>
      </c>
    </row>
    <row r="4136" spans="1:6" ht="15" customHeight="1" x14ac:dyDescent="0.25">
      <c r="A4136" s="211" t="s">
        <v>2808</v>
      </c>
      <c r="B4136" s="211">
        <v>0</v>
      </c>
      <c r="C4136" s="211">
        <v>1</v>
      </c>
      <c r="D4136" s="211" t="s">
        <v>2897</v>
      </c>
      <c r="E4136" s="211" t="s">
        <v>3293</v>
      </c>
      <c r="F4136" s="211" t="s">
        <v>3294</v>
      </c>
    </row>
    <row r="4137" spans="1:6" ht="15" customHeight="1" x14ac:dyDescent="0.25">
      <c r="A4137" s="211" t="s">
        <v>2808</v>
      </c>
      <c r="B4137" s="211">
        <v>0</v>
      </c>
      <c r="C4137" s="211">
        <v>1</v>
      </c>
      <c r="D4137" s="211" t="s">
        <v>2899</v>
      </c>
      <c r="E4137" s="211" t="s">
        <v>3293</v>
      </c>
      <c r="F4137" s="211" t="s">
        <v>3294</v>
      </c>
    </row>
    <row r="4138" spans="1:6" ht="15" customHeight="1" x14ac:dyDescent="0.25">
      <c r="A4138" s="211" t="s">
        <v>2808</v>
      </c>
      <c r="B4138" s="211">
        <v>0</v>
      </c>
      <c r="C4138" s="211">
        <v>1</v>
      </c>
      <c r="D4138" s="211" t="s">
        <v>2901</v>
      </c>
      <c r="E4138" s="211" t="s">
        <v>3293</v>
      </c>
      <c r="F4138" s="211" t="s">
        <v>3294</v>
      </c>
    </row>
    <row r="4139" spans="1:6" ht="15" customHeight="1" x14ac:dyDescent="0.25">
      <c r="A4139" s="211" t="s">
        <v>2808</v>
      </c>
      <c r="B4139" s="211">
        <v>0</v>
      </c>
      <c r="C4139" s="211">
        <v>1</v>
      </c>
      <c r="D4139" s="211" t="s">
        <v>2903</v>
      </c>
      <c r="E4139" s="211" t="s">
        <v>3293</v>
      </c>
      <c r="F4139" s="211" t="s">
        <v>3294</v>
      </c>
    </row>
    <row r="4140" spans="1:6" ht="15" customHeight="1" x14ac:dyDescent="0.25">
      <c r="A4140" s="211" t="s">
        <v>2808</v>
      </c>
      <c r="B4140" s="211">
        <v>0</v>
      </c>
      <c r="C4140" s="211">
        <v>1</v>
      </c>
      <c r="D4140" s="211" t="s">
        <v>2905</v>
      </c>
      <c r="E4140" s="211" t="s">
        <v>3293</v>
      </c>
      <c r="F4140" s="211" t="s">
        <v>3294</v>
      </c>
    </row>
    <row r="4141" spans="1:6" ht="15" customHeight="1" x14ac:dyDescent="0.25">
      <c r="A4141" s="211" t="s">
        <v>2808</v>
      </c>
      <c r="B4141" s="211">
        <v>0</v>
      </c>
      <c r="C4141" s="211">
        <v>1</v>
      </c>
      <c r="D4141" s="211" t="s">
        <v>2907</v>
      </c>
      <c r="E4141" s="211" t="s">
        <v>3293</v>
      </c>
      <c r="F4141" s="211" t="s">
        <v>3294</v>
      </c>
    </row>
    <row r="4142" spans="1:6" ht="15" customHeight="1" x14ac:dyDescent="0.25">
      <c r="A4142" s="211" t="s">
        <v>2808</v>
      </c>
      <c r="B4142" s="211">
        <v>0</v>
      </c>
      <c r="C4142" s="211">
        <v>1</v>
      </c>
      <c r="D4142" s="211" t="s">
        <v>2909</v>
      </c>
      <c r="E4142" s="211" t="s">
        <v>3293</v>
      </c>
      <c r="F4142" s="211" t="s">
        <v>3294</v>
      </c>
    </row>
    <row r="4143" spans="1:6" ht="15" customHeight="1" x14ac:dyDescent="0.25">
      <c r="A4143" s="211" t="s">
        <v>2810</v>
      </c>
      <c r="B4143" s="211">
        <v>0</v>
      </c>
      <c r="C4143" s="211">
        <v>1</v>
      </c>
      <c r="D4143" s="211" t="s">
        <v>2790</v>
      </c>
      <c r="E4143" s="211" t="s">
        <v>3293</v>
      </c>
      <c r="F4143" s="211" t="s">
        <v>3294</v>
      </c>
    </row>
    <row r="4144" spans="1:6" ht="15" customHeight="1" x14ac:dyDescent="0.25">
      <c r="A4144" s="211" t="s">
        <v>2810</v>
      </c>
      <c r="B4144" s="211">
        <v>0</v>
      </c>
      <c r="C4144" s="211">
        <v>1</v>
      </c>
      <c r="D4144" s="211" t="s">
        <v>2792</v>
      </c>
      <c r="E4144" s="211" t="s">
        <v>3293</v>
      </c>
      <c r="F4144" s="211" t="s">
        <v>3294</v>
      </c>
    </row>
    <row r="4145" spans="1:6" ht="15" customHeight="1" x14ac:dyDescent="0.25">
      <c r="A4145" s="211" t="s">
        <v>2810</v>
      </c>
      <c r="B4145" s="211">
        <v>0</v>
      </c>
      <c r="C4145" s="211">
        <v>1</v>
      </c>
      <c r="D4145" s="211" t="s">
        <v>2794</v>
      </c>
      <c r="E4145" s="211" t="s">
        <v>3293</v>
      </c>
      <c r="F4145" s="211" t="s">
        <v>3294</v>
      </c>
    </row>
    <row r="4146" spans="1:6" ht="15" customHeight="1" x14ac:dyDescent="0.25">
      <c r="A4146" s="211" t="s">
        <v>2810</v>
      </c>
      <c r="B4146" s="211">
        <v>0</v>
      </c>
      <c r="C4146" s="211">
        <v>1</v>
      </c>
      <c r="D4146" s="211" t="s">
        <v>2796</v>
      </c>
      <c r="E4146" s="211" t="s">
        <v>3293</v>
      </c>
      <c r="F4146" s="211" t="s">
        <v>3294</v>
      </c>
    </row>
    <row r="4147" spans="1:6" ht="15" customHeight="1" x14ac:dyDescent="0.25">
      <c r="A4147" s="211" t="s">
        <v>2810</v>
      </c>
      <c r="B4147" s="211">
        <v>0</v>
      </c>
      <c r="C4147" s="211">
        <v>1</v>
      </c>
      <c r="D4147" s="211" t="s">
        <v>2798</v>
      </c>
      <c r="E4147" s="211" t="s">
        <v>3293</v>
      </c>
      <c r="F4147" s="211" t="s">
        <v>3294</v>
      </c>
    </row>
    <row r="4148" spans="1:6" ht="15" customHeight="1" x14ac:dyDescent="0.25">
      <c r="A4148" s="211" t="s">
        <v>2810</v>
      </c>
      <c r="B4148" s="211">
        <v>0</v>
      </c>
      <c r="C4148" s="211">
        <v>1</v>
      </c>
      <c r="D4148" s="211" t="s">
        <v>2800</v>
      </c>
      <c r="E4148" s="211" t="s">
        <v>3293</v>
      </c>
      <c r="F4148" s="211" t="s">
        <v>3294</v>
      </c>
    </row>
    <row r="4149" spans="1:6" ht="15" customHeight="1" x14ac:dyDescent="0.25">
      <c r="A4149" s="211" t="s">
        <v>2810</v>
      </c>
      <c r="B4149" s="211">
        <v>0</v>
      </c>
      <c r="C4149" s="211">
        <v>1</v>
      </c>
      <c r="D4149" s="211" t="s">
        <v>2802</v>
      </c>
      <c r="E4149" s="211" t="s">
        <v>3293</v>
      </c>
      <c r="F4149" s="211" t="s">
        <v>3294</v>
      </c>
    </row>
    <row r="4150" spans="1:6" ht="15" customHeight="1" x14ac:dyDescent="0.25">
      <c r="A4150" s="211" t="s">
        <v>2810</v>
      </c>
      <c r="B4150" s="211">
        <v>0</v>
      </c>
      <c r="C4150" s="211">
        <v>1</v>
      </c>
      <c r="D4150" s="211" t="s">
        <v>2804</v>
      </c>
      <c r="E4150" s="211" t="s">
        <v>3293</v>
      </c>
      <c r="F4150" s="211" t="s">
        <v>3294</v>
      </c>
    </row>
    <row r="4151" spans="1:6" ht="15" customHeight="1" x14ac:dyDescent="0.25">
      <c r="A4151" s="211" t="s">
        <v>2810</v>
      </c>
      <c r="B4151" s="211">
        <v>0</v>
      </c>
      <c r="C4151" s="211">
        <v>1</v>
      </c>
      <c r="D4151" s="211" t="s">
        <v>2897</v>
      </c>
      <c r="E4151" s="211" t="s">
        <v>3293</v>
      </c>
      <c r="F4151" s="211" t="s">
        <v>3294</v>
      </c>
    </row>
    <row r="4152" spans="1:6" ht="15" customHeight="1" x14ac:dyDescent="0.25">
      <c r="A4152" s="211" t="s">
        <v>2810</v>
      </c>
      <c r="B4152" s="211">
        <v>0</v>
      </c>
      <c r="C4152" s="211">
        <v>1</v>
      </c>
      <c r="D4152" s="211" t="s">
        <v>2899</v>
      </c>
      <c r="E4152" s="211" t="s">
        <v>3293</v>
      </c>
      <c r="F4152" s="211" t="s">
        <v>3294</v>
      </c>
    </row>
    <row r="4153" spans="1:6" ht="15" customHeight="1" x14ac:dyDescent="0.25">
      <c r="A4153" s="211" t="s">
        <v>2810</v>
      </c>
      <c r="B4153" s="211">
        <v>0</v>
      </c>
      <c r="C4153" s="211">
        <v>1</v>
      </c>
      <c r="D4153" s="211" t="s">
        <v>2901</v>
      </c>
      <c r="E4153" s="211" t="s">
        <v>3293</v>
      </c>
      <c r="F4153" s="211" t="s">
        <v>3294</v>
      </c>
    </row>
    <row r="4154" spans="1:6" ht="15" customHeight="1" x14ac:dyDescent="0.25">
      <c r="A4154" s="211" t="s">
        <v>2810</v>
      </c>
      <c r="B4154" s="211">
        <v>0</v>
      </c>
      <c r="C4154" s="211">
        <v>1</v>
      </c>
      <c r="D4154" s="211" t="s">
        <v>2903</v>
      </c>
      <c r="E4154" s="211" t="s">
        <v>3293</v>
      </c>
      <c r="F4154" s="211" t="s">
        <v>3294</v>
      </c>
    </row>
    <row r="4155" spans="1:6" ht="15" customHeight="1" x14ac:dyDescent="0.25">
      <c r="A4155" s="211" t="s">
        <v>2810</v>
      </c>
      <c r="B4155" s="211">
        <v>0</v>
      </c>
      <c r="C4155" s="211">
        <v>1</v>
      </c>
      <c r="D4155" s="211" t="s">
        <v>2905</v>
      </c>
      <c r="E4155" s="211" t="s">
        <v>3293</v>
      </c>
      <c r="F4155" s="211" t="s">
        <v>3294</v>
      </c>
    </row>
    <row r="4156" spans="1:6" ht="15" customHeight="1" x14ac:dyDescent="0.25">
      <c r="A4156" s="211" t="s">
        <v>2810</v>
      </c>
      <c r="B4156" s="211">
        <v>0</v>
      </c>
      <c r="C4156" s="211">
        <v>1</v>
      </c>
      <c r="D4156" s="211" t="s">
        <v>2907</v>
      </c>
      <c r="E4156" s="211" t="s">
        <v>3293</v>
      </c>
      <c r="F4156" s="211" t="s">
        <v>3294</v>
      </c>
    </row>
    <row r="4157" spans="1:6" ht="15" customHeight="1" x14ac:dyDescent="0.25">
      <c r="A4157" s="211" t="s">
        <v>2810</v>
      </c>
      <c r="B4157" s="211">
        <v>0</v>
      </c>
      <c r="C4157" s="211">
        <v>1</v>
      </c>
      <c r="D4157" s="211" t="s">
        <v>2909</v>
      </c>
      <c r="E4157" s="211" t="s">
        <v>3293</v>
      </c>
      <c r="F4157" s="211" t="s">
        <v>3294</v>
      </c>
    </row>
    <row r="4158" spans="1:6" ht="15" customHeight="1" x14ac:dyDescent="0.25">
      <c r="A4158" s="300" t="s">
        <v>2306</v>
      </c>
      <c r="B4158" s="211">
        <v>0</v>
      </c>
      <c r="C4158" s="211">
        <v>1</v>
      </c>
      <c r="D4158" s="211" t="s">
        <v>2824</v>
      </c>
      <c r="E4158" s="211" t="s">
        <v>3293</v>
      </c>
      <c r="F4158" s="211" t="s">
        <v>3294</v>
      </c>
    </row>
    <row r="4159" spans="1:6" ht="15" customHeight="1" x14ac:dyDescent="0.25">
      <c r="A4159" s="211" t="s">
        <v>2777</v>
      </c>
      <c r="B4159" s="211">
        <v>0</v>
      </c>
      <c r="C4159" s="211">
        <v>1</v>
      </c>
      <c r="D4159" s="211" t="s">
        <v>2824</v>
      </c>
      <c r="E4159" s="211" t="s">
        <v>3293</v>
      </c>
      <c r="F4159" s="211" t="s">
        <v>3294</v>
      </c>
    </row>
    <row r="4160" spans="1:6" ht="15" customHeight="1" x14ac:dyDescent="0.25">
      <c r="A4160" s="211" t="s">
        <v>2779</v>
      </c>
      <c r="B4160" s="211">
        <v>0</v>
      </c>
      <c r="C4160" s="211">
        <v>1</v>
      </c>
      <c r="D4160" s="211" t="s">
        <v>2824</v>
      </c>
      <c r="E4160" s="211" t="s">
        <v>3293</v>
      </c>
      <c r="F4160" s="211" t="s">
        <v>3294</v>
      </c>
    </row>
    <row r="4161" spans="1:6" ht="15" customHeight="1" x14ac:dyDescent="0.25">
      <c r="A4161" s="211" t="s">
        <v>2781</v>
      </c>
      <c r="B4161" s="211">
        <v>0</v>
      </c>
      <c r="C4161" s="211">
        <v>1</v>
      </c>
      <c r="D4161" s="211" t="s">
        <v>2824</v>
      </c>
      <c r="E4161" s="211" t="s">
        <v>3293</v>
      </c>
      <c r="F4161" s="211" t="s">
        <v>3294</v>
      </c>
    </row>
    <row r="4162" spans="1:6" ht="15" customHeight="1" x14ac:dyDescent="0.25">
      <c r="A4162" s="211" t="s">
        <v>2307</v>
      </c>
      <c r="B4162" s="211">
        <v>0</v>
      </c>
      <c r="C4162" s="211">
        <v>1</v>
      </c>
      <c r="D4162" s="211" t="s">
        <v>2824</v>
      </c>
      <c r="E4162" s="211" t="s">
        <v>3293</v>
      </c>
      <c r="F4162" s="211" t="s">
        <v>3294</v>
      </c>
    </row>
    <row r="4163" spans="1:6" ht="15" customHeight="1" x14ac:dyDescent="0.25">
      <c r="A4163" s="211" t="s">
        <v>2784</v>
      </c>
      <c r="B4163" s="211">
        <v>0</v>
      </c>
      <c r="C4163" s="211">
        <v>1</v>
      </c>
      <c r="D4163" s="211" t="s">
        <v>2824</v>
      </c>
      <c r="E4163" s="211" t="s">
        <v>3293</v>
      </c>
      <c r="F4163" s="211" t="s">
        <v>3294</v>
      </c>
    </row>
    <row r="4164" spans="1:6" ht="15" customHeight="1" x14ac:dyDescent="0.25">
      <c r="A4164" s="211" t="s">
        <v>2786</v>
      </c>
      <c r="B4164" s="211">
        <v>0</v>
      </c>
      <c r="C4164" s="211">
        <v>1</v>
      </c>
      <c r="D4164" s="211" t="s">
        <v>2824</v>
      </c>
      <c r="E4164" s="211" t="s">
        <v>3293</v>
      </c>
      <c r="F4164" s="211" t="s">
        <v>3294</v>
      </c>
    </row>
    <row r="4165" spans="1:6" ht="15" customHeight="1" x14ac:dyDescent="0.25">
      <c r="A4165" s="211" t="s">
        <v>2788</v>
      </c>
      <c r="B4165" s="211">
        <v>0</v>
      </c>
      <c r="C4165" s="211">
        <v>1</v>
      </c>
      <c r="D4165" s="211" t="s">
        <v>2824</v>
      </c>
      <c r="E4165" s="211" t="s">
        <v>3293</v>
      </c>
      <c r="F4165" s="211" t="s">
        <v>3294</v>
      </c>
    </row>
    <row r="4166" spans="1:6" ht="15" customHeight="1" x14ac:dyDescent="0.25">
      <c r="A4166" s="211" t="s">
        <v>2812</v>
      </c>
      <c r="B4166" s="211">
        <v>0</v>
      </c>
      <c r="C4166" s="211">
        <v>1</v>
      </c>
      <c r="D4166" s="211" t="s">
        <v>2824</v>
      </c>
      <c r="E4166" s="211" t="s">
        <v>3293</v>
      </c>
      <c r="F4166" s="211" t="s">
        <v>3294</v>
      </c>
    </row>
    <row r="4167" spans="1:6" ht="15" customHeight="1" x14ac:dyDescent="0.25">
      <c r="A4167" s="211" t="s">
        <v>2814</v>
      </c>
      <c r="B4167" s="211">
        <v>0</v>
      </c>
      <c r="C4167" s="211">
        <v>1</v>
      </c>
      <c r="D4167" s="211" t="s">
        <v>2824</v>
      </c>
      <c r="E4167" s="211" t="s">
        <v>3293</v>
      </c>
      <c r="F4167" s="211" t="s">
        <v>3294</v>
      </c>
    </row>
    <row r="4168" spans="1:6" ht="15" customHeight="1" x14ac:dyDescent="0.25">
      <c r="A4168" s="211" t="s">
        <v>2816</v>
      </c>
      <c r="B4168" s="211">
        <v>0</v>
      </c>
      <c r="C4168" s="211">
        <v>1</v>
      </c>
      <c r="D4168" s="211" t="s">
        <v>2824</v>
      </c>
      <c r="E4168" s="211" t="s">
        <v>3293</v>
      </c>
      <c r="F4168" s="211" t="s">
        <v>3294</v>
      </c>
    </row>
    <row r="4169" spans="1:6" ht="15" customHeight="1" x14ac:dyDescent="0.25">
      <c r="A4169" s="211" t="s">
        <v>2818</v>
      </c>
      <c r="B4169" s="211">
        <v>0</v>
      </c>
      <c r="C4169" s="211">
        <v>1</v>
      </c>
      <c r="D4169" s="211" t="s">
        <v>2824</v>
      </c>
      <c r="E4169" s="211" t="s">
        <v>3293</v>
      </c>
      <c r="F4169" s="211" t="s">
        <v>3294</v>
      </c>
    </row>
    <row r="4170" spans="1:6" ht="15" customHeight="1" x14ac:dyDescent="0.25">
      <c r="A4170" s="211" t="s">
        <v>2820</v>
      </c>
      <c r="B4170" s="211">
        <v>0</v>
      </c>
      <c r="C4170" s="211">
        <v>1</v>
      </c>
      <c r="D4170" s="211" t="s">
        <v>2824</v>
      </c>
      <c r="E4170" s="211" t="s">
        <v>3293</v>
      </c>
      <c r="F4170" s="211" t="s">
        <v>3294</v>
      </c>
    </row>
    <row r="4171" spans="1:6" ht="15" customHeight="1" x14ac:dyDescent="0.25">
      <c r="A4171" s="211" t="s">
        <v>2822</v>
      </c>
      <c r="B4171" s="211">
        <v>0</v>
      </c>
      <c r="C4171" s="211">
        <v>1</v>
      </c>
      <c r="D4171" s="211" t="s">
        <v>2824</v>
      </c>
      <c r="E4171" s="211" t="s">
        <v>3293</v>
      </c>
      <c r="F4171" s="211" t="s">
        <v>3294</v>
      </c>
    </row>
    <row r="4172" spans="1:6" ht="15" customHeight="1" x14ac:dyDescent="0.25">
      <c r="A4172" s="211" t="s">
        <v>2826</v>
      </c>
      <c r="B4172" s="211">
        <v>0</v>
      </c>
      <c r="C4172" s="211">
        <v>1</v>
      </c>
      <c r="D4172" s="211" t="s">
        <v>2824</v>
      </c>
      <c r="E4172" s="211" t="s">
        <v>3293</v>
      </c>
      <c r="F4172" s="211" t="s">
        <v>3294</v>
      </c>
    </row>
    <row r="4173" spans="1:6" ht="15" customHeight="1" x14ac:dyDescent="0.25">
      <c r="A4173" s="211" t="s">
        <v>2828</v>
      </c>
      <c r="B4173" s="211">
        <v>0</v>
      </c>
      <c r="C4173" s="211">
        <v>1</v>
      </c>
      <c r="D4173" s="211" t="s">
        <v>2824</v>
      </c>
      <c r="E4173" s="211" t="s">
        <v>3293</v>
      </c>
      <c r="F4173" s="211" t="s">
        <v>3294</v>
      </c>
    </row>
    <row r="4174" spans="1:6" ht="15" customHeight="1" x14ac:dyDescent="0.25">
      <c r="A4174" s="211" t="s">
        <v>2830</v>
      </c>
      <c r="B4174" s="211">
        <v>0</v>
      </c>
      <c r="C4174" s="211">
        <v>1</v>
      </c>
      <c r="D4174" s="211" t="s">
        <v>2824</v>
      </c>
      <c r="E4174" s="211" t="s">
        <v>3293</v>
      </c>
      <c r="F4174" s="211" t="s">
        <v>3294</v>
      </c>
    </row>
    <row r="4175" spans="1:6" ht="15" customHeight="1" x14ac:dyDescent="0.25">
      <c r="A4175" s="211" t="s">
        <v>2832</v>
      </c>
      <c r="B4175" s="211">
        <v>0</v>
      </c>
      <c r="C4175" s="211">
        <v>1</v>
      </c>
      <c r="D4175" s="211" t="s">
        <v>2824</v>
      </c>
      <c r="E4175" s="211" t="s">
        <v>3293</v>
      </c>
      <c r="F4175" s="211" t="s">
        <v>3294</v>
      </c>
    </row>
    <row r="4176" spans="1:6" ht="15" customHeight="1" x14ac:dyDescent="0.25">
      <c r="A4176" s="211" t="s">
        <v>2834</v>
      </c>
      <c r="B4176" s="211">
        <v>0</v>
      </c>
      <c r="C4176" s="211">
        <v>1</v>
      </c>
      <c r="D4176" s="211" t="s">
        <v>2824</v>
      </c>
      <c r="E4176" s="211" t="s">
        <v>3293</v>
      </c>
      <c r="F4176" s="211" t="s">
        <v>3294</v>
      </c>
    </row>
    <row r="4177" spans="1:6" ht="15" customHeight="1" x14ac:dyDescent="0.25">
      <c r="A4177" s="211" t="s">
        <v>2836</v>
      </c>
      <c r="B4177" s="211">
        <v>0</v>
      </c>
      <c r="C4177" s="211">
        <v>1</v>
      </c>
      <c r="D4177" s="211" t="s">
        <v>2824</v>
      </c>
      <c r="E4177" s="211" t="s">
        <v>3293</v>
      </c>
      <c r="F4177" s="211" t="s">
        <v>3294</v>
      </c>
    </row>
    <row r="4178" spans="1:6" ht="15" customHeight="1" x14ac:dyDescent="0.25">
      <c r="A4178" s="211" t="s">
        <v>2838</v>
      </c>
      <c r="B4178" s="211">
        <v>0</v>
      </c>
      <c r="C4178" s="211">
        <v>1</v>
      </c>
      <c r="D4178" s="211" t="s">
        <v>2824</v>
      </c>
      <c r="E4178" s="211" t="s">
        <v>3293</v>
      </c>
      <c r="F4178" s="211" t="s">
        <v>3294</v>
      </c>
    </row>
    <row r="4179" spans="1:6" ht="15" customHeight="1" x14ac:dyDescent="0.25">
      <c r="A4179" s="211" t="s">
        <v>2840</v>
      </c>
      <c r="B4179" s="211">
        <v>0</v>
      </c>
      <c r="C4179" s="211">
        <v>1</v>
      </c>
      <c r="D4179" s="211" t="s">
        <v>2824</v>
      </c>
      <c r="E4179" s="211" t="s">
        <v>3293</v>
      </c>
      <c r="F4179" s="211" t="s">
        <v>3294</v>
      </c>
    </row>
    <row r="4180" spans="1:6" ht="15" customHeight="1" x14ac:dyDescent="0.25">
      <c r="A4180" s="211" t="s">
        <v>2842</v>
      </c>
      <c r="B4180" s="211">
        <v>0</v>
      </c>
      <c r="C4180" s="211">
        <v>1</v>
      </c>
      <c r="D4180" s="211" t="s">
        <v>2824</v>
      </c>
      <c r="E4180" s="211" t="s">
        <v>3293</v>
      </c>
      <c r="F4180" s="211" t="s">
        <v>3294</v>
      </c>
    </row>
    <row r="4181" spans="1:6" ht="15" customHeight="1" x14ac:dyDescent="0.25">
      <c r="A4181" s="211" t="s">
        <v>2844</v>
      </c>
      <c r="B4181" s="211">
        <v>0</v>
      </c>
      <c r="C4181" s="211">
        <v>1</v>
      </c>
      <c r="D4181" s="211" t="s">
        <v>2824</v>
      </c>
      <c r="E4181" s="211" t="s">
        <v>3293</v>
      </c>
      <c r="F4181" s="211" t="s">
        <v>3294</v>
      </c>
    </row>
    <row r="4182" spans="1:6" ht="15" customHeight="1" x14ac:dyDescent="0.25">
      <c r="A4182" s="211" t="s">
        <v>2846</v>
      </c>
      <c r="B4182" s="211">
        <v>0</v>
      </c>
      <c r="C4182" s="211">
        <v>1</v>
      </c>
      <c r="D4182" s="211" t="s">
        <v>2824</v>
      </c>
      <c r="E4182" s="211" t="s">
        <v>3293</v>
      </c>
      <c r="F4182" s="211" t="s">
        <v>3294</v>
      </c>
    </row>
    <row r="4183" spans="1:6" ht="15" customHeight="1" x14ac:dyDescent="0.25">
      <c r="A4183" s="211" t="s">
        <v>2848</v>
      </c>
      <c r="B4183" s="211">
        <v>0</v>
      </c>
      <c r="C4183" s="211">
        <v>1</v>
      </c>
      <c r="D4183" s="211" t="s">
        <v>2824</v>
      </c>
      <c r="E4183" s="211" t="s">
        <v>3293</v>
      </c>
      <c r="F4183" s="211" t="s">
        <v>3294</v>
      </c>
    </row>
    <row r="4184" spans="1:6" ht="15" customHeight="1" x14ac:dyDescent="0.25">
      <c r="A4184" s="211" t="s">
        <v>2850</v>
      </c>
      <c r="B4184" s="211">
        <v>0</v>
      </c>
      <c r="C4184" s="211">
        <v>1</v>
      </c>
      <c r="D4184" s="211" t="s">
        <v>2824</v>
      </c>
      <c r="E4184" s="211" t="s">
        <v>3293</v>
      </c>
      <c r="F4184" s="211" t="s">
        <v>3294</v>
      </c>
    </row>
    <row r="4185" spans="1:6" ht="15" customHeight="1" x14ac:dyDescent="0.25">
      <c r="A4185" s="211" t="s">
        <v>2852</v>
      </c>
      <c r="B4185" s="211">
        <v>0</v>
      </c>
      <c r="C4185" s="211">
        <v>1</v>
      </c>
      <c r="D4185" s="211" t="s">
        <v>2824</v>
      </c>
      <c r="E4185" s="211" t="s">
        <v>3293</v>
      </c>
      <c r="F4185" s="211" t="s">
        <v>3294</v>
      </c>
    </row>
    <row r="4186" spans="1:6" ht="15" customHeight="1" x14ac:dyDescent="0.25">
      <c r="A4186" s="211" t="s">
        <v>2854</v>
      </c>
      <c r="B4186" s="211">
        <v>0</v>
      </c>
      <c r="C4186" s="211">
        <v>1</v>
      </c>
      <c r="D4186" s="211" t="s">
        <v>2824</v>
      </c>
      <c r="E4186" s="211" t="s">
        <v>3293</v>
      </c>
      <c r="F4186" s="211" t="s">
        <v>3294</v>
      </c>
    </row>
    <row r="4187" spans="1:6" ht="15" customHeight="1" x14ac:dyDescent="0.25">
      <c r="A4187" s="211" t="s">
        <v>2856</v>
      </c>
      <c r="B4187" s="211">
        <v>0</v>
      </c>
      <c r="C4187" s="211">
        <v>1</v>
      </c>
      <c r="D4187" s="211" t="s">
        <v>2824</v>
      </c>
      <c r="E4187" s="211" t="s">
        <v>3293</v>
      </c>
      <c r="F4187" s="211" t="s">
        <v>3294</v>
      </c>
    </row>
    <row r="4188" spans="1:6" ht="15" customHeight="1" x14ac:dyDescent="0.25">
      <c r="A4188" s="211" t="s">
        <v>2858</v>
      </c>
      <c r="B4188" s="211">
        <v>0</v>
      </c>
      <c r="C4188" s="211">
        <v>1</v>
      </c>
      <c r="D4188" s="211" t="s">
        <v>2824</v>
      </c>
      <c r="E4188" s="211" t="s">
        <v>3293</v>
      </c>
      <c r="F4188" s="211" t="s">
        <v>3294</v>
      </c>
    </row>
    <row r="4189" spans="1:6" ht="15" customHeight="1" x14ac:dyDescent="0.25">
      <c r="A4189" s="211" t="s">
        <v>3023</v>
      </c>
      <c r="B4189" s="211">
        <v>0</v>
      </c>
      <c r="C4189" s="211">
        <v>1</v>
      </c>
      <c r="D4189" s="211" t="s">
        <v>2824</v>
      </c>
      <c r="E4189" s="211" t="s">
        <v>3293</v>
      </c>
      <c r="F4189" s="211" t="s">
        <v>3294</v>
      </c>
    </row>
    <row r="4190" spans="1:6" ht="15" customHeight="1" x14ac:dyDescent="0.25">
      <c r="A4190" s="300" t="s">
        <v>2306</v>
      </c>
      <c r="B4190" s="211">
        <v>0</v>
      </c>
      <c r="C4190" s="211">
        <v>1</v>
      </c>
      <c r="D4190" s="211" t="s">
        <v>2838</v>
      </c>
      <c r="E4190" s="211" t="s">
        <v>3293</v>
      </c>
      <c r="F4190" s="211" t="s">
        <v>3294</v>
      </c>
    </row>
    <row r="4191" spans="1:6" ht="15" customHeight="1" x14ac:dyDescent="0.25">
      <c r="A4191" s="211" t="s">
        <v>2777</v>
      </c>
      <c r="B4191" s="211">
        <v>0</v>
      </c>
      <c r="C4191" s="211">
        <v>1</v>
      </c>
      <c r="D4191" s="211" t="s">
        <v>2838</v>
      </c>
      <c r="E4191" s="211" t="s">
        <v>3293</v>
      </c>
      <c r="F4191" s="211" t="s">
        <v>3294</v>
      </c>
    </row>
    <row r="4192" spans="1:6" ht="15" customHeight="1" x14ac:dyDescent="0.25">
      <c r="A4192" s="211" t="s">
        <v>2779</v>
      </c>
      <c r="B4192" s="211">
        <v>0</v>
      </c>
      <c r="C4192" s="211">
        <v>1</v>
      </c>
      <c r="D4192" s="211" t="s">
        <v>2838</v>
      </c>
      <c r="E4192" s="211" t="s">
        <v>3293</v>
      </c>
      <c r="F4192" s="211" t="s">
        <v>3294</v>
      </c>
    </row>
    <row r="4193" spans="1:6" ht="15" customHeight="1" x14ac:dyDescent="0.25">
      <c r="A4193" s="211" t="s">
        <v>2781</v>
      </c>
      <c r="B4193" s="211">
        <v>0</v>
      </c>
      <c r="C4193" s="211">
        <v>1</v>
      </c>
      <c r="D4193" s="211" t="s">
        <v>2838</v>
      </c>
      <c r="E4193" s="211" t="s">
        <v>3293</v>
      </c>
      <c r="F4193" s="211" t="s">
        <v>3294</v>
      </c>
    </row>
    <row r="4194" spans="1:6" ht="15" customHeight="1" x14ac:dyDescent="0.25">
      <c r="A4194" s="211" t="s">
        <v>2307</v>
      </c>
      <c r="B4194" s="211">
        <v>0</v>
      </c>
      <c r="C4194" s="211">
        <v>1</v>
      </c>
      <c r="D4194" s="211" t="s">
        <v>2838</v>
      </c>
      <c r="E4194" s="211" t="s">
        <v>3293</v>
      </c>
      <c r="F4194" s="211" t="s">
        <v>3294</v>
      </c>
    </row>
    <row r="4195" spans="1:6" ht="15" customHeight="1" x14ac:dyDescent="0.25">
      <c r="A4195" s="211" t="s">
        <v>2784</v>
      </c>
      <c r="B4195" s="211">
        <v>0</v>
      </c>
      <c r="C4195" s="211">
        <v>1</v>
      </c>
      <c r="D4195" s="211" t="s">
        <v>2838</v>
      </c>
      <c r="E4195" s="211" t="s">
        <v>3293</v>
      </c>
      <c r="F4195" s="211" t="s">
        <v>3294</v>
      </c>
    </row>
    <row r="4196" spans="1:6" ht="15" customHeight="1" x14ac:dyDescent="0.25">
      <c r="A4196" s="211" t="s">
        <v>2786</v>
      </c>
      <c r="B4196" s="211">
        <v>0</v>
      </c>
      <c r="C4196" s="211">
        <v>1</v>
      </c>
      <c r="D4196" s="211" t="s">
        <v>2838</v>
      </c>
      <c r="E4196" s="211" t="s">
        <v>3293</v>
      </c>
      <c r="F4196" s="211" t="s">
        <v>3294</v>
      </c>
    </row>
    <row r="4197" spans="1:6" ht="15" customHeight="1" x14ac:dyDescent="0.25">
      <c r="A4197" s="211" t="s">
        <v>2788</v>
      </c>
      <c r="B4197" s="211">
        <v>0</v>
      </c>
      <c r="C4197" s="211">
        <v>1</v>
      </c>
      <c r="D4197" s="211" t="s">
        <v>2838</v>
      </c>
      <c r="E4197" s="211" t="s">
        <v>3293</v>
      </c>
      <c r="F4197" s="211" t="s">
        <v>3294</v>
      </c>
    </row>
    <row r="4198" spans="1:6" ht="15" customHeight="1" x14ac:dyDescent="0.25">
      <c r="A4198" s="211" t="s">
        <v>2812</v>
      </c>
      <c r="B4198" s="211">
        <v>0</v>
      </c>
      <c r="C4198" s="211">
        <v>1</v>
      </c>
      <c r="D4198" s="211" t="s">
        <v>2838</v>
      </c>
      <c r="E4198" s="211" t="s">
        <v>3293</v>
      </c>
      <c r="F4198" s="211" t="s">
        <v>3294</v>
      </c>
    </row>
    <row r="4199" spans="1:6" ht="15" customHeight="1" x14ac:dyDescent="0.25">
      <c r="A4199" s="211" t="s">
        <v>2814</v>
      </c>
      <c r="B4199" s="211">
        <v>0</v>
      </c>
      <c r="C4199" s="211">
        <v>1</v>
      </c>
      <c r="D4199" s="211" t="s">
        <v>2838</v>
      </c>
      <c r="E4199" s="211" t="s">
        <v>3293</v>
      </c>
      <c r="F4199" s="211" t="s">
        <v>3294</v>
      </c>
    </row>
    <row r="4200" spans="1:6" ht="15" customHeight="1" x14ac:dyDescent="0.25">
      <c r="A4200" s="211" t="s">
        <v>2816</v>
      </c>
      <c r="B4200" s="211">
        <v>0</v>
      </c>
      <c r="C4200" s="211">
        <v>1</v>
      </c>
      <c r="D4200" s="211" t="s">
        <v>2838</v>
      </c>
      <c r="E4200" s="211" t="s">
        <v>3293</v>
      </c>
      <c r="F4200" s="211" t="s">
        <v>3294</v>
      </c>
    </row>
    <row r="4201" spans="1:6" ht="15" customHeight="1" x14ac:dyDescent="0.25">
      <c r="A4201" s="211" t="s">
        <v>2818</v>
      </c>
      <c r="B4201" s="211">
        <v>0</v>
      </c>
      <c r="C4201" s="211">
        <v>1</v>
      </c>
      <c r="D4201" s="211" t="s">
        <v>2838</v>
      </c>
      <c r="E4201" s="211" t="s">
        <v>3293</v>
      </c>
      <c r="F4201" s="211" t="s">
        <v>3294</v>
      </c>
    </row>
    <row r="4202" spans="1:6" ht="15" customHeight="1" x14ac:dyDescent="0.25">
      <c r="A4202" s="211" t="s">
        <v>2820</v>
      </c>
      <c r="B4202" s="211">
        <v>0</v>
      </c>
      <c r="C4202" s="211">
        <v>1</v>
      </c>
      <c r="D4202" s="211" t="s">
        <v>2838</v>
      </c>
      <c r="E4202" s="211" t="s">
        <v>3293</v>
      </c>
      <c r="F4202" s="211" t="s">
        <v>3294</v>
      </c>
    </row>
    <row r="4203" spans="1:6" ht="15" customHeight="1" x14ac:dyDescent="0.25">
      <c r="A4203" s="211" t="s">
        <v>2822</v>
      </c>
      <c r="B4203" s="211">
        <v>0</v>
      </c>
      <c r="C4203" s="211">
        <v>1</v>
      </c>
      <c r="D4203" s="211" t="s">
        <v>2838</v>
      </c>
      <c r="E4203" s="211" t="s">
        <v>3293</v>
      </c>
      <c r="F4203" s="211" t="s">
        <v>3294</v>
      </c>
    </row>
    <row r="4204" spans="1:6" ht="15" customHeight="1" x14ac:dyDescent="0.25">
      <c r="A4204" s="211" t="s">
        <v>2824</v>
      </c>
      <c r="B4204" s="211">
        <v>0</v>
      </c>
      <c r="C4204" s="211">
        <v>1</v>
      </c>
      <c r="D4204" s="211" t="s">
        <v>2838</v>
      </c>
      <c r="E4204" s="211" t="s">
        <v>3293</v>
      </c>
      <c r="F4204" s="211" t="s">
        <v>3294</v>
      </c>
    </row>
    <row r="4205" spans="1:6" ht="15" customHeight="1" x14ac:dyDescent="0.25">
      <c r="A4205" s="211" t="s">
        <v>2826</v>
      </c>
      <c r="B4205" s="211">
        <v>0</v>
      </c>
      <c r="C4205" s="211">
        <v>1</v>
      </c>
      <c r="D4205" s="211" t="s">
        <v>2838</v>
      </c>
      <c r="E4205" s="211" t="s">
        <v>3293</v>
      </c>
      <c r="F4205" s="211" t="s">
        <v>3294</v>
      </c>
    </row>
    <row r="4206" spans="1:6" ht="15" customHeight="1" x14ac:dyDescent="0.25">
      <c r="A4206" s="211" t="s">
        <v>2828</v>
      </c>
      <c r="B4206" s="211">
        <v>0</v>
      </c>
      <c r="C4206" s="211">
        <v>1</v>
      </c>
      <c r="D4206" s="211" t="s">
        <v>2838</v>
      </c>
      <c r="E4206" s="211" t="s">
        <v>3293</v>
      </c>
      <c r="F4206" s="211" t="s">
        <v>3294</v>
      </c>
    </row>
    <row r="4207" spans="1:6" ht="15" customHeight="1" x14ac:dyDescent="0.25">
      <c r="A4207" s="211" t="s">
        <v>2830</v>
      </c>
      <c r="B4207" s="211">
        <v>0</v>
      </c>
      <c r="C4207" s="211">
        <v>1</v>
      </c>
      <c r="D4207" s="211" t="s">
        <v>2838</v>
      </c>
      <c r="E4207" s="211" t="s">
        <v>3293</v>
      </c>
      <c r="F4207" s="211" t="s">
        <v>3294</v>
      </c>
    </row>
    <row r="4208" spans="1:6" ht="15" customHeight="1" x14ac:dyDescent="0.25">
      <c r="A4208" s="211" t="s">
        <v>2832</v>
      </c>
      <c r="B4208" s="211">
        <v>0</v>
      </c>
      <c r="C4208" s="211">
        <v>1</v>
      </c>
      <c r="D4208" s="211" t="s">
        <v>2838</v>
      </c>
      <c r="E4208" s="211" t="s">
        <v>3293</v>
      </c>
      <c r="F4208" s="211" t="s">
        <v>3294</v>
      </c>
    </row>
    <row r="4209" spans="1:6" ht="15" customHeight="1" x14ac:dyDescent="0.25">
      <c r="A4209" s="211" t="s">
        <v>2834</v>
      </c>
      <c r="B4209" s="211">
        <v>0</v>
      </c>
      <c r="C4209" s="211">
        <v>1</v>
      </c>
      <c r="D4209" s="211" t="s">
        <v>2838</v>
      </c>
      <c r="E4209" s="211" t="s">
        <v>3293</v>
      </c>
      <c r="F4209" s="211" t="s">
        <v>3294</v>
      </c>
    </row>
    <row r="4210" spans="1:6" ht="15" customHeight="1" x14ac:dyDescent="0.25">
      <c r="A4210" s="211" t="s">
        <v>2836</v>
      </c>
      <c r="B4210" s="211">
        <v>0</v>
      </c>
      <c r="C4210" s="211">
        <v>1</v>
      </c>
      <c r="D4210" s="211" t="s">
        <v>2838</v>
      </c>
      <c r="E4210" s="211" t="s">
        <v>3293</v>
      </c>
      <c r="F4210" s="211" t="s">
        <v>3294</v>
      </c>
    </row>
    <row r="4211" spans="1:6" ht="15" customHeight="1" x14ac:dyDescent="0.25">
      <c r="A4211" s="211" t="s">
        <v>2840</v>
      </c>
      <c r="B4211" s="211">
        <v>0</v>
      </c>
      <c r="C4211" s="211">
        <v>1</v>
      </c>
      <c r="D4211" s="211" t="s">
        <v>2838</v>
      </c>
      <c r="E4211" s="211" t="s">
        <v>3293</v>
      </c>
      <c r="F4211" s="211" t="s">
        <v>3294</v>
      </c>
    </row>
    <row r="4212" spans="1:6" ht="15" customHeight="1" x14ac:dyDescent="0.25">
      <c r="A4212" s="211" t="s">
        <v>2842</v>
      </c>
      <c r="B4212" s="211">
        <v>0</v>
      </c>
      <c r="C4212" s="211">
        <v>1</v>
      </c>
      <c r="D4212" s="211" t="s">
        <v>2838</v>
      </c>
      <c r="E4212" s="211" t="s">
        <v>3293</v>
      </c>
      <c r="F4212" s="211" t="s">
        <v>3294</v>
      </c>
    </row>
    <row r="4213" spans="1:6" ht="15" customHeight="1" x14ac:dyDescent="0.25">
      <c r="A4213" s="211" t="s">
        <v>2844</v>
      </c>
      <c r="B4213" s="211">
        <v>0</v>
      </c>
      <c r="C4213" s="211">
        <v>1</v>
      </c>
      <c r="D4213" s="211" t="s">
        <v>2838</v>
      </c>
      <c r="E4213" s="211" t="s">
        <v>3293</v>
      </c>
      <c r="F4213" s="211" t="s">
        <v>3294</v>
      </c>
    </row>
    <row r="4214" spans="1:6" ht="15" customHeight="1" x14ac:dyDescent="0.25">
      <c r="A4214" s="211" t="s">
        <v>2846</v>
      </c>
      <c r="B4214" s="211">
        <v>0</v>
      </c>
      <c r="C4214" s="211">
        <v>1</v>
      </c>
      <c r="D4214" s="211" t="s">
        <v>2838</v>
      </c>
      <c r="E4214" s="211" t="s">
        <v>3293</v>
      </c>
      <c r="F4214" s="211" t="s">
        <v>3294</v>
      </c>
    </row>
    <row r="4215" spans="1:6" ht="15" customHeight="1" x14ac:dyDescent="0.25">
      <c r="A4215" s="211" t="s">
        <v>2848</v>
      </c>
      <c r="B4215" s="211">
        <v>0</v>
      </c>
      <c r="C4215" s="211">
        <v>1</v>
      </c>
      <c r="D4215" s="211" t="s">
        <v>2838</v>
      </c>
      <c r="E4215" s="211" t="s">
        <v>3293</v>
      </c>
      <c r="F4215" s="211" t="s">
        <v>3294</v>
      </c>
    </row>
    <row r="4216" spans="1:6" ht="15" customHeight="1" x14ac:dyDescent="0.25">
      <c r="A4216" s="211" t="s">
        <v>2850</v>
      </c>
      <c r="B4216" s="211">
        <v>0</v>
      </c>
      <c r="C4216" s="211">
        <v>1</v>
      </c>
      <c r="D4216" s="211" t="s">
        <v>2838</v>
      </c>
      <c r="E4216" s="211" t="s">
        <v>3293</v>
      </c>
      <c r="F4216" s="211" t="s">
        <v>3294</v>
      </c>
    </row>
    <row r="4217" spans="1:6" ht="15" customHeight="1" x14ac:dyDescent="0.25">
      <c r="A4217" s="211" t="s">
        <v>2852</v>
      </c>
      <c r="B4217" s="211">
        <v>0</v>
      </c>
      <c r="C4217" s="211">
        <v>1</v>
      </c>
      <c r="D4217" s="211" t="s">
        <v>2838</v>
      </c>
      <c r="E4217" s="211" t="s">
        <v>3293</v>
      </c>
      <c r="F4217" s="211" t="s">
        <v>3294</v>
      </c>
    </row>
    <row r="4218" spans="1:6" ht="15" customHeight="1" x14ac:dyDescent="0.25">
      <c r="A4218" s="211" t="s">
        <v>2854</v>
      </c>
      <c r="B4218" s="211">
        <v>0</v>
      </c>
      <c r="C4218" s="211">
        <v>1</v>
      </c>
      <c r="D4218" s="211" t="s">
        <v>2838</v>
      </c>
      <c r="E4218" s="211" t="s">
        <v>3293</v>
      </c>
      <c r="F4218" s="211" t="s">
        <v>3294</v>
      </c>
    </row>
    <row r="4219" spans="1:6" ht="15" customHeight="1" x14ac:dyDescent="0.25">
      <c r="A4219" s="211" t="s">
        <v>2856</v>
      </c>
      <c r="B4219" s="211">
        <v>0</v>
      </c>
      <c r="C4219" s="211">
        <v>1</v>
      </c>
      <c r="D4219" s="211" t="s">
        <v>2838</v>
      </c>
      <c r="E4219" s="211" t="s">
        <v>3293</v>
      </c>
      <c r="F4219" s="211" t="s">
        <v>3294</v>
      </c>
    </row>
    <row r="4220" spans="1:6" ht="15" customHeight="1" x14ac:dyDescent="0.25">
      <c r="A4220" s="211" t="s">
        <v>2858</v>
      </c>
      <c r="B4220" s="211">
        <v>0</v>
      </c>
      <c r="C4220" s="211">
        <v>1</v>
      </c>
      <c r="D4220" s="211" t="s">
        <v>2838</v>
      </c>
      <c r="E4220" s="211" t="s">
        <v>3293</v>
      </c>
      <c r="F4220" s="211" t="s">
        <v>3294</v>
      </c>
    </row>
    <row r="4221" spans="1:6" ht="15" customHeight="1" x14ac:dyDescent="0.25">
      <c r="A4221" s="211" t="s">
        <v>3023</v>
      </c>
      <c r="B4221" s="211">
        <v>0</v>
      </c>
      <c r="C4221" s="211">
        <v>1</v>
      </c>
      <c r="D4221" s="211" t="s">
        <v>2838</v>
      </c>
      <c r="E4221" s="211" t="s">
        <v>3293</v>
      </c>
      <c r="F4221" s="211" t="s">
        <v>3294</v>
      </c>
    </row>
    <row r="4222" spans="1:6" ht="15" customHeight="1" x14ac:dyDescent="0.25">
      <c r="A4222" s="300" t="s">
        <v>2306</v>
      </c>
      <c r="B4222" s="211">
        <v>0</v>
      </c>
      <c r="C4222" s="211">
        <v>1</v>
      </c>
      <c r="D4222" s="211" t="s">
        <v>2848</v>
      </c>
      <c r="E4222" s="211" t="s">
        <v>3293</v>
      </c>
      <c r="F4222" s="211" t="s">
        <v>3294</v>
      </c>
    </row>
    <row r="4223" spans="1:6" ht="15" customHeight="1" x14ac:dyDescent="0.25">
      <c r="A4223" s="211" t="s">
        <v>2777</v>
      </c>
      <c r="B4223" s="211">
        <v>0</v>
      </c>
      <c r="C4223" s="211">
        <v>1</v>
      </c>
      <c r="D4223" s="211" t="s">
        <v>2848</v>
      </c>
      <c r="E4223" s="211" t="s">
        <v>3293</v>
      </c>
      <c r="F4223" s="211" t="s">
        <v>3294</v>
      </c>
    </row>
    <row r="4224" spans="1:6" ht="15" customHeight="1" x14ac:dyDescent="0.25">
      <c r="A4224" s="211" t="s">
        <v>2779</v>
      </c>
      <c r="B4224" s="211">
        <v>0</v>
      </c>
      <c r="C4224" s="211">
        <v>1</v>
      </c>
      <c r="D4224" s="211" t="s">
        <v>2848</v>
      </c>
      <c r="E4224" s="211" t="s">
        <v>3293</v>
      </c>
      <c r="F4224" s="211" t="s">
        <v>3294</v>
      </c>
    </row>
    <row r="4225" spans="1:6" ht="15" customHeight="1" x14ac:dyDescent="0.25">
      <c r="A4225" s="211" t="s">
        <v>2781</v>
      </c>
      <c r="B4225" s="211">
        <v>0</v>
      </c>
      <c r="C4225" s="211">
        <v>1</v>
      </c>
      <c r="D4225" s="211" t="s">
        <v>2848</v>
      </c>
      <c r="E4225" s="211" t="s">
        <v>3293</v>
      </c>
      <c r="F4225" s="211" t="s">
        <v>3294</v>
      </c>
    </row>
    <row r="4226" spans="1:6" ht="15" customHeight="1" x14ac:dyDescent="0.25">
      <c r="A4226" s="211" t="s">
        <v>2307</v>
      </c>
      <c r="B4226" s="211">
        <v>0</v>
      </c>
      <c r="C4226" s="211">
        <v>1</v>
      </c>
      <c r="D4226" s="211" t="s">
        <v>2848</v>
      </c>
      <c r="E4226" s="211" t="s">
        <v>3293</v>
      </c>
      <c r="F4226" s="211" t="s">
        <v>3294</v>
      </c>
    </row>
    <row r="4227" spans="1:6" ht="15" customHeight="1" x14ac:dyDescent="0.25">
      <c r="A4227" s="211" t="s">
        <v>2784</v>
      </c>
      <c r="B4227" s="211">
        <v>0</v>
      </c>
      <c r="C4227" s="211">
        <v>1</v>
      </c>
      <c r="D4227" s="211" t="s">
        <v>2848</v>
      </c>
      <c r="E4227" s="211" t="s">
        <v>3293</v>
      </c>
      <c r="F4227" s="211" t="s">
        <v>3294</v>
      </c>
    </row>
    <row r="4228" spans="1:6" ht="15" customHeight="1" x14ac:dyDescent="0.25">
      <c r="A4228" s="211" t="s">
        <v>2786</v>
      </c>
      <c r="B4228" s="211">
        <v>0</v>
      </c>
      <c r="C4228" s="211">
        <v>1</v>
      </c>
      <c r="D4228" s="211" t="s">
        <v>2848</v>
      </c>
      <c r="E4228" s="211" t="s">
        <v>3293</v>
      </c>
      <c r="F4228" s="211" t="s">
        <v>3294</v>
      </c>
    </row>
    <row r="4229" spans="1:6" ht="15" customHeight="1" x14ac:dyDescent="0.25">
      <c r="A4229" s="211" t="s">
        <v>2788</v>
      </c>
      <c r="B4229" s="211">
        <v>0</v>
      </c>
      <c r="C4229" s="211">
        <v>1</v>
      </c>
      <c r="D4229" s="211" t="s">
        <v>2848</v>
      </c>
      <c r="E4229" s="211" t="s">
        <v>3293</v>
      </c>
      <c r="F4229" s="211" t="s">
        <v>3294</v>
      </c>
    </row>
    <row r="4230" spans="1:6" ht="15" customHeight="1" x14ac:dyDescent="0.25">
      <c r="A4230" s="211" t="s">
        <v>2812</v>
      </c>
      <c r="B4230" s="211">
        <v>0</v>
      </c>
      <c r="C4230" s="211">
        <v>1</v>
      </c>
      <c r="D4230" s="211" t="s">
        <v>2848</v>
      </c>
      <c r="E4230" s="211" t="s">
        <v>3293</v>
      </c>
      <c r="F4230" s="211" t="s">
        <v>3294</v>
      </c>
    </row>
    <row r="4231" spans="1:6" ht="15" customHeight="1" x14ac:dyDescent="0.25">
      <c r="A4231" s="211" t="s">
        <v>2814</v>
      </c>
      <c r="B4231" s="211">
        <v>0</v>
      </c>
      <c r="C4231" s="211">
        <v>1</v>
      </c>
      <c r="D4231" s="211" t="s">
        <v>2848</v>
      </c>
      <c r="E4231" s="211" t="s">
        <v>3293</v>
      </c>
      <c r="F4231" s="211" t="s">
        <v>3294</v>
      </c>
    </row>
    <row r="4232" spans="1:6" ht="15" customHeight="1" x14ac:dyDescent="0.25">
      <c r="A4232" s="211" t="s">
        <v>2816</v>
      </c>
      <c r="B4232" s="211">
        <v>0</v>
      </c>
      <c r="C4232" s="211">
        <v>1</v>
      </c>
      <c r="D4232" s="211" t="s">
        <v>2848</v>
      </c>
      <c r="E4232" s="211" t="s">
        <v>3293</v>
      </c>
      <c r="F4232" s="211" t="s">
        <v>3294</v>
      </c>
    </row>
    <row r="4233" spans="1:6" ht="15" customHeight="1" x14ac:dyDescent="0.25">
      <c r="A4233" s="211" t="s">
        <v>2818</v>
      </c>
      <c r="B4233" s="211">
        <v>0</v>
      </c>
      <c r="C4233" s="211">
        <v>1</v>
      </c>
      <c r="D4233" s="211" t="s">
        <v>2848</v>
      </c>
      <c r="E4233" s="211" t="s">
        <v>3293</v>
      </c>
      <c r="F4233" s="211" t="s">
        <v>3294</v>
      </c>
    </row>
    <row r="4234" spans="1:6" ht="15" customHeight="1" x14ac:dyDescent="0.25">
      <c r="A4234" s="211" t="s">
        <v>2820</v>
      </c>
      <c r="B4234" s="211">
        <v>0</v>
      </c>
      <c r="C4234" s="211">
        <v>1</v>
      </c>
      <c r="D4234" s="211" t="s">
        <v>2848</v>
      </c>
      <c r="E4234" s="211" t="s">
        <v>3293</v>
      </c>
      <c r="F4234" s="211" t="s">
        <v>3294</v>
      </c>
    </row>
    <row r="4235" spans="1:6" ht="15" customHeight="1" x14ac:dyDescent="0.25">
      <c r="A4235" s="211" t="s">
        <v>2822</v>
      </c>
      <c r="B4235" s="211">
        <v>0</v>
      </c>
      <c r="C4235" s="211">
        <v>1</v>
      </c>
      <c r="D4235" s="211" t="s">
        <v>2848</v>
      </c>
      <c r="E4235" s="211" t="s">
        <v>3293</v>
      </c>
      <c r="F4235" s="211" t="s">
        <v>3294</v>
      </c>
    </row>
    <row r="4236" spans="1:6" ht="15" customHeight="1" x14ac:dyDescent="0.25">
      <c r="A4236" s="211" t="s">
        <v>2824</v>
      </c>
      <c r="B4236" s="211">
        <v>0</v>
      </c>
      <c r="C4236" s="211">
        <v>1</v>
      </c>
      <c r="D4236" s="211" t="s">
        <v>2848</v>
      </c>
      <c r="E4236" s="211" t="s">
        <v>3293</v>
      </c>
      <c r="F4236" s="211" t="s">
        <v>3294</v>
      </c>
    </row>
    <row r="4237" spans="1:6" ht="15" customHeight="1" x14ac:dyDescent="0.25">
      <c r="A4237" s="211" t="s">
        <v>2826</v>
      </c>
      <c r="B4237" s="211">
        <v>0</v>
      </c>
      <c r="C4237" s="211">
        <v>1</v>
      </c>
      <c r="D4237" s="211" t="s">
        <v>2848</v>
      </c>
      <c r="E4237" s="211" t="s">
        <v>3293</v>
      </c>
      <c r="F4237" s="211" t="s">
        <v>3294</v>
      </c>
    </row>
    <row r="4238" spans="1:6" ht="15" customHeight="1" x14ac:dyDescent="0.25">
      <c r="A4238" s="211" t="s">
        <v>2828</v>
      </c>
      <c r="B4238" s="211">
        <v>0</v>
      </c>
      <c r="C4238" s="211">
        <v>1</v>
      </c>
      <c r="D4238" s="211" t="s">
        <v>2848</v>
      </c>
      <c r="E4238" s="211" t="s">
        <v>3293</v>
      </c>
      <c r="F4238" s="211" t="s">
        <v>3294</v>
      </c>
    </row>
    <row r="4239" spans="1:6" ht="15" customHeight="1" x14ac:dyDescent="0.25">
      <c r="A4239" s="211" t="s">
        <v>2830</v>
      </c>
      <c r="B4239" s="211">
        <v>0</v>
      </c>
      <c r="C4239" s="211">
        <v>1</v>
      </c>
      <c r="D4239" s="211" t="s">
        <v>2848</v>
      </c>
      <c r="E4239" s="211" t="s">
        <v>3293</v>
      </c>
      <c r="F4239" s="211" t="s">
        <v>3294</v>
      </c>
    </row>
    <row r="4240" spans="1:6" ht="15" customHeight="1" x14ac:dyDescent="0.25">
      <c r="A4240" s="211" t="s">
        <v>2832</v>
      </c>
      <c r="B4240" s="211">
        <v>0</v>
      </c>
      <c r="C4240" s="211">
        <v>1</v>
      </c>
      <c r="D4240" s="211" t="s">
        <v>2848</v>
      </c>
      <c r="E4240" s="211" t="s">
        <v>3293</v>
      </c>
      <c r="F4240" s="211" t="s">
        <v>3294</v>
      </c>
    </row>
    <row r="4241" spans="1:6" ht="15" customHeight="1" x14ac:dyDescent="0.25">
      <c r="A4241" s="211" t="s">
        <v>2834</v>
      </c>
      <c r="B4241" s="211">
        <v>0</v>
      </c>
      <c r="C4241" s="211">
        <v>1</v>
      </c>
      <c r="D4241" s="211" t="s">
        <v>2848</v>
      </c>
      <c r="E4241" s="211" t="s">
        <v>3293</v>
      </c>
      <c r="F4241" s="211" t="s">
        <v>3294</v>
      </c>
    </row>
    <row r="4242" spans="1:6" ht="15" customHeight="1" x14ac:dyDescent="0.25">
      <c r="A4242" s="211" t="s">
        <v>2836</v>
      </c>
      <c r="B4242" s="211">
        <v>0</v>
      </c>
      <c r="C4242" s="211">
        <v>1</v>
      </c>
      <c r="D4242" s="211" t="s">
        <v>2848</v>
      </c>
      <c r="E4242" s="211" t="s">
        <v>3293</v>
      </c>
      <c r="F4242" s="211" t="s">
        <v>3294</v>
      </c>
    </row>
    <row r="4243" spans="1:6" ht="15" customHeight="1" x14ac:dyDescent="0.25">
      <c r="A4243" s="211" t="s">
        <v>2838</v>
      </c>
      <c r="B4243" s="211">
        <v>0</v>
      </c>
      <c r="C4243" s="211">
        <v>1</v>
      </c>
      <c r="D4243" s="211" t="s">
        <v>2848</v>
      </c>
      <c r="E4243" s="211" t="s">
        <v>3293</v>
      </c>
      <c r="F4243" s="211" t="s">
        <v>3294</v>
      </c>
    </row>
    <row r="4244" spans="1:6" ht="15" customHeight="1" x14ac:dyDescent="0.25">
      <c r="A4244" s="211" t="s">
        <v>2840</v>
      </c>
      <c r="B4244" s="211">
        <v>0</v>
      </c>
      <c r="C4244" s="211">
        <v>1</v>
      </c>
      <c r="D4244" s="211" t="s">
        <v>2848</v>
      </c>
      <c r="E4244" s="211" t="s">
        <v>3293</v>
      </c>
      <c r="F4244" s="211" t="s">
        <v>3294</v>
      </c>
    </row>
    <row r="4245" spans="1:6" ht="15" customHeight="1" x14ac:dyDescent="0.25">
      <c r="A4245" s="211" t="s">
        <v>2842</v>
      </c>
      <c r="B4245" s="211">
        <v>0</v>
      </c>
      <c r="C4245" s="211">
        <v>1</v>
      </c>
      <c r="D4245" s="211" t="s">
        <v>2848</v>
      </c>
      <c r="E4245" s="211" t="s">
        <v>3293</v>
      </c>
      <c r="F4245" s="211" t="s">
        <v>3294</v>
      </c>
    </row>
    <row r="4246" spans="1:6" ht="15" customHeight="1" x14ac:dyDescent="0.25">
      <c r="A4246" s="211" t="s">
        <v>2844</v>
      </c>
      <c r="B4246" s="211">
        <v>0</v>
      </c>
      <c r="C4246" s="211">
        <v>1</v>
      </c>
      <c r="D4246" s="211" t="s">
        <v>2848</v>
      </c>
      <c r="E4246" s="211" t="s">
        <v>3293</v>
      </c>
      <c r="F4246" s="211" t="s">
        <v>3294</v>
      </c>
    </row>
    <row r="4247" spans="1:6" ht="15" customHeight="1" x14ac:dyDescent="0.25">
      <c r="A4247" s="211" t="s">
        <v>2846</v>
      </c>
      <c r="B4247" s="211">
        <v>0</v>
      </c>
      <c r="C4247" s="211">
        <v>1</v>
      </c>
      <c r="D4247" s="211" t="s">
        <v>2848</v>
      </c>
      <c r="E4247" s="211" t="s">
        <v>3293</v>
      </c>
      <c r="F4247" s="211" t="s">
        <v>3294</v>
      </c>
    </row>
    <row r="4248" spans="1:6" ht="15" customHeight="1" x14ac:dyDescent="0.25">
      <c r="A4248" s="211" t="s">
        <v>2850</v>
      </c>
      <c r="B4248" s="211">
        <v>0</v>
      </c>
      <c r="C4248" s="211">
        <v>1</v>
      </c>
      <c r="D4248" s="211" t="s">
        <v>2848</v>
      </c>
      <c r="E4248" s="211" t="s">
        <v>3293</v>
      </c>
      <c r="F4248" s="211" t="s">
        <v>3294</v>
      </c>
    </row>
    <row r="4249" spans="1:6" ht="15" customHeight="1" x14ac:dyDescent="0.25">
      <c r="A4249" s="211" t="s">
        <v>2852</v>
      </c>
      <c r="B4249" s="211">
        <v>0</v>
      </c>
      <c r="C4249" s="211">
        <v>1</v>
      </c>
      <c r="D4249" s="211" t="s">
        <v>2848</v>
      </c>
      <c r="E4249" s="211" t="s">
        <v>3293</v>
      </c>
      <c r="F4249" s="211" t="s">
        <v>3294</v>
      </c>
    </row>
    <row r="4250" spans="1:6" ht="15" customHeight="1" x14ac:dyDescent="0.25">
      <c r="A4250" s="211" t="s">
        <v>2854</v>
      </c>
      <c r="B4250" s="211">
        <v>0</v>
      </c>
      <c r="C4250" s="211">
        <v>1</v>
      </c>
      <c r="D4250" s="211" t="s">
        <v>2848</v>
      </c>
      <c r="E4250" s="211" t="s">
        <v>3293</v>
      </c>
      <c r="F4250" s="211" t="s">
        <v>3294</v>
      </c>
    </row>
    <row r="4251" spans="1:6" ht="15" customHeight="1" x14ac:dyDescent="0.25">
      <c r="A4251" s="211" t="s">
        <v>2856</v>
      </c>
      <c r="B4251" s="211">
        <v>0</v>
      </c>
      <c r="C4251" s="211">
        <v>1</v>
      </c>
      <c r="D4251" s="211" t="s">
        <v>2848</v>
      </c>
      <c r="E4251" s="211" t="s">
        <v>3293</v>
      </c>
      <c r="F4251" s="211" t="s">
        <v>3294</v>
      </c>
    </row>
    <row r="4252" spans="1:6" ht="15" customHeight="1" x14ac:dyDescent="0.25">
      <c r="A4252" s="211" t="s">
        <v>2858</v>
      </c>
      <c r="B4252" s="211">
        <v>0</v>
      </c>
      <c r="C4252" s="211">
        <v>1</v>
      </c>
      <c r="D4252" s="211" t="s">
        <v>2848</v>
      </c>
      <c r="E4252" s="211" t="s">
        <v>3293</v>
      </c>
      <c r="F4252" s="211" t="s">
        <v>3294</v>
      </c>
    </row>
    <row r="4253" spans="1:6" ht="15" customHeight="1" x14ac:dyDescent="0.25">
      <c r="A4253" s="211" t="s">
        <v>3023</v>
      </c>
      <c r="B4253" s="211">
        <v>0</v>
      </c>
      <c r="C4253" s="211">
        <v>1</v>
      </c>
      <c r="D4253" s="211" t="s">
        <v>2848</v>
      </c>
      <c r="E4253" s="211" t="s">
        <v>3293</v>
      </c>
      <c r="F4253" s="211" t="s">
        <v>3294</v>
      </c>
    </row>
    <row r="4254" spans="1:6" ht="15" customHeight="1" x14ac:dyDescent="0.25">
      <c r="A4254" s="300" t="s">
        <v>2306</v>
      </c>
      <c r="B4254" s="211">
        <v>0</v>
      </c>
      <c r="C4254" s="211">
        <v>1</v>
      </c>
      <c r="D4254" s="211" t="s">
        <v>2858</v>
      </c>
      <c r="E4254" s="211" t="s">
        <v>3293</v>
      </c>
      <c r="F4254" s="211" t="s">
        <v>3294</v>
      </c>
    </row>
    <row r="4255" spans="1:6" ht="15" customHeight="1" x14ac:dyDescent="0.25">
      <c r="A4255" s="211" t="s">
        <v>2777</v>
      </c>
      <c r="B4255" s="211">
        <v>0</v>
      </c>
      <c r="C4255" s="211">
        <v>1</v>
      </c>
      <c r="D4255" s="211" t="s">
        <v>2858</v>
      </c>
      <c r="E4255" s="211" t="s">
        <v>3293</v>
      </c>
      <c r="F4255" s="211" t="s">
        <v>3294</v>
      </c>
    </row>
    <row r="4256" spans="1:6" ht="15" customHeight="1" x14ac:dyDescent="0.25">
      <c r="A4256" s="211" t="s">
        <v>2779</v>
      </c>
      <c r="B4256" s="211">
        <v>0</v>
      </c>
      <c r="C4256" s="211">
        <v>1</v>
      </c>
      <c r="D4256" s="211" t="s">
        <v>2858</v>
      </c>
      <c r="E4256" s="211" t="s">
        <v>3293</v>
      </c>
      <c r="F4256" s="211" t="s">
        <v>3294</v>
      </c>
    </row>
    <row r="4257" spans="1:6" ht="15" customHeight="1" x14ac:dyDescent="0.25">
      <c r="A4257" s="211" t="s">
        <v>2781</v>
      </c>
      <c r="B4257" s="211">
        <v>0</v>
      </c>
      <c r="C4257" s="211">
        <v>1</v>
      </c>
      <c r="D4257" s="211" t="s">
        <v>2858</v>
      </c>
      <c r="E4257" s="211" t="s">
        <v>3293</v>
      </c>
      <c r="F4257" s="211" t="s">
        <v>3294</v>
      </c>
    </row>
    <row r="4258" spans="1:6" ht="15" customHeight="1" x14ac:dyDescent="0.25">
      <c r="A4258" s="211" t="s">
        <v>2307</v>
      </c>
      <c r="B4258" s="211">
        <v>0</v>
      </c>
      <c r="C4258" s="211">
        <v>1</v>
      </c>
      <c r="D4258" s="211" t="s">
        <v>2858</v>
      </c>
      <c r="E4258" s="211" t="s">
        <v>3293</v>
      </c>
      <c r="F4258" s="211" t="s">
        <v>3294</v>
      </c>
    </row>
    <row r="4259" spans="1:6" ht="15" customHeight="1" x14ac:dyDescent="0.25">
      <c r="A4259" s="211" t="s">
        <v>2784</v>
      </c>
      <c r="B4259" s="211">
        <v>0</v>
      </c>
      <c r="C4259" s="211">
        <v>1</v>
      </c>
      <c r="D4259" s="211" t="s">
        <v>2858</v>
      </c>
      <c r="E4259" s="211" t="s">
        <v>3293</v>
      </c>
      <c r="F4259" s="211" t="s">
        <v>3294</v>
      </c>
    </row>
    <row r="4260" spans="1:6" ht="15" customHeight="1" x14ac:dyDescent="0.25">
      <c r="A4260" s="211" t="s">
        <v>2786</v>
      </c>
      <c r="B4260" s="211">
        <v>0</v>
      </c>
      <c r="C4260" s="211">
        <v>1</v>
      </c>
      <c r="D4260" s="211" t="s">
        <v>2858</v>
      </c>
      <c r="E4260" s="211" t="s">
        <v>3293</v>
      </c>
      <c r="F4260" s="211" t="s">
        <v>3294</v>
      </c>
    </row>
    <row r="4261" spans="1:6" ht="15" customHeight="1" x14ac:dyDescent="0.25">
      <c r="A4261" s="211" t="s">
        <v>2788</v>
      </c>
      <c r="B4261" s="211">
        <v>0</v>
      </c>
      <c r="C4261" s="211">
        <v>1</v>
      </c>
      <c r="D4261" s="211" t="s">
        <v>2858</v>
      </c>
      <c r="E4261" s="211" t="s">
        <v>3293</v>
      </c>
      <c r="F4261" s="211" t="s">
        <v>3294</v>
      </c>
    </row>
    <row r="4262" spans="1:6" ht="15" customHeight="1" x14ac:dyDescent="0.25">
      <c r="A4262" s="211" t="s">
        <v>2812</v>
      </c>
      <c r="B4262" s="211">
        <v>0</v>
      </c>
      <c r="C4262" s="211">
        <v>1</v>
      </c>
      <c r="D4262" s="211" t="s">
        <v>2858</v>
      </c>
      <c r="E4262" s="211" t="s">
        <v>3293</v>
      </c>
      <c r="F4262" s="211" t="s">
        <v>3294</v>
      </c>
    </row>
    <row r="4263" spans="1:6" ht="15" customHeight="1" x14ac:dyDescent="0.25">
      <c r="A4263" s="211" t="s">
        <v>2814</v>
      </c>
      <c r="B4263" s="211">
        <v>0</v>
      </c>
      <c r="C4263" s="211">
        <v>1</v>
      </c>
      <c r="D4263" s="211" t="s">
        <v>2858</v>
      </c>
      <c r="E4263" s="211" t="s">
        <v>3293</v>
      </c>
      <c r="F4263" s="211" t="s">
        <v>3294</v>
      </c>
    </row>
    <row r="4264" spans="1:6" ht="15" customHeight="1" x14ac:dyDescent="0.25">
      <c r="A4264" s="211" t="s">
        <v>2816</v>
      </c>
      <c r="B4264" s="211">
        <v>0</v>
      </c>
      <c r="C4264" s="211">
        <v>1</v>
      </c>
      <c r="D4264" s="211" t="s">
        <v>2858</v>
      </c>
      <c r="E4264" s="211" t="s">
        <v>3293</v>
      </c>
      <c r="F4264" s="211" t="s">
        <v>3294</v>
      </c>
    </row>
    <row r="4265" spans="1:6" ht="15" customHeight="1" x14ac:dyDescent="0.25">
      <c r="A4265" s="211" t="s">
        <v>2818</v>
      </c>
      <c r="B4265" s="211">
        <v>0</v>
      </c>
      <c r="C4265" s="211">
        <v>1</v>
      </c>
      <c r="D4265" s="211" t="s">
        <v>2858</v>
      </c>
      <c r="E4265" s="211" t="s">
        <v>3293</v>
      </c>
      <c r="F4265" s="211" t="s">
        <v>3294</v>
      </c>
    </row>
    <row r="4266" spans="1:6" ht="15" customHeight="1" x14ac:dyDescent="0.25">
      <c r="A4266" s="211" t="s">
        <v>2820</v>
      </c>
      <c r="B4266" s="211">
        <v>0</v>
      </c>
      <c r="C4266" s="211">
        <v>1</v>
      </c>
      <c r="D4266" s="211" t="s">
        <v>2858</v>
      </c>
      <c r="E4266" s="211" t="s">
        <v>3293</v>
      </c>
      <c r="F4266" s="211" t="s">
        <v>3294</v>
      </c>
    </row>
    <row r="4267" spans="1:6" ht="15" customHeight="1" x14ac:dyDescent="0.25">
      <c r="A4267" s="211" t="s">
        <v>2822</v>
      </c>
      <c r="B4267" s="211">
        <v>0</v>
      </c>
      <c r="C4267" s="211">
        <v>1</v>
      </c>
      <c r="D4267" s="211" t="s">
        <v>2858</v>
      </c>
      <c r="E4267" s="211" t="s">
        <v>3293</v>
      </c>
      <c r="F4267" s="211" t="s">
        <v>3294</v>
      </c>
    </row>
    <row r="4268" spans="1:6" ht="15" customHeight="1" x14ac:dyDescent="0.25">
      <c r="A4268" s="211" t="s">
        <v>2824</v>
      </c>
      <c r="B4268" s="211">
        <v>0</v>
      </c>
      <c r="C4268" s="211">
        <v>1</v>
      </c>
      <c r="D4268" s="211" t="s">
        <v>2858</v>
      </c>
      <c r="E4268" s="211" t="s">
        <v>3293</v>
      </c>
      <c r="F4268" s="211" t="s">
        <v>3294</v>
      </c>
    </row>
    <row r="4269" spans="1:6" ht="15" customHeight="1" x14ac:dyDescent="0.25">
      <c r="A4269" s="211" t="s">
        <v>2826</v>
      </c>
      <c r="B4269" s="211">
        <v>0</v>
      </c>
      <c r="C4269" s="211">
        <v>1</v>
      </c>
      <c r="D4269" s="211" t="s">
        <v>2858</v>
      </c>
      <c r="E4269" s="211" t="s">
        <v>3293</v>
      </c>
      <c r="F4269" s="211" t="s">
        <v>3294</v>
      </c>
    </row>
    <row r="4270" spans="1:6" ht="15" customHeight="1" x14ac:dyDescent="0.25">
      <c r="A4270" s="211" t="s">
        <v>2828</v>
      </c>
      <c r="B4270" s="211">
        <v>0</v>
      </c>
      <c r="C4270" s="211">
        <v>1</v>
      </c>
      <c r="D4270" s="211" t="s">
        <v>2858</v>
      </c>
      <c r="E4270" s="211" t="s">
        <v>3293</v>
      </c>
      <c r="F4270" s="211" t="s">
        <v>3294</v>
      </c>
    </row>
    <row r="4271" spans="1:6" ht="15" customHeight="1" x14ac:dyDescent="0.25">
      <c r="A4271" s="211" t="s">
        <v>2830</v>
      </c>
      <c r="B4271" s="211">
        <v>0</v>
      </c>
      <c r="C4271" s="211">
        <v>1</v>
      </c>
      <c r="D4271" s="211" t="s">
        <v>2858</v>
      </c>
      <c r="E4271" s="211" t="s">
        <v>3293</v>
      </c>
      <c r="F4271" s="211" t="s">
        <v>3294</v>
      </c>
    </row>
    <row r="4272" spans="1:6" ht="15" customHeight="1" x14ac:dyDescent="0.25">
      <c r="A4272" s="211" t="s">
        <v>2832</v>
      </c>
      <c r="B4272" s="211">
        <v>0</v>
      </c>
      <c r="C4272" s="211">
        <v>1</v>
      </c>
      <c r="D4272" s="211" t="s">
        <v>2858</v>
      </c>
      <c r="E4272" s="211" t="s">
        <v>3293</v>
      </c>
      <c r="F4272" s="211" t="s">
        <v>3294</v>
      </c>
    </row>
    <row r="4273" spans="1:6" ht="15" customHeight="1" x14ac:dyDescent="0.25">
      <c r="A4273" s="211" t="s">
        <v>2834</v>
      </c>
      <c r="B4273" s="211">
        <v>0</v>
      </c>
      <c r="C4273" s="211">
        <v>1</v>
      </c>
      <c r="D4273" s="211" t="s">
        <v>2858</v>
      </c>
      <c r="E4273" s="211" t="s">
        <v>3293</v>
      </c>
      <c r="F4273" s="211" t="s">
        <v>3294</v>
      </c>
    </row>
    <row r="4274" spans="1:6" ht="15" customHeight="1" x14ac:dyDescent="0.25">
      <c r="A4274" s="211" t="s">
        <v>2836</v>
      </c>
      <c r="B4274" s="211">
        <v>0</v>
      </c>
      <c r="C4274" s="211">
        <v>1</v>
      </c>
      <c r="D4274" s="211" t="s">
        <v>2858</v>
      </c>
      <c r="E4274" s="211" t="s">
        <v>3293</v>
      </c>
      <c r="F4274" s="211" t="s">
        <v>3294</v>
      </c>
    </row>
    <row r="4275" spans="1:6" ht="15" customHeight="1" x14ac:dyDescent="0.25">
      <c r="A4275" s="211" t="s">
        <v>2838</v>
      </c>
      <c r="B4275" s="211">
        <v>0</v>
      </c>
      <c r="C4275" s="211">
        <v>1</v>
      </c>
      <c r="D4275" s="211" t="s">
        <v>2858</v>
      </c>
      <c r="E4275" s="211" t="s">
        <v>3293</v>
      </c>
      <c r="F4275" s="211" t="s">
        <v>3294</v>
      </c>
    </row>
    <row r="4276" spans="1:6" ht="15" customHeight="1" x14ac:dyDescent="0.25">
      <c r="A4276" s="211" t="s">
        <v>2840</v>
      </c>
      <c r="B4276" s="211">
        <v>0</v>
      </c>
      <c r="C4276" s="211">
        <v>1</v>
      </c>
      <c r="D4276" s="211" t="s">
        <v>2858</v>
      </c>
      <c r="E4276" s="211" t="s">
        <v>3293</v>
      </c>
      <c r="F4276" s="211" t="s">
        <v>3294</v>
      </c>
    </row>
    <row r="4277" spans="1:6" ht="15" customHeight="1" x14ac:dyDescent="0.25">
      <c r="A4277" s="211" t="s">
        <v>2842</v>
      </c>
      <c r="B4277" s="211">
        <v>0</v>
      </c>
      <c r="C4277" s="211">
        <v>1</v>
      </c>
      <c r="D4277" s="211" t="s">
        <v>2858</v>
      </c>
      <c r="E4277" s="211" t="s">
        <v>3293</v>
      </c>
      <c r="F4277" s="211" t="s">
        <v>3294</v>
      </c>
    </row>
    <row r="4278" spans="1:6" ht="15" customHeight="1" x14ac:dyDescent="0.25">
      <c r="A4278" s="211" t="s">
        <v>2844</v>
      </c>
      <c r="B4278" s="211">
        <v>0</v>
      </c>
      <c r="C4278" s="211">
        <v>1</v>
      </c>
      <c r="D4278" s="211" t="s">
        <v>2858</v>
      </c>
      <c r="E4278" s="211" t="s">
        <v>3293</v>
      </c>
      <c r="F4278" s="211" t="s">
        <v>3294</v>
      </c>
    </row>
    <row r="4279" spans="1:6" ht="15" customHeight="1" x14ac:dyDescent="0.25">
      <c r="A4279" s="211" t="s">
        <v>2846</v>
      </c>
      <c r="B4279" s="211">
        <v>0</v>
      </c>
      <c r="C4279" s="211">
        <v>1</v>
      </c>
      <c r="D4279" s="211" t="s">
        <v>2858</v>
      </c>
      <c r="E4279" s="211" t="s">
        <v>3293</v>
      </c>
      <c r="F4279" s="211" t="s">
        <v>3294</v>
      </c>
    </row>
    <row r="4280" spans="1:6" ht="15" customHeight="1" x14ac:dyDescent="0.25">
      <c r="A4280" s="211" t="s">
        <v>2848</v>
      </c>
      <c r="B4280" s="211">
        <v>0</v>
      </c>
      <c r="C4280" s="211">
        <v>1</v>
      </c>
      <c r="D4280" s="211" t="s">
        <v>2858</v>
      </c>
      <c r="E4280" s="211" t="s">
        <v>3293</v>
      </c>
      <c r="F4280" s="211" t="s">
        <v>3294</v>
      </c>
    </row>
    <row r="4281" spans="1:6" ht="15" customHeight="1" x14ac:dyDescent="0.25">
      <c r="A4281" s="211" t="s">
        <v>2850</v>
      </c>
      <c r="B4281" s="211">
        <v>0</v>
      </c>
      <c r="C4281" s="211">
        <v>1</v>
      </c>
      <c r="D4281" s="211" t="s">
        <v>2858</v>
      </c>
      <c r="E4281" s="211" t="s">
        <v>3293</v>
      </c>
      <c r="F4281" s="211" t="s">
        <v>3294</v>
      </c>
    </row>
    <row r="4282" spans="1:6" ht="15" customHeight="1" x14ac:dyDescent="0.25">
      <c r="A4282" s="211" t="s">
        <v>2852</v>
      </c>
      <c r="B4282" s="211">
        <v>0</v>
      </c>
      <c r="C4282" s="211">
        <v>1</v>
      </c>
      <c r="D4282" s="211" t="s">
        <v>2858</v>
      </c>
      <c r="E4282" s="211" t="s">
        <v>3293</v>
      </c>
      <c r="F4282" s="211" t="s">
        <v>3294</v>
      </c>
    </row>
    <row r="4283" spans="1:6" ht="15" customHeight="1" x14ac:dyDescent="0.25">
      <c r="A4283" s="211" t="s">
        <v>2854</v>
      </c>
      <c r="B4283" s="211">
        <v>0</v>
      </c>
      <c r="C4283" s="211">
        <v>1</v>
      </c>
      <c r="D4283" s="211" t="s">
        <v>2858</v>
      </c>
      <c r="E4283" s="211" t="s">
        <v>3293</v>
      </c>
      <c r="F4283" s="211" t="s">
        <v>3294</v>
      </c>
    </row>
    <row r="4284" spans="1:6" ht="15" customHeight="1" x14ac:dyDescent="0.25">
      <c r="A4284" s="211" t="s">
        <v>2856</v>
      </c>
      <c r="B4284" s="211">
        <v>0</v>
      </c>
      <c r="C4284" s="211">
        <v>1</v>
      </c>
      <c r="D4284" s="211" t="s">
        <v>2858</v>
      </c>
      <c r="E4284" s="211" t="s">
        <v>3293</v>
      </c>
      <c r="F4284" s="211" t="s">
        <v>3294</v>
      </c>
    </row>
    <row r="4285" spans="1:6" ht="15" customHeight="1" x14ac:dyDescent="0.25">
      <c r="A4285" s="211" t="s">
        <v>3023</v>
      </c>
      <c r="B4285" s="211">
        <v>0</v>
      </c>
      <c r="C4285" s="211">
        <v>1</v>
      </c>
      <c r="D4285" s="211" t="s">
        <v>2858</v>
      </c>
      <c r="E4285" s="211" t="s">
        <v>3293</v>
      </c>
      <c r="F4285" s="211" t="s">
        <v>3294</v>
      </c>
    </row>
    <row r="4286" spans="1:6" ht="15" customHeight="1" x14ac:dyDescent="0.25">
      <c r="A4286" s="211" t="s">
        <v>2824</v>
      </c>
      <c r="B4286" s="211">
        <v>0</v>
      </c>
      <c r="C4286" s="211">
        <v>1</v>
      </c>
      <c r="D4286" s="300" t="s">
        <v>2306</v>
      </c>
      <c r="E4286" s="211" t="s">
        <v>3293</v>
      </c>
      <c r="F4286" s="211" t="s">
        <v>3294</v>
      </c>
    </row>
    <row r="4287" spans="1:6" ht="15" customHeight="1" x14ac:dyDescent="0.25">
      <c r="A4287" s="211" t="s">
        <v>2824</v>
      </c>
      <c r="B4287" s="211">
        <v>0</v>
      </c>
      <c r="C4287" s="211">
        <v>1</v>
      </c>
      <c r="D4287" s="211" t="s">
        <v>2777</v>
      </c>
      <c r="E4287" s="211" t="s">
        <v>3293</v>
      </c>
      <c r="F4287" s="211" t="s">
        <v>3294</v>
      </c>
    </row>
    <row r="4288" spans="1:6" ht="15" customHeight="1" x14ac:dyDescent="0.25">
      <c r="A4288" s="211" t="s">
        <v>2824</v>
      </c>
      <c r="B4288" s="211">
        <v>0</v>
      </c>
      <c r="C4288" s="211">
        <v>1</v>
      </c>
      <c r="D4288" s="211" t="s">
        <v>2779</v>
      </c>
      <c r="E4288" s="211" t="s">
        <v>3293</v>
      </c>
      <c r="F4288" s="211" t="s">
        <v>3294</v>
      </c>
    </row>
    <row r="4289" spans="1:6" ht="15" customHeight="1" x14ac:dyDescent="0.25">
      <c r="A4289" s="211" t="s">
        <v>2824</v>
      </c>
      <c r="B4289" s="211">
        <v>0</v>
      </c>
      <c r="C4289" s="211">
        <v>1</v>
      </c>
      <c r="D4289" s="211" t="s">
        <v>2781</v>
      </c>
      <c r="E4289" s="211" t="s">
        <v>3293</v>
      </c>
      <c r="F4289" s="211" t="s">
        <v>3294</v>
      </c>
    </row>
    <row r="4290" spans="1:6" ht="15" customHeight="1" x14ac:dyDescent="0.25">
      <c r="A4290" s="211" t="s">
        <v>2824</v>
      </c>
      <c r="B4290" s="211">
        <v>0</v>
      </c>
      <c r="C4290" s="211">
        <v>1</v>
      </c>
      <c r="D4290" s="211" t="s">
        <v>2307</v>
      </c>
      <c r="E4290" s="211" t="s">
        <v>3293</v>
      </c>
      <c r="F4290" s="211" t="s">
        <v>3294</v>
      </c>
    </row>
    <row r="4291" spans="1:6" ht="15" customHeight="1" x14ac:dyDescent="0.25">
      <c r="A4291" s="211" t="s">
        <v>2824</v>
      </c>
      <c r="B4291" s="211">
        <v>0</v>
      </c>
      <c r="C4291" s="211">
        <v>1</v>
      </c>
      <c r="D4291" s="211" t="s">
        <v>2784</v>
      </c>
      <c r="E4291" s="211" t="s">
        <v>3293</v>
      </c>
      <c r="F4291" s="211" t="s">
        <v>3294</v>
      </c>
    </row>
    <row r="4292" spans="1:6" ht="15" customHeight="1" x14ac:dyDescent="0.25">
      <c r="A4292" s="211" t="s">
        <v>2824</v>
      </c>
      <c r="B4292" s="211">
        <v>0</v>
      </c>
      <c r="C4292" s="211">
        <v>1</v>
      </c>
      <c r="D4292" s="211" t="s">
        <v>2786</v>
      </c>
      <c r="E4292" s="211" t="s">
        <v>3293</v>
      </c>
      <c r="F4292" s="211" t="s">
        <v>3294</v>
      </c>
    </row>
    <row r="4293" spans="1:6" ht="15" customHeight="1" x14ac:dyDescent="0.25">
      <c r="A4293" s="211" t="s">
        <v>2824</v>
      </c>
      <c r="B4293" s="211">
        <v>0</v>
      </c>
      <c r="C4293" s="211">
        <v>1</v>
      </c>
      <c r="D4293" s="211" t="s">
        <v>2788</v>
      </c>
      <c r="E4293" s="211" t="s">
        <v>3293</v>
      </c>
      <c r="F4293" s="211" t="s">
        <v>3294</v>
      </c>
    </row>
    <row r="4294" spans="1:6" ht="15" customHeight="1" x14ac:dyDescent="0.25">
      <c r="A4294" s="211" t="s">
        <v>2824</v>
      </c>
      <c r="B4294" s="211">
        <v>0</v>
      </c>
      <c r="C4294" s="211">
        <v>1</v>
      </c>
      <c r="D4294" s="211" t="s">
        <v>2812</v>
      </c>
      <c r="E4294" s="211" t="s">
        <v>3293</v>
      </c>
      <c r="F4294" s="211" t="s">
        <v>3294</v>
      </c>
    </row>
    <row r="4295" spans="1:6" ht="15" customHeight="1" x14ac:dyDescent="0.25">
      <c r="A4295" s="211" t="s">
        <v>2824</v>
      </c>
      <c r="B4295" s="211">
        <v>0</v>
      </c>
      <c r="C4295" s="211">
        <v>1</v>
      </c>
      <c r="D4295" s="211" t="s">
        <v>2814</v>
      </c>
      <c r="E4295" s="211" t="s">
        <v>3293</v>
      </c>
      <c r="F4295" s="211" t="s">
        <v>3294</v>
      </c>
    </row>
    <row r="4296" spans="1:6" ht="15" customHeight="1" x14ac:dyDescent="0.25">
      <c r="A4296" s="211" t="s">
        <v>2824</v>
      </c>
      <c r="B4296" s="211">
        <v>0</v>
      </c>
      <c r="C4296" s="211">
        <v>1</v>
      </c>
      <c r="D4296" s="211" t="s">
        <v>2816</v>
      </c>
      <c r="E4296" s="211" t="s">
        <v>3293</v>
      </c>
      <c r="F4296" s="211" t="s">
        <v>3294</v>
      </c>
    </row>
    <row r="4297" spans="1:6" ht="15" customHeight="1" x14ac:dyDescent="0.25">
      <c r="A4297" s="211" t="s">
        <v>2824</v>
      </c>
      <c r="B4297" s="211">
        <v>0</v>
      </c>
      <c r="C4297" s="211">
        <v>1</v>
      </c>
      <c r="D4297" s="211" t="s">
        <v>2818</v>
      </c>
      <c r="E4297" s="211" t="s">
        <v>3293</v>
      </c>
      <c r="F4297" s="211" t="s">
        <v>3294</v>
      </c>
    </row>
    <row r="4298" spans="1:6" ht="15" customHeight="1" x14ac:dyDescent="0.25">
      <c r="A4298" s="211" t="s">
        <v>2824</v>
      </c>
      <c r="B4298" s="211">
        <v>0</v>
      </c>
      <c r="C4298" s="211">
        <v>1</v>
      </c>
      <c r="D4298" s="211" t="s">
        <v>2820</v>
      </c>
      <c r="E4298" s="211" t="s">
        <v>3293</v>
      </c>
      <c r="F4298" s="211" t="s">
        <v>3294</v>
      </c>
    </row>
    <row r="4299" spans="1:6" ht="15" customHeight="1" x14ac:dyDescent="0.25">
      <c r="A4299" s="211" t="s">
        <v>2824</v>
      </c>
      <c r="B4299" s="211">
        <v>0</v>
      </c>
      <c r="C4299" s="211">
        <v>1</v>
      </c>
      <c r="D4299" s="211" t="s">
        <v>2822</v>
      </c>
      <c r="E4299" s="211" t="s">
        <v>3293</v>
      </c>
      <c r="F4299" s="211" t="s">
        <v>3294</v>
      </c>
    </row>
    <row r="4300" spans="1:6" ht="15" customHeight="1" x14ac:dyDescent="0.25">
      <c r="A4300" s="211" t="s">
        <v>2824</v>
      </c>
      <c r="B4300" s="211">
        <v>0</v>
      </c>
      <c r="C4300" s="211">
        <v>1</v>
      </c>
      <c r="D4300" s="211" t="s">
        <v>2826</v>
      </c>
      <c r="E4300" s="211" t="s">
        <v>3293</v>
      </c>
      <c r="F4300" s="211" t="s">
        <v>3294</v>
      </c>
    </row>
    <row r="4301" spans="1:6" ht="15" customHeight="1" x14ac:dyDescent="0.25">
      <c r="A4301" s="211" t="s">
        <v>2824</v>
      </c>
      <c r="B4301" s="211">
        <v>0</v>
      </c>
      <c r="C4301" s="211">
        <v>1</v>
      </c>
      <c r="D4301" s="211" t="s">
        <v>2828</v>
      </c>
      <c r="E4301" s="211" t="s">
        <v>3293</v>
      </c>
      <c r="F4301" s="211" t="s">
        <v>3294</v>
      </c>
    </row>
    <row r="4302" spans="1:6" ht="15" customHeight="1" x14ac:dyDescent="0.25">
      <c r="A4302" s="211" t="s">
        <v>2824</v>
      </c>
      <c r="B4302" s="211">
        <v>0</v>
      </c>
      <c r="C4302" s="211">
        <v>1</v>
      </c>
      <c r="D4302" s="211" t="s">
        <v>2830</v>
      </c>
      <c r="E4302" s="211" t="s">
        <v>3293</v>
      </c>
      <c r="F4302" s="211" t="s">
        <v>3294</v>
      </c>
    </row>
    <row r="4303" spans="1:6" ht="15" customHeight="1" x14ac:dyDescent="0.25">
      <c r="A4303" s="211" t="s">
        <v>2824</v>
      </c>
      <c r="B4303" s="211">
        <v>0</v>
      </c>
      <c r="C4303" s="211">
        <v>1</v>
      </c>
      <c r="D4303" s="211" t="s">
        <v>2832</v>
      </c>
      <c r="E4303" s="211" t="s">
        <v>3293</v>
      </c>
      <c r="F4303" s="211" t="s">
        <v>3294</v>
      </c>
    </row>
    <row r="4304" spans="1:6" ht="15" customHeight="1" x14ac:dyDescent="0.25">
      <c r="A4304" s="211" t="s">
        <v>2824</v>
      </c>
      <c r="B4304" s="211">
        <v>0</v>
      </c>
      <c r="C4304" s="211">
        <v>1</v>
      </c>
      <c r="D4304" s="211" t="s">
        <v>2834</v>
      </c>
      <c r="E4304" s="211" t="s">
        <v>3293</v>
      </c>
      <c r="F4304" s="211" t="s">
        <v>3294</v>
      </c>
    </row>
    <row r="4305" spans="1:6" ht="15" customHeight="1" x14ac:dyDescent="0.25">
      <c r="A4305" s="211" t="s">
        <v>2824</v>
      </c>
      <c r="B4305" s="211">
        <v>0</v>
      </c>
      <c r="C4305" s="211">
        <v>1</v>
      </c>
      <c r="D4305" s="211" t="s">
        <v>2836</v>
      </c>
      <c r="E4305" s="211" t="s">
        <v>3293</v>
      </c>
      <c r="F4305" s="211" t="s">
        <v>3294</v>
      </c>
    </row>
    <row r="4306" spans="1:6" ht="15" customHeight="1" x14ac:dyDescent="0.25">
      <c r="A4306" s="211" t="s">
        <v>2824</v>
      </c>
      <c r="B4306" s="211">
        <v>0</v>
      </c>
      <c r="C4306" s="211">
        <v>1</v>
      </c>
      <c r="D4306" s="211" t="s">
        <v>2840</v>
      </c>
      <c r="E4306" s="211" t="s">
        <v>3293</v>
      </c>
      <c r="F4306" s="211" t="s">
        <v>3294</v>
      </c>
    </row>
    <row r="4307" spans="1:6" ht="15" customHeight="1" x14ac:dyDescent="0.25">
      <c r="A4307" s="211" t="s">
        <v>2824</v>
      </c>
      <c r="B4307" s="211">
        <v>0</v>
      </c>
      <c r="C4307" s="211">
        <v>1</v>
      </c>
      <c r="D4307" s="211" t="s">
        <v>2842</v>
      </c>
      <c r="E4307" s="211" t="s">
        <v>3293</v>
      </c>
      <c r="F4307" s="211" t="s">
        <v>3294</v>
      </c>
    </row>
    <row r="4308" spans="1:6" ht="15" customHeight="1" x14ac:dyDescent="0.25">
      <c r="A4308" s="211" t="s">
        <v>2824</v>
      </c>
      <c r="B4308" s="211">
        <v>0</v>
      </c>
      <c r="C4308" s="211">
        <v>1</v>
      </c>
      <c r="D4308" s="211" t="s">
        <v>2844</v>
      </c>
      <c r="E4308" s="211" t="s">
        <v>3293</v>
      </c>
      <c r="F4308" s="211" t="s">
        <v>3294</v>
      </c>
    </row>
    <row r="4309" spans="1:6" ht="15" customHeight="1" x14ac:dyDescent="0.25">
      <c r="A4309" s="211" t="s">
        <v>2824</v>
      </c>
      <c r="B4309" s="211">
        <v>0</v>
      </c>
      <c r="C4309" s="211">
        <v>1</v>
      </c>
      <c r="D4309" s="211" t="s">
        <v>2846</v>
      </c>
      <c r="E4309" s="211" t="s">
        <v>3293</v>
      </c>
      <c r="F4309" s="211" t="s">
        <v>3294</v>
      </c>
    </row>
    <row r="4310" spans="1:6" ht="15" customHeight="1" x14ac:dyDescent="0.25">
      <c r="A4310" s="211" t="s">
        <v>2824</v>
      </c>
      <c r="B4310" s="211">
        <v>0</v>
      </c>
      <c r="C4310" s="211">
        <v>1</v>
      </c>
      <c r="D4310" s="211" t="s">
        <v>2850</v>
      </c>
      <c r="E4310" s="211" t="s">
        <v>3293</v>
      </c>
      <c r="F4310" s="211" t="s">
        <v>3294</v>
      </c>
    </row>
    <row r="4311" spans="1:6" ht="15" customHeight="1" x14ac:dyDescent="0.25">
      <c r="A4311" s="211" t="s">
        <v>2824</v>
      </c>
      <c r="B4311" s="211">
        <v>0</v>
      </c>
      <c r="C4311" s="211">
        <v>1</v>
      </c>
      <c r="D4311" s="211" t="s">
        <v>2852</v>
      </c>
      <c r="E4311" s="211" t="s">
        <v>3293</v>
      </c>
      <c r="F4311" s="211" t="s">
        <v>3294</v>
      </c>
    </row>
    <row r="4312" spans="1:6" ht="15" customHeight="1" x14ac:dyDescent="0.25">
      <c r="A4312" s="211" t="s">
        <v>2824</v>
      </c>
      <c r="B4312" s="211">
        <v>0</v>
      </c>
      <c r="C4312" s="211">
        <v>1</v>
      </c>
      <c r="D4312" s="211" t="s">
        <v>2854</v>
      </c>
      <c r="E4312" s="211" t="s">
        <v>3293</v>
      </c>
      <c r="F4312" s="211" t="s">
        <v>3294</v>
      </c>
    </row>
    <row r="4313" spans="1:6" ht="15" customHeight="1" x14ac:dyDescent="0.25">
      <c r="A4313" s="211" t="s">
        <v>2824</v>
      </c>
      <c r="B4313" s="211">
        <v>0</v>
      </c>
      <c r="C4313" s="211">
        <v>1</v>
      </c>
      <c r="D4313" s="211" t="s">
        <v>2856</v>
      </c>
      <c r="E4313" s="211" t="s">
        <v>3293</v>
      </c>
      <c r="F4313" s="211" t="s">
        <v>3294</v>
      </c>
    </row>
    <row r="4314" spans="1:6" ht="15" customHeight="1" x14ac:dyDescent="0.25">
      <c r="A4314" s="211" t="s">
        <v>2824</v>
      </c>
      <c r="B4314" s="211">
        <v>0</v>
      </c>
      <c r="C4314" s="211">
        <v>1</v>
      </c>
      <c r="D4314" s="211" t="s">
        <v>3023</v>
      </c>
      <c r="E4314" s="211" t="s">
        <v>3293</v>
      </c>
      <c r="F4314" s="211" t="s">
        <v>3294</v>
      </c>
    </row>
    <row r="4315" spans="1:6" ht="15" customHeight="1" x14ac:dyDescent="0.25">
      <c r="A4315" s="211" t="s">
        <v>2838</v>
      </c>
      <c r="B4315" s="211">
        <v>0</v>
      </c>
      <c r="C4315" s="211">
        <v>1</v>
      </c>
      <c r="D4315" s="300" t="s">
        <v>2306</v>
      </c>
      <c r="E4315" s="211" t="s">
        <v>3293</v>
      </c>
      <c r="F4315" s="211" t="s">
        <v>3294</v>
      </c>
    </row>
    <row r="4316" spans="1:6" ht="15" customHeight="1" x14ac:dyDescent="0.25">
      <c r="A4316" s="211" t="s">
        <v>2838</v>
      </c>
      <c r="B4316" s="211">
        <v>0</v>
      </c>
      <c r="C4316" s="211">
        <v>1</v>
      </c>
      <c r="D4316" s="211" t="s">
        <v>2777</v>
      </c>
      <c r="E4316" s="211" t="s">
        <v>3293</v>
      </c>
      <c r="F4316" s="211" t="s">
        <v>3294</v>
      </c>
    </row>
    <row r="4317" spans="1:6" ht="15" customHeight="1" x14ac:dyDescent="0.25">
      <c r="A4317" s="211" t="s">
        <v>2838</v>
      </c>
      <c r="B4317" s="211">
        <v>0</v>
      </c>
      <c r="C4317" s="211">
        <v>1</v>
      </c>
      <c r="D4317" s="211" t="s">
        <v>2779</v>
      </c>
      <c r="E4317" s="211" t="s">
        <v>3293</v>
      </c>
      <c r="F4317" s="211" t="s">
        <v>3294</v>
      </c>
    </row>
    <row r="4318" spans="1:6" ht="15" customHeight="1" x14ac:dyDescent="0.25">
      <c r="A4318" s="211" t="s">
        <v>2838</v>
      </c>
      <c r="B4318" s="211">
        <v>0</v>
      </c>
      <c r="C4318" s="211">
        <v>1</v>
      </c>
      <c r="D4318" s="211" t="s">
        <v>2781</v>
      </c>
      <c r="E4318" s="211" t="s">
        <v>3293</v>
      </c>
      <c r="F4318" s="211" t="s">
        <v>3294</v>
      </c>
    </row>
    <row r="4319" spans="1:6" ht="15" customHeight="1" x14ac:dyDescent="0.25">
      <c r="A4319" s="211" t="s">
        <v>2838</v>
      </c>
      <c r="B4319" s="211">
        <v>0</v>
      </c>
      <c r="C4319" s="211">
        <v>1</v>
      </c>
      <c r="D4319" s="211" t="s">
        <v>2307</v>
      </c>
      <c r="E4319" s="211" t="s">
        <v>3293</v>
      </c>
      <c r="F4319" s="211" t="s">
        <v>3294</v>
      </c>
    </row>
    <row r="4320" spans="1:6" ht="15" customHeight="1" x14ac:dyDescent="0.25">
      <c r="A4320" s="211" t="s">
        <v>2838</v>
      </c>
      <c r="B4320" s="211">
        <v>0</v>
      </c>
      <c r="C4320" s="211">
        <v>1</v>
      </c>
      <c r="D4320" s="211" t="s">
        <v>2784</v>
      </c>
      <c r="E4320" s="211" t="s">
        <v>3293</v>
      </c>
      <c r="F4320" s="211" t="s">
        <v>3294</v>
      </c>
    </row>
    <row r="4321" spans="1:6" ht="15" customHeight="1" x14ac:dyDescent="0.25">
      <c r="A4321" s="211" t="s">
        <v>2838</v>
      </c>
      <c r="B4321" s="211">
        <v>0</v>
      </c>
      <c r="C4321" s="211">
        <v>1</v>
      </c>
      <c r="D4321" s="211" t="s">
        <v>2786</v>
      </c>
      <c r="E4321" s="211" t="s">
        <v>3293</v>
      </c>
      <c r="F4321" s="211" t="s">
        <v>3294</v>
      </c>
    </row>
    <row r="4322" spans="1:6" ht="15" customHeight="1" x14ac:dyDescent="0.25">
      <c r="A4322" s="211" t="s">
        <v>2838</v>
      </c>
      <c r="B4322" s="211">
        <v>0</v>
      </c>
      <c r="C4322" s="211">
        <v>1</v>
      </c>
      <c r="D4322" s="211" t="s">
        <v>2788</v>
      </c>
      <c r="E4322" s="211" t="s">
        <v>3293</v>
      </c>
      <c r="F4322" s="211" t="s">
        <v>3294</v>
      </c>
    </row>
    <row r="4323" spans="1:6" ht="15" customHeight="1" x14ac:dyDescent="0.25">
      <c r="A4323" s="211" t="s">
        <v>2838</v>
      </c>
      <c r="B4323" s="211">
        <v>0</v>
      </c>
      <c r="C4323" s="211">
        <v>1</v>
      </c>
      <c r="D4323" s="211" t="s">
        <v>2812</v>
      </c>
      <c r="E4323" s="211" t="s">
        <v>3293</v>
      </c>
      <c r="F4323" s="211" t="s">
        <v>3294</v>
      </c>
    </row>
    <row r="4324" spans="1:6" ht="15" customHeight="1" x14ac:dyDescent="0.25">
      <c r="A4324" s="211" t="s">
        <v>2838</v>
      </c>
      <c r="B4324" s="211">
        <v>0</v>
      </c>
      <c r="C4324" s="211">
        <v>1</v>
      </c>
      <c r="D4324" s="211" t="s">
        <v>2814</v>
      </c>
      <c r="E4324" s="211" t="s">
        <v>3293</v>
      </c>
      <c r="F4324" s="211" t="s">
        <v>3294</v>
      </c>
    </row>
    <row r="4325" spans="1:6" ht="15" customHeight="1" x14ac:dyDescent="0.25">
      <c r="A4325" s="211" t="s">
        <v>2838</v>
      </c>
      <c r="B4325" s="211">
        <v>0</v>
      </c>
      <c r="C4325" s="211">
        <v>1</v>
      </c>
      <c r="D4325" s="211" t="s">
        <v>2816</v>
      </c>
      <c r="E4325" s="211" t="s">
        <v>3293</v>
      </c>
      <c r="F4325" s="211" t="s">
        <v>3294</v>
      </c>
    </row>
    <row r="4326" spans="1:6" ht="15" customHeight="1" x14ac:dyDescent="0.25">
      <c r="A4326" s="211" t="s">
        <v>2838</v>
      </c>
      <c r="B4326" s="211">
        <v>0</v>
      </c>
      <c r="C4326" s="211">
        <v>1</v>
      </c>
      <c r="D4326" s="211" t="s">
        <v>2818</v>
      </c>
      <c r="E4326" s="211" t="s">
        <v>3293</v>
      </c>
      <c r="F4326" s="211" t="s">
        <v>3294</v>
      </c>
    </row>
    <row r="4327" spans="1:6" ht="15" customHeight="1" x14ac:dyDescent="0.25">
      <c r="A4327" s="211" t="s">
        <v>2838</v>
      </c>
      <c r="B4327" s="211">
        <v>0</v>
      </c>
      <c r="C4327" s="211">
        <v>1</v>
      </c>
      <c r="D4327" s="211" t="s">
        <v>2820</v>
      </c>
      <c r="E4327" s="211" t="s">
        <v>3293</v>
      </c>
      <c r="F4327" s="211" t="s">
        <v>3294</v>
      </c>
    </row>
    <row r="4328" spans="1:6" ht="15" customHeight="1" x14ac:dyDescent="0.25">
      <c r="A4328" s="211" t="s">
        <v>2838</v>
      </c>
      <c r="B4328" s="211">
        <v>0</v>
      </c>
      <c r="C4328" s="211">
        <v>1</v>
      </c>
      <c r="D4328" s="211" t="s">
        <v>2822</v>
      </c>
      <c r="E4328" s="211" t="s">
        <v>3293</v>
      </c>
      <c r="F4328" s="211" t="s">
        <v>3294</v>
      </c>
    </row>
    <row r="4329" spans="1:6" ht="15" customHeight="1" x14ac:dyDescent="0.25">
      <c r="A4329" s="211" t="s">
        <v>2838</v>
      </c>
      <c r="B4329" s="211">
        <v>0</v>
      </c>
      <c r="C4329" s="211">
        <v>1</v>
      </c>
      <c r="D4329" s="211" t="s">
        <v>2826</v>
      </c>
      <c r="E4329" s="211" t="s">
        <v>3293</v>
      </c>
      <c r="F4329" s="211" t="s">
        <v>3294</v>
      </c>
    </row>
    <row r="4330" spans="1:6" ht="15" customHeight="1" x14ac:dyDescent="0.25">
      <c r="A4330" s="211" t="s">
        <v>2838</v>
      </c>
      <c r="B4330" s="211">
        <v>0</v>
      </c>
      <c r="C4330" s="211">
        <v>1</v>
      </c>
      <c r="D4330" s="211" t="s">
        <v>2828</v>
      </c>
      <c r="E4330" s="211" t="s">
        <v>3293</v>
      </c>
      <c r="F4330" s="211" t="s">
        <v>3294</v>
      </c>
    </row>
    <row r="4331" spans="1:6" ht="15" customHeight="1" x14ac:dyDescent="0.25">
      <c r="A4331" s="211" t="s">
        <v>2838</v>
      </c>
      <c r="B4331" s="211">
        <v>0</v>
      </c>
      <c r="C4331" s="211">
        <v>1</v>
      </c>
      <c r="D4331" s="211" t="s">
        <v>2830</v>
      </c>
      <c r="E4331" s="211" t="s">
        <v>3293</v>
      </c>
      <c r="F4331" s="211" t="s">
        <v>3294</v>
      </c>
    </row>
    <row r="4332" spans="1:6" ht="15" customHeight="1" x14ac:dyDescent="0.25">
      <c r="A4332" s="211" t="s">
        <v>2838</v>
      </c>
      <c r="B4332" s="211">
        <v>0</v>
      </c>
      <c r="C4332" s="211">
        <v>1</v>
      </c>
      <c r="D4332" s="211" t="s">
        <v>2832</v>
      </c>
      <c r="E4332" s="211" t="s">
        <v>3293</v>
      </c>
      <c r="F4332" s="211" t="s">
        <v>3294</v>
      </c>
    </row>
    <row r="4333" spans="1:6" ht="15" customHeight="1" x14ac:dyDescent="0.25">
      <c r="A4333" s="211" t="s">
        <v>2838</v>
      </c>
      <c r="B4333" s="211">
        <v>0</v>
      </c>
      <c r="C4333" s="211">
        <v>1</v>
      </c>
      <c r="D4333" s="211" t="s">
        <v>2834</v>
      </c>
      <c r="E4333" s="211" t="s">
        <v>3293</v>
      </c>
      <c r="F4333" s="211" t="s">
        <v>3294</v>
      </c>
    </row>
    <row r="4334" spans="1:6" ht="15" customHeight="1" x14ac:dyDescent="0.25">
      <c r="A4334" s="211" t="s">
        <v>2838</v>
      </c>
      <c r="B4334" s="211">
        <v>0</v>
      </c>
      <c r="C4334" s="211">
        <v>1</v>
      </c>
      <c r="D4334" s="211" t="s">
        <v>2836</v>
      </c>
      <c r="E4334" s="211" t="s">
        <v>3293</v>
      </c>
      <c r="F4334" s="211" t="s">
        <v>3294</v>
      </c>
    </row>
    <row r="4335" spans="1:6" ht="15" customHeight="1" x14ac:dyDescent="0.25">
      <c r="A4335" s="211" t="s">
        <v>2838</v>
      </c>
      <c r="B4335" s="211">
        <v>0</v>
      </c>
      <c r="C4335" s="211">
        <v>1</v>
      </c>
      <c r="D4335" s="211" t="s">
        <v>2840</v>
      </c>
      <c r="E4335" s="211" t="s">
        <v>3293</v>
      </c>
      <c r="F4335" s="211" t="s">
        <v>3294</v>
      </c>
    </row>
    <row r="4336" spans="1:6" ht="15" customHeight="1" x14ac:dyDescent="0.25">
      <c r="A4336" s="211" t="s">
        <v>2838</v>
      </c>
      <c r="B4336" s="211">
        <v>0</v>
      </c>
      <c r="C4336" s="211">
        <v>1</v>
      </c>
      <c r="D4336" s="211" t="s">
        <v>2842</v>
      </c>
      <c r="E4336" s="211" t="s">
        <v>3293</v>
      </c>
      <c r="F4336" s="211" t="s">
        <v>3294</v>
      </c>
    </row>
    <row r="4337" spans="1:6" ht="15" customHeight="1" x14ac:dyDescent="0.25">
      <c r="A4337" s="211" t="s">
        <v>2838</v>
      </c>
      <c r="B4337" s="211">
        <v>0</v>
      </c>
      <c r="C4337" s="211">
        <v>1</v>
      </c>
      <c r="D4337" s="211" t="s">
        <v>2844</v>
      </c>
      <c r="E4337" s="211" t="s">
        <v>3293</v>
      </c>
      <c r="F4337" s="211" t="s">
        <v>3294</v>
      </c>
    </row>
    <row r="4338" spans="1:6" ht="15" customHeight="1" x14ac:dyDescent="0.25">
      <c r="A4338" s="211" t="s">
        <v>2838</v>
      </c>
      <c r="B4338" s="211">
        <v>0</v>
      </c>
      <c r="C4338" s="211">
        <v>1</v>
      </c>
      <c r="D4338" s="211" t="s">
        <v>2846</v>
      </c>
      <c r="E4338" s="211" t="s">
        <v>3293</v>
      </c>
      <c r="F4338" s="211" t="s">
        <v>3294</v>
      </c>
    </row>
    <row r="4339" spans="1:6" ht="15" customHeight="1" x14ac:dyDescent="0.25">
      <c r="A4339" s="211" t="s">
        <v>2838</v>
      </c>
      <c r="B4339" s="211">
        <v>0</v>
      </c>
      <c r="C4339" s="211">
        <v>1</v>
      </c>
      <c r="D4339" s="211" t="s">
        <v>2850</v>
      </c>
      <c r="E4339" s="211" t="s">
        <v>3293</v>
      </c>
      <c r="F4339" s="211" t="s">
        <v>3294</v>
      </c>
    </row>
    <row r="4340" spans="1:6" ht="15" customHeight="1" x14ac:dyDescent="0.25">
      <c r="A4340" s="211" t="s">
        <v>2838</v>
      </c>
      <c r="B4340" s="211">
        <v>0</v>
      </c>
      <c r="C4340" s="211">
        <v>1</v>
      </c>
      <c r="D4340" s="211" t="s">
        <v>2852</v>
      </c>
      <c r="E4340" s="211" t="s">
        <v>3293</v>
      </c>
      <c r="F4340" s="211" t="s">
        <v>3294</v>
      </c>
    </row>
    <row r="4341" spans="1:6" ht="15" customHeight="1" x14ac:dyDescent="0.25">
      <c r="A4341" s="211" t="s">
        <v>2838</v>
      </c>
      <c r="B4341" s="211">
        <v>0</v>
      </c>
      <c r="C4341" s="211">
        <v>1</v>
      </c>
      <c r="D4341" s="211" t="s">
        <v>2854</v>
      </c>
      <c r="E4341" s="211" t="s">
        <v>3293</v>
      </c>
      <c r="F4341" s="211" t="s">
        <v>3294</v>
      </c>
    </row>
    <row r="4342" spans="1:6" ht="15" customHeight="1" x14ac:dyDescent="0.25">
      <c r="A4342" s="211" t="s">
        <v>2838</v>
      </c>
      <c r="B4342" s="211">
        <v>0</v>
      </c>
      <c r="C4342" s="211">
        <v>1</v>
      </c>
      <c r="D4342" s="211" t="s">
        <v>2856</v>
      </c>
      <c r="E4342" s="211" t="s">
        <v>3293</v>
      </c>
      <c r="F4342" s="211" t="s">
        <v>3294</v>
      </c>
    </row>
    <row r="4343" spans="1:6" ht="15" customHeight="1" x14ac:dyDescent="0.25">
      <c r="A4343" s="211" t="s">
        <v>2838</v>
      </c>
      <c r="B4343" s="211">
        <v>0</v>
      </c>
      <c r="C4343" s="211">
        <v>1</v>
      </c>
      <c r="D4343" s="211" t="s">
        <v>3023</v>
      </c>
      <c r="E4343" s="211" t="s">
        <v>3293</v>
      </c>
      <c r="F4343" s="211" t="s">
        <v>3294</v>
      </c>
    </row>
    <row r="4344" spans="1:6" ht="15" customHeight="1" x14ac:dyDescent="0.25">
      <c r="A4344" s="211" t="s">
        <v>2848</v>
      </c>
      <c r="B4344" s="211">
        <v>0</v>
      </c>
      <c r="C4344" s="211">
        <v>1</v>
      </c>
      <c r="D4344" s="300" t="s">
        <v>2306</v>
      </c>
      <c r="E4344" s="211" t="s">
        <v>3293</v>
      </c>
      <c r="F4344" s="211" t="s">
        <v>3294</v>
      </c>
    </row>
    <row r="4345" spans="1:6" ht="15" customHeight="1" x14ac:dyDescent="0.25">
      <c r="A4345" s="211" t="s">
        <v>2848</v>
      </c>
      <c r="B4345" s="211">
        <v>0</v>
      </c>
      <c r="C4345" s="211">
        <v>1</v>
      </c>
      <c r="D4345" s="211" t="s">
        <v>2777</v>
      </c>
      <c r="E4345" s="211" t="s">
        <v>3293</v>
      </c>
      <c r="F4345" s="211" t="s">
        <v>3294</v>
      </c>
    </row>
    <row r="4346" spans="1:6" ht="15" customHeight="1" x14ac:dyDescent="0.25">
      <c r="A4346" s="211" t="s">
        <v>2848</v>
      </c>
      <c r="B4346" s="211">
        <v>0</v>
      </c>
      <c r="C4346" s="211">
        <v>1</v>
      </c>
      <c r="D4346" s="211" t="s">
        <v>2779</v>
      </c>
      <c r="E4346" s="211" t="s">
        <v>3293</v>
      </c>
      <c r="F4346" s="211" t="s">
        <v>3294</v>
      </c>
    </row>
    <row r="4347" spans="1:6" ht="15" customHeight="1" x14ac:dyDescent="0.25">
      <c r="A4347" s="211" t="s">
        <v>2848</v>
      </c>
      <c r="B4347" s="211">
        <v>0</v>
      </c>
      <c r="C4347" s="211">
        <v>1</v>
      </c>
      <c r="D4347" s="211" t="s">
        <v>2781</v>
      </c>
      <c r="E4347" s="211" t="s">
        <v>3293</v>
      </c>
      <c r="F4347" s="211" t="s">
        <v>3294</v>
      </c>
    </row>
    <row r="4348" spans="1:6" ht="15" customHeight="1" x14ac:dyDescent="0.25">
      <c r="A4348" s="211" t="s">
        <v>2848</v>
      </c>
      <c r="B4348" s="211">
        <v>0</v>
      </c>
      <c r="C4348" s="211">
        <v>1</v>
      </c>
      <c r="D4348" s="211" t="s">
        <v>2307</v>
      </c>
      <c r="E4348" s="211" t="s">
        <v>3293</v>
      </c>
      <c r="F4348" s="211" t="s">
        <v>3294</v>
      </c>
    </row>
    <row r="4349" spans="1:6" ht="15" customHeight="1" x14ac:dyDescent="0.25">
      <c r="A4349" s="211" t="s">
        <v>2848</v>
      </c>
      <c r="B4349" s="211">
        <v>0</v>
      </c>
      <c r="C4349" s="211">
        <v>1</v>
      </c>
      <c r="D4349" s="211" t="s">
        <v>2784</v>
      </c>
      <c r="E4349" s="211" t="s">
        <v>3293</v>
      </c>
      <c r="F4349" s="211" t="s">
        <v>3294</v>
      </c>
    </row>
    <row r="4350" spans="1:6" ht="15" customHeight="1" x14ac:dyDescent="0.25">
      <c r="A4350" s="211" t="s">
        <v>2848</v>
      </c>
      <c r="B4350" s="211">
        <v>0</v>
      </c>
      <c r="C4350" s="211">
        <v>1</v>
      </c>
      <c r="D4350" s="211" t="s">
        <v>2786</v>
      </c>
      <c r="E4350" s="211" t="s">
        <v>3293</v>
      </c>
      <c r="F4350" s="211" t="s">
        <v>3294</v>
      </c>
    </row>
    <row r="4351" spans="1:6" ht="15" customHeight="1" x14ac:dyDescent="0.25">
      <c r="A4351" s="211" t="s">
        <v>2848</v>
      </c>
      <c r="B4351" s="211">
        <v>0</v>
      </c>
      <c r="C4351" s="211">
        <v>1</v>
      </c>
      <c r="D4351" s="211" t="s">
        <v>2788</v>
      </c>
      <c r="E4351" s="211" t="s">
        <v>3293</v>
      </c>
      <c r="F4351" s="211" t="s">
        <v>3294</v>
      </c>
    </row>
    <row r="4352" spans="1:6" ht="15" customHeight="1" x14ac:dyDescent="0.25">
      <c r="A4352" s="211" t="s">
        <v>2848</v>
      </c>
      <c r="B4352" s="211">
        <v>0</v>
      </c>
      <c r="C4352" s="211">
        <v>1</v>
      </c>
      <c r="D4352" s="211" t="s">
        <v>2812</v>
      </c>
      <c r="E4352" s="211" t="s">
        <v>3293</v>
      </c>
      <c r="F4352" s="211" t="s">
        <v>3294</v>
      </c>
    </row>
    <row r="4353" spans="1:6" ht="15" customHeight="1" x14ac:dyDescent="0.25">
      <c r="A4353" s="211" t="s">
        <v>2848</v>
      </c>
      <c r="B4353" s="211">
        <v>0</v>
      </c>
      <c r="C4353" s="211">
        <v>1</v>
      </c>
      <c r="D4353" s="211" t="s">
        <v>2814</v>
      </c>
      <c r="E4353" s="211" t="s">
        <v>3293</v>
      </c>
      <c r="F4353" s="211" t="s">
        <v>3294</v>
      </c>
    </row>
    <row r="4354" spans="1:6" ht="15" customHeight="1" x14ac:dyDescent="0.25">
      <c r="A4354" s="211" t="s">
        <v>2848</v>
      </c>
      <c r="B4354" s="211">
        <v>0</v>
      </c>
      <c r="C4354" s="211">
        <v>1</v>
      </c>
      <c r="D4354" s="211" t="s">
        <v>2816</v>
      </c>
      <c r="E4354" s="211" t="s">
        <v>3293</v>
      </c>
      <c r="F4354" s="211" t="s">
        <v>3294</v>
      </c>
    </row>
    <row r="4355" spans="1:6" ht="15" customHeight="1" x14ac:dyDescent="0.25">
      <c r="A4355" s="211" t="s">
        <v>2848</v>
      </c>
      <c r="B4355" s="211">
        <v>0</v>
      </c>
      <c r="C4355" s="211">
        <v>1</v>
      </c>
      <c r="D4355" s="211" t="s">
        <v>2818</v>
      </c>
      <c r="E4355" s="211" t="s">
        <v>3293</v>
      </c>
      <c r="F4355" s="211" t="s">
        <v>3294</v>
      </c>
    </row>
    <row r="4356" spans="1:6" ht="15" customHeight="1" x14ac:dyDescent="0.25">
      <c r="A4356" s="211" t="s">
        <v>2848</v>
      </c>
      <c r="B4356" s="211">
        <v>0</v>
      </c>
      <c r="C4356" s="211">
        <v>1</v>
      </c>
      <c r="D4356" s="211" t="s">
        <v>2820</v>
      </c>
      <c r="E4356" s="211" t="s">
        <v>3293</v>
      </c>
      <c r="F4356" s="211" t="s">
        <v>3294</v>
      </c>
    </row>
    <row r="4357" spans="1:6" ht="15" customHeight="1" x14ac:dyDescent="0.25">
      <c r="A4357" s="211" t="s">
        <v>2848</v>
      </c>
      <c r="B4357" s="211">
        <v>0</v>
      </c>
      <c r="C4357" s="211">
        <v>1</v>
      </c>
      <c r="D4357" s="211" t="s">
        <v>2822</v>
      </c>
      <c r="E4357" s="211" t="s">
        <v>3293</v>
      </c>
      <c r="F4357" s="211" t="s">
        <v>3294</v>
      </c>
    </row>
    <row r="4358" spans="1:6" ht="15" customHeight="1" x14ac:dyDescent="0.25">
      <c r="A4358" s="211" t="s">
        <v>2848</v>
      </c>
      <c r="B4358" s="211">
        <v>0</v>
      </c>
      <c r="C4358" s="211">
        <v>1</v>
      </c>
      <c r="D4358" s="211" t="s">
        <v>2826</v>
      </c>
      <c r="E4358" s="211" t="s">
        <v>3293</v>
      </c>
      <c r="F4358" s="211" t="s">
        <v>3294</v>
      </c>
    </row>
    <row r="4359" spans="1:6" ht="15" customHeight="1" x14ac:dyDescent="0.25">
      <c r="A4359" s="211" t="s">
        <v>2848</v>
      </c>
      <c r="B4359" s="211">
        <v>0</v>
      </c>
      <c r="C4359" s="211">
        <v>1</v>
      </c>
      <c r="D4359" s="211" t="s">
        <v>2828</v>
      </c>
      <c r="E4359" s="211" t="s">
        <v>3293</v>
      </c>
      <c r="F4359" s="211" t="s">
        <v>3294</v>
      </c>
    </row>
    <row r="4360" spans="1:6" ht="15" customHeight="1" x14ac:dyDescent="0.25">
      <c r="A4360" s="211" t="s">
        <v>2848</v>
      </c>
      <c r="B4360" s="211">
        <v>0</v>
      </c>
      <c r="C4360" s="211">
        <v>1</v>
      </c>
      <c r="D4360" s="211" t="s">
        <v>2830</v>
      </c>
      <c r="E4360" s="211" t="s">
        <v>3293</v>
      </c>
      <c r="F4360" s="211" t="s">
        <v>3294</v>
      </c>
    </row>
    <row r="4361" spans="1:6" ht="15" customHeight="1" x14ac:dyDescent="0.25">
      <c r="A4361" s="211" t="s">
        <v>2848</v>
      </c>
      <c r="B4361" s="211">
        <v>0</v>
      </c>
      <c r="C4361" s="211">
        <v>1</v>
      </c>
      <c r="D4361" s="211" t="s">
        <v>2832</v>
      </c>
      <c r="E4361" s="211" t="s">
        <v>3293</v>
      </c>
      <c r="F4361" s="211" t="s">
        <v>3294</v>
      </c>
    </row>
    <row r="4362" spans="1:6" ht="15" customHeight="1" x14ac:dyDescent="0.25">
      <c r="A4362" s="211" t="s">
        <v>2848</v>
      </c>
      <c r="B4362" s="211">
        <v>0</v>
      </c>
      <c r="C4362" s="211">
        <v>1</v>
      </c>
      <c r="D4362" s="211" t="s">
        <v>2834</v>
      </c>
      <c r="E4362" s="211" t="s">
        <v>3293</v>
      </c>
      <c r="F4362" s="211" t="s">
        <v>3294</v>
      </c>
    </row>
    <row r="4363" spans="1:6" ht="15" customHeight="1" x14ac:dyDescent="0.25">
      <c r="A4363" s="211" t="s">
        <v>2848</v>
      </c>
      <c r="B4363" s="211">
        <v>0</v>
      </c>
      <c r="C4363" s="211">
        <v>1</v>
      </c>
      <c r="D4363" s="211" t="s">
        <v>2836</v>
      </c>
      <c r="E4363" s="211" t="s">
        <v>3293</v>
      </c>
      <c r="F4363" s="211" t="s">
        <v>3294</v>
      </c>
    </row>
    <row r="4364" spans="1:6" ht="15" customHeight="1" x14ac:dyDescent="0.25">
      <c r="A4364" s="211" t="s">
        <v>2848</v>
      </c>
      <c r="B4364" s="211">
        <v>0</v>
      </c>
      <c r="C4364" s="211">
        <v>1</v>
      </c>
      <c r="D4364" s="211" t="s">
        <v>2840</v>
      </c>
      <c r="E4364" s="211" t="s">
        <v>3293</v>
      </c>
      <c r="F4364" s="211" t="s">
        <v>3294</v>
      </c>
    </row>
    <row r="4365" spans="1:6" ht="15" customHeight="1" x14ac:dyDescent="0.25">
      <c r="A4365" s="211" t="s">
        <v>2848</v>
      </c>
      <c r="B4365" s="211">
        <v>0</v>
      </c>
      <c r="C4365" s="211">
        <v>1</v>
      </c>
      <c r="D4365" s="211" t="s">
        <v>2842</v>
      </c>
      <c r="E4365" s="211" t="s">
        <v>3293</v>
      </c>
      <c r="F4365" s="211" t="s">
        <v>3294</v>
      </c>
    </row>
    <row r="4366" spans="1:6" ht="15" customHeight="1" x14ac:dyDescent="0.25">
      <c r="A4366" s="211" t="s">
        <v>2848</v>
      </c>
      <c r="B4366" s="211">
        <v>0</v>
      </c>
      <c r="C4366" s="211">
        <v>1</v>
      </c>
      <c r="D4366" s="211" t="s">
        <v>2844</v>
      </c>
      <c r="E4366" s="211" t="s">
        <v>3293</v>
      </c>
      <c r="F4366" s="211" t="s">
        <v>3294</v>
      </c>
    </row>
    <row r="4367" spans="1:6" ht="15" customHeight="1" x14ac:dyDescent="0.25">
      <c r="A4367" s="211" t="s">
        <v>2848</v>
      </c>
      <c r="B4367" s="211">
        <v>0</v>
      </c>
      <c r="C4367" s="211">
        <v>1</v>
      </c>
      <c r="D4367" s="211" t="s">
        <v>2846</v>
      </c>
      <c r="E4367" s="211" t="s">
        <v>3293</v>
      </c>
      <c r="F4367" s="211" t="s">
        <v>3294</v>
      </c>
    </row>
    <row r="4368" spans="1:6" ht="15" customHeight="1" x14ac:dyDescent="0.25">
      <c r="A4368" s="211" t="s">
        <v>2848</v>
      </c>
      <c r="B4368" s="211">
        <v>0</v>
      </c>
      <c r="C4368" s="211">
        <v>1</v>
      </c>
      <c r="D4368" s="211" t="s">
        <v>2850</v>
      </c>
      <c r="E4368" s="211" t="s">
        <v>3293</v>
      </c>
      <c r="F4368" s="211" t="s">
        <v>3294</v>
      </c>
    </row>
    <row r="4369" spans="1:6" ht="15" customHeight="1" x14ac:dyDescent="0.25">
      <c r="A4369" s="211" t="s">
        <v>2848</v>
      </c>
      <c r="B4369" s="211">
        <v>0</v>
      </c>
      <c r="C4369" s="211">
        <v>1</v>
      </c>
      <c r="D4369" s="211" t="s">
        <v>2852</v>
      </c>
      <c r="E4369" s="211" t="s">
        <v>3293</v>
      </c>
      <c r="F4369" s="211" t="s">
        <v>3294</v>
      </c>
    </row>
    <row r="4370" spans="1:6" ht="15" customHeight="1" x14ac:dyDescent="0.25">
      <c r="A4370" s="211" t="s">
        <v>2848</v>
      </c>
      <c r="B4370" s="211">
        <v>0</v>
      </c>
      <c r="C4370" s="211">
        <v>1</v>
      </c>
      <c r="D4370" s="211" t="s">
        <v>2854</v>
      </c>
      <c r="E4370" s="211" t="s">
        <v>3293</v>
      </c>
      <c r="F4370" s="211" t="s">
        <v>3294</v>
      </c>
    </row>
    <row r="4371" spans="1:6" ht="15" customHeight="1" x14ac:dyDescent="0.25">
      <c r="A4371" s="211" t="s">
        <v>2848</v>
      </c>
      <c r="B4371" s="211">
        <v>0</v>
      </c>
      <c r="C4371" s="211">
        <v>1</v>
      </c>
      <c r="D4371" s="211" t="s">
        <v>2856</v>
      </c>
      <c r="E4371" s="211" t="s">
        <v>3293</v>
      </c>
      <c r="F4371" s="211" t="s">
        <v>3294</v>
      </c>
    </row>
    <row r="4372" spans="1:6" ht="15" customHeight="1" x14ac:dyDescent="0.25">
      <c r="A4372" s="211" t="s">
        <v>2848</v>
      </c>
      <c r="B4372" s="211">
        <v>0</v>
      </c>
      <c r="C4372" s="211">
        <v>1</v>
      </c>
      <c r="D4372" s="211" t="s">
        <v>3023</v>
      </c>
      <c r="E4372" s="211" t="s">
        <v>3293</v>
      </c>
      <c r="F4372" s="211" t="s">
        <v>3294</v>
      </c>
    </row>
    <row r="4373" spans="1:6" ht="15" customHeight="1" x14ac:dyDescent="0.25">
      <c r="A4373" s="211" t="s">
        <v>2858</v>
      </c>
      <c r="B4373" s="211">
        <v>0</v>
      </c>
      <c r="C4373" s="211">
        <v>1</v>
      </c>
      <c r="D4373" s="300" t="s">
        <v>2306</v>
      </c>
      <c r="E4373" s="211" t="s">
        <v>3293</v>
      </c>
      <c r="F4373" s="211" t="s">
        <v>3294</v>
      </c>
    </row>
    <row r="4374" spans="1:6" ht="15" customHeight="1" x14ac:dyDescent="0.25">
      <c r="A4374" s="211" t="s">
        <v>2858</v>
      </c>
      <c r="B4374" s="211">
        <v>0</v>
      </c>
      <c r="C4374" s="211">
        <v>1</v>
      </c>
      <c r="D4374" s="211" t="s">
        <v>2777</v>
      </c>
      <c r="E4374" s="211" t="s">
        <v>3293</v>
      </c>
      <c r="F4374" s="211" t="s">
        <v>3294</v>
      </c>
    </row>
    <row r="4375" spans="1:6" ht="15" customHeight="1" x14ac:dyDescent="0.25">
      <c r="A4375" s="211" t="s">
        <v>2858</v>
      </c>
      <c r="B4375" s="211">
        <v>0</v>
      </c>
      <c r="C4375" s="211">
        <v>1</v>
      </c>
      <c r="D4375" s="211" t="s">
        <v>2779</v>
      </c>
      <c r="E4375" s="211" t="s">
        <v>3293</v>
      </c>
      <c r="F4375" s="211" t="s">
        <v>3294</v>
      </c>
    </row>
    <row r="4376" spans="1:6" ht="15" customHeight="1" x14ac:dyDescent="0.25">
      <c r="A4376" s="211" t="s">
        <v>2858</v>
      </c>
      <c r="B4376" s="211">
        <v>0</v>
      </c>
      <c r="C4376" s="211">
        <v>1</v>
      </c>
      <c r="D4376" s="211" t="s">
        <v>2781</v>
      </c>
      <c r="E4376" s="211" t="s">
        <v>3293</v>
      </c>
      <c r="F4376" s="211" t="s">
        <v>3294</v>
      </c>
    </row>
    <row r="4377" spans="1:6" ht="15" customHeight="1" x14ac:dyDescent="0.25">
      <c r="A4377" s="211" t="s">
        <v>2858</v>
      </c>
      <c r="B4377" s="211">
        <v>0</v>
      </c>
      <c r="C4377" s="211">
        <v>1</v>
      </c>
      <c r="D4377" s="211" t="s">
        <v>2307</v>
      </c>
      <c r="E4377" s="211" t="s">
        <v>3293</v>
      </c>
      <c r="F4377" s="211" t="s">
        <v>3294</v>
      </c>
    </row>
    <row r="4378" spans="1:6" ht="15" customHeight="1" x14ac:dyDescent="0.25">
      <c r="A4378" s="211" t="s">
        <v>2858</v>
      </c>
      <c r="B4378" s="211">
        <v>0</v>
      </c>
      <c r="C4378" s="211">
        <v>1</v>
      </c>
      <c r="D4378" s="211" t="s">
        <v>2784</v>
      </c>
      <c r="E4378" s="211" t="s">
        <v>3293</v>
      </c>
      <c r="F4378" s="211" t="s">
        <v>3294</v>
      </c>
    </row>
    <row r="4379" spans="1:6" ht="15" customHeight="1" x14ac:dyDescent="0.25">
      <c r="A4379" s="211" t="s">
        <v>2858</v>
      </c>
      <c r="B4379" s="211">
        <v>0</v>
      </c>
      <c r="C4379" s="211">
        <v>1</v>
      </c>
      <c r="D4379" s="211" t="s">
        <v>2786</v>
      </c>
      <c r="E4379" s="211" t="s">
        <v>3293</v>
      </c>
      <c r="F4379" s="211" t="s">
        <v>3294</v>
      </c>
    </row>
    <row r="4380" spans="1:6" ht="15" customHeight="1" x14ac:dyDescent="0.25">
      <c r="A4380" s="211" t="s">
        <v>2858</v>
      </c>
      <c r="B4380" s="211">
        <v>0</v>
      </c>
      <c r="C4380" s="211">
        <v>1</v>
      </c>
      <c r="D4380" s="211" t="s">
        <v>2788</v>
      </c>
      <c r="E4380" s="211" t="s">
        <v>3293</v>
      </c>
      <c r="F4380" s="211" t="s">
        <v>3294</v>
      </c>
    </row>
    <row r="4381" spans="1:6" ht="15" customHeight="1" x14ac:dyDescent="0.25">
      <c r="A4381" s="211" t="s">
        <v>2858</v>
      </c>
      <c r="B4381" s="211">
        <v>0</v>
      </c>
      <c r="C4381" s="211">
        <v>1</v>
      </c>
      <c r="D4381" s="211" t="s">
        <v>2812</v>
      </c>
      <c r="E4381" s="211" t="s">
        <v>3293</v>
      </c>
      <c r="F4381" s="211" t="s">
        <v>3294</v>
      </c>
    </row>
    <row r="4382" spans="1:6" ht="15" customHeight="1" x14ac:dyDescent="0.25">
      <c r="A4382" s="211" t="s">
        <v>2858</v>
      </c>
      <c r="B4382" s="211">
        <v>0</v>
      </c>
      <c r="C4382" s="211">
        <v>1</v>
      </c>
      <c r="D4382" s="211" t="s">
        <v>2814</v>
      </c>
      <c r="E4382" s="211" t="s">
        <v>3293</v>
      </c>
      <c r="F4382" s="211" t="s">
        <v>3294</v>
      </c>
    </row>
    <row r="4383" spans="1:6" ht="15" customHeight="1" x14ac:dyDescent="0.25">
      <c r="A4383" s="211" t="s">
        <v>2858</v>
      </c>
      <c r="B4383" s="211">
        <v>0</v>
      </c>
      <c r="C4383" s="211">
        <v>1</v>
      </c>
      <c r="D4383" s="211" t="s">
        <v>2816</v>
      </c>
      <c r="E4383" s="211" t="s">
        <v>3293</v>
      </c>
      <c r="F4383" s="211" t="s">
        <v>3294</v>
      </c>
    </row>
    <row r="4384" spans="1:6" ht="15" customHeight="1" x14ac:dyDescent="0.25">
      <c r="A4384" s="211" t="s">
        <v>2858</v>
      </c>
      <c r="B4384" s="211">
        <v>0</v>
      </c>
      <c r="C4384" s="211">
        <v>1</v>
      </c>
      <c r="D4384" s="211" t="s">
        <v>2818</v>
      </c>
      <c r="E4384" s="211" t="s">
        <v>3293</v>
      </c>
      <c r="F4384" s="211" t="s">
        <v>3294</v>
      </c>
    </row>
    <row r="4385" spans="1:6" ht="15" customHeight="1" x14ac:dyDescent="0.25">
      <c r="A4385" s="211" t="s">
        <v>2858</v>
      </c>
      <c r="B4385" s="211">
        <v>0</v>
      </c>
      <c r="C4385" s="211">
        <v>1</v>
      </c>
      <c r="D4385" s="211" t="s">
        <v>2820</v>
      </c>
      <c r="E4385" s="211" t="s">
        <v>3293</v>
      </c>
      <c r="F4385" s="211" t="s">
        <v>3294</v>
      </c>
    </row>
    <row r="4386" spans="1:6" ht="15" customHeight="1" x14ac:dyDescent="0.25">
      <c r="A4386" s="211" t="s">
        <v>2858</v>
      </c>
      <c r="B4386" s="211">
        <v>0</v>
      </c>
      <c r="C4386" s="211">
        <v>1</v>
      </c>
      <c r="D4386" s="211" t="s">
        <v>2822</v>
      </c>
      <c r="E4386" s="211" t="s">
        <v>3293</v>
      </c>
      <c r="F4386" s="211" t="s">
        <v>3294</v>
      </c>
    </row>
    <row r="4387" spans="1:6" ht="15" customHeight="1" x14ac:dyDescent="0.25">
      <c r="A4387" s="211" t="s">
        <v>2858</v>
      </c>
      <c r="B4387" s="211">
        <v>0</v>
      </c>
      <c r="C4387" s="211">
        <v>1</v>
      </c>
      <c r="D4387" s="211" t="s">
        <v>2826</v>
      </c>
      <c r="E4387" s="211" t="s">
        <v>3293</v>
      </c>
      <c r="F4387" s="211" t="s">
        <v>3294</v>
      </c>
    </row>
    <row r="4388" spans="1:6" ht="15" customHeight="1" x14ac:dyDescent="0.25">
      <c r="A4388" s="211" t="s">
        <v>2858</v>
      </c>
      <c r="B4388" s="211">
        <v>0</v>
      </c>
      <c r="C4388" s="211">
        <v>1</v>
      </c>
      <c r="D4388" s="211" t="s">
        <v>2828</v>
      </c>
      <c r="E4388" s="211" t="s">
        <v>3293</v>
      </c>
      <c r="F4388" s="211" t="s">
        <v>3294</v>
      </c>
    </row>
    <row r="4389" spans="1:6" ht="15" customHeight="1" x14ac:dyDescent="0.25">
      <c r="A4389" s="211" t="s">
        <v>2858</v>
      </c>
      <c r="B4389" s="211">
        <v>0</v>
      </c>
      <c r="C4389" s="211">
        <v>1</v>
      </c>
      <c r="D4389" s="211" t="s">
        <v>2830</v>
      </c>
      <c r="E4389" s="211" t="s">
        <v>3293</v>
      </c>
      <c r="F4389" s="211" t="s">
        <v>3294</v>
      </c>
    </row>
    <row r="4390" spans="1:6" ht="15" customHeight="1" x14ac:dyDescent="0.25">
      <c r="A4390" s="211" t="s">
        <v>2858</v>
      </c>
      <c r="B4390" s="211">
        <v>0</v>
      </c>
      <c r="C4390" s="211">
        <v>1</v>
      </c>
      <c r="D4390" s="211" t="s">
        <v>2832</v>
      </c>
      <c r="E4390" s="211" t="s">
        <v>3293</v>
      </c>
      <c r="F4390" s="211" t="s">
        <v>3294</v>
      </c>
    </row>
    <row r="4391" spans="1:6" ht="15" customHeight="1" x14ac:dyDescent="0.25">
      <c r="A4391" s="211" t="s">
        <v>2858</v>
      </c>
      <c r="B4391" s="211">
        <v>0</v>
      </c>
      <c r="C4391" s="211">
        <v>1</v>
      </c>
      <c r="D4391" s="211" t="s">
        <v>2834</v>
      </c>
      <c r="E4391" s="211" t="s">
        <v>3293</v>
      </c>
      <c r="F4391" s="211" t="s">
        <v>3294</v>
      </c>
    </row>
    <row r="4392" spans="1:6" ht="15" customHeight="1" x14ac:dyDescent="0.25">
      <c r="A4392" s="211" t="s">
        <v>2858</v>
      </c>
      <c r="B4392" s="211">
        <v>0</v>
      </c>
      <c r="C4392" s="211">
        <v>1</v>
      </c>
      <c r="D4392" s="211" t="s">
        <v>2836</v>
      </c>
      <c r="E4392" s="211" t="s">
        <v>3293</v>
      </c>
      <c r="F4392" s="211" t="s">
        <v>3294</v>
      </c>
    </row>
    <row r="4393" spans="1:6" ht="15" customHeight="1" x14ac:dyDescent="0.25">
      <c r="A4393" s="211" t="s">
        <v>2858</v>
      </c>
      <c r="B4393" s="211">
        <v>0</v>
      </c>
      <c r="C4393" s="211">
        <v>1</v>
      </c>
      <c r="D4393" s="211" t="s">
        <v>2840</v>
      </c>
      <c r="E4393" s="211" t="s">
        <v>3293</v>
      </c>
      <c r="F4393" s="211" t="s">
        <v>3294</v>
      </c>
    </row>
    <row r="4394" spans="1:6" ht="15" customHeight="1" x14ac:dyDescent="0.25">
      <c r="A4394" s="211" t="s">
        <v>2858</v>
      </c>
      <c r="B4394" s="211">
        <v>0</v>
      </c>
      <c r="C4394" s="211">
        <v>1</v>
      </c>
      <c r="D4394" s="211" t="s">
        <v>2842</v>
      </c>
      <c r="E4394" s="211" t="s">
        <v>3293</v>
      </c>
      <c r="F4394" s="211" t="s">
        <v>3294</v>
      </c>
    </row>
    <row r="4395" spans="1:6" ht="15" customHeight="1" x14ac:dyDescent="0.25">
      <c r="A4395" s="211" t="s">
        <v>2858</v>
      </c>
      <c r="B4395" s="211">
        <v>0</v>
      </c>
      <c r="C4395" s="211">
        <v>1</v>
      </c>
      <c r="D4395" s="211" t="s">
        <v>2844</v>
      </c>
      <c r="E4395" s="211" t="s">
        <v>3293</v>
      </c>
      <c r="F4395" s="211" t="s">
        <v>3294</v>
      </c>
    </row>
    <row r="4396" spans="1:6" ht="15" customHeight="1" x14ac:dyDescent="0.25">
      <c r="A4396" s="211" t="s">
        <v>2858</v>
      </c>
      <c r="B4396" s="211">
        <v>0</v>
      </c>
      <c r="C4396" s="211">
        <v>1</v>
      </c>
      <c r="D4396" s="211" t="s">
        <v>2846</v>
      </c>
      <c r="E4396" s="211" t="s">
        <v>3293</v>
      </c>
      <c r="F4396" s="211" t="s">
        <v>3294</v>
      </c>
    </row>
    <row r="4397" spans="1:6" ht="15" customHeight="1" x14ac:dyDescent="0.25">
      <c r="A4397" s="211" t="s">
        <v>2858</v>
      </c>
      <c r="B4397" s="211">
        <v>0</v>
      </c>
      <c r="C4397" s="211">
        <v>1</v>
      </c>
      <c r="D4397" s="211" t="s">
        <v>2850</v>
      </c>
      <c r="E4397" s="211" t="s">
        <v>3293</v>
      </c>
      <c r="F4397" s="211" t="s">
        <v>3294</v>
      </c>
    </row>
    <row r="4398" spans="1:6" ht="15" customHeight="1" x14ac:dyDescent="0.25">
      <c r="A4398" s="211" t="s">
        <v>2858</v>
      </c>
      <c r="B4398" s="211">
        <v>0</v>
      </c>
      <c r="C4398" s="211">
        <v>1</v>
      </c>
      <c r="D4398" s="211" t="s">
        <v>2852</v>
      </c>
      <c r="E4398" s="211" t="s">
        <v>3293</v>
      </c>
      <c r="F4398" s="211" t="s">
        <v>3294</v>
      </c>
    </row>
    <row r="4399" spans="1:6" ht="15" customHeight="1" x14ac:dyDescent="0.25">
      <c r="A4399" s="211" t="s">
        <v>2858</v>
      </c>
      <c r="B4399" s="211">
        <v>0</v>
      </c>
      <c r="C4399" s="211">
        <v>1</v>
      </c>
      <c r="D4399" s="211" t="s">
        <v>2854</v>
      </c>
      <c r="E4399" s="211" t="s">
        <v>3293</v>
      </c>
      <c r="F4399" s="211" t="s">
        <v>3294</v>
      </c>
    </row>
    <row r="4400" spans="1:6" ht="15" customHeight="1" x14ac:dyDescent="0.25">
      <c r="A4400" s="211" t="s">
        <v>2858</v>
      </c>
      <c r="B4400" s="211">
        <v>0</v>
      </c>
      <c r="C4400" s="211">
        <v>1</v>
      </c>
      <c r="D4400" s="211" t="s">
        <v>2856</v>
      </c>
      <c r="E4400" s="211" t="s">
        <v>3293</v>
      </c>
      <c r="F4400" s="211" t="s">
        <v>3294</v>
      </c>
    </row>
    <row r="4401" spans="1:6" ht="15" customHeight="1" x14ac:dyDescent="0.25">
      <c r="A4401" s="211" t="s">
        <v>2858</v>
      </c>
      <c r="B4401" s="211">
        <v>0</v>
      </c>
      <c r="C4401" s="211">
        <v>1</v>
      </c>
      <c r="D4401" s="211" t="s">
        <v>3023</v>
      </c>
      <c r="E4401" s="211" t="s">
        <v>3293</v>
      </c>
      <c r="F4401" s="211" t="s">
        <v>3294</v>
      </c>
    </row>
    <row r="4402" spans="1:6" ht="15" customHeight="1" x14ac:dyDescent="0.25">
      <c r="A4402" s="300" t="s">
        <v>561</v>
      </c>
      <c r="B4402" s="211">
        <v>0</v>
      </c>
      <c r="C4402" s="211">
        <v>1</v>
      </c>
      <c r="D4402" s="211" t="s">
        <v>2930</v>
      </c>
      <c r="E4402" s="211" t="s">
        <v>3293</v>
      </c>
      <c r="F4402" s="211" t="s">
        <v>3294</v>
      </c>
    </row>
    <row r="4403" spans="1:6" ht="15" customHeight="1" x14ac:dyDescent="0.25">
      <c r="A4403" s="211" t="s">
        <v>2912</v>
      </c>
      <c r="B4403" s="211">
        <v>0</v>
      </c>
      <c r="C4403" s="211">
        <v>1</v>
      </c>
      <c r="D4403" s="211" t="s">
        <v>2930</v>
      </c>
      <c r="E4403" s="211" t="s">
        <v>3293</v>
      </c>
      <c r="F4403" s="211" t="s">
        <v>3294</v>
      </c>
    </row>
    <row r="4404" spans="1:6" ht="15" customHeight="1" x14ac:dyDescent="0.25">
      <c r="A4404" s="211" t="s">
        <v>2914</v>
      </c>
      <c r="B4404" s="211">
        <v>0</v>
      </c>
      <c r="C4404" s="211">
        <v>1</v>
      </c>
      <c r="D4404" s="211" t="s">
        <v>2930</v>
      </c>
      <c r="E4404" s="211" t="s">
        <v>3293</v>
      </c>
      <c r="F4404" s="211" t="s">
        <v>3294</v>
      </c>
    </row>
    <row r="4405" spans="1:6" ht="15" customHeight="1" x14ac:dyDescent="0.25">
      <c r="A4405" s="211" t="s">
        <v>2916</v>
      </c>
      <c r="B4405" s="211">
        <v>0</v>
      </c>
      <c r="C4405" s="211">
        <v>1</v>
      </c>
      <c r="D4405" s="211" t="s">
        <v>2930</v>
      </c>
      <c r="E4405" s="211" t="s">
        <v>3293</v>
      </c>
      <c r="F4405" s="211" t="s">
        <v>3294</v>
      </c>
    </row>
    <row r="4406" spans="1:6" ht="15" customHeight="1" x14ac:dyDescent="0.25">
      <c r="A4406" s="211" t="s">
        <v>2918</v>
      </c>
      <c r="B4406" s="211">
        <v>0</v>
      </c>
      <c r="C4406" s="211">
        <v>1</v>
      </c>
      <c r="D4406" s="211" t="s">
        <v>2930</v>
      </c>
      <c r="E4406" s="211" t="s">
        <v>3293</v>
      </c>
      <c r="F4406" s="211" t="s">
        <v>3294</v>
      </c>
    </row>
    <row r="4407" spans="1:6" ht="15" customHeight="1" x14ac:dyDescent="0.25">
      <c r="A4407" s="211" t="s">
        <v>2920</v>
      </c>
      <c r="B4407" s="211">
        <v>0</v>
      </c>
      <c r="C4407" s="211">
        <v>1</v>
      </c>
      <c r="D4407" s="211" t="s">
        <v>2930</v>
      </c>
      <c r="E4407" s="211" t="s">
        <v>3293</v>
      </c>
      <c r="F4407" s="211" t="s">
        <v>3294</v>
      </c>
    </row>
    <row r="4408" spans="1:6" ht="15" customHeight="1" x14ac:dyDescent="0.25">
      <c r="A4408" s="211" t="s">
        <v>2922</v>
      </c>
      <c r="B4408" s="211">
        <v>0</v>
      </c>
      <c r="C4408" s="211">
        <v>1</v>
      </c>
      <c r="D4408" s="211" t="s">
        <v>2930</v>
      </c>
      <c r="E4408" s="211" t="s">
        <v>3293</v>
      </c>
      <c r="F4408" s="211" t="s">
        <v>3294</v>
      </c>
    </row>
    <row r="4409" spans="1:6" ht="15" customHeight="1" x14ac:dyDescent="0.25">
      <c r="A4409" s="211" t="s">
        <v>2924</v>
      </c>
      <c r="B4409" s="211">
        <v>0</v>
      </c>
      <c r="C4409" s="211">
        <v>1</v>
      </c>
      <c r="D4409" s="211" t="s">
        <v>2930</v>
      </c>
      <c r="E4409" s="211" t="s">
        <v>3293</v>
      </c>
      <c r="F4409" s="211" t="s">
        <v>3294</v>
      </c>
    </row>
    <row r="4410" spans="1:6" ht="15" customHeight="1" x14ac:dyDescent="0.25">
      <c r="A4410" s="211" t="s">
        <v>2926</v>
      </c>
      <c r="B4410" s="211">
        <v>0</v>
      </c>
      <c r="C4410" s="211">
        <v>1</v>
      </c>
      <c r="D4410" s="211" t="s">
        <v>2930</v>
      </c>
      <c r="E4410" s="211" t="s">
        <v>3293</v>
      </c>
      <c r="F4410" s="211" t="s">
        <v>3294</v>
      </c>
    </row>
    <row r="4411" spans="1:6" ht="15" customHeight="1" x14ac:dyDescent="0.25">
      <c r="A4411" s="211" t="s">
        <v>2928</v>
      </c>
      <c r="B4411" s="211">
        <v>0</v>
      </c>
      <c r="C4411" s="211">
        <v>1</v>
      </c>
      <c r="D4411" s="211" t="s">
        <v>2930</v>
      </c>
      <c r="E4411" s="211" t="s">
        <v>3293</v>
      </c>
      <c r="F4411" s="211" t="s">
        <v>3294</v>
      </c>
    </row>
    <row r="4412" spans="1:6" ht="15" customHeight="1" x14ac:dyDescent="0.25">
      <c r="A4412" s="300" t="s">
        <v>561</v>
      </c>
      <c r="B4412" s="211">
        <v>0</v>
      </c>
      <c r="C4412" s="211">
        <v>1</v>
      </c>
      <c r="D4412" s="211" t="s">
        <v>2971</v>
      </c>
      <c r="E4412" s="211" t="s">
        <v>3293</v>
      </c>
      <c r="F4412" s="211" t="s">
        <v>3294</v>
      </c>
    </row>
    <row r="4413" spans="1:6" ht="15" customHeight="1" x14ac:dyDescent="0.25">
      <c r="A4413" s="211" t="s">
        <v>2912</v>
      </c>
      <c r="B4413" s="211">
        <v>0</v>
      </c>
      <c r="C4413" s="211">
        <v>1</v>
      </c>
      <c r="D4413" s="211" t="s">
        <v>2971</v>
      </c>
      <c r="E4413" s="211" t="s">
        <v>3293</v>
      </c>
      <c r="F4413" s="211" t="s">
        <v>3294</v>
      </c>
    </row>
    <row r="4414" spans="1:6" ht="15" customHeight="1" x14ac:dyDescent="0.25">
      <c r="A4414" s="211" t="s">
        <v>2914</v>
      </c>
      <c r="B4414" s="211">
        <v>0</v>
      </c>
      <c r="C4414" s="211">
        <v>1</v>
      </c>
      <c r="D4414" s="211" t="s">
        <v>2971</v>
      </c>
      <c r="E4414" s="211" t="s">
        <v>3293</v>
      </c>
      <c r="F4414" s="211" t="s">
        <v>3294</v>
      </c>
    </row>
    <row r="4415" spans="1:6" ht="15" customHeight="1" x14ac:dyDescent="0.25">
      <c r="A4415" s="211" t="s">
        <v>2916</v>
      </c>
      <c r="B4415" s="211">
        <v>0</v>
      </c>
      <c r="C4415" s="211">
        <v>1</v>
      </c>
      <c r="D4415" s="211" t="s">
        <v>2971</v>
      </c>
      <c r="E4415" s="211" t="s">
        <v>3293</v>
      </c>
      <c r="F4415" s="211" t="s">
        <v>3294</v>
      </c>
    </row>
    <row r="4416" spans="1:6" ht="15" customHeight="1" x14ac:dyDescent="0.25">
      <c r="A4416" s="211" t="s">
        <v>2918</v>
      </c>
      <c r="B4416" s="211">
        <v>0</v>
      </c>
      <c r="C4416" s="211">
        <v>1</v>
      </c>
      <c r="D4416" s="211" t="s">
        <v>2971</v>
      </c>
      <c r="E4416" s="211" t="s">
        <v>3293</v>
      </c>
      <c r="F4416" s="211" t="s">
        <v>3294</v>
      </c>
    </row>
    <row r="4417" spans="1:6" ht="15" customHeight="1" x14ac:dyDescent="0.25">
      <c r="A4417" s="211" t="s">
        <v>2920</v>
      </c>
      <c r="B4417" s="211">
        <v>0</v>
      </c>
      <c r="C4417" s="211">
        <v>1</v>
      </c>
      <c r="D4417" s="211" t="s">
        <v>2971</v>
      </c>
      <c r="E4417" s="211" t="s">
        <v>3293</v>
      </c>
      <c r="F4417" s="211" t="s">
        <v>3294</v>
      </c>
    </row>
    <row r="4418" spans="1:6" ht="15" customHeight="1" x14ac:dyDescent="0.25">
      <c r="A4418" s="211" t="s">
        <v>2922</v>
      </c>
      <c r="B4418" s="211">
        <v>0</v>
      </c>
      <c r="C4418" s="211">
        <v>1</v>
      </c>
      <c r="D4418" s="211" t="s">
        <v>2971</v>
      </c>
      <c r="E4418" s="211" t="s">
        <v>3293</v>
      </c>
      <c r="F4418" s="211" t="s">
        <v>3294</v>
      </c>
    </row>
    <row r="4419" spans="1:6" ht="15" customHeight="1" x14ac:dyDescent="0.25">
      <c r="A4419" s="211" t="s">
        <v>2924</v>
      </c>
      <c r="B4419" s="211">
        <v>0</v>
      </c>
      <c r="C4419" s="211">
        <v>1</v>
      </c>
      <c r="D4419" s="211" t="s">
        <v>2971</v>
      </c>
      <c r="E4419" s="211" t="s">
        <v>3293</v>
      </c>
      <c r="F4419" s="211" t="s">
        <v>3294</v>
      </c>
    </row>
    <row r="4420" spans="1:6" ht="15" customHeight="1" x14ac:dyDescent="0.25">
      <c r="A4420" s="211" t="s">
        <v>2926</v>
      </c>
      <c r="B4420" s="211">
        <v>0</v>
      </c>
      <c r="C4420" s="211">
        <v>1</v>
      </c>
      <c r="D4420" s="211" t="s">
        <v>2971</v>
      </c>
      <c r="E4420" s="211" t="s">
        <v>3293</v>
      </c>
      <c r="F4420" s="211" t="s">
        <v>3294</v>
      </c>
    </row>
    <row r="4421" spans="1:6" ht="15" customHeight="1" x14ac:dyDescent="0.25">
      <c r="A4421" s="211" t="s">
        <v>2928</v>
      </c>
      <c r="B4421" s="211">
        <v>0</v>
      </c>
      <c r="C4421" s="211">
        <v>1</v>
      </c>
      <c r="D4421" s="211" t="s">
        <v>2971</v>
      </c>
      <c r="E4421" s="211" t="s">
        <v>3293</v>
      </c>
      <c r="F4421" s="211" t="s">
        <v>3294</v>
      </c>
    </row>
    <row r="4422" spans="1:6" ht="15" customHeight="1" x14ac:dyDescent="0.25">
      <c r="A4422" s="211" t="s">
        <v>2930</v>
      </c>
      <c r="B4422" s="211">
        <v>0</v>
      </c>
      <c r="C4422" s="211">
        <v>1</v>
      </c>
      <c r="D4422" s="211" t="s">
        <v>2971</v>
      </c>
      <c r="E4422" s="211" t="s">
        <v>3293</v>
      </c>
      <c r="F4422" s="211" t="s">
        <v>3294</v>
      </c>
    </row>
    <row r="4423" spans="1:6" ht="15" customHeight="1" x14ac:dyDescent="0.25">
      <c r="A4423" s="300" t="s">
        <v>561</v>
      </c>
      <c r="B4423" s="211">
        <v>0</v>
      </c>
      <c r="C4423" s="211">
        <v>1</v>
      </c>
      <c r="D4423" s="211" t="s">
        <v>2975</v>
      </c>
      <c r="E4423" s="211" t="s">
        <v>3293</v>
      </c>
      <c r="F4423" s="211" t="s">
        <v>3294</v>
      </c>
    </row>
    <row r="4424" spans="1:6" ht="15" customHeight="1" x14ac:dyDescent="0.25">
      <c r="A4424" s="211" t="s">
        <v>2912</v>
      </c>
      <c r="B4424" s="211">
        <v>0</v>
      </c>
      <c r="C4424" s="211">
        <v>1</v>
      </c>
      <c r="D4424" s="211" t="s">
        <v>2975</v>
      </c>
      <c r="E4424" s="211" t="s">
        <v>3293</v>
      </c>
      <c r="F4424" s="211" t="s">
        <v>3294</v>
      </c>
    </row>
    <row r="4425" spans="1:6" ht="15" customHeight="1" x14ac:dyDescent="0.25">
      <c r="A4425" s="211" t="s">
        <v>2914</v>
      </c>
      <c r="B4425" s="211">
        <v>0</v>
      </c>
      <c r="C4425" s="211">
        <v>1</v>
      </c>
      <c r="D4425" s="211" t="s">
        <v>2975</v>
      </c>
      <c r="E4425" s="211" t="s">
        <v>3293</v>
      </c>
      <c r="F4425" s="211" t="s">
        <v>3294</v>
      </c>
    </row>
    <row r="4426" spans="1:6" ht="15" customHeight="1" x14ac:dyDescent="0.25">
      <c r="A4426" s="211" t="s">
        <v>2916</v>
      </c>
      <c r="B4426" s="211">
        <v>0</v>
      </c>
      <c r="C4426" s="211">
        <v>1</v>
      </c>
      <c r="D4426" s="211" t="s">
        <v>2975</v>
      </c>
      <c r="E4426" s="211" t="s">
        <v>3293</v>
      </c>
      <c r="F4426" s="211" t="s">
        <v>3294</v>
      </c>
    </row>
    <row r="4427" spans="1:6" ht="15" customHeight="1" x14ac:dyDescent="0.25">
      <c r="A4427" s="211" t="s">
        <v>2918</v>
      </c>
      <c r="B4427" s="211">
        <v>0</v>
      </c>
      <c r="C4427" s="211">
        <v>1</v>
      </c>
      <c r="D4427" s="211" t="s">
        <v>2975</v>
      </c>
      <c r="E4427" s="211" t="s">
        <v>3293</v>
      </c>
      <c r="F4427" s="211" t="s">
        <v>3294</v>
      </c>
    </row>
    <row r="4428" spans="1:6" ht="15" customHeight="1" x14ac:dyDescent="0.25">
      <c r="A4428" s="211" t="s">
        <v>2920</v>
      </c>
      <c r="B4428" s="211">
        <v>0</v>
      </c>
      <c r="C4428" s="211">
        <v>1</v>
      </c>
      <c r="D4428" s="211" t="s">
        <v>2975</v>
      </c>
      <c r="E4428" s="211" t="s">
        <v>3293</v>
      </c>
      <c r="F4428" s="211" t="s">
        <v>3294</v>
      </c>
    </row>
    <row r="4429" spans="1:6" ht="15" customHeight="1" x14ac:dyDescent="0.25">
      <c r="A4429" s="211" t="s">
        <v>2922</v>
      </c>
      <c r="B4429" s="211">
        <v>0</v>
      </c>
      <c r="C4429" s="211">
        <v>1</v>
      </c>
      <c r="D4429" s="211" t="s">
        <v>2975</v>
      </c>
      <c r="E4429" s="211" t="s">
        <v>3293</v>
      </c>
      <c r="F4429" s="211" t="s">
        <v>3294</v>
      </c>
    </row>
    <row r="4430" spans="1:6" ht="15" customHeight="1" x14ac:dyDescent="0.25">
      <c r="A4430" s="211" t="s">
        <v>2924</v>
      </c>
      <c r="B4430" s="211">
        <v>0</v>
      </c>
      <c r="C4430" s="211">
        <v>1</v>
      </c>
      <c r="D4430" s="211" t="s">
        <v>2975</v>
      </c>
      <c r="E4430" s="211" t="s">
        <v>3293</v>
      </c>
      <c r="F4430" s="211" t="s">
        <v>3294</v>
      </c>
    </row>
    <row r="4431" spans="1:6" ht="15" customHeight="1" x14ac:dyDescent="0.25">
      <c r="A4431" s="211" t="s">
        <v>2926</v>
      </c>
      <c r="B4431" s="211">
        <v>0</v>
      </c>
      <c r="C4431" s="211">
        <v>1</v>
      </c>
      <c r="D4431" s="211" t="s">
        <v>2975</v>
      </c>
      <c r="E4431" s="211" t="s">
        <v>3293</v>
      </c>
      <c r="F4431" s="211" t="s">
        <v>3294</v>
      </c>
    </row>
    <row r="4432" spans="1:6" ht="15" customHeight="1" x14ac:dyDescent="0.25">
      <c r="A4432" s="211" t="s">
        <v>2928</v>
      </c>
      <c r="B4432" s="211">
        <v>0</v>
      </c>
      <c r="C4432" s="211">
        <v>1</v>
      </c>
      <c r="D4432" s="211" t="s">
        <v>2975</v>
      </c>
      <c r="E4432" s="211" t="s">
        <v>3293</v>
      </c>
      <c r="F4432" s="211" t="s">
        <v>3294</v>
      </c>
    </row>
    <row r="4433" spans="1:6" ht="15" customHeight="1" x14ac:dyDescent="0.25">
      <c r="A4433" s="211" t="s">
        <v>2930</v>
      </c>
      <c r="B4433" s="211">
        <v>0</v>
      </c>
      <c r="C4433" s="211">
        <v>1</v>
      </c>
      <c r="D4433" s="211" t="s">
        <v>2975</v>
      </c>
      <c r="E4433" s="211" t="s">
        <v>3293</v>
      </c>
      <c r="F4433" s="211" t="s">
        <v>3294</v>
      </c>
    </row>
    <row r="4434" spans="1:6" ht="15" customHeight="1" x14ac:dyDescent="0.25">
      <c r="A4434" s="300" t="s">
        <v>561</v>
      </c>
      <c r="B4434" s="211">
        <v>0</v>
      </c>
      <c r="C4434" s="211">
        <v>1</v>
      </c>
      <c r="D4434" s="211" t="s">
        <v>2981</v>
      </c>
      <c r="E4434" s="211" t="s">
        <v>3293</v>
      </c>
      <c r="F4434" s="211" t="s">
        <v>3294</v>
      </c>
    </row>
    <row r="4435" spans="1:6" ht="15" customHeight="1" x14ac:dyDescent="0.25">
      <c r="A4435" s="211" t="s">
        <v>2912</v>
      </c>
      <c r="B4435" s="211">
        <v>0</v>
      </c>
      <c r="C4435" s="211">
        <v>1</v>
      </c>
      <c r="D4435" s="211" t="s">
        <v>2981</v>
      </c>
      <c r="E4435" s="211" t="s">
        <v>3293</v>
      </c>
      <c r="F4435" s="211" t="s">
        <v>3294</v>
      </c>
    </row>
    <row r="4436" spans="1:6" ht="15" customHeight="1" x14ac:dyDescent="0.25">
      <c r="A4436" s="211" t="s">
        <v>2914</v>
      </c>
      <c r="B4436" s="211">
        <v>0</v>
      </c>
      <c r="C4436" s="211">
        <v>1</v>
      </c>
      <c r="D4436" s="211" t="s">
        <v>2981</v>
      </c>
      <c r="E4436" s="211" t="s">
        <v>3293</v>
      </c>
      <c r="F4436" s="211" t="s">
        <v>3294</v>
      </c>
    </row>
    <row r="4437" spans="1:6" ht="15" customHeight="1" x14ac:dyDescent="0.25">
      <c r="A4437" s="211" t="s">
        <v>2916</v>
      </c>
      <c r="B4437" s="211">
        <v>0</v>
      </c>
      <c r="C4437" s="211">
        <v>1</v>
      </c>
      <c r="D4437" s="211" t="s">
        <v>2981</v>
      </c>
      <c r="E4437" s="211" t="s">
        <v>3293</v>
      </c>
      <c r="F4437" s="211" t="s">
        <v>3294</v>
      </c>
    </row>
    <row r="4438" spans="1:6" ht="15" customHeight="1" x14ac:dyDescent="0.25">
      <c r="A4438" s="211" t="s">
        <v>2918</v>
      </c>
      <c r="B4438" s="211">
        <v>0</v>
      </c>
      <c r="C4438" s="211">
        <v>1</v>
      </c>
      <c r="D4438" s="211" t="s">
        <v>2981</v>
      </c>
      <c r="E4438" s="211" t="s">
        <v>3293</v>
      </c>
      <c r="F4438" s="211" t="s">
        <v>3294</v>
      </c>
    </row>
    <row r="4439" spans="1:6" ht="15" customHeight="1" x14ac:dyDescent="0.25">
      <c r="A4439" s="211" t="s">
        <v>2920</v>
      </c>
      <c r="B4439" s="211">
        <v>0</v>
      </c>
      <c r="C4439" s="211">
        <v>1</v>
      </c>
      <c r="D4439" s="211" t="s">
        <v>2981</v>
      </c>
      <c r="E4439" s="211" t="s">
        <v>3293</v>
      </c>
      <c r="F4439" s="211" t="s">
        <v>3294</v>
      </c>
    </row>
    <row r="4440" spans="1:6" ht="15" customHeight="1" x14ac:dyDescent="0.25">
      <c r="A4440" s="211" t="s">
        <v>2922</v>
      </c>
      <c r="B4440" s="211">
        <v>0</v>
      </c>
      <c r="C4440" s="211">
        <v>1</v>
      </c>
      <c r="D4440" s="211" t="s">
        <v>2981</v>
      </c>
      <c r="E4440" s="211" t="s">
        <v>3293</v>
      </c>
      <c r="F4440" s="211" t="s">
        <v>3294</v>
      </c>
    </row>
    <row r="4441" spans="1:6" ht="15" customHeight="1" x14ac:dyDescent="0.25">
      <c r="A4441" s="211" t="s">
        <v>2924</v>
      </c>
      <c r="B4441" s="211">
        <v>0</v>
      </c>
      <c r="C4441" s="211">
        <v>1</v>
      </c>
      <c r="D4441" s="211" t="s">
        <v>2981</v>
      </c>
      <c r="E4441" s="211" t="s">
        <v>3293</v>
      </c>
      <c r="F4441" s="211" t="s">
        <v>3294</v>
      </c>
    </row>
    <row r="4442" spans="1:6" ht="15" customHeight="1" x14ac:dyDescent="0.25">
      <c r="A4442" s="211" t="s">
        <v>2926</v>
      </c>
      <c r="B4442" s="211">
        <v>0</v>
      </c>
      <c r="C4442" s="211">
        <v>1</v>
      </c>
      <c r="D4442" s="211" t="s">
        <v>2981</v>
      </c>
      <c r="E4442" s="211" t="s">
        <v>3293</v>
      </c>
      <c r="F4442" s="211" t="s">
        <v>3294</v>
      </c>
    </row>
    <row r="4443" spans="1:6" ht="15" customHeight="1" x14ac:dyDescent="0.25">
      <c r="A4443" s="211" t="s">
        <v>2928</v>
      </c>
      <c r="B4443" s="211">
        <v>0</v>
      </c>
      <c r="C4443" s="211">
        <v>1</v>
      </c>
      <c r="D4443" s="211" t="s">
        <v>2981</v>
      </c>
      <c r="E4443" s="211" t="s">
        <v>3293</v>
      </c>
      <c r="F4443" s="211" t="s">
        <v>3294</v>
      </c>
    </row>
    <row r="4444" spans="1:6" ht="15" customHeight="1" x14ac:dyDescent="0.25">
      <c r="A4444" s="211" t="s">
        <v>2930</v>
      </c>
      <c r="B4444" s="211">
        <v>0</v>
      </c>
      <c r="C4444" s="211">
        <v>1</v>
      </c>
      <c r="D4444" s="211" t="s">
        <v>2981</v>
      </c>
      <c r="E4444" s="211" t="s">
        <v>3293</v>
      </c>
      <c r="F4444" s="211" t="s">
        <v>3294</v>
      </c>
    </row>
    <row r="4445" spans="1:6" ht="15" customHeight="1" x14ac:dyDescent="0.25">
      <c r="A4445" s="211" t="s">
        <v>2930</v>
      </c>
      <c r="B4445" s="211">
        <v>0</v>
      </c>
      <c r="C4445" s="211">
        <v>1</v>
      </c>
      <c r="D4445" s="300" t="s">
        <v>561</v>
      </c>
      <c r="E4445" s="211" t="s">
        <v>3293</v>
      </c>
      <c r="F4445" s="211" t="s">
        <v>3294</v>
      </c>
    </row>
    <row r="4446" spans="1:6" ht="15" customHeight="1" x14ac:dyDescent="0.25">
      <c r="A4446" s="211" t="s">
        <v>2930</v>
      </c>
      <c r="B4446" s="211">
        <v>0</v>
      </c>
      <c r="C4446" s="211">
        <v>1</v>
      </c>
      <c r="D4446" s="211" t="s">
        <v>2912</v>
      </c>
      <c r="E4446" s="211" t="s">
        <v>3293</v>
      </c>
      <c r="F4446" s="211" t="s">
        <v>3294</v>
      </c>
    </row>
    <row r="4447" spans="1:6" ht="15" customHeight="1" x14ac:dyDescent="0.25">
      <c r="A4447" s="211" t="s">
        <v>2930</v>
      </c>
      <c r="B4447" s="211">
        <v>0</v>
      </c>
      <c r="C4447" s="211">
        <v>1</v>
      </c>
      <c r="D4447" s="211" t="s">
        <v>2914</v>
      </c>
      <c r="E4447" s="211" t="s">
        <v>3293</v>
      </c>
      <c r="F4447" s="211" t="s">
        <v>3294</v>
      </c>
    </row>
    <row r="4448" spans="1:6" ht="15" customHeight="1" x14ac:dyDescent="0.25">
      <c r="A4448" s="211" t="s">
        <v>2930</v>
      </c>
      <c r="B4448" s="211">
        <v>0</v>
      </c>
      <c r="C4448" s="211">
        <v>1</v>
      </c>
      <c r="D4448" s="211" t="s">
        <v>2916</v>
      </c>
      <c r="E4448" s="211" t="s">
        <v>3293</v>
      </c>
      <c r="F4448" s="211" t="s">
        <v>3294</v>
      </c>
    </row>
    <row r="4449" spans="1:6" ht="15" customHeight="1" x14ac:dyDescent="0.25">
      <c r="A4449" s="211" t="s">
        <v>2930</v>
      </c>
      <c r="B4449" s="211">
        <v>0</v>
      </c>
      <c r="C4449" s="211">
        <v>1</v>
      </c>
      <c r="D4449" s="211" t="s">
        <v>2918</v>
      </c>
      <c r="E4449" s="211" t="s">
        <v>3293</v>
      </c>
      <c r="F4449" s="211" t="s">
        <v>3294</v>
      </c>
    </row>
    <row r="4450" spans="1:6" ht="15" customHeight="1" x14ac:dyDescent="0.25">
      <c r="A4450" s="211" t="s">
        <v>2930</v>
      </c>
      <c r="B4450" s="211">
        <v>0</v>
      </c>
      <c r="C4450" s="211">
        <v>1</v>
      </c>
      <c r="D4450" s="211" t="s">
        <v>2920</v>
      </c>
      <c r="E4450" s="211" t="s">
        <v>3293</v>
      </c>
      <c r="F4450" s="211" t="s">
        <v>3294</v>
      </c>
    </row>
    <row r="4451" spans="1:6" ht="15" customHeight="1" x14ac:dyDescent="0.25">
      <c r="A4451" s="211" t="s">
        <v>2930</v>
      </c>
      <c r="B4451" s="211">
        <v>0</v>
      </c>
      <c r="C4451" s="211">
        <v>1</v>
      </c>
      <c r="D4451" s="211" t="s">
        <v>2922</v>
      </c>
      <c r="E4451" s="211" t="s">
        <v>3293</v>
      </c>
      <c r="F4451" s="211" t="s">
        <v>3294</v>
      </c>
    </row>
    <row r="4452" spans="1:6" ht="15" customHeight="1" x14ac:dyDescent="0.25">
      <c r="A4452" s="211" t="s">
        <v>2930</v>
      </c>
      <c r="B4452" s="211">
        <v>0</v>
      </c>
      <c r="C4452" s="211">
        <v>1</v>
      </c>
      <c r="D4452" s="211" t="s">
        <v>2924</v>
      </c>
      <c r="E4452" s="211" t="s">
        <v>3293</v>
      </c>
      <c r="F4452" s="211" t="s">
        <v>3294</v>
      </c>
    </row>
    <row r="4453" spans="1:6" ht="15" customHeight="1" x14ac:dyDescent="0.25">
      <c r="A4453" s="211" t="s">
        <v>2930</v>
      </c>
      <c r="B4453" s="211">
        <v>0</v>
      </c>
      <c r="C4453" s="211">
        <v>1</v>
      </c>
      <c r="D4453" s="211" t="s">
        <v>2926</v>
      </c>
      <c r="E4453" s="211" t="s">
        <v>3293</v>
      </c>
      <c r="F4453" s="211" t="s">
        <v>3294</v>
      </c>
    </row>
    <row r="4454" spans="1:6" ht="15" customHeight="1" x14ac:dyDescent="0.25">
      <c r="A4454" s="211" t="s">
        <v>2930</v>
      </c>
      <c r="B4454" s="211">
        <v>0</v>
      </c>
      <c r="C4454" s="211">
        <v>1</v>
      </c>
      <c r="D4454" s="211" t="s">
        <v>2928</v>
      </c>
      <c r="E4454" s="211" t="s">
        <v>3293</v>
      </c>
      <c r="F4454" s="211" t="s">
        <v>3294</v>
      </c>
    </row>
    <row r="4455" spans="1:6" ht="15" customHeight="1" x14ac:dyDescent="0.25">
      <c r="A4455" s="211" t="s">
        <v>2971</v>
      </c>
      <c r="B4455" s="211">
        <v>0</v>
      </c>
      <c r="C4455" s="211">
        <v>1</v>
      </c>
      <c r="D4455" s="300" t="s">
        <v>561</v>
      </c>
      <c r="E4455" s="211" t="s">
        <v>3293</v>
      </c>
      <c r="F4455" s="211" t="s">
        <v>3294</v>
      </c>
    </row>
    <row r="4456" spans="1:6" ht="15" customHeight="1" x14ac:dyDescent="0.25">
      <c r="A4456" s="211" t="s">
        <v>2971</v>
      </c>
      <c r="B4456" s="211">
        <v>0</v>
      </c>
      <c r="C4456" s="211">
        <v>1</v>
      </c>
      <c r="D4456" s="211" t="s">
        <v>2912</v>
      </c>
      <c r="E4456" s="211" t="s">
        <v>3293</v>
      </c>
      <c r="F4456" s="211" t="s">
        <v>3294</v>
      </c>
    </row>
    <row r="4457" spans="1:6" ht="15" customHeight="1" x14ac:dyDescent="0.25">
      <c r="A4457" s="211" t="s">
        <v>2971</v>
      </c>
      <c r="B4457" s="211">
        <v>0</v>
      </c>
      <c r="C4457" s="211">
        <v>1</v>
      </c>
      <c r="D4457" s="211" t="s">
        <v>2914</v>
      </c>
      <c r="E4457" s="211" t="s">
        <v>3293</v>
      </c>
      <c r="F4457" s="211" t="s">
        <v>3294</v>
      </c>
    </row>
    <row r="4458" spans="1:6" ht="15" customHeight="1" x14ac:dyDescent="0.25">
      <c r="A4458" s="211" t="s">
        <v>2971</v>
      </c>
      <c r="B4458" s="211">
        <v>0</v>
      </c>
      <c r="C4458" s="211">
        <v>1</v>
      </c>
      <c r="D4458" s="211" t="s">
        <v>2916</v>
      </c>
      <c r="E4458" s="211" t="s">
        <v>3293</v>
      </c>
      <c r="F4458" s="211" t="s">
        <v>3294</v>
      </c>
    </row>
    <row r="4459" spans="1:6" ht="15" customHeight="1" x14ac:dyDescent="0.25">
      <c r="A4459" s="211" t="s">
        <v>2971</v>
      </c>
      <c r="B4459" s="211">
        <v>0</v>
      </c>
      <c r="C4459" s="211">
        <v>1</v>
      </c>
      <c r="D4459" s="211" t="s">
        <v>2918</v>
      </c>
      <c r="E4459" s="211" t="s">
        <v>3293</v>
      </c>
      <c r="F4459" s="211" t="s">
        <v>3294</v>
      </c>
    </row>
    <row r="4460" spans="1:6" ht="15" customHeight="1" x14ac:dyDescent="0.25">
      <c r="A4460" s="211" t="s">
        <v>2971</v>
      </c>
      <c r="B4460" s="211">
        <v>0</v>
      </c>
      <c r="C4460" s="211">
        <v>1</v>
      </c>
      <c r="D4460" s="211" t="s">
        <v>2920</v>
      </c>
      <c r="E4460" s="211" t="s">
        <v>3293</v>
      </c>
      <c r="F4460" s="211" t="s">
        <v>3294</v>
      </c>
    </row>
    <row r="4461" spans="1:6" ht="15" customHeight="1" x14ac:dyDescent="0.25">
      <c r="A4461" s="211" t="s">
        <v>2971</v>
      </c>
      <c r="B4461" s="211">
        <v>0</v>
      </c>
      <c r="C4461" s="211">
        <v>1</v>
      </c>
      <c r="D4461" s="211" t="s">
        <v>2922</v>
      </c>
      <c r="E4461" s="211" t="s">
        <v>3293</v>
      </c>
      <c r="F4461" s="211" t="s">
        <v>3294</v>
      </c>
    </row>
    <row r="4462" spans="1:6" ht="15" customHeight="1" x14ac:dyDescent="0.25">
      <c r="A4462" s="211" t="s">
        <v>2971</v>
      </c>
      <c r="B4462" s="211">
        <v>0</v>
      </c>
      <c r="C4462" s="211">
        <v>1</v>
      </c>
      <c r="D4462" s="211" t="s">
        <v>2924</v>
      </c>
      <c r="E4462" s="211" t="s">
        <v>3293</v>
      </c>
      <c r="F4462" s="211" t="s">
        <v>3294</v>
      </c>
    </row>
    <row r="4463" spans="1:6" ht="15" customHeight="1" x14ac:dyDescent="0.25">
      <c r="A4463" s="211" t="s">
        <v>2971</v>
      </c>
      <c r="B4463" s="211">
        <v>0</v>
      </c>
      <c r="C4463" s="211">
        <v>1</v>
      </c>
      <c r="D4463" s="211" t="s">
        <v>2926</v>
      </c>
      <c r="E4463" s="211" t="s">
        <v>3293</v>
      </c>
      <c r="F4463" s="211" t="s">
        <v>3294</v>
      </c>
    </row>
    <row r="4464" spans="1:6" ht="15" customHeight="1" x14ac:dyDescent="0.25">
      <c r="A4464" s="211" t="s">
        <v>2971</v>
      </c>
      <c r="B4464" s="211">
        <v>0</v>
      </c>
      <c r="C4464" s="211">
        <v>1</v>
      </c>
      <c r="D4464" s="211" t="s">
        <v>2928</v>
      </c>
      <c r="E4464" s="211" t="s">
        <v>3293</v>
      </c>
      <c r="F4464" s="211" t="s">
        <v>3294</v>
      </c>
    </row>
    <row r="4465" spans="1:6" ht="15" customHeight="1" x14ac:dyDescent="0.25">
      <c r="A4465" s="211" t="s">
        <v>2971</v>
      </c>
      <c r="B4465" s="211">
        <v>0</v>
      </c>
      <c r="C4465" s="211">
        <v>1</v>
      </c>
      <c r="D4465" s="211" t="s">
        <v>2930</v>
      </c>
      <c r="E4465" s="211" t="s">
        <v>3293</v>
      </c>
      <c r="F4465" s="211" t="s">
        <v>3294</v>
      </c>
    </row>
    <row r="4466" spans="1:6" ht="15" customHeight="1" x14ac:dyDescent="0.25">
      <c r="A4466" s="211" t="s">
        <v>2971</v>
      </c>
      <c r="B4466" s="211">
        <v>0</v>
      </c>
      <c r="C4466" s="211">
        <v>1</v>
      </c>
      <c r="D4466" s="211" t="s">
        <v>2975</v>
      </c>
      <c r="E4466" s="211" t="s">
        <v>3293</v>
      </c>
      <c r="F4466" s="211" t="s">
        <v>3294</v>
      </c>
    </row>
    <row r="4467" spans="1:6" ht="15" customHeight="1" x14ac:dyDescent="0.25">
      <c r="A4467" s="211" t="s">
        <v>2971</v>
      </c>
      <c r="B4467" s="211">
        <v>0</v>
      </c>
      <c r="C4467" s="211">
        <v>1</v>
      </c>
      <c r="D4467" s="211" t="s">
        <v>2981</v>
      </c>
      <c r="E4467" s="211" t="s">
        <v>3293</v>
      </c>
      <c r="F4467" s="211" t="s">
        <v>3294</v>
      </c>
    </row>
    <row r="4468" spans="1:6" ht="15" customHeight="1" x14ac:dyDescent="0.25">
      <c r="A4468" s="211" t="s">
        <v>2975</v>
      </c>
      <c r="B4468" s="211">
        <v>0</v>
      </c>
      <c r="C4468" s="211">
        <v>1</v>
      </c>
      <c r="D4468" s="300" t="s">
        <v>561</v>
      </c>
      <c r="E4468" s="211" t="s">
        <v>3293</v>
      </c>
      <c r="F4468" s="211" t="s">
        <v>3294</v>
      </c>
    </row>
    <row r="4469" spans="1:6" ht="15" customHeight="1" x14ac:dyDescent="0.25">
      <c r="A4469" s="211" t="s">
        <v>2975</v>
      </c>
      <c r="B4469" s="211">
        <v>0</v>
      </c>
      <c r="C4469" s="211">
        <v>1</v>
      </c>
      <c r="D4469" s="211" t="s">
        <v>2912</v>
      </c>
      <c r="E4469" s="211" t="s">
        <v>3293</v>
      </c>
      <c r="F4469" s="211" t="s">
        <v>3294</v>
      </c>
    </row>
    <row r="4470" spans="1:6" ht="15" customHeight="1" x14ac:dyDescent="0.25">
      <c r="A4470" s="211" t="s">
        <v>2975</v>
      </c>
      <c r="B4470" s="211">
        <v>0</v>
      </c>
      <c r="C4470" s="211">
        <v>1</v>
      </c>
      <c r="D4470" s="211" t="s">
        <v>2914</v>
      </c>
      <c r="E4470" s="211" t="s">
        <v>3293</v>
      </c>
      <c r="F4470" s="211" t="s">
        <v>3294</v>
      </c>
    </row>
    <row r="4471" spans="1:6" ht="15" customHeight="1" x14ac:dyDescent="0.25">
      <c r="A4471" s="211" t="s">
        <v>2975</v>
      </c>
      <c r="B4471" s="211">
        <v>0</v>
      </c>
      <c r="C4471" s="211">
        <v>1</v>
      </c>
      <c r="D4471" s="211" t="s">
        <v>2916</v>
      </c>
      <c r="E4471" s="211" t="s">
        <v>3293</v>
      </c>
      <c r="F4471" s="211" t="s">
        <v>3294</v>
      </c>
    </row>
    <row r="4472" spans="1:6" ht="15" customHeight="1" x14ac:dyDescent="0.25">
      <c r="A4472" s="211" t="s">
        <v>2975</v>
      </c>
      <c r="B4472" s="211">
        <v>0</v>
      </c>
      <c r="C4472" s="211">
        <v>1</v>
      </c>
      <c r="D4472" s="211" t="s">
        <v>2918</v>
      </c>
      <c r="E4472" s="211" t="s">
        <v>3293</v>
      </c>
      <c r="F4472" s="211" t="s">
        <v>3294</v>
      </c>
    </row>
    <row r="4473" spans="1:6" ht="15" customHeight="1" x14ac:dyDescent="0.25">
      <c r="A4473" s="211" t="s">
        <v>2975</v>
      </c>
      <c r="B4473" s="211">
        <v>0</v>
      </c>
      <c r="C4473" s="211">
        <v>1</v>
      </c>
      <c r="D4473" s="211" t="s">
        <v>2920</v>
      </c>
      <c r="E4473" s="211" t="s">
        <v>3293</v>
      </c>
      <c r="F4473" s="211" t="s">
        <v>3294</v>
      </c>
    </row>
    <row r="4474" spans="1:6" ht="15" customHeight="1" x14ac:dyDescent="0.25">
      <c r="A4474" s="211" t="s">
        <v>2975</v>
      </c>
      <c r="B4474" s="211">
        <v>0</v>
      </c>
      <c r="C4474" s="211">
        <v>1</v>
      </c>
      <c r="D4474" s="211" t="s">
        <v>2922</v>
      </c>
      <c r="E4474" s="211" t="s">
        <v>3293</v>
      </c>
      <c r="F4474" s="211" t="s">
        <v>3294</v>
      </c>
    </row>
    <row r="4475" spans="1:6" ht="15" customHeight="1" x14ac:dyDescent="0.25">
      <c r="A4475" s="211" t="s">
        <v>2975</v>
      </c>
      <c r="B4475" s="211">
        <v>0</v>
      </c>
      <c r="C4475" s="211">
        <v>1</v>
      </c>
      <c r="D4475" s="211" t="s">
        <v>2924</v>
      </c>
      <c r="E4475" s="211" t="s">
        <v>3293</v>
      </c>
      <c r="F4475" s="211" t="s">
        <v>3294</v>
      </c>
    </row>
    <row r="4476" spans="1:6" ht="15" customHeight="1" x14ac:dyDescent="0.25">
      <c r="A4476" s="211" t="s">
        <v>2975</v>
      </c>
      <c r="B4476" s="211">
        <v>0</v>
      </c>
      <c r="C4476" s="211">
        <v>1</v>
      </c>
      <c r="D4476" s="211" t="s">
        <v>2926</v>
      </c>
      <c r="E4476" s="211" t="s">
        <v>3293</v>
      </c>
      <c r="F4476" s="211" t="s">
        <v>3294</v>
      </c>
    </row>
    <row r="4477" spans="1:6" ht="15" customHeight="1" x14ac:dyDescent="0.25">
      <c r="A4477" s="211" t="s">
        <v>2975</v>
      </c>
      <c r="B4477" s="211">
        <v>0</v>
      </c>
      <c r="C4477" s="211">
        <v>1</v>
      </c>
      <c r="D4477" s="211" t="s">
        <v>2928</v>
      </c>
      <c r="E4477" s="211" t="s">
        <v>3293</v>
      </c>
      <c r="F4477" s="211" t="s">
        <v>3294</v>
      </c>
    </row>
    <row r="4478" spans="1:6" ht="15" customHeight="1" x14ac:dyDescent="0.25">
      <c r="A4478" s="211" t="s">
        <v>2975</v>
      </c>
      <c r="B4478" s="211">
        <v>0</v>
      </c>
      <c r="C4478" s="211">
        <v>1</v>
      </c>
      <c r="D4478" s="211" t="s">
        <v>2930</v>
      </c>
      <c r="E4478" s="211" t="s">
        <v>3293</v>
      </c>
      <c r="F4478" s="211" t="s">
        <v>3294</v>
      </c>
    </row>
    <row r="4479" spans="1:6" ht="15" customHeight="1" x14ac:dyDescent="0.25">
      <c r="A4479" s="211" t="s">
        <v>2975</v>
      </c>
      <c r="B4479" s="211">
        <v>0</v>
      </c>
      <c r="C4479" s="211">
        <v>1</v>
      </c>
      <c r="D4479" s="211" t="s">
        <v>2971</v>
      </c>
      <c r="E4479" s="211" t="s">
        <v>3293</v>
      </c>
      <c r="F4479" s="211" t="s">
        <v>3294</v>
      </c>
    </row>
    <row r="4480" spans="1:6" ht="15" customHeight="1" x14ac:dyDescent="0.25">
      <c r="A4480" s="211" t="s">
        <v>2975</v>
      </c>
      <c r="B4480" s="211">
        <v>0</v>
      </c>
      <c r="C4480" s="211">
        <v>1</v>
      </c>
      <c r="D4480" s="211" t="s">
        <v>2981</v>
      </c>
      <c r="E4480" s="211" t="s">
        <v>3293</v>
      </c>
      <c r="F4480" s="211" t="s">
        <v>3294</v>
      </c>
    </row>
    <row r="4481" spans="1:6" ht="15" customHeight="1" x14ac:dyDescent="0.25">
      <c r="A4481" s="211" t="s">
        <v>2981</v>
      </c>
      <c r="B4481" s="211">
        <v>0</v>
      </c>
      <c r="C4481" s="211">
        <v>1</v>
      </c>
      <c r="D4481" s="300" t="s">
        <v>561</v>
      </c>
      <c r="E4481" s="211" t="s">
        <v>3293</v>
      </c>
      <c r="F4481" s="211" t="s">
        <v>3294</v>
      </c>
    </row>
    <row r="4482" spans="1:6" ht="15" customHeight="1" x14ac:dyDescent="0.25">
      <c r="A4482" s="211" t="s">
        <v>2981</v>
      </c>
      <c r="B4482" s="211">
        <v>0</v>
      </c>
      <c r="C4482" s="211">
        <v>1</v>
      </c>
      <c r="D4482" s="211" t="s">
        <v>2912</v>
      </c>
      <c r="E4482" s="211" t="s">
        <v>3293</v>
      </c>
      <c r="F4482" s="211" t="s">
        <v>3294</v>
      </c>
    </row>
    <row r="4483" spans="1:6" ht="15" customHeight="1" x14ac:dyDescent="0.25">
      <c r="A4483" s="211" t="s">
        <v>2981</v>
      </c>
      <c r="B4483" s="211">
        <v>0</v>
      </c>
      <c r="C4483" s="211">
        <v>1</v>
      </c>
      <c r="D4483" s="211" t="s">
        <v>2914</v>
      </c>
      <c r="E4483" s="211" t="s">
        <v>3293</v>
      </c>
      <c r="F4483" s="211" t="s">
        <v>3294</v>
      </c>
    </row>
    <row r="4484" spans="1:6" ht="15" customHeight="1" x14ac:dyDescent="0.25">
      <c r="A4484" s="211" t="s">
        <v>2981</v>
      </c>
      <c r="B4484" s="211">
        <v>0</v>
      </c>
      <c r="C4484" s="211">
        <v>1</v>
      </c>
      <c r="D4484" s="211" t="s">
        <v>2916</v>
      </c>
      <c r="E4484" s="211" t="s">
        <v>3293</v>
      </c>
      <c r="F4484" s="211" t="s">
        <v>3294</v>
      </c>
    </row>
    <row r="4485" spans="1:6" ht="15" customHeight="1" x14ac:dyDescent="0.25">
      <c r="A4485" s="211" t="s">
        <v>2981</v>
      </c>
      <c r="B4485" s="211">
        <v>0</v>
      </c>
      <c r="C4485" s="211">
        <v>1</v>
      </c>
      <c r="D4485" s="211" t="s">
        <v>2918</v>
      </c>
      <c r="E4485" s="211" t="s">
        <v>3293</v>
      </c>
      <c r="F4485" s="211" t="s">
        <v>3294</v>
      </c>
    </row>
    <row r="4486" spans="1:6" ht="15" customHeight="1" x14ac:dyDescent="0.25">
      <c r="A4486" s="211" t="s">
        <v>2981</v>
      </c>
      <c r="B4486" s="211">
        <v>0</v>
      </c>
      <c r="C4486" s="211">
        <v>1</v>
      </c>
      <c r="D4486" s="211" t="s">
        <v>2920</v>
      </c>
      <c r="E4486" s="211" t="s">
        <v>3293</v>
      </c>
      <c r="F4486" s="211" t="s">
        <v>3294</v>
      </c>
    </row>
    <row r="4487" spans="1:6" ht="15" customHeight="1" x14ac:dyDescent="0.25">
      <c r="A4487" s="211" t="s">
        <v>2981</v>
      </c>
      <c r="B4487" s="211">
        <v>0</v>
      </c>
      <c r="C4487" s="211">
        <v>1</v>
      </c>
      <c r="D4487" s="211" t="s">
        <v>2922</v>
      </c>
      <c r="E4487" s="211" t="s">
        <v>3293</v>
      </c>
      <c r="F4487" s="211" t="s">
        <v>3294</v>
      </c>
    </row>
    <row r="4488" spans="1:6" ht="15" customHeight="1" x14ac:dyDescent="0.25">
      <c r="A4488" s="211" t="s">
        <v>2981</v>
      </c>
      <c r="B4488" s="211">
        <v>0</v>
      </c>
      <c r="C4488" s="211">
        <v>1</v>
      </c>
      <c r="D4488" s="211" t="s">
        <v>2924</v>
      </c>
      <c r="E4488" s="211" t="s">
        <v>3293</v>
      </c>
      <c r="F4488" s="211" t="s">
        <v>3294</v>
      </c>
    </row>
    <row r="4489" spans="1:6" ht="15" customHeight="1" x14ac:dyDescent="0.25">
      <c r="A4489" s="211" t="s">
        <v>2981</v>
      </c>
      <c r="B4489" s="211">
        <v>0</v>
      </c>
      <c r="C4489" s="211">
        <v>1</v>
      </c>
      <c r="D4489" s="211" t="s">
        <v>2926</v>
      </c>
      <c r="E4489" s="211" t="s">
        <v>3293</v>
      </c>
      <c r="F4489" s="211" t="s">
        <v>3294</v>
      </c>
    </row>
    <row r="4490" spans="1:6" ht="15" customHeight="1" x14ac:dyDescent="0.25">
      <c r="A4490" s="211" t="s">
        <v>2981</v>
      </c>
      <c r="B4490" s="211">
        <v>0</v>
      </c>
      <c r="C4490" s="211">
        <v>1</v>
      </c>
      <c r="D4490" s="211" t="s">
        <v>2928</v>
      </c>
      <c r="E4490" s="211" t="s">
        <v>3293</v>
      </c>
      <c r="F4490" s="211" t="s">
        <v>3294</v>
      </c>
    </row>
    <row r="4491" spans="1:6" ht="15" customHeight="1" x14ac:dyDescent="0.25">
      <c r="A4491" s="211" t="s">
        <v>2981</v>
      </c>
      <c r="B4491" s="211">
        <v>0</v>
      </c>
      <c r="C4491" s="211">
        <v>1</v>
      </c>
      <c r="D4491" s="211" t="s">
        <v>2930</v>
      </c>
      <c r="E4491" s="211" t="s">
        <v>3293</v>
      </c>
      <c r="F4491" s="211" t="s">
        <v>3294</v>
      </c>
    </row>
    <row r="4492" spans="1:6" ht="15" customHeight="1" x14ac:dyDescent="0.25">
      <c r="A4492" s="211" t="s">
        <v>2981</v>
      </c>
      <c r="B4492" s="211">
        <v>0</v>
      </c>
      <c r="C4492" s="211">
        <v>1</v>
      </c>
      <c r="D4492" s="211" t="s">
        <v>2975</v>
      </c>
      <c r="E4492" s="211" t="s">
        <v>3293</v>
      </c>
      <c r="F4492" s="211" t="s">
        <v>3294</v>
      </c>
    </row>
    <row r="4493" spans="1:6" ht="15" customHeight="1" x14ac:dyDescent="0.25">
      <c r="A4493" s="211" t="s">
        <v>2981</v>
      </c>
      <c r="B4493" s="211">
        <v>0</v>
      </c>
      <c r="C4493" s="211">
        <v>1</v>
      </c>
      <c r="D4493" s="211" t="s">
        <v>2971</v>
      </c>
      <c r="E4493" s="211" t="s">
        <v>3293</v>
      </c>
      <c r="F4493" s="211" t="s">
        <v>3294</v>
      </c>
    </row>
    <row r="4494" spans="1:6" ht="15" customHeight="1" x14ac:dyDescent="0.25">
      <c r="A4494" s="211" t="s">
        <v>2932</v>
      </c>
      <c r="B4494" s="211">
        <v>0</v>
      </c>
      <c r="C4494" s="211">
        <v>1</v>
      </c>
      <c r="D4494" s="211" t="s">
        <v>2824</v>
      </c>
      <c r="E4494" s="211" t="s">
        <v>3293</v>
      </c>
      <c r="F4494" s="211" t="s">
        <v>3294</v>
      </c>
    </row>
    <row r="4495" spans="1:6" ht="15" customHeight="1" x14ac:dyDescent="0.25">
      <c r="A4495" s="211" t="s">
        <v>2933</v>
      </c>
      <c r="B4495" s="211">
        <v>0</v>
      </c>
      <c r="C4495" s="211">
        <v>1</v>
      </c>
      <c r="D4495" s="211" t="s">
        <v>2824</v>
      </c>
      <c r="E4495" s="211" t="s">
        <v>3293</v>
      </c>
      <c r="F4495" s="211" t="s">
        <v>3294</v>
      </c>
    </row>
    <row r="4496" spans="1:6" ht="15" customHeight="1" x14ac:dyDescent="0.25">
      <c r="A4496" s="211" t="s">
        <v>2935</v>
      </c>
      <c r="B4496" s="211">
        <v>0</v>
      </c>
      <c r="C4496" s="211">
        <v>1</v>
      </c>
      <c r="D4496" s="211" t="s">
        <v>2824</v>
      </c>
      <c r="E4496" s="211" t="s">
        <v>3293</v>
      </c>
      <c r="F4496" s="211" t="s">
        <v>3294</v>
      </c>
    </row>
    <row r="4497" spans="1:6" ht="15" customHeight="1" x14ac:dyDescent="0.25">
      <c r="A4497" s="211" t="s">
        <v>2937</v>
      </c>
      <c r="B4497" s="211">
        <v>0</v>
      </c>
      <c r="C4497" s="211">
        <v>1</v>
      </c>
      <c r="D4497" s="211" t="s">
        <v>2824</v>
      </c>
      <c r="E4497" s="211" t="s">
        <v>3293</v>
      </c>
      <c r="F4497" s="211" t="s">
        <v>3294</v>
      </c>
    </row>
    <row r="4498" spans="1:6" ht="15" customHeight="1" x14ac:dyDescent="0.25">
      <c r="A4498" s="211" t="s">
        <v>2939</v>
      </c>
      <c r="B4498" s="211">
        <v>0</v>
      </c>
      <c r="C4498" s="211">
        <v>1</v>
      </c>
      <c r="D4498" s="211" t="s">
        <v>2824</v>
      </c>
      <c r="E4498" s="211" t="s">
        <v>3293</v>
      </c>
      <c r="F4498" s="211" t="s">
        <v>3294</v>
      </c>
    </row>
    <row r="4499" spans="1:6" ht="15" customHeight="1" x14ac:dyDescent="0.25">
      <c r="A4499" s="211" t="s">
        <v>2941</v>
      </c>
      <c r="B4499" s="211">
        <v>0</v>
      </c>
      <c r="C4499" s="211">
        <v>1</v>
      </c>
      <c r="D4499" s="211" t="s">
        <v>2824</v>
      </c>
      <c r="E4499" s="211" t="s">
        <v>3293</v>
      </c>
      <c r="F4499" s="211" t="s">
        <v>3294</v>
      </c>
    </row>
    <row r="4500" spans="1:6" ht="15" customHeight="1" x14ac:dyDescent="0.25">
      <c r="A4500" s="211" t="s">
        <v>2943</v>
      </c>
      <c r="B4500" s="211">
        <v>0</v>
      </c>
      <c r="C4500" s="211">
        <v>1</v>
      </c>
      <c r="D4500" s="211" t="s">
        <v>2824</v>
      </c>
      <c r="E4500" s="211" t="s">
        <v>3293</v>
      </c>
      <c r="F4500" s="211" t="s">
        <v>3294</v>
      </c>
    </row>
    <row r="4501" spans="1:6" ht="15" customHeight="1" x14ac:dyDescent="0.25">
      <c r="A4501" s="211" t="s">
        <v>2945</v>
      </c>
      <c r="B4501" s="211">
        <v>0</v>
      </c>
      <c r="C4501" s="211">
        <v>1</v>
      </c>
      <c r="D4501" s="211" t="s">
        <v>2824</v>
      </c>
      <c r="E4501" s="211" t="s">
        <v>3293</v>
      </c>
      <c r="F4501" s="211" t="s">
        <v>3294</v>
      </c>
    </row>
    <row r="4502" spans="1:6" ht="15" customHeight="1" x14ac:dyDescent="0.25">
      <c r="A4502" s="211" t="s">
        <v>2947</v>
      </c>
      <c r="B4502" s="211">
        <v>0</v>
      </c>
      <c r="C4502" s="211">
        <v>1</v>
      </c>
      <c r="D4502" s="211" t="s">
        <v>2824</v>
      </c>
      <c r="E4502" s="211" t="s">
        <v>3293</v>
      </c>
      <c r="F4502" s="211" t="s">
        <v>3294</v>
      </c>
    </row>
    <row r="4503" spans="1:6" ht="15" customHeight="1" x14ac:dyDescent="0.25">
      <c r="A4503" s="211" t="s">
        <v>2949</v>
      </c>
      <c r="B4503" s="211">
        <v>0</v>
      </c>
      <c r="C4503" s="211">
        <v>1</v>
      </c>
      <c r="D4503" s="211" t="s">
        <v>2824</v>
      </c>
      <c r="E4503" s="211" t="s">
        <v>3293</v>
      </c>
      <c r="F4503" s="211" t="s">
        <v>3294</v>
      </c>
    </row>
    <row r="4504" spans="1:6" ht="15" customHeight="1" x14ac:dyDescent="0.25">
      <c r="A4504" s="211" t="s">
        <v>3006</v>
      </c>
      <c r="B4504" s="211">
        <v>0</v>
      </c>
      <c r="C4504" s="211">
        <v>1</v>
      </c>
      <c r="D4504" s="211" t="s">
        <v>2824</v>
      </c>
      <c r="E4504" s="211" t="s">
        <v>3293</v>
      </c>
      <c r="F4504" s="211" t="s">
        <v>3294</v>
      </c>
    </row>
    <row r="4505" spans="1:6" ht="15" customHeight="1" x14ac:dyDescent="0.25">
      <c r="A4505" s="211" t="s">
        <v>3008</v>
      </c>
      <c r="B4505" s="211">
        <v>0</v>
      </c>
      <c r="C4505" s="211">
        <v>1</v>
      </c>
      <c r="D4505" s="211" t="s">
        <v>2824</v>
      </c>
      <c r="E4505" s="211" t="s">
        <v>3293</v>
      </c>
      <c r="F4505" s="211" t="s">
        <v>3294</v>
      </c>
    </row>
    <row r="4506" spans="1:6" ht="15" customHeight="1" x14ac:dyDescent="0.25">
      <c r="A4506" s="211" t="s">
        <v>3010</v>
      </c>
      <c r="B4506" s="211">
        <v>0</v>
      </c>
      <c r="C4506" s="211">
        <v>1</v>
      </c>
      <c r="D4506" s="211" t="s">
        <v>2824</v>
      </c>
      <c r="E4506" s="211" t="s">
        <v>3293</v>
      </c>
      <c r="F4506" s="211" t="s">
        <v>3294</v>
      </c>
    </row>
    <row r="4507" spans="1:6" ht="15" customHeight="1" x14ac:dyDescent="0.25">
      <c r="A4507" s="211" t="s">
        <v>2932</v>
      </c>
      <c r="B4507" s="211">
        <v>0</v>
      </c>
      <c r="C4507" s="211">
        <v>1</v>
      </c>
      <c r="D4507" s="211" t="s">
        <v>2838</v>
      </c>
      <c r="E4507" s="211" t="s">
        <v>3293</v>
      </c>
      <c r="F4507" s="211" t="s">
        <v>3294</v>
      </c>
    </row>
    <row r="4508" spans="1:6" ht="15" customHeight="1" x14ac:dyDescent="0.25">
      <c r="A4508" s="211" t="s">
        <v>2933</v>
      </c>
      <c r="B4508" s="211">
        <v>0</v>
      </c>
      <c r="C4508" s="211">
        <v>1</v>
      </c>
      <c r="D4508" s="211" t="s">
        <v>2838</v>
      </c>
      <c r="E4508" s="211" t="s">
        <v>3293</v>
      </c>
      <c r="F4508" s="211" t="s">
        <v>3294</v>
      </c>
    </row>
    <row r="4509" spans="1:6" ht="15" customHeight="1" x14ac:dyDescent="0.25">
      <c r="A4509" s="211" t="s">
        <v>2935</v>
      </c>
      <c r="B4509" s="211">
        <v>0</v>
      </c>
      <c r="C4509" s="211">
        <v>1</v>
      </c>
      <c r="D4509" s="211" t="s">
        <v>2838</v>
      </c>
      <c r="E4509" s="211" t="s">
        <v>3293</v>
      </c>
      <c r="F4509" s="211" t="s">
        <v>3294</v>
      </c>
    </row>
    <row r="4510" spans="1:6" ht="15" customHeight="1" x14ac:dyDescent="0.25">
      <c r="A4510" s="211" t="s">
        <v>2937</v>
      </c>
      <c r="B4510" s="211">
        <v>0</v>
      </c>
      <c r="C4510" s="211">
        <v>1</v>
      </c>
      <c r="D4510" s="211" t="s">
        <v>2838</v>
      </c>
      <c r="E4510" s="211" t="s">
        <v>3293</v>
      </c>
      <c r="F4510" s="211" t="s">
        <v>3294</v>
      </c>
    </row>
    <row r="4511" spans="1:6" ht="15" customHeight="1" x14ac:dyDescent="0.25">
      <c r="A4511" s="211" t="s">
        <v>2939</v>
      </c>
      <c r="B4511" s="211">
        <v>0</v>
      </c>
      <c r="C4511" s="211">
        <v>1</v>
      </c>
      <c r="D4511" s="211" t="s">
        <v>2838</v>
      </c>
      <c r="E4511" s="211" t="s">
        <v>3293</v>
      </c>
      <c r="F4511" s="211" t="s">
        <v>3294</v>
      </c>
    </row>
    <row r="4512" spans="1:6" ht="15" customHeight="1" x14ac:dyDescent="0.25">
      <c r="A4512" s="211" t="s">
        <v>2941</v>
      </c>
      <c r="B4512" s="211">
        <v>0</v>
      </c>
      <c r="C4512" s="211">
        <v>1</v>
      </c>
      <c r="D4512" s="211" t="s">
        <v>2838</v>
      </c>
      <c r="E4512" s="211" t="s">
        <v>3293</v>
      </c>
      <c r="F4512" s="211" t="s">
        <v>3294</v>
      </c>
    </row>
    <row r="4513" spans="1:6" ht="15" customHeight="1" x14ac:dyDescent="0.25">
      <c r="A4513" s="211" t="s">
        <v>2943</v>
      </c>
      <c r="B4513" s="211">
        <v>0</v>
      </c>
      <c r="C4513" s="211">
        <v>1</v>
      </c>
      <c r="D4513" s="211" t="s">
        <v>2838</v>
      </c>
      <c r="E4513" s="211" t="s">
        <v>3293</v>
      </c>
      <c r="F4513" s="211" t="s">
        <v>3294</v>
      </c>
    </row>
    <row r="4514" spans="1:6" ht="15" customHeight="1" x14ac:dyDescent="0.25">
      <c r="A4514" s="211" t="s">
        <v>2945</v>
      </c>
      <c r="B4514" s="211">
        <v>0</v>
      </c>
      <c r="C4514" s="211">
        <v>1</v>
      </c>
      <c r="D4514" s="211" t="s">
        <v>2838</v>
      </c>
      <c r="E4514" s="211" t="s">
        <v>3293</v>
      </c>
      <c r="F4514" s="211" t="s">
        <v>3294</v>
      </c>
    </row>
    <row r="4515" spans="1:6" ht="15" customHeight="1" x14ac:dyDescent="0.25">
      <c r="A4515" s="211" t="s">
        <v>2947</v>
      </c>
      <c r="B4515" s="211">
        <v>0</v>
      </c>
      <c r="C4515" s="211">
        <v>1</v>
      </c>
      <c r="D4515" s="211" t="s">
        <v>2838</v>
      </c>
      <c r="E4515" s="211" t="s">
        <v>3293</v>
      </c>
      <c r="F4515" s="211" t="s">
        <v>3294</v>
      </c>
    </row>
    <row r="4516" spans="1:6" ht="15" customHeight="1" x14ac:dyDescent="0.25">
      <c r="A4516" s="211" t="s">
        <v>2949</v>
      </c>
      <c r="B4516" s="211">
        <v>0</v>
      </c>
      <c r="C4516" s="211">
        <v>1</v>
      </c>
      <c r="D4516" s="211" t="s">
        <v>2838</v>
      </c>
      <c r="E4516" s="211" t="s">
        <v>3293</v>
      </c>
      <c r="F4516" s="211" t="s">
        <v>3294</v>
      </c>
    </row>
    <row r="4517" spans="1:6" ht="15" customHeight="1" x14ac:dyDescent="0.25">
      <c r="A4517" s="211" t="s">
        <v>3006</v>
      </c>
      <c r="B4517" s="211">
        <v>0</v>
      </c>
      <c r="C4517" s="211">
        <v>1</v>
      </c>
      <c r="D4517" s="211" t="s">
        <v>2838</v>
      </c>
      <c r="E4517" s="211" t="s">
        <v>3293</v>
      </c>
      <c r="F4517" s="211" t="s">
        <v>3294</v>
      </c>
    </row>
    <row r="4518" spans="1:6" ht="15" customHeight="1" x14ac:dyDescent="0.25">
      <c r="A4518" s="211" t="s">
        <v>3008</v>
      </c>
      <c r="B4518" s="211">
        <v>0</v>
      </c>
      <c r="C4518" s="211">
        <v>1</v>
      </c>
      <c r="D4518" s="211" t="s">
        <v>2838</v>
      </c>
      <c r="E4518" s="211" t="s">
        <v>3293</v>
      </c>
      <c r="F4518" s="211" t="s">
        <v>3294</v>
      </c>
    </row>
    <row r="4519" spans="1:6" ht="15" customHeight="1" x14ac:dyDescent="0.25">
      <c r="A4519" s="211" t="s">
        <v>3010</v>
      </c>
      <c r="B4519" s="211">
        <v>0</v>
      </c>
      <c r="C4519" s="211">
        <v>1</v>
      </c>
      <c r="D4519" s="211" t="s">
        <v>2838</v>
      </c>
      <c r="E4519" s="211" t="s">
        <v>3293</v>
      </c>
      <c r="F4519" s="211" t="s">
        <v>3294</v>
      </c>
    </row>
    <row r="4520" spans="1:6" ht="15" customHeight="1" x14ac:dyDescent="0.25">
      <c r="A4520" s="211" t="s">
        <v>2932</v>
      </c>
      <c r="B4520" s="211">
        <v>0</v>
      </c>
      <c r="C4520" s="211">
        <v>1</v>
      </c>
      <c r="D4520" s="211" t="s">
        <v>2848</v>
      </c>
      <c r="E4520" s="211" t="s">
        <v>3293</v>
      </c>
      <c r="F4520" s="211" t="s">
        <v>3294</v>
      </c>
    </row>
    <row r="4521" spans="1:6" ht="15" customHeight="1" x14ac:dyDescent="0.25">
      <c r="A4521" s="211" t="s">
        <v>2933</v>
      </c>
      <c r="B4521" s="211">
        <v>0</v>
      </c>
      <c r="C4521" s="211">
        <v>1</v>
      </c>
      <c r="D4521" s="211" t="s">
        <v>2848</v>
      </c>
      <c r="E4521" s="211" t="s">
        <v>3293</v>
      </c>
      <c r="F4521" s="211" t="s">
        <v>3294</v>
      </c>
    </row>
    <row r="4522" spans="1:6" ht="15" customHeight="1" x14ac:dyDescent="0.25">
      <c r="A4522" s="211" t="s">
        <v>2935</v>
      </c>
      <c r="B4522" s="211">
        <v>0</v>
      </c>
      <c r="C4522" s="211">
        <v>1</v>
      </c>
      <c r="D4522" s="211" t="s">
        <v>2848</v>
      </c>
      <c r="E4522" s="211" t="s">
        <v>3293</v>
      </c>
      <c r="F4522" s="211" t="s">
        <v>3294</v>
      </c>
    </row>
    <row r="4523" spans="1:6" ht="15" customHeight="1" x14ac:dyDescent="0.25">
      <c r="A4523" s="211" t="s">
        <v>2937</v>
      </c>
      <c r="B4523" s="211">
        <v>0</v>
      </c>
      <c r="C4523" s="211">
        <v>1</v>
      </c>
      <c r="D4523" s="211" t="s">
        <v>2848</v>
      </c>
      <c r="E4523" s="211" t="s">
        <v>3293</v>
      </c>
      <c r="F4523" s="211" t="s">
        <v>3294</v>
      </c>
    </row>
    <row r="4524" spans="1:6" ht="15" customHeight="1" x14ac:dyDescent="0.25">
      <c r="A4524" s="211" t="s">
        <v>2939</v>
      </c>
      <c r="B4524" s="211">
        <v>0</v>
      </c>
      <c r="C4524" s="211">
        <v>1</v>
      </c>
      <c r="D4524" s="211" t="s">
        <v>2848</v>
      </c>
      <c r="E4524" s="211" t="s">
        <v>3293</v>
      </c>
      <c r="F4524" s="211" t="s">
        <v>3294</v>
      </c>
    </row>
    <row r="4525" spans="1:6" ht="15" customHeight="1" x14ac:dyDescent="0.25">
      <c r="A4525" s="211" t="s">
        <v>2941</v>
      </c>
      <c r="B4525" s="211">
        <v>0</v>
      </c>
      <c r="C4525" s="211">
        <v>1</v>
      </c>
      <c r="D4525" s="211" t="s">
        <v>2848</v>
      </c>
      <c r="E4525" s="211" t="s">
        <v>3293</v>
      </c>
      <c r="F4525" s="211" t="s">
        <v>3294</v>
      </c>
    </row>
    <row r="4526" spans="1:6" ht="15" customHeight="1" x14ac:dyDescent="0.25">
      <c r="A4526" s="211" t="s">
        <v>2943</v>
      </c>
      <c r="B4526" s="211">
        <v>0</v>
      </c>
      <c r="C4526" s="211">
        <v>1</v>
      </c>
      <c r="D4526" s="211" t="s">
        <v>2848</v>
      </c>
      <c r="E4526" s="211" t="s">
        <v>3293</v>
      </c>
      <c r="F4526" s="211" t="s">
        <v>3294</v>
      </c>
    </row>
    <row r="4527" spans="1:6" ht="15" customHeight="1" x14ac:dyDescent="0.25">
      <c r="A4527" s="211" t="s">
        <v>2945</v>
      </c>
      <c r="B4527" s="211">
        <v>0</v>
      </c>
      <c r="C4527" s="211">
        <v>1</v>
      </c>
      <c r="D4527" s="211" t="s">
        <v>2848</v>
      </c>
      <c r="E4527" s="211" t="s">
        <v>3293</v>
      </c>
      <c r="F4527" s="211" t="s">
        <v>3294</v>
      </c>
    </row>
    <row r="4528" spans="1:6" ht="15" customHeight="1" x14ac:dyDescent="0.25">
      <c r="A4528" s="211" t="s">
        <v>2947</v>
      </c>
      <c r="B4528" s="211">
        <v>0</v>
      </c>
      <c r="C4528" s="211">
        <v>1</v>
      </c>
      <c r="D4528" s="211" t="s">
        <v>2848</v>
      </c>
      <c r="E4528" s="211" t="s">
        <v>3293</v>
      </c>
      <c r="F4528" s="211" t="s">
        <v>3294</v>
      </c>
    </row>
    <row r="4529" spans="1:6" ht="15" customHeight="1" x14ac:dyDescent="0.25">
      <c r="A4529" s="211" t="s">
        <v>2949</v>
      </c>
      <c r="B4529" s="211">
        <v>0</v>
      </c>
      <c r="C4529" s="211">
        <v>1</v>
      </c>
      <c r="D4529" s="211" t="s">
        <v>2848</v>
      </c>
      <c r="E4529" s="211" t="s">
        <v>3293</v>
      </c>
      <c r="F4529" s="211" t="s">
        <v>3294</v>
      </c>
    </row>
    <row r="4530" spans="1:6" ht="15" customHeight="1" x14ac:dyDescent="0.25">
      <c r="A4530" s="211" t="s">
        <v>3006</v>
      </c>
      <c r="B4530" s="211">
        <v>0</v>
      </c>
      <c r="C4530" s="211">
        <v>1</v>
      </c>
      <c r="D4530" s="211" t="s">
        <v>2848</v>
      </c>
      <c r="E4530" s="211" t="s">
        <v>3293</v>
      </c>
      <c r="F4530" s="211" t="s">
        <v>3294</v>
      </c>
    </row>
    <row r="4531" spans="1:6" ht="15" customHeight="1" x14ac:dyDescent="0.25">
      <c r="A4531" s="211" t="s">
        <v>3008</v>
      </c>
      <c r="B4531" s="211">
        <v>0</v>
      </c>
      <c r="C4531" s="211">
        <v>1</v>
      </c>
      <c r="D4531" s="211" t="s">
        <v>2848</v>
      </c>
      <c r="E4531" s="211" t="s">
        <v>3293</v>
      </c>
      <c r="F4531" s="211" t="s">
        <v>3294</v>
      </c>
    </row>
    <row r="4532" spans="1:6" ht="15" customHeight="1" x14ac:dyDescent="0.25">
      <c r="A4532" s="211" t="s">
        <v>3010</v>
      </c>
      <c r="B4532" s="211">
        <v>0</v>
      </c>
      <c r="C4532" s="211">
        <v>1</v>
      </c>
      <c r="D4532" s="211" t="s">
        <v>2848</v>
      </c>
      <c r="E4532" s="211" t="s">
        <v>3293</v>
      </c>
      <c r="F4532" s="211" t="s">
        <v>3294</v>
      </c>
    </row>
    <row r="4533" spans="1:6" ht="15" customHeight="1" x14ac:dyDescent="0.25">
      <c r="A4533" s="211" t="s">
        <v>2932</v>
      </c>
      <c r="B4533" s="211">
        <v>0</v>
      </c>
      <c r="C4533" s="211">
        <v>1</v>
      </c>
      <c r="D4533" s="211" t="s">
        <v>2858</v>
      </c>
      <c r="E4533" s="211" t="s">
        <v>3293</v>
      </c>
      <c r="F4533" s="211" t="s">
        <v>3294</v>
      </c>
    </row>
    <row r="4534" spans="1:6" ht="15" customHeight="1" x14ac:dyDescent="0.25">
      <c r="A4534" s="211" t="s">
        <v>2933</v>
      </c>
      <c r="B4534" s="211">
        <v>0</v>
      </c>
      <c r="C4534" s="211">
        <v>1</v>
      </c>
      <c r="D4534" s="211" t="s">
        <v>2858</v>
      </c>
      <c r="E4534" s="211" t="s">
        <v>3293</v>
      </c>
      <c r="F4534" s="211" t="s">
        <v>3294</v>
      </c>
    </row>
    <row r="4535" spans="1:6" ht="15" customHeight="1" x14ac:dyDescent="0.25">
      <c r="A4535" s="211" t="s">
        <v>2935</v>
      </c>
      <c r="B4535" s="211">
        <v>0</v>
      </c>
      <c r="C4535" s="211">
        <v>1</v>
      </c>
      <c r="D4535" s="211" t="s">
        <v>2858</v>
      </c>
      <c r="E4535" s="211" t="s">
        <v>3293</v>
      </c>
      <c r="F4535" s="211" t="s">
        <v>3294</v>
      </c>
    </row>
    <row r="4536" spans="1:6" ht="15" customHeight="1" x14ac:dyDescent="0.25">
      <c r="A4536" s="211" t="s">
        <v>2937</v>
      </c>
      <c r="B4536" s="211">
        <v>0</v>
      </c>
      <c r="C4536" s="211">
        <v>1</v>
      </c>
      <c r="D4536" s="211" t="s">
        <v>2858</v>
      </c>
      <c r="E4536" s="211" t="s">
        <v>3293</v>
      </c>
      <c r="F4536" s="211" t="s">
        <v>3294</v>
      </c>
    </row>
    <row r="4537" spans="1:6" ht="15" customHeight="1" x14ac:dyDescent="0.25">
      <c r="A4537" s="211" t="s">
        <v>2939</v>
      </c>
      <c r="B4537" s="211">
        <v>0</v>
      </c>
      <c r="C4537" s="211">
        <v>1</v>
      </c>
      <c r="D4537" s="211" t="s">
        <v>2858</v>
      </c>
      <c r="E4537" s="211" t="s">
        <v>3293</v>
      </c>
      <c r="F4537" s="211" t="s">
        <v>3294</v>
      </c>
    </row>
    <row r="4538" spans="1:6" ht="15" customHeight="1" x14ac:dyDescent="0.25">
      <c r="A4538" s="211" t="s">
        <v>2941</v>
      </c>
      <c r="B4538" s="211">
        <v>0</v>
      </c>
      <c r="C4538" s="211">
        <v>1</v>
      </c>
      <c r="D4538" s="211" t="s">
        <v>2858</v>
      </c>
      <c r="E4538" s="211" t="s">
        <v>3293</v>
      </c>
      <c r="F4538" s="211" t="s">
        <v>3294</v>
      </c>
    </row>
    <row r="4539" spans="1:6" ht="15" customHeight="1" x14ac:dyDescent="0.25">
      <c r="A4539" s="211" t="s">
        <v>2943</v>
      </c>
      <c r="B4539" s="211">
        <v>0</v>
      </c>
      <c r="C4539" s="211">
        <v>1</v>
      </c>
      <c r="D4539" s="211" t="s">
        <v>2858</v>
      </c>
      <c r="E4539" s="211" t="s">
        <v>3293</v>
      </c>
      <c r="F4539" s="211" t="s">
        <v>3294</v>
      </c>
    </row>
    <row r="4540" spans="1:6" ht="15" customHeight="1" x14ac:dyDescent="0.25">
      <c r="A4540" s="211" t="s">
        <v>2945</v>
      </c>
      <c r="B4540" s="211">
        <v>0</v>
      </c>
      <c r="C4540" s="211">
        <v>1</v>
      </c>
      <c r="D4540" s="211" t="s">
        <v>2858</v>
      </c>
      <c r="E4540" s="211" t="s">
        <v>3293</v>
      </c>
      <c r="F4540" s="211" t="s">
        <v>3294</v>
      </c>
    </row>
    <row r="4541" spans="1:6" ht="15" customHeight="1" x14ac:dyDescent="0.25">
      <c r="A4541" s="211" t="s">
        <v>2947</v>
      </c>
      <c r="B4541" s="211">
        <v>0</v>
      </c>
      <c r="C4541" s="211">
        <v>1</v>
      </c>
      <c r="D4541" s="211" t="s">
        <v>2858</v>
      </c>
      <c r="E4541" s="211" t="s">
        <v>3293</v>
      </c>
      <c r="F4541" s="211" t="s">
        <v>3294</v>
      </c>
    </row>
    <row r="4542" spans="1:6" ht="15" customHeight="1" x14ac:dyDescent="0.25">
      <c r="A4542" s="211" t="s">
        <v>2949</v>
      </c>
      <c r="B4542" s="211">
        <v>0</v>
      </c>
      <c r="C4542" s="211">
        <v>1</v>
      </c>
      <c r="D4542" s="211" t="s">
        <v>2858</v>
      </c>
      <c r="E4542" s="211" t="s">
        <v>3293</v>
      </c>
      <c r="F4542" s="211" t="s">
        <v>3294</v>
      </c>
    </row>
    <row r="4543" spans="1:6" ht="15" customHeight="1" x14ac:dyDescent="0.25">
      <c r="A4543" s="211" t="s">
        <v>3006</v>
      </c>
      <c r="B4543" s="211">
        <v>0</v>
      </c>
      <c r="C4543" s="211">
        <v>1</v>
      </c>
      <c r="D4543" s="211" t="s">
        <v>2858</v>
      </c>
      <c r="E4543" s="211" t="s">
        <v>3293</v>
      </c>
      <c r="F4543" s="211" t="s">
        <v>3294</v>
      </c>
    </row>
    <row r="4544" spans="1:6" ht="15" customHeight="1" x14ac:dyDescent="0.25">
      <c r="A4544" s="211" t="s">
        <v>3008</v>
      </c>
      <c r="B4544" s="211">
        <v>0</v>
      </c>
      <c r="C4544" s="211">
        <v>1</v>
      </c>
      <c r="D4544" s="211" t="s">
        <v>2858</v>
      </c>
      <c r="E4544" s="211" t="s">
        <v>3293</v>
      </c>
      <c r="F4544" s="211" t="s">
        <v>3294</v>
      </c>
    </row>
    <row r="4545" spans="1:6" ht="15" customHeight="1" x14ac:dyDescent="0.25">
      <c r="A4545" s="211" t="s">
        <v>3010</v>
      </c>
      <c r="B4545" s="211">
        <v>0</v>
      </c>
      <c r="C4545" s="211">
        <v>1</v>
      </c>
      <c r="D4545" s="211" t="s">
        <v>2858</v>
      </c>
      <c r="E4545" s="211" t="s">
        <v>3293</v>
      </c>
      <c r="F4545" s="211" t="s">
        <v>3294</v>
      </c>
    </row>
    <row r="4546" spans="1:6" ht="15" customHeight="1" x14ac:dyDescent="0.25">
      <c r="A4546" s="211" t="s">
        <v>2824</v>
      </c>
      <c r="B4546" s="211">
        <v>0</v>
      </c>
      <c r="C4546" s="211">
        <v>1</v>
      </c>
      <c r="D4546" s="211" t="s">
        <v>2932</v>
      </c>
      <c r="E4546" s="211" t="s">
        <v>3293</v>
      </c>
      <c r="F4546" s="211" t="s">
        <v>3294</v>
      </c>
    </row>
    <row r="4547" spans="1:6" ht="15" customHeight="1" x14ac:dyDescent="0.25">
      <c r="A4547" s="211" t="s">
        <v>2824</v>
      </c>
      <c r="B4547" s="211">
        <v>0</v>
      </c>
      <c r="C4547" s="211">
        <v>1</v>
      </c>
      <c r="D4547" s="211" t="s">
        <v>2933</v>
      </c>
      <c r="E4547" s="211" t="s">
        <v>3293</v>
      </c>
      <c r="F4547" s="211" t="s">
        <v>3294</v>
      </c>
    </row>
    <row r="4548" spans="1:6" ht="15" customHeight="1" x14ac:dyDescent="0.25">
      <c r="A4548" s="211" t="s">
        <v>2824</v>
      </c>
      <c r="B4548" s="211">
        <v>0</v>
      </c>
      <c r="C4548" s="211">
        <v>1</v>
      </c>
      <c r="D4548" s="211" t="s">
        <v>2935</v>
      </c>
      <c r="E4548" s="211" t="s">
        <v>3293</v>
      </c>
      <c r="F4548" s="211" t="s">
        <v>3294</v>
      </c>
    </row>
    <row r="4549" spans="1:6" ht="15" customHeight="1" x14ac:dyDescent="0.25">
      <c r="A4549" s="211" t="s">
        <v>2824</v>
      </c>
      <c r="B4549" s="211">
        <v>0</v>
      </c>
      <c r="C4549" s="211">
        <v>1</v>
      </c>
      <c r="D4549" s="211" t="s">
        <v>2937</v>
      </c>
      <c r="E4549" s="211" t="s">
        <v>3293</v>
      </c>
      <c r="F4549" s="211" t="s">
        <v>3294</v>
      </c>
    </row>
    <row r="4550" spans="1:6" ht="15" customHeight="1" x14ac:dyDescent="0.25">
      <c r="A4550" s="211" t="s">
        <v>2824</v>
      </c>
      <c r="B4550" s="211">
        <v>0</v>
      </c>
      <c r="C4550" s="211">
        <v>1</v>
      </c>
      <c r="D4550" s="211" t="s">
        <v>2939</v>
      </c>
      <c r="E4550" s="211" t="s">
        <v>3293</v>
      </c>
      <c r="F4550" s="211" t="s">
        <v>3294</v>
      </c>
    </row>
    <row r="4551" spans="1:6" ht="15" customHeight="1" x14ac:dyDescent="0.25">
      <c r="A4551" s="211" t="s">
        <v>2824</v>
      </c>
      <c r="B4551" s="211">
        <v>0</v>
      </c>
      <c r="C4551" s="211">
        <v>1</v>
      </c>
      <c r="D4551" s="211" t="s">
        <v>2941</v>
      </c>
      <c r="E4551" s="211" t="s">
        <v>3293</v>
      </c>
      <c r="F4551" s="211" t="s">
        <v>3294</v>
      </c>
    </row>
    <row r="4552" spans="1:6" ht="15" customHeight="1" x14ac:dyDescent="0.25">
      <c r="A4552" s="211" t="s">
        <v>2824</v>
      </c>
      <c r="B4552" s="211">
        <v>0</v>
      </c>
      <c r="C4552" s="211">
        <v>1</v>
      </c>
      <c r="D4552" s="211" t="s">
        <v>2943</v>
      </c>
      <c r="E4552" s="211" t="s">
        <v>3293</v>
      </c>
      <c r="F4552" s="211" t="s">
        <v>3294</v>
      </c>
    </row>
    <row r="4553" spans="1:6" ht="15" customHeight="1" x14ac:dyDescent="0.25">
      <c r="A4553" s="211" t="s">
        <v>2824</v>
      </c>
      <c r="B4553" s="211">
        <v>0</v>
      </c>
      <c r="C4553" s="211">
        <v>1</v>
      </c>
      <c r="D4553" s="211" t="s">
        <v>2945</v>
      </c>
      <c r="E4553" s="211" t="s">
        <v>3293</v>
      </c>
      <c r="F4553" s="211" t="s">
        <v>3294</v>
      </c>
    </row>
    <row r="4554" spans="1:6" ht="15" customHeight="1" x14ac:dyDescent="0.25">
      <c r="A4554" s="211" t="s">
        <v>2824</v>
      </c>
      <c r="B4554" s="211">
        <v>0</v>
      </c>
      <c r="C4554" s="211">
        <v>1</v>
      </c>
      <c r="D4554" s="211" t="s">
        <v>2947</v>
      </c>
      <c r="E4554" s="211" t="s">
        <v>3293</v>
      </c>
      <c r="F4554" s="211" t="s">
        <v>3294</v>
      </c>
    </row>
    <row r="4555" spans="1:6" ht="15" customHeight="1" x14ac:dyDescent="0.25">
      <c r="A4555" s="211" t="s">
        <v>2824</v>
      </c>
      <c r="B4555" s="211">
        <v>0</v>
      </c>
      <c r="C4555" s="211">
        <v>1</v>
      </c>
      <c r="D4555" s="211" t="s">
        <v>2949</v>
      </c>
      <c r="E4555" s="211" t="s">
        <v>3293</v>
      </c>
      <c r="F4555" s="211" t="s">
        <v>3294</v>
      </c>
    </row>
    <row r="4556" spans="1:6" ht="15" customHeight="1" x14ac:dyDescent="0.25">
      <c r="A4556" s="211" t="s">
        <v>2824</v>
      </c>
      <c r="B4556" s="211">
        <v>0</v>
      </c>
      <c r="C4556" s="211">
        <v>1</v>
      </c>
      <c r="D4556" s="211" t="s">
        <v>3006</v>
      </c>
      <c r="E4556" s="211" t="s">
        <v>3293</v>
      </c>
      <c r="F4556" s="211" t="s">
        <v>3294</v>
      </c>
    </row>
    <row r="4557" spans="1:6" ht="15" customHeight="1" x14ac:dyDescent="0.25">
      <c r="A4557" s="211" t="s">
        <v>2824</v>
      </c>
      <c r="B4557" s="211">
        <v>0</v>
      </c>
      <c r="C4557" s="211">
        <v>1</v>
      </c>
      <c r="D4557" s="211" t="s">
        <v>3008</v>
      </c>
      <c r="E4557" s="211" t="s">
        <v>3293</v>
      </c>
      <c r="F4557" s="211" t="s">
        <v>3294</v>
      </c>
    </row>
    <row r="4558" spans="1:6" ht="15" customHeight="1" x14ac:dyDescent="0.25">
      <c r="A4558" s="211" t="s">
        <v>2824</v>
      </c>
      <c r="B4558" s="211">
        <v>0</v>
      </c>
      <c r="C4558" s="211">
        <v>1</v>
      </c>
      <c r="D4558" s="211" t="s">
        <v>3010</v>
      </c>
      <c r="E4558" s="211" t="s">
        <v>3293</v>
      </c>
      <c r="F4558" s="211" t="s">
        <v>3294</v>
      </c>
    </row>
    <row r="4559" spans="1:6" ht="15" customHeight="1" x14ac:dyDescent="0.25">
      <c r="A4559" s="211" t="s">
        <v>2838</v>
      </c>
      <c r="B4559" s="211">
        <v>0</v>
      </c>
      <c r="C4559" s="211">
        <v>1</v>
      </c>
      <c r="D4559" s="211" t="s">
        <v>2932</v>
      </c>
      <c r="E4559" s="211" t="s">
        <v>3293</v>
      </c>
      <c r="F4559" s="211" t="s">
        <v>3294</v>
      </c>
    </row>
    <row r="4560" spans="1:6" ht="15" customHeight="1" x14ac:dyDescent="0.25">
      <c r="A4560" s="211" t="s">
        <v>2838</v>
      </c>
      <c r="B4560" s="211">
        <v>0</v>
      </c>
      <c r="C4560" s="211">
        <v>1</v>
      </c>
      <c r="D4560" s="211" t="s">
        <v>2933</v>
      </c>
      <c r="E4560" s="211" t="s">
        <v>3293</v>
      </c>
      <c r="F4560" s="211" t="s">
        <v>3294</v>
      </c>
    </row>
    <row r="4561" spans="1:6" ht="15" customHeight="1" x14ac:dyDescent="0.25">
      <c r="A4561" s="211" t="s">
        <v>2838</v>
      </c>
      <c r="B4561" s="211">
        <v>0</v>
      </c>
      <c r="C4561" s="211">
        <v>1</v>
      </c>
      <c r="D4561" s="211" t="s">
        <v>2935</v>
      </c>
      <c r="E4561" s="211" t="s">
        <v>3293</v>
      </c>
      <c r="F4561" s="211" t="s">
        <v>3294</v>
      </c>
    </row>
    <row r="4562" spans="1:6" ht="15" customHeight="1" x14ac:dyDescent="0.25">
      <c r="A4562" s="211" t="s">
        <v>2838</v>
      </c>
      <c r="B4562" s="211">
        <v>0</v>
      </c>
      <c r="C4562" s="211">
        <v>1</v>
      </c>
      <c r="D4562" s="211" t="s">
        <v>2937</v>
      </c>
      <c r="E4562" s="211" t="s">
        <v>3293</v>
      </c>
      <c r="F4562" s="211" t="s">
        <v>3294</v>
      </c>
    </row>
    <row r="4563" spans="1:6" ht="15" customHeight="1" x14ac:dyDescent="0.25">
      <c r="A4563" s="211" t="s">
        <v>2838</v>
      </c>
      <c r="B4563" s="211">
        <v>0</v>
      </c>
      <c r="C4563" s="211">
        <v>1</v>
      </c>
      <c r="D4563" s="211" t="s">
        <v>2939</v>
      </c>
      <c r="E4563" s="211" t="s">
        <v>3293</v>
      </c>
      <c r="F4563" s="211" t="s">
        <v>3294</v>
      </c>
    </row>
    <row r="4564" spans="1:6" ht="15" customHeight="1" x14ac:dyDescent="0.25">
      <c r="A4564" s="211" t="s">
        <v>2838</v>
      </c>
      <c r="B4564" s="211">
        <v>0</v>
      </c>
      <c r="C4564" s="211">
        <v>1</v>
      </c>
      <c r="D4564" s="211" t="s">
        <v>2941</v>
      </c>
      <c r="E4564" s="211" t="s">
        <v>3293</v>
      </c>
      <c r="F4564" s="211" t="s">
        <v>3294</v>
      </c>
    </row>
    <row r="4565" spans="1:6" ht="15" customHeight="1" x14ac:dyDescent="0.25">
      <c r="A4565" s="211" t="s">
        <v>2838</v>
      </c>
      <c r="B4565" s="211">
        <v>0</v>
      </c>
      <c r="C4565" s="211">
        <v>1</v>
      </c>
      <c r="D4565" s="211" t="s">
        <v>2943</v>
      </c>
      <c r="E4565" s="211" t="s">
        <v>3293</v>
      </c>
      <c r="F4565" s="211" t="s">
        <v>3294</v>
      </c>
    </row>
    <row r="4566" spans="1:6" ht="15" customHeight="1" x14ac:dyDescent="0.25">
      <c r="A4566" s="211" t="s">
        <v>2838</v>
      </c>
      <c r="B4566" s="211">
        <v>0</v>
      </c>
      <c r="C4566" s="211">
        <v>1</v>
      </c>
      <c r="D4566" s="211" t="s">
        <v>2945</v>
      </c>
      <c r="E4566" s="211" t="s">
        <v>3293</v>
      </c>
      <c r="F4566" s="211" t="s">
        <v>3294</v>
      </c>
    </row>
    <row r="4567" spans="1:6" ht="15" customHeight="1" x14ac:dyDescent="0.25">
      <c r="A4567" s="211" t="s">
        <v>2838</v>
      </c>
      <c r="B4567" s="211">
        <v>0</v>
      </c>
      <c r="C4567" s="211">
        <v>1</v>
      </c>
      <c r="D4567" s="211" t="s">
        <v>2947</v>
      </c>
      <c r="E4567" s="211" t="s">
        <v>3293</v>
      </c>
      <c r="F4567" s="211" t="s">
        <v>3294</v>
      </c>
    </row>
    <row r="4568" spans="1:6" ht="15" customHeight="1" x14ac:dyDescent="0.25">
      <c r="A4568" s="211" t="s">
        <v>2838</v>
      </c>
      <c r="B4568" s="211">
        <v>0</v>
      </c>
      <c r="C4568" s="211">
        <v>1</v>
      </c>
      <c r="D4568" s="211" t="s">
        <v>2949</v>
      </c>
      <c r="E4568" s="211" t="s">
        <v>3293</v>
      </c>
      <c r="F4568" s="211" t="s">
        <v>3294</v>
      </c>
    </row>
    <row r="4569" spans="1:6" ht="15" customHeight="1" x14ac:dyDescent="0.25">
      <c r="A4569" s="211" t="s">
        <v>2838</v>
      </c>
      <c r="B4569" s="211">
        <v>0</v>
      </c>
      <c r="C4569" s="211">
        <v>1</v>
      </c>
      <c r="D4569" s="211" t="s">
        <v>3006</v>
      </c>
      <c r="E4569" s="211" t="s">
        <v>3293</v>
      </c>
      <c r="F4569" s="211" t="s">
        <v>3294</v>
      </c>
    </row>
    <row r="4570" spans="1:6" ht="15" customHeight="1" x14ac:dyDescent="0.25">
      <c r="A4570" s="211" t="s">
        <v>2838</v>
      </c>
      <c r="B4570" s="211">
        <v>0</v>
      </c>
      <c r="C4570" s="211">
        <v>1</v>
      </c>
      <c r="D4570" s="211" t="s">
        <v>3008</v>
      </c>
      <c r="E4570" s="211" t="s">
        <v>3293</v>
      </c>
      <c r="F4570" s="211" t="s">
        <v>3294</v>
      </c>
    </row>
    <row r="4571" spans="1:6" ht="15" customHeight="1" x14ac:dyDescent="0.25">
      <c r="A4571" s="211" t="s">
        <v>2838</v>
      </c>
      <c r="B4571" s="211">
        <v>0</v>
      </c>
      <c r="C4571" s="211">
        <v>1</v>
      </c>
      <c r="D4571" s="211" t="s">
        <v>3010</v>
      </c>
      <c r="E4571" s="211" t="s">
        <v>3293</v>
      </c>
      <c r="F4571" s="211" t="s">
        <v>3294</v>
      </c>
    </row>
    <row r="4572" spans="1:6" ht="15" customHeight="1" x14ac:dyDescent="0.25">
      <c r="A4572" s="211" t="s">
        <v>2848</v>
      </c>
      <c r="B4572" s="211">
        <v>0</v>
      </c>
      <c r="C4572" s="211">
        <v>1</v>
      </c>
      <c r="D4572" s="211" t="s">
        <v>2932</v>
      </c>
      <c r="E4572" s="211" t="s">
        <v>3293</v>
      </c>
      <c r="F4572" s="211" t="s">
        <v>3294</v>
      </c>
    </row>
    <row r="4573" spans="1:6" ht="15" customHeight="1" x14ac:dyDescent="0.25">
      <c r="A4573" s="211" t="s">
        <v>2848</v>
      </c>
      <c r="B4573" s="211">
        <v>0</v>
      </c>
      <c r="C4573" s="211">
        <v>1</v>
      </c>
      <c r="D4573" s="211" t="s">
        <v>2933</v>
      </c>
      <c r="E4573" s="211" t="s">
        <v>3293</v>
      </c>
      <c r="F4573" s="211" t="s">
        <v>3294</v>
      </c>
    </row>
    <row r="4574" spans="1:6" ht="15" customHeight="1" x14ac:dyDescent="0.25">
      <c r="A4574" s="211" t="s">
        <v>2848</v>
      </c>
      <c r="B4574" s="211">
        <v>0</v>
      </c>
      <c r="C4574" s="211">
        <v>1</v>
      </c>
      <c r="D4574" s="211" t="s">
        <v>2935</v>
      </c>
      <c r="E4574" s="211" t="s">
        <v>3293</v>
      </c>
      <c r="F4574" s="211" t="s">
        <v>3294</v>
      </c>
    </row>
    <row r="4575" spans="1:6" ht="15" customHeight="1" x14ac:dyDescent="0.25">
      <c r="A4575" s="211" t="s">
        <v>2848</v>
      </c>
      <c r="B4575" s="211">
        <v>0</v>
      </c>
      <c r="C4575" s="211">
        <v>1</v>
      </c>
      <c r="D4575" s="211" t="s">
        <v>2937</v>
      </c>
      <c r="E4575" s="211" t="s">
        <v>3293</v>
      </c>
      <c r="F4575" s="211" t="s">
        <v>3294</v>
      </c>
    </row>
    <row r="4576" spans="1:6" ht="15" customHeight="1" x14ac:dyDescent="0.25">
      <c r="A4576" s="211" t="s">
        <v>2848</v>
      </c>
      <c r="B4576" s="211">
        <v>0</v>
      </c>
      <c r="C4576" s="211">
        <v>1</v>
      </c>
      <c r="D4576" s="211" t="s">
        <v>2939</v>
      </c>
      <c r="E4576" s="211" t="s">
        <v>3293</v>
      </c>
      <c r="F4576" s="211" t="s">
        <v>3294</v>
      </c>
    </row>
    <row r="4577" spans="1:6" ht="15" customHeight="1" x14ac:dyDescent="0.25">
      <c r="A4577" s="211" t="s">
        <v>2848</v>
      </c>
      <c r="B4577" s="211">
        <v>0</v>
      </c>
      <c r="C4577" s="211">
        <v>1</v>
      </c>
      <c r="D4577" s="211" t="s">
        <v>2941</v>
      </c>
      <c r="E4577" s="211" t="s">
        <v>3293</v>
      </c>
      <c r="F4577" s="211" t="s">
        <v>3294</v>
      </c>
    </row>
    <row r="4578" spans="1:6" ht="15" customHeight="1" x14ac:dyDescent="0.25">
      <c r="A4578" s="211" t="s">
        <v>2848</v>
      </c>
      <c r="B4578" s="211">
        <v>0</v>
      </c>
      <c r="C4578" s="211">
        <v>1</v>
      </c>
      <c r="D4578" s="211" t="s">
        <v>2943</v>
      </c>
      <c r="E4578" s="211" t="s">
        <v>3293</v>
      </c>
      <c r="F4578" s="211" t="s">
        <v>3294</v>
      </c>
    </row>
    <row r="4579" spans="1:6" ht="15" customHeight="1" x14ac:dyDescent="0.25">
      <c r="A4579" s="211" t="s">
        <v>2848</v>
      </c>
      <c r="B4579" s="211">
        <v>0</v>
      </c>
      <c r="C4579" s="211">
        <v>1</v>
      </c>
      <c r="D4579" s="211" t="s">
        <v>2945</v>
      </c>
      <c r="E4579" s="211" t="s">
        <v>3293</v>
      </c>
      <c r="F4579" s="211" t="s">
        <v>3294</v>
      </c>
    </row>
    <row r="4580" spans="1:6" ht="15" customHeight="1" x14ac:dyDescent="0.25">
      <c r="A4580" s="211" t="s">
        <v>2848</v>
      </c>
      <c r="B4580" s="211">
        <v>0</v>
      </c>
      <c r="C4580" s="211">
        <v>1</v>
      </c>
      <c r="D4580" s="211" t="s">
        <v>2947</v>
      </c>
      <c r="E4580" s="211" t="s">
        <v>3293</v>
      </c>
      <c r="F4580" s="211" t="s">
        <v>3294</v>
      </c>
    </row>
    <row r="4581" spans="1:6" ht="15" customHeight="1" x14ac:dyDescent="0.25">
      <c r="A4581" s="211" t="s">
        <v>2848</v>
      </c>
      <c r="B4581" s="211">
        <v>0</v>
      </c>
      <c r="C4581" s="211">
        <v>1</v>
      </c>
      <c r="D4581" s="211" t="s">
        <v>2949</v>
      </c>
      <c r="E4581" s="211" t="s">
        <v>3293</v>
      </c>
      <c r="F4581" s="211" t="s">
        <v>3294</v>
      </c>
    </row>
    <row r="4582" spans="1:6" ht="15" customHeight="1" x14ac:dyDescent="0.25">
      <c r="A4582" s="211" t="s">
        <v>2848</v>
      </c>
      <c r="B4582" s="211">
        <v>0</v>
      </c>
      <c r="C4582" s="211">
        <v>1</v>
      </c>
      <c r="D4582" s="211" t="s">
        <v>3006</v>
      </c>
      <c r="E4582" s="211" t="s">
        <v>3293</v>
      </c>
      <c r="F4582" s="211" t="s">
        <v>3294</v>
      </c>
    </row>
    <row r="4583" spans="1:6" ht="15" customHeight="1" x14ac:dyDescent="0.25">
      <c r="A4583" s="211" t="s">
        <v>2848</v>
      </c>
      <c r="B4583" s="211">
        <v>0</v>
      </c>
      <c r="C4583" s="211">
        <v>1</v>
      </c>
      <c r="D4583" s="211" t="s">
        <v>3008</v>
      </c>
      <c r="E4583" s="211" t="s">
        <v>3293</v>
      </c>
      <c r="F4583" s="211" t="s">
        <v>3294</v>
      </c>
    </row>
    <row r="4584" spans="1:6" ht="15" customHeight="1" x14ac:dyDescent="0.25">
      <c r="A4584" s="211" t="s">
        <v>2848</v>
      </c>
      <c r="B4584" s="211">
        <v>0</v>
      </c>
      <c r="C4584" s="211">
        <v>1</v>
      </c>
      <c r="D4584" s="211" t="s">
        <v>3010</v>
      </c>
      <c r="E4584" s="211" t="s">
        <v>3293</v>
      </c>
      <c r="F4584" s="211" t="s">
        <v>3294</v>
      </c>
    </row>
    <row r="4585" spans="1:6" ht="15" customHeight="1" x14ac:dyDescent="0.25">
      <c r="A4585" s="211" t="s">
        <v>2858</v>
      </c>
      <c r="B4585" s="211">
        <v>0</v>
      </c>
      <c r="C4585" s="211">
        <v>1</v>
      </c>
      <c r="D4585" s="211" t="s">
        <v>2932</v>
      </c>
      <c r="E4585" s="211" t="s">
        <v>3293</v>
      </c>
      <c r="F4585" s="211" t="s">
        <v>3294</v>
      </c>
    </row>
    <row r="4586" spans="1:6" ht="15" customHeight="1" x14ac:dyDescent="0.25">
      <c r="A4586" s="211" t="s">
        <v>2858</v>
      </c>
      <c r="B4586" s="211">
        <v>0</v>
      </c>
      <c r="C4586" s="211">
        <v>1</v>
      </c>
      <c r="D4586" s="211" t="s">
        <v>2933</v>
      </c>
      <c r="E4586" s="211" t="s">
        <v>3293</v>
      </c>
      <c r="F4586" s="211" t="s">
        <v>3294</v>
      </c>
    </row>
    <row r="4587" spans="1:6" ht="15" customHeight="1" x14ac:dyDescent="0.25">
      <c r="A4587" s="211" t="s">
        <v>2858</v>
      </c>
      <c r="B4587" s="211">
        <v>0</v>
      </c>
      <c r="C4587" s="211">
        <v>1</v>
      </c>
      <c r="D4587" s="211" t="s">
        <v>2935</v>
      </c>
      <c r="E4587" s="211" t="s">
        <v>3293</v>
      </c>
      <c r="F4587" s="211" t="s">
        <v>3294</v>
      </c>
    </row>
    <row r="4588" spans="1:6" ht="15" customHeight="1" x14ac:dyDescent="0.25">
      <c r="A4588" s="211" t="s">
        <v>2858</v>
      </c>
      <c r="B4588" s="211">
        <v>0</v>
      </c>
      <c r="C4588" s="211">
        <v>1</v>
      </c>
      <c r="D4588" s="211" t="s">
        <v>2937</v>
      </c>
      <c r="E4588" s="211" t="s">
        <v>3293</v>
      </c>
      <c r="F4588" s="211" t="s">
        <v>3294</v>
      </c>
    </row>
    <row r="4589" spans="1:6" ht="15" customHeight="1" x14ac:dyDescent="0.25">
      <c r="A4589" s="211" t="s">
        <v>2858</v>
      </c>
      <c r="B4589" s="211">
        <v>0</v>
      </c>
      <c r="C4589" s="211">
        <v>1</v>
      </c>
      <c r="D4589" s="211" t="s">
        <v>2939</v>
      </c>
      <c r="E4589" s="211" t="s">
        <v>3293</v>
      </c>
      <c r="F4589" s="211" t="s">
        <v>3294</v>
      </c>
    </row>
    <row r="4590" spans="1:6" ht="15" customHeight="1" x14ac:dyDescent="0.25">
      <c r="A4590" s="211" t="s">
        <v>2858</v>
      </c>
      <c r="B4590" s="211">
        <v>0</v>
      </c>
      <c r="C4590" s="211">
        <v>1</v>
      </c>
      <c r="D4590" s="211" t="s">
        <v>2941</v>
      </c>
      <c r="E4590" s="211" t="s">
        <v>3293</v>
      </c>
      <c r="F4590" s="211" t="s">
        <v>3294</v>
      </c>
    </row>
    <row r="4591" spans="1:6" ht="15" customHeight="1" x14ac:dyDescent="0.25">
      <c r="A4591" s="211" t="s">
        <v>2858</v>
      </c>
      <c r="B4591" s="211">
        <v>0</v>
      </c>
      <c r="C4591" s="211">
        <v>1</v>
      </c>
      <c r="D4591" s="211" t="s">
        <v>2943</v>
      </c>
      <c r="E4591" s="211" t="s">
        <v>3293</v>
      </c>
      <c r="F4591" s="211" t="s">
        <v>3294</v>
      </c>
    </row>
    <row r="4592" spans="1:6" ht="15" customHeight="1" x14ac:dyDescent="0.25">
      <c r="A4592" s="211" t="s">
        <v>2858</v>
      </c>
      <c r="B4592" s="211">
        <v>0</v>
      </c>
      <c r="C4592" s="211">
        <v>1</v>
      </c>
      <c r="D4592" s="211" t="s">
        <v>2945</v>
      </c>
      <c r="E4592" s="211" t="s">
        <v>3293</v>
      </c>
      <c r="F4592" s="211" t="s">
        <v>3294</v>
      </c>
    </row>
    <row r="4593" spans="1:6" ht="15" customHeight="1" x14ac:dyDescent="0.25">
      <c r="A4593" s="211" t="s">
        <v>2858</v>
      </c>
      <c r="B4593" s="211">
        <v>0</v>
      </c>
      <c r="C4593" s="211">
        <v>1</v>
      </c>
      <c r="D4593" s="211" t="s">
        <v>2947</v>
      </c>
      <c r="E4593" s="211" t="s">
        <v>3293</v>
      </c>
      <c r="F4593" s="211" t="s">
        <v>3294</v>
      </c>
    </row>
    <row r="4594" spans="1:6" ht="15" customHeight="1" x14ac:dyDescent="0.25">
      <c r="A4594" s="211" t="s">
        <v>2858</v>
      </c>
      <c r="B4594" s="211">
        <v>0</v>
      </c>
      <c r="C4594" s="211">
        <v>1</v>
      </c>
      <c r="D4594" s="211" t="s">
        <v>2949</v>
      </c>
      <c r="E4594" s="211" t="s">
        <v>3293</v>
      </c>
      <c r="F4594" s="211" t="s">
        <v>3294</v>
      </c>
    </row>
    <row r="4595" spans="1:6" ht="15" customHeight="1" x14ac:dyDescent="0.25">
      <c r="A4595" s="211" t="s">
        <v>2858</v>
      </c>
      <c r="B4595" s="211">
        <v>0</v>
      </c>
      <c r="C4595" s="211">
        <v>1</v>
      </c>
      <c r="D4595" s="211" t="s">
        <v>3006</v>
      </c>
      <c r="E4595" s="211" t="s">
        <v>3293</v>
      </c>
      <c r="F4595" s="211" t="s">
        <v>3294</v>
      </c>
    </row>
    <row r="4596" spans="1:6" ht="15" customHeight="1" x14ac:dyDescent="0.25">
      <c r="A4596" s="211" t="s">
        <v>2858</v>
      </c>
      <c r="B4596" s="211">
        <v>0</v>
      </c>
      <c r="C4596" s="211">
        <v>1</v>
      </c>
      <c r="D4596" s="211" t="s">
        <v>3008</v>
      </c>
      <c r="E4596" s="211" t="s">
        <v>3293</v>
      </c>
      <c r="F4596" s="211" t="s">
        <v>3294</v>
      </c>
    </row>
    <row r="4597" spans="1:6" ht="15" customHeight="1" x14ac:dyDescent="0.25">
      <c r="A4597" s="211" t="s">
        <v>2858</v>
      </c>
      <c r="B4597" s="211">
        <v>0</v>
      </c>
      <c r="C4597" s="211">
        <v>1</v>
      </c>
      <c r="D4597" s="211" t="s">
        <v>3010</v>
      </c>
      <c r="E4597" s="211" t="s">
        <v>3293</v>
      </c>
      <c r="F4597" s="211" t="s">
        <v>3294</v>
      </c>
    </row>
    <row r="4598" spans="1:6" ht="15" customHeight="1" x14ac:dyDescent="0.25">
      <c r="A4598" s="211" t="s">
        <v>2999</v>
      </c>
      <c r="B4598" s="211">
        <v>0</v>
      </c>
      <c r="C4598" s="211">
        <v>1</v>
      </c>
      <c r="D4598" s="211" t="s">
        <v>2971</v>
      </c>
      <c r="E4598" s="211" t="s">
        <v>3293</v>
      </c>
      <c r="F4598" s="211" t="s">
        <v>3294</v>
      </c>
    </row>
    <row r="4599" spans="1:6" ht="15" customHeight="1" x14ac:dyDescent="0.25">
      <c r="A4599" s="211" t="s">
        <v>3000</v>
      </c>
      <c r="B4599" s="211">
        <v>0</v>
      </c>
      <c r="C4599" s="211">
        <v>1</v>
      </c>
      <c r="D4599" s="211" t="s">
        <v>2971</v>
      </c>
      <c r="E4599" s="211" t="s">
        <v>3293</v>
      </c>
      <c r="F4599" s="211" t="s">
        <v>3294</v>
      </c>
    </row>
    <row r="4600" spans="1:6" ht="15" customHeight="1" x14ac:dyDescent="0.25">
      <c r="A4600" s="211" t="s">
        <v>3002</v>
      </c>
      <c r="B4600" s="211">
        <v>0</v>
      </c>
      <c r="C4600" s="211">
        <v>1</v>
      </c>
      <c r="D4600" s="211" t="s">
        <v>2971</v>
      </c>
      <c r="E4600" s="211" t="s">
        <v>3293</v>
      </c>
      <c r="F4600" s="211" t="s">
        <v>3294</v>
      </c>
    </row>
    <row r="4601" spans="1:6" ht="15" customHeight="1" x14ac:dyDescent="0.25">
      <c r="A4601" s="211" t="s">
        <v>3004</v>
      </c>
      <c r="B4601" s="211">
        <v>0</v>
      </c>
      <c r="C4601" s="211">
        <v>1</v>
      </c>
      <c r="D4601" s="211" t="s">
        <v>2971</v>
      </c>
      <c r="E4601" s="211" t="s">
        <v>3293</v>
      </c>
      <c r="F4601" s="211" t="s">
        <v>3294</v>
      </c>
    </row>
    <row r="4602" spans="1:6" ht="15" customHeight="1" x14ac:dyDescent="0.25">
      <c r="A4602" s="211" t="s">
        <v>2951</v>
      </c>
      <c r="B4602" s="211">
        <v>0</v>
      </c>
      <c r="C4602" s="211">
        <v>1</v>
      </c>
      <c r="D4602" s="211" t="s">
        <v>2971</v>
      </c>
      <c r="E4602" s="211" t="s">
        <v>3293</v>
      </c>
      <c r="F4602" s="211" t="s">
        <v>3294</v>
      </c>
    </row>
    <row r="4603" spans="1:6" ht="15" customHeight="1" x14ac:dyDescent="0.25">
      <c r="A4603" s="211" t="s">
        <v>2953</v>
      </c>
      <c r="B4603" s="211">
        <v>0</v>
      </c>
      <c r="C4603" s="211">
        <v>1</v>
      </c>
      <c r="D4603" s="211" t="s">
        <v>2971</v>
      </c>
      <c r="E4603" s="211" t="s">
        <v>3293</v>
      </c>
      <c r="F4603" s="211" t="s">
        <v>3294</v>
      </c>
    </row>
    <row r="4604" spans="1:6" ht="15" customHeight="1" x14ac:dyDescent="0.25">
      <c r="A4604" s="211" t="s">
        <v>2955</v>
      </c>
      <c r="B4604" s="211">
        <v>0</v>
      </c>
      <c r="C4604" s="211">
        <v>1</v>
      </c>
      <c r="D4604" s="211" t="s">
        <v>2971</v>
      </c>
      <c r="E4604" s="211" t="s">
        <v>3293</v>
      </c>
      <c r="F4604" s="211" t="s">
        <v>3294</v>
      </c>
    </row>
    <row r="4605" spans="1:6" ht="15" customHeight="1" x14ac:dyDescent="0.25">
      <c r="A4605" s="211" t="s">
        <v>2957</v>
      </c>
      <c r="B4605" s="211">
        <v>0</v>
      </c>
      <c r="C4605" s="211">
        <v>1</v>
      </c>
      <c r="D4605" s="211" t="s">
        <v>2971</v>
      </c>
      <c r="E4605" s="211" t="s">
        <v>3293</v>
      </c>
      <c r="F4605" s="211" t="s">
        <v>3294</v>
      </c>
    </row>
    <row r="4606" spans="1:6" ht="15" customHeight="1" x14ac:dyDescent="0.25">
      <c r="A4606" s="211" t="s">
        <v>2959</v>
      </c>
      <c r="B4606" s="211">
        <v>0</v>
      </c>
      <c r="C4606" s="211">
        <v>1</v>
      </c>
      <c r="D4606" s="211" t="s">
        <v>2971</v>
      </c>
      <c r="E4606" s="211" t="s">
        <v>3293</v>
      </c>
      <c r="F4606" s="211" t="s">
        <v>3294</v>
      </c>
    </row>
    <row r="4607" spans="1:6" ht="15" customHeight="1" x14ac:dyDescent="0.25">
      <c r="A4607" s="211" t="s">
        <v>2961</v>
      </c>
      <c r="B4607" s="211">
        <v>0</v>
      </c>
      <c r="C4607" s="211">
        <v>1</v>
      </c>
      <c r="D4607" s="211" t="s">
        <v>2971</v>
      </c>
      <c r="E4607" s="211" t="s">
        <v>3293</v>
      </c>
      <c r="F4607" s="211" t="s">
        <v>3294</v>
      </c>
    </row>
    <row r="4608" spans="1:6" ht="15" customHeight="1" x14ac:dyDescent="0.25">
      <c r="A4608" s="211" t="s">
        <v>2963</v>
      </c>
      <c r="B4608" s="211">
        <v>0</v>
      </c>
      <c r="C4608" s="211">
        <v>1</v>
      </c>
      <c r="D4608" s="211" t="s">
        <v>2971</v>
      </c>
      <c r="E4608" s="211" t="s">
        <v>3293</v>
      </c>
      <c r="F4608" s="211" t="s">
        <v>3294</v>
      </c>
    </row>
    <row r="4609" spans="1:6" ht="15" customHeight="1" x14ac:dyDescent="0.25">
      <c r="A4609" s="211" t="s">
        <v>2965</v>
      </c>
      <c r="B4609" s="211">
        <v>0</v>
      </c>
      <c r="C4609" s="211">
        <v>1</v>
      </c>
      <c r="D4609" s="211" t="s">
        <v>2971</v>
      </c>
      <c r="E4609" s="211" t="s">
        <v>3293</v>
      </c>
      <c r="F4609" s="211" t="s">
        <v>3294</v>
      </c>
    </row>
    <row r="4610" spans="1:6" ht="15" customHeight="1" x14ac:dyDescent="0.25">
      <c r="A4610" s="211" t="s">
        <v>2967</v>
      </c>
      <c r="B4610" s="211">
        <v>0</v>
      </c>
      <c r="C4610" s="211">
        <v>1</v>
      </c>
      <c r="D4610" s="211" t="s">
        <v>2971</v>
      </c>
      <c r="E4610" s="211" t="s">
        <v>3293</v>
      </c>
      <c r="F4610" s="211" t="s">
        <v>3294</v>
      </c>
    </row>
    <row r="4611" spans="1:6" ht="15" customHeight="1" x14ac:dyDescent="0.25">
      <c r="A4611" s="211" t="s">
        <v>2969</v>
      </c>
      <c r="B4611" s="211">
        <v>0</v>
      </c>
      <c r="C4611" s="211">
        <v>1</v>
      </c>
      <c r="D4611" s="211" t="s">
        <v>2971</v>
      </c>
      <c r="E4611" s="211" t="s">
        <v>3293</v>
      </c>
      <c r="F4611" s="211" t="s">
        <v>3294</v>
      </c>
    </row>
    <row r="4612" spans="1:6" ht="15" customHeight="1" x14ac:dyDescent="0.25">
      <c r="A4612" s="211" t="s">
        <v>2973</v>
      </c>
      <c r="B4612" s="211">
        <v>0</v>
      </c>
      <c r="C4612" s="211">
        <v>1</v>
      </c>
      <c r="D4612" s="211" t="s">
        <v>2971</v>
      </c>
      <c r="E4612" s="211" t="s">
        <v>3293</v>
      </c>
      <c r="F4612" s="211" t="s">
        <v>3294</v>
      </c>
    </row>
    <row r="4613" spans="1:6" ht="15" customHeight="1" x14ac:dyDescent="0.25">
      <c r="A4613" s="211" t="s">
        <v>2977</v>
      </c>
      <c r="B4613" s="211">
        <v>0</v>
      </c>
      <c r="C4613" s="211">
        <v>1</v>
      </c>
      <c r="D4613" s="211" t="s">
        <v>2971</v>
      </c>
      <c r="E4613" s="211" t="s">
        <v>3293</v>
      </c>
      <c r="F4613" s="211" t="s">
        <v>3294</v>
      </c>
    </row>
    <row r="4614" spans="1:6" ht="15" customHeight="1" x14ac:dyDescent="0.25">
      <c r="A4614" s="211" t="s">
        <v>2979</v>
      </c>
      <c r="B4614" s="211">
        <v>0</v>
      </c>
      <c r="C4614" s="211">
        <v>1</v>
      </c>
      <c r="D4614" s="211" t="s">
        <v>2971</v>
      </c>
      <c r="E4614" s="211" t="s">
        <v>3293</v>
      </c>
      <c r="F4614" s="211" t="s">
        <v>3294</v>
      </c>
    </row>
    <row r="4615" spans="1:6" ht="15" customHeight="1" x14ac:dyDescent="0.25">
      <c r="A4615" s="211" t="s">
        <v>3012</v>
      </c>
      <c r="B4615" s="211">
        <v>0</v>
      </c>
      <c r="C4615" s="211">
        <v>1</v>
      </c>
      <c r="D4615" s="211" t="s">
        <v>2971</v>
      </c>
      <c r="E4615" s="211" t="s">
        <v>3293</v>
      </c>
      <c r="F4615" s="211" t="s">
        <v>3294</v>
      </c>
    </row>
    <row r="4616" spans="1:6" ht="15" customHeight="1" x14ac:dyDescent="0.25">
      <c r="A4616" s="211" t="s">
        <v>3013</v>
      </c>
      <c r="B4616" s="211">
        <v>0</v>
      </c>
      <c r="C4616" s="211">
        <v>1</v>
      </c>
      <c r="D4616" s="211" t="s">
        <v>2971</v>
      </c>
      <c r="E4616" s="211" t="s">
        <v>3293</v>
      </c>
      <c r="F4616" s="211" t="s">
        <v>3294</v>
      </c>
    </row>
    <row r="4617" spans="1:6" ht="15" customHeight="1" x14ac:dyDescent="0.25">
      <c r="A4617" s="211" t="s">
        <v>3015</v>
      </c>
      <c r="B4617" s="211">
        <v>0</v>
      </c>
      <c r="C4617" s="211">
        <v>1</v>
      </c>
      <c r="D4617" s="211" t="s">
        <v>2971</v>
      </c>
      <c r="E4617" s="211" t="s">
        <v>3293</v>
      </c>
      <c r="F4617" s="211" t="s">
        <v>3294</v>
      </c>
    </row>
    <row r="4618" spans="1:6" ht="15" customHeight="1" x14ac:dyDescent="0.25">
      <c r="A4618" s="211" t="s">
        <v>3017</v>
      </c>
      <c r="B4618" s="211">
        <v>0</v>
      </c>
      <c r="C4618" s="211">
        <v>1</v>
      </c>
      <c r="D4618" s="211" t="s">
        <v>2971</v>
      </c>
      <c r="E4618" s="211" t="s">
        <v>3293</v>
      </c>
      <c r="F4618" s="211" t="s">
        <v>3294</v>
      </c>
    </row>
    <row r="4619" spans="1:6" ht="15" customHeight="1" x14ac:dyDescent="0.25">
      <c r="A4619" s="211" t="s">
        <v>3024</v>
      </c>
      <c r="B4619" s="211">
        <v>0</v>
      </c>
      <c r="C4619" s="211">
        <v>1</v>
      </c>
      <c r="D4619" s="211" t="s">
        <v>2971</v>
      </c>
      <c r="E4619" s="211" t="s">
        <v>3293</v>
      </c>
      <c r="F4619" s="211" t="s">
        <v>3294</v>
      </c>
    </row>
    <row r="4620" spans="1:6" ht="15" customHeight="1" x14ac:dyDescent="0.25">
      <c r="A4620" s="211" t="s">
        <v>3801</v>
      </c>
      <c r="B4620" s="211">
        <v>0</v>
      </c>
      <c r="C4620" s="211">
        <v>1</v>
      </c>
      <c r="D4620" s="211" t="s">
        <v>2971</v>
      </c>
      <c r="E4620" s="211" t="s">
        <v>3293</v>
      </c>
      <c r="F4620" s="211" t="s">
        <v>3294</v>
      </c>
    </row>
    <row r="4621" spans="1:6" ht="15" customHeight="1" x14ac:dyDescent="0.25">
      <c r="A4621" s="211" t="s">
        <v>3026</v>
      </c>
      <c r="B4621" s="211">
        <v>0</v>
      </c>
      <c r="C4621" s="211">
        <v>1</v>
      </c>
      <c r="D4621" s="211" t="s">
        <v>2971</v>
      </c>
      <c r="E4621" s="211" t="s">
        <v>3293</v>
      </c>
      <c r="F4621" s="211" t="s">
        <v>3294</v>
      </c>
    </row>
    <row r="4622" spans="1:6" ht="15" customHeight="1" x14ac:dyDescent="0.25">
      <c r="A4622" s="211" t="s">
        <v>2999</v>
      </c>
      <c r="B4622" s="211">
        <v>0</v>
      </c>
      <c r="C4622" s="211">
        <v>1</v>
      </c>
      <c r="D4622" s="211" t="s">
        <v>2975</v>
      </c>
      <c r="E4622" s="211" t="s">
        <v>3293</v>
      </c>
      <c r="F4622" s="211" t="s">
        <v>3294</v>
      </c>
    </row>
    <row r="4623" spans="1:6" ht="15" customHeight="1" x14ac:dyDescent="0.25">
      <c r="A4623" s="211" t="s">
        <v>3000</v>
      </c>
      <c r="B4623" s="211">
        <v>0</v>
      </c>
      <c r="C4623" s="211">
        <v>1</v>
      </c>
      <c r="D4623" s="211" t="s">
        <v>2975</v>
      </c>
      <c r="E4623" s="211" t="s">
        <v>3293</v>
      </c>
      <c r="F4623" s="211" t="s">
        <v>3294</v>
      </c>
    </row>
    <row r="4624" spans="1:6" ht="15" customHeight="1" x14ac:dyDescent="0.25">
      <c r="A4624" s="211" t="s">
        <v>3002</v>
      </c>
      <c r="B4624" s="211">
        <v>0</v>
      </c>
      <c r="C4624" s="211">
        <v>1</v>
      </c>
      <c r="D4624" s="211" t="s">
        <v>2975</v>
      </c>
      <c r="E4624" s="211" t="s">
        <v>3293</v>
      </c>
      <c r="F4624" s="211" t="s">
        <v>3294</v>
      </c>
    </row>
    <row r="4625" spans="1:6" ht="15" customHeight="1" x14ac:dyDescent="0.25">
      <c r="A4625" s="211" t="s">
        <v>3004</v>
      </c>
      <c r="B4625" s="211">
        <v>0</v>
      </c>
      <c r="C4625" s="211">
        <v>1</v>
      </c>
      <c r="D4625" s="211" t="s">
        <v>2975</v>
      </c>
      <c r="E4625" s="211" t="s">
        <v>3293</v>
      </c>
      <c r="F4625" s="211" t="s">
        <v>3294</v>
      </c>
    </row>
    <row r="4626" spans="1:6" ht="15" customHeight="1" x14ac:dyDescent="0.25">
      <c r="A4626" s="211" t="s">
        <v>2951</v>
      </c>
      <c r="B4626" s="211">
        <v>0</v>
      </c>
      <c r="C4626" s="211">
        <v>1</v>
      </c>
      <c r="D4626" s="211" t="s">
        <v>2975</v>
      </c>
      <c r="E4626" s="211" t="s">
        <v>3293</v>
      </c>
      <c r="F4626" s="211" t="s">
        <v>3294</v>
      </c>
    </row>
    <row r="4627" spans="1:6" ht="15" customHeight="1" x14ac:dyDescent="0.25">
      <c r="A4627" s="211" t="s">
        <v>2953</v>
      </c>
      <c r="B4627" s="211">
        <v>0</v>
      </c>
      <c r="C4627" s="211">
        <v>1</v>
      </c>
      <c r="D4627" s="211" t="s">
        <v>2975</v>
      </c>
      <c r="E4627" s="211" t="s">
        <v>3293</v>
      </c>
      <c r="F4627" s="211" t="s">
        <v>3294</v>
      </c>
    </row>
    <row r="4628" spans="1:6" ht="15" customHeight="1" x14ac:dyDescent="0.25">
      <c r="A4628" s="211" t="s">
        <v>2955</v>
      </c>
      <c r="B4628" s="211">
        <v>0</v>
      </c>
      <c r="C4628" s="211">
        <v>1</v>
      </c>
      <c r="D4628" s="211" t="s">
        <v>2975</v>
      </c>
      <c r="E4628" s="211" t="s">
        <v>3293</v>
      </c>
      <c r="F4628" s="211" t="s">
        <v>3294</v>
      </c>
    </row>
    <row r="4629" spans="1:6" ht="15" customHeight="1" x14ac:dyDescent="0.25">
      <c r="A4629" s="211" t="s">
        <v>2957</v>
      </c>
      <c r="B4629" s="211">
        <v>0</v>
      </c>
      <c r="C4629" s="211">
        <v>1</v>
      </c>
      <c r="D4629" s="211" t="s">
        <v>2975</v>
      </c>
      <c r="E4629" s="211" t="s">
        <v>3293</v>
      </c>
      <c r="F4629" s="211" t="s">
        <v>3294</v>
      </c>
    </row>
    <row r="4630" spans="1:6" ht="15" customHeight="1" x14ac:dyDescent="0.25">
      <c r="A4630" s="211" t="s">
        <v>2959</v>
      </c>
      <c r="B4630" s="211">
        <v>0</v>
      </c>
      <c r="C4630" s="211">
        <v>1</v>
      </c>
      <c r="D4630" s="211" t="s">
        <v>2975</v>
      </c>
      <c r="E4630" s="211" t="s">
        <v>3293</v>
      </c>
      <c r="F4630" s="211" t="s">
        <v>3294</v>
      </c>
    </row>
    <row r="4631" spans="1:6" ht="15" customHeight="1" x14ac:dyDescent="0.25">
      <c r="A4631" s="211" t="s">
        <v>2961</v>
      </c>
      <c r="B4631" s="211">
        <v>0</v>
      </c>
      <c r="C4631" s="211">
        <v>1</v>
      </c>
      <c r="D4631" s="211" t="s">
        <v>2975</v>
      </c>
      <c r="E4631" s="211" t="s">
        <v>3293</v>
      </c>
      <c r="F4631" s="211" t="s">
        <v>3294</v>
      </c>
    </row>
    <row r="4632" spans="1:6" ht="15" customHeight="1" x14ac:dyDescent="0.25">
      <c r="A4632" s="211" t="s">
        <v>2963</v>
      </c>
      <c r="B4632" s="211">
        <v>0</v>
      </c>
      <c r="C4632" s="211">
        <v>1</v>
      </c>
      <c r="D4632" s="211" t="s">
        <v>2975</v>
      </c>
      <c r="E4632" s="211" t="s">
        <v>3293</v>
      </c>
      <c r="F4632" s="211" t="s">
        <v>3294</v>
      </c>
    </row>
    <row r="4633" spans="1:6" ht="15" customHeight="1" x14ac:dyDescent="0.25">
      <c r="A4633" s="211" t="s">
        <v>2965</v>
      </c>
      <c r="B4633" s="211">
        <v>0</v>
      </c>
      <c r="C4633" s="211">
        <v>1</v>
      </c>
      <c r="D4633" s="211" t="s">
        <v>2975</v>
      </c>
      <c r="E4633" s="211" t="s">
        <v>3293</v>
      </c>
      <c r="F4633" s="211" t="s">
        <v>3294</v>
      </c>
    </row>
    <row r="4634" spans="1:6" ht="15" customHeight="1" x14ac:dyDescent="0.25">
      <c r="A4634" s="211" t="s">
        <v>2967</v>
      </c>
      <c r="B4634" s="211">
        <v>0</v>
      </c>
      <c r="C4634" s="211">
        <v>1</v>
      </c>
      <c r="D4634" s="211" t="s">
        <v>2975</v>
      </c>
      <c r="E4634" s="211" t="s">
        <v>3293</v>
      </c>
      <c r="F4634" s="211" t="s">
        <v>3294</v>
      </c>
    </row>
    <row r="4635" spans="1:6" ht="15" customHeight="1" x14ac:dyDescent="0.25">
      <c r="A4635" s="211" t="s">
        <v>2969</v>
      </c>
      <c r="B4635" s="211">
        <v>0</v>
      </c>
      <c r="C4635" s="211">
        <v>1</v>
      </c>
      <c r="D4635" s="211" t="s">
        <v>2975</v>
      </c>
      <c r="E4635" s="211" t="s">
        <v>3293</v>
      </c>
      <c r="F4635" s="211" t="s">
        <v>3294</v>
      </c>
    </row>
    <row r="4636" spans="1:6" ht="15" customHeight="1" x14ac:dyDescent="0.25">
      <c r="A4636" s="211" t="s">
        <v>2973</v>
      </c>
      <c r="B4636" s="211">
        <v>0</v>
      </c>
      <c r="C4636" s="211">
        <v>1</v>
      </c>
      <c r="D4636" s="211" t="s">
        <v>2975</v>
      </c>
      <c r="E4636" s="211" t="s">
        <v>3293</v>
      </c>
      <c r="F4636" s="211" t="s">
        <v>3294</v>
      </c>
    </row>
    <row r="4637" spans="1:6" ht="15" customHeight="1" x14ac:dyDescent="0.25">
      <c r="A4637" s="211" t="s">
        <v>2977</v>
      </c>
      <c r="B4637" s="211">
        <v>0</v>
      </c>
      <c r="C4637" s="211">
        <v>1</v>
      </c>
      <c r="D4637" s="211" t="s">
        <v>2975</v>
      </c>
      <c r="E4637" s="211" t="s">
        <v>3293</v>
      </c>
      <c r="F4637" s="211" t="s">
        <v>3294</v>
      </c>
    </row>
    <row r="4638" spans="1:6" ht="15" customHeight="1" x14ac:dyDescent="0.25">
      <c r="A4638" s="211" t="s">
        <v>2979</v>
      </c>
      <c r="B4638" s="211">
        <v>0</v>
      </c>
      <c r="C4638" s="211">
        <v>1</v>
      </c>
      <c r="D4638" s="211" t="s">
        <v>2975</v>
      </c>
      <c r="E4638" s="211" t="s">
        <v>3293</v>
      </c>
      <c r="F4638" s="211" t="s">
        <v>3294</v>
      </c>
    </row>
    <row r="4639" spans="1:6" ht="15" customHeight="1" x14ac:dyDescent="0.25">
      <c r="A4639" s="211" t="s">
        <v>3012</v>
      </c>
      <c r="B4639" s="211">
        <v>0</v>
      </c>
      <c r="C4639" s="211">
        <v>1</v>
      </c>
      <c r="D4639" s="211" t="s">
        <v>2975</v>
      </c>
      <c r="E4639" s="211" t="s">
        <v>3293</v>
      </c>
      <c r="F4639" s="211" t="s">
        <v>3294</v>
      </c>
    </row>
    <row r="4640" spans="1:6" ht="15" customHeight="1" x14ac:dyDescent="0.25">
      <c r="A4640" s="211" t="s">
        <v>3013</v>
      </c>
      <c r="B4640" s="211">
        <v>0</v>
      </c>
      <c r="C4640" s="211">
        <v>1</v>
      </c>
      <c r="D4640" s="211" t="s">
        <v>2975</v>
      </c>
      <c r="E4640" s="211" t="s">
        <v>3293</v>
      </c>
      <c r="F4640" s="211" t="s">
        <v>3294</v>
      </c>
    </row>
    <row r="4641" spans="1:6" ht="15" customHeight="1" x14ac:dyDescent="0.25">
      <c r="A4641" s="211" t="s">
        <v>3015</v>
      </c>
      <c r="B4641" s="211">
        <v>0</v>
      </c>
      <c r="C4641" s="211">
        <v>1</v>
      </c>
      <c r="D4641" s="211" t="s">
        <v>2975</v>
      </c>
      <c r="E4641" s="211" t="s">
        <v>3293</v>
      </c>
      <c r="F4641" s="211" t="s">
        <v>3294</v>
      </c>
    </row>
    <row r="4642" spans="1:6" ht="15" customHeight="1" x14ac:dyDescent="0.25">
      <c r="A4642" s="211" t="s">
        <v>3017</v>
      </c>
      <c r="B4642" s="211">
        <v>0</v>
      </c>
      <c r="C4642" s="211">
        <v>1</v>
      </c>
      <c r="D4642" s="211" t="s">
        <v>2975</v>
      </c>
      <c r="E4642" s="211" t="s">
        <v>3293</v>
      </c>
      <c r="F4642" s="211" t="s">
        <v>3294</v>
      </c>
    </row>
    <row r="4643" spans="1:6" ht="15" customHeight="1" x14ac:dyDescent="0.25">
      <c r="A4643" s="211" t="s">
        <v>3024</v>
      </c>
      <c r="B4643" s="211">
        <v>0</v>
      </c>
      <c r="C4643" s="211">
        <v>1</v>
      </c>
      <c r="D4643" s="211" t="s">
        <v>2975</v>
      </c>
      <c r="E4643" s="211" t="s">
        <v>3293</v>
      </c>
      <c r="F4643" s="211" t="s">
        <v>3294</v>
      </c>
    </row>
    <row r="4644" spans="1:6" ht="15" customHeight="1" x14ac:dyDescent="0.25">
      <c r="A4644" s="211" t="s">
        <v>3801</v>
      </c>
      <c r="B4644" s="211">
        <v>0</v>
      </c>
      <c r="C4644" s="211">
        <v>1</v>
      </c>
      <c r="D4644" s="211" t="s">
        <v>2975</v>
      </c>
      <c r="E4644" s="211" t="s">
        <v>3293</v>
      </c>
      <c r="F4644" s="211" t="s">
        <v>3294</v>
      </c>
    </row>
    <row r="4645" spans="1:6" ht="15" customHeight="1" x14ac:dyDescent="0.25">
      <c r="A4645" s="211" t="s">
        <v>3026</v>
      </c>
      <c r="B4645" s="211">
        <v>0</v>
      </c>
      <c r="C4645" s="211">
        <v>1</v>
      </c>
      <c r="D4645" s="211" t="s">
        <v>2975</v>
      </c>
      <c r="E4645" s="211" t="s">
        <v>3293</v>
      </c>
      <c r="F4645" s="211" t="s">
        <v>3294</v>
      </c>
    </row>
    <row r="4646" spans="1:6" ht="15" customHeight="1" x14ac:dyDescent="0.25">
      <c r="A4646" s="211" t="s">
        <v>2999</v>
      </c>
      <c r="B4646" s="211">
        <v>0</v>
      </c>
      <c r="C4646" s="211">
        <v>1</v>
      </c>
      <c r="D4646" s="211" t="s">
        <v>2981</v>
      </c>
      <c r="E4646" s="211" t="s">
        <v>3293</v>
      </c>
      <c r="F4646" s="211" t="s">
        <v>3294</v>
      </c>
    </row>
    <row r="4647" spans="1:6" ht="15" customHeight="1" x14ac:dyDescent="0.25">
      <c r="A4647" s="211" t="s">
        <v>3000</v>
      </c>
      <c r="B4647" s="211">
        <v>0</v>
      </c>
      <c r="C4647" s="211">
        <v>1</v>
      </c>
      <c r="D4647" s="211" t="s">
        <v>2981</v>
      </c>
      <c r="E4647" s="211" t="s">
        <v>3293</v>
      </c>
      <c r="F4647" s="211" t="s">
        <v>3294</v>
      </c>
    </row>
    <row r="4648" spans="1:6" ht="15" customHeight="1" x14ac:dyDescent="0.25">
      <c r="A4648" s="211" t="s">
        <v>3002</v>
      </c>
      <c r="B4648" s="211">
        <v>0</v>
      </c>
      <c r="C4648" s="211">
        <v>1</v>
      </c>
      <c r="D4648" s="211" t="s">
        <v>2981</v>
      </c>
      <c r="E4648" s="211" t="s">
        <v>3293</v>
      </c>
      <c r="F4648" s="211" t="s">
        <v>3294</v>
      </c>
    </row>
    <row r="4649" spans="1:6" ht="15" customHeight="1" x14ac:dyDescent="0.25">
      <c r="A4649" s="211" t="s">
        <v>3004</v>
      </c>
      <c r="B4649" s="211">
        <v>0</v>
      </c>
      <c r="C4649" s="211">
        <v>1</v>
      </c>
      <c r="D4649" s="211" t="s">
        <v>2981</v>
      </c>
      <c r="E4649" s="211" t="s">
        <v>3293</v>
      </c>
      <c r="F4649" s="211" t="s">
        <v>3294</v>
      </c>
    </row>
    <row r="4650" spans="1:6" ht="15" customHeight="1" x14ac:dyDescent="0.25">
      <c r="A4650" s="211" t="s">
        <v>2951</v>
      </c>
      <c r="B4650" s="211">
        <v>0</v>
      </c>
      <c r="C4650" s="211">
        <v>1</v>
      </c>
      <c r="D4650" s="211" t="s">
        <v>2981</v>
      </c>
      <c r="E4650" s="211" t="s">
        <v>3293</v>
      </c>
      <c r="F4650" s="211" t="s">
        <v>3294</v>
      </c>
    </row>
    <row r="4651" spans="1:6" ht="15" customHeight="1" x14ac:dyDescent="0.25">
      <c r="A4651" s="211" t="s">
        <v>2953</v>
      </c>
      <c r="B4651" s="211">
        <v>0</v>
      </c>
      <c r="C4651" s="211">
        <v>1</v>
      </c>
      <c r="D4651" s="211" t="s">
        <v>2981</v>
      </c>
      <c r="E4651" s="211" t="s">
        <v>3293</v>
      </c>
      <c r="F4651" s="211" t="s">
        <v>3294</v>
      </c>
    </row>
    <row r="4652" spans="1:6" ht="15" customHeight="1" x14ac:dyDescent="0.25">
      <c r="A4652" s="211" t="s">
        <v>2955</v>
      </c>
      <c r="B4652" s="211">
        <v>0</v>
      </c>
      <c r="C4652" s="211">
        <v>1</v>
      </c>
      <c r="D4652" s="211" t="s">
        <v>2981</v>
      </c>
      <c r="E4652" s="211" t="s">
        <v>3293</v>
      </c>
      <c r="F4652" s="211" t="s">
        <v>3294</v>
      </c>
    </row>
    <row r="4653" spans="1:6" ht="15" customHeight="1" x14ac:dyDescent="0.25">
      <c r="A4653" s="211" t="s">
        <v>2957</v>
      </c>
      <c r="B4653" s="211">
        <v>0</v>
      </c>
      <c r="C4653" s="211">
        <v>1</v>
      </c>
      <c r="D4653" s="211" t="s">
        <v>2981</v>
      </c>
      <c r="E4653" s="211" t="s">
        <v>3293</v>
      </c>
      <c r="F4653" s="211" t="s">
        <v>3294</v>
      </c>
    </row>
    <row r="4654" spans="1:6" ht="15" customHeight="1" x14ac:dyDescent="0.25">
      <c r="A4654" s="211" t="s">
        <v>2959</v>
      </c>
      <c r="B4654" s="211">
        <v>0</v>
      </c>
      <c r="C4654" s="211">
        <v>1</v>
      </c>
      <c r="D4654" s="211" t="s">
        <v>2981</v>
      </c>
      <c r="E4654" s="211" t="s">
        <v>3293</v>
      </c>
      <c r="F4654" s="211" t="s">
        <v>3294</v>
      </c>
    </row>
    <row r="4655" spans="1:6" ht="15" customHeight="1" x14ac:dyDescent="0.25">
      <c r="A4655" s="211" t="s">
        <v>2961</v>
      </c>
      <c r="B4655" s="211">
        <v>0</v>
      </c>
      <c r="C4655" s="211">
        <v>1</v>
      </c>
      <c r="D4655" s="211" t="s">
        <v>2981</v>
      </c>
      <c r="E4655" s="211" t="s">
        <v>3293</v>
      </c>
      <c r="F4655" s="211" t="s">
        <v>3294</v>
      </c>
    </row>
    <row r="4656" spans="1:6" ht="15" customHeight="1" x14ac:dyDescent="0.25">
      <c r="A4656" s="211" t="s">
        <v>2963</v>
      </c>
      <c r="B4656" s="211">
        <v>0</v>
      </c>
      <c r="C4656" s="211">
        <v>1</v>
      </c>
      <c r="D4656" s="211" t="s">
        <v>2981</v>
      </c>
      <c r="E4656" s="211" t="s">
        <v>3293</v>
      </c>
      <c r="F4656" s="211" t="s">
        <v>3294</v>
      </c>
    </row>
    <row r="4657" spans="1:6" ht="15" customHeight="1" x14ac:dyDescent="0.25">
      <c r="A4657" s="211" t="s">
        <v>2965</v>
      </c>
      <c r="B4657" s="211">
        <v>0</v>
      </c>
      <c r="C4657" s="211">
        <v>1</v>
      </c>
      <c r="D4657" s="211" t="s">
        <v>2981</v>
      </c>
      <c r="E4657" s="211" t="s">
        <v>3293</v>
      </c>
      <c r="F4657" s="211" t="s">
        <v>3294</v>
      </c>
    </row>
    <row r="4658" spans="1:6" ht="15" customHeight="1" x14ac:dyDescent="0.25">
      <c r="A4658" s="211" t="s">
        <v>2967</v>
      </c>
      <c r="B4658" s="211">
        <v>0</v>
      </c>
      <c r="C4658" s="211">
        <v>1</v>
      </c>
      <c r="D4658" s="211" t="s">
        <v>2981</v>
      </c>
      <c r="E4658" s="211" t="s">
        <v>3293</v>
      </c>
      <c r="F4658" s="211" t="s">
        <v>3294</v>
      </c>
    </row>
    <row r="4659" spans="1:6" ht="15" customHeight="1" x14ac:dyDescent="0.25">
      <c r="A4659" s="211" t="s">
        <v>2969</v>
      </c>
      <c r="B4659" s="211">
        <v>0</v>
      </c>
      <c r="C4659" s="211">
        <v>1</v>
      </c>
      <c r="D4659" s="211" t="s">
        <v>2981</v>
      </c>
      <c r="E4659" s="211" t="s">
        <v>3293</v>
      </c>
      <c r="F4659" s="211" t="s">
        <v>3294</v>
      </c>
    </row>
    <row r="4660" spans="1:6" ht="15" customHeight="1" x14ac:dyDescent="0.25">
      <c r="A4660" s="211" t="s">
        <v>2973</v>
      </c>
      <c r="B4660" s="211">
        <v>0</v>
      </c>
      <c r="C4660" s="211">
        <v>1</v>
      </c>
      <c r="D4660" s="211" t="s">
        <v>2981</v>
      </c>
      <c r="E4660" s="211" t="s">
        <v>3293</v>
      </c>
      <c r="F4660" s="211" t="s">
        <v>3294</v>
      </c>
    </row>
    <row r="4661" spans="1:6" ht="15" customHeight="1" x14ac:dyDescent="0.25">
      <c r="A4661" s="211" t="s">
        <v>2977</v>
      </c>
      <c r="B4661" s="211">
        <v>0</v>
      </c>
      <c r="C4661" s="211">
        <v>1</v>
      </c>
      <c r="D4661" s="211" t="s">
        <v>2981</v>
      </c>
      <c r="E4661" s="211" t="s">
        <v>3293</v>
      </c>
      <c r="F4661" s="211" t="s">
        <v>3294</v>
      </c>
    </row>
    <row r="4662" spans="1:6" ht="15" customHeight="1" x14ac:dyDescent="0.25">
      <c r="A4662" s="211" t="s">
        <v>2979</v>
      </c>
      <c r="B4662" s="211">
        <v>0</v>
      </c>
      <c r="C4662" s="211">
        <v>1</v>
      </c>
      <c r="D4662" s="211" t="s">
        <v>2981</v>
      </c>
      <c r="E4662" s="211" t="s">
        <v>3293</v>
      </c>
      <c r="F4662" s="211" t="s">
        <v>3294</v>
      </c>
    </row>
    <row r="4663" spans="1:6" ht="15" customHeight="1" x14ac:dyDescent="0.25">
      <c r="A4663" s="211" t="s">
        <v>3012</v>
      </c>
      <c r="B4663" s="211">
        <v>0</v>
      </c>
      <c r="C4663" s="211">
        <v>1</v>
      </c>
      <c r="D4663" s="211" t="s">
        <v>2981</v>
      </c>
      <c r="E4663" s="211" t="s">
        <v>3293</v>
      </c>
      <c r="F4663" s="211" t="s">
        <v>3294</v>
      </c>
    </row>
    <row r="4664" spans="1:6" ht="15" customHeight="1" x14ac:dyDescent="0.25">
      <c r="A4664" s="211" t="s">
        <v>3013</v>
      </c>
      <c r="B4664" s="211">
        <v>0</v>
      </c>
      <c r="C4664" s="211">
        <v>1</v>
      </c>
      <c r="D4664" s="211" t="s">
        <v>2981</v>
      </c>
      <c r="E4664" s="211" t="s">
        <v>3293</v>
      </c>
      <c r="F4664" s="211" t="s">
        <v>3294</v>
      </c>
    </row>
    <row r="4665" spans="1:6" ht="15" customHeight="1" x14ac:dyDescent="0.25">
      <c r="A4665" s="211" t="s">
        <v>3015</v>
      </c>
      <c r="B4665" s="211">
        <v>0</v>
      </c>
      <c r="C4665" s="211">
        <v>1</v>
      </c>
      <c r="D4665" s="211" t="s">
        <v>2981</v>
      </c>
      <c r="E4665" s="211" t="s">
        <v>3293</v>
      </c>
      <c r="F4665" s="211" t="s">
        <v>3294</v>
      </c>
    </row>
    <row r="4666" spans="1:6" ht="15" customHeight="1" x14ac:dyDescent="0.25">
      <c r="A4666" s="211" t="s">
        <v>3017</v>
      </c>
      <c r="B4666" s="211">
        <v>0</v>
      </c>
      <c r="C4666" s="211">
        <v>1</v>
      </c>
      <c r="D4666" s="211" t="s">
        <v>2981</v>
      </c>
      <c r="E4666" s="211" t="s">
        <v>3293</v>
      </c>
      <c r="F4666" s="211" t="s">
        <v>3294</v>
      </c>
    </row>
    <row r="4667" spans="1:6" ht="15" customHeight="1" x14ac:dyDescent="0.25">
      <c r="A4667" s="211" t="s">
        <v>3024</v>
      </c>
      <c r="B4667" s="211">
        <v>0</v>
      </c>
      <c r="C4667" s="211">
        <v>1</v>
      </c>
      <c r="D4667" s="211" t="s">
        <v>2981</v>
      </c>
      <c r="E4667" s="211" t="s">
        <v>3293</v>
      </c>
      <c r="F4667" s="211" t="s">
        <v>3294</v>
      </c>
    </row>
    <row r="4668" spans="1:6" ht="15" customHeight="1" x14ac:dyDescent="0.25">
      <c r="A4668" s="211" t="s">
        <v>3801</v>
      </c>
      <c r="B4668" s="211">
        <v>0</v>
      </c>
      <c r="C4668" s="211">
        <v>1</v>
      </c>
      <c r="D4668" s="211" t="s">
        <v>2981</v>
      </c>
      <c r="E4668" s="211" t="s">
        <v>3293</v>
      </c>
      <c r="F4668" s="211" t="s">
        <v>3294</v>
      </c>
    </row>
    <row r="4669" spans="1:6" ht="15" customHeight="1" x14ac:dyDescent="0.25">
      <c r="A4669" s="211" t="s">
        <v>3026</v>
      </c>
      <c r="B4669" s="211">
        <v>0</v>
      </c>
      <c r="C4669" s="211">
        <v>1</v>
      </c>
      <c r="D4669" s="211" t="s">
        <v>2981</v>
      </c>
      <c r="E4669" s="211" t="s">
        <v>3293</v>
      </c>
      <c r="F4669" s="211" t="s">
        <v>3294</v>
      </c>
    </row>
    <row r="4670" spans="1:6" ht="15" customHeight="1" x14ac:dyDescent="0.25">
      <c r="A4670" s="211" t="s">
        <v>2999</v>
      </c>
      <c r="B4670" s="211">
        <v>0</v>
      </c>
      <c r="C4670" s="211">
        <v>1</v>
      </c>
      <c r="D4670" s="211" t="s">
        <v>2930</v>
      </c>
      <c r="E4670" s="211" t="s">
        <v>3293</v>
      </c>
      <c r="F4670" s="211" t="s">
        <v>3294</v>
      </c>
    </row>
    <row r="4671" spans="1:6" ht="15" customHeight="1" x14ac:dyDescent="0.25">
      <c r="A4671" s="211" t="s">
        <v>3000</v>
      </c>
      <c r="B4671" s="211">
        <v>0</v>
      </c>
      <c r="C4671" s="211">
        <v>1</v>
      </c>
      <c r="D4671" s="211" t="s">
        <v>2930</v>
      </c>
      <c r="E4671" s="211" t="s">
        <v>3293</v>
      </c>
      <c r="F4671" s="211" t="s">
        <v>3294</v>
      </c>
    </row>
    <row r="4672" spans="1:6" ht="15" customHeight="1" x14ac:dyDescent="0.25">
      <c r="A4672" s="211" t="s">
        <v>3002</v>
      </c>
      <c r="B4672" s="211">
        <v>0</v>
      </c>
      <c r="C4672" s="211">
        <v>1</v>
      </c>
      <c r="D4672" s="211" t="s">
        <v>2930</v>
      </c>
      <c r="E4672" s="211" t="s">
        <v>3293</v>
      </c>
      <c r="F4672" s="211" t="s">
        <v>3294</v>
      </c>
    </row>
    <row r="4673" spans="1:6" ht="15" customHeight="1" x14ac:dyDescent="0.25">
      <c r="A4673" s="211" t="s">
        <v>3004</v>
      </c>
      <c r="B4673" s="211">
        <v>0</v>
      </c>
      <c r="C4673" s="211">
        <v>1</v>
      </c>
      <c r="D4673" s="211" t="s">
        <v>2930</v>
      </c>
      <c r="E4673" s="211" t="s">
        <v>3293</v>
      </c>
      <c r="F4673" s="211" t="s">
        <v>3294</v>
      </c>
    </row>
    <row r="4674" spans="1:6" ht="15" customHeight="1" x14ac:dyDescent="0.25">
      <c r="A4674" s="211" t="s">
        <v>2951</v>
      </c>
      <c r="B4674" s="211">
        <v>0</v>
      </c>
      <c r="C4674" s="211">
        <v>1</v>
      </c>
      <c r="D4674" s="211" t="s">
        <v>2930</v>
      </c>
      <c r="E4674" s="211" t="s">
        <v>3293</v>
      </c>
      <c r="F4674" s="211" t="s">
        <v>3294</v>
      </c>
    </row>
    <row r="4675" spans="1:6" ht="15" customHeight="1" x14ac:dyDescent="0.25">
      <c r="A4675" s="211" t="s">
        <v>2953</v>
      </c>
      <c r="B4675" s="211">
        <v>0</v>
      </c>
      <c r="C4675" s="211">
        <v>1</v>
      </c>
      <c r="D4675" s="211" t="s">
        <v>2930</v>
      </c>
      <c r="E4675" s="211" t="s">
        <v>3293</v>
      </c>
      <c r="F4675" s="211" t="s">
        <v>3294</v>
      </c>
    </row>
    <row r="4676" spans="1:6" ht="15" customHeight="1" x14ac:dyDescent="0.25">
      <c r="A4676" s="211" t="s">
        <v>2955</v>
      </c>
      <c r="B4676" s="211">
        <v>0</v>
      </c>
      <c r="C4676" s="211">
        <v>1</v>
      </c>
      <c r="D4676" s="211" t="s">
        <v>2930</v>
      </c>
      <c r="E4676" s="211" t="s">
        <v>3293</v>
      </c>
      <c r="F4676" s="211" t="s">
        <v>3294</v>
      </c>
    </row>
    <row r="4677" spans="1:6" ht="15" customHeight="1" x14ac:dyDescent="0.25">
      <c r="A4677" s="211" t="s">
        <v>2957</v>
      </c>
      <c r="B4677" s="211">
        <v>0</v>
      </c>
      <c r="C4677" s="211">
        <v>1</v>
      </c>
      <c r="D4677" s="211" t="s">
        <v>2930</v>
      </c>
      <c r="E4677" s="211" t="s">
        <v>3293</v>
      </c>
      <c r="F4677" s="211" t="s">
        <v>3294</v>
      </c>
    </row>
    <row r="4678" spans="1:6" ht="15" customHeight="1" x14ac:dyDescent="0.25">
      <c r="A4678" s="211" t="s">
        <v>2959</v>
      </c>
      <c r="B4678" s="211">
        <v>0</v>
      </c>
      <c r="C4678" s="211">
        <v>1</v>
      </c>
      <c r="D4678" s="211" t="s">
        <v>2930</v>
      </c>
      <c r="E4678" s="211" t="s">
        <v>3293</v>
      </c>
      <c r="F4678" s="211" t="s">
        <v>3294</v>
      </c>
    </row>
    <row r="4679" spans="1:6" ht="15" customHeight="1" x14ac:dyDescent="0.25">
      <c r="A4679" s="211" t="s">
        <v>2961</v>
      </c>
      <c r="B4679" s="211">
        <v>0</v>
      </c>
      <c r="C4679" s="211">
        <v>1</v>
      </c>
      <c r="D4679" s="211" t="s">
        <v>2930</v>
      </c>
      <c r="E4679" s="211" t="s">
        <v>3293</v>
      </c>
      <c r="F4679" s="211" t="s">
        <v>3294</v>
      </c>
    </row>
    <row r="4680" spans="1:6" ht="15" customHeight="1" x14ac:dyDescent="0.25">
      <c r="A4680" s="211" t="s">
        <v>2963</v>
      </c>
      <c r="B4680" s="211">
        <v>0</v>
      </c>
      <c r="C4680" s="211">
        <v>1</v>
      </c>
      <c r="D4680" s="211" t="s">
        <v>2930</v>
      </c>
      <c r="E4680" s="211" t="s">
        <v>3293</v>
      </c>
      <c r="F4680" s="211" t="s">
        <v>3294</v>
      </c>
    </row>
    <row r="4681" spans="1:6" ht="15" customHeight="1" x14ac:dyDescent="0.25">
      <c r="A4681" s="211" t="s">
        <v>2965</v>
      </c>
      <c r="B4681" s="211">
        <v>0</v>
      </c>
      <c r="C4681" s="211">
        <v>1</v>
      </c>
      <c r="D4681" s="211" t="s">
        <v>2930</v>
      </c>
      <c r="E4681" s="211" t="s">
        <v>3293</v>
      </c>
      <c r="F4681" s="211" t="s">
        <v>3294</v>
      </c>
    </row>
    <row r="4682" spans="1:6" ht="15" customHeight="1" x14ac:dyDescent="0.25">
      <c r="A4682" s="211" t="s">
        <v>2967</v>
      </c>
      <c r="B4682" s="211">
        <v>0</v>
      </c>
      <c r="C4682" s="211">
        <v>1</v>
      </c>
      <c r="D4682" s="211" t="s">
        <v>2930</v>
      </c>
      <c r="E4682" s="211" t="s">
        <v>3293</v>
      </c>
      <c r="F4682" s="211" t="s">
        <v>3294</v>
      </c>
    </row>
    <row r="4683" spans="1:6" ht="15" customHeight="1" x14ac:dyDescent="0.25">
      <c r="A4683" s="211" t="s">
        <v>2969</v>
      </c>
      <c r="B4683" s="211">
        <v>0</v>
      </c>
      <c r="C4683" s="211">
        <v>1</v>
      </c>
      <c r="D4683" s="211" t="s">
        <v>2930</v>
      </c>
      <c r="E4683" s="211" t="s">
        <v>3293</v>
      </c>
      <c r="F4683" s="211" t="s">
        <v>3294</v>
      </c>
    </row>
    <row r="4684" spans="1:6" ht="15" customHeight="1" x14ac:dyDescent="0.25">
      <c r="A4684" s="211" t="s">
        <v>2973</v>
      </c>
      <c r="B4684" s="211">
        <v>0</v>
      </c>
      <c r="C4684" s="211">
        <v>1</v>
      </c>
      <c r="D4684" s="211" t="s">
        <v>2930</v>
      </c>
      <c r="E4684" s="211" t="s">
        <v>3293</v>
      </c>
      <c r="F4684" s="211" t="s">
        <v>3294</v>
      </c>
    </row>
    <row r="4685" spans="1:6" ht="15" customHeight="1" x14ac:dyDescent="0.25">
      <c r="A4685" s="211" t="s">
        <v>2977</v>
      </c>
      <c r="B4685" s="211">
        <v>0</v>
      </c>
      <c r="C4685" s="211">
        <v>1</v>
      </c>
      <c r="D4685" s="211" t="s">
        <v>2930</v>
      </c>
      <c r="E4685" s="211" t="s">
        <v>3293</v>
      </c>
      <c r="F4685" s="211" t="s">
        <v>3294</v>
      </c>
    </row>
    <row r="4686" spans="1:6" ht="15" customHeight="1" x14ac:dyDescent="0.25">
      <c r="A4686" s="211" t="s">
        <v>2979</v>
      </c>
      <c r="B4686" s="211">
        <v>0</v>
      </c>
      <c r="C4686" s="211">
        <v>1</v>
      </c>
      <c r="D4686" s="211" t="s">
        <v>2930</v>
      </c>
      <c r="E4686" s="211" t="s">
        <v>3293</v>
      </c>
      <c r="F4686" s="211" t="s">
        <v>3294</v>
      </c>
    </row>
    <row r="4687" spans="1:6" ht="15" customHeight="1" x14ac:dyDescent="0.25">
      <c r="A4687" s="211" t="s">
        <v>3012</v>
      </c>
      <c r="B4687" s="211">
        <v>0</v>
      </c>
      <c r="C4687" s="211">
        <v>1</v>
      </c>
      <c r="D4687" s="211" t="s">
        <v>2930</v>
      </c>
      <c r="E4687" s="211" t="s">
        <v>3293</v>
      </c>
      <c r="F4687" s="211" t="s">
        <v>3294</v>
      </c>
    </row>
    <row r="4688" spans="1:6" ht="15" customHeight="1" x14ac:dyDescent="0.25">
      <c r="A4688" s="211" t="s">
        <v>3013</v>
      </c>
      <c r="B4688" s="211">
        <v>0</v>
      </c>
      <c r="C4688" s="211">
        <v>1</v>
      </c>
      <c r="D4688" s="211" t="s">
        <v>2930</v>
      </c>
      <c r="E4688" s="211" t="s">
        <v>3293</v>
      </c>
      <c r="F4688" s="211" t="s">
        <v>3294</v>
      </c>
    </row>
    <row r="4689" spans="1:6" ht="15" customHeight="1" x14ac:dyDescent="0.25">
      <c r="A4689" s="211" t="s">
        <v>3015</v>
      </c>
      <c r="B4689" s="211">
        <v>0</v>
      </c>
      <c r="C4689" s="211">
        <v>1</v>
      </c>
      <c r="D4689" s="211" t="s">
        <v>2930</v>
      </c>
      <c r="E4689" s="211" t="s">
        <v>3293</v>
      </c>
      <c r="F4689" s="211" t="s">
        <v>3294</v>
      </c>
    </row>
    <row r="4690" spans="1:6" ht="15" customHeight="1" x14ac:dyDescent="0.25">
      <c r="A4690" s="211" t="s">
        <v>3017</v>
      </c>
      <c r="B4690" s="211">
        <v>0</v>
      </c>
      <c r="C4690" s="211">
        <v>1</v>
      </c>
      <c r="D4690" s="211" t="s">
        <v>2930</v>
      </c>
      <c r="E4690" s="211" t="s">
        <v>3293</v>
      </c>
      <c r="F4690" s="211" t="s">
        <v>3294</v>
      </c>
    </row>
    <row r="4691" spans="1:6" ht="15" customHeight="1" x14ac:dyDescent="0.25">
      <c r="A4691" s="211" t="s">
        <v>3024</v>
      </c>
      <c r="B4691" s="211">
        <v>0</v>
      </c>
      <c r="C4691" s="211">
        <v>1</v>
      </c>
      <c r="D4691" s="211" t="s">
        <v>2930</v>
      </c>
      <c r="E4691" s="211" t="s">
        <v>3293</v>
      </c>
      <c r="F4691" s="211" t="s">
        <v>3294</v>
      </c>
    </row>
    <row r="4692" spans="1:6" ht="15" customHeight="1" x14ac:dyDescent="0.25">
      <c r="A4692" s="211" t="s">
        <v>3801</v>
      </c>
      <c r="B4692" s="211">
        <v>0</v>
      </c>
      <c r="C4692" s="211">
        <v>1</v>
      </c>
      <c r="D4692" s="211" t="s">
        <v>2930</v>
      </c>
      <c r="E4692" s="211" t="s">
        <v>3293</v>
      </c>
      <c r="F4692" s="211" t="s">
        <v>3294</v>
      </c>
    </row>
    <row r="4693" spans="1:6" ht="15" customHeight="1" x14ac:dyDescent="0.25">
      <c r="A4693" s="211" t="s">
        <v>3026</v>
      </c>
      <c r="B4693" s="211">
        <v>0</v>
      </c>
      <c r="C4693" s="211">
        <v>1</v>
      </c>
      <c r="D4693" s="211" t="s">
        <v>2930</v>
      </c>
      <c r="E4693" s="211" t="s">
        <v>3293</v>
      </c>
      <c r="F4693" s="211" t="s">
        <v>3294</v>
      </c>
    </row>
    <row r="4694" spans="1:6" ht="15" customHeight="1" x14ac:dyDescent="0.25">
      <c r="A4694" s="211" t="s">
        <v>2971</v>
      </c>
      <c r="B4694" s="211">
        <v>0</v>
      </c>
      <c r="C4694" s="211">
        <v>1</v>
      </c>
      <c r="D4694" s="211" t="s">
        <v>2999</v>
      </c>
      <c r="E4694" s="211" t="s">
        <v>3293</v>
      </c>
      <c r="F4694" s="211" t="s">
        <v>3294</v>
      </c>
    </row>
    <row r="4695" spans="1:6" ht="15" customHeight="1" x14ac:dyDescent="0.25">
      <c r="A4695" s="211" t="s">
        <v>2971</v>
      </c>
      <c r="B4695" s="211">
        <v>0</v>
      </c>
      <c r="C4695" s="211">
        <v>1</v>
      </c>
      <c r="D4695" s="211" t="s">
        <v>3000</v>
      </c>
      <c r="E4695" s="211" t="s">
        <v>3293</v>
      </c>
      <c r="F4695" s="211" t="s">
        <v>3294</v>
      </c>
    </row>
    <row r="4696" spans="1:6" ht="15" customHeight="1" x14ac:dyDescent="0.25">
      <c r="A4696" s="211" t="s">
        <v>2971</v>
      </c>
      <c r="B4696" s="211">
        <v>0</v>
      </c>
      <c r="C4696" s="211">
        <v>1</v>
      </c>
      <c r="D4696" s="211" t="s">
        <v>3002</v>
      </c>
      <c r="E4696" s="211" t="s">
        <v>3293</v>
      </c>
      <c r="F4696" s="211" t="s">
        <v>3294</v>
      </c>
    </row>
    <row r="4697" spans="1:6" ht="15" customHeight="1" x14ac:dyDescent="0.25">
      <c r="A4697" s="211" t="s">
        <v>2971</v>
      </c>
      <c r="B4697" s="211">
        <v>0</v>
      </c>
      <c r="C4697" s="211">
        <v>1</v>
      </c>
      <c r="D4697" s="211" t="s">
        <v>3004</v>
      </c>
      <c r="E4697" s="211" t="s">
        <v>3293</v>
      </c>
      <c r="F4697" s="211" t="s">
        <v>3294</v>
      </c>
    </row>
    <row r="4698" spans="1:6" ht="15" customHeight="1" x14ac:dyDescent="0.25">
      <c r="A4698" s="211" t="s">
        <v>2971</v>
      </c>
      <c r="B4698" s="211">
        <v>0</v>
      </c>
      <c r="C4698" s="211">
        <v>1</v>
      </c>
      <c r="D4698" s="211" t="s">
        <v>2951</v>
      </c>
      <c r="E4698" s="211" t="s">
        <v>3293</v>
      </c>
      <c r="F4698" s="211" t="s">
        <v>3294</v>
      </c>
    </row>
    <row r="4699" spans="1:6" ht="15" customHeight="1" x14ac:dyDescent="0.25">
      <c r="A4699" s="211" t="s">
        <v>2971</v>
      </c>
      <c r="B4699" s="211">
        <v>0</v>
      </c>
      <c r="C4699" s="211">
        <v>1</v>
      </c>
      <c r="D4699" s="211" t="s">
        <v>2953</v>
      </c>
      <c r="E4699" s="211" t="s">
        <v>3293</v>
      </c>
      <c r="F4699" s="211" t="s">
        <v>3294</v>
      </c>
    </row>
    <row r="4700" spans="1:6" ht="15" customHeight="1" x14ac:dyDescent="0.25">
      <c r="A4700" s="211" t="s">
        <v>2971</v>
      </c>
      <c r="B4700" s="211">
        <v>0</v>
      </c>
      <c r="C4700" s="211">
        <v>1</v>
      </c>
      <c r="D4700" s="211" t="s">
        <v>2955</v>
      </c>
      <c r="E4700" s="211" t="s">
        <v>3293</v>
      </c>
      <c r="F4700" s="211" t="s">
        <v>3294</v>
      </c>
    </row>
    <row r="4701" spans="1:6" ht="15" customHeight="1" x14ac:dyDescent="0.25">
      <c r="A4701" s="211" t="s">
        <v>2971</v>
      </c>
      <c r="B4701" s="211">
        <v>0</v>
      </c>
      <c r="C4701" s="211">
        <v>1</v>
      </c>
      <c r="D4701" s="211" t="s">
        <v>2957</v>
      </c>
      <c r="E4701" s="211" t="s">
        <v>3293</v>
      </c>
      <c r="F4701" s="211" t="s">
        <v>3294</v>
      </c>
    </row>
    <row r="4702" spans="1:6" ht="15" customHeight="1" x14ac:dyDescent="0.25">
      <c r="A4702" s="211" t="s">
        <v>2971</v>
      </c>
      <c r="B4702" s="211">
        <v>0</v>
      </c>
      <c r="C4702" s="211">
        <v>1</v>
      </c>
      <c r="D4702" s="211" t="s">
        <v>2959</v>
      </c>
      <c r="E4702" s="211" t="s">
        <v>3293</v>
      </c>
      <c r="F4702" s="211" t="s">
        <v>3294</v>
      </c>
    </row>
    <row r="4703" spans="1:6" ht="15" customHeight="1" x14ac:dyDescent="0.25">
      <c r="A4703" s="211" t="s">
        <v>2971</v>
      </c>
      <c r="B4703" s="211">
        <v>0</v>
      </c>
      <c r="C4703" s="211">
        <v>1</v>
      </c>
      <c r="D4703" s="211" t="s">
        <v>2961</v>
      </c>
      <c r="E4703" s="211" t="s">
        <v>3293</v>
      </c>
      <c r="F4703" s="211" t="s">
        <v>3294</v>
      </c>
    </row>
    <row r="4704" spans="1:6" ht="15" customHeight="1" x14ac:dyDescent="0.25">
      <c r="A4704" s="211" t="s">
        <v>2971</v>
      </c>
      <c r="B4704" s="211">
        <v>0</v>
      </c>
      <c r="C4704" s="211">
        <v>1</v>
      </c>
      <c r="D4704" s="211" t="s">
        <v>2963</v>
      </c>
      <c r="E4704" s="211" t="s">
        <v>3293</v>
      </c>
      <c r="F4704" s="211" t="s">
        <v>3294</v>
      </c>
    </row>
    <row r="4705" spans="1:6" ht="15" customHeight="1" x14ac:dyDescent="0.25">
      <c r="A4705" s="211" t="s">
        <v>2971</v>
      </c>
      <c r="B4705" s="211">
        <v>0</v>
      </c>
      <c r="C4705" s="211">
        <v>1</v>
      </c>
      <c r="D4705" s="211" t="s">
        <v>2965</v>
      </c>
      <c r="E4705" s="211" t="s">
        <v>3293</v>
      </c>
      <c r="F4705" s="211" t="s">
        <v>3294</v>
      </c>
    </row>
    <row r="4706" spans="1:6" ht="15" customHeight="1" x14ac:dyDescent="0.25">
      <c r="A4706" s="211" t="s">
        <v>2971</v>
      </c>
      <c r="B4706" s="211">
        <v>0</v>
      </c>
      <c r="C4706" s="211">
        <v>1</v>
      </c>
      <c r="D4706" s="211" t="s">
        <v>2967</v>
      </c>
      <c r="E4706" s="211" t="s">
        <v>3293</v>
      </c>
      <c r="F4706" s="211" t="s">
        <v>3294</v>
      </c>
    </row>
    <row r="4707" spans="1:6" ht="15" customHeight="1" x14ac:dyDescent="0.25">
      <c r="A4707" s="211" t="s">
        <v>2971</v>
      </c>
      <c r="B4707" s="211">
        <v>0</v>
      </c>
      <c r="C4707" s="211">
        <v>1</v>
      </c>
      <c r="D4707" s="211" t="s">
        <v>2969</v>
      </c>
      <c r="E4707" s="211" t="s">
        <v>3293</v>
      </c>
      <c r="F4707" s="211" t="s">
        <v>3294</v>
      </c>
    </row>
    <row r="4708" spans="1:6" ht="15" customHeight="1" x14ac:dyDescent="0.25">
      <c r="A4708" s="211" t="s">
        <v>2971</v>
      </c>
      <c r="B4708" s="211">
        <v>0</v>
      </c>
      <c r="C4708" s="211">
        <v>1</v>
      </c>
      <c r="D4708" s="211" t="s">
        <v>2973</v>
      </c>
      <c r="E4708" s="211" t="s">
        <v>3293</v>
      </c>
      <c r="F4708" s="211" t="s">
        <v>3294</v>
      </c>
    </row>
    <row r="4709" spans="1:6" ht="15" customHeight="1" x14ac:dyDescent="0.25">
      <c r="A4709" s="211" t="s">
        <v>2971</v>
      </c>
      <c r="B4709" s="211">
        <v>0</v>
      </c>
      <c r="C4709" s="211">
        <v>1</v>
      </c>
      <c r="D4709" s="211" t="s">
        <v>2977</v>
      </c>
      <c r="E4709" s="211" t="s">
        <v>3293</v>
      </c>
      <c r="F4709" s="211" t="s">
        <v>3294</v>
      </c>
    </row>
    <row r="4710" spans="1:6" ht="15" customHeight="1" x14ac:dyDescent="0.25">
      <c r="A4710" s="211" t="s">
        <v>2971</v>
      </c>
      <c r="B4710" s="211">
        <v>0</v>
      </c>
      <c r="C4710" s="211">
        <v>1</v>
      </c>
      <c r="D4710" s="211" t="s">
        <v>2979</v>
      </c>
      <c r="E4710" s="211" t="s">
        <v>3293</v>
      </c>
      <c r="F4710" s="211" t="s">
        <v>3294</v>
      </c>
    </row>
    <row r="4711" spans="1:6" ht="15" customHeight="1" x14ac:dyDescent="0.25">
      <c r="A4711" s="211" t="s">
        <v>2971</v>
      </c>
      <c r="B4711" s="211">
        <v>0</v>
      </c>
      <c r="C4711" s="211">
        <v>1</v>
      </c>
      <c r="D4711" s="211" t="s">
        <v>3012</v>
      </c>
      <c r="E4711" s="211" t="s">
        <v>3293</v>
      </c>
      <c r="F4711" s="211" t="s">
        <v>3294</v>
      </c>
    </row>
    <row r="4712" spans="1:6" ht="15" customHeight="1" x14ac:dyDescent="0.25">
      <c r="A4712" s="211" t="s">
        <v>2971</v>
      </c>
      <c r="B4712" s="211">
        <v>0</v>
      </c>
      <c r="C4712" s="211">
        <v>1</v>
      </c>
      <c r="D4712" s="211" t="s">
        <v>3013</v>
      </c>
      <c r="E4712" s="211" t="s">
        <v>3293</v>
      </c>
      <c r="F4712" s="211" t="s">
        <v>3294</v>
      </c>
    </row>
    <row r="4713" spans="1:6" ht="15" customHeight="1" x14ac:dyDescent="0.25">
      <c r="A4713" s="211" t="s">
        <v>2971</v>
      </c>
      <c r="B4713" s="211">
        <v>0</v>
      </c>
      <c r="C4713" s="211">
        <v>1</v>
      </c>
      <c r="D4713" s="211" t="s">
        <v>3015</v>
      </c>
      <c r="E4713" s="211" t="s">
        <v>3293</v>
      </c>
      <c r="F4713" s="211" t="s">
        <v>3294</v>
      </c>
    </row>
    <row r="4714" spans="1:6" ht="15" customHeight="1" x14ac:dyDescent="0.25">
      <c r="A4714" s="211" t="s">
        <v>2971</v>
      </c>
      <c r="B4714" s="211">
        <v>0</v>
      </c>
      <c r="C4714" s="211">
        <v>1</v>
      </c>
      <c r="D4714" s="211" t="s">
        <v>3017</v>
      </c>
      <c r="E4714" s="211" t="s">
        <v>3293</v>
      </c>
      <c r="F4714" s="211" t="s">
        <v>3294</v>
      </c>
    </row>
    <row r="4715" spans="1:6" ht="15" customHeight="1" x14ac:dyDescent="0.25">
      <c r="A4715" s="211" t="s">
        <v>2971</v>
      </c>
      <c r="B4715" s="211">
        <v>0</v>
      </c>
      <c r="C4715" s="211">
        <v>1</v>
      </c>
      <c r="D4715" s="211" t="s">
        <v>3024</v>
      </c>
      <c r="E4715" s="211" t="s">
        <v>3293</v>
      </c>
      <c r="F4715" s="211" t="s">
        <v>3294</v>
      </c>
    </row>
    <row r="4716" spans="1:6" ht="15" customHeight="1" x14ac:dyDescent="0.25">
      <c r="A4716" s="211" t="s">
        <v>2971</v>
      </c>
      <c r="B4716" s="211">
        <v>0</v>
      </c>
      <c r="C4716" s="211">
        <v>1</v>
      </c>
      <c r="D4716" s="211" t="s">
        <v>3801</v>
      </c>
      <c r="E4716" s="211" t="s">
        <v>3293</v>
      </c>
      <c r="F4716" s="211" t="s">
        <v>3294</v>
      </c>
    </row>
    <row r="4717" spans="1:6" ht="15" customHeight="1" x14ac:dyDescent="0.25">
      <c r="A4717" s="211" t="s">
        <v>2971</v>
      </c>
      <c r="B4717" s="211">
        <v>0</v>
      </c>
      <c r="C4717" s="211">
        <v>1</v>
      </c>
      <c r="D4717" s="211" t="s">
        <v>3026</v>
      </c>
      <c r="E4717" s="211" t="s">
        <v>3293</v>
      </c>
      <c r="F4717" s="211" t="s">
        <v>3294</v>
      </c>
    </row>
    <row r="4718" spans="1:6" ht="15" customHeight="1" x14ac:dyDescent="0.25">
      <c r="A4718" s="211" t="s">
        <v>2975</v>
      </c>
      <c r="B4718" s="211">
        <v>0</v>
      </c>
      <c r="C4718" s="211">
        <v>1</v>
      </c>
      <c r="D4718" s="211" t="s">
        <v>2999</v>
      </c>
      <c r="E4718" s="211" t="s">
        <v>3293</v>
      </c>
      <c r="F4718" s="211" t="s">
        <v>3294</v>
      </c>
    </row>
    <row r="4719" spans="1:6" ht="15" customHeight="1" x14ac:dyDescent="0.25">
      <c r="A4719" s="211" t="s">
        <v>2975</v>
      </c>
      <c r="B4719" s="211">
        <v>0</v>
      </c>
      <c r="C4719" s="211">
        <v>1</v>
      </c>
      <c r="D4719" s="211" t="s">
        <v>3000</v>
      </c>
      <c r="E4719" s="211" t="s">
        <v>3293</v>
      </c>
      <c r="F4719" s="211" t="s">
        <v>3294</v>
      </c>
    </row>
    <row r="4720" spans="1:6" ht="15" customHeight="1" x14ac:dyDescent="0.25">
      <c r="A4720" s="211" t="s">
        <v>2975</v>
      </c>
      <c r="B4720" s="211">
        <v>0</v>
      </c>
      <c r="C4720" s="211">
        <v>1</v>
      </c>
      <c r="D4720" s="211" t="s">
        <v>3002</v>
      </c>
      <c r="E4720" s="211" t="s">
        <v>3293</v>
      </c>
      <c r="F4720" s="211" t="s">
        <v>3294</v>
      </c>
    </row>
    <row r="4721" spans="1:6" ht="15" customHeight="1" x14ac:dyDescent="0.25">
      <c r="A4721" s="211" t="s">
        <v>2975</v>
      </c>
      <c r="B4721" s="211">
        <v>0</v>
      </c>
      <c r="C4721" s="211">
        <v>1</v>
      </c>
      <c r="D4721" s="211" t="s">
        <v>3004</v>
      </c>
      <c r="E4721" s="211" t="s">
        <v>3293</v>
      </c>
      <c r="F4721" s="211" t="s">
        <v>3294</v>
      </c>
    </row>
    <row r="4722" spans="1:6" ht="15" customHeight="1" x14ac:dyDescent="0.25">
      <c r="A4722" s="211" t="s">
        <v>2975</v>
      </c>
      <c r="B4722" s="211">
        <v>0</v>
      </c>
      <c r="C4722" s="211">
        <v>1</v>
      </c>
      <c r="D4722" s="211" t="s">
        <v>2951</v>
      </c>
      <c r="E4722" s="211" t="s">
        <v>3293</v>
      </c>
      <c r="F4722" s="211" t="s">
        <v>3294</v>
      </c>
    </row>
    <row r="4723" spans="1:6" ht="15" customHeight="1" x14ac:dyDescent="0.25">
      <c r="A4723" s="211" t="s">
        <v>2975</v>
      </c>
      <c r="B4723" s="211">
        <v>0</v>
      </c>
      <c r="C4723" s="211">
        <v>1</v>
      </c>
      <c r="D4723" s="211" t="s">
        <v>2953</v>
      </c>
      <c r="E4723" s="211" t="s">
        <v>3293</v>
      </c>
      <c r="F4723" s="211" t="s">
        <v>3294</v>
      </c>
    </row>
    <row r="4724" spans="1:6" ht="15" customHeight="1" x14ac:dyDescent="0.25">
      <c r="A4724" s="211" t="s">
        <v>2975</v>
      </c>
      <c r="B4724" s="211">
        <v>0</v>
      </c>
      <c r="C4724" s="211">
        <v>1</v>
      </c>
      <c r="D4724" s="211" t="s">
        <v>2955</v>
      </c>
      <c r="E4724" s="211" t="s">
        <v>3293</v>
      </c>
      <c r="F4724" s="211" t="s">
        <v>3294</v>
      </c>
    </row>
    <row r="4725" spans="1:6" ht="15" customHeight="1" x14ac:dyDescent="0.25">
      <c r="A4725" s="211" t="s">
        <v>2975</v>
      </c>
      <c r="B4725" s="211">
        <v>0</v>
      </c>
      <c r="C4725" s="211">
        <v>1</v>
      </c>
      <c r="D4725" s="211" t="s">
        <v>2957</v>
      </c>
      <c r="E4725" s="211" t="s">
        <v>3293</v>
      </c>
      <c r="F4725" s="211" t="s">
        <v>3294</v>
      </c>
    </row>
    <row r="4726" spans="1:6" ht="15" customHeight="1" x14ac:dyDescent="0.25">
      <c r="A4726" s="211" t="s">
        <v>2975</v>
      </c>
      <c r="B4726" s="211">
        <v>0</v>
      </c>
      <c r="C4726" s="211">
        <v>1</v>
      </c>
      <c r="D4726" s="211" t="s">
        <v>2959</v>
      </c>
      <c r="E4726" s="211" t="s">
        <v>3293</v>
      </c>
      <c r="F4726" s="211" t="s">
        <v>3294</v>
      </c>
    </row>
    <row r="4727" spans="1:6" ht="15" customHeight="1" x14ac:dyDescent="0.25">
      <c r="A4727" s="211" t="s">
        <v>2975</v>
      </c>
      <c r="B4727" s="211">
        <v>0</v>
      </c>
      <c r="C4727" s="211">
        <v>1</v>
      </c>
      <c r="D4727" s="211" t="s">
        <v>2961</v>
      </c>
      <c r="E4727" s="211" t="s">
        <v>3293</v>
      </c>
      <c r="F4727" s="211" t="s">
        <v>3294</v>
      </c>
    </row>
    <row r="4728" spans="1:6" ht="15" customHeight="1" x14ac:dyDescent="0.25">
      <c r="A4728" s="211" t="s">
        <v>2975</v>
      </c>
      <c r="B4728" s="211">
        <v>0</v>
      </c>
      <c r="C4728" s="211">
        <v>1</v>
      </c>
      <c r="D4728" s="211" t="s">
        <v>2963</v>
      </c>
      <c r="E4728" s="211" t="s">
        <v>3293</v>
      </c>
      <c r="F4728" s="211" t="s">
        <v>3294</v>
      </c>
    </row>
    <row r="4729" spans="1:6" ht="15" customHeight="1" x14ac:dyDescent="0.25">
      <c r="A4729" s="211" t="s">
        <v>2975</v>
      </c>
      <c r="B4729" s="211">
        <v>0</v>
      </c>
      <c r="C4729" s="211">
        <v>1</v>
      </c>
      <c r="D4729" s="211" t="s">
        <v>2965</v>
      </c>
      <c r="E4729" s="211" t="s">
        <v>3293</v>
      </c>
      <c r="F4729" s="211" t="s">
        <v>3294</v>
      </c>
    </row>
    <row r="4730" spans="1:6" ht="15" customHeight="1" x14ac:dyDescent="0.25">
      <c r="A4730" s="211" t="s">
        <v>2975</v>
      </c>
      <c r="B4730" s="211">
        <v>0</v>
      </c>
      <c r="C4730" s="211">
        <v>1</v>
      </c>
      <c r="D4730" s="211" t="s">
        <v>2967</v>
      </c>
      <c r="E4730" s="211" t="s">
        <v>3293</v>
      </c>
      <c r="F4730" s="211" t="s">
        <v>3294</v>
      </c>
    </row>
    <row r="4731" spans="1:6" ht="15" customHeight="1" x14ac:dyDescent="0.25">
      <c r="A4731" s="211" t="s">
        <v>2975</v>
      </c>
      <c r="B4731" s="211">
        <v>0</v>
      </c>
      <c r="C4731" s="211">
        <v>1</v>
      </c>
      <c r="D4731" s="211" t="s">
        <v>2969</v>
      </c>
      <c r="E4731" s="211" t="s">
        <v>3293</v>
      </c>
      <c r="F4731" s="211" t="s">
        <v>3294</v>
      </c>
    </row>
    <row r="4732" spans="1:6" ht="15" customHeight="1" x14ac:dyDescent="0.25">
      <c r="A4732" s="211" t="s">
        <v>2975</v>
      </c>
      <c r="B4732" s="211">
        <v>0</v>
      </c>
      <c r="C4732" s="211">
        <v>1</v>
      </c>
      <c r="D4732" s="211" t="s">
        <v>2973</v>
      </c>
      <c r="E4732" s="211" t="s">
        <v>3293</v>
      </c>
      <c r="F4732" s="211" t="s">
        <v>3294</v>
      </c>
    </row>
    <row r="4733" spans="1:6" ht="15" customHeight="1" x14ac:dyDescent="0.25">
      <c r="A4733" s="211" t="s">
        <v>2975</v>
      </c>
      <c r="B4733" s="211">
        <v>0</v>
      </c>
      <c r="C4733" s="211">
        <v>1</v>
      </c>
      <c r="D4733" s="211" t="s">
        <v>2977</v>
      </c>
      <c r="E4733" s="211" t="s">
        <v>3293</v>
      </c>
      <c r="F4733" s="211" t="s">
        <v>3294</v>
      </c>
    </row>
    <row r="4734" spans="1:6" ht="15" customHeight="1" x14ac:dyDescent="0.25">
      <c r="A4734" s="211" t="s">
        <v>2975</v>
      </c>
      <c r="B4734" s="211">
        <v>0</v>
      </c>
      <c r="C4734" s="211">
        <v>1</v>
      </c>
      <c r="D4734" s="211" t="s">
        <v>2979</v>
      </c>
      <c r="E4734" s="211" t="s">
        <v>3293</v>
      </c>
      <c r="F4734" s="211" t="s">
        <v>3294</v>
      </c>
    </row>
    <row r="4735" spans="1:6" ht="15" customHeight="1" x14ac:dyDescent="0.25">
      <c r="A4735" s="211" t="s">
        <v>2975</v>
      </c>
      <c r="B4735" s="211">
        <v>0</v>
      </c>
      <c r="C4735" s="211">
        <v>1</v>
      </c>
      <c r="D4735" s="211" t="s">
        <v>3012</v>
      </c>
      <c r="E4735" s="211" t="s">
        <v>3293</v>
      </c>
      <c r="F4735" s="211" t="s">
        <v>3294</v>
      </c>
    </row>
    <row r="4736" spans="1:6" ht="15" customHeight="1" x14ac:dyDescent="0.25">
      <c r="A4736" s="211" t="s">
        <v>2975</v>
      </c>
      <c r="B4736" s="211">
        <v>0</v>
      </c>
      <c r="C4736" s="211">
        <v>1</v>
      </c>
      <c r="D4736" s="211" t="s">
        <v>3013</v>
      </c>
      <c r="E4736" s="211" t="s">
        <v>3293</v>
      </c>
      <c r="F4736" s="211" t="s">
        <v>3294</v>
      </c>
    </row>
    <row r="4737" spans="1:6" ht="15" customHeight="1" x14ac:dyDescent="0.25">
      <c r="A4737" s="211" t="s">
        <v>2975</v>
      </c>
      <c r="B4737" s="211">
        <v>0</v>
      </c>
      <c r="C4737" s="211">
        <v>1</v>
      </c>
      <c r="D4737" s="211" t="s">
        <v>3015</v>
      </c>
      <c r="E4737" s="211" t="s">
        <v>3293</v>
      </c>
      <c r="F4737" s="211" t="s">
        <v>3294</v>
      </c>
    </row>
    <row r="4738" spans="1:6" ht="15" customHeight="1" x14ac:dyDescent="0.25">
      <c r="A4738" s="211" t="s">
        <v>2975</v>
      </c>
      <c r="B4738" s="211">
        <v>0</v>
      </c>
      <c r="C4738" s="211">
        <v>1</v>
      </c>
      <c r="D4738" s="211" t="s">
        <v>3017</v>
      </c>
      <c r="E4738" s="211" t="s">
        <v>3293</v>
      </c>
      <c r="F4738" s="211" t="s">
        <v>3294</v>
      </c>
    </row>
    <row r="4739" spans="1:6" ht="15" customHeight="1" x14ac:dyDescent="0.25">
      <c r="A4739" s="211" t="s">
        <v>2975</v>
      </c>
      <c r="B4739" s="211">
        <v>0</v>
      </c>
      <c r="C4739" s="211">
        <v>1</v>
      </c>
      <c r="D4739" s="211" t="s">
        <v>3024</v>
      </c>
      <c r="E4739" s="211" t="s">
        <v>3293</v>
      </c>
      <c r="F4739" s="211" t="s">
        <v>3294</v>
      </c>
    </row>
    <row r="4740" spans="1:6" ht="15" customHeight="1" x14ac:dyDescent="0.25">
      <c r="A4740" s="211" t="s">
        <v>2975</v>
      </c>
      <c r="B4740" s="211">
        <v>0</v>
      </c>
      <c r="C4740" s="211">
        <v>1</v>
      </c>
      <c r="D4740" s="211" t="s">
        <v>3801</v>
      </c>
      <c r="E4740" s="211" t="s">
        <v>3293</v>
      </c>
      <c r="F4740" s="211" t="s">
        <v>3294</v>
      </c>
    </row>
    <row r="4741" spans="1:6" ht="15" customHeight="1" x14ac:dyDescent="0.25">
      <c r="A4741" s="211" t="s">
        <v>2975</v>
      </c>
      <c r="B4741" s="211">
        <v>0</v>
      </c>
      <c r="C4741" s="211">
        <v>1</v>
      </c>
      <c r="D4741" s="211" t="s">
        <v>3026</v>
      </c>
      <c r="E4741" s="211" t="s">
        <v>3293</v>
      </c>
      <c r="F4741" s="211" t="s">
        <v>3294</v>
      </c>
    </row>
    <row r="4742" spans="1:6" ht="15" customHeight="1" x14ac:dyDescent="0.25">
      <c r="A4742" s="211" t="s">
        <v>2981</v>
      </c>
      <c r="B4742" s="211">
        <v>0</v>
      </c>
      <c r="C4742" s="211">
        <v>1</v>
      </c>
      <c r="D4742" s="211" t="s">
        <v>2999</v>
      </c>
      <c r="E4742" s="211" t="s">
        <v>3293</v>
      </c>
      <c r="F4742" s="211" t="s">
        <v>3294</v>
      </c>
    </row>
    <row r="4743" spans="1:6" ht="15" customHeight="1" x14ac:dyDescent="0.25">
      <c r="A4743" s="211" t="s">
        <v>2981</v>
      </c>
      <c r="B4743" s="211">
        <v>0</v>
      </c>
      <c r="C4743" s="211">
        <v>1</v>
      </c>
      <c r="D4743" s="211" t="s">
        <v>3000</v>
      </c>
      <c r="E4743" s="211" t="s">
        <v>3293</v>
      </c>
      <c r="F4743" s="211" t="s">
        <v>3294</v>
      </c>
    </row>
    <row r="4744" spans="1:6" ht="15" customHeight="1" x14ac:dyDescent="0.25">
      <c r="A4744" s="211" t="s">
        <v>2981</v>
      </c>
      <c r="B4744" s="211">
        <v>0</v>
      </c>
      <c r="C4744" s="211">
        <v>1</v>
      </c>
      <c r="D4744" s="211" t="s">
        <v>3002</v>
      </c>
      <c r="E4744" s="211" t="s">
        <v>3293</v>
      </c>
      <c r="F4744" s="211" t="s">
        <v>3294</v>
      </c>
    </row>
    <row r="4745" spans="1:6" ht="15" customHeight="1" x14ac:dyDescent="0.25">
      <c r="A4745" s="211" t="s">
        <v>2981</v>
      </c>
      <c r="B4745" s="211">
        <v>0</v>
      </c>
      <c r="C4745" s="211">
        <v>1</v>
      </c>
      <c r="D4745" s="211" t="s">
        <v>3004</v>
      </c>
      <c r="E4745" s="211" t="s">
        <v>3293</v>
      </c>
      <c r="F4745" s="211" t="s">
        <v>3294</v>
      </c>
    </row>
    <row r="4746" spans="1:6" ht="15" customHeight="1" x14ac:dyDescent="0.25">
      <c r="A4746" s="211" t="s">
        <v>2981</v>
      </c>
      <c r="B4746" s="211">
        <v>0</v>
      </c>
      <c r="C4746" s="211">
        <v>1</v>
      </c>
      <c r="D4746" s="211" t="s">
        <v>2951</v>
      </c>
      <c r="E4746" s="211" t="s">
        <v>3293</v>
      </c>
      <c r="F4746" s="211" t="s">
        <v>3294</v>
      </c>
    </row>
    <row r="4747" spans="1:6" ht="15" customHeight="1" x14ac:dyDescent="0.25">
      <c r="A4747" s="211" t="s">
        <v>2981</v>
      </c>
      <c r="B4747" s="211">
        <v>0</v>
      </c>
      <c r="C4747" s="211">
        <v>1</v>
      </c>
      <c r="D4747" s="211" t="s">
        <v>2953</v>
      </c>
      <c r="E4747" s="211" t="s">
        <v>3293</v>
      </c>
      <c r="F4747" s="211" t="s">
        <v>3294</v>
      </c>
    </row>
    <row r="4748" spans="1:6" ht="15" customHeight="1" x14ac:dyDescent="0.25">
      <c r="A4748" s="211" t="s">
        <v>2981</v>
      </c>
      <c r="B4748" s="211">
        <v>0</v>
      </c>
      <c r="C4748" s="211">
        <v>1</v>
      </c>
      <c r="D4748" s="211" t="s">
        <v>2955</v>
      </c>
      <c r="E4748" s="211" t="s">
        <v>3293</v>
      </c>
      <c r="F4748" s="211" t="s">
        <v>3294</v>
      </c>
    </row>
    <row r="4749" spans="1:6" ht="15" customHeight="1" x14ac:dyDescent="0.25">
      <c r="A4749" s="211" t="s">
        <v>2981</v>
      </c>
      <c r="B4749" s="211">
        <v>0</v>
      </c>
      <c r="C4749" s="211">
        <v>1</v>
      </c>
      <c r="D4749" s="211" t="s">
        <v>2957</v>
      </c>
      <c r="E4749" s="211" t="s">
        <v>3293</v>
      </c>
      <c r="F4749" s="211" t="s">
        <v>3294</v>
      </c>
    </row>
    <row r="4750" spans="1:6" ht="15" customHeight="1" x14ac:dyDescent="0.25">
      <c r="A4750" s="211" t="s">
        <v>2981</v>
      </c>
      <c r="B4750" s="211">
        <v>0</v>
      </c>
      <c r="C4750" s="211">
        <v>1</v>
      </c>
      <c r="D4750" s="211" t="s">
        <v>2959</v>
      </c>
      <c r="E4750" s="211" t="s">
        <v>3293</v>
      </c>
      <c r="F4750" s="211" t="s">
        <v>3294</v>
      </c>
    </row>
    <row r="4751" spans="1:6" ht="15" customHeight="1" x14ac:dyDescent="0.25">
      <c r="A4751" s="211" t="s">
        <v>2981</v>
      </c>
      <c r="B4751" s="211">
        <v>0</v>
      </c>
      <c r="C4751" s="211">
        <v>1</v>
      </c>
      <c r="D4751" s="211" t="s">
        <v>2961</v>
      </c>
      <c r="E4751" s="211" t="s">
        <v>3293</v>
      </c>
      <c r="F4751" s="211" t="s">
        <v>3294</v>
      </c>
    </row>
    <row r="4752" spans="1:6" ht="15" customHeight="1" x14ac:dyDescent="0.25">
      <c r="A4752" s="211" t="s">
        <v>2981</v>
      </c>
      <c r="B4752" s="211">
        <v>0</v>
      </c>
      <c r="C4752" s="211">
        <v>1</v>
      </c>
      <c r="D4752" s="211" t="s">
        <v>2963</v>
      </c>
      <c r="E4752" s="211" t="s">
        <v>3293</v>
      </c>
      <c r="F4752" s="211" t="s">
        <v>3294</v>
      </c>
    </row>
    <row r="4753" spans="1:6" ht="15" customHeight="1" x14ac:dyDescent="0.25">
      <c r="A4753" s="211" t="s">
        <v>2981</v>
      </c>
      <c r="B4753" s="211">
        <v>0</v>
      </c>
      <c r="C4753" s="211">
        <v>1</v>
      </c>
      <c r="D4753" s="211" t="s">
        <v>2965</v>
      </c>
      <c r="E4753" s="211" t="s">
        <v>3293</v>
      </c>
      <c r="F4753" s="211" t="s">
        <v>3294</v>
      </c>
    </row>
    <row r="4754" spans="1:6" ht="15" customHeight="1" x14ac:dyDescent="0.25">
      <c r="A4754" s="211" t="s">
        <v>2981</v>
      </c>
      <c r="B4754" s="211">
        <v>0</v>
      </c>
      <c r="C4754" s="211">
        <v>1</v>
      </c>
      <c r="D4754" s="211" t="s">
        <v>2967</v>
      </c>
      <c r="E4754" s="211" t="s">
        <v>3293</v>
      </c>
      <c r="F4754" s="211" t="s">
        <v>3294</v>
      </c>
    </row>
    <row r="4755" spans="1:6" ht="15" customHeight="1" x14ac:dyDescent="0.25">
      <c r="A4755" s="211" t="s">
        <v>2981</v>
      </c>
      <c r="B4755" s="211">
        <v>0</v>
      </c>
      <c r="C4755" s="211">
        <v>1</v>
      </c>
      <c r="D4755" s="211" t="s">
        <v>2969</v>
      </c>
      <c r="E4755" s="211" t="s">
        <v>3293</v>
      </c>
      <c r="F4755" s="211" t="s">
        <v>3294</v>
      </c>
    </row>
    <row r="4756" spans="1:6" ht="15" customHeight="1" x14ac:dyDescent="0.25">
      <c r="A4756" s="211" t="s">
        <v>2981</v>
      </c>
      <c r="B4756" s="211">
        <v>0</v>
      </c>
      <c r="C4756" s="211">
        <v>1</v>
      </c>
      <c r="D4756" s="211" t="s">
        <v>2973</v>
      </c>
      <c r="E4756" s="211" t="s">
        <v>3293</v>
      </c>
      <c r="F4756" s="211" t="s">
        <v>3294</v>
      </c>
    </row>
    <row r="4757" spans="1:6" ht="15" customHeight="1" x14ac:dyDescent="0.25">
      <c r="A4757" s="211" t="s">
        <v>2981</v>
      </c>
      <c r="B4757" s="211">
        <v>0</v>
      </c>
      <c r="C4757" s="211">
        <v>1</v>
      </c>
      <c r="D4757" s="211" t="s">
        <v>2977</v>
      </c>
      <c r="E4757" s="211" t="s">
        <v>3293</v>
      </c>
      <c r="F4757" s="211" t="s">
        <v>3294</v>
      </c>
    </row>
    <row r="4758" spans="1:6" ht="15" customHeight="1" x14ac:dyDescent="0.25">
      <c r="A4758" s="211" t="s">
        <v>2981</v>
      </c>
      <c r="B4758" s="211">
        <v>0</v>
      </c>
      <c r="C4758" s="211">
        <v>1</v>
      </c>
      <c r="D4758" s="211" t="s">
        <v>2979</v>
      </c>
      <c r="E4758" s="211" t="s">
        <v>3293</v>
      </c>
      <c r="F4758" s="211" t="s">
        <v>3294</v>
      </c>
    </row>
    <row r="4759" spans="1:6" ht="15" customHeight="1" x14ac:dyDescent="0.25">
      <c r="A4759" s="211" t="s">
        <v>2981</v>
      </c>
      <c r="B4759" s="211">
        <v>0</v>
      </c>
      <c r="C4759" s="211">
        <v>1</v>
      </c>
      <c r="D4759" s="211" t="s">
        <v>3012</v>
      </c>
      <c r="E4759" s="211" t="s">
        <v>3293</v>
      </c>
      <c r="F4759" s="211" t="s">
        <v>3294</v>
      </c>
    </row>
    <row r="4760" spans="1:6" ht="15" customHeight="1" x14ac:dyDescent="0.25">
      <c r="A4760" s="211" t="s">
        <v>2981</v>
      </c>
      <c r="B4760" s="211">
        <v>0</v>
      </c>
      <c r="C4760" s="211">
        <v>1</v>
      </c>
      <c r="D4760" s="211" t="s">
        <v>3013</v>
      </c>
      <c r="E4760" s="211" t="s">
        <v>3293</v>
      </c>
      <c r="F4760" s="211" t="s">
        <v>3294</v>
      </c>
    </row>
    <row r="4761" spans="1:6" ht="15" customHeight="1" x14ac:dyDescent="0.25">
      <c r="A4761" s="211" t="s">
        <v>2981</v>
      </c>
      <c r="B4761" s="211">
        <v>0</v>
      </c>
      <c r="C4761" s="211">
        <v>1</v>
      </c>
      <c r="D4761" s="211" t="s">
        <v>3015</v>
      </c>
      <c r="E4761" s="211" t="s">
        <v>3293</v>
      </c>
      <c r="F4761" s="211" t="s">
        <v>3294</v>
      </c>
    </row>
    <row r="4762" spans="1:6" ht="15" customHeight="1" x14ac:dyDescent="0.25">
      <c r="A4762" s="211" t="s">
        <v>2981</v>
      </c>
      <c r="B4762" s="211">
        <v>0</v>
      </c>
      <c r="C4762" s="211">
        <v>1</v>
      </c>
      <c r="D4762" s="211" t="s">
        <v>3017</v>
      </c>
      <c r="E4762" s="211" t="s">
        <v>3293</v>
      </c>
      <c r="F4762" s="211" t="s">
        <v>3294</v>
      </c>
    </row>
    <row r="4763" spans="1:6" ht="15" customHeight="1" x14ac:dyDescent="0.25">
      <c r="A4763" s="211" t="s">
        <v>2981</v>
      </c>
      <c r="B4763" s="211">
        <v>0</v>
      </c>
      <c r="C4763" s="211">
        <v>1</v>
      </c>
      <c r="D4763" s="211" t="s">
        <v>3024</v>
      </c>
      <c r="E4763" s="211" t="s">
        <v>3293</v>
      </c>
      <c r="F4763" s="211" t="s">
        <v>3294</v>
      </c>
    </row>
    <row r="4764" spans="1:6" ht="15" customHeight="1" x14ac:dyDescent="0.25">
      <c r="A4764" s="211" t="s">
        <v>2981</v>
      </c>
      <c r="B4764" s="211">
        <v>0</v>
      </c>
      <c r="C4764" s="211">
        <v>1</v>
      </c>
      <c r="D4764" s="211" t="s">
        <v>3801</v>
      </c>
      <c r="E4764" s="211" t="s">
        <v>3293</v>
      </c>
      <c r="F4764" s="211" t="s">
        <v>3294</v>
      </c>
    </row>
    <row r="4765" spans="1:6" ht="15" customHeight="1" x14ac:dyDescent="0.25">
      <c r="A4765" s="211" t="s">
        <v>2981</v>
      </c>
      <c r="B4765" s="211">
        <v>0</v>
      </c>
      <c r="C4765" s="211">
        <v>1</v>
      </c>
      <c r="D4765" s="211" t="s">
        <v>3026</v>
      </c>
      <c r="E4765" s="211" t="s">
        <v>3293</v>
      </c>
      <c r="F4765" s="211" t="s">
        <v>3294</v>
      </c>
    </row>
    <row r="4766" spans="1:6" ht="15" customHeight="1" x14ac:dyDescent="0.25">
      <c r="A4766" s="211" t="s">
        <v>2930</v>
      </c>
      <c r="B4766" s="211">
        <v>0</v>
      </c>
      <c r="C4766" s="211">
        <v>1</v>
      </c>
      <c r="D4766" s="211" t="s">
        <v>2999</v>
      </c>
      <c r="E4766" s="211" t="s">
        <v>3293</v>
      </c>
      <c r="F4766" s="211" t="s">
        <v>3294</v>
      </c>
    </row>
    <row r="4767" spans="1:6" ht="15" customHeight="1" x14ac:dyDescent="0.25">
      <c r="A4767" s="211" t="s">
        <v>2930</v>
      </c>
      <c r="B4767" s="211">
        <v>0</v>
      </c>
      <c r="C4767" s="211">
        <v>1</v>
      </c>
      <c r="D4767" s="211" t="s">
        <v>3000</v>
      </c>
      <c r="E4767" s="211" t="s">
        <v>3293</v>
      </c>
      <c r="F4767" s="211" t="s">
        <v>3294</v>
      </c>
    </row>
    <row r="4768" spans="1:6" ht="15" customHeight="1" x14ac:dyDescent="0.25">
      <c r="A4768" s="211" t="s">
        <v>2930</v>
      </c>
      <c r="B4768" s="211">
        <v>0</v>
      </c>
      <c r="C4768" s="211">
        <v>1</v>
      </c>
      <c r="D4768" s="211" t="s">
        <v>3002</v>
      </c>
      <c r="E4768" s="211" t="s">
        <v>3293</v>
      </c>
      <c r="F4768" s="211" t="s">
        <v>3294</v>
      </c>
    </row>
    <row r="4769" spans="1:6" ht="15" customHeight="1" x14ac:dyDescent="0.25">
      <c r="A4769" s="211" t="s">
        <v>2930</v>
      </c>
      <c r="B4769" s="211">
        <v>0</v>
      </c>
      <c r="C4769" s="211">
        <v>1</v>
      </c>
      <c r="D4769" s="211" t="s">
        <v>3004</v>
      </c>
      <c r="E4769" s="211" t="s">
        <v>3293</v>
      </c>
      <c r="F4769" s="211" t="s">
        <v>3294</v>
      </c>
    </row>
    <row r="4770" spans="1:6" ht="15" customHeight="1" x14ac:dyDescent="0.25">
      <c r="A4770" s="211" t="s">
        <v>2930</v>
      </c>
      <c r="B4770" s="211">
        <v>0</v>
      </c>
      <c r="C4770" s="211">
        <v>1</v>
      </c>
      <c r="D4770" s="211" t="s">
        <v>2951</v>
      </c>
      <c r="E4770" s="211" t="s">
        <v>3293</v>
      </c>
      <c r="F4770" s="211" t="s">
        <v>3294</v>
      </c>
    </row>
    <row r="4771" spans="1:6" ht="15" customHeight="1" x14ac:dyDescent="0.25">
      <c r="A4771" s="211" t="s">
        <v>2930</v>
      </c>
      <c r="B4771" s="211">
        <v>0</v>
      </c>
      <c r="C4771" s="211">
        <v>1</v>
      </c>
      <c r="D4771" s="211" t="s">
        <v>2953</v>
      </c>
      <c r="E4771" s="211" t="s">
        <v>3293</v>
      </c>
      <c r="F4771" s="211" t="s">
        <v>3294</v>
      </c>
    </row>
    <row r="4772" spans="1:6" ht="15" customHeight="1" x14ac:dyDescent="0.25">
      <c r="A4772" s="211" t="s">
        <v>2930</v>
      </c>
      <c r="B4772" s="211">
        <v>0</v>
      </c>
      <c r="C4772" s="211">
        <v>1</v>
      </c>
      <c r="D4772" s="211" t="s">
        <v>2955</v>
      </c>
      <c r="E4772" s="211" t="s">
        <v>3293</v>
      </c>
      <c r="F4772" s="211" t="s">
        <v>3294</v>
      </c>
    </row>
    <row r="4773" spans="1:6" ht="15" customHeight="1" x14ac:dyDescent="0.25">
      <c r="A4773" s="211" t="s">
        <v>2930</v>
      </c>
      <c r="B4773" s="211">
        <v>0</v>
      </c>
      <c r="C4773" s="211">
        <v>1</v>
      </c>
      <c r="D4773" s="211" t="s">
        <v>2957</v>
      </c>
      <c r="E4773" s="211" t="s">
        <v>3293</v>
      </c>
      <c r="F4773" s="211" t="s">
        <v>3294</v>
      </c>
    </row>
    <row r="4774" spans="1:6" ht="15" customHeight="1" x14ac:dyDescent="0.25">
      <c r="A4774" s="211" t="s">
        <v>2930</v>
      </c>
      <c r="B4774" s="211">
        <v>0</v>
      </c>
      <c r="C4774" s="211">
        <v>1</v>
      </c>
      <c r="D4774" s="211" t="s">
        <v>2959</v>
      </c>
      <c r="E4774" s="211" t="s">
        <v>3293</v>
      </c>
      <c r="F4774" s="211" t="s">
        <v>3294</v>
      </c>
    </row>
    <row r="4775" spans="1:6" ht="15" customHeight="1" x14ac:dyDescent="0.25">
      <c r="A4775" s="211" t="s">
        <v>2930</v>
      </c>
      <c r="B4775" s="211">
        <v>0</v>
      </c>
      <c r="C4775" s="211">
        <v>1</v>
      </c>
      <c r="D4775" s="211" t="s">
        <v>2961</v>
      </c>
      <c r="E4775" s="211" t="s">
        <v>3293</v>
      </c>
      <c r="F4775" s="211" t="s">
        <v>3294</v>
      </c>
    </row>
    <row r="4776" spans="1:6" ht="15" customHeight="1" x14ac:dyDescent="0.25">
      <c r="A4776" s="211" t="s">
        <v>2930</v>
      </c>
      <c r="B4776" s="211">
        <v>0</v>
      </c>
      <c r="C4776" s="211">
        <v>1</v>
      </c>
      <c r="D4776" s="211" t="s">
        <v>2963</v>
      </c>
      <c r="E4776" s="211" t="s">
        <v>3293</v>
      </c>
      <c r="F4776" s="211" t="s">
        <v>3294</v>
      </c>
    </row>
    <row r="4777" spans="1:6" ht="15" customHeight="1" x14ac:dyDescent="0.25">
      <c r="A4777" s="211" t="s">
        <v>2930</v>
      </c>
      <c r="B4777" s="211">
        <v>0</v>
      </c>
      <c r="C4777" s="211">
        <v>1</v>
      </c>
      <c r="D4777" s="211" t="s">
        <v>2965</v>
      </c>
      <c r="E4777" s="211" t="s">
        <v>3293</v>
      </c>
      <c r="F4777" s="211" t="s">
        <v>3294</v>
      </c>
    </row>
    <row r="4778" spans="1:6" ht="15" customHeight="1" x14ac:dyDescent="0.25">
      <c r="A4778" s="211" t="s">
        <v>2930</v>
      </c>
      <c r="B4778" s="211">
        <v>0</v>
      </c>
      <c r="C4778" s="211">
        <v>1</v>
      </c>
      <c r="D4778" s="211" t="s">
        <v>2967</v>
      </c>
      <c r="E4778" s="211" t="s">
        <v>3293</v>
      </c>
      <c r="F4778" s="211" t="s">
        <v>3294</v>
      </c>
    </row>
    <row r="4779" spans="1:6" ht="15" customHeight="1" x14ac:dyDescent="0.25">
      <c r="A4779" s="211" t="s">
        <v>2930</v>
      </c>
      <c r="B4779" s="211">
        <v>0</v>
      </c>
      <c r="C4779" s="211">
        <v>1</v>
      </c>
      <c r="D4779" s="211" t="s">
        <v>2969</v>
      </c>
      <c r="E4779" s="211" t="s">
        <v>3293</v>
      </c>
      <c r="F4779" s="211" t="s">
        <v>3294</v>
      </c>
    </row>
    <row r="4780" spans="1:6" ht="15" customHeight="1" x14ac:dyDescent="0.25">
      <c r="A4780" s="211" t="s">
        <v>2930</v>
      </c>
      <c r="B4780" s="211">
        <v>0</v>
      </c>
      <c r="C4780" s="211">
        <v>1</v>
      </c>
      <c r="D4780" s="211" t="s">
        <v>2973</v>
      </c>
      <c r="E4780" s="211" t="s">
        <v>3293</v>
      </c>
      <c r="F4780" s="211" t="s">
        <v>3294</v>
      </c>
    </row>
    <row r="4781" spans="1:6" ht="15" customHeight="1" x14ac:dyDescent="0.25">
      <c r="A4781" s="211" t="s">
        <v>2930</v>
      </c>
      <c r="B4781" s="211">
        <v>0</v>
      </c>
      <c r="C4781" s="211">
        <v>1</v>
      </c>
      <c r="D4781" s="211" t="s">
        <v>2977</v>
      </c>
      <c r="E4781" s="211" t="s">
        <v>3293</v>
      </c>
      <c r="F4781" s="211" t="s">
        <v>3294</v>
      </c>
    </row>
    <row r="4782" spans="1:6" ht="15" customHeight="1" x14ac:dyDescent="0.25">
      <c r="A4782" s="211" t="s">
        <v>2930</v>
      </c>
      <c r="B4782" s="211">
        <v>0</v>
      </c>
      <c r="C4782" s="211">
        <v>1</v>
      </c>
      <c r="D4782" s="211" t="s">
        <v>2979</v>
      </c>
      <c r="E4782" s="211" t="s">
        <v>3293</v>
      </c>
      <c r="F4782" s="211" t="s">
        <v>3294</v>
      </c>
    </row>
    <row r="4783" spans="1:6" ht="15" customHeight="1" x14ac:dyDescent="0.25">
      <c r="A4783" s="211" t="s">
        <v>2930</v>
      </c>
      <c r="B4783" s="211">
        <v>0</v>
      </c>
      <c r="C4783" s="211">
        <v>1</v>
      </c>
      <c r="D4783" s="211" t="s">
        <v>3012</v>
      </c>
      <c r="E4783" s="211" t="s">
        <v>3293</v>
      </c>
      <c r="F4783" s="211" t="s">
        <v>3294</v>
      </c>
    </row>
    <row r="4784" spans="1:6" ht="15" customHeight="1" x14ac:dyDescent="0.25">
      <c r="A4784" s="211" t="s">
        <v>2930</v>
      </c>
      <c r="B4784" s="211">
        <v>0</v>
      </c>
      <c r="C4784" s="211">
        <v>1</v>
      </c>
      <c r="D4784" s="211" t="s">
        <v>3013</v>
      </c>
      <c r="E4784" s="211" t="s">
        <v>3293</v>
      </c>
      <c r="F4784" s="211" t="s">
        <v>3294</v>
      </c>
    </row>
    <row r="4785" spans="1:6" ht="15" customHeight="1" x14ac:dyDescent="0.25">
      <c r="A4785" s="211" t="s">
        <v>2930</v>
      </c>
      <c r="B4785" s="211">
        <v>0</v>
      </c>
      <c r="C4785" s="211">
        <v>1</v>
      </c>
      <c r="D4785" s="211" t="s">
        <v>3015</v>
      </c>
      <c r="E4785" s="211" t="s">
        <v>3293</v>
      </c>
      <c r="F4785" s="211" t="s">
        <v>3294</v>
      </c>
    </row>
    <row r="4786" spans="1:6" ht="15" customHeight="1" x14ac:dyDescent="0.25">
      <c r="A4786" s="211" t="s">
        <v>2930</v>
      </c>
      <c r="B4786" s="211">
        <v>0</v>
      </c>
      <c r="C4786" s="211">
        <v>1</v>
      </c>
      <c r="D4786" s="211" t="s">
        <v>3017</v>
      </c>
      <c r="E4786" s="211" t="s">
        <v>3293</v>
      </c>
      <c r="F4786" s="211" t="s">
        <v>3294</v>
      </c>
    </row>
    <row r="4787" spans="1:6" ht="15" customHeight="1" x14ac:dyDescent="0.25">
      <c r="A4787" s="211" t="s">
        <v>2930</v>
      </c>
      <c r="B4787" s="211">
        <v>0</v>
      </c>
      <c r="C4787" s="211">
        <v>1</v>
      </c>
      <c r="D4787" s="211" t="s">
        <v>3024</v>
      </c>
      <c r="E4787" s="211" t="s">
        <v>3293</v>
      </c>
      <c r="F4787" s="211" t="s">
        <v>3294</v>
      </c>
    </row>
    <row r="4788" spans="1:6" ht="15" customHeight="1" x14ac:dyDescent="0.25">
      <c r="A4788" s="211" t="s">
        <v>2930</v>
      </c>
      <c r="B4788" s="211">
        <v>0</v>
      </c>
      <c r="C4788" s="211">
        <v>1</v>
      </c>
      <c r="D4788" s="211" t="s">
        <v>3801</v>
      </c>
      <c r="E4788" s="211" t="s">
        <v>3293</v>
      </c>
      <c r="F4788" s="211" t="s">
        <v>3294</v>
      </c>
    </row>
    <row r="4789" spans="1:6" ht="15" customHeight="1" x14ac:dyDescent="0.25">
      <c r="A4789" s="211" t="s">
        <v>2930</v>
      </c>
      <c r="B4789" s="211">
        <v>0</v>
      </c>
      <c r="C4789" s="211">
        <v>1</v>
      </c>
      <c r="D4789" s="211" t="s">
        <v>3026</v>
      </c>
      <c r="E4789" s="211" t="s">
        <v>3293</v>
      </c>
      <c r="F4789" s="211" t="s">
        <v>3294</v>
      </c>
    </row>
    <row r="4790" spans="1:6" ht="15" customHeight="1" x14ac:dyDescent="0.25">
      <c r="A4790" s="211" t="s">
        <v>2864</v>
      </c>
      <c r="B4790" s="211">
        <v>0</v>
      </c>
      <c r="C4790" s="211">
        <v>1</v>
      </c>
      <c r="D4790" s="300" t="s">
        <v>1068</v>
      </c>
      <c r="E4790" s="211" t="s">
        <v>3293</v>
      </c>
      <c r="F4790" s="211" t="s">
        <v>3294</v>
      </c>
    </row>
    <row r="4791" spans="1:6" ht="15" customHeight="1" x14ac:dyDescent="0.25">
      <c r="A4791" s="211" t="s">
        <v>2866</v>
      </c>
      <c r="B4791" s="211">
        <v>0</v>
      </c>
      <c r="C4791" s="211">
        <v>1</v>
      </c>
      <c r="D4791" s="300" t="s">
        <v>1068</v>
      </c>
      <c r="E4791" s="211" t="s">
        <v>3293</v>
      </c>
      <c r="F4791" s="211" t="s">
        <v>3294</v>
      </c>
    </row>
    <row r="4792" spans="1:6" ht="15" customHeight="1" x14ac:dyDescent="0.25">
      <c r="A4792" s="211" t="s">
        <v>2868</v>
      </c>
      <c r="B4792" s="211">
        <v>0</v>
      </c>
      <c r="C4792" s="211">
        <v>1</v>
      </c>
      <c r="D4792" s="300" t="s">
        <v>1068</v>
      </c>
      <c r="E4792" s="211" t="s">
        <v>3293</v>
      </c>
      <c r="F4792" s="211" t="s">
        <v>3294</v>
      </c>
    </row>
    <row r="4793" spans="1:6" ht="15" customHeight="1" x14ac:dyDescent="0.25">
      <c r="A4793" s="211" t="s">
        <v>2872</v>
      </c>
      <c r="B4793" s="211">
        <v>0</v>
      </c>
      <c r="C4793" s="211">
        <v>1</v>
      </c>
      <c r="D4793" s="300" t="s">
        <v>1068</v>
      </c>
      <c r="E4793" s="211" t="s">
        <v>3293</v>
      </c>
      <c r="F4793" s="211" t="s">
        <v>3294</v>
      </c>
    </row>
    <row r="4794" spans="1:6" ht="15" customHeight="1" x14ac:dyDescent="0.25">
      <c r="A4794" s="211" t="s">
        <v>2874</v>
      </c>
      <c r="B4794" s="211">
        <v>0</v>
      </c>
      <c r="C4794" s="211">
        <v>1</v>
      </c>
      <c r="D4794" s="300" t="s">
        <v>1068</v>
      </c>
      <c r="E4794" s="211" t="s">
        <v>3293</v>
      </c>
      <c r="F4794" s="211" t="s">
        <v>3294</v>
      </c>
    </row>
    <row r="4795" spans="1:6" ht="15" customHeight="1" x14ac:dyDescent="0.25">
      <c r="A4795" s="211" t="s">
        <v>2876</v>
      </c>
      <c r="B4795" s="211">
        <v>0</v>
      </c>
      <c r="C4795" s="211">
        <v>1</v>
      </c>
      <c r="D4795" s="300" t="s">
        <v>1068</v>
      </c>
      <c r="E4795" s="211" t="s">
        <v>3293</v>
      </c>
      <c r="F4795" s="211" t="s">
        <v>3294</v>
      </c>
    </row>
    <row r="4796" spans="1:6" ht="15" customHeight="1" x14ac:dyDescent="0.25">
      <c r="A4796" s="211" t="s">
        <v>2878</v>
      </c>
      <c r="B4796" s="211">
        <v>0</v>
      </c>
      <c r="C4796" s="211">
        <v>1</v>
      </c>
      <c r="D4796" s="300" t="s">
        <v>1068</v>
      </c>
      <c r="E4796" s="211" t="s">
        <v>3293</v>
      </c>
      <c r="F4796" s="211" t="s">
        <v>3294</v>
      </c>
    </row>
    <row r="4797" spans="1:6" ht="15" customHeight="1" x14ac:dyDescent="0.25">
      <c r="A4797" s="211" t="s">
        <v>2880</v>
      </c>
      <c r="B4797" s="211">
        <v>0</v>
      </c>
      <c r="C4797" s="211">
        <v>1</v>
      </c>
      <c r="D4797" s="300" t="s">
        <v>1068</v>
      </c>
      <c r="E4797" s="211" t="s">
        <v>3293</v>
      </c>
      <c r="F4797" s="211" t="s">
        <v>3294</v>
      </c>
    </row>
    <row r="4798" spans="1:6" ht="15" customHeight="1" x14ac:dyDescent="0.25">
      <c r="A4798" s="211" t="s">
        <v>2882</v>
      </c>
      <c r="B4798" s="211">
        <v>0</v>
      </c>
      <c r="C4798" s="211">
        <v>1</v>
      </c>
      <c r="D4798" s="300" t="s">
        <v>1068</v>
      </c>
      <c r="E4798" s="211" t="s">
        <v>3293</v>
      </c>
      <c r="F4798" s="211" t="s">
        <v>3294</v>
      </c>
    </row>
    <row r="4799" spans="1:6" ht="15" customHeight="1" x14ac:dyDescent="0.25">
      <c r="A4799" s="300" t="s">
        <v>994</v>
      </c>
      <c r="B4799" s="211">
        <v>0</v>
      </c>
      <c r="C4799" s="211">
        <v>1</v>
      </c>
      <c r="D4799" s="300" t="s">
        <v>1068</v>
      </c>
      <c r="E4799" s="211" t="s">
        <v>3293</v>
      </c>
      <c r="F4799" s="211" t="s">
        <v>3294</v>
      </c>
    </row>
    <row r="4800" spans="1:6" ht="15" customHeight="1" x14ac:dyDescent="0.25">
      <c r="A4800" s="300" t="s">
        <v>990</v>
      </c>
      <c r="B4800" s="211">
        <v>0</v>
      </c>
      <c r="C4800" s="211">
        <v>1</v>
      </c>
      <c r="D4800" s="300" t="s">
        <v>1068</v>
      </c>
      <c r="E4800" s="211" t="s">
        <v>3293</v>
      </c>
      <c r="F4800" s="211" t="s">
        <v>3294</v>
      </c>
    </row>
    <row r="4801" spans="1:6" ht="15" customHeight="1" x14ac:dyDescent="0.25">
      <c r="A4801" s="300" t="s">
        <v>971</v>
      </c>
      <c r="B4801" s="211">
        <v>0</v>
      </c>
      <c r="C4801" s="211">
        <v>1</v>
      </c>
      <c r="D4801" s="300" t="s">
        <v>1068</v>
      </c>
      <c r="E4801" s="211" t="s">
        <v>3293</v>
      </c>
      <c r="F4801" s="211" t="s">
        <v>3294</v>
      </c>
    </row>
    <row r="4802" spans="1:6" ht="15" customHeight="1" x14ac:dyDescent="0.25">
      <c r="A4802" s="211" t="s">
        <v>2864</v>
      </c>
      <c r="B4802" s="211">
        <v>0</v>
      </c>
      <c r="C4802" s="211">
        <v>1</v>
      </c>
      <c r="D4802" s="300" t="s">
        <v>994</v>
      </c>
      <c r="E4802" s="211" t="s">
        <v>3293</v>
      </c>
      <c r="F4802" s="211" t="s">
        <v>3294</v>
      </c>
    </row>
    <row r="4803" spans="1:6" ht="15" customHeight="1" x14ac:dyDescent="0.25">
      <c r="A4803" s="211" t="s">
        <v>2866</v>
      </c>
      <c r="B4803" s="211">
        <v>0</v>
      </c>
      <c r="C4803" s="211">
        <v>1</v>
      </c>
      <c r="D4803" s="300" t="s">
        <v>994</v>
      </c>
      <c r="E4803" s="211" t="s">
        <v>3293</v>
      </c>
      <c r="F4803" s="211" t="s">
        <v>3294</v>
      </c>
    </row>
    <row r="4804" spans="1:6" ht="15" customHeight="1" x14ac:dyDescent="0.25">
      <c r="A4804" s="211" t="s">
        <v>2868</v>
      </c>
      <c r="B4804" s="211">
        <v>0</v>
      </c>
      <c r="C4804" s="211">
        <v>1</v>
      </c>
      <c r="D4804" s="300" t="s">
        <v>994</v>
      </c>
      <c r="E4804" s="211" t="s">
        <v>3293</v>
      </c>
      <c r="F4804" s="211" t="s">
        <v>3294</v>
      </c>
    </row>
    <row r="4805" spans="1:6" ht="15" customHeight="1" x14ac:dyDescent="0.25">
      <c r="A4805" s="211" t="s">
        <v>2872</v>
      </c>
      <c r="B4805" s="211">
        <v>0</v>
      </c>
      <c r="C4805" s="211">
        <v>1</v>
      </c>
      <c r="D4805" s="300" t="s">
        <v>994</v>
      </c>
      <c r="E4805" s="211" t="s">
        <v>3293</v>
      </c>
      <c r="F4805" s="211" t="s">
        <v>3294</v>
      </c>
    </row>
    <row r="4806" spans="1:6" ht="15" customHeight="1" x14ac:dyDescent="0.25">
      <c r="A4806" s="211" t="s">
        <v>2874</v>
      </c>
      <c r="B4806" s="211">
        <v>0</v>
      </c>
      <c r="C4806" s="211">
        <v>1</v>
      </c>
      <c r="D4806" s="300" t="s">
        <v>994</v>
      </c>
      <c r="E4806" s="211" t="s">
        <v>3293</v>
      </c>
      <c r="F4806" s="211" t="s">
        <v>3294</v>
      </c>
    </row>
    <row r="4807" spans="1:6" ht="15" customHeight="1" x14ac:dyDescent="0.25">
      <c r="A4807" s="211" t="s">
        <v>2876</v>
      </c>
      <c r="B4807" s="211">
        <v>0</v>
      </c>
      <c r="C4807" s="211">
        <v>1</v>
      </c>
      <c r="D4807" s="300" t="s">
        <v>994</v>
      </c>
      <c r="E4807" s="211" t="s">
        <v>3293</v>
      </c>
      <c r="F4807" s="211" t="s">
        <v>3294</v>
      </c>
    </row>
    <row r="4808" spans="1:6" ht="15" customHeight="1" x14ac:dyDescent="0.25">
      <c r="A4808" s="211" t="s">
        <v>2878</v>
      </c>
      <c r="B4808" s="211">
        <v>0</v>
      </c>
      <c r="C4808" s="211">
        <v>1</v>
      </c>
      <c r="D4808" s="300" t="s">
        <v>994</v>
      </c>
      <c r="E4808" s="211" t="s">
        <v>3293</v>
      </c>
      <c r="F4808" s="211" t="s">
        <v>3294</v>
      </c>
    </row>
    <row r="4809" spans="1:6" ht="15" customHeight="1" x14ac:dyDescent="0.25">
      <c r="A4809" s="211" t="s">
        <v>2880</v>
      </c>
      <c r="B4809" s="211">
        <v>0</v>
      </c>
      <c r="C4809" s="211">
        <v>1</v>
      </c>
      <c r="D4809" s="300" t="s">
        <v>994</v>
      </c>
      <c r="E4809" s="211" t="s">
        <v>3293</v>
      </c>
      <c r="F4809" s="211" t="s">
        <v>3294</v>
      </c>
    </row>
    <row r="4810" spans="1:6" ht="15" customHeight="1" x14ac:dyDescent="0.25">
      <c r="A4810" s="211" t="s">
        <v>2882</v>
      </c>
      <c r="B4810" s="211">
        <v>0</v>
      </c>
      <c r="C4810" s="211">
        <v>1</v>
      </c>
      <c r="D4810" s="300" t="s">
        <v>994</v>
      </c>
      <c r="E4810" s="211" t="s">
        <v>3293</v>
      </c>
      <c r="F4810" s="211" t="s">
        <v>3294</v>
      </c>
    </row>
    <row r="4811" spans="1:6" ht="15" customHeight="1" x14ac:dyDescent="0.25">
      <c r="A4811" s="300" t="s">
        <v>1068</v>
      </c>
      <c r="B4811" s="211">
        <v>0</v>
      </c>
      <c r="C4811" s="211">
        <v>1</v>
      </c>
      <c r="D4811" s="300" t="s">
        <v>994</v>
      </c>
      <c r="E4811" s="211" t="s">
        <v>3293</v>
      </c>
      <c r="F4811" s="211" t="s">
        <v>3294</v>
      </c>
    </row>
    <row r="4812" spans="1:6" ht="15" customHeight="1" x14ac:dyDescent="0.25">
      <c r="A4812" s="300" t="s">
        <v>990</v>
      </c>
      <c r="B4812" s="211">
        <v>0</v>
      </c>
      <c r="C4812" s="211">
        <v>1</v>
      </c>
      <c r="D4812" s="300" t="s">
        <v>994</v>
      </c>
      <c r="E4812" s="211" t="s">
        <v>3293</v>
      </c>
      <c r="F4812" s="211" t="s">
        <v>3294</v>
      </c>
    </row>
    <row r="4813" spans="1:6" ht="15" customHeight="1" x14ac:dyDescent="0.25">
      <c r="A4813" s="300" t="s">
        <v>971</v>
      </c>
      <c r="B4813" s="211">
        <v>0</v>
      </c>
      <c r="C4813" s="211">
        <v>1</v>
      </c>
      <c r="D4813" s="300" t="s">
        <v>994</v>
      </c>
      <c r="E4813" s="211" t="s">
        <v>3293</v>
      </c>
      <c r="F4813" s="211" t="s">
        <v>3294</v>
      </c>
    </row>
    <row r="4814" spans="1:6" ht="15" customHeight="1" x14ac:dyDescent="0.25">
      <c r="A4814" s="300" t="s">
        <v>896</v>
      </c>
      <c r="B4814" s="211">
        <v>0</v>
      </c>
      <c r="C4814" s="211">
        <v>1</v>
      </c>
      <c r="D4814" s="300" t="s">
        <v>898</v>
      </c>
      <c r="E4814" s="211" t="s">
        <v>3293</v>
      </c>
      <c r="F4814" s="211" t="s">
        <v>3294</v>
      </c>
    </row>
    <row r="4815" spans="1:6" ht="15" customHeight="1" x14ac:dyDescent="0.25">
      <c r="A4815" s="300" t="s">
        <v>212</v>
      </c>
      <c r="B4815" s="211">
        <v>0</v>
      </c>
      <c r="C4815" s="211">
        <v>1</v>
      </c>
      <c r="D4815" s="300" t="s">
        <v>898</v>
      </c>
      <c r="E4815" s="211" t="s">
        <v>3293</v>
      </c>
      <c r="F4815" s="211" t="s">
        <v>3294</v>
      </c>
    </row>
    <row r="4816" spans="1:6" ht="15" customHeight="1" x14ac:dyDescent="0.25">
      <c r="A4816" s="211" t="s">
        <v>3021</v>
      </c>
      <c r="B4816" s="211">
        <v>0</v>
      </c>
      <c r="C4816" s="211">
        <v>1</v>
      </c>
      <c r="D4816" s="300" t="s">
        <v>898</v>
      </c>
      <c r="E4816" s="211" t="s">
        <v>3293</v>
      </c>
      <c r="F4816" s="211" t="s">
        <v>3294</v>
      </c>
    </row>
    <row r="4817" spans="1:6" ht="15" customHeight="1" x14ac:dyDescent="0.25">
      <c r="A4817" s="300" t="s">
        <v>898</v>
      </c>
      <c r="B4817" s="211">
        <v>0</v>
      </c>
      <c r="C4817" s="211">
        <v>1</v>
      </c>
      <c r="D4817" s="300" t="s">
        <v>896</v>
      </c>
      <c r="E4817" s="211" t="s">
        <v>3293</v>
      </c>
      <c r="F4817" s="211" t="s">
        <v>3294</v>
      </c>
    </row>
    <row r="4818" spans="1:6" ht="15" customHeight="1" x14ac:dyDescent="0.25">
      <c r="A4818" s="300" t="s">
        <v>212</v>
      </c>
      <c r="B4818" s="211">
        <v>0</v>
      </c>
      <c r="C4818" s="211">
        <v>1</v>
      </c>
      <c r="D4818" s="300" t="s">
        <v>896</v>
      </c>
      <c r="E4818" s="211" t="s">
        <v>3293</v>
      </c>
      <c r="F4818" s="211" t="s">
        <v>3294</v>
      </c>
    </row>
    <row r="4819" spans="1:6" ht="15" customHeight="1" x14ac:dyDescent="0.25">
      <c r="A4819" s="211" t="s">
        <v>3021</v>
      </c>
      <c r="B4819" s="211">
        <v>0</v>
      </c>
      <c r="C4819" s="211">
        <v>1</v>
      </c>
      <c r="D4819" s="300" t="s">
        <v>896</v>
      </c>
      <c r="E4819" s="211" t="s">
        <v>3293</v>
      </c>
      <c r="F4819" s="211" t="s">
        <v>3294</v>
      </c>
    </row>
    <row r="4820" spans="1:6" ht="15" customHeight="1" x14ac:dyDescent="0.25">
      <c r="A4820" s="300" t="s">
        <v>898</v>
      </c>
      <c r="B4820" s="211">
        <v>0</v>
      </c>
      <c r="C4820" s="211">
        <v>1</v>
      </c>
      <c r="D4820" s="300" t="s">
        <v>212</v>
      </c>
      <c r="E4820" s="211" t="s">
        <v>3293</v>
      </c>
      <c r="F4820" s="211" t="s">
        <v>3294</v>
      </c>
    </row>
    <row r="4821" spans="1:6" ht="15" customHeight="1" x14ac:dyDescent="0.25">
      <c r="A4821" s="300" t="s">
        <v>896</v>
      </c>
      <c r="B4821" s="211">
        <v>0</v>
      </c>
      <c r="C4821" s="211">
        <v>1</v>
      </c>
      <c r="D4821" s="300" t="s">
        <v>212</v>
      </c>
      <c r="E4821" s="211" t="s">
        <v>3293</v>
      </c>
      <c r="F4821" s="211" t="s">
        <v>3294</v>
      </c>
    </row>
    <row r="4822" spans="1:6" ht="15" customHeight="1" x14ac:dyDescent="0.25">
      <c r="A4822" s="211" t="s">
        <v>3021</v>
      </c>
      <c r="B4822" s="211">
        <v>0</v>
      </c>
      <c r="C4822" s="211">
        <v>1</v>
      </c>
      <c r="D4822" s="300" t="s">
        <v>212</v>
      </c>
      <c r="E4822" s="211" t="s">
        <v>3293</v>
      </c>
      <c r="F4822" s="211" t="s">
        <v>3294</v>
      </c>
    </row>
    <row r="4823" spans="1:6" ht="15" customHeight="1" x14ac:dyDescent="0.25">
      <c r="A4823" s="300" t="s">
        <v>898</v>
      </c>
      <c r="B4823" s="211">
        <v>0</v>
      </c>
      <c r="C4823" s="211">
        <v>1</v>
      </c>
      <c r="D4823" s="211" t="s">
        <v>3021</v>
      </c>
      <c r="E4823" s="211" t="s">
        <v>3293</v>
      </c>
      <c r="F4823" s="211" t="s">
        <v>3294</v>
      </c>
    </row>
    <row r="4824" spans="1:6" ht="15" customHeight="1" x14ac:dyDescent="0.25">
      <c r="A4824" s="300" t="s">
        <v>896</v>
      </c>
      <c r="B4824" s="211">
        <v>0</v>
      </c>
      <c r="C4824" s="211">
        <v>1</v>
      </c>
      <c r="D4824" s="211" t="s">
        <v>3021</v>
      </c>
      <c r="E4824" s="211" t="s">
        <v>3293</v>
      </c>
      <c r="F4824" s="211" t="s">
        <v>3294</v>
      </c>
    </row>
    <row r="4825" spans="1:6" ht="15" customHeight="1" x14ac:dyDescent="0.25">
      <c r="A4825" s="300" t="s">
        <v>212</v>
      </c>
      <c r="B4825" s="211">
        <v>0</v>
      </c>
      <c r="C4825" s="211">
        <v>1</v>
      </c>
      <c r="D4825" s="211" t="s">
        <v>3021</v>
      </c>
      <c r="E4825" s="211" t="s">
        <v>3293</v>
      </c>
      <c r="F4825" s="211" t="s">
        <v>3294</v>
      </c>
    </row>
    <row r="4826" spans="1:6" ht="15" customHeight="1" x14ac:dyDescent="0.25">
      <c r="A4826" s="300" t="s">
        <v>990</v>
      </c>
      <c r="B4826" s="211">
        <v>0</v>
      </c>
      <c r="C4826" s="211">
        <v>1</v>
      </c>
      <c r="D4826" s="211" t="s">
        <v>971</v>
      </c>
      <c r="E4826" s="211" t="s">
        <v>3293</v>
      </c>
      <c r="F4826" s="211" t="s">
        <v>3294</v>
      </c>
    </row>
    <row r="4827" spans="1:6" ht="15" customHeight="1" x14ac:dyDescent="0.25">
      <c r="A4827" s="300" t="s">
        <v>971</v>
      </c>
      <c r="B4827" s="211">
        <v>0</v>
      </c>
      <c r="C4827" s="211">
        <v>1</v>
      </c>
      <c r="D4827" s="300" t="s">
        <v>990</v>
      </c>
      <c r="E4827" s="211" t="s">
        <v>3293</v>
      </c>
      <c r="F4827" s="211" t="s">
        <v>3294</v>
      </c>
    </row>
    <row r="4828" spans="1:6" ht="15" customHeight="1" x14ac:dyDescent="0.25">
      <c r="A4828" s="211" t="s">
        <v>5228</v>
      </c>
      <c r="B4828" s="211">
        <v>0</v>
      </c>
      <c r="C4828" s="211">
        <v>1</v>
      </c>
      <c r="D4828" s="211" t="s">
        <v>392</v>
      </c>
      <c r="E4828" s="211" t="s">
        <v>3292</v>
      </c>
      <c r="F4828" s="211" t="s">
        <v>3291</v>
      </c>
    </row>
    <row r="4829" spans="1:6" ht="15" customHeight="1" x14ac:dyDescent="0.25">
      <c r="A4829" s="211" t="s">
        <v>5228</v>
      </c>
      <c r="B4829" s="211">
        <v>0</v>
      </c>
      <c r="C4829" s="211">
        <v>1</v>
      </c>
      <c r="D4829" s="211" t="s">
        <v>642</v>
      </c>
      <c r="E4829" s="211" t="s">
        <v>3292</v>
      </c>
      <c r="F4829" s="211" t="s">
        <v>3291</v>
      </c>
    </row>
    <row r="4830" spans="1:6" ht="15" customHeight="1" x14ac:dyDescent="0.25">
      <c r="A4830" s="211" t="s">
        <v>5228</v>
      </c>
      <c r="B4830" s="211">
        <v>0</v>
      </c>
      <c r="C4830" s="211">
        <v>1</v>
      </c>
      <c r="D4830" s="211" t="s">
        <v>395</v>
      </c>
      <c r="E4830" s="211" t="s">
        <v>3292</v>
      </c>
      <c r="F4830" s="211" t="s">
        <v>3291</v>
      </c>
    </row>
    <row r="4831" spans="1:6" ht="15" customHeight="1" x14ac:dyDescent="0.25">
      <c r="A4831" s="211" t="s">
        <v>5228</v>
      </c>
      <c r="B4831" s="211">
        <v>0</v>
      </c>
      <c r="C4831" s="211">
        <v>1</v>
      </c>
      <c r="D4831" s="211" t="s">
        <v>397</v>
      </c>
      <c r="E4831" s="211" t="s">
        <v>3292</v>
      </c>
      <c r="F4831" s="211" t="s">
        <v>3291</v>
      </c>
    </row>
    <row r="4832" spans="1:6" ht="15" customHeight="1" x14ac:dyDescent="0.25">
      <c r="A4832" s="211" t="s">
        <v>5228</v>
      </c>
      <c r="B4832" s="211">
        <v>0</v>
      </c>
      <c r="C4832" s="211">
        <v>1</v>
      </c>
      <c r="D4832" s="211" t="s">
        <v>292</v>
      </c>
      <c r="E4832" s="211" t="s">
        <v>3292</v>
      </c>
      <c r="F4832" s="211" t="s">
        <v>3291</v>
      </c>
    </row>
    <row r="4833" spans="1:6" ht="15" customHeight="1" x14ac:dyDescent="0.25">
      <c r="A4833" s="211" t="s">
        <v>5228</v>
      </c>
      <c r="B4833" s="211">
        <v>0</v>
      </c>
      <c r="C4833" s="211">
        <v>1</v>
      </c>
      <c r="D4833" s="211" t="s">
        <v>400</v>
      </c>
      <c r="E4833" s="211" t="s">
        <v>3292</v>
      </c>
      <c r="F4833" s="211" t="s">
        <v>3291</v>
      </c>
    </row>
    <row r="4834" spans="1:6" ht="15" customHeight="1" x14ac:dyDescent="0.25">
      <c r="A4834" s="211" t="s">
        <v>5228</v>
      </c>
      <c r="B4834" s="211">
        <v>0</v>
      </c>
      <c r="C4834" s="211">
        <v>1</v>
      </c>
      <c r="D4834" s="211" t="s">
        <v>403</v>
      </c>
      <c r="E4834" s="211" t="s">
        <v>3292</v>
      </c>
      <c r="F4834" s="211" t="s">
        <v>3291</v>
      </c>
    </row>
    <row r="4835" spans="1:6" ht="15" customHeight="1" x14ac:dyDescent="0.25">
      <c r="A4835" s="211" t="s">
        <v>5228</v>
      </c>
      <c r="B4835" s="211">
        <v>0</v>
      </c>
      <c r="C4835" s="211">
        <v>1</v>
      </c>
      <c r="D4835" s="211" t="s">
        <v>1042</v>
      </c>
      <c r="E4835" s="211" t="s">
        <v>3292</v>
      </c>
      <c r="F4835" s="211" t="s">
        <v>3291</v>
      </c>
    </row>
    <row r="4836" spans="1:6" ht="15" customHeight="1" x14ac:dyDescent="0.25">
      <c r="A4836" s="211" t="s">
        <v>5228</v>
      </c>
      <c r="B4836" s="211">
        <v>0</v>
      </c>
      <c r="C4836" s="211">
        <v>1</v>
      </c>
      <c r="D4836" s="211" t="s">
        <v>1045</v>
      </c>
      <c r="E4836" s="211" t="s">
        <v>3292</v>
      </c>
      <c r="F4836" s="211" t="s">
        <v>3291</v>
      </c>
    </row>
    <row r="4837" spans="1:6" ht="15" customHeight="1" x14ac:dyDescent="0.25">
      <c r="A4837" s="211" t="s">
        <v>5228</v>
      </c>
      <c r="B4837" s="211">
        <v>0</v>
      </c>
      <c r="C4837" s="211">
        <v>1</v>
      </c>
      <c r="D4837" s="211" t="s">
        <v>933</v>
      </c>
      <c r="E4837" s="211" t="s">
        <v>3292</v>
      </c>
      <c r="F4837" s="211" t="s">
        <v>3291</v>
      </c>
    </row>
    <row r="4838" spans="1:6" ht="15" customHeight="1" x14ac:dyDescent="0.25">
      <c r="A4838" s="211" t="s">
        <v>5228</v>
      </c>
      <c r="B4838" s="211">
        <v>0</v>
      </c>
      <c r="C4838" s="211">
        <v>1</v>
      </c>
      <c r="D4838" s="211" t="s">
        <v>932</v>
      </c>
      <c r="E4838" s="211" t="s">
        <v>3292</v>
      </c>
      <c r="F4838" s="211" t="s">
        <v>3291</v>
      </c>
    </row>
    <row r="4839" spans="1:6" ht="15" customHeight="1" x14ac:dyDescent="0.25">
      <c r="A4839" s="211" t="s">
        <v>5228</v>
      </c>
      <c r="B4839" s="211">
        <v>0</v>
      </c>
      <c r="C4839" s="211">
        <v>1</v>
      </c>
      <c r="D4839" s="211" t="s">
        <v>1714</v>
      </c>
      <c r="E4839" s="211" t="s">
        <v>3292</v>
      </c>
      <c r="F4839" s="211" t="s">
        <v>3291</v>
      </c>
    </row>
    <row r="4840" spans="1:6" ht="15" customHeight="1" x14ac:dyDescent="0.25">
      <c r="A4840" s="211" t="s">
        <v>5228</v>
      </c>
      <c r="B4840" s="211">
        <v>0</v>
      </c>
      <c r="C4840" s="211">
        <v>1</v>
      </c>
      <c r="D4840" s="211" t="s">
        <v>1716</v>
      </c>
      <c r="E4840" s="211" t="s">
        <v>3292</v>
      </c>
      <c r="F4840" s="211" t="s">
        <v>3291</v>
      </c>
    </row>
    <row r="4841" spans="1:6" ht="15" customHeight="1" x14ac:dyDescent="0.25">
      <c r="A4841" s="211" t="s">
        <v>5228</v>
      </c>
      <c r="B4841" s="211">
        <v>0</v>
      </c>
      <c r="C4841" s="211">
        <v>1</v>
      </c>
      <c r="D4841" s="211" t="s">
        <v>1718</v>
      </c>
      <c r="E4841" s="211" t="s">
        <v>3292</v>
      </c>
      <c r="F4841" s="211" t="s">
        <v>3291</v>
      </c>
    </row>
    <row r="4842" spans="1:6" ht="15" customHeight="1" x14ac:dyDescent="0.25">
      <c r="A4842" s="211" t="s">
        <v>5228</v>
      </c>
      <c r="B4842" s="211">
        <v>0</v>
      </c>
      <c r="C4842" s="211">
        <v>1</v>
      </c>
      <c r="D4842" s="211" t="s">
        <v>2379</v>
      </c>
      <c r="E4842" s="211" t="s">
        <v>3292</v>
      </c>
      <c r="F4842" s="211" t="s">
        <v>3291</v>
      </c>
    </row>
    <row r="4843" spans="1:6" ht="15" customHeight="1" x14ac:dyDescent="0.25">
      <c r="A4843" s="211" t="s">
        <v>5228</v>
      </c>
      <c r="B4843" s="211">
        <v>0</v>
      </c>
      <c r="C4843" s="211">
        <v>1</v>
      </c>
      <c r="D4843" s="211" t="s">
        <v>1722</v>
      </c>
      <c r="E4843" s="211" t="s">
        <v>3292</v>
      </c>
      <c r="F4843" s="211" t="s">
        <v>3291</v>
      </c>
    </row>
    <row r="4844" spans="1:6" ht="15" customHeight="1" x14ac:dyDescent="0.25">
      <c r="A4844" s="211" t="s">
        <v>5228</v>
      </c>
      <c r="B4844" s="211">
        <v>0</v>
      </c>
      <c r="C4844" s="211">
        <v>1</v>
      </c>
      <c r="D4844" s="211" t="s">
        <v>1724</v>
      </c>
      <c r="E4844" s="211" t="s">
        <v>3292</v>
      </c>
      <c r="F4844" s="211" t="s">
        <v>3291</v>
      </c>
    </row>
    <row r="4845" spans="1:6" ht="15" customHeight="1" x14ac:dyDescent="0.25">
      <c r="A4845" s="211" t="s">
        <v>5228</v>
      </c>
      <c r="B4845" s="211">
        <v>0</v>
      </c>
      <c r="C4845" s="211">
        <v>1</v>
      </c>
      <c r="D4845" s="211" t="s">
        <v>72</v>
      </c>
      <c r="E4845" s="211" t="s">
        <v>3292</v>
      </c>
      <c r="F4845" s="211" t="s">
        <v>3291</v>
      </c>
    </row>
    <row r="4846" spans="1:6" ht="15" customHeight="1" x14ac:dyDescent="0.25">
      <c r="A4846" s="211" t="s">
        <v>5228</v>
      </c>
      <c r="B4846" s="211">
        <v>0</v>
      </c>
      <c r="C4846" s="211">
        <v>1</v>
      </c>
      <c r="D4846" s="211" t="s">
        <v>73</v>
      </c>
      <c r="E4846" s="211" t="s">
        <v>3292</v>
      </c>
      <c r="F4846" s="211" t="s">
        <v>3291</v>
      </c>
    </row>
    <row r="4847" spans="1:6" ht="15" customHeight="1" x14ac:dyDescent="0.25">
      <c r="A4847" s="211" t="s">
        <v>5228</v>
      </c>
      <c r="B4847" s="211">
        <v>0</v>
      </c>
      <c r="C4847" s="211">
        <v>1</v>
      </c>
      <c r="D4847" s="211" t="s">
        <v>3107</v>
      </c>
      <c r="E4847" s="211" t="s">
        <v>3292</v>
      </c>
      <c r="F4847" s="211" t="s">
        <v>3291</v>
      </c>
    </row>
    <row r="4848" spans="1:6" ht="15" customHeight="1" x14ac:dyDescent="0.25">
      <c r="A4848" s="211" t="s">
        <v>5228</v>
      </c>
      <c r="B4848" s="211">
        <v>0</v>
      </c>
      <c r="C4848" s="211">
        <v>1</v>
      </c>
      <c r="D4848" s="211" t="s">
        <v>3109</v>
      </c>
      <c r="E4848" s="211" t="s">
        <v>3292</v>
      </c>
      <c r="F4848" s="211" t="s">
        <v>3291</v>
      </c>
    </row>
    <row r="4849" spans="1:6" ht="15" customHeight="1" x14ac:dyDescent="0.25">
      <c r="A4849" s="211" t="s">
        <v>5228</v>
      </c>
      <c r="B4849" s="211">
        <v>0</v>
      </c>
      <c r="C4849" s="211">
        <v>1</v>
      </c>
      <c r="D4849" s="211" t="s">
        <v>3111</v>
      </c>
      <c r="E4849" s="211" t="s">
        <v>3292</v>
      </c>
      <c r="F4849" s="211" t="s">
        <v>3291</v>
      </c>
    </row>
    <row r="4850" spans="1:6" ht="15" customHeight="1" x14ac:dyDescent="0.25">
      <c r="A4850" s="211" t="s">
        <v>5228</v>
      </c>
      <c r="B4850" s="211">
        <v>0</v>
      </c>
      <c r="C4850" s="211">
        <v>1</v>
      </c>
      <c r="D4850" s="211" t="s">
        <v>4401</v>
      </c>
      <c r="E4850" s="211" t="s">
        <v>127</v>
      </c>
      <c r="F4850" s="211" t="s">
        <v>3291</v>
      </c>
    </row>
    <row r="4851" spans="1:6" ht="15" customHeight="1" x14ac:dyDescent="0.25">
      <c r="A4851" s="211" t="s">
        <v>5228</v>
      </c>
      <c r="B4851" s="211">
        <v>0</v>
      </c>
      <c r="C4851" s="211">
        <v>1</v>
      </c>
      <c r="D4851" s="211" t="s">
        <v>3200</v>
      </c>
      <c r="E4851" s="211" t="s">
        <v>127</v>
      </c>
      <c r="F4851" s="211" t="s">
        <v>3291</v>
      </c>
    </row>
    <row r="4852" spans="1:6" ht="15" customHeight="1" x14ac:dyDescent="0.25">
      <c r="A4852" s="211" t="s">
        <v>5228</v>
      </c>
      <c r="B4852" s="211">
        <v>0</v>
      </c>
      <c r="C4852" s="211">
        <v>1</v>
      </c>
      <c r="D4852" s="211" t="s">
        <v>3199</v>
      </c>
      <c r="E4852" s="211" t="s">
        <v>3292</v>
      </c>
      <c r="F4852" s="211" t="s">
        <v>3291</v>
      </c>
    </row>
    <row r="4853" spans="1:6" ht="15" customHeight="1" x14ac:dyDescent="0.25">
      <c r="A4853" s="211" t="s">
        <v>5228</v>
      </c>
      <c r="B4853" s="211">
        <v>0</v>
      </c>
      <c r="C4853" s="211">
        <v>1</v>
      </c>
      <c r="D4853" s="211" t="s">
        <v>3584</v>
      </c>
      <c r="E4853" s="211" t="s">
        <v>3292</v>
      </c>
      <c r="F4853" s="211" t="s">
        <v>3291</v>
      </c>
    </row>
    <row r="4854" spans="1:6" ht="15" customHeight="1" x14ac:dyDescent="0.25">
      <c r="A4854" s="211" t="s">
        <v>5228</v>
      </c>
      <c r="B4854" s="211">
        <v>0</v>
      </c>
      <c r="C4854" s="211">
        <v>1</v>
      </c>
      <c r="D4854" s="211" t="s">
        <v>3532</v>
      </c>
      <c r="E4854" s="211" t="s">
        <v>3292</v>
      </c>
      <c r="F4854" s="211" t="s">
        <v>3291</v>
      </c>
    </row>
    <row r="4855" spans="1:6" ht="15" customHeight="1" x14ac:dyDescent="0.25">
      <c r="A4855" s="211" t="s">
        <v>5228</v>
      </c>
      <c r="B4855" s="211">
        <v>0</v>
      </c>
      <c r="C4855" s="211">
        <v>1</v>
      </c>
      <c r="D4855" s="211" t="s">
        <v>1048</v>
      </c>
      <c r="E4855" s="211" t="s">
        <v>3292</v>
      </c>
      <c r="F4855" s="211" t="s">
        <v>3291</v>
      </c>
    </row>
    <row r="4856" spans="1:6" ht="15" customHeight="1" x14ac:dyDescent="0.25">
      <c r="A4856" s="211" t="s">
        <v>5228</v>
      </c>
      <c r="B4856" s="211">
        <v>0</v>
      </c>
      <c r="C4856" s="211">
        <v>1</v>
      </c>
      <c r="D4856" s="211" t="s">
        <v>1050</v>
      </c>
      <c r="E4856" s="211" t="s">
        <v>3292</v>
      </c>
      <c r="F4856" s="211" t="s">
        <v>3291</v>
      </c>
    </row>
    <row r="4857" spans="1:6" ht="15" customHeight="1" x14ac:dyDescent="0.25">
      <c r="A4857" s="211" t="s">
        <v>5228</v>
      </c>
      <c r="B4857" s="211">
        <v>0</v>
      </c>
      <c r="C4857" s="211">
        <v>1</v>
      </c>
      <c r="D4857" s="211" t="s">
        <v>1043</v>
      </c>
      <c r="E4857" s="211" t="s">
        <v>3292</v>
      </c>
      <c r="F4857" s="211" t="s">
        <v>3291</v>
      </c>
    </row>
    <row r="4858" spans="1:6" ht="15" customHeight="1" x14ac:dyDescent="0.25">
      <c r="A4858" s="211" t="s">
        <v>5228</v>
      </c>
      <c r="B4858" s="211">
        <v>0</v>
      </c>
      <c r="C4858" s="211">
        <v>1</v>
      </c>
      <c r="D4858" s="211" t="s">
        <v>4402</v>
      </c>
      <c r="E4858" s="211" t="s">
        <v>127</v>
      </c>
      <c r="F4858" s="211" t="s">
        <v>3291</v>
      </c>
    </row>
    <row r="4859" spans="1:6" ht="15" customHeight="1" x14ac:dyDescent="0.25">
      <c r="A4859" s="211" t="s">
        <v>5228</v>
      </c>
      <c r="B4859" s="211">
        <v>0</v>
      </c>
      <c r="C4859" s="211">
        <v>1</v>
      </c>
      <c r="D4859" s="211" t="s">
        <v>3993</v>
      </c>
      <c r="E4859" s="211" t="s">
        <v>3292</v>
      </c>
      <c r="F4859" s="211" t="s">
        <v>3291</v>
      </c>
    </row>
    <row r="4860" spans="1:6" ht="15" customHeight="1" x14ac:dyDescent="0.25">
      <c r="A4860" s="211" t="s">
        <v>5228</v>
      </c>
      <c r="B4860" s="211">
        <v>0</v>
      </c>
      <c r="C4860" s="211">
        <v>1</v>
      </c>
      <c r="D4860" s="211" t="s">
        <v>4195</v>
      </c>
      <c r="E4860" s="211" t="s">
        <v>127</v>
      </c>
      <c r="F4860" s="211" t="s">
        <v>3291</v>
      </c>
    </row>
    <row r="4861" spans="1:6" ht="15" customHeight="1" x14ac:dyDescent="0.25">
      <c r="A4861" s="211" t="s">
        <v>5228</v>
      </c>
      <c r="B4861" s="211">
        <v>0</v>
      </c>
      <c r="C4861" s="211">
        <v>1</v>
      </c>
      <c r="D4861" s="211" t="s">
        <v>4213</v>
      </c>
      <c r="E4861" s="211" t="s">
        <v>127</v>
      </c>
      <c r="F4861" s="211" t="s">
        <v>3291</v>
      </c>
    </row>
    <row r="4862" spans="1:6" ht="15" customHeight="1" x14ac:dyDescent="0.25">
      <c r="A4862" s="211" t="s">
        <v>5228</v>
      </c>
      <c r="B4862" s="211">
        <v>0</v>
      </c>
      <c r="C4862" s="211">
        <v>1</v>
      </c>
      <c r="D4862" s="211" t="s">
        <v>4214</v>
      </c>
      <c r="E4862" s="211" t="s">
        <v>127</v>
      </c>
      <c r="F4862" s="211" t="s">
        <v>3291</v>
      </c>
    </row>
    <row r="4863" spans="1:6" ht="15" customHeight="1" x14ac:dyDescent="0.25">
      <c r="A4863" s="211" t="s">
        <v>5228</v>
      </c>
      <c r="B4863" s="211">
        <v>0</v>
      </c>
      <c r="C4863" s="211">
        <v>1</v>
      </c>
      <c r="D4863" s="211" t="s">
        <v>4215</v>
      </c>
      <c r="E4863" s="211" t="s">
        <v>127</v>
      </c>
      <c r="F4863" s="211" t="s">
        <v>3291</v>
      </c>
    </row>
    <row r="4864" spans="1:6" ht="15" customHeight="1" x14ac:dyDescent="0.25">
      <c r="A4864" s="211" t="s">
        <v>5228</v>
      </c>
      <c r="B4864" s="211">
        <v>0</v>
      </c>
      <c r="C4864" s="211">
        <v>1</v>
      </c>
      <c r="D4864" s="211" t="s">
        <v>4216</v>
      </c>
      <c r="E4864" s="211" t="s">
        <v>127</v>
      </c>
      <c r="F4864" s="211" t="s">
        <v>3291</v>
      </c>
    </row>
    <row r="4865" spans="1:6" ht="15" customHeight="1" x14ac:dyDescent="0.25">
      <c r="A4865" s="211" t="s">
        <v>5228</v>
      </c>
      <c r="B4865" s="211">
        <v>0</v>
      </c>
      <c r="C4865" s="211">
        <v>1</v>
      </c>
      <c r="D4865" s="211" t="s">
        <v>4217</v>
      </c>
      <c r="E4865" s="211" t="s">
        <v>127</v>
      </c>
      <c r="F4865" s="211" t="s">
        <v>3291</v>
      </c>
    </row>
    <row r="4866" spans="1:6" ht="15" customHeight="1" x14ac:dyDescent="0.25">
      <c r="A4866" s="211" t="s">
        <v>5228</v>
      </c>
      <c r="B4866" s="211">
        <v>0</v>
      </c>
      <c r="C4866" s="211">
        <v>1</v>
      </c>
      <c r="D4866" s="211" t="s">
        <v>4218</v>
      </c>
      <c r="E4866" s="211" t="s">
        <v>127</v>
      </c>
      <c r="F4866" s="211" t="s">
        <v>3291</v>
      </c>
    </row>
    <row r="4867" spans="1:6" ht="15" customHeight="1" x14ac:dyDescent="0.25">
      <c r="A4867" s="211" t="s">
        <v>5228</v>
      </c>
      <c r="B4867" s="211">
        <v>0</v>
      </c>
      <c r="C4867" s="211">
        <v>1</v>
      </c>
      <c r="D4867" s="211" t="s">
        <v>4219</v>
      </c>
      <c r="E4867" s="211" t="s">
        <v>127</v>
      </c>
      <c r="F4867" s="211" t="s">
        <v>3291</v>
      </c>
    </row>
    <row r="4868" spans="1:6" ht="15" customHeight="1" x14ac:dyDescent="0.25">
      <c r="A4868" s="211" t="s">
        <v>5228</v>
      </c>
      <c r="B4868" s="211">
        <v>0</v>
      </c>
      <c r="C4868" s="211">
        <v>1</v>
      </c>
      <c r="D4868" s="211" t="s">
        <v>4220</v>
      </c>
      <c r="E4868" s="211" t="s">
        <v>127</v>
      </c>
      <c r="F4868" s="211" t="s">
        <v>3291</v>
      </c>
    </row>
    <row r="4869" spans="1:6" ht="15" customHeight="1" x14ac:dyDescent="0.25">
      <c r="A4869" s="211" t="s">
        <v>5228</v>
      </c>
      <c r="B4869" s="211">
        <v>0</v>
      </c>
      <c r="C4869" s="211">
        <v>1</v>
      </c>
      <c r="D4869" s="211" t="s">
        <v>4260</v>
      </c>
      <c r="E4869" s="211" t="s">
        <v>127</v>
      </c>
      <c r="F4869" s="211" t="s">
        <v>3291</v>
      </c>
    </row>
    <row r="4870" spans="1:6" ht="15" customHeight="1" x14ac:dyDescent="0.25">
      <c r="A4870" s="211" t="s">
        <v>5228</v>
      </c>
      <c r="B4870" s="211">
        <v>0</v>
      </c>
      <c r="C4870" s="211">
        <v>1</v>
      </c>
      <c r="D4870" s="211" t="s">
        <v>3192</v>
      </c>
      <c r="E4870" s="211" t="s">
        <v>3292</v>
      </c>
      <c r="F4870" s="211" t="s">
        <v>3291</v>
      </c>
    </row>
    <row r="4871" spans="1:6" ht="15" customHeight="1" x14ac:dyDescent="0.25">
      <c r="A4871" s="211" t="s">
        <v>5228</v>
      </c>
      <c r="B4871" s="211">
        <v>0</v>
      </c>
      <c r="C4871" s="211">
        <v>1</v>
      </c>
      <c r="D4871" s="211" t="s">
        <v>926</v>
      </c>
      <c r="E4871" s="211" t="s">
        <v>3292</v>
      </c>
      <c r="F4871" s="211" t="s">
        <v>3291</v>
      </c>
    </row>
    <row r="4872" spans="1:6" ht="15" customHeight="1" x14ac:dyDescent="0.25">
      <c r="A4872" s="211" t="s">
        <v>5228</v>
      </c>
      <c r="B4872" s="211">
        <v>0</v>
      </c>
      <c r="C4872" s="211">
        <v>1</v>
      </c>
      <c r="D4872" s="211" t="s">
        <v>4301</v>
      </c>
      <c r="E4872" s="211" t="s">
        <v>127</v>
      </c>
      <c r="F4872" s="211" t="s">
        <v>3291</v>
      </c>
    </row>
    <row r="4873" spans="1:6" ht="15" customHeight="1" x14ac:dyDescent="0.25">
      <c r="A4873" s="211" t="s">
        <v>5228</v>
      </c>
      <c r="B4873" s="211">
        <v>0</v>
      </c>
      <c r="C4873" s="211">
        <v>1</v>
      </c>
      <c r="D4873" s="211" t="s">
        <v>4302</v>
      </c>
      <c r="E4873" s="211" t="s">
        <v>127</v>
      </c>
      <c r="F4873" s="211" t="s">
        <v>3291</v>
      </c>
    </row>
    <row r="4874" spans="1:6" ht="15" customHeight="1" x14ac:dyDescent="0.25">
      <c r="A4874" s="211" t="s">
        <v>5228</v>
      </c>
      <c r="B4874" s="211">
        <v>0</v>
      </c>
      <c r="C4874" s="211">
        <v>1</v>
      </c>
      <c r="D4874" s="211" t="s">
        <v>4303</v>
      </c>
      <c r="E4874" s="211" t="s">
        <v>127</v>
      </c>
      <c r="F4874" s="211" t="s">
        <v>3291</v>
      </c>
    </row>
    <row r="4875" spans="1:6" ht="15" customHeight="1" x14ac:dyDescent="0.25">
      <c r="A4875" s="211" t="s">
        <v>5228</v>
      </c>
      <c r="B4875" s="211">
        <v>0</v>
      </c>
      <c r="C4875" s="211">
        <v>1</v>
      </c>
      <c r="D4875" s="211" t="s">
        <v>4304</v>
      </c>
      <c r="E4875" s="211" t="s">
        <v>127</v>
      </c>
      <c r="F4875" s="211" t="s">
        <v>3291</v>
      </c>
    </row>
    <row r="4876" spans="1:6" ht="15" customHeight="1" x14ac:dyDescent="0.25">
      <c r="A4876" s="211" t="s">
        <v>5228</v>
      </c>
      <c r="B4876" s="211">
        <v>0</v>
      </c>
      <c r="C4876" s="211">
        <v>1</v>
      </c>
      <c r="D4876" s="211" t="s">
        <v>4305</v>
      </c>
      <c r="E4876" s="211" t="s">
        <v>127</v>
      </c>
      <c r="F4876" s="211" t="s">
        <v>3291</v>
      </c>
    </row>
    <row r="4877" spans="1:6" ht="15" customHeight="1" x14ac:dyDescent="0.25">
      <c r="A4877" s="211" t="s">
        <v>5228</v>
      </c>
      <c r="B4877" s="211">
        <v>0</v>
      </c>
      <c r="C4877" s="211">
        <v>1</v>
      </c>
      <c r="D4877" s="211" t="s">
        <v>4306</v>
      </c>
      <c r="E4877" s="211" t="s">
        <v>127</v>
      </c>
      <c r="F4877" s="211" t="s">
        <v>3291</v>
      </c>
    </row>
    <row r="4878" spans="1:6" ht="15" customHeight="1" x14ac:dyDescent="0.25">
      <c r="A4878" s="211" t="s">
        <v>5228</v>
      </c>
      <c r="B4878" s="211">
        <v>0</v>
      </c>
      <c r="C4878" s="211">
        <v>1</v>
      </c>
      <c r="D4878" s="211" t="s">
        <v>4307</v>
      </c>
      <c r="E4878" s="211" t="s">
        <v>127</v>
      </c>
      <c r="F4878" s="211" t="s">
        <v>3291</v>
      </c>
    </row>
    <row r="4879" spans="1:6" ht="15" customHeight="1" x14ac:dyDescent="0.25">
      <c r="A4879" s="211" t="s">
        <v>5228</v>
      </c>
      <c r="B4879" s="211">
        <v>0</v>
      </c>
      <c r="C4879" s="211">
        <v>1</v>
      </c>
      <c r="D4879" s="211" t="s">
        <v>4308</v>
      </c>
      <c r="E4879" s="211" t="s">
        <v>127</v>
      </c>
      <c r="F4879" s="211" t="s">
        <v>3291</v>
      </c>
    </row>
    <row r="4880" spans="1:6" ht="15" customHeight="1" x14ac:dyDescent="0.25">
      <c r="A4880" s="211" t="s">
        <v>5228</v>
      </c>
      <c r="B4880" s="211">
        <v>0</v>
      </c>
      <c r="C4880" s="211">
        <v>1</v>
      </c>
      <c r="D4880" s="211" t="s">
        <v>4309</v>
      </c>
      <c r="E4880" s="211" t="s">
        <v>127</v>
      </c>
      <c r="F4880" s="211" t="s">
        <v>3291</v>
      </c>
    </row>
    <row r="4881" spans="1:6" ht="15" customHeight="1" x14ac:dyDescent="0.25">
      <c r="A4881" s="211" t="s">
        <v>5228</v>
      </c>
      <c r="B4881" s="211">
        <v>0</v>
      </c>
      <c r="C4881" s="211">
        <v>1</v>
      </c>
      <c r="D4881" s="211" t="s">
        <v>3959</v>
      </c>
      <c r="E4881" s="211" t="s">
        <v>127</v>
      </c>
      <c r="F4881" s="211" t="s">
        <v>3291</v>
      </c>
    </row>
    <row r="4882" spans="1:6" ht="15" customHeight="1" x14ac:dyDescent="0.25">
      <c r="A4882" s="211" t="s">
        <v>5228</v>
      </c>
      <c r="B4882" s="211">
        <v>0</v>
      </c>
      <c r="C4882" s="211">
        <v>1</v>
      </c>
      <c r="D4882" s="211" t="s">
        <v>4422</v>
      </c>
      <c r="E4882" s="211" t="s">
        <v>127</v>
      </c>
      <c r="F4882" s="211" t="s">
        <v>3291</v>
      </c>
    </row>
    <row r="4883" spans="1:6" ht="15" customHeight="1" x14ac:dyDescent="0.25">
      <c r="A4883" s="211" t="s">
        <v>5228</v>
      </c>
      <c r="B4883" s="211">
        <v>0</v>
      </c>
      <c r="C4883" s="211">
        <v>1</v>
      </c>
      <c r="D4883" s="300" t="s">
        <v>3074</v>
      </c>
      <c r="E4883" s="211" t="s">
        <v>3292</v>
      </c>
      <c r="F4883" s="211" t="s">
        <v>3291</v>
      </c>
    </row>
    <row r="4884" spans="1:6" ht="15" customHeight="1" x14ac:dyDescent="0.25">
      <c r="A4884" s="211" t="s">
        <v>5228</v>
      </c>
      <c r="B4884" s="211">
        <v>0</v>
      </c>
      <c r="C4884" s="211">
        <v>1</v>
      </c>
      <c r="D4884" s="300" t="s">
        <v>3075</v>
      </c>
      <c r="E4884" s="211" t="s">
        <v>127</v>
      </c>
      <c r="F4884" s="211" t="s">
        <v>3291</v>
      </c>
    </row>
    <row r="4885" spans="1:6" ht="15" customHeight="1" x14ac:dyDescent="0.25">
      <c r="A4885" s="211" t="s">
        <v>5228</v>
      </c>
      <c r="B4885" s="211">
        <v>0</v>
      </c>
      <c r="C4885" s="211">
        <v>1</v>
      </c>
      <c r="D4885" s="300" t="s">
        <v>2546</v>
      </c>
      <c r="E4885" s="211" t="s">
        <v>127</v>
      </c>
      <c r="F4885" s="211" t="s">
        <v>3291</v>
      </c>
    </row>
    <row r="4886" spans="1:6" ht="15" customHeight="1" x14ac:dyDescent="0.25">
      <c r="A4886" s="211" t="s">
        <v>5</v>
      </c>
      <c r="B4886" s="211">
        <v>0</v>
      </c>
      <c r="C4886" s="211">
        <v>1</v>
      </c>
      <c r="D4886" s="211" t="s">
        <v>379</v>
      </c>
      <c r="E4886" s="211" t="s">
        <v>3482</v>
      </c>
      <c r="F4886" s="211" t="s">
        <v>3291</v>
      </c>
    </row>
    <row r="4887" spans="1:6" ht="15" customHeight="1" x14ac:dyDescent="0.25">
      <c r="A4887" s="211" t="s">
        <v>5</v>
      </c>
      <c r="B4887" s="211">
        <v>0</v>
      </c>
      <c r="C4887" s="211">
        <v>1</v>
      </c>
      <c r="D4887" s="211" t="s">
        <v>385</v>
      </c>
      <c r="E4887" s="211" t="s">
        <v>3482</v>
      </c>
      <c r="F4887" s="211" t="s">
        <v>3291</v>
      </c>
    </row>
    <row r="4888" spans="1:6" ht="15" customHeight="1" x14ac:dyDescent="0.25">
      <c r="A4888" s="211" t="s">
        <v>5</v>
      </c>
      <c r="B4888" s="211">
        <v>0</v>
      </c>
      <c r="C4888" s="211">
        <v>1</v>
      </c>
      <c r="D4888" s="211" t="s">
        <v>3162</v>
      </c>
      <c r="E4888" s="211" t="s">
        <v>3482</v>
      </c>
      <c r="F4888" s="211" t="s">
        <v>3291</v>
      </c>
    </row>
    <row r="4889" spans="1:6" ht="15" customHeight="1" x14ac:dyDescent="0.25">
      <c r="A4889" s="211" t="s">
        <v>5</v>
      </c>
      <c r="B4889" s="211">
        <v>0</v>
      </c>
      <c r="C4889" s="211">
        <v>1</v>
      </c>
      <c r="D4889" s="211" t="s">
        <v>3247</v>
      </c>
      <c r="E4889" s="211" t="s">
        <v>3482</v>
      </c>
      <c r="F4889" s="211" t="s">
        <v>3291</v>
      </c>
    </row>
    <row r="4890" spans="1:6" ht="15" customHeight="1" x14ac:dyDescent="0.25">
      <c r="A4890" s="211" t="s">
        <v>5</v>
      </c>
      <c r="B4890" s="211">
        <v>0</v>
      </c>
      <c r="C4890" s="211">
        <v>1</v>
      </c>
      <c r="D4890" s="211" t="s">
        <v>2283</v>
      </c>
      <c r="E4890" s="211" t="s">
        <v>3482</v>
      </c>
      <c r="F4890" s="211" t="s">
        <v>3291</v>
      </c>
    </row>
    <row r="4891" spans="1:6" ht="15" customHeight="1" x14ac:dyDescent="0.25">
      <c r="A4891" s="211" t="s">
        <v>5</v>
      </c>
      <c r="B4891" s="211">
        <v>0</v>
      </c>
      <c r="C4891" s="211">
        <v>1</v>
      </c>
      <c r="D4891" s="211" t="s">
        <v>2282</v>
      </c>
      <c r="E4891" s="211" t="s">
        <v>3482</v>
      </c>
      <c r="F4891" s="211" t="s">
        <v>3291</v>
      </c>
    </row>
    <row r="4892" spans="1:6" ht="15" customHeight="1" x14ac:dyDescent="0.25">
      <c r="A4892" s="211" t="s">
        <v>5</v>
      </c>
      <c r="B4892" s="211">
        <v>0</v>
      </c>
      <c r="C4892" s="211">
        <v>1</v>
      </c>
      <c r="D4892" s="211" t="s">
        <v>3563</v>
      </c>
      <c r="E4892" s="211" t="s">
        <v>3290</v>
      </c>
      <c r="F4892" s="211" t="s">
        <v>3291</v>
      </c>
    </row>
    <row r="4893" spans="1:6" ht="15" customHeight="1" x14ac:dyDescent="0.25">
      <c r="A4893" s="211" t="s">
        <v>5</v>
      </c>
      <c r="B4893" s="211">
        <v>0</v>
      </c>
      <c r="C4893" s="211">
        <v>1</v>
      </c>
      <c r="D4893" s="211" t="s">
        <v>3389</v>
      </c>
      <c r="E4893" s="211" t="s">
        <v>3290</v>
      </c>
      <c r="F4893" s="211" t="s">
        <v>3291</v>
      </c>
    </row>
    <row r="4894" spans="1:6" ht="16.5" customHeight="1" x14ac:dyDescent="0.3">
      <c r="A4894" s="211" t="s">
        <v>5</v>
      </c>
      <c r="B4894" s="211">
        <v>0</v>
      </c>
      <c r="C4894" s="211">
        <v>1</v>
      </c>
      <c r="D4894" s="211" t="s">
        <v>1714</v>
      </c>
      <c r="E4894" s="368" t="s">
        <v>3482</v>
      </c>
      <c r="F4894" s="211" t="s">
        <v>3291</v>
      </c>
    </row>
    <row r="4895" spans="1:6" ht="16.5" customHeight="1" x14ac:dyDescent="0.3">
      <c r="A4895" s="211" t="s">
        <v>5</v>
      </c>
      <c r="B4895" s="211">
        <v>0</v>
      </c>
      <c r="C4895" s="211">
        <v>1</v>
      </c>
      <c r="D4895" s="211" t="s">
        <v>1716</v>
      </c>
      <c r="E4895" s="368" t="s">
        <v>3482</v>
      </c>
      <c r="F4895" s="211" t="s">
        <v>3291</v>
      </c>
    </row>
    <row r="4896" spans="1:6" ht="16.5" customHeight="1" x14ac:dyDescent="0.3">
      <c r="A4896" s="211" t="s">
        <v>5</v>
      </c>
      <c r="B4896" s="211">
        <v>0</v>
      </c>
      <c r="C4896" s="211">
        <v>1</v>
      </c>
      <c r="D4896" s="211" t="s">
        <v>1718</v>
      </c>
      <c r="E4896" s="368" t="s">
        <v>3482</v>
      </c>
      <c r="F4896" s="211" t="s">
        <v>3291</v>
      </c>
    </row>
    <row r="4897" spans="1:6" ht="16.5" customHeight="1" x14ac:dyDescent="0.3">
      <c r="A4897" s="211" t="s">
        <v>5</v>
      </c>
      <c r="B4897" s="211">
        <v>0</v>
      </c>
      <c r="C4897" s="211">
        <v>1</v>
      </c>
      <c r="D4897" s="211" t="s">
        <v>2379</v>
      </c>
      <c r="E4897" s="368" t="s">
        <v>3482</v>
      </c>
      <c r="F4897" s="211" t="s">
        <v>3291</v>
      </c>
    </row>
    <row r="4898" spans="1:6" ht="16.5" customHeight="1" x14ac:dyDescent="0.3">
      <c r="A4898" s="211" t="s">
        <v>5</v>
      </c>
      <c r="B4898" s="211">
        <v>0</v>
      </c>
      <c r="C4898" s="211">
        <v>1</v>
      </c>
      <c r="D4898" s="211" t="s">
        <v>1722</v>
      </c>
      <c r="E4898" s="368" t="s">
        <v>3482</v>
      </c>
      <c r="F4898" s="211" t="s">
        <v>3291</v>
      </c>
    </row>
    <row r="4899" spans="1:6" ht="16.5" customHeight="1" x14ac:dyDescent="0.3">
      <c r="A4899" s="211" t="s">
        <v>5</v>
      </c>
      <c r="B4899" s="211">
        <v>0</v>
      </c>
      <c r="C4899" s="211">
        <v>1</v>
      </c>
      <c r="D4899" s="211" t="s">
        <v>1724</v>
      </c>
      <c r="E4899" s="368" t="s">
        <v>3482</v>
      </c>
      <c r="F4899" s="211" t="s">
        <v>3291</v>
      </c>
    </row>
    <row r="4900" spans="1:6" ht="15" customHeight="1" x14ac:dyDescent="0.25">
      <c r="A4900" s="211" t="s">
        <v>5</v>
      </c>
      <c r="B4900" s="211">
        <v>0</v>
      </c>
      <c r="C4900" s="211">
        <v>1</v>
      </c>
      <c r="D4900" s="211" t="s">
        <v>72</v>
      </c>
      <c r="E4900" s="211" t="s">
        <v>3482</v>
      </c>
      <c r="F4900" s="211" t="s">
        <v>3291</v>
      </c>
    </row>
    <row r="4901" spans="1:6" ht="15" customHeight="1" x14ac:dyDescent="0.25">
      <c r="A4901" s="211" t="s">
        <v>5</v>
      </c>
      <c r="B4901" s="211">
        <v>0</v>
      </c>
      <c r="C4901" s="211">
        <v>1</v>
      </c>
      <c r="D4901" s="211" t="s">
        <v>73</v>
      </c>
      <c r="E4901" s="211" t="s">
        <v>3482</v>
      </c>
      <c r="F4901" s="211" t="s">
        <v>3291</v>
      </c>
    </row>
    <row r="4902" spans="1:6" ht="15" customHeight="1" x14ac:dyDescent="0.25">
      <c r="A4902" s="211" t="s">
        <v>5</v>
      </c>
      <c r="B4902" s="211">
        <v>0</v>
      </c>
      <c r="C4902" s="211">
        <v>1</v>
      </c>
      <c r="D4902" s="211" t="s">
        <v>3107</v>
      </c>
      <c r="E4902" s="211" t="s">
        <v>3482</v>
      </c>
      <c r="F4902" s="211" t="s">
        <v>3291</v>
      </c>
    </row>
    <row r="4903" spans="1:6" ht="15" customHeight="1" x14ac:dyDescent="0.25">
      <c r="A4903" s="211" t="s">
        <v>5</v>
      </c>
      <c r="B4903" s="211">
        <v>0</v>
      </c>
      <c r="C4903" s="211">
        <v>1</v>
      </c>
      <c r="D4903" s="211" t="s">
        <v>3109</v>
      </c>
      <c r="E4903" s="211" t="s">
        <v>3482</v>
      </c>
      <c r="F4903" s="211" t="s">
        <v>3291</v>
      </c>
    </row>
    <row r="4904" spans="1:6" ht="15" customHeight="1" x14ac:dyDescent="0.25">
      <c r="A4904" s="211" t="s">
        <v>5</v>
      </c>
      <c r="B4904" s="211">
        <v>0</v>
      </c>
      <c r="C4904" s="211">
        <v>1</v>
      </c>
      <c r="D4904" s="211" t="s">
        <v>3111</v>
      </c>
      <c r="E4904" s="211" t="s">
        <v>3482</v>
      </c>
      <c r="F4904" s="211" t="s">
        <v>3291</v>
      </c>
    </row>
    <row r="4905" spans="1:6" ht="15" customHeight="1" x14ac:dyDescent="0.25">
      <c r="A4905" s="211" t="s">
        <v>5</v>
      </c>
      <c r="B4905" s="211">
        <v>0</v>
      </c>
      <c r="C4905" s="211">
        <v>1</v>
      </c>
      <c r="D4905" s="211" t="s">
        <v>3388</v>
      </c>
      <c r="E4905" s="211" t="s">
        <v>3290</v>
      </c>
      <c r="F4905" s="211" t="s">
        <v>3291</v>
      </c>
    </row>
    <row r="4906" spans="1:6" ht="15" customHeight="1" x14ac:dyDescent="0.25">
      <c r="A4906" s="211" t="s">
        <v>5</v>
      </c>
      <c r="B4906" s="211">
        <v>0</v>
      </c>
      <c r="C4906" s="211">
        <v>1</v>
      </c>
      <c r="D4906" s="211" t="s">
        <v>3387</v>
      </c>
      <c r="E4906" s="211" t="s">
        <v>3290</v>
      </c>
      <c r="F4906" s="211" t="s">
        <v>3291</v>
      </c>
    </row>
    <row r="4907" spans="1:6" ht="15" customHeight="1" x14ac:dyDescent="0.25">
      <c r="A4907" s="211" t="s">
        <v>5</v>
      </c>
      <c r="B4907" s="211">
        <v>0</v>
      </c>
      <c r="C4907" s="211">
        <v>1</v>
      </c>
      <c r="D4907" s="211" t="s">
        <v>3391</v>
      </c>
      <c r="E4907" s="211" t="s">
        <v>3290</v>
      </c>
      <c r="F4907" s="211" t="s">
        <v>3291</v>
      </c>
    </row>
    <row r="4908" spans="1:6" ht="15" customHeight="1" x14ac:dyDescent="0.25">
      <c r="A4908" s="211" t="s">
        <v>5</v>
      </c>
      <c r="B4908" s="211">
        <v>0</v>
      </c>
      <c r="C4908" s="211">
        <v>1</v>
      </c>
      <c r="D4908" s="211" t="s">
        <v>3392</v>
      </c>
      <c r="E4908" s="211" t="s">
        <v>3290</v>
      </c>
      <c r="F4908" s="211" t="s">
        <v>3291</v>
      </c>
    </row>
    <row r="4909" spans="1:6" ht="15" customHeight="1" x14ac:dyDescent="0.25">
      <c r="A4909" s="211" t="s">
        <v>5</v>
      </c>
      <c r="B4909" s="211">
        <v>0</v>
      </c>
      <c r="C4909" s="211">
        <v>1</v>
      </c>
      <c r="D4909" s="211" t="s">
        <v>209</v>
      </c>
      <c r="E4909" s="211" t="s">
        <v>3292</v>
      </c>
      <c r="F4909" s="211" t="s">
        <v>3291</v>
      </c>
    </row>
    <row r="4910" spans="1:6" ht="15" customHeight="1" x14ac:dyDescent="0.25">
      <c r="A4910" s="211" t="s">
        <v>5</v>
      </c>
      <c r="B4910" s="211">
        <v>0</v>
      </c>
      <c r="C4910" s="211">
        <v>1</v>
      </c>
      <c r="D4910" s="211" t="s">
        <v>3196</v>
      </c>
      <c r="E4910" s="211" t="s">
        <v>3292</v>
      </c>
      <c r="F4910" s="211" t="s">
        <v>3291</v>
      </c>
    </row>
    <row r="4911" spans="1:6" ht="15" customHeight="1" x14ac:dyDescent="0.25">
      <c r="A4911" s="211" t="s">
        <v>5</v>
      </c>
      <c r="B4911" s="211">
        <v>0</v>
      </c>
      <c r="C4911" s="211">
        <v>1</v>
      </c>
      <c r="D4911" s="211" t="s">
        <v>392</v>
      </c>
      <c r="E4911" s="211" t="s">
        <v>3292</v>
      </c>
      <c r="F4911" s="211" t="s">
        <v>3291</v>
      </c>
    </row>
    <row r="4912" spans="1:6" ht="15" customHeight="1" x14ac:dyDescent="0.25">
      <c r="A4912" s="211" t="s">
        <v>5</v>
      </c>
      <c r="B4912" s="211">
        <v>0</v>
      </c>
      <c r="C4912" s="211">
        <v>1</v>
      </c>
      <c r="D4912" s="211" t="s">
        <v>642</v>
      </c>
      <c r="E4912" s="211" t="s">
        <v>3292</v>
      </c>
      <c r="F4912" s="211" t="s">
        <v>3291</v>
      </c>
    </row>
    <row r="4913" spans="1:6" ht="15" customHeight="1" x14ac:dyDescent="0.25">
      <c r="A4913" s="211" t="s">
        <v>5</v>
      </c>
      <c r="B4913" s="211">
        <v>0</v>
      </c>
      <c r="C4913" s="211">
        <v>1</v>
      </c>
      <c r="D4913" s="211" t="s">
        <v>395</v>
      </c>
      <c r="E4913" s="211" t="s">
        <v>3292</v>
      </c>
      <c r="F4913" s="211" t="s">
        <v>3291</v>
      </c>
    </row>
    <row r="4914" spans="1:6" ht="15" customHeight="1" x14ac:dyDescent="0.25">
      <c r="A4914" s="211" t="s">
        <v>5</v>
      </c>
      <c r="B4914" s="211">
        <v>0</v>
      </c>
      <c r="C4914" s="211">
        <v>1</v>
      </c>
      <c r="D4914" s="211" t="s">
        <v>397</v>
      </c>
      <c r="E4914" s="211" t="s">
        <v>3292</v>
      </c>
      <c r="F4914" s="211" t="s">
        <v>3291</v>
      </c>
    </row>
    <row r="4915" spans="1:6" ht="15" customHeight="1" x14ac:dyDescent="0.25">
      <c r="A4915" s="211" t="s">
        <v>5</v>
      </c>
      <c r="B4915" s="211">
        <v>0</v>
      </c>
      <c r="C4915" s="211">
        <v>1</v>
      </c>
      <c r="D4915" s="211" t="s">
        <v>292</v>
      </c>
      <c r="E4915" s="211" t="s">
        <v>3292</v>
      </c>
      <c r="F4915" s="211" t="s">
        <v>3291</v>
      </c>
    </row>
    <row r="4916" spans="1:6" ht="15" customHeight="1" x14ac:dyDescent="0.25">
      <c r="A4916" s="211" t="s">
        <v>5</v>
      </c>
      <c r="B4916" s="211">
        <v>0</v>
      </c>
      <c r="C4916" s="211">
        <v>1</v>
      </c>
      <c r="D4916" s="211" t="s">
        <v>400</v>
      </c>
      <c r="E4916" s="211" t="s">
        <v>3292</v>
      </c>
      <c r="F4916" s="211" t="s">
        <v>3291</v>
      </c>
    </row>
    <row r="4917" spans="1:6" ht="15" customHeight="1" x14ac:dyDescent="0.25">
      <c r="A4917" s="211" t="s">
        <v>5</v>
      </c>
      <c r="B4917" s="211">
        <v>0</v>
      </c>
      <c r="C4917" s="211">
        <v>1</v>
      </c>
      <c r="D4917" s="211" t="s">
        <v>403</v>
      </c>
      <c r="E4917" s="211" t="s">
        <v>3292</v>
      </c>
      <c r="F4917" s="211" t="s">
        <v>3291</v>
      </c>
    </row>
    <row r="4918" spans="1:6" ht="15" customHeight="1" x14ac:dyDescent="0.25">
      <c r="A4918" s="211" t="s">
        <v>5</v>
      </c>
      <c r="B4918" s="211">
        <v>0</v>
      </c>
      <c r="C4918" s="211">
        <v>1</v>
      </c>
      <c r="D4918" s="211" t="s">
        <v>1042</v>
      </c>
      <c r="E4918" s="211" t="s">
        <v>3292</v>
      </c>
      <c r="F4918" s="211" t="s">
        <v>3291</v>
      </c>
    </row>
    <row r="4919" spans="1:6" ht="15" customHeight="1" x14ac:dyDescent="0.25">
      <c r="A4919" s="211" t="s">
        <v>5</v>
      </c>
      <c r="B4919" s="211">
        <v>0</v>
      </c>
      <c r="C4919" s="211">
        <v>1</v>
      </c>
      <c r="D4919" s="211" t="s">
        <v>1045</v>
      </c>
      <c r="E4919" s="211" t="s">
        <v>3292</v>
      </c>
      <c r="F4919" s="211" t="s">
        <v>3291</v>
      </c>
    </row>
    <row r="4920" spans="1:6" ht="15" customHeight="1" x14ac:dyDescent="0.25">
      <c r="A4920" s="211" t="s">
        <v>5</v>
      </c>
      <c r="B4920" s="211">
        <v>0</v>
      </c>
      <c r="C4920" s="211">
        <v>1</v>
      </c>
      <c r="D4920" s="211" t="s">
        <v>933</v>
      </c>
      <c r="E4920" s="211" t="s">
        <v>3292</v>
      </c>
      <c r="F4920" s="211" t="s">
        <v>3291</v>
      </c>
    </row>
    <row r="4921" spans="1:6" ht="15" customHeight="1" x14ac:dyDescent="0.25">
      <c r="A4921" s="211" t="s">
        <v>5</v>
      </c>
      <c r="B4921" s="211">
        <v>0</v>
      </c>
      <c r="C4921" s="211">
        <v>1</v>
      </c>
      <c r="D4921" s="211" t="s">
        <v>932</v>
      </c>
      <c r="E4921" s="211" t="s">
        <v>3292</v>
      </c>
      <c r="F4921" s="211" t="s">
        <v>3291</v>
      </c>
    </row>
    <row r="4922" spans="1:6" ht="15" customHeight="1" x14ac:dyDescent="0.25">
      <c r="A4922" s="211" t="s">
        <v>5</v>
      </c>
      <c r="B4922" s="211">
        <v>0</v>
      </c>
      <c r="C4922" s="211">
        <v>1</v>
      </c>
      <c r="D4922" s="211" t="s">
        <v>381</v>
      </c>
      <c r="E4922" s="211" t="s">
        <v>3292</v>
      </c>
      <c r="F4922" s="211" t="s">
        <v>3291</v>
      </c>
    </row>
    <row r="4923" spans="1:6" ht="15" customHeight="1" x14ac:dyDescent="0.25">
      <c r="A4923" s="211" t="s">
        <v>5</v>
      </c>
      <c r="B4923" s="211">
        <v>0</v>
      </c>
      <c r="C4923" s="211">
        <v>1</v>
      </c>
      <c r="D4923" s="211" t="s">
        <v>767</v>
      </c>
      <c r="E4923" s="211" t="s">
        <v>3292</v>
      </c>
      <c r="F4923" s="211" t="s">
        <v>3291</v>
      </c>
    </row>
    <row r="4924" spans="1:6" ht="15" customHeight="1" x14ac:dyDescent="0.25">
      <c r="A4924" s="211" t="s">
        <v>5</v>
      </c>
      <c r="B4924" s="211">
        <v>0</v>
      </c>
      <c r="C4924" s="211">
        <v>1</v>
      </c>
      <c r="D4924" s="211" t="s">
        <v>4401</v>
      </c>
      <c r="E4924" s="211" t="s">
        <v>127</v>
      </c>
      <c r="F4924" s="211" t="s">
        <v>3291</v>
      </c>
    </row>
    <row r="4925" spans="1:6" ht="15" customHeight="1" x14ac:dyDescent="0.25">
      <c r="A4925" s="211" t="s">
        <v>5</v>
      </c>
      <c r="B4925" s="211">
        <v>0</v>
      </c>
      <c r="C4925" s="211">
        <v>1</v>
      </c>
      <c r="D4925" s="211" t="s">
        <v>3200</v>
      </c>
      <c r="E4925" s="211" t="s">
        <v>127</v>
      </c>
      <c r="F4925" s="211" t="s">
        <v>3291</v>
      </c>
    </row>
    <row r="4926" spans="1:6" ht="15" customHeight="1" x14ac:dyDescent="0.25">
      <c r="A4926" s="211" t="s">
        <v>5</v>
      </c>
      <c r="B4926" s="211">
        <v>0</v>
      </c>
      <c r="C4926" s="211">
        <v>1</v>
      </c>
      <c r="D4926" s="211" t="s">
        <v>3199</v>
      </c>
      <c r="E4926" s="211" t="s">
        <v>3292</v>
      </c>
      <c r="F4926" s="211" t="s">
        <v>3291</v>
      </c>
    </row>
    <row r="4927" spans="1:6" ht="15" customHeight="1" x14ac:dyDescent="0.25">
      <c r="A4927" s="211" t="s">
        <v>5</v>
      </c>
      <c r="B4927" s="211">
        <v>0</v>
      </c>
      <c r="C4927" s="211">
        <v>1</v>
      </c>
      <c r="D4927" s="211" t="s">
        <v>87</v>
      </c>
      <c r="E4927" s="211" t="s">
        <v>3292</v>
      </c>
      <c r="F4927" s="211" t="s">
        <v>3291</v>
      </c>
    </row>
    <row r="4928" spans="1:6" x14ac:dyDescent="0.25">
      <c r="A4928" s="211" t="s">
        <v>2</v>
      </c>
      <c r="B4928" s="211">
        <v>0</v>
      </c>
      <c r="C4928" s="211">
        <v>1</v>
      </c>
      <c r="D4928" s="211" t="s">
        <v>379</v>
      </c>
      <c r="E4928" s="211" t="s">
        <v>3482</v>
      </c>
      <c r="F4928" s="211" t="s">
        <v>3291</v>
      </c>
    </row>
    <row r="4929" spans="1:6" x14ac:dyDescent="0.25">
      <c r="A4929" s="211" t="s">
        <v>2</v>
      </c>
      <c r="B4929" s="211">
        <v>0</v>
      </c>
      <c r="C4929" s="211">
        <v>1</v>
      </c>
      <c r="D4929" s="211" t="s">
        <v>385</v>
      </c>
      <c r="E4929" s="211" t="s">
        <v>3482</v>
      </c>
      <c r="F4929" s="211" t="s">
        <v>3291</v>
      </c>
    </row>
    <row r="4930" spans="1:6" x14ac:dyDescent="0.25">
      <c r="A4930" s="211" t="s">
        <v>2</v>
      </c>
      <c r="B4930" s="211">
        <v>0</v>
      </c>
      <c r="C4930" s="211">
        <v>1</v>
      </c>
      <c r="D4930" s="211" t="s">
        <v>3162</v>
      </c>
      <c r="E4930" s="211" t="s">
        <v>3482</v>
      </c>
      <c r="F4930" s="211" t="s">
        <v>3291</v>
      </c>
    </row>
    <row r="4931" spans="1:6" x14ac:dyDescent="0.25">
      <c r="A4931" s="211" t="s">
        <v>2</v>
      </c>
      <c r="B4931" s="211">
        <v>0</v>
      </c>
      <c r="C4931" s="211">
        <v>1</v>
      </c>
      <c r="D4931" s="211" t="s">
        <v>3247</v>
      </c>
      <c r="E4931" s="211" t="s">
        <v>3482</v>
      </c>
      <c r="F4931" s="211" t="s">
        <v>3291</v>
      </c>
    </row>
    <row r="4932" spans="1:6" x14ac:dyDescent="0.25">
      <c r="A4932" s="211" t="s">
        <v>2</v>
      </c>
      <c r="B4932" s="211">
        <v>0</v>
      </c>
      <c r="C4932" s="211">
        <v>1</v>
      </c>
      <c r="D4932" s="211" t="s">
        <v>2283</v>
      </c>
      <c r="E4932" s="211" t="s">
        <v>3482</v>
      </c>
      <c r="F4932" s="211" t="s">
        <v>3291</v>
      </c>
    </row>
    <row r="4933" spans="1:6" x14ac:dyDescent="0.25">
      <c r="A4933" s="211" t="s">
        <v>2</v>
      </c>
      <c r="B4933" s="211">
        <v>0</v>
      </c>
      <c r="C4933" s="211">
        <v>1</v>
      </c>
      <c r="D4933" s="211" t="s">
        <v>2282</v>
      </c>
      <c r="E4933" s="211" t="s">
        <v>3482</v>
      </c>
      <c r="F4933" s="211" t="s">
        <v>3291</v>
      </c>
    </row>
    <row r="4934" spans="1:6" x14ac:dyDescent="0.25">
      <c r="A4934" s="211" t="s">
        <v>2</v>
      </c>
      <c r="B4934" s="211">
        <v>0</v>
      </c>
      <c r="C4934" s="211">
        <v>1</v>
      </c>
      <c r="D4934" s="211" t="s">
        <v>209</v>
      </c>
      <c r="E4934" s="211" t="s">
        <v>3292</v>
      </c>
      <c r="F4934" s="211" t="s">
        <v>3291</v>
      </c>
    </row>
    <row r="4935" spans="1:6" x14ac:dyDescent="0.25">
      <c r="A4935" s="211" t="s">
        <v>2</v>
      </c>
      <c r="B4935" s="211">
        <v>0</v>
      </c>
      <c r="C4935" s="211">
        <v>1</v>
      </c>
      <c r="D4935" s="211" t="s">
        <v>3196</v>
      </c>
      <c r="E4935" s="211" t="s">
        <v>3292</v>
      </c>
      <c r="F4935" s="211" t="s">
        <v>3291</v>
      </c>
    </row>
    <row r="4936" spans="1:6" x14ac:dyDescent="0.25">
      <c r="A4936" s="211" t="s">
        <v>2</v>
      </c>
      <c r="B4936" s="211">
        <v>0</v>
      </c>
      <c r="C4936" s="211">
        <v>1</v>
      </c>
      <c r="D4936" s="211" t="s">
        <v>392</v>
      </c>
      <c r="E4936" s="211" t="s">
        <v>3292</v>
      </c>
      <c r="F4936" s="211" t="s">
        <v>3291</v>
      </c>
    </row>
    <row r="4937" spans="1:6" x14ac:dyDescent="0.25">
      <c r="A4937" s="211" t="s">
        <v>2</v>
      </c>
      <c r="B4937" s="211">
        <v>0</v>
      </c>
      <c r="C4937" s="211">
        <v>1</v>
      </c>
      <c r="D4937" s="211" t="s">
        <v>642</v>
      </c>
      <c r="E4937" s="211" t="s">
        <v>3292</v>
      </c>
      <c r="F4937" s="211" t="s">
        <v>3291</v>
      </c>
    </row>
    <row r="4938" spans="1:6" x14ac:dyDescent="0.25">
      <c r="A4938" s="211" t="s">
        <v>2</v>
      </c>
      <c r="B4938" s="211">
        <v>0</v>
      </c>
      <c r="C4938" s="211">
        <v>1</v>
      </c>
      <c r="D4938" s="211" t="s">
        <v>395</v>
      </c>
      <c r="E4938" s="211" t="s">
        <v>3292</v>
      </c>
      <c r="F4938" s="211" t="s">
        <v>3291</v>
      </c>
    </row>
    <row r="4939" spans="1:6" x14ac:dyDescent="0.25">
      <c r="A4939" s="211" t="s">
        <v>2</v>
      </c>
      <c r="B4939" s="211">
        <v>0</v>
      </c>
      <c r="C4939" s="211">
        <v>1</v>
      </c>
      <c r="D4939" s="211" t="s">
        <v>397</v>
      </c>
      <c r="E4939" s="211" t="s">
        <v>3292</v>
      </c>
      <c r="F4939" s="211" t="s">
        <v>3291</v>
      </c>
    </row>
    <row r="4940" spans="1:6" x14ac:dyDescent="0.25">
      <c r="A4940" s="211" t="s">
        <v>2</v>
      </c>
      <c r="B4940" s="211">
        <v>0</v>
      </c>
      <c r="C4940" s="211">
        <v>1</v>
      </c>
      <c r="D4940" s="211" t="s">
        <v>292</v>
      </c>
      <c r="E4940" s="211" t="s">
        <v>3292</v>
      </c>
      <c r="F4940" s="211" t="s">
        <v>3291</v>
      </c>
    </row>
    <row r="4941" spans="1:6" x14ac:dyDescent="0.25">
      <c r="A4941" s="211" t="s">
        <v>2</v>
      </c>
      <c r="B4941" s="211">
        <v>0</v>
      </c>
      <c r="C4941" s="211">
        <v>1</v>
      </c>
      <c r="D4941" s="211" t="s">
        <v>400</v>
      </c>
      <c r="E4941" s="211" t="s">
        <v>3292</v>
      </c>
      <c r="F4941" s="211" t="s">
        <v>3291</v>
      </c>
    </row>
    <row r="4942" spans="1:6" x14ac:dyDescent="0.25">
      <c r="A4942" s="211" t="s">
        <v>2</v>
      </c>
      <c r="B4942" s="211">
        <v>0</v>
      </c>
      <c r="C4942" s="211">
        <v>1</v>
      </c>
      <c r="D4942" s="211" t="s">
        <v>403</v>
      </c>
      <c r="E4942" s="211" t="s">
        <v>3292</v>
      </c>
      <c r="F4942" s="211" t="s">
        <v>3291</v>
      </c>
    </row>
    <row r="4943" spans="1:6" x14ac:dyDescent="0.25">
      <c r="A4943" s="211" t="s">
        <v>2</v>
      </c>
      <c r="B4943" s="211">
        <v>0</v>
      </c>
      <c r="C4943" s="211">
        <v>1</v>
      </c>
      <c r="D4943" s="211" t="s">
        <v>1042</v>
      </c>
      <c r="E4943" s="211" t="s">
        <v>3292</v>
      </c>
      <c r="F4943" s="211" t="s">
        <v>3291</v>
      </c>
    </row>
    <row r="4944" spans="1:6" x14ac:dyDescent="0.25">
      <c r="A4944" s="211" t="s">
        <v>2</v>
      </c>
      <c r="B4944" s="211">
        <v>0</v>
      </c>
      <c r="C4944" s="211">
        <v>1</v>
      </c>
      <c r="D4944" s="211" t="s">
        <v>1045</v>
      </c>
      <c r="E4944" s="211" t="s">
        <v>3292</v>
      </c>
      <c r="F4944" s="211" t="s">
        <v>3291</v>
      </c>
    </row>
    <row r="4945" spans="1:6" x14ac:dyDescent="0.25">
      <c r="A4945" s="211" t="s">
        <v>2</v>
      </c>
      <c r="B4945" s="211">
        <v>0</v>
      </c>
      <c r="C4945" s="211">
        <v>1</v>
      </c>
      <c r="D4945" s="211" t="s">
        <v>933</v>
      </c>
      <c r="E4945" s="211" t="s">
        <v>3292</v>
      </c>
      <c r="F4945" s="211" t="s">
        <v>3291</v>
      </c>
    </row>
    <row r="4946" spans="1:6" x14ac:dyDescent="0.25">
      <c r="A4946" s="211" t="s">
        <v>2</v>
      </c>
      <c r="B4946" s="211">
        <v>0</v>
      </c>
      <c r="C4946" s="211">
        <v>1</v>
      </c>
      <c r="D4946" s="211" t="s">
        <v>932</v>
      </c>
      <c r="E4946" s="211" t="s">
        <v>3292</v>
      </c>
      <c r="F4946" s="211" t="s">
        <v>3291</v>
      </c>
    </row>
    <row r="4947" spans="1:6" x14ac:dyDescent="0.25">
      <c r="A4947" s="211" t="s">
        <v>2</v>
      </c>
      <c r="B4947" s="211">
        <v>0</v>
      </c>
      <c r="C4947" s="211">
        <v>1</v>
      </c>
      <c r="D4947" s="211" t="s">
        <v>381</v>
      </c>
      <c r="E4947" s="211" t="s">
        <v>3292</v>
      </c>
      <c r="F4947" s="211" t="s">
        <v>3291</v>
      </c>
    </row>
    <row r="4948" spans="1:6" x14ac:dyDescent="0.25">
      <c r="A4948" s="211" t="s">
        <v>2</v>
      </c>
      <c r="B4948" s="211">
        <v>0</v>
      </c>
      <c r="C4948" s="211">
        <v>1</v>
      </c>
      <c r="D4948" s="211" t="s">
        <v>767</v>
      </c>
      <c r="E4948" s="211" t="s">
        <v>3292</v>
      </c>
      <c r="F4948" s="211" t="s">
        <v>3291</v>
      </c>
    </row>
    <row r="4949" spans="1:6" x14ac:dyDescent="0.25">
      <c r="A4949" s="211" t="s">
        <v>2</v>
      </c>
      <c r="B4949" s="211">
        <v>0</v>
      </c>
      <c r="C4949" s="211">
        <v>1</v>
      </c>
      <c r="D4949" s="211" t="s">
        <v>4401</v>
      </c>
      <c r="E4949" s="211" t="s">
        <v>127</v>
      </c>
      <c r="F4949" s="211" t="s">
        <v>3291</v>
      </c>
    </row>
    <row r="4950" spans="1:6" x14ac:dyDescent="0.25">
      <c r="A4950" s="211" t="s">
        <v>2</v>
      </c>
      <c r="B4950" s="211">
        <v>0</v>
      </c>
      <c r="C4950" s="211">
        <v>1</v>
      </c>
      <c r="D4950" s="211" t="s">
        <v>3200</v>
      </c>
      <c r="E4950" s="211" t="s">
        <v>127</v>
      </c>
      <c r="F4950" s="211" t="s">
        <v>3291</v>
      </c>
    </row>
    <row r="4951" spans="1:6" x14ac:dyDescent="0.25">
      <c r="A4951" s="211" t="s">
        <v>2</v>
      </c>
      <c r="B4951" s="211">
        <v>0</v>
      </c>
      <c r="C4951" s="211">
        <v>1</v>
      </c>
      <c r="D4951" s="211" t="s">
        <v>3199</v>
      </c>
      <c r="E4951" s="211" t="s">
        <v>3292</v>
      </c>
      <c r="F4951" s="211" t="s">
        <v>3291</v>
      </c>
    </row>
    <row r="4952" spans="1:6" x14ac:dyDescent="0.25">
      <c r="A4952" s="211" t="s">
        <v>2</v>
      </c>
      <c r="B4952" s="211">
        <v>0</v>
      </c>
      <c r="C4952" s="211">
        <v>1</v>
      </c>
      <c r="D4952" s="211" t="s">
        <v>87</v>
      </c>
      <c r="E4952" s="211" t="s">
        <v>3292</v>
      </c>
      <c r="F4952" s="211" t="s">
        <v>3291</v>
      </c>
    </row>
    <row r="4953" spans="1:6" x14ac:dyDescent="0.25">
      <c r="A4953" s="211" t="s">
        <v>2</v>
      </c>
      <c r="B4953" s="211">
        <v>0</v>
      </c>
      <c r="C4953" s="211">
        <v>1</v>
      </c>
      <c r="D4953" s="211" t="s">
        <v>3584</v>
      </c>
      <c r="E4953" s="211" t="s">
        <v>3292</v>
      </c>
      <c r="F4953" s="211" t="s">
        <v>3291</v>
      </c>
    </row>
    <row r="4954" spans="1:6" x14ac:dyDescent="0.25">
      <c r="A4954" s="211" t="s">
        <v>2</v>
      </c>
      <c r="B4954" s="211">
        <v>0</v>
      </c>
      <c r="C4954" s="211">
        <v>1</v>
      </c>
      <c r="D4954" s="211" t="s">
        <v>78</v>
      </c>
      <c r="E4954" s="211" t="s">
        <v>3292</v>
      </c>
      <c r="F4954" s="211" t="s">
        <v>3291</v>
      </c>
    </row>
    <row r="4955" spans="1:6" x14ac:dyDescent="0.25">
      <c r="A4955" s="211" t="s">
        <v>2</v>
      </c>
      <c r="B4955" s="211">
        <v>0</v>
      </c>
      <c r="C4955" s="211">
        <v>1</v>
      </c>
      <c r="D4955" s="211" t="s">
        <v>3532</v>
      </c>
      <c r="E4955" s="211" t="s">
        <v>3292</v>
      </c>
      <c r="F4955" s="211" t="s">
        <v>3291</v>
      </c>
    </row>
    <row r="4956" spans="1:6" x14ac:dyDescent="0.25">
      <c r="A4956" s="211" t="s">
        <v>2</v>
      </c>
      <c r="B4956" s="211">
        <v>0</v>
      </c>
      <c r="C4956" s="211">
        <v>1</v>
      </c>
      <c r="D4956" s="211" t="s">
        <v>1048</v>
      </c>
      <c r="E4956" s="211" t="s">
        <v>3292</v>
      </c>
      <c r="F4956" s="211" t="s">
        <v>3291</v>
      </c>
    </row>
    <row r="4957" spans="1:6" x14ac:dyDescent="0.25">
      <c r="A4957" s="211" t="s">
        <v>2</v>
      </c>
      <c r="B4957" s="211">
        <v>0</v>
      </c>
      <c r="C4957" s="211">
        <v>1</v>
      </c>
      <c r="D4957" s="211" t="s">
        <v>1050</v>
      </c>
      <c r="E4957" s="211" t="s">
        <v>3292</v>
      </c>
      <c r="F4957" s="211" t="s">
        <v>3291</v>
      </c>
    </row>
    <row r="4958" spans="1:6" x14ac:dyDescent="0.25">
      <c r="A4958" s="211" t="s">
        <v>2</v>
      </c>
      <c r="B4958" s="211">
        <v>0</v>
      </c>
      <c r="C4958" s="211">
        <v>1</v>
      </c>
      <c r="D4958" s="211" t="s">
        <v>1043</v>
      </c>
      <c r="E4958" s="211" t="s">
        <v>3292</v>
      </c>
      <c r="F4958" s="211" t="s">
        <v>3291</v>
      </c>
    </row>
    <row r="4959" spans="1:6" x14ac:dyDescent="0.25">
      <c r="A4959" s="211" t="s">
        <v>2</v>
      </c>
      <c r="B4959" s="211">
        <v>0</v>
      </c>
      <c r="C4959" s="211">
        <v>1</v>
      </c>
      <c r="D4959" s="211" t="s">
        <v>4402</v>
      </c>
      <c r="E4959" s="211" t="s">
        <v>127</v>
      </c>
      <c r="F4959" s="211" t="s">
        <v>3291</v>
      </c>
    </row>
    <row r="4960" spans="1:6" x14ac:dyDescent="0.25">
      <c r="A4960" s="211" t="s">
        <v>2</v>
      </c>
      <c r="B4960" s="211">
        <v>0</v>
      </c>
      <c r="C4960" s="211">
        <v>1</v>
      </c>
      <c r="D4960" s="211" t="s">
        <v>3993</v>
      </c>
      <c r="E4960" s="211" t="s">
        <v>3292</v>
      </c>
      <c r="F4960" s="211" t="s">
        <v>3291</v>
      </c>
    </row>
    <row r="4961" spans="1:6" x14ac:dyDescent="0.25">
      <c r="A4961" s="211" t="s">
        <v>2</v>
      </c>
      <c r="B4961" s="211">
        <v>0</v>
      </c>
      <c r="C4961" s="211">
        <v>1</v>
      </c>
      <c r="D4961" s="211" t="s">
        <v>4195</v>
      </c>
      <c r="E4961" s="211" t="s">
        <v>127</v>
      </c>
      <c r="F4961" s="211" t="s">
        <v>3291</v>
      </c>
    </row>
    <row r="4962" spans="1:6" x14ac:dyDescent="0.25">
      <c r="A4962" s="211" t="s">
        <v>2</v>
      </c>
      <c r="B4962" s="211">
        <v>0</v>
      </c>
      <c r="C4962" s="211">
        <v>1</v>
      </c>
      <c r="D4962" s="211" t="s">
        <v>4213</v>
      </c>
      <c r="E4962" s="211" t="s">
        <v>127</v>
      </c>
      <c r="F4962" s="211" t="s">
        <v>3291</v>
      </c>
    </row>
    <row r="4963" spans="1:6" x14ac:dyDescent="0.25">
      <c r="A4963" s="211" t="s">
        <v>2</v>
      </c>
      <c r="B4963" s="211">
        <v>0</v>
      </c>
      <c r="C4963" s="211">
        <v>1</v>
      </c>
      <c r="D4963" s="211" t="s">
        <v>4214</v>
      </c>
      <c r="E4963" s="211" t="s">
        <v>127</v>
      </c>
      <c r="F4963" s="211" t="s">
        <v>3291</v>
      </c>
    </row>
    <row r="4964" spans="1:6" x14ac:dyDescent="0.25">
      <c r="A4964" s="211" t="s">
        <v>2</v>
      </c>
      <c r="B4964" s="211">
        <v>0</v>
      </c>
      <c r="C4964" s="211">
        <v>1</v>
      </c>
      <c r="D4964" s="211" t="s">
        <v>4215</v>
      </c>
      <c r="E4964" s="211" t="s">
        <v>127</v>
      </c>
      <c r="F4964" s="211" t="s">
        <v>3291</v>
      </c>
    </row>
    <row r="4965" spans="1:6" x14ac:dyDescent="0.25">
      <c r="A4965" s="211" t="s">
        <v>2</v>
      </c>
      <c r="B4965" s="211">
        <v>0</v>
      </c>
      <c r="C4965" s="211">
        <v>1</v>
      </c>
      <c r="D4965" s="211" t="s">
        <v>4216</v>
      </c>
      <c r="E4965" s="211" t="s">
        <v>127</v>
      </c>
      <c r="F4965" s="211" t="s">
        <v>3291</v>
      </c>
    </row>
    <row r="4966" spans="1:6" x14ac:dyDescent="0.25">
      <c r="A4966" s="211" t="s">
        <v>2</v>
      </c>
      <c r="B4966" s="211">
        <v>0</v>
      </c>
      <c r="C4966" s="211">
        <v>1</v>
      </c>
      <c r="D4966" s="211" t="s">
        <v>4217</v>
      </c>
      <c r="E4966" s="211" t="s">
        <v>127</v>
      </c>
      <c r="F4966" s="211" t="s">
        <v>3291</v>
      </c>
    </row>
    <row r="4967" spans="1:6" x14ac:dyDescent="0.25">
      <c r="A4967" s="211" t="s">
        <v>2</v>
      </c>
      <c r="B4967" s="211">
        <v>0</v>
      </c>
      <c r="C4967" s="211">
        <v>1</v>
      </c>
      <c r="D4967" s="211" t="s">
        <v>4221</v>
      </c>
      <c r="E4967" s="211" t="s">
        <v>127</v>
      </c>
      <c r="F4967" s="211" t="s">
        <v>3291</v>
      </c>
    </row>
    <row r="4968" spans="1:6" x14ac:dyDescent="0.25">
      <c r="A4968" s="211" t="s">
        <v>2</v>
      </c>
      <c r="B4968" s="211">
        <v>0</v>
      </c>
      <c r="C4968" s="211">
        <v>1</v>
      </c>
      <c r="D4968" s="211" t="s">
        <v>4222</v>
      </c>
      <c r="E4968" s="211" t="s">
        <v>127</v>
      </c>
      <c r="F4968" s="211" t="s">
        <v>3291</v>
      </c>
    </row>
    <row r="4969" spans="1:6" x14ac:dyDescent="0.25">
      <c r="A4969" s="211" t="s">
        <v>2</v>
      </c>
      <c r="B4969" s="211">
        <v>0</v>
      </c>
      <c r="C4969" s="211">
        <v>1</v>
      </c>
      <c r="D4969" s="211" t="s">
        <v>4223</v>
      </c>
      <c r="E4969" s="211" t="s">
        <v>127</v>
      </c>
      <c r="F4969" s="211" t="s">
        <v>3291</v>
      </c>
    </row>
    <row r="4970" spans="1:6" x14ac:dyDescent="0.25">
      <c r="A4970" s="211" t="s">
        <v>2</v>
      </c>
      <c r="B4970" s="211">
        <v>0</v>
      </c>
      <c r="C4970" s="211">
        <v>1</v>
      </c>
      <c r="D4970" s="211" t="s">
        <v>4260</v>
      </c>
      <c r="E4970" s="211" t="s">
        <v>127</v>
      </c>
      <c r="F4970" s="211" t="s">
        <v>3291</v>
      </c>
    </row>
    <row r="4971" spans="1:6" x14ac:dyDescent="0.25">
      <c r="A4971" s="211" t="s">
        <v>2</v>
      </c>
      <c r="B4971" s="211">
        <v>0</v>
      </c>
      <c r="C4971" s="211">
        <v>1</v>
      </c>
      <c r="D4971" s="211" t="s">
        <v>4301</v>
      </c>
      <c r="E4971" s="211" t="s">
        <v>127</v>
      </c>
      <c r="F4971" s="211" t="s">
        <v>3291</v>
      </c>
    </row>
    <row r="4972" spans="1:6" x14ac:dyDescent="0.25">
      <c r="A4972" s="211" t="s">
        <v>2</v>
      </c>
      <c r="B4972" s="211">
        <v>0</v>
      </c>
      <c r="C4972" s="211">
        <v>1</v>
      </c>
      <c r="D4972" s="211" t="s">
        <v>4302</v>
      </c>
      <c r="E4972" s="211" t="s">
        <v>127</v>
      </c>
      <c r="F4972" s="211" t="s">
        <v>3291</v>
      </c>
    </row>
    <row r="4973" spans="1:6" x14ac:dyDescent="0.25">
      <c r="A4973" s="211" t="s">
        <v>2</v>
      </c>
      <c r="B4973" s="211">
        <v>0</v>
      </c>
      <c r="C4973" s="211">
        <v>1</v>
      </c>
      <c r="D4973" s="211" t="s">
        <v>4303</v>
      </c>
      <c r="E4973" s="211" t="s">
        <v>127</v>
      </c>
      <c r="F4973" s="211" t="s">
        <v>3291</v>
      </c>
    </row>
    <row r="4974" spans="1:6" x14ac:dyDescent="0.25">
      <c r="A4974" s="211" t="s">
        <v>2</v>
      </c>
      <c r="B4974" s="211">
        <v>0</v>
      </c>
      <c r="C4974" s="211">
        <v>1</v>
      </c>
      <c r="D4974" s="211" t="s">
        <v>4304</v>
      </c>
      <c r="E4974" s="211" t="s">
        <v>127</v>
      </c>
      <c r="F4974" s="211" t="s">
        <v>3291</v>
      </c>
    </row>
    <row r="4975" spans="1:6" x14ac:dyDescent="0.25">
      <c r="A4975" s="211" t="s">
        <v>2</v>
      </c>
      <c r="B4975" s="211">
        <v>0</v>
      </c>
      <c r="C4975" s="211">
        <v>1</v>
      </c>
      <c r="D4975" s="211" t="s">
        <v>4305</v>
      </c>
      <c r="E4975" s="211" t="s">
        <v>127</v>
      </c>
      <c r="F4975" s="211" t="s">
        <v>3291</v>
      </c>
    </row>
    <row r="4976" spans="1:6" x14ac:dyDescent="0.25">
      <c r="A4976" s="211" t="s">
        <v>2</v>
      </c>
      <c r="B4976" s="211">
        <v>0</v>
      </c>
      <c r="C4976" s="211">
        <v>1</v>
      </c>
      <c r="D4976" s="211" t="s">
        <v>4306</v>
      </c>
      <c r="E4976" s="211" t="s">
        <v>127</v>
      </c>
      <c r="F4976" s="211" t="s">
        <v>3291</v>
      </c>
    </row>
    <row r="4977" spans="1:6" x14ac:dyDescent="0.25">
      <c r="A4977" s="211" t="s">
        <v>2</v>
      </c>
      <c r="B4977" s="211">
        <v>0</v>
      </c>
      <c r="C4977" s="211">
        <v>1</v>
      </c>
      <c r="D4977" s="211" t="s">
        <v>4310</v>
      </c>
      <c r="E4977" s="211" t="s">
        <v>127</v>
      </c>
      <c r="F4977" s="211" t="s">
        <v>3291</v>
      </c>
    </row>
    <row r="4978" spans="1:6" x14ac:dyDescent="0.25">
      <c r="A4978" s="211" t="s">
        <v>2</v>
      </c>
      <c r="B4978" s="211">
        <v>0</v>
      </c>
      <c r="C4978" s="211">
        <v>1</v>
      </c>
      <c r="D4978" s="211" t="s">
        <v>4311</v>
      </c>
      <c r="E4978" s="211" t="s">
        <v>127</v>
      </c>
      <c r="F4978" s="211" t="s">
        <v>3291</v>
      </c>
    </row>
    <row r="4979" spans="1:6" x14ac:dyDescent="0.25">
      <c r="A4979" s="211" t="s">
        <v>2</v>
      </c>
      <c r="B4979" s="211">
        <v>0</v>
      </c>
      <c r="C4979" s="211">
        <v>1</v>
      </c>
      <c r="D4979" s="211" t="s">
        <v>4312</v>
      </c>
      <c r="E4979" s="211" t="s">
        <v>127</v>
      </c>
      <c r="F4979" s="211" t="s">
        <v>3291</v>
      </c>
    </row>
    <row r="4980" spans="1:6" x14ac:dyDescent="0.25">
      <c r="A4980" s="211" t="s">
        <v>2</v>
      </c>
      <c r="B4980" s="211">
        <v>0</v>
      </c>
      <c r="C4980" s="211">
        <v>1</v>
      </c>
      <c r="D4980" s="211" t="s">
        <v>3948</v>
      </c>
      <c r="E4980" s="211" t="s">
        <v>127</v>
      </c>
      <c r="F4980" s="211" t="s">
        <v>3291</v>
      </c>
    </row>
    <row r="4981" spans="1:6" x14ac:dyDescent="0.25">
      <c r="A4981" s="211" t="s">
        <v>2</v>
      </c>
      <c r="B4981" s="211">
        <v>0</v>
      </c>
      <c r="C4981" s="211">
        <v>1</v>
      </c>
      <c r="D4981" s="211" t="s">
        <v>4415</v>
      </c>
      <c r="E4981" s="211" t="s">
        <v>127</v>
      </c>
      <c r="F4981" s="211" t="s">
        <v>3291</v>
      </c>
    </row>
    <row r="4982" spans="1:6" x14ac:dyDescent="0.25">
      <c r="A4982" s="211" t="s">
        <v>2</v>
      </c>
      <c r="B4982" s="211">
        <v>0</v>
      </c>
      <c r="C4982" s="211">
        <v>1</v>
      </c>
      <c r="D4982" s="211" t="s">
        <v>4416</v>
      </c>
      <c r="E4982" s="211" t="s">
        <v>127</v>
      </c>
      <c r="F4982" s="211" t="s">
        <v>3291</v>
      </c>
    </row>
    <row r="4983" spans="1:6" x14ac:dyDescent="0.25">
      <c r="A4983" s="211" t="s">
        <v>2</v>
      </c>
      <c r="B4983" s="211">
        <v>0</v>
      </c>
      <c r="C4983" s="211">
        <v>1</v>
      </c>
      <c r="D4983" s="211" t="s">
        <v>4418</v>
      </c>
      <c r="E4983" s="211" t="s">
        <v>127</v>
      </c>
      <c r="F4983" s="211" t="s">
        <v>3291</v>
      </c>
    </row>
    <row r="4984" spans="1:6" x14ac:dyDescent="0.25">
      <c r="A4984" s="211" t="s">
        <v>2</v>
      </c>
      <c r="B4984" s="211">
        <v>0</v>
      </c>
      <c r="C4984" s="211">
        <v>1</v>
      </c>
      <c r="D4984" s="300" t="s">
        <v>3074</v>
      </c>
      <c r="E4984" s="211" t="s">
        <v>3292</v>
      </c>
      <c r="F4984" s="211" t="s">
        <v>3291</v>
      </c>
    </row>
    <row r="4985" spans="1:6" x14ac:dyDescent="0.25">
      <c r="A4985" s="211" t="s">
        <v>2</v>
      </c>
      <c r="B4985" s="211">
        <v>0</v>
      </c>
      <c r="C4985" s="211">
        <v>1</v>
      </c>
      <c r="D4985" s="300" t="s">
        <v>3075</v>
      </c>
      <c r="E4985" s="211" t="s">
        <v>127</v>
      </c>
      <c r="F4985" s="211" t="s">
        <v>3291</v>
      </c>
    </row>
    <row r="4986" spans="1:6" x14ac:dyDescent="0.25">
      <c r="A4986" s="211" t="s">
        <v>2</v>
      </c>
      <c r="B4986" s="211">
        <v>0</v>
      </c>
      <c r="C4986" s="211">
        <v>1</v>
      </c>
      <c r="D4986" s="300" t="s">
        <v>2546</v>
      </c>
      <c r="E4986" s="211" t="s">
        <v>127</v>
      </c>
      <c r="F4986" s="211" t="s">
        <v>3291</v>
      </c>
    </row>
    <row r="4987" spans="1:6" x14ac:dyDescent="0.25">
      <c r="A4987" s="211" t="s">
        <v>4</v>
      </c>
      <c r="B4987" s="211">
        <v>0</v>
      </c>
      <c r="C4987" s="211">
        <v>1</v>
      </c>
      <c r="D4987" s="211" t="s">
        <v>4216</v>
      </c>
      <c r="E4987" s="211" t="s">
        <v>127</v>
      </c>
      <c r="F4987" s="211" t="s">
        <v>3291</v>
      </c>
    </row>
    <row r="4988" spans="1:6" x14ac:dyDescent="0.25">
      <c r="A4988" s="211" t="s">
        <v>4</v>
      </c>
      <c r="B4988" s="211">
        <v>0</v>
      </c>
      <c r="C4988" s="211">
        <v>1</v>
      </c>
      <c r="D4988" s="211" t="s">
        <v>4217</v>
      </c>
      <c r="E4988" s="211" t="s">
        <v>127</v>
      </c>
      <c r="F4988" s="211" t="s">
        <v>3291</v>
      </c>
    </row>
    <row r="4989" spans="1:6" x14ac:dyDescent="0.25">
      <c r="A4989" s="211" t="s">
        <v>4</v>
      </c>
      <c r="B4989" s="211">
        <v>0</v>
      </c>
      <c r="C4989" s="211">
        <v>1</v>
      </c>
      <c r="D4989" s="211" t="s">
        <v>4260</v>
      </c>
      <c r="E4989" s="211" t="s">
        <v>127</v>
      </c>
      <c r="F4989" s="211" t="s">
        <v>3291</v>
      </c>
    </row>
    <row r="4990" spans="1:6" x14ac:dyDescent="0.25">
      <c r="A4990" s="211" t="s">
        <v>4</v>
      </c>
      <c r="B4990" s="211">
        <v>0</v>
      </c>
      <c r="C4990" s="211">
        <v>1</v>
      </c>
      <c r="D4990" s="211" t="s">
        <v>4301</v>
      </c>
      <c r="E4990" s="211" t="s">
        <v>127</v>
      </c>
      <c r="F4990" s="211" t="s">
        <v>3291</v>
      </c>
    </row>
    <row r="4991" spans="1:6" x14ac:dyDescent="0.25">
      <c r="A4991" s="211" t="s">
        <v>4</v>
      </c>
      <c r="B4991" s="211">
        <v>0</v>
      </c>
      <c r="C4991" s="211">
        <v>1</v>
      </c>
      <c r="D4991" s="211" t="s">
        <v>4302</v>
      </c>
      <c r="E4991" s="211" t="s">
        <v>127</v>
      </c>
      <c r="F4991" s="211" t="s">
        <v>3291</v>
      </c>
    </row>
    <row r="4992" spans="1:6" x14ac:dyDescent="0.25">
      <c r="A4992" s="211" t="s">
        <v>4</v>
      </c>
      <c r="B4992" s="211">
        <v>0</v>
      </c>
      <c r="C4992" s="211">
        <v>1</v>
      </c>
      <c r="D4992" s="211" t="s">
        <v>4303</v>
      </c>
      <c r="E4992" s="211" t="s">
        <v>127</v>
      </c>
      <c r="F4992" s="211" t="s">
        <v>3291</v>
      </c>
    </row>
    <row r="4993" spans="1:6" x14ac:dyDescent="0.25">
      <c r="A4993" s="211" t="s">
        <v>4</v>
      </c>
      <c r="B4993" s="211">
        <v>0</v>
      </c>
      <c r="C4993" s="211">
        <v>1</v>
      </c>
      <c r="D4993" s="211" t="s">
        <v>4304</v>
      </c>
      <c r="E4993" s="211" t="s">
        <v>127</v>
      </c>
      <c r="F4993" s="211" t="s">
        <v>3291</v>
      </c>
    </row>
    <row r="4994" spans="1:6" x14ac:dyDescent="0.25">
      <c r="A4994" s="211" t="s">
        <v>4</v>
      </c>
      <c r="B4994" s="211">
        <v>0</v>
      </c>
      <c r="C4994" s="211">
        <v>1</v>
      </c>
      <c r="D4994" s="211" t="s">
        <v>4305</v>
      </c>
      <c r="E4994" s="211" t="s">
        <v>127</v>
      </c>
      <c r="F4994" s="211" t="s">
        <v>3291</v>
      </c>
    </row>
    <row r="4995" spans="1:6" x14ac:dyDescent="0.25">
      <c r="A4995" s="211" t="s">
        <v>4</v>
      </c>
      <c r="B4995" s="211">
        <v>0</v>
      </c>
      <c r="C4995" s="211">
        <v>1</v>
      </c>
      <c r="D4995" s="211" t="s">
        <v>4306</v>
      </c>
      <c r="E4995" s="211" t="s">
        <v>127</v>
      </c>
      <c r="F4995" s="211" t="s">
        <v>3291</v>
      </c>
    </row>
    <row r="4996" spans="1:6" x14ac:dyDescent="0.25">
      <c r="A4996" s="211" t="s">
        <v>4</v>
      </c>
      <c r="B4996" s="211">
        <v>0</v>
      </c>
      <c r="C4996" s="211">
        <v>1</v>
      </c>
      <c r="D4996" s="211" t="s">
        <v>3947</v>
      </c>
      <c r="E4996" s="211" t="s">
        <v>127</v>
      </c>
      <c r="F4996" s="211" t="s">
        <v>3291</v>
      </c>
    </row>
    <row r="4997" spans="1:6" x14ac:dyDescent="0.25">
      <c r="A4997" s="211" t="s">
        <v>4</v>
      </c>
      <c r="B4997" s="211">
        <v>0</v>
      </c>
      <c r="C4997" s="211">
        <v>1</v>
      </c>
      <c r="D4997" s="211" t="s">
        <v>4421</v>
      </c>
      <c r="E4997" s="211" t="s">
        <v>127</v>
      </c>
      <c r="F4997" s="211" t="s">
        <v>3291</v>
      </c>
    </row>
    <row r="4998" spans="1:6" x14ac:dyDescent="0.25">
      <c r="A4998" s="211" t="s">
        <v>4</v>
      </c>
      <c r="B4998" s="211">
        <v>0</v>
      </c>
      <c r="C4998" s="211">
        <v>1</v>
      </c>
      <c r="D4998" s="300" t="s">
        <v>3074</v>
      </c>
      <c r="E4998" s="211" t="s">
        <v>3292</v>
      </c>
      <c r="F4998" s="211" t="s">
        <v>3291</v>
      </c>
    </row>
    <row r="4999" spans="1:6" x14ac:dyDescent="0.25">
      <c r="A4999" s="211" t="s">
        <v>4</v>
      </c>
      <c r="B4999" s="211">
        <v>0</v>
      </c>
      <c r="C4999" s="211">
        <v>1</v>
      </c>
      <c r="D4999" s="300" t="s">
        <v>3075</v>
      </c>
      <c r="E4999" s="211" t="s">
        <v>127</v>
      </c>
      <c r="F4999" s="211" t="s">
        <v>3291</v>
      </c>
    </row>
    <row r="5000" spans="1:6" x14ac:dyDescent="0.25">
      <c r="A5000" s="211" t="s">
        <v>4</v>
      </c>
      <c r="B5000" s="211">
        <v>0</v>
      </c>
      <c r="C5000" s="211">
        <v>1</v>
      </c>
      <c r="D5000" s="300" t="s">
        <v>2546</v>
      </c>
      <c r="E5000" s="211" t="s">
        <v>127</v>
      </c>
      <c r="F5000" s="211" t="s">
        <v>3291</v>
      </c>
    </row>
    <row r="5001" spans="1:6" x14ac:dyDescent="0.25">
      <c r="A5001" s="211" t="s">
        <v>248</v>
      </c>
      <c r="B5001" s="211">
        <v>0</v>
      </c>
      <c r="C5001" s="211">
        <v>1</v>
      </c>
      <c r="D5001" s="211" t="s">
        <v>63</v>
      </c>
      <c r="E5001" s="211" t="s">
        <v>3292</v>
      </c>
      <c r="F5001" s="211" t="s">
        <v>3291</v>
      </c>
    </row>
    <row r="5002" spans="1:6" x14ac:dyDescent="0.25">
      <c r="A5002" s="211" t="s">
        <v>248</v>
      </c>
      <c r="B5002" s="211">
        <v>0</v>
      </c>
      <c r="C5002" s="211">
        <v>1</v>
      </c>
      <c r="D5002" s="211" t="s">
        <v>54</v>
      </c>
      <c r="E5002" s="211" t="s">
        <v>3292</v>
      </c>
      <c r="F5002" s="211" t="s">
        <v>3291</v>
      </c>
    </row>
    <row r="5003" spans="1:6" x14ac:dyDescent="0.25">
      <c r="A5003" s="211" t="s">
        <v>248</v>
      </c>
      <c r="B5003" s="211">
        <v>0</v>
      </c>
      <c r="C5003" s="211">
        <v>1</v>
      </c>
      <c r="D5003" s="211" t="s">
        <v>61</v>
      </c>
      <c r="E5003" s="211" t="s">
        <v>3292</v>
      </c>
      <c r="F5003" s="211" t="s">
        <v>3291</v>
      </c>
    </row>
    <row r="5004" spans="1:6" x14ac:dyDescent="0.25">
      <c r="A5004" s="211" t="s">
        <v>248</v>
      </c>
      <c r="B5004" s="211">
        <v>0</v>
      </c>
      <c r="C5004" s="211">
        <v>1</v>
      </c>
      <c r="D5004" s="211" t="s">
        <v>62</v>
      </c>
      <c r="E5004" s="211" t="s">
        <v>3292</v>
      </c>
      <c r="F5004" s="211" t="s">
        <v>3291</v>
      </c>
    </row>
    <row r="5005" spans="1:6" x14ac:dyDescent="0.25">
      <c r="A5005" s="211" t="s">
        <v>248</v>
      </c>
      <c r="B5005" s="211">
        <v>0</v>
      </c>
      <c r="C5005" s="211">
        <v>1</v>
      </c>
      <c r="D5005" s="211" t="s">
        <v>65</v>
      </c>
      <c r="E5005" s="211" t="s">
        <v>3292</v>
      </c>
      <c r="F5005" s="211" t="s">
        <v>3291</v>
      </c>
    </row>
    <row r="5006" spans="1:6" x14ac:dyDescent="0.25">
      <c r="A5006" s="211" t="s">
        <v>248</v>
      </c>
      <c r="B5006" s="211">
        <v>0</v>
      </c>
      <c r="C5006" s="211">
        <v>1</v>
      </c>
      <c r="D5006" s="211" t="s">
        <v>59</v>
      </c>
      <c r="E5006" s="211" t="s">
        <v>3292</v>
      </c>
      <c r="F5006" s="211" t="s">
        <v>3291</v>
      </c>
    </row>
    <row r="5007" spans="1:6" x14ac:dyDescent="0.25">
      <c r="A5007" s="211" t="s">
        <v>248</v>
      </c>
      <c r="B5007" s="211">
        <v>0</v>
      </c>
      <c r="C5007" s="211">
        <v>1</v>
      </c>
      <c r="D5007" s="211" t="s">
        <v>58</v>
      </c>
      <c r="E5007" s="211" t="s">
        <v>3292</v>
      </c>
      <c r="F5007" s="211" t="s">
        <v>3291</v>
      </c>
    </row>
    <row r="5008" spans="1:6" x14ac:dyDescent="0.25">
      <c r="A5008" s="211" t="s">
        <v>248</v>
      </c>
      <c r="B5008" s="211">
        <v>0</v>
      </c>
      <c r="C5008" s="211">
        <v>1</v>
      </c>
      <c r="D5008" s="211" t="s">
        <v>52</v>
      </c>
      <c r="E5008" s="211" t="s">
        <v>3292</v>
      </c>
      <c r="F5008" s="211" t="s">
        <v>3291</v>
      </c>
    </row>
    <row r="5009" spans="1:6" x14ac:dyDescent="0.25">
      <c r="A5009" s="211" t="s">
        <v>248</v>
      </c>
      <c r="B5009" s="211">
        <v>0</v>
      </c>
      <c r="C5009" s="211">
        <v>1</v>
      </c>
      <c r="D5009" s="211" t="s">
        <v>57</v>
      </c>
      <c r="E5009" s="211" t="s">
        <v>3292</v>
      </c>
      <c r="F5009" s="211" t="s">
        <v>3291</v>
      </c>
    </row>
    <row r="5010" spans="1:6" x14ac:dyDescent="0.25">
      <c r="A5010" s="211" t="s">
        <v>248</v>
      </c>
      <c r="B5010" s="211">
        <v>0</v>
      </c>
      <c r="C5010" s="211">
        <v>1</v>
      </c>
      <c r="D5010" s="211" t="s">
        <v>60</v>
      </c>
      <c r="E5010" s="211" t="s">
        <v>3292</v>
      </c>
      <c r="F5010" s="211" t="s">
        <v>3291</v>
      </c>
    </row>
    <row r="5011" spans="1:6" x14ac:dyDescent="0.25">
      <c r="A5011" s="211" t="s">
        <v>248</v>
      </c>
      <c r="B5011" s="211">
        <v>0</v>
      </c>
      <c r="C5011" s="211">
        <v>1</v>
      </c>
      <c r="D5011" s="211" t="s">
        <v>56</v>
      </c>
      <c r="E5011" s="211" t="s">
        <v>3292</v>
      </c>
      <c r="F5011" s="211" t="s">
        <v>3291</v>
      </c>
    </row>
    <row r="5012" spans="1:6" x14ac:dyDescent="0.25">
      <c r="A5012" s="211" t="s">
        <v>248</v>
      </c>
      <c r="B5012" s="211">
        <v>0</v>
      </c>
      <c r="C5012" s="211">
        <v>1</v>
      </c>
      <c r="D5012" s="211" t="s">
        <v>53</v>
      </c>
      <c r="E5012" s="211" t="s">
        <v>3292</v>
      </c>
      <c r="F5012" s="211" t="s">
        <v>3291</v>
      </c>
    </row>
    <row r="5013" spans="1:6" x14ac:dyDescent="0.25">
      <c r="A5013" s="211" t="s">
        <v>248</v>
      </c>
      <c r="B5013" s="211">
        <v>0</v>
      </c>
      <c r="C5013" s="211">
        <v>1</v>
      </c>
      <c r="D5013" s="211" t="s">
        <v>94</v>
      </c>
      <c r="E5013" s="211" t="s">
        <v>3292</v>
      </c>
      <c r="F5013" s="211" t="s">
        <v>3291</v>
      </c>
    </row>
    <row r="5014" spans="1:6" x14ac:dyDescent="0.25">
      <c r="A5014" s="211" t="s">
        <v>248</v>
      </c>
      <c r="B5014" s="211">
        <v>0</v>
      </c>
      <c r="C5014" s="211">
        <v>1</v>
      </c>
      <c r="D5014" s="211" t="s">
        <v>93</v>
      </c>
      <c r="E5014" s="211" t="s">
        <v>3292</v>
      </c>
      <c r="F5014" s="211" t="s">
        <v>3291</v>
      </c>
    </row>
    <row r="5015" spans="1:6" x14ac:dyDescent="0.25">
      <c r="A5015" s="211" t="s">
        <v>248</v>
      </c>
      <c r="B5015" s="211">
        <v>0</v>
      </c>
      <c r="C5015" s="211">
        <v>1</v>
      </c>
      <c r="D5015" s="211" t="s">
        <v>64</v>
      </c>
      <c r="E5015" s="211" t="s">
        <v>3292</v>
      </c>
      <c r="F5015" s="211" t="s">
        <v>3291</v>
      </c>
    </row>
    <row r="5016" spans="1:6" x14ac:dyDescent="0.25">
      <c r="A5016" s="211" t="s">
        <v>248</v>
      </c>
      <c r="B5016" s="211">
        <v>0</v>
      </c>
      <c r="C5016" s="211">
        <v>1</v>
      </c>
      <c r="D5016" s="211" t="s">
        <v>2305</v>
      </c>
      <c r="E5016" s="211" t="s">
        <v>3292</v>
      </c>
      <c r="F5016" s="211" t="s">
        <v>3291</v>
      </c>
    </row>
    <row r="5017" spans="1:6" x14ac:dyDescent="0.25">
      <c r="A5017" s="211" t="s">
        <v>248</v>
      </c>
      <c r="B5017" s="211">
        <v>0</v>
      </c>
      <c r="C5017" s="211">
        <v>1</v>
      </c>
      <c r="D5017" s="211" t="s">
        <v>3200</v>
      </c>
      <c r="E5017" s="211" t="s">
        <v>127</v>
      </c>
      <c r="F5017" s="211" t="s">
        <v>3291</v>
      </c>
    </row>
    <row r="5018" spans="1:6" x14ac:dyDescent="0.25">
      <c r="A5018" s="211" t="s">
        <v>248</v>
      </c>
      <c r="B5018" s="211">
        <v>0</v>
      </c>
      <c r="C5018" s="211">
        <v>1</v>
      </c>
      <c r="D5018" s="211" t="s">
        <v>3199</v>
      </c>
      <c r="E5018" s="211" t="s">
        <v>3292</v>
      </c>
      <c r="F5018" s="211" t="s">
        <v>3291</v>
      </c>
    </row>
    <row r="5019" spans="1:6" x14ac:dyDescent="0.25">
      <c r="A5019" s="211" t="s">
        <v>275</v>
      </c>
      <c r="B5019" s="211">
        <v>0</v>
      </c>
      <c r="C5019" s="211">
        <v>1</v>
      </c>
      <c r="D5019" s="211" t="s">
        <v>2380</v>
      </c>
      <c r="E5019" s="211" t="s">
        <v>3292</v>
      </c>
      <c r="F5019" s="211" t="s">
        <v>3291</v>
      </c>
    </row>
    <row r="5020" spans="1:6" x14ac:dyDescent="0.25">
      <c r="A5020" s="211" t="s">
        <v>275</v>
      </c>
      <c r="B5020" s="211">
        <v>0</v>
      </c>
      <c r="C5020" s="211">
        <v>1</v>
      </c>
      <c r="D5020" s="211" t="s">
        <v>49</v>
      </c>
      <c r="E5020" s="211" t="s">
        <v>3292</v>
      </c>
      <c r="F5020" s="211" t="s">
        <v>3291</v>
      </c>
    </row>
    <row r="5021" spans="1:6" x14ac:dyDescent="0.25">
      <c r="A5021" s="211" t="s">
        <v>275</v>
      </c>
      <c r="B5021" s="211">
        <v>0</v>
      </c>
      <c r="C5021" s="211">
        <v>1</v>
      </c>
      <c r="D5021" s="211" t="s">
        <v>4401</v>
      </c>
      <c r="E5021" s="211" t="s">
        <v>127</v>
      </c>
      <c r="F5021" s="211" t="s">
        <v>3291</v>
      </c>
    </row>
    <row r="5022" spans="1:6" x14ac:dyDescent="0.25">
      <c r="A5022" s="211" t="s">
        <v>275</v>
      </c>
      <c r="B5022" s="211">
        <v>0</v>
      </c>
      <c r="C5022" s="211">
        <v>1</v>
      </c>
      <c r="D5022" s="211" t="s">
        <v>3200</v>
      </c>
      <c r="E5022" s="211" t="s">
        <v>127</v>
      </c>
      <c r="F5022" s="211" t="s">
        <v>3291</v>
      </c>
    </row>
    <row r="5023" spans="1:6" x14ac:dyDescent="0.25">
      <c r="A5023" s="211" t="s">
        <v>275</v>
      </c>
      <c r="B5023" s="211">
        <v>0</v>
      </c>
      <c r="C5023" s="211">
        <v>1</v>
      </c>
      <c r="D5023" s="211" t="s">
        <v>3199</v>
      </c>
      <c r="E5023" s="211" t="s">
        <v>3292</v>
      </c>
      <c r="F5023" s="211" t="s">
        <v>3291</v>
      </c>
    </row>
    <row r="5024" spans="1:6" x14ac:dyDescent="0.25">
      <c r="A5024" s="211" t="s">
        <v>275</v>
      </c>
      <c r="B5024" s="211">
        <v>0</v>
      </c>
      <c r="C5024" s="211">
        <v>1</v>
      </c>
      <c r="D5024" s="211" t="s">
        <v>3549</v>
      </c>
      <c r="E5024" s="211" t="s">
        <v>3292</v>
      </c>
      <c r="F5024" s="211" t="s">
        <v>3291</v>
      </c>
    </row>
    <row r="5025" spans="1:6" x14ac:dyDescent="0.25">
      <c r="A5025" s="211" t="s">
        <v>275</v>
      </c>
      <c r="B5025" s="211">
        <v>0</v>
      </c>
      <c r="C5025" s="211">
        <v>1</v>
      </c>
      <c r="D5025" s="211" t="s">
        <v>3993</v>
      </c>
      <c r="E5025" s="211" t="s">
        <v>3292</v>
      </c>
      <c r="F5025" s="211" t="s">
        <v>3291</v>
      </c>
    </row>
    <row r="5026" spans="1:6" x14ac:dyDescent="0.25">
      <c r="A5026" s="211" t="s">
        <v>275</v>
      </c>
      <c r="B5026" s="211">
        <v>0</v>
      </c>
      <c r="C5026" s="211">
        <v>1</v>
      </c>
      <c r="D5026" s="211" t="s">
        <v>4402</v>
      </c>
      <c r="E5026" s="211" t="s">
        <v>127</v>
      </c>
      <c r="F5026" s="211" t="s">
        <v>3291</v>
      </c>
    </row>
    <row r="5027" spans="1:6" x14ac:dyDescent="0.25">
      <c r="A5027" s="211" t="s">
        <v>275</v>
      </c>
      <c r="B5027" s="211">
        <v>0</v>
      </c>
      <c r="C5027" s="211">
        <v>1</v>
      </c>
      <c r="D5027" s="211" t="s">
        <v>4260</v>
      </c>
      <c r="E5027" s="211" t="s">
        <v>127</v>
      </c>
      <c r="F5027" s="211" t="s">
        <v>3291</v>
      </c>
    </row>
    <row r="5028" spans="1:6" x14ac:dyDescent="0.25">
      <c r="A5028" s="211" t="s">
        <v>275</v>
      </c>
      <c r="B5028" s="211">
        <v>0</v>
      </c>
      <c r="C5028" s="211">
        <v>1</v>
      </c>
      <c r="D5028" s="211" t="s">
        <v>3381</v>
      </c>
      <c r="E5028" s="211" t="s">
        <v>3292</v>
      </c>
      <c r="F5028" s="211" t="s">
        <v>3291</v>
      </c>
    </row>
    <row r="5029" spans="1:6" x14ac:dyDescent="0.25">
      <c r="A5029" s="211" t="s">
        <v>275</v>
      </c>
      <c r="B5029" s="211">
        <v>0</v>
      </c>
      <c r="C5029" s="211">
        <v>1</v>
      </c>
      <c r="D5029" s="211" t="s">
        <v>3367</v>
      </c>
      <c r="E5029" s="211" t="s">
        <v>3292</v>
      </c>
      <c r="F5029" s="211" t="s">
        <v>3291</v>
      </c>
    </row>
    <row r="5030" spans="1:6" x14ac:dyDescent="0.25">
      <c r="A5030" s="211" t="s">
        <v>275</v>
      </c>
      <c r="B5030" s="211">
        <v>0</v>
      </c>
      <c r="C5030" s="211">
        <v>1</v>
      </c>
      <c r="D5030" s="211" t="s">
        <v>3371</v>
      </c>
      <c r="E5030" s="211" t="s">
        <v>3292</v>
      </c>
      <c r="F5030" s="211" t="s">
        <v>3291</v>
      </c>
    </row>
    <row r="5031" spans="1:6" x14ac:dyDescent="0.25">
      <c r="A5031" s="211" t="s">
        <v>275</v>
      </c>
      <c r="B5031" s="211">
        <v>0</v>
      </c>
      <c r="C5031" s="211">
        <v>1</v>
      </c>
      <c r="D5031" s="211" t="s">
        <v>3366</v>
      </c>
      <c r="E5031" s="211" t="s">
        <v>3292</v>
      </c>
      <c r="F5031" s="211" t="s">
        <v>3291</v>
      </c>
    </row>
    <row r="5032" spans="1:6" x14ac:dyDescent="0.25">
      <c r="A5032" s="211" t="s">
        <v>275</v>
      </c>
      <c r="B5032" s="211">
        <v>0</v>
      </c>
      <c r="C5032" s="211">
        <v>1</v>
      </c>
      <c r="D5032" s="211" t="s">
        <v>3370</v>
      </c>
      <c r="E5032" s="211" t="s">
        <v>3292</v>
      </c>
      <c r="F5032" s="211" t="s">
        <v>3291</v>
      </c>
    </row>
    <row r="5033" spans="1:6" x14ac:dyDescent="0.25">
      <c r="A5033" s="211" t="s">
        <v>275</v>
      </c>
      <c r="B5033" s="211">
        <v>0</v>
      </c>
      <c r="C5033" s="211">
        <v>1</v>
      </c>
      <c r="D5033" s="211" t="s">
        <v>3369</v>
      </c>
      <c r="E5033" s="211" t="s">
        <v>3292</v>
      </c>
      <c r="F5033" s="211" t="s">
        <v>3291</v>
      </c>
    </row>
    <row r="5034" spans="1:6" x14ac:dyDescent="0.25">
      <c r="A5034" s="211" t="s">
        <v>275</v>
      </c>
      <c r="B5034" s="211">
        <v>0</v>
      </c>
      <c r="C5034" s="211">
        <v>1</v>
      </c>
      <c r="D5034" s="211" t="s">
        <v>3372</v>
      </c>
      <c r="E5034" s="211" t="s">
        <v>3292</v>
      </c>
      <c r="F5034" s="211" t="s">
        <v>3291</v>
      </c>
    </row>
    <row r="5035" spans="1:6" x14ac:dyDescent="0.25">
      <c r="A5035" s="211" t="s">
        <v>275</v>
      </c>
      <c r="B5035" s="211">
        <v>0</v>
      </c>
      <c r="C5035" s="211">
        <v>1</v>
      </c>
      <c r="D5035" s="211" t="s">
        <v>3365</v>
      </c>
      <c r="E5035" s="211" t="s">
        <v>3292</v>
      </c>
      <c r="F5035" s="211" t="s">
        <v>3291</v>
      </c>
    </row>
    <row r="5036" spans="1:6" x14ac:dyDescent="0.25">
      <c r="A5036" s="211" t="s">
        <v>275</v>
      </c>
      <c r="B5036" s="211">
        <v>0</v>
      </c>
      <c r="C5036" s="211">
        <v>1</v>
      </c>
      <c r="D5036" s="211" t="s">
        <v>3368</v>
      </c>
      <c r="E5036" s="211" t="s">
        <v>3292</v>
      </c>
      <c r="F5036" s="211" t="s">
        <v>3291</v>
      </c>
    </row>
    <row r="5037" spans="1:6" x14ac:dyDescent="0.25">
      <c r="A5037" s="211" t="s">
        <v>275</v>
      </c>
      <c r="B5037" s="211">
        <v>0</v>
      </c>
      <c r="C5037" s="211">
        <v>1</v>
      </c>
      <c r="D5037" s="211" t="s">
        <v>3382</v>
      </c>
      <c r="E5037" s="211" t="s">
        <v>3292</v>
      </c>
      <c r="F5037" s="211" t="s">
        <v>3291</v>
      </c>
    </row>
    <row r="5038" spans="1:6" x14ac:dyDescent="0.25">
      <c r="A5038" s="211" t="s">
        <v>275</v>
      </c>
      <c r="B5038" s="211">
        <v>0</v>
      </c>
      <c r="C5038" s="211">
        <v>1</v>
      </c>
      <c r="D5038" s="211" t="s">
        <v>4106</v>
      </c>
      <c r="E5038" s="211" t="s">
        <v>127</v>
      </c>
      <c r="F5038" s="211" t="s">
        <v>3291</v>
      </c>
    </row>
    <row r="5039" spans="1:6" x14ac:dyDescent="0.25">
      <c r="A5039" s="211" t="s">
        <v>275</v>
      </c>
      <c r="B5039" s="211">
        <v>0</v>
      </c>
      <c r="C5039" s="211">
        <v>1</v>
      </c>
      <c r="D5039" s="211" t="s">
        <v>4420</v>
      </c>
      <c r="E5039" s="211" t="s">
        <v>127</v>
      </c>
      <c r="F5039" s="211" t="s">
        <v>3291</v>
      </c>
    </row>
    <row r="5040" spans="1:6" x14ac:dyDescent="0.25">
      <c r="A5040" s="211" t="s">
        <v>275</v>
      </c>
      <c r="B5040" s="211">
        <v>0</v>
      </c>
      <c r="C5040" s="211">
        <v>1</v>
      </c>
      <c r="D5040" s="300" t="s">
        <v>3074</v>
      </c>
      <c r="E5040" s="211" t="s">
        <v>3292</v>
      </c>
      <c r="F5040" s="211" t="s">
        <v>3291</v>
      </c>
    </row>
    <row r="5041" spans="1:6" x14ac:dyDescent="0.25">
      <c r="A5041" s="211" t="s">
        <v>275</v>
      </c>
      <c r="B5041" s="211">
        <v>0</v>
      </c>
      <c r="C5041" s="211">
        <v>1</v>
      </c>
      <c r="D5041" s="300" t="s">
        <v>3075</v>
      </c>
      <c r="E5041" s="211" t="s">
        <v>127</v>
      </c>
      <c r="F5041" s="211" t="s">
        <v>3291</v>
      </c>
    </row>
    <row r="5042" spans="1:6" x14ac:dyDescent="0.25">
      <c r="A5042" s="211" t="s">
        <v>275</v>
      </c>
      <c r="B5042" s="211">
        <v>0</v>
      </c>
      <c r="C5042" s="211">
        <v>1</v>
      </c>
      <c r="D5042" s="300" t="s">
        <v>2546</v>
      </c>
      <c r="E5042" s="211" t="s">
        <v>127</v>
      </c>
      <c r="F5042" s="211" t="s">
        <v>3291</v>
      </c>
    </row>
    <row r="5043" spans="1:6" x14ac:dyDescent="0.25">
      <c r="A5043" s="211" t="s">
        <v>275</v>
      </c>
      <c r="B5043" s="211">
        <v>0</v>
      </c>
      <c r="C5043" s="211">
        <v>1</v>
      </c>
      <c r="D5043" s="211" t="s">
        <v>379</v>
      </c>
      <c r="E5043" s="211" t="s">
        <v>3482</v>
      </c>
      <c r="F5043" s="211" t="s">
        <v>3291</v>
      </c>
    </row>
    <row r="5044" spans="1:6" x14ac:dyDescent="0.25">
      <c r="A5044" s="211" t="s">
        <v>275</v>
      </c>
      <c r="B5044" s="211">
        <v>0</v>
      </c>
      <c r="C5044" s="211">
        <v>1</v>
      </c>
      <c r="D5044" s="211" t="s">
        <v>385</v>
      </c>
      <c r="E5044" s="211" t="s">
        <v>3482</v>
      </c>
      <c r="F5044" s="211" t="s">
        <v>3291</v>
      </c>
    </row>
    <row r="5045" spans="1:6" x14ac:dyDescent="0.25">
      <c r="A5045" s="211" t="s">
        <v>275</v>
      </c>
      <c r="B5045" s="211">
        <v>0</v>
      </c>
      <c r="C5045" s="211">
        <v>1</v>
      </c>
      <c r="D5045" s="211" t="s">
        <v>3162</v>
      </c>
      <c r="E5045" s="211" t="s">
        <v>3482</v>
      </c>
      <c r="F5045" s="211" t="s">
        <v>3291</v>
      </c>
    </row>
    <row r="5046" spans="1:6" x14ac:dyDescent="0.25">
      <c r="A5046" s="211" t="s">
        <v>275</v>
      </c>
      <c r="B5046" s="211">
        <v>0</v>
      </c>
      <c r="C5046" s="211">
        <v>1</v>
      </c>
      <c r="D5046" s="211" t="s">
        <v>3247</v>
      </c>
      <c r="E5046" s="211" t="s">
        <v>3482</v>
      </c>
      <c r="F5046" s="211" t="s">
        <v>3291</v>
      </c>
    </row>
    <row r="5047" spans="1:6" x14ac:dyDescent="0.25">
      <c r="A5047" s="211" t="s">
        <v>275</v>
      </c>
      <c r="B5047" s="211">
        <v>0</v>
      </c>
      <c r="C5047" s="211">
        <v>1</v>
      </c>
      <c r="D5047" s="211" t="s">
        <v>2283</v>
      </c>
      <c r="E5047" s="211" t="s">
        <v>3482</v>
      </c>
      <c r="F5047" s="211" t="s">
        <v>3291</v>
      </c>
    </row>
    <row r="5048" spans="1:6" x14ac:dyDescent="0.25">
      <c r="A5048" s="211" t="s">
        <v>275</v>
      </c>
      <c r="B5048" s="211">
        <v>0</v>
      </c>
      <c r="C5048" s="211">
        <v>1</v>
      </c>
      <c r="D5048" s="211" t="s">
        <v>2282</v>
      </c>
      <c r="E5048" s="211" t="s">
        <v>3482</v>
      </c>
      <c r="F5048" s="211" t="s">
        <v>3291</v>
      </c>
    </row>
    <row r="5049" spans="1:6" x14ac:dyDescent="0.25">
      <c r="A5049" s="211" t="s">
        <v>275</v>
      </c>
      <c r="B5049" s="211">
        <v>0</v>
      </c>
      <c r="C5049" s="211">
        <v>1</v>
      </c>
      <c r="D5049" s="211" t="s">
        <v>3563</v>
      </c>
      <c r="E5049" s="211" t="s">
        <v>3290</v>
      </c>
      <c r="F5049" s="211" t="s">
        <v>3291</v>
      </c>
    </row>
    <row r="5050" spans="1:6" x14ac:dyDescent="0.25">
      <c r="A5050" s="211" t="s">
        <v>275</v>
      </c>
      <c r="B5050" s="211">
        <v>0</v>
      </c>
      <c r="C5050" s="211">
        <v>1</v>
      </c>
      <c r="D5050" s="211" t="s">
        <v>3389</v>
      </c>
      <c r="E5050" s="211" t="s">
        <v>3290</v>
      </c>
      <c r="F5050" s="211" t="s">
        <v>3291</v>
      </c>
    </row>
    <row r="5051" spans="1:6" x14ac:dyDescent="0.25">
      <c r="A5051" s="211" t="s">
        <v>275</v>
      </c>
      <c r="B5051" s="211">
        <v>0</v>
      </c>
      <c r="C5051" s="211">
        <v>1</v>
      </c>
      <c r="D5051" s="211" t="s">
        <v>1714</v>
      </c>
      <c r="E5051" s="211" t="s">
        <v>3482</v>
      </c>
      <c r="F5051" s="211" t="s">
        <v>3291</v>
      </c>
    </row>
    <row r="5052" spans="1:6" x14ac:dyDescent="0.25">
      <c r="A5052" s="211" t="s">
        <v>275</v>
      </c>
      <c r="B5052" s="211">
        <v>0</v>
      </c>
      <c r="C5052" s="211">
        <v>1</v>
      </c>
      <c r="D5052" s="211" t="s">
        <v>1716</v>
      </c>
      <c r="E5052" s="211" t="s">
        <v>3482</v>
      </c>
      <c r="F5052" s="211" t="s">
        <v>3291</v>
      </c>
    </row>
    <row r="5053" spans="1:6" x14ac:dyDescent="0.25">
      <c r="A5053" s="211" t="s">
        <v>275</v>
      </c>
      <c r="B5053" s="211">
        <v>0</v>
      </c>
      <c r="C5053" s="211">
        <v>1</v>
      </c>
      <c r="D5053" s="211" t="s">
        <v>1718</v>
      </c>
      <c r="E5053" s="211" t="s">
        <v>3482</v>
      </c>
      <c r="F5053" s="211" t="s">
        <v>3291</v>
      </c>
    </row>
    <row r="5054" spans="1:6" x14ac:dyDescent="0.25">
      <c r="A5054" s="211" t="s">
        <v>275</v>
      </c>
      <c r="B5054" s="211">
        <v>0</v>
      </c>
      <c r="C5054" s="211">
        <v>1</v>
      </c>
      <c r="D5054" s="211" t="s">
        <v>2379</v>
      </c>
      <c r="E5054" s="211" t="s">
        <v>3482</v>
      </c>
      <c r="F5054" s="211" t="s">
        <v>3291</v>
      </c>
    </row>
    <row r="5055" spans="1:6" x14ac:dyDescent="0.25">
      <c r="A5055" s="211" t="s">
        <v>275</v>
      </c>
      <c r="B5055" s="211">
        <v>0</v>
      </c>
      <c r="C5055" s="211">
        <v>1</v>
      </c>
      <c r="D5055" s="211" t="s">
        <v>1722</v>
      </c>
      <c r="E5055" s="211" t="s">
        <v>3482</v>
      </c>
      <c r="F5055" s="211" t="s">
        <v>3291</v>
      </c>
    </row>
    <row r="5056" spans="1:6" x14ac:dyDescent="0.25">
      <c r="A5056" s="211" t="s">
        <v>275</v>
      </c>
      <c r="B5056" s="211">
        <v>0</v>
      </c>
      <c r="C5056" s="211">
        <v>1</v>
      </c>
      <c r="D5056" s="211" t="s">
        <v>1724</v>
      </c>
      <c r="E5056" s="211" t="s">
        <v>3482</v>
      </c>
      <c r="F5056" s="211" t="s">
        <v>3291</v>
      </c>
    </row>
    <row r="5057" spans="1:6" x14ac:dyDescent="0.25">
      <c r="A5057" s="211" t="s">
        <v>275</v>
      </c>
      <c r="B5057" s="211">
        <v>0</v>
      </c>
      <c r="C5057" s="211">
        <v>1</v>
      </c>
      <c r="D5057" s="211" t="s">
        <v>72</v>
      </c>
      <c r="E5057" s="211" t="s">
        <v>3482</v>
      </c>
      <c r="F5057" s="211" t="s">
        <v>3291</v>
      </c>
    </row>
    <row r="5058" spans="1:6" x14ac:dyDescent="0.25">
      <c r="A5058" s="211" t="s">
        <v>275</v>
      </c>
      <c r="B5058" s="211">
        <v>0</v>
      </c>
      <c r="C5058" s="211">
        <v>1</v>
      </c>
      <c r="D5058" s="211" t="s">
        <v>73</v>
      </c>
      <c r="E5058" s="211" t="s">
        <v>3482</v>
      </c>
      <c r="F5058" s="211" t="s">
        <v>3291</v>
      </c>
    </row>
    <row r="5059" spans="1:6" x14ac:dyDescent="0.25">
      <c r="A5059" s="211" t="s">
        <v>275</v>
      </c>
      <c r="B5059" s="211">
        <v>0</v>
      </c>
      <c r="C5059" s="211">
        <v>1</v>
      </c>
      <c r="D5059" s="211" t="s">
        <v>3107</v>
      </c>
      <c r="E5059" s="211" t="s">
        <v>3482</v>
      </c>
      <c r="F5059" s="211" t="s">
        <v>3291</v>
      </c>
    </row>
    <row r="5060" spans="1:6" x14ac:dyDescent="0.25">
      <c r="A5060" s="211" t="s">
        <v>275</v>
      </c>
      <c r="B5060" s="211">
        <v>0</v>
      </c>
      <c r="C5060" s="211">
        <v>1</v>
      </c>
      <c r="D5060" s="211" t="s">
        <v>3109</v>
      </c>
      <c r="E5060" s="211" t="s">
        <v>3482</v>
      </c>
      <c r="F5060" s="211" t="s">
        <v>3291</v>
      </c>
    </row>
    <row r="5061" spans="1:6" x14ac:dyDescent="0.25">
      <c r="A5061" s="211" t="s">
        <v>275</v>
      </c>
      <c r="B5061" s="211">
        <v>0</v>
      </c>
      <c r="C5061" s="211">
        <v>1</v>
      </c>
      <c r="D5061" s="211" t="s">
        <v>3111</v>
      </c>
      <c r="E5061" s="211" t="s">
        <v>3482</v>
      </c>
      <c r="F5061" s="211" t="s">
        <v>3291</v>
      </c>
    </row>
    <row r="5062" spans="1:6" x14ac:dyDescent="0.25">
      <c r="A5062" s="211" t="s">
        <v>275</v>
      </c>
      <c r="B5062" s="211">
        <v>0</v>
      </c>
      <c r="C5062" s="211">
        <v>1</v>
      </c>
      <c r="D5062" s="211" t="s">
        <v>3388</v>
      </c>
      <c r="E5062" s="211" t="s">
        <v>3290</v>
      </c>
      <c r="F5062" s="211" t="s">
        <v>3291</v>
      </c>
    </row>
    <row r="5063" spans="1:6" x14ac:dyDescent="0.25">
      <c r="A5063" s="211" t="s">
        <v>275</v>
      </c>
      <c r="B5063" s="211">
        <v>0</v>
      </c>
      <c r="C5063" s="211">
        <v>1</v>
      </c>
      <c r="D5063" s="211" t="s">
        <v>3387</v>
      </c>
      <c r="E5063" s="211" t="s">
        <v>3290</v>
      </c>
      <c r="F5063" s="211" t="s">
        <v>3291</v>
      </c>
    </row>
    <row r="5064" spans="1:6" x14ac:dyDescent="0.25">
      <c r="A5064" s="211" t="s">
        <v>275</v>
      </c>
      <c r="B5064" s="211">
        <v>0</v>
      </c>
      <c r="C5064" s="211">
        <v>1</v>
      </c>
      <c r="D5064" s="211" t="s">
        <v>3391</v>
      </c>
      <c r="E5064" s="211" t="s">
        <v>3290</v>
      </c>
      <c r="F5064" s="211" t="s">
        <v>3291</v>
      </c>
    </row>
    <row r="5065" spans="1:6" x14ac:dyDescent="0.25">
      <c r="A5065" s="211" t="s">
        <v>275</v>
      </c>
      <c r="B5065" s="211">
        <v>0</v>
      </c>
      <c r="C5065" s="211">
        <v>1</v>
      </c>
      <c r="D5065" s="211" t="s">
        <v>3392</v>
      </c>
      <c r="E5065" s="211" t="s">
        <v>3290</v>
      </c>
      <c r="F5065" s="211" t="s">
        <v>3291</v>
      </c>
    </row>
    <row r="5066" spans="1:6" x14ac:dyDescent="0.25">
      <c r="A5066" s="211" t="s">
        <v>275</v>
      </c>
      <c r="B5066" s="211">
        <v>0</v>
      </c>
      <c r="C5066" s="211">
        <v>1</v>
      </c>
      <c r="D5066" s="211" t="s">
        <v>209</v>
      </c>
      <c r="E5066" s="211" t="s">
        <v>3292</v>
      </c>
      <c r="F5066" s="211" t="s">
        <v>3291</v>
      </c>
    </row>
    <row r="5067" spans="1:6" x14ac:dyDescent="0.25">
      <c r="A5067" s="211" t="s">
        <v>275</v>
      </c>
      <c r="B5067" s="211">
        <v>0</v>
      </c>
      <c r="C5067" s="211">
        <v>1</v>
      </c>
      <c r="D5067" s="211" t="s">
        <v>3196</v>
      </c>
      <c r="E5067" s="211" t="s">
        <v>3292</v>
      </c>
      <c r="F5067" s="211" t="s">
        <v>3291</v>
      </c>
    </row>
    <row r="5068" spans="1:6" x14ac:dyDescent="0.25">
      <c r="A5068" s="211" t="s">
        <v>275</v>
      </c>
      <c r="B5068" s="211">
        <v>0</v>
      </c>
      <c r="C5068" s="211">
        <v>1</v>
      </c>
      <c r="D5068" s="211" t="s">
        <v>381</v>
      </c>
      <c r="E5068" s="211" t="s">
        <v>3292</v>
      </c>
      <c r="F5068" s="211" t="s">
        <v>3291</v>
      </c>
    </row>
    <row r="5069" spans="1:6" x14ac:dyDescent="0.25">
      <c r="A5069" s="211" t="s">
        <v>275</v>
      </c>
      <c r="B5069" s="211">
        <v>0</v>
      </c>
      <c r="C5069" s="211">
        <v>1</v>
      </c>
      <c r="D5069" s="211" t="s">
        <v>767</v>
      </c>
      <c r="E5069" s="211" t="s">
        <v>3292</v>
      </c>
      <c r="F5069" s="211" t="s">
        <v>3291</v>
      </c>
    </row>
    <row r="5070" spans="1:6" x14ac:dyDescent="0.25">
      <c r="A5070" s="211" t="s">
        <v>275</v>
      </c>
      <c r="B5070" s="211">
        <v>0</v>
      </c>
      <c r="C5070" s="211">
        <v>1</v>
      </c>
      <c r="D5070" s="211" t="s">
        <v>87</v>
      </c>
      <c r="E5070" s="211" t="s">
        <v>3292</v>
      </c>
      <c r="F5070" s="211" t="s">
        <v>3291</v>
      </c>
    </row>
    <row r="5071" spans="1:6" x14ac:dyDescent="0.25">
      <c r="A5071" s="211" t="s">
        <v>275</v>
      </c>
      <c r="B5071" s="211">
        <v>0</v>
      </c>
      <c r="C5071" s="211">
        <v>1</v>
      </c>
      <c r="D5071" s="211" t="s">
        <v>78</v>
      </c>
      <c r="E5071" s="211" t="s">
        <v>3292</v>
      </c>
      <c r="F5071" s="211" t="s">
        <v>3291</v>
      </c>
    </row>
    <row r="5072" spans="1:6" x14ac:dyDescent="0.25">
      <c r="A5072" s="211" t="s">
        <v>275</v>
      </c>
      <c r="B5072" s="211">
        <v>0</v>
      </c>
      <c r="C5072" s="211">
        <v>1</v>
      </c>
      <c r="D5072" s="211" t="s">
        <v>4195</v>
      </c>
      <c r="E5072" s="211" t="s">
        <v>127</v>
      </c>
      <c r="F5072" s="211" t="s">
        <v>3291</v>
      </c>
    </row>
    <row r="5073" spans="1:6" x14ac:dyDescent="0.25">
      <c r="A5073" s="211" t="s">
        <v>275</v>
      </c>
      <c r="B5073" s="211">
        <v>0</v>
      </c>
      <c r="C5073" s="211">
        <v>1</v>
      </c>
      <c r="D5073" s="211" t="s">
        <v>4213</v>
      </c>
      <c r="E5073" s="211" t="s">
        <v>127</v>
      </c>
      <c r="F5073" s="211" t="s">
        <v>3291</v>
      </c>
    </row>
    <row r="5074" spans="1:6" x14ac:dyDescent="0.25">
      <c r="A5074" s="211" t="s">
        <v>275</v>
      </c>
      <c r="B5074" s="211">
        <v>0</v>
      </c>
      <c r="C5074" s="211">
        <v>1</v>
      </c>
      <c r="D5074" s="211" t="s">
        <v>4214</v>
      </c>
      <c r="E5074" s="211" t="s">
        <v>127</v>
      </c>
      <c r="F5074" s="211" t="s">
        <v>3291</v>
      </c>
    </row>
    <row r="5075" spans="1:6" x14ac:dyDescent="0.25">
      <c r="A5075" s="211" t="s">
        <v>275</v>
      </c>
      <c r="B5075" s="211">
        <v>0</v>
      </c>
      <c r="C5075" s="211">
        <v>1</v>
      </c>
      <c r="D5075" s="211" t="s">
        <v>4215</v>
      </c>
      <c r="E5075" s="211" t="s">
        <v>127</v>
      </c>
      <c r="F5075" s="211" t="s">
        <v>3291</v>
      </c>
    </row>
    <row r="5076" spans="1:6" x14ac:dyDescent="0.25">
      <c r="A5076" s="211" t="s">
        <v>275</v>
      </c>
      <c r="B5076" s="211">
        <v>0</v>
      </c>
      <c r="C5076" s="211">
        <v>1</v>
      </c>
      <c r="D5076" s="211" t="s">
        <v>4216</v>
      </c>
      <c r="E5076" s="211" t="s">
        <v>127</v>
      </c>
      <c r="F5076" s="211" t="s">
        <v>3291</v>
      </c>
    </row>
    <row r="5077" spans="1:6" x14ac:dyDescent="0.25">
      <c r="A5077" s="211" t="s">
        <v>275</v>
      </c>
      <c r="B5077" s="211">
        <v>0</v>
      </c>
      <c r="C5077" s="211">
        <v>1</v>
      </c>
      <c r="D5077" s="211" t="s">
        <v>4217</v>
      </c>
      <c r="E5077" s="211" t="s">
        <v>127</v>
      </c>
      <c r="F5077" s="211" t="s">
        <v>3291</v>
      </c>
    </row>
    <row r="5078" spans="1:6" x14ac:dyDescent="0.25">
      <c r="A5078" s="211" t="s">
        <v>275</v>
      </c>
      <c r="B5078" s="211">
        <v>0</v>
      </c>
      <c r="C5078" s="211">
        <v>1</v>
      </c>
      <c r="D5078" s="211" t="s">
        <v>4218</v>
      </c>
      <c r="E5078" s="211" t="s">
        <v>127</v>
      </c>
      <c r="F5078" s="211" t="s">
        <v>3291</v>
      </c>
    </row>
    <row r="5079" spans="1:6" x14ac:dyDescent="0.25">
      <c r="A5079" s="211" t="s">
        <v>275</v>
      </c>
      <c r="B5079" s="211">
        <v>0</v>
      </c>
      <c r="C5079" s="211">
        <v>1</v>
      </c>
      <c r="D5079" s="211" t="s">
        <v>4219</v>
      </c>
      <c r="E5079" s="211" t="s">
        <v>127</v>
      </c>
      <c r="F5079" s="211" t="s">
        <v>3291</v>
      </c>
    </row>
    <row r="5080" spans="1:6" x14ac:dyDescent="0.25">
      <c r="A5080" s="211" t="s">
        <v>275</v>
      </c>
      <c r="B5080" s="211">
        <v>0</v>
      </c>
      <c r="C5080" s="211">
        <v>1</v>
      </c>
      <c r="D5080" s="211" t="s">
        <v>4220</v>
      </c>
      <c r="E5080" s="211" t="s">
        <v>127</v>
      </c>
      <c r="F5080" s="211" t="s">
        <v>3291</v>
      </c>
    </row>
    <row r="5081" spans="1:6" x14ac:dyDescent="0.25">
      <c r="A5081" s="211" t="s">
        <v>275</v>
      </c>
      <c r="B5081" s="211">
        <v>0</v>
      </c>
      <c r="C5081" s="211">
        <v>1</v>
      </c>
      <c r="D5081" s="211" t="s">
        <v>4221</v>
      </c>
      <c r="E5081" s="211" t="s">
        <v>127</v>
      </c>
      <c r="F5081" s="211" t="s">
        <v>3291</v>
      </c>
    </row>
    <row r="5082" spans="1:6" x14ac:dyDescent="0.25">
      <c r="A5082" s="211" t="s">
        <v>275</v>
      </c>
      <c r="B5082" s="211">
        <v>0</v>
      </c>
      <c r="C5082" s="211">
        <v>1</v>
      </c>
      <c r="D5082" s="211" t="s">
        <v>4222</v>
      </c>
      <c r="E5082" s="211" t="s">
        <v>127</v>
      </c>
      <c r="F5082" s="211" t="s">
        <v>3291</v>
      </c>
    </row>
    <row r="5083" spans="1:6" x14ac:dyDescent="0.25">
      <c r="A5083" s="211" t="s">
        <v>275</v>
      </c>
      <c r="B5083" s="211">
        <v>0</v>
      </c>
      <c r="C5083" s="211">
        <v>1</v>
      </c>
      <c r="D5083" s="211" t="s">
        <v>4223</v>
      </c>
      <c r="E5083" s="211" t="s">
        <v>127</v>
      </c>
      <c r="F5083" s="211" t="s">
        <v>3291</v>
      </c>
    </row>
    <row r="5084" spans="1:6" x14ac:dyDescent="0.25">
      <c r="A5084" s="211" t="s">
        <v>275</v>
      </c>
      <c r="B5084" s="211">
        <v>0</v>
      </c>
      <c r="C5084" s="211">
        <v>1</v>
      </c>
      <c r="D5084" s="211" t="s">
        <v>3192</v>
      </c>
      <c r="E5084" s="211" t="s">
        <v>3292</v>
      </c>
      <c r="F5084" s="211" t="s">
        <v>3291</v>
      </c>
    </row>
    <row r="5085" spans="1:6" x14ac:dyDescent="0.25">
      <c r="A5085" s="211" t="s">
        <v>275</v>
      </c>
      <c r="B5085" s="211">
        <v>0</v>
      </c>
      <c r="C5085" s="211">
        <v>1</v>
      </c>
      <c r="D5085" s="211" t="s">
        <v>926</v>
      </c>
      <c r="E5085" s="211" t="s">
        <v>3292</v>
      </c>
      <c r="F5085" s="211" t="s">
        <v>3291</v>
      </c>
    </row>
    <row r="5086" spans="1:6" x14ac:dyDescent="0.25">
      <c r="A5086" s="211" t="s">
        <v>275</v>
      </c>
      <c r="B5086" s="211">
        <v>0</v>
      </c>
      <c r="C5086" s="211">
        <v>1</v>
      </c>
      <c r="D5086" s="211" t="s">
        <v>4301</v>
      </c>
      <c r="E5086" s="211" t="s">
        <v>127</v>
      </c>
      <c r="F5086" s="211" t="s">
        <v>3291</v>
      </c>
    </row>
    <row r="5087" spans="1:6" x14ac:dyDescent="0.25">
      <c r="A5087" s="211" t="s">
        <v>275</v>
      </c>
      <c r="B5087" s="211">
        <v>0</v>
      </c>
      <c r="C5087" s="211">
        <v>1</v>
      </c>
      <c r="D5087" s="211" t="s">
        <v>4302</v>
      </c>
      <c r="E5087" s="211" t="s">
        <v>127</v>
      </c>
      <c r="F5087" s="211" t="s">
        <v>3291</v>
      </c>
    </row>
    <row r="5088" spans="1:6" x14ac:dyDescent="0.25">
      <c r="A5088" s="211" t="s">
        <v>275</v>
      </c>
      <c r="B5088" s="211">
        <v>0</v>
      </c>
      <c r="C5088" s="211">
        <v>1</v>
      </c>
      <c r="D5088" s="211" t="s">
        <v>4303</v>
      </c>
      <c r="E5088" s="211" t="s">
        <v>127</v>
      </c>
      <c r="F5088" s="211" t="s">
        <v>3291</v>
      </c>
    </row>
    <row r="5089" spans="1:6" x14ac:dyDescent="0.25">
      <c r="A5089" s="211" t="s">
        <v>275</v>
      </c>
      <c r="B5089" s="211">
        <v>0</v>
      </c>
      <c r="C5089" s="211">
        <v>1</v>
      </c>
      <c r="D5089" s="211" t="s">
        <v>4304</v>
      </c>
      <c r="E5089" s="211" t="s">
        <v>127</v>
      </c>
      <c r="F5089" s="211" t="s">
        <v>3291</v>
      </c>
    </row>
    <row r="5090" spans="1:6" x14ac:dyDescent="0.25">
      <c r="A5090" s="211" t="s">
        <v>275</v>
      </c>
      <c r="B5090" s="211">
        <v>0</v>
      </c>
      <c r="C5090" s="211">
        <v>1</v>
      </c>
      <c r="D5090" s="211" t="s">
        <v>4305</v>
      </c>
      <c r="E5090" s="211" t="s">
        <v>127</v>
      </c>
      <c r="F5090" s="211" t="s">
        <v>3291</v>
      </c>
    </row>
    <row r="5091" spans="1:6" x14ac:dyDescent="0.25">
      <c r="A5091" s="211" t="s">
        <v>275</v>
      </c>
      <c r="B5091" s="211">
        <v>0</v>
      </c>
      <c r="C5091" s="211">
        <v>1</v>
      </c>
      <c r="D5091" s="211" t="s">
        <v>4306</v>
      </c>
      <c r="E5091" s="211" t="s">
        <v>127</v>
      </c>
      <c r="F5091" s="211" t="s">
        <v>3291</v>
      </c>
    </row>
    <row r="5092" spans="1:6" x14ac:dyDescent="0.25">
      <c r="A5092" s="211" t="s">
        <v>275</v>
      </c>
      <c r="B5092" s="211">
        <v>0</v>
      </c>
      <c r="C5092" s="211">
        <v>1</v>
      </c>
      <c r="D5092" s="211" t="s">
        <v>4307</v>
      </c>
      <c r="E5092" s="211" t="s">
        <v>127</v>
      </c>
      <c r="F5092" s="211" t="s">
        <v>3291</v>
      </c>
    </row>
    <row r="5093" spans="1:6" x14ac:dyDescent="0.25">
      <c r="A5093" s="211" t="s">
        <v>275</v>
      </c>
      <c r="B5093" s="211">
        <v>0</v>
      </c>
      <c r="C5093" s="211">
        <v>1</v>
      </c>
      <c r="D5093" s="211" t="s">
        <v>4308</v>
      </c>
      <c r="E5093" s="211" t="s">
        <v>127</v>
      </c>
      <c r="F5093" s="211" t="s">
        <v>3291</v>
      </c>
    </row>
    <row r="5094" spans="1:6" x14ac:dyDescent="0.25">
      <c r="A5094" s="211" t="s">
        <v>275</v>
      </c>
      <c r="B5094" s="211">
        <v>0</v>
      </c>
      <c r="C5094" s="211">
        <v>1</v>
      </c>
      <c r="D5094" s="211" t="s">
        <v>4309</v>
      </c>
      <c r="E5094" s="211" t="s">
        <v>127</v>
      </c>
      <c r="F5094" s="211" t="s">
        <v>3291</v>
      </c>
    </row>
    <row r="5095" spans="1:6" x14ac:dyDescent="0.25">
      <c r="A5095" s="211" t="s">
        <v>275</v>
      </c>
      <c r="B5095" s="211">
        <v>0</v>
      </c>
      <c r="C5095" s="211">
        <v>1</v>
      </c>
      <c r="D5095" s="211" t="s">
        <v>4310</v>
      </c>
      <c r="E5095" s="211" t="s">
        <v>127</v>
      </c>
      <c r="F5095" s="211" t="s">
        <v>3291</v>
      </c>
    </row>
    <row r="5096" spans="1:6" x14ac:dyDescent="0.25">
      <c r="A5096" s="211" t="s">
        <v>275</v>
      </c>
      <c r="B5096" s="211">
        <v>0</v>
      </c>
      <c r="C5096" s="211">
        <v>1</v>
      </c>
      <c r="D5096" s="211" t="s">
        <v>4311</v>
      </c>
      <c r="E5096" s="211" t="s">
        <v>127</v>
      </c>
      <c r="F5096" s="211" t="s">
        <v>3291</v>
      </c>
    </row>
    <row r="5097" spans="1:6" x14ac:dyDescent="0.25">
      <c r="A5097" s="211" t="s">
        <v>275</v>
      </c>
      <c r="B5097" s="211">
        <v>0</v>
      </c>
      <c r="C5097" s="211">
        <v>1</v>
      </c>
      <c r="D5097" s="211" t="s">
        <v>4312</v>
      </c>
      <c r="E5097" s="211" t="s">
        <v>127</v>
      </c>
      <c r="F5097" s="211" t="s">
        <v>3291</v>
      </c>
    </row>
    <row r="5098" spans="1:6" x14ac:dyDescent="0.25">
      <c r="A5098" s="211" t="s">
        <v>275</v>
      </c>
      <c r="B5098" s="211">
        <v>0</v>
      </c>
      <c r="C5098" s="211">
        <v>1</v>
      </c>
      <c r="D5098" s="211" t="s">
        <v>3949</v>
      </c>
      <c r="E5098" s="211" t="s">
        <v>127</v>
      </c>
      <c r="F5098" s="211" t="s">
        <v>3291</v>
      </c>
    </row>
    <row r="5099" spans="1:6" x14ac:dyDescent="0.25">
      <c r="A5099" s="211" t="s">
        <v>275</v>
      </c>
      <c r="B5099" s="211">
        <v>0</v>
      </c>
      <c r="C5099" s="211">
        <v>1</v>
      </c>
      <c r="D5099" s="211" t="s">
        <v>4415</v>
      </c>
      <c r="E5099" s="211" t="s">
        <v>127</v>
      </c>
      <c r="F5099" s="211" t="s">
        <v>3291</v>
      </c>
    </row>
    <row r="5100" spans="1:6" x14ac:dyDescent="0.25">
      <c r="A5100" s="211" t="s">
        <v>275</v>
      </c>
      <c r="B5100" s="211">
        <v>0</v>
      </c>
      <c r="C5100" s="211">
        <v>1</v>
      </c>
      <c r="D5100" s="211" t="s">
        <v>4416</v>
      </c>
      <c r="E5100" s="211" t="s">
        <v>127</v>
      </c>
      <c r="F5100" s="211" t="s">
        <v>3291</v>
      </c>
    </row>
    <row r="5101" spans="1:6" x14ac:dyDescent="0.25">
      <c r="A5101" s="211" t="s">
        <v>275</v>
      </c>
      <c r="B5101" s="211">
        <v>0</v>
      </c>
      <c r="C5101" s="211">
        <v>1</v>
      </c>
      <c r="D5101" s="211" t="s">
        <v>4424</v>
      </c>
      <c r="E5101" s="211" t="s">
        <v>127</v>
      </c>
      <c r="F5101" s="211" t="s">
        <v>3291</v>
      </c>
    </row>
    <row r="5102" spans="1:6" x14ac:dyDescent="0.25">
      <c r="A5102" s="211" t="s">
        <v>262</v>
      </c>
      <c r="B5102" s="211">
        <v>0</v>
      </c>
      <c r="C5102" s="211">
        <v>1</v>
      </c>
      <c r="D5102" s="211" t="s">
        <v>2380</v>
      </c>
      <c r="E5102" s="211" t="s">
        <v>3292</v>
      </c>
      <c r="F5102" s="211" t="s">
        <v>3291</v>
      </c>
    </row>
    <row r="5103" spans="1:6" x14ac:dyDescent="0.25">
      <c r="A5103" s="211" t="s">
        <v>262</v>
      </c>
      <c r="B5103" s="211">
        <v>0</v>
      </c>
      <c r="C5103" s="211">
        <v>1</v>
      </c>
      <c r="D5103" s="211" t="s">
        <v>49</v>
      </c>
      <c r="E5103" s="211" t="s">
        <v>3292</v>
      </c>
      <c r="F5103" s="211" t="s">
        <v>3291</v>
      </c>
    </row>
    <row r="5104" spans="1:6" x14ac:dyDescent="0.25">
      <c r="A5104" s="211" t="s">
        <v>262</v>
      </c>
      <c r="B5104" s="211">
        <v>0</v>
      </c>
      <c r="C5104" s="211">
        <v>1</v>
      </c>
      <c r="D5104" s="211" t="s">
        <v>4401</v>
      </c>
      <c r="E5104" s="211" t="s">
        <v>127</v>
      </c>
      <c r="F5104" s="211" t="s">
        <v>3291</v>
      </c>
    </row>
    <row r="5105" spans="1:6" x14ac:dyDescent="0.25">
      <c r="A5105" s="211" t="s">
        <v>262</v>
      </c>
      <c r="B5105" s="211">
        <v>0</v>
      </c>
      <c r="C5105" s="211">
        <v>1</v>
      </c>
      <c r="D5105" s="211" t="s">
        <v>3200</v>
      </c>
      <c r="E5105" s="211" t="s">
        <v>127</v>
      </c>
      <c r="F5105" s="211" t="s">
        <v>3291</v>
      </c>
    </row>
    <row r="5106" spans="1:6" x14ac:dyDescent="0.25">
      <c r="A5106" s="211" t="s">
        <v>262</v>
      </c>
      <c r="B5106" s="211">
        <v>0</v>
      </c>
      <c r="C5106" s="211">
        <v>1</v>
      </c>
      <c r="D5106" s="211" t="s">
        <v>3199</v>
      </c>
      <c r="E5106" s="211" t="s">
        <v>3292</v>
      </c>
      <c r="F5106" s="211" t="s">
        <v>3291</v>
      </c>
    </row>
    <row r="5107" spans="1:6" x14ac:dyDescent="0.25">
      <c r="A5107" s="211" t="s">
        <v>262</v>
      </c>
      <c r="B5107" s="211">
        <v>0</v>
      </c>
      <c r="C5107" s="211">
        <v>1</v>
      </c>
      <c r="D5107" s="211" t="s">
        <v>3549</v>
      </c>
      <c r="E5107" s="211" t="s">
        <v>3292</v>
      </c>
      <c r="F5107" s="211" t="s">
        <v>3291</v>
      </c>
    </row>
    <row r="5108" spans="1:6" x14ac:dyDescent="0.25">
      <c r="A5108" s="211" t="s">
        <v>262</v>
      </c>
      <c r="B5108" s="211">
        <v>0</v>
      </c>
      <c r="C5108" s="211">
        <v>1</v>
      </c>
      <c r="D5108" s="211" t="s">
        <v>3993</v>
      </c>
      <c r="E5108" s="211" t="s">
        <v>3292</v>
      </c>
      <c r="F5108" s="211" t="s">
        <v>3291</v>
      </c>
    </row>
    <row r="5109" spans="1:6" x14ac:dyDescent="0.25">
      <c r="A5109" s="211" t="s">
        <v>262</v>
      </c>
      <c r="B5109" s="211">
        <v>0</v>
      </c>
      <c r="C5109" s="211">
        <v>1</v>
      </c>
      <c r="D5109" s="211" t="s">
        <v>4402</v>
      </c>
      <c r="E5109" s="211" t="s">
        <v>127</v>
      </c>
      <c r="F5109" s="211" t="s">
        <v>3291</v>
      </c>
    </row>
    <row r="5110" spans="1:6" x14ac:dyDescent="0.25">
      <c r="A5110" s="211" t="s">
        <v>262</v>
      </c>
      <c r="B5110" s="211">
        <v>0</v>
      </c>
      <c r="C5110" s="211">
        <v>1</v>
      </c>
      <c r="D5110" s="211" t="s">
        <v>4260</v>
      </c>
      <c r="E5110" s="211" t="s">
        <v>127</v>
      </c>
      <c r="F5110" s="211" t="s">
        <v>3291</v>
      </c>
    </row>
    <row r="5111" spans="1:6" x14ac:dyDescent="0.25">
      <c r="A5111" s="211" t="s">
        <v>262</v>
      </c>
      <c r="B5111" s="211">
        <v>0</v>
      </c>
      <c r="C5111" s="211">
        <v>1</v>
      </c>
      <c r="D5111" s="211" t="s">
        <v>3381</v>
      </c>
      <c r="E5111" s="211" t="s">
        <v>3292</v>
      </c>
      <c r="F5111" s="211" t="s">
        <v>3291</v>
      </c>
    </row>
    <row r="5112" spans="1:6" x14ac:dyDescent="0.25">
      <c r="A5112" s="211" t="s">
        <v>262</v>
      </c>
      <c r="B5112" s="211">
        <v>0</v>
      </c>
      <c r="C5112" s="211">
        <v>1</v>
      </c>
      <c r="D5112" s="211" t="s">
        <v>3367</v>
      </c>
      <c r="E5112" s="211" t="s">
        <v>3292</v>
      </c>
      <c r="F5112" s="211" t="s">
        <v>3291</v>
      </c>
    </row>
    <row r="5113" spans="1:6" x14ac:dyDescent="0.25">
      <c r="A5113" s="211" t="s">
        <v>262</v>
      </c>
      <c r="B5113" s="211">
        <v>0</v>
      </c>
      <c r="C5113" s="211">
        <v>1</v>
      </c>
      <c r="D5113" s="211" t="s">
        <v>3371</v>
      </c>
      <c r="E5113" s="211" t="s">
        <v>3292</v>
      </c>
      <c r="F5113" s="211" t="s">
        <v>3291</v>
      </c>
    </row>
    <row r="5114" spans="1:6" x14ac:dyDescent="0.25">
      <c r="A5114" s="211" t="s">
        <v>262</v>
      </c>
      <c r="B5114" s="211">
        <v>0</v>
      </c>
      <c r="C5114" s="211">
        <v>1</v>
      </c>
      <c r="D5114" s="211" t="s">
        <v>3366</v>
      </c>
      <c r="E5114" s="211" t="s">
        <v>3292</v>
      </c>
      <c r="F5114" s="211" t="s">
        <v>3291</v>
      </c>
    </row>
    <row r="5115" spans="1:6" x14ac:dyDescent="0.25">
      <c r="A5115" s="211" t="s">
        <v>262</v>
      </c>
      <c r="B5115" s="211">
        <v>0</v>
      </c>
      <c r="C5115" s="211">
        <v>1</v>
      </c>
      <c r="D5115" s="211" t="s">
        <v>3370</v>
      </c>
      <c r="E5115" s="211" t="s">
        <v>3292</v>
      </c>
      <c r="F5115" s="211" t="s">
        <v>3291</v>
      </c>
    </row>
    <row r="5116" spans="1:6" x14ac:dyDescent="0.25">
      <c r="A5116" s="211" t="s">
        <v>262</v>
      </c>
      <c r="B5116" s="211">
        <v>0</v>
      </c>
      <c r="C5116" s="211">
        <v>1</v>
      </c>
      <c r="D5116" s="211" t="s">
        <v>3369</v>
      </c>
      <c r="E5116" s="211" t="s">
        <v>3292</v>
      </c>
      <c r="F5116" s="211" t="s">
        <v>3291</v>
      </c>
    </row>
    <row r="5117" spans="1:6" x14ac:dyDescent="0.25">
      <c r="A5117" s="211" t="s">
        <v>262</v>
      </c>
      <c r="B5117" s="211">
        <v>0</v>
      </c>
      <c r="C5117" s="211">
        <v>1</v>
      </c>
      <c r="D5117" s="211" t="s">
        <v>3372</v>
      </c>
      <c r="E5117" s="211" t="s">
        <v>3292</v>
      </c>
      <c r="F5117" s="211" t="s">
        <v>3291</v>
      </c>
    </row>
    <row r="5118" spans="1:6" x14ac:dyDescent="0.25">
      <c r="A5118" s="211" t="s">
        <v>262</v>
      </c>
      <c r="B5118" s="211">
        <v>0</v>
      </c>
      <c r="C5118" s="211">
        <v>1</v>
      </c>
      <c r="D5118" s="211" t="s">
        <v>3365</v>
      </c>
      <c r="E5118" s="211" t="s">
        <v>3292</v>
      </c>
      <c r="F5118" s="211" t="s">
        <v>3291</v>
      </c>
    </row>
    <row r="5119" spans="1:6" x14ac:dyDescent="0.25">
      <c r="A5119" s="211" t="s">
        <v>262</v>
      </c>
      <c r="B5119" s="211">
        <v>0</v>
      </c>
      <c r="C5119" s="211">
        <v>1</v>
      </c>
      <c r="D5119" s="211" t="s">
        <v>3368</v>
      </c>
      <c r="E5119" s="211" t="s">
        <v>3292</v>
      </c>
      <c r="F5119" s="211" t="s">
        <v>3291</v>
      </c>
    </row>
    <row r="5120" spans="1:6" x14ac:dyDescent="0.25">
      <c r="A5120" s="211" t="s">
        <v>262</v>
      </c>
      <c r="B5120" s="211">
        <v>0</v>
      </c>
      <c r="C5120" s="211">
        <v>1</v>
      </c>
      <c r="D5120" s="211" t="s">
        <v>3382</v>
      </c>
      <c r="E5120" s="211" t="s">
        <v>3292</v>
      </c>
      <c r="F5120" s="211" t="s">
        <v>3291</v>
      </c>
    </row>
    <row r="5121" spans="1:6" x14ac:dyDescent="0.25">
      <c r="A5121" s="211" t="s">
        <v>262</v>
      </c>
      <c r="B5121" s="211">
        <v>0</v>
      </c>
      <c r="C5121" s="211">
        <v>1</v>
      </c>
      <c r="D5121" s="211" t="s">
        <v>4106</v>
      </c>
      <c r="E5121" s="211" t="s">
        <v>127</v>
      </c>
      <c r="F5121" s="211" t="s">
        <v>3291</v>
      </c>
    </row>
    <row r="5122" spans="1:6" x14ac:dyDescent="0.25">
      <c r="A5122" s="211" t="s">
        <v>262</v>
      </c>
      <c r="B5122" s="211">
        <v>0</v>
      </c>
      <c r="C5122" s="211">
        <v>1</v>
      </c>
      <c r="D5122" s="211" t="s">
        <v>4420</v>
      </c>
      <c r="E5122" s="211" t="s">
        <v>127</v>
      </c>
      <c r="F5122" s="211" t="s">
        <v>3291</v>
      </c>
    </row>
    <row r="5123" spans="1:6" x14ac:dyDescent="0.25">
      <c r="A5123" s="211" t="s">
        <v>262</v>
      </c>
      <c r="B5123" s="211">
        <v>0</v>
      </c>
      <c r="C5123" s="211">
        <v>1</v>
      </c>
      <c r="D5123" s="300" t="s">
        <v>3074</v>
      </c>
      <c r="E5123" s="211" t="s">
        <v>3292</v>
      </c>
      <c r="F5123" s="211" t="s">
        <v>3291</v>
      </c>
    </row>
    <row r="5124" spans="1:6" x14ac:dyDescent="0.25">
      <c r="A5124" s="211" t="s">
        <v>262</v>
      </c>
      <c r="B5124" s="211">
        <v>0</v>
      </c>
      <c r="C5124" s="211">
        <v>1</v>
      </c>
      <c r="D5124" s="300" t="s">
        <v>3075</v>
      </c>
      <c r="E5124" s="211" t="s">
        <v>127</v>
      </c>
      <c r="F5124" s="211" t="s">
        <v>3291</v>
      </c>
    </row>
    <row r="5125" spans="1:6" x14ac:dyDescent="0.25">
      <c r="A5125" s="211" t="s">
        <v>262</v>
      </c>
      <c r="B5125" s="211">
        <v>0</v>
      </c>
      <c r="C5125" s="211">
        <v>1</v>
      </c>
      <c r="D5125" s="300" t="s">
        <v>2546</v>
      </c>
      <c r="E5125" s="211" t="s">
        <v>127</v>
      </c>
      <c r="F5125" s="211" t="s">
        <v>3291</v>
      </c>
    </row>
    <row r="5126" spans="1:6" x14ac:dyDescent="0.25">
      <c r="A5126" s="211" t="s">
        <v>262</v>
      </c>
      <c r="B5126" s="211">
        <v>0</v>
      </c>
      <c r="C5126" s="211">
        <v>1</v>
      </c>
      <c r="D5126" s="211" t="s">
        <v>379</v>
      </c>
      <c r="E5126" s="211" t="s">
        <v>3482</v>
      </c>
      <c r="F5126" s="211" t="s">
        <v>3291</v>
      </c>
    </row>
    <row r="5127" spans="1:6" x14ac:dyDescent="0.25">
      <c r="A5127" s="211" t="s">
        <v>262</v>
      </c>
      <c r="B5127" s="211">
        <v>0</v>
      </c>
      <c r="C5127" s="211">
        <v>1</v>
      </c>
      <c r="D5127" s="211" t="s">
        <v>385</v>
      </c>
      <c r="E5127" s="211" t="s">
        <v>3482</v>
      </c>
      <c r="F5127" s="211" t="s">
        <v>3291</v>
      </c>
    </row>
    <row r="5128" spans="1:6" x14ac:dyDescent="0.25">
      <c r="A5128" s="211" t="s">
        <v>262</v>
      </c>
      <c r="B5128" s="211">
        <v>0</v>
      </c>
      <c r="C5128" s="211">
        <v>1</v>
      </c>
      <c r="D5128" s="211" t="s">
        <v>3162</v>
      </c>
      <c r="E5128" s="211" t="s">
        <v>3482</v>
      </c>
      <c r="F5128" s="211" t="s">
        <v>3291</v>
      </c>
    </row>
    <row r="5129" spans="1:6" x14ac:dyDescent="0.25">
      <c r="A5129" s="211" t="s">
        <v>262</v>
      </c>
      <c r="B5129" s="211">
        <v>0</v>
      </c>
      <c r="C5129" s="211">
        <v>1</v>
      </c>
      <c r="D5129" s="211" t="s">
        <v>3247</v>
      </c>
      <c r="E5129" s="211" t="s">
        <v>3482</v>
      </c>
      <c r="F5129" s="211" t="s">
        <v>3291</v>
      </c>
    </row>
    <row r="5130" spans="1:6" x14ac:dyDescent="0.25">
      <c r="A5130" s="211" t="s">
        <v>262</v>
      </c>
      <c r="B5130" s="211">
        <v>0</v>
      </c>
      <c r="C5130" s="211">
        <v>1</v>
      </c>
      <c r="D5130" s="211" t="s">
        <v>2283</v>
      </c>
      <c r="E5130" s="211" t="s">
        <v>3482</v>
      </c>
      <c r="F5130" s="211" t="s">
        <v>3291</v>
      </c>
    </row>
    <row r="5131" spans="1:6" x14ac:dyDescent="0.25">
      <c r="A5131" s="211" t="s">
        <v>262</v>
      </c>
      <c r="B5131" s="211">
        <v>0</v>
      </c>
      <c r="C5131" s="211">
        <v>1</v>
      </c>
      <c r="D5131" s="211" t="s">
        <v>2282</v>
      </c>
      <c r="E5131" s="211" t="s">
        <v>3482</v>
      </c>
      <c r="F5131" s="211" t="s">
        <v>3291</v>
      </c>
    </row>
    <row r="5132" spans="1:6" x14ac:dyDescent="0.25">
      <c r="A5132" s="211" t="s">
        <v>262</v>
      </c>
      <c r="B5132" s="211">
        <v>0</v>
      </c>
      <c r="C5132" s="211">
        <v>1</v>
      </c>
      <c r="D5132" s="211" t="s">
        <v>209</v>
      </c>
      <c r="E5132" s="211" t="s">
        <v>3292</v>
      </c>
      <c r="F5132" s="211" t="s">
        <v>3291</v>
      </c>
    </row>
    <row r="5133" spans="1:6" x14ac:dyDescent="0.25">
      <c r="A5133" s="211" t="s">
        <v>262</v>
      </c>
      <c r="B5133" s="211">
        <v>0</v>
      </c>
      <c r="C5133" s="211">
        <v>1</v>
      </c>
      <c r="D5133" s="211" t="s">
        <v>3196</v>
      </c>
      <c r="E5133" s="211" t="s">
        <v>3292</v>
      </c>
      <c r="F5133" s="211" t="s">
        <v>3291</v>
      </c>
    </row>
    <row r="5134" spans="1:6" x14ac:dyDescent="0.25">
      <c r="A5134" s="211" t="s">
        <v>262</v>
      </c>
      <c r="B5134" s="211">
        <v>0</v>
      </c>
      <c r="C5134" s="211">
        <v>1</v>
      </c>
      <c r="D5134" s="211" t="s">
        <v>381</v>
      </c>
      <c r="E5134" s="211" t="s">
        <v>3292</v>
      </c>
      <c r="F5134" s="211" t="s">
        <v>3291</v>
      </c>
    </row>
    <row r="5135" spans="1:6" x14ac:dyDescent="0.25">
      <c r="A5135" s="211" t="s">
        <v>262</v>
      </c>
      <c r="B5135" s="211">
        <v>0</v>
      </c>
      <c r="C5135" s="211">
        <v>1</v>
      </c>
      <c r="D5135" s="211" t="s">
        <v>767</v>
      </c>
      <c r="E5135" s="211" t="s">
        <v>3292</v>
      </c>
      <c r="F5135" s="211" t="s">
        <v>3291</v>
      </c>
    </row>
    <row r="5136" spans="1:6" x14ac:dyDescent="0.25">
      <c r="A5136" s="211" t="s">
        <v>262</v>
      </c>
      <c r="B5136" s="211">
        <v>0</v>
      </c>
      <c r="C5136" s="211">
        <v>1</v>
      </c>
      <c r="D5136" s="211" t="s">
        <v>87</v>
      </c>
      <c r="E5136" s="211" t="s">
        <v>3292</v>
      </c>
      <c r="F5136" s="211" t="s">
        <v>3291</v>
      </c>
    </row>
    <row r="5137" spans="1:6" x14ac:dyDescent="0.25">
      <c r="A5137" s="211" t="s">
        <v>262</v>
      </c>
      <c r="B5137" s="211">
        <v>0</v>
      </c>
      <c r="C5137" s="211">
        <v>1</v>
      </c>
      <c r="D5137" s="211" t="s">
        <v>78</v>
      </c>
      <c r="E5137" s="211" t="s">
        <v>3292</v>
      </c>
      <c r="F5137" s="211" t="s">
        <v>3291</v>
      </c>
    </row>
    <row r="5138" spans="1:6" x14ac:dyDescent="0.25">
      <c r="A5138" s="211" t="s">
        <v>262</v>
      </c>
      <c r="B5138" s="211">
        <v>0</v>
      </c>
      <c r="C5138" s="211">
        <v>1</v>
      </c>
      <c r="D5138" s="211" t="s">
        <v>4195</v>
      </c>
      <c r="E5138" s="211" t="s">
        <v>127</v>
      </c>
      <c r="F5138" s="211" t="s">
        <v>3291</v>
      </c>
    </row>
    <row r="5139" spans="1:6" x14ac:dyDescent="0.25">
      <c r="A5139" s="211" t="s">
        <v>262</v>
      </c>
      <c r="B5139" s="211">
        <v>0</v>
      </c>
      <c r="C5139" s="211">
        <v>1</v>
      </c>
      <c r="D5139" s="211" t="s">
        <v>4213</v>
      </c>
      <c r="E5139" s="211" t="s">
        <v>127</v>
      </c>
      <c r="F5139" s="211" t="s">
        <v>3291</v>
      </c>
    </row>
    <row r="5140" spans="1:6" x14ac:dyDescent="0.25">
      <c r="A5140" s="211" t="s">
        <v>262</v>
      </c>
      <c r="B5140" s="211">
        <v>0</v>
      </c>
      <c r="C5140" s="211">
        <v>1</v>
      </c>
      <c r="D5140" s="211" t="s">
        <v>4214</v>
      </c>
      <c r="E5140" s="211" t="s">
        <v>127</v>
      </c>
      <c r="F5140" s="211" t="s">
        <v>3291</v>
      </c>
    </row>
    <row r="5141" spans="1:6" x14ac:dyDescent="0.25">
      <c r="A5141" s="211" t="s">
        <v>262</v>
      </c>
      <c r="B5141" s="211">
        <v>0</v>
      </c>
      <c r="C5141" s="211">
        <v>1</v>
      </c>
      <c r="D5141" s="211" t="s">
        <v>4215</v>
      </c>
      <c r="E5141" s="211" t="s">
        <v>127</v>
      </c>
      <c r="F5141" s="211" t="s">
        <v>3291</v>
      </c>
    </row>
    <row r="5142" spans="1:6" x14ac:dyDescent="0.25">
      <c r="A5142" s="211" t="s">
        <v>262</v>
      </c>
      <c r="B5142" s="211">
        <v>0</v>
      </c>
      <c r="C5142" s="211">
        <v>1</v>
      </c>
      <c r="D5142" s="211" t="s">
        <v>4216</v>
      </c>
      <c r="E5142" s="211" t="s">
        <v>127</v>
      </c>
      <c r="F5142" s="211" t="s">
        <v>3291</v>
      </c>
    </row>
    <row r="5143" spans="1:6" x14ac:dyDescent="0.25">
      <c r="A5143" s="211" t="s">
        <v>262</v>
      </c>
      <c r="B5143" s="211">
        <v>0</v>
      </c>
      <c r="C5143" s="211">
        <v>1</v>
      </c>
      <c r="D5143" s="211" t="s">
        <v>4217</v>
      </c>
      <c r="E5143" s="211" t="s">
        <v>127</v>
      </c>
      <c r="F5143" s="211" t="s">
        <v>3291</v>
      </c>
    </row>
    <row r="5144" spans="1:6" x14ac:dyDescent="0.25">
      <c r="A5144" s="211" t="s">
        <v>262</v>
      </c>
      <c r="B5144" s="211">
        <v>0</v>
      </c>
      <c r="C5144" s="211">
        <v>1</v>
      </c>
      <c r="D5144" s="211" t="s">
        <v>4221</v>
      </c>
      <c r="E5144" s="211" t="s">
        <v>127</v>
      </c>
      <c r="F5144" s="211" t="s">
        <v>3291</v>
      </c>
    </row>
    <row r="5145" spans="1:6" x14ac:dyDescent="0.25">
      <c r="A5145" s="211" t="s">
        <v>262</v>
      </c>
      <c r="B5145" s="211">
        <v>0</v>
      </c>
      <c r="C5145" s="211">
        <v>1</v>
      </c>
      <c r="D5145" s="211" t="s">
        <v>4222</v>
      </c>
      <c r="E5145" s="211" t="s">
        <v>127</v>
      </c>
      <c r="F5145" s="211" t="s">
        <v>3291</v>
      </c>
    </row>
    <row r="5146" spans="1:6" x14ac:dyDescent="0.25">
      <c r="A5146" s="211" t="s">
        <v>262</v>
      </c>
      <c r="B5146" s="211">
        <v>0</v>
      </c>
      <c r="C5146" s="211">
        <v>1</v>
      </c>
      <c r="D5146" s="211" t="s">
        <v>4223</v>
      </c>
      <c r="E5146" s="211" t="s">
        <v>127</v>
      </c>
      <c r="F5146" s="211" t="s">
        <v>3291</v>
      </c>
    </row>
    <row r="5147" spans="1:6" x14ac:dyDescent="0.25">
      <c r="A5147" s="211" t="s">
        <v>262</v>
      </c>
      <c r="B5147" s="211">
        <v>0</v>
      </c>
      <c r="C5147" s="211">
        <v>1</v>
      </c>
      <c r="D5147" s="211" t="s">
        <v>4301</v>
      </c>
      <c r="E5147" s="211" t="s">
        <v>127</v>
      </c>
      <c r="F5147" s="211" t="s">
        <v>3291</v>
      </c>
    </row>
    <row r="5148" spans="1:6" x14ac:dyDescent="0.25">
      <c r="A5148" s="211" t="s">
        <v>262</v>
      </c>
      <c r="B5148" s="211">
        <v>0</v>
      </c>
      <c r="C5148" s="211">
        <v>1</v>
      </c>
      <c r="D5148" s="211" t="s">
        <v>4302</v>
      </c>
      <c r="E5148" s="211" t="s">
        <v>127</v>
      </c>
      <c r="F5148" s="211" t="s">
        <v>3291</v>
      </c>
    </row>
    <row r="5149" spans="1:6" x14ac:dyDescent="0.25">
      <c r="A5149" s="211" t="s">
        <v>262</v>
      </c>
      <c r="B5149" s="211">
        <v>0</v>
      </c>
      <c r="C5149" s="211">
        <v>1</v>
      </c>
      <c r="D5149" s="211" t="s">
        <v>4303</v>
      </c>
      <c r="E5149" s="211" t="s">
        <v>127</v>
      </c>
      <c r="F5149" s="211" t="s">
        <v>3291</v>
      </c>
    </row>
    <row r="5150" spans="1:6" x14ac:dyDescent="0.25">
      <c r="A5150" s="211" t="s">
        <v>262</v>
      </c>
      <c r="B5150" s="211">
        <v>0</v>
      </c>
      <c r="C5150" s="211">
        <v>1</v>
      </c>
      <c r="D5150" s="211" t="s">
        <v>4304</v>
      </c>
      <c r="E5150" s="211" t="s">
        <v>127</v>
      </c>
      <c r="F5150" s="211" t="s">
        <v>3291</v>
      </c>
    </row>
    <row r="5151" spans="1:6" x14ac:dyDescent="0.25">
      <c r="A5151" s="211" t="s">
        <v>262</v>
      </c>
      <c r="B5151" s="211">
        <v>0</v>
      </c>
      <c r="C5151" s="211">
        <v>1</v>
      </c>
      <c r="D5151" s="211" t="s">
        <v>4305</v>
      </c>
      <c r="E5151" s="211" t="s">
        <v>127</v>
      </c>
      <c r="F5151" s="211" t="s">
        <v>3291</v>
      </c>
    </row>
    <row r="5152" spans="1:6" x14ac:dyDescent="0.25">
      <c r="A5152" s="211" t="s">
        <v>262</v>
      </c>
      <c r="B5152" s="211">
        <v>0</v>
      </c>
      <c r="C5152" s="211">
        <v>1</v>
      </c>
      <c r="D5152" s="211" t="s">
        <v>4306</v>
      </c>
      <c r="E5152" s="211" t="s">
        <v>127</v>
      </c>
      <c r="F5152" s="211" t="s">
        <v>3291</v>
      </c>
    </row>
    <row r="5153" spans="1:6" x14ac:dyDescent="0.25">
      <c r="A5153" s="211" t="s">
        <v>262</v>
      </c>
      <c r="B5153" s="211">
        <v>0</v>
      </c>
      <c r="C5153" s="211">
        <v>1</v>
      </c>
      <c r="D5153" s="211" t="s">
        <v>4310</v>
      </c>
      <c r="E5153" s="211" t="s">
        <v>127</v>
      </c>
      <c r="F5153" s="211" t="s">
        <v>3291</v>
      </c>
    </row>
    <row r="5154" spans="1:6" x14ac:dyDescent="0.25">
      <c r="A5154" s="211" t="s">
        <v>262</v>
      </c>
      <c r="B5154" s="211">
        <v>0</v>
      </c>
      <c r="C5154" s="211">
        <v>1</v>
      </c>
      <c r="D5154" s="211" t="s">
        <v>4311</v>
      </c>
      <c r="E5154" s="211" t="s">
        <v>127</v>
      </c>
      <c r="F5154" s="211" t="s">
        <v>3291</v>
      </c>
    </row>
    <row r="5155" spans="1:6" x14ac:dyDescent="0.25">
      <c r="A5155" s="211" t="s">
        <v>262</v>
      </c>
      <c r="B5155" s="211">
        <v>0</v>
      </c>
      <c r="C5155" s="211">
        <v>1</v>
      </c>
      <c r="D5155" s="211" t="s">
        <v>4312</v>
      </c>
      <c r="E5155" s="211" t="s">
        <v>127</v>
      </c>
      <c r="F5155" s="211" t="s">
        <v>3291</v>
      </c>
    </row>
    <row r="5156" spans="1:6" x14ac:dyDescent="0.25">
      <c r="A5156" s="211" t="s">
        <v>262</v>
      </c>
      <c r="B5156" s="211">
        <v>0</v>
      </c>
      <c r="C5156" s="211">
        <v>1</v>
      </c>
      <c r="D5156" s="211" t="s">
        <v>3948</v>
      </c>
      <c r="E5156" s="211" t="s">
        <v>127</v>
      </c>
      <c r="F5156" s="211" t="s">
        <v>3291</v>
      </c>
    </row>
    <row r="5157" spans="1:6" x14ac:dyDescent="0.25">
      <c r="A5157" s="211" t="s">
        <v>262</v>
      </c>
      <c r="B5157" s="211">
        <v>0</v>
      </c>
      <c r="C5157" s="211">
        <v>1</v>
      </c>
      <c r="D5157" s="211" t="s">
        <v>4415</v>
      </c>
      <c r="E5157" s="211" t="s">
        <v>127</v>
      </c>
      <c r="F5157" s="211" t="s">
        <v>3291</v>
      </c>
    </row>
    <row r="5158" spans="1:6" x14ac:dyDescent="0.25">
      <c r="A5158" s="211" t="s">
        <v>262</v>
      </c>
      <c r="B5158" s="211">
        <v>0</v>
      </c>
      <c r="C5158" s="211">
        <v>1</v>
      </c>
      <c r="D5158" s="211" t="s">
        <v>4416</v>
      </c>
      <c r="E5158" s="211" t="s">
        <v>127</v>
      </c>
      <c r="F5158" s="211" t="s">
        <v>3291</v>
      </c>
    </row>
    <row r="5159" spans="1:6" x14ac:dyDescent="0.25">
      <c r="A5159" s="211" t="s">
        <v>262</v>
      </c>
      <c r="B5159" s="211">
        <v>0</v>
      </c>
      <c r="C5159" s="211">
        <v>1</v>
      </c>
      <c r="D5159" s="211" t="s">
        <v>4418</v>
      </c>
      <c r="E5159" s="211" t="s">
        <v>127</v>
      </c>
      <c r="F5159" s="211" t="s">
        <v>3291</v>
      </c>
    </row>
    <row r="5160" spans="1:6" x14ac:dyDescent="0.25">
      <c r="A5160" s="211" t="s">
        <v>3095</v>
      </c>
      <c r="B5160" s="211">
        <v>0</v>
      </c>
      <c r="C5160" s="211">
        <v>1</v>
      </c>
      <c r="D5160" s="211" t="s">
        <v>130</v>
      </c>
      <c r="E5160" s="211" t="s">
        <v>127</v>
      </c>
      <c r="F5160" s="211" t="s">
        <v>3291</v>
      </c>
    </row>
    <row r="5161" spans="1:6" x14ac:dyDescent="0.25">
      <c r="A5161" s="211" t="s">
        <v>3095</v>
      </c>
      <c r="B5161" s="211">
        <v>0</v>
      </c>
      <c r="C5161" s="211">
        <v>1</v>
      </c>
      <c r="D5161" s="211" t="s">
        <v>3568</v>
      </c>
      <c r="E5161" s="211" t="s">
        <v>127</v>
      </c>
      <c r="F5161" s="211" t="s">
        <v>3291</v>
      </c>
    </row>
    <row r="5162" spans="1:6" x14ac:dyDescent="0.25">
      <c r="A5162" s="211" t="s">
        <v>3083</v>
      </c>
      <c r="B5162" s="211">
        <v>0</v>
      </c>
      <c r="C5162" s="211">
        <v>1</v>
      </c>
      <c r="D5162" s="211" t="s">
        <v>130</v>
      </c>
      <c r="E5162" s="211" t="s">
        <v>127</v>
      </c>
      <c r="F5162" s="211" t="s">
        <v>3291</v>
      </c>
    </row>
    <row r="5163" spans="1:6" x14ac:dyDescent="0.25">
      <c r="A5163" s="211" t="s">
        <v>3083</v>
      </c>
      <c r="B5163" s="211">
        <v>0</v>
      </c>
      <c r="C5163" s="211">
        <v>1</v>
      </c>
      <c r="D5163" s="211" t="s">
        <v>3568</v>
      </c>
      <c r="E5163" s="211" t="s">
        <v>127</v>
      </c>
      <c r="F5163" s="211" t="s">
        <v>3291</v>
      </c>
    </row>
    <row r="5164" spans="1:6" x14ac:dyDescent="0.25">
      <c r="A5164" s="211" t="s">
        <v>3085</v>
      </c>
      <c r="B5164" s="211">
        <v>0</v>
      </c>
      <c r="C5164" s="211">
        <v>1</v>
      </c>
      <c r="D5164" s="211" t="s">
        <v>130</v>
      </c>
      <c r="E5164" s="211" t="s">
        <v>127</v>
      </c>
      <c r="F5164" s="211" t="s">
        <v>3291</v>
      </c>
    </row>
    <row r="5165" spans="1:6" x14ac:dyDescent="0.25">
      <c r="A5165" s="211" t="s">
        <v>3085</v>
      </c>
      <c r="B5165" s="211">
        <v>0</v>
      </c>
      <c r="C5165" s="211">
        <v>1</v>
      </c>
      <c r="D5165" s="211" t="s">
        <v>3568</v>
      </c>
      <c r="E5165" s="211" t="s">
        <v>127</v>
      </c>
      <c r="F5165" s="211" t="s">
        <v>3291</v>
      </c>
    </row>
    <row r="5166" spans="1:6" x14ac:dyDescent="0.25">
      <c r="A5166" s="211" t="s">
        <v>3089</v>
      </c>
      <c r="B5166" s="211">
        <v>0</v>
      </c>
      <c r="C5166" s="211">
        <v>1</v>
      </c>
      <c r="D5166" s="211" t="s">
        <v>130</v>
      </c>
      <c r="E5166" s="211" t="s">
        <v>127</v>
      </c>
      <c r="F5166" s="211" t="s">
        <v>3291</v>
      </c>
    </row>
    <row r="5167" spans="1:6" x14ac:dyDescent="0.25">
      <c r="A5167" s="211" t="s">
        <v>3089</v>
      </c>
      <c r="B5167" s="211">
        <v>0</v>
      </c>
      <c r="C5167" s="211">
        <v>1</v>
      </c>
      <c r="D5167" s="211" t="s">
        <v>3568</v>
      </c>
      <c r="E5167" s="211" t="s">
        <v>127</v>
      </c>
      <c r="F5167" s="211" t="s">
        <v>3291</v>
      </c>
    </row>
    <row r="5168" spans="1:6" x14ac:dyDescent="0.25">
      <c r="A5168" s="211" t="s">
        <v>3081</v>
      </c>
      <c r="B5168" s="211">
        <v>0</v>
      </c>
      <c r="C5168" s="211">
        <v>1</v>
      </c>
      <c r="D5168" s="211" t="s">
        <v>130</v>
      </c>
      <c r="E5168" s="211" t="s">
        <v>127</v>
      </c>
      <c r="F5168" s="211" t="s">
        <v>3291</v>
      </c>
    </row>
    <row r="5169" spans="1:6" x14ac:dyDescent="0.25">
      <c r="A5169" s="211" t="s">
        <v>3081</v>
      </c>
      <c r="B5169" s="211">
        <v>0</v>
      </c>
      <c r="C5169" s="211">
        <v>1</v>
      </c>
      <c r="D5169" s="211" t="s">
        <v>3568</v>
      </c>
      <c r="E5169" s="211" t="s">
        <v>127</v>
      </c>
      <c r="F5169" s="211" t="s">
        <v>3291</v>
      </c>
    </row>
    <row r="5170" spans="1:6" x14ac:dyDescent="0.25">
      <c r="A5170" s="211" t="s">
        <v>3086</v>
      </c>
      <c r="B5170" s="211">
        <v>0</v>
      </c>
      <c r="C5170" s="211">
        <v>1</v>
      </c>
      <c r="D5170" s="211" t="s">
        <v>130</v>
      </c>
      <c r="E5170" s="211" t="s">
        <v>127</v>
      </c>
      <c r="F5170" s="211" t="s">
        <v>3291</v>
      </c>
    </row>
    <row r="5171" spans="1:6" x14ac:dyDescent="0.25">
      <c r="A5171" s="211" t="s">
        <v>3086</v>
      </c>
      <c r="B5171" s="211">
        <v>0</v>
      </c>
      <c r="C5171" s="211">
        <v>1</v>
      </c>
      <c r="D5171" s="211" t="s">
        <v>3568</v>
      </c>
      <c r="E5171" s="211" t="s">
        <v>127</v>
      </c>
      <c r="F5171" s="211" t="s">
        <v>3291</v>
      </c>
    </row>
    <row r="5172" spans="1:6" x14ac:dyDescent="0.25">
      <c r="A5172" s="211" t="s">
        <v>3093</v>
      </c>
      <c r="B5172" s="211">
        <v>0</v>
      </c>
      <c r="C5172" s="211">
        <v>1</v>
      </c>
      <c r="D5172" s="211" t="s">
        <v>130</v>
      </c>
      <c r="E5172" s="211" t="s">
        <v>127</v>
      </c>
      <c r="F5172" s="211" t="s">
        <v>3291</v>
      </c>
    </row>
    <row r="5173" spans="1:6" x14ac:dyDescent="0.25">
      <c r="A5173" s="211" t="s">
        <v>3093</v>
      </c>
      <c r="B5173" s="211">
        <v>0</v>
      </c>
      <c r="C5173" s="211">
        <v>1</v>
      </c>
      <c r="D5173" s="211" t="s">
        <v>3568</v>
      </c>
      <c r="E5173" s="211" t="s">
        <v>127</v>
      </c>
      <c r="F5173" s="211" t="s">
        <v>3291</v>
      </c>
    </row>
    <row r="5174" spans="1:6" x14ac:dyDescent="0.25">
      <c r="A5174" s="211" t="s">
        <v>3082</v>
      </c>
      <c r="B5174" s="211">
        <v>0</v>
      </c>
      <c r="C5174" s="211">
        <v>1</v>
      </c>
      <c r="D5174" s="211" t="s">
        <v>130</v>
      </c>
      <c r="E5174" s="211" t="s">
        <v>127</v>
      </c>
      <c r="F5174" s="211" t="s">
        <v>3291</v>
      </c>
    </row>
    <row r="5175" spans="1:6" x14ac:dyDescent="0.25">
      <c r="A5175" s="211" t="s">
        <v>3082</v>
      </c>
      <c r="B5175" s="211">
        <v>0</v>
      </c>
      <c r="C5175" s="211">
        <v>1</v>
      </c>
      <c r="D5175" s="211" t="s">
        <v>3568</v>
      </c>
      <c r="E5175" s="211" t="s">
        <v>127</v>
      </c>
      <c r="F5175" s="211" t="s">
        <v>3291</v>
      </c>
    </row>
    <row r="5176" spans="1:6" x14ac:dyDescent="0.25">
      <c r="A5176" s="211" t="s">
        <v>3087</v>
      </c>
      <c r="B5176" s="211">
        <v>0</v>
      </c>
      <c r="C5176" s="211">
        <v>1</v>
      </c>
      <c r="D5176" s="211" t="s">
        <v>3784</v>
      </c>
      <c r="E5176" s="211" t="s">
        <v>127</v>
      </c>
      <c r="F5176" s="211" t="s">
        <v>3291</v>
      </c>
    </row>
    <row r="5177" spans="1:6" x14ac:dyDescent="0.25">
      <c r="A5177" s="211" t="s">
        <v>3095</v>
      </c>
      <c r="B5177" s="211">
        <v>0</v>
      </c>
      <c r="C5177" s="211">
        <v>1</v>
      </c>
      <c r="D5177" s="211" t="s">
        <v>3784</v>
      </c>
      <c r="E5177" s="211" t="s">
        <v>127</v>
      </c>
      <c r="F5177" s="211" t="s">
        <v>3291</v>
      </c>
    </row>
    <row r="5178" spans="1:6" x14ac:dyDescent="0.25">
      <c r="A5178" s="211" t="s">
        <v>3083</v>
      </c>
      <c r="B5178" s="211">
        <v>0</v>
      </c>
      <c r="C5178" s="211">
        <v>1</v>
      </c>
      <c r="D5178" s="211" t="s">
        <v>3784</v>
      </c>
      <c r="E5178" s="211" t="s">
        <v>127</v>
      </c>
      <c r="F5178" s="211" t="s">
        <v>3291</v>
      </c>
    </row>
    <row r="5179" spans="1:6" x14ac:dyDescent="0.25">
      <c r="A5179" s="211" t="s">
        <v>3085</v>
      </c>
      <c r="B5179" s="211">
        <v>0</v>
      </c>
      <c r="C5179" s="211">
        <v>1</v>
      </c>
      <c r="D5179" s="211" t="s">
        <v>3784</v>
      </c>
      <c r="E5179" s="211" t="s">
        <v>127</v>
      </c>
      <c r="F5179" s="211" t="s">
        <v>3291</v>
      </c>
    </row>
    <row r="5180" spans="1:6" x14ac:dyDescent="0.25">
      <c r="A5180" s="211" t="s">
        <v>3089</v>
      </c>
      <c r="B5180" s="211">
        <v>0</v>
      </c>
      <c r="C5180" s="211">
        <v>1</v>
      </c>
      <c r="D5180" s="211" t="s">
        <v>3784</v>
      </c>
      <c r="E5180" s="211" t="s">
        <v>127</v>
      </c>
      <c r="F5180" s="211" t="s">
        <v>3291</v>
      </c>
    </row>
    <row r="5181" spans="1:6" x14ac:dyDescent="0.25">
      <c r="A5181" s="211" t="s">
        <v>3081</v>
      </c>
      <c r="B5181" s="211">
        <v>0</v>
      </c>
      <c r="C5181" s="211">
        <v>1</v>
      </c>
      <c r="D5181" s="211" t="s">
        <v>3784</v>
      </c>
      <c r="E5181" s="211" t="s">
        <v>127</v>
      </c>
      <c r="F5181" s="211" t="s">
        <v>3291</v>
      </c>
    </row>
    <row r="5182" spans="1:6" x14ac:dyDescent="0.25">
      <c r="A5182" s="211" t="s">
        <v>3086</v>
      </c>
      <c r="B5182" s="211">
        <v>0</v>
      </c>
      <c r="C5182" s="211">
        <v>1</v>
      </c>
      <c r="D5182" s="211" t="s">
        <v>3784</v>
      </c>
      <c r="E5182" s="211" t="s">
        <v>127</v>
      </c>
      <c r="F5182" s="211" t="s">
        <v>3291</v>
      </c>
    </row>
    <row r="5183" spans="1:6" x14ac:dyDescent="0.25">
      <c r="A5183" s="211" t="s">
        <v>3093</v>
      </c>
      <c r="B5183" s="211">
        <v>0</v>
      </c>
      <c r="C5183" s="211">
        <v>1</v>
      </c>
      <c r="D5183" s="211" t="s">
        <v>3784</v>
      </c>
      <c r="E5183" s="211" t="s">
        <v>127</v>
      </c>
      <c r="F5183" s="211" t="s">
        <v>3291</v>
      </c>
    </row>
    <row r="5184" spans="1:6" x14ac:dyDescent="0.25">
      <c r="A5184" s="211" t="s">
        <v>3082</v>
      </c>
      <c r="B5184" s="211">
        <v>0</v>
      </c>
      <c r="C5184" s="211">
        <v>1</v>
      </c>
      <c r="D5184" s="211" t="s">
        <v>3784</v>
      </c>
      <c r="E5184" s="211" t="s">
        <v>127</v>
      </c>
      <c r="F5184" s="211" t="s">
        <v>3291</v>
      </c>
    </row>
    <row r="5185" spans="1:6" x14ac:dyDescent="0.25">
      <c r="A5185" s="211" t="s">
        <v>4056</v>
      </c>
      <c r="B5185" s="211">
        <v>0</v>
      </c>
      <c r="C5185" s="211">
        <v>1</v>
      </c>
      <c r="D5185" s="211" t="s">
        <v>130</v>
      </c>
      <c r="E5185" s="211" t="s">
        <v>127</v>
      </c>
      <c r="F5185" s="211" t="s">
        <v>3291</v>
      </c>
    </row>
    <row r="5186" spans="1:6" x14ac:dyDescent="0.25">
      <c r="A5186" s="211" t="s">
        <v>4056</v>
      </c>
      <c r="B5186" s="211">
        <v>0</v>
      </c>
      <c r="C5186" s="211">
        <v>1</v>
      </c>
      <c r="D5186" s="211" t="s">
        <v>3568</v>
      </c>
      <c r="E5186" s="211" t="s">
        <v>127</v>
      </c>
      <c r="F5186" s="211" t="s">
        <v>3291</v>
      </c>
    </row>
    <row r="5187" spans="1:6" x14ac:dyDescent="0.25">
      <c r="A5187" s="211" t="s">
        <v>4056</v>
      </c>
      <c r="B5187" s="211">
        <v>0</v>
      </c>
      <c r="C5187" s="211">
        <v>1</v>
      </c>
      <c r="D5187" s="211" t="s">
        <v>3784</v>
      </c>
      <c r="E5187" s="211" t="s">
        <v>127</v>
      </c>
      <c r="F5187" s="211" t="s">
        <v>3291</v>
      </c>
    </row>
    <row r="5188" spans="1:6" x14ac:dyDescent="0.25">
      <c r="A5188" s="211" t="s">
        <v>4060</v>
      </c>
      <c r="B5188" s="211">
        <v>0</v>
      </c>
      <c r="C5188" s="211">
        <v>1</v>
      </c>
      <c r="D5188" s="211" t="s">
        <v>130</v>
      </c>
      <c r="E5188" s="211" t="s">
        <v>127</v>
      </c>
      <c r="F5188" s="211" t="s">
        <v>3291</v>
      </c>
    </row>
    <row r="5189" spans="1:6" x14ac:dyDescent="0.25">
      <c r="A5189" s="211" t="s">
        <v>4060</v>
      </c>
      <c r="B5189" s="211">
        <v>0</v>
      </c>
      <c r="C5189" s="211">
        <v>1</v>
      </c>
      <c r="D5189" s="211" t="s">
        <v>3568</v>
      </c>
      <c r="E5189" s="211" t="s">
        <v>127</v>
      </c>
      <c r="F5189" s="211" t="s">
        <v>3291</v>
      </c>
    </row>
    <row r="5190" spans="1:6" x14ac:dyDescent="0.25">
      <c r="A5190" s="211" t="s">
        <v>4060</v>
      </c>
      <c r="B5190" s="211">
        <v>0</v>
      </c>
      <c r="C5190" s="211">
        <v>1</v>
      </c>
      <c r="D5190" s="211" t="s">
        <v>3784</v>
      </c>
      <c r="E5190" s="211" t="s">
        <v>127</v>
      </c>
      <c r="F5190" s="211" t="s">
        <v>3291</v>
      </c>
    </row>
    <row r="5191" spans="1:6" x14ac:dyDescent="0.25">
      <c r="A5191" s="211" t="s">
        <v>4061</v>
      </c>
      <c r="B5191" s="211">
        <v>0</v>
      </c>
      <c r="C5191" s="211">
        <v>1</v>
      </c>
      <c r="D5191" s="211" t="s">
        <v>130</v>
      </c>
      <c r="E5191" s="211" t="s">
        <v>127</v>
      </c>
      <c r="F5191" s="211" t="s">
        <v>3291</v>
      </c>
    </row>
    <row r="5192" spans="1:6" x14ac:dyDescent="0.25">
      <c r="A5192" s="211" t="s">
        <v>4061</v>
      </c>
      <c r="B5192" s="211">
        <v>0</v>
      </c>
      <c r="C5192" s="211">
        <v>1</v>
      </c>
      <c r="D5192" s="211" t="s">
        <v>3568</v>
      </c>
      <c r="E5192" s="211" t="s">
        <v>127</v>
      </c>
      <c r="F5192" s="211" t="s">
        <v>3291</v>
      </c>
    </row>
    <row r="5193" spans="1:6" x14ac:dyDescent="0.25">
      <c r="A5193" s="211" t="s">
        <v>4061</v>
      </c>
      <c r="B5193" s="211">
        <v>0</v>
      </c>
      <c r="C5193" s="211">
        <v>1</v>
      </c>
      <c r="D5193" s="211" t="s">
        <v>3784</v>
      </c>
      <c r="E5193" s="211" t="s">
        <v>127</v>
      </c>
      <c r="F5193" s="211" t="s">
        <v>3291</v>
      </c>
    </row>
    <row r="5194" spans="1:6" x14ac:dyDescent="0.25">
      <c r="A5194" s="211" t="s">
        <v>4065</v>
      </c>
      <c r="B5194" s="211">
        <v>0</v>
      </c>
      <c r="C5194" s="211">
        <v>1</v>
      </c>
      <c r="D5194" s="211" t="s">
        <v>130</v>
      </c>
      <c r="E5194" s="211" t="s">
        <v>127</v>
      </c>
      <c r="F5194" s="211" t="s">
        <v>3291</v>
      </c>
    </row>
    <row r="5195" spans="1:6" x14ac:dyDescent="0.25">
      <c r="A5195" s="211" t="s">
        <v>4065</v>
      </c>
      <c r="B5195" s="211">
        <v>0</v>
      </c>
      <c r="C5195" s="211">
        <v>1</v>
      </c>
      <c r="D5195" s="211" t="s">
        <v>3568</v>
      </c>
      <c r="E5195" s="211" t="s">
        <v>127</v>
      </c>
      <c r="F5195" s="211" t="s">
        <v>3291</v>
      </c>
    </row>
    <row r="5196" spans="1:6" x14ac:dyDescent="0.25">
      <c r="A5196" s="211" t="s">
        <v>4065</v>
      </c>
      <c r="B5196" s="211">
        <v>0</v>
      </c>
      <c r="C5196" s="211">
        <v>1</v>
      </c>
      <c r="D5196" s="211" t="s">
        <v>3784</v>
      </c>
      <c r="E5196" s="211" t="s">
        <v>127</v>
      </c>
      <c r="F5196" s="211" t="s">
        <v>3291</v>
      </c>
    </row>
    <row r="5197" spans="1:6" x14ac:dyDescent="0.25">
      <c r="A5197" s="211" t="s">
        <v>4066</v>
      </c>
      <c r="B5197" s="211">
        <v>0</v>
      </c>
      <c r="C5197" s="211">
        <v>1</v>
      </c>
      <c r="D5197" s="211" t="s">
        <v>130</v>
      </c>
      <c r="E5197" s="211" t="s">
        <v>127</v>
      </c>
      <c r="F5197" s="211" t="s">
        <v>3291</v>
      </c>
    </row>
    <row r="5198" spans="1:6" x14ac:dyDescent="0.25">
      <c r="A5198" s="211" t="s">
        <v>4066</v>
      </c>
      <c r="B5198" s="211">
        <v>0</v>
      </c>
      <c r="C5198" s="211">
        <v>1</v>
      </c>
      <c r="D5198" s="211" t="s">
        <v>3568</v>
      </c>
      <c r="E5198" s="211" t="s">
        <v>127</v>
      </c>
      <c r="F5198" s="211" t="s">
        <v>3291</v>
      </c>
    </row>
    <row r="5199" spans="1:6" x14ac:dyDescent="0.25">
      <c r="A5199" s="211" t="s">
        <v>4066</v>
      </c>
      <c r="B5199" s="211">
        <v>0</v>
      </c>
      <c r="C5199" s="211">
        <v>1</v>
      </c>
      <c r="D5199" s="211" t="s">
        <v>3784</v>
      </c>
      <c r="E5199" s="211" t="s">
        <v>127</v>
      </c>
      <c r="F5199" s="211" t="s">
        <v>3291</v>
      </c>
    </row>
    <row r="5200" spans="1:6" x14ac:dyDescent="0.25">
      <c r="A5200" s="211" t="s">
        <v>4067</v>
      </c>
      <c r="B5200" s="211">
        <v>0</v>
      </c>
      <c r="C5200" s="211">
        <v>1</v>
      </c>
      <c r="D5200" s="211" t="s">
        <v>130</v>
      </c>
      <c r="E5200" s="211" t="s">
        <v>127</v>
      </c>
      <c r="F5200" s="211" t="s">
        <v>3291</v>
      </c>
    </row>
    <row r="5201" spans="1:6" x14ac:dyDescent="0.25">
      <c r="A5201" s="211" t="s">
        <v>4067</v>
      </c>
      <c r="B5201" s="211">
        <v>0</v>
      </c>
      <c r="C5201" s="211">
        <v>1</v>
      </c>
      <c r="D5201" s="211" t="s">
        <v>3568</v>
      </c>
      <c r="E5201" s="211" t="s">
        <v>127</v>
      </c>
      <c r="F5201" s="211" t="s">
        <v>3291</v>
      </c>
    </row>
    <row r="5202" spans="1:6" x14ac:dyDescent="0.25">
      <c r="A5202" s="211" t="s">
        <v>4067</v>
      </c>
      <c r="B5202" s="211">
        <v>0</v>
      </c>
      <c r="C5202" s="211">
        <v>1</v>
      </c>
      <c r="D5202" s="211" t="s">
        <v>3784</v>
      </c>
      <c r="E5202" s="211" t="s">
        <v>127</v>
      </c>
      <c r="F5202" s="211" t="s">
        <v>3291</v>
      </c>
    </row>
    <row r="5203" spans="1:6" x14ac:dyDescent="0.25">
      <c r="A5203" s="211" t="s">
        <v>4062</v>
      </c>
      <c r="B5203" s="211">
        <v>0</v>
      </c>
      <c r="C5203" s="211">
        <v>1</v>
      </c>
      <c r="D5203" s="211" t="s">
        <v>130</v>
      </c>
      <c r="E5203" s="211" t="s">
        <v>127</v>
      </c>
      <c r="F5203" s="211" t="s">
        <v>3291</v>
      </c>
    </row>
    <row r="5204" spans="1:6" x14ac:dyDescent="0.25">
      <c r="A5204" s="211" t="s">
        <v>4062</v>
      </c>
      <c r="B5204" s="211">
        <v>0</v>
      </c>
      <c r="C5204" s="211">
        <v>1</v>
      </c>
      <c r="D5204" s="211" t="s">
        <v>3568</v>
      </c>
      <c r="E5204" s="211" t="s">
        <v>127</v>
      </c>
      <c r="F5204" s="211" t="s">
        <v>3291</v>
      </c>
    </row>
    <row r="5205" spans="1:6" x14ac:dyDescent="0.25">
      <c r="A5205" s="211" t="s">
        <v>4062</v>
      </c>
      <c r="B5205" s="211">
        <v>0</v>
      </c>
      <c r="C5205" s="211">
        <v>1</v>
      </c>
      <c r="D5205" s="211" t="s">
        <v>3784</v>
      </c>
      <c r="E5205" s="211" t="s">
        <v>127</v>
      </c>
      <c r="F5205" s="211" t="s">
        <v>3291</v>
      </c>
    </row>
    <row r="5206" spans="1:6" x14ac:dyDescent="0.25">
      <c r="A5206" s="211" t="s">
        <v>4063</v>
      </c>
      <c r="B5206" s="211">
        <v>0</v>
      </c>
      <c r="C5206" s="211">
        <v>1</v>
      </c>
      <c r="D5206" s="211" t="s">
        <v>130</v>
      </c>
      <c r="E5206" s="211" t="s">
        <v>127</v>
      </c>
      <c r="F5206" s="211" t="s">
        <v>3291</v>
      </c>
    </row>
    <row r="5207" spans="1:6" x14ac:dyDescent="0.25">
      <c r="A5207" s="211" t="s">
        <v>4063</v>
      </c>
      <c r="B5207" s="211">
        <v>0</v>
      </c>
      <c r="C5207" s="211">
        <v>1</v>
      </c>
      <c r="D5207" s="211" t="s">
        <v>3568</v>
      </c>
      <c r="E5207" s="211" t="s">
        <v>127</v>
      </c>
      <c r="F5207" s="211" t="s">
        <v>3291</v>
      </c>
    </row>
    <row r="5208" spans="1:6" x14ac:dyDescent="0.25">
      <c r="A5208" s="211" t="s">
        <v>3087</v>
      </c>
      <c r="B5208" s="211">
        <v>0</v>
      </c>
      <c r="C5208" s="211">
        <v>1</v>
      </c>
      <c r="D5208" s="211" t="s">
        <v>130</v>
      </c>
      <c r="E5208" s="211" t="s">
        <v>127</v>
      </c>
      <c r="F5208" s="211" t="s">
        <v>3291</v>
      </c>
    </row>
    <row r="5209" spans="1:6" x14ac:dyDescent="0.25">
      <c r="A5209" s="211" t="s">
        <v>3087</v>
      </c>
      <c r="B5209" s="211">
        <v>0</v>
      </c>
      <c r="C5209" s="211">
        <v>1</v>
      </c>
      <c r="D5209" s="211" t="s">
        <v>3568</v>
      </c>
      <c r="E5209" s="211" t="s">
        <v>127</v>
      </c>
      <c r="F5209" s="211" t="s">
        <v>3291</v>
      </c>
    </row>
    <row r="5210" spans="1:6" x14ac:dyDescent="0.25">
      <c r="A5210" s="329" t="s">
        <v>274</v>
      </c>
      <c r="B5210" s="211">
        <v>0</v>
      </c>
      <c r="C5210" s="211">
        <v>1</v>
      </c>
      <c r="D5210" s="300" t="s">
        <v>3074</v>
      </c>
      <c r="E5210" s="211" t="s">
        <v>3292</v>
      </c>
      <c r="F5210" s="211" t="s">
        <v>3291</v>
      </c>
    </row>
    <row r="5211" spans="1:6" x14ac:dyDescent="0.25">
      <c r="A5211" s="329" t="s">
        <v>274</v>
      </c>
      <c r="B5211" s="211">
        <v>0</v>
      </c>
      <c r="C5211" s="211">
        <v>1</v>
      </c>
      <c r="D5211" s="300" t="s">
        <v>3075</v>
      </c>
      <c r="E5211" s="211" t="s">
        <v>127</v>
      </c>
      <c r="F5211" s="211" t="s">
        <v>3291</v>
      </c>
    </row>
    <row r="5212" spans="1:6" x14ac:dyDescent="0.25">
      <c r="A5212" s="329" t="s">
        <v>274</v>
      </c>
      <c r="B5212" s="211">
        <v>0</v>
      </c>
      <c r="C5212" s="211">
        <v>1</v>
      </c>
      <c r="D5212" s="300" t="s">
        <v>2546</v>
      </c>
      <c r="E5212" s="211" t="s">
        <v>127</v>
      </c>
      <c r="F5212" s="211" t="s">
        <v>3291</v>
      </c>
    </row>
    <row r="5213" spans="1:6" x14ac:dyDescent="0.25">
      <c r="A5213" s="329" t="s">
        <v>274</v>
      </c>
      <c r="B5213" s="211">
        <v>0</v>
      </c>
      <c r="C5213" s="211">
        <v>1</v>
      </c>
      <c r="D5213" s="211" t="s">
        <v>54</v>
      </c>
      <c r="E5213" s="211" t="s">
        <v>3292</v>
      </c>
      <c r="F5213" s="211" t="s">
        <v>3291</v>
      </c>
    </row>
    <row r="5214" spans="1:6" x14ac:dyDescent="0.25">
      <c r="A5214" s="329" t="s">
        <v>274</v>
      </c>
      <c r="B5214" s="211">
        <v>0</v>
      </c>
      <c r="C5214" s="211">
        <v>1</v>
      </c>
      <c r="D5214" s="211" t="s">
        <v>59</v>
      </c>
      <c r="E5214" s="211" t="s">
        <v>3292</v>
      </c>
      <c r="F5214" s="211" t="s">
        <v>3291</v>
      </c>
    </row>
    <row r="5215" spans="1:6" x14ac:dyDescent="0.25">
      <c r="A5215" s="329" t="s">
        <v>274</v>
      </c>
      <c r="B5215" s="211">
        <v>0</v>
      </c>
      <c r="C5215" s="211">
        <v>1</v>
      </c>
      <c r="D5215" s="211" t="s">
        <v>61</v>
      </c>
      <c r="E5215" s="211" t="s">
        <v>3292</v>
      </c>
      <c r="F5215" s="211" t="s">
        <v>3291</v>
      </c>
    </row>
    <row r="5216" spans="1:6" x14ac:dyDescent="0.25">
      <c r="A5216" s="329" t="s">
        <v>274</v>
      </c>
      <c r="B5216" s="211">
        <v>0</v>
      </c>
      <c r="C5216" s="211">
        <v>1</v>
      </c>
      <c r="D5216" s="211" t="s">
        <v>62</v>
      </c>
      <c r="E5216" s="211" t="s">
        <v>3292</v>
      </c>
      <c r="F5216" s="211" t="s">
        <v>3291</v>
      </c>
    </row>
    <row r="5217" spans="1:6" x14ac:dyDescent="0.25">
      <c r="A5217" s="329" t="s">
        <v>274</v>
      </c>
      <c r="B5217" s="211">
        <v>0</v>
      </c>
      <c r="C5217" s="211">
        <v>1</v>
      </c>
      <c r="D5217" s="211" t="s">
        <v>65</v>
      </c>
      <c r="E5217" s="211" t="s">
        <v>3292</v>
      </c>
      <c r="F5217" s="211" t="s">
        <v>3291</v>
      </c>
    </row>
    <row r="5218" spans="1:6" x14ac:dyDescent="0.25">
      <c r="A5218" s="329" t="s">
        <v>274</v>
      </c>
      <c r="B5218" s="211">
        <v>0</v>
      </c>
      <c r="C5218" s="211">
        <v>1</v>
      </c>
      <c r="D5218" s="211" t="s">
        <v>58</v>
      </c>
      <c r="E5218" s="211" t="s">
        <v>3292</v>
      </c>
      <c r="F5218" s="211" t="s">
        <v>3291</v>
      </c>
    </row>
    <row r="5219" spans="1:6" x14ac:dyDescent="0.25">
      <c r="A5219" s="329" t="s">
        <v>274</v>
      </c>
      <c r="B5219" s="211">
        <v>0</v>
      </c>
      <c r="C5219" s="211">
        <v>1</v>
      </c>
      <c r="D5219" s="211" t="s">
        <v>2301</v>
      </c>
      <c r="E5219" s="211" t="s">
        <v>3292</v>
      </c>
      <c r="F5219" s="211" t="s">
        <v>3291</v>
      </c>
    </row>
    <row r="5220" spans="1:6" x14ac:dyDescent="0.25">
      <c r="A5220" s="329" t="s">
        <v>274</v>
      </c>
      <c r="B5220" s="211">
        <v>0</v>
      </c>
      <c r="C5220" s="211">
        <v>1</v>
      </c>
      <c r="D5220" s="211" t="s">
        <v>2302</v>
      </c>
      <c r="E5220" s="211" t="s">
        <v>3292</v>
      </c>
      <c r="F5220" s="211" t="s">
        <v>3291</v>
      </c>
    </row>
    <row r="5221" spans="1:6" x14ac:dyDescent="0.25">
      <c r="A5221" s="329" t="s">
        <v>274</v>
      </c>
      <c r="B5221" s="211">
        <v>0</v>
      </c>
      <c r="C5221" s="211">
        <v>1</v>
      </c>
      <c r="D5221" s="211" t="s">
        <v>52</v>
      </c>
      <c r="E5221" s="211" t="s">
        <v>3292</v>
      </c>
      <c r="F5221" s="211" t="s">
        <v>3291</v>
      </c>
    </row>
    <row r="5222" spans="1:6" x14ac:dyDescent="0.25">
      <c r="A5222" s="329" t="s">
        <v>274</v>
      </c>
      <c r="B5222" s="211">
        <v>0</v>
      </c>
      <c r="C5222" s="211">
        <v>1</v>
      </c>
      <c r="D5222" s="211" t="s">
        <v>57</v>
      </c>
      <c r="E5222" s="211" t="s">
        <v>3292</v>
      </c>
      <c r="F5222" s="211" t="s">
        <v>3291</v>
      </c>
    </row>
    <row r="5223" spans="1:6" x14ac:dyDescent="0.25">
      <c r="A5223" s="329" t="s">
        <v>274</v>
      </c>
      <c r="B5223" s="211">
        <v>0</v>
      </c>
      <c r="C5223" s="211">
        <v>1</v>
      </c>
      <c r="D5223" s="211" t="s">
        <v>60</v>
      </c>
      <c r="E5223" s="211" t="s">
        <v>3292</v>
      </c>
      <c r="F5223" s="211" t="s">
        <v>3291</v>
      </c>
    </row>
    <row r="5224" spans="1:6" x14ac:dyDescent="0.25">
      <c r="A5224" s="329" t="s">
        <v>274</v>
      </c>
      <c r="B5224" s="211">
        <v>0</v>
      </c>
      <c r="C5224" s="211">
        <v>1</v>
      </c>
      <c r="D5224" s="211" t="s">
        <v>56</v>
      </c>
      <c r="E5224" s="211" t="s">
        <v>3292</v>
      </c>
      <c r="F5224" s="211" t="s">
        <v>3291</v>
      </c>
    </row>
    <row r="5225" spans="1:6" x14ac:dyDescent="0.25">
      <c r="A5225" s="329" t="s">
        <v>274</v>
      </c>
      <c r="B5225" s="211">
        <v>0</v>
      </c>
      <c r="C5225" s="211">
        <v>1</v>
      </c>
      <c r="D5225" s="211" t="s">
        <v>53</v>
      </c>
      <c r="E5225" s="211" t="s">
        <v>3292</v>
      </c>
      <c r="F5225" s="211" t="s">
        <v>3291</v>
      </c>
    </row>
    <row r="5226" spans="1:6" x14ac:dyDescent="0.25">
      <c r="A5226" s="329" t="s">
        <v>274</v>
      </c>
      <c r="B5226" s="211">
        <v>0</v>
      </c>
      <c r="C5226" s="211">
        <v>1</v>
      </c>
      <c r="D5226" s="211" t="s">
        <v>94</v>
      </c>
      <c r="E5226" s="211" t="s">
        <v>3292</v>
      </c>
      <c r="F5226" s="211" t="s">
        <v>3291</v>
      </c>
    </row>
    <row r="5227" spans="1:6" x14ac:dyDescent="0.25">
      <c r="A5227" s="329" t="s">
        <v>274</v>
      </c>
      <c r="B5227" s="211">
        <v>0</v>
      </c>
      <c r="C5227" s="211">
        <v>1</v>
      </c>
      <c r="D5227" s="211" t="s">
        <v>93</v>
      </c>
      <c r="E5227" s="211" t="s">
        <v>3292</v>
      </c>
      <c r="F5227" s="211" t="s">
        <v>3291</v>
      </c>
    </row>
    <row r="5228" spans="1:6" x14ac:dyDescent="0.25">
      <c r="A5228" s="329" t="s">
        <v>274</v>
      </c>
      <c r="B5228" s="211">
        <v>0</v>
      </c>
      <c r="C5228" s="211">
        <v>1</v>
      </c>
      <c r="D5228" s="211" t="s">
        <v>64</v>
      </c>
      <c r="E5228" s="211" t="s">
        <v>3292</v>
      </c>
      <c r="F5228" s="211" t="s">
        <v>3291</v>
      </c>
    </row>
    <row r="5229" spans="1:6" x14ac:dyDescent="0.25">
      <c r="A5229" s="329" t="s">
        <v>274</v>
      </c>
      <c r="B5229" s="211">
        <v>0</v>
      </c>
      <c r="C5229" s="211">
        <v>1</v>
      </c>
      <c r="D5229" s="211" t="s">
        <v>2305</v>
      </c>
      <c r="E5229" s="211" t="s">
        <v>3292</v>
      </c>
      <c r="F5229" s="211" t="s">
        <v>3291</v>
      </c>
    </row>
    <row r="5230" spans="1:6" x14ac:dyDescent="0.25">
      <c r="A5230" s="329" t="s">
        <v>274</v>
      </c>
      <c r="B5230" s="211">
        <v>0</v>
      </c>
      <c r="C5230" s="211">
        <v>1</v>
      </c>
      <c r="D5230" s="211" t="s">
        <v>379</v>
      </c>
      <c r="E5230" s="211" t="s">
        <v>3482</v>
      </c>
      <c r="F5230" s="211" t="s">
        <v>3291</v>
      </c>
    </row>
    <row r="5231" spans="1:6" x14ac:dyDescent="0.25">
      <c r="A5231" s="329" t="s">
        <v>274</v>
      </c>
      <c r="B5231" s="211">
        <v>0</v>
      </c>
      <c r="C5231" s="211">
        <v>1</v>
      </c>
      <c r="D5231" s="211" t="s">
        <v>385</v>
      </c>
      <c r="E5231" s="211" t="s">
        <v>3482</v>
      </c>
      <c r="F5231" s="211" t="s">
        <v>3291</v>
      </c>
    </row>
    <row r="5232" spans="1:6" x14ac:dyDescent="0.25">
      <c r="A5232" s="329" t="s">
        <v>274</v>
      </c>
      <c r="B5232" s="211">
        <v>0</v>
      </c>
      <c r="C5232" s="211">
        <v>1</v>
      </c>
      <c r="D5232" s="211" t="s">
        <v>3162</v>
      </c>
      <c r="E5232" s="211" t="s">
        <v>3482</v>
      </c>
      <c r="F5232" s="211" t="s">
        <v>3291</v>
      </c>
    </row>
    <row r="5233" spans="1:6" x14ac:dyDescent="0.25">
      <c r="A5233" s="329" t="s">
        <v>274</v>
      </c>
      <c r="B5233" s="211">
        <v>0</v>
      </c>
      <c r="C5233" s="211">
        <v>1</v>
      </c>
      <c r="D5233" s="211" t="s">
        <v>3247</v>
      </c>
      <c r="E5233" s="211" t="s">
        <v>3482</v>
      </c>
      <c r="F5233" s="211" t="s">
        <v>3291</v>
      </c>
    </row>
    <row r="5234" spans="1:6" x14ac:dyDescent="0.25">
      <c r="A5234" s="329" t="s">
        <v>274</v>
      </c>
      <c r="B5234" s="211">
        <v>0</v>
      </c>
      <c r="C5234" s="211">
        <v>1</v>
      </c>
      <c r="D5234" s="211" t="s">
        <v>2283</v>
      </c>
      <c r="E5234" s="211" t="s">
        <v>3482</v>
      </c>
      <c r="F5234" s="211" t="s">
        <v>3291</v>
      </c>
    </row>
    <row r="5235" spans="1:6" x14ac:dyDescent="0.25">
      <c r="A5235" s="329" t="s">
        <v>274</v>
      </c>
      <c r="B5235" s="211">
        <v>0</v>
      </c>
      <c r="C5235" s="211">
        <v>1</v>
      </c>
      <c r="D5235" s="211" t="s">
        <v>2282</v>
      </c>
      <c r="E5235" s="211" t="s">
        <v>3482</v>
      </c>
      <c r="F5235" s="211" t="s">
        <v>3291</v>
      </c>
    </row>
    <row r="5236" spans="1:6" x14ac:dyDescent="0.25">
      <c r="A5236" s="329" t="s">
        <v>274</v>
      </c>
      <c r="B5236" s="211">
        <v>0</v>
      </c>
      <c r="C5236" s="211">
        <v>1</v>
      </c>
      <c r="D5236" s="211" t="s">
        <v>3563</v>
      </c>
      <c r="E5236" s="211" t="s">
        <v>3290</v>
      </c>
      <c r="F5236" s="211" t="s">
        <v>3291</v>
      </c>
    </row>
    <row r="5237" spans="1:6" x14ac:dyDescent="0.25">
      <c r="A5237" s="329" t="s">
        <v>274</v>
      </c>
      <c r="B5237" s="211">
        <v>0</v>
      </c>
      <c r="C5237" s="211">
        <v>1</v>
      </c>
      <c r="D5237" s="211" t="s">
        <v>3389</v>
      </c>
      <c r="E5237" s="211" t="s">
        <v>3290</v>
      </c>
      <c r="F5237" s="211" t="s">
        <v>3291</v>
      </c>
    </row>
    <row r="5238" spans="1:6" x14ac:dyDescent="0.25">
      <c r="A5238" s="329" t="s">
        <v>274</v>
      </c>
      <c r="B5238" s="211">
        <v>0</v>
      </c>
      <c r="C5238" s="211">
        <v>1</v>
      </c>
      <c r="D5238" s="211" t="s">
        <v>1714</v>
      </c>
      <c r="E5238" s="211" t="s">
        <v>3482</v>
      </c>
      <c r="F5238" s="211" t="s">
        <v>3291</v>
      </c>
    </row>
    <row r="5239" spans="1:6" x14ac:dyDescent="0.25">
      <c r="A5239" s="329" t="s">
        <v>274</v>
      </c>
      <c r="B5239" s="211">
        <v>0</v>
      </c>
      <c r="C5239" s="211">
        <v>1</v>
      </c>
      <c r="D5239" s="211" t="s">
        <v>1716</v>
      </c>
      <c r="E5239" s="211" t="s">
        <v>3482</v>
      </c>
      <c r="F5239" s="211" t="s">
        <v>3291</v>
      </c>
    </row>
    <row r="5240" spans="1:6" x14ac:dyDescent="0.25">
      <c r="A5240" s="329" t="s">
        <v>274</v>
      </c>
      <c r="B5240" s="211">
        <v>0</v>
      </c>
      <c r="C5240" s="211">
        <v>1</v>
      </c>
      <c r="D5240" s="211" t="s">
        <v>1718</v>
      </c>
      <c r="E5240" s="211" t="s">
        <v>3482</v>
      </c>
      <c r="F5240" s="211" t="s">
        <v>3291</v>
      </c>
    </row>
    <row r="5241" spans="1:6" x14ac:dyDescent="0.25">
      <c r="A5241" s="329" t="s">
        <v>274</v>
      </c>
      <c r="B5241" s="211">
        <v>0</v>
      </c>
      <c r="C5241" s="211">
        <v>1</v>
      </c>
      <c r="D5241" s="211" t="s">
        <v>2379</v>
      </c>
      <c r="E5241" s="211" t="s">
        <v>3482</v>
      </c>
      <c r="F5241" s="211" t="s">
        <v>3291</v>
      </c>
    </row>
    <row r="5242" spans="1:6" x14ac:dyDescent="0.25">
      <c r="A5242" s="329" t="s">
        <v>274</v>
      </c>
      <c r="B5242" s="211">
        <v>0</v>
      </c>
      <c r="C5242" s="211">
        <v>1</v>
      </c>
      <c r="D5242" s="211" t="s">
        <v>1722</v>
      </c>
      <c r="E5242" s="211" t="s">
        <v>3482</v>
      </c>
      <c r="F5242" s="211" t="s">
        <v>3291</v>
      </c>
    </row>
    <row r="5243" spans="1:6" x14ac:dyDescent="0.25">
      <c r="A5243" s="329" t="s">
        <v>274</v>
      </c>
      <c r="B5243" s="211">
        <v>0</v>
      </c>
      <c r="C5243" s="211">
        <v>1</v>
      </c>
      <c r="D5243" s="211" t="s">
        <v>1724</v>
      </c>
      <c r="E5243" s="211" t="s">
        <v>3482</v>
      </c>
      <c r="F5243" s="211" t="s">
        <v>3291</v>
      </c>
    </row>
    <row r="5244" spans="1:6" x14ac:dyDescent="0.25">
      <c r="A5244" s="329" t="s">
        <v>274</v>
      </c>
      <c r="B5244" s="211">
        <v>0</v>
      </c>
      <c r="C5244" s="211">
        <v>1</v>
      </c>
      <c r="D5244" s="211" t="s">
        <v>72</v>
      </c>
      <c r="E5244" s="211" t="s">
        <v>3482</v>
      </c>
      <c r="F5244" s="211" t="s">
        <v>3291</v>
      </c>
    </row>
    <row r="5245" spans="1:6" x14ac:dyDescent="0.25">
      <c r="A5245" s="329" t="s">
        <v>274</v>
      </c>
      <c r="B5245" s="211">
        <v>0</v>
      </c>
      <c r="C5245" s="211">
        <v>1</v>
      </c>
      <c r="D5245" s="211" t="s">
        <v>73</v>
      </c>
      <c r="E5245" s="211" t="s">
        <v>3482</v>
      </c>
      <c r="F5245" s="211" t="s">
        <v>3291</v>
      </c>
    </row>
    <row r="5246" spans="1:6" x14ac:dyDescent="0.25">
      <c r="A5246" s="329" t="s">
        <v>274</v>
      </c>
      <c r="B5246" s="211">
        <v>0</v>
      </c>
      <c r="C5246" s="211">
        <v>1</v>
      </c>
      <c r="D5246" s="211" t="s">
        <v>3107</v>
      </c>
      <c r="E5246" s="211" t="s">
        <v>3482</v>
      </c>
      <c r="F5246" s="211" t="s">
        <v>3291</v>
      </c>
    </row>
    <row r="5247" spans="1:6" x14ac:dyDescent="0.25">
      <c r="A5247" s="329" t="s">
        <v>274</v>
      </c>
      <c r="B5247" s="211">
        <v>0</v>
      </c>
      <c r="C5247" s="211">
        <v>1</v>
      </c>
      <c r="D5247" s="211" t="s">
        <v>3109</v>
      </c>
      <c r="E5247" s="211" t="s">
        <v>3482</v>
      </c>
      <c r="F5247" s="211" t="s">
        <v>3291</v>
      </c>
    </row>
    <row r="5248" spans="1:6" x14ac:dyDescent="0.25">
      <c r="A5248" s="329" t="s">
        <v>274</v>
      </c>
      <c r="B5248" s="211">
        <v>0</v>
      </c>
      <c r="C5248" s="211">
        <v>1</v>
      </c>
      <c r="D5248" s="211" t="s">
        <v>3111</v>
      </c>
      <c r="E5248" s="211" t="s">
        <v>3482</v>
      </c>
      <c r="F5248" s="211" t="s">
        <v>3291</v>
      </c>
    </row>
    <row r="5249" spans="1:6" x14ac:dyDescent="0.25">
      <c r="A5249" s="329" t="s">
        <v>274</v>
      </c>
      <c r="B5249" s="211">
        <v>0</v>
      </c>
      <c r="C5249" s="211">
        <v>1</v>
      </c>
      <c r="D5249" s="211" t="s">
        <v>3388</v>
      </c>
      <c r="E5249" s="211" t="s">
        <v>3290</v>
      </c>
      <c r="F5249" s="211" t="s">
        <v>3291</v>
      </c>
    </row>
    <row r="5250" spans="1:6" x14ac:dyDescent="0.25">
      <c r="A5250" s="329" t="s">
        <v>274</v>
      </c>
      <c r="B5250" s="211">
        <v>0</v>
      </c>
      <c r="C5250" s="211">
        <v>1</v>
      </c>
      <c r="D5250" s="211" t="s">
        <v>3387</v>
      </c>
      <c r="E5250" s="211" t="s">
        <v>3290</v>
      </c>
      <c r="F5250" s="211" t="s">
        <v>3291</v>
      </c>
    </row>
    <row r="5251" spans="1:6" x14ac:dyDescent="0.25">
      <c r="A5251" s="329" t="s">
        <v>274</v>
      </c>
      <c r="B5251" s="211">
        <v>0</v>
      </c>
      <c r="C5251" s="211">
        <v>1</v>
      </c>
      <c r="D5251" s="211" t="s">
        <v>3391</v>
      </c>
      <c r="E5251" s="211" t="s">
        <v>3290</v>
      </c>
      <c r="F5251" s="211" t="s">
        <v>3291</v>
      </c>
    </row>
    <row r="5252" spans="1:6" x14ac:dyDescent="0.25">
      <c r="A5252" s="329" t="s">
        <v>274</v>
      </c>
      <c r="B5252" s="211">
        <v>0</v>
      </c>
      <c r="C5252" s="211">
        <v>1</v>
      </c>
      <c r="D5252" s="211" t="s">
        <v>3392</v>
      </c>
      <c r="E5252" s="211" t="s">
        <v>3290</v>
      </c>
      <c r="F5252" s="211" t="s">
        <v>3291</v>
      </c>
    </row>
    <row r="5253" spans="1:6" x14ac:dyDescent="0.25">
      <c r="A5253" s="329" t="s">
        <v>274</v>
      </c>
      <c r="B5253" s="211">
        <v>0</v>
      </c>
      <c r="C5253" s="211">
        <v>1</v>
      </c>
      <c r="D5253" s="211" t="s">
        <v>209</v>
      </c>
      <c r="E5253" s="211" t="s">
        <v>3292</v>
      </c>
      <c r="F5253" s="211" t="s">
        <v>3291</v>
      </c>
    </row>
    <row r="5254" spans="1:6" x14ac:dyDescent="0.25">
      <c r="A5254" s="329" t="s">
        <v>274</v>
      </c>
      <c r="B5254" s="211">
        <v>0</v>
      </c>
      <c r="C5254" s="211">
        <v>1</v>
      </c>
      <c r="D5254" s="211" t="s">
        <v>3196</v>
      </c>
      <c r="E5254" s="211" t="s">
        <v>3292</v>
      </c>
      <c r="F5254" s="211" t="s">
        <v>3291</v>
      </c>
    </row>
    <row r="5255" spans="1:6" x14ac:dyDescent="0.25">
      <c r="A5255" s="329" t="s">
        <v>274</v>
      </c>
      <c r="B5255" s="211">
        <v>0</v>
      </c>
      <c r="C5255" s="211">
        <v>1</v>
      </c>
      <c r="D5255" s="211" t="s">
        <v>381</v>
      </c>
      <c r="E5255" s="211" t="s">
        <v>3292</v>
      </c>
      <c r="F5255" s="211" t="s">
        <v>3291</v>
      </c>
    </row>
    <row r="5256" spans="1:6" x14ac:dyDescent="0.25">
      <c r="A5256" s="329" t="s">
        <v>274</v>
      </c>
      <c r="B5256" s="211">
        <v>0</v>
      </c>
      <c r="C5256" s="211">
        <v>1</v>
      </c>
      <c r="D5256" s="211" t="s">
        <v>767</v>
      </c>
      <c r="E5256" s="211" t="s">
        <v>3292</v>
      </c>
      <c r="F5256" s="211" t="s">
        <v>3291</v>
      </c>
    </row>
    <row r="5257" spans="1:6" x14ac:dyDescent="0.25">
      <c r="A5257" s="329" t="s">
        <v>274</v>
      </c>
      <c r="B5257" s="211">
        <v>0</v>
      </c>
      <c r="C5257" s="211">
        <v>1</v>
      </c>
      <c r="D5257" s="211" t="s">
        <v>3200</v>
      </c>
      <c r="E5257" s="211" t="s">
        <v>127</v>
      </c>
      <c r="F5257" s="211" t="s">
        <v>3291</v>
      </c>
    </row>
    <row r="5258" spans="1:6" x14ac:dyDescent="0.25">
      <c r="A5258" s="329" t="s">
        <v>274</v>
      </c>
      <c r="B5258" s="211">
        <v>0</v>
      </c>
      <c r="C5258" s="211">
        <v>1</v>
      </c>
      <c r="D5258" s="211" t="s">
        <v>3199</v>
      </c>
      <c r="E5258" s="211" t="s">
        <v>3292</v>
      </c>
      <c r="F5258" s="211" t="s">
        <v>3291</v>
      </c>
    </row>
    <row r="5259" spans="1:6" x14ac:dyDescent="0.25">
      <c r="A5259" s="329" t="s">
        <v>274</v>
      </c>
      <c r="B5259" s="211">
        <v>0</v>
      </c>
      <c r="C5259" s="211">
        <v>1</v>
      </c>
      <c r="D5259" s="211" t="s">
        <v>87</v>
      </c>
      <c r="E5259" s="211" t="s">
        <v>3292</v>
      </c>
      <c r="F5259" s="211" t="s">
        <v>3291</v>
      </c>
    </row>
    <row r="5260" spans="1:6" x14ac:dyDescent="0.25">
      <c r="A5260" s="329" t="s">
        <v>253</v>
      </c>
      <c r="B5260" s="211">
        <v>0</v>
      </c>
      <c r="C5260" s="211">
        <v>1</v>
      </c>
      <c r="D5260" s="300" t="s">
        <v>3074</v>
      </c>
      <c r="E5260" s="211" t="s">
        <v>3292</v>
      </c>
      <c r="F5260" s="211" t="s">
        <v>3291</v>
      </c>
    </row>
    <row r="5261" spans="1:6" x14ac:dyDescent="0.25">
      <c r="A5261" s="329" t="s">
        <v>253</v>
      </c>
      <c r="B5261" s="211">
        <v>0</v>
      </c>
      <c r="C5261" s="211">
        <v>1</v>
      </c>
      <c r="D5261" s="300" t="s">
        <v>3075</v>
      </c>
      <c r="E5261" s="211" t="s">
        <v>127</v>
      </c>
      <c r="F5261" s="211" t="s">
        <v>3291</v>
      </c>
    </row>
    <row r="5262" spans="1:6" x14ac:dyDescent="0.25">
      <c r="A5262" s="329" t="s">
        <v>253</v>
      </c>
      <c r="B5262" s="211">
        <v>0</v>
      </c>
      <c r="C5262" s="211">
        <v>1</v>
      </c>
      <c r="D5262" s="300" t="s">
        <v>2546</v>
      </c>
      <c r="E5262" s="211" t="s">
        <v>127</v>
      </c>
      <c r="F5262" s="211" t="s">
        <v>3291</v>
      </c>
    </row>
    <row r="5263" spans="1:6" x14ac:dyDescent="0.25">
      <c r="A5263" s="329" t="s">
        <v>253</v>
      </c>
      <c r="B5263" s="211">
        <v>0</v>
      </c>
      <c r="C5263" s="211">
        <v>1</v>
      </c>
      <c r="D5263" s="211" t="s">
        <v>54</v>
      </c>
      <c r="E5263" s="211" t="s">
        <v>3292</v>
      </c>
      <c r="F5263" s="211" t="s">
        <v>3291</v>
      </c>
    </row>
    <row r="5264" spans="1:6" x14ac:dyDescent="0.25">
      <c r="A5264" s="329" t="s">
        <v>253</v>
      </c>
      <c r="B5264" s="211">
        <v>0</v>
      </c>
      <c r="C5264" s="211">
        <v>1</v>
      </c>
      <c r="D5264" s="211" t="s">
        <v>61</v>
      </c>
      <c r="E5264" s="211" t="s">
        <v>3292</v>
      </c>
      <c r="F5264" s="211" t="s">
        <v>3291</v>
      </c>
    </row>
    <row r="5265" spans="1:6" x14ac:dyDescent="0.25">
      <c r="A5265" s="329" t="s">
        <v>253</v>
      </c>
      <c r="B5265" s="211">
        <v>0</v>
      </c>
      <c r="C5265" s="211">
        <v>1</v>
      </c>
      <c r="D5265" s="211" t="s">
        <v>205</v>
      </c>
      <c r="E5265" s="211" t="s">
        <v>3292</v>
      </c>
      <c r="F5265" s="211" t="s">
        <v>3291</v>
      </c>
    </row>
    <row r="5266" spans="1:6" x14ac:dyDescent="0.25">
      <c r="A5266" s="329" t="s">
        <v>253</v>
      </c>
      <c r="B5266" s="211">
        <v>0</v>
      </c>
      <c r="C5266" s="211">
        <v>1</v>
      </c>
      <c r="D5266" s="211" t="s">
        <v>65</v>
      </c>
      <c r="E5266" s="211" t="s">
        <v>3292</v>
      </c>
      <c r="F5266" s="211" t="s">
        <v>3291</v>
      </c>
    </row>
    <row r="5267" spans="1:6" x14ac:dyDescent="0.25">
      <c r="A5267" s="329" t="s">
        <v>253</v>
      </c>
      <c r="B5267" s="211">
        <v>0</v>
      </c>
      <c r="C5267" s="211">
        <v>1</v>
      </c>
      <c r="D5267" s="211" t="s">
        <v>59</v>
      </c>
      <c r="E5267" s="211" t="s">
        <v>3292</v>
      </c>
      <c r="F5267" s="211" t="s">
        <v>3291</v>
      </c>
    </row>
    <row r="5268" spans="1:6" x14ac:dyDescent="0.25">
      <c r="A5268" s="329" t="s">
        <v>253</v>
      </c>
      <c r="B5268" s="211">
        <v>0</v>
      </c>
      <c r="C5268" s="211">
        <v>1</v>
      </c>
      <c r="D5268" s="211" t="s">
        <v>58</v>
      </c>
      <c r="E5268" s="211" t="s">
        <v>3292</v>
      </c>
      <c r="F5268" s="211" t="s">
        <v>3291</v>
      </c>
    </row>
    <row r="5269" spans="1:6" x14ac:dyDescent="0.25">
      <c r="A5269" s="329" t="s">
        <v>253</v>
      </c>
      <c r="B5269" s="211">
        <v>0</v>
      </c>
      <c r="C5269" s="211">
        <v>1</v>
      </c>
      <c r="D5269" s="211" t="s">
        <v>2301</v>
      </c>
      <c r="E5269" s="211" t="s">
        <v>3292</v>
      </c>
      <c r="F5269" s="211" t="s">
        <v>3291</v>
      </c>
    </row>
    <row r="5270" spans="1:6" x14ac:dyDescent="0.25">
      <c r="A5270" s="329" t="s">
        <v>253</v>
      </c>
      <c r="B5270" s="211">
        <v>0</v>
      </c>
      <c r="C5270" s="211">
        <v>1</v>
      </c>
      <c r="D5270" s="211" t="s">
        <v>2302</v>
      </c>
      <c r="E5270" s="211" t="s">
        <v>3292</v>
      </c>
      <c r="F5270" s="211" t="s">
        <v>3291</v>
      </c>
    </row>
    <row r="5271" spans="1:6" x14ac:dyDescent="0.25">
      <c r="A5271" s="329" t="s">
        <v>253</v>
      </c>
      <c r="B5271" s="211">
        <v>0</v>
      </c>
      <c r="C5271" s="211">
        <v>1</v>
      </c>
      <c r="D5271" s="211" t="s">
        <v>52</v>
      </c>
      <c r="E5271" s="211" t="s">
        <v>3292</v>
      </c>
      <c r="F5271" s="211" t="s">
        <v>3291</v>
      </c>
    </row>
    <row r="5272" spans="1:6" x14ac:dyDescent="0.25">
      <c r="A5272" s="329" t="s">
        <v>253</v>
      </c>
      <c r="B5272" s="211">
        <v>0</v>
      </c>
      <c r="C5272" s="211">
        <v>1</v>
      </c>
      <c r="D5272" s="211" t="s">
        <v>57</v>
      </c>
      <c r="E5272" s="211" t="s">
        <v>3292</v>
      </c>
      <c r="F5272" s="211" t="s">
        <v>3291</v>
      </c>
    </row>
    <row r="5273" spans="1:6" x14ac:dyDescent="0.25">
      <c r="A5273" s="329" t="s">
        <v>253</v>
      </c>
      <c r="B5273" s="211">
        <v>0</v>
      </c>
      <c r="C5273" s="211">
        <v>1</v>
      </c>
      <c r="D5273" s="211" t="s">
        <v>60</v>
      </c>
      <c r="E5273" s="211" t="s">
        <v>3292</v>
      </c>
      <c r="F5273" s="211" t="s">
        <v>3291</v>
      </c>
    </row>
    <row r="5274" spans="1:6" x14ac:dyDescent="0.25">
      <c r="A5274" s="329" t="s">
        <v>253</v>
      </c>
      <c r="B5274" s="211">
        <v>0</v>
      </c>
      <c r="C5274" s="211">
        <v>1</v>
      </c>
      <c r="D5274" s="211" t="s">
        <v>56</v>
      </c>
      <c r="E5274" s="211" t="s">
        <v>3292</v>
      </c>
      <c r="F5274" s="211" t="s">
        <v>3291</v>
      </c>
    </row>
    <row r="5275" spans="1:6" x14ac:dyDescent="0.25">
      <c r="A5275" s="329" t="s">
        <v>253</v>
      </c>
      <c r="B5275" s="211">
        <v>0</v>
      </c>
      <c r="C5275" s="211">
        <v>1</v>
      </c>
      <c r="D5275" s="211" t="s">
        <v>53</v>
      </c>
      <c r="E5275" s="211" t="s">
        <v>3292</v>
      </c>
      <c r="F5275" s="211" t="s">
        <v>3291</v>
      </c>
    </row>
    <row r="5276" spans="1:6" x14ac:dyDescent="0.25">
      <c r="A5276" s="329" t="s">
        <v>253</v>
      </c>
      <c r="B5276" s="211">
        <v>0</v>
      </c>
      <c r="C5276" s="211">
        <v>1</v>
      </c>
      <c r="D5276" s="211" t="s">
        <v>94</v>
      </c>
      <c r="E5276" s="211" t="s">
        <v>3292</v>
      </c>
      <c r="F5276" s="211" t="s">
        <v>3291</v>
      </c>
    </row>
    <row r="5277" spans="1:6" x14ac:dyDescent="0.25">
      <c r="A5277" s="329" t="s">
        <v>253</v>
      </c>
      <c r="B5277" s="211">
        <v>0</v>
      </c>
      <c r="C5277" s="211">
        <v>1</v>
      </c>
      <c r="D5277" s="211" t="s">
        <v>93</v>
      </c>
      <c r="E5277" s="211" t="s">
        <v>3292</v>
      </c>
      <c r="F5277" s="211" t="s">
        <v>3291</v>
      </c>
    </row>
    <row r="5278" spans="1:6" x14ac:dyDescent="0.25">
      <c r="A5278" s="329" t="s">
        <v>253</v>
      </c>
      <c r="B5278" s="211">
        <v>0</v>
      </c>
      <c r="C5278" s="211">
        <v>1</v>
      </c>
      <c r="D5278" s="211" t="s">
        <v>64</v>
      </c>
      <c r="E5278" s="211" t="s">
        <v>3292</v>
      </c>
      <c r="F5278" s="211" t="s">
        <v>3291</v>
      </c>
    </row>
    <row r="5279" spans="1:6" x14ac:dyDescent="0.25">
      <c r="A5279" s="329" t="s">
        <v>253</v>
      </c>
      <c r="B5279" s="211">
        <v>0</v>
      </c>
      <c r="C5279" s="211">
        <v>1</v>
      </c>
      <c r="D5279" s="211" t="s">
        <v>2305</v>
      </c>
      <c r="E5279" s="211" t="s">
        <v>3292</v>
      </c>
      <c r="F5279" s="211" t="s">
        <v>3291</v>
      </c>
    </row>
    <row r="5280" spans="1:6" x14ac:dyDescent="0.25">
      <c r="A5280" s="329" t="s">
        <v>253</v>
      </c>
      <c r="B5280" s="211">
        <v>0</v>
      </c>
      <c r="C5280" s="211">
        <v>1</v>
      </c>
      <c r="D5280" s="211" t="s">
        <v>3200</v>
      </c>
      <c r="E5280" s="211" t="s">
        <v>127</v>
      </c>
      <c r="F5280" s="211" t="s">
        <v>3291</v>
      </c>
    </row>
    <row r="5281" spans="1:6" x14ac:dyDescent="0.25">
      <c r="A5281" s="329" t="s">
        <v>253</v>
      </c>
      <c r="B5281" s="211">
        <v>0</v>
      </c>
      <c r="C5281" s="211">
        <v>1</v>
      </c>
      <c r="D5281" s="211" t="s">
        <v>3199</v>
      </c>
      <c r="E5281" s="211" t="s">
        <v>3292</v>
      </c>
      <c r="F5281" s="211" t="s">
        <v>3291</v>
      </c>
    </row>
    <row r="5282" spans="1:6" x14ac:dyDescent="0.25">
      <c r="A5282" s="329" t="s">
        <v>261</v>
      </c>
      <c r="B5282" s="211">
        <v>0</v>
      </c>
      <c r="C5282" s="211">
        <v>1</v>
      </c>
      <c r="D5282" s="211" t="s">
        <v>54</v>
      </c>
      <c r="E5282" s="211" t="s">
        <v>3292</v>
      </c>
      <c r="F5282" s="211" t="s">
        <v>3291</v>
      </c>
    </row>
    <row r="5283" spans="1:6" x14ac:dyDescent="0.25">
      <c r="A5283" s="329" t="s">
        <v>261</v>
      </c>
      <c r="B5283" s="211">
        <v>0</v>
      </c>
      <c r="C5283" s="211">
        <v>1</v>
      </c>
      <c r="D5283" s="211" t="s">
        <v>61</v>
      </c>
      <c r="E5283" s="211" t="s">
        <v>3292</v>
      </c>
      <c r="F5283" s="211" t="s">
        <v>3291</v>
      </c>
    </row>
    <row r="5284" spans="1:6" x14ac:dyDescent="0.25">
      <c r="A5284" s="329" t="s">
        <v>261</v>
      </c>
      <c r="B5284" s="211">
        <v>0</v>
      </c>
      <c r="C5284" s="211">
        <v>1</v>
      </c>
      <c r="D5284" s="211" t="s">
        <v>62</v>
      </c>
      <c r="E5284" s="211" t="s">
        <v>3292</v>
      </c>
      <c r="F5284" s="211" t="s">
        <v>3291</v>
      </c>
    </row>
    <row r="5285" spans="1:6" x14ac:dyDescent="0.25">
      <c r="A5285" s="329" t="s">
        <v>261</v>
      </c>
      <c r="B5285" s="211">
        <v>0</v>
      </c>
      <c r="C5285" s="211">
        <v>1</v>
      </c>
      <c r="D5285" s="211" t="s">
        <v>65</v>
      </c>
      <c r="E5285" s="211" t="s">
        <v>3292</v>
      </c>
      <c r="F5285" s="211" t="s">
        <v>3291</v>
      </c>
    </row>
    <row r="5286" spans="1:6" x14ac:dyDescent="0.25">
      <c r="A5286" s="329" t="s">
        <v>261</v>
      </c>
      <c r="B5286" s="211">
        <v>0</v>
      </c>
      <c r="C5286" s="211">
        <v>1</v>
      </c>
      <c r="D5286" s="211" t="s">
        <v>59</v>
      </c>
      <c r="E5286" s="211" t="s">
        <v>3292</v>
      </c>
      <c r="F5286" s="211" t="s">
        <v>3291</v>
      </c>
    </row>
    <row r="5287" spans="1:6" x14ac:dyDescent="0.25">
      <c r="A5287" s="329" t="s">
        <v>261</v>
      </c>
      <c r="B5287" s="211">
        <v>0</v>
      </c>
      <c r="C5287" s="211">
        <v>1</v>
      </c>
      <c r="D5287" s="211" t="s">
        <v>58</v>
      </c>
      <c r="E5287" s="211" t="s">
        <v>3292</v>
      </c>
      <c r="F5287" s="211" t="s">
        <v>3291</v>
      </c>
    </row>
    <row r="5288" spans="1:6" x14ac:dyDescent="0.25">
      <c r="A5288" s="329" t="s">
        <v>261</v>
      </c>
      <c r="B5288" s="211">
        <v>0</v>
      </c>
      <c r="C5288" s="211">
        <v>1</v>
      </c>
      <c r="D5288" s="211" t="s">
        <v>52</v>
      </c>
      <c r="E5288" s="211" t="s">
        <v>3292</v>
      </c>
      <c r="F5288" s="211" t="s">
        <v>3291</v>
      </c>
    </row>
    <row r="5289" spans="1:6" x14ac:dyDescent="0.25">
      <c r="A5289" s="329" t="s">
        <v>261</v>
      </c>
      <c r="B5289" s="211">
        <v>0</v>
      </c>
      <c r="C5289" s="211">
        <v>1</v>
      </c>
      <c r="D5289" s="211" t="s">
        <v>57</v>
      </c>
      <c r="E5289" s="211" t="s">
        <v>3292</v>
      </c>
      <c r="F5289" s="211" t="s">
        <v>3291</v>
      </c>
    </row>
    <row r="5290" spans="1:6" x14ac:dyDescent="0.25">
      <c r="A5290" s="329" t="s">
        <v>261</v>
      </c>
      <c r="B5290" s="211">
        <v>0</v>
      </c>
      <c r="C5290" s="211">
        <v>1</v>
      </c>
      <c r="D5290" s="211" t="s">
        <v>60</v>
      </c>
      <c r="E5290" s="211" t="s">
        <v>3292</v>
      </c>
      <c r="F5290" s="211" t="s">
        <v>3291</v>
      </c>
    </row>
    <row r="5291" spans="1:6" x14ac:dyDescent="0.25">
      <c r="A5291" s="329" t="s">
        <v>261</v>
      </c>
      <c r="B5291" s="211">
        <v>0</v>
      </c>
      <c r="C5291" s="211">
        <v>1</v>
      </c>
      <c r="D5291" s="211" t="s">
        <v>56</v>
      </c>
      <c r="E5291" s="211" t="s">
        <v>3292</v>
      </c>
      <c r="F5291" s="211" t="s">
        <v>3291</v>
      </c>
    </row>
    <row r="5292" spans="1:6" x14ac:dyDescent="0.25">
      <c r="A5292" s="329" t="s">
        <v>261</v>
      </c>
      <c r="B5292" s="211">
        <v>0</v>
      </c>
      <c r="C5292" s="211">
        <v>1</v>
      </c>
      <c r="D5292" s="211" t="s">
        <v>53</v>
      </c>
      <c r="E5292" s="211" t="s">
        <v>3292</v>
      </c>
      <c r="F5292" s="211" t="s">
        <v>3291</v>
      </c>
    </row>
    <row r="5293" spans="1:6" x14ac:dyDescent="0.25">
      <c r="A5293" s="329" t="s">
        <v>261</v>
      </c>
      <c r="B5293" s="211">
        <v>0</v>
      </c>
      <c r="C5293" s="211">
        <v>1</v>
      </c>
      <c r="D5293" s="211" t="s">
        <v>94</v>
      </c>
      <c r="E5293" s="211" t="s">
        <v>3292</v>
      </c>
      <c r="F5293" s="211" t="s">
        <v>3291</v>
      </c>
    </row>
    <row r="5294" spans="1:6" x14ac:dyDescent="0.25">
      <c r="A5294" s="329" t="s">
        <v>261</v>
      </c>
      <c r="B5294" s="211">
        <v>0</v>
      </c>
      <c r="C5294" s="211">
        <v>1</v>
      </c>
      <c r="D5294" s="211" t="s">
        <v>93</v>
      </c>
      <c r="E5294" s="211" t="s">
        <v>3292</v>
      </c>
      <c r="F5294" s="211" t="s">
        <v>3291</v>
      </c>
    </row>
    <row r="5295" spans="1:6" x14ac:dyDescent="0.25">
      <c r="A5295" s="329" t="s">
        <v>261</v>
      </c>
      <c r="B5295" s="211">
        <v>0</v>
      </c>
      <c r="C5295" s="211">
        <v>1</v>
      </c>
      <c r="D5295" s="211" t="s">
        <v>64</v>
      </c>
      <c r="E5295" s="211" t="s">
        <v>3292</v>
      </c>
      <c r="F5295" s="211" t="s">
        <v>3291</v>
      </c>
    </row>
    <row r="5296" spans="1:6" x14ac:dyDescent="0.25">
      <c r="A5296" s="329" t="s">
        <v>261</v>
      </c>
      <c r="B5296" s="211">
        <v>0</v>
      </c>
      <c r="C5296" s="211">
        <v>1</v>
      </c>
      <c r="D5296" s="211" t="s">
        <v>2305</v>
      </c>
      <c r="E5296" s="211" t="s">
        <v>3292</v>
      </c>
      <c r="F5296" s="211" t="s">
        <v>3291</v>
      </c>
    </row>
    <row r="5297" spans="1:6" x14ac:dyDescent="0.25">
      <c r="A5297" s="329" t="s">
        <v>261</v>
      </c>
      <c r="B5297" s="211">
        <v>0</v>
      </c>
      <c r="C5297" s="211">
        <v>1</v>
      </c>
      <c r="D5297" s="211" t="s">
        <v>379</v>
      </c>
      <c r="E5297" s="211" t="s">
        <v>3482</v>
      </c>
      <c r="F5297" s="211" t="s">
        <v>3291</v>
      </c>
    </row>
    <row r="5298" spans="1:6" x14ac:dyDescent="0.25">
      <c r="A5298" s="329" t="s">
        <v>261</v>
      </c>
      <c r="B5298" s="211">
        <v>0</v>
      </c>
      <c r="C5298" s="211">
        <v>1</v>
      </c>
      <c r="D5298" s="211" t="s">
        <v>385</v>
      </c>
      <c r="E5298" s="211" t="s">
        <v>3482</v>
      </c>
      <c r="F5298" s="211" t="s">
        <v>3291</v>
      </c>
    </row>
    <row r="5299" spans="1:6" x14ac:dyDescent="0.25">
      <c r="A5299" s="329" t="s">
        <v>261</v>
      </c>
      <c r="B5299" s="211">
        <v>0</v>
      </c>
      <c r="C5299" s="211">
        <v>1</v>
      </c>
      <c r="D5299" s="211" t="s">
        <v>3162</v>
      </c>
      <c r="E5299" s="211" t="s">
        <v>3482</v>
      </c>
      <c r="F5299" s="211" t="s">
        <v>3291</v>
      </c>
    </row>
    <row r="5300" spans="1:6" x14ac:dyDescent="0.25">
      <c r="A5300" s="329" t="s">
        <v>261</v>
      </c>
      <c r="B5300" s="211">
        <v>0</v>
      </c>
      <c r="C5300" s="211">
        <v>1</v>
      </c>
      <c r="D5300" s="211" t="s">
        <v>3247</v>
      </c>
      <c r="E5300" s="211" t="s">
        <v>3482</v>
      </c>
      <c r="F5300" s="211" t="s">
        <v>3291</v>
      </c>
    </row>
    <row r="5301" spans="1:6" x14ac:dyDescent="0.25">
      <c r="A5301" s="329" t="s">
        <v>261</v>
      </c>
      <c r="B5301" s="211">
        <v>0</v>
      </c>
      <c r="C5301" s="211">
        <v>1</v>
      </c>
      <c r="D5301" s="211" t="s">
        <v>2283</v>
      </c>
      <c r="E5301" s="211" t="s">
        <v>3482</v>
      </c>
      <c r="F5301" s="211" t="s">
        <v>3291</v>
      </c>
    </row>
    <row r="5302" spans="1:6" x14ac:dyDescent="0.25">
      <c r="A5302" s="329" t="s">
        <v>261</v>
      </c>
      <c r="B5302" s="211">
        <v>0</v>
      </c>
      <c r="C5302" s="211">
        <v>1</v>
      </c>
      <c r="D5302" s="211" t="s">
        <v>2282</v>
      </c>
      <c r="E5302" s="211" t="s">
        <v>3482</v>
      </c>
      <c r="F5302" s="211" t="s">
        <v>3291</v>
      </c>
    </row>
    <row r="5303" spans="1:6" x14ac:dyDescent="0.25">
      <c r="A5303" s="329" t="s">
        <v>261</v>
      </c>
      <c r="B5303" s="211">
        <v>0</v>
      </c>
      <c r="C5303" s="211">
        <v>1</v>
      </c>
      <c r="D5303" s="211" t="s">
        <v>3563</v>
      </c>
      <c r="E5303" s="211" t="s">
        <v>3290</v>
      </c>
      <c r="F5303" s="211" t="s">
        <v>3291</v>
      </c>
    </row>
    <row r="5304" spans="1:6" x14ac:dyDescent="0.25">
      <c r="A5304" s="329" t="s">
        <v>261</v>
      </c>
      <c r="B5304" s="211">
        <v>0</v>
      </c>
      <c r="C5304" s="211">
        <v>1</v>
      </c>
      <c r="D5304" s="211" t="s">
        <v>3389</v>
      </c>
      <c r="E5304" s="211" t="s">
        <v>3290</v>
      </c>
      <c r="F5304" s="211" t="s">
        <v>3291</v>
      </c>
    </row>
    <row r="5305" spans="1:6" x14ac:dyDescent="0.25">
      <c r="A5305" s="329" t="s">
        <v>261</v>
      </c>
      <c r="B5305" s="211">
        <v>0</v>
      </c>
      <c r="C5305" s="211">
        <v>1</v>
      </c>
      <c r="D5305" s="211" t="s">
        <v>1714</v>
      </c>
      <c r="E5305" s="211" t="s">
        <v>3482</v>
      </c>
      <c r="F5305" s="211" t="s">
        <v>3291</v>
      </c>
    </row>
    <row r="5306" spans="1:6" x14ac:dyDescent="0.25">
      <c r="A5306" s="329" t="s">
        <v>261</v>
      </c>
      <c r="B5306" s="211">
        <v>0</v>
      </c>
      <c r="C5306" s="211">
        <v>1</v>
      </c>
      <c r="D5306" s="211" t="s">
        <v>1716</v>
      </c>
      <c r="E5306" s="211" t="s">
        <v>3482</v>
      </c>
      <c r="F5306" s="211" t="s">
        <v>3291</v>
      </c>
    </row>
    <row r="5307" spans="1:6" x14ac:dyDescent="0.25">
      <c r="A5307" s="329" t="s">
        <v>261</v>
      </c>
      <c r="B5307" s="211">
        <v>0</v>
      </c>
      <c r="C5307" s="211">
        <v>1</v>
      </c>
      <c r="D5307" s="211" t="s">
        <v>1718</v>
      </c>
      <c r="E5307" s="211" t="s">
        <v>3482</v>
      </c>
      <c r="F5307" s="211" t="s">
        <v>3291</v>
      </c>
    </row>
    <row r="5308" spans="1:6" x14ac:dyDescent="0.25">
      <c r="A5308" s="329" t="s">
        <v>261</v>
      </c>
      <c r="B5308" s="211">
        <v>0</v>
      </c>
      <c r="C5308" s="211">
        <v>1</v>
      </c>
      <c r="D5308" s="211" t="s">
        <v>2379</v>
      </c>
      <c r="E5308" s="211" t="s">
        <v>3482</v>
      </c>
      <c r="F5308" s="211" t="s">
        <v>3291</v>
      </c>
    </row>
    <row r="5309" spans="1:6" x14ac:dyDescent="0.25">
      <c r="A5309" s="329" t="s">
        <v>261</v>
      </c>
      <c r="B5309" s="211">
        <v>0</v>
      </c>
      <c r="C5309" s="211">
        <v>1</v>
      </c>
      <c r="D5309" s="211" t="s">
        <v>1722</v>
      </c>
      <c r="E5309" s="211" t="s">
        <v>3482</v>
      </c>
      <c r="F5309" s="211" t="s">
        <v>3291</v>
      </c>
    </row>
    <row r="5310" spans="1:6" x14ac:dyDescent="0.25">
      <c r="A5310" s="329" t="s">
        <v>261</v>
      </c>
      <c r="B5310" s="211">
        <v>0</v>
      </c>
      <c r="C5310" s="211">
        <v>1</v>
      </c>
      <c r="D5310" s="211" t="s">
        <v>1724</v>
      </c>
      <c r="E5310" s="211" t="s">
        <v>3482</v>
      </c>
      <c r="F5310" s="211" t="s">
        <v>3291</v>
      </c>
    </row>
    <row r="5311" spans="1:6" x14ac:dyDescent="0.25">
      <c r="A5311" s="329" t="s">
        <v>261</v>
      </c>
      <c r="B5311" s="211">
        <v>0</v>
      </c>
      <c r="C5311" s="211">
        <v>1</v>
      </c>
      <c r="D5311" s="211" t="s">
        <v>72</v>
      </c>
      <c r="E5311" s="211" t="s">
        <v>3482</v>
      </c>
      <c r="F5311" s="211" t="s">
        <v>3291</v>
      </c>
    </row>
    <row r="5312" spans="1:6" x14ac:dyDescent="0.25">
      <c r="A5312" s="329" t="s">
        <v>261</v>
      </c>
      <c r="B5312" s="211">
        <v>0</v>
      </c>
      <c r="C5312" s="211">
        <v>1</v>
      </c>
      <c r="D5312" s="211" t="s">
        <v>73</v>
      </c>
      <c r="E5312" s="211" t="s">
        <v>3482</v>
      </c>
      <c r="F5312" s="211" t="s">
        <v>3291</v>
      </c>
    </row>
    <row r="5313" spans="1:6" x14ac:dyDescent="0.25">
      <c r="A5313" s="329" t="s">
        <v>261</v>
      </c>
      <c r="B5313" s="211">
        <v>0</v>
      </c>
      <c r="C5313" s="211">
        <v>1</v>
      </c>
      <c r="D5313" s="211" t="s">
        <v>3107</v>
      </c>
      <c r="E5313" s="211" t="s">
        <v>3482</v>
      </c>
      <c r="F5313" s="211" t="s">
        <v>3291</v>
      </c>
    </row>
    <row r="5314" spans="1:6" x14ac:dyDescent="0.25">
      <c r="A5314" s="329" t="s">
        <v>261</v>
      </c>
      <c r="B5314" s="211">
        <v>0</v>
      </c>
      <c r="C5314" s="211">
        <v>1</v>
      </c>
      <c r="D5314" s="211" t="s">
        <v>3109</v>
      </c>
      <c r="E5314" s="211" t="s">
        <v>3482</v>
      </c>
      <c r="F5314" s="211" t="s">
        <v>3291</v>
      </c>
    </row>
    <row r="5315" spans="1:6" x14ac:dyDescent="0.25">
      <c r="A5315" s="329" t="s">
        <v>261</v>
      </c>
      <c r="B5315" s="211">
        <v>0</v>
      </c>
      <c r="C5315" s="211">
        <v>1</v>
      </c>
      <c r="D5315" s="211" t="s">
        <v>3111</v>
      </c>
      <c r="E5315" s="211" t="s">
        <v>3482</v>
      </c>
      <c r="F5315" s="211" t="s">
        <v>3291</v>
      </c>
    </row>
    <row r="5316" spans="1:6" x14ac:dyDescent="0.25">
      <c r="A5316" s="329" t="s">
        <v>261</v>
      </c>
      <c r="B5316" s="211">
        <v>0</v>
      </c>
      <c r="C5316" s="211">
        <v>1</v>
      </c>
      <c r="D5316" s="211" t="s">
        <v>3388</v>
      </c>
      <c r="E5316" s="211" t="s">
        <v>3290</v>
      </c>
      <c r="F5316" s="211" t="s">
        <v>3291</v>
      </c>
    </row>
    <row r="5317" spans="1:6" x14ac:dyDescent="0.25">
      <c r="A5317" s="329" t="s">
        <v>261</v>
      </c>
      <c r="B5317" s="211">
        <v>0</v>
      </c>
      <c r="C5317" s="211">
        <v>1</v>
      </c>
      <c r="D5317" s="211" t="s">
        <v>3387</v>
      </c>
      <c r="E5317" s="211" t="s">
        <v>3290</v>
      </c>
      <c r="F5317" s="211" t="s">
        <v>3291</v>
      </c>
    </row>
    <row r="5318" spans="1:6" x14ac:dyDescent="0.25">
      <c r="A5318" s="329" t="s">
        <v>261</v>
      </c>
      <c r="B5318" s="211">
        <v>0</v>
      </c>
      <c r="C5318" s="211">
        <v>1</v>
      </c>
      <c r="D5318" s="211" t="s">
        <v>3391</v>
      </c>
      <c r="E5318" s="211" t="s">
        <v>3290</v>
      </c>
      <c r="F5318" s="211" t="s">
        <v>3291</v>
      </c>
    </row>
    <row r="5319" spans="1:6" x14ac:dyDescent="0.25">
      <c r="A5319" s="329" t="s">
        <v>261</v>
      </c>
      <c r="B5319" s="211">
        <v>0</v>
      </c>
      <c r="C5319" s="211">
        <v>1</v>
      </c>
      <c r="D5319" s="211" t="s">
        <v>3392</v>
      </c>
      <c r="E5319" s="211" t="s">
        <v>3290</v>
      </c>
      <c r="F5319" s="211" t="s">
        <v>3291</v>
      </c>
    </row>
    <row r="5320" spans="1:6" x14ac:dyDescent="0.25">
      <c r="A5320" s="329" t="s">
        <v>261</v>
      </c>
      <c r="B5320" s="211">
        <v>0</v>
      </c>
      <c r="C5320" s="211">
        <v>1</v>
      </c>
      <c r="D5320" s="211" t="s">
        <v>209</v>
      </c>
      <c r="E5320" s="211" t="s">
        <v>3292</v>
      </c>
      <c r="F5320" s="211" t="s">
        <v>3291</v>
      </c>
    </row>
    <row r="5321" spans="1:6" x14ac:dyDescent="0.25">
      <c r="A5321" s="329" t="s">
        <v>261</v>
      </c>
      <c r="B5321" s="211">
        <v>0</v>
      </c>
      <c r="C5321" s="211">
        <v>1</v>
      </c>
      <c r="D5321" s="211" t="s">
        <v>3196</v>
      </c>
      <c r="E5321" s="211" t="s">
        <v>3292</v>
      </c>
      <c r="F5321" s="211" t="s">
        <v>3291</v>
      </c>
    </row>
    <row r="5322" spans="1:6" x14ac:dyDescent="0.25">
      <c r="A5322" s="329" t="s">
        <v>261</v>
      </c>
      <c r="B5322" s="211">
        <v>0</v>
      </c>
      <c r="C5322" s="211">
        <v>1</v>
      </c>
      <c r="D5322" s="211" t="s">
        <v>381</v>
      </c>
      <c r="E5322" s="211" t="s">
        <v>3292</v>
      </c>
      <c r="F5322" s="211" t="s">
        <v>3291</v>
      </c>
    </row>
    <row r="5323" spans="1:6" x14ac:dyDescent="0.25">
      <c r="A5323" s="329" t="s">
        <v>261</v>
      </c>
      <c r="B5323" s="211">
        <v>0</v>
      </c>
      <c r="C5323" s="211">
        <v>1</v>
      </c>
      <c r="D5323" s="211" t="s">
        <v>767</v>
      </c>
      <c r="E5323" s="211" t="s">
        <v>3292</v>
      </c>
      <c r="F5323" s="211" t="s">
        <v>3291</v>
      </c>
    </row>
    <row r="5324" spans="1:6" x14ac:dyDescent="0.25">
      <c r="A5324" s="329" t="s">
        <v>261</v>
      </c>
      <c r="B5324" s="211">
        <v>0</v>
      </c>
      <c r="C5324" s="211">
        <v>1</v>
      </c>
      <c r="D5324" s="211" t="s">
        <v>3200</v>
      </c>
      <c r="E5324" s="211" t="s">
        <v>127</v>
      </c>
      <c r="F5324" s="211" t="s">
        <v>3291</v>
      </c>
    </row>
    <row r="5325" spans="1:6" x14ac:dyDescent="0.25">
      <c r="A5325" s="329" t="s">
        <v>261</v>
      </c>
      <c r="B5325" s="211">
        <v>0</v>
      </c>
      <c r="C5325" s="211">
        <v>1</v>
      </c>
      <c r="D5325" s="211" t="s">
        <v>3199</v>
      </c>
      <c r="E5325" s="211" t="s">
        <v>3292</v>
      </c>
      <c r="F5325" s="211" t="s">
        <v>3291</v>
      </c>
    </row>
    <row r="5326" spans="1:6" x14ac:dyDescent="0.25">
      <c r="A5326" s="329" t="s">
        <v>220</v>
      </c>
      <c r="B5326" s="211">
        <v>0</v>
      </c>
      <c r="C5326" s="211">
        <v>1</v>
      </c>
      <c r="D5326" s="300" t="s">
        <v>3074</v>
      </c>
      <c r="E5326" s="211" t="s">
        <v>3292</v>
      </c>
      <c r="F5326" s="211" t="s">
        <v>3291</v>
      </c>
    </row>
    <row r="5327" spans="1:6" x14ac:dyDescent="0.25">
      <c r="A5327" s="329" t="s">
        <v>220</v>
      </c>
      <c r="B5327" s="211">
        <v>0</v>
      </c>
      <c r="C5327" s="211">
        <v>1</v>
      </c>
      <c r="D5327" s="300" t="s">
        <v>3075</v>
      </c>
      <c r="E5327" s="211" t="s">
        <v>127</v>
      </c>
      <c r="F5327" s="211" t="s">
        <v>3291</v>
      </c>
    </row>
    <row r="5328" spans="1:6" x14ac:dyDescent="0.25">
      <c r="A5328" s="329" t="s">
        <v>220</v>
      </c>
      <c r="B5328" s="211">
        <v>0</v>
      </c>
      <c r="C5328" s="211">
        <v>1</v>
      </c>
      <c r="D5328" s="300" t="s">
        <v>2546</v>
      </c>
      <c r="E5328" s="211" t="s">
        <v>127</v>
      </c>
      <c r="F5328" s="211" t="s">
        <v>3291</v>
      </c>
    </row>
    <row r="5329" spans="1:6" x14ac:dyDescent="0.25">
      <c r="A5329" s="329" t="s">
        <v>220</v>
      </c>
      <c r="B5329" s="211">
        <v>0</v>
      </c>
      <c r="C5329" s="211">
        <v>1</v>
      </c>
      <c r="D5329" s="211" t="s">
        <v>54</v>
      </c>
      <c r="E5329" s="211" t="s">
        <v>3292</v>
      </c>
      <c r="F5329" s="211" t="s">
        <v>3291</v>
      </c>
    </row>
    <row r="5330" spans="1:6" x14ac:dyDescent="0.25">
      <c r="A5330" s="329" t="s">
        <v>220</v>
      </c>
      <c r="B5330" s="211">
        <v>0</v>
      </c>
      <c r="C5330" s="211">
        <v>1</v>
      </c>
      <c r="D5330" s="211" t="s">
        <v>61</v>
      </c>
      <c r="E5330" s="211" t="s">
        <v>3292</v>
      </c>
      <c r="F5330" s="211" t="s">
        <v>3291</v>
      </c>
    </row>
    <row r="5331" spans="1:6" x14ac:dyDescent="0.25">
      <c r="A5331" s="329" t="s">
        <v>220</v>
      </c>
      <c r="B5331" s="211">
        <v>0</v>
      </c>
      <c r="C5331" s="211">
        <v>1</v>
      </c>
      <c r="D5331" s="211" t="s">
        <v>62</v>
      </c>
      <c r="E5331" s="211" t="s">
        <v>3292</v>
      </c>
      <c r="F5331" s="211" t="s">
        <v>3291</v>
      </c>
    </row>
    <row r="5332" spans="1:6" x14ac:dyDescent="0.25">
      <c r="A5332" s="329" t="s">
        <v>220</v>
      </c>
      <c r="B5332" s="211">
        <v>0</v>
      </c>
      <c r="C5332" s="211">
        <v>1</v>
      </c>
      <c r="D5332" s="211" t="s">
        <v>65</v>
      </c>
      <c r="E5332" s="211" t="s">
        <v>3292</v>
      </c>
      <c r="F5332" s="211" t="s">
        <v>3291</v>
      </c>
    </row>
    <row r="5333" spans="1:6" x14ac:dyDescent="0.25">
      <c r="A5333" s="329" t="s">
        <v>220</v>
      </c>
      <c r="B5333" s="211">
        <v>0</v>
      </c>
      <c r="C5333" s="211">
        <v>1</v>
      </c>
      <c r="D5333" s="211" t="s">
        <v>59</v>
      </c>
      <c r="E5333" s="211" t="s">
        <v>3292</v>
      </c>
      <c r="F5333" s="211" t="s">
        <v>3291</v>
      </c>
    </row>
    <row r="5334" spans="1:6" x14ac:dyDescent="0.25">
      <c r="A5334" s="329" t="s">
        <v>220</v>
      </c>
      <c r="B5334" s="211">
        <v>0</v>
      </c>
      <c r="C5334" s="211">
        <v>1</v>
      </c>
      <c r="D5334" s="211" t="s">
        <v>58</v>
      </c>
      <c r="E5334" s="211" t="s">
        <v>3292</v>
      </c>
      <c r="F5334" s="211" t="s">
        <v>3291</v>
      </c>
    </row>
    <row r="5335" spans="1:6" x14ac:dyDescent="0.25">
      <c r="A5335" s="329" t="s">
        <v>220</v>
      </c>
      <c r="B5335" s="211">
        <v>0</v>
      </c>
      <c r="C5335" s="211">
        <v>1</v>
      </c>
      <c r="D5335" s="211" t="s">
        <v>52</v>
      </c>
      <c r="E5335" s="211" t="s">
        <v>3292</v>
      </c>
      <c r="F5335" s="211" t="s">
        <v>3291</v>
      </c>
    </row>
    <row r="5336" spans="1:6" x14ac:dyDescent="0.25">
      <c r="A5336" s="329" t="s">
        <v>220</v>
      </c>
      <c r="B5336" s="211">
        <v>0</v>
      </c>
      <c r="C5336" s="211">
        <v>1</v>
      </c>
      <c r="D5336" s="211" t="s">
        <v>57</v>
      </c>
      <c r="E5336" s="211" t="s">
        <v>3292</v>
      </c>
      <c r="F5336" s="211" t="s">
        <v>3291</v>
      </c>
    </row>
    <row r="5337" spans="1:6" x14ac:dyDescent="0.25">
      <c r="A5337" s="329" t="s">
        <v>220</v>
      </c>
      <c r="B5337" s="211">
        <v>0</v>
      </c>
      <c r="C5337" s="211">
        <v>1</v>
      </c>
      <c r="D5337" s="211" t="s">
        <v>60</v>
      </c>
      <c r="E5337" s="211" t="s">
        <v>3292</v>
      </c>
      <c r="F5337" s="211" t="s">
        <v>3291</v>
      </c>
    </row>
    <row r="5338" spans="1:6" x14ac:dyDescent="0.25">
      <c r="A5338" s="329" t="s">
        <v>220</v>
      </c>
      <c r="B5338" s="211">
        <v>0</v>
      </c>
      <c r="C5338" s="211">
        <v>1</v>
      </c>
      <c r="D5338" s="211" t="s">
        <v>56</v>
      </c>
      <c r="E5338" s="211" t="s">
        <v>3292</v>
      </c>
      <c r="F5338" s="211" t="s">
        <v>3291</v>
      </c>
    </row>
    <row r="5339" spans="1:6" x14ac:dyDescent="0.25">
      <c r="A5339" s="329" t="s">
        <v>220</v>
      </c>
      <c r="B5339" s="211">
        <v>0</v>
      </c>
      <c r="C5339" s="211">
        <v>1</v>
      </c>
      <c r="D5339" s="211" t="s">
        <v>53</v>
      </c>
      <c r="E5339" s="211" t="s">
        <v>3292</v>
      </c>
      <c r="F5339" s="211" t="s">
        <v>3291</v>
      </c>
    </row>
    <row r="5340" spans="1:6" x14ac:dyDescent="0.25">
      <c r="A5340" s="329" t="s">
        <v>220</v>
      </c>
      <c r="B5340" s="211">
        <v>0</v>
      </c>
      <c r="C5340" s="211">
        <v>1</v>
      </c>
      <c r="D5340" s="211" t="s">
        <v>94</v>
      </c>
      <c r="E5340" s="211" t="s">
        <v>3292</v>
      </c>
      <c r="F5340" s="211" t="s">
        <v>3291</v>
      </c>
    </row>
    <row r="5341" spans="1:6" x14ac:dyDescent="0.25">
      <c r="A5341" s="329" t="s">
        <v>220</v>
      </c>
      <c r="B5341" s="211">
        <v>0</v>
      </c>
      <c r="C5341" s="211">
        <v>1</v>
      </c>
      <c r="D5341" s="211" t="s">
        <v>93</v>
      </c>
      <c r="E5341" s="211" t="s">
        <v>3292</v>
      </c>
      <c r="F5341" s="211" t="s">
        <v>3291</v>
      </c>
    </row>
    <row r="5342" spans="1:6" x14ac:dyDescent="0.25">
      <c r="A5342" s="329" t="s">
        <v>220</v>
      </c>
      <c r="B5342" s="211">
        <v>0</v>
      </c>
      <c r="C5342" s="211">
        <v>1</v>
      </c>
      <c r="D5342" s="211" t="s">
        <v>64</v>
      </c>
      <c r="E5342" s="211" t="s">
        <v>3292</v>
      </c>
      <c r="F5342" s="211" t="s">
        <v>3291</v>
      </c>
    </row>
    <row r="5343" spans="1:6" x14ac:dyDescent="0.25">
      <c r="A5343" s="329" t="s">
        <v>220</v>
      </c>
      <c r="B5343" s="211">
        <v>0</v>
      </c>
      <c r="C5343" s="211">
        <v>1</v>
      </c>
      <c r="D5343" s="211" t="s">
        <v>2305</v>
      </c>
      <c r="E5343" s="211" t="s">
        <v>3292</v>
      </c>
      <c r="F5343" s="211" t="s">
        <v>3291</v>
      </c>
    </row>
    <row r="5344" spans="1:6" x14ac:dyDescent="0.25">
      <c r="A5344" s="329" t="s">
        <v>220</v>
      </c>
      <c r="B5344" s="211">
        <v>0</v>
      </c>
      <c r="C5344" s="211">
        <v>1</v>
      </c>
      <c r="D5344" s="211" t="s">
        <v>3200</v>
      </c>
      <c r="E5344" s="211" t="s">
        <v>127</v>
      </c>
      <c r="F5344" s="211" t="s">
        <v>3291</v>
      </c>
    </row>
    <row r="5345" spans="1:6" x14ac:dyDescent="0.25">
      <c r="A5345" s="329" t="s">
        <v>220</v>
      </c>
      <c r="B5345" s="211">
        <v>0</v>
      </c>
      <c r="C5345" s="211">
        <v>1</v>
      </c>
      <c r="D5345" s="211" t="s">
        <v>3199</v>
      </c>
      <c r="E5345" s="211" t="s">
        <v>3292</v>
      </c>
      <c r="F5345" s="211" t="s">
        <v>3291</v>
      </c>
    </row>
    <row r="5346" spans="1:6" x14ac:dyDescent="0.25">
      <c r="A5346" s="329" t="s">
        <v>223</v>
      </c>
      <c r="B5346" s="211">
        <v>0</v>
      </c>
      <c r="C5346" s="211">
        <v>1</v>
      </c>
      <c r="D5346" s="300" t="s">
        <v>3074</v>
      </c>
      <c r="E5346" s="211" t="s">
        <v>3292</v>
      </c>
      <c r="F5346" s="211" t="s">
        <v>3291</v>
      </c>
    </row>
    <row r="5347" spans="1:6" x14ac:dyDescent="0.25">
      <c r="A5347" s="329" t="s">
        <v>223</v>
      </c>
      <c r="B5347" s="211">
        <v>0</v>
      </c>
      <c r="C5347" s="211">
        <v>1</v>
      </c>
      <c r="D5347" s="300" t="s">
        <v>3075</v>
      </c>
      <c r="E5347" s="211" t="s">
        <v>127</v>
      </c>
      <c r="F5347" s="211" t="s">
        <v>3291</v>
      </c>
    </row>
    <row r="5348" spans="1:6" x14ac:dyDescent="0.25">
      <c r="A5348" s="329" t="s">
        <v>223</v>
      </c>
      <c r="B5348" s="211">
        <v>0</v>
      </c>
      <c r="C5348" s="211">
        <v>1</v>
      </c>
      <c r="D5348" s="300" t="s">
        <v>2546</v>
      </c>
      <c r="E5348" s="211" t="s">
        <v>127</v>
      </c>
      <c r="F5348" s="211" t="s">
        <v>3291</v>
      </c>
    </row>
    <row r="5349" spans="1:6" x14ac:dyDescent="0.25">
      <c r="A5349" s="329" t="s">
        <v>223</v>
      </c>
      <c r="B5349" s="211">
        <v>0</v>
      </c>
      <c r="C5349" s="211">
        <v>1</v>
      </c>
      <c r="D5349" s="211" t="s">
        <v>54</v>
      </c>
      <c r="E5349" s="211" t="s">
        <v>3292</v>
      </c>
      <c r="F5349" s="211" t="s">
        <v>3291</v>
      </c>
    </row>
    <row r="5350" spans="1:6" x14ac:dyDescent="0.25">
      <c r="A5350" s="329" t="s">
        <v>223</v>
      </c>
      <c r="B5350" s="211">
        <v>0</v>
      </c>
      <c r="C5350" s="211">
        <v>1</v>
      </c>
      <c r="D5350" s="211" t="s">
        <v>61</v>
      </c>
      <c r="E5350" s="211" t="s">
        <v>3292</v>
      </c>
      <c r="F5350" s="211" t="s">
        <v>3291</v>
      </c>
    </row>
    <row r="5351" spans="1:6" x14ac:dyDescent="0.25">
      <c r="A5351" s="329" t="s">
        <v>223</v>
      </c>
      <c r="B5351" s="211">
        <v>0</v>
      </c>
      <c r="C5351" s="211">
        <v>1</v>
      </c>
      <c r="D5351" s="211" t="s">
        <v>62</v>
      </c>
      <c r="E5351" s="211" t="s">
        <v>3292</v>
      </c>
      <c r="F5351" s="211" t="s">
        <v>3291</v>
      </c>
    </row>
    <row r="5352" spans="1:6" x14ac:dyDescent="0.25">
      <c r="A5352" s="329" t="s">
        <v>223</v>
      </c>
      <c r="B5352" s="211">
        <v>0</v>
      </c>
      <c r="C5352" s="211">
        <v>1</v>
      </c>
      <c r="D5352" s="211" t="s">
        <v>65</v>
      </c>
      <c r="E5352" s="211" t="s">
        <v>3292</v>
      </c>
      <c r="F5352" s="211" t="s">
        <v>3291</v>
      </c>
    </row>
    <row r="5353" spans="1:6" x14ac:dyDescent="0.25">
      <c r="A5353" s="329" t="s">
        <v>223</v>
      </c>
      <c r="B5353" s="211">
        <v>0</v>
      </c>
      <c r="C5353" s="211">
        <v>1</v>
      </c>
      <c r="D5353" s="211" t="s">
        <v>59</v>
      </c>
      <c r="E5353" s="211" t="s">
        <v>3292</v>
      </c>
      <c r="F5353" s="211" t="s">
        <v>3291</v>
      </c>
    </row>
    <row r="5354" spans="1:6" x14ac:dyDescent="0.25">
      <c r="A5354" s="329" t="s">
        <v>223</v>
      </c>
      <c r="B5354" s="211">
        <v>0</v>
      </c>
      <c r="C5354" s="211">
        <v>1</v>
      </c>
      <c r="D5354" s="211" t="s">
        <v>58</v>
      </c>
      <c r="E5354" s="211" t="s">
        <v>3292</v>
      </c>
      <c r="F5354" s="211" t="s">
        <v>3291</v>
      </c>
    </row>
    <row r="5355" spans="1:6" x14ac:dyDescent="0.25">
      <c r="A5355" s="329" t="s">
        <v>223</v>
      </c>
      <c r="B5355" s="211">
        <v>0</v>
      </c>
      <c r="C5355" s="211">
        <v>1</v>
      </c>
      <c r="D5355" s="211" t="s">
        <v>54</v>
      </c>
      <c r="E5355" s="211" t="s">
        <v>3292</v>
      </c>
      <c r="F5355" s="211" t="s">
        <v>3291</v>
      </c>
    </row>
    <row r="5356" spans="1:6" x14ac:dyDescent="0.25">
      <c r="A5356" s="329" t="s">
        <v>223</v>
      </c>
      <c r="B5356" s="211">
        <v>0</v>
      </c>
      <c r="C5356" s="211">
        <v>1</v>
      </c>
      <c r="D5356" s="211" t="s">
        <v>52</v>
      </c>
      <c r="E5356" s="211" t="s">
        <v>3292</v>
      </c>
      <c r="F5356" s="211" t="s">
        <v>3291</v>
      </c>
    </row>
    <row r="5357" spans="1:6" x14ac:dyDescent="0.25">
      <c r="A5357" s="329" t="s">
        <v>223</v>
      </c>
      <c r="B5357" s="211">
        <v>0</v>
      </c>
      <c r="C5357" s="211">
        <v>1</v>
      </c>
      <c r="D5357" s="211" t="s">
        <v>57</v>
      </c>
      <c r="E5357" s="211" t="s">
        <v>3292</v>
      </c>
      <c r="F5357" s="211" t="s">
        <v>3291</v>
      </c>
    </row>
    <row r="5358" spans="1:6" x14ac:dyDescent="0.25">
      <c r="A5358" s="329" t="s">
        <v>223</v>
      </c>
      <c r="B5358" s="211">
        <v>0</v>
      </c>
      <c r="C5358" s="211">
        <v>1</v>
      </c>
      <c r="D5358" s="211" t="s">
        <v>60</v>
      </c>
      <c r="E5358" s="211" t="s">
        <v>3292</v>
      </c>
      <c r="F5358" s="211" t="s">
        <v>3291</v>
      </c>
    </row>
    <row r="5359" spans="1:6" x14ac:dyDescent="0.25">
      <c r="A5359" s="329" t="s">
        <v>223</v>
      </c>
      <c r="B5359" s="211">
        <v>0</v>
      </c>
      <c r="C5359" s="211">
        <v>1</v>
      </c>
      <c r="D5359" s="211" t="s">
        <v>56</v>
      </c>
      <c r="E5359" s="211" t="s">
        <v>3292</v>
      </c>
      <c r="F5359" s="211" t="s">
        <v>3291</v>
      </c>
    </row>
    <row r="5360" spans="1:6" x14ac:dyDescent="0.25">
      <c r="A5360" s="329" t="s">
        <v>223</v>
      </c>
      <c r="B5360" s="211">
        <v>0</v>
      </c>
      <c r="C5360" s="211">
        <v>1</v>
      </c>
      <c r="D5360" s="211" t="s">
        <v>53</v>
      </c>
      <c r="E5360" s="211" t="s">
        <v>3292</v>
      </c>
      <c r="F5360" s="211" t="s">
        <v>3291</v>
      </c>
    </row>
    <row r="5361" spans="1:6" x14ac:dyDescent="0.25">
      <c r="A5361" s="329" t="s">
        <v>223</v>
      </c>
      <c r="B5361" s="211">
        <v>0</v>
      </c>
      <c r="C5361" s="211">
        <v>1</v>
      </c>
      <c r="D5361" s="211" t="s">
        <v>94</v>
      </c>
      <c r="E5361" s="211" t="s">
        <v>3292</v>
      </c>
      <c r="F5361" s="211" t="s">
        <v>3291</v>
      </c>
    </row>
    <row r="5362" spans="1:6" x14ac:dyDescent="0.25">
      <c r="A5362" s="329" t="s">
        <v>223</v>
      </c>
      <c r="B5362" s="211">
        <v>0</v>
      </c>
      <c r="C5362" s="211">
        <v>1</v>
      </c>
      <c r="D5362" s="211" t="s">
        <v>93</v>
      </c>
      <c r="E5362" s="211" t="s">
        <v>3292</v>
      </c>
      <c r="F5362" s="211" t="s">
        <v>3291</v>
      </c>
    </row>
    <row r="5363" spans="1:6" x14ac:dyDescent="0.25">
      <c r="A5363" s="329" t="s">
        <v>223</v>
      </c>
      <c r="B5363" s="211">
        <v>0</v>
      </c>
      <c r="C5363" s="211">
        <v>1</v>
      </c>
      <c r="D5363" s="211" t="s">
        <v>64</v>
      </c>
      <c r="E5363" s="211" t="s">
        <v>3292</v>
      </c>
      <c r="F5363" s="211" t="s">
        <v>3291</v>
      </c>
    </row>
    <row r="5364" spans="1:6" x14ac:dyDescent="0.25">
      <c r="A5364" s="329" t="s">
        <v>223</v>
      </c>
      <c r="B5364" s="211">
        <v>0</v>
      </c>
      <c r="C5364" s="211">
        <v>1</v>
      </c>
      <c r="D5364" s="211" t="s">
        <v>2305</v>
      </c>
      <c r="E5364" s="211" t="s">
        <v>3292</v>
      </c>
      <c r="F5364" s="211" t="s">
        <v>3291</v>
      </c>
    </row>
    <row r="5365" spans="1:6" x14ac:dyDescent="0.25">
      <c r="A5365" s="329" t="s">
        <v>223</v>
      </c>
      <c r="B5365" s="211">
        <v>0</v>
      </c>
      <c r="C5365" s="211">
        <v>1</v>
      </c>
      <c r="D5365" s="211" t="s">
        <v>3200</v>
      </c>
      <c r="E5365" s="211" t="s">
        <v>127</v>
      </c>
      <c r="F5365" s="211" t="s">
        <v>3291</v>
      </c>
    </row>
    <row r="5366" spans="1:6" x14ac:dyDescent="0.25">
      <c r="A5366" s="329" t="s">
        <v>223</v>
      </c>
      <c r="B5366" s="211">
        <v>0</v>
      </c>
      <c r="C5366" s="211">
        <v>1</v>
      </c>
      <c r="D5366" s="211" t="s">
        <v>3199</v>
      </c>
      <c r="E5366" s="211" t="s">
        <v>3292</v>
      </c>
      <c r="F5366" s="211" t="s">
        <v>3291</v>
      </c>
    </row>
    <row r="5367" spans="1:6" x14ac:dyDescent="0.25">
      <c r="A5367" s="329" t="s">
        <v>287</v>
      </c>
      <c r="B5367" s="211">
        <v>0</v>
      </c>
      <c r="C5367" s="211">
        <v>1</v>
      </c>
      <c r="D5367" s="300" t="s">
        <v>3074</v>
      </c>
      <c r="E5367" s="211" t="s">
        <v>3292</v>
      </c>
      <c r="F5367" s="211" t="s">
        <v>3291</v>
      </c>
    </row>
    <row r="5368" spans="1:6" x14ac:dyDescent="0.25">
      <c r="A5368" s="329" t="s">
        <v>287</v>
      </c>
      <c r="B5368" s="211">
        <v>0</v>
      </c>
      <c r="C5368" s="211">
        <v>1</v>
      </c>
      <c r="D5368" s="300" t="s">
        <v>3075</v>
      </c>
      <c r="E5368" s="211" t="s">
        <v>127</v>
      </c>
      <c r="F5368" s="211" t="s">
        <v>3291</v>
      </c>
    </row>
    <row r="5369" spans="1:6" x14ac:dyDescent="0.25">
      <c r="A5369" s="329" t="s">
        <v>287</v>
      </c>
      <c r="B5369" s="211">
        <v>0</v>
      </c>
      <c r="C5369" s="211">
        <v>1</v>
      </c>
      <c r="D5369" s="300" t="s">
        <v>2546</v>
      </c>
      <c r="E5369" s="211" t="s">
        <v>127</v>
      </c>
      <c r="F5369" s="211" t="s">
        <v>3291</v>
      </c>
    </row>
    <row r="5370" spans="1:6" x14ac:dyDescent="0.25">
      <c r="A5370" s="329" t="s">
        <v>287</v>
      </c>
      <c r="B5370" s="211">
        <v>0</v>
      </c>
      <c r="C5370" s="211">
        <v>1</v>
      </c>
      <c r="D5370" s="211" t="s">
        <v>54</v>
      </c>
      <c r="E5370" s="211" t="s">
        <v>3292</v>
      </c>
      <c r="F5370" s="211" t="s">
        <v>3291</v>
      </c>
    </row>
    <row r="5371" spans="1:6" x14ac:dyDescent="0.25">
      <c r="A5371" s="329" t="s">
        <v>287</v>
      </c>
      <c r="B5371" s="211">
        <v>0</v>
      </c>
      <c r="C5371" s="211">
        <v>1</v>
      </c>
      <c r="D5371" s="211" t="s">
        <v>59</v>
      </c>
      <c r="E5371" s="211" t="s">
        <v>3292</v>
      </c>
      <c r="F5371" s="211" t="s">
        <v>3291</v>
      </c>
    </row>
    <row r="5372" spans="1:6" x14ac:dyDescent="0.25">
      <c r="A5372" s="329" t="s">
        <v>287</v>
      </c>
      <c r="B5372" s="211">
        <v>0</v>
      </c>
      <c r="C5372" s="211">
        <v>1</v>
      </c>
      <c r="D5372" s="211" t="s">
        <v>61</v>
      </c>
      <c r="E5372" s="211" t="s">
        <v>3292</v>
      </c>
      <c r="F5372" s="211" t="s">
        <v>3291</v>
      </c>
    </row>
    <row r="5373" spans="1:6" x14ac:dyDescent="0.25">
      <c r="A5373" s="329" t="s">
        <v>287</v>
      </c>
      <c r="B5373" s="211">
        <v>0</v>
      </c>
      <c r="C5373" s="211">
        <v>1</v>
      </c>
      <c r="D5373" s="211" t="s">
        <v>62</v>
      </c>
      <c r="E5373" s="211" t="s">
        <v>3292</v>
      </c>
      <c r="F5373" s="211" t="s">
        <v>3291</v>
      </c>
    </row>
    <row r="5374" spans="1:6" x14ac:dyDescent="0.25">
      <c r="A5374" s="329" t="s">
        <v>287</v>
      </c>
      <c r="B5374" s="211">
        <v>0</v>
      </c>
      <c r="C5374" s="211">
        <v>1</v>
      </c>
      <c r="D5374" s="211" t="s">
        <v>65</v>
      </c>
      <c r="E5374" s="211" t="s">
        <v>3292</v>
      </c>
      <c r="F5374" s="211" t="s">
        <v>3291</v>
      </c>
    </row>
    <row r="5375" spans="1:6" x14ac:dyDescent="0.25">
      <c r="A5375" s="329" t="s">
        <v>287</v>
      </c>
      <c r="B5375" s="211">
        <v>0</v>
      </c>
      <c r="C5375" s="211">
        <v>1</v>
      </c>
      <c r="D5375" s="211" t="s">
        <v>58</v>
      </c>
      <c r="E5375" s="211" t="s">
        <v>3292</v>
      </c>
      <c r="F5375" s="211" t="s">
        <v>3291</v>
      </c>
    </row>
    <row r="5376" spans="1:6" x14ac:dyDescent="0.25">
      <c r="A5376" s="329" t="s">
        <v>287</v>
      </c>
      <c r="B5376" s="211">
        <v>0</v>
      </c>
      <c r="C5376" s="211">
        <v>1</v>
      </c>
      <c r="D5376" s="211" t="s">
        <v>2301</v>
      </c>
      <c r="E5376" s="211" t="s">
        <v>3292</v>
      </c>
      <c r="F5376" s="211" t="s">
        <v>3291</v>
      </c>
    </row>
    <row r="5377" spans="1:6" x14ac:dyDescent="0.25">
      <c r="A5377" s="329" t="s">
        <v>287</v>
      </c>
      <c r="B5377" s="211">
        <v>0</v>
      </c>
      <c r="C5377" s="211">
        <v>1</v>
      </c>
      <c r="D5377" s="211" t="s">
        <v>2302</v>
      </c>
      <c r="E5377" s="211" t="s">
        <v>3292</v>
      </c>
      <c r="F5377" s="211" t="s">
        <v>3291</v>
      </c>
    </row>
    <row r="5378" spans="1:6" x14ac:dyDescent="0.25">
      <c r="A5378" s="329" t="s">
        <v>287</v>
      </c>
      <c r="B5378" s="211">
        <v>0</v>
      </c>
      <c r="C5378" s="211">
        <v>1</v>
      </c>
      <c r="D5378" s="211" t="s">
        <v>52</v>
      </c>
      <c r="E5378" s="211" t="s">
        <v>3292</v>
      </c>
      <c r="F5378" s="211" t="s">
        <v>3291</v>
      </c>
    </row>
    <row r="5379" spans="1:6" x14ac:dyDescent="0.25">
      <c r="A5379" s="329" t="s">
        <v>287</v>
      </c>
      <c r="B5379" s="211">
        <v>0</v>
      </c>
      <c r="C5379" s="211">
        <v>1</v>
      </c>
      <c r="D5379" s="211" t="s">
        <v>57</v>
      </c>
      <c r="E5379" s="211" t="s">
        <v>3292</v>
      </c>
      <c r="F5379" s="211" t="s">
        <v>3291</v>
      </c>
    </row>
    <row r="5380" spans="1:6" x14ac:dyDescent="0.25">
      <c r="A5380" s="329" t="s">
        <v>287</v>
      </c>
      <c r="B5380" s="211">
        <v>0</v>
      </c>
      <c r="C5380" s="211">
        <v>1</v>
      </c>
      <c r="D5380" s="211" t="s">
        <v>60</v>
      </c>
      <c r="E5380" s="211" t="s">
        <v>3292</v>
      </c>
      <c r="F5380" s="211" t="s">
        <v>3291</v>
      </c>
    </row>
    <row r="5381" spans="1:6" x14ac:dyDescent="0.25">
      <c r="A5381" s="329" t="s">
        <v>287</v>
      </c>
      <c r="B5381" s="211">
        <v>0</v>
      </c>
      <c r="C5381" s="211">
        <v>1</v>
      </c>
      <c r="D5381" s="211" t="s">
        <v>56</v>
      </c>
      <c r="E5381" s="211" t="s">
        <v>3292</v>
      </c>
      <c r="F5381" s="211" t="s">
        <v>3291</v>
      </c>
    </row>
    <row r="5382" spans="1:6" x14ac:dyDescent="0.25">
      <c r="A5382" s="329" t="s">
        <v>287</v>
      </c>
      <c r="B5382" s="211">
        <v>0</v>
      </c>
      <c r="C5382" s="211">
        <v>1</v>
      </c>
      <c r="D5382" s="211" t="s">
        <v>53</v>
      </c>
      <c r="E5382" s="211" t="s">
        <v>3292</v>
      </c>
      <c r="F5382" s="211" t="s">
        <v>3291</v>
      </c>
    </row>
    <row r="5383" spans="1:6" x14ac:dyDescent="0.25">
      <c r="A5383" s="329" t="s">
        <v>287</v>
      </c>
      <c r="B5383" s="211">
        <v>0</v>
      </c>
      <c r="C5383" s="211">
        <v>1</v>
      </c>
      <c r="D5383" s="211" t="s">
        <v>94</v>
      </c>
      <c r="E5383" s="211" t="s">
        <v>3292</v>
      </c>
      <c r="F5383" s="211" t="s">
        <v>3291</v>
      </c>
    </row>
    <row r="5384" spans="1:6" x14ac:dyDescent="0.25">
      <c r="A5384" s="329" t="s">
        <v>287</v>
      </c>
      <c r="B5384" s="211">
        <v>0</v>
      </c>
      <c r="C5384" s="211">
        <v>1</v>
      </c>
      <c r="D5384" s="211" t="s">
        <v>93</v>
      </c>
      <c r="E5384" s="211" t="s">
        <v>3292</v>
      </c>
      <c r="F5384" s="211" t="s">
        <v>3291</v>
      </c>
    </row>
    <row r="5385" spans="1:6" x14ac:dyDescent="0.25">
      <c r="A5385" s="329" t="s">
        <v>287</v>
      </c>
      <c r="B5385" s="211">
        <v>0</v>
      </c>
      <c r="C5385" s="211">
        <v>1</v>
      </c>
      <c r="D5385" s="211" t="s">
        <v>64</v>
      </c>
      <c r="E5385" s="211" t="s">
        <v>3292</v>
      </c>
      <c r="F5385" s="211" t="s">
        <v>3291</v>
      </c>
    </row>
    <row r="5386" spans="1:6" x14ac:dyDescent="0.25">
      <c r="A5386" s="329" t="s">
        <v>287</v>
      </c>
      <c r="B5386" s="211">
        <v>0</v>
      </c>
      <c r="C5386" s="211">
        <v>1</v>
      </c>
      <c r="D5386" s="211" t="s">
        <v>2305</v>
      </c>
      <c r="E5386" s="211" t="s">
        <v>3292</v>
      </c>
      <c r="F5386" s="211" t="s">
        <v>3291</v>
      </c>
    </row>
    <row r="5387" spans="1:6" x14ac:dyDescent="0.25">
      <c r="A5387" s="329" t="s">
        <v>287</v>
      </c>
      <c r="B5387" s="211">
        <v>0</v>
      </c>
      <c r="C5387" s="211">
        <v>1</v>
      </c>
      <c r="D5387" s="211" t="s">
        <v>379</v>
      </c>
      <c r="E5387" s="211" t="s">
        <v>3482</v>
      </c>
      <c r="F5387" s="211" t="s">
        <v>3291</v>
      </c>
    </row>
    <row r="5388" spans="1:6" x14ac:dyDescent="0.25">
      <c r="A5388" s="329" t="s">
        <v>287</v>
      </c>
      <c r="B5388" s="211">
        <v>0</v>
      </c>
      <c r="C5388" s="211">
        <v>1</v>
      </c>
      <c r="D5388" s="211" t="s">
        <v>385</v>
      </c>
      <c r="E5388" s="211" t="s">
        <v>3482</v>
      </c>
      <c r="F5388" s="211" t="s">
        <v>3291</v>
      </c>
    </row>
    <row r="5389" spans="1:6" x14ac:dyDescent="0.25">
      <c r="A5389" s="329" t="s">
        <v>287</v>
      </c>
      <c r="B5389" s="211">
        <v>0</v>
      </c>
      <c r="C5389" s="211">
        <v>1</v>
      </c>
      <c r="D5389" s="211" t="s">
        <v>3162</v>
      </c>
      <c r="E5389" s="211" t="s">
        <v>3482</v>
      </c>
      <c r="F5389" s="211" t="s">
        <v>3291</v>
      </c>
    </row>
    <row r="5390" spans="1:6" x14ac:dyDescent="0.25">
      <c r="A5390" s="329" t="s">
        <v>287</v>
      </c>
      <c r="B5390" s="211">
        <v>0</v>
      </c>
      <c r="C5390" s="211">
        <v>1</v>
      </c>
      <c r="D5390" s="211" t="s">
        <v>3247</v>
      </c>
      <c r="E5390" s="211" t="s">
        <v>3482</v>
      </c>
      <c r="F5390" s="211" t="s">
        <v>3291</v>
      </c>
    </row>
    <row r="5391" spans="1:6" x14ac:dyDescent="0.25">
      <c r="A5391" s="329" t="s">
        <v>287</v>
      </c>
      <c r="B5391" s="211">
        <v>0</v>
      </c>
      <c r="C5391" s="211">
        <v>1</v>
      </c>
      <c r="D5391" s="211" t="s">
        <v>2283</v>
      </c>
      <c r="E5391" s="211" t="s">
        <v>3482</v>
      </c>
      <c r="F5391" s="211" t="s">
        <v>3291</v>
      </c>
    </row>
    <row r="5392" spans="1:6" x14ac:dyDescent="0.25">
      <c r="A5392" s="329" t="s">
        <v>287</v>
      </c>
      <c r="B5392" s="211">
        <v>0</v>
      </c>
      <c r="C5392" s="211">
        <v>1</v>
      </c>
      <c r="D5392" s="211" t="s">
        <v>2282</v>
      </c>
      <c r="E5392" s="211" t="s">
        <v>3482</v>
      </c>
      <c r="F5392" s="211" t="s">
        <v>3291</v>
      </c>
    </row>
    <row r="5393" spans="1:6" x14ac:dyDescent="0.25">
      <c r="A5393" s="329" t="s">
        <v>287</v>
      </c>
      <c r="B5393" s="211">
        <v>0</v>
      </c>
      <c r="C5393" s="211">
        <v>1</v>
      </c>
      <c r="D5393" s="211" t="s">
        <v>3563</v>
      </c>
      <c r="E5393" s="211" t="s">
        <v>3290</v>
      </c>
      <c r="F5393" s="211" t="s">
        <v>3291</v>
      </c>
    </row>
    <row r="5394" spans="1:6" x14ac:dyDescent="0.25">
      <c r="A5394" s="329" t="s">
        <v>287</v>
      </c>
      <c r="B5394" s="211">
        <v>0</v>
      </c>
      <c r="C5394" s="211">
        <v>1</v>
      </c>
      <c r="D5394" s="211" t="s">
        <v>3389</v>
      </c>
      <c r="E5394" s="211" t="s">
        <v>3290</v>
      </c>
      <c r="F5394" s="211" t="s">
        <v>3291</v>
      </c>
    </row>
    <row r="5395" spans="1:6" x14ac:dyDescent="0.25">
      <c r="A5395" s="329" t="s">
        <v>287</v>
      </c>
      <c r="B5395" s="211">
        <v>0</v>
      </c>
      <c r="C5395" s="211">
        <v>1</v>
      </c>
      <c r="D5395" s="211" t="s">
        <v>1714</v>
      </c>
      <c r="E5395" s="211" t="s">
        <v>3482</v>
      </c>
      <c r="F5395" s="211" t="s">
        <v>3291</v>
      </c>
    </row>
    <row r="5396" spans="1:6" x14ac:dyDescent="0.25">
      <c r="A5396" s="329" t="s">
        <v>287</v>
      </c>
      <c r="B5396" s="211">
        <v>0</v>
      </c>
      <c r="C5396" s="211">
        <v>1</v>
      </c>
      <c r="D5396" s="211" t="s">
        <v>1716</v>
      </c>
      <c r="E5396" s="211" t="s">
        <v>3482</v>
      </c>
      <c r="F5396" s="211" t="s">
        <v>3291</v>
      </c>
    </row>
    <row r="5397" spans="1:6" x14ac:dyDescent="0.25">
      <c r="A5397" s="329" t="s">
        <v>287</v>
      </c>
      <c r="B5397" s="211">
        <v>0</v>
      </c>
      <c r="C5397" s="211">
        <v>1</v>
      </c>
      <c r="D5397" s="211" t="s">
        <v>1718</v>
      </c>
      <c r="E5397" s="211" t="s">
        <v>3482</v>
      </c>
      <c r="F5397" s="211" t="s">
        <v>3291</v>
      </c>
    </row>
    <row r="5398" spans="1:6" x14ac:dyDescent="0.25">
      <c r="A5398" s="329" t="s">
        <v>287</v>
      </c>
      <c r="B5398" s="211">
        <v>0</v>
      </c>
      <c r="C5398" s="211">
        <v>1</v>
      </c>
      <c r="D5398" s="211" t="s">
        <v>2379</v>
      </c>
      <c r="E5398" s="211" t="s">
        <v>3482</v>
      </c>
      <c r="F5398" s="211" t="s">
        <v>3291</v>
      </c>
    </row>
    <row r="5399" spans="1:6" x14ac:dyDescent="0.25">
      <c r="A5399" s="329" t="s">
        <v>287</v>
      </c>
      <c r="B5399" s="211">
        <v>0</v>
      </c>
      <c r="C5399" s="211">
        <v>1</v>
      </c>
      <c r="D5399" s="211" t="s">
        <v>1722</v>
      </c>
      <c r="E5399" s="211" t="s">
        <v>3482</v>
      </c>
      <c r="F5399" s="211" t="s">
        <v>3291</v>
      </c>
    </row>
    <row r="5400" spans="1:6" x14ac:dyDescent="0.25">
      <c r="A5400" s="329" t="s">
        <v>287</v>
      </c>
      <c r="B5400" s="211">
        <v>0</v>
      </c>
      <c r="C5400" s="211">
        <v>1</v>
      </c>
      <c r="D5400" s="211" t="s">
        <v>1724</v>
      </c>
      <c r="E5400" s="211" t="s">
        <v>3482</v>
      </c>
      <c r="F5400" s="211" t="s">
        <v>3291</v>
      </c>
    </row>
    <row r="5401" spans="1:6" x14ac:dyDescent="0.25">
      <c r="A5401" s="329" t="s">
        <v>287</v>
      </c>
      <c r="B5401" s="211">
        <v>0</v>
      </c>
      <c r="C5401" s="211">
        <v>1</v>
      </c>
      <c r="D5401" s="211" t="s">
        <v>72</v>
      </c>
      <c r="E5401" s="211" t="s">
        <v>3482</v>
      </c>
      <c r="F5401" s="211" t="s">
        <v>3291</v>
      </c>
    </row>
    <row r="5402" spans="1:6" x14ac:dyDescent="0.25">
      <c r="A5402" s="329" t="s">
        <v>287</v>
      </c>
      <c r="B5402" s="211">
        <v>0</v>
      </c>
      <c r="C5402" s="211">
        <v>1</v>
      </c>
      <c r="D5402" s="211" t="s">
        <v>73</v>
      </c>
      <c r="E5402" s="211" t="s">
        <v>3482</v>
      </c>
      <c r="F5402" s="211" t="s">
        <v>3291</v>
      </c>
    </row>
    <row r="5403" spans="1:6" x14ac:dyDescent="0.25">
      <c r="A5403" s="329" t="s">
        <v>287</v>
      </c>
      <c r="B5403" s="211">
        <v>0</v>
      </c>
      <c r="C5403" s="211">
        <v>1</v>
      </c>
      <c r="D5403" s="211" t="s">
        <v>3107</v>
      </c>
      <c r="E5403" s="211" t="s">
        <v>3482</v>
      </c>
      <c r="F5403" s="211" t="s">
        <v>3291</v>
      </c>
    </row>
    <row r="5404" spans="1:6" x14ac:dyDescent="0.25">
      <c r="A5404" s="329" t="s">
        <v>287</v>
      </c>
      <c r="B5404" s="211">
        <v>0</v>
      </c>
      <c r="C5404" s="211">
        <v>1</v>
      </c>
      <c r="D5404" s="211" t="s">
        <v>3109</v>
      </c>
      <c r="E5404" s="211" t="s">
        <v>3482</v>
      </c>
      <c r="F5404" s="211" t="s">
        <v>3291</v>
      </c>
    </row>
    <row r="5405" spans="1:6" x14ac:dyDescent="0.25">
      <c r="A5405" s="329" t="s">
        <v>287</v>
      </c>
      <c r="B5405" s="211">
        <v>0</v>
      </c>
      <c r="C5405" s="211">
        <v>1</v>
      </c>
      <c r="D5405" s="211" t="s">
        <v>3111</v>
      </c>
      <c r="E5405" s="211" t="s">
        <v>3482</v>
      </c>
      <c r="F5405" s="211" t="s">
        <v>3291</v>
      </c>
    </row>
    <row r="5406" spans="1:6" x14ac:dyDescent="0.25">
      <c r="A5406" s="329" t="s">
        <v>287</v>
      </c>
      <c r="B5406" s="211">
        <v>0</v>
      </c>
      <c r="C5406" s="211">
        <v>1</v>
      </c>
      <c r="D5406" s="211" t="s">
        <v>3388</v>
      </c>
      <c r="E5406" s="211" t="s">
        <v>3290</v>
      </c>
      <c r="F5406" s="211" t="s">
        <v>3291</v>
      </c>
    </row>
    <row r="5407" spans="1:6" x14ac:dyDescent="0.25">
      <c r="A5407" s="329" t="s">
        <v>287</v>
      </c>
      <c r="B5407" s="211">
        <v>0</v>
      </c>
      <c r="C5407" s="211">
        <v>1</v>
      </c>
      <c r="D5407" s="211" t="s">
        <v>3387</v>
      </c>
      <c r="E5407" s="211" t="s">
        <v>3290</v>
      </c>
      <c r="F5407" s="211" t="s">
        <v>3291</v>
      </c>
    </row>
    <row r="5408" spans="1:6" x14ac:dyDescent="0.25">
      <c r="A5408" s="329" t="s">
        <v>287</v>
      </c>
      <c r="B5408" s="211">
        <v>0</v>
      </c>
      <c r="C5408" s="211">
        <v>1</v>
      </c>
      <c r="D5408" s="211" t="s">
        <v>3391</v>
      </c>
      <c r="E5408" s="211" t="s">
        <v>3290</v>
      </c>
      <c r="F5408" s="211" t="s">
        <v>3291</v>
      </c>
    </row>
    <row r="5409" spans="1:6" x14ac:dyDescent="0.25">
      <c r="A5409" s="329" t="s">
        <v>287</v>
      </c>
      <c r="B5409" s="211">
        <v>0</v>
      </c>
      <c r="C5409" s="211">
        <v>1</v>
      </c>
      <c r="D5409" s="211" t="s">
        <v>3392</v>
      </c>
      <c r="E5409" s="211" t="s">
        <v>3290</v>
      </c>
      <c r="F5409" s="211" t="s">
        <v>3291</v>
      </c>
    </row>
    <row r="5410" spans="1:6" x14ac:dyDescent="0.25">
      <c r="A5410" s="329" t="s">
        <v>287</v>
      </c>
      <c r="B5410" s="211">
        <v>0</v>
      </c>
      <c r="C5410" s="211">
        <v>1</v>
      </c>
      <c r="D5410" s="211" t="s">
        <v>209</v>
      </c>
      <c r="E5410" s="211" t="s">
        <v>3292</v>
      </c>
      <c r="F5410" s="211" t="s">
        <v>3291</v>
      </c>
    </row>
    <row r="5411" spans="1:6" x14ac:dyDescent="0.25">
      <c r="A5411" s="329" t="s">
        <v>287</v>
      </c>
      <c r="B5411" s="211">
        <v>0</v>
      </c>
      <c r="C5411" s="211">
        <v>1</v>
      </c>
      <c r="D5411" s="211" t="s">
        <v>3196</v>
      </c>
      <c r="E5411" s="211" t="s">
        <v>3292</v>
      </c>
      <c r="F5411" s="211" t="s">
        <v>3291</v>
      </c>
    </row>
    <row r="5412" spans="1:6" x14ac:dyDescent="0.25">
      <c r="A5412" s="329" t="s">
        <v>287</v>
      </c>
      <c r="B5412" s="211">
        <v>0</v>
      </c>
      <c r="C5412" s="211">
        <v>1</v>
      </c>
      <c r="D5412" s="211" t="s">
        <v>381</v>
      </c>
      <c r="E5412" s="211" t="s">
        <v>3292</v>
      </c>
      <c r="F5412" s="211" t="s">
        <v>3291</v>
      </c>
    </row>
    <row r="5413" spans="1:6" x14ac:dyDescent="0.25">
      <c r="A5413" s="329" t="s">
        <v>287</v>
      </c>
      <c r="B5413" s="211">
        <v>0</v>
      </c>
      <c r="C5413" s="211">
        <v>1</v>
      </c>
      <c r="D5413" s="211" t="s">
        <v>767</v>
      </c>
      <c r="E5413" s="211" t="s">
        <v>3292</v>
      </c>
      <c r="F5413" s="211" t="s">
        <v>3291</v>
      </c>
    </row>
    <row r="5414" spans="1:6" x14ac:dyDescent="0.25">
      <c r="A5414" s="329" t="s">
        <v>287</v>
      </c>
      <c r="B5414" s="211">
        <v>0</v>
      </c>
      <c r="C5414" s="211">
        <v>1</v>
      </c>
      <c r="D5414" s="211" t="s">
        <v>3200</v>
      </c>
      <c r="E5414" s="211" t="s">
        <v>127</v>
      </c>
      <c r="F5414" s="211" t="s">
        <v>3291</v>
      </c>
    </row>
    <row r="5415" spans="1:6" x14ac:dyDescent="0.25">
      <c r="A5415" s="329" t="s">
        <v>287</v>
      </c>
      <c r="B5415" s="211">
        <v>0</v>
      </c>
      <c r="C5415" s="211">
        <v>1</v>
      </c>
      <c r="D5415" s="211" t="s">
        <v>3199</v>
      </c>
      <c r="E5415" s="211" t="s">
        <v>3292</v>
      </c>
      <c r="F5415" s="211" t="s">
        <v>3291</v>
      </c>
    </row>
    <row r="5416" spans="1:6" x14ac:dyDescent="0.25">
      <c r="A5416" s="329" t="s">
        <v>287</v>
      </c>
      <c r="B5416" s="211">
        <v>0</v>
      </c>
      <c r="C5416" s="211">
        <v>1</v>
      </c>
      <c r="D5416" s="211" t="s">
        <v>87</v>
      </c>
      <c r="E5416" s="211" t="s">
        <v>3292</v>
      </c>
      <c r="F5416" s="211" t="s">
        <v>3291</v>
      </c>
    </row>
    <row r="5417" spans="1:6" x14ac:dyDescent="0.25">
      <c r="A5417" s="329" t="s">
        <v>254</v>
      </c>
      <c r="B5417" s="211">
        <v>0</v>
      </c>
      <c r="C5417" s="211">
        <v>1</v>
      </c>
      <c r="D5417" s="300" t="s">
        <v>3074</v>
      </c>
      <c r="E5417" s="211" t="s">
        <v>3292</v>
      </c>
      <c r="F5417" s="211" t="s">
        <v>3291</v>
      </c>
    </row>
    <row r="5418" spans="1:6" x14ac:dyDescent="0.25">
      <c r="A5418" s="329" t="s">
        <v>254</v>
      </c>
      <c r="B5418" s="211">
        <v>0</v>
      </c>
      <c r="C5418" s="211">
        <v>1</v>
      </c>
      <c r="D5418" s="300" t="s">
        <v>3075</v>
      </c>
      <c r="E5418" s="211" t="s">
        <v>127</v>
      </c>
      <c r="F5418" s="211" t="s">
        <v>3291</v>
      </c>
    </row>
    <row r="5419" spans="1:6" x14ac:dyDescent="0.25">
      <c r="A5419" s="329" t="s">
        <v>254</v>
      </c>
      <c r="B5419" s="211">
        <v>0</v>
      </c>
      <c r="C5419" s="211">
        <v>1</v>
      </c>
      <c r="D5419" s="300" t="s">
        <v>2546</v>
      </c>
      <c r="E5419" s="211" t="s">
        <v>127</v>
      </c>
      <c r="F5419" s="211" t="s">
        <v>3291</v>
      </c>
    </row>
    <row r="5420" spans="1:6" x14ac:dyDescent="0.25">
      <c r="A5420" s="329" t="s">
        <v>254</v>
      </c>
      <c r="B5420" s="211">
        <v>0</v>
      </c>
      <c r="C5420" s="211">
        <v>1</v>
      </c>
      <c r="D5420" s="211" t="s">
        <v>54</v>
      </c>
      <c r="E5420" s="211" t="s">
        <v>3292</v>
      </c>
      <c r="F5420" s="211" t="s">
        <v>3291</v>
      </c>
    </row>
    <row r="5421" spans="1:6" x14ac:dyDescent="0.25">
      <c r="A5421" s="329" t="s">
        <v>254</v>
      </c>
      <c r="B5421" s="211">
        <v>0</v>
      </c>
      <c r="C5421" s="211">
        <v>1</v>
      </c>
      <c r="D5421" s="211" t="s">
        <v>61</v>
      </c>
      <c r="E5421" s="211" t="s">
        <v>3292</v>
      </c>
      <c r="F5421" s="211" t="s">
        <v>3291</v>
      </c>
    </row>
    <row r="5422" spans="1:6" x14ac:dyDescent="0.25">
      <c r="A5422" s="329" t="s">
        <v>254</v>
      </c>
      <c r="B5422" s="211">
        <v>0</v>
      </c>
      <c r="C5422" s="211">
        <v>1</v>
      </c>
      <c r="D5422" s="211" t="s">
        <v>205</v>
      </c>
      <c r="E5422" s="211" t="s">
        <v>3292</v>
      </c>
      <c r="F5422" s="211" t="s">
        <v>3291</v>
      </c>
    </row>
    <row r="5423" spans="1:6" x14ac:dyDescent="0.25">
      <c r="A5423" s="329" t="s">
        <v>254</v>
      </c>
      <c r="B5423" s="211">
        <v>0</v>
      </c>
      <c r="C5423" s="211">
        <v>1</v>
      </c>
      <c r="D5423" s="211" t="s">
        <v>65</v>
      </c>
      <c r="E5423" s="211" t="s">
        <v>3292</v>
      </c>
      <c r="F5423" s="211" t="s">
        <v>3291</v>
      </c>
    </row>
    <row r="5424" spans="1:6" x14ac:dyDescent="0.25">
      <c r="A5424" s="329" t="s">
        <v>254</v>
      </c>
      <c r="B5424" s="211">
        <v>0</v>
      </c>
      <c r="C5424" s="211">
        <v>1</v>
      </c>
      <c r="D5424" s="211" t="s">
        <v>59</v>
      </c>
      <c r="E5424" s="211" t="s">
        <v>3292</v>
      </c>
      <c r="F5424" s="211" t="s">
        <v>3291</v>
      </c>
    </row>
    <row r="5425" spans="1:6" x14ac:dyDescent="0.25">
      <c r="A5425" s="329" t="s">
        <v>254</v>
      </c>
      <c r="B5425" s="211">
        <v>0</v>
      </c>
      <c r="C5425" s="211">
        <v>1</v>
      </c>
      <c r="D5425" s="211" t="s">
        <v>58</v>
      </c>
      <c r="E5425" s="211" t="s">
        <v>3292</v>
      </c>
      <c r="F5425" s="211" t="s">
        <v>3291</v>
      </c>
    </row>
    <row r="5426" spans="1:6" x14ac:dyDescent="0.25">
      <c r="A5426" s="329" t="s">
        <v>254</v>
      </c>
      <c r="B5426" s="211">
        <v>0</v>
      </c>
      <c r="C5426" s="211">
        <v>1</v>
      </c>
      <c r="D5426" s="211" t="s">
        <v>2301</v>
      </c>
      <c r="E5426" s="211" t="s">
        <v>3292</v>
      </c>
      <c r="F5426" s="211" t="s">
        <v>3291</v>
      </c>
    </row>
    <row r="5427" spans="1:6" x14ac:dyDescent="0.25">
      <c r="A5427" s="329" t="s">
        <v>254</v>
      </c>
      <c r="B5427" s="211">
        <v>0</v>
      </c>
      <c r="C5427" s="211">
        <v>1</v>
      </c>
      <c r="D5427" s="211" t="s">
        <v>2302</v>
      </c>
      <c r="E5427" s="211" t="s">
        <v>3292</v>
      </c>
      <c r="F5427" s="211" t="s">
        <v>3291</v>
      </c>
    </row>
    <row r="5428" spans="1:6" x14ac:dyDescent="0.25">
      <c r="A5428" s="329" t="s">
        <v>254</v>
      </c>
      <c r="B5428" s="211">
        <v>0</v>
      </c>
      <c r="C5428" s="211">
        <v>1</v>
      </c>
      <c r="D5428" s="211" t="s">
        <v>52</v>
      </c>
      <c r="E5428" s="211" t="s">
        <v>3292</v>
      </c>
      <c r="F5428" s="211" t="s">
        <v>3291</v>
      </c>
    </row>
    <row r="5429" spans="1:6" x14ac:dyDescent="0.25">
      <c r="A5429" s="329" t="s">
        <v>254</v>
      </c>
      <c r="B5429" s="211">
        <v>0</v>
      </c>
      <c r="C5429" s="211">
        <v>1</v>
      </c>
      <c r="D5429" s="211" t="s">
        <v>57</v>
      </c>
      <c r="E5429" s="211" t="s">
        <v>3292</v>
      </c>
      <c r="F5429" s="211" t="s">
        <v>3291</v>
      </c>
    </row>
    <row r="5430" spans="1:6" x14ac:dyDescent="0.25">
      <c r="A5430" s="329" t="s">
        <v>254</v>
      </c>
      <c r="B5430" s="211">
        <v>0</v>
      </c>
      <c r="C5430" s="211">
        <v>1</v>
      </c>
      <c r="D5430" s="211" t="s">
        <v>60</v>
      </c>
      <c r="E5430" s="211" t="s">
        <v>3292</v>
      </c>
      <c r="F5430" s="211" t="s">
        <v>3291</v>
      </c>
    </row>
    <row r="5431" spans="1:6" x14ac:dyDescent="0.25">
      <c r="A5431" s="329" t="s">
        <v>254</v>
      </c>
      <c r="B5431" s="211">
        <v>0</v>
      </c>
      <c r="C5431" s="211">
        <v>1</v>
      </c>
      <c r="D5431" s="211" t="s">
        <v>56</v>
      </c>
      <c r="E5431" s="211" t="s">
        <v>3292</v>
      </c>
      <c r="F5431" s="211" t="s">
        <v>3291</v>
      </c>
    </row>
    <row r="5432" spans="1:6" x14ac:dyDescent="0.25">
      <c r="A5432" s="329" t="s">
        <v>254</v>
      </c>
      <c r="B5432" s="211">
        <v>0</v>
      </c>
      <c r="C5432" s="211">
        <v>1</v>
      </c>
      <c r="D5432" s="211" t="s">
        <v>53</v>
      </c>
      <c r="E5432" s="211" t="s">
        <v>3292</v>
      </c>
      <c r="F5432" s="211" t="s">
        <v>3291</v>
      </c>
    </row>
    <row r="5433" spans="1:6" x14ac:dyDescent="0.25">
      <c r="A5433" s="329" t="s">
        <v>254</v>
      </c>
      <c r="B5433" s="211">
        <v>0</v>
      </c>
      <c r="C5433" s="211">
        <v>1</v>
      </c>
      <c r="D5433" s="211" t="s">
        <v>94</v>
      </c>
      <c r="E5433" s="211" t="s">
        <v>3292</v>
      </c>
      <c r="F5433" s="211" t="s">
        <v>3291</v>
      </c>
    </row>
    <row r="5434" spans="1:6" x14ac:dyDescent="0.25">
      <c r="A5434" s="329" t="s">
        <v>254</v>
      </c>
      <c r="B5434" s="211">
        <v>0</v>
      </c>
      <c r="C5434" s="211">
        <v>1</v>
      </c>
      <c r="D5434" s="211" t="s">
        <v>93</v>
      </c>
      <c r="E5434" s="211" t="s">
        <v>3292</v>
      </c>
      <c r="F5434" s="211" t="s">
        <v>3291</v>
      </c>
    </row>
    <row r="5435" spans="1:6" x14ac:dyDescent="0.25">
      <c r="A5435" s="329" t="s">
        <v>254</v>
      </c>
      <c r="B5435" s="211">
        <v>0</v>
      </c>
      <c r="C5435" s="211">
        <v>1</v>
      </c>
      <c r="D5435" s="211" t="s">
        <v>64</v>
      </c>
      <c r="E5435" s="211" t="s">
        <v>3292</v>
      </c>
      <c r="F5435" s="211" t="s">
        <v>3291</v>
      </c>
    </row>
    <row r="5436" spans="1:6" x14ac:dyDescent="0.25">
      <c r="A5436" s="329" t="s">
        <v>254</v>
      </c>
      <c r="B5436" s="211">
        <v>0</v>
      </c>
      <c r="C5436" s="211">
        <v>1</v>
      </c>
      <c r="D5436" s="211" t="s">
        <v>2305</v>
      </c>
      <c r="E5436" s="211" t="s">
        <v>3292</v>
      </c>
      <c r="F5436" s="211" t="s">
        <v>3291</v>
      </c>
    </row>
    <row r="5437" spans="1:6" x14ac:dyDescent="0.25">
      <c r="A5437" s="329" t="s">
        <v>254</v>
      </c>
      <c r="B5437" s="211">
        <v>0</v>
      </c>
      <c r="C5437" s="211">
        <v>1</v>
      </c>
      <c r="D5437" s="211" t="s">
        <v>3200</v>
      </c>
      <c r="E5437" s="211" t="s">
        <v>127</v>
      </c>
      <c r="F5437" s="211" t="s">
        <v>3291</v>
      </c>
    </row>
    <row r="5438" spans="1:6" x14ac:dyDescent="0.25">
      <c r="A5438" s="329" t="s">
        <v>254</v>
      </c>
      <c r="B5438" s="211">
        <v>0</v>
      </c>
      <c r="C5438" s="211">
        <v>1</v>
      </c>
      <c r="D5438" s="211" t="s">
        <v>3199</v>
      </c>
      <c r="E5438" s="211" t="s">
        <v>3292</v>
      </c>
      <c r="F5438" s="211" t="s">
        <v>3291</v>
      </c>
    </row>
    <row r="5439" spans="1:6" x14ac:dyDescent="0.25">
      <c r="A5439" s="329" t="s">
        <v>263</v>
      </c>
      <c r="B5439" s="211">
        <v>0</v>
      </c>
      <c r="C5439" s="211">
        <v>1</v>
      </c>
      <c r="D5439" s="211" t="s">
        <v>54</v>
      </c>
      <c r="E5439" s="211" t="s">
        <v>3292</v>
      </c>
      <c r="F5439" s="211" t="s">
        <v>3291</v>
      </c>
    </row>
    <row r="5440" spans="1:6" x14ac:dyDescent="0.25">
      <c r="A5440" s="329" t="s">
        <v>263</v>
      </c>
      <c r="B5440" s="211">
        <v>0</v>
      </c>
      <c r="C5440" s="211">
        <v>1</v>
      </c>
      <c r="D5440" s="211" t="s">
        <v>61</v>
      </c>
      <c r="E5440" s="211" t="s">
        <v>3292</v>
      </c>
      <c r="F5440" s="211" t="s">
        <v>3291</v>
      </c>
    </row>
    <row r="5441" spans="1:6" x14ac:dyDescent="0.25">
      <c r="A5441" s="329" t="s">
        <v>263</v>
      </c>
      <c r="B5441" s="211">
        <v>0</v>
      </c>
      <c r="C5441" s="211">
        <v>1</v>
      </c>
      <c r="D5441" s="211" t="s">
        <v>62</v>
      </c>
      <c r="E5441" s="211" t="s">
        <v>3292</v>
      </c>
      <c r="F5441" s="211" t="s">
        <v>3291</v>
      </c>
    </row>
    <row r="5442" spans="1:6" x14ac:dyDescent="0.25">
      <c r="A5442" s="329" t="s">
        <v>263</v>
      </c>
      <c r="B5442" s="211">
        <v>0</v>
      </c>
      <c r="C5442" s="211">
        <v>1</v>
      </c>
      <c r="D5442" s="211" t="s">
        <v>65</v>
      </c>
      <c r="E5442" s="211" t="s">
        <v>3292</v>
      </c>
      <c r="F5442" s="211" t="s">
        <v>3291</v>
      </c>
    </row>
    <row r="5443" spans="1:6" x14ac:dyDescent="0.25">
      <c r="A5443" s="329" t="s">
        <v>263</v>
      </c>
      <c r="B5443" s="211">
        <v>0</v>
      </c>
      <c r="C5443" s="211">
        <v>1</v>
      </c>
      <c r="D5443" s="211" t="s">
        <v>59</v>
      </c>
      <c r="E5443" s="211" t="s">
        <v>3292</v>
      </c>
      <c r="F5443" s="211" t="s">
        <v>3291</v>
      </c>
    </row>
    <row r="5444" spans="1:6" x14ac:dyDescent="0.25">
      <c r="A5444" s="329" t="s">
        <v>263</v>
      </c>
      <c r="B5444" s="211">
        <v>0</v>
      </c>
      <c r="C5444" s="211">
        <v>1</v>
      </c>
      <c r="D5444" s="211" t="s">
        <v>58</v>
      </c>
      <c r="E5444" s="211" t="s">
        <v>3292</v>
      </c>
      <c r="F5444" s="211" t="s">
        <v>3291</v>
      </c>
    </row>
    <row r="5445" spans="1:6" x14ac:dyDescent="0.25">
      <c r="A5445" s="329" t="s">
        <v>263</v>
      </c>
      <c r="B5445" s="211">
        <v>0</v>
      </c>
      <c r="C5445" s="211">
        <v>1</v>
      </c>
      <c r="D5445" s="211" t="s">
        <v>52</v>
      </c>
      <c r="E5445" s="211" t="s">
        <v>3292</v>
      </c>
      <c r="F5445" s="211" t="s">
        <v>3291</v>
      </c>
    </row>
    <row r="5446" spans="1:6" x14ac:dyDescent="0.25">
      <c r="A5446" s="329" t="s">
        <v>263</v>
      </c>
      <c r="B5446" s="211">
        <v>0</v>
      </c>
      <c r="C5446" s="211">
        <v>1</v>
      </c>
      <c r="D5446" s="211" t="s">
        <v>57</v>
      </c>
      <c r="E5446" s="211" t="s">
        <v>3292</v>
      </c>
      <c r="F5446" s="211" t="s">
        <v>3291</v>
      </c>
    </row>
    <row r="5447" spans="1:6" x14ac:dyDescent="0.25">
      <c r="A5447" s="329" t="s">
        <v>263</v>
      </c>
      <c r="B5447" s="211">
        <v>0</v>
      </c>
      <c r="C5447" s="211">
        <v>1</v>
      </c>
      <c r="D5447" s="211" t="s">
        <v>60</v>
      </c>
      <c r="E5447" s="211" t="s">
        <v>3292</v>
      </c>
      <c r="F5447" s="211" t="s">
        <v>3291</v>
      </c>
    </row>
    <row r="5448" spans="1:6" x14ac:dyDescent="0.25">
      <c r="A5448" s="329" t="s">
        <v>263</v>
      </c>
      <c r="B5448" s="211">
        <v>0</v>
      </c>
      <c r="C5448" s="211">
        <v>1</v>
      </c>
      <c r="D5448" s="211" t="s">
        <v>56</v>
      </c>
      <c r="E5448" s="211" t="s">
        <v>3292</v>
      </c>
      <c r="F5448" s="211" t="s">
        <v>3291</v>
      </c>
    </row>
    <row r="5449" spans="1:6" x14ac:dyDescent="0.25">
      <c r="A5449" s="329" t="s">
        <v>263</v>
      </c>
      <c r="B5449" s="211">
        <v>0</v>
      </c>
      <c r="C5449" s="211">
        <v>1</v>
      </c>
      <c r="D5449" s="211" t="s">
        <v>53</v>
      </c>
      <c r="E5449" s="211" t="s">
        <v>3292</v>
      </c>
      <c r="F5449" s="211" t="s">
        <v>3291</v>
      </c>
    </row>
    <row r="5450" spans="1:6" x14ac:dyDescent="0.25">
      <c r="A5450" s="329" t="s">
        <v>263</v>
      </c>
      <c r="B5450" s="211">
        <v>0</v>
      </c>
      <c r="C5450" s="211">
        <v>1</v>
      </c>
      <c r="D5450" s="211" t="s">
        <v>94</v>
      </c>
      <c r="E5450" s="211" t="s">
        <v>3292</v>
      </c>
      <c r="F5450" s="211" t="s">
        <v>3291</v>
      </c>
    </row>
    <row r="5451" spans="1:6" x14ac:dyDescent="0.25">
      <c r="A5451" s="329" t="s">
        <v>263</v>
      </c>
      <c r="B5451" s="211">
        <v>0</v>
      </c>
      <c r="C5451" s="211">
        <v>1</v>
      </c>
      <c r="D5451" s="211" t="s">
        <v>93</v>
      </c>
      <c r="E5451" s="211" t="s">
        <v>3292</v>
      </c>
      <c r="F5451" s="211" t="s">
        <v>3291</v>
      </c>
    </row>
    <row r="5452" spans="1:6" x14ac:dyDescent="0.25">
      <c r="A5452" s="329" t="s">
        <v>263</v>
      </c>
      <c r="B5452" s="211">
        <v>0</v>
      </c>
      <c r="C5452" s="211">
        <v>1</v>
      </c>
      <c r="D5452" s="211" t="s">
        <v>64</v>
      </c>
      <c r="E5452" s="211" t="s">
        <v>3292</v>
      </c>
      <c r="F5452" s="211" t="s">
        <v>3291</v>
      </c>
    </row>
    <row r="5453" spans="1:6" x14ac:dyDescent="0.25">
      <c r="A5453" s="329" t="s">
        <v>263</v>
      </c>
      <c r="B5453" s="211">
        <v>0</v>
      </c>
      <c r="C5453" s="211">
        <v>1</v>
      </c>
      <c r="D5453" s="211" t="s">
        <v>2305</v>
      </c>
      <c r="E5453" s="211" t="s">
        <v>3292</v>
      </c>
      <c r="F5453" s="211" t="s">
        <v>3291</v>
      </c>
    </row>
    <row r="5454" spans="1:6" x14ac:dyDescent="0.25">
      <c r="A5454" s="329" t="s">
        <v>263</v>
      </c>
      <c r="B5454" s="211">
        <v>0</v>
      </c>
      <c r="C5454" s="211">
        <v>1</v>
      </c>
      <c r="D5454" s="211" t="s">
        <v>379</v>
      </c>
      <c r="E5454" s="211" t="s">
        <v>3482</v>
      </c>
      <c r="F5454" s="211" t="s">
        <v>3291</v>
      </c>
    </row>
    <row r="5455" spans="1:6" x14ac:dyDescent="0.25">
      <c r="A5455" s="329" t="s">
        <v>263</v>
      </c>
      <c r="B5455" s="211">
        <v>0</v>
      </c>
      <c r="C5455" s="211">
        <v>1</v>
      </c>
      <c r="D5455" s="211" t="s">
        <v>385</v>
      </c>
      <c r="E5455" s="211" t="s">
        <v>3482</v>
      </c>
      <c r="F5455" s="211" t="s">
        <v>3291</v>
      </c>
    </row>
    <row r="5456" spans="1:6" x14ac:dyDescent="0.25">
      <c r="A5456" s="329" t="s">
        <v>263</v>
      </c>
      <c r="B5456" s="211">
        <v>0</v>
      </c>
      <c r="C5456" s="211">
        <v>1</v>
      </c>
      <c r="D5456" s="211" t="s">
        <v>3162</v>
      </c>
      <c r="E5456" s="211" t="s">
        <v>3482</v>
      </c>
      <c r="F5456" s="211" t="s">
        <v>3291</v>
      </c>
    </row>
    <row r="5457" spans="1:6" x14ac:dyDescent="0.25">
      <c r="A5457" s="329" t="s">
        <v>263</v>
      </c>
      <c r="B5457" s="211">
        <v>0</v>
      </c>
      <c r="C5457" s="211">
        <v>1</v>
      </c>
      <c r="D5457" s="211" t="s">
        <v>3247</v>
      </c>
      <c r="E5457" s="211" t="s">
        <v>3482</v>
      </c>
      <c r="F5457" s="211" t="s">
        <v>3291</v>
      </c>
    </row>
    <row r="5458" spans="1:6" x14ac:dyDescent="0.25">
      <c r="A5458" s="329" t="s">
        <v>263</v>
      </c>
      <c r="B5458" s="211">
        <v>0</v>
      </c>
      <c r="C5458" s="211">
        <v>1</v>
      </c>
      <c r="D5458" s="211" t="s">
        <v>2283</v>
      </c>
      <c r="E5458" s="211" t="s">
        <v>3482</v>
      </c>
      <c r="F5458" s="211" t="s">
        <v>3291</v>
      </c>
    </row>
    <row r="5459" spans="1:6" x14ac:dyDescent="0.25">
      <c r="A5459" s="329" t="s">
        <v>263</v>
      </c>
      <c r="B5459" s="211">
        <v>0</v>
      </c>
      <c r="C5459" s="211">
        <v>1</v>
      </c>
      <c r="D5459" s="211" t="s">
        <v>2282</v>
      </c>
      <c r="E5459" s="211" t="s">
        <v>3482</v>
      </c>
      <c r="F5459" s="211" t="s">
        <v>3291</v>
      </c>
    </row>
    <row r="5460" spans="1:6" x14ac:dyDescent="0.25">
      <c r="A5460" s="329" t="s">
        <v>263</v>
      </c>
      <c r="B5460" s="211">
        <v>0</v>
      </c>
      <c r="C5460" s="211">
        <v>1</v>
      </c>
      <c r="D5460" s="211" t="s">
        <v>3563</v>
      </c>
      <c r="E5460" s="211" t="s">
        <v>3290</v>
      </c>
      <c r="F5460" s="211" t="s">
        <v>3291</v>
      </c>
    </row>
    <row r="5461" spans="1:6" x14ac:dyDescent="0.25">
      <c r="A5461" s="329" t="s">
        <v>263</v>
      </c>
      <c r="B5461" s="211">
        <v>0</v>
      </c>
      <c r="C5461" s="211">
        <v>1</v>
      </c>
      <c r="D5461" s="211" t="s">
        <v>3389</v>
      </c>
      <c r="E5461" s="211" t="s">
        <v>3290</v>
      </c>
      <c r="F5461" s="211" t="s">
        <v>3291</v>
      </c>
    </row>
    <row r="5462" spans="1:6" x14ac:dyDescent="0.25">
      <c r="A5462" s="329" t="s">
        <v>263</v>
      </c>
      <c r="B5462" s="211">
        <v>0</v>
      </c>
      <c r="C5462" s="211">
        <v>1</v>
      </c>
      <c r="D5462" s="211" t="s">
        <v>1714</v>
      </c>
      <c r="E5462" s="211" t="s">
        <v>3482</v>
      </c>
      <c r="F5462" s="211" t="s">
        <v>3291</v>
      </c>
    </row>
    <row r="5463" spans="1:6" x14ac:dyDescent="0.25">
      <c r="A5463" s="329" t="s">
        <v>263</v>
      </c>
      <c r="B5463" s="211">
        <v>0</v>
      </c>
      <c r="C5463" s="211">
        <v>1</v>
      </c>
      <c r="D5463" s="211" t="s">
        <v>1716</v>
      </c>
      <c r="E5463" s="211" t="s">
        <v>3482</v>
      </c>
      <c r="F5463" s="211" t="s">
        <v>3291</v>
      </c>
    </row>
    <row r="5464" spans="1:6" x14ac:dyDescent="0.25">
      <c r="A5464" s="329" t="s">
        <v>263</v>
      </c>
      <c r="B5464" s="211">
        <v>0</v>
      </c>
      <c r="C5464" s="211">
        <v>1</v>
      </c>
      <c r="D5464" s="211" t="s">
        <v>1718</v>
      </c>
      <c r="E5464" s="211" t="s">
        <v>3482</v>
      </c>
      <c r="F5464" s="211" t="s">
        <v>3291</v>
      </c>
    </row>
    <row r="5465" spans="1:6" x14ac:dyDescent="0.25">
      <c r="A5465" s="329" t="s">
        <v>263</v>
      </c>
      <c r="B5465" s="211">
        <v>0</v>
      </c>
      <c r="C5465" s="211">
        <v>1</v>
      </c>
      <c r="D5465" s="211" t="s">
        <v>2379</v>
      </c>
      <c r="E5465" s="211" t="s">
        <v>3482</v>
      </c>
      <c r="F5465" s="211" t="s">
        <v>3291</v>
      </c>
    </row>
    <row r="5466" spans="1:6" x14ac:dyDescent="0.25">
      <c r="A5466" s="329" t="s">
        <v>263</v>
      </c>
      <c r="B5466" s="211">
        <v>0</v>
      </c>
      <c r="C5466" s="211">
        <v>1</v>
      </c>
      <c r="D5466" s="211" t="s">
        <v>1722</v>
      </c>
      <c r="E5466" s="211" t="s">
        <v>3482</v>
      </c>
      <c r="F5466" s="211" t="s">
        <v>3291</v>
      </c>
    </row>
    <row r="5467" spans="1:6" x14ac:dyDescent="0.25">
      <c r="A5467" s="329" t="s">
        <v>263</v>
      </c>
      <c r="B5467" s="211">
        <v>0</v>
      </c>
      <c r="C5467" s="211">
        <v>1</v>
      </c>
      <c r="D5467" s="211" t="s">
        <v>1724</v>
      </c>
      <c r="E5467" s="211" t="s">
        <v>3482</v>
      </c>
      <c r="F5467" s="211" t="s">
        <v>3291</v>
      </c>
    </row>
    <row r="5468" spans="1:6" x14ac:dyDescent="0.25">
      <c r="A5468" s="329" t="s">
        <v>263</v>
      </c>
      <c r="B5468" s="211">
        <v>0</v>
      </c>
      <c r="C5468" s="211">
        <v>1</v>
      </c>
      <c r="D5468" s="211" t="s">
        <v>72</v>
      </c>
      <c r="E5468" s="211" t="s">
        <v>3482</v>
      </c>
      <c r="F5468" s="211" t="s">
        <v>3291</v>
      </c>
    </row>
    <row r="5469" spans="1:6" x14ac:dyDescent="0.25">
      <c r="A5469" s="329" t="s">
        <v>263</v>
      </c>
      <c r="B5469" s="211">
        <v>0</v>
      </c>
      <c r="C5469" s="211">
        <v>1</v>
      </c>
      <c r="D5469" s="211" t="s">
        <v>73</v>
      </c>
      <c r="E5469" s="211" t="s">
        <v>3482</v>
      </c>
      <c r="F5469" s="211" t="s">
        <v>3291</v>
      </c>
    </row>
    <row r="5470" spans="1:6" x14ac:dyDescent="0.25">
      <c r="A5470" s="329" t="s">
        <v>263</v>
      </c>
      <c r="B5470" s="211">
        <v>0</v>
      </c>
      <c r="C5470" s="211">
        <v>1</v>
      </c>
      <c r="D5470" s="211" t="s">
        <v>3107</v>
      </c>
      <c r="E5470" s="211" t="s">
        <v>3482</v>
      </c>
      <c r="F5470" s="211" t="s">
        <v>3291</v>
      </c>
    </row>
    <row r="5471" spans="1:6" x14ac:dyDescent="0.25">
      <c r="A5471" s="329" t="s">
        <v>263</v>
      </c>
      <c r="B5471" s="211">
        <v>0</v>
      </c>
      <c r="C5471" s="211">
        <v>1</v>
      </c>
      <c r="D5471" s="211" t="s">
        <v>3109</v>
      </c>
      <c r="E5471" s="211" t="s">
        <v>3482</v>
      </c>
      <c r="F5471" s="211" t="s">
        <v>3291</v>
      </c>
    </row>
    <row r="5472" spans="1:6" x14ac:dyDescent="0.25">
      <c r="A5472" s="329" t="s">
        <v>263</v>
      </c>
      <c r="B5472" s="211">
        <v>0</v>
      </c>
      <c r="C5472" s="211">
        <v>1</v>
      </c>
      <c r="D5472" s="211" t="s">
        <v>3111</v>
      </c>
      <c r="E5472" s="211" t="s">
        <v>3482</v>
      </c>
      <c r="F5472" s="211" t="s">
        <v>3291</v>
      </c>
    </row>
    <row r="5473" spans="1:6" x14ac:dyDescent="0.25">
      <c r="A5473" s="329" t="s">
        <v>263</v>
      </c>
      <c r="B5473" s="211">
        <v>0</v>
      </c>
      <c r="C5473" s="211">
        <v>1</v>
      </c>
      <c r="D5473" s="211" t="s">
        <v>3388</v>
      </c>
      <c r="E5473" s="211" t="s">
        <v>3290</v>
      </c>
      <c r="F5473" s="211" t="s">
        <v>3291</v>
      </c>
    </row>
    <row r="5474" spans="1:6" x14ac:dyDescent="0.25">
      <c r="A5474" s="329" t="s">
        <v>263</v>
      </c>
      <c r="B5474" s="211">
        <v>0</v>
      </c>
      <c r="C5474" s="211">
        <v>1</v>
      </c>
      <c r="D5474" s="211" t="s">
        <v>3387</v>
      </c>
      <c r="E5474" s="211" t="s">
        <v>3290</v>
      </c>
      <c r="F5474" s="211" t="s">
        <v>3291</v>
      </c>
    </row>
    <row r="5475" spans="1:6" x14ac:dyDescent="0.25">
      <c r="A5475" s="329" t="s">
        <v>263</v>
      </c>
      <c r="B5475" s="211">
        <v>0</v>
      </c>
      <c r="C5475" s="211">
        <v>1</v>
      </c>
      <c r="D5475" s="211" t="s">
        <v>3391</v>
      </c>
      <c r="E5475" s="211" t="s">
        <v>3290</v>
      </c>
      <c r="F5475" s="211" t="s">
        <v>3291</v>
      </c>
    </row>
    <row r="5476" spans="1:6" x14ac:dyDescent="0.25">
      <c r="A5476" s="329" t="s">
        <v>263</v>
      </c>
      <c r="B5476" s="211">
        <v>0</v>
      </c>
      <c r="C5476" s="211">
        <v>1</v>
      </c>
      <c r="D5476" s="211" t="s">
        <v>3392</v>
      </c>
      <c r="E5476" s="211" t="s">
        <v>3290</v>
      </c>
      <c r="F5476" s="211" t="s">
        <v>3291</v>
      </c>
    </row>
    <row r="5477" spans="1:6" x14ac:dyDescent="0.25">
      <c r="A5477" s="329" t="s">
        <v>263</v>
      </c>
      <c r="B5477" s="211">
        <v>0</v>
      </c>
      <c r="C5477" s="211">
        <v>1</v>
      </c>
      <c r="D5477" s="211" t="s">
        <v>209</v>
      </c>
      <c r="E5477" s="211" t="s">
        <v>3292</v>
      </c>
      <c r="F5477" s="211" t="s">
        <v>3291</v>
      </c>
    </row>
    <row r="5478" spans="1:6" x14ac:dyDescent="0.25">
      <c r="A5478" s="329" t="s">
        <v>263</v>
      </c>
      <c r="B5478" s="211">
        <v>0</v>
      </c>
      <c r="C5478" s="211">
        <v>1</v>
      </c>
      <c r="D5478" s="211" t="s">
        <v>3196</v>
      </c>
      <c r="E5478" s="211" t="s">
        <v>3292</v>
      </c>
      <c r="F5478" s="211" t="s">
        <v>3291</v>
      </c>
    </row>
    <row r="5479" spans="1:6" x14ac:dyDescent="0.25">
      <c r="A5479" s="329" t="s">
        <v>263</v>
      </c>
      <c r="B5479" s="211">
        <v>0</v>
      </c>
      <c r="C5479" s="211">
        <v>1</v>
      </c>
      <c r="D5479" s="211" t="s">
        <v>381</v>
      </c>
      <c r="E5479" s="211" t="s">
        <v>3292</v>
      </c>
      <c r="F5479" s="211" t="s">
        <v>3291</v>
      </c>
    </row>
    <row r="5480" spans="1:6" x14ac:dyDescent="0.25">
      <c r="A5480" s="329" t="s">
        <v>263</v>
      </c>
      <c r="B5480" s="211">
        <v>0</v>
      </c>
      <c r="C5480" s="211">
        <v>1</v>
      </c>
      <c r="D5480" s="211" t="s">
        <v>767</v>
      </c>
      <c r="E5480" s="211" t="s">
        <v>3292</v>
      </c>
      <c r="F5480" s="211" t="s">
        <v>3291</v>
      </c>
    </row>
    <row r="5481" spans="1:6" x14ac:dyDescent="0.25">
      <c r="A5481" s="329" t="s">
        <v>263</v>
      </c>
      <c r="B5481" s="211">
        <v>0</v>
      </c>
      <c r="C5481" s="211">
        <v>1</v>
      </c>
      <c r="D5481" s="211" t="s">
        <v>3200</v>
      </c>
      <c r="E5481" s="211" t="s">
        <v>127</v>
      </c>
      <c r="F5481" s="211" t="s">
        <v>3291</v>
      </c>
    </row>
    <row r="5482" spans="1:6" x14ac:dyDescent="0.25">
      <c r="A5482" s="329" t="s">
        <v>263</v>
      </c>
      <c r="B5482" s="211">
        <v>0</v>
      </c>
      <c r="C5482" s="211">
        <v>1</v>
      </c>
      <c r="D5482" s="211" t="s">
        <v>3199</v>
      </c>
      <c r="E5482" s="211" t="s">
        <v>3292</v>
      </c>
      <c r="F5482" s="211" t="s">
        <v>3291</v>
      </c>
    </row>
    <row r="5483" spans="1:6" ht="15" customHeight="1" x14ac:dyDescent="0.25">
      <c r="A5483" s="329" t="s">
        <v>236</v>
      </c>
      <c r="B5483" s="211">
        <v>0</v>
      </c>
      <c r="C5483" s="211">
        <v>1</v>
      </c>
      <c r="D5483" s="211" t="s">
        <v>573</v>
      </c>
      <c r="E5483" s="211" t="s">
        <v>3292</v>
      </c>
      <c r="F5483" s="211" t="s">
        <v>3291</v>
      </c>
    </row>
    <row r="5484" spans="1:6" ht="15" customHeight="1" x14ac:dyDescent="0.25">
      <c r="A5484" s="329" t="s">
        <v>236</v>
      </c>
      <c r="B5484" s="211">
        <v>0</v>
      </c>
      <c r="C5484" s="211">
        <v>1</v>
      </c>
      <c r="D5484" s="211" t="s">
        <v>575</v>
      </c>
      <c r="E5484" s="211" t="s">
        <v>3292</v>
      </c>
      <c r="F5484" s="211" t="s">
        <v>3291</v>
      </c>
    </row>
    <row r="5485" spans="1:6" ht="15" customHeight="1" x14ac:dyDescent="0.25">
      <c r="A5485" s="329" t="s">
        <v>236</v>
      </c>
      <c r="B5485" s="211">
        <v>0</v>
      </c>
      <c r="C5485" s="211">
        <v>1</v>
      </c>
      <c r="D5485" s="211" t="s">
        <v>571</v>
      </c>
      <c r="E5485" s="211" t="s">
        <v>3292</v>
      </c>
      <c r="F5485" s="211" t="s">
        <v>3291</v>
      </c>
    </row>
    <row r="5486" spans="1:6" ht="15" customHeight="1" x14ac:dyDescent="0.25">
      <c r="A5486" s="329" t="s">
        <v>236</v>
      </c>
      <c r="B5486" s="211">
        <v>0</v>
      </c>
      <c r="C5486" s="211">
        <v>1</v>
      </c>
      <c r="D5486" s="300" t="s">
        <v>3074</v>
      </c>
      <c r="E5486" s="211" t="s">
        <v>3292</v>
      </c>
      <c r="F5486" s="211" t="s">
        <v>3291</v>
      </c>
    </row>
    <row r="5487" spans="1:6" ht="15" customHeight="1" x14ac:dyDescent="0.25">
      <c r="A5487" s="329" t="s">
        <v>236</v>
      </c>
      <c r="B5487" s="211">
        <v>0</v>
      </c>
      <c r="C5487" s="211">
        <v>1</v>
      </c>
      <c r="D5487" s="300" t="s">
        <v>3074</v>
      </c>
      <c r="E5487" s="211" t="s">
        <v>3292</v>
      </c>
      <c r="F5487" s="211" t="s">
        <v>3291</v>
      </c>
    </row>
    <row r="5488" spans="1:6" ht="15" customHeight="1" x14ac:dyDescent="0.25">
      <c r="A5488" s="329" t="s">
        <v>236</v>
      </c>
      <c r="B5488" s="211">
        <v>0</v>
      </c>
      <c r="C5488" s="211">
        <v>1</v>
      </c>
      <c r="D5488" s="300" t="s">
        <v>3075</v>
      </c>
      <c r="E5488" s="211" t="s">
        <v>127</v>
      </c>
      <c r="F5488" s="211" t="s">
        <v>3291</v>
      </c>
    </row>
    <row r="5489" spans="1:6" ht="15" customHeight="1" x14ac:dyDescent="0.25">
      <c r="A5489" s="329" t="s">
        <v>236</v>
      </c>
      <c r="B5489" s="211">
        <v>0</v>
      </c>
      <c r="C5489" s="211">
        <v>1</v>
      </c>
      <c r="D5489" s="300" t="s">
        <v>3075</v>
      </c>
      <c r="E5489" s="211" t="s">
        <v>127</v>
      </c>
      <c r="F5489" s="211" t="s">
        <v>3291</v>
      </c>
    </row>
    <row r="5490" spans="1:6" ht="15" customHeight="1" x14ac:dyDescent="0.25">
      <c r="A5490" s="329" t="s">
        <v>236</v>
      </c>
      <c r="B5490" s="211">
        <v>0</v>
      </c>
      <c r="C5490" s="211">
        <v>1</v>
      </c>
      <c r="D5490" s="300" t="s">
        <v>2546</v>
      </c>
      <c r="E5490" s="211" t="s">
        <v>127</v>
      </c>
      <c r="F5490" s="211" t="s">
        <v>3291</v>
      </c>
    </row>
    <row r="5491" spans="1:6" ht="15" customHeight="1" x14ac:dyDescent="0.25">
      <c r="A5491" s="329" t="s">
        <v>236</v>
      </c>
      <c r="B5491" s="211">
        <v>0</v>
      </c>
      <c r="C5491" s="211">
        <v>1</v>
      </c>
      <c r="D5491" s="300" t="s">
        <v>2546</v>
      </c>
      <c r="E5491" s="211" t="s">
        <v>127</v>
      </c>
      <c r="F5491" s="211" t="s">
        <v>3291</v>
      </c>
    </row>
    <row r="5492" spans="1:6" ht="15" customHeight="1" x14ac:dyDescent="0.25">
      <c r="A5492" s="329" t="s">
        <v>236</v>
      </c>
      <c r="B5492" s="211">
        <v>0</v>
      </c>
      <c r="C5492" s="211">
        <v>1</v>
      </c>
      <c r="D5492" s="211" t="s">
        <v>54</v>
      </c>
      <c r="E5492" s="211" t="s">
        <v>3292</v>
      </c>
      <c r="F5492" s="211" t="s">
        <v>3291</v>
      </c>
    </row>
    <row r="5493" spans="1:6" ht="15" customHeight="1" x14ac:dyDescent="0.25">
      <c r="A5493" s="329" t="s">
        <v>236</v>
      </c>
      <c r="B5493" s="211">
        <v>0</v>
      </c>
      <c r="C5493" s="211">
        <v>1</v>
      </c>
      <c r="D5493" s="211" t="s">
        <v>61</v>
      </c>
      <c r="E5493" s="211" t="s">
        <v>3292</v>
      </c>
      <c r="F5493" s="211" t="s">
        <v>3291</v>
      </c>
    </row>
    <row r="5494" spans="1:6" ht="15" customHeight="1" x14ac:dyDescent="0.25">
      <c r="A5494" s="329" t="s">
        <v>236</v>
      </c>
      <c r="B5494" s="211">
        <v>0</v>
      </c>
      <c r="C5494" s="211">
        <v>1</v>
      </c>
      <c r="D5494" s="211" t="s">
        <v>62</v>
      </c>
      <c r="E5494" s="211" t="s">
        <v>3292</v>
      </c>
      <c r="F5494" s="211" t="s">
        <v>3291</v>
      </c>
    </row>
    <row r="5495" spans="1:6" ht="15" customHeight="1" x14ac:dyDescent="0.25">
      <c r="A5495" s="329" t="s">
        <v>236</v>
      </c>
      <c r="B5495" s="211">
        <v>0</v>
      </c>
      <c r="C5495" s="211">
        <v>1</v>
      </c>
      <c r="D5495" s="211" t="s">
        <v>65</v>
      </c>
      <c r="E5495" s="211" t="s">
        <v>3292</v>
      </c>
      <c r="F5495" s="211" t="s">
        <v>3291</v>
      </c>
    </row>
    <row r="5496" spans="1:6" ht="15" customHeight="1" x14ac:dyDescent="0.25">
      <c r="A5496" s="329" t="s">
        <v>236</v>
      </c>
      <c r="B5496" s="211">
        <v>0</v>
      </c>
      <c r="C5496" s="211">
        <v>1</v>
      </c>
      <c r="D5496" s="211" t="s">
        <v>59</v>
      </c>
      <c r="E5496" s="211" t="s">
        <v>3292</v>
      </c>
      <c r="F5496" s="211" t="s">
        <v>3291</v>
      </c>
    </row>
    <row r="5497" spans="1:6" ht="15" customHeight="1" x14ac:dyDescent="0.25">
      <c r="A5497" s="329" t="s">
        <v>236</v>
      </c>
      <c r="B5497" s="211">
        <v>0</v>
      </c>
      <c r="C5497" s="211">
        <v>1</v>
      </c>
      <c r="D5497" s="211" t="s">
        <v>58</v>
      </c>
      <c r="E5497" s="211" t="s">
        <v>3292</v>
      </c>
      <c r="F5497" s="211" t="s">
        <v>3291</v>
      </c>
    </row>
    <row r="5498" spans="1:6" ht="15" customHeight="1" x14ac:dyDescent="0.25">
      <c r="A5498" s="329" t="s">
        <v>236</v>
      </c>
      <c r="B5498" s="211">
        <v>0</v>
      </c>
      <c r="C5498" s="211">
        <v>1</v>
      </c>
      <c r="D5498" s="211" t="s">
        <v>52</v>
      </c>
      <c r="E5498" s="211" t="s">
        <v>3292</v>
      </c>
      <c r="F5498" s="211" t="s">
        <v>3291</v>
      </c>
    </row>
    <row r="5499" spans="1:6" ht="15" customHeight="1" x14ac:dyDescent="0.25">
      <c r="A5499" s="329" t="s">
        <v>236</v>
      </c>
      <c r="B5499" s="211">
        <v>0</v>
      </c>
      <c r="C5499" s="211">
        <v>1</v>
      </c>
      <c r="D5499" s="211" t="s">
        <v>57</v>
      </c>
      <c r="E5499" s="211" t="s">
        <v>3292</v>
      </c>
      <c r="F5499" s="211" t="s">
        <v>3291</v>
      </c>
    </row>
    <row r="5500" spans="1:6" ht="15" customHeight="1" x14ac:dyDescent="0.25">
      <c r="A5500" s="329" t="s">
        <v>236</v>
      </c>
      <c r="B5500" s="211">
        <v>0</v>
      </c>
      <c r="C5500" s="211">
        <v>1</v>
      </c>
      <c r="D5500" s="211" t="s">
        <v>60</v>
      </c>
      <c r="E5500" s="211" t="s">
        <v>3292</v>
      </c>
      <c r="F5500" s="211" t="s">
        <v>3291</v>
      </c>
    </row>
    <row r="5501" spans="1:6" ht="15" customHeight="1" x14ac:dyDescent="0.25">
      <c r="A5501" s="329" t="s">
        <v>236</v>
      </c>
      <c r="B5501" s="211">
        <v>0</v>
      </c>
      <c r="C5501" s="211">
        <v>1</v>
      </c>
      <c r="D5501" s="211" t="s">
        <v>56</v>
      </c>
      <c r="E5501" s="211" t="s">
        <v>3292</v>
      </c>
      <c r="F5501" s="211" t="s">
        <v>3291</v>
      </c>
    </row>
    <row r="5502" spans="1:6" ht="15" customHeight="1" x14ac:dyDescent="0.25">
      <c r="A5502" s="329" t="s">
        <v>236</v>
      </c>
      <c r="B5502" s="211">
        <v>0</v>
      </c>
      <c r="C5502" s="211">
        <v>1</v>
      </c>
      <c r="D5502" s="211" t="s">
        <v>53</v>
      </c>
      <c r="E5502" s="211" t="s">
        <v>3292</v>
      </c>
      <c r="F5502" s="211" t="s">
        <v>3291</v>
      </c>
    </row>
    <row r="5503" spans="1:6" ht="15" customHeight="1" x14ac:dyDescent="0.25">
      <c r="A5503" s="329" t="s">
        <v>236</v>
      </c>
      <c r="B5503" s="211">
        <v>0</v>
      </c>
      <c r="C5503" s="211">
        <v>1</v>
      </c>
      <c r="D5503" s="211" t="s">
        <v>94</v>
      </c>
      <c r="E5503" s="211" t="s">
        <v>3292</v>
      </c>
      <c r="F5503" s="211" t="s">
        <v>3291</v>
      </c>
    </row>
    <row r="5504" spans="1:6" ht="15" customHeight="1" x14ac:dyDescent="0.25">
      <c r="A5504" s="329" t="s">
        <v>236</v>
      </c>
      <c r="B5504" s="211">
        <v>0</v>
      </c>
      <c r="C5504" s="211">
        <v>1</v>
      </c>
      <c r="D5504" s="211" t="s">
        <v>93</v>
      </c>
      <c r="E5504" s="211" t="s">
        <v>3292</v>
      </c>
      <c r="F5504" s="211" t="s">
        <v>3291</v>
      </c>
    </row>
    <row r="5505" spans="1:6" ht="15" customHeight="1" x14ac:dyDescent="0.25">
      <c r="A5505" s="329" t="s">
        <v>236</v>
      </c>
      <c r="B5505" s="211">
        <v>0</v>
      </c>
      <c r="C5505" s="211">
        <v>1</v>
      </c>
      <c r="D5505" s="211" t="s">
        <v>64</v>
      </c>
      <c r="E5505" s="211" t="s">
        <v>3292</v>
      </c>
      <c r="F5505" s="211" t="s">
        <v>3291</v>
      </c>
    </row>
    <row r="5506" spans="1:6" ht="15" customHeight="1" x14ac:dyDescent="0.25">
      <c r="A5506" s="329" t="s">
        <v>236</v>
      </c>
      <c r="B5506" s="211">
        <v>0</v>
      </c>
      <c r="C5506" s="211">
        <v>1</v>
      </c>
      <c r="D5506" s="211" t="s">
        <v>2305</v>
      </c>
      <c r="E5506" s="211" t="s">
        <v>3292</v>
      </c>
      <c r="F5506" s="211" t="s">
        <v>3291</v>
      </c>
    </row>
    <row r="5507" spans="1:6" ht="15" customHeight="1" x14ac:dyDescent="0.25">
      <c r="A5507" s="329" t="s">
        <v>236</v>
      </c>
      <c r="B5507" s="211">
        <v>0</v>
      </c>
      <c r="C5507" s="211">
        <v>1</v>
      </c>
      <c r="D5507" s="211" t="s">
        <v>3200</v>
      </c>
      <c r="E5507" s="211" t="s">
        <v>127</v>
      </c>
      <c r="F5507" s="211" t="s">
        <v>3291</v>
      </c>
    </row>
    <row r="5508" spans="1:6" ht="15" customHeight="1" x14ac:dyDescent="0.25">
      <c r="A5508" s="329" t="s">
        <v>236</v>
      </c>
      <c r="B5508" s="211">
        <v>0</v>
      </c>
      <c r="C5508" s="211">
        <v>1</v>
      </c>
      <c r="D5508" s="211" t="s">
        <v>3199</v>
      </c>
      <c r="E5508" s="211" t="s">
        <v>3292</v>
      </c>
      <c r="F5508" s="211" t="s">
        <v>3291</v>
      </c>
    </row>
    <row r="5509" spans="1:6" x14ac:dyDescent="0.25">
      <c r="A5509" s="329" t="s">
        <v>237</v>
      </c>
      <c r="B5509" s="211">
        <v>0</v>
      </c>
      <c r="C5509" s="211">
        <v>1</v>
      </c>
      <c r="D5509" s="211" t="s">
        <v>573</v>
      </c>
      <c r="E5509" s="211" t="s">
        <v>3292</v>
      </c>
      <c r="F5509" s="211" t="s">
        <v>3291</v>
      </c>
    </row>
    <row r="5510" spans="1:6" x14ac:dyDescent="0.25">
      <c r="A5510" s="329" t="s">
        <v>237</v>
      </c>
      <c r="B5510" s="211">
        <v>0</v>
      </c>
      <c r="C5510" s="211">
        <v>1</v>
      </c>
      <c r="D5510" s="211" t="s">
        <v>575</v>
      </c>
      <c r="E5510" s="211" t="s">
        <v>3292</v>
      </c>
      <c r="F5510" s="211" t="s">
        <v>3291</v>
      </c>
    </row>
    <row r="5511" spans="1:6" x14ac:dyDescent="0.25">
      <c r="A5511" s="329" t="s">
        <v>237</v>
      </c>
      <c r="B5511" s="211">
        <v>0</v>
      </c>
      <c r="C5511" s="211">
        <v>1</v>
      </c>
      <c r="D5511" s="211" t="s">
        <v>571</v>
      </c>
      <c r="E5511" s="211" t="s">
        <v>3292</v>
      </c>
      <c r="F5511" s="211" t="s">
        <v>3291</v>
      </c>
    </row>
    <row r="5512" spans="1:6" x14ac:dyDescent="0.25">
      <c r="A5512" s="329" t="s">
        <v>237</v>
      </c>
      <c r="B5512" s="211">
        <v>0</v>
      </c>
      <c r="C5512" s="211">
        <v>1</v>
      </c>
      <c r="D5512" s="300" t="s">
        <v>3074</v>
      </c>
      <c r="E5512" s="211" t="s">
        <v>3292</v>
      </c>
      <c r="F5512" s="211" t="s">
        <v>3291</v>
      </c>
    </row>
    <row r="5513" spans="1:6" x14ac:dyDescent="0.25">
      <c r="A5513" s="329" t="s">
        <v>237</v>
      </c>
      <c r="B5513" s="211">
        <v>0</v>
      </c>
      <c r="C5513" s="211">
        <v>1</v>
      </c>
      <c r="D5513" s="300" t="s">
        <v>3074</v>
      </c>
      <c r="E5513" s="211" t="s">
        <v>3292</v>
      </c>
      <c r="F5513" s="211" t="s">
        <v>3291</v>
      </c>
    </row>
    <row r="5514" spans="1:6" x14ac:dyDescent="0.25">
      <c r="A5514" s="329" t="s">
        <v>237</v>
      </c>
      <c r="B5514" s="211">
        <v>0</v>
      </c>
      <c r="C5514" s="211">
        <v>1</v>
      </c>
      <c r="D5514" s="300" t="s">
        <v>3075</v>
      </c>
      <c r="E5514" s="211" t="s">
        <v>127</v>
      </c>
      <c r="F5514" s="211" t="s">
        <v>3291</v>
      </c>
    </row>
    <row r="5515" spans="1:6" x14ac:dyDescent="0.25">
      <c r="A5515" s="329" t="s">
        <v>237</v>
      </c>
      <c r="B5515" s="211">
        <v>0</v>
      </c>
      <c r="C5515" s="211">
        <v>1</v>
      </c>
      <c r="D5515" s="300" t="s">
        <v>3075</v>
      </c>
      <c r="E5515" s="211" t="s">
        <v>127</v>
      </c>
      <c r="F5515" s="211" t="s">
        <v>3291</v>
      </c>
    </row>
    <row r="5516" spans="1:6" x14ac:dyDescent="0.25">
      <c r="A5516" s="329" t="s">
        <v>237</v>
      </c>
      <c r="B5516" s="211">
        <v>0</v>
      </c>
      <c r="C5516" s="211">
        <v>1</v>
      </c>
      <c r="D5516" s="300" t="s">
        <v>2546</v>
      </c>
      <c r="E5516" s="211" t="s">
        <v>127</v>
      </c>
      <c r="F5516" s="211" t="s">
        <v>3291</v>
      </c>
    </row>
    <row r="5517" spans="1:6" x14ac:dyDescent="0.25">
      <c r="A5517" s="329" t="s">
        <v>237</v>
      </c>
      <c r="B5517" s="211">
        <v>0</v>
      </c>
      <c r="C5517" s="211">
        <v>1</v>
      </c>
      <c r="D5517" s="300" t="s">
        <v>2546</v>
      </c>
      <c r="E5517" s="211" t="s">
        <v>127</v>
      </c>
      <c r="F5517" s="211" t="s">
        <v>3291</v>
      </c>
    </row>
    <row r="5518" spans="1:6" x14ac:dyDescent="0.25">
      <c r="A5518" s="329" t="s">
        <v>237</v>
      </c>
      <c r="B5518" s="211">
        <v>0</v>
      </c>
      <c r="C5518" s="211">
        <v>1</v>
      </c>
      <c r="D5518" s="211" t="s">
        <v>54</v>
      </c>
      <c r="E5518" s="211" t="s">
        <v>3292</v>
      </c>
      <c r="F5518" s="211" t="s">
        <v>3291</v>
      </c>
    </row>
    <row r="5519" spans="1:6" x14ac:dyDescent="0.25">
      <c r="A5519" s="329" t="s">
        <v>237</v>
      </c>
      <c r="B5519" s="211">
        <v>0</v>
      </c>
      <c r="C5519" s="211">
        <v>1</v>
      </c>
      <c r="D5519" s="211" t="s">
        <v>61</v>
      </c>
      <c r="E5519" s="211" t="s">
        <v>3292</v>
      </c>
      <c r="F5519" s="211" t="s">
        <v>3291</v>
      </c>
    </row>
    <row r="5520" spans="1:6" x14ac:dyDescent="0.25">
      <c r="A5520" s="329" t="s">
        <v>237</v>
      </c>
      <c r="B5520" s="211">
        <v>0</v>
      </c>
      <c r="C5520" s="211">
        <v>1</v>
      </c>
      <c r="D5520" s="211" t="s">
        <v>62</v>
      </c>
      <c r="E5520" s="211" t="s">
        <v>3292</v>
      </c>
      <c r="F5520" s="211" t="s">
        <v>3291</v>
      </c>
    </row>
    <row r="5521" spans="1:6" x14ac:dyDescent="0.25">
      <c r="A5521" s="329" t="s">
        <v>237</v>
      </c>
      <c r="B5521" s="211">
        <v>0</v>
      </c>
      <c r="C5521" s="211">
        <v>1</v>
      </c>
      <c r="D5521" s="211" t="s">
        <v>65</v>
      </c>
      <c r="E5521" s="211" t="s">
        <v>3292</v>
      </c>
      <c r="F5521" s="211" t="s">
        <v>3291</v>
      </c>
    </row>
    <row r="5522" spans="1:6" x14ac:dyDescent="0.25">
      <c r="A5522" s="329" t="s">
        <v>237</v>
      </c>
      <c r="B5522" s="211">
        <v>0</v>
      </c>
      <c r="C5522" s="211">
        <v>1</v>
      </c>
      <c r="D5522" s="211" t="s">
        <v>59</v>
      </c>
      <c r="E5522" s="211" t="s">
        <v>3292</v>
      </c>
      <c r="F5522" s="211" t="s">
        <v>3291</v>
      </c>
    </row>
    <row r="5523" spans="1:6" x14ac:dyDescent="0.25">
      <c r="A5523" s="329" t="s">
        <v>237</v>
      </c>
      <c r="B5523" s="211">
        <v>0</v>
      </c>
      <c r="C5523" s="211">
        <v>1</v>
      </c>
      <c r="D5523" s="211" t="s">
        <v>58</v>
      </c>
      <c r="E5523" s="211" t="s">
        <v>3292</v>
      </c>
      <c r="F5523" s="211" t="s">
        <v>3291</v>
      </c>
    </row>
    <row r="5524" spans="1:6" x14ac:dyDescent="0.25">
      <c r="A5524" s="329" t="s">
        <v>237</v>
      </c>
      <c r="B5524" s="211">
        <v>0</v>
      </c>
      <c r="C5524" s="211">
        <v>1</v>
      </c>
      <c r="D5524" s="211" t="s">
        <v>52</v>
      </c>
      <c r="E5524" s="211" t="s">
        <v>3292</v>
      </c>
      <c r="F5524" s="211" t="s">
        <v>3291</v>
      </c>
    </row>
    <row r="5525" spans="1:6" x14ac:dyDescent="0.25">
      <c r="A5525" s="329" t="s">
        <v>237</v>
      </c>
      <c r="B5525" s="211">
        <v>0</v>
      </c>
      <c r="C5525" s="211">
        <v>1</v>
      </c>
      <c r="D5525" s="211" t="s">
        <v>57</v>
      </c>
      <c r="E5525" s="211" t="s">
        <v>3292</v>
      </c>
      <c r="F5525" s="211" t="s">
        <v>3291</v>
      </c>
    </row>
    <row r="5526" spans="1:6" x14ac:dyDescent="0.25">
      <c r="A5526" s="329" t="s">
        <v>237</v>
      </c>
      <c r="B5526" s="211">
        <v>0</v>
      </c>
      <c r="C5526" s="211">
        <v>1</v>
      </c>
      <c r="D5526" s="211" t="s">
        <v>60</v>
      </c>
      <c r="E5526" s="211" t="s">
        <v>3292</v>
      </c>
      <c r="F5526" s="211" t="s">
        <v>3291</v>
      </c>
    </row>
    <row r="5527" spans="1:6" x14ac:dyDescent="0.25">
      <c r="A5527" s="329" t="s">
        <v>237</v>
      </c>
      <c r="B5527" s="211">
        <v>0</v>
      </c>
      <c r="C5527" s="211">
        <v>1</v>
      </c>
      <c r="D5527" s="211" t="s">
        <v>56</v>
      </c>
      <c r="E5527" s="211" t="s">
        <v>3292</v>
      </c>
      <c r="F5527" s="211" t="s">
        <v>3291</v>
      </c>
    </row>
    <row r="5528" spans="1:6" x14ac:dyDescent="0.25">
      <c r="A5528" s="329" t="s">
        <v>237</v>
      </c>
      <c r="B5528" s="211">
        <v>0</v>
      </c>
      <c r="C5528" s="211">
        <v>1</v>
      </c>
      <c r="D5528" s="211" t="s">
        <v>53</v>
      </c>
      <c r="E5528" s="211" t="s">
        <v>3292</v>
      </c>
      <c r="F5528" s="211" t="s">
        <v>3291</v>
      </c>
    </row>
    <row r="5529" spans="1:6" x14ac:dyDescent="0.25">
      <c r="A5529" s="329" t="s">
        <v>237</v>
      </c>
      <c r="B5529" s="211">
        <v>0</v>
      </c>
      <c r="C5529" s="211">
        <v>1</v>
      </c>
      <c r="D5529" s="211" t="s">
        <v>94</v>
      </c>
      <c r="E5529" s="211" t="s">
        <v>3292</v>
      </c>
      <c r="F5529" s="211" t="s">
        <v>3291</v>
      </c>
    </row>
    <row r="5530" spans="1:6" x14ac:dyDescent="0.25">
      <c r="A5530" s="329" t="s">
        <v>237</v>
      </c>
      <c r="B5530" s="211">
        <v>0</v>
      </c>
      <c r="C5530" s="211">
        <v>1</v>
      </c>
      <c r="D5530" s="211" t="s">
        <v>93</v>
      </c>
      <c r="E5530" s="211" t="s">
        <v>3292</v>
      </c>
      <c r="F5530" s="211" t="s">
        <v>3291</v>
      </c>
    </row>
    <row r="5531" spans="1:6" x14ac:dyDescent="0.25">
      <c r="A5531" s="329" t="s">
        <v>237</v>
      </c>
      <c r="B5531" s="211">
        <v>0</v>
      </c>
      <c r="C5531" s="211">
        <v>1</v>
      </c>
      <c r="D5531" s="211" t="s">
        <v>64</v>
      </c>
      <c r="E5531" s="211" t="s">
        <v>3292</v>
      </c>
      <c r="F5531" s="211" t="s">
        <v>3291</v>
      </c>
    </row>
    <row r="5532" spans="1:6" x14ac:dyDescent="0.25">
      <c r="A5532" s="329" t="s">
        <v>237</v>
      </c>
      <c r="B5532" s="211">
        <v>0</v>
      </c>
      <c r="C5532" s="211">
        <v>1</v>
      </c>
      <c r="D5532" s="211" t="s">
        <v>2305</v>
      </c>
      <c r="E5532" s="211" t="s">
        <v>3292</v>
      </c>
      <c r="F5532" s="211" t="s">
        <v>3291</v>
      </c>
    </row>
    <row r="5533" spans="1:6" x14ac:dyDescent="0.25">
      <c r="A5533" s="329" t="s">
        <v>237</v>
      </c>
      <c r="B5533" s="211">
        <v>0</v>
      </c>
      <c r="C5533" s="211">
        <v>1</v>
      </c>
      <c r="D5533" s="211" t="s">
        <v>3200</v>
      </c>
      <c r="E5533" s="211" t="s">
        <v>127</v>
      </c>
      <c r="F5533" s="211" t="s">
        <v>3291</v>
      </c>
    </row>
    <row r="5534" spans="1:6" x14ac:dyDescent="0.25">
      <c r="A5534" s="329" t="s">
        <v>237</v>
      </c>
      <c r="B5534" s="211">
        <v>0</v>
      </c>
      <c r="C5534" s="211">
        <v>1</v>
      </c>
      <c r="D5534" s="211" t="s">
        <v>3199</v>
      </c>
      <c r="E5534" s="211" t="s">
        <v>3292</v>
      </c>
      <c r="F5534" s="211" t="s">
        <v>3291</v>
      </c>
    </row>
    <row r="5535" spans="1:6" x14ac:dyDescent="0.25">
      <c r="A5535" s="211" t="s">
        <v>295</v>
      </c>
      <c r="B5535" s="211">
        <v>0</v>
      </c>
      <c r="C5535" s="211">
        <v>1</v>
      </c>
      <c r="D5535" s="211" t="s">
        <v>379</v>
      </c>
      <c r="E5535" s="211" t="s">
        <v>3482</v>
      </c>
      <c r="F5535" s="211" t="s">
        <v>3291</v>
      </c>
    </row>
    <row r="5536" spans="1:6" x14ac:dyDescent="0.25">
      <c r="A5536" s="211" t="s">
        <v>295</v>
      </c>
      <c r="B5536" s="211">
        <v>0</v>
      </c>
      <c r="C5536" s="211">
        <v>1</v>
      </c>
      <c r="D5536" s="211" t="s">
        <v>385</v>
      </c>
      <c r="E5536" s="211" t="s">
        <v>3482</v>
      </c>
      <c r="F5536" s="211" t="s">
        <v>3291</v>
      </c>
    </row>
    <row r="5537" spans="1:6" x14ac:dyDescent="0.25">
      <c r="A5537" s="211" t="s">
        <v>295</v>
      </c>
      <c r="B5537" s="211">
        <v>0</v>
      </c>
      <c r="C5537" s="211">
        <v>1</v>
      </c>
      <c r="D5537" s="211" t="s">
        <v>3162</v>
      </c>
      <c r="E5537" s="211" t="s">
        <v>3482</v>
      </c>
      <c r="F5537" s="211" t="s">
        <v>3291</v>
      </c>
    </row>
    <row r="5538" spans="1:6" x14ac:dyDescent="0.25">
      <c r="A5538" s="211" t="s">
        <v>295</v>
      </c>
      <c r="B5538" s="211">
        <v>0</v>
      </c>
      <c r="C5538" s="211">
        <v>1</v>
      </c>
      <c r="D5538" s="211" t="s">
        <v>3247</v>
      </c>
      <c r="E5538" s="211" t="s">
        <v>3482</v>
      </c>
      <c r="F5538" s="211" t="s">
        <v>3291</v>
      </c>
    </row>
    <row r="5539" spans="1:6" x14ac:dyDescent="0.25">
      <c r="A5539" s="211" t="s">
        <v>295</v>
      </c>
      <c r="B5539" s="211">
        <v>0</v>
      </c>
      <c r="C5539" s="211">
        <v>1</v>
      </c>
      <c r="D5539" s="211" t="s">
        <v>2283</v>
      </c>
      <c r="E5539" s="211" t="s">
        <v>3482</v>
      </c>
      <c r="F5539" s="211" t="s">
        <v>3291</v>
      </c>
    </row>
    <row r="5540" spans="1:6" x14ac:dyDescent="0.25">
      <c r="A5540" s="211" t="s">
        <v>295</v>
      </c>
      <c r="B5540" s="211">
        <v>0</v>
      </c>
      <c r="C5540" s="211">
        <v>1</v>
      </c>
      <c r="D5540" s="211" t="s">
        <v>2282</v>
      </c>
      <c r="E5540" s="211" t="s">
        <v>3482</v>
      </c>
      <c r="F5540" s="211" t="s">
        <v>3291</v>
      </c>
    </row>
    <row r="5541" spans="1:6" x14ac:dyDescent="0.25">
      <c r="A5541" s="211" t="s">
        <v>295</v>
      </c>
      <c r="B5541" s="211">
        <v>0</v>
      </c>
      <c r="C5541" s="211">
        <v>1</v>
      </c>
      <c r="D5541" s="211" t="s">
        <v>209</v>
      </c>
      <c r="E5541" s="211" t="s">
        <v>3292</v>
      </c>
      <c r="F5541" s="211" t="s">
        <v>3291</v>
      </c>
    </row>
    <row r="5542" spans="1:6" x14ac:dyDescent="0.25">
      <c r="A5542" s="211" t="s">
        <v>295</v>
      </c>
      <c r="B5542" s="211">
        <v>0</v>
      </c>
      <c r="C5542" s="211">
        <v>1</v>
      </c>
      <c r="D5542" s="211" t="s">
        <v>3196</v>
      </c>
      <c r="E5542" s="211" t="s">
        <v>3292</v>
      </c>
      <c r="F5542" s="211" t="s">
        <v>3291</v>
      </c>
    </row>
    <row r="5543" spans="1:6" x14ac:dyDescent="0.25">
      <c r="A5543" s="211" t="s">
        <v>295</v>
      </c>
      <c r="B5543" s="211">
        <v>0</v>
      </c>
      <c r="C5543" s="211">
        <v>1</v>
      </c>
      <c r="D5543" s="211" t="s">
        <v>392</v>
      </c>
      <c r="E5543" s="211" t="s">
        <v>3292</v>
      </c>
      <c r="F5543" s="211" t="s">
        <v>3291</v>
      </c>
    </row>
    <row r="5544" spans="1:6" x14ac:dyDescent="0.25">
      <c r="A5544" s="211" t="s">
        <v>295</v>
      </c>
      <c r="B5544" s="211">
        <v>0</v>
      </c>
      <c r="C5544" s="211">
        <v>1</v>
      </c>
      <c r="D5544" s="211" t="s">
        <v>642</v>
      </c>
      <c r="E5544" s="211" t="s">
        <v>3292</v>
      </c>
      <c r="F5544" s="211" t="s">
        <v>3291</v>
      </c>
    </row>
    <row r="5545" spans="1:6" x14ac:dyDescent="0.25">
      <c r="A5545" s="211" t="s">
        <v>295</v>
      </c>
      <c r="B5545" s="211">
        <v>0</v>
      </c>
      <c r="C5545" s="211">
        <v>1</v>
      </c>
      <c r="D5545" s="211" t="s">
        <v>395</v>
      </c>
      <c r="E5545" s="211" t="s">
        <v>3292</v>
      </c>
      <c r="F5545" s="211" t="s">
        <v>3291</v>
      </c>
    </row>
    <row r="5546" spans="1:6" x14ac:dyDescent="0.25">
      <c r="A5546" s="211" t="s">
        <v>295</v>
      </c>
      <c r="B5546" s="211">
        <v>0</v>
      </c>
      <c r="C5546" s="211">
        <v>1</v>
      </c>
      <c r="D5546" s="211" t="s">
        <v>397</v>
      </c>
      <c r="E5546" s="211" t="s">
        <v>3292</v>
      </c>
      <c r="F5546" s="211" t="s">
        <v>3291</v>
      </c>
    </row>
    <row r="5547" spans="1:6" x14ac:dyDescent="0.25">
      <c r="A5547" s="211" t="s">
        <v>295</v>
      </c>
      <c r="B5547" s="211">
        <v>0</v>
      </c>
      <c r="C5547" s="211">
        <v>1</v>
      </c>
      <c r="D5547" s="211" t="s">
        <v>292</v>
      </c>
      <c r="E5547" s="211" t="s">
        <v>3292</v>
      </c>
      <c r="F5547" s="211" t="s">
        <v>3291</v>
      </c>
    </row>
    <row r="5548" spans="1:6" x14ac:dyDescent="0.25">
      <c r="A5548" s="211" t="s">
        <v>295</v>
      </c>
      <c r="B5548" s="211">
        <v>0</v>
      </c>
      <c r="C5548" s="211">
        <v>1</v>
      </c>
      <c r="D5548" s="211" t="s">
        <v>400</v>
      </c>
      <c r="E5548" s="211" t="s">
        <v>3292</v>
      </c>
      <c r="F5548" s="211" t="s">
        <v>3291</v>
      </c>
    </row>
    <row r="5549" spans="1:6" x14ac:dyDescent="0.25">
      <c r="A5549" s="211" t="s">
        <v>295</v>
      </c>
      <c r="B5549" s="211">
        <v>0</v>
      </c>
      <c r="C5549" s="211">
        <v>1</v>
      </c>
      <c r="D5549" s="211" t="s">
        <v>403</v>
      </c>
      <c r="E5549" s="211" t="s">
        <v>3292</v>
      </c>
      <c r="F5549" s="211" t="s">
        <v>3291</v>
      </c>
    </row>
    <row r="5550" spans="1:6" x14ac:dyDescent="0.25">
      <c r="A5550" s="211" t="s">
        <v>295</v>
      </c>
      <c r="B5550" s="211">
        <v>0</v>
      </c>
      <c r="C5550" s="211">
        <v>1</v>
      </c>
      <c r="D5550" s="211" t="s">
        <v>1042</v>
      </c>
      <c r="E5550" s="211" t="s">
        <v>3292</v>
      </c>
      <c r="F5550" s="211" t="s">
        <v>3291</v>
      </c>
    </row>
    <row r="5551" spans="1:6" x14ac:dyDescent="0.25">
      <c r="A5551" s="211" t="s">
        <v>295</v>
      </c>
      <c r="B5551" s="211">
        <v>0</v>
      </c>
      <c r="C5551" s="211">
        <v>1</v>
      </c>
      <c r="D5551" s="211" t="s">
        <v>1045</v>
      </c>
      <c r="E5551" s="211" t="s">
        <v>3292</v>
      </c>
      <c r="F5551" s="211" t="s">
        <v>3291</v>
      </c>
    </row>
    <row r="5552" spans="1:6" x14ac:dyDescent="0.25">
      <c r="A5552" s="211" t="s">
        <v>295</v>
      </c>
      <c r="B5552" s="211">
        <v>0</v>
      </c>
      <c r="C5552" s="211">
        <v>1</v>
      </c>
      <c r="D5552" s="211" t="s">
        <v>933</v>
      </c>
      <c r="E5552" s="211" t="s">
        <v>3292</v>
      </c>
      <c r="F5552" s="211" t="s">
        <v>3291</v>
      </c>
    </row>
    <row r="5553" spans="1:6" x14ac:dyDescent="0.25">
      <c r="A5553" s="211" t="s">
        <v>295</v>
      </c>
      <c r="B5553" s="211">
        <v>0</v>
      </c>
      <c r="C5553" s="211">
        <v>1</v>
      </c>
      <c r="D5553" s="211" t="s">
        <v>932</v>
      </c>
      <c r="E5553" s="211" t="s">
        <v>3292</v>
      </c>
      <c r="F5553" s="211" t="s">
        <v>3291</v>
      </c>
    </row>
    <row r="5554" spans="1:6" x14ac:dyDescent="0.25">
      <c r="A5554" s="211" t="s">
        <v>295</v>
      </c>
      <c r="B5554" s="211">
        <v>0</v>
      </c>
      <c r="C5554" s="211">
        <v>1</v>
      </c>
      <c r="D5554" s="211" t="s">
        <v>381</v>
      </c>
      <c r="E5554" s="211" t="s">
        <v>3292</v>
      </c>
      <c r="F5554" s="211" t="s">
        <v>3291</v>
      </c>
    </row>
    <row r="5555" spans="1:6" x14ac:dyDescent="0.25">
      <c r="A5555" s="211" t="s">
        <v>295</v>
      </c>
      <c r="B5555" s="211">
        <v>0</v>
      </c>
      <c r="C5555" s="211">
        <v>1</v>
      </c>
      <c r="D5555" s="211" t="s">
        <v>767</v>
      </c>
      <c r="E5555" s="211" t="s">
        <v>3292</v>
      </c>
      <c r="F5555" s="211" t="s">
        <v>3291</v>
      </c>
    </row>
    <row r="5556" spans="1:6" x14ac:dyDescent="0.25">
      <c r="A5556" s="211" t="s">
        <v>295</v>
      </c>
      <c r="B5556" s="211">
        <v>0</v>
      </c>
      <c r="C5556" s="211">
        <v>1</v>
      </c>
      <c r="D5556" s="211" t="s">
        <v>4401</v>
      </c>
      <c r="E5556" s="211" t="s">
        <v>127</v>
      </c>
      <c r="F5556" s="211" t="s">
        <v>3291</v>
      </c>
    </row>
    <row r="5557" spans="1:6" x14ac:dyDescent="0.25">
      <c r="A5557" s="211" t="s">
        <v>295</v>
      </c>
      <c r="B5557" s="211">
        <v>0</v>
      </c>
      <c r="C5557" s="211">
        <v>1</v>
      </c>
      <c r="D5557" s="211" t="s">
        <v>3200</v>
      </c>
      <c r="E5557" s="211" t="s">
        <v>127</v>
      </c>
      <c r="F5557" s="211" t="s">
        <v>3291</v>
      </c>
    </row>
    <row r="5558" spans="1:6" x14ac:dyDescent="0.25">
      <c r="A5558" s="211" t="s">
        <v>295</v>
      </c>
      <c r="B5558" s="211">
        <v>0</v>
      </c>
      <c r="C5558" s="211">
        <v>1</v>
      </c>
      <c r="D5558" s="211" t="s">
        <v>3199</v>
      </c>
      <c r="E5558" s="211" t="s">
        <v>3292</v>
      </c>
      <c r="F5558" s="211" t="s">
        <v>3291</v>
      </c>
    </row>
    <row r="5559" spans="1:6" x14ac:dyDescent="0.25">
      <c r="A5559" s="211" t="s">
        <v>295</v>
      </c>
      <c r="B5559" s="211">
        <v>0</v>
      </c>
      <c r="C5559" s="211">
        <v>1</v>
      </c>
      <c r="D5559" s="211" t="s">
        <v>87</v>
      </c>
      <c r="E5559" s="211" t="s">
        <v>3292</v>
      </c>
      <c r="F5559" s="211" t="s">
        <v>3291</v>
      </c>
    </row>
    <row r="5560" spans="1:6" x14ac:dyDescent="0.25">
      <c r="A5560" s="211" t="s">
        <v>295</v>
      </c>
      <c r="B5560" s="211">
        <v>0</v>
      </c>
      <c r="C5560" s="211">
        <v>1</v>
      </c>
      <c r="D5560" s="211" t="s">
        <v>3584</v>
      </c>
      <c r="E5560" s="211" t="s">
        <v>3292</v>
      </c>
      <c r="F5560" s="211" t="s">
        <v>3291</v>
      </c>
    </row>
    <row r="5561" spans="1:6" x14ac:dyDescent="0.25">
      <c r="A5561" s="211" t="s">
        <v>295</v>
      </c>
      <c r="B5561" s="211">
        <v>0</v>
      </c>
      <c r="C5561" s="211">
        <v>1</v>
      </c>
      <c r="D5561" s="211" t="s">
        <v>78</v>
      </c>
      <c r="E5561" s="211" t="s">
        <v>3292</v>
      </c>
      <c r="F5561" s="211" t="s">
        <v>3291</v>
      </c>
    </row>
    <row r="5562" spans="1:6" x14ac:dyDescent="0.25">
      <c r="A5562" s="211" t="s">
        <v>295</v>
      </c>
      <c r="B5562" s="211">
        <v>0</v>
      </c>
      <c r="C5562" s="211">
        <v>1</v>
      </c>
      <c r="D5562" s="211" t="s">
        <v>3532</v>
      </c>
      <c r="E5562" s="211" t="s">
        <v>3292</v>
      </c>
      <c r="F5562" s="211" t="s">
        <v>3291</v>
      </c>
    </row>
    <row r="5563" spans="1:6" x14ac:dyDescent="0.25">
      <c r="A5563" s="211" t="s">
        <v>295</v>
      </c>
      <c r="B5563" s="211">
        <v>0</v>
      </c>
      <c r="C5563" s="211">
        <v>1</v>
      </c>
      <c r="D5563" s="211" t="s">
        <v>1048</v>
      </c>
      <c r="E5563" s="211" t="s">
        <v>3292</v>
      </c>
      <c r="F5563" s="211" t="s">
        <v>3291</v>
      </c>
    </row>
    <row r="5564" spans="1:6" x14ac:dyDescent="0.25">
      <c r="A5564" s="211" t="s">
        <v>295</v>
      </c>
      <c r="B5564" s="211">
        <v>0</v>
      </c>
      <c r="C5564" s="211">
        <v>1</v>
      </c>
      <c r="D5564" s="211" t="s">
        <v>1050</v>
      </c>
      <c r="E5564" s="211" t="s">
        <v>3292</v>
      </c>
      <c r="F5564" s="211" t="s">
        <v>3291</v>
      </c>
    </row>
    <row r="5565" spans="1:6" x14ac:dyDescent="0.25">
      <c r="A5565" s="211" t="s">
        <v>295</v>
      </c>
      <c r="B5565" s="211">
        <v>0</v>
      </c>
      <c r="C5565" s="211">
        <v>1</v>
      </c>
      <c r="D5565" s="211" t="s">
        <v>1043</v>
      </c>
      <c r="E5565" s="211" t="s">
        <v>3292</v>
      </c>
      <c r="F5565" s="211" t="s">
        <v>3291</v>
      </c>
    </row>
    <row r="5566" spans="1:6" x14ac:dyDescent="0.25">
      <c r="A5566" s="211" t="s">
        <v>295</v>
      </c>
      <c r="B5566" s="211">
        <v>0</v>
      </c>
      <c r="C5566" s="211">
        <v>1</v>
      </c>
      <c r="D5566" s="211" t="s">
        <v>4402</v>
      </c>
      <c r="E5566" s="211" t="s">
        <v>127</v>
      </c>
      <c r="F5566" s="211" t="s">
        <v>3291</v>
      </c>
    </row>
    <row r="5567" spans="1:6" x14ac:dyDescent="0.25">
      <c r="A5567" s="211" t="s">
        <v>295</v>
      </c>
      <c r="B5567" s="211">
        <v>0</v>
      </c>
      <c r="C5567" s="211">
        <v>1</v>
      </c>
      <c r="D5567" s="211" t="s">
        <v>3993</v>
      </c>
      <c r="E5567" s="211" t="s">
        <v>3292</v>
      </c>
      <c r="F5567" s="211" t="s">
        <v>3291</v>
      </c>
    </row>
    <row r="5568" spans="1:6" x14ac:dyDescent="0.25">
      <c r="A5568" s="211" t="s">
        <v>295</v>
      </c>
      <c r="B5568" s="211">
        <v>0</v>
      </c>
      <c r="C5568" s="211">
        <v>1</v>
      </c>
      <c r="D5568" s="211" t="s">
        <v>4195</v>
      </c>
      <c r="E5568" s="211" t="s">
        <v>127</v>
      </c>
      <c r="F5568" s="211" t="s">
        <v>3291</v>
      </c>
    </row>
    <row r="5569" spans="1:6" x14ac:dyDescent="0.25">
      <c r="A5569" s="211" t="s">
        <v>295</v>
      </c>
      <c r="B5569" s="211">
        <v>0</v>
      </c>
      <c r="C5569" s="211">
        <v>1</v>
      </c>
      <c r="D5569" s="211" t="s">
        <v>4213</v>
      </c>
      <c r="E5569" s="211" t="s">
        <v>127</v>
      </c>
      <c r="F5569" s="211" t="s">
        <v>3291</v>
      </c>
    </row>
    <row r="5570" spans="1:6" x14ac:dyDescent="0.25">
      <c r="A5570" s="211" t="s">
        <v>295</v>
      </c>
      <c r="B5570" s="211">
        <v>0</v>
      </c>
      <c r="C5570" s="211">
        <v>1</v>
      </c>
      <c r="D5570" s="211" t="s">
        <v>4214</v>
      </c>
      <c r="E5570" s="211" t="s">
        <v>127</v>
      </c>
      <c r="F5570" s="211" t="s">
        <v>3291</v>
      </c>
    </row>
    <row r="5571" spans="1:6" x14ac:dyDescent="0.25">
      <c r="A5571" s="211" t="s">
        <v>295</v>
      </c>
      <c r="B5571" s="211">
        <v>0</v>
      </c>
      <c r="C5571" s="211">
        <v>1</v>
      </c>
      <c r="D5571" s="211" t="s">
        <v>4215</v>
      </c>
      <c r="E5571" s="211" t="s">
        <v>127</v>
      </c>
      <c r="F5571" s="211" t="s">
        <v>3291</v>
      </c>
    </row>
    <row r="5572" spans="1:6" x14ac:dyDescent="0.25">
      <c r="A5572" s="211" t="s">
        <v>295</v>
      </c>
      <c r="B5572" s="211">
        <v>0</v>
      </c>
      <c r="C5572" s="211">
        <v>1</v>
      </c>
      <c r="D5572" s="211" t="s">
        <v>4216</v>
      </c>
      <c r="E5572" s="211" t="s">
        <v>127</v>
      </c>
      <c r="F5572" s="211" t="s">
        <v>3291</v>
      </c>
    </row>
    <row r="5573" spans="1:6" x14ac:dyDescent="0.25">
      <c r="A5573" s="211" t="s">
        <v>295</v>
      </c>
      <c r="B5573" s="211">
        <v>0</v>
      </c>
      <c r="C5573" s="211">
        <v>1</v>
      </c>
      <c r="D5573" s="211" t="s">
        <v>4217</v>
      </c>
      <c r="E5573" s="211" t="s">
        <v>127</v>
      </c>
      <c r="F5573" s="211" t="s">
        <v>3291</v>
      </c>
    </row>
    <row r="5574" spans="1:6" x14ac:dyDescent="0.25">
      <c r="A5574" s="211" t="s">
        <v>295</v>
      </c>
      <c r="B5574" s="211">
        <v>0</v>
      </c>
      <c r="C5574" s="211">
        <v>1</v>
      </c>
      <c r="D5574" s="211" t="s">
        <v>4221</v>
      </c>
      <c r="E5574" s="211" t="s">
        <v>127</v>
      </c>
      <c r="F5574" s="211" t="s">
        <v>3291</v>
      </c>
    </row>
    <row r="5575" spans="1:6" x14ac:dyDescent="0.25">
      <c r="A5575" s="211" t="s">
        <v>295</v>
      </c>
      <c r="B5575" s="211">
        <v>0</v>
      </c>
      <c r="C5575" s="211">
        <v>1</v>
      </c>
      <c r="D5575" s="211" t="s">
        <v>4222</v>
      </c>
      <c r="E5575" s="211" t="s">
        <v>127</v>
      </c>
      <c r="F5575" s="211" t="s">
        <v>3291</v>
      </c>
    </row>
    <row r="5576" spans="1:6" x14ac:dyDescent="0.25">
      <c r="A5576" s="211" t="s">
        <v>295</v>
      </c>
      <c r="B5576" s="211">
        <v>0</v>
      </c>
      <c r="C5576" s="211">
        <v>1</v>
      </c>
      <c r="D5576" s="211" t="s">
        <v>4223</v>
      </c>
      <c r="E5576" s="211" t="s">
        <v>127</v>
      </c>
      <c r="F5576" s="211" t="s">
        <v>3291</v>
      </c>
    </row>
    <row r="5577" spans="1:6" x14ac:dyDescent="0.25">
      <c r="A5577" s="211" t="s">
        <v>295</v>
      </c>
      <c r="B5577" s="211">
        <v>0</v>
      </c>
      <c r="C5577" s="211">
        <v>1</v>
      </c>
      <c r="D5577" s="211" t="s">
        <v>4260</v>
      </c>
      <c r="E5577" s="211" t="s">
        <v>127</v>
      </c>
      <c r="F5577" s="211" t="s">
        <v>3291</v>
      </c>
    </row>
    <row r="5578" spans="1:6" x14ac:dyDescent="0.25">
      <c r="A5578" s="211" t="s">
        <v>295</v>
      </c>
      <c r="B5578" s="211">
        <v>0</v>
      </c>
      <c r="C5578" s="211">
        <v>1</v>
      </c>
      <c r="D5578" s="211" t="s">
        <v>4301</v>
      </c>
      <c r="E5578" s="211" t="s">
        <v>127</v>
      </c>
      <c r="F5578" s="211" t="s">
        <v>3291</v>
      </c>
    </row>
    <row r="5579" spans="1:6" x14ac:dyDescent="0.25">
      <c r="A5579" s="211" t="s">
        <v>295</v>
      </c>
      <c r="B5579" s="211">
        <v>0</v>
      </c>
      <c r="C5579" s="211">
        <v>1</v>
      </c>
      <c r="D5579" s="211" t="s">
        <v>4302</v>
      </c>
      <c r="E5579" s="211" t="s">
        <v>127</v>
      </c>
      <c r="F5579" s="211" t="s">
        <v>3291</v>
      </c>
    </row>
    <row r="5580" spans="1:6" x14ac:dyDescent="0.25">
      <c r="A5580" s="211" t="s">
        <v>295</v>
      </c>
      <c r="B5580" s="211">
        <v>0</v>
      </c>
      <c r="C5580" s="211">
        <v>1</v>
      </c>
      <c r="D5580" s="211" t="s">
        <v>4303</v>
      </c>
      <c r="E5580" s="211" t="s">
        <v>127</v>
      </c>
      <c r="F5580" s="211" t="s">
        <v>3291</v>
      </c>
    </row>
    <row r="5581" spans="1:6" x14ac:dyDescent="0.25">
      <c r="A5581" s="211" t="s">
        <v>295</v>
      </c>
      <c r="B5581" s="211">
        <v>0</v>
      </c>
      <c r="C5581" s="211">
        <v>1</v>
      </c>
      <c r="D5581" s="211" t="s">
        <v>4304</v>
      </c>
      <c r="E5581" s="211" t="s">
        <v>127</v>
      </c>
      <c r="F5581" s="211" t="s">
        <v>3291</v>
      </c>
    </row>
    <row r="5582" spans="1:6" x14ac:dyDescent="0.25">
      <c r="A5582" s="211" t="s">
        <v>295</v>
      </c>
      <c r="B5582" s="211">
        <v>0</v>
      </c>
      <c r="C5582" s="211">
        <v>1</v>
      </c>
      <c r="D5582" s="211" t="s">
        <v>4305</v>
      </c>
      <c r="E5582" s="211" t="s">
        <v>127</v>
      </c>
      <c r="F5582" s="211" t="s">
        <v>3291</v>
      </c>
    </row>
    <row r="5583" spans="1:6" x14ac:dyDescent="0.25">
      <c r="A5583" s="211" t="s">
        <v>295</v>
      </c>
      <c r="B5583" s="211">
        <v>0</v>
      </c>
      <c r="C5583" s="211">
        <v>1</v>
      </c>
      <c r="D5583" s="211" t="s">
        <v>4306</v>
      </c>
      <c r="E5583" s="211" t="s">
        <v>127</v>
      </c>
      <c r="F5583" s="211" t="s">
        <v>3291</v>
      </c>
    </row>
    <row r="5584" spans="1:6" x14ac:dyDescent="0.25">
      <c r="A5584" s="211" t="s">
        <v>295</v>
      </c>
      <c r="B5584" s="211">
        <v>0</v>
      </c>
      <c r="C5584" s="211">
        <v>1</v>
      </c>
      <c r="D5584" s="211" t="s">
        <v>4310</v>
      </c>
      <c r="E5584" s="211" t="s">
        <v>127</v>
      </c>
      <c r="F5584" s="211" t="s">
        <v>3291</v>
      </c>
    </row>
    <row r="5585" spans="1:6" x14ac:dyDescent="0.25">
      <c r="A5585" s="211" t="s">
        <v>295</v>
      </c>
      <c r="B5585" s="211">
        <v>0</v>
      </c>
      <c r="C5585" s="211">
        <v>1</v>
      </c>
      <c r="D5585" s="211" t="s">
        <v>4311</v>
      </c>
      <c r="E5585" s="211" t="s">
        <v>127</v>
      </c>
      <c r="F5585" s="211" t="s">
        <v>3291</v>
      </c>
    </row>
    <row r="5586" spans="1:6" x14ac:dyDescent="0.25">
      <c r="A5586" s="211" t="s">
        <v>295</v>
      </c>
      <c r="B5586" s="211">
        <v>0</v>
      </c>
      <c r="C5586" s="211">
        <v>1</v>
      </c>
      <c r="D5586" s="211" t="s">
        <v>4312</v>
      </c>
      <c r="E5586" s="211" t="s">
        <v>127</v>
      </c>
      <c r="F5586" s="211" t="s">
        <v>3291</v>
      </c>
    </row>
    <row r="5587" spans="1:6" x14ac:dyDescent="0.25">
      <c r="A5587" s="211" t="s">
        <v>295</v>
      </c>
      <c r="B5587" s="211">
        <v>0</v>
      </c>
      <c r="C5587" s="211">
        <v>1</v>
      </c>
      <c r="D5587" s="211" t="s">
        <v>3948</v>
      </c>
      <c r="E5587" s="211" t="s">
        <v>127</v>
      </c>
      <c r="F5587" s="211" t="s">
        <v>3291</v>
      </c>
    </row>
    <row r="5588" spans="1:6" x14ac:dyDescent="0.25">
      <c r="A5588" s="211" t="s">
        <v>295</v>
      </c>
      <c r="B5588" s="211">
        <v>0</v>
      </c>
      <c r="C5588" s="211">
        <v>1</v>
      </c>
      <c r="D5588" s="211" t="s">
        <v>4415</v>
      </c>
      <c r="E5588" s="211" t="s">
        <v>127</v>
      </c>
      <c r="F5588" s="211" t="s">
        <v>3291</v>
      </c>
    </row>
    <row r="5589" spans="1:6" x14ac:dyDescent="0.25">
      <c r="A5589" s="211" t="s">
        <v>295</v>
      </c>
      <c r="B5589" s="211">
        <v>0</v>
      </c>
      <c r="C5589" s="211">
        <v>1</v>
      </c>
      <c r="D5589" s="211" t="s">
        <v>4416</v>
      </c>
      <c r="E5589" s="211" t="s">
        <v>127</v>
      </c>
      <c r="F5589" s="211" t="s">
        <v>3291</v>
      </c>
    </row>
    <row r="5590" spans="1:6" x14ac:dyDescent="0.25">
      <c r="A5590" s="211" t="s">
        <v>295</v>
      </c>
      <c r="B5590" s="211">
        <v>0</v>
      </c>
      <c r="C5590" s="211">
        <v>1</v>
      </c>
      <c r="D5590" s="211" t="s">
        <v>4418</v>
      </c>
      <c r="E5590" s="211" t="s">
        <v>127</v>
      </c>
      <c r="F5590" s="211" t="s">
        <v>3291</v>
      </c>
    </row>
    <row r="5591" spans="1:6" x14ac:dyDescent="0.25">
      <c r="A5591" s="211" t="s">
        <v>295</v>
      </c>
      <c r="B5591" s="211">
        <v>0</v>
      </c>
      <c r="C5591" s="211">
        <v>1</v>
      </c>
      <c r="D5591" s="300" t="s">
        <v>3074</v>
      </c>
      <c r="E5591" s="211" t="s">
        <v>3292</v>
      </c>
      <c r="F5591" s="211" t="s">
        <v>3291</v>
      </c>
    </row>
    <row r="5592" spans="1:6" x14ac:dyDescent="0.25">
      <c r="A5592" s="211" t="s">
        <v>295</v>
      </c>
      <c r="B5592" s="211">
        <v>0</v>
      </c>
      <c r="C5592" s="211">
        <v>1</v>
      </c>
      <c r="D5592" s="300" t="s">
        <v>3075</v>
      </c>
      <c r="E5592" s="211" t="s">
        <v>127</v>
      </c>
      <c r="F5592" s="211" t="s">
        <v>3291</v>
      </c>
    </row>
    <row r="5593" spans="1:6" x14ac:dyDescent="0.25">
      <c r="A5593" s="211" t="s">
        <v>295</v>
      </c>
      <c r="B5593" s="211">
        <v>0</v>
      </c>
      <c r="C5593" s="211">
        <v>1</v>
      </c>
      <c r="D5593" s="300" t="s">
        <v>2546</v>
      </c>
      <c r="E5593" s="211" t="s">
        <v>127</v>
      </c>
      <c r="F5593" s="211" t="s">
        <v>3291</v>
      </c>
    </row>
    <row r="5594" spans="1:6" x14ac:dyDescent="0.25">
      <c r="A5594" s="329" t="s">
        <v>728</v>
      </c>
      <c r="B5594" s="211">
        <v>0</v>
      </c>
      <c r="C5594" s="211">
        <v>1</v>
      </c>
      <c r="D5594" s="211" t="s">
        <v>379</v>
      </c>
      <c r="E5594" s="211" t="s">
        <v>3482</v>
      </c>
      <c r="F5594" s="211" t="s">
        <v>3291</v>
      </c>
    </row>
    <row r="5595" spans="1:6" x14ac:dyDescent="0.25">
      <c r="A5595" s="329" t="s">
        <v>728</v>
      </c>
      <c r="B5595" s="211">
        <v>0</v>
      </c>
      <c r="C5595" s="211">
        <v>1</v>
      </c>
      <c r="D5595" s="211" t="s">
        <v>385</v>
      </c>
      <c r="E5595" s="211" t="s">
        <v>3482</v>
      </c>
      <c r="F5595" s="211" t="s">
        <v>3291</v>
      </c>
    </row>
    <row r="5596" spans="1:6" x14ac:dyDescent="0.25">
      <c r="A5596" s="329" t="s">
        <v>728</v>
      </c>
      <c r="B5596" s="211">
        <v>0</v>
      </c>
      <c r="C5596" s="211">
        <v>1</v>
      </c>
      <c r="D5596" s="211" t="s">
        <v>3162</v>
      </c>
      <c r="E5596" s="211" t="s">
        <v>3482</v>
      </c>
      <c r="F5596" s="211" t="s">
        <v>3291</v>
      </c>
    </row>
    <row r="5597" spans="1:6" x14ac:dyDescent="0.25">
      <c r="A5597" s="329" t="s">
        <v>728</v>
      </c>
      <c r="B5597" s="211">
        <v>0</v>
      </c>
      <c r="C5597" s="211">
        <v>1</v>
      </c>
      <c r="D5597" s="211" t="s">
        <v>3247</v>
      </c>
      <c r="E5597" s="211" t="s">
        <v>3482</v>
      </c>
      <c r="F5597" s="211" t="s">
        <v>3291</v>
      </c>
    </row>
    <row r="5598" spans="1:6" x14ac:dyDescent="0.25">
      <c r="A5598" s="329" t="s">
        <v>728</v>
      </c>
      <c r="B5598" s="211">
        <v>0</v>
      </c>
      <c r="C5598" s="211">
        <v>1</v>
      </c>
      <c r="D5598" s="211" t="s">
        <v>2283</v>
      </c>
      <c r="E5598" s="211" t="s">
        <v>3482</v>
      </c>
      <c r="F5598" s="211" t="s">
        <v>3291</v>
      </c>
    </row>
    <row r="5599" spans="1:6" x14ac:dyDescent="0.25">
      <c r="A5599" s="329" t="s">
        <v>728</v>
      </c>
      <c r="B5599" s="211">
        <v>0</v>
      </c>
      <c r="C5599" s="211">
        <v>1</v>
      </c>
      <c r="D5599" s="211" t="s">
        <v>2282</v>
      </c>
      <c r="E5599" s="211" t="s">
        <v>3482</v>
      </c>
      <c r="F5599" s="211" t="s">
        <v>3291</v>
      </c>
    </row>
    <row r="5600" spans="1:6" x14ac:dyDescent="0.25">
      <c r="A5600" s="329" t="s">
        <v>728</v>
      </c>
      <c r="B5600" s="211">
        <v>0</v>
      </c>
      <c r="C5600" s="211">
        <v>1</v>
      </c>
      <c r="D5600" s="211" t="s">
        <v>209</v>
      </c>
      <c r="E5600" s="211" t="s">
        <v>3292</v>
      </c>
      <c r="F5600" s="211" t="s">
        <v>3291</v>
      </c>
    </row>
    <row r="5601" spans="1:6" x14ac:dyDescent="0.25">
      <c r="A5601" s="329" t="s">
        <v>728</v>
      </c>
      <c r="B5601" s="211">
        <v>0</v>
      </c>
      <c r="C5601" s="211">
        <v>1</v>
      </c>
      <c r="D5601" s="211" t="s">
        <v>3196</v>
      </c>
      <c r="E5601" s="211" t="s">
        <v>3292</v>
      </c>
      <c r="F5601" s="211" t="s">
        <v>3291</v>
      </c>
    </row>
    <row r="5602" spans="1:6" x14ac:dyDescent="0.25">
      <c r="A5602" s="329" t="s">
        <v>728</v>
      </c>
      <c r="B5602" s="211">
        <v>0</v>
      </c>
      <c r="C5602" s="211">
        <v>1</v>
      </c>
      <c r="D5602" s="211" t="s">
        <v>392</v>
      </c>
      <c r="E5602" s="211" t="s">
        <v>3292</v>
      </c>
      <c r="F5602" s="211" t="s">
        <v>3291</v>
      </c>
    </row>
    <row r="5603" spans="1:6" x14ac:dyDescent="0.25">
      <c r="A5603" s="329" t="s">
        <v>728</v>
      </c>
      <c r="B5603" s="211">
        <v>0</v>
      </c>
      <c r="C5603" s="211">
        <v>1</v>
      </c>
      <c r="D5603" s="211" t="s">
        <v>642</v>
      </c>
      <c r="E5603" s="211" t="s">
        <v>3292</v>
      </c>
      <c r="F5603" s="211" t="s">
        <v>3291</v>
      </c>
    </row>
    <row r="5604" spans="1:6" x14ac:dyDescent="0.25">
      <c r="A5604" s="329" t="s">
        <v>728</v>
      </c>
      <c r="B5604" s="211">
        <v>0</v>
      </c>
      <c r="C5604" s="211">
        <v>1</v>
      </c>
      <c r="D5604" s="211" t="s">
        <v>395</v>
      </c>
      <c r="E5604" s="211" t="s">
        <v>3292</v>
      </c>
      <c r="F5604" s="211" t="s">
        <v>3291</v>
      </c>
    </row>
    <row r="5605" spans="1:6" x14ac:dyDescent="0.25">
      <c r="A5605" s="329" t="s">
        <v>728</v>
      </c>
      <c r="B5605" s="211">
        <v>0</v>
      </c>
      <c r="C5605" s="211">
        <v>1</v>
      </c>
      <c r="D5605" s="211" t="s">
        <v>397</v>
      </c>
      <c r="E5605" s="211" t="s">
        <v>3292</v>
      </c>
      <c r="F5605" s="211" t="s">
        <v>3291</v>
      </c>
    </row>
    <row r="5606" spans="1:6" x14ac:dyDescent="0.25">
      <c r="A5606" s="329" t="s">
        <v>728</v>
      </c>
      <c r="B5606" s="211">
        <v>0</v>
      </c>
      <c r="C5606" s="211">
        <v>1</v>
      </c>
      <c r="D5606" s="211" t="s">
        <v>292</v>
      </c>
      <c r="E5606" s="211" t="s">
        <v>3292</v>
      </c>
      <c r="F5606" s="211" t="s">
        <v>3291</v>
      </c>
    </row>
    <row r="5607" spans="1:6" x14ac:dyDescent="0.25">
      <c r="A5607" s="329" t="s">
        <v>728</v>
      </c>
      <c r="B5607" s="211">
        <v>0</v>
      </c>
      <c r="C5607" s="211">
        <v>1</v>
      </c>
      <c r="D5607" s="211" t="s">
        <v>400</v>
      </c>
      <c r="E5607" s="211" t="s">
        <v>3292</v>
      </c>
      <c r="F5607" s="211" t="s">
        <v>3291</v>
      </c>
    </row>
    <row r="5608" spans="1:6" x14ac:dyDescent="0.25">
      <c r="A5608" s="329" t="s">
        <v>728</v>
      </c>
      <c r="B5608" s="211">
        <v>0</v>
      </c>
      <c r="C5608" s="211">
        <v>1</v>
      </c>
      <c r="D5608" s="211" t="s">
        <v>403</v>
      </c>
      <c r="E5608" s="211" t="s">
        <v>3292</v>
      </c>
      <c r="F5608" s="211" t="s">
        <v>3291</v>
      </c>
    </row>
    <row r="5609" spans="1:6" x14ac:dyDescent="0.25">
      <c r="A5609" s="329" t="s">
        <v>728</v>
      </c>
      <c r="B5609" s="211">
        <v>0</v>
      </c>
      <c r="C5609" s="211">
        <v>1</v>
      </c>
      <c r="D5609" s="211" t="s">
        <v>1042</v>
      </c>
      <c r="E5609" s="211" t="s">
        <v>3292</v>
      </c>
      <c r="F5609" s="211" t="s">
        <v>3291</v>
      </c>
    </row>
    <row r="5610" spans="1:6" x14ac:dyDescent="0.25">
      <c r="A5610" s="329" t="s">
        <v>728</v>
      </c>
      <c r="B5610" s="211">
        <v>0</v>
      </c>
      <c r="C5610" s="211">
        <v>1</v>
      </c>
      <c r="D5610" s="211" t="s">
        <v>1045</v>
      </c>
      <c r="E5610" s="211" t="s">
        <v>3292</v>
      </c>
      <c r="F5610" s="211" t="s">
        <v>3291</v>
      </c>
    </row>
    <row r="5611" spans="1:6" x14ac:dyDescent="0.25">
      <c r="A5611" s="329" t="s">
        <v>728</v>
      </c>
      <c r="B5611" s="211">
        <v>0</v>
      </c>
      <c r="C5611" s="211">
        <v>1</v>
      </c>
      <c r="D5611" s="211" t="s">
        <v>933</v>
      </c>
      <c r="E5611" s="211" t="s">
        <v>3292</v>
      </c>
      <c r="F5611" s="211" t="s">
        <v>3291</v>
      </c>
    </row>
    <row r="5612" spans="1:6" x14ac:dyDescent="0.25">
      <c r="A5612" s="329" t="s">
        <v>728</v>
      </c>
      <c r="B5612" s="211">
        <v>0</v>
      </c>
      <c r="C5612" s="211">
        <v>1</v>
      </c>
      <c r="D5612" s="211" t="s">
        <v>932</v>
      </c>
      <c r="E5612" s="211" t="s">
        <v>3292</v>
      </c>
      <c r="F5612" s="211" t="s">
        <v>3291</v>
      </c>
    </row>
    <row r="5613" spans="1:6" x14ac:dyDescent="0.25">
      <c r="A5613" s="329" t="s">
        <v>728</v>
      </c>
      <c r="B5613" s="211">
        <v>0</v>
      </c>
      <c r="C5613" s="211">
        <v>1</v>
      </c>
      <c r="D5613" s="211" t="s">
        <v>381</v>
      </c>
      <c r="E5613" s="211" t="s">
        <v>3292</v>
      </c>
      <c r="F5613" s="211" t="s">
        <v>3291</v>
      </c>
    </row>
    <row r="5614" spans="1:6" x14ac:dyDescent="0.25">
      <c r="A5614" s="329" t="s">
        <v>728</v>
      </c>
      <c r="B5614" s="211">
        <v>0</v>
      </c>
      <c r="C5614" s="211">
        <v>1</v>
      </c>
      <c r="D5614" s="211" t="s">
        <v>767</v>
      </c>
      <c r="E5614" s="211" t="s">
        <v>3292</v>
      </c>
      <c r="F5614" s="211" t="s">
        <v>3291</v>
      </c>
    </row>
    <row r="5615" spans="1:6" x14ac:dyDescent="0.25">
      <c r="A5615" s="329" t="s">
        <v>728</v>
      </c>
      <c r="B5615" s="211">
        <v>0</v>
      </c>
      <c r="C5615" s="211">
        <v>1</v>
      </c>
      <c r="D5615" s="211" t="s">
        <v>4401</v>
      </c>
      <c r="E5615" s="211" t="s">
        <v>127</v>
      </c>
      <c r="F5615" s="211" t="s">
        <v>3291</v>
      </c>
    </row>
    <row r="5616" spans="1:6" x14ac:dyDescent="0.25">
      <c r="A5616" s="329" t="s">
        <v>728</v>
      </c>
      <c r="B5616" s="211">
        <v>0</v>
      </c>
      <c r="C5616" s="211">
        <v>1</v>
      </c>
      <c r="D5616" s="211" t="s">
        <v>3200</v>
      </c>
      <c r="E5616" s="211" t="s">
        <v>127</v>
      </c>
      <c r="F5616" s="211" t="s">
        <v>3291</v>
      </c>
    </row>
    <row r="5617" spans="1:6" x14ac:dyDescent="0.25">
      <c r="A5617" s="329" t="s">
        <v>728</v>
      </c>
      <c r="B5617" s="211">
        <v>0</v>
      </c>
      <c r="C5617" s="211">
        <v>1</v>
      </c>
      <c r="D5617" s="211" t="s">
        <v>3199</v>
      </c>
      <c r="E5617" s="211" t="s">
        <v>3292</v>
      </c>
      <c r="F5617" s="211" t="s">
        <v>3291</v>
      </c>
    </row>
    <row r="5618" spans="1:6" x14ac:dyDescent="0.25">
      <c r="A5618" s="329" t="s">
        <v>728</v>
      </c>
      <c r="B5618" s="211">
        <v>0</v>
      </c>
      <c r="C5618" s="211">
        <v>1</v>
      </c>
      <c r="D5618" s="211" t="s">
        <v>87</v>
      </c>
      <c r="E5618" s="211" t="s">
        <v>3292</v>
      </c>
      <c r="F5618" s="211" t="s">
        <v>3291</v>
      </c>
    </row>
    <row r="5619" spans="1:6" x14ac:dyDescent="0.25">
      <c r="A5619" s="329" t="s">
        <v>728</v>
      </c>
      <c r="B5619" s="211">
        <v>0</v>
      </c>
      <c r="C5619" s="211">
        <v>1</v>
      </c>
      <c r="D5619" s="211" t="s">
        <v>3584</v>
      </c>
      <c r="E5619" s="211" t="s">
        <v>3292</v>
      </c>
      <c r="F5619" s="211" t="s">
        <v>3291</v>
      </c>
    </row>
    <row r="5620" spans="1:6" x14ac:dyDescent="0.25">
      <c r="A5620" s="329" t="s">
        <v>728</v>
      </c>
      <c r="B5620" s="211">
        <v>0</v>
      </c>
      <c r="C5620" s="211">
        <v>1</v>
      </c>
      <c r="D5620" s="211" t="s">
        <v>78</v>
      </c>
      <c r="E5620" s="211" t="s">
        <v>3292</v>
      </c>
      <c r="F5620" s="211" t="s">
        <v>3291</v>
      </c>
    </row>
    <row r="5621" spans="1:6" x14ac:dyDescent="0.25">
      <c r="A5621" s="329" t="s">
        <v>728</v>
      </c>
      <c r="B5621" s="211">
        <v>0</v>
      </c>
      <c r="C5621" s="211">
        <v>1</v>
      </c>
      <c r="D5621" s="211" t="s">
        <v>3532</v>
      </c>
      <c r="E5621" s="211" t="s">
        <v>3292</v>
      </c>
      <c r="F5621" s="211" t="s">
        <v>3291</v>
      </c>
    </row>
    <row r="5622" spans="1:6" x14ac:dyDescent="0.25">
      <c r="A5622" s="329" t="s">
        <v>728</v>
      </c>
      <c r="B5622" s="211">
        <v>0</v>
      </c>
      <c r="C5622" s="211">
        <v>1</v>
      </c>
      <c r="D5622" s="211" t="s">
        <v>1048</v>
      </c>
      <c r="E5622" s="211" t="s">
        <v>3292</v>
      </c>
      <c r="F5622" s="211" t="s">
        <v>3291</v>
      </c>
    </row>
    <row r="5623" spans="1:6" x14ac:dyDescent="0.25">
      <c r="A5623" s="329" t="s">
        <v>728</v>
      </c>
      <c r="B5623" s="211">
        <v>0</v>
      </c>
      <c r="C5623" s="211">
        <v>1</v>
      </c>
      <c r="D5623" s="211" t="s">
        <v>1050</v>
      </c>
      <c r="E5623" s="211" t="s">
        <v>3292</v>
      </c>
      <c r="F5623" s="211" t="s">
        <v>3291</v>
      </c>
    </row>
    <row r="5624" spans="1:6" x14ac:dyDescent="0.25">
      <c r="A5624" s="329" t="s">
        <v>728</v>
      </c>
      <c r="B5624" s="211">
        <v>0</v>
      </c>
      <c r="C5624" s="211">
        <v>1</v>
      </c>
      <c r="D5624" s="211" t="s">
        <v>1043</v>
      </c>
      <c r="E5624" s="211" t="s">
        <v>3292</v>
      </c>
      <c r="F5624" s="211" t="s">
        <v>3291</v>
      </c>
    </row>
    <row r="5625" spans="1:6" x14ac:dyDescent="0.25">
      <c r="A5625" s="329" t="s">
        <v>728</v>
      </c>
      <c r="B5625" s="211">
        <v>0</v>
      </c>
      <c r="C5625" s="211">
        <v>1</v>
      </c>
      <c r="D5625" s="211" t="s">
        <v>4402</v>
      </c>
      <c r="E5625" s="211" t="s">
        <v>127</v>
      </c>
      <c r="F5625" s="211" t="s">
        <v>3291</v>
      </c>
    </row>
    <row r="5626" spans="1:6" x14ac:dyDescent="0.25">
      <c r="A5626" s="329" t="s">
        <v>728</v>
      </c>
      <c r="B5626" s="211">
        <v>0</v>
      </c>
      <c r="C5626" s="211">
        <v>1</v>
      </c>
      <c r="D5626" s="211" t="s">
        <v>303</v>
      </c>
      <c r="E5626" s="211" t="s">
        <v>3292</v>
      </c>
      <c r="F5626" s="211" t="s">
        <v>3291</v>
      </c>
    </row>
    <row r="5627" spans="1:6" x14ac:dyDescent="0.25">
      <c r="A5627" s="329" t="s">
        <v>728</v>
      </c>
      <c r="B5627" s="211">
        <v>0</v>
      </c>
      <c r="C5627" s="211">
        <v>1</v>
      </c>
      <c r="D5627" s="211" t="s">
        <v>314</v>
      </c>
      <c r="E5627" s="211" t="s">
        <v>3292</v>
      </c>
      <c r="F5627" s="211" t="s">
        <v>3291</v>
      </c>
    </row>
    <row r="5628" spans="1:6" x14ac:dyDescent="0.25">
      <c r="A5628" s="329" t="s">
        <v>728</v>
      </c>
      <c r="B5628" s="211">
        <v>0</v>
      </c>
      <c r="C5628" s="211">
        <v>1</v>
      </c>
      <c r="D5628" s="211" t="s">
        <v>302</v>
      </c>
      <c r="E5628" s="211" t="s">
        <v>3292</v>
      </c>
      <c r="F5628" s="211" t="s">
        <v>3291</v>
      </c>
    </row>
    <row r="5629" spans="1:6" x14ac:dyDescent="0.25">
      <c r="A5629" s="329" t="s">
        <v>728</v>
      </c>
      <c r="B5629" s="211">
        <v>0</v>
      </c>
      <c r="C5629" s="211">
        <v>1</v>
      </c>
      <c r="D5629" s="211" t="s">
        <v>316</v>
      </c>
      <c r="E5629" s="211" t="s">
        <v>3292</v>
      </c>
      <c r="F5629" s="211" t="s">
        <v>3291</v>
      </c>
    </row>
    <row r="5630" spans="1:6" x14ac:dyDescent="0.25">
      <c r="A5630" s="329" t="s">
        <v>728</v>
      </c>
      <c r="B5630" s="211">
        <v>0</v>
      </c>
      <c r="C5630" s="211">
        <v>1</v>
      </c>
      <c r="D5630" s="211" t="s">
        <v>317</v>
      </c>
      <c r="E5630" s="211" t="s">
        <v>3292</v>
      </c>
      <c r="F5630" s="211" t="s">
        <v>3291</v>
      </c>
    </row>
    <row r="5631" spans="1:6" x14ac:dyDescent="0.25">
      <c r="A5631" s="329" t="s">
        <v>728</v>
      </c>
      <c r="B5631" s="211">
        <v>0</v>
      </c>
      <c r="C5631" s="211">
        <v>1</v>
      </c>
      <c r="D5631" s="211" t="s">
        <v>319</v>
      </c>
      <c r="E5631" s="211" t="s">
        <v>3292</v>
      </c>
      <c r="F5631" s="211" t="s">
        <v>3291</v>
      </c>
    </row>
    <row r="5632" spans="1:6" x14ac:dyDescent="0.25">
      <c r="A5632" s="329" t="s">
        <v>728</v>
      </c>
      <c r="B5632" s="211">
        <v>0</v>
      </c>
      <c r="C5632" s="211">
        <v>1</v>
      </c>
      <c r="D5632" s="211" t="s">
        <v>276</v>
      </c>
      <c r="E5632" s="211" t="s">
        <v>3292</v>
      </c>
      <c r="F5632" s="211" t="s">
        <v>3291</v>
      </c>
    </row>
    <row r="5633" spans="1:6" x14ac:dyDescent="0.25">
      <c r="A5633" s="329" t="s">
        <v>728</v>
      </c>
      <c r="B5633" s="211">
        <v>0</v>
      </c>
      <c r="C5633" s="211">
        <v>1</v>
      </c>
      <c r="D5633" s="211" t="s">
        <v>327</v>
      </c>
      <c r="E5633" s="211" t="s">
        <v>3292</v>
      </c>
      <c r="F5633" s="211" t="s">
        <v>3291</v>
      </c>
    </row>
    <row r="5634" spans="1:6" x14ac:dyDescent="0.25">
      <c r="A5634" s="329" t="s">
        <v>728</v>
      </c>
      <c r="B5634" s="211">
        <v>0</v>
      </c>
      <c r="C5634" s="211">
        <v>1</v>
      </c>
      <c r="D5634" s="211" t="s">
        <v>323</v>
      </c>
      <c r="E5634" s="211" t="s">
        <v>3292</v>
      </c>
      <c r="F5634" s="211" t="s">
        <v>3291</v>
      </c>
    </row>
    <row r="5635" spans="1:6" x14ac:dyDescent="0.25">
      <c r="A5635" s="329" t="s">
        <v>728</v>
      </c>
      <c r="B5635" s="211">
        <v>0</v>
      </c>
      <c r="C5635" s="211">
        <v>1</v>
      </c>
      <c r="D5635" s="211" t="s">
        <v>321</v>
      </c>
      <c r="E5635" s="211" t="s">
        <v>3292</v>
      </c>
      <c r="F5635" s="211" t="s">
        <v>3291</v>
      </c>
    </row>
    <row r="5636" spans="1:6" x14ac:dyDescent="0.25">
      <c r="A5636" s="329" t="s">
        <v>728</v>
      </c>
      <c r="B5636" s="211">
        <v>0</v>
      </c>
      <c r="C5636" s="211">
        <v>1</v>
      </c>
      <c r="D5636" s="211" t="s">
        <v>325</v>
      </c>
      <c r="E5636" s="211" t="s">
        <v>3292</v>
      </c>
      <c r="F5636" s="211" t="s">
        <v>3291</v>
      </c>
    </row>
    <row r="5637" spans="1:6" x14ac:dyDescent="0.25">
      <c r="A5637" s="329" t="s">
        <v>728</v>
      </c>
      <c r="B5637" s="211">
        <v>0</v>
      </c>
      <c r="C5637" s="211">
        <v>1</v>
      </c>
      <c r="D5637" s="211" t="s">
        <v>337</v>
      </c>
      <c r="E5637" s="211" t="s">
        <v>3292</v>
      </c>
      <c r="F5637" s="211" t="s">
        <v>3291</v>
      </c>
    </row>
    <row r="5638" spans="1:6" x14ac:dyDescent="0.25">
      <c r="A5638" s="329" t="s">
        <v>728</v>
      </c>
      <c r="B5638" s="211">
        <v>0</v>
      </c>
      <c r="C5638" s="211">
        <v>1</v>
      </c>
      <c r="D5638" s="211" t="s">
        <v>315</v>
      </c>
      <c r="E5638" s="211" t="s">
        <v>3292</v>
      </c>
      <c r="F5638" s="211" t="s">
        <v>3291</v>
      </c>
    </row>
    <row r="5639" spans="1:6" x14ac:dyDescent="0.25">
      <c r="A5639" s="329" t="s">
        <v>728</v>
      </c>
      <c r="B5639" s="211">
        <v>0</v>
      </c>
      <c r="C5639" s="211">
        <v>1</v>
      </c>
      <c r="D5639" s="211" t="s">
        <v>335</v>
      </c>
      <c r="E5639" s="211" t="s">
        <v>3292</v>
      </c>
      <c r="F5639" s="211" t="s">
        <v>3291</v>
      </c>
    </row>
    <row r="5640" spans="1:6" x14ac:dyDescent="0.25">
      <c r="A5640" s="329" t="s">
        <v>728</v>
      </c>
      <c r="B5640" s="211">
        <v>0</v>
      </c>
      <c r="C5640" s="211">
        <v>1</v>
      </c>
      <c r="D5640" s="211" t="s">
        <v>329</v>
      </c>
      <c r="E5640" s="211" t="s">
        <v>3292</v>
      </c>
      <c r="F5640" s="211" t="s">
        <v>3291</v>
      </c>
    </row>
    <row r="5641" spans="1:6" x14ac:dyDescent="0.25">
      <c r="A5641" s="329" t="s">
        <v>728</v>
      </c>
      <c r="B5641" s="211">
        <v>0</v>
      </c>
      <c r="C5641" s="211">
        <v>1</v>
      </c>
      <c r="D5641" s="211" t="s">
        <v>332</v>
      </c>
      <c r="E5641" s="211" t="s">
        <v>3292</v>
      </c>
      <c r="F5641" s="211" t="s">
        <v>3291</v>
      </c>
    </row>
    <row r="5642" spans="1:6" x14ac:dyDescent="0.25">
      <c r="A5642" s="329" t="s">
        <v>728</v>
      </c>
      <c r="B5642" s="211">
        <v>0</v>
      </c>
      <c r="C5642" s="211">
        <v>1</v>
      </c>
      <c r="D5642" s="211" t="s">
        <v>330</v>
      </c>
      <c r="E5642" s="211" t="s">
        <v>3292</v>
      </c>
      <c r="F5642" s="211" t="s">
        <v>3291</v>
      </c>
    </row>
    <row r="5643" spans="1:6" x14ac:dyDescent="0.25">
      <c r="A5643" s="329" t="s">
        <v>728</v>
      </c>
      <c r="B5643" s="211">
        <v>0</v>
      </c>
      <c r="C5643" s="211">
        <v>1</v>
      </c>
      <c r="D5643" s="211" t="s">
        <v>331</v>
      </c>
      <c r="E5643" s="211" t="s">
        <v>3292</v>
      </c>
      <c r="F5643" s="211" t="s">
        <v>3291</v>
      </c>
    </row>
    <row r="5644" spans="1:6" x14ac:dyDescent="0.25">
      <c r="A5644" s="329" t="s">
        <v>728</v>
      </c>
      <c r="B5644" s="211">
        <v>0</v>
      </c>
      <c r="C5644" s="211">
        <v>1</v>
      </c>
      <c r="D5644" s="211" t="s">
        <v>336</v>
      </c>
      <c r="E5644" s="211" t="s">
        <v>3292</v>
      </c>
      <c r="F5644" s="211" t="s">
        <v>3291</v>
      </c>
    </row>
    <row r="5645" spans="1:6" x14ac:dyDescent="0.25">
      <c r="A5645" s="329" t="s">
        <v>728</v>
      </c>
      <c r="B5645" s="211">
        <v>0</v>
      </c>
      <c r="C5645" s="211">
        <v>1</v>
      </c>
      <c r="D5645" s="211" t="s">
        <v>305</v>
      </c>
      <c r="E5645" s="211" t="s">
        <v>3292</v>
      </c>
      <c r="F5645" s="211" t="s">
        <v>3291</v>
      </c>
    </row>
    <row r="5646" spans="1:6" x14ac:dyDescent="0.25">
      <c r="A5646" s="329" t="s">
        <v>728</v>
      </c>
      <c r="B5646" s="211">
        <v>0</v>
      </c>
      <c r="C5646" s="211">
        <v>1</v>
      </c>
      <c r="D5646" s="211" t="s">
        <v>307</v>
      </c>
      <c r="E5646" s="211" t="s">
        <v>3292</v>
      </c>
      <c r="F5646" s="211" t="s">
        <v>3291</v>
      </c>
    </row>
    <row r="5647" spans="1:6" x14ac:dyDescent="0.25">
      <c r="A5647" s="329" t="s">
        <v>728</v>
      </c>
      <c r="B5647" s="211">
        <v>0</v>
      </c>
      <c r="C5647" s="211">
        <v>1</v>
      </c>
      <c r="D5647" s="211" t="s">
        <v>333</v>
      </c>
      <c r="E5647" s="211" t="s">
        <v>3292</v>
      </c>
      <c r="F5647" s="211" t="s">
        <v>3291</v>
      </c>
    </row>
    <row r="5648" spans="1:6" x14ac:dyDescent="0.25">
      <c r="A5648" s="329" t="s">
        <v>728</v>
      </c>
      <c r="B5648" s="211">
        <v>0</v>
      </c>
      <c r="C5648" s="211">
        <v>1</v>
      </c>
      <c r="D5648" s="211">
        <v>6151</v>
      </c>
      <c r="E5648" s="211" t="s">
        <v>3292</v>
      </c>
      <c r="F5648" s="211" t="s">
        <v>3291</v>
      </c>
    </row>
    <row r="5649" spans="1:6" x14ac:dyDescent="0.25">
      <c r="A5649" s="329" t="s">
        <v>728</v>
      </c>
      <c r="B5649" s="211">
        <v>0</v>
      </c>
      <c r="C5649" s="211">
        <v>1</v>
      </c>
      <c r="D5649" s="211" t="s">
        <v>360</v>
      </c>
      <c r="E5649" s="211" t="s">
        <v>3292</v>
      </c>
      <c r="F5649" s="211" t="s">
        <v>3291</v>
      </c>
    </row>
    <row r="5650" spans="1:6" x14ac:dyDescent="0.25">
      <c r="A5650" s="329" t="s">
        <v>728</v>
      </c>
      <c r="B5650" s="211">
        <v>0</v>
      </c>
      <c r="C5650" s="211">
        <v>1</v>
      </c>
      <c r="D5650" s="211" t="s">
        <v>2287</v>
      </c>
      <c r="E5650" s="211" t="s">
        <v>3292</v>
      </c>
      <c r="F5650" s="211" t="s">
        <v>3291</v>
      </c>
    </row>
    <row r="5651" spans="1:6" x14ac:dyDescent="0.25">
      <c r="A5651" s="329" t="s">
        <v>728</v>
      </c>
      <c r="B5651" s="211">
        <v>0</v>
      </c>
      <c r="C5651" s="211">
        <v>1</v>
      </c>
      <c r="D5651" s="211" t="s">
        <v>357</v>
      </c>
      <c r="E5651" s="211" t="s">
        <v>3292</v>
      </c>
      <c r="F5651" s="211" t="s">
        <v>3291</v>
      </c>
    </row>
    <row r="5652" spans="1:6" x14ac:dyDescent="0.25">
      <c r="A5652" s="329" t="s">
        <v>728</v>
      </c>
      <c r="B5652" s="211">
        <v>0</v>
      </c>
      <c r="C5652" s="211">
        <v>1</v>
      </c>
      <c r="D5652" s="211" t="s">
        <v>3993</v>
      </c>
      <c r="E5652" s="211" t="s">
        <v>3292</v>
      </c>
      <c r="F5652" s="211" t="s">
        <v>3291</v>
      </c>
    </row>
    <row r="5653" spans="1:6" x14ac:dyDescent="0.25">
      <c r="A5653" s="329" t="s">
        <v>728</v>
      </c>
      <c r="B5653" s="211">
        <v>0</v>
      </c>
      <c r="C5653" s="211">
        <v>1</v>
      </c>
      <c r="D5653" s="211" t="s">
        <v>4195</v>
      </c>
      <c r="E5653" s="211" t="s">
        <v>127</v>
      </c>
      <c r="F5653" s="211" t="s">
        <v>3291</v>
      </c>
    </row>
    <row r="5654" spans="1:6" x14ac:dyDescent="0.25">
      <c r="A5654" s="329" t="s">
        <v>728</v>
      </c>
      <c r="B5654" s="211">
        <v>0</v>
      </c>
      <c r="C5654" s="211">
        <v>1</v>
      </c>
      <c r="D5654" s="211" t="s">
        <v>4213</v>
      </c>
      <c r="E5654" s="211" t="s">
        <v>127</v>
      </c>
      <c r="F5654" s="211" t="s">
        <v>3291</v>
      </c>
    </row>
    <row r="5655" spans="1:6" x14ac:dyDescent="0.25">
      <c r="A5655" s="329" t="s">
        <v>728</v>
      </c>
      <c r="B5655" s="211">
        <v>0</v>
      </c>
      <c r="C5655" s="211">
        <v>1</v>
      </c>
      <c r="D5655" s="211" t="s">
        <v>4214</v>
      </c>
      <c r="E5655" s="211" t="s">
        <v>127</v>
      </c>
      <c r="F5655" s="211" t="s">
        <v>3291</v>
      </c>
    </row>
    <row r="5656" spans="1:6" x14ac:dyDescent="0.25">
      <c r="A5656" s="329" t="s">
        <v>728</v>
      </c>
      <c r="B5656" s="211">
        <v>0</v>
      </c>
      <c r="C5656" s="211">
        <v>1</v>
      </c>
      <c r="D5656" s="211" t="s">
        <v>4215</v>
      </c>
      <c r="E5656" s="211" t="s">
        <v>127</v>
      </c>
      <c r="F5656" s="211" t="s">
        <v>3291</v>
      </c>
    </row>
    <row r="5657" spans="1:6" x14ac:dyDescent="0.25">
      <c r="A5657" s="329" t="s">
        <v>728</v>
      </c>
      <c r="B5657" s="211">
        <v>0</v>
      </c>
      <c r="C5657" s="211">
        <v>1</v>
      </c>
      <c r="D5657" s="211" t="s">
        <v>4216</v>
      </c>
      <c r="E5657" s="211" t="s">
        <v>127</v>
      </c>
      <c r="F5657" s="211" t="s">
        <v>3291</v>
      </c>
    </row>
    <row r="5658" spans="1:6" x14ac:dyDescent="0.25">
      <c r="A5658" s="329" t="s">
        <v>728</v>
      </c>
      <c r="B5658" s="211">
        <v>0</v>
      </c>
      <c r="C5658" s="211">
        <v>1</v>
      </c>
      <c r="D5658" s="211" t="s">
        <v>4217</v>
      </c>
      <c r="E5658" s="211" t="s">
        <v>127</v>
      </c>
      <c r="F5658" s="211" t="s">
        <v>3291</v>
      </c>
    </row>
    <row r="5659" spans="1:6" x14ac:dyDescent="0.25">
      <c r="A5659" s="329" t="s">
        <v>728</v>
      </c>
      <c r="B5659" s="211">
        <v>0</v>
      </c>
      <c r="C5659" s="211">
        <v>1</v>
      </c>
      <c r="D5659" s="211" t="s">
        <v>4221</v>
      </c>
      <c r="E5659" s="211" t="s">
        <v>127</v>
      </c>
      <c r="F5659" s="211" t="s">
        <v>3291</v>
      </c>
    </row>
    <row r="5660" spans="1:6" x14ac:dyDescent="0.25">
      <c r="A5660" s="329" t="s">
        <v>728</v>
      </c>
      <c r="B5660" s="211">
        <v>0</v>
      </c>
      <c r="C5660" s="211">
        <v>1</v>
      </c>
      <c r="D5660" s="211" t="s">
        <v>4222</v>
      </c>
      <c r="E5660" s="211" t="s">
        <v>127</v>
      </c>
      <c r="F5660" s="211" t="s">
        <v>3291</v>
      </c>
    </row>
    <row r="5661" spans="1:6" x14ac:dyDescent="0.25">
      <c r="A5661" s="329" t="s">
        <v>728</v>
      </c>
      <c r="B5661" s="211">
        <v>0</v>
      </c>
      <c r="C5661" s="211">
        <v>1</v>
      </c>
      <c r="D5661" s="211" t="s">
        <v>4223</v>
      </c>
      <c r="E5661" s="211" t="s">
        <v>127</v>
      </c>
      <c r="F5661" s="211" t="s">
        <v>3291</v>
      </c>
    </row>
    <row r="5662" spans="1:6" x14ac:dyDescent="0.25">
      <c r="A5662" s="329" t="s">
        <v>728</v>
      </c>
      <c r="B5662" s="211">
        <v>0</v>
      </c>
      <c r="C5662" s="211">
        <v>1</v>
      </c>
      <c r="D5662" s="211" t="s">
        <v>4260</v>
      </c>
      <c r="E5662" s="211" t="s">
        <v>127</v>
      </c>
      <c r="F5662" s="211" t="s">
        <v>3291</v>
      </c>
    </row>
    <row r="5663" spans="1:6" x14ac:dyDescent="0.25">
      <c r="A5663" s="329" t="s">
        <v>728</v>
      </c>
      <c r="B5663" s="211">
        <v>0</v>
      </c>
      <c r="C5663" s="211">
        <v>1</v>
      </c>
      <c r="D5663" s="211" t="s">
        <v>4301</v>
      </c>
      <c r="E5663" s="211" t="s">
        <v>127</v>
      </c>
      <c r="F5663" s="211" t="s">
        <v>3291</v>
      </c>
    </row>
    <row r="5664" spans="1:6" x14ac:dyDescent="0.25">
      <c r="A5664" s="329" t="s">
        <v>728</v>
      </c>
      <c r="B5664" s="211">
        <v>0</v>
      </c>
      <c r="C5664" s="211">
        <v>1</v>
      </c>
      <c r="D5664" s="211" t="s">
        <v>4302</v>
      </c>
      <c r="E5664" s="211" t="s">
        <v>127</v>
      </c>
      <c r="F5664" s="211" t="s">
        <v>3291</v>
      </c>
    </row>
    <row r="5665" spans="1:6" x14ac:dyDescent="0.25">
      <c r="A5665" s="329" t="s">
        <v>728</v>
      </c>
      <c r="B5665" s="211">
        <v>0</v>
      </c>
      <c r="C5665" s="211">
        <v>1</v>
      </c>
      <c r="D5665" s="211" t="s">
        <v>4303</v>
      </c>
      <c r="E5665" s="211" t="s">
        <v>127</v>
      </c>
      <c r="F5665" s="211" t="s">
        <v>3291</v>
      </c>
    </row>
    <row r="5666" spans="1:6" x14ac:dyDescent="0.25">
      <c r="A5666" s="329" t="s">
        <v>728</v>
      </c>
      <c r="B5666" s="211">
        <v>0</v>
      </c>
      <c r="C5666" s="211">
        <v>1</v>
      </c>
      <c r="D5666" s="211" t="s">
        <v>4304</v>
      </c>
      <c r="E5666" s="211" t="s">
        <v>127</v>
      </c>
      <c r="F5666" s="211" t="s">
        <v>3291</v>
      </c>
    </row>
    <row r="5667" spans="1:6" x14ac:dyDescent="0.25">
      <c r="A5667" s="329" t="s">
        <v>728</v>
      </c>
      <c r="B5667" s="211">
        <v>0</v>
      </c>
      <c r="C5667" s="211">
        <v>1</v>
      </c>
      <c r="D5667" s="211" t="s">
        <v>4305</v>
      </c>
      <c r="E5667" s="211" t="s">
        <v>127</v>
      </c>
      <c r="F5667" s="211" t="s">
        <v>3291</v>
      </c>
    </row>
    <row r="5668" spans="1:6" x14ac:dyDescent="0.25">
      <c r="A5668" s="329" t="s">
        <v>728</v>
      </c>
      <c r="B5668" s="211">
        <v>0</v>
      </c>
      <c r="C5668" s="211">
        <v>1</v>
      </c>
      <c r="D5668" s="211" t="s">
        <v>4306</v>
      </c>
      <c r="E5668" s="211" t="s">
        <v>127</v>
      </c>
      <c r="F5668" s="211" t="s">
        <v>3291</v>
      </c>
    </row>
    <row r="5669" spans="1:6" x14ac:dyDescent="0.25">
      <c r="A5669" s="329" t="s">
        <v>728</v>
      </c>
      <c r="B5669" s="211">
        <v>0</v>
      </c>
      <c r="C5669" s="211">
        <v>1</v>
      </c>
      <c r="D5669" s="211" t="s">
        <v>4310</v>
      </c>
      <c r="E5669" s="211" t="s">
        <v>127</v>
      </c>
      <c r="F5669" s="211" t="s">
        <v>3291</v>
      </c>
    </row>
    <row r="5670" spans="1:6" x14ac:dyDescent="0.25">
      <c r="A5670" s="329" t="s">
        <v>728</v>
      </c>
      <c r="B5670" s="211">
        <v>0</v>
      </c>
      <c r="C5670" s="211">
        <v>1</v>
      </c>
      <c r="D5670" s="211" t="s">
        <v>4311</v>
      </c>
      <c r="E5670" s="211" t="s">
        <v>127</v>
      </c>
      <c r="F5670" s="211" t="s">
        <v>3291</v>
      </c>
    </row>
    <row r="5671" spans="1:6" x14ac:dyDescent="0.25">
      <c r="A5671" s="329" t="s">
        <v>728</v>
      </c>
      <c r="B5671" s="211">
        <v>0</v>
      </c>
      <c r="C5671" s="211">
        <v>1</v>
      </c>
      <c r="D5671" s="211" t="s">
        <v>4312</v>
      </c>
      <c r="E5671" s="211" t="s">
        <v>127</v>
      </c>
      <c r="F5671" s="211" t="s">
        <v>3291</v>
      </c>
    </row>
    <row r="5672" spans="1:6" x14ac:dyDescent="0.25">
      <c r="A5672" s="329" t="s">
        <v>728</v>
      </c>
      <c r="B5672" s="211">
        <v>0</v>
      </c>
      <c r="C5672" s="211">
        <v>1</v>
      </c>
      <c r="D5672" s="211" t="s">
        <v>3381</v>
      </c>
      <c r="E5672" s="211" t="s">
        <v>3292</v>
      </c>
      <c r="F5672" s="211" t="s">
        <v>3291</v>
      </c>
    </row>
    <row r="5673" spans="1:6" x14ac:dyDescent="0.25">
      <c r="A5673" s="329" t="s">
        <v>728</v>
      </c>
      <c r="B5673" s="211">
        <v>0</v>
      </c>
      <c r="C5673" s="211">
        <v>1</v>
      </c>
      <c r="D5673" s="211" t="s">
        <v>3367</v>
      </c>
      <c r="E5673" s="211" t="s">
        <v>3292</v>
      </c>
      <c r="F5673" s="211" t="s">
        <v>3291</v>
      </c>
    </row>
    <row r="5674" spans="1:6" x14ac:dyDescent="0.25">
      <c r="A5674" s="329" t="s">
        <v>728</v>
      </c>
      <c r="B5674" s="211">
        <v>0</v>
      </c>
      <c r="C5674" s="211">
        <v>1</v>
      </c>
      <c r="D5674" s="211" t="s">
        <v>3371</v>
      </c>
      <c r="E5674" s="211" t="s">
        <v>3292</v>
      </c>
      <c r="F5674" s="211" t="s">
        <v>3291</v>
      </c>
    </row>
    <row r="5675" spans="1:6" x14ac:dyDescent="0.25">
      <c r="A5675" s="329" t="s">
        <v>728</v>
      </c>
      <c r="B5675" s="211">
        <v>0</v>
      </c>
      <c r="C5675" s="211">
        <v>1</v>
      </c>
      <c r="D5675" s="211" t="s">
        <v>3366</v>
      </c>
      <c r="E5675" s="211" t="s">
        <v>3292</v>
      </c>
      <c r="F5675" s="211" t="s">
        <v>3291</v>
      </c>
    </row>
    <row r="5676" spans="1:6" x14ac:dyDescent="0.25">
      <c r="A5676" s="329" t="s">
        <v>728</v>
      </c>
      <c r="B5676" s="211">
        <v>0</v>
      </c>
      <c r="C5676" s="211">
        <v>1</v>
      </c>
      <c r="D5676" s="211" t="s">
        <v>3370</v>
      </c>
      <c r="E5676" s="211" t="s">
        <v>3292</v>
      </c>
      <c r="F5676" s="211" t="s">
        <v>3291</v>
      </c>
    </row>
    <row r="5677" spans="1:6" x14ac:dyDescent="0.25">
      <c r="A5677" s="329" t="s">
        <v>728</v>
      </c>
      <c r="B5677" s="211">
        <v>0</v>
      </c>
      <c r="C5677" s="211">
        <v>1</v>
      </c>
      <c r="D5677" s="211" t="s">
        <v>3369</v>
      </c>
      <c r="E5677" s="211" t="s">
        <v>3292</v>
      </c>
      <c r="F5677" s="211" t="s">
        <v>3291</v>
      </c>
    </row>
    <row r="5678" spans="1:6" x14ac:dyDescent="0.25">
      <c r="A5678" s="329" t="s">
        <v>728</v>
      </c>
      <c r="B5678" s="211">
        <v>0</v>
      </c>
      <c r="C5678" s="211">
        <v>1</v>
      </c>
      <c r="D5678" s="211" t="s">
        <v>3372</v>
      </c>
      <c r="E5678" s="211" t="s">
        <v>3292</v>
      </c>
      <c r="F5678" s="211" t="s">
        <v>3291</v>
      </c>
    </row>
    <row r="5679" spans="1:6" x14ac:dyDescent="0.25">
      <c r="A5679" s="329" t="s">
        <v>728</v>
      </c>
      <c r="B5679" s="211">
        <v>0</v>
      </c>
      <c r="C5679" s="211">
        <v>1</v>
      </c>
      <c r="D5679" s="211" t="s">
        <v>3365</v>
      </c>
      <c r="E5679" s="211" t="s">
        <v>3292</v>
      </c>
      <c r="F5679" s="211" t="s">
        <v>3291</v>
      </c>
    </row>
    <row r="5680" spans="1:6" x14ac:dyDescent="0.25">
      <c r="A5680" s="329" t="s">
        <v>728</v>
      </c>
      <c r="B5680" s="211">
        <v>0</v>
      </c>
      <c r="C5680" s="211">
        <v>1</v>
      </c>
      <c r="D5680" s="211" t="s">
        <v>3368</v>
      </c>
      <c r="E5680" s="211" t="s">
        <v>3292</v>
      </c>
      <c r="F5680" s="211" t="s">
        <v>3291</v>
      </c>
    </row>
    <row r="5681" spans="1:6" x14ac:dyDescent="0.25">
      <c r="A5681" s="329" t="s">
        <v>728</v>
      </c>
      <c r="B5681" s="211">
        <v>0</v>
      </c>
      <c r="C5681" s="211">
        <v>1</v>
      </c>
      <c r="D5681" s="211" t="s">
        <v>3382</v>
      </c>
      <c r="E5681" s="211" t="s">
        <v>3292</v>
      </c>
      <c r="F5681" s="211" t="s">
        <v>3291</v>
      </c>
    </row>
    <row r="5682" spans="1:6" x14ac:dyDescent="0.25">
      <c r="A5682" s="329" t="s">
        <v>728</v>
      </c>
      <c r="B5682" s="211">
        <v>0</v>
      </c>
      <c r="C5682" s="211">
        <v>1</v>
      </c>
      <c r="D5682" s="211" t="s">
        <v>3948</v>
      </c>
      <c r="E5682" s="211" t="s">
        <v>127</v>
      </c>
      <c r="F5682" s="211" t="s">
        <v>3291</v>
      </c>
    </row>
    <row r="5683" spans="1:6" x14ac:dyDescent="0.25">
      <c r="A5683" s="329" t="s">
        <v>728</v>
      </c>
      <c r="B5683" s="211">
        <v>0</v>
      </c>
      <c r="C5683" s="211">
        <v>1</v>
      </c>
      <c r="D5683" s="211" t="s">
        <v>4415</v>
      </c>
      <c r="E5683" s="211" t="s">
        <v>127</v>
      </c>
      <c r="F5683" s="211" t="s">
        <v>3291</v>
      </c>
    </row>
    <row r="5684" spans="1:6" x14ac:dyDescent="0.25">
      <c r="A5684" s="329" t="s">
        <v>728</v>
      </c>
      <c r="B5684" s="211">
        <v>0</v>
      </c>
      <c r="C5684" s="211">
        <v>1</v>
      </c>
      <c r="D5684" s="211" t="s">
        <v>4416</v>
      </c>
      <c r="E5684" s="211" t="s">
        <v>127</v>
      </c>
      <c r="F5684" s="211" t="s">
        <v>3291</v>
      </c>
    </row>
    <row r="5685" spans="1:6" x14ac:dyDescent="0.25">
      <c r="A5685" s="329" t="s">
        <v>728</v>
      </c>
      <c r="B5685" s="211">
        <v>0</v>
      </c>
      <c r="C5685" s="211">
        <v>1</v>
      </c>
      <c r="D5685" s="211" t="s">
        <v>4418</v>
      </c>
      <c r="E5685" s="211" t="s">
        <v>127</v>
      </c>
      <c r="F5685" s="211" t="s">
        <v>3291</v>
      </c>
    </row>
    <row r="5686" spans="1:6" x14ac:dyDescent="0.25">
      <c r="A5686" s="329" t="s">
        <v>728</v>
      </c>
      <c r="B5686" s="211">
        <v>0</v>
      </c>
      <c r="C5686" s="211">
        <v>1</v>
      </c>
      <c r="D5686" s="300" t="s">
        <v>3074</v>
      </c>
      <c r="E5686" s="211" t="s">
        <v>3292</v>
      </c>
      <c r="F5686" s="211" t="s">
        <v>3291</v>
      </c>
    </row>
    <row r="5687" spans="1:6" x14ac:dyDescent="0.25">
      <c r="A5687" s="329" t="s">
        <v>728</v>
      </c>
      <c r="B5687" s="211">
        <v>0</v>
      </c>
      <c r="C5687" s="211">
        <v>1</v>
      </c>
      <c r="D5687" s="300" t="s">
        <v>3075</v>
      </c>
      <c r="E5687" s="211" t="s">
        <v>127</v>
      </c>
      <c r="F5687" s="211" t="s">
        <v>3291</v>
      </c>
    </row>
    <row r="5688" spans="1:6" x14ac:dyDescent="0.25">
      <c r="A5688" s="329" t="s">
        <v>728</v>
      </c>
      <c r="B5688" s="211">
        <v>0</v>
      </c>
      <c r="C5688" s="211">
        <v>1</v>
      </c>
      <c r="D5688" s="300" t="s">
        <v>2546</v>
      </c>
      <c r="E5688" s="211" t="s">
        <v>127</v>
      </c>
      <c r="F5688" s="211" t="s">
        <v>3291</v>
      </c>
    </row>
    <row r="5689" spans="1:6" x14ac:dyDescent="0.25">
      <c r="A5689" s="211" t="s">
        <v>729</v>
      </c>
      <c r="B5689" s="211">
        <v>0</v>
      </c>
      <c r="C5689" s="211">
        <v>1</v>
      </c>
      <c r="D5689" s="211" t="s">
        <v>379</v>
      </c>
      <c r="E5689" s="211" t="s">
        <v>3482</v>
      </c>
      <c r="F5689" s="211" t="s">
        <v>3291</v>
      </c>
    </row>
    <row r="5690" spans="1:6" x14ac:dyDescent="0.25">
      <c r="A5690" s="211" t="s">
        <v>729</v>
      </c>
      <c r="B5690" s="211">
        <v>0</v>
      </c>
      <c r="C5690" s="211">
        <v>1</v>
      </c>
      <c r="D5690" s="211" t="s">
        <v>385</v>
      </c>
      <c r="E5690" s="211" t="s">
        <v>3482</v>
      </c>
      <c r="F5690" s="211" t="s">
        <v>3291</v>
      </c>
    </row>
    <row r="5691" spans="1:6" x14ac:dyDescent="0.25">
      <c r="A5691" s="211" t="s">
        <v>729</v>
      </c>
      <c r="B5691" s="211">
        <v>0</v>
      </c>
      <c r="C5691" s="211">
        <v>1</v>
      </c>
      <c r="D5691" s="211" t="s">
        <v>3162</v>
      </c>
      <c r="E5691" s="211" t="s">
        <v>3482</v>
      </c>
      <c r="F5691" s="211" t="s">
        <v>3291</v>
      </c>
    </row>
    <row r="5692" spans="1:6" x14ac:dyDescent="0.25">
      <c r="A5692" s="211" t="s">
        <v>729</v>
      </c>
      <c r="B5692" s="211">
        <v>0</v>
      </c>
      <c r="C5692" s="211">
        <v>1</v>
      </c>
      <c r="D5692" s="211" t="s">
        <v>3247</v>
      </c>
      <c r="E5692" s="211" t="s">
        <v>3482</v>
      </c>
      <c r="F5692" s="211" t="s">
        <v>3291</v>
      </c>
    </row>
    <row r="5693" spans="1:6" x14ac:dyDescent="0.25">
      <c r="A5693" s="211" t="s">
        <v>729</v>
      </c>
      <c r="B5693" s="211">
        <v>0</v>
      </c>
      <c r="C5693" s="211">
        <v>1</v>
      </c>
      <c r="D5693" s="211" t="s">
        <v>2283</v>
      </c>
      <c r="E5693" s="211" t="s">
        <v>3482</v>
      </c>
      <c r="F5693" s="211" t="s">
        <v>3291</v>
      </c>
    </row>
    <row r="5694" spans="1:6" x14ac:dyDescent="0.25">
      <c r="A5694" s="211" t="s">
        <v>729</v>
      </c>
      <c r="B5694" s="211">
        <v>0</v>
      </c>
      <c r="C5694" s="211">
        <v>1</v>
      </c>
      <c r="D5694" s="211" t="s">
        <v>2282</v>
      </c>
      <c r="E5694" s="211" t="s">
        <v>3482</v>
      </c>
      <c r="F5694" s="211" t="s">
        <v>3291</v>
      </c>
    </row>
    <row r="5695" spans="1:6" x14ac:dyDescent="0.25">
      <c r="A5695" s="211" t="s">
        <v>729</v>
      </c>
      <c r="B5695" s="211">
        <v>0</v>
      </c>
      <c r="C5695" s="211">
        <v>1</v>
      </c>
      <c r="D5695" s="211" t="s">
        <v>209</v>
      </c>
      <c r="E5695" s="211" t="s">
        <v>3292</v>
      </c>
      <c r="F5695" s="211" t="s">
        <v>3291</v>
      </c>
    </row>
    <row r="5696" spans="1:6" x14ac:dyDescent="0.25">
      <c r="A5696" s="211" t="s">
        <v>729</v>
      </c>
      <c r="B5696" s="211">
        <v>0</v>
      </c>
      <c r="C5696" s="211">
        <v>1</v>
      </c>
      <c r="D5696" s="211" t="s">
        <v>3196</v>
      </c>
      <c r="E5696" s="211" t="s">
        <v>3292</v>
      </c>
      <c r="F5696" s="211" t="s">
        <v>3291</v>
      </c>
    </row>
    <row r="5697" spans="1:6" x14ac:dyDescent="0.25">
      <c r="A5697" s="211" t="s">
        <v>729</v>
      </c>
      <c r="B5697" s="211">
        <v>0</v>
      </c>
      <c r="C5697" s="211">
        <v>1</v>
      </c>
      <c r="D5697" s="211" t="s">
        <v>392</v>
      </c>
      <c r="E5697" s="211" t="s">
        <v>3292</v>
      </c>
      <c r="F5697" s="211" t="s">
        <v>3291</v>
      </c>
    </row>
    <row r="5698" spans="1:6" x14ac:dyDescent="0.25">
      <c r="A5698" s="211" t="s">
        <v>729</v>
      </c>
      <c r="B5698" s="211">
        <v>0</v>
      </c>
      <c r="C5698" s="211">
        <v>1</v>
      </c>
      <c r="D5698" s="211" t="s">
        <v>642</v>
      </c>
      <c r="E5698" s="211" t="s">
        <v>3292</v>
      </c>
      <c r="F5698" s="211" t="s">
        <v>3291</v>
      </c>
    </row>
    <row r="5699" spans="1:6" x14ac:dyDescent="0.25">
      <c r="A5699" s="211" t="s">
        <v>729</v>
      </c>
      <c r="B5699" s="211">
        <v>0</v>
      </c>
      <c r="C5699" s="211">
        <v>1</v>
      </c>
      <c r="D5699" s="211" t="s">
        <v>395</v>
      </c>
      <c r="E5699" s="211" t="s">
        <v>3292</v>
      </c>
      <c r="F5699" s="211" t="s">
        <v>3291</v>
      </c>
    </row>
    <row r="5700" spans="1:6" x14ac:dyDescent="0.25">
      <c r="A5700" s="211" t="s">
        <v>729</v>
      </c>
      <c r="B5700" s="211">
        <v>0</v>
      </c>
      <c r="C5700" s="211">
        <v>1</v>
      </c>
      <c r="D5700" s="211" t="s">
        <v>397</v>
      </c>
      <c r="E5700" s="211" t="s">
        <v>3292</v>
      </c>
      <c r="F5700" s="211" t="s">
        <v>3291</v>
      </c>
    </row>
    <row r="5701" spans="1:6" x14ac:dyDescent="0.25">
      <c r="A5701" s="211" t="s">
        <v>729</v>
      </c>
      <c r="B5701" s="211">
        <v>0</v>
      </c>
      <c r="C5701" s="211">
        <v>1</v>
      </c>
      <c r="D5701" s="211" t="s">
        <v>292</v>
      </c>
      <c r="E5701" s="211" t="s">
        <v>3292</v>
      </c>
      <c r="F5701" s="211" t="s">
        <v>3291</v>
      </c>
    </row>
    <row r="5702" spans="1:6" x14ac:dyDescent="0.25">
      <c r="A5702" s="211" t="s">
        <v>729</v>
      </c>
      <c r="B5702" s="211">
        <v>0</v>
      </c>
      <c r="C5702" s="211">
        <v>1</v>
      </c>
      <c r="D5702" s="211" t="s">
        <v>400</v>
      </c>
      <c r="E5702" s="211" t="s">
        <v>3292</v>
      </c>
      <c r="F5702" s="211" t="s">
        <v>3291</v>
      </c>
    </row>
    <row r="5703" spans="1:6" x14ac:dyDescent="0.25">
      <c r="A5703" s="211" t="s">
        <v>729</v>
      </c>
      <c r="B5703" s="211">
        <v>0</v>
      </c>
      <c r="C5703" s="211">
        <v>1</v>
      </c>
      <c r="D5703" s="211" t="s">
        <v>403</v>
      </c>
      <c r="E5703" s="211" t="s">
        <v>3292</v>
      </c>
      <c r="F5703" s="211" t="s">
        <v>3291</v>
      </c>
    </row>
    <row r="5704" spans="1:6" x14ac:dyDescent="0.25">
      <c r="A5704" s="211" t="s">
        <v>729</v>
      </c>
      <c r="B5704" s="211">
        <v>0</v>
      </c>
      <c r="C5704" s="211">
        <v>1</v>
      </c>
      <c r="D5704" s="211" t="s">
        <v>1042</v>
      </c>
      <c r="E5704" s="211" t="s">
        <v>3292</v>
      </c>
      <c r="F5704" s="211" t="s">
        <v>3291</v>
      </c>
    </row>
    <row r="5705" spans="1:6" x14ac:dyDescent="0.25">
      <c r="A5705" s="211" t="s">
        <v>729</v>
      </c>
      <c r="B5705" s="211">
        <v>0</v>
      </c>
      <c r="C5705" s="211">
        <v>1</v>
      </c>
      <c r="D5705" s="211" t="s">
        <v>1045</v>
      </c>
      <c r="E5705" s="211" t="s">
        <v>3292</v>
      </c>
      <c r="F5705" s="211" t="s">
        <v>3291</v>
      </c>
    </row>
    <row r="5706" spans="1:6" x14ac:dyDescent="0.25">
      <c r="A5706" s="211" t="s">
        <v>729</v>
      </c>
      <c r="B5706" s="211">
        <v>0</v>
      </c>
      <c r="C5706" s="211">
        <v>1</v>
      </c>
      <c r="D5706" s="211" t="s">
        <v>933</v>
      </c>
      <c r="E5706" s="211" t="s">
        <v>3292</v>
      </c>
      <c r="F5706" s="211" t="s">
        <v>3291</v>
      </c>
    </row>
    <row r="5707" spans="1:6" x14ac:dyDescent="0.25">
      <c r="A5707" s="211" t="s">
        <v>729</v>
      </c>
      <c r="B5707" s="211">
        <v>0</v>
      </c>
      <c r="C5707" s="211">
        <v>1</v>
      </c>
      <c r="D5707" s="211" t="s">
        <v>932</v>
      </c>
      <c r="E5707" s="211" t="s">
        <v>3292</v>
      </c>
      <c r="F5707" s="211" t="s">
        <v>3291</v>
      </c>
    </row>
    <row r="5708" spans="1:6" x14ac:dyDescent="0.25">
      <c r="A5708" s="211" t="s">
        <v>729</v>
      </c>
      <c r="B5708" s="211">
        <v>0</v>
      </c>
      <c r="C5708" s="211">
        <v>1</v>
      </c>
      <c r="D5708" s="211" t="s">
        <v>381</v>
      </c>
      <c r="E5708" s="211" t="s">
        <v>3292</v>
      </c>
      <c r="F5708" s="211" t="s">
        <v>3291</v>
      </c>
    </row>
    <row r="5709" spans="1:6" x14ac:dyDescent="0.25">
      <c r="A5709" s="211" t="s">
        <v>729</v>
      </c>
      <c r="B5709" s="211">
        <v>0</v>
      </c>
      <c r="C5709" s="211">
        <v>1</v>
      </c>
      <c r="D5709" s="211" t="s">
        <v>767</v>
      </c>
      <c r="E5709" s="211" t="s">
        <v>3292</v>
      </c>
      <c r="F5709" s="211" t="s">
        <v>3291</v>
      </c>
    </row>
    <row r="5710" spans="1:6" x14ac:dyDescent="0.25">
      <c r="A5710" s="211" t="s">
        <v>729</v>
      </c>
      <c r="B5710" s="211">
        <v>0</v>
      </c>
      <c r="C5710" s="211">
        <v>1</v>
      </c>
      <c r="D5710" s="211" t="s">
        <v>4401</v>
      </c>
      <c r="E5710" s="211" t="s">
        <v>127</v>
      </c>
      <c r="F5710" s="211" t="s">
        <v>3291</v>
      </c>
    </row>
    <row r="5711" spans="1:6" x14ac:dyDescent="0.25">
      <c r="A5711" s="211" t="s">
        <v>729</v>
      </c>
      <c r="B5711" s="211">
        <v>0</v>
      </c>
      <c r="C5711" s="211">
        <v>1</v>
      </c>
      <c r="D5711" s="211" t="s">
        <v>3200</v>
      </c>
      <c r="E5711" s="211" t="s">
        <v>127</v>
      </c>
      <c r="F5711" s="211" t="s">
        <v>3291</v>
      </c>
    </row>
    <row r="5712" spans="1:6" x14ac:dyDescent="0.25">
      <c r="A5712" s="211" t="s">
        <v>729</v>
      </c>
      <c r="B5712" s="211">
        <v>0</v>
      </c>
      <c r="C5712" s="211">
        <v>1</v>
      </c>
      <c r="D5712" s="211" t="s">
        <v>3199</v>
      </c>
      <c r="E5712" s="211" t="s">
        <v>3292</v>
      </c>
      <c r="F5712" s="211" t="s">
        <v>3291</v>
      </c>
    </row>
    <row r="5713" spans="1:6" x14ac:dyDescent="0.25">
      <c r="A5713" s="211" t="s">
        <v>729</v>
      </c>
      <c r="B5713" s="211">
        <v>0</v>
      </c>
      <c r="C5713" s="211">
        <v>1</v>
      </c>
      <c r="D5713" s="211" t="s">
        <v>87</v>
      </c>
      <c r="E5713" s="211" t="s">
        <v>3292</v>
      </c>
      <c r="F5713" s="211" t="s">
        <v>3291</v>
      </c>
    </row>
    <row r="5714" spans="1:6" x14ac:dyDescent="0.25">
      <c r="A5714" s="211" t="s">
        <v>729</v>
      </c>
      <c r="B5714" s="211">
        <v>0</v>
      </c>
      <c r="C5714" s="211">
        <v>1</v>
      </c>
      <c r="D5714" s="211" t="s">
        <v>3584</v>
      </c>
      <c r="E5714" s="211" t="s">
        <v>3292</v>
      </c>
      <c r="F5714" s="211" t="s">
        <v>3291</v>
      </c>
    </row>
    <row r="5715" spans="1:6" x14ac:dyDescent="0.25">
      <c r="A5715" s="211" t="s">
        <v>729</v>
      </c>
      <c r="B5715" s="211">
        <v>0</v>
      </c>
      <c r="C5715" s="211">
        <v>1</v>
      </c>
      <c r="D5715" s="211" t="s">
        <v>78</v>
      </c>
      <c r="E5715" s="211" t="s">
        <v>3292</v>
      </c>
      <c r="F5715" s="211" t="s">
        <v>3291</v>
      </c>
    </row>
    <row r="5716" spans="1:6" x14ac:dyDescent="0.25">
      <c r="A5716" s="211" t="s">
        <v>729</v>
      </c>
      <c r="B5716" s="211">
        <v>0</v>
      </c>
      <c r="C5716" s="211">
        <v>1</v>
      </c>
      <c r="D5716" s="211" t="s">
        <v>3532</v>
      </c>
      <c r="E5716" s="211" t="s">
        <v>3292</v>
      </c>
      <c r="F5716" s="211" t="s">
        <v>3291</v>
      </c>
    </row>
    <row r="5717" spans="1:6" x14ac:dyDescent="0.25">
      <c r="A5717" s="211" t="s">
        <v>729</v>
      </c>
      <c r="B5717" s="211">
        <v>0</v>
      </c>
      <c r="C5717" s="211">
        <v>1</v>
      </c>
      <c r="D5717" s="211" t="s">
        <v>1048</v>
      </c>
      <c r="E5717" s="211" t="s">
        <v>3292</v>
      </c>
      <c r="F5717" s="211" t="s">
        <v>3291</v>
      </c>
    </row>
    <row r="5718" spans="1:6" x14ac:dyDescent="0.25">
      <c r="A5718" s="211" t="s">
        <v>729</v>
      </c>
      <c r="B5718" s="211">
        <v>0</v>
      </c>
      <c r="C5718" s="211">
        <v>1</v>
      </c>
      <c r="D5718" s="211" t="s">
        <v>1050</v>
      </c>
      <c r="E5718" s="211" t="s">
        <v>3292</v>
      </c>
      <c r="F5718" s="211" t="s">
        <v>3291</v>
      </c>
    </row>
    <row r="5719" spans="1:6" x14ac:dyDescent="0.25">
      <c r="A5719" s="211" t="s">
        <v>729</v>
      </c>
      <c r="B5719" s="211">
        <v>0</v>
      </c>
      <c r="C5719" s="211">
        <v>1</v>
      </c>
      <c r="D5719" s="211" t="s">
        <v>1043</v>
      </c>
      <c r="E5719" s="211" t="s">
        <v>3292</v>
      </c>
      <c r="F5719" s="211" t="s">
        <v>3291</v>
      </c>
    </row>
    <row r="5720" spans="1:6" x14ac:dyDescent="0.25">
      <c r="A5720" s="211" t="s">
        <v>729</v>
      </c>
      <c r="B5720" s="211">
        <v>0</v>
      </c>
      <c r="C5720" s="211">
        <v>1</v>
      </c>
      <c r="D5720" s="211" t="s">
        <v>4402</v>
      </c>
      <c r="E5720" s="211" t="s">
        <v>127</v>
      </c>
      <c r="F5720" s="211" t="s">
        <v>3291</v>
      </c>
    </row>
    <row r="5721" spans="1:6" x14ac:dyDescent="0.25">
      <c r="A5721" s="211" t="s">
        <v>729</v>
      </c>
      <c r="B5721" s="211">
        <v>0</v>
      </c>
      <c r="C5721" s="211">
        <v>1</v>
      </c>
      <c r="D5721" s="211" t="s">
        <v>3993</v>
      </c>
      <c r="E5721" s="211" t="s">
        <v>3292</v>
      </c>
      <c r="F5721" s="211" t="s">
        <v>3291</v>
      </c>
    </row>
    <row r="5722" spans="1:6" x14ac:dyDescent="0.25">
      <c r="A5722" s="211" t="s">
        <v>729</v>
      </c>
      <c r="B5722" s="211">
        <v>0</v>
      </c>
      <c r="C5722" s="211">
        <v>1</v>
      </c>
      <c r="D5722" s="211" t="s">
        <v>4195</v>
      </c>
      <c r="E5722" s="211" t="s">
        <v>127</v>
      </c>
      <c r="F5722" s="211" t="s">
        <v>3291</v>
      </c>
    </row>
    <row r="5723" spans="1:6" x14ac:dyDescent="0.25">
      <c r="A5723" s="211" t="s">
        <v>729</v>
      </c>
      <c r="B5723" s="211">
        <v>0</v>
      </c>
      <c r="C5723" s="211">
        <v>1</v>
      </c>
      <c r="D5723" s="211" t="s">
        <v>4213</v>
      </c>
      <c r="E5723" s="211" t="s">
        <v>127</v>
      </c>
      <c r="F5723" s="211" t="s">
        <v>3291</v>
      </c>
    </row>
    <row r="5724" spans="1:6" x14ac:dyDescent="0.25">
      <c r="A5724" s="211" t="s">
        <v>729</v>
      </c>
      <c r="B5724" s="211">
        <v>0</v>
      </c>
      <c r="C5724" s="211">
        <v>1</v>
      </c>
      <c r="D5724" s="211" t="s">
        <v>4214</v>
      </c>
      <c r="E5724" s="211" t="s">
        <v>127</v>
      </c>
      <c r="F5724" s="211" t="s">
        <v>3291</v>
      </c>
    </row>
    <row r="5725" spans="1:6" x14ac:dyDescent="0.25">
      <c r="A5725" s="211" t="s">
        <v>729</v>
      </c>
      <c r="B5725" s="211">
        <v>0</v>
      </c>
      <c r="C5725" s="211">
        <v>1</v>
      </c>
      <c r="D5725" s="211" t="s">
        <v>4215</v>
      </c>
      <c r="E5725" s="211" t="s">
        <v>127</v>
      </c>
      <c r="F5725" s="211" t="s">
        <v>3291</v>
      </c>
    </row>
    <row r="5726" spans="1:6" x14ac:dyDescent="0.25">
      <c r="A5726" s="211" t="s">
        <v>729</v>
      </c>
      <c r="B5726" s="211">
        <v>0</v>
      </c>
      <c r="C5726" s="211">
        <v>1</v>
      </c>
      <c r="D5726" s="211" t="s">
        <v>4216</v>
      </c>
      <c r="E5726" s="211" t="s">
        <v>127</v>
      </c>
      <c r="F5726" s="211" t="s">
        <v>3291</v>
      </c>
    </row>
    <row r="5727" spans="1:6" x14ac:dyDescent="0.25">
      <c r="A5727" s="211" t="s">
        <v>729</v>
      </c>
      <c r="B5727" s="211">
        <v>0</v>
      </c>
      <c r="C5727" s="211">
        <v>1</v>
      </c>
      <c r="D5727" s="211" t="s">
        <v>4217</v>
      </c>
      <c r="E5727" s="211" t="s">
        <v>127</v>
      </c>
      <c r="F5727" s="211" t="s">
        <v>3291</v>
      </c>
    </row>
    <row r="5728" spans="1:6" x14ac:dyDescent="0.25">
      <c r="A5728" s="211" t="s">
        <v>729</v>
      </c>
      <c r="B5728" s="211">
        <v>0</v>
      </c>
      <c r="C5728" s="211">
        <v>1</v>
      </c>
      <c r="D5728" s="211" t="s">
        <v>4221</v>
      </c>
      <c r="E5728" s="211" t="s">
        <v>127</v>
      </c>
      <c r="F5728" s="211" t="s">
        <v>3291</v>
      </c>
    </row>
    <row r="5729" spans="1:6" x14ac:dyDescent="0.25">
      <c r="A5729" s="211" t="s">
        <v>729</v>
      </c>
      <c r="B5729" s="211">
        <v>0</v>
      </c>
      <c r="C5729" s="211">
        <v>1</v>
      </c>
      <c r="D5729" s="211" t="s">
        <v>4222</v>
      </c>
      <c r="E5729" s="211" t="s">
        <v>127</v>
      </c>
      <c r="F5729" s="211" t="s">
        <v>3291</v>
      </c>
    </row>
    <row r="5730" spans="1:6" x14ac:dyDescent="0.25">
      <c r="A5730" s="211" t="s">
        <v>729</v>
      </c>
      <c r="B5730" s="211">
        <v>0</v>
      </c>
      <c r="C5730" s="211">
        <v>1</v>
      </c>
      <c r="D5730" s="211" t="s">
        <v>4223</v>
      </c>
      <c r="E5730" s="211" t="s">
        <v>127</v>
      </c>
      <c r="F5730" s="211" t="s">
        <v>3291</v>
      </c>
    </row>
    <row r="5731" spans="1:6" x14ac:dyDescent="0.25">
      <c r="A5731" s="211" t="s">
        <v>729</v>
      </c>
      <c r="B5731" s="211">
        <v>0</v>
      </c>
      <c r="C5731" s="211">
        <v>1</v>
      </c>
      <c r="D5731" s="211" t="s">
        <v>4260</v>
      </c>
      <c r="E5731" s="211" t="s">
        <v>127</v>
      </c>
      <c r="F5731" s="211" t="s">
        <v>3291</v>
      </c>
    </row>
    <row r="5732" spans="1:6" x14ac:dyDescent="0.25">
      <c r="A5732" s="211" t="s">
        <v>729</v>
      </c>
      <c r="B5732" s="211">
        <v>0</v>
      </c>
      <c r="C5732" s="211">
        <v>1</v>
      </c>
      <c r="D5732" s="211" t="s">
        <v>4301</v>
      </c>
      <c r="E5732" s="211" t="s">
        <v>127</v>
      </c>
      <c r="F5732" s="211" t="s">
        <v>3291</v>
      </c>
    </row>
    <row r="5733" spans="1:6" x14ac:dyDescent="0.25">
      <c r="A5733" s="211" t="s">
        <v>729</v>
      </c>
      <c r="B5733" s="211">
        <v>0</v>
      </c>
      <c r="C5733" s="211">
        <v>1</v>
      </c>
      <c r="D5733" s="211" t="s">
        <v>4302</v>
      </c>
      <c r="E5733" s="211" t="s">
        <v>127</v>
      </c>
      <c r="F5733" s="211" t="s">
        <v>3291</v>
      </c>
    </row>
    <row r="5734" spans="1:6" x14ac:dyDescent="0.25">
      <c r="A5734" s="211" t="s">
        <v>729</v>
      </c>
      <c r="B5734" s="211">
        <v>0</v>
      </c>
      <c r="C5734" s="211">
        <v>1</v>
      </c>
      <c r="D5734" s="211" t="s">
        <v>4303</v>
      </c>
      <c r="E5734" s="211" t="s">
        <v>127</v>
      </c>
      <c r="F5734" s="211" t="s">
        <v>3291</v>
      </c>
    </row>
    <row r="5735" spans="1:6" x14ac:dyDescent="0.25">
      <c r="A5735" s="211" t="s">
        <v>729</v>
      </c>
      <c r="B5735" s="211">
        <v>0</v>
      </c>
      <c r="C5735" s="211">
        <v>1</v>
      </c>
      <c r="D5735" s="211" t="s">
        <v>4304</v>
      </c>
      <c r="E5735" s="211" t="s">
        <v>127</v>
      </c>
      <c r="F5735" s="211" t="s">
        <v>3291</v>
      </c>
    </row>
    <row r="5736" spans="1:6" x14ac:dyDescent="0.25">
      <c r="A5736" s="211" t="s">
        <v>729</v>
      </c>
      <c r="B5736" s="211">
        <v>0</v>
      </c>
      <c r="C5736" s="211">
        <v>1</v>
      </c>
      <c r="D5736" s="211" t="s">
        <v>4305</v>
      </c>
      <c r="E5736" s="211" t="s">
        <v>127</v>
      </c>
      <c r="F5736" s="211" t="s">
        <v>3291</v>
      </c>
    </row>
    <row r="5737" spans="1:6" x14ac:dyDescent="0.25">
      <c r="A5737" s="211" t="s">
        <v>729</v>
      </c>
      <c r="B5737" s="211">
        <v>0</v>
      </c>
      <c r="C5737" s="211">
        <v>1</v>
      </c>
      <c r="D5737" s="211" t="s">
        <v>4306</v>
      </c>
      <c r="E5737" s="211" t="s">
        <v>127</v>
      </c>
      <c r="F5737" s="211" t="s">
        <v>3291</v>
      </c>
    </row>
    <row r="5738" spans="1:6" x14ac:dyDescent="0.25">
      <c r="A5738" s="211" t="s">
        <v>729</v>
      </c>
      <c r="B5738" s="211">
        <v>0</v>
      </c>
      <c r="C5738" s="211">
        <v>1</v>
      </c>
      <c r="D5738" s="211" t="s">
        <v>4310</v>
      </c>
      <c r="E5738" s="211" t="s">
        <v>127</v>
      </c>
      <c r="F5738" s="211" t="s">
        <v>3291</v>
      </c>
    </row>
    <row r="5739" spans="1:6" x14ac:dyDescent="0.25">
      <c r="A5739" s="211" t="s">
        <v>729</v>
      </c>
      <c r="B5739" s="211">
        <v>0</v>
      </c>
      <c r="C5739" s="211">
        <v>1</v>
      </c>
      <c r="D5739" s="211" t="s">
        <v>4311</v>
      </c>
      <c r="E5739" s="211" t="s">
        <v>127</v>
      </c>
      <c r="F5739" s="211" t="s">
        <v>3291</v>
      </c>
    </row>
    <row r="5740" spans="1:6" x14ac:dyDescent="0.25">
      <c r="A5740" s="211" t="s">
        <v>729</v>
      </c>
      <c r="B5740" s="211">
        <v>0</v>
      </c>
      <c r="C5740" s="211">
        <v>1</v>
      </c>
      <c r="D5740" s="211" t="s">
        <v>4312</v>
      </c>
      <c r="E5740" s="211" t="s">
        <v>127</v>
      </c>
      <c r="F5740" s="211" t="s">
        <v>3291</v>
      </c>
    </row>
    <row r="5741" spans="1:6" x14ac:dyDescent="0.25">
      <c r="A5741" s="211" t="s">
        <v>729</v>
      </c>
      <c r="B5741" s="211">
        <v>0</v>
      </c>
      <c r="C5741" s="211">
        <v>1</v>
      </c>
      <c r="D5741" s="211" t="s">
        <v>3381</v>
      </c>
      <c r="E5741" s="211" t="s">
        <v>3292</v>
      </c>
      <c r="F5741" s="211" t="s">
        <v>3291</v>
      </c>
    </row>
    <row r="5742" spans="1:6" x14ac:dyDescent="0.25">
      <c r="A5742" s="211" t="s">
        <v>729</v>
      </c>
      <c r="B5742" s="211">
        <v>0</v>
      </c>
      <c r="C5742" s="211">
        <v>1</v>
      </c>
      <c r="D5742" s="211" t="s">
        <v>3367</v>
      </c>
      <c r="E5742" s="211" t="s">
        <v>3292</v>
      </c>
      <c r="F5742" s="211" t="s">
        <v>3291</v>
      </c>
    </row>
    <row r="5743" spans="1:6" x14ac:dyDescent="0.25">
      <c r="A5743" s="211" t="s">
        <v>729</v>
      </c>
      <c r="B5743" s="211">
        <v>0</v>
      </c>
      <c r="C5743" s="211">
        <v>1</v>
      </c>
      <c r="D5743" s="211" t="s">
        <v>3371</v>
      </c>
      <c r="E5743" s="211" t="s">
        <v>3292</v>
      </c>
      <c r="F5743" s="211" t="s">
        <v>3291</v>
      </c>
    </row>
    <row r="5744" spans="1:6" x14ac:dyDescent="0.25">
      <c r="A5744" s="211" t="s">
        <v>729</v>
      </c>
      <c r="B5744" s="211">
        <v>0</v>
      </c>
      <c r="C5744" s="211">
        <v>1</v>
      </c>
      <c r="D5744" s="211" t="s">
        <v>3366</v>
      </c>
      <c r="E5744" s="211" t="s">
        <v>3292</v>
      </c>
      <c r="F5744" s="211" t="s">
        <v>3291</v>
      </c>
    </row>
    <row r="5745" spans="1:6" x14ac:dyDescent="0.25">
      <c r="A5745" s="211" t="s">
        <v>729</v>
      </c>
      <c r="B5745" s="211">
        <v>0</v>
      </c>
      <c r="C5745" s="211">
        <v>1</v>
      </c>
      <c r="D5745" s="211" t="s">
        <v>3370</v>
      </c>
      <c r="E5745" s="211" t="s">
        <v>3292</v>
      </c>
      <c r="F5745" s="211" t="s">
        <v>3291</v>
      </c>
    </row>
    <row r="5746" spans="1:6" x14ac:dyDescent="0.25">
      <c r="A5746" s="211" t="s">
        <v>729</v>
      </c>
      <c r="B5746" s="211">
        <v>0</v>
      </c>
      <c r="C5746" s="211">
        <v>1</v>
      </c>
      <c r="D5746" s="211" t="s">
        <v>3369</v>
      </c>
      <c r="E5746" s="211" t="s">
        <v>3292</v>
      </c>
      <c r="F5746" s="211" t="s">
        <v>3291</v>
      </c>
    </row>
    <row r="5747" spans="1:6" x14ac:dyDescent="0.25">
      <c r="A5747" s="211" t="s">
        <v>729</v>
      </c>
      <c r="B5747" s="211">
        <v>0</v>
      </c>
      <c r="C5747" s="211">
        <v>1</v>
      </c>
      <c r="D5747" s="211" t="s">
        <v>3372</v>
      </c>
      <c r="E5747" s="211" t="s">
        <v>3292</v>
      </c>
      <c r="F5747" s="211" t="s">
        <v>3291</v>
      </c>
    </row>
    <row r="5748" spans="1:6" x14ac:dyDescent="0.25">
      <c r="A5748" s="211" t="s">
        <v>729</v>
      </c>
      <c r="B5748" s="211">
        <v>0</v>
      </c>
      <c r="C5748" s="211">
        <v>1</v>
      </c>
      <c r="D5748" s="211" t="s">
        <v>3365</v>
      </c>
      <c r="E5748" s="211" t="s">
        <v>3292</v>
      </c>
      <c r="F5748" s="211" t="s">
        <v>3291</v>
      </c>
    </row>
    <row r="5749" spans="1:6" x14ac:dyDescent="0.25">
      <c r="A5749" s="211" t="s">
        <v>729</v>
      </c>
      <c r="B5749" s="211">
        <v>0</v>
      </c>
      <c r="C5749" s="211">
        <v>1</v>
      </c>
      <c r="D5749" s="211" t="s">
        <v>3368</v>
      </c>
      <c r="E5749" s="211" t="s">
        <v>3292</v>
      </c>
      <c r="F5749" s="211" t="s">
        <v>3291</v>
      </c>
    </row>
    <row r="5750" spans="1:6" x14ac:dyDescent="0.25">
      <c r="A5750" s="211" t="s">
        <v>729</v>
      </c>
      <c r="B5750" s="211">
        <v>0</v>
      </c>
      <c r="C5750" s="211">
        <v>1</v>
      </c>
      <c r="D5750" s="211" t="s">
        <v>3382</v>
      </c>
      <c r="E5750" s="211" t="s">
        <v>3292</v>
      </c>
      <c r="F5750" s="211" t="s">
        <v>3291</v>
      </c>
    </row>
    <row r="5751" spans="1:6" x14ac:dyDescent="0.25">
      <c r="A5751" s="211" t="s">
        <v>729</v>
      </c>
      <c r="B5751" s="211">
        <v>0</v>
      </c>
      <c r="C5751" s="211">
        <v>1</v>
      </c>
      <c r="D5751" s="211" t="s">
        <v>3948</v>
      </c>
      <c r="E5751" s="211" t="s">
        <v>127</v>
      </c>
      <c r="F5751" s="211" t="s">
        <v>3291</v>
      </c>
    </row>
    <row r="5752" spans="1:6" x14ac:dyDescent="0.25">
      <c r="A5752" s="211" t="s">
        <v>729</v>
      </c>
      <c r="B5752" s="211">
        <v>0</v>
      </c>
      <c r="C5752" s="211">
        <v>1</v>
      </c>
      <c r="D5752" s="211" t="s">
        <v>4415</v>
      </c>
      <c r="E5752" s="211" t="s">
        <v>127</v>
      </c>
      <c r="F5752" s="211" t="s">
        <v>3291</v>
      </c>
    </row>
    <row r="5753" spans="1:6" x14ac:dyDescent="0.25">
      <c r="A5753" s="211" t="s">
        <v>729</v>
      </c>
      <c r="B5753" s="211">
        <v>0</v>
      </c>
      <c r="C5753" s="211">
        <v>1</v>
      </c>
      <c r="D5753" s="211" t="s">
        <v>4416</v>
      </c>
      <c r="E5753" s="211" t="s">
        <v>127</v>
      </c>
      <c r="F5753" s="211" t="s">
        <v>3291</v>
      </c>
    </row>
    <row r="5754" spans="1:6" x14ac:dyDescent="0.25">
      <c r="A5754" s="211" t="s">
        <v>729</v>
      </c>
      <c r="B5754" s="211">
        <v>0</v>
      </c>
      <c r="C5754" s="211">
        <v>1</v>
      </c>
      <c r="D5754" s="211" t="s">
        <v>4418</v>
      </c>
      <c r="E5754" s="211" t="s">
        <v>127</v>
      </c>
      <c r="F5754" s="211" t="s">
        <v>3291</v>
      </c>
    </row>
    <row r="5755" spans="1:6" x14ac:dyDescent="0.25">
      <c r="A5755" s="211" t="s">
        <v>729</v>
      </c>
      <c r="B5755" s="211">
        <v>0</v>
      </c>
      <c r="C5755" s="211">
        <v>1</v>
      </c>
      <c r="D5755" s="300" t="s">
        <v>3074</v>
      </c>
      <c r="E5755" s="211" t="s">
        <v>3292</v>
      </c>
      <c r="F5755" s="211" t="s">
        <v>3291</v>
      </c>
    </row>
    <row r="5756" spans="1:6" x14ac:dyDescent="0.25">
      <c r="A5756" s="211" t="s">
        <v>729</v>
      </c>
      <c r="B5756" s="211">
        <v>0</v>
      </c>
      <c r="C5756" s="211">
        <v>1</v>
      </c>
      <c r="D5756" s="300" t="s">
        <v>3075</v>
      </c>
      <c r="E5756" s="211" t="s">
        <v>127</v>
      </c>
      <c r="F5756" s="211" t="s">
        <v>3291</v>
      </c>
    </row>
    <row r="5757" spans="1:6" x14ac:dyDescent="0.25">
      <c r="A5757" s="211" t="s">
        <v>729</v>
      </c>
      <c r="B5757" s="211">
        <v>0</v>
      </c>
      <c r="C5757" s="211">
        <v>1</v>
      </c>
      <c r="D5757" s="300" t="s">
        <v>2546</v>
      </c>
      <c r="E5757" s="211" t="s">
        <v>127</v>
      </c>
      <c r="F5757" s="211" t="s">
        <v>3291</v>
      </c>
    </row>
    <row r="5758" spans="1:6" x14ac:dyDescent="0.25">
      <c r="A5758" s="369" t="s">
        <v>4698</v>
      </c>
      <c r="B5758" s="211">
        <v>0</v>
      </c>
      <c r="C5758" s="211">
        <v>1</v>
      </c>
      <c r="D5758" s="300" t="s">
        <v>3074</v>
      </c>
      <c r="E5758" s="211" t="s">
        <v>3292</v>
      </c>
      <c r="F5758" s="211" t="s">
        <v>3291</v>
      </c>
    </row>
    <row r="5759" spans="1:6" x14ac:dyDescent="0.25">
      <c r="A5759" s="369" t="s">
        <v>4698</v>
      </c>
      <c r="B5759" s="211">
        <v>0</v>
      </c>
      <c r="C5759" s="211">
        <v>1</v>
      </c>
      <c r="D5759" s="300" t="s">
        <v>3075</v>
      </c>
      <c r="E5759" s="211" t="s">
        <v>127</v>
      </c>
      <c r="F5759" s="211" t="s">
        <v>3291</v>
      </c>
    </row>
    <row r="5760" spans="1:6" x14ac:dyDescent="0.25">
      <c r="A5760" s="369" t="s">
        <v>4698</v>
      </c>
      <c r="B5760" s="211">
        <v>0</v>
      </c>
      <c r="C5760" s="211">
        <v>1</v>
      </c>
      <c r="D5760" s="300" t="s">
        <v>2546</v>
      </c>
      <c r="E5760" s="211" t="s">
        <v>127</v>
      </c>
      <c r="F5760" s="211" t="s">
        <v>3291</v>
      </c>
    </row>
    <row r="5761" spans="1:6" x14ac:dyDescent="0.25">
      <c r="A5761" s="369" t="s">
        <v>4698</v>
      </c>
      <c r="B5761" s="211">
        <v>0</v>
      </c>
      <c r="C5761" s="211">
        <v>1</v>
      </c>
      <c r="D5761" s="211" t="s">
        <v>573</v>
      </c>
      <c r="E5761" s="211" t="s">
        <v>3292</v>
      </c>
      <c r="F5761" s="211" t="s">
        <v>3291</v>
      </c>
    </row>
    <row r="5762" spans="1:6" x14ac:dyDescent="0.25">
      <c r="A5762" s="369" t="s">
        <v>4698</v>
      </c>
      <c r="B5762" s="211">
        <v>0</v>
      </c>
      <c r="C5762" s="211">
        <v>1</v>
      </c>
      <c r="D5762" s="211" t="s">
        <v>575</v>
      </c>
      <c r="E5762" s="211" t="s">
        <v>3292</v>
      </c>
      <c r="F5762" s="211" t="s">
        <v>3291</v>
      </c>
    </row>
    <row r="5763" spans="1:6" x14ac:dyDescent="0.25">
      <c r="A5763" s="369" t="s">
        <v>4698</v>
      </c>
      <c r="B5763" s="211">
        <v>0</v>
      </c>
      <c r="C5763" s="211">
        <v>1</v>
      </c>
      <c r="D5763" s="211" t="s">
        <v>4535</v>
      </c>
      <c r="E5763" s="211" t="s">
        <v>3292</v>
      </c>
      <c r="F5763" s="211" t="s">
        <v>3291</v>
      </c>
    </row>
    <row r="5764" spans="1:6" x14ac:dyDescent="0.25">
      <c r="A5764" s="369" t="s">
        <v>4698</v>
      </c>
      <c r="B5764" s="211">
        <v>0</v>
      </c>
      <c r="C5764" s="211">
        <v>1</v>
      </c>
      <c r="D5764" s="211" t="s">
        <v>4630</v>
      </c>
      <c r="E5764" s="211" t="s">
        <v>3292</v>
      </c>
      <c r="F5764" s="211" t="s">
        <v>3291</v>
      </c>
    </row>
    <row r="5765" spans="1:6" x14ac:dyDescent="0.25">
      <c r="A5765" s="369" t="s">
        <v>4698</v>
      </c>
      <c r="B5765" s="211">
        <v>0</v>
      </c>
      <c r="C5765" s="211">
        <v>1</v>
      </c>
      <c r="D5765" s="211" t="s">
        <v>571</v>
      </c>
      <c r="E5765" s="211" t="s">
        <v>3292</v>
      </c>
      <c r="F5765" s="211" t="s">
        <v>3291</v>
      </c>
    </row>
    <row r="5766" spans="1:6" x14ac:dyDescent="0.25">
      <c r="A5766" s="369" t="s">
        <v>4698</v>
      </c>
      <c r="B5766" s="211">
        <v>0</v>
      </c>
      <c r="C5766" s="211">
        <v>1</v>
      </c>
      <c r="D5766" s="211" t="s">
        <v>4599</v>
      </c>
      <c r="E5766" s="211" t="s">
        <v>3292</v>
      </c>
      <c r="F5766" s="211" t="s">
        <v>3291</v>
      </c>
    </row>
    <row r="5767" spans="1:6" x14ac:dyDescent="0.25">
      <c r="A5767" s="369" t="s">
        <v>4698</v>
      </c>
      <c r="B5767" s="211">
        <v>0</v>
      </c>
      <c r="C5767" s="211">
        <v>1</v>
      </c>
      <c r="D5767" s="211" t="s">
        <v>569</v>
      </c>
      <c r="E5767" s="211" t="s">
        <v>3292</v>
      </c>
      <c r="F5767" s="211" t="s">
        <v>3291</v>
      </c>
    </row>
    <row r="5768" spans="1:6" x14ac:dyDescent="0.25">
      <c r="A5768" s="369" t="s">
        <v>4698</v>
      </c>
      <c r="B5768" s="211">
        <v>0</v>
      </c>
      <c r="C5768" s="211">
        <v>1</v>
      </c>
      <c r="D5768" s="211" t="s">
        <v>928</v>
      </c>
      <c r="E5768" s="211" t="s">
        <v>3292</v>
      </c>
      <c r="F5768" s="211" t="s">
        <v>3291</v>
      </c>
    </row>
    <row r="5769" spans="1:6" x14ac:dyDescent="0.25">
      <c r="A5769" s="369" t="s">
        <v>4698</v>
      </c>
      <c r="B5769" s="211">
        <v>0</v>
      </c>
      <c r="C5769" s="211">
        <v>1</v>
      </c>
      <c r="D5769" s="211" t="s">
        <v>577</v>
      </c>
      <c r="E5769" s="211" t="s">
        <v>3292</v>
      </c>
      <c r="F5769" s="211" t="s">
        <v>3291</v>
      </c>
    </row>
    <row r="5770" spans="1:6" x14ac:dyDescent="0.25">
      <c r="A5770" s="369" t="s">
        <v>4698</v>
      </c>
      <c r="B5770" s="211">
        <v>0</v>
      </c>
      <c r="C5770" s="211">
        <v>1</v>
      </c>
      <c r="D5770" s="211" t="s">
        <v>4587</v>
      </c>
      <c r="E5770" s="211" t="s">
        <v>3292</v>
      </c>
      <c r="F5770" s="211" t="s">
        <v>3291</v>
      </c>
    </row>
    <row r="5771" spans="1:6" x14ac:dyDescent="0.25">
      <c r="A5771" s="369" t="s">
        <v>4698</v>
      </c>
      <c r="B5771" s="211">
        <v>0</v>
      </c>
      <c r="C5771" s="211">
        <v>1</v>
      </c>
      <c r="D5771" s="211" t="s">
        <v>614</v>
      </c>
      <c r="E5771" s="211" t="s">
        <v>3292</v>
      </c>
      <c r="F5771" s="211" t="s">
        <v>3291</v>
      </c>
    </row>
    <row r="5772" spans="1:6" x14ac:dyDescent="0.25">
      <c r="A5772" s="369" t="s">
        <v>4698</v>
      </c>
      <c r="B5772" s="211">
        <v>0</v>
      </c>
      <c r="C5772" s="211">
        <v>1</v>
      </c>
      <c r="D5772" s="211" t="s">
        <v>5297</v>
      </c>
      <c r="E5772" s="211" t="s">
        <v>3292</v>
      </c>
      <c r="F5772" s="211" t="s">
        <v>3291</v>
      </c>
    </row>
    <row r="5773" spans="1:6" x14ac:dyDescent="0.25">
      <c r="A5773" s="369" t="s">
        <v>4698</v>
      </c>
      <c r="B5773" s="211">
        <v>0</v>
      </c>
      <c r="C5773" s="211">
        <v>1</v>
      </c>
      <c r="D5773" s="211" t="s">
        <v>5298</v>
      </c>
      <c r="E5773" s="211" t="s">
        <v>3292</v>
      </c>
      <c r="F5773" s="211" t="s">
        <v>3291</v>
      </c>
    </row>
    <row r="5774" spans="1:6" x14ac:dyDescent="0.25">
      <c r="A5774" s="369" t="s">
        <v>4698</v>
      </c>
      <c r="B5774" s="211">
        <v>0</v>
      </c>
      <c r="C5774" s="211">
        <v>1</v>
      </c>
      <c r="D5774" s="211" t="s">
        <v>3778</v>
      </c>
      <c r="E5774" s="211" t="s">
        <v>3292</v>
      </c>
      <c r="F5774" s="211" t="s">
        <v>3291</v>
      </c>
    </row>
    <row r="5775" spans="1:6" x14ac:dyDescent="0.25">
      <c r="A5775" s="369" t="s">
        <v>4698</v>
      </c>
      <c r="B5775" s="211">
        <v>0</v>
      </c>
      <c r="C5775" s="211">
        <v>1</v>
      </c>
      <c r="D5775" s="211" t="s">
        <v>579</v>
      </c>
      <c r="E5775" s="211" t="s">
        <v>3292</v>
      </c>
      <c r="F5775" s="211" t="s">
        <v>3291</v>
      </c>
    </row>
    <row r="5776" spans="1:6" x14ac:dyDescent="0.25">
      <c r="A5776" s="369" t="s">
        <v>4698</v>
      </c>
      <c r="B5776" s="211">
        <v>0</v>
      </c>
      <c r="C5776" s="211">
        <v>1</v>
      </c>
      <c r="D5776" s="211" t="s">
        <v>589</v>
      </c>
      <c r="E5776" s="211" t="s">
        <v>3292</v>
      </c>
      <c r="F5776" s="211" t="s">
        <v>3291</v>
      </c>
    </row>
    <row r="5777" spans="1:6" x14ac:dyDescent="0.25">
      <c r="A5777" s="369" t="s">
        <v>4698</v>
      </c>
      <c r="B5777" s="211">
        <v>0</v>
      </c>
      <c r="C5777" s="211">
        <v>1</v>
      </c>
      <c r="D5777" s="211" t="s">
        <v>593</v>
      </c>
      <c r="E5777" s="211" t="s">
        <v>3292</v>
      </c>
      <c r="F5777" s="211" t="s">
        <v>3291</v>
      </c>
    </row>
    <row r="5778" spans="1:6" x14ac:dyDescent="0.25">
      <c r="A5778" s="369" t="s">
        <v>4698</v>
      </c>
      <c r="B5778" s="211">
        <v>0</v>
      </c>
      <c r="C5778" s="211">
        <v>1</v>
      </c>
      <c r="D5778" s="211" t="s">
        <v>587</v>
      </c>
      <c r="E5778" s="211" t="s">
        <v>3292</v>
      </c>
      <c r="F5778" s="211" t="s">
        <v>3291</v>
      </c>
    </row>
    <row r="5779" spans="1:6" x14ac:dyDescent="0.25">
      <c r="A5779" s="369" t="s">
        <v>4698</v>
      </c>
      <c r="B5779" s="211">
        <v>0</v>
      </c>
      <c r="C5779" s="211">
        <v>1</v>
      </c>
      <c r="D5779" s="211" t="s">
        <v>601</v>
      </c>
      <c r="E5779" s="211" t="s">
        <v>3292</v>
      </c>
      <c r="F5779" s="211" t="s">
        <v>3291</v>
      </c>
    </row>
    <row r="5780" spans="1:6" x14ac:dyDescent="0.25">
      <c r="A5780" s="369" t="s">
        <v>4698</v>
      </c>
      <c r="B5780" s="211">
        <v>0</v>
      </c>
      <c r="C5780" s="211">
        <v>1</v>
      </c>
      <c r="D5780" s="211" t="s">
        <v>585</v>
      </c>
      <c r="E5780" s="211" t="s">
        <v>3292</v>
      </c>
      <c r="F5780" s="211" t="s">
        <v>3291</v>
      </c>
    </row>
    <row r="5781" spans="1:6" x14ac:dyDescent="0.25">
      <c r="A5781" s="369" t="s">
        <v>4698</v>
      </c>
      <c r="B5781" s="211">
        <v>0</v>
      </c>
      <c r="C5781" s="211">
        <v>1</v>
      </c>
      <c r="D5781" s="211" t="s">
        <v>1553</v>
      </c>
      <c r="E5781" s="211" t="s">
        <v>3292</v>
      </c>
      <c r="F5781" s="211" t="s">
        <v>3291</v>
      </c>
    </row>
    <row r="5782" spans="1:6" x14ac:dyDescent="0.25">
      <c r="A5782" s="369" t="s">
        <v>4698</v>
      </c>
      <c r="B5782" s="211">
        <v>0</v>
      </c>
      <c r="C5782" s="211">
        <v>1</v>
      </c>
      <c r="D5782" s="211" t="s">
        <v>612</v>
      </c>
      <c r="E5782" s="211" t="s">
        <v>3292</v>
      </c>
      <c r="F5782" s="211" t="s">
        <v>3291</v>
      </c>
    </row>
    <row r="5783" spans="1:6" x14ac:dyDescent="0.25">
      <c r="A5783" s="369" t="s">
        <v>4698</v>
      </c>
      <c r="B5783" s="211">
        <v>0</v>
      </c>
      <c r="C5783" s="211">
        <v>1</v>
      </c>
      <c r="D5783" s="211" t="s">
        <v>3825</v>
      </c>
      <c r="E5783" s="211" t="s">
        <v>3292</v>
      </c>
      <c r="F5783" s="211" t="s">
        <v>3291</v>
      </c>
    </row>
    <row r="5784" spans="1:6" x14ac:dyDescent="0.25">
      <c r="A5784" s="369" t="s">
        <v>4698</v>
      </c>
      <c r="B5784" s="211">
        <v>0</v>
      </c>
      <c r="C5784" s="211">
        <v>1</v>
      </c>
      <c r="D5784" s="211" t="s">
        <v>3200</v>
      </c>
      <c r="E5784" s="211" t="s">
        <v>127</v>
      </c>
      <c r="F5784" s="211" t="s">
        <v>3291</v>
      </c>
    </row>
    <row r="5785" spans="1:6" x14ac:dyDescent="0.25">
      <c r="A5785" s="369" t="s">
        <v>4698</v>
      </c>
      <c r="B5785" s="211">
        <v>0</v>
      </c>
      <c r="C5785" s="211">
        <v>1</v>
      </c>
      <c r="D5785" s="211" t="s">
        <v>3199</v>
      </c>
      <c r="E5785" s="211" t="s">
        <v>3292</v>
      </c>
      <c r="F5785" s="211" t="s">
        <v>3291</v>
      </c>
    </row>
    <row r="5786" spans="1:6" x14ac:dyDescent="0.25">
      <c r="A5786" s="369" t="s">
        <v>4700</v>
      </c>
      <c r="B5786" s="211">
        <v>0</v>
      </c>
      <c r="C5786" s="211">
        <v>1</v>
      </c>
      <c r="D5786" s="300" t="s">
        <v>3074</v>
      </c>
      <c r="E5786" s="211" t="s">
        <v>3292</v>
      </c>
      <c r="F5786" s="211" t="s">
        <v>3291</v>
      </c>
    </row>
    <row r="5787" spans="1:6" x14ac:dyDescent="0.25">
      <c r="A5787" s="369" t="s">
        <v>4700</v>
      </c>
      <c r="B5787" s="211">
        <v>0</v>
      </c>
      <c r="C5787" s="211">
        <v>1</v>
      </c>
      <c r="D5787" s="300" t="s">
        <v>3075</v>
      </c>
      <c r="E5787" s="211" t="s">
        <v>127</v>
      </c>
      <c r="F5787" s="211" t="s">
        <v>3291</v>
      </c>
    </row>
    <row r="5788" spans="1:6" x14ac:dyDescent="0.25">
      <c r="A5788" s="369" t="s">
        <v>4700</v>
      </c>
      <c r="B5788" s="211">
        <v>0</v>
      </c>
      <c r="C5788" s="211">
        <v>1</v>
      </c>
      <c r="D5788" s="300" t="s">
        <v>2546</v>
      </c>
      <c r="E5788" s="211" t="s">
        <v>127</v>
      </c>
      <c r="F5788" s="211" t="s">
        <v>3291</v>
      </c>
    </row>
    <row r="5789" spans="1:6" x14ac:dyDescent="0.25">
      <c r="A5789" s="369" t="s">
        <v>4700</v>
      </c>
      <c r="B5789" s="211">
        <v>0</v>
      </c>
      <c r="C5789" s="211">
        <v>1</v>
      </c>
      <c r="D5789" s="211" t="s">
        <v>573</v>
      </c>
      <c r="E5789" s="211" t="s">
        <v>3292</v>
      </c>
      <c r="F5789" s="211" t="s">
        <v>3291</v>
      </c>
    </row>
    <row r="5790" spans="1:6" x14ac:dyDescent="0.25">
      <c r="A5790" s="369" t="s">
        <v>4700</v>
      </c>
      <c r="B5790" s="211">
        <v>0</v>
      </c>
      <c r="C5790" s="211">
        <v>1</v>
      </c>
      <c r="D5790" s="211" t="s">
        <v>575</v>
      </c>
      <c r="E5790" s="211" t="s">
        <v>3292</v>
      </c>
      <c r="F5790" s="211" t="s">
        <v>3291</v>
      </c>
    </row>
    <row r="5791" spans="1:6" x14ac:dyDescent="0.25">
      <c r="A5791" s="369" t="s">
        <v>4700</v>
      </c>
      <c r="B5791" s="211">
        <v>0</v>
      </c>
      <c r="C5791" s="211">
        <v>1</v>
      </c>
      <c r="D5791" s="211" t="s">
        <v>4535</v>
      </c>
      <c r="E5791" s="211" t="s">
        <v>3292</v>
      </c>
      <c r="F5791" s="211" t="s">
        <v>3291</v>
      </c>
    </row>
    <row r="5792" spans="1:6" x14ac:dyDescent="0.25">
      <c r="A5792" s="369" t="s">
        <v>4700</v>
      </c>
      <c r="B5792" s="211">
        <v>0</v>
      </c>
      <c r="C5792" s="211">
        <v>1</v>
      </c>
      <c r="D5792" s="211" t="s">
        <v>4630</v>
      </c>
      <c r="E5792" s="211" t="s">
        <v>3292</v>
      </c>
      <c r="F5792" s="211" t="s">
        <v>3291</v>
      </c>
    </row>
    <row r="5793" spans="1:6" x14ac:dyDescent="0.25">
      <c r="A5793" s="369" t="s">
        <v>4700</v>
      </c>
      <c r="B5793" s="211">
        <v>0</v>
      </c>
      <c r="C5793" s="211">
        <v>1</v>
      </c>
      <c r="D5793" s="211" t="s">
        <v>571</v>
      </c>
      <c r="E5793" s="211" t="s">
        <v>3292</v>
      </c>
      <c r="F5793" s="211" t="s">
        <v>3291</v>
      </c>
    </row>
    <row r="5794" spans="1:6" x14ac:dyDescent="0.25">
      <c r="A5794" s="369" t="s">
        <v>4700</v>
      </c>
      <c r="B5794" s="211">
        <v>0</v>
      </c>
      <c r="C5794" s="211">
        <v>1</v>
      </c>
      <c r="D5794" s="211" t="s">
        <v>4599</v>
      </c>
      <c r="E5794" s="211" t="s">
        <v>3292</v>
      </c>
      <c r="F5794" s="211" t="s">
        <v>3291</v>
      </c>
    </row>
    <row r="5795" spans="1:6" x14ac:dyDescent="0.25">
      <c r="A5795" s="369" t="s">
        <v>4700</v>
      </c>
      <c r="B5795" s="211">
        <v>0</v>
      </c>
      <c r="C5795" s="211">
        <v>1</v>
      </c>
      <c r="D5795" s="211" t="s">
        <v>569</v>
      </c>
      <c r="E5795" s="211" t="s">
        <v>3292</v>
      </c>
      <c r="F5795" s="211" t="s">
        <v>3291</v>
      </c>
    </row>
    <row r="5796" spans="1:6" x14ac:dyDescent="0.25">
      <c r="A5796" s="369" t="s">
        <v>4700</v>
      </c>
      <c r="B5796" s="211">
        <v>0</v>
      </c>
      <c r="C5796" s="211">
        <v>1</v>
      </c>
      <c r="D5796" s="211" t="s">
        <v>928</v>
      </c>
      <c r="E5796" s="211" t="s">
        <v>3292</v>
      </c>
      <c r="F5796" s="211" t="s">
        <v>3291</v>
      </c>
    </row>
    <row r="5797" spans="1:6" x14ac:dyDescent="0.25">
      <c r="A5797" s="369" t="s">
        <v>4700</v>
      </c>
      <c r="B5797" s="211">
        <v>0</v>
      </c>
      <c r="C5797" s="211">
        <v>1</v>
      </c>
      <c r="D5797" s="211" t="s">
        <v>577</v>
      </c>
      <c r="E5797" s="211" t="s">
        <v>3292</v>
      </c>
      <c r="F5797" s="211" t="s">
        <v>3291</v>
      </c>
    </row>
    <row r="5798" spans="1:6" x14ac:dyDescent="0.25">
      <c r="A5798" s="369" t="s">
        <v>4700</v>
      </c>
      <c r="B5798" s="211">
        <v>0</v>
      </c>
      <c r="C5798" s="211">
        <v>1</v>
      </c>
      <c r="D5798" s="211" t="s">
        <v>4587</v>
      </c>
      <c r="E5798" s="211" t="s">
        <v>3292</v>
      </c>
      <c r="F5798" s="211" t="s">
        <v>3291</v>
      </c>
    </row>
    <row r="5799" spans="1:6" x14ac:dyDescent="0.25">
      <c r="A5799" s="369" t="s">
        <v>4700</v>
      </c>
      <c r="B5799" s="211">
        <v>0</v>
      </c>
      <c r="C5799" s="211">
        <v>1</v>
      </c>
      <c r="D5799" s="211" t="s">
        <v>614</v>
      </c>
      <c r="E5799" s="211" t="s">
        <v>3292</v>
      </c>
      <c r="F5799" s="211" t="s">
        <v>3291</v>
      </c>
    </row>
    <row r="5800" spans="1:6" x14ac:dyDescent="0.25">
      <c r="A5800" s="369" t="s">
        <v>4700</v>
      </c>
      <c r="B5800" s="211">
        <v>0</v>
      </c>
      <c r="C5800" s="211">
        <v>1</v>
      </c>
      <c r="D5800" s="211" t="s">
        <v>5297</v>
      </c>
      <c r="E5800" s="211" t="s">
        <v>3292</v>
      </c>
      <c r="F5800" s="211" t="s">
        <v>3291</v>
      </c>
    </row>
    <row r="5801" spans="1:6" x14ac:dyDescent="0.25">
      <c r="A5801" s="369" t="s">
        <v>4700</v>
      </c>
      <c r="B5801" s="211">
        <v>0</v>
      </c>
      <c r="C5801" s="211">
        <v>1</v>
      </c>
      <c r="D5801" s="211" t="s">
        <v>5298</v>
      </c>
      <c r="E5801" s="211" t="s">
        <v>3292</v>
      </c>
      <c r="F5801" s="211" t="s">
        <v>3291</v>
      </c>
    </row>
    <row r="5802" spans="1:6" x14ac:dyDescent="0.25">
      <c r="A5802" s="369" t="s">
        <v>4700</v>
      </c>
      <c r="B5802" s="211">
        <v>0</v>
      </c>
      <c r="C5802" s="211">
        <v>1</v>
      </c>
      <c r="D5802" s="211" t="s">
        <v>3778</v>
      </c>
      <c r="E5802" s="211" t="s">
        <v>3292</v>
      </c>
      <c r="F5802" s="211" t="s">
        <v>3291</v>
      </c>
    </row>
    <row r="5803" spans="1:6" x14ac:dyDescent="0.25">
      <c r="A5803" s="369" t="s">
        <v>4700</v>
      </c>
      <c r="B5803" s="211">
        <v>0</v>
      </c>
      <c r="C5803" s="211">
        <v>1</v>
      </c>
      <c r="D5803" s="211" t="s">
        <v>579</v>
      </c>
      <c r="E5803" s="211" t="s">
        <v>3292</v>
      </c>
      <c r="F5803" s="211" t="s">
        <v>3291</v>
      </c>
    </row>
    <row r="5804" spans="1:6" x14ac:dyDescent="0.25">
      <c r="A5804" s="369" t="s">
        <v>4700</v>
      </c>
      <c r="B5804" s="211">
        <v>0</v>
      </c>
      <c r="C5804" s="211">
        <v>1</v>
      </c>
      <c r="D5804" s="211" t="s">
        <v>589</v>
      </c>
      <c r="E5804" s="211" t="s">
        <v>3292</v>
      </c>
      <c r="F5804" s="211" t="s">
        <v>3291</v>
      </c>
    </row>
    <row r="5805" spans="1:6" x14ac:dyDescent="0.25">
      <c r="A5805" s="369" t="s">
        <v>4700</v>
      </c>
      <c r="B5805" s="211">
        <v>0</v>
      </c>
      <c r="C5805" s="211">
        <v>1</v>
      </c>
      <c r="D5805" s="211" t="s">
        <v>593</v>
      </c>
      <c r="E5805" s="211" t="s">
        <v>3292</v>
      </c>
      <c r="F5805" s="211" t="s">
        <v>3291</v>
      </c>
    </row>
    <row r="5806" spans="1:6" x14ac:dyDescent="0.25">
      <c r="A5806" s="369" t="s">
        <v>4700</v>
      </c>
      <c r="B5806" s="211">
        <v>0</v>
      </c>
      <c r="C5806" s="211">
        <v>1</v>
      </c>
      <c r="D5806" s="211" t="s">
        <v>587</v>
      </c>
      <c r="E5806" s="211" t="s">
        <v>3292</v>
      </c>
      <c r="F5806" s="211" t="s">
        <v>3291</v>
      </c>
    </row>
    <row r="5807" spans="1:6" x14ac:dyDescent="0.25">
      <c r="A5807" s="369" t="s">
        <v>4700</v>
      </c>
      <c r="B5807" s="211">
        <v>0</v>
      </c>
      <c r="C5807" s="211">
        <v>1</v>
      </c>
      <c r="D5807" s="211" t="s">
        <v>601</v>
      </c>
      <c r="E5807" s="211" t="s">
        <v>3292</v>
      </c>
      <c r="F5807" s="211" t="s">
        <v>3291</v>
      </c>
    </row>
    <row r="5808" spans="1:6" x14ac:dyDescent="0.25">
      <c r="A5808" s="369" t="s">
        <v>4700</v>
      </c>
      <c r="B5808" s="211">
        <v>0</v>
      </c>
      <c r="C5808" s="211">
        <v>1</v>
      </c>
      <c r="D5808" s="211" t="s">
        <v>585</v>
      </c>
      <c r="E5808" s="211" t="s">
        <v>3292</v>
      </c>
      <c r="F5808" s="211" t="s">
        <v>3291</v>
      </c>
    </row>
    <row r="5809" spans="1:6" x14ac:dyDescent="0.25">
      <c r="A5809" s="369" t="s">
        <v>4700</v>
      </c>
      <c r="B5809" s="211">
        <v>0</v>
      </c>
      <c r="C5809" s="211">
        <v>1</v>
      </c>
      <c r="D5809" s="211" t="s">
        <v>1553</v>
      </c>
      <c r="E5809" s="211" t="s">
        <v>3292</v>
      </c>
      <c r="F5809" s="211" t="s">
        <v>3291</v>
      </c>
    </row>
    <row r="5810" spans="1:6" x14ac:dyDescent="0.25">
      <c r="A5810" s="369" t="s">
        <v>4700</v>
      </c>
      <c r="B5810" s="211">
        <v>0</v>
      </c>
      <c r="C5810" s="211">
        <v>1</v>
      </c>
      <c r="D5810" s="211" t="s">
        <v>612</v>
      </c>
      <c r="E5810" s="211" t="s">
        <v>3292</v>
      </c>
      <c r="F5810" s="211" t="s">
        <v>3291</v>
      </c>
    </row>
    <row r="5811" spans="1:6" x14ac:dyDescent="0.25">
      <c r="A5811" s="369" t="s">
        <v>4700</v>
      </c>
      <c r="B5811" s="211">
        <v>0</v>
      </c>
      <c r="C5811" s="211">
        <v>1</v>
      </c>
      <c r="D5811" s="211" t="s">
        <v>3825</v>
      </c>
      <c r="E5811" s="211" t="s">
        <v>3292</v>
      </c>
      <c r="F5811" s="211" t="s">
        <v>3291</v>
      </c>
    </row>
    <row r="5812" spans="1:6" x14ac:dyDescent="0.25">
      <c r="A5812" s="369" t="s">
        <v>4700</v>
      </c>
      <c r="B5812" s="211">
        <v>0</v>
      </c>
      <c r="C5812" s="211">
        <v>1</v>
      </c>
      <c r="D5812" s="211" t="s">
        <v>3200</v>
      </c>
      <c r="E5812" s="211" t="s">
        <v>127</v>
      </c>
      <c r="F5812" s="211" t="s">
        <v>3291</v>
      </c>
    </row>
    <row r="5813" spans="1:6" x14ac:dyDescent="0.25">
      <c r="A5813" s="369" t="s">
        <v>4700</v>
      </c>
      <c r="B5813" s="211">
        <v>0</v>
      </c>
      <c r="C5813" s="211">
        <v>1</v>
      </c>
      <c r="D5813" s="211" t="s">
        <v>3199</v>
      </c>
      <c r="E5813" s="211" t="s">
        <v>3292</v>
      </c>
      <c r="F5813" s="211" t="s">
        <v>3291</v>
      </c>
    </row>
    <row r="5814" spans="1:6" x14ac:dyDescent="0.25">
      <c r="A5814" s="329" t="s">
        <v>267</v>
      </c>
      <c r="B5814" s="211">
        <v>0</v>
      </c>
      <c r="C5814" s="211">
        <v>1</v>
      </c>
      <c r="D5814" s="211" t="s">
        <v>2380</v>
      </c>
      <c r="E5814" s="211" t="s">
        <v>3292</v>
      </c>
      <c r="F5814" s="211" t="s">
        <v>3291</v>
      </c>
    </row>
    <row r="5815" spans="1:6" x14ac:dyDescent="0.25">
      <c r="A5815" s="329" t="s">
        <v>267</v>
      </c>
      <c r="B5815" s="211">
        <v>0</v>
      </c>
      <c r="C5815" s="211">
        <v>1</v>
      </c>
      <c r="D5815" s="211" t="s">
        <v>49</v>
      </c>
      <c r="E5815" s="211" t="s">
        <v>3292</v>
      </c>
      <c r="F5815" s="211" t="s">
        <v>3291</v>
      </c>
    </row>
    <row r="5816" spans="1:6" x14ac:dyDescent="0.25">
      <c r="A5816" s="329" t="s">
        <v>267</v>
      </c>
      <c r="B5816" s="211">
        <v>0</v>
      </c>
      <c r="C5816" s="211">
        <v>1</v>
      </c>
      <c r="D5816" s="211" t="s">
        <v>4401</v>
      </c>
      <c r="E5816" s="211" t="s">
        <v>127</v>
      </c>
      <c r="F5816" s="211" t="s">
        <v>3291</v>
      </c>
    </row>
    <row r="5817" spans="1:6" x14ac:dyDescent="0.25">
      <c r="A5817" s="329" t="s">
        <v>267</v>
      </c>
      <c r="B5817" s="211">
        <v>0</v>
      </c>
      <c r="C5817" s="211">
        <v>1</v>
      </c>
      <c r="D5817" s="211" t="s">
        <v>3200</v>
      </c>
      <c r="E5817" s="211" t="s">
        <v>127</v>
      </c>
      <c r="F5817" s="211" t="s">
        <v>3291</v>
      </c>
    </row>
    <row r="5818" spans="1:6" x14ac:dyDescent="0.25">
      <c r="A5818" s="329" t="s">
        <v>267</v>
      </c>
      <c r="B5818" s="211">
        <v>0</v>
      </c>
      <c r="C5818" s="211">
        <v>1</v>
      </c>
      <c r="D5818" s="211" t="s">
        <v>3199</v>
      </c>
      <c r="E5818" s="211" t="s">
        <v>3292</v>
      </c>
      <c r="F5818" s="211" t="s">
        <v>3291</v>
      </c>
    </row>
    <row r="5819" spans="1:6" x14ac:dyDescent="0.25">
      <c r="A5819" s="329" t="s">
        <v>267</v>
      </c>
      <c r="B5819" s="211">
        <v>0</v>
      </c>
      <c r="C5819" s="211">
        <v>1</v>
      </c>
      <c r="D5819" s="211" t="s">
        <v>3549</v>
      </c>
      <c r="E5819" s="211" t="s">
        <v>3292</v>
      </c>
      <c r="F5819" s="211" t="s">
        <v>3291</v>
      </c>
    </row>
    <row r="5820" spans="1:6" x14ac:dyDescent="0.25">
      <c r="A5820" s="329" t="s">
        <v>269</v>
      </c>
      <c r="B5820" s="211">
        <v>0</v>
      </c>
      <c r="C5820" s="211">
        <v>1</v>
      </c>
      <c r="D5820" s="211" t="s">
        <v>2380</v>
      </c>
      <c r="E5820" s="211" t="s">
        <v>3292</v>
      </c>
      <c r="F5820" s="211" t="s">
        <v>3291</v>
      </c>
    </row>
    <row r="5821" spans="1:6" x14ac:dyDescent="0.25">
      <c r="A5821" s="329" t="s">
        <v>269</v>
      </c>
      <c r="B5821" s="211">
        <v>0</v>
      </c>
      <c r="C5821" s="211">
        <v>1</v>
      </c>
      <c r="D5821" s="211" t="s">
        <v>49</v>
      </c>
      <c r="E5821" s="211" t="s">
        <v>3292</v>
      </c>
      <c r="F5821" s="211" t="s">
        <v>3291</v>
      </c>
    </row>
    <row r="5822" spans="1:6" x14ac:dyDescent="0.25">
      <c r="A5822" s="329" t="s">
        <v>269</v>
      </c>
      <c r="B5822" s="211">
        <v>0</v>
      </c>
      <c r="C5822" s="211">
        <v>1</v>
      </c>
      <c r="D5822" s="211" t="s">
        <v>4401</v>
      </c>
      <c r="E5822" s="211" t="s">
        <v>127</v>
      </c>
      <c r="F5822" s="211" t="s">
        <v>3291</v>
      </c>
    </row>
    <row r="5823" spans="1:6" x14ac:dyDescent="0.25">
      <c r="A5823" s="329" t="s">
        <v>269</v>
      </c>
      <c r="B5823" s="211">
        <v>0</v>
      </c>
      <c r="C5823" s="211">
        <v>1</v>
      </c>
      <c r="D5823" s="211" t="s">
        <v>3200</v>
      </c>
      <c r="E5823" s="211" t="s">
        <v>127</v>
      </c>
      <c r="F5823" s="211" t="s">
        <v>3291</v>
      </c>
    </row>
    <row r="5824" spans="1:6" x14ac:dyDescent="0.25">
      <c r="A5824" s="329" t="s">
        <v>269</v>
      </c>
      <c r="B5824" s="211">
        <v>0</v>
      </c>
      <c r="C5824" s="211">
        <v>1</v>
      </c>
      <c r="D5824" s="211" t="s">
        <v>3199</v>
      </c>
      <c r="E5824" s="211" t="s">
        <v>3292</v>
      </c>
      <c r="F5824" s="211" t="s">
        <v>3291</v>
      </c>
    </row>
    <row r="5825" spans="1:6" x14ac:dyDescent="0.25">
      <c r="A5825" s="329" t="s">
        <v>269</v>
      </c>
      <c r="B5825" s="211">
        <v>0</v>
      </c>
      <c r="C5825" s="211">
        <v>1</v>
      </c>
      <c r="D5825" s="211" t="s">
        <v>3549</v>
      </c>
      <c r="E5825" s="211" t="s">
        <v>3292</v>
      </c>
      <c r="F5825" s="211" t="s">
        <v>3291</v>
      </c>
    </row>
    <row r="5826" spans="1:6" x14ac:dyDescent="0.25">
      <c r="A5826" s="329" t="s">
        <v>256</v>
      </c>
      <c r="B5826" s="211">
        <v>0</v>
      </c>
      <c r="C5826" s="211">
        <v>1</v>
      </c>
      <c r="D5826" s="300" t="s">
        <v>3074</v>
      </c>
      <c r="E5826" s="211" t="s">
        <v>3292</v>
      </c>
      <c r="F5826" s="211" t="s">
        <v>3291</v>
      </c>
    </row>
    <row r="5827" spans="1:6" x14ac:dyDescent="0.25">
      <c r="A5827" s="329" t="s">
        <v>256</v>
      </c>
      <c r="B5827" s="211">
        <v>0</v>
      </c>
      <c r="C5827" s="211">
        <v>1</v>
      </c>
      <c r="D5827" s="300" t="s">
        <v>3075</v>
      </c>
      <c r="E5827" s="211" t="s">
        <v>127</v>
      </c>
      <c r="F5827" s="211" t="s">
        <v>3291</v>
      </c>
    </row>
    <row r="5828" spans="1:6" x14ac:dyDescent="0.25">
      <c r="A5828" s="329" t="s">
        <v>256</v>
      </c>
      <c r="B5828" s="211">
        <v>0</v>
      </c>
      <c r="C5828" s="211">
        <v>1</v>
      </c>
      <c r="D5828" s="300" t="s">
        <v>2546</v>
      </c>
      <c r="E5828" s="211" t="s">
        <v>127</v>
      </c>
      <c r="F5828" s="211" t="s">
        <v>3291</v>
      </c>
    </row>
    <row r="5829" spans="1:6" x14ac:dyDescent="0.25">
      <c r="A5829" s="211" t="s">
        <v>4063</v>
      </c>
      <c r="B5829" s="211">
        <v>0</v>
      </c>
      <c r="C5829" s="211">
        <v>1</v>
      </c>
      <c r="D5829" s="370" t="s">
        <v>3784</v>
      </c>
      <c r="E5829" s="211" t="s">
        <v>127</v>
      </c>
      <c r="F5829" s="211" t="s">
        <v>3291</v>
      </c>
    </row>
    <row r="5830" spans="1:6" x14ac:dyDescent="0.25">
      <c r="A5830" s="211" t="s">
        <v>4064</v>
      </c>
      <c r="B5830" s="211">
        <v>0</v>
      </c>
      <c r="C5830" s="211">
        <v>1</v>
      </c>
      <c r="D5830" s="211" t="s">
        <v>130</v>
      </c>
      <c r="E5830" s="211" t="s">
        <v>3292</v>
      </c>
      <c r="F5830" s="211" t="s">
        <v>3291</v>
      </c>
    </row>
    <row r="5831" spans="1:6" x14ac:dyDescent="0.25">
      <c r="A5831" s="211" t="s">
        <v>4064</v>
      </c>
      <c r="B5831" s="211">
        <v>0</v>
      </c>
      <c r="C5831" s="211">
        <v>1</v>
      </c>
      <c r="D5831" s="211" t="s">
        <v>3568</v>
      </c>
      <c r="E5831" s="211" t="s">
        <v>3292</v>
      </c>
      <c r="F5831" s="211" t="s">
        <v>3291</v>
      </c>
    </row>
    <row r="5832" spans="1:6" x14ac:dyDescent="0.25">
      <c r="A5832" s="211" t="s">
        <v>4064</v>
      </c>
      <c r="B5832" s="211">
        <v>0</v>
      </c>
      <c r="C5832" s="211">
        <v>1</v>
      </c>
      <c r="D5832" s="211" t="s">
        <v>3784</v>
      </c>
      <c r="E5832" s="211" t="s">
        <v>3292</v>
      </c>
      <c r="F5832" s="211" t="s">
        <v>3291</v>
      </c>
    </row>
    <row r="5833" spans="1:6" x14ac:dyDescent="0.25">
      <c r="A5833" s="329" t="s">
        <v>288</v>
      </c>
      <c r="B5833" s="211">
        <v>0</v>
      </c>
      <c r="C5833" s="211">
        <v>1</v>
      </c>
      <c r="D5833" s="211" t="s">
        <v>303</v>
      </c>
      <c r="E5833" s="211" t="s">
        <v>3292</v>
      </c>
      <c r="F5833" s="211" t="s">
        <v>3291</v>
      </c>
    </row>
    <row r="5834" spans="1:6" x14ac:dyDescent="0.25">
      <c r="A5834" s="329" t="s">
        <v>288</v>
      </c>
      <c r="B5834" s="211">
        <v>0</v>
      </c>
      <c r="C5834" s="211">
        <v>1</v>
      </c>
      <c r="D5834" s="211" t="s">
        <v>314</v>
      </c>
      <c r="E5834" s="211" t="s">
        <v>3292</v>
      </c>
      <c r="F5834" s="211" t="s">
        <v>3291</v>
      </c>
    </row>
    <row r="5835" spans="1:6" x14ac:dyDescent="0.25">
      <c r="A5835" s="329" t="s">
        <v>288</v>
      </c>
      <c r="B5835" s="211">
        <v>0</v>
      </c>
      <c r="C5835" s="211">
        <v>1</v>
      </c>
      <c r="D5835" s="211" t="s">
        <v>302</v>
      </c>
      <c r="E5835" s="211" t="s">
        <v>3292</v>
      </c>
      <c r="F5835" s="211" t="s">
        <v>3291</v>
      </c>
    </row>
    <row r="5836" spans="1:6" x14ac:dyDescent="0.25">
      <c r="A5836" s="329" t="s">
        <v>288</v>
      </c>
      <c r="B5836" s="211">
        <v>0</v>
      </c>
      <c r="C5836" s="211">
        <v>1</v>
      </c>
      <c r="D5836" s="211" t="s">
        <v>319</v>
      </c>
      <c r="E5836" s="211" t="s">
        <v>3292</v>
      </c>
      <c r="F5836" s="211" t="s">
        <v>3291</v>
      </c>
    </row>
    <row r="5837" spans="1:6" x14ac:dyDescent="0.25">
      <c r="A5837" s="329" t="s">
        <v>288</v>
      </c>
      <c r="B5837" s="211">
        <v>0</v>
      </c>
      <c r="C5837" s="211">
        <v>1</v>
      </c>
      <c r="D5837" s="211" t="s">
        <v>321</v>
      </c>
      <c r="E5837" s="211" t="s">
        <v>3292</v>
      </c>
      <c r="F5837" s="211" t="s">
        <v>3291</v>
      </c>
    </row>
    <row r="5838" spans="1:6" x14ac:dyDescent="0.25">
      <c r="A5838" s="329" t="s">
        <v>288</v>
      </c>
      <c r="B5838" s="211">
        <v>0</v>
      </c>
      <c r="C5838" s="211">
        <v>1</v>
      </c>
      <c r="D5838" s="211" t="s">
        <v>323</v>
      </c>
      <c r="E5838" s="211" t="s">
        <v>3292</v>
      </c>
      <c r="F5838" s="211" t="s">
        <v>3291</v>
      </c>
    </row>
    <row r="5839" spans="1:6" x14ac:dyDescent="0.25">
      <c r="A5839" s="329" t="s">
        <v>288</v>
      </c>
      <c r="B5839" s="211">
        <v>0</v>
      </c>
      <c r="C5839" s="211">
        <v>1</v>
      </c>
      <c r="D5839" s="211" t="s">
        <v>3690</v>
      </c>
      <c r="E5839" s="211" t="s">
        <v>3292</v>
      </c>
      <c r="F5839" s="211" t="s">
        <v>3291</v>
      </c>
    </row>
    <row r="5840" spans="1:6" x14ac:dyDescent="0.25">
      <c r="A5840" s="329" t="s">
        <v>288</v>
      </c>
      <c r="B5840" s="211">
        <v>0</v>
      </c>
      <c r="C5840" s="211">
        <v>1</v>
      </c>
      <c r="D5840" s="211" t="s">
        <v>325</v>
      </c>
      <c r="E5840" s="211" t="s">
        <v>3292</v>
      </c>
      <c r="F5840" s="211" t="s">
        <v>3291</v>
      </c>
    </row>
    <row r="5841" spans="1:6" x14ac:dyDescent="0.25">
      <c r="A5841" s="329" t="s">
        <v>288</v>
      </c>
      <c r="B5841" s="211">
        <v>0</v>
      </c>
      <c r="C5841" s="211">
        <v>1</v>
      </c>
      <c r="D5841" s="211" t="s">
        <v>315</v>
      </c>
      <c r="E5841" s="211" t="s">
        <v>3292</v>
      </c>
      <c r="F5841" s="211" t="s">
        <v>3291</v>
      </c>
    </row>
    <row r="5842" spans="1:6" x14ac:dyDescent="0.25">
      <c r="A5842" s="329" t="s">
        <v>288</v>
      </c>
      <c r="B5842" s="211">
        <v>0</v>
      </c>
      <c r="C5842" s="211">
        <v>1</v>
      </c>
      <c r="D5842" s="211" t="s">
        <v>335</v>
      </c>
      <c r="E5842" s="211" t="s">
        <v>3292</v>
      </c>
      <c r="F5842" s="211" t="s">
        <v>3291</v>
      </c>
    </row>
    <row r="5843" spans="1:6" x14ac:dyDescent="0.25">
      <c r="A5843" s="329" t="s">
        <v>288</v>
      </c>
      <c r="B5843" s="211">
        <v>0</v>
      </c>
      <c r="C5843" s="211">
        <v>1</v>
      </c>
      <c r="D5843" s="211" t="s">
        <v>332</v>
      </c>
      <c r="E5843" s="211" t="s">
        <v>3292</v>
      </c>
      <c r="F5843" s="211" t="s">
        <v>3291</v>
      </c>
    </row>
    <row r="5844" spans="1:6" x14ac:dyDescent="0.25">
      <c r="A5844" s="329" t="s">
        <v>288</v>
      </c>
      <c r="B5844" s="211">
        <v>0</v>
      </c>
      <c r="C5844" s="211">
        <v>1</v>
      </c>
      <c r="D5844" s="211" t="s">
        <v>330</v>
      </c>
      <c r="E5844" s="211" t="s">
        <v>3292</v>
      </c>
      <c r="F5844" s="211" t="s">
        <v>3291</v>
      </c>
    </row>
    <row r="5845" spans="1:6" x14ac:dyDescent="0.25">
      <c r="A5845" s="329" t="s">
        <v>288</v>
      </c>
      <c r="B5845" s="211">
        <v>0</v>
      </c>
      <c r="C5845" s="211">
        <v>1</v>
      </c>
      <c r="D5845" s="211" t="s">
        <v>331</v>
      </c>
      <c r="E5845" s="211" t="s">
        <v>3292</v>
      </c>
      <c r="F5845" s="211" t="s">
        <v>3291</v>
      </c>
    </row>
    <row r="5846" spans="1:6" x14ac:dyDescent="0.25">
      <c r="A5846" s="329" t="s">
        <v>288</v>
      </c>
      <c r="B5846" s="211">
        <v>0</v>
      </c>
      <c r="C5846" s="211">
        <v>1</v>
      </c>
      <c r="D5846" s="211" t="s">
        <v>336</v>
      </c>
      <c r="E5846" s="211" t="s">
        <v>3292</v>
      </c>
      <c r="F5846" s="211" t="s">
        <v>3291</v>
      </c>
    </row>
    <row r="5847" spans="1:6" x14ac:dyDescent="0.25">
      <c r="A5847" s="329" t="s">
        <v>288</v>
      </c>
      <c r="B5847" s="211">
        <v>0</v>
      </c>
      <c r="C5847" s="211">
        <v>1</v>
      </c>
      <c r="D5847" s="211" t="s">
        <v>305</v>
      </c>
      <c r="E5847" s="211" t="s">
        <v>3292</v>
      </c>
      <c r="F5847" s="211" t="s">
        <v>3291</v>
      </c>
    </row>
    <row r="5848" spans="1:6" x14ac:dyDescent="0.25">
      <c r="A5848" s="329" t="s">
        <v>288</v>
      </c>
      <c r="B5848" s="211">
        <v>0</v>
      </c>
      <c r="C5848" s="211">
        <v>1</v>
      </c>
      <c r="D5848" s="211" t="s">
        <v>307</v>
      </c>
      <c r="E5848" s="211" t="s">
        <v>3292</v>
      </c>
      <c r="F5848" s="211" t="s">
        <v>3291</v>
      </c>
    </row>
    <row r="5849" spans="1:6" x14ac:dyDescent="0.25">
      <c r="A5849" s="329" t="s">
        <v>288</v>
      </c>
      <c r="B5849" s="211">
        <v>0</v>
      </c>
      <c r="C5849" s="211">
        <v>1</v>
      </c>
      <c r="D5849" s="211" t="s">
        <v>337</v>
      </c>
      <c r="E5849" s="211" t="s">
        <v>3292</v>
      </c>
      <c r="F5849" s="211" t="s">
        <v>3291</v>
      </c>
    </row>
    <row r="5850" spans="1:6" x14ac:dyDescent="0.25">
      <c r="A5850" s="329" t="s">
        <v>288</v>
      </c>
      <c r="B5850" s="211">
        <v>0</v>
      </c>
      <c r="C5850" s="211">
        <v>1</v>
      </c>
      <c r="D5850" s="211" t="s">
        <v>379</v>
      </c>
      <c r="E5850" s="211" t="s">
        <v>3482</v>
      </c>
      <c r="F5850" s="211" t="s">
        <v>3291</v>
      </c>
    </row>
    <row r="5851" spans="1:6" x14ac:dyDescent="0.25">
      <c r="A5851" s="329" t="s">
        <v>288</v>
      </c>
      <c r="B5851" s="211">
        <v>0</v>
      </c>
      <c r="C5851" s="211">
        <v>1</v>
      </c>
      <c r="D5851" s="211" t="s">
        <v>385</v>
      </c>
      <c r="E5851" s="211" t="s">
        <v>3482</v>
      </c>
      <c r="F5851" s="211" t="s">
        <v>3291</v>
      </c>
    </row>
    <row r="5852" spans="1:6" x14ac:dyDescent="0.25">
      <c r="A5852" s="329" t="s">
        <v>288</v>
      </c>
      <c r="B5852" s="211">
        <v>0</v>
      </c>
      <c r="C5852" s="211">
        <v>1</v>
      </c>
      <c r="D5852" s="211" t="s">
        <v>3162</v>
      </c>
      <c r="E5852" s="211" t="s">
        <v>3482</v>
      </c>
      <c r="F5852" s="211" t="s">
        <v>3291</v>
      </c>
    </row>
    <row r="5853" spans="1:6" x14ac:dyDescent="0.25">
      <c r="A5853" s="329" t="s">
        <v>288</v>
      </c>
      <c r="B5853" s="211">
        <v>0</v>
      </c>
      <c r="C5853" s="211">
        <v>1</v>
      </c>
      <c r="D5853" s="211" t="s">
        <v>3247</v>
      </c>
      <c r="E5853" s="211" t="s">
        <v>3482</v>
      </c>
      <c r="F5853" s="211" t="s">
        <v>3291</v>
      </c>
    </row>
    <row r="5854" spans="1:6" x14ac:dyDescent="0.25">
      <c r="A5854" s="329" t="s">
        <v>288</v>
      </c>
      <c r="B5854" s="211">
        <v>0</v>
      </c>
      <c r="C5854" s="211">
        <v>1</v>
      </c>
      <c r="D5854" s="211" t="s">
        <v>2283</v>
      </c>
      <c r="E5854" s="211" t="s">
        <v>3482</v>
      </c>
      <c r="F5854" s="211" t="s">
        <v>3291</v>
      </c>
    </row>
    <row r="5855" spans="1:6" x14ac:dyDescent="0.25">
      <c r="A5855" s="329" t="s">
        <v>288</v>
      </c>
      <c r="B5855" s="211">
        <v>0</v>
      </c>
      <c r="C5855" s="211">
        <v>1</v>
      </c>
      <c r="D5855" s="211" t="s">
        <v>2282</v>
      </c>
      <c r="E5855" s="211" t="s">
        <v>3482</v>
      </c>
      <c r="F5855" s="211" t="s">
        <v>3291</v>
      </c>
    </row>
    <row r="5856" spans="1:6" x14ac:dyDescent="0.25">
      <c r="A5856" s="329" t="s">
        <v>288</v>
      </c>
      <c r="B5856" s="211">
        <v>0</v>
      </c>
      <c r="C5856" s="211">
        <v>1</v>
      </c>
      <c r="D5856" s="211" t="s">
        <v>3563</v>
      </c>
      <c r="E5856" s="211" t="s">
        <v>3290</v>
      </c>
      <c r="F5856" s="211" t="s">
        <v>3291</v>
      </c>
    </row>
    <row r="5857" spans="1:6" x14ac:dyDescent="0.25">
      <c r="A5857" s="329" t="s">
        <v>288</v>
      </c>
      <c r="B5857" s="211">
        <v>0</v>
      </c>
      <c r="C5857" s="211">
        <v>1</v>
      </c>
      <c r="D5857" s="211" t="s">
        <v>3389</v>
      </c>
      <c r="E5857" s="211" t="s">
        <v>3290</v>
      </c>
      <c r="F5857" s="211" t="s">
        <v>3291</v>
      </c>
    </row>
    <row r="5858" spans="1:6" x14ac:dyDescent="0.25">
      <c r="A5858" s="329" t="s">
        <v>288</v>
      </c>
      <c r="B5858" s="211">
        <v>0</v>
      </c>
      <c r="C5858" s="211">
        <v>1</v>
      </c>
      <c r="D5858" s="211" t="s">
        <v>1714</v>
      </c>
      <c r="E5858" s="211" t="s">
        <v>3482</v>
      </c>
      <c r="F5858" s="211" t="s">
        <v>3291</v>
      </c>
    </row>
    <row r="5859" spans="1:6" x14ac:dyDescent="0.25">
      <c r="A5859" s="329" t="s">
        <v>288</v>
      </c>
      <c r="B5859" s="211">
        <v>0</v>
      </c>
      <c r="C5859" s="211">
        <v>1</v>
      </c>
      <c r="D5859" s="211" t="s">
        <v>1716</v>
      </c>
      <c r="E5859" s="211" t="s">
        <v>3482</v>
      </c>
      <c r="F5859" s="211" t="s">
        <v>3291</v>
      </c>
    </row>
    <row r="5860" spans="1:6" x14ac:dyDescent="0.25">
      <c r="A5860" s="329" t="s">
        <v>288</v>
      </c>
      <c r="B5860" s="211">
        <v>0</v>
      </c>
      <c r="C5860" s="211">
        <v>1</v>
      </c>
      <c r="D5860" s="211" t="s">
        <v>1718</v>
      </c>
      <c r="E5860" s="211" t="s">
        <v>3482</v>
      </c>
      <c r="F5860" s="211" t="s">
        <v>3291</v>
      </c>
    </row>
    <row r="5861" spans="1:6" x14ac:dyDescent="0.25">
      <c r="A5861" s="329" t="s">
        <v>288</v>
      </c>
      <c r="B5861" s="211">
        <v>0</v>
      </c>
      <c r="C5861" s="211">
        <v>1</v>
      </c>
      <c r="D5861" s="211" t="s">
        <v>2379</v>
      </c>
      <c r="E5861" s="211" t="s">
        <v>3482</v>
      </c>
      <c r="F5861" s="211" t="s">
        <v>3291</v>
      </c>
    </row>
    <row r="5862" spans="1:6" x14ac:dyDescent="0.25">
      <c r="A5862" s="329" t="s">
        <v>288</v>
      </c>
      <c r="B5862" s="211">
        <v>0</v>
      </c>
      <c r="C5862" s="211">
        <v>1</v>
      </c>
      <c r="D5862" s="211" t="s">
        <v>1722</v>
      </c>
      <c r="E5862" s="211" t="s">
        <v>3482</v>
      </c>
      <c r="F5862" s="211" t="s">
        <v>3291</v>
      </c>
    </row>
    <row r="5863" spans="1:6" x14ac:dyDescent="0.25">
      <c r="A5863" s="329" t="s">
        <v>288</v>
      </c>
      <c r="B5863" s="211">
        <v>0</v>
      </c>
      <c r="C5863" s="211">
        <v>1</v>
      </c>
      <c r="D5863" s="211" t="s">
        <v>1724</v>
      </c>
      <c r="E5863" s="211" t="s">
        <v>3482</v>
      </c>
      <c r="F5863" s="211" t="s">
        <v>3291</v>
      </c>
    </row>
    <row r="5864" spans="1:6" x14ac:dyDescent="0.25">
      <c r="A5864" s="329" t="s">
        <v>288</v>
      </c>
      <c r="B5864" s="211">
        <v>0</v>
      </c>
      <c r="C5864" s="211">
        <v>1</v>
      </c>
      <c r="D5864" s="211" t="s">
        <v>72</v>
      </c>
      <c r="E5864" s="211" t="s">
        <v>3482</v>
      </c>
      <c r="F5864" s="211" t="s">
        <v>3291</v>
      </c>
    </row>
    <row r="5865" spans="1:6" x14ac:dyDescent="0.25">
      <c r="A5865" s="329" t="s">
        <v>288</v>
      </c>
      <c r="B5865" s="211">
        <v>0</v>
      </c>
      <c r="C5865" s="211">
        <v>1</v>
      </c>
      <c r="D5865" s="211" t="s">
        <v>73</v>
      </c>
      <c r="E5865" s="211" t="s">
        <v>3482</v>
      </c>
      <c r="F5865" s="211" t="s">
        <v>3291</v>
      </c>
    </row>
    <row r="5866" spans="1:6" x14ac:dyDescent="0.25">
      <c r="A5866" s="329" t="s">
        <v>288</v>
      </c>
      <c r="B5866" s="211">
        <v>0</v>
      </c>
      <c r="C5866" s="211">
        <v>1</v>
      </c>
      <c r="D5866" s="211" t="s">
        <v>3107</v>
      </c>
      <c r="E5866" s="211" t="s">
        <v>3482</v>
      </c>
      <c r="F5866" s="211" t="s">
        <v>3291</v>
      </c>
    </row>
    <row r="5867" spans="1:6" x14ac:dyDescent="0.25">
      <c r="A5867" s="329" t="s">
        <v>288</v>
      </c>
      <c r="B5867" s="211">
        <v>0</v>
      </c>
      <c r="C5867" s="211">
        <v>1</v>
      </c>
      <c r="D5867" s="211" t="s">
        <v>3109</v>
      </c>
      <c r="E5867" s="211" t="s">
        <v>3482</v>
      </c>
      <c r="F5867" s="211" t="s">
        <v>3291</v>
      </c>
    </row>
    <row r="5868" spans="1:6" x14ac:dyDescent="0.25">
      <c r="A5868" s="329" t="s">
        <v>288</v>
      </c>
      <c r="B5868" s="211">
        <v>0</v>
      </c>
      <c r="C5868" s="211">
        <v>1</v>
      </c>
      <c r="D5868" s="211" t="s">
        <v>3111</v>
      </c>
      <c r="E5868" s="211" t="s">
        <v>3482</v>
      </c>
      <c r="F5868" s="211" t="s">
        <v>3291</v>
      </c>
    </row>
    <row r="5869" spans="1:6" x14ac:dyDescent="0.25">
      <c r="A5869" s="329" t="s">
        <v>288</v>
      </c>
      <c r="B5869" s="211">
        <v>0</v>
      </c>
      <c r="C5869" s="211">
        <v>1</v>
      </c>
      <c r="D5869" s="211" t="s">
        <v>3388</v>
      </c>
      <c r="E5869" s="211" t="s">
        <v>3290</v>
      </c>
      <c r="F5869" s="211" t="s">
        <v>3291</v>
      </c>
    </row>
    <row r="5870" spans="1:6" x14ac:dyDescent="0.25">
      <c r="A5870" s="329" t="s">
        <v>288</v>
      </c>
      <c r="B5870" s="211">
        <v>0</v>
      </c>
      <c r="C5870" s="211">
        <v>1</v>
      </c>
      <c r="D5870" s="211" t="s">
        <v>3387</v>
      </c>
      <c r="E5870" s="211" t="s">
        <v>3290</v>
      </c>
      <c r="F5870" s="211" t="s">
        <v>3291</v>
      </c>
    </row>
    <row r="5871" spans="1:6" x14ac:dyDescent="0.25">
      <c r="A5871" s="329" t="s">
        <v>288</v>
      </c>
      <c r="B5871" s="211">
        <v>0</v>
      </c>
      <c r="C5871" s="211">
        <v>1</v>
      </c>
      <c r="D5871" s="211" t="s">
        <v>3391</v>
      </c>
      <c r="E5871" s="211" t="s">
        <v>3290</v>
      </c>
      <c r="F5871" s="211" t="s">
        <v>3291</v>
      </c>
    </row>
    <row r="5872" spans="1:6" x14ac:dyDescent="0.25">
      <c r="A5872" s="329" t="s">
        <v>288</v>
      </c>
      <c r="B5872" s="211">
        <v>0</v>
      </c>
      <c r="C5872" s="211">
        <v>1</v>
      </c>
      <c r="D5872" s="211" t="s">
        <v>3392</v>
      </c>
      <c r="E5872" s="211" t="s">
        <v>3290</v>
      </c>
      <c r="F5872" s="211" t="s">
        <v>3291</v>
      </c>
    </row>
    <row r="5873" spans="1:6" x14ac:dyDescent="0.25">
      <c r="A5873" s="329" t="s">
        <v>288</v>
      </c>
      <c r="B5873" s="211">
        <v>0</v>
      </c>
      <c r="C5873" s="211">
        <v>1</v>
      </c>
      <c r="D5873" s="211" t="s">
        <v>209</v>
      </c>
      <c r="E5873" s="211" t="s">
        <v>3292</v>
      </c>
      <c r="F5873" s="211" t="s">
        <v>3291</v>
      </c>
    </row>
    <row r="5874" spans="1:6" x14ac:dyDescent="0.25">
      <c r="A5874" s="329" t="s">
        <v>288</v>
      </c>
      <c r="B5874" s="211">
        <v>0</v>
      </c>
      <c r="C5874" s="211">
        <v>1</v>
      </c>
      <c r="D5874" s="211" t="s">
        <v>3196</v>
      </c>
      <c r="E5874" s="211" t="s">
        <v>3292</v>
      </c>
      <c r="F5874" s="211" t="s">
        <v>3291</v>
      </c>
    </row>
    <row r="5875" spans="1:6" x14ac:dyDescent="0.25">
      <c r="A5875" s="329" t="s">
        <v>288</v>
      </c>
      <c r="B5875" s="211">
        <v>0</v>
      </c>
      <c r="C5875" s="211">
        <v>1</v>
      </c>
      <c r="D5875" s="211" t="s">
        <v>381</v>
      </c>
      <c r="E5875" s="211" t="s">
        <v>3292</v>
      </c>
      <c r="F5875" s="211" t="s">
        <v>3291</v>
      </c>
    </row>
    <row r="5876" spans="1:6" x14ac:dyDescent="0.25">
      <c r="A5876" s="329" t="s">
        <v>288</v>
      </c>
      <c r="B5876" s="211">
        <v>0</v>
      </c>
      <c r="C5876" s="211">
        <v>1</v>
      </c>
      <c r="D5876" s="211" t="s">
        <v>767</v>
      </c>
      <c r="E5876" s="211" t="s">
        <v>3292</v>
      </c>
      <c r="F5876" s="211" t="s">
        <v>3291</v>
      </c>
    </row>
    <row r="5877" spans="1:6" x14ac:dyDescent="0.25">
      <c r="A5877" s="329" t="s">
        <v>288</v>
      </c>
      <c r="B5877" s="211">
        <v>0</v>
      </c>
      <c r="C5877" s="211">
        <v>1</v>
      </c>
      <c r="D5877" s="211" t="s">
        <v>4401</v>
      </c>
      <c r="E5877" s="211" t="s">
        <v>127</v>
      </c>
      <c r="F5877" s="211" t="s">
        <v>3291</v>
      </c>
    </row>
    <row r="5878" spans="1:6" x14ac:dyDescent="0.25">
      <c r="A5878" s="329" t="s">
        <v>288</v>
      </c>
      <c r="B5878" s="211">
        <v>0</v>
      </c>
      <c r="C5878" s="211">
        <v>1</v>
      </c>
      <c r="D5878" s="211" t="s">
        <v>3200</v>
      </c>
      <c r="E5878" s="211" t="s">
        <v>127</v>
      </c>
      <c r="F5878" s="211" t="s">
        <v>3291</v>
      </c>
    </row>
    <row r="5879" spans="1:6" x14ac:dyDescent="0.25">
      <c r="A5879" s="329" t="s">
        <v>288</v>
      </c>
      <c r="B5879" s="211">
        <v>0</v>
      </c>
      <c r="C5879" s="211">
        <v>1</v>
      </c>
      <c r="D5879" s="211" t="s">
        <v>3199</v>
      </c>
      <c r="E5879" s="211" t="s">
        <v>3292</v>
      </c>
      <c r="F5879" s="211" t="s">
        <v>3291</v>
      </c>
    </row>
    <row r="5880" spans="1:6" x14ac:dyDescent="0.25">
      <c r="A5880" s="329" t="s">
        <v>288</v>
      </c>
      <c r="B5880" s="211">
        <v>0</v>
      </c>
      <c r="C5880" s="211">
        <v>1</v>
      </c>
      <c r="D5880" s="211" t="s">
        <v>87</v>
      </c>
      <c r="E5880" s="211" t="s">
        <v>3292</v>
      </c>
      <c r="F5880" s="211" t="s">
        <v>3291</v>
      </c>
    </row>
    <row r="5881" spans="1:6" x14ac:dyDescent="0.25">
      <c r="A5881" s="329" t="s">
        <v>288</v>
      </c>
      <c r="B5881" s="211">
        <v>0</v>
      </c>
      <c r="C5881" s="211">
        <v>1</v>
      </c>
      <c r="D5881" s="211" t="s">
        <v>78</v>
      </c>
      <c r="E5881" s="211" t="s">
        <v>3292</v>
      </c>
      <c r="F5881" s="211" t="s">
        <v>3291</v>
      </c>
    </row>
    <row r="5882" spans="1:6" x14ac:dyDescent="0.25">
      <c r="A5882" s="329" t="s">
        <v>288</v>
      </c>
      <c r="B5882" s="211">
        <v>0</v>
      </c>
      <c r="C5882" s="211">
        <v>1</v>
      </c>
      <c r="D5882" s="211" t="s">
        <v>4402</v>
      </c>
      <c r="E5882" s="211" t="s">
        <v>127</v>
      </c>
      <c r="F5882" s="211" t="s">
        <v>3291</v>
      </c>
    </row>
    <row r="5883" spans="1:6" x14ac:dyDescent="0.25">
      <c r="A5883" s="329" t="s">
        <v>288</v>
      </c>
      <c r="B5883" s="211">
        <v>0</v>
      </c>
      <c r="C5883" s="211">
        <v>1</v>
      </c>
      <c r="D5883" s="211" t="s">
        <v>3993</v>
      </c>
      <c r="E5883" s="211" t="s">
        <v>3292</v>
      </c>
      <c r="F5883" s="211" t="s">
        <v>3291</v>
      </c>
    </row>
    <row r="5884" spans="1:6" x14ac:dyDescent="0.25">
      <c r="A5884" s="329" t="s">
        <v>288</v>
      </c>
      <c r="B5884" s="211">
        <v>0</v>
      </c>
      <c r="C5884" s="211">
        <v>1</v>
      </c>
      <c r="D5884" s="211" t="s">
        <v>4195</v>
      </c>
      <c r="E5884" s="211" t="s">
        <v>127</v>
      </c>
      <c r="F5884" s="211" t="s">
        <v>3291</v>
      </c>
    </row>
    <row r="5885" spans="1:6" x14ac:dyDescent="0.25">
      <c r="A5885" s="329" t="s">
        <v>288</v>
      </c>
      <c r="B5885" s="211">
        <v>0</v>
      </c>
      <c r="C5885" s="211">
        <v>1</v>
      </c>
      <c r="D5885" s="211" t="s">
        <v>4213</v>
      </c>
      <c r="E5885" s="211" t="s">
        <v>127</v>
      </c>
      <c r="F5885" s="211" t="s">
        <v>3291</v>
      </c>
    </row>
    <row r="5886" spans="1:6" x14ac:dyDescent="0.25">
      <c r="A5886" s="329" t="s">
        <v>288</v>
      </c>
      <c r="B5886" s="211">
        <v>0</v>
      </c>
      <c r="C5886" s="211">
        <v>1</v>
      </c>
      <c r="D5886" s="211" t="s">
        <v>4214</v>
      </c>
      <c r="E5886" s="211" t="s">
        <v>127</v>
      </c>
      <c r="F5886" s="211" t="s">
        <v>3291</v>
      </c>
    </row>
    <row r="5887" spans="1:6" x14ac:dyDescent="0.25">
      <c r="A5887" s="329" t="s">
        <v>288</v>
      </c>
      <c r="B5887" s="211">
        <v>0</v>
      </c>
      <c r="C5887" s="211">
        <v>1</v>
      </c>
      <c r="D5887" s="211" t="s">
        <v>4215</v>
      </c>
      <c r="E5887" s="211" t="s">
        <v>127</v>
      </c>
      <c r="F5887" s="211" t="s">
        <v>3291</v>
      </c>
    </row>
    <row r="5888" spans="1:6" x14ac:dyDescent="0.25">
      <c r="A5888" s="329" t="s">
        <v>288</v>
      </c>
      <c r="B5888" s="211">
        <v>0</v>
      </c>
      <c r="C5888" s="211">
        <v>1</v>
      </c>
      <c r="D5888" s="211" t="s">
        <v>4216</v>
      </c>
      <c r="E5888" s="211" t="s">
        <v>127</v>
      </c>
      <c r="F5888" s="211" t="s">
        <v>3291</v>
      </c>
    </row>
    <row r="5889" spans="1:6" x14ac:dyDescent="0.25">
      <c r="A5889" s="329" t="s">
        <v>288</v>
      </c>
      <c r="B5889" s="211">
        <v>0</v>
      </c>
      <c r="C5889" s="211">
        <v>1</v>
      </c>
      <c r="D5889" s="211" t="s">
        <v>4217</v>
      </c>
      <c r="E5889" s="211" t="s">
        <v>127</v>
      </c>
      <c r="F5889" s="211" t="s">
        <v>3291</v>
      </c>
    </row>
    <row r="5890" spans="1:6" x14ac:dyDescent="0.25">
      <c r="A5890" s="329" t="s">
        <v>288</v>
      </c>
      <c r="B5890" s="211">
        <v>0</v>
      </c>
      <c r="C5890" s="211">
        <v>1</v>
      </c>
      <c r="D5890" s="211" t="s">
        <v>4218</v>
      </c>
      <c r="E5890" s="211" t="s">
        <v>127</v>
      </c>
      <c r="F5890" s="211" t="s">
        <v>3291</v>
      </c>
    </row>
    <row r="5891" spans="1:6" x14ac:dyDescent="0.25">
      <c r="A5891" s="329" t="s">
        <v>288</v>
      </c>
      <c r="B5891" s="211">
        <v>0</v>
      </c>
      <c r="C5891" s="211">
        <v>1</v>
      </c>
      <c r="D5891" s="211" t="s">
        <v>4219</v>
      </c>
      <c r="E5891" s="211" t="s">
        <v>127</v>
      </c>
      <c r="F5891" s="211" t="s">
        <v>3291</v>
      </c>
    </row>
    <row r="5892" spans="1:6" x14ac:dyDescent="0.25">
      <c r="A5892" s="329" t="s">
        <v>288</v>
      </c>
      <c r="B5892" s="211">
        <v>0</v>
      </c>
      <c r="C5892" s="211">
        <v>1</v>
      </c>
      <c r="D5892" s="211" t="s">
        <v>4220</v>
      </c>
      <c r="E5892" s="211" t="s">
        <v>127</v>
      </c>
      <c r="F5892" s="211" t="s">
        <v>3291</v>
      </c>
    </row>
    <row r="5893" spans="1:6" x14ac:dyDescent="0.25">
      <c r="A5893" s="329" t="s">
        <v>288</v>
      </c>
      <c r="B5893" s="211">
        <v>0</v>
      </c>
      <c r="C5893" s="211">
        <v>1</v>
      </c>
      <c r="D5893" s="211" t="s">
        <v>4221</v>
      </c>
      <c r="E5893" s="211" t="s">
        <v>127</v>
      </c>
      <c r="F5893" s="211" t="s">
        <v>3291</v>
      </c>
    </row>
    <row r="5894" spans="1:6" x14ac:dyDescent="0.25">
      <c r="A5894" s="329" t="s">
        <v>288</v>
      </c>
      <c r="B5894" s="211">
        <v>0</v>
      </c>
      <c r="C5894" s="211">
        <v>1</v>
      </c>
      <c r="D5894" s="211" t="s">
        <v>4222</v>
      </c>
      <c r="E5894" s="211" t="s">
        <v>127</v>
      </c>
      <c r="F5894" s="211" t="s">
        <v>3291</v>
      </c>
    </row>
    <row r="5895" spans="1:6" x14ac:dyDescent="0.25">
      <c r="A5895" s="329" t="s">
        <v>288</v>
      </c>
      <c r="B5895" s="211">
        <v>0</v>
      </c>
      <c r="C5895" s="211">
        <v>1</v>
      </c>
      <c r="D5895" s="211" t="s">
        <v>4223</v>
      </c>
      <c r="E5895" s="211" t="s">
        <v>127</v>
      </c>
      <c r="F5895" s="211" t="s">
        <v>3291</v>
      </c>
    </row>
    <row r="5896" spans="1:6" x14ac:dyDescent="0.25">
      <c r="A5896" s="329" t="s">
        <v>288</v>
      </c>
      <c r="B5896" s="211">
        <v>0</v>
      </c>
      <c r="C5896" s="211">
        <v>1</v>
      </c>
      <c r="D5896" s="211" t="s">
        <v>4260</v>
      </c>
      <c r="E5896" s="211" t="s">
        <v>127</v>
      </c>
      <c r="F5896" s="211" t="s">
        <v>3291</v>
      </c>
    </row>
    <row r="5897" spans="1:6" x14ac:dyDescent="0.25">
      <c r="A5897" s="329" t="s">
        <v>288</v>
      </c>
      <c r="B5897" s="211">
        <v>0</v>
      </c>
      <c r="C5897" s="211">
        <v>1</v>
      </c>
      <c r="D5897" s="211" t="s">
        <v>3192</v>
      </c>
      <c r="E5897" s="211" t="s">
        <v>3292</v>
      </c>
      <c r="F5897" s="211" t="s">
        <v>3291</v>
      </c>
    </row>
    <row r="5898" spans="1:6" x14ac:dyDescent="0.25">
      <c r="A5898" s="329" t="s">
        <v>288</v>
      </c>
      <c r="B5898" s="211">
        <v>0</v>
      </c>
      <c r="C5898" s="211">
        <v>1</v>
      </c>
      <c r="D5898" s="211" t="s">
        <v>926</v>
      </c>
      <c r="E5898" s="211" t="s">
        <v>3292</v>
      </c>
      <c r="F5898" s="211" t="s">
        <v>3291</v>
      </c>
    </row>
    <row r="5899" spans="1:6" x14ac:dyDescent="0.25">
      <c r="A5899" s="329" t="s">
        <v>288</v>
      </c>
      <c r="B5899" s="211">
        <v>0</v>
      </c>
      <c r="C5899" s="211">
        <v>1</v>
      </c>
      <c r="D5899" s="211" t="s">
        <v>4301</v>
      </c>
      <c r="E5899" s="211" t="s">
        <v>127</v>
      </c>
      <c r="F5899" s="211" t="s">
        <v>3291</v>
      </c>
    </row>
    <row r="5900" spans="1:6" x14ac:dyDescent="0.25">
      <c r="A5900" s="329" t="s">
        <v>288</v>
      </c>
      <c r="B5900" s="211">
        <v>0</v>
      </c>
      <c r="C5900" s="211">
        <v>1</v>
      </c>
      <c r="D5900" s="211" t="s">
        <v>4302</v>
      </c>
      <c r="E5900" s="211" t="s">
        <v>127</v>
      </c>
      <c r="F5900" s="211" t="s">
        <v>3291</v>
      </c>
    </row>
    <row r="5901" spans="1:6" x14ac:dyDescent="0.25">
      <c r="A5901" s="329" t="s">
        <v>288</v>
      </c>
      <c r="B5901" s="211">
        <v>0</v>
      </c>
      <c r="C5901" s="211">
        <v>1</v>
      </c>
      <c r="D5901" s="211" t="s">
        <v>4303</v>
      </c>
      <c r="E5901" s="211" t="s">
        <v>127</v>
      </c>
      <c r="F5901" s="211" t="s">
        <v>3291</v>
      </c>
    </row>
    <row r="5902" spans="1:6" x14ac:dyDescent="0.25">
      <c r="A5902" s="329" t="s">
        <v>288</v>
      </c>
      <c r="B5902" s="211">
        <v>0</v>
      </c>
      <c r="C5902" s="211">
        <v>1</v>
      </c>
      <c r="D5902" s="211" t="s">
        <v>4304</v>
      </c>
      <c r="E5902" s="211" t="s">
        <v>127</v>
      </c>
      <c r="F5902" s="211" t="s">
        <v>3291</v>
      </c>
    </row>
    <row r="5903" spans="1:6" x14ac:dyDescent="0.25">
      <c r="A5903" s="329" t="s">
        <v>288</v>
      </c>
      <c r="B5903" s="211">
        <v>0</v>
      </c>
      <c r="C5903" s="211">
        <v>1</v>
      </c>
      <c r="D5903" s="211" t="s">
        <v>4305</v>
      </c>
      <c r="E5903" s="211" t="s">
        <v>127</v>
      </c>
      <c r="F5903" s="211" t="s">
        <v>3291</v>
      </c>
    </row>
    <row r="5904" spans="1:6" x14ac:dyDescent="0.25">
      <c r="A5904" s="329" t="s">
        <v>288</v>
      </c>
      <c r="B5904" s="211">
        <v>0</v>
      </c>
      <c r="C5904" s="211">
        <v>1</v>
      </c>
      <c r="D5904" s="211" t="s">
        <v>4306</v>
      </c>
      <c r="E5904" s="211" t="s">
        <v>127</v>
      </c>
      <c r="F5904" s="211" t="s">
        <v>3291</v>
      </c>
    </row>
    <row r="5905" spans="1:6" x14ac:dyDescent="0.25">
      <c r="A5905" s="329" t="s">
        <v>288</v>
      </c>
      <c r="B5905" s="211">
        <v>0</v>
      </c>
      <c r="C5905" s="211">
        <v>1</v>
      </c>
      <c r="D5905" s="211" t="s">
        <v>4307</v>
      </c>
      <c r="E5905" s="211" t="s">
        <v>127</v>
      </c>
      <c r="F5905" s="211" t="s">
        <v>3291</v>
      </c>
    </row>
    <row r="5906" spans="1:6" x14ac:dyDescent="0.25">
      <c r="A5906" s="329" t="s">
        <v>288</v>
      </c>
      <c r="B5906" s="211">
        <v>0</v>
      </c>
      <c r="C5906" s="211">
        <v>1</v>
      </c>
      <c r="D5906" s="211" t="s">
        <v>4308</v>
      </c>
      <c r="E5906" s="211" t="s">
        <v>127</v>
      </c>
      <c r="F5906" s="211" t="s">
        <v>3291</v>
      </c>
    </row>
    <row r="5907" spans="1:6" x14ac:dyDescent="0.25">
      <c r="A5907" s="329" t="s">
        <v>288</v>
      </c>
      <c r="B5907" s="211">
        <v>0</v>
      </c>
      <c r="C5907" s="211">
        <v>1</v>
      </c>
      <c r="D5907" s="211" t="s">
        <v>4309</v>
      </c>
      <c r="E5907" s="211" t="s">
        <v>127</v>
      </c>
      <c r="F5907" s="211" t="s">
        <v>3291</v>
      </c>
    </row>
    <row r="5908" spans="1:6" x14ac:dyDescent="0.25">
      <c r="A5908" s="329" t="s">
        <v>288</v>
      </c>
      <c r="B5908" s="211">
        <v>0</v>
      </c>
      <c r="C5908" s="211">
        <v>1</v>
      </c>
      <c r="D5908" s="211" t="s">
        <v>4310</v>
      </c>
      <c r="E5908" s="211" t="s">
        <v>127</v>
      </c>
      <c r="F5908" s="211" t="s">
        <v>3291</v>
      </c>
    </row>
    <row r="5909" spans="1:6" x14ac:dyDescent="0.25">
      <c r="A5909" s="329" t="s">
        <v>288</v>
      </c>
      <c r="B5909" s="211">
        <v>0</v>
      </c>
      <c r="C5909" s="211">
        <v>1</v>
      </c>
      <c r="D5909" s="211" t="s">
        <v>4311</v>
      </c>
      <c r="E5909" s="211" t="s">
        <v>127</v>
      </c>
      <c r="F5909" s="211" t="s">
        <v>3291</v>
      </c>
    </row>
    <row r="5910" spans="1:6" x14ac:dyDescent="0.25">
      <c r="A5910" s="329" t="s">
        <v>288</v>
      </c>
      <c r="B5910" s="211">
        <v>0</v>
      </c>
      <c r="C5910" s="211">
        <v>1</v>
      </c>
      <c r="D5910" s="211" t="s">
        <v>4312</v>
      </c>
      <c r="E5910" s="211" t="s">
        <v>127</v>
      </c>
      <c r="F5910" s="211" t="s">
        <v>3291</v>
      </c>
    </row>
    <row r="5911" spans="1:6" x14ac:dyDescent="0.25">
      <c r="A5911" s="329" t="s">
        <v>288</v>
      </c>
      <c r="B5911" s="211">
        <v>0</v>
      </c>
      <c r="C5911" s="211">
        <v>1</v>
      </c>
      <c r="D5911" s="211" t="s">
        <v>3949</v>
      </c>
      <c r="E5911" s="211" t="s">
        <v>127</v>
      </c>
      <c r="F5911" s="211" t="s">
        <v>3291</v>
      </c>
    </row>
    <row r="5912" spans="1:6" x14ac:dyDescent="0.25">
      <c r="A5912" s="329" t="s">
        <v>288</v>
      </c>
      <c r="B5912" s="211">
        <v>0</v>
      </c>
      <c r="C5912" s="211">
        <v>1</v>
      </c>
      <c r="D5912" s="211" t="s">
        <v>4415</v>
      </c>
      <c r="E5912" s="211" t="s">
        <v>127</v>
      </c>
      <c r="F5912" s="211" t="s">
        <v>3291</v>
      </c>
    </row>
    <row r="5913" spans="1:6" x14ac:dyDescent="0.25">
      <c r="A5913" s="329" t="s">
        <v>288</v>
      </c>
      <c r="B5913" s="211">
        <v>0</v>
      </c>
      <c r="C5913" s="211">
        <v>1</v>
      </c>
      <c r="D5913" s="211" t="s">
        <v>4416</v>
      </c>
      <c r="E5913" s="211" t="s">
        <v>127</v>
      </c>
      <c r="F5913" s="211" t="s">
        <v>3291</v>
      </c>
    </row>
    <row r="5914" spans="1:6" x14ac:dyDescent="0.25">
      <c r="A5914" s="329" t="s">
        <v>288</v>
      </c>
      <c r="B5914" s="211">
        <v>0</v>
      </c>
      <c r="C5914" s="211">
        <v>1</v>
      </c>
      <c r="D5914" s="211" t="s">
        <v>4424</v>
      </c>
      <c r="E5914" s="211" t="s">
        <v>127</v>
      </c>
      <c r="F5914" s="211" t="s">
        <v>3291</v>
      </c>
    </row>
    <row r="5915" spans="1:6" x14ac:dyDescent="0.25">
      <c r="A5915" s="329" t="s">
        <v>288</v>
      </c>
      <c r="B5915" s="211">
        <v>0</v>
      </c>
      <c r="C5915" s="211">
        <v>1</v>
      </c>
      <c r="D5915" s="300" t="s">
        <v>3074</v>
      </c>
      <c r="E5915" s="211" t="s">
        <v>3292</v>
      </c>
      <c r="F5915" s="211" t="s">
        <v>3291</v>
      </c>
    </row>
    <row r="5916" spans="1:6" x14ac:dyDescent="0.25">
      <c r="A5916" s="329" t="s">
        <v>288</v>
      </c>
      <c r="B5916" s="211">
        <v>0</v>
      </c>
      <c r="C5916" s="211">
        <v>1</v>
      </c>
      <c r="D5916" s="300" t="s">
        <v>3075</v>
      </c>
      <c r="E5916" s="211" t="s">
        <v>127</v>
      </c>
      <c r="F5916" s="211" t="s">
        <v>3291</v>
      </c>
    </row>
    <row r="5917" spans="1:6" x14ac:dyDescent="0.25">
      <c r="A5917" s="329" t="s">
        <v>288</v>
      </c>
      <c r="B5917" s="211">
        <v>0</v>
      </c>
      <c r="C5917" s="211">
        <v>1</v>
      </c>
      <c r="D5917" s="300" t="s">
        <v>2546</v>
      </c>
      <c r="E5917" s="211" t="s">
        <v>127</v>
      </c>
      <c r="F5917" s="211" t="s">
        <v>3291</v>
      </c>
    </row>
    <row r="5918" spans="1:6" x14ac:dyDescent="0.25">
      <c r="A5918" s="329" t="s">
        <v>3533</v>
      </c>
      <c r="B5918" s="211">
        <v>0</v>
      </c>
      <c r="C5918" s="211">
        <v>1</v>
      </c>
      <c r="D5918" s="211" t="s">
        <v>303</v>
      </c>
      <c r="E5918" s="211" t="s">
        <v>3292</v>
      </c>
      <c r="F5918" s="211" t="s">
        <v>3291</v>
      </c>
    </row>
    <row r="5919" spans="1:6" x14ac:dyDescent="0.25">
      <c r="A5919" s="329" t="s">
        <v>3533</v>
      </c>
      <c r="B5919" s="211">
        <v>0</v>
      </c>
      <c r="C5919" s="211">
        <v>1</v>
      </c>
      <c r="D5919" s="211" t="s">
        <v>314</v>
      </c>
      <c r="E5919" s="211" t="s">
        <v>3292</v>
      </c>
      <c r="F5919" s="211" t="s">
        <v>3291</v>
      </c>
    </row>
    <row r="5920" spans="1:6" x14ac:dyDescent="0.25">
      <c r="A5920" s="329" t="s">
        <v>3533</v>
      </c>
      <c r="B5920" s="211">
        <v>0</v>
      </c>
      <c r="C5920" s="211">
        <v>1</v>
      </c>
      <c r="D5920" s="211" t="s">
        <v>302</v>
      </c>
      <c r="E5920" s="211" t="s">
        <v>3292</v>
      </c>
      <c r="F5920" s="211" t="s">
        <v>3291</v>
      </c>
    </row>
    <row r="5921" spans="1:6" x14ac:dyDescent="0.25">
      <c r="A5921" s="329" t="s">
        <v>3533</v>
      </c>
      <c r="B5921" s="211">
        <v>0</v>
      </c>
      <c r="C5921" s="211">
        <v>1</v>
      </c>
      <c r="D5921" s="211" t="s">
        <v>319</v>
      </c>
      <c r="E5921" s="211" t="s">
        <v>3292</v>
      </c>
      <c r="F5921" s="211" t="s">
        <v>3291</v>
      </c>
    </row>
    <row r="5922" spans="1:6" x14ac:dyDescent="0.25">
      <c r="A5922" s="329" t="s">
        <v>3533</v>
      </c>
      <c r="B5922" s="211">
        <v>0</v>
      </c>
      <c r="C5922" s="211">
        <v>1</v>
      </c>
      <c r="D5922" s="211" t="s">
        <v>321</v>
      </c>
      <c r="E5922" s="211" t="s">
        <v>3292</v>
      </c>
      <c r="F5922" s="211" t="s">
        <v>3291</v>
      </c>
    </row>
    <row r="5923" spans="1:6" x14ac:dyDescent="0.25">
      <c r="A5923" s="329" t="s">
        <v>3533</v>
      </c>
      <c r="B5923" s="211">
        <v>0</v>
      </c>
      <c r="C5923" s="211">
        <v>1</v>
      </c>
      <c r="D5923" s="211" t="s">
        <v>323</v>
      </c>
      <c r="E5923" s="211" t="s">
        <v>3292</v>
      </c>
      <c r="F5923" s="211" t="s">
        <v>3291</v>
      </c>
    </row>
    <row r="5924" spans="1:6" x14ac:dyDescent="0.25">
      <c r="A5924" s="329" t="s">
        <v>3533</v>
      </c>
      <c r="B5924" s="211">
        <v>0</v>
      </c>
      <c r="C5924" s="211">
        <v>1</v>
      </c>
      <c r="D5924" s="211" t="s">
        <v>3690</v>
      </c>
      <c r="E5924" s="211" t="s">
        <v>3292</v>
      </c>
      <c r="F5924" s="211" t="s">
        <v>3291</v>
      </c>
    </row>
    <row r="5925" spans="1:6" x14ac:dyDescent="0.25">
      <c r="A5925" s="329" t="s">
        <v>3533</v>
      </c>
      <c r="B5925" s="211">
        <v>0</v>
      </c>
      <c r="C5925" s="211">
        <v>1</v>
      </c>
      <c r="D5925" s="211" t="s">
        <v>325</v>
      </c>
      <c r="E5925" s="211" t="s">
        <v>3292</v>
      </c>
      <c r="F5925" s="211" t="s">
        <v>3291</v>
      </c>
    </row>
    <row r="5926" spans="1:6" x14ac:dyDescent="0.25">
      <c r="A5926" s="329" t="s">
        <v>3533</v>
      </c>
      <c r="B5926" s="211">
        <v>0</v>
      </c>
      <c r="C5926" s="211">
        <v>1</v>
      </c>
      <c r="D5926" s="211" t="s">
        <v>315</v>
      </c>
      <c r="E5926" s="211" t="s">
        <v>3292</v>
      </c>
      <c r="F5926" s="211" t="s">
        <v>3291</v>
      </c>
    </row>
    <row r="5927" spans="1:6" x14ac:dyDescent="0.25">
      <c r="A5927" s="329" t="s">
        <v>3533</v>
      </c>
      <c r="B5927" s="211">
        <v>0</v>
      </c>
      <c r="C5927" s="211">
        <v>1</v>
      </c>
      <c r="D5927" s="211" t="s">
        <v>335</v>
      </c>
      <c r="E5927" s="211" t="s">
        <v>3292</v>
      </c>
      <c r="F5927" s="211" t="s">
        <v>3291</v>
      </c>
    </row>
    <row r="5928" spans="1:6" x14ac:dyDescent="0.25">
      <c r="A5928" s="329" t="s">
        <v>3533</v>
      </c>
      <c r="B5928" s="211">
        <v>0</v>
      </c>
      <c r="C5928" s="211">
        <v>1</v>
      </c>
      <c r="D5928" s="211" t="s">
        <v>332</v>
      </c>
      <c r="E5928" s="211" t="s">
        <v>3292</v>
      </c>
      <c r="F5928" s="211" t="s">
        <v>3291</v>
      </c>
    </row>
    <row r="5929" spans="1:6" x14ac:dyDescent="0.25">
      <c r="A5929" s="329" t="s">
        <v>3533</v>
      </c>
      <c r="B5929" s="211">
        <v>0</v>
      </c>
      <c r="C5929" s="211">
        <v>1</v>
      </c>
      <c r="D5929" s="211" t="s">
        <v>330</v>
      </c>
      <c r="E5929" s="211" t="s">
        <v>3292</v>
      </c>
      <c r="F5929" s="211" t="s">
        <v>3291</v>
      </c>
    </row>
    <row r="5930" spans="1:6" x14ac:dyDescent="0.25">
      <c r="A5930" s="329" t="s">
        <v>3533</v>
      </c>
      <c r="B5930" s="211">
        <v>0</v>
      </c>
      <c r="C5930" s="211">
        <v>1</v>
      </c>
      <c r="D5930" s="211" t="s">
        <v>331</v>
      </c>
      <c r="E5930" s="211" t="s">
        <v>3292</v>
      </c>
      <c r="F5930" s="211" t="s">
        <v>3291</v>
      </c>
    </row>
    <row r="5931" spans="1:6" x14ac:dyDescent="0.25">
      <c r="A5931" s="329" t="s">
        <v>3533</v>
      </c>
      <c r="B5931" s="211">
        <v>0</v>
      </c>
      <c r="C5931" s="211">
        <v>1</v>
      </c>
      <c r="D5931" s="211" t="s">
        <v>336</v>
      </c>
      <c r="E5931" s="211" t="s">
        <v>3292</v>
      </c>
      <c r="F5931" s="211" t="s">
        <v>3291</v>
      </c>
    </row>
    <row r="5932" spans="1:6" x14ac:dyDescent="0.25">
      <c r="A5932" s="329" t="s">
        <v>3533</v>
      </c>
      <c r="B5932" s="211">
        <v>0</v>
      </c>
      <c r="C5932" s="211">
        <v>1</v>
      </c>
      <c r="D5932" s="211" t="s">
        <v>305</v>
      </c>
      <c r="E5932" s="211" t="s">
        <v>3292</v>
      </c>
      <c r="F5932" s="211" t="s">
        <v>3291</v>
      </c>
    </row>
    <row r="5933" spans="1:6" x14ac:dyDescent="0.25">
      <c r="A5933" s="329" t="s">
        <v>3533</v>
      </c>
      <c r="B5933" s="211">
        <v>0</v>
      </c>
      <c r="C5933" s="211">
        <v>1</v>
      </c>
      <c r="D5933" s="211" t="s">
        <v>307</v>
      </c>
      <c r="E5933" s="211" t="s">
        <v>3292</v>
      </c>
      <c r="F5933" s="211" t="s">
        <v>3291</v>
      </c>
    </row>
    <row r="5934" spans="1:6" x14ac:dyDescent="0.25">
      <c r="A5934" s="329" t="s">
        <v>3533</v>
      </c>
      <c r="B5934" s="211">
        <v>0</v>
      </c>
      <c r="C5934" s="211">
        <v>1</v>
      </c>
      <c r="D5934" s="211" t="s">
        <v>337</v>
      </c>
      <c r="E5934" s="211" t="s">
        <v>3292</v>
      </c>
      <c r="F5934" s="211" t="s">
        <v>3291</v>
      </c>
    </row>
    <row r="5935" spans="1:6" x14ac:dyDescent="0.25">
      <c r="A5935" s="329" t="s">
        <v>3533</v>
      </c>
      <c r="B5935" s="211">
        <v>0</v>
      </c>
      <c r="C5935" s="211">
        <v>1</v>
      </c>
      <c r="D5935" s="211" t="s">
        <v>379</v>
      </c>
      <c r="E5935" s="211" t="s">
        <v>3482</v>
      </c>
      <c r="F5935" s="211" t="s">
        <v>3291</v>
      </c>
    </row>
    <row r="5936" spans="1:6" x14ac:dyDescent="0.25">
      <c r="A5936" s="329" t="s">
        <v>3533</v>
      </c>
      <c r="B5936" s="211">
        <v>0</v>
      </c>
      <c r="C5936" s="211">
        <v>1</v>
      </c>
      <c r="D5936" s="211" t="s">
        <v>385</v>
      </c>
      <c r="E5936" s="211" t="s">
        <v>3482</v>
      </c>
      <c r="F5936" s="211" t="s">
        <v>3291</v>
      </c>
    </row>
    <row r="5937" spans="1:6" x14ac:dyDescent="0.25">
      <c r="A5937" s="329" t="s">
        <v>3533</v>
      </c>
      <c r="B5937" s="211">
        <v>0</v>
      </c>
      <c r="C5937" s="211">
        <v>1</v>
      </c>
      <c r="D5937" s="211" t="s">
        <v>3162</v>
      </c>
      <c r="E5937" s="211" t="s">
        <v>3482</v>
      </c>
      <c r="F5937" s="211" t="s">
        <v>3291</v>
      </c>
    </row>
    <row r="5938" spans="1:6" x14ac:dyDescent="0.25">
      <c r="A5938" s="329" t="s">
        <v>3533</v>
      </c>
      <c r="B5938" s="211">
        <v>0</v>
      </c>
      <c r="C5938" s="211">
        <v>1</v>
      </c>
      <c r="D5938" s="211" t="s">
        <v>3247</v>
      </c>
      <c r="E5938" s="211" t="s">
        <v>3482</v>
      </c>
      <c r="F5938" s="211" t="s">
        <v>3291</v>
      </c>
    </row>
    <row r="5939" spans="1:6" x14ac:dyDescent="0.25">
      <c r="A5939" s="329" t="s">
        <v>3533</v>
      </c>
      <c r="B5939" s="211">
        <v>0</v>
      </c>
      <c r="C5939" s="211">
        <v>1</v>
      </c>
      <c r="D5939" s="211" t="s">
        <v>2283</v>
      </c>
      <c r="E5939" s="211" t="s">
        <v>3482</v>
      </c>
      <c r="F5939" s="211" t="s">
        <v>3291</v>
      </c>
    </row>
    <row r="5940" spans="1:6" x14ac:dyDescent="0.25">
      <c r="A5940" s="329" t="s">
        <v>3533</v>
      </c>
      <c r="B5940" s="211">
        <v>0</v>
      </c>
      <c r="C5940" s="211">
        <v>1</v>
      </c>
      <c r="D5940" s="211" t="s">
        <v>2282</v>
      </c>
      <c r="E5940" s="211" t="s">
        <v>3482</v>
      </c>
      <c r="F5940" s="211" t="s">
        <v>3291</v>
      </c>
    </row>
    <row r="5941" spans="1:6" x14ac:dyDescent="0.25">
      <c r="A5941" s="329" t="s">
        <v>3533</v>
      </c>
      <c r="B5941" s="211">
        <v>0</v>
      </c>
      <c r="C5941" s="211">
        <v>1</v>
      </c>
      <c r="D5941" s="211" t="s">
        <v>3563</v>
      </c>
      <c r="E5941" s="211" t="s">
        <v>3290</v>
      </c>
      <c r="F5941" s="211" t="s">
        <v>3291</v>
      </c>
    </row>
    <row r="5942" spans="1:6" x14ac:dyDescent="0.25">
      <c r="A5942" s="329" t="s">
        <v>3533</v>
      </c>
      <c r="B5942" s="211">
        <v>0</v>
      </c>
      <c r="C5942" s="211">
        <v>1</v>
      </c>
      <c r="D5942" s="211" t="s">
        <v>3389</v>
      </c>
      <c r="E5942" s="211" t="s">
        <v>3290</v>
      </c>
      <c r="F5942" s="211" t="s">
        <v>3291</v>
      </c>
    </row>
    <row r="5943" spans="1:6" x14ac:dyDescent="0.25">
      <c r="A5943" s="329" t="s">
        <v>3533</v>
      </c>
      <c r="B5943" s="211">
        <v>0</v>
      </c>
      <c r="C5943" s="211">
        <v>1</v>
      </c>
      <c r="D5943" s="211" t="s">
        <v>3388</v>
      </c>
      <c r="E5943" s="211" t="s">
        <v>3290</v>
      </c>
      <c r="F5943" s="211" t="s">
        <v>3291</v>
      </c>
    </row>
    <row r="5944" spans="1:6" x14ac:dyDescent="0.25">
      <c r="A5944" s="329" t="s">
        <v>3533</v>
      </c>
      <c r="B5944" s="211">
        <v>0</v>
      </c>
      <c r="C5944" s="211">
        <v>1</v>
      </c>
      <c r="D5944" s="211" t="s">
        <v>3387</v>
      </c>
      <c r="E5944" s="211" t="s">
        <v>3290</v>
      </c>
      <c r="F5944" s="211" t="s">
        <v>3291</v>
      </c>
    </row>
    <row r="5945" spans="1:6" x14ac:dyDescent="0.25">
      <c r="A5945" s="329" t="s">
        <v>3533</v>
      </c>
      <c r="B5945" s="211">
        <v>0</v>
      </c>
      <c r="C5945" s="211">
        <v>1</v>
      </c>
      <c r="D5945" s="211" t="s">
        <v>3391</v>
      </c>
      <c r="E5945" s="211" t="s">
        <v>3290</v>
      </c>
      <c r="F5945" s="211" t="s">
        <v>3291</v>
      </c>
    </row>
    <row r="5946" spans="1:6" x14ac:dyDescent="0.25">
      <c r="A5946" s="329" t="s">
        <v>3533</v>
      </c>
      <c r="B5946" s="211">
        <v>0</v>
      </c>
      <c r="C5946" s="211">
        <v>1</v>
      </c>
      <c r="D5946" s="211" t="s">
        <v>3392</v>
      </c>
      <c r="E5946" s="211" t="s">
        <v>3290</v>
      </c>
      <c r="F5946" s="211" t="s">
        <v>3291</v>
      </c>
    </row>
    <row r="5947" spans="1:6" x14ac:dyDescent="0.25">
      <c r="A5947" s="329" t="s">
        <v>3533</v>
      </c>
      <c r="B5947" s="211">
        <v>0</v>
      </c>
      <c r="C5947" s="211">
        <v>1</v>
      </c>
      <c r="D5947" s="211" t="s">
        <v>209</v>
      </c>
      <c r="E5947" s="211" t="s">
        <v>3292</v>
      </c>
      <c r="F5947" s="211" t="s">
        <v>3291</v>
      </c>
    </row>
    <row r="5948" spans="1:6" x14ac:dyDescent="0.25">
      <c r="A5948" s="329" t="s">
        <v>3533</v>
      </c>
      <c r="B5948" s="211">
        <v>0</v>
      </c>
      <c r="C5948" s="211">
        <v>1</v>
      </c>
      <c r="D5948" s="211" t="s">
        <v>3196</v>
      </c>
      <c r="E5948" s="211" t="s">
        <v>3292</v>
      </c>
      <c r="F5948" s="211" t="s">
        <v>3291</v>
      </c>
    </row>
    <row r="5949" spans="1:6" x14ac:dyDescent="0.25">
      <c r="A5949" s="329" t="s">
        <v>3533</v>
      </c>
      <c r="B5949" s="211">
        <v>0</v>
      </c>
      <c r="C5949" s="211">
        <v>1</v>
      </c>
      <c r="D5949" s="211" t="s">
        <v>381</v>
      </c>
      <c r="E5949" s="211" t="s">
        <v>3292</v>
      </c>
      <c r="F5949" s="211" t="s">
        <v>3291</v>
      </c>
    </row>
    <row r="5950" spans="1:6" x14ac:dyDescent="0.25">
      <c r="A5950" s="329" t="s">
        <v>3533</v>
      </c>
      <c r="B5950" s="211">
        <v>0</v>
      </c>
      <c r="C5950" s="211">
        <v>1</v>
      </c>
      <c r="D5950" s="211" t="s">
        <v>767</v>
      </c>
      <c r="E5950" s="211" t="s">
        <v>3292</v>
      </c>
      <c r="F5950" s="211" t="s">
        <v>3291</v>
      </c>
    </row>
    <row r="5951" spans="1:6" x14ac:dyDescent="0.25">
      <c r="A5951" s="329" t="s">
        <v>3533</v>
      </c>
      <c r="B5951" s="211">
        <v>0</v>
      </c>
      <c r="C5951" s="211">
        <v>1</v>
      </c>
      <c r="D5951" s="211" t="s">
        <v>4401</v>
      </c>
      <c r="E5951" s="211" t="s">
        <v>127</v>
      </c>
      <c r="F5951" s="211" t="s">
        <v>3291</v>
      </c>
    </row>
    <row r="5952" spans="1:6" x14ac:dyDescent="0.25">
      <c r="A5952" s="329" t="s">
        <v>3533</v>
      </c>
      <c r="B5952" s="211">
        <v>0</v>
      </c>
      <c r="C5952" s="211">
        <v>1</v>
      </c>
      <c r="D5952" s="211" t="s">
        <v>3200</v>
      </c>
      <c r="E5952" s="211" t="s">
        <v>127</v>
      </c>
      <c r="F5952" s="211" t="s">
        <v>3291</v>
      </c>
    </row>
    <row r="5953" spans="1:6" x14ac:dyDescent="0.25">
      <c r="A5953" s="329" t="s">
        <v>3533</v>
      </c>
      <c r="B5953" s="211">
        <v>0</v>
      </c>
      <c r="C5953" s="211">
        <v>1</v>
      </c>
      <c r="D5953" s="211" t="s">
        <v>3199</v>
      </c>
      <c r="E5953" s="211" t="s">
        <v>3292</v>
      </c>
      <c r="F5953" s="211" t="s">
        <v>3291</v>
      </c>
    </row>
    <row r="5954" spans="1:6" x14ac:dyDescent="0.25">
      <c r="A5954" s="329" t="s">
        <v>3533</v>
      </c>
      <c r="B5954" s="211">
        <v>0</v>
      </c>
      <c r="C5954" s="211">
        <v>1</v>
      </c>
      <c r="D5954" s="211" t="s">
        <v>87</v>
      </c>
      <c r="E5954" s="211" t="s">
        <v>3292</v>
      </c>
      <c r="F5954" s="211" t="s">
        <v>3291</v>
      </c>
    </row>
    <row r="5955" spans="1:6" x14ac:dyDescent="0.25">
      <c r="A5955" s="329" t="s">
        <v>3533</v>
      </c>
      <c r="B5955" s="211">
        <v>0</v>
      </c>
      <c r="C5955" s="211">
        <v>1</v>
      </c>
      <c r="D5955" s="211" t="s">
        <v>78</v>
      </c>
      <c r="E5955" s="211" t="s">
        <v>3292</v>
      </c>
      <c r="F5955" s="211" t="s">
        <v>3291</v>
      </c>
    </row>
    <row r="5956" spans="1:6" x14ac:dyDescent="0.25">
      <c r="A5956" s="329" t="s">
        <v>3533</v>
      </c>
      <c r="B5956" s="211">
        <v>0</v>
      </c>
      <c r="C5956" s="211">
        <v>1</v>
      </c>
      <c r="D5956" s="211" t="s">
        <v>4402</v>
      </c>
      <c r="E5956" s="211" t="s">
        <v>127</v>
      </c>
      <c r="F5956" s="211" t="s">
        <v>3291</v>
      </c>
    </row>
    <row r="5957" spans="1:6" x14ac:dyDescent="0.25">
      <c r="A5957" s="329" t="s">
        <v>3533</v>
      </c>
      <c r="B5957" s="211">
        <v>0</v>
      </c>
      <c r="C5957" s="211">
        <v>1</v>
      </c>
      <c r="D5957" s="211" t="s">
        <v>3993</v>
      </c>
      <c r="E5957" s="211" t="s">
        <v>3292</v>
      </c>
      <c r="F5957" s="211" t="s">
        <v>3291</v>
      </c>
    </row>
    <row r="5958" spans="1:6" x14ac:dyDescent="0.25">
      <c r="A5958" s="329" t="s">
        <v>3533</v>
      </c>
      <c r="B5958" s="211">
        <v>0</v>
      </c>
      <c r="C5958" s="211">
        <v>1</v>
      </c>
      <c r="D5958" s="211" t="s">
        <v>4195</v>
      </c>
      <c r="E5958" s="211" t="s">
        <v>127</v>
      </c>
      <c r="F5958" s="211" t="s">
        <v>3291</v>
      </c>
    </row>
    <row r="5959" spans="1:6" x14ac:dyDescent="0.25">
      <c r="A5959" s="329" t="s">
        <v>3533</v>
      </c>
      <c r="B5959" s="211">
        <v>0</v>
      </c>
      <c r="C5959" s="211">
        <v>1</v>
      </c>
      <c r="D5959" s="211" t="s">
        <v>4213</v>
      </c>
      <c r="E5959" s="211" t="s">
        <v>127</v>
      </c>
      <c r="F5959" s="211" t="s">
        <v>3291</v>
      </c>
    </row>
    <row r="5960" spans="1:6" x14ac:dyDescent="0.25">
      <c r="A5960" s="329" t="s">
        <v>3533</v>
      </c>
      <c r="B5960" s="211">
        <v>0</v>
      </c>
      <c r="C5960" s="211">
        <v>1</v>
      </c>
      <c r="D5960" s="211" t="s">
        <v>4214</v>
      </c>
      <c r="E5960" s="211" t="s">
        <v>127</v>
      </c>
      <c r="F5960" s="211" t="s">
        <v>3291</v>
      </c>
    </row>
    <row r="5961" spans="1:6" x14ac:dyDescent="0.25">
      <c r="A5961" s="329" t="s">
        <v>3533</v>
      </c>
      <c r="B5961" s="211">
        <v>0</v>
      </c>
      <c r="C5961" s="211">
        <v>1</v>
      </c>
      <c r="D5961" s="211" t="s">
        <v>4215</v>
      </c>
      <c r="E5961" s="211" t="s">
        <v>127</v>
      </c>
      <c r="F5961" s="211" t="s">
        <v>3291</v>
      </c>
    </row>
    <row r="5962" spans="1:6" x14ac:dyDescent="0.25">
      <c r="A5962" s="329" t="s">
        <v>3533</v>
      </c>
      <c r="B5962" s="211">
        <v>0</v>
      </c>
      <c r="C5962" s="211">
        <v>1</v>
      </c>
      <c r="D5962" s="211" t="s">
        <v>4216</v>
      </c>
      <c r="E5962" s="211" t="s">
        <v>127</v>
      </c>
      <c r="F5962" s="211" t="s">
        <v>3291</v>
      </c>
    </row>
    <row r="5963" spans="1:6" x14ac:dyDescent="0.25">
      <c r="A5963" s="329" t="s">
        <v>3533</v>
      </c>
      <c r="B5963" s="211">
        <v>0</v>
      </c>
      <c r="C5963" s="211">
        <v>1</v>
      </c>
      <c r="D5963" s="211" t="s">
        <v>4217</v>
      </c>
      <c r="E5963" s="211" t="s">
        <v>127</v>
      </c>
      <c r="F5963" s="211" t="s">
        <v>3291</v>
      </c>
    </row>
    <row r="5964" spans="1:6" x14ac:dyDescent="0.25">
      <c r="A5964" s="329" t="s">
        <v>3533</v>
      </c>
      <c r="B5964" s="211">
        <v>0</v>
      </c>
      <c r="C5964" s="211">
        <v>1</v>
      </c>
      <c r="D5964" s="211" t="s">
        <v>4218</v>
      </c>
      <c r="E5964" s="211" t="s">
        <v>127</v>
      </c>
      <c r="F5964" s="211" t="s">
        <v>3291</v>
      </c>
    </row>
    <row r="5965" spans="1:6" x14ac:dyDescent="0.25">
      <c r="A5965" s="329" t="s">
        <v>3533</v>
      </c>
      <c r="B5965" s="211">
        <v>0</v>
      </c>
      <c r="C5965" s="211">
        <v>1</v>
      </c>
      <c r="D5965" s="211" t="s">
        <v>4219</v>
      </c>
      <c r="E5965" s="211" t="s">
        <v>127</v>
      </c>
      <c r="F5965" s="211" t="s">
        <v>3291</v>
      </c>
    </row>
    <row r="5966" spans="1:6" x14ac:dyDescent="0.25">
      <c r="A5966" s="329" t="s">
        <v>3533</v>
      </c>
      <c r="B5966" s="211">
        <v>0</v>
      </c>
      <c r="C5966" s="211">
        <v>1</v>
      </c>
      <c r="D5966" s="211" t="s">
        <v>4220</v>
      </c>
      <c r="E5966" s="211" t="s">
        <v>127</v>
      </c>
      <c r="F5966" s="211" t="s">
        <v>3291</v>
      </c>
    </row>
    <row r="5967" spans="1:6" x14ac:dyDescent="0.25">
      <c r="A5967" s="329" t="s">
        <v>3533</v>
      </c>
      <c r="B5967" s="211">
        <v>0</v>
      </c>
      <c r="C5967" s="211">
        <v>1</v>
      </c>
      <c r="D5967" s="211" t="s">
        <v>4221</v>
      </c>
      <c r="E5967" s="211" t="s">
        <v>127</v>
      </c>
      <c r="F5967" s="211" t="s">
        <v>3291</v>
      </c>
    </row>
    <row r="5968" spans="1:6" x14ac:dyDescent="0.25">
      <c r="A5968" s="329" t="s">
        <v>3533</v>
      </c>
      <c r="B5968" s="211">
        <v>0</v>
      </c>
      <c r="C5968" s="211">
        <v>1</v>
      </c>
      <c r="D5968" s="211" t="s">
        <v>4222</v>
      </c>
      <c r="E5968" s="211" t="s">
        <v>127</v>
      </c>
      <c r="F5968" s="211" t="s">
        <v>3291</v>
      </c>
    </row>
    <row r="5969" spans="1:6" x14ac:dyDescent="0.25">
      <c r="A5969" s="329" t="s">
        <v>3533</v>
      </c>
      <c r="B5969" s="211">
        <v>0</v>
      </c>
      <c r="C5969" s="211">
        <v>1</v>
      </c>
      <c r="D5969" s="211" t="s">
        <v>4223</v>
      </c>
      <c r="E5969" s="211" t="s">
        <v>127</v>
      </c>
      <c r="F5969" s="211" t="s">
        <v>3291</v>
      </c>
    </row>
    <row r="5970" spans="1:6" x14ac:dyDescent="0.25">
      <c r="A5970" s="329" t="s">
        <v>3533</v>
      </c>
      <c r="B5970" s="211">
        <v>0</v>
      </c>
      <c r="C5970" s="211">
        <v>1</v>
      </c>
      <c r="D5970" s="211" t="s">
        <v>4260</v>
      </c>
      <c r="E5970" s="211" t="s">
        <v>127</v>
      </c>
      <c r="F5970" s="211" t="s">
        <v>3291</v>
      </c>
    </row>
    <row r="5971" spans="1:6" x14ac:dyDescent="0.25">
      <c r="A5971" s="329" t="s">
        <v>3533</v>
      </c>
      <c r="B5971" s="211">
        <v>0</v>
      </c>
      <c r="C5971" s="211">
        <v>1</v>
      </c>
      <c r="D5971" s="211" t="s">
        <v>4301</v>
      </c>
      <c r="E5971" s="211" t="s">
        <v>127</v>
      </c>
      <c r="F5971" s="211" t="s">
        <v>3291</v>
      </c>
    </row>
    <row r="5972" spans="1:6" x14ac:dyDescent="0.25">
      <c r="A5972" s="329" t="s">
        <v>3533</v>
      </c>
      <c r="B5972" s="211">
        <v>0</v>
      </c>
      <c r="C5972" s="211">
        <v>1</v>
      </c>
      <c r="D5972" s="211" t="s">
        <v>4302</v>
      </c>
      <c r="E5972" s="211" t="s">
        <v>127</v>
      </c>
      <c r="F5972" s="211" t="s">
        <v>3291</v>
      </c>
    </row>
    <row r="5973" spans="1:6" x14ac:dyDescent="0.25">
      <c r="A5973" s="329" t="s">
        <v>3533</v>
      </c>
      <c r="B5973" s="211">
        <v>0</v>
      </c>
      <c r="C5973" s="211">
        <v>1</v>
      </c>
      <c r="D5973" s="211" t="s">
        <v>4303</v>
      </c>
      <c r="E5973" s="211" t="s">
        <v>127</v>
      </c>
      <c r="F5973" s="211" t="s">
        <v>3291</v>
      </c>
    </row>
    <row r="5974" spans="1:6" x14ac:dyDescent="0.25">
      <c r="A5974" s="329" t="s">
        <v>3533</v>
      </c>
      <c r="B5974" s="211">
        <v>0</v>
      </c>
      <c r="C5974" s="211">
        <v>1</v>
      </c>
      <c r="D5974" s="211" t="s">
        <v>4304</v>
      </c>
      <c r="E5974" s="211" t="s">
        <v>127</v>
      </c>
      <c r="F5974" s="211" t="s">
        <v>3291</v>
      </c>
    </row>
    <row r="5975" spans="1:6" x14ac:dyDescent="0.25">
      <c r="A5975" s="329" t="s">
        <v>3533</v>
      </c>
      <c r="B5975" s="211">
        <v>0</v>
      </c>
      <c r="C5975" s="211">
        <v>1</v>
      </c>
      <c r="D5975" s="211" t="s">
        <v>4305</v>
      </c>
      <c r="E5975" s="211" t="s">
        <v>127</v>
      </c>
      <c r="F5975" s="211" t="s">
        <v>3291</v>
      </c>
    </row>
    <row r="5976" spans="1:6" x14ac:dyDescent="0.25">
      <c r="A5976" s="329" t="s">
        <v>3533</v>
      </c>
      <c r="B5976" s="211">
        <v>0</v>
      </c>
      <c r="C5976" s="211">
        <v>1</v>
      </c>
      <c r="D5976" s="211" t="s">
        <v>4306</v>
      </c>
      <c r="E5976" s="211" t="s">
        <v>127</v>
      </c>
      <c r="F5976" s="211" t="s">
        <v>3291</v>
      </c>
    </row>
    <row r="5977" spans="1:6" x14ac:dyDescent="0.25">
      <c r="A5977" s="329" t="s">
        <v>3533</v>
      </c>
      <c r="B5977" s="211">
        <v>0</v>
      </c>
      <c r="C5977" s="211">
        <v>1</v>
      </c>
      <c r="D5977" s="211" t="s">
        <v>4307</v>
      </c>
      <c r="E5977" s="211" t="s">
        <v>127</v>
      </c>
      <c r="F5977" s="211" t="s">
        <v>3291</v>
      </c>
    </row>
    <row r="5978" spans="1:6" x14ac:dyDescent="0.25">
      <c r="A5978" s="329" t="s">
        <v>3533</v>
      </c>
      <c r="B5978" s="211">
        <v>0</v>
      </c>
      <c r="C5978" s="211">
        <v>1</v>
      </c>
      <c r="D5978" s="211" t="s">
        <v>4308</v>
      </c>
      <c r="E5978" s="211" t="s">
        <v>127</v>
      </c>
      <c r="F5978" s="211" t="s">
        <v>3291</v>
      </c>
    </row>
    <row r="5979" spans="1:6" x14ac:dyDescent="0.25">
      <c r="A5979" s="329" t="s">
        <v>3533</v>
      </c>
      <c r="B5979" s="211">
        <v>0</v>
      </c>
      <c r="C5979" s="211">
        <v>1</v>
      </c>
      <c r="D5979" s="211" t="s">
        <v>4309</v>
      </c>
      <c r="E5979" s="211" t="s">
        <v>127</v>
      </c>
      <c r="F5979" s="211" t="s">
        <v>3291</v>
      </c>
    </row>
    <row r="5980" spans="1:6" x14ac:dyDescent="0.25">
      <c r="A5980" s="329" t="s">
        <v>3533</v>
      </c>
      <c r="B5980" s="211">
        <v>0</v>
      </c>
      <c r="C5980" s="211">
        <v>1</v>
      </c>
      <c r="D5980" s="211" t="s">
        <v>4310</v>
      </c>
      <c r="E5980" s="211" t="s">
        <v>127</v>
      </c>
      <c r="F5980" s="211" t="s">
        <v>3291</v>
      </c>
    </row>
    <row r="5981" spans="1:6" x14ac:dyDescent="0.25">
      <c r="A5981" s="329" t="s">
        <v>3533</v>
      </c>
      <c r="B5981" s="211">
        <v>0</v>
      </c>
      <c r="C5981" s="211">
        <v>1</v>
      </c>
      <c r="D5981" s="211" t="s">
        <v>4311</v>
      </c>
      <c r="E5981" s="211" t="s">
        <v>127</v>
      </c>
      <c r="F5981" s="211" t="s">
        <v>3291</v>
      </c>
    </row>
    <row r="5982" spans="1:6" x14ac:dyDescent="0.25">
      <c r="A5982" s="329" t="s">
        <v>3533</v>
      </c>
      <c r="B5982" s="211">
        <v>0</v>
      </c>
      <c r="C5982" s="211">
        <v>1</v>
      </c>
      <c r="D5982" s="211" t="s">
        <v>4312</v>
      </c>
      <c r="E5982" s="211" t="s">
        <v>127</v>
      </c>
      <c r="F5982" s="211" t="s">
        <v>3291</v>
      </c>
    </row>
    <row r="5983" spans="1:6" x14ac:dyDescent="0.25">
      <c r="A5983" s="329" t="s">
        <v>3533</v>
      </c>
      <c r="B5983" s="211">
        <v>0</v>
      </c>
      <c r="C5983" s="211">
        <v>1</v>
      </c>
      <c r="D5983" s="211" t="s">
        <v>3949</v>
      </c>
      <c r="E5983" s="211" t="s">
        <v>127</v>
      </c>
      <c r="F5983" s="211" t="s">
        <v>3291</v>
      </c>
    </row>
    <row r="5984" spans="1:6" x14ac:dyDescent="0.25">
      <c r="A5984" s="329" t="s">
        <v>3533</v>
      </c>
      <c r="B5984" s="211">
        <v>0</v>
      </c>
      <c r="C5984" s="211">
        <v>1</v>
      </c>
      <c r="D5984" s="211" t="s">
        <v>4415</v>
      </c>
      <c r="E5984" s="211" t="s">
        <v>127</v>
      </c>
      <c r="F5984" s="211" t="s">
        <v>3291</v>
      </c>
    </row>
    <row r="5985" spans="1:6" x14ac:dyDescent="0.25">
      <c r="A5985" s="329" t="s">
        <v>3533</v>
      </c>
      <c r="B5985" s="211">
        <v>0</v>
      </c>
      <c r="C5985" s="211">
        <v>1</v>
      </c>
      <c r="D5985" s="211" t="s">
        <v>4416</v>
      </c>
      <c r="E5985" s="211" t="s">
        <v>127</v>
      </c>
      <c r="F5985" s="211" t="s">
        <v>3291</v>
      </c>
    </row>
    <row r="5986" spans="1:6" x14ac:dyDescent="0.25">
      <c r="A5986" s="329" t="s">
        <v>3533</v>
      </c>
      <c r="B5986" s="211">
        <v>0</v>
      </c>
      <c r="C5986" s="211">
        <v>1</v>
      </c>
      <c r="D5986" s="211" t="s">
        <v>4424</v>
      </c>
      <c r="E5986" s="211" t="s">
        <v>127</v>
      </c>
      <c r="F5986" s="211" t="s">
        <v>3291</v>
      </c>
    </row>
    <row r="5987" spans="1:6" x14ac:dyDescent="0.25">
      <c r="A5987" s="329" t="s">
        <v>3533</v>
      </c>
      <c r="B5987" s="211">
        <v>0</v>
      </c>
      <c r="C5987" s="211">
        <v>1</v>
      </c>
      <c r="D5987" s="300" t="s">
        <v>3074</v>
      </c>
      <c r="E5987" s="211" t="s">
        <v>3292</v>
      </c>
      <c r="F5987" s="211" t="s">
        <v>3291</v>
      </c>
    </row>
    <row r="5988" spans="1:6" x14ac:dyDescent="0.25">
      <c r="A5988" s="329" t="s">
        <v>3533</v>
      </c>
      <c r="B5988" s="211">
        <v>0</v>
      </c>
      <c r="C5988" s="211">
        <v>1</v>
      </c>
      <c r="D5988" s="300" t="s">
        <v>3075</v>
      </c>
      <c r="E5988" s="211" t="s">
        <v>127</v>
      </c>
      <c r="F5988" s="211" t="s">
        <v>3291</v>
      </c>
    </row>
    <row r="5989" spans="1:6" x14ac:dyDescent="0.25">
      <c r="A5989" s="329" t="s">
        <v>3533</v>
      </c>
      <c r="B5989" s="211">
        <v>0</v>
      </c>
      <c r="C5989" s="211">
        <v>1</v>
      </c>
      <c r="D5989" s="300" t="s">
        <v>2546</v>
      </c>
      <c r="E5989" s="211" t="s">
        <v>127</v>
      </c>
      <c r="F5989" s="211" t="s">
        <v>3291</v>
      </c>
    </row>
    <row r="5990" spans="1:6" x14ac:dyDescent="0.25">
      <c r="A5990" s="329" t="s">
        <v>245</v>
      </c>
      <c r="B5990" s="211">
        <v>0</v>
      </c>
      <c r="C5990" s="211">
        <v>1</v>
      </c>
      <c r="D5990" s="211" t="s">
        <v>303</v>
      </c>
      <c r="E5990" s="211" t="s">
        <v>3292</v>
      </c>
      <c r="F5990" s="211" t="s">
        <v>3291</v>
      </c>
    </row>
    <row r="5991" spans="1:6" x14ac:dyDescent="0.25">
      <c r="A5991" s="329" t="s">
        <v>245</v>
      </c>
      <c r="B5991" s="211">
        <v>0</v>
      </c>
      <c r="C5991" s="211">
        <v>1</v>
      </c>
      <c r="D5991" s="211" t="s">
        <v>314</v>
      </c>
      <c r="E5991" s="211" t="s">
        <v>3292</v>
      </c>
      <c r="F5991" s="211" t="s">
        <v>3291</v>
      </c>
    </row>
    <row r="5992" spans="1:6" x14ac:dyDescent="0.25">
      <c r="A5992" s="329" t="s">
        <v>245</v>
      </c>
      <c r="B5992" s="211">
        <v>0</v>
      </c>
      <c r="C5992" s="211">
        <v>1</v>
      </c>
      <c r="D5992" s="211" t="s">
        <v>302</v>
      </c>
      <c r="E5992" s="211" t="s">
        <v>3292</v>
      </c>
      <c r="F5992" s="211" t="s">
        <v>3291</v>
      </c>
    </row>
    <row r="5993" spans="1:6" x14ac:dyDescent="0.25">
      <c r="A5993" s="329" t="s">
        <v>245</v>
      </c>
      <c r="B5993" s="211">
        <v>0</v>
      </c>
      <c r="C5993" s="211">
        <v>1</v>
      </c>
      <c r="D5993" s="211" t="s">
        <v>319</v>
      </c>
      <c r="E5993" s="211" t="s">
        <v>3292</v>
      </c>
      <c r="F5993" s="211" t="s">
        <v>3291</v>
      </c>
    </row>
    <row r="5994" spans="1:6" x14ac:dyDescent="0.25">
      <c r="A5994" s="329" t="s">
        <v>245</v>
      </c>
      <c r="B5994" s="211">
        <v>0</v>
      </c>
      <c r="C5994" s="211">
        <v>1</v>
      </c>
      <c r="D5994" s="211" t="s">
        <v>321</v>
      </c>
      <c r="E5994" s="211" t="s">
        <v>3292</v>
      </c>
      <c r="F5994" s="211" t="s">
        <v>3291</v>
      </c>
    </row>
    <row r="5995" spans="1:6" x14ac:dyDescent="0.25">
      <c r="A5995" s="329" t="s">
        <v>245</v>
      </c>
      <c r="B5995" s="211">
        <v>0</v>
      </c>
      <c r="C5995" s="211">
        <v>1</v>
      </c>
      <c r="D5995" s="211" t="s">
        <v>323</v>
      </c>
      <c r="E5995" s="211" t="s">
        <v>3292</v>
      </c>
      <c r="F5995" s="211" t="s">
        <v>3291</v>
      </c>
    </row>
    <row r="5996" spans="1:6" x14ac:dyDescent="0.25">
      <c r="A5996" s="329" t="s">
        <v>245</v>
      </c>
      <c r="B5996" s="211">
        <v>0</v>
      </c>
      <c r="C5996" s="211">
        <v>1</v>
      </c>
      <c r="D5996" s="211" t="s">
        <v>3690</v>
      </c>
      <c r="E5996" s="211" t="s">
        <v>3292</v>
      </c>
      <c r="F5996" s="211" t="s">
        <v>3291</v>
      </c>
    </row>
    <row r="5997" spans="1:6" x14ac:dyDescent="0.25">
      <c r="A5997" s="329" t="s">
        <v>245</v>
      </c>
      <c r="B5997" s="211">
        <v>0</v>
      </c>
      <c r="C5997" s="211">
        <v>1</v>
      </c>
      <c r="D5997" s="211" t="s">
        <v>325</v>
      </c>
      <c r="E5997" s="211" t="s">
        <v>3292</v>
      </c>
      <c r="F5997" s="211" t="s">
        <v>3291</v>
      </c>
    </row>
    <row r="5998" spans="1:6" x14ac:dyDescent="0.25">
      <c r="A5998" s="329" t="s">
        <v>245</v>
      </c>
      <c r="B5998" s="211">
        <v>0</v>
      </c>
      <c r="C5998" s="211">
        <v>1</v>
      </c>
      <c r="D5998" s="211" t="s">
        <v>315</v>
      </c>
      <c r="E5998" s="211" t="s">
        <v>3292</v>
      </c>
      <c r="F5998" s="211" t="s">
        <v>3291</v>
      </c>
    </row>
    <row r="5999" spans="1:6" x14ac:dyDescent="0.25">
      <c r="A5999" s="329" t="s">
        <v>245</v>
      </c>
      <c r="B5999" s="211">
        <v>0</v>
      </c>
      <c r="C5999" s="211">
        <v>1</v>
      </c>
      <c r="D5999" s="211" t="s">
        <v>335</v>
      </c>
      <c r="E5999" s="211" t="s">
        <v>3292</v>
      </c>
      <c r="F5999" s="211" t="s">
        <v>3291</v>
      </c>
    </row>
    <row r="6000" spans="1:6" x14ac:dyDescent="0.25">
      <c r="A6000" s="329" t="s">
        <v>245</v>
      </c>
      <c r="B6000" s="211">
        <v>0</v>
      </c>
      <c r="C6000" s="211">
        <v>1</v>
      </c>
      <c r="D6000" s="211" t="s">
        <v>332</v>
      </c>
      <c r="E6000" s="211" t="s">
        <v>3292</v>
      </c>
      <c r="F6000" s="211" t="s">
        <v>3291</v>
      </c>
    </row>
    <row r="6001" spans="1:6" x14ac:dyDescent="0.25">
      <c r="A6001" s="329" t="s">
        <v>245</v>
      </c>
      <c r="B6001" s="211">
        <v>0</v>
      </c>
      <c r="C6001" s="211">
        <v>1</v>
      </c>
      <c r="D6001" s="211" t="s">
        <v>330</v>
      </c>
      <c r="E6001" s="211" t="s">
        <v>3292</v>
      </c>
      <c r="F6001" s="211" t="s">
        <v>3291</v>
      </c>
    </row>
    <row r="6002" spans="1:6" x14ac:dyDescent="0.25">
      <c r="A6002" s="329" t="s">
        <v>245</v>
      </c>
      <c r="B6002" s="211">
        <v>0</v>
      </c>
      <c r="C6002" s="211">
        <v>1</v>
      </c>
      <c r="D6002" s="211" t="s">
        <v>331</v>
      </c>
      <c r="E6002" s="211" t="s">
        <v>3292</v>
      </c>
      <c r="F6002" s="211" t="s">
        <v>3291</v>
      </c>
    </row>
    <row r="6003" spans="1:6" x14ac:dyDescent="0.25">
      <c r="A6003" s="329" t="s">
        <v>245</v>
      </c>
      <c r="B6003" s="211">
        <v>0</v>
      </c>
      <c r="C6003" s="211">
        <v>1</v>
      </c>
      <c r="D6003" s="211" t="s">
        <v>336</v>
      </c>
      <c r="E6003" s="211" t="s">
        <v>3292</v>
      </c>
      <c r="F6003" s="211" t="s">
        <v>3291</v>
      </c>
    </row>
    <row r="6004" spans="1:6" x14ac:dyDescent="0.25">
      <c r="A6004" s="329" t="s">
        <v>245</v>
      </c>
      <c r="B6004" s="211">
        <v>0</v>
      </c>
      <c r="C6004" s="211">
        <v>1</v>
      </c>
      <c r="D6004" s="211" t="s">
        <v>305</v>
      </c>
      <c r="E6004" s="211" t="s">
        <v>3292</v>
      </c>
      <c r="F6004" s="211" t="s">
        <v>3291</v>
      </c>
    </row>
    <row r="6005" spans="1:6" x14ac:dyDescent="0.25">
      <c r="A6005" s="329" t="s">
        <v>245</v>
      </c>
      <c r="B6005" s="211">
        <v>0</v>
      </c>
      <c r="C6005" s="211">
        <v>1</v>
      </c>
      <c r="D6005" s="211" t="s">
        <v>307</v>
      </c>
      <c r="E6005" s="211" t="s">
        <v>3292</v>
      </c>
      <c r="F6005" s="211" t="s">
        <v>3291</v>
      </c>
    </row>
    <row r="6006" spans="1:6" x14ac:dyDescent="0.25">
      <c r="A6006" s="329" t="s">
        <v>245</v>
      </c>
      <c r="B6006" s="211">
        <v>0</v>
      </c>
      <c r="C6006" s="211">
        <v>1</v>
      </c>
      <c r="D6006" s="211" t="s">
        <v>337</v>
      </c>
      <c r="E6006" s="211" t="s">
        <v>3292</v>
      </c>
      <c r="F6006" s="211" t="s">
        <v>3291</v>
      </c>
    </row>
    <row r="6007" spans="1:6" x14ac:dyDescent="0.25">
      <c r="A6007" s="329" t="s">
        <v>245</v>
      </c>
      <c r="B6007" s="211">
        <v>0</v>
      </c>
      <c r="C6007" s="211">
        <v>1</v>
      </c>
      <c r="D6007" s="211" t="s">
        <v>4401</v>
      </c>
      <c r="E6007" s="211" t="s">
        <v>127</v>
      </c>
      <c r="F6007" s="211" t="s">
        <v>3291</v>
      </c>
    </row>
    <row r="6008" spans="1:6" x14ac:dyDescent="0.25">
      <c r="A6008" s="329" t="s">
        <v>245</v>
      </c>
      <c r="B6008" s="211">
        <v>0</v>
      </c>
      <c r="C6008" s="211">
        <v>1</v>
      </c>
      <c r="D6008" s="211" t="s">
        <v>3200</v>
      </c>
      <c r="E6008" s="211" t="s">
        <v>127</v>
      </c>
      <c r="F6008" s="211" t="s">
        <v>3291</v>
      </c>
    </row>
    <row r="6009" spans="1:6" x14ac:dyDescent="0.25">
      <c r="A6009" s="329" t="s">
        <v>245</v>
      </c>
      <c r="B6009" s="211">
        <v>0</v>
      </c>
      <c r="C6009" s="211">
        <v>1</v>
      </c>
      <c r="D6009" s="211" t="s">
        <v>3199</v>
      </c>
      <c r="E6009" s="211" t="s">
        <v>3292</v>
      </c>
      <c r="F6009" s="211" t="s">
        <v>3291</v>
      </c>
    </row>
    <row r="6010" spans="1:6" x14ac:dyDescent="0.25">
      <c r="A6010" s="329" t="s">
        <v>245</v>
      </c>
      <c r="B6010" s="211">
        <v>0</v>
      </c>
      <c r="C6010" s="211">
        <v>1</v>
      </c>
      <c r="D6010" s="211" t="s">
        <v>78</v>
      </c>
      <c r="E6010" s="211" t="s">
        <v>3292</v>
      </c>
      <c r="F6010" s="211" t="s">
        <v>3291</v>
      </c>
    </row>
    <row r="6011" spans="1:6" x14ac:dyDescent="0.25">
      <c r="A6011" s="329" t="s">
        <v>245</v>
      </c>
      <c r="B6011" s="211">
        <v>0</v>
      </c>
      <c r="C6011" s="211">
        <v>1</v>
      </c>
      <c r="D6011" s="211" t="s">
        <v>4402</v>
      </c>
      <c r="E6011" s="211" t="s">
        <v>127</v>
      </c>
      <c r="F6011" s="211" t="s">
        <v>3291</v>
      </c>
    </row>
    <row r="6012" spans="1:6" x14ac:dyDescent="0.25">
      <c r="A6012" s="329" t="s">
        <v>245</v>
      </c>
      <c r="B6012" s="211">
        <v>0</v>
      </c>
      <c r="C6012" s="211">
        <v>1</v>
      </c>
      <c r="D6012" s="211" t="s">
        <v>3993</v>
      </c>
      <c r="E6012" s="211" t="s">
        <v>3292</v>
      </c>
      <c r="F6012" s="211" t="s">
        <v>3291</v>
      </c>
    </row>
    <row r="6013" spans="1:6" x14ac:dyDescent="0.25">
      <c r="A6013" s="329" t="s">
        <v>245</v>
      </c>
      <c r="B6013" s="211">
        <v>0</v>
      </c>
      <c r="C6013" s="211">
        <v>1</v>
      </c>
      <c r="D6013" s="211" t="s">
        <v>4195</v>
      </c>
      <c r="E6013" s="211" t="s">
        <v>127</v>
      </c>
      <c r="F6013" s="211" t="s">
        <v>3291</v>
      </c>
    </row>
    <row r="6014" spans="1:6" x14ac:dyDescent="0.25">
      <c r="A6014" s="329" t="s">
        <v>245</v>
      </c>
      <c r="B6014" s="211">
        <v>0</v>
      </c>
      <c r="C6014" s="211">
        <v>1</v>
      </c>
      <c r="D6014" s="211" t="s">
        <v>4213</v>
      </c>
      <c r="E6014" s="211" t="s">
        <v>127</v>
      </c>
      <c r="F6014" s="211" t="s">
        <v>3291</v>
      </c>
    </row>
    <row r="6015" spans="1:6" x14ac:dyDescent="0.25">
      <c r="A6015" s="329" t="s">
        <v>245</v>
      </c>
      <c r="B6015" s="211">
        <v>0</v>
      </c>
      <c r="C6015" s="211">
        <v>1</v>
      </c>
      <c r="D6015" s="211" t="s">
        <v>4214</v>
      </c>
      <c r="E6015" s="211" t="s">
        <v>127</v>
      </c>
      <c r="F6015" s="211" t="s">
        <v>3291</v>
      </c>
    </row>
    <row r="6016" spans="1:6" x14ac:dyDescent="0.25">
      <c r="A6016" s="329" t="s">
        <v>245</v>
      </c>
      <c r="B6016" s="211">
        <v>0</v>
      </c>
      <c r="C6016" s="211">
        <v>1</v>
      </c>
      <c r="D6016" s="211" t="s">
        <v>4215</v>
      </c>
      <c r="E6016" s="211" t="s">
        <v>127</v>
      </c>
      <c r="F6016" s="211" t="s">
        <v>3291</v>
      </c>
    </row>
    <row r="6017" spans="1:6" x14ac:dyDescent="0.25">
      <c r="A6017" s="329" t="s">
        <v>245</v>
      </c>
      <c r="B6017" s="211">
        <v>0</v>
      </c>
      <c r="C6017" s="211">
        <v>1</v>
      </c>
      <c r="D6017" s="211" t="s">
        <v>4216</v>
      </c>
      <c r="E6017" s="211" t="s">
        <v>127</v>
      </c>
      <c r="F6017" s="211" t="s">
        <v>3291</v>
      </c>
    </row>
    <row r="6018" spans="1:6" x14ac:dyDescent="0.25">
      <c r="A6018" s="329" t="s">
        <v>245</v>
      </c>
      <c r="B6018" s="211">
        <v>0</v>
      </c>
      <c r="C6018" s="211">
        <v>1</v>
      </c>
      <c r="D6018" s="211" t="s">
        <v>4217</v>
      </c>
      <c r="E6018" s="211" t="s">
        <v>127</v>
      </c>
      <c r="F6018" s="211" t="s">
        <v>3291</v>
      </c>
    </row>
    <row r="6019" spans="1:6" x14ac:dyDescent="0.25">
      <c r="A6019" s="329" t="s">
        <v>245</v>
      </c>
      <c r="B6019" s="211">
        <v>0</v>
      </c>
      <c r="C6019" s="211">
        <v>1</v>
      </c>
      <c r="D6019" s="211" t="s">
        <v>4218</v>
      </c>
      <c r="E6019" s="211" t="s">
        <v>127</v>
      </c>
      <c r="F6019" s="211" t="s">
        <v>3291</v>
      </c>
    </row>
    <row r="6020" spans="1:6" x14ac:dyDescent="0.25">
      <c r="A6020" s="329" t="s">
        <v>245</v>
      </c>
      <c r="B6020" s="211">
        <v>0</v>
      </c>
      <c r="C6020" s="211">
        <v>1</v>
      </c>
      <c r="D6020" s="211" t="s">
        <v>4219</v>
      </c>
      <c r="E6020" s="211" t="s">
        <v>127</v>
      </c>
      <c r="F6020" s="211" t="s">
        <v>3291</v>
      </c>
    </row>
    <row r="6021" spans="1:6" x14ac:dyDescent="0.25">
      <c r="A6021" s="329" t="s">
        <v>245</v>
      </c>
      <c r="B6021" s="211">
        <v>0</v>
      </c>
      <c r="C6021" s="211">
        <v>1</v>
      </c>
      <c r="D6021" s="211" t="s">
        <v>4220</v>
      </c>
      <c r="E6021" s="211" t="s">
        <v>127</v>
      </c>
      <c r="F6021" s="211" t="s">
        <v>3291</v>
      </c>
    </row>
    <row r="6022" spans="1:6" x14ac:dyDescent="0.25">
      <c r="A6022" s="329" t="s">
        <v>245</v>
      </c>
      <c r="B6022" s="211">
        <v>0</v>
      </c>
      <c r="C6022" s="211">
        <v>1</v>
      </c>
      <c r="D6022" s="211" t="s">
        <v>4221</v>
      </c>
      <c r="E6022" s="211" t="s">
        <v>127</v>
      </c>
      <c r="F6022" s="211" t="s">
        <v>3291</v>
      </c>
    </row>
    <row r="6023" spans="1:6" x14ac:dyDescent="0.25">
      <c r="A6023" s="329" t="s">
        <v>245</v>
      </c>
      <c r="B6023" s="211">
        <v>0</v>
      </c>
      <c r="C6023" s="211">
        <v>1</v>
      </c>
      <c r="D6023" s="211" t="s">
        <v>4222</v>
      </c>
      <c r="E6023" s="211" t="s">
        <v>127</v>
      </c>
      <c r="F6023" s="211" t="s">
        <v>3291</v>
      </c>
    </row>
    <row r="6024" spans="1:6" x14ac:dyDescent="0.25">
      <c r="A6024" s="329" t="s">
        <v>245</v>
      </c>
      <c r="B6024" s="211">
        <v>0</v>
      </c>
      <c r="C6024" s="211">
        <v>1</v>
      </c>
      <c r="D6024" s="211" t="s">
        <v>4223</v>
      </c>
      <c r="E6024" s="211" t="s">
        <v>127</v>
      </c>
      <c r="F6024" s="211" t="s">
        <v>3291</v>
      </c>
    </row>
    <row r="6025" spans="1:6" x14ac:dyDescent="0.25">
      <c r="A6025" s="329" t="s">
        <v>245</v>
      </c>
      <c r="B6025" s="211">
        <v>0</v>
      </c>
      <c r="C6025" s="211">
        <v>1</v>
      </c>
      <c r="D6025" s="211" t="s">
        <v>4260</v>
      </c>
      <c r="E6025" s="211" t="s">
        <v>127</v>
      </c>
      <c r="F6025" s="211" t="s">
        <v>3291</v>
      </c>
    </row>
    <row r="6026" spans="1:6" x14ac:dyDescent="0.25">
      <c r="A6026" s="329" t="s">
        <v>245</v>
      </c>
      <c r="B6026" s="211">
        <v>0</v>
      </c>
      <c r="C6026" s="211">
        <v>1</v>
      </c>
      <c r="D6026" s="211" t="s">
        <v>4301</v>
      </c>
      <c r="E6026" s="211" t="s">
        <v>127</v>
      </c>
      <c r="F6026" s="211" t="s">
        <v>3291</v>
      </c>
    </row>
    <row r="6027" spans="1:6" x14ac:dyDescent="0.25">
      <c r="A6027" s="329" t="s">
        <v>245</v>
      </c>
      <c r="B6027" s="211">
        <v>0</v>
      </c>
      <c r="C6027" s="211">
        <v>1</v>
      </c>
      <c r="D6027" s="211" t="s">
        <v>4302</v>
      </c>
      <c r="E6027" s="211" t="s">
        <v>127</v>
      </c>
      <c r="F6027" s="211" t="s">
        <v>3291</v>
      </c>
    </row>
    <row r="6028" spans="1:6" x14ac:dyDescent="0.25">
      <c r="A6028" s="329" t="s">
        <v>245</v>
      </c>
      <c r="B6028" s="211">
        <v>0</v>
      </c>
      <c r="C6028" s="211">
        <v>1</v>
      </c>
      <c r="D6028" s="211" t="s">
        <v>4303</v>
      </c>
      <c r="E6028" s="211" t="s">
        <v>127</v>
      </c>
      <c r="F6028" s="211" t="s">
        <v>3291</v>
      </c>
    </row>
    <row r="6029" spans="1:6" x14ac:dyDescent="0.25">
      <c r="A6029" s="329" t="s">
        <v>245</v>
      </c>
      <c r="B6029" s="211">
        <v>0</v>
      </c>
      <c r="C6029" s="211">
        <v>1</v>
      </c>
      <c r="D6029" s="211" t="s">
        <v>4304</v>
      </c>
      <c r="E6029" s="211" t="s">
        <v>127</v>
      </c>
      <c r="F6029" s="211" t="s">
        <v>3291</v>
      </c>
    </row>
    <row r="6030" spans="1:6" x14ac:dyDescent="0.25">
      <c r="A6030" s="329" t="s">
        <v>245</v>
      </c>
      <c r="B6030" s="211">
        <v>0</v>
      </c>
      <c r="C6030" s="211">
        <v>1</v>
      </c>
      <c r="D6030" s="211" t="s">
        <v>4305</v>
      </c>
      <c r="E6030" s="211" t="s">
        <v>127</v>
      </c>
      <c r="F6030" s="211" t="s">
        <v>3291</v>
      </c>
    </row>
    <row r="6031" spans="1:6" x14ac:dyDescent="0.25">
      <c r="A6031" s="329" t="s">
        <v>245</v>
      </c>
      <c r="B6031" s="211">
        <v>0</v>
      </c>
      <c r="C6031" s="211">
        <v>1</v>
      </c>
      <c r="D6031" s="211" t="s">
        <v>4306</v>
      </c>
      <c r="E6031" s="211" t="s">
        <v>127</v>
      </c>
      <c r="F6031" s="211" t="s">
        <v>3291</v>
      </c>
    </row>
    <row r="6032" spans="1:6" x14ac:dyDescent="0.25">
      <c r="A6032" s="329" t="s">
        <v>245</v>
      </c>
      <c r="B6032" s="211">
        <v>0</v>
      </c>
      <c r="C6032" s="211">
        <v>1</v>
      </c>
      <c r="D6032" s="211" t="s">
        <v>4307</v>
      </c>
      <c r="E6032" s="211" t="s">
        <v>127</v>
      </c>
      <c r="F6032" s="211" t="s">
        <v>3291</v>
      </c>
    </row>
    <row r="6033" spans="1:6" x14ac:dyDescent="0.25">
      <c r="A6033" s="329" t="s">
        <v>245</v>
      </c>
      <c r="B6033" s="211">
        <v>0</v>
      </c>
      <c r="C6033" s="211">
        <v>1</v>
      </c>
      <c r="D6033" s="211" t="s">
        <v>4308</v>
      </c>
      <c r="E6033" s="211" t="s">
        <v>127</v>
      </c>
      <c r="F6033" s="211" t="s">
        <v>3291</v>
      </c>
    </row>
    <row r="6034" spans="1:6" x14ac:dyDescent="0.25">
      <c r="A6034" s="329" t="s">
        <v>245</v>
      </c>
      <c r="B6034" s="211">
        <v>0</v>
      </c>
      <c r="C6034" s="211">
        <v>1</v>
      </c>
      <c r="D6034" s="211" t="s">
        <v>4309</v>
      </c>
      <c r="E6034" s="211" t="s">
        <v>127</v>
      </c>
      <c r="F6034" s="211" t="s">
        <v>3291</v>
      </c>
    </row>
    <row r="6035" spans="1:6" x14ac:dyDescent="0.25">
      <c r="A6035" s="329" t="s">
        <v>245</v>
      </c>
      <c r="B6035" s="211">
        <v>0</v>
      </c>
      <c r="C6035" s="211">
        <v>1</v>
      </c>
      <c r="D6035" s="211" t="s">
        <v>4310</v>
      </c>
      <c r="E6035" s="211" t="s">
        <v>127</v>
      </c>
      <c r="F6035" s="211" t="s">
        <v>3291</v>
      </c>
    </row>
    <row r="6036" spans="1:6" x14ac:dyDescent="0.25">
      <c r="A6036" s="329" t="s">
        <v>245</v>
      </c>
      <c r="B6036" s="211">
        <v>0</v>
      </c>
      <c r="C6036" s="211">
        <v>1</v>
      </c>
      <c r="D6036" s="211" t="s">
        <v>4311</v>
      </c>
      <c r="E6036" s="211" t="s">
        <v>127</v>
      </c>
      <c r="F6036" s="211" t="s">
        <v>3291</v>
      </c>
    </row>
    <row r="6037" spans="1:6" x14ac:dyDescent="0.25">
      <c r="A6037" s="329" t="s">
        <v>245</v>
      </c>
      <c r="B6037" s="211">
        <v>0</v>
      </c>
      <c r="C6037" s="211">
        <v>1</v>
      </c>
      <c r="D6037" s="211" t="s">
        <v>4312</v>
      </c>
      <c r="E6037" s="211" t="s">
        <v>127</v>
      </c>
      <c r="F6037" s="211" t="s">
        <v>3291</v>
      </c>
    </row>
    <row r="6038" spans="1:6" x14ac:dyDescent="0.25">
      <c r="A6038" s="329" t="s">
        <v>245</v>
      </c>
      <c r="B6038" s="211">
        <v>0</v>
      </c>
      <c r="C6038" s="211">
        <v>1</v>
      </c>
      <c r="D6038" s="211" t="s">
        <v>3949</v>
      </c>
      <c r="E6038" s="211" t="s">
        <v>127</v>
      </c>
      <c r="F6038" s="211" t="s">
        <v>3291</v>
      </c>
    </row>
    <row r="6039" spans="1:6" x14ac:dyDescent="0.25">
      <c r="A6039" s="329" t="s">
        <v>245</v>
      </c>
      <c r="B6039" s="211">
        <v>0</v>
      </c>
      <c r="C6039" s="211">
        <v>1</v>
      </c>
      <c r="D6039" s="211" t="s">
        <v>4415</v>
      </c>
      <c r="E6039" s="211" t="s">
        <v>127</v>
      </c>
      <c r="F6039" s="211" t="s">
        <v>3291</v>
      </c>
    </row>
    <row r="6040" spans="1:6" x14ac:dyDescent="0.25">
      <c r="A6040" s="329" t="s">
        <v>245</v>
      </c>
      <c r="B6040" s="211">
        <v>0</v>
      </c>
      <c r="C6040" s="211">
        <v>1</v>
      </c>
      <c r="D6040" s="211" t="s">
        <v>4416</v>
      </c>
      <c r="E6040" s="211" t="s">
        <v>127</v>
      </c>
      <c r="F6040" s="211" t="s">
        <v>3291</v>
      </c>
    </row>
    <row r="6041" spans="1:6" x14ac:dyDescent="0.25">
      <c r="A6041" s="329" t="s">
        <v>245</v>
      </c>
      <c r="B6041" s="211">
        <v>0</v>
      </c>
      <c r="C6041" s="211">
        <v>1</v>
      </c>
      <c r="D6041" s="211" t="s">
        <v>4424</v>
      </c>
      <c r="E6041" s="211" t="s">
        <v>127</v>
      </c>
      <c r="F6041" s="211" t="s">
        <v>3291</v>
      </c>
    </row>
    <row r="6042" spans="1:6" x14ac:dyDescent="0.25">
      <c r="A6042" s="329" t="s">
        <v>245</v>
      </c>
      <c r="B6042" s="211">
        <v>0</v>
      </c>
      <c r="C6042" s="211">
        <v>1</v>
      </c>
      <c r="D6042" s="300" t="s">
        <v>3074</v>
      </c>
      <c r="E6042" s="211" t="s">
        <v>3292</v>
      </c>
      <c r="F6042" s="211" t="s">
        <v>3291</v>
      </c>
    </row>
    <row r="6043" spans="1:6" x14ac:dyDescent="0.25">
      <c r="A6043" s="329" t="s">
        <v>245</v>
      </c>
      <c r="B6043" s="211">
        <v>0</v>
      </c>
      <c r="C6043" s="211">
        <v>1</v>
      </c>
      <c r="D6043" s="300" t="s">
        <v>3075</v>
      </c>
      <c r="E6043" s="211" t="s">
        <v>127</v>
      </c>
      <c r="F6043" s="211" t="s">
        <v>3291</v>
      </c>
    </row>
    <row r="6044" spans="1:6" x14ac:dyDescent="0.25">
      <c r="A6044" s="329" t="s">
        <v>245</v>
      </c>
      <c r="B6044" s="211">
        <v>0</v>
      </c>
      <c r="C6044" s="211">
        <v>1</v>
      </c>
      <c r="D6044" s="300" t="s">
        <v>2546</v>
      </c>
      <c r="E6044" s="211" t="s">
        <v>127</v>
      </c>
      <c r="F6044" s="211" t="s">
        <v>3291</v>
      </c>
    </row>
    <row r="6045" spans="1:6" x14ac:dyDescent="0.25">
      <c r="A6045" s="329" t="s">
        <v>241</v>
      </c>
      <c r="B6045" s="211">
        <v>0</v>
      </c>
      <c r="C6045" s="211">
        <v>1</v>
      </c>
      <c r="D6045" s="211" t="s">
        <v>303</v>
      </c>
      <c r="E6045" s="211" t="s">
        <v>3292</v>
      </c>
      <c r="F6045" s="211" t="s">
        <v>3291</v>
      </c>
    </row>
    <row r="6046" spans="1:6" x14ac:dyDescent="0.25">
      <c r="A6046" s="329" t="s">
        <v>241</v>
      </c>
      <c r="B6046" s="211">
        <v>0</v>
      </c>
      <c r="C6046" s="211">
        <v>1</v>
      </c>
      <c r="D6046" s="211" t="s">
        <v>314</v>
      </c>
      <c r="E6046" s="211" t="s">
        <v>3292</v>
      </c>
      <c r="F6046" s="211" t="s">
        <v>3291</v>
      </c>
    </row>
    <row r="6047" spans="1:6" x14ac:dyDescent="0.25">
      <c r="A6047" s="329" t="s">
        <v>241</v>
      </c>
      <c r="B6047" s="211">
        <v>0</v>
      </c>
      <c r="C6047" s="211">
        <v>1</v>
      </c>
      <c r="D6047" s="211" t="s">
        <v>302</v>
      </c>
      <c r="E6047" s="211" t="s">
        <v>3292</v>
      </c>
      <c r="F6047" s="211" t="s">
        <v>3291</v>
      </c>
    </row>
    <row r="6048" spans="1:6" x14ac:dyDescent="0.25">
      <c r="A6048" s="329" t="s">
        <v>241</v>
      </c>
      <c r="B6048" s="211">
        <v>0</v>
      </c>
      <c r="C6048" s="211">
        <v>1</v>
      </c>
      <c r="D6048" s="211" t="s">
        <v>319</v>
      </c>
      <c r="E6048" s="211" t="s">
        <v>3292</v>
      </c>
      <c r="F6048" s="211" t="s">
        <v>3291</v>
      </c>
    </row>
    <row r="6049" spans="1:6" x14ac:dyDescent="0.25">
      <c r="A6049" s="329" t="s">
        <v>241</v>
      </c>
      <c r="B6049" s="211">
        <v>0</v>
      </c>
      <c r="C6049" s="211">
        <v>1</v>
      </c>
      <c r="D6049" s="211" t="s">
        <v>321</v>
      </c>
      <c r="E6049" s="211" t="s">
        <v>3292</v>
      </c>
      <c r="F6049" s="211" t="s">
        <v>3291</v>
      </c>
    </row>
    <row r="6050" spans="1:6" x14ac:dyDescent="0.25">
      <c r="A6050" s="329" t="s">
        <v>241</v>
      </c>
      <c r="B6050" s="211">
        <v>0</v>
      </c>
      <c r="C6050" s="211">
        <v>1</v>
      </c>
      <c r="D6050" s="211" t="s">
        <v>323</v>
      </c>
      <c r="E6050" s="211" t="s">
        <v>3292</v>
      </c>
      <c r="F6050" s="211" t="s">
        <v>3291</v>
      </c>
    </row>
    <row r="6051" spans="1:6" x14ac:dyDescent="0.25">
      <c r="A6051" s="329" t="s">
        <v>241</v>
      </c>
      <c r="B6051" s="211">
        <v>0</v>
      </c>
      <c r="C6051" s="211">
        <v>1</v>
      </c>
      <c r="D6051" s="211" t="s">
        <v>3690</v>
      </c>
      <c r="E6051" s="211" t="s">
        <v>3292</v>
      </c>
      <c r="F6051" s="211" t="s">
        <v>3291</v>
      </c>
    </row>
    <row r="6052" spans="1:6" x14ac:dyDescent="0.25">
      <c r="A6052" s="329" t="s">
        <v>241</v>
      </c>
      <c r="B6052" s="211">
        <v>0</v>
      </c>
      <c r="C6052" s="211">
        <v>1</v>
      </c>
      <c r="D6052" s="211" t="s">
        <v>325</v>
      </c>
      <c r="E6052" s="211" t="s">
        <v>3292</v>
      </c>
      <c r="F6052" s="211" t="s">
        <v>3291</v>
      </c>
    </row>
    <row r="6053" spans="1:6" x14ac:dyDescent="0.25">
      <c r="A6053" s="329" t="s">
        <v>241</v>
      </c>
      <c r="B6053" s="211">
        <v>0</v>
      </c>
      <c r="C6053" s="211">
        <v>1</v>
      </c>
      <c r="D6053" s="211" t="s">
        <v>315</v>
      </c>
      <c r="E6053" s="211" t="s">
        <v>3292</v>
      </c>
      <c r="F6053" s="211" t="s">
        <v>3291</v>
      </c>
    </row>
    <row r="6054" spans="1:6" x14ac:dyDescent="0.25">
      <c r="A6054" s="329" t="s">
        <v>241</v>
      </c>
      <c r="B6054" s="211">
        <v>0</v>
      </c>
      <c r="C6054" s="211">
        <v>1</v>
      </c>
      <c r="D6054" s="211" t="s">
        <v>335</v>
      </c>
      <c r="E6054" s="211" t="s">
        <v>3292</v>
      </c>
      <c r="F6054" s="211" t="s">
        <v>3291</v>
      </c>
    </row>
    <row r="6055" spans="1:6" x14ac:dyDescent="0.25">
      <c r="A6055" s="329" t="s">
        <v>241</v>
      </c>
      <c r="B6055" s="211">
        <v>0</v>
      </c>
      <c r="C6055" s="211">
        <v>1</v>
      </c>
      <c r="D6055" s="211" t="s">
        <v>332</v>
      </c>
      <c r="E6055" s="211" t="s">
        <v>3292</v>
      </c>
      <c r="F6055" s="211" t="s">
        <v>3291</v>
      </c>
    </row>
    <row r="6056" spans="1:6" x14ac:dyDescent="0.25">
      <c r="A6056" s="329" t="s">
        <v>241</v>
      </c>
      <c r="B6056" s="211">
        <v>0</v>
      </c>
      <c r="C6056" s="211">
        <v>1</v>
      </c>
      <c r="D6056" s="211" t="s">
        <v>330</v>
      </c>
      <c r="E6056" s="211" t="s">
        <v>3292</v>
      </c>
      <c r="F6056" s="211" t="s">
        <v>3291</v>
      </c>
    </row>
    <row r="6057" spans="1:6" x14ac:dyDescent="0.25">
      <c r="A6057" s="329" t="s">
        <v>241</v>
      </c>
      <c r="B6057" s="211">
        <v>0</v>
      </c>
      <c r="C6057" s="211">
        <v>1</v>
      </c>
      <c r="D6057" s="211" t="s">
        <v>331</v>
      </c>
      <c r="E6057" s="211" t="s">
        <v>3292</v>
      </c>
      <c r="F6057" s="211" t="s">
        <v>3291</v>
      </c>
    </row>
    <row r="6058" spans="1:6" x14ac:dyDescent="0.25">
      <c r="A6058" s="329" t="s">
        <v>241</v>
      </c>
      <c r="B6058" s="211">
        <v>0</v>
      </c>
      <c r="C6058" s="211">
        <v>1</v>
      </c>
      <c r="D6058" s="211" t="s">
        <v>336</v>
      </c>
      <c r="E6058" s="211" t="s">
        <v>3292</v>
      </c>
      <c r="F6058" s="211" t="s">
        <v>3291</v>
      </c>
    </row>
    <row r="6059" spans="1:6" x14ac:dyDescent="0.25">
      <c r="A6059" s="329" t="s">
        <v>241</v>
      </c>
      <c r="B6059" s="211">
        <v>0</v>
      </c>
      <c r="C6059" s="211">
        <v>1</v>
      </c>
      <c r="D6059" s="211" t="s">
        <v>305</v>
      </c>
      <c r="E6059" s="211" t="s">
        <v>3292</v>
      </c>
      <c r="F6059" s="211" t="s">
        <v>3291</v>
      </c>
    </row>
    <row r="6060" spans="1:6" x14ac:dyDescent="0.25">
      <c r="A6060" s="329" t="s">
        <v>241</v>
      </c>
      <c r="B6060" s="211">
        <v>0</v>
      </c>
      <c r="C6060" s="211">
        <v>1</v>
      </c>
      <c r="D6060" s="211" t="s">
        <v>307</v>
      </c>
      <c r="E6060" s="211" t="s">
        <v>3292</v>
      </c>
      <c r="F6060" s="211" t="s">
        <v>3291</v>
      </c>
    </row>
    <row r="6061" spans="1:6" x14ac:dyDescent="0.25">
      <c r="A6061" s="329" t="s">
        <v>241</v>
      </c>
      <c r="B6061" s="211">
        <v>0</v>
      </c>
      <c r="C6061" s="211">
        <v>1</v>
      </c>
      <c r="D6061" s="211" t="s">
        <v>337</v>
      </c>
      <c r="E6061" s="211" t="s">
        <v>3292</v>
      </c>
      <c r="F6061" s="211" t="s">
        <v>3291</v>
      </c>
    </row>
    <row r="6062" spans="1:6" x14ac:dyDescent="0.25">
      <c r="A6062" s="329" t="s">
        <v>241</v>
      </c>
      <c r="B6062" s="211">
        <v>0</v>
      </c>
      <c r="C6062" s="211">
        <v>1</v>
      </c>
      <c r="D6062" s="211" t="s">
        <v>4401</v>
      </c>
      <c r="E6062" s="211" t="s">
        <v>127</v>
      </c>
      <c r="F6062" s="211" t="s">
        <v>3291</v>
      </c>
    </row>
    <row r="6063" spans="1:6" x14ac:dyDescent="0.25">
      <c r="A6063" s="329" t="s">
        <v>241</v>
      </c>
      <c r="B6063" s="211">
        <v>0</v>
      </c>
      <c r="C6063" s="211">
        <v>1</v>
      </c>
      <c r="D6063" s="211" t="s">
        <v>3200</v>
      </c>
      <c r="E6063" s="211" t="s">
        <v>127</v>
      </c>
      <c r="F6063" s="211" t="s">
        <v>3291</v>
      </c>
    </row>
    <row r="6064" spans="1:6" x14ac:dyDescent="0.25">
      <c r="A6064" s="329" t="s">
        <v>241</v>
      </c>
      <c r="B6064" s="211">
        <v>0</v>
      </c>
      <c r="C6064" s="211">
        <v>1</v>
      </c>
      <c r="D6064" s="211" t="s">
        <v>3199</v>
      </c>
      <c r="E6064" s="211" t="s">
        <v>3292</v>
      </c>
      <c r="F6064" s="211" t="s">
        <v>3291</v>
      </c>
    </row>
    <row r="6065" spans="1:6" x14ac:dyDescent="0.25">
      <c r="A6065" s="329" t="s">
        <v>241</v>
      </c>
      <c r="B6065" s="211">
        <v>0</v>
      </c>
      <c r="C6065" s="211">
        <v>1</v>
      </c>
      <c r="D6065" s="211" t="s">
        <v>4402</v>
      </c>
      <c r="E6065" s="211" t="s">
        <v>127</v>
      </c>
      <c r="F6065" s="211" t="s">
        <v>3291</v>
      </c>
    </row>
    <row r="6066" spans="1:6" x14ac:dyDescent="0.25">
      <c r="A6066" s="329" t="s">
        <v>241</v>
      </c>
      <c r="B6066" s="211">
        <v>0</v>
      </c>
      <c r="C6066" s="211">
        <v>1</v>
      </c>
      <c r="D6066" s="211" t="s">
        <v>3993</v>
      </c>
      <c r="E6066" s="211" t="s">
        <v>3292</v>
      </c>
      <c r="F6066" s="211" t="s">
        <v>3291</v>
      </c>
    </row>
    <row r="6067" spans="1:6" x14ac:dyDescent="0.25">
      <c r="A6067" s="329" t="s">
        <v>241</v>
      </c>
      <c r="B6067" s="211">
        <v>0</v>
      </c>
      <c r="C6067" s="211">
        <v>1</v>
      </c>
      <c r="D6067" s="211" t="s">
        <v>4195</v>
      </c>
      <c r="E6067" s="211" t="s">
        <v>127</v>
      </c>
      <c r="F6067" s="211" t="s">
        <v>3291</v>
      </c>
    </row>
    <row r="6068" spans="1:6" x14ac:dyDescent="0.25">
      <c r="A6068" s="329" t="s">
        <v>241</v>
      </c>
      <c r="B6068" s="211">
        <v>0</v>
      </c>
      <c r="C6068" s="211">
        <v>1</v>
      </c>
      <c r="D6068" s="211" t="s">
        <v>4213</v>
      </c>
      <c r="E6068" s="211" t="s">
        <v>127</v>
      </c>
      <c r="F6068" s="211" t="s">
        <v>3291</v>
      </c>
    </row>
    <row r="6069" spans="1:6" x14ac:dyDescent="0.25">
      <c r="A6069" s="329" t="s">
        <v>241</v>
      </c>
      <c r="B6069" s="211">
        <v>0</v>
      </c>
      <c r="C6069" s="211">
        <v>1</v>
      </c>
      <c r="D6069" s="211" t="s">
        <v>4214</v>
      </c>
      <c r="E6069" s="211" t="s">
        <v>127</v>
      </c>
      <c r="F6069" s="211" t="s">
        <v>3291</v>
      </c>
    </row>
    <row r="6070" spans="1:6" x14ac:dyDescent="0.25">
      <c r="A6070" s="329" t="s">
        <v>241</v>
      </c>
      <c r="B6070" s="211">
        <v>0</v>
      </c>
      <c r="C6070" s="211">
        <v>1</v>
      </c>
      <c r="D6070" s="211" t="s">
        <v>4215</v>
      </c>
      <c r="E6070" s="211" t="s">
        <v>127</v>
      </c>
      <c r="F6070" s="211" t="s">
        <v>3291</v>
      </c>
    </row>
    <row r="6071" spans="1:6" x14ac:dyDescent="0.25">
      <c r="A6071" s="329" t="s">
        <v>241</v>
      </c>
      <c r="B6071" s="211">
        <v>0</v>
      </c>
      <c r="C6071" s="211">
        <v>1</v>
      </c>
      <c r="D6071" s="211" t="s">
        <v>4216</v>
      </c>
      <c r="E6071" s="211" t="s">
        <v>127</v>
      </c>
      <c r="F6071" s="211" t="s">
        <v>3291</v>
      </c>
    </row>
    <row r="6072" spans="1:6" x14ac:dyDescent="0.25">
      <c r="A6072" s="329" t="s">
        <v>241</v>
      </c>
      <c r="B6072" s="211">
        <v>0</v>
      </c>
      <c r="C6072" s="211">
        <v>1</v>
      </c>
      <c r="D6072" s="211" t="s">
        <v>4217</v>
      </c>
      <c r="E6072" s="211" t="s">
        <v>127</v>
      </c>
      <c r="F6072" s="211" t="s">
        <v>3291</v>
      </c>
    </row>
    <row r="6073" spans="1:6" x14ac:dyDescent="0.25">
      <c r="A6073" s="329" t="s">
        <v>241</v>
      </c>
      <c r="B6073" s="211">
        <v>0</v>
      </c>
      <c r="C6073" s="211">
        <v>1</v>
      </c>
      <c r="D6073" s="211" t="s">
        <v>4218</v>
      </c>
      <c r="E6073" s="211" t="s">
        <v>127</v>
      </c>
      <c r="F6073" s="211" t="s">
        <v>3291</v>
      </c>
    </row>
    <row r="6074" spans="1:6" x14ac:dyDescent="0.25">
      <c r="A6074" s="329" t="s">
        <v>241</v>
      </c>
      <c r="B6074" s="211">
        <v>0</v>
      </c>
      <c r="C6074" s="211">
        <v>1</v>
      </c>
      <c r="D6074" s="211" t="s">
        <v>4219</v>
      </c>
      <c r="E6074" s="211" t="s">
        <v>127</v>
      </c>
      <c r="F6074" s="211" t="s">
        <v>3291</v>
      </c>
    </row>
    <row r="6075" spans="1:6" x14ac:dyDescent="0.25">
      <c r="A6075" s="329" t="s">
        <v>241</v>
      </c>
      <c r="B6075" s="211">
        <v>0</v>
      </c>
      <c r="C6075" s="211">
        <v>1</v>
      </c>
      <c r="D6075" s="211" t="s">
        <v>4220</v>
      </c>
      <c r="E6075" s="211" t="s">
        <v>127</v>
      </c>
      <c r="F6075" s="211" t="s">
        <v>3291</v>
      </c>
    </row>
    <row r="6076" spans="1:6" x14ac:dyDescent="0.25">
      <c r="A6076" s="329" t="s">
        <v>241</v>
      </c>
      <c r="B6076" s="211">
        <v>0</v>
      </c>
      <c r="C6076" s="211">
        <v>1</v>
      </c>
      <c r="D6076" s="211" t="s">
        <v>4221</v>
      </c>
      <c r="E6076" s="211" t="s">
        <v>127</v>
      </c>
      <c r="F6076" s="211" t="s">
        <v>3291</v>
      </c>
    </row>
    <row r="6077" spans="1:6" x14ac:dyDescent="0.25">
      <c r="A6077" s="329" t="s">
        <v>241</v>
      </c>
      <c r="B6077" s="211">
        <v>0</v>
      </c>
      <c r="C6077" s="211">
        <v>1</v>
      </c>
      <c r="D6077" s="211" t="s">
        <v>4222</v>
      </c>
      <c r="E6077" s="211" t="s">
        <v>127</v>
      </c>
      <c r="F6077" s="211" t="s">
        <v>3291</v>
      </c>
    </row>
    <row r="6078" spans="1:6" x14ac:dyDescent="0.25">
      <c r="A6078" s="329" t="s">
        <v>241</v>
      </c>
      <c r="B6078" s="211">
        <v>0</v>
      </c>
      <c r="C6078" s="211">
        <v>1</v>
      </c>
      <c r="D6078" s="211" t="s">
        <v>4223</v>
      </c>
      <c r="E6078" s="211" t="s">
        <v>127</v>
      </c>
      <c r="F6078" s="211" t="s">
        <v>3291</v>
      </c>
    </row>
    <row r="6079" spans="1:6" x14ac:dyDescent="0.25">
      <c r="A6079" s="329" t="s">
        <v>241</v>
      </c>
      <c r="B6079" s="211">
        <v>0</v>
      </c>
      <c r="C6079" s="211">
        <v>1</v>
      </c>
      <c r="D6079" s="211" t="s">
        <v>4260</v>
      </c>
      <c r="E6079" s="211" t="s">
        <v>127</v>
      </c>
      <c r="F6079" s="211" t="s">
        <v>3291</v>
      </c>
    </row>
    <row r="6080" spans="1:6" x14ac:dyDescent="0.25">
      <c r="A6080" s="329" t="s">
        <v>241</v>
      </c>
      <c r="B6080" s="211">
        <v>0</v>
      </c>
      <c r="C6080" s="211">
        <v>1</v>
      </c>
      <c r="D6080" s="211" t="s">
        <v>4301</v>
      </c>
      <c r="E6080" s="211" t="s">
        <v>127</v>
      </c>
      <c r="F6080" s="211" t="s">
        <v>3291</v>
      </c>
    </row>
    <row r="6081" spans="1:6" x14ac:dyDescent="0.25">
      <c r="A6081" s="329" t="s">
        <v>241</v>
      </c>
      <c r="B6081" s="211">
        <v>0</v>
      </c>
      <c r="C6081" s="211">
        <v>1</v>
      </c>
      <c r="D6081" s="211" t="s">
        <v>4302</v>
      </c>
      <c r="E6081" s="211" t="s">
        <v>127</v>
      </c>
      <c r="F6081" s="211" t="s">
        <v>3291</v>
      </c>
    </row>
    <row r="6082" spans="1:6" x14ac:dyDescent="0.25">
      <c r="A6082" s="329" t="s">
        <v>241</v>
      </c>
      <c r="B6082" s="211">
        <v>0</v>
      </c>
      <c r="C6082" s="211">
        <v>1</v>
      </c>
      <c r="D6082" s="211" t="s">
        <v>4303</v>
      </c>
      <c r="E6082" s="211" t="s">
        <v>127</v>
      </c>
      <c r="F6082" s="211" t="s">
        <v>3291</v>
      </c>
    </row>
    <row r="6083" spans="1:6" x14ac:dyDescent="0.25">
      <c r="A6083" s="329" t="s">
        <v>241</v>
      </c>
      <c r="B6083" s="211">
        <v>0</v>
      </c>
      <c r="C6083" s="211">
        <v>1</v>
      </c>
      <c r="D6083" s="211" t="s">
        <v>4304</v>
      </c>
      <c r="E6083" s="211" t="s">
        <v>127</v>
      </c>
      <c r="F6083" s="211" t="s">
        <v>3291</v>
      </c>
    </row>
    <row r="6084" spans="1:6" x14ac:dyDescent="0.25">
      <c r="A6084" s="329" t="s">
        <v>241</v>
      </c>
      <c r="B6084" s="211">
        <v>0</v>
      </c>
      <c r="C6084" s="211">
        <v>1</v>
      </c>
      <c r="D6084" s="211" t="s">
        <v>4305</v>
      </c>
      <c r="E6084" s="211" t="s">
        <v>127</v>
      </c>
      <c r="F6084" s="211" t="s">
        <v>3291</v>
      </c>
    </row>
    <row r="6085" spans="1:6" x14ac:dyDescent="0.25">
      <c r="A6085" s="329" t="s">
        <v>241</v>
      </c>
      <c r="B6085" s="211">
        <v>0</v>
      </c>
      <c r="C6085" s="211">
        <v>1</v>
      </c>
      <c r="D6085" s="211" t="s">
        <v>4306</v>
      </c>
      <c r="E6085" s="211" t="s">
        <v>127</v>
      </c>
      <c r="F6085" s="211" t="s">
        <v>3291</v>
      </c>
    </row>
    <row r="6086" spans="1:6" x14ac:dyDescent="0.25">
      <c r="A6086" s="329" t="s">
        <v>241</v>
      </c>
      <c r="B6086" s="211">
        <v>0</v>
      </c>
      <c r="C6086" s="211">
        <v>1</v>
      </c>
      <c r="D6086" s="211" t="s">
        <v>4307</v>
      </c>
      <c r="E6086" s="211" t="s">
        <v>127</v>
      </c>
      <c r="F6086" s="211" t="s">
        <v>3291</v>
      </c>
    </row>
    <row r="6087" spans="1:6" x14ac:dyDescent="0.25">
      <c r="A6087" s="329" t="s">
        <v>241</v>
      </c>
      <c r="B6087" s="211">
        <v>0</v>
      </c>
      <c r="C6087" s="211">
        <v>1</v>
      </c>
      <c r="D6087" s="211" t="s">
        <v>4308</v>
      </c>
      <c r="E6087" s="211" t="s">
        <v>127</v>
      </c>
      <c r="F6087" s="211" t="s">
        <v>3291</v>
      </c>
    </row>
    <row r="6088" spans="1:6" x14ac:dyDescent="0.25">
      <c r="A6088" s="329" t="s">
        <v>241</v>
      </c>
      <c r="B6088" s="211">
        <v>0</v>
      </c>
      <c r="C6088" s="211">
        <v>1</v>
      </c>
      <c r="D6088" s="211" t="s">
        <v>4309</v>
      </c>
      <c r="E6088" s="211" t="s">
        <v>127</v>
      </c>
      <c r="F6088" s="211" t="s">
        <v>3291</v>
      </c>
    </row>
    <row r="6089" spans="1:6" x14ac:dyDescent="0.25">
      <c r="A6089" s="329" t="s">
        <v>241</v>
      </c>
      <c r="B6089" s="211">
        <v>0</v>
      </c>
      <c r="C6089" s="211">
        <v>1</v>
      </c>
      <c r="D6089" s="211" t="s">
        <v>4310</v>
      </c>
      <c r="E6089" s="211" t="s">
        <v>127</v>
      </c>
      <c r="F6089" s="211" t="s">
        <v>3291</v>
      </c>
    </row>
    <row r="6090" spans="1:6" x14ac:dyDescent="0.25">
      <c r="A6090" s="329" t="s">
        <v>241</v>
      </c>
      <c r="B6090" s="211">
        <v>0</v>
      </c>
      <c r="C6090" s="211">
        <v>1</v>
      </c>
      <c r="D6090" s="211" t="s">
        <v>4311</v>
      </c>
      <c r="E6090" s="211" t="s">
        <v>127</v>
      </c>
      <c r="F6090" s="211" t="s">
        <v>3291</v>
      </c>
    </row>
    <row r="6091" spans="1:6" x14ac:dyDescent="0.25">
      <c r="A6091" s="329" t="s">
        <v>241</v>
      </c>
      <c r="B6091" s="211">
        <v>0</v>
      </c>
      <c r="C6091" s="211">
        <v>1</v>
      </c>
      <c r="D6091" s="211" t="s">
        <v>4312</v>
      </c>
      <c r="E6091" s="211" t="s">
        <v>127</v>
      </c>
      <c r="F6091" s="211" t="s">
        <v>3291</v>
      </c>
    </row>
    <row r="6092" spans="1:6" x14ac:dyDescent="0.25">
      <c r="A6092" s="329" t="s">
        <v>241</v>
      </c>
      <c r="B6092" s="211">
        <v>0</v>
      </c>
      <c r="C6092" s="211">
        <v>1</v>
      </c>
      <c r="D6092" s="211" t="s">
        <v>3949</v>
      </c>
      <c r="E6092" s="211" t="s">
        <v>127</v>
      </c>
      <c r="F6092" s="211" t="s">
        <v>3291</v>
      </c>
    </row>
    <row r="6093" spans="1:6" x14ac:dyDescent="0.25">
      <c r="A6093" s="329" t="s">
        <v>241</v>
      </c>
      <c r="B6093" s="211">
        <v>0</v>
      </c>
      <c r="C6093" s="211">
        <v>1</v>
      </c>
      <c r="D6093" s="211" t="s">
        <v>4415</v>
      </c>
      <c r="E6093" s="211" t="s">
        <v>127</v>
      </c>
      <c r="F6093" s="211" t="s">
        <v>3291</v>
      </c>
    </row>
    <row r="6094" spans="1:6" x14ac:dyDescent="0.25">
      <c r="A6094" s="329" t="s">
        <v>241</v>
      </c>
      <c r="B6094" s="211">
        <v>0</v>
      </c>
      <c r="C6094" s="211">
        <v>1</v>
      </c>
      <c r="D6094" s="211" t="s">
        <v>4416</v>
      </c>
      <c r="E6094" s="211" t="s">
        <v>127</v>
      </c>
      <c r="F6094" s="211" t="s">
        <v>3291</v>
      </c>
    </row>
    <row r="6095" spans="1:6" x14ac:dyDescent="0.25">
      <c r="A6095" s="329" t="s">
        <v>241</v>
      </c>
      <c r="B6095" s="211">
        <v>0</v>
      </c>
      <c r="C6095" s="211">
        <v>1</v>
      </c>
      <c r="D6095" s="211" t="s">
        <v>4424</v>
      </c>
      <c r="E6095" s="211" t="s">
        <v>127</v>
      </c>
      <c r="F6095" s="211" t="s">
        <v>3291</v>
      </c>
    </row>
    <row r="6096" spans="1:6" x14ac:dyDescent="0.25">
      <c r="A6096" s="329" t="s">
        <v>241</v>
      </c>
      <c r="B6096" s="211">
        <v>0</v>
      </c>
      <c r="C6096" s="211">
        <v>1</v>
      </c>
      <c r="D6096" s="300" t="s">
        <v>3074</v>
      </c>
      <c r="E6096" s="211" t="s">
        <v>3292</v>
      </c>
      <c r="F6096" s="211" t="s">
        <v>3291</v>
      </c>
    </row>
    <row r="6097" spans="1:6" x14ac:dyDescent="0.25">
      <c r="A6097" s="329" t="s">
        <v>241</v>
      </c>
      <c r="B6097" s="211">
        <v>0</v>
      </c>
      <c r="C6097" s="211">
        <v>1</v>
      </c>
      <c r="D6097" s="300" t="s">
        <v>3075</v>
      </c>
      <c r="E6097" s="211" t="s">
        <v>127</v>
      </c>
      <c r="F6097" s="211" t="s">
        <v>3291</v>
      </c>
    </row>
    <row r="6098" spans="1:6" x14ac:dyDescent="0.25">
      <c r="A6098" s="329" t="s">
        <v>241</v>
      </c>
      <c r="B6098" s="211">
        <v>0</v>
      </c>
      <c r="C6098" s="211">
        <v>1</v>
      </c>
      <c r="D6098" s="300" t="s">
        <v>2546</v>
      </c>
      <c r="E6098" s="211" t="s">
        <v>127</v>
      </c>
      <c r="F6098" s="211" t="s">
        <v>3291</v>
      </c>
    </row>
    <row r="6099" spans="1:6" x14ac:dyDescent="0.25">
      <c r="A6099" s="329" t="s">
        <v>265</v>
      </c>
      <c r="B6099" s="211">
        <v>0</v>
      </c>
      <c r="C6099" s="211">
        <v>1</v>
      </c>
      <c r="D6099" s="300" t="s">
        <v>3074</v>
      </c>
      <c r="E6099" s="211" t="s">
        <v>3292</v>
      </c>
      <c r="F6099" s="211" t="s">
        <v>3291</v>
      </c>
    </row>
    <row r="6100" spans="1:6" x14ac:dyDescent="0.25">
      <c r="A6100" s="329" t="s">
        <v>265</v>
      </c>
      <c r="B6100" s="211">
        <v>0</v>
      </c>
      <c r="C6100" s="211">
        <v>1</v>
      </c>
      <c r="D6100" s="300" t="s">
        <v>3075</v>
      </c>
      <c r="E6100" s="211" t="s">
        <v>127</v>
      </c>
      <c r="F6100" s="211" t="s">
        <v>3291</v>
      </c>
    </row>
    <row r="6101" spans="1:6" x14ac:dyDescent="0.25">
      <c r="A6101" s="329" t="s">
        <v>265</v>
      </c>
      <c r="B6101" s="211">
        <v>0</v>
      </c>
      <c r="C6101" s="211">
        <v>1</v>
      </c>
      <c r="D6101" s="300" t="s">
        <v>2546</v>
      </c>
      <c r="E6101" s="211" t="s">
        <v>127</v>
      </c>
      <c r="F6101" s="211" t="s">
        <v>3291</v>
      </c>
    </row>
    <row r="6102" spans="1:6" x14ac:dyDescent="0.25">
      <c r="A6102" s="211" t="s">
        <v>5329</v>
      </c>
      <c r="B6102" s="211">
        <v>0</v>
      </c>
      <c r="C6102" s="211">
        <v>1</v>
      </c>
      <c r="D6102" s="211" t="s">
        <v>379</v>
      </c>
      <c r="E6102" s="211" t="s">
        <v>3482</v>
      </c>
      <c r="F6102" s="211" t="s">
        <v>3291</v>
      </c>
    </row>
    <row r="6103" spans="1:6" x14ac:dyDescent="0.25">
      <c r="A6103" s="211" t="s">
        <v>5329</v>
      </c>
      <c r="B6103" s="211">
        <v>0</v>
      </c>
      <c r="C6103" s="211">
        <v>1</v>
      </c>
      <c r="D6103" s="211" t="s">
        <v>385</v>
      </c>
      <c r="E6103" s="211" t="s">
        <v>3482</v>
      </c>
      <c r="F6103" s="211" t="s">
        <v>3291</v>
      </c>
    </row>
    <row r="6104" spans="1:6" x14ac:dyDescent="0.25">
      <c r="A6104" s="211" t="s">
        <v>5329</v>
      </c>
      <c r="B6104" s="211">
        <v>0</v>
      </c>
      <c r="C6104" s="211">
        <v>1</v>
      </c>
      <c r="D6104" s="211" t="s">
        <v>3162</v>
      </c>
      <c r="E6104" s="211" t="s">
        <v>3482</v>
      </c>
      <c r="F6104" s="211" t="s">
        <v>3291</v>
      </c>
    </row>
    <row r="6105" spans="1:6" x14ac:dyDescent="0.25">
      <c r="A6105" s="211" t="s">
        <v>5329</v>
      </c>
      <c r="B6105" s="211">
        <v>0</v>
      </c>
      <c r="C6105" s="211">
        <v>1</v>
      </c>
      <c r="D6105" s="211" t="s">
        <v>3247</v>
      </c>
      <c r="E6105" s="211" t="s">
        <v>3482</v>
      </c>
      <c r="F6105" s="211" t="s">
        <v>3291</v>
      </c>
    </row>
    <row r="6106" spans="1:6" x14ac:dyDescent="0.25">
      <c r="A6106" s="211" t="s">
        <v>5329</v>
      </c>
      <c r="B6106" s="211">
        <v>0</v>
      </c>
      <c r="C6106" s="211">
        <v>1</v>
      </c>
      <c r="D6106" s="211" t="s">
        <v>2283</v>
      </c>
      <c r="E6106" s="211" t="s">
        <v>3482</v>
      </c>
      <c r="F6106" s="211" t="s">
        <v>3291</v>
      </c>
    </row>
    <row r="6107" spans="1:6" x14ac:dyDescent="0.25">
      <c r="A6107" s="211" t="s">
        <v>5329</v>
      </c>
      <c r="B6107" s="211">
        <v>0</v>
      </c>
      <c r="C6107" s="211">
        <v>1</v>
      </c>
      <c r="D6107" s="211" t="s">
        <v>2282</v>
      </c>
      <c r="E6107" s="211" t="s">
        <v>3482</v>
      </c>
      <c r="F6107" s="211" t="s">
        <v>3291</v>
      </c>
    </row>
    <row r="6108" spans="1:6" x14ac:dyDescent="0.25">
      <c r="A6108" s="211" t="s">
        <v>5329</v>
      </c>
      <c r="B6108" s="211">
        <v>0</v>
      </c>
      <c r="C6108" s="211">
        <v>1</v>
      </c>
      <c r="D6108" s="211" t="s">
        <v>3563</v>
      </c>
      <c r="E6108" s="211" t="s">
        <v>3290</v>
      </c>
      <c r="F6108" s="211" t="s">
        <v>3291</v>
      </c>
    </row>
    <row r="6109" spans="1:6" x14ac:dyDescent="0.25">
      <c r="A6109" s="211" t="s">
        <v>5329</v>
      </c>
      <c r="B6109" s="211">
        <v>0</v>
      </c>
      <c r="C6109" s="211">
        <v>1</v>
      </c>
      <c r="D6109" s="211" t="s">
        <v>3389</v>
      </c>
      <c r="E6109" s="211" t="s">
        <v>3290</v>
      </c>
      <c r="F6109" s="211" t="s">
        <v>3291</v>
      </c>
    </row>
    <row r="6110" spans="1:6" x14ac:dyDescent="0.25">
      <c r="A6110" s="211" t="s">
        <v>5329</v>
      </c>
      <c r="B6110" s="211">
        <v>0</v>
      </c>
      <c r="C6110" s="211">
        <v>1</v>
      </c>
      <c r="D6110" s="211" t="s">
        <v>1714</v>
      </c>
      <c r="E6110" s="211" t="s">
        <v>3482</v>
      </c>
      <c r="F6110" s="211" t="s">
        <v>3291</v>
      </c>
    </row>
    <row r="6111" spans="1:6" x14ac:dyDescent="0.25">
      <c r="A6111" s="211" t="s">
        <v>5329</v>
      </c>
      <c r="B6111" s="211">
        <v>0</v>
      </c>
      <c r="C6111" s="211">
        <v>1</v>
      </c>
      <c r="D6111" s="211" t="s">
        <v>1716</v>
      </c>
      <c r="E6111" s="211" t="s">
        <v>3482</v>
      </c>
      <c r="F6111" s="211" t="s">
        <v>3291</v>
      </c>
    </row>
    <row r="6112" spans="1:6" x14ac:dyDescent="0.25">
      <c r="A6112" s="211" t="s">
        <v>5329</v>
      </c>
      <c r="B6112" s="211">
        <v>0</v>
      </c>
      <c r="C6112" s="211">
        <v>1</v>
      </c>
      <c r="D6112" s="211" t="s">
        <v>1718</v>
      </c>
      <c r="E6112" s="211" t="s">
        <v>3482</v>
      </c>
      <c r="F6112" s="211" t="s">
        <v>3291</v>
      </c>
    </row>
    <row r="6113" spans="1:6" x14ac:dyDescent="0.25">
      <c r="A6113" s="211" t="s">
        <v>5329</v>
      </c>
      <c r="B6113" s="211">
        <v>0</v>
      </c>
      <c r="C6113" s="211">
        <v>1</v>
      </c>
      <c r="D6113" s="211" t="s">
        <v>2379</v>
      </c>
      <c r="E6113" s="211" t="s">
        <v>3482</v>
      </c>
      <c r="F6113" s="211" t="s">
        <v>3291</v>
      </c>
    </row>
    <row r="6114" spans="1:6" x14ac:dyDescent="0.25">
      <c r="A6114" s="211" t="s">
        <v>5329</v>
      </c>
      <c r="B6114" s="211">
        <v>0</v>
      </c>
      <c r="C6114" s="211">
        <v>1</v>
      </c>
      <c r="D6114" s="211" t="s">
        <v>1722</v>
      </c>
      <c r="E6114" s="211" t="s">
        <v>3482</v>
      </c>
      <c r="F6114" s="211" t="s">
        <v>3291</v>
      </c>
    </row>
    <row r="6115" spans="1:6" x14ac:dyDescent="0.25">
      <c r="A6115" s="211" t="s">
        <v>5329</v>
      </c>
      <c r="B6115" s="211">
        <v>0</v>
      </c>
      <c r="C6115" s="211">
        <v>1</v>
      </c>
      <c r="D6115" s="211" t="s">
        <v>1724</v>
      </c>
      <c r="E6115" s="211" t="s">
        <v>3482</v>
      </c>
      <c r="F6115" s="211" t="s">
        <v>3291</v>
      </c>
    </row>
    <row r="6116" spans="1:6" x14ac:dyDescent="0.25">
      <c r="A6116" s="211" t="s">
        <v>5329</v>
      </c>
      <c r="B6116" s="211">
        <v>0</v>
      </c>
      <c r="C6116" s="211">
        <v>1</v>
      </c>
      <c r="D6116" s="211" t="s">
        <v>72</v>
      </c>
      <c r="E6116" s="211" t="s">
        <v>3482</v>
      </c>
      <c r="F6116" s="211" t="s">
        <v>3291</v>
      </c>
    </row>
    <row r="6117" spans="1:6" x14ac:dyDescent="0.25">
      <c r="A6117" s="211" t="s">
        <v>5329</v>
      </c>
      <c r="B6117" s="211">
        <v>0</v>
      </c>
      <c r="C6117" s="211">
        <v>1</v>
      </c>
      <c r="D6117" s="211" t="s">
        <v>73</v>
      </c>
      <c r="E6117" s="211" t="s">
        <v>3482</v>
      </c>
      <c r="F6117" s="211" t="s">
        <v>3291</v>
      </c>
    </row>
    <row r="6118" spans="1:6" x14ac:dyDescent="0.25">
      <c r="A6118" s="211" t="s">
        <v>5329</v>
      </c>
      <c r="B6118" s="211">
        <v>0</v>
      </c>
      <c r="C6118" s="211">
        <v>1</v>
      </c>
      <c r="D6118" s="211" t="s">
        <v>3107</v>
      </c>
      <c r="E6118" s="211" t="s">
        <v>3482</v>
      </c>
      <c r="F6118" s="211" t="s">
        <v>3291</v>
      </c>
    </row>
    <row r="6119" spans="1:6" x14ac:dyDescent="0.25">
      <c r="A6119" s="211" t="s">
        <v>5329</v>
      </c>
      <c r="B6119" s="211">
        <v>0</v>
      </c>
      <c r="C6119" s="211">
        <v>1</v>
      </c>
      <c r="D6119" s="211" t="s">
        <v>3109</v>
      </c>
      <c r="E6119" s="211" t="s">
        <v>3482</v>
      </c>
      <c r="F6119" s="211" t="s">
        <v>3291</v>
      </c>
    </row>
    <row r="6120" spans="1:6" x14ac:dyDescent="0.25">
      <c r="A6120" s="211" t="s">
        <v>5329</v>
      </c>
      <c r="B6120" s="211">
        <v>0</v>
      </c>
      <c r="C6120" s="211">
        <v>1</v>
      </c>
      <c r="D6120" s="211" t="s">
        <v>3111</v>
      </c>
      <c r="E6120" s="211" t="s">
        <v>3482</v>
      </c>
      <c r="F6120" s="211" t="s">
        <v>3291</v>
      </c>
    </row>
    <row r="6121" spans="1:6" x14ac:dyDescent="0.25">
      <c r="A6121" s="211" t="s">
        <v>5329</v>
      </c>
      <c r="B6121" s="211">
        <v>0</v>
      </c>
      <c r="C6121" s="211">
        <v>1</v>
      </c>
      <c r="D6121" s="211" t="s">
        <v>3388</v>
      </c>
      <c r="E6121" s="211" t="s">
        <v>3290</v>
      </c>
      <c r="F6121" s="211" t="s">
        <v>3291</v>
      </c>
    </row>
    <row r="6122" spans="1:6" x14ac:dyDescent="0.25">
      <c r="A6122" s="211" t="s">
        <v>5329</v>
      </c>
      <c r="B6122" s="211">
        <v>0</v>
      </c>
      <c r="C6122" s="211">
        <v>1</v>
      </c>
      <c r="D6122" s="211" t="s">
        <v>3387</v>
      </c>
      <c r="E6122" s="211" t="s">
        <v>3290</v>
      </c>
      <c r="F6122" s="211" t="s">
        <v>3291</v>
      </c>
    </row>
    <row r="6123" spans="1:6" x14ac:dyDescent="0.25">
      <c r="A6123" s="211" t="s">
        <v>5329</v>
      </c>
      <c r="B6123" s="211">
        <v>0</v>
      </c>
      <c r="C6123" s="211">
        <v>1</v>
      </c>
      <c r="D6123" s="211" t="s">
        <v>3391</v>
      </c>
      <c r="E6123" s="211" t="s">
        <v>3290</v>
      </c>
      <c r="F6123" s="211" t="s">
        <v>3291</v>
      </c>
    </row>
    <row r="6124" spans="1:6" x14ac:dyDescent="0.25">
      <c r="A6124" s="211" t="s">
        <v>5329</v>
      </c>
      <c r="B6124" s="211">
        <v>0</v>
      </c>
      <c r="C6124" s="211">
        <v>1</v>
      </c>
      <c r="D6124" s="211" t="s">
        <v>3392</v>
      </c>
      <c r="E6124" s="211" t="s">
        <v>3290</v>
      </c>
      <c r="F6124" s="211" t="s">
        <v>3291</v>
      </c>
    </row>
    <row r="6125" spans="1:6" x14ac:dyDescent="0.25">
      <c r="A6125" s="211" t="s">
        <v>5329</v>
      </c>
      <c r="B6125" s="211">
        <v>0</v>
      </c>
      <c r="C6125" s="211">
        <v>1</v>
      </c>
      <c r="D6125" s="211" t="s">
        <v>209</v>
      </c>
      <c r="E6125" s="211" t="s">
        <v>3292</v>
      </c>
      <c r="F6125" s="211" t="s">
        <v>3291</v>
      </c>
    </row>
    <row r="6126" spans="1:6" x14ac:dyDescent="0.25">
      <c r="A6126" s="211" t="s">
        <v>5329</v>
      </c>
      <c r="B6126" s="211">
        <v>0</v>
      </c>
      <c r="C6126" s="211">
        <v>1</v>
      </c>
      <c r="D6126" s="211" t="s">
        <v>3196</v>
      </c>
      <c r="E6126" s="211" t="s">
        <v>3292</v>
      </c>
      <c r="F6126" s="211" t="s">
        <v>3291</v>
      </c>
    </row>
    <row r="6127" spans="1:6" x14ac:dyDescent="0.25">
      <c r="A6127" s="211" t="s">
        <v>5329</v>
      </c>
      <c r="B6127" s="211">
        <v>0</v>
      </c>
      <c r="C6127" s="211">
        <v>1</v>
      </c>
      <c r="D6127" s="211" t="s">
        <v>392</v>
      </c>
      <c r="E6127" s="211" t="s">
        <v>3292</v>
      </c>
      <c r="F6127" s="211" t="s">
        <v>3291</v>
      </c>
    </row>
    <row r="6128" spans="1:6" x14ac:dyDescent="0.25">
      <c r="A6128" s="211" t="s">
        <v>5329</v>
      </c>
      <c r="B6128" s="211">
        <v>0</v>
      </c>
      <c r="C6128" s="211">
        <v>1</v>
      </c>
      <c r="D6128" s="211" t="s">
        <v>642</v>
      </c>
      <c r="E6128" s="211" t="s">
        <v>3292</v>
      </c>
      <c r="F6128" s="211" t="s">
        <v>3291</v>
      </c>
    </row>
    <row r="6129" spans="1:6" x14ac:dyDescent="0.25">
      <c r="A6129" s="211" t="s">
        <v>5329</v>
      </c>
      <c r="B6129" s="211">
        <v>0</v>
      </c>
      <c r="C6129" s="211">
        <v>1</v>
      </c>
      <c r="D6129" s="211" t="s">
        <v>395</v>
      </c>
      <c r="E6129" s="211" t="s">
        <v>3292</v>
      </c>
      <c r="F6129" s="211" t="s">
        <v>3291</v>
      </c>
    </row>
    <row r="6130" spans="1:6" x14ac:dyDescent="0.25">
      <c r="A6130" s="211" t="s">
        <v>5329</v>
      </c>
      <c r="B6130" s="211">
        <v>0</v>
      </c>
      <c r="C6130" s="211">
        <v>1</v>
      </c>
      <c r="D6130" s="211" t="s">
        <v>397</v>
      </c>
      <c r="E6130" s="211" t="s">
        <v>3292</v>
      </c>
      <c r="F6130" s="211" t="s">
        <v>3291</v>
      </c>
    </row>
    <row r="6131" spans="1:6" x14ac:dyDescent="0.25">
      <c r="A6131" s="211" t="s">
        <v>5329</v>
      </c>
      <c r="B6131" s="211">
        <v>0</v>
      </c>
      <c r="C6131" s="211">
        <v>1</v>
      </c>
      <c r="D6131" s="211" t="s">
        <v>292</v>
      </c>
      <c r="E6131" s="211" t="s">
        <v>3292</v>
      </c>
      <c r="F6131" s="211" t="s">
        <v>3291</v>
      </c>
    </row>
    <row r="6132" spans="1:6" x14ac:dyDescent="0.25">
      <c r="A6132" s="211" t="s">
        <v>5329</v>
      </c>
      <c r="B6132" s="211">
        <v>0</v>
      </c>
      <c r="C6132" s="211">
        <v>1</v>
      </c>
      <c r="D6132" s="211" t="s">
        <v>400</v>
      </c>
      <c r="E6132" s="211" t="s">
        <v>3292</v>
      </c>
      <c r="F6132" s="211" t="s">
        <v>3291</v>
      </c>
    </row>
    <row r="6133" spans="1:6" x14ac:dyDescent="0.25">
      <c r="A6133" s="211" t="s">
        <v>5329</v>
      </c>
      <c r="B6133" s="211">
        <v>0</v>
      </c>
      <c r="C6133" s="211">
        <v>1</v>
      </c>
      <c r="D6133" s="211" t="s">
        <v>403</v>
      </c>
      <c r="E6133" s="211" t="s">
        <v>3292</v>
      </c>
      <c r="F6133" s="211" t="s">
        <v>3291</v>
      </c>
    </row>
    <row r="6134" spans="1:6" x14ac:dyDescent="0.25">
      <c r="A6134" s="211" t="s">
        <v>5329</v>
      </c>
      <c r="B6134" s="211">
        <v>0</v>
      </c>
      <c r="C6134" s="211">
        <v>1</v>
      </c>
      <c r="D6134" s="211" t="s">
        <v>1042</v>
      </c>
      <c r="E6134" s="211" t="s">
        <v>3292</v>
      </c>
      <c r="F6134" s="211" t="s">
        <v>3291</v>
      </c>
    </row>
    <row r="6135" spans="1:6" x14ac:dyDescent="0.25">
      <c r="A6135" s="211" t="s">
        <v>5329</v>
      </c>
      <c r="B6135" s="211">
        <v>0</v>
      </c>
      <c r="C6135" s="211">
        <v>1</v>
      </c>
      <c r="D6135" s="211" t="s">
        <v>1045</v>
      </c>
      <c r="E6135" s="211" t="s">
        <v>3292</v>
      </c>
      <c r="F6135" s="211" t="s">
        <v>3291</v>
      </c>
    </row>
    <row r="6136" spans="1:6" x14ac:dyDescent="0.25">
      <c r="A6136" s="211" t="s">
        <v>5329</v>
      </c>
      <c r="B6136" s="211">
        <v>0</v>
      </c>
      <c r="C6136" s="211">
        <v>1</v>
      </c>
      <c r="D6136" s="211" t="s">
        <v>933</v>
      </c>
      <c r="E6136" s="211" t="s">
        <v>3292</v>
      </c>
      <c r="F6136" s="211" t="s">
        <v>3291</v>
      </c>
    </row>
    <row r="6137" spans="1:6" x14ac:dyDescent="0.25">
      <c r="A6137" s="211" t="s">
        <v>5329</v>
      </c>
      <c r="B6137" s="211">
        <v>0</v>
      </c>
      <c r="C6137" s="211">
        <v>1</v>
      </c>
      <c r="D6137" s="211" t="s">
        <v>932</v>
      </c>
      <c r="E6137" s="211" t="s">
        <v>3292</v>
      </c>
      <c r="F6137" s="211" t="s">
        <v>3291</v>
      </c>
    </row>
    <row r="6138" spans="1:6" x14ac:dyDescent="0.25">
      <c r="A6138" s="211" t="s">
        <v>5329</v>
      </c>
      <c r="B6138" s="211">
        <v>0</v>
      </c>
      <c r="C6138" s="211">
        <v>1</v>
      </c>
      <c r="D6138" s="211" t="s">
        <v>381</v>
      </c>
      <c r="E6138" s="211" t="s">
        <v>3292</v>
      </c>
      <c r="F6138" s="211" t="s">
        <v>3291</v>
      </c>
    </row>
    <row r="6139" spans="1:6" x14ac:dyDescent="0.25">
      <c r="A6139" s="211" t="s">
        <v>5329</v>
      </c>
      <c r="B6139" s="211">
        <v>0</v>
      </c>
      <c r="C6139" s="211">
        <v>1</v>
      </c>
      <c r="D6139" s="211" t="s">
        <v>767</v>
      </c>
      <c r="E6139" s="211" t="s">
        <v>3292</v>
      </c>
      <c r="F6139" s="211" t="s">
        <v>3291</v>
      </c>
    </row>
    <row r="6140" spans="1:6" x14ac:dyDescent="0.25">
      <c r="A6140" s="211" t="s">
        <v>5329</v>
      </c>
      <c r="B6140" s="211">
        <v>0</v>
      </c>
      <c r="C6140" s="211">
        <v>1</v>
      </c>
      <c r="D6140" s="211" t="s">
        <v>4401</v>
      </c>
      <c r="E6140" s="211" t="s">
        <v>127</v>
      </c>
      <c r="F6140" s="211" t="s">
        <v>3291</v>
      </c>
    </row>
    <row r="6141" spans="1:6" x14ac:dyDescent="0.25">
      <c r="A6141" s="211" t="s">
        <v>5329</v>
      </c>
      <c r="B6141" s="211">
        <v>0</v>
      </c>
      <c r="C6141" s="211">
        <v>1</v>
      </c>
      <c r="D6141" s="211" t="s">
        <v>3200</v>
      </c>
      <c r="E6141" s="211" t="s">
        <v>127</v>
      </c>
      <c r="F6141" s="211" t="s">
        <v>3291</v>
      </c>
    </row>
    <row r="6142" spans="1:6" x14ac:dyDescent="0.25">
      <c r="A6142" s="211" t="s">
        <v>5329</v>
      </c>
      <c r="B6142" s="211">
        <v>0</v>
      </c>
      <c r="C6142" s="211">
        <v>1</v>
      </c>
      <c r="D6142" s="211" t="s">
        <v>3199</v>
      </c>
      <c r="E6142" s="211" t="s">
        <v>3292</v>
      </c>
      <c r="F6142" s="211" t="s">
        <v>3291</v>
      </c>
    </row>
    <row r="6143" spans="1:6" x14ac:dyDescent="0.25">
      <c r="A6143" s="211" t="s">
        <v>5329</v>
      </c>
      <c r="B6143" s="211">
        <v>0</v>
      </c>
      <c r="C6143" s="211">
        <v>1</v>
      </c>
      <c r="D6143" s="211" t="s">
        <v>87</v>
      </c>
      <c r="E6143" s="211" t="s">
        <v>3292</v>
      </c>
      <c r="F6143" s="211" t="s">
        <v>3291</v>
      </c>
    </row>
    <row r="6144" spans="1:6" x14ac:dyDescent="0.25">
      <c r="A6144" s="211" t="s">
        <v>5329</v>
      </c>
      <c r="B6144" s="211">
        <v>0</v>
      </c>
      <c r="C6144" s="211">
        <v>1</v>
      </c>
      <c r="D6144" s="211" t="s">
        <v>3584</v>
      </c>
      <c r="E6144" s="211" t="s">
        <v>3292</v>
      </c>
      <c r="F6144" s="211" t="s">
        <v>3291</v>
      </c>
    </row>
    <row r="6145" spans="1:6" x14ac:dyDescent="0.25">
      <c r="A6145" s="211" t="s">
        <v>5329</v>
      </c>
      <c r="B6145" s="211">
        <v>0</v>
      </c>
      <c r="C6145" s="211">
        <v>1</v>
      </c>
      <c r="D6145" s="211" t="s">
        <v>78</v>
      </c>
      <c r="E6145" s="211" t="s">
        <v>3292</v>
      </c>
      <c r="F6145" s="211" t="s">
        <v>3291</v>
      </c>
    </row>
    <row r="6146" spans="1:6" x14ac:dyDescent="0.25">
      <c r="A6146" s="211" t="s">
        <v>5329</v>
      </c>
      <c r="B6146" s="211">
        <v>0</v>
      </c>
      <c r="C6146" s="211">
        <v>1</v>
      </c>
      <c r="D6146" s="211" t="s">
        <v>3532</v>
      </c>
      <c r="E6146" s="211" t="s">
        <v>3292</v>
      </c>
      <c r="F6146" s="211" t="s">
        <v>3291</v>
      </c>
    </row>
    <row r="6147" spans="1:6" x14ac:dyDescent="0.25">
      <c r="A6147" s="211" t="s">
        <v>5329</v>
      </c>
      <c r="B6147" s="211">
        <v>0</v>
      </c>
      <c r="C6147" s="211">
        <v>1</v>
      </c>
      <c r="D6147" s="211" t="s">
        <v>1048</v>
      </c>
      <c r="E6147" s="211" t="s">
        <v>3292</v>
      </c>
      <c r="F6147" s="211" t="s">
        <v>3291</v>
      </c>
    </row>
    <row r="6148" spans="1:6" x14ac:dyDescent="0.25">
      <c r="A6148" s="211" t="s">
        <v>5329</v>
      </c>
      <c r="B6148" s="211">
        <v>0</v>
      </c>
      <c r="C6148" s="211">
        <v>1</v>
      </c>
      <c r="D6148" s="211" t="s">
        <v>1050</v>
      </c>
      <c r="E6148" s="211" t="s">
        <v>3292</v>
      </c>
      <c r="F6148" s="211" t="s">
        <v>3291</v>
      </c>
    </row>
    <row r="6149" spans="1:6" x14ac:dyDescent="0.25">
      <c r="A6149" s="211" t="s">
        <v>5329</v>
      </c>
      <c r="B6149" s="211">
        <v>0</v>
      </c>
      <c r="C6149" s="211">
        <v>1</v>
      </c>
      <c r="D6149" s="211" t="s">
        <v>1043</v>
      </c>
      <c r="E6149" s="211" t="s">
        <v>3292</v>
      </c>
      <c r="F6149" s="211" t="s">
        <v>3291</v>
      </c>
    </row>
    <row r="6150" spans="1:6" x14ac:dyDescent="0.25">
      <c r="A6150" s="211" t="s">
        <v>5329</v>
      </c>
      <c r="B6150" s="211">
        <v>0</v>
      </c>
      <c r="C6150" s="211">
        <v>1</v>
      </c>
      <c r="D6150" s="211" t="s">
        <v>4402</v>
      </c>
      <c r="E6150" s="211" t="s">
        <v>127</v>
      </c>
      <c r="F6150" s="211" t="s">
        <v>3291</v>
      </c>
    </row>
    <row r="6151" spans="1:6" x14ac:dyDescent="0.25">
      <c r="A6151" s="211" t="s">
        <v>5329</v>
      </c>
      <c r="B6151" s="211">
        <v>0</v>
      </c>
      <c r="C6151" s="211">
        <v>1</v>
      </c>
      <c r="D6151" s="211" t="s">
        <v>3993</v>
      </c>
      <c r="E6151" s="211" t="s">
        <v>3292</v>
      </c>
      <c r="F6151" s="211" t="s">
        <v>3291</v>
      </c>
    </row>
    <row r="6152" spans="1:6" x14ac:dyDescent="0.25">
      <c r="A6152" s="211" t="s">
        <v>5329</v>
      </c>
      <c r="B6152" s="211">
        <v>0</v>
      </c>
      <c r="C6152" s="211">
        <v>1</v>
      </c>
      <c r="D6152" s="211" t="s">
        <v>4195</v>
      </c>
      <c r="E6152" s="211" t="s">
        <v>127</v>
      </c>
      <c r="F6152" s="211" t="s">
        <v>3291</v>
      </c>
    </row>
    <row r="6153" spans="1:6" x14ac:dyDescent="0.25">
      <c r="A6153" s="211" t="s">
        <v>5329</v>
      </c>
      <c r="B6153" s="211">
        <v>0</v>
      </c>
      <c r="C6153" s="211">
        <v>1</v>
      </c>
      <c r="D6153" s="211" t="s">
        <v>4213</v>
      </c>
      <c r="E6153" s="211" t="s">
        <v>127</v>
      </c>
      <c r="F6153" s="211" t="s">
        <v>3291</v>
      </c>
    </row>
    <row r="6154" spans="1:6" x14ac:dyDescent="0.25">
      <c r="A6154" s="211" t="s">
        <v>5329</v>
      </c>
      <c r="B6154" s="211">
        <v>0</v>
      </c>
      <c r="C6154" s="211">
        <v>1</v>
      </c>
      <c r="D6154" s="211" t="s">
        <v>4214</v>
      </c>
      <c r="E6154" s="211" t="s">
        <v>127</v>
      </c>
      <c r="F6154" s="211" t="s">
        <v>3291</v>
      </c>
    </row>
    <row r="6155" spans="1:6" x14ac:dyDescent="0.25">
      <c r="A6155" s="211" t="s">
        <v>5329</v>
      </c>
      <c r="B6155" s="211">
        <v>0</v>
      </c>
      <c r="C6155" s="211">
        <v>1</v>
      </c>
      <c r="D6155" s="211" t="s">
        <v>4215</v>
      </c>
      <c r="E6155" s="211" t="s">
        <v>127</v>
      </c>
      <c r="F6155" s="211" t="s">
        <v>3291</v>
      </c>
    </row>
    <row r="6156" spans="1:6" x14ac:dyDescent="0.25">
      <c r="A6156" s="211" t="s">
        <v>5329</v>
      </c>
      <c r="B6156" s="211">
        <v>0</v>
      </c>
      <c r="C6156" s="211">
        <v>1</v>
      </c>
      <c r="D6156" s="211" t="s">
        <v>4216</v>
      </c>
      <c r="E6156" s="211" t="s">
        <v>127</v>
      </c>
      <c r="F6156" s="211" t="s">
        <v>3291</v>
      </c>
    </row>
    <row r="6157" spans="1:6" x14ac:dyDescent="0.25">
      <c r="A6157" s="211" t="s">
        <v>5329</v>
      </c>
      <c r="B6157" s="211">
        <v>0</v>
      </c>
      <c r="C6157" s="211">
        <v>1</v>
      </c>
      <c r="D6157" s="211" t="s">
        <v>4217</v>
      </c>
      <c r="E6157" s="211" t="s">
        <v>127</v>
      </c>
      <c r="F6157" s="211" t="s">
        <v>3291</v>
      </c>
    </row>
    <row r="6158" spans="1:6" x14ac:dyDescent="0.25">
      <c r="A6158" s="211" t="s">
        <v>5329</v>
      </c>
      <c r="B6158" s="211">
        <v>0</v>
      </c>
      <c r="C6158" s="211">
        <v>1</v>
      </c>
      <c r="D6158" s="211" t="s">
        <v>4218</v>
      </c>
      <c r="E6158" s="211" t="s">
        <v>127</v>
      </c>
      <c r="F6158" s="211" t="s">
        <v>3291</v>
      </c>
    </row>
    <row r="6159" spans="1:6" x14ac:dyDescent="0.25">
      <c r="A6159" s="211" t="s">
        <v>5329</v>
      </c>
      <c r="B6159" s="211">
        <v>0</v>
      </c>
      <c r="C6159" s="211">
        <v>1</v>
      </c>
      <c r="D6159" s="211" t="s">
        <v>4219</v>
      </c>
      <c r="E6159" s="211" t="s">
        <v>127</v>
      </c>
      <c r="F6159" s="211" t="s">
        <v>3291</v>
      </c>
    </row>
    <row r="6160" spans="1:6" x14ac:dyDescent="0.25">
      <c r="A6160" s="211" t="s">
        <v>5329</v>
      </c>
      <c r="B6160" s="211">
        <v>0</v>
      </c>
      <c r="C6160" s="211">
        <v>1</v>
      </c>
      <c r="D6160" s="211" t="s">
        <v>4220</v>
      </c>
      <c r="E6160" s="211" t="s">
        <v>127</v>
      </c>
      <c r="F6160" s="211" t="s">
        <v>3291</v>
      </c>
    </row>
    <row r="6161" spans="1:6" x14ac:dyDescent="0.25">
      <c r="A6161" s="211" t="s">
        <v>5329</v>
      </c>
      <c r="B6161" s="211">
        <v>0</v>
      </c>
      <c r="C6161" s="211">
        <v>1</v>
      </c>
      <c r="D6161" s="211" t="s">
        <v>4221</v>
      </c>
      <c r="E6161" s="211" t="s">
        <v>127</v>
      </c>
      <c r="F6161" s="211" t="s">
        <v>3291</v>
      </c>
    </row>
    <row r="6162" spans="1:6" x14ac:dyDescent="0.25">
      <c r="A6162" s="211" t="s">
        <v>5329</v>
      </c>
      <c r="B6162" s="211">
        <v>0</v>
      </c>
      <c r="C6162" s="211">
        <v>1</v>
      </c>
      <c r="D6162" s="211" t="s">
        <v>4222</v>
      </c>
      <c r="E6162" s="211" t="s">
        <v>127</v>
      </c>
      <c r="F6162" s="211" t="s">
        <v>3291</v>
      </c>
    </row>
    <row r="6163" spans="1:6" x14ac:dyDescent="0.25">
      <c r="A6163" s="211" t="s">
        <v>5329</v>
      </c>
      <c r="B6163" s="211">
        <v>0</v>
      </c>
      <c r="C6163" s="211">
        <v>1</v>
      </c>
      <c r="D6163" s="211" t="s">
        <v>4223</v>
      </c>
      <c r="E6163" s="211" t="s">
        <v>127</v>
      </c>
      <c r="F6163" s="211" t="s">
        <v>3291</v>
      </c>
    </row>
    <row r="6164" spans="1:6" x14ac:dyDescent="0.25">
      <c r="A6164" s="211" t="s">
        <v>5329</v>
      </c>
      <c r="B6164" s="211">
        <v>0</v>
      </c>
      <c r="C6164" s="211">
        <v>1</v>
      </c>
      <c r="D6164" s="211" t="s">
        <v>4260</v>
      </c>
      <c r="E6164" s="211" t="s">
        <v>127</v>
      </c>
      <c r="F6164" s="211" t="s">
        <v>3291</v>
      </c>
    </row>
    <row r="6165" spans="1:6" x14ac:dyDescent="0.25">
      <c r="A6165" s="211" t="s">
        <v>5329</v>
      </c>
      <c r="B6165" s="211">
        <v>0</v>
      </c>
      <c r="C6165" s="211">
        <v>1</v>
      </c>
      <c r="D6165" s="211" t="s">
        <v>3192</v>
      </c>
      <c r="E6165" s="211" t="s">
        <v>3292</v>
      </c>
      <c r="F6165" s="211" t="s">
        <v>3291</v>
      </c>
    </row>
    <row r="6166" spans="1:6" x14ac:dyDescent="0.25">
      <c r="A6166" s="211" t="s">
        <v>5329</v>
      </c>
      <c r="B6166" s="211">
        <v>0</v>
      </c>
      <c r="C6166" s="211">
        <v>1</v>
      </c>
      <c r="D6166" s="211" t="s">
        <v>926</v>
      </c>
      <c r="E6166" s="211" t="s">
        <v>3292</v>
      </c>
      <c r="F6166" s="211" t="s">
        <v>3291</v>
      </c>
    </row>
    <row r="6167" spans="1:6" x14ac:dyDescent="0.25">
      <c r="A6167" s="211" t="s">
        <v>5329</v>
      </c>
      <c r="B6167" s="211">
        <v>0</v>
      </c>
      <c r="C6167" s="211">
        <v>1</v>
      </c>
      <c r="D6167" s="211" t="s">
        <v>4301</v>
      </c>
      <c r="E6167" s="211" t="s">
        <v>127</v>
      </c>
      <c r="F6167" s="211" t="s">
        <v>3291</v>
      </c>
    </row>
    <row r="6168" spans="1:6" x14ac:dyDescent="0.25">
      <c r="A6168" s="211" t="s">
        <v>5329</v>
      </c>
      <c r="B6168" s="211">
        <v>0</v>
      </c>
      <c r="C6168" s="211">
        <v>1</v>
      </c>
      <c r="D6168" s="211" t="s">
        <v>4302</v>
      </c>
      <c r="E6168" s="211" t="s">
        <v>127</v>
      </c>
      <c r="F6168" s="211" t="s">
        <v>3291</v>
      </c>
    </row>
    <row r="6169" spans="1:6" x14ac:dyDescent="0.25">
      <c r="A6169" s="211" t="s">
        <v>5329</v>
      </c>
      <c r="B6169" s="211">
        <v>0</v>
      </c>
      <c r="C6169" s="211">
        <v>1</v>
      </c>
      <c r="D6169" s="211" t="s">
        <v>4303</v>
      </c>
      <c r="E6169" s="211" t="s">
        <v>127</v>
      </c>
      <c r="F6169" s="211" t="s">
        <v>3291</v>
      </c>
    </row>
    <row r="6170" spans="1:6" x14ac:dyDescent="0.25">
      <c r="A6170" s="211" t="s">
        <v>5329</v>
      </c>
      <c r="B6170" s="211">
        <v>0</v>
      </c>
      <c r="C6170" s="211">
        <v>1</v>
      </c>
      <c r="D6170" s="211" t="s">
        <v>4304</v>
      </c>
      <c r="E6170" s="211" t="s">
        <v>127</v>
      </c>
      <c r="F6170" s="211" t="s">
        <v>3291</v>
      </c>
    </row>
    <row r="6171" spans="1:6" x14ac:dyDescent="0.25">
      <c r="A6171" s="211" t="s">
        <v>5329</v>
      </c>
      <c r="B6171" s="211">
        <v>0</v>
      </c>
      <c r="C6171" s="211">
        <v>1</v>
      </c>
      <c r="D6171" s="211" t="s">
        <v>4305</v>
      </c>
      <c r="E6171" s="211" t="s">
        <v>127</v>
      </c>
      <c r="F6171" s="211" t="s">
        <v>3291</v>
      </c>
    </row>
    <row r="6172" spans="1:6" x14ac:dyDescent="0.25">
      <c r="A6172" s="211" t="s">
        <v>5329</v>
      </c>
      <c r="B6172" s="211">
        <v>0</v>
      </c>
      <c r="C6172" s="211">
        <v>1</v>
      </c>
      <c r="D6172" s="211" t="s">
        <v>4306</v>
      </c>
      <c r="E6172" s="211" t="s">
        <v>127</v>
      </c>
      <c r="F6172" s="211" t="s">
        <v>3291</v>
      </c>
    </row>
    <row r="6173" spans="1:6" x14ac:dyDescent="0.25">
      <c r="A6173" s="211" t="s">
        <v>5329</v>
      </c>
      <c r="B6173" s="211">
        <v>0</v>
      </c>
      <c r="C6173" s="211">
        <v>1</v>
      </c>
      <c r="D6173" s="211" t="s">
        <v>4307</v>
      </c>
      <c r="E6173" s="211" t="s">
        <v>127</v>
      </c>
      <c r="F6173" s="211" t="s">
        <v>3291</v>
      </c>
    </row>
    <row r="6174" spans="1:6" x14ac:dyDescent="0.25">
      <c r="A6174" s="211" t="s">
        <v>5329</v>
      </c>
      <c r="B6174" s="211">
        <v>0</v>
      </c>
      <c r="C6174" s="211">
        <v>1</v>
      </c>
      <c r="D6174" s="211" t="s">
        <v>4308</v>
      </c>
      <c r="E6174" s="211" t="s">
        <v>127</v>
      </c>
      <c r="F6174" s="211" t="s">
        <v>3291</v>
      </c>
    </row>
    <row r="6175" spans="1:6" x14ac:dyDescent="0.25">
      <c r="A6175" s="211" t="s">
        <v>5329</v>
      </c>
      <c r="B6175" s="211">
        <v>0</v>
      </c>
      <c r="C6175" s="211">
        <v>1</v>
      </c>
      <c r="D6175" s="211" t="s">
        <v>4309</v>
      </c>
      <c r="E6175" s="211" t="s">
        <v>127</v>
      </c>
      <c r="F6175" s="211" t="s">
        <v>3291</v>
      </c>
    </row>
    <row r="6176" spans="1:6" x14ac:dyDescent="0.25">
      <c r="A6176" s="211" t="s">
        <v>5329</v>
      </c>
      <c r="B6176" s="211">
        <v>0</v>
      </c>
      <c r="C6176" s="211">
        <v>1</v>
      </c>
      <c r="D6176" s="211" t="s">
        <v>4310</v>
      </c>
      <c r="E6176" s="211" t="s">
        <v>127</v>
      </c>
      <c r="F6176" s="211" t="s">
        <v>3291</v>
      </c>
    </row>
    <row r="6177" spans="1:6" x14ac:dyDescent="0.25">
      <c r="A6177" s="211" t="s">
        <v>5329</v>
      </c>
      <c r="B6177" s="211">
        <v>0</v>
      </c>
      <c r="C6177" s="211">
        <v>1</v>
      </c>
      <c r="D6177" s="211" t="s">
        <v>4311</v>
      </c>
      <c r="E6177" s="211" t="s">
        <v>127</v>
      </c>
      <c r="F6177" s="211" t="s">
        <v>3291</v>
      </c>
    </row>
    <row r="6178" spans="1:6" x14ac:dyDescent="0.25">
      <c r="A6178" s="211" t="s">
        <v>5329</v>
      </c>
      <c r="B6178" s="211">
        <v>0</v>
      </c>
      <c r="C6178" s="211">
        <v>1</v>
      </c>
      <c r="D6178" s="211" t="s">
        <v>4312</v>
      </c>
      <c r="E6178" s="211" t="s">
        <v>127</v>
      </c>
      <c r="F6178" s="211" t="s">
        <v>3291</v>
      </c>
    </row>
    <row r="6179" spans="1:6" x14ac:dyDescent="0.25">
      <c r="A6179" s="211" t="s">
        <v>5329</v>
      </c>
      <c r="B6179" s="211">
        <v>0</v>
      </c>
      <c r="C6179" s="211">
        <v>1</v>
      </c>
      <c r="D6179" s="211" t="s">
        <v>3949</v>
      </c>
      <c r="E6179" s="211" t="s">
        <v>127</v>
      </c>
      <c r="F6179" s="211" t="s">
        <v>3291</v>
      </c>
    </row>
    <row r="6180" spans="1:6" x14ac:dyDescent="0.25">
      <c r="A6180" s="211" t="s">
        <v>5329</v>
      </c>
      <c r="B6180" s="211">
        <v>0</v>
      </c>
      <c r="C6180" s="211">
        <v>1</v>
      </c>
      <c r="D6180" s="211" t="s">
        <v>4415</v>
      </c>
      <c r="E6180" s="211" t="s">
        <v>127</v>
      </c>
      <c r="F6180" s="211" t="s">
        <v>3291</v>
      </c>
    </row>
    <row r="6181" spans="1:6" x14ac:dyDescent="0.25">
      <c r="A6181" s="211" t="s">
        <v>5329</v>
      </c>
      <c r="B6181" s="211">
        <v>0</v>
      </c>
      <c r="C6181" s="211">
        <v>1</v>
      </c>
      <c r="D6181" s="211" t="s">
        <v>4416</v>
      </c>
      <c r="E6181" s="211" t="s">
        <v>127</v>
      </c>
      <c r="F6181" s="211" t="s">
        <v>3291</v>
      </c>
    </row>
    <row r="6182" spans="1:6" x14ac:dyDescent="0.25">
      <c r="A6182" s="211" t="s">
        <v>5329</v>
      </c>
      <c r="B6182" s="211">
        <v>0</v>
      </c>
      <c r="C6182" s="211">
        <v>1</v>
      </c>
      <c r="D6182" s="211" t="s">
        <v>4424</v>
      </c>
      <c r="E6182" s="211" t="s">
        <v>127</v>
      </c>
      <c r="F6182" s="211" t="s">
        <v>3291</v>
      </c>
    </row>
    <row r="6183" spans="1:6" x14ac:dyDescent="0.25">
      <c r="A6183" s="211" t="s">
        <v>5329</v>
      </c>
      <c r="B6183" s="211">
        <v>0</v>
      </c>
      <c r="C6183" s="211">
        <v>1</v>
      </c>
      <c r="D6183" s="300" t="s">
        <v>3074</v>
      </c>
      <c r="E6183" s="211" t="s">
        <v>3292</v>
      </c>
      <c r="F6183" s="211" t="s">
        <v>3291</v>
      </c>
    </row>
    <row r="6184" spans="1:6" x14ac:dyDescent="0.25">
      <c r="A6184" s="211" t="s">
        <v>5329</v>
      </c>
      <c r="B6184" s="211">
        <v>0</v>
      </c>
      <c r="C6184" s="211">
        <v>1</v>
      </c>
      <c r="D6184" s="300" t="s">
        <v>3075</v>
      </c>
      <c r="E6184" s="211" t="s">
        <v>127</v>
      </c>
      <c r="F6184" s="211" t="s">
        <v>3291</v>
      </c>
    </row>
    <row r="6185" spans="1:6" x14ac:dyDescent="0.25">
      <c r="A6185" s="211" t="s">
        <v>5329</v>
      </c>
      <c r="B6185" s="211">
        <v>0</v>
      </c>
      <c r="C6185" s="211">
        <v>1</v>
      </c>
      <c r="D6185" s="300" t="s">
        <v>2546</v>
      </c>
      <c r="E6185" s="211" t="s">
        <v>127</v>
      </c>
      <c r="F6185" s="211" t="s">
        <v>3291</v>
      </c>
    </row>
    <row r="6186" spans="1:6" x14ac:dyDescent="0.25">
      <c r="A6186" s="211" t="s">
        <v>5363</v>
      </c>
      <c r="B6186" s="211">
        <v>0</v>
      </c>
      <c r="C6186" s="211">
        <v>1</v>
      </c>
      <c r="D6186" s="211" t="s">
        <v>379</v>
      </c>
      <c r="E6186" s="211" t="s">
        <v>3482</v>
      </c>
      <c r="F6186" s="211" t="s">
        <v>3291</v>
      </c>
    </row>
    <row r="6187" spans="1:6" x14ac:dyDescent="0.25">
      <c r="A6187" s="211" t="s">
        <v>5363</v>
      </c>
      <c r="B6187" s="211">
        <v>0</v>
      </c>
      <c r="C6187" s="211">
        <v>1</v>
      </c>
      <c r="D6187" s="211" t="s">
        <v>385</v>
      </c>
      <c r="E6187" s="211" t="s">
        <v>3482</v>
      </c>
      <c r="F6187" s="211" t="s">
        <v>3291</v>
      </c>
    </row>
    <row r="6188" spans="1:6" x14ac:dyDescent="0.25">
      <c r="A6188" s="211" t="s">
        <v>5363</v>
      </c>
      <c r="B6188" s="211">
        <v>0</v>
      </c>
      <c r="C6188" s="211">
        <v>1</v>
      </c>
      <c r="D6188" s="211" t="s">
        <v>3162</v>
      </c>
      <c r="E6188" s="211" t="s">
        <v>3482</v>
      </c>
      <c r="F6188" s="211" t="s">
        <v>3291</v>
      </c>
    </row>
    <row r="6189" spans="1:6" x14ac:dyDescent="0.25">
      <c r="A6189" s="211" t="s">
        <v>5363</v>
      </c>
      <c r="B6189" s="211">
        <v>0</v>
      </c>
      <c r="C6189" s="211">
        <v>1</v>
      </c>
      <c r="D6189" s="211" t="s">
        <v>3247</v>
      </c>
      <c r="E6189" s="211" t="s">
        <v>3482</v>
      </c>
      <c r="F6189" s="211" t="s">
        <v>3291</v>
      </c>
    </row>
    <row r="6190" spans="1:6" x14ac:dyDescent="0.25">
      <c r="A6190" s="211" t="s">
        <v>5363</v>
      </c>
      <c r="B6190" s="211">
        <v>0</v>
      </c>
      <c r="C6190" s="211">
        <v>1</v>
      </c>
      <c r="D6190" s="211" t="s">
        <v>2283</v>
      </c>
      <c r="E6190" s="211" t="s">
        <v>3482</v>
      </c>
      <c r="F6190" s="211" t="s">
        <v>3291</v>
      </c>
    </row>
    <row r="6191" spans="1:6" x14ac:dyDescent="0.25">
      <c r="A6191" s="211" t="s">
        <v>5363</v>
      </c>
      <c r="B6191" s="211">
        <v>0</v>
      </c>
      <c r="C6191" s="211">
        <v>1</v>
      </c>
      <c r="D6191" s="211" t="s">
        <v>2282</v>
      </c>
      <c r="E6191" s="211" t="s">
        <v>3482</v>
      </c>
      <c r="F6191" s="211" t="s">
        <v>3291</v>
      </c>
    </row>
    <row r="6192" spans="1:6" x14ac:dyDescent="0.25">
      <c r="A6192" s="211" t="s">
        <v>5363</v>
      </c>
      <c r="B6192" s="211">
        <v>0</v>
      </c>
      <c r="C6192" s="211">
        <v>1</v>
      </c>
      <c r="D6192" s="211" t="s">
        <v>209</v>
      </c>
      <c r="E6192" s="211" t="s">
        <v>3292</v>
      </c>
      <c r="F6192" s="211" t="s">
        <v>3291</v>
      </c>
    </row>
    <row r="6193" spans="1:6" x14ac:dyDescent="0.25">
      <c r="A6193" s="211" t="s">
        <v>5363</v>
      </c>
      <c r="B6193" s="211">
        <v>0</v>
      </c>
      <c r="C6193" s="211">
        <v>1</v>
      </c>
      <c r="D6193" s="211" t="s">
        <v>3196</v>
      </c>
      <c r="E6193" s="211" t="s">
        <v>3292</v>
      </c>
      <c r="F6193" s="211" t="s">
        <v>3291</v>
      </c>
    </row>
    <row r="6194" spans="1:6" x14ac:dyDescent="0.25">
      <c r="A6194" s="211" t="s">
        <v>5363</v>
      </c>
      <c r="B6194" s="211">
        <v>0</v>
      </c>
      <c r="C6194" s="211">
        <v>1</v>
      </c>
      <c r="D6194" s="211" t="s">
        <v>392</v>
      </c>
      <c r="E6194" s="211" t="s">
        <v>3292</v>
      </c>
      <c r="F6194" s="211" t="s">
        <v>3291</v>
      </c>
    </row>
    <row r="6195" spans="1:6" x14ac:dyDescent="0.25">
      <c r="A6195" s="211" t="s">
        <v>5363</v>
      </c>
      <c r="B6195" s="211">
        <v>0</v>
      </c>
      <c r="C6195" s="211">
        <v>1</v>
      </c>
      <c r="D6195" s="211" t="s">
        <v>642</v>
      </c>
      <c r="E6195" s="211" t="s">
        <v>3292</v>
      </c>
      <c r="F6195" s="211" t="s">
        <v>3291</v>
      </c>
    </row>
    <row r="6196" spans="1:6" x14ac:dyDescent="0.25">
      <c r="A6196" s="211" t="s">
        <v>5363</v>
      </c>
      <c r="B6196" s="211">
        <v>0</v>
      </c>
      <c r="C6196" s="211">
        <v>1</v>
      </c>
      <c r="D6196" s="211" t="s">
        <v>395</v>
      </c>
      <c r="E6196" s="211" t="s">
        <v>3292</v>
      </c>
      <c r="F6196" s="211" t="s">
        <v>3291</v>
      </c>
    </row>
    <row r="6197" spans="1:6" x14ac:dyDescent="0.25">
      <c r="A6197" s="211" t="s">
        <v>5363</v>
      </c>
      <c r="B6197" s="211">
        <v>0</v>
      </c>
      <c r="C6197" s="211">
        <v>1</v>
      </c>
      <c r="D6197" s="211" t="s">
        <v>397</v>
      </c>
      <c r="E6197" s="211" t="s">
        <v>3292</v>
      </c>
      <c r="F6197" s="211" t="s">
        <v>3291</v>
      </c>
    </row>
    <row r="6198" spans="1:6" x14ac:dyDescent="0.25">
      <c r="A6198" s="211" t="s">
        <v>5363</v>
      </c>
      <c r="B6198" s="211">
        <v>0</v>
      </c>
      <c r="C6198" s="211">
        <v>1</v>
      </c>
      <c r="D6198" s="211" t="s">
        <v>292</v>
      </c>
      <c r="E6198" s="211" t="s">
        <v>3292</v>
      </c>
      <c r="F6198" s="211" t="s">
        <v>3291</v>
      </c>
    </row>
    <row r="6199" spans="1:6" x14ac:dyDescent="0.25">
      <c r="A6199" s="211" t="s">
        <v>5363</v>
      </c>
      <c r="B6199" s="211">
        <v>0</v>
      </c>
      <c r="C6199" s="211">
        <v>1</v>
      </c>
      <c r="D6199" s="211" t="s">
        <v>400</v>
      </c>
      <c r="E6199" s="211" t="s">
        <v>3292</v>
      </c>
      <c r="F6199" s="211" t="s">
        <v>3291</v>
      </c>
    </row>
    <row r="6200" spans="1:6" x14ac:dyDescent="0.25">
      <c r="A6200" s="211" t="s">
        <v>5363</v>
      </c>
      <c r="B6200" s="211">
        <v>0</v>
      </c>
      <c r="C6200" s="211">
        <v>1</v>
      </c>
      <c r="D6200" s="211" t="s">
        <v>403</v>
      </c>
      <c r="E6200" s="211" t="s">
        <v>3292</v>
      </c>
      <c r="F6200" s="211" t="s">
        <v>3291</v>
      </c>
    </row>
    <row r="6201" spans="1:6" x14ac:dyDescent="0.25">
      <c r="A6201" s="211" t="s">
        <v>5363</v>
      </c>
      <c r="B6201" s="211">
        <v>0</v>
      </c>
      <c r="C6201" s="211">
        <v>1</v>
      </c>
      <c r="D6201" s="211" t="s">
        <v>1042</v>
      </c>
      <c r="E6201" s="211" t="s">
        <v>3292</v>
      </c>
      <c r="F6201" s="211" t="s">
        <v>3291</v>
      </c>
    </row>
    <row r="6202" spans="1:6" x14ac:dyDescent="0.25">
      <c r="A6202" s="211" t="s">
        <v>5363</v>
      </c>
      <c r="B6202" s="211">
        <v>0</v>
      </c>
      <c r="C6202" s="211">
        <v>1</v>
      </c>
      <c r="D6202" s="211" t="s">
        <v>1045</v>
      </c>
      <c r="E6202" s="211" t="s">
        <v>3292</v>
      </c>
      <c r="F6202" s="211" t="s">
        <v>3291</v>
      </c>
    </row>
    <row r="6203" spans="1:6" x14ac:dyDescent="0.25">
      <c r="A6203" s="211" t="s">
        <v>5363</v>
      </c>
      <c r="B6203" s="211">
        <v>0</v>
      </c>
      <c r="C6203" s="211">
        <v>1</v>
      </c>
      <c r="D6203" s="211" t="s">
        <v>933</v>
      </c>
      <c r="E6203" s="211" t="s">
        <v>3292</v>
      </c>
      <c r="F6203" s="211" t="s">
        <v>3291</v>
      </c>
    </row>
    <row r="6204" spans="1:6" x14ac:dyDescent="0.25">
      <c r="A6204" s="211" t="s">
        <v>5363</v>
      </c>
      <c r="B6204" s="211">
        <v>0</v>
      </c>
      <c r="C6204" s="211">
        <v>1</v>
      </c>
      <c r="D6204" s="211" t="s">
        <v>932</v>
      </c>
      <c r="E6204" s="211" t="s">
        <v>3292</v>
      </c>
      <c r="F6204" s="211" t="s">
        <v>3291</v>
      </c>
    </row>
    <row r="6205" spans="1:6" x14ac:dyDescent="0.25">
      <c r="A6205" s="211" t="s">
        <v>5363</v>
      </c>
      <c r="B6205" s="211">
        <v>0</v>
      </c>
      <c r="C6205" s="211">
        <v>1</v>
      </c>
      <c r="D6205" s="211" t="s">
        <v>381</v>
      </c>
      <c r="E6205" s="211" t="s">
        <v>3292</v>
      </c>
      <c r="F6205" s="211" t="s">
        <v>3291</v>
      </c>
    </row>
    <row r="6206" spans="1:6" x14ac:dyDescent="0.25">
      <c r="A6206" s="211" t="s">
        <v>5363</v>
      </c>
      <c r="B6206" s="211">
        <v>0</v>
      </c>
      <c r="C6206" s="211">
        <v>1</v>
      </c>
      <c r="D6206" s="211" t="s">
        <v>767</v>
      </c>
      <c r="E6206" s="211" t="s">
        <v>3292</v>
      </c>
      <c r="F6206" s="211" t="s">
        <v>3291</v>
      </c>
    </row>
    <row r="6207" spans="1:6" x14ac:dyDescent="0.25">
      <c r="A6207" s="211" t="s">
        <v>5363</v>
      </c>
      <c r="B6207" s="211">
        <v>0</v>
      </c>
      <c r="C6207" s="211">
        <v>1</v>
      </c>
      <c r="D6207" s="211" t="s">
        <v>1714</v>
      </c>
      <c r="E6207" s="211" t="s">
        <v>3292</v>
      </c>
      <c r="F6207" s="211" t="s">
        <v>3291</v>
      </c>
    </row>
    <row r="6208" spans="1:6" x14ac:dyDescent="0.25">
      <c r="A6208" s="211" t="s">
        <v>5363</v>
      </c>
      <c r="B6208" s="211">
        <v>0</v>
      </c>
      <c r="C6208" s="211">
        <v>1</v>
      </c>
      <c r="D6208" s="211" t="s">
        <v>1716</v>
      </c>
      <c r="E6208" s="211" t="s">
        <v>3292</v>
      </c>
      <c r="F6208" s="211" t="s">
        <v>3291</v>
      </c>
    </row>
    <row r="6209" spans="1:6" x14ac:dyDescent="0.25">
      <c r="A6209" s="211" t="s">
        <v>5363</v>
      </c>
      <c r="B6209" s="211">
        <v>0</v>
      </c>
      <c r="C6209" s="211">
        <v>1</v>
      </c>
      <c r="D6209" s="211" t="s">
        <v>1718</v>
      </c>
      <c r="E6209" s="211" t="s">
        <v>3292</v>
      </c>
      <c r="F6209" s="211" t="s">
        <v>3291</v>
      </c>
    </row>
    <row r="6210" spans="1:6" x14ac:dyDescent="0.25">
      <c r="A6210" s="211" t="s">
        <v>5363</v>
      </c>
      <c r="B6210" s="211">
        <v>0</v>
      </c>
      <c r="C6210" s="211">
        <v>1</v>
      </c>
      <c r="D6210" s="211" t="s">
        <v>2379</v>
      </c>
      <c r="E6210" s="211" t="s">
        <v>3292</v>
      </c>
      <c r="F6210" s="211" t="s">
        <v>3291</v>
      </c>
    </row>
    <row r="6211" spans="1:6" x14ac:dyDescent="0.25">
      <c r="A6211" s="211" t="s">
        <v>5363</v>
      </c>
      <c r="B6211" s="211">
        <v>0</v>
      </c>
      <c r="C6211" s="211">
        <v>1</v>
      </c>
      <c r="D6211" s="211" t="s">
        <v>1722</v>
      </c>
      <c r="E6211" s="211" t="s">
        <v>3292</v>
      </c>
      <c r="F6211" s="211" t="s">
        <v>3291</v>
      </c>
    </row>
    <row r="6212" spans="1:6" x14ac:dyDescent="0.25">
      <c r="A6212" s="211" t="s">
        <v>5363</v>
      </c>
      <c r="B6212" s="211">
        <v>0</v>
      </c>
      <c r="C6212" s="211">
        <v>1</v>
      </c>
      <c r="D6212" s="211" t="s">
        <v>1724</v>
      </c>
      <c r="E6212" s="211" t="s">
        <v>3292</v>
      </c>
      <c r="F6212" s="211" t="s">
        <v>3291</v>
      </c>
    </row>
    <row r="6213" spans="1:6" x14ac:dyDescent="0.25">
      <c r="A6213" s="211" t="s">
        <v>5363</v>
      </c>
      <c r="B6213" s="211">
        <v>0</v>
      </c>
      <c r="C6213" s="211">
        <v>1</v>
      </c>
      <c r="D6213" s="211" t="s">
        <v>72</v>
      </c>
      <c r="E6213" s="211" t="s">
        <v>3292</v>
      </c>
      <c r="F6213" s="211" t="s">
        <v>3291</v>
      </c>
    </row>
    <row r="6214" spans="1:6" x14ac:dyDescent="0.25">
      <c r="A6214" s="211" t="s">
        <v>5363</v>
      </c>
      <c r="B6214" s="211">
        <v>0</v>
      </c>
      <c r="C6214" s="211">
        <v>1</v>
      </c>
      <c r="D6214" s="211" t="s">
        <v>73</v>
      </c>
      <c r="E6214" s="211" t="s">
        <v>3292</v>
      </c>
      <c r="F6214" s="211" t="s">
        <v>3291</v>
      </c>
    </row>
    <row r="6215" spans="1:6" x14ac:dyDescent="0.25">
      <c r="A6215" s="211" t="s">
        <v>5363</v>
      </c>
      <c r="B6215" s="211">
        <v>0</v>
      </c>
      <c r="C6215" s="211">
        <v>1</v>
      </c>
      <c r="D6215" s="211" t="s">
        <v>3107</v>
      </c>
      <c r="E6215" s="211" t="s">
        <v>3292</v>
      </c>
      <c r="F6215" s="211" t="s">
        <v>3291</v>
      </c>
    </row>
    <row r="6216" spans="1:6" x14ac:dyDescent="0.25">
      <c r="A6216" s="211" t="s">
        <v>5363</v>
      </c>
      <c r="B6216" s="211">
        <v>0</v>
      </c>
      <c r="C6216" s="211">
        <v>1</v>
      </c>
      <c r="D6216" s="211" t="s">
        <v>3109</v>
      </c>
      <c r="E6216" s="211" t="s">
        <v>3292</v>
      </c>
      <c r="F6216" s="211" t="s">
        <v>3291</v>
      </c>
    </row>
    <row r="6217" spans="1:6" x14ac:dyDescent="0.25">
      <c r="A6217" s="211" t="s">
        <v>5363</v>
      </c>
      <c r="B6217" s="211">
        <v>0</v>
      </c>
      <c r="C6217" s="211">
        <v>1</v>
      </c>
      <c r="D6217" s="211" t="s">
        <v>3111</v>
      </c>
      <c r="E6217" s="211" t="s">
        <v>3292</v>
      </c>
      <c r="F6217" s="211" t="s">
        <v>3291</v>
      </c>
    </row>
    <row r="6218" spans="1:6" x14ac:dyDescent="0.25">
      <c r="A6218" s="211" t="s">
        <v>5363</v>
      </c>
      <c r="B6218" s="211">
        <v>0</v>
      </c>
      <c r="C6218" s="211">
        <v>1</v>
      </c>
      <c r="D6218" s="211" t="s">
        <v>4401</v>
      </c>
      <c r="E6218" s="211" t="s">
        <v>127</v>
      </c>
      <c r="F6218" s="211" t="s">
        <v>3291</v>
      </c>
    </row>
    <row r="6219" spans="1:6" x14ac:dyDescent="0.25">
      <c r="A6219" s="211" t="s">
        <v>5363</v>
      </c>
      <c r="B6219" s="211">
        <v>0</v>
      </c>
      <c r="C6219" s="211">
        <v>1</v>
      </c>
      <c r="D6219" s="211" t="s">
        <v>3200</v>
      </c>
      <c r="E6219" s="211" t="s">
        <v>127</v>
      </c>
      <c r="F6219" s="211" t="s">
        <v>3291</v>
      </c>
    </row>
    <row r="6220" spans="1:6" x14ac:dyDescent="0.25">
      <c r="A6220" s="211" t="s">
        <v>5363</v>
      </c>
      <c r="B6220" s="211">
        <v>0</v>
      </c>
      <c r="C6220" s="211">
        <v>1</v>
      </c>
      <c r="D6220" s="211" t="s">
        <v>3199</v>
      </c>
      <c r="E6220" s="211" t="s">
        <v>3292</v>
      </c>
      <c r="F6220" s="211" t="s">
        <v>3291</v>
      </c>
    </row>
    <row r="6221" spans="1:6" x14ac:dyDescent="0.25">
      <c r="A6221" s="211" t="s">
        <v>5363</v>
      </c>
      <c r="B6221" s="211">
        <v>0</v>
      </c>
      <c r="C6221" s="211">
        <v>1</v>
      </c>
      <c r="D6221" s="211" t="s">
        <v>87</v>
      </c>
      <c r="E6221" s="211" t="s">
        <v>3292</v>
      </c>
      <c r="F6221" s="211" t="s">
        <v>3291</v>
      </c>
    </row>
    <row r="6222" spans="1:6" x14ac:dyDescent="0.25">
      <c r="A6222" s="211" t="s">
        <v>5363</v>
      </c>
      <c r="B6222" s="211">
        <v>0</v>
      </c>
      <c r="C6222" s="211">
        <v>1</v>
      </c>
      <c r="D6222" s="211" t="s">
        <v>3584</v>
      </c>
      <c r="E6222" s="211" t="s">
        <v>3292</v>
      </c>
      <c r="F6222" s="211" t="s">
        <v>3291</v>
      </c>
    </row>
    <row r="6223" spans="1:6" x14ac:dyDescent="0.25">
      <c r="A6223" s="211" t="s">
        <v>5363</v>
      </c>
      <c r="B6223" s="211">
        <v>0</v>
      </c>
      <c r="C6223" s="211">
        <v>1</v>
      </c>
      <c r="D6223" s="211" t="s">
        <v>78</v>
      </c>
      <c r="E6223" s="211" t="s">
        <v>3292</v>
      </c>
      <c r="F6223" s="211" t="s">
        <v>3291</v>
      </c>
    </row>
    <row r="6224" spans="1:6" x14ac:dyDescent="0.25">
      <c r="A6224" s="211" t="s">
        <v>5363</v>
      </c>
      <c r="B6224" s="211">
        <v>0</v>
      </c>
      <c r="C6224" s="211">
        <v>1</v>
      </c>
      <c r="D6224" s="211" t="s">
        <v>3532</v>
      </c>
      <c r="E6224" s="211" t="s">
        <v>3292</v>
      </c>
      <c r="F6224" s="211" t="s">
        <v>3291</v>
      </c>
    </row>
    <row r="6225" spans="1:6" x14ac:dyDescent="0.25">
      <c r="A6225" s="211" t="s">
        <v>5363</v>
      </c>
      <c r="B6225" s="211">
        <v>0</v>
      </c>
      <c r="C6225" s="211">
        <v>1</v>
      </c>
      <c r="D6225" s="211" t="s">
        <v>1048</v>
      </c>
      <c r="E6225" s="211" t="s">
        <v>3292</v>
      </c>
      <c r="F6225" s="211" t="s">
        <v>3291</v>
      </c>
    </row>
    <row r="6226" spans="1:6" x14ac:dyDescent="0.25">
      <c r="A6226" s="211" t="s">
        <v>5363</v>
      </c>
      <c r="B6226" s="211">
        <v>0</v>
      </c>
      <c r="C6226" s="211">
        <v>1</v>
      </c>
      <c r="D6226" s="211" t="s">
        <v>1050</v>
      </c>
      <c r="E6226" s="211" t="s">
        <v>3292</v>
      </c>
      <c r="F6226" s="211" t="s">
        <v>3291</v>
      </c>
    </row>
    <row r="6227" spans="1:6" x14ac:dyDescent="0.25">
      <c r="A6227" s="211" t="s">
        <v>5363</v>
      </c>
      <c r="B6227" s="211">
        <v>0</v>
      </c>
      <c r="C6227" s="211">
        <v>1</v>
      </c>
      <c r="D6227" s="211" t="s">
        <v>1043</v>
      </c>
      <c r="E6227" s="211" t="s">
        <v>3292</v>
      </c>
      <c r="F6227" s="211" t="s">
        <v>3291</v>
      </c>
    </row>
    <row r="6228" spans="1:6" x14ac:dyDescent="0.25">
      <c r="A6228" s="211" t="s">
        <v>5363</v>
      </c>
      <c r="B6228" s="211">
        <v>0</v>
      </c>
      <c r="C6228" s="211">
        <v>1</v>
      </c>
      <c r="D6228" s="211" t="s">
        <v>4402</v>
      </c>
      <c r="E6228" s="211" t="s">
        <v>127</v>
      </c>
      <c r="F6228" s="211" t="s">
        <v>3291</v>
      </c>
    </row>
    <row r="6229" spans="1:6" x14ac:dyDescent="0.25">
      <c r="A6229" s="211" t="s">
        <v>5363</v>
      </c>
      <c r="B6229" s="211">
        <v>0</v>
      </c>
      <c r="C6229" s="211">
        <v>1</v>
      </c>
      <c r="D6229" s="211" t="s">
        <v>3993</v>
      </c>
      <c r="E6229" s="211" t="s">
        <v>3292</v>
      </c>
      <c r="F6229" s="211" t="s">
        <v>3291</v>
      </c>
    </row>
    <row r="6230" spans="1:6" x14ac:dyDescent="0.25">
      <c r="A6230" s="211" t="s">
        <v>5363</v>
      </c>
      <c r="B6230" s="211">
        <v>0</v>
      </c>
      <c r="C6230" s="211">
        <v>1</v>
      </c>
      <c r="D6230" s="211" t="s">
        <v>4195</v>
      </c>
      <c r="E6230" s="211" t="s">
        <v>127</v>
      </c>
      <c r="F6230" s="211" t="s">
        <v>3291</v>
      </c>
    </row>
    <row r="6231" spans="1:6" x14ac:dyDescent="0.25">
      <c r="A6231" s="211" t="s">
        <v>5363</v>
      </c>
      <c r="B6231" s="211">
        <v>0</v>
      </c>
      <c r="C6231" s="211">
        <v>1</v>
      </c>
      <c r="D6231" s="211" t="s">
        <v>4213</v>
      </c>
      <c r="E6231" s="211" t="s">
        <v>127</v>
      </c>
      <c r="F6231" s="211" t="s">
        <v>3291</v>
      </c>
    </row>
    <row r="6232" spans="1:6" x14ac:dyDescent="0.25">
      <c r="A6232" s="211" t="s">
        <v>5363</v>
      </c>
      <c r="B6232" s="211">
        <v>0</v>
      </c>
      <c r="C6232" s="211">
        <v>1</v>
      </c>
      <c r="D6232" s="211" t="s">
        <v>4214</v>
      </c>
      <c r="E6232" s="211" t="s">
        <v>127</v>
      </c>
      <c r="F6232" s="211" t="s">
        <v>3291</v>
      </c>
    </row>
    <row r="6233" spans="1:6" x14ac:dyDescent="0.25">
      <c r="A6233" s="211" t="s">
        <v>5363</v>
      </c>
      <c r="B6233" s="211">
        <v>0</v>
      </c>
      <c r="C6233" s="211">
        <v>1</v>
      </c>
      <c r="D6233" s="211" t="s">
        <v>4215</v>
      </c>
      <c r="E6233" s="211" t="s">
        <v>127</v>
      </c>
      <c r="F6233" s="211" t="s">
        <v>3291</v>
      </c>
    </row>
    <row r="6234" spans="1:6" x14ac:dyDescent="0.25">
      <c r="A6234" s="211" t="s">
        <v>5363</v>
      </c>
      <c r="B6234" s="211">
        <v>0</v>
      </c>
      <c r="C6234" s="211">
        <v>1</v>
      </c>
      <c r="D6234" s="211" t="s">
        <v>4216</v>
      </c>
      <c r="E6234" s="211" t="s">
        <v>127</v>
      </c>
      <c r="F6234" s="211" t="s">
        <v>3291</v>
      </c>
    </row>
    <row r="6235" spans="1:6" x14ac:dyDescent="0.25">
      <c r="A6235" s="211" t="s">
        <v>5363</v>
      </c>
      <c r="B6235" s="211">
        <v>0</v>
      </c>
      <c r="C6235" s="211">
        <v>1</v>
      </c>
      <c r="D6235" s="211" t="s">
        <v>4217</v>
      </c>
      <c r="E6235" s="211" t="s">
        <v>127</v>
      </c>
      <c r="F6235" s="211" t="s">
        <v>3291</v>
      </c>
    </row>
    <row r="6236" spans="1:6" x14ac:dyDescent="0.25">
      <c r="A6236" s="211" t="s">
        <v>5363</v>
      </c>
      <c r="B6236" s="211">
        <v>0</v>
      </c>
      <c r="C6236" s="211">
        <v>1</v>
      </c>
      <c r="D6236" s="211" t="s">
        <v>4218</v>
      </c>
      <c r="E6236" s="211" t="s">
        <v>127</v>
      </c>
      <c r="F6236" s="211" t="s">
        <v>3291</v>
      </c>
    </row>
    <row r="6237" spans="1:6" x14ac:dyDescent="0.25">
      <c r="A6237" s="211" t="s">
        <v>5363</v>
      </c>
      <c r="B6237" s="211">
        <v>0</v>
      </c>
      <c r="C6237" s="211">
        <v>1</v>
      </c>
      <c r="D6237" s="211" t="s">
        <v>4219</v>
      </c>
      <c r="E6237" s="211" t="s">
        <v>127</v>
      </c>
      <c r="F6237" s="211" t="s">
        <v>3291</v>
      </c>
    </row>
    <row r="6238" spans="1:6" x14ac:dyDescent="0.25">
      <c r="A6238" s="211" t="s">
        <v>5363</v>
      </c>
      <c r="B6238" s="211">
        <v>0</v>
      </c>
      <c r="C6238" s="211">
        <v>1</v>
      </c>
      <c r="D6238" s="211" t="s">
        <v>4220</v>
      </c>
      <c r="E6238" s="211" t="s">
        <v>127</v>
      </c>
      <c r="F6238" s="211" t="s">
        <v>3291</v>
      </c>
    </row>
    <row r="6239" spans="1:6" x14ac:dyDescent="0.25">
      <c r="A6239" s="211" t="s">
        <v>5363</v>
      </c>
      <c r="B6239" s="211">
        <v>0</v>
      </c>
      <c r="C6239" s="211">
        <v>1</v>
      </c>
      <c r="D6239" s="211" t="s">
        <v>4221</v>
      </c>
      <c r="E6239" s="211" t="s">
        <v>127</v>
      </c>
      <c r="F6239" s="211" t="s">
        <v>3291</v>
      </c>
    </row>
    <row r="6240" spans="1:6" x14ac:dyDescent="0.25">
      <c r="A6240" s="211" t="s">
        <v>5363</v>
      </c>
      <c r="B6240" s="211">
        <v>0</v>
      </c>
      <c r="C6240" s="211">
        <v>1</v>
      </c>
      <c r="D6240" s="211" t="s">
        <v>4222</v>
      </c>
      <c r="E6240" s="211" t="s">
        <v>127</v>
      </c>
      <c r="F6240" s="211" t="s">
        <v>3291</v>
      </c>
    </row>
    <row r="6241" spans="1:6" x14ac:dyDescent="0.25">
      <c r="A6241" s="211" t="s">
        <v>5363</v>
      </c>
      <c r="B6241" s="211">
        <v>0</v>
      </c>
      <c r="C6241" s="211">
        <v>1</v>
      </c>
      <c r="D6241" s="211" t="s">
        <v>4223</v>
      </c>
      <c r="E6241" s="211" t="s">
        <v>127</v>
      </c>
      <c r="F6241" s="211" t="s">
        <v>3291</v>
      </c>
    </row>
    <row r="6242" spans="1:6" x14ac:dyDescent="0.25">
      <c r="A6242" s="211" t="s">
        <v>5363</v>
      </c>
      <c r="B6242" s="211">
        <v>0</v>
      </c>
      <c r="C6242" s="211">
        <v>1</v>
      </c>
      <c r="D6242" s="211" t="s">
        <v>4260</v>
      </c>
      <c r="E6242" s="211" t="s">
        <v>127</v>
      </c>
      <c r="F6242" s="211" t="s">
        <v>3291</v>
      </c>
    </row>
    <row r="6243" spans="1:6" x14ac:dyDescent="0.25">
      <c r="A6243" s="211" t="s">
        <v>5363</v>
      </c>
      <c r="B6243" s="211">
        <v>0</v>
      </c>
      <c r="C6243" s="211">
        <v>1</v>
      </c>
      <c r="D6243" s="211" t="s">
        <v>3192</v>
      </c>
      <c r="E6243" s="211" t="s">
        <v>3292</v>
      </c>
      <c r="F6243" s="211" t="s">
        <v>3291</v>
      </c>
    </row>
    <row r="6244" spans="1:6" x14ac:dyDescent="0.25">
      <c r="A6244" s="211" t="s">
        <v>5363</v>
      </c>
      <c r="B6244" s="211">
        <v>0</v>
      </c>
      <c r="C6244" s="211">
        <v>1</v>
      </c>
      <c r="D6244" s="211" t="s">
        <v>926</v>
      </c>
      <c r="E6244" s="211" t="s">
        <v>3292</v>
      </c>
      <c r="F6244" s="211" t="s">
        <v>3291</v>
      </c>
    </row>
    <row r="6245" spans="1:6" x14ac:dyDescent="0.25">
      <c r="A6245" s="211" t="s">
        <v>5363</v>
      </c>
      <c r="B6245" s="211">
        <v>0</v>
      </c>
      <c r="C6245" s="211">
        <v>1</v>
      </c>
      <c r="D6245" s="211" t="s">
        <v>4301</v>
      </c>
      <c r="E6245" s="211" t="s">
        <v>127</v>
      </c>
      <c r="F6245" s="211" t="s">
        <v>3291</v>
      </c>
    </row>
    <row r="6246" spans="1:6" x14ac:dyDescent="0.25">
      <c r="A6246" s="211" t="s">
        <v>5363</v>
      </c>
      <c r="B6246" s="211">
        <v>0</v>
      </c>
      <c r="C6246" s="211">
        <v>1</v>
      </c>
      <c r="D6246" s="211" t="s">
        <v>4302</v>
      </c>
      <c r="E6246" s="211" t="s">
        <v>127</v>
      </c>
      <c r="F6246" s="211" t="s">
        <v>3291</v>
      </c>
    </row>
    <row r="6247" spans="1:6" x14ac:dyDescent="0.25">
      <c r="A6247" s="211" t="s">
        <v>5363</v>
      </c>
      <c r="B6247" s="211">
        <v>0</v>
      </c>
      <c r="C6247" s="211">
        <v>1</v>
      </c>
      <c r="D6247" s="211" t="s">
        <v>4303</v>
      </c>
      <c r="E6247" s="211" t="s">
        <v>127</v>
      </c>
      <c r="F6247" s="211" t="s">
        <v>3291</v>
      </c>
    </row>
    <row r="6248" spans="1:6" x14ac:dyDescent="0.25">
      <c r="A6248" s="211" t="s">
        <v>5363</v>
      </c>
      <c r="B6248" s="211">
        <v>0</v>
      </c>
      <c r="C6248" s="211">
        <v>1</v>
      </c>
      <c r="D6248" s="211" t="s">
        <v>4304</v>
      </c>
      <c r="E6248" s="211" t="s">
        <v>127</v>
      </c>
      <c r="F6248" s="211" t="s">
        <v>3291</v>
      </c>
    </row>
    <row r="6249" spans="1:6" x14ac:dyDescent="0.25">
      <c r="A6249" s="211" t="s">
        <v>5363</v>
      </c>
      <c r="B6249" s="211">
        <v>0</v>
      </c>
      <c r="C6249" s="211">
        <v>1</v>
      </c>
      <c r="D6249" s="211" t="s">
        <v>4305</v>
      </c>
      <c r="E6249" s="211" t="s">
        <v>127</v>
      </c>
      <c r="F6249" s="211" t="s">
        <v>3291</v>
      </c>
    </row>
    <row r="6250" spans="1:6" x14ac:dyDescent="0.25">
      <c r="A6250" s="211" t="s">
        <v>5363</v>
      </c>
      <c r="B6250" s="211">
        <v>0</v>
      </c>
      <c r="C6250" s="211">
        <v>1</v>
      </c>
      <c r="D6250" s="211" t="s">
        <v>4306</v>
      </c>
      <c r="E6250" s="211" t="s">
        <v>127</v>
      </c>
      <c r="F6250" s="211" t="s">
        <v>3291</v>
      </c>
    </row>
    <row r="6251" spans="1:6" x14ac:dyDescent="0.25">
      <c r="A6251" s="211" t="s">
        <v>5363</v>
      </c>
      <c r="B6251" s="211">
        <v>0</v>
      </c>
      <c r="C6251" s="211">
        <v>1</v>
      </c>
      <c r="D6251" s="211" t="s">
        <v>4307</v>
      </c>
      <c r="E6251" s="211" t="s">
        <v>127</v>
      </c>
      <c r="F6251" s="211" t="s">
        <v>3291</v>
      </c>
    </row>
    <row r="6252" spans="1:6" x14ac:dyDescent="0.25">
      <c r="A6252" s="211" t="s">
        <v>5363</v>
      </c>
      <c r="B6252" s="211">
        <v>0</v>
      </c>
      <c r="C6252" s="211">
        <v>1</v>
      </c>
      <c r="D6252" s="211" t="s">
        <v>4308</v>
      </c>
      <c r="E6252" s="211" t="s">
        <v>127</v>
      </c>
      <c r="F6252" s="211" t="s">
        <v>3291</v>
      </c>
    </row>
    <row r="6253" spans="1:6" x14ac:dyDescent="0.25">
      <c r="A6253" s="211" t="s">
        <v>5363</v>
      </c>
      <c r="B6253" s="211">
        <v>0</v>
      </c>
      <c r="C6253" s="211">
        <v>1</v>
      </c>
      <c r="D6253" s="211" t="s">
        <v>4309</v>
      </c>
      <c r="E6253" s="211" t="s">
        <v>127</v>
      </c>
      <c r="F6253" s="211" t="s">
        <v>3291</v>
      </c>
    </row>
    <row r="6254" spans="1:6" x14ac:dyDescent="0.25">
      <c r="A6254" s="211" t="s">
        <v>5363</v>
      </c>
      <c r="B6254" s="211">
        <v>0</v>
      </c>
      <c r="C6254" s="211">
        <v>1</v>
      </c>
      <c r="D6254" s="211" t="s">
        <v>4310</v>
      </c>
      <c r="E6254" s="211" t="s">
        <v>127</v>
      </c>
      <c r="F6254" s="211" t="s">
        <v>3291</v>
      </c>
    </row>
    <row r="6255" spans="1:6" x14ac:dyDescent="0.25">
      <c r="A6255" s="211" t="s">
        <v>5363</v>
      </c>
      <c r="B6255" s="211">
        <v>0</v>
      </c>
      <c r="C6255" s="211">
        <v>1</v>
      </c>
      <c r="D6255" s="211" t="s">
        <v>4311</v>
      </c>
      <c r="E6255" s="211" t="s">
        <v>127</v>
      </c>
      <c r="F6255" s="211" t="s">
        <v>3291</v>
      </c>
    </row>
    <row r="6256" spans="1:6" x14ac:dyDescent="0.25">
      <c r="A6256" s="211" t="s">
        <v>5363</v>
      </c>
      <c r="B6256" s="211">
        <v>0</v>
      </c>
      <c r="C6256" s="211">
        <v>1</v>
      </c>
      <c r="D6256" s="211" t="s">
        <v>4312</v>
      </c>
      <c r="E6256" s="211" t="s">
        <v>127</v>
      </c>
      <c r="F6256" s="211" t="s">
        <v>3291</v>
      </c>
    </row>
    <row r="6257" spans="1:6" x14ac:dyDescent="0.25">
      <c r="A6257" s="211" t="s">
        <v>5363</v>
      </c>
      <c r="B6257" s="211">
        <v>0</v>
      </c>
      <c r="C6257" s="211">
        <v>1</v>
      </c>
      <c r="D6257" s="211" t="s">
        <v>3960</v>
      </c>
      <c r="E6257" s="211" t="s">
        <v>127</v>
      </c>
      <c r="F6257" s="211" t="s">
        <v>3291</v>
      </c>
    </row>
    <row r="6258" spans="1:6" x14ac:dyDescent="0.25">
      <c r="A6258" s="211" t="s">
        <v>5363</v>
      </c>
      <c r="B6258" s="211">
        <v>0</v>
      </c>
      <c r="C6258" s="211">
        <v>1</v>
      </c>
      <c r="D6258" s="211" t="s">
        <v>4415</v>
      </c>
      <c r="E6258" s="211" t="s">
        <v>127</v>
      </c>
      <c r="F6258" s="211" t="s">
        <v>3291</v>
      </c>
    </row>
    <row r="6259" spans="1:6" x14ac:dyDescent="0.25">
      <c r="A6259" s="211" t="s">
        <v>5363</v>
      </c>
      <c r="B6259" s="211">
        <v>0</v>
      </c>
      <c r="C6259" s="211">
        <v>1</v>
      </c>
      <c r="D6259" s="211" t="s">
        <v>4416</v>
      </c>
      <c r="E6259" s="211" t="s">
        <v>127</v>
      </c>
      <c r="F6259" s="211" t="s">
        <v>3291</v>
      </c>
    </row>
    <row r="6260" spans="1:6" x14ac:dyDescent="0.25">
      <c r="A6260" s="211" t="s">
        <v>5363</v>
      </c>
      <c r="B6260" s="211">
        <v>0</v>
      </c>
      <c r="C6260" s="211">
        <v>1</v>
      </c>
      <c r="D6260" s="211" t="s">
        <v>4423</v>
      </c>
      <c r="E6260" s="211" t="s">
        <v>127</v>
      </c>
      <c r="F6260" s="211" t="s">
        <v>3291</v>
      </c>
    </row>
    <row r="6261" spans="1:6" x14ac:dyDescent="0.25">
      <c r="A6261" s="211" t="s">
        <v>5363</v>
      </c>
      <c r="B6261" s="211">
        <v>0</v>
      </c>
      <c r="C6261" s="211">
        <v>1</v>
      </c>
      <c r="D6261" s="300" t="s">
        <v>3074</v>
      </c>
      <c r="E6261" s="211" t="s">
        <v>3292</v>
      </c>
      <c r="F6261" s="211" t="s">
        <v>3291</v>
      </c>
    </row>
    <row r="6262" spans="1:6" x14ac:dyDescent="0.25">
      <c r="A6262" s="211" t="s">
        <v>5363</v>
      </c>
      <c r="B6262" s="211">
        <v>0</v>
      </c>
      <c r="C6262" s="211">
        <v>1</v>
      </c>
      <c r="D6262" s="300" t="s">
        <v>3075</v>
      </c>
      <c r="E6262" s="211" t="s">
        <v>127</v>
      </c>
      <c r="F6262" s="211" t="s">
        <v>3291</v>
      </c>
    </row>
    <row r="6263" spans="1:6" x14ac:dyDescent="0.25">
      <c r="A6263" s="211" t="s">
        <v>5363</v>
      </c>
      <c r="B6263" s="211">
        <v>0</v>
      </c>
      <c r="C6263" s="211">
        <v>1</v>
      </c>
      <c r="D6263" s="300" t="s">
        <v>2546</v>
      </c>
      <c r="E6263" s="211" t="s">
        <v>127</v>
      </c>
      <c r="F6263" s="211" t="s">
        <v>3291</v>
      </c>
    </row>
    <row r="6264" spans="1:6" x14ac:dyDescent="0.25">
      <c r="A6264" s="211" t="s">
        <v>5297</v>
      </c>
      <c r="B6264" s="211">
        <v>0</v>
      </c>
      <c r="C6264" s="211">
        <v>1</v>
      </c>
      <c r="D6264" s="211" t="s">
        <v>5298</v>
      </c>
      <c r="E6264" s="211" t="s">
        <v>3293</v>
      </c>
      <c r="F6264" s="211" t="s">
        <v>3294</v>
      </c>
    </row>
    <row r="6265" spans="1:6" x14ac:dyDescent="0.25">
      <c r="A6265" s="211" t="s">
        <v>5298</v>
      </c>
      <c r="B6265" s="211">
        <v>0</v>
      </c>
      <c r="C6265" s="211">
        <v>1</v>
      </c>
      <c r="D6265" s="211" t="s">
        <v>5297</v>
      </c>
      <c r="E6265" s="211" t="s">
        <v>3293</v>
      </c>
      <c r="F6265" s="211" t="s">
        <v>3294</v>
      </c>
    </row>
    <row r="6266" spans="1:6" x14ac:dyDescent="0.25">
      <c r="A6266" s="302" t="s">
        <v>5299</v>
      </c>
      <c r="B6266" s="211">
        <v>0</v>
      </c>
      <c r="C6266" s="211">
        <v>1</v>
      </c>
      <c r="D6266" s="211" t="s">
        <v>5298</v>
      </c>
      <c r="E6266" s="211" t="s">
        <v>3293</v>
      </c>
      <c r="F6266" s="211" t="s">
        <v>3294</v>
      </c>
    </row>
    <row r="6267" spans="1:6" x14ac:dyDescent="0.25">
      <c r="A6267" s="302" t="s">
        <v>5299</v>
      </c>
      <c r="B6267" s="211">
        <v>0</v>
      </c>
      <c r="C6267" s="211">
        <v>1</v>
      </c>
      <c r="D6267" s="211" t="s">
        <v>5297</v>
      </c>
      <c r="E6267" s="211" t="s">
        <v>3293</v>
      </c>
      <c r="F6267" s="211" t="s">
        <v>3294</v>
      </c>
    </row>
    <row r="6268" spans="1:6" x14ac:dyDescent="0.25">
      <c r="A6268" s="302" t="s">
        <v>5300</v>
      </c>
      <c r="B6268" s="211">
        <v>0</v>
      </c>
      <c r="C6268" s="211">
        <v>1</v>
      </c>
      <c r="D6268" s="211" t="s">
        <v>5298</v>
      </c>
      <c r="E6268" s="211" t="s">
        <v>3293</v>
      </c>
      <c r="F6268" s="211" t="s">
        <v>3294</v>
      </c>
    </row>
    <row r="6269" spans="1:6" x14ac:dyDescent="0.25">
      <c r="A6269" s="302" t="s">
        <v>5300</v>
      </c>
      <c r="B6269" s="211">
        <v>0</v>
      </c>
      <c r="C6269" s="211">
        <v>1</v>
      </c>
      <c r="D6269" s="211" t="s">
        <v>5297</v>
      </c>
      <c r="E6269" s="211" t="s">
        <v>3293</v>
      </c>
      <c r="F6269" s="211" t="s">
        <v>3294</v>
      </c>
    </row>
    <row r="6270" spans="1:6" x14ac:dyDescent="0.25">
      <c r="A6270" s="211" t="s">
        <v>5331</v>
      </c>
      <c r="B6270" s="211">
        <v>0</v>
      </c>
      <c r="C6270" s="211">
        <v>1</v>
      </c>
      <c r="D6270" s="211" t="s">
        <v>379</v>
      </c>
      <c r="E6270" s="211" t="s">
        <v>3482</v>
      </c>
      <c r="F6270" s="211" t="s">
        <v>3291</v>
      </c>
    </row>
    <row r="6271" spans="1:6" x14ac:dyDescent="0.25">
      <c r="A6271" s="211" t="s">
        <v>5331</v>
      </c>
      <c r="B6271" s="211">
        <v>0</v>
      </c>
      <c r="C6271" s="211">
        <v>1</v>
      </c>
      <c r="D6271" s="211" t="s">
        <v>385</v>
      </c>
      <c r="E6271" s="211" t="s">
        <v>3482</v>
      </c>
      <c r="F6271" s="211" t="s">
        <v>3291</v>
      </c>
    </row>
    <row r="6272" spans="1:6" x14ac:dyDescent="0.25">
      <c r="A6272" s="211" t="s">
        <v>5331</v>
      </c>
      <c r="B6272" s="211">
        <v>0</v>
      </c>
      <c r="C6272" s="211">
        <v>1</v>
      </c>
      <c r="D6272" s="211" t="s">
        <v>3162</v>
      </c>
      <c r="E6272" s="211" t="s">
        <v>3482</v>
      </c>
      <c r="F6272" s="211" t="s">
        <v>3291</v>
      </c>
    </row>
    <row r="6273" spans="1:6" x14ac:dyDescent="0.25">
      <c r="A6273" s="211" t="s">
        <v>5331</v>
      </c>
      <c r="B6273" s="211">
        <v>0</v>
      </c>
      <c r="C6273" s="211">
        <v>1</v>
      </c>
      <c r="D6273" s="211" t="s">
        <v>3247</v>
      </c>
      <c r="E6273" s="211" t="s">
        <v>3482</v>
      </c>
      <c r="F6273" s="211" t="s">
        <v>3291</v>
      </c>
    </row>
    <row r="6274" spans="1:6" x14ac:dyDescent="0.25">
      <c r="A6274" s="211" t="s">
        <v>5331</v>
      </c>
      <c r="B6274" s="211">
        <v>0</v>
      </c>
      <c r="C6274" s="211">
        <v>1</v>
      </c>
      <c r="D6274" s="211" t="s">
        <v>2283</v>
      </c>
      <c r="E6274" s="211" t="s">
        <v>3482</v>
      </c>
      <c r="F6274" s="211" t="s">
        <v>3291</v>
      </c>
    </row>
    <row r="6275" spans="1:6" x14ac:dyDescent="0.25">
      <c r="A6275" s="211" t="s">
        <v>5331</v>
      </c>
      <c r="B6275" s="211">
        <v>0</v>
      </c>
      <c r="C6275" s="211">
        <v>1</v>
      </c>
      <c r="D6275" s="211" t="s">
        <v>2282</v>
      </c>
      <c r="E6275" s="211" t="s">
        <v>3482</v>
      </c>
      <c r="F6275" s="211" t="s">
        <v>3291</v>
      </c>
    </row>
    <row r="6276" spans="1:6" x14ac:dyDescent="0.25">
      <c r="A6276" s="211" t="s">
        <v>5331</v>
      </c>
      <c r="B6276" s="211">
        <v>0</v>
      </c>
      <c r="C6276" s="211">
        <v>1</v>
      </c>
      <c r="D6276" s="211" t="s">
        <v>3563</v>
      </c>
      <c r="E6276" s="211" t="s">
        <v>3290</v>
      </c>
      <c r="F6276" s="211" t="s">
        <v>3291</v>
      </c>
    </row>
    <row r="6277" spans="1:6" x14ac:dyDescent="0.25">
      <c r="A6277" s="211" t="s">
        <v>5331</v>
      </c>
      <c r="B6277" s="211">
        <v>0</v>
      </c>
      <c r="C6277" s="211">
        <v>1</v>
      </c>
      <c r="D6277" s="211" t="s">
        <v>3389</v>
      </c>
      <c r="E6277" s="211" t="s">
        <v>3290</v>
      </c>
      <c r="F6277" s="211" t="s">
        <v>3291</v>
      </c>
    </row>
    <row r="6278" spans="1:6" x14ac:dyDescent="0.25">
      <c r="A6278" s="211" t="s">
        <v>5331</v>
      </c>
      <c r="B6278" s="211">
        <v>0</v>
      </c>
      <c r="C6278" s="211">
        <v>1</v>
      </c>
      <c r="D6278" s="211" t="s">
        <v>1714</v>
      </c>
      <c r="E6278" s="211" t="s">
        <v>3482</v>
      </c>
      <c r="F6278" s="211" t="s">
        <v>3291</v>
      </c>
    </row>
    <row r="6279" spans="1:6" x14ac:dyDescent="0.25">
      <c r="A6279" s="211" t="s">
        <v>5331</v>
      </c>
      <c r="B6279" s="211">
        <v>0</v>
      </c>
      <c r="C6279" s="211">
        <v>1</v>
      </c>
      <c r="D6279" s="211" t="s">
        <v>1716</v>
      </c>
      <c r="E6279" s="211" t="s">
        <v>3482</v>
      </c>
      <c r="F6279" s="211" t="s">
        <v>3291</v>
      </c>
    </row>
    <row r="6280" spans="1:6" x14ac:dyDescent="0.25">
      <c r="A6280" s="211" t="s">
        <v>5331</v>
      </c>
      <c r="B6280" s="211">
        <v>0</v>
      </c>
      <c r="C6280" s="211">
        <v>1</v>
      </c>
      <c r="D6280" s="211" t="s">
        <v>1718</v>
      </c>
      <c r="E6280" s="211" t="s">
        <v>3482</v>
      </c>
      <c r="F6280" s="211" t="s">
        <v>3291</v>
      </c>
    </row>
    <row r="6281" spans="1:6" x14ac:dyDescent="0.25">
      <c r="A6281" s="211" t="s">
        <v>5331</v>
      </c>
      <c r="B6281" s="211">
        <v>0</v>
      </c>
      <c r="C6281" s="211">
        <v>1</v>
      </c>
      <c r="D6281" s="211" t="s">
        <v>2379</v>
      </c>
      <c r="E6281" s="211" t="s">
        <v>3482</v>
      </c>
      <c r="F6281" s="211" t="s">
        <v>3291</v>
      </c>
    </row>
    <row r="6282" spans="1:6" x14ac:dyDescent="0.25">
      <c r="A6282" s="211" t="s">
        <v>5331</v>
      </c>
      <c r="B6282" s="211">
        <v>0</v>
      </c>
      <c r="C6282" s="211">
        <v>1</v>
      </c>
      <c r="D6282" s="211" t="s">
        <v>1722</v>
      </c>
      <c r="E6282" s="211" t="s">
        <v>3482</v>
      </c>
      <c r="F6282" s="211" t="s">
        <v>3291</v>
      </c>
    </row>
    <row r="6283" spans="1:6" x14ac:dyDescent="0.25">
      <c r="A6283" s="211" t="s">
        <v>5331</v>
      </c>
      <c r="B6283" s="211">
        <v>0</v>
      </c>
      <c r="C6283" s="211">
        <v>1</v>
      </c>
      <c r="D6283" s="211" t="s">
        <v>1724</v>
      </c>
      <c r="E6283" s="211" t="s">
        <v>3482</v>
      </c>
      <c r="F6283" s="211" t="s">
        <v>3291</v>
      </c>
    </row>
    <row r="6284" spans="1:6" x14ac:dyDescent="0.25">
      <c r="A6284" s="211" t="s">
        <v>5331</v>
      </c>
      <c r="B6284" s="211">
        <v>0</v>
      </c>
      <c r="C6284" s="211">
        <v>1</v>
      </c>
      <c r="D6284" s="211" t="s">
        <v>72</v>
      </c>
      <c r="E6284" s="211" t="s">
        <v>3482</v>
      </c>
      <c r="F6284" s="211" t="s">
        <v>3291</v>
      </c>
    </row>
    <row r="6285" spans="1:6" x14ac:dyDescent="0.25">
      <c r="A6285" s="211" t="s">
        <v>5331</v>
      </c>
      <c r="B6285" s="211">
        <v>0</v>
      </c>
      <c r="C6285" s="211">
        <v>1</v>
      </c>
      <c r="D6285" s="211" t="s">
        <v>73</v>
      </c>
      <c r="E6285" s="211" t="s">
        <v>3482</v>
      </c>
      <c r="F6285" s="211" t="s">
        <v>3291</v>
      </c>
    </row>
    <row r="6286" spans="1:6" x14ac:dyDescent="0.25">
      <c r="A6286" s="211" t="s">
        <v>5331</v>
      </c>
      <c r="B6286" s="211">
        <v>0</v>
      </c>
      <c r="C6286" s="211">
        <v>1</v>
      </c>
      <c r="D6286" s="211" t="s">
        <v>3107</v>
      </c>
      <c r="E6286" s="211" t="s">
        <v>3482</v>
      </c>
      <c r="F6286" s="211" t="s">
        <v>3291</v>
      </c>
    </row>
    <row r="6287" spans="1:6" x14ac:dyDescent="0.25">
      <c r="A6287" s="211" t="s">
        <v>5331</v>
      </c>
      <c r="B6287" s="211">
        <v>0</v>
      </c>
      <c r="C6287" s="211">
        <v>1</v>
      </c>
      <c r="D6287" s="211" t="s">
        <v>3109</v>
      </c>
      <c r="E6287" s="211" t="s">
        <v>3482</v>
      </c>
      <c r="F6287" s="211" t="s">
        <v>3291</v>
      </c>
    </row>
    <row r="6288" spans="1:6" x14ac:dyDescent="0.25">
      <c r="A6288" s="211" t="s">
        <v>5331</v>
      </c>
      <c r="B6288" s="211">
        <v>0</v>
      </c>
      <c r="C6288" s="211">
        <v>1</v>
      </c>
      <c r="D6288" s="211" t="s">
        <v>3111</v>
      </c>
      <c r="E6288" s="211" t="s">
        <v>3482</v>
      </c>
      <c r="F6288" s="211" t="s">
        <v>3291</v>
      </c>
    </row>
    <row r="6289" spans="1:6" x14ac:dyDescent="0.25">
      <c r="A6289" s="211" t="s">
        <v>5331</v>
      </c>
      <c r="B6289" s="211">
        <v>0</v>
      </c>
      <c r="C6289" s="211">
        <v>1</v>
      </c>
      <c r="D6289" s="211" t="s">
        <v>3388</v>
      </c>
      <c r="E6289" s="211" t="s">
        <v>3290</v>
      </c>
      <c r="F6289" s="211" t="s">
        <v>3291</v>
      </c>
    </row>
    <row r="6290" spans="1:6" x14ac:dyDescent="0.25">
      <c r="A6290" s="211" t="s">
        <v>5331</v>
      </c>
      <c r="B6290" s="211">
        <v>0</v>
      </c>
      <c r="C6290" s="211">
        <v>1</v>
      </c>
      <c r="D6290" s="211" t="s">
        <v>3387</v>
      </c>
      <c r="E6290" s="211" t="s">
        <v>3290</v>
      </c>
      <c r="F6290" s="211" t="s">
        <v>3291</v>
      </c>
    </row>
    <row r="6291" spans="1:6" x14ac:dyDescent="0.25">
      <c r="A6291" s="211" t="s">
        <v>5331</v>
      </c>
      <c r="B6291" s="211">
        <v>0</v>
      </c>
      <c r="C6291" s="211">
        <v>1</v>
      </c>
      <c r="D6291" s="211" t="s">
        <v>3391</v>
      </c>
      <c r="E6291" s="211" t="s">
        <v>3290</v>
      </c>
      <c r="F6291" s="211" t="s">
        <v>3291</v>
      </c>
    </row>
    <row r="6292" spans="1:6" x14ac:dyDescent="0.25">
      <c r="A6292" s="211" t="s">
        <v>5331</v>
      </c>
      <c r="B6292" s="211">
        <v>0</v>
      </c>
      <c r="C6292" s="211">
        <v>1</v>
      </c>
      <c r="D6292" s="211" t="s">
        <v>3392</v>
      </c>
      <c r="E6292" s="211" t="s">
        <v>3290</v>
      </c>
      <c r="F6292" s="211" t="s">
        <v>3291</v>
      </c>
    </row>
    <row r="6293" spans="1:6" x14ac:dyDescent="0.25">
      <c r="A6293" s="211" t="s">
        <v>5331</v>
      </c>
      <c r="B6293" s="211">
        <v>0</v>
      </c>
      <c r="C6293" s="211">
        <v>1</v>
      </c>
      <c r="D6293" s="211" t="s">
        <v>209</v>
      </c>
      <c r="E6293" s="211" t="s">
        <v>3292</v>
      </c>
      <c r="F6293" s="211" t="s">
        <v>3291</v>
      </c>
    </row>
    <row r="6294" spans="1:6" x14ac:dyDescent="0.25">
      <c r="A6294" s="211" t="s">
        <v>5331</v>
      </c>
      <c r="B6294" s="211">
        <v>0</v>
      </c>
      <c r="C6294" s="211">
        <v>1</v>
      </c>
      <c r="D6294" s="211" t="s">
        <v>3196</v>
      </c>
      <c r="E6294" s="211" t="s">
        <v>3292</v>
      </c>
      <c r="F6294" s="211" t="s">
        <v>3291</v>
      </c>
    </row>
    <row r="6295" spans="1:6" x14ac:dyDescent="0.25">
      <c r="A6295" s="211" t="s">
        <v>5331</v>
      </c>
      <c r="B6295" s="211">
        <v>0</v>
      </c>
      <c r="C6295" s="211">
        <v>1</v>
      </c>
      <c r="D6295" s="211" t="s">
        <v>392</v>
      </c>
      <c r="E6295" s="211" t="s">
        <v>3292</v>
      </c>
      <c r="F6295" s="211" t="s">
        <v>3291</v>
      </c>
    </row>
    <row r="6296" spans="1:6" x14ac:dyDescent="0.25">
      <c r="A6296" s="211" t="s">
        <v>5331</v>
      </c>
      <c r="B6296" s="211">
        <v>0</v>
      </c>
      <c r="C6296" s="211">
        <v>1</v>
      </c>
      <c r="D6296" s="211" t="s">
        <v>642</v>
      </c>
      <c r="E6296" s="211" t="s">
        <v>3292</v>
      </c>
      <c r="F6296" s="211" t="s">
        <v>3291</v>
      </c>
    </row>
    <row r="6297" spans="1:6" x14ac:dyDescent="0.25">
      <c r="A6297" s="211" t="s">
        <v>5331</v>
      </c>
      <c r="B6297" s="211">
        <v>0</v>
      </c>
      <c r="C6297" s="211">
        <v>1</v>
      </c>
      <c r="D6297" s="211" t="s">
        <v>395</v>
      </c>
      <c r="E6297" s="211" t="s">
        <v>3292</v>
      </c>
      <c r="F6297" s="211" t="s">
        <v>3291</v>
      </c>
    </row>
    <row r="6298" spans="1:6" x14ac:dyDescent="0.25">
      <c r="A6298" s="211" t="s">
        <v>5331</v>
      </c>
      <c r="B6298" s="211">
        <v>0</v>
      </c>
      <c r="C6298" s="211">
        <v>1</v>
      </c>
      <c r="D6298" s="211" t="s">
        <v>397</v>
      </c>
      <c r="E6298" s="211" t="s">
        <v>3292</v>
      </c>
      <c r="F6298" s="211" t="s">
        <v>3291</v>
      </c>
    </row>
    <row r="6299" spans="1:6" x14ac:dyDescent="0.25">
      <c r="A6299" s="211" t="s">
        <v>5331</v>
      </c>
      <c r="B6299" s="211">
        <v>0</v>
      </c>
      <c r="C6299" s="211">
        <v>1</v>
      </c>
      <c r="D6299" s="211" t="s">
        <v>292</v>
      </c>
      <c r="E6299" s="211" t="s">
        <v>3292</v>
      </c>
      <c r="F6299" s="211" t="s">
        <v>3291</v>
      </c>
    </row>
    <row r="6300" spans="1:6" x14ac:dyDescent="0.25">
      <c r="A6300" s="211" t="s">
        <v>5331</v>
      </c>
      <c r="B6300" s="211">
        <v>0</v>
      </c>
      <c r="C6300" s="211">
        <v>1</v>
      </c>
      <c r="D6300" s="211" t="s">
        <v>400</v>
      </c>
      <c r="E6300" s="211" t="s">
        <v>3292</v>
      </c>
      <c r="F6300" s="211" t="s">
        <v>3291</v>
      </c>
    </row>
    <row r="6301" spans="1:6" x14ac:dyDescent="0.25">
      <c r="A6301" s="211" t="s">
        <v>5331</v>
      </c>
      <c r="B6301" s="211">
        <v>0</v>
      </c>
      <c r="C6301" s="211">
        <v>1</v>
      </c>
      <c r="D6301" s="211" t="s">
        <v>403</v>
      </c>
      <c r="E6301" s="211" t="s">
        <v>3292</v>
      </c>
      <c r="F6301" s="211" t="s">
        <v>3291</v>
      </c>
    </row>
    <row r="6302" spans="1:6" x14ac:dyDescent="0.25">
      <c r="A6302" s="211" t="s">
        <v>5331</v>
      </c>
      <c r="B6302" s="211">
        <v>0</v>
      </c>
      <c r="C6302" s="211">
        <v>1</v>
      </c>
      <c r="D6302" s="211" t="s">
        <v>1042</v>
      </c>
      <c r="E6302" s="211" t="s">
        <v>3292</v>
      </c>
      <c r="F6302" s="211" t="s">
        <v>3291</v>
      </c>
    </row>
    <row r="6303" spans="1:6" x14ac:dyDescent="0.25">
      <c r="A6303" s="211" t="s">
        <v>5331</v>
      </c>
      <c r="B6303" s="211">
        <v>0</v>
      </c>
      <c r="C6303" s="211">
        <v>1</v>
      </c>
      <c r="D6303" s="211" t="s">
        <v>1045</v>
      </c>
      <c r="E6303" s="211" t="s">
        <v>3292</v>
      </c>
      <c r="F6303" s="211" t="s">
        <v>3291</v>
      </c>
    </row>
    <row r="6304" spans="1:6" x14ac:dyDescent="0.25">
      <c r="A6304" s="211" t="s">
        <v>5331</v>
      </c>
      <c r="B6304" s="211">
        <v>0</v>
      </c>
      <c r="C6304" s="211">
        <v>1</v>
      </c>
      <c r="D6304" s="211" t="s">
        <v>933</v>
      </c>
      <c r="E6304" s="211" t="s">
        <v>3292</v>
      </c>
      <c r="F6304" s="211" t="s">
        <v>3291</v>
      </c>
    </row>
    <row r="6305" spans="1:6" x14ac:dyDescent="0.25">
      <c r="A6305" s="211" t="s">
        <v>5331</v>
      </c>
      <c r="B6305" s="211">
        <v>0</v>
      </c>
      <c r="C6305" s="211">
        <v>1</v>
      </c>
      <c r="D6305" s="211" t="s">
        <v>932</v>
      </c>
      <c r="E6305" s="211" t="s">
        <v>3292</v>
      </c>
      <c r="F6305" s="211" t="s">
        <v>3291</v>
      </c>
    </row>
    <row r="6306" spans="1:6" x14ac:dyDescent="0.25">
      <c r="A6306" s="211" t="s">
        <v>5331</v>
      </c>
      <c r="B6306" s="211">
        <v>0</v>
      </c>
      <c r="C6306" s="211">
        <v>1</v>
      </c>
      <c r="D6306" s="211" t="s">
        <v>381</v>
      </c>
      <c r="E6306" s="211" t="s">
        <v>3292</v>
      </c>
      <c r="F6306" s="211" t="s">
        <v>3291</v>
      </c>
    </row>
    <row r="6307" spans="1:6" x14ac:dyDescent="0.25">
      <c r="A6307" s="211" t="s">
        <v>5331</v>
      </c>
      <c r="B6307" s="211">
        <v>0</v>
      </c>
      <c r="C6307" s="211">
        <v>1</v>
      </c>
      <c r="D6307" s="211" t="s">
        <v>767</v>
      </c>
      <c r="E6307" s="211" t="s">
        <v>3292</v>
      </c>
      <c r="F6307" s="211" t="s">
        <v>3291</v>
      </c>
    </row>
    <row r="6308" spans="1:6" x14ac:dyDescent="0.25">
      <c r="A6308" s="211" t="s">
        <v>5331</v>
      </c>
      <c r="B6308" s="211">
        <v>0</v>
      </c>
      <c r="C6308" s="211">
        <v>1</v>
      </c>
      <c r="D6308" s="211" t="s">
        <v>4401</v>
      </c>
      <c r="E6308" s="211" t="s">
        <v>127</v>
      </c>
      <c r="F6308" s="211" t="s">
        <v>3291</v>
      </c>
    </row>
    <row r="6309" spans="1:6" x14ac:dyDescent="0.25">
      <c r="A6309" s="211" t="s">
        <v>5331</v>
      </c>
      <c r="B6309" s="211">
        <v>0</v>
      </c>
      <c r="C6309" s="211">
        <v>1</v>
      </c>
      <c r="D6309" s="211" t="s">
        <v>3200</v>
      </c>
      <c r="E6309" s="211" t="s">
        <v>127</v>
      </c>
      <c r="F6309" s="211" t="s">
        <v>3291</v>
      </c>
    </row>
    <row r="6310" spans="1:6" x14ac:dyDescent="0.25">
      <c r="A6310" s="211" t="s">
        <v>5331</v>
      </c>
      <c r="B6310" s="211">
        <v>0</v>
      </c>
      <c r="C6310" s="211">
        <v>1</v>
      </c>
      <c r="D6310" s="211" t="s">
        <v>3199</v>
      </c>
      <c r="E6310" s="211" t="s">
        <v>3292</v>
      </c>
      <c r="F6310" s="211" t="s">
        <v>3291</v>
      </c>
    </row>
    <row r="6311" spans="1:6" x14ac:dyDescent="0.25">
      <c r="A6311" s="211" t="s">
        <v>5331</v>
      </c>
      <c r="B6311" s="211">
        <v>0</v>
      </c>
      <c r="C6311" s="211">
        <v>1</v>
      </c>
      <c r="D6311" s="211" t="s">
        <v>87</v>
      </c>
      <c r="E6311" s="211" t="s">
        <v>3292</v>
      </c>
      <c r="F6311" s="211" t="s">
        <v>3291</v>
      </c>
    </row>
    <row r="6312" spans="1:6" x14ac:dyDescent="0.25">
      <c r="A6312" s="211" t="s">
        <v>5331</v>
      </c>
      <c r="B6312" s="211">
        <v>0</v>
      </c>
      <c r="C6312" s="211">
        <v>1</v>
      </c>
      <c r="D6312" s="211" t="s">
        <v>3584</v>
      </c>
      <c r="E6312" s="211" t="s">
        <v>3292</v>
      </c>
      <c r="F6312" s="211" t="s">
        <v>3291</v>
      </c>
    </row>
    <row r="6313" spans="1:6" x14ac:dyDescent="0.25">
      <c r="A6313" s="211" t="s">
        <v>5331</v>
      </c>
      <c r="B6313" s="211">
        <v>0</v>
      </c>
      <c r="C6313" s="211">
        <v>1</v>
      </c>
      <c r="D6313" s="211" t="s">
        <v>78</v>
      </c>
      <c r="E6313" s="211" t="s">
        <v>3292</v>
      </c>
      <c r="F6313" s="211" t="s">
        <v>3291</v>
      </c>
    </row>
    <row r="6314" spans="1:6" x14ac:dyDescent="0.25">
      <c r="A6314" s="211" t="s">
        <v>5331</v>
      </c>
      <c r="B6314" s="211">
        <v>0</v>
      </c>
      <c r="C6314" s="211">
        <v>1</v>
      </c>
      <c r="D6314" s="211" t="s">
        <v>3532</v>
      </c>
      <c r="E6314" s="211" t="s">
        <v>3292</v>
      </c>
      <c r="F6314" s="211" t="s">
        <v>3291</v>
      </c>
    </row>
    <row r="6315" spans="1:6" x14ac:dyDescent="0.25">
      <c r="A6315" s="211" t="s">
        <v>5331</v>
      </c>
      <c r="B6315" s="211">
        <v>0</v>
      </c>
      <c r="C6315" s="211">
        <v>1</v>
      </c>
      <c r="D6315" s="211" t="s">
        <v>1048</v>
      </c>
      <c r="E6315" s="211" t="s">
        <v>3292</v>
      </c>
      <c r="F6315" s="211" t="s">
        <v>3291</v>
      </c>
    </row>
    <row r="6316" spans="1:6" x14ac:dyDescent="0.25">
      <c r="A6316" s="211" t="s">
        <v>5331</v>
      </c>
      <c r="B6316" s="211">
        <v>0</v>
      </c>
      <c r="C6316" s="211">
        <v>1</v>
      </c>
      <c r="D6316" s="211" t="s">
        <v>1050</v>
      </c>
      <c r="E6316" s="211" t="s">
        <v>3292</v>
      </c>
      <c r="F6316" s="211" t="s">
        <v>3291</v>
      </c>
    </row>
    <row r="6317" spans="1:6" x14ac:dyDescent="0.25">
      <c r="A6317" s="211" t="s">
        <v>5331</v>
      </c>
      <c r="B6317" s="211">
        <v>0</v>
      </c>
      <c r="C6317" s="211">
        <v>1</v>
      </c>
      <c r="D6317" s="211" t="s">
        <v>1043</v>
      </c>
      <c r="E6317" s="211" t="s">
        <v>3292</v>
      </c>
      <c r="F6317" s="211" t="s">
        <v>3291</v>
      </c>
    </row>
    <row r="6318" spans="1:6" x14ac:dyDescent="0.25">
      <c r="A6318" s="211" t="s">
        <v>5331</v>
      </c>
      <c r="B6318" s="211">
        <v>0</v>
      </c>
      <c r="C6318" s="211">
        <v>1</v>
      </c>
      <c r="D6318" s="211" t="s">
        <v>4402</v>
      </c>
      <c r="E6318" s="211" t="s">
        <v>127</v>
      </c>
      <c r="F6318" s="211" t="s">
        <v>3291</v>
      </c>
    </row>
    <row r="6319" spans="1:6" x14ac:dyDescent="0.25">
      <c r="A6319" s="211" t="s">
        <v>5331</v>
      </c>
      <c r="B6319" s="211">
        <v>0</v>
      </c>
      <c r="C6319" s="211">
        <v>1</v>
      </c>
      <c r="D6319" s="211" t="s">
        <v>3993</v>
      </c>
      <c r="E6319" s="211" t="s">
        <v>3292</v>
      </c>
      <c r="F6319" s="211" t="s">
        <v>3291</v>
      </c>
    </row>
    <row r="6320" spans="1:6" x14ac:dyDescent="0.25">
      <c r="A6320" s="211" t="s">
        <v>5331</v>
      </c>
      <c r="B6320" s="211">
        <v>0</v>
      </c>
      <c r="C6320" s="211">
        <v>1</v>
      </c>
      <c r="D6320" s="211" t="s">
        <v>4195</v>
      </c>
      <c r="E6320" s="211" t="s">
        <v>127</v>
      </c>
      <c r="F6320" s="211" t="s">
        <v>3291</v>
      </c>
    </row>
    <row r="6321" spans="1:6" x14ac:dyDescent="0.25">
      <c r="A6321" s="211" t="s">
        <v>5331</v>
      </c>
      <c r="B6321" s="211">
        <v>0</v>
      </c>
      <c r="C6321" s="211">
        <v>1</v>
      </c>
      <c r="D6321" s="211" t="s">
        <v>4213</v>
      </c>
      <c r="E6321" s="211" t="s">
        <v>127</v>
      </c>
      <c r="F6321" s="211" t="s">
        <v>3291</v>
      </c>
    </row>
    <row r="6322" spans="1:6" x14ac:dyDescent="0.25">
      <c r="A6322" s="211" t="s">
        <v>5331</v>
      </c>
      <c r="B6322" s="211">
        <v>0</v>
      </c>
      <c r="C6322" s="211">
        <v>1</v>
      </c>
      <c r="D6322" s="211" t="s">
        <v>4214</v>
      </c>
      <c r="E6322" s="211" t="s">
        <v>127</v>
      </c>
      <c r="F6322" s="211" t="s">
        <v>3291</v>
      </c>
    </row>
    <row r="6323" spans="1:6" x14ac:dyDescent="0.25">
      <c r="A6323" s="211" t="s">
        <v>5331</v>
      </c>
      <c r="B6323" s="211">
        <v>0</v>
      </c>
      <c r="C6323" s="211">
        <v>1</v>
      </c>
      <c r="D6323" s="211" t="s">
        <v>4215</v>
      </c>
      <c r="E6323" s="211" t="s">
        <v>127</v>
      </c>
      <c r="F6323" s="211" t="s">
        <v>3291</v>
      </c>
    </row>
    <row r="6324" spans="1:6" x14ac:dyDescent="0.25">
      <c r="A6324" s="211" t="s">
        <v>5331</v>
      </c>
      <c r="B6324" s="211">
        <v>0</v>
      </c>
      <c r="C6324" s="211">
        <v>1</v>
      </c>
      <c r="D6324" s="211" t="s">
        <v>4216</v>
      </c>
      <c r="E6324" s="211" t="s">
        <v>127</v>
      </c>
      <c r="F6324" s="211" t="s">
        <v>3291</v>
      </c>
    </row>
    <row r="6325" spans="1:6" x14ac:dyDescent="0.25">
      <c r="A6325" s="211" t="s">
        <v>5331</v>
      </c>
      <c r="B6325" s="211">
        <v>0</v>
      </c>
      <c r="C6325" s="211">
        <v>1</v>
      </c>
      <c r="D6325" s="211" t="s">
        <v>4217</v>
      </c>
      <c r="E6325" s="211" t="s">
        <v>127</v>
      </c>
      <c r="F6325" s="211" t="s">
        <v>3291</v>
      </c>
    </row>
    <row r="6326" spans="1:6" x14ac:dyDescent="0.25">
      <c r="A6326" s="211" t="s">
        <v>5331</v>
      </c>
      <c r="B6326" s="211">
        <v>0</v>
      </c>
      <c r="C6326" s="211">
        <v>1</v>
      </c>
      <c r="D6326" s="211" t="s">
        <v>4218</v>
      </c>
      <c r="E6326" s="211" t="s">
        <v>127</v>
      </c>
      <c r="F6326" s="211" t="s">
        <v>3291</v>
      </c>
    </row>
    <row r="6327" spans="1:6" x14ac:dyDescent="0.25">
      <c r="A6327" s="211" t="s">
        <v>5331</v>
      </c>
      <c r="B6327" s="211">
        <v>0</v>
      </c>
      <c r="C6327" s="211">
        <v>1</v>
      </c>
      <c r="D6327" s="211" t="s">
        <v>4219</v>
      </c>
      <c r="E6327" s="211" t="s">
        <v>127</v>
      </c>
      <c r="F6327" s="211" t="s">
        <v>3291</v>
      </c>
    </row>
    <row r="6328" spans="1:6" x14ac:dyDescent="0.25">
      <c r="A6328" s="211" t="s">
        <v>5331</v>
      </c>
      <c r="B6328" s="211">
        <v>0</v>
      </c>
      <c r="C6328" s="211">
        <v>1</v>
      </c>
      <c r="D6328" s="211" t="s">
        <v>4220</v>
      </c>
      <c r="E6328" s="211" t="s">
        <v>127</v>
      </c>
      <c r="F6328" s="211" t="s">
        <v>3291</v>
      </c>
    </row>
    <row r="6329" spans="1:6" x14ac:dyDescent="0.25">
      <c r="A6329" s="211" t="s">
        <v>5331</v>
      </c>
      <c r="B6329" s="211">
        <v>0</v>
      </c>
      <c r="C6329" s="211">
        <v>1</v>
      </c>
      <c r="D6329" s="211" t="s">
        <v>4221</v>
      </c>
      <c r="E6329" s="211" t="s">
        <v>127</v>
      </c>
      <c r="F6329" s="211" t="s">
        <v>3291</v>
      </c>
    </row>
    <row r="6330" spans="1:6" x14ac:dyDescent="0.25">
      <c r="A6330" s="211" t="s">
        <v>5331</v>
      </c>
      <c r="B6330" s="211">
        <v>0</v>
      </c>
      <c r="C6330" s="211">
        <v>1</v>
      </c>
      <c r="D6330" s="211" t="s">
        <v>4222</v>
      </c>
      <c r="E6330" s="211" t="s">
        <v>127</v>
      </c>
      <c r="F6330" s="211" t="s">
        <v>3291</v>
      </c>
    </row>
    <row r="6331" spans="1:6" x14ac:dyDescent="0.25">
      <c r="A6331" s="211" t="s">
        <v>5331</v>
      </c>
      <c r="B6331" s="211">
        <v>0</v>
      </c>
      <c r="C6331" s="211">
        <v>1</v>
      </c>
      <c r="D6331" s="211" t="s">
        <v>4223</v>
      </c>
      <c r="E6331" s="211" t="s">
        <v>127</v>
      </c>
      <c r="F6331" s="211" t="s">
        <v>3291</v>
      </c>
    </row>
    <row r="6332" spans="1:6" x14ac:dyDescent="0.25">
      <c r="A6332" s="211" t="s">
        <v>5331</v>
      </c>
      <c r="B6332" s="211">
        <v>0</v>
      </c>
      <c r="C6332" s="211">
        <v>1</v>
      </c>
      <c r="D6332" s="211" t="s">
        <v>4260</v>
      </c>
      <c r="E6332" s="211" t="s">
        <v>127</v>
      </c>
      <c r="F6332" s="211" t="s">
        <v>3291</v>
      </c>
    </row>
    <row r="6333" spans="1:6" x14ac:dyDescent="0.25">
      <c r="A6333" s="211" t="s">
        <v>5331</v>
      </c>
      <c r="B6333" s="211">
        <v>0</v>
      </c>
      <c r="C6333" s="211">
        <v>1</v>
      </c>
      <c r="D6333" s="211" t="s">
        <v>3192</v>
      </c>
      <c r="E6333" s="211" t="s">
        <v>3292</v>
      </c>
      <c r="F6333" s="211" t="s">
        <v>3291</v>
      </c>
    </row>
    <row r="6334" spans="1:6" x14ac:dyDescent="0.25">
      <c r="A6334" s="211" t="s">
        <v>5331</v>
      </c>
      <c r="B6334" s="211">
        <v>0</v>
      </c>
      <c r="C6334" s="211">
        <v>1</v>
      </c>
      <c r="D6334" s="211" t="s">
        <v>926</v>
      </c>
      <c r="E6334" s="211" t="s">
        <v>3292</v>
      </c>
      <c r="F6334" s="211" t="s">
        <v>3291</v>
      </c>
    </row>
    <row r="6335" spans="1:6" x14ac:dyDescent="0.25">
      <c r="A6335" s="211" t="s">
        <v>5331</v>
      </c>
      <c r="B6335" s="211">
        <v>0</v>
      </c>
      <c r="C6335" s="211">
        <v>1</v>
      </c>
      <c r="D6335" s="211" t="s">
        <v>4301</v>
      </c>
      <c r="E6335" s="211" t="s">
        <v>127</v>
      </c>
      <c r="F6335" s="211" t="s">
        <v>3291</v>
      </c>
    </row>
    <row r="6336" spans="1:6" x14ac:dyDescent="0.25">
      <c r="A6336" s="211" t="s">
        <v>5331</v>
      </c>
      <c r="B6336" s="211">
        <v>0</v>
      </c>
      <c r="C6336" s="211">
        <v>1</v>
      </c>
      <c r="D6336" s="211" t="s">
        <v>4302</v>
      </c>
      <c r="E6336" s="211" t="s">
        <v>127</v>
      </c>
      <c r="F6336" s="211" t="s">
        <v>3291</v>
      </c>
    </row>
    <row r="6337" spans="1:6" x14ac:dyDescent="0.25">
      <c r="A6337" s="211" t="s">
        <v>5331</v>
      </c>
      <c r="B6337" s="211">
        <v>0</v>
      </c>
      <c r="C6337" s="211">
        <v>1</v>
      </c>
      <c r="D6337" s="211" t="s">
        <v>4303</v>
      </c>
      <c r="E6337" s="211" t="s">
        <v>127</v>
      </c>
      <c r="F6337" s="211" t="s">
        <v>3291</v>
      </c>
    </row>
    <row r="6338" spans="1:6" x14ac:dyDescent="0.25">
      <c r="A6338" s="211" t="s">
        <v>5331</v>
      </c>
      <c r="B6338" s="211">
        <v>0</v>
      </c>
      <c r="C6338" s="211">
        <v>1</v>
      </c>
      <c r="D6338" s="211" t="s">
        <v>4304</v>
      </c>
      <c r="E6338" s="211" t="s">
        <v>127</v>
      </c>
      <c r="F6338" s="211" t="s">
        <v>3291</v>
      </c>
    </row>
    <row r="6339" spans="1:6" x14ac:dyDescent="0.25">
      <c r="A6339" s="211" t="s">
        <v>5331</v>
      </c>
      <c r="B6339" s="211">
        <v>0</v>
      </c>
      <c r="C6339" s="211">
        <v>1</v>
      </c>
      <c r="D6339" s="211" t="s">
        <v>4305</v>
      </c>
      <c r="E6339" s="211" t="s">
        <v>127</v>
      </c>
      <c r="F6339" s="211" t="s">
        <v>3291</v>
      </c>
    </row>
    <row r="6340" spans="1:6" x14ac:dyDescent="0.25">
      <c r="A6340" s="211" t="s">
        <v>5331</v>
      </c>
      <c r="B6340" s="211">
        <v>0</v>
      </c>
      <c r="C6340" s="211">
        <v>1</v>
      </c>
      <c r="D6340" s="211" t="s">
        <v>4306</v>
      </c>
      <c r="E6340" s="211" t="s">
        <v>127</v>
      </c>
      <c r="F6340" s="211" t="s">
        <v>3291</v>
      </c>
    </row>
    <row r="6341" spans="1:6" x14ac:dyDescent="0.25">
      <c r="A6341" s="211" t="s">
        <v>5331</v>
      </c>
      <c r="B6341" s="211">
        <v>0</v>
      </c>
      <c r="C6341" s="211">
        <v>1</v>
      </c>
      <c r="D6341" s="211" t="s">
        <v>4307</v>
      </c>
      <c r="E6341" s="211" t="s">
        <v>127</v>
      </c>
      <c r="F6341" s="211" t="s">
        <v>3291</v>
      </c>
    </row>
    <row r="6342" spans="1:6" x14ac:dyDescent="0.25">
      <c r="A6342" s="211" t="s">
        <v>5331</v>
      </c>
      <c r="B6342" s="211">
        <v>0</v>
      </c>
      <c r="C6342" s="211">
        <v>1</v>
      </c>
      <c r="D6342" s="211" t="s">
        <v>4308</v>
      </c>
      <c r="E6342" s="211" t="s">
        <v>127</v>
      </c>
      <c r="F6342" s="211" t="s">
        <v>3291</v>
      </c>
    </row>
    <row r="6343" spans="1:6" x14ac:dyDescent="0.25">
      <c r="A6343" s="211" t="s">
        <v>5331</v>
      </c>
      <c r="B6343" s="211">
        <v>0</v>
      </c>
      <c r="C6343" s="211">
        <v>1</v>
      </c>
      <c r="D6343" s="211" t="s">
        <v>4309</v>
      </c>
      <c r="E6343" s="211" t="s">
        <v>127</v>
      </c>
      <c r="F6343" s="211" t="s">
        <v>3291</v>
      </c>
    </row>
    <row r="6344" spans="1:6" x14ac:dyDescent="0.25">
      <c r="A6344" s="211" t="s">
        <v>5331</v>
      </c>
      <c r="B6344" s="211">
        <v>0</v>
      </c>
      <c r="C6344" s="211">
        <v>1</v>
      </c>
      <c r="D6344" s="211" t="s">
        <v>4310</v>
      </c>
      <c r="E6344" s="211" t="s">
        <v>127</v>
      </c>
      <c r="F6344" s="211" t="s">
        <v>3291</v>
      </c>
    </row>
    <row r="6345" spans="1:6" x14ac:dyDescent="0.25">
      <c r="A6345" s="211" t="s">
        <v>5331</v>
      </c>
      <c r="B6345" s="211">
        <v>0</v>
      </c>
      <c r="C6345" s="211">
        <v>1</v>
      </c>
      <c r="D6345" s="211" t="s">
        <v>4311</v>
      </c>
      <c r="E6345" s="211" t="s">
        <v>127</v>
      </c>
      <c r="F6345" s="211" t="s">
        <v>3291</v>
      </c>
    </row>
    <row r="6346" spans="1:6" x14ac:dyDescent="0.25">
      <c r="A6346" s="211" t="s">
        <v>5331</v>
      </c>
      <c r="B6346" s="211">
        <v>0</v>
      </c>
      <c r="C6346" s="211">
        <v>1</v>
      </c>
      <c r="D6346" s="211" t="s">
        <v>4312</v>
      </c>
      <c r="E6346" s="211" t="s">
        <v>127</v>
      </c>
      <c r="F6346" s="211" t="s">
        <v>3291</v>
      </c>
    </row>
    <row r="6347" spans="1:6" x14ac:dyDescent="0.25">
      <c r="A6347" s="211" t="s">
        <v>5331</v>
      </c>
      <c r="B6347" s="211">
        <v>0</v>
      </c>
      <c r="C6347" s="211">
        <v>1</v>
      </c>
      <c r="D6347" s="211" t="s">
        <v>3949</v>
      </c>
      <c r="E6347" s="211" t="s">
        <v>127</v>
      </c>
      <c r="F6347" s="211" t="s">
        <v>3291</v>
      </c>
    </row>
    <row r="6348" spans="1:6" x14ac:dyDescent="0.25">
      <c r="A6348" s="211" t="s">
        <v>5331</v>
      </c>
      <c r="B6348" s="211">
        <v>0</v>
      </c>
      <c r="C6348" s="211">
        <v>1</v>
      </c>
      <c r="D6348" s="211" t="s">
        <v>4415</v>
      </c>
      <c r="E6348" s="211" t="s">
        <v>127</v>
      </c>
      <c r="F6348" s="211" t="s">
        <v>3291</v>
      </c>
    </row>
    <row r="6349" spans="1:6" x14ac:dyDescent="0.25">
      <c r="A6349" s="211" t="s">
        <v>5331</v>
      </c>
      <c r="B6349" s="211">
        <v>0</v>
      </c>
      <c r="C6349" s="211">
        <v>1</v>
      </c>
      <c r="D6349" s="211" t="s">
        <v>4416</v>
      </c>
      <c r="E6349" s="211" t="s">
        <v>127</v>
      </c>
      <c r="F6349" s="211" t="s">
        <v>3291</v>
      </c>
    </row>
    <row r="6350" spans="1:6" x14ac:dyDescent="0.25">
      <c r="A6350" s="211" t="s">
        <v>5331</v>
      </c>
      <c r="B6350" s="211">
        <v>0</v>
      </c>
      <c r="C6350" s="211">
        <v>1</v>
      </c>
      <c r="D6350" s="211" t="s">
        <v>4424</v>
      </c>
      <c r="E6350" s="211" t="s">
        <v>127</v>
      </c>
      <c r="F6350" s="211" t="s">
        <v>3291</v>
      </c>
    </row>
    <row r="6351" spans="1:6" x14ac:dyDescent="0.25">
      <c r="A6351" s="211" t="s">
        <v>5331</v>
      </c>
      <c r="B6351" s="211">
        <v>0</v>
      </c>
      <c r="C6351" s="211">
        <v>1</v>
      </c>
      <c r="D6351" s="300" t="s">
        <v>3074</v>
      </c>
      <c r="E6351" s="211" t="s">
        <v>3292</v>
      </c>
      <c r="F6351" s="211" t="s">
        <v>3291</v>
      </c>
    </row>
    <row r="6352" spans="1:6" x14ac:dyDescent="0.25">
      <c r="A6352" s="211" t="s">
        <v>5331</v>
      </c>
      <c r="B6352" s="211">
        <v>0</v>
      </c>
      <c r="C6352" s="211">
        <v>1</v>
      </c>
      <c r="D6352" s="300" t="s">
        <v>3075</v>
      </c>
      <c r="E6352" s="211" t="s">
        <v>127</v>
      </c>
      <c r="F6352" s="211" t="s">
        <v>3291</v>
      </c>
    </row>
    <row r="6353" spans="1:6" x14ac:dyDescent="0.25">
      <c r="A6353" s="211" t="s">
        <v>5331</v>
      </c>
      <c r="B6353" s="211">
        <v>0</v>
      </c>
      <c r="C6353" s="211">
        <v>1</v>
      </c>
      <c r="D6353" s="300" t="s">
        <v>2546</v>
      </c>
      <c r="E6353" s="211" t="s">
        <v>127</v>
      </c>
      <c r="F6353" s="211" t="s">
        <v>3291</v>
      </c>
    </row>
    <row r="6354" spans="1:6" x14ac:dyDescent="0.25">
      <c r="A6354" s="211" t="s">
        <v>5250</v>
      </c>
      <c r="B6354" s="211">
        <v>0</v>
      </c>
      <c r="C6354" s="211">
        <v>1</v>
      </c>
      <c r="D6354" s="211" t="s">
        <v>379</v>
      </c>
      <c r="E6354" s="211" t="s">
        <v>3482</v>
      </c>
      <c r="F6354" s="211" t="s">
        <v>3291</v>
      </c>
    </row>
    <row r="6355" spans="1:6" x14ac:dyDescent="0.25">
      <c r="A6355" s="211" t="s">
        <v>5250</v>
      </c>
      <c r="B6355" s="211">
        <v>0</v>
      </c>
      <c r="C6355" s="211">
        <v>1</v>
      </c>
      <c r="D6355" s="211" t="s">
        <v>385</v>
      </c>
      <c r="E6355" s="211" t="s">
        <v>3482</v>
      </c>
      <c r="F6355" s="211" t="s">
        <v>3291</v>
      </c>
    </row>
    <row r="6356" spans="1:6" x14ac:dyDescent="0.25">
      <c r="A6356" s="211" t="s">
        <v>5250</v>
      </c>
      <c r="B6356" s="211">
        <v>0</v>
      </c>
      <c r="C6356" s="211">
        <v>1</v>
      </c>
      <c r="D6356" s="211" t="s">
        <v>3162</v>
      </c>
      <c r="E6356" s="211" t="s">
        <v>3482</v>
      </c>
      <c r="F6356" s="211" t="s">
        <v>3291</v>
      </c>
    </row>
    <row r="6357" spans="1:6" x14ac:dyDescent="0.25">
      <c r="A6357" s="211" t="s">
        <v>5250</v>
      </c>
      <c r="B6357" s="211">
        <v>0</v>
      </c>
      <c r="C6357" s="211">
        <v>1</v>
      </c>
      <c r="D6357" s="211" t="s">
        <v>3247</v>
      </c>
      <c r="E6357" s="211" t="s">
        <v>3482</v>
      </c>
      <c r="F6357" s="211" t="s">
        <v>3291</v>
      </c>
    </row>
    <row r="6358" spans="1:6" x14ac:dyDescent="0.25">
      <c r="A6358" s="211" t="s">
        <v>5250</v>
      </c>
      <c r="B6358" s="211">
        <v>0</v>
      </c>
      <c r="C6358" s="211">
        <v>1</v>
      </c>
      <c r="D6358" s="211" t="s">
        <v>2283</v>
      </c>
      <c r="E6358" s="211" t="s">
        <v>3482</v>
      </c>
      <c r="F6358" s="211" t="s">
        <v>3291</v>
      </c>
    </row>
    <row r="6359" spans="1:6" x14ac:dyDescent="0.25">
      <c r="A6359" s="211" t="s">
        <v>5250</v>
      </c>
      <c r="B6359" s="211">
        <v>0</v>
      </c>
      <c r="C6359" s="211">
        <v>1</v>
      </c>
      <c r="D6359" s="211" t="s">
        <v>2282</v>
      </c>
      <c r="E6359" s="211" t="s">
        <v>3482</v>
      </c>
      <c r="F6359" s="211" t="s">
        <v>3291</v>
      </c>
    </row>
    <row r="6360" spans="1:6" x14ac:dyDescent="0.25">
      <c r="A6360" s="211" t="s">
        <v>5250</v>
      </c>
      <c r="B6360" s="211">
        <v>0</v>
      </c>
      <c r="C6360" s="211">
        <v>1</v>
      </c>
      <c r="D6360" s="211" t="s">
        <v>3563</v>
      </c>
      <c r="E6360" s="211" t="s">
        <v>3290</v>
      </c>
      <c r="F6360" s="211" t="s">
        <v>3291</v>
      </c>
    </row>
    <row r="6361" spans="1:6" x14ac:dyDescent="0.25">
      <c r="A6361" s="211" t="s">
        <v>5250</v>
      </c>
      <c r="B6361" s="211">
        <v>0</v>
      </c>
      <c r="C6361" s="211">
        <v>1</v>
      </c>
      <c r="D6361" s="211" t="s">
        <v>3389</v>
      </c>
      <c r="E6361" s="211" t="s">
        <v>3290</v>
      </c>
      <c r="F6361" s="211" t="s">
        <v>3291</v>
      </c>
    </row>
    <row r="6362" spans="1:6" x14ac:dyDescent="0.25">
      <c r="A6362" s="211" t="s">
        <v>5250</v>
      </c>
      <c r="B6362" s="211">
        <v>0</v>
      </c>
      <c r="C6362" s="211">
        <v>1</v>
      </c>
      <c r="D6362" s="211" t="s">
        <v>1714</v>
      </c>
      <c r="E6362" s="211" t="s">
        <v>3482</v>
      </c>
      <c r="F6362" s="211" t="s">
        <v>3291</v>
      </c>
    </row>
    <row r="6363" spans="1:6" x14ac:dyDescent="0.25">
      <c r="A6363" s="211" t="s">
        <v>5250</v>
      </c>
      <c r="B6363" s="211">
        <v>0</v>
      </c>
      <c r="C6363" s="211">
        <v>1</v>
      </c>
      <c r="D6363" s="211" t="s">
        <v>1716</v>
      </c>
      <c r="E6363" s="211" t="s">
        <v>3482</v>
      </c>
      <c r="F6363" s="211" t="s">
        <v>3291</v>
      </c>
    </row>
    <row r="6364" spans="1:6" x14ac:dyDescent="0.25">
      <c r="A6364" s="211" t="s">
        <v>5250</v>
      </c>
      <c r="B6364" s="211">
        <v>0</v>
      </c>
      <c r="C6364" s="211">
        <v>1</v>
      </c>
      <c r="D6364" s="211" t="s">
        <v>1718</v>
      </c>
      <c r="E6364" s="211" t="s">
        <v>3482</v>
      </c>
      <c r="F6364" s="211" t="s">
        <v>3291</v>
      </c>
    </row>
    <row r="6365" spans="1:6" x14ac:dyDescent="0.25">
      <c r="A6365" s="211" t="s">
        <v>5250</v>
      </c>
      <c r="B6365" s="211">
        <v>0</v>
      </c>
      <c r="C6365" s="211">
        <v>1</v>
      </c>
      <c r="D6365" s="211" t="s">
        <v>2379</v>
      </c>
      <c r="E6365" s="211" t="s">
        <v>3482</v>
      </c>
      <c r="F6365" s="211" t="s">
        <v>3291</v>
      </c>
    </row>
    <row r="6366" spans="1:6" x14ac:dyDescent="0.25">
      <c r="A6366" s="211" t="s">
        <v>5250</v>
      </c>
      <c r="B6366" s="211">
        <v>0</v>
      </c>
      <c r="C6366" s="211">
        <v>1</v>
      </c>
      <c r="D6366" s="211" t="s">
        <v>1722</v>
      </c>
      <c r="E6366" s="211" t="s">
        <v>3482</v>
      </c>
      <c r="F6366" s="211" t="s">
        <v>3291</v>
      </c>
    </row>
    <row r="6367" spans="1:6" x14ac:dyDescent="0.25">
      <c r="A6367" s="211" t="s">
        <v>5250</v>
      </c>
      <c r="B6367" s="211">
        <v>0</v>
      </c>
      <c r="C6367" s="211">
        <v>1</v>
      </c>
      <c r="D6367" s="211" t="s">
        <v>1724</v>
      </c>
      <c r="E6367" s="211" t="s">
        <v>3482</v>
      </c>
      <c r="F6367" s="211" t="s">
        <v>3291</v>
      </c>
    </row>
    <row r="6368" spans="1:6" x14ac:dyDescent="0.25">
      <c r="A6368" s="211" t="s">
        <v>5250</v>
      </c>
      <c r="B6368" s="211">
        <v>0</v>
      </c>
      <c r="C6368" s="211">
        <v>1</v>
      </c>
      <c r="D6368" s="211" t="s">
        <v>72</v>
      </c>
      <c r="E6368" s="211" t="s">
        <v>3482</v>
      </c>
      <c r="F6368" s="211" t="s">
        <v>3291</v>
      </c>
    </row>
    <row r="6369" spans="1:6" x14ac:dyDescent="0.25">
      <c r="A6369" s="211" t="s">
        <v>5250</v>
      </c>
      <c r="B6369" s="211">
        <v>0</v>
      </c>
      <c r="C6369" s="211">
        <v>1</v>
      </c>
      <c r="D6369" s="211" t="s">
        <v>73</v>
      </c>
      <c r="E6369" s="211" t="s">
        <v>3482</v>
      </c>
      <c r="F6369" s="211" t="s">
        <v>3291</v>
      </c>
    </row>
    <row r="6370" spans="1:6" x14ac:dyDescent="0.25">
      <c r="A6370" s="211" t="s">
        <v>5250</v>
      </c>
      <c r="B6370" s="211">
        <v>0</v>
      </c>
      <c r="C6370" s="211">
        <v>1</v>
      </c>
      <c r="D6370" s="211" t="s">
        <v>3107</v>
      </c>
      <c r="E6370" s="211" t="s">
        <v>3482</v>
      </c>
      <c r="F6370" s="211" t="s">
        <v>3291</v>
      </c>
    </row>
    <row r="6371" spans="1:6" x14ac:dyDescent="0.25">
      <c r="A6371" s="211" t="s">
        <v>5250</v>
      </c>
      <c r="B6371" s="211">
        <v>0</v>
      </c>
      <c r="C6371" s="211">
        <v>1</v>
      </c>
      <c r="D6371" s="211" t="s">
        <v>3109</v>
      </c>
      <c r="E6371" s="211" t="s">
        <v>3482</v>
      </c>
      <c r="F6371" s="211" t="s">
        <v>3291</v>
      </c>
    </row>
    <row r="6372" spans="1:6" x14ac:dyDescent="0.25">
      <c r="A6372" s="211" t="s">
        <v>5250</v>
      </c>
      <c r="B6372" s="211">
        <v>0</v>
      </c>
      <c r="C6372" s="211">
        <v>1</v>
      </c>
      <c r="D6372" s="211" t="s">
        <v>3111</v>
      </c>
      <c r="E6372" s="211" t="s">
        <v>3482</v>
      </c>
      <c r="F6372" s="211" t="s">
        <v>3291</v>
      </c>
    </row>
    <row r="6373" spans="1:6" x14ac:dyDescent="0.25">
      <c r="A6373" s="211" t="s">
        <v>5250</v>
      </c>
      <c r="B6373" s="211">
        <v>0</v>
      </c>
      <c r="C6373" s="211">
        <v>1</v>
      </c>
      <c r="D6373" s="211" t="s">
        <v>3388</v>
      </c>
      <c r="E6373" s="211" t="s">
        <v>3290</v>
      </c>
      <c r="F6373" s="211" t="s">
        <v>3291</v>
      </c>
    </row>
    <row r="6374" spans="1:6" x14ac:dyDescent="0.25">
      <c r="A6374" s="211" t="s">
        <v>5250</v>
      </c>
      <c r="B6374" s="211">
        <v>0</v>
      </c>
      <c r="C6374" s="211">
        <v>1</v>
      </c>
      <c r="D6374" s="211" t="s">
        <v>3387</v>
      </c>
      <c r="E6374" s="211" t="s">
        <v>3290</v>
      </c>
      <c r="F6374" s="211" t="s">
        <v>3291</v>
      </c>
    </row>
    <row r="6375" spans="1:6" x14ac:dyDescent="0.25">
      <c r="A6375" s="211" t="s">
        <v>5250</v>
      </c>
      <c r="B6375" s="211">
        <v>0</v>
      </c>
      <c r="C6375" s="211">
        <v>1</v>
      </c>
      <c r="D6375" s="211" t="s">
        <v>3391</v>
      </c>
      <c r="E6375" s="211" t="s">
        <v>3290</v>
      </c>
      <c r="F6375" s="211" t="s">
        <v>3291</v>
      </c>
    </row>
    <row r="6376" spans="1:6" x14ac:dyDescent="0.25">
      <c r="A6376" s="211" t="s">
        <v>5250</v>
      </c>
      <c r="B6376" s="211">
        <v>0</v>
      </c>
      <c r="C6376" s="211">
        <v>1</v>
      </c>
      <c r="D6376" s="211" t="s">
        <v>3392</v>
      </c>
      <c r="E6376" s="211" t="s">
        <v>3290</v>
      </c>
      <c r="F6376" s="211" t="s">
        <v>3291</v>
      </c>
    </row>
    <row r="6377" spans="1:6" x14ac:dyDescent="0.25">
      <c r="A6377" s="211" t="s">
        <v>5250</v>
      </c>
      <c r="B6377" s="211">
        <v>0</v>
      </c>
      <c r="C6377" s="211">
        <v>1</v>
      </c>
      <c r="D6377" s="211" t="s">
        <v>209</v>
      </c>
      <c r="E6377" s="211" t="s">
        <v>3292</v>
      </c>
      <c r="F6377" s="211" t="s">
        <v>3291</v>
      </c>
    </row>
    <row r="6378" spans="1:6" x14ac:dyDescent="0.25">
      <c r="A6378" s="211" t="s">
        <v>5250</v>
      </c>
      <c r="B6378" s="211">
        <v>0</v>
      </c>
      <c r="C6378" s="211">
        <v>1</v>
      </c>
      <c r="D6378" s="211" t="s">
        <v>3196</v>
      </c>
      <c r="E6378" s="211" t="s">
        <v>3292</v>
      </c>
      <c r="F6378" s="211" t="s">
        <v>3291</v>
      </c>
    </row>
    <row r="6379" spans="1:6" x14ac:dyDescent="0.25">
      <c r="A6379" s="211" t="s">
        <v>5250</v>
      </c>
      <c r="B6379" s="211">
        <v>0</v>
      </c>
      <c r="C6379" s="211">
        <v>1</v>
      </c>
      <c r="D6379" s="211" t="s">
        <v>392</v>
      </c>
      <c r="E6379" s="211" t="s">
        <v>3292</v>
      </c>
      <c r="F6379" s="211" t="s">
        <v>3291</v>
      </c>
    </row>
    <row r="6380" spans="1:6" x14ac:dyDescent="0.25">
      <c r="A6380" s="211" t="s">
        <v>5250</v>
      </c>
      <c r="B6380" s="211">
        <v>0</v>
      </c>
      <c r="C6380" s="211">
        <v>1</v>
      </c>
      <c r="D6380" s="211" t="s">
        <v>642</v>
      </c>
      <c r="E6380" s="211" t="s">
        <v>3292</v>
      </c>
      <c r="F6380" s="211" t="s">
        <v>3291</v>
      </c>
    </row>
    <row r="6381" spans="1:6" x14ac:dyDescent="0.25">
      <c r="A6381" s="211" t="s">
        <v>5250</v>
      </c>
      <c r="B6381" s="211">
        <v>0</v>
      </c>
      <c r="C6381" s="211">
        <v>1</v>
      </c>
      <c r="D6381" s="211" t="s">
        <v>395</v>
      </c>
      <c r="E6381" s="211" t="s">
        <v>3292</v>
      </c>
      <c r="F6381" s="211" t="s">
        <v>3291</v>
      </c>
    </row>
    <row r="6382" spans="1:6" x14ac:dyDescent="0.25">
      <c r="A6382" s="211" t="s">
        <v>5250</v>
      </c>
      <c r="B6382" s="211">
        <v>0</v>
      </c>
      <c r="C6382" s="211">
        <v>1</v>
      </c>
      <c r="D6382" s="211" t="s">
        <v>397</v>
      </c>
      <c r="E6382" s="211" t="s">
        <v>3292</v>
      </c>
      <c r="F6382" s="211" t="s">
        <v>3291</v>
      </c>
    </row>
    <row r="6383" spans="1:6" x14ac:dyDescent="0.25">
      <c r="A6383" s="211" t="s">
        <v>5250</v>
      </c>
      <c r="B6383" s="211">
        <v>0</v>
      </c>
      <c r="C6383" s="211">
        <v>1</v>
      </c>
      <c r="D6383" s="211" t="s">
        <v>292</v>
      </c>
      <c r="E6383" s="211" t="s">
        <v>3292</v>
      </c>
      <c r="F6383" s="211" t="s">
        <v>3291</v>
      </c>
    </row>
    <row r="6384" spans="1:6" x14ac:dyDescent="0.25">
      <c r="A6384" s="211" t="s">
        <v>5250</v>
      </c>
      <c r="B6384" s="211">
        <v>0</v>
      </c>
      <c r="C6384" s="211">
        <v>1</v>
      </c>
      <c r="D6384" s="211" t="s">
        <v>400</v>
      </c>
      <c r="E6384" s="211" t="s">
        <v>3292</v>
      </c>
      <c r="F6384" s="211" t="s">
        <v>3291</v>
      </c>
    </row>
    <row r="6385" spans="1:6" x14ac:dyDescent="0.25">
      <c r="A6385" s="211" t="s">
        <v>5250</v>
      </c>
      <c r="B6385" s="211">
        <v>0</v>
      </c>
      <c r="C6385" s="211">
        <v>1</v>
      </c>
      <c r="D6385" s="211" t="s">
        <v>403</v>
      </c>
      <c r="E6385" s="211" t="s">
        <v>3292</v>
      </c>
      <c r="F6385" s="211" t="s">
        <v>3291</v>
      </c>
    </row>
    <row r="6386" spans="1:6" x14ac:dyDescent="0.25">
      <c r="A6386" s="211" t="s">
        <v>5250</v>
      </c>
      <c r="B6386" s="211">
        <v>0</v>
      </c>
      <c r="C6386" s="211">
        <v>1</v>
      </c>
      <c r="D6386" s="211" t="s">
        <v>1042</v>
      </c>
      <c r="E6386" s="211" t="s">
        <v>3292</v>
      </c>
      <c r="F6386" s="211" t="s">
        <v>3291</v>
      </c>
    </row>
    <row r="6387" spans="1:6" x14ac:dyDescent="0.25">
      <c r="A6387" s="211" t="s">
        <v>5250</v>
      </c>
      <c r="B6387" s="211">
        <v>0</v>
      </c>
      <c r="C6387" s="211">
        <v>1</v>
      </c>
      <c r="D6387" s="211" t="s">
        <v>1045</v>
      </c>
      <c r="E6387" s="211" t="s">
        <v>3292</v>
      </c>
      <c r="F6387" s="211" t="s">
        <v>3291</v>
      </c>
    </row>
    <row r="6388" spans="1:6" x14ac:dyDescent="0.25">
      <c r="A6388" s="211" t="s">
        <v>5250</v>
      </c>
      <c r="B6388" s="211">
        <v>0</v>
      </c>
      <c r="C6388" s="211">
        <v>1</v>
      </c>
      <c r="D6388" s="211" t="s">
        <v>933</v>
      </c>
      <c r="E6388" s="211" t="s">
        <v>3292</v>
      </c>
      <c r="F6388" s="211" t="s">
        <v>3291</v>
      </c>
    </row>
    <row r="6389" spans="1:6" x14ac:dyDescent="0.25">
      <c r="A6389" s="211" t="s">
        <v>5250</v>
      </c>
      <c r="B6389" s="211">
        <v>0</v>
      </c>
      <c r="C6389" s="211">
        <v>1</v>
      </c>
      <c r="D6389" s="211" t="s">
        <v>932</v>
      </c>
      <c r="E6389" s="211" t="s">
        <v>3292</v>
      </c>
      <c r="F6389" s="211" t="s">
        <v>3291</v>
      </c>
    </row>
    <row r="6390" spans="1:6" x14ac:dyDescent="0.25">
      <c r="A6390" s="211" t="s">
        <v>5250</v>
      </c>
      <c r="B6390" s="211">
        <v>0</v>
      </c>
      <c r="C6390" s="211">
        <v>1</v>
      </c>
      <c r="D6390" s="211" t="s">
        <v>381</v>
      </c>
      <c r="E6390" s="211" t="s">
        <v>3292</v>
      </c>
      <c r="F6390" s="211" t="s">
        <v>3291</v>
      </c>
    </row>
    <row r="6391" spans="1:6" x14ac:dyDescent="0.25">
      <c r="A6391" s="211" t="s">
        <v>5250</v>
      </c>
      <c r="B6391" s="211">
        <v>0</v>
      </c>
      <c r="C6391" s="211">
        <v>1</v>
      </c>
      <c r="D6391" s="211" t="s">
        <v>767</v>
      </c>
      <c r="E6391" s="211" t="s">
        <v>3292</v>
      </c>
      <c r="F6391" s="211" t="s">
        <v>3291</v>
      </c>
    </row>
    <row r="6392" spans="1:6" x14ac:dyDescent="0.25">
      <c r="A6392" s="211" t="s">
        <v>5250</v>
      </c>
      <c r="B6392" s="211">
        <v>0</v>
      </c>
      <c r="C6392" s="211">
        <v>1</v>
      </c>
      <c r="D6392" s="211" t="s">
        <v>4401</v>
      </c>
      <c r="E6392" s="211" t="s">
        <v>127</v>
      </c>
      <c r="F6392" s="211" t="s">
        <v>3291</v>
      </c>
    </row>
    <row r="6393" spans="1:6" x14ac:dyDescent="0.25">
      <c r="A6393" s="211" t="s">
        <v>5250</v>
      </c>
      <c r="B6393" s="211">
        <v>0</v>
      </c>
      <c r="C6393" s="211">
        <v>1</v>
      </c>
      <c r="D6393" s="211" t="s">
        <v>3200</v>
      </c>
      <c r="E6393" s="211" t="s">
        <v>127</v>
      </c>
      <c r="F6393" s="211" t="s">
        <v>3291</v>
      </c>
    </row>
    <row r="6394" spans="1:6" x14ac:dyDescent="0.25">
      <c r="A6394" s="211" t="s">
        <v>5250</v>
      </c>
      <c r="B6394" s="211">
        <v>0</v>
      </c>
      <c r="C6394" s="211">
        <v>1</v>
      </c>
      <c r="D6394" s="211" t="s">
        <v>3199</v>
      </c>
      <c r="E6394" s="211" t="s">
        <v>3292</v>
      </c>
      <c r="F6394" s="211" t="s">
        <v>3291</v>
      </c>
    </row>
    <row r="6395" spans="1:6" x14ac:dyDescent="0.25">
      <c r="A6395" s="211" t="s">
        <v>5250</v>
      </c>
      <c r="B6395" s="211">
        <v>0</v>
      </c>
      <c r="C6395" s="211">
        <v>1</v>
      </c>
      <c r="D6395" s="211" t="s">
        <v>87</v>
      </c>
      <c r="E6395" s="211" t="s">
        <v>3292</v>
      </c>
      <c r="F6395" s="211" t="s">
        <v>3291</v>
      </c>
    </row>
    <row r="6396" spans="1:6" x14ac:dyDescent="0.25">
      <c r="A6396" s="211" t="s">
        <v>5250</v>
      </c>
      <c r="B6396" s="211">
        <v>0</v>
      </c>
      <c r="C6396" s="211">
        <v>1</v>
      </c>
      <c r="D6396" s="211" t="s">
        <v>3584</v>
      </c>
      <c r="E6396" s="211" t="s">
        <v>3292</v>
      </c>
      <c r="F6396" s="211" t="s">
        <v>3291</v>
      </c>
    </row>
    <row r="6397" spans="1:6" x14ac:dyDescent="0.25">
      <c r="A6397" s="211" t="s">
        <v>5250</v>
      </c>
      <c r="B6397" s="211">
        <v>0</v>
      </c>
      <c r="C6397" s="211">
        <v>1</v>
      </c>
      <c r="D6397" s="211" t="s">
        <v>78</v>
      </c>
      <c r="E6397" s="211" t="s">
        <v>3292</v>
      </c>
      <c r="F6397" s="211" t="s">
        <v>3291</v>
      </c>
    </row>
    <row r="6398" spans="1:6" x14ac:dyDescent="0.25">
      <c r="A6398" s="211" t="s">
        <v>5250</v>
      </c>
      <c r="B6398" s="211">
        <v>0</v>
      </c>
      <c r="C6398" s="211">
        <v>1</v>
      </c>
      <c r="D6398" s="211" t="s">
        <v>3532</v>
      </c>
      <c r="E6398" s="211" t="s">
        <v>3292</v>
      </c>
      <c r="F6398" s="211" t="s">
        <v>3291</v>
      </c>
    </row>
    <row r="6399" spans="1:6" x14ac:dyDescent="0.25">
      <c r="A6399" s="211" t="s">
        <v>5250</v>
      </c>
      <c r="B6399" s="211">
        <v>0</v>
      </c>
      <c r="C6399" s="211">
        <v>1</v>
      </c>
      <c r="D6399" s="211" t="s">
        <v>1048</v>
      </c>
      <c r="E6399" s="211" t="s">
        <v>3292</v>
      </c>
      <c r="F6399" s="211" t="s">
        <v>3291</v>
      </c>
    </row>
    <row r="6400" spans="1:6" x14ac:dyDescent="0.25">
      <c r="A6400" s="211" t="s">
        <v>5250</v>
      </c>
      <c r="B6400" s="211">
        <v>0</v>
      </c>
      <c r="C6400" s="211">
        <v>1</v>
      </c>
      <c r="D6400" s="211" t="s">
        <v>1050</v>
      </c>
      <c r="E6400" s="211" t="s">
        <v>3292</v>
      </c>
      <c r="F6400" s="211" t="s">
        <v>3291</v>
      </c>
    </row>
    <row r="6401" spans="1:6" x14ac:dyDescent="0.25">
      <c r="A6401" s="211" t="s">
        <v>5250</v>
      </c>
      <c r="B6401" s="211">
        <v>0</v>
      </c>
      <c r="C6401" s="211">
        <v>1</v>
      </c>
      <c r="D6401" s="211" t="s">
        <v>1043</v>
      </c>
      <c r="E6401" s="211" t="s">
        <v>3292</v>
      </c>
      <c r="F6401" s="211" t="s">
        <v>3291</v>
      </c>
    </row>
    <row r="6402" spans="1:6" x14ac:dyDescent="0.25">
      <c r="A6402" s="211" t="s">
        <v>5250</v>
      </c>
      <c r="B6402" s="211">
        <v>0</v>
      </c>
      <c r="C6402" s="211">
        <v>1</v>
      </c>
      <c r="D6402" s="211" t="s">
        <v>4402</v>
      </c>
      <c r="E6402" s="211" t="s">
        <v>127</v>
      </c>
      <c r="F6402" s="211" t="s">
        <v>3291</v>
      </c>
    </row>
    <row r="6403" spans="1:6" x14ac:dyDescent="0.25">
      <c r="A6403" s="211" t="s">
        <v>5250</v>
      </c>
      <c r="B6403" s="211">
        <v>0</v>
      </c>
      <c r="C6403" s="211">
        <v>1</v>
      </c>
      <c r="D6403" s="211" t="s">
        <v>3993</v>
      </c>
      <c r="E6403" s="211" t="s">
        <v>3292</v>
      </c>
      <c r="F6403" s="211" t="s">
        <v>3291</v>
      </c>
    </row>
    <row r="6404" spans="1:6" x14ac:dyDescent="0.25">
      <c r="A6404" s="211" t="s">
        <v>5250</v>
      </c>
      <c r="B6404" s="211">
        <v>0</v>
      </c>
      <c r="C6404" s="211">
        <v>1</v>
      </c>
      <c r="D6404" s="211" t="s">
        <v>4195</v>
      </c>
      <c r="E6404" s="211" t="s">
        <v>127</v>
      </c>
      <c r="F6404" s="211" t="s">
        <v>3291</v>
      </c>
    </row>
    <row r="6405" spans="1:6" x14ac:dyDescent="0.25">
      <c r="A6405" s="211" t="s">
        <v>5250</v>
      </c>
      <c r="B6405" s="211">
        <v>0</v>
      </c>
      <c r="C6405" s="211">
        <v>1</v>
      </c>
      <c r="D6405" s="211" t="s">
        <v>4213</v>
      </c>
      <c r="E6405" s="211" t="s">
        <v>127</v>
      </c>
      <c r="F6405" s="211" t="s">
        <v>3291</v>
      </c>
    </row>
    <row r="6406" spans="1:6" x14ac:dyDescent="0.25">
      <c r="A6406" s="211" t="s">
        <v>5250</v>
      </c>
      <c r="B6406" s="211">
        <v>0</v>
      </c>
      <c r="C6406" s="211">
        <v>1</v>
      </c>
      <c r="D6406" s="211" t="s">
        <v>4214</v>
      </c>
      <c r="E6406" s="211" t="s">
        <v>127</v>
      </c>
      <c r="F6406" s="211" t="s">
        <v>3291</v>
      </c>
    </row>
    <row r="6407" spans="1:6" x14ac:dyDescent="0.25">
      <c r="A6407" s="211" t="s">
        <v>5250</v>
      </c>
      <c r="B6407" s="211">
        <v>0</v>
      </c>
      <c r="C6407" s="211">
        <v>1</v>
      </c>
      <c r="D6407" s="211" t="s">
        <v>4215</v>
      </c>
      <c r="E6407" s="211" t="s">
        <v>127</v>
      </c>
      <c r="F6407" s="211" t="s">
        <v>3291</v>
      </c>
    </row>
    <row r="6408" spans="1:6" x14ac:dyDescent="0.25">
      <c r="A6408" s="211" t="s">
        <v>5250</v>
      </c>
      <c r="B6408" s="211">
        <v>0</v>
      </c>
      <c r="C6408" s="211">
        <v>1</v>
      </c>
      <c r="D6408" s="211" t="s">
        <v>4216</v>
      </c>
      <c r="E6408" s="211" t="s">
        <v>127</v>
      </c>
      <c r="F6408" s="211" t="s">
        <v>3291</v>
      </c>
    </row>
    <row r="6409" spans="1:6" x14ac:dyDescent="0.25">
      <c r="A6409" s="211" t="s">
        <v>5250</v>
      </c>
      <c r="B6409" s="211">
        <v>0</v>
      </c>
      <c r="C6409" s="211">
        <v>1</v>
      </c>
      <c r="D6409" s="211" t="s">
        <v>4217</v>
      </c>
      <c r="E6409" s="211" t="s">
        <v>127</v>
      </c>
      <c r="F6409" s="211" t="s">
        <v>3291</v>
      </c>
    </row>
    <row r="6410" spans="1:6" x14ac:dyDescent="0.25">
      <c r="A6410" s="211" t="s">
        <v>5250</v>
      </c>
      <c r="B6410" s="211">
        <v>0</v>
      </c>
      <c r="C6410" s="211">
        <v>1</v>
      </c>
      <c r="D6410" s="211" t="s">
        <v>4218</v>
      </c>
      <c r="E6410" s="211" t="s">
        <v>127</v>
      </c>
      <c r="F6410" s="211" t="s">
        <v>3291</v>
      </c>
    </row>
    <row r="6411" spans="1:6" x14ac:dyDescent="0.25">
      <c r="A6411" s="211" t="s">
        <v>5250</v>
      </c>
      <c r="B6411" s="211">
        <v>0</v>
      </c>
      <c r="C6411" s="211">
        <v>1</v>
      </c>
      <c r="D6411" s="211" t="s">
        <v>4219</v>
      </c>
      <c r="E6411" s="211" t="s">
        <v>127</v>
      </c>
      <c r="F6411" s="211" t="s">
        <v>3291</v>
      </c>
    </row>
    <row r="6412" spans="1:6" x14ac:dyDescent="0.25">
      <c r="A6412" s="211" t="s">
        <v>5250</v>
      </c>
      <c r="B6412" s="211">
        <v>0</v>
      </c>
      <c r="C6412" s="211">
        <v>1</v>
      </c>
      <c r="D6412" s="211" t="s">
        <v>4220</v>
      </c>
      <c r="E6412" s="211" t="s">
        <v>127</v>
      </c>
      <c r="F6412" s="211" t="s">
        <v>3291</v>
      </c>
    </row>
    <row r="6413" spans="1:6" x14ac:dyDescent="0.25">
      <c r="A6413" s="211" t="s">
        <v>5250</v>
      </c>
      <c r="B6413" s="211">
        <v>0</v>
      </c>
      <c r="C6413" s="211">
        <v>1</v>
      </c>
      <c r="D6413" s="211" t="s">
        <v>4221</v>
      </c>
      <c r="E6413" s="211" t="s">
        <v>127</v>
      </c>
      <c r="F6413" s="211" t="s">
        <v>3291</v>
      </c>
    </row>
    <row r="6414" spans="1:6" x14ac:dyDescent="0.25">
      <c r="A6414" s="211" t="s">
        <v>5250</v>
      </c>
      <c r="B6414" s="211">
        <v>0</v>
      </c>
      <c r="C6414" s="211">
        <v>1</v>
      </c>
      <c r="D6414" s="211" t="s">
        <v>4222</v>
      </c>
      <c r="E6414" s="211" t="s">
        <v>127</v>
      </c>
      <c r="F6414" s="211" t="s">
        <v>3291</v>
      </c>
    </row>
    <row r="6415" spans="1:6" x14ac:dyDescent="0.25">
      <c r="A6415" s="211" t="s">
        <v>5250</v>
      </c>
      <c r="B6415" s="211">
        <v>0</v>
      </c>
      <c r="C6415" s="211">
        <v>1</v>
      </c>
      <c r="D6415" s="211" t="s">
        <v>4223</v>
      </c>
      <c r="E6415" s="211" t="s">
        <v>127</v>
      </c>
      <c r="F6415" s="211" t="s">
        <v>3291</v>
      </c>
    </row>
    <row r="6416" spans="1:6" x14ac:dyDescent="0.25">
      <c r="A6416" s="211" t="s">
        <v>5250</v>
      </c>
      <c r="B6416" s="211">
        <v>0</v>
      </c>
      <c r="C6416" s="211">
        <v>1</v>
      </c>
      <c r="D6416" s="211" t="s">
        <v>4260</v>
      </c>
      <c r="E6416" s="211" t="s">
        <v>127</v>
      </c>
      <c r="F6416" s="211" t="s">
        <v>3291</v>
      </c>
    </row>
    <row r="6417" spans="1:6" x14ac:dyDescent="0.25">
      <c r="A6417" s="211" t="s">
        <v>5250</v>
      </c>
      <c r="B6417" s="211">
        <v>0</v>
      </c>
      <c r="C6417" s="211">
        <v>1</v>
      </c>
      <c r="D6417" s="211" t="s">
        <v>3192</v>
      </c>
      <c r="E6417" s="211" t="s">
        <v>3292</v>
      </c>
      <c r="F6417" s="211" t="s">
        <v>3291</v>
      </c>
    </row>
    <row r="6418" spans="1:6" x14ac:dyDescent="0.25">
      <c r="A6418" s="211" t="s">
        <v>5250</v>
      </c>
      <c r="B6418" s="211">
        <v>0</v>
      </c>
      <c r="C6418" s="211">
        <v>1</v>
      </c>
      <c r="D6418" s="211" t="s">
        <v>926</v>
      </c>
      <c r="E6418" s="211" t="s">
        <v>3292</v>
      </c>
      <c r="F6418" s="211" t="s">
        <v>3291</v>
      </c>
    </row>
    <row r="6419" spans="1:6" x14ac:dyDescent="0.25">
      <c r="A6419" s="211" t="s">
        <v>5250</v>
      </c>
      <c r="B6419" s="211">
        <v>0</v>
      </c>
      <c r="C6419" s="211">
        <v>1</v>
      </c>
      <c r="D6419" s="211" t="s">
        <v>4301</v>
      </c>
      <c r="E6419" s="211" t="s">
        <v>127</v>
      </c>
      <c r="F6419" s="211" t="s">
        <v>3291</v>
      </c>
    </row>
    <row r="6420" spans="1:6" x14ac:dyDescent="0.25">
      <c r="A6420" s="211" t="s">
        <v>5250</v>
      </c>
      <c r="B6420" s="211">
        <v>0</v>
      </c>
      <c r="C6420" s="211">
        <v>1</v>
      </c>
      <c r="D6420" s="211" t="s">
        <v>4302</v>
      </c>
      <c r="E6420" s="211" t="s">
        <v>127</v>
      </c>
      <c r="F6420" s="211" t="s">
        <v>3291</v>
      </c>
    </row>
    <row r="6421" spans="1:6" x14ac:dyDescent="0.25">
      <c r="A6421" s="211" t="s">
        <v>5250</v>
      </c>
      <c r="B6421" s="211">
        <v>0</v>
      </c>
      <c r="C6421" s="211">
        <v>1</v>
      </c>
      <c r="D6421" s="211" t="s">
        <v>4303</v>
      </c>
      <c r="E6421" s="211" t="s">
        <v>127</v>
      </c>
      <c r="F6421" s="211" t="s">
        <v>3291</v>
      </c>
    </row>
    <row r="6422" spans="1:6" x14ac:dyDescent="0.25">
      <c r="A6422" s="211" t="s">
        <v>5250</v>
      </c>
      <c r="B6422" s="211">
        <v>0</v>
      </c>
      <c r="C6422" s="211">
        <v>1</v>
      </c>
      <c r="D6422" s="211" t="s">
        <v>4304</v>
      </c>
      <c r="E6422" s="211" t="s">
        <v>127</v>
      </c>
      <c r="F6422" s="211" t="s">
        <v>3291</v>
      </c>
    </row>
    <row r="6423" spans="1:6" x14ac:dyDescent="0.25">
      <c r="A6423" s="211" t="s">
        <v>5250</v>
      </c>
      <c r="B6423" s="211">
        <v>0</v>
      </c>
      <c r="C6423" s="211">
        <v>1</v>
      </c>
      <c r="D6423" s="211" t="s">
        <v>4305</v>
      </c>
      <c r="E6423" s="211" t="s">
        <v>127</v>
      </c>
      <c r="F6423" s="211" t="s">
        <v>3291</v>
      </c>
    </row>
    <row r="6424" spans="1:6" x14ac:dyDescent="0.25">
      <c r="A6424" s="211" t="s">
        <v>5250</v>
      </c>
      <c r="B6424" s="211">
        <v>0</v>
      </c>
      <c r="C6424" s="211">
        <v>1</v>
      </c>
      <c r="D6424" s="211" t="s">
        <v>4306</v>
      </c>
      <c r="E6424" s="211" t="s">
        <v>127</v>
      </c>
      <c r="F6424" s="211" t="s">
        <v>3291</v>
      </c>
    </row>
    <row r="6425" spans="1:6" x14ac:dyDescent="0.25">
      <c r="A6425" s="211" t="s">
        <v>5250</v>
      </c>
      <c r="B6425" s="211">
        <v>0</v>
      </c>
      <c r="C6425" s="211">
        <v>1</v>
      </c>
      <c r="D6425" s="211" t="s">
        <v>4307</v>
      </c>
      <c r="E6425" s="211" t="s">
        <v>127</v>
      </c>
      <c r="F6425" s="211" t="s">
        <v>3291</v>
      </c>
    </row>
    <row r="6426" spans="1:6" x14ac:dyDescent="0.25">
      <c r="A6426" s="211" t="s">
        <v>5250</v>
      </c>
      <c r="B6426" s="211">
        <v>0</v>
      </c>
      <c r="C6426" s="211">
        <v>1</v>
      </c>
      <c r="D6426" s="211" t="s">
        <v>4308</v>
      </c>
      <c r="E6426" s="211" t="s">
        <v>127</v>
      </c>
      <c r="F6426" s="211" t="s">
        <v>3291</v>
      </c>
    </row>
    <row r="6427" spans="1:6" x14ac:dyDescent="0.25">
      <c r="A6427" s="211" t="s">
        <v>5250</v>
      </c>
      <c r="B6427" s="211">
        <v>0</v>
      </c>
      <c r="C6427" s="211">
        <v>1</v>
      </c>
      <c r="D6427" s="211" t="s">
        <v>4309</v>
      </c>
      <c r="E6427" s="211" t="s">
        <v>127</v>
      </c>
      <c r="F6427" s="211" t="s">
        <v>3291</v>
      </c>
    </row>
    <row r="6428" spans="1:6" x14ac:dyDescent="0.25">
      <c r="A6428" s="211" t="s">
        <v>5250</v>
      </c>
      <c r="B6428" s="211">
        <v>0</v>
      </c>
      <c r="C6428" s="211">
        <v>1</v>
      </c>
      <c r="D6428" s="211" t="s">
        <v>4310</v>
      </c>
      <c r="E6428" s="211" t="s">
        <v>127</v>
      </c>
      <c r="F6428" s="211" t="s">
        <v>3291</v>
      </c>
    </row>
    <row r="6429" spans="1:6" x14ac:dyDescent="0.25">
      <c r="A6429" s="211" t="s">
        <v>5250</v>
      </c>
      <c r="B6429" s="211">
        <v>0</v>
      </c>
      <c r="C6429" s="211">
        <v>1</v>
      </c>
      <c r="D6429" s="211" t="s">
        <v>4311</v>
      </c>
      <c r="E6429" s="211" t="s">
        <v>127</v>
      </c>
      <c r="F6429" s="211" t="s">
        <v>3291</v>
      </c>
    </row>
    <row r="6430" spans="1:6" x14ac:dyDescent="0.25">
      <c r="A6430" s="211" t="s">
        <v>5250</v>
      </c>
      <c r="B6430" s="211">
        <v>0</v>
      </c>
      <c r="C6430" s="211">
        <v>1</v>
      </c>
      <c r="D6430" s="211" t="s">
        <v>4312</v>
      </c>
      <c r="E6430" s="211" t="s">
        <v>127</v>
      </c>
      <c r="F6430" s="211" t="s">
        <v>3291</v>
      </c>
    </row>
    <row r="6431" spans="1:6" x14ac:dyDescent="0.25">
      <c r="A6431" s="211" t="s">
        <v>5250</v>
      </c>
      <c r="B6431" s="211">
        <v>0</v>
      </c>
      <c r="C6431" s="211">
        <v>1</v>
      </c>
      <c r="D6431" s="211" t="s">
        <v>3949</v>
      </c>
      <c r="E6431" s="211" t="s">
        <v>127</v>
      </c>
      <c r="F6431" s="211" t="s">
        <v>3291</v>
      </c>
    </row>
    <row r="6432" spans="1:6" x14ac:dyDescent="0.25">
      <c r="A6432" s="211" t="s">
        <v>5250</v>
      </c>
      <c r="B6432" s="211">
        <v>0</v>
      </c>
      <c r="C6432" s="211">
        <v>1</v>
      </c>
      <c r="D6432" s="211" t="s">
        <v>4415</v>
      </c>
      <c r="E6432" s="211" t="s">
        <v>127</v>
      </c>
      <c r="F6432" s="211" t="s">
        <v>3291</v>
      </c>
    </row>
    <row r="6433" spans="1:6" x14ac:dyDescent="0.25">
      <c r="A6433" s="211" t="s">
        <v>5250</v>
      </c>
      <c r="B6433" s="211">
        <v>0</v>
      </c>
      <c r="C6433" s="211">
        <v>1</v>
      </c>
      <c r="D6433" s="211" t="s">
        <v>4416</v>
      </c>
      <c r="E6433" s="211" t="s">
        <v>127</v>
      </c>
      <c r="F6433" s="211" t="s">
        <v>3291</v>
      </c>
    </row>
    <row r="6434" spans="1:6" x14ac:dyDescent="0.25">
      <c r="A6434" s="211" t="s">
        <v>5250</v>
      </c>
      <c r="B6434" s="211">
        <v>0</v>
      </c>
      <c r="C6434" s="211">
        <v>1</v>
      </c>
      <c r="D6434" s="211" t="s">
        <v>4424</v>
      </c>
      <c r="E6434" s="211" t="s">
        <v>127</v>
      </c>
      <c r="F6434" s="211" t="s">
        <v>3291</v>
      </c>
    </row>
    <row r="6435" spans="1:6" x14ac:dyDescent="0.25">
      <c r="A6435" s="211" t="s">
        <v>5250</v>
      </c>
      <c r="B6435" s="211">
        <v>0</v>
      </c>
      <c r="C6435" s="211">
        <v>1</v>
      </c>
      <c r="D6435" s="300" t="s">
        <v>3074</v>
      </c>
      <c r="E6435" s="211" t="s">
        <v>3292</v>
      </c>
      <c r="F6435" s="211" t="s">
        <v>3291</v>
      </c>
    </row>
    <row r="6436" spans="1:6" x14ac:dyDescent="0.25">
      <c r="A6436" s="211" t="s">
        <v>5250</v>
      </c>
      <c r="B6436" s="211">
        <v>0</v>
      </c>
      <c r="C6436" s="211">
        <v>1</v>
      </c>
      <c r="D6436" s="300" t="s">
        <v>3075</v>
      </c>
      <c r="E6436" s="211" t="s">
        <v>127</v>
      </c>
      <c r="F6436" s="211" t="s">
        <v>3291</v>
      </c>
    </row>
    <row r="6437" spans="1:6" x14ac:dyDescent="0.25">
      <c r="A6437" s="211" t="s">
        <v>5250</v>
      </c>
      <c r="B6437" s="211">
        <v>0</v>
      </c>
      <c r="C6437" s="211">
        <v>1</v>
      </c>
      <c r="D6437" s="300" t="s">
        <v>2546</v>
      </c>
      <c r="E6437" s="211" t="s">
        <v>127</v>
      </c>
      <c r="F6437" s="211" t="s">
        <v>3291</v>
      </c>
    </row>
    <row r="6438" spans="1:6" x14ac:dyDescent="0.25">
      <c r="A6438" s="302" t="s">
        <v>5441</v>
      </c>
      <c r="B6438" s="211">
        <v>0</v>
      </c>
      <c r="C6438" s="211">
        <v>1</v>
      </c>
      <c r="D6438" s="211" t="s">
        <v>379</v>
      </c>
      <c r="E6438" s="211" t="s">
        <v>3482</v>
      </c>
      <c r="F6438" s="211" t="s">
        <v>3291</v>
      </c>
    </row>
    <row r="6439" spans="1:6" x14ac:dyDescent="0.25">
      <c r="A6439" s="302" t="s">
        <v>5441</v>
      </c>
      <c r="B6439" s="211">
        <v>0</v>
      </c>
      <c r="C6439" s="211">
        <v>1</v>
      </c>
      <c r="D6439" s="211" t="s">
        <v>385</v>
      </c>
      <c r="E6439" s="211" t="s">
        <v>3482</v>
      </c>
      <c r="F6439" s="211" t="s">
        <v>3291</v>
      </c>
    </row>
    <row r="6440" spans="1:6" x14ac:dyDescent="0.25">
      <c r="A6440" s="302" t="s">
        <v>5441</v>
      </c>
      <c r="B6440" s="211">
        <v>0</v>
      </c>
      <c r="C6440" s="211">
        <v>1</v>
      </c>
      <c r="D6440" s="211" t="s">
        <v>3162</v>
      </c>
      <c r="E6440" s="211" t="s">
        <v>3482</v>
      </c>
      <c r="F6440" s="211" t="s">
        <v>3291</v>
      </c>
    </row>
    <row r="6441" spans="1:6" x14ac:dyDescent="0.25">
      <c r="A6441" s="302" t="s">
        <v>5441</v>
      </c>
      <c r="B6441" s="211">
        <v>0</v>
      </c>
      <c r="C6441" s="211">
        <v>1</v>
      </c>
      <c r="D6441" s="211" t="s">
        <v>3247</v>
      </c>
      <c r="E6441" s="211" t="s">
        <v>3482</v>
      </c>
      <c r="F6441" s="211" t="s">
        <v>3291</v>
      </c>
    </row>
    <row r="6442" spans="1:6" x14ac:dyDescent="0.25">
      <c r="A6442" s="302" t="s">
        <v>5441</v>
      </c>
      <c r="B6442" s="211">
        <v>0</v>
      </c>
      <c r="C6442" s="211">
        <v>1</v>
      </c>
      <c r="D6442" s="211" t="s">
        <v>2283</v>
      </c>
      <c r="E6442" s="211" t="s">
        <v>3482</v>
      </c>
      <c r="F6442" s="211" t="s">
        <v>3291</v>
      </c>
    </row>
    <row r="6443" spans="1:6" x14ac:dyDescent="0.25">
      <c r="A6443" s="302" t="s">
        <v>5441</v>
      </c>
      <c r="B6443" s="211">
        <v>0</v>
      </c>
      <c r="C6443" s="211">
        <v>1</v>
      </c>
      <c r="D6443" s="211" t="s">
        <v>2282</v>
      </c>
      <c r="E6443" s="211" t="s">
        <v>3482</v>
      </c>
      <c r="F6443" s="211" t="s">
        <v>3291</v>
      </c>
    </row>
    <row r="6444" spans="1:6" x14ac:dyDescent="0.25">
      <c r="A6444" s="302" t="s">
        <v>5441</v>
      </c>
      <c r="B6444" s="211">
        <v>0</v>
      </c>
      <c r="C6444" s="211">
        <v>1</v>
      </c>
      <c r="D6444" s="211" t="s">
        <v>3563</v>
      </c>
      <c r="E6444" s="211" t="s">
        <v>3290</v>
      </c>
      <c r="F6444" s="211" t="s">
        <v>3291</v>
      </c>
    </row>
    <row r="6445" spans="1:6" x14ac:dyDescent="0.25">
      <c r="A6445" s="302" t="s">
        <v>5441</v>
      </c>
      <c r="B6445" s="211">
        <v>0</v>
      </c>
      <c r="C6445" s="211">
        <v>1</v>
      </c>
      <c r="D6445" s="211" t="s">
        <v>3389</v>
      </c>
      <c r="E6445" s="211" t="s">
        <v>3290</v>
      </c>
      <c r="F6445" s="211" t="s">
        <v>3291</v>
      </c>
    </row>
    <row r="6446" spans="1:6" x14ac:dyDescent="0.25">
      <c r="A6446" s="302" t="s">
        <v>5441</v>
      </c>
      <c r="B6446" s="211">
        <v>0</v>
      </c>
      <c r="C6446" s="211">
        <v>1</v>
      </c>
      <c r="D6446" s="211" t="s">
        <v>1714</v>
      </c>
      <c r="E6446" s="211" t="s">
        <v>3482</v>
      </c>
      <c r="F6446" s="211" t="s">
        <v>3291</v>
      </c>
    </row>
    <row r="6447" spans="1:6" x14ac:dyDescent="0.25">
      <c r="A6447" s="302" t="s">
        <v>5441</v>
      </c>
      <c r="B6447" s="211">
        <v>0</v>
      </c>
      <c r="C6447" s="211">
        <v>1</v>
      </c>
      <c r="D6447" s="211" t="s">
        <v>1716</v>
      </c>
      <c r="E6447" s="211" t="s">
        <v>3482</v>
      </c>
      <c r="F6447" s="211" t="s">
        <v>3291</v>
      </c>
    </row>
    <row r="6448" spans="1:6" x14ac:dyDescent="0.25">
      <c r="A6448" s="302" t="s">
        <v>5441</v>
      </c>
      <c r="B6448" s="211">
        <v>0</v>
      </c>
      <c r="C6448" s="211">
        <v>1</v>
      </c>
      <c r="D6448" s="211" t="s">
        <v>1718</v>
      </c>
      <c r="E6448" s="211" t="s">
        <v>3482</v>
      </c>
      <c r="F6448" s="211" t="s">
        <v>3291</v>
      </c>
    </row>
    <row r="6449" spans="1:6" x14ac:dyDescent="0.25">
      <c r="A6449" s="302" t="s">
        <v>5441</v>
      </c>
      <c r="B6449" s="211">
        <v>0</v>
      </c>
      <c r="C6449" s="211">
        <v>1</v>
      </c>
      <c r="D6449" s="211" t="s">
        <v>2379</v>
      </c>
      <c r="E6449" s="211" t="s">
        <v>3482</v>
      </c>
      <c r="F6449" s="211" t="s">
        <v>3291</v>
      </c>
    </row>
    <row r="6450" spans="1:6" x14ac:dyDescent="0.25">
      <c r="A6450" s="302" t="s">
        <v>5441</v>
      </c>
      <c r="B6450" s="211">
        <v>0</v>
      </c>
      <c r="C6450" s="211">
        <v>1</v>
      </c>
      <c r="D6450" s="211" t="s">
        <v>1722</v>
      </c>
      <c r="E6450" s="211" t="s">
        <v>3482</v>
      </c>
      <c r="F6450" s="211" t="s">
        <v>3291</v>
      </c>
    </row>
    <row r="6451" spans="1:6" x14ac:dyDescent="0.25">
      <c r="A6451" s="302" t="s">
        <v>5441</v>
      </c>
      <c r="B6451" s="211">
        <v>0</v>
      </c>
      <c r="C6451" s="211">
        <v>1</v>
      </c>
      <c r="D6451" s="211" t="s">
        <v>1724</v>
      </c>
      <c r="E6451" s="211" t="s">
        <v>3482</v>
      </c>
      <c r="F6451" s="211" t="s">
        <v>3291</v>
      </c>
    </row>
    <row r="6452" spans="1:6" x14ac:dyDescent="0.25">
      <c r="A6452" s="302" t="s">
        <v>5441</v>
      </c>
      <c r="B6452" s="211">
        <v>0</v>
      </c>
      <c r="C6452" s="211">
        <v>1</v>
      </c>
      <c r="D6452" s="211" t="s">
        <v>72</v>
      </c>
      <c r="E6452" s="211" t="s">
        <v>3482</v>
      </c>
      <c r="F6452" s="211" t="s">
        <v>3291</v>
      </c>
    </row>
    <row r="6453" spans="1:6" x14ac:dyDescent="0.25">
      <c r="A6453" s="302" t="s">
        <v>5441</v>
      </c>
      <c r="B6453" s="211">
        <v>0</v>
      </c>
      <c r="C6453" s="211">
        <v>1</v>
      </c>
      <c r="D6453" s="211" t="s">
        <v>73</v>
      </c>
      <c r="E6453" s="211" t="s">
        <v>3482</v>
      </c>
      <c r="F6453" s="211" t="s">
        <v>3291</v>
      </c>
    </row>
    <row r="6454" spans="1:6" x14ac:dyDescent="0.25">
      <c r="A6454" s="302" t="s">
        <v>5441</v>
      </c>
      <c r="B6454" s="211">
        <v>0</v>
      </c>
      <c r="C6454" s="211">
        <v>1</v>
      </c>
      <c r="D6454" s="211" t="s">
        <v>3107</v>
      </c>
      <c r="E6454" s="211" t="s">
        <v>3482</v>
      </c>
      <c r="F6454" s="211" t="s">
        <v>3291</v>
      </c>
    </row>
    <row r="6455" spans="1:6" x14ac:dyDescent="0.25">
      <c r="A6455" s="302" t="s">
        <v>5441</v>
      </c>
      <c r="B6455" s="211">
        <v>0</v>
      </c>
      <c r="C6455" s="211">
        <v>1</v>
      </c>
      <c r="D6455" s="211" t="s">
        <v>3109</v>
      </c>
      <c r="E6455" s="211" t="s">
        <v>3482</v>
      </c>
      <c r="F6455" s="211" t="s">
        <v>3291</v>
      </c>
    </row>
    <row r="6456" spans="1:6" x14ac:dyDescent="0.25">
      <c r="A6456" s="302" t="s">
        <v>5441</v>
      </c>
      <c r="B6456" s="211">
        <v>0</v>
      </c>
      <c r="C6456" s="211">
        <v>1</v>
      </c>
      <c r="D6456" s="211" t="s">
        <v>3111</v>
      </c>
      <c r="E6456" s="211" t="s">
        <v>3482</v>
      </c>
      <c r="F6456" s="211" t="s">
        <v>3291</v>
      </c>
    </row>
    <row r="6457" spans="1:6" x14ac:dyDescent="0.25">
      <c r="A6457" s="302" t="s">
        <v>5441</v>
      </c>
      <c r="B6457" s="211">
        <v>0</v>
      </c>
      <c r="C6457" s="211">
        <v>1</v>
      </c>
      <c r="D6457" s="211" t="s">
        <v>3388</v>
      </c>
      <c r="E6457" s="211" t="s">
        <v>3290</v>
      </c>
      <c r="F6457" s="211" t="s">
        <v>3291</v>
      </c>
    </row>
    <row r="6458" spans="1:6" x14ac:dyDescent="0.25">
      <c r="A6458" s="302" t="s">
        <v>5441</v>
      </c>
      <c r="B6458" s="211">
        <v>0</v>
      </c>
      <c r="C6458" s="211">
        <v>1</v>
      </c>
      <c r="D6458" s="211" t="s">
        <v>3387</v>
      </c>
      <c r="E6458" s="211" t="s">
        <v>3290</v>
      </c>
      <c r="F6458" s="211" t="s">
        <v>3291</v>
      </c>
    </row>
    <row r="6459" spans="1:6" x14ac:dyDescent="0.25">
      <c r="A6459" s="302" t="s">
        <v>5441</v>
      </c>
      <c r="B6459" s="211">
        <v>0</v>
      </c>
      <c r="C6459" s="211">
        <v>1</v>
      </c>
      <c r="D6459" s="211" t="s">
        <v>3391</v>
      </c>
      <c r="E6459" s="211" t="s">
        <v>3290</v>
      </c>
      <c r="F6459" s="211" t="s">
        <v>3291</v>
      </c>
    </row>
    <row r="6460" spans="1:6" x14ac:dyDescent="0.25">
      <c r="A6460" s="302" t="s">
        <v>5441</v>
      </c>
      <c r="B6460" s="211">
        <v>0</v>
      </c>
      <c r="C6460" s="211">
        <v>1</v>
      </c>
      <c r="D6460" s="211" t="s">
        <v>3392</v>
      </c>
      <c r="E6460" s="211" t="s">
        <v>3290</v>
      </c>
      <c r="F6460" s="211" t="s">
        <v>3291</v>
      </c>
    </row>
    <row r="6461" spans="1:6" x14ac:dyDescent="0.25">
      <c r="A6461" s="302" t="s">
        <v>5441</v>
      </c>
      <c r="B6461" s="211">
        <v>0</v>
      </c>
      <c r="C6461" s="211">
        <v>1</v>
      </c>
      <c r="D6461" s="211" t="s">
        <v>209</v>
      </c>
      <c r="E6461" s="211" t="s">
        <v>3292</v>
      </c>
      <c r="F6461" s="211" t="s">
        <v>3291</v>
      </c>
    </row>
    <row r="6462" spans="1:6" x14ac:dyDescent="0.25">
      <c r="A6462" s="302" t="s">
        <v>5441</v>
      </c>
      <c r="B6462" s="211">
        <v>0</v>
      </c>
      <c r="C6462" s="211">
        <v>1</v>
      </c>
      <c r="D6462" s="211" t="s">
        <v>3196</v>
      </c>
      <c r="E6462" s="211" t="s">
        <v>3292</v>
      </c>
      <c r="F6462" s="211" t="s">
        <v>3291</v>
      </c>
    </row>
    <row r="6463" spans="1:6" x14ac:dyDescent="0.25">
      <c r="A6463" s="302" t="s">
        <v>5441</v>
      </c>
      <c r="B6463" s="211">
        <v>0</v>
      </c>
      <c r="C6463" s="211">
        <v>1</v>
      </c>
      <c r="D6463" s="211" t="s">
        <v>392</v>
      </c>
      <c r="E6463" s="211" t="s">
        <v>3292</v>
      </c>
      <c r="F6463" s="211" t="s">
        <v>3291</v>
      </c>
    </row>
    <row r="6464" spans="1:6" x14ac:dyDescent="0.25">
      <c r="A6464" s="302" t="s">
        <v>5441</v>
      </c>
      <c r="B6464" s="211">
        <v>0</v>
      </c>
      <c r="C6464" s="211">
        <v>1</v>
      </c>
      <c r="D6464" s="211" t="s">
        <v>642</v>
      </c>
      <c r="E6464" s="211" t="s">
        <v>3292</v>
      </c>
      <c r="F6464" s="211" t="s">
        <v>3291</v>
      </c>
    </row>
    <row r="6465" spans="1:6" x14ac:dyDescent="0.25">
      <c r="A6465" s="302" t="s">
        <v>5441</v>
      </c>
      <c r="B6465" s="211">
        <v>0</v>
      </c>
      <c r="C6465" s="211">
        <v>1</v>
      </c>
      <c r="D6465" s="211" t="s">
        <v>395</v>
      </c>
      <c r="E6465" s="211" t="s">
        <v>3292</v>
      </c>
      <c r="F6465" s="211" t="s">
        <v>3291</v>
      </c>
    </row>
    <row r="6466" spans="1:6" x14ac:dyDescent="0.25">
      <c r="A6466" s="302" t="s">
        <v>5441</v>
      </c>
      <c r="B6466" s="211">
        <v>0</v>
      </c>
      <c r="C6466" s="211">
        <v>1</v>
      </c>
      <c r="D6466" s="211" t="s">
        <v>397</v>
      </c>
      <c r="E6466" s="211" t="s">
        <v>3292</v>
      </c>
      <c r="F6466" s="211" t="s">
        <v>3291</v>
      </c>
    </row>
    <row r="6467" spans="1:6" x14ac:dyDescent="0.25">
      <c r="A6467" s="302" t="s">
        <v>5441</v>
      </c>
      <c r="B6467" s="211">
        <v>0</v>
      </c>
      <c r="C6467" s="211">
        <v>1</v>
      </c>
      <c r="D6467" s="211" t="s">
        <v>292</v>
      </c>
      <c r="E6467" s="211" t="s">
        <v>3292</v>
      </c>
      <c r="F6467" s="211" t="s">
        <v>3291</v>
      </c>
    </row>
    <row r="6468" spans="1:6" x14ac:dyDescent="0.25">
      <c r="A6468" s="302" t="s">
        <v>5441</v>
      </c>
      <c r="B6468" s="211">
        <v>0</v>
      </c>
      <c r="C6468" s="211">
        <v>1</v>
      </c>
      <c r="D6468" s="211" t="s">
        <v>400</v>
      </c>
      <c r="E6468" s="211" t="s">
        <v>3292</v>
      </c>
      <c r="F6468" s="211" t="s">
        <v>3291</v>
      </c>
    </row>
    <row r="6469" spans="1:6" x14ac:dyDescent="0.25">
      <c r="A6469" s="302" t="s">
        <v>5441</v>
      </c>
      <c r="B6469" s="211">
        <v>0</v>
      </c>
      <c r="C6469" s="211">
        <v>1</v>
      </c>
      <c r="D6469" s="211" t="s">
        <v>403</v>
      </c>
      <c r="E6469" s="211" t="s">
        <v>3292</v>
      </c>
      <c r="F6469" s="211" t="s">
        <v>3291</v>
      </c>
    </row>
    <row r="6470" spans="1:6" x14ac:dyDescent="0.25">
      <c r="A6470" s="302" t="s">
        <v>5441</v>
      </c>
      <c r="B6470" s="211">
        <v>0</v>
      </c>
      <c r="C6470" s="211">
        <v>1</v>
      </c>
      <c r="D6470" s="211" t="s">
        <v>1042</v>
      </c>
      <c r="E6470" s="211" t="s">
        <v>3292</v>
      </c>
      <c r="F6470" s="211" t="s">
        <v>3291</v>
      </c>
    </row>
    <row r="6471" spans="1:6" x14ac:dyDescent="0.25">
      <c r="A6471" s="302" t="s">
        <v>5441</v>
      </c>
      <c r="B6471" s="211">
        <v>0</v>
      </c>
      <c r="C6471" s="211">
        <v>1</v>
      </c>
      <c r="D6471" s="211" t="s">
        <v>1045</v>
      </c>
      <c r="E6471" s="211" t="s">
        <v>3292</v>
      </c>
      <c r="F6471" s="211" t="s">
        <v>3291</v>
      </c>
    </row>
    <row r="6472" spans="1:6" x14ac:dyDescent="0.25">
      <c r="A6472" s="302" t="s">
        <v>5441</v>
      </c>
      <c r="B6472" s="211">
        <v>0</v>
      </c>
      <c r="C6472" s="211">
        <v>1</v>
      </c>
      <c r="D6472" s="211" t="s">
        <v>933</v>
      </c>
      <c r="E6472" s="211" t="s">
        <v>3292</v>
      </c>
      <c r="F6472" s="211" t="s">
        <v>3291</v>
      </c>
    </row>
    <row r="6473" spans="1:6" x14ac:dyDescent="0.25">
      <c r="A6473" s="302" t="s">
        <v>5441</v>
      </c>
      <c r="B6473" s="211">
        <v>0</v>
      </c>
      <c r="C6473" s="211">
        <v>1</v>
      </c>
      <c r="D6473" s="211" t="s">
        <v>932</v>
      </c>
      <c r="E6473" s="211" t="s">
        <v>3292</v>
      </c>
      <c r="F6473" s="211" t="s">
        <v>3291</v>
      </c>
    </row>
    <row r="6474" spans="1:6" x14ac:dyDescent="0.25">
      <c r="A6474" s="302" t="s">
        <v>5441</v>
      </c>
      <c r="B6474" s="211">
        <v>0</v>
      </c>
      <c r="C6474" s="211">
        <v>1</v>
      </c>
      <c r="D6474" s="211" t="s">
        <v>381</v>
      </c>
      <c r="E6474" s="211" t="s">
        <v>3292</v>
      </c>
      <c r="F6474" s="211" t="s">
        <v>3291</v>
      </c>
    </row>
    <row r="6475" spans="1:6" x14ac:dyDescent="0.25">
      <c r="A6475" s="302" t="s">
        <v>5441</v>
      </c>
      <c r="B6475" s="211">
        <v>0</v>
      </c>
      <c r="C6475" s="211">
        <v>1</v>
      </c>
      <c r="D6475" s="211" t="s">
        <v>767</v>
      </c>
      <c r="E6475" s="211" t="s">
        <v>3292</v>
      </c>
      <c r="F6475" s="211" t="s">
        <v>3291</v>
      </c>
    </row>
    <row r="6476" spans="1:6" x14ac:dyDescent="0.25">
      <c r="A6476" s="302" t="s">
        <v>5441</v>
      </c>
      <c r="B6476" s="211">
        <v>0</v>
      </c>
      <c r="C6476" s="211">
        <v>1</v>
      </c>
      <c r="D6476" s="211" t="s">
        <v>4401</v>
      </c>
      <c r="E6476" s="211" t="s">
        <v>127</v>
      </c>
      <c r="F6476" s="211" t="s">
        <v>3291</v>
      </c>
    </row>
    <row r="6477" spans="1:6" x14ac:dyDescent="0.25">
      <c r="A6477" s="302" t="s">
        <v>5441</v>
      </c>
      <c r="B6477" s="211">
        <v>0</v>
      </c>
      <c r="C6477" s="211">
        <v>1</v>
      </c>
      <c r="D6477" s="211" t="s">
        <v>3200</v>
      </c>
      <c r="E6477" s="211" t="s">
        <v>127</v>
      </c>
      <c r="F6477" s="211" t="s">
        <v>3291</v>
      </c>
    </row>
    <row r="6478" spans="1:6" x14ac:dyDescent="0.25">
      <c r="A6478" s="302" t="s">
        <v>5441</v>
      </c>
      <c r="B6478" s="211">
        <v>0</v>
      </c>
      <c r="C6478" s="211">
        <v>1</v>
      </c>
      <c r="D6478" s="211" t="s">
        <v>3199</v>
      </c>
      <c r="E6478" s="211" t="s">
        <v>3292</v>
      </c>
      <c r="F6478" s="211" t="s">
        <v>3291</v>
      </c>
    </row>
    <row r="6479" spans="1:6" x14ac:dyDescent="0.25">
      <c r="A6479" s="302" t="s">
        <v>5441</v>
      </c>
      <c r="B6479" s="211">
        <v>0</v>
      </c>
      <c r="C6479" s="211">
        <v>1</v>
      </c>
      <c r="D6479" s="211" t="s">
        <v>87</v>
      </c>
      <c r="E6479" s="211" t="s">
        <v>3292</v>
      </c>
      <c r="F6479" s="211" t="s">
        <v>3291</v>
      </c>
    </row>
    <row r="6480" spans="1:6" x14ac:dyDescent="0.25">
      <c r="A6480" s="302" t="s">
        <v>5441</v>
      </c>
      <c r="B6480" s="211">
        <v>0</v>
      </c>
      <c r="C6480" s="211">
        <v>1</v>
      </c>
      <c r="D6480" s="211" t="s">
        <v>3584</v>
      </c>
      <c r="E6480" s="211" t="s">
        <v>3292</v>
      </c>
      <c r="F6480" s="211" t="s">
        <v>3291</v>
      </c>
    </row>
    <row r="6481" spans="1:6" x14ac:dyDescent="0.25">
      <c r="A6481" s="302" t="s">
        <v>5441</v>
      </c>
      <c r="B6481" s="211">
        <v>0</v>
      </c>
      <c r="C6481" s="211">
        <v>1</v>
      </c>
      <c r="D6481" s="211" t="s">
        <v>78</v>
      </c>
      <c r="E6481" s="211" t="s">
        <v>3292</v>
      </c>
      <c r="F6481" s="211" t="s">
        <v>3291</v>
      </c>
    </row>
    <row r="6482" spans="1:6" x14ac:dyDescent="0.25">
      <c r="A6482" s="302" t="s">
        <v>5441</v>
      </c>
      <c r="B6482" s="211">
        <v>0</v>
      </c>
      <c r="C6482" s="211">
        <v>1</v>
      </c>
      <c r="D6482" s="211" t="s">
        <v>3532</v>
      </c>
      <c r="E6482" s="211" t="s">
        <v>3292</v>
      </c>
      <c r="F6482" s="211" t="s">
        <v>3291</v>
      </c>
    </row>
    <row r="6483" spans="1:6" x14ac:dyDescent="0.25">
      <c r="A6483" s="302" t="s">
        <v>5441</v>
      </c>
      <c r="B6483" s="211">
        <v>0</v>
      </c>
      <c r="C6483" s="211">
        <v>1</v>
      </c>
      <c r="D6483" s="211" t="s">
        <v>1048</v>
      </c>
      <c r="E6483" s="211" t="s">
        <v>3292</v>
      </c>
      <c r="F6483" s="211" t="s">
        <v>3291</v>
      </c>
    </row>
    <row r="6484" spans="1:6" x14ac:dyDescent="0.25">
      <c r="A6484" s="302" t="s">
        <v>5441</v>
      </c>
      <c r="B6484" s="211">
        <v>0</v>
      </c>
      <c r="C6484" s="211">
        <v>1</v>
      </c>
      <c r="D6484" s="211" t="s">
        <v>1050</v>
      </c>
      <c r="E6484" s="211" t="s">
        <v>3292</v>
      </c>
      <c r="F6484" s="211" t="s">
        <v>3291</v>
      </c>
    </row>
    <row r="6485" spans="1:6" x14ac:dyDescent="0.25">
      <c r="A6485" s="302" t="s">
        <v>5441</v>
      </c>
      <c r="B6485" s="211">
        <v>0</v>
      </c>
      <c r="C6485" s="211">
        <v>1</v>
      </c>
      <c r="D6485" s="211" t="s">
        <v>1043</v>
      </c>
      <c r="E6485" s="211" t="s">
        <v>3292</v>
      </c>
      <c r="F6485" s="211" t="s">
        <v>3291</v>
      </c>
    </row>
    <row r="6486" spans="1:6" x14ac:dyDescent="0.25">
      <c r="A6486" s="302" t="s">
        <v>5441</v>
      </c>
      <c r="B6486" s="211">
        <v>0</v>
      </c>
      <c r="C6486" s="211">
        <v>1</v>
      </c>
      <c r="D6486" s="211" t="s">
        <v>4402</v>
      </c>
      <c r="E6486" s="211" t="s">
        <v>127</v>
      </c>
      <c r="F6486" s="211" t="s">
        <v>3291</v>
      </c>
    </row>
    <row r="6487" spans="1:6" x14ac:dyDescent="0.25">
      <c r="A6487" s="302" t="s">
        <v>5441</v>
      </c>
      <c r="B6487" s="211">
        <v>0</v>
      </c>
      <c r="C6487" s="211">
        <v>1</v>
      </c>
      <c r="D6487" s="211" t="s">
        <v>3993</v>
      </c>
      <c r="E6487" s="211" t="s">
        <v>3292</v>
      </c>
      <c r="F6487" s="211" t="s">
        <v>3291</v>
      </c>
    </row>
    <row r="6488" spans="1:6" x14ac:dyDescent="0.25">
      <c r="A6488" s="302" t="s">
        <v>5441</v>
      </c>
      <c r="B6488" s="211">
        <v>0</v>
      </c>
      <c r="C6488" s="211">
        <v>1</v>
      </c>
      <c r="D6488" s="211" t="s">
        <v>4195</v>
      </c>
      <c r="E6488" s="211" t="s">
        <v>127</v>
      </c>
      <c r="F6488" s="211" t="s">
        <v>3291</v>
      </c>
    </row>
    <row r="6489" spans="1:6" x14ac:dyDescent="0.25">
      <c r="A6489" s="302" t="s">
        <v>5441</v>
      </c>
      <c r="B6489" s="211">
        <v>0</v>
      </c>
      <c r="C6489" s="211">
        <v>1</v>
      </c>
      <c r="D6489" s="211" t="s">
        <v>4213</v>
      </c>
      <c r="E6489" s="211" t="s">
        <v>127</v>
      </c>
      <c r="F6489" s="211" t="s">
        <v>3291</v>
      </c>
    </row>
    <row r="6490" spans="1:6" x14ac:dyDescent="0.25">
      <c r="A6490" s="302" t="s">
        <v>5441</v>
      </c>
      <c r="B6490" s="211">
        <v>0</v>
      </c>
      <c r="C6490" s="211">
        <v>1</v>
      </c>
      <c r="D6490" s="211" t="s">
        <v>4214</v>
      </c>
      <c r="E6490" s="211" t="s">
        <v>127</v>
      </c>
      <c r="F6490" s="211" t="s">
        <v>3291</v>
      </c>
    </row>
    <row r="6491" spans="1:6" x14ac:dyDescent="0.25">
      <c r="A6491" s="302" t="s">
        <v>5441</v>
      </c>
      <c r="B6491" s="211">
        <v>0</v>
      </c>
      <c r="C6491" s="211">
        <v>1</v>
      </c>
      <c r="D6491" s="211" t="s">
        <v>4215</v>
      </c>
      <c r="E6491" s="211" t="s">
        <v>127</v>
      </c>
      <c r="F6491" s="211" t="s">
        <v>3291</v>
      </c>
    </row>
    <row r="6492" spans="1:6" x14ac:dyDescent="0.25">
      <c r="A6492" s="302" t="s">
        <v>5441</v>
      </c>
      <c r="B6492" s="211">
        <v>0</v>
      </c>
      <c r="C6492" s="211">
        <v>1</v>
      </c>
      <c r="D6492" s="211" t="s">
        <v>4216</v>
      </c>
      <c r="E6492" s="211" t="s">
        <v>127</v>
      </c>
      <c r="F6492" s="211" t="s">
        <v>3291</v>
      </c>
    </row>
    <row r="6493" spans="1:6" x14ac:dyDescent="0.25">
      <c r="A6493" s="302" t="s">
        <v>5441</v>
      </c>
      <c r="B6493" s="211">
        <v>0</v>
      </c>
      <c r="C6493" s="211">
        <v>1</v>
      </c>
      <c r="D6493" s="211" t="s">
        <v>4217</v>
      </c>
      <c r="E6493" s="211" t="s">
        <v>127</v>
      </c>
      <c r="F6493" s="211" t="s">
        <v>3291</v>
      </c>
    </row>
    <row r="6494" spans="1:6" x14ac:dyDescent="0.25">
      <c r="A6494" s="302" t="s">
        <v>5441</v>
      </c>
      <c r="B6494" s="211">
        <v>0</v>
      </c>
      <c r="C6494" s="211">
        <v>1</v>
      </c>
      <c r="D6494" s="211" t="s">
        <v>4218</v>
      </c>
      <c r="E6494" s="211" t="s">
        <v>127</v>
      </c>
      <c r="F6494" s="211" t="s">
        <v>3291</v>
      </c>
    </row>
    <row r="6495" spans="1:6" x14ac:dyDescent="0.25">
      <c r="A6495" s="302" t="s">
        <v>5441</v>
      </c>
      <c r="B6495" s="211">
        <v>0</v>
      </c>
      <c r="C6495" s="211">
        <v>1</v>
      </c>
      <c r="D6495" s="211" t="s">
        <v>4219</v>
      </c>
      <c r="E6495" s="211" t="s">
        <v>127</v>
      </c>
      <c r="F6495" s="211" t="s">
        <v>3291</v>
      </c>
    </row>
    <row r="6496" spans="1:6" x14ac:dyDescent="0.25">
      <c r="A6496" s="302" t="s">
        <v>5441</v>
      </c>
      <c r="B6496" s="211">
        <v>0</v>
      </c>
      <c r="C6496" s="211">
        <v>1</v>
      </c>
      <c r="D6496" s="211" t="s">
        <v>4220</v>
      </c>
      <c r="E6496" s="211" t="s">
        <v>127</v>
      </c>
      <c r="F6496" s="211" t="s">
        <v>3291</v>
      </c>
    </row>
    <row r="6497" spans="1:6" x14ac:dyDescent="0.25">
      <c r="A6497" s="302" t="s">
        <v>5441</v>
      </c>
      <c r="B6497" s="211">
        <v>0</v>
      </c>
      <c r="C6497" s="211">
        <v>1</v>
      </c>
      <c r="D6497" s="211" t="s">
        <v>4221</v>
      </c>
      <c r="E6497" s="211" t="s">
        <v>127</v>
      </c>
      <c r="F6497" s="211" t="s">
        <v>3291</v>
      </c>
    </row>
    <row r="6498" spans="1:6" x14ac:dyDescent="0.25">
      <c r="A6498" s="302" t="s">
        <v>5441</v>
      </c>
      <c r="B6498" s="211">
        <v>0</v>
      </c>
      <c r="C6498" s="211">
        <v>1</v>
      </c>
      <c r="D6498" s="211" t="s">
        <v>4222</v>
      </c>
      <c r="E6498" s="211" t="s">
        <v>127</v>
      </c>
      <c r="F6498" s="211" t="s">
        <v>3291</v>
      </c>
    </row>
    <row r="6499" spans="1:6" x14ac:dyDescent="0.25">
      <c r="A6499" s="302" t="s">
        <v>5441</v>
      </c>
      <c r="B6499" s="211">
        <v>0</v>
      </c>
      <c r="C6499" s="211">
        <v>1</v>
      </c>
      <c r="D6499" s="211" t="s">
        <v>4223</v>
      </c>
      <c r="E6499" s="211" t="s">
        <v>127</v>
      </c>
      <c r="F6499" s="211" t="s">
        <v>3291</v>
      </c>
    </row>
    <row r="6500" spans="1:6" x14ac:dyDescent="0.25">
      <c r="A6500" s="302" t="s">
        <v>5441</v>
      </c>
      <c r="B6500" s="211">
        <v>0</v>
      </c>
      <c r="C6500" s="211">
        <v>1</v>
      </c>
      <c r="D6500" s="211" t="s">
        <v>4260</v>
      </c>
      <c r="E6500" s="211" t="s">
        <v>127</v>
      </c>
      <c r="F6500" s="211" t="s">
        <v>3291</v>
      </c>
    </row>
    <row r="6501" spans="1:6" x14ac:dyDescent="0.25">
      <c r="A6501" s="302" t="s">
        <v>5441</v>
      </c>
      <c r="B6501" s="211">
        <v>0</v>
      </c>
      <c r="C6501" s="211">
        <v>1</v>
      </c>
      <c r="D6501" s="211" t="s">
        <v>3192</v>
      </c>
      <c r="E6501" s="211" t="s">
        <v>3292</v>
      </c>
      <c r="F6501" s="211" t="s">
        <v>3291</v>
      </c>
    </row>
    <row r="6502" spans="1:6" x14ac:dyDescent="0.25">
      <c r="A6502" s="302" t="s">
        <v>5441</v>
      </c>
      <c r="B6502" s="211">
        <v>0</v>
      </c>
      <c r="C6502" s="211">
        <v>1</v>
      </c>
      <c r="D6502" s="211" t="s">
        <v>926</v>
      </c>
      <c r="E6502" s="211" t="s">
        <v>3292</v>
      </c>
      <c r="F6502" s="211" t="s">
        <v>3291</v>
      </c>
    </row>
    <row r="6503" spans="1:6" x14ac:dyDescent="0.25">
      <c r="A6503" s="302" t="s">
        <v>5441</v>
      </c>
      <c r="B6503" s="211">
        <v>0</v>
      </c>
      <c r="C6503" s="211">
        <v>1</v>
      </c>
      <c r="D6503" s="211" t="s">
        <v>4301</v>
      </c>
      <c r="E6503" s="211" t="s">
        <v>127</v>
      </c>
      <c r="F6503" s="211" t="s">
        <v>3291</v>
      </c>
    </row>
    <row r="6504" spans="1:6" x14ac:dyDescent="0.25">
      <c r="A6504" s="302" t="s">
        <v>5441</v>
      </c>
      <c r="B6504" s="211">
        <v>0</v>
      </c>
      <c r="C6504" s="211">
        <v>1</v>
      </c>
      <c r="D6504" s="211" t="s">
        <v>4302</v>
      </c>
      <c r="E6504" s="211" t="s">
        <v>127</v>
      </c>
      <c r="F6504" s="211" t="s">
        <v>3291</v>
      </c>
    </row>
    <row r="6505" spans="1:6" x14ac:dyDescent="0.25">
      <c r="A6505" s="302" t="s">
        <v>5441</v>
      </c>
      <c r="B6505" s="211">
        <v>0</v>
      </c>
      <c r="C6505" s="211">
        <v>1</v>
      </c>
      <c r="D6505" s="211" t="s">
        <v>4303</v>
      </c>
      <c r="E6505" s="211" t="s">
        <v>127</v>
      </c>
      <c r="F6505" s="211" t="s">
        <v>3291</v>
      </c>
    </row>
    <row r="6506" spans="1:6" x14ac:dyDescent="0.25">
      <c r="A6506" s="302" t="s">
        <v>5441</v>
      </c>
      <c r="B6506" s="211">
        <v>0</v>
      </c>
      <c r="C6506" s="211">
        <v>1</v>
      </c>
      <c r="D6506" s="211" t="s">
        <v>4304</v>
      </c>
      <c r="E6506" s="211" t="s">
        <v>127</v>
      </c>
      <c r="F6506" s="211" t="s">
        <v>3291</v>
      </c>
    </row>
    <row r="6507" spans="1:6" x14ac:dyDescent="0.25">
      <c r="A6507" s="302" t="s">
        <v>5441</v>
      </c>
      <c r="B6507" s="211">
        <v>0</v>
      </c>
      <c r="C6507" s="211">
        <v>1</v>
      </c>
      <c r="D6507" s="211" t="s">
        <v>4305</v>
      </c>
      <c r="E6507" s="211" t="s">
        <v>127</v>
      </c>
      <c r="F6507" s="211" t="s">
        <v>3291</v>
      </c>
    </row>
    <row r="6508" spans="1:6" x14ac:dyDescent="0.25">
      <c r="A6508" s="302" t="s">
        <v>5441</v>
      </c>
      <c r="B6508" s="211">
        <v>0</v>
      </c>
      <c r="C6508" s="211">
        <v>1</v>
      </c>
      <c r="D6508" s="211" t="s">
        <v>4306</v>
      </c>
      <c r="E6508" s="211" t="s">
        <v>127</v>
      </c>
      <c r="F6508" s="211" t="s">
        <v>3291</v>
      </c>
    </row>
    <row r="6509" spans="1:6" x14ac:dyDescent="0.25">
      <c r="A6509" s="302" t="s">
        <v>5441</v>
      </c>
      <c r="B6509" s="211">
        <v>0</v>
      </c>
      <c r="C6509" s="211">
        <v>1</v>
      </c>
      <c r="D6509" s="211" t="s">
        <v>4307</v>
      </c>
      <c r="E6509" s="211" t="s">
        <v>127</v>
      </c>
      <c r="F6509" s="211" t="s">
        <v>3291</v>
      </c>
    </row>
    <row r="6510" spans="1:6" x14ac:dyDescent="0.25">
      <c r="A6510" s="302" t="s">
        <v>5441</v>
      </c>
      <c r="B6510" s="211">
        <v>0</v>
      </c>
      <c r="C6510" s="211">
        <v>1</v>
      </c>
      <c r="D6510" s="211" t="s">
        <v>4308</v>
      </c>
      <c r="E6510" s="211" t="s">
        <v>127</v>
      </c>
      <c r="F6510" s="211" t="s">
        <v>3291</v>
      </c>
    </row>
    <row r="6511" spans="1:6" x14ac:dyDescent="0.25">
      <c r="A6511" s="302" t="s">
        <v>5441</v>
      </c>
      <c r="B6511" s="211">
        <v>0</v>
      </c>
      <c r="C6511" s="211">
        <v>1</v>
      </c>
      <c r="D6511" s="211" t="s">
        <v>4309</v>
      </c>
      <c r="E6511" s="211" t="s">
        <v>127</v>
      </c>
      <c r="F6511" s="211" t="s">
        <v>3291</v>
      </c>
    </row>
    <row r="6512" spans="1:6" x14ac:dyDescent="0.25">
      <c r="A6512" s="302" t="s">
        <v>5441</v>
      </c>
      <c r="B6512" s="211">
        <v>0</v>
      </c>
      <c r="C6512" s="211">
        <v>1</v>
      </c>
      <c r="D6512" s="211" t="s">
        <v>4310</v>
      </c>
      <c r="E6512" s="211" t="s">
        <v>127</v>
      </c>
      <c r="F6512" s="211" t="s">
        <v>3291</v>
      </c>
    </row>
    <row r="6513" spans="1:6" x14ac:dyDescent="0.25">
      <c r="A6513" s="302" t="s">
        <v>5441</v>
      </c>
      <c r="B6513" s="211">
        <v>0</v>
      </c>
      <c r="C6513" s="211">
        <v>1</v>
      </c>
      <c r="D6513" s="211" t="s">
        <v>4311</v>
      </c>
      <c r="E6513" s="211" t="s">
        <v>127</v>
      </c>
      <c r="F6513" s="211" t="s">
        <v>3291</v>
      </c>
    </row>
    <row r="6514" spans="1:6" x14ac:dyDescent="0.25">
      <c r="A6514" s="302" t="s">
        <v>5441</v>
      </c>
      <c r="B6514" s="211">
        <v>0</v>
      </c>
      <c r="C6514" s="211">
        <v>1</v>
      </c>
      <c r="D6514" s="211" t="s">
        <v>4312</v>
      </c>
      <c r="E6514" s="211" t="s">
        <v>127</v>
      </c>
      <c r="F6514" s="211" t="s">
        <v>3291</v>
      </c>
    </row>
    <row r="6515" spans="1:6" x14ac:dyDescent="0.25">
      <c r="A6515" s="302" t="s">
        <v>5441</v>
      </c>
      <c r="B6515" s="211">
        <v>0</v>
      </c>
      <c r="C6515" s="211">
        <v>1</v>
      </c>
      <c r="D6515" s="211" t="s">
        <v>3949</v>
      </c>
      <c r="E6515" s="211" t="s">
        <v>127</v>
      </c>
      <c r="F6515" s="211" t="s">
        <v>3291</v>
      </c>
    </row>
    <row r="6516" spans="1:6" x14ac:dyDescent="0.25">
      <c r="A6516" s="302" t="s">
        <v>5441</v>
      </c>
      <c r="B6516" s="211">
        <v>0</v>
      </c>
      <c r="C6516" s="211">
        <v>1</v>
      </c>
      <c r="D6516" s="211" t="s">
        <v>4415</v>
      </c>
      <c r="E6516" s="211" t="s">
        <v>127</v>
      </c>
      <c r="F6516" s="211" t="s">
        <v>3291</v>
      </c>
    </row>
    <row r="6517" spans="1:6" x14ac:dyDescent="0.25">
      <c r="A6517" s="302" t="s">
        <v>5441</v>
      </c>
      <c r="B6517" s="211">
        <v>0</v>
      </c>
      <c r="C6517" s="211">
        <v>1</v>
      </c>
      <c r="D6517" s="211" t="s">
        <v>4416</v>
      </c>
      <c r="E6517" s="211" t="s">
        <v>127</v>
      </c>
      <c r="F6517" s="211" t="s">
        <v>3291</v>
      </c>
    </row>
    <row r="6518" spans="1:6" x14ac:dyDescent="0.25">
      <c r="A6518" s="302" t="s">
        <v>5441</v>
      </c>
      <c r="B6518" s="211">
        <v>0</v>
      </c>
      <c r="C6518" s="211">
        <v>1</v>
      </c>
      <c r="D6518" s="211" t="s">
        <v>4424</v>
      </c>
      <c r="E6518" s="211" t="s">
        <v>127</v>
      </c>
      <c r="F6518" s="211" t="s">
        <v>3291</v>
      </c>
    </row>
    <row r="6519" spans="1:6" x14ac:dyDescent="0.25">
      <c r="A6519" s="302" t="s">
        <v>5441</v>
      </c>
      <c r="B6519" s="211">
        <v>0</v>
      </c>
      <c r="C6519" s="211">
        <v>1</v>
      </c>
      <c r="D6519" s="300" t="s">
        <v>3074</v>
      </c>
      <c r="E6519" s="211" t="s">
        <v>3292</v>
      </c>
      <c r="F6519" s="211" t="s">
        <v>3291</v>
      </c>
    </row>
    <row r="6520" spans="1:6" x14ac:dyDescent="0.25">
      <c r="A6520" s="302" t="s">
        <v>5441</v>
      </c>
      <c r="B6520" s="211">
        <v>0</v>
      </c>
      <c r="C6520" s="211">
        <v>1</v>
      </c>
      <c r="D6520" s="300" t="s">
        <v>3075</v>
      </c>
      <c r="E6520" s="211" t="s">
        <v>127</v>
      </c>
      <c r="F6520" s="211" t="s">
        <v>3291</v>
      </c>
    </row>
    <row r="6521" spans="1:6" x14ac:dyDescent="0.25">
      <c r="A6521" s="302" t="s">
        <v>5441</v>
      </c>
      <c r="B6521" s="211">
        <v>0</v>
      </c>
      <c r="C6521" s="211">
        <v>1</v>
      </c>
      <c r="D6521" s="300" t="s">
        <v>2546</v>
      </c>
      <c r="E6521" s="211" t="s">
        <v>127</v>
      </c>
      <c r="F6521" s="211" t="s">
        <v>3291</v>
      </c>
    </row>
    <row r="6522" spans="1:6" x14ac:dyDescent="0.25">
      <c r="A6522" s="302" t="s">
        <v>5442</v>
      </c>
      <c r="B6522" s="211">
        <v>0</v>
      </c>
      <c r="C6522" s="211">
        <v>1</v>
      </c>
      <c r="D6522" s="211" t="s">
        <v>379</v>
      </c>
      <c r="E6522" s="211" t="s">
        <v>3482</v>
      </c>
      <c r="F6522" s="211" t="s">
        <v>3291</v>
      </c>
    </row>
    <row r="6523" spans="1:6" x14ac:dyDescent="0.25">
      <c r="A6523" s="302" t="s">
        <v>5442</v>
      </c>
      <c r="B6523" s="211">
        <v>0</v>
      </c>
      <c r="C6523" s="211">
        <v>1</v>
      </c>
      <c r="D6523" s="211" t="s">
        <v>385</v>
      </c>
      <c r="E6523" s="211" t="s">
        <v>3482</v>
      </c>
      <c r="F6523" s="211" t="s">
        <v>3291</v>
      </c>
    </row>
    <row r="6524" spans="1:6" x14ac:dyDescent="0.25">
      <c r="A6524" s="302" t="s">
        <v>5442</v>
      </c>
      <c r="B6524" s="211">
        <v>0</v>
      </c>
      <c r="C6524" s="211">
        <v>1</v>
      </c>
      <c r="D6524" s="211" t="s">
        <v>3162</v>
      </c>
      <c r="E6524" s="211" t="s">
        <v>3482</v>
      </c>
      <c r="F6524" s="211" t="s">
        <v>3291</v>
      </c>
    </row>
    <row r="6525" spans="1:6" x14ac:dyDescent="0.25">
      <c r="A6525" s="302" t="s">
        <v>5442</v>
      </c>
      <c r="B6525" s="211">
        <v>0</v>
      </c>
      <c r="C6525" s="211">
        <v>1</v>
      </c>
      <c r="D6525" s="211" t="s">
        <v>3247</v>
      </c>
      <c r="E6525" s="211" t="s">
        <v>3482</v>
      </c>
      <c r="F6525" s="211" t="s">
        <v>3291</v>
      </c>
    </row>
    <row r="6526" spans="1:6" x14ac:dyDescent="0.25">
      <c r="A6526" s="302" t="s">
        <v>5442</v>
      </c>
      <c r="B6526" s="211">
        <v>0</v>
      </c>
      <c r="C6526" s="211">
        <v>1</v>
      </c>
      <c r="D6526" s="211" t="s">
        <v>2283</v>
      </c>
      <c r="E6526" s="211" t="s">
        <v>3482</v>
      </c>
      <c r="F6526" s="211" t="s">
        <v>3291</v>
      </c>
    </row>
    <row r="6527" spans="1:6" x14ac:dyDescent="0.25">
      <c r="A6527" s="302" t="s">
        <v>5442</v>
      </c>
      <c r="B6527" s="211">
        <v>0</v>
      </c>
      <c r="C6527" s="211">
        <v>1</v>
      </c>
      <c r="D6527" s="211" t="s">
        <v>2282</v>
      </c>
      <c r="E6527" s="211" t="s">
        <v>3482</v>
      </c>
      <c r="F6527" s="211" t="s">
        <v>3291</v>
      </c>
    </row>
    <row r="6528" spans="1:6" x14ac:dyDescent="0.25">
      <c r="A6528" s="302" t="s">
        <v>5442</v>
      </c>
      <c r="B6528" s="211">
        <v>0</v>
      </c>
      <c r="C6528" s="211">
        <v>1</v>
      </c>
      <c r="D6528" s="211" t="s">
        <v>3563</v>
      </c>
      <c r="E6528" s="211" t="s">
        <v>3290</v>
      </c>
      <c r="F6528" s="211" t="s">
        <v>3291</v>
      </c>
    </row>
    <row r="6529" spans="1:6" x14ac:dyDescent="0.25">
      <c r="A6529" s="302" t="s">
        <v>5442</v>
      </c>
      <c r="B6529" s="211">
        <v>0</v>
      </c>
      <c r="C6529" s="211">
        <v>1</v>
      </c>
      <c r="D6529" s="211" t="s">
        <v>3389</v>
      </c>
      <c r="E6529" s="211" t="s">
        <v>3290</v>
      </c>
      <c r="F6529" s="211" t="s">
        <v>3291</v>
      </c>
    </row>
    <row r="6530" spans="1:6" x14ac:dyDescent="0.25">
      <c r="A6530" s="302" t="s">
        <v>5442</v>
      </c>
      <c r="B6530" s="211">
        <v>0</v>
      </c>
      <c r="C6530" s="211">
        <v>1</v>
      </c>
      <c r="D6530" s="211" t="s">
        <v>1714</v>
      </c>
      <c r="E6530" s="211" t="s">
        <v>3482</v>
      </c>
      <c r="F6530" s="211" t="s">
        <v>3291</v>
      </c>
    </row>
    <row r="6531" spans="1:6" x14ac:dyDescent="0.25">
      <c r="A6531" s="302" t="s">
        <v>5442</v>
      </c>
      <c r="B6531" s="211">
        <v>0</v>
      </c>
      <c r="C6531" s="211">
        <v>1</v>
      </c>
      <c r="D6531" s="211" t="s">
        <v>1716</v>
      </c>
      <c r="E6531" s="211" t="s">
        <v>3482</v>
      </c>
      <c r="F6531" s="211" t="s">
        <v>3291</v>
      </c>
    </row>
    <row r="6532" spans="1:6" x14ac:dyDescent="0.25">
      <c r="A6532" s="302" t="s">
        <v>5442</v>
      </c>
      <c r="B6532" s="211">
        <v>0</v>
      </c>
      <c r="C6532" s="211">
        <v>1</v>
      </c>
      <c r="D6532" s="211" t="s">
        <v>1718</v>
      </c>
      <c r="E6532" s="211" t="s">
        <v>3482</v>
      </c>
      <c r="F6532" s="211" t="s">
        <v>3291</v>
      </c>
    </row>
    <row r="6533" spans="1:6" x14ac:dyDescent="0.25">
      <c r="A6533" s="302" t="s">
        <v>5442</v>
      </c>
      <c r="B6533" s="211">
        <v>0</v>
      </c>
      <c r="C6533" s="211">
        <v>1</v>
      </c>
      <c r="D6533" s="211" t="s">
        <v>2379</v>
      </c>
      <c r="E6533" s="211" t="s">
        <v>3482</v>
      </c>
      <c r="F6533" s="211" t="s">
        <v>3291</v>
      </c>
    </row>
    <row r="6534" spans="1:6" x14ac:dyDescent="0.25">
      <c r="A6534" s="302" t="s">
        <v>5442</v>
      </c>
      <c r="B6534" s="211">
        <v>0</v>
      </c>
      <c r="C6534" s="211">
        <v>1</v>
      </c>
      <c r="D6534" s="211" t="s">
        <v>1722</v>
      </c>
      <c r="E6534" s="211" t="s">
        <v>3482</v>
      </c>
      <c r="F6534" s="211" t="s">
        <v>3291</v>
      </c>
    </row>
    <row r="6535" spans="1:6" x14ac:dyDescent="0.25">
      <c r="A6535" s="302" t="s">
        <v>5442</v>
      </c>
      <c r="B6535" s="211">
        <v>0</v>
      </c>
      <c r="C6535" s="211">
        <v>1</v>
      </c>
      <c r="D6535" s="211" t="s">
        <v>1724</v>
      </c>
      <c r="E6535" s="211" t="s">
        <v>3482</v>
      </c>
      <c r="F6535" s="211" t="s">
        <v>3291</v>
      </c>
    </row>
    <row r="6536" spans="1:6" x14ac:dyDescent="0.25">
      <c r="A6536" s="302" t="s">
        <v>5442</v>
      </c>
      <c r="B6536" s="211">
        <v>0</v>
      </c>
      <c r="C6536" s="211">
        <v>1</v>
      </c>
      <c r="D6536" s="211" t="s">
        <v>72</v>
      </c>
      <c r="E6536" s="211" t="s">
        <v>3482</v>
      </c>
      <c r="F6536" s="211" t="s">
        <v>3291</v>
      </c>
    </row>
    <row r="6537" spans="1:6" x14ac:dyDescent="0.25">
      <c r="A6537" s="302" t="s">
        <v>5442</v>
      </c>
      <c r="B6537" s="211">
        <v>0</v>
      </c>
      <c r="C6537" s="211">
        <v>1</v>
      </c>
      <c r="D6537" s="211" t="s">
        <v>73</v>
      </c>
      <c r="E6537" s="211" t="s">
        <v>3482</v>
      </c>
      <c r="F6537" s="211" t="s">
        <v>3291</v>
      </c>
    </row>
    <row r="6538" spans="1:6" x14ac:dyDescent="0.25">
      <c r="A6538" s="302" t="s">
        <v>5442</v>
      </c>
      <c r="B6538" s="211">
        <v>0</v>
      </c>
      <c r="C6538" s="211">
        <v>1</v>
      </c>
      <c r="D6538" s="211" t="s">
        <v>3107</v>
      </c>
      <c r="E6538" s="211" t="s">
        <v>3482</v>
      </c>
      <c r="F6538" s="211" t="s">
        <v>3291</v>
      </c>
    </row>
    <row r="6539" spans="1:6" x14ac:dyDescent="0.25">
      <c r="A6539" s="302" t="s">
        <v>5442</v>
      </c>
      <c r="B6539" s="211">
        <v>0</v>
      </c>
      <c r="C6539" s="211">
        <v>1</v>
      </c>
      <c r="D6539" s="211" t="s">
        <v>3109</v>
      </c>
      <c r="E6539" s="211" t="s">
        <v>3482</v>
      </c>
      <c r="F6539" s="211" t="s">
        <v>3291</v>
      </c>
    </row>
    <row r="6540" spans="1:6" x14ac:dyDescent="0.25">
      <c r="A6540" s="302" t="s">
        <v>5442</v>
      </c>
      <c r="B6540" s="211">
        <v>0</v>
      </c>
      <c r="C6540" s="211">
        <v>1</v>
      </c>
      <c r="D6540" s="211" t="s">
        <v>3111</v>
      </c>
      <c r="E6540" s="211" t="s">
        <v>3482</v>
      </c>
      <c r="F6540" s="211" t="s">
        <v>3291</v>
      </c>
    </row>
    <row r="6541" spans="1:6" x14ac:dyDescent="0.25">
      <c r="A6541" s="302" t="s">
        <v>5442</v>
      </c>
      <c r="B6541" s="211">
        <v>0</v>
      </c>
      <c r="C6541" s="211">
        <v>1</v>
      </c>
      <c r="D6541" s="211" t="s">
        <v>3388</v>
      </c>
      <c r="E6541" s="211" t="s">
        <v>3290</v>
      </c>
      <c r="F6541" s="211" t="s">
        <v>3291</v>
      </c>
    </row>
    <row r="6542" spans="1:6" x14ac:dyDescent="0.25">
      <c r="A6542" s="302" t="s">
        <v>5442</v>
      </c>
      <c r="B6542" s="211">
        <v>0</v>
      </c>
      <c r="C6542" s="211">
        <v>1</v>
      </c>
      <c r="D6542" s="211" t="s">
        <v>3387</v>
      </c>
      <c r="E6542" s="211" t="s">
        <v>3290</v>
      </c>
      <c r="F6542" s="211" t="s">
        <v>3291</v>
      </c>
    </row>
    <row r="6543" spans="1:6" x14ac:dyDescent="0.25">
      <c r="A6543" s="302" t="s">
        <v>5442</v>
      </c>
      <c r="B6543" s="211">
        <v>0</v>
      </c>
      <c r="C6543" s="211">
        <v>1</v>
      </c>
      <c r="D6543" s="211" t="s">
        <v>3391</v>
      </c>
      <c r="E6543" s="211" t="s">
        <v>3290</v>
      </c>
      <c r="F6543" s="211" t="s">
        <v>3291</v>
      </c>
    </row>
    <row r="6544" spans="1:6" x14ac:dyDescent="0.25">
      <c r="A6544" s="302" t="s">
        <v>5442</v>
      </c>
      <c r="B6544" s="211">
        <v>0</v>
      </c>
      <c r="C6544" s="211">
        <v>1</v>
      </c>
      <c r="D6544" s="211" t="s">
        <v>3392</v>
      </c>
      <c r="E6544" s="211" t="s">
        <v>3290</v>
      </c>
      <c r="F6544" s="211" t="s">
        <v>3291</v>
      </c>
    </row>
    <row r="6545" spans="1:6" x14ac:dyDescent="0.25">
      <c r="A6545" s="302" t="s">
        <v>5442</v>
      </c>
      <c r="B6545" s="211">
        <v>0</v>
      </c>
      <c r="C6545" s="211">
        <v>1</v>
      </c>
      <c r="D6545" s="211" t="s">
        <v>209</v>
      </c>
      <c r="E6545" s="211" t="s">
        <v>3292</v>
      </c>
      <c r="F6545" s="211" t="s">
        <v>3291</v>
      </c>
    </row>
    <row r="6546" spans="1:6" x14ac:dyDescent="0.25">
      <c r="A6546" s="302" t="s">
        <v>5442</v>
      </c>
      <c r="B6546" s="211">
        <v>0</v>
      </c>
      <c r="C6546" s="211">
        <v>1</v>
      </c>
      <c r="D6546" s="211" t="s">
        <v>3196</v>
      </c>
      <c r="E6546" s="211" t="s">
        <v>3292</v>
      </c>
      <c r="F6546" s="211" t="s">
        <v>3291</v>
      </c>
    </row>
    <row r="6547" spans="1:6" x14ac:dyDescent="0.25">
      <c r="A6547" s="302" t="s">
        <v>5442</v>
      </c>
      <c r="B6547" s="211">
        <v>0</v>
      </c>
      <c r="C6547" s="211">
        <v>1</v>
      </c>
      <c r="D6547" s="211" t="s">
        <v>392</v>
      </c>
      <c r="E6547" s="211" t="s">
        <v>3292</v>
      </c>
      <c r="F6547" s="211" t="s">
        <v>3291</v>
      </c>
    </row>
    <row r="6548" spans="1:6" x14ac:dyDescent="0.25">
      <c r="A6548" s="302" t="s">
        <v>5442</v>
      </c>
      <c r="B6548" s="211">
        <v>0</v>
      </c>
      <c r="C6548" s="211">
        <v>1</v>
      </c>
      <c r="D6548" s="211" t="s">
        <v>642</v>
      </c>
      <c r="E6548" s="211" t="s">
        <v>3292</v>
      </c>
      <c r="F6548" s="211" t="s">
        <v>3291</v>
      </c>
    </row>
    <row r="6549" spans="1:6" x14ac:dyDescent="0.25">
      <c r="A6549" s="302" t="s">
        <v>5442</v>
      </c>
      <c r="B6549" s="211">
        <v>0</v>
      </c>
      <c r="C6549" s="211">
        <v>1</v>
      </c>
      <c r="D6549" s="211" t="s">
        <v>395</v>
      </c>
      <c r="E6549" s="211" t="s">
        <v>3292</v>
      </c>
      <c r="F6549" s="211" t="s">
        <v>3291</v>
      </c>
    </row>
    <row r="6550" spans="1:6" x14ac:dyDescent="0.25">
      <c r="A6550" s="302" t="s">
        <v>5442</v>
      </c>
      <c r="B6550" s="211">
        <v>0</v>
      </c>
      <c r="C6550" s="211">
        <v>1</v>
      </c>
      <c r="D6550" s="211" t="s">
        <v>397</v>
      </c>
      <c r="E6550" s="211" t="s">
        <v>3292</v>
      </c>
      <c r="F6550" s="211" t="s">
        <v>3291</v>
      </c>
    </row>
    <row r="6551" spans="1:6" x14ac:dyDescent="0.25">
      <c r="A6551" s="302" t="s">
        <v>5442</v>
      </c>
      <c r="B6551" s="211">
        <v>0</v>
      </c>
      <c r="C6551" s="211">
        <v>1</v>
      </c>
      <c r="D6551" s="211" t="s">
        <v>292</v>
      </c>
      <c r="E6551" s="211" t="s">
        <v>3292</v>
      </c>
      <c r="F6551" s="211" t="s">
        <v>3291</v>
      </c>
    </row>
    <row r="6552" spans="1:6" x14ac:dyDescent="0.25">
      <c r="A6552" s="302" t="s">
        <v>5442</v>
      </c>
      <c r="B6552" s="211">
        <v>0</v>
      </c>
      <c r="C6552" s="211">
        <v>1</v>
      </c>
      <c r="D6552" s="211" t="s">
        <v>400</v>
      </c>
      <c r="E6552" s="211" t="s">
        <v>3292</v>
      </c>
      <c r="F6552" s="211" t="s">
        <v>3291</v>
      </c>
    </row>
    <row r="6553" spans="1:6" x14ac:dyDescent="0.25">
      <c r="A6553" s="302" t="s">
        <v>5442</v>
      </c>
      <c r="B6553" s="211">
        <v>0</v>
      </c>
      <c r="C6553" s="211">
        <v>1</v>
      </c>
      <c r="D6553" s="211" t="s">
        <v>403</v>
      </c>
      <c r="E6553" s="211" t="s">
        <v>3292</v>
      </c>
      <c r="F6553" s="211" t="s">
        <v>3291</v>
      </c>
    </row>
    <row r="6554" spans="1:6" x14ac:dyDescent="0.25">
      <c r="A6554" s="302" t="s">
        <v>5442</v>
      </c>
      <c r="B6554" s="211">
        <v>0</v>
      </c>
      <c r="C6554" s="211">
        <v>1</v>
      </c>
      <c r="D6554" s="211" t="s">
        <v>1042</v>
      </c>
      <c r="E6554" s="211" t="s">
        <v>3292</v>
      </c>
      <c r="F6554" s="211" t="s">
        <v>3291</v>
      </c>
    </row>
    <row r="6555" spans="1:6" x14ac:dyDescent="0.25">
      <c r="A6555" s="302" t="s">
        <v>5442</v>
      </c>
      <c r="B6555" s="211">
        <v>0</v>
      </c>
      <c r="C6555" s="211">
        <v>1</v>
      </c>
      <c r="D6555" s="211" t="s">
        <v>1045</v>
      </c>
      <c r="E6555" s="211" t="s">
        <v>3292</v>
      </c>
      <c r="F6555" s="211" t="s">
        <v>3291</v>
      </c>
    </row>
    <row r="6556" spans="1:6" x14ac:dyDescent="0.25">
      <c r="A6556" s="302" t="s">
        <v>5442</v>
      </c>
      <c r="B6556" s="211">
        <v>0</v>
      </c>
      <c r="C6556" s="211">
        <v>1</v>
      </c>
      <c r="D6556" s="211" t="s">
        <v>933</v>
      </c>
      <c r="E6556" s="211" t="s">
        <v>3292</v>
      </c>
      <c r="F6556" s="211" t="s">
        <v>3291</v>
      </c>
    </row>
    <row r="6557" spans="1:6" x14ac:dyDescent="0.25">
      <c r="A6557" s="302" t="s">
        <v>5442</v>
      </c>
      <c r="B6557" s="211">
        <v>0</v>
      </c>
      <c r="C6557" s="211">
        <v>1</v>
      </c>
      <c r="D6557" s="211" t="s">
        <v>932</v>
      </c>
      <c r="E6557" s="211" t="s">
        <v>3292</v>
      </c>
      <c r="F6557" s="211" t="s">
        <v>3291</v>
      </c>
    </row>
    <row r="6558" spans="1:6" x14ac:dyDescent="0.25">
      <c r="A6558" s="302" t="s">
        <v>5442</v>
      </c>
      <c r="B6558" s="211">
        <v>0</v>
      </c>
      <c r="C6558" s="211">
        <v>1</v>
      </c>
      <c r="D6558" s="211" t="s">
        <v>381</v>
      </c>
      <c r="E6558" s="211" t="s">
        <v>3292</v>
      </c>
      <c r="F6558" s="211" t="s">
        <v>3291</v>
      </c>
    </row>
    <row r="6559" spans="1:6" x14ac:dyDescent="0.25">
      <c r="A6559" s="302" t="s">
        <v>5442</v>
      </c>
      <c r="B6559" s="211">
        <v>0</v>
      </c>
      <c r="C6559" s="211">
        <v>1</v>
      </c>
      <c r="D6559" s="211" t="s">
        <v>767</v>
      </c>
      <c r="E6559" s="211" t="s">
        <v>3292</v>
      </c>
      <c r="F6559" s="211" t="s">
        <v>3291</v>
      </c>
    </row>
    <row r="6560" spans="1:6" x14ac:dyDescent="0.25">
      <c r="A6560" s="302" t="s">
        <v>5442</v>
      </c>
      <c r="B6560" s="211">
        <v>0</v>
      </c>
      <c r="C6560" s="211">
        <v>1</v>
      </c>
      <c r="D6560" s="211" t="s">
        <v>4401</v>
      </c>
      <c r="E6560" s="211" t="s">
        <v>127</v>
      </c>
      <c r="F6560" s="211" t="s">
        <v>3291</v>
      </c>
    </row>
    <row r="6561" spans="1:6" x14ac:dyDescent="0.25">
      <c r="A6561" s="302" t="s">
        <v>5442</v>
      </c>
      <c r="B6561" s="211">
        <v>0</v>
      </c>
      <c r="C6561" s="211">
        <v>1</v>
      </c>
      <c r="D6561" s="211" t="s">
        <v>3200</v>
      </c>
      <c r="E6561" s="211" t="s">
        <v>127</v>
      </c>
      <c r="F6561" s="211" t="s">
        <v>3291</v>
      </c>
    </row>
    <row r="6562" spans="1:6" x14ac:dyDescent="0.25">
      <c r="A6562" s="302" t="s">
        <v>5442</v>
      </c>
      <c r="B6562" s="211">
        <v>0</v>
      </c>
      <c r="C6562" s="211">
        <v>1</v>
      </c>
      <c r="D6562" s="211" t="s">
        <v>3199</v>
      </c>
      <c r="E6562" s="211" t="s">
        <v>3292</v>
      </c>
      <c r="F6562" s="211" t="s">
        <v>3291</v>
      </c>
    </row>
    <row r="6563" spans="1:6" x14ac:dyDescent="0.25">
      <c r="A6563" s="302" t="s">
        <v>5442</v>
      </c>
      <c r="B6563" s="211">
        <v>0</v>
      </c>
      <c r="C6563" s="211">
        <v>1</v>
      </c>
      <c r="D6563" s="211" t="s">
        <v>87</v>
      </c>
      <c r="E6563" s="211" t="s">
        <v>3292</v>
      </c>
      <c r="F6563" s="211" t="s">
        <v>3291</v>
      </c>
    </row>
    <row r="6564" spans="1:6" x14ac:dyDescent="0.25">
      <c r="A6564" s="302" t="s">
        <v>5442</v>
      </c>
      <c r="B6564" s="211">
        <v>0</v>
      </c>
      <c r="C6564" s="211">
        <v>1</v>
      </c>
      <c r="D6564" s="211" t="s">
        <v>3584</v>
      </c>
      <c r="E6564" s="211" t="s">
        <v>3292</v>
      </c>
      <c r="F6564" s="211" t="s">
        <v>3291</v>
      </c>
    </row>
    <row r="6565" spans="1:6" x14ac:dyDescent="0.25">
      <c r="A6565" s="302" t="s">
        <v>5442</v>
      </c>
      <c r="B6565" s="211">
        <v>0</v>
      </c>
      <c r="C6565" s="211">
        <v>1</v>
      </c>
      <c r="D6565" s="211" t="s">
        <v>78</v>
      </c>
      <c r="E6565" s="211" t="s">
        <v>3292</v>
      </c>
      <c r="F6565" s="211" t="s">
        <v>3291</v>
      </c>
    </row>
    <row r="6566" spans="1:6" x14ac:dyDescent="0.25">
      <c r="A6566" s="302" t="s">
        <v>5442</v>
      </c>
      <c r="B6566" s="211">
        <v>0</v>
      </c>
      <c r="C6566" s="211">
        <v>1</v>
      </c>
      <c r="D6566" s="211" t="s">
        <v>3532</v>
      </c>
      <c r="E6566" s="211" t="s">
        <v>3292</v>
      </c>
      <c r="F6566" s="211" t="s">
        <v>3291</v>
      </c>
    </row>
    <row r="6567" spans="1:6" x14ac:dyDescent="0.25">
      <c r="A6567" s="302" t="s">
        <v>5442</v>
      </c>
      <c r="B6567" s="211">
        <v>0</v>
      </c>
      <c r="C6567" s="211">
        <v>1</v>
      </c>
      <c r="D6567" s="211" t="s">
        <v>1048</v>
      </c>
      <c r="E6567" s="211" t="s">
        <v>3292</v>
      </c>
      <c r="F6567" s="211" t="s">
        <v>3291</v>
      </c>
    </row>
    <row r="6568" spans="1:6" x14ac:dyDescent="0.25">
      <c r="A6568" s="302" t="s">
        <v>5442</v>
      </c>
      <c r="B6568" s="211">
        <v>0</v>
      </c>
      <c r="C6568" s="211">
        <v>1</v>
      </c>
      <c r="D6568" s="211" t="s">
        <v>1050</v>
      </c>
      <c r="E6568" s="211" t="s">
        <v>3292</v>
      </c>
      <c r="F6568" s="211" t="s">
        <v>3291</v>
      </c>
    </row>
    <row r="6569" spans="1:6" x14ac:dyDescent="0.25">
      <c r="A6569" s="302" t="s">
        <v>5442</v>
      </c>
      <c r="B6569" s="211">
        <v>0</v>
      </c>
      <c r="C6569" s="211">
        <v>1</v>
      </c>
      <c r="D6569" s="211" t="s">
        <v>1043</v>
      </c>
      <c r="E6569" s="211" t="s">
        <v>3292</v>
      </c>
      <c r="F6569" s="211" t="s">
        <v>3291</v>
      </c>
    </row>
    <row r="6570" spans="1:6" x14ac:dyDescent="0.25">
      <c r="A6570" s="302" t="s">
        <v>5442</v>
      </c>
      <c r="B6570" s="211">
        <v>0</v>
      </c>
      <c r="C6570" s="211">
        <v>1</v>
      </c>
      <c r="D6570" s="211" t="s">
        <v>4402</v>
      </c>
      <c r="E6570" s="211" t="s">
        <v>127</v>
      </c>
      <c r="F6570" s="211" t="s">
        <v>3291</v>
      </c>
    </row>
    <row r="6571" spans="1:6" x14ac:dyDescent="0.25">
      <c r="A6571" s="302" t="s">
        <v>5442</v>
      </c>
      <c r="B6571" s="211">
        <v>0</v>
      </c>
      <c r="C6571" s="211">
        <v>1</v>
      </c>
      <c r="D6571" s="211" t="s">
        <v>3993</v>
      </c>
      <c r="E6571" s="211" t="s">
        <v>3292</v>
      </c>
      <c r="F6571" s="211" t="s">
        <v>3291</v>
      </c>
    </row>
    <row r="6572" spans="1:6" x14ac:dyDescent="0.25">
      <c r="A6572" s="302" t="s">
        <v>5442</v>
      </c>
      <c r="B6572" s="211">
        <v>0</v>
      </c>
      <c r="C6572" s="211">
        <v>1</v>
      </c>
      <c r="D6572" s="211" t="s">
        <v>4195</v>
      </c>
      <c r="E6572" s="211" t="s">
        <v>127</v>
      </c>
      <c r="F6572" s="211" t="s">
        <v>3291</v>
      </c>
    </row>
    <row r="6573" spans="1:6" x14ac:dyDescent="0.25">
      <c r="A6573" s="302" t="s">
        <v>5442</v>
      </c>
      <c r="B6573" s="211">
        <v>0</v>
      </c>
      <c r="C6573" s="211">
        <v>1</v>
      </c>
      <c r="D6573" s="211" t="s">
        <v>4213</v>
      </c>
      <c r="E6573" s="211" t="s">
        <v>127</v>
      </c>
      <c r="F6573" s="211" t="s">
        <v>3291</v>
      </c>
    </row>
    <row r="6574" spans="1:6" x14ac:dyDescent="0.25">
      <c r="A6574" s="302" t="s">
        <v>5442</v>
      </c>
      <c r="B6574" s="211">
        <v>0</v>
      </c>
      <c r="C6574" s="211">
        <v>1</v>
      </c>
      <c r="D6574" s="211" t="s">
        <v>4214</v>
      </c>
      <c r="E6574" s="211" t="s">
        <v>127</v>
      </c>
      <c r="F6574" s="211" t="s">
        <v>3291</v>
      </c>
    </row>
    <row r="6575" spans="1:6" x14ac:dyDescent="0.25">
      <c r="A6575" s="302" t="s">
        <v>5442</v>
      </c>
      <c r="B6575" s="211">
        <v>0</v>
      </c>
      <c r="C6575" s="211">
        <v>1</v>
      </c>
      <c r="D6575" s="211" t="s">
        <v>4215</v>
      </c>
      <c r="E6575" s="211" t="s">
        <v>127</v>
      </c>
      <c r="F6575" s="211" t="s">
        <v>3291</v>
      </c>
    </row>
    <row r="6576" spans="1:6" x14ac:dyDescent="0.25">
      <c r="A6576" s="302" t="s">
        <v>5442</v>
      </c>
      <c r="B6576" s="211">
        <v>0</v>
      </c>
      <c r="C6576" s="211">
        <v>1</v>
      </c>
      <c r="D6576" s="211" t="s">
        <v>4216</v>
      </c>
      <c r="E6576" s="211" t="s">
        <v>127</v>
      </c>
      <c r="F6576" s="211" t="s">
        <v>3291</v>
      </c>
    </row>
    <row r="6577" spans="1:6" x14ac:dyDescent="0.25">
      <c r="A6577" s="302" t="s">
        <v>5442</v>
      </c>
      <c r="B6577" s="211">
        <v>0</v>
      </c>
      <c r="C6577" s="211">
        <v>1</v>
      </c>
      <c r="D6577" s="211" t="s">
        <v>4217</v>
      </c>
      <c r="E6577" s="211" t="s">
        <v>127</v>
      </c>
      <c r="F6577" s="211" t="s">
        <v>3291</v>
      </c>
    </row>
    <row r="6578" spans="1:6" x14ac:dyDescent="0.25">
      <c r="A6578" s="302" t="s">
        <v>5442</v>
      </c>
      <c r="B6578" s="211">
        <v>0</v>
      </c>
      <c r="C6578" s="211">
        <v>1</v>
      </c>
      <c r="D6578" s="211" t="s">
        <v>4218</v>
      </c>
      <c r="E6578" s="211" t="s">
        <v>127</v>
      </c>
      <c r="F6578" s="211" t="s">
        <v>3291</v>
      </c>
    </row>
    <row r="6579" spans="1:6" x14ac:dyDescent="0.25">
      <c r="A6579" s="302" t="s">
        <v>5442</v>
      </c>
      <c r="B6579" s="211">
        <v>0</v>
      </c>
      <c r="C6579" s="211">
        <v>1</v>
      </c>
      <c r="D6579" s="211" t="s">
        <v>4219</v>
      </c>
      <c r="E6579" s="211" t="s">
        <v>127</v>
      </c>
      <c r="F6579" s="211" t="s">
        <v>3291</v>
      </c>
    </row>
    <row r="6580" spans="1:6" x14ac:dyDescent="0.25">
      <c r="A6580" s="302" t="s">
        <v>5442</v>
      </c>
      <c r="B6580" s="211">
        <v>0</v>
      </c>
      <c r="C6580" s="211">
        <v>1</v>
      </c>
      <c r="D6580" s="211" t="s">
        <v>4220</v>
      </c>
      <c r="E6580" s="211" t="s">
        <v>127</v>
      </c>
      <c r="F6580" s="211" t="s">
        <v>3291</v>
      </c>
    </row>
    <row r="6581" spans="1:6" x14ac:dyDescent="0.25">
      <c r="A6581" s="302" t="s">
        <v>5442</v>
      </c>
      <c r="B6581" s="211">
        <v>0</v>
      </c>
      <c r="C6581" s="211">
        <v>1</v>
      </c>
      <c r="D6581" s="211" t="s">
        <v>4221</v>
      </c>
      <c r="E6581" s="211" t="s">
        <v>127</v>
      </c>
      <c r="F6581" s="211" t="s">
        <v>3291</v>
      </c>
    </row>
    <row r="6582" spans="1:6" x14ac:dyDescent="0.25">
      <c r="A6582" s="302" t="s">
        <v>5442</v>
      </c>
      <c r="B6582" s="211">
        <v>0</v>
      </c>
      <c r="C6582" s="211">
        <v>1</v>
      </c>
      <c r="D6582" s="211" t="s">
        <v>4222</v>
      </c>
      <c r="E6582" s="211" t="s">
        <v>127</v>
      </c>
      <c r="F6582" s="211" t="s">
        <v>3291</v>
      </c>
    </row>
    <row r="6583" spans="1:6" x14ac:dyDescent="0.25">
      <c r="A6583" s="302" t="s">
        <v>5442</v>
      </c>
      <c r="B6583" s="211">
        <v>0</v>
      </c>
      <c r="C6583" s="211">
        <v>1</v>
      </c>
      <c r="D6583" s="211" t="s">
        <v>4223</v>
      </c>
      <c r="E6583" s="211" t="s">
        <v>127</v>
      </c>
      <c r="F6583" s="211" t="s">
        <v>3291</v>
      </c>
    </row>
    <row r="6584" spans="1:6" x14ac:dyDescent="0.25">
      <c r="A6584" s="302" t="s">
        <v>5442</v>
      </c>
      <c r="B6584" s="211">
        <v>0</v>
      </c>
      <c r="C6584" s="211">
        <v>1</v>
      </c>
      <c r="D6584" s="211" t="s">
        <v>4260</v>
      </c>
      <c r="E6584" s="211" t="s">
        <v>127</v>
      </c>
      <c r="F6584" s="211" t="s">
        <v>3291</v>
      </c>
    </row>
    <row r="6585" spans="1:6" x14ac:dyDescent="0.25">
      <c r="A6585" s="302" t="s">
        <v>5442</v>
      </c>
      <c r="B6585" s="211">
        <v>0</v>
      </c>
      <c r="C6585" s="211">
        <v>1</v>
      </c>
      <c r="D6585" s="211" t="s">
        <v>3192</v>
      </c>
      <c r="E6585" s="211" t="s">
        <v>3292</v>
      </c>
      <c r="F6585" s="211" t="s">
        <v>3291</v>
      </c>
    </row>
    <row r="6586" spans="1:6" x14ac:dyDescent="0.25">
      <c r="A6586" s="302" t="s">
        <v>5442</v>
      </c>
      <c r="B6586" s="211">
        <v>0</v>
      </c>
      <c r="C6586" s="211">
        <v>1</v>
      </c>
      <c r="D6586" s="211" t="s">
        <v>926</v>
      </c>
      <c r="E6586" s="211" t="s">
        <v>3292</v>
      </c>
      <c r="F6586" s="211" t="s">
        <v>3291</v>
      </c>
    </row>
    <row r="6587" spans="1:6" x14ac:dyDescent="0.25">
      <c r="A6587" s="302" t="s">
        <v>5442</v>
      </c>
      <c r="B6587" s="211">
        <v>0</v>
      </c>
      <c r="C6587" s="211">
        <v>1</v>
      </c>
      <c r="D6587" s="211" t="s">
        <v>4301</v>
      </c>
      <c r="E6587" s="211" t="s">
        <v>127</v>
      </c>
      <c r="F6587" s="211" t="s">
        <v>3291</v>
      </c>
    </row>
    <row r="6588" spans="1:6" x14ac:dyDescent="0.25">
      <c r="A6588" s="302" t="s">
        <v>5442</v>
      </c>
      <c r="B6588" s="211">
        <v>0</v>
      </c>
      <c r="C6588" s="211">
        <v>1</v>
      </c>
      <c r="D6588" s="211" t="s">
        <v>4302</v>
      </c>
      <c r="E6588" s="211" t="s">
        <v>127</v>
      </c>
      <c r="F6588" s="211" t="s">
        <v>3291</v>
      </c>
    </row>
    <row r="6589" spans="1:6" x14ac:dyDescent="0.25">
      <c r="A6589" s="302" t="s">
        <v>5442</v>
      </c>
      <c r="B6589" s="211">
        <v>0</v>
      </c>
      <c r="C6589" s="211">
        <v>1</v>
      </c>
      <c r="D6589" s="211" t="s">
        <v>4303</v>
      </c>
      <c r="E6589" s="211" t="s">
        <v>127</v>
      </c>
      <c r="F6589" s="211" t="s">
        <v>3291</v>
      </c>
    </row>
    <row r="6590" spans="1:6" x14ac:dyDescent="0.25">
      <c r="A6590" s="302" t="s">
        <v>5442</v>
      </c>
      <c r="B6590" s="211">
        <v>0</v>
      </c>
      <c r="C6590" s="211">
        <v>1</v>
      </c>
      <c r="D6590" s="211" t="s">
        <v>4304</v>
      </c>
      <c r="E6590" s="211" t="s">
        <v>127</v>
      </c>
      <c r="F6590" s="211" t="s">
        <v>3291</v>
      </c>
    </row>
    <row r="6591" spans="1:6" x14ac:dyDescent="0.25">
      <c r="A6591" s="302" t="s">
        <v>5442</v>
      </c>
      <c r="B6591" s="211">
        <v>0</v>
      </c>
      <c r="C6591" s="211">
        <v>1</v>
      </c>
      <c r="D6591" s="211" t="s">
        <v>4305</v>
      </c>
      <c r="E6591" s="211" t="s">
        <v>127</v>
      </c>
      <c r="F6591" s="211" t="s">
        <v>3291</v>
      </c>
    </row>
    <row r="6592" spans="1:6" x14ac:dyDescent="0.25">
      <c r="A6592" s="302" t="s">
        <v>5442</v>
      </c>
      <c r="B6592" s="211">
        <v>0</v>
      </c>
      <c r="C6592" s="211">
        <v>1</v>
      </c>
      <c r="D6592" s="211" t="s">
        <v>4306</v>
      </c>
      <c r="E6592" s="211" t="s">
        <v>127</v>
      </c>
      <c r="F6592" s="211" t="s">
        <v>3291</v>
      </c>
    </row>
    <row r="6593" spans="1:6" x14ac:dyDescent="0.25">
      <c r="A6593" s="302" t="s">
        <v>5442</v>
      </c>
      <c r="B6593" s="211">
        <v>0</v>
      </c>
      <c r="C6593" s="211">
        <v>1</v>
      </c>
      <c r="D6593" s="211" t="s">
        <v>4307</v>
      </c>
      <c r="E6593" s="211" t="s">
        <v>127</v>
      </c>
      <c r="F6593" s="211" t="s">
        <v>3291</v>
      </c>
    </row>
    <row r="6594" spans="1:6" x14ac:dyDescent="0.25">
      <c r="A6594" s="302" t="s">
        <v>5442</v>
      </c>
      <c r="B6594" s="211">
        <v>0</v>
      </c>
      <c r="C6594" s="211">
        <v>1</v>
      </c>
      <c r="D6594" s="211" t="s">
        <v>4308</v>
      </c>
      <c r="E6594" s="211" t="s">
        <v>127</v>
      </c>
      <c r="F6594" s="211" t="s">
        <v>3291</v>
      </c>
    </row>
    <row r="6595" spans="1:6" x14ac:dyDescent="0.25">
      <c r="A6595" s="302" t="s">
        <v>5442</v>
      </c>
      <c r="B6595" s="211">
        <v>0</v>
      </c>
      <c r="C6595" s="211">
        <v>1</v>
      </c>
      <c r="D6595" s="211" t="s">
        <v>4309</v>
      </c>
      <c r="E6595" s="211" t="s">
        <v>127</v>
      </c>
      <c r="F6595" s="211" t="s">
        <v>3291</v>
      </c>
    </row>
    <row r="6596" spans="1:6" x14ac:dyDescent="0.25">
      <c r="A6596" s="302" t="s">
        <v>5442</v>
      </c>
      <c r="B6596" s="211">
        <v>0</v>
      </c>
      <c r="C6596" s="211">
        <v>1</v>
      </c>
      <c r="D6596" s="211" t="s">
        <v>4310</v>
      </c>
      <c r="E6596" s="211" t="s">
        <v>127</v>
      </c>
      <c r="F6596" s="211" t="s">
        <v>3291</v>
      </c>
    </row>
    <row r="6597" spans="1:6" x14ac:dyDescent="0.25">
      <c r="A6597" s="302" t="s">
        <v>5442</v>
      </c>
      <c r="B6597" s="211">
        <v>0</v>
      </c>
      <c r="C6597" s="211">
        <v>1</v>
      </c>
      <c r="D6597" s="211" t="s">
        <v>4311</v>
      </c>
      <c r="E6597" s="211" t="s">
        <v>127</v>
      </c>
      <c r="F6597" s="211" t="s">
        <v>3291</v>
      </c>
    </row>
    <row r="6598" spans="1:6" x14ac:dyDescent="0.25">
      <c r="A6598" s="302" t="s">
        <v>5442</v>
      </c>
      <c r="B6598" s="211">
        <v>0</v>
      </c>
      <c r="C6598" s="211">
        <v>1</v>
      </c>
      <c r="D6598" s="211" t="s">
        <v>4312</v>
      </c>
      <c r="E6598" s="211" t="s">
        <v>127</v>
      </c>
      <c r="F6598" s="211" t="s">
        <v>3291</v>
      </c>
    </row>
    <row r="6599" spans="1:6" x14ac:dyDescent="0.25">
      <c r="A6599" s="302" t="s">
        <v>5442</v>
      </c>
      <c r="B6599" s="211">
        <v>0</v>
      </c>
      <c r="C6599" s="211">
        <v>1</v>
      </c>
      <c r="D6599" s="211" t="s">
        <v>3949</v>
      </c>
      <c r="E6599" s="211" t="s">
        <v>127</v>
      </c>
      <c r="F6599" s="211" t="s">
        <v>3291</v>
      </c>
    </row>
    <row r="6600" spans="1:6" x14ac:dyDescent="0.25">
      <c r="A6600" s="302" t="s">
        <v>5442</v>
      </c>
      <c r="B6600" s="211">
        <v>0</v>
      </c>
      <c r="C6600" s="211">
        <v>1</v>
      </c>
      <c r="D6600" s="211" t="s">
        <v>4415</v>
      </c>
      <c r="E6600" s="211" t="s">
        <v>127</v>
      </c>
      <c r="F6600" s="211" t="s">
        <v>3291</v>
      </c>
    </row>
    <row r="6601" spans="1:6" x14ac:dyDescent="0.25">
      <c r="A6601" s="302" t="s">
        <v>5442</v>
      </c>
      <c r="B6601" s="211">
        <v>0</v>
      </c>
      <c r="C6601" s="211">
        <v>1</v>
      </c>
      <c r="D6601" s="211" t="s">
        <v>4416</v>
      </c>
      <c r="E6601" s="211" t="s">
        <v>127</v>
      </c>
      <c r="F6601" s="211" t="s">
        <v>3291</v>
      </c>
    </row>
    <row r="6602" spans="1:6" x14ac:dyDescent="0.25">
      <c r="A6602" s="302" t="s">
        <v>5442</v>
      </c>
      <c r="B6602" s="211">
        <v>0</v>
      </c>
      <c r="C6602" s="211">
        <v>1</v>
      </c>
      <c r="D6602" s="211" t="s">
        <v>4424</v>
      </c>
      <c r="E6602" s="211" t="s">
        <v>127</v>
      </c>
      <c r="F6602" s="211" t="s">
        <v>3291</v>
      </c>
    </row>
    <row r="6603" spans="1:6" x14ac:dyDescent="0.25">
      <c r="A6603" s="302" t="s">
        <v>5442</v>
      </c>
      <c r="B6603" s="211">
        <v>0</v>
      </c>
      <c r="C6603" s="211">
        <v>1</v>
      </c>
      <c r="D6603" s="300" t="s">
        <v>3074</v>
      </c>
      <c r="E6603" s="211" t="s">
        <v>3292</v>
      </c>
      <c r="F6603" s="211" t="s">
        <v>3291</v>
      </c>
    </row>
    <row r="6604" spans="1:6" x14ac:dyDescent="0.25">
      <c r="A6604" s="302" t="s">
        <v>5442</v>
      </c>
      <c r="B6604" s="211">
        <v>0</v>
      </c>
      <c r="C6604" s="211">
        <v>1</v>
      </c>
      <c r="D6604" s="300" t="s">
        <v>3075</v>
      </c>
      <c r="E6604" s="211" t="s">
        <v>127</v>
      </c>
      <c r="F6604" s="211" t="s">
        <v>3291</v>
      </c>
    </row>
    <row r="6605" spans="1:6" x14ac:dyDescent="0.25">
      <c r="A6605" s="302" t="s">
        <v>5442</v>
      </c>
      <c r="B6605" s="211">
        <v>0</v>
      </c>
      <c r="C6605" s="211">
        <v>1</v>
      </c>
      <c r="D6605" s="300" t="s">
        <v>2546</v>
      </c>
      <c r="E6605" s="211" t="s">
        <v>127</v>
      </c>
      <c r="F6605" s="211" t="s">
        <v>3291</v>
      </c>
    </row>
    <row r="6606" spans="1:6" x14ac:dyDescent="0.25">
      <c r="A6606" s="211" t="s">
        <v>5249</v>
      </c>
      <c r="B6606" s="211">
        <v>0</v>
      </c>
      <c r="C6606" s="211">
        <v>1</v>
      </c>
      <c r="D6606" s="211" t="s">
        <v>379</v>
      </c>
      <c r="E6606" s="211" t="s">
        <v>3482</v>
      </c>
      <c r="F6606" s="211" t="s">
        <v>3291</v>
      </c>
    </row>
    <row r="6607" spans="1:6" x14ac:dyDescent="0.25">
      <c r="A6607" s="211" t="s">
        <v>5249</v>
      </c>
      <c r="B6607" s="211">
        <v>0</v>
      </c>
      <c r="C6607" s="211">
        <v>1</v>
      </c>
      <c r="D6607" s="211" t="s">
        <v>385</v>
      </c>
      <c r="E6607" s="211" t="s">
        <v>3482</v>
      </c>
      <c r="F6607" s="211" t="s">
        <v>3291</v>
      </c>
    </row>
    <row r="6608" spans="1:6" x14ac:dyDescent="0.25">
      <c r="A6608" s="211" t="s">
        <v>5249</v>
      </c>
      <c r="B6608" s="211">
        <v>0</v>
      </c>
      <c r="C6608" s="211">
        <v>1</v>
      </c>
      <c r="D6608" s="211" t="s">
        <v>3162</v>
      </c>
      <c r="E6608" s="211" t="s">
        <v>3482</v>
      </c>
      <c r="F6608" s="211" t="s">
        <v>3291</v>
      </c>
    </row>
    <row r="6609" spans="1:6" x14ac:dyDescent="0.25">
      <c r="A6609" s="211" t="s">
        <v>5249</v>
      </c>
      <c r="B6609" s="211">
        <v>0</v>
      </c>
      <c r="C6609" s="211">
        <v>1</v>
      </c>
      <c r="D6609" s="211" t="s">
        <v>3247</v>
      </c>
      <c r="E6609" s="211" t="s">
        <v>3482</v>
      </c>
      <c r="F6609" s="211" t="s">
        <v>3291</v>
      </c>
    </row>
    <row r="6610" spans="1:6" x14ac:dyDescent="0.25">
      <c r="A6610" s="211" t="s">
        <v>5249</v>
      </c>
      <c r="B6610" s="211">
        <v>0</v>
      </c>
      <c r="C6610" s="211">
        <v>1</v>
      </c>
      <c r="D6610" s="211" t="s">
        <v>2283</v>
      </c>
      <c r="E6610" s="211" t="s">
        <v>3482</v>
      </c>
      <c r="F6610" s="211" t="s">
        <v>3291</v>
      </c>
    </row>
    <row r="6611" spans="1:6" x14ac:dyDescent="0.25">
      <c r="A6611" s="211" t="s">
        <v>5249</v>
      </c>
      <c r="B6611" s="211">
        <v>0</v>
      </c>
      <c r="C6611" s="211">
        <v>1</v>
      </c>
      <c r="D6611" s="211" t="s">
        <v>2282</v>
      </c>
      <c r="E6611" s="211" t="s">
        <v>3482</v>
      </c>
      <c r="F6611" s="211" t="s">
        <v>3291</v>
      </c>
    </row>
    <row r="6612" spans="1:6" x14ac:dyDescent="0.25">
      <c r="A6612" s="211" t="s">
        <v>5249</v>
      </c>
      <c r="B6612" s="211">
        <v>0</v>
      </c>
      <c r="C6612" s="211">
        <v>1</v>
      </c>
      <c r="D6612" s="211" t="s">
        <v>209</v>
      </c>
      <c r="E6612" s="211" t="s">
        <v>3292</v>
      </c>
      <c r="F6612" s="211" t="s">
        <v>3291</v>
      </c>
    </row>
    <row r="6613" spans="1:6" x14ac:dyDescent="0.25">
      <c r="A6613" s="211" t="s">
        <v>5249</v>
      </c>
      <c r="B6613" s="211">
        <v>0</v>
      </c>
      <c r="C6613" s="211">
        <v>1</v>
      </c>
      <c r="D6613" s="211" t="s">
        <v>3196</v>
      </c>
      <c r="E6613" s="211" t="s">
        <v>3292</v>
      </c>
      <c r="F6613" s="211" t="s">
        <v>3291</v>
      </c>
    </row>
    <row r="6614" spans="1:6" x14ac:dyDescent="0.25">
      <c r="A6614" s="211" t="s">
        <v>5249</v>
      </c>
      <c r="B6614" s="211">
        <v>0</v>
      </c>
      <c r="C6614" s="211">
        <v>1</v>
      </c>
      <c r="D6614" s="211" t="s">
        <v>392</v>
      </c>
      <c r="E6614" s="211" t="s">
        <v>3292</v>
      </c>
      <c r="F6614" s="211" t="s">
        <v>3291</v>
      </c>
    </row>
    <row r="6615" spans="1:6" x14ac:dyDescent="0.25">
      <c r="A6615" s="211" t="s">
        <v>5249</v>
      </c>
      <c r="B6615" s="211">
        <v>0</v>
      </c>
      <c r="C6615" s="211">
        <v>1</v>
      </c>
      <c r="D6615" s="211" t="s">
        <v>642</v>
      </c>
      <c r="E6615" s="211" t="s">
        <v>3292</v>
      </c>
      <c r="F6615" s="211" t="s">
        <v>3291</v>
      </c>
    </row>
    <row r="6616" spans="1:6" x14ac:dyDescent="0.25">
      <c r="A6616" s="211" t="s">
        <v>5249</v>
      </c>
      <c r="B6616" s="211">
        <v>0</v>
      </c>
      <c r="C6616" s="211">
        <v>1</v>
      </c>
      <c r="D6616" s="211" t="s">
        <v>395</v>
      </c>
      <c r="E6616" s="211" t="s">
        <v>3292</v>
      </c>
      <c r="F6616" s="211" t="s">
        <v>3291</v>
      </c>
    </row>
    <row r="6617" spans="1:6" x14ac:dyDescent="0.25">
      <c r="A6617" s="211" t="s">
        <v>5249</v>
      </c>
      <c r="B6617" s="211">
        <v>0</v>
      </c>
      <c r="C6617" s="211">
        <v>1</v>
      </c>
      <c r="D6617" s="211" t="s">
        <v>397</v>
      </c>
      <c r="E6617" s="211" t="s">
        <v>3292</v>
      </c>
      <c r="F6617" s="211" t="s">
        <v>3291</v>
      </c>
    </row>
    <row r="6618" spans="1:6" x14ac:dyDescent="0.25">
      <c r="A6618" s="211" t="s">
        <v>5249</v>
      </c>
      <c r="B6618" s="211">
        <v>0</v>
      </c>
      <c r="C6618" s="211">
        <v>1</v>
      </c>
      <c r="D6618" s="211" t="s">
        <v>292</v>
      </c>
      <c r="E6618" s="211" t="s">
        <v>3292</v>
      </c>
      <c r="F6618" s="211" t="s">
        <v>3291</v>
      </c>
    </row>
    <row r="6619" spans="1:6" x14ac:dyDescent="0.25">
      <c r="A6619" s="211" t="s">
        <v>5249</v>
      </c>
      <c r="B6619" s="211">
        <v>0</v>
      </c>
      <c r="C6619" s="211">
        <v>1</v>
      </c>
      <c r="D6619" s="211" t="s">
        <v>400</v>
      </c>
      <c r="E6619" s="211" t="s">
        <v>3292</v>
      </c>
      <c r="F6619" s="211" t="s">
        <v>3291</v>
      </c>
    </row>
    <row r="6620" spans="1:6" x14ac:dyDescent="0.25">
      <c r="A6620" s="211" t="s">
        <v>5249</v>
      </c>
      <c r="B6620" s="211">
        <v>0</v>
      </c>
      <c r="C6620" s="211">
        <v>1</v>
      </c>
      <c r="D6620" s="211" t="s">
        <v>403</v>
      </c>
      <c r="E6620" s="211" t="s">
        <v>3292</v>
      </c>
      <c r="F6620" s="211" t="s">
        <v>3291</v>
      </c>
    </row>
    <row r="6621" spans="1:6" x14ac:dyDescent="0.25">
      <c r="A6621" s="211" t="s">
        <v>5249</v>
      </c>
      <c r="B6621" s="211">
        <v>0</v>
      </c>
      <c r="C6621" s="211">
        <v>1</v>
      </c>
      <c r="D6621" s="211" t="s">
        <v>1042</v>
      </c>
      <c r="E6621" s="211" t="s">
        <v>3292</v>
      </c>
      <c r="F6621" s="211" t="s">
        <v>3291</v>
      </c>
    </row>
    <row r="6622" spans="1:6" x14ac:dyDescent="0.25">
      <c r="A6622" s="211" t="s">
        <v>5249</v>
      </c>
      <c r="B6622" s="211">
        <v>0</v>
      </c>
      <c r="C6622" s="211">
        <v>1</v>
      </c>
      <c r="D6622" s="211" t="s">
        <v>1045</v>
      </c>
      <c r="E6622" s="211" t="s">
        <v>3292</v>
      </c>
      <c r="F6622" s="211" t="s">
        <v>3291</v>
      </c>
    </row>
    <row r="6623" spans="1:6" x14ac:dyDescent="0.25">
      <c r="A6623" s="211" t="s">
        <v>5249</v>
      </c>
      <c r="B6623" s="211">
        <v>0</v>
      </c>
      <c r="C6623" s="211">
        <v>1</v>
      </c>
      <c r="D6623" s="211" t="s">
        <v>933</v>
      </c>
      <c r="E6623" s="211" t="s">
        <v>3292</v>
      </c>
      <c r="F6623" s="211" t="s">
        <v>3291</v>
      </c>
    </row>
    <row r="6624" spans="1:6" x14ac:dyDescent="0.25">
      <c r="A6624" s="211" t="s">
        <v>5249</v>
      </c>
      <c r="B6624" s="211">
        <v>0</v>
      </c>
      <c r="C6624" s="211">
        <v>1</v>
      </c>
      <c r="D6624" s="211" t="s">
        <v>932</v>
      </c>
      <c r="E6624" s="211" t="s">
        <v>3292</v>
      </c>
      <c r="F6624" s="211" t="s">
        <v>3291</v>
      </c>
    </row>
    <row r="6625" spans="1:6" x14ac:dyDescent="0.25">
      <c r="A6625" s="211" t="s">
        <v>5249</v>
      </c>
      <c r="B6625" s="211">
        <v>0</v>
      </c>
      <c r="C6625" s="211">
        <v>1</v>
      </c>
      <c r="D6625" s="211" t="s">
        <v>381</v>
      </c>
      <c r="E6625" s="211" t="s">
        <v>3292</v>
      </c>
      <c r="F6625" s="211" t="s">
        <v>3291</v>
      </c>
    </row>
    <row r="6626" spans="1:6" x14ac:dyDescent="0.25">
      <c r="A6626" s="211" t="s">
        <v>5249</v>
      </c>
      <c r="B6626" s="211">
        <v>0</v>
      </c>
      <c r="C6626" s="211">
        <v>1</v>
      </c>
      <c r="D6626" s="211" t="s">
        <v>767</v>
      </c>
      <c r="E6626" s="211" t="s">
        <v>3292</v>
      </c>
      <c r="F6626" s="211" t="s">
        <v>3291</v>
      </c>
    </row>
    <row r="6627" spans="1:6" x14ac:dyDescent="0.25">
      <c r="A6627" s="211" t="s">
        <v>5249</v>
      </c>
      <c r="B6627" s="211">
        <v>0</v>
      </c>
      <c r="C6627" s="211">
        <v>1</v>
      </c>
      <c r="D6627" s="211" t="s">
        <v>1714</v>
      </c>
      <c r="E6627" s="211" t="s">
        <v>3292</v>
      </c>
      <c r="F6627" s="211" t="s">
        <v>3291</v>
      </c>
    </row>
    <row r="6628" spans="1:6" x14ac:dyDescent="0.25">
      <c r="A6628" s="211" t="s">
        <v>5249</v>
      </c>
      <c r="B6628" s="211">
        <v>0</v>
      </c>
      <c r="C6628" s="211">
        <v>1</v>
      </c>
      <c r="D6628" s="211" t="s">
        <v>1716</v>
      </c>
      <c r="E6628" s="211" t="s">
        <v>3292</v>
      </c>
      <c r="F6628" s="211" t="s">
        <v>3291</v>
      </c>
    </row>
    <row r="6629" spans="1:6" x14ac:dyDescent="0.25">
      <c r="A6629" s="211" t="s">
        <v>5249</v>
      </c>
      <c r="B6629" s="211">
        <v>0</v>
      </c>
      <c r="C6629" s="211">
        <v>1</v>
      </c>
      <c r="D6629" s="211" t="s">
        <v>1718</v>
      </c>
      <c r="E6629" s="211" t="s">
        <v>3292</v>
      </c>
      <c r="F6629" s="211" t="s">
        <v>3291</v>
      </c>
    </row>
    <row r="6630" spans="1:6" x14ac:dyDescent="0.25">
      <c r="A6630" s="211" t="s">
        <v>5249</v>
      </c>
      <c r="B6630" s="211">
        <v>0</v>
      </c>
      <c r="C6630" s="211">
        <v>1</v>
      </c>
      <c r="D6630" s="211" t="s">
        <v>2379</v>
      </c>
      <c r="E6630" s="211" t="s">
        <v>3292</v>
      </c>
      <c r="F6630" s="211" t="s">
        <v>3291</v>
      </c>
    </row>
    <row r="6631" spans="1:6" x14ac:dyDescent="0.25">
      <c r="A6631" s="211" t="s">
        <v>5249</v>
      </c>
      <c r="B6631" s="211">
        <v>0</v>
      </c>
      <c r="C6631" s="211">
        <v>1</v>
      </c>
      <c r="D6631" s="211" t="s">
        <v>1722</v>
      </c>
      <c r="E6631" s="211" t="s">
        <v>3292</v>
      </c>
      <c r="F6631" s="211" t="s">
        <v>3291</v>
      </c>
    </row>
    <row r="6632" spans="1:6" x14ac:dyDescent="0.25">
      <c r="A6632" s="211" t="s">
        <v>5249</v>
      </c>
      <c r="B6632" s="211">
        <v>0</v>
      </c>
      <c r="C6632" s="211">
        <v>1</v>
      </c>
      <c r="D6632" s="211" t="s">
        <v>1724</v>
      </c>
      <c r="E6632" s="211" t="s">
        <v>3292</v>
      </c>
      <c r="F6632" s="211" t="s">
        <v>3291</v>
      </c>
    </row>
    <row r="6633" spans="1:6" x14ac:dyDescent="0.25">
      <c r="A6633" s="211" t="s">
        <v>5249</v>
      </c>
      <c r="B6633" s="211">
        <v>0</v>
      </c>
      <c r="C6633" s="211">
        <v>1</v>
      </c>
      <c r="D6633" s="211" t="s">
        <v>72</v>
      </c>
      <c r="E6633" s="211" t="s">
        <v>3292</v>
      </c>
      <c r="F6633" s="211" t="s">
        <v>3291</v>
      </c>
    </row>
    <row r="6634" spans="1:6" x14ac:dyDescent="0.25">
      <c r="A6634" s="211" t="s">
        <v>5249</v>
      </c>
      <c r="B6634" s="211">
        <v>0</v>
      </c>
      <c r="C6634" s="211">
        <v>1</v>
      </c>
      <c r="D6634" s="211" t="s">
        <v>73</v>
      </c>
      <c r="E6634" s="211" t="s">
        <v>3292</v>
      </c>
      <c r="F6634" s="211" t="s">
        <v>3291</v>
      </c>
    </row>
    <row r="6635" spans="1:6" x14ac:dyDescent="0.25">
      <c r="A6635" s="211" t="s">
        <v>5249</v>
      </c>
      <c r="B6635" s="211">
        <v>0</v>
      </c>
      <c r="C6635" s="211">
        <v>1</v>
      </c>
      <c r="D6635" s="211" t="s">
        <v>3107</v>
      </c>
      <c r="E6635" s="211" t="s">
        <v>3292</v>
      </c>
      <c r="F6635" s="211" t="s">
        <v>3291</v>
      </c>
    </row>
    <row r="6636" spans="1:6" x14ac:dyDescent="0.25">
      <c r="A6636" s="211" t="s">
        <v>5249</v>
      </c>
      <c r="B6636" s="211">
        <v>0</v>
      </c>
      <c r="C6636" s="211">
        <v>1</v>
      </c>
      <c r="D6636" s="211" t="s">
        <v>3109</v>
      </c>
      <c r="E6636" s="211" t="s">
        <v>3292</v>
      </c>
      <c r="F6636" s="211" t="s">
        <v>3291</v>
      </c>
    </row>
    <row r="6637" spans="1:6" x14ac:dyDescent="0.25">
      <c r="A6637" s="211" t="s">
        <v>5249</v>
      </c>
      <c r="B6637" s="211">
        <v>0</v>
      </c>
      <c r="C6637" s="211">
        <v>1</v>
      </c>
      <c r="D6637" s="211" t="s">
        <v>3111</v>
      </c>
      <c r="E6637" s="211" t="s">
        <v>3292</v>
      </c>
      <c r="F6637" s="211" t="s">
        <v>3291</v>
      </c>
    </row>
    <row r="6638" spans="1:6" x14ac:dyDescent="0.25">
      <c r="A6638" s="211" t="s">
        <v>5249</v>
      </c>
      <c r="B6638" s="211">
        <v>0</v>
      </c>
      <c r="C6638" s="211">
        <v>1</v>
      </c>
      <c r="D6638" s="211" t="s">
        <v>4401</v>
      </c>
      <c r="E6638" s="211" t="s">
        <v>127</v>
      </c>
      <c r="F6638" s="211" t="s">
        <v>3291</v>
      </c>
    </row>
    <row r="6639" spans="1:6" x14ac:dyDescent="0.25">
      <c r="A6639" s="211" t="s">
        <v>5249</v>
      </c>
      <c r="B6639" s="211">
        <v>0</v>
      </c>
      <c r="C6639" s="211">
        <v>1</v>
      </c>
      <c r="D6639" s="211" t="s">
        <v>3200</v>
      </c>
      <c r="E6639" s="211" t="s">
        <v>127</v>
      </c>
      <c r="F6639" s="211" t="s">
        <v>3291</v>
      </c>
    </row>
    <row r="6640" spans="1:6" x14ac:dyDescent="0.25">
      <c r="A6640" s="211" t="s">
        <v>5249</v>
      </c>
      <c r="B6640" s="211">
        <v>0</v>
      </c>
      <c r="C6640" s="211">
        <v>1</v>
      </c>
      <c r="D6640" s="211" t="s">
        <v>3199</v>
      </c>
      <c r="E6640" s="211" t="s">
        <v>3292</v>
      </c>
      <c r="F6640" s="211" t="s">
        <v>3291</v>
      </c>
    </row>
    <row r="6641" spans="1:6" x14ac:dyDescent="0.25">
      <c r="A6641" s="211" t="s">
        <v>5249</v>
      </c>
      <c r="B6641" s="211">
        <v>0</v>
      </c>
      <c r="C6641" s="211">
        <v>1</v>
      </c>
      <c r="D6641" s="211" t="s">
        <v>87</v>
      </c>
      <c r="E6641" s="211" t="s">
        <v>3292</v>
      </c>
      <c r="F6641" s="211" t="s">
        <v>3291</v>
      </c>
    </row>
    <row r="6642" spans="1:6" x14ac:dyDescent="0.25">
      <c r="A6642" s="211" t="s">
        <v>5249</v>
      </c>
      <c r="B6642" s="211">
        <v>0</v>
      </c>
      <c r="C6642" s="211">
        <v>1</v>
      </c>
      <c r="D6642" s="211" t="s">
        <v>3584</v>
      </c>
      <c r="E6642" s="211" t="s">
        <v>3292</v>
      </c>
      <c r="F6642" s="211" t="s">
        <v>3291</v>
      </c>
    </row>
    <row r="6643" spans="1:6" x14ac:dyDescent="0.25">
      <c r="A6643" s="211" t="s">
        <v>5249</v>
      </c>
      <c r="B6643" s="211">
        <v>0</v>
      </c>
      <c r="C6643" s="211">
        <v>1</v>
      </c>
      <c r="D6643" s="211" t="s">
        <v>78</v>
      </c>
      <c r="E6643" s="211" t="s">
        <v>3292</v>
      </c>
      <c r="F6643" s="211" t="s">
        <v>3291</v>
      </c>
    </row>
    <row r="6644" spans="1:6" x14ac:dyDescent="0.25">
      <c r="A6644" s="211" t="s">
        <v>5249</v>
      </c>
      <c r="B6644" s="211">
        <v>0</v>
      </c>
      <c r="C6644" s="211">
        <v>1</v>
      </c>
      <c r="D6644" s="211" t="s">
        <v>3532</v>
      </c>
      <c r="E6644" s="211" t="s">
        <v>3292</v>
      </c>
      <c r="F6644" s="211" t="s">
        <v>3291</v>
      </c>
    </row>
    <row r="6645" spans="1:6" x14ac:dyDescent="0.25">
      <c r="A6645" s="211" t="s">
        <v>5249</v>
      </c>
      <c r="B6645" s="211">
        <v>0</v>
      </c>
      <c r="C6645" s="211">
        <v>1</v>
      </c>
      <c r="D6645" s="211" t="s">
        <v>1048</v>
      </c>
      <c r="E6645" s="211" t="s">
        <v>3292</v>
      </c>
      <c r="F6645" s="211" t="s">
        <v>3291</v>
      </c>
    </row>
    <row r="6646" spans="1:6" x14ac:dyDescent="0.25">
      <c r="A6646" s="211" t="s">
        <v>5249</v>
      </c>
      <c r="B6646" s="211">
        <v>0</v>
      </c>
      <c r="C6646" s="211">
        <v>1</v>
      </c>
      <c r="D6646" s="211" t="s">
        <v>1050</v>
      </c>
      <c r="E6646" s="211" t="s">
        <v>3292</v>
      </c>
      <c r="F6646" s="211" t="s">
        <v>3291</v>
      </c>
    </row>
    <row r="6647" spans="1:6" x14ac:dyDescent="0.25">
      <c r="A6647" s="211" t="s">
        <v>5249</v>
      </c>
      <c r="B6647" s="211">
        <v>0</v>
      </c>
      <c r="C6647" s="211">
        <v>1</v>
      </c>
      <c r="D6647" s="211" t="s">
        <v>1043</v>
      </c>
      <c r="E6647" s="211" t="s">
        <v>3292</v>
      </c>
      <c r="F6647" s="211" t="s">
        <v>3291</v>
      </c>
    </row>
    <row r="6648" spans="1:6" x14ac:dyDescent="0.25">
      <c r="A6648" s="211" t="s">
        <v>5249</v>
      </c>
      <c r="B6648" s="211">
        <v>0</v>
      </c>
      <c r="C6648" s="211">
        <v>1</v>
      </c>
      <c r="D6648" s="211" t="s">
        <v>4402</v>
      </c>
      <c r="E6648" s="211" t="s">
        <v>127</v>
      </c>
      <c r="F6648" s="211" t="s">
        <v>3291</v>
      </c>
    </row>
    <row r="6649" spans="1:6" x14ac:dyDescent="0.25">
      <c r="A6649" s="211" t="s">
        <v>5249</v>
      </c>
      <c r="B6649" s="211">
        <v>0</v>
      </c>
      <c r="C6649" s="211">
        <v>1</v>
      </c>
      <c r="D6649" s="211" t="s">
        <v>3993</v>
      </c>
      <c r="E6649" s="211" t="s">
        <v>3292</v>
      </c>
      <c r="F6649" s="211" t="s">
        <v>3291</v>
      </c>
    </row>
    <row r="6650" spans="1:6" x14ac:dyDescent="0.25">
      <c r="A6650" s="211" t="s">
        <v>5249</v>
      </c>
      <c r="B6650" s="211">
        <v>0</v>
      </c>
      <c r="C6650" s="211">
        <v>1</v>
      </c>
      <c r="D6650" s="211" t="s">
        <v>4195</v>
      </c>
      <c r="E6650" s="211" t="s">
        <v>127</v>
      </c>
      <c r="F6650" s="211" t="s">
        <v>3291</v>
      </c>
    </row>
    <row r="6651" spans="1:6" x14ac:dyDescent="0.25">
      <c r="A6651" s="211" t="s">
        <v>5249</v>
      </c>
      <c r="B6651" s="211">
        <v>0</v>
      </c>
      <c r="C6651" s="211">
        <v>1</v>
      </c>
      <c r="D6651" s="211" t="s">
        <v>4213</v>
      </c>
      <c r="E6651" s="211" t="s">
        <v>127</v>
      </c>
      <c r="F6651" s="211" t="s">
        <v>3291</v>
      </c>
    </row>
    <row r="6652" spans="1:6" x14ac:dyDescent="0.25">
      <c r="A6652" s="211" t="s">
        <v>5249</v>
      </c>
      <c r="B6652" s="211">
        <v>0</v>
      </c>
      <c r="C6652" s="211">
        <v>1</v>
      </c>
      <c r="D6652" s="211" t="s">
        <v>4214</v>
      </c>
      <c r="E6652" s="211" t="s">
        <v>127</v>
      </c>
      <c r="F6652" s="211" t="s">
        <v>3291</v>
      </c>
    </row>
    <row r="6653" spans="1:6" x14ac:dyDescent="0.25">
      <c r="A6653" s="211" t="s">
        <v>5249</v>
      </c>
      <c r="B6653" s="211">
        <v>0</v>
      </c>
      <c r="C6653" s="211">
        <v>1</v>
      </c>
      <c r="D6653" s="211" t="s">
        <v>4215</v>
      </c>
      <c r="E6653" s="211" t="s">
        <v>127</v>
      </c>
      <c r="F6653" s="211" t="s">
        <v>3291</v>
      </c>
    </row>
    <row r="6654" spans="1:6" x14ac:dyDescent="0.25">
      <c r="A6654" s="211" t="s">
        <v>5249</v>
      </c>
      <c r="B6654" s="211">
        <v>0</v>
      </c>
      <c r="C6654" s="211">
        <v>1</v>
      </c>
      <c r="D6654" s="211" t="s">
        <v>4216</v>
      </c>
      <c r="E6654" s="211" t="s">
        <v>127</v>
      </c>
      <c r="F6654" s="211" t="s">
        <v>3291</v>
      </c>
    </row>
    <row r="6655" spans="1:6" x14ac:dyDescent="0.25">
      <c r="A6655" s="211" t="s">
        <v>5249</v>
      </c>
      <c r="B6655" s="211">
        <v>0</v>
      </c>
      <c r="C6655" s="211">
        <v>1</v>
      </c>
      <c r="D6655" s="211" t="s">
        <v>4217</v>
      </c>
      <c r="E6655" s="211" t="s">
        <v>127</v>
      </c>
      <c r="F6655" s="211" t="s">
        <v>3291</v>
      </c>
    </row>
    <row r="6656" spans="1:6" x14ac:dyDescent="0.25">
      <c r="A6656" s="211" t="s">
        <v>5249</v>
      </c>
      <c r="B6656" s="211">
        <v>0</v>
      </c>
      <c r="C6656" s="211">
        <v>1</v>
      </c>
      <c r="D6656" s="211" t="s">
        <v>4218</v>
      </c>
      <c r="E6656" s="211" t="s">
        <v>127</v>
      </c>
      <c r="F6656" s="211" t="s">
        <v>3291</v>
      </c>
    </row>
    <row r="6657" spans="1:6" x14ac:dyDescent="0.25">
      <c r="A6657" s="211" t="s">
        <v>5249</v>
      </c>
      <c r="B6657" s="211">
        <v>0</v>
      </c>
      <c r="C6657" s="211">
        <v>1</v>
      </c>
      <c r="D6657" s="211" t="s">
        <v>4219</v>
      </c>
      <c r="E6657" s="211" t="s">
        <v>127</v>
      </c>
      <c r="F6657" s="211" t="s">
        <v>3291</v>
      </c>
    </row>
    <row r="6658" spans="1:6" x14ac:dyDescent="0.25">
      <c r="A6658" s="211" t="s">
        <v>5249</v>
      </c>
      <c r="B6658" s="211">
        <v>0</v>
      </c>
      <c r="C6658" s="211">
        <v>1</v>
      </c>
      <c r="D6658" s="211" t="s">
        <v>4220</v>
      </c>
      <c r="E6658" s="211" t="s">
        <v>127</v>
      </c>
      <c r="F6658" s="211" t="s">
        <v>3291</v>
      </c>
    </row>
    <row r="6659" spans="1:6" x14ac:dyDescent="0.25">
      <c r="A6659" s="211" t="s">
        <v>5249</v>
      </c>
      <c r="B6659" s="211">
        <v>0</v>
      </c>
      <c r="C6659" s="211">
        <v>1</v>
      </c>
      <c r="D6659" s="211" t="s">
        <v>4221</v>
      </c>
      <c r="E6659" s="211" t="s">
        <v>127</v>
      </c>
      <c r="F6659" s="211" t="s">
        <v>3291</v>
      </c>
    </row>
    <row r="6660" spans="1:6" x14ac:dyDescent="0.25">
      <c r="A6660" s="211" t="s">
        <v>5249</v>
      </c>
      <c r="B6660" s="211">
        <v>0</v>
      </c>
      <c r="C6660" s="211">
        <v>1</v>
      </c>
      <c r="D6660" s="211" t="s">
        <v>4222</v>
      </c>
      <c r="E6660" s="211" t="s">
        <v>127</v>
      </c>
      <c r="F6660" s="211" t="s">
        <v>3291</v>
      </c>
    </row>
    <row r="6661" spans="1:6" x14ac:dyDescent="0.25">
      <c r="A6661" s="211" t="s">
        <v>5249</v>
      </c>
      <c r="B6661" s="211">
        <v>0</v>
      </c>
      <c r="C6661" s="211">
        <v>1</v>
      </c>
      <c r="D6661" s="211" t="s">
        <v>4223</v>
      </c>
      <c r="E6661" s="211" t="s">
        <v>127</v>
      </c>
      <c r="F6661" s="211" t="s">
        <v>3291</v>
      </c>
    </row>
    <row r="6662" spans="1:6" x14ac:dyDescent="0.25">
      <c r="A6662" s="211" t="s">
        <v>5249</v>
      </c>
      <c r="B6662" s="211">
        <v>0</v>
      </c>
      <c r="C6662" s="211">
        <v>1</v>
      </c>
      <c r="D6662" s="211" t="s">
        <v>4260</v>
      </c>
      <c r="E6662" s="211" t="s">
        <v>127</v>
      </c>
      <c r="F6662" s="211" t="s">
        <v>3291</v>
      </c>
    </row>
    <row r="6663" spans="1:6" x14ac:dyDescent="0.25">
      <c r="A6663" s="211" t="s">
        <v>5249</v>
      </c>
      <c r="B6663" s="211">
        <v>0</v>
      </c>
      <c r="C6663" s="211">
        <v>1</v>
      </c>
      <c r="D6663" s="211" t="s">
        <v>3192</v>
      </c>
      <c r="E6663" s="211" t="s">
        <v>3292</v>
      </c>
      <c r="F6663" s="211" t="s">
        <v>3291</v>
      </c>
    </row>
    <row r="6664" spans="1:6" x14ac:dyDescent="0.25">
      <c r="A6664" s="211" t="s">
        <v>5249</v>
      </c>
      <c r="B6664" s="211">
        <v>0</v>
      </c>
      <c r="C6664" s="211">
        <v>1</v>
      </c>
      <c r="D6664" s="211" t="s">
        <v>926</v>
      </c>
      <c r="E6664" s="211" t="s">
        <v>3292</v>
      </c>
      <c r="F6664" s="211" t="s">
        <v>3291</v>
      </c>
    </row>
    <row r="6665" spans="1:6" x14ac:dyDescent="0.25">
      <c r="A6665" s="211" t="s">
        <v>5249</v>
      </c>
      <c r="B6665" s="211">
        <v>0</v>
      </c>
      <c r="C6665" s="211">
        <v>1</v>
      </c>
      <c r="D6665" s="211" t="s">
        <v>4301</v>
      </c>
      <c r="E6665" s="211" t="s">
        <v>127</v>
      </c>
      <c r="F6665" s="211" t="s">
        <v>3291</v>
      </c>
    </row>
    <row r="6666" spans="1:6" x14ac:dyDescent="0.25">
      <c r="A6666" s="211" t="s">
        <v>5249</v>
      </c>
      <c r="B6666" s="211">
        <v>0</v>
      </c>
      <c r="C6666" s="211">
        <v>1</v>
      </c>
      <c r="D6666" s="211" t="s">
        <v>4302</v>
      </c>
      <c r="E6666" s="211" t="s">
        <v>127</v>
      </c>
      <c r="F6666" s="211" t="s">
        <v>3291</v>
      </c>
    </row>
    <row r="6667" spans="1:6" x14ac:dyDescent="0.25">
      <c r="A6667" s="211" t="s">
        <v>5249</v>
      </c>
      <c r="B6667" s="211">
        <v>0</v>
      </c>
      <c r="C6667" s="211">
        <v>1</v>
      </c>
      <c r="D6667" s="211" t="s">
        <v>4303</v>
      </c>
      <c r="E6667" s="211" t="s">
        <v>127</v>
      </c>
      <c r="F6667" s="211" t="s">
        <v>3291</v>
      </c>
    </row>
    <row r="6668" spans="1:6" x14ac:dyDescent="0.25">
      <c r="A6668" s="211" t="s">
        <v>5249</v>
      </c>
      <c r="B6668" s="211">
        <v>0</v>
      </c>
      <c r="C6668" s="211">
        <v>1</v>
      </c>
      <c r="D6668" s="211" t="s">
        <v>4304</v>
      </c>
      <c r="E6668" s="211" t="s">
        <v>127</v>
      </c>
      <c r="F6668" s="211" t="s">
        <v>3291</v>
      </c>
    </row>
    <row r="6669" spans="1:6" x14ac:dyDescent="0.25">
      <c r="A6669" s="211" t="s">
        <v>5249</v>
      </c>
      <c r="B6669" s="211">
        <v>0</v>
      </c>
      <c r="C6669" s="211">
        <v>1</v>
      </c>
      <c r="D6669" s="211" t="s">
        <v>4305</v>
      </c>
      <c r="E6669" s="211" t="s">
        <v>127</v>
      </c>
      <c r="F6669" s="211" t="s">
        <v>3291</v>
      </c>
    </row>
    <row r="6670" spans="1:6" x14ac:dyDescent="0.25">
      <c r="A6670" s="211" t="s">
        <v>5249</v>
      </c>
      <c r="B6670" s="211">
        <v>0</v>
      </c>
      <c r="C6670" s="211">
        <v>1</v>
      </c>
      <c r="D6670" s="211" t="s">
        <v>4306</v>
      </c>
      <c r="E6670" s="211" t="s">
        <v>127</v>
      </c>
      <c r="F6670" s="211" t="s">
        <v>3291</v>
      </c>
    </row>
    <row r="6671" spans="1:6" x14ac:dyDescent="0.25">
      <c r="A6671" s="211" t="s">
        <v>5249</v>
      </c>
      <c r="B6671" s="211">
        <v>0</v>
      </c>
      <c r="C6671" s="211">
        <v>1</v>
      </c>
      <c r="D6671" s="211" t="s">
        <v>4307</v>
      </c>
      <c r="E6671" s="211" t="s">
        <v>127</v>
      </c>
      <c r="F6671" s="211" t="s">
        <v>3291</v>
      </c>
    </row>
    <row r="6672" spans="1:6" x14ac:dyDescent="0.25">
      <c r="A6672" s="211" t="s">
        <v>5249</v>
      </c>
      <c r="B6672" s="211">
        <v>0</v>
      </c>
      <c r="C6672" s="211">
        <v>1</v>
      </c>
      <c r="D6672" s="211" t="s">
        <v>4308</v>
      </c>
      <c r="E6672" s="211" t="s">
        <v>127</v>
      </c>
      <c r="F6672" s="211" t="s">
        <v>3291</v>
      </c>
    </row>
    <row r="6673" spans="1:6" x14ac:dyDescent="0.25">
      <c r="A6673" s="211" t="s">
        <v>5249</v>
      </c>
      <c r="B6673" s="211">
        <v>0</v>
      </c>
      <c r="C6673" s="211">
        <v>1</v>
      </c>
      <c r="D6673" s="211" t="s">
        <v>4309</v>
      </c>
      <c r="E6673" s="211" t="s">
        <v>127</v>
      </c>
      <c r="F6673" s="211" t="s">
        <v>3291</v>
      </c>
    </row>
    <row r="6674" spans="1:6" x14ac:dyDescent="0.25">
      <c r="A6674" s="211" t="s">
        <v>5249</v>
      </c>
      <c r="B6674" s="211">
        <v>0</v>
      </c>
      <c r="C6674" s="211">
        <v>1</v>
      </c>
      <c r="D6674" s="211" t="s">
        <v>4310</v>
      </c>
      <c r="E6674" s="211" t="s">
        <v>127</v>
      </c>
      <c r="F6674" s="211" t="s">
        <v>3291</v>
      </c>
    </row>
    <row r="6675" spans="1:6" x14ac:dyDescent="0.25">
      <c r="A6675" s="211" t="s">
        <v>5249</v>
      </c>
      <c r="B6675" s="211">
        <v>0</v>
      </c>
      <c r="C6675" s="211">
        <v>1</v>
      </c>
      <c r="D6675" s="211" t="s">
        <v>4311</v>
      </c>
      <c r="E6675" s="211" t="s">
        <v>127</v>
      </c>
      <c r="F6675" s="211" t="s">
        <v>3291</v>
      </c>
    </row>
    <row r="6676" spans="1:6" x14ac:dyDescent="0.25">
      <c r="A6676" s="211" t="s">
        <v>5249</v>
      </c>
      <c r="B6676" s="211">
        <v>0</v>
      </c>
      <c r="C6676" s="211">
        <v>1</v>
      </c>
      <c r="D6676" s="211" t="s">
        <v>4312</v>
      </c>
      <c r="E6676" s="211" t="s">
        <v>127</v>
      </c>
      <c r="F6676" s="211" t="s">
        <v>3291</v>
      </c>
    </row>
    <row r="6677" spans="1:6" x14ac:dyDescent="0.25">
      <c r="A6677" s="211" t="s">
        <v>5249</v>
      </c>
      <c r="B6677" s="211">
        <v>0</v>
      </c>
      <c r="C6677" s="211">
        <v>1</v>
      </c>
      <c r="D6677" s="211" t="s">
        <v>3960</v>
      </c>
      <c r="E6677" s="211" t="s">
        <v>127</v>
      </c>
      <c r="F6677" s="211" t="s">
        <v>3291</v>
      </c>
    </row>
    <row r="6678" spans="1:6" x14ac:dyDescent="0.25">
      <c r="A6678" s="211" t="s">
        <v>5249</v>
      </c>
      <c r="B6678" s="211">
        <v>0</v>
      </c>
      <c r="C6678" s="211">
        <v>1</v>
      </c>
      <c r="D6678" s="211" t="s">
        <v>4415</v>
      </c>
      <c r="E6678" s="211" t="s">
        <v>127</v>
      </c>
      <c r="F6678" s="211" t="s">
        <v>3291</v>
      </c>
    </row>
    <row r="6679" spans="1:6" x14ac:dyDescent="0.25">
      <c r="A6679" s="211" t="s">
        <v>5249</v>
      </c>
      <c r="B6679" s="211">
        <v>0</v>
      </c>
      <c r="C6679" s="211">
        <v>1</v>
      </c>
      <c r="D6679" s="211" t="s">
        <v>4416</v>
      </c>
      <c r="E6679" s="211" t="s">
        <v>127</v>
      </c>
      <c r="F6679" s="211" t="s">
        <v>3291</v>
      </c>
    </row>
    <row r="6680" spans="1:6" x14ac:dyDescent="0.25">
      <c r="A6680" s="211" t="s">
        <v>5249</v>
      </c>
      <c r="B6680" s="211">
        <v>0</v>
      </c>
      <c r="C6680" s="211">
        <v>1</v>
      </c>
      <c r="D6680" s="211" t="s">
        <v>4423</v>
      </c>
      <c r="E6680" s="211" t="s">
        <v>127</v>
      </c>
      <c r="F6680" s="211" t="s">
        <v>3291</v>
      </c>
    </row>
    <row r="6681" spans="1:6" x14ac:dyDescent="0.25">
      <c r="A6681" s="211" t="s">
        <v>5249</v>
      </c>
      <c r="B6681" s="211">
        <v>0</v>
      </c>
      <c r="C6681" s="211">
        <v>1</v>
      </c>
      <c r="D6681" s="300" t="s">
        <v>3074</v>
      </c>
      <c r="E6681" s="211" t="s">
        <v>3292</v>
      </c>
      <c r="F6681" s="211" t="s">
        <v>3291</v>
      </c>
    </row>
    <row r="6682" spans="1:6" x14ac:dyDescent="0.25">
      <c r="A6682" s="211" t="s">
        <v>5249</v>
      </c>
      <c r="B6682" s="211">
        <v>0</v>
      </c>
      <c r="C6682" s="211">
        <v>1</v>
      </c>
      <c r="D6682" s="300" t="s">
        <v>3075</v>
      </c>
      <c r="E6682" s="211" t="s">
        <v>127</v>
      </c>
      <c r="F6682" s="211" t="s">
        <v>3291</v>
      </c>
    </row>
    <row r="6683" spans="1:6" x14ac:dyDescent="0.25">
      <c r="A6683" s="211" t="s">
        <v>5249</v>
      </c>
      <c r="B6683" s="211">
        <v>0</v>
      </c>
      <c r="C6683" s="211">
        <v>1</v>
      </c>
      <c r="D6683" s="300" t="s">
        <v>2546</v>
      </c>
      <c r="E6683" s="211" t="s">
        <v>127</v>
      </c>
      <c r="F6683" s="211" t="s">
        <v>3291</v>
      </c>
    </row>
    <row r="6684" spans="1:6" x14ac:dyDescent="0.25">
      <c r="A6684" s="211" t="s">
        <v>5330</v>
      </c>
      <c r="B6684" s="211">
        <v>0</v>
      </c>
      <c r="C6684" s="211">
        <v>1</v>
      </c>
      <c r="D6684" s="211" t="s">
        <v>379</v>
      </c>
      <c r="E6684" s="211" t="s">
        <v>3482</v>
      </c>
      <c r="F6684" s="211" t="s">
        <v>3291</v>
      </c>
    </row>
    <row r="6685" spans="1:6" x14ac:dyDescent="0.25">
      <c r="A6685" s="211" t="s">
        <v>5330</v>
      </c>
      <c r="B6685" s="211">
        <v>0</v>
      </c>
      <c r="C6685" s="211">
        <v>1</v>
      </c>
      <c r="D6685" s="211" t="s">
        <v>385</v>
      </c>
      <c r="E6685" s="211" t="s">
        <v>3482</v>
      </c>
      <c r="F6685" s="211" t="s">
        <v>3291</v>
      </c>
    </row>
    <row r="6686" spans="1:6" x14ac:dyDescent="0.25">
      <c r="A6686" s="211" t="s">
        <v>5330</v>
      </c>
      <c r="B6686" s="211">
        <v>0</v>
      </c>
      <c r="C6686" s="211">
        <v>1</v>
      </c>
      <c r="D6686" s="211" t="s">
        <v>3162</v>
      </c>
      <c r="E6686" s="211" t="s">
        <v>3482</v>
      </c>
      <c r="F6686" s="211" t="s">
        <v>3291</v>
      </c>
    </row>
    <row r="6687" spans="1:6" x14ac:dyDescent="0.25">
      <c r="A6687" s="211" t="s">
        <v>5330</v>
      </c>
      <c r="B6687" s="211">
        <v>0</v>
      </c>
      <c r="C6687" s="211">
        <v>1</v>
      </c>
      <c r="D6687" s="211" t="s">
        <v>3247</v>
      </c>
      <c r="E6687" s="211" t="s">
        <v>3482</v>
      </c>
      <c r="F6687" s="211" t="s">
        <v>3291</v>
      </c>
    </row>
    <row r="6688" spans="1:6" x14ac:dyDescent="0.25">
      <c r="A6688" s="211" t="s">
        <v>5330</v>
      </c>
      <c r="B6688" s="211">
        <v>0</v>
      </c>
      <c r="C6688" s="211">
        <v>1</v>
      </c>
      <c r="D6688" s="211" t="s">
        <v>2283</v>
      </c>
      <c r="E6688" s="211" t="s">
        <v>3482</v>
      </c>
      <c r="F6688" s="211" t="s">
        <v>3291</v>
      </c>
    </row>
    <row r="6689" spans="1:6" x14ac:dyDescent="0.25">
      <c r="A6689" s="211" t="s">
        <v>5330</v>
      </c>
      <c r="B6689" s="211">
        <v>0</v>
      </c>
      <c r="C6689" s="211">
        <v>1</v>
      </c>
      <c r="D6689" s="211" t="s">
        <v>2282</v>
      </c>
      <c r="E6689" s="211" t="s">
        <v>3482</v>
      </c>
      <c r="F6689" s="211" t="s">
        <v>3291</v>
      </c>
    </row>
    <row r="6690" spans="1:6" x14ac:dyDescent="0.25">
      <c r="A6690" s="211" t="s">
        <v>5330</v>
      </c>
      <c r="B6690" s="211">
        <v>0</v>
      </c>
      <c r="C6690" s="211">
        <v>1</v>
      </c>
      <c r="D6690" s="211" t="s">
        <v>209</v>
      </c>
      <c r="E6690" s="211" t="s">
        <v>3292</v>
      </c>
      <c r="F6690" s="211" t="s">
        <v>3291</v>
      </c>
    </row>
    <row r="6691" spans="1:6" x14ac:dyDescent="0.25">
      <c r="A6691" s="211" t="s">
        <v>5330</v>
      </c>
      <c r="B6691" s="211">
        <v>0</v>
      </c>
      <c r="C6691" s="211">
        <v>1</v>
      </c>
      <c r="D6691" s="211" t="s">
        <v>3196</v>
      </c>
      <c r="E6691" s="211" t="s">
        <v>3292</v>
      </c>
      <c r="F6691" s="211" t="s">
        <v>3291</v>
      </c>
    </row>
    <row r="6692" spans="1:6" x14ac:dyDescent="0.25">
      <c r="A6692" s="211" t="s">
        <v>5330</v>
      </c>
      <c r="B6692" s="211">
        <v>0</v>
      </c>
      <c r="C6692" s="211">
        <v>1</v>
      </c>
      <c r="D6692" s="211" t="s">
        <v>392</v>
      </c>
      <c r="E6692" s="211" t="s">
        <v>3292</v>
      </c>
      <c r="F6692" s="211" t="s">
        <v>3291</v>
      </c>
    </row>
    <row r="6693" spans="1:6" x14ac:dyDescent="0.25">
      <c r="A6693" s="211" t="s">
        <v>5330</v>
      </c>
      <c r="B6693" s="211">
        <v>0</v>
      </c>
      <c r="C6693" s="211">
        <v>1</v>
      </c>
      <c r="D6693" s="211" t="s">
        <v>642</v>
      </c>
      <c r="E6693" s="211" t="s">
        <v>3292</v>
      </c>
      <c r="F6693" s="211" t="s">
        <v>3291</v>
      </c>
    </row>
    <row r="6694" spans="1:6" x14ac:dyDescent="0.25">
      <c r="A6694" s="211" t="s">
        <v>5330</v>
      </c>
      <c r="B6694" s="211">
        <v>0</v>
      </c>
      <c r="C6694" s="211">
        <v>1</v>
      </c>
      <c r="D6694" s="211" t="s">
        <v>395</v>
      </c>
      <c r="E6694" s="211" t="s">
        <v>3292</v>
      </c>
      <c r="F6694" s="211" t="s">
        <v>3291</v>
      </c>
    </row>
    <row r="6695" spans="1:6" x14ac:dyDescent="0.25">
      <c r="A6695" s="211" t="s">
        <v>5330</v>
      </c>
      <c r="B6695" s="211">
        <v>0</v>
      </c>
      <c r="C6695" s="211">
        <v>1</v>
      </c>
      <c r="D6695" s="211" t="s">
        <v>397</v>
      </c>
      <c r="E6695" s="211" t="s">
        <v>3292</v>
      </c>
      <c r="F6695" s="211" t="s">
        <v>3291</v>
      </c>
    </row>
    <row r="6696" spans="1:6" x14ac:dyDescent="0.25">
      <c r="A6696" s="211" t="s">
        <v>5330</v>
      </c>
      <c r="B6696" s="211">
        <v>0</v>
      </c>
      <c r="C6696" s="211">
        <v>1</v>
      </c>
      <c r="D6696" s="211" t="s">
        <v>292</v>
      </c>
      <c r="E6696" s="211" t="s">
        <v>3292</v>
      </c>
      <c r="F6696" s="211" t="s">
        <v>3291</v>
      </c>
    </row>
    <row r="6697" spans="1:6" x14ac:dyDescent="0.25">
      <c r="A6697" s="211" t="s">
        <v>5330</v>
      </c>
      <c r="B6697" s="211">
        <v>0</v>
      </c>
      <c r="C6697" s="211">
        <v>1</v>
      </c>
      <c r="D6697" s="211" t="s">
        <v>400</v>
      </c>
      <c r="E6697" s="211" t="s">
        <v>3292</v>
      </c>
      <c r="F6697" s="211" t="s">
        <v>3291</v>
      </c>
    </row>
    <row r="6698" spans="1:6" x14ac:dyDescent="0.25">
      <c r="A6698" s="211" t="s">
        <v>5330</v>
      </c>
      <c r="B6698" s="211">
        <v>0</v>
      </c>
      <c r="C6698" s="211">
        <v>1</v>
      </c>
      <c r="D6698" s="211" t="s">
        <v>403</v>
      </c>
      <c r="E6698" s="211" t="s">
        <v>3292</v>
      </c>
      <c r="F6698" s="211" t="s">
        <v>3291</v>
      </c>
    </row>
    <row r="6699" spans="1:6" x14ac:dyDescent="0.25">
      <c r="A6699" s="211" t="s">
        <v>5330</v>
      </c>
      <c r="B6699" s="211">
        <v>0</v>
      </c>
      <c r="C6699" s="211">
        <v>1</v>
      </c>
      <c r="D6699" s="211" t="s">
        <v>1042</v>
      </c>
      <c r="E6699" s="211" t="s">
        <v>3292</v>
      </c>
      <c r="F6699" s="211" t="s">
        <v>3291</v>
      </c>
    </row>
    <row r="6700" spans="1:6" x14ac:dyDescent="0.25">
      <c r="A6700" s="211" t="s">
        <v>5330</v>
      </c>
      <c r="B6700" s="211">
        <v>0</v>
      </c>
      <c r="C6700" s="211">
        <v>1</v>
      </c>
      <c r="D6700" s="211" t="s">
        <v>1045</v>
      </c>
      <c r="E6700" s="211" t="s">
        <v>3292</v>
      </c>
      <c r="F6700" s="211" t="s">
        <v>3291</v>
      </c>
    </row>
    <row r="6701" spans="1:6" x14ac:dyDescent="0.25">
      <c r="A6701" s="211" t="s">
        <v>5330</v>
      </c>
      <c r="B6701" s="211">
        <v>0</v>
      </c>
      <c r="C6701" s="211">
        <v>1</v>
      </c>
      <c r="D6701" s="211" t="s">
        <v>933</v>
      </c>
      <c r="E6701" s="211" t="s">
        <v>3292</v>
      </c>
      <c r="F6701" s="211" t="s">
        <v>3291</v>
      </c>
    </row>
    <row r="6702" spans="1:6" x14ac:dyDescent="0.25">
      <c r="A6702" s="211" t="s">
        <v>5330</v>
      </c>
      <c r="B6702" s="211">
        <v>0</v>
      </c>
      <c r="C6702" s="211">
        <v>1</v>
      </c>
      <c r="D6702" s="211" t="s">
        <v>932</v>
      </c>
      <c r="E6702" s="211" t="s">
        <v>3292</v>
      </c>
      <c r="F6702" s="211" t="s">
        <v>3291</v>
      </c>
    </row>
    <row r="6703" spans="1:6" x14ac:dyDescent="0.25">
      <c r="A6703" s="211" t="s">
        <v>5330</v>
      </c>
      <c r="B6703" s="211">
        <v>0</v>
      </c>
      <c r="C6703" s="211">
        <v>1</v>
      </c>
      <c r="D6703" s="211" t="s">
        <v>381</v>
      </c>
      <c r="E6703" s="211" t="s">
        <v>3292</v>
      </c>
      <c r="F6703" s="211" t="s">
        <v>3291</v>
      </c>
    </row>
    <row r="6704" spans="1:6" x14ac:dyDescent="0.25">
      <c r="A6704" s="211" t="s">
        <v>5330</v>
      </c>
      <c r="B6704" s="211">
        <v>0</v>
      </c>
      <c r="C6704" s="211">
        <v>1</v>
      </c>
      <c r="D6704" s="211" t="s">
        <v>767</v>
      </c>
      <c r="E6704" s="211" t="s">
        <v>3292</v>
      </c>
      <c r="F6704" s="211" t="s">
        <v>3291</v>
      </c>
    </row>
    <row r="6705" spans="1:6" x14ac:dyDescent="0.25">
      <c r="A6705" s="211" t="s">
        <v>5330</v>
      </c>
      <c r="B6705" s="211">
        <v>0</v>
      </c>
      <c r="C6705" s="211">
        <v>1</v>
      </c>
      <c r="D6705" s="211" t="s">
        <v>1714</v>
      </c>
      <c r="E6705" s="211" t="s">
        <v>3292</v>
      </c>
      <c r="F6705" s="211" t="s">
        <v>3291</v>
      </c>
    </row>
    <row r="6706" spans="1:6" x14ac:dyDescent="0.25">
      <c r="A6706" s="211" t="s">
        <v>5330</v>
      </c>
      <c r="B6706" s="211">
        <v>0</v>
      </c>
      <c r="C6706" s="211">
        <v>1</v>
      </c>
      <c r="D6706" s="211" t="s">
        <v>1716</v>
      </c>
      <c r="E6706" s="211" t="s">
        <v>3292</v>
      </c>
      <c r="F6706" s="211" t="s">
        <v>3291</v>
      </c>
    </row>
    <row r="6707" spans="1:6" x14ac:dyDescent="0.25">
      <c r="A6707" s="211" t="s">
        <v>5330</v>
      </c>
      <c r="B6707" s="211">
        <v>0</v>
      </c>
      <c r="C6707" s="211">
        <v>1</v>
      </c>
      <c r="D6707" s="211" t="s">
        <v>1718</v>
      </c>
      <c r="E6707" s="211" t="s">
        <v>3292</v>
      </c>
      <c r="F6707" s="211" t="s">
        <v>3291</v>
      </c>
    </row>
    <row r="6708" spans="1:6" x14ac:dyDescent="0.25">
      <c r="A6708" s="211" t="s">
        <v>5330</v>
      </c>
      <c r="B6708" s="211">
        <v>0</v>
      </c>
      <c r="C6708" s="211">
        <v>1</v>
      </c>
      <c r="D6708" s="211" t="s">
        <v>2379</v>
      </c>
      <c r="E6708" s="211" t="s">
        <v>3292</v>
      </c>
      <c r="F6708" s="211" t="s">
        <v>3291</v>
      </c>
    </row>
    <row r="6709" spans="1:6" x14ac:dyDescent="0.25">
      <c r="A6709" s="211" t="s">
        <v>5330</v>
      </c>
      <c r="B6709" s="211">
        <v>0</v>
      </c>
      <c r="C6709" s="211">
        <v>1</v>
      </c>
      <c r="D6709" s="211" t="s">
        <v>1722</v>
      </c>
      <c r="E6709" s="211" t="s">
        <v>3292</v>
      </c>
      <c r="F6709" s="211" t="s">
        <v>3291</v>
      </c>
    </row>
    <row r="6710" spans="1:6" x14ac:dyDescent="0.25">
      <c r="A6710" s="211" t="s">
        <v>5330</v>
      </c>
      <c r="B6710" s="211">
        <v>0</v>
      </c>
      <c r="C6710" s="211">
        <v>1</v>
      </c>
      <c r="D6710" s="211" t="s">
        <v>1724</v>
      </c>
      <c r="E6710" s="211" t="s">
        <v>3292</v>
      </c>
      <c r="F6710" s="211" t="s">
        <v>3291</v>
      </c>
    </row>
    <row r="6711" spans="1:6" x14ac:dyDescent="0.25">
      <c r="A6711" s="211" t="s">
        <v>5330</v>
      </c>
      <c r="B6711" s="211">
        <v>0</v>
      </c>
      <c r="C6711" s="211">
        <v>1</v>
      </c>
      <c r="D6711" s="211" t="s">
        <v>72</v>
      </c>
      <c r="E6711" s="211" t="s">
        <v>3292</v>
      </c>
      <c r="F6711" s="211" t="s">
        <v>3291</v>
      </c>
    </row>
    <row r="6712" spans="1:6" x14ac:dyDescent="0.25">
      <c r="A6712" s="211" t="s">
        <v>5330</v>
      </c>
      <c r="B6712" s="211">
        <v>0</v>
      </c>
      <c r="C6712" s="211">
        <v>1</v>
      </c>
      <c r="D6712" s="211" t="s">
        <v>73</v>
      </c>
      <c r="E6712" s="211" t="s">
        <v>3292</v>
      </c>
      <c r="F6712" s="211" t="s">
        <v>3291</v>
      </c>
    </row>
    <row r="6713" spans="1:6" x14ac:dyDescent="0.25">
      <c r="A6713" s="211" t="s">
        <v>5330</v>
      </c>
      <c r="B6713" s="211">
        <v>0</v>
      </c>
      <c r="C6713" s="211">
        <v>1</v>
      </c>
      <c r="D6713" s="211" t="s">
        <v>3107</v>
      </c>
      <c r="E6713" s="211" t="s">
        <v>3292</v>
      </c>
      <c r="F6713" s="211" t="s">
        <v>3291</v>
      </c>
    </row>
    <row r="6714" spans="1:6" x14ac:dyDescent="0.25">
      <c r="A6714" s="211" t="s">
        <v>5330</v>
      </c>
      <c r="B6714" s="211">
        <v>0</v>
      </c>
      <c r="C6714" s="211">
        <v>1</v>
      </c>
      <c r="D6714" s="211" t="s">
        <v>3109</v>
      </c>
      <c r="E6714" s="211" t="s">
        <v>3292</v>
      </c>
      <c r="F6714" s="211" t="s">
        <v>3291</v>
      </c>
    </row>
    <row r="6715" spans="1:6" x14ac:dyDescent="0.25">
      <c r="A6715" s="211" t="s">
        <v>5330</v>
      </c>
      <c r="B6715" s="211">
        <v>0</v>
      </c>
      <c r="C6715" s="211">
        <v>1</v>
      </c>
      <c r="D6715" s="211" t="s">
        <v>3111</v>
      </c>
      <c r="E6715" s="211" t="s">
        <v>3292</v>
      </c>
      <c r="F6715" s="211" t="s">
        <v>3291</v>
      </c>
    </row>
    <row r="6716" spans="1:6" x14ac:dyDescent="0.25">
      <c r="A6716" s="211" t="s">
        <v>5330</v>
      </c>
      <c r="B6716" s="211">
        <v>0</v>
      </c>
      <c r="C6716" s="211">
        <v>1</v>
      </c>
      <c r="D6716" s="211" t="s">
        <v>4401</v>
      </c>
      <c r="E6716" s="211" t="s">
        <v>127</v>
      </c>
      <c r="F6716" s="211" t="s">
        <v>3291</v>
      </c>
    </row>
    <row r="6717" spans="1:6" x14ac:dyDescent="0.25">
      <c r="A6717" s="211" t="s">
        <v>5330</v>
      </c>
      <c r="B6717" s="211">
        <v>0</v>
      </c>
      <c r="C6717" s="211">
        <v>1</v>
      </c>
      <c r="D6717" s="211" t="s">
        <v>3200</v>
      </c>
      <c r="E6717" s="211" t="s">
        <v>127</v>
      </c>
      <c r="F6717" s="211" t="s">
        <v>3291</v>
      </c>
    </row>
    <row r="6718" spans="1:6" x14ac:dyDescent="0.25">
      <c r="A6718" s="211" t="s">
        <v>5330</v>
      </c>
      <c r="B6718" s="211">
        <v>0</v>
      </c>
      <c r="C6718" s="211">
        <v>1</v>
      </c>
      <c r="D6718" s="211" t="s">
        <v>3199</v>
      </c>
      <c r="E6718" s="211" t="s">
        <v>3292</v>
      </c>
      <c r="F6718" s="211" t="s">
        <v>3291</v>
      </c>
    </row>
    <row r="6719" spans="1:6" x14ac:dyDescent="0.25">
      <c r="A6719" s="211" t="s">
        <v>5330</v>
      </c>
      <c r="B6719" s="211">
        <v>0</v>
      </c>
      <c r="C6719" s="211">
        <v>1</v>
      </c>
      <c r="D6719" s="211" t="s">
        <v>87</v>
      </c>
      <c r="E6719" s="211" t="s">
        <v>3292</v>
      </c>
      <c r="F6719" s="211" t="s">
        <v>3291</v>
      </c>
    </row>
    <row r="6720" spans="1:6" x14ac:dyDescent="0.25">
      <c r="A6720" s="211" t="s">
        <v>5330</v>
      </c>
      <c r="B6720" s="211">
        <v>0</v>
      </c>
      <c r="C6720" s="211">
        <v>1</v>
      </c>
      <c r="D6720" s="211" t="s">
        <v>3584</v>
      </c>
      <c r="E6720" s="211" t="s">
        <v>3292</v>
      </c>
      <c r="F6720" s="211" t="s">
        <v>3291</v>
      </c>
    </row>
    <row r="6721" spans="1:6" x14ac:dyDescent="0.25">
      <c r="A6721" s="211" t="s">
        <v>5330</v>
      </c>
      <c r="B6721" s="211">
        <v>0</v>
      </c>
      <c r="C6721" s="211">
        <v>1</v>
      </c>
      <c r="D6721" s="211" t="s">
        <v>78</v>
      </c>
      <c r="E6721" s="211" t="s">
        <v>3292</v>
      </c>
      <c r="F6721" s="211" t="s">
        <v>3291</v>
      </c>
    </row>
    <row r="6722" spans="1:6" x14ac:dyDescent="0.25">
      <c r="A6722" s="211" t="s">
        <v>5330</v>
      </c>
      <c r="B6722" s="211">
        <v>0</v>
      </c>
      <c r="C6722" s="211">
        <v>1</v>
      </c>
      <c r="D6722" s="211" t="s">
        <v>3532</v>
      </c>
      <c r="E6722" s="211" t="s">
        <v>3292</v>
      </c>
      <c r="F6722" s="211" t="s">
        <v>3291</v>
      </c>
    </row>
    <row r="6723" spans="1:6" x14ac:dyDescent="0.25">
      <c r="A6723" s="211" t="s">
        <v>5330</v>
      </c>
      <c r="B6723" s="211">
        <v>0</v>
      </c>
      <c r="C6723" s="211">
        <v>1</v>
      </c>
      <c r="D6723" s="211" t="s">
        <v>1048</v>
      </c>
      <c r="E6723" s="211" t="s">
        <v>3292</v>
      </c>
      <c r="F6723" s="211" t="s">
        <v>3291</v>
      </c>
    </row>
    <row r="6724" spans="1:6" x14ac:dyDescent="0.25">
      <c r="A6724" s="211" t="s">
        <v>5330</v>
      </c>
      <c r="B6724" s="211">
        <v>0</v>
      </c>
      <c r="C6724" s="211">
        <v>1</v>
      </c>
      <c r="D6724" s="211" t="s">
        <v>1050</v>
      </c>
      <c r="E6724" s="211" t="s">
        <v>3292</v>
      </c>
      <c r="F6724" s="211" t="s">
        <v>3291</v>
      </c>
    </row>
    <row r="6725" spans="1:6" x14ac:dyDescent="0.25">
      <c r="A6725" s="211" t="s">
        <v>5330</v>
      </c>
      <c r="B6725" s="211">
        <v>0</v>
      </c>
      <c r="C6725" s="211">
        <v>1</v>
      </c>
      <c r="D6725" s="211" t="s">
        <v>1043</v>
      </c>
      <c r="E6725" s="211" t="s">
        <v>3292</v>
      </c>
      <c r="F6725" s="211" t="s">
        <v>3291</v>
      </c>
    </row>
    <row r="6726" spans="1:6" x14ac:dyDescent="0.25">
      <c r="A6726" s="211" t="s">
        <v>5330</v>
      </c>
      <c r="B6726" s="211">
        <v>0</v>
      </c>
      <c r="C6726" s="211">
        <v>1</v>
      </c>
      <c r="D6726" s="211" t="s">
        <v>4402</v>
      </c>
      <c r="E6726" s="211" t="s">
        <v>127</v>
      </c>
      <c r="F6726" s="211" t="s">
        <v>3291</v>
      </c>
    </row>
    <row r="6727" spans="1:6" x14ac:dyDescent="0.25">
      <c r="A6727" s="211" t="s">
        <v>5330</v>
      </c>
      <c r="B6727" s="211">
        <v>0</v>
      </c>
      <c r="C6727" s="211">
        <v>1</v>
      </c>
      <c r="D6727" s="211" t="s">
        <v>3993</v>
      </c>
      <c r="E6727" s="211" t="s">
        <v>3292</v>
      </c>
      <c r="F6727" s="211" t="s">
        <v>3291</v>
      </c>
    </row>
    <row r="6728" spans="1:6" x14ac:dyDescent="0.25">
      <c r="A6728" s="211" t="s">
        <v>5330</v>
      </c>
      <c r="B6728" s="211">
        <v>0</v>
      </c>
      <c r="C6728" s="211">
        <v>1</v>
      </c>
      <c r="D6728" s="211" t="s">
        <v>4195</v>
      </c>
      <c r="E6728" s="211" t="s">
        <v>127</v>
      </c>
      <c r="F6728" s="211" t="s">
        <v>3291</v>
      </c>
    </row>
    <row r="6729" spans="1:6" x14ac:dyDescent="0.25">
      <c r="A6729" s="211" t="s">
        <v>5330</v>
      </c>
      <c r="B6729" s="211">
        <v>0</v>
      </c>
      <c r="C6729" s="211">
        <v>1</v>
      </c>
      <c r="D6729" s="211" t="s">
        <v>4213</v>
      </c>
      <c r="E6729" s="211" t="s">
        <v>127</v>
      </c>
      <c r="F6729" s="211" t="s">
        <v>3291</v>
      </c>
    </row>
    <row r="6730" spans="1:6" x14ac:dyDescent="0.25">
      <c r="A6730" s="211" t="s">
        <v>5330</v>
      </c>
      <c r="B6730" s="211">
        <v>0</v>
      </c>
      <c r="C6730" s="211">
        <v>1</v>
      </c>
      <c r="D6730" s="211" t="s">
        <v>4214</v>
      </c>
      <c r="E6730" s="211" t="s">
        <v>127</v>
      </c>
      <c r="F6730" s="211" t="s">
        <v>3291</v>
      </c>
    </row>
    <row r="6731" spans="1:6" x14ac:dyDescent="0.25">
      <c r="A6731" s="211" t="s">
        <v>5330</v>
      </c>
      <c r="B6731" s="211">
        <v>0</v>
      </c>
      <c r="C6731" s="211">
        <v>1</v>
      </c>
      <c r="D6731" s="211" t="s">
        <v>4215</v>
      </c>
      <c r="E6731" s="211" t="s">
        <v>127</v>
      </c>
      <c r="F6731" s="211" t="s">
        <v>3291</v>
      </c>
    </row>
    <row r="6732" spans="1:6" x14ac:dyDescent="0.25">
      <c r="A6732" s="211" t="s">
        <v>5330</v>
      </c>
      <c r="B6732" s="211">
        <v>0</v>
      </c>
      <c r="C6732" s="211">
        <v>1</v>
      </c>
      <c r="D6732" s="211" t="s">
        <v>4216</v>
      </c>
      <c r="E6732" s="211" t="s">
        <v>127</v>
      </c>
      <c r="F6732" s="211" t="s">
        <v>3291</v>
      </c>
    </row>
    <row r="6733" spans="1:6" x14ac:dyDescent="0.25">
      <c r="A6733" s="211" t="s">
        <v>5330</v>
      </c>
      <c r="B6733" s="211">
        <v>0</v>
      </c>
      <c r="C6733" s="211">
        <v>1</v>
      </c>
      <c r="D6733" s="211" t="s">
        <v>4217</v>
      </c>
      <c r="E6733" s="211" t="s">
        <v>127</v>
      </c>
      <c r="F6733" s="211" t="s">
        <v>3291</v>
      </c>
    </row>
    <row r="6734" spans="1:6" x14ac:dyDescent="0.25">
      <c r="A6734" s="211" t="s">
        <v>5330</v>
      </c>
      <c r="B6734" s="211">
        <v>0</v>
      </c>
      <c r="C6734" s="211">
        <v>1</v>
      </c>
      <c r="D6734" s="211" t="s">
        <v>4218</v>
      </c>
      <c r="E6734" s="211" t="s">
        <v>127</v>
      </c>
      <c r="F6734" s="211" t="s">
        <v>3291</v>
      </c>
    </row>
    <row r="6735" spans="1:6" x14ac:dyDescent="0.25">
      <c r="A6735" s="211" t="s">
        <v>5330</v>
      </c>
      <c r="B6735" s="211">
        <v>0</v>
      </c>
      <c r="C6735" s="211">
        <v>1</v>
      </c>
      <c r="D6735" s="211" t="s">
        <v>4219</v>
      </c>
      <c r="E6735" s="211" t="s">
        <v>127</v>
      </c>
      <c r="F6735" s="211" t="s">
        <v>3291</v>
      </c>
    </row>
    <row r="6736" spans="1:6" x14ac:dyDescent="0.25">
      <c r="A6736" s="211" t="s">
        <v>5330</v>
      </c>
      <c r="B6736" s="211">
        <v>0</v>
      </c>
      <c r="C6736" s="211">
        <v>1</v>
      </c>
      <c r="D6736" s="211" t="s">
        <v>4220</v>
      </c>
      <c r="E6736" s="211" t="s">
        <v>127</v>
      </c>
      <c r="F6736" s="211" t="s">
        <v>3291</v>
      </c>
    </row>
    <row r="6737" spans="1:6" x14ac:dyDescent="0.25">
      <c r="A6737" s="211" t="s">
        <v>5330</v>
      </c>
      <c r="B6737" s="211">
        <v>0</v>
      </c>
      <c r="C6737" s="211">
        <v>1</v>
      </c>
      <c r="D6737" s="211" t="s">
        <v>4221</v>
      </c>
      <c r="E6737" s="211" t="s">
        <v>127</v>
      </c>
      <c r="F6737" s="211" t="s">
        <v>3291</v>
      </c>
    </row>
    <row r="6738" spans="1:6" x14ac:dyDescent="0.25">
      <c r="A6738" s="211" t="s">
        <v>5330</v>
      </c>
      <c r="B6738" s="211">
        <v>0</v>
      </c>
      <c r="C6738" s="211">
        <v>1</v>
      </c>
      <c r="D6738" s="211" t="s">
        <v>4222</v>
      </c>
      <c r="E6738" s="211" t="s">
        <v>127</v>
      </c>
      <c r="F6738" s="211" t="s">
        <v>3291</v>
      </c>
    </row>
    <row r="6739" spans="1:6" x14ac:dyDescent="0.25">
      <c r="A6739" s="211" t="s">
        <v>5330</v>
      </c>
      <c r="B6739" s="211">
        <v>0</v>
      </c>
      <c r="C6739" s="211">
        <v>1</v>
      </c>
      <c r="D6739" s="211" t="s">
        <v>4223</v>
      </c>
      <c r="E6739" s="211" t="s">
        <v>127</v>
      </c>
      <c r="F6739" s="211" t="s">
        <v>3291</v>
      </c>
    </row>
    <row r="6740" spans="1:6" x14ac:dyDescent="0.25">
      <c r="A6740" s="211" t="s">
        <v>5330</v>
      </c>
      <c r="B6740" s="211">
        <v>0</v>
      </c>
      <c r="C6740" s="211">
        <v>1</v>
      </c>
      <c r="D6740" s="211" t="s">
        <v>4260</v>
      </c>
      <c r="E6740" s="211" t="s">
        <v>127</v>
      </c>
      <c r="F6740" s="211" t="s">
        <v>3291</v>
      </c>
    </row>
    <row r="6741" spans="1:6" x14ac:dyDescent="0.25">
      <c r="A6741" s="211" t="s">
        <v>5330</v>
      </c>
      <c r="B6741" s="211">
        <v>0</v>
      </c>
      <c r="C6741" s="211">
        <v>1</v>
      </c>
      <c r="D6741" s="211" t="s">
        <v>3192</v>
      </c>
      <c r="E6741" s="211" t="s">
        <v>3292</v>
      </c>
      <c r="F6741" s="211" t="s">
        <v>3291</v>
      </c>
    </row>
    <row r="6742" spans="1:6" x14ac:dyDescent="0.25">
      <c r="A6742" s="211" t="s">
        <v>5330</v>
      </c>
      <c r="B6742" s="211">
        <v>0</v>
      </c>
      <c r="C6742" s="211">
        <v>1</v>
      </c>
      <c r="D6742" s="211" t="s">
        <v>926</v>
      </c>
      <c r="E6742" s="211" t="s">
        <v>3292</v>
      </c>
      <c r="F6742" s="211" t="s">
        <v>3291</v>
      </c>
    </row>
    <row r="6743" spans="1:6" x14ac:dyDescent="0.25">
      <c r="A6743" s="211" t="s">
        <v>5330</v>
      </c>
      <c r="B6743" s="211">
        <v>0</v>
      </c>
      <c r="C6743" s="211">
        <v>1</v>
      </c>
      <c r="D6743" s="211" t="s">
        <v>4301</v>
      </c>
      <c r="E6743" s="211" t="s">
        <v>127</v>
      </c>
      <c r="F6743" s="211" t="s">
        <v>3291</v>
      </c>
    </row>
    <row r="6744" spans="1:6" x14ac:dyDescent="0.25">
      <c r="A6744" s="211" t="s">
        <v>5330</v>
      </c>
      <c r="B6744" s="211">
        <v>0</v>
      </c>
      <c r="C6744" s="211">
        <v>1</v>
      </c>
      <c r="D6744" s="211" t="s">
        <v>4302</v>
      </c>
      <c r="E6744" s="211" t="s">
        <v>127</v>
      </c>
      <c r="F6744" s="211" t="s">
        <v>3291</v>
      </c>
    </row>
    <row r="6745" spans="1:6" x14ac:dyDescent="0.25">
      <c r="A6745" s="211" t="s">
        <v>5330</v>
      </c>
      <c r="B6745" s="211">
        <v>0</v>
      </c>
      <c r="C6745" s="211">
        <v>1</v>
      </c>
      <c r="D6745" s="211" t="s">
        <v>4303</v>
      </c>
      <c r="E6745" s="211" t="s">
        <v>127</v>
      </c>
      <c r="F6745" s="211" t="s">
        <v>3291</v>
      </c>
    </row>
    <row r="6746" spans="1:6" x14ac:dyDescent="0.25">
      <c r="A6746" s="211" t="s">
        <v>5330</v>
      </c>
      <c r="B6746" s="211">
        <v>0</v>
      </c>
      <c r="C6746" s="211">
        <v>1</v>
      </c>
      <c r="D6746" s="211" t="s">
        <v>4304</v>
      </c>
      <c r="E6746" s="211" t="s">
        <v>127</v>
      </c>
      <c r="F6746" s="211" t="s">
        <v>3291</v>
      </c>
    </row>
    <row r="6747" spans="1:6" x14ac:dyDescent="0.25">
      <c r="A6747" s="211" t="s">
        <v>5330</v>
      </c>
      <c r="B6747" s="211">
        <v>0</v>
      </c>
      <c r="C6747" s="211">
        <v>1</v>
      </c>
      <c r="D6747" s="211" t="s">
        <v>4305</v>
      </c>
      <c r="E6747" s="211" t="s">
        <v>127</v>
      </c>
      <c r="F6747" s="211" t="s">
        <v>3291</v>
      </c>
    </row>
    <row r="6748" spans="1:6" x14ac:dyDescent="0.25">
      <c r="A6748" s="211" t="s">
        <v>5330</v>
      </c>
      <c r="B6748" s="211">
        <v>0</v>
      </c>
      <c r="C6748" s="211">
        <v>1</v>
      </c>
      <c r="D6748" s="211" t="s">
        <v>4306</v>
      </c>
      <c r="E6748" s="211" t="s">
        <v>127</v>
      </c>
      <c r="F6748" s="211" t="s">
        <v>3291</v>
      </c>
    </row>
    <row r="6749" spans="1:6" x14ac:dyDescent="0.25">
      <c r="A6749" s="211" t="s">
        <v>5330</v>
      </c>
      <c r="B6749" s="211">
        <v>0</v>
      </c>
      <c r="C6749" s="211">
        <v>1</v>
      </c>
      <c r="D6749" s="211" t="s">
        <v>4307</v>
      </c>
      <c r="E6749" s="211" t="s">
        <v>127</v>
      </c>
      <c r="F6749" s="211" t="s">
        <v>3291</v>
      </c>
    </row>
    <row r="6750" spans="1:6" x14ac:dyDescent="0.25">
      <c r="A6750" s="211" t="s">
        <v>5330</v>
      </c>
      <c r="B6750" s="211">
        <v>0</v>
      </c>
      <c r="C6750" s="211">
        <v>1</v>
      </c>
      <c r="D6750" s="211" t="s">
        <v>4308</v>
      </c>
      <c r="E6750" s="211" t="s">
        <v>127</v>
      </c>
      <c r="F6750" s="211" t="s">
        <v>3291</v>
      </c>
    </row>
    <row r="6751" spans="1:6" x14ac:dyDescent="0.25">
      <c r="A6751" s="211" t="s">
        <v>5330</v>
      </c>
      <c r="B6751" s="211">
        <v>0</v>
      </c>
      <c r="C6751" s="211">
        <v>1</v>
      </c>
      <c r="D6751" s="211" t="s">
        <v>4309</v>
      </c>
      <c r="E6751" s="211" t="s">
        <v>127</v>
      </c>
      <c r="F6751" s="211" t="s">
        <v>3291</v>
      </c>
    </row>
    <row r="6752" spans="1:6" x14ac:dyDescent="0.25">
      <c r="A6752" s="211" t="s">
        <v>5330</v>
      </c>
      <c r="B6752" s="211">
        <v>0</v>
      </c>
      <c r="C6752" s="211">
        <v>1</v>
      </c>
      <c r="D6752" s="211" t="s">
        <v>4310</v>
      </c>
      <c r="E6752" s="211" t="s">
        <v>127</v>
      </c>
      <c r="F6752" s="211" t="s">
        <v>3291</v>
      </c>
    </row>
    <row r="6753" spans="1:6" x14ac:dyDescent="0.25">
      <c r="A6753" s="211" t="s">
        <v>5330</v>
      </c>
      <c r="B6753" s="211">
        <v>0</v>
      </c>
      <c r="C6753" s="211">
        <v>1</v>
      </c>
      <c r="D6753" s="211" t="s">
        <v>4311</v>
      </c>
      <c r="E6753" s="211" t="s">
        <v>127</v>
      </c>
      <c r="F6753" s="211" t="s">
        <v>3291</v>
      </c>
    </row>
    <row r="6754" spans="1:6" x14ac:dyDescent="0.25">
      <c r="A6754" s="211" t="s">
        <v>5330</v>
      </c>
      <c r="B6754" s="211">
        <v>0</v>
      </c>
      <c r="C6754" s="211">
        <v>1</v>
      </c>
      <c r="D6754" s="211" t="s">
        <v>4312</v>
      </c>
      <c r="E6754" s="211" t="s">
        <v>127</v>
      </c>
      <c r="F6754" s="211" t="s">
        <v>3291</v>
      </c>
    </row>
    <row r="6755" spans="1:6" x14ac:dyDescent="0.25">
      <c r="A6755" s="211" t="s">
        <v>5330</v>
      </c>
      <c r="B6755" s="211">
        <v>0</v>
      </c>
      <c r="C6755" s="211">
        <v>1</v>
      </c>
      <c r="D6755" s="211" t="s">
        <v>3960</v>
      </c>
      <c r="E6755" s="211" t="s">
        <v>127</v>
      </c>
      <c r="F6755" s="211" t="s">
        <v>3291</v>
      </c>
    </row>
    <row r="6756" spans="1:6" x14ac:dyDescent="0.25">
      <c r="A6756" s="211" t="s">
        <v>5330</v>
      </c>
      <c r="B6756" s="211">
        <v>0</v>
      </c>
      <c r="C6756" s="211">
        <v>1</v>
      </c>
      <c r="D6756" s="211" t="s">
        <v>4415</v>
      </c>
      <c r="E6756" s="211" t="s">
        <v>127</v>
      </c>
      <c r="F6756" s="211" t="s">
        <v>3291</v>
      </c>
    </row>
    <row r="6757" spans="1:6" x14ac:dyDescent="0.25">
      <c r="A6757" s="211" t="s">
        <v>5330</v>
      </c>
      <c r="B6757" s="211">
        <v>0</v>
      </c>
      <c r="C6757" s="211">
        <v>1</v>
      </c>
      <c r="D6757" s="211" t="s">
        <v>4416</v>
      </c>
      <c r="E6757" s="211" t="s">
        <v>127</v>
      </c>
      <c r="F6757" s="211" t="s">
        <v>3291</v>
      </c>
    </row>
    <row r="6758" spans="1:6" x14ac:dyDescent="0.25">
      <c r="A6758" s="211" t="s">
        <v>5330</v>
      </c>
      <c r="B6758" s="211">
        <v>0</v>
      </c>
      <c r="C6758" s="211">
        <v>1</v>
      </c>
      <c r="D6758" s="211" t="s">
        <v>4423</v>
      </c>
      <c r="E6758" s="211" t="s">
        <v>127</v>
      </c>
      <c r="F6758" s="211" t="s">
        <v>3291</v>
      </c>
    </row>
    <row r="6759" spans="1:6" x14ac:dyDescent="0.25">
      <c r="A6759" s="211" t="s">
        <v>5330</v>
      </c>
      <c r="B6759" s="211">
        <v>0</v>
      </c>
      <c r="C6759" s="211">
        <v>1</v>
      </c>
      <c r="D6759" s="300" t="s">
        <v>3074</v>
      </c>
      <c r="E6759" s="211" t="s">
        <v>3292</v>
      </c>
      <c r="F6759" s="211" t="s">
        <v>3291</v>
      </c>
    </row>
    <row r="6760" spans="1:6" x14ac:dyDescent="0.25">
      <c r="A6760" s="211" t="s">
        <v>5330</v>
      </c>
      <c r="B6760" s="211">
        <v>0</v>
      </c>
      <c r="C6760" s="211">
        <v>1</v>
      </c>
      <c r="D6760" s="300" t="s">
        <v>3075</v>
      </c>
      <c r="E6760" s="211" t="s">
        <v>127</v>
      </c>
      <c r="F6760" s="211" t="s">
        <v>3291</v>
      </c>
    </row>
    <row r="6761" spans="1:6" x14ac:dyDescent="0.25">
      <c r="A6761" s="211" t="s">
        <v>5330</v>
      </c>
      <c r="B6761" s="211">
        <v>0</v>
      </c>
      <c r="C6761" s="211">
        <v>1</v>
      </c>
      <c r="D6761" s="300" t="s">
        <v>2546</v>
      </c>
      <c r="E6761" s="211" t="s">
        <v>127</v>
      </c>
      <c r="F6761" s="211" t="s">
        <v>3291</v>
      </c>
    </row>
    <row r="6762" spans="1:6" x14ac:dyDescent="0.25">
      <c r="A6762" s="211" t="s">
        <v>5248</v>
      </c>
      <c r="B6762" s="211">
        <v>0</v>
      </c>
      <c r="C6762" s="211">
        <v>1</v>
      </c>
      <c r="D6762" s="211" t="s">
        <v>379</v>
      </c>
      <c r="E6762" s="211" t="s">
        <v>3482</v>
      </c>
      <c r="F6762" s="211" t="s">
        <v>3291</v>
      </c>
    </row>
    <row r="6763" spans="1:6" x14ac:dyDescent="0.25">
      <c r="A6763" s="211" t="s">
        <v>5248</v>
      </c>
      <c r="B6763" s="211">
        <v>0</v>
      </c>
      <c r="C6763" s="211">
        <v>1</v>
      </c>
      <c r="D6763" s="211" t="s">
        <v>385</v>
      </c>
      <c r="E6763" s="211" t="s">
        <v>3482</v>
      </c>
      <c r="F6763" s="211" t="s">
        <v>3291</v>
      </c>
    </row>
    <row r="6764" spans="1:6" x14ac:dyDescent="0.25">
      <c r="A6764" s="211" t="s">
        <v>5248</v>
      </c>
      <c r="B6764" s="211">
        <v>0</v>
      </c>
      <c r="C6764" s="211">
        <v>1</v>
      </c>
      <c r="D6764" s="211" t="s">
        <v>3162</v>
      </c>
      <c r="E6764" s="211" t="s">
        <v>3482</v>
      </c>
      <c r="F6764" s="211" t="s">
        <v>3291</v>
      </c>
    </row>
    <row r="6765" spans="1:6" x14ac:dyDescent="0.25">
      <c r="A6765" s="211" t="s">
        <v>5248</v>
      </c>
      <c r="B6765" s="211">
        <v>0</v>
      </c>
      <c r="C6765" s="211">
        <v>1</v>
      </c>
      <c r="D6765" s="211" t="s">
        <v>3247</v>
      </c>
      <c r="E6765" s="211" t="s">
        <v>3482</v>
      </c>
      <c r="F6765" s="211" t="s">
        <v>3291</v>
      </c>
    </row>
    <row r="6766" spans="1:6" x14ac:dyDescent="0.25">
      <c r="A6766" s="211" t="s">
        <v>5248</v>
      </c>
      <c r="B6766" s="211">
        <v>0</v>
      </c>
      <c r="C6766" s="211">
        <v>1</v>
      </c>
      <c r="D6766" s="211" t="s">
        <v>2283</v>
      </c>
      <c r="E6766" s="211" t="s">
        <v>3482</v>
      </c>
      <c r="F6766" s="211" t="s">
        <v>3291</v>
      </c>
    </row>
    <row r="6767" spans="1:6" x14ac:dyDescent="0.25">
      <c r="A6767" s="211" t="s">
        <v>5248</v>
      </c>
      <c r="B6767" s="211">
        <v>0</v>
      </c>
      <c r="C6767" s="211">
        <v>1</v>
      </c>
      <c r="D6767" s="211" t="s">
        <v>2282</v>
      </c>
      <c r="E6767" s="211" t="s">
        <v>3482</v>
      </c>
      <c r="F6767" s="211" t="s">
        <v>3291</v>
      </c>
    </row>
    <row r="6768" spans="1:6" x14ac:dyDescent="0.25">
      <c r="A6768" s="211" t="s">
        <v>5248</v>
      </c>
      <c r="B6768" s="211">
        <v>0</v>
      </c>
      <c r="C6768" s="211">
        <v>1</v>
      </c>
      <c r="D6768" s="211" t="s">
        <v>209</v>
      </c>
      <c r="E6768" s="211" t="s">
        <v>3292</v>
      </c>
      <c r="F6768" s="211" t="s">
        <v>3291</v>
      </c>
    </row>
    <row r="6769" spans="1:6" x14ac:dyDescent="0.25">
      <c r="A6769" s="211" t="s">
        <v>5248</v>
      </c>
      <c r="B6769" s="211">
        <v>0</v>
      </c>
      <c r="C6769" s="211">
        <v>1</v>
      </c>
      <c r="D6769" s="211" t="s">
        <v>3196</v>
      </c>
      <c r="E6769" s="211" t="s">
        <v>3292</v>
      </c>
      <c r="F6769" s="211" t="s">
        <v>3291</v>
      </c>
    </row>
    <row r="6770" spans="1:6" x14ac:dyDescent="0.25">
      <c r="A6770" s="211" t="s">
        <v>5248</v>
      </c>
      <c r="B6770" s="211">
        <v>0</v>
      </c>
      <c r="C6770" s="211">
        <v>1</v>
      </c>
      <c r="D6770" s="211" t="s">
        <v>392</v>
      </c>
      <c r="E6770" s="211" t="s">
        <v>3292</v>
      </c>
      <c r="F6770" s="211" t="s">
        <v>3291</v>
      </c>
    </row>
    <row r="6771" spans="1:6" x14ac:dyDescent="0.25">
      <c r="A6771" s="211" t="s">
        <v>5248</v>
      </c>
      <c r="B6771" s="211">
        <v>0</v>
      </c>
      <c r="C6771" s="211">
        <v>1</v>
      </c>
      <c r="D6771" s="211" t="s">
        <v>642</v>
      </c>
      <c r="E6771" s="211" t="s">
        <v>3292</v>
      </c>
      <c r="F6771" s="211" t="s">
        <v>3291</v>
      </c>
    </row>
    <row r="6772" spans="1:6" x14ac:dyDescent="0.25">
      <c r="A6772" s="211" t="s">
        <v>5248</v>
      </c>
      <c r="B6772" s="211">
        <v>0</v>
      </c>
      <c r="C6772" s="211">
        <v>1</v>
      </c>
      <c r="D6772" s="211" t="s">
        <v>395</v>
      </c>
      <c r="E6772" s="211" t="s">
        <v>3292</v>
      </c>
      <c r="F6772" s="211" t="s">
        <v>3291</v>
      </c>
    </row>
    <row r="6773" spans="1:6" x14ac:dyDescent="0.25">
      <c r="A6773" s="211" t="s">
        <v>5248</v>
      </c>
      <c r="B6773" s="211">
        <v>0</v>
      </c>
      <c r="C6773" s="211">
        <v>1</v>
      </c>
      <c r="D6773" s="211" t="s">
        <v>397</v>
      </c>
      <c r="E6773" s="211" t="s">
        <v>3292</v>
      </c>
      <c r="F6773" s="211" t="s">
        <v>3291</v>
      </c>
    </row>
    <row r="6774" spans="1:6" x14ac:dyDescent="0.25">
      <c r="A6774" s="211" t="s">
        <v>5248</v>
      </c>
      <c r="B6774" s="211">
        <v>0</v>
      </c>
      <c r="C6774" s="211">
        <v>1</v>
      </c>
      <c r="D6774" s="211" t="s">
        <v>292</v>
      </c>
      <c r="E6774" s="211" t="s">
        <v>3292</v>
      </c>
      <c r="F6774" s="211" t="s">
        <v>3291</v>
      </c>
    </row>
    <row r="6775" spans="1:6" x14ac:dyDescent="0.25">
      <c r="A6775" s="211" t="s">
        <v>5248</v>
      </c>
      <c r="B6775" s="211">
        <v>0</v>
      </c>
      <c r="C6775" s="211">
        <v>1</v>
      </c>
      <c r="D6775" s="211" t="s">
        <v>400</v>
      </c>
      <c r="E6775" s="211" t="s">
        <v>3292</v>
      </c>
      <c r="F6775" s="211" t="s">
        <v>3291</v>
      </c>
    </row>
    <row r="6776" spans="1:6" x14ac:dyDescent="0.25">
      <c r="A6776" s="211" t="s">
        <v>5248</v>
      </c>
      <c r="B6776" s="211">
        <v>0</v>
      </c>
      <c r="C6776" s="211">
        <v>1</v>
      </c>
      <c r="D6776" s="211" t="s">
        <v>403</v>
      </c>
      <c r="E6776" s="211" t="s">
        <v>3292</v>
      </c>
      <c r="F6776" s="211" t="s">
        <v>3291</v>
      </c>
    </row>
    <row r="6777" spans="1:6" x14ac:dyDescent="0.25">
      <c r="A6777" s="211" t="s">
        <v>5248</v>
      </c>
      <c r="B6777" s="211">
        <v>0</v>
      </c>
      <c r="C6777" s="211">
        <v>1</v>
      </c>
      <c r="D6777" s="211" t="s">
        <v>1042</v>
      </c>
      <c r="E6777" s="211" t="s">
        <v>3292</v>
      </c>
      <c r="F6777" s="211" t="s">
        <v>3291</v>
      </c>
    </row>
    <row r="6778" spans="1:6" x14ac:dyDescent="0.25">
      <c r="A6778" s="211" t="s">
        <v>5248</v>
      </c>
      <c r="B6778" s="211">
        <v>0</v>
      </c>
      <c r="C6778" s="211">
        <v>1</v>
      </c>
      <c r="D6778" s="211" t="s">
        <v>1045</v>
      </c>
      <c r="E6778" s="211" t="s">
        <v>3292</v>
      </c>
      <c r="F6778" s="211" t="s">
        <v>3291</v>
      </c>
    </row>
    <row r="6779" spans="1:6" x14ac:dyDescent="0.25">
      <c r="A6779" s="211" t="s">
        <v>5248</v>
      </c>
      <c r="B6779" s="211">
        <v>0</v>
      </c>
      <c r="C6779" s="211">
        <v>1</v>
      </c>
      <c r="D6779" s="211" t="s">
        <v>933</v>
      </c>
      <c r="E6779" s="211" t="s">
        <v>3292</v>
      </c>
      <c r="F6779" s="211" t="s">
        <v>3291</v>
      </c>
    </row>
    <row r="6780" spans="1:6" x14ac:dyDescent="0.25">
      <c r="A6780" s="211" t="s">
        <v>5248</v>
      </c>
      <c r="B6780" s="211">
        <v>0</v>
      </c>
      <c r="C6780" s="211">
        <v>1</v>
      </c>
      <c r="D6780" s="211" t="s">
        <v>932</v>
      </c>
      <c r="E6780" s="211" t="s">
        <v>3292</v>
      </c>
      <c r="F6780" s="211" t="s">
        <v>3291</v>
      </c>
    </row>
    <row r="6781" spans="1:6" x14ac:dyDescent="0.25">
      <c r="A6781" s="211" t="s">
        <v>5248</v>
      </c>
      <c r="B6781" s="211">
        <v>0</v>
      </c>
      <c r="C6781" s="211">
        <v>1</v>
      </c>
      <c r="D6781" s="211" t="s">
        <v>381</v>
      </c>
      <c r="E6781" s="211" t="s">
        <v>3292</v>
      </c>
      <c r="F6781" s="211" t="s">
        <v>3291</v>
      </c>
    </row>
    <row r="6782" spans="1:6" x14ac:dyDescent="0.25">
      <c r="A6782" s="211" t="s">
        <v>5248</v>
      </c>
      <c r="B6782" s="211">
        <v>0</v>
      </c>
      <c r="C6782" s="211">
        <v>1</v>
      </c>
      <c r="D6782" s="211" t="s">
        <v>767</v>
      </c>
      <c r="E6782" s="211" t="s">
        <v>3292</v>
      </c>
      <c r="F6782" s="211" t="s">
        <v>3291</v>
      </c>
    </row>
    <row r="6783" spans="1:6" x14ac:dyDescent="0.25">
      <c r="A6783" s="211" t="s">
        <v>5248</v>
      </c>
      <c r="B6783" s="211">
        <v>0</v>
      </c>
      <c r="C6783" s="211">
        <v>1</v>
      </c>
      <c r="D6783" s="211" t="s">
        <v>4401</v>
      </c>
      <c r="E6783" s="211" t="s">
        <v>127</v>
      </c>
      <c r="F6783" s="211" t="s">
        <v>3291</v>
      </c>
    </row>
    <row r="6784" spans="1:6" x14ac:dyDescent="0.25">
      <c r="A6784" s="211" t="s">
        <v>5248</v>
      </c>
      <c r="B6784" s="211">
        <v>0</v>
      </c>
      <c r="C6784" s="211">
        <v>1</v>
      </c>
      <c r="D6784" s="211" t="s">
        <v>3200</v>
      </c>
      <c r="E6784" s="211" t="s">
        <v>127</v>
      </c>
      <c r="F6784" s="211" t="s">
        <v>3291</v>
      </c>
    </row>
    <row r="6785" spans="1:6" x14ac:dyDescent="0.25">
      <c r="A6785" s="211" t="s">
        <v>5248</v>
      </c>
      <c r="B6785" s="211">
        <v>0</v>
      </c>
      <c r="C6785" s="211">
        <v>1</v>
      </c>
      <c r="D6785" s="211" t="s">
        <v>3199</v>
      </c>
      <c r="E6785" s="211" t="s">
        <v>3292</v>
      </c>
      <c r="F6785" s="211" t="s">
        <v>3291</v>
      </c>
    </row>
    <row r="6786" spans="1:6" x14ac:dyDescent="0.25">
      <c r="A6786" s="211" t="s">
        <v>5248</v>
      </c>
      <c r="B6786" s="211">
        <v>0</v>
      </c>
      <c r="C6786" s="211">
        <v>1</v>
      </c>
      <c r="D6786" s="211" t="s">
        <v>87</v>
      </c>
      <c r="E6786" s="211" t="s">
        <v>3292</v>
      </c>
      <c r="F6786" s="211" t="s">
        <v>3291</v>
      </c>
    </row>
    <row r="6787" spans="1:6" x14ac:dyDescent="0.25">
      <c r="A6787" s="211" t="s">
        <v>5248</v>
      </c>
      <c r="B6787" s="211">
        <v>0</v>
      </c>
      <c r="C6787" s="211">
        <v>1</v>
      </c>
      <c r="D6787" s="211" t="s">
        <v>3584</v>
      </c>
      <c r="E6787" s="211" t="s">
        <v>3292</v>
      </c>
      <c r="F6787" s="211" t="s">
        <v>3291</v>
      </c>
    </row>
    <row r="6788" spans="1:6" x14ac:dyDescent="0.25">
      <c r="A6788" s="211" t="s">
        <v>5248</v>
      </c>
      <c r="B6788" s="211">
        <v>0</v>
      </c>
      <c r="C6788" s="211">
        <v>1</v>
      </c>
      <c r="D6788" s="211" t="s">
        <v>78</v>
      </c>
      <c r="E6788" s="211" t="s">
        <v>3292</v>
      </c>
      <c r="F6788" s="211" t="s">
        <v>3291</v>
      </c>
    </row>
    <row r="6789" spans="1:6" x14ac:dyDescent="0.25">
      <c r="A6789" s="211" t="s">
        <v>5248</v>
      </c>
      <c r="B6789" s="211">
        <v>0</v>
      </c>
      <c r="C6789" s="211">
        <v>1</v>
      </c>
      <c r="D6789" s="211" t="s">
        <v>3532</v>
      </c>
      <c r="E6789" s="211" t="s">
        <v>3292</v>
      </c>
      <c r="F6789" s="211" t="s">
        <v>3291</v>
      </c>
    </row>
    <row r="6790" spans="1:6" x14ac:dyDescent="0.25">
      <c r="A6790" s="211" t="s">
        <v>5248</v>
      </c>
      <c r="B6790" s="211">
        <v>0</v>
      </c>
      <c r="C6790" s="211">
        <v>1</v>
      </c>
      <c r="D6790" s="211" t="s">
        <v>1048</v>
      </c>
      <c r="E6790" s="211" t="s">
        <v>3292</v>
      </c>
      <c r="F6790" s="211" t="s">
        <v>3291</v>
      </c>
    </row>
    <row r="6791" spans="1:6" x14ac:dyDescent="0.25">
      <c r="A6791" s="211" t="s">
        <v>5248</v>
      </c>
      <c r="B6791" s="211">
        <v>0</v>
      </c>
      <c r="C6791" s="211">
        <v>1</v>
      </c>
      <c r="D6791" s="211" t="s">
        <v>1050</v>
      </c>
      <c r="E6791" s="211" t="s">
        <v>3292</v>
      </c>
      <c r="F6791" s="211" t="s">
        <v>3291</v>
      </c>
    </row>
    <row r="6792" spans="1:6" x14ac:dyDescent="0.25">
      <c r="A6792" s="211" t="s">
        <v>5248</v>
      </c>
      <c r="B6792" s="211">
        <v>0</v>
      </c>
      <c r="C6792" s="211">
        <v>1</v>
      </c>
      <c r="D6792" s="211" t="s">
        <v>1043</v>
      </c>
      <c r="E6792" s="211" t="s">
        <v>3292</v>
      </c>
      <c r="F6792" s="211" t="s">
        <v>3291</v>
      </c>
    </row>
    <row r="6793" spans="1:6" x14ac:dyDescent="0.25">
      <c r="A6793" s="211" t="s">
        <v>5248</v>
      </c>
      <c r="B6793" s="211">
        <v>0</v>
      </c>
      <c r="C6793" s="211">
        <v>1</v>
      </c>
      <c r="D6793" s="211" t="s">
        <v>4402</v>
      </c>
      <c r="E6793" s="211" t="s">
        <v>127</v>
      </c>
      <c r="F6793" s="211" t="s">
        <v>3291</v>
      </c>
    </row>
    <row r="6794" spans="1:6" x14ac:dyDescent="0.25">
      <c r="A6794" s="211" t="s">
        <v>5248</v>
      </c>
      <c r="B6794" s="211">
        <v>0</v>
      </c>
      <c r="C6794" s="211">
        <v>1</v>
      </c>
      <c r="D6794" s="211" t="s">
        <v>3993</v>
      </c>
      <c r="E6794" s="211" t="s">
        <v>3292</v>
      </c>
      <c r="F6794" s="211" t="s">
        <v>3291</v>
      </c>
    </row>
    <row r="6795" spans="1:6" x14ac:dyDescent="0.25">
      <c r="A6795" s="211" t="s">
        <v>5248</v>
      </c>
      <c r="B6795" s="211">
        <v>0</v>
      </c>
      <c r="C6795" s="211">
        <v>1</v>
      </c>
      <c r="D6795" s="211" t="s">
        <v>4195</v>
      </c>
      <c r="E6795" s="211" t="s">
        <v>127</v>
      </c>
      <c r="F6795" s="211" t="s">
        <v>3291</v>
      </c>
    </row>
    <row r="6796" spans="1:6" x14ac:dyDescent="0.25">
      <c r="A6796" s="211" t="s">
        <v>5248</v>
      </c>
      <c r="B6796" s="211">
        <v>0</v>
      </c>
      <c r="C6796" s="211">
        <v>1</v>
      </c>
      <c r="D6796" s="211" t="s">
        <v>4213</v>
      </c>
      <c r="E6796" s="211" t="s">
        <v>127</v>
      </c>
      <c r="F6796" s="211" t="s">
        <v>3291</v>
      </c>
    </row>
    <row r="6797" spans="1:6" x14ac:dyDescent="0.25">
      <c r="A6797" s="211" t="s">
        <v>5248</v>
      </c>
      <c r="B6797" s="211">
        <v>0</v>
      </c>
      <c r="C6797" s="211">
        <v>1</v>
      </c>
      <c r="D6797" s="211" t="s">
        <v>4214</v>
      </c>
      <c r="E6797" s="211" t="s">
        <v>127</v>
      </c>
      <c r="F6797" s="211" t="s">
        <v>3291</v>
      </c>
    </row>
    <row r="6798" spans="1:6" x14ac:dyDescent="0.25">
      <c r="A6798" s="211" t="s">
        <v>5248</v>
      </c>
      <c r="B6798" s="211">
        <v>0</v>
      </c>
      <c r="C6798" s="211">
        <v>1</v>
      </c>
      <c r="D6798" s="211" t="s">
        <v>4215</v>
      </c>
      <c r="E6798" s="211" t="s">
        <v>127</v>
      </c>
      <c r="F6798" s="211" t="s">
        <v>3291</v>
      </c>
    </row>
    <row r="6799" spans="1:6" x14ac:dyDescent="0.25">
      <c r="A6799" s="211" t="s">
        <v>5248</v>
      </c>
      <c r="B6799" s="211">
        <v>0</v>
      </c>
      <c r="C6799" s="211">
        <v>1</v>
      </c>
      <c r="D6799" s="211" t="s">
        <v>4216</v>
      </c>
      <c r="E6799" s="211" t="s">
        <v>127</v>
      </c>
      <c r="F6799" s="211" t="s">
        <v>3291</v>
      </c>
    </row>
    <row r="6800" spans="1:6" x14ac:dyDescent="0.25">
      <c r="A6800" s="211" t="s">
        <v>5248</v>
      </c>
      <c r="B6800" s="211">
        <v>0</v>
      </c>
      <c r="C6800" s="211">
        <v>1</v>
      </c>
      <c r="D6800" s="211" t="s">
        <v>4217</v>
      </c>
      <c r="E6800" s="211" t="s">
        <v>127</v>
      </c>
      <c r="F6800" s="211" t="s">
        <v>3291</v>
      </c>
    </row>
    <row r="6801" spans="1:6" x14ac:dyDescent="0.25">
      <c r="A6801" s="211" t="s">
        <v>5248</v>
      </c>
      <c r="B6801" s="211">
        <v>0</v>
      </c>
      <c r="C6801" s="211">
        <v>1</v>
      </c>
      <c r="D6801" s="211" t="s">
        <v>4221</v>
      </c>
      <c r="E6801" s="211" t="s">
        <v>127</v>
      </c>
      <c r="F6801" s="211" t="s">
        <v>3291</v>
      </c>
    </row>
    <row r="6802" spans="1:6" x14ac:dyDescent="0.25">
      <c r="A6802" s="211" t="s">
        <v>5248</v>
      </c>
      <c r="B6802" s="211">
        <v>0</v>
      </c>
      <c r="C6802" s="211">
        <v>1</v>
      </c>
      <c r="D6802" s="211" t="s">
        <v>4222</v>
      </c>
      <c r="E6802" s="211" t="s">
        <v>127</v>
      </c>
      <c r="F6802" s="211" t="s">
        <v>3291</v>
      </c>
    </row>
    <row r="6803" spans="1:6" x14ac:dyDescent="0.25">
      <c r="A6803" s="211" t="s">
        <v>5248</v>
      </c>
      <c r="B6803" s="211">
        <v>0</v>
      </c>
      <c r="C6803" s="211">
        <v>1</v>
      </c>
      <c r="D6803" s="211" t="s">
        <v>4223</v>
      </c>
      <c r="E6803" s="211" t="s">
        <v>127</v>
      </c>
      <c r="F6803" s="211" t="s">
        <v>3291</v>
      </c>
    </row>
    <row r="6804" spans="1:6" x14ac:dyDescent="0.25">
      <c r="A6804" s="211" t="s">
        <v>5248</v>
      </c>
      <c r="B6804" s="211">
        <v>0</v>
      </c>
      <c r="C6804" s="211">
        <v>1</v>
      </c>
      <c r="D6804" s="211" t="s">
        <v>4260</v>
      </c>
      <c r="E6804" s="211" t="s">
        <v>127</v>
      </c>
      <c r="F6804" s="211" t="s">
        <v>3291</v>
      </c>
    </row>
    <row r="6805" spans="1:6" x14ac:dyDescent="0.25">
      <c r="A6805" s="211" t="s">
        <v>5248</v>
      </c>
      <c r="B6805" s="211">
        <v>0</v>
      </c>
      <c r="C6805" s="211">
        <v>1</v>
      </c>
      <c r="D6805" s="211" t="s">
        <v>4301</v>
      </c>
      <c r="E6805" s="211" t="s">
        <v>127</v>
      </c>
      <c r="F6805" s="211" t="s">
        <v>3291</v>
      </c>
    </row>
    <row r="6806" spans="1:6" x14ac:dyDescent="0.25">
      <c r="A6806" s="211" t="s">
        <v>5248</v>
      </c>
      <c r="B6806" s="211">
        <v>0</v>
      </c>
      <c r="C6806" s="211">
        <v>1</v>
      </c>
      <c r="D6806" s="211" t="s">
        <v>4302</v>
      </c>
      <c r="E6806" s="211" t="s">
        <v>127</v>
      </c>
      <c r="F6806" s="211" t="s">
        <v>3291</v>
      </c>
    </row>
    <row r="6807" spans="1:6" x14ac:dyDescent="0.25">
      <c r="A6807" s="211" t="s">
        <v>5248</v>
      </c>
      <c r="B6807" s="211">
        <v>0</v>
      </c>
      <c r="C6807" s="211">
        <v>1</v>
      </c>
      <c r="D6807" s="211" t="s">
        <v>4303</v>
      </c>
      <c r="E6807" s="211" t="s">
        <v>127</v>
      </c>
      <c r="F6807" s="211" t="s">
        <v>3291</v>
      </c>
    </row>
    <row r="6808" spans="1:6" x14ac:dyDescent="0.25">
      <c r="A6808" s="211" t="s">
        <v>5248</v>
      </c>
      <c r="B6808" s="211">
        <v>0</v>
      </c>
      <c r="C6808" s="211">
        <v>1</v>
      </c>
      <c r="D6808" s="211" t="s">
        <v>4304</v>
      </c>
      <c r="E6808" s="211" t="s">
        <v>127</v>
      </c>
      <c r="F6808" s="211" t="s">
        <v>3291</v>
      </c>
    </row>
    <row r="6809" spans="1:6" x14ac:dyDescent="0.25">
      <c r="A6809" s="211" t="s">
        <v>5248</v>
      </c>
      <c r="B6809" s="211">
        <v>0</v>
      </c>
      <c r="C6809" s="211">
        <v>1</v>
      </c>
      <c r="D6809" s="211" t="s">
        <v>4305</v>
      </c>
      <c r="E6809" s="211" t="s">
        <v>127</v>
      </c>
      <c r="F6809" s="211" t="s">
        <v>3291</v>
      </c>
    </row>
    <row r="6810" spans="1:6" x14ac:dyDescent="0.25">
      <c r="A6810" s="211" t="s">
        <v>5248</v>
      </c>
      <c r="B6810" s="211">
        <v>0</v>
      </c>
      <c r="C6810" s="211">
        <v>1</v>
      </c>
      <c r="D6810" s="211" t="s">
        <v>4306</v>
      </c>
      <c r="E6810" s="211" t="s">
        <v>127</v>
      </c>
      <c r="F6810" s="211" t="s">
        <v>3291</v>
      </c>
    </row>
    <row r="6811" spans="1:6" x14ac:dyDescent="0.25">
      <c r="A6811" s="211" t="s">
        <v>5248</v>
      </c>
      <c r="B6811" s="211">
        <v>0</v>
      </c>
      <c r="C6811" s="211">
        <v>1</v>
      </c>
      <c r="D6811" s="211" t="s">
        <v>4310</v>
      </c>
      <c r="E6811" s="211" t="s">
        <v>127</v>
      </c>
      <c r="F6811" s="211" t="s">
        <v>3291</v>
      </c>
    </row>
    <row r="6812" spans="1:6" x14ac:dyDescent="0.25">
      <c r="A6812" s="211" t="s">
        <v>5248</v>
      </c>
      <c r="B6812" s="211">
        <v>0</v>
      </c>
      <c r="C6812" s="211">
        <v>1</v>
      </c>
      <c r="D6812" s="211" t="s">
        <v>4311</v>
      </c>
      <c r="E6812" s="211" t="s">
        <v>127</v>
      </c>
      <c r="F6812" s="211" t="s">
        <v>3291</v>
      </c>
    </row>
    <row r="6813" spans="1:6" x14ac:dyDescent="0.25">
      <c r="A6813" s="211" t="s">
        <v>5248</v>
      </c>
      <c r="B6813" s="211">
        <v>0</v>
      </c>
      <c r="C6813" s="211">
        <v>1</v>
      </c>
      <c r="D6813" s="211" t="s">
        <v>4312</v>
      </c>
      <c r="E6813" s="211" t="s">
        <v>127</v>
      </c>
      <c r="F6813" s="211" t="s">
        <v>3291</v>
      </c>
    </row>
    <row r="6814" spans="1:6" x14ac:dyDescent="0.25">
      <c r="A6814" s="211" t="s">
        <v>5248</v>
      </c>
      <c r="B6814" s="211">
        <v>0</v>
      </c>
      <c r="C6814" s="211">
        <v>1</v>
      </c>
      <c r="D6814" s="211" t="s">
        <v>3948</v>
      </c>
      <c r="E6814" s="211" t="s">
        <v>127</v>
      </c>
      <c r="F6814" s="211" t="s">
        <v>3291</v>
      </c>
    </row>
    <row r="6815" spans="1:6" x14ac:dyDescent="0.25">
      <c r="A6815" s="211" t="s">
        <v>5248</v>
      </c>
      <c r="B6815" s="211">
        <v>0</v>
      </c>
      <c r="C6815" s="211">
        <v>1</v>
      </c>
      <c r="D6815" s="211" t="s">
        <v>4415</v>
      </c>
      <c r="E6815" s="211" t="s">
        <v>127</v>
      </c>
      <c r="F6815" s="211" t="s">
        <v>3291</v>
      </c>
    </row>
    <row r="6816" spans="1:6" x14ac:dyDescent="0.25">
      <c r="A6816" s="211" t="s">
        <v>5248</v>
      </c>
      <c r="B6816" s="211">
        <v>0</v>
      </c>
      <c r="C6816" s="211">
        <v>1</v>
      </c>
      <c r="D6816" s="211" t="s">
        <v>4416</v>
      </c>
      <c r="E6816" s="211" t="s">
        <v>127</v>
      </c>
      <c r="F6816" s="211" t="s">
        <v>3291</v>
      </c>
    </row>
    <row r="6817" spans="1:6" x14ac:dyDescent="0.25">
      <c r="A6817" s="211" t="s">
        <v>5248</v>
      </c>
      <c r="B6817" s="211">
        <v>0</v>
      </c>
      <c r="C6817" s="211">
        <v>1</v>
      </c>
      <c r="D6817" s="211" t="s">
        <v>4418</v>
      </c>
      <c r="E6817" s="211" t="s">
        <v>127</v>
      </c>
      <c r="F6817" s="211" t="s">
        <v>3291</v>
      </c>
    </row>
    <row r="6818" spans="1:6" x14ac:dyDescent="0.25">
      <c r="A6818" s="211" t="s">
        <v>5248</v>
      </c>
      <c r="B6818" s="211">
        <v>0</v>
      </c>
      <c r="C6818" s="211">
        <v>1</v>
      </c>
      <c r="D6818" s="300" t="s">
        <v>3074</v>
      </c>
      <c r="E6818" s="211" t="s">
        <v>3292</v>
      </c>
      <c r="F6818" s="211" t="s">
        <v>3291</v>
      </c>
    </row>
    <row r="6819" spans="1:6" x14ac:dyDescent="0.25">
      <c r="A6819" s="211" t="s">
        <v>5248</v>
      </c>
      <c r="B6819" s="211">
        <v>0</v>
      </c>
      <c r="C6819" s="211">
        <v>1</v>
      </c>
      <c r="D6819" s="300" t="s">
        <v>3075</v>
      </c>
      <c r="E6819" s="211" t="s">
        <v>127</v>
      </c>
      <c r="F6819" s="211" t="s">
        <v>3291</v>
      </c>
    </row>
    <row r="6820" spans="1:6" x14ac:dyDescent="0.25">
      <c r="A6820" s="211" t="s">
        <v>5248</v>
      </c>
      <c r="B6820" s="211">
        <v>0</v>
      </c>
      <c r="C6820" s="211">
        <v>1</v>
      </c>
      <c r="D6820" s="300" t="s">
        <v>2546</v>
      </c>
      <c r="E6820" s="211" t="s">
        <v>127</v>
      </c>
      <c r="F6820" s="211" t="s">
        <v>3291</v>
      </c>
    </row>
    <row r="6821" spans="1:6" x14ac:dyDescent="0.25">
      <c r="A6821" s="211" t="s">
        <v>5251</v>
      </c>
      <c r="B6821" s="211">
        <v>0</v>
      </c>
      <c r="C6821" s="211">
        <v>1</v>
      </c>
      <c r="D6821" s="211" t="s">
        <v>379</v>
      </c>
      <c r="E6821" s="211" t="s">
        <v>3482</v>
      </c>
      <c r="F6821" s="211" t="s">
        <v>3291</v>
      </c>
    </row>
    <row r="6822" spans="1:6" x14ac:dyDescent="0.25">
      <c r="A6822" s="211" t="s">
        <v>5251</v>
      </c>
      <c r="B6822" s="211">
        <v>0</v>
      </c>
      <c r="C6822" s="211">
        <v>1</v>
      </c>
      <c r="D6822" s="211" t="s">
        <v>385</v>
      </c>
      <c r="E6822" s="211" t="s">
        <v>3482</v>
      </c>
      <c r="F6822" s="211" t="s">
        <v>3291</v>
      </c>
    </row>
    <row r="6823" spans="1:6" x14ac:dyDescent="0.25">
      <c r="A6823" s="211" t="s">
        <v>5251</v>
      </c>
      <c r="B6823" s="211">
        <v>0</v>
      </c>
      <c r="C6823" s="211">
        <v>1</v>
      </c>
      <c r="D6823" s="211" t="s">
        <v>3162</v>
      </c>
      <c r="E6823" s="211" t="s">
        <v>3482</v>
      </c>
      <c r="F6823" s="211" t="s">
        <v>3291</v>
      </c>
    </row>
    <row r="6824" spans="1:6" x14ac:dyDescent="0.25">
      <c r="A6824" s="211" t="s">
        <v>5251</v>
      </c>
      <c r="B6824" s="211">
        <v>0</v>
      </c>
      <c r="C6824" s="211">
        <v>1</v>
      </c>
      <c r="D6824" s="211" t="s">
        <v>3247</v>
      </c>
      <c r="E6824" s="211" t="s">
        <v>3482</v>
      </c>
      <c r="F6824" s="211" t="s">
        <v>3291</v>
      </c>
    </row>
    <row r="6825" spans="1:6" x14ac:dyDescent="0.25">
      <c r="A6825" s="211" t="s">
        <v>5251</v>
      </c>
      <c r="B6825" s="211">
        <v>0</v>
      </c>
      <c r="C6825" s="211">
        <v>1</v>
      </c>
      <c r="D6825" s="211" t="s">
        <v>2283</v>
      </c>
      <c r="E6825" s="211" t="s">
        <v>3482</v>
      </c>
      <c r="F6825" s="211" t="s">
        <v>3291</v>
      </c>
    </row>
    <row r="6826" spans="1:6" x14ac:dyDescent="0.25">
      <c r="A6826" s="211" t="s">
        <v>5251</v>
      </c>
      <c r="B6826" s="211">
        <v>0</v>
      </c>
      <c r="C6826" s="211">
        <v>1</v>
      </c>
      <c r="D6826" s="211" t="s">
        <v>2282</v>
      </c>
      <c r="E6826" s="211" t="s">
        <v>3482</v>
      </c>
      <c r="F6826" s="211" t="s">
        <v>3291</v>
      </c>
    </row>
    <row r="6827" spans="1:6" x14ac:dyDescent="0.25">
      <c r="A6827" s="211" t="s">
        <v>5251</v>
      </c>
      <c r="B6827" s="211">
        <v>0</v>
      </c>
      <c r="C6827" s="211">
        <v>1</v>
      </c>
      <c r="D6827" s="211" t="s">
        <v>209</v>
      </c>
      <c r="E6827" s="211" t="s">
        <v>3292</v>
      </c>
      <c r="F6827" s="211" t="s">
        <v>3291</v>
      </c>
    </row>
    <row r="6828" spans="1:6" x14ac:dyDescent="0.25">
      <c r="A6828" s="211" t="s">
        <v>5251</v>
      </c>
      <c r="B6828" s="211">
        <v>0</v>
      </c>
      <c r="C6828" s="211">
        <v>1</v>
      </c>
      <c r="D6828" s="211" t="s">
        <v>3196</v>
      </c>
      <c r="E6828" s="211" t="s">
        <v>3292</v>
      </c>
      <c r="F6828" s="211" t="s">
        <v>3291</v>
      </c>
    </row>
    <row r="6829" spans="1:6" x14ac:dyDescent="0.25">
      <c r="A6829" s="211" t="s">
        <v>5251</v>
      </c>
      <c r="B6829" s="211">
        <v>0</v>
      </c>
      <c r="C6829" s="211">
        <v>1</v>
      </c>
      <c r="D6829" s="211" t="s">
        <v>392</v>
      </c>
      <c r="E6829" s="211" t="s">
        <v>3292</v>
      </c>
      <c r="F6829" s="211" t="s">
        <v>3291</v>
      </c>
    </row>
    <row r="6830" spans="1:6" x14ac:dyDescent="0.25">
      <c r="A6830" s="211" t="s">
        <v>5251</v>
      </c>
      <c r="B6830" s="211">
        <v>0</v>
      </c>
      <c r="C6830" s="211">
        <v>1</v>
      </c>
      <c r="D6830" s="211" t="s">
        <v>642</v>
      </c>
      <c r="E6830" s="211" t="s">
        <v>3292</v>
      </c>
      <c r="F6830" s="211" t="s">
        <v>3291</v>
      </c>
    </row>
    <row r="6831" spans="1:6" x14ac:dyDescent="0.25">
      <c r="A6831" s="211" t="s">
        <v>5251</v>
      </c>
      <c r="B6831" s="211">
        <v>0</v>
      </c>
      <c r="C6831" s="211">
        <v>1</v>
      </c>
      <c r="D6831" s="211" t="s">
        <v>395</v>
      </c>
      <c r="E6831" s="211" t="s">
        <v>3292</v>
      </c>
      <c r="F6831" s="211" t="s">
        <v>3291</v>
      </c>
    </row>
    <row r="6832" spans="1:6" x14ac:dyDescent="0.25">
      <c r="A6832" s="211" t="s">
        <v>5251</v>
      </c>
      <c r="B6832" s="211">
        <v>0</v>
      </c>
      <c r="C6832" s="211">
        <v>1</v>
      </c>
      <c r="D6832" s="211" t="s">
        <v>397</v>
      </c>
      <c r="E6832" s="211" t="s">
        <v>3292</v>
      </c>
      <c r="F6832" s="211" t="s">
        <v>3291</v>
      </c>
    </row>
    <row r="6833" spans="1:6" x14ac:dyDescent="0.25">
      <c r="A6833" s="211" t="s">
        <v>5251</v>
      </c>
      <c r="B6833" s="211">
        <v>0</v>
      </c>
      <c r="C6833" s="211">
        <v>1</v>
      </c>
      <c r="D6833" s="211" t="s">
        <v>292</v>
      </c>
      <c r="E6833" s="211" t="s">
        <v>3292</v>
      </c>
      <c r="F6833" s="211" t="s">
        <v>3291</v>
      </c>
    </row>
    <row r="6834" spans="1:6" x14ac:dyDescent="0.25">
      <c r="A6834" s="211" t="s">
        <v>5251</v>
      </c>
      <c r="B6834" s="211">
        <v>0</v>
      </c>
      <c r="C6834" s="211">
        <v>1</v>
      </c>
      <c r="D6834" s="211" t="s">
        <v>400</v>
      </c>
      <c r="E6834" s="211" t="s">
        <v>3292</v>
      </c>
      <c r="F6834" s="211" t="s">
        <v>3291</v>
      </c>
    </row>
    <row r="6835" spans="1:6" x14ac:dyDescent="0.25">
      <c r="A6835" s="211" t="s">
        <v>5251</v>
      </c>
      <c r="B6835" s="211">
        <v>0</v>
      </c>
      <c r="C6835" s="211">
        <v>1</v>
      </c>
      <c r="D6835" s="211" t="s">
        <v>403</v>
      </c>
      <c r="E6835" s="211" t="s">
        <v>3292</v>
      </c>
      <c r="F6835" s="211" t="s">
        <v>3291</v>
      </c>
    </row>
    <row r="6836" spans="1:6" x14ac:dyDescent="0.25">
      <c r="A6836" s="211" t="s">
        <v>5251</v>
      </c>
      <c r="B6836" s="211">
        <v>0</v>
      </c>
      <c r="C6836" s="211">
        <v>1</v>
      </c>
      <c r="D6836" s="211" t="s">
        <v>1042</v>
      </c>
      <c r="E6836" s="211" t="s">
        <v>3292</v>
      </c>
      <c r="F6836" s="211" t="s">
        <v>3291</v>
      </c>
    </row>
    <row r="6837" spans="1:6" x14ac:dyDescent="0.25">
      <c r="A6837" s="211" t="s">
        <v>5251</v>
      </c>
      <c r="B6837" s="211">
        <v>0</v>
      </c>
      <c r="C6837" s="211">
        <v>1</v>
      </c>
      <c r="D6837" s="211" t="s">
        <v>1045</v>
      </c>
      <c r="E6837" s="211" t="s">
        <v>3292</v>
      </c>
      <c r="F6837" s="211" t="s">
        <v>3291</v>
      </c>
    </row>
    <row r="6838" spans="1:6" x14ac:dyDescent="0.25">
      <c r="A6838" s="211" t="s">
        <v>5251</v>
      </c>
      <c r="B6838" s="211">
        <v>0</v>
      </c>
      <c r="C6838" s="211">
        <v>1</v>
      </c>
      <c r="D6838" s="211" t="s">
        <v>933</v>
      </c>
      <c r="E6838" s="211" t="s">
        <v>3292</v>
      </c>
      <c r="F6838" s="211" t="s">
        <v>3291</v>
      </c>
    </row>
    <row r="6839" spans="1:6" x14ac:dyDescent="0.25">
      <c r="A6839" s="211" t="s">
        <v>5251</v>
      </c>
      <c r="B6839" s="211">
        <v>0</v>
      </c>
      <c r="C6839" s="211">
        <v>1</v>
      </c>
      <c r="D6839" s="211" t="s">
        <v>932</v>
      </c>
      <c r="E6839" s="211" t="s">
        <v>3292</v>
      </c>
      <c r="F6839" s="211" t="s">
        <v>3291</v>
      </c>
    </row>
    <row r="6840" spans="1:6" x14ac:dyDescent="0.25">
      <c r="A6840" s="211" t="s">
        <v>5251</v>
      </c>
      <c r="B6840" s="211">
        <v>0</v>
      </c>
      <c r="C6840" s="211">
        <v>1</v>
      </c>
      <c r="D6840" s="211" t="s">
        <v>381</v>
      </c>
      <c r="E6840" s="211" t="s">
        <v>3292</v>
      </c>
      <c r="F6840" s="211" t="s">
        <v>3291</v>
      </c>
    </row>
    <row r="6841" spans="1:6" x14ac:dyDescent="0.25">
      <c r="A6841" s="211" t="s">
        <v>5251</v>
      </c>
      <c r="B6841" s="211">
        <v>0</v>
      </c>
      <c r="C6841" s="211">
        <v>1</v>
      </c>
      <c r="D6841" s="211" t="s">
        <v>767</v>
      </c>
      <c r="E6841" s="211" t="s">
        <v>3292</v>
      </c>
      <c r="F6841" s="211" t="s">
        <v>3291</v>
      </c>
    </row>
    <row r="6842" spans="1:6" x14ac:dyDescent="0.25">
      <c r="A6842" s="211" t="s">
        <v>5251</v>
      </c>
      <c r="B6842" s="211">
        <v>0</v>
      </c>
      <c r="C6842" s="211">
        <v>1</v>
      </c>
      <c r="D6842" s="211" t="s">
        <v>4401</v>
      </c>
      <c r="E6842" s="211" t="s">
        <v>127</v>
      </c>
      <c r="F6842" s="211" t="s">
        <v>3291</v>
      </c>
    </row>
    <row r="6843" spans="1:6" x14ac:dyDescent="0.25">
      <c r="A6843" s="211" t="s">
        <v>5251</v>
      </c>
      <c r="B6843" s="211">
        <v>0</v>
      </c>
      <c r="C6843" s="211">
        <v>1</v>
      </c>
      <c r="D6843" s="211" t="s">
        <v>3200</v>
      </c>
      <c r="E6843" s="211" t="s">
        <v>127</v>
      </c>
      <c r="F6843" s="211" t="s">
        <v>3291</v>
      </c>
    </row>
    <row r="6844" spans="1:6" x14ac:dyDescent="0.25">
      <c r="A6844" s="211" t="s">
        <v>5251</v>
      </c>
      <c r="B6844" s="211">
        <v>0</v>
      </c>
      <c r="C6844" s="211">
        <v>1</v>
      </c>
      <c r="D6844" s="211" t="s">
        <v>3199</v>
      </c>
      <c r="E6844" s="211" t="s">
        <v>3292</v>
      </c>
      <c r="F6844" s="211" t="s">
        <v>3291</v>
      </c>
    </row>
    <row r="6845" spans="1:6" x14ac:dyDescent="0.25">
      <c r="A6845" s="211" t="s">
        <v>5251</v>
      </c>
      <c r="B6845" s="211">
        <v>0</v>
      </c>
      <c r="C6845" s="211">
        <v>1</v>
      </c>
      <c r="D6845" s="211" t="s">
        <v>87</v>
      </c>
      <c r="E6845" s="211" t="s">
        <v>3292</v>
      </c>
      <c r="F6845" s="211" t="s">
        <v>3291</v>
      </c>
    </row>
    <row r="6846" spans="1:6" x14ac:dyDescent="0.25">
      <c r="A6846" s="211" t="s">
        <v>5251</v>
      </c>
      <c r="B6846" s="211">
        <v>0</v>
      </c>
      <c r="C6846" s="211">
        <v>1</v>
      </c>
      <c r="D6846" s="211" t="s">
        <v>3584</v>
      </c>
      <c r="E6846" s="211" t="s">
        <v>3292</v>
      </c>
      <c r="F6846" s="211" t="s">
        <v>3291</v>
      </c>
    </row>
    <row r="6847" spans="1:6" x14ac:dyDescent="0.25">
      <c r="A6847" s="211" t="s">
        <v>5251</v>
      </c>
      <c r="B6847" s="211">
        <v>0</v>
      </c>
      <c r="C6847" s="211">
        <v>1</v>
      </c>
      <c r="D6847" s="211" t="s">
        <v>78</v>
      </c>
      <c r="E6847" s="211" t="s">
        <v>3292</v>
      </c>
      <c r="F6847" s="211" t="s">
        <v>3291</v>
      </c>
    </row>
    <row r="6848" spans="1:6" x14ac:dyDescent="0.25">
      <c r="A6848" s="211" t="s">
        <v>5251</v>
      </c>
      <c r="B6848" s="211">
        <v>0</v>
      </c>
      <c r="C6848" s="211">
        <v>1</v>
      </c>
      <c r="D6848" s="211" t="s">
        <v>3532</v>
      </c>
      <c r="E6848" s="211" t="s">
        <v>3292</v>
      </c>
      <c r="F6848" s="211" t="s">
        <v>3291</v>
      </c>
    </row>
    <row r="6849" spans="1:6" x14ac:dyDescent="0.25">
      <c r="A6849" s="211" t="s">
        <v>5251</v>
      </c>
      <c r="B6849" s="211">
        <v>0</v>
      </c>
      <c r="C6849" s="211">
        <v>1</v>
      </c>
      <c r="D6849" s="211" t="s">
        <v>1048</v>
      </c>
      <c r="E6849" s="211" t="s">
        <v>3292</v>
      </c>
      <c r="F6849" s="211" t="s">
        <v>3291</v>
      </c>
    </row>
    <row r="6850" spans="1:6" x14ac:dyDescent="0.25">
      <c r="A6850" s="211" t="s">
        <v>5251</v>
      </c>
      <c r="B6850" s="211">
        <v>0</v>
      </c>
      <c r="C6850" s="211">
        <v>1</v>
      </c>
      <c r="D6850" s="211" t="s">
        <v>1050</v>
      </c>
      <c r="E6850" s="211" t="s">
        <v>3292</v>
      </c>
      <c r="F6850" s="211" t="s">
        <v>3291</v>
      </c>
    </row>
    <row r="6851" spans="1:6" x14ac:dyDescent="0.25">
      <c r="A6851" s="211" t="s">
        <v>5251</v>
      </c>
      <c r="B6851" s="211">
        <v>0</v>
      </c>
      <c r="C6851" s="211">
        <v>1</v>
      </c>
      <c r="D6851" s="211" t="s">
        <v>1043</v>
      </c>
      <c r="E6851" s="211" t="s">
        <v>3292</v>
      </c>
      <c r="F6851" s="211" t="s">
        <v>3291</v>
      </c>
    </row>
    <row r="6852" spans="1:6" x14ac:dyDescent="0.25">
      <c r="A6852" s="211" t="s">
        <v>5251</v>
      </c>
      <c r="B6852" s="211">
        <v>0</v>
      </c>
      <c r="C6852" s="211">
        <v>1</v>
      </c>
      <c r="D6852" s="211" t="s">
        <v>4402</v>
      </c>
      <c r="E6852" s="211" t="s">
        <v>127</v>
      </c>
      <c r="F6852" s="211" t="s">
        <v>3291</v>
      </c>
    </row>
    <row r="6853" spans="1:6" x14ac:dyDescent="0.25">
      <c r="A6853" s="211" t="s">
        <v>5251</v>
      </c>
      <c r="B6853" s="211">
        <v>0</v>
      </c>
      <c r="C6853" s="211">
        <v>1</v>
      </c>
      <c r="D6853" s="211" t="s">
        <v>3993</v>
      </c>
      <c r="E6853" s="211" t="s">
        <v>3292</v>
      </c>
      <c r="F6853" s="211" t="s">
        <v>3291</v>
      </c>
    </row>
    <row r="6854" spans="1:6" x14ac:dyDescent="0.25">
      <c r="A6854" s="211" t="s">
        <v>5251</v>
      </c>
      <c r="B6854" s="211">
        <v>0</v>
      </c>
      <c r="C6854" s="211">
        <v>1</v>
      </c>
      <c r="D6854" s="211" t="s">
        <v>4195</v>
      </c>
      <c r="E6854" s="211" t="s">
        <v>127</v>
      </c>
      <c r="F6854" s="211" t="s">
        <v>3291</v>
      </c>
    </row>
    <row r="6855" spans="1:6" x14ac:dyDescent="0.25">
      <c r="A6855" s="211" t="s">
        <v>5251</v>
      </c>
      <c r="B6855" s="211">
        <v>0</v>
      </c>
      <c r="C6855" s="211">
        <v>1</v>
      </c>
      <c r="D6855" s="211" t="s">
        <v>4213</v>
      </c>
      <c r="E6855" s="211" t="s">
        <v>127</v>
      </c>
      <c r="F6855" s="211" t="s">
        <v>3291</v>
      </c>
    </row>
    <row r="6856" spans="1:6" x14ac:dyDescent="0.25">
      <c r="A6856" s="211" t="s">
        <v>5251</v>
      </c>
      <c r="B6856" s="211">
        <v>0</v>
      </c>
      <c r="C6856" s="211">
        <v>1</v>
      </c>
      <c r="D6856" s="211" t="s">
        <v>4214</v>
      </c>
      <c r="E6856" s="211" t="s">
        <v>127</v>
      </c>
      <c r="F6856" s="211" t="s">
        <v>3291</v>
      </c>
    </row>
    <row r="6857" spans="1:6" x14ac:dyDescent="0.25">
      <c r="A6857" s="211" t="s">
        <v>5251</v>
      </c>
      <c r="B6857" s="211">
        <v>0</v>
      </c>
      <c r="C6857" s="211">
        <v>1</v>
      </c>
      <c r="D6857" s="211" t="s">
        <v>4215</v>
      </c>
      <c r="E6857" s="211" t="s">
        <v>127</v>
      </c>
      <c r="F6857" s="211" t="s">
        <v>3291</v>
      </c>
    </row>
    <row r="6858" spans="1:6" x14ac:dyDescent="0.25">
      <c r="A6858" s="211" t="s">
        <v>5251</v>
      </c>
      <c r="B6858" s="211">
        <v>0</v>
      </c>
      <c r="C6858" s="211">
        <v>1</v>
      </c>
      <c r="D6858" s="211" t="s">
        <v>4216</v>
      </c>
      <c r="E6858" s="211" t="s">
        <v>127</v>
      </c>
      <c r="F6858" s="211" t="s">
        <v>3291</v>
      </c>
    </row>
    <row r="6859" spans="1:6" x14ac:dyDescent="0.25">
      <c r="A6859" s="211" t="s">
        <v>5251</v>
      </c>
      <c r="B6859" s="211">
        <v>0</v>
      </c>
      <c r="C6859" s="211">
        <v>1</v>
      </c>
      <c r="D6859" s="211" t="s">
        <v>4217</v>
      </c>
      <c r="E6859" s="211" t="s">
        <v>127</v>
      </c>
      <c r="F6859" s="211" t="s">
        <v>3291</v>
      </c>
    </row>
    <row r="6860" spans="1:6" x14ac:dyDescent="0.25">
      <c r="A6860" s="211" t="s">
        <v>5251</v>
      </c>
      <c r="B6860" s="211">
        <v>0</v>
      </c>
      <c r="C6860" s="211">
        <v>1</v>
      </c>
      <c r="D6860" s="211" t="s">
        <v>4221</v>
      </c>
      <c r="E6860" s="211" t="s">
        <v>127</v>
      </c>
      <c r="F6860" s="211" t="s">
        <v>3291</v>
      </c>
    </row>
    <row r="6861" spans="1:6" x14ac:dyDescent="0.25">
      <c r="A6861" s="211" t="s">
        <v>5251</v>
      </c>
      <c r="B6861" s="211">
        <v>0</v>
      </c>
      <c r="C6861" s="211">
        <v>1</v>
      </c>
      <c r="D6861" s="211" t="s">
        <v>4222</v>
      </c>
      <c r="E6861" s="211" t="s">
        <v>127</v>
      </c>
      <c r="F6861" s="211" t="s">
        <v>3291</v>
      </c>
    </row>
    <row r="6862" spans="1:6" x14ac:dyDescent="0.25">
      <c r="A6862" s="211" t="s">
        <v>5251</v>
      </c>
      <c r="B6862" s="211">
        <v>0</v>
      </c>
      <c r="C6862" s="211">
        <v>1</v>
      </c>
      <c r="D6862" s="211" t="s">
        <v>4223</v>
      </c>
      <c r="E6862" s="211" t="s">
        <v>127</v>
      </c>
      <c r="F6862" s="211" t="s">
        <v>3291</v>
      </c>
    </row>
    <row r="6863" spans="1:6" x14ac:dyDescent="0.25">
      <c r="A6863" s="211" t="s">
        <v>5251</v>
      </c>
      <c r="B6863" s="211">
        <v>0</v>
      </c>
      <c r="C6863" s="211">
        <v>1</v>
      </c>
      <c r="D6863" s="211" t="s">
        <v>4260</v>
      </c>
      <c r="E6863" s="211" t="s">
        <v>127</v>
      </c>
      <c r="F6863" s="211" t="s">
        <v>3291</v>
      </c>
    </row>
    <row r="6864" spans="1:6" x14ac:dyDescent="0.25">
      <c r="A6864" s="211" t="s">
        <v>5251</v>
      </c>
      <c r="B6864" s="211">
        <v>0</v>
      </c>
      <c r="C6864" s="211">
        <v>1</v>
      </c>
      <c r="D6864" s="211" t="s">
        <v>4301</v>
      </c>
      <c r="E6864" s="211" t="s">
        <v>127</v>
      </c>
      <c r="F6864" s="211" t="s">
        <v>3291</v>
      </c>
    </row>
    <row r="6865" spans="1:6" x14ac:dyDescent="0.25">
      <c r="A6865" s="211" t="s">
        <v>5251</v>
      </c>
      <c r="B6865" s="211">
        <v>0</v>
      </c>
      <c r="C6865" s="211">
        <v>1</v>
      </c>
      <c r="D6865" s="211" t="s">
        <v>4302</v>
      </c>
      <c r="E6865" s="211" t="s">
        <v>127</v>
      </c>
      <c r="F6865" s="211" t="s">
        <v>3291</v>
      </c>
    </row>
    <row r="6866" spans="1:6" x14ac:dyDescent="0.25">
      <c r="A6866" s="211" t="s">
        <v>5251</v>
      </c>
      <c r="B6866" s="211">
        <v>0</v>
      </c>
      <c r="C6866" s="211">
        <v>1</v>
      </c>
      <c r="D6866" s="211" t="s">
        <v>4303</v>
      </c>
      <c r="E6866" s="211" t="s">
        <v>127</v>
      </c>
      <c r="F6866" s="211" t="s">
        <v>3291</v>
      </c>
    </row>
    <row r="6867" spans="1:6" x14ac:dyDescent="0.25">
      <c r="A6867" s="211" t="s">
        <v>5251</v>
      </c>
      <c r="B6867" s="211">
        <v>0</v>
      </c>
      <c r="C6867" s="211">
        <v>1</v>
      </c>
      <c r="D6867" s="211" t="s">
        <v>4304</v>
      </c>
      <c r="E6867" s="211" t="s">
        <v>127</v>
      </c>
      <c r="F6867" s="211" t="s">
        <v>3291</v>
      </c>
    </row>
    <row r="6868" spans="1:6" x14ac:dyDescent="0.25">
      <c r="A6868" s="211" t="s">
        <v>5251</v>
      </c>
      <c r="B6868" s="211">
        <v>0</v>
      </c>
      <c r="C6868" s="211">
        <v>1</v>
      </c>
      <c r="D6868" s="211" t="s">
        <v>4305</v>
      </c>
      <c r="E6868" s="211" t="s">
        <v>127</v>
      </c>
      <c r="F6868" s="211" t="s">
        <v>3291</v>
      </c>
    </row>
    <row r="6869" spans="1:6" x14ac:dyDescent="0.25">
      <c r="A6869" s="211" t="s">
        <v>5251</v>
      </c>
      <c r="B6869" s="211">
        <v>0</v>
      </c>
      <c r="C6869" s="211">
        <v>1</v>
      </c>
      <c r="D6869" s="211" t="s">
        <v>4306</v>
      </c>
      <c r="E6869" s="211" t="s">
        <v>127</v>
      </c>
      <c r="F6869" s="211" t="s">
        <v>3291</v>
      </c>
    </row>
    <row r="6870" spans="1:6" x14ac:dyDescent="0.25">
      <c r="A6870" s="211" t="s">
        <v>5251</v>
      </c>
      <c r="B6870" s="211">
        <v>0</v>
      </c>
      <c r="C6870" s="211">
        <v>1</v>
      </c>
      <c r="D6870" s="211" t="s">
        <v>4310</v>
      </c>
      <c r="E6870" s="211" t="s">
        <v>127</v>
      </c>
      <c r="F6870" s="211" t="s">
        <v>3291</v>
      </c>
    </row>
    <row r="6871" spans="1:6" x14ac:dyDescent="0.25">
      <c r="A6871" s="211" t="s">
        <v>5251</v>
      </c>
      <c r="B6871" s="211">
        <v>0</v>
      </c>
      <c r="C6871" s="211">
        <v>1</v>
      </c>
      <c r="D6871" s="211" t="s">
        <v>4311</v>
      </c>
      <c r="E6871" s="211" t="s">
        <v>127</v>
      </c>
      <c r="F6871" s="211" t="s">
        <v>3291</v>
      </c>
    </row>
    <row r="6872" spans="1:6" x14ac:dyDescent="0.25">
      <c r="A6872" s="211" t="s">
        <v>5251</v>
      </c>
      <c r="B6872" s="211">
        <v>0</v>
      </c>
      <c r="C6872" s="211">
        <v>1</v>
      </c>
      <c r="D6872" s="211" t="s">
        <v>4312</v>
      </c>
      <c r="E6872" s="211" t="s">
        <v>127</v>
      </c>
      <c r="F6872" s="211" t="s">
        <v>3291</v>
      </c>
    </row>
    <row r="6873" spans="1:6" x14ac:dyDescent="0.25">
      <c r="A6873" s="211" t="s">
        <v>5251</v>
      </c>
      <c r="B6873" s="211">
        <v>0</v>
      </c>
      <c r="C6873" s="211">
        <v>1</v>
      </c>
      <c r="D6873" s="211" t="s">
        <v>3948</v>
      </c>
      <c r="E6873" s="211" t="s">
        <v>127</v>
      </c>
      <c r="F6873" s="211" t="s">
        <v>3291</v>
      </c>
    </row>
    <row r="6874" spans="1:6" x14ac:dyDescent="0.25">
      <c r="A6874" s="211" t="s">
        <v>5251</v>
      </c>
      <c r="B6874" s="211">
        <v>0</v>
      </c>
      <c r="C6874" s="211">
        <v>1</v>
      </c>
      <c r="D6874" s="211" t="s">
        <v>4415</v>
      </c>
      <c r="E6874" s="211" t="s">
        <v>127</v>
      </c>
      <c r="F6874" s="211" t="s">
        <v>3291</v>
      </c>
    </row>
    <row r="6875" spans="1:6" x14ac:dyDescent="0.25">
      <c r="A6875" s="211" t="s">
        <v>5251</v>
      </c>
      <c r="B6875" s="211">
        <v>0</v>
      </c>
      <c r="C6875" s="211">
        <v>1</v>
      </c>
      <c r="D6875" s="211" t="s">
        <v>4416</v>
      </c>
      <c r="E6875" s="211" t="s">
        <v>127</v>
      </c>
      <c r="F6875" s="211" t="s">
        <v>3291</v>
      </c>
    </row>
    <row r="6876" spans="1:6" x14ac:dyDescent="0.25">
      <c r="A6876" s="211" t="s">
        <v>5251</v>
      </c>
      <c r="B6876" s="211">
        <v>0</v>
      </c>
      <c r="C6876" s="211">
        <v>1</v>
      </c>
      <c r="D6876" s="211" t="s">
        <v>4418</v>
      </c>
      <c r="E6876" s="211" t="s">
        <v>127</v>
      </c>
      <c r="F6876" s="211" t="s">
        <v>3291</v>
      </c>
    </row>
    <row r="6877" spans="1:6" x14ac:dyDescent="0.25">
      <c r="A6877" s="211" t="s">
        <v>5251</v>
      </c>
      <c r="B6877" s="211">
        <v>0</v>
      </c>
      <c r="C6877" s="211">
        <v>1</v>
      </c>
      <c r="D6877" s="300" t="s">
        <v>3074</v>
      </c>
      <c r="E6877" s="211" t="s">
        <v>3292</v>
      </c>
      <c r="F6877" s="211" t="s">
        <v>3291</v>
      </c>
    </row>
    <row r="6878" spans="1:6" x14ac:dyDescent="0.25">
      <c r="A6878" s="211" t="s">
        <v>5251</v>
      </c>
      <c r="B6878" s="211">
        <v>0</v>
      </c>
      <c r="C6878" s="211">
        <v>1</v>
      </c>
      <c r="D6878" s="300" t="s">
        <v>3075</v>
      </c>
      <c r="E6878" s="211" t="s">
        <v>127</v>
      </c>
      <c r="F6878" s="211" t="s">
        <v>3291</v>
      </c>
    </row>
    <row r="6879" spans="1:6" x14ac:dyDescent="0.25">
      <c r="A6879" s="211" t="s">
        <v>5251</v>
      </c>
      <c r="B6879" s="211">
        <v>0</v>
      </c>
      <c r="C6879" s="211">
        <v>1</v>
      </c>
      <c r="D6879" s="300" t="s">
        <v>2546</v>
      </c>
      <c r="E6879" s="211" t="s">
        <v>127</v>
      </c>
      <c r="F6879" s="211" t="s">
        <v>3291</v>
      </c>
    </row>
    <row r="6880" spans="1:6" x14ac:dyDescent="0.25">
      <c r="A6880" s="211" t="s">
        <v>5247</v>
      </c>
      <c r="B6880" s="211">
        <v>0</v>
      </c>
      <c r="C6880" s="211">
        <v>1</v>
      </c>
      <c r="D6880" s="211" t="s">
        <v>392</v>
      </c>
      <c r="E6880" s="211" t="s">
        <v>3292</v>
      </c>
      <c r="F6880" s="211" t="s">
        <v>3291</v>
      </c>
    </row>
    <row r="6881" spans="1:6" x14ac:dyDescent="0.25">
      <c r="A6881" s="211" t="s">
        <v>5247</v>
      </c>
      <c r="B6881" s="211">
        <v>0</v>
      </c>
      <c r="C6881" s="211">
        <v>1</v>
      </c>
      <c r="D6881" s="211" t="s">
        <v>642</v>
      </c>
      <c r="E6881" s="211" t="s">
        <v>3292</v>
      </c>
      <c r="F6881" s="211" t="s">
        <v>3291</v>
      </c>
    </row>
    <row r="6882" spans="1:6" x14ac:dyDescent="0.25">
      <c r="A6882" s="211" t="s">
        <v>5247</v>
      </c>
      <c r="B6882" s="211">
        <v>0</v>
      </c>
      <c r="C6882" s="211">
        <v>1</v>
      </c>
      <c r="D6882" s="211" t="s">
        <v>395</v>
      </c>
      <c r="E6882" s="211" t="s">
        <v>3292</v>
      </c>
      <c r="F6882" s="211" t="s">
        <v>3291</v>
      </c>
    </row>
    <row r="6883" spans="1:6" x14ac:dyDescent="0.25">
      <c r="A6883" s="211" t="s">
        <v>5247</v>
      </c>
      <c r="B6883" s="211">
        <v>0</v>
      </c>
      <c r="C6883" s="211">
        <v>1</v>
      </c>
      <c r="D6883" s="211" t="s">
        <v>397</v>
      </c>
      <c r="E6883" s="211" t="s">
        <v>3292</v>
      </c>
      <c r="F6883" s="211" t="s">
        <v>3291</v>
      </c>
    </row>
    <row r="6884" spans="1:6" x14ac:dyDescent="0.25">
      <c r="A6884" s="211" t="s">
        <v>5247</v>
      </c>
      <c r="B6884" s="211">
        <v>0</v>
      </c>
      <c r="C6884" s="211">
        <v>1</v>
      </c>
      <c r="D6884" s="211" t="s">
        <v>292</v>
      </c>
      <c r="E6884" s="211" t="s">
        <v>3292</v>
      </c>
      <c r="F6884" s="211" t="s">
        <v>3291</v>
      </c>
    </row>
    <row r="6885" spans="1:6" x14ac:dyDescent="0.25">
      <c r="A6885" s="211" t="s">
        <v>5247</v>
      </c>
      <c r="B6885" s="211">
        <v>0</v>
      </c>
      <c r="C6885" s="211">
        <v>1</v>
      </c>
      <c r="D6885" s="211" t="s">
        <v>400</v>
      </c>
      <c r="E6885" s="211" t="s">
        <v>3292</v>
      </c>
      <c r="F6885" s="211" t="s">
        <v>3291</v>
      </c>
    </row>
    <row r="6886" spans="1:6" x14ac:dyDescent="0.25">
      <c r="A6886" s="211" t="s">
        <v>5247</v>
      </c>
      <c r="B6886" s="211">
        <v>0</v>
      </c>
      <c r="C6886" s="211">
        <v>1</v>
      </c>
      <c r="D6886" s="211" t="s">
        <v>403</v>
      </c>
      <c r="E6886" s="211" t="s">
        <v>3292</v>
      </c>
      <c r="F6886" s="211" t="s">
        <v>3291</v>
      </c>
    </row>
    <row r="6887" spans="1:6" x14ac:dyDescent="0.25">
      <c r="A6887" s="211" t="s">
        <v>5247</v>
      </c>
      <c r="B6887" s="211">
        <v>0</v>
      </c>
      <c r="C6887" s="211">
        <v>1</v>
      </c>
      <c r="D6887" s="211" t="s">
        <v>1042</v>
      </c>
      <c r="E6887" s="211" t="s">
        <v>3292</v>
      </c>
      <c r="F6887" s="211" t="s">
        <v>3291</v>
      </c>
    </row>
    <row r="6888" spans="1:6" x14ac:dyDescent="0.25">
      <c r="A6888" s="211" t="s">
        <v>5247</v>
      </c>
      <c r="B6888" s="211">
        <v>0</v>
      </c>
      <c r="C6888" s="211">
        <v>1</v>
      </c>
      <c r="D6888" s="211" t="s">
        <v>1045</v>
      </c>
      <c r="E6888" s="211" t="s">
        <v>3292</v>
      </c>
      <c r="F6888" s="211" t="s">
        <v>3291</v>
      </c>
    </row>
    <row r="6889" spans="1:6" x14ac:dyDescent="0.25">
      <c r="A6889" s="211" t="s">
        <v>5247</v>
      </c>
      <c r="B6889" s="211">
        <v>0</v>
      </c>
      <c r="C6889" s="211">
        <v>1</v>
      </c>
      <c r="D6889" s="211" t="s">
        <v>933</v>
      </c>
      <c r="E6889" s="211" t="s">
        <v>3292</v>
      </c>
      <c r="F6889" s="211" t="s">
        <v>3291</v>
      </c>
    </row>
    <row r="6890" spans="1:6" x14ac:dyDescent="0.25">
      <c r="A6890" s="211" t="s">
        <v>5247</v>
      </c>
      <c r="B6890" s="211">
        <v>0</v>
      </c>
      <c r="C6890" s="211">
        <v>1</v>
      </c>
      <c r="D6890" s="211" t="s">
        <v>932</v>
      </c>
      <c r="E6890" s="211" t="s">
        <v>3292</v>
      </c>
      <c r="F6890" s="211" t="s">
        <v>3291</v>
      </c>
    </row>
    <row r="6891" spans="1:6" x14ac:dyDescent="0.25">
      <c r="A6891" s="211" t="s">
        <v>5247</v>
      </c>
      <c r="B6891" s="211">
        <v>0</v>
      </c>
      <c r="C6891" s="211">
        <v>1</v>
      </c>
      <c r="D6891" s="211" t="s">
        <v>1714</v>
      </c>
      <c r="E6891" s="211" t="s">
        <v>3292</v>
      </c>
      <c r="F6891" s="211" t="s">
        <v>3291</v>
      </c>
    </row>
    <row r="6892" spans="1:6" x14ac:dyDescent="0.25">
      <c r="A6892" s="211" t="s">
        <v>5247</v>
      </c>
      <c r="B6892" s="211">
        <v>0</v>
      </c>
      <c r="C6892" s="211">
        <v>1</v>
      </c>
      <c r="D6892" s="211" t="s">
        <v>1716</v>
      </c>
      <c r="E6892" s="211" t="s">
        <v>3292</v>
      </c>
      <c r="F6892" s="211" t="s">
        <v>3291</v>
      </c>
    </row>
    <row r="6893" spans="1:6" x14ac:dyDescent="0.25">
      <c r="A6893" s="211" t="s">
        <v>5247</v>
      </c>
      <c r="B6893" s="211">
        <v>0</v>
      </c>
      <c r="C6893" s="211">
        <v>1</v>
      </c>
      <c r="D6893" s="211" t="s">
        <v>1718</v>
      </c>
      <c r="E6893" s="211" t="s">
        <v>3292</v>
      </c>
      <c r="F6893" s="211" t="s">
        <v>3291</v>
      </c>
    </row>
    <row r="6894" spans="1:6" x14ac:dyDescent="0.25">
      <c r="A6894" s="211" t="s">
        <v>5247</v>
      </c>
      <c r="B6894" s="211">
        <v>0</v>
      </c>
      <c r="C6894" s="211">
        <v>1</v>
      </c>
      <c r="D6894" s="211" t="s">
        <v>2379</v>
      </c>
      <c r="E6894" s="211" t="s">
        <v>3292</v>
      </c>
      <c r="F6894" s="211" t="s">
        <v>3291</v>
      </c>
    </row>
    <row r="6895" spans="1:6" x14ac:dyDescent="0.25">
      <c r="A6895" s="211" t="s">
        <v>5247</v>
      </c>
      <c r="B6895" s="211">
        <v>0</v>
      </c>
      <c r="C6895" s="211">
        <v>1</v>
      </c>
      <c r="D6895" s="211" t="s">
        <v>1722</v>
      </c>
      <c r="E6895" s="211" t="s">
        <v>3292</v>
      </c>
      <c r="F6895" s="211" t="s">
        <v>3291</v>
      </c>
    </row>
    <row r="6896" spans="1:6" x14ac:dyDescent="0.25">
      <c r="A6896" s="211" t="s">
        <v>5247</v>
      </c>
      <c r="B6896" s="211">
        <v>0</v>
      </c>
      <c r="C6896" s="211">
        <v>1</v>
      </c>
      <c r="D6896" s="211" t="s">
        <v>1724</v>
      </c>
      <c r="E6896" s="211" t="s">
        <v>3292</v>
      </c>
      <c r="F6896" s="211" t="s">
        <v>3291</v>
      </c>
    </row>
    <row r="6897" spans="1:6" x14ac:dyDescent="0.25">
      <c r="A6897" s="211" t="s">
        <v>5247</v>
      </c>
      <c r="B6897" s="211">
        <v>0</v>
      </c>
      <c r="C6897" s="211">
        <v>1</v>
      </c>
      <c r="D6897" s="211" t="s">
        <v>72</v>
      </c>
      <c r="E6897" s="211" t="s">
        <v>3292</v>
      </c>
      <c r="F6897" s="211" t="s">
        <v>3291</v>
      </c>
    </row>
    <row r="6898" spans="1:6" x14ac:dyDescent="0.25">
      <c r="A6898" s="211" t="s">
        <v>5247</v>
      </c>
      <c r="B6898" s="211">
        <v>0</v>
      </c>
      <c r="C6898" s="211">
        <v>1</v>
      </c>
      <c r="D6898" s="211" t="s">
        <v>73</v>
      </c>
      <c r="E6898" s="211" t="s">
        <v>3292</v>
      </c>
      <c r="F6898" s="211" t="s">
        <v>3291</v>
      </c>
    </row>
    <row r="6899" spans="1:6" x14ac:dyDescent="0.25">
      <c r="A6899" s="211" t="s">
        <v>5247</v>
      </c>
      <c r="B6899" s="211">
        <v>0</v>
      </c>
      <c r="C6899" s="211">
        <v>1</v>
      </c>
      <c r="D6899" s="211" t="s">
        <v>3107</v>
      </c>
      <c r="E6899" s="211" t="s">
        <v>3292</v>
      </c>
      <c r="F6899" s="211" t="s">
        <v>3291</v>
      </c>
    </row>
    <row r="6900" spans="1:6" x14ac:dyDescent="0.25">
      <c r="A6900" s="211" t="s">
        <v>5247</v>
      </c>
      <c r="B6900" s="211">
        <v>0</v>
      </c>
      <c r="C6900" s="211">
        <v>1</v>
      </c>
      <c r="D6900" s="211" t="s">
        <v>3109</v>
      </c>
      <c r="E6900" s="211" t="s">
        <v>3292</v>
      </c>
      <c r="F6900" s="211" t="s">
        <v>3291</v>
      </c>
    </row>
    <row r="6901" spans="1:6" x14ac:dyDescent="0.25">
      <c r="A6901" s="211" t="s">
        <v>5247</v>
      </c>
      <c r="B6901" s="211">
        <v>0</v>
      </c>
      <c r="C6901" s="211">
        <v>1</v>
      </c>
      <c r="D6901" s="211" t="s">
        <v>3111</v>
      </c>
      <c r="E6901" s="211" t="s">
        <v>3292</v>
      </c>
      <c r="F6901" s="211" t="s">
        <v>3291</v>
      </c>
    </row>
    <row r="6902" spans="1:6" x14ac:dyDescent="0.25">
      <c r="A6902" s="211" t="s">
        <v>5247</v>
      </c>
      <c r="B6902" s="211">
        <v>0</v>
      </c>
      <c r="C6902" s="211">
        <v>1</v>
      </c>
      <c r="D6902" s="211" t="s">
        <v>4401</v>
      </c>
      <c r="E6902" s="211" t="s">
        <v>127</v>
      </c>
      <c r="F6902" s="211" t="s">
        <v>3291</v>
      </c>
    </row>
    <row r="6903" spans="1:6" x14ac:dyDescent="0.25">
      <c r="A6903" s="211" t="s">
        <v>5247</v>
      </c>
      <c r="B6903" s="211">
        <v>0</v>
      </c>
      <c r="C6903" s="211">
        <v>1</v>
      </c>
      <c r="D6903" s="211" t="s">
        <v>3200</v>
      </c>
      <c r="E6903" s="211" t="s">
        <v>127</v>
      </c>
      <c r="F6903" s="211" t="s">
        <v>3291</v>
      </c>
    </row>
    <row r="6904" spans="1:6" x14ac:dyDescent="0.25">
      <c r="A6904" s="211" t="s">
        <v>5247</v>
      </c>
      <c r="B6904" s="211">
        <v>0</v>
      </c>
      <c r="C6904" s="211">
        <v>1</v>
      </c>
      <c r="D6904" s="211" t="s">
        <v>3199</v>
      </c>
      <c r="E6904" s="211" t="s">
        <v>3292</v>
      </c>
      <c r="F6904" s="211" t="s">
        <v>3291</v>
      </c>
    </row>
    <row r="6905" spans="1:6" x14ac:dyDescent="0.25">
      <c r="A6905" s="211" t="s">
        <v>5247</v>
      </c>
      <c r="B6905" s="211">
        <v>0</v>
      </c>
      <c r="C6905" s="211">
        <v>1</v>
      </c>
      <c r="D6905" s="211" t="s">
        <v>3584</v>
      </c>
      <c r="E6905" s="211" t="s">
        <v>3292</v>
      </c>
      <c r="F6905" s="211" t="s">
        <v>3291</v>
      </c>
    </row>
    <row r="6906" spans="1:6" x14ac:dyDescent="0.25">
      <c r="A6906" s="211" t="s">
        <v>5247</v>
      </c>
      <c r="B6906" s="211">
        <v>0</v>
      </c>
      <c r="C6906" s="211">
        <v>1</v>
      </c>
      <c r="D6906" s="211" t="s">
        <v>3532</v>
      </c>
      <c r="E6906" s="211" t="s">
        <v>3292</v>
      </c>
      <c r="F6906" s="211" t="s">
        <v>3291</v>
      </c>
    </row>
    <row r="6907" spans="1:6" x14ac:dyDescent="0.25">
      <c r="A6907" s="211" t="s">
        <v>5247</v>
      </c>
      <c r="B6907" s="211">
        <v>0</v>
      </c>
      <c r="C6907" s="211">
        <v>1</v>
      </c>
      <c r="D6907" s="211" t="s">
        <v>1048</v>
      </c>
      <c r="E6907" s="211" t="s">
        <v>3292</v>
      </c>
      <c r="F6907" s="211" t="s">
        <v>3291</v>
      </c>
    </row>
    <row r="6908" spans="1:6" x14ac:dyDescent="0.25">
      <c r="A6908" s="211" t="s">
        <v>5247</v>
      </c>
      <c r="B6908" s="211">
        <v>0</v>
      </c>
      <c r="C6908" s="211">
        <v>1</v>
      </c>
      <c r="D6908" s="211" t="s">
        <v>1050</v>
      </c>
      <c r="E6908" s="211" t="s">
        <v>3292</v>
      </c>
      <c r="F6908" s="211" t="s">
        <v>3291</v>
      </c>
    </row>
    <row r="6909" spans="1:6" x14ac:dyDescent="0.25">
      <c r="A6909" s="211" t="s">
        <v>5247</v>
      </c>
      <c r="B6909" s="211">
        <v>0</v>
      </c>
      <c r="C6909" s="211">
        <v>1</v>
      </c>
      <c r="D6909" s="211" t="s">
        <v>1043</v>
      </c>
      <c r="E6909" s="211" t="s">
        <v>3292</v>
      </c>
      <c r="F6909" s="211" t="s">
        <v>3291</v>
      </c>
    </row>
    <row r="6910" spans="1:6" x14ac:dyDescent="0.25">
      <c r="A6910" s="211" t="s">
        <v>5247</v>
      </c>
      <c r="B6910" s="211">
        <v>0</v>
      </c>
      <c r="C6910" s="211">
        <v>1</v>
      </c>
      <c r="D6910" s="211" t="s">
        <v>4402</v>
      </c>
      <c r="E6910" s="211" t="s">
        <v>127</v>
      </c>
      <c r="F6910" s="211" t="s">
        <v>3291</v>
      </c>
    </row>
    <row r="6911" spans="1:6" x14ac:dyDescent="0.25">
      <c r="A6911" s="211" t="s">
        <v>5247</v>
      </c>
      <c r="B6911" s="211">
        <v>0</v>
      </c>
      <c r="C6911" s="211">
        <v>1</v>
      </c>
      <c r="D6911" s="211" t="s">
        <v>3993</v>
      </c>
      <c r="E6911" s="211" t="s">
        <v>3292</v>
      </c>
      <c r="F6911" s="211" t="s">
        <v>3291</v>
      </c>
    </row>
    <row r="6912" spans="1:6" x14ac:dyDescent="0.25">
      <c r="A6912" s="211" t="s">
        <v>5247</v>
      </c>
      <c r="B6912" s="211">
        <v>0</v>
      </c>
      <c r="C6912" s="211">
        <v>1</v>
      </c>
      <c r="D6912" s="211" t="s">
        <v>4195</v>
      </c>
      <c r="E6912" s="211" t="s">
        <v>127</v>
      </c>
      <c r="F6912" s="211" t="s">
        <v>3291</v>
      </c>
    </row>
    <row r="6913" spans="1:6" x14ac:dyDescent="0.25">
      <c r="A6913" s="211" t="s">
        <v>5247</v>
      </c>
      <c r="B6913" s="211">
        <v>0</v>
      </c>
      <c r="C6913" s="211">
        <v>1</v>
      </c>
      <c r="D6913" s="211" t="s">
        <v>4213</v>
      </c>
      <c r="E6913" s="211" t="s">
        <v>127</v>
      </c>
      <c r="F6913" s="211" t="s">
        <v>3291</v>
      </c>
    </row>
    <row r="6914" spans="1:6" x14ac:dyDescent="0.25">
      <c r="A6914" s="211" t="s">
        <v>5247</v>
      </c>
      <c r="B6914" s="211">
        <v>0</v>
      </c>
      <c r="C6914" s="211">
        <v>1</v>
      </c>
      <c r="D6914" s="211" t="s">
        <v>4214</v>
      </c>
      <c r="E6914" s="211" t="s">
        <v>127</v>
      </c>
      <c r="F6914" s="211" t="s">
        <v>3291</v>
      </c>
    </row>
    <row r="6915" spans="1:6" x14ac:dyDescent="0.25">
      <c r="A6915" s="211" t="s">
        <v>5247</v>
      </c>
      <c r="B6915" s="211">
        <v>0</v>
      </c>
      <c r="C6915" s="211">
        <v>1</v>
      </c>
      <c r="D6915" s="211" t="s">
        <v>4215</v>
      </c>
      <c r="E6915" s="211" t="s">
        <v>127</v>
      </c>
      <c r="F6915" s="211" t="s">
        <v>3291</v>
      </c>
    </row>
    <row r="6916" spans="1:6" x14ac:dyDescent="0.25">
      <c r="A6916" s="211" t="s">
        <v>5247</v>
      </c>
      <c r="B6916" s="211">
        <v>0</v>
      </c>
      <c r="C6916" s="211">
        <v>1</v>
      </c>
      <c r="D6916" s="211" t="s">
        <v>4216</v>
      </c>
      <c r="E6916" s="211" t="s">
        <v>127</v>
      </c>
      <c r="F6916" s="211" t="s">
        <v>3291</v>
      </c>
    </row>
    <row r="6917" spans="1:6" x14ac:dyDescent="0.25">
      <c r="A6917" s="211" t="s">
        <v>5247</v>
      </c>
      <c r="B6917" s="211">
        <v>0</v>
      </c>
      <c r="C6917" s="211">
        <v>1</v>
      </c>
      <c r="D6917" s="211" t="s">
        <v>4217</v>
      </c>
      <c r="E6917" s="211" t="s">
        <v>127</v>
      </c>
      <c r="F6917" s="211" t="s">
        <v>3291</v>
      </c>
    </row>
    <row r="6918" spans="1:6" x14ac:dyDescent="0.25">
      <c r="A6918" s="211" t="s">
        <v>5247</v>
      </c>
      <c r="B6918" s="211">
        <v>0</v>
      </c>
      <c r="C6918" s="211">
        <v>1</v>
      </c>
      <c r="D6918" s="211" t="s">
        <v>4218</v>
      </c>
      <c r="E6918" s="211" t="s">
        <v>127</v>
      </c>
      <c r="F6918" s="211" t="s">
        <v>3291</v>
      </c>
    </row>
    <row r="6919" spans="1:6" x14ac:dyDescent="0.25">
      <c r="A6919" s="211" t="s">
        <v>5247</v>
      </c>
      <c r="B6919" s="211">
        <v>0</v>
      </c>
      <c r="C6919" s="211">
        <v>1</v>
      </c>
      <c r="D6919" s="211" t="s">
        <v>4219</v>
      </c>
      <c r="E6919" s="211" t="s">
        <v>127</v>
      </c>
      <c r="F6919" s="211" t="s">
        <v>3291</v>
      </c>
    </row>
    <row r="6920" spans="1:6" x14ac:dyDescent="0.25">
      <c r="A6920" s="211" t="s">
        <v>5247</v>
      </c>
      <c r="B6920" s="211">
        <v>0</v>
      </c>
      <c r="C6920" s="211">
        <v>1</v>
      </c>
      <c r="D6920" s="211" t="s">
        <v>4220</v>
      </c>
      <c r="E6920" s="211" t="s">
        <v>127</v>
      </c>
      <c r="F6920" s="211" t="s">
        <v>3291</v>
      </c>
    </row>
    <row r="6921" spans="1:6" x14ac:dyDescent="0.25">
      <c r="A6921" s="211" t="s">
        <v>5247</v>
      </c>
      <c r="B6921" s="211">
        <v>0</v>
      </c>
      <c r="C6921" s="211">
        <v>1</v>
      </c>
      <c r="D6921" s="211" t="s">
        <v>4260</v>
      </c>
      <c r="E6921" s="211" t="s">
        <v>127</v>
      </c>
      <c r="F6921" s="211" t="s">
        <v>3291</v>
      </c>
    </row>
    <row r="6922" spans="1:6" x14ac:dyDescent="0.25">
      <c r="A6922" s="211" t="s">
        <v>5247</v>
      </c>
      <c r="B6922" s="211">
        <v>0</v>
      </c>
      <c r="C6922" s="211">
        <v>1</v>
      </c>
      <c r="D6922" s="211" t="s">
        <v>3192</v>
      </c>
      <c r="E6922" s="211" t="s">
        <v>3292</v>
      </c>
      <c r="F6922" s="211" t="s">
        <v>3291</v>
      </c>
    </row>
    <row r="6923" spans="1:6" x14ac:dyDescent="0.25">
      <c r="A6923" s="211" t="s">
        <v>5247</v>
      </c>
      <c r="B6923" s="211">
        <v>0</v>
      </c>
      <c r="C6923" s="211">
        <v>1</v>
      </c>
      <c r="D6923" s="211" t="s">
        <v>926</v>
      </c>
      <c r="E6923" s="211" t="s">
        <v>3292</v>
      </c>
      <c r="F6923" s="211" t="s">
        <v>3291</v>
      </c>
    </row>
    <row r="6924" spans="1:6" x14ac:dyDescent="0.25">
      <c r="A6924" s="211" t="s">
        <v>5247</v>
      </c>
      <c r="B6924" s="211">
        <v>0</v>
      </c>
      <c r="C6924" s="211">
        <v>1</v>
      </c>
      <c r="D6924" s="211" t="s">
        <v>4301</v>
      </c>
      <c r="E6924" s="211" t="s">
        <v>127</v>
      </c>
      <c r="F6924" s="211" t="s">
        <v>3291</v>
      </c>
    </row>
    <row r="6925" spans="1:6" x14ac:dyDescent="0.25">
      <c r="A6925" s="211" t="s">
        <v>5247</v>
      </c>
      <c r="B6925" s="211">
        <v>0</v>
      </c>
      <c r="C6925" s="211">
        <v>1</v>
      </c>
      <c r="D6925" s="211" t="s">
        <v>4302</v>
      </c>
      <c r="E6925" s="211" t="s">
        <v>127</v>
      </c>
      <c r="F6925" s="211" t="s">
        <v>3291</v>
      </c>
    </row>
    <row r="6926" spans="1:6" x14ac:dyDescent="0.25">
      <c r="A6926" s="211" t="s">
        <v>5247</v>
      </c>
      <c r="B6926" s="211">
        <v>0</v>
      </c>
      <c r="C6926" s="211">
        <v>1</v>
      </c>
      <c r="D6926" s="211" t="s">
        <v>4303</v>
      </c>
      <c r="E6926" s="211" t="s">
        <v>127</v>
      </c>
      <c r="F6926" s="211" t="s">
        <v>3291</v>
      </c>
    </row>
    <row r="6927" spans="1:6" x14ac:dyDescent="0.25">
      <c r="A6927" s="211" t="s">
        <v>5247</v>
      </c>
      <c r="B6927" s="211">
        <v>0</v>
      </c>
      <c r="C6927" s="211">
        <v>1</v>
      </c>
      <c r="D6927" s="211" t="s">
        <v>4304</v>
      </c>
      <c r="E6927" s="211" t="s">
        <v>127</v>
      </c>
      <c r="F6927" s="211" t="s">
        <v>3291</v>
      </c>
    </row>
    <row r="6928" spans="1:6" x14ac:dyDescent="0.25">
      <c r="A6928" s="211" t="s">
        <v>5247</v>
      </c>
      <c r="B6928" s="211">
        <v>0</v>
      </c>
      <c r="C6928" s="211">
        <v>1</v>
      </c>
      <c r="D6928" s="211" t="s">
        <v>4305</v>
      </c>
      <c r="E6928" s="211" t="s">
        <v>127</v>
      </c>
      <c r="F6928" s="211" t="s">
        <v>3291</v>
      </c>
    </row>
    <row r="6929" spans="1:6" x14ac:dyDescent="0.25">
      <c r="A6929" s="211" t="s">
        <v>5247</v>
      </c>
      <c r="B6929" s="211">
        <v>0</v>
      </c>
      <c r="C6929" s="211">
        <v>1</v>
      </c>
      <c r="D6929" s="211" t="s">
        <v>4306</v>
      </c>
      <c r="E6929" s="211" t="s">
        <v>127</v>
      </c>
      <c r="F6929" s="211" t="s">
        <v>3291</v>
      </c>
    </row>
    <row r="6930" spans="1:6" x14ac:dyDescent="0.25">
      <c r="A6930" s="211" t="s">
        <v>5247</v>
      </c>
      <c r="B6930" s="211">
        <v>0</v>
      </c>
      <c r="C6930" s="211">
        <v>1</v>
      </c>
      <c r="D6930" s="211" t="s">
        <v>4307</v>
      </c>
      <c r="E6930" s="211" t="s">
        <v>127</v>
      </c>
      <c r="F6930" s="211" t="s">
        <v>3291</v>
      </c>
    </row>
    <row r="6931" spans="1:6" x14ac:dyDescent="0.25">
      <c r="A6931" s="211" t="s">
        <v>5247</v>
      </c>
      <c r="B6931" s="211">
        <v>0</v>
      </c>
      <c r="C6931" s="211">
        <v>1</v>
      </c>
      <c r="D6931" s="211" t="s">
        <v>4308</v>
      </c>
      <c r="E6931" s="211" t="s">
        <v>127</v>
      </c>
      <c r="F6931" s="211" t="s">
        <v>3291</v>
      </c>
    </row>
    <row r="6932" spans="1:6" x14ac:dyDescent="0.25">
      <c r="A6932" s="211" t="s">
        <v>5247</v>
      </c>
      <c r="B6932" s="211">
        <v>0</v>
      </c>
      <c r="C6932" s="211">
        <v>1</v>
      </c>
      <c r="D6932" s="211" t="s">
        <v>4309</v>
      </c>
      <c r="E6932" s="211" t="s">
        <v>127</v>
      </c>
      <c r="F6932" s="211" t="s">
        <v>3291</v>
      </c>
    </row>
    <row r="6933" spans="1:6" x14ac:dyDescent="0.25">
      <c r="A6933" s="211" t="s">
        <v>5247</v>
      </c>
      <c r="B6933" s="211">
        <v>0</v>
      </c>
      <c r="C6933" s="211">
        <v>1</v>
      </c>
      <c r="D6933" s="211" t="s">
        <v>3959</v>
      </c>
      <c r="E6933" s="211" t="s">
        <v>127</v>
      </c>
      <c r="F6933" s="211" t="s">
        <v>3291</v>
      </c>
    </row>
    <row r="6934" spans="1:6" x14ac:dyDescent="0.25">
      <c r="A6934" s="211" t="s">
        <v>5247</v>
      </c>
      <c r="B6934" s="211">
        <v>0</v>
      </c>
      <c r="C6934" s="211">
        <v>1</v>
      </c>
      <c r="D6934" s="211" t="s">
        <v>4422</v>
      </c>
      <c r="E6934" s="211" t="s">
        <v>127</v>
      </c>
      <c r="F6934" s="211" t="s">
        <v>3291</v>
      </c>
    </row>
    <row r="6935" spans="1:6" x14ac:dyDescent="0.25">
      <c r="A6935" s="211" t="s">
        <v>5247</v>
      </c>
      <c r="B6935" s="211">
        <v>0</v>
      </c>
      <c r="C6935" s="211">
        <v>1</v>
      </c>
      <c r="D6935" s="300" t="s">
        <v>3074</v>
      </c>
      <c r="E6935" s="211" t="s">
        <v>3292</v>
      </c>
      <c r="F6935" s="211" t="s">
        <v>3291</v>
      </c>
    </row>
    <row r="6936" spans="1:6" x14ac:dyDescent="0.25">
      <c r="A6936" s="211" t="s">
        <v>5247</v>
      </c>
      <c r="B6936" s="211">
        <v>0</v>
      </c>
      <c r="C6936" s="211">
        <v>1</v>
      </c>
      <c r="D6936" s="300" t="s">
        <v>3075</v>
      </c>
      <c r="E6936" s="211" t="s">
        <v>127</v>
      </c>
      <c r="F6936" s="211" t="s">
        <v>3291</v>
      </c>
    </row>
    <row r="6937" spans="1:6" x14ac:dyDescent="0.25">
      <c r="A6937" s="211" t="s">
        <v>5247</v>
      </c>
      <c r="B6937" s="211">
        <v>0</v>
      </c>
      <c r="C6937" s="211">
        <v>1</v>
      </c>
      <c r="D6937" s="300" t="s">
        <v>2546</v>
      </c>
      <c r="E6937" s="211" t="s">
        <v>127</v>
      </c>
      <c r="F6937" s="211" t="s">
        <v>3291</v>
      </c>
    </row>
    <row r="6938" spans="1:6" x14ac:dyDescent="0.25">
      <c r="A6938" s="211" t="s">
        <v>5334</v>
      </c>
      <c r="B6938" s="211">
        <v>0</v>
      </c>
      <c r="C6938" s="211">
        <v>1</v>
      </c>
      <c r="D6938" s="211" t="s">
        <v>379</v>
      </c>
      <c r="E6938" s="211" t="s">
        <v>3482</v>
      </c>
      <c r="F6938" s="211" t="s">
        <v>3291</v>
      </c>
    </row>
    <row r="6939" spans="1:6" x14ac:dyDescent="0.25">
      <c r="A6939" s="211" t="s">
        <v>5334</v>
      </c>
      <c r="B6939" s="211">
        <v>0</v>
      </c>
      <c r="C6939" s="211">
        <v>1</v>
      </c>
      <c r="D6939" s="211" t="s">
        <v>385</v>
      </c>
      <c r="E6939" s="211" t="s">
        <v>3482</v>
      </c>
      <c r="F6939" s="211" t="s">
        <v>3291</v>
      </c>
    </row>
    <row r="6940" spans="1:6" x14ac:dyDescent="0.25">
      <c r="A6940" s="211" t="s">
        <v>5334</v>
      </c>
      <c r="B6940" s="211">
        <v>0</v>
      </c>
      <c r="C6940" s="211">
        <v>1</v>
      </c>
      <c r="D6940" s="211" t="s">
        <v>3162</v>
      </c>
      <c r="E6940" s="211" t="s">
        <v>3482</v>
      </c>
      <c r="F6940" s="211" t="s">
        <v>3291</v>
      </c>
    </row>
    <row r="6941" spans="1:6" x14ac:dyDescent="0.25">
      <c r="A6941" s="211" t="s">
        <v>5334</v>
      </c>
      <c r="B6941" s="211">
        <v>0</v>
      </c>
      <c r="C6941" s="211">
        <v>1</v>
      </c>
      <c r="D6941" s="211" t="s">
        <v>3247</v>
      </c>
      <c r="E6941" s="211" t="s">
        <v>3482</v>
      </c>
      <c r="F6941" s="211" t="s">
        <v>3291</v>
      </c>
    </row>
    <row r="6942" spans="1:6" x14ac:dyDescent="0.25">
      <c r="A6942" s="211" t="s">
        <v>5334</v>
      </c>
      <c r="B6942" s="211">
        <v>0</v>
      </c>
      <c r="C6942" s="211">
        <v>1</v>
      </c>
      <c r="D6942" s="211" t="s">
        <v>2283</v>
      </c>
      <c r="E6942" s="211" t="s">
        <v>3482</v>
      </c>
      <c r="F6942" s="211" t="s">
        <v>3291</v>
      </c>
    </row>
    <row r="6943" spans="1:6" x14ac:dyDescent="0.25">
      <c r="A6943" s="211" t="s">
        <v>5334</v>
      </c>
      <c r="B6943" s="211">
        <v>0</v>
      </c>
      <c r="C6943" s="211">
        <v>1</v>
      </c>
      <c r="D6943" s="211" t="s">
        <v>2282</v>
      </c>
      <c r="E6943" s="211" t="s">
        <v>3482</v>
      </c>
      <c r="F6943" s="211" t="s">
        <v>3291</v>
      </c>
    </row>
    <row r="6944" spans="1:6" x14ac:dyDescent="0.25">
      <c r="A6944" s="211" t="s">
        <v>5334</v>
      </c>
      <c r="B6944" s="211">
        <v>0</v>
      </c>
      <c r="C6944" s="211">
        <v>1</v>
      </c>
      <c r="D6944" s="211" t="s">
        <v>209</v>
      </c>
      <c r="E6944" s="211" t="s">
        <v>3292</v>
      </c>
      <c r="F6944" s="211" t="s">
        <v>3291</v>
      </c>
    </row>
    <row r="6945" spans="1:6" x14ac:dyDescent="0.25">
      <c r="A6945" s="211" t="s">
        <v>5334</v>
      </c>
      <c r="B6945" s="211">
        <v>0</v>
      </c>
      <c r="C6945" s="211">
        <v>1</v>
      </c>
      <c r="D6945" s="211" t="s">
        <v>3196</v>
      </c>
      <c r="E6945" s="211" t="s">
        <v>3292</v>
      </c>
      <c r="F6945" s="211" t="s">
        <v>3291</v>
      </c>
    </row>
    <row r="6946" spans="1:6" x14ac:dyDescent="0.25">
      <c r="A6946" s="211" t="s">
        <v>5334</v>
      </c>
      <c r="B6946" s="211">
        <v>0</v>
      </c>
      <c r="C6946" s="211">
        <v>1</v>
      </c>
      <c r="D6946" s="211" t="s">
        <v>392</v>
      </c>
      <c r="E6946" s="211" t="s">
        <v>3292</v>
      </c>
      <c r="F6946" s="211" t="s">
        <v>3291</v>
      </c>
    </row>
    <row r="6947" spans="1:6" x14ac:dyDescent="0.25">
      <c r="A6947" s="211" t="s">
        <v>5334</v>
      </c>
      <c r="B6947" s="211">
        <v>0</v>
      </c>
      <c r="C6947" s="211">
        <v>1</v>
      </c>
      <c r="D6947" s="211" t="s">
        <v>642</v>
      </c>
      <c r="E6947" s="211" t="s">
        <v>3292</v>
      </c>
      <c r="F6947" s="211" t="s">
        <v>3291</v>
      </c>
    </row>
    <row r="6948" spans="1:6" x14ac:dyDescent="0.25">
      <c r="A6948" s="211" t="s">
        <v>5334</v>
      </c>
      <c r="B6948" s="211">
        <v>0</v>
      </c>
      <c r="C6948" s="211">
        <v>1</v>
      </c>
      <c r="D6948" s="211" t="s">
        <v>395</v>
      </c>
      <c r="E6948" s="211" t="s">
        <v>3292</v>
      </c>
      <c r="F6948" s="211" t="s">
        <v>3291</v>
      </c>
    </row>
    <row r="6949" spans="1:6" x14ac:dyDescent="0.25">
      <c r="A6949" s="211" t="s">
        <v>5334</v>
      </c>
      <c r="B6949" s="211">
        <v>0</v>
      </c>
      <c r="C6949" s="211">
        <v>1</v>
      </c>
      <c r="D6949" s="211" t="s">
        <v>397</v>
      </c>
      <c r="E6949" s="211" t="s">
        <v>3292</v>
      </c>
      <c r="F6949" s="211" t="s">
        <v>3291</v>
      </c>
    </row>
    <row r="6950" spans="1:6" x14ac:dyDescent="0.25">
      <c r="A6950" s="211" t="s">
        <v>5334</v>
      </c>
      <c r="B6950" s="211">
        <v>0</v>
      </c>
      <c r="C6950" s="211">
        <v>1</v>
      </c>
      <c r="D6950" s="211" t="s">
        <v>292</v>
      </c>
      <c r="E6950" s="211" t="s">
        <v>3292</v>
      </c>
      <c r="F6950" s="211" t="s">
        <v>3291</v>
      </c>
    </row>
    <row r="6951" spans="1:6" x14ac:dyDescent="0.25">
      <c r="A6951" s="211" t="s">
        <v>5334</v>
      </c>
      <c r="B6951" s="211">
        <v>0</v>
      </c>
      <c r="C6951" s="211">
        <v>1</v>
      </c>
      <c r="D6951" s="211" t="s">
        <v>400</v>
      </c>
      <c r="E6951" s="211" t="s">
        <v>3292</v>
      </c>
      <c r="F6951" s="211" t="s">
        <v>3291</v>
      </c>
    </row>
    <row r="6952" spans="1:6" x14ac:dyDescent="0.25">
      <c r="A6952" s="211" t="s">
        <v>5334</v>
      </c>
      <c r="B6952" s="211">
        <v>0</v>
      </c>
      <c r="C6952" s="211">
        <v>1</v>
      </c>
      <c r="D6952" s="211" t="s">
        <v>403</v>
      </c>
      <c r="E6952" s="211" t="s">
        <v>3292</v>
      </c>
      <c r="F6952" s="211" t="s">
        <v>3291</v>
      </c>
    </row>
    <row r="6953" spans="1:6" x14ac:dyDescent="0.25">
      <c r="A6953" s="211" t="s">
        <v>5334</v>
      </c>
      <c r="B6953" s="211">
        <v>0</v>
      </c>
      <c r="C6953" s="211">
        <v>1</v>
      </c>
      <c r="D6953" s="211" t="s">
        <v>1042</v>
      </c>
      <c r="E6953" s="211" t="s">
        <v>3292</v>
      </c>
      <c r="F6953" s="211" t="s">
        <v>3291</v>
      </c>
    </row>
    <row r="6954" spans="1:6" x14ac:dyDescent="0.25">
      <c r="A6954" s="211" t="s">
        <v>5334</v>
      </c>
      <c r="B6954" s="211">
        <v>0</v>
      </c>
      <c r="C6954" s="211">
        <v>1</v>
      </c>
      <c r="D6954" s="211" t="s">
        <v>1045</v>
      </c>
      <c r="E6954" s="211" t="s">
        <v>3292</v>
      </c>
      <c r="F6954" s="211" t="s">
        <v>3291</v>
      </c>
    </row>
    <row r="6955" spans="1:6" x14ac:dyDescent="0.25">
      <c r="A6955" s="211" t="s">
        <v>5334</v>
      </c>
      <c r="B6955" s="211">
        <v>0</v>
      </c>
      <c r="C6955" s="211">
        <v>1</v>
      </c>
      <c r="D6955" s="211" t="s">
        <v>933</v>
      </c>
      <c r="E6955" s="211" t="s">
        <v>3292</v>
      </c>
      <c r="F6955" s="211" t="s">
        <v>3291</v>
      </c>
    </row>
    <row r="6956" spans="1:6" x14ac:dyDescent="0.25">
      <c r="A6956" s="211" t="s">
        <v>5334</v>
      </c>
      <c r="B6956" s="211">
        <v>0</v>
      </c>
      <c r="C6956" s="211">
        <v>1</v>
      </c>
      <c r="D6956" s="211" t="s">
        <v>932</v>
      </c>
      <c r="E6956" s="211" t="s">
        <v>3292</v>
      </c>
      <c r="F6956" s="211" t="s">
        <v>3291</v>
      </c>
    </row>
    <row r="6957" spans="1:6" x14ac:dyDescent="0.25">
      <c r="A6957" s="211" t="s">
        <v>5334</v>
      </c>
      <c r="B6957" s="211">
        <v>0</v>
      </c>
      <c r="C6957" s="211">
        <v>1</v>
      </c>
      <c r="D6957" s="211" t="s">
        <v>381</v>
      </c>
      <c r="E6957" s="211" t="s">
        <v>3292</v>
      </c>
      <c r="F6957" s="211" t="s">
        <v>3291</v>
      </c>
    </row>
    <row r="6958" spans="1:6" x14ac:dyDescent="0.25">
      <c r="A6958" s="211" t="s">
        <v>5334</v>
      </c>
      <c r="B6958" s="211">
        <v>0</v>
      </c>
      <c r="C6958" s="211">
        <v>1</v>
      </c>
      <c r="D6958" s="211" t="s">
        <v>767</v>
      </c>
      <c r="E6958" s="211" t="s">
        <v>3292</v>
      </c>
      <c r="F6958" s="211" t="s">
        <v>3291</v>
      </c>
    </row>
    <row r="6959" spans="1:6" x14ac:dyDescent="0.25">
      <c r="A6959" s="211" t="s">
        <v>5334</v>
      </c>
      <c r="B6959" s="211">
        <v>0</v>
      </c>
      <c r="C6959" s="211">
        <v>1</v>
      </c>
      <c r="D6959" s="211" t="s">
        <v>4401</v>
      </c>
      <c r="E6959" s="211" t="s">
        <v>127</v>
      </c>
      <c r="F6959" s="211" t="s">
        <v>3291</v>
      </c>
    </row>
    <row r="6960" spans="1:6" x14ac:dyDescent="0.25">
      <c r="A6960" s="211" t="s">
        <v>5334</v>
      </c>
      <c r="B6960" s="211">
        <v>0</v>
      </c>
      <c r="C6960" s="211">
        <v>1</v>
      </c>
      <c r="D6960" s="211" t="s">
        <v>3200</v>
      </c>
      <c r="E6960" s="211" t="s">
        <v>127</v>
      </c>
      <c r="F6960" s="211" t="s">
        <v>3291</v>
      </c>
    </row>
    <row r="6961" spans="1:6" x14ac:dyDescent="0.25">
      <c r="A6961" s="211" t="s">
        <v>5334</v>
      </c>
      <c r="B6961" s="211">
        <v>0</v>
      </c>
      <c r="C6961" s="211">
        <v>1</v>
      </c>
      <c r="D6961" s="211" t="s">
        <v>3199</v>
      </c>
      <c r="E6961" s="211" t="s">
        <v>3292</v>
      </c>
      <c r="F6961" s="211" t="s">
        <v>3291</v>
      </c>
    </row>
    <row r="6962" spans="1:6" x14ac:dyDescent="0.25">
      <c r="A6962" s="211" t="s">
        <v>5334</v>
      </c>
      <c r="B6962" s="211">
        <v>0</v>
      </c>
      <c r="C6962" s="211">
        <v>1</v>
      </c>
      <c r="D6962" s="211" t="s">
        <v>87</v>
      </c>
      <c r="E6962" s="211" t="s">
        <v>3292</v>
      </c>
      <c r="F6962" s="211" t="s">
        <v>3291</v>
      </c>
    </row>
    <row r="6963" spans="1:6" x14ac:dyDescent="0.25">
      <c r="A6963" s="211" t="s">
        <v>5334</v>
      </c>
      <c r="B6963" s="211">
        <v>0</v>
      </c>
      <c r="C6963" s="211">
        <v>1</v>
      </c>
      <c r="D6963" s="211" t="s">
        <v>3584</v>
      </c>
      <c r="E6963" s="211" t="s">
        <v>3292</v>
      </c>
      <c r="F6963" s="211" t="s">
        <v>3291</v>
      </c>
    </row>
    <row r="6964" spans="1:6" x14ac:dyDescent="0.25">
      <c r="A6964" s="211" t="s">
        <v>5334</v>
      </c>
      <c r="B6964" s="211">
        <v>0</v>
      </c>
      <c r="C6964" s="211">
        <v>1</v>
      </c>
      <c r="D6964" s="211" t="s">
        <v>78</v>
      </c>
      <c r="E6964" s="211" t="s">
        <v>3292</v>
      </c>
      <c r="F6964" s="211" t="s">
        <v>3291</v>
      </c>
    </row>
    <row r="6965" spans="1:6" x14ac:dyDescent="0.25">
      <c r="A6965" s="211" t="s">
        <v>5334</v>
      </c>
      <c r="B6965" s="211">
        <v>0</v>
      </c>
      <c r="C6965" s="211">
        <v>1</v>
      </c>
      <c r="D6965" s="211" t="s">
        <v>3532</v>
      </c>
      <c r="E6965" s="211" t="s">
        <v>3292</v>
      </c>
      <c r="F6965" s="211" t="s">
        <v>3291</v>
      </c>
    </row>
    <row r="6966" spans="1:6" x14ac:dyDescent="0.25">
      <c r="A6966" s="211" t="s">
        <v>5334</v>
      </c>
      <c r="B6966" s="211">
        <v>0</v>
      </c>
      <c r="C6966" s="211">
        <v>1</v>
      </c>
      <c r="D6966" s="211" t="s">
        <v>1048</v>
      </c>
      <c r="E6966" s="211" t="s">
        <v>3292</v>
      </c>
      <c r="F6966" s="211" t="s">
        <v>3291</v>
      </c>
    </row>
    <row r="6967" spans="1:6" x14ac:dyDescent="0.25">
      <c r="A6967" s="211" t="s">
        <v>5334</v>
      </c>
      <c r="B6967" s="211">
        <v>0</v>
      </c>
      <c r="C6967" s="211">
        <v>1</v>
      </c>
      <c r="D6967" s="211" t="s">
        <v>1050</v>
      </c>
      <c r="E6967" s="211" t="s">
        <v>3292</v>
      </c>
      <c r="F6967" s="211" t="s">
        <v>3291</v>
      </c>
    </row>
    <row r="6968" spans="1:6" x14ac:dyDescent="0.25">
      <c r="A6968" s="211" t="s">
        <v>5334</v>
      </c>
      <c r="B6968" s="211">
        <v>0</v>
      </c>
      <c r="C6968" s="211">
        <v>1</v>
      </c>
      <c r="D6968" s="211" t="s">
        <v>1043</v>
      </c>
      <c r="E6968" s="211" t="s">
        <v>3292</v>
      </c>
      <c r="F6968" s="211" t="s">
        <v>3291</v>
      </c>
    </row>
    <row r="6969" spans="1:6" x14ac:dyDescent="0.25">
      <c r="A6969" s="211" t="s">
        <v>5334</v>
      </c>
      <c r="B6969" s="211">
        <v>0</v>
      </c>
      <c r="C6969" s="211">
        <v>1</v>
      </c>
      <c r="D6969" s="211" t="s">
        <v>4402</v>
      </c>
      <c r="E6969" s="211" t="s">
        <v>127</v>
      </c>
      <c r="F6969" s="211" t="s">
        <v>3291</v>
      </c>
    </row>
    <row r="6970" spans="1:6" x14ac:dyDescent="0.25">
      <c r="A6970" s="211" t="s">
        <v>5334</v>
      </c>
      <c r="B6970" s="211">
        <v>0</v>
      </c>
      <c r="C6970" s="211">
        <v>1</v>
      </c>
      <c r="D6970" s="211" t="s">
        <v>303</v>
      </c>
      <c r="E6970" s="211" t="s">
        <v>3292</v>
      </c>
      <c r="F6970" s="211" t="s">
        <v>3291</v>
      </c>
    </row>
    <row r="6971" spans="1:6" x14ac:dyDescent="0.25">
      <c r="A6971" s="211" t="s">
        <v>5334</v>
      </c>
      <c r="B6971" s="211">
        <v>0</v>
      </c>
      <c r="C6971" s="211">
        <v>1</v>
      </c>
      <c r="D6971" s="211" t="s">
        <v>314</v>
      </c>
      <c r="E6971" s="211" t="s">
        <v>3292</v>
      </c>
      <c r="F6971" s="211" t="s">
        <v>3291</v>
      </c>
    </row>
    <row r="6972" spans="1:6" x14ac:dyDescent="0.25">
      <c r="A6972" s="211" t="s">
        <v>5334</v>
      </c>
      <c r="B6972" s="211">
        <v>0</v>
      </c>
      <c r="C6972" s="211">
        <v>1</v>
      </c>
      <c r="D6972" s="211" t="s">
        <v>302</v>
      </c>
      <c r="E6972" s="211" t="s">
        <v>3292</v>
      </c>
      <c r="F6972" s="211" t="s">
        <v>3291</v>
      </c>
    </row>
    <row r="6973" spans="1:6" x14ac:dyDescent="0.25">
      <c r="A6973" s="211" t="s">
        <v>5334</v>
      </c>
      <c r="B6973" s="211">
        <v>0</v>
      </c>
      <c r="C6973" s="211">
        <v>1</v>
      </c>
      <c r="D6973" s="211" t="s">
        <v>316</v>
      </c>
      <c r="E6973" s="211" t="s">
        <v>3292</v>
      </c>
      <c r="F6973" s="211" t="s">
        <v>3291</v>
      </c>
    </row>
    <row r="6974" spans="1:6" x14ac:dyDescent="0.25">
      <c r="A6974" s="211" t="s">
        <v>5334</v>
      </c>
      <c r="B6974" s="211">
        <v>0</v>
      </c>
      <c r="C6974" s="211">
        <v>1</v>
      </c>
      <c r="D6974" s="211" t="s">
        <v>317</v>
      </c>
      <c r="E6974" s="211" t="s">
        <v>3292</v>
      </c>
      <c r="F6974" s="211" t="s">
        <v>3291</v>
      </c>
    </row>
    <row r="6975" spans="1:6" x14ac:dyDescent="0.25">
      <c r="A6975" s="211" t="s">
        <v>5334</v>
      </c>
      <c r="B6975" s="211">
        <v>0</v>
      </c>
      <c r="C6975" s="211">
        <v>1</v>
      </c>
      <c r="D6975" s="211" t="s">
        <v>319</v>
      </c>
      <c r="E6975" s="211" t="s">
        <v>3292</v>
      </c>
      <c r="F6975" s="211" t="s">
        <v>3291</v>
      </c>
    </row>
    <row r="6976" spans="1:6" x14ac:dyDescent="0.25">
      <c r="A6976" s="211" t="s">
        <v>5334</v>
      </c>
      <c r="B6976" s="211">
        <v>0</v>
      </c>
      <c r="C6976" s="211">
        <v>1</v>
      </c>
      <c r="D6976" s="211" t="s">
        <v>276</v>
      </c>
      <c r="E6976" s="211" t="s">
        <v>3292</v>
      </c>
      <c r="F6976" s="211" t="s">
        <v>3291</v>
      </c>
    </row>
    <row r="6977" spans="1:6" x14ac:dyDescent="0.25">
      <c r="A6977" s="211" t="s">
        <v>5334</v>
      </c>
      <c r="B6977" s="211">
        <v>0</v>
      </c>
      <c r="C6977" s="211">
        <v>1</v>
      </c>
      <c r="D6977" s="211" t="s">
        <v>327</v>
      </c>
      <c r="E6977" s="211" t="s">
        <v>3292</v>
      </c>
      <c r="F6977" s="211" t="s">
        <v>3291</v>
      </c>
    </row>
    <row r="6978" spans="1:6" x14ac:dyDescent="0.25">
      <c r="A6978" s="211" t="s">
        <v>5334</v>
      </c>
      <c r="B6978" s="211">
        <v>0</v>
      </c>
      <c r="C6978" s="211">
        <v>1</v>
      </c>
      <c r="D6978" s="211" t="s">
        <v>323</v>
      </c>
      <c r="E6978" s="211" t="s">
        <v>3292</v>
      </c>
      <c r="F6978" s="211" t="s">
        <v>3291</v>
      </c>
    </row>
    <row r="6979" spans="1:6" x14ac:dyDescent="0.25">
      <c r="A6979" s="211" t="s">
        <v>5334</v>
      </c>
      <c r="B6979" s="211">
        <v>0</v>
      </c>
      <c r="C6979" s="211">
        <v>1</v>
      </c>
      <c r="D6979" s="211" t="s">
        <v>321</v>
      </c>
      <c r="E6979" s="211" t="s">
        <v>3292</v>
      </c>
      <c r="F6979" s="211" t="s">
        <v>3291</v>
      </c>
    </row>
    <row r="6980" spans="1:6" x14ac:dyDescent="0.25">
      <c r="A6980" s="211" t="s">
        <v>5334</v>
      </c>
      <c r="B6980" s="211">
        <v>0</v>
      </c>
      <c r="C6980" s="211">
        <v>1</v>
      </c>
      <c r="D6980" s="211" t="s">
        <v>325</v>
      </c>
      <c r="E6980" s="211" t="s">
        <v>3292</v>
      </c>
      <c r="F6980" s="211" t="s">
        <v>3291</v>
      </c>
    </row>
    <row r="6981" spans="1:6" x14ac:dyDescent="0.25">
      <c r="A6981" s="211" t="s">
        <v>5334</v>
      </c>
      <c r="B6981" s="211">
        <v>0</v>
      </c>
      <c r="C6981" s="211">
        <v>1</v>
      </c>
      <c r="D6981" s="211" t="s">
        <v>337</v>
      </c>
      <c r="E6981" s="211" t="s">
        <v>3292</v>
      </c>
      <c r="F6981" s="211" t="s">
        <v>3291</v>
      </c>
    </row>
    <row r="6982" spans="1:6" x14ac:dyDescent="0.25">
      <c r="A6982" s="211" t="s">
        <v>5334</v>
      </c>
      <c r="B6982" s="211">
        <v>0</v>
      </c>
      <c r="C6982" s="211">
        <v>1</v>
      </c>
      <c r="D6982" s="211" t="s">
        <v>315</v>
      </c>
      <c r="E6982" s="211" t="s">
        <v>3292</v>
      </c>
      <c r="F6982" s="211" t="s">
        <v>3291</v>
      </c>
    </row>
    <row r="6983" spans="1:6" x14ac:dyDescent="0.25">
      <c r="A6983" s="211" t="s">
        <v>5334</v>
      </c>
      <c r="B6983" s="211">
        <v>0</v>
      </c>
      <c r="C6983" s="211">
        <v>1</v>
      </c>
      <c r="D6983" s="211" t="s">
        <v>335</v>
      </c>
      <c r="E6983" s="211" t="s">
        <v>3292</v>
      </c>
      <c r="F6983" s="211" t="s">
        <v>3291</v>
      </c>
    </row>
    <row r="6984" spans="1:6" x14ac:dyDescent="0.25">
      <c r="A6984" s="211" t="s">
        <v>5334</v>
      </c>
      <c r="B6984" s="211">
        <v>0</v>
      </c>
      <c r="C6984" s="211">
        <v>1</v>
      </c>
      <c r="D6984" s="211" t="s">
        <v>329</v>
      </c>
      <c r="E6984" s="211" t="s">
        <v>3292</v>
      </c>
      <c r="F6984" s="211" t="s">
        <v>3291</v>
      </c>
    </row>
    <row r="6985" spans="1:6" x14ac:dyDescent="0.25">
      <c r="A6985" s="211" t="s">
        <v>5334</v>
      </c>
      <c r="B6985" s="211">
        <v>0</v>
      </c>
      <c r="C6985" s="211">
        <v>1</v>
      </c>
      <c r="D6985" s="211" t="s">
        <v>332</v>
      </c>
      <c r="E6985" s="211" t="s">
        <v>3292</v>
      </c>
      <c r="F6985" s="211" t="s">
        <v>3291</v>
      </c>
    </row>
    <row r="6986" spans="1:6" x14ac:dyDescent="0.25">
      <c r="A6986" s="211" t="s">
        <v>5334</v>
      </c>
      <c r="B6986" s="211">
        <v>0</v>
      </c>
      <c r="C6986" s="211">
        <v>1</v>
      </c>
      <c r="D6986" s="211" t="s">
        <v>330</v>
      </c>
      <c r="E6986" s="211" t="s">
        <v>3292</v>
      </c>
      <c r="F6986" s="211" t="s">
        <v>3291</v>
      </c>
    </row>
    <row r="6987" spans="1:6" x14ac:dyDescent="0.25">
      <c r="A6987" s="211" t="s">
        <v>5334</v>
      </c>
      <c r="B6987" s="211">
        <v>0</v>
      </c>
      <c r="C6987" s="211">
        <v>1</v>
      </c>
      <c r="D6987" s="211" t="s">
        <v>331</v>
      </c>
      <c r="E6987" s="211" t="s">
        <v>3292</v>
      </c>
      <c r="F6987" s="211" t="s">
        <v>3291</v>
      </c>
    </row>
    <row r="6988" spans="1:6" x14ac:dyDescent="0.25">
      <c r="A6988" s="211" t="s">
        <v>5334</v>
      </c>
      <c r="B6988" s="211">
        <v>0</v>
      </c>
      <c r="C6988" s="211">
        <v>1</v>
      </c>
      <c r="D6988" s="211" t="s">
        <v>336</v>
      </c>
      <c r="E6988" s="211" t="s">
        <v>3292</v>
      </c>
      <c r="F6988" s="211" t="s">
        <v>3291</v>
      </c>
    </row>
    <row r="6989" spans="1:6" x14ac:dyDescent="0.25">
      <c r="A6989" s="211" t="s">
        <v>5334</v>
      </c>
      <c r="B6989" s="211">
        <v>0</v>
      </c>
      <c r="C6989" s="211">
        <v>1</v>
      </c>
      <c r="D6989" s="211" t="s">
        <v>305</v>
      </c>
      <c r="E6989" s="211" t="s">
        <v>3292</v>
      </c>
      <c r="F6989" s="211" t="s">
        <v>3291</v>
      </c>
    </row>
    <row r="6990" spans="1:6" x14ac:dyDescent="0.25">
      <c r="A6990" s="211" t="s">
        <v>5334</v>
      </c>
      <c r="B6990" s="211">
        <v>0</v>
      </c>
      <c r="C6990" s="211">
        <v>1</v>
      </c>
      <c r="D6990" s="211" t="s">
        <v>307</v>
      </c>
      <c r="E6990" s="211" t="s">
        <v>3292</v>
      </c>
      <c r="F6990" s="211" t="s">
        <v>3291</v>
      </c>
    </row>
    <row r="6991" spans="1:6" x14ac:dyDescent="0.25">
      <c r="A6991" s="211" t="s">
        <v>5334</v>
      </c>
      <c r="B6991" s="211">
        <v>0</v>
      </c>
      <c r="C6991" s="211">
        <v>1</v>
      </c>
      <c r="D6991" s="211" t="s">
        <v>333</v>
      </c>
      <c r="E6991" s="211" t="s">
        <v>3292</v>
      </c>
      <c r="F6991" s="211" t="s">
        <v>3291</v>
      </c>
    </row>
    <row r="6992" spans="1:6" x14ac:dyDescent="0.25">
      <c r="A6992" s="211" t="s">
        <v>5334</v>
      </c>
      <c r="B6992" s="211">
        <v>0</v>
      </c>
      <c r="C6992" s="211">
        <v>1</v>
      </c>
      <c r="D6992" s="211">
        <v>6151</v>
      </c>
      <c r="E6992" s="211" t="s">
        <v>3292</v>
      </c>
      <c r="F6992" s="211" t="s">
        <v>3291</v>
      </c>
    </row>
    <row r="6993" spans="1:6" x14ac:dyDescent="0.25">
      <c r="A6993" s="211" t="s">
        <v>5334</v>
      </c>
      <c r="B6993" s="211">
        <v>0</v>
      </c>
      <c r="C6993" s="211">
        <v>1</v>
      </c>
      <c r="D6993" s="211" t="s">
        <v>360</v>
      </c>
      <c r="E6993" s="211" t="s">
        <v>3292</v>
      </c>
      <c r="F6993" s="211" t="s">
        <v>3291</v>
      </c>
    </row>
    <row r="6994" spans="1:6" x14ac:dyDescent="0.25">
      <c r="A6994" s="211" t="s">
        <v>5334</v>
      </c>
      <c r="B6994" s="211">
        <v>0</v>
      </c>
      <c r="C6994" s="211">
        <v>1</v>
      </c>
      <c r="D6994" s="211" t="s">
        <v>2287</v>
      </c>
      <c r="E6994" s="211" t="s">
        <v>3292</v>
      </c>
      <c r="F6994" s="211" t="s">
        <v>3291</v>
      </c>
    </row>
    <row r="6995" spans="1:6" x14ac:dyDescent="0.25">
      <c r="A6995" s="211" t="s">
        <v>5334</v>
      </c>
      <c r="B6995" s="211">
        <v>0</v>
      </c>
      <c r="C6995" s="211">
        <v>1</v>
      </c>
      <c r="D6995" s="211" t="s">
        <v>357</v>
      </c>
      <c r="E6995" s="211" t="s">
        <v>3292</v>
      </c>
      <c r="F6995" s="211" t="s">
        <v>3291</v>
      </c>
    </row>
    <row r="6996" spans="1:6" x14ac:dyDescent="0.25">
      <c r="A6996" s="211" t="s">
        <v>5334</v>
      </c>
      <c r="B6996" s="211">
        <v>0</v>
      </c>
      <c r="C6996" s="211">
        <v>1</v>
      </c>
      <c r="D6996" s="211" t="s">
        <v>1714</v>
      </c>
      <c r="E6996" s="211" t="s">
        <v>3292</v>
      </c>
      <c r="F6996" s="211" t="s">
        <v>3291</v>
      </c>
    </row>
    <row r="6997" spans="1:6" x14ac:dyDescent="0.25">
      <c r="A6997" s="211" t="s">
        <v>5334</v>
      </c>
      <c r="B6997" s="211">
        <v>0</v>
      </c>
      <c r="C6997" s="211">
        <v>1</v>
      </c>
      <c r="D6997" s="211" t="s">
        <v>1716</v>
      </c>
      <c r="E6997" s="211" t="s">
        <v>3292</v>
      </c>
      <c r="F6997" s="211" t="s">
        <v>3291</v>
      </c>
    </row>
    <row r="6998" spans="1:6" x14ac:dyDescent="0.25">
      <c r="A6998" s="211" t="s">
        <v>5334</v>
      </c>
      <c r="B6998" s="211">
        <v>0</v>
      </c>
      <c r="C6998" s="211">
        <v>1</v>
      </c>
      <c r="D6998" s="211" t="s">
        <v>1718</v>
      </c>
      <c r="E6998" s="211" t="s">
        <v>3292</v>
      </c>
      <c r="F6998" s="211" t="s">
        <v>3291</v>
      </c>
    </row>
    <row r="6999" spans="1:6" x14ac:dyDescent="0.25">
      <c r="A6999" s="211" t="s">
        <v>5334</v>
      </c>
      <c r="B6999" s="211">
        <v>0</v>
      </c>
      <c r="C6999" s="211">
        <v>1</v>
      </c>
      <c r="D6999" s="211" t="s">
        <v>2379</v>
      </c>
      <c r="E6999" s="211" t="s">
        <v>3292</v>
      </c>
      <c r="F6999" s="211" t="s">
        <v>3291</v>
      </c>
    </row>
    <row r="7000" spans="1:6" x14ac:dyDescent="0.25">
      <c r="A7000" s="211" t="s">
        <v>5334</v>
      </c>
      <c r="B7000" s="211">
        <v>0</v>
      </c>
      <c r="C7000" s="211">
        <v>1</v>
      </c>
      <c r="D7000" s="211" t="s">
        <v>1722</v>
      </c>
      <c r="E7000" s="211" t="s">
        <v>3292</v>
      </c>
      <c r="F7000" s="211" t="s">
        <v>3291</v>
      </c>
    </row>
    <row r="7001" spans="1:6" x14ac:dyDescent="0.25">
      <c r="A7001" s="211" t="s">
        <v>5334</v>
      </c>
      <c r="B7001" s="211">
        <v>0</v>
      </c>
      <c r="C7001" s="211">
        <v>1</v>
      </c>
      <c r="D7001" s="211" t="s">
        <v>1724</v>
      </c>
      <c r="E7001" s="211" t="s">
        <v>3292</v>
      </c>
      <c r="F7001" s="211" t="s">
        <v>3291</v>
      </c>
    </row>
    <row r="7002" spans="1:6" x14ac:dyDescent="0.25">
      <c r="A7002" s="211" t="s">
        <v>5334</v>
      </c>
      <c r="B7002" s="211">
        <v>0</v>
      </c>
      <c r="C7002" s="211">
        <v>1</v>
      </c>
      <c r="D7002" s="211" t="s">
        <v>72</v>
      </c>
      <c r="E7002" s="211" t="s">
        <v>3292</v>
      </c>
      <c r="F7002" s="211" t="s">
        <v>3291</v>
      </c>
    </row>
    <row r="7003" spans="1:6" x14ac:dyDescent="0.25">
      <c r="A7003" s="211" t="s">
        <v>5334</v>
      </c>
      <c r="B7003" s="211">
        <v>0</v>
      </c>
      <c r="C7003" s="211">
        <v>1</v>
      </c>
      <c r="D7003" s="211" t="s">
        <v>73</v>
      </c>
      <c r="E7003" s="211" t="s">
        <v>3292</v>
      </c>
      <c r="F7003" s="211" t="s">
        <v>3291</v>
      </c>
    </row>
    <row r="7004" spans="1:6" x14ac:dyDescent="0.25">
      <c r="A7004" s="211" t="s">
        <v>5334</v>
      </c>
      <c r="B7004" s="211">
        <v>0</v>
      </c>
      <c r="C7004" s="211">
        <v>1</v>
      </c>
      <c r="D7004" s="211" t="s">
        <v>3107</v>
      </c>
      <c r="E7004" s="211" t="s">
        <v>3292</v>
      </c>
      <c r="F7004" s="211" t="s">
        <v>3291</v>
      </c>
    </row>
    <row r="7005" spans="1:6" x14ac:dyDescent="0.25">
      <c r="A7005" s="211" t="s">
        <v>5334</v>
      </c>
      <c r="B7005" s="211">
        <v>0</v>
      </c>
      <c r="C7005" s="211">
        <v>1</v>
      </c>
      <c r="D7005" s="211" t="s">
        <v>3109</v>
      </c>
      <c r="E7005" s="211" t="s">
        <v>3292</v>
      </c>
      <c r="F7005" s="211" t="s">
        <v>3291</v>
      </c>
    </row>
    <row r="7006" spans="1:6" x14ac:dyDescent="0.25">
      <c r="A7006" s="211" t="s">
        <v>5334</v>
      </c>
      <c r="B7006" s="211">
        <v>0</v>
      </c>
      <c r="C7006" s="211">
        <v>1</v>
      </c>
      <c r="D7006" s="211" t="s">
        <v>3111</v>
      </c>
      <c r="E7006" s="211" t="s">
        <v>3292</v>
      </c>
      <c r="F7006" s="211" t="s">
        <v>3291</v>
      </c>
    </row>
    <row r="7007" spans="1:6" x14ac:dyDescent="0.25">
      <c r="A7007" s="211" t="s">
        <v>5334</v>
      </c>
      <c r="B7007" s="211">
        <v>0</v>
      </c>
      <c r="C7007" s="211">
        <v>1</v>
      </c>
      <c r="D7007" s="211" t="s">
        <v>3993</v>
      </c>
      <c r="E7007" s="211" t="s">
        <v>3292</v>
      </c>
      <c r="F7007" s="211" t="s">
        <v>3291</v>
      </c>
    </row>
    <row r="7008" spans="1:6" x14ac:dyDescent="0.25">
      <c r="A7008" s="211" t="s">
        <v>5334</v>
      </c>
      <c r="B7008" s="211">
        <v>0</v>
      </c>
      <c r="C7008" s="211">
        <v>1</v>
      </c>
      <c r="D7008" s="211" t="s">
        <v>4195</v>
      </c>
      <c r="E7008" s="211" t="s">
        <v>127</v>
      </c>
      <c r="F7008" s="211" t="s">
        <v>3291</v>
      </c>
    </row>
    <row r="7009" spans="1:6" x14ac:dyDescent="0.25">
      <c r="A7009" s="211" t="s">
        <v>5334</v>
      </c>
      <c r="B7009" s="211">
        <v>0</v>
      </c>
      <c r="C7009" s="211">
        <v>1</v>
      </c>
      <c r="D7009" s="211" t="s">
        <v>4213</v>
      </c>
      <c r="E7009" s="211" t="s">
        <v>127</v>
      </c>
      <c r="F7009" s="211" t="s">
        <v>3291</v>
      </c>
    </row>
    <row r="7010" spans="1:6" x14ac:dyDescent="0.25">
      <c r="A7010" s="211" t="s">
        <v>5334</v>
      </c>
      <c r="B7010" s="211">
        <v>0</v>
      </c>
      <c r="C7010" s="211">
        <v>1</v>
      </c>
      <c r="D7010" s="211" t="s">
        <v>4214</v>
      </c>
      <c r="E7010" s="211" t="s">
        <v>127</v>
      </c>
      <c r="F7010" s="211" t="s">
        <v>3291</v>
      </c>
    </row>
    <row r="7011" spans="1:6" x14ac:dyDescent="0.25">
      <c r="A7011" s="211" t="s">
        <v>5334</v>
      </c>
      <c r="B7011" s="211">
        <v>0</v>
      </c>
      <c r="C7011" s="211">
        <v>1</v>
      </c>
      <c r="D7011" s="211" t="s">
        <v>4215</v>
      </c>
      <c r="E7011" s="211" t="s">
        <v>127</v>
      </c>
      <c r="F7011" s="211" t="s">
        <v>3291</v>
      </c>
    </row>
    <row r="7012" spans="1:6" x14ac:dyDescent="0.25">
      <c r="A7012" s="211" t="s">
        <v>5334</v>
      </c>
      <c r="B7012" s="211">
        <v>0</v>
      </c>
      <c r="C7012" s="211">
        <v>1</v>
      </c>
      <c r="D7012" s="211" t="s">
        <v>4216</v>
      </c>
      <c r="E7012" s="211" t="s">
        <v>127</v>
      </c>
      <c r="F7012" s="211" t="s">
        <v>3291</v>
      </c>
    </row>
    <row r="7013" spans="1:6" x14ac:dyDescent="0.25">
      <c r="A7013" s="211" t="s">
        <v>5334</v>
      </c>
      <c r="B7013" s="211">
        <v>0</v>
      </c>
      <c r="C7013" s="211">
        <v>1</v>
      </c>
      <c r="D7013" s="211" t="s">
        <v>4217</v>
      </c>
      <c r="E7013" s="211" t="s">
        <v>127</v>
      </c>
      <c r="F7013" s="211" t="s">
        <v>3291</v>
      </c>
    </row>
    <row r="7014" spans="1:6" x14ac:dyDescent="0.25">
      <c r="A7014" s="211" t="s">
        <v>5334</v>
      </c>
      <c r="B7014" s="211">
        <v>0</v>
      </c>
      <c r="C7014" s="211">
        <v>1</v>
      </c>
      <c r="D7014" s="211" t="s">
        <v>4218</v>
      </c>
      <c r="E7014" s="211" t="s">
        <v>127</v>
      </c>
      <c r="F7014" s="211" t="s">
        <v>3291</v>
      </c>
    </row>
    <row r="7015" spans="1:6" x14ac:dyDescent="0.25">
      <c r="A7015" s="211" t="s">
        <v>5334</v>
      </c>
      <c r="B7015" s="211">
        <v>0</v>
      </c>
      <c r="C7015" s="211">
        <v>1</v>
      </c>
      <c r="D7015" s="211" t="s">
        <v>4219</v>
      </c>
      <c r="E7015" s="211" t="s">
        <v>127</v>
      </c>
      <c r="F7015" s="211" t="s">
        <v>3291</v>
      </c>
    </row>
    <row r="7016" spans="1:6" x14ac:dyDescent="0.25">
      <c r="A7016" s="211" t="s">
        <v>5334</v>
      </c>
      <c r="B7016" s="211">
        <v>0</v>
      </c>
      <c r="C7016" s="211">
        <v>1</v>
      </c>
      <c r="D7016" s="211" t="s">
        <v>4220</v>
      </c>
      <c r="E7016" s="211" t="s">
        <v>127</v>
      </c>
      <c r="F7016" s="211" t="s">
        <v>3291</v>
      </c>
    </row>
    <row r="7017" spans="1:6" x14ac:dyDescent="0.25">
      <c r="A7017" s="211" t="s">
        <v>5334</v>
      </c>
      <c r="B7017" s="211">
        <v>0</v>
      </c>
      <c r="C7017" s="211">
        <v>1</v>
      </c>
      <c r="D7017" s="211" t="s">
        <v>4221</v>
      </c>
      <c r="E7017" s="211" t="s">
        <v>127</v>
      </c>
      <c r="F7017" s="211" t="s">
        <v>3291</v>
      </c>
    </row>
    <row r="7018" spans="1:6" x14ac:dyDescent="0.25">
      <c r="A7018" s="211" t="s">
        <v>5334</v>
      </c>
      <c r="B7018" s="211">
        <v>0</v>
      </c>
      <c r="C7018" s="211">
        <v>1</v>
      </c>
      <c r="D7018" s="211" t="s">
        <v>4222</v>
      </c>
      <c r="E7018" s="211" t="s">
        <v>127</v>
      </c>
      <c r="F7018" s="211" t="s">
        <v>3291</v>
      </c>
    </row>
    <row r="7019" spans="1:6" x14ac:dyDescent="0.25">
      <c r="A7019" s="211" t="s">
        <v>5334</v>
      </c>
      <c r="B7019" s="211">
        <v>0</v>
      </c>
      <c r="C7019" s="211">
        <v>1</v>
      </c>
      <c r="D7019" s="211" t="s">
        <v>4223</v>
      </c>
      <c r="E7019" s="211" t="s">
        <v>127</v>
      </c>
      <c r="F7019" s="211" t="s">
        <v>3291</v>
      </c>
    </row>
    <row r="7020" spans="1:6" x14ac:dyDescent="0.25">
      <c r="A7020" s="211" t="s">
        <v>5334</v>
      </c>
      <c r="B7020" s="211">
        <v>0</v>
      </c>
      <c r="C7020" s="211">
        <v>1</v>
      </c>
      <c r="D7020" s="211" t="s">
        <v>4260</v>
      </c>
      <c r="E7020" s="211" t="s">
        <v>127</v>
      </c>
      <c r="F7020" s="211" t="s">
        <v>3291</v>
      </c>
    </row>
    <row r="7021" spans="1:6" x14ac:dyDescent="0.25">
      <c r="A7021" s="211" t="s">
        <v>5334</v>
      </c>
      <c r="B7021" s="211">
        <v>0</v>
      </c>
      <c r="C7021" s="211">
        <v>1</v>
      </c>
      <c r="D7021" s="211" t="s">
        <v>3192</v>
      </c>
      <c r="E7021" s="211" t="s">
        <v>3292</v>
      </c>
      <c r="F7021" s="211" t="s">
        <v>3291</v>
      </c>
    </row>
    <row r="7022" spans="1:6" x14ac:dyDescent="0.25">
      <c r="A7022" s="211" t="s">
        <v>5334</v>
      </c>
      <c r="B7022" s="211">
        <v>0</v>
      </c>
      <c r="C7022" s="211">
        <v>1</v>
      </c>
      <c r="D7022" s="211" t="s">
        <v>926</v>
      </c>
      <c r="E7022" s="211" t="s">
        <v>3292</v>
      </c>
      <c r="F7022" s="211" t="s">
        <v>3291</v>
      </c>
    </row>
    <row r="7023" spans="1:6" x14ac:dyDescent="0.25">
      <c r="A7023" s="211" t="s">
        <v>5334</v>
      </c>
      <c r="B7023" s="211">
        <v>0</v>
      </c>
      <c r="C7023" s="211">
        <v>1</v>
      </c>
      <c r="D7023" s="211" t="s">
        <v>4301</v>
      </c>
      <c r="E7023" s="211" t="s">
        <v>127</v>
      </c>
      <c r="F7023" s="211" t="s">
        <v>3291</v>
      </c>
    </row>
    <row r="7024" spans="1:6" x14ac:dyDescent="0.25">
      <c r="A7024" s="211" t="s">
        <v>5334</v>
      </c>
      <c r="B7024" s="211">
        <v>0</v>
      </c>
      <c r="C7024" s="211">
        <v>1</v>
      </c>
      <c r="D7024" s="211" t="s">
        <v>4302</v>
      </c>
      <c r="E7024" s="211" t="s">
        <v>127</v>
      </c>
      <c r="F7024" s="211" t="s">
        <v>3291</v>
      </c>
    </row>
    <row r="7025" spans="1:6" x14ac:dyDescent="0.25">
      <c r="A7025" s="211" t="s">
        <v>5334</v>
      </c>
      <c r="B7025" s="211">
        <v>0</v>
      </c>
      <c r="C7025" s="211">
        <v>1</v>
      </c>
      <c r="D7025" s="211" t="s">
        <v>4303</v>
      </c>
      <c r="E7025" s="211" t="s">
        <v>127</v>
      </c>
      <c r="F7025" s="211" t="s">
        <v>3291</v>
      </c>
    </row>
    <row r="7026" spans="1:6" x14ac:dyDescent="0.25">
      <c r="A7026" s="211" t="s">
        <v>5334</v>
      </c>
      <c r="B7026" s="211">
        <v>0</v>
      </c>
      <c r="C7026" s="211">
        <v>1</v>
      </c>
      <c r="D7026" s="211" t="s">
        <v>4304</v>
      </c>
      <c r="E7026" s="211" t="s">
        <v>127</v>
      </c>
      <c r="F7026" s="211" t="s">
        <v>3291</v>
      </c>
    </row>
    <row r="7027" spans="1:6" x14ac:dyDescent="0.25">
      <c r="A7027" s="211" t="s">
        <v>5334</v>
      </c>
      <c r="B7027" s="211">
        <v>0</v>
      </c>
      <c r="C7027" s="211">
        <v>1</v>
      </c>
      <c r="D7027" s="211" t="s">
        <v>4305</v>
      </c>
      <c r="E7027" s="211" t="s">
        <v>127</v>
      </c>
      <c r="F7027" s="211" t="s">
        <v>3291</v>
      </c>
    </row>
    <row r="7028" spans="1:6" x14ac:dyDescent="0.25">
      <c r="A7028" s="211" t="s">
        <v>5334</v>
      </c>
      <c r="B7028" s="211">
        <v>0</v>
      </c>
      <c r="C7028" s="211">
        <v>1</v>
      </c>
      <c r="D7028" s="211" t="s">
        <v>4306</v>
      </c>
      <c r="E7028" s="211" t="s">
        <v>127</v>
      </c>
      <c r="F7028" s="211" t="s">
        <v>3291</v>
      </c>
    </row>
    <row r="7029" spans="1:6" x14ac:dyDescent="0.25">
      <c r="A7029" s="211" t="s">
        <v>5334</v>
      </c>
      <c r="B7029" s="211">
        <v>0</v>
      </c>
      <c r="C7029" s="211">
        <v>1</v>
      </c>
      <c r="D7029" s="211" t="s">
        <v>4307</v>
      </c>
      <c r="E7029" s="211" t="s">
        <v>127</v>
      </c>
      <c r="F7029" s="211" t="s">
        <v>3291</v>
      </c>
    </row>
    <row r="7030" spans="1:6" x14ac:dyDescent="0.25">
      <c r="A7030" s="211" t="s">
        <v>5334</v>
      </c>
      <c r="B7030" s="211">
        <v>0</v>
      </c>
      <c r="C7030" s="211">
        <v>1</v>
      </c>
      <c r="D7030" s="211" t="s">
        <v>4308</v>
      </c>
      <c r="E7030" s="211" t="s">
        <v>127</v>
      </c>
      <c r="F7030" s="211" t="s">
        <v>3291</v>
      </c>
    </row>
    <row r="7031" spans="1:6" x14ac:dyDescent="0.25">
      <c r="A7031" s="211" t="s">
        <v>5334</v>
      </c>
      <c r="B7031" s="211">
        <v>0</v>
      </c>
      <c r="C7031" s="211">
        <v>1</v>
      </c>
      <c r="D7031" s="211" t="s">
        <v>4309</v>
      </c>
      <c r="E7031" s="211" t="s">
        <v>127</v>
      </c>
      <c r="F7031" s="211" t="s">
        <v>3291</v>
      </c>
    </row>
    <row r="7032" spans="1:6" x14ac:dyDescent="0.25">
      <c r="A7032" s="211" t="s">
        <v>5334</v>
      </c>
      <c r="B7032" s="211">
        <v>0</v>
      </c>
      <c r="C7032" s="211">
        <v>1</v>
      </c>
      <c r="D7032" s="211" t="s">
        <v>4310</v>
      </c>
      <c r="E7032" s="211" t="s">
        <v>127</v>
      </c>
      <c r="F7032" s="211" t="s">
        <v>3291</v>
      </c>
    </row>
    <row r="7033" spans="1:6" x14ac:dyDescent="0.25">
      <c r="A7033" s="211" t="s">
        <v>5334</v>
      </c>
      <c r="B7033" s="211">
        <v>0</v>
      </c>
      <c r="C7033" s="211">
        <v>1</v>
      </c>
      <c r="D7033" s="211" t="s">
        <v>4311</v>
      </c>
      <c r="E7033" s="211" t="s">
        <v>127</v>
      </c>
      <c r="F7033" s="211" t="s">
        <v>3291</v>
      </c>
    </row>
    <row r="7034" spans="1:6" x14ac:dyDescent="0.25">
      <c r="A7034" s="211" t="s">
        <v>5334</v>
      </c>
      <c r="B7034" s="211">
        <v>0</v>
      </c>
      <c r="C7034" s="211">
        <v>1</v>
      </c>
      <c r="D7034" s="211" t="s">
        <v>4312</v>
      </c>
      <c r="E7034" s="211" t="s">
        <v>127</v>
      </c>
      <c r="F7034" s="211" t="s">
        <v>3291</v>
      </c>
    </row>
    <row r="7035" spans="1:6" x14ac:dyDescent="0.25">
      <c r="A7035" s="211" t="s">
        <v>5334</v>
      </c>
      <c r="B7035" s="211">
        <v>0</v>
      </c>
      <c r="C7035" s="211">
        <v>1</v>
      </c>
      <c r="D7035" s="211" t="s">
        <v>3381</v>
      </c>
      <c r="E7035" s="211" t="s">
        <v>3292</v>
      </c>
      <c r="F7035" s="211" t="s">
        <v>3291</v>
      </c>
    </row>
    <row r="7036" spans="1:6" x14ac:dyDescent="0.25">
      <c r="A7036" s="211" t="s">
        <v>5334</v>
      </c>
      <c r="B7036" s="211">
        <v>0</v>
      </c>
      <c r="C7036" s="211">
        <v>1</v>
      </c>
      <c r="D7036" s="211" t="s">
        <v>3367</v>
      </c>
      <c r="E7036" s="211" t="s">
        <v>3292</v>
      </c>
      <c r="F7036" s="211" t="s">
        <v>3291</v>
      </c>
    </row>
    <row r="7037" spans="1:6" x14ac:dyDescent="0.25">
      <c r="A7037" s="211" t="s">
        <v>5334</v>
      </c>
      <c r="B7037" s="211">
        <v>0</v>
      </c>
      <c r="C7037" s="211">
        <v>1</v>
      </c>
      <c r="D7037" s="211" t="s">
        <v>3371</v>
      </c>
      <c r="E7037" s="211" t="s">
        <v>3292</v>
      </c>
      <c r="F7037" s="211" t="s">
        <v>3291</v>
      </c>
    </row>
    <row r="7038" spans="1:6" x14ac:dyDescent="0.25">
      <c r="A7038" s="211" t="s">
        <v>5334</v>
      </c>
      <c r="B7038" s="211">
        <v>0</v>
      </c>
      <c r="C7038" s="211">
        <v>1</v>
      </c>
      <c r="D7038" s="211" t="s">
        <v>3366</v>
      </c>
      <c r="E7038" s="211" t="s">
        <v>3292</v>
      </c>
      <c r="F7038" s="211" t="s">
        <v>3291</v>
      </c>
    </row>
    <row r="7039" spans="1:6" x14ac:dyDescent="0.25">
      <c r="A7039" s="211" t="s">
        <v>5334</v>
      </c>
      <c r="B7039" s="211">
        <v>0</v>
      </c>
      <c r="C7039" s="211">
        <v>1</v>
      </c>
      <c r="D7039" s="211" t="s">
        <v>3370</v>
      </c>
      <c r="E7039" s="211" t="s">
        <v>3292</v>
      </c>
      <c r="F7039" s="211" t="s">
        <v>3291</v>
      </c>
    </row>
    <row r="7040" spans="1:6" x14ac:dyDescent="0.25">
      <c r="A7040" s="211" t="s">
        <v>5334</v>
      </c>
      <c r="B7040" s="211">
        <v>0</v>
      </c>
      <c r="C7040" s="211">
        <v>1</v>
      </c>
      <c r="D7040" s="211" t="s">
        <v>3369</v>
      </c>
      <c r="E7040" s="211" t="s">
        <v>3292</v>
      </c>
      <c r="F7040" s="211" t="s">
        <v>3291</v>
      </c>
    </row>
    <row r="7041" spans="1:6" x14ac:dyDescent="0.25">
      <c r="A7041" s="211" t="s">
        <v>5334</v>
      </c>
      <c r="B7041" s="211">
        <v>0</v>
      </c>
      <c r="C7041" s="211">
        <v>1</v>
      </c>
      <c r="D7041" s="211" t="s">
        <v>3372</v>
      </c>
      <c r="E7041" s="211" t="s">
        <v>3292</v>
      </c>
      <c r="F7041" s="211" t="s">
        <v>3291</v>
      </c>
    </row>
    <row r="7042" spans="1:6" x14ac:dyDescent="0.25">
      <c r="A7042" s="211" t="s">
        <v>5334</v>
      </c>
      <c r="B7042" s="211">
        <v>0</v>
      </c>
      <c r="C7042" s="211">
        <v>1</v>
      </c>
      <c r="D7042" s="211" t="s">
        <v>3365</v>
      </c>
      <c r="E7042" s="211" t="s">
        <v>3292</v>
      </c>
      <c r="F7042" s="211" t="s">
        <v>3291</v>
      </c>
    </row>
    <row r="7043" spans="1:6" x14ac:dyDescent="0.25">
      <c r="A7043" s="211" t="s">
        <v>5334</v>
      </c>
      <c r="B7043" s="211">
        <v>0</v>
      </c>
      <c r="C7043" s="211">
        <v>1</v>
      </c>
      <c r="D7043" s="211" t="s">
        <v>3368</v>
      </c>
      <c r="E7043" s="211" t="s">
        <v>3292</v>
      </c>
      <c r="F7043" s="211" t="s">
        <v>3291</v>
      </c>
    </row>
    <row r="7044" spans="1:6" x14ac:dyDescent="0.25">
      <c r="A7044" s="211" t="s">
        <v>5334</v>
      </c>
      <c r="B7044" s="211">
        <v>0</v>
      </c>
      <c r="C7044" s="211">
        <v>1</v>
      </c>
      <c r="D7044" s="211" t="s">
        <v>3382</v>
      </c>
      <c r="E7044" s="211" t="s">
        <v>3292</v>
      </c>
      <c r="F7044" s="211" t="s">
        <v>3291</v>
      </c>
    </row>
    <row r="7045" spans="1:6" x14ac:dyDescent="0.25">
      <c r="A7045" s="211" t="s">
        <v>5334</v>
      </c>
      <c r="B7045" s="211">
        <v>0</v>
      </c>
      <c r="C7045" s="211">
        <v>1</v>
      </c>
      <c r="D7045" s="211" t="s">
        <v>3960</v>
      </c>
      <c r="E7045" s="211" t="s">
        <v>127</v>
      </c>
      <c r="F7045" s="211" t="s">
        <v>3291</v>
      </c>
    </row>
    <row r="7046" spans="1:6" x14ac:dyDescent="0.25">
      <c r="A7046" s="211" t="s">
        <v>5334</v>
      </c>
      <c r="B7046" s="211">
        <v>0</v>
      </c>
      <c r="C7046" s="211">
        <v>1</v>
      </c>
      <c r="D7046" s="211" t="s">
        <v>4415</v>
      </c>
      <c r="E7046" s="211" t="s">
        <v>127</v>
      </c>
      <c r="F7046" s="211" t="s">
        <v>3291</v>
      </c>
    </row>
    <row r="7047" spans="1:6" x14ac:dyDescent="0.25">
      <c r="A7047" s="211" t="s">
        <v>5334</v>
      </c>
      <c r="B7047" s="211">
        <v>0</v>
      </c>
      <c r="C7047" s="211">
        <v>1</v>
      </c>
      <c r="D7047" s="211" t="s">
        <v>4416</v>
      </c>
      <c r="E7047" s="211" t="s">
        <v>127</v>
      </c>
      <c r="F7047" s="211" t="s">
        <v>3291</v>
      </c>
    </row>
    <row r="7048" spans="1:6" x14ac:dyDescent="0.25">
      <c r="A7048" s="211" t="s">
        <v>5334</v>
      </c>
      <c r="B7048" s="211">
        <v>0</v>
      </c>
      <c r="C7048" s="211">
        <v>1</v>
      </c>
      <c r="D7048" s="211" t="s">
        <v>4423</v>
      </c>
      <c r="E7048" s="211" t="s">
        <v>127</v>
      </c>
      <c r="F7048" s="211" t="s">
        <v>3291</v>
      </c>
    </row>
    <row r="7049" spans="1:6" x14ac:dyDescent="0.25">
      <c r="A7049" s="211" t="s">
        <v>5334</v>
      </c>
      <c r="B7049" s="211">
        <v>0</v>
      </c>
      <c r="C7049" s="211">
        <v>1</v>
      </c>
      <c r="D7049" s="300" t="s">
        <v>3074</v>
      </c>
      <c r="E7049" s="211" t="s">
        <v>3292</v>
      </c>
      <c r="F7049" s="211" t="s">
        <v>3291</v>
      </c>
    </row>
    <row r="7050" spans="1:6" x14ac:dyDescent="0.25">
      <c r="A7050" s="211" t="s">
        <v>5334</v>
      </c>
      <c r="B7050" s="211">
        <v>0</v>
      </c>
      <c r="C7050" s="211">
        <v>1</v>
      </c>
      <c r="D7050" s="300" t="s">
        <v>3075</v>
      </c>
      <c r="E7050" s="211" t="s">
        <v>127</v>
      </c>
      <c r="F7050" s="211" t="s">
        <v>3291</v>
      </c>
    </row>
    <row r="7051" spans="1:6" x14ac:dyDescent="0.25">
      <c r="A7051" s="211" t="s">
        <v>5334</v>
      </c>
      <c r="B7051" s="211">
        <v>0</v>
      </c>
      <c r="C7051" s="211">
        <v>1</v>
      </c>
      <c r="D7051" s="300" t="s">
        <v>2546</v>
      </c>
      <c r="E7051" s="211" t="s">
        <v>127</v>
      </c>
      <c r="F7051" s="211" t="s">
        <v>3291</v>
      </c>
    </row>
    <row r="7052" spans="1:6" x14ac:dyDescent="0.25">
      <c r="A7052" s="211" t="s">
        <v>5332</v>
      </c>
      <c r="B7052" s="211">
        <v>0</v>
      </c>
      <c r="C7052" s="211">
        <v>1</v>
      </c>
      <c r="D7052" s="211" t="s">
        <v>379</v>
      </c>
      <c r="E7052" s="211" t="s">
        <v>3482</v>
      </c>
      <c r="F7052" s="211" t="s">
        <v>3291</v>
      </c>
    </row>
    <row r="7053" spans="1:6" x14ac:dyDescent="0.25">
      <c r="A7053" s="211" t="s">
        <v>5332</v>
      </c>
      <c r="B7053" s="211">
        <v>0</v>
      </c>
      <c r="C7053" s="211">
        <v>1</v>
      </c>
      <c r="D7053" s="211" t="s">
        <v>385</v>
      </c>
      <c r="E7053" s="211" t="s">
        <v>3482</v>
      </c>
      <c r="F7053" s="211" t="s">
        <v>3291</v>
      </c>
    </row>
    <row r="7054" spans="1:6" x14ac:dyDescent="0.25">
      <c r="A7054" s="211" t="s">
        <v>5332</v>
      </c>
      <c r="B7054" s="211">
        <v>0</v>
      </c>
      <c r="C7054" s="211">
        <v>1</v>
      </c>
      <c r="D7054" s="211" t="s">
        <v>3162</v>
      </c>
      <c r="E7054" s="211" t="s">
        <v>3482</v>
      </c>
      <c r="F7054" s="211" t="s">
        <v>3291</v>
      </c>
    </row>
    <row r="7055" spans="1:6" x14ac:dyDescent="0.25">
      <c r="A7055" s="211" t="s">
        <v>5332</v>
      </c>
      <c r="B7055" s="211">
        <v>0</v>
      </c>
      <c r="C7055" s="211">
        <v>1</v>
      </c>
      <c r="D7055" s="211" t="s">
        <v>3247</v>
      </c>
      <c r="E7055" s="211" t="s">
        <v>3482</v>
      </c>
      <c r="F7055" s="211" t="s">
        <v>3291</v>
      </c>
    </row>
    <row r="7056" spans="1:6" x14ac:dyDescent="0.25">
      <c r="A7056" s="211" t="s">
        <v>5332</v>
      </c>
      <c r="B7056" s="211">
        <v>0</v>
      </c>
      <c r="C7056" s="211">
        <v>1</v>
      </c>
      <c r="D7056" s="211" t="s">
        <v>2283</v>
      </c>
      <c r="E7056" s="211" t="s">
        <v>3482</v>
      </c>
      <c r="F7056" s="211" t="s">
        <v>3291</v>
      </c>
    </row>
    <row r="7057" spans="1:6" x14ac:dyDescent="0.25">
      <c r="A7057" s="211" t="s">
        <v>5332</v>
      </c>
      <c r="B7057" s="211">
        <v>0</v>
      </c>
      <c r="C7057" s="211">
        <v>1</v>
      </c>
      <c r="D7057" s="211" t="s">
        <v>2282</v>
      </c>
      <c r="E7057" s="211" t="s">
        <v>3482</v>
      </c>
      <c r="F7057" s="211" t="s">
        <v>3291</v>
      </c>
    </row>
    <row r="7058" spans="1:6" x14ac:dyDescent="0.25">
      <c r="A7058" s="211" t="s">
        <v>5332</v>
      </c>
      <c r="B7058" s="211">
        <v>0</v>
      </c>
      <c r="C7058" s="211">
        <v>1</v>
      </c>
      <c r="D7058" s="211" t="s">
        <v>209</v>
      </c>
      <c r="E7058" s="211" t="s">
        <v>3292</v>
      </c>
      <c r="F7058" s="211" t="s">
        <v>3291</v>
      </c>
    </row>
    <row r="7059" spans="1:6" x14ac:dyDescent="0.25">
      <c r="A7059" s="211" t="s">
        <v>5332</v>
      </c>
      <c r="B7059" s="211">
        <v>0</v>
      </c>
      <c r="C7059" s="211">
        <v>1</v>
      </c>
      <c r="D7059" s="211" t="s">
        <v>3196</v>
      </c>
      <c r="E7059" s="211" t="s">
        <v>3292</v>
      </c>
      <c r="F7059" s="211" t="s">
        <v>3291</v>
      </c>
    </row>
    <row r="7060" spans="1:6" x14ac:dyDescent="0.25">
      <c r="A7060" s="211" t="s">
        <v>5332</v>
      </c>
      <c r="B7060" s="211">
        <v>0</v>
      </c>
      <c r="C7060" s="211">
        <v>1</v>
      </c>
      <c r="D7060" s="211" t="s">
        <v>392</v>
      </c>
      <c r="E7060" s="211" t="s">
        <v>3292</v>
      </c>
      <c r="F7060" s="211" t="s">
        <v>3291</v>
      </c>
    </row>
    <row r="7061" spans="1:6" x14ac:dyDescent="0.25">
      <c r="A7061" s="211" t="s">
        <v>5332</v>
      </c>
      <c r="B7061" s="211">
        <v>0</v>
      </c>
      <c r="C7061" s="211">
        <v>1</v>
      </c>
      <c r="D7061" s="211" t="s">
        <v>642</v>
      </c>
      <c r="E7061" s="211" t="s">
        <v>3292</v>
      </c>
      <c r="F7061" s="211" t="s">
        <v>3291</v>
      </c>
    </row>
    <row r="7062" spans="1:6" x14ac:dyDescent="0.25">
      <c r="A7062" s="211" t="s">
        <v>5332</v>
      </c>
      <c r="B7062" s="211">
        <v>0</v>
      </c>
      <c r="C7062" s="211">
        <v>1</v>
      </c>
      <c r="D7062" s="211" t="s">
        <v>395</v>
      </c>
      <c r="E7062" s="211" t="s">
        <v>3292</v>
      </c>
      <c r="F7062" s="211" t="s">
        <v>3291</v>
      </c>
    </row>
    <row r="7063" spans="1:6" x14ac:dyDescent="0.25">
      <c r="A7063" s="211" t="s">
        <v>5332</v>
      </c>
      <c r="B7063" s="211">
        <v>0</v>
      </c>
      <c r="C7063" s="211">
        <v>1</v>
      </c>
      <c r="D7063" s="211" t="s">
        <v>397</v>
      </c>
      <c r="E7063" s="211" t="s">
        <v>3292</v>
      </c>
      <c r="F7063" s="211" t="s">
        <v>3291</v>
      </c>
    </row>
    <row r="7064" spans="1:6" x14ac:dyDescent="0.25">
      <c r="A7064" s="211" t="s">
        <v>5332</v>
      </c>
      <c r="B7064" s="211">
        <v>0</v>
      </c>
      <c r="C7064" s="211">
        <v>1</v>
      </c>
      <c r="D7064" s="211" t="s">
        <v>292</v>
      </c>
      <c r="E7064" s="211" t="s">
        <v>3292</v>
      </c>
      <c r="F7064" s="211" t="s">
        <v>3291</v>
      </c>
    </row>
    <row r="7065" spans="1:6" x14ac:dyDescent="0.25">
      <c r="A7065" s="211" t="s">
        <v>5332</v>
      </c>
      <c r="B7065" s="211">
        <v>0</v>
      </c>
      <c r="C7065" s="211">
        <v>1</v>
      </c>
      <c r="D7065" s="211" t="s">
        <v>400</v>
      </c>
      <c r="E7065" s="211" t="s">
        <v>3292</v>
      </c>
      <c r="F7065" s="211" t="s">
        <v>3291</v>
      </c>
    </row>
    <row r="7066" spans="1:6" x14ac:dyDescent="0.25">
      <c r="A7066" s="211" t="s">
        <v>5332</v>
      </c>
      <c r="B7066" s="211">
        <v>0</v>
      </c>
      <c r="C7066" s="211">
        <v>1</v>
      </c>
      <c r="D7066" s="211" t="s">
        <v>403</v>
      </c>
      <c r="E7066" s="211" t="s">
        <v>3292</v>
      </c>
      <c r="F7066" s="211" t="s">
        <v>3291</v>
      </c>
    </row>
    <row r="7067" spans="1:6" x14ac:dyDescent="0.25">
      <c r="A7067" s="211" t="s">
        <v>5332</v>
      </c>
      <c r="B7067" s="211">
        <v>0</v>
      </c>
      <c r="C7067" s="211">
        <v>1</v>
      </c>
      <c r="D7067" s="211" t="s">
        <v>1042</v>
      </c>
      <c r="E7067" s="211" t="s">
        <v>3292</v>
      </c>
      <c r="F7067" s="211" t="s">
        <v>3291</v>
      </c>
    </row>
    <row r="7068" spans="1:6" x14ac:dyDescent="0.25">
      <c r="A7068" s="211" t="s">
        <v>5332</v>
      </c>
      <c r="B7068" s="211">
        <v>0</v>
      </c>
      <c r="C7068" s="211">
        <v>1</v>
      </c>
      <c r="D7068" s="211" t="s">
        <v>1045</v>
      </c>
      <c r="E7068" s="211" t="s">
        <v>3292</v>
      </c>
      <c r="F7068" s="211" t="s">
        <v>3291</v>
      </c>
    </row>
    <row r="7069" spans="1:6" x14ac:dyDescent="0.25">
      <c r="A7069" s="211" t="s">
        <v>5332</v>
      </c>
      <c r="B7069" s="211">
        <v>0</v>
      </c>
      <c r="C7069" s="211">
        <v>1</v>
      </c>
      <c r="D7069" s="211" t="s">
        <v>933</v>
      </c>
      <c r="E7069" s="211" t="s">
        <v>3292</v>
      </c>
      <c r="F7069" s="211" t="s">
        <v>3291</v>
      </c>
    </row>
    <row r="7070" spans="1:6" x14ac:dyDescent="0.25">
      <c r="A7070" s="211" t="s">
        <v>5332</v>
      </c>
      <c r="B7070" s="211">
        <v>0</v>
      </c>
      <c r="C7070" s="211">
        <v>1</v>
      </c>
      <c r="D7070" s="211" t="s">
        <v>932</v>
      </c>
      <c r="E7070" s="211" t="s">
        <v>3292</v>
      </c>
      <c r="F7070" s="211" t="s">
        <v>3291</v>
      </c>
    </row>
    <row r="7071" spans="1:6" x14ac:dyDescent="0.25">
      <c r="A7071" s="211" t="s">
        <v>5332</v>
      </c>
      <c r="B7071" s="211">
        <v>0</v>
      </c>
      <c r="C7071" s="211">
        <v>1</v>
      </c>
      <c r="D7071" s="211" t="s">
        <v>381</v>
      </c>
      <c r="E7071" s="211" t="s">
        <v>3292</v>
      </c>
      <c r="F7071" s="211" t="s">
        <v>3291</v>
      </c>
    </row>
    <row r="7072" spans="1:6" x14ac:dyDescent="0.25">
      <c r="A7072" s="211" t="s">
        <v>5332</v>
      </c>
      <c r="B7072" s="211">
        <v>0</v>
      </c>
      <c r="C7072" s="211">
        <v>1</v>
      </c>
      <c r="D7072" s="211" t="s">
        <v>767</v>
      </c>
      <c r="E7072" s="211" t="s">
        <v>3292</v>
      </c>
      <c r="F7072" s="211" t="s">
        <v>3291</v>
      </c>
    </row>
    <row r="7073" spans="1:6" x14ac:dyDescent="0.25">
      <c r="A7073" s="211" t="s">
        <v>5332</v>
      </c>
      <c r="B7073" s="211">
        <v>0</v>
      </c>
      <c r="C7073" s="211">
        <v>1</v>
      </c>
      <c r="D7073" s="211" t="s">
        <v>4401</v>
      </c>
      <c r="E7073" s="211" t="s">
        <v>127</v>
      </c>
      <c r="F7073" s="211" t="s">
        <v>3291</v>
      </c>
    </row>
    <row r="7074" spans="1:6" x14ac:dyDescent="0.25">
      <c r="A7074" s="211" t="s">
        <v>5332</v>
      </c>
      <c r="B7074" s="211">
        <v>0</v>
      </c>
      <c r="C7074" s="211">
        <v>1</v>
      </c>
      <c r="D7074" s="211" t="s">
        <v>3200</v>
      </c>
      <c r="E7074" s="211" t="s">
        <v>127</v>
      </c>
      <c r="F7074" s="211" t="s">
        <v>3291</v>
      </c>
    </row>
    <row r="7075" spans="1:6" x14ac:dyDescent="0.25">
      <c r="A7075" s="211" t="s">
        <v>5332</v>
      </c>
      <c r="B7075" s="211">
        <v>0</v>
      </c>
      <c r="C7075" s="211">
        <v>1</v>
      </c>
      <c r="D7075" s="211" t="s">
        <v>3199</v>
      </c>
      <c r="E7075" s="211" t="s">
        <v>3292</v>
      </c>
      <c r="F7075" s="211" t="s">
        <v>3291</v>
      </c>
    </row>
    <row r="7076" spans="1:6" x14ac:dyDescent="0.25">
      <c r="A7076" s="211" t="s">
        <v>5332</v>
      </c>
      <c r="B7076" s="211">
        <v>0</v>
      </c>
      <c r="C7076" s="211">
        <v>1</v>
      </c>
      <c r="D7076" s="211" t="s">
        <v>87</v>
      </c>
      <c r="E7076" s="211" t="s">
        <v>3292</v>
      </c>
      <c r="F7076" s="211" t="s">
        <v>3291</v>
      </c>
    </row>
    <row r="7077" spans="1:6" x14ac:dyDescent="0.25">
      <c r="A7077" s="211" t="s">
        <v>5332</v>
      </c>
      <c r="B7077" s="211">
        <v>0</v>
      </c>
      <c r="C7077" s="211">
        <v>1</v>
      </c>
      <c r="D7077" s="211" t="s">
        <v>3584</v>
      </c>
      <c r="E7077" s="211" t="s">
        <v>3292</v>
      </c>
      <c r="F7077" s="211" t="s">
        <v>3291</v>
      </c>
    </row>
    <row r="7078" spans="1:6" x14ac:dyDescent="0.25">
      <c r="A7078" s="211" t="s">
        <v>5332</v>
      </c>
      <c r="B7078" s="211">
        <v>0</v>
      </c>
      <c r="C7078" s="211">
        <v>1</v>
      </c>
      <c r="D7078" s="211" t="s">
        <v>78</v>
      </c>
      <c r="E7078" s="211" t="s">
        <v>3292</v>
      </c>
      <c r="F7078" s="211" t="s">
        <v>3291</v>
      </c>
    </row>
    <row r="7079" spans="1:6" x14ac:dyDescent="0.25">
      <c r="A7079" s="211" t="s">
        <v>5332</v>
      </c>
      <c r="B7079" s="211">
        <v>0</v>
      </c>
      <c r="C7079" s="211">
        <v>1</v>
      </c>
      <c r="D7079" s="211" t="s">
        <v>3532</v>
      </c>
      <c r="E7079" s="211" t="s">
        <v>3292</v>
      </c>
      <c r="F7079" s="211" t="s">
        <v>3291</v>
      </c>
    </row>
    <row r="7080" spans="1:6" x14ac:dyDescent="0.25">
      <c r="A7080" s="211" t="s">
        <v>5332</v>
      </c>
      <c r="B7080" s="211">
        <v>0</v>
      </c>
      <c r="C7080" s="211">
        <v>1</v>
      </c>
      <c r="D7080" s="211" t="s">
        <v>1048</v>
      </c>
      <c r="E7080" s="211" t="s">
        <v>3292</v>
      </c>
      <c r="F7080" s="211" t="s">
        <v>3291</v>
      </c>
    </row>
    <row r="7081" spans="1:6" x14ac:dyDescent="0.25">
      <c r="A7081" s="211" t="s">
        <v>5332</v>
      </c>
      <c r="B7081" s="211">
        <v>0</v>
      </c>
      <c r="C7081" s="211">
        <v>1</v>
      </c>
      <c r="D7081" s="211" t="s">
        <v>1050</v>
      </c>
      <c r="E7081" s="211" t="s">
        <v>3292</v>
      </c>
      <c r="F7081" s="211" t="s">
        <v>3291</v>
      </c>
    </row>
    <row r="7082" spans="1:6" x14ac:dyDescent="0.25">
      <c r="A7082" s="211" t="s">
        <v>5332</v>
      </c>
      <c r="B7082" s="211">
        <v>0</v>
      </c>
      <c r="C7082" s="211">
        <v>1</v>
      </c>
      <c r="D7082" s="211" t="s">
        <v>1043</v>
      </c>
      <c r="E7082" s="211" t="s">
        <v>3292</v>
      </c>
      <c r="F7082" s="211" t="s">
        <v>3291</v>
      </c>
    </row>
    <row r="7083" spans="1:6" x14ac:dyDescent="0.25">
      <c r="A7083" s="211" t="s">
        <v>5332</v>
      </c>
      <c r="B7083" s="211">
        <v>0</v>
      </c>
      <c r="C7083" s="211">
        <v>1</v>
      </c>
      <c r="D7083" s="211" t="s">
        <v>4402</v>
      </c>
      <c r="E7083" s="211" t="s">
        <v>127</v>
      </c>
      <c r="F7083" s="211" t="s">
        <v>3291</v>
      </c>
    </row>
    <row r="7084" spans="1:6" x14ac:dyDescent="0.25">
      <c r="A7084" s="211" t="s">
        <v>5332</v>
      </c>
      <c r="B7084" s="211">
        <v>0</v>
      </c>
      <c r="C7084" s="211">
        <v>1</v>
      </c>
      <c r="D7084" s="211" t="s">
        <v>303</v>
      </c>
      <c r="E7084" s="211" t="s">
        <v>3292</v>
      </c>
      <c r="F7084" s="211" t="s">
        <v>3291</v>
      </c>
    </row>
    <row r="7085" spans="1:6" x14ac:dyDescent="0.25">
      <c r="A7085" s="211" t="s">
        <v>5332</v>
      </c>
      <c r="B7085" s="211">
        <v>0</v>
      </c>
      <c r="C7085" s="211">
        <v>1</v>
      </c>
      <c r="D7085" s="211" t="s">
        <v>314</v>
      </c>
      <c r="E7085" s="211" t="s">
        <v>3292</v>
      </c>
      <c r="F7085" s="211" t="s">
        <v>3291</v>
      </c>
    </row>
    <row r="7086" spans="1:6" x14ac:dyDescent="0.25">
      <c r="A7086" s="211" t="s">
        <v>5332</v>
      </c>
      <c r="B7086" s="211">
        <v>0</v>
      </c>
      <c r="C7086" s="211">
        <v>1</v>
      </c>
      <c r="D7086" s="211" t="s">
        <v>302</v>
      </c>
      <c r="E7086" s="211" t="s">
        <v>3292</v>
      </c>
      <c r="F7086" s="211" t="s">
        <v>3291</v>
      </c>
    </row>
    <row r="7087" spans="1:6" x14ac:dyDescent="0.25">
      <c r="A7087" s="211" t="s">
        <v>5332</v>
      </c>
      <c r="B7087" s="211">
        <v>0</v>
      </c>
      <c r="C7087" s="211">
        <v>1</v>
      </c>
      <c r="D7087" s="211" t="s">
        <v>316</v>
      </c>
      <c r="E7087" s="211" t="s">
        <v>3292</v>
      </c>
      <c r="F7087" s="211" t="s">
        <v>3291</v>
      </c>
    </row>
    <row r="7088" spans="1:6" x14ac:dyDescent="0.25">
      <c r="A7088" s="211" t="s">
        <v>5332</v>
      </c>
      <c r="B7088" s="211">
        <v>0</v>
      </c>
      <c r="C7088" s="211">
        <v>1</v>
      </c>
      <c r="D7088" s="211" t="s">
        <v>317</v>
      </c>
      <c r="E7088" s="211" t="s">
        <v>3292</v>
      </c>
      <c r="F7088" s="211" t="s">
        <v>3291</v>
      </c>
    </row>
    <row r="7089" spans="1:6" x14ac:dyDescent="0.25">
      <c r="A7089" s="211" t="s">
        <v>5332</v>
      </c>
      <c r="B7089" s="211">
        <v>0</v>
      </c>
      <c r="C7089" s="211">
        <v>1</v>
      </c>
      <c r="D7089" s="211" t="s">
        <v>319</v>
      </c>
      <c r="E7089" s="211" t="s">
        <v>3292</v>
      </c>
      <c r="F7089" s="211" t="s">
        <v>3291</v>
      </c>
    </row>
    <row r="7090" spans="1:6" x14ac:dyDescent="0.25">
      <c r="A7090" s="211" t="s">
        <v>5332</v>
      </c>
      <c r="B7090" s="211">
        <v>0</v>
      </c>
      <c r="C7090" s="211">
        <v>1</v>
      </c>
      <c r="D7090" s="211" t="s">
        <v>276</v>
      </c>
      <c r="E7090" s="211" t="s">
        <v>3292</v>
      </c>
      <c r="F7090" s="211" t="s">
        <v>3291</v>
      </c>
    </row>
    <row r="7091" spans="1:6" x14ac:dyDescent="0.25">
      <c r="A7091" s="211" t="s">
        <v>5332</v>
      </c>
      <c r="B7091" s="211">
        <v>0</v>
      </c>
      <c r="C7091" s="211">
        <v>1</v>
      </c>
      <c r="D7091" s="211" t="s">
        <v>327</v>
      </c>
      <c r="E7091" s="211" t="s">
        <v>3292</v>
      </c>
      <c r="F7091" s="211" t="s">
        <v>3291</v>
      </c>
    </row>
    <row r="7092" spans="1:6" x14ac:dyDescent="0.25">
      <c r="A7092" s="211" t="s">
        <v>5332</v>
      </c>
      <c r="B7092" s="211">
        <v>0</v>
      </c>
      <c r="C7092" s="211">
        <v>1</v>
      </c>
      <c r="D7092" s="211" t="s">
        <v>323</v>
      </c>
      <c r="E7092" s="211" t="s">
        <v>3292</v>
      </c>
      <c r="F7092" s="211" t="s">
        <v>3291</v>
      </c>
    </row>
    <row r="7093" spans="1:6" x14ac:dyDescent="0.25">
      <c r="A7093" s="211" t="s">
        <v>5332</v>
      </c>
      <c r="B7093" s="211">
        <v>0</v>
      </c>
      <c r="C7093" s="211">
        <v>1</v>
      </c>
      <c r="D7093" s="211" t="s">
        <v>321</v>
      </c>
      <c r="E7093" s="211" t="s">
        <v>3292</v>
      </c>
      <c r="F7093" s="211" t="s">
        <v>3291</v>
      </c>
    </row>
    <row r="7094" spans="1:6" x14ac:dyDescent="0.25">
      <c r="A7094" s="211" t="s">
        <v>5332</v>
      </c>
      <c r="B7094" s="211">
        <v>0</v>
      </c>
      <c r="C7094" s="211">
        <v>1</v>
      </c>
      <c r="D7094" s="211" t="s">
        <v>325</v>
      </c>
      <c r="E7094" s="211" t="s">
        <v>3292</v>
      </c>
      <c r="F7094" s="211" t="s">
        <v>3291</v>
      </c>
    </row>
    <row r="7095" spans="1:6" x14ac:dyDescent="0.25">
      <c r="A7095" s="211" t="s">
        <v>5332</v>
      </c>
      <c r="B7095" s="211">
        <v>0</v>
      </c>
      <c r="C7095" s="211">
        <v>1</v>
      </c>
      <c r="D7095" s="211" t="s">
        <v>337</v>
      </c>
      <c r="E7095" s="211" t="s">
        <v>3292</v>
      </c>
      <c r="F7095" s="211" t="s">
        <v>3291</v>
      </c>
    </row>
    <row r="7096" spans="1:6" x14ac:dyDescent="0.25">
      <c r="A7096" s="211" t="s">
        <v>5332</v>
      </c>
      <c r="B7096" s="211">
        <v>0</v>
      </c>
      <c r="C7096" s="211">
        <v>1</v>
      </c>
      <c r="D7096" s="211" t="s">
        <v>315</v>
      </c>
      <c r="E7096" s="211" t="s">
        <v>3292</v>
      </c>
      <c r="F7096" s="211" t="s">
        <v>3291</v>
      </c>
    </row>
    <row r="7097" spans="1:6" x14ac:dyDescent="0.25">
      <c r="A7097" s="211" t="s">
        <v>5332</v>
      </c>
      <c r="B7097" s="211">
        <v>0</v>
      </c>
      <c r="C7097" s="211">
        <v>1</v>
      </c>
      <c r="D7097" s="211" t="s">
        <v>335</v>
      </c>
      <c r="E7097" s="211" t="s">
        <v>3292</v>
      </c>
      <c r="F7097" s="211" t="s">
        <v>3291</v>
      </c>
    </row>
    <row r="7098" spans="1:6" x14ac:dyDescent="0.25">
      <c r="A7098" s="211" t="s">
        <v>5332</v>
      </c>
      <c r="B7098" s="211">
        <v>0</v>
      </c>
      <c r="C7098" s="211">
        <v>1</v>
      </c>
      <c r="D7098" s="211" t="s">
        <v>329</v>
      </c>
      <c r="E7098" s="211" t="s">
        <v>3292</v>
      </c>
      <c r="F7098" s="211" t="s">
        <v>3291</v>
      </c>
    </row>
    <row r="7099" spans="1:6" x14ac:dyDescent="0.25">
      <c r="A7099" s="211" t="s">
        <v>5332</v>
      </c>
      <c r="B7099" s="211">
        <v>0</v>
      </c>
      <c r="C7099" s="211">
        <v>1</v>
      </c>
      <c r="D7099" s="211" t="s">
        <v>332</v>
      </c>
      <c r="E7099" s="211" t="s">
        <v>3292</v>
      </c>
      <c r="F7099" s="211" t="s">
        <v>3291</v>
      </c>
    </row>
    <row r="7100" spans="1:6" x14ac:dyDescent="0.25">
      <c r="A7100" s="211" t="s">
        <v>5332</v>
      </c>
      <c r="B7100" s="211">
        <v>0</v>
      </c>
      <c r="C7100" s="211">
        <v>1</v>
      </c>
      <c r="D7100" s="211" t="s">
        <v>330</v>
      </c>
      <c r="E7100" s="211" t="s">
        <v>3292</v>
      </c>
      <c r="F7100" s="211" t="s">
        <v>3291</v>
      </c>
    </row>
    <row r="7101" spans="1:6" x14ac:dyDescent="0.25">
      <c r="A7101" s="211" t="s">
        <v>5332</v>
      </c>
      <c r="B7101" s="211">
        <v>0</v>
      </c>
      <c r="C7101" s="211">
        <v>1</v>
      </c>
      <c r="D7101" s="211" t="s">
        <v>331</v>
      </c>
      <c r="E7101" s="211" t="s">
        <v>3292</v>
      </c>
      <c r="F7101" s="211" t="s">
        <v>3291</v>
      </c>
    </row>
    <row r="7102" spans="1:6" x14ac:dyDescent="0.25">
      <c r="A7102" s="211" t="s">
        <v>5332</v>
      </c>
      <c r="B7102" s="211">
        <v>0</v>
      </c>
      <c r="C7102" s="211">
        <v>1</v>
      </c>
      <c r="D7102" s="211" t="s">
        <v>336</v>
      </c>
      <c r="E7102" s="211" t="s">
        <v>3292</v>
      </c>
      <c r="F7102" s="211" t="s">
        <v>3291</v>
      </c>
    </row>
    <row r="7103" spans="1:6" x14ac:dyDescent="0.25">
      <c r="A7103" s="211" t="s">
        <v>5332</v>
      </c>
      <c r="B7103" s="211">
        <v>0</v>
      </c>
      <c r="C7103" s="211">
        <v>1</v>
      </c>
      <c r="D7103" s="211" t="s">
        <v>305</v>
      </c>
      <c r="E7103" s="211" t="s">
        <v>3292</v>
      </c>
      <c r="F7103" s="211" t="s">
        <v>3291</v>
      </c>
    </row>
    <row r="7104" spans="1:6" x14ac:dyDescent="0.25">
      <c r="A7104" s="211" t="s">
        <v>5332</v>
      </c>
      <c r="B7104" s="211">
        <v>0</v>
      </c>
      <c r="C7104" s="211">
        <v>1</v>
      </c>
      <c r="D7104" s="211" t="s">
        <v>307</v>
      </c>
      <c r="E7104" s="211" t="s">
        <v>3292</v>
      </c>
      <c r="F7104" s="211" t="s">
        <v>3291</v>
      </c>
    </row>
    <row r="7105" spans="1:6" x14ac:dyDescent="0.25">
      <c r="A7105" s="211" t="s">
        <v>5332</v>
      </c>
      <c r="B7105" s="211">
        <v>0</v>
      </c>
      <c r="C7105" s="211">
        <v>1</v>
      </c>
      <c r="D7105" s="211" t="s">
        <v>333</v>
      </c>
      <c r="E7105" s="211" t="s">
        <v>3292</v>
      </c>
      <c r="F7105" s="211" t="s">
        <v>3291</v>
      </c>
    </row>
    <row r="7106" spans="1:6" x14ac:dyDescent="0.25">
      <c r="A7106" s="211" t="s">
        <v>5332</v>
      </c>
      <c r="B7106" s="211">
        <v>0</v>
      </c>
      <c r="C7106" s="211">
        <v>1</v>
      </c>
      <c r="D7106" s="211">
        <v>6151</v>
      </c>
      <c r="E7106" s="211" t="s">
        <v>3292</v>
      </c>
      <c r="F7106" s="211" t="s">
        <v>3291</v>
      </c>
    </row>
    <row r="7107" spans="1:6" x14ac:dyDescent="0.25">
      <c r="A7107" s="211" t="s">
        <v>5332</v>
      </c>
      <c r="B7107" s="211">
        <v>0</v>
      </c>
      <c r="C7107" s="211">
        <v>1</v>
      </c>
      <c r="D7107" s="211" t="s">
        <v>360</v>
      </c>
      <c r="E7107" s="211" t="s">
        <v>3292</v>
      </c>
      <c r="F7107" s="211" t="s">
        <v>3291</v>
      </c>
    </row>
    <row r="7108" spans="1:6" x14ac:dyDescent="0.25">
      <c r="A7108" s="211" t="s">
        <v>5332</v>
      </c>
      <c r="B7108" s="211">
        <v>0</v>
      </c>
      <c r="C7108" s="211">
        <v>1</v>
      </c>
      <c r="D7108" s="211" t="s">
        <v>2287</v>
      </c>
      <c r="E7108" s="211" t="s">
        <v>3292</v>
      </c>
      <c r="F7108" s="211" t="s">
        <v>3291</v>
      </c>
    </row>
    <row r="7109" spans="1:6" x14ac:dyDescent="0.25">
      <c r="A7109" s="211" t="s">
        <v>5332</v>
      </c>
      <c r="B7109" s="211">
        <v>0</v>
      </c>
      <c r="C7109" s="211">
        <v>1</v>
      </c>
      <c r="D7109" s="211" t="s">
        <v>357</v>
      </c>
      <c r="E7109" s="211" t="s">
        <v>3292</v>
      </c>
      <c r="F7109" s="211" t="s">
        <v>3291</v>
      </c>
    </row>
    <row r="7110" spans="1:6" x14ac:dyDescent="0.25">
      <c r="A7110" s="211" t="s">
        <v>5332</v>
      </c>
      <c r="B7110" s="211">
        <v>0</v>
      </c>
      <c r="C7110" s="211">
        <v>1</v>
      </c>
      <c r="D7110" s="211" t="s">
        <v>1714</v>
      </c>
      <c r="E7110" s="211" t="s">
        <v>3292</v>
      </c>
      <c r="F7110" s="211" t="s">
        <v>3291</v>
      </c>
    </row>
    <row r="7111" spans="1:6" x14ac:dyDescent="0.25">
      <c r="A7111" s="211" t="s">
        <v>5332</v>
      </c>
      <c r="B7111" s="211">
        <v>0</v>
      </c>
      <c r="C7111" s="211">
        <v>1</v>
      </c>
      <c r="D7111" s="211" t="s">
        <v>1716</v>
      </c>
      <c r="E7111" s="211" t="s">
        <v>3292</v>
      </c>
      <c r="F7111" s="211" t="s">
        <v>3291</v>
      </c>
    </row>
    <row r="7112" spans="1:6" x14ac:dyDescent="0.25">
      <c r="A7112" s="211" t="s">
        <v>5332</v>
      </c>
      <c r="B7112" s="211">
        <v>0</v>
      </c>
      <c r="C7112" s="211">
        <v>1</v>
      </c>
      <c r="D7112" s="211" t="s">
        <v>1718</v>
      </c>
      <c r="E7112" s="211" t="s">
        <v>3292</v>
      </c>
      <c r="F7112" s="211" t="s">
        <v>3291</v>
      </c>
    </row>
    <row r="7113" spans="1:6" x14ac:dyDescent="0.25">
      <c r="A7113" s="211" t="s">
        <v>5332</v>
      </c>
      <c r="B7113" s="211">
        <v>0</v>
      </c>
      <c r="C7113" s="211">
        <v>1</v>
      </c>
      <c r="D7113" s="211" t="s">
        <v>2379</v>
      </c>
      <c r="E7113" s="211" t="s">
        <v>3292</v>
      </c>
      <c r="F7113" s="211" t="s">
        <v>3291</v>
      </c>
    </row>
    <row r="7114" spans="1:6" x14ac:dyDescent="0.25">
      <c r="A7114" s="211" t="s">
        <v>5332</v>
      </c>
      <c r="B7114" s="211">
        <v>0</v>
      </c>
      <c r="C7114" s="211">
        <v>1</v>
      </c>
      <c r="D7114" s="211" t="s">
        <v>1722</v>
      </c>
      <c r="E7114" s="211" t="s">
        <v>3292</v>
      </c>
      <c r="F7114" s="211" t="s">
        <v>3291</v>
      </c>
    </row>
    <row r="7115" spans="1:6" x14ac:dyDescent="0.25">
      <c r="A7115" s="211" t="s">
        <v>5332</v>
      </c>
      <c r="B7115" s="211">
        <v>0</v>
      </c>
      <c r="C7115" s="211">
        <v>1</v>
      </c>
      <c r="D7115" s="211" t="s">
        <v>1724</v>
      </c>
      <c r="E7115" s="211" t="s">
        <v>3292</v>
      </c>
      <c r="F7115" s="211" t="s">
        <v>3291</v>
      </c>
    </row>
    <row r="7116" spans="1:6" x14ac:dyDescent="0.25">
      <c r="A7116" s="211" t="s">
        <v>5332</v>
      </c>
      <c r="B7116" s="211">
        <v>0</v>
      </c>
      <c r="C7116" s="211">
        <v>1</v>
      </c>
      <c r="D7116" s="211" t="s">
        <v>72</v>
      </c>
      <c r="E7116" s="211" t="s">
        <v>3292</v>
      </c>
      <c r="F7116" s="211" t="s">
        <v>3291</v>
      </c>
    </row>
    <row r="7117" spans="1:6" x14ac:dyDescent="0.25">
      <c r="A7117" s="211" t="s">
        <v>5332</v>
      </c>
      <c r="B7117" s="211">
        <v>0</v>
      </c>
      <c r="C7117" s="211">
        <v>1</v>
      </c>
      <c r="D7117" s="211" t="s">
        <v>73</v>
      </c>
      <c r="E7117" s="211" t="s">
        <v>3292</v>
      </c>
      <c r="F7117" s="211" t="s">
        <v>3291</v>
      </c>
    </row>
    <row r="7118" spans="1:6" x14ac:dyDescent="0.25">
      <c r="A7118" s="211" t="s">
        <v>5332</v>
      </c>
      <c r="B7118" s="211">
        <v>0</v>
      </c>
      <c r="C7118" s="211">
        <v>1</v>
      </c>
      <c r="D7118" s="211" t="s">
        <v>3107</v>
      </c>
      <c r="E7118" s="211" t="s">
        <v>3292</v>
      </c>
      <c r="F7118" s="211" t="s">
        <v>3291</v>
      </c>
    </row>
    <row r="7119" spans="1:6" x14ac:dyDescent="0.25">
      <c r="A7119" s="211" t="s">
        <v>5332</v>
      </c>
      <c r="B7119" s="211">
        <v>0</v>
      </c>
      <c r="C7119" s="211">
        <v>1</v>
      </c>
      <c r="D7119" s="211" t="s">
        <v>3109</v>
      </c>
      <c r="E7119" s="211" t="s">
        <v>3292</v>
      </c>
      <c r="F7119" s="211" t="s">
        <v>3291</v>
      </c>
    </row>
    <row r="7120" spans="1:6" x14ac:dyDescent="0.25">
      <c r="A7120" s="211" t="s">
        <v>5332</v>
      </c>
      <c r="B7120" s="211">
        <v>0</v>
      </c>
      <c r="C7120" s="211">
        <v>1</v>
      </c>
      <c r="D7120" s="211" t="s">
        <v>3111</v>
      </c>
      <c r="E7120" s="211" t="s">
        <v>3292</v>
      </c>
      <c r="F7120" s="211" t="s">
        <v>3291</v>
      </c>
    </row>
    <row r="7121" spans="1:6" x14ac:dyDescent="0.25">
      <c r="A7121" s="211" t="s">
        <v>5332</v>
      </c>
      <c r="B7121" s="211">
        <v>0</v>
      </c>
      <c r="C7121" s="211">
        <v>1</v>
      </c>
      <c r="D7121" s="211" t="s">
        <v>3993</v>
      </c>
      <c r="E7121" s="211" t="s">
        <v>3292</v>
      </c>
      <c r="F7121" s="211" t="s">
        <v>3291</v>
      </c>
    </row>
    <row r="7122" spans="1:6" x14ac:dyDescent="0.25">
      <c r="A7122" s="211" t="s">
        <v>5332</v>
      </c>
      <c r="B7122" s="211">
        <v>0</v>
      </c>
      <c r="C7122" s="211">
        <v>1</v>
      </c>
      <c r="D7122" s="211" t="s">
        <v>4195</v>
      </c>
      <c r="E7122" s="211" t="s">
        <v>127</v>
      </c>
      <c r="F7122" s="211" t="s">
        <v>3291</v>
      </c>
    </row>
    <row r="7123" spans="1:6" x14ac:dyDescent="0.25">
      <c r="A7123" s="211" t="s">
        <v>5332</v>
      </c>
      <c r="B7123" s="211">
        <v>0</v>
      </c>
      <c r="C7123" s="211">
        <v>1</v>
      </c>
      <c r="D7123" s="211" t="s">
        <v>4213</v>
      </c>
      <c r="E7123" s="211" t="s">
        <v>127</v>
      </c>
      <c r="F7123" s="211" t="s">
        <v>3291</v>
      </c>
    </row>
    <row r="7124" spans="1:6" x14ac:dyDescent="0.25">
      <c r="A7124" s="211" t="s">
        <v>5332</v>
      </c>
      <c r="B7124" s="211">
        <v>0</v>
      </c>
      <c r="C7124" s="211">
        <v>1</v>
      </c>
      <c r="D7124" s="211" t="s">
        <v>4214</v>
      </c>
      <c r="E7124" s="211" t="s">
        <v>127</v>
      </c>
      <c r="F7124" s="211" t="s">
        <v>3291</v>
      </c>
    </row>
    <row r="7125" spans="1:6" x14ac:dyDescent="0.25">
      <c r="A7125" s="211" t="s">
        <v>5332</v>
      </c>
      <c r="B7125" s="211">
        <v>0</v>
      </c>
      <c r="C7125" s="211">
        <v>1</v>
      </c>
      <c r="D7125" s="211" t="s">
        <v>4215</v>
      </c>
      <c r="E7125" s="211" t="s">
        <v>127</v>
      </c>
      <c r="F7125" s="211" t="s">
        <v>3291</v>
      </c>
    </row>
    <row r="7126" spans="1:6" x14ac:dyDescent="0.25">
      <c r="A7126" s="211" t="s">
        <v>5332</v>
      </c>
      <c r="B7126" s="211">
        <v>0</v>
      </c>
      <c r="C7126" s="211">
        <v>1</v>
      </c>
      <c r="D7126" s="211" t="s">
        <v>4216</v>
      </c>
      <c r="E7126" s="211" t="s">
        <v>127</v>
      </c>
      <c r="F7126" s="211" t="s">
        <v>3291</v>
      </c>
    </row>
    <row r="7127" spans="1:6" x14ac:dyDescent="0.25">
      <c r="A7127" s="211" t="s">
        <v>5332</v>
      </c>
      <c r="B7127" s="211">
        <v>0</v>
      </c>
      <c r="C7127" s="211">
        <v>1</v>
      </c>
      <c r="D7127" s="211" t="s">
        <v>4217</v>
      </c>
      <c r="E7127" s="211" t="s">
        <v>127</v>
      </c>
      <c r="F7127" s="211" t="s">
        <v>3291</v>
      </c>
    </row>
    <row r="7128" spans="1:6" x14ac:dyDescent="0.25">
      <c r="A7128" s="211" t="s">
        <v>5332</v>
      </c>
      <c r="B7128" s="211">
        <v>0</v>
      </c>
      <c r="C7128" s="211">
        <v>1</v>
      </c>
      <c r="D7128" s="211" t="s">
        <v>4218</v>
      </c>
      <c r="E7128" s="211" t="s">
        <v>127</v>
      </c>
      <c r="F7128" s="211" t="s">
        <v>3291</v>
      </c>
    </row>
    <row r="7129" spans="1:6" x14ac:dyDescent="0.25">
      <c r="A7129" s="211" t="s">
        <v>5332</v>
      </c>
      <c r="B7129" s="211">
        <v>0</v>
      </c>
      <c r="C7129" s="211">
        <v>1</v>
      </c>
      <c r="D7129" s="211" t="s">
        <v>4219</v>
      </c>
      <c r="E7129" s="211" t="s">
        <v>127</v>
      </c>
      <c r="F7129" s="211" t="s">
        <v>3291</v>
      </c>
    </row>
    <row r="7130" spans="1:6" x14ac:dyDescent="0.25">
      <c r="A7130" s="211" t="s">
        <v>5332</v>
      </c>
      <c r="B7130" s="211">
        <v>0</v>
      </c>
      <c r="C7130" s="211">
        <v>1</v>
      </c>
      <c r="D7130" s="211" t="s">
        <v>4220</v>
      </c>
      <c r="E7130" s="211" t="s">
        <v>127</v>
      </c>
      <c r="F7130" s="211" t="s">
        <v>3291</v>
      </c>
    </row>
    <row r="7131" spans="1:6" x14ac:dyDescent="0.25">
      <c r="A7131" s="211" t="s">
        <v>5332</v>
      </c>
      <c r="B7131" s="211">
        <v>0</v>
      </c>
      <c r="C7131" s="211">
        <v>1</v>
      </c>
      <c r="D7131" s="211" t="s">
        <v>4221</v>
      </c>
      <c r="E7131" s="211" t="s">
        <v>127</v>
      </c>
      <c r="F7131" s="211" t="s">
        <v>3291</v>
      </c>
    </row>
    <row r="7132" spans="1:6" x14ac:dyDescent="0.25">
      <c r="A7132" s="211" t="s">
        <v>5332</v>
      </c>
      <c r="B7132" s="211">
        <v>0</v>
      </c>
      <c r="C7132" s="211">
        <v>1</v>
      </c>
      <c r="D7132" s="211" t="s">
        <v>4222</v>
      </c>
      <c r="E7132" s="211" t="s">
        <v>127</v>
      </c>
      <c r="F7132" s="211" t="s">
        <v>3291</v>
      </c>
    </row>
    <row r="7133" spans="1:6" x14ac:dyDescent="0.25">
      <c r="A7133" s="211" t="s">
        <v>5332</v>
      </c>
      <c r="B7133" s="211">
        <v>0</v>
      </c>
      <c r="C7133" s="211">
        <v>1</v>
      </c>
      <c r="D7133" s="211" t="s">
        <v>4223</v>
      </c>
      <c r="E7133" s="211" t="s">
        <v>127</v>
      </c>
      <c r="F7133" s="211" t="s">
        <v>3291</v>
      </c>
    </row>
    <row r="7134" spans="1:6" x14ac:dyDescent="0.25">
      <c r="A7134" s="211" t="s">
        <v>5332</v>
      </c>
      <c r="B7134" s="211">
        <v>0</v>
      </c>
      <c r="C7134" s="211">
        <v>1</v>
      </c>
      <c r="D7134" s="211" t="s">
        <v>4260</v>
      </c>
      <c r="E7134" s="211" t="s">
        <v>127</v>
      </c>
      <c r="F7134" s="211" t="s">
        <v>3291</v>
      </c>
    </row>
    <row r="7135" spans="1:6" x14ac:dyDescent="0.25">
      <c r="A7135" s="211" t="s">
        <v>5332</v>
      </c>
      <c r="B7135" s="211">
        <v>0</v>
      </c>
      <c r="C7135" s="211">
        <v>1</v>
      </c>
      <c r="D7135" s="211" t="s">
        <v>3192</v>
      </c>
      <c r="E7135" s="211" t="s">
        <v>3292</v>
      </c>
      <c r="F7135" s="211" t="s">
        <v>3291</v>
      </c>
    </row>
    <row r="7136" spans="1:6" x14ac:dyDescent="0.25">
      <c r="A7136" s="211" t="s">
        <v>5332</v>
      </c>
      <c r="B7136" s="211">
        <v>0</v>
      </c>
      <c r="C7136" s="211">
        <v>1</v>
      </c>
      <c r="D7136" s="211" t="s">
        <v>926</v>
      </c>
      <c r="E7136" s="211" t="s">
        <v>3292</v>
      </c>
      <c r="F7136" s="211" t="s">
        <v>3291</v>
      </c>
    </row>
    <row r="7137" spans="1:6" x14ac:dyDescent="0.25">
      <c r="A7137" s="211" t="s">
        <v>5332</v>
      </c>
      <c r="B7137" s="211">
        <v>0</v>
      </c>
      <c r="C7137" s="211">
        <v>1</v>
      </c>
      <c r="D7137" s="211" t="s">
        <v>4301</v>
      </c>
      <c r="E7137" s="211" t="s">
        <v>127</v>
      </c>
      <c r="F7137" s="211" t="s">
        <v>3291</v>
      </c>
    </row>
    <row r="7138" spans="1:6" x14ac:dyDescent="0.25">
      <c r="A7138" s="211" t="s">
        <v>5332</v>
      </c>
      <c r="B7138" s="211">
        <v>0</v>
      </c>
      <c r="C7138" s="211">
        <v>1</v>
      </c>
      <c r="D7138" s="211" t="s">
        <v>4302</v>
      </c>
      <c r="E7138" s="211" t="s">
        <v>127</v>
      </c>
      <c r="F7138" s="211" t="s">
        <v>3291</v>
      </c>
    </row>
    <row r="7139" spans="1:6" x14ac:dyDescent="0.25">
      <c r="A7139" s="211" t="s">
        <v>5332</v>
      </c>
      <c r="B7139" s="211">
        <v>0</v>
      </c>
      <c r="C7139" s="211">
        <v>1</v>
      </c>
      <c r="D7139" s="211" t="s">
        <v>4303</v>
      </c>
      <c r="E7139" s="211" t="s">
        <v>127</v>
      </c>
      <c r="F7139" s="211" t="s">
        <v>3291</v>
      </c>
    </row>
    <row r="7140" spans="1:6" x14ac:dyDescent="0.25">
      <c r="A7140" s="211" t="s">
        <v>5332</v>
      </c>
      <c r="B7140" s="211">
        <v>0</v>
      </c>
      <c r="C7140" s="211">
        <v>1</v>
      </c>
      <c r="D7140" s="211" t="s">
        <v>4304</v>
      </c>
      <c r="E7140" s="211" t="s">
        <v>127</v>
      </c>
      <c r="F7140" s="211" t="s">
        <v>3291</v>
      </c>
    </row>
    <row r="7141" spans="1:6" x14ac:dyDescent="0.25">
      <c r="A7141" s="211" t="s">
        <v>5332</v>
      </c>
      <c r="B7141" s="211">
        <v>0</v>
      </c>
      <c r="C7141" s="211">
        <v>1</v>
      </c>
      <c r="D7141" s="211" t="s">
        <v>4305</v>
      </c>
      <c r="E7141" s="211" t="s">
        <v>127</v>
      </c>
      <c r="F7141" s="211" t="s">
        <v>3291</v>
      </c>
    </row>
    <row r="7142" spans="1:6" x14ac:dyDescent="0.25">
      <c r="A7142" s="211" t="s">
        <v>5332</v>
      </c>
      <c r="B7142" s="211">
        <v>0</v>
      </c>
      <c r="C7142" s="211">
        <v>1</v>
      </c>
      <c r="D7142" s="211" t="s">
        <v>4306</v>
      </c>
      <c r="E7142" s="211" t="s">
        <v>127</v>
      </c>
      <c r="F7142" s="211" t="s">
        <v>3291</v>
      </c>
    </row>
    <row r="7143" spans="1:6" x14ac:dyDescent="0.25">
      <c r="A7143" s="211" t="s">
        <v>5332</v>
      </c>
      <c r="B7143" s="211">
        <v>0</v>
      </c>
      <c r="C7143" s="211">
        <v>1</v>
      </c>
      <c r="D7143" s="211" t="s">
        <v>4307</v>
      </c>
      <c r="E7143" s="211" t="s">
        <v>127</v>
      </c>
      <c r="F7143" s="211" t="s">
        <v>3291</v>
      </c>
    </row>
    <row r="7144" spans="1:6" x14ac:dyDescent="0.25">
      <c r="A7144" s="211" t="s">
        <v>5332</v>
      </c>
      <c r="B7144" s="211">
        <v>0</v>
      </c>
      <c r="C7144" s="211">
        <v>1</v>
      </c>
      <c r="D7144" s="211" t="s">
        <v>4308</v>
      </c>
      <c r="E7144" s="211" t="s">
        <v>127</v>
      </c>
      <c r="F7144" s="211" t="s">
        <v>3291</v>
      </c>
    </row>
    <row r="7145" spans="1:6" x14ac:dyDescent="0.25">
      <c r="A7145" s="211" t="s">
        <v>5332</v>
      </c>
      <c r="B7145" s="211">
        <v>0</v>
      </c>
      <c r="C7145" s="211">
        <v>1</v>
      </c>
      <c r="D7145" s="211" t="s">
        <v>4309</v>
      </c>
      <c r="E7145" s="211" t="s">
        <v>127</v>
      </c>
      <c r="F7145" s="211" t="s">
        <v>3291</v>
      </c>
    </row>
    <row r="7146" spans="1:6" x14ac:dyDescent="0.25">
      <c r="A7146" s="211" t="s">
        <v>5332</v>
      </c>
      <c r="B7146" s="211">
        <v>0</v>
      </c>
      <c r="C7146" s="211">
        <v>1</v>
      </c>
      <c r="D7146" s="211" t="s">
        <v>4310</v>
      </c>
      <c r="E7146" s="211" t="s">
        <v>127</v>
      </c>
      <c r="F7146" s="211" t="s">
        <v>3291</v>
      </c>
    </row>
    <row r="7147" spans="1:6" x14ac:dyDescent="0.25">
      <c r="A7147" s="211" t="s">
        <v>5332</v>
      </c>
      <c r="B7147" s="211">
        <v>0</v>
      </c>
      <c r="C7147" s="211">
        <v>1</v>
      </c>
      <c r="D7147" s="211" t="s">
        <v>4311</v>
      </c>
      <c r="E7147" s="211" t="s">
        <v>127</v>
      </c>
      <c r="F7147" s="211" t="s">
        <v>3291</v>
      </c>
    </row>
    <row r="7148" spans="1:6" x14ac:dyDescent="0.25">
      <c r="A7148" s="211" t="s">
        <v>5332</v>
      </c>
      <c r="B7148" s="211">
        <v>0</v>
      </c>
      <c r="C7148" s="211">
        <v>1</v>
      </c>
      <c r="D7148" s="211" t="s">
        <v>4312</v>
      </c>
      <c r="E7148" s="211" t="s">
        <v>127</v>
      </c>
      <c r="F7148" s="211" t="s">
        <v>3291</v>
      </c>
    </row>
    <row r="7149" spans="1:6" x14ac:dyDescent="0.25">
      <c r="A7149" s="211" t="s">
        <v>5332</v>
      </c>
      <c r="B7149" s="211">
        <v>0</v>
      </c>
      <c r="C7149" s="211">
        <v>1</v>
      </c>
      <c r="D7149" s="211" t="s">
        <v>3381</v>
      </c>
      <c r="E7149" s="211" t="s">
        <v>3292</v>
      </c>
      <c r="F7149" s="211" t="s">
        <v>3291</v>
      </c>
    </row>
    <row r="7150" spans="1:6" x14ac:dyDescent="0.25">
      <c r="A7150" s="211" t="s">
        <v>5332</v>
      </c>
      <c r="B7150" s="211">
        <v>0</v>
      </c>
      <c r="C7150" s="211">
        <v>1</v>
      </c>
      <c r="D7150" s="211" t="s">
        <v>3367</v>
      </c>
      <c r="E7150" s="211" t="s">
        <v>3292</v>
      </c>
      <c r="F7150" s="211" t="s">
        <v>3291</v>
      </c>
    </row>
    <row r="7151" spans="1:6" x14ac:dyDescent="0.25">
      <c r="A7151" s="211" t="s">
        <v>5332</v>
      </c>
      <c r="B7151" s="211">
        <v>0</v>
      </c>
      <c r="C7151" s="211">
        <v>1</v>
      </c>
      <c r="D7151" s="211" t="s">
        <v>3371</v>
      </c>
      <c r="E7151" s="211" t="s">
        <v>3292</v>
      </c>
      <c r="F7151" s="211" t="s">
        <v>3291</v>
      </c>
    </row>
    <row r="7152" spans="1:6" x14ac:dyDescent="0.25">
      <c r="A7152" s="211" t="s">
        <v>5332</v>
      </c>
      <c r="B7152" s="211">
        <v>0</v>
      </c>
      <c r="C7152" s="211">
        <v>1</v>
      </c>
      <c r="D7152" s="211" t="s">
        <v>3366</v>
      </c>
      <c r="E7152" s="211" t="s">
        <v>3292</v>
      </c>
      <c r="F7152" s="211" t="s">
        <v>3291</v>
      </c>
    </row>
    <row r="7153" spans="1:6" x14ac:dyDescent="0.25">
      <c r="A7153" s="211" t="s">
        <v>5332</v>
      </c>
      <c r="B7153" s="211">
        <v>0</v>
      </c>
      <c r="C7153" s="211">
        <v>1</v>
      </c>
      <c r="D7153" s="211" t="s">
        <v>3370</v>
      </c>
      <c r="E7153" s="211" t="s">
        <v>3292</v>
      </c>
      <c r="F7153" s="211" t="s">
        <v>3291</v>
      </c>
    </row>
    <row r="7154" spans="1:6" x14ac:dyDescent="0.25">
      <c r="A7154" s="211" t="s">
        <v>5332</v>
      </c>
      <c r="B7154" s="211">
        <v>0</v>
      </c>
      <c r="C7154" s="211">
        <v>1</v>
      </c>
      <c r="D7154" s="211" t="s">
        <v>3369</v>
      </c>
      <c r="E7154" s="211" t="s">
        <v>3292</v>
      </c>
      <c r="F7154" s="211" t="s">
        <v>3291</v>
      </c>
    </row>
    <row r="7155" spans="1:6" x14ac:dyDescent="0.25">
      <c r="A7155" s="211" t="s">
        <v>5332</v>
      </c>
      <c r="B7155" s="211">
        <v>0</v>
      </c>
      <c r="C7155" s="211">
        <v>1</v>
      </c>
      <c r="D7155" s="211" t="s">
        <v>3372</v>
      </c>
      <c r="E7155" s="211" t="s">
        <v>3292</v>
      </c>
      <c r="F7155" s="211" t="s">
        <v>3291</v>
      </c>
    </row>
    <row r="7156" spans="1:6" x14ac:dyDescent="0.25">
      <c r="A7156" s="211" t="s">
        <v>5332</v>
      </c>
      <c r="B7156" s="211">
        <v>0</v>
      </c>
      <c r="C7156" s="211">
        <v>1</v>
      </c>
      <c r="D7156" s="211" t="s">
        <v>3365</v>
      </c>
      <c r="E7156" s="211" t="s">
        <v>3292</v>
      </c>
      <c r="F7156" s="211" t="s">
        <v>3291</v>
      </c>
    </row>
    <row r="7157" spans="1:6" x14ac:dyDescent="0.25">
      <c r="A7157" s="211" t="s">
        <v>5332</v>
      </c>
      <c r="B7157" s="211">
        <v>0</v>
      </c>
      <c r="C7157" s="211">
        <v>1</v>
      </c>
      <c r="D7157" s="211" t="s">
        <v>3368</v>
      </c>
      <c r="E7157" s="211" t="s">
        <v>3292</v>
      </c>
      <c r="F7157" s="211" t="s">
        <v>3291</v>
      </c>
    </row>
    <row r="7158" spans="1:6" x14ac:dyDescent="0.25">
      <c r="A7158" s="211" t="s">
        <v>5332</v>
      </c>
      <c r="B7158" s="211">
        <v>0</v>
      </c>
      <c r="C7158" s="211">
        <v>1</v>
      </c>
      <c r="D7158" s="211" t="s">
        <v>3382</v>
      </c>
      <c r="E7158" s="211" t="s">
        <v>3292</v>
      </c>
      <c r="F7158" s="211" t="s">
        <v>3291</v>
      </c>
    </row>
    <row r="7159" spans="1:6" x14ac:dyDescent="0.25">
      <c r="A7159" s="211" t="s">
        <v>5332</v>
      </c>
      <c r="B7159" s="211">
        <v>0</v>
      </c>
      <c r="C7159" s="211">
        <v>1</v>
      </c>
      <c r="D7159" s="211" t="s">
        <v>3960</v>
      </c>
      <c r="E7159" s="211" t="s">
        <v>127</v>
      </c>
      <c r="F7159" s="211" t="s">
        <v>3291</v>
      </c>
    </row>
    <row r="7160" spans="1:6" x14ac:dyDescent="0.25">
      <c r="A7160" s="211" t="s">
        <v>5332</v>
      </c>
      <c r="B7160" s="211">
        <v>0</v>
      </c>
      <c r="C7160" s="211">
        <v>1</v>
      </c>
      <c r="D7160" s="211" t="s">
        <v>4415</v>
      </c>
      <c r="E7160" s="211" t="s">
        <v>127</v>
      </c>
      <c r="F7160" s="211" t="s">
        <v>3291</v>
      </c>
    </row>
    <row r="7161" spans="1:6" x14ac:dyDescent="0.25">
      <c r="A7161" s="211" t="s">
        <v>5332</v>
      </c>
      <c r="B7161" s="211">
        <v>0</v>
      </c>
      <c r="C7161" s="211">
        <v>1</v>
      </c>
      <c r="D7161" s="211" t="s">
        <v>4416</v>
      </c>
      <c r="E7161" s="211" t="s">
        <v>127</v>
      </c>
      <c r="F7161" s="211" t="s">
        <v>3291</v>
      </c>
    </row>
    <row r="7162" spans="1:6" x14ac:dyDescent="0.25">
      <c r="A7162" s="211" t="s">
        <v>5332</v>
      </c>
      <c r="B7162" s="211">
        <v>0</v>
      </c>
      <c r="C7162" s="211">
        <v>1</v>
      </c>
      <c r="D7162" s="211" t="s">
        <v>4423</v>
      </c>
      <c r="E7162" s="211" t="s">
        <v>127</v>
      </c>
      <c r="F7162" s="211" t="s">
        <v>3291</v>
      </c>
    </row>
    <row r="7163" spans="1:6" x14ac:dyDescent="0.25">
      <c r="A7163" s="211" t="s">
        <v>5332</v>
      </c>
      <c r="B7163" s="211">
        <v>0</v>
      </c>
      <c r="C7163" s="211">
        <v>1</v>
      </c>
      <c r="D7163" s="300" t="s">
        <v>3074</v>
      </c>
      <c r="E7163" s="211" t="s">
        <v>3292</v>
      </c>
      <c r="F7163" s="211" t="s">
        <v>3291</v>
      </c>
    </row>
    <row r="7164" spans="1:6" x14ac:dyDescent="0.25">
      <c r="A7164" s="211" t="s">
        <v>5332</v>
      </c>
      <c r="B7164" s="211">
        <v>0</v>
      </c>
      <c r="C7164" s="211">
        <v>1</v>
      </c>
      <c r="D7164" s="300" t="s">
        <v>3075</v>
      </c>
      <c r="E7164" s="211" t="s">
        <v>127</v>
      </c>
      <c r="F7164" s="211" t="s">
        <v>3291</v>
      </c>
    </row>
    <row r="7165" spans="1:6" x14ac:dyDescent="0.25">
      <c r="A7165" s="211" t="s">
        <v>5332</v>
      </c>
      <c r="B7165" s="211">
        <v>0</v>
      </c>
      <c r="C7165" s="211">
        <v>1</v>
      </c>
      <c r="D7165" s="300" t="s">
        <v>2546</v>
      </c>
      <c r="E7165" s="211" t="s">
        <v>127</v>
      </c>
      <c r="F7165" s="211" t="s">
        <v>3291</v>
      </c>
    </row>
    <row r="7166" spans="1:6" x14ac:dyDescent="0.25">
      <c r="A7166" s="211" t="s">
        <v>5333</v>
      </c>
      <c r="B7166" s="211">
        <v>0</v>
      </c>
      <c r="C7166" s="211">
        <v>1</v>
      </c>
      <c r="D7166" s="211" t="s">
        <v>379</v>
      </c>
      <c r="E7166" s="211" t="s">
        <v>3482</v>
      </c>
      <c r="F7166" s="211" t="s">
        <v>3291</v>
      </c>
    </row>
    <row r="7167" spans="1:6" x14ac:dyDescent="0.25">
      <c r="A7167" s="211" t="s">
        <v>5333</v>
      </c>
      <c r="B7167" s="211">
        <v>0</v>
      </c>
      <c r="C7167" s="211">
        <v>1</v>
      </c>
      <c r="D7167" s="211" t="s">
        <v>385</v>
      </c>
      <c r="E7167" s="211" t="s">
        <v>3482</v>
      </c>
      <c r="F7167" s="211" t="s">
        <v>3291</v>
      </c>
    </row>
    <row r="7168" spans="1:6" x14ac:dyDescent="0.25">
      <c r="A7168" s="211" t="s">
        <v>5333</v>
      </c>
      <c r="B7168" s="211">
        <v>0</v>
      </c>
      <c r="C7168" s="211">
        <v>1</v>
      </c>
      <c r="D7168" s="211" t="s">
        <v>3162</v>
      </c>
      <c r="E7168" s="211" t="s">
        <v>3482</v>
      </c>
      <c r="F7168" s="211" t="s">
        <v>3291</v>
      </c>
    </row>
    <row r="7169" spans="1:6" x14ac:dyDescent="0.25">
      <c r="A7169" s="211" t="s">
        <v>5333</v>
      </c>
      <c r="B7169" s="211">
        <v>0</v>
      </c>
      <c r="C7169" s="211">
        <v>1</v>
      </c>
      <c r="D7169" s="211" t="s">
        <v>3247</v>
      </c>
      <c r="E7169" s="211" t="s">
        <v>3482</v>
      </c>
      <c r="F7169" s="211" t="s">
        <v>3291</v>
      </c>
    </row>
    <row r="7170" spans="1:6" x14ac:dyDescent="0.25">
      <c r="A7170" s="211" t="s">
        <v>5333</v>
      </c>
      <c r="B7170" s="211">
        <v>0</v>
      </c>
      <c r="C7170" s="211">
        <v>1</v>
      </c>
      <c r="D7170" s="211" t="s">
        <v>2283</v>
      </c>
      <c r="E7170" s="211" t="s">
        <v>3482</v>
      </c>
      <c r="F7170" s="211" t="s">
        <v>3291</v>
      </c>
    </row>
    <row r="7171" spans="1:6" x14ac:dyDescent="0.25">
      <c r="A7171" s="211" t="s">
        <v>5333</v>
      </c>
      <c r="B7171" s="211">
        <v>0</v>
      </c>
      <c r="C7171" s="211">
        <v>1</v>
      </c>
      <c r="D7171" s="211" t="s">
        <v>2282</v>
      </c>
      <c r="E7171" s="211" t="s">
        <v>3482</v>
      </c>
      <c r="F7171" s="211" t="s">
        <v>3291</v>
      </c>
    </row>
    <row r="7172" spans="1:6" x14ac:dyDescent="0.25">
      <c r="A7172" s="211" t="s">
        <v>5333</v>
      </c>
      <c r="B7172" s="211">
        <v>0</v>
      </c>
      <c r="C7172" s="211">
        <v>1</v>
      </c>
      <c r="D7172" s="211" t="s">
        <v>3563</v>
      </c>
      <c r="E7172" s="211" t="s">
        <v>3290</v>
      </c>
      <c r="F7172" s="211" t="s">
        <v>3291</v>
      </c>
    </row>
    <row r="7173" spans="1:6" x14ac:dyDescent="0.25">
      <c r="A7173" s="211" t="s">
        <v>5333</v>
      </c>
      <c r="B7173" s="211">
        <v>0</v>
      </c>
      <c r="C7173" s="211">
        <v>1</v>
      </c>
      <c r="D7173" s="211" t="s">
        <v>3389</v>
      </c>
      <c r="E7173" s="211" t="s">
        <v>3290</v>
      </c>
      <c r="F7173" s="211" t="s">
        <v>3291</v>
      </c>
    </row>
    <row r="7174" spans="1:6" x14ac:dyDescent="0.25">
      <c r="A7174" s="211" t="s">
        <v>5333</v>
      </c>
      <c r="B7174" s="211">
        <v>0</v>
      </c>
      <c r="C7174" s="211">
        <v>1</v>
      </c>
      <c r="D7174" s="211" t="s">
        <v>1714</v>
      </c>
      <c r="E7174" s="211" t="s">
        <v>3482</v>
      </c>
      <c r="F7174" s="211" t="s">
        <v>3291</v>
      </c>
    </row>
    <row r="7175" spans="1:6" x14ac:dyDescent="0.25">
      <c r="A7175" s="211" t="s">
        <v>5333</v>
      </c>
      <c r="B7175" s="211">
        <v>0</v>
      </c>
      <c r="C7175" s="211">
        <v>1</v>
      </c>
      <c r="D7175" s="211" t="s">
        <v>1716</v>
      </c>
      <c r="E7175" s="211" t="s">
        <v>3482</v>
      </c>
      <c r="F7175" s="211" t="s">
        <v>3291</v>
      </c>
    </row>
    <row r="7176" spans="1:6" x14ac:dyDescent="0.25">
      <c r="A7176" s="211" t="s">
        <v>5333</v>
      </c>
      <c r="B7176" s="211">
        <v>0</v>
      </c>
      <c r="C7176" s="211">
        <v>1</v>
      </c>
      <c r="D7176" s="211" t="s">
        <v>1718</v>
      </c>
      <c r="E7176" s="211" t="s">
        <v>3482</v>
      </c>
      <c r="F7176" s="211" t="s">
        <v>3291</v>
      </c>
    </row>
    <row r="7177" spans="1:6" x14ac:dyDescent="0.25">
      <c r="A7177" s="211" t="s">
        <v>5333</v>
      </c>
      <c r="B7177" s="211">
        <v>0</v>
      </c>
      <c r="C7177" s="211">
        <v>1</v>
      </c>
      <c r="D7177" s="211" t="s">
        <v>2379</v>
      </c>
      <c r="E7177" s="211" t="s">
        <v>3482</v>
      </c>
      <c r="F7177" s="211" t="s">
        <v>3291</v>
      </c>
    </row>
    <row r="7178" spans="1:6" x14ac:dyDescent="0.25">
      <c r="A7178" s="211" t="s">
        <v>5333</v>
      </c>
      <c r="B7178" s="211">
        <v>0</v>
      </c>
      <c r="C7178" s="211">
        <v>1</v>
      </c>
      <c r="D7178" s="211" t="s">
        <v>1722</v>
      </c>
      <c r="E7178" s="211" t="s">
        <v>3482</v>
      </c>
      <c r="F7178" s="211" t="s">
        <v>3291</v>
      </c>
    </row>
    <row r="7179" spans="1:6" x14ac:dyDescent="0.25">
      <c r="A7179" s="211" t="s">
        <v>5333</v>
      </c>
      <c r="B7179" s="211">
        <v>0</v>
      </c>
      <c r="C7179" s="211">
        <v>1</v>
      </c>
      <c r="D7179" s="211" t="s">
        <v>1724</v>
      </c>
      <c r="E7179" s="211" t="s">
        <v>3482</v>
      </c>
      <c r="F7179" s="211" t="s">
        <v>3291</v>
      </c>
    </row>
    <row r="7180" spans="1:6" x14ac:dyDescent="0.25">
      <c r="A7180" s="211" t="s">
        <v>5333</v>
      </c>
      <c r="B7180" s="211">
        <v>0</v>
      </c>
      <c r="C7180" s="211">
        <v>1</v>
      </c>
      <c r="D7180" s="211" t="s">
        <v>72</v>
      </c>
      <c r="E7180" s="211" t="s">
        <v>3482</v>
      </c>
      <c r="F7180" s="211" t="s">
        <v>3291</v>
      </c>
    </row>
    <row r="7181" spans="1:6" x14ac:dyDescent="0.25">
      <c r="A7181" s="211" t="s">
        <v>5333</v>
      </c>
      <c r="B7181" s="211">
        <v>0</v>
      </c>
      <c r="C7181" s="211">
        <v>1</v>
      </c>
      <c r="D7181" s="211" t="s">
        <v>73</v>
      </c>
      <c r="E7181" s="211" t="s">
        <v>3482</v>
      </c>
      <c r="F7181" s="211" t="s">
        <v>3291</v>
      </c>
    </row>
    <row r="7182" spans="1:6" x14ac:dyDescent="0.25">
      <c r="A7182" s="211" t="s">
        <v>5333</v>
      </c>
      <c r="B7182" s="211">
        <v>0</v>
      </c>
      <c r="C7182" s="211">
        <v>1</v>
      </c>
      <c r="D7182" s="211" t="s">
        <v>3107</v>
      </c>
      <c r="E7182" s="211" t="s">
        <v>3482</v>
      </c>
      <c r="F7182" s="211" t="s">
        <v>3291</v>
      </c>
    </row>
    <row r="7183" spans="1:6" x14ac:dyDescent="0.25">
      <c r="A7183" s="211" t="s">
        <v>5333</v>
      </c>
      <c r="B7183" s="211">
        <v>0</v>
      </c>
      <c r="C7183" s="211">
        <v>1</v>
      </c>
      <c r="D7183" s="211" t="s">
        <v>3109</v>
      </c>
      <c r="E7183" s="211" t="s">
        <v>3482</v>
      </c>
      <c r="F7183" s="211" t="s">
        <v>3291</v>
      </c>
    </row>
    <row r="7184" spans="1:6" x14ac:dyDescent="0.25">
      <c r="A7184" s="211" t="s">
        <v>5333</v>
      </c>
      <c r="B7184" s="211">
        <v>0</v>
      </c>
      <c r="C7184" s="211">
        <v>1</v>
      </c>
      <c r="D7184" s="211" t="s">
        <v>3111</v>
      </c>
      <c r="E7184" s="211" t="s">
        <v>3482</v>
      </c>
      <c r="F7184" s="211" t="s">
        <v>3291</v>
      </c>
    </row>
    <row r="7185" spans="1:6" x14ac:dyDescent="0.25">
      <c r="A7185" s="211" t="s">
        <v>5333</v>
      </c>
      <c r="B7185" s="211">
        <v>0</v>
      </c>
      <c r="C7185" s="211">
        <v>1</v>
      </c>
      <c r="D7185" s="211" t="s">
        <v>3388</v>
      </c>
      <c r="E7185" s="211" t="s">
        <v>3290</v>
      </c>
      <c r="F7185" s="211" t="s">
        <v>3291</v>
      </c>
    </row>
    <row r="7186" spans="1:6" x14ac:dyDescent="0.25">
      <c r="A7186" s="211" t="s">
        <v>5333</v>
      </c>
      <c r="B7186" s="211">
        <v>0</v>
      </c>
      <c r="C7186" s="211">
        <v>1</v>
      </c>
      <c r="D7186" s="211" t="s">
        <v>3387</v>
      </c>
      <c r="E7186" s="211" t="s">
        <v>3290</v>
      </c>
      <c r="F7186" s="211" t="s">
        <v>3291</v>
      </c>
    </row>
    <row r="7187" spans="1:6" x14ac:dyDescent="0.25">
      <c r="A7187" s="211" t="s">
        <v>5333</v>
      </c>
      <c r="B7187" s="211">
        <v>0</v>
      </c>
      <c r="C7187" s="211">
        <v>1</v>
      </c>
      <c r="D7187" s="211" t="s">
        <v>3391</v>
      </c>
      <c r="E7187" s="211" t="s">
        <v>3290</v>
      </c>
      <c r="F7187" s="211" t="s">
        <v>3291</v>
      </c>
    </row>
    <row r="7188" spans="1:6" x14ac:dyDescent="0.25">
      <c r="A7188" s="211" t="s">
        <v>5333</v>
      </c>
      <c r="B7188" s="211">
        <v>0</v>
      </c>
      <c r="C7188" s="211">
        <v>1</v>
      </c>
      <c r="D7188" s="211" t="s">
        <v>3392</v>
      </c>
      <c r="E7188" s="211" t="s">
        <v>3290</v>
      </c>
      <c r="F7188" s="211" t="s">
        <v>3291</v>
      </c>
    </row>
    <row r="7189" spans="1:6" x14ac:dyDescent="0.25">
      <c r="A7189" s="211" t="s">
        <v>5333</v>
      </c>
      <c r="B7189" s="211">
        <v>0</v>
      </c>
      <c r="C7189" s="211">
        <v>1</v>
      </c>
      <c r="D7189" s="211" t="s">
        <v>209</v>
      </c>
      <c r="E7189" s="211" t="s">
        <v>3292</v>
      </c>
      <c r="F7189" s="211" t="s">
        <v>3291</v>
      </c>
    </row>
    <row r="7190" spans="1:6" x14ac:dyDescent="0.25">
      <c r="A7190" s="211" t="s">
        <v>5333</v>
      </c>
      <c r="B7190" s="211">
        <v>0</v>
      </c>
      <c r="C7190" s="211">
        <v>1</v>
      </c>
      <c r="D7190" s="211" t="s">
        <v>3196</v>
      </c>
      <c r="E7190" s="211" t="s">
        <v>3292</v>
      </c>
      <c r="F7190" s="211" t="s">
        <v>3291</v>
      </c>
    </row>
    <row r="7191" spans="1:6" x14ac:dyDescent="0.25">
      <c r="A7191" s="211" t="s">
        <v>5333</v>
      </c>
      <c r="B7191" s="211">
        <v>0</v>
      </c>
      <c r="C7191" s="211">
        <v>1</v>
      </c>
      <c r="D7191" s="211" t="s">
        <v>392</v>
      </c>
      <c r="E7191" s="211" t="s">
        <v>3292</v>
      </c>
      <c r="F7191" s="211" t="s">
        <v>3291</v>
      </c>
    </row>
    <row r="7192" spans="1:6" x14ac:dyDescent="0.25">
      <c r="A7192" s="211" t="s">
        <v>5333</v>
      </c>
      <c r="B7192" s="211">
        <v>0</v>
      </c>
      <c r="C7192" s="211">
        <v>1</v>
      </c>
      <c r="D7192" s="211" t="s">
        <v>642</v>
      </c>
      <c r="E7192" s="211" t="s">
        <v>3292</v>
      </c>
      <c r="F7192" s="211" t="s">
        <v>3291</v>
      </c>
    </row>
    <row r="7193" spans="1:6" x14ac:dyDescent="0.25">
      <c r="A7193" s="211" t="s">
        <v>5333</v>
      </c>
      <c r="B7193" s="211">
        <v>0</v>
      </c>
      <c r="C7193" s="211">
        <v>1</v>
      </c>
      <c r="D7193" s="211" t="s">
        <v>395</v>
      </c>
      <c r="E7193" s="211" t="s">
        <v>3292</v>
      </c>
      <c r="F7193" s="211" t="s">
        <v>3291</v>
      </c>
    </row>
    <row r="7194" spans="1:6" x14ac:dyDescent="0.25">
      <c r="A7194" s="211" t="s">
        <v>5333</v>
      </c>
      <c r="B7194" s="211">
        <v>0</v>
      </c>
      <c r="C7194" s="211">
        <v>1</v>
      </c>
      <c r="D7194" s="211" t="s">
        <v>397</v>
      </c>
      <c r="E7194" s="211" t="s">
        <v>3292</v>
      </c>
      <c r="F7194" s="211" t="s">
        <v>3291</v>
      </c>
    </row>
    <row r="7195" spans="1:6" x14ac:dyDescent="0.25">
      <c r="A7195" s="211" t="s">
        <v>5333</v>
      </c>
      <c r="B7195" s="211">
        <v>0</v>
      </c>
      <c r="C7195" s="211">
        <v>1</v>
      </c>
      <c r="D7195" s="211" t="s">
        <v>292</v>
      </c>
      <c r="E7195" s="211" t="s">
        <v>3292</v>
      </c>
      <c r="F7195" s="211" t="s">
        <v>3291</v>
      </c>
    </row>
    <row r="7196" spans="1:6" x14ac:dyDescent="0.25">
      <c r="A7196" s="211" t="s">
        <v>5333</v>
      </c>
      <c r="B7196" s="211">
        <v>0</v>
      </c>
      <c r="C7196" s="211">
        <v>1</v>
      </c>
      <c r="D7196" s="211" t="s">
        <v>400</v>
      </c>
      <c r="E7196" s="211" t="s">
        <v>3292</v>
      </c>
      <c r="F7196" s="211" t="s">
        <v>3291</v>
      </c>
    </row>
    <row r="7197" spans="1:6" x14ac:dyDescent="0.25">
      <c r="A7197" s="211" t="s">
        <v>5333</v>
      </c>
      <c r="B7197" s="211">
        <v>0</v>
      </c>
      <c r="C7197" s="211">
        <v>1</v>
      </c>
      <c r="D7197" s="211" t="s">
        <v>403</v>
      </c>
      <c r="E7197" s="211" t="s">
        <v>3292</v>
      </c>
      <c r="F7197" s="211" t="s">
        <v>3291</v>
      </c>
    </row>
    <row r="7198" spans="1:6" x14ac:dyDescent="0.25">
      <c r="A7198" s="211" t="s">
        <v>5333</v>
      </c>
      <c r="B7198" s="211">
        <v>0</v>
      </c>
      <c r="C7198" s="211">
        <v>1</v>
      </c>
      <c r="D7198" s="211" t="s">
        <v>1042</v>
      </c>
      <c r="E7198" s="211" t="s">
        <v>3292</v>
      </c>
      <c r="F7198" s="211" t="s">
        <v>3291</v>
      </c>
    </row>
    <row r="7199" spans="1:6" x14ac:dyDescent="0.25">
      <c r="A7199" s="211" t="s">
        <v>5333</v>
      </c>
      <c r="B7199" s="211">
        <v>0</v>
      </c>
      <c r="C7199" s="211">
        <v>1</v>
      </c>
      <c r="D7199" s="211" t="s">
        <v>1045</v>
      </c>
      <c r="E7199" s="211" t="s">
        <v>3292</v>
      </c>
      <c r="F7199" s="211" t="s">
        <v>3291</v>
      </c>
    </row>
    <row r="7200" spans="1:6" x14ac:dyDescent="0.25">
      <c r="A7200" s="211" t="s">
        <v>5333</v>
      </c>
      <c r="B7200" s="211">
        <v>0</v>
      </c>
      <c r="C7200" s="211">
        <v>1</v>
      </c>
      <c r="D7200" s="211" t="s">
        <v>933</v>
      </c>
      <c r="E7200" s="211" t="s">
        <v>3292</v>
      </c>
      <c r="F7200" s="211" t="s">
        <v>3291</v>
      </c>
    </row>
    <row r="7201" spans="1:6" x14ac:dyDescent="0.25">
      <c r="A7201" s="211" t="s">
        <v>5333</v>
      </c>
      <c r="B7201" s="211">
        <v>0</v>
      </c>
      <c r="C7201" s="211">
        <v>1</v>
      </c>
      <c r="D7201" s="211" t="s">
        <v>932</v>
      </c>
      <c r="E7201" s="211" t="s">
        <v>3292</v>
      </c>
      <c r="F7201" s="211" t="s">
        <v>3291</v>
      </c>
    </row>
    <row r="7202" spans="1:6" x14ac:dyDescent="0.25">
      <c r="A7202" s="211" t="s">
        <v>5333</v>
      </c>
      <c r="B7202" s="211">
        <v>0</v>
      </c>
      <c r="C7202" s="211">
        <v>1</v>
      </c>
      <c r="D7202" s="211" t="s">
        <v>381</v>
      </c>
      <c r="E7202" s="211" t="s">
        <v>3292</v>
      </c>
      <c r="F7202" s="211" t="s">
        <v>3291</v>
      </c>
    </row>
    <row r="7203" spans="1:6" x14ac:dyDescent="0.25">
      <c r="A7203" s="211" t="s">
        <v>5333</v>
      </c>
      <c r="B7203" s="211">
        <v>0</v>
      </c>
      <c r="C7203" s="211">
        <v>1</v>
      </c>
      <c r="D7203" s="211" t="s">
        <v>767</v>
      </c>
      <c r="E7203" s="211" t="s">
        <v>3292</v>
      </c>
      <c r="F7203" s="211" t="s">
        <v>3291</v>
      </c>
    </row>
    <row r="7204" spans="1:6" x14ac:dyDescent="0.25">
      <c r="A7204" s="211" t="s">
        <v>5333</v>
      </c>
      <c r="B7204" s="211">
        <v>0</v>
      </c>
      <c r="C7204" s="211">
        <v>1</v>
      </c>
      <c r="D7204" s="211" t="s">
        <v>4401</v>
      </c>
      <c r="E7204" s="211" t="s">
        <v>127</v>
      </c>
      <c r="F7204" s="211" t="s">
        <v>3291</v>
      </c>
    </row>
    <row r="7205" spans="1:6" x14ac:dyDescent="0.25">
      <c r="A7205" s="211" t="s">
        <v>5333</v>
      </c>
      <c r="B7205" s="211">
        <v>0</v>
      </c>
      <c r="C7205" s="211">
        <v>1</v>
      </c>
      <c r="D7205" s="211" t="s">
        <v>3200</v>
      </c>
      <c r="E7205" s="211" t="s">
        <v>127</v>
      </c>
      <c r="F7205" s="211" t="s">
        <v>3291</v>
      </c>
    </row>
    <row r="7206" spans="1:6" x14ac:dyDescent="0.25">
      <c r="A7206" s="211" t="s">
        <v>5333</v>
      </c>
      <c r="B7206" s="211">
        <v>0</v>
      </c>
      <c r="C7206" s="211">
        <v>1</v>
      </c>
      <c r="D7206" s="211" t="s">
        <v>3199</v>
      </c>
      <c r="E7206" s="211" t="s">
        <v>3292</v>
      </c>
      <c r="F7206" s="211" t="s">
        <v>3291</v>
      </c>
    </row>
    <row r="7207" spans="1:6" x14ac:dyDescent="0.25">
      <c r="A7207" s="211" t="s">
        <v>5333</v>
      </c>
      <c r="B7207" s="211">
        <v>0</v>
      </c>
      <c r="C7207" s="211">
        <v>1</v>
      </c>
      <c r="D7207" s="211" t="s">
        <v>87</v>
      </c>
      <c r="E7207" s="211" t="s">
        <v>3292</v>
      </c>
      <c r="F7207" s="211" t="s">
        <v>3291</v>
      </c>
    </row>
    <row r="7208" spans="1:6" x14ac:dyDescent="0.25">
      <c r="A7208" s="211" t="s">
        <v>5333</v>
      </c>
      <c r="B7208" s="211">
        <v>0</v>
      </c>
      <c r="C7208" s="211">
        <v>1</v>
      </c>
      <c r="D7208" s="211" t="s">
        <v>3584</v>
      </c>
      <c r="E7208" s="211" t="s">
        <v>3292</v>
      </c>
      <c r="F7208" s="211" t="s">
        <v>3291</v>
      </c>
    </row>
    <row r="7209" spans="1:6" x14ac:dyDescent="0.25">
      <c r="A7209" s="211" t="s">
        <v>5333</v>
      </c>
      <c r="B7209" s="211">
        <v>0</v>
      </c>
      <c r="C7209" s="211">
        <v>1</v>
      </c>
      <c r="D7209" s="211" t="s">
        <v>78</v>
      </c>
      <c r="E7209" s="211" t="s">
        <v>3292</v>
      </c>
      <c r="F7209" s="211" t="s">
        <v>3291</v>
      </c>
    </row>
    <row r="7210" spans="1:6" x14ac:dyDescent="0.25">
      <c r="A7210" s="211" t="s">
        <v>5333</v>
      </c>
      <c r="B7210" s="211">
        <v>0</v>
      </c>
      <c r="C7210" s="211">
        <v>1</v>
      </c>
      <c r="D7210" s="211" t="s">
        <v>3532</v>
      </c>
      <c r="E7210" s="211" t="s">
        <v>3292</v>
      </c>
      <c r="F7210" s="211" t="s">
        <v>3291</v>
      </c>
    </row>
    <row r="7211" spans="1:6" x14ac:dyDescent="0.25">
      <c r="A7211" s="211" t="s">
        <v>5333</v>
      </c>
      <c r="B7211" s="211">
        <v>0</v>
      </c>
      <c r="C7211" s="211">
        <v>1</v>
      </c>
      <c r="D7211" s="211" t="s">
        <v>1048</v>
      </c>
      <c r="E7211" s="211" t="s">
        <v>3292</v>
      </c>
      <c r="F7211" s="211" t="s">
        <v>3291</v>
      </c>
    </row>
    <row r="7212" spans="1:6" x14ac:dyDescent="0.25">
      <c r="A7212" s="211" t="s">
        <v>5333</v>
      </c>
      <c r="B7212" s="211">
        <v>0</v>
      </c>
      <c r="C7212" s="211">
        <v>1</v>
      </c>
      <c r="D7212" s="211" t="s">
        <v>1050</v>
      </c>
      <c r="E7212" s="211" t="s">
        <v>3292</v>
      </c>
      <c r="F7212" s="211" t="s">
        <v>3291</v>
      </c>
    </row>
    <row r="7213" spans="1:6" x14ac:dyDescent="0.25">
      <c r="A7213" s="211" t="s">
        <v>5333</v>
      </c>
      <c r="B7213" s="211">
        <v>0</v>
      </c>
      <c r="C7213" s="211">
        <v>1</v>
      </c>
      <c r="D7213" s="211" t="s">
        <v>1043</v>
      </c>
      <c r="E7213" s="211" t="s">
        <v>3292</v>
      </c>
      <c r="F7213" s="211" t="s">
        <v>3291</v>
      </c>
    </row>
    <row r="7214" spans="1:6" x14ac:dyDescent="0.25">
      <c r="A7214" s="211" t="s">
        <v>5333</v>
      </c>
      <c r="B7214" s="211">
        <v>0</v>
      </c>
      <c r="C7214" s="211">
        <v>1</v>
      </c>
      <c r="D7214" s="211" t="s">
        <v>4402</v>
      </c>
      <c r="E7214" s="211" t="s">
        <v>127</v>
      </c>
      <c r="F7214" s="211" t="s">
        <v>3291</v>
      </c>
    </row>
    <row r="7215" spans="1:6" x14ac:dyDescent="0.25">
      <c r="A7215" s="211" t="s">
        <v>5333</v>
      </c>
      <c r="B7215" s="211">
        <v>0</v>
      </c>
      <c r="C7215" s="211">
        <v>1</v>
      </c>
      <c r="D7215" s="211" t="s">
        <v>303</v>
      </c>
      <c r="E7215" s="211" t="s">
        <v>3292</v>
      </c>
      <c r="F7215" s="211" t="s">
        <v>3291</v>
      </c>
    </row>
    <row r="7216" spans="1:6" x14ac:dyDescent="0.25">
      <c r="A7216" s="211" t="s">
        <v>5333</v>
      </c>
      <c r="B7216" s="211">
        <v>0</v>
      </c>
      <c r="C7216" s="211">
        <v>1</v>
      </c>
      <c r="D7216" s="211" t="s">
        <v>314</v>
      </c>
      <c r="E7216" s="211" t="s">
        <v>3292</v>
      </c>
      <c r="F7216" s="211" t="s">
        <v>3291</v>
      </c>
    </row>
    <row r="7217" spans="1:6" x14ac:dyDescent="0.25">
      <c r="A7217" s="211" t="s">
        <v>5333</v>
      </c>
      <c r="B7217" s="211">
        <v>0</v>
      </c>
      <c r="C7217" s="211">
        <v>1</v>
      </c>
      <c r="D7217" s="211" t="s">
        <v>302</v>
      </c>
      <c r="E7217" s="211" t="s">
        <v>3292</v>
      </c>
      <c r="F7217" s="211" t="s">
        <v>3291</v>
      </c>
    </row>
    <row r="7218" spans="1:6" x14ac:dyDescent="0.25">
      <c r="A7218" s="211" t="s">
        <v>5333</v>
      </c>
      <c r="B7218" s="211">
        <v>0</v>
      </c>
      <c r="C7218" s="211">
        <v>1</v>
      </c>
      <c r="D7218" s="211" t="s">
        <v>316</v>
      </c>
      <c r="E7218" s="211" t="s">
        <v>3292</v>
      </c>
      <c r="F7218" s="211" t="s">
        <v>3291</v>
      </c>
    </row>
    <row r="7219" spans="1:6" x14ac:dyDescent="0.25">
      <c r="A7219" s="211" t="s">
        <v>5333</v>
      </c>
      <c r="B7219" s="211">
        <v>0</v>
      </c>
      <c r="C7219" s="211">
        <v>1</v>
      </c>
      <c r="D7219" s="211" t="s">
        <v>317</v>
      </c>
      <c r="E7219" s="211" t="s">
        <v>3292</v>
      </c>
      <c r="F7219" s="211" t="s">
        <v>3291</v>
      </c>
    </row>
    <row r="7220" spans="1:6" x14ac:dyDescent="0.25">
      <c r="A7220" s="211" t="s">
        <v>5333</v>
      </c>
      <c r="B7220" s="211">
        <v>0</v>
      </c>
      <c r="C7220" s="211">
        <v>1</v>
      </c>
      <c r="D7220" s="211" t="s">
        <v>319</v>
      </c>
      <c r="E7220" s="211" t="s">
        <v>3292</v>
      </c>
      <c r="F7220" s="211" t="s">
        <v>3291</v>
      </c>
    </row>
    <row r="7221" spans="1:6" x14ac:dyDescent="0.25">
      <c r="A7221" s="211" t="s">
        <v>5333</v>
      </c>
      <c r="B7221" s="211">
        <v>0</v>
      </c>
      <c r="C7221" s="211">
        <v>1</v>
      </c>
      <c r="D7221" s="211" t="s">
        <v>276</v>
      </c>
      <c r="E7221" s="211" t="s">
        <v>3292</v>
      </c>
      <c r="F7221" s="211" t="s">
        <v>3291</v>
      </c>
    </row>
    <row r="7222" spans="1:6" x14ac:dyDescent="0.25">
      <c r="A7222" s="211" t="s">
        <v>5333</v>
      </c>
      <c r="B7222" s="211">
        <v>0</v>
      </c>
      <c r="C7222" s="211">
        <v>1</v>
      </c>
      <c r="D7222" s="211" t="s">
        <v>327</v>
      </c>
      <c r="E7222" s="211" t="s">
        <v>3292</v>
      </c>
      <c r="F7222" s="211" t="s">
        <v>3291</v>
      </c>
    </row>
    <row r="7223" spans="1:6" x14ac:dyDescent="0.25">
      <c r="A7223" s="211" t="s">
        <v>5333</v>
      </c>
      <c r="B7223" s="211">
        <v>0</v>
      </c>
      <c r="C7223" s="211">
        <v>1</v>
      </c>
      <c r="D7223" s="211" t="s">
        <v>323</v>
      </c>
      <c r="E7223" s="211" t="s">
        <v>3292</v>
      </c>
      <c r="F7223" s="211" t="s">
        <v>3291</v>
      </c>
    </row>
    <row r="7224" spans="1:6" x14ac:dyDescent="0.25">
      <c r="A7224" s="211" t="s">
        <v>5333</v>
      </c>
      <c r="B7224" s="211">
        <v>0</v>
      </c>
      <c r="C7224" s="211">
        <v>1</v>
      </c>
      <c r="D7224" s="211" t="s">
        <v>321</v>
      </c>
      <c r="E7224" s="211" t="s">
        <v>3292</v>
      </c>
      <c r="F7224" s="211" t="s">
        <v>3291</v>
      </c>
    </row>
    <row r="7225" spans="1:6" x14ac:dyDescent="0.25">
      <c r="A7225" s="211" t="s">
        <v>5333</v>
      </c>
      <c r="B7225" s="211">
        <v>0</v>
      </c>
      <c r="C7225" s="211">
        <v>1</v>
      </c>
      <c r="D7225" s="211" t="s">
        <v>325</v>
      </c>
      <c r="E7225" s="211" t="s">
        <v>3292</v>
      </c>
      <c r="F7225" s="211" t="s">
        <v>3291</v>
      </c>
    </row>
    <row r="7226" spans="1:6" x14ac:dyDescent="0.25">
      <c r="A7226" s="211" t="s">
        <v>5333</v>
      </c>
      <c r="B7226" s="211">
        <v>0</v>
      </c>
      <c r="C7226" s="211">
        <v>1</v>
      </c>
      <c r="D7226" s="211" t="s">
        <v>337</v>
      </c>
      <c r="E7226" s="211" t="s">
        <v>3292</v>
      </c>
      <c r="F7226" s="211" t="s">
        <v>3291</v>
      </c>
    </row>
    <row r="7227" spans="1:6" x14ac:dyDescent="0.25">
      <c r="A7227" s="211" t="s">
        <v>5333</v>
      </c>
      <c r="B7227" s="211">
        <v>0</v>
      </c>
      <c r="C7227" s="211">
        <v>1</v>
      </c>
      <c r="D7227" s="211" t="s">
        <v>315</v>
      </c>
      <c r="E7227" s="211" t="s">
        <v>3292</v>
      </c>
      <c r="F7227" s="211" t="s">
        <v>3291</v>
      </c>
    </row>
    <row r="7228" spans="1:6" x14ac:dyDescent="0.25">
      <c r="A7228" s="211" t="s">
        <v>5333</v>
      </c>
      <c r="B7228" s="211">
        <v>0</v>
      </c>
      <c r="C7228" s="211">
        <v>1</v>
      </c>
      <c r="D7228" s="211" t="s">
        <v>335</v>
      </c>
      <c r="E7228" s="211" t="s">
        <v>3292</v>
      </c>
      <c r="F7228" s="211" t="s">
        <v>3291</v>
      </c>
    </row>
    <row r="7229" spans="1:6" x14ac:dyDescent="0.25">
      <c r="A7229" s="211" t="s">
        <v>5333</v>
      </c>
      <c r="B7229" s="211">
        <v>0</v>
      </c>
      <c r="C7229" s="211">
        <v>1</v>
      </c>
      <c r="D7229" s="211" t="s">
        <v>329</v>
      </c>
      <c r="E7229" s="211" t="s">
        <v>3292</v>
      </c>
      <c r="F7229" s="211" t="s">
        <v>3291</v>
      </c>
    </row>
    <row r="7230" spans="1:6" x14ac:dyDescent="0.25">
      <c r="A7230" s="211" t="s">
        <v>5333</v>
      </c>
      <c r="B7230" s="211">
        <v>0</v>
      </c>
      <c r="C7230" s="211">
        <v>1</v>
      </c>
      <c r="D7230" s="211" t="s">
        <v>332</v>
      </c>
      <c r="E7230" s="211" t="s">
        <v>3292</v>
      </c>
      <c r="F7230" s="211" t="s">
        <v>3291</v>
      </c>
    </row>
    <row r="7231" spans="1:6" x14ac:dyDescent="0.25">
      <c r="A7231" s="211" t="s">
        <v>5333</v>
      </c>
      <c r="B7231" s="211">
        <v>0</v>
      </c>
      <c r="C7231" s="211">
        <v>1</v>
      </c>
      <c r="D7231" s="211" t="s">
        <v>330</v>
      </c>
      <c r="E7231" s="211" t="s">
        <v>3292</v>
      </c>
      <c r="F7231" s="211" t="s">
        <v>3291</v>
      </c>
    </row>
    <row r="7232" spans="1:6" x14ac:dyDescent="0.25">
      <c r="A7232" s="211" t="s">
        <v>5333</v>
      </c>
      <c r="B7232" s="211">
        <v>0</v>
      </c>
      <c r="C7232" s="211">
        <v>1</v>
      </c>
      <c r="D7232" s="211" t="s">
        <v>331</v>
      </c>
      <c r="E7232" s="211" t="s">
        <v>3292</v>
      </c>
      <c r="F7232" s="211" t="s">
        <v>3291</v>
      </c>
    </row>
    <row r="7233" spans="1:6" x14ac:dyDescent="0.25">
      <c r="A7233" s="211" t="s">
        <v>5333</v>
      </c>
      <c r="B7233" s="211">
        <v>0</v>
      </c>
      <c r="C7233" s="211">
        <v>1</v>
      </c>
      <c r="D7233" s="211" t="s">
        <v>336</v>
      </c>
      <c r="E7233" s="211" t="s">
        <v>3292</v>
      </c>
      <c r="F7233" s="211" t="s">
        <v>3291</v>
      </c>
    </row>
    <row r="7234" spans="1:6" x14ac:dyDescent="0.25">
      <c r="A7234" s="211" t="s">
        <v>5333</v>
      </c>
      <c r="B7234" s="211">
        <v>0</v>
      </c>
      <c r="C7234" s="211">
        <v>1</v>
      </c>
      <c r="D7234" s="211" t="s">
        <v>305</v>
      </c>
      <c r="E7234" s="211" t="s">
        <v>3292</v>
      </c>
      <c r="F7234" s="211" t="s">
        <v>3291</v>
      </c>
    </row>
    <row r="7235" spans="1:6" x14ac:dyDescent="0.25">
      <c r="A7235" s="211" t="s">
        <v>5333</v>
      </c>
      <c r="B7235" s="211">
        <v>0</v>
      </c>
      <c r="C7235" s="211">
        <v>1</v>
      </c>
      <c r="D7235" s="211" t="s">
        <v>307</v>
      </c>
      <c r="E7235" s="211" t="s">
        <v>3292</v>
      </c>
      <c r="F7235" s="211" t="s">
        <v>3291</v>
      </c>
    </row>
    <row r="7236" spans="1:6" x14ac:dyDescent="0.25">
      <c r="A7236" s="211" t="s">
        <v>5333</v>
      </c>
      <c r="B7236" s="211">
        <v>0</v>
      </c>
      <c r="C7236" s="211">
        <v>1</v>
      </c>
      <c r="D7236" s="211" t="s">
        <v>333</v>
      </c>
      <c r="E7236" s="211" t="s">
        <v>3292</v>
      </c>
      <c r="F7236" s="211" t="s">
        <v>3291</v>
      </c>
    </row>
    <row r="7237" spans="1:6" x14ac:dyDescent="0.25">
      <c r="A7237" s="211" t="s">
        <v>5333</v>
      </c>
      <c r="B7237" s="211">
        <v>0</v>
      </c>
      <c r="C7237" s="211">
        <v>1</v>
      </c>
      <c r="D7237" s="211" t="s">
        <v>360</v>
      </c>
      <c r="E7237" s="211" t="s">
        <v>3292</v>
      </c>
      <c r="F7237" s="211" t="s">
        <v>3291</v>
      </c>
    </row>
    <row r="7238" spans="1:6" x14ac:dyDescent="0.25">
      <c r="A7238" s="211" t="s">
        <v>5333</v>
      </c>
      <c r="B7238" s="211">
        <v>0</v>
      </c>
      <c r="C7238" s="211">
        <v>1</v>
      </c>
      <c r="D7238" s="211">
        <v>6151</v>
      </c>
      <c r="E7238" s="211" t="s">
        <v>3292</v>
      </c>
      <c r="F7238" s="211" t="s">
        <v>3291</v>
      </c>
    </row>
    <row r="7239" spans="1:6" x14ac:dyDescent="0.25">
      <c r="A7239" s="211" t="s">
        <v>5333</v>
      </c>
      <c r="B7239" s="211">
        <v>0</v>
      </c>
      <c r="C7239" s="211">
        <v>1</v>
      </c>
      <c r="D7239" s="211" t="s">
        <v>2287</v>
      </c>
      <c r="E7239" s="211" t="s">
        <v>3292</v>
      </c>
      <c r="F7239" s="211" t="s">
        <v>3291</v>
      </c>
    </row>
    <row r="7240" spans="1:6" x14ac:dyDescent="0.25">
      <c r="A7240" s="211" t="s">
        <v>5333</v>
      </c>
      <c r="B7240" s="211">
        <v>0</v>
      </c>
      <c r="C7240" s="211">
        <v>1</v>
      </c>
      <c r="D7240" s="211" t="s">
        <v>357</v>
      </c>
      <c r="E7240" s="211" t="s">
        <v>3292</v>
      </c>
      <c r="F7240" s="211" t="s">
        <v>3291</v>
      </c>
    </row>
    <row r="7241" spans="1:6" x14ac:dyDescent="0.25">
      <c r="A7241" s="211" t="s">
        <v>5333</v>
      </c>
      <c r="B7241" s="211">
        <v>0</v>
      </c>
      <c r="C7241" s="211">
        <v>1</v>
      </c>
      <c r="D7241" s="211" t="s">
        <v>3993</v>
      </c>
      <c r="E7241" s="211" t="s">
        <v>3292</v>
      </c>
      <c r="F7241" s="211" t="s">
        <v>3291</v>
      </c>
    </row>
    <row r="7242" spans="1:6" x14ac:dyDescent="0.25">
      <c r="A7242" s="211" t="s">
        <v>5333</v>
      </c>
      <c r="B7242" s="211">
        <v>0</v>
      </c>
      <c r="C7242" s="211">
        <v>1</v>
      </c>
      <c r="D7242" s="211" t="s">
        <v>4195</v>
      </c>
      <c r="E7242" s="211" t="s">
        <v>127</v>
      </c>
      <c r="F7242" s="211" t="s">
        <v>3291</v>
      </c>
    </row>
    <row r="7243" spans="1:6" x14ac:dyDescent="0.25">
      <c r="A7243" s="211" t="s">
        <v>5333</v>
      </c>
      <c r="B7243" s="211">
        <v>0</v>
      </c>
      <c r="C7243" s="211">
        <v>1</v>
      </c>
      <c r="D7243" s="211" t="s">
        <v>4213</v>
      </c>
      <c r="E7243" s="211" t="s">
        <v>127</v>
      </c>
      <c r="F7243" s="211" t="s">
        <v>3291</v>
      </c>
    </row>
    <row r="7244" spans="1:6" x14ac:dyDescent="0.25">
      <c r="A7244" s="211" t="s">
        <v>5333</v>
      </c>
      <c r="B7244" s="211">
        <v>0</v>
      </c>
      <c r="C7244" s="211">
        <v>1</v>
      </c>
      <c r="D7244" s="211" t="s">
        <v>4214</v>
      </c>
      <c r="E7244" s="211" t="s">
        <v>127</v>
      </c>
      <c r="F7244" s="211" t="s">
        <v>3291</v>
      </c>
    </row>
    <row r="7245" spans="1:6" x14ac:dyDescent="0.25">
      <c r="A7245" s="211" t="s">
        <v>5333</v>
      </c>
      <c r="B7245" s="211">
        <v>0</v>
      </c>
      <c r="C7245" s="211">
        <v>1</v>
      </c>
      <c r="D7245" s="211" t="s">
        <v>4215</v>
      </c>
      <c r="E7245" s="211" t="s">
        <v>127</v>
      </c>
      <c r="F7245" s="211" t="s">
        <v>3291</v>
      </c>
    </row>
    <row r="7246" spans="1:6" x14ac:dyDescent="0.25">
      <c r="A7246" s="211" t="s">
        <v>5333</v>
      </c>
      <c r="B7246" s="211">
        <v>0</v>
      </c>
      <c r="C7246" s="211">
        <v>1</v>
      </c>
      <c r="D7246" s="211" t="s">
        <v>4216</v>
      </c>
      <c r="E7246" s="211" t="s">
        <v>127</v>
      </c>
      <c r="F7246" s="211" t="s">
        <v>3291</v>
      </c>
    </row>
    <row r="7247" spans="1:6" x14ac:dyDescent="0.25">
      <c r="A7247" s="211" t="s">
        <v>5333</v>
      </c>
      <c r="B7247" s="211">
        <v>0</v>
      </c>
      <c r="C7247" s="211">
        <v>1</v>
      </c>
      <c r="D7247" s="211" t="s">
        <v>4217</v>
      </c>
      <c r="E7247" s="211" t="s">
        <v>127</v>
      </c>
      <c r="F7247" s="211" t="s">
        <v>3291</v>
      </c>
    </row>
    <row r="7248" spans="1:6" x14ac:dyDescent="0.25">
      <c r="A7248" s="211" t="s">
        <v>5333</v>
      </c>
      <c r="B7248" s="211">
        <v>0</v>
      </c>
      <c r="C7248" s="211">
        <v>1</v>
      </c>
      <c r="D7248" s="211" t="s">
        <v>4218</v>
      </c>
      <c r="E7248" s="211" t="s">
        <v>127</v>
      </c>
      <c r="F7248" s="211" t="s">
        <v>3291</v>
      </c>
    </row>
    <row r="7249" spans="1:6" x14ac:dyDescent="0.25">
      <c r="A7249" s="211" t="s">
        <v>5333</v>
      </c>
      <c r="B7249" s="211">
        <v>0</v>
      </c>
      <c r="C7249" s="211">
        <v>1</v>
      </c>
      <c r="D7249" s="211" t="s">
        <v>4219</v>
      </c>
      <c r="E7249" s="211" t="s">
        <v>127</v>
      </c>
      <c r="F7249" s="211" t="s">
        <v>3291</v>
      </c>
    </row>
    <row r="7250" spans="1:6" x14ac:dyDescent="0.25">
      <c r="A7250" s="211" t="s">
        <v>5333</v>
      </c>
      <c r="B7250" s="211">
        <v>0</v>
      </c>
      <c r="C7250" s="211">
        <v>1</v>
      </c>
      <c r="D7250" s="211" t="s">
        <v>4220</v>
      </c>
      <c r="E7250" s="211" t="s">
        <v>127</v>
      </c>
      <c r="F7250" s="211" t="s">
        <v>3291</v>
      </c>
    </row>
    <row r="7251" spans="1:6" x14ac:dyDescent="0.25">
      <c r="A7251" s="211" t="s">
        <v>5333</v>
      </c>
      <c r="B7251" s="211">
        <v>0</v>
      </c>
      <c r="C7251" s="211">
        <v>1</v>
      </c>
      <c r="D7251" s="211" t="s">
        <v>4221</v>
      </c>
      <c r="E7251" s="211" t="s">
        <v>127</v>
      </c>
      <c r="F7251" s="211" t="s">
        <v>3291</v>
      </c>
    </row>
    <row r="7252" spans="1:6" x14ac:dyDescent="0.25">
      <c r="A7252" s="211" t="s">
        <v>5333</v>
      </c>
      <c r="B7252" s="211">
        <v>0</v>
      </c>
      <c r="C7252" s="211">
        <v>1</v>
      </c>
      <c r="D7252" s="211" t="s">
        <v>4222</v>
      </c>
      <c r="E7252" s="211" t="s">
        <v>127</v>
      </c>
      <c r="F7252" s="211" t="s">
        <v>3291</v>
      </c>
    </row>
    <row r="7253" spans="1:6" x14ac:dyDescent="0.25">
      <c r="A7253" s="211" t="s">
        <v>5333</v>
      </c>
      <c r="B7253" s="211">
        <v>0</v>
      </c>
      <c r="C7253" s="211">
        <v>1</v>
      </c>
      <c r="D7253" s="211" t="s">
        <v>4223</v>
      </c>
      <c r="E7253" s="211" t="s">
        <v>127</v>
      </c>
      <c r="F7253" s="211" t="s">
        <v>3291</v>
      </c>
    </row>
    <row r="7254" spans="1:6" x14ac:dyDescent="0.25">
      <c r="A7254" s="211" t="s">
        <v>5333</v>
      </c>
      <c r="B7254" s="211">
        <v>0</v>
      </c>
      <c r="C7254" s="211">
        <v>1</v>
      </c>
      <c r="D7254" s="211" t="s">
        <v>4260</v>
      </c>
      <c r="E7254" s="211" t="s">
        <v>127</v>
      </c>
      <c r="F7254" s="211" t="s">
        <v>3291</v>
      </c>
    </row>
    <row r="7255" spans="1:6" x14ac:dyDescent="0.25">
      <c r="A7255" s="211" t="s">
        <v>5333</v>
      </c>
      <c r="B7255" s="211">
        <v>0</v>
      </c>
      <c r="C7255" s="211">
        <v>1</v>
      </c>
      <c r="D7255" s="211" t="s">
        <v>3192</v>
      </c>
      <c r="E7255" s="211" t="s">
        <v>3292</v>
      </c>
      <c r="F7255" s="211" t="s">
        <v>3291</v>
      </c>
    </row>
    <row r="7256" spans="1:6" x14ac:dyDescent="0.25">
      <c r="A7256" s="211" t="s">
        <v>5333</v>
      </c>
      <c r="B7256" s="211">
        <v>0</v>
      </c>
      <c r="C7256" s="211">
        <v>1</v>
      </c>
      <c r="D7256" s="211" t="s">
        <v>926</v>
      </c>
      <c r="E7256" s="211" t="s">
        <v>3292</v>
      </c>
      <c r="F7256" s="211" t="s">
        <v>3291</v>
      </c>
    </row>
    <row r="7257" spans="1:6" x14ac:dyDescent="0.25">
      <c r="A7257" s="211" t="s">
        <v>5333</v>
      </c>
      <c r="B7257" s="211">
        <v>0</v>
      </c>
      <c r="C7257" s="211">
        <v>1</v>
      </c>
      <c r="D7257" s="211" t="s">
        <v>4301</v>
      </c>
      <c r="E7257" s="211" t="s">
        <v>127</v>
      </c>
      <c r="F7257" s="211" t="s">
        <v>3291</v>
      </c>
    </row>
    <row r="7258" spans="1:6" x14ac:dyDescent="0.25">
      <c r="A7258" s="211" t="s">
        <v>5333</v>
      </c>
      <c r="B7258" s="211">
        <v>0</v>
      </c>
      <c r="C7258" s="211">
        <v>1</v>
      </c>
      <c r="D7258" s="211" t="s">
        <v>4302</v>
      </c>
      <c r="E7258" s="211" t="s">
        <v>127</v>
      </c>
      <c r="F7258" s="211" t="s">
        <v>3291</v>
      </c>
    </row>
    <row r="7259" spans="1:6" x14ac:dyDescent="0.25">
      <c r="A7259" s="211" t="s">
        <v>5333</v>
      </c>
      <c r="B7259" s="211">
        <v>0</v>
      </c>
      <c r="C7259" s="211">
        <v>1</v>
      </c>
      <c r="D7259" s="211" t="s">
        <v>4303</v>
      </c>
      <c r="E7259" s="211" t="s">
        <v>127</v>
      </c>
      <c r="F7259" s="211" t="s">
        <v>3291</v>
      </c>
    </row>
    <row r="7260" spans="1:6" x14ac:dyDescent="0.25">
      <c r="A7260" s="211" t="s">
        <v>5333</v>
      </c>
      <c r="B7260" s="211">
        <v>0</v>
      </c>
      <c r="C7260" s="211">
        <v>1</v>
      </c>
      <c r="D7260" s="211" t="s">
        <v>4304</v>
      </c>
      <c r="E7260" s="211" t="s">
        <v>127</v>
      </c>
      <c r="F7260" s="211" t="s">
        <v>3291</v>
      </c>
    </row>
    <row r="7261" spans="1:6" x14ac:dyDescent="0.25">
      <c r="A7261" s="211" t="s">
        <v>5333</v>
      </c>
      <c r="B7261" s="211">
        <v>0</v>
      </c>
      <c r="C7261" s="211">
        <v>1</v>
      </c>
      <c r="D7261" s="211" t="s">
        <v>4305</v>
      </c>
      <c r="E7261" s="211" t="s">
        <v>127</v>
      </c>
      <c r="F7261" s="211" t="s">
        <v>3291</v>
      </c>
    </row>
    <row r="7262" spans="1:6" x14ac:dyDescent="0.25">
      <c r="A7262" s="211" t="s">
        <v>5333</v>
      </c>
      <c r="B7262" s="211">
        <v>0</v>
      </c>
      <c r="C7262" s="211">
        <v>1</v>
      </c>
      <c r="D7262" s="211" t="s">
        <v>4306</v>
      </c>
      <c r="E7262" s="211" t="s">
        <v>127</v>
      </c>
      <c r="F7262" s="211" t="s">
        <v>3291</v>
      </c>
    </row>
    <row r="7263" spans="1:6" x14ac:dyDescent="0.25">
      <c r="A7263" s="211" t="s">
        <v>5333</v>
      </c>
      <c r="B7263" s="211">
        <v>0</v>
      </c>
      <c r="C7263" s="211">
        <v>1</v>
      </c>
      <c r="D7263" s="211" t="s">
        <v>4307</v>
      </c>
      <c r="E7263" s="211" t="s">
        <v>127</v>
      </c>
      <c r="F7263" s="211" t="s">
        <v>3291</v>
      </c>
    </row>
    <row r="7264" spans="1:6" x14ac:dyDescent="0.25">
      <c r="A7264" s="211" t="s">
        <v>5333</v>
      </c>
      <c r="B7264" s="211">
        <v>0</v>
      </c>
      <c r="C7264" s="211">
        <v>1</v>
      </c>
      <c r="D7264" s="211" t="s">
        <v>4308</v>
      </c>
      <c r="E7264" s="211" t="s">
        <v>127</v>
      </c>
      <c r="F7264" s="211" t="s">
        <v>3291</v>
      </c>
    </row>
    <row r="7265" spans="1:6" x14ac:dyDescent="0.25">
      <c r="A7265" s="211" t="s">
        <v>5333</v>
      </c>
      <c r="B7265" s="211">
        <v>0</v>
      </c>
      <c r="C7265" s="211">
        <v>1</v>
      </c>
      <c r="D7265" s="211" t="s">
        <v>4309</v>
      </c>
      <c r="E7265" s="211" t="s">
        <v>127</v>
      </c>
      <c r="F7265" s="211" t="s">
        <v>3291</v>
      </c>
    </row>
    <row r="7266" spans="1:6" x14ac:dyDescent="0.25">
      <c r="A7266" s="211" t="s">
        <v>5333</v>
      </c>
      <c r="B7266" s="211">
        <v>0</v>
      </c>
      <c r="C7266" s="211">
        <v>1</v>
      </c>
      <c r="D7266" s="211" t="s">
        <v>4310</v>
      </c>
      <c r="E7266" s="211" t="s">
        <v>127</v>
      </c>
      <c r="F7266" s="211" t="s">
        <v>3291</v>
      </c>
    </row>
    <row r="7267" spans="1:6" x14ac:dyDescent="0.25">
      <c r="A7267" s="211" t="s">
        <v>5333</v>
      </c>
      <c r="B7267" s="211">
        <v>0</v>
      </c>
      <c r="C7267" s="211">
        <v>1</v>
      </c>
      <c r="D7267" s="211" t="s">
        <v>4311</v>
      </c>
      <c r="E7267" s="211" t="s">
        <v>127</v>
      </c>
      <c r="F7267" s="211" t="s">
        <v>3291</v>
      </c>
    </row>
    <row r="7268" spans="1:6" x14ac:dyDescent="0.25">
      <c r="A7268" s="211" t="s">
        <v>5333</v>
      </c>
      <c r="B7268" s="211">
        <v>0</v>
      </c>
      <c r="C7268" s="211">
        <v>1</v>
      </c>
      <c r="D7268" s="211" t="s">
        <v>4312</v>
      </c>
      <c r="E7268" s="211" t="s">
        <v>127</v>
      </c>
      <c r="F7268" s="211" t="s">
        <v>3291</v>
      </c>
    </row>
    <row r="7269" spans="1:6" x14ac:dyDescent="0.25">
      <c r="A7269" s="211" t="s">
        <v>5333</v>
      </c>
      <c r="B7269" s="211">
        <v>0</v>
      </c>
      <c r="C7269" s="211">
        <v>1</v>
      </c>
      <c r="D7269" s="211" t="s">
        <v>3381</v>
      </c>
      <c r="E7269" s="211" t="s">
        <v>3292</v>
      </c>
      <c r="F7269" s="211" t="s">
        <v>3291</v>
      </c>
    </row>
    <row r="7270" spans="1:6" x14ac:dyDescent="0.25">
      <c r="A7270" s="211" t="s">
        <v>5333</v>
      </c>
      <c r="B7270" s="211">
        <v>0</v>
      </c>
      <c r="C7270" s="211">
        <v>1</v>
      </c>
      <c r="D7270" s="211" t="s">
        <v>3367</v>
      </c>
      <c r="E7270" s="211" t="s">
        <v>3292</v>
      </c>
      <c r="F7270" s="211" t="s">
        <v>3291</v>
      </c>
    </row>
    <row r="7271" spans="1:6" x14ac:dyDescent="0.25">
      <c r="A7271" s="211" t="s">
        <v>5333</v>
      </c>
      <c r="B7271" s="211">
        <v>0</v>
      </c>
      <c r="C7271" s="211">
        <v>1</v>
      </c>
      <c r="D7271" s="211" t="s">
        <v>3371</v>
      </c>
      <c r="E7271" s="211" t="s">
        <v>3292</v>
      </c>
      <c r="F7271" s="211" t="s">
        <v>3291</v>
      </c>
    </row>
    <row r="7272" spans="1:6" x14ac:dyDescent="0.25">
      <c r="A7272" s="211" t="s">
        <v>5333</v>
      </c>
      <c r="B7272" s="211">
        <v>0</v>
      </c>
      <c r="C7272" s="211">
        <v>1</v>
      </c>
      <c r="D7272" s="211" t="s">
        <v>3366</v>
      </c>
      <c r="E7272" s="211" t="s">
        <v>3292</v>
      </c>
      <c r="F7272" s="211" t="s">
        <v>3291</v>
      </c>
    </row>
    <row r="7273" spans="1:6" x14ac:dyDescent="0.25">
      <c r="A7273" s="211" t="s">
        <v>5333</v>
      </c>
      <c r="B7273" s="211">
        <v>0</v>
      </c>
      <c r="C7273" s="211">
        <v>1</v>
      </c>
      <c r="D7273" s="211" t="s">
        <v>3370</v>
      </c>
      <c r="E7273" s="211" t="s">
        <v>3292</v>
      </c>
      <c r="F7273" s="211" t="s">
        <v>3291</v>
      </c>
    </row>
    <row r="7274" spans="1:6" x14ac:dyDescent="0.25">
      <c r="A7274" s="211" t="s">
        <v>5333</v>
      </c>
      <c r="B7274" s="211">
        <v>0</v>
      </c>
      <c r="C7274" s="211">
        <v>1</v>
      </c>
      <c r="D7274" s="211" t="s">
        <v>3369</v>
      </c>
      <c r="E7274" s="211" t="s">
        <v>3292</v>
      </c>
      <c r="F7274" s="211" t="s">
        <v>3291</v>
      </c>
    </row>
    <row r="7275" spans="1:6" x14ac:dyDescent="0.25">
      <c r="A7275" s="211" t="s">
        <v>5333</v>
      </c>
      <c r="B7275" s="211">
        <v>0</v>
      </c>
      <c r="C7275" s="211">
        <v>1</v>
      </c>
      <c r="D7275" s="211" t="s">
        <v>3372</v>
      </c>
      <c r="E7275" s="211" t="s">
        <v>3292</v>
      </c>
      <c r="F7275" s="211" t="s">
        <v>3291</v>
      </c>
    </row>
    <row r="7276" spans="1:6" x14ac:dyDescent="0.25">
      <c r="A7276" s="211" t="s">
        <v>5333</v>
      </c>
      <c r="B7276" s="211">
        <v>0</v>
      </c>
      <c r="C7276" s="211">
        <v>1</v>
      </c>
      <c r="D7276" s="211" t="s">
        <v>3365</v>
      </c>
      <c r="E7276" s="211" t="s">
        <v>3292</v>
      </c>
      <c r="F7276" s="211" t="s">
        <v>3291</v>
      </c>
    </row>
    <row r="7277" spans="1:6" x14ac:dyDescent="0.25">
      <c r="A7277" s="211" t="s">
        <v>5333</v>
      </c>
      <c r="B7277" s="211">
        <v>0</v>
      </c>
      <c r="C7277" s="211">
        <v>1</v>
      </c>
      <c r="D7277" s="211" t="s">
        <v>3368</v>
      </c>
      <c r="E7277" s="211" t="s">
        <v>3292</v>
      </c>
      <c r="F7277" s="211" t="s">
        <v>3291</v>
      </c>
    </row>
    <row r="7278" spans="1:6" x14ac:dyDescent="0.25">
      <c r="A7278" s="211" t="s">
        <v>5333</v>
      </c>
      <c r="B7278" s="211">
        <v>0</v>
      </c>
      <c r="C7278" s="211">
        <v>1</v>
      </c>
      <c r="D7278" s="211" t="s">
        <v>3382</v>
      </c>
      <c r="E7278" s="211" t="s">
        <v>3292</v>
      </c>
      <c r="F7278" s="211" t="s">
        <v>3291</v>
      </c>
    </row>
    <row r="7279" spans="1:6" x14ac:dyDescent="0.25">
      <c r="A7279" s="211" t="s">
        <v>5333</v>
      </c>
      <c r="B7279" s="211">
        <v>0</v>
      </c>
      <c r="C7279" s="211">
        <v>1</v>
      </c>
      <c r="D7279" s="211" t="s">
        <v>3949</v>
      </c>
      <c r="E7279" s="211" t="s">
        <v>127</v>
      </c>
      <c r="F7279" s="211" t="s">
        <v>3291</v>
      </c>
    </row>
    <row r="7280" spans="1:6" x14ac:dyDescent="0.25">
      <c r="A7280" s="211" t="s">
        <v>5333</v>
      </c>
      <c r="B7280" s="211">
        <v>0</v>
      </c>
      <c r="C7280" s="211">
        <v>1</v>
      </c>
      <c r="D7280" s="211" t="s">
        <v>4415</v>
      </c>
      <c r="E7280" s="211" t="s">
        <v>127</v>
      </c>
      <c r="F7280" s="211" t="s">
        <v>3291</v>
      </c>
    </row>
    <row r="7281" spans="1:6" x14ac:dyDescent="0.25">
      <c r="A7281" s="211" t="s">
        <v>5333</v>
      </c>
      <c r="B7281" s="211">
        <v>0</v>
      </c>
      <c r="C7281" s="211">
        <v>1</v>
      </c>
      <c r="D7281" s="211" t="s">
        <v>4416</v>
      </c>
      <c r="E7281" s="211" t="s">
        <v>127</v>
      </c>
      <c r="F7281" s="211" t="s">
        <v>3291</v>
      </c>
    </row>
    <row r="7282" spans="1:6" x14ac:dyDescent="0.25">
      <c r="A7282" s="211" t="s">
        <v>5333</v>
      </c>
      <c r="B7282" s="211">
        <v>0</v>
      </c>
      <c r="C7282" s="211">
        <v>1</v>
      </c>
      <c r="D7282" s="211" t="s">
        <v>4424</v>
      </c>
      <c r="E7282" s="211" t="s">
        <v>127</v>
      </c>
      <c r="F7282" s="211" t="s">
        <v>3291</v>
      </c>
    </row>
    <row r="7283" spans="1:6" x14ac:dyDescent="0.25">
      <c r="A7283" s="211" t="s">
        <v>5333</v>
      </c>
      <c r="B7283" s="211">
        <v>0</v>
      </c>
      <c r="C7283" s="211">
        <v>1</v>
      </c>
      <c r="D7283" s="300" t="s">
        <v>3074</v>
      </c>
      <c r="E7283" s="211" t="s">
        <v>3292</v>
      </c>
      <c r="F7283" s="211" t="s">
        <v>3291</v>
      </c>
    </row>
    <row r="7284" spans="1:6" x14ac:dyDescent="0.25">
      <c r="A7284" s="211" t="s">
        <v>5333</v>
      </c>
      <c r="B7284" s="211">
        <v>0</v>
      </c>
      <c r="C7284" s="211">
        <v>1</v>
      </c>
      <c r="D7284" s="300" t="s">
        <v>3075</v>
      </c>
      <c r="E7284" s="211" t="s">
        <v>127</v>
      </c>
      <c r="F7284" s="211" t="s">
        <v>3291</v>
      </c>
    </row>
    <row r="7285" spans="1:6" x14ac:dyDescent="0.25">
      <c r="A7285" s="211" t="s">
        <v>5333</v>
      </c>
      <c r="B7285" s="211">
        <v>0</v>
      </c>
      <c r="C7285" s="211">
        <v>1</v>
      </c>
      <c r="D7285" s="300" t="s">
        <v>2546</v>
      </c>
      <c r="E7285" s="211" t="s">
        <v>127</v>
      </c>
      <c r="F7285" s="211" t="s">
        <v>3291</v>
      </c>
    </row>
    <row r="7286" spans="1:6" x14ac:dyDescent="0.25">
      <c r="A7286" s="211" t="s">
        <v>5339</v>
      </c>
      <c r="B7286" s="211">
        <v>0</v>
      </c>
      <c r="C7286" s="211">
        <v>1</v>
      </c>
      <c r="D7286" s="211" t="s">
        <v>379</v>
      </c>
      <c r="E7286" s="211" t="s">
        <v>3482</v>
      </c>
      <c r="F7286" s="211" t="s">
        <v>3291</v>
      </c>
    </row>
    <row r="7287" spans="1:6" x14ac:dyDescent="0.25">
      <c r="A7287" s="211" t="s">
        <v>5339</v>
      </c>
      <c r="B7287" s="211">
        <v>0</v>
      </c>
      <c r="C7287" s="211">
        <v>1</v>
      </c>
      <c r="D7287" s="211" t="s">
        <v>385</v>
      </c>
      <c r="E7287" s="211" t="s">
        <v>3482</v>
      </c>
      <c r="F7287" s="211" t="s">
        <v>3291</v>
      </c>
    </row>
    <row r="7288" spans="1:6" x14ac:dyDescent="0.25">
      <c r="A7288" s="211" t="s">
        <v>5339</v>
      </c>
      <c r="B7288" s="211">
        <v>0</v>
      </c>
      <c r="C7288" s="211">
        <v>1</v>
      </c>
      <c r="D7288" s="211" t="s">
        <v>3162</v>
      </c>
      <c r="E7288" s="211" t="s">
        <v>3482</v>
      </c>
      <c r="F7288" s="211" t="s">
        <v>3291</v>
      </c>
    </row>
    <row r="7289" spans="1:6" x14ac:dyDescent="0.25">
      <c r="A7289" s="211" t="s">
        <v>5339</v>
      </c>
      <c r="B7289" s="211">
        <v>0</v>
      </c>
      <c r="C7289" s="211">
        <v>1</v>
      </c>
      <c r="D7289" s="211" t="s">
        <v>3247</v>
      </c>
      <c r="E7289" s="211" t="s">
        <v>3482</v>
      </c>
      <c r="F7289" s="211" t="s">
        <v>3291</v>
      </c>
    </row>
    <row r="7290" spans="1:6" x14ac:dyDescent="0.25">
      <c r="A7290" s="211" t="s">
        <v>5339</v>
      </c>
      <c r="B7290" s="211">
        <v>0</v>
      </c>
      <c r="C7290" s="211">
        <v>1</v>
      </c>
      <c r="D7290" s="211" t="s">
        <v>2283</v>
      </c>
      <c r="E7290" s="211" t="s">
        <v>3482</v>
      </c>
      <c r="F7290" s="211" t="s">
        <v>3291</v>
      </c>
    </row>
    <row r="7291" spans="1:6" x14ac:dyDescent="0.25">
      <c r="A7291" s="211" t="s">
        <v>5339</v>
      </c>
      <c r="B7291" s="211">
        <v>0</v>
      </c>
      <c r="C7291" s="211">
        <v>1</v>
      </c>
      <c r="D7291" s="211" t="s">
        <v>2282</v>
      </c>
      <c r="E7291" s="211" t="s">
        <v>3482</v>
      </c>
      <c r="F7291" s="211" t="s">
        <v>3291</v>
      </c>
    </row>
    <row r="7292" spans="1:6" x14ac:dyDescent="0.25">
      <c r="A7292" s="211" t="s">
        <v>5339</v>
      </c>
      <c r="B7292" s="211">
        <v>0</v>
      </c>
      <c r="C7292" s="211">
        <v>1</v>
      </c>
      <c r="D7292" s="211" t="s">
        <v>3563</v>
      </c>
      <c r="E7292" s="211" t="s">
        <v>3290</v>
      </c>
      <c r="F7292" s="211" t="s">
        <v>3291</v>
      </c>
    </row>
    <row r="7293" spans="1:6" x14ac:dyDescent="0.25">
      <c r="A7293" s="211" t="s">
        <v>5339</v>
      </c>
      <c r="B7293" s="211">
        <v>0</v>
      </c>
      <c r="C7293" s="211">
        <v>1</v>
      </c>
      <c r="D7293" s="211" t="s">
        <v>3389</v>
      </c>
      <c r="E7293" s="211" t="s">
        <v>3290</v>
      </c>
      <c r="F7293" s="211" t="s">
        <v>3291</v>
      </c>
    </row>
    <row r="7294" spans="1:6" x14ac:dyDescent="0.25">
      <c r="A7294" s="211" t="s">
        <v>5339</v>
      </c>
      <c r="B7294" s="211">
        <v>0</v>
      </c>
      <c r="C7294" s="211">
        <v>1</v>
      </c>
      <c r="D7294" s="211" t="s">
        <v>1714</v>
      </c>
      <c r="E7294" s="211" t="s">
        <v>3482</v>
      </c>
      <c r="F7294" s="211" t="s">
        <v>3291</v>
      </c>
    </row>
    <row r="7295" spans="1:6" x14ac:dyDescent="0.25">
      <c r="A7295" s="211" t="s">
        <v>5339</v>
      </c>
      <c r="B7295" s="211">
        <v>0</v>
      </c>
      <c r="C7295" s="211">
        <v>1</v>
      </c>
      <c r="D7295" s="211" t="s">
        <v>1716</v>
      </c>
      <c r="E7295" s="211" t="s">
        <v>3482</v>
      </c>
      <c r="F7295" s="211" t="s">
        <v>3291</v>
      </c>
    </row>
    <row r="7296" spans="1:6" x14ac:dyDescent="0.25">
      <c r="A7296" s="211" t="s">
        <v>5339</v>
      </c>
      <c r="B7296" s="211">
        <v>0</v>
      </c>
      <c r="C7296" s="211">
        <v>1</v>
      </c>
      <c r="D7296" s="211" t="s">
        <v>1718</v>
      </c>
      <c r="E7296" s="211" t="s">
        <v>3482</v>
      </c>
      <c r="F7296" s="211" t="s">
        <v>3291</v>
      </c>
    </row>
    <row r="7297" spans="1:6" x14ac:dyDescent="0.25">
      <c r="A7297" s="211" t="s">
        <v>5339</v>
      </c>
      <c r="B7297" s="211">
        <v>0</v>
      </c>
      <c r="C7297" s="211">
        <v>1</v>
      </c>
      <c r="D7297" s="211" t="s">
        <v>2379</v>
      </c>
      <c r="E7297" s="211" t="s">
        <v>3482</v>
      </c>
      <c r="F7297" s="211" t="s">
        <v>3291</v>
      </c>
    </row>
    <row r="7298" spans="1:6" x14ac:dyDescent="0.25">
      <c r="A7298" s="211" t="s">
        <v>5339</v>
      </c>
      <c r="B7298" s="211">
        <v>0</v>
      </c>
      <c r="C7298" s="211">
        <v>1</v>
      </c>
      <c r="D7298" s="211" t="s">
        <v>1722</v>
      </c>
      <c r="E7298" s="211" t="s">
        <v>3482</v>
      </c>
      <c r="F7298" s="211" t="s">
        <v>3291</v>
      </c>
    </row>
    <row r="7299" spans="1:6" x14ac:dyDescent="0.25">
      <c r="A7299" s="211" t="s">
        <v>5339</v>
      </c>
      <c r="B7299" s="211">
        <v>0</v>
      </c>
      <c r="C7299" s="211">
        <v>1</v>
      </c>
      <c r="D7299" s="211" t="s">
        <v>1724</v>
      </c>
      <c r="E7299" s="211" t="s">
        <v>3482</v>
      </c>
      <c r="F7299" s="211" t="s">
        <v>3291</v>
      </c>
    </row>
    <row r="7300" spans="1:6" x14ac:dyDescent="0.25">
      <c r="A7300" s="211" t="s">
        <v>5339</v>
      </c>
      <c r="B7300" s="211">
        <v>0</v>
      </c>
      <c r="C7300" s="211">
        <v>1</v>
      </c>
      <c r="D7300" s="211" t="s">
        <v>72</v>
      </c>
      <c r="E7300" s="211" t="s">
        <v>3482</v>
      </c>
      <c r="F7300" s="211" t="s">
        <v>3291</v>
      </c>
    </row>
    <row r="7301" spans="1:6" x14ac:dyDescent="0.25">
      <c r="A7301" s="211" t="s">
        <v>5339</v>
      </c>
      <c r="B7301" s="211">
        <v>0</v>
      </c>
      <c r="C7301" s="211">
        <v>1</v>
      </c>
      <c r="D7301" s="211" t="s">
        <v>73</v>
      </c>
      <c r="E7301" s="211" t="s">
        <v>3482</v>
      </c>
      <c r="F7301" s="211" t="s">
        <v>3291</v>
      </c>
    </row>
    <row r="7302" spans="1:6" x14ac:dyDescent="0.25">
      <c r="A7302" s="211" t="s">
        <v>5339</v>
      </c>
      <c r="B7302" s="211">
        <v>0</v>
      </c>
      <c r="C7302" s="211">
        <v>1</v>
      </c>
      <c r="D7302" s="211" t="s">
        <v>3107</v>
      </c>
      <c r="E7302" s="211" t="s">
        <v>3482</v>
      </c>
      <c r="F7302" s="211" t="s">
        <v>3291</v>
      </c>
    </row>
    <row r="7303" spans="1:6" x14ac:dyDescent="0.25">
      <c r="A7303" s="211" t="s">
        <v>5339</v>
      </c>
      <c r="B7303" s="211">
        <v>0</v>
      </c>
      <c r="C7303" s="211">
        <v>1</v>
      </c>
      <c r="D7303" s="211" t="s">
        <v>3109</v>
      </c>
      <c r="E7303" s="211" t="s">
        <v>3482</v>
      </c>
      <c r="F7303" s="211" t="s">
        <v>3291</v>
      </c>
    </row>
    <row r="7304" spans="1:6" x14ac:dyDescent="0.25">
      <c r="A7304" s="211" t="s">
        <v>5339</v>
      </c>
      <c r="B7304" s="211">
        <v>0</v>
      </c>
      <c r="C7304" s="211">
        <v>1</v>
      </c>
      <c r="D7304" s="211" t="s">
        <v>3111</v>
      </c>
      <c r="E7304" s="211" t="s">
        <v>3482</v>
      </c>
      <c r="F7304" s="211" t="s">
        <v>3291</v>
      </c>
    </row>
    <row r="7305" spans="1:6" x14ac:dyDescent="0.25">
      <c r="A7305" s="211" t="s">
        <v>5339</v>
      </c>
      <c r="B7305" s="211">
        <v>0</v>
      </c>
      <c r="C7305" s="211">
        <v>1</v>
      </c>
      <c r="D7305" s="211" t="s">
        <v>3388</v>
      </c>
      <c r="E7305" s="211" t="s">
        <v>3290</v>
      </c>
      <c r="F7305" s="211" t="s">
        <v>3291</v>
      </c>
    </row>
    <row r="7306" spans="1:6" x14ac:dyDescent="0.25">
      <c r="A7306" s="211" t="s">
        <v>5339</v>
      </c>
      <c r="B7306" s="211">
        <v>0</v>
      </c>
      <c r="C7306" s="211">
        <v>1</v>
      </c>
      <c r="D7306" s="211" t="s">
        <v>3387</v>
      </c>
      <c r="E7306" s="211" t="s">
        <v>3290</v>
      </c>
      <c r="F7306" s="211" t="s">
        <v>3291</v>
      </c>
    </row>
    <row r="7307" spans="1:6" x14ac:dyDescent="0.25">
      <c r="A7307" s="211" t="s">
        <v>5339</v>
      </c>
      <c r="B7307" s="211">
        <v>0</v>
      </c>
      <c r="C7307" s="211">
        <v>1</v>
      </c>
      <c r="D7307" s="211" t="s">
        <v>3391</v>
      </c>
      <c r="E7307" s="211" t="s">
        <v>3290</v>
      </c>
      <c r="F7307" s="211" t="s">
        <v>3291</v>
      </c>
    </row>
    <row r="7308" spans="1:6" x14ac:dyDescent="0.25">
      <c r="A7308" s="211" t="s">
        <v>5339</v>
      </c>
      <c r="B7308" s="211">
        <v>0</v>
      </c>
      <c r="C7308" s="211">
        <v>1</v>
      </c>
      <c r="D7308" s="211" t="s">
        <v>3392</v>
      </c>
      <c r="E7308" s="211" t="s">
        <v>3290</v>
      </c>
      <c r="F7308" s="211" t="s">
        <v>3291</v>
      </c>
    </row>
    <row r="7309" spans="1:6" x14ac:dyDescent="0.25">
      <c r="A7309" s="211" t="s">
        <v>5339</v>
      </c>
      <c r="B7309" s="211">
        <v>0</v>
      </c>
      <c r="C7309" s="211">
        <v>1</v>
      </c>
      <c r="D7309" s="211" t="s">
        <v>209</v>
      </c>
      <c r="E7309" s="211" t="s">
        <v>3292</v>
      </c>
      <c r="F7309" s="211" t="s">
        <v>3291</v>
      </c>
    </row>
    <row r="7310" spans="1:6" x14ac:dyDescent="0.25">
      <c r="A7310" s="211" t="s">
        <v>5339</v>
      </c>
      <c r="B7310" s="211">
        <v>0</v>
      </c>
      <c r="C7310" s="211">
        <v>1</v>
      </c>
      <c r="D7310" s="211" t="s">
        <v>3196</v>
      </c>
      <c r="E7310" s="211" t="s">
        <v>3292</v>
      </c>
      <c r="F7310" s="211" t="s">
        <v>3291</v>
      </c>
    </row>
    <row r="7311" spans="1:6" x14ac:dyDescent="0.25">
      <c r="A7311" s="211" t="s">
        <v>5339</v>
      </c>
      <c r="B7311" s="211">
        <v>0</v>
      </c>
      <c r="C7311" s="211">
        <v>1</v>
      </c>
      <c r="D7311" s="211" t="s">
        <v>392</v>
      </c>
      <c r="E7311" s="211" t="s">
        <v>3292</v>
      </c>
      <c r="F7311" s="211" t="s">
        <v>3291</v>
      </c>
    </row>
    <row r="7312" spans="1:6" x14ac:dyDescent="0.25">
      <c r="A7312" s="211" t="s">
        <v>5339</v>
      </c>
      <c r="B7312" s="211">
        <v>0</v>
      </c>
      <c r="C7312" s="211">
        <v>1</v>
      </c>
      <c r="D7312" s="211" t="s">
        <v>642</v>
      </c>
      <c r="E7312" s="211" t="s">
        <v>3292</v>
      </c>
      <c r="F7312" s="211" t="s">
        <v>3291</v>
      </c>
    </row>
    <row r="7313" spans="1:6" x14ac:dyDescent="0.25">
      <c r="A7313" s="211" t="s">
        <v>5339</v>
      </c>
      <c r="B7313" s="211">
        <v>0</v>
      </c>
      <c r="C7313" s="211">
        <v>1</v>
      </c>
      <c r="D7313" s="211" t="s">
        <v>395</v>
      </c>
      <c r="E7313" s="211" t="s">
        <v>3292</v>
      </c>
      <c r="F7313" s="211" t="s">
        <v>3291</v>
      </c>
    </row>
    <row r="7314" spans="1:6" x14ac:dyDescent="0.25">
      <c r="A7314" s="211" t="s">
        <v>5339</v>
      </c>
      <c r="B7314" s="211">
        <v>0</v>
      </c>
      <c r="C7314" s="211">
        <v>1</v>
      </c>
      <c r="D7314" s="211" t="s">
        <v>397</v>
      </c>
      <c r="E7314" s="211" t="s">
        <v>3292</v>
      </c>
      <c r="F7314" s="211" t="s">
        <v>3291</v>
      </c>
    </row>
    <row r="7315" spans="1:6" x14ac:dyDescent="0.25">
      <c r="A7315" s="211" t="s">
        <v>5339</v>
      </c>
      <c r="B7315" s="211">
        <v>0</v>
      </c>
      <c r="C7315" s="211">
        <v>1</v>
      </c>
      <c r="D7315" s="211" t="s">
        <v>292</v>
      </c>
      <c r="E7315" s="211" t="s">
        <v>3292</v>
      </c>
      <c r="F7315" s="211" t="s">
        <v>3291</v>
      </c>
    </row>
    <row r="7316" spans="1:6" x14ac:dyDescent="0.25">
      <c r="A7316" s="211" t="s">
        <v>5339</v>
      </c>
      <c r="B7316" s="211">
        <v>0</v>
      </c>
      <c r="C7316" s="211">
        <v>1</v>
      </c>
      <c r="D7316" s="211" t="s">
        <v>400</v>
      </c>
      <c r="E7316" s="211" t="s">
        <v>3292</v>
      </c>
      <c r="F7316" s="211" t="s">
        <v>3291</v>
      </c>
    </row>
    <row r="7317" spans="1:6" x14ac:dyDescent="0.25">
      <c r="A7317" s="211" t="s">
        <v>5339</v>
      </c>
      <c r="B7317" s="211">
        <v>0</v>
      </c>
      <c r="C7317" s="211">
        <v>1</v>
      </c>
      <c r="D7317" s="211" t="s">
        <v>403</v>
      </c>
      <c r="E7317" s="211" t="s">
        <v>3292</v>
      </c>
      <c r="F7317" s="211" t="s">
        <v>3291</v>
      </c>
    </row>
    <row r="7318" spans="1:6" x14ac:dyDescent="0.25">
      <c r="A7318" s="211" t="s">
        <v>5339</v>
      </c>
      <c r="B7318" s="211">
        <v>0</v>
      </c>
      <c r="C7318" s="211">
        <v>1</v>
      </c>
      <c r="D7318" s="211" t="s">
        <v>1042</v>
      </c>
      <c r="E7318" s="211" t="s">
        <v>3292</v>
      </c>
      <c r="F7318" s="211" t="s">
        <v>3291</v>
      </c>
    </row>
    <row r="7319" spans="1:6" x14ac:dyDescent="0.25">
      <c r="A7319" s="211" t="s">
        <v>5339</v>
      </c>
      <c r="B7319" s="211">
        <v>0</v>
      </c>
      <c r="C7319" s="211">
        <v>1</v>
      </c>
      <c r="D7319" s="211" t="s">
        <v>1045</v>
      </c>
      <c r="E7319" s="211" t="s">
        <v>3292</v>
      </c>
      <c r="F7319" s="211" t="s">
        <v>3291</v>
      </c>
    </row>
    <row r="7320" spans="1:6" x14ac:dyDescent="0.25">
      <c r="A7320" s="211" t="s">
        <v>5339</v>
      </c>
      <c r="B7320" s="211">
        <v>0</v>
      </c>
      <c r="C7320" s="211">
        <v>1</v>
      </c>
      <c r="D7320" s="211" t="s">
        <v>933</v>
      </c>
      <c r="E7320" s="211" t="s">
        <v>3292</v>
      </c>
      <c r="F7320" s="211" t="s">
        <v>3291</v>
      </c>
    </row>
    <row r="7321" spans="1:6" x14ac:dyDescent="0.25">
      <c r="A7321" s="211" t="s">
        <v>5339</v>
      </c>
      <c r="B7321" s="211">
        <v>0</v>
      </c>
      <c r="C7321" s="211">
        <v>1</v>
      </c>
      <c r="D7321" s="211" t="s">
        <v>932</v>
      </c>
      <c r="E7321" s="211" t="s">
        <v>3292</v>
      </c>
      <c r="F7321" s="211" t="s">
        <v>3291</v>
      </c>
    </row>
    <row r="7322" spans="1:6" x14ac:dyDescent="0.25">
      <c r="A7322" s="211" t="s">
        <v>5339</v>
      </c>
      <c r="B7322" s="211">
        <v>0</v>
      </c>
      <c r="C7322" s="211">
        <v>1</v>
      </c>
      <c r="D7322" s="211" t="s">
        <v>381</v>
      </c>
      <c r="E7322" s="211" t="s">
        <v>3292</v>
      </c>
      <c r="F7322" s="211" t="s">
        <v>3291</v>
      </c>
    </row>
    <row r="7323" spans="1:6" x14ac:dyDescent="0.25">
      <c r="A7323" s="211" t="s">
        <v>5339</v>
      </c>
      <c r="B7323" s="211">
        <v>0</v>
      </c>
      <c r="C7323" s="211">
        <v>1</v>
      </c>
      <c r="D7323" s="211" t="s">
        <v>767</v>
      </c>
      <c r="E7323" s="211" t="s">
        <v>3292</v>
      </c>
      <c r="F7323" s="211" t="s">
        <v>3291</v>
      </c>
    </row>
    <row r="7324" spans="1:6" x14ac:dyDescent="0.25">
      <c r="A7324" s="211" t="s">
        <v>5339</v>
      </c>
      <c r="B7324" s="211">
        <v>0</v>
      </c>
      <c r="C7324" s="211">
        <v>1</v>
      </c>
      <c r="D7324" s="211" t="s">
        <v>4401</v>
      </c>
      <c r="E7324" s="211" t="s">
        <v>127</v>
      </c>
      <c r="F7324" s="211" t="s">
        <v>3291</v>
      </c>
    </row>
    <row r="7325" spans="1:6" x14ac:dyDescent="0.25">
      <c r="A7325" s="211" t="s">
        <v>5339</v>
      </c>
      <c r="B7325" s="211">
        <v>0</v>
      </c>
      <c r="C7325" s="211">
        <v>1</v>
      </c>
      <c r="D7325" s="211" t="s">
        <v>3200</v>
      </c>
      <c r="E7325" s="211" t="s">
        <v>127</v>
      </c>
      <c r="F7325" s="211" t="s">
        <v>3291</v>
      </c>
    </row>
    <row r="7326" spans="1:6" x14ac:dyDescent="0.25">
      <c r="A7326" s="211" t="s">
        <v>5339</v>
      </c>
      <c r="B7326" s="211">
        <v>0</v>
      </c>
      <c r="C7326" s="211">
        <v>1</v>
      </c>
      <c r="D7326" s="211" t="s">
        <v>3199</v>
      </c>
      <c r="E7326" s="211" t="s">
        <v>3292</v>
      </c>
      <c r="F7326" s="211" t="s">
        <v>3291</v>
      </c>
    </row>
    <row r="7327" spans="1:6" x14ac:dyDescent="0.25">
      <c r="A7327" s="211" t="s">
        <v>5339</v>
      </c>
      <c r="B7327" s="211">
        <v>0</v>
      </c>
      <c r="C7327" s="211">
        <v>1</v>
      </c>
      <c r="D7327" s="211" t="s">
        <v>87</v>
      </c>
      <c r="E7327" s="211" t="s">
        <v>3292</v>
      </c>
      <c r="F7327" s="211" t="s">
        <v>3291</v>
      </c>
    </row>
    <row r="7328" spans="1:6" x14ac:dyDescent="0.25">
      <c r="A7328" s="211" t="s">
        <v>5339</v>
      </c>
      <c r="B7328" s="211">
        <v>0</v>
      </c>
      <c r="C7328" s="211">
        <v>1</v>
      </c>
      <c r="D7328" s="211" t="s">
        <v>3584</v>
      </c>
      <c r="E7328" s="211" t="s">
        <v>3292</v>
      </c>
      <c r="F7328" s="211" t="s">
        <v>3291</v>
      </c>
    </row>
    <row r="7329" spans="1:6" x14ac:dyDescent="0.25">
      <c r="A7329" s="211" t="s">
        <v>5339</v>
      </c>
      <c r="B7329" s="211">
        <v>0</v>
      </c>
      <c r="C7329" s="211">
        <v>1</v>
      </c>
      <c r="D7329" s="211" t="s">
        <v>78</v>
      </c>
      <c r="E7329" s="211" t="s">
        <v>3292</v>
      </c>
      <c r="F7329" s="211" t="s">
        <v>3291</v>
      </c>
    </row>
    <row r="7330" spans="1:6" x14ac:dyDescent="0.25">
      <c r="A7330" s="211" t="s">
        <v>5339</v>
      </c>
      <c r="B7330" s="211">
        <v>0</v>
      </c>
      <c r="C7330" s="211">
        <v>1</v>
      </c>
      <c r="D7330" s="211" t="s">
        <v>3532</v>
      </c>
      <c r="E7330" s="211" t="s">
        <v>3292</v>
      </c>
      <c r="F7330" s="211" t="s">
        <v>3291</v>
      </c>
    </row>
    <row r="7331" spans="1:6" x14ac:dyDescent="0.25">
      <c r="A7331" s="211" t="s">
        <v>5339</v>
      </c>
      <c r="B7331" s="211">
        <v>0</v>
      </c>
      <c r="C7331" s="211">
        <v>1</v>
      </c>
      <c r="D7331" s="211" t="s">
        <v>1048</v>
      </c>
      <c r="E7331" s="211" t="s">
        <v>3292</v>
      </c>
      <c r="F7331" s="211" t="s">
        <v>3291</v>
      </c>
    </row>
    <row r="7332" spans="1:6" x14ac:dyDescent="0.25">
      <c r="A7332" s="211" t="s">
        <v>5339</v>
      </c>
      <c r="B7332" s="211">
        <v>0</v>
      </c>
      <c r="C7332" s="211">
        <v>1</v>
      </c>
      <c r="D7332" s="211" t="s">
        <v>1050</v>
      </c>
      <c r="E7332" s="211" t="s">
        <v>3292</v>
      </c>
      <c r="F7332" s="211" t="s">
        <v>3291</v>
      </c>
    </row>
    <row r="7333" spans="1:6" x14ac:dyDescent="0.25">
      <c r="A7333" s="211" t="s">
        <v>5339</v>
      </c>
      <c r="B7333" s="211">
        <v>0</v>
      </c>
      <c r="C7333" s="211">
        <v>1</v>
      </c>
      <c r="D7333" s="211" t="s">
        <v>1043</v>
      </c>
      <c r="E7333" s="211" t="s">
        <v>3292</v>
      </c>
      <c r="F7333" s="211" t="s">
        <v>3291</v>
      </c>
    </row>
    <row r="7334" spans="1:6" x14ac:dyDescent="0.25">
      <c r="A7334" s="211" t="s">
        <v>5339</v>
      </c>
      <c r="B7334" s="211">
        <v>0</v>
      </c>
      <c r="C7334" s="211">
        <v>1</v>
      </c>
      <c r="D7334" s="211" t="s">
        <v>4402</v>
      </c>
      <c r="E7334" s="211" t="s">
        <v>127</v>
      </c>
      <c r="F7334" s="211" t="s">
        <v>3291</v>
      </c>
    </row>
    <row r="7335" spans="1:6" x14ac:dyDescent="0.25">
      <c r="A7335" s="211" t="s">
        <v>5339</v>
      </c>
      <c r="B7335" s="211">
        <v>0</v>
      </c>
      <c r="C7335" s="211">
        <v>1</v>
      </c>
      <c r="D7335" s="211" t="s">
        <v>303</v>
      </c>
      <c r="E7335" s="211" t="s">
        <v>3292</v>
      </c>
      <c r="F7335" s="211" t="s">
        <v>3291</v>
      </c>
    </row>
    <row r="7336" spans="1:6" x14ac:dyDescent="0.25">
      <c r="A7336" s="211" t="s">
        <v>5339</v>
      </c>
      <c r="B7336" s="211">
        <v>0</v>
      </c>
      <c r="C7336" s="211">
        <v>1</v>
      </c>
      <c r="D7336" s="211" t="s">
        <v>314</v>
      </c>
      <c r="E7336" s="211" t="s">
        <v>3292</v>
      </c>
      <c r="F7336" s="211" t="s">
        <v>3291</v>
      </c>
    </row>
    <row r="7337" spans="1:6" x14ac:dyDescent="0.25">
      <c r="A7337" s="211" t="s">
        <v>5339</v>
      </c>
      <c r="B7337" s="211">
        <v>0</v>
      </c>
      <c r="C7337" s="211">
        <v>1</v>
      </c>
      <c r="D7337" s="211" t="s">
        <v>302</v>
      </c>
      <c r="E7337" s="211" t="s">
        <v>3292</v>
      </c>
      <c r="F7337" s="211" t="s">
        <v>3291</v>
      </c>
    </row>
    <row r="7338" spans="1:6" x14ac:dyDescent="0.25">
      <c r="A7338" s="211" t="s">
        <v>5339</v>
      </c>
      <c r="B7338" s="211">
        <v>0</v>
      </c>
      <c r="C7338" s="211">
        <v>1</v>
      </c>
      <c r="D7338" s="211" t="s">
        <v>316</v>
      </c>
      <c r="E7338" s="211" t="s">
        <v>3292</v>
      </c>
      <c r="F7338" s="211" t="s">
        <v>3291</v>
      </c>
    </row>
    <row r="7339" spans="1:6" x14ac:dyDescent="0.25">
      <c r="A7339" s="211" t="s">
        <v>5339</v>
      </c>
      <c r="B7339" s="211">
        <v>0</v>
      </c>
      <c r="C7339" s="211">
        <v>1</v>
      </c>
      <c r="D7339" s="211" t="s">
        <v>317</v>
      </c>
      <c r="E7339" s="211" t="s">
        <v>3292</v>
      </c>
      <c r="F7339" s="211" t="s">
        <v>3291</v>
      </c>
    </row>
    <row r="7340" spans="1:6" x14ac:dyDescent="0.25">
      <c r="A7340" s="211" t="s">
        <v>5339</v>
      </c>
      <c r="B7340" s="211">
        <v>0</v>
      </c>
      <c r="C7340" s="211">
        <v>1</v>
      </c>
      <c r="D7340" s="211" t="s">
        <v>319</v>
      </c>
      <c r="E7340" s="211" t="s">
        <v>3292</v>
      </c>
      <c r="F7340" s="211" t="s">
        <v>3291</v>
      </c>
    </row>
    <row r="7341" spans="1:6" x14ac:dyDescent="0.25">
      <c r="A7341" s="211" t="s">
        <v>5339</v>
      </c>
      <c r="B7341" s="211">
        <v>0</v>
      </c>
      <c r="C7341" s="211">
        <v>1</v>
      </c>
      <c r="D7341" s="211" t="s">
        <v>276</v>
      </c>
      <c r="E7341" s="211" t="s">
        <v>3292</v>
      </c>
      <c r="F7341" s="211" t="s">
        <v>3291</v>
      </c>
    </row>
    <row r="7342" spans="1:6" x14ac:dyDescent="0.25">
      <c r="A7342" s="211" t="s">
        <v>5339</v>
      </c>
      <c r="B7342" s="211">
        <v>0</v>
      </c>
      <c r="C7342" s="211">
        <v>1</v>
      </c>
      <c r="D7342" s="211" t="s">
        <v>327</v>
      </c>
      <c r="E7342" s="211" t="s">
        <v>3292</v>
      </c>
      <c r="F7342" s="211" t="s">
        <v>3291</v>
      </c>
    </row>
    <row r="7343" spans="1:6" x14ac:dyDescent="0.25">
      <c r="A7343" s="211" t="s">
        <v>5339</v>
      </c>
      <c r="B7343" s="211">
        <v>0</v>
      </c>
      <c r="C7343" s="211">
        <v>1</v>
      </c>
      <c r="D7343" s="211" t="s">
        <v>323</v>
      </c>
      <c r="E7343" s="211" t="s">
        <v>3292</v>
      </c>
      <c r="F7343" s="211" t="s">
        <v>3291</v>
      </c>
    </row>
    <row r="7344" spans="1:6" x14ac:dyDescent="0.25">
      <c r="A7344" s="211" t="s">
        <v>5339</v>
      </c>
      <c r="B7344" s="211">
        <v>0</v>
      </c>
      <c r="C7344" s="211">
        <v>1</v>
      </c>
      <c r="D7344" s="211" t="s">
        <v>321</v>
      </c>
      <c r="E7344" s="211" t="s">
        <v>3292</v>
      </c>
      <c r="F7344" s="211" t="s">
        <v>3291</v>
      </c>
    </row>
    <row r="7345" spans="1:6" x14ac:dyDescent="0.25">
      <c r="A7345" s="211" t="s">
        <v>5339</v>
      </c>
      <c r="B7345" s="211">
        <v>0</v>
      </c>
      <c r="C7345" s="211">
        <v>1</v>
      </c>
      <c r="D7345" s="211" t="s">
        <v>325</v>
      </c>
      <c r="E7345" s="211" t="s">
        <v>3292</v>
      </c>
      <c r="F7345" s="211" t="s">
        <v>3291</v>
      </c>
    </row>
    <row r="7346" spans="1:6" x14ac:dyDescent="0.25">
      <c r="A7346" s="211" t="s">
        <v>5339</v>
      </c>
      <c r="B7346" s="211">
        <v>0</v>
      </c>
      <c r="C7346" s="211">
        <v>1</v>
      </c>
      <c r="D7346" s="211" t="s">
        <v>337</v>
      </c>
      <c r="E7346" s="211" t="s">
        <v>3292</v>
      </c>
      <c r="F7346" s="211" t="s">
        <v>3291</v>
      </c>
    </row>
    <row r="7347" spans="1:6" x14ac:dyDescent="0.25">
      <c r="A7347" s="211" t="s">
        <v>5339</v>
      </c>
      <c r="B7347" s="211">
        <v>0</v>
      </c>
      <c r="C7347" s="211">
        <v>1</v>
      </c>
      <c r="D7347" s="211" t="s">
        <v>315</v>
      </c>
      <c r="E7347" s="211" t="s">
        <v>3292</v>
      </c>
      <c r="F7347" s="211" t="s">
        <v>3291</v>
      </c>
    </row>
    <row r="7348" spans="1:6" x14ac:dyDescent="0.25">
      <c r="A7348" s="211" t="s">
        <v>5339</v>
      </c>
      <c r="B7348" s="211">
        <v>0</v>
      </c>
      <c r="C7348" s="211">
        <v>1</v>
      </c>
      <c r="D7348" s="211" t="s">
        <v>335</v>
      </c>
      <c r="E7348" s="211" t="s">
        <v>3292</v>
      </c>
      <c r="F7348" s="211" t="s">
        <v>3291</v>
      </c>
    </row>
    <row r="7349" spans="1:6" x14ac:dyDescent="0.25">
      <c r="A7349" s="211" t="s">
        <v>5339</v>
      </c>
      <c r="B7349" s="211">
        <v>0</v>
      </c>
      <c r="C7349" s="211">
        <v>1</v>
      </c>
      <c r="D7349" s="211" t="s">
        <v>329</v>
      </c>
      <c r="E7349" s="211" t="s">
        <v>3292</v>
      </c>
      <c r="F7349" s="211" t="s">
        <v>3291</v>
      </c>
    </row>
    <row r="7350" spans="1:6" x14ac:dyDescent="0.25">
      <c r="A7350" s="211" t="s">
        <v>5339</v>
      </c>
      <c r="B7350" s="211">
        <v>0</v>
      </c>
      <c r="C7350" s="211">
        <v>1</v>
      </c>
      <c r="D7350" s="211" t="s">
        <v>332</v>
      </c>
      <c r="E7350" s="211" t="s">
        <v>3292</v>
      </c>
      <c r="F7350" s="211" t="s">
        <v>3291</v>
      </c>
    </row>
    <row r="7351" spans="1:6" x14ac:dyDescent="0.25">
      <c r="A7351" s="211" t="s">
        <v>5339</v>
      </c>
      <c r="B7351" s="211">
        <v>0</v>
      </c>
      <c r="C7351" s="211">
        <v>1</v>
      </c>
      <c r="D7351" s="211" t="s">
        <v>330</v>
      </c>
      <c r="E7351" s="211" t="s">
        <v>3292</v>
      </c>
      <c r="F7351" s="211" t="s">
        <v>3291</v>
      </c>
    </row>
    <row r="7352" spans="1:6" x14ac:dyDescent="0.25">
      <c r="A7352" s="211" t="s">
        <v>5339</v>
      </c>
      <c r="B7352" s="211">
        <v>0</v>
      </c>
      <c r="C7352" s="211">
        <v>1</v>
      </c>
      <c r="D7352" s="211" t="s">
        <v>331</v>
      </c>
      <c r="E7352" s="211" t="s">
        <v>3292</v>
      </c>
      <c r="F7352" s="211" t="s">
        <v>3291</v>
      </c>
    </row>
    <row r="7353" spans="1:6" x14ac:dyDescent="0.25">
      <c r="A7353" s="211" t="s">
        <v>5339</v>
      </c>
      <c r="B7353" s="211">
        <v>0</v>
      </c>
      <c r="C7353" s="211">
        <v>1</v>
      </c>
      <c r="D7353" s="211" t="s">
        <v>336</v>
      </c>
      <c r="E7353" s="211" t="s">
        <v>3292</v>
      </c>
      <c r="F7353" s="211" t="s">
        <v>3291</v>
      </c>
    </row>
    <row r="7354" spans="1:6" x14ac:dyDescent="0.25">
      <c r="A7354" s="211" t="s">
        <v>5339</v>
      </c>
      <c r="B7354" s="211">
        <v>0</v>
      </c>
      <c r="C7354" s="211">
        <v>1</v>
      </c>
      <c r="D7354" s="211" t="s">
        <v>305</v>
      </c>
      <c r="E7354" s="211" t="s">
        <v>3292</v>
      </c>
      <c r="F7354" s="211" t="s">
        <v>3291</v>
      </c>
    </row>
    <row r="7355" spans="1:6" x14ac:dyDescent="0.25">
      <c r="A7355" s="211" t="s">
        <v>5339</v>
      </c>
      <c r="B7355" s="211">
        <v>0</v>
      </c>
      <c r="C7355" s="211">
        <v>1</v>
      </c>
      <c r="D7355" s="211" t="s">
        <v>307</v>
      </c>
      <c r="E7355" s="211" t="s">
        <v>3292</v>
      </c>
      <c r="F7355" s="211" t="s">
        <v>3291</v>
      </c>
    </row>
    <row r="7356" spans="1:6" x14ac:dyDescent="0.25">
      <c r="A7356" s="211" t="s">
        <v>5339</v>
      </c>
      <c r="B7356" s="211">
        <v>0</v>
      </c>
      <c r="C7356" s="211">
        <v>1</v>
      </c>
      <c r="D7356" s="211" t="s">
        <v>333</v>
      </c>
      <c r="E7356" s="211" t="s">
        <v>3292</v>
      </c>
      <c r="F7356" s="211" t="s">
        <v>3291</v>
      </c>
    </row>
    <row r="7357" spans="1:6" x14ac:dyDescent="0.25">
      <c r="A7357" s="211" t="s">
        <v>5339</v>
      </c>
      <c r="B7357" s="211">
        <v>0</v>
      </c>
      <c r="C7357" s="211">
        <v>1</v>
      </c>
      <c r="D7357" s="211" t="s">
        <v>360</v>
      </c>
      <c r="E7357" s="211" t="s">
        <v>3292</v>
      </c>
      <c r="F7357" s="211" t="s">
        <v>3291</v>
      </c>
    </row>
    <row r="7358" spans="1:6" x14ac:dyDescent="0.25">
      <c r="A7358" s="211" t="s">
        <v>5339</v>
      </c>
      <c r="B7358" s="211">
        <v>0</v>
      </c>
      <c r="C7358" s="211">
        <v>1</v>
      </c>
      <c r="D7358" s="211">
        <v>6151</v>
      </c>
      <c r="E7358" s="211" t="s">
        <v>3292</v>
      </c>
      <c r="F7358" s="211" t="s">
        <v>3291</v>
      </c>
    </row>
    <row r="7359" spans="1:6" x14ac:dyDescent="0.25">
      <c r="A7359" s="211" t="s">
        <v>5339</v>
      </c>
      <c r="B7359" s="211">
        <v>0</v>
      </c>
      <c r="C7359" s="211">
        <v>1</v>
      </c>
      <c r="D7359" s="211" t="s">
        <v>2287</v>
      </c>
      <c r="E7359" s="211" t="s">
        <v>3292</v>
      </c>
      <c r="F7359" s="211" t="s">
        <v>3291</v>
      </c>
    </row>
    <row r="7360" spans="1:6" x14ac:dyDescent="0.25">
      <c r="A7360" s="211" t="s">
        <v>5339</v>
      </c>
      <c r="B7360" s="211">
        <v>0</v>
      </c>
      <c r="C7360" s="211">
        <v>1</v>
      </c>
      <c r="D7360" s="211" t="s">
        <v>357</v>
      </c>
      <c r="E7360" s="211" t="s">
        <v>3292</v>
      </c>
      <c r="F7360" s="211" t="s">
        <v>3291</v>
      </c>
    </row>
    <row r="7361" spans="1:6" x14ac:dyDescent="0.25">
      <c r="A7361" s="211" t="s">
        <v>5339</v>
      </c>
      <c r="B7361" s="211">
        <v>0</v>
      </c>
      <c r="C7361" s="211">
        <v>1</v>
      </c>
      <c r="D7361" s="211" t="s">
        <v>3993</v>
      </c>
      <c r="E7361" s="211" t="s">
        <v>3292</v>
      </c>
      <c r="F7361" s="211" t="s">
        <v>3291</v>
      </c>
    </row>
    <row r="7362" spans="1:6" x14ac:dyDescent="0.25">
      <c r="A7362" s="211" t="s">
        <v>5339</v>
      </c>
      <c r="B7362" s="211">
        <v>0</v>
      </c>
      <c r="C7362" s="211">
        <v>1</v>
      </c>
      <c r="D7362" s="211" t="s">
        <v>4195</v>
      </c>
      <c r="E7362" s="211" t="s">
        <v>127</v>
      </c>
      <c r="F7362" s="211" t="s">
        <v>3291</v>
      </c>
    </row>
    <row r="7363" spans="1:6" x14ac:dyDescent="0.25">
      <c r="A7363" s="211" t="s">
        <v>5339</v>
      </c>
      <c r="B7363" s="211">
        <v>0</v>
      </c>
      <c r="C7363" s="211">
        <v>1</v>
      </c>
      <c r="D7363" s="211" t="s">
        <v>4213</v>
      </c>
      <c r="E7363" s="211" t="s">
        <v>127</v>
      </c>
      <c r="F7363" s="211" t="s">
        <v>3291</v>
      </c>
    </row>
    <row r="7364" spans="1:6" x14ac:dyDescent="0.25">
      <c r="A7364" s="211" t="s">
        <v>5339</v>
      </c>
      <c r="B7364" s="211">
        <v>0</v>
      </c>
      <c r="C7364" s="211">
        <v>1</v>
      </c>
      <c r="D7364" s="211" t="s">
        <v>4214</v>
      </c>
      <c r="E7364" s="211" t="s">
        <v>127</v>
      </c>
      <c r="F7364" s="211" t="s">
        <v>3291</v>
      </c>
    </row>
    <row r="7365" spans="1:6" x14ac:dyDescent="0.25">
      <c r="A7365" s="211" t="s">
        <v>5339</v>
      </c>
      <c r="B7365" s="211">
        <v>0</v>
      </c>
      <c r="C7365" s="211">
        <v>1</v>
      </c>
      <c r="D7365" s="211" t="s">
        <v>4215</v>
      </c>
      <c r="E7365" s="211" t="s">
        <v>127</v>
      </c>
      <c r="F7365" s="211" t="s">
        <v>3291</v>
      </c>
    </row>
    <row r="7366" spans="1:6" x14ac:dyDescent="0.25">
      <c r="A7366" s="211" t="s">
        <v>5339</v>
      </c>
      <c r="B7366" s="211">
        <v>0</v>
      </c>
      <c r="C7366" s="211">
        <v>1</v>
      </c>
      <c r="D7366" s="211" t="s">
        <v>4216</v>
      </c>
      <c r="E7366" s="211" t="s">
        <v>127</v>
      </c>
      <c r="F7366" s="211" t="s">
        <v>3291</v>
      </c>
    </row>
    <row r="7367" spans="1:6" x14ac:dyDescent="0.25">
      <c r="A7367" s="211" t="s">
        <v>5339</v>
      </c>
      <c r="B7367" s="211">
        <v>0</v>
      </c>
      <c r="C7367" s="211">
        <v>1</v>
      </c>
      <c r="D7367" s="211" t="s">
        <v>4217</v>
      </c>
      <c r="E7367" s="211" t="s">
        <v>127</v>
      </c>
      <c r="F7367" s="211" t="s">
        <v>3291</v>
      </c>
    </row>
    <row r="7368" spans="1:6" x14ac:dyDescent="0.25">
      <c r="A7368" s="211" t="s">
        <v>5339</v>
      </c>
      <c r="B7368" s="211">
        <v>0</v>
      </c>
      <c r="C7368" s="211">
        <v>1</v>
      </c>
      <c r="D7368" s="211" t="s">
        <v>4218</v>
      </c>
      <c r="E7368" s="211" t="s">
        <v>127</v>
      </c>
      <c r="F7368" s="211" t="s">
        <v>3291</v>
      </c>
    </row>
    <row r="7369" spans="1:6" x14ac:dyDescent="0.25">
      <c r="A7369" s="211" t="s">
        <v>5339</v>
      </c>
      <c r="B7369" s="211">
        <v>0</v>
      </c>
      <c r="C7369" s="211">
        <v>1</v>
      </c>
      <c r="D7369" s="211" t="s">
        <v>4219</v>
      </c>
      <c r="E7369" s="211" t="s">
        <v>127</v>
      </c>
      <c r="F7369" s="211" t="s">
        <v>3291</v>
      </c>
    </row>
    <row r="7370" spans="1:6" x14ac:dyDescent="0.25">
      <c r="A7370" s="211" t="s">
        <v>5339</v>
      </c>
      <c r="B7370" s="211">
        <v>0</v>
      </c>
      <c r="C7370" s="211">
        <v>1</v>
      </c>
      <c r="D7370" s="211" t="s">
        <v>4220</v>
      </c>
      <c r="E7370" s="211" t="s">
        <v>127</v>
      </c>
      <c r="F7370" s="211" t="s">
        <v>3291</v>
      </c>
    </row>
    <row r="7371" spans="1:6" x14ac:dyDescent="0.25">
      <c r="A7371" s="211" t="s">
        <v>5339</v>
      </c>
      <c r="B7371" s="211">
        <v>0</v>
      </c>
      <c r="C7371" s="211">
        <v>1</v>
      </c>
      <c r="D7371" s="211" t="s">
        <v>4221</v>
      </c>
      <c r="E7371" s="211" t="s">
        <v>127</v>
      </c>
      <c r="F7371" s="211" t="s">
        <v>3291</v>
      </c>
    </row>
    <row r="7372" spans="1:6" x14ac:dyDescent="0.25">
      <c r="A7372" s="211" t="s">
        <v>5339</v>
      </c>
      <c r="B7372" s="211">
        <v>0</v>
      </c>
      <c r="C7372" s="211">
        <v>1</v>
      </c>
      <c r="D7372" s="211" t="s">
        <v>4222</v>
      </c>
      <c r="E7372" s="211" t="s">
        <v>127</v>
      </c>
      <c r="F7372" s="211" t="s">
        <v>3291</v>
      </c>
    </row>
    <row r="7373" spans="1:6" x14ac:dyDescent="0.25">
      <c r="A7373" s="211" t="s">
        <v>5339</v>
      </c>
      <c r="B7373" s="211">
        <v>0</v>
      </c>
      <c r="C7373" s="211">
        <v>1</v>
      </c>
      <c r="D7373" s="211" t="s">
        <v>4223</v>
      </c>
      <c r="E7373" s="211" t="s">
        <v>127</v>
      </c>
      <c r="F7373" s="211" t="s">
        <v>3291</v>
      </c>
    </row>
    <row r="7374" spans="1:6" x14ac:dyDescent="0.25">
      <c r="A7374" s="211" t="s">
        <v>5339</v>
      </c>
      <c r="B7374" s="211">
        <v>0</v>
      </c>
      <c r="C7374" s="211">
        <v>1</v>
      </c>
      <c r="D7374" s="211" t="s">
        <v>4260</v>
      </c>
      <c r="E7374" s="211" t="s">
        <v>127</v>
      </c>
      <c r="F7374" s="211" t="s">
        <v>3291</v>
      </c>
    </row>
    <row r="7375" spans="1:6" x14ac:dyDescent="0.25">
      <c r="A7375" s="211" t="s">
        <v>5339</v>
      </c>
      <c r="B7375" s="211">
        <v>0</v>
      </c>
      <c r="C7375" s="211">
        <v>1</v>
      </c>
      <c r="D7375" s="211" t="s">
        <v>3192</v>
      </c>
      <c r="E7375" s="211" t="s">
        <v>3292</v>
      </c>
      <c r="F7375" s="211" t="s">
        <v>3291</v>
      </c>
    </row>
    <row r="7376" spans="1:6" x14ac:dyDescent="0.25">
      <c r="A7376" s="211" t="s">
        <v>5339</v>
      </c>
      <c r="B7376" s="211">
        <v>0</v>
      </c>
      <c r="C7376" s="211">
        <v>1</v>
      </c>
      <c r="D7376" s="211" t="s">
        <v>926</v>
      </c>
      <c r="E7376" s="211" t="s">
        <v>3292</v>
      </c>
      <c r="F7376" s="211" t="s">
        <v>3291</v>
      </c>
    </row>
    <row r="7377" spans="1:6" x14ac:dyDescent="0.25">
      <c r="A7377" s="211" t="s">
        <v>5339</v>
      </c>
      <c r="B7377" s="211">
        <v>0</v>
      </c>
      <c r="C7377" s="211">
        <v>1</v>
      </c>
      <c r="D7377" s="211" t="s">
        <v>4301</v>
      </c>
      <c r="E7377" s="211" t="s">
        <v>127</v>
      </c>
      <c r="F7377" s="211" t="s">
        <v>3291</v>
      </c>
    </row>
    <row r="7378" spans="1:6" x14ac:dyDescent="0.25">
      <c r="A7378" s="211" t="s">
        <v>5339</v>
      </c>
      <c r="B7378" s="211">
        <v>0</v>
      </c>
      <c r="C7378" s="211">
        <v>1</v>
      </c>
      <c r="D7378" s="211" t="s">
        <v>4302</v>
      </c>
      <c r="E7378" s="211" t="s">
        <v>127</v>
      </c>
      <c r="F7378" s="211" t="s">
        <v>3291</v>
      </c>
    </row>
    <row r="7379" spans="1:6" x14ac:dyDescent="0.25">
      <c r="A7379" s="211" t="s">
        <v>5339</v>
      </c>
      <c r="B7379" s="211">
        <v>0</v>
      </c>
      <c r="C7379" s="211">
        <v>1</v>
      </c>
      <c r="D7379" s="211" t="s">
        <v>4303</v>
      </c>
      <c r="E7379" s="211" t="s">
        <v>127</v>
      </c>
      <c r="F7379" s="211" t="s">
        <v>3291</v>
      </c>
    </row>
    <row r="7380" spans="1:6" x14ac:dyDescent="0.25">
      <c r="A7380" s="211" t="s">
        <v>5339</v>
      </c>
      <c r="B7380" s="211">
        <v>0</v>
      </c>
      <c r="C7380" s="211">
        <v>1</v>
      </c>
      <c r="D7380" s="211" t="s">
        <v>4304</v>
      </c>
      <c r="E7380" s="211" t="s">
        <v>127</v>
      </c>
      <c r="F7380" s="211" t="s">
        <v>3291</v>
      </c>
    </row>
    <row r="7381" spans="1:6" x14ac:dyDescent="0.25">
      <c r="A7381" s="211" t="s">
        <v>5339</v>
      </c>
      <c r="B7381" s="211">
        <v>0</v>
      </c>
      <c r="C7381" s="211">
        <v>1</v>
      </c>
      <c r="D7381" s="211" t="s">
        <v>4305</v>
      </c>
      <c r="E7381" s="211" t="s">
        <v>127</v>
      </c>
      <c r="F7381" s="211" t="s">
        <v>3291</v>
      </c>
    </row>
    <row r="7382" spans="1:6" x14ac:dyDescent="0.25">
      <c r="A7382" s="211" t="s">
        <v>5339</v>
      </c>
      <c r="B7382" s="211">
        <v>0</v>
      </c>
      <c r="C7382" s="211">
        <v>1</v>
      </c>
      <c r="D7382" s="211" t="s">
        <v>4306</v>
      </c>
      <c r="E7382" s="211" t="s">
        <v>127</v>
      </c>
      <c r="F7382" s="211" t="s">
        <v>3291</v>
      </c>
    </row>
    <row r="7383" spans="1:6" x14ac:dyDescent="0.25">
      <c r="A7383" s="211" t="s">
        <v>5339</v>
      </c>
      <c r="B7383" s="211">
        <v>0</v>
      </c>
      <c r="C7383" s="211">
        <v>1</v>
      </c>
      <c r="D7383" s="211" t="s">
        <v>4307</v>
      </c>
      <c r="E7383" s="211" t="s">
        <v>127</v>
      </c>
      <c r="F7383" s="211" t="s">
        <v>3291</v>
      </c>
    </row>
    <row r="7384" spans="1:6" x14ac:dyDescent="0.25">
      <c r="A7384" s="211" t="s">
        <v>5339</v>
      </c>
      <c r="B7384" s="211">
        <v>0</v>
      </c>
      <c r="C7384" s="211">
        <v>1</v>
      </c>
      <c r="D7384" s="211" t="s">
        <v>4308</v>
      </c>
      <c r="E7384" s="211" t="s">
        <v>127</v>
      </c>
      <c r="F7384" s="211" t="s">
        <v>3291</v>
      </c>
    </row>
    <row r="7385" spans="1:6" x14ac:dyDescent="0.25">
      <c r="A7385" s="211" t="s">
        <v>5339</v>
      </c>
      <c r="B7385" s="211">
        <v>0</v>
      </c>
      <c r="C7385" s="211">
        <v>1</v>
      </c>
      <c r="D7385" s="211" t="s">
        <v>4309</v>
      </c>
      <c r="E7385" s="211" t="s">
        <v>127</v>
      </c>
      <c r="F7385" s="211" t="s">
        <v>3291</v>
      </c>
    </row>
    <row r="7386" spans="1:6" x14ac:dyDescent="0.25">
      <c r="A7386" s="211" t="s">
        <v>5339</v>
      </c>
      <c r="B7386" s="211">
        <v>0</v>
      </c>
      <c r="C7386" s="211">
        <v>1</v>
      </c>
      <c r="D7386" s="211" t="s">
        <v>4310</v>
      </c>
      <c r="E7386" s="211" t="s">
        <v>127</v>
      </c>
      <c r="F7386" s="211" t="s">
        <v>3291</v>
      </c>
    </row>
    <row r="7387" spans="1:6" x14ac:dyDescent="0.25">
      <c r="A7387" s="211" t="s">
        <v>5339</v>
      </c>
      <c r="B7387" s="211">
        <v>0</v>
      </c>
      <c r="C7387" s="211">
        <v>1</v>
      </c>
      <c r="D7387" s="211" t="s">
        <v>4311</v>
      </c>
      <c r="E7387" s="211" t="s">
        <v>127</v>
      </c>
      <c r="F7387" s="211" t="s">
        <v>3291</v>
      </c>
    </row>
    <row r="7388" spans="1:6" x14ac:dyDescent="0.25">
      <c r="A7388" s="211" t="s">
        <v>5339</v>
      </c>
      <c r="B7388" s="211">
        <v>0</v>
      </c>
      <c r="C7388" s="211">
        <v>1</v>
      </c>
      <c r="D7388" s="211" t="s">
        <v>4312</v>
      </c>
      <c r="E7388" s="211" t="s">
        <v>127</v>
      </c>
      <c r="F7388" s="211" t="s">
        <v>3291</v>
      </c>
    </row>
    <row r="7389" spans="1:6" x14ac:dyDescent="0.25">
      <c r="A7389" s="211" t="s">
        <v>5339</v>
      </c>
      <c r="B7389" s="211">
        <v>0</v>
      </c>
      <c r="C7389" s="211">
        <v>1</v>
      </c>
      <c r="D7389" s="211" t="s">
        <v>3381</v>
      </c>
      <c r="E7389" s="211" t="s">
        <v>3292</v>
      </c>
      <c r="F7389" s="211" t="s">
        <v>3291</v>
      </c>
    </row>
    <row r="7390" spans="1:6" x14ac:dyDescent="0.25">
      <c r="A7390" s="211" t="s">
        <v>5339</v>
      </c>
      <c r="B7390" s="211">
        <v>0</v>
      </c>
      <c r="C7390" s="211">
        <v>1</v>
      </c>
      <c r="D7390" s="211" t="s">
        <v>3367</v>
      </c>
      <c r="E7390" s="211" t="s">
        <v>3292</v>
      </c>
      <c r="F7390" s="211" t="s">
        <v>3291</v>
      </c>
    </row>
    <row r="7391" spans="1:6" x14ac:dyDescent="0.25">
      <c r="A7391" s="211" t="s">
        <v>5339</v>
      </c>
      <c r="B7391" s="211">
        <v>0</v>
      </c>
      <c r="C7391" s="211">
        <v>1</v>
      </c>
      <c r="D7391" s="211" t="s">
        <v>3371</v>
      </c>
      <c r="E7391" s="211" t="s">
        <v>3292</v>
      </c>
      <c r="F7391" s="211" t="s">
        <v>3291</v>
      </c>
    </row>
    <row r="7392" spans="1:6" x14ac:dyDescent="0.25">
      <c r="A7392" s="211" t="s">
        <v>5339</v>
      </c>
      <c r="B7392" s="211">
        <v>0</v>
      </c>
      <c r="C7392" s="211">
        <v>1</v>
      </c>
      <c r="D7392" s="211" t="s">
        <v>3366</v>
      </c>
      <c r="E7392" s="211" t="s">
        <v>3292</v>
      </c>
      <c r="F7392" s="211" t="s">
        <v>3291</v>
      </c>
    </row>
    <row r="7393" spans="1:6" x14ac:dyDescent="0.25">
      <c r="A7393" s="211" t="s">
        <v>5339</v>
      </c>
      <c r="B7393" s="211">
        <v>0</v>
      </c>
      <c r="C7393" s="211">
        <v>1</v>
      </c>
      <c r="D7393" s="211" t="s">
        <v>3370</v>
      </c>
      <c r="E7393" s="211" t="s">
        <v>3292</v>
      </c>
      <c r="F7393" s="211" t="s">
        <v>3291</v>
      </c>
    </row>
    <row r="7394" spans="1:6" x14ac:dyDescent="0.25">
      <c r="A7394" s="211" t="s">
        <v>5339</v>
      </c>
      <c r="B7394" s="211">
        <v>0</v>
      </c>
      <c r="C7394" s="211">
        <v>1</v>
      </c>
      <c r="D7394" s="211" t="s">
        <v>3369</v>
      </c>
      <c r="E7394" s="211" t="s">
        <v>3292</v>
      </c>
      <c r="F7394" s="211" t="s">
        <v>3291</v>
      </c>
    </row>
    <row r="7395" spans="1:6" x14ac:dyDescent="0.25">
      <c r="A7395" s="211" t="s">
        <v>5339</v>
      </c>
      <c r="B7395" s="211">
        <v>0</v>
      </c>
      <c r="C7395" s="211">
        <v>1</v>
      </c>
      <c r="D7395" s="211" t="s">
        <v>3372</v>
      </c>
      <c r="E7395" s="211" t="s">
        <v>3292</v>
      </c>
      <c r="F7395" s="211" t="s">
        <v>3291</v>
      </c>
    </row>
    <row r="7396" spans="1:6" x14ac:dyDescent="0.25">
      <c r="A7396" s="211" t="s">
        <v>5339</v>
      </c>
      <c r="B7396" s="211">
        <v>0</v>
      </c>
      <c r="C7396" s="211">
        <v>1</v>
      </c>
      <c r="D7396" s="211" t="s">
        <v>3365</v>
      </c>
      <c r="E7396" s="211" t="s">
        <v>3292</v>
      </c>
      <c r="F7396" s="211" t="s">
        <v>3291</v>
      </c>
    </row>
    <row r="7397" spans="1:6" x14ac:dyDescent="0.25">
      <c r="A7397" s="211" t="s">
        <v>5339</v>
      </c>
      <c r="B7397" s="211">
        <v>0</v>
      </c>
      <c r="C7397" s="211">
        <v>1</v>
      </c>
      <c r="D7397" s="211" t="s">
        <v>3368</v>
      </c>
      <c r="E7397" s="211" t="s">
        <v>3292</v>
      </c>
      <c r="F7397" s="211" t="s">
        <v>3291</v>
      </c>
    </row>
    <row r="7398" spans="1:6" x14ac:dyDescent="0.25">
      <c r="A7398" s="211" t="s">
        <v>5339</v>
      </c>
      <c r="B7398" s="211">
        <v>0</v>
      </c>
      <c r="C7398" s="211">
        <v>1</v>
      </c>
      <c r="D7398" s="211" t="s">
        <v>3382</v>
      </c>
      <c r="E7398" s="211" t="s">
        <v>3292</v>
      </c>
      <c r="F7398" s="211" t="s">
        <v>3291</v>
      </c>
    </row>
    <row r="7399" spans="1:6" x14ac:dyDescent="0.25">
      <c r="A7399" s="211" t="s">
        <v>5339</v>
      </c>
      <c r="B7399" s="211">
        <v>0</v>
      </c>
      <c r="C7399" s="211">
        <v>1</v>
      </c>
      <c r="D7399" s="211" t="s">
        <v>3949</v>
      </c>
      <c r="E7399" s="211" t="s">
        <v>127</v>
      </c>
      <c r="F7399" s="211" t="s">
        <v>3291</v>
      </c>
    </row>
    <row r="7400" spans="1:6" x14ac:dyDescent="0.25">
      <c r="A7400" s="211" t="s">
        <v>5339</v>
      </c>
      <c r="B7400" s="211">
        <v>0</v>
      </c>
      <c r="C7400" s="211">
        <v>1</v>
      </c>
      <c r="D7400" s="211" t="s">
        <v>4415</v>
      </c>
      <c r="E7400" s="211" t="s">
        <v>127</v>
      </c>
      <c r="F7400" s="211" t="s">
        <v>3291</v>
      </c>
    </row>
    <row r="7401" spans="1:6" x14ac:dyDescent="0.25">
      <c r="A7401" s="211" t="s">
        <v>5339</v>
      </c>
      <c r="B7401" s="211">
        <v>0</v>
      </c>
      <c r="C7401" s="211">
        <v>1</v>
      </c>
      <c r="D7401" s="211" t="s">
        <v>4416</v>
      </c>
      <c r="E7401" s="211" t="s">
        <v>127</v>
      </c>
      <c r="F7401" s="211" t="s">
        <v>3291</v>
      </c>
    </row>
    <row r="7402" spans="1:6" x14ac:dyDescent="0.25">
      <c r="A7402" s="211" t="s">
        <v>5339</v>
      </c>
      <c r="B7402" s="211">
        <v>0</v>
      </c>
      <c r="C7402" s="211">
        <v>1</v>
      </c>
      <c r="D7402" s="211" t="s">
        <v>4424</v>
      </c>
      <c r="E7402" s="211" t="s">
        <v>127</v>
      </c>
      <c r="F7402" s="211" t="s">
        <v>3291</v>
      </c>
    </row>
    <row r="7403" spans="1:6" x14ac:dyDescent="0.25">
      <c r="A7403" s="211" t="s">
        <v>5339</v>
      </c>
      <c r="B7403" s="211">
        <v>0</v>
      </c>
      <c r="C7403" s="211">
        <v>1</v>
      </c>
      <c r="D7403" s="300" t="s">
        <v>3074</v>
      </c>
      <c r="E7403" s="211" t="s">
        <v>3292</v>
      </c>
      <c r="F7403" s="211" t="s">
        <v>3291</v>
      </c>
    </row>
    <row r="7404" spans="1:6" x14ac:dyDescent="0.25">
      <c r="A7404" s="211" t="s">
        <v>5339</v>
      </c>
      <c r="B7404" s="211">
        <v>0</v>
      </c>
      <c r="C7404" s="211">
        <v>1</v>
      </c>
      <c r="D7404" s="300" t="s">
        <v>3075</v>
      </c>
      <c r="E7404" s="211" t="s">
        <v>127</v>
      </c>
      <c r="F7404" s="211" t="s">
        <v>3291</v>
      </c>
    </row>
    <row r="7405" spans="1:6" x14ac:dyDescent="0.25">
      <c r="A7405" s="211" t="s">
        <v>5339</v>
      </c>
      <c r="B7405" s="211">
        <v>0</v>
      </c>
      <c r="C7405" s="211">
        <v>1</v>
      </c>
      <c r="D7405" s="300" t="s">
        <v>2546</v>
      </c>
      <c r="E7405" s="211" t="s">
        <v>127</v>
      </c>
      <c r="F7405" s="211" t="s">
        <v>3291</v>
      </c>
    </row>
    <row r="7406" spans="1:6" x14ac:dyDescent="0.25">
      <c r="A7406" s="211" t="s">
        <v>5336</v>
      </c>
      <c r="B7406" s="211">
        <v>0</v>
      </c>
      <c r="C7406" s="211">
        <v>1</v>
      </c>
      <c r="D7406" s="211" t="s">
        <v>379</v>
      </c>
      <c r="E7406" s="211" t="s">
        <v>3482</v>
      </c>
      <c r="F7406" s="211" t="s">
        <v>3291</v>
      </c>
    </row>
    <row r="7407" spans="1:6" x14ac:dyDescent="0.25">
      <c r="A7407" s="211" t="s">
        <v>5336</v>
      </c>
      <c r="B7407" s="211">
        <v>0</v>
      </c>
      <c r="C7407" s="211">
        <v>1</v>
      </c>
      <c r="D7407" s="211" t="s">
        <v>385</v>
      </c>
      <c r="E7407" s="211" t="s">
        <v>3482</v>
      </c>
      <c r="F7407" s="211" t="s">
        <v>3291</v>
      </c>
    </row>
    <row r="7408" spans="1:6" x14ac:dyDescent="0.25">
      <c r="A7408" s="211" t="s">
        <v>5336</v>
      </c>
      <c r="B7408" s="211">
        <v>0</v>
      </c>
      <c r="C7408" s="211">
        <v>1</v>
      </c>
      <c r="D7408" s="211" t="s">
        <v>3162</v>
      </c>
      <c r="E7408" s="211" t="s">
        <v>3482</v>
      </c>
      <c r="F7408" s="211" t="s">
        <v>3291</v>
      </c>
    </row>
    <row r="7409" spans="1:6" x14ac:dyDescent="0.25">
      <c r="A7409" s="211" t="s">
        <v>5336</v>
      </c>
      <c r="B7409" s="211">
        <v>0</v>
      </c>
      <c r="C7409" s="211">
        <v>1</v>
      </c>
      <c r="D7409" s="211" t="s">
        <v>3247</v>
      </c>
      <c r="E7409" s="211" t="s">
        <v>3482</v>
      </c>
      <c r="F7409" s="211" t="s">
        <v>3291</v>
      </c>
    </row>
    <row r="7410" spans="1:6" x14ac:dyDescent="0.25">
      <c r="A7410" s="211" t="s">
        <v>5336</v>
      </c>
      <c r="B7410" s="211">
        <v>0</v>
      </c>
      <c r="C7410" s="211">
        <v>1</v>
      </c>
      <c r="D7410" s="211" t="s">
        <v>2283</v>
      </c>
      <c r="E7410" s="211" t="s">
        <v>3482</v>
      </c>
      <c r="F7410" s="211" t="s">
        <v>3291</v>
      </c>
    </row>
    <row r="7411" spans="1:6" x14ac:dyDescent="0.25">
      <c r="A7411" s="211" t="s">
        <v>5336</v>
      </c>
      <c r="B7411" s="211">
        <v>0</v>
      </c>
      <c r="C7411" s="211">
        <v>1</v>
      </c>
      <c r="D7411" s="211" t="s">
        <v>2282</v>
      </c>
      <c r="E7411" s="211" t="s">
        <v>3482</v>
      </c>
      <c r="F7411" s="211" t="s">
        <v>3291</v>
      </c>
    </row>
    <row r="7412" spans="1:6" x14ac:dyDescent="0.25">
      <c r="A7412" s="211" t="s">
        <v>5336</v>
      </c>
      <c r="B7412" s="211">
        <v>0</v>
      </c>
      <c r="C7412" s="211">
        <v>1</v>
      </c>
      <c r="D7412" s="211" t="s">
        <v>3563</v>
      </c>
      <c r="E7412" s="211" t="s">
        <v>3290</v>
      </c>
      <c r="F7412" s="211" t="s">
        <v>3291</v>
      </c>
    </row>
    <row r="7413" spans="1:6" x14ac:dyDescent="0.25">
      <c r="A7413" s="211" t="s">
        <v>5336</v>
      </c>
      <c r="B7413" s="211">
        <v>0</v>
      </c>
      <c r="C7413" s="211">
        <v>1</v>
      </c>
      <c r="D7413" s="211" t="s">
        <v>3389</v>
      </c>
      <c r="E7413" s="211" t="s">
        <v>3290</v>
      </c>
      <c r="F7413" s="211" t="s">
        <v>3291</v>
      </c>
    </row>
    <row r="7414" spans="1:6" x14ac:dyDescent="0.25">
      <c r="A7414" s="211" t="s">
        <v>5336</v>
      </c>
      <c r="B7414" s="211">
        <v>0</v>
      </c>
      <c r="C7414" s="211">
        <v>1</v>
      </c>
      <c r="D7414" s="211" t="s">
        <v>1714</v>
      </c>
      <c r="E7414" s="211" t="s">
        <v>3482</v>
      </c>
      <c r="F7414" s="211" t="s">
        <v>3291</v>
      </c>
    </row>
    <row r="7415" spans="1:6" x14ac:dyDescent="0.25">
      <c r="A7415" s="211" t="s">
        <v>5336</v>
      </c>
      <c r="B7415" s="211">
        <v>0</v>
      </c>
      <c r="C7415" s="211">
        <v>1</v>
      </c>
      <c r="D7415" s="211" t="s">
        <v>1716</v>
      </c>
      <c r="E7415" s="211" t="s">
        <v>3482</v>
      </c>
      <c r="F7415" s="211" t="s">
        <v>3291</v>
      </c>
    </row>
    <row r="7416" spans="1:6" x14ac:dyDescent="0.25">
      <c r="A7416" s="211" t="s">
        <v>5336</v>
      </c>
      <c r="B7416" s="211">
        <v>0</v>
      </c>
      <c r="C7416" s="211">
        <v>1</v>
      </c>
      <c r="D7416" s="211" t="s">
        <v>1718</v>
      </c>
      <c r="E7416" s="211" t="s">
        <v>3482</v>
      </c>
      <c r="F7416" s="211" t="s">
        <v>3291</v>
      </c>
    </row>
    <row r="7417" spans="1:6" x14ac:dyDescent="0.25">
      <c r="A7417" s="211" t="s">
        <v>5336</v>
      </c>
      <c r="B7417" s="211">
        <v>0</v>
      </c>
      <c r="C7417" s="211">
        <v>1</v>
      </c>
      <c r="D7417" s="211" t="s">
        <v>2379</v>
      </c>
      <c r="E7417" s="211" t="s">
        <v>3482</v>
      </c>
      <c r="F7417" s="211" t="s">
        <v>3291</v>
      </c>
    </row>
    <row r="7418" spans="1:6" x14ac:dyDescent="0.25">
      <c r="A7418" s="211" t="s">
        <v>5336</v>
      </c>
      <c r="B7418" s="211">
        <v>0</v>
      </c>
      <c r="C7418" s="211">
        <v>1</v>
      </c>
      <c r="D7418" s="211" t="s">
        <v>1722</v>
      </c>
      <c r="E7418" s="211" t="s">
        <v>3482</v>
      </c>
      <c r="F7418" s="211" t="s">
        <v>3291</v>
      </c>
    </row>
    <row r="7419" spans="1:6" x14ac:dyDescent="0.25">
      <c r="A7419" s="211" t="s">
        <v>5336</v>
      </c>
      <c r="B7419" s="211">
        <v>0</v>
      </c>
      <c r="C7419" s="211">
        <v>1</v>
      </c>
      <c r="D7419" s="211" t="s">
        <v>1724</v>
      </c>
      <c r="E7419" s="211" t="s">
        <v>3482</v>
      </c>
      <c r="F7419" s="211" t="s">
        <v>3291</v>
      </c>
    </row>
    <row r="7420" spans="1:6" x14ac:dyDescent="0.25">
      <c r="A7420" s="211" t="s">
        <v>5336</v>
      </c>
      <c r="B7420" s="211">
        <v>0</v>
      </c>
      <c r="C7420" s="211">
        <v>1</v>
      </c>
      <c r="D7420" s="211" t="s">
        <v>72</v>
      </c>
      <c r="E7420" s="211" t="s">
        <v>3482</v>
      </c>
      <c r="F7420" s="211" t="s">
        <v>3291</v>
      </c>
    </row>
    <row r="7421" spans="1:6" x14ac:dyDescent="0.25">
      <c r="A7421" s="211" t="s">
        <v>5336</v>
      </c>
      <c r="B7421" s="211">
        <v>0</v>
      </c>
      <c r="C7421" s="211">
        <v>1</v>
      </c>
      <c r="D7421" s="211" t="s">
        <v>73</v>
      </c>
      <c r="E7421" s="211" t="s">
        <v>3482</v>
      </c>
      <c r="F7421" s="211" t="s">
        <v>3291</v>
      </c>
    </row>
    <row r="7422" spans="1:6" x14ac:dyDescent="0.25">
      <c r="A7422" s="211" t="s">
        <v>5336</v>
      </c>
      <c r="B7422" s="211">
        <v>0</v>
      </c>
      <c r="C7422" s="211">
        <v>1</v>
      </c>
      <c r="D7422" s="211" t="s">
        <v>3107</v>
      </c>
      <c r="E7422" s="211" t="s">
        <v>3482</v>
      </c>
      <c r="F7422" s="211" t="s">
        <v>3291</v>
      </c>
    </row>
    <row r="7423" spans="1:6" x14ac:dyDescent="0.25">
      <c r="A7423" s="211" t="s">
        <v>5336</v>
      </c>
      <c r="B7423" s="211">
        <v>0</v>
      </c>
      <c r="C7423" s="211">
        <v>1</v>
      </c>
      <c r="D7423" s="211" t="s">
        <v>3109</v>
      </c>
      <c r="E7423" s="211" t="s">
        <v>3482</v>
      </c>
      <c r="F7423" s="211" t="s">
        <v>3291</v>
      </c>
    </row>
    <row r="7424" spans="1:6" x14ac:dyDescent="0.25">
      <c r="A7424" s="211" t="s">
        <v>5336</v>
      </c>
      <c r="B7424" s="211">
        <v>0</v>
      </c>
      <c r="C7424" s="211">
        <v>1</v>
      </c>
      <c r="D7424" s="211" t="s">
        <v>3111</v>
      </c>
      <c r="E7424" s="211" t="s">
        <v>3482</v>
      </c>
      <c r="F7424" s="211" t="s">
        <v>3291</v>
      </c>
    </row>
    <row r="7425" spans="1:6" x14ac:dyDescent="0.25">
      <c r="A7425" s="211" t="s">
        <v>5336</v>
      </c>
      <c r="B7425" s="211">
        <v>0</v>
      </c>
      <c r="C7425" s="211">
        <v>1</v>
      </c>
      <c r="D7425" s="211" t="s">
        <v>3388</v>
      </c>
      <c r="E7425" s="211" t="s">
        <v>3290</v>
      </c>
      <c r="F7425" s="211" t="s">
        <v>3291</v>
      </c>
    </row>
    <row r="7426" spans="1:6" x14ac:dyDescent="0.25">
      <c r="A7426" s="211" t="s">
        <v>5336</v>
      </c>
      <c r="B7426" s="211">
        <v>0</v>
      </c>
      <c r="C7426" s="211">
        <v>1</v>
      </c>
      <c r="D7426" s="211" t="s">
        <v>3387</v>
      </c>
      <c r="E7426" s="211" t="s">
        <v>3290</v>
      </c>
      <c r="F7426" s="211" t="s">
        <v>3291</v>
      </c>
    </row>
    <row r="7427" spans="1:6" x14ac:dyDescent="0.25">
      <c r="A7427" s="211" t="s">
        <v>5336</v>
      </c>
      <c r="B7427" s="211">
        <v>0</v>
      </c>
      <c r="C7427" s="211">
        <v>1</v>
      </c>
      <c r="D7427" s="211" t="s">
        <v>3391</v>
      </c>
      <c r="E7427" s="211" t="s">
        <v>3290</v>
      </c>
      <c r="F7427" s="211" t="s">
        <v>3291</v>
      </c>
    </row>
    <row r="7428" spans="1:6" x14ac:dyDescent="0.25">
      <c r="A7428" s="211" t="s">
        <v>5336</v>
      </c>
      <c r="B7428" s="211">
        <v>0</v>
      </c>
      <c r="C7428" s="211">
        <v>1</v>
      </c>
      <c r="D7428" s="211" t="s">
        <v>3392</v>
      </c>
      <c r="E7428" s="211" t="s">
        <v>3290</v>
      </c>
      <c r="F7428" s="211" t="s">
        <v>3291</v>
      </c>
    </row>
    <row r="7429" spans="1:6" x14ac:dyDescent="0.25">
      <c r="A7429" s="211" t="s">
        <v>5336</v>
      </c>
      <c r="B7429" s="211">
        <v>0</v>
      </c>
      <c r="C7429" s="211">
        <v>1</v>
      </c>
      <c r="D7429" s="211" t="s">
        <v>209</v>
      </c>
      <c r="E7429" s="211" t="s">
        <v>3292</v>
      </c>
      <c r="F7429" s="211" t="s">
        <v>3291</v>
      </c>
    </row>
    <row r="7430" spans="1:6" x14ac:dyDescent="0.25">
      <c r="A7430" s="211" t="s">
        <v>5336</v>
      </c>
      <c r="B7430" s="211">
        <v>0</v>
      </c>
      <c r="C7430" s="211">
        <v>1</v>
      </c>
      <c r="D7430" s="211" t="s">
        <v>3196</v>
      </c>
      <c r="E7430" s="211" t="s">
        <v>3292</v>
      </c>
      <c r="F7430" s="211" t="s">
        <v>3291</v>
      </c>
    </row>
    <row r="7431" spans="1:6" x14ac:dyDescent="0.25">
      <c r="A7431" s="211" t="s">
        <v>5336</v>
      </c>
      <c r="B7431" s="211">
        <v>0</v>
      </c>
      <c r="C7431" s="211">
        <v>1</v>
      </c>
      <c r="D7431" s="211" t="s">
        <v>392</v>
      </c>
      <c r="E7431" s="211" t="s">
        <v>3292</v>
      </c>
      <c r="F7431" s="211" t="s">
        <v>3291</v>
      </c>
    </row>
    <row r="7432" spans="1:6" x14ac:dyDescent="0.25">
      <c r="A7432" s="211" t="s">
        <v>5336</v>
      </c>
      <c r="B7432" s="211">
        <v>0</v>
      </c>
      <c r="C7432" s="211">
        <v>1</v>
      </c>
      <c r="D7432" s="211" t="s">
        <v>642</v>
      </c>
      <c r="E7432" s="211" t="s">
        <v>3292</v>
      </c>
      <c r="F7432" s="211" t="s">
        <v>3291</v>
      </c>
    </row>
    <row r="7433" spans="1:6" x14ac:dyDescent="0.25">
      <c r="A7433" s="211" t="s">
        <v>5336</v>
      </c>
      <c r="B7433" s="211">
        <v>0</v>
      </c>
      <c r="C7433" s="211">
        <v>1</v>
      </c>
      <c r="D7433" s="211" t="s">
        <v>395</v>
      </c>
      <c r="E7433" s="211" t="s">
        <v>3292</v>
      </c>
      <c r="F7433" s="211" t="s">
        <v>3291</v>
      </c>
    </row>
    <row r="7434" spans="1:6" x14ac:dyDescent="0.25">
      <c r="A7434" s="211" t="s">
        <v>5336</v>
      </c>
      <c r="B7434" s="211">
        <v>0</v>
      </c>
      <c r="C7434" s="211">
        <v>1</v>
      </c>
      <c r="D7434" s="211" t="s">
        <v>397</v>
      </c>
      <c r="E7434" s="211" t="s">
        <v>3292</v>
      </c>
      <c r="F7434" s="211" t="s">
        <v>3291</v>
      </c>
    </row>
    <row r="7435" spans="1:6" x14ac:dyDescent="0.25">
      <c r="A7435" s="211" t="s">
        <v>5336</v>
      </c>
      <c r="B7435" s="211">
        <v>0</v>
      </c>
      <c r="C7435" s="211">
        <v>1</v>
      </c>
      <c r="D7435" s="211" t="s">
        <v>292</v>
      </c>
      <c r="E7435" s="211" t="s">
        <v>3292</v>
      </c>
      <c r="F7435" s="211" t="s">
        <v>3291</v>
      </c>
    </row>
    <row r="7436" spans="1:6" x14ac:dyDescent="0.25">
      <c r="A7436" s="211" t="s">
        <v>5336</v>
      </c>
      <c r="B7436" s="211">
        <v>0</v>
      </c>
      <c r="C7436" s="211">
        <v>1</v>
      </c>
      <c r="D7436" s="211" t="s">
        <v>400</v>
      </c>
      <c r="E7436" s="211" t="s">
        <v>3292</v>
      </c>
      <c r="F7436" s="211" t="s">
        <v>3291</v>
      </c>
    </row>
    <row r="7437" spans="1:6" x14ac:dyDescent="0.25">
      <c r="A7437" s="211" t="s">
        <v>5336</v>
      </c>
      <c r="B7437" s="211">
        <v>0</v>
      </c>
      <c r="C7437" s="211">
        <v>1</v>
      </c>
      <c r="D7437" s="211" t="s">
        <v>403</v>
      </c>
      <c r="E7437" s="211" t="s">
        <v>3292</v>
      </c>
      <c r="F7437" s="211" t="s">
        <v>3291</v>
      </c>
    </row>
    <row r="7438" spans="1:6" x14ac:dyDescent="0.25">
      <c r="A7438" s="211" t="s">
        <v>5336</v>
      </c>
      <c r="B7438" s="211">
        <v>0</v>
      </c>
      <c r="C7438" s="211">
        <v>1</v>
      </c>
      <c r="D7438" s="211" t="s">
        <v>1042</v>
      </c>
      <c r="E7438" s="211" t="s">
        <v>3292</v>
      </c>
      <c r="F7438" s="211" t="s">
        <v>3291</v>
      </c>
    </row>
    <row r="7439" spans="1:6" x14ac:dyDescent="0.25">
      <c r="A7439" s="211" t="s">
        <v>5336</v>
      </c>
      <c r="B7439" s="211">
        <v>0</v>
      </c>
      <c r="C7439" s="211">
        <v>1</v>
      </c>
      <c r="D7439" s="211" t="s">
        <v>1045</v>
      </c>
      <c r="E7439" s="211" t="s">
        <v>3292</v>
      </c>
      <c r="F7439" s="211" t="s">
        <v>3291</v>
      </c>
    </row>
    <row r="7440" spans="1:6" x14ac:dyDescent="0.25">
      <c r="A7440" s="211" t="s">
        <v>5336</v>
      </c>
      <c r="B7440" s="211">
        <v>0</v>
      </c>
      <c r="C7440" s="211">
        <v>1</v>
      </c>
      <c r="D7440" s="211" t="s">
        <v>933</v>
      </c>
      <c r="E7440" s="211" t="s">
        <v>3292</v>
      </c>
      <c r="F7440" s="211" t="s">
        <v>3291</v>
      </c>
    </row>
    <row r="7441" spans="1:6" x14ac:dyDescent="0.25">
      <c r="A7441" s="211" t="s">
        <v>5336</v>
      </c>
      <c r="B7441" s="211">
        <v>0</v>
      </c>
      <c r="C7441" s="211">
        <v>1</v>
      </c>
      <c r="D7441" s="211" t="s">
        <v>932</v>
      </c>
      <c r="E7441" s="211" t="s">
        <v>3292</v>
      </c>
      <c r="F7441" s="211" t="s">
        <v>3291</v>
      </c>
    </row>
    <row r="7442" spans="1:6" x14ac:dyDescent="0.25">
      <c r="A7442" s="211" t="s">
        <v>5336</v>
      </c>
      <c r="B7442" s="211">
        <v>0</v>
      </c>
      <c r="C7442" s="211">
        <v>1</v>
      </c>
      <c r="D7442" s="211" t="s">
        <v>381</v>
      </c>
      <c r="E7442" s="211" t="s">
        <v>3292</v>
      </c>
      <c r="F7442" s="211" t="s">
        <v>3291</v>
      </c>
    </row>
    <row r="7443" spans="1:6" x14ac:dyDescent="0.25">
      <c r="A7443" s="211" t="s">
        <v>5336</v>
      </c>
      <c r="B7443" s="211">
        <v>0</v>
      </c>
      <c r="C7443" s="211">
        <v>1</v>
      </c>
      <c r="D7443" s="211" t="s">
        <v>767</v>
      </c>
      <c r="E7443" s="211" t="s">
        <v>3292</v>
      </c>
      <c r="F7443" s="211" t="s">
        <v>3291</v>
      </c>
    </row>
    <row r="7444" spans="1:6" x14ac:dyDescent="0.25">
      <c r="A7444" s="211" t="s">
        <v>5336</v>
      </c>
      <c r="B7444" s="211">
        <v>0</v>
      </c>
      <c r="C7444" s="211">
        <v>1</v>
      </c>
      <c r="D7444" s="211" t="s">
        <v>4401</v>
      </c>
      <c r="E7444" s="211" t="s">
        <v>127</v>
      </c>
      <c r="F7444" s="211" t="s">
        <v>3291</v>
      </c>
    </row>
    <row r="7445" spans="1:6" x14ac:dyDescent="0.25">
      <c r="A7445" s="211" t="s">
        <v>5336</v>
      </c>
      <c r="B7445" s="211">
        <v>0</v>
      </c>
      <c r="C7445" s="211">
        <v>1</v>
      </c>
      <c r="D7445" s="211" t="s">
        <v>3200</v>
      </c>
      <c r="E7445" s="211" t="s">
        <v>127</v>
      </c>
      <c r="F7445" s="211" t="s">
        <v>3291</v>
      </c>
    </row>
    <row r="7446" spans="1:6" x14ac:dyDescent="0.25">
      <c r="A7446" s="211" t="s">
        <v>5336</v>
      </c>
      <c r="B7446" s="211">
        <v>0</v>
      </c>
      <c r="C7446" s="211">
        <v>1</v>
      </c>
      <c r="D7446" s="211" t="s">
        <v>3199</v>
      </c>
      <c r="E7446" s="211" t="s">
        <v>3292</v>
      </c>
      <c r="F7446" s="211" t="s">
        <v>3291</v>
      </c>
    </row>
    <row r="7447" spans="1:6" x14ac:dyDescent="0.25">
      <c r="A7447" s="211" t="s">
        <v>5336</v>
      </c>
      <c r="B7447" s="211">
        <v>0</v>
      </c>
      <c r="C7447" s="211">
        <v>1</v>
      </c>
      <c r="D7447" s="211" t="s">
        <v>87</v>
      </c>
      <c r="E7447" s="211" t="s">
        <v>3292</v>
      </c>
      <c r="F7447" s="211" t="s">
        <v>3291</v>
      </c>
    </row>
    <row r="7448" spans="1:6" x14ac:dyDescent="0.25">
      <c r="A7448" s="211" t="s">
        <v>5336</v>
      </c>
      <c r="B7448" s="211">
        <v>0</v>
      </c>
      <c r="C7448" s="211">
        <v>1</v>
      </c>
      <c r="D7448" s="211" t="s">
        <v>3584</v>
      </c>
      <c r="E7448" s="211" t="s">
        <v>3292</v>
      </c>
      <c r="F7448" s="211" t="s">
        <v>3291</v>
      </c>
    </row>
    <row r="7449" spans="1:6" x14ac:dyDescent="0.25">
      <c r="A7449" s="211" t="s">
        <v>5336</v>
      </c>
      <c r="B7449" s="211">
        <v>0</v>
      </c>
      <c r="C7449" s="211">
        <v>1</v>
      </c>
      <c r="D7449" s="211" t="s">
        <v>78</v>
      </c>
      <c r="E7449" s="211" t="s">
        <v>3292</v>
      </c>
      <c r="F7449" s="211" t="s">
        <v>3291</v>
      </c>
    </row>
    <row r="7450" spans="1:6" x14ac:dyDescent="0.25">
      <c r="A7450" s="211" t="s">
        <v>5336</v>
      </c>
      <c r="B7450" s="211">
        <v>0</v>
      </c>
      <c r="C7450" s="211">
        <v>1</v>
      </c>
      <c r="D7450" s="211" t="s">
        <v>3532</v>
      </c>
      <c r="E7450" s="211" t="s">
        <v>3292</v>
      </c>
      <c r="F7450" s="211" t="s">
        <v>3291</v>
      </c>
    </row>
    <row r="7451" spans="1:6" x14ac:dyDescent="0.25">
      <c r="A7451" s="211" t="s">
        <v>5336</v>
      </c>
      <c r="B7451" s="211">
        <v>0</v>
      </c>
      <c r="C7451" s="211">
        <v>1</v>
      </c>
      <c r="D7451" s="211" t="s">
        <v>1048</v>
      </c>
      <c r="E7451" s="211" t="s">
        <v>3292</v>
      </c>
      <c r="F7451" s="211" t="s">
        <v>3291</v>
      </c>
    </row>
    <row r="7452" spans="1:6" x14ac:dyDescent="0.25">
      <c r="A7452" s="211" t="s">
        <v>5336</v>
      </c>
      <c r="B7452" s="211">
        <v>0</v>
      </c>
      <c r="C7452" s="211">
        <v>1</v>
      </c>
      <c r="D7452" s="211" t="s">
        <v>1050</v>
      </c>
      <c r="E7452" s="211" t="s">
        <v>3292</v>
      </c>
      <c r="F7452" s="211" t="s">
        <v>3291</v>
      </c>
    </row>
    <row r="7453" spans="1:6" x14ac:dyDescent="0.25">
      <c r="A7453" s="211" t="s">
        <v>5336</v>
      </c>
      <c r="B7453" s="211">
        <v>0</v>
      </c>
      <c r="C7453" s="211">
        <v>1</v>
      </c>
      <c r="D7453" s="211" t="s">
        <v>1043</v>
      </c>
      <c r="E7453" s="211" t="s">
        <v>3292</v>
      </c>
      <c r="F7453" s="211" t="s">
        <v>3291</v>
      </c>
    </row>
    <row r="7454" spans="1:6" x14ac:dyDescent="0.25">
      <c r="A7454" s="211" t="s">
        <v>5336</v>
      </c>
      <c r="B7454" s="211">
        <v>0</v>
      </c>
      <c r="C7454" s="211">
        <v>1</v>
      </c>
      <c r="D7454" s="211" t="s">
        <v>4402</v>
      </c>
      <c r="E7454" s="211" t="s">
        <v>127</v>
      </c>
      <c r="F7454" s="211" t="s">
        <v>3291</v>
      </c>
    </row>
    <row r="7455" spans="1:6" x14ac:dyDescent="0.25">
      <c r="A7455" s="211" t="s">
        <v>5336</v>
      </c>
      <c r="B7455" s="211">
        <v>0</v>
      </c>
      <c r="C7455" s="211">
        <v>1</v>
      </c>
      <c r="D7455" s="211" t="s">
        <v>303</v>
      </c>
      <c r="E7455" s="211" t="s">
        <v>3292</v>
      </c>
      <c r="F7455" s="211" t="s">
        <v>3291</v>
      </c>
    </row>
    <row r="7456" spans="1:6" x14ac:dyDescent="0.25">
      <c r="A7456" s="211" t="s">
        <v>5336</v>
      </c>
      <c r="B7456" s="211">
        <v>0</v>
      </c>
      <c r="C7456" s="211">
        <v>1</v>
      </c>
      <c r="D7456" s="211" t="s">
        <v>314</v>
      </c>
      <c r="E7456" s="211" t="s">
        <v>3292</v>
      </c>
      <c r="F7456" s="211" t="s">
        <v>3291</v>
      </c>
    </row>
    <row r="7457" spans="1:6" x14ac:dyDescent="0.25">
      <c r="A7457" s="211" t="s">
        <v>5336</v>
      </c>
      <c r="B7457" s="211">
        <v>0</v>
      </c>
      <c r="C7457" s="211">
        <v>1</v>
      </c>
      <c r="D7457" s="211" t="s">
        <v>302</v>
      </c>
      <c r="E7457" s="211" t="s">
        <v>3292</v>
      </c>
      <c r="F7457" s="211" t="s">
        <v>3291</v>
      </c>
    </row>
    <row r="7458" spans="1:6" x14ac:dyDescent="0.25">
      <c r="A7458" s="211" t="s">
        <v>5336</v>
      </c>
      <c r="B7458" s="211">
        <v>0</v>
      </c>
      <c r="C7458" s="211">
        <v>1</v>
      </c>
      <c r="D7458" s="211" t="s">
        <v>316</v>
      </c>
      <c r="E7458" s="211" t="s">
        <v>3292</v>
      </c>
      <c r="F7458" s="211" t="s">
        <v>3291</v>
      </c>
    </row>
    <row r="7459" spans="1:6" x14ac:dyDescent="0.25">
      <c r="A7459" s="211" t="s">
        <v>5336</v>
      </c>
      <c r="B7459" s="211">
        <v>0</v>
      </c>
      <c r="C7459" s="211">
        <v>1</v>
      </c>
      <c r="D7459" s="211" t="s">
        <v>317</v>
      </c>
      <c r="E7459" s="211" t="s">
        <v>3292</v>
      </c>
      <c r="F7459" s="211" t="s">
        <v>3291</v>
      </c>
    </row>
    <row r="7460" spans="1:6" x14ac:dyDescent="0.25">
      <c r="A7460" s="211" t="s">
        <v>5336</v>
      </c>
      <c r="B7460" s="211">
        <v>0</v>
      </c>
      <c r="C7460" s="211">
        <v>1</v>
      </c>
      <c r="D7460" s="211" t="s">
        <v>319</v>
      </c>
      <c r="E7460" s="211" t="s">
        <v>3292</v>
      </c>
      <c r="F7460" s="211" t="s">
        <v>3291</v>
      </c>
    </row>
    <row r="7461" spans="1:6" x14ac:dyDescent="0.25">
      <c r="A7461" s="211" t="s">
        <v>5336</v>
      </c>
      <c r="B7461" s="211">
        <v>0</v>
      </c>
      <c r="C7461" s="211">
        <v>1</v>
      </c>
      <c r="D7461" s="211" t="s">
        <v>276</v>
      </c>
      <c r="E7461" s="211" t="s">
        <v>3292</v>
      </c>
      <c r="F7461" s="211" t="s">
        <v>3291</v>
      </c>
    </row>
    <row r="7462" spans="1:6" x14ac:dyDescent="0.25">
      <c r="A7462" s="211" t="s">
        <v>5336</v>
      </c>
      <c r="B7462" s="211">
        <v>0</v>
      </c>
      <c r="C7462" s="211">
        <v>1</v>
      </c>
      <c r="D7462" s="211" t="s">
        <v>327</v>
      </c>
      <c r="E7462" s="211" t="s">
        <v>3292</v>
      </c>
      <c r="F7462" s="211" t="s">
        <v>3291</v>
      </c>
    </row>
    <row r="7463" spans="1:6" x14ac:dyDescent="0.25">
      <c r="A7463" s="211" t="s">
        <v>5336</v>
      </c>
      <c r="B7463" s="211">
        <v>0</v>
      </c>
      <c r="C7463" s="211">
        <v>1</v>
      </c>
      <c r="D7463" s="211" t="s">
        <v>323</v>
      </c>
      <c r="E7463" s="211" t="s">
        <v>3292</v>
      </c>
      <c r="F7463" s="211" t="s">
        <v>3291</v>
      </c>
    </row>
    <row r="7464" spans="1:6" x14ac:dyDescent="0.25">
      <c r="A7464" s="211" t="s">
        <v>5336</v>
      </c>
      <c r="B7464" s="211">
        <v>0</v>
      </c>
      <c r="C7464" s="211">
        <v>1</v>
      </c>
      <c r="D7464" s="211" t="s">
        <v>321</v>
      </c>
      <c r="E7464" s="211" t="s">
        <v>3292</v>
      </c>
      <c r="F7464" s="211" t="s">
        <v>3291</v>
      </c>
    </row>
    <row r="7465" spans="1:6" x14ac:dyDescent="0.25">
      <c r="A7465" s="211" t="s">
        <v>5336</v>
      </c>
      <c r="B7465" s="211">
        <v>0</v>
      </c>
      <c r="C7465" s="211">
        <v>1</v>
      </c>
      <c r="D7465" s="211" t="s">
        <v>325</v>
      </c>
      <c r="E7465" s="211" t="s">
        <v>3292</v>
      </c>
      <c r="F7465" s="211" t="s">
        <v>3291</v>
      </c>
    </row>
    <row r="7466" spans="1:6" x14ac:dyDescent="0.25">
      <c r="A7466" s="211" t="s">
        <v>5336</v>
      </c>
      <c r="B7466" s="211">
        <v>0</v>
      </c>
      <c r="C7466" s="211">
        <v>1</v>
      </c>
      <c r="D7466" s="211" t="s">
        <v>337</v>
      </c>
      <c r="E7466" s="211" t="s">
        <v>3292</v>
      </c>
      <c r="F7466" s="211" t="s">
        <v>3291</v>
      </c>
    </row>
    <row r="7467" spans="1:6" x14ac:dyDescent="0.25">
      <c r="A7467" s="211" t="s">
        <v>5336</v>
      </c>
      <c r="B7467" s="211">
        <v>0</v>
      </c>
      <c r="C7467" s="211">
        <v>1</v>
      </c>
      <c r="D7467" s="211" t="s">
        <v>315</v>
      </c>
      <c r="E7467" s="211" t="s">
        <v>3292</v>
      </c>
      <c r="F7467" s="211" t="s">
        <v>3291</v>
      </c>
    </row>
    <row r="7468" spans="1:6" x14ac:dyDescent="0.25">
      <c r="A7468" s="211" t="s">
        <v>5336</v>
      </c>
      <c r="B7468" s="211">
        <v>0</v>
      </c>
      <c r="C7468" s="211">
        <v>1</v>
      </c>
      <c r="D7468" s="211" t="s">
        <v>335</v>
      </c>
      <c r="E7468" s="211" t="s">
        <v>3292</v>
      </c>
      <c r="F7468" s="211" t="s">
        <v>3291</v>
      </c>
    </row>
    <row r="7469" spans="1:6" x14ac:dyDescent="0.25">
      <c r="A7469" s="211" t="s">
        <v>5336</v>
      </c>
      <c r="B7469" s="211">
        <v>0</v>
      </c>
      <c r="C7469" s="211">
        <v>1</v>
      </c>
      <c r="D7469" s="211" t="s">
        <v>329</v>
      </c>
      <c r="E7469" s="211" t="s">
        <v>3292</v>
      </c>
      <c r="F7469" s="211" t="s">
        <v>3291</v>
      </c>
    </row>
    <row r="7470" spans="1:6" x14ac:dyDescent="0.25">
      <c r="A7470" s="211" t="s">
        <v>5336</v>
      </c>
      <c r="B7470" s="211">
        <v>0</v>
      </c>
      <c r="C7470" s="211">
        <v>1</v>
      </c>
      <c r="D7470" s="211" t="s">
        <v>332</v>
      </c>
      <c r="E7470" s="211" t="s">
        <v>3292</v>
      </c>
      <c r="F7470" s="211" t="s">
        <v>3291</v>
      </c>
    </row>
    <row r="7471" spans="1:6" x14ac:dyDescent="0.25">
      <c r="A7471" s="211" t="s">
        <v>5336</v>
      </c>
      <c r="B7471" s="211">
        <v>0</v>
      </c>
      <c r="C7471" s="211">
        <v>1</v>
      </c>
      <c r="D7471" s="211" t="s">
        <v>330</v>
      </c>
      <c r="E7471" s="211" t="s">
        <v>3292</v>
      </c>
      <c r="F7471" s="211" t="s">
        <v>3291</v>
      </c>
    </row>
    <row r="7472" spans="1:6" x14ac:dyDescent="0.25">
      <c r="A7472" s="211" t="s">
        <v>5336</v>
      </c>
      <c r="B7472" s="211">
        <v>0</v>
      </c>
      <c r="C7472" s="211">
        <v>1</v>
      </c>
      <c r="D7472" s="211" t="s">
        <v>331</v>
      </c>
      <c r="E7472" s="211" t="s">
        <v>3292</v>
      </c>
      <c r="F7472" s="211" t="s">
        <v>3291</v>
      </c>
    </row>
    <row r="7473" spans="1:6" x14ac:dyDescent="0.25">
      <c r="A7473" s="211" t="s">
        <v>5336</v>
      </c>
      <c r="B7473" s="211">
        <v>0</v>
      </c>
      <c r="C7473" s="211">
        <v>1</v>
      </c>
      <c r="D7473" s="211" t="s">
        <v>336</v>
      </c>
      <c r="E7473" s="211" t="s">
        <v>3292</v>
      </c>
      <c r="F7473" s="211" t="s">
        <v>3291</v>
      </c>
    </row>
    <row r="7474" spans="1:6" x14ac:dyDescent="0.25">
      <c r="A7474" s="211" t="s">
        <v>5336</v>
      </c>
      <c r="B7474" s="211">
        <v>0</v>
      </c>
      <c r="C7474" s="211">
        <v>1</v>
      </c>
      <c r="D7474" s="211" t="s">
        <v>305</v>
      </c>
      <c r="E7474" s="211" t="s">
        <v>3292</v>
      </c>
      <c r="F7474" s="211" t="s">
        <v>3291</v>
      </c>
    </row>
    <row r="7475" spans="1:6" x14ac:dyDescent="0.25">
      <c r="A7475" s="211" t="s">
        <v>5336</v>
      </c>
      <c r="B7475" s="211">
        <v>0</v>
      </c>
      <c r="C7475" s="211">
        <v>1</v>
      </c>
      <c r="D7475" s="211" t="s">
        <v>307</v>
      </c>
      <c r="E7475" s="211" t="s">
        <v>3292</v>
      </c>
      <c r="F7475" s="211" t="s">
        <v>3291</v>
      </c>
    </row>
    <row r="7476" spans="1:6" x14ac:dyDescent="0.25">
      <c r="A7476" s="211" t="s">
        <v>5336</v>
      </c>
      <c r="B7476" s="211">
        <v>0</v>
      </c>
      <c r="C7476" s="211">
        <v>1</v>
      </c>
      <c r="D7476" s="211" t="s">
        <v>333</v>
      </c>
      <c r="E7476" s="211" t="s">
        <v>3292</v>
      </c>
      <c r="F7476" s="211" t="s">
        <v>3291</v>
      </c>
    </row>
    <row r="7477" spans="1:6" x14ac:dyDescent="0.25">
      <c r="A7477" s="211" t="s">
        <v>5336</v>
      </c>
      <c r="B7477" s="211">
        <v>0</v>
      </c>
      <c r="C7477" s="211">
        <v>1</v>
      </c>
      <c r="D7477" s="211" t="s">
        <v>360</v>
      </c>
      <c r="E7477" s="211" t="s">
        <v>3292</v>
      </c>
      <c r="F7477" s="211" t="s">
        <v>3291</v>
      </c>
    </row>
    <row r="7478" spans="1:6" x14ac:dyDescent="0.25">
      <c r="A7478" s="211" t="s">
        <v>5336</v>
      </c>
      <c r="B7478" s="211">
        <v>0</v>
      </c>
      <c r="C7478" s="211">
        <v>1</v>
      </c>
      <c r="D7478" s="211">
        <v>6151</v>
      </c>
      <c r="E7478" s="211" t="s">
        <v>3292</v>
      </c>
      <c r="F7478" s="211" t="s">
        <v>3291</v>
      </c>
    </row>
    <row r="7479" spans="1:6" x14ac:dyDescent="0.25">
      <c r="A7479" s="211" t="s">
        <v>5336</v>
      </c>
      <c r="B7479" s="211">
        <v>0</v>
      </c>
      <c r="C7479" s="211">
        <v>1</v>
      </c>
      <c r="D7479" s="211" t="s">
        <v>2287</v>
      </c>
      <c r="E7479" s="211" t="s">
        <v>3292</v>
      </c>
      <c r="F7479" s="211" t="s">
        <v>3291</v>
      </c>
    </row>
    <row r="7480" spans="1:6" x14ac:dyDescent="0.25">
      <c r="A7480" s="211" t="s">
        <v>5336</v>
      </c>
      <c r="B7480" s="211">
        <v>0</v>
      </c>
      <c r="C7480" s="211">
        <v>1</v>
      </c>
      <c r="D7480" s="211" t="s">
        <v>357</v>
      </c>
      <c r="E7480" s="211" t="s">
        <v>3292</v>
      </c>
      <c r="F7480" s="211" t="s">
        <v>3291</v>
      </c>
    </row>
    <row r="7481" spans="1:6" x14ac:dyDescent="0.25">
      <c r="A7481" s="211" t="s">
        <v>5336</v>
      </c>
      <c r="B7481" s="211">
        <v>0</v>
      </c>
      <c r="C7481" s="211">
        <v>1</v>
      </c>
      <c r="D7481" s="211" t="s">
        <v>3993</v>
      </c>
      <c r="E7481" s="211" t="s">
        <v>3292</v>
      </c>
      <c r="F7481" s="211" t="s">
        <v>3291</v>
      </c>
    </row>
    <row r="7482" spans="1:6" x14ac:dyDescent="0.25">
      <c r="A7482" s="211" t="s">
        <v>5336</v>
      </c>
      <c r="B7482" s="211">
        <v>0</v>
      </c>
      <c r="C7482" s="211">
        <v>1</v>
      </c>
      <c r="D7482" s="211" t="s">
        <v>4195</v>
      </c>
      <c r="E7482" s="211" t="s">
        <v>127</v>
      </c>
      <c r="F7482" s="211" t="s">
        <v>3291</v>
      </c>
    </row>
    <row r="7483" spans="1:6" x14ac:dyDescent="0.25">
      <c r="A7483" s="211" t="s">
        <v>5336</v>
      </c>
      <c r="B7483" s="211">
        <v>0</v>
      </c>
      <c r="C7483" s="211">
        <v>1</v>
      </c>
      <c r="D7483" s="211" t="s">
        <v>4213</v>
      </c>
      <c r="E7483" s="211" t="s">
        <v>127</v>
      </c>
      <c r="F7483" s="211" t="s">
        <v>3291</v>
      </c>
    </row>
    <row r="7484" spans="1:6" x14ac:dyDescent="0.25">
      <c r="A7484" s="211" t="s">
        <v>5336</v>
      </c>
      <c r="B7484" s="211">
        <v>0</v>
      </c>
      <c r="C7484" s="211">
        <v>1</v>
      </c>
      <c r="D7484" s="211" t="s">
        <v>4214</v>
      </c>
      <c r="E7484" s="211" t="s">
        <v>127</v>
      </c>
      <c r="F7484" s="211" t="s">
        <v>3291</v>
      </c>
    </row>
    <row r="7485" spans="1:6" x14ac:dyDescent="0.25">
      <c r="A7485" s="211" t="s">
        <v>5336</v>
      </c>
      <c r="B7485" s="211">
        <v>0</v>
      </c>
      <c r="C7485" s="211">
        <v>1</v>
      </c>
      <c r="D7485" s="211" t="s">
        <v>4215</v>
      </c>
      <c r="E7485" s="211" t="s">
        <v>127</v>
      </c>
      <c r="F7485" s="211" t="s">
        <v>3291</v>
      </c>
    </row>
    <row r="7486" spans="1:6" x14ac:dyDescent="0.25">
      <c r="A7486" s="211" t="s">
        <v>5336</v>
      </c>
      <c r="B7486" s="211">
        <v>0</v>
      </c>
      <c r="C7486" s="211">
        <v>1</v>
      </c>
      <c r="D7486" s="211" t="s">
        <v>4216</v>
      </c>
      <c r="E7486" s="211" t="s">
        <v>127</v>
      </c>
      <c r="F7486" s="211" t="s">
        <v>3291</v>
      </c>
    </row>
    <row r="7487" spans="1:6" x14ac:dyDescent="0.25">
      <c r="A7487" s="211" t="s">
        <v>5336</v>
      </c>
      <c r="B7487" s="211">
        <v>0</v>
      </c>
      <c r="C7487" s="211">
        <v>1</v>
      </c>
      <c r="D7487" s="211" t="s">
        <v>4217</v>
      </c>
      <c r="E7487" s="211" t="s">
        <v>127</v>
      </c>
      <c r="F7487" s="211" t="s">
        <v>3291</v>
      </c>
    </row>
    <row r="7488" spans="1:6" x14ac:dyDescent="0.25">
      <c r="A7488" s="211" t="s">
        <v>5336</v>
      </c>
      <c r="B7488" s="211">
        <v>0</v>
      </c>
      <c r="C7488" s="211">
        <v>1</v>
      </c>
      <c r="D7488" s="211" t="s">
        <v>4218</v>
      </c>
      <c r="E7488" s="211" t="s">
        <v>127</v>
      </c>
      <c r="F7488" s="211" t="s">
        <v>3291</v>
      </c>
    </row>
    <row r="7489" spans="1:6" x14ac:dyDescent="0.25">
      <c r="A7489" s="211" t="s">
        <v>5336</v>
      </c>
      <c r="B7489" s="211">
        <v>0</v>
      </c>
      <c r="C7489" s="211">
        <v>1</v>
      </c>
      <c r="D7489" s="211" t="s">
        <v>4219</v>
      </c>
      <c r="E7489" s="211" t="s">
        <v>127</v>
      </c>
      <c r="F7489" s="211" t="s">
        <v>3291</v>
      </c>
    </row>
    <row r="7490" spans="1:6" x14ac:dyDescent="0.25">
      <c r="A7490" s="211" t="s">
        <v>5336</v>
      </c>
      <c r="B7490" s="211">
        <v>0</v>
      </c>
      <c r="C7490" s="211">
        <v>1</v>
      </c>
      <c r="D7490" s="211" t="s">
        <v>4220</v>
      </c>
      <c r="E7490" s="211" t="s">
        <v>127</v>
      </c>
      <c r="F7490" s="211" t="s">
        <v>3291</v>
      </c>
    </row>
    <row r="7491" spans="1:6" x14ac:dyDescent="0.25">
      <c r="A7491" s="211" t="s">
        <v>5336</v>
      </c>
      <c r="B7491" s="211">
        <v>0</v>
      </c>
      <c r="C7491" s="211">
        <v>1</v>
      </c>
      <c r="D7491" s="211" t="s">
        <v>4221</v>
      </c>
      <c r="E7491" s="211" t="s">
        <v>127</v>
      </c>
      <c r="F7491" s="211" t="s">
        <v>3291</v>
      </c>
    </row>
    <row r="7492" spans="1:6" x14ac:dyDescent="0.25">
      <c r="A7492" s="211" t="s">
        <v>5336</v>
      </c>
      <c r="B7492" s="211">
        <v>0</v>
      </c>
      <c r="C7492" s="211">
        <v>1</v>
      </c>
      <c r="D7492" s="211" t="s">
        <v>4222</v>
      </c>
      <c r="E7492" s="211" t="s">
        <v>127</v>
      </c>
      <c r="F7492" s="211" t="s">
        <v>3291</v>
      </c>
    </row>
    <row r="7493" spans="1:6" x14ac:dyDescent="0.25">
      <c r="A7493" s="211" t="s">
        <v>5336</v>
      </c>
      <c r="B7493" s="211">
        <v>0</v>
      </c>
      <c r="C7493" s="211">
        <v>1</v>
      </c>
      <c r="D7493" s="211" t="s">
        <v>4223</v>
      </c>
      <c r="E7493" s="211" t="s">
        <v>127</v>
      </c>
      <c r="F7493" s="211" t="s">
        <v>3291</v>
      </c>
    </row>
    <row r="7494" spans="1:6" x14ac:dyDescent="0.25">
      <c r="A7494" s="211" t="s">
        <v>5336</v>
      </c>
      <c r="B7494" s="211">
        <v>0</v>
      </c>
      <c r="C7494" s="211">
        <v>1</v>
      </c>
      <c r="D7494" s="211" t="s">
        <v>4260</v>
      </c>
      <c r="E7494" s="211" t="s">
        <v>127</v>
      </c>
      <c r="F7494" s="211" t="s">
        <v>3291</v>
      </c>
    </row>
    <row r="7495" spans="1:6" x14ac:dyDescent="0.25">
      <c r="A7495" s="211" t="s">
        <v>5336</v>
      </c>
      <c r="B7495" s="211">
        <v>0</v>
      </c>
      <c r="C7495" s="211">
        <v>1</v>
      </c>
      <c r="D7495" s="211" t="s">
        <v>3192</v>
      </c>
      <c r="E7495" s="211" t="s">
        <v>3292</v>
      </c>
      <c r="F7495" s="211" t="s">
        <v>3291</v>
      </c>
    </row>
    <row r="7496" spans="1:6" x14ac:dyDescent="0.25">
      <c r="A7496" s="211" t="s">
        <v>5336</v>
      </c>
      <c r="B7496" s="211">
        <v>0</v>
      </c>
      <c r="C7496" s="211">
        <v>1</v>
      </c>
      <c r="D7496" s="211" t="s">
        <v>926</v>
      </c>
      <c r="E7496" s="211" t="s">
        <v>3292</v>
      </c>
      <c r="F7496" s="211" t="s">
        <v>3291</v>
      </c>
    </row>
    <row r="7497" spans="1:6" x14ac:dyDescent="0.25">
      <c r="A7497" s="211" t="s">
        <v>5336</v>
      </c>
      <c r="B7497" s="211">
        <v>0</v>
      </c>
      <c r="C7497" s="211">
        <v>1</v>
      </c>
      <c r="D7497" s="211" t="s">
        <v>4301</v>
      </c>
      <c r="E7497" s="211" t="s">
        <v>127</v>
      </c>
      <c r="F7497" s="211" t="s">
        <v>3291</v>
      </c>
    </row>
    <row r="7498" spans="1:6" x14ac:dyDescent="0.25">
      <c r="A7498" s="211" t="s">
        <v>5336</v>
      </c>
      <c r="B7498" s="211">
        <v>0</v>
      </c>
      <c r="C7498" s="211">
        <v>1</v>
      </c>
      <c r="D7498" s="211" t="s">
        <v>4302</v>
      </c>
      <c r="E7498" s="211" t="s">
        <v>127</v>
      </c>
      <c r="F7498" s="211" t="s">
        <v>3291</v>
      </c>
    </row>
    <row r="7499" spans="1:6" x14ac:dyDescent="0.25">
      <c r="A7499" s="211" t="s">
        <v>5336</v>
      </c>
      <c r="B7499" s="211">
        <v>0</v>
      </c>
      <c r="C7499" s="211">
        <v>1</v>
      </c>
      <c r="D7499" s="211" t="s">
        <v>4303</v>
      </c>
      <c r="E7499" s="211" t="s">
        <v>127</v>
      </c>
      <c r="F7499" s="211" t="s">
        <v>3291</v>
      </c>
    </row>
    <row r="7500" spans="1:6" x14ac:dyDescent="0.25">
      <c r="A7500" s="211" t="s">
        <v>5336</v>
      </c>
      <c r="B7500" s="211">
        <v>0</v>
      </c>
      <c r="C7500" s="211">
        <v>1</v>
      </c>
      <c r="D7500" s="211" t="s">
        <v>4304</v>
      </c>
      <c r="E7500" s="211" t="s">
        <v>127</v>
      </c>
      <c r="F7500" s="211" t="s">
        <v>3291</v>
      </c>
    </row>
    <row r="7501" spans="1:6" x14ac:dyDescent="0.25">
      <c r="A7501" s="211" t="s">
        <v>5336</v>
      </c>
      <c r="B7501" s="211">
        <v>0</v>
      </c>
      <c r="C7501" s="211">
        <v>1</v>
      </c>
      <c r="D7501" s="211" t="s">
        <v>4305</v>
      </c>
      <c r="E7501" s="211" t="s">
        <v>127</v>
      </c>
      <c r="F7501" s="211" t="s">
        <v>3291</v>
      </c>
    </row>
    <row r="7502" spans="1:6" x14ac:dyDescent="0.25">
      <c r="A7502" s="211" t="s">
        <v>5336</v>
      </c>
      <c r="B7502" s="211">
        <v>0</v>
      </c>
      <c r="C7502" s="211">
        <v>1</v>
      </c>
      <c r="D7502" s="211" t="s">
        <v>4306</v>
      </c>
      <c r="E7502" s="211" t="s">
        <v>127</v>
      </c>
      <c r="F7502" s="211" t="s">
        <v>3291</v>
      </c>
    </row>
    <row r="7503" spans="1:6" x14ac:dyDescent="0.25">
      <c r="A7503" s="211" t="s">
        <v>5336</v>
      </c>
      <c r="B7503" s="211">
        <v>0</v>
      </c>
      <c r="C7503" s="211">
        <v>1</v>
      </c>
      <c r="D7503" s="211" t="s">
        <v>4307</v>
      </c>
      <c r="E7503" s="211" t="s">
        <v>127</v>
      </c>
      <c r="F7503" s="211" t="s">
        <v>3291</v>
      </c>
    </row>
    <row r="7504" spans="1:6" x14ac:dyDescent="0.25">
      <c r="A7504" s="211" t="s">
        <v>5336</v>
      </c>
      <c r="B7504" s="211">
        <v>0</v>
      </c>
      <c r="C7504" s="211">
        <v>1</v>
      </c>
      <c r="D7504" s="211" t="s">
        <v>4308</v>
      </c>
      <c r="E7504" s="211" t="s">
        <v>127</v>
      </c>
      <c r="F7504" s="211" t="s">
        <v>3291</v>
      </c>
    </row>
    <row r="7505" spans="1:6" x14ac:dyDescent="0.25">
      <c r="A7505" s="211" t="s">
        <v>5336</v>
      </c>
      <c r="B7505" s="211">
        <v>0</v>
      </c>
      <c r="C7505" s="211">
        <v>1</v>
      </c>
      <c r="D7505" s="211" t="s">
        <v>4309</v>
      </c>
      <c r="E7505" s="211" t="s">
        <v>127</v>
      </c>
      <c r="F7505" s="211" t="s">
        <v>3291</v>
      </c>
    </row>
    <row r="7506" spans="1:6" x14ac:dyDescent="0.25">
      <c r="A7506" s="211" t="s">
        <v>5336</v>
      </c>
      <c r="B7506" s="211">
        <v>0</v>
      </c>
      <c r="C7506" s="211">
        <v>1</v>
      </c>
      <c r="D7506" s="211" t="s">
        <v>4310</v>
      </c>
      <c r="E7506" s="211" t="s">
        <v>127</v>
      </c>
      <c r="F7506" s="211" t="s">
        <v>3291</v>
      </c>
    </row>
    <row r="7507" spans="1:6" x14ac:dyDescent="0.25">
      <c r="A7507" s="211" t="s">
        <v>5336</v>
      </c>
      <c r="B7507" s="211">
        <v>0</v>
      </c>
      <c r="C7507" s="211">
        <v>1</v>
      </c>
      <c r="D7507" s="211" t="s">
        <v>4311</v>
      </c>
      <c r="E7507" s="211" t="s">
        <v>127</v>
      </c>
      <c r="F7507" s="211" t="s">
        <v>3291</v>
      </c>
    </row>
    <row r="7508" spans="1:6" x14ac:dyDescent="0.25">
      <c r="A7508" s="211" t="s">
        <v>5336</v>
      </c>
      <c r="B7508" s="211">
        <v>0</v>
      </c>
      <c r="C7508" s="211">
        <v>1</v>
      </c>
      <c r="D7508" s="211" t="s">
        <v>4312</v>
      </c>
      <c r="E7508" s="211" t="s">
        <v>127</v>
      </c>
      <c r="F7508" s="211" t="s">
        <v>3291</v>
      </c>
    </row>
    <row r="7509" spans="1:6" x14ac:dyDescent="0.25">
      <c r="A7509" s="211" t="s">
        <v>5336</v>
      </c>
      <c r="B7509" s="211">
        <v>0</v>
      </c>
      <c r="C7509" s="211">
        <v>1</v>
      </c>
      <c r="D7509" s="211" t="s">
        <v>3381</v>
      </c>
      <c r="E7509" s="211" t="s">
        <v>3292</v>
      </c>
      <c r="F7509" s="211" t="s">
        <v>3291</v>
      </c>
    </row>
    <row r="7510" spans="1:6" x14ac:dyDescent="0.25">
      <c r="A7510" s="211" t="s">
        <v>5336</v>
      </c>
      <c r="B7510" s="211">
        <v>0</v>
      </c>
      <c r="C7510" s="211">
        <v>1</v>
      </c>
      <c r="D7510" s="211" t="s">
        <v>3367</v>
      </c>
      <c r="E7510" s="211" t="s">
        <v>3292</v>
      </c>
      <c r="F7510" s="211" t="s">
        <v>3291</v>
      </c>
    </row>
    <row r="7511" spans="1:6" x14ac:dyDescent="0.25">
      <c r="A7511" s="211" t="s">
        <v>5336</v>
      </c>
      <c r="B7511" s="211">
        <v>0</v>
      </c>
      <c r="C7511" s="211">
        <v>1</v>
      </c>
      <c r="D7511" s="211" t="s">
        <v>3371</v>
      </c>
      <c r="E7511" s="211" t="s">
        <v>3292</v>
      </c>
      <c r="F7511" s="211" t="s">
        <v>3291</v>
      </c>
    </row>
    <row r="7512" spans="1:6" x14ac:dyDescent="0.25">
      <c r="A7512" s="211" t="s">
        <v>5336</v>
      </c>
      <c r="B7512" s="211">
        <v>0</v>
      </c>
      <c r="C7512" s="211">
        <v>1</v>
      </c>
      <c r="D7512" s="211" t="s">
        <v>3366</v>
      </c>
      <c r="E7512" s="211" t="s">
        <v>3292</v>
      </c>
      <c r="F7512" s="211" t="s">
        <v>3291</v>
      </c>
    </row>
    <row r="7513" spans="1:6" x14ac:dyDescent="0.25">
      <c r="A7513" s="211" t="s">
        <v>5336</v>
      </c>
      <c r="B7513" s="211">
        <v>0</v>
      </c>
      <c r="C7513" s="211">
        <v>1</v>
      </c>
      <c r="D7513" s="211" t="s">
        <v>3370</v>
      </c>
      <c r="E7513" s="211" t="s">
        <v>3292</v>
      </c>
      <c r="F7513" s="211" t="s">
        <v>3291</v>
      </c>
    </row>
    <row r="7514" spans="1:6" x14ac:dyDescent="0.25">
      <c r="A7514" s="211" t="s">
        <v>5336</v>
      </c>
      <c r="B7514" s="211">
        <v>0</v>
      </c>
      <c r="C7514" s="211">
        <v>1</v>
      </c>
      <c r="D7514" s="211" t="s">
        <v>3369</v>
      </c>
      <c r="E7514" s="211" t="s">
        <v>3292</v>
      </c>
      <c r="F7514" s="211" t="s">
        <v>3291</v>
      </c>
    </row>
    <row r="7515" spans="1:6" x14ac:dyDescent="0.25">
      <c r="A7515" s="211" t="s">
        <v>5336</v>
      </c>
      <c r="B7515" s="211">
        <v>0</v>
      </c>
      <c r="C7515" s="211">
        <v>1</v>
      </c>
      <c r="D7515" s="211" t="s">
        <v>3372</v>
      </c>
      <c r="E7515" s="211" t="s">
        <v>3292</v>
      </c>
      <c r="F7515" s="211" t="s">
        <v>3291</v>
      </c>
    </row>
    <row r="7516" spans="1:6" x14ac:dyDescent="0.25">
      <c r="A7516" s="211" t="s">
        <v>5336</v>
      </c>
      <c r="B7516" s="211">
        <v>0</v>
      </c>
      <c r="C7516" s="211">
        <v>1</v>
      </c>
      <c r="D7516" s="211" t="s">
        <v>3365</v>
      </c>
      <c r="E7516" s="211" t="s">
        <v>3292</v>
      </c>
      <c r="F7516" s="211" t="s">
        <v>3291</v>
      </c>
    </row>
    <row r="7517" spans="1:6" x14ac:dyDescent="0.25">
      <c r="A7517" s="211" t="s">
        <v>5336</v>
      </c>
      <c r="B7517" s="211">
        <v>0</v>
      </c>
      <c r="C7517" s="211">
        <v>1</v>
      </c>
      <c r="D7517" s="211" t="s">
        <v>3368</v>
      </c>
      <c r="E7517" s="211" t="s">
        <v>3292</v>
      </c>
      <c r="F7517" s="211" t="s">
        <v>3291</v>
      </c>
    </row>
    <row r="7518" spans="1:6" x14ac:dyDescent="0.25">
      <c r="A7518" s="211" t="s">
        <v>5336</v>
      </c>
      <c r="B7518" s="211">
        <v>0</v>
      </c>
      <c r="C7518" s="211">
        <v>1</v>
      </c>
      <c r="D7518" s="211" t="s">
        <v>3382</v>
      </c>
      <c r="E7518" s="211" t="s">
        <v>3292</v>
      </c>
      <c r="F7518" s="211" t="s">
        <v>3291</v>
      </c>
    </row>
    <row r="7519" spans="1:6" x14ac:dyDescent="0.25">
      <c r="A7519" s="211" t="s">
        <v>5336</v>
      </c>
      <c r="B7519" s="211">
        <v>0</v>
      </c>
      <c r="C7519" s="211">
        <v>1</v>
      </c>
      <c r="D7519" s="211" t="s">
        <v>3949</v>
      </c>
      <c r="E7519" s="211" t="s">
        <v>127</v>
      </c>
      <c r="F7519" s="211" t="s">
        <v>3291</v>
      </c>
    </row>
    <row r="7520" spans="1:6" x14ac:dyDescent="0.25">
      <c r="A7520" s="211" t="s">
        <v>5336</v>
      </c>
      <c r="B7520" s="211">
        <v>0</v>
      </c>
      <c r="C7520" s="211">
        <v>1</v>
      </c>
      <c r="D7520" s="211" t="s">
        <v>4415</v>
      </c>
      <c r="E7520" s="211" t="s">
        <v>127</v>
      </c>
      <c r="F7520" s="211" t="s">
        <v>3291</v>
      </c>
    </row>
    <row r="7521" spans="1:6" x14ac:dyDescent="0.25">
      <c r="A7521" s="211" t="s">
        <v>5336</v>
      </c>
      <c r="B7521" s="211">
        <v>0</v>
      </c>
      <c r="C7521" s="211">
        <v>1</v>
      </c>
      <c r="D7521" s="211" t="s">
        <v>4416</v>
      </c>
      <c r="E7521" s="211" t="s">
        <v>127</v>
      </c>
      <c r="F7521" s="211" t="s">
        <v>3291</v>
      </c>
    </row>
    <row r="7522" spans="1:6" x14ac:dyDescent="0.25">
      <c r="A7522" s="211" t="s">
        <v>5336</v>
      </c>
      <c r="B7522" s="211">
        <v>0</v>
      </c>
      <c r="C7522" s="211">
        <v>1</v>
      </c>
      <c r="D7522" s="211" t="s">
        <v>4424</v>
      </c>
      <c r="E7522" s="211" t="s">
        <v>127</v>
      </c>
      <c r="F7522" s="211" t="s">
        <v>3291</v>
      </c>
    </row>
    <row r="7523" spans="1:6" x14ac:dyDescent="0.25">
      <c r="A7523" s="211" t="s">
        <v>5336</v>
      </c>
      <c r="B7523" s="211">
        <v>0</v>
      </c>
      <c r="C7523" s="211">
        <v>1</v>
      </c>
      <c r="D7523" s="300" t="s">
        <v>3074</v>
      </c>
      <c r="E7523" s="211" t="s">
        <v>3292</v>
      </c>
      <c r="F7523" s="211" t="s">
        <v>3291</v>
      </c>
    </row>
    <row r="7524" spans="1:6" x14ac:dyDescent="0.25">
      <c r="A7524" s="211" t="s">
        <v>5336</v>
      </c>
      <c r="B7524" s="211">
        <v>0</v>
      </c>
      <c r="C7524" s="211">
        <v>1</v>
      </c>
      <c r="D7524" s="300" t="s">
        <v>3075</v>
      </c>
      <c r="E7524" s="211" t="s">
        <v>127</v>
      </c>
      <c r="F7524" s="211" t="s">
        <v>3291</v>
      </c>
    </row>
    <row r="7525" spans="1:6" x14ac:dyDescent="0.25">
      <c r="A7525" s="211" t="s">
        <v>5336</v>
      </c>
      <c r="B7525" s="211">
        <v>0</v>
      </c>
      <c r="C7525" s="211">
        <v>1</v>
      </c>
      <c r="D7525" s="300" t="s">
        <v>2546</v>
      </c>
      <c r="E7525" s="211" t="s">
        <v>127</v>
      </c>
      <c r="F7525" s="211" t="s">
        <v>3291</v>
      </c>
    </row>
    <row r="7526" spans="1:6" x14ac:dyDescent="0.25">
      <c r="A7526" s="211" t="s">
        <v>5335</v>
      </c>
      <c r="B7526" s="211">
        <v>0</v>
      </c>
      <c r="C7526" s="211">
        <v>1</v>
      </c>
      <c r="D7526" s="211" t="s">
        <v>379</v>
      </c>
      <c r="E7526" s="211" t="s">
        <v>3482</v>
      </c>
      <c r="F7526" s="211" t="s">
        <v>3291</v>
      </c>
    </row>
    <row r="7527" spans="1:6" x14ac:dyDescent="0.25">
      <c r="A7527" s="211" t="s">
        <v>5335</v>
      </c>
      <c r="B7527" s="211">
        <v>0</v>
      </c>
      <c r="C7527" s="211">
        <v>1</v>
      </c>
      <c r="D7527" s="211" t="s">
        <v>385</v>
      </c>
      <c r="E7527" s="211" t="s">
        <v>3482</v>
      </c>
      <c r="F7527" s="211" t="s">
        <v>3291</v>
      </c>
    </row>
    <row r="7528" spans="1:6" x14ac:dyDescent="0.25">
      <c r="A7528" s="211" t="s">
        <v>5335</v>
      </c>
      <c r="B7528" s="211">
        <v>0</v>
      </c>
      <c r="C7528" s="211">
        <v>1</v>
      </c>
      <c r="D7528" s="211" t="s">
        <v>3162</v>
      </c>
      <c r="E7528" s="211" t="s">
        <v>3482</v>
      </c>
      <c r="F7528" s="211" t="s">
        <v>3291</v>
      </c>
    </row>
    <row r="7529" spans="1:6" x14ac:dyDescent="0.25">
      <c r="A7529" s="211" t="s">
        <v>5335</v>
      </c>
      <c r="B7529" s="211">
        <v>0</v>
      </c>
      <c r="C7529" s="211">
        <v>1</v>
      </c>
      <c r="D7529" s="211" t="s">
        <v>3247</v>
      </c>
      <c r="E7529" s="211" t="s">
        <v>3482</v>
      </c>
      <c r="F7529" s="211" t="s">
        <v>3291</v>
      </c>
    </row>
    <row r="7530" spans="1:6" x14ac:dyDescent="0.25">
      <c r="A7530" s="211" t="s">
        <v>5335</v>
      </c>
      <c r="B7530" s="211">
        <v>0</v>
      </c>
      <c r="C7530" s="211">
        <v>1</v>
      </c>
      <c r="D7530" s="211" t="s">
        <v>2283</v>
      </c>
      <c r="E7530" s="211" t="s">
        <v>3482</v>
      </c>
      <c r="F7530" s="211" t="s">
        <v>3291</v>
      </c>
    </row>
    <row r="7531" spans="1:6" x14ac:dyDescent="0.25">
      <c r="A7531" s="211" t="s">
        <v>5335</v>
      </c>
      <c r="B7531" s="211">
        <v>0</v>
      </c>
      <c r="C7531" s="211">
        <v>1</v>
      </c>
      <c r="D7531" s="211" t="s">
        <v>2282</v>
      </c>
      <c r="E7531" s="211" t="s">
        <v>3482</v>
      </c>
      <c r="F7531" s="211" t="s">
        <v>3291</v>
      </c>
    </row>
    <row r="7532" spans="1:6" x14ac:dyDescent="0.25">
      <c r="A7532" s="211" t="s">
        <v>5335</v>
      </c>
      <c r="B7532" s="211">
        <v>0</v>
      </c>
      <c r="C7532" s="211">
        <v>1</v>
      </c>
      <c r="D7532" s="211" t="s">
        <v>3563</v>
      </c>
      <c r="E7532" s="211" t="s">
        <v>3290</v>
      </c>
      <c r="F7532" s="211" t="s">
        <v>3291</v>
      </c>
    </row>
    <row r="7533" spans="1:6" x14ac:dyDescent="0.25">
      <c r="A7533" s="211" t="s">
        <v>5335</v>
      </c>
      <c r="B7533" s="211">
        <v>0</v>
      </c>
      <c r="C7533" s="211">
        <v>1</v>
      </c>
      <c r="D7533" s="211" t="s">
        <v>3389</v>
      </c>
      <c r="E7533" s="211" t="s">
        <v>3290</v>
      </c>
      <c r="F7533" s="211" t="s">
        <v>3291</v>
      </c>
    </row>
    <row r="7534" spans="1:6" x14ac:dyDescent="0.25">
      <c r="A7534" s="211" t="s">
        <v>5335</v>
      </c>
      <c r="B7534" s="211">
        <v>0</v>
      </c>
      <c r="C7534" s="211">
        <v>1</v>
      </c>
      <c r="D7534" s="211" t="s">
        <v>1714</v>
      </c>
      <c r="E7534" s="211" t="s">
        <v>3482</v>
      </c>
      <c r="F7534" s="211" t="s">
        <v>3291</v>
      </c>
    </row>
    <row r="7535" spans="1:6" x14ac:dyDescent="0.25">
      <c r="A7535" s="211" t="s">
        <v>5335</v>
      </c>
      <c r="B7535" s="211">
        <v>0</v>
      </c>
      <c r="C7535" s="211">
        <v>1</v>
      </c>
      <c r="D7535" s="211" t="s">
        <v>1716</v>
      </c>
      <c r="E7535" s="211" t="s">
        <v>3482</v>
      </c>
      <c r="F7535" s="211" t="s">
        <v>3291</v>
      </c>
    </row>
    <row r="7536" spans="1:6" x14ac:dyDescent="0.25">
      <c r="A7536" s="211" t="s">
        <v>5335</v>
      </c>
      <c r="B7536" s="211">
        <v>0</v>
      </c>
      <c r="C7536" s="211">
        <v>1</v>
      </c>
      <c r="D7536" s="211" t="s">
        <v>1718</v>
      </c>
      <c r="E7536" s="211" t="s">
        <v>3482</v>
      </c>
      <c r="F7536" s="211" t="s">
        <v>3291</v>
      </c>
    </row>
    <row r="7537" spans="1:6" x14ac:dyDescent="0.25">
      <c r="A7537" s="211" t="s">
        <v>5335</v>
      </c>
      <c r="B7537" s="211">
        <v>0</v>
      </c>
      <c r="C7537" s="211">
        <v>1</v>
      </c>
      <c r="D7537" s="211" t="s">
        <v>2379</v>
      </c>
      <c r="E7537" s="211" t="s">
        <v>3482</v>
      </c>
      <c r="F7537" s="211" t="s">
        <v>3291</v>
      </c>
    </row>
    <row r="7538" spans="1:6" x14ac:dyDescent="0.25">
      <c r="A7538" s="211" t="s">
        <v>5335</v>
      </c>
      <c r="B7538" s="211">
        <v>0</v>
      </c>
      <c r="C7538" s="211">
        <v>1</v>
      </c>
      <c r="D7538" s="211" t="s">
        <v>1722</v>
      </c>
      <c r="E7538" s="211" t="s">
        <v>3482</v>
      </c>
      <c r="F7538" s="211" t="s">
        <v>3291</v>
      </c>
    </row>
    <row r="7539" spans="1:6" x14ac:dyDescent="0.25">
      <c r="A7539" s="211" t="s">
        <v>5335</v>
      </c>
      <c r="B7539" s="211">
        <v>0</v>
      </c>
      <c r="C7539" s="211">
        <v>1</v>
      </c>
      <c r="D7539" s="211" t="s">
        <v>1724</v>
      </c>
      <c r="E7539" s="211" t="s">
        <v>3482</v>
      </c>
      <c r="F7539" s="211" t="s">
        <v>3291</v>
      </c>
    </row>
    <row r="7540" spans="1:6" x14ac:dyDescent="0.25">
      <c r="A7540" s="211" t="s">
        <v>5335</v>
      </c>
      <c r="B7540" s="211">
        <v>0</v>
      </c>
      <c r="C7540" s="211">
        <v>1</v>
      </c>
      <c r="D7540" s="211" t="s">
        <v>72</v>
      </c>
      <c r="E7540" s="211" t="s">
        <v>3482</v>
      </c>
      <c r="F7540" s="211" t="s">
        <v>3291</v>
      </c>
    </row>
    <row r="7541" spans="1:6" x14ac:dyDescent="0.25">
      <c r="A7541" s="211" t="s">
        <v>5335</v>
      </c>
      <c r="B7541" s="211">
        <v>0</v>
      </c>
      <c r="C7541" s="211">
        <v>1</v>
      </c>
      <c r="D7541" s="211" t="s">
        <v>73</v>
      </c>
      <c r="E7541" s="211" t="s">
        <v>3482</v>
      </c>
      <c r="F7541" s="211" t="s">
        <v>3291</v>
      </c>
    </row>
    <row r="7542" spans="1:6" x14ac:dyDescent="0.25">
      <c r="A7542" s="211" t="s">
        <v>5335</v>
      </c>
      <c r="B7542" s="211">
        <v>0</v>
      </c>
      <c r="C7542" s="211">
        <v>1</v>
      </c>
      <c r="D7542" s="211" t="s">
        <v>3107</v>
      </c>
      <c r="E7542" s="211" t="s">
        <v>3482</v>
      </c>
      <c r="F7542" s="211" t="s">
        <v>3291</v>
      </c>
    </row>
    <row r="7543" spans="1:6" x14ac:dyDescent="0.25">
      <c r="A7543" s="211" t="s">
        <v>5335</v>
      </c>
      <c r="B7543" s="211">
        <v>0</v>
      </c>
      <c r="C7543" s="211">
        <v>1</v>
      </c>
      <c r="D7543" s="211" t="s">
        <v>3109</v>
      </c>
      <c r="E7543" s="211" t="s">
        <v>3482</v>
      </c>
      <c r="F7543" s="211" t="s">
        <v>3291</v>
      </c>
    </row>
    <row r="7544" spans="1:6" x14ac:dyDescent="0.25">
      <c r="A7544" s="211" t="s">
        <v>5335</v>
      </c>
      <c r="B7544" s="211">
        <v>0</v>
      </c>
      <c r="C7544" s="211">
        <v>1</v>
      </c>
      <c r="D7544" s="211" t="s">
        <v>3111</v>
      </c>
      <c r="E7544" s="211" t="s">
        <v>3482</v>
      </c>
      <c r="F7544" s="211" t="s">
        <v>3291</v>
      </c>
    </row>
    <row r="7545" spans="1:6" x14ac:dyDescent="0.25">
      <c r="A7545" s="211" t="s">
        <v>5335</v>
      </c>
      <c r="B7545" s="211">
        <v>0</v>
      </c>
      <c r="C7545" s="211">
        <v>1</v>
      </c>
      <c r="D7545" s="211" t="s">
        <v>3388</v>
      </c>
      <c r="E7545" s="211" t="s">
        <v>3290</v>
      </c>
      <c r="F7545" s="211" t="s">
        <v>3291</v>
      </c>
    </row>
    <row r="7546" spans="1:6" x14ac:dyDescent="0.25">
      <c r="A7546" s="211" t="s">
        <v>5335</v>
      </c>
      <c r="B7546" s="211">
        <v>0</v>
      </c>
      <c r="C7546" s="211">
        <v>1</v>
      </c>
      <c r="D7546" s="211" t="s">
        <v>3387</v>
      </c>
      <c r="E7546" s="211" t="s">
        <v>3290</v>
      </c>
      <c r="F7546" s="211" t="s">
        <v>3291</v>
      </c>
    </row>
    <row r="7547" spans="1:6" x14ac:dyDescent="0.25">
      <c r="A7547" s="211" t="s">
        <v>5335</v>
      </c>
      <c r="B7547" s="211">
        <v>0</v>
      </c>
      <c r="C7547" s="211">
        <v>1</v>
      </c>
      <c r="D7547" s="211" t="s">
        <v>3391</v>
      </c>
      <c r="E7547" s="211" t="s">
        <v>3290</v>
      </c>
      <c r="F7547" s="211" t="s">
        <v>3291</v>
      </c>
    </row>
    <row r="7548" spans="1:6" x14ac:dyDescent="0.25">
      <c r="A7548" s="211" t="s">
        <v>5335</v>
      </c>
      <c r="B7548" s="211">
        <v>0</v>
      </c>
      <c r="C7548" s="211">
        <v>1</v>
      </c>
      <c r="D7548" s="211" t="s">
        <v>3392</v>
      </c>
      <c r="E7548" s="211" t="s">
        <v>3290</v>
      </c>
      <c r="F7548" s="211" t="s">
        <v>3291</v>
      </c>
    </row>
    <row r="7549" spans="1:6" x14ac:dyDescent="0.25">
      <c r="A7549" s="211" t="s">
        <v>5335</v>
      </c>
      <c r="B7549" s="211">
        <v>0</v>
      </c>
      <c r="C7549" s="211">
        <v>1</v>
      </c>
      <c r="D7549" s="211" t="s">
        <v>209</v>
      </c>
      <c r="E7549" s="211" t="s">
        <v>3292</v>
      </c>
      <c r="F7549" s="211" t="s">
        <v>3291</v>
      </c>
    </row>
    <row r="7550" spans="1:6" x14ac:dyDescent="0.25">
      <c r="A7550" s="211" t="s">
        <v>5335</v>
      </c>
      <c r="B7550" s="211">
        <v>0</v>
      </c>
      <c r="C7550" s="211">
        <v>1</v>
      </c>
      <c r="D7550" s="211" t="s">
        <v>3196</v>
      </c>
      <c r="E7550" s="211" t="s">
        <v>3292</v>
      </c>
      <c r="F7550" s="211" t="s">
        <v>3291</v>
      </c>
    </row>
    <row r="7551" spans="1:6" x14ac:dyDescent="0.25">
      <c r="A7551" s="211" t="s">
        <v>5335</v>
      </c>
      <c r="B7551" s="211">
        <v>0</v>
      </c>
      <c r="C7551" s="211">
        <v>1</v>
      </c>
      <c r="D7551" s="211" t="s">
        <v>392</v>
      </c>
      <c r="E7551" s="211" t="s">
        <v>3292</v>
      </c>
      <c r="F7551" s="211" t="s">
        <v>3291</v>
      </c>
    </row>
    <row r="7552" spans="1:6" x14ac:dyDescent="0.25">
      <c r="A7552" s="211" t="s">
        <v>5335</v>
      </c>
      <c r="B7552" s="211">
        <v>0</v>
      </c>
      <c r="C7552" s="211">
        <v>1</v>
      </c>
      <c r="D7552" s="211" t="s">
        <v>642</v>
      </c>
      <c r="E7552" s="211" t="s">
        <v>3292</v>
      </c>
      <c r="F7552" s="211" t="s">
        <v>3291</v>
      </c>
    </row>
    <row r="7553" spans="1:6" x14ac:dyDescent="0.25">
      <c r="A7553" s="211" t="s">
        <v>5335</v>
      </c>
      <c r="B7553" s="211">
        <v>0</v>
      </c>
      <c r="C7553" s="211">
        <v>1</v>
      </c>
      <c r="D7553" s="211" t="s">
        <v>395</v>
      </c>
      <c r="E7553" s="211" t="s">
        <v>3292</v>
      </c>
      <c r="F7553" s="211" t="s">
        <v>3291</v>
      </c>
    </row>
    <row r="7554" spans="1:6" x14ac:dyDescent="0.25">
      <c r="A7554" s="211" t="s">
        <v>5335</v>
      </c>
      <c r="B7554" s="211">
        <v>0</v>
      </c>
      <c r="C7554" s="211">
        <v>1</v>
      </c>
      <c r="D7554" s="211" t="s">
        <v>397</v>
      </c>
      <c r="E7554" s="211" t="s">
        <v>3292</v>
      </c>
      <c r="F7554" s="211" t="s">
        <v>3291</v>
      </c>
    </row>
    <row r="7555" spans="1:6" x14ac:dyDescent="0.25">
      <c r="A7555" s="211" t="s">
        <v>5335</v>
      </c>
      <c r="B7555" s="211">
        <v>0</v>
      </c>
      <c r="C7555" s="211">
        <v>1</v>
      </c>
      <c r="D7555" s="211" t="s">
        <v>292</v>
      </c>
      <c r="E7555" s="211" t="s">
        <v>3292</v>
      </c>
      <c r="F7555" s="211" t="s">
        <v>3291</v>
      </c>
    </row>
    <row r="7556" spans="1:6" x14ac:dyDescent="0.25">
      <c r="A7556" s="211" t="s">
        <v>5335</v>
      </c>
      <c r="B7556" s="211">
        <v>0</v>
      </c>
      <c r="C7556" s="211">
        <v>1</v>
      </c>
      <c r="D7556" s="211" t="s">
        <v>400</v>
      </c>
      <c r="E7556" s="211" t="s">
        <v>3292</v>
      </c>
      <c r="F7556" s="211" t="s">
        <v>3291</v>
      </c>
    </row>
    <row r="7557" spans="1:6" x14ac:dyDescent="0.25">
      <c r="A7557" s="211" t="s">
        <v>5335</v>
      </c>
      <c r="B7557" s="211">
        <v>0</v>
      </c>
      <c r="C7557" s="211">
        <v>1</v>
      </c>
      <c r="D7557" s="211" t="s">
        <v>403</v>
      </c>
      <c r="E7557" s="211" t="s">
        <v>3292</v>
      </c>
      <c r="F7557" s="211" t="s">
        <v>3291</v>
      </c>
    </row>
    <row r="7558" spans="1:6" x14ac:dyDescent="0.25">
      <c r="A7558" s="211" t="s">
        <v>5335</v>
      </c>
      <c r="B7558" s="211">
        <v>0</v>
      </c>
      <c r="C7558" s="211">
        <v>1</v>
      </c>
      <c r="D7558" s="211" t="s">
        <v>1042</v>
      </c>
      <c r="E7558" s="211" t="s">
        <v>3292</v>
      </c>
      <c r="F7558" s="211" t="s">
        <v>3291</v>
      </c>
    </row>
    <row r="7559" spans="1:6" x14ac:dyDescent="0.25">
      <c r="A7559" s="211" t="s">
        <v>5335</v>
      </c>
      <c r="B7559" s="211">
        <v>0</v>
      </c>
      <c r="C7559" s="211">
        <v>1</v>
      </c>
      <c r="D7559" s="211" t="s">
        <v>1045</v>
      </c>
      <c r="E7559" s="211" t="s">
        <v>3292</v>
      </c>
      <c r="F7559" s="211" t="s">
        <v>3291</v>
      </c>
    </row>
    <row r="7560" spans="1:6" x14ac:dyDescent="0.25">
      <c r="A7560" s="211" t="s">
        <v>5335</v>
      </c>
      <c r="B7560" s="211">
        <v>0</v>
      </c>
      <c r="C7560" s="211">
        <v>1</v>
      </c>
      <c r="D7560" s="211" t="s">
        <v>933</v>
      </c>
      <c r="E7560" s="211" t="s">
        <v>3292</v>
      </c>
      <c r="F7560" s="211" t="s">
        <v>3291</v>
      </c>
    </row>
    <row r="7561" spans="1:6" x14ac:dyDescent="0.25">
      <c r="A7561" s="211" t="s">
        <v>5335</v>
      </c>
      <c r="B7561" s="211">
        <v>0</v>
      </c>
      <c r="C7561" s="211">
        <v>1</v>
      </c>
      <c r="D7561" s="211" t="s">
        <v>932</v>
      </c>
      <c r="E7561" s="211" t="s">
        <v>3292</v>
      </c>
      <c r="F7561" s="211" t="s">
        <v>3291</v>
      </c>
    </row>
    <row r="7562" spans="1:6" x14ac:dyDescent="0.25">
      <c r="A7562" s="211" t="s">
        <v>5335</v>
      </c>
      <c r="B7562" s="211">
        <v>0</v>
      </c>
      <c r="C7562" s="211">
        <v>1</v>
      </c>
      <c r="D7562" s="211" t="s">
        <v>381</v>
      </c>
      <c r="E7562" s="211" t="s">
        <v>3292</v>
      </c>
      <c r="F7562" s="211" t="s">
        <v>3291</v>
      </c>
    </row>
    <row r="7563" spans="1:6" x14ac:dyDescent="0.25">
      <c r="A7563" s="211" t="s">
        <v>5335</v>
      </c>
      <c r="B7563" s="211">
        <v>0</v>
      </c>
      <c r="C7563" s="211">
        <v>1</v>
      </c>
      <c r="D7563" s="211" t="s">
        <v>767</v>
      </c>
      <c r="E7563" s="211" t="s">
        <v>3292</v>
      </c>
      <c r="F7563" s="211" t="s">
        <v>3291</v>
      </c>
    </row>
    <row r="7564" spans="1:6" x14ac:dyDescent="0.25">
      <c r="A7564" s="211" t="s">
        <v>5335</v>
      </c>
      <c r="B7564" s="211">
        <v>0</v>
      </c>
      <c r="C7564" s="211">
        <v>1</v>
      </c>
      <c r="D7564" s="211" t="s">
        <v>4401</v>
      </c>
      <c r="E7564" s="211" t="s">
        <v>127</v>
      </c>
      <c r="F7564" s="211" t="s">
        <v>3291</v>
      </c>
    </row>
    <row r="7565" spans="1:6" x14ac:dyDescent="0.25">
      <c r="A7565" s="211" t="s">
        <v>5335</v>
      </c>
      <c r="B7565" s="211">
        <v>0</v>
      </c>
      <c r="C7565" s="211">
        <v>1</v>
      </c>
      <c r="D7565" s="211" t="s">
        <v>3200</v>
      </c>
      <c r="E7565" s="211" t="s">
        <v>127</v>
      </c>
      <c r="F7565" s="211" t="s">
        <v>3291</v>
      </c>
    </row>
    <row r="7566" spans="1:6" x14ac:dyDescent="0.25">
      <c r="A7566" s="211" t="s">
        <v>5335</v>
      </c>
      <c r="B7566" s="211">
        <v>0</v>
      </c>
      <c r="C7566" s="211">
        <v>1</v>
      </c>
      <c r="D7566" s="211" t="s">
        <v>3199</v>
      </c>
      <c r="E7566" s="211" t="s">
        <v>3292</v>
      </c>
      <c r="F7566" s="211" t="s">
        <v>3291</v>
      </c>
    </row>
    <row r="7567" spans="1:6" x14ac:dyDescent="0.25">
      <c r="A7567" s="211" t="s">
        <v>5335</v>
      </c>
      <c r="B7567" s="211">
        <v>0</v>
      </c>
      <c r="C7567" s="211">
        <v>1</v>
      </c>
      <c r="D7567" s="211" t="s">
        <v>87</v>
      </c>
      <c r="E7567" s="211" t="s">
        <v>3292</v>
      </c>
      <c r="F7567" s="211" t="s">
        <v>3291</v>
      </c>
    </row>
    <row r="7568" spans="1:6" x14ac:dyDescent="0.25">
      <c r="A7568" s="211" t="s">
        <v>5335</v>
      </c>
      <c r="B7568" s="211">
        <v>0</v>
      </c>
      <c r="C7568" s="211">
        <v>1</v>
      </c>
      <c r="D7568" s="211" t="s">
        <v>3584</v>
      </c>
      <c r="E7568" s="211" t="s">
        <v>3292</v>
      </c>
      <c r="F7568" s="211" t="s">
        <v>3291</v>
      </c>
    </row>
    <row r="7569" spans="1:6" x14ac:dyDescent="0.25">
      <c r="A7569" s="211" t="s">
        <v>5335</v>
      </c>
      <c r="B7569" s="211">
        <v>0</v>
      </c>
      <c r="C7569" s="211">
        <v>1</v>
      </c>
      <c r="D7569" s="211" t="s">
        <v>78</v>
      </c>
      <c r="E7569" s="211" t="s">
        <v>3292</v>
      </c>
      <c r="F7569" s="211" t="s">
        <v>3291</v>
      </c>
    </row>
    <row r="7570" spans="1:6" x14ac:dyDescent="0.25">
      <c r="A7570" s="211" t="s">
        <v>5335</v>
      </c>
      <c r="B7570" s="211">
        <v>0</v>
      </c>
      <c r="C7570" s="211">
        <v>1</v>
      </c>
      <c r="D7570" s="211" t="s">
        <v>3532</v>
      </c>
      <c r="E7570" s="211" t="s">
        <v>3292</v>
      </c>
      <c r="F7570" s="211" t="s">
        <v>3291</v>
      </c>
    </row>
    <row r="7571" spans="1:6" x14ac:dyDescent="0.25">
      <c r="A7571" s="211" t="s">
        <v>5335</v>
      </c>
      <c r="B7571" s="211">
        <v>0</v>
      </c>
      <c r="C7571" s="211">
        <v>1</v>
      </c>
      <c r="D7571" s="211" t="s">
        <v>1048</v>
      </c>
      <c r="E7571" s="211" t="s">
        <v>3292</v>
      </c>
      <c r="F7571" s="211" t="s">
        <v>3291</v>
      </c>
    </row>
    <row r="7572" spans="1:6" x14ac:dyDescent="0.25">
      <c r="A7572" s="211" t="s">
        <v>5335</v>
      </c>
      <c r="B7572" s="211">
        <v>0</v>
      </c>
      <c r="C7572" s="211">
        <v>1</v>
      </c>
      <c r="D7572" s="211" t="s">
        <v>1050</v>
      </c>
      <c r="E7572" s="211" t="s">
        <v>3292</v>
      </c>
      <c r="F7572" s="211" t="s">
        <v>3291</v>
      </c>
    </row>
    <row r="7573" spans="1:6" x14ac:dyDescent="0.25">
      <c r="A7573" s="211" t="s">
        <v>5335</v>
      </c>
      <c r="B7573" s="211">
        <v>0</v>
      </c>
      <c r="C7573" s="211">
        <v>1</v>
      </c>
      <c r="D7573" s="211" t="s">
        <v>1043</v>
      </c>
      <c r="E7573" s="211" t="s">
        <v>3292</v>
      </c>
      <c r="F7573" s="211" t="s">
        <v>3291</v>
      </c>
    </row>
    <row r="7574" spans="1:6" x14ac:dyDescent="0.25">
      <c r="A7574" s="211" t="s">
        <v>5335</v>
      </c>
      <c r="B7574" s="211">
        <v>0</v>
      </c>
      <c r="C7574" s="211">
        <v>1</v>
      </c>
      <c r="D7574" s="211" t="s">
        <v>4402</v>
      </c>
      <c r="E7574" s="211" t="s">
        <v>127</v>
      </c>
      <c r="F7574" s="211" t="s">
        <v>3291</v>
      </c>
    </row>
    <row r="7575" spans="1:6" x14ac:dyDescent="0.25">
      <c r="A7575" s="211" t="s">
        <v>5335</v>
      </c>
      <c r="B7575" s="211">
        <v>0</v>
      </c>
      <c r="C7575" s="211">
        <v>1</v>
      </c>
      <c r="D7575" s="211" t="s">
        <v>303</v>
      </c>
      <c r="E7575" s="211" t="s">
        <v>3292</v>
      </c>
      <c r="F7575" s="211" t="s">
        <v>3291</v>
      </c>
    </row>
    <row r="7576" spans="1:6" x14ac:dyDescent="0.25">
      <c r="A7576" s="211" t="s">
        <v>5335</v>
      </c>
      <c r="B7576" s="211">
        <v>0</v>
      </c>
      <c r="C7576" s="211">
        <v>1</v>
      </c>
      <c r="D7576" s="211" t="s">
        <v>314</v>
      </c>
      <c r="E7576" s="211" t="s">
        <v>3292</v>
      </c>
      <c r="F7576" s="211" t="s">
        <v>3291</v>
      </c>
    </row>
    <row r="7577" spans="1:6" x14ac:dyDescent="0.25">
      <c r="A7577" s="211" t="s">
        <v>5335</v>
      </c>
      <c r="B7577" s="211">
        <v>0</v>
      </c>
      <c r="C7577" s="211">
        <v>1</v>
      </c>
      <c r="D7577" s="211" t="s">
        <v>302</v>
      </c>
      <c r="E7577" s="211" t="s">
        <v>3292</v>
      </c>
      <c r="F7577" s="211" t="s">
        <v>3291</v>
      </c>
    </row>
    <row r="7578" spans="1:6" x14ac:dyDescent="0.25">
      <c r="A7578" s="211" t="s">
        <v>5335</v>
      </c>
      <c r="B7578" s="211">
        <v>0</v>
      </c>
      <c r="C7578" s="211">
        <v>1</v>
      </c>
      <c r="D7578" s="211" t="s">
        <v>316</v>
      </c>
      <c r="E7578" s="211" t="s">
        <v>3292</v>
      </c>
      <c r="F7578" s="211" t="s">
        <v>3291</v>
      </c>
    </row>
    <row r="7579" spans="1:6" x14ac:dyDescent="0.25">
      <c r="A7579" s="211" t="s">
        <v>5335</v>
      </c>
      <c r="B7579" s="211">
        <v>0</v>
      </c>
      <c r="C7579" s="211">
        <v>1</v>
      </c>
      <c r="D7579" s="211" t="s">
        <v>317</v>
      </c>
      <c r="E7579" s="211" t="s">
        <v>3292</v>
      </c>
      <c r="F7579" s="211" t="s">
        <v>3291</v>
      </c>
    </row>
    <row r="7580" spans="1:6" x14ac:dyDescent="0.25">
      <c r="A7580" s="211" t="s">
        <v>5335</v>
      </c>
      <c r="B7580" s="211">
        <v>0</v>
      </c>
      <c r="C7580" s="211">
        <v>1</v>
      </c>
      <c r="D7580" s="211" t="s">
        <v>319</v>
      </c>
      <c r="E7580" s="211" t="s">
        <v>3292</v>
      </c>
      <c r="F7580" s="211" t="s">
        <v>3291</v>
      </c>
    </row>
    <row r="7581" spans="1:6" x14ac:dyDescent="0.25">
      <c r="A7581" s="211" t="s">
        <v>5335</v>
      </c>
      <c r="B7581" s="211">
        <v>0</v>
      </c>
      <c r="C7581" s="211">
        <v>1</v>
      </c>
      <c r="D7581" s="211" t="s">
        <v>276</v>
      </c>
      <c r="E7581" s="211" t="s">
        <v>3292</v>
      </c>
      <c r="F7581" s="211" t="s">
        <v>3291</v>
      </c>
    </row>
    <row r="7582" spans="1:6" x14ac:dyDescent="0.25">
      <c r="A7582" s="211" t="s">
        <v>5335</v>
      </c>
      <c r="B7582" s="211">
        <v>0</v>
      </c>
      <c r="C7582" s="211">
        <v>1</v>
      </c>
      <c r="D7582" s="211" t="s">
        <v>327</v>
      </c>
      <c r="E7582" s="211" t="s">
        <v>3292</v>
      </c>
      <c r="F7582" s="211" t="s">
        <v>3291</v>
      </c>
    </row>
    <row r="7583" spans="1:6" x14ac:dyDescent="0.25">
      <c r="A7583" s="211" t="s">
        <v>5335</v>
      </c>
      <c r="B7583" s="211">
        <v>0</v>
      </c>
      <c r="C7583" s="211">
        <v>1</v>
      </c>
      <c r="D7583" s="211" t="s">
        <v>323</v>
      </c>
      <c r="E7583" s="211" t="s">
        <v>3292</v>
      </c>
      <c r="F7583" s="211" t="s">
        <v>3291</v>
      </c>
    </row>
    <row r="7584" spans="1:6" x14ac:dyDescent="0.25">
      <c r="A7584" s="211" t="s">
        <v>5335</v>
      </c>
      <c r="B7584" s="211">
        <v>0</v>
      </c>
      <c r="C7584" s="211">
        <v>1</v>
      </c>
      <c r="D7584" s="211" t="s">
        <v>321</v>
      </c>
      <c r="E7584" s="211" t="s">
        <v>3292</v>
      </c>
      <c r="F7584" s="211" t="s">
        <v>3291</v>
      </c>
    </row>
    <row r="7585" spans="1:6" x14ac:dyDescent="0.25">
      <c r="A7585" s="211" t="s">
        <v>5335</v>
      </c>
      <c r="B7585" s="211">
        <v>0</v>
      </c>
      <c r="C7585" s="211">
        <v>1</v>
      </c>
      <c r="D7585" s="211" t="s">
        <v>325</v>
      </c>
      <c r="E7585" s="211" t="s">
        <v>3292</v>
      </c>
      <c r="F7585" s="211" t="s">
        <v>3291</v>
      </c>
    </row>
    <row r="7586" spans="1:6" x14ac:dyDescent="0.25">
      <c r="A7586" s="211" t="s">
        <v>5335</v>
      </c>
      <c r="B7586" s="211">
        <v>0</v>
      </c>
      <c r="C7586" s="211">
        <v>1</v>
      </c>
      <c r="D7586" s="211" t="s">
        <v>337</v>
      </c>
      <c r="E7586" s="211" t="s">
        <v>3292</v>
      </c>
      <c r="F7586" s="211" t="s">
        <v>3291</v>
      </c>
    </row>
    <row r="7587" spans="1:6" x14ac:dyDescent="0.25">
      <c r="A7587" s="211" t="s">
        <v>5335</v>
      </c>
      <c r="B7587" s="211">
        <v>0</v>
      </c>
      <c r="C7587" s="211">
        <v>1</v>
      </c>
      <c r="D7587" s="211" t="s">
        <v>315</v>
      </c>
      <c r="E7587" s="211" t="s">
        <v>3292</v>
      </c>
      <c r="F7587" s="211" t="s">
        <v>3291</v>
      </c>
    </row>
    <row r="7588" spans="1:6" x14ac:dyDescent="0.25">
      <c r="A7588" s="211" t="s">
        <v>5335</v>
      </c>
      <c r="B7588" s="211">
        <v>0</v>
      </c>
      <c r="C7588" s="211">
        <v>1</v>
      </c>
      <c r="D7588" s="211" t="s">
        <v>335</v>
      </c>
      <c r="E7588" s="211" t="s">
        <v>3292</v>
      </c>
      <c r="F7588" s="211" t="s">
        <v>3291</v>
      </c>
    </row>
    <row r="7589" spans="1:6" x14ac:dyDescent="0.25">
      <c r="A7589" s="211" t="s">
        <v>5335</v>
      </c>
      <c r="B7589" s="211">
        <v>0</v>
      </c>
      <c r="C7589" s="211">
        <v>1</v>
      </c>
      <c r="D7589" s="211" t="s">
        <v>329</v>
      </c>
      <c r="E7589" s="211" t="s">
        <v>3292</v>
      </c>
      <c r="F7589" s="211" t="s">
        <v>3291</v>
      </c>
    </row>
    <row r="7590" spans="1:6" x14ac:dyDescent="0.25">
      <c r="A7590" s="211" t="s">
        <v>5335</v>
      </c>
      <c r="B7590" s="211">
        <v>0</v>
      </c>
      <c r="C7590" s="211">
        <v>1</v>
      </c>
      <c r="D7590" s="211" t="s">
        <v>332</v>
      </c>
      <c r="E7590" s="211" t="s">
        <v>3292</v>
      </c>
      <c r="F7590" s="211" t="s">
        <v>3291</v>
      </c>
    </row>
    <row r="7591" spans="1:6" x14ac:dyDescent="0.25">
      <c r="A7591" s="211" t="s">
        <v>5335</v>
      </c>
      <c r="B7591" s="211">
        <v>0</v>
      </c>
      <c r="C7591" s="211">
        <v>1</v>
      </c>
      <c r="D7591" s="211" t="s">
        <v>330</v>
      </c>
      <c r="E7591" s="211" t="s">
        <v>3292</v>
      </c>
      <c r="F7591" s="211" t="s">
        <v>3291</v>
      </c>
    </row>
    <row r="7592" spans="1:6" x14ac:dyDescent="0.25">
      <c r="A7592" s="211" t="s">
        <v>5335</v>
      </c>
      <c r="B7592" s="211">
        <v>0</v>
      </c>
      <c r="C7592" s="211">
        <v>1</v>
      </c>
      <c r="D7592" s="211" t="s">
        <v>331</v>
      </c>
      <c r="E7592" s="211" t="s">
        <v>3292</v>
      </c>
      <c r="F7592" s="211" t="s">
        <v>3291</v>
      </c>
    </row>
    <row r="7593" spans="1:6" x14ac:dyDescent="0.25">
      <c r="A7593" s="211" t="s">
        <v>5335</v>
      </c>
      <c r="B7593" s="211">
        <v>0</v>
      </c>
      <c r="C7593" s="211">
        <v>1</v>
      </c>
      <c r="D7593" s="211" t="s">
        <v>336</v>
      </c>
      <c r="E7593" s="211" t="s">
        <v>3292</v>
      </c>
      <c r="F7593" s="211" t="s">
        <v>3291</v>
      </c>
    </row>
    <row r="7594" spans="1:6" x14ac:dyDescent="0.25">
      <c r="A7594" s="211" t="s">
        <v>5335</v>
      </c>
      <c r="B7594" s="211">
        <v>0</v>
      </c>
      <c r="C7594" s="211">
        <v>1</v>
      </c>
      <c r="D7594" s="211" t="s">
        <v>305</v>
      </c>
      <c r="E7594" s="211" t="s">
        <v>3292</v>
      </c>
      <c r="F7594" s="211" t="s">
        <v>3291</v>
      </c>
    </row>
    <row r="7595" spans="1:6" x14ac:dyDescent="0.25">
      <c r="A7595" s="211" t="s">
        <v>5335</v>
      </c>
      <c r="B7595" s="211">
        <v>0</v>
      </c>
      <c r="C7595" s="211">
        <v>1</v>
      </c>
      <c r="D7595" s="211" t="s">
        <v>307</v>
      </c>
      <c r="E7595" s="211" t="s">
        <v>3292</v>
      </c>
      <c r="F7595" s="211" t="s">
        <v>3291</v>
      </c>
    </row>
    <row r="7596" spans="1:6" x14ac:dyDescent="0.25">
      <c r="A7596" s="211" t="s">
        <v>5335</v>
      </c>
      <c r="B7596" s="211">
        <v>0</v>
      </c>
      <c r="C7596" s="211">
        <v>1</v>
      </c>
      <c r="D7596" s="211" t="s">
        <v>333</v>
      </c>
      <c r="E7596" s="211" t="s">
        <v>3292</v>
      </c>
      <c r="F7596" s="211" t="s">
        <v>3291</v>
      </c>
    </row>
    <row r="7597" spans="1:6" x14ac:dyDescent="0.25">
      <c r="A7597" s="211" t="s">
        <v>5335</v>
      </c>
      <c r="B7597" s="211">
        <v>0</v>
      </c>
      <c r="C7597" s="211">
        <v>1</v>
      </c>
      <c r="D7597" s="211" t="s">
        <v>360</v>
      </c>
      <c r="E7597" s="211" t="s">
        <v>3292</v>
      </c>
      <c r="F7597" s="211" t="s">
        <v>3291</v>
      </c>
    </row>
    <row r="7598" spans="1:6" x14ac:dyDescent="0.25">
      <c r="A7598" s="211" t="s">
        <v>5335</v>
      </c>
      <c r="B7598" s="211">
        <v>0</v>
      </c>
      <c r="C7598" s="211">
        <v>1</v>
      </c>
      <c r="D7598" s="211">
        <v>6151</v>
      </c>
      <c r="E7598" s="211" t="s">
        <v>3292</v>
      </c>
      <c r="F7598" s="211" t="s">
        <v>3291</v>
      </c>
    </row>
    <row r="7599" spans="1:6" x14ac:dyDescent="0.25">
      <c r="A7599" s="211" t="s">
        <v>5335</v>
      </c>
      <c r="B7599" s="211">
        <v>0</v>
      </c>
      <c r="C7599" s="211">
        <v>1</v>
      </c>
      <c r="D7599" s="211" t="s">
        <v>2287</v>
      </c>
      <c r="E7599" s="211" t="s">
        <v>3292</v>
      </c>
      <c r="F7599" s="211" t="s">
        <v>3291</v>
      </c>
    </row>
    <row r="7600" spans="1:6" x14ac:dyDescent="0.25">
      <c r="A7600" s="211" t="s">
        <v>5335</v>
      </c>
      <c r="B7600" s="211">
        <v>0</v>
      </c>
      <c r="C7600" s="211">
        <v>1</v>
      </c>
      <c r="D7600" s="211" t="s">
        <v>357</v>
      </c>
      <c r="E7600" s="211" t="s">
        <v>3292</v>
      </c>
      <c r="F7600" s="211" t="s">
        <v>3291</v>
      </c>
    </row>
    <row r="7601" spans="1:6" x14ac:dyDescent="0.25">
      <c r="A7601" s="211" t="s">
        <v>5335</v>
      </c>
      <c r="B7601" s="211">
        <v>0</v>
      </c>
      <c r="C7601" s="211">
        <v>1</v>
      </c>
      <c r="D7601" s="211" t="s">
        <v>3993</v>
      </c>
      <c r="E7601" s="211" t="s">
        <v>3292</v>
      </c>
      <c r="F7601" s="211" t="s">
        <v>3291</v>
      </c>
    </row>
    <row r="7602" spans="1:6" x14ac:dyDescent="0.25">
      <c r="A7602" s="211" t="s">
        <v>5335</v>
      </c>
      <c r="B7602" s="211">
        <v>0</v>
      </c>
      <c r="C7602" s="211">
        <v>1</v>
      </c>
      <c r="D7602" s="211" t="s">
        <v>4195</v>
      </c>
      <c r="E7602" s="211" t="s">
        <v>127</v>
      </c>
      <c r="F7602" s="211" t="s">
        <v>3291</v>
      </c>
    </row>
    <row r="7603" spans="1:6" x14ac:dyDescent="0.25">
      <c r="A7603" s="211" t="s">
        <v>5335</v>
      </c>
      <c r="B7603" s="211">
        <v>0</v>
      </c>
      <c r="C7603" s="211">
        <v>1</v>
      </c>
      <c r="D7603" s="211" t="s">
        <v>4213</v>
      </c>
      <c r="E7603" s="211" t="s">
        <v>127</v>
      </c>
      <c r="F7603" s="211" t="s">
        <v>3291</v>
      </c>
    </row>
    <row r="7604" spans="1:6" x14ac:dyDescent="0.25">
      <c r="A7604" s="211" t="s">
        <v>5335</v>
      </c>
      <c r="B7604" s="211">
        <v>0</v>
      </c>
      <c r="C7604" s="211">
        <v>1</v>
      </c>
      <c r="D7604" s="211" t="s">
        <v>4214</v>
      </c>
      <c r="E7604" s="211" t="s">
        <v>127</v>
      </c>
      <c r="F7604" s="211" t="s">
        <v>3291</v>
      </c>
    </row>
    <row r="7605" spans="1:6" x14ac:dyDescent="0.25">
      <c r="A7605" s="211" t="s">
        <v>5335</v>
      </c>
      <c r="B7605" s="211">
        <v>0</v>
      </c>
      <c r="C7605" s="211">
        <v>1</v>
      </c>
      <c r="D7605" s="211" t="s">
        <v>4215</v>
      </c>
      <c r="E7605" s="211" t="s">
        <v>127</v>
      </c>
      <c r="F7605" s="211" t="s">
        <v>3291</v>
      </c>
    </row>
    <row r="7606" spans="1:6" x14ac:dyDescent="0.25">
      <c r="A7606" s="211" t="s">
        <v>5335</v>
      </c>
      <c r="B7606" s="211">
        <v>0</v>
      </c>
      <c r="C7606" s="211">
        <v>1</v>
      </c>
      <c r="D7606" s="211" t="s">
        <v>4216</v>
      </c>
      <c r="E7606" s="211" t="s">
        <v>127</v>
      </c>
      <c r="F7606" s="211" t="s">
        <v>3291</v>
      </c>
    </row>
    <row r="7607" spans="1:6" x14ac:dyDescent="0.25">
      <c r="A7607" s="211" t="s">
        <v>5335</v>
      </c>
      <c r="B7607" s="211">
        <v>0</v>
      </c>
      <c r="C7607" s="211">
        <v>1</v>
      </c>
      <c r="D7607" s="211" t="s">
        <v>4217</v>
      </c>
      <c r="E7607" s="211" t="s">
        <v>127</v>
      </c>
      <c r="F7607" s="211" t="s">
        <v>3291</v>
      </c>
    </row>
    <row r="7608" spans="1:6" x14ac:dyDescent="0.25">
      <c r="A7608" s="211" t="s">
        <v>5335</v>
      </c>
      <c r="B7608" s="211">
        <v>0</v>
      </c>
      <c r="C7608" s="211">
        <v>1</v>
      </c>
      <c r="D7608" s="211" t="s">
        <v>4218</v>
      </c>
      <c r="E7608" s="211" t="s">
        <v>127</v>
      </c>
      <c r="F7608" s="211" t="s">
        <v>3291</v>
      </c>
    </row>
    <row r="7609" spans="1:6" x14ac:dyDescent="0.25">
      <c r="A7609" s="211" t="s">
        <v>5335</v>
      </c>
      <c r="B7609" s="211">
        <v>0</v>
      </c>
      <c r="C7609" s="211">
        <v>1</v>
      </c>
      <c r="D7609" s="211" t="s">
        <v>4219</v>
      </c>
      <c r="E7609" s="211" t="s">
        <v>127</v>
      </c>
      <c r="F7609" s="211" t="s">
        <v>3291</v>
      </c>
    </row>
    <row r="7610" spans="1:6" x14ac:dyDescent="0.25">
      <c r="A7610" s="211" t="s">
        <v>5335</v>
      </c>
      <c r="B7610" s="211">
        <v>0</v>
      </c>
      <c r="C7610" s="211">
        <v>1</v>
      </c>
      <c r="D7610" s="211" t="s">
        <v>4220</v>
      </c>
      <c r="E7610" s="211" t="s">
        <v>127</v>
      </c>
      <c r="F7610" s="211" t="s">
        <v>3291</v>
      </c>
    </row>
    <row r="7611" spans="1:6" x14ac:dyDescent="0.25">
      <c r="A7611" s="211" t="s">
        <v>5335</v>
      </c>
      <c r="B7611" s="211">
        <v>0</v>
      </c>
      <c r="C7611" s="211">
        <v>1</v>
      </c>
      <c r="D7611" s="211" t="s">
        <v>4221</v>
      </c>
      <c r="E7611" s="211" t="s">
        <v>127</v>
      </c>
      <c r="F7611" s="211" t="s">
        <v>3291</v>
      </c>
    </row>
    <row r="7612" spans="1:6" x14ac:dyDescent="0.25">
      <c r="A7612" s="211" t="s">
        <v>5335</v>
      </c>
      <c r="B7612" s="211">
        <v>0</v>
      </c>
      <c r="C7612" s="211">
        <v>1</v>
      </c>
      <c r="D7612" s="211" t="s">
        <v>4222</v>
      </c>
      <c r="E7612" s="211" t="s">
        <v>127</v>
      </c>
      <c r="F7612" s="211" t="s">
        <v>3291</v>
      </c>
    </row>
    <row r="7613" spans="1:6" x14ac:dyDescent="0.25">
      <c r="A7613" s="211" t="s">
        <v>5335</v>
      </c>
      <c r="B7613" s="211">
        <v>0</v>
      </c>
      <c r="C7613" s="211">
        <v>1</v>
      </c>
      <c r="D7613" s="211" t="s">
        <v>4223</v>
      </c>
      <c r="E7613" s="211" t="s">
        <v>127</v>
      </c>
      <c r="F7613" s="211" t="s">
        <v>3291</v>
      </c>
    </row>
    <row r="7614" spans="1:6" x14ac:dyDescent="0.25">
      <c r="A7614" s="211" t="s">
        <v>5335</v>
      </c>
      <c r="B7614" s="211">
        <v>0</v>
      </c>
      <c r="C7614" s="211">
        <v>1</v>
      </c>
      <c r="D7614" s="211" t="s">
        <v>4260</v>
      </c>
      <c r="E7614" s="211" t="s">
        <v>127</v>
      </c>
      <c r="F7614" s="211" t="s">
        <v>3291</v>
      </c>
    </row>
    <row r="7615" spans="1:6" x14ac:dyDescent="0.25">
      <c r="A7615" s="211" t="s">
        <v>5335</v>
      </c>
      <c r="B7615" s="211">
        <v>0</v>
      </c>
      <c r="C7615" s="211">
        <v>1</v>
      </c>
      <c r="D7615" s="211" t="s">
        <v>3192</v>
      </c>
      <c r="E7615" s="211" t="s">
        <v>3292</v>
      </c>
      <c r="F7615" s="211" t="s">
        <v>3291</v>
      </c>
    </row>
    <row r="7616" spans="1:6" x14ac:dyDescent="0.25">
      <c r="A7616" s="211" t="s">
        <v>5335</v>
      </c>
      <c r="B7616" s="211">
        <v>0</v>
      </c>
      <c r="C7616" s="211">
        <v>1</v>
      </c>
      <c r="D7616" s="211" t="s">
        <v>926</v>
      </c>
      <c r="E7616" s="211" t="s">
        <v>3292</v>
      </c>
      <c r="F7616" s="211" t="s">
        <v>3291</v>
      </c>
    </row>
    <row r="7617" spans="1:6" x14ac:dyDescent="0.25">
      <c r="A7617" s="211" t="s">
        <v>5335</v>
      </c>
      <c r="B7617" s="211">
        <v>0</v>
      </c>
      <c r="C7617" s="211">
        <v>1</v>
      </c>
      <c r="D7617" s="211" t="s">
        <v>4301</v>
      </c>
      <c r="E7617" s="211" t="s">
        <v>127</v>
      </c>
      <c r="F7617" s="211" t="s">
        <v>3291</v>
      </c>
    </row>
    <row r="7618" spans="1:6" x14ac:dyDescent="0.25">
      <c r="A7618" s="211" t="s">
        <v>5335</v>
      </c>
      <c r="B7618" s="211">
        <v>0</v>
      </c>
      <c r="C7618" s="211">
        <v>1</v>
      </c>
      <c r="D7618" s="211" t="s">
        <v>4302</v>
      </c>
      <c r="E7618" s="211" t="s">
        <v>127</v>
      </c>
      <c r="F7618" s="211" t="s">
        <v>3291</v>
      </c>
    </row>
    <row r="7619" spans="1:6" x14ac:dyDescent="0.25">
      <c r="A7619" s="211" t="s">
        <v>5335</v>
      </c>
      <c r="B7619" s="211">
        <v>0</v>
      </c>
      <c r="C7619" s="211">
        <v>1</v>
      </c>
      <c r="D7619" s="211" t="s">
        <v>4303</v>
      </c>
      <c r="E7619" s="211" t="s">
        <v>127</v>
      </c>
      <c r="F7619" s="211" t="s">
        <v>3291</v>
      </c>
    </row>
    <row r="7620" spans="1:6" x14ac:dyDescent="0.25">
      <c r="A7620" s="211" t="s">
        <v>5335</v>
      </c>
      <c r="B7620" s="211">
        <v>0</v>
      </c>
      <c r="C7620" s="211">
        <v>1</v>
      </c>
      <c r="D7620" s="211" t="s">
        <v>4304</v>
      </c>
      <c r="E7620" s="211" t="s">
        <v>127</v>
      </c>
      <c r="F7620" s="211" t="s">
        <v>3291</v>
      </c>
    </row>
    <row r="7621" spans="1:6" x14ac:dyDescent="0.25">
      <c r="A7621" s="211" t="s">
        <v>5335</v>
      </c>
      <c r="B7621" s="211">
        <v>0</v>
      </c>
      <c r="C7621" s="211">
        <v>1</v>
      </c>
      <c r="D7621" s="211" t="s">
        <v>4305</v>
      </c>
      <c r="E7621" s="211" t="s">
        <v>127</v>
      </c>
      <c r="F7621" s="211" t="s">
        <v>3291</v>
      </c>
    </row>
    <row r="7622" spans="1:6" x14ac:dyDescent="0.25">
      <c r="A7622" s="211" t="s">
        <v>5335</v>
      </c>
      <c r="B7622" s="211">
        <v>0</v>
      </c>
      <c r="C7622" s="211">
        <v>1</v>
      </c>
      <c r="D7622" s="211" t="s">
        <v>4306</v>
      </c>
      <c r="E7622" s="211" t="s">
        <v>127</v>
      </c>
      <c r="F7622" s="211" t="s">
        <v>3291</v>
      </c>
    </row>
    <row r="7623" spans="1:6" x14ac:dyDescent="0.25">
      <c r="A7623" s="211" t="s">
        <v>5335</v>
      </c>
      <c r="B7623" s="211">
        <v>0</v>
      </c>
      <c r="C7623" s="211">
        <v>1</v>
      </c>
      <c r="D7623" s="211" t="s">
        <v>4307</v>
      </c>
      <c r="E7623" s="211" t="s">
        <v>127</v>
      </c>
      <c r="F7623" s="211" t="s">
        <v>3291</v>
      </c>
    </row>
    <row r="7624" spans="1:6" x14ac:dyDescent="0.25">
      <c r="A7624" s="211" t="s">
        <v>5335</v>
      </c>
      <c r="B7624" s="211">
        <v>0</v>
      </c>
      <c r="C7624" s="211">
        <v>1</v>
      </c>
      <c r="D7624" s="211" t="s">
        <v>4308</v>
      </c>
      <c r="E7624" s="211" t="s">
        <v>127</v>
      </c>
      <c r="F7624" s="211" t="s">
        <v>3291</v>
      </c>
    </row>
    <row r="7625" spans="1:6" x14ac:dyDescent="0.25">
      <c r="A7625" s="211" t="s">
        <v>5335</v>
      </c>
      <c r="B7625" s="211">
        <v>0</v>
      </c>
      <c r="C7625" s="211">
        <v>1</v>
      </c>
      <c r="D7625" s="211" t="s">
        <v>4309</v>
      </c>
      <c r="E7625" s="211" t="s">
        <v>127</v>
      </c>
      <c r="F7625" s="211" t="s">
        <v>3291</v>
      </c>
    </row>
    <row r="7626" spans="1:6" x14ac:dyDescent="0.25">
      <c r="A7626" s="211" t="s">
        <v>5335</v>
      </c>
      <c r="B7626" s="211">
        <v>0</v>
      </c>
      <c r="C7626" s="211">
        <v>1</v>
      </c>
      <c r="D7626" s="211" t="s">
        <v>4310</v>
      </c>
      <c r="E7626" s="211" t="s">
        <v>127</v>
      </c>
      <c r="F7626" s="211" t="s">
        <v>3291</v>
      </c>
    </row>
    <row r="7627" spans="1:6" x14ac:dyDescent="0.25">
      <c r="A7627" s="211" t="s">
        <v>5335</v>
      </c>
      <c r="B7627" s="211">
        <v>0</v>
      </c>
      <c r="C7627" s="211">
        <v>1</v>
      </c>
      <c r="D7627" s="211" t="s">
        <v>4311</v>
      </c>
      <c r="E7627" s="211" t="s">
        <v>127</v>
      </c>
      <c r="F7627" s="211" t="s">
        <v>3291</v>
      </c>
    </row>
    <row r="7628" spans="1:6" x14ac:dyDescent="0.25">
      <c r="A7628" s="211" t="s">
        <v>5335</v>
      </c>
      <c r="B7628" s="211">
        <v>0</v>
      </c>
      <c r="C7628" s="211">
        <v>1</v>
      </c>
      <c r="D7628" s="211" t="s">
        <v>4312</v>
      </c>
      <c r="E7628" s="211" t="s">
        <v>127</v>
      </c>
      <c r="F7628" s="211" t="s">
        <v>3291</v>
      </c>
    </row>
    <row r="7629" spans="1:6" x14ac:dyDescent="0.25">
      <c r="A7629" s="211" t="s">
        <v>5335</v>
      </c>
      <c r="B7629" s="211">
        <v>0</v>
      </c>
      <c r="C7629" s="211">
        <v>1</v>
      </c>
      <c r="D7629" s="211" t="s">
        <v>3381</v>
      </c>
      <c r="E7629" s="211" t="s">
        <v>3292</v>
      </c>
      <c r="F7629" s="211" t="s">
        <v>3291</v>
      </c>
    </row>
    <row r="7630" spans="1:6" x14ac:dyDescent="0.25">
      <c r="A7630" s="211" t="s">
        <v>5335</v>
      </c>
      <c r="B7630" s="211">
        <v>0</v>
      </c>
      <c r="C7630" s="211">
        <v>1</v>
      </c>
      <c r="D7630" s="211" t="s">
        <v>3367</v>
      </c>
      <c r="E7630" s="211" t="s">
        <v>3292</v>
      </c>
      <c r="F7630" s="211" t="s">
        <v>3291</v>
      </c>
    </row>
    <row r="7631" spans="1:6" x14ac:dyDescent="0.25">
      <c r="A7631" s="211" t="s">
        <v>5335</v>
      </c>
      <c r="B7631" s="211">
        <v>0</v>
      </c>
      <c r="C7631" s="211">
        <v>1</v>
      </c>
      <c r="D7631" s="211" t="s">
        <v>3371</v>
      </c>
      <c r="E7631" s="211" t="s">
        <v>3292</v>
      </c>
      <c r="F7631" s="211" t="s">
        <v>3291</v>
      </c>
    </row>
    <row r="7632" spans="1:6" x14ac:dyDescent="0.25">
      <c r="A7632" s="211" t="s">
        <v>5335</v>
      </c>
      <c r="B7632" s="211">
        <v>0</v>
      </c>
      <c r="C7632" s="211">
        <v>1</v>
      </c>
      <c r="D7632" s="211" t="s">
        <v>3366</v>
      </c>
      <c r="E7632" s="211" t="s">
        <v>3292</v>
      </c>
      <c r="F7632" s="211" t="s">
        <v>3291</v>
      </c>
    </row>
    <row r="7633" spans="1:6" x14ac:dyDescent="0.25">
      <c r="A7633" s="211" t="s">
        <v>5335</v>
      </c>
      <c r="B7633" s="211">
        <v>0</v>
      </c>
      <c r="C7633" s="211">
        <v>1</v>
      </c>
      <c r="D7633" s="211" t="s">
        <v>3370</v>
      </c>
      <c r="E7633" s="211" t="s">
        <v>3292</v>
      </c>
      <c r="F7633" s="211" t="s">
        <v>3291</v>
      </c>
    </row>
    <row r="7634" spans="1:6" x14ac:dyDescent="0.25">
      <c r="A7634" s="211" t="s">
        <v>5335</v>
      </c>
      <c r="B7634" s="211">
        <v>0</v>
      </c>
      <c r="C7634" s="211">
        <v>1</v>
      </c>
      <c r="D7634" s="211" t="s">
        <v>3369</v>
      </c>
      <c r="E7634" s="211" t="s">
        <v>3292</v>
      </c>
      <c r="F7634" s="211" t="s">
        <v>3291</v>
      </c>
    </row>
    <row r="7635" spans="1:6" x14ac:dyDescent="0.25">
      <c r="A7635" s="211" t="s">
        <v>5335</v>
      </c>
      <c r="B7635" s="211">
        <v>0</v>
      </c>
      <c r="C7635" s="211">
        <v>1</v>
      </c>
      <c r="D7635" s="211" t="s">
        <v>3372</v>
      </c>
      <c r="E7635" s="211" t="s">
        <v>3292</v>
      </c>
      <c r="F7635" s="211" t="s">
        <v>3291</v>
      </c>
    </row>
    <row r="7636" spans="1:6" x14ac:dyDescent="0.25">
      <c r="A7636" s="211" t="s">
        <v>5335</v>
      </c>
      <c r="B7636" s="211">
        <v>0</v>
      </c>
      <c r="C7636" s="211">
        <v>1</v>
      </c>
      <c r="D7636" s="211" t="s">
        <v>3365</v>
      </c>
      <c r="E7636" s="211" t="s">
        <v>3292</v>
      </c>
      <c r="F7636" s="211" t="s">
        <v>3291</v>
      </c>
    </row>
    <row r="7637" spans="1:6" x14ac:dyDescent="0.25">
      <c r="A7637" s="211" t="s">
        <v>5335</v>
      </c>
      <c r="B7637" s="211">
        <v>0</v>
      </c>
      <c r="C7637" s="211">
        <v>1</v>
      </c>
      <c r="D7637" s="211" t="s">
        <v>3368</v>
      </c>
      <c r="E7637" s="211" t="s">
        <v>3292</v>
      </c>
      <c r="F7637" s="211" t="s">
        <v>3291</v>
      </c>
    </row>
    <row r="7638" spans="1:6" x14ac:dyDescent="0.25">
      <c r="A7638" s="211" t="s">
        <v>5335</v>
      </c>
      <c r="B7638" s="211">
        <v>0</v>
      </c>
      <c r="C7638" s="211">
        <v>1</v>
      </c>
      <c r="D7638" s="211" t="s">
        <v>3382</v>
      </c>
      <c r="E7638" s="211" t="s">
        <v>3292</v>
      </c>
      <c r="F7638" s="211" t="s">
        <v>3291</v>
      </c>
    </row>
    <row r="7639" spans="1:6" x14ac:dyDescent="0.25">
      <c r="A7639" s="211" t="s">
        <v>5335</v>
      </c>
      <c r="B7639" s="211">
        <v>0</v>
      </c>
      <c r="C7639" s="211">
        <v>1</v>
      </c>
      <c r="D7639" s="211" t="s">
        <v>3949</v>
      </c>
      <c r="E7639" s="211" t="s">
        <v>127</v>
      </c>
      <c r="F7639" s="211" t="s">
        <v>3291</v>
      </c>
    </row>
    <row r="7640" spans="1:6" x14ac:dyDescent="0.25">
      <c r="A7640" s="211" t="s">
        <v>5335</v>
      </c>
      <c r="B7640" s="211">
        <v>0</v>
      </c>
      <c r="C7640" s="211">
        <v>1</v>
      </c>
      <c r="D7640" s="211" t="s">
        <v>4415</v>
      </c>
      <c r="E7640" s="211" t="s">
        <v>127</v>
      </c>
      <c r="F7640" s="211" t="s">
        <v>3291</v>
      </c>
    </row>
    <row r="7641" spans="1:6" x14ac:dyDescent="0.25">
      <c r="A7641" s="211" t="s">
        <v>5335</v>
      </c>
      <c r="B7641" s="211">
        <v>0</v>
      </c>
      <c r="C7641" s="211">
        <v>1</v>
      </c>
      <c r="D7641" s="211" t="s">
        <v>4416</v>
      </c>
      <c r="E7641" s="211" t="s">
        <v>127</v>
      </c>
      <c r="F7641" s="211" t="s">
        <v>3291</v>
      </c>
    </row>
    <row r="7642" spans="1:6" x14ac:dyDescent="0.25">
      <c r="A7642" s="211" t="s">
        <v>5335</v>
      </c>
      <c r="B7642" s="211">
        <v>0</v>
      </c>
      <c r="C7642" s="211">
        <v>1</v>
      </c>
      <c r="D7642" s="211" t="s">
        <v>4424</v>
      </c>
      <c r="E7642" s="211" t="s">
        <v>127</v>
      </c>
      <c r="F7642" s="211" t="s">
        <v>3291</v>
      </c>
    </row>
    <row r="7643" spans="1:6" x14ac:dyDescent="0.25">
      <c r="A7643" s="211" t="s">
        <v>5335</v>
      </c>
      <c r="B7643" s="211">
        <v>0</v>
      </c>
      <c r="C7643" s="211">
        <v>1</v>
      </c>
      <c r="D7643" s="300" t="s">
        <v>3074</v>
      </c>
      <c r="E7643" s="211" t="s">
        <v>3292</v>
      </c>
      <c r="F7643" s="211" t="s">
        <v>3291</v>
      </c>
    </row>
    <row r="7644" spans="1:6" x14ac:dyDescent="0.25">
      <c r="A7644" s="211" t="s">
        <v>5335</v>
      </c>
      <c r="B7644" s="211">
        <v>0</v>
      </c>
      <c r="C7644" s="211">
        <v>1</v>
      </c>
      <c r="D7644" s="300" t="s">
        <v>3075</v>
      </c>
      <c r="E7644" s="211" t="s">
        <v>127</v>
      </c>
      <c r="F7644" s="211" t="s">
        <v>3291</v>
      </c>
    </row>
    <row r="7645" spans="1:6" x14ac:dyDescent="0.25">
      <c r="A7645" s="211" t="s">
        <v>5335</v>
      </c>
      <c r="B7645" s="211">
        <v>0</v>
      </c>
      <c r="C7645" s="211">
        <v>1</v>
      </c>
      <c r="D7645" s="300" t="s">
        <v>2546</v>
      </c>
      <c r="E7645" s="211" t="s">
        <v>127</v>
      </c>
      <c r="F7645" s="211" t="s">
        <v>3291</v>
      </c>
    </row>
    <row r="7646" spans="1:6" x14ac:dyDescent="0.25">
      <c r="A7646" s="211" t="s">
        <v>5343</v>
      </c>
      <c r="B7646" s="211">
        <v>0</v>
      </c>
      <c r="C7646" s="211">
        <v>1</v>
      </c>
      <c r="D7646" s="211" t="s">
        <v>379</v>
      </c>
      <c r="E7646" s="211" t="s">
        <v>3482</v>
      </c>
      <c r="F7646" s="211" t="s">
        <v>3291</v>
      </c>
    </row>
    <row r="7647" spans="1:6" x14ac:dyDescent="0.25">
      <c r="A7647" s="211" t="s">
        <v>5343</v>
      </c>
      <c r="B7647" s="211">
        <v>0</v>
      </c>
      <c r="C7647" s="211">
        <v>1</v>
      </c>
      <c r="D7647" s="211" t="s">
        <v>385</v>
      </c>
      <c r="E7647" s="211" t="s">
        <v>3482</v>
      </c>
      <c r="F7647" s="211" t="s">
        <v>3291</v>
      </c>
    </row>
    <row r="7648" spans="1:6" x14ac:dyDescent="0.25">
      <c r="A7648" s="211" t="s">
        <v>5343</v>
      </c>
      <c r="B7648" s="211">
        <v>0</v>
      </c>
      <c r="C7648" s="211">
        <v>1</v>
      </c>
      <c r="D7648" s="211" t="s">
        <v>3162</v>
      </c>
      <c r="E7648" s="211" t="s">
        <v>3482</v>
      </c>
      <c r="F7648" s="211" t="s">
        <v>3291</v>
      </c>
    </row>
    <row r="7649" spans="1:6" x14ac:dyDescent="0.25">
      <c r="A7649" s="211" t="s">
        <v>5343</v>
      </c>
      <c r="B7649" s="211">
        <v>0</v>
      </c>
      <c r="C7649" s="211">
        <v>1</v>
      </c>
      <c r="D7649" s="211" t="s">
        <v>3247</v>
      </c>
      <c r="E7649" s="211" t="s">
        <v>3482</v>
      </c>
      <c r="F7649" s="211" t="s">
        <v>3291</v>
      </c>
    </row>
    <row r="7650" spans="1:6" x14ac:dyDescent="0.25">
      <c r="A7650" s="211" t="s">
        <v>5343</v>
      </c>
      <c r="B7650" s="211">
        <v>0</v>
      </c>
      <c r="C7650" s="211">
        <v>1</v>
      </c>
      <c r="D7650" s="211" t="s">
        <v>2283</v>
      </c>
      <c r="E7650" s="211" t="s">
        <v>3482</v>
      </c>
      <c r="F7650" s="211" t="s">
        <v>3291</v>
      </c>
    </row>
    <row r="7651" spans="1:6" x14ac:dyDescent="0.25">
      <c r="A7651" s="211" t="s">
        <v>5343</v>
      </c>
      <c r="B7651" s="211">
        <v>0</v>
      </c>
      <c r="C7651" s="211">
        <v>1</v>
      </c>
      <c r="D7651" s="211" t="s">
        <v>2282</v>
      </c>
      <c r="E7651" s="211" t="s">
        <v>3482</v>
      </c>
      <c r="F7651" s="211" t="s">
        <v>3291</v>
      </c>
    </row>
    <row r="7652" spans="1:6" x14ac:dyDescent="0.25">
      <c r="A7652" s="211" t="s">
        <v>5343</v>
      </c>
      <c r="B7652" s="211">
        <v>0</v>
      </c>
      <c r="C7652" s="211">
        <v>1</v>
      </c>
      <c r="D7652" s="211" t="s">
        <v>3563</v>
      </c>
      <c r="E7652" s="211" t="s">
        <v>3290</v>
      </c>
      <c r="F7652" s="211" t="s">
        <v>3291</v>
      </c>
    </row>
    <row r="7653" spans="1:6" x14ac:dyDescent="0.25">
      <c r="A7653" s="211" t="s">
        <v>5343</v>
      </c>
      <c r="B7653" s="211">
        <v>0</v>
      </c>
      <c r="C7653" s="211">
        <v>1</v>
      </c>
      <c r="D7653" s="211" t="s">
        <v>3389</v>
      </c>
      <c r="E7653" s="211" t="s">
        <v>3290</v>
      </c>
      <c r="F7653" s="211" t="s">
        <v>3291</v>
      </c>
    </row>
    <row r="7654" spans="1:6" x14ac:dyDescent="0.25">
      <c r="A7654" s="211" t="s">
        <v>5343</v>
      </c>
      <c r="B7654" s="211">
        <v>0</v>
      </c>
      <c r="C7654" s="211">
        <v>1</v>
      </c>
      <c r="D7654" s="211" t="s">
        <v>1714</v>
      </c>
      <c r="E7654" s="211" t="s">
        <v>3482</v>
      </c>
      <c r="F7654" s="211" t="s">
        <v>3291</v>
      </c>
    </row>
    <row r="7655" spans="1:6" x14ac:dyDescent="0.25">
      <c r="A7655" s="211" t="s">
        <v>5343</v>
      </c>
      <c r="B7655" s="211">
        <v>0</v>
      </c>
      <c r="C7655" s="211">
        <v>1</v>
      </c>
      <c r="D7655" s="211" t="s">
        <v>1716</v>
      </c>
      <c r="E7655" s="211" t="s">
        <v>3482</v>
      </c>
      <c r="F7655" s="211" t="s">
        <v>3291</v>
      </c>
    </row>
    <row r="7656" spans="1:6" x14ac:dyDescent="0.25">
      <c r="A7656" s="211" t="s">
        <v>5343</v>
      </c>
      <c r="B7656" s="211">
        <v>0</v>
      </c>
      <c r="C7656" s="211">
        <v>1</v>
      </c>
      <c r="D7656" s="211" t="s">
        <v>1718</v>
      </c>
      <c r="E7656" s="211" t="s">
        <v>3482</v>
      </c>
      <c r="F7656" s="211" t="s">
        <v>3291</v>
      </c>
    </row>
    <row r="7657" spans="1:6" x14ac:dyDescent="0.25">
      <c r="A7657" s="211" t="s">
        <v>5343</v>
      </c>
      <c r="B7657" s="211">
        <v>0</v>
      </c>
      <c r="C7657" s="211">
        <v>1</v>
      </c>
      <c r="D7657" s="211" t="s">
        <v>2379</v>
      </c>
      <c r="E7657" s="211" t="s">
        <v>3482</v>
      </c>
      <c r="F7657" s="211" t="s">
        <v>3291</v>
      </c>
    </row>
    <row r="7658" spans="1:6" x14ac:dyDescent="0.25">
      <c r="A7658" s="211" t="s">
        <v>5343</v>
      </c>
      <c r="B7658" s="211">
        <v>0</v>
      </c>
      <c r="C7658" s="211">
        <v>1</v>
      </c>
      <c r="D7658" s="211" t="s">
        <v>1722</v>
      </c>
      <c r="E7658" s="211" t="s">
        <v>3482</v>
      </c>
      <c r="F7658" s="211" t="s">
        <v>3291</v>
      </c>
    </row>
    <row r="7659" spans="1:6" x14ac:dyDescent="0.25">
      <c r="A7659" s="211" t="s">
        <v>5343</v>
      </c>
      <c r="B7659" s="211">
        <v>0</v>
      </c>
      <c r="C7659" s="211">
        <v>1</v>
      </c>
      <c r="D7659" s="211" t="s">
        <v>1724</v>
      </c>
      <c r="E7659" s="211" t="s">
        <v>3482</v>
      </c>
      <c r="F7659" s="211" t="s">
        <v>3291</v>
      </c>
    </row>
    <row r="7660" spans="1:6" x14ac:dyDescent="0.25">
      <c r="A7660" s="211" t="s">
        <v>5343</v>
      </c>
      <c r="B7660" s="211">
        <v>0</v>
      </c>
      <c r="C7660" s="211">
        <v>1</v>
      </c>
      <c r="D7660" s="211" t="s">
        <v>72</v>
      </c>
      <c r="E7660" s="211" t="s">
        <v>3482</v>
      </c>
      <c r="F7660" s="211" t="s">
        <v>3291</v>
      </c>
    </row>
    <row r="7661" spans="1:6" x14ac:dyDescent="0.25">
      <c r="A7661" s="211" t="s">
        <v>5343</v>
      </c>
      <c r="B7661" s="211">
        <v>0</v>
      </c>
      <c r="C7661" s="211">
        <v>1</v>
      </c>
      <c r="D7661" s="211" t="s">
        <v>73</v>
      </c>
      <c r="E7661" s="211" t="s">
        <v>3482</v>
      </c>
      <c r="F7661" s="211" t="s">
        <v>3291</v>
      </c>
    </row>
    <row r="7662" spans="1:6" x14ac:dyDescent="0.25">
      <c r="A7662" s="211" t="s">
        <v>5343</v>
      </c>
      <c r="B7662" s="211">
        <v>0</v>
      </c>
      <c r="C7662" s="211">
        <v>1</v>
      </c>
      <c r="D7662" s="211" t="s">
        <v>3107</v>
      </c>
      <c r="E7662" s="211" t="s">
        <v>3482</v>
      </c>
      <c r="F7662" s="211" t="s">
        <v>3291</v>
      </c>
    </row>
    <row r="7663" spans="1:6" x14ac:dyDescent="0.25">
      <c r="A7663" s="211" t="s">
        <v>5343</v>
      </c>
      <c r="B7663" s="211">
        <v>0</v>
      </c>
      <c r="C7663" s="211">
        <v>1</v>
      </c>
      <c r="D7663" s="211" t="s">
        <v>3109</v>
      </c>
      <c r="E7663" s="211" t="s">
        <v>3482</v>
      </c>
      <c r="F7663" s="211" t="s">
        <v>3291</v>
      </c>
    </row>
    <row r="7664" spans="1:6" x14ac:dyDescent="0.25">
      <c r="A7664" s="211" t="s">
        <v>5343</v>
      </c>
      <c r="B7664" s="211">
        <v>0</v>
      </c>
      <c r="C7664" s="211">
        <v>1</v>
      </c>
      <c r="D7664" s="211" t="s">
        <v>3111</v>
      </c>
      <c r="E7664" s="211" t="s">
        <v>3482</v>
      </c>
      <c r="F7664" s="211" t="s">
        <v>3291</v>
      </c>
    </row>
    <row r="7665" spans="1:6" x14ac:dyDescent="0.25">
      <c r="A7665" s="211" t="s">
        <v>5343</v>
      </c>
      <c r="B7665" s="211">
        <v>0</v>
      </c>
      <c r="C7665" s="211">
        <v>1</v>
      </c>
      <c r="D7665" s="211" t="s">
        <v>3388</v>
      </c>
      <c r="E7665" s="211" t="s">
        <v>3290</v>
      </c>
      <c r="F7665" s="211" t="s">
        <v>3291</v>
      </c>
    </row>
    <row r="7666" spans="1:6" x14ac:dyDescent="0.25">
      <c r="A7666" s="211" t="s">
        <v>5343</v>
      </c>
      <c r="B7666" s="211">
        <v>0</v>
      </c>
      <c r="C7666" s="211">
        <v>1</v>
      </c>
      <c r="D7666" s="211" t="s">
        <v>3387</v>
      </c>
      <c r="E7666" s="211" t="s">
        <v>3290</v>
      </c>
      <c r="F7666" s="211" t="s">
        <v>3291</v>
      </c>
    </row>
    <row r="7667" spans="1:6" x14ac:dyDescent="0.25">
      <c r="A7667" s="211" t="s">
        <v>5343</v>
      </c>
      <c r="B7667" s="211">
        <v>0</v>
      </c>
      <c r="C7667" s="211">
        <v>1</v>
      </c>
      <c r="D7667" s="211" t="s">
        <v>3391</v>
      </c>
      <c r="E7667" s="211" t="s">
        <v>3290</v>
      </c>
      <c r="F7667" s="211" t="s">
        <v>3291</v>
      </c>
    </row>
    <row r="7668" spans="1:6" x14ac:dyDescent="0.25">
      <c r="A7668" s="211" t="s">
        <v>5343</v>
      </c>
      <c r="B7668" s="211">
        <v>0</v>
      </c>
      <c r="C7668" s="211">
        <v>1</v>
      </c>
      <c r="D7668" s="211" t="s">
        <v>3392</v>
      </c>
      <c r="E7668" s="211" t="s">
        <v>3290</v>
      </c>
      <c r="F7668" s="211" t="s">
        <v>3291</v>
      </c>
    </row>
    <row r="7669" spans="1:6" x14ac:dyDescent="0.25">
      <c r="A7669" s="211" t="s">
        <v>5343</v>
      </c>
      <c r="B7669" s="211">
        <v>0</v>
      </c>
      <c r="C7669" s="211">
        <v>1</v>
      </c>
      <c r="D7669" s="211" t="s">
        <v>209</v>
      </c>
      <c r="E7669" s="211" t="s">
        <v>3292</v>
      </c>
      <c r="F7669" s="211" t="s">
        <v>3291</v>
      </c>
    </row>
    <row r="7670" spans="1:6" x14ac:dyDescent="0.25">
      <c r="A7670" s="211" t="s">
        <v>5343</v>
      </c>
      <c r="B7670" s="211">
        <v>0</v>
      </c>
      <c r="C7670" s="211">
        <v>1</v>
      </c>
      <c r="D7670" s="211" t="s">
        <v>3196</v>
      </c>
      <c r="E7670" s="211" t="s">
        <v>3292</v>
      </c>
      <c r="F7670" s="211" t="s">
        <v>3291</v>
      </c>
    </row>
    <row r="7671" spans="1:6" x14ac:dyDescent="0.25">
      <c r="A7671" s="211" t="s">
        <v>5343</v>
      </c>
      <c r="B7671" s="211">
        <v>0</v>
      </c>
      <c r="C7671" s="211">
        <v>1</v>
      </c>
      <c r="D7671" s="211" t="s">
        <v>392</v>
      </c>
      <c r="E7671" s="211" t="s">
        <v>3292</v>
      </c>
      <c r="F7671" s="211" t="s">
        <v>3291</v>
      </c>
    </row>
    <row r="7672" spans="1:6" x14ac:dyDescent="0.25">
      <c r="A7672" s="211" t="s">
        <v>5343</v>
      </c>
      <c r="B7672" s="211">
        <v>0</v>
      </c>
      <c r="C7672" s="211">
        <v>1</v>
      </c>
      <c r="D7672" s="211" t="s">
        <v>642</v>
      </c>
      <c r="E7672" s="211" t="s">
        <v>3292</v>
      </c>
      <c r="F7672" s="211" t="s">
        <v>3291</v>
      </c>
    </row>
    <row r="7673" spans="1:6" x14ac:dyDescent="0.25">
      <c r="A7673" s="211" t="s">
        <v>5343</v>
      </c>
      <c r="B7673" s="211">
        <v>0</v>
      </c>
      <c r="C7673" s="211">
        <v>1</v>
      </c>
      <c r="D7673" s="211" t="s">
        <v>395</v>
      </c>
      <c r="E7673" s="211" t="s">
        <v>3292</v>
      </c>
      <c r="F7673" s="211" t="s">
        <v>3291</v>
      </c>
    </row>
    <row r="7674" spans="1:6" x14ac:dyDescent="0.25">
      <c r="A7674" s="211" t="s">
        <v>5343</v>
      </c>
      <c r="B7674" s="211">
        <v>0</v>
      </c>
      <c r="C7674" s="211">
        <v>1</v>
      </c>
      <c r="D7674" s="211" t="s">
        <v>397</v>
      </c>
      <c r="E7674" s="211" t="s">
        <v>3292</v>
      </c>
      <c r="F7674" s="211" t="s">
        <v>3291</v>
      </c>
    </row>
    <row r="7675" spans="1:6" x14ac:dyDescent="0.25">
      <c r="A7675" s="211" t="s">
        <v>5343</v>
      </c>
      <c r="B7675" s="211">
        <v>0</v>
      </c>
      <c r="C7675" s="211">
        <v>1</v>
      </c>
      <c r="D7675" s="211" t="s">
        <v>292</v>
      </c>
      <c r="E7675" s="211" t="s">
        <v>3292</v>
      </c>
      <c r="F7675" s="211" t="s">
        <v>3291</v>
      </c>
    </row>
    <row r="7676" spans="1:6" x14ac:dyDescent="0.25">
      <c r="A7676" s="211" t="s">
        <v>5343</v>
      </c>
      <c r="B7676" s="211">
        <v>0</v>
      </c>
      <c r="C7676" s="211">
        <v>1</v>
      </c>
      <c r="D7676" s="211" t="s">
        <v>400</v>
      </c>
      <c r="E7676" s="211" t="s">
        <v>3292</v>
      </c>
      <c r="F7676" s="211" t="s">
        <v>3291</v>
      </c>
    </row>
    <row r="7677" spans="1:6" x14ac:dyDescent="0.25">
      <c r="A7677" s="211" t="s">
        <v>5343</v>
      </c>
      <c r="B7677" s="211">
        <v>0</v>
      </c>
      <c r="C7677" s="211">
        <v>1</v>
      </c>
      <c r="D7677" s="211" t="s">
        <v>403</v>
      </c>
      <c r="E7677" s="211" t="s">
        <v>3292</v>
      </c>
      <c r="F7677" s="211" t="s">
        <v>3291</v>
      </c>
    </row>
    <row r="7678" spans="1:6" x14ac:dyDescent="0.25">
      <c r="A7678" s="211" t="s">
        <v>5343</v>
      </c>
      <c r="B7678" s="211">
        <v>0</v>
      </c>
      <c r="C7678" s="211">
        <v>1</v>
      </c>
      <c r="D7678" s="211" t="s">
        <v>1042</v>
      </c>
      <c r="E7678" s="211" t="s">
        <v>3292</v>
      </c>
      <c r="F7678" s="211" t="s">
        <v>3291</v>
      </c>
    </row>
    <row r="7679" spans="1:6" x14ac:dyDescent="0.25">
      <c r="A7679" s="211" t="s">
        <v>5343</v>
      </c>
      <c r="B7679" s="211">
        <v>0</v>
      </c>
      <c r="C7679" s="211">
        <v>1</v>
      </c>
      <c r="D7679" s="211" t="s">
        <v>1045</v>
      </c>
      <c r="E7679" s="211" t="s">
        <v>3292</v>
      </c>
      <c r="F7679" s="211" t="s">
        <v>3291</v>
      </c>
    </row>
    <row r="7680" spans="1:6" x14ac:dyDescent="0.25">
      <c r="A7680" s="211" t="s">
        <v>5343</v>
      </c>
      <c r="B7680" s="211">
        <v>0</v>
      </c>
      <c r="C7680" s="211">
        <v>1</v>
      </c>
      <c r="D7680" s="211" t="s">
        <v>933</v>
      </c>
      <c r="E7680" s="211" t="s">
        <v>3292</v>
      </c>
      <c r="F7680" s="211" t="s">
        <v>3291</v>
      </c>
    </row>
    <row r="7681" spans="1:6" x14ac:dyDescent="0.25">
      <c r="A7681" s="211" t="s">
        <v>5343</v>
      </c>
      <c r="B7681" s="211">
        <v>0</v>
      </c>
      <c r="C7681" s="211">
        <v>1</v>
      </c>
      <c r="D7681" s="211" t="s">
        <v>932</v>
      </c>
      <c r="E7681" s="211" t="s">
        <v>3292</v>
      </c>
      <c r="F7681" s="211" t="s">
        <v>3291</v>
      </c>
    </row>
    <row r="7682" spans="1:6" x14ac:dyDescent="0.25">
      <c r="A7682" s="211" t="s">
        <v>5343</v>
      </c>
      <c r="B7682" s="211">
        <v>0</v>
      </c>
      <c r="C7682" s="211">
        <v>1</v>
      </c>
      <c r="D7682" s="211" t="s">
        <v>381</v>
      </c>
      <c r="E7682" s="211" t="s">
        <v>3292</v>
      </c>
      <c r="F7682" s="211" t="s">
        <v>3291</v>
      </c>
    </row>
    <row r="7683" spans="1:6" x14ac:dyDescent="0.25">
      <c r="A7683" s="211" t="s">
        <v>5343</v>
      </c>
      <c r="B7683" s="211">
        <v>0</v>
      </c>
      <c r="C7683" s="211">
        <v>1</v>
      </c>
      <c r="D7683" s="211" t="s">
        <v>767</v>
      </c>
      <c r="E7683" s="211" t="s">
        <v>3292</v>
      </c>
      <c r="F7683" s="211" t="s">
        <v>3291</v>
      </c>
    </row>
    <row r="7684" spans="1:6" x14ac:dyDescent="0.25">
      <c r="A7684" s="211" t="s">
        <v>5343</v>
      </c>
      <c r="B7684" s="211">
        <v>0</v>
      </c>
      <c r="C7684" s="211">
        <v>1</v>
      </c>
      <c r="D7684" s="211" t="s">
        <v>4401</v>
      </c>
      <c r="E7684" s="211" t="s">
        <v>127</v>
      </c>
      <c r="F7684" s="211" t="s">
        <v>3291</v>
      </c>
    </row>
    <row r="7685" spans="1:6" x14ac:dyDescent="0.25">
      <c r="A7685" s="211" t="s">
        <v>5343</v>
      </c>
      <c r="B7685" s="211">
        <v>0</v>
      </c>
      <c r="C7685" s="211">
        <v>1</v>
      </c>
      <c r="D7685" s="211" t="s">
        <v>3200</v>
      </c>
      <c r="E7685" s="211" t="s">
        <v>127</v>
      </c>
      <c r="F7685" s="211" t="s">
        <v>3291</v>
      </c>
    </row>
    <row r="7686" spans="1:6" x14ac:dyDescent="0.25">
      <c r="A7686" s="211" t="s">
        <v>5343</v>
      </c>
      <c r="B7686" s="211">
        <v>0</v>
      </c>
      <c r="C7686" s="211">
        <v>1</v>
      </c>
      <c r="D7686" s="211" t="s">
        <v>3199</v>
      </c>
      <c r="E7686" s="211" t="s">
        <v>3292</v>
      </c>
      <c r="F7686" s="211" t="s">
        <v>3291</v>
      </c>
    </row>
    <row r="7687" spans="1:6" x14ac:dyDescent="0.25">
      <c r="A7687" s="211" t="s">
        <v>5343</v>
      </c>
      <c r="B7687" s="211">
        <v>0</v>
      </c>
      <c r="C7687" s="211">
        <v>1</v>
      </c>
      <c r="D7687" s="211" t="s">
        <v>87</v>
      </c>
      <c r="E7687" s="211" t="s">
        <v>3292</v>
      </c>
      <c r="F7687" s="211" t="s">
        <v>3291</v>
      </c>
    </row>
    <row r="7688" spans="1:6" x14ac:dyDescent="0.25">
      <c r="A7688" s="211" t="s">
        <v>5343</v>
      </c>
      <c r="B7688" s="211">
        <v>0</v>
      </c>
      <c r="C7688" s="211">
        <v>1</v>
      </c>
      <c r="D7688" s="211" t="s">
        <v>3584</v>
      </c>
      <c r="E7688" s="211" t="s">
        <v>3292</v>
      </c>
      <c r="F7688" s="211" t="s">
        <v>3291</v>
      </c>
    </row>
    <row r="7689" spans="1:6" x14ac:dyDescent="0.25">
      <c r="A7689" s="211" t="s">
        <v>5343</v>
      </c>
      <c r="B7689" s="211">
        <v>0</v>
      </c>
      <c r="C7689" s="211">
        <v>1</v>
      </c>
      <c r="D7689" s="211" t="s">
        <v>78</v>
      </c>
      <c r="E7689" s="211" t="s">
        <v>3292</v>
      </c>
      <c r="F7689" s="211" t="s">
        <v>3291</v>
      </c>
    </row>
    <row r="7690" spans="1:6" x14ac:dyDescent="0.25">
      <c r="A7690" s="211" t="s">
        <v>5343</v>
      </c>
      <c r="B7690" s="211">
        <v>0</v>
      </c>
      <c r="C7690" s="211">
        <v>1</v>
      </c>
      <c r="D7690" s="211" t="s">
        <v>3532</v>
      </c>
      <c r="E7690" s="211" t="s">
        <v>3292</v>
      </c>
      <c r="F7690" s="211" t="s">
        <v>3291</v>
      </c>
    </row>
    <row r="7691" spans="1:6" x14ac:dyDescent="0.25">
      <c r="A7691" s="211" t="s">
        <v>5343</v>
      </c>
      <c r="B7691" s="211">
        <v>0</v>
      </c>
      <c r="C7691" s="211">
        <v>1</v>
      </c>
      <c r="D7691" s="211" t="s">
        <v>1048</v>
      </c>
      <c r="E7691" s="211" t="s">
        <v>3292</v>
      </c>
      <c r="F7691" s="211" t="s">
        <v>3291</v>
      </c>
    </row>
    <row r="7692" spans="1:6" x14ac:dyDescent="0.25">
      <c r="A7692" s="211" t="s">
        <v>5343</v>
      </c>
      <c r="B7692" s="211">
        <v>0</v>
      </c>
      <c r="C7692" s="211">
        <v>1</v>
      </c>
      <c r="D7692" s="211" t="s">
        <v>1050</v>
      </c>
      <c r="E7692" s="211" t="s">
        <v>3292</v>
      </c>
      <c r="F7692" s="211" t="s">
        <v>3291</v>
      </c>
    </row>
    <row r="7693" spans="1:6" x14ac:dyDescent="0.25">
      <c r="A7693" s="211" t="s">
        <v>5343</v>
      </c>
      <c r="B7693" s="211">
        <v>0</v>
      </c>
      <c r="C7693" s="211">
        <v>1</v>
      </c>
      <c r="D7693" s="211" t="s">
        <v>1043</v>
      </c>
      <c r="E7693" s="211" t="s">
        <v>3292</v>
      </c>
      <c r="F7693" s="211" t="s">
        <v>3291</v>
      </c>
    </row>
    <row r="7694" spans="1:6" x14ac:dyDescent="0.25">
      <c r="A7694" s="211" t="s">
        <v>5343</v>
      </c>
      <c r="B7694" s="211">
        <v>0</v>
      </c>
      <c r="C7694" s="211">
        <v>1</v>
      </c>
      <c r="D7694" s="211" t="s">
        <v>4402</v>
      </c>
      <c r="E7694" s="211" t="s">
        <v>127</v>
      </c>
      <c r="F7694" s="211" t="s">
        <v>3291</v>
      </c>
    </row>
    <row r="7695" spans="1:6" x14ac:dyDescent="0.25">
      <c r="A7695" s="211" t="s">
        <v>5343</v>
      </c>
      <c r="B7695" s="211">
        <v>0</v>
      </c>
      <c r="C7695" s="211">
        <v>1</v>
      </c>
      <c r="D7695" s="211" t="s">
        <v>303</v>
      </c>
      <c r="E7695" s="211" t="s">
        <v>3292</v>
      </c>
      <c r="F7695" s="211" t="s">
        <v>3291</v>
      </c>
    </row>
    <row r="7696" spans="1:6" x14ac:dyDescent="0.25">
      <c r="A7696" s="211" t="s">
        <v>5343</v>
      </c>
      <c r="B7696" s="211">
        <v>0</v>
      </c>
      <c r="C7696" s="211">
        <v>1</v>
      </c>
      <c r="D7696" s="211" t="s">
        <v>314</v>
      </c>
      <c r="E7696" s="211" t="s">
        <v>3292</v>
      </c>
      <c r="F7696" s="211" t="s">
        <v>3291</v>
      </c>
    </row>
    <row r="7697" spans="1:6" x14ac:dyDescent="0.25">
      <c r="A7697" s="211" t="s">
        <v>5343</v>
      </c>
      <c r="B7697" s="211">
        <v>0</v>
      </c>
      <c r="C7697" s="211">
        <v>1</v>
      </c>
      <c r="D7697" s="211" t="s">
        <v>302</v>
      </c>
      <c r="E7697" s="211" t="s">
        <v>3292</v>
      </c>
      <c r="F7697" s="211" t="s">
        <v>3291</v>
      </c>
    </row>
    <row r="7698" spans="1:6" x14ac:dyDescent="0.25">
      <c r="A7698" s="211" t="s">
        <v>5343</v>
      </c>
      <c r="B7698" s="211">
        <v>0</v>
      </c>
      <c r="C7698" s="211">
        <v>1</v>
      </c>
      <c r="D7698" s="211" t="s">
        <v>316</v>
      </c>
      <c r="E7698" s="211" t="s">
        <v>3292</v>
      </c>
      <c r="F7698" s="211" t="s">
        <v>3291</v>
      </c>
    </row>
    <row r="7699" spans="1:6" x14ac:dyDescent="0.25">
      <c r="A7699" s="211" t="s">
        <v>5343</v>
      </c>
      <c r="B7699" s="211">
        <v>0</v>
      </c>
      <c r="C7699" s="211">
        <v>1</v>
      </c>
      <c r="D7699" s="211" t="s">
        <v>317</v>
      </c>
      <c r="E7699" s="211" t="s">
        <v>3292</v>
      </c>
      <c r="F7699" s="211" t="s">
        <v>3291</v>
      </c>
    </row>
    <row r="7700" spans="1:6" x14ac:dyDescent="0.25">
      <c r="A7700" s="211" t="s">
        <v>5343</v>
      </c>
      <c r="B7700" s="211">
        <v>0</v>
      </c>
      <c r="C7700" s="211">
        <v>1</v>
      </c>
      <c r="D7700" s="211" t="s">
        <v>319</v>
      </c>
      <c r="E7700" s="211" t="s">
        <v>3292</v>
      </c>
      <c r="F7700" s="211" t="s">
        <v>3291</v>
      </c>
    </row>
    <row r="7701" spans="1:6" x14ac:dyDescent="0.25">
      <c r="A7701" s="211" t="s">
        <v>5343</v>
      </c>
      <c r="B7701" s="211">
        <v>0</v>
      </c>
      <c r="C7701" s="211">
        <v>1</v>
      </c>
      <c r="D7701" s="211" t="s">
        <v>276</v>
      </c>
      <c r="E7701" s="211" t="s">
        <v>3292</v>
      </c>
      <c r="F7701" s="211" t="s">
        <v>3291</v>
      </c>
    </row>
    <row r="7702" spans="1:6" x14ac:dyDescent="0.25">
      <c r="A7702" s="211" t="s">
        <v>5343</v>
      </c>
      <c r="B7702" s="211">
        <v>0</v>
      </c>
      <c r="C7702" s="211">
        <v>1</v>
      </c>
      <c r="D7702" s="211" t="s">
        <v>327</v>
      </c>
      <c r="E7702" s="211" t="s">
        <v>3292</v>
      </c>
      <c r="F7702" s="211" t="s">
        <v>3291</v>
      </c>
    </row>
    <row r="7703" spans="1:6" x14ac:dyDescent="0.25">
      <c r="A7703" s="211" t="s">
        <v>5343</v>
      </c>
      <c r="B7703" s="211">
        <v>0</v>
      </c>
      <c r="C7703" s="211">
        <v>1</v>
      </c>
      <c r="D7703" s="211" t="s">
        <v>323</v>
      </c>
      <c r="E7703" s="211" t="s">
        <v>3292</v>
      </c>
      <c r="F7703" s="211" t="s">
        <v>3291</v>
      </c>
    </row>
    <row r="7704" spans="1:6" x14ac:dyDescent="0.25">
      <c r="A7704" s="211" t="s">
        <v>5343</v>
      </c>
      <c r="B7704" s="211">
        <v>0</v>
      </c>
      <c r="C7704" s="211">
        <v>1</v>
      </c>
      <c r="D7704" s="211" t="s">
        <v>321</v>
      </c>
      <c r="E7704" s="211" t="s">
        <v>3292</v>
      </c>
      <c r="F7704" s="211" t="s">
        <v>3291</v>
      </c>
    </row>
    <row r="7705" spans="1:6" x14ac:dyDescent="0.25">
      <c r="A7705" s="211" t="s">
        <v>5343</v>
      </c>
      <c r="B7705" s="211">
        <v>0</v>
      </c>
      <c r="C7705" s="211">
        <v>1</v>
      </c>
      <c r="D7705" s="211" t="s">
        <v>325</v>
      </c>
      <c r="E7705" s="211" t="s">
        <v>3292</v>
      </c>
      <c r="F7705" s="211" t="s">
        <v>3291</v>
      </c>
    </row>
    <row r="7706" spans="1:6" x14ac:dyDescent="0.25">
      <c r="A7706" s="211" t="s">
        <v>5343</v>
      </c>
      <c r="B7706" s="211">
        <v>0</v>
      </c>
      <c r="C7706" s="211">
        <v>1</v>
      </c>
      <c r="D7706" s="211" t="s">
        <v>337</v>
      </c>
      <c r="E7706" s="211" t="s">
        <v>3292</v>
      </c>
      <c r="F7706" s="211" t="s">
        <v>3291</v>
      </c>
    </row>
    <row r="7707" spans="1:6" x14ac:dyDescent="0.25">
      <c r="A7707" s="211" t="s">
        <v>5343</v>
      </c>
      <c r="B7707" s="211">
        <v>0</v>
      </c>
      <c r="C7707" s="211">
        <v>1</v>
      </c>
      <c r="D7707" s="211" t="s">
        <v>315</v>
      </c>
      <c r="E7707" s="211" t="s">
        <v>3292</v>
      </c>
      <c r="F7707" s="211" t="s">
        <v>3291</v>
      </c>
    </row>
    <row r="7708" spans="1:6" x14ac:dyDescent="0.25">
      <c r="A7708" s="211" t="s">
        <v>5343</v>
      </c>
      <c r="B7708" s="211">
        <v>0</v>
      </c>
      <c r="C7708" s="211">
        <v>1</v>
      </c>
      <c r="D7708" s="211" t="s">
        <v>335</v>
      </c>
      <c r="E7708" s="211" t="s">
        <v>3292</v>
      </c>
      <c r="F7708" s="211" t="s">
        <v>3291</v>
      </c>
    </row>
    <row r="7709" spans="1:6" x14ac:dyDescent="0.25">
      <c r="A7709" s="211" t="s">
        <v>5343</v>
      </c>
      <c r="B7709" s="211">
        <v>0</v>
      </c>
      <c r="C7709" s="211">
        <v>1</v>
      </c>
      <c r="D7709" s="211" t="s">
        <v>329</v>
      </c>
      <c r="E7709" s="211" t="s">
        <v>3292</v>
      </c>
      <c r="F7709" s="211" t="s">
        <v>3291</v>
      </c>
    </row>
    <row r="7710" spans="1:6" x14ac:dyDescent="0.25">
      <c r="A7710" s="211" t="s">
        <v>5343</v>
      </c>
      <c r="B7710" s="211">
        <v>0</v>
      </c>
      <c r="C7710" s="211">
        <v>1</v>
      </c>
      <c r="D7710" s="211" t="s">
        <v>332</v>
      </c>
      <c r="E7710" s="211" t="s">
        <v>3292</v>
      </c>
      <c r="F7710" s="211" t="s">
        <v>3291</v>
      </c>
    </row>
    <row r="7711" spans="1:6" x14ac:dyDescent="0.25">
      <c r="A7711" s="211" t="s">
        <v>5343</v>
      </c>
      <c r="B7711" s="211">
        <v>0</v>
      </c>
      <c r="C7711" s="211">
        <v>1</v>
      </c>
      <c r="D7711" s="211" t="s">
        <v>330</v>
      </c>
      <c r="E7711" s="211" t="s">
        <v>3292</v>
      </c>
      <c r="F7711" s="211" t="s">
        <v>3291</v>
      </c>
    </row>
    <row r="7712" spans="1:6" x14ac:dyDescent="0.25">
      <c r="A7712" s="211" t="s">
        <v>5343</v>
      </c>
      <c r="B7712" s="211">
        <v>0</v>
      </c>
      <c r="C7712" s="211">
        <v>1</v>
      </c>
      <c r="D7712" s="211" t="s">
        <v>331</v>
      </c>
      <c r="E7712" s="211" t="s">
        <v>3292</v>
      </c>
      <c r="F7712" s="211" t="s">
        <v>3291</v>
      </c>
    </row>
    <row r="7713" spans="1:6" x14ac:dyDescent="0.25">
      <c r="A7713" s="211" t="s">
        <v>5343</v>
      </c>
      <c r="B7713" s="211">
        <v>0</v>
      </c>
      <c r="C7713" s="211">
        <v>1</v>
      </c>
      <c r="D7713" s="211" t="s">
        <v>336</v>
      </c>
      <c r="E7713" s="211" t="s">
        <v>3292</v>
      </c>
      <c r="F7713" s="211" t="s">
        <v>3291</v>
      </c>
    </row>
    <row r="7714" spans="1:6" x14ac:dyDescent="0.25">
      <c r="A7714" s="211" t="s">
        <v>5343</v>
      </c>
      <c r="B7714" s="211">
        <v>0</v>
      </c>
      <c r="C7714" s="211">
        <v>1</v>
      </c>
      <c r="D7714" s="211" t="s">
        <v>305</v>
      </c>
      <c r="E7714" s="211" t="s">
        <v>3292</v>
      </c>
      <c r="F7714" s="211" t="s">
        <v>3291</v>
      </c>
    </row>
    <row r="7715" spans="1:6" x14ac:dyDescent="0.25">
      <c r="A7715" s="211" t="s">
        <v>5343</v>
      </c>
      <c r="B7715" s="211">
        <v>0</v>
      </c>
      <c r="C7715" s="211">
        <v>1</v>
      </c>
      <c r="D7715" s="211" t="s">
        <v>307</v>
      </c>
      <c r="E7715" s="211" t="s">
        <v>3292</v>
      </c>
      <c r="F7715" s="211" t="s">
        <v>3291</v>
      </c>
    </row>
    <row r="7716" spans="1:6" x14ac:dyDescent="0.25">
      <c r="A7716" s="211" t="s">
        <v>5343</v>
      </c>
      <c r="B7716" s="211">
        <v>0</v>
      </c>
      <c r="C7716" s="211">
        <v>1</v>
      </c>
      <c r="D7716" s="211" t="s">
        <v>333</v>
      </c>
      <c r="E7716" s="211" t="s">
        <v>3292</v>
      </c>
      <c r="F7716" s="211" t="s">
        <v>3291</v>
      </c>
    </row>
    <row r="7717" spans="1:6" x14ac:dyDescent="0.25">
      <c r="A7717" s="211" t="s">
        <v>5343</v>
      </c>
      <c r="B7717" s="211">
        <v>0</v>
      </c>
      <c r="C7717" s="211">
        <v>1</v>
      </c>
      <c r="D7717" s="211" t="s">
        <v>360</v>
      </c>
      <c r="E7717" s="211" t="s">
        <v>3292</v>
      </c>
      <c r="F7717" s="211" t="s">
        <v>3291</v>
      </c>
    </row>
    <row r="7718" spans="1:6" x14ac:dyDescent="0.25">
      <c r="A7718" s="211" t="s">
        <v>5343</v>
      </c>
      <c r="B7718" s="211">
        <v>0</v>
      </c>
      <c r="C7718" s="211">
        <v>1</v>
      </c>
      <c r="D7718" s="211">
        <v>6151</v>
      </c>
      <c r="E7718" s="211" t="s">
        <v>3292</v>
      </c>
      <c r="F7718" s="211" t="s">
        <v>3291</v>
      </c>
    </row>
    <row r="7719" spans="1:6" x14ac:dyDescent="0.25">
      <c r="A7719" s="211" t="s">
        <v>5343</v>
      </c>
      <c r="B7719" s="211">
        <v>0</v>
      </c>
      <c r="C7719" s="211">
        <v>1</v>
      </c>
      <c r="D7719" s="211" t="s">
        <v>2287</v>
      </c>
      <c r="E7719" s="211" t="s">
        <v>3292</v>
      </c>
      <c r="F7719" s="211" t="s">
        <v>3291</v>
      </c>
    </row>
    <row r="7720" spans="1:6" x14ac:dyDescent="0.25">
      <c r="A7720" s="211" t="s">
        <v>5343</v>
      </c>
      <c r="B7720" s="211">
        <v>0</v>
      </c>
      <c r="C7720" s="211">
        <v>1</v>
      </c>
      <c r="D7720" s="211" t="s">
        <v>357</v>
      </c>
      <c r="E7720" s="211" t="s">
        <v>3292</v>
      </c>
      <c r="F7720" s="211" t="s">
        <v>3291</v>
      </c>
    </row>
    <row r="7721" spans="1:6" x14ac:dyDescent="0.25">
      <c r="A7721" s="211" t="s">
        <v>5343</v>
      </c>
      <c r="B7721" s="211">
        <v>0</v>
      </c>
      <c r="C7721" s="211">
        <v>1</v>
      </c>
      <c r="D7721" s="211" t="s">
        <v>3993</v>
      </c>
      <c r="E7721" s="211" t="s">
        <v>3292</v>
      </c>
      <c r="F7721" s="211" t="s">
        <v>3291</v>
      </c>
    </row>
    <row r="7722" spans="1:6" x14ac:dyDescent="0.25">
      <c r="A7722" s="211" t="s">
        <v>5343</v>
      </c>
      <c r="B7722" s="211">
        <v>0</v>
      </c>
      <c r="C7722" s="211">
        <v>1</v>
      </c>
      <c r="D7722" s="211" t="s">
        <v>4195</v>
      </c>
      <c r="E7722" s="211" t="s">
        <v>127</v>
      </c>
      <c r="F7722" s="211" t="s">
        <v>3291</v>
      </c>
    </row>
    <row r="7723" spans="1:6" x14ac:dyDescent="0.25">
      <c r="A7723" s="211" t="s">
        <v>5343</v>
      </c>
      <c r="B7723" s="211">
        <v>0</v>
      </c>
      <c r="C7723" s="211">
        <v>1</v>
      </c>
      <c r="D7723" s="211" t="s">
        <v>4213</v>
      </c>
      <c r="E7723" s="211" t="s">
        <v>127</v>
      </c>
      <c r="F7723" s="211" t="s">
        <v>3291</v>
      </c>
    </row>
    <row r="7724" spans="1:6" x14ac:dyDescent="0.25">
      <c r="A7724" s="211" t="s">
        <v>5343</v>
      </c>
      <c r="B7724" s="211">
        <v>0</v>
      </c>
      <c r="C7724" s="211">
        <v>1</v>
      </c>
      <c r="D7724" s="211" t="s">
        <v>4214</v>
      </c>
      <c r="E7724" s="211" t="s">
        <v>127</v>
      </c>
      <c r="F7724" s="211" t="s">
        <v>3291</v>
      </c>
    </row>
    <row r="7725" spans="1:6" x14ac:dyDescent="0.25">
      <c r="A7725" s="211" t="s">
        <v>5343</v>
      </c>
      <c r="B7725" s="211">
        <v>0</v>
      </c>
      <c r="C7725" s="211">
        <v>1</v>
      </c>
      <c r="D7725" s="211" t="s">
        <v>4215</v>
      </c>
      <c r="E7725" s="211" t="s">
        <v>127</v>
      </c>
      <c r="F7725" s="211" t="s">
        <v>3291</v>
      </c>
    </row>
    <row r="7726" spans="1:6" x14ac:dyDescent="0.25">
      <c r="A7726" s="211" t="s">
        <v>5343</v>
      </c>
      <c r="B7726" s="211">
        <v>0</v>
      </c>
      <c r="C7726" s="211">
        <v>1</v>
      </c>
      <c r="D7726" s="211" t="s">
        <v>4216</v>
      </c>
      <c r="E7726" s="211" t="s">
        <v>127</v>
      </c>
      <c r="F7726" s="211" t="s">
        <v>3291</v>
      </c>
    </row>
    <row r="7727" spans="1:6" x14ac:dyDescent="0.25">
      <c r="A7727" s="211" t="s">
        <v>5343</v>
      </c>
      <c r="B7727" s="211">
        <v>0</v>
      </c>
      <c r="C7727" s="211">
        <v>1</v>
      </c>
      <c r="D7727" s="211" t="s">
        <v>4217</v>
      </c>
      <c r="E7727" s="211" t="s">
        <v>127</v>
      </c>
      <c r="F7727" s="211" t="s">
        <v>3291</v>
      </c>
    </row>
    <row r="7728" spans="1:6" x14ac:dyDescent="0.25">
      <c r="A7728" s="211" t="s">
        <v>5343</v>
      </c>
      <c r="B7728" s="211">
        <v>0</v>
      </c>
      <c r="C7728" s="211">
        <v>1</v>
      </c>
      <c r="D7728" s="211" t="s">
        <v>4218</v>
      </c>
      <c r="E7728" s="211" t="s">
        <v>127</v>
      </c>
      <c r="F7728" s="211" t="s">
        <v>3291</v>
      </c>
    </row>
    <row r="7729" spans="1:6" x14ac:dyDescent="0.25">
      <c r="A7729" s="211" t="s">
        <v>5343</v>
      </c>
      <c r="B7729" s="211">
        <v>0</v>
      </c>
      <c r="C7729" s="211">
        <v>1</v>
      </c>
      <c r="D7729" s="211" t="s">
        <v>4219</v>
      </c>
      <c r="E7729" s="211" t="s">
        <v>127</v>
      </c>
      <c r="F7729" s="211" t="s">
        <v>3291</v>
      </c>
    </row>
    <row r="7730" spans="1:6" x14ac:dyDescent="0.25">
      <c r="A7730" s="211" t="s">
        <v>5343</v>
      </c>
      <c r="B7730" s="211">
        <v>0</v>
      </c>
      <c r="C7730" s="211">
        <v>1</v>
      </c>
      <c r="D7730" s="211" t="s">
        <v>4220</v>
      </c>
      <c r="E7730" s="211" t="s">
        <v>127</v>
      </c>
      <c r="F7730" s="211" t="s">
        <v>3291</v>
      </c>
    </row>
    <row r="7731" spans="1:6" x14ac:dyDescent="0.25">
      <c r="A7731" s="211" t="s">
        <v>5343</v>
      </c>
      <c r="B7731" s="211">
        <v>0</v>
      </c>
      <c r="C7731" s="211">
        <v>1</v>
      </c>
      <c r="D7731" s="211" t="s">
        <v>4221</v>
      </c>
      <c r="E7731" s="211" t="s">
        <v>127</v>
      </c>
      <c r="F7731" s="211" t="s">
        <v>3291</v>
      </c>
    </row>
    <row r="7732" spans="1:6" x14ac:dyDescent="0.25">
      <c r="A7732" s="211" t="s">
        <v>5343</v>
      </c>
      <c r="B7732" s="211">
        <v>0</v>
      </c>
      <c r="C7732" s="211">
        <v>1</v>
      </c>
      <c r="D7732" s="211" t="s">
        <v>4222</v>
      </c>
      <c r="E7732" s="211" t="s">
        <v>127</v>
      </c>
      <c r="F7732" s="211" t="s">
        <v>3291</v>
      </c>
    </row>
    <row r="7733" spans="1:6" x14ac:dyDescent="0.25">
      <c r="A7733" s="211" t="s">
        <v>5343</v>
      </c>
      <c r="B7733" s="211">
        <v>0</v>
      </c>
      <c r="C7733" s="211">
        <v>1</v>
      </c>
      <c r="D7733" s="211" t="s">
        <v>4223</v>
      </c>
      <c r="E7733" s="211" t="s">
        <v>127</v>
      </c>
      <c r="F7733" s="211" t="s">
        <v>3291</v>
      </c>
    </row>
    <row r="7734" spans="1:6" x14ac:dyDescent="0.25">
      <c r="A7734" s="211" t="s">
        <v>5343</v>
      </c>
      <c r="B7734" s="211">
        <v>0</v>
      </c>
      <c r="C7734" s="211">
        <v>1</v>
      </c>
      <c r="D7734" s="211" t="s">
        <v>4260</v>
      </c>
      <c r="E7734" s="211" t="s">
        <v>127</v>
      </c>
      <c r="F7734" s="211" t="s">
        <v>3291</v>
      </c>
    </row>
    <row r="7735" spans="1:6" x14ac:dyDescent="0.25">
      <c r="A7735" s="211" t="s">
        <v>5343</v>
      </c>
      <c r="B7735" s="211">
        <v>0</v>
      </c>
      <c r="C7735" s="211">
        <v>1</v>
      </c>
      <c r="D7735" s="211" t="s">
        <v>3192</v>
      </c>
      <c r="E7735" s="211" t="s">
        <v>3292</v>
      </c>
      <c r="F7735" s="211" t="s">
        <v>3291</v>
      </c>
    </row>
    <row r="7736" spans="1:6" x14ac:dyDescent="0.25">
      <c r="A7736" s="211" t="s">
        <v>5343</v>
      </c>
      <c r="B7736" s="211">
        <v>0</v>
      </c>
      <c r="C7736" s="211">
        <v>1</v>
      </c>
      <c r="D7736" s="211" t="s">
        <v>926</v>
      </c>
      <c r="E7736" s="211" t="s">
        <v>3292</v>
      </c>
      <c r="F7736" s="211" t="s">
        <v>3291</v>
      </c>
    </row>
    <row r="7737" spans="1:6" x14ac:dyDescent="0.25">
      <c r="A7737" s="211" t="s">
        <v>5343</v>
      </c>
      <c r="B7737" s="211">
        <v>0</v>
      </c>
      <c r="C7737" s="211">
        <v>1</v>
      </c>
      <c r="D7737" s="211" t="s">
        <v>4301</v>
      </c>
      <c r="E7737" s="211" t="s">
        <v>127</v>
      </c>
      <c r="F7737" s="211" t="s">
        <v>3291</v>
      </c>
    </row>
    <row r="7738" spans="1:6" x14ac:dyDescent="0.25">
      <c r="A7738" s="211" t="s">
        <v>5343</v>
      </c>
      <c r="B7738" s="211">
        <v>0</v>
      </c>
      <c r="C7738" s="211">
        <v>1</v>
      </c>
      <c r="D7738" s="211" t="s">
        <v>4302</v>
      </c>
      <c r="E7738" s="211" t="s">
        <v>127</v>
      </c>
      <c r="F7738" s="211" t="s">
        <v>3291</v>
      </c>
    </row>
    <row r="7739" spans="1:6" x14ac:dyDescent="0.25">
      <c r="A7739" s="211" t="s">
        <v>5343</v>
      </c>
      <c r="B7739" s="211">
        <v>0</v>
      </c>
      <c r="C7739" s="211">
        <v>1</v>
      </c>
      <c r="D7739" s="211" t="s">
        <v>4303</v>
      </c>
      <c r="E7739" s="211" t="s">
        <v>127</v>
      </c>
      <c r="F7739" s="211" t="s">
        <v>3291</v>
      </c>
    </row>
    <row r="7740" spans="1:6" x14ac:dyDescent="0.25">
      <c r="A7740" s="211" t="s">
        <v>5343</v>
      </c>
      <c r="B7740" s="211">
        <v>0</v>
      </c>
      <c r="C7740" s="211">
        <v>1</v>
      </c>
      <c r="D7740" s="211" t="s">
        <v>4304</v>
      </c>
      <c r="E7740" s="211" t="s">
        <v>127</v>
      </c>
      <c r="F7740" s="211" t="s">
        <v>3291</v>
      </c>
    </row>
    <row r="7741" spans="1:6" x14ac:dyDescent="0.25">
      <c r="A7741" s="211" t="s">
        <v>5343</v>
      </c>
      <c r="B7741" s="211">
        <v>0</v>
      </c>
      <c r="C7741" s="211">
        <v>1</v>
      </c>
      <c r="D7741" s="211" t="s">
        <v>4305</v>
      </c>
      <c r="E7741" s="211" t="s">
        <v>127</v>
      </c>
      <c r="F7741" s="211" t="s">
        <v>3291</v>
      </c>
    </row>
    <row r="7742" spans="1:6" x14ac:dyDescent="0.25">
      <c r="A7742" s="211" t="s">
        <v>5343</v>
      </c>
      <c r="B7742" s="211">
        <v>0</v>
      </c>
      <c r="C7742" s="211">
        <v>1</v>
      </c>
      <c r="D7742" s="211" t="s">
        <v>4306</v>
      </c>
      <c r="E7742" s="211" t="s">
        <v>127</v>
      </c>
      <c r="F7742" s="211" t="s">
        <v>3291</v>
      </c>
    </row>
    <row r="7743" spans="1:6" x14ac:dyDescent="0.25">
      <c r="A7743" s="211" t="s">
        <v>5343</v>
      </c>
      <c r="B7743" s="211">
        <v>0</v>
      </c>
      <c r="C7743" s="211">
        <v>1</v>
      </c>
      <c r="D7743" s="211" t="s">
        <v>4307</v>
      </c>
      <c r="E7743" s="211" t="s">
        <v>127</v>
      </c>
      <c r="F7743" s="211" t="s">
        <v>3291</v>
      </c>
    </row>
    <row r="7744" spans="1:6" x14ac:dyDescent="0.25">
      <c r="A7744" s="211" t="s">
        <v>5343</v>
      </c>
      <c r="B7744" s="211">
        <v>0</v>
      </c>
      <c r="C7744" s="211">
        <v>1</v>
      </c>
      <c r="D7744" s="211" t="s">
        <v>4308</v>
      </c>
      <c r="E7744" s="211" t="s">
        <v>127</v>
      </c>
      <c r="F7744" s="211" t="s">
        <v>3291</v>
      </c>
    </row>
    <row r="7745" spans="1:6" x14ac:dyDescent="0.25">
      <c r="A7745" s="211" t="s">
        <v>5343</v>
      </c>
      <c r="B7745" s="211">
        <v>0</v>
      </c>
      <c r="C7745" s="211">
        <v>1</v>
      </c>
      <c r="D7745" s="211" t="s">
        <v>4309</v>
      </c>
      <c r="E7745" s="211" t="s">
        <v>127</v>
      </c>
      <c r="F7745" s="211" t="s">
        <v>3291</v>
      </c>
    </row>
    <row r="7746" spans="1:6" x14ac:dyDescent="0.25">
      <c r="A7746" s="211" t="s">
        <v>5343</v>
      </c>
      <c r="B7746" s="211">
        <v>0</v>
      </c>
      <c r="C7746" s="211">
        <v>1</v>
      </c>
      <c r="D7746" s="211" t="s">
        <v>4310</v>
      </c>
      <c r="E7746" s="211" t="s">
        <v>127</v>
      </c>
      <c r="F7746" s="211" t="s">
        <v>3291</v>
      </c>
    </row>
    <row r="7747" spans="1:6" x14ac:dyDescent="0.25">
      <c r="A7747" s="211" t="s">
        <v>5343</v>
      </c>
      <c r="B7747" s="211">
        <v>0</v>
      </c>
      <c r="C7747" s="211">
        <v>1</v>
      </c>
      <c r="D7747" s="211" t="s">
        <v>4311</v>
      </c>
      <c r="E7747" s="211" t="s">
        <v>127</v>
      </c>
      <c r="F7747" s="211" t="s">
        <v>3291</v>
      </c>
    </row>
    <row r="7748" spans="1:6" x14ac:dyDescent="0.25">
      <c r="A7748" s="211" t="s">
        <v>5343</v>
      </c>
      <c r="B7748" s="211">
        <v>0</v>
      </c>
      <c r="C7748" s="211">
        <v>1</v>
      </c>
      <c r="D7748" s="211" t="s">
        <v>4312</v>
      </c>
      <c r="E7748" s="211" t="s">
        <v>127</v>
      </c>
      <c r="F7748" s="211" t="s">
        <v>3291</v>
      </c>
    </row>
    <row r="7749" spans="1:6" x14ac:dyDescent="0.25">
      <c r="A7749" s="211" t="s">
        <v>5343</v>
      </c>
      <c r="B7749" s="211">
        <v>0</v>
      </c>
      <c r="C7749" s="211">
        <v>1</v>
      </c>
      <c r="D7749" s="211" t="s">
        <v>3381</v>
      </c>
      <c r="E7749" s="211" t="s">
        <v>3292</v>
      </c>
      <c r="F7749" s="211" t="s">
        <v>3291</v>
      </c>
    </row>
    <row r="7750" spans="1:6" x14ac:dyDescent="0.25">
      <c r="A7750" s="211" t="s">
        <v>5343</v>
      </c>
      <c r="B7750" s="211">
        <v>0</v>
      </c>
      <c r="C7750" s="211">
        <v>1</v>
      </c>
      <c r="D7750" s="211" t="s">
        <v>3367</v>
      </c>
      <c r="E7750" s="211" t="s">
        <v>3292</v>
      </c>
      <c r="F7750" s="211" t="s">
        <v>3291</v>
      </c>
    </row>
    <row r="7751" spans="1:6" x14ac:dyDescent="0.25">
      <c r="A7751" s="211" t="s">
        <v>5343</v>
      </c>
      <c r="B7751" s="211">
        <v>0</v>
      </c>
      <c r="C7751" s="211">
        <v>1</v>
      </c>
      <c r="D7751" s="211" t="s">
        <v>3371</v>
      </c>
      <c r="E7751" s="211" t="s">
        <v>3292</v>
      </c>
      <c r="F7751" s="211" t="s">
        <v>3291</v>
      </c>
    </row>
    <row r="7752" spans="1:6" x14ac:dyDescent="0.25">
      <c r="A7752" s="211" t="s">
        <v>5343</v>
      </c>
      <c r="B7752" s="211">
        <v>0</v>
      </c>
      <c r="C7752" s="211">
        <v>1</v>
      </c>
      <c r="D7752" s="211" t="s">
        <v>3366</v>
      </c>
      <c r="E7752" s="211" t="s">
        <v>3292</v>
      </c>
      <c r="F7752" s="211" t="s">
        <v>3291</v>
      </c>
    </row>
    <row r="7753" spans="1:6" x14ac:dyDescent="0.25">
      <c r="A7753" s="211" t="s">
        <v>5343</v>
      </c>
      <c r="B7753" s="211">
        <v>0</v>
      </c>
      <c r="C7753" s="211">
        <v>1</v>
      </c>
      <c r="D7753" s="211" t="s">
        <v>3370</v>
      </c>
      <c r="E7753" s="211" t="s">
        <v>3292</v>
      </c>
      <c r="F7753" s="211" t="s">
        <v>3291</v>
      </c>
    </row>
    <row r="7754" spans="1:6" x14ac:dyDescent="0.25">
      <c r="A7754" s="211" t="s">
        <v>5343</v>
      </c>
      <c r="B7754" s="211">
        <v>0</v>
      </c>
      <c r="C7754" s="211">
        <v>1</v>
      </c>
      <c r="D7754" s="211" t="s">
        <v>3369</v>
      </c>
      <c r="E7754" s="211" t="s">
        <v>3292</v>
      </c>
      <c r="F7754" s="211" t="s">
        <v>3291</v>
      </c>
    </row>
    <row r="7755" spans="1:6" x14ac:dyDescent="0.25">
      <c r="A7755" s="211" t="s">
        <v>5343</v>
      </c>
      <c r="B7755" s="211">
        <v>0</v>
      </c>
      <c r="C7755" s="211">
        <v>1</v>
      </c>
      <c r="D7755" s="211" t="s">
        <v>3372</v>
      </c>
      <c r="E7755" s="211" t="s">
        <v>3292</v>
      </c>
      <c r="F7755" s="211" t="s">
        <v>3291</v>
      </c>
    </row>
    <row r="7756" spans="1:6" x14ac:dyDescent="0.25">
      <c r="A7756" s="211" t="s">
        <v>5343</v>
      </c>
      <c r="B7756" s="211">
        <v>0</v>
      </c>
      <c r="C7756" s="211">
        <v>1</v>
      </c>
      <c r="D7756" s="211" t="s">
        <v>3365</v>
      </c>
      <c r="E7756" s="211" t="s">
        <v>3292</v>
      </c>
      <c r="F7756" s="211" t="s">
        <v>3291</v>
      </c>
    </row>
    <row r="7757" spans="1:6" x14ac:dyDescent="0.25">
      <c r="A7757" s="211" t="s">
        <v>5343</v>
      </c>
      <c r="B7757" s="211">
        <v>0</v>
      </c>
      <c r="C7757" s="211">
        <v>1</v>
      </c>
      <c r="D7757" s="211" t="s">
        <v>3368</v>
      </c>
      <c r="E7757" s="211" t="s">
        <v>3292</v>
      </c>
      <c r="F7757" s="211" t="s">
        <v>3291</v>
      </c>
    </row>
    <row r="7758" spans="1:6" x14ac:dyDescent="0.25">
      <c r="A7758" s="211" t="s">
        <v>5343</v>
      </c>
      <c r="B7758" s="211">
        <v>0</v>
      </c>
      <c r="C7758" s="211">
        <v>1</v>
      </c>
      <c r="D7758" s="211" t="s">
        <v>3382</v>
      </c>
      <c r="E7758" s="211" t="s">
        <v>3292</v>
      </c>
      <c r="F7758" s="211" t="s">
        <v>3291</v>
      </c>
    </row>
    <row r="7759" spans="1:6" x14ac:dyDescent="0.25">
      <c r="A7759" s="211" t="s">
        <v>5343</v>
      </c>
      <c r="B7759" s="211">
        <v>0</v>
      </c>
      <c r="C7759" s="211">
        <v>1</v>
      </c>
      <c r="D7759" s="211" t="s">
        <v>3949</v>
      </c>
      <c r="E7759" s="211" t="s">
        <v>127</v>
      </c>
      <c r="F7759" s="211" t="s">
        <v>3291</v>
      </c>
    </row>
    <row r="7760" spans="1:6" x14ac:dyDescent="0.25">
      <c r="A7760" s="211" t="s">
        <v>5343</v>
      </c>
      <c r="B7760" s="211">
        <v>0</v>
      </c>
      <c r="C7760" s="211">
        <v>1</v>
      </c>
      <c r="D7760" s="211" t="s">
        <v>4415</v>
      </c>
      <c r="E7760" s="211" t="s">
        <v>127</v>
      </c>
      <c r="F7760" s="211" t="s">
        <v>3291</v>
      </c>
    </row>
    <row r="7761" spans="1:6" x14ac:dyDescent="0.25">
      <c r="A7761" s="211" t="s">
        <v>5343</v>
      </c>
      <c r="B7761" s="211">
        <v>0</v>
      </c>
      <c r="C7761" s="211">
        <v>1</v>
      </c>
      <c r="D7761" s="211" t="s">
        <v>4416</v>
      </c>
      <c r="E7761" s="211" t="s">
        <v>127</v>
      </c>
      <c r="F7761" s="211" t="s">
        <v>3291</v>
      </c>
    </row>
    <row r="7762" spans="1:6" x14ac:dyDescent="0.25">
      <c r="A7762" s="211" t="s">
        <v>5343</v>
      </c>
      <c r="B7762" s="211">
        <v>0</v>
      </c>
      <c r="C7762" s="211">
        <v>1</v>
      </c>
      <c r="D7762" s="211" t="s">
        <v>4424</v>
      </c>
      <c r="E7762" s="211" t="s">
        <v>127</v>
      </c>
      <c r="F7762" s="211" t="s">
        <v>3291</v>
      </c>
    </row>
    <row r="7763" spans="1:6" x14ac:dyDescent="0.25">
      <c r="A7763" s="211" t="s">
        <v>5343</v>
      </c>
      <c r="B7763" s="211">
        <v>0</v>
      </c>
      <c r="C7763" s="211">
        <v>1</v>
      </c>
      <c r="D7763" s="300" t="s">
        <v>3074</v>
      </c>
      <c r="E7763" s="211" t="s">
        <v>3292</v>
      </c>
      <c r="F7763" s="211" t="s">
        <v>3291</v>
      </c>
    </row>
    <row r="7764" spans="1:6" x14ac:dyDescent="0.25">
      <c r="A7764" s="211" t="s">
        <v>5343</v>
      </c>
      <c r="B7764" s="211">
        <v>0</v>
      </c>
      <c r="C7764" s="211">
        <v>1</v>
      </c>
      <c r="D7764" s="300" t="s">
        <v>3075</v>
      </c>
      <c r="E7764" s="211" t="s">
        <v>127</v>
      </c>
      <c r="F7764" s="211" t="s">
        <v>3291</v>
      </c>
    </row>
    <row r="7765" spans="1:6" x14ac:dyDescent="0.25">
      <c r="A7765" s="211" t="s">
        <v>5343</v>
      </c>
      <c r="B7765" s="211">
        <v>0</v>
      </c>
      <c r="C7765" s="211">
        <v>1</v>
      </c>
      <c r="D7765" s="300" t="s">
        <v>2546</v>
      </c>
      <c r="E7765" s="211" t="s">
        <v>127</v>
      </c>
      <c r="F7765" s="211" t="s">
        <v>3291</v>
      </c>
    </row>
    <row r="7766" spans="1:6" x14ac:dyDescent="0.25">
      <c r="A7766" s="211" t="s">
        <v>5338</v>
      </c>
      <c r="B7766" s="211">
        <v>0</v>
      </c>
      <c r="C7766" s="211">
        <v>1</v>
      </c>
      <c r="D7766" s="211" t="s">
        <v>379</v>
      </c>
      <c r="E7766" s="211" t="s">
        <v>3482</v>
      </c>
      <c r="F7766" s="211" t="s">
        <v>3291</v>
      </c>
    </row>
    <row r="7767" spans="1:6" x14ac:dyDescent="0.25">
      <c r="A7767" s="211" t="s">
        <v>5338</v>
      </c>
      <c r="B7767" s="211">
        <v>0</v>
      </c>
      <c r="C7767" s="211">
        <v>1</v>
      </c>
      <c r="D7767" s="211" t="s">
        <v>385</v>
      </c>
      <c r="E7767" s="211" t="s">
        <v>3482</v>
      </c>
      <c r="F7767" s="211" t="s">
        <v>3291</v>
      </c>
    </row>
    <row r="7768" spans="1:6" x14ac:dyDescent="0.25">
      <c r="A7768" s="211" t="s">
        <v>5338</v>
      </c>
      <c r="B7768" s="211">
        <v>0</v>
      </c>
      <c r="C7768" s="211">
        <v>1</v>
      </c>
      <c r="D7768" s="211" t="s">
        <v>3162</v>
      </c>
      <c r="E7768" s="211" t="s">
        <v>3482</v>
      </c>
      <c r="F7768" s="211" t="s">
        <v>3291</v>
      </c>
    </row>
    <row r="7769" spans="1:6" x14ac:dyDescent="0.25">
      <c r="A7769" s="211" t="s">
        <v>5338</v>
      </c>
      <c r="B7769" s="211">
        <v>0</v>
      </c>
      <c r="C7769" s="211">
        <v>1</v>
      </c>
      <c r="D7769" s="211" t="s">
        <v>3247</v>
      </c>
      <c r="E7769" s="211" t="s">
        <v>3482</v>
      </c>
      <c r="F7769" s="211" t="s">
        <v>3291</v>
      </c>
    </row>
    <row r="7770" spans="1:6" x14ac:dyDescent="0.25">
      <c r="A7770" s="211" t="s">
        <v>5338</v>
      </c>
      <c r="B7770" s="211">
        <v>0</v>
      </c>
      <c r="C7770" s="211">
        <v>1</v>
      </c>
      <c r="D7770" s="211" t="s">
        <v>2283</v>
      </c>
      <c r="E7770" s="211" t="s">
        <v>3482</v>
      </c>
      <c r="F7770" s="211" t="s">
        <v>3291</v>
      </c>
    </row>
    <row r="7771" spans="1:6" x14ac:dyDescent="0.25">
      <c r="A7771" s="211" t="s">
        <v>5338</v>
      </c>
      <c r="B7771" s="211">
        <v>0</v>
      </c>
      <c r="C7771" s="211">
        <v>1</v>
      </c>
      <c r="D7771" s="211" t="s">
        <v>2282</v>
      </c>
      <c r="E7771" s="211" t="s">
        <v>3482</v>
      </c>
      <c r="F7771" s="211" t="s">
        <v>3291</v>
      </c>
    </row>
    <row r="7772" spans="1:6" x14ac:dyDescent="0.25">
      <c r="A7772" s="211" t="s">
        <v>5338</v>
      </c>
      <c r="B7772" s="211">
        <v>0</v>
      </c>
      <c r="C7772" s="211">
        <v>1</v>
      </c>
      <c r="D7772" s="211" t="s">
        <v>209</v>
      </c>
      <c r="E7772" s="211" t="s">
        <v>3292</v>
      </c>
      <c r="F7772" s="211" t="s">
        <v>3291</v>
      </c>
    </row>
    <row r="7773" spans="1:6" x14ac:dyDescent="0.25">
      <c r="A7773" s="211" t="s">
        <v>5338</v>
      </c>
      <c r="B7773" s="211">
        <v>0</v>
      </c>
      <c r="C7773" s="211">
        <v>1</v>
      </c>
      <c r="D7773" s="211" t="s">
        <v>3196</v>
      </c>
      <c r="E7773" s="211" t="s">
        <v>3292</v>
      </c>
      <c r="F7773" s="211" t="s">
        <v>3291</v>
      </c>
    </row>
    <row r="7774" spans="1:6" x14ac:dyDescent="0.25">
      <c r="A7774" s="211" t="s">
        <v>5338</v>
      </c>
      <c r="B7774" s="211">
        <v>0</v>
      </c>
      <c r="C7774" s="211">
        <v>1</v>
      </c>
      <c r="D7774" s="211" t="s">
        <v>392</v>
      </c>
      <c r="E7774" s="211" t="s">
        <v>3292</v>
      </c>
      <c r="F7774" s="211" t="s">
        <v>3291</v>
      </c>
    </row>
    <row r="7775" spans="1:6" x14ac:dyDescent="0.25">
      <c r="A7775" s="211" t="s">
        <v>5338</v>
      </c>
      <c r="B7775" s="211">
        <v>0</v>
      </c>
      <c r="C7775" s="211">
        <v>1</v>
      </c>
      <c r="D7775" s="211" t="s">
        <v>642</v>
      </c>
      <c r="E7775" s="211" t="s">
        <v>3292</v>
      </c>
      <c r="F7775" s="211" t="s">
        <v>3291</v>
      </c>
    </row>
    <row r="7776" spans="1:6" x14ac:dyDescent="0.25">
      <c r="A7776" s="211" t="s">
        <v>5338</v>
      </c>
      <c r="B7776" s="211">
        <v>0</v>
      </c>
      <c r="C7776" s="211">
        <v>1</v>
      </c>
      <c r="D7776" s="211" t="s">
        <v>395</v>
      </c>
      <c r="E7776" s="211" t="s">
        <v>3292</v>
      </c>
      <c r="F7776" s="211" t="s">
        <v>3291</v>
      </c>
    </row>
    <row r="7777" spans="1:6" x14ac:dyDescent="0.25">
      <c r="A7777" s="211" t="s">
        <v>5338</v>
      </c>
      <c r="B7777" s="211">
        <v>0</v>
      </c>
      <c r="C7777" s="211">
        <v>1</v>
      </c>
      <c r="D7777" s="211" t="s">
        <v>397</v>
      </c>
      <c r="E7777" s="211" t="s">
        <v>3292</v>
      </c>
      <c r="F7777" s="211" t="s">
        <v>3291</v>
      </c>
    </row>
    <row r="7778" spans="1:6" x14ac:dyDescent="0.25">
      <c r="A7778" s="211" t="s">
        <v>5338</v>
      </c>
      <c r="B7778" s="211">
        <v>0</v>
      </c>
      <c r="C7778" s="211">
        <v>1</v>
      </c>
      <c r="D7778" s="211" t="s">
        <v>292</v>
      </c>
      <c r="E7778" s="211" t="s">
        <v>3292</v>
      </c>
      <c r="F7778" s="211" t="s">
        <v>3291</v>
      </c>
    </row>
    <row r="7779" spans="1:6" x14ac:dyDescent="0.25">
      <c r="A7779" s="211" t="s">
        <v>5338</v>
      </c>
      <c r="B7779" s="211">
        <v>0</v>
      </c>
      <c r="C7779" s="211">
        <v>1</v>
      </c>
      <c r="D7779" s="211" t="s">
        <v>400</v>
      </c>
      <c r="E7779" s="211" t="s">
        <v>3292</v>
      </c>
      <c r="F7779" s="211" t="s">
        <v>3291</v>
      </c>
    </row>
    <row r="7780" spans="1:6" x14ac:dyDescent="0.25">
      <c r="A7780" s="211" t="s">
        <v>5338</v>
      </c>
      <c r="B7780" s="211">
        <v>0</v>
      </c>
      <c r="C7780" s="211">
        <v>1</v>
      </c>
      <c r="D7780" s="211" t="s">
        <v>403</v>
      </c>
      <c r="E7780" s="211" t="s">
        <v>3292</v>
      </c>
      <c r="F7780" s="211" t="s">
        <v>3291</v>
      </c>
    </row>
    <row r="7781" spans="1:6" x14ac:dyDescent="0.25">
      <c r="A7781" s="211" t="s">
        <v>5338</v>
      </c>
      <c r="B7781" s="211">
        <v>0</v>
      </c>
      <c r="C7781" s="211">
        <v>1</v>
      </c>
      <c r="D7781" s="211" t="s">
        <v>1042</v>
      </c>
      <c r="E7781" s="211" t="s">
        <v>3292</v>
      </c>
      <c r="F7781" s="211" t="s">
        <v>3291</v>
      </c>
    </row>
    <row r="7782" spans="1:6" x14ac:dyDescent="0.25">
      <c r="A7782" s="211" t="s">
        <v>5338</v>
      </c>
      <c r="B7782" s="211">
        <v>0</v>
      </c>
      <c r="C7782" s="211">
        <v>1</v>
      </c>
      <c r="D7782" s="211" t="s">
        <v>1045</v>
      </c>
      <c r="E7782" s="211" t="s">
        <v>3292</v>
      </c>
      <c r="F7782" s="211" t="s">
        <v>3291</v>
      </c>
    </row>
    <row r="7783" spans="1:6" x14ac:dyDescent="0.25">
      <c r="A7783" s="211" t="s">
        <v>5338</v>
      </c>
      <c r="B7783" s="211">
        <v>0</v>
      </c>
      <c r="C7783" s="211">
        <v>1</v>
      </c>
      <c r="D7783" s="211" t="s">
        <v>933</v>
      </c>
      <c r="E7783" s="211" t="s">
        <v>3292</v>
      </c>
      <c r="F7783" s="211" t="s">
        <v>3291</v>
      </c>
    </row>
    <row r="7784" spans="1:6" x14ac:dyDescent="0.25">
      <c r="A7784" s="211" t="s">
        <v>5338</v>
      </c>
      <c r="B7784" s="211">
        <v>0</v>
      </c>
      <c r="C7784" s="211">
        <v>1</v>
      </c>
      <c r="D7784" s="211" t="s">
        <v>932</v>
      </c>
      <c r="E7784" s="211" t="s">
        <v>3292</v>
      </c>
      <c r="F7784" s="211" t="s">
        <v>3291</v>
      </c>
    </row>
    <row r="7785" spans="1:6" x14ac:dyDescent="0.25">
      <c r="A7785" s="211" t="s">
        <v>5338</v>
      </c>
      <c r="B7785" s="211">
        <v>0</v>
      </c>
      <c r="C7785" s="211">
        <v>1</v>
      </c>
      <c r="D7785" s="211" t="s">
        <v>381</v>
      </c>
      <c r="E7785" s="211" t="s">
        <v>3292</v>
      </c>
      <c r="F7785" s="211" t="s">
        <v>3291</v>
      </c>
    </row>
    <row r="7786" spans="1:6" x14ac:dyDescent="0.25">
      <c r="A7786" s="211" t="s">
        <v>5338</v>
      </c>
      <c r="B7786" s="211">
        <v>0</v>
      </c>
      <c r="C7786" s="211">
        <v>1</v>
      </c>
      <c r="D7786" s="211" t="s">
        <v>767</v>
      </c>
      <c r="E7786" s="211" t="s">
        <v>3292</v>
      </c>
      <c r="F7786" s="211" t="s">
        <v>3291</v>
      </c>
    </row>
    <row r="7787" spans="1:6" x14ac:dyDescent="0.25">
      <c r="A7787" s="211" t="s">
        <v>5338</v>
      </c>
      <c r="B7787" s="211">
        <v>0</v>
      </c>
      <c r="C7787" s="211">
        <v>1</v>
      </c>
      <c r="D7787" s="211" t="s">
        <v>4401</v>
      </c>
      <c r="E7787" s="211" t="s">
        <v>127</v>
      </c>
      <c r="F7787" s="211" t="s">
        <v>3291</v>
      </c>
    </row>
    <row r="7788" spans="1:6" x14ac:dyDescent="0.25">
      <c r="A7788" s="211" t="s">
        <v>5338</v>
      </c>
      <c r="B7788" s="211">
        <v>0</v>
      </c>
      <c r="C7788" s="211">
        <v>1</v>
      </c>
      <c r="D7788" s="211" t="s">
        <v>3200</v>
      </c>
      <c r="E7788" s="211" t="s">
        <v>127</v>
      </c>
      <c r="F7788" s="211" t="s">
        <v>3291</v>
      </c>
    </row>
    <row r="7789" spans="1:6" x14ac:dyDescent="0.25">
      <c r="A7789" s="211" t="s">
        <v>5338</v>
      </c>
      <c r="B7789" s="211">
        <v>0</v>
      </c>
      <c r="C7789" s="211">
        <v>1</v>
      </c>
      <c r="D7789" s="211" t="s">
        <v>3199</v>
      </c>
      <c r="E7789" s="211" t="s">
        <v>3292</v>
      </c>
      <c r="F7789" s="211" t="s">
        <v>3291</v>
      </c>
    </row>
    <row r="7790" spans="1:6" x14ac:dyDescent="0.25">
      <c r="A7790" s="211" t="s">
        <v>5338</v>
      </c>
      <c r="B7790" s="211">
        <v>0</v>
      </c>
      <c r="C7790" s="211">
        <v>1</v>
      </c>
      <c r="D7790" s="211" t="s">
        <v>87</v>
      </c>
      <c r="E7790" s="211" t="s">
        <v>3292</v>
      </c>
      <c r="F7790" s="211" t="s">
        <v>3291</v>
      </c>
    </row>
    <row r="7791" spans="1:6" x14ac:dyDescent="0.25">
      <c r="A7791" s="211" t="s">
        <v>5338</v>
      </c>
      <c r="B7791" s="211">
        <v>0</v>
      </c>
      <c r="C7791" s="211">
        <v>1</v>
      </c>
      <c r="D7791" s="211" t="s">
        <v>3584</v>
      </c>
      <c r="E7791" s="211" t="s">
        <v>3292</v>
      </c>
      <c r="F7791" s="211" t="s">
        <v>3291</v>
      </c>
    </row>
    <row r="7792" spans="1:6" x14ac:dyDescent="0.25">
      <c r="A7792" s="211" t="s">
        <v>5338</v>
      </c>
      <c r="B7792" s="211">
        <v>0</v>
      </c>
      <c r="C7792" s="211">
        <v>1</v>
      </c>
      <c r="D7792" s="211" t="s">
        <v>78</v>
      </c>
      <c r="E7792" s="211" t="s">
        <v>3292</v>
      </c>
      <c r="F7792" s="211" t="s">
        <v>3291</v>
      </c>
    </row>
    <row r="7793" spans="1:6" x14ac:dyDescent="0.25">
      <c r="A7793" s="211" t="s">
        <v>5338</v>
      </c>
      <c r="B7793" s="211">
        <v>0</v>
      </c>
      <c r="C7793" s="211">
        <v>1</v>
      </c>
      <c r="D7793" s="211" t="s">
        <v>3532</v>
      </c>
      <c r="E7793" s="211" t="s">
        <v>3292</v>
      </c>
      <c r="F7793" s="211" t="s">
        <v>3291</v>
      </c>
    </row>
    <row r="7794" spans="1:6" x14ac:dyDescent="0.25">
      <c r="A7794" s="211" t="s">
        <v>5338</v>
      </c>
      <c r="B7794" s="211">
        <v>0</v>
      </c>
      <c r="C7794" s="211">
        <v>1</v>
      </c>
      <c r="D7794" s="211" t="s">
        <v>1048</v>
      </c>
      <c r="E7794" s="211" t="s">
        <v>3292</v>
      </c>
      <c r="F7794" s="211" t="s">
        <v>3291</v>
      </c>
    </row>
    <row r="7795" spans="1:6" x14ac:dyDescent="0.25">
      <c r="A7795" s="211" t="s">
        <v>5338</v>
      </c>
      <c r="B7795" s="211">
        <v>0</v>
      </c>
      <c r="C7795" s="211">
        <v>1</v>
      </c>
      <c r="D7795" s="211" t="s">
        <v>1050</v>
      </c>
      <c r="E7795" s="211" t="s">
        <v>3292</v>
      </c>
      <c r="F7795" s="211" t="s">
        <v>3291</v>
      </c>
    </row>
    <row r="7796" spans="1:6" x14ac:dyDescent="0.25">
      <c r="A7796" s="211" t="s">
        <v>5338</v>
      </c>
      <c r="B7796" s="211">
        <v>0</v>
      </c>
      <c r="C7796" s="211">
        <v>1</v>
      </c>
      <c r="D7796" s="211" t="s">
        <v>1043</v>
      </c>
      <c r="E7796" s="211" t="s">
        <v>3292</v>
      </c>
      <c r="F7796" s="211" t="s">
        <v>3291</v>
      </c>
    </row>
    <row r="7797" spans="1:6" x14ac:dyDescent="0.25">
      <c r="A7797" s="211" t="s">
        <v>5338</v>
      </c>
      <c r="B7797" s="211">
        <v>0</v>
      </c>
      <c r="C7797" s="211">
        <v>1</v>
      </c>
      <c r="D7797" s="211" t="s">
        <v>4402</v>
      </c>
      <c r="E7797" s="211" t="s">
        <v>127</v>
      </c>
      <c r="F7797" s="211" t="s">
        <v>3291</v>
      </c>
    </row>
    <row r="7798" spans="1:6" x14ac:dyDescent="0.25">
      <c r="A7798" s="211" t="s">
        <v>5338</v>
      </c>
      <c r="B7798" s="211">
        <v>0</v>
      </c>
      <c r="C7798" s="211">
        <v>1</v>
      </c>
      <c r="D7798" s="211" t="s">
        <v>303</v>
      </c>
      <c r="E7798" s="211" t="s">
        <v>3292</v>
      </c>
      <c r="F7798" s="211" t="s">
        <v>3291</v>
      </c>
    </row>
    <row r="7799" spans="1:6" x14ac:dyDescent="0.25">
      <c r="A7799" s="211" t="s">
        <v>5338</v>
      </c>
      <c r="B7799" s="211">
        <v>0</v>
      </c>
      <c r="C7799" s="211">
        <v>1</v>
      </c>
      <c r="D7799" s="211" t="s">
        <v>314</v>
      </c>
      <c r="E7799" s="211" t="s">
        <v>3292</v>
      </c>
      <c r="F7799" s="211" t="s">
        <v>3291</v>
      </c>
    </row>
    <row r="7800" spans="1:6" x14ac:dyDescent="0.25">
      <c r="A7800" s="211" t="s">
        <v>5338</v>
      </c>
      <c r="B7800" s="211">
        <v>0</v>
      </c>
      <c r="C7800" s="211">
        <v>1</v>
      </c>
      <c r="D7800" s="211" t="s">
        <v>302</v>
      </c>
      <c r="E7800" s="211" t="s">
        <v>3292</v>
      </c>
      <c r="F7800" s="211" t="s">
        <v>3291</v>
      </c>
    </row>
    <row r="7801" spans="1:6" x14ac:dyDescent="0.25">
      <c r="A7801" s="211" t="s">
        <v>5338</v>
      </c>
      <c r="B7801" s="211">
        <v>0</v>
      </c>
      <c r="C7801" s="211">
        <v>1</v>
      </c>
      <c r="D7801" s="211" t="s">
        <v>316</v>
      </c>
      <c r="E7801" s="211" t="s">
        <v>3292</v>
      </c>
      <c r="F7801" s="211" t="s">
        <v>3291</v>
      </c>
    </row>
    <row r="7802" spans="1:6" x14ac:dyDescent="0.25">
      <c r="A7802" s="211" t="s">
        <v>5338</v>
      </c>
      <c r="B7802" s="211">
        <v>0</v>
      </c>
      <c r="C7802" s="211">
        <v>1</v>
      </c>
      <c r="D7802" s="211" t="s">
        <v>317</v>
      </c>
      <c r="E7802" s="211" t="s">
        <v>3292</v>
      </c>
      <c r="F7802" s="211" t="s">
        <v>3291</v>
      </c>
    </row>
    <row r="7803" spans="1:6" x14ac:dyDescent="0.25">
      <c r="A7803" s="211" t="s">
        <v>5338</v>
      </c>
      <c r="B7803" s="211">
        <v>0</v>
      </c>
      <c r="C7803" s="211">
        <v>1</v>
      </c>
      <c r="D7803" s="211" t="s">
        <v>319</v>
      </c>
      <c r="E7803" s="211" t="s">
        <v>3292</v>
      </c>
      <c r="F7803" s="211" t="s">
        <v>3291</v>
      </c>
    </row>
    <row r="7804" spans="1:6" x14ac:dyDescent="0.25">
      <c r="A7804" s="211" t="s">
        <v>5338</v>
      </c>
      <c r="B7804" s="211">
        <v>0</v>
      </c>
      <c r="C7804" s="211">
        <v>1</v>
      </c>
      <c r="D7804" s="211" t="s">
        <v>276</v>
      </c>
      <c r="E7804" s="211" t="s">
        <v>3292</v>
      </c>
      <c r="F7804" s="211" t="s">
        <v>3291</v>
      </c>
    </row>
    <row r="7805" spans="1:6" x14ac:dyDescent="0.25">
      <c r="A7805" s="211" t="s">
        <v>5338</v>
      </c>
      <c r="B7805" s="211">
        <v>0</v>
      </c>
      <c r="C7805" s="211">
        <v>1</v>
      </c>
      <c r="D7805" s="211" t="s">
        <v>327</v>
      </c>
      <c r="E7805" s="211" t="s">
        <v>3292</v>
      </c>
      <c r="F7805" s="211" t="s">
        <v>3291</v>
      </c>
    </row>
    <row r="7806" spans="1:6" x14ac:dyDescent="0.25">
      <c r="A7806" s="211" t="s">
        <v>5338</v>
      </c>
      <c r="B7806" s="211">
        <v>0</v>
      </c>
      <c r="C7806" s="211">
        <v>1</v>
      </c>
      <c r="D7806" s="211" t="s">
        <v>323</v>
      </c>
      <c r="E7806" s="211" t="s">
        <v>3292</v>
      </c>
      <c r="F7806" s="211" t="s">
        <v>3291</v>
      </c>
    </row>
    <row r="7807" spans="1:6" x14ac:dyDescent="0.25">
      <c r="A7807" s="211" t="s">
        <v>5338</v>
      </c>
      <c r="B7807" s="211">
        <v>0</v>
      </c>
      <c r="C7807" s="211">
        <v>1</v>
      </c>
      <c r="D7807" s="211" t="s">
        <v>321</v>
      </c>
      <c r="E7807" s="211" t="s">
        <v>3292</v>
      </c>
      <c r="F7807" s="211" t="s">
        <v>3291</v>
      </c>
    </row>
    <row r="7808" spans="1:6" x14ac:dyDescent="0.25">
      <c r="A7808" s="211" t="s">
        <v>5338</v>
      </c>
      <c r="B7808" s="211">
        <v>0</v>
      </c>
      <c r="C7808" s="211">
        <v>1</v>
      </c>
      <c r="D7808" s="211" t="s">
        <v>325</v>
      </c>
      <c r="E7808" s="211" t="s">
        <v>3292</v>
      </c>
      <c r="F7808" s="211" t="s">
        <v>3291</v>
      </c>
    </row>
    <row r="7809" spans="1:6" x14ac:dyDescent="0.25">
      <c r="A7809" s="211" t="s">
        <v>5338</v>
      </c>
      <c r="B7809" s="211">
        <v>0</v>
      </c>
      <c r="C7809" s="211">
        <v>1</v>
      </c>
      <c r="D7809" s="211" t="s">
        <v>337</v>
      </c>
      <c r="E7809" s="211" t="s">
        <v>3292</v>
      </c>
      <c r="F7809" s="211" t="s">
        <v>3291</v>
      </c>
    </row>
    <row r="7810" spans="1:6" x14ac:dyDescent="0.25">
      <c r="A7810" s="211" t="s">
        <v>5338</v>
      </c>
      <c r="B7810" s="211">
        <v>0</v>
      </c>
      <c r="C7810" s="211">
        <v>1</v>
      </c>
      <c r="D7810" s="211" t="s">
        <v>315</v>
      </c>
      <c r="E7810" s="211" t="s">
        <v>3292</v>
      </c>
      <c r="F7810" s="211" t="s">
        <v>3291</v>
      </c>
    </row>
    <row r="7811" spans="1:6" x14ac:dyDescent="0.25">
      <c r="A7811" s="211" t="s">
        <v>5338</v>
      </c>
      <c r="B7811" s="211">
        <v>0</v>
      </c>
      <c r="C7811" s="211">
        <v>1</v>
      </c>
      <c r="D7811" s="211" t="s">
        <v>335</v>
      </c>
      <c r="E7811" s="211" t="s">
        <v>3292</v>
      </c>
      <c r="F7811" s="211" t="s">
        <v>3291</v>
      </c>
    </row>
    <row r="7812" spans="1:6" x14ac:dyDescent="0.25">
      <c r="A7812" s="211" t="s">
        <v>5338</v>
      </c>
      <c r="B7812" s="211">
        <v>0</v>
      </c>
      <c r="C7812" s="211">
        <v>1</v>
      </c>
      <c r="D7812" s="211" t="s">
        <v>329</v>
      </c>
      <c r="E7812" s="211" t="s">
        <v>3292</v>
      </c>
      <c r="F7812" s="211" t="s">
        <v>3291</v>
      </c>
    </row>
    <row r="7813" spans="1:6" x14ac:dyDescent="0.25">
      <c r="A7813" s="211" t="s">
        <v>5338</v>
      </c>
      <c r="B7813" s="211">
        <v>0</v>
      </c>
      <c r="C7813" s="211">
        <v>1</v>
      </c>
      <c r="D7813" s="211" t="s">
        <v>332</v>
      </c>
      <c r="E7813" s="211" t="s">
        <v>3292</v>
      </c>
      <c r="F7813" s="211" t="s">
        <v>3291</v>
      </c>
    </row>
    <row r="7814" spans="1:6" x14ac:dyDescent="0.25">
      <c r="A7814" s="211" t="s">
        <v>5338</v>
      </c>
      <c r="B7814" s="211">
        <v>0</v>
      </c>
      <c r="C7814" s="211">
        <v>1</v>
      </c>
      <c r="D7814" s="211" t="s">
        <v>330</v>
      </c>
      <c r="E7814" s="211" t="s">
        <v>3292</v>
      </c>
      <c r="F7814" s="211" t="s">
        <v>3291</v>
      </c>
    </row>
    <row r="7815" spans="1:6" x14ac:dyDescent="0.25">
      <c r="A7815" s="211" t="s">
        <v>5338</v>
      </c>
      <c r="B7815" s="211">
        <v>0</v>
      </c>
      <c r="C7815" s="211">
        <v>1</v>
      </c>
      <c r="D7815" s="211" t="s">
        <v>331</v>
      </c>
      <c r="E7815" s="211" t="s">
        <v>3292</v>
      </c>
      <c r="F7815" s="211" t="s">
        <v>3291</v>
      </c>
    </row>
    <row r="7816" spans="1:6" x14ac:dyDescent="0.25">
      <c r="A7816" s="211" t="s">
        <v>5338</v>
      </c>
      <c r="B7816" s="211">
        <v>0</v>
      </c>
      <c r="C7816" s="211">
        <v>1</v>
      </c>
      <c r="D7816" s="211" t="s">
        <v>336</v>
      </c>
      <c r="E7816" s="211" t="s">
        <v>3292</v>
      </c>
      <c r="F7816" s="211" t="s">
        <v>3291</v>
      </c>
    </row>
    <row r="7817" spans="1:6" x14ac:dyDescent="0.25">
      <c r="A7817" s="211" t="s">
        <v>5338</v>
      </c>
      <c r="B7817" s="211">
        <v>0</v>
      </c>
      <c r="C7817" s="211">
        <v>1</v>
      </c>
      <c r="D7817" s="211" t="s">
        <v>305</v>
      </c>
      <c r="E7817" s="211" t="s">
        <v>3292</v>
      </c>
      <c r="F7817" s="211" t="s">
        <v>3291</v>
      </c>
    </row>
    <row r="7818" spans="1:6" x14ac:dyDescent="0.25">
      <c r="A7818" s="211" t="s">
        <v>5338</v>
      </c>
      <c r="B7818" s="211">
        <v>0</v>
      </c>
      <c r="C7818" s="211">
        <v>1</v>
      </c>
      <c r="D7818" s="211" t="s">
        <v>307</v>
      </c>
      <c r="E7818" s="211" t="s">
        <v>3292</v>
      </c>
      <c r="F7818" s="211" t="s">
        <v>3291</v>
      </c>
    </row>
    <row r="7819" spans="1:6" x14ac:dyDescent="0.25">
      <c r="A7819" s="211" t="s">
        <v>5338</v>
      </c>
      <c r="B7819" s="211">
        <v>0</v>
      </c>
      <c r="C7819" s="211">
        <v>1</v>
      </c>
      <c r="D7819" s="211" t="s">
        <v>333</v>
      </c>
      <c r="E7819" s="211" t="s">
        <v>3292</v>
      </c>
      <c r="F7819" s="211" t="s">
        <v>3291</v>
      </c>
    </row>
    <row r="7820" spans="1:6" x14ac:dyDescent="0.25">
      <c r="A7820" s="211" t="s">
        <v>5338</v>
      </c>
      <c r="B7820" s="211">
        <v>0</v>
      </c>
      <c r="C7820" s="211">
        <v>1</v>
      </c>
      <c r="D7820" s="211">
        <v>6151</v>
      </c>
      <c r="E7820" s="211" t="s">
        <v>3292</v>
      </c>
      <c r="F7820" s="211" t="s">
        <v>3291</v>
      </c>
    </row>
    <row r="7821" spans="1:6" x14ac:dyDescent="0.25">
      <c r="A7821" s="211" t="s">
        <v>5338</v>
      </c>
      <c r="B7821" s="211">
        <v>0</v>
      </c>
      <c r="C7821" s="211">
        <v>1</v>
      </c>
      <c r="D7821" s="211" t="s">
        <v>360</v>
      </c>
      <c r="E7821" s="211" t="s">
        <v>3292</v>
      </c>
      <c r="F7821" s="211" t="s">
        <v>3291</v>
      </c>
    </row>
    <row r="7822" spans="1:6" x14ac:dyDescent="0.25">
      <c r="A7822" s="211" t="s">
        <v>5338</v>
      </c>
      <c r="B7822" s="211">
        <v>0</v>
      </c>
      <c r="C7822" s="211">
        <v>1</v>
      </c>
      <c r="D7822" s="211" t="s">
        <v>2287</v>
      </c>
      <c r="E7822" s="211" t="s">
        <v>3292</v>
      </c>
      <c r="F7822" s="211" t="s">
        <v>3291</v>
      </c>
    </row>
    <row r="7823" spans="1:6" x14ac:dyDescent="0.25">
      <c r="A7823" s="211" t="s">
        <v>5338</v>
      </c>
      <c r="B7823" s="211">
        <v>0</v>
      </c>
      <c r="C7823" s="211">
        <v>1</v>
      </c>
      <c r="D7823" s="211" t="s">
        <v>357</v>
      </c>
      <c r="E7823" s="211" t="s">
        <v>3292</v>
      </c>
      <c r="F7823" s="211" t="s">
        <v>3291</v>
      </c>
    </row>
    <row r="7824" spans="1:6" x14ac:dyDescent="0.25">
      <c r="A7824" s="211" t="s">
        <v>5338</v>
      </c>
      <c r="B7824" s="211">
        <v>0</v>
      </c>
      <c r="C7824" s="211">
        <v>1</v>
      </c>
      <c r="D7824" s="211" t="s">
        <v>1714</v>
      </c>
      <c r="E7824" s="211" t="s">
        <v>3292</v>
      </c>
      <c r="F7824" s="211" t="s">
        <v>3291</v>
      </c>
    </row>
    <row r="7825" spans="1:6" x14ac:dyDescent="0.25">
      <c r="A7825" s="211" t="s">
        <v>5338</v>
      </c>
      <c r="B7825" s="211">
        <v>0</v>
      </c>
      <c r="C7825" s="211">
        <v>1</v>
      </c>
      <c r="D7825" s="211" t="s">
        <v>1716</v>
      </c>
      <c r="E7825" s="211" t="s">
        <v>3292</v>
      </c>
      <c r="F7825" s="211" t="s">
        <v>3291</v>
      </c>
    </row>
    <row r="7826" spans="1:6" x14ac:dyDescent="0.25">
      <c r="A7826" s="211" t="s">
        <v>5338</v>
      </c>
      <c r="B7826" s="211">
        <v>0</v>
      </c>
      <c r="C7826" s="211">
        <v>1</v>
      </c>
      <c r="D7826" s="211" t="s">
        <v>1718</v>
      </c>
      <c r="E7826" s="211" t="s">
        <v>3292</v>
      </c>
      <c r="F7826" s="211" t="s">
        <v>3291</v>
      </c>
    </row>
    <row r="7827" spans="1:6" x14ac:dyDescent="0.25">
      <c r="A7827" s="211" t="s">
        <v>5338</v>
      </c>
      <c r="B7827" s="211">
        <v>0</v>
      </c>
      <c r="C7827" s="211">
        <v>1</v>
      </c>
      <c r="D7827" s="211" t="s">
        <v>2379</v>
      </c>
      <c r="E7827" s="211" t="s">
        <v>3292</v>
      </c>
      <c r="F7827" s="211" t="s">
        <v>3291</v>
      </c>
    </row>
    <row r="7828" spans="1:6" x14ac:dyDescent="0.25">
      <c r="A7828" s="211" t="s">
        <v>5338</v>
      </c>
      <c r="B7828" s="211">
        <v>0</v>
      </c>
      <c r="C7828" s="211">
        <v>1</v>
      </c>
      <c r="D7828" s="211" t="s">
        <v>1722</v>
      </c>
      <c r="E7828" s="211" t="s">
        <v>3292</v>
      </c>
      <c r="F7828" s="211" t="s">
        <v>3291</v>
      </c>
    </row>
    <row r="7829" spans="1:6" x14ac:dyDescent="0.25">
      <c r="A7829" s="211" t="s">
        <v>5338</v>
      </c>
      <c r="B7829" s="211">
        <v>0</v>
      </c>
      <c r="C7829" s="211">
        <v>1</v>
      </c>
      <c r="D7829" s="211" t="s">
        <v>1724</v>
      </c>
      <c r="E7829" s="211" t="s">
        <v>3292</v>
      </c>
      <c r="F7829" s="211" t="s">
        <v>3291</v>
      </c>
    </row>
    <row r="7830" spans="1:6" x14ac:dyDescent="0.25">
      <c r="A7830" s="211" t="s">
        <v>5338</v>
      </c>
      <c r="B7830" s="211">
        <v>0</v>
      </c>
      <c r="C7830" s="211">
        <v>1</v>
      </c>
      <c r="D7830" s="211" t="s">
        <v>72</v>
      </c>
      <c r="E7830" s="211" t="s">
        <v>3292</v>
      </c>
      <c r="F7830" s="211" t="s">
        <v>3291</v>
      </c>
    </row>
    <row r="7831" spans="1:6" x14ac:dyDescent="0.25">
      <c r="A7831" s="211" t="s">
        <v>5338</v>
      </c>
      <c r="B7831" s="211">
        <v>0</v>
      </c>
      <c r="C7831" s="211">
        <v>1</v>
      </c>
      <c r="D7831" s="211" t="s">
        <v>73</v>
      </c>
      <c r="E7831" s="211" t="s">
        <v>3292</v>
      </c>
      <c r="F7831" s="211" t="s">
        <v>3291</v>
      </c>
    </row>
    <row r="7832" spans="1:6" x14ac:dyDescent="0.25">
      <c r="A7832" s="211" t="s">
        <v>5338</v>
      </c>
      <c r="B7832" s="211">
        <v>0</v>
      </c>
      <c r="C7832" s="211">
        <v>1</v>
      </c>
      <c r="D7832" s="211" t="s">
        <v>3107</v>
      </c>
      <c r="E7832" s="211" t="s">
        <v>3292</v>
      </c>
      <c r="F7832" s="211" t="s">
        <v>3291</v>
      </c>
    </row>
    <row r="7833" spans="1:6" x14ac:dyDescent="0.25">
      <c r="A7833" s="211" t="s">
        <v>5338</v>
      </c>
      <c r="B7833" s="211">
        <v>0</v>
      </c>
      <c r="C7833" s="211">
        <v>1</v>
      </c>
      <c r="D7833" s="211" t="s">
        <v>3109</v>
      </c>
      <c r="E7833" s="211" t="s">
        <v>3292</v>
      </c>
      <c r="F7833" s="211" t="s">
        <v>3291</v>
      </c>
    </row>
    <row r="7834" spans="1:6" x14ac:dyDescent="0.25">
      <c r="A7834" s="211" t="s">
        <v>5338</v>
      </c>
      <c r="B7834" s="211">
        <v>0</v>
      </c>
      <c r="C7834" s="211">
        <v>1</v>
      </c>
      <c r="D7834" s="211" t="s">
        <v>3111</v>
      </c>
      <c r="E7834" s="211" t="s">
        <v>3292</v>
      </c>
      <c r="F7834" s="211" t="s">
        <v>3291</v>
      </c>
    </row>
    <row r="7835" spans="1:6" x14ac:dyDescent="0.25">
      <c r="A7835" s="211" t="s">
        <v>5338</v>
      </c>
      <c r="B7835" s="211">
        <v>0</v>
      </c>
      <c r="C7835" s="211">
        <v>1</v>
      </c>
      <c r="D7835" s="211" t="s">
        <v>3993</v>
      </c>
      <c r="E7835" s="211" t="s">
        <v>3292</v>
      </c>
      <c r="F7835" s="211" t="s">
        <v>3291</v>
      </c>
    </row>
    <row r="7836" spans="1:6" x14ac:dyDescent="0.25">
      <c r="A7836" s="211" t="s">
        <v>5338</v>
      </c>
      <c r="B7836" s="211">
        <v>0</v>
      </c>
      <c r="C7836" s="211">
        <v>1</v>
      </c>
      <c r="D7836" s="211" t="s">
        <v>4195</v>
      </c>
      <c r="E7836" s="211" t="s">
        <v>127</v>
      </c>
      <c r="F7836" s="211" t="s">
        <v>3291</v>
      </c>
    </row>
    <row r="7837" spans="1:6" x14ac:dyDescent="0.25">
      <c r="A7837" s="211" t="s">
        <v>5338</v>
      </c>
      <c r="B7837" s="211">
        <v>0</v>
      </c>
      <c r="C7837" s="211">
        <v>1</v>
      </c>
      <c r="D7837" s="211" t="s">
        <v>4213</v>
      </c>
      <c r="E7837" s="211" t="s">
        <v>127</v>
      </c>
      <c r="F7837" s="211" t="s">
        <v>3291</v>
      </c>
    </row>
    <row r="7838" spans="1:6" x14ac:dyDescent="0.25">
      <c r="A7838" s="211" t="s">
        <v>5338</v>
      </c>
      <c r="B7838" s="211">
        <v>0</v>
      </c>
      <c r="C7838" s="211">
        <v>1</v>
      </c>
      <c r="D7838" s="211" t="s">
        <v>4214</v>
      </c>
      <c r="E7838" s="211" t="s">
        <v>127</v>
      </c>
      <c r="F7838" s="211" t="s">
        <v>3291</v>
      </c>
    </row>
    <row r="7839" spans="1:6" x14ac:dyDescent="0.25">
      <c r="A7839" s="211" t="s">
        <v>5338</v>
      </c>
      <c r="B7839" s="211">
        <v>0</v>
      </c>
      <c r="C7839" s="211">
        <v>1</v>
      </c>
      <c r="D7839" s="211" t="s">
        <v>4215</v>
      </c>
      <c r="E7839" s="211" t="s">
        <v>127</v>
      </c>
      <c r="F7839" s="211" t="s">
        <v>3291</v>
      </c>
    </row>
    <row r="7840" spans="1:6" x14ac:dyDescent="0.25">
      <c r="A7840" s="211" t="s">
        <v>5338</v>
      </c>
      <c r="B7840" s="211">
        <v>0</v>
      </c>
      <c r="C7840" s="211">
        <v>1</v>
      </c>
      <c r="D7840" s="211" t="s">
        <v>4216</v>
      </c>
      <c r="E7840" s="211" t="s">
        <v>127</v>
      </c>
      <c r="F7840" s="211" t="s">
        <v>3291</v>
      </c>
    </row>
    <row r="7841" spans="1:6" x14ac:dyDescent="0.25">
      <c r="A7841" s="211" t="s">
        <v>5338</v>
      </c>
      <c r="B7841" s="211">
        <v>0</v>
      </c>
      <c r="C7841" s="211">
        <v>1</v>
      </c>
      <c r="D7841" s="211" t="s">
        <v>4217</v>
      </c>
      <c r="E7841" s="211" t="s">
        <v>127</v>
      </c>
      <c r="F7841" s="211" t="s">
        <v>3291</v>
      </c>
    </row>
    <row r="7842" spans="1:6" x14ac:dyDescent="0.25">
      <c r="A7842" s="211" t="s">
        <v>5338</v>
      </c>
      <c r="B7842" s="211">
        <v>0</v>
      </c>
      <c r="C7842" s="211">
        <v>1</v>
      </c>
      <c r="D7842" s="211" t="s">
        <v>4218</v>
      </c>
      <c r="E7842" s="211" t="s">
        <v>127</v>
      </c>
      <c r="F7842" s="211" t="s">
        <v>3291</v>
      </c>
    </row>
    <row r="7843" spans="1:6" x14ac:dyDescent="0.25">
      <c r="A7843" s="211" t="s">
        <v>5338</v>
      </c>
      <c r="B7843" s="211">
        <v>0</v>
      </c>
      <c r="C7843" s="211">
        <v>1</v>
      </c>
      <c r="D7843" s="211" t="s">
        <v>4219</v>
      </c>
      <c r="E7843" s="211" t="s">
        <v>127</v>
      </c>
      <c r="F7843" s="211" t="s">
        <v>3291</v>
      </c>
    </row>
    <row r="7844" spans="1:6" x14ac:dyDescent="0.25">
      <c r="A7844" s="211" t="s">
        <v>5338</v>
      </c>
      <c r="B7844" s="211">
        <v>0</v>
      </c>
      <c r="C7844" s="211">
        <v>1</v>
      </c>
      <c r="D7844" s="211" t="s">
        <v>4220</v>
      </c>
      <c r="E7844" s="211" t="s">
        <v>127</v>
      </c>
      <c r="F7844" s="211" t="s">
        <v>3291</v>
      </c>
    </row>
    <row r="7845" spans="1:6" x14ac:dyDescent="0.25">
      <c r="A7845" s="211" t="s">
        <v>5338</v>
      </c>
      <c r="B7845" s="211">
        <v>0</v>
      </c>
      <c r="C7845" s="211">
        <v>1</v>
      </c>
      <c r="D7845" s="211" t="s">
        <v>4221</v>
      </c>
      <c r="E7845" s="211" t="s">
        <v>127</v>
      </c>
      <c r="F7845" s="211" t="s">
        <v>3291</v>
      </c>
    </row>
    <row r="7846" spans="1:6" x14ac:dyDescent="0.25">
      <c r="A7846" s="211" t="s">
        <v>5338</v>
      </c>
      <c r="B7846" s="211">
        <v>0</v>
      </c>
      <c r="C7846" s="211">
        <v>1</v>
      </c>
      <c r="D7846" s="211" t="s">
        <v>4222</v>
      </c>
      <c r="E7846" s="211" t="s">
        <v>127</v>
      </c>
      <c r="F7846" s="211" t="s">
        <v>3291</v>
      </c>
    </row>
    <row r="7847" spans="1:6" x14ac:dyDescent="0.25">
      <c r="A7847" s="211" t="s">
        <v>5338</v>
      </c>
      <c r="B7847" s="211">
        <v>0</v>
      </c>
      <c r="C7847" s="211">
        <v>1</v>
      </c>
      <c r="D7847" s="211" t="s">
        <v>4223</v>
      </c>
      <c r="E7847" s="211" t="s">
        <v>127</v>
      </c>
      <c r="F7847" s="211" t="s">
        <v>3291</v>
      </c>
    </row>
    <row r="7848" spans="1:6" x14ac:dyDescent="0.25">
      <c r="A7848" s="211" t="s">
        <v>5338</v>
      </c>
      <c r="B7848" s="211">
        <v>0</v>
      </c>
      <c r="C7848" s="211">
        <v>1</v>
      </c>
      <c r="D7848" s="211" t="s">
        <v>4260</v>
      </c>
      <c r="E7848" s="211" t="s">
        <v>127</v>
      </c>
      <c r="F7848" s="211" t="s">
        <v>3291</v>
      </c>
    </row>
    <row r="7849" spans="1:6" x14ac:dyDescent="0.25">
      <c r="A7849" s="211" t="s">
        <v>5338</v>
      </c>
      <c r="B7849" s="211">
        <v>0</v>
      </c>
      <c r="C7849" s="211">
        <v>1</v>
      </c>
      <c r="D7849" s="211" t="s">
        <v>3192</v>
      </c>
      <c r="E7849" s="211" t="s">
        <v>3292</v>
      </c>
      <c r="F7849" s="211" t="s">
        <v>3291</v>
      </c>
    </row>
    <row r="7850" spans="1:6" x14ac:dyDescent="0.25">
      <c r="A7850" s="211" t="s">
        <v>5338</v>
      </c>
      <c r="B7850" s="211">
        <v>0</v>
      </c>
      <c r="C7850" s="211">
        <v>1</v>
      </c>
      <c r="D7850" s="211" t="s">
        <v>926</v>
      </c>
      <c r="E7850" s="211" t="s">
        <v>3292</v>
      </c>
      <c r="F7850" s="211" t="s">
        <v>3291</v>
      </c>
    </row>
    <row r="7851" spans="1:6" x14ac:dyDescent="0.25">
      <c r="A7851" s="211" t="s">
        <v>5338</v>
      </c>
      <c r="B7851" s="211">
        <v>0</v>
      </c>
      <c r="C7851" s="211">
        <v>1</v>
      </c>
      <c r="D7851" s="211" t="s">
        <v>4301</v>
      </c>
      <c r="E7851" s="211" t="s">
        <v>127</v>
      </c>
      <c r="F7851" s="211" t="s">
        <v>3291</v>
      </c>
    </row>
    <row r="7852" spans="1:6" x14ac:dyDescent="0.25">
      <c r="A7852" s="211" t="s">
        <v>5338</v>
      </c>
      <c r="B7852" s="211">
        <v>0</v>
      </c>
      <c r="C7852" s="211">
        <v>1</v>
      </c>
      <c r="D7852" s="211" t="s">
        <v>4302</v>
      </c>
      <c r="E7852" s="211" t="s">
        <v>127</v>
      </c>
      <c r="F7852" s="211" t="s">
        <v>3291</v>
      </c>
    </row>
    <row r="7853" spans="1:6" x14ac:dyDescent="0.25">
      <c r="A7853" s="211" t="s">
        <v>5338</v>
      </c>
      <c r="B7853" s="211">
        <v>0</v>
      </c>
      <c r="C7853" s="211">
        <v>1</v>
      </c>
      <c r="D7853" s="211" t="s">
        <v>4303</v>
      </c>
      <c r="E7853" s="211" t="s">
        <v>127</v>
      </c>
      <c r="F7853" s="211" t="s">
        <v>3291</v>
      </c>
    </row>
    <row r="7854" spans="1:6" x14ac:dyDescent="0.25">
      <c r="A7854" s="211" t="s">
        <v>5338</v>
      </c>
      <c r="B7854" s="211">
        <v>0</v>
      </c>
      <c r="C7854" s="211">
        <v>1</v>
      </c>
      <c r="D7854" s="211" t="s">
        <v>4304</v>
      </c>
      <c r="E7854" s="211" t="s">
        <v>127</v>
      </c>
      <c r="F7854" s="211" t="s">
        <v>3291</v>
      </c>
    </row>
    <row r="7855" spans="1:6" x14ac:dyDescent="0.25">
      <c r="A7855" s="211" t="s">
        <v>5338</v>
      </c>
      <c r="B7855" s="211">
        <v>0</v>
      </c>
      <c r="C7855" s="211">
        <v>1</v>
      </c>
      <c r="D7855" s="211" t="s">
        <v>4305</v>
      </c>
      <c r="E7855" s="211" t="s">
        <v>127</v>
      </c>
      <c r="F7855" s="211" t="s">
        <v>3291</v>
      </c>
    </row>
    <row r="7856" spans="1:6" x14ac:dyDescent="0.25">
      <c r="A7856" s="211" t="s">
        <v>5338</v>
      </c>
      <c r="B7856" s="211">
        <v>0</v>
      </c>
      <c r="C7856" s="211">
        <v>1</v>
      </c>
      <c r="D7856" s="211" t="s">
        <v>4306</v>
      </c>
      <c r="E7856" s="211" t="s">
        <v>127</v>
      </c>
      <c r="F7856" s="211" t="s">
        <v>3291</v>
      </c>
    </row>
    <row r="7857" spans="1:6" x14ac:dyDescent="0.25">
      <c r="A7857" s="211" t="s">
        <v>5338</v>
      </c>
      <c r="B7857" s="211">
        <v>0</v>
      </c>
      <c r="C7857" s="211">
        <v>1</v>
      </c>
      <c r="D7857" s="211" t="s">
        <v>4307</v>
      </c>
      <c r="E7857" s="211" t="s">
        <v>127</v>
      </c>
      <c r="F7857" s="211" t="s">
        <v>3291</v>
      </c>
    </row>
    <row r="7858" spans="1:6" x14ac:dyDescent="0.25">
      <c r="A7858" s="211" t="s">
        <v>5338</v>
      </c>
      <c r="B7858" s="211">
        <v>0</v>
      </c>
      <c r="C7858" s="211">
        <v>1</v>
      </c>
      <c r="D7858" s="211" t="s">
        <v>4308</v>
      </c>
      <c r="E7858" s="211" t="s">
        <v>127</v>
      </c>
      <c r="F7858" s="211" t="s">
        <v>3291</v>
      </c>
    </row>
    <row r="7859" spans="1:6" x14ac:dyDescent="0.25">
      <c r="A7859" s="211" t="s">
        <v>5338</v>
      </c>
      <c r="B7859" s="211">
        <v>0</v>
      </c>
      <c r="C7859" s="211">
        <v>1</v>
      </c>
      <c r="D7859" s="211" t="s">
        <v>4309</v>
      </c>
      <c r="E7859" s="211" t="s">
        <v>127</v>
      </c>
      <c r="F7859" s="211" t="s">
        <v>3291</v>
      </c>
    </row>
    <row r="7860" spans="1:6" x14ac:dyDescent="0.25">
      <c r="A7860" s="211" t="s">
        <v>5338</v>
      </c>
      <c r="B7860" s="211">
        <v>0</v>
      </c>
      <c r="C7860" s="211">
        <v>1</v>
      </c>
      <c r="D7860" s="211" t="s">
        <v>4310</v>
      </c>
      <c r="E7860" s="211" t="s">
        <v>127</v>
      </c>
      <c r="F7860" s="211" t="s">
        <v>3291</v>
      </c>
    </row>
    <row r="7861" spans="1:6" x14ac:dyDescent="0.25">
      <c r="A7861" s="211" t="s">
        <v>5338</v>
      </c>
      <c r="B7861" s="211">
        <v>0</v>
      </c>
      <c r="C7861" s="211">
        <v>1</v>
      </c>
      <c r="D7861" s="211" t="s">
        <v>4311</v>
      </c>
      <c r="E7861" s="211" t="s">
        <v>127</v>
      </c>
      <c r="F7861" s="211" t="s">
        <v>3291</v>
      </c>
    </row>
    <row r="7862" spans="1:6" x14ac:dyDescent="0.25">
      <c r="A7862" s="211" t="s">
        <v>5338</v>
      </c>
      <c r="B7862" s="211">
        <v>0</v>
      </c>
      <c r="C7862" s="211">
        <v>1</v>
      </c>
      <c r="D7862" s="211" t="s">
        <v>4312</v>
      </c>
      <c r="E7862" s="211" t="s">
        <v>127</v>
      </c>
      <c r="F7862" s="211" t="s">
        <v>3291</v>
      </c>
    </row>
    <row r="7863" spans="1:6" x14ac:dyDescent="0.25">
      <c r="A7863" s="211" t="s">
        <v>5338</v>
      </c>
      <c r="B7863" s="211">
        <v>0</v>
      </c>
      <c r="C7863" s="211">
        <v>1</v>
      </c>
      <c r="D7863" s="211" t="s">
        <v>3381</v>
      </c>
      <c r="E7863" s="211" t="s">
        <v>3292</v>
      </c>
      <c r="F7863" s="211" t="s">
        <v>3291</v>
      </c>
    </row>
    <row r="7864" spans="1:6" x14ac:dyDescent="0.25">
      <c r="A7864" s="211" t="s">
        <v>5338</v>
      </c>
      <c r="B7864" s="211">
        <v>0</v>
      </c>
      <c r="C7864" s="211">
        <v>1</v>
      </c>
      <c r="D7864" s="211" t="s">
        <v>3367</v>
      </c>
      <c r="E7864" s="211" t="s">
        <v>3292</v>
      </c>
      <c r="F7864" s="211" t="s">
        <v>3291</v>
      </c>
    </row>
    <row r="7865" spans="1:6" x14ac:dyDescent="0.25">
      <c r="A7865" s="211" t="s">
        <v>5338</v>
      </c>
      <c r="B7865" s="211">
        <v>0</v>
      </c>
      <c r="C7865" s="211">
        <v>1</v>
      </c>
      <c r="D7865" s="211" t="s">
        <v>3371</v>
      </c>
      <c r="E7865" s="211" t="s">
        <v>3292</v>
      </c>
      <c r="F7865" s="211" t="s">
        <v>3291</v>
      </c>
    </row>
    <row r="7866" spans="1:6" x14ac:dyDescent="0.25">
      <c r="A7866" s="211" t="s">
        <v>5338</v>
      </c>
      <c r="B7866" s="211">
        <v>0</v>
      </c>
      <c r="C7866" s="211">
        <v>1</v>
      </c>
      <c r="D7866" s="211" t="s">
        <v>3366</v>
      </c>
      <c r="E7866" s="211" t="s">
        <v>3292</v>
      </c>
      <c r="F7866" s="211" t="s">
        <v>3291</v>
      </c>
    </row>
    <row r="7867" spans="1:6" x14ac:dyDescent="0.25">
      <c r="A7867" s="211" t="s">
        <v>5338</v>
      </c>
      <c r="B7867" s="211">
        <v>0</v>
      </c>
      <c r="C7867" s="211">
        <v>1</v>
      </c>
      <c r="D7867" s="211" t="s">
        <v>3370</v>
      </c>
      <c r="E7867" s="211" t="s">
        <v>3292</v>
      </c>
      <c r="F7867" s="211" t="s">
        <v>3291</v>
      </c>
    </row>
    <row r="7868" spans="1:6" x14ac:dyDescent="0.25">
      <c r="A7868" s="211" t="s">
        <v>5338</v>
      </c>
      <c r="B7868" s="211">
        <v>0</v>
      </c>
      <c r="C7868" s="211">
        <v>1</v>
      </c>
      <c r="D7868" s="211" t="s">
        <v>3369</v>
      </c>
      <c r="E7868" s="211" t="s">
        <v>3292</v>
      </c>
      <c r="F7868" s="211" t="s">
        <v>3291</v>
      </c>
    </row>
    <row r="7869" spans="1:6" x14ac:dyDescent="0.25">
      <c r="A7869" s="211" t="s">
        <v>5338</v>
      </c>
      <c r="B7869" s="211">
        <v>0</v>
      </c>
      <c r="C7869" s="211">
        <v>1</v>
      </c>
      <c r="D7869" s="211" t="s">
        <v>3372</v>
      </c>
      <c r="E7869" s="211" t="s">
        <v>3292</v>
      </c>
      <c r="F7869" s="211" t="s">
        <v>3291</v>
      </c>
    </row>
    <row r="7870" spans="1:6" x14ac:dyDescent="0.25">
      <c r="A7870" s="211" t="s">
        <v>5338</v>
      </c>
      <c r="B7870" s="211">
        <v>0</v>
      </c>
      <c r="C7870" s="211">
        <v>1</v>
      </c>
      <c r="D7870" s="211" t="s">
        <v>3365</v>
      </c>
      <c r="E7870" s="211" t="s">
        <v>3292</v>
      </c>
      <c r="F7870" s="211" t="s">
        <v>3291</v>
      </c>
    </row>
    <row r="7871" spans="1:6" x14ac:dyDescent="0.25">
      <c r="A7871" s="211" t="s">
        <v>5338</v>
      </c>
      <c r="B7871" s="211">
        <v>0</v>
      </c>
      <c r="C7871" s="211">
        <v>1</v>
      </c>
      <c r="D7871" s="211" t="s">
        <v>3368</v>
      </c>
      <c r="E7871" s="211" t="s">
        <v>3292</v>
      </c>
      <c r="F7871" s="211" t="s">
        <v>3291</v>
      </c>
    </row>
    <row r="7872" spans="1:6" x14ac:dyDescent="0.25">
      <c r="A7872" s="211" t="s">
        <v>5338</v>
      </c>
      <c r="B7872" s="211">
        <v>0</v>
      </c>
      <c r="C7872" s="211">
        <v>1</v>
      </c>
      <c r="D7872" s="211" t="s">
        <v>3382</v>
      </c>
      <c r="E7872" s="211" t="s">
        <v>3292</v>
      </c>
      <c r="F7872" s="211" t="s">
        <v>3291</v>
      </c>
    </row>
    <row r="7873" spans="1:6" x14ac:dyDescent="0.25">
      <c r="A7873" s="211" t="s">
        <v>5338</v>
      </c>
      <c r="B7873" s="211">
        <v>0</v>
      </c>
      <c r="C7873" s="211">
        <v>1</v>
      </c>
      <c r="D7873" s="211" t="s">
        <v>3960</v>
      </c>
      <c r="E7873" s="211" t="s">
        <v>127</v>
      </c>
      <c r="F7873" s="211" t="s">
        <v>3291</v>
      </c>
    </row>
    <row r="7874" spans="1:6" x14ac:dyDescent="0.25">
      <c r="A7874" s="211" t="s">
        <v>5338</v>
      </c>
      <c r="B7874" s="211">
        <v>0</v>
      </c>
      <c r="C7874" s="211">
        <v>1</v>
      </c>
      <c r="D7874" s="211" t="s">
        <v>4415</v>
      </c>
      <c r="E7874" s="211" t="s">
        <v>127</v>
      </c>
      <c r="F7874" s="211" t="s">
        <v>3291</v>
      </c>
    </row>
    <row r="7875" spans="1:6" x14ac:dyDescent="0.25">
      <c r="A7875" s="211" t="s">
        <v>5338</v>
      </c>
      <c r="B7875" s="211">
        <v>0</v>
      </c>
      <c r="C7875" s="211">
        <v>1</v>
      </c>
      <c r="D7875" s="211" t="s">
        <v>4416</v>
      </c>
      <c r="E7875" s="211" t="s">
        <v>127</v>
      </c>
      <c r="F7875" s="211" t="s">
        <v>3291</v>
      </c>
    </row>
    <row r="7876" spans="1:6" x14ac:dyDescent="0.25">
      <c r="A7876" s="211" t="s">
        <v>5338</v>
      </c>
      <c r="B7876" s="211">
        <v>0</v>
      </c>
      <c r="C7876" s="211">
        <v>1</v>
      </c>
      <c r="D7876" s="211" t="s">
        <v>4423</v>
      </c>
      <c r="E7876" s="211" t="s">
        <v>127</v>
      </c>
      <c r="F7876" s="211" t="s">
        <v>3291</v>
      </c>
    </row>
    <row r="7877" spans="1:6" x14ac:dyDescent="0.25">
      <c r="A7877" s="211" t="s">
        <v>5338</v>
      </c>
      <c r="B7877" s="211">
        <v>0</v>
      </c>
      <c r="C7877" s="211">
        <v>1</v>
      </c>
      <c r="D7877" s="300" t="s">
        <v>3074</v>
      </c>
      <c r="E7877" s="211" t="s">
        <v>3292</v>
      </c>
      <c r="F7877" s="211" t="s">
        <v>3291</v>
      </c>
    </row>
    <row r="7878" spans="1:6" x14ac:dyDescent="0.25">
      <c r="A7878" s="211" t="s">
        <v>5338</v>
      </c>
      <c r="B7878" s="211">
        <v>0</v>
      </c>
      <c r="C7878" s="211">
        <v>1</v>
      </c>
      <c r="D7878" s="300" t="s">
        <v>3075</v>
      </c>
      <c r="E7878" s="211" t="s">
        <v>127</v>
      </c>
      <c r="F7878" s="211" t="s">
        <v>3291</v>
      </c>
    </row>
    <row r="7879" spans="1:6" x14ac:dyDescent="0.25">
      <c r="A7879" s="211" t="s">
        <v>5338</v>
      </c>
      <c r="B7879" s="211">
        <v>0</v>
      </c>
      <c r="C7879" s="211">
        <v>1</v>
      </c>
      <c r="D7879" s="300" t="s">
        <v>2546</v>
      </c>
      <c r="E7879" s="211" t="s">
        <v>127</v>
      </c>
      <c r="F7879" s="211" t="s">
        <v>3291</v>
      </c>
    </row>
    <row r="7880" spans="1:6" x14ac:dyDescent="0.25">
      <c r="A7880" s="211" t="s">
        <v>5342</v>
      </c>
      <c r="B7880" s="211">
        <v>0</v>
      </c>
      <c r="C7880" s="211">
        <v>1</v>
      </c>
      <c r="D7880" s="211" t="s">
        <v>379</v>
      </c>
      <c r="E7880" s="211" t="s">
        <v>3482</v>
      </c>
      <c r="F7880" s="211" t="s">
        <v>3291</v>
      </c>
    </row>
    <row r="7881" spans="1:6" x14ac:dyDescent="0.25">
      <c r="A7881" s="211" t="s">
        <v>5342</v>
      </c>
      <c r="B7881" s="211">
        <v>0</v>
      </c>
      <c r="C7881" s="211">
        <v>1</v>
      </c>
      <c r="D7881" s="211" t="s">
        <v>385</v>
      </c>
      <c r="E7881" s="211" t="s">
        <v>3482</v>
      </c>
      <c r="F7881" s="211" t="s">
        <v>3291</v>
      </c>
    </row>
    <row r="7882" spans="1:6" x14ac:dyDescent="0.25">
      <c r="A7882" s="211" t="s">
        <v>5342</v>
      </c>
      <c r="B7882" s="211">
        <v>0</v>
      </c>
      <c r="C7882" s="211">
        <v>1</v>
      </c>
      <c r="D7882" s="211" t="s">
        <v>3162</v>
      </c>
      <c r="E7882" s="211" t="s">
        <v>3482</v>
      </c>
      <c r="F7882" s="211" t="s">
        <v>3291</v>
      </c>
    </row>
    <row r="7883" spans="1:6" x14ac:dyDescent="0.25">
      <c r="A7883" s="211" t="s">
        <v>5342</v>
      </c>
      <c r="B7883" s="211">
        <v>0</v>
      </c>
      <c r="C7883" s="211">
        <v>1</v>
      </c>
      <c r="D7883" s="211" t="s">
        <v>3247</v>
      </c>
      <c r="E7883" s="211" t="s">
        <v>3482</v>
      </c>
      <c r="F7883" s="211" t="s">
        <v>3291</v>
      </c>
    </row>
    <row r="7884" spans="1:6" x14ac:dyDescent="0.25">
      <c r="A7884" s="211" t="s">
        <v>5342</v>
      </c>
      <c r="B7884" s="211">
        <v>0</v>
      </c>
      <c r="C7884" s="211">
        <v>1</v>
      </c>
      <c r="D7884" s="211" t="s">
        <v>2283</v>
      </c>
      <c r="E7884" s="211" t="s">
        <v>3482</v>
      </c>
      <c r="F7884" s="211" t="s">
        <v>3291</v>
      </c>
    </row>
    <row r="7885" spans="1:6" x14ac:dyDescent="0.25">
      <c r="A7885" s="211" t="s">
        <v>5342</v>
      </c>
      <c r="B7885" s="211">
        <v>0</v>
      </c>
      <c r="C7885" s="211">
        <v>1</v>
      </c>
      <c r="D7885" s="211" t="s">
        <v>2282</v>
      </c>
      <c r="E7885" s="211" t="s">
        <v>3482</v>
      </c>
      <c r="F7885" s="211" t="s">
        <v>3291</v>
      </c>
    </row>
    <row r="7886" spans="1:6" x14ac:dyDescent="0.25">
      <c r="A7886" s="211" t="s">
        <v>5342</v>
      </c>
      <c r="B7886" s="211">
        <v>0</v>
      </c>
      <c r="C7886" s="211">
        <v>1</v>
      </c>
      <c r="D7886" s="211" t="s">
        <v>209</v>
      </c>
      <c r="E7886" s="211" t="s">
        <v>3292</v>
      </c>
      <c r="F7886" s="211" t="s">
        <v>3291</v>
      </c>
    </row>
    <row r="7887" spans="1:6" x14ac:dyDescent="0.25">
      <c r="A7887" s="211" t="s">
        <v>5342</v>
      </c>
      <c r="B7887" s="211">
        <v>0</v>
      </c>
      <c r="C7887" s="211">
        <v>1</v>
      </c>
      <c r="D7887" s="211" t="s">
        <v>3196</v>
      </c>
      <c r="E7887" s="211" t="s">
        <v>3292</v>
      </c>
      <c r="F7887" s="211" t="s">
        <v>3291</v>
      </c>
    </row>
    <row r="7888" spans="1:6" x14ac:dyDescent="0.25">
      <c r="A7888" s="211" t="s">
        <v>5342</v>
      </c>
      <c r="B7888" s="211">
        <v>0</v>
      </c>
      <c r="C7888" s="211">
        <v>1</v>
      </c>
      <c r="D7888" s="211" t="s">
        <v>392</v>
      </c>
      <c r="E7888" s="211" t="s">
        <v>3292</v>
      </c>
      <c r="F7888" s="211" t="s">
        <v>3291</v>
      </c>
    </row>
    <row r="7889" spans="1:6" x14ac:dyDescent="0.25">
      <c r="A7889" s="211" t="s">
        <v>5342</v>
      </c>
      <c r="B7889" s="211">
        <v>0</v>
      </c>
      <c r="C7889" s="211">
        <v>1</v>
      </c>
      <c r="D7889" s="211" t="s">
        <v>642</v>
      </c>
      <c r="E7889" s="211" t="s">
        <v>3292</v>
      </c>
      <c r="F7889" s="211" t="s">
        <v>3291</v>
      </c>
    </row>
    <row r="7890" spans="1:6" x14ac:dyDescent="0.25">
      <c r="A7890" s="211" t="s">
        <v>5342</v>
      </c>
      <c r="B7890" s="211">
        <v>0</v>
      </c>
      <c r="C7890" s="211">
        <v>1</v>
      </c>
      <c r="D7890" s="211" t="s">
        <v>395</v>
      </c>
      <c r="E7890" s="211" t="s">
        <v>3292</v>
      </c>
      <c r="F7890" s="211" t="s">
        <v>3291</v>
      </c>
    </row>
    <row r="7891" spans="1:6" x14ac:dyDescent="0.25">
      <c r="A7891" s="211" t="s">
        <v>5342</v>
      </c>
      <c r="B7891" s="211">
        <v>0</v>
      </c>
      <c r="C7891" s="211">
        <v>1</v>
      </c>
      <c r="D7891" s="211" t="s">
        <v>397</v>
      </c>
      <c r="E7891" s="211" t="s">
        <v>3292</v>
      </c>
      <c r="F7891" s="211" t="s">
        <v>3291</v>
      </c>
    </row>
    <row r="7892" spans="1:6" x14ac:dyDescent="0.25">
      <c r="A7892" s="211" t="s">
        <v>5342</v>
      </c>
      <c r="B7892" s="211">
        <v>0</v>
      </c>
      <c r="C7892" s="211">
        <v>1</v>
      </c>
      <c r="D7892" s="211" t="s">
        <v>292</v>
      </c>
      <c r="E7892" s="211" t="s">
        <v>3292</v>
      </c>
      <c r="F7892" s="211" t="s">
        <v>3291</v>
      </c>
    </row>
    <row r="7893" spans="1:6" x14ac:dyDescent="0.25">
      <c r="A7893" s="211" t="s">
        <v>5342</v>
      </c>
      <c r="B7893" s="211">
        <v>0</v>
      </c>
      <c r="C7893" s="211">
        <v>1</v>
      </c>
      <c r="D7893" s="211" t="s">
        <v>400</v>
      </c>
      <c r="E7893" s="211" t="s">
        <v>3292</v>
      </c>
      <c r="F7893" s="211" t="s">
        <v>3291</v>
      </c>
    </row>
    <row r="7894" spans="1:6" x14ac:dyDescent="0.25">
      <c r="A7894" s="211" t="s">
        <v>5342</v>
      </c>
      <c r="B7894" s="211">
        <v>0</v>
      </c>
      <c r="C7894" s="211">
        <v>1</v>
      </c>
      <c r="D7894" s="211" t="s">
        <v>403</v>
      </c>
      <c r="E7894" s="211" t="s">
        <v>3292</v>
      </c>
      <c r="F7894" s="211" t="s">
        <v>3291</v>
      </c>
    </row>
    <row r="7895" spans="1:6" x14ac:dyDescent="0.25">
      <c r="A7895" s="211" t="s">
        <v>5342</v>
      </c>
      <c r="B7895" s="211">
        <v>0</v>
      </c>
      <c r="C7895" s="211">
        <v>1</v>
      </c>
      <c r="D7895" s="211" t="s">
        <v>1042</v>
      </c>
      <c r="E7895" s="211" t="s">
        <v>3292</v>
      </c>
      <c r="F7895" s="211" t="s">
        <v>3291</v>
      </c>
    </row>
    <row r="7896" spans="1:6" x14ac:dyDescent="0.25">
      <c r="A7896" s="211" t="s">
        <v>5342</v>
      </c>
      <c r="B7896" s="211">
        <v>0</v>
      </c>
      <c r="C7896" s="211">
        <v>1</v>
      </c>
      <c r="D7896" s="211" t="s">
        <v>1045</v>
      </c>
      <c r="E7896" s="211" t="s">
        <v>3292</v>
      </c>
      <c r="F7896" s="211" t="s">
        <v>3291</v>
      </c>
    </row>
    <row r="7897" spans="1:6" x14ac:dyDescent="0.25">
      <c r="A7897" s="211" t="s">
        <v>5342</v>
      </c>
      <c r="B7897" s="211">
        <v>0</v>
      </c>
      <c r="C7897" s="211">
        <v>1</v>
      </c>
      <c r="D7897" s="211" t="s">
        <v>933</v>
      </c>
      <c r="E7897" s="211" t="s">
        <v>3292</v>
      </c>
      <c r="F7897" s="211" t="s">
        <v>3291</v>
      </c>
    </row>
    <row r="7898" spans="1:6" x14ac:dyDescent="0.25">
      <c r="A7898" s="211" t="s">
        <v>5342</v>
      </c>
      <c r="B7898" s="211">
        <v>0</v>
      </c>
      <c r="C7898" s="211">
        <v>1</v>
      </c>
      <c r="D7898" s="211" t="s">
        <v>932</v>
      </c>
      <c r="E7898" s="211" t="s">
        <v>3292</v>
      </c>
      <c r="F7898" s="211" t="s">
        <v>3291</v>
      </c>
    </row>
    <row r="7899" spans="1:6" x14ac:dyDescent="0.25">
      <c r="A7899" s="211" t="s">
        <v>5342</v>
      </c>
      <c r="B7899" s="211">
        <v>0</v>
      </c>
      <c r="C7899" s="211">
        <v>1</v>
      </c>
      <c r="D7899" s="211" t="s">
        <v>381</v>
      </c>
      <c r="E7899" s="211" t="s">
        <v>3292</v>
      </c>
      <c r="F7899" s="211" t="s">
        <v>3291</v>
      </c>
    </row>
    <row r="7900" spans="1:6" x14ac:dyDescent="0.25">
      <c r="A7900" s="211" t="s">
        <v>5342</v>
      </c>
      <c r="B7900" s="211">
        <v>0</v>
      </c>
      <c r="C7900" s="211">
        <v>1</v>
      </c>
      <c r="D7900" s="211" t="s">
        <v>767</v>
      </c>
      <c r="E7900" s="211" t="s">
        <v>3292</v>
      </c>
      <c r="F7900" s="211" t="s">
        <v>3291</v>
      </c>
    </row>
    <row r="7901" spans="1:6" x14ac:dyDescent="0.25">
      <c r="A7901" s="211" t="s">
        <v>5342</v>
      </c>
      <c r="B7901" s="211">
        <v>0</v>
      </c>
      <c r="C7901" s="211">
        <v>1</v>
      </c>
      <c r="D7901" s="211" t="s">
        <v>4401</v>
      </c>
      <c r="E7901" s="211" t="s">
        <v>127</v>
      </c>
      <c r="F7901" s="211" t="s">
        <v>3291</v>
      </c>
    </row>
    <row r="7902" spans="1:6" x14ac:dyDescent="0.25">
      <c r="A7902" s="211" t="s">
        <v>5342</v>
      </c>
      <c r="B7902" s="211">
        <v>0</v>
      </c>
      <c r="C7902" s="211">
        <v>1</v>
      </c>
      <c r="D7902" s="211" t="s">
        <v>3200</v>
      </c>
      <c r="E7902" s="211" t="s">
        <v>127</v>
      </c>
      <c r="F7902" s="211" t="s">
        <v>3291</v>
      </c>
    </row>
    <row r="7903" spans="1:6" x14ac:dyDescent="0.25">
      <c r="A7903" s="211" t="s">
        <v>5342</v>
      </c>
      <c r="B7903" s="211">
        <v>0</v>
      </c>
      <c r="C7903" s="211">
        <v>1</v>
      </c>
      <c r="D7903" s="211" t="s">
        <v>3199</v>
      </c>
      <c r="E7903" s="211" t="s">
        <v>3292</v>
      </c>
      <c r="F7903" s="211" t="s">
        <v>3291</v>
      </c>
    </row>
    <row r="7904" spans="1:6" x14ac:dyDescent="0.25">
      <c r="A7904" s="211" t="s">
        <v>5342</v>
      </c>
      <c r="B7904" s="211">
        <v>0</v>
      </c>
      <c r="C7904" s="211">
        <v>1</v>
      </c>
      <c r="D7904" s="211" t="s">
        <v>87</v>
      </c>
      <c r="E7904" s="211" t="s">
        <v>3292</v>
      </c>
      <c r="F7904" s="211" t="s">
        <v>3291</v>
      </c>
    </row>
    <row r="7905" spans="1:6" x14ac:dyDescent="0.25">
      <c r="A7905" s="211" t="s">
        <v>5342</v>
      </c>
      <c r="B7905" s="211">
        <v>0</v>
      </c>
      <c r="C7905" s="211">
        <v>1</v>
      </c>
      <c r="D7905" s="211" t="s">
        <v>3584</v>
      </c>
      <c r="E7905" s="211" t="s">
        <v>3292</v>
      </c>
      <c r="F7905" s="211" t="s">
        <v>3291</v>
      </c>
    </row>
    <row r="7906" spans="1:6" x14ac:dyDescent="0.25">
      <c r="A7906" s="211" t="s">
        <v>5342</v>
      </c>
      <c r="B7906" s="211">
        <v>0</v>
      </c>
      <c r="C7906" s="211">
        <v>1</v>
      </c>
      <c r="D7906" s="211" t="s">
        <v>78</v>
      </c>
      <c r="E7906" s="211" t="s">
        <v>3292</v>
      </c>
      <c r="F7906" s="211" t="s">
        <v>3291</v>
      </c>
    </row>
    <row r="7907" spans="1:6" x14ac:dyDescent="0.25">
      <c r="A7907" s="211" t="s">
        <v>5342</v>
      </c>
      <c r="B7907" s="211">
        <v>0</v>
      </c>
      <c r="C7907" s="211">
        <v>1</v>
      </c>
      <c r="D7907" s="211" t="s">
        <v>3532</v>
      </c>
      <c r="E7907" s="211" t="s">
        <v>3292</v>
      </c>
      <c r="F7907" s="211" t="s">
        <v>3291</v>
      </c>
    </row>
    <row r="7908" spans="1:6" x14ac:dyDescent="0.25">
      <c r="A7908" s="211" t="s">
        <v>5342</v>
      </c>
      <c r="B7908" s="211">
        <v>0</v>
      </c>
      <c r="C7908" s="211">
        <v>1</v>
      </c>
      <c r="D7908" s="211" t="s">
        <v>1048</v>
      </c>
      <c r="E7908" s="211" t="s">
        <v>3292</v>
      </c>
      <c r="F7908" s="211" t="s">
        <v>3291</v>
      </c>
    </row>
    <row r="7909" spans="1:6" x14ac:dyDescent="0.25">
      <c r="A7909" s="211" t="s">
        <v>5342</v>
      </c>
      <c r="B7909" s="211">
        <v>0</v>
      </c>
      <c r="C7909" s="211">
        <v>1</v>
      </c>
      <c r="D7909" s="211" t="s">
        <v>1050</v>
      </c>
      <c r="E7909" s="211" t="s">
        <v>3292</v>
      </c>
      <c r="F7909" s="211" t="s">
        <v>3291</v>
      </c>
    </row>
    <row r="7910" spans="1:6" x14ac:dyDescent="0.25">
      <c r="A7910" s="211" t="s">
        <v>5342</v>
      </c>
      <c r="B7910" s="211">
        <v>0</v>
      </c>
      <c r="C7910" s="211">
        <v>1</v>
      </c>
      <c r="D7910" s="211" t="s">
        <v>1043</v>
      </c>
      <c r="E7910" s="211" t="s">
        <v>3292</v>
      </c>
      <c r="F7910" s="211" t="s">
        <v>3291</v>
      </c>
    </row>
    <row r="7911" spans="1:6" x14ac:dyDescent="0.25">
      <c r="A7911" s="211" t="s">
        <v>5342</v>
      </c>
      <c r="B7911" s="211">
        <v>0</v>
      </c>
      <c r="C7911" s="211">
        <v>1</v>
      </c>
      <c r="D7911" s="211" t="s">
        <v>4402</v>
      </c>
      <c r="E7911" s="211" t="s">
        <v>127</v>
      </c>
      <c r="F7911" s="211" t="s">
        <v>3291</v>
      </c>
    </row>
    <row r="7912" spans="1:6" x14ac:dyDescent="0.25">
      <c r="A7912" s="211" t="s">
        <v>5342</v>
      </c>
      <c r="B7912" s="211">
        <v>0</v>
      </c>
      <c r="C7912" s="211">
        <v>1</v>
      </c>
      <c r="D7912" s="211" t="s">
        <v>303</v>
      </c>
      <c r="E7912" s="211" t="s">
        <v>3292</v>
      </c>
      <c r="F7912" s="211" t="s">
        <v>3291</v>
      </c>
    </row>
    <row r="7913" spans="1:6" x14ac:dyDescent="0.25">
      <c r="A7913" s="211" t="s">
        <v>5342</v>
      </c>
      <c r="B7913" s="211">
        <v>0</v>
      </c>
      <c r="C7913" s="211">
        <v>1</v>
      </c>
      <c r="D7913" s="211" t="s">
        <v>314</v>
      </c>
      <c r="E7913" s="211" t="s">
        <v>3292</v>
      </c>
      <c r="F7913" s="211" t="s">
        <v>3291</v>
      </c>
    </row>
    <row r="7914" spans="1:6" x14ac:dyDescent="0.25">
      <c r="A7914" s="211" t="s">
        <v>5342</v>
      </c>
      <c r="B7914" s="211">
        <v>0</v>
      </c>
      <c r="C7914" s="211">
        <v>1</v>
      </c>
      <c r="D7914" s="211" t="s">
        <v>302</v>
      </c>
      <c r="E7914" s="211" t="s">
        <v>3292</v>
      </c>
      <c r="F7914" s="211" t="s">
        <v>3291</v>
      </c>
    </row>
    <row r="7915" spans="1:6" x14ac:dyDescent="0.25">
      <c r="A7915" s="211" t="s">
        <v>5342</v>
      </c>
      <c r="B7915" s="211">
        <v>0</v>
      </c>
      <c r="C7915" s="211">
        <v>1</v>
      </c>
      <c r="D7915" s="211" t="s">
        <v>316</v>
      </c>
      <c r="E7915" s="211" t="s">
        <v>3292</v>
      </c>
      <c r="F7915" s="211" t="s">
        <v>3291</v>
      </c>
    </row>
    <row r="7916" spans="1:6" x14ac:dyDescent="0.25">
      <c r="A7916" s="211" t="s">
        <v>5342</v>
      </c>
      <c r="B7916" s="211">
        <v>0</v>
      </c>
      <c r="C7916" s="211">
        <v>1</v>
      </c>
      <c r="D7916" s="211" t="s">
        <v>317</v>
      </c>
      <c r="E7916" s="211" t="s">
        <v>3292</v>
      </c>
      <c r="F7916" s="211" t="s">
        <v>3291</v>
      </c>
    </row>
    <row r="7917" spans="1:6" x14ac:dyDescent="0.25">
      <c r="A7917" s="211" t="s">
        <v>5342</v>
      </c>
      <c r="B7917" s="211">
        <v>0</v>
      </c>
      <c r="C7917" s="211">
        <v>1</v>
      </c>
      <c r="D7917" s="211" t="s">
        <v>319</v>
      </c>
      <c r="E7917" s="211" t="s">
        <v>3292</v>
      </c>
      <c r="F7917" s="211" t="s">
        <v>3291</v>
      </c>
    </row>
    <row r="7918" spans="1:6" x14ac:dyDescent="0.25">
      <c r="A7918" s="211" t="s">
        <v>5342</v>
      </c>
      <c r="B7918" s="211">
        <v>0</v>
      </c>
      <c r="C7918" s="211">
        <v>1</v>
      </c>
      <c r="D7918" s="211" t="s">
        <v>276</v>
      </c>
      <c r="E7918" s="211" t="s">
        <v>3292</v>
      </c>
      <c r="F7918" s="211" t="s">
        <v>3291</v>
      </c>
    </row>
    <row r="7919" spans="1:6" x14ac:dyDescent="0.25">
      <c r="A7919" s="211" t="s">
        <v>5342</v>
      </c>
      <c r="B7919" s="211">
        <v>0</v>
      </c>
      <c r="C7919" s="211">
        <v>1</v>
      </c>
      <c r="D7919" s="211" t="s">
        <v>327</v>
      </c>
      <c r="E7919" s="211" t="s">
        <v>3292</v>
      </c>
      <c r="F7919" s="211" t="s">
        <v>3291</v>
      </c>
    </row>
    <row r="7920" spans="1:6" x14ac:dyDescent="0.25">
      <c r="A7920" s="211" t="s">
        <v>5342</v>
      </c>
      <c r="B7920" s="211">
        <v>0</v>
      </c>
      <c r="C7920" s="211">
        <v>1</v>
      </c>
      <c r="D7920" s="211" t="s">
        <v>323</v>
      </c>
      <c r="E7920" s="211" t="s">
        <v>3292</v>
      </c>
      <c r="F7920" s="211" t="s">
        <v>3291</v>
      </c>
    </row>
    <row r="7921" spans="1:6" x14ac:dyDescent="0.25">
      <c r="A7921" s="211" t="s">
        <v>5342</v>
      </c>
      <c r="B7921" s="211">
        <v>0</v>
      </c>
      <c r="C7921" s="211">
        <v>1</v>
      </c>
      <c r="D7921" s="211" t="s">
        <v>321</v>
      </c>
      <c r="E7921" s="211" t="s">
        <v>3292</v>
      </c>
      <c r="F7921" s="211" t="s">
        <v>3291</v>
      </c>
    </row>
    <row r="7922" spans="1:6" x14ac:dyDescent="0.25">
      <c r="A7922" s="211" t="s">
        <v>5342</v>
      </c>
      <c r="B7922" s="211">
        <v>0</v>
      </c>
      <c r="C7922" s="211">
        <v>1</v>
      </c>
      <c r="D7922" s="211" t="s">
        <v>325</v>
      </c>
      <c r="E7922" s="211" t="s">
        <v>3292</v>
      </c>
      <c r="F7922" s="211" t="s">
        <v>3291</v>
      </c>
    </row>
    <row r="7923" spans="1:6" x14ac:dyDescent="0.25">
      <c r="A7923" s="211" t="s">
        <v>5342</v>
      </c>
      <c r="B7923" s="211">
        <v>0</v>
      </c>
      <c r="C7923" s="211">
        <v>1</v>
      </c>
      <c r="D7923" s="211" t="s">
        <v>337</v>
      </c>
      <c r="E7923" s="211" t="s">
        <v>3292</v>
      </c>
      <c r="F7923" s="211" t="s">
        <v>3291</v>
      </c>
    </row>
    <row r="7924" spans="1:6" x14ac:dyDescent="0.25">
      <c r="A7924" s="211" t="s">
        <v>5342</v>
      </c>
      <c r="B7924" s="211">
        <v>0</v>
      </c>
      <c r="C7924" s="211">
        <v>1</v>
      </c>
      <c r="D7924" s="211" t="s">
        <v>315</v>
      </c>
      <c r="E7924" s="211" t="s">
        <v>3292</v>
      </c>
      <c r="F7924" s="211" t="s">
        <v>3291</v>
      </c>
    </row>
    <row r="7925" spans="1:6" x14ac:dyDescent="0.25">
      <c r="A7925" s="211" t="s">
        <v>5342</v>
      </c>
      <c r="B7925" s="211">
        <v>0</v>
      </c>
      <c r="C7925" s="211">
        <v>1</v>
      </c>
      <c r="D7925" s="211" t="s">
        <v>335</v>
      </c>
      <c r="E7925" s="211" t="s">
        <v>3292</v>
      </c>
      <c r="F7925" s="211" t="s">
        <v>3291</v>
      </c>
    </row>
    <row r="7926" spans="1:6" x14ac:dyDescent="0.25">
      <c r="A7926" s="211" t="s">
        <v>5342</v>
      </c>
      <c r="B7926" s="211">
        <v>0</v>
      </c>
      <c r="C7926" s="211">
        <v>1</v>
      </c>
      <c r="D7926" s="211" t="s">
        <v>329</v>
      </c>
      <c r="E7926" s="211" t="s">
        <v>3292</v>
      </c>
      <c r="F7926" s="211" t="s">
        <v>3291</v>
      </c>
    </row>
    <row r="7927" spans="1:6" x14ac:dyDescent="0.25">
      <c r="A7927" s="211" t="s">
        <v>5342</v>
      </c>
      <c r="B7927" s="211">
        <v>0</v>
      </c>
      <c r="C7927" s="211">
        <v>1</v>
      </c>
      <c r="D7927" s="211" t="s">
        <v>332</v>
      </c>
      <c r="E7927" s="211" t="s">
        <v>3292</v>
      </c>
      <c r="F7927" s="211" t="s">
        <v>3291</v>
      </c>
    </row>
    <row r="7928" spans="1:6" x14ac:dyDescent="0.25">
      <c r="A7928" s="211" t="s">
        <v>5342</v>
      </c>
      <c r="B7928" s="211">
        <v>0</v>
      </c>
      <c r="C7928" s="211">
        <v>1</v>
      </c>
      <c r="D7928" s="211" t="s">
        <v>330</v>
      </c>
      <c r="E7928" s="211" t="s">
        <v>3292</v>
      </c>
      <c r="F7928" s="211" t="s">
        <v>3291</v>
      </c>
    </row>
    <row r="7929" spans="1:6" x14ac:dyDescent="0.25">
      <c r="A7929" s="211" t="s">
        <v>5342</v>
      </c>
      <c r="B7929" s="211">
        <v>0</v>
      </c>
      <c r="C7929" s="211">
        <v>1</v>
      </c>
      <c r="D7929" s="211" t="s">
        <v>331</v>
      </c>
      <c r="E7929" s="211" t="s">
        <v>3292</v>
      </c>
      <c r="F7929" s="211" t="s">
        <v>3291</v>
      </c>
    </row>
    <row r="7930" spans="1:6" x14ac:dyDescent="0.25">
      <c r="A7930" s="211" t="s">
        <v>5342</v>
      </c>
      <c r="B7930" s="211">
        <v>0</v>
      </c>
      <c r="C7930" s="211">
        <v>1</v>
      </c>
      <c r="D7930" s="211" t="s">
        <v>336</v>
      </c>
      <c r="E7930" s="211" t="s">
        <v>3292</v>
      </c>
      <c r="F7930" s="211" t="s">
        <v>3291</v>
      </c>
    </row>
    <row r="7931" spans="1:6" x14ac:dyDescent="0.25">
      <c r="A7931" s="211" t="s">
        <v>5342</v>
      </c>
      <c r="B7931" s="211">
        <v>0</v>
      </c>
      <c r="C7931" s="211">
        <v>1</v>
      </c>
      <c r="D7931" s="211" t="s">
        <v>305</v>
      </c>
      <c r="E7931" s="211" t="s">
        <v>3292</v>
      </c>
      <c r="F7931" s="211" t="s">
        <v>3291</v>
      </c>
    </row>
    <row r="7932" spans="1:6" x14ac:dyDescent="0.25">
      <c r="A7932" s="211" t="s">
        <v>5342</v>
      </c>
      <c r="B7932" s="211">
        <v>0</v>
      </c>
      <c r="C7932" s="211">
        <v>1</v>
      </c>
      <c r="D7932" s="211" t="s">
        <v>307</v>
      </c>
      <c r="E7932" s="211" t="s">
        <v>3292</v>
      </c>
      <c r="F7932" s="211" t="s">
        <v>3291</v>
      </c>
    </row>
    <row r="7933" spans="1:6" x14ac:dyDescent="0.25">
      <c r="A7933" s="211" t="s">
        <v>5342</v>
      </c>
      <c r="B7933" s="211">
        <v>0</v>
      </c>
      <c r="C7933" s="211">
        <v>1</v>
      </c>
      <c r="D7933" s="211" t="s">
        <v>333</v>
      </c>
      <c r="E7933" s="211" t="s">
        <v>3292</v>
      </c>
      <c r="F7933" s="211" t="s">
        <v>3291</v>
      </c>
    </row>
    <row r="7934" spans="1:6" x14ac:dyDescent="0.25">
      <c r="A7934" s="211" t="s">
        <v>5342</v>
      </c>
      <c r="B7934" s="211">
        <v>0</v>
      </c>
      <c r="C7934" s="211">
        <v>1</v>
      </c>
      <c r="D7934" s="211">
        <v>6151</v>
      </c>
      <c r="E7934" s="211" t="s">
        <v>3292</v>
      </c>
      <c r="F7934" s="211" t="s">
        <v>3291</v>
      </c>
    </row>
    <row r="7935" spans="1:6" x14ac:dyDescent="0.25">
      <c r="A7935" s="211" t="s">
        <v>5342</v>
      </c>
      <c r="B7935" s="211">
        <v>0</v>
      </c>
      <c r="C7935" s="211">
        <v>1</v>
      </c>
      <c r="D7935" s="211" t="s">
        <v>360</v>
      </c>
      <c r="E7935" s="211" t="s">
        <v>3292</v>
      </c>
      <c r="F7935" s="211" t="s">
        <v>3291</v>
      </c>
    </row>
    <row r="7936" spans="1:6" x14ac:dyDescent="0.25">
      <c r="A7936" s="211" t="s">
        <v>5342</v>
      </c>
      <c r="B7936" s="211">
        <v>0</v>
      </c>
      <c r="C7936" s="211">
        <v>1</v>
      </c>
      <c r="D7936" s="211" t="s">
        <v>2287</v>
      </c>
      <c r="E7936" s="211" t="s">
        <v>3292</v>
      </c>
      <c r="F7936" s="211" t="s">
        <v>3291</v>
      </c>
    </row>
    <row r="7937" spans="1:6" x14ac:dyDescent="0.25">
      <c r="A7937" s="211" t="s">
        <v>5342</v>
      </c>
      <c r="B7937" s="211">
        <v>0</v>
      </c>
      <c r="C7937" s="211">
        <v>1</v>
      </c>
      <c r="D7937" s="211" t="s">
        <v>357</v>
      </c>
      <c r="E7937" s="211" t="s">
        <v>3292</v>
      </c>
      <c r="F7937" s="211" t="s">
        <v>3291</v>
      </c>
    </row>
    <row r="7938" spans="1:6" x14ac:dyDescent="0.25">
      <c r="A7938" s="211" t="s">
        <v>5342</v>
      </c>
      <c r="B7938" s="211">
        <v>0</v>
      </c>
      <c r="C7938" s="211">
        <v>1</v>
      </c>
      <c r="D7938" s="211" t="s">
        <v>1714</v>
      </c>
      <c r="E7938" s="211" t="s">
        <v>3292</v>
      </c>
      <c r="F7938" s="211" t="s">
        <v>3291</v>
      </c>
    </row>
    <row r="7939" spans="1:6" x14ac:dyDescent="0.25">
      <c r="A7939" s="211" t="s">
        <v>5342</v>
      </c>
      <c r="B7939" s="211">
        <v>0</v>
      </c>
      <c r="C7939" s="211">
        <v>1</v>
      </c>
      <c r="D7939" s="211" t="s">
        <v>1716</v>
      </c>
      <c r="E7939" s="211" t="s">
        <v>3292</v>
      </c>
      <c r="F7939" s="211" t="s">
        <v>3291</v>
      </c>
    </row>
    <row r="7940" spans="1:6" x14ac:dyDescent="0.25">
      <c r="A7940" s="211" t="s">
        <v>5342</v>
      </c>
      <c r="B7940" s="211">
        <v>0</v>
      </c>
      <c r="C7940" s="211">
        <v>1</v>
      </c>
      <c r="D7940" s="211" t="s">
        <v>1718</v>
      </c>
      <c r="E7940" s="211" t="s">
        <v>3292</v>
      </c>
      <c r="F7940" s="211" t="s">
        <v>3291</v>
      </c>
    </row>
    <row r="7941" spans="1:6" x14ac:dyDescent="0.25">
      <c r="A7941" s="211" t="s">
        <v>5342</v>
      </c>
      <c r="B7941" s="211">
        <v>0</v>
      </c>
      <c r="C7941" s="211">
        <v>1</v>
      </c>
      <c r="D7941" s="211" t="s">
        <v>2379</v>
      </c>
      <c r="E7941" s="211" t="s">
        <v>3292</v>
      </c>
      <c r="F7941" s="211" t="s">
        <v>3291</v>
      </c>
    </row>
    <row r="7942" spans="1:6" x14ac:dyDescent="0.25">
      <c r="A7942" s="211" t="s">
        <v>5342</v>
      </c>
      <c r="B7942" s="211">
        <v>0</v>
      </c>
      <c r="C7942" s="211">
        <v>1</v>
      </c>
      <c r="D7942" s="211" t="s">
        <v>1722</v>
      </c>
      <c r="E7942" s="211" t="s">
        <v>3292</v>
      </c>
      <c r="F7942" s="211" t="s">
        <v>3291</v>
      </c>
    </row>
    <row r="7943" spans="1:6" x14ac:dyDescent="0.25">
      <c r="A7943" s="211" t="s">
        <v>5342</v>
      </c>
      <c r="B7943" s="211">
        <v>0</v>
      </c>
      <c r="C7943" s="211">
        <v>1</v>
      </c>
      <c r="D7943" s="211" t="s">
        <v>1724</v>
      </c>
      <c r="E7943" s="211" t="s">
        <v>3292</v>
      </c>
      <c r="F7943" s="211" t="s">
        <v>3291</v>
      </c>
    </row>
    <row r="7944" spans="1:6" x14ac:dyDescent="0.25">
      <c r="A7944" s="211" t="s">
        <v>5342</v>
      </c>
      <c r="B7944" s="211">
        <v>0</v>
      </c>
      <c r="C7944" s="211">
        <v>1</v>
      </c>
      <c r="D7944" s="211" t="s">
        <v>72</v>
      </c>
      <c r="E7944" s="211" t="s">
        <v>3292</v>
      </c>
      <c r="F7944" s="211" t="s">
        <v>3291</v>
      </c>
    </row>
    <row r="7945" spans="1:6" x14ac:dyDescent="0.25">
      <c r="A7945" s="211" t="s">
        <v>5342</v>
      </c>
      <c r="B7945" s="211">
        <v>0</v>
      </c>
      <c r="C7945" s="211">
        <v>1</v>
      </c>
      <c r="D7945" s="211" t="s">
        <v>73</v>
      </c>
      <c r="E7945" s="211" t="s">
        <v>3292</v>
      </c>
      <c r="F7945" s="211" t="s">
        <v>3291</v>
      </c>
    </row>
    <row r="7946" spans="1:6" x14ac:dyDescent="0.25">
      <c r="A7946" s="211" t="s">
        <v>5342</v>
      </c>
      <c r="B7946" s="211">
        <v>0</v>
      </c>
      <c r="C7946" s="211">
        <v>1</v>
      </c>
      <c r="D7946" s="211" t="s">
        <v>3107</v>
      </c>
      <c r="E7946" s="211" t="s">
        <v>3292</v>
      </c>
      <c r="F7946" s="211" t="s">
        <v>3291</v>
      </c>
    </row>
    <row r="7947" spans="1:6" x14ac:dyDescent="0.25">
      <c r="A7947" s="211" t="s">
        <v>5342</v>
      </c>
      <c r="B7947" s="211">
        <v>0</v>
      </c>
      <c r="C7947" s="211">
        <v>1</v>
      </c>
      <c r="D7947" s="211" t="s">
        <v>3109</v>
      </c>
      <c r="E7947" s="211" t="s">
        <v>3292</v>
      </c>
      <c r="F7947" s="211" t="s">
        <v>3291</v>
      </c>
    </row>
    <row r="7948" spans="1:6" x14ac:dyDescent="0.25">
      <c r="A7948" s="211" t="s">
        <v>5342</v>
      </c>
      <c r="B7948" s="211">
        <v>0</v>
      </c>
      <c r="C7948" s="211">
        <v>1</v>
      </c>
      <c r="D7948" s="211" t="s">
        <v>3111</v>
      </c>
      <c r="E7948" s="211" t="s">
        <v>3292</v>
      </c>
      <c r="F7948" s="211" t="s">
        <v>3291</v>
      </c>
    </row>
    <row r="7949" spans="1:6" x14ac:dyDescent="0.25">
      <c r="A7949" s="211" t="s">
        <v>5342</v>
      </c>
      <c r="B7949" s="211">
        <v>0</v>
      </c>
      <c r="C7949" s="211">
        <v>1</v>
      </c>
      <c r="D7949" s="211" t="s">
        <v>3993</v>
      </c>
      <c r="E7949" s="211" t="s">
        <v>3292</v>
      </c>
      <c r="F7949" s="211" t="s">
        <v>3291</v>
      </c>
    </row>
    <row r="7950" spans="1:6" x14ac:dyDescent="0.25">
      <c r="A7950" s="211" t="s">
        <v>5342</v>
      </c>
      <c r="B7950" s="211">
        <v>0</v>
      </c>
      <c r="C7950" s="211">
        <v>1</v>
      </c>
      <c r="D7950" s="211" t="s">
        <v>4195</v>
      </c>
      <c r="E7950" s="211" t="s">
        <v>127</v>
      </c>
      <c r="F7950" s="211" t="s">
        <v>3291</v>
      </c>
    </row>
    <row r="7951" spans="1:6" x14ac:dyDescent="0.25">
      <c r="A7951" s="211" t="s">
        <v>5342</v>
      </c>
      <c r="B7951" s="211">
        <v>0</v>
      </c>
      <c r="C7951" s="211">
        <v>1</v>
      </c>
      <c r="D7951" s="211" t="s">
        <v>4213</v>
      </c>
      <c r="E7951" s="211" t="s">
        <v>127</v>
      </c>
      <c r="F7951" s="211" t="s">
        <v>3291</v>
      </c>
    </row>
    <row r="7952" spans="1:6" x14ac:dyDescent="0.25">
      <c r="A7952" s="211" t="s">
        <v>5342</v>
      </c>
      <c r="B7952" s="211">
        <v>0</v>
      </c>
      <c r="C7952" s="211">
        <v>1</v>
      </c>
      <c r="D7952" s="211" t="s">
        <v>4214</v>
      </c>
      <c r="E7952" s="211" t="s">
        <v>127</v>
      </c>
      <c r="F7952" s="211" t="s">
        <v>3291</v>
      </c>
    </row>
    <row r="7953" spans="1:6" x14ac:dyDescent="0.25">
      <c r="A7953" s="211" t="s">
        <v>5342</v>
      </c>
      <c r="B7953" s="211">
        <v>0</v>
      </c>
      <c r="C7953" s="211">
        <v>1</v>
      </c>
      <c r="D7953" s="211" t="s">
        <v>4215</v>
      </c>
      <c r="E7953" s="211" t="s">
        <v>127</v>
      </c>
      <c r="F7953" s="211" t="s">
        <v>3291</v>
      </c>
    </row>
    <row r="7954" spans="1:6" x14ac:dyDescent="0.25">
      <c r="A7954" s="211" t="s">
        <v>5342</v>
      </c>
      <c r="B7954" s="211">
        <v>0</v>
      </c>
      <c r="C7954" s="211">
        <v>1</v>
      </c>
      <c r="D7954" s="211" t="s">
        <v>4216</v>
      </c>
      <c r="E7954" s="211" t="s">
        <v>127</v>
      </c>
      <c r="F7954" s="211" t="s">
        <v>3291</v>
      </c>
    </row>
    <row r="7955" spans="1:6" x14ac:dyDescent="0.25">
      <c r="A7955" s="211" t="s">
        <v>5342</v>
      </c>
      <c r="B7955" s="211">
        <v>0</v>
      </c>
      <c r="C7955" s="211">
        <v>1</v>
      </c>
      <c r="D7955" s="211" t="s">
        <v>4217</v>
      </c>
      <c r="E7955" s="211" t="s">
        <v>127</v>
      </c>
      <c r="F7955" s="211" t="s">
        <v>3291</v>
      </c>
    </row>
    <row r="7956" spans="1:6" x14ac:dyDescent="0.25">
      <c r="A7956" s="211" t="s">
        <v>5342</v>
      </c>
      <c r="B7956" s="211">
        <v>0</v>
      </c>
      <c r="C7956" s="211">
        <v>1</v>
      </c>
      <c r="D7956" s="211" t="s">
        <v>4218</v>
      </c>
      <c r="E7956" s="211" t="s">
        <v>127</v>
      </c>
      <c r="F7956" s="211" t="s">
        <v>3291</v>
      </c>
    </row>
    <row r="7957" spans="1:6" x14ac:dyDescent="0.25">
      <c r="A7957" s="211" t="s">
        <v>5342</v>
      </c>
      <c r="B7957" s="211">
        <v>0</v>
      </c>
      <c r="C7957" s="211">
        <v>1</v>
      </c>
      <c r="D7957" s="211" t="s">
        <v>4219</v>
      </c>
      <c r="E7957" s="211" t="s">
        <v>127</v>
      </c>
      <c r="F7957" s="211" t="s">
        <v>3291</v>
      </c>
    </row>
    <row r="7958" spans="1:6" x14ac:dyDescent="0.25">
      <c r="A7958" s="211" t="s">
        <v>5342</v>
      </c>
      <c r="B7958" s="211">
        <v>0</v>
      </c>
      <c r="C7958" s="211">
        <v>1</v>
      </c>
      <c r="D7958" s="211" t="s">
        <v>4220</v>
      </c>
      <c r="E7958" s="211" t="s">
        <v>127</v>
      </c>
      <c r="F7958" s="211" t="s">
        <v>3291</v>
      </c>
    </row>
    <row r="7959" spans="1:6" x14ac:dyDescent="0.25">
      <c r="A7959" s="211" t="s">
        <v>5342</v>
      </c>
      <c r="B7959" s="211">
        <v>0</v>
      </c>
      <c r="C7959" s="211">
        <v>1</v>
      </c>
      <c r="D7959" s="211" t="s">
        <v>4221</v>
      </c>
      <c r="E7959" s="211" t="s">
        <v>127</v>
      </c>
      <c r="F7959" s="211" t="s">
        <v>3291</v>
      </c>
    </row>
    <row r="7960" spans="1:6" x14ac:dyDescent="0.25">
      <c r="A7960" s="211" t="s">
        <v>5342</v>
      </c>
      <c r="B7960" s="211">
        <v>0</v>
      </c>
      <c r="C7960" s="211">
        <v>1</v>
      </c>
      <c r="D7960" s="211" t="s">
        <v>4222</v>
      </c>
      <c r="E7960" s="211" t="s">
        <v>127</v>
      </c>
      <c r="F7960" s="211" t="s">
        <v>3291</v>
      </c>
    </row>
    <row r="7961" spans="1:6" x14ac:dyDescent="0.25">
      <c r="A7961" s="211" t="s">
        <v>5342</v>
      </c>
      <c r="B7961" s="211">
        <v>0</v>
      </c>
      <c r="C7961" s="211">
        <v>1</v>
      </c>
      <c r="D7961" s="211" t="s">
        <v>4223</v>
      </c>
      <c r="E7961" s="211" t="s">
        <v>127</v>
      </c>
      <c r="F7961" s="211" t="s">
        <v>3291</v>
      </c>
    </row>
    <row r="7962" spans="1:6" x14ac:dyDescent="0.25">
      <c r="A7962" s="211" t="s">
        <v>5342</v>
      </c>
      <c r="B7962" s="211">
        <v>0</v>
      </c>
      <c r="C7962" s="211">
        <v>1</v>
      </c>
      <c r="D7962" s="211" t="s">
        <v>4260</v>
      </c>
      <c r="E7962" s="211" t="s">
        <v>127</v>
      </c>
      <c r="F7962" s="211" t="s">
        <v>3291</v>
      </c>
    </row>
    <row r="7963" spans="1:6" x14ac:dyDescent="0.25">
      <c r="A7963" s="211" t="s">
        <v>5342</v>
      </c>
      <c r="B7963" s="211">
        <v>0</v>
      </c>
      <c r="C7963" s="211">
        <v>1</v>
      </c>
      <c r="D7963" s="211" t="s">
        <v>3192</v>
      </c>
      <c r="E7963" s="211" t="s">
        <v>3292</v>
      </c>
      <c r="F7963" s="211" t="s">
        <v>3291</v>
      </c>
    </row>
    <row r="7964" spans="1:6" x14ac:dyDescent="0.25">
      <c r="A7964" s="211" t="s">
        <v>5342</v>
      </c>
      <c r="B7964" s="211">
        <v>0</v>
      </c>
      <c r="C7964" s="211">
        <v>1</v>
      </c>
      <c r="D7964" s="211" t="s">
        <v>926</v>
      </c>
      <c r="E7964" s="211" t="s">
        <v>3292</v>
      </c>
      <c r="F7964" s="211" t="s">
        <v>3291</v>
      </c>
    </row>
    <row r="7965" spans="1:6" x14ac:dyDescent="0.25">
      <c r="A7965" s="211" t="s">
        <v>5342</v>
      </c>
      <c r="B7965" s="211">
        <v>0</v>
      </c>
      <c r="C7965" s="211">
        <v>1</v>
      </c>
      <c r="D7965" s="211" t="s">
        <v>4301</v>
      </c>
      <c r="E7965" s="211" t="s">
        <v>127</v>
      </c>
      <c r="F7965" s="211" t="s">
        <v>3291</v>
      </c>
    </row>
    <row r="7966" spans="1:6" x14ac:dyDescent="0.25">
      <c r="A7966" s="211" t="s">
        <v>5342</v>
      </c>
      <c r="B7966" s="211">
        <v>0</v>
      </c>
      <c r="C7966" s="211">
        <v>1</v>
      </c>
      <c r="D7966" s="211" t="s">
        <v>4302</v>
      </c>
      <c r="E7966" s="211" t="s">
        <v>127</v>
      </c>
      <c r="F7966" s="211" t="s">
        <v>3291</v>
      </c>
    </row>
    <row r="7967" spans="1:6" x14ac:dyDescent="0.25">
      <c r="A7967" s="211" t="s">
        <v>5342</v>
      </c>
      <c r="B7967" s="211">
        <v>0</v>
      </c>
      <c r="C7967" s="211">
        <v>1</v>
      </c>
      <c r="D7967" s="211" t="s">
        <v>4303</v>
      </c>
      <c r="E7967" s="211" t="s">
        <v>127</v>
      </c>
      <c r="F7967" s="211" t="s">
        <v>3291</v>
      </c>
    </row>
    <row r="7968" spans="1:6" x14ac:dyDescent="0.25">
      <c r="A7968" s="211" t="s">
        <v>5342</v>
      </c>
      <c r="B7968" s="211">
        <v>0</v>
      </c>
      <c r="C7968" s="211">
        <v>1</v>
      </c>
      <c r="D7968" s="211" t="s">
        <v>4304</v>
      </c>
      <c r="E7968" s="211" t="s">
        <v>127</v>
      </c>
      <c r="F7968" s="211" t="s">
        <v>3291</v>
      </c>
    </row>
    <row r="7969" spans="1:6" x14ac:dyDescent="0.25">
      <c r="A7969" s="211" t="s">
        <v>5342</v>
      </c>
      <c r="B7969" s="211">
        <v>0</v>
      </c>
      <c r="C7969" s="211">
        <v>1</v>
      </c>
      <c r="D7969" s="211" t="s">
        <v>4305</v>
      </c>
      <c r="E7969" s="211" t="s">
        <v>127</v>
      </c>
      <c r="F7969" s="211" t="s">
        <v>3291</v>
      </c>
    </row>
    <row r="7970" spans="1:6" x14ac:dyDescent="0.25">
      <c r="A7970" s="211" t="s">
        <v>5342</v>
      </c>
      <c r="B7970" s="211">
        <v>0</v>
      </c>
      <c r="C7970" s="211">
        <v>1</v>
      </c>
      <c r="D7970" s="211" t="s">
        <v>4306</v>
      </c>
      <c r="E7970" s="211" t="s">
        <v>127</v>
      </c>
      <c r="F7970" s="211" t="s">
        <v>3291</v>
      </c>
    </row>
    <row r="7971" spans="1:6" x14ac:dyDescent="0.25">
      <c r="A7971" s="211" t="s">
        <v>5342</v>
      </c>
      <c r="B7971" s="211">
        <v>0</v>
      </c>
      <c r="C7971" s="211">
        <v>1</v>
      </c>
      <c r="D7971" s="211" t="s">
        <v>4307</v>
      </c>
      <c r="E7971" s="211" t="s">
        <v>127</v>
      </c>
      <c r="F7971" s="211" t="s">
        <v>3291</v>
      </c>
    </row>
    <row r="7972" spans="1:6" x14ac:dyDescent="0.25">
      <c r="A7972" s="211" t="s">
        <v>5342</v>
      </c>
      <c r="B7972" s="211">
        <v>0</v>
      </c>
      <c r="C7972" s="211">
        <v>1</v>
      </c>
      <c r="D7972" s="211" t="s">
        <v>4308</v>
      </c>
      <c r="E7972" s="211" t="s">
        <v>127</v>
      </c>
      <c r="F7972" s="211" t="s">
        <v>3291</v>
      </c>
    </row>
    <row r="7973" spans="1:6" x14ac:dyDescent="0.25">
      <c r="A7973" s="211" t="s">
        <v>5342</v>
      </c>
      <c r="B7973" s="211">
        <v>0</v>
      </c>
      <c r="C7973" s="211">
        <v>1</v>
      </c>
      <c r="D7973" s="211" t="s">
        <v>4309</v>
      </c>
      <c r="E7973" s="211" t="s">
        <v>127</v>
      </c>
      <c r="F7973" s="211" t="s">
        <v>3291</v>
      </c>
    </row>
    <row r="7974" spans="1:6" x14ac:dyDescent="0.25">
      <c r="A7974" s="211" t="s">
        <v>5342</v>
      </c>
      <c r="B7974" s="211">
        <v>0</v>
      </c>
      <c r="C7974" s="211">
        <v>1</v>
      </c>
      <c r="D7974" s="211" t="s">
        <v>4310</v>
      </c>
      <c r="E7974" s="211" t="s">
        <v>127</v>
      </c>
      <c r="F7974" s="211" t="s">
        <v>3291</v>
      </c>
    </row>
    <row r="7975" spans="1:6" x14ac:dyDescent="0.25">
      <c r="A7975" s="211" t="s">
        <v>5342</v>
      </c>
      <c r="B7975" s="211">
        <v>0</v>
      </c>
      <c r="C7975" s="211">
        <v>1</v>
      </c>
      <c r="D7975" s="211" t="s">
        <v>4311</v>
      </c>
      <c r="E7975" s="211" t="s">
        <v>127</v>
      </c>
      <c r="F7975" s="211" t="s">
        <v>3291</v>
      </c>
    </row>
    <row r="7976" spans="1:6" x14ac:dyDescent="0.25">
      <c r="A7976" s="211" t="s">
        <v>5342</v>
      </c>
      <c r="B7976" s="211">
        <v>0</v>
      </c>
      <c r="C7976" s="211">
        <v>1</v>
      </c>
      <c r="D7976" s="211" t="s">
        <v>4312</v>
      </c>
      <c r="E7976" s="211" t="s">
        <v>127</v>
      </c>
      <c r="F7976" s="211" t="s">
        <v>3291</v>
      </c>
    </row>
    <row r="7977" spans="1:6" x14ac:dyDescent="0.25">
      <c r="A7977" s="211" t="s">
        <v>5342</v>
      </c>
      <c r="B7977" s="211">
        <v>0</v>
      </c>
      <c r="C7977" s="211">
        <v>1</v>
      </c>
      <c r="D7977" s="211" t="s">
        <v>3381</v>
      </c>
      <c r="E7977" s="211" t="s">
        <v>3292</v>
      </c>
      <c r="F7977" s="211" t="s">
        <v>3291</v>
      </c>
    </row>
    <row r="7978" spans="1:6" x14ac:dyDescent="0.25">
      <c r="A7978" s="211" t="s">
        <v>5342</v>
      </c>
      <c r="B7978" s="211">
        <v>0</v>
      </c>
      <c r="C7978" s="211">
        <v>1</v>
      </c>
      <c r="D7978" s="211" t="s">
        <v>3367</v>
      </c>
      <c r="E7978" s="211" t="s">
        <v>3292</v>
      </c>
      <c r="F7978" s="211" t="s">
        <v>3291</v>
      </c>
    </row>
    <row r="7979" spans="1:6" x14ac:dyDescent="0.25">
      <c r="A7979" s="211" t="s">
        <v>5342</v>
      </c>
      <c r="B7979" s="211">
        <v>0</v>
      </c>
      <c r="C7979" s="211">
        <v>1</v>
      </c>
      <c r="D7979" s="211" t="s">
        <v>3371</v>
      </c>
      <c r="E7979" s="211" t="s">
        <v>3292</v>
      </c>
      <c r="F7979" s="211" t="s">
        <v>3291</v>
      </c>
    </row>
    <row r="7980" spans="1:6" x14ac:dyDescent="0.25">
      <c r="A7980" s="211" t="s">
        <v>5342</v>
      </c>
      <c r="B7980" s="211">
        <v>0</v>
      </c>
      <c r="C7980" s="211">
        <v>1</v>
      </c>
      <c r="D7980" s="211" t="s">
        <v>3366</v>
      </c>
      <c r="E7980" s="211" t="s">
        <v>3292</v>
      </c>
      <c r="F7980" s="211" t="s">
        <v>3291</v>
      </c>
    </row>
    <row r="7981" spans="1:6" x14ac:dyDescent="0.25">
      <c r="A7981" s="211" t="s">
        <v>5342</v>
      </c>
      <c r="B7981" s="211">
        <v>0</v>
      </c>
      <c r="C7981" s="211">
        <v>1</v>
      </c>
      <c r="D7981" s="211" t="s">
        <v>3370</v>
      </c>
      <c r="E7981" s="211" t="s">
        <v>3292</v>
      </c>
      <c r="F7981" s="211" t="s">
        <v>3291</v>
      </c>
    </row>
    <row r="7982" spans="1:6" x14ac:dyDescent="0.25">
      <c r="A7982" s="211" t="s">
        <v>5342</v>
      </c>
      <c r="B7982" s="211">
        <v>0</v>
      </c>
      <c r="C7982" s="211">
        <v>1</v>
      </c>
      <c r="D7982" s="211" t="s">
        <v>3369</v>
      </c>
      <c r="E7982" s="211" t="s">
        <v>3292</v>
      </c>
      <c r="F7982" s="211" t="s">
        <v>3291</v>
      </c>
    </row>
    <row r="7983" spans="1:6" x14ac:dyDescent="0.25">
      <c r="A7983" s="211" t="s">
        <v>5342</v>
      </c>
      <c r="B7983" s="211">
        <v>0</v>
      </c>
      <c r="C7983" s="211">
        <v>1</v>
      </c>
      <c r="D7983" s="211" t="s">
        <v>3372</v>
      </c>
      <c r="E7983" s="211" t="s">
        <v>3292</v>
      </c>
      <c r="F7983" s="211" t="s">
        <v>3291</v>
      </c>
    </row>
    <row r="7984" spans="1:6" x14ac:dyDescent="0.25">
      <c r="A7984" s="211" t="s">
        <v>5342</v>
      </c>
      <c r="B7984" s="211">
        <v>0</v>
      </c>
      <c r="C7984" s="211">
        <v>1</v>
      </c>
      <c r="D7984" s="211" t="s">
        <v>3365</v>
      </c>
      <c r="E7984" s="211" t="s">
        <v>3292</v>
      </c>
      <c r="F7984" s="211" t="s">
        <v>3291</v>
      </c>
    </row>
    <row r="7985" spans="1:6" x14ac:dyDescent="0.25">
      <c r="A7985" s="211" t="s">
        <v>5342</v>
      </c>
      <c r="B7985" s="211">
        <v>0</v>
      </c>
      <c r="C7985" s="211">
        <v>1</v>
      </c>
      <c r="D7985" s="211" t="s">
        <v>3368</v>
      </c>
      <c r="E7985" s="211" t="s">
        <v>3292</v>
      </c>
      <c r="F7985" s="211" t="s">
        <v>3291</v>
      </c>
    </row>
    <row r="7986" spans="1:6" x14ac:dyDescent="0.25">
      <c r="A7986" s="211" t="s">
        <v>5342</v>
      </c>
      <c r="B7986" s="211">
        <v>0</v>
      </c>
      <c r="C7986" s="211">
        <v>1</v>
      </c>
      <c r="D7986" s="211" t="s">
        <v>3382</v>
      </c>
      <c r="E7986" s="211" t="s">
        <v>3292</v>
      </c>
      <c r="F7986" s="211" t="s">
        <v>3291</v>
      </c>
    </row>
    <row r="7987" spans="1:6" x14ac:dyDescent="0.25">
      <c r="A7987" s="211" t="s">
        <v>5342</v>
      </c>
      <c r="B7987" s="211">
        <v>0</v>
      </c>
      <c r="C7987" s="211">
        <v>1</v>
      </c>
      <c r="D7987" s="211" t="s">
        <v>3960</v>
      </c>
      <c r="E7987" s="211" t="s">
        <v>127</v>
      </c>
      <c r="F7987" s="211" t="s">
        <v>3291</v>
      </c>
    </row>
    <row r="7988" spans="1:6" x14ac:dyDescent="0.25">
      <c r="A7988" s="211" t="s">
        <v>5342</v>
      </c>
      <c r="B7988" s="211">
        <v>0</v>
      </c>
      <c r="C7988" s="211">
        <v>1</v>
      </c>
      <c r="D7988" s="211" t="s">
        <v>4415</v>
      </c>
      <c r="E7988" s="211" t="s">
        <v>127</v>
      </c>
      <c r="F7988" s="211" t="s">
        <v>3291</v>
      </c>
    </row>
    <row r="7989" spans="1:6" x14ac:dyDescent="0.25">
      <c r="A7989" s="211" t="s">
        <v>5342</v>
      </c>
      <c r="B7989" s="211">
        <v>0</v>
      </c>
      <c r="C7989" s="211">
        <v>1</v>
      </c>
      <c r="D7989" s="211" t="s">
        <v>4416</v>
      </c>
      <c r="E7989" s="211" t="s">
        <v>127</v>
      </c>
      <c r="F7989" s="211" t="s">
        <v>3291</v>
      </c>
    </row>
    <row r="7990" spans="1:6" x14ac:dyDescent="0.25">
      <c r="A7990" s="211" t="s">
        <v>5342</v>
      </c>
      <c r="B7990" s="211">
        <v>0</v>
      </c>
      <c r="C7990" s="211">
        <v>1</v>
      </c>
      <c r="D7990" s="211" t="s">
        <v>4423</v>
      </c>
      <c r="E7990" s="211" t="s">
        <v>127</v>
      </c>
      <c r="F7990" s="211" t="s">
        <v>3291</v>
      </c>
    </row>
    <row r="7991" spans="1:6" x14ac:dyDescent="0.25">
      <c r="A7991" s="211" t="s">
        <v>5342</v>
      </c>
      <c r="B7991" s="211">
        <v>0</v>
      </c>
      <c r="C7991" s="211">
        <v>1</v>
      </c>
      <c r="D7991" s="300" t="s">
        <v>3074</v>
      </c>
      <c r="E7991" s="211" t="s">
        <v>3292</v>
      </c>
      <c r="F7991" s="211" t="s">
        <v>3291</v>
      </c>
    </row>
    <row r="7992" spans="1:6" x14ac:dyDescent="0.25">
      <c r="A7992" s="211" t="s">
        <v>5342</v>
      </c>
      <c r="B7992" s="211">
        <v>0</v>
      </c>
      <c r="C7992" s="211">
        <v>1</v>
      </c>
      <c r="D7992" s="300" t="s">
        <v>3075</v>
      </c>
      <c r="E7992" s="211" t="s">
        <v>127</v>
      </c>
      <c r="F7992" s="211" t="s">
        <v>3291</v>
      </c>
    </row>
    <row r="7993" spans="1:6" x14ac:dyDescent="0.25">
      <c r="A7993" s="211" t="s">
        <v>5342</v>
      </c>
      <c r="B7993" s="211">
        <v>0</v>
      </c>
      <c r="C7993" s="211">
        <v>1</v>
      </c>
      <c r="D7993" s="300" t="s">
        <v>2546</v>
      </c>
      <c r="E7993" s="211" t="s">
        <v>127</v>
      </c>
      <c r="F7993" s="211" t="s">
        <v>3291</v>
      </c>
    </row>
    <row r="7994" spans="1:6" x14ac:dyDescent="0.25">
      <c r="A7994" s="211" t="s">
        <v>5337</v>
      </c>
      <c r="B7994" s="211">
        <v>0</v>
      </c>
      <c r="C7994" s="211">
        <v>1</v>
      </c>
      <c r="D7994" s="211" t="s">
        <v>379</v>
      </c>
      <c r="E7994" s="211" t="s">
        <v>3482</v>
      </c>
      <c r="F7994" s="211" t="s">
        <v>3291</v>
      </c>
    </row>
    <row r="7995" spans="1:6" x14ac:dyDescent="0.25">
      <c r="A7995" s="211" t="s">
        <v>5337</v>
      </c>
      <c r="B7995" s="211">
        <v>0</v>
      </c>
      <c r="C7995" s="211">
        <v>1</v>
      </c>
      <c r="D7995" s="211" t="s">
        <v>385</v>
      </c>
      <c r="E7995" s="211" t="s">
        <v>3482</v>
      </c>
      <c r="F7995" s="211" t="s">
        <v>3291</v>
      </c>
    </row>
    <row r="7996" spans="1:6" x14ac:dyDescent="0.25">
      <c r="A7996" s="211" t="s">
        <v>5337</v>
      </c>
      <c r="B7996" s="211">
        <v>0</v>
      </c>
      <c r="C7996" s="211">
        <v>1</v>
      </c>
      <c r="D7996" s="211" t="s">
        <v>3162</v>
      </c>
      <c r="E7996" s="211" t="s">
        <v>3482</v>
      </c>
      <c r="F7996" s="211" t="s">
        <v>3291</v>
      </c>
    </row>
    <row r="7997" spans="1:6" x14ac:dyDescent="0.25">
      <c r="A7997" s="211" t="s">
        <v>5337</v>
      </c>
      <c r="B7997" s="211">
        <v>0</v>
      </c>
      <c r="C7997" s="211">
        <v>1</v>
      </c>
      <c r="D7997" s="211" t="s">
        <v>3247</v>
      </c>
      <c r="E7997" s="211" t="s">
        <v>3482</v>
      </c>
      <c r="F7997" s="211" t="s">
        <v>3291</v>
      </c>
    </row>
    <row r="7998" spans="1:6" x14ac:dyDescent="0.25">
      <c r="A7998" s="211" t="s">
        <v>5337</v>
      </c>
      <c r="B7998" s="211">
        <v>0</v>
      </c>
      <c r="C7998" s="211">
        <v>1</v>
      </c>
      <c r="D7998" s="211" t="s">
        <v>2283</v>
      </c>
      <c r="E7998" s="211" t="s">
        <v>3482</v>
      </c>
      <c r="F7998" s="211" t="s">
        <v>3291</v>
      </c>
    </row>
    <row r="7999" spans="1:6" x14ac:dyDescent="0.25">
      <c r="A7999" s="211" t="s">
        <v>5337</v>
      </c>
      <c r="B7999" s="211">
        <v>0</v>
      </c>
      <c r="C7999" s="211">
        <v>1</v>
      </c>
      <c r="D7999" s="211" t="s">
        <v>2282</v>
      </c>
      <c r="E7999" s="211" t="s">
        <v>3482</v>
      </c>
      <c r="F7999" s="211" t="s">
        <v>3291</v>
      </c>
    </row>
    <row r="8000" spans="1:6" x14ac:dyDescent="0.25">
      <c r="A8000" s="211" t="s">
        <v>5337</v>
      </c>
      <c r="B8000" s="211">
        <v>0</v>
      </c>
      <c r="C8000" s="211">
        <v>1</v>
      </c>
      <c r="D8000" s="211" t="s">
        <v>209</v>
      </c>
      <c r="E8000" s="211" t="s">
        <v>3292</v>
      </c>
      <c r="F8000" s="211" t="s">
        <v>3291</v>
      </c>
    </row>
    <row r="8001" spans="1:6" x14ac:dyDescent="0.25">
      <c r="A8001" s="211" t="s">
        <v>5337</v>
      </c>
      <c r="B8001" s="211">
        <v>0</v>
      </c>
      <c r="C8001" s="211">
        <v>1</v>
      </c>
      <c r="D8001" s="211" t="s">
        <v>3196</v>
      </c>
      <c r="E8001" s="211" t="s">
        <v>3292</v>
      </c>
      <c r="F8001" s="211" t="s">
        <v>3291</v>
      </c>
    </row>
    <row r="8002" spans="1:6" x14ac:dyDescent="0.25">
      <c r="A8002" s="211" t="s">
        <v>5337</v>
      </c>
      <c r="B8002" s="211">
        <v>0</v>
      </c>
      <c r="C8002" s="211">
        <v>1</v>
      </c>
      <c r="D8002" s="211" t="s">
        <v>392</v>
      </c>
      <c r="E8002" s="211" t="s">
        <v>3292</v>
      </c>
      <c r="F8002" s="211" t="s">
        <v>3291</v>
      </c>
    </row>
    <row r="8003" spans="1:6" x14ac:dyDescent="0.25">
      <c r="A8003" s="211" t="s">
        <v>5337</v>
      </c>
      <c r="B8003" s="211">
        <v>0</v>
      </c>
      <c r="C8003" s="211">
        <v>1</v>
      </c>
      <c r="D8003" s="211" t="s">
        <v>642</v>
      </c>
      <c r="E8003" s="211" t="s">
        <v>3292</v>
      </c>
      <c r="F8003" s="211" t="s">
        <v>3291</v>
      </c>
    </row>
    <row r="8004" spans="1:6" x14ac:dyDescent="0.25">
      <c r="A8004" s="211" t="s">
        <v>5337</v>
      </c>
      <c r="B8004" s="211">
        <v>0</v>
      </c>
      <c r="C8004" s="211">
        <v>1</v>
      </c>
      <c r="D8004" s="211" t="s">
        <v>395</v>
      </c>
      <c r="E8004" s="211" t="s">
        <v>3292</v>
      </c>
      <c r="F8004" s="211" t="s">
        <v>3291</v>
      </c>
    </row>
    <row r="8005" spans="1:6" x14ac:dyDescent="0.25">
      <c r="A8005" s="211" t="s">
        <v>5337</v>
      </c>
      <c r="B8005" s="211">
        <v>0</v>
      </c>
      <c r="C8005" s="211">
        <v>1</v>
      </c>
      <c r="D8005" s="211" t="s">
        <v>397</v>
      </c>
      <c r="E8005" s="211" t="s">
        <v>3292</v>
      </c>
      <c r="F8005" s="211" t="s">
        <v>3291</v>
      </c>
    </row>
    <row r="8006" spans="1:6" x14ac:dyDescent="0.25">
      <c r="A8006" s="211" t="s">
        <v>5337</v>
      </c>
      <c r="B8006" s="211">
        <v>0</v>
      </c>
      <c r="C8006" s="211">
        <v>1</v>
      </c>
      <c r="D8006" s="211" t="s">
        <v>292</v>
      </c>
      <c r="E8006" s="211" t="s">
        <v>3292</v>
      </c>
      <c r="F8006" s="211" t="s">
        <v>3291</v>
      </c>
    </row>
    <row r="8007" spans="1:6" x14ac:dyDescent="0.25">
      <c r="A8007" s="211" t="s">
        <v>5337</v>
      </c>
      <c r="B8007" s="211">
        <v>0</v>
      </c>
      <c r="C8007" s="211">
        <v>1</v>
      </c>
      <c r="D8007" s="211" t="s">
        <v>400</v>
      </c>
      <c r="E8007" s="211" t="s">
        <v>3292</v>
      </c>
      <c r="F8007" s="211" t="s">
        <v>3291</v>
      </c>
    </row>
    <row r="8008" spans="1:6" x14ac:dyDescent="0.25">
      <c r="A8008" s="211" t="s">
        <v>5337</v>
      </c>
      <c r="B8008" s="211">
        <v>0</v>
      </c>
      <c r="C8008" s="211">
        <v>1</v>
      </c>
      <c r="D8008" s="211" t="s">
        <v>403</v>
      </c>
      <c r="E8008" s="211" t="s">
        <v>3292</v>
      </c>
      <c r="F8008" s="211" t="s">
        <v>3291</v>
      </c>
    </row>
    <row r="8009" spans="1:6" x14ac:dyDescent="0.25">
      <c r="A8009" s="211" t="s">
        <v>5337</v>
      </c>
      <c r="B8009" s="211">
        <v>0</v>
      </c>
      <c r="C8009" s="211">
        <v>1</v>
      </c>
      <c r="D8009" s="211" t="s">
        <v>1042</v>
      </c>
      <c r="E8009" s="211" t="s">
        <v>3292</v>
      </c>
      <c r="F8009" s="211" t="s">
        <v>3291</v>
      </c>
    </row>
    <row r="8010" spans="1:6" x14ac:dyDescent="0.25">
      <c r="A8010" s="211" t="s">
        <v>5337</v>
      </c>
      <c r="B8010" s="211">
        <v>0</v>
      </c>
      <c r="C8010" s="211">
        <v>1</v>
      </c>
      <c r="D8010" s="211" t="s">
        <v>1045</v>
      </c>
      <c r="E8010" s="211" t="s">
        <v>3292</v>
      </c>
      <c r="F8010" s="211" t="s">
        <v>3291</v>
      </c>
    </row>
    <row r="8011" spans="1:6" x14ac:dyDescent="0.25">
      <c r="A8011" s="211" t="s">
        <v>5337</v>
      </c>
      <c r="B8011" s="211">
        <v>0</v>
      </c>
      <c r="C8011" s="211">
        <v>1</v>
      </c>
      <c r="D8011" s="211" t="s">
        <v>933</v>
      </c>
      <c r="E8011" s="211" t="s">
        <v>3292</v>
      </c>
      <c r="F8011" s="211" t="s">
        <v>3291</v>
      </c>
    </row>
    <row r="8012" spans="1:6" x14ac:dyDescent="0.25">
      <c r="A8012" s="211" t="s">
        <v>5337</v>
      </c>
      <c r="B8012" s="211">
        <v>0</v>
      </c>
      <c r="C8012" s="211">
        <v>1</v>
      </c>
      <c r="D8012" s="211" t="s">
        <v>932</v>
      </c>
      <c r="E8012" s="211" t="s">
        <v>3292</v>
      </c>
      <c r="F8012" s="211" t="s">
        <v>3291</v>
      </c>
    </row>
    <row r="8013" spans="1:6" x14ac:dyDescent="0.25">
      <c r="A8013" s="211" t="s">
        <v>5337</v>
      </c>
      <c r="B8013" s="211">
        <v>0</v>
      </c>
      <c r="C8013" s="211">
        <v>1</v>
      </c>
      <c r="D8013" s="211" t="s">
        <v>381</v>
      </c>
      <c r="E8013" s="211" t="s">
        <v>3292</v>
      </c>
      <c r="F8013" s="211" t="s">
        <v>3291</v>
      </c>
    </row>
    <row r="8014" spans="1:6" x14ac:dyDescent="0.25">
      <c r="A8014" s="211" t="s">
        <v>5337</v>
      </c>
      <c r="B8014" s="211">
        <v>0</v>
      </c>
      <c r="C8014" s="211">
        <v>1</v>
      </c>
      <c r="D8014" s="211" t="s">
        <v>767</v>
      </c>
      <c r="E8014" s="211" t="s">
        <v>3292</v>
      </c>
      <c r="F8014" s="211" t="s">
        <v>3291</v>
      </c>
    </row>
    <row r="8015" spans="1:6" x14ac:dyDescent="0.25">
      <c r="A8015" s="211" t="s">
        <v>5337</v>
      </c>
      <c r="B8015" s="211">
        <v>0</v>
      </c>
      <c r="C8015" s="211">
        <v>1</v>
      </c>
      <c r="D8015" s="211" t="s">
        <v>4401</v>
      </c>
      <c r="E8015" s="211" t="s">
        <v>127</v>
      </c>
      <c r="F8015" s="211" t="s">
        <v>3291</v>
      </c>
    </row>
    <row r="8016" spans="1:6" x14ac:dyDescent="0.25">
      <c r="A8016" s="211" t="s">
        <v>5337</v>
      </c>
      <c r="B8016" s="211">
        <v>0</v>
      </c>
      <c r="C8016" s="211">
        <v>1</v>
      </c>
      <c r="D8016" s="211" t="s">
        <v>3200</v>
      </c>
      <c r="E8016" s="211" t="s">
        <v>127</v>
      </c>
      <c r="F8016" s="211" t="s">
        <v>3291</v>
      </c>
    </row>
    <row r="8017" spans="1:6" x14ac:dyDescent="0.25">
      <c r="A8017" s="211" t="s">
        <v>5337</v>
      </c>
      <c r="B8017" s="211">
        <v>0</v>
      </c>
      <c r="C8017" s="211">
        <v>1</v>
      </c>
      <c r="D8017" s="211" t="s">
        <v>3199</v>
      </c>
      <c r="E8017" s="211" t="s">
        <v>3292</v>
      </c>
      <c r="F8017" s="211" t="s">
        <v>3291</v>
      </c>
    </row>
    <row r="8018" spans="1:6" x14ac:dyDescent="0.25">
      <c r="A8018" s="211" t="s">
        <v>5337</v>
      </c>
      <c r="B8018" s="211">
        <v>0</v>
      </c>
      <c r="C8018" s="211">
        <v>1</v>
      </c>
      <c r="D8018" s="211" t="s">
        <v>87</v>
      </c>
      <c r="E8018" s="211" t="s">
        <v>3292</v>
      </c>
      <c r="F8018" s="211" t="s">
        <v>3291</v>
      </c>
    </row>
    <row r="8019" spans="1:6" x14ac:dyDescent="0.25">
      <c r="A8019" s="211" t="s">
        <v>5337</v>
      </c>
      <c r="B8019" s="211">
        <v>0</v>
      </c>
      <c r="C8019" s="211">
        <v>1</v>
      </c>
      <c r="D8019" s="211" t="s">
        <v>3584</v>
      </c>
      <c r="E8019" s="211" t="s">
        <v>3292</v>
      </c>
      <c r="F8019" s="211" t="s">
        <v>3291</v>
      </c>
    </row>
    <row r="8020" spans="1:6" x14ac:dyDescent="0.25">
      <c r="A8020" s="211" t="s">
        <v>5337</v>
      </c>
      <c r="B8020" s="211">
        <v>0</v>
      </c>
      <c r="C8020" s="211">
        <v>1</v>
      </c>
      <c r="D8020" s="211" t="s">
        <v>78</v>
      </c>
      <c r="E8020" s="211" t="s">
        <v>3292</v>
      </c>
      <c r="F8020" s="211" t="s">
        <v>3291</v>
      </c>
    </row>
    <row r="8021" spans="1:6" x14ac:dyDescent="0.25">
      <c r="A8021" s="211" t="s">
        <v>5337</v>
      </c>
      <c r="B8021" s="211">
        <v>0</v>
      </c>
      <c r="C8021" s="211">
        <v>1</v>
      </c>
      <c r="D8021" s="211" t="s">
        <v>3532</v>
      </c>
      <c r="E8021" s="211" t="s">
        <v>3292</v>
      </c>
      <c r="F8021" s="211" t="s">
        <v>3291</v>
      </c>
    </row>
    <row r="8022" spans="1:6" x14ac:dyDescent="0.25">
      <c r="A8022" s="211" t="s">
        <v>5337</v>
      </c>
      <c r="B8022" s="211">
        <v>0</v>
      </c>
      <c r="C8022" s="211">
        <v>1</v>
      </c>
      <c r="D8022" s="211" t="s">
        <v>1048</v>
      </c>
      <c r="E8022" s="211" t="s">
        <v>3292</v>
      </c>
      <c r="F8022" s="211" t="s">
        <v>3291</v>
      </c>
    </row>
    <row r="8023" spans="1:6" x14ac:dyDescent="0.25">
      <c r="A8023" s="211" t="s">
        <v>5337</v>
      </c>
      <c r="B8023" s="211">
        <v>0</v>
      </c>
      <c r="C8023" s="211">
        <v>1</v>
      </c>
      <c r="D8023" s="211" t="s">
        <v>1050</v>
      </c>
      <c r="E8023" s="211" t="s">
        <v>3292</v>
      </c>
      <c r="F8023" s="211" t="s">
        <v>3291</v>
      </c>
    </row>
    <row r="8024" spans="1:6" x14ac:dyDescent="0.25">
      <c r="A8024" s="211" t="s">
        <v>5337</v>
      </c>
      <c r="B8024" s="211">
        <v>0</v>
      </c>
      <c r="C8024" s="211">
        <v>1</v>
      </c>
      <c r="D8024" s="211" t="s">
        <v>1043</v>
      </c>
      <c r="E8024" s="211" t="s">
        <v>3292</v>
      </c>
      <c r="F8024" s="211" t="s">
        <v>3291</v>
      </c>
    </row>
    <row r="8025" spans="1:6" x14ac:dyDescent="0.25">
      <c r="A8025" s="211" t="s">
        <v>5337</v>
      </c>
      <c r="B8025" s="211">
        <v>0</v>
      </c>
      <c r="C8025" s="211">
        <v>1</v>
      </c>
      <c r="D8025" s="211" t="s">
        <v>4402</v>
      </c>
      <c r="E8025" s="211" t="s">
        <v>127</v>
      </c>
      <c r="F8025" s="211" t="s">
        <v>3291</v>
      </c>
    </row>
    <row r="8026" spans="1:6" x14ac:dyDescent="0.25">
      <c r="A8026" s="211" t="s">
        <v>5337</v>
      </c>
      <c r="B8026" s="211">
        <v>0</v>
      </c>
      <c r="C8026" s="211">
        <v>1</v>
      </c>
      <c r="D8026" s="211" t="s">
        <v>303</v>
      </c>
      <c r="E8026" s="211" t="s">
        <v>3292</v>
      </c>
      <c r="F8026" s="211" t="s">
        <v>3291</v>
      </c>
    </row>
    <row r="8027" spans="1:6" x14ac:dyDescent="0.25">
      <c r="A8027" s="211" t="s">
        <v>5337</v>
      </c>
      <c r="B8027" s="211">
        <v>0</v>
      </c>
      <c r="C8027" s="211">
        <v>1</v>
      </c>
      <c r="D8027" s="211" t="s">
        <v>314</v>
      </c>
      <c r="E8027" s="211" t="s">
        <v>3292</v>
      </c>
      <c r="F8027" s="211" t="s">
        <v>3291</v>
      </c>
    </row>
    <row r="8028" spans="1:6" x14ac:dyDescent="0.25">
      <c r="A8028" s="211" t="s">
        <v>5337</v>
      </c>
      <c r="B8028" s="211">
        <v>0</v>
      </c>
      <c r="C8028" s="211">
        <v>1</v>
      </c>
      <c r="D8028" s="211" t="s">
        <v>302</v>
      </c>
      <c r="E8028" s="211" t="s">
        <v>3292</v>
      </c>
      <c r="F8028" s="211" t="s">
        <v>3291</v>
      </c>
    </row>
    <row r="8029" spans="1:6" x14ac:dyDescent="0.25">
      <c r="A8029" s="211" t="s">
        <v>5337</v>
      </c>
      <c r="B8029" s="211">
        <v>0</v>
      </c>
      <c r="C8029" s="211">
        <v>1</v>
      </c>
      <c r="D8029" s="211" t="s">
        <v>316</v>
      </c>
      <c r="E8029" s="211" t="s">
        <v>3292</v>
      </c>
      <c r="F8029" s="211" t="s">
        <v>3291</v>
      </c>
    </row>
    <row r="8030" spans="1:6" x14ac:dyDescent="0.25">
      <c r="A8030" s="211" t="s">
        <v>5337</v>
      </c>
      <c r="B8030" s="211">
        <v>0</v>
      </c>
      <c r="C8030" s="211">
        <v>1</v>
      </c>
      <c r="D8030" s="211" t="s">
        <v>317</v>
      </c>
      <c r="E8030" s="211" t="s">
        <v>3292</v>
      </c>
      <c r="F8030" s="211" t="s">
        <v>3291</v>
      </c>
    </row>
    <row r="8031" spans="1:6" x14ac:dyDescent="0.25">
      <c r="A8031" s="211" t="s">
        <v>5337</v>
      </c>
      <c r="B8031" s="211">
        <v>0</v>
      </c>
      <c r="C8031" s="211">
        <v>1</v>
      </c>
      <c r="D8031" s="211" t="s">
        <v>319</v>
      </c>
      <c r="E8031" s="211" t="s">
        <v>3292</v>
      </c>
      <c r="F8031" s="211" t="s">
        <v>3291</v>
      </c>
    </row>
    <row r="8032" spans="1:6" x14ac:dyDescent="0.25">
      <c r="A8032" s="211" t="s">
        <v>5337</v>
      </c>
      <c r="B8032" s="211">
        <v>0</v>
      </c>
      <c r="C8032" s="211">
        <v>1</v>
      </c>
      <c r="D8032" s="211" t="s">
        <v>276</v>
      </c>
      <c r="E8032" s="211" t="s">
        <v>3292</v>
      </c>
      <c r="F8032" s="211" t="s">
        <v>3291</v>
      </c>
    </row>
    <row r="8033" spans="1:6" x14ac:dyDescent="0.25">
      <c r="A8033" s="211" t="s">
        <v>5337</v>
      </c>
      <c r="B8033" s="211">
        <v>0</v>
      </c>
      <c r="C8033" s="211">
        <v>1</v>
      </c>
      <c r="D8033" s="211" t="s">
        <v>327</v>
      </c>
      <c r="E8033" s="211" t="s">
        <v>3292</v>
      </c>
      <c r="F8033" s="211" t="s">
        <v>3291</v>
      </c>
    </row>
    <row r="8034" spans="1:6" x14ac:dyDescent="0.25">
      <c r="A8034" s="211" t="s">
        <v>5337</v>
      </c>
      <c r="B8034" s="211">
        <v>0</v>
      </c>
      <c r="C8034" s="211">
        <v>1</v>
      </c>
      <c r="D8034" s="211" t="s">
        <v>323</v>
      </c>
      <c r="E8034" s="211" t="s">
        <v>3292</v>
      </c>
      <c r="F8034" s="211" t="s">
        <v>3291</v>
      </c>
    </row>
    <row r="8035" spans="1:6" x14ac:dyDescent="0.25">
      <c r="A8035" s="211" t="s">
        <v>5337</v>
      </c>
      <c r="B8035" s="211">
        <v>0</v>
      </c>
      <c r="C8035" s="211">
        <v>1</v>
      </c>
      <c r="D8035" s="211" t="s">
        <v>321</v>
      </c>
      <c r="E8035" s="211" t="s">
        <v>3292</v>
      </c>
      <c r="F8035" s="211" t="s">
        <v>3291</v>
      </c>
    </row>
    <row r="8036" spans="1:6" x14ac:dyDescent="0.25">
      <c r="A8036" s="211" t="s">
        <v>5337</v>
      </c>
      <c r="B8036" s="211">
        <v>0</v>
      </c>
      <c r="C8036" s="211">
        <v>1</v>
      </c>
      <c r="D8036" s="211" t="s">
        <v>325</v>
      </c>
      <c r="E8036" s="211" t="s">
        <v>3292</v>
      </c>
      <c r="F8036" s="211" t="s">
        <v>3291</v>
      </c>
    </row>
    <row r="8037" spans="1:6" x14ac:dyDescent="0.25">
      <c r="A8037" s="211" t="s">
        <v>5337</v>
      </c>
      <c r="B8037" s="211">
        <v>0</v>
      </c>
      <c r="C8037" s="211">
        <v>1</v>
      </c>
      <c r="D8037" s="211" t="s">
        <v>337</v>
      </c>
      <c r="E8037" s="211" t="s">
        <v>3292</v>
      </c>
      <c r="F8037" s="211" t="s">
        <v>3291</v>
      </c>
    </row>
    <row r="8038" spans="1:6" x14ac:dyDescent="0.25">
      <c r="A8038" s="211" t="s">
        <v>5337</v>
      </c>
      <c r="B8038" s="211">
        <v>0</v>
      </c>
      <c r="C8038" s="211">
        <v>1</v>
      </c>
      <c r="D8038" s="211" t="s">
        <v>315</v>
      </c>
      <c r="E8038" s="211" t="s">
        <v>3292</v>
      </c>
      <c r="F8038" s="211" t="s">
        <v>3291</v>
      </c>
    </row>
    <row r="8039" spans="1:6" x14ac:dyDescent="0.25">
      <c r="A8039" s="211" t="s">
        <v>5337</v>
      </c>
      <c r="B8039" s="211">
        <v>0</v>
      </c>
      <c r="C8039" s="211">
        <v>1</v>
      </c>
      <c r="D8039" s="211" t="s">
        <v>335</v>
      </c>
      <c r="E8039" s="211" t="s">
        <v>3292</v>
      </c>
      <c r="F8039" s="211" t="s">
        <v>3291</v>
      </c>
    </row>
    <row r="8040" spans="1:6" x14ac:dyDescent="0.25">
      <c r="A8040" s="211" t="s">
        <v>5337</v>
      </c>
      <c r="B8040" s="211">
        <v>0</v>
      </c>
      <c r="C8040" s="211">
        <v>1</v>
      </c>
      <c r="D8040" s="211" t="s">
        <v>329</v>
      </c>
      <c r="E8040" s="211" t="s">
        <v>3292</v>
      </c>
      <c r="F8040" s="211" t="s">
        <v>3291</v>
      </c>
    </row>
    <row r="8041" spans="1:6" x14ac:dyDescent="0.25">
      <c r="A8041" s="211" t="s">
        <v>5337</v>
      </c>
      <c r="B8041" s="211">
        <v>0</v>
      </c>
      <c r="C8041" s="211">
        <v>1</v>
      </c>
      <c r="D8041" s="211" t="s">
        <v>332</v>
      </c>
      <c r="E8041" s="211" t="s">
        <v>3292</v>
      </c>
      <c r="F8041" s="211" t="s">
        <v>3291</v>
      </c>
    </row>
    <row r="8042" spans="1:6" x14ac:dyDescent="0.25">
      <c r="A8042" s="211" t="s">
        <v>5337</v>
      </c>
      <c r="B8042" s="211">
        <v>0</v>
      </c>
      <c r="C8042" s="211">
        <v>1</v>
      </c>
      <c r="D8042" s="211" t="s">
        <v>330</v>
      </c>
      <c r="E8042" s="211" t="s">
        <v>3292</v>
      </c>
      <c r="F8042" s="211" t="s">
        <v>3291</v>
      </c>
    </row>
    <row r="8043" spans="1:6" x14ac:dyDescent="0.25">
      <c r="A8043" s="211" t="s">
        <v>5337</v>
      </c>
      <c r="B8043" s="211">
        <v>0</v>
      </c>
      <c r="C8043" s="211">
        <v>1</v>
      </c>
      <c r="D8043" s="211" t="s">
        <v>331</v>
      </c>
      <c r="E8043" s="211" t="s">
        <v>3292</v>
      </c>
      <c r="F8043" s="211" t="s">
        <v>3291</v>
      </c>
    </row>
    <row r="8044" spans="1:6" x14ac:dyDescent="0.25">
      <c r="A8044" s="211" t="s">
        <v>5337</v>
      </c>
      <c r="B8044" s="211">
        <v>0</v>
      </c>
      <c r="C8044" s="211">
        <v>1</v>
      </c>
      <c r="D8044" s="211" t="s">
        <v>336</v>
      </c>
      <c r="E8044" s="211" t="s">
        <v>3292</v>
      </c>
      <c r="F8044" s="211" t="s">
        <v>3291</v>
      </c>
    </row>
    <row r="8045" spans="1:6" x14ac:dyDescent="0.25">
      <c r="A8045" s="211" t="s">
        <v>5337</v>
      </c>
      <c r="B8045" s="211">
        <v>0</v>
      </c>
      <c r="C8045" s="211">
        <v>1</v>
      </c>
      <c r="D8045" s="211" t="s">
        <v>305</v>
      </c>
      <c r="E8045" s="211" t="s">
        <v>3292</v>
      </c>
      <c r="F8045" s="211" t="s">
        <v>3291</v>
      </c>
    </row>
    <row r="8046" spans="1:6" x14ac:dyDescent="0.25">
      <c r="A8046" s="211" t="s">
        <v>5337</v>
      </c>
      <c r="B8046" s="211">
        <v>0</v>
      </c>
      <c r="C8046" s="211">
        <v>1</v>
      </c>
      <c r="D8046" s="211" t="s">
        <v>307</v>
      </c>
      <c r="E8046" s="211" t="s">
        <v>3292</v>
      </c>
      <c r="F8046" s="211" t="s">
        <v>3291</v>
      </c>
    </row>
    <row r="8047" spans="1:6" x14ac:dyDescent="0.25">
      <c r="A8047" s="211" t="s">
        <v>5337</v>
      </c>
      <c r="B8047" s="211">
        <v>0</v>
      </c>
      <c r="C8047" s="211">
        <v>1</v>
      </c>
      <c r="D8047" s="211" t="s">
        <v>333</v>
      </c>
      <c r="E8047" s="211" t="s">
        <v>3292</v>
      </c>
      <c r="F8047" s="211" t="s">
        <v>3291</v>
      </c>
    </row>
    <row r="8048" spans="1:6" x14ac:dyDescent="0.25">
      <c r="A8048" s="211" t="s">
        <v>5337</v>
      </c>
      <c r="B8048" s="211">
        <v>0</v>
      </c>
      <c r="C8048" s="211">
        <v>1</v>
      </c>
      <c r="D8048" s="211">
        <v>6151</v>
      </c>
      <c r="E8048" s="211" t="s">
        <v>3292</v>
      </c>
      <c r="F8048" s="211" t="s">
        <v>3291</v>
      </c>
    </row>
    <row r="8049" spans="1:6" x14ac:dyDescent="0.25">
      <c r="A8049" s="211" t="s">
        <v>5337</v>
      </c>
      <c r="B8049" s="211">
        <v>0</v>
      </c>
      <c r="C8049" s="211">
        <v>1</v>
      </c>
      <c r="D8049" s="211" t="s">
        <v>360</v>
      </c>
      <c r="E8049" s="211" t="s">
        <v>3292</v>
      </c>
      <c r="F8049" s="211" t="s">
        <v>3291</v>
      </c>
    </row>
    <row r="8050" spans="1:6" x14ac:dyDescent="0.25">
      <c r="A8050" s="211" t="s">
        <v>5337</v>
      </c>
      <c r="B8050" s="211">
        <v>0</v>
      </c>
      <c r="C8050" s="211">
        <v>1</v>
      </c>
      <c r="D8050" s="211" t="s">
        <v>2287</v>
      </c>
      <c r="E8050" s="211" t="s">
        <v>3292</v>
      </c>
      <c r="F8050" s="211" t="s">
        <v>3291</v>
      </c>
    </row>
    <row r="8051" spans="1:6" x14ac:dyDescent="0.25">
      <c r="A8051" s="211" t="s">
        <v>5337</v>
      </c>
      <c r="B8051" s="211">
        <v>0</v>
      </c>
      <c r="C8051" s="211">
        <v>1</v>
      </c>
      <c r="D8051" s="211" t="s">
        <v>357</v>
      </c>
      <c r="E8051" s="211" t="s">
        <v>3292</v>
      </c>
      <c r="F8051" s="211" t="s">
        <v>3291</v>
      </c>
    </row>
    <row r="8052" spans="1:6" x14ac:dyDescent="0.25">
      <c r="A8052" s="211" t="s">
        <v>5337</v>
      </c>
      <c r="B8052" s="211">
        <v>0</v>
      </c>
      <c r="C8052" s="211">
        <v>1</v>
      </c>
      <c r="D8052" s="211" t="s">
        <v>3993</v>
      </c>
      <c r="E8052" s="211" t="s">
        <v>3292</v>
      </c>
      <c r="F8052" s="211" t="s">
        <v>3291</v>
      </c>
    </row>
    <row r="8053" spans="1:6" x14ac:dyDescent="0.25">
      <c r="A8053" s="211" t="s">
        <v>5337</v>
      </c>
      <c r="B8053" s="211">
        <v>0</v>
      </c>
      <c r="C8053" s="211">
        <v>1</v>
      </c>
      <c r="D8053" s="211" t="s">
        <v>4195</v>
      </c>
      <c r="E8053" s="211" t="s">
        <v>127</v>
      </c>
      <c r="F8053" s="211" t="s">
        <v>3291</v>
      </c>
    </row>
    <row r="8054" spans="1:6" x14ac:dyDescent="0.25">
      <c r="A8054" s="211" t="s">
        <v>5337</v>
      </c>
      <c r="B8054" s="211">
        <v>0</v>
      </c>
      <c r="C8054" s="211">
        <v>1</v>
      </c>
      <c r="D8054" s="211" t="s">
        <v>4213</v>
      </c>
      <c r="E8054" s="211" t="s">
        <v>127</v>
      </c>
      <c r="F8054" s="211" t="s">
        <v>3291</v>
      </c>
    </row>
    <row r="8055" spans="1:6" x14ac:dyDescent="0.25">
      <c r="A8055" s="211" t="s">
        <v>5337</v>
      </c>
      <c r="B8055" s="211">
        <v>0</v>
      </c>
      <c r="C8055" s="211">
        <v>1</v>
      </c>
      <c r="D8055" s="211" t="s">
        <v>4214</v>
      </c>
      <c r="E8055" s="211" t="s">
        <v>127</v>
      </c>
      <c r="F8055" s="211" t="s">
        <v>3291</v>
      </c>
    </row>
    <row r="8056" spans="1:6" x14ac:dyDescent="0.25">
      <c r="A8056" s="211" t="s">
        <v>5337</v>
      </c>
      <c r="B8056" s="211">
        <v>0</v>
      </c>
      <c r="C8056" s="211">
        <v>1</v>
      </c>
      <c r="D8056" s="211" t="s">
        <v>4215</v>
      </c>
      <c r="E8056" s="211" t="s">
        <v>127</v>
      </c>
      <c r="F8056" s="211" t="s">
        <v>3291</v>
      </c>
    </row>
    <row r="8057" spans="1:6" x14ac:dyDescent="0.25">
      <c r="A8057" s="211" t="s">
        <v>5337</v>
      </c>
      <c r="B8057" s="211">
        <v>0</v>
      </c>
      <c r="C8057" s="211">
        <v>1</v>
      </c>
      <c r="D8057" s="211" t="s">
        <v>4216</v>
      </c>
      <c r="E8057" s="211" t="s">
        <v>127</v>
      </c>
      <c r="F8057" s="211" t="s">
        <v>3291</v>
      </c>
    </row>
    <row r="8058" spans="1:6" x14ac:dyDescent="0.25">
      <c r="A8058" s="211" t="s">
        <v>5337</v>
      </c>
      <c r="B8058" s="211">
        <v>0</v>
      </c>
      <c r="C8058" s="211">
        <v>1</v>
      </c>
      <c r="D8058" s="211" t="s">
        <v>4217</v>
      </c>
      <c r="E8058" s="211" t="s">
        <v>127</v>
      </c>
      <c r="F8058" s="211" t="s">
        <v>3291</v>
      </c>
    </row>
    <row r="8059" spans="1:6" x14ac:dyDescent="0.25">
      <c r="A8059" s="211" t="s">
        <v>5337</v>
      </c>
      <c r="B8059" s="211">
        <v>0</v>
      </c>
      <c r="C8059" s="211">
        <v>1</v>
      </c>
      <c r="D8059" s="211" t="s">
        <v>4221</v>
      </c>
      <c r="E8059" s="211" t="s">
        <v>127</v>
      </c>
      <c r="F8059" s="211" t="s">
        <v>3291</v>
      </c>
    </row>
    <row r="8060" spans="1:6" x14ac:dyDescent="0.25">
      <c r="A8060" s="211" t="s">
        <v>5337</v>
      </c>
      <c r="B8060" s="211">
        <v>0</v>
      </c>
      <c r="C8060" s="211">
        <v>1</v>
      </c>
      <c r="D8060" s="211" t="s">
        <v>4222</v>
      </c>
      <c r="E8060" s="211" t="s">
        <v>127</v>
      </c>
      <c r="F8060" s="211" t="s">
        <v>3291</v>
      </c>
    </row>
    <row r="8061" spans="1:6" x14ac:dyDescent="0.25">
      <c r="A8061" s="211" t="s">
        <v>5337</v>
      </c>
      <c r="B8061" s="211">
        <v>0</v>
      </c>
      <c r="C8061" s="211">
        <v>1</v>
      </c>
      <c r="D8061" s="211" t="s">
        <v>4223</v>
      </c>
      <c r="E8061" s="211" t="s">
        <v>127</v>
      </c>
      <c r="F8061" s="211" t="s">
        <v>3291</v>
      </c>
    </row>
    <row r="8062" spans="1:6" x14ac:dyDescent="0.25">
      <c r="A8062" s="211" t="s">
        <v>5337</v>
      </c>
      <c r="B8062" s="211">
        <v>0</v>
      </c>
      <c r="C8062" s="211">
        <v>1</v>
      </c>
      <c r="D8062" s="211" t="s">
        <v>4260</v>
      </c>
      <c r="E8062" s="211" t="s">
        <v>127</v>
      </c>
      <c r="F8062" s="211" t="s">
        <v>3291</v>
      </c>
    </row>
    <row r="8063" spans="1:6" x14ac:dyDescent="0.25">
      <c r="A8063" s="211" t="s">
        <v>5337</v>
      </c>
      <c r="B8063" s="211">
        <v>0</v>
      </c>
      <c r="C8063" s="211">
        <v>1</v>
      </c>
      <c r="D8063" s="211" t="s">
        <v>4301</v>
      </c>
      <c r="E8063" s="211" t="s">
        <v>127</v>
      </c>
      <c r="F8063" s="211" t="s">
        <v>3291</v>
      </c>
    </row>
    <row r="8064" spans="1:6" x14ac:dyDescent="0.25">
      <c r="A8064" s="211" t="s">
        <v>5337</v>
      </c>
      <c r="B8064" s="211">
        <v>0</v>
      </c>
      <c r="C8064" s="211">
        <v>1</v>
      </c>
      <c r="D8064" s="211" t="s">
        <v>4302</v>
      </c>
      <c r="E8064" s="211" t="s">
        <v>127</v>
      </c>
      <c r="F8064" s="211" t="s">
        <v>3291</v>
      </c>
    </row>
    <row r="8065" spans="1:6" x14ac:dyDescent="0.25">
      <c r="A8065" s="211" t="s">
        <v>5337</v>
      </c>
      <c r="B8065" s="211">
        <v>0</v>
      </c>
      <c r="C8065" s="211">
        <v>1</v>
      </c>
      <c r="D8065" s="211" t="s">
        <v>4303</v>
      </c>
      <c r="E8065" s="211" t="s">
        <v>127</v>
      </c>
      <c r="F8065" s="211" t="s">
        <v>3291</v>
      </c>
    </row>
    <row r="8066" spans="1:6" x14ac:dyDescent="0.25">
      <c r="A8066" s="211" t="s">
        <v>5337</v>
      </c>
      <c r="B8066" s="211">
        <v>0</v>
      </c>
      <c r="C8066" s="211">
        <v>1</v>
      </c>
      <c r="D8066" s="211" t="s">
        <v>4304</v>
      </c>
      <c r="E8066" s="211" t="s">
        <v>127</v>
      </c>
      <c r="F8066" s="211" t="s">
        <v>3291</v>
      </c>
    </row>
    <row r="8067" spans="1:6" x14ac:dyDescent="0.25">
      <c r="A8067" s="211" t="s">
        <v>5337</v>
      </c>
      <c r="B8067" s="211">
        <v>0</v>
      </c>
      <c r="C8067" s="211">
        <v>1</v>
      </c>
      <c r="D8067" s="211" t="s">
        <v>4305</v>
      </c>
      <c r="E8067" s="211" t="s">
        <v>127</v>
      </c>
      <c r="F8067" s="211" t="s">
        <v>3291</v>
      </c>
    </row>
    <row r="8068" spans="1:6" x14ac:dyDescent="0.25">
      <c r="A8068" s="211" t="s">
        <v>5337</v>
      </c>
      <c r="B8068" s="211">
        <v>0</v>
      </c>
      <c r="C8068" s="211">
        <v>1</v>
      </c>
      <c r="D8068" s="211" t="s">
        <v>4306</v>
      </c>
      <c r="E8068" s="211" t="s">
        <v>127</v>
      </c>
      <c r="F8068" s="211" t="s">
        <v>3291</v>
      </c>
    </row>
    <row r="8069" spans="1:6" x14ac:dyDescent="0.25">
      <c r="A8069" s="211" t="s">
        <v>5337</v>
      </c>
      <c r="B8069" s="211">
        <v>0</v>
      </c>
      <c r="C8069" s="211">
        <v>1</v>
      </c>
      <c r="D8069" s="211" t="s">
        <v>4310</v>
      </c>
      <c r="E8069" s="211" t="s">
        <v>127</v>
      </c>
      <c r="F8069" s="211" t="s">
        <v>3291</v>
      </c>
    </row>
    <row r="8070" spans="1:6" x14ac:dyDescent="0.25">
      <c r="A8070" s="211" t="s">
        <v>5337</v>
      </c>
      <c r="B8070" s="211">
        <v>0</v>
      </c>
      <c r="C8070" s="211">
        <v>1</v>
      </c>
      <c r="D8070" s="211" t="s">
        <v>4311</v>
      </c>
      <c r="E8070" s="211" t="s">
        <v>127</v>
      </c>
      <c r="F8070" s="211" t="s">
        <v>3291</v>
      </c>
    </row>
    <row r="8071" spans="1:6" x14ac:dyDescent="0.25">
      <c r="A8071" s="211" t="s">
        <v>5337</v>
      </c>
      <c r="B8071" s="211">
        <v>0</v>
      </c>
      <c r="C8071" s="211">
        <v>1</v>
      </c>
      <c r="D8071" s="211" t="s">
        <v>4312</v>
      </c>
      <c r="E8071" s="211" t="s">
        <v>127</v>
      </c>
      <c r="F8071" s="211" t="s">
        <v>3291</v>
      </c>
    </row>
    <row r="8072" spans="1:6" x14ac:dyDescent="0.25">
      <c r="A8072" s="211" t="s">
        <v>5337</v>
      </c>
      <c r="B8072" s="211">
        <v>0</v>
      </c>
      <c r="C8072" s="211">
        <v>1</v>
      </c>
      <c r="D8072" s="211" t="s">
        <v>3381</v>
      </c>
      <c r="E8072" s="211" t="s">
        <v>3292</v>
      </c>
      <c r="F8072" s="211" t="s">
        <v>3291</v>
      </c>
    </row>
    <row r="8073" spans="1:6" x14ac:dyDescent="0.25">
      <c r="A8073" s="211" t="s">
        <v>5337</v>
      </c>
      <c r="B8073" s="211">
        <v>0</v>
      </c>
      <c r="C8073" s="211">
        <v>1</v>
      </c>
      <c r="D8073" s="211" t="s">
        <v>3367</v>
      </c>
      <c r="E8073" s="211" t="s">
        <v>3292</v>
      </c>
      <c r="F8073" s="211" t="s">
        <v>3291</v>
      </c>
    </row>
    <row r="8074" spans="1:6" x14ac:dyDescent="0.25">
      <c r="A8074" s="211" t="s">
        <v>5337</v>
      </c>
      <c r="B8074" s="211">
        <v>0</v>
      </c>
      <c r="C8074" s="211">
        <v>1</v>
      </c>
      <c r="D8074" s="211" t="s">
        <v>3371</v>
      </c>
      <c r="E8074" s="211" t="s">
        <v>3292</v>
      </c>
      <c r="F8074" s="211" t="s">
        <v>3291</v>
      </c>
    </row>
    <row r="8075" spans="1:6" x14ac:dyDescent="0.25">
      <c r="A8075" s="211" t="s">
        <v>5337</v>
      </c>
      <c r="B8075" s="211">
        <v>0</v>
      </c>
      <c r="C8075" s="211">
        <v>1</v>
      </c>
      <c r="D8075" s="211" t="s">
        <v>3366</v>
      </c>
      <c r="E8075" s="211" t="s">
        <v>3292</v>
      </c>
      <c r="F8075" s="211" t="s">
        <v>3291</v>
      </c>
    </row>
    <row r="8076" spans="1:6" x14ac:dyDescent="0.25">
      <c r="A8076" s="211" t="s">
        <v>5337</v>
      </c>
      <c r="B8076" s="211">
        <v>0</v>
      </c>
      <c r="C8076" s="211">
        <v>1</v>
      </c>
      <c r="D8076" s="211" t="s">
        <v>3370</v>
      </c>
      <c r="E8076" s="211" t="s">
        <v>3292</v>
      </c>
      <c r="F8076" s="211" t="s">
        <v>3291</v>
      </c>
    </row>
    <row r="8077" spans="1:6" x14ac:dyDescent="0.25">
      <c r="A8077" s="211" t="s">
        <v>5337</v>
      </c>
      <c r="B8077" s="211">
        <v>0</v>
      </c>
      <c r="C8077" s="211">
        <v>1</v>
      </c>
      <c r="D8077" s="211" t="s">
        <v>3369</v>
      </c>
      <c r="E8077" s="211" t="s">
        <v>3292</v>
      </c>
      <c r="F8077" s="211" t="s">
        <v>3291</v>
      </c>
    </row>
    <row r="8078" spans="1:6" x14ac:dyDescent="0.25">
      <c r="A8078" s="211" t="s">
        <v>5337</v>
      </c>
      <c r="B8078" s="211">
        <v>0</v>
      </c>
      <c r="C8078" s="211">
        <v>1</v>
      </c>
      <c r="D8078" s="211" t="s">
        <v>3372</v>
      </c>
      <c r="E8078" s="211" t="s">
        <v>3292</v>
      </c>
      <c r="F8078" s="211" t="s">
        <v>3291</v>
      </c>
    </row>
    <row r="8079" spans="1:6" x14ac:dyDescent="0.25">
      <c r="A8079" s="211" t="s">
        <v>5337</v>
      </c>
      <c r="B8079" s="211">
        <v>0</v>
      </c>
      <c r="C8079" s="211">
        <v>1</v>
      </c>
      <c r="D8079" s="211" t="s">
        <v>3365</v>
      </c>
      <c r="E8079" s="211" t="s">
        <v>3292</v>
      </c>
      <c r="F8079" s="211" t="s">
        <v>3291</v>
      </c>
    </row>
    <row r="8080" spans="1:6" x14ac:dyDescent="0.25">
      <c r="A8080" s="211" t="s">
        <v>5337</v>
      </c>
      <c r="B8080" s="211">
        <v>0</v>
      </c>
      <c r="C8080" s="211">
        <v>1</v>
      </c>
      <c r="D8080" s="211" t="s">
        <v>3368</v>
      </c>
      <c r="E8080" s="211" t="s">
        <v>3292</v>
      </c>
      <c r="F8080" s="211" t="s">
        <v>3291</v>
      </c>
    </row>
    <row r="8081" spans="1:6" x14ac:dyDescent="0.25">
      <c r="A8081" s="211" t="s">
        <v>5337</v>
      </c>
      <c r="B8081" s="211">
        <v>0</v>
      </c>
      <c r="C8081" s="211">
        <v>1</v>
      </c>
      <c r="D8081" s="211" t="s">
        <v>3382</v>
      </c>
      <c r="E8081" s="211" t="s">
        <v>3292</v>
      </c>
      <c r="F8081" s="211" t="s">
        <v>3291</v>
      </c>
    </row>
    <row r="8082" spans="1:6" x14ac:dyDescent="0.25">
      <c r="A8082" s="211" t="s">
        <v>5337</v>
      </c>
      <c r="B8082" s="211">
        <v>0</v>
      </c>
      <c r="C8082" s="211">
        <v>1</v>
      </c>
      <c r="D8082" s="211" t="s">
        <v>3948</v>
      </c>
      <c r="E8082" s="211" t="s">
        <v>127</v>
      </c>
      <c r="F8082" s="211" t="s">
        <v>3291</v>
      </c>
    </row>
    <row r="8083" spans="1:6" x14ac:dyDescent="0.25">
      <c r="A8083" s="211" t="s">
        <v>5337</v>
      </c>
      <c r="B8083" s="211">
        <v>0</v>
      </c>
      <c r="C8083" s="211">
        <v>1</v>
      </c>
      <c r="D8083" s="211" t="s">
        <v>4415</v>
      </c>
      <c r="E8083" s="211" t="s">
        <v>127</v>
      </c>
      <c r="F8083" s="211" t="s">
        <v>3291</v>
      </c>
    </row>
    <row r="8084" spans="1:6" x14ac:dyDescent="0.25">
      <c r="A8084" s="211" t="s">
        <v>5337</v>
      </c>
      <c r="B8084" s="211">
        <v>0</v>
      </c>
      <c r="C8084" s="211">
        <v>1</v>
      </c>
      <c r="D8084" s="211" t="s">
        <v>4416</v>
      </c>
      <c r="E8084" s="211" t="s">
        <v>127</v>
      </c>
      <c r="F8084" s="211" t="s">
        <v>3291</v>
      </c>
    </row>
    <row r="8085" spans="1:6" x14ac:dyDescent="0.25">
      <c r="A8085" s="211" t="s">
        <v>5337</v>
      </c>
      <c r="B8085" s="211">
        <v>0</v>
      </c>
      <c r="C8085" s="211">
        <v>1</v>
      </c>
      <c r="D8085" s="211" t="s">
        <v>4418</v>
      </c>
      <c r="E8085" s="211" t="s">
        <v>127</v>
      </c>
      <c r="F8085" s="211" t="s">
        <v>3291</v>
      </c>
    </row>
    <row r="8086" spans="1:6" x14ac:dyDescent="0.25">
      <c r="A8086" s="211" t="s">
        <v>5337</v>
      </c>
      <c r="B8086" s="211">
        <v>0</v>
      </c>
      <c r="C8086" s="211">
        <v>1</v>
      </c>
      <c r="D8086" s="300" t="s">
        <v>3074</v>
      </c>
      <c r="E8086" s="211" t="s">
        <v>3292</v>
      </c>
      <c r="F8086" s="211" t="s">
        <v>3291</v>
      </c>
    </row>
    <row r="8087" spans="1:6" x14ac:dyDescent="0.25">
      <c r="A8087" s="211" t="s">
        <v>5337</v>
      </c>
      <c r="B8087" s="211">
        <v>0</v>
      </c>
      <c r="C8087" s="211">
        <v>1</v>
      </c>
      <c r="D8087" s="300" t="s">
        <v>3075</v>
      </c>
      <c r="E8087" s="211" t="s">
        <v>127</v>
      </c>
      <c r="F8087" s="211" t="s">
        <v>3291</v>
      </c>
    </row>
    <row r="8088" spans="1:6" x14ac:dyDescent="0.25">
      <c r="A8088" s="211" t="s">
        <v>5337</v>
      </c>
      <c r="B8088" s="211">
        <v>0</v>
      </c>
      <c r="C8088" s="211">
        <v>1</v>
      </c>
      <c r="D8088" s="300" t="s">
        <v>2546</v>
      </c>
      <c r="E8088" s="211" t="s">
        <v>127</v>
      </c>
      <c r="F8088" s="211" t="s">
        <v>3291</v>
      </c>
    </row>
    <row r="8089" spans="1:6" x14ac:dyDescent="0.25">
      <c r="A8089" s="211" t="s">
        <v>5341</v>
      </c>
      <c r="B8089" s="211">
        <v>0</v>
      </c>
      <c r="C8089" s="211">
        <v>1</v>
      </c>
      <c r="D8089" s="211" t="s">
        <v>379</v>
      </c>
      <c r="E8089" s="211" t="s">
        <v>3482</v>
      </c>
      <c r="F8089" s="211" t="s">
        <v>3291</v>
      </c>
    </row>
    <row r="8090" spans="1:6" x14ac:dyDescent="0.25">
      <c r="A8090" s="211" t="s">
        <v>5341</v>
      </c>
      <c r="B8090" s="211">
        <v>0</v>
      </c>
      <c r="C8090" s="211">
        <v>1</v>
      </c>
      <c r="D8090" s="211" t="s">
        <v>385</v>
      </c>
      <c r="E8090" s="211" t="s">
        <v>3482</v>
      </c>
      <c r="F8090" s="211" t="s">
        <v>3291</v>
      </c>
    </row>
    <row r="8091" spans="1:6" x14ac:dyDescent="0.25">
      <c r="A8091" s="211" t="s">
        <v>5341</v>
      </c>
      <c r="B8091" s="211">
        <v>0</v>
      </c>
      <c r="C8091" s="211">
        <v>1</v>
      </c>
      <c r="D8091" s="211" t="s">
        <v>3162</v>
      </c>
      <c r="E8091" s="211" t="s">
        <v>3482</v>
      </c>
      <c r="F8091" s="211" t="s">
        <v>3291</v>
      </c>
    </row>
    <row r="8092" spans="1:6" x14ac:dyDescent="0.25">
      <c r="A8092" s="211" t="s">
        <v>5341</v>
      </c>
      <c r="B8092" s="211">
        <v>0</v>
      </c>
      <c r="C8092" s="211">
        <v>1</v>
      </c>
      <c r="D8092" s="211" t="s">
        <v>3247</v>
      </c>
      <c r="E8092" s="211" t="s">
        <v>3482</v>
      </c>
      <c r="F8092" s="211" t="s">
        <v>3291</v>
      </c>
    </row>
    <row r="8093" spans="1:6" x14ac:dyDescent="0.25">
      <c r="A8093" s="211" t="s">
        <v>5341</v>
      </c>
      <c r="B8093" s="211">
        <v>0</v>
      </c>
      <c r="C8093" s="211">
        <v>1</v>
      </c>
      <c r="D8093" s="211" t="s">
        <v>2283</v>
      </c>
      <c r="E8093" s="211" t="s">
        <v>3482</v>
      </c>
      <c r="F8093" s="211" t="s">
        <v>3291</v>
      </c>
    </row>
    <row r="8094" spans="1:6" x14ac:dyDescent="0.25">
      <c r="A8094" s="211" t="s">
        <v>5341</v>
      </c>
      <c r="B8094" s="211">
        <v>0</v>
      </c>
      <c r="C8094" s="211">
        <v>1</v>
      </c>
      <c r="D8094" s="211" t="s">
        <v>2282</v>
      </c>
      <c r="E8094" s="211" t="s">
        <v>3482</v>
      </c>
      <c r="F8094" s="211" t="s">
        <v>3291</v>
      </c>
    </row>
    <row r="8095" spans="1:6" x14ac:dyDescent="0.25">
      <c r="A8095" s="211" t="s">
        <v>5341</v>
      </c>
      <c r="B8095" s="211">
        <v>0</v>
      </c>
      <c r="C8095" s="211">
        <v>1</v>
      </c>
      <c r="D8095" s="211" t="s">
        <v>209</v>
      </c>
      <c r="E8095" s="211" t="s">
        <v>3292</v>
      </c>
      <c r="F8095" s="211" t="s">
        <v>3291</v>
      </c>
    </row>
    <row r="8096" spans="1:6" x14ac:dyDescent="0.25">
      <c r="A8096" s="211" t="s">
        <v>5341</v>
      </c>
      <c r="B8096" s="211">
        <v>0</v>
      </c>
      <c r="C8096" s="211">
        <v>1</v>
      </c>
      <c r="D8096" s="211" t="s">
        <v>3196</v>
      </c>
      <c r="E8096" s="211" t="s">
        <v>3292</v>
      </c>
      <c r="F8096" s="211" t="s">
        <v>3291</v>
      </c>
    </row>
    <row r="8097" spans="1:6" x14ac:dyDescent="0.25">
      <c r="A8097" s="211" t="s">
        <v>5341</v>
      </c>
      <c r="B8097" s="211">
        <v>0</v>
      </c>
      <c r="C8097" s="211">
        <v>1</v>
      </c>
      <c r="D8097" s="211" t="s">
        <v>392</v>
      </c>
      <c r="E8097" s="211" t="s">
        <v>3292</v>
      </c>
      <c r="F8097" s="211" t="s">
        <v>3291</v>
      </c>
    </row>
    <row r="8098" spans="1:6" x14ac:dyDescent="0.25">
      <c r="A8098" s="211" t="s">
        <v>5341</v>
      </c>
      <c r="B8098" s="211">
        <v>0</v>
      </c>
      <c r="C8098" s="211">
        <v>1</v>
      </c>
      <c r="D8098" s="211" t="s">
        <v>642</v>
      </c>
      <c r="E8098" s="211" t="s">
        <v>3292</v>
      </c>
      <c r="F8098" s="211" t="s">
        <v>3291</v>
      </c>
    </row>
    <row r="8099" spans="1:6" x14ac:dyDescent="0.25">
      <c r="A8099" s="211" t="s">
        <v>5341</v>
      </c>
      <c r="B8099" s="211">
        <v>0</v>
      </c>
      <c r="C8099" s="211">
        <v>1</v>
      </c>
      <c r="D8099" s="211" t="s">
        <v>395</v>
      </c>
      <c r="E8099" s="211" t="s">
        <v>3292</v>
      </c>
      <c r="F8099" s="211" t="s">
        <v>3291</v>
      </c>
    </row>
    <row r="8100" spans="1:6" x14ac:dyDescent="0.25">
      <c r="A8100" s="211" t="s">
        <v>5341</v>
      </c>
      <c r="B8100" s="211">
        <v>0</v>
      </c>
      <c r="C8100" s="211">
        <v>1</v>
      </c>
      <c r="D8100" s="211" t="s">
        <v>397</v>
      </c>
      <c r="E8100" s="211" t="s">
        <v>3292</v>
      </c>
      <c r="F8100" s="211" t="s">
        <v>3291</v>
      </c>
    </row>
    <row r="8101" spans="1:6" x14ac:dyDescent="0.25">
      <c r="A8101" s="211" t="s">
        <v>5341</v>
      </c>
      <c r="B8101" s="211">
        <v>0</v>
      </c>
      <c r="C8101" s="211">
        <v>1</v>
      </c>
      <c r="D8101" s="211" t="s">
        <v>292</v>
      </c>
      <c r="E8101" s="211" t="s">
        <v>3292</v>
      </c>
      <c r="F8101" s="211" t="s">
        <v>3291</v>
      </c>
    </row>
    <row r="8102" spans="1:6" x14ac:dyDescent="0.25">
      <c r="A8102" s="211" t="s">
        <v>5341</v>
      </c>
      <c r="B8102" s="211">
        <v>0</v>
      </c>
      <c r="C8102" s="211">
        <v>1</v>
      </c>
      <c r="D8102" s="211" t="s">
        <v>400</v>
      </c>
      <c r="E8102" s="211" t="s">
        <v>3292</v>
      </c>
      <c r="F8102" s="211" t="s">
        <v>3291</v>
      </c>
    </row>
    <row r="8103" spans="1:6" x14ac:dyDescent="0.25">
      <c r="A8103" s="211" t="s">
        <v>5341</v>
      </c>
      <c r="B8103" s="211">
        <v>0</v>
      </c>
      <c r="C8103" s="211">
        <v>1</v>
      </c>
      <c r="D8103" s="211" t="s">
        <v>403</v>
      </c>
      <c r="E8103" s="211" t="s">
        <v>3292</v>
      </c>
      <c r="F8103" s="211" t="s">
        <v>3291</v>
      </c>
    </row>
    <row r="8104" spans="1:6" x14ac:dyDescent="0.25">
      <c r="A8104" s="211" t="s">
        <v>5341</v>
      </c>
      <c r="B8104" s="211">
        <v>0</v>
      </c>
      <c r="C8104" s="211">
        <v>1</v>
      </c>
      <c r="D8104" s="211" t="s">
        <v>1042</v>
      </c>
      <c r="E8104" s="211" t="s">
        <v>3292</v>
      </c>
      <c r="F8104" s="211" t="s">
        <v>3291</v>
      </c>
    </row>
    <row r="8105" spans="1:6" x14ac:dyDescent="0.25">
      <c r="A8105" s="211" t="s">
        <v>5341</v>
      </c>
      <c r="B8105" s="211">
        <v>0</v>
      </c>
      <c r="C8105" s="211">
        <v>1</v>
      </c>
      <c r="D8105" s="211" t="s">
        <v>1045</v>
      </c>
      <c r="E8105" s="211" t="s">
        <v>3292</v>
      </c>
      <c r="F8105" s="211" t="s">
        <v>3291</v>
      </c>
    </row>
    <row r="8106" spans="1:6" x14ac:dyDescent="0.25">
      <c r="A8106" s="211" t="s">
        <v>5341</v>
      </c>
      <c r="B8106" s="211">
        <v>0</v>
      </c>
      <c r="C8106" s="211">
        <v>1</v>
      </c>
      <c r="D8106" s="211" t="s">
        <v>933</v>
      </c>
      <c r="E8106" s="211" t="s">
        <v>3292</v>
      </c>
      <c r="F8106" s="211" t="s">
        <v>3291</v>
      </c>
    </row>
    <row r="8107" spans="1:6" x14ac:dyDescent="0.25">
      <c r="A8107" s="211" t="s">
        <v>5341</v>
      </c>
      <c r="B8107" s="211">
        <v>0</v>
      </c>
      <c r="C8107" s="211">
        <v>1</v>
      </c>
      <c r="D8107" s="211" t="s">
        <v>932</v>
      </c>
      <c r="E8107" s="211" t="s">
        <v>3292</v>
      </c>
      <c r="F8107" s="211" t="s">
        <v>3291</v>
      </c>
    </row>
    <row r="8108" spans="1:6" x14ac:dyDescent="0.25">
      <c r="A8108" s="211" t="s">
        <v>5341</v>
      </c>
      <c r="B8108" s="211">
        <v>0</v>
      </c>
      <c r="C8108" s="211">
        <v>1</v>
      </c>
      <c r="D8108" s="211" t="s">
        <v>381</v>
      </c>
      <c r="E8108" s="211" t="s">
        <v>3292</v>
      </c>
      <c r="F8108" s="211" t="s">
        <v>3291</v>
      </c>
    </row>
    <row r="8109" spans="1:6" x14ac:dyDescent="0.25">
      <c r="A8109" s="211" t="s">
        <v>5341</v>
      </c>
      <c r="B8109" s="211">
        <v>0</v>
      </c>
      <c r="C8109" s="211">
        <v>1</v>
      </c>
      <c r="D8109" s="211" t="s">
        <v>767</v>
      </c>
      <c r="E8109" s="211" t="s">
        <v>3292</v>
      </c>
      <c r="F8109" s="211" t="s">
        <v>3291</v>
      </c>
    </row>
    <row r="8110" spans="1:6" x14ac:dyDescent="0.25">
      <c r="A8110" s="211" t="s">
        <v>5341</v>
      </c>
      <c r="B8110" s="211">
        <v>0</v>
      </c>
      <c r="C8110" s="211">
        <v>1</v>
      </c>
      <c r="D8110" s="211" t="s">
        <v>4401</v>
      </c>
      <c r="E8110" s="211" t="s">
        <v>127</v>
      </c>
      <c r="F8110" s="211" t="s">
        <v>3291</v>
      </c>
    </row>
    <row r="8111" spans="1:6" x14ac:dyDescent="0.25">
      <c r="A8111" s="211" t="s">
        <v>5341</v>
      </c>
      <c r="B8111" s="211">
        <v>0</v>
      </c>
      <c r="C8111" s="211">
        <v>1</v>
      </c>
      <c r="D8111" s="211" t="s">
        <v>3200</v>
      </c>
      <c r="E8111" s="211" t="s">
        <v>127</v>
      </c>
      <c r="F8111" s="211" t="s">
        <v>3291</v>
      </c>
    </row>
    <row r="8112" spans="1:6" x14ac:dyDescent="0.25">
      <c r="A8112" s="211" t="s">
        <v>5341</v>
      </c>
      <c r="B8112" s="211">
        <v>0</v>
      </c>
      <c r="C8112" s="211">
        <v>1</v>
      </c>
      <c r="D8112" s="211" t="s">
        <v>3199</v>
      </c>
      <c r="E8112" s="211" t="s">
        <v>3292</v>
      </c>
      <c r="F8112" s="211" t="s">
        <v>3291</v>
      </c>
    </row>
    <row r="8113" spans="1:6" x14ac:dyDescent="0.25">
      <c r="A8113" s="211" t="s">
        <v>5341</v>
      </c>
      <c r="B8113" s="211">
        <v>0</v>
      </c>
      <c r="C8113" s="211">
        <v>1</v>
      </c>
      <c r="D8113" s="211" t="s">
        <v>87</v>
      </c>
      <c r="E8113" s="211" t="s">
        <v>3292</v>
      </c>
      <c r="F8113" s="211" t="s">
        <v>3291</v>
      </c>
    </row>
    <row r="8114" spans="1:6" x14ac:dyDescent="0.25">
      <c r="A8114" s="211" t="s">
        <v>5341</v>
      </c>
      <c r="B8114" s="211">
        <v>0</v>
      </c>
      <c r="C8114" s="211">
        <v>1</v>
      </c>
      <c r="D8114" s="211" t="s">
        <v>3584</v>
      </c>
      <c r="E8114" s="211" t="s">
        <v>3292</v>
      </c>
      <c r="F8114" s="211" t="s">
        <v>3291</v>
      </c>
    </row>
    <row r="8115" spans="1:6" x14ac:dyDescent="0.25">
      <c r="A8115" s="211" t="s">
        <v>5341</v>
      </c>
      <c r="B8115" s="211">
        <v>0</v>
      </c>
      <c r="C8115" s="211">
        <v>1</v>
      </c>
      <c r="D8115" s="211" t="s">
        <v>78</v>
      </c>
      <c r="E8115" s="211" t="s">
        <v>3292</v>
      </c>
      <c r="F8115" s="211" t="s">
        <v>3291</v>
      </c>
    </row>
    <row r="8116" spans="1:6" x14ac:dyDescent="0.25">
      <c r="A8116" s="211" t="s">
        <v>5341</v>
      </c>
      <c r="B8116" s="211">
        <v>0</v>
      </c>
      <c r="C8116" s="211">
        <v>1</v>
      </c>
      <c r="D8116" s="211" t="s">
        <v>3532</v>
      </c>
      <c r="E8116" s="211" t="s">
        <v>3292</v>
      </c>
      <c r="F8116" s="211" t="s">
        <v>3291</v>
      </c>
    </row>
    <row r="8117" spans="1:6" x14ac:dyDescent="0.25">
      <c r="A8117" s="211" t="s">
        <v>5341</v>
      </c>
      <c r="B8117" s="211">
        <v>0</v>
      </c>
      <c r="C8117" s="211">
        <v>1</v>
      </c>
      <c r="D8117" s="211" t="s">
        <v>1048</v>
      </c>
      <c r="E8117" s="211" t="s">
        <v>3292</v>
      </c>
      <c r="F8117" s="211" t="s">
        <v>3291</v>
      </c>
    </row>
    <row r="8118" spans="1:6" x14ac:dyDescent="0.25">
      <c r="A8118" s="211" t="s">
        <v>5341</v>
      </c>
      <c r="B8118" s="211">
        <v>0</v>
      </c>
      <c r="C8118" s="211">
        <v>1</v>
      </c>
      <c r="D8118" s="211" t="s">
        <v>1050</v>
      </c>
      <c r="E8118" s="211" t="s">
        <v>3292</v>
      </c>
      <c r="F8118" s="211" t="s">
        <v>3291</v>
      </c>
    </row>
    <row r="8119" spans="1:6" x14ac:dyDescent="0.25">
      <c r="A8119" s="211" t="s">
        <v>5341</v>
      </c>
      <c r="B8119" s="211">
        <v>0</v>
      </c>
      <c r="C8119" s="211">
        <v>1</v>
      </c>
      <c r="D8119" s="211" t="s">
        <v>1043</v>
      </c>
      <c r="E8119" s="211" t="s">
        <v>3292</v>
      </c>
      <c r="F8119" s="211" t="s">
        <v>3291</v>
      </c>
    </row>
    <row r="8120" spans="1:6" x14ac:dyDescent="0.25">
      <c r="A8120" s="211" t="s">
        <v>5341</v>
      </c>
      <c r="B8120" s="211">
        <v>0</v>
      </c>
      <c r="C8120" s="211">
        <v>1</v>
      </c>
      <c r="D8120" s="211" t="s">
        <v>4402</v>
      </c>
      <c r="E8120" s="211" t="s">
        <v>127</v>
      </c>
      <c r="F8120" s="211" t="s">
        <v>3291</v>
      </c>
    </row>
    <row r="8121" spans="1:6" x14ac:dyDescent="0.25">
      <c r="A8121" s="211" t="s">
        <v>5341</v>
      </c>
      <c r="B8121" s="211">
        <v>0</v>
      </c>
      <c r="C8121" s="211">
        <v>1</v>
      </c>
      <c r="D8121" s="211" t="s">
        <v>303</v>
      </c>
      <c r="E8121" s="211" t="s">
        <v>3292</v>
      </c>
      <c r="F8121" s="211" t="s">
        <v>3291</v>
      </c>
    </row>
    <row r="8122" spans="1:6" x14ac:dyDescent="0.25">
      <c r="A8122" s="211" t="s">
        <v>5341</v>
      </c>
      <c r="B8122" s="211">
        <v>0</v>
      </c>
      <c r="C8122" s="211">
        <v>1</v>
      </c>
      <c r="D8122" s="211" t="s">
        <v>314</v>
      </c>
      <c r="E8122" s="211" t="s">
        <v>3292</v>
      </c>
      <c r="F8122" s="211" t="s">
        <v>3291</v>
      </c>
    </row>
    <row r="8123" spans="1:6" x14ac:dyDescent="0.25">
      <c r="A8123" s="211" t="s">
        <v>5341</v>
      </c>
      <c r="B8123" s="211">
        <v>0</v>
      </c>
      <c r="C8123" s="211">
        <v>1</v>
      </c>
      <c r="D8123" s="211" t="s">
        <v>302</v>
      </c>
      <c r="E8123" s="211" t="s">
        <v>3292</v>
      </c>
      <c r="F8123" s="211" t="s">
        <v>3291</v>
      </c>
    </row>
    <row r="8124" spans="1:6" x14ac:dyDescent="0.25">
      <c r="A8124" s="211" t="s">
        <v>5341</v>
      </c>
      <c r="B8124" s="211">
        <v>0</v>
      </c>
      <c r="C8124" s="211">
        <v>1</v>
      </c>
      <c r="D8124" s="211" t="s">
        <v>316</v>
      </c>
      <c r="E8124" s="211" t="s">
        <v>3292</v>
      </c>
      <c r="F8124" s="211" t="s">
        <v>3291</v>
      </c>
    </row>
    <row r="8125" spans="1:6" x14ac:dyDescent="0.25">
      <c r="A8125" s="211" t="s">
        <v>5341</v>
      </c>
      <c r="B8125" s="211">
        <v>0</v>
      </c>
      <c r="C8125" s="211">
        <v>1</v>
      </c>
      <c r="D8125" s="211" t="s">
        <v>317</v>
      </c>
      <c r="E8125" s="211" t="s">
        <v>3292</v>
      </c>
      <c r="F8125" s="211" t="s">
        <v>3291</v>
      </c>
    </row>
    <row r="8126" spans="1:6" x14ac:dyDescent="0.25">
      <c r="A8126" s="211" t="s">
        <v>5341</v>
      </c>
      <c r="B8126" s="211">
        <v>0</v>
      </c>
      <c r="C8126" s="211">
        <v>1</v>
      </c>
      <c r="D8126" s="211" t="s">
        <v>319</v>
      </c>
      <c r="E8126" s="211" t="s">
        <v>3292</v>
      </c>
      <c r="F8126" s="211" t="s">
        <v>3291</v>
      </c>
    </row>
    <row r="8127" spans="1:6" x14ac:dyDescent="0.25">
      <c r="A8127" s="211" t="s">
        <v>5341</v>
      </c>
      <c r="B8127" s="211">
        <v>0</v>
      </c>
      <c r="C8127" s="211">
        <v>1</v>
      </c>
      <c r="D8127" s="211" t="s">
        <v>276</v>
      </c>
      <c r="E8127" s="211" t="s">
        <v>3292</v>
      </c>
      <c r="F8127" s="211" t="s">
        <v>3291</v>
      </c>
    </row>
    <row r="8128" spans="1:6" x14ac:dyDescent="0.25">
      <c r="A8128" s="211" t="s">
        <v>5341</v>
      </c>
      <c r="B8128" s="211">
        <v>0</v>
      </c>
      <c r="C8128" s="211">
        <v>1</v>
      </c>
      <c r="D8128" s="211" t="s">
        <v>327</v>
      </c>
      <c r="E8128" s="211" t="s">
        <v>3292</v>
      </c>
      <c r="F8128" s="211" t="s">
        <v>3291</v>
      </c>
    </row>
    <row r="8129" spans="1:6" x14ac:dyDescent="0.25">
      <c r="A8129" s="211" t="s">
        <v>5341</v>
      </c>
      <c r="B8129" s="211">
        <v>0</v>
      </c>
      <c r="C8129" s="211">
        <v>1</v>
      </c>
      <c r="D8129" s="211" t="s">
        <v>323</v>
      </c>
      <c r="E8129" s="211" t="s">
        <v>3292</v>
      </c>
      <c r="F8129" s="211" t="s">
        <v>3291</v>
      </c>
    </row>
    <row r="8130" spans="1:6" x14ac:dyDescent="0.25">
      <c r="A8130" s="211" t="s">
        <v>5341</v>
      </c>
      <c r="B8130" s="211">
        <v>0</v>
      </c>
      <c r="C8130" s="211">
        <v>1</v>
      </c>
      <c r="D8130" s="211" t="s">
        <v>321</v>
      </c>
      <c r="E8130" s="211" t="s">
        <v>3292</v>
      </c>
      <c r="F8130" s="211" t="s">
        <v>3291</v>
      </c>
    </row>
    <row r="8131" spans="1:6" x14ac:dyDescent="0.25">
      <c r="A8131" s="211" t="s">
        <v>5341</v>
      </c>
      <c r="B8131" s="211">
        <v>0</v>
      </c>
      <c r="C8131" s="211">
        <v>1</v>
      </c>
      <c r="D8131" s="211" t="s">
        <v>325</v>
      </c>
      <c r="E8131" s="211" t="s">
        <v>3292</v>
      </c>
      <c r="F8131" s="211" t="s">
        <v>3291</v>
      </c>
    </row>
    <row r="8132" spans="1:6" x14ac:dyDescent="0.25">
      <c r="A8132" s="211" t="s">
        <v>5341</v>
      </c>
      <c r="B8132" s="211">
        <v>0</v>
      </c>
      <c r="C8132" s="211">
        <v>1</v>
      </c>
      <c r="D8132" s="211" t="s">
        <v>337</v>
      </c>
      <c r="E8132" s="211" t="s">
        <v>3292</v>
      </c>
      <c r="F8132" s="211" t="s">
        <v>3291</v>
      </c>
    </row>
    <row r="8133" spans="1:6" x14ac:dyDescent="0.25">
      <c r="A8133" s="211" t="s">
        <v>5341</v>
      </c>
      <c r="B8133" s="211">
        <v>0</v>
      </c>
      <c r="C8133" s="211">
        <v>1</v>
      </c>
      <c r="D8133" s="211" t="s">
        <v>315</v>
      </c>
      <c r="E8133" s="211" t="s">
        <v>3292</v>
      </c>
      <c r="F8133" s="211" t="s">
        <v>3291</v>
      </c>
    </row>
    <row r="8134" spans="1:6" x14ac:dyDescent="0.25">
      <c r="A8134" s="211" t="s">
        <v>5341</v>
      </c>
      <c r="B8134" s="211">
        <v>0</v>
      </c>
      <c r="C8134" s="211">
        <v>1</v>
      </c>
      <c r="D8134" s="211" t="s">
        <v>335</v>
      </c>
      <c r="E8134" s="211" t="s">
        <v>3292</v>
      </c>
      <c r="F8134" s="211" t="s">
        <v>3291</v>
      </c>
    </row>
    <row r="8135" spans="1:6" x14ac:dyDescent="0.25">
      <c r="A8135" s="211" t="s">
        <v>5341</v>
      </c>
      <c r="B8135" s="211">
        <v>0</v>
      </c>
      <c r="C8135" s="211">
        <v>1</v>
      </c>
      <c r="D8135" s="211" t="s">
        <v>329</v>
      </c>
      <c r="E8135" s="211" t="s">
        <v>3292</v>
      </c>
      <c r="F8135" s="211" t="s">
        <v>3291</v>
      </c>
    </row>
    <row r="8136" spans="1:6" x14ac:dyDescent="0.25">
      <c r="A8136" s="211" t="s">
        <v>5341</v>
      </c>
      <c r="B8136" s="211">
        <v>0</v>
      </c>
      <c r="C8136" s="211">
        <v>1</v>
      </c>
      <c r="D8136" s="211" t="s">
        <v>332</v>
      </c>
      <c r="E8136" s="211" t="s">
        <v>3292</v>
      </c>
      <c r="F8136" s="211" t="s">
        <v>3291</v>
      </c>
    </row>
    <row r="8137" spans="1:6" x14ac:dyDescent="0.25">
      <c r="A8137" s="211" t="s">
        <v>5341</v>
      </c>
      <c r="B8137" s="211">
        <v>0</v>
      </c>
      <c r="C8137" s="211">
        <v>1</v>
      </c>
      <c r="D8137" s="211" t="s">
        <v>330</v>
      </c>
      <c r="E8137" s="211" t="s">
        <v>3292</v>
      </c>
      <c r="F8137" s="211" t="s">
        <v>3291</v>
      </c>
    </row>
    <row r="8138" spans="1:6" x14ac:dyDescent="0.25">
      <c r="A8138" s="211" t="s">
        <v>5341</v>
      </c>
      <c r="B8138" s="211">
        <v>0</v>
      </c>
      <c r="C8138" s="211">
        <v>1</v>
      </c>
      <c r="D8138" s="211" t="s">
        <v>331</v>
      </c>
      <c r="E8138" s="211" t="s">
        <v>3292</v>
      </c>
      <c r="F8138" s="211" t="s">
        <v>3291</v>
      </c>
    </row>
    <row r="8139" spans="1:6" x14ac:dyDescent="0.25">
      <c r="A8139" s="211" t="s">
        <v>5341</v>
      </c>
      <c r="B8139" s="211">
        <v>0</v>
      </c>
      <c r="C8139" s="211">
        <v>1</v>
      </c>
      <c r="D8139" s="211" t="s">
        <v>336</v>
      </c>
      <c r="E8139" s="211" t="s">
        <v>3292</v>
      </c>
      <c r="F8139" s="211" t="s">
        <v>3291</v>
      </c>
    </row>
    <row r="8140" spans="1:6" x14ac:dyDescent="0.25">
      <c r="A8140" s="211" t="s">
        <v>5341</v>
      </c>
      <c r="B8140" s="211">
        <v>0</v>
      </c>
      <c r="C8140" s="211">
        <v>1</v>
      </c>
      <c r="D8140" s="211" t="s">
        <v>305</v>
      </c>
      <c r="E8140" s="211" t="s">
        <v>3292</v>
      </c>
      <c r="F8140" s="211" t="s">
        <v>3291</v>
      </c>
    </row>
    <row r="8141" spans="1:6" x14ac:dyDescent="0.25">
      <c r="A8141" s="211" t="s">
        <v>5341</v>
      </c>
      <c r="B8141" s="211">
        <v>0</v>
      </c>
      <c r="C8141" s="211">
        <v>1</v>
      </c>
      <c r="D8141" s="211" t="s">
        <v>307</v>
      </c>
      <c r="E8141" s="211" t="s">
        <v>3292</v>
      </c>
      <c r="F8141" s="211" t="s">
        <v>3291</v>
      </c>
    </row>
    <row r="8142" spans="1:6" x14ac:dyDescent="0.25">
      <c r="A8142" s="211" t="s">
        <v>5341</v>
      </c>
      <c r="B8142" s="211">
        <v>0</v>
      </c>
      <c r="C8142" s="211">
        <v>1</v>
      </c>
      <c r="D8142" s="211" t="s">
        <v>333</v>
      </c>
      <c r="E8142" s="211" t="s">
        <v>3292</v>
      </c>
      <c r="F8142" s="211" t="s">
        <v>3291</v>
      </c>
    </row>
    <row r="8143" spans="1:6" x14ac:dyDescent="0.25">
      <c r="A8143" s="211" t="s">
        <v>5341</v>
      </c>
      <c r="B8143" s="211">
        <v>0</v>
      </c>
      <c r="C8143" s="211">
        <v>1</v>
      </c>
      <c r="D8143" s="211">
        <v>6151</v>
      </c>
      <c r="E8143" s="211" t="s">
        <v>3292</v>
      </c>
      <c r="F8143" s="211" t="s">
        <v>3291</v>
      </c>
    </row>
    <row r="8144" spans="1:6" x14ac:dyDescent="0.25">
      <c r="A8144" s="211" t="s">
        <v>5341</v>
      </c>
      <c r="B8144" s="211">
        <v>0</v>
      </c>
      <c r="C8144" s="211">
        <v>1</v>
      </c>
      <c r="D8144" s="211" t="s">
        <v>360</v>
      </c>
      <c r="E8144" s="211" t="s">
        <v>3292</v>
      </c>
      <c r="F8144" s="211" t="s">
        <v>3291</v>
      </c>
    </row>
    <row r="8145" spans="1:6" x14ac:dyDescent="0.25">
      <c r="A8145" s="211" t="s">
        <v>5341</v>
      </c>
      <c r="B8145" s="211">
        <v>0</v>
      </c>
      <c r="C8145" s="211">
        <v>1</v>
      </c>
      <c r="D8145" s="211" t="s">
        <v>2287</v>
      </c>
      <c r="E8145" s="211" t="s">
        <v>3292</v>
      </c>
      <c r="F8145" s="211" t="s">
        <v>3291</v>
      </c>
    </row>
    <row r="8146" spans="1:6" x14ac:dyDescent="0.25">
      <c r="A8146" s="211" t="s">
        <v>5341</v>
      </c>
      <c r="B8146" s="211">
        <v>0</v>
      </c>
      <c r="C8146" s="211">
        <v>1</v>
      </c>
      <c r="D8146" s="211" t="s">
        <v>357</v>
      </c>
      <c r="E8146" s="211" t="s">
        <v>3292</v>
      </c>
      <c r="F8146" s="211" t="s">
        <v>3291</v>
      </c>
    </row>
    <row r="8147" spans="1:6" x14ac:dyDescent="0.25">
      <c r="A8147" s="211" t="s">
        <v>5341</v>
      </c>
      <c r="B8147" s="211">
        <v>0</v>
      </c>
      <c r="C8147" s="211">
        <v>1</v>
      </c>
      <c r="D8147" s="211" t="s">
        <v>3993</v>
      </c>
      <c r="E8147" s="211" t="s">
        <v>3292</v>
      </c>
      <c r="F8147" s="211" t="s">
        <v>3291</v>
      </c>
    </row>
    <row r="8148" spans="1:6" x14ac:dyDescent="0.25">
      <c r="A8148" s="211" t="s">
        <v>5341</v>
      </c>
      <c r="B8148" s="211">
        <v>0</v>
      </c>
      <c r="C8148" s="211">
        <v>1</v>
      </c>
      <c r="D8148" s="211" t="s">
        <v>4195</v>
      </c>
      <c r="E8148" s="211" t="s">
        <v>127</v>
      </c>
      <c r="F8148" s="211" t="s">
        <v>3291</v>
      </c>
    </row>
    <row r="8149" spans="1:6" x14ac:dyDescent="0.25">
      <c r="A8149" s="211" t="s">
        <v>5341</v>
      </c>
      <c r="B8149" s="211">
        <v>0</v>
      </c>
      <c r="C8149" s="211">
        <v>1</v>
      </c>
      <c r="D8149" s="211" t="s">
        <v>4213</v>
      </c>
      <c r="E8149" s="211" t="s">
        <v>127</v>
      </c>
      <c r="F8149" s="211" t="s">
        <v>3291</v>
      </c>
    </row>
    <row r="8150" spans="1:6" x14ac:dyDescent="0.25">
      <c r="A8150" s="211" t="s">
        <v>5341</v>
      </c>
      <c r="B8150" s="211">
        <v>0</v>
      </c>
      <c r="C8150" s="211">
        <v>1</v>
      </c>
      <c r="D8150" s="211" t="s">
        <v>4214</v>
      </c>
      <c r="E8150" s="211" t="s">
        <v>127</v>
      </c>
      <c r="F8150" s="211" t="s">
        <v>3291</v>
      </c>
    </row>
    <row r="8151" spans="1:6" x14ac:dyDescent="0.25">
      <c r="A8151" s="211" t="s">
        <v>5341</v>
      </c>
      <c r="B8151" s="211">
        <v>0</v>
      </c>
      <c r="C8151" s="211">
        <v>1</v>
      </c>
      <c r="D8151" s="211" t="s">
        <v>4215</v>
      </c>
      <c r="E8151" s="211" t="s">
        <v>127</v>
      </c>
      <c r="F8151" s="211" t="s">
        <v>3291</v>
      </c>
    </row>
    <row r="8152" spans="1:6" x14ac:dyDescent="0.25">
      <c r="A8152" s="211" t="s">
        <v>5341</v>
      </c>
      <c r="B8152" s="211">
        <v>0</v>
      </c>
      <c r="C8152" s="211">
        <v>1</v>
      </c>
      <c r="D8152" s="211" t="s">
        <v>4216</v>
      </c>
      <c r="E8152" s="211" t="s">
        <v>127</v>
      </c>
      <c r="F8152" s="211" t="s">
        <v>3291</v>
      </c>
    </row>
    <row r="8153" spans="1:6" x14ac:dyDescent="0.25">
      <c r="A8153" s="211" t="s">
        <v>5341</v>
      </c>
      <c r="B8153" s="211">
        <v>0</v>
      </c>
      <c r="C8153" s="211">
        <v>1</v>
      </c>
      <c r="D8153" s="211" t="s">
        <v>4217</v>
      </c>
      <c r="E8153" s="211" t="s">
        <v>127</v>
      </c>
      <c r="F8153" s="211" t="s">
        <v>3291</v>
      </c>
    </row>
    <row r="8154" spans="1:6" x14ac:dyDescent="0.25">
      <c r="A8154" s="211" t="s">
        <v>5341</v>
      </c>
      <c r="B8154" s="211">
        <v>0</v>
      </c>
      <c r="C8154" s="211">
        <v>1</v>
      </c>
      <c r="D8154" s="211" t="s">
        <v>4221</v>
      </c>
      <c r="E8154" s="211" t="s">
        <v>127</v>
      </c>
      <c r="F8154" s="211" t="s">
        <v>3291</v>
      </c>
    </row>
    <row r="8155" spans="1:6" x14ac:dyDescent="0.25">
      <c r="A8155" s="211" t="s">
        <v>5341</v>
      </c>
      <c r="B8155" s="211">
        <v>0</v>
      </c>
      <c r="C8155" s="211">
        <v>1</v>
      </c>
      <c r="D8155" s="211" t="s">
        <v>4222</v>
      </c>
      <c r="E8155" s="211" t="s">
        <v>127</v>
      </c>
      <c r="F8155" s="211" t="s">
        <v>3291</v>
      </c>
    </row>
    <row r="8156" spans="1:6" x14ac:dyDescent="0.25">
      <c r="A8156" s="211" t="s">
        <v>5341</v>
      </c>
      <c r="B8156" s="211">
        <v>0</v>
      </c>
      <c r="C8156" s="211">
        <v>1</v>
      </c>
      <c r="D8156" s="211" t="s">
        <v>4223</v>
      </c>
      <c r="E8156" s="211" t="s">
        <v>127</v>
      </c>
      <c r="F8156" s="211" t="s">
        <v>3291</v>
      </c>
    </row>
    <row r="8157" spans="1:6" x14ac:dyDescent="0.25">
      <c r="A8157" s="211" t="s">
        <v>5341</v>
      </c>
      <c r="B8157" s="211">
        <v>0</v>
      </c>
      <c r="C8157" s="211">
        <v>1</v>
      </c>
      <c r="D8157" s="211" t="s">
        <v>4260</v>
      </c>
      <c r="E8157" s="211" t="s">
        <v>127</v>
      </c>
      <c r="F8157" s="211" t="s">
        <v>3291</v>
      </c>
    </row>
    <row r="8158" spans="1:6" x14ac:dyDescent="0.25">
      <c r="A8158" s="211" t="s">
        <v>5341</v>
      </c>
      <c r="B8158" s="211">
        <v>0</v>
      </c>
      <c r="C8158" s="211">
        <v>1</v>
      </c>
      <c r="D8158" s="211" t="s">
        <v>4301</v>
      </c>
      <c r="E8158" s="211" t="s">
        <v>127</v>
      </c>
      <c r="F8158" s="211" t="s">
        <v>3291</v>
      </c>
    </row>
    <row r="8159" spans="1:6" x14ac:dyDescent="0.25">
      <c r="A8159" s="211" t="s">
        <v>5341</v>
      </c>
      <c r="B8159" s="211">
        <v>0</v>
      </c>
      <c r="C8159" s="211">
        <v>1</v>
      </c>
      <c r="D8159" s="211" t="s">
        <v>4302</v>
      </c>
      <c r="E8159" s="211" t="s">
        <v>127</v>
      </c>
      <c r="F8159" s="211" t="s">
        <v>3291</v>
      </c>
    </row>
    <row r="8160" spans="1:6" x14ac:dyDescent="0.25">
      <c r="A8160" s="211" t="s">
        <v>5341</v>
      </c>
      <c r="B8160" s="211">
        <v>0</v>
      </c>
      <c r="C8160" s="211">
        <v>1</v>
      </c>
      <c r="D8160" s="211" t="s">
        <v>4303</v>
      </c>
      <c r="E8160" s="211" t="s">
        <v>127</v>
      </c>
      <c r="F8160" s="211" t="s">
        <v>3291</v>
      </c>
    </row>
    <row r="8161" spans="1:6" x14ac:dyDescent="0.25">
      <c r="A8161" s="211" t="s">
        <v>5341</v>
      </c>
      <c r="B8161" s="211">
        <v>0</v>
      </c>
      <c r="C8161" s="211">
        <v>1</v>
      </c>
      <c r="D8161" s="211" t="s">
        <v>4304</v>
      </c>
      <c r="E8161" s="211" t="s">
        <v>127</v>
      </c>
      <c r="F8161" s="211" t="s">
        <v>3291</v>
      </c>
    </row>
    <row r="8162" spans="1:6" x14ac:dyDescent="0.25">
      <c r="A8162" s="211" t="s">
        <v>5341</v>
      </c>
      <c r="B8162" s="211">
        <v>0</v>
      </c>
      <c r="C8162" s="211">
        <v>1</v>
      </c>
      <c r="D8162" s="211" t="s">
        <v>4305</v>
      </c>
      <c r="E8162" s="211" t="s">
        <v>127</v>
      </c>
      <c r="F8162" s="211" t="s">
        <v>3291</v>
      </c>
    </row>
    <row r="8163" spans="1:6" x14ac:dyDescent="0.25">
      <c r="A8163" s="211" t="s">
        <v>5341</v>
      </c>
      <c r="B8163" s="211">
        <v>0</v>
      </c>
      <c r="C8163" s="211">
        <v>1</v>
      </c>
      <c r="D8163" s="211" t="s">
        <v>4306</v>
      </c>
      <c r="E8163" s="211" t="s">
        <v>127</v>
      </c>
      <c r="F8163" s="211" t="s">
        <v>3291</v>
      </c>
    </row>
    <row r="8164" spans="1:6" x14ac:dyDescent="0.25">
      <c r="A8164" s="211" t="s">
        <v>5341</v>
      </c>
      <c r="B8164" s="211">
        <v>0</v>
      </c>
      <c r="C8164" s="211">
        <v>1</v>
      </c>
      <c r="D8164" s="211" t="s">
        <v>4310</v>
      </c>
      <c r="E8164" s="211" t="s">
        <v>127</v>
      </c>
      <c r="F8164" s="211" t="s">
        <v>3291</v>
      </c>
    </row>
    <row r="8165" spans="1:6" x14ac:dyDescent="0.25">
      <c r="A8165" s="211" t="s">
        <v>5341</v>
      </c>
      <c r="B8165" s="211">
        <v>0</v>
      </c>
      <c r="C8165" s="211">
        <v>1</v>
      </c>
      <c r="D8165" s="211" t="s">
        <v>4311</v>
      </c>
      <c r="E8165" s="211" t="s">
        <v>127</v>
      </c>
      <c r="F8165" s="211" t="s">
        <v>3291</v>
      </c>
    </row>
    <row r="8166" spans="1:6" x14ac:dyDescent="0.25">
      <c r="A8166" s="211" t="s">
        <v>5341</v>
      </c>
      <c r="B8166" s="211">
        <v>0</v>
      </c>
      <c r="C8166" s="211">
        <v>1</v>
      </c>
      <c r="D8166" s="211" t="s">
        <v>4312</v>
      </c>
      <c r="E8166" s="211" t="s">
        <v>127</v>
      </c>
      <c r="F8166" s="211" t="s">
        <v>3291</v>
      </c>
    </row>
    <row r="8167" spans="1:6" x14ac:dyDescent="0.25">
      <c r="A8167" s="211" t="s">
        <v>5341</v>
      </c>
      <c r="B8167" s="211">
        <v>0</v>
      </c>
      <c r="C8167" s="211">
        <v>1</v>
      </c>
      <c r="D8167" s="211" t="s">
        <v>3381</v>
      </c>
      <c r="E8167" s="211" t="s">
        <v>3292</v>
      </c>
      <c r="F8167" s="211" t="s">
        <v>3291</v>
      </c>
    </row>
    <row r="8168" spans="1:6" x14ac:dyDescent="0.25">
      <c r="A8168" s="211" t="s">
        <v>5341</v>
      </c>
      <c r="B8168" s="211">
        <v>0</v>
      </c>
      <c r="C8168" s="211">
        <v>1</v>
      </c>
      <c r="D8168" s="211" t="s">
        <v>3367</v>
      </c>
      <c r="E8168" s="211" t="s">
        <v>3292</v>
      </c>
      <c r="F8168" s="211" t="s">
        <v>3291</v>
      </c>
    </row>
    <row r="8169" spans="1:6" x14ac:dyDescent="0.25">
      <c r="A8169" s="211" t="s">
        <v>5341</v>
      </c>
      <c r="B8169" s="211">
        <v>0</v>
      </c>
      <c r="C8169" s="211">
        <v>1</v>
      </c>
      <c r="D8169" s="211" t="s">
        <v>3371</v>
      </c>
      <c r="E8169" s="211" t="s">
        <v>3292</v>
      </c>
      <c r="F8169" s="211" t="s">
        <v>3291</v>
      </c>
    </row>
    <row r="8170" spans="1:6" x14ac:dyDescent="0.25">
      <c r="A8170" s="211" t="s">
        <v>5341</v>
      </c>
      <c r="B8170" s="211">
        <v>0</v>
      </c>
      <c r="C8170" s="211">
        <v>1</v>
      </c>
      <c r="D8170" s="211" t="s">
        <v>3366</v>
      </c>
      <c r="E8170" s="211" t="s">
        <v>3292</v>
      </c>
      <c r="F8170" s="211" t="s">
        <v>3291</v>
      </c>
    </row>
    <row r="8171" spans="1:6" x14ac:dyDescent="0.25">
      <c r="A8171" s="211" t="s">
        <v>5341</v>
      </c>
      <c r="B8171" s="211">
        <v>0</v>
      </c>
      <c r="C8171" s="211">
        <v>1</v>
      </c>
      <c r="D8171" s="211" t="s">
        <v>3370</v>
      </c>
      <c r="E8171" s="211" t="s">
        <v>3292</v>
      </c>
      <c r="F8171" s="211" t="s">
        <v>3291</v>
      </c>
    </row>
    <row r="8172" spans="1:6" x14ac:dyDescent="0.25">
      <c r="A8172" s="211" t="s">
        <v>5341</v>
      </c>
      <c r="B8172" s="211">
        <v>0</v>
      </c>
      <c r="C8172" s="211">
        <v>1</v>
      </c>
      <c r="D8172" s="211" t="s">
        <v>3369</v>
      </c>
      <c r="E8172" s="211" t="s">
        <v>3292</v>
      </c>
      <c r="F8172" s="211" t="s">
        <v>3291</v>
      </c>
    </row>
    <row r="8173" spans="1:6" x14ac:dyDescent="0.25">
      <c r="A8173" s="211" t="s">
        <v>5341</v>
      </c>
      <c r="B8173" s="211">
        <v>0</v>
      </c>
      <c r="C8173" s="211">
        <v>1</v>
      </c>
      <c r="D8173" s="211" t="s">
        <v>3372</v>
      </c>
      <c r="E8173" s="211" t="s">
        <v>3292</v>
      </c>
      <c r="F8173" s="211" t="s">
        <v>3291</v>
      </c>
    </row>
    <row r="8174" spans="1:6" x14ac:dyDescent="0.25">
      <c r="A8174" s="211" t="s">
        <v>5341</v>
      </c>
      <c r="B8174" s="211">
        <v>0</v>
      </c>
      <c r="C8174" s="211">
        <v>1</v>
      </c>
      <c r="D8174" s="211" t="s">
        <v>3365</v>
      </c>
      <c r="E8174" s="211" t="s">
        <v>3292</v>
      </c>
      <c r="F8174" s="211" t="s">
        <v>3291</v>
      </c>
    </row>
    <row r="8175" spans="1:6" x14ac:dyDescent="0.25">
      <c r="A8175" s="211" t="s">
        <v>5341</v>
      </c>
      <c r="B8175" s="211">
        <v>0</v>
      </c>
      <c r="C8175" s="211">
        <v>1</v>
      </c>
      <c r="D8175" s="211" t="s">
        <v>3368</v>
      </c>
      <c r="E8175" s="211" t="s">
        <v>3292</v>
      </c>
      <c r="F8175" s="211" t="s">
        <v>3291</v>
      </c>
    </row>
    <row r="8176" spans="1:6" x14ac:dyDescent="0.25">
      <c r="A8176" s="211" t="s">
        <v>5341</v>
      </c>
      <c r="B8176" s="211">
        <v>0</v>
      </c>
      <c r="C8176" s="211">
        <v>1</v>
      </c>
      <c r="D8176" s="211" t="s">
        <v>3382</v>
      </c>
      <c r="E8176" s="211" t="s">
        <v>3292</v>
      </c>
      <c r="F8176" s="211" t="s">
        <v>3291</v>
      </c>
    </row>
    <row r="8177" spans="1:6" x14ac:dyDescent="0.25">
      <c r="A8177" s="211" t="s">
        <v>5341</v>
      </c>
      <c r="B8177" s="211">
        <v>0</v>
      </c>
      <c r="C8177" s="211">
        <v>1</v>
      </c>
      <c r="D8177" s="211" t="s">
        <v>3948</v>
      </c>
      <c r="E8177" s="211" t="s">
        <v>127</v>
      </c>
      <c r="F8177" s="211" t="s">
        <v>3291</v>
      </c>
    </row>
    <row r="8178" spans="1:6" x14ac:dyDescent="0.25">
      <c r="A8178" s="211" t="s">
        <v>5341</v>
      </c>
      <c r="B8178" s="211">
        <v>0</v>
      </c>
      <c r="C8178" s="211">
        <v>1</v>
      </c>
      <c r="D8178" s="211" t="s">
        <v>4415</v>
      </c>
      <c r="E8178" s="211" t="s">
        <v>127</v>
      </c>
      <c r="F8178" s="211" t="s">
        <v>3291</v>
      </c>
    </row>
    <row r="8179" spans="1:6" x14ac:dyDescent="0.25">
      <c r="A8179" s="211" t="s">
        <v>5341</v>
      </c>
      <c r="B8179" s="211">
        <v>0</v>
      </c>
      <c r="C8179" s="211">
        <v>1</v>
      </c>
      <c r="D8179" s="211" t="s">
        <v>4416</v>
      </c>
      <c r="E8179" s="211" t="s">
        <v>127</v>
      </c>
      <c r="F8179" s="211" t="s">
        <v>3291</v>
      </c>
    </row>
    <row r="8180" spans="1:6" x14ac:dyDescent="0.25">
      <c r="A8180" s="211" t="s">
        <v>5341</v>
      </c>
      <c r="B8180" s="211">
        <v>0</v>
      </c>
      <c r="C8180" s="211">
        <v>1</v>
      </c>
      <c r="D8180" s="211" t="s">
        <v>4418</v>
      </c>
      <c r="E8180" s="211" t="s">
        <v>127</v>
      </c>
      <c r="F8180" s="211" t="s">
        <v>3291</v>
      </c>
    </row>
    <row r="8181" spans="1:6" x14ac:dyDescent="0.25">
      <c r="A8181" s="211" t="s">
        <v>5341</v>
      </c>
      <c r="B8181" s="211">
        <v>0</v>
      </c>
      <c r="C8181" s="211">
        <v>1</v>
      </c>
      <c r="D8181" s="300" t="s">
        <v>3074</v>
      </c>
      <c r="E8181" s="211" t="s">
        <v>3292</v>
      </c>
      <c r="F8181" s="211" t="s">
        <v>3291</v>
      </c>
    </row>
    <row r="8182" spans="1:6" x14ac:dyDescent="0.25">
      <c r="A8182" s="211" t="s">
        <v>5341</v>
      </c>
      <c r="B8182" s="211">
        <v>0</v>
      </c>
      <c r="C8182" s="211">
        <v>1</v>
      </c>
      <c r="D8182" s="300" t="s">
        <v>3075</v>
      </c>
      <c r="E8182" s="211" t="s">
        <v>127</v>
      </c>
      <c r="F8182" s="211" t="s">
        <v>3291</v>
      </c>
    </row>
    <row r="8183" spans="1:6" x14ac:dyDescent="0.25">
      <c r="A8183" s="211" t="s">
        <v>5341</v>
      </c>
      <c r="B8183" s="211">
        <v>0</v>
      </c>
      <c r="C8183" s="211">
        <v>1</v>
      </c>
      <c r="D8183" s="300" t="s">
        <v>2546</v>
      </c>
      <c r="E8183" s="211" t="s">
        <v>127</v>
      </c>
      <c r="F8183" s="211" t="s">
        <v>3291</v>
      </c>
    </row>
    <row r="8184" spans="1:6" x14ac:dyDescent="0.25">
      <c r="A8184" s="302" t="s">
        <v>5440</v>
      </c>
      <c r="B8184" s="211">
        <v>0</v>
      </c>
      <c r="C8184" s="211">
        <v>1</v>
      </c>
      <c r="D8184" s="211" t="s">
        <v>379</v>
      </c>
      <c r="E8184" s="211" t="s">
        <v>3482</v>
      </c>
      <c r="F8184" s="211" t="s">
        <v>3291</v>
      </c>
    </row>
    <row r="8185" spans="1:6" x14ac:dyDescent="0.25">
      <c r="A8185" s="302" t="s">
        <v>5440</v>
      </c>
      <c r="B8185" s="211">
        <v>0</v>
      </c>
      <c r="C8185" s="211">
        <v>1</v>
      </c>
      <c r="D8185" s="211" t="s">
        <v>385</v>
      </c>
      <c r="E8185" s="211" t="s">
        <v>3482</v>
      </c>
      <c r="F8185" s="211" t="s">
        <v>3291</v>
      </c>
    </row>
    <row r="8186" spans="1:6" x14ac:dyDescent="0.25">
      <c r="A8186" s="302" t="s">
        <v>5440</v>
      </c>
      <c r="B8186" s="211">
        <v>0</v>
      </c>
      <c r="C8186" s="211">
        <v>1</v>
      </c>
      <c r="D8186" s="211" t="s">
        <v>3162</v>
      </c>
      <c r="E8186" s="211" t="s">
        <v>3482</v>
      </c>
      <c r="F8186" s="211" t="s">
        <v>3291</v>
      </c>
    </row>
    <row r="8187" spans="1:6" x14ac:dyDescent="0.25">
      <c r="A8187" s="302" t="s">
        <v>5440</v>
      </c>
      <c r="B8187" s="211">
        <v>0</v>
      </c>
      <c r="C8187" s="211">
        <v>1</v>
      </c>
      <c r="D8187" s="211" t="s">
        <v>3247</v>
      </c>
      <c r="E8187" s="211" t="s">
        <v>3482</v>
      </c>
      <c r="F8187" s="211" t="s">
        <v>3291</v>
      </c>
    </row>
    <row r="8188" spans="1:6" x14ac:dyDescent="0.25">
      <c r="A8188" s="302" t="s">
        <v>5440</v>
      </c>
      <c r="B8188" s="211">
        <v>0</v>
      </c>
      <c r="C8188" s="211">
        <v>1</v>
      </c>
      <c r="D8188" s="211" t="s">
        <v>2283</v>
      </c>
      <c r="E8188" s="211" t="s">
        <v>3482</v>
      </c>
      <c r="F8188" s="211" t="s">
        <v>3291</v>
      </c>
    </row>
    <row r="8189" spans="1:6" x14ac:dyDescent="0.25">
      <c r="A8189" s="302" t="s">
        <v>5440</v>
      </c>
      <c r="B8189" s="211">
        <v>0</v>
      </c>
      <c r="C8189" s="211">
        <v>1</v>
      </c>
      <c r="D8189" s="211" t="s">
        <v>2282</v>
      </c>
      <c r="E8189" s="211" t="s">
        <v>3482</v>
      </c>
      <c r="F8189" s="211" t="s">
        <v>3291</v>
      </c>
    </row>
    <row r="8190" spans="1:6" x14ac:dyDescent="0.25">
      <c r="A8190" s="302" t="s">
        <v>5440</v>
      </c>
      <c r="B8190" s="211">
        <v>0</v>
      </c>
      <c r="C8190" s="211">
        <v>1</v>
      </c>
      <c r="D8190" s="211" t="s">
        <v>209</v>
      </c>
      <c r="E8190" s="211" t="s">
        <v>3292</v>
      </c>
      <c r="F8190" s="211" t="s">
        <v>3291</v>
      </c>
    </row>
    <row r="8191" spans="1:6" x14ac:dyDescent="0.25">
      <c r="A8191" s="302" t="s">
        <v>5440</v>
      </c>
      <c r="B8191" s="211">
        <v>0</v>
      </c>
      <c r="C8191" s="211">
        <v>1</v>
      </c>
      <c r="D8191" s="211" t="s">
        <v>3196</v>
      </c>
      <c r="E8191" s="211" t="s">
        <v>3292</v>
      </c>
      <c r="F8191" s="211" t="s">
        <v>3291</v>
      </c>
    </row>
    <row r="8192" spans="1:6" x14ac:dyDescent="0.25">
      <c r="A8192" s="302" t="s">
        <v>5440</v>
      </c>
      <c r="B8192" s="211">
        <v>0</v>
      </c>
      <c r="C8192" s="211">
        <v>1</v>
      </c>
      <c r="D8192" s="211" t="s">
        <v>392</v>
      </c>
      <c r="E8192" s="211" t="s">
        <v>3292</v>
      </c>
      <c r="F8192" s="211" t="s">
        <v>3291</v>
      </c>
    </row>
    <row r="8193" spans="1:6" x14ac:dyDescent="0.25">
      <c r="A8193" s="302" t="s">
        <v>5440</v>
      </c>
      <c r="B8193" s="211">
        <v>0</v>
      </c>
      <c r="C8193" s="211">
        <v>1</v>
      </c>
      <c r="D8193" s="211" t="s">
        <v>642</v>
      </c>
      <c r="E8193" s="211" t="s">
        <v>3292</v>
      </c>
      <c r="F8193" s="211" t="s">
        <v>3291</v>
      </c>
    </row>
    <row r="8194" spans="1:6" x14ac:dyDescent="0.25">
      <c r="A8194" s="302" t="s">
        <v>5440</v>
      </c>
      <c r="B8194" s="211">
        <v>0</v>
      </c>
      <c r="C8194" s="211">
        <v>1</v>
      </c>
      <c r="D8194" s="211" t="s">
        <v>395</v>
      </c>
      <c r="E8194" s="211" t="s">
        <v>3292</v>
      </c>
      <c r="F8194" s="211" t="s">
        <v>3291</v>
      </c>
    </row>
    <row r="8195" spans="1:6" x14ac:dyDescent="0.25">
      <c r="A8195" s="302" t="s">
        <v>5440</v>
      </c>
      <c r="B8195" s="211">
        <v>0</v>
      </c>
      <c r="C8195" s="211">
        <v>1</v>
      </c>
      <c r="D8195" s="211" t="s">
        <v>397</v>
      </c>
      <c r="E8195" s="211" t="s">
        <v>3292</v>
      </c>
      <c r="F8195" s="211" t="s">
        <v>3291</v>
      </c>
    </row>
    <row r="8196" spans="1:6" x14ac:dyDescent="0.25">
      <c r="A8196" s="302" t="s">
        <v>5440</v>
      </c>
      <c r="B8196" s="211">
        <v>0</v>
      </c>
      <c r="C8196" s="211">
        <v>1</v>
      </c>
      <c r="D8196" s="211" t="s">
        <v>292</v>
      </c>
      <c r="E8196" s="211" t="s">
        <v>3292</v>
      </c>
      <c r="F8196" s="211" t="s">
        <v>3291</v>
      </c>
    </row>
    <row r="8197" spans="1:6" x14ac:dyDescent="0.25">
      <c r="A8197" s="302" t="s">
        <v>5440</v>
      </c>
      <c r="B8197" s="211">
        <v>0</v>
      </c>
      <c r="C8197" s="211">
        <v>1</v>
      </c>
      <c r="D8197" s="211" t="s">
        <v>400</v>
      </c>
      <c r="E8197" s="211" t="s">
        <v>3292</v>
      </c>
      <c r="F8197" s="211" t="s">
        <v>3291</v>
      </c>
    </row>
    <row r="8198" spans="1:6" x14ac:dyDescent="0.25">
      <c r="A8198" s="302" t="s">
        <v>5440</v>
      </c>
      <c r="B8198" s="211">
        <v>0</v>
      </c>
      <c r="C8198" s="211">
        <v>1</v>
      </c>
      <c r="D8198" s="211" t="s">
        <v>403</v>
      </c>
      <c r="E8198" s="211" t="s">
        <v>3292</v>
      </c>
      <c r="F8198" s="211" t="s">
        <v>3291</v>
      </c>
    </row>
    <row r="8199" spans="1:6" x14ac:dyDescent="0.25">
      <c r="A8199" s="302" t="s">
        <v>5440</v>
      </c>
      <c r="B8199" s="211">
        <v>0</v>
      </c>
      <c r="C8199" s="211">
        <v>1</v>
      </c>
      <c r="D8199" s="211" t="s">
        <v>1042</v>
      </c>
      <c r="E8199" s="211" t="s">
        <v>3292</v>
      </c>
      <c r="F8199" s="211" t="s">
        <v>3291</v>
      </c>
    </row>
    <row r="8200" spans="1:6" x14ac:dyDescent="0.25">
      <c r="A8200" s="302" t="s">
        <v>5440</v>
      </c>
      <c r="B8200" s="211">
        <v>0</v>
      </c>
      <c r="C8200" s="211">
        <v>1</v>
      </c>
      <c r="D8200" s="211" t="s">
        <v>1045</v>
      </c>
      <c r="E8200" s="211" t="s">
        <v>3292</v>
      </c>
      <c r="F8200" s="211" t="s">
        <v>3291</v>
      </c>
    </row>
    <row r="8201" spans="1:6" x14ac:dyDescent="0.25">
      <c r="A8201" s="302" t="s">
        <v>5440</v>
      </c>
      <c r="B8201" s="211">
        <v>0</v>
      </c>
      <c r="C8201" s="211">
        <v>1</v>
      </c>
      <c r="D8201" s="211" t="s">
        <v>933</v>
      </c>
      <c r="E8201" s="211" t="s">
        <v>3292</v>
      </c>
      <c r="F8201" s="211" t="s">
        <v>3291</v>
      </c>
    </row>
    <row r="8202" spans="1:6" x14ac:dyDescent="0.25">
      <c r="A8202" s="302" t="s">
        <v>5440</v>
      </c>
      <c r="B8202" s="211">
        <v>0</v>
      </c>
      <c r="C8202" s="211">
        <v>1</v>
      </c>
      <c r="D8202" s="211" t="s">
        <v>932</v>
      </c>
      <c r="E8202" s="211" t="s">
        <v>3292</v>
      </c>
      <c r="F8202" s="211" t="s">
        <v>3291</v>
      </c>
    </row>
    <row r="8203" spans="1:6" x14ac:dyDescent="0.25">
      <c r="A8203" s="302" t="s">
        <v>5440</v>
      </c>
      <c r="B8203" s="211">
        <v>0</v>
      </c>
      <c r="C8203" s="211">
        <v>1</v>
      </c>
      <c r="D8203" s="211" t="s">
        <v>381</v>
      </c>
      <c r="E8203" s="211" t="s">
        <v>3292</v>
      </c>
      <c r="F8203" s="211" t="s">
        <v>3291</v>
      </c>
    </row>
    <row r="8204" spans="1:6" x14ac:dyDescent="0.25">
      <c r="A8204" s="302" t="s">
        <v>5440</v>
      </c>
      <c r="B8204" s="211">
        <v>0</v>
      </c>
      <c r="C8204" s="211">
        <v>1</v>
      </c>
      <c r="D8204" s="211" t="s">
        <v>767</v>
      </c>
      <c r="E8204" s="211" t="s">
        <v>3292</v>
      </c>
      <c r="F8204" s="211" t="s">
        <v>3291</v>
      </c>
    </row>
    <row r="8205" spans="1:6" x14ac:dyDescent="0.25">
      <c r="A8205" s="302" t="s">
        <v>5440</v>
      </c>
      <c r="B8205" s="211">
        <v>0</v>
      </c>
      <c r="C8205" s="211">
        <v>1</v>
      </c>
      <c r="D8205" s="211" t="s">
        <v>1714</v>
      </c>
      <c r="E8205" s="211" t="s">
        <v>3292</v>
      </c>
      <c r="F8205" s="211" t="s">
        <v>3291</v>
      </c>
    </row>
    <row r="8206" spans="1:6" x14ac:dyDescent="0.25">
      <c r="A8206" s="302" t="s">
        <v>5440</v>
      </c>
      <c r="B8206" s="211">
        <v>0</v>
      </c>
      <c r="C8206" s="211">
        <v>1</v>
      </c>
      <c r="D8206" s="211" t="s">
        <v>1716</v>
      </c>
      <c r="E8206" s="211" t="s">
        <v>3292</v>
      </c>
      <c r="F8206" s="211" t="s">
        <v>3291</v>
      </c>
    </row>
    <row r="8207" spans="1:6" x14ac:dyDescent="0.25">
      <c r="A8207" s="302" t="s">
        <v>5440</v>
      </c>
      <c r="B8207" s="211">
        <v>0</v>
      </c>
      <c r="C8207" s="211">
        <v>1</v>
      </c>
      <c r="D8207" s="211" t="s">
        <v>1718</v>
      </c>
      <c r="E8207" s="211" t="s">
        <v>3292</v>
      </c>
      <c r="F8207" s="211" t="s">
        <v>3291</v>
      </c>
    </row>
    <row r="8208" spans="1:6" x14ac:dyDescent="0.25">
      <c r="A8208" s="302" t="s">
        <v>5440</v>
      </c>
      <c r="B8208" s="211">
        <v>0</v>
      </c>
      <c r="C8208" s="211">
        <v>1</v>
      </c>
      <c r="D8208" s="211" t="s">
        <v>2379</v>
      </c>
      <c r="E8208" s="211" t="s">
        <v>3292</v>
      </c>
      <c r="F8208" s="211" t="s">
        <v>3291</v>
      </c>
    </row>
    <row r="8209" spans="1:6" x14ac:dyDescent="0.25">
      <c r="A8209" s="302" t="s">
        <v>5440</v>
      </c>
      <c r="B8209" s="211">
        <v>0</v>
      </c>
      <c r="C8209" s="211">
        <v>1</v>
      </c>
      <c r="D8209" s="211" t="s">
        <v>1722</v>
      </c>
      <c r="E8209" s="211" t="s">
        <v>3292</v>
      </c>
      <c r="F8209" s="211" t="s">
        <v>3291</v>
      </c>
    </row>
    <row r="8210" spans="1:6" x14ac:dyDescent="0.25">
      <c r="A8210" s="302" t="s">
        <v>5440</v>
      </c>
      <c r="B8210" s="211">
        <v>0</v>
      </c>
      <c r="C8210" s="211">
        <v>1</v>
      </c>
      <c r="D8210" s="211" t="s">
        <v>1724</v>
      </c>
      <c r="E8210" s="211" t="s">
        <v>3292</v>
      </c>
      <c r="F8210" s="211" t="s">
        <v>3291</v>
      </c>
    </row>
    <row r="8211" spans="1:6" x14ac:dyDescent="0.25">
      <c r="A8211" s="302" t="s">
        <v>5440</v>
      </c>
      <c r="B8211" s="211">
        <v>0</v>
      </c>
      <c r="C8211" s="211">
        <v>1</v>
      </c>
      <c r="D8211" s="211" t="s">
        <v>72</v>
      </c>
      <c r="E8211" s="211" t="s">
        <v>3292</v>
      </c>
      <c r="F8211" s="211" t="s">
        <v>3291</v>
      </c>
    </row>
    <row r="8212" spans="1:6" x14ac:dyDescent="0.25">
      <c r="A8212" s="302" t="s">
        <v>5440</v>
      </c>
      <c r="B8212" s="211">
        <v>0</v>
      </c>
      <c r="C8212" s="211">
        <v>1</v>
      </c>
      <c r="D8212" s="211" t="s">
        <v>73</v>
      </c>
      <c r="E8212" s="211" t="s">
        <v>3292</v>
      </c>
      <c r="F8212" s="211" t="s">
        <v>3291</v>
      </c>
    </row>
    <row r="8213" spans="1:6" x14ac:dyDescent="0.25">
      <c r="A8213" s="302" t="s">
        <v>5440</v>
      </c>
      <c r="B8213" s="211">
        <v>0</v>
      </c>
      <c r="C8213" s="211">
        <v>1</v>
      </c>
      <c r="D8213" s="211" t="s">
        <v>3107</v>
      </c>
      <c r="E8213" s="211" t="s">
        <v>3292</v>
      </c>
      <c r="F8213" s="211" t="s">
        <v>3291</v>
      </c>
    </row>
    <row r="8214" spans="1:6" x14ac:dyDescent="0.25">
      <c r="A8214" s="302" t="s">
        <v>5440</v>
      </c>
      <c r="B8214" s="211">
        <v>0</v>
      </c>
      <c r="C8214" s="211">
        <v>1</v>
      </c>
      <c r="D8214" s="211" t="s">
        <v>3109</v>
      </c>
      <c r="E8214" s="211" t="s">
        <v>3292</v>
      </c>
      <c r="F8214" s="211" t="s">
        <v>3291</v>
      </c>
    </row>
    <row r="8215" spans="1:6" x14ac:dyDescent="0.25">
      <c r="A8215" s="302" t="s">
        <v>5440</v>
      </c>
      <c r="B8215" s="211">
        <v>0</v>
      </c>
      <c r="C8215" s="211">
        <v>1</v>
      </c>
      <c r="D8215" s="211" t="s">
        <v>3111</v>
      </c>
      <c r="E8215" s="211" t="s">
        <v>3292</v>
      </c>
      <c r="F8215" s="211" t="s">
        <v>3291</v>
      </c>
    </row>
    <row r="8216" spans="1:6" x14ac:dyDescent="0.25">
      <c r="A8216" s="302" t="s">
        <v>5440</v>
      </c>
      <c r="B8216" s="211">
        <v>0</v>
      </c>
      <c r="C8216" s="211">
        <v>1</v>
      </c>
      <c r="D8216" s="211" t="s">
        <v>4401</v>
      </c>
      <c r="E8216" s="211" t="s">
        <v>127</v>
      </c>
      <c r="F8216" s="211" t="s">
        <v>3291</v>
      </c>
    </row>
    <row r="8217" spans="1:6" x14ac:dyDescent="0.25">
      <c r="A8217" s="302" t="s">
        <v>5440</v>
      </c>
      <c r="B8217" s="211">
        <v>0</v>
      </c>
      <c r="C8217" s="211">
        <v>1</v>
      </c>
      <c r="D8217" s="211" t="s">
        <v>3200</v>
      </c>
      <c r="E8217" s="211" t="s">
        <v>127</v>
      </c>
      <c r="F8217" s="211" t="s">
        <v>3291</v>
      </c>
    </row>
    <row r="8218" spans="1:6" x14ac:dyDescent="0.25">
      <c r="A8218" s="302" t="s">
        <v>5440</v>
      </c>
      <c r="B8218" s="211">
        <v>0</v>
      </c>
      <c r="C8218" s="211">
        <v>1</v>
      </c>
      <c r="D8218" s="211" t="s">
        <v>3199</v>
      </c>
      <c r="E8218" s="211" t="s">
        <v>3292</v>
      </c>
      <c r="F8218" s="211" t="s">
        <v>3291</v>
      </c>
    </row>
    <row r="8219" spans="1:6" x14ac:dyDescent="0.25">
      <c r="A8219" s="302" t="s">
        <v>5440</v>
      </c>
      <c r="B8219" s="211">
        <v>0</v>
      </c>
      <c r="C8219" s="211">
        <v>1</v>
      </c>
      <c r="D8219" s="211" t="s">
        <v>87</v>
      </c>
      <c r="E8219" s="211" t="s">
        <v>3292</v>
      </c>
      <c r="F8219" s="211" t="s">
        <v>3291</v>
      </c>
    </row>
    <row r="8220" spans="1:6" x14ac:dyDescent="0.25">
      <c r="A8220" s="302" t="s">
        <v>5440</v>
      </c>
      <c r="B8220" s="211">
        <v>0</v>
      </c>
      <c r="C8220" s="211">
        <v>1</v>
      </c>
      <c r="D8220" s="211" t="s">
        <v>3584</v>
      </c>
      <c r="E8220" s="211" t="s">
        <v>3292</v>
      </c>
      <c r="F8220" s="211" t="s">
        <v>3291</v>
      </c>
    </row>
    <row r="8221" spans="1:6" x14ac:dyDescent="0.25">
      <c r="A8221" s="302" t="s">
        <v>5440</v>
      </c>
      <c r="B8221" s="211">
        <v>0</v>
      </c>
      <c r="C8221" s="211">
        <v>1</v>
      </c>
      <c r="D8221" s="211" t="s">
        <v>78</v>
      </c>
      <c r="E8221" s="211" t="s">
        <v>3292</v>
      </c>
      <c r="F8221" s="211" t="s">
        <v>3291</v>
      </c>
    </row>
    <row r="8222" spans="1:6" x14ac:dyDescent="0.25">
      <c r="A8222" s="302" t="s">
        <v>5440</v>
      </c>
      <c r="B8222" s="211">
        <v>0</v>
      </c>
      <c r="C8222" s="211">
        <v>1</v>
      </c>
      <c r="D8222" s="211" t="s">
        <v>3532</v>
      </c>
      <c r="E8222" s="211" t="s">
        <v>3292</v>
      </c>
      <c r="F8222" s="211" t="s">
        <v>3291</v>
      </c>
    </row>
    <row r="8223" spans="1:6" x14ac:dyDescent="0.25">
      <c r="A8223" s="302" t="s">
        <v>5440</v>
      </c>
      <c r="B8223" s="211">
        <v>0</v>
      </c>
      <c r="C8223" s="211">
        <v>1</v>
      </c>
      <c r="D8223" s="211" t="s">
        <v>1048</v>
      </c>
      <c r="E8223" s="211" t="s">
        <v>3292</v>
      </c>
      <c r="F8223" s="211" t="s">
        <v>3291</v>
      </c>
    </row>
    <row r="8224" spans="1:6" x14ac:dyDescent="0.25">
      <c r="A8224" s="302" t="s">
        <v>5440</v>
      </c>
      <c r="B8224" s="211">
        <v>0</v>
      </c>
      <c r="C8224" s="211">
        <v>1</v>
      </c>
      <c r="D8224" s="211" t="s">
        <v>1050</v>
      </c>
      <c r="E8224" s="211" t="s">
        <v>3292</v>
      </c>
      <c r="F8224" s="211" t="s">
        <v>3291</v>
      </c>
    </row>
    <row r="8225" spans="1:6" x14ac:dyDescent="0.25">
      <c r="A8225" s="302" t="s">
        <v>5440</v>
      </c>
      <c r="B8225" s="211">
        <v>0</v>
      </c>
      <c r="C8225" s="211">
        <v>1</v>
      </c>
      <c r="D8225" s="211" t="s">
        <v>1043</v>
      </c>
      <c r="E8225" s="211" t="s">
        <v>3292</v>
      </c>
      <c r="F8225" s="211" t="s">
        <v>3291</v>
      </c>
    </row>
    <row r="8226" spans="1:6" x14ac:dyDescent="0.25">
      <c r="A8226" s="302" t="s">
        <v>5440</v>
      </c>
      <c r="B8226" s="211">
        <v>0</v>
      </c>
      <c r="C8226" s="211">
        <v>1</v>
      </c>
      <c r="D8226" s="211" t="s">
        <v>4402</v>
      </c>
      <c r="E8226" s="211" t="s">
        <v>127</v>
      </c>
      <c r="F8226" s="211" t="s">
        <v>3291</v>
      </c>
    </row>
    <row r="8227" spans="1:6" x14ac:dyDescent="0.25">
      <c r="A8227" s="302" t="s">
        <v>5440</v>
      </c>
      <c r="B8227" s="211">
        <v>0</v>
      </c>
      <c r="C8227" s="211">
        <v>1</v>
      </c>
      <c r="D8227" s="211" t="s">
        <v>3993</v>
      </c>
      <c r="E8227" s="211" t="s">
        <v>3292</v>
      </c>
      <c r="F8227" s="211" t="s">
        <v>3291</v>
      </c>
    </row>
    <row r="8228" spans="1:6" x14ac:dyDescent="0.25">
      <c r="A8228" s="302" t="s">
        <v>5440</v>
      </c>
      <c r="B8228" s="211">
        <v>0</v>
      </c>
      <c r="C8228" s="211">
        <v>1</v>
      </c>
      <c r="D8228" s="211" t="s">
        <v>4195</v>
      </c>
      <c r="E8228" s="211" t="s">
        <v>127</v>
      </c>
      <c r="F8228" s="211" t="s">
        <v>3291</v>
      </c>
    </row>
    <row r="8229" spans="1:6" x14ac:dyDescent="0.25">
      <c r="A8229" s="302" t="s">
        <v>5440</v>
      </c>
      <c r="B8229" s="211">
        <v>0</v>
      </c>
      <c r="C8229" s="211">
        <v>1</v>
      </c>
      <c r="D8229" s="211" t="s">
        <v>4213</v>
      </c>
      <c r="E8229" s="211" t="s">
        <v>127</v>
      </c>
      <c r="F8229" s="211" t="s">
        <v>3291</v>
      </c>
    </row>
    <row r="8230" spans="1:6" x14ac:dyDescent="0.25">
      <c r="A8230" s="302" t="s">
        <v>5440</v>
      </c>
      <c r="B8230" s="211">
        <v>0</v>
      </c>
      <c r="C8230" s="211">
        <v>1</v>
      </c>
      <c r="D8230" s="211" t="s">
        <v>4214</v>
      </c>
      <c r="E8230" s="211" t="s">
        <v>127</v>
      </c>
      <c r="F8230" s="211" t="s">
        <v>3291</v>
      </c>
    </row>
    <row r="8231" spans="1:6" x14ac:dyDescent="0.25">
      <c r="A8231" s="302" t="s">
        <v>5440</v>
      </c>
      <c r="B8231" s="211">
        <v>0</v>
      </c>
      <c r="C8231" s="211">
        <v>1</v>
      </c>
      <c r="D8231" s="211" t="s">
        <v>4215</v>
      </c>
      <c r="E8231" s="211" t="s">
        <v>127</v>
      </c>
      <c r="F8231" s="211" t="s">
        <v>3291</v>
      </c>
    </row>
    <row r="8232" spans="1:6" x14ac:dyDescent="0.25">
      <c r="A8232" s="302" t="s">
        <v>5440</v>
      </c>
      <c r="B8232" s="211">
        <v>0</v>
      </c>
      <c r="C8232" s="211">
        <v>1</v>
      </c>
      <c r="D8232" s="211" t="s">
        <v>4216</v>
      </c>
      <c r="E8232" s="211" t="s">
        <v>127</v>
      </c>
      <c r="F8232" s="211" t="s">
        <v>3291</v>
      </c>
    </row>
    <row r="8233" spans="1:6" x14ac:dyDescent="0.25">
      <c r="A8233" s="302" t="s">
        <v>5440</v>
      </c>
      <c r="B8233" s="211">
        <v>0</v>
      </c>
      <c r="C8233" s="211">
        <v>1</v>
      </c>
      <c r="D8233" s="211" t="s">
        <v>4217</v>
      </c>
      <c r="E8233" s="211" t="s">
        <v>127</v>
      </c>
      <c r="F8233" s="211" t="s">
        <v>3291</v>
      </c>
    </row>
    <row r="8234" spans="1:6" x14ac:dyDescent="0.25">
      <c r="A8234" s="302" t="s">
        <v>5440</v>
      </c>
      <c r="B8234" s="211">
        <v>0</v>
      </c>
      <c r="C8234" s="211">
        <v>1</v>
      </c>
      <c r="D8234" s="211" t="s">
        <v>4218</v>
      </c>
      <c r="E8234" s="211" t="s">
        <v>127</v>
      </c>
      <c r="F8234" s="211" t="s">
        <v>3291</v>
      </c>
    </row>
    <row r="8235" spans="1:6" x14ac:dyDescent="0.25">
      <c r="A8235" s="302" t="s">
        <v>5440</v>
      </c>
      <c r="B8235" s="211">
        <v>0</v>
      </c>
      <c r="C8235" s="211">
        <v>1</v>
      </c>
      <c r="D8235" s="211" t="s">
        <v>4219</v>
      </c>
      <c r="E8235" s="211" t="s">
        <v>127</v>
      </c>
      <c r="F8235" s="211" t="s">
        <v>3291</v>
      </c>
    </row>
    <row r="8236" spans="1:6" x14ac:dyDescent="0.25">
      <c r="A8236" s="302" t="s">
        <v>5440</v>
      </c>
      <c r="B8236" s="211">
        <v>0</v>
      </c>
      <c r="C8236" s="211">
        <v>1</v>
      </c>
      <c r="D8236" s="211" t="s">
        <v>4220</v>
      </c>
      <c r="E8236" s="211" t="s">
        <v>127</v>
      </c>
      <c r="F8236" s="211" t="s">
        <v>3291</v>
      </c>
    </row>
    <row r="8237" spans="1:6" x14ac:dyDescent="0.25">
      <c r="A8237" s="302" t="s">
        <v>5440</v>
      </c>
      <c r="B8237" s="211">
        <v>0</v>
      </c>
      <c r="C8237" s="211">
        <v>1</v>
      </c>
      <c r="D8237" s="211" t="s">
        <v>4221</v>
      </c>
      <c r="E8237" s="211" t="s">
        <v>127</v>
      </c>
      <c r="F8237" s="211" t="s">
        <v>3291</v>
      </c>
    </row>
    <row r="8238" spans="1:6" x14ac:dyDescent="0.25">
      <c r="A8238" s="302" t="s">
        <v>5440</v>
      </c>
      <c r="B8238" s="211">
        <v>0</v>
      </c>
      <c r="C8238" s="211">
        <v>1</v>
      </c>
      <c r="D8238" s="211" t="s">
        <v>4222</v>
      </c>
      <c r="E8238" s="211" t="s">
        <v>127</v>
      </c>
      <c r="F8238" s="211" t="s">
        <v>3291</v>
      </c>
    </row>
    <row r="8239" spans="1:6" x14ac:dyDescent="0.25">
      <c r="A8239" s="302" t="s">
        <v>5440</v>
      </c>
      <c r="B8239" s="211">
        <v>0</v>
      </c>
      <c r="C8239" s="211">
        <v>1</v>
      </c>
      <c r="D8239" s="211" t="s">
        <v>4223</v>
      </c>
      <c r="E8239" s="211" t="s">
        <v>127</v>
      </c>
      <c r="F8239" s="211" t="s">
        <v>3291</v>
      </c>
    </row>
    <row r="8240" spans="1:6" x14ac:dyDescent="0.25">
      <c r="A8240" s="302" t="s">
        <v>5440</v>
      </c>
      <c r="B8240" s="211">
        <v>0</v>
      </c>
      <c r="C8240" s="211">
        <v>1</v>
      </c>
      <c r="D8240" s="211" t="s">
        <v>4260</v>
      </c>
      <c r="E8240" s="211" t="s">
        <v>127</v>
      </c>
      <c r="F8240" s="211" t="s">
        <v>3291</v>
      </c>
    </row>
    <row r="8241" spans="1:6" x14ac:dyDescent="0.25">
      <c r="A8241" s="302" t="s">
        <v>5440</v>
      </c>
      <c r="B8241" s="211">
        <v>0</v>
      </c>
      <c r="C8241" s="211">
        <v>1</v>
      </c>
      <c r="D8241" s="211" t="s">
        <v>3192</v>
      </c>
      <c r="E8241" s="211" t="s">
        <v>3292</v>
      </c>
      <c r="F8241" s="211" t="s">
        <v>3291</v>
      </c>
    </row>
    <row r="8242" spans="1:6" x14ac:dyDescent="0.25">
      <c r="A8242" s="302" t="s">
        <v>5440</v>
      </c>
      <c r="B8242" s="211">
        <v>0</v>
      </c>
      <c r="C8242" s="211">
        <v>1</v>
      </c>
      <c r="D8242" s="211" t="s">
        <v>926</v>
      </c>
      <c r="E8242" s="211" t="s">
        <v>3292</v>
      </c>
      <c r="F8242" s="211" t="s">
        <v>3291</v>
      </c>
    </row>
    <row r="8243" spans="1:6" x14ac:dyDescent="0.25">
      <c r="A8243" s="302" t="s">
        <v>5440</v>
      </c>
      <c r="B8243" s="211">
        <v>0</v>
      </c>
      <c r="C8243" s="211">
        <v>1</v>
      </c>
      <c r="D8243" s="211" t="s">
        <v>4301</v>
      </c>
      <c r="E8243" s="211" t="s">
        <v>127</v>
      </c>
      <c r="F8243" s="211" t="s">
        <v>3291</v>
      </c>
    </row>
    <row r="8244" spans="1:6" x14ac:dyDescent="0.25">
      <c r="A8244" s="302" t="s">
        <v>5440</v>
      </c>
      <c r="B8244" s="211">
        <v>0</v>
      </c>
      <c r="C8244" s="211">
        <v>1</v>
      </c>
      <c r="D8244" s="211" t="s">
        <v>4302</v>
      </c>
      <c r="E8244" s="211" t="s">
        <v>127</v>
      </c>
      <c r="F8244" s="211" t="s">
        <v>3291</v>
      </c>
    </row>
    <row r="8245" spans="1:6" x14ac:dyDescent="0.25">
      <c r="A8245" s="302" t="s">
        <v>5440</v>
      </c>
      <c r="B8245" s="211">
        <v>0</v>
      </c>
      <c r="C8245" s="211">
        <v>1</v>
      </c>
      <c r="D8245" s="211" t="s">
        <v>4303</v>
      </c>
      <c r="E8245" s="211" t="s">
        <v>127</v>
      </c>
      <c r="F8245" s="211" t="s">
        <v>3291</v>
      </c>
    </row>
    <row r="8246" spans="1:6" x14ac:dyDescent="0.25">
      <c r="A8246" s="302" t="s">
        <v>5440</v>
      </c>
      <c r="B8246" s="211">
        <v>0</v>
      </c>
      <c r="C8246" s="211">
        <v>1</v>
      </c>
      <c r="D8246" s="211" t="s">
        <v>4304</v>
      </c>
      <c r="E8246" s="211" t="s">
        <v>127</v>
      </c>
      <c r="F8246" s="211" t="s">
        <v>3291</v>
      </c>
    </row>
    <row r="8247" spans="1:6" x14ac:dyDescent="0.25">
      <c r="A8247" s="302" t="s">
        <v>5440</v>
      </c>
      <c r="B8247" s="211">
        <v>0</v>
      </c>
      <c r="C8247" s="211">
        <v>1</v>
      </c>
      <c r="D8247" s="211" t="s">
        <v>4305</v>
      </c>
      <c r="E8247" s="211" t="s">
        <v>127</v>
      </c>
      <c r="F8247" s="211" t="s">
        <v>3291</v>
      </c>
    </row>
    <row r="8248" spans="1:6" x14ac:dyDescent="0.25">
      <c r="A8248" s="302" t="s">
        <v>5440</v>
      </c>
      <c r="B8248" s="211">
        <v>0</v>
      </c>
      <c r="C8248" s="211">
        <v>1</v>
      </c>
      <c r="D8248" s="211" t="s">
        <v>4306</v>
      </c>
      <c r="E8248" s="211" t="s">
        <v>127</v>
      </c>
      <c r="F8248" s="211" t="s">
        <v>3291</v>
      </c>
    </row>
    <row r="8249" spans="1:6" x14ac:dyDescent="0.25">
      <c r="A8249" s="302" t="s">
        <v>5440</v>
      </c>
      <c r="B8249" s="211">
        <v>0</v>
      </c>
      <c r="C8249" s="211">
        <v>1</v>
      </c>
      <c r="D8249" s="211" t="s">
        <v>4307</v>
      </c>
      <c r="E8249" s="211" t="s">
        <v>127</v>
      </c>
      <c r="F8249" s="211" t="s">
        <v>3291</v>
      </c>
    </row>
    <row r="8250" spans="1:6" x14ac:dyDescent="0.25">
      <c r="A8250" s="302" t="s">
        <v>5440</v>
      </c>
      <c r="B8250" s="211">
        <v>0</v>
      </c>
      <c r="C8250" s="211">
        <v>1</v>
      </c>
      <c r="D8250" s="211" t="s">
        <v>4308</v>
      </c>
      <c r="E8250" s="211" t="s">
        <v>127</v>
      </c>
      <c r="F8250" s="211" t="s">
        <v>3291</v>
      </c>
    </row>
    <row r="8251" spans="1:6" x14ac:dyDescent="0.25">
      <c r="A8251" s="302" t="s">
        <v>5440</v>
      </c>
      <c r="B8251" s="211">
        <v>0</v>
      </c>
      <c r="C8251" s="211">
        <v>1</v>
      </c>
      <c r="D8251" s="211" t="s">
        <v>4309</v>
      </c>
      <c r="E8251" s="211" t="s">
        <v>127</v>
      </c>
      <c r="F8251" s="211" t="s">
        <v>3291</v>
      </c>
    </row>
    <row r="8252" spans="1:6" x14ac:dyDescent="0.25">
      <c r="A8252" s="302" t="s">
        <v>5440</v>
      </c>
      <c r="B8252" s="211">
        <v>0</v>
      </c>
      <c r="C8252" s="211">
        <v>1</v>
      </c>
      <c r="D8252" s="211" t="s">
        <v>4310</v>
      </c>
      <c r="E8252" s="211" t="s">
        <v>127</v>
      </c>
      <c r="F8252" s="211" t="s">
        <v>3291</v>
      </c>
    </row>
    <row r="8253" spans="1:6" x14ac:dyDescent="0.25">
      <c r="A8253" s="302" t="s">
        <v>5440</v>
      </c>
      <c r="B8253" s="211">
        <v>0</v>
      </c>
      <c r="C8253" s="211">
        <v>1</v>
      </c>
      <c r="D8253" s="211" t="s">
        <v>4311</v>
      </c>
      <c r="E8253" s="211" t="s">
        <v>127</v>
      </c>
      <c r="F8253" s="211" t="s">
        <v>3291</v>
      </c>
    </row>
    <row r="8254" spans="1:6" x14ac:dyDescent="0.25">
      <c r="A8254" s="302" t="s">
        <v>5440</v>
      </c>
      <c r="B8254" s="211">
        <v>0</v>
      </c>
      <c r="C8254" s="211">
        <v>1</v>
      </c>
      <c r="D8254" s="211" t="s">
        <v>4312</v>
      </c>
      <c r="E8254" s="211" t="s">
        <v>127</v>
      </c>
      <c r="F8254" s="211" t="s">
        <v>3291</v>
      </c>
    </row>
    <row r="8255" spans="1:6" x14ac:dyDescent="0.25">
      <c r="A8255" s="302" t="s">
        <v>5440</v>
      </c>
      <c r="B8255" s="211">
        <v>0</v>
      </c>
      <c r="C8255" s="211">
        <v>1</v>
      </c>
      <c r="D8255" s="211" t="s">
        <v>3960</v>
      </c>
      <c r="E8255" s="211" t="s">
        <v>127</v>
      </c>
      <c r="F8255" s="211" t="s">
        <v>3291</v>
      </c>
    </row>
    <row r="8256" spans="1:6" x14ac:dyDescent="0.25">
      <c r="A8256" s="302" t="s">
        <v>5440</v>
      </c>
      <c r="B8256" s="211">
        <v>0</v>
      </c>
      <c r="C8256" s="211">
        <v>1</v>
      </c>
      <c r="D8256" s="211" t="s">
        <v>4415</v>
      </c>
      <c r="E8256" s="211" t="s">
        <v>127</v>
      </c>
      <c r="F8256" s="211" t="s">
        <v>3291</v>
      </c>
    </row>
    <row r="8257" spans="1:6" x14ac:dyDescent="0.25">
      <c r="A8257" s="302" t="s">
        <v>5440</v>
      </c>
      <c r="B8257" s="211">
        <v>0</v>
      </c>
      <c r="C8257" s="211">
        <v>1</v>
      </c>
      <c r="D8257" s="211" t="s">
        <v>4416</v>
      </c>
      <c r="E8257" s="211" t="s">
        <v>127</v>
      </c>
      <c r="F8257" s="211" t="s">
        <v>3291</v>
      </c>
    </row>
    <row r="8258" spans="1:6" x14ac:dyDescent="0.25">
      <c r="A8258" s="302" t="s">
        <v>5440</v>
      </c>
      <c r="B8258" s="211">
        <v>0</v>
      </c>
      <c r="C8258" s="211">
        <v>1</v>
      </c>
      <c r="D8258" s="211" t="s">
        <v>4423</v>
      </c>
      <c r="E8258" s="211" t="s">
        <v>127</v>
      </c>
      <c r="F8258" s="211" t="s">
        <v>3291</v>
      </c>
    </row>
    <row r="8259" spans="1:6" x14ac:dyDescent="0.25">
      <c r="A8259" s="302" t="s">
        <v>5440</v>
      </c>
      <c r="B8259" s="211">
        <v>0</v>
      </c>
      <c r="C8259" s="211">
        <v>1</v>
      </c>
      <c r="D8259" s="300" t="s">
        <v>3074</v>
      </c>
      <c r="E8259" s="211" t="s">
        <v>3292</v>
      </c>
      <c r="F8259" s="211" t="s">
        <v>3291</v>
      </c>
    </row>
    <row r="8260" spans="1:6" x14ac:dyDescent="0.25">
      <c r="A8260" s="302" t="s">
        <v>5440</v>
      </c>
      <c r="B8260" s="211">
        <v>0</v>
      </c>
      <c r="C8260" s="211">
        <v>1</v>
      </c>
      <c r="D8260" s="300" t="s">
        <v>3075</v>
      </c>
      <c r="E8260" s="211" t="s">
        <v>127</v>
      </c>
      <c r="F8260" s="211" t="s">
        <v>3291</v>
      </c>
    </row>
    <row r="8261" spans="1:6" x14ac:dyDescent="0.25">
      <c r="A8261" s="302" t="s">
        <v>5440</v>
      </c>
      <c r="B8261" s="211">
        <v>0</v>
      </c>
      <c r="C8261" s="211">
        <v>1</v>
      </c>
      <c r="D8261" s="300" t="s">
        <v>2546</v>
      </c>
      <c r="E8261" s="211" t="s">
        <v>127</v>
      </c>
      <c r="F8261" s="211" t="s">
        <v>3291</v>
      </c>
    </row>
    <row r="8262" spans="1:6" x14ac:dyDescent="0.25">
      <c r="A8262" s="211" t="s">
        <v>5340</v>
      </c>
      <c r="B8262" s="211">
        <v>0</v>
      </c>
      <c r="C8262" s="211">
        <v>1</v>
      </c>
      <c r="D8262" s="211" t="s">
        <v>392</v>
      </c>
      <c r="E8262" s="211" t="s">
        <v>3292</v>
      </c>
      <c r="F8262" s="211" t="s">
        <v>3291</v>
      </c>
    </row>
    <row r="8263" spans="1:6" x14ac:dyDescent="0.25">
      <c r="A8263" s="211" t="s">
        <v>5340</v>
      </c>
      <c r="B8263" s="211">
        <v>0</v>
      </c>
      <c r="C8263" s="211">
        <v>1</v>
      </c>
      <c r="D8263" s="211" t="s">
        <v>642</v>
      </c>
      <c r="E8263" s="211" t="s">
        <v>3292</v>
      </c>
      <c r="F8263" s="211" t="s">
        <v>3291</v>
      </c>
    </row>
    <row r="8264" spans="1:6" x14ac:dyDescent="0.25">
      <c r="A8264" s="211" t="s">
        <v>5340</v>
      </c>
      <c r="B8264" s="211">
        <v>0</v>
      </c>
      <c r="C8264" s="211">
        <v>1</v>
      </c>
      <c r="D8264" s="211" t="s">
        <v>395</v>
      </c>
      <c r="E8264" s="211" t="s">
        <v>3292</v>
      </c>
      <c r="F8264" s="211" t="s">
        <v>3291</v>
      </c>
    </row>
    <row r="8265" spans="1:6" x14ac:dyDescent="0.25">
      <c r="A8265" s="211" t="s">
        <v>5340</v>
      </c>
      <c r="B8265" s="211">
        <v>0</v>
      </c>
      <c r="C8265" s="211">
        <v>1</v>
      </c>
      <c r="D8265" s="211" t="s">
        <v>397</v>
      </c>
      <c r="E8265" s="211" t="s">
        <v>3292</v>
      </c>
      <c r="F8265" s="211" t="s">
        <v>3291</v>
      </c>
    </row>
    <row r="8266" spans="1:6" x14ac:dyDescent="0.25">
      <c r="A8266" s="211" t="s">
        <v>5340</v>
      </c>
      <c r="B8266" s="211">
        <v>0</v>
      </c>
      <c r="C8266" s="211">
        <v>1</v>
      </c>
      <c r="D8266" s="211" t="s">
        <v>292</v>
      </c>
      <c r="E8266" s="211" t="s">
        <v>3292</v>
      </c>
      <c r="F8266" s="211" t="s">
        <v>3291</v>
      </c>
    </row>
    <row r="8267" spans="1:6" x14ac:dyDescent="0.25">
      <c r="A8267" s="211" t="s">
        <v>5340</v>
      </c>
      <c r="B8267" s="211">
        <v>0</v>
      </c>
      <c r="C8267" s="211">
        <v>1</v>
      </c>
      <c r="D8267" s="211" t="s">
        <v>400</v>
      </c>
      <c r="E8267" s="211" t="s">
        <v>3292</v>
      </c>
      <c r="F8267" s="211" t="s">
        <v>3291</v>
      </c>
    </row>
    <row r="8268" spans="1:6" x14ac:dyDescent="0.25">
      <c r="A8268" s="211" t="s">
        <v>5340</v>
      </c>
      <c r="B8268" s="211">
        <v>0</v>
      </c>
      <c r="C8268" s="211">
        <v>1</v>
      </c>
      <c r="D8268" s="211" t="s">
        <v>403</v>
      </c>
      <c r="E8268" s="211" t="s">
        <v>3292</v>
      </c>
      <c r="F8268" s="211" t="s">
        <v>3291</v>
      </c>
    </row>
    <row r="8269" spans="1:6" x14ac:dyDescent="0.25">
      <c r="A8269" s="211" t="s">
        <v>5340</v>
      </c>
      <c r="B8269" s="211">
        <v>0</v>
      </c>
      <c r="C8269" s="211">
        <v>1</v>
      </c>
      <c r="D8269" s="211" t="s">
        <v>1042</v>
      </c>
      <c r="E8269" s="211" t="s">
        <v>3292</v>
      </c>
      <c r="F8269" s="211" t="s">
        <v>3291</v>
      </c>
    </row>
    <row r="8270" spans="1:6" x14ac:dyDescent="0.25">
      <c r="A8270" s="211" t="s">
        <v>5340</v>
      </c>
      <c r="B8270" s="211">
        <v>0</v>
      </c>
      <c r="C8270" s="211">
        <v>1</v>
      </c>
      <c r="D8270" s="211" t="s">
        <v>1045</v>
      </c>
      <c r="E8270" s="211" t="s">
        <v>3292</v>
      </c>
      <c r="F8270" s="211" t="s">
        <v>3291</v>
      </c>
    </row>
    <row r="8271" spans="1:6" x14ac:dyDescent="0.25">
      <c r="A8271" s="211" t="s">
        <v>5340</v>
      </c>
      <c r="B8271" s="211">
        <v>0</v>
      </c>
      <c r="C8271" s="211">
        <v>1</v>
      </c>
      <c r="D8271" s="211" t="s">
        <v>933</v>
      </c>
      <c r="E8271" s="211" t="s">
        <v>3292</v>
      </c>
      <c r="F8271" s="211" t="s">
        <v>3291</v>
      </c>
    </row>
    <row r="8272" spans="1:6" x14ac:dyDescent="0.25">
      <c r="A8272" s="211" t="s">
        <v>5340</v>
      </c>
      <c r="B8272" s="211">
        <v>0</v>
      </c>
      <c r="C8272" s="211">
        <v>1</v>
      </c>
      <c r="D8272" s="211" t="s">
        <v>932</v>
      </c>
      <c r="E8272" s="211" t="s">
        <v>3292</v>
      </c>
      <c r="F8272" s="211" t="s">
        <v>3291</v>
      </c>
    </row>
    <row r="8273" spans="1:6" x14ac:dyDescent="0.25">
      <c r="A8273" s="211" t="s">
        <v>5340</v>
      </c>
      <c r="B8273" s="211">
        <v>0</v>
      </c>
      <c r="C8273" s="211">
        <v>1</v>
      </c>
      <c r="D8273" s="211" t="s">
        <v>4401</v>
      </c>
      <c r="E8273" s="211" t="s">
        <v>127</v>
      </c>
      <c r="F8273" s="211" t="s">
        <v>3291</v>
      </c>
    </row>
    <row r="8274" spans="1:6" x14ac:dyDescent="0.25">
      <c r="A8274" s="211" t="s">
        <v>5340</v>
      </c>
      <c r="B8274" s="211">
        <v>0</v>
      </c>
      <c r="C8274" s="211">
        <v>1</v>
      </c>
      <c r="D8274" s="211" t="s">
        <v>3200</v>
      </c>
      <c r="E8274" s="211" t="s">
        <v>127</v>
      </c>
      <c r="F8274" s="211" t="s">
        <v>3291</v>
      </c>
    </row>
    <row r="8275" spans="1:6" x14ac:dyDescent="0.25">
      <c r="A8275" s="211" t="s">
        <v>5340</v>
      </c>
      <c r="B8275" s="211">
        <v>0</v>
      </c>
      <c r="C8275" s="211">
        <v>1</v>
      </c>
      <c r="D8275" s="211" t="s">
        <v>3199</v>
      </c>
      <c r="E8275" s="211" t="s">
        <v>3292</v>
      </c>
      <c r="F8275" s="211" t="s">
        <v>3291</v>
      </c>
    </row>
    <row r="8276" spans="1:6" x14ac:dyDescent="0.25">
      <c r="A8276" s="211" t="s">
        <v>5340</v>
      </c>
      <c r="B8276" s="211">
        <v>0</v>
      </c>
      <c r="C8276" s="211">
        <v>1</v>
      </c>
      <c r="D8276" s="211" t="s">
        <v>3584</v>
      </c>
      <c r="E8276" s="211" t="s">
        <v>3292</v>
      </c>
      <c r="F8276" s="211" t="s">
        <v>3291</v>
      </c>
    </row>
    <row r="8277" spans="1:6" x14ac:dyDescent="0.25">
      <c r="A8277" s="211" t="s">
        <v>5340</v>
      </c>
      <c r="B8277" s="211">
        <v>0</v>
      </c>
      <c r="C8277" s="211">
        <v>1</v>
      </c>
      <c r="D8277" s="211" t="s">
        <v>3532</v>
      </c>
      <c r="E8277" s="211" t="s">
        <v>3292</v>
      </c>
      <c r="F8277" s="211" t="s">
        <v>3291</v>
      </c>
    </row>
    <row r="8278" spans="1:6" x14ac:dyDescent="0.25">
      <c r="A8278" s="211" t="s">
        <v>5340</v>
      </c>
      <c r="B8278" s="211">
        <v>0</v>
      </c>
      <c r="C8278" s="211">
        <v>1</v>
      </c>
      <c r="D8278" s="211" t="s">
        <v>1048</v>
      </c>
      <c r="E8278" s="211" t="s">
        <v>3292</v>
      </c>
      <c r="F8278" s="211" t="s">
        <v>3291</v>
      </c>
    </row>
    <row r="8279" spans="1:6" x14ac:dyDescent="0.25">
      <c r="A8279" s="211" t="s">
        <v>5340</v>
      </c>
      <c r="B8279" s="211">
        <v>0</v>
      </c>
      <c r="C8279" s="211">
        <v>1</v>
      </c>
      <c r="D8279" s="211" t="s">
        <v>1050</v>
      </c>
      <c r="E8279" s="211" t="s">
        <v>3292</v>
      </c>
      <c r="F8279" s="211" t="s">
        <v>3291</v>
      </c>
    </row>
    <row r="8280" spans="1:6" x14ac:dyDescent="0.25">
      <c r="A8280" s="211" t="s">
        <v>5340</v>
      </c>
      <c r="B8280" s="211">
        <v>0</v>
      </c>
      <c r="C8280" s="211">
        <v>1</v>
      </c>
      <c r="D8280" s="211" t="s">
        <v>1043</v>
      </c>
      <c r="E8280" s="211" t="s">
        <v>3292</v>
      </c>
      <c r="F8280" s="211" t="s">
        <v>3291</v>
      </c>
    </row>
    <row r="8281" spans="1:6" x14ac:dyDescent="0.25">
      <c r="A8281" s="211" t="s">
        <v>5340</v>
      </c>
      <c r="B8281" s="211">
        <v>0</v>
      </c>
      <c r="C8281" s="211">
        <v>1</v>
      </c>
      <c r="D8281" s="211" t="s">
        <v>4402</v>
      </c>
      <c r="E8281" s="211" t="s">
        <v>127</v>
      </c>
      <c r="F8281" s="211" t="s">
        <v>3291</v>
      </c>
    </row>
    <row r="8282" spans="1:6" x14ac:dyDescent="0.25">
      <c r="A8282" s="211" t="s">
        <v>5340</v>
      </c>
      <c r="B8282" s="211">
        <v>0</v>
      </c>
      <c r="C8282" s="211">
        <v>1</v>
      </c>
      <c r="D8282" s="211" t="s">
        <v>303</v>
      </c>
      <c r="E8282" s="211" t="s">
        <v>3292</v>
      </c>
      <c r="F8282" s="211" t="s">
        <v>3291</v>
      </c>
    </row>
    <row r="8283" spans="1:6" x14ac:dyDescent="0.25">
      <c r="A8283" s="211" t="s">
        <v>5340</v>
      </c>
      <c r="B8283" s="211">
        <v>0</v>
      </c>
      <c r="C8283" s="211">
        <v>1</v>
      </c>
      <c r="D8283" s="211" t="s">
        <v>314</v>
      </c>
      <c r="E8283" s="211" t="s">
        <v>3292</v>
      </c>
      <c r="F8283" s="211" t="s">
        <v>3291</v>
      </c>
    </row>
    <row r="8284" spans="1:6" x14ac:dyDescent="0.25">
      <c r="A8284" s="211" t="s">
        <v>5340</v>
      </c>
      <c r="B8284" s="211">
        <v>0</v>
      </c>
      <c r="C8284" s="211">
        <v>1</v>
      </c>
      <c r="D8284" s="211" t="s">
        <v>302</v>
      </c>
      <c r="E8284" s="211" t="s">
        <v>3292</v>
      </c>
      <c r="F8284" s="211" t="s">
        <v>3291</v>
      </c>
    </row>
    <row r="8285" spans="1:6" x14ac:dyDescent="0.25">
      <c r="A8285" s="211" t="s">
        <v>5340</v>
      </c>
      <c r="B8285" s="211">
        <v>0</v>
      </c>
      <c r="C8285" s="211">
        <v>1</v>
      </c>
      <c r="D8285" s="211" t="s">
        <v>316</v>
      </c>
      <c r="E8285" s="211" t="s">
        <v>3292</v>
      </c>
      <c r="F8285" s="211" t="s">
        <v>3291</v>
      </c>
    </row>
    <row r="8286" spans="1:6" x14ac:dyDescent="0.25">
      <c r="A8286" s="211" t="s">
        <v>5340</v>
      </c>
      <c r="B8286" s="211">
        <v>0</v>
      </c>
      <c r="C8286" s="211">
        <v>1</v>
      </c>
      <c r="D8286" s="211" t="s">
        <v>317</v>
      </c>
      <c r="E8286" s="211" t="s">
        <v>3292</v>
      </c>
      <c r="F8286" s="211" t="s">
        <v>3291</v>
      </c>
    </row>
    <row r="8287" spans="1:6" x14ac:dyDescent="0.25">
      <c r="A8287" s="211" t="s">
        <v>5340</v>
      </c>
      <c r="B8287" s="211">
        <v>0</v>
      </c>
      <c r="C8287" s="211">
        <v>1</v>
      </c>
      <c r="D8287" s="211" t="s">
        <v>319</v>
      </c>
      <c r="E8287" s="211" t="s">
        <v>3292</v>
      </c>
      <c r="F8287" s="211" t="s">
        <v>3291</v>
      </c>
    </row>
    <row r="8288" spans="1:6" x14ac:dyDescent="0.25">
      <c r="A8288" s="211" t="s">
        <v>5340</v>
      </c>
      <c r="B8288" s="211">
        <v>0</v>
      </c>
      <c r="C8288" s="211">
        <v>1</v>
      </c>
      <c r="D8288" s="211" t="s">
        <v>276</v>
      </c>
      <c r="E8288" s="211" t="s">
        <v>3292</v>
      </c>
      <c r="F8288" s="211" t="s">
        <v>3291</v>
      </c>
    </row>
    <row r="8289" spans="1:6" x14ac:dyDescent="0.25">
      <c r="A8289" s="211" t="s">
        <v>5340</v>
      </c>
      <c r="B8289" s="211">
        <v>0</v>
      </c>
      <c r="C8289" s="211">
        <v>1</v>
      </c>
      <c r="D8289" s="211" t="s">
        <v>327</v>
      </c>
      <c r="E8289" s="211" t="s">
        <v>3292</v>
      </c>
      <c r="F8289" s="211" t="s">
        <v>3291</v>
      </c>
    </row>
    <row r="8290" spans="1:6" x14ac:dyDescent="0.25">
      <c r="A8290" s="211" t="s">
        <v>5340</v>
      </c>
      <c r="B8290" s="211">
        <v>0</v>
      </c>
      <c r="C8290" s="211">
        <v>1</v>
      </c>
      <c r="D8290" s="211" t="s">
        <v>323</v>
      </c>
      <c r="E8290" s="211" t="s">
        <v>3292</v>
      </c>
      <c r="F8290" s="211" t="s">
        <v>3291</v>
      </c>
    </row>
    <row r="8291" spans="1:6" x14ac:dyDescent="0.25">
      <c r="A8291" s="211" t="s">
        <v>5340</v>
      </c>
      <c r="B8291" s="211">
        <v>0</v>
      </c>
      <c r="C8291" s="211">
        <v>1</v>
      </c>
      <c r="D8291" s="211" t="s">
        <v>321</v>
      </c>
      <c r="E8291" s="211" t="s">
        <v>3292</v>
      </c>
      <c r="F8291" s="211" t="s">
        <v>3291</v>
      </c>
    </row>
    <row r="8292" spans="1:6" x14ac:dyDescent="0.25">
      <c r="A8292" s="211" t="s">
        <v>5340</v>
      </c>
      <c r="B8292" s="211">
        <v>0</v>
      </c>
      <c r="C8292" s="211">
        <v>1</v>
      </c>
      <c r="D8292" s="211" t="s">
        <v>325</v>
      </c>
      <c r="E8292" s="211" t="s">
        <v>3292</v>
      </c>
      <c r="F8292" s="211" t="s">
        <v>3291</v>
      </c>
    </row>
    <row r="8293" spans="1:6" x14ac:dyDescent="0.25">
      <c r="A8293" s="211" t="s">
        <v>5340</v>
      </c>
      <c r="B8293" s="211">
        <v>0</v>
      </c>
      <c r="C8293" s="211">
        <v>1</v>
      </c>
      <c r="D8293" s="211" t="s">
        <v>337</v>
      </c>
      <c r="E8293" s="211" t="s">
        <v>3292</v>
      </c>
      <c r="F8293" s="211" t="s">
        <v>3291</v>
      </c>
    </row>
    <row r="8294" spans="1:6" x14ac:dyDescent="0.25">
      <c r="A8294" s="211" t="s">
        <v>5340</v>
      </c>
      <c r="B8294" s="211">
        <v>0</v>
      </c>
      <c r="C8294" s="211">
        <v>1</v>
      </c>
      <c r="D8294" s="211" t="s">
        <v>315</v>
      </c>
      <c r="E8294" s="211" t="s">
        <v>3292</v>
      </c>
      <c r="F8294" s="211" t="s">
        <v>3291</v>
      </c>
    </row>
    <row r="8295" spans="1:6" x14ac:dyDescent="0.25">
      <c r="A8295" s="211" t="s">
        <v>5340</v>
      </c>
      <c r="B8295" s="211">
        <v>0</v>
      </c>
      <c r="C8295" s="211">
        <v>1</v>
      </c>
      <c r="D8295" s="211" t="s">
        <v>335</v>
      </c>
      <c r="E8295" s="211" t="s">
        <v>3292</v>
      </c>
      <c r="F8295" s="211" t="s">
        <v>3291</v>
      </c>
    </row>
    <row r="8296" spans="1:6" x14ac:dyDescent="0.25">
      <c r="A8296" s="211" t="s">
        <v>5340</v>
      </c>
      <c r="B8296" s="211">
        <v>0</v>
      </c>
      <c r="C8296" s="211">
        <v>1</v>
      </c>
      <c r="D8296" s="211" t="s">
        <v>329</v>
      </c>
      <c r="E8296" s="211" t="s">
        <v>3292</v>
      </c>
      <c r="F8296" s="211" t="s">
        <v>3291</v>
      </c>
    </row>
    <row r="8297" spans="1:6" x14ac:dyDescent="0.25">
      <c r="A8297" s="211" t="s">
        <v>5340</v>
      </c>
      <c r="B8297" s="211">
        <v>0</v>
      </c>
      <c r="C8297" s="211">
        <v>1</v>
      </c>
      <c r="D8297" s="211" t="s">
        <v>332</v>
      </c>
      <c r="E8297" s="211" t="s">
        <v>3292</v>
      </c>
      <c r="F8297" s="211" t="s">
        <v>3291</v>
      </c>
    </row>
    <row r="8298" spans="1:6" x14ac:dyDescent="0.25">
      <c r="A8298" s="211" t="s">
        <v>5340</v>
      </c>
      <c r="B8298" s="211">
        <v>0</v>
      </c>
      <c r="C8298" s="211">
        <v>1</v>
      </c>
      <c r="D8298" s="211" t="s">
        <v>330</v>
      </c>
      <c r="E8298" s="211" t="s">
        <v>3292</v>
      </c>
      <c r="F8298" s="211" t="s">
        <v>3291</v>
      </c>
    </row>
    <row r="8299" spans="1:6" x14ac:dyDescent="0.25">
      <c r="A8299" s="211" t="s">
        <v>5340</v>
      </c>
      <c r="B8299" s="211">
        <v>0</v>
      </c>
      <c r="C8299" s="211">
        <v>1</v>
      </c>
      <c r="D8299" s="211" t="s">
        <v>331</v>
      </c>
      <c r="E8299" s="211" t="s">
        <v>3292</v>
      </c>
      <c r="F8299" s="211" t="s">
        <v>3291</v>
      </c>
    </row>
    <row r="8300" spans="1:6" x14ac:dyDescent="0.25">
      <c r="A8300" s="211" t="s">
        <v>5340</v>
      </c>
      <c r="B8300" s="211">
        <v>0</v>
      </c>
      <c r="C8300" s="211">
        <v>1</v>
      </c>
      <c r="D8300" s="211" t="s">
        <v>336</v>
      </c>
      <c r="E8300" s="211" t="s">
        <v>3292</v>
      </c>
      <c r="F8300" s="211" t="s">
        <v>3291</v>
      </c>
    </row>
    <row r="8301" spans="1:6" x14ac:dyDescent="0.25">
      <c r="A8301" s="211" t="s">
        <v>5340</v>
      </c>
      <c r="B8301" s="211">
        <v>0</v>
      </c>
      <c r="C8301" s="211">
        <v>1</v>
      </c>
      <c r="D8301" s="211" t="s">
        <v>305</v>
      </c>
      <c r="E8301" s="211" t="s">
        <v>3292</v>
      </c>
      <c r="F8301" s="211" t="s">
        <v>3291</v>
      </c>
    </row>
    <row r="8302" spans="1:6" x14ac:dyDescent="0.25">
      <c r="A8302" s="211" t="s">
        <v>5340</v>
      </c>
      <c r="B8302" s="211">
        <v>0</v>
      </c>
      <c r="C8302" s="211">
        <v>1</v>
      </c>
      <c r="D8302" s="211" t="s">
        <v>307</v>
      </c>
      <c r="E8302" s="211" t="s">
        <v>3292</v>
      </c>
      <c r="F8302" s="211" t="s">
        <v>3291</v>
      </c>
    </row>
    <row r="8303" spans="1:6" x14ac:dyDescent="0.25">
      <c r="A8303" s="211" t="s">
        <v>5340</v>
      </c>
      <c r="B8303" s="211">
        <v>0</v>
      </c>
      <c r="C8303" s="211">
        <v>1</v>
      </c>
      <c r="D8303" s="211" t="s">
        <v>333</v>
      </c>
      <c r="E8303" s="211" t="s">
        <v>3292</v>
      </c>
      <c r="F8303" s="211" t="s">
        <v>3291</v>
      </c>
    </row>
    <row r="8304" spans="1:6" x14ac:dyDescent="0.25">
      <c r="A8304" s="211" t="s">
        <v>5340</v>
      </c>
      <c r="B8304" s="211">
        <v>0</v>
      </c>
      <c r="C8304" s="211">
        <v>1</v>
      </c>
      <c r="D8304" s="211">
        <v>6151</v>
      </c>
      <c r="E8304" s="211" t="s">
        <v>3292</v>
      </c>
      <c r="F8304" s="211" t="s">
        <v>3291</v>
      </c>
    </row>
    <row r="8305" spans="1:6" x14ac:dyDescent="0.25">
      <c r="A8305" s="211" t="s">
        <v>5340</v>
      </c>
      <c r="B8305" s="211">
        <v>0</v>
      </c>
      <c r="C8305" s="211">
        <v>1</v>
      </c>
      <c r="D8305" s="211" t="s">
        <v>360</v>
      </c>
      <c r="E8305" s="211" t="s">
        <v>3292</v>
      </c>
      <c r="F8305" s="211" t="s">
        <v>3291</v>
      </c>
    </row>
    <row r="8306" spans="1:6" x14ac:dyDescent="0.25">
      <c r="A8306" s="211" t="s">
        <v>5340</v>
      </c>
      <c r="B8306" s="211">
        <v>0</v>
      </c>
      <c r="C8306" s="211">
        <v>1</v>
      </c>
      <c r="D8306" s="211" t="s">
        <v>2287</v>
      </c>
      <c r="E8306" s="211" t="s">
        <v>3292</v>
      </c>
      <c r="F8306" s="211" t="s">
        <v>3291</v>
      </c>
    </row>
    <row r="8307" spans="1:6" x14ac:dyDescent="0.25">
      <c r="A8307" s="211" t="s">
        <v>5340</v>
      </c>
      <c r="B8307" s="211">
        <v>0</v>
      </c>
      <c r="C8307" s="211">
        <v>1</v>
      </c>
      <c r="D8307" s="211" t="s">
        <v>357</v>
      </c>
      <c r="E8307" s="211" t="s">
        <v>3292</v>
      </c>
      <c r="F8307" s="211" t="s">
        <v>3291</v>
      </c>
    </row>
    <row r="8308" spans="1:6" x14ac:dyDescent="0.25">
      <c r="A8308" s="211" t="s">
        <v>5340</v>
      </c>
      <c r="B8308" s="211">
        <v>0</v>
      </c>
      <c r="C8308" s="211">
        <v>1</v>
      </c>
      <c r="D8308" s="211" t="s">
        <v>1714</v>
      </c>
      <c r="E8308" s="211" t="s">
        <v>3292</v>
      </c>
      <c r="F8308" s="211" t="s">
        <v>3291</v>
      </c>
    </row>
    <row r="8309" spans="1:6" x14ac:dyDescent="0.25">
      <c r="A8309" s="211" t="s">
        <v>5340</v>
      </c>
      <c r="B8309" s="211">
        <v>0</v>
      </c>
      <c r="C8309" s="211">
        <v>1</v>
      </c>
      <c r="D8309" s="211" t="s">
        <v>1716</v>
      </c>
      <c r="E8309" s="211" t="s">
        <v>3292</v>
      </c>
      <c r="F8309" s="211" t="s">
        <v>3291</v>
      </c>
    </row>
    <row r="8310" spans="1:6" x14ac:dyDescent="0.25">
      <c r="A8310" s="211" t="s">
        <v>5340</v>
      </c>
      <c r="B8310" s="211">
        <v>0</v>
      </c>
      <c r="C8310" s="211">
        <v>1</v>
      </c>
      <c r="D8310" s="211" t="s">
        <v>1718</v>
      </c>
      <c r="E8310" s="211" t="s">
        <v>3292</v>
      </c>
      <c r="F8310" s="211" t="s">
        <v>3291</v>
      </c>
    </row>
    <row r="8311" spans="1:6" x14ac:dyDescent="0.25">
      <c r="A8311" s="211" t="s">
        <v>5340</v>
      </c>
      <c r="B8311" s="211">
        <v>0</v>
      </c>
      <c r="C8311" s="211">
        <v>1</v>
      </c>
      <c r="D8311" s="211" t="s">
        <v>2379</v>
      </c>
      <c r="E8311" s="211" t="s">
        <v>3292</v>
      </c>
      <c r="F8311" s="211" t="s">
        <v>3291</v>
      </c>
    </row>
    <row r="8312" spans="1:6" x14ac:dyDescent="0.25">
      <c r="A8312" s="211" t="s">
        <v>5340</v>
      </c>
      <c r="B8312" s="211">
        <v>0</v>
      </c>
      <c r="C8312" s="211">
        <v>1</v>
      </c>
      <c r="D8312" s="211" t="s">
        <v>1722</v>
      </c>
      <c r="E8312" s="211" t="s">
        <v>3292</v>
      </c>
      <c r="F8312" s="211" t="s">
        <v>3291</v>
      </c>
    </row>
    <row r="8313" spans="1:6" x14ac:dyDescent="0.25">
      <c r="A8313" s="211" t="s">
        <v>5340</v>
      </c>
      <c r="B8313" s="211">
        <v>0</v>
      </c>
      <c r="C8313" s="211">
        <v>1</v>
      </c>
      <c r="D8313" s="211" t="s">
        <v>1724</v>
      </c>
      <c r="E8313" s="211" t="s">
        <v>3292</v>
      </c>
      <c r="F8313" s="211" t="s">
        <v>3291</v>
      </c>
    </row>
    <row r="8314" spans="1:6" x14ac:dyDescent="0.25">
      <c r="A8314" s="211" t="s">
        <v>5340</v>
      </c>
      <c r="B8314" s="211">
        <v>0</v>
      </c>
      <c r="C8314" s="211">
        <v>1</v>
      </c>
      <c r="D8314" s="211" t="s">
        <v>72</v>
      </c>
      <c r="E8314" s="211" t="s">
        <v>3292</v>
      </c>
      <c r="F8314" s="211" t="s">
        <v>3291</v>
      </c>
    </row>
    <row r="8315" spans="1:6" x14ac:dyDescent="0.25">
      <c r="A8315" s="211" t="s">
        <v>5340</v>
      </c>
      <c r="B8315" s="211">
        <v>0</v>
      </c>
      <c r="C8315" s="211">
        <v>1</v>
      </c>
      <c r="D8315" s="211" t="s">
        <v>73</v>
      </c>
      <c r="E8315" s="211" t="s">
        <v>3292</v>
      </c>
      <c r="F8315" s="211" t="s">
        <v>3291</v>
      </c>
    </row>
    <row r="8316" spans="1:6" x14ac:dyDescent="0.25">
      <c r="A8316" s="211" t="s">
        <v>5340</v>
      </c>
      <c r="B8316" s="211">
        <v>0</v>
      </c>
      <c r="C8316" s="211">
        <v>1</v>
      </c>
      <c r="D8316" s="211" t="s">
        <v>3107</v>
      </c>
      <c r="E8316" s="211" t="s">
        <v>3292</v>
      </c>
      <c r="F8316" s="211" t="s">
        <v>3291</v>
      </c>
    </row>
    <row r="8317" spans="1:6" x14ac:dyDescent="0.25">
      <c r="A8317" s="211" t="s">
        <v>5340</v>
      </c>
      <c r="B8317" s="211">
        <v>0</v>
      </c>
      <c r="C8317" s="211">
        <v>1</v>
      </c>
      <c r="D8317" s="211" t="s">
        <v>3109</v>
      </c>
      <c r="E8317" s="211" t="s">
        <v>3292</v>
      </c>
      <c r="F8317" s="211" t="s">
        <v>3291</v>
      </c>
    </row>
    <row r="8318" spans="1:6" x14ac:dyDescent="0.25">
      <c r="A8318" s="211" t="s">
        <v>5340</v>
      </c>
      <c r="B8318" s="211">
        <v>0</v>
      </c>
      <c r="C8318" s="211">
        <v>1</v>
      </c>
      <c r="D8318" s="211" t="s">
        <v>3111</v>
      </c>
      <c r="E8318" s="211" t="s">
        <v>3292</v>
      </c>
      <c r="F8318" s="211" t="s">
        <v>3291</v>
      </c>
    </row>
    <row r="8319" spans="1:6" x14ac:dyDescent="0.25">
      <c r="A8319" s="211" t="s">
        <v>5340</v>
      </c>
      <c r="B8319" s="211">
        <v>0</v>
      </c>
      <c r="C8319" s="211">
        <v>1</v>
      </c>
      <c r="D8319" s="211" t="s">
        <v>3993</v>
      </c>
      <c r="E8319" s="211" t="s">
        <v>3292</v>
      </c>
      <c r="F8319" s="211" t="s">
        <v>3291</v>
      </c>
    </row>
    <row r="8320" spans="1:6" x14ac:dyDescent="0.25">
      <c r="A8320" s="211" t="s">
        <v>5340</v>
      </c>
      <c r="B8320" s="211">
        <v>0</v>
      </c>
      <c r="C8320" s="211">
        <v>1</v>
      </c>
      <c r="D8320" s="211" t="s">
        <v>4195</v>
      </c>
      <c r="E8320" s="211" t="s">
        <v>127</v>
      </c>
      <c r="F8320" s="211" t="s">
        <v>3291</v>
      </c>
    </row>
    <row r="8321" spans="1:6" x14ac:dyDescent="0.25">
      <c r="A8321" s="211" t="s">
        <v>5340</v>
      </c>
      <c r="B8321" s="211">
        <v>0</v>
      </c>
      <c r="C8321" s="211">
        <v>1</v>
      </c>
      <c r="D8321" s="211" t="s">
        <v>4213</v>
      </c>
      <c r="E8321" s="211" t="s">
        <v>127</v>
      </c>
      <c r="F8321" s="211" t="s">
        <v>3291</v>
      </c>
    </row>
    <row r="8322" spans="1:6" x14ac:dyDescent="0.25">
      <c r="A8322" s="211" t="s">
        <v>5340</v>
      </c>
      <c r="B8322" s="211">
        <v>0</v>
      </c>
      <c r="C8322" s="211">
        <v>1</v>
      </c>
      <c r="D8322" s="211" t="s">
        <v>4214</v>
      </c>
      <c r="E8322" s="211" t="s">
        <v>127</v>
      </c>
      <c r="F8322" s="211" t="s">
        <v>3291</v>
      </c>
    </row>
    <row r="8323" spans="1:6" x14ac:dyDescent="0.25">
      <c r="A8323" s="211" t="s">
        <v>5340</v>
      </c>
      <c r="B8323" s="211">
        <v>0</v>
      </c>
      <c r="C8323" s="211">
        <v>1</v>
      </c>
      <c r="D8323" s="211" t="s">
        <v>4215</v>
      </c>
      <c r="E8323" s="211" t="s">
        <v>127</v>
      </c>
      <c r="F8323" s="211" t="s">
        <v>3291</v>
      </c>
    </row>
    <row r="8324" spans="1:6" x14ac:dyDescent="0.25">
      <c r="A8324" s="211" t="s">
        <v>5340</v>
      </c>
      <c r="B8324" s="211">
        <v>0</v>
      </c>
      <c r="C8324" s="211">
        <v>1</v>
      </c>
      <c r="D8324" s="211" t="s">
        <v>4216</v>
      </c>
      <c r="E8324" s="211" t="s">
        <v>127</v>
      </c>
      <c r="F8324" s="211" t="s">
        <v>3291</v>
      </c>
    </row>
    <row r="8325" spans="1:6" x14ac:dyDescent="0.25">
      <c r="A8325" s="211" t="s">
        <v>5340</v>
      </c>
      <c r="B8325" s="211">
        <v>0</v>
      </c>
      <c r="C8325" s="211">
        <v>1</v>
      </c>
      <c r="D8325" s="211" t="s">
        <v>4217</v>
      </c>
      <c r="E8325" s="211" t="s">
        <v>127</v>
      </c>
      <c r="F8325" s="211" t="s">
        <v>3291</v>
      </c>
    </row>
    <row r="8326" spans="1:6" x14ac:dyDescent="0.25">
      <c r="A8326" s="211" t="s">
        <v>5340</v>
      </c>
      <c r="B8326" s="211">
        <v>0</v>
      </c>
      <c r="C8326" s="211">
        <v>1</v>
      </c>
      <c r="D8326" s="211" t="s">
        <v>4218</v>
      </c>
      <c r="E8326" s="211" t="s">
        <v>127</v>
      </c>
      <c r="F8326" s="211" t="s">
        <v>3291</v>
      </c>
    </row>
    <row r="8327" spans="1:6" x14ac:dyDescent="0.25">
      <c r="A8327" s="211" t="s">
        <v>5340</v>
      </c>
      <c r="B8327" s="211">
        <v>0</v>
      </c>
      <c r="C8327" s="211">
        <v>1</v>
      </c>
      <c r="D8327" s="211" t="s">
        <v>4219</v>
      </c>
      <c r="E8327" s="211" t="s">
        <v>127</v>
      </c>
      <c r="F8327" s="211" t="s">
        <v>3291</v>
      </c>
    </row>
    <row r="8328" spans="1:6" x14ac:dyDescent="0.25">
      <c r="A8328" s="211" t="s">
        <v>5340</v>
      </c>
      <c r="B8328" s="211">
        <v>0</v>
      </c>
      <c r="C8328" s="211">
        <v>1</v>
      </c>
      <c r="D8328" s="211" t="s">
        <v>4220</v>
      </c>
      <c r="E8328" s="211" t="s">
        <v>127</v>
      </c>
      <c r="F8328" s="211" t="s">
        <v>3291</v>
      </c>
    </row>
    <row r="8329" spans="1:6" x14ac:dyDescent="0.25">
      <c r="A8329" s="211" t="s">
        <v>5340</v>
      </c>
      <c r="B8329" s="211">
        <v>0</v>
      </c>
      <c r="C8329" s="211">
        <v>1</v>
      </c>
      <c r="D8329" s="211" t="s">
        <v>4260</v>
      </c>
      <c r="E8329" s="211" t="s">
        <v>127</v>
      </c>
      <c r="F8329" s="211" t="s">
        <v>3291</v>
      </c>
    </row>
    <row r="8330" spans="1:6" x14ac:dyDescent="0.25">
      <c r="A8330" s="211" t="s">
        <v>5340</v>
      </c>
      <c r="B8330" s="211">
        <v>0</v>
      </c>
      <c r="C8330" s="211">
        <v>1</v>
      </c>
      <c r="D8330" s="211" t="s">
        <v>3192</v>
      </c>
      <c r="E8330" s="211" t="s">
        <v>3292</v>
      </c>
      <c r="F8330" s="211" t="s">
        <v>3291</v>
      </c>
    </row>
    <row r="8331" spans="1:6" x14ac:dyDescent="0.25">
      <c r="A8331" s="211" t="s">
        <v>5340</v>
      </c>
      <c r="B8331" s="211">
        <v>0</v>
      </c>
      <c r="C8331" s="211">
        <v>1</v>
      </c>
      <c r="D8331" s="211" t="s">
        <v>926</v>
      </c>
      <c r="E8331" s="211" t="s">
        <v>3292</v>
      </c>
      <c r="F8331" s="211" t="s">
        <v>3291</v>
      </c>
    </row>
    <row r="8332" spans="1:6" x14ac:dyDescent="0.25">
      <c r="A8332" s="211" t="s">
        <v>5340</v>
      </c>
      <c r="B8332" s="211">
        <v>0</v>
      </c>
      <c r="C8332" s="211">
        <v>1</v>
      </c>
      <c r="D8332" s="211" t="s">
        <v>4301</v>
      </c>
      <c r="E8332" s="211" t="s">
        <v>127</v>
      </c>
      <c r="F8332" s="211" t="s">
        <v>3291</v>
      </c>
    </row>
    <row r="8333" spans="1:6" x14ac:dyDescent="0.25">
      <c r="A8333" s="211" t="s">
        <v>5340</v>
      </c>
      <c r="B8333" s="211">
        <v>0</v>
      </c>
      <c r="C8333" s="211">
        <v>1</v>
      </c>
      <c r="D8333" s="211" t="s">
        <v>4302</v>
      </c>
      <c r="E8333" s="211" t="s">
        <v>127</v>
      </c>
      <c r="F8333" s="211" t="s">
        <v>3291</v>
      </c>
    </row>
    <row r="8334" spans="1:6" x14ac:dyDescent="0.25">
      <c r="A8334" s="211" t="s">
        <v>5340</v>
      </c>
      <c r="B8334" s="211">
        <v>0</v>
      </c>
      <c r="C8334" s="211">
        <v>1</v>
      </c>
      <c r="D8334" s="211" t="s">
        <v>4303</v>
      </c>
      <c r="E8334" s="211" t="s">
        <v>127</v>
      </c>
      <c r="F8334" s="211" t="s">
        <v>3291</v>
      </c>
    </row>
    <row r="8335" spans="1:6" x14ac:dyDescent="0.25">
      <c r="A8335" s="211" t="s">
        <v>5340</v>
      </c>
      <c r="B8335" s="211">
        <v>0</v>
      </c>
      <c r="C8335" s="211">
        <v>1</v>
      </c>
      <c r="D8335" s="211" t="s">
        <v>4304</v>
      </c>
      <c r="E8335" s="211" t="s">
        <v>127</v>
      </c>
      <c r="F8335" s="211" t="s">
        <v>3291</v>
      </c>
    </row>
    <row r="8336" spans="1:6" x14ac:dyDescent="0.25">
      <c r="A8336" s="211" t="s">
        <v>5340</v>
      </c>
      <c r="B8336" s="211">
        <v>0</v>
      </c>
      <c r="C8336" s="211">
        <v>1</v>
      </c>
      <c r="D8336" s="211" t="s">
        <v>4305</v>
      </c>
      <c r="E8336" s="211" t="s">
        <v>127</v>
      </c>
      <c r="F8336" s="211" t="s">
        <v>3291</v>
      </c>
    </row>
    <row r="8337" spans="1:6" x14ac:dyDescent="0.25">
      <c r="A8337" s="211" t="s">
        <v>5340</v>
      </c>
      <c r="B8337" s="211">
        <v>0</v>
      </c>
      <c r="C8337" s="211">
        <v>1</v>
      </c>
      <c r="D8337" s="211" t="s">
        <v>4306</v>
      </c>
      <c r="E8337" s="211" t="s">
        <v>127</v>
      </c>
      <c r="F8337" s="211" t="s">
        <v>3291</v>
      </c>
    </row>
    <row r="8338" spans="1:6" x14ac:dyDescent="0.25">
      <c r="A8338" s="211" t="s">
        <v>5340</v>
      </c>
      <c r="B8338" s="211">
        <v>0</v>
      </c>
      <c r="C8338" s="211">
        <v>1</v>
      </c>
      <c r="D8338" s="211" t="s">
        <v>4307</v>
      </c>
      <c r="E8338" s="211" t="s">
        <v>127</v>
      </c>
      <c r="F8338" s="211" t="s">
        <v>3291</v>
      </c>
    </row>
    <row r="8339" spans="1:6" x14ac:dyDescent="0.25">
      <c r="A8339" s="211" t="s">
        <v>5340</v>
      </c>
      <c r="B8339" s="211">
        <v>0</v>
      </c>
      <c r="C8339" s="211">
        <v>1</v>
      </c>
      <c r="D8339" s="211" t="s">
        <v>4308</v>
      </c>
      <c r="E8339" s="211" t="s">
        <v>127</v>
      </c>
      <c r="F8339" s="211" t="s">
        <v>3291</v>
      </c>
    </row>
    <row r="8340" spans="1:6" x14ac:dyDescent="0.25">
      <c r="A8340" s="211" t="s">
        <v>5340</v>
      </c>
      <c r="B8340" s="211">
        <v>0</v>
      </c>
      <c r="C8340" s="211">
        <v>1</v>
      </c>
      <c r="D8340" s="211" t="s">
        <v>4309</v>
      </c>
      <c r="E8340" s="211" t="s">
        <v>127</v>
      </c>
      <c r="F8340" s="211" t="s">
        <v>3291</v>
      </c>
    </row>
    <row r="8341" spans="1:6" x14ac:dyDescent="0.25">
      <c r="A8341" s="211" t="s">
        <v>5340</v>
      </c>
      <c r="B8341" s="211">
        <v>0</v>
      </c>
      <c r="C8341" s="211">
        <v>1</v>
      </c>
      <c r="D8341" s="211" t="s">
        <v>3381</v>
      </c>
      <c r="E8341" s="211" t="s">
        <v>3292</v>
      </c>
      <c r="F8341" s="211" t="s">
        <v>3291</v>
      </c>
    </row>
    <row r="8342" spans="1:6" x14ac:dyDescent="0.25">
      <c r="A8342" s="211" t="s">
        <v>5340</v>
      </c>
      <c r="B8342" s="211">
        <v>0</v>
      </c>
      <c r="C8342" s="211">
        <v>1</v>
      </c>
      <c r="D8342" s="211" t="s">
        <v>3367</v>
      </c>
      <c r="E8342" s="211" t="s">
        <v>3292</v>
      </c>
      <c r="F8342" s="211" t="s">
        <v>3291</v>
      </c>
    </row>
    <row r="8343" spans="1:6" x14ac:dyDescent="0.25">
      <c r="A8343" s="211" t="s">
        <v>5340</v>
      </c>
      <c r="B8343" s="211">
        <v>0</v>
      </c>
      <c r="C8343" s="211">
        <v>1</v>
      </c>
      <c r="D8343" s="211" t="s">
        <v>3371</v>
      </c>
      <c r="E8343" s="211" t="s">
        <v>3292</v>
      </c>
      <c r="F8343" s="211" t="s">
        <v>3291</v>
      </c>
    </row>
    <row r="8344" spans="1:6" x14ac:dyDescent="0.25">
      <c r="A8344" s="211" t="s">
        <v>5340</v>
      </c>
      <c r="B8344" s="211">
        <v>0</v>
      </c>
      <c r="C8344" s="211">
        <v>1</v>
      </c>
      <c r="D8344" s="211" t="s">
        <v>3366</v>
      </c>
      <c r="E8344" s="211" t="s">
        <v>3292</v>
      </c>
      <c r="F8344" s="211" t="s">
        <v>3291</v>
      </c>
    </row>
    <row r="8345" spans="1:6" x14ac:dyDescent="0.25">
      <c r="A8345" s="211" t="s">
        <v>5340</v>
      </c>
      <c r="B8345" s="211">
        <v>0</v>
      </c>
      <c r="C8345" s="211">
        <v>1</v>
      </c>
      <c r="D8345" s="211" t="s">
        <v>3370</v>
      </c>
      <c r="E8345" s="211" t="s">
        <v>3292</v>
      </c>
      <c r="F8345" s="211" t="s">
        <v>3291</v>
      </c>
    </row>
    <row r="8346" spans="1:6" x14ac:dyDescent="0.25">
      <c r="A8346" s="211" t="s">
        <v>5340</v>
      </c>
      <c r="B8346" s="211">
        <v>0</v>
      </c>
      <c r="C8346" s="211">
        <v>1</v>
      </c>
      <c r="D8346" s="211" t="s">
        <v>3369</v>
      </c>
      <c r="E8346" s="211" t="s">
        <v>3292</v>
      </c>
      <c r="F8346" s="211" t="s">
        <v>3291</v>
      </c>
    </row>
    <row r="8347" spans="1:6" x14ac:dyDescent="0.25">
      <c r="A8347" s="211" t="s">
        <v>5340</v>
      </c>
      <c r="B8347" s="211">
        <v>0</v>
      </c>
      <c r="C8347" s="211">
        <v>1</v>
      </c>
      <c r="D8347" s="211" t="s">
        <v>3372</v>
      </c>
      <c r="E8347" s="211" t="s">
        <v>3292</v>
      </c>
      <c r="F8347" s="211" t="s">
        <v>3291</v>
      </c>
    </row>
    <row r="8348" spans="1:6" x14ac:dyDescent="0.25">
      <c r="A8348" s="211" t="s">
        <v>5340</v>
      </c>
      <c r="B8348" s="211">
        <v>0</v>
      </c>
      <c r="C8348" s="211">
        <v>1</v>
      </c>
      <c r="D8348" s="211" t="s">
        <v>3365</v>
      </c>
      <c r="E8348" s="211" t="s">
        <v>3292</v>
      </c>
      <c r="F8348" s="211" t="s">
        <v>3291</v>
      </c>
    </row>
    <row r="8349" spans="1:6" x14ac:dyDescent="0.25">
      <c r="A8349" s="211" t="s">
        <v>5340</v>
      </c>
      <c r="B8349" s="211">
        <v>0</v>
      </c>
      <c r="C8349" s="211">
        <v>1</v>
      </c>
      <c r="D8349" s="211" t="s">
        <v>3368</v>
      </c>
      <c r="E8349" s="211" t="s">
        <v>3292</v>
      </c>
      <c r="F8349" s="211" t="s">
        <v>3291</v>
      </c>
    </row>
    <row r="8350" spans="1:6" x14ac:dyDescent="0.25">
      <c r="A8350" s="211" t="s">
        <v>5340</v>
      </c>
      <c r="B8350" s="211">
        <v>0</v>
      </c>
      <c r="C8350" s="211">
        <v>1</v>
      </c>
      <c r="D8350" s="211" t="s">
        <v>3382</v>
      </c>
      <c r="E8350" s="211" t="s">
        <v>3292</v>
      </c>
      <c r="F8350" s="211" t="s">
        <v>3291</v>
      </c>
    </row>
    <row r="8351" spans="1:6" x14ac:dyDescent="0.25">
      <c r="A8351" s="211" t="s">
        <v>5340</v>
      </c>
      <c r="B8351" s="211">
        <v>0</v>
      </c>
      <c r="C8351" s="211">
        <v>1</v>
      </c>
      <c r="D8351" s="211" t="s">
        <v>3959</v>
      </c>
      <c r="E8351" s="211" t="s">
        <v>127</v>
      </c>
      <c r="F8351" s="211" t="s">
        <v>3291</v>
      </c>
    </row>
    <row r="8352" spans="1:6" x14ac:dyDescent="0.25">
      <c r="A8352" s="211" t="s">
        <v>5340</v>
      </c>
      <c r="B8352" s="211">
        <v>0</v>
      </c>
      <c r="C8352" s="211">
        <v>1</v>
      </c>
      <c r="D8352" s="211" t="s">
        <v>4422</v>
      </c>
      <c r="E8352" s="211" t="s">
        <v>127</v>
      </c>
      <c r="F8352" s="211" t="s">
        <v>3291</v>
      </c>
    </row>
    <row r="8353" spans="1:6" x14ac:dyDescent="0.25">
      <c r="A8353" s="211" t="s">
        <v>5340</v>
      </c>
      <c r="B8353" s="211">
        <v>0</v>
      </c>
      <c r="C8353" s="211">
        <v>1</v>
      </c>
      <c r="D8353" s="300" t="s">
        <v>3074</v>
      </c>
      <c r="E8353" s="211" t="s">
        <v>3292</v>
      </c>
      <c r="F8353" s="211" t="s">
        <v>3291</v>
      </c>
    </row>
    <row r="8354" spans="1:6" x14ac:dyDescent="0.25">
      <c r="A8354" s="211" t="s">
        <v>5340</v>
      </c>
      <c r="B8354" s="211">
        <v>0</v>
      </c>
      <c r="C8354" s="211">
        <v>1</v>
      </c>
      <c r="D8354" s="300" t="s">
        <v>3075</v>
      </c>
      <c r="E8354" s="211" t="s">
        <v>127</v>
      </c>
      <c r="F8354" s="211" t="s">
        <v>3291</v>
      </c>
    </row>
    <row r="8355" spans="1:6" x14ac:dyDescent="0.25">
      <c r="A8355" s="211" t="s">
        <v>5340</v>
      </c>
      <c r="B8355" s="211">
        <v>0</v>
      </c>
      <c r="C8355" s="211">
        <v>1</v>
      </c>
      <c r="D8355" s="300" t="s">
        <v>2546</v>
      </c>
      <c r="E8355" s="211" t="s">
        <v>127</v>
      </c>
      <c r="F8355" s="211" t="s">
        <v>3291</v>
      </c>
    </row>
    <row r="8356" spans="1:6" x14ac:dyDescent="0.25">
      <c r="A8356" s="302" t="s">
        <v>5443</v>
      </c>
      <c r="B8356" s="211">
        <v>0</v>
      </c>
      <c r="C8356" s="211">
        <v>1</v>
      </c>
      <c r="D8356" s="211" t="s">
        <v>392</v>
      </c>
      <c r="E8356" s="211" t="s">
        <v>3292</v>
      </c>
      <c r="F8356" s="211" t="s">
        <v>3291</v>
      </c>
    </row>
    <row r="8357" spans="1:6" x14ac:dyDescent="0.25">
      <c r="A8357" s="302" t="s">
        <v>5443</v>
      </c>
      <c r="B8357" s="211">
        <v>0</v>
      </c>
      <c r="C8357" s="211">
        <v>1</v>
      </c>
      <c r="D8357" s="211" t="s">
        <v>642</v>
      </c>
      <c r="E8357" s="211" t="s">
        <v>3482</v>
      </c>
      <c r="F8357" s="211" t="s">
        <v>3291</v>
      </c>
    </row>
    <row r="8358" spans="1:6" x14ac:dyDescent="0.25">
      <c r="A8358" s="302" t="s">
        <v>5443</v>
      </c>
      <c r="B8358" s="211">
        <v>0</v>
      </c>
      <c r="C8358" s="211">
        <v>1</v>
      </c>
      <c r="D8358" s="211" t="s">
        <v>395</v>
      </c>
      <c r="E8358" s="211" t="s">
        <v>3482</v>
      </c>
      <c r="F8358" s="211" t="s">
        <v>3291</v>
      </c>
    </row>
    <row r="8359" spans="1:6" x14ac:dyDescent="0.25">
      <c r="A8359" s="302" t="s">
        <v>5443</v>
      </c>
      <c r="B8359" s="211">
        <v>0</v>
      </c>
      <c r="C8359" s="211">
        <v>1</v>
      </c>
      <c r="D8359" s="211" t="s">
        <v>397</v>
      </c>
      <c r="E8359" s="211" t="s">
        <v>3482</v>
      </c>
      <c r="F8359" s="211" t="s">
        <v>3291</v>
      </c>
    </row>
    <row r="8360" spans="1:6" x14ac:dyDescent="0.25">
      <c r="A8360" s="302" t="s">
        <v>5443</v>
      </c>
      <c r="B8360" s="211">
        <v>0</v>
      </c>
      <c r="C8360" s="211">
        <v>1</v>
      </c>
      <c r="D8360" s="211" t="s">
        <v>292</v>
      </c>
      <c r="E8360" s="211" t="s">
        <v>3292</v>
      </c>
      <c r="F8360" s="211" t="s">
        <v>3291</v>
      </c>
    </row>
    <row r="8361" spans="1:6" x14ac:dyDescent="0.25">
      <c r="A8361" s="302" t="s">
        <v>5443</v>
      </c>
      <c r="B8361" s="211">
        <v>0</v>
      </c>
      <c r="C8361" s="211">
        <v>1</v>
      </c>
      <c r="D8361" s="211" t="s">
        <v>400</v>
      </c>
      <c r="E8361" s="211" t="s">
        <v>3482</v>
      </c>
      <c r="F8361" s="211" t="s">
        <v>3291</v>
      </c>
    </row>
    <row r="8362" spans="1:6" x14ac:dyDescent="0.25">
      <c r="A8362" s="302" t="s">
        <v>5443</v>
      </c>
      <c r="B8362" s="211">
        <v>0</v>
      </c>
      <c r="C8362" s="211">
        <v>1</v>
      </c>
      <c r="D8362" s="211" t="s">
        <v>403</v>
      </c>
      <c r="E8362" s="211" t="s">
        <v>3292</v>
      </c>
      <c r="F8362" s="211" t="s">
        <v>3291</v>
      </c>
    </row>
    <row r="8363" spans="1:6" x14ac:dyDescent="0.25">
      <c r="A8363" s="302" t="s">
        <v>5443</v>
      </c>
      <c r="B8363" s="211">
        <v>0</v>
      </c>
      <c r="C8363" s="211">
        <v>1</v>
      </c>
      <c r="D8363" s="211" t="s">
        <v>1042</v>
      </c>
      <c r="E8363" s="211" t="s">
        <v>3482</v>
      </c>
      <c r="F8363" s="211" t="s">
        <v>3291</v>
      </c>
    </row>
    <row r="8364" spans="1:6" x14ac:dyDescent="0.25">
      <c r="A8364" s="302" t="s">
        <v>5443</v>
      </c>
      <c r="B8364" s="211">
        <v>0</v>
      </c>
      <c r="C8364" s="211">
        <v>1</v>
      </c>
      <c r="D8364" s="211" t="s">
        <v>1045</v>
      </c>
      <c r="E8364" s="211" t="s">
        <v>3482</v>
      </c>
      <c r="F8364" s="211" t="s">
        <v>3291</v>
      </c>
    </row>
    <row r="8365" spans="1:6" x14ac:dyDescent="0.25">
      <c r="A8365" s="302" t="s">
        <v>5443</v>
      </c>
      <c r="B8365" s="211">
        <v>0</v>
      </c>
      <c r="C8365" s="211">
        <v>1</v>
      </c>
      <c r="D8365" s="211" t="s">
        <v>933</v>
      </c>
      <c r="E8365" s="211" t="s">
        <v>3482</v>
      </c>
      <c r="F8365" s="211" t="s">
        <v>3291</v>
      </c>
    </row>
    <row r="8366" spans="1:6" x14ac:dyDescent="0.25">
      <c r="A8366" s="302" t="s">
        <v>5443</v>
      </c>
      <c r="B8366" s="211">
        <v>0</v>
      </c>
      <c r="C8366" s="211">
        <v>1</v>
      </c>
      <c r="D8366" s="211" t="s">
        <v>932</v>
      </c>
      <c r="E8366" s="211" t="s">
        <v>3292</v>
      </c>
      <c r="F8366" s="211" t="s">
        <v>3291</v>
      </c>
    </row>
    <row r="8367" spans="1:6" x14ac:dyDescent="0.25">
      <c r="A8367" s="302" t="s">
        <v>5443</v>
      </c>
      <c r="B8367" s="211">
        <v>0</v>
      </c>
      <c r="C8367" s="211">
        <v>1</v>
      </c>
      <c r="D8367" s="211" t="s">
        <v>381</v>
      </c>
      <c r="E8367" s="211" t="s">
        <v>3292</v>
      </c>
      <c r="F8367" s="211" t="s">
        <v>3291</v>
      </c>
    </row>
    <row r="8368" spans="1:6" x14ac:dyDescent="0.25">
      <c r="A8368" s="302" t="s">
        <v>5443</v>
      </c>
      <c r="B8368" s="211">
        <v>0</v>
      </c>
      <c r="C8368" s="211">
        <v>1</v>
      </c>
      <c r="D8368" s="211" t="s">
        <v>1714</v>
      </c>
      <c r="E8368" s="211" t="s">
        <v>3292</v>
      </c>
      <c r="F8368" s="211" t="s">
        <v>3291</v>
      </c>
    </row>
    <row r="8369" spans="1:6" x14ac:dyDescent="0.25">
      <c r="A8369" s="302" t="s">
        <v>5443</v>
      </c>
      <c r="B8369" s="211">
        <v>0</v>
      </c>
      <c r="C8369" s="211">
        <v>1</v>
      </c>
      <c r="D8369" s="211" t="s">
        <v>1716</v>
      </c>
      <c r="E8369" s="211" t="s">
        <v>3292</v>
      </c>
      <c r="F8369" s="211" t="s">
        <v>3291</v>
      </c>
    </row>
    <row r="8370" spans="1:6" x14ac:dyDescent="0.25">
      <c r="A8370" s="302" t="s">
        <v>5443</v>
      </c>
      <c r="B8370" s="211">
        <v>0</v>
      </c>
      <c r="C8370" s="211">
        <v>1</v>
      </c>
      <c r="D8370" s="211" t="s">
        <v>1718</v>
      </c>
      <c r="E8370" s="211" t="s">
        <v>3292</v>
      </c>
      <c r="F8370" s="211" t="s">
        <v>3291</v>
      </c>
    </row>
    <row r="8371" spans="1:6" x14ac:dyDescent="0.25">
      <c r="A8371" s="302" t="s">
        <v>5443</v>
      </c>
      <c r="B8371" s="211">
        <v>0</v>
      </c>
      <c r="C8371" s="211">
        <v>1</v>
      </c>
      <c r="D8371" s="211" t="s">
        <v>2379</v>
      </c>
      <c r="E8371" s="211" t="s">
        <v>3292</v>
      </c>
      <c r="F8371" s="211" t="s">
        <v>3291</v>
      </c>
    </row>
    <row r="8372" spans="1:6" x14ac:dyDescent="0.25">
      <c r="A8372" s="302" t="s">
        <v>5443</v>
      </c>
      <c r="B8372" s="211">
        <v>0</v>
      </c>
      <c r="C8372" s="211">
        <v>1</v>
      </c>
      <c r="D8372" s="211" t="s">
        <v>1722</v>
      </c>
      <c r="E8372" s="211" t="s">
        <v>3292</v>
      </c>
      <c r="F8372" s="211" t="s">
        <v>3291</v>
      </c>
    </row>
    <row r="8373" spans="1:6" x14ac:dyDescent="0.25">
      <c r="A8373" s="302" t="s">
        <v>5443</v>
      </c>
      <c r="B8373" s="211">
        <v>0</v>
      </c>
      <c r="C8373" s="211">
        <v>1</v>
      </c>
      <c r="D8373" s="211" t="s">
        <v>1724</v>
      </c>
      <c r="E8373" s="211" t="s">
        <v>3292</v>
      </c>
      <c r="F8373" s="211" t="s">
        <v>3291</v>
      </c>
    </row>
    <row r="8374" spans="1:6" x14ac:dyDescent="0.25">
      <c r="A8374" s="302" t="s">
        <v>5443</v>
      </c>
      <c r="B8374" s="211">
        <v>0</v>
      </c>
      <c r="C8374" s="211">
        <v>1</v>
      </c>
      <c r="D8374" s="211" t="s">
        <v>72</v>
      </c>
      <c r="E8374" s="211" t="s">
        <v>3292</v>
      </c>
      <c r="F8374" s="211" t="s">
        <v>3291</v>
      </c>
    </row>
    <row r="8375" spans="1:6" x14ac:dyDescent="0.25">
      <c r="A8375" s="302" t="s">
        <v>5443</v>
      </c>
      <c r="B8375" s="211">
        <v>0</v>
      </c>
      <c r="C8375" s="211">
        <v>1</v>
      </c>
      <c r="D8375" s="211" t="s">
        <v>73</v>
      </c>
      <c r="E8375" s="211" t="s">
        <v>3292</v>
      </c>
      <c r="F8375" s="211" t="s">
        <v>3291</v>
      </c>
    </row>
    <row r="8376" spans="1:6" x14ac:dyDescent="0.25">
      <c r="A8376" s="302" t="s">
        <v>5443</v>
      </c>
      <c r="B8376" s="211">
        <v>0</v>
      </c>
      <c r="C8376" s="211">
        <v>1</v>
      </c>
      <c r="D8376" s="211" t="s">
        <v>3107</v>
      </c>
      <c r="E8376" s="211" t="s">
        <v>3292</v>
      </c>
      <c r="F8376" s="211" t="s">
        <v>3291</v>
      </c>
    </row>
    <row r="8377" spans="1:6" x14ac:dyDescent="0.25">
      <c r="A8377" s="302" t="s">
        <v>5443</v>
      </c>
      <c r="B8377" s="211">
        <v>0</v>
      </c>
      <c r="C8377" s="211">
        <v>1</v>
      </c>
      <c r="D8377" s="211" t="s">
        <v>3109</v>
      </c>
      <c r="E8377" s="211" t="s">
        <v>3292</v>
      </c>
      <c r="F8377" s="211" t="s">
        <v>3291</v>
      </c>
    </row>
    <row r="8378" spans="1:6" x14ac:dyDescent="0.25">
      <c r="A8378" s="302" t="s">
        <v>5443</v>
      </c>
      <c r="B8378" s="211">
        <v>0</v>
      </c>
      <c r="C8378" s="211">
        <v>1</v>
      </c>
      <c r="D8378" s="211" t="s">
        <v>3111</v>
      </c>
      <c r="E8378" s="211" t="s">
        <v>3292</v>
      </c>
      <c r="F8378" s="211" t="s">
        <v>3291</v>
      </c>
    </row>
    <row r="8379" spans="1:6" x14ac:dyDescent="0.25">
      <c r="A8379" s="302" t="s">
        <v>5443</v>
      </c>
      <c r="B8379" s="211">
        <v>0</v>
      </c>
      <c r="C8379" s="211">
        <v>1</v>
      </c>
      <c r="D8379" s="211" t="s">
        <v>379</v>
      </c>
      <c r="E8379" s="211" t="s">
        <v>3482</v>
      </c>
      <c r="F8379" s="211" t="s">
        <v>3291</v>
      </c>
    </row>
    <row r="8380" spans="1:6" x14ac:dyDescent="0.25">
      <c r="A8380" s="302" t="s">
        <v>5443</v>
      </c>
      <c r="B8380" s="211">
        <v>0</v>
      </c>
      <c r="C8380" s="211">
        <v>1</v>
      </c>
      <c r="D8380" s="211" t="s">
        <v>385</v>
      </c>
      <c r="E8380" s="211" t="s">
        <v>3482</v>
      </c>
      <c r="F8380" s="211" t="s">
        <v>3291</v>
      </c>
    </row>
    <row r="8381" spans="1:6" x14ac:dyDescent="0.25">
      <c r="A8381" s="302" t="s">
        <v>5443</v>
      </c>
      <c r="B8381" s="211">
        <v>0</v>
      </c>
      <c r="C8381" s="211">
        <v>1</v>
      </c>
      <c r="D8381" s="211" t="s">
        <v>3162</v>
      </c>
      <c r="E8381" s="211" t="s">
        <v>3482</v>
      </c>
      <c r="F8381" s="211" t="s">
        <v>3291</v>
      </c>
    </row>
    <row r="8382" spans="1:6" x14ac:dyDescent="0.25">
      <c r="A8382" s="302" t="s">
        <v>5443</v>
      </c>
      <c r="B8382" s="211">
        <v>0</v>
      </c>
      <c r="C8382" s="211">
        <v>1</v>
      </c>
      <c r="D8382" s="211" t="s">
        <v>3247</v>
      </c>
      <c r="E8382" s="211" t="s">
        <v>3482</v>
      </c>
      <c r="F8382" s="211" t="s">
        <v>3291</v>
      </c>
    </row>
    <row r="8383" spans="1:6" x14ac:dyDescent="0.25">
      <c r="A8383" s="302" t="s">
        <v>5443</v>
      </c>
      <c r="B8383" s="211">
        <v>0</v>
      </c>
      <c r="C8383" s="211">
        <v>1</v>
      </c>
      <c r="D8383" s="211" t="s">
        <v>2283</v>
      </c>
      <c r="E8383" s="211" t="s">
        <v>3482</v>
      </c>
      <c r="F8383" s="211" t="s">
        <v>3291</v>
      </c>
    </row>
    <row r="8384" spans="1:6" x14ac:dyDescent="0.25">
      <c r="A8384" s="302" t="s">
        <v>5443</v>
      </c>
      <c r="B8384" s="211">
        <v>0</v>
      </c>
      <c r="C8384" s="211">
        <v>1</v>
      </c>
      <c r="D8384" s="211" t="s">
        <v>2282</v>
      </c>
      <c r="E8384" s="211" t="s">
        <v>3482</v>
      </c>
      <c r="F8384" s="211" t="s">
        <v>3291</v>
      </c>
    </row>
    <row r="8385" spans="1:6" x14ac:dyDescent="0.25">
      <c r="A8385" s="302" t="s">
        <v>5443</v>
      </c>
      <c r="B8385" s="211">
        <v>0</v>
      </c>
      <c r="C8385" s="211">
        <v>1</v>
      </c>
      <c r="D8385" s="211" t="s">
        <v>3387</v>
      </c>
      <c r="E8385" s="211" t="s">
        <v>3290</v>
      </c>
      <c r="F8385" s="211" t="s">
        <v>3291</v>
      </c>
    </row>
    <row r="8386" spans="1:6" x14ac:dyDescent="0.25">
      <c r="A8386" s="302" t="s">
        <v>5443</v>
      </c>
      <c r="B8386" s="211">
        <v>0</v>
      </c>
      <c r="C8386" s="211">
        <v>1</v>
      </c>
      <c r="D8386" s="211" t="s">
        <v>3388</v>
      </c>
      <c r="E8386" s="211" t="s">
        <v>3290</v>
      </c>
      <c r="F8386" s="211" t="s">
        <v>3291</v>
      </c>
    </row>
    <row r="8387" spans="1:6" x14ac:dyDescent="0.25">
      <c r="A8387" s="302" t="s">
        <v>5443</v>
      </c>
      <c r="B8387" s="211">
        <v>0</v>
      </c>
      <c r="C8387" s="211">
        <v>1</v>
      </c>
      <c r="D8387" s="211" t="s">
        <v>3389</v>
      </c>
      <c r="E8387" s="211" t="s">
        <v>3290</v>
      </c>
      <c r="F8387" s="211" t="s">
        <v>3291</v>
      </c>
    </row>
    <row r="8388" spans="1:6" x14ac:dyDescent="0.25">
      <c r="A8388" s="302" t="s">
        <v>5443</v>
      </c>
      <c r="B8388" s="211">
        <v>0</v>
      </c>
      <c r="C8388" s="211">
        <v>1</v>
      </c>
      <c r="D8388" s="211" t="s">
        <v>3563</v>
      </c>
      <c r="E8388" s="211" t="s">
        <v>3290</v>
      </c>
      <c r="F8388" s="211" t="s">
        <v>3291</v>
      </c>
    </row>
    <row r="8389" spans="1:6" x14ac:dyDescent="0.25">
      <c r="A8389" s="302" t="s">
        <v>5443</v>
      </c>
      <c r="B8389" s="211">
        <v>0</v>
      </c>
      <c r="C8389" s="211">
        <v>1</v>
      </c>
      <c r="D8389" s="211" t="s">
        <v>3391</v>
      </c>
      <c r="E8389" s="211" t="s">
        <v>3290</v>
      </c>
      <c r="F8389" s="211" t="s">
        <v>3291</v>
      </c>
    </row>
    <row r="8390" spans="1:6" x14ac:dyDescent="0.25">
      <c r="A8390" s="302" t="s">
        <v>5443</v>
      </c>
      <c r="B8390" s="211">
        <v>0</v>
      </c>
      <c r="C8390" s="211">
        <v>1</v>
      </c>
      <c r="D8390" s="211" t="s">
        <v>3392</v>
      </c>
      <c r="E8390" s="211" t="s">
        <v>3290</v>
      </c>
      <c r="F8390" s="211" t="s">
        <v>3291</v>
      </c>
    </row>
    <row r="8391" spans="1:6" x14ac:dyDescent="0.25">
      <c r="A8391" s="302" t="s">
        <v>5443</v>
      </c>
      <c r="B8391" s="211">
        <v>0</v>
      </c>
      <c r="C8391" s="211">
        <v>1</v>
      </c>
      <c r="D8391" s="211" t="s">
        <v>3457</v>
      </c>
      <c r="E8391" s="211" t="s">
        <v>3290</v>
      </c>
      <c r="F8391" s="211" t="s">
        <v>3291</v>
      </c>
    </row>
    <row r="8392" spans="1:6" x14ac:dyDescent="0.25">
      <c r="A8392" s="302" t="s">
        <v>5443</v>
      </c>
      <c r="B8392" s="211">
        <v>0</v>
      </c>
      <c r="C8392" s="211">
        <v>1</v>
      </c>
      <c r="D8392" s="211" t="s">
        <v>3458</v>
      </c>
      <c r="E8392" s="211" t="s">
        <v>3290</v>
      </c>
      <c r="F8392" s="211" t="s">
        <v>3291</v>
      </c>
    </row>
    <row r="8393" spans="1:6" x14ac:dyDescent="0.25">
      <c r="A8393" s="302" t="s">
        <v>5443</v>
      </c>
      <c r="B8393" s="211">
        <v>0</v>
      </c>
      <c r="C8393" s="211">
        <v>1</v>
      </c>
      <c r="D8393" s="211" t="s">
        <v>3459</v>
      </c>
      <c r="E8393" s="211" t="s">
        <v>3290</v>
      </c>
      <c r="F8393" s="211" t="s">
        <v>3291</v>
      </c>
    </row>
    <row r="8394" spans="1:6" x14ac:dyDescent="0.25">
      <c r="A8394" s="302" t="s">
        <v>5443</v>
      </c>
      <c r="B8394" s="211">
        <v>0</v>
      </c>
      <c r="C8394" s="211">
        <v>1</v>
      </c>
      <c r="D8394" s="211" t="s">
        <v>3562</v>
      </c>
      <c r="E8394" s="211" t="s">
        <v>3290</v>
      </c>
      <c r="F8394" s="211" t="s">
        <v>3291</v>
      </c>
    </row>
    <row r="8395" spans="1:6" x14ac:dyDescent="0.25">
      <c r="A8395" s="302" t="s">
        <v>5443</v>
      </c>
      <c r="B8395" s="211">
        <v>0</v>
      </c>
      <c r="C8395" s="211">
        <v>1</v>
      </c>
      <c r="D8395" s="211" t="s">
        <v>3461</v>
      </c>
      <c r="E8395" s="211" t="s">
        <v>3290</v>
      </c>
      <c r="F8395" s="211" t="s">
        <v>3291</v>
      </c>
    </row>
    <row r="8396" spans="1:6" x14ac:dyDescent="0.25">
      <c r="A8396" s="302" t="s">
        <v>5443</v>
      </c>
      <c r="B8396" s="211">
        <v>0</v>
      </c>
      <c r="C8396" s="211">
        <v>1</v>
      </c>
      <c r="D8396" s="211" t="s">
        <v>3462</v>
      </c>
      <c r="E8396" s="211" t="s">
        <v>3290</v>
      </c>
      <c r="F8396" s="211" t="s">
        <v>3291</v>
      </c>
    </row>
    <row r="8397" spans="1:6" x14ac:dyDescent="0.25">
      <c r="A8397" s="302" t="s">
        <v>5443</v>
      </c>
      <c r="B8397" s="211">
        <v>0</v>
      </c>
      <c r="C8397" s="211">
        <v>1</v>
      </c>
      <c r="D8397" s="211" t="s">
        <v>3200</v>
      </c>
      <c r="E8397" s="211" t="s">
        <v>127</v>
      </c>
      <c r="F8397" s="211" t="s">
        <v>3291</v>
      </c>
    </row>
    <row r="8398" spans="1:6" x14ac:dyDescent="0.25">
      <c r="A8398" s="302" t="s">
        <v>5443</v>
      </c>
      <c r="B8398" s="211">
        <v>0</v>
      </c>
      <c r="C8398" s="211">
        <v>1</v>
      </c>
      <c r="D8398" s="211" t="s">
        <v>3199</v>
      </c>
      <c r="E8398" s="211" t="s">
        <v>3292</v>
      </c>
      <c r="F8398" s="211" t="s">
        <v>3291</v>
      </c>
    </row>
    <row r="8399" spans="1:6" x14ac:dyDescent="0.25">
      <c r="A8399" s="302" t="s">
        <v>5443</v>
      </c>
      <c r="B8399" s="211">
        <v>0</v>
      </c>
      <c r="C8399" s="211">
        <v>1</v>
      </c>
      <c r="D8399" s="211" t="s">
        <v>3079</v>
      </c>
      <c r="E8399" s="211" t="s">
        <v>127</v>
      </c>
      <c r="F8399" s="211" t="s">
        <v>3291</v>
      </c>
    </row>
    <row r="8400" spans="1:6" x14ac:dyDescent="0.25">
      <c r="A8400" s="302" t="s">
        <v>5443</v>
      </c>
      <c r="B8400" s="211">
        <v>0</v>
      </c>
      <c r="C8400" s="211">
        <v>1</v>
      </c>
      <c r="D8400" s="211" t="s">
        <v>3080</v>
      </c>
      <c r="E8400" s="211" t="s">
        <v>3292</v>
      </c>
      <c r="F8400" s="211" t="s">
        <v>3291</v>
      </c>
    </row>
    <row r="8401" spans="1:6" x14ac:dyDescent="0.25">
      <c r="A8401" s="302" t="s">
        <v>5443</v>
      </c>
      <c r="B8401" s="211">
        <v>0</v>
      </c>
      <c r="C8401" s="211">
        <v>1</v>
      </c>
      <c r="D8401" s="211" t="s">
        <v>87</v>
      </c>
      <c r="E8401" s="211" t="s">
        <v>3292</v>
      </c>
      <c r="F8401" s="211" t="s">
        <v>3291</v>
      </c>
    </row>
    <row r="8402" spans="1:6" x14ac:dyDescent="0.25">
      <c r="A8402" s="302" t="s">
        <v>5443</v>
      </c>
      <c r="B8402" s="211">
        <v>0</v>
      </c>
      <c r="C8402" s="211">
        <v>1</v>
      </c>
      <c r="D8402" s="211" t="s">
        <v>209</v>
      </c>
      <c r="E8402" s="211" t="s">
        <v>3292</v>
      </c>
      <c r="F8402" s="211" t="s">
        <v>3291</v>
      </c>
    </row>
    <row r="8403" spans="1:6" x14ac:dyDescent="0.25">
      <c r="A8403" s="302" t="s">
        <v>5443</v>
      </c>
      <c r="B8403" s="211">
        <v>0</v>
      </c>
      <c r="C8403" s="211">
        <v>1</v>
      </c>
      <c r="D8403" s="211" t="s">
        <v>208</v>
      </c>
      <c r="E8403" s="211" t="s">
        <v>3292</v>
      </c>
      <c r="F8403" s="211" t="s">
        <v>3291</v>
      </c>
    </row>
    <row r="8404" spans="1:6" x14ac:dyDescent="0.25">
      <c r="A8404" s="302" t="s">
        <v>5443</v>
      </c>
      <c r="B8404" s="211">
        <v>0</v>
      </c>
      <c r="C8404" s="211">
        <v>1</v>
      </c>
      <c r="D8404" s="211" t="s">
        <v>3584</v>
      </c>
      <c r="E8404" s="211" t="s">
        <v>3292</v>
      </c>
      <c r="F8404" s="211" t="s">
        <v>3291</v>
      </c>
    </row>
    <row r="8405" spans="1:6" x14ac:dyDescent="0.25">
      <c r="A8405" s="302" t="s">
        <v>5443</v>
      </c>
      <c r="B8405" s="211">
        <v>0</v>
      </c>
      <c r="C8405" s="211">
        <v>1</v>
      </c>
      <c r="D8405" s="211" t="s">
        <v>3532</v>
      </c>
      <c r="E8405" s="211" t="s">
        <v>3292</v>
      </c>
      <c r="F8405" s="211" t="s">
        <v>3291</v>
      </c>
    </row>
    <row r="8406" spans="1:6" x14ac:dyDescent="0.25">
      <c r="A8406" s="302" t="s">
        <v>5443</v>
      </c>
      <c r="B8406" s="211">
        <v>0</v>
      </c>
      <c r="C8406" s="211">
        <v>1</v>
      </c>
      <c r="D8406" s="211" t="s">
        <v>1048</v>
      </c>
      <c r="E8406" s="211" t="s">
        <v>3292</v>
      </c>
      <c r="F8406" s="211" t="s">
        <v>3291</v>
      </c>
    </row>
    <row r="8407" spans="1:6" x14ac:dyDescent="0.25">
      <c r="A8407" s="302" t="s">
        <v>5443</v>
      </c>
      <c r="B8407" s="211">
        <v>0</v>
      </c>
      <c r="C8407" s="211">
        <v>1</v>
      </c>
      <c r="D8407" s="211" t="s">
        <v>1050</v>
      </c>
      <c r="E8407" s="211" t="s">
        <v>3292</v>
      </c>
      <c r="F8407" s="211" t="s">
        <v>3291</v>
      </c>
    </row>
    <row r="8408" spans="1:6" x14ac:dyDescent="0.25">
      <c r="A8408" s="302" t="s">
        <v>5443</v>
      </c>
      <c r="B8408" s="211">
        <v>0</v>
      </c>
      <c r="C8408" s="211">
        <v>1</v>
      </c>
      <c r="D8408" s="211" t="s">
        <v>1043</v>
      </c>
      <c r="E8408" s="211" t="s">
        <v>3292</v>
      </c>
      <c r="F8408" s="211" t="s">
        <v>3291</v>
      </c>
    </row>
    <row r="8409" spans="1:6" x14ac:dyDescent="0.25">
      <c r="A8409" s="302" t="s">
        <v>5443</v>
      </c>
      <c r="B8409" s="211">
        <v>0</v>
      </c>
      <c r="C8409" s="211">
        <v>1</v>
      </c>
      <c r="D8409" s="211" t="s">
        <v>3192</v>
      </c>
      <c r="E8409" s="211" t="s">
        <v>3292</v>
      </c>
      <c r="F8409" s="211" t="s">
        <v>3291</v>
      </c>
    </row>
    <row r="8410" spans="1:6" x14ac:dyDescent="0.25">
      <c r="A8410" s="302" t="s">
        <v>5443</v>
      </c>
      <c r="B8410" s="211">
        <v>0</v>
      </c>
      <c r="C8410" s="211">
        <v>1</v>
      </c>
      <c r="D8410" s="211" t="s">
        <v>926</v>
      </c>
      <c r="E8410" s="211" t="s">
        <v>3292</v>
      </c>
      <c r="F8410" s="211" t="s">
        <v>3291</v>
      </c>
    </row>
    <row r="8411" spans="1:6" x14ac:dyDescent="0.25">
      <c r="A8411" s="302" t="s">
        <v>5443</v>
      </c>
      <c r="B8411" s="211">
        <v>0</v>
      </c>
      <c r="C8411" s="211">
        <v>1</v>
      </c>
      <c r="D8411" s="211" t="s">
        <v>4275</v>
      </c>
      <c r="E8411" s="211" t="s">
        <v>127</v>
      </c>
      <c r="F8411" s="211" t="s">
        <v>3291</v>
      </c>
    </row>
    <row r="8412" spans="1:6" x14ac:dyDescent="0.25">
      <c r="A8412" s="302" t="s">
        <v>5443</v>
      </c>
      <c r="B8412" s="211">
        <v>0</v>
      </c>
      <c r="C8412" s="211">
        <v>1</v>
      </c>
      <c r="D8412" s="211" t="s">
        <v>3950</v>
      </c>
      <c r="E8412" s="211" t="s">
        <v>127</v>
      </c>
      <c r="F8412" s="211" t="s">
        <v>3291</v>
      </c>
    </row>
    <row r="8413" spans="1:6" x14ac:dyDescent="0.25">
      <c r="A8413" s="302" t="s">
        <v>5443</v>
      </c>
      <c r="B8413" s="211">
        <v>0</v>
      </c>
      <c r="C8413" s="211">
        <v>1</v>
      </c>
      <c r="D8413" s="300" t="s">
        <v>3074</v>
      </c>
      <c r="E8413" s="211" t="s">
        <v>3292</v>
      </c>
      <c r="F8413" s="211" t="s">
        <v>3291</v>
      </c>
    </row>
    <row r="8414" spans="1:6" x14ac:dyDescent="0.25">
      <c r="A8414" s="302" t="s">
        <v>5443</v>
      </c>
      <c r="B8414" s="211">
        <v>0</v>
      </c>
      <c r="C8414" s="211">
        <v>1</v>
      </c>
      <c r="D8414" s="300" t="s">
        <v>3075</v>
      </c>
      <c r="E8414" s="211" t="s">
        <v>127</v>
      </c>
      <c r="F8414" s="211" t="s">
        <v>3291</v>
      </c>
    </row>
    <row r="8415" spans="1:6" x14ac:dyDescent="0.25">
      <c r="A8415" s="302" t="s">
        <v>5443</v>
      </c>
      <c r="B8415" s="211">
        <v>0</v>
      </c>
      <c r="C8415" s="211">
        <v>1</v>
      </c>
      <c r="D8415" s="300" t="s">
        <v>2546</v>
      </c>
      <c r="E8415" s="211" t="s">
        <v>127</v>
      </c>
      <c r="F8415" s="211" t="s">
        <v>3291</v>
      </c>
    </row>
    <row r="8416" spans="1:6" x14ac:dyDescent="0.25">
      <c r="A8416" s="302" t="s">
        <v>5443</v>
      </c>
      <c r="B8416" s="211">
        <v>0</v>
      </c>
      <c r="C8416" s="211">
        <v>1</v>
      </c>
      <c r="D8416" s="211" t="s">
        <v>130</v>
      </c>
      <c r="E8416" s="211" t="s">
        <v>127</v>
      </c>
      <c r="F8416" s="211" t="s">
        <v>3291</v>
      </c>
    </row>
    <row r="8417" spans="1:6" x14ac:dyDescent="0.25">
      <c r="A8417" s="302" t="s">
        <v>5443</v>
      </c>
      <c r="B8417" s="211">
        <v>0</v>
      </c>
      <c r="C8417" s="211">
        <v>1</v>
      </c>
      <c r="D8417" s="211" t="s">
        <v>3568</v>
      </c>
      <c r="E8417" s="211" t="s">
        <v>127</v>
      </c>
      <c r="F8417" s="211" t="s">
        <v>3291</v>
      </c>
    </row>
    <row r="8418" spans="1:6" x14ac:dyDescent="0.25">
      <c r="A8418" s="302" t="s">
        <v>5443</v>
      </c>
      <c r="B8418" s="211">
        <v>0</v>
      </c>
      <c r="C8418" s="211">
        <v>1</v>
      </c>
      <c r="D8418" s="211" t="s">
        <v>3784</v>
      </c>
      <c r="E8418" s="211" t="s">
        <v>127</v>
      </c>
      <c r="F8418" s="211" t="s">
        <v>3291</v>
      </c>
    </row>
    <row r="8419" spans="1:6" x14ac:dyDescent="0.25">
      <c r="A8419" s="211" t="s">
        <v>5344</v>
      </c>
      <c r="B8419" s="211">
        <v>0</v>
      </c>
      <c r="C8419" s="211">
        <v>1</v>
      </c>
      <c r="D8419" s="211" t="s">
        <v>392</v>
      </c>
      <c r="E8419" s="211" t="s">
        <v>3292</v>
      </c>
      <c r="F8419" s="211" t="s">
        <v>3291</v>
      </c>
    </row>
    <row r="8420" spans="1:6" x14ac:dyDescent="0.25">
      <c r="A8420" s="211" t="s">
        <v>5344</v>
      </c>
      <c r="B8420" s="211">
        <v>0</v>
      </c>
      <c r="C8420" s="211">
        <v>1</v>
      </c>
      <c r="D8420" s="211" t="s">
        <v>642</v>
      </c>
      <c r="E8420" s="211" t="s">
        <v>3482</v>
      </c>
      <c r="F8420" s="211" t="s">
        <v>3291</v>
      </c>
    </row>
    <row r="8421" spans="1:6" x14ac:dyDescent="0.25">
      <c r="A8421" s="211" t="s">
        <v>5344</v>
      </c>
      <c r="B8421" s="211">
        <v>0</v>
      </c>
      <c r="C8421" s="211">
        <v>1</v>
      </c>
      <c r="D8421" s="211" t="s">
        <v>395</v>
      </c>
      <c r="E8421" s="211" t="s">
        <v>3482</v>
      </c>
      <c r="F8421" s="211" t="s">
        <v>3291</v>
      </c>
    </row>
    <row r="8422" spans="1:6" x14ac:dyDescent="0.25">
      <c r="A8422" s="211" t="s">
        <v>5344</v>
      </c>
      <c r="B8422" s="211">
        <v>0</v>
      </c>
      <c r="C8422" s="211">
        <v>1</v>
      </c>
      <c r="D8422" s="211" t="s">
        <v>397</v>
      </c>
      <c r="E8422" s="211" t="s">
        <v>3482</v>
      </c>
      <c r="F8422" s="211" t="s">
        <v>3291</v>
      </c>
    </row>
    <row r="8423" spans="1:6" x14ac:dyDescent="0.25">
      <c r="A8423" s="211" t="s">
        <v>5344</v>
      </c>
      <c r="B8423" s="211">
        <v>0</v>
      </c>
      <c r="C8423" s="211">
        <v>1</v>
      </c>
      <c r="D8423" s="211" t="s">
        <v>292</v>
      </c>
      <c r="E8423" s="211" t="s">
        <v>3292</v>
      </c>
      <c r="F8423" s="211" t="s">
        <v>3291</v>
      </c>
    </row>
    <row r="8424" spans="1:6" x14ac:dyDescent="0.25">
      <c r="A8424" s="211" t="s">
        <v>5344</v>
      </c>
      <c r="B8424" s="211">
        <v>0</v>
      </c>
      <c r="C8424" s="211">
        <v>1</v>
      </c>
      <c r="D8424" s="211" t="s">
        <v>400</v>
      </c>
      <c r="E8424" s="211" t="s">
        <v>3482</v>
      </c>
      <c r="F8424" s="211" t="s">
        <v>3291</v>
      </c>
    </row>
    <row r="8425" spans="1:6" x14ac:dyDescent="0.25">
      <c r="A8425" s="211" t="s">
        <v>5344</v>
      </c>
      <c r="B8425" s="211">
        <v>0</v>
      </c>
      <c r="C8425" s="211">
        <v>1</v>
      </c>
      <c r="D8425" s="211" t="s">
        <v>403</v>
      </c>
      <c r="E8425" s="211" t="s">
        <v>3292</v>
      </c>
      <c r="F8425" s="211" t="s">
        <v>3291</v>
      </c>
    </row>
    <row r="8426" spans="1:6" x14ac:dyDescent="0.25">
      <c r="A8426" s="211" t="s">
        <v>5344</v>
      </c>
      <c r="B8426" s="211">
        <v>0</v>
      </c>
      <c r="C8426" s="211">
        <v>1</v>
      </c>
      <c r="D8426" s="211" t="s">
        <v>1042</v>
      </c>
      <c r="E8426" s="211" t="s">
        <v>3482</v>
      </c>
      <c r="F8426" s="211" t="s">
        <v>3291</v>
      </c>
    </row>
    <row r="8427" spans="1:6" x14ac:dyDescent="0.25">
      <c r="A8427" s="211" t="s">
        <v>5344</v>
      </c>
      <c r="B8427" s="211">
        <v>0</v>
      </c>
      <c r="C8427" s="211">
        <v>1</v>
      </c>
      <c r="D8427" s="211" t="s">
        <v>1045</v>
      </c>
      <c r="E8427" s="211" t="s">
        <v>3482</v>
      </c>
      <c r="F8427" s="211" t="s">
        <v>3291</v>
      </c>
    </row>
    <row r="8428" spans="1:6" x14ac:dyDescent="0.25">
      <c r="A8428" s="211" t="s">
        <v>5344</v>
      </c>
      <c r="B8428" s="211">
        <v>0</v>
      </c>
      <c r="C8428" s="211">
        <v>1</v>
      </c>
      <c r="D8428" s="211" t="s">
        <v>933</v>
      </c>
      <c r="E8428" s="211" t="s">
        <v>3482</v>
      </c>
      <c r="F8428" s="211" t="s">
        <v>3291</v>
      </c>
    </row>
    <row r="8429" spans="1:6" x14ac:dyDescent="0.25">
      <c r="A8429" s="211" t="s">
        <v>5344</v>
      </c>
      <c r="B8429" s="211">
        <v>0</v>
      </c>
      <c r="C8429" s="211">
        <v>1</v>
      </c>
      <c r="D8429" s="211" t="s">
        <v>932</v>
      </c>
      <c r="E8429" s="211" t="s">
        <v>3292</v>
      </c>
      <c r="F8429" s="211" t="s">
        <v>3291</v>
      </c>
    </row>
    <row r="8430" spans="1:6" x14ac:dyDescent="0.25">
      <c r="A8430" s="211" t="s">
        <v>5344</v>
      </c>
      <c r="B8430" s="211">
        <v>0</v>
      </c>
      <c r="C8430" s="211">
        <v>1</v>
      </c>
      <c r="D8430" s="211" t="s">
        <v>381</v>
      </c>
      <c r="E8430" s="211" t="s">
        <v>3292</v>
      </c>
      <c r="F8430" s="211" t="s">
        <v>3291</v>
      </c>
    </row>
    <row r="8431" spans="1:6" x14ac:dyDescent="0.25">
      <c r="A8431" s="211" t="s">
        <v>5344</v>
      </c>
      <c r="B8431" s="211">
        <v>0</v>
      </c>
      <c r="C8431" s="211">
        <v>1</v>
      </c>
      <c r="D8431" s="211" t="s">
        <v>1714</v>
      </c>
      <c r="E8431" s="211" t="s">
        <v>3292</v>
      </c>
      <c r="F8431" s="211" t="s">
        <v>3291</v>
      </c>
    </row>
    <row r="8432" spans="1:6" x14ac:dyDescent="0.25">
      <c r="A8432" s="211" t="s">
        <v>5344</v>
      </c>
      <c r="B8432" s="211">
        <v>0</v>
      </c>
      <c r="C8432" s="211">
        <v>1</v>
      </c>
      <c r="D8432" s="211" t="s">
        <v>1716</v>
      </c>
      <c r="E8432" s="211" t="s">
        <v>3292</v>
      </c>
      <c r="F8432" s="211" t="s">
        <v>3291</v>
      </c>
    </row>
    <row r="8433" spans="1:6" x14ac:dyDescent="0.25">
      <c r="A8433" s="211" t="s">
        <v>5344</v>
      </c>
      <c r="B8433" s="211">
        <v>0</v>
      </c>
      <c r="C8433" s="211">
        <v>1</v>
      </c>
      <c r="D8433" s="211" t="s">
        <v>1718</v>
      </c>
      <c r="E8433" s="211" t="s">
        <v>3292</v>
      </c>
      <c r="F8433" s="211" t="s">
        <v>3291</v>
      </c>
    </row>
    <row r="8434" spans="1:6" x14ac:dyDescent="0.25">
      <c r="A8434" s="211" t="s">
        <v>5344</v>
      </c>
      <c r="B8434" s="211">
        <v>0</v>
      </c>
      <c r="C8434" s="211">
        <v>1</v>
      </c>
      <c r="D8434" s="211" t="s">
        <v>2379</v>
      </c>
      <c r="E8434" s="211" t="s">
        <v>3292</v>
      </c>
      <c r="F8434" s="211" t="s">
        <v>3291</v>
      </c>
    </row>
    <row r="8435" spans="1:6" x14ac:dyDescent="0.25">
      <c r="A8435" s="211" t="s">
        <v>5344</v>
      </c>
      <c r="B8435" s="211">
        <v>0</v>
      </c>
      <c r="C8435" s="211">
        <v>1</v>
      </c>
      <c r="D8435" s="211" t="s">
        <v>1722</v>
      </c>
      <c r="E8435" s="211" t="s">
        <v>3292</v>
      </c>
      <c r="F8435" s="211" t="s">
        <v>3291</v>
      </c>
    </row>
    <row r="8436" spans="1:6" x14ac:dyDescent="0.25">
      <c r="A8436" s="211" t="s">
        <v>5344</v>
      </c>
      <c r="B8436" s="211">
        <v>0</v>
      </c>
      <c r="C8436" s="211">
        <v>1</v>
      </c>
      <c r="D8436" s="211" t="s">
        <v>1724</v>
      </c>
      <c r="E8436" s="211" t="s">
        <v>3292</v>
      </c>
      <c r="F8436" s="211" t="s">
        <v>3291</v>
      </c>
    </row>
    <row r="8437" spans="1:6" x14ac:dyDescent="0.25">
      <c r="A8437" s="211" t="s">
        <v>5344</v>
      </c>
      <c r="B8437" s="211">
        <v>0</v>
      </c>
      <c r="C8437" s="211">
        <v>1</v>
      </c>
      <c r="D8437" s="211" t="s">
        <v>72</v>
      </c>
      <c r="E8437" s="211" t="s">
        <v>3292</v>
      </c>
      <c r="F8437" s="211" t="s">
        <v>3291</v>
      </c>
    </row>
    <row r="8438" spans="1:6" x14ac:dyDescent="0.25">
      <c r="A8438" s="211" t="s">
        <v>5344</v>
      </c>
      <c r="B8438" s="211">
        <v>0</v>
      </c>
      <c r="C8438" s="211">
        <v>1</v>
      </c>
      <c r="D8438" s="211" t="s">
        <v>73</v>
      </c>
      <c r="E8438" s="211" t="s">
        <v>3292</v>
      </c>
      <c r="F8438" s="211" t="s">
        <v>3291</v>
      </c>
    </row>
    <row r="8439" spans="1:6" x14ac:dyDescent="0.25">
      <c r="A8439" s="211" t="s">
        <v>5344</v>
      </c>
      <c r="B8439" s="211">
        <v>0</v>
      </c>
      <c r="C8439" s="211">
        <v>1</v>
      </c>
      <c r="D8439" s="211" t="s">
        <v>3107</v>
      </c>
      <c r="E8439" s="211" t="s">
        <v>3292</v>
      </c>
      <c r="F8439" s="211" t="s">
        <v>3291</v>
      </c>
    </row>
    <row r="8440" spans="1:6" x14ac:dyDescent="0.25">
      <c r="A8440" s="211" t="s">
        <v>5344</v>
      </c>
      <c r="B8440" s="211">
        <v>0</v>
      </c>
      <c r="C8440" s="211">
        <v>1</v>
      </c>
      <c r="D8440" s="211" t="s">
        <v>3109</v>
      </c>
      <c r="E8440" s="211" t="s">
        <v>3292</v>
      </c>
      <c r="F8440" s="211" t="s">
        <v>3291</v>
      </c>
    </row>
    <row r="8441" spans="1:6" x14ac:dyDescent="0.25">
      <c r="A8441" s="211" t="s">
        <v>5344</v>
      </c>
      <c r="B8441" s="211">
        <v>0</v>
      </c>
      <c r="C8441" s="211">
        <v>1</v>
      </c>
      <c r="D8441" s="211" t="s">
        <v>3111</v>
      </c>
      <c r="E8441" s="211" t="s">
        <v>3292</v>
      </c>
      <c r="F8441" s="211" t="s">
        <v>3291</v>
      </c>
    </row>
    <row r="8442" spans="1:6" x14ac:dyDescent="0.25">
      <c r="A8442" s="211" t="s">
        <v>5344</v>
      </c>
      <c r="B8442" s="211">
        <v>0</v>
      </c>
      <c r="C8442" s="211">
        <v>1</v>
      </c>
      <c r="D8442" s="211" t="s">
        <v>379</v>
      </c>
      <c r="E8442" s="211" t="s">
        <v>3482</v>
      </c>
      <c r="F8442" s="211" t="s">
        <v>3291</v>
      </c>
    </row>
    <row r="8443" spans="1:6" x14ac:dyDescent="0.25">
      <c r="A8443" s="211" t="s">
        <v>5344</v>
      </c>
      <c r="B8443" s="211">
        <v>0</v>
      </c>
      <c r="C8443" s="211">
        <v>1</v>
      </c>
      <c r="D8443" s="211" t="s">
        <v>385</v>
      </c>
      <c r="E8443" s="211" t="s">
        <v>3482</v>
      </c>
      <c r="F8443" s="211" t="s">
        <v>3291</v>
      </c>
    </row>
    <row r="8444" spans="1:6" x14ac:dyDescent="0.25">
      <c r="A8444" s="211" t="s">
        <v>5344</v>
      </c>
      <c r="B8444" s="211">
        <v>0</v>
      </c>
      <c r="C8444" s="211">
        <v>1</v>
      </c>
      <c r="D8444" s="211" t="s">
        <v>3162</v>
      </c>
      <c r="E8444" s="211" t="s">
        <v>3482</v>
      </c>
      <c r="F8444" s="211" t="s">
        <v>3291</v>
      </c>
    </row>
    <row r="8445" spans="1:6" x14ac:dyDescent="0.25">
      <c r="A8445" s="211" t="s">
        <v>5344</v>
      </c>
      <c r="B8445" s="211">
        <v>0</v>
      </c>
      <c r="C8445" s="211">
        <v>1</v>
      </c>
      <c r="D8445" s="211" t="s">
        <v>3247</v>
      </c>
      <c r="E8445" s="211" t="s">
        <v>3482</v>
      </c>
      <c r="F8445" s="211" t="s">
        <v>3291</v>
      </c>
    </row>
    <row r="8446" spans="1:6" x14ac:dyDescent="0.25">
      <c r="A8446" s="211" t="s">
        <v>5344</v>
      </c>
      <c r="B8446" s="211">
        <v>0</v>
      </c>
      <c r="C8446" s="211">
        <v>1</v>
      </c>
      <c r="D8446" s="211" t="s">
        <v>2283</v>
      </c>
      <c r="E8446" s="211" t="s">
        <v>3482</v>
      </c>
      <c r="F8446" s="211" t="s">
        <v>3291</v>
      </c>
    </row>
    <row r="8447" spans="1:6" x14ac:dyDescent="0.25">
      <c r="A8447" s="211" t="s">
        <v>5344</v>
      </c>
      <c r="B8447" s="211">
        <v>0</v>
      </c>
      <c r="C8447" s="211">
        <v>1</v>
      </c>
      <c r="D8447" s="211" t="s">
        <v>2282</v>
      </c>
      <c r="E8447" s="211" t="s">
        <v>3482</v>
      </c>
      <c r="F8447" s="211" t="s">
        <v>3291</v>
      </c>
    </row>
    <row r="8448" spans="1:6" x14ac:dyDescent="0.25">
      <c r="A8448" s="211" t="s">
        <v>5344</v>
      </c>
      <c r="B8448" s="211">
        <v>0</v>
      </c>
      <c r="C8448" s="211">
        <v>1</v>
      </c>
      <c r="D8448" s="211" t="s">
        <v>3387</v>
      </c>
      <c r="E8448" s="211" t="s">
        <v>3290</v>
      </c>
      <c r="F8448" s="211" t="s">
        <v>3291</v>
      </c>
    </row>
    <row r="8449" spans="1:6" x14ac:dyDescent="0.25">
      <c r="A8449" s="211" t="s">
        <v>5344</v>
      </c>
      <c r="B8449" s="211">
        <v>0</v>
      </c>
      <c r="C8449" s="211">
        <v>1</v>
      </c>
      <c r="D8449" s="211" t="s">
        <v>3388</v>
      </c>
      <c r="E8449" s="211" t="s">
        <v>3290</v>
      </c>
      <c r="F8449" s="211" t="s">
        <v>3291</v>
      </c>
    </row>
    <row r="8450" spans="1:6" x14ac:dyDescent="0.25">
      <c r="A8450" s="211" t="s">
        <v>5344</v>
      </c>
      <c r="B8450" s="211">
        <v>0</v>
      </c>
      <c r="C8450" s="211">
        <v>1</v>
      </c>
      <c r="D8450" s="211" t="s">
        <v>3389</v>
      </c>
      <c r="E8450" s="211" t="s">
        <v>3290</v>
      </c>
      <c r="F8450" s="211" t="s">
        <v>3291</v>
      </c>
    </row>
    <row r="8451" spans="1:6" x14ac:dyDescent="0.25">
      <c r="A8451" s="211" t="s">
        <v>5344</v>
      </c>
      <c r="B8451" s="211">
        <v>0</v>
      </c>
      <c r="C8451" s="211">
        <v>1</v>
      </c>
      <c r="D8451" s="211" t="s">
        <v>3563</v>
      </c>
      <c r="E8451" s="211" t="s">
        <v>3290</v>
      </c>
      <c r="F8451" s="211" t="s">
        <v>3291</v>
      </c>
    </row>
    <row r="8452" spans="1:6" x14ac:dyDescent="0.25">
      <c r="A8452" s="211" t="s">
        <v>5344</v>
      </c>
      <c r="B8452" s="211">
        <v>0</v>
      </c>
      <c r="C8452" s="211">
        <v>1</v>
      </c>
      <c r="D8452" s="211" t="s">
        <v>3391</v>
      </c>
      <c r="E8452" s="211" t="s">
        <v>3290</v>
      </c>
      <c r="F8452" s="211" t="s">
        <v>3291</v>
      </c>
    </row>
    <row r="8453" spans="1:6" x14ac:dyDescent="0.25">
      <c r="A8453" s="211" t="s">
        <v>5344</v>
      </c>
      <c r="B8453" s="211">
        <v>0</v>
      </c>
      <c r="C8453" s="211">
        <v>1</v>
      </c>
      <c r="D8453" s="211" t="s">
        <v>3392</v>
      </c>
      <c r="E8453" s="211" t="s">
        <v>3290</v>
      </c>
      <c r="F8453" s="211" t="s">
        <v>3291</v>
      </c>
    </row>
    <row r="8454" spans="1:6" x14ac:dyDescent="0.25">
      <c r="A8454" s="211" t="s">
        <v>5344</v>
      </c>
      <c r="B8454" s="211">
        <v>0</v>
      </c>
      <c r="C8454" s="211">
        <v>1</v>
      </c>
      <c r="D8454" s="211" t="s">
        <v>3457</v>
      </c>
      <c r="E8454" s="211" t="s">
        <v>3290</v>
      </c>
      <c r="F8454" s="211" t="s">
        <v>3291</v>
      </c>
    </row>
    <row r="8455" spans="1:6" x14ac:dyDescent="0.25">
      <c r="A8455" s="211" t="s">
        <v>5344</v>
      </c>
      <c r="B8455" s="211">
        <v>0</v>
      </c>
      <c r="C8455" s="211">
        <v>1</v>
      </c>
      <c r="D8455" s="211" t="s">
        <v>3458</v>
      </c>
      <c r="E8455" s="211" t="s">
        <v>3290</v>
      </c>
      <c r="F8455" s="211" t="s">
        <v>3291</v>
      </c>
    </row>
    <row r="8456" spans="1:6" x14ac:dyDescent="0.25">
      <c r="A8456" s="211" t="s">
        <v>5344</v>
      </c>
      <c r="B8456" s="211">
        <v>0</v>
      </c>
      <c r="C8456" s="211">
        <v>1</v>
      </c>
      <c r="D8456" s="211" t="s">
        <v>3459</v>
      </c>
      <c r="E8456" s="211" t="s">
        <v>3290</v>
      </c>
      <c r="F8456" s="211" t="s">
        <v>3291</v>
      </c>
    </row>
    <row r="8457" spans="1:6" x14ac:dyDescent="0.25">
      <c r="A8457" s="211" t="s">
        <v>5344</v>
      </c>
      <c r="B8457" s="211">
        <v>0</v>
      </c>
      <c r="C8457" s="211">
        <v>1</v>
      </c>
      <c r="D8457" s="211" t="s">
        <v>3562</v>
      </c>
      <c r="E8457" s="211" t="s">
        <v>3290</v>
      </c>
      <c r="F8457" s="211" t="s">
        <v>3291</v>
      </c>
    </row>
    <row r="8458" spans="1:6" x14ac:dyDescent="0.25">
      <c r="A8458" s="211" t="s">
        <v>5344</v>
      </c>
      <c r="B8458" s="211">
        <v>0</v>
      </c>
      <c r="C8458" s="211">
        <v>1</v>
      </c>
      <c r="D8458" s="211" t="s">
        <v>3461</v>
      </c>
      <c r="E8458" s="211" t="s">
        <v>3290</v>
      </c>
      <c r="F8458" s="211" t="s">
        <v>3291</v>
      </c>
    </row>
    <row r="8459" spans="1:6" x14ac:dyDescent="0.25">
      <c r="A8459" s="211" t="s">
        <v>5344</v>
      </c>
      <c r="B8459" s="211">
        <v>0</v>
      </c>
      <c r="C8459" s="211">
        <v>1</v>
      </c>
      <c r="D8459" s="211" t="s">
        <v>3462</v>
      </c>
      <c r="E8459" s="211" t="s">
        <v>3290</v>
      </c>
      <c r="F8459" s="211" t="s">
        <v>3291</v>
      </c>
    </row>
    <row r="8460" spans="1:6" x14ac:dyDescent="0.25">
      <c r="A8460" s="211" t="s">
        <v>5344</v>
      </c>
      <c r="B8460" s="211">
        <v>0</v>
      </c>
      <c r="C8460" s="211">
        <v>1</v>
      </c>
      <c r="D8460" s="211" t="s">
        <v>3200</v>
      </c>
      <c r="E8460" s="211" t="s">
        <v>127</v>
      </c>
      <c r="F8460" s="211" t="s">
        <v>3291</v>
      </c>
    </row>
    <row r="8461" spans="1:6" x14ac:dyDescent="0.25">
      <c r="A8461" s="211" t="s">
        <v>5344</v>
      </c>
      <c r="B8461" s="211">
        <v>0</v>
      </c>
      <c r="C8461" s="211">
        <v>1</v>
      </c>
      <c r="D8461" s="211" t="s">
        <v>3199</v>
      </c>
      <c r="E8461" s="211" t="s">
        <v>3292</v>
      </c>
      <c r="F8461" s="211" t="s">
        <v>3291</v>
      </c>
    </row>
    <row r="8462" spans="1:6" x14ac:dyDescent="0.25">
      <c r="A8462" s="211" t="s">
        <v>5344</v>
      </c>
      <c r="B8462" s="211">
        <v>0</v>
      </c>
      <c r="C8462" s="211">
        <v>1</v>
      </c>
      <c r="D8462" s="211" t="s">
        <v>3079</v>
      </c>
      <c r="E8462" s="211" t="s">
        <v>127</v>
      </c>
      <c r="F8462" s="211" t="s">
        <v>3291</v>
      </c>
    </row>
    <row r="8463" spans="1:6" x14ac:dyDescent="0.25">
      <c r="A8463" s="211" t="s">
        <v>5344</v>
      </c>
      <c r="B8463" s="211">
        <v>0</v>
      </c>
      <c r="C8463" s="211">
        <v>1</v>
      </c>
      <c r="D8463" s="211" t="s">
        <v>3080</v>
      </c>
      <c r="E8463" s="211" t="s">
        <v>3292</v>
      </c>
      <c r="F8463" s="211" t="s">
        <v>3291</v>
      </c>
    </row>
    <row r="8464" spans="1:6" x14ac:dyDescent="0.25">
      <c r="A8464" s="211" t="s">
        <v>5344</v>
      </c>
      <c r="B8464" s="211">
        <v>0</v>
      </c>
      <c r="C8464" s="211">
        <v>1</v>
      </c>
      <c r="D8464" s="211" t="s">
        <v>87</v>
      </c>
      <c r="E8464" s="211" t="s">
        <v>3292</v>
      </c>
      <c r="F8464" s="211" t="s">
        <v>3291</v>
      </c>
    </row>
    <row r="8465" spans="1:6" x14ac:dyDescent="0.25">
      <c r="A8465" s="211" t="s">
        <v>5344</v>
      </c>
      <c r="B8465" s="211">
        <v>0</v>
      </c>
      <c r="C8465" s="211">
        <v>1</v>
      </c>
      <c r="D8465" s="211" t="s">
        <v>209</v>
      </c>
      <c r="E8465" s="211" t="s">
        <v>3292</v>
      </c>
      <c r="F8465" s="211" t="s">
        <v>3291</v>
      </c>
    </row>
    <row r="8466" spans="1:6" x14ac:dyDescent="0.25">
      <c r="A8466" s="211" t="s">
        <v>5344</v>
      </c>
      <c r="B8466" s="211">
        <v>0</v>
      </c>
      <c r="C8466" s="211">
        <v>1</v>
      </c>
      <c r="D8466" s="211" t="s">
        <v>208</v>
      </c>
      <c r="E8466" s="211" t="s">
        <v>3292</v>
      </c>
      <c r="F8466" s="211" t="s">
        <v>3291</v>
      </c>
    </row>
    <row r="8467" spans="1:6" x14ac:dyDescent="0.25">
      <c r="A8467" s="211" t="s">
        <v>5344</v>
      </c>
      <c r="B8467" s="211">
        <v>0</v>
      </c>
      <c r="C8467" s="211">
        <v>1</v>
      </c>
      <c r="D8467" s="211" t="s">
        <v>3584</v>
      </c>
      <c r="E8467" s="211" t="s">
        <v>3292</v>
      </c>
      <c r="F8467" s="211" t="s">
        <v>3291</v>
      </c>
    </row>
    <row r="8468" spans="1:6" x14ac:dyDescent="0.25">
      <c r="A8468" s="211" t="s">
        <v>5344</v>
      </c>
      <c r="B8468" s="211">
        <v>0</v>
      </c>
      <c r="C8468" s="211">
        <v>1</v>
      </c>
      <c r="D8468" s="211" t="s">
        <v>3532</v>
      </c>
      <c r="E8468" s="211" t="s">
        <v>3292</v>
      </c>
      <c r="F8468" s="211" t="s">
        <v>3291</v>
      </c>
    </row>
    <row r="8469" spans="1:6" x14ac:dyDescent="0.25">
      <c r="A8469" s="211" t="s">
        <v>5344</v>
      </c>
      <c r="B8469" s="211">
        <v>0</v>
      </c>
      <c r="C8469" s="211">
        <v>1</v>
      </c>
      <c r="D8469" s="211" t="s">
        <v>1048</v>
      </c>
      <c r="E8469" s="211" t="s">
        <v>3292</v>
      </c>
      <c r="F8469" s="211" t="s">
        <v>3291</v>
      </c>
    </row>
    <row r="8470" spans="1:6" x14ac:dyDescent="0.25">
      <c r="A8470" s="211" t="s">
        <v>5344</v>
      </c>
      <c r="B8470" s="211">
        <v>0</v>
      </c>
      <c r="C8470" s="211">
        <v>1</v>
      </c>
      <c r="D8470" s="211" t="s">
        <v>1050</v>
      </c>
      <c r="E8470" s="211" t="s">
        <v>3292</v>
      </c>
      <c r="F8470" s="211" t="s">
        <v>3291</v>
      </c>
    </row>
    <row r="8471" spans="1:6" x14ac:dyDescent="0.25">
      <c r="A8471" s="211" t="s">
        <v>5344</v>
      </c>
      <c r="B8471" s="211">
        <v>0</v>
      </c>
      <c r="C8471" s="211">
        <v>1</v>
      </c>
      <c r="D8471" s="211" t="s">
        <v>1043</v>
      </c>
      <c r="E8471" s="211" t="s">
        <v>3292</v>
      </c>
      <c r="F8471" s="211" t="s">
        <v>3291</v>
      </c>
    </row>
    <row r="8472" spans="1:6" x14ac:dyDescent="0.25">
      <c r="A8472" s="211" t="s">
        <v>5344</v>
      </c>
      <c r="B8472" s="211">
        <v>0</v>
      </c>
      <c r="C8472" s="211">
        <v>1</v>
      </c>
      <c r="D8472" s="211" t="s">
        <v>3192</v>
      </c>
      <c r="E8472" s="211" t="s">
        <v>3292</v>
      </c>
      <c r="F8472" s="211" t="s">
        <v>3291</v>
      </c>
    </row>
    <row r="8473" spans="1:6" x14ac:dyDescent="0.25">
      <c r="A8473" s="211" t="s">
        <v>5344</v>
      </c>
      <c r="B8473" s="211">
        <v>0</v>
      </c>
      <c r="C8473" s="211">
        <v>1</v>
      </c>
      <c r="D8473" s="211" t="s">
        <v>926</v>
      </c>
      <c r="E8473" s="211" t="s">
        <v>3292</v>
      </c>
      <c r="F8473" s="211" t="s">
        <v>3291</v>
      </c>
    </row>
    <row r="8474" spans="1:6" x14ac:dyDescent="0.25">
      <c r="A8474" s="211" t="s">
        <v>5344</v>
      </c>
      <c r="B8474" s="211">
        <v>0</v>
      </c>
      <c r="C8474" s="211">
        <v>1</v>
      </c>
      <c r="D8474" s="211" t="s">
        <v>4275</v>
      </c>
      <c r="E8474" s="211" t="s">
        <v>127</v>
      </c>
      <c r="F8474" s="211" t="s">
        <v>3291</v>
      </c>
    </row>
    <row r="8475" spans="1:6" x14ac:dyDescent="0.25">
      <c r="A8475" s="211" t="s">
        <v>5344</v>
      </c>
      <c r="B8475" s="211">
        <v>0</v>
      </c>
      <c r="C8475" s="211">
        <v>1</v>
      </c>
      <c r="D8475" s="211" t="s">
        <v>3950</v>
      </c>
      <c r="E8475" s="211" t="s">
        <v>127</v>
      </c>
      <c r="F8475" s="211" t="s">
        <v>3291</v>
      </c>
    </row>
    <row r="8476" spans="1:6" x14ac:dyDescent="0.25">
      <c r="A8476" s="211" t="s">
        <v>5344</v>
      </c>
      <c r="B8476" s="211">
        <v>0</v>
      </c>
      <c r="C8476" s="211">
        <v>1</v>
      </c>
      <c r="D8476" s="300" t="s">
        <v>3074</v>
      </c>
      <c r="E8476" s="211" t="s">
        <v>3292</v>
      </c>
      <c r="F8476" s="211" t="s">
        <v>3291</v>
      </c>
    </row>
    <row r="8477" spans="1:6" x14ac:dyDescent="0.25">
      <c r="A8477" s="211" t="s">
        <v>5344</v>
      </c>
      <c r="B8477" s="211">
        <v>0</v>
      </c>
      <c r="C8477" s="211">
        <v>1</v>
      </c>
      <c r="D8477" s="300" t="s">
        <v>3075</v>
      </c>
      <c r="E8477" s="211" t="s">
        <v>127</v>
      </c>
      <c r="F8477" s="211" t="s">
        <v>3291</v>
      </c>
    </row>
    <row r="8478" spans="1:6" x14ac:dyDescent="0.25">
      <c r="A8478" s="211" t="s">
        <v>5344</v>
      </c>
      <c r="B8478" s="211">
        <v>0</v>
      </c>
      <c r="C8478" s="211">
        <v>1</v>
      </c>
      <c r="D8478" s="300" t="s">
        <v>2546</v>
      </c>
      <c r="E8478" s="211" t="s">
        <v>127</v>
      </c>
      <c r="F8478" s="211" t="s">
        <v>3291</v>
      </c>
    </row>
    <row r="8479" spans="1:6" x14ac:dyDescent="0.25">
      <c r="A8479" s="211" t="s">
        <v>5344</v>
      </c>
      <c r="B8479" s="211">
        <v>0</v>
      </c>
      <c r="C8479" s="211">
        <v>1</v>
      </c>
      <c r="D8479" s="211" t="s">
        <v>130</v>
      </c>
      <c r="E8479" s="211" t="s">
        <v>127</v>
      </c>
      <c r="F8479" s="211" t="s">
        <v>3291</v>
      </c>
    </row>
    <row r="8480" spans="1:6" x14ac:dyDescent="0.25">
      <c r="A8480" s="211" t="s">
        <v>5344</v>
      </c>
      <c r="B8480" s="211">
        <v>0</v>
      </c>
      <c r="C8480" s="211">
        <v>1</v>
      </c>
      <c r="D8480" s="211" t="s">
        <v>3568</v>
      </c>
      <c r="E8480" s="211" t="s">
        <v>127</v>
      </c>
      <c r="F8480" s="211" t="s">
        <v>3291</v>
      </c>
    </row>
    <row r="8481" spans="1:6" x14ac:dyDescent="0.25">
      <c r="A8481" s="211" t="s">
        <v>5344</v>
      </c>
      <c r="B8481" s="211">
        <v>0</v>
      </c>
      <c r="C8481" s="211">
        <v>1</v>
      </c>
      <c r="D8481" s="211" t="s">
        <v>3784</v>
      </c>
      <c r="E8481" s="211" t="s">
        <v>127</v>
      </c>
      <c r="F8481" s="211" t="s">
        <v>3291</v>
      </c>
    </row>
    <row r="8482" spans="1:6" x14ac:dyDescent="0.25">
      <c r="A8482" s="211" t="s">
        <v>5346</v>
      </c>
      <c r="B8482" s="211">
        <v>0</v>
      </c>
      <c r="C8482" s="211">
        <v>1</v>
      </c>
      <c r="D8482" s="211" t="s">
        <v>392</v>
      </c>
      <c r="E8482" s="211" t="s">
        <v>3292</v>
      </c>
      <c r="F8482" s="211" t="s">
        <v>3291</v>
      </c>
    </row>
    <row r="8483" spans="1:6" x14ac:dyDescent="0.25">
      <c r="A8483" s="211" t="s">
        <v>5346</v>
      </c>
      <c r="B8483" s="211">
        <v>0</v>
      </c>
      <c r="C8483" s="211">
        <v>1</v>
      </c>
      <c r="D8483" s="211" t="s">
        <v>642</v>
      </c>
      <c r="E8483" s="211" t="s">
        <v>3482</v>
      </c>
      <c r="F8483" s="211" t="s">
        <v>3291</v>
      </c>
    </row>
    <row r="8484" spans="1:6" x14ac:dyDescent="0.25">
      <c r="A8484" s="211" t="s">
        <v>5346</v>
      </c>
      <c r="B8484" s="211">
        <v>0</v>
      </c>
      <c r="C8484" s="211">
        <v>1</v>
      </c>
      <c r="D8484" s="211" t="s">
        <v>395</v>
      </c>
      <c r="E8484" s="211" t="s">
        <v>3482</v>
      </c>
      <c r="F8484" s="211" t="s">
        <v>3291</v>
      </c>
    </row>
    <row r="8485" spans="1:6" x14ac:dyDescent="0.25">
      <c r="A8485" s="211" t="s">
        <v>5346</v>
      </c>
      <c r="B8485" s="211">
        <v>0</v>
      </c>
      <c r="C8485" s="211">
        <v>1</v>
      </c>
      <c r="D8485" s="211" t="s">
        <v>397</v>
      </c>
      <c r="E8485" s="211" t="s">
        <v>3482</v>
      </c>
      <c r="F8485" s="211" t="s">
        <v>3291</v>
      </c>
    </row>
    <row r="8486" spans="1:6" x14ac:dyDescent="0.25">
      <c r="A8486" s="211" t="s">
        <v>5346</v>
      </c>
      <c r="B8486" s="211">
        <v>0</v>
      </c>
      <c r="C8486" s="211">
        <v>1</v>
      </c>
      <c r="D8486" s="211" t="s">
        <v>292</v>
      </c>
      <c r="E8486" s="211" t="s">
        <v>3292</v>
      </c>
      <c r="F8486" s="211" t="s">
        <v>3291</v>
      </c>
    </row>
    <row r="8487" spans="1:6" x14ac:dyDescent="0.25">
      <c r="A8487" s="211" t="s">
        <v>5346</v>
      </c>
      <c r="B8487" s="211">
        <v>0</v>
      </c>
      <c r="C8487" s="211">
        <v>1</v>
      </c>
      <c r="D8487" s="211" t="s">
        <v>400</v>
      </c>
      <c r="E8487" s="211" t="s">
        <v>3482</v>
      </c>
      <c r="F8487" s="211" t="s">
        <v>3291</v>
      </c>
    </row>
    <row r="8488" spans="1:6" x14ac:dyDescent="0.25">
      <c r="A8488" s="211" t="s">
        <v>5346</v>
      </c>
      <c r="B8488" s="211">
        <v>0</v>
      </c>
      <c r="C8488" s="211">
        <v>1</v>
      </c>
      <c r="D8488" s="211" t="s">
        <v>403</v>
      </c>
      <c r="E8488" s="211" t="s">
        <v>3292</v>
      </c>
      <c r="F8488" s="211" t="s">
        <v>3291</v>
      </c>
    </row>
    <row r="8489" spans="1:6" x14ac:dyDescent="0.25">
      <c r="A8489" s="211" t="s">
        <v>5346</v>
      </c>
      <c r="B8489" s="211">
        <v>0</v>
      </c>
      <c r="C8489" s="211">
        <v>1</v>
      </c>
      <c r="D8489" s="211" t="s">
        <v>1042</v>
      </c>
      <c r="E8489" s="211" t="s">
        <v>3482</v>
      </c>
      <c r="F8489" s="211" t="s">
        <v>3291</v>
      </c>
    </row>
    <row r="8490" spans="1:6" x14ac:dyDescent="0.25">
      <c r="A8490" s="211" t="s">
        <v>5346</v>
      </c>
      <c r="B8490" s="211">
        <v>0</v>
      </c>
      <c r="C8490" s="211">
        <v>1</v>
      </c>
      <c r="D8490" s="211" t="s">
        <v>1045</v>
      </c>
      <c r="E8490" s="211" t="s">
        <v>3482</v>
      </c>
      <c r="F8490" s="211" t="s">
        <v>3291</v>
      </c>
    </row>
    <row r="8491" spans="1:6" x14ac:dyDescent="0.25">
      <c r="A8491" s="211" t="s">
        <v>5346</v>
      </c>
      <c r="B8491" s="211">
        <v>0</v>
      </c>
      <c r="C8491" s="211">
        <v>1</v>
      </c>
      <c r="D8491" s="211" t="s">
        <v>933</v>
      </c>
      <c r="E8491" s="211" t="s">
        <v>3482</v>
      </c>
      <c r="F8491" s="211" t="s">
        <v>3291</v>
      </c>
    </row>
    <row r="8492" spans="1:6" x14ac:dyDescent="0.25">
      <c r="A8492" s="211" t="s">
        <v>5346</v>
      </c>
      <c r="B8492" s="211">
        <v>0</v>
      </c>
      <c r="C8492" s="211">
        <v>1</v>
      </c>
      <c r="D8492" s="211" t="s">
        <v>932</v>
      </c>
      <c r="E8492" s="211" t="s">
        <v>3292</v>
      </c>
      <c r="F8492" s="211" t="s">
        <v>3291</v>
      </c>
    </row>
    <row r="8493" spans="1:6" x14ac:dyDescent="0.25">
      <c r="A8493" s="211" t="s">
        <v>5346</v>
      </c>
      <c r="B8493" s="211">
        <v>0</v>
      </c>
      <c r="C8493" s="211">
        <v>1</v>
      </c>
      <c r="D8493" s="211" t="s">
        <v>381</v>
      </c>
      <c r="E8493" s="211" t="s">
        <v>3292</v>
      </c>
      <c r="F8493" s="211" t="s">
        <v>3291</v>
      </c>
    </row>
    <row r="8494" spans="1:6" x14ac:dyDescent="0.25">
      <c r="A8494" s="211" t="s">
        <v>5346</v>
      </c>
      <c r="B8494" s="211">
        <v>0</v>
      </c>
      <c r="C8494" s="211">
        <v>1</v>
      </c>
      <c r="D8494" s="211" t="s">
        <v>1714</v>
      </c>
      <c r="E8494" s="211" t="s">
        <v>3292</v>
      </c>
      <c r="F8494" s="211" t="s">
        <v>3291</v>
      </c>
    </row>
    <row r="8495" spans="1:6" x14ac:dyDescent="0.25">
      <c r="A8495" s="211" t="s">
        <v>5346</v>
      </c>
      <c r="B8495" s="211">
        <v>0</v>
      </c>
      <c r="C8495" s="211">
        <v>1</v>
      </c>
      <c r="D8495" s="211" t="s">
        <v>1716</v>
      </c>
      <c r="E8495" s="211" t="s">
        <v>3292</v>
      </c>
      <c r="F8495" s="211" t="s">
        <v>3291</v>
      </c>
    </row>
    <row r="8496" spans="1:6" x14ac:dyDescent="0.25">
      <c r="A8496" s="211" t="s">
        <v>5346</v>
      </c>
      <c r="B8496" s="211">
        <v>0</v>
      </c>
      <c r="C8496" s="211">
        <v>1</v>
      </c>
      <c r="D8496" s="211" t="s">
        <v>1718</v>
      </c>
      <c r="E8496" s="211" t="s">
        <v>3292</v>
      </c>
      <c r="F8496" s="211" t="s">
        <v>3291</v>
      </c>
    </row>
    <row r="8497" spans="1:6" x14ac:dyDescent="0.25">
      <c r="A8497" s="211" t="s">
        <v>5346</v>
      </c>
      <c r="B8497" s="211">
        <v>0</v>
      </c>
      <c r="C8497" s="211">
        <v>1</v>
      </c>
      <c r="D8497" s="211" t="s">
        <v>2379</v>
      </c>
      <c r="E8497" s="211" t="s">
        <v>3292</v>
      </c>
      <c r="F8497" s="211" t="s">
        <v>3291</v>
      </c>
    </row>
    <row r="8498" spans="1:6" x14ac:dyDescent="0.25">
      <c r="A8498" s="211" t="s">
        <v>5346</v>
      </c>
      <c r="B8498" s="211">
        <v>0</v>
      </c>
      <c r="C8498" s="211">
        <v>1</v>
      </c>
      <c r="D8498" s="211" t="s">
        <v>1722</v>
      </c>
      <c r="E8498" s="211" t="s">
        <v>3292</v>
      </c>
      <c r="F8498" s="211" t="s">
        <v>3291</v>
      </c>
    </row>
    <row r="8499" spans="1:6" x14ac:dyDescent="0.25">
      <c r="A8499" s="211" t="s">
        <v>5346</v>
      </c>
      <c r="B8499" s="211">
        <v>0</v>
      </c>
      <c r="C8499" s="211">
        <v>1</v>
      </c>
      <c r="D8499" s="211" t="s">
        <v>1724</v>
      </c>
      <c r="E8499" s="211" t="s">
        <v>3292</v>
      </c>
      <c r="F8499" s="211" t="s">
        <v>3291</v>
      </c>
    </row>
    <row r="8500" spans="1:6" x14ac:dyDescent="0.25">
      <c r="A8500" s="211" t="s">
        <v>5346</v>
      </c>
      <c r="B8500" s="211">
        <v>0</v>
      </c>
      <c r="C8500" s="211">
        <v>1</v>
      </c>
      <c r="D8500" s="211" t="s">
        <v>72</v>
      </c>
      <c r="E8500" s="211" t="s">
        <v>3292</v>
      </c>
      <c r="F8500" s="211" t="s">
        <v>3291</v>
      </c>
    </row>
    <row r="8501" spans="1:6" x14ac:dyDescent="0.25">
      <c r="A8501" s="211" t="s">
        <v>5346</v>
      </c>
      <c r="B8501" s="211">
        <v>0</v>
      </c>
      <c r="C8501" s="211">
        <v>1</v>
      </c>
      <c r="D8501" s="211" t="s">
        <v>73</v>
      </c>
      <c r="E8501" s="211" t="s">
        <v>3292</v>
      </c>
      <c r="F8501" s="211" t="s">
        <v>3291</v>
      </c>
    </row>
    <row r="8502" spans="1:6" x14ac:dyDescent="0.25">
      <c r="A8502" s="211" t="s">
        <v>5346</v>
      </c>
      <c r="B8502" s="211">
        <v>0</v>
      </c>
      <c r="C8502" s="211">
        <v>1</v>
      </c>
      <c r="D8502" s="211" t="s">
        <v>3107</v>
      </c>
      <c r="E8502" s="211" t="s">
        <v>3292</v>
      </c>
      <c r="F8502" s="211" t="s">
        <v>3291</v>
      </c>
    </row>
    <row r="8503" spans="1:6" x14ac:dyDescent="0.25">
      <c r="A8503" s="211" t="s">
        <v>5346</v>
      </c>
      <c r="B8503" s="211">
        <v>0</v>
      </c>
      <c r="C8503" s="211">
        <v>1</v>
      </c>
      <c r="D8503" s="211" t="s">
        <v>3109</v>
      </c>
      <c r="E8503" s="211" t="s">
        <v>3292</v>
      </c>
      <c r="F8503" s="211" t="s">
        <v>3291</v>
      </c>
    </row>
    <row r="8504" spans="1:6" x14ac:dyDescent="0.25">
      <c r="A8504" s="211" t="s">
        <v>5346</v>
      </c>
      <c r="B8504" s="211">
        <v>0</v>
      </c>
      <c r="C8504" s="211">
        <v>1</v>
      </c>
      <c r="D8504" s="211" t="s">
        <v>3111</v>
      </c>
      <c r="E8504" s="211" t="s">
        <v>3292</v>
      </c>
      <c r="F8504" s="211" t="s">
        <v>3291</v>
      </c>
    </row>
    <row r="8505" spans="1:6" x14ac:dyDescent="0.25">
      <c r="A8505" s="211" t="s">
        <v>5346</v>
      </c>
      <c r="B8505" s="211">
        <v>0</v>
      </c>
      <c r="C8505" s="211">
        <v>1</v>
      </c>
      <c r="D8505" s="211" t="s">
        <v>379</v>
      </c>
      <c r="E8505" s="211" t="s">
        <v>3482</v>
      </c>
      <c r="F8505" s="211" t="s">
        <v>3291</v>
      </c>
    </row>
    <row r="8506" spans="1:6" x14ac:dyDescent="0.25">
      <c r="A8506" s="211" t="s">
        <v>5346</v>
      </c>
      <c r="B8506" s="211">
        <v>0</v>
      </c>
      <c r="C8506" s="211">
        <v>1</v>
      </c>
      <c r="D8506" s="211" t="s">
        <v>385</v>
      </c>
      <c r="E8506" s="211" t="s">
        <v>3482</v>
      </c>
      <c r="F8506" s="211" t="s">
        <v>3291</v>
      </c>
    </row>
    <row r="8507" spans="1:6" x14ac:dyDescent="0.25">
      <c r="A8507" s="211" t="s">
        <v>5346</v>
      </c>
      <c r="B8507" s="211">
        <v>0</v>
      </c>
      <c r="C8507" s="211">
        <v>1</v>
      </c>
      <c r="D8507" s="211" t="s">
        <v>3162</v>
      </c>
      <c r="E8507" s="211" t="s">
        <v>3482</v>
      </c>
      <c r="F8507" s="211" t="s">
        <v>3291</v>
      </c>
    </row>
    <row r="8508" spans="1:6" x14ac:dyDescent="0.25">
      <c r="A8508" s="211" t="s">
        <v>5346</v>
      </c>
      <c r="B8508" s="211">
        <v>0</v>
      </c>
      <c r="C8508" s="211">
        <v>1</v>
      </c>
      <c r="D8508" s="211" t="s">
        <v>3247</v>
      </c>
      <c r="E8508" s="211" t="s">
        <v>3482</v>
      </c>
      <c r="F8508" s="211" t="s">
        <v>3291</v>
      </c>
    </row>
    <row r="8509" spans="1:6" x14ac:dyDescent="0.25">
      <c r="A8509" s="211" t="s">
        <v>5346</v>
      </c>
      <c r="B8509" s="211">
        <v>0</v>
      </c>
      <c r="C8509" s="211">
        <v>1</v>
      </c>
      <c r="D8509" s="211" t="s">
        <v>2283</v>
      </c>
      <c r="E8509" s="211" t="s">
        <v>3482</v>
      </c>
      <c r="F8509" s="211" t="s">
        <v>3291</v>
      </c>
    </row>
    <row r="8510" spans="1:6" x14ac:dyDescent="0.25">
      <c r="A8510" s="211" t="s">
        <v>5346</v>
      </c>
      <c r="B8510" s="211">
        <v>0</v>
      </c>
      <c r="C8510" s="211">
        <v>1</v>
      </c>
      <c r="D8510" s="211" t="s">
        <v>2282</v>
      </c>
      <c r="E8510" s="211" t="s">
        <v>3482</v>
      </c>
      <c r="F8510" s="211" t="s">
        <v>3291</v>
      </c>
    </row>
    <row r="8511" spans="1:6" x14ac:dyDescent="0.25">
      <c r="A8511" s="211" t="s">
        <v>5346</v>
      </c>
      <c r="B8511" s="211">
        <v>0</v>
      </c>
      <c r="C8511" s="211">
        <v>1</v>
      </c>
      <c r="D8511" s="211" t="s">
        <v>3387</v>
      </c>
      <c r="E8511" s="211" t="s">
        <v>3290</v>
      </c>
      <c r="F8511" s="211" t="s">
        <v>3291</v>
      </c>
    </row>
    <row r="8512" spans="1:6" x14ac:dyDescent="0.25">
      <c r="A8512" s="211" t="s">
        <v>5346</v>
      </c>
      <c r="B8512" s="211">
        <v>0</v>
      </c>
      <c r="C8512" s="211">
        <v>1</v>
      </c>
      <c r="D8512" s="211" t="s">
        <v>3388</v>
      </c>
      <c r="E8512" s="211" t="s">
        <v>3290</v>
      </c>
      <c r="F8512" s="211" t="s">
        <v>3291</v>
      </c>
    </row>
    <row r="8513" spans="1:6" x14ac:dyDescent="0.25">
      <c r="A8513" s="211" t="s">
        <v>5346</v>
      </c>
      <c r="B8513" s="211">
        <v>0</v>
      </c>
      <c r="C8513" s="211">
        <v>1</v>
      </c>
      <c r="D8513" s="211" t="s">
        <v>3389</v>
      </c>
      <c r="E8513" s="211" t="s">
        <v>3290</v>
      </c>
      <c r="F8513" s="211" t="s">
        <v>3291</v>
      </c>
    </row>
    <row r="8514" spans="1:6" x14ac:dyDescent="0.25">
      <c r="A8514" s="211" t="s">
        <v>5346</v>
      </c>
      <c r="B8514" s="211">
        <v>0</v>
      </c>
      <c r="C8514" s="211">
        <v>1</v>
      </c>
      <c r="D8514" s="211" t="s">
        <v>3563</v>
      </c>
      <c r="E8514" s="211" t="s">
        <v>3290</v>
      </c>
      <c r="F8514" s="211" t="s">
        <v>3291</v>
      </c>
    </row>
    <row r="8515" spans="1:6" x14ac:dyDescent="0.25">
      <c r="A8515" s="211" t="s">
        <v>5346</v>
      </c>
      <c r="B8515" s="211">
        <v>0</v>
      </c>
      <c r="C8515" s="211">
        <v>1</v>
      </c>
      <c r="D8515" s="211" t="s">
        <v>3391</v>
      </c>
      <c r="E8515" s="211" t="s">
        <v>3290</v>
      </c>
      <c r="F8515" s="211" t="s">
        <v>3291</v>
      </c>
    </row>
    <row r="8516" spans="1:6" x14ac:dyDescent="0.25">
      <c r="A8516" s="211" t="s">
        <v>5346</v>
      </c>
      <c r="B8516" s="211">
        <v>0</v>
      </c>
      <c r="C8516" s="211">
        <v>1</v>
      </c>
      <c r="D8516" s="211" t="s">
        <v>3392</v>
      </c>
      <c r="E8516" s="211" t="s">
        <v>3290</v>
      </c>
      <c r="F8516" s="211" t="s">
        <v>3291</v>
      </c>
    </row>
    <row r="8517" spans="1:6" x14ac:dyDescent="0.25">
      <c r="A8517" s="211" t="s">
        <v>5346</v>
      </c>
      <c r="B8517" s="211">
        <v>0</v>
      </c>
      <c r="C8517" s="211">
        <v>1</v>
      </c>
      <c r="D8517" s="211" t="s">
        <v>3457</v>
      </c>
      <c r="E8517" s="211" t="s">
        <v>3290</v>
      </c>
      <c r="F8517" s="211" t="s">
        <v>3291</v>
      </c>
    </row>
    <row r="8518" spans="1:6" x14ac:dyDescent="0.25">
      <c r="A8518" s="211" t="s">
        <v>5346</v>
      </c>
      <c r="B8518" s="211">
        <v>0</v>
      </c>
      <c r="C8518" s="211">
        <v>1</v>
      </c>
      <c r="D8518" s="211" t="s">
        <v>3458</v>
      </c>
      <c r="E8518" s="211" t="s">
        <v>3290</v>
      </c>
      <c r="F8518" s="211" t="s">
        <v>3291</v>
      </c>
    </row>
    <row r="8519" spans="1:6" x14ac:dyDescent="0.25">
      <c r="A8519" s="211" t="s">
        <v>5346</v>
      </c>
      <c r="B8519" s="211">
        <v>0</v>
      </c>
      <c r="C8519" s="211">
        <v>1</v>
      </c>
      <c r="D8519" s="211" t="s">
        <v>3459</v>
      </c>
      <c r="E8519" s="211" t="s">
        <v>3290</v>
      </c>
      <c r="F8519" s="211" t="s">
        <v>3291</v>
      </c>
    </row>
    <row r="8520" spans="1:6" x14ac:dyDescent="0.25">
      <c r="A8520" s="211" t="s">
        <v>5346</v>
      </c>
      <c r="B8520" s="211">
        <v>0</v>
      </c>
      <c r="C8520" s="211">
        <v>1</v>
      </c>
      <c r="D8520" s="211" t="s">
        <v>3562</v>
      </c>
      <c r="E8520" s="211" t="s">
        <v>3290</v>
      </c>
      <c r="F8520" s="211" t="s">
        <v>3291</v>
      </c>
    </row>
    <row r="8521" spans="1:6" x14ac:dyDescent="0.25">
      <c r="A8521" s="211" t="s">
        <v>5346</v>
      </c>
      <c r="B8521" s="211">
        <v>0</v>
      </c>
      <c r="C8521" s="211">
        <v>1</v>
      </c>
      <c r="D8521" s="211" t="s">
        <v>3461</v>
      </c>
      <c r="E8521" s="211" t="s">
        <v>3290</v>
      </c>
      <c r="F8521" s="211" t="s">
        <v>3291</v>
      </c>
    </row>
    <row r="8522" spans="1:6" x14ac:dyDescent="0.25">
      <c r="A8522" s="211" t="s">
        <v>5346</v>
      </c>
      <c r="B8522" s="211">
        <v>0</v>
      </c>
      <c r="C8522" s="211">
        <v>1</v>
      </c>
      <c r="D8522" s="211" t="s">
        <v>3462</v>
      </c>
      <c r="E8522" s="211" t="s">
        <v>3290</v>
      </c>
      <c r="F8522" s="211" t="s">
        <v>3291</v>
      </c>
    </row>
    <row r="8523" spans="1:6" x14ac:dyDescent="0.25">
      <c r="A8523" s="211" t="s">
        <v>5346</v>
      </c>
      <c r="B8523" s="211">
        <v>0</v>
      </c>
      <c r="C8523" s="211">
        <v>1</v>
      </c>
      <c r="D8523" s="211" t="s">
        <v>3200</v>
      </c>
      <c r="E8523" s="211" t="s">
        <v>127</v>
      </c>
      <c r="F8523" s="211" t="s">
        <v>3291</v>
      </c>
    </row>
    <row r="8524" spans="1:6" x14ac:dyDescent="0.25">
      <c r="A8524" s="211" t="s">
        <v>5346</v>
      </c>
      <c r="B8524" s="211">
        <v>0</v>
      </c>
      <c r="C8524" s="211">
        <v>1</v>
      </c>
      <c r="D8524" s="211" t="s">
        <v>3199</v>
      </c>
      <c r="E8524" s="211" t="s">
        <v>3292</v>
      </c>
      <c r="F8524" s="211" t="s">
        <v>3291</v>
      </c>
    </row>
    <row r="8525" spans="1:6" x14ac:dyDescent="0.25">
      <c r="A8525" s="211" t="s">
        <v>5346</v>
      </c>
      <c r="B8525" s="211">
        <v>0</v>
      </c>
      <c r="C8525" s="211">
        <v>1</v>
      </c>
      <c r="D8525" s="211" t="s">
        <v>3079</v>
      </c>
      <c r="E8525" s="211" t="s">
        <v>127</v>
      </c>
      <c r="F8525" s="211" t="s">
        <v>3291</v>
      </c>
    </row>
    <row r="8526" spans="1:6" x14ac:dyDescent="0.25">
      <c r="A8526" s="211" t="s">
        <v>5346</v>
      </c>
      <c r="B8526" s="211">
        <v>0</v>
      </c>
      <c r="C8526" s="211">
        <v>1</v>
      </c>
      <c r="D8526" s="211" t="s">
        <v>3080</v>
      </c>
      <c r="E8526" s="211" t="s">
        <v>3292</v>
      </c>
      <c r="F8526" s="211" t="s">
        <v>3291</v>
      </c>
    </row>
    <row r="8527" spans="1:6" x14ac:dyDescent="0.25">
      <c r="A8527" s="211" t="s">
        <v>5346</v>
      </c>
      <c r="B8527" s="211">
        <v>0</v>
      </c>
      <c r="C8527" s="211">
        <v>1</v>
      </c>
      <c r="D8527" s="211" t="s">
        <v>87</v>
      </c>
      <c r="E8527" s="211" t="s">
        <v>3292</v>
      </c>
      <c r="F8527" s="211" t="s">
        <v>3291</v>
      </c>
    </row>
    <row r="8528" spans="1:6" x14ac:dyDescent="0.25">
      <c r="A8528" s="211" t="s">
        <v>5346</v>
      </c>
      <c r="B8528" s="211">
        <v>0</v>
      </c>
      <c r="C8528" s="211">
        <v>1</v>
      </c>
      <c r="D8528" s="211" t="s">
        <v>209</v>
      </c>
      <c r="E8528" s="211" t="s">
        <v>3292</v>
      </c>
      <c r="F8528" s="211" t="s">
        <v>3291</v>
      </c>
    </row>
    <row r="8529" spans="1:6" x14ac:dyDescent="0.25">
      <c r="A8529" s="211" t="s">
        <v>5346</v>
      </c>
      <c r="B8529" s="211">
        <v>0</v>
      </c>
      <c r="C8529" s="211">
        <v>1</v>
      </c>
      <c r="D8529" s="211" t="s">
        <v>208</v>
      </c>
      <c r="E8529" s="211" t="s">
        <v>3292</v>
      </c>
      <c r="F8529" s="211" t="s">
        <v>3291</v>
      </c>
    </row>
    <row r="8530" spans="1:6" x14ac:dyDescent="0.25">
      <c r="A8530" s="211" t="s">
        <v>5346</v>
      </c>
      <c r="B8530" s="211">
        <v>0</v>
      </c>
      <c r="C8530" s="211">
        <v>1</v>
      </c>
      <c r="D8530" s="211" t="s">
        <v>3584</v>
      </c>
      <c r="E8530" s="211" t="s">
        <v>3292</v>
      </c>
      <c r="F8530" s="211" t="s">
        <v>3291</v>
      </c>
    </row>
    <row r="8531" spans="1:6" x14ac:dyDescent="0.25">
      <c r="A8531" s="211" t="s">
        <v>5346</v>
      </c>
      <c r="B8531" s="211">
        <v>0</v>
      </c>
      <c r="C8531" s="211">
        <v>1</v>
      </c>
      <c r="D8531" s="211" t="s">
        <v>3532</v>
      </c>
      <c r="E8531" s="211" t="s">
        <v>3292</v>
      </c>
      <c r="F8531" s="211" t="s">
        <v>3291</v>
      </c>
    </row>
    <row r="8532" spans="1:6" x14ac:dyDescent="0.25">
      <c r="A8532" s="211" t="s">
        <v>5346</v>
      </c>
      <c r="B8532" s="211">
        <v>0</v>
      </c>
      <c r="C8532" s="211">
        <v>1</v>
      </c>
      <c r="D8532" s="211" t="s">
        <v>1048</v>
      </c>
      <c r="E8532" s="211" t="s">
        <v>3292</v>
      </c>
      <c r="F8532" s="211" t="s">
        <v>3291</v>
      </c>
    </row>
    <row r="8533" spans="1:6" x14ac:dyDescent="0.25">
      <c r="A8533" s="211" t="s">
        <v>5346</v>
      </c>
      <c r="B8533" s="211">
        <v>0</v>
      </c>
      <c r="C8533" s="211">
        <v>1</v>
      </c>
      <c r="D8533" s="211" t="s">
        <v>1050</v>
      </c>
      <c r="E8533" s="211" t="s">
        <v>3292</v>
      </c>
      <c r="F8533" s="211" t="s">
        <v>3291</v>
      </c>
    </row>
    <row r="8534" spans="1:6" x14ac:dyDescent="0.25">
      <c r="A8534" s="211" t="s">
        <v>5346</v>
      </c>
      <c r="B8534" s="211">
        <v>0</v>
      </c>
      <c r="C8534" s="211">
        <v>1</v>
      </c>
      <c r="D8534" s="211" t="s">
        <v>1043</v>
      </c>
      <c r="E8534" s="211" t="s">
        <v>3292</v>
      </c>
      <c r="F8534" s="211" t="s">
        <v>3291</v>
      </c>
    </row>
    <row r="8535" spans="1:6" x14ac:dyDescent="0.25">
      <c r="A8535" s="211" t="s">
        <v>5346</v>
      </c>
      <c r="B8535" s="211">
        <v>0</v>
      </c>
      <c r="C8535" s="211">
        <v>1</v>
      </c>
      <c r="D8535" s="211" t="s">
        <v>3192</v>
      </c>
      <c r="E8535" s="211" t="s">
        <v>3292</v>
      </c>
      <c r="F8535" s="211" t="s">
        <v>3291</v>
      </c>
    </row>
    <row r="8536" spans="1:6" x14ac:dyDescent="0.25">
      <c r="A8536" s="211" t="s">
        <v>5346</v>
      </c>
      <c r="B8536" s="211">
        <v>0</v>
      </c>
      <c r="C8536" s="211">
        <v>1</v>
      </c>
      <c r="D8536" s="211" t="s">
        <v>926</v>
      </c>
      <c r="E8536" s="211" t="s">
        <v>3292</v>
      </c>
      <c r="F8536" s="211" t="s">
        <v>3291</v>
      </c>
    </row>
    <row r="8537" spans="1:6" x14ac:dyDescent="0.25">
      <c r="A8537" s="211" t="s">
        <v>5346</v>
      </c>
      <c r="B8537" s="211">
        <v>0</v>
      </c>
      <c r="C8537" s="211">
        <v>1</v>
      </c>
      <c r="D8537" s="211" t="s">
        <v>4275</v>
      </c>
      <c r="E8537" s="211" t="s">
        <v>127</v>
      </c>
      <c r="F8537" s="211" t="s">
        <v>3291</v>
      </c>
    </row>
    <row r="8538" spans="1:6" x14ac:dyDescent="0.25">
      <c r="A8538" s="211" t="s">
        <v>5346</v>
      </c>
      <c r="B8538" s="211">
        <v>0</v>
      </c>
      <c r="C8538" s="211">
        <v>1</v>
      </c>
      <c r="D8538" s="211" t="s">
        <v>3950</v>
      </c>
      <c r="E8538" s="211" t="s">
        <v>127</v>
      </c>
      <c r="F8538" s="211" t="s">
        <v>3291</v>
      </c>
    </row>
    <row r="8539" spans="1:6" x14ac:dyDescent="0.25">
      <c r="A8539" s="211" t="s">
        <v>5346</v>
      </c>
      <c r="B8539" s="211">
        <v>0</v>
      </c>
      <c r="C8539" s="211">
        <v>1</v>
      </c>
      <c r="D8539" s="300" t="s">
        <v>3074</v>
      </c>
      <c r="E8539" s="211" t="s">
        <v>3292</v>
      </c>
      <c r="F8539" s="211" t="s">
        <v>3291</v>
      </c>
    </row>
    <row r="8540" spans="1:6" x14ac:dyDescent="0.25">
      <c r="A8540" s="211" t="s">
        <v>5346</v>
      </c>
      <c r="B8540" s="211">
        <v>0</v>
      </c>
      <c r="C8540" s="211">
        <v>1</v>
      </c>
      <c r="D8540" s="300" t="s">
        <v>3075</v>
      </c>
      <c r="E8540" s="211" t="s">
        <v>127</v>
      </c>
      <c r="F8540" s="211" t="s">
        <v>3291</v>
      </c>
    </row>
    <row r="8541" spans="1:6" x14ac:dyDescent="0.25">
      <c r="A8541" s="211" t="s">
        <v>5346</v>
      </c>
      <c r="B8541" s="211">
        <v>0</v>
      </c>
      <c r="C8541" s="211">
        <v>1</v>
      </c>
      <c r="D8541" s="300" t="s">
        <v>2546</v>
      </c>
      <c r="E8541" s="211" t="s">
        <v>127</v>
      </c>
      <c r="F8541" s="211" t="s">
        <v>3291</v>
      </c>
    </row>
    <row r="8542" spans="1:6" x14ac:dyDescent="0.25">
      <c r="A8542" s="211" t="s">
        <v>5346</v>
      </c>
      <c r="B8542" s="211">
        <v>0</v>
      </c>
      <c r="C8542" s="211">
        <v>1</v>
      </c>
      <c r="D8542" s="211" t="s">
        <v>130</v>
      </c>
      <c r="E8542" s="211" t="s">
        <v>127</v>
      </c>
      <c r="F8542" s="211" t="s">
        <v>3291</v>
      </c>
    </row>
    <row r="8543" spans="1:6" x14ac:dyDescent="0.25">
      <c r="A8543" s="211" t="s">
        <v>5346</v>
      </c>
      <c r="B8543" s="211">
        <v>0</v>
      </c>
      <c r="C8543" s="211">
        <v>1</v>
      </c>
      <c r="D8543" s="211" t="s">
        <v>3568</v>
      </c>
      <c r="E8543" s="211" t="s">
        <v>127</v>
      </c>
      <c r="F8543" s="211" t="s">
        <v>3291</v>
      </c>
    </row>
    <row r="8544" spans="1:6" x14ac:dyDescent="0.25">
      <c r="A8544" s="211" t="s">
        <v>5346</v>
      </c>
      <c r="B8544" s="211">
        <v>0</v>
      </c>
      <c r="C8544" s="211">
        <v>1</v>
      </c>
      <c r="D8544" s="211" t="s">
        <v>3784</v>
      </c>
      <c r="E8544" s="211" t="s">
        <v>127</v>
      </c>
      <c r="F8544" s="211" t="s">
        <v>3291</v>
      </c>
    </row>
    <row r="8545" spans="1:6" x14ac:dyDescent="0.25">
      <c r="A8545" s="211" t="s">
        <v>5352</v>
      </c>
      <c r="B8545" s="211">
        <v>0</v>
      </c>
      <c r="C8545" s="211">
        <v>1</v>
      </c>
      <c r="D8545" s="211" t="s">
        <v>392</v>
      </c>
      <c r="E8545" s="211" t="s">
        <v>3292</v>
      </c>
      <c r="F8545" s="211" t="s">
        <v>3291</v>
      </c>
    </row>
    <row r="8546" spans="1:6" x14ac:dyDescent="0.25">
      <c r="A8546" s="211" t="s">
        <v>5352</v>
      </c>
      <c r="B8546" s="211">
        <v>0</v>
      </c>
      <c r="C8546" s="211">
        <v>1</v>
      </c>
      <c r="D8546" s="211" t="s">
        <v>642</v>
      </c>
      <c r="E8546" s="211" t="s">
        <v>3482</v>
      </c>
      <c r="F8546" s="211" t="s">
        <v>3291</v>
      </c>
    </row>
    <row r="8547" spans="1:6" x14ac:dyDescent="0.25">
      <c r="A8547" s="211" t="s">
        <v>5352</v>
      </c>
      <c r="B8547" s="211">
        <v>0</v>
      </c>
      <c r="C8547" s="211">
        <v>1</v>
      </c>
      <c r="D8547" s="211" t="s">
        <v>395</v>
      </c>
      <c r="E8547" s="211" t="s">
        <v>3482</v>
      </c>
      <c r="F8547" s="211" t="s">
        <v>3291</v>
      </c>
    </row>
    <row r="8548" spans="1:6" x14ac:dyDescent="0.25">
      <c r="A8548" s="211" t="s">
        <v>5352</v>
      </c>
      <c r="B8548" s="211">
        <v>0</v>
      </c>
      <c r="C8548" s="211">
        <v>1</v>
      </c>
      <c r="D8548" s="211" t="s">
        <v>397</v>
      </c>
      <c r="E8548" s="211" t="s">
        <v>3482</v>
      </c>
      <c r="F8548" s="211" t="s">
        <v>3291</v>
      </c>
    </row>
    <row r="8549" spans="1:6" x14ac:dyDescent="0.25">
      <c r="A8549" s="211" t="s">
        <v>5352</v>
      </c>
      <c r="B8549" s="211">
        <v>0</v>
      </c>
      <c r="C8549" s="211">
        <v>1</v>
      </c>
      <c r="D8549" s="211" t="s">
        <v>292</v>
      </c>
      <c r="E8549" s="211" t="s">
        <v>3292</v>
      </c>
      <c r="F8549" s="211" t="s">
        <v>3291</v>
      </c>
    </row>
    <row r="8550" spans="1:6" x14ac:dyDescent="0.25">
      <c r="A8550" s="211" t="s">
        <v>5352</v>
      </c>
      <c r="B8550" s="211">
        <v>0</v>
      </c>
      <c r="C8550" s="211">
        <v>1</v>
      </c>
      <c r="D8550" s="211" t="s">
        <v>400</v>
      </c>
      <c r="E8550" s="211" t="s">
        <v>3482</v>
      </c>
      <c r="F8550" s="211" t="s">
        <v>3291</v>
      </c>
    </row>
    <row r="8551" spans="1:6" x14ac:dyDescent="0.25">
      <c r="A8551" s="211" t="s">
        <v>5352</v>
      </c>
      <c r="B8551" s="211">
        <v>0</v>
      </c>
      <c r="C8551" s="211">
        <v>1</v>
      </c>
      <c r="D8551" s="211" t="s">
        <v>403</v>
      </c>
      <c r="E8551" s="211" t="s">
        <v>3292</v>
      </c>
      <c r="F8551" s="211" t="s">
        <v>3291</v>
      </c>
    </row>
    <row r="8552" spans="1:6" x14ac:dyDescent="0.25">
      <c r="A8552" s="211" t="s">
        <v>5352</v>
      </c>
      <c r="B8552" s="211">
        <v>0</v>
      </c>
      <c r="C8552" s="211">
        <v>1</v>
      </c>
      <c r="D8552" s="211" t="s">
        <v>1042</v>
      </c>
      <c r="E8552" s="211" t="s">
        <v>3482</v>
      </c>
      <c r="F8552" s="211" t="s">
        <v>3291</v>
      </c>
    </row>
    <row r="8553" spans="1:6" x14ac:dyDescent="0.25">
      <c r="A8553" s="211" t="s">
        <v>5352</v>
      </c>
      <c r="B8553" s="211">
        <v>0</v>
      </c>
      <c r="C8553" s="211">
        <v>1</v>
      </c>
      <c r="D8553" s="211" t="s">
        <v>1045</v>
      </c>
      <c r="E8553" s="211" t="s">
        <v>3482</v>
      </c>
      <c r="F8553" s="211" t="s">
        <v>3291</v>
      </c>
    </row>
    <row r="8554" spans="1:6" x14ac:dyDescent="0.25">
      <c r="A8554" s="211" t="s">
        <v>5352</v>
      </c>
      <c r="B8554" s="211">
        <v>0</v>
      </c>
      <c r="C8554" s="211">
        <v>1</v>
      </c>
      <c r="D8554" s="211" t="s">
        <v>933</v>
      </c>
      <c r="E8554" s="211" t="s">
        <v>3482</v>
      </c>
      <c r="F8554" s="211" t="s">
        <v>3291</v>
      </c>
    </row>
    <row r="8555" spans="1:6" x14ac:dyDescent="0.25">
      <c r="A8555" s="211" t="s">
        <v>5352</v>
      </c>
      <c r="B8555" s="211">
        <v>0</v>
      </c>
      <c r="C8555" s="211">
        <v>1</v>
      </c>
      <c r="D8555" s="211" t="s">
        <v>932</v>
      </c>
      <c r="E8555" s="211" t="s">
        <v>3292</v>
      </c>
      <c r="F8555" s="211" t="s">
        <v>3291</v>
      </c>
    </row>
    <row r="8556" spans="1:6" x14ac:dyDescent="0.25">
      <c r="A8556" s="211" t="s">
        <v>5352</v>
      </c>
      <c r="B8556" s="211">
        <v>0</v>
      </c>
      <c r="C8556" s="211">
        <v>1</v>
      </c>
      <c r="D8556" s="211" t="s">
        <v>381</v>
      </c>
      <c r="E8556" s="211" t="s">
        <v>3292</v>
      </c>
      <c r="F8556" s="211" t="s">
        <v>3291</v>
      </c>
    </row>
    <row r="8557" spans="1:6" x14ac:dyDescent="0.25">
      <c r="A8557" s="211" t="s">
        <v>5352</v>
      </c>
      <c r="B8557" s="211">
        <v>0</v>
      </c>
      <c r="C8557" s="211">
        <v>1</v>
      </c>
      <c r="D8557" s="211" t="s">
        <v>1714</v>
      </c>
      <c r="E8557" s="211" t="s">
        <v>3292</v>
      </c>
      <c r="F8557" s="211" t="s">
        <v>3291</v>
      </c>
    </row>
    <row r="8558" spans="1:6" x14ac:dyDescent="0.25">
      <c r="A8558" s="211" t="s">
        <v>5352</v>
      </c>
      <c r="B8558" s="211">
        <v>0</v>
      </c>
      <c r="C8558" s="211">
        <v>1</v>
      </c>
      <c r="D8558" s="211" t="s">
        <v>1716</v>
      </c>
      <c r="E8558" s="211" t="s">
        <v>3292</v>
      </c>
      <c r="F8558" s="211" t="s">
        <v>3291</v>
      </c>
    </row>
    <row r="8559" spans="1:6" x14ac:dyDescent="0.25">
      <c r="A8559" s="211" t="s">
        <v>5352</v>
      </c>
      <c r="B8559" s="211">
        <v>0</v>
      </c>
      <c r="C8559" s="211">
        <v>1</v>
      </c>
      <c r="D8559" s="211" t="s">
        <v>1718</v>
      </c>
      <c r="E8559" s="211" t="s">
        <v>3292</v>
      </c>
      <c r="F8559" s="211" t="s">
        <v>3291</v>
      </c>
    </row>
    <row r="8560" spans="1:6" x14ac:dyDescent="0.25">
      <c r="A8560" s="211" t="s">
        <v>5352</v>
      </c>
      <c r="B8560" s="211">
        <v>0</v>
      </c>
      <c r="C8560" s="211">
        <v>1</v>
      </c>
      <c r="D8560" s="211" t="s">
        <v>2379</v>
      </c>
      <c r="E8560" s="211" t="s">
        <v>3292</v>
      </c>
      <c r="F8560" s="211" t="s">
        <v>3291</v>
      </c>
    </row>
    <row r="8561" spans="1:6" x14ac:dyDescent="0.25">
      <c r="A8561" s="211" t="s">
        <v>5352</v>
      </c>
      <c r="B8561" s="211">
        <v>0</v>
      </c>
      <c r="C8561" s="211">
        <v>1</v>
      </c>
      <c r="D8561" s="211" t="s">
        <v>1722</v>
      </c>
      <c r="E8561" s="211" t="s">
        <v>3292</v>
      </c>
      <c r="F8561" s="211" t="s">
        <v>3291</v>
      </c>
    </row>
    <row r="8562" spans="1:6" x14ac:dyDescent="0.25">
      <c r="A8562" s="211" t="s">
        <v>5352</v>
      </c>
      <c r="B8562" s="211">
        <v>0</v>
      </c>
      <c r="C8562" s="211">
        <v>1</v>
      </c>
      <c r="D8562" s="211" t="s">
        <v>1724</v>
      </c>
      <c r="E8562" s="211" t="s">
        <v>3292</v>
      </c>
      <c r="F8562" s="211" t="s">
        <v>3291</v>
      </c>
    </row>
    <row r="8563" spans="1:6" x14ac:dyDescent="0.25">
      <c r="A8563" s="211" t="s">
        <v>5352</v>
      </c>
      <c r="B8563" s="211">
        <v>0</v>
      </c>
      <c r="C8563" s="211">
        <v>1</v>
      </c>
      <c r="D8563" s="211" t="s">
        <v>72</v>
      </c>
      <c r="E8563" s="211" t="s">
        <v>3292</v>
      </c>
      <c r="F8563" s="211" t="s">
        <v>3291</v>
      </c>
    </row>
    <row r="8564" spans="1:6" x14ac:dyDescent="0.25">
      <c r="A8564" s="211" t="s">
        <v>5352</v>
      </c>
      <c r="B8564" s="211">
        <v>0</v>
      </c>
      <c r="C8564" s="211">
        <v>1</v>
      </c>
      <c r="D8564" s="211" t="s">
        <v>73</v>
      </c>
      <c r="E8564" s="211" t="s">
        <v>3292</v>
      </c>
      <c r="F8564" s="211" t="s">
        <v>3291</v>
      </c>
    </row>
    <row r="8565" spans="1:6" x14ac:dyDescent="0.25">
      <c r="A8565" s="211" t="s">
        <v>5352</v>
      </c>
      <c r="B8565" s="211">
        <v>0</v>
      </c>
      <c r="C8565" s="211">
        <v>1</v>
      </c>
      <c r="D8565" s="211" t="s">
        <v>3107</v>
      </c>
      <c r="E8565" s="211" t="s">
        <v>3292</v>
      </c>
      <c r="F8565" s="211" t="s">
        <v>3291</v>
      </c>
    </row>
    <row r="8566" spans="1:6" x14ac:dyDescent="0.25">
      <c r="A8566" s="211" t="s">
        <v>5352</v>
      </c>
      <c r="B8566" s="211">
        <v>0</v>
      </c>
      <c r="C8566" s="211">
        <v>1</v>
      </c>
      <c r="D8566" s="211" t="s">
        <v>3109</v>
      </c>
      <c r="E8566" s="211" t="s">
        <v>3292</v>
      </c>
      <c r="F8566" s="211" t="s">
        <v>3291</v>
      </c>
    </row>
    <row r="8567" spans="1:6" x14ac:dyDescent="0.25">
      <c r="A8567" s="211" t="s">
        <v>5352</v>
      </c>
      <c r="B8567" s="211">
        <v>0</v>
      </c>
      <c r="C8567" s="211">
        <v>1</v>
      </c>
      <c r="D8567" s="211" t="s">
        <v>3111</v>
      </c>
      <c r="E8567" s="211" t="s">
        <v>3292</v>
      </c>
      <c r="F8567" s="211" t="s">
        <v>3291</v>
      </c>
    </row>
    <row r="8568" spans="1:6" x14ac:dyDescent="0.25">
      <c r="A8568" s="211" t="s">
        <v>5352</v>
      </c>
      <c r="B8568" s="211">
        <v>0</v>
      </c>
      <c r="C8568" s="211">
        <v>1</v>
      </c>
      <c r="D8568" s="211" t="s">
        <v>379</v>
      </c>
      <c r="E8568" s="211" t="s">
        <v>3482</v>
      </c>
      <c r="F8568" s="211" t="s">
        <v>3291</v>
      </c>
    </row>
    <row r="8569" spans="1:6" x14ac:dyDescent="0.25">
      <c r="A8569" s="211" t="s">
        <v>5352</v>
      </c>
      <c r="B8569" s="211">
        <v>0</v>
      </c>
      <c r="C8569" s="211">
        <v>1</v>
      </c>
      <c r="D8569" s="211" t="s">
        <v>385</v>
      </c>
      <c r="E8569" s="211" t="s">
        <v>3482</v>
      </c>
      <c r="F8569" s="211" t="s">
        <v>3291</v>
      </c>
    </row>
    <row r="8570" spans="1:6" x14ac:dyDescent="0.25">
      <c r="A8570" s="211" t="s">
        <v>5352</v>
      </c>
      <c r="B8570" s="211">
        <v>0</v>
      </c>
      <c r="C8570" s="211">
        <v>1</v>
      </c>
      <c r="D8570" s="211" t="s">
        <v>3162</v>
      </c>
      <c r="E8570" s="211" t="s">
        <v>3482</v>
      </c>
      <c r="F8570" s="211" t="s">
        <v>3291</v>
      </c>
    </row>
    <row r="8571" spans="1:6" x14ac:dyDescent="0.25">
      <c r="A8571" s="211" t="s">
        <v>5352</v>
      </c>
      <c r="B8571" s="211">
        <v>0</v>
      </c>
      <c r="C8571" s="211">
        <v>1</v>
      </c>
      <c r="D8571" s="211" t="s">
        <v>3247</v>
      </c>
      <c r="E8571" s="211" t="s">
        <v>3482</v>
      </c>
      <c r="F8571" s="211" t="s">
        <v>3291</v>
      </c>
    </row>
    <row r="8572" spans="1:6" x14ac:dyDescent="0.25">
      <c r="A8572" s="211" t="s">
        <v>5352</v>
      </c>
      <c r="B8572" s="211">
        <v>0</v>
      </c>
      <c r="C8572" s="211">
        <v>1</v>
      </c>
      <c r="D8572" s="211" t="s">
        <v>2283</v>
      </c>
      <c r="E8572" s="211" t="s">
        <v>3482</v>
      </c>
      <c r="F8572" s="211" t="s">
        <v>3291</v>
      </c>
    </row>
    <row r="8573" spans="1:6" x14ac:dyDescent="0.25">
      <c r="A8573" s="211" t="s">
        <v>5352</v>
      </c>
      <c r="B8573" s="211">
        <v>0</v>
      </c>
      <c r="C8573" s="211">
        <v>1</v>
      </c>
      <c r="D8573" s="211" t="s">
        <v>2282</v>
      </c>
      <c r="E8573" s="211" t="s">
        <v>3482</v>
      </c>
      <c r="F8573" s="211" t="s">
        <v>3291</v>
      </c>
    </row>
    <row r="8574" spans="1:6" x14ac:dyDescent="0.25">
      <c r="A8574" s="211" t="s">
        <v>5352</v>
      </c>
      <c r="B8574" s="211">
        <v>0</v>
      </c>
      <c r="C8574" s="211">
        <v>1</v>
      </c>
      <c r="D8574" s="211" t="s">
        <v>3387</v>
      </c>
      <c r="E8574" s="211" t="s">
        <v>3290</v>
      </c>
      <c r="F8574" s="211" t="s">
        <v>3291</v>
      </c>
    </row>
    <row r="8575" spans="1:6" x14ac:dyDescent="0.25">
      <c r="A8575" s="211" t="s">
        <v>5352</v>
      </c>
      <c r="B8575" s="211">
        <v>0</v>
      </c>
      <c r="C8575" s="211">
        <v>1</v>
      </c>
      <c r="D8575" s="211" t="s">
        <v>3388</v>
      </c>
      <c r="E8575" s="211" t="s">
        <v>3290</v>
      </c>
      <c r="F8575" s="211" t="s">
        <v>3291</v>
      </c>
    </row>
    <row r="8576" spans="1:6" x14ac:dyDescent="0.25">
      <c r="A8576" s="211" t="s">
        <v>5352</v>
      </c>
      <c r="B8576" s="211">
        <v>0</v>
      </c>
      <c r="C8576" s="211">
        <v>1</v>
      </c>
      <c r="D8576" s="211" t="s">
        <v>3389</v>
      </c>
      <c r="E8576" s="211" t="s">
        <v>3290</v>
      </c>
      <c r="F8576" s="211" t="s">
        <v>3291</v>
      </c>
    </row>
    <row r="8577" spans="1:6" x14ac:dyDescent="0.25">
      <c r="A8577" s="211" t="s">
        <v>5352</v>
      </c>
      <c r="B8577" s="211">
        <v>0</v>
      </c>
      <c r="C8577" s="211">
        <v>1</v>
      </c>
      <c r="D8577" s="211" t="s">
        <v>3563</v>
      </c>
      <c r="E8577" s="211" t="s">
        <v>3290</v>
      </c>
      <c r="F8577" s="211" t="s">
        <v>3291</v>
      </c>
    </row>
    <row r="8578" spans="1:6" x14ac:dyDescent="0.25">
      <c r="A8578" s="211" t="s">
        <v>5352</v>
      </c>
      <c r="B8578" s="211">
        <v>0</v>
      </c>
      <c r="C8578" s="211">
        <v>1</v>
      </c>
      <c r="D8578" s="211" t="s">
        <v>3391</v>
      </c>
      <c r="E8578" s="211" t="s">
        <v>3290</v>
      </c>
      <c r="F8578" s="211" t="s">
        <v>3291</v>
      </c>
    </row>
    <row r="8579" spans="1:6" x14ac:dyDescent="0.25">
      <c r="A8579" s="211" t="s">
        <v>5352</v>
      </c>
      <c r="B8579" s="211">
        <v>0</v>
      </c>
      <c r="C8579" s="211">
        <v>1</v>
      </c>
      <c r="D8579" s="211" t="s">
        <v>3392</v>
      </c>
      <c r="E8579" s="211" t="s">
        <v>3290</v>
      </c>
      <c r="F8579" s="211" t="s">
        <v>3291</v>
      </c>
    </row>
    <row r="8580" spans="1:6" x14ac:dyDescent="0.25">
      <c r="A8580" s="211" t="s">
        <v>5352</v>
      </c>
      <c r="B8580" s="211">
        <v>0</v>
      </c>
      <c r="C8580" s="211">
        <v>1</v>
      </c>
      <c r="D8580" s="211" t="s">
        <v>3457</v>
      </c>
      <c r="E8580" s="211" t="s">
        <v>3290</v>
      </c>
      <c r="F8580" s="211" t="s">
        <v>3291</v>
      </c>
    </row>
    <row r="8581" spans="1:6" x14ac:dyDescent="0.25">
      <c r="A8581" s="211" t="s">
        <v>5352</v>
      </c>
      <c r="B8581" s="211">
        <v>0</v>
      </c>
      <c r="C8581" s="211">
        <v>1</v>
      </c>
      <c r="D8581" s="211" t="s">
        <v>3458</v>
      </c>
      <c r="E8581" s="211" t="s">
        <v>3290</v>
      </c>
      <c r="F8581" s="211" t="s">
        <v>3291</v>
      </c>
    </row>
    <row r="8582" spans="1:6" x14ac:dyDescent="0.25">
      <c r="A8582" s="211" t="s">
        <v>5352</v>
      </c>
      <c r="B8582" s="211">
        <v>0</v>
      </c>
      <c r="C8582" s="211">
        <v>1</v>
      </c>
      <c r="D8582" s="211" t="s">
        <v>3459</v>
      </c>
      <c r="E8582" s="211" t="s">
        <v>3290</v>
      </c>
      <c r="F8582" s="211" t="s">
        <v>3291</v>
      </c>
    </row>
    <row r="8583" spans="1:6" x14ac:dyDescent="0.25">
      <c r="A8583" s="211" t="s">
        <v>5352</v>
      </c>
      <c r="B8583" s="211">
        <v>0</v>
      </c>
      <c r="C8583" s="211">
        <v>1</v>
      </c>
      <c r="D8583" s="211" t="s">
        <v>3562</v>
      </c>
      <c r="E8583" s="211" t="s">
        <v>3290</v>
      </c>
      <c r="F8583" s="211" t="s">
        <v>3291</v>
      </c>
    </row>
    <row r="8584" spans="1:6" x14ac:dyDescent="0.25">
      <c r="A8584" s="211" t="s">
        <v>5352</v>
      </c>
      <c r="B8584" s="211">
        <v>0</v>
      </c>
      <c r="C8584" s="211">
        <v>1</v>
      </c>
      <c r="D8584" s="211" t="s">
        <v>3461</v>
      </c>
      <c r="E8584" s="211" t="s">
        <v>3290</v>
      </c>
      <c r="F8584" s="211" t="s">
        <v>3291</v>
      </c>
    </row>
    <row r="8585" spans="1:6" x14ac:dyDescent="0.25">
      <c r="A8585" s="211" t="s">
        <v>5352</v>
      </c>
      <c r="B8585" s="211">
        <v>0</v>
      </c>
      <c r="C8585" s="211">
        <v>1</v>
      </c>
      <c r="D8585" s="211" t="s">
        <v>3462</v>
      </c>
      <c r="E8585" s="211" t="s">
        <v>3290</v>
      </c>
      <c r="F8585" s="211" t="s">
        <v>3291</v>
      </c>
    </row>
    <row r="8586" spans="1:6" x14ac:dyDescent="0.25">
      <c r="A8586" s="211" t="s">
        <v>5352</v>
      </c>
      <c r="B8586" s="211">
        <v>0</v>
      </c>
      <c r="C8586" s="211">
        <v>1</v>
      </c>
      <c r="D8586" s="211" t="s">
        <v>3200</v>
      </c>
      <c r="E8586" s="211" t="s">
        <v>127</v>
      </c>
      <c r="F8586" s="211" t="s">
        <v>3291</v>
      </c>
    </row>
    <row r="8587" spans="1:6" x14ac:dyDescent="0.25">
      <c r="A8587" s="211" t="s">
        <v>5352</v>
      </c>
      <c r="B8587" s="211">
        <v>0</v>
      </c>
      <c r="C8587" s="211">
        <v>1</v>
      </c>
      <c r="D8587" s="211" t="s">
        <v>3199</v>
      </c>
      <c r="E8587" s="211" t="s">
        <v>3292</v>
      </c>
      <c r="F8587" s="211" t="s">
        <v>3291</v>
      </c>
    </row>
    <row r="8588" spans="1:6" x14ac:dyDescent="0.25">
      <c r="A8588" s="211" t="s">
        <v>5352</v>
      </c>
      <c r="B8588" s="211">
        <v>0</v>
      </c>
      <c r="C8588" s="211">
        <v>1</v>
      </c>
      <c r="D8588" s="211" t="s">
        <v>3079</v>
      </c>
      <c r="E8588" s="211" t="s">
        <v>127</v>
      </c>
      <c r="F8588" s="211" t="s">
        <v>3291</v>
      </c>
    </row>
    <row r="8589" spans="1:6" x14ac:dyDescent="0.25">
      <c r="A8589" s="211" t="s">
        <v>5352</v>
      </c>
      <c r="B8589" s="211">
        <v>0</v>
      </c>
      <c r="C8589" s="211">
        <v>1</v>
      </c>
      <c r="D8589" s="211" t="s">
        <v>3080</v>
      </c>
      <c r="E8589" s="211" t="s">
        <v>3292</v>
      </c>
      <c r="F8589" s="211" t="s">
        <v>3291</v>
      </c>
    </row>
    <row r="8590" spans="1:6" x14ac:dyDescent="0.25">
      <c r="A8590" s="211" t="s">
        <v>5352</v>
      </c>
      <c r="B8590" s="211">
        <v>0</v>
      </c>
      <c r="C8590" s="211">
        <v>1</v>
      </c>
      <c r="D8590" s="211" t="s">
        <v>87</v>
      </c>
      <c r="E8590" s="211" t="s">
        <v>3292</v>
      </c>
      <c r="F8590" s="211" t="s">
        <v>3291</v>
      </c>
    </row>
    <row r="8591" spans="1:6" x14ac:dyDescent="0.25">
      <c r="A8591" s="211" t="s">
        <v>5352</v>
      </c>
      <c r="B8591" s="211">
        <v>0</v>
      </c>
      <c r="C8591" s="211">
        <v>1</v>
      </c>
      <c r="D8591" s="211" t="s">
        <v>209</v>
      </c>
      <c r="E8591" s="211" t="s">
        <v>3292</v>
      </c>
      <c r="F8591" s="211" t="s">
        <v>3291</v>
      </c>
    </row>
    <row r="8592" spans="1:6" x14ac:dyDescent="0.25">
      <c r="A8592" s="211" t="s">
        <v>5352</v>
      </c>
      <c r="B8592" s="211">
        <v>0</v>
      </c>
      <c r="C8592" s="211">
        <v>1</v>
      </c>
      <c r="D8592" s="211" t="s">
        <v>208</v>
      </c>
      <c r="E8592" s="211" t="s">
        <v>3292</v>
      </c>
      <c r="F8592" s="211" t="s">
        <v>3291</v>
      </c>
    </row>
    <row r="8593" spans="1:6" x14ac:dyDescent="0.25">
      <c r="A8593" s="211" t="s">
        <v>5352</v>
      </c>
      <c r="B8593" s="211">
        <v>0</v>
      </c>
      <c r="C8593" s="211">
        <v>1</v>
      </c>
      <c r="D8593" s="211" t="s">
        <v>3584</v>
      </c>
      <c r="E8593" s="211" t="s">
        <v>3292</v>
      </c>
      <c r="F8593" s="211" t="s">
        <v>3291</v>
      </c>
    </row>
    <row r="8594" spans="1:6" x14ac:dyDescent="0.25">
      <c r="A8594" s="211" t="s">
        <v>5352</v>
      </c>
      <c r="B8594" s="211">
        <v>0</v>
      </c>
      <c r="C8594" s="211">
        <v>1</v>
      </c>
      <c r="D8594" s="211" t="s">
        <v>3532</v>
      </c>
      <c r="E8594" s="211" t="s">
        <v>3292</v>
      </c>
      <c r="F8594" s="211" t="s">
        <v>3291</v>
      </c>
    </row>
    <row r="8595" spans="1:6" x14ac:dyDescent="0.25">
      <c r="A8595" s="211" t="s">
        <v>5352</v>
      </c>
      <c r="B8595" s="211">
        <v>0</v>
      </c>
      <c r="C8595" s="211">
        <v>1</v>
      </c>
      <c r="D8595" s="211" t="s">
        <v>1048</v>
      </c>
      <c r="E8595" s="211" t="s">
        <v>3292</v>
      </c>
      <c r="F8595" s="211" t="s">
        <v>3291</v>
      </c>
    </row>
    <row r="8596" spans="1:6" x14ac:dyDescent="0.25">
      <c r="A8596" s="211" t="s">
        <v>5352</v>
      </c>
      <c r="B8596" s="211">
        <v>0</v>
      </c>
      <c r="C8596" s="211">
        <v>1</v>
      </c>
      <c r="D8596" s="211" t="s">
        <v>1050</v>
      </c>
      <c r="E8596" s="211" t="s">
        <v>3292</v>
      </c>
      <c r="F8596" s="211" t="s">
        <v>3291</v>
      </c>
    </row>
    <row r="8597" spans="1:6" x14ac:dyDescent="0.25">
      <c r="A8597" s="211" t="s">
        <v>5352</v>
      </c>
      <c r="B8597" s="211">
        <v>0</v>
      </c>
      <c r="C8597" s="211">
        <v>1</v>
      </c>
      <c r="D8597" s="211" t="s">
        <v>1043</v>
      </c>
      <c r="E8597" s="211" t="s">
        <v>3292</v>
      </c>
      <c r="F8597" s="211" t="s">
        <v>3291</v>
      </c>
    </row>
    <row r="8598" spans="1:6" x14ac:dyDescent="0.25">
      <c r="A8598" s="211" t="s">
        <v>5352</v>
      </c>
      <c r="B8598" s="211">
        <v>0</v>
      </c>
      <c r="C8598" s="211">
        <v>1</v>
      </c>
      <c r="D8598" s="211" t="s">
        <v>3192</v>
      </c>
      <c r="E8598" s="211" t="s">
        <v>3292</v>
      </c>
      <c r="F8598" s="211" t="s">
        <v>3291</v>
      </c>
    </row>
    <row r="8599" spans="1:6" x14ac:dyDescent="0.25">
      <c r="A8599" s="211" t="s">
        <v>5352</v>
      </c>
      <c r="B8599" s="211">
        <v>0</v>
      </c>
      <c r="C8599" s="211">
        <v>1</v>
      </c>
      <c r="D8599" s="211" t="s">
        <v>926</v>
      </c>
      <c r="E8599" s="211" t="s">
        <v>3292</v>
      </c>
      <c r="F8599" s="211" t="s">
        <v>3291</v>
      </c>
    </row>
    <row r="8600" spans="1:6" x14ac:dyDescent="0.25">
      <c r="A8600" s="211" t="s">
        <v>5352</v>
      </c>
      <c r="B8600" s="211">
        <v>0</v>
      </c>
      <c r="C8600" s="211">
        <v>1</v>
      </c>
      <c r="D8600" s="211" t="s">
        <v>4275</v>
      </c>
      <c r="E8600" s="211" t="s">
        <v>127</v>
      </c>
      <c r="F8600" s="211" t="s">
        <v>3291</v>
      </c>
    </row>
    <row r="8601" spans="1:6" x14ac:dyDescent="0.25">
      <c r="A8601" s="211" t="s">
        <v>5352</v>
      </c>
      <c r="B8601" s="211">
        <v>0</v>
      </c>
      <c r="C8601" s="211">
        <v>1</v>
      </c>
      <c r="D8601" s="211" t="s">
        <v>3950</v>
      </c>
      <c r="E8601" s="211" t="s">
        <v>127</v>
      </c>
      <c r="F8601" s="211" t="s">
        <v>3291</v>
      </c>
    </row>
    <row r="8602" spans="1:6" x14ac:dyDescent="0.25">
      <c r="A8602" s="211" t="s">
        <v>5352</v>
      </c>
      <c r="B8602" s="211">
        <v>0</v>
      </c>
      <c r="C8602" s="211">
        <v>1</v>
      </c>
      <c r="D8602" s="300" t="s">
        <v>3074</v>
      </c>
      <c r="E8602" s="211" t="s">
        <v>3292</v>
      </c>
      <c r="F8602" s="211" t="s">
        <v>3291</v>
      </c>
    </row>
    <row r="8603" spans="1:6" x14ac:dyDescent="0.25">
      <c r="A8603" s="211" t="s">
        <v>5352</v>
      </c>
      <c r="B8603" s="211">
        <v>0</v>
      </c>
      <c r="C8603" s="211">
        <v>1</v>
      </c>
      <c r="D8603" s="300" t="s">
        <v>3075</v>
      </c>
      <c r="E8603" s="211" t="s">
        <v>127</v>
      </c>
      <c r="F8603" s="211" t="s">
        <v>3291</v>
      </c>
    </row>
    <row r="8604" spans="1:6" x14ac:dyDescent="0.25">
      <c r="A8604" s="211" t="s">
        <v>5352</v>
      </c>
      <c r="B8604" s="211">
        <v>0</v>
      </c>
      <c r="C8604" s="211">
        <v>1</v>
      </c>
      <c r="D8604" s="300" t="s">
        <v>2546</v>
      </c>
      <c r="E8604" s="211" t="s">
        <v>127</v>
      </c>
      <c r="F8604" s="211" t="s">
        <v>3291</v>
      </c>
    </row>
    <row r="8605" spans="1:6" x14ac:dyDescent="0.25">
      <c r="A8605" s="211" t="s">
        <v>5352</v>
      </c>
      <c r="B8605" s="211">
        <v>0</v>
      </c>
      <c r="C8605" s="211">
        <v>1</v>
      </c>
      <c r="D8605" s="211" t="s">
        <v>130</v>
      </c>
      <c r="E8605" s="211" t="s">
        <v>127</v>
      </c>
      <c r="F8605" s="211" t="s">
        <v>3291</v>
      </c>
    </row>
    <row r="8606" spans="1:6" x14ac:dyDescent="0.25">
      <c r="A8606" s="211" t="s">
        <v>5352</v>
      </c>
      <c r="B8606" s="211">
        <v>0</v>
      </c>
      <c r="C8606" s="211">
        <v>1</v>
      </c>
      <c r="D8606" s="211" t="s">
        <v>3568</v>
      </c>
      <c r="E8606" s="211" t="s">
        <v>127</v>
      </c>
      <c r="F8606" s="211" t="s">
        <v>3291</v>
      </c>
    </row>
    <row r="8607" spans="1:6" x14ac:dyDescent="0.25">
      <c r="A8607" s="211" t="s">
        <v>5352</v>
      </c>
      <c r="B8607" s="211">
        <v>0</v>
      </c>
      <c r="C8607" s="211">
        <v>1</v>
      </c>
      <c r="D8607" s="211" t="s">
        <v>3784</v>
      </c>
      <c r="E8607" s="211" t="s">
        <v>127</v>
      </c>
      <c r="F8607" s="211" t="s">
        <v>3291</v>
      </c>
    </row>
    <row r="8608" spans="1:6" x14ac:dyDescent="0.25">
      <c r="A8608" s="211" t="s">
        <v>5348</v>
      </c>
      <c r="B8608" s="211">
        <v>0</v>
      </c>
      <c r="C8608" s="211">
        <v>1</v>
      </c>
      <c r="D8608" s="211" t="s">
        <v>379</v>
      </c>
      <c r="E8608" s="211" t="s">
        <v>3482</v>
      </c>
      <c r="F8608" s="211" t="s">
        <v>3291</v>
      </c>
    </row>
    <row r="8609" spans="1:6" x14ac:dyDescent="0.25">
      <c r="A8609" s="211" t="s">
        <v>5348</v>
      </c>
      <c r="B8609" s="211">
        <v>0</v>
      </c>
      <c r="C8609" s="211">
        <v>1</v>
      </c>
      <c r="D8609" s="211" t="s">
        <v>385</v>
      </c>
      <c r="E8609" s="211" t="s">
        <v>3482</v>
      </c>
      <c r="F8609" s="211" t="s">
        <v>3291</v>
      </c>
    </row>
    <row r="8610" spans="1:6" x14ac:dyDescent="0.25">
      <c r="A8610" s="211" t="s">
        <v>5348</v>
      </c>
      <c r="B8610" s="211">
        <v>0</v>
      </c>
      <c r="C8610" s="211">
        <v>1</v>
      </c>
      <c r="D8610" s="211" t="s">
        <v>3162</v>
      </c>
      <c r="E8610" s="211" t="s">
        <v>3482</v>
      </c>
      <c r="F8610" s="211" t="s">
        <v>3291</v>
      </c>
    </row>
    <row r="8611" spans="1:6" x14ac:dyDescent="0.25">
      <c r="A8611" s="211" t="s">
        <v>5348</v>
      </c>
      <c r="B8611" s="211">
        <v>0</v>
      </c>
      <c r="C8611" s="211">
        <v>1</v>
      </c>
      <c r="D8611" s="211" t="s">
        <v>3247</v>
      </c>
      <c r="E8611" s="211" t="s">
        <v>3482</v>
      </c>
      <c r="F8611" s="211" t="s">
        <v>3291</v>
      </c>
    </row>
    <row r="8612" spans="1:6" x14ac:dyDescent="0.25">
      <c r="A8612" s="211" t="s">
        <v>5348</v>
      </c>
      <c r="B8612" s="211">
        <v>0</v>
      </c>
      <c r="C8612" s="211">
        <v>1</v>
      </c>
      <c r="D8612" s="211" t="s">
        <v>2283</v>
      </c>
      <c r="E8612" s="211" t="s">
        <v>3482</v>
      </c>
      <c r="F8612" s="211" t="s">
        <v>3291</v>
      </c>
    </row>
    <row r="8613" spans="1:6" x14ac:dyDescent="0.25">
      <c r="A8613" s="211" t="s">
        <v>5348</v>
      </c>
      <c r="B8613" s="211">
        <v>0</v>
      </c>
      <c r="C8613" s="211">
        <v>1</v>
      </c>
      <c r="D8613" s="211" t="s">
        <v>2282</v>
      </c>
      <c r="E8613" s="211" t="s">
        <v>3482</v>
      </c>
      <c r="F8613" s="211" t="s">
        <v>3291</v>
      </c>
    </row>
    <row r="8614" spans="1:6" x14ac:dyDescent="0.25">
      <c r="A8614" s="211" t="s">
        <v>5348</v>
      </c>
      <c r="B8614" s="211">
        <v>0</v>
      </c>
      <c r="C8614" s="211">
        <v>1</v>
      </c>
      <c r="D8614" s="211" t="s">
        <v>642</v>
      </c>
      <c r="E8614" s="211" t="s">
        <v>3482</v>
      </c>
      <c r="F8614" s="211" t="s">
        <v>3291</v>
      </c>
    </row>
    <row r="8615" spans="1:6" x14ac:dyDescent="0.25">
      <c r="A8615" s="211" t="s">
        <v>5348</v>
      </c>
      <c r="B8615" s="211">
        <v>0</v>
      </c>
      <c r="C8615" s="211">
        <v>1</v>
      </c>
      <c r="D8615" s="211" t="s">
        <v>397</v>
      </c>
      <c r="E8615" s="211" t="s">
        <v>3482</v>
      </c>
      <c r="F8615" s="211" t="s">
        <v>3291</v>
      </c>
    </row>
    <row r="8616" spans="1:6" x14ac:dyDescent="0.25">
      <c r="A8616" s="211" t="s">
        <v>5348</v>
      </c>
      <c r="B8616" s="211">
        <v>0</v>
      </c>
      <c r="C8616" s="211">
        <v>1</v>
      </c>
      <c r="D8616" s="211" t="s">
        <v>933</v>
      </c>
      <c r="E8616" s="211" t="s">
        <v>3482</v>
      </c>
      <c r="F8616" s="211" t="s">
        <v>3291</v>
      </c>
    </row>
    <row r="8617" spans="1:6" x14ac:dyDescent="0.25">
      <c r="A8617" s="211" t="s">
        <v>5348</v>
      </c>
      <c r="B8617" s="211">
        <v>0</v>
      </c>
      <c r="C8617" s="211">
        <v>1</v>
      </c>
      <c r="D8617" s="211" t="s">
        <v>1045</v>
      </c>
      <c r="E8617" s="211" t="s">
        <v>3482</v>
      </c>
      <c r="F8617" s="211" t="s">
        <v>3291</v>
      </c>
    </row>
    <row r="8618" spans="1:6" x14ac:dyDescent="0.25">
      <c r="A8618" s="211" t="s">
        <v>5348</v>
      </c>
      <c r="B8618" s="211">
        <v>0</v>
      </c>
      <c r="C8618" s="211">
        <v>1</v>
      </c>
      <c r="D8618" s="211" t="s">
        <v>1048</v>
      </c>
      <c r="E8618" s="211" t="s">
        <v>3292</v>
      </c>
      <c r="F8618" s="211" t="s">
        <v>3291</v>
      </c>
    </row>
    <row r="8619" spans="1:6" x14ac:dyDescent="0.25">
      <c r="A8619" s="211" t="s">
        <v>5348</v>
      </c>
      <c r="B8619" s="211">
        <v>0</v>
      </c>
      <c r="C8619" s="211">
        <v>1</v>
      </c>
      <c r="D8619" s="211" t="s">
        <v>395</v>
      </c>
      <c r="E8619" s="211" t="s">
        <v>3482</v>
      </c>
      <c r="F8619" s="211" t="s">
        <v>3291</v>
      </c>
    </row>
    <row r="8620" spans="1:6" x14ac:dyDescent="0.25">
      <c r="A8620" s="211" t="s">
        <v>5348</v>
      </c>
      <c r="B8620" s="211">
        <v>0</v>
      </c>
      <c r="C8620" s="211">
        <v>1</v>
      </c>
      <c r="D8620" s="211" t="s">
        <v>400</v>
      </c>
      <c r="E8620" s="211" t="s">
        <v>3482</v>
      </c>
      <c r="F8620" s="211" t="s">
        <v>3291</v>
      </c>
    </row>
    <row r="8621" spans="1:6" x14ac:dyDescent="0.25">
      <c r="A8621" s="211" t="s">
        <v>5348</v>
      </c>
      <c r="B8621" s="211">
        <v>0</v>
      </c>
      <c r="C8621" s="211">
        <v>1</v>
      </c>
      <c r="D8621" s="211" t="s">
        <v>1042</v>
      </c>
      <c r="E8621" s="211" t="s">
        <v>3482</v>
      </c>
      <c r="F8621" s="211" t="s">
        <v>3291</v>
      </c>
    </row>
    <row r="8622" spans="1:6" x14ac:dyDescent="0.25">
      <c r="A8622" s="211" t="s">
        <v>5348</v>
      </c>
      <c r="B8622" s="211">
        <v>0</v>
      </c>
      <c r="C8622" s="211">
        <v>1</v>
      </c>
      <c r="D8622" s="211" t="s">
        <v>392</v>
      </c>
      <c r="E8622" s="211" t="s">
        <v>3292</v>
      </c>
      <c r="F8622" s="211" t="s">
        <v>3291</v>
      </c>
    </row>
    <row r="8623" spans="1:6" x14ac:dyDescent="0.25">
      <c r="A8623" s="211" t="s">
        <v>5348</v>
      </c>
      <c r="B8623" s="211">
        <v>0</v>
      </c>
      <c r="C8623" s="211">
        <v>1</v>
      </c>
      <c r="D8623" s="211" t="s">
        <v>292</v>
      </c>
      <c r="E8623" s="211" t="s">
        <v>3292</v>
      </c>
      <c r="F8623" s="211" t="s">
        <v>3291</v>
      </c>
    </row>
    <row r="8624" spans="1:6" x14ac:dyDescent="0.25">
      <c r="A8624" s="211" t="s">
        <v>5348</v>
      </c>
      <c r="B8624" s="211">
        <v>0</v>
      </c>
      <c r="C8624" s="211">
        <v>1</v>
      </c>
      <c r="D8624" s="211" t="s">
        <v>403</v>
      </c>
      <c r="E8624" s="211" t="s">
        <v>3292</v>
      </c>
      <c r="F8624" s="211" t="s">
        <v>3291</v>
      </c>
    </row>
    <row r="8625" spans="1:6" x14ac:dyDescent="0.25">
      <c r="A8625" s="211" t="s">
        <v>5348</v>
      </c>
      <c r="B8625" s="211">
        <v>0</v>
      </c>
      <c r="C8625" s="211">
        <v>1</v>
      </c>
      <c r="D8625" s="211" t="s">
        <v>932</v>
      </c>
      <c r="E8625" s="211" t="s">
        <v>3292</v>
      </c>
      <c r="F8625" s="211" t="s">
        <v>3291</v>
      </c>
    </row>
    <row r="8626" spans="1:6" x14ac:dyDescent="0.25">
      <c r="A8626" s="211" t="s">
        <v>5348</v>
      </c>
      <c r="B8626" s="211">
        <v>0</v>
      </c>
      <c r="C8626" s="211">
        <v>1</v>
      </c>
      <c r="D8626" s="211" t="s">
        <v>381</v>
      </c>
      <c r="E8626" s="211" t="s">
        <v>3292</v>
      </c>
      <c r="F8626" s="211" t="s">
        <v>3291</v>
      </c>
    </row>
    <row r="8627" spans="1:6" x14ac:dyDescent="0.25">
      <c r="A8627" s="211" t="s">
        <v>5348</v>
      </c>
      <c r="B8627" s="211">
        <v>0</v>
      </c>
      <c r="C8627" s="211">
        <v>1</v>
      </c>
      <c r="D8627" s="211" t="s">
        <v>767</v>
      </c>
      <c r="E8627" s="211" t="s">
        <v>3292</v>
      </c>
      <c r="F8627" s="211" t="s">
        <v>3291</v>
      </c>
    </row>
    <row r="8628" spans="1:6" x14ac:dyDescent="0.25">
      <c r="A8628" s="211" t="s">
        <v>5348</v>
      </c>
      <c r="B8628" s="211">
        <v>0</v>
      </c>
      <c r="C8628" s="211">
        <v>1</v>
      </c>
      <c r="D8628" s="211" t="s">
        <v>3200</v>
      </c>
      <c r="E8628" s="211" t="s">
        <v>127</v>
      </c>
      <c r="F8628" s="211" t="s">
        <v>3291</v>
      </c>
    </row>
    <row r="8629" spans="1:6" x14ac:dyDescent="0.25">
      <c r="A8629" s="211" t="s">
        <v>5348</v>
      </c>
      <c r="B8629" s="211">
        <v>0</v>
      </c>
      <c r="C8629" s="211">
        <v>1</v>
      </c>
      <c r="D8629" s="211" t="s">
        <v>3199</v>
      </c>
      <c r="E8629" s="211" t="s">
        <v>3292</v>
      </c>
      <c r="F8629" s="211" t="s">
        <v>3291</v>
      </c>
    </row>
    <row r="8630" spans="1:6" x14ac:dyDescent="0.25">
      <c r="A8630" s="211" t="s">
        <v>5348</v>
      </c>
      <c r="B8630" s="211">
        <v>0</v>
      </c>
      <c r="C8630" s="211">
        <v>1</v>
      </c>
      <c r="D8630" s="211" t="s">
        <v>3079</v>
      </c>
      <c r="E8630" s="211" t="s">
        <v>127</v>
      </c>
      <c r="F8630" s="211" t="s">
        <v>3291</v>
      </c>
    </row>
    <row r="8631" spans="1:6" x14ac:dyDescent="0.25">
      <c r="A8631" s="211" t="s">
        <v>5348</v>
      </c>
      <c r="B8631" s="211">
        <v>0</v>
      </c>
      <c r="C8631" s="211">
        <v>1</v>
      </c>
      <c r="D8631" s="211" t="s">
        <v>3080</v>
      </c>
      <c r="E8631" s="211" t="s">
        <v>3292</v>
      </c>
      <c r="F8631" s="211" t="s">
        <v>3291</v>
      </c>
    </row>
    <row r="8632" spans="1:6" x14ac:dyDescent="0.25">
      <c r="A8632" s="211" t="s">
        <v>5348</v>
      </c>
      <c r="B8632" s="211">
        <v>0</v>
      </c>
      <c r="C8632" s="211">
        <v>1</v>
      </c>
      <c r="D8632" s="211" t="s">
        <v>87</v>
      </c>
      <c r="E8632" s="211" t="s">
        <v>3292</v>
      </c>
      <c r="F8632" s="211" t="s">
        <v>3291</v>
      </c>
    </row>
    <row r="8633" spans="1:6" x14ac:dyDescent="0.25">
      <c r="A8633" s="211" t="s">
        <v>5348</v>
      </c>
      <c r="B8633" s="211">
        <v>0</v>
      </c>
      <c r="C8633" s="211">
        <v>1</v>
      </c>
      <c r="D8633" s="211" t="s">
        <v>209</v>
      </c>
      <c r="E8633" s="211" t="s">
        <v>3292</v>
      </c>
      <c r="F8633" s="211" t="s">
        <v>3291</v>
      </c>
    </row>
    <row r="8634" spans="1:6" x14ac:dyDescent="0.25">
      <c r="A8634" s="211" t="s">
        <v>5348</v>
      </c>
      <c r="B8634" s="211">
        <v>0</v>
      </c>
      <c r="C8634" s="211">
        <v>1</v>
      </c>
      <c r="D8634" s="211" t="s">
        <v>208</v>
      </c>
      <c r="E8634" s="211" t="s">
        <v>3292</v>
      </c>
      <c r="F8634" s="211" t="s">
        <v>3291</v>
      </c>
    </row>
    <row r="8635" spans="1:6" x14ac:dyDescent="0.25">
      <c r="A8635" s="211" t="s">
        <v>5348</v>
      </c>
      <c r="B8635" s="211">
        <v>0</v>
      </c>
      <c r="C8635" s="211">
        <v>1</v>
      </c>
      <c r="D8635" s="211" t="s">
        <v>3584</v>
      </c>
      <c r="E8635" s="211" t="s">
        <v>3292</v>
      </c>
      <c r="F8635" s="211" t="s">
        <v>3291</v>
      </c>
    </row>
    <row r="8636" spans="1:6" x14ac:dyDescent="0.25">
      <c r="A8636" s="211" t="s">
        <v>5348</v>
      </c>
      <c r="B8636" s="211">
        <v>0</v>
      </c>
      <c r="C8636" s="211">
        <v>1</v>
      </c>
      <c r="D8636" s="211" t="s">
        <v>3532</v>
      </c>
      <c r="E8636" s="211" t="s">
        <v>3292</v>
      </c>
      <c r="F8636" s="211" t="s">
        <v>3291</v>
      </c>
    </row>
    <row r="8637" spans="1:6" x14ac:dyDescent="0.25">
      <c r="A8637" s="211" t="s">
        <v>5348</v>
      </c>
      <c r="B8637" s="211">
        <v>0</v>
      </c>
      <c r="C8637" s="211">
        <v>1</v>
      </c>
      <c r="D8637" s="211" t="s">
        <v>1050</v>
      </c>
      <c r="E8637" s="211" t="s">
        <v>3292</v>
      </c>
      <c r="F8637" s="211" t="s">
        <v>3291</v>
      </c>
    </row>
    <row r="8638" spans="1:6" x14ac:dyDescent="0.25">
      <c r="A8638" s="211" t="s">
        <v>5348</v>
      </c>
      <c r="B8638" s="211">
        <v>0</v>
      </c>
      <c r="C8638" s="211">
        <v>1</v>
      </c>
      <c r="D8638" s="211" t="s">
        <v>1043</v>
      </c>
      <c r="E8638" s="211" t="s">
        <v>3292</v>
      </c>
      <c r="F8638" s="211" t="s">
        <v>3291</v>
      </c>
    </row>
    <row r="8639" spans="1:6" x14ac:dyDescent="0.25">
      <c r="A8639" s="211" t="s">
        <v>5348</v>
      </c>
      <c r="B8639" s="211">
        <v>0</v>
      </c>
      <c r="C8639" s="211">
        <v>1</v>
      </c>
      <c r="D8639" s="211" t="s">
        <v>1714</v>
      </c>
      <c r="E8639" s="211" t="s">
        <v>3292</v>
      </c>
      <c r="F8639" s="211" t="s">
        <v>3291</v>
      </c>
    </row>
    <row r="8640" spans="1:6" x14ac:dyDescent="0.25">
      <c r="A8640" s="211" t="s">
        <v>5348</v>
      </c>
      <c r="B8640" s="211">
        <v>0</v>
      </c>
      <c r="C8640" s="211">
        <v>1</v>
      </c>
      <c r="D8640" s="211" t="s">
        <v>1716</v>
      </c>
      <c r="E8640" s="211" t="s">
        <v>3292</v>
      </c>
      <c r="F8640" s="211" t="s">
        <v>3291</v>
      </c>
    </row>
    <row r="8641" spans="1:6" x14ac:dyDescent="0.25">
      <c r="A8641" s="211" t="s">
        <v>5348</v>
      </c>
      <c r="B8641" s="211">
        <v>0</v>
      </c>
      <c r="C8641" s="211">
        <v>1</v>
      </c>
      <c r="D8641" s="211" t="s">
        <v>1718</v>
      </c>
      <c r="E8641" s="211" t="s">
        <v>3292</v>
      </c>
      <c r="F8641" s="211" t="s">
        <v>3291</v>
      </c>
    </row>
    <row r="8642" spans="1:6" x14ac:dyDescent="0.25">
      <c r="A8642" s="211" t="s">
        <v>5348</v>
      </c>
      <c r="B8642" s="211">
        <v>0</v>
      </c>
      <c r="C8642" s="211">
        <v>1</v>
      </c>
      <c r="D8642" s="211" t="s">
        <v>2379</v>
      </c>
      <c r="E8642" s="211" t="s">
        <v>3292</v>
      </c>
      <c r="F8642" s="211" t="s">
        <v>3291</v>
      </c>
    </row>
    <row r="8643" spans="1:6" x14ac:dyDescent="0.25">
      <c r="A8643" s="211" t="s">
        <v>5348</v>
      </c>
      <c r="B8643" s="211">
        <v>0</v>
      </c>
      <c r="C8643" s="211">
        <v>1</v>
      </c>
      <c r="D8643" s="211" t="s">
        <v>1722</v>
      </c>
      <c r="E8643" s="211" t="s">
        <v>3292</v>
      </c>
      <c r="F8643" s="211" t="s">
        <v>3291</v>
      </c>
    </row>
    <row r="8644" spans="1:6" x14ac:dyDescent="0.25">
      <c r="A8644" s="211" t="s">
        <v>5348</v>
      </c>
      <c r="B8644" s="211">
        <v>0</v>
      </c>
      <c r="C8644" s="211">
        <v>1</v>
      </c>
      <c r="D8644" s="211" t="s">
        <v>1724</v>
      </c>
      <c r="E8644" s="211" t="s">
        <v>3292</v>
      </c>
      <c r="F8644" s="211" t="s">
        <v>3291</v>
      </c>
    </row>
    <row r="8645" spans="1:6" x14ac:dyDescent="0.25">
      <c r="A8645" s="211" t="s">
        <v>5348</v>
      </c>
      <c r="B8645" s="211">
        <v>0</v>
      </c>
      <c r="C8645" s="211">
        <v>1</v>
      </c>
      <c r="D8645" s="211" t="s">
        <v>72</v>
      </c>
      <c r="E8645" s="211" t="s">
        <v>3292</v>
      </c>
      <c r="F8645" s="211" t="s">
        <v>3291</v>
      </c>
    </row>
    <row r="8646" spans="1:6" x14ac:dyDescent="0.25">
      <c r="A8646" s="211" t="s">
        <v>5348</v>
      </c>
      <c r="B8646" s="211">
        <v>0</v>
      </c>
      <c r="C8646" s="211">
        <v>1</v>
      </c>
      <c r="D8646" s="211" t="s">
        <v>73</v>
      </c>
      <c r="E8646" s="211" t="s">
        <v>3292</v>
      </c>
      <c r="F8646" s="211" t="s">
        <v>3291</v>
      </c>
    </row>
    <row r="8647" spans="1:6" x14ac:dyDescent="0.25">
      <c r="A8647" s="211" t="s">
        <v>5348</v>
      </c>
      <c r="B8647" s="211">
        <v>0</v>
      </c>
      <c r="C8647" s="211">
        <v>1</v>
      </c>
      <c r="D8647" s="211" t="s">
        <v>3107</v>
      </c>
      <c r="E8647" s="211" t="s">
        <v>3292</v>
      </c>
      <c r="F8647" s="211" t="s">
        <v>3291</v>
      </c>
    </row>
    <row r="8648" spans="1:6" x14ac:dyDescent="0.25">
      <c r="A8648" s="211" t="s">
        <v>5348</v>
      </c>
      <c r="B8648" s="211">
        <v>0</v>
      </c>
      <c r="C8648" s="211">
        <v>1</v>
      </c>
      <c r="D8648" s="211" t="s">
        <v>3109</v>
      </c>
      <c r="E8648" s="211" t="s">
        <v>3292</v>
      </c>
      <c r="F8648" s="211" t="s">
        <v>3291</v>
      </c>
    </row>
    <row r="8649" spans="1:6" x14ac:dyDescent="0.25">
      <c r="A8649" s="211" t="s">
        <v>5348</v>
      </c>
      <c r="B8649" s="211">
        <v>0</v>
      </c>
      <c r="C8649" s="211">
        <v>1</v>
      </c>
      <c r="D8649" s="211" t="s">
        <v>3111</v>
      </c>
      <c r="E8649" s="211" t="s">
        <v>3292</v>
      </c>
      <c r="F8649" s="211" t="s">
        <v>3291</v>
      </c>
    </row>
    <row r="8650" spans="1:6" x14ac:dyDescent="0.25">
      <c r="A8650" s="211" t="s">
        <v>5348</v>
      </c>
      <c r="B8650" s="211">
        <v>0</v>
      </c>
      <c r="C8650" s="211">
        <v>1</v>
      </c>
      <c r="D8650" s="211" t="s">
        <v>3192</v>
      </c>
      <c r="E8650" s="211" t="s">
        <v>3292</v>
      </c>
      <c r="F8650" s="211" t="s">
        <v>3291</v>
      </c>
    </row>
    <row r="8651" spans="1:6" x14ac:dyDescent="0.25">
      <c r="A8651" s="211" t="s">
        <v>5348</v>
      </c>
      <c r="B8651" s="211">
        <v>0</v>
      </c>
      <c r="C8651" s="211">
        <v>1</v>
      </c>
      <c r="D8651" s="211" t="s">
        <v>926</v>
      </c>
      <c r="E8651" s="211" t="s">
        <v>3292</v>
      </c>
      <c r="F8651" s="211" t="s">
        <v>3291</v>
      </c>
    </row>
    <row r="8652" spans="1:6" x14ac:dyDescent="0.25">
      <c r="A8652" s="211" t="s">
        <v>5348</v>
      </c>
      <c r="B8652" s="211">
        <v>0</v>
      </c>
      <c r="C8652" s="211">
        <v>1</v>
      </c>
      <c r="D8652" s="211" t="s">
        <v>4287</v>
      </c>
      <c r="E8652" s="211" t="s">
        <v>127</v>
      </c>
      <c r="F8652" s="211" t="s">
        <v>3291</v>
      </c>
    </row>
    <row r="8653" spans="1:6" x14ac:dyDescent="0.25">
      <c r="A8653" s="211" t="s">
        <v>5348</v>
      </c>
      <c r="B8653" s="211">
        <v>0</v>
      </c>
      <c r="C8653" s="211">
        <v>1</v>
      </c>
      <c r="D8653" s="211" t="s">
        <v>3960</v>
      </c>
      <c r="E8653" s="211" t="s">
        <v>127</v>
      </c>
      <c r="F8653" s="211" t="s">
        <v>3291</v>
      </c>
    </row>
    <row r="8654" spans="1:6" x14ac:dyDescent="0.25">
      <c r="A8654" s="211" t="s">
        <v>5348</v>
      </c>
      <c r="B8654" s="211">
        <v>0</v>
      </c>
      <c r="C8654" s="211">
        <v>1</v>
      </c>
      <c r="D8654" s="300" t="s">
        <v>3074</v>
      </c>
      <c r="E8654" s="211" t="s">
        <v>3292</v>
      </c>
      <c r="F8654" s="211" t="s">
        <v>3291</v>
      </c>
    </row>
    <row r="8655" spans="1:6" x14ac:dyDescent="0.25">
      <c r="A8655" s="211" t="s">
        <v>5348</v>
      </c>
      <c r="B8655" s="211">
        <v>0</v>
      </c>
      <c r="C8655" s="211">
        <v>1</v>
      </c>
      <c r="D8655" s="300" t="s">
        <v>3075</v>
      </c>
      <c r="E8655" s="211" t="s">
        <v>127</v>
      </c>
      <c r="F8655" s="211" t="s">
        <v>3291</v>
      </c>
    </row>
    <row r="8656" spans="1:6" x14ac:dyDescent="0.25">
      <c r="A8656" s="211" t="s">
        <v>5348</v>
      </c>
      <c r="B8656" s="211">
        <v>0</v>
      </c>
      <c r="C8656" s="211">
        <v>1</v>
      </c>
      <c r="D8656" s="300" t="s">
        <v>2546</v>
      </c>
      <c r="E8656" s="211" t="s">
        <v>127</v>
      </c>
      <c r="F8656" s="211" t="s">
        <v>3291</v>
      </c>
    </row>
    <row r="8657" spans="1:6" x14ac:dyDescent="0.25">
      <c r="A8657" s="211" t="s">
        <v>5348</v>
      </c>
      <c r="B8657" s="211">
        <v>0</v>
      </c>
      <c r="C8657" s="211">
        <v>1</v>
      </c>
      <c r="D8657" s="211" t="s">
        <v>130</v>
      </c>
      <c r="E8657" s="211" t="s">
        <v>127</v>
      </c>
      <c r="F8657" s="211" t="s">
        <v>3291</v>
      </c>
    </row>
    <row r="8658" spans="1:6" x14ac:dyDescent="0.25">
      <c r="A8658" s="211" t="s">
        <v>5348</v>
      </c>
      <c r="B8658" s="211">
        <v>0</v>
      </c>
      <c r="C8658" s="211">
        <v>1</v>
      </c>
      <c r="D8658" s="211" t="s">
        <v>3568</v>
      </c>
      <c r="E8658" s="211" t="s">
        <v>127</v>
      </c>
      <c r="F8658" s="211" t="s">
        <v>3291</v>
      </c>
    </row>
    <row r="8659" spans="1:6" x14ac:dyDescent="0.25">
      <c r="A8659" s="211" t="s">
        <v>5348</v>
      </c>
      <c r="B8659" s="211">
        <v>0</v>
      </c>
      <c r="C8659" s="211">
        <v>1</v>
      </c>
      <c r="D8659" s="211" t="s">
        <v>3784</v>
      </c>
      <c r="E8659" s="211" t="s">
        <v>127</v>
      </c>
      <c r="F8659" s="211" t="s">
        <v>3291</v>
      </c>
    </row>
    <row r="8660" spans="1:6" x14ac:dyDescent="0.25">
      <c r="A8660" s="211" t="s">
        <v>5345</v>
      </c>
      <c r="B8660" s="211">
        <v>0</v>
      </c>
      <c r="C8660" s="211">
        <v>1</v>
      </c>
      <c r="D8660" s="211" t="s">
        <v>379</v>
      </c>
      <c r="E8660" s="211" t="s">
        <v>3482</v>
      </c>
      <c r="F8660" s="211" t="s">
        <v>3291</v>
      </c>
    </row>
    <row r="8661" spans="1:6" x14ac:dyDescent="0.25">
      <c r="A8661" s="211" t="s">
        <v>5345</v>
      </c>
      <c r="B8661" s="211">
        <v>0</v>
      </c>
      <c r="C8661" s="211">
        <v>1</v>
      </c>
      <c r="D8661" s="211" t="s">
        <v>385</v>
      </c>
      <c r="E8661" s="211" t="s">
        <v>3482</v>
      </c>
      <c r="F8661" s="211" t="s">
        <v>3291</v>
      </c>
    </row>
    <row r="8662" spans="1:6" x14ac:dyDescent="0.25">
      <c r="A8662" s="211" t="s">
        <v>5345</v>
      </c>
      <c r="B8662" s="211">
        <v>0</v>
      </c>
      <c r="C8662" s="211">
        <v>1</v>
      </c>
      <c r="D8662" s="211" t="s">
        <v>3162</v>
      </c>
      <c r="E8662" s="211" t="s">
        <v>3482</v>
      </c>
      <c r="F8662" s="211" t="s">
        <v>3291</v>
      </c>
    </row>
    <row r="8663" spans="1:6" x14ac:dyDescent="0.25">
      <c r="A8663" s="211" t="s">
        <v>5345</v>
      </c>
      <c r="B8663" s="211">
        <v>0</v>
      </c>
      <c r="C8663" s="211">
        <v>1</v>
      </c>
      <c r="D8663" s="211" t="s">
        <v>3247</v>
      </c>
      <c r="E8663" s="211" t="s">
        <v>3482</v>
      </c>
      <c r="F8663" s="211" t="s">
        <v>3291</v>
      </c>
    </row>
    <row r="8664" spans="1:6" x14ac:dyDescent="0.25">
      <c r="A8664" s="211" t="s">
        <v>5345</v>
      </c>
      <c r="B8664" s="211">
        <v>0</v>
      </c>
      <c r="C8664" s="211">
        <v>1</v>
      </c>
      <c r="D8664" s="211" t="s">
        <v>2283</v>
      </c>
      <c r="E8664" s="211" t="s">
        <v>3482</v>
      </c>
      <c r="F8664" s="211" t="s">
        <v>3291</v>
      </c>
    </row>
    <row r="8665" spans="1:6" x14ac:dyDescent="0.25">
      <c r="A8665" s="211" t="s">
        <v>5345</v>
      </c>
      <c r="B8665" s="211">
        <v>0</v>
      </c>
      <c r="C8665" s="211">
        <v>1</v>
      </c>
      <c r="D8665" s="211" t="s">
        <v>2282</v>
      </c>
      <c r="E8665" s="211" t="s">
        <v>3482</v>
      </c>
      <c r="F8665" s="211" t="s">
        <v>3291</v>
      </c>
    </row>
    <row r="8666" spans="1:6" x14ac:dyDescent="0.25">
      <c r="A8666" s="211" t="s">
        <v>5345</v>
      </c>
      <c r="B8666" s="211">
        <v>0</v>
      </c>
      <c r="C8666" s="211">
        <v>1</v>
      </c>
      <c r="D8666" s="211" t="s">
        <v>642</v>
      </c>
      <c r="E8666" s="211" t="s">
        <v>3482</v>
      </c>
      <c r="F8666" s="211" t="s">
        <v>3291</v>
      </c>
    </row>
    <row r="8667" spans="1:6" x14ac:dyDescent="0.25">
      <c r="A8667" s="211" t="s">
        <v>5345</v>
      </c>
      <c r="B8667" s="211">
        <v>0</v>
      </c>
      <c r="C8667" s="211">
        <v>1</v>
      </c>
      <c r="D8667" s="211" t="s">
        <v>397</v>
      </c>
      <c r="E8667" s="211" t="s">
        <v>3482</v>
      </c>
      <c r="F8667" s="211" t="s">
        <v>3291</v>
      </c>
    </row>
    <row r="8668" spans="1:6" x14ac:dyDescent="0.25">
      <c r="A8668" s="211" t="s">
        <v>5345</v>
      </c>
      <c r="B8668" s="211">
        <v>0</v>
      </c>
      <c r="C8668" s="211">
        <v>1</v>
      </c>
      <c r="D8668" s="211" t="s">
        <v>933</v>
      </c>
      <c r="E8668" s="211" t="s">
        <v>3482</v>
      </c>
      <c r="F8668" s="211" t="s">
        <v>3291</v>
      </c>
    </row>
    <row r="8669" spans="1:6" x14ac:dyDescent="0.25">
      <c r="A8669" s="211" t="s">
        <v>5345</v>
      </c>
      <c r="B8669" s="211">
        <v>0</v>
      </c>
      <c r="C8669" s="211">
        <v>1</v>
      </c>
      <c r="D8669" s="211" t="s">
        <v>1045</v>
      </c>
      <c r="E8669" s="211" t="s">
        <v>3482</v>
      </c>
      <c r="F8669" s="211" t="s">
        <v>3291</v>
      </c>
    </row>
    <row r="8670" spans="1:6" x14ac:dyDescent="0.25">
      <c r="A8670" s="211" t="s">
        <v>5345</v>
      </c>
      <c r="B8670" s="211">
        <v>0</v>
      </c>
      <c r="C8670" s="211">
        <v>1</v>
      </c>
      <c r="D8670" s="211" t="s">
        <v>1048</v>
      </c>
      <c r="E8670" s="211" t="s">
        <v>3292</v>
      </c>
      <c r="F8670" s="211" t="s">
        <v>3291</v>
      </c>
    </row>
    <row r="8671" spans="1:6" x14ac:dyDescent="0.25">
      <c r="A8671" s="211" t="s">
        <v>5345</v>
      </c>
      <c r="B8671" s="211">
        <v>0</v>
      </c>
      <c r="C8671" s="211">
        <v>1</v>
      </c>
      <c r="D8671" s="211" t="s">
        <v>395</v>
      </c>
      <c r="E8671" s="211" t="s">
        <v>3482</v>
      </c>
      <c r="F8671" s="211" t="s">
        <v>3291</v>
      </c>
    </row>
    <row r="8672" spans="1:6" x14ac:dyDescent="0.25">
      <c r="A8672" s="211" t="s">
        <v>5345</v>
      </c>
      <c r="B8672" s="211">
        <v>0</v>
      </c>
      <c r="C8672" s="211">
        <v>1</v>
      </c>
      <c r="D8672" s="211" t="s">
        <v>400</v>
      </c>
      <c r="E8672" s="211" t="s">
        <v>3482</v>
      </c>
      <c r="F8672" s="211" t="s">
        <v>3291</v>
      </c>
    </row>
    <row r="8673" spans="1:6" x14ac:dyDescent="0.25">
      <c r="A8673" s="211" t="s">
        <v>5345</v>
      </c>
      <c r="B8673" s="211">
        <v>0</v>
      </c>
      <c r="C8673" s="211">
        <v>1</v>
      </c>
      <c r="D8673" s="211" t="s">
        <v>1042</v>
      </c>
      <c r="E8673" s="211" t="s">
        <v>3482</v>
      </c>
      <c r="F8673" s="211" t="s">
        <v>3291</v>
      </c>
    </row>
    <row r="8674" spans="1:6" x14ac:dyDescent="0.25">
      <c r="A8674" s="211" t="s">
        <v>5345</v>
      </c>
      <c r="B8674" s="211">
        <v>0</v>
      </c>
      <c r="C8674" s="211">
        <v>1</v>
      </c>
      <c r="D8674" s="211" t="s">
        <v>392</v>
      </c>
      <c r="E8674" s="211" t="s">
        <v>3292</v>
      </c>
      <c r="F8674" s="211" t="s">
        <v>3291</v>
      </c>
    </row>
    <row r="8675" spans="1:6" x14ac:dyDescent="0.25">
      <c r="A8675" s="211" t="s">
        <v>5345</v>
      </c>
      <c r="B8675" s="211">
        <v>0</v>
      </c>
      <c r="C8675" s="211">
        <v>1</v>
      </c>
      <c r="D8675" s="211" t="s">
        <v>292</v>
      </c>
      <c r="E8675" s="211" t="s">
        <v>3292</v>
      </c>
      <c r="F8675" s="211" t="s">
        <v>3291</v>
      </c>
    </row>
    <row r="8676" spans="1:6" x14ac:dyDescent="0.25">
      <c r="A8676" s="211" t="s">
        <v>5345</v>
      </c>
      <c r="B8676" s="211">
        <v>0</v>
      </c>
      <c r="C8676" s="211">
        <v>1</v>
      </c>
      <c r="D8676" s="211" t="s">
        <v>403</v>
      </c>
      <c r="E8676" s="211" t="s">
        <v>3292</v>
      </c>
      <c r="F8676" s="211" t="s">
        <v>3291</v>
      </c>
    </row>
    <row r="8677" spans="1:6" x14ac:dyDescent="0.25">
      <c r="A8677" s="211" t="s">
        <v>5345</v>
      </c>
      <c r="B8677" s="211">
        <v>0</v>
      </c>
      <c r="C8677" s="211">
        <v>1</v>
      </c>
      <c r="D8677" s="211" t="s">
        <v>932</v>
      </c>
      <c r="E8677" s="211" t="s">
        <v>3292</v>
      </c>
      <c r="F8677" s="211" t="s">
        <v>3291</v>
      </c>
    </row>
    <row r="8678" spans="1:6" x14ac:dyDescent="0.25">
      <c r="A8678" s="211" t="s">
        <v>5345</v>
      </c>
      <c r="B8678" s="211">
        <v>0</v>
      </c>
      <c r="C8678" s="211">
        <v>1</v>
      </c>
      <c r="D8678" s="211" t="s">
        <v>381</v>
      </c>
      <c r="E8678" s="211" t="s">
        <v>3292</v>
      </c>
      <c r="F8678" s="211" t="s">
        <v>3291</v>
      </c>
    </row>
    <row r="8679" spans="1:6" x14ac:dyDescent="0.25">
      <c r="A8679" s="211" t="s">
        <v>5345</v>
      </c>
      <c r="B8679" s="211">
        <v>0</v>
      </c>
      <c r="C8679" s="211">
        <v>1</v>
      </c>
      <c r="D8679" s="211" t="s">
        <v>767</v>
      </c>
      <c r="E8679" s="211" t="s">
        <v>3292</v>
      </c>
      <c r="F8679" s="211" t="s">
        <v>3291</v>
      </c>
    </row>
    <row r="8680" spans="1:6" x14ac:dyDescent="0.25">
      <c r="A8680" s="211" t="s">
        <v>5345</v>
      </c>
      <c r="B8680" s="211">
        <v>0</v>
      </c>
      <c r="C8680" s="211">
        <v>1</v>
      </c>
      <c r="D8680" s="211" t="s">
        <v>3200</v>
      </c>
      <c r="E8680" s="211" t="s">
        <v>127</v>
      </c>
      <c r="F8680" s="211" t="s">
        <v>3291</v>
      </c>
    </row>
    <row r="8681" spans="1:6" x14ac:dyDescent="0.25">
      <c r="A8681" s="211" t="s">
        <v>5345</v>
      </c>
      <c r="B8681" s="211">
        <v>0</v>
      </c>
      <c r="C8681" s="211">
        <v>1</v>
      </c>
      <c r="D8681" s="211" t="s">
        <v>3199</v>
      </c>
      <c r="E8681" s="211" t="s">
        <v>3292</v>
      </c>
      <c r="F8681" s="211" t="s">
        <v>3291</v>
      </c>
    </row>
    <row r="8682" spans="1:6" x14ac:dyDescent="0.25">
      <c r="A8682" s="211" t="s">
        <v>5345</v>
      </c>
      <c r="B8682" s="211">
        <v>0</v>
      </c>
      <c r="C8682" s="211">
        <v>1</v>
      </c>
      <c r="D8682" s="211" t="s">
        <v>3079</v>
      </c>
      <c r="E8682" s="211" t="s">
        <v>127</v>
      </c>
      <c r="F8682" s="211" t="s">
        <v>3291</v>
      </c>
    </row>
    <row r="8683" spans="1:6" x14ac:dyDescent="0.25">
      <c r="A8683" s="211" t="s">
        <v>5345</v>
      </c>
      <c r="B8683" s="211">
        <v>0</v>
      </c>
      <c r="C8683" s="211">
        <v>1</v>
      </c>
      <c r="D8683" s="211" t="s">
        <v>3080</v>
      </c>
      <c r="E8683" s="211" t="s">
        <v>3292</v>
      </c>
      <c r="F8683" s="211" t="s">
        <v>3291</v>
      </c>
    </row>
    <row r="8684" spans="1:6" x14ac:dyDescent="0.25">
      <c r="A8684" s="211" t="s">
        <v>5345</v>
      </c>
      <c r="B8684" s="211">
        <v>0</v>
      </c>
      <c r="C8684" s="211">
        <v>1</v>
      </c>
      <c r="D8684" s="211" t="s">
        <v>87</v>
      </c>
      <c r="E8684" s="211" t="s">
        <v>3292</v>
      </c>
      <c r="F8684" s="211" t="s">
        <v>3291</v>
      </c>
    </row>
    <row r="8685" spans="1:6" x14ac:dyDescent="0.25">
      <c r="A8685" s="211" t="s">
        <v>5345</v>
      </c>
      <c r="B8685" s="211">
        <v>0</v>
      </c>
      <c r="C8685" s="211">
        <v>1</v>
      </c>
      <c r="D8685" s="211" t="s">
        <v>209</v>
      </c>
      <c r="E8685" s="211" t="s">
        <v>3292</v>
      </c>
      <c r="F8685" s="211" t="s">
        <v>3291</v>
      </c>
    </row>
    <row r="8686" spans="1:6" x14ac:dyDescent="0.25">
      <c r="A8686" s="211" t="s">
        <v>5345</v>
      </c>
      <c r="B8686" s="211">
        <v>0</v>
      </c>
      <c r="C8686" s="211">
        <v>1</v>
      </c>
      <c r="D8686" s="211" t="s">
        <v>208</v>
      </c>
      <c r="E8686" s="211" t="s">
        <v>3292</v>
      </c>
      <c r="F8686" s="211" t="s">
        <v>3291</v>
      </c>
    </row>
    <row r="8687" spans="1:6" x14ac:dyDescent="0.25">
      <c r="A8687" s="211" t="s">
        <v>5345</v>
      </c>
      <c r="B8687" s="211">
        <v>0</v>
      </c>
      <c r="C8687" s="211">
        <v>1</v>
      </c>
      <c r="D8687" s="211" t="s">
        <v>3584</v>
      </c>
      <c r="E8687" s="211" t="s">
        <v>3292</v>
      </c>
      <c r="F8687" s="211" t="s">
        <v>3291</v>
      </c>
    </row>
    <row r="8688" spans="1:6" x14ac:dyDescent="0.25">
      <c r="A8688" s="211" t="s">
        <v>5345</v>
      </c>
      <c r="B8688" s="211">
        <v>0</v>
      </c>
      <c r="C8688" s="211">
        <v>1</v>
      </c>
      <c r="D8688" s="211" t="s">
        <v>3532</v>
      </c>
      <c r="E8688" s="211" t="s">
        <v>3292</v>
      </c>
      <c r="F8688" s="211" t="s">
        <v>3291</v>
      </c>
    </row>
    <row r="8689" spans="1:6" x14ac:dyDescent="0.25">
      <c r="A8689" s="211" t="s">
        <v>5345</v>
      </c>
      <c r="B8689" s="211">
        <v>0</v>
      </c>
      <c r="C8689" s="211">
        <v>1</v>
      </c>
      <c r="D8689" s="211" t="s">
        <v>1050</v>
      </c>
      <c r="E8689" s="211" t="s">
        <v>3292</v>
      </c>
      <c r="F8689" s="211" t="s">
        <v>3291</v>
      </c>
    </row>
    <row r="8690" spans="1:6" x14ac:dyDescent="0.25">
      <c r="A8690" s="211" t="s">
        <v>5345</v>
      </c>
      <c r="B8690" s="211">
        <v>0</v>
      </c>
      <c r="C8690" s="211">
        <v>1</v>
      </c>
      <c r="D8690" s="211" t="s">
        <v>1043</v>
      </c>
      <c r="E8690" s="211" t="s">
        <v>3292</v>
      </c>
      <c r="F8690" s="211" t="s">
        <v>3291</v>
      </c>
    </row>
    <row r="8691" spans="1:6" x14ac:dyDescent="0.25">
      <c r="A8691" s="211" t="s">
        <v>5345</v>
      </c>
      <c r="B8691" s="211">
        <v>0</v>
      </c>
      <c r="C8691" s="211">
        <v>1</v>
      </c>
      <c r="D8691" s="211" t="s">
        <v>1714</v>
      </c>
      <c r="E8691" s="211" t="s">
        <v>3292</v>
      </c>
      <c r="F8691" s="211" t="s">
        <v>3291</v>
      </c>
    </row>
    <row r="8692" spans="1:6" x14ac:dyDescent="0.25">
      <c r="A8692" s="211" t="s">
        <v>5345</v>
      </c>
      <c r="B8692" s="211">
        <v>0</v>
      </c>
      <c r="C8692" s="211">
        <v>1</v>
      </c>
      <c r="D8692" s="211" t="s">
        <v>1716</v>
      </c>
      <c r="E8692" s="211" t="s">
        <v>3292</v>
      </c>
      <c r="F8692" s="211" t="s">
        <v>3291</v>
      </c>
    </row>
    <row r="8693" spans="1:6" x14ac:dyDescent="0.25">
      <c r="A8693" s="211" t="s">
        <v>5345</v>
      </c>
      <c r="B8693" s="211">
        <v>0</v>
      </c>
      <c r="C8693" s="211">
        <v>1</v>
      </c>
      <c r="D8693" s="211" t="s">
        <v>1718</v>
      </c>
      <c r="E8693" s="211" t="s">
        <v>3292</v>
      </c>
      <c r="F8693" s="211" t="s">
        <v>3291</v>
      </c>
    </row>
    <row r="8694" spans="1:6" x14ac:dyDescent="0.25">
      <c r="A8694" s="211" t="s">
        <v>5345</v>
      </c>
      <c r="B8694" s="211">
        <v>0</v>
      </c>
      <c r="C8694" s="211">
        <v>1</v>
      </c>
      <c r="D8694" s="211" t="s">
        <v>2379</v>
      </c>
      <c r="E8694" s="211" t="s">
        <v>3292</v>
      </c>
      <c r="F8694" s="211" t="s">
        <v>3291</v>
      </c>
    </row>
    <row r="8695" spans="1:6" x14ac:dyDescent="0.25">
      <c r="A8695" s="211" t="s">
        <v>5345</v>
      </c>
      <c r="B8695" s="211">
        <v>0</v>
      </c>
      <c r="C8695" s="211">
        <v>1</v>
      </c>
      <c r="D8695" s="211" t="s">
        <v>1722</v>
      </c>
      <c r="E8695" s="211" t="s">
        <v>3292</v>
      </c>
      <c r="F8695" s="211" t="s">
        <v>3291</v>
      </c>
    </row>
    <row r="8696" spans="1:6" x14ac:dyDescent="0.25">
      <c r="A8696" s="211" t="s">
        <v>5345</v>
      </c>
      <c r="B8696" s="211">
        <v>0</v>
      </c>
      <c r="C8696" s="211">
        <v>1</v>
      </c>
      <c r="D8696" s="211" t="s">
        <v>1724</v>
      </c>
      <c r="E8696" s="211" t="s">
        <v>3292</v>
      </c>
      <c r="F8696" s="211" t="s">
        <v>3291</v>
      </c>
    </row>
    <row r="8697" spans="1:6" x14ac:dyDescent="0.25">
      <c r="A8697" s="211" t="s">
        <v>5345</v>
      </c>
      <c r="B8697" s="211">
        <v>0</v>
      </c>
      <c r="C8697" s="211">
        <v>1</v>
      </c>
      <c r="D8697" s="211" t="s">
        <v>72</v>
      </c>
      <c r="E8697" s="211" t="s">
        <v>3292</v>
      </c>
      <c r="F8697" s="211" t="s">
        <v>3291</v>
      </c>
    </row>
    <row r="8698" spans="1:6" x14ac:dyDescent="0.25">
      <c r="A8698" s="211" t="s">
        <v>5345</v>
      </c>
      <c r="B8698" s="211">
        <v>0</v>
      </c>
      <c r="C8698" s="211">
        <v>1</v>
      </c>
      <c r="D8698" s="211" t="s">
        <v>73</v>
      </c>
      <c r="E8698" s="211" t="s">
        <v>3292</v>
      </c>
      <c r="F8698" s="211" t="s">
        <v>3291</v>
      </c>
    </row>
    <row r="8699" spans="1:6" x14ac:dyDescent="0.25">
      <c r="A8699" s="211" t="s">
        <v>5345</v>
      </c>
      <c r="B8699" s="211">
        <v>0</v>
      </c>
      <c r="C8699" s="211">
        <v>1</v>
      </c>
      <c r="D8699" s="211" t="s">
        <v>3107</v>
      </c>
      <c r="E8699" s="211" t="s">
        <v>3292</v>
      </c>
      <c r="F8699" s="211" t="s">
        <v>3291</v>
      </c>
    </row>
    <row r="8700" spans="1:6" x14ac:dyDescent="0.25">
      <c r="A8700" s="211" t="s">
        <v>5345</v>
      </c>
      <c r="B8700" s="211">
        <v>0</v>
      </c>
      <c r="C8700" s="211">
        <v>1</v>
      </c>
      <c r="D8700" s="211" t="s">
        <v>3109</v>
      </c>
      <c r="E8700" s="211" t="s">
        <v>3292</v>
      </c>
      <c r="F8700" s="211" t="s">
        <v>3291</v>
      </c>
    </row>
    <row r="8701" spans="1:6" x14ac:dyDescent="0.25">
      <c r="A8701" s="211" t="s">
        <v>5345</v>
      </c>
      <c r="B8701" s="211">
        <v>0</v>
      </c>
      <c r="C8701" s="211">
        <v>1</v>
      </c>
      <c r="D8701" s="211" t="s">
        <v>3111</v>
      </c>
      <c r="E8701" s="211" t="s">
        <v>3292</v>
      </c>
      <c r="F8701" s="211" t="s">
        <v>3291</v>
      </c>
    </row>
    <row r="8702" spans="1:6" x14ac:dyDescent="0.25">
      <c r="A8702" s="211" t="s">
        <v>5345</v>
      </c>
      <c r="B8702" s="211">
        <v>0</v>
      </c>
      <c r="C8702" s="211">
        <v>1</v>
      </c>
      <c r="D8702" s="211" t="s">
        <v>3192</v>
      </c>
      <c r="E8702" s="211" t="s">
        <v>3292</v>
      </c>
      <c r="F8702" s="211" t="s">
        <v>3291</v>
      </c>
    </row>
    <row r="8703" spans="1:6" x14ac:dyDescent="0.25">
      <c r="A8703" s="211" t="s">
        <v>5345</v>
      </c>
      <c r="B8703" s="211">
        <v>0</v>
      </c>
      <c r="C8703" s="211">
        <v>1</v>
      </c>
      <c r="D8703" s="211" t="s">
        <v>926</v>
      </c>
      <c r="E8703" s="211" t="s">
        <v>3292</v>
      </c>
      <c r="F8703" s="211" t="s">
        <v>3291</v>
      </c>
    </row>
    <row r="8704" spans="1:6" x14ac:dyDescent="0.25">
      <c r="A8704" s="211" t="s">
        <v>5345</v>
      </c>
      <c r="B8704" s="211">
        <v>0</v>
      </c>
      <c r="C8704" s="211">
        <v>1</v>
      </c>
      <c r="D8704" s="211" t="s">
        <v>4287</v>
      </c>
      <c r="E8704" s="211" t="s">
        <v>127</v>
      </c>
      <c r="F8704" s="211" t="s">
        <v>3291</v>
      </c>
    </row>
    <row r="8705" spans="1:6" x14ac:dyDescent="0.25">
      <c r="A8705" s="211" t="s">
        <v>5345</v>
      </c>
      <c r="B8705" s="211">
        <v>0</v>
      </c>
      <c r="C8705" s="211">
        <v>1</v>
      </c>
      <c r="D8705" s="211" t="s">
        <v>3960</v>
      </c>
      <c r="E8705" s="211" t="s">
        <v>127</v>
      </c>
      <c r="F8705" s="211" t="s">
        <v>3291</v>
      </c>
    </row>
    <row r="8706" spans="1:6" x14ac:dyDescent="0.25">
      <c r="A8706" s="211" t="s">
        <v>5345</v>
      </c>
      <c r="B8706" s="211">
        <v>0</v>
      </c>
      <c r="C8706" s="211">
        <v>1</v>
      </c>
      <c r="D8706" s="300" t="s">
        <v>3074</v>
      </c>
      <c r="E8706" s="211" t="s">
        <v>3292</v>
      </c>
      <c r="F8706" s="211" t="s">
        <v>3291</v>
      </c>
    </row>
    <row r="8707" spans="1:6" x14ac:dyDescent="0.25">
      <c r="A8707" s="211" t="s">
        <v>5345</v>
      </c>
      <c r="B8707" s="211">
        <v>0</v>
      </c>
      <c r="C8707" s="211">
        <v>1</v>
      </c>
      <c r="D8707" s="300" t="s">
        <v>3075</v>
      </c>
      <c r="E8707" s="211" t="s">
        <v>127</v>
      </c>
      <c r="F8707" s="211" t="s">
        <v>3291</v>
      </c>
    </row>
    <row r="8708" spans="1:6" x14ac:dyDescent="0.25">
      <c r="A8708" s="211" t="s">
        <v>5345</v>
      </c>
      <c r="B8708" s="211">
        <v>0</v>
      </c>
      <c r="C8708" s="211">
        <v>1</v>
      </c>
      <c r="D8708" s="300" t="s">
        <v>2546</v>
      </c>
      <c r="E8708" s="211" t="s">
        <v>127</v>
      </c>
      <c r="F8708" s="211" t="s">
        <v>3291</v>
      </c>
    </row>
    <row r="8709" spans="1:6" x14ac:dyDescent="0.25">
      <c r="A8709" s="211" t="s">
        <v>5345</v>
      </c>
      <c r="B8709" s="211">
        <v>0</v>
      </c>
      <c r="C8709" s="211">
        <v>1</v>
      </c>
      <c r="D8709" s="211" t="s">
        <v>130</v>
      </c>
      <c r="E8709" s="211" t="s">
        <v>127</v>
      </c>
      <c r="F8709" s="211" t="s">
        <v>3291</v>
      </c>
    </row>
    <row r="8710" spans="1:6" x14ac:dyDescent="0.25">
      <c r="A8710" s="211" t="s">
        <v>5345</v>
      </c>
      <c r="B8710" s="211">
        <v>0</v>
      </c>
      <c r="C8710" s="211">
        <v>1</v>
      </c>
      <c r="D8710" s="211" t="s">
        <v>3568</v>
      </c>
      <c r="E8710" s="211" t="s">
        <v>127</v>
      </c>
      <c r="F8710" s="211" t="s">
        <v>3291</v>
      </c>
    </row>
    <row r="8711" spans="1:6" x14ac:dyDescent="0.25">
      <c r="A8711" s="211" t="s">
        <v>5345</v>
      </c>
      <c r="B8711" s="211">
        <v>0</v>
      </c>
      <c r="C8711" s="211">
        <v>1</v>
      </c>
      <c r="D8711" s="211" t="s">
        <v>3784</v>
      </c>
      <c r="E8711" s="211" t="s">
        <v>127</v>
      </c>
      <c r="F8711" s="211" t="s">
        <v>3291</v>
      </c>
    </row>
    <row r="8712" spans="1:6" x14ac:dyDescent="0.25">
      <c r="A8712" s="211" t="s">
        <v>5350</v>
      </c>
      <c r="B8712" s="211">
        <v>0</v>
      </c>
      <c r="C8712" s="211">
        <v>1</v>
      </c>
      <c r="D8712" s="211" t="s">
        <v>379</v>
      </c>
      <c r="E8712" s="211" t="s">
        <v>3482</v>
      </c>
      <c r="F8712" s="211" t="s">
        <v>3291</v>
      </c>
    </row>
    <row r="8713" spans="1:6" x14ac:dyDescent="0.25">
      <c r="A8713" s="211" t="s">
        <v>5350</v>
      </c>
      <c r="B8713" s="211">
        <v>0</v>
      </c>
      <c r="C8713" s="211">
        <v>1</v>
      </c>
      <c r="D8713" s="211" t="s">
        <v>385</v>
      </c>
      <c r="E8713" s="211" t="s">
        <v>3482</v>
      </c>
      <c r="F8713" s="211" t="s">
        <v>3291</v>
      </c>
    </row>
    <row r="8714" spans="1:6" x14ac:dyDescent="0.25">
      <c r="A8714" s="211" t="s">
        <v>5350</v>
      </c>
      <c r="B8714" s="211">
        <v>0</v>
      </c>
      <c r="C8714" s="211">
        <v>1</v>
      </c>
      <c r="D8714" s="211" t="s">
        <v>3162</v>
      </c>
      <c r="E8714" s="211" t="s">
        <v>3482</v>
      </c>
      <c r="F8714" s="211" t="s">
        <v>3291</v>
      </c>
    </row>
    <row r="8715" spans="1:6" x14ac:dyDescent="0.25">
      <c r="A8715" s="211" t="s">
        <v>5350</v>
      </c>
      <c r="B8715" s="211">
        <v>0</v>
      </c>
      <c r="C8715" s="211">
        <v>1</v>
      </c>
      <c r="D8715" s="211" t="s">
        <v>3247</v>
      </c>
      <c r="E8715" s="211" t="s">
        <v>3482</v>
      </c>
      <c r="F8715" s="211" t="s">
        <v>3291</v>
      </c>
    </row>
    <row r="8716" spans="1:6" x14ac:dyDescent="0.25">
      <c r="A8716" s="211" t="s">
        <v>5350</v>
      </c>
      <c r="B8716" s="211">
        <v>0</v>
      </c>
      <c r="C8716" s="211">
        <v>1</v>
      </c>
      <c r="D8716" s="211" t="s">
        <v>2283</v>
      </c>
      <c r="E8716" s="211" t="s">
        <v>3482</v>
      </c>
      <c r="F8716" s="211" t="s">
        <v>3291</v>
      </c>
    </row>
    <row r="8717" spans="1:6" x14ac:dyDescent="0.25">
      <c r="A8717" s="211" t="s">
        <v>5350</v>
      </c>
      <c r="B8717" s="211">
        <v>0</v>
      </c>
      <c r="C8717" s="211">
        <v>1</v>
      </c>
      <c r="D8717" s="211" t="s">
        <v>2282</v>
      </c>
      <c r="E8717" s="211" t="s">
        <v>3482</v>
      </c>
      <c r="F8717" s="211" t="s">
        <v>3291</v>
      </c>
    </row>
    <row r="8718" spans="1:6" x14ac:dyDescent="0.25">
      <c r="A8718" s="211" t="s">
        <v>5350</v>
      </c>
      <c r="B8718" s="211">
        <v>0</v>
      </c>
      <c r="C8718" s="211">
        <v>1</v>
      </c>
      <c r="D8718" s="211" t="s">
        <v>642</v>
      </c>
      <c r="E8718" s="211" t="s">
        <v>3482</v>
      </c>
      <c r="F8718" s="211" t="s">
        <v>3291</v>
      </c>
    </row>
    <row r="8719" spans="1:6" x14ac:dyDescent="0.25">
      <c r="A8719" s="211" t="s">
        <v>5350</v>
      </c>
      <c r="B8719" s="211">
        <v>0</v>
      </c>
      <c r="C8719" s="211">
        <v>1</v>
      </c>
      <c r="D8719" s="211" t="s">
        <v>397</v>
      </c>
      <c r="E8719" s="211" t="s">
        <v>3482</v>
      </c>
      <c r="F8719" s="211" t="s">
        <v>3291</v>
      </c>
    </row>
    <row r="8720" spans="1:6" x14ac:dyDescent="0.25">
      <c r="A8720" s="211" t="s">
        <v>5350</v>
      </c>
      <c r="B8720" s="211">
        <v>0</v>
      </c>
      <c r="C8720" s="211">
        <v>1</v>
      </c>
      <c r="D8720" s="211" t="s">
        <v>933</v>
      </c>
      <c r="E8720" s="211" t="s">
        <v>3482</v>
      </c>
      <c r="F8720" s="211" t="s">
        <v>3291</v>
      </c>
    </row>
    <row r="8721" spans="1:6" x14ac:dyDescent="0.25">
      <c r="A8721" s="211" t="s">
        <v>5350</v>
      </c>
      <c r="B8721" s="211">
        <v>0</v>
      </c>
      <c r="C8721" s="211">
        <v>1</v>
      </c>
      <c r="D8721" s="211" t="s">
        <v>1045</v>
      </c>
      <c r="E8721" s="211" t="s">
        <v>3482</v>
      </c>
      <c r="F8721" s="211" t="s">
        <v>3291</v>
      </c>
    </row>
    <row r="8722" spans="1:6" x14ac:dyDescent="0.25">
      <c r="A8722" s="211" t="s">
        <v>5350</v>
      </c>
      <c r="B8722" s="211">
        <v>0</v>
      </c>
      <c r="C8722" s="211">
        <v>1</v>
      </c>
      <c r="D8722" s="211" t="s">
        <v>1048</v>
      </c>
      <c r="E8722" s="211" t="s">
        <v>3292</v>
      </c>
      <c r="F8722" s="211" t="s">
        <v>3291</v>
      </c>
    </row>
    <row r="8723" spans="1:6" x14ac:dyDescent="0.25">
      <c r="A8723" s="211" t="s">
        <v>5350</v>
      </c>
      <c r="B8723" s="211">
        <v>0</v>
      </c>
      <c r="C8723" s="211">
        <v>1</v>
      </c>
      <c r="D8723" s="211" t="s">
        <v>395</v>
      </c>
      <c r="E8723" s="211" t="s">
        <v>3482</v>
      </c>
      <c r="F8723" s="211" t="s">
        <v>3291</v>
      </c>
    </row>
    <row r="8724" spans="1:6" x14ac:dyDescent="0.25">
      <c r="A8724" s="211" t="s">
        <v>5350</v>
      </c>
      <c r="B8724" s="211">
        <v>0</v>
      </c>
      <c r="C8724" s="211">
        <v>1</v>
      </c>
      <c r="D8724" s="211" t="s">
        <v>400</v>
      </c>
      <c r="E8724" s="211" t="s">
        <v>3482</v>
      </c>
      <c r="F8724" s="211" t="s">
        <v>3291</v>
      </c>
    </row>
    <row r="8725" spans="1:6" x14ac:dyDescent="0.25">
      <c r="A8725" s="211" t="s">
        <v>5350</v>
      </c>
      <c r="B8725" s="211">
        <v>0</v>
      </c>
      <c r="C8725" s="211">
        <v>1</v>
      </c>
      <c r="D8725" s="211" t="s">
        <v>1042</v>
      </c>
      <c r="E8725" s="211" t="s">
        <v>3482</v>
      </c>
      <c r="F8725" s="211" t="s">
        <v>3291</v>
      </c>
    </row>
    <row r="8726" spans="1:6" x14ac:dyDescent="0.25">
      <c r="A8726" s="211" t="s">
        <v>5350</v>
      </c>
      <c r="B8726" s="211">
        <v>0</v>
      </c>
      <c r="C8726" s="211">
        <v>1</v>
      </c>
      <c r="D8726" s="211" t="s">
        <v>392</v>
      </c>
      <c r="E8726" s="211" t="s">
        <v>3292</v>
      </c>
      <c r="F8726" s="211" t="s">
        <v>3291</v>
      </c>
    </row>
    <row r="8727" spans="1:6" x14ac:dyDescent="0.25">
      <c r="A8727" s="211" t="s">
        <v>5350</v>
      </c>
      <c r="B8727" s="211">
        <v>0</v>
      </c>
      <c r="C8727" s="211">
        <v>1</v>
      </c>
      <c r="D8727" s="211" t="s">
        <v>292</v>
      </c>
      <c r="E8727" s="211" t="s">
        <v>3292</v>
      </c>
      <c r="F8727" s="211" t="s">
        <v>3291</v>
      </c>
    </row>
    <row r="8728" spans="1:6" x14ac:dyDescent="0.25">
      <c r="A8728" s="211" t="s">
        <v>5350</v>
      </c>
      <c r="B8728" s="211">
        <v>0</v>
      </c>
      <c r="C8728" s="211">
        <v>1</v>
      </c>
      <c r="D8728" s="211" t="s">
        <v>403</v>
      </c>
      <c r="E8728" s="211" t="s">
        <v>3292</v>
      </c>
      <c r="F8728" s="211" t="s">
        <v>3291</v>
      </c>
    </row>
    <row r="8729" spans="1:6" x14ac:dyDescent="0.25">
      <c r="A8729" s="211" t="s">
        <v>5350</v>
      </c>
      <c r="B8729" s="211">
        <v>0</v>
      </c>
      <c r="C8729" s="211">
        <v>1</v>
      </c>
      <c r="D8729" s="211" t="s">
        <v>932</v>
      </c>
      <c r="E8729" s="211" t="s">
        <v>3292</v>
      </c>
      <c r="F8729" s="211" t="s">
        <v>3291</v>
      </c>
    </row>
    <row r="8730" spans="1:6" x14ac:dyDescent="0.25">
      <c r="A8730" s="211" t="s">
        <v>5350</v>
      </c>
      <c r="B8730" s="211">
        <v>0</v>
      </c>
      <c r="C8730" s="211">
        <v>1</v>
      </c>
      <c r="D8730" s="211" t="s">
        <v>381</v>
      </c>
      <c r="E8730" s="211" t="s">
        <v>3292</v>
      </c>
      <c r="F8730" s="211" t="s">
        <v>3291</v>
      </c>
    </row>
    <row r="8731" spans="1:6" x14ac:dyDescent="0.25">
      <c r="A8731" s="211" t="s">
        <v>5350</v>
      </c>
      <c r="B8731" s="211">
        <v>0</v>
      </c>
      <c r="C8731" s="211">
        <v>1</v>
      </c>
      <c r="D8731" s="211" t="s">
        <v>767</v>
      </c>
      <c r="E8731" s="211" t="s">
        <v>3292</v>
      </c>
      <c r="F8731" s="211" t="s">
        <v>3291</v>
      </c>
    </row>
    <row r="8732" spans="1:6" x14ac:dyDescent="0.25">
      <c r="A8732" s="211" t="s">
        <v>5350</v>
      </c>
      <c r="B8732" s="211">
        <v>0</v>
      </c>
      <c r="C8732" s="211">
        <v>1</v>
      </c>
      <c r="D8732" s="211" t="s">
        <v>3200</v>
      </c>
      <c r="E8732" s="211" t="s">
        <v>127</v>
      </c>
      <c r="F8732" s="211" t="s">
        <v>3291</v>
      </c>
    </row>
    <row r="8733" spans="1:6" x14ac:dyDescent="0.25">
      <c r="A8733" s="211" t="s">
        <v>5350</v>
      </c>
      <c r="B8733" s="211">
        <v>0</v>
      </c>
      <c r="C8733" s="211">
        <v>1</v>
      </c>
      <c r="D8733" s="211" t="s">
        <v>3199</v>
      </c>
      <c r="E8733" s="211" t="s">
        <v>3292</v>
      </c>
      <c r="F8733" s="211" t="s">
        <v>3291</v>
      </c>
    </row>
    <row r="8734" spans="1:6" x14ac:dyDescent="0.25">
      <c r="A8734" s="211" t="s">
        <v>5350</v>
      </c>
      <c r="B8734" s="211">
        <v>0</v>
      </c>
      <c r="C8734" s="211">
        <v>1</v>
      </c>
      <c r="D8734" s="211" t="s">
        <v>3079</v>
      </c>
      <c r="E8734" s="211" t="s">
        <v>127</v>
      </c>
      <c r="F8734" s="211" t="s">
        <v>3291</v>
      </c>
    </row>
    <row r="8735" spans="1:6" x14ac:dyDescent="0.25">
      <c r="A8735" s="211" t="s">
        <v>5350</v>
      </c>
      <c r="B8735" s="211">
        <v>0</v>
      </c>
      <c r="C8735" s="211">
        <v>1</v>
      </c>
      <c r="D8735" s="211" t="s">
        <v>3080</v>
      </c>
      <c r="E8735" s="211" t="s">
        <v>3292</v>
      </c>
      <c r="F8735" s="211" t="s">
        <v>3291</v>
      </c>
    </row>
    <row r="8736" spans="1:6" x14ac:dyDescent="0.25">
      <c r="A8736" s="211" t="s">
        <v>5350</v>
      </c>
      <c r="B8736" s="211">
        <v>0</v>
      </c>
      <c r="C8736" s="211">
        <v>1</v>
      </c>
      <c r="D8736" s="211" t="s">
        <v>87</v>
      </c>
      <c r="E8736" s="211" t="s">
        <v>3292</v>
      </c>
      <c r="F8736" s="211" t="s">
        <v>3291</v>
      </c>
    </row>
    <row r="8737" spans="1:6" x14ac:dyDescent="0.25">
      <c r="A8737" s="211" t="s">
        <v>5350</v>
      </c>
      <c r="B8737" s="211">
        <v>0</v>
      </c>
      <c r="C8737" s="211">
        <v>1</v>
      </c>
      <c r="D8737" s="211" t="s">
        <v>209</v>
      </c>
      <c r="E8737" s="211" t="s">
        <v>3292</v>
      </c>
      <c r="F8737" s="211" t="s">
        <v>3291</v>
      </c>
    </row>
    <row r="8738" spans="1:6" x14ac:dyDescent="0.25">
      <c r="A8738" s="211" t="s">
        <v>5350</v>
      </c>
      <c r="B8738" s="211">
        <v>0</v>
      </c>
      <c r="C8738" s="211">
        <v>1</v>
      </c>
      <c r="D8738" s="211" t="s">
        <v>208</v>
      </c>
      <c r="E8738" s="211" t="s">
        <v>3292</v>
      </c>
      <c r="F8738" s="211" t="s">
        <v>3291</v>
      </c>
    </row>
    <row r="8739" spans="1:6" x14ac:dyDescent="0.25">
      <c r="A8739" s="211" t="s">
        <v>5350</v>
      </c>
      <c r="B8739" s="211">
        <v>0</v>
      </c>
      <c r="C8739" s="211">
        <v>1</v>
      </c>
      <c r="D8739" s="211" t="s">
        <v>3584</v>
      </c>
      <c r="E8739" s="211" t="s">
        <v>3292</v>
      </c>
      <c r="F8739" s="211" t="s">
        <v>3291</v>
      </c>
    </row>
    <row r="8740" spans="1:6" x14ac:dyDescent="0.25">
      <c r="A8740" s="211" t="s">
        <v>5350</v>
      </c>
      <c r="B8740" s="211">
        <v>0</v>
      </c>
      <c r="C8740" s="211">
        <v>1</v>
      </c>
      <c r="D8740" s="211" t="s">
        <v>3532</v>
      </c>
      <c r="E8740" s="211" t="s">
        <v>3292</v>
      </c>
      <c r="F8740" s="211" t="s">
        <v>3291</v>
      </c>
    </row>
    <row r="8741" spans="1:6" x14ac:dyDescent="0.25">
      <c r="A8741" s="211" t="s">
        <v>5350</v>
      </c>
      <c r="B8741" s="211">
        <v>0</v>
      </c>
      <c r="C8741" s="211">
        <v>1</v>
      </c>
      <c r="D8741" s="211" t="s">
        <v>1050</v>
      </c>
      <c r="E8741" s="211" t="s">
        <v>3292</v>
      </c>
      <c r="F8741" s="211" t="s">
        <v>3291</v>
      </c>
    </row>
    <row r="8742" spans="1:6" x14ac:dyDescent="0.25">
      <c r="A8742" s="211" t="s">
        <v>5350</v>
      </c>
      <c r="B8742" s="211">
        <v>0</v>
      </c>
      <c r="C8742" s="211">
        <v>1</v>
      </c>
      <c r="D8742" s="211" t="s">
        <v>1043</v>
      </c>
      <c r="E8742" s="211" t="s">
        <v>3292</v>
      </c>
      <c r="F8742" s="211" t="s">
        <v>3291</v>
      </c>
    </row>
    <row r="8743" spans="1:6" x14ac:dyDescent="0.25">
      <c r="A8743" s="211" t="s">
        <v>5350</v>
      </c>
      <c r="B8743" s="211">
        <v>0</v>
      </c>
      <c r="C8743" s="211">
        <v>1</v>
      </c>
      <c r="D8743" s="211" t="s">
        <v>1714</v>
      </c>
      <c r="E8743" s="211" t="s">
        <v>3292</v>
      </c>
      <c r="F8743" s="211" t="s">
        <v>3291</v>
      </c>
    </row>
    <row r="8744" spans="1:6" x14ac:dyDescent="0.25">
      <c r="A8744" s="211" t="s">
        <v>5350</v>
      </c>
      <c r="B8744" s="211">
        <v>0</v>
      </c>
      <c r="C8744" s="211">
        <v>1</v>
      </c>
      <c r="D8744" s="211" t="s">
        <v>1716</v>
      </c>
      <c r="E8744" s="211" t="s">
        <v>3292</v>
      </c>
      <c r="F8744" s="211" t="s">
        <v>3291</v>
      </c>
    </row>
    <row r="8745" spans="1:6" x14ac:dyDescent="0.25">
      <c r="A8745" s="211" t="s">
        <v>5350</v>
      </c>
      <c r="B8745" s="211">
        <v>0</v>
      </c>
      <c r="C8745" s="211">
        <v>1</v>
      </c>
      <c r="D8745" s="211" t="s">
        <v>1718</v>
      </c>
      <c r="E8745" s="211" t="s">
        <v>3292</v>
      </c>
      <c r="F8745" s="211" t="s">
        <v>3291</v>
      </c>
    </row>
    <row r="8746" spans="1:6" x14ac:dyDescent="0.25">
      <c r="A8746" s="211" t="s">
        <v>5350</v>
      </c>
      <c r="B8746" s="211">
        <v>0</v>
      </c>
      <c r="C8746" s="211">
        <v>1</v>
      </c>
      <c r="D8746" s="211" t="s">
        <v>2379</v>
      </c>
      <c r="E8746" s="211" t="s">
        <v>3292</v>
      </c>
      <c r="F8746" s="211" t="s">
        <v>3291</v>
      </c>
    </row>
    <row r="8747" spans="1:6" x14ac:dyDescent="0.25">
      <c r="A8747" s="211" t="s">
        <v>5350</v>
      </c>
      <c r="B8747" s="211">
        <v>0</v>
      </c>
      <c r="C8747" s="211">
        <v>1</v>
      </c>
      <c r="D8747" s="211" t="s">
        <v>1722</v>
      </c>
      <c r="E8747" s="211" t="s">
        <v>3292</v>
      </c>
      <c r="F8747" s="211" t="s">
        <v>3291</v>
      </c>
    </row>
    <row r="8748" spans="1:6" x14ac:dyDescent="0.25">
      <c r="A8748" s="211" t="s">
        <v>5350</v>
      </c>
      <c r="B8748" s="211">
        <v>0</v>
      </c>
      <c r="C8748" s="211">
        <v>1</v>
      </c>
      <c r="D8748" s="211" t="s">
        <v>1724</v>
      </c>
      <c r="E8748" s="211" t="s">
        <v>3292</v>
      </c>
      <c r="F8748" s="211" t="s">
        <v>3291</v>
      </c>
    </row>
    <row r="8749" spans="1:6" x14ac:dyDescent="0.25">
      <c r="A8749" s="211" t="s">
        <v>5350</v>
      </c>
      <c r="B8749" s="211">
        <v>0</v>
      </c>
      <c r="C8749" s="211">
        <v>1</v>
      </c>
      <c r="D8749" s="211" t="s">
        <v>72</v>
      </c>
      <c r="E8749" s="211" t="s">
        <v>3292</v>
      </c>
      <c r="F8749" s="211" t="s">
        <v>3291</v>
      </c>
    </row>
    <row r="8750" spans="1:6" x14ac:dyDescent="0.25">
      <c r="A8750" s="211" t="s">
        <v>5350</v>
      </c>
      <c r="B8750" s="211">
        <v>0</v>
      </c>
      <c r="C8750" s="211">
        <v>1</v>
      </c>
      <c r="D8750" s="211" t="s">
        <v>73</v>
      </c>
      <c r="E8750" s="211" t="s">
        <v>3292</v>
      </c>
      <c r="F8750" s="211" t="s">
        <v>3291</v>
      </c>
    </row>
    <row r="8751" spans="1:6" x14ac:dyDescent="0.25">
      <c r="A8751" s="211" t="s">
        <v>5350</v>
      </c>
      <c r="B8751" s="211">
        <v>0</v>
      </c>
      <c r="C8751" s="211">
        <v>1</v>
      </c>
      <c r="D8751" s="211" t="s">
        <v>3107</v>
      </c>
      <c r="E8751" s="211" t="s">
        <v>3292</v>
      </c>
      <c r="F8751" s="211" t="s">
        <v>3291</v>
      </c>
    </row>
    <row r="8752" spans="1:6" x14ac:dyDescent="0.25">
      <c r="A8752" s="211" t="s">
        <v>5350</v>
      </c>
      <c r="B8752" s="211">
        <v>0</v>
      </c>
      <c r="C8752" s="211">
        <v>1</v>
      </c>
      <c r="D8752" s="211" t="s">
        <v>3109</v>
      </c>
      <c r="E8752" s="211" t="s">
        <v>3292</v>
      </c>
      <c r="F8752" s="211" t="s">
        <v>3291</v>
      </c>
    </row>
    <row r="8753" spans="1:6" x14ac:dyDescent="0.25">
      <c r="A8753" s="211" t="s">
        <v>5350</v>
      </c>
      <c r="B8753" s="211">
        <v>0</v>
      </c>
      <c r="C8753" s="211">
        <v>1</v>
      </c>
      <c r="D8753" s="211" t="s">
        <v>3111</v>
      </c>
      <c r="E8753" s="211" t="s">
        <v>3292</v>
      </c>
      <c r="F8753" s="211" t="s">
        <v>3291</v>
      </c>
    </row>
    <row r="8754" spans="1:6" x14ac:dyDescent="0.25">
      <c r="A8754" s="211" t="s">
        <v>5350</v>
      </c>
      <c r="B8754" s="211">
        <v>0</v>
      </c>
      <c r="C8754" s="211">
        <v>1</v>
      </c>
      <c r="D8754" s="211" t="s">
        <v>3192</v>
      </c>
      <c r="E8754" s="211" t="s">
        <v>3292</v>
      </c>
      <c r="F8754" s="211" t="s">
        <v>3291</v>
      </c>
    </row>
    <row r="8755" spans="1:6" x14ac:dyDescent="0.25">
      <c r="A8755" s="211" t="s">
        <v>5350</v>
      </c>
      <c r="B8755" s="211">
        <v>0</v>
      </c>
      <c r="C8755" s="211">
        <v>1</v>
      </c>
      <c r="D8755" s="211" t="s">
        <v>926</v>
      </c>
      <c r="E8755" s="211" t="s">
        <v>3292</v>
      </c>
      <c r="F8755" s="211" t="s">
        <v>3291</v>
      </c>
    </row>
    <row r="8756" spans="1:6" x14ac:dyDescent="0.25">
      <c r="A8756" s="211" t="s">
        <v>5350</v>
      </c>
      <c r="B8756" s="211">
        <v>0</v>
      </c>
      <c r="C8756" s="211">
        <v>1</v>
      </c>
      <c r="D8756" s="211" t="s">
        <v>4287</v>
      </c>
      <c r="E8756" s="211" t="s">
        <v>127</v>
      </c>
      <c r="F8756" s="211" t="s">
        <v>3291</v>
      </c>
    </row>
    <row r="8757" spans="1:6" x14ac:dyDescent="0.25">
      <c r="A8757" s="211" t="s">
        <v>5350</v>
      </c>
      <c r="B8757" s="211">
        <v>0</v>
      </c>
      <c r="C8757" s="211">
        <v>1</v>
      </c>
      <c r="D8757" s="211" t="s">
        <v>3960</v>
      </c>
      <c r="E8757" s="211" t="s">
        <v>127</v>
      </c>
      <c r="F8757" s="211" t="s">
        <v>3291</v>
      </c>
    </row>
    <row r="8758" spans="1:6" x14ac:dyDescent="0.25">
      <c r="A8758" s="211" t="s">
        <v>5350</v>
      </c>
      <c r="B8758" s="211">
        <v>0</v>
      </c>
      <c r="C8758" s="211">
        <v>1</v>
      </c>
      <c r="D8758" s="300" t="s">
        <v>3074</v>
      </c>
      <c r="E8758" s="211" t="s">
        <v>3292</v>
      </c>
      <c r="F8758" s="211" t="s">
        <v>3291</v>
      </c>
    </row>
    <row r="8759" spans="1:6" x14ac:dyDescent="0.25">
      <c r="A8759" s="211" t="s">
        <v>5350</v>
      </c>
      <c r="B8759" s="211">
        <v>0</v>
      </c>
      <c r="C8759" s="211">
        <v>1</v>
      </c>
      <c r="D8759" s="300" t="s">
        <v>3075</v>
      </c>
      <c r="E8759" s="211" t="s">
        <v>127</v>
      </c>
      <c r="F8759" s="211" t="s">
        <v>3291</v>
      </c>
    </row>
    <row r="8760" spans="1:6" x14ac:dyDescent="0.25">
      <c r="A8760" s="211" t="s">
        <v>5350</v>
      </c>
      <c r="B8760" s="211">
        <v>0</v>
      </c>
      <c r="C8760" s="211">
        <v>1</v>
      </c>
      <c r="D8760" s="300" t="s">
        <v>2546</v>
      </c>
      <c r="E8760" s="211" t="s">
        <v>127</v>
      </c>
      <c r="F8760" s="211" t="s">
        <v>3291</v>
      </c>
    </row>
    <row r="8761" spans="1:6" x14ac:dyDescent="0.25">
      <c r="A8761" s="211" t="s">
        <v>5350</v>
      </c>
      <c r="B8761" s="211">
        <v>0</v>
      </c>
      <c r="C8761" s="211">
        <v>1</v>
      </c>
      <c r="D8761" s="211" t="s">
        <v>130</v>
      </c>
      <c r="E8761" s="211" t="s">
        <v>127</v>
      </c>
      <c r="F8761" s="211" t="s">
        <v>3291</v>
      </c>
    </row>
    <row r="8762" spans="1:6" x14ac:dyDescent="0.25">
      <c r="A8762" s="211" t="s">
        <v>5350</v>
      </c>
      <c r="B8762" s="211">
        <v>0</v>
      </c>
      <c r="C8762" s="211">
        <v>1</v>
      </c>
      <c r="D8762" s="211" t="s">
        <v>3568</v>
      </c>
      <c r="E8762" s="211" t="s">
        <v>127</v>
      </c>
      <c r="F8762" s="211" t="s">
        <v>3291</v>
      </c>
    </row>
    <row r="8763" spans="1:6" x14ac:dyDescent="0.25">
      <c r="A8763" s="211" t="s">
        <v>5350</v>
      </c>
      <c r="B8763" s="211">
        <v>0</v>
      </c>
      <c r="C8763" s="211">
        <v>1</v>
      </c>
      <c r="D8763" s="211" t="s">
        <v>3784</v>
      </c>
      <c r="E8763" s="211" t="s">
        <v>127</v>
      </c>
      <c r="F8763" s="211" t="s">
        <v>3291</v>
      </c>
    </row>
    <row r="8764" spans="1:6" x14ac:dyDescent="0.25">
      <c r="A8764" s="211" t="s">
        <v>5353</v>
      </c>
      <c r="B8764" s="211">
        <v>0</v>
      </c>
      <c r="C8764" s="211">
        <v>1</v>
      </c>
      <c r="D8764" s="211" t="s">
        <v>392</v>
      </c>
      <c r="E8764" s="211" t="s">
        <v>3292</v>
      </c>
      <c r="F8764" s="211" t="s">
        <v>3291</v>
      </c>
    </row>
    <row r="8765" spans="1:6" x14ac:dyDescent="0.25">
      <c r="A8765" s="211" t="s">
        <v>5353</v>
      </c>
      <c r="B8765" s="211">
        <v>0</v>
      </c>
      <c r="C8765" s="211">
        <v>1</v>
      </c>
      <c r="D8765" s="211" t="s">
        <v>642</v>
      </c>
      <c r="E8765" s="211" t="s">
        <v>3482</v>
      </c>
      <c r="F8765" s="211" t="s">
        <v>3291</v>
      </c>
    </row>
    <row r="8766" spans="1:6" x14ac:dyDescent="0.25">
      <c r="A8766" s="211" t="s">
        <v>5353</v>
      </c>
      <c r="B8766" s="211">
        <v>0</v>
      </c>
      <c r="C8766" s="211">
        <v>1</v>
      </c>
      <c r="D8766" s="211" t="s">
        <v>395</v>
      </c>
      <c r="E8766" s="211" t="s">
        <v>3482</v>
      </c>
      <c r="F8766" s="211" t="s">
        <v>3291</v>
      </c>
    </row>
    <row r="8767" spans="1:6" x14ac:dyDescent="0.25">
      <c r="A8767" s="211" t="s">
        <v>5353</v>
      </c>
      <c r="B8767" s="211">
        <v>0</v>
      </c>
      <c r="C8767" s="211">
        <v>1</v>
      </c>
      <c r="D8767" s="211" t="s">
        <v>397</v>
      </c>
      <c r="E8767" s="211" t="s">
        <v>3482</v>
      </c>
      <c r="F8767" s="211" t="s">
        <v>3291</v>
      </c>
    </row>
    <row r="8768" spans="1:6" x14ac:dyDescent="0.25">
      <c r="A8768" s="211" t="s">
        <v>5353</v>
      </c>
      <c r="B8768" s="211">
        <v>0</v>
      </c>
      <c r="C8768" s="211">
        <v>1</v>
      </c>
      <c r="D8768" s="211" t="s">
        <v>292</v>
      </c>
      <c r="E8768" s="211" t="s">
        <v>3292</v>
      </c>
      <c r="F8768" s="211" t="s">
        <v>3291</v>
      </c>
    </row>
    <row r="8769" spans="1:6" x14ac:dyDescent="0.25">
      <c r="A8769" s="211" t="s">
        <v>5353</v>
      </c>
      <c r="B8769" s="211">
        <v>0</v>
      </c>
      <c r="C8769" s="211">
        <v>1</v>
      </c>
      <c r="D8769" s="211" t="s">
        <v>400</v>
      </c>
      <c r="E8769" s="211" t="s">
        <v>3482</v>
      </c>
      <c r="F8769" s="211" t="s">
        <v>3291</v>
      </c>
    </row>
    <row r="8770" spans="1:6" x14ac:dyDescent="0.25">
      <c r="A8770" s="211" t="s">
        <v>5353</v>
      </c>
      <c r="B8770" s="211">
        <v>0</v>
      </c>
      <c r="C8770" s="211">
        <v>1</v>
      </c>
      <c r="D8770" s="211" t="s">
        <v>403</v>
      </c>
      <c r="E8770" s="211" t="s">
        <v>3292</v>
      </c>
      <c r="F8770" s="211" t="s">
        <v>3291</v>
      </c>
    </row>
    <row r="8771" spans="1:6" x14ac:dyDescent="0.25">
      <c r="A8771" s="211" t="s">
        <v>5353</v>
      </c>
      <c r="B8771" s="211">
        <v>0</v>
      </c>
      <c r="C8771" s="211">
        <v>1</v>
      </c>
      <c r="D8771" s="211" t="s">
        <v>1042</v>
      </c>
      <c r="E8771" s="211" t="s">
        <v>3482</v>
      </c>
      <c r="F8771" s="211" t="s">
        <v>3291</v>
      </c>
    </row>
    <row r="8772" spans="1:6" x14ac:dyDescent="0.25">
      <c r="A8772" s="211" t="s">
        <v>5353</v>
      </c>
      <c r="B8772" s="211">
        <v>0</v>
      </c>
      <c r="C8772" s="211">
        <v>1</v>
      </c>
      <c r="D8772" s="211" t="s">
        <v>1045</v>
      </c>
      <c r="E8772" s="211" t="s">
        <v>3482</v>
      </c>
      <c r="F8772" s="211" t="s">
        <v>3291</v>
      </c>
    </row>
    <row r="8773" spans="1:6" x14ac:dyDescent="0.25">
      <c r="A8773" s="211" t="s">
        <v>5353</v>
      </c>
      <c r="B8773" s="211">
        <v>0</v>
      </c>
      <c r="C8773" s="211">
        <v>1</v>
      </c>
      <c r="D8773" s="211" t="s">
        <v>933</v>
      </c>
      <c r="E8773" s="211" t="s">
        <v>3482</v>
      </c>
      <c r="F8773" s="211" t="s">
        <v>3291</v>
      </c>
    </row>
    <row r="8774" spans="1:6" x14ac:dyDescent="0.25">
      <c r="A8774" s="211" t="s">
        <v>5353</v>
      </c>
      <c r="B8774" s="211">
        <v>0</v>
      </c>
      <c r="C8774" s="211">
        <v>1</v>
      </c>
      <c r="D8774" s="211" t="s">
        <v>932</v>
      </c>
      <c r="E8774" s="211" t="s">
        <v>3292</v>
      </c>
      <c r="F8774" s="211" t="s">
        <v>3291</v>
      </c>
    </row>
    <row r="8775" spans="1:6" x14ac:dyDescent="0.25">
      <c r="A8775" s="211" t="s">
        <v>5353</v>
      </c>
      <c r="B8775" s="211">
        <v>0</v>
      </c>
      <c r="C8775" s="211">
        <v>1</v>
      </c>
      <c r="D8775" s="211" t="s">
        <v>381</v>
      </c>
      <c r="E8775" s="211" t="s">
        <v>3292</v>
      </c>
      <c r="F8775" s="211" t="s">
        <v>3291</v>
      </c>
    </row>
    <row r="8776" spans="1:6" x14ac:dyDescent="0.25">
      <c r="A8776" s="211" t="s">
        <v>5353</v>
      </c>
      <c r="B8776" s="211">
        <v>0</v>
      </c>
      <c r="C8776" s="211">
        <v>1</v>
      </c>
      <c r="D8776" s="211" t="s">
        <v>1714</v>
      </c>
      <c r="E8776" s="211" t="s">
        <v>3292</v>
      </c>
      <c r="F8776" s="211" t="s">
        <v>3291</v>
      </c>
    </row>
    <row r="8777" spans="1:6" x14ac:dyDescent="0.25">
      <c r="A8777" s="211" t="s">
        <v>5353</v>
      </c>
      <c r="B8777" s="211">
        <v>0</v>
      </c>
      <c r="C8777" s="211">
        <v>1</v>
      </c>
      <c r="D8777" s="211" t="s">
        <v>1716</v>
      </c>
      <c r="E8777" s="211" t="s">
        <v>3292</v>
      </c>
      <c r="F8777" s="211" t="s">
        <v>3291</v>
      </c>
    </row>
    <row r="8778" spans="1:6" x14ac:dyDescent="0.25">
      <c r="A8778" s="211" t="s">
        <v>5353</v>
      </c>
      <c r="B8778" s="211">
        <v>0</v>
      </c>
      <c r="C8778" s="211">
        <v>1</v>
      </c>
      <c r="D8778" s="211" t="s">
        <v>1718</v>
      </c>
      <c r="E8778" s="211" t="s">
        <v>3292</v>
      </c>
      <c r="F8778" s="211" t="s">
        <v>3291</v>
      </c>
    </row>
    <row r="8779" spans="1:6" x14ac:dyDescent="0.25">
      <c r="A8779" s="211" t="s">
        <v>5353</v>
      </c>
      <c r="B8779" s="211">
        <v>0</v>
      </c>
      <c r="C8779" s="211">
        <v>1</v>
      </c>
      <c r="D8779" s="211" t="s">
        <v>2379</v>
      </c>
      <c r="E8779" s="211" t="s">
        <v>3292</v>
      </c>
      <c r="F8779" s="211" t="s">
        <v>3291</v>
      </c>
    </row>
    <row r="8780" spans="1:6" x14ac:dyDescent="0.25">
      <c r="A8780" s="211" t="s">
        <v>5353</v>
      </c>
      <c r="B8780" s="211">
        <v>0</v>
      </c>
      <c r="C8780" s="211">
        <v>1</v>
      </c>
      <c r="D8780" s="211" t="s">
        <v>1722</v>
      </c>
      <c r="E8780" s="211" t="s">
        <v>3292</v>
      </c>
      <c r="F8780" s="211" t="s">
        <v>3291</v>
      </c>
    </row>
    <row r="8781" spans="1:6" x14ac:dyDescent="0.25">
      <c r="A8781" s="211" t="s">
        <v>5353</v>
      </c>
      <c r="B8781" s="211">
        <v>0</v>
      </c>
      <c r="C8781" s="211">
        <v>1</v>
      </c>
      <c r="D8781" s="211" t="s">
        <v>1724</v>
      </c>
      <c r="E8781" s="211" t="s">
        <v>3292</v>
      </c>
      <c r="F8781" s="211" t="s">
        <v>3291</v>
      </c>
    </row>
    <row r="8782" spans="1:6" x14ac:dyDescent="0.25">
      <c r="A8782" s="211" t="s">
        <v>5353</v>
      </c>
      <c r="B8782" s="211">
        <v>0</v>
      </c>
      <c r="C8782" s="211">
        <v>1</v>
      </c>
      <c r="D8782" s="211" t="s">
        <v>72</v>
      </c>
      <c r="E8782" s="211" t="s">
        <v>3292</v>
      </c>
      <c r="F8782" s="211" t="s">
        <v>3291</v>
      </c>
    </row>
    <row r="8783" spans="1:6" x14ac:dyDescent="0.25">
      <c r="A8783" s="211" t="s">
        <v>5353</v>
      </c>
      <c r="B8783" s="211">
        <v>0</v>
      </c>
      <c r="C8783" s="211">
        <v>1</v>
      </c>
      <c r="D8783" s="211" t="s">
        <v>73</v>
      </c>
      <c r="E8783" s="211" t="s">
        <v>3292</v>
      </c>
      <c r="F8783" s="211" t="s">
        <v>3291</v>
      </c>
    </row>
    <row r="8784" spans="1:6" x14ac:dyDescent="0.25">
      <c r="A8784" s="211" t="s">
        <v>5353</v>
      </c>
      <c r="B8784" s="211">
        <v>0</v>
      </c>
      <c r="C8784" s="211">
        <v>1</v>
      </c>
      <c r="D8784" s="211" t="s">
        <v>3107</v>
      </c>
      <c r="E8784" s="211" t="s">
        <v>3292</v>
      </c>
      <c r="F8784" s="211" t="s">
        <v>3291</v>
      </c>
    </row>
    <row r="8785" spans="1:6" x14ac:dyDescent="0.25">
      <c r="A8785" s="211" t="s">
        <v>5353</v>
      </c>
      <c r="B8785" s="211">
        <v>0</v>
      </c>
      <c r="C8785" s="211">
        <v>1</v>
      </c>
      <c r="D8785" s="211" t="s">
        <v>3109</v>
      </c>
      <c r="E8785" s="211" t="s">
        <v>3292</v>
      </c>
      <c r="F8785" s="211" t="s">
        <v>3291</v>
      </c>
    </row>
    <row r="8786" spans="1:6" x14ac:dyDescent="0.25">
      <c r="A8786" s="211" t="s">
        <v>5353</v>
      </c>
      <c r="B8786" s="211">
        <v>0</v>
      </c>
      <c r="C8786" s="211">
        <v>1</v>
      </c>
      <c r="D8786" s="211" t="s">
        <v>3111</v>
      </c>
      <c r="E8786" s="211" t="s">
        <v>3292</v>
      </c>
      <c r="F8786" s="211" t="s">
        <v>3291</v>
      </c>
    </row>
    <row r="8787" spans="1:6" x14ac:dyDescent="0.25">
      <c r="A8787" s="211" t="s">
        <v>5353</v>
      </c>
      <c r="B8787" s="211">
        <v>0</v>
      </c>
      <c r="C8787" s="211">
        <v>1</v>
      </c>
      <c r="D8787" s="211" t="s">
        <v>379</v>
      </c>
      <c r="E8787" s="211" t="s">
        <v>3482</v>
      </c>
      <c r="F8787" s="211" t="s">
        <v>3291</v>
      </c>
    </row>
    <row r="8788" spans="1:6" x14ac:dyDescent="0.25">
      <c r="A8788" s="211" t="s">
        <v>5353</v>
      </c>
      <c r="B8788" s="211">
        <v>0</v>
      </c>
      <c r="C8788" s="211">
        <v>1</v>
      </c>
      <c r="D8788" s="211" t="s">
        <v>385</v>
      </c>
      <c r="E8788" s="211" t="s">
        <v>3482</v>
      </c>
      <c r="F8788" s="211" t="s">
        <v>3291</v>
      </c>
    </row>
    <row r="8789" spans="1:6" x14ac:dyDescent="0.25">
      <c r="A8789" s="211" t="s">
        <v>5353</v>
      </c>
      <c r="B8789" s="211">
        <v>0</v>
      </c>
      <c r="C8789" s="211">
        <v>1</v>
      </c>
      <c r="D8789" s="211" t="s">
        <v>3162</v>
      </c>
      <c r="E8789" s="211" t="s">
        <v>3482</v>
      </c>
      <c r="F8789" s="211" t="s">
        <v>3291</v>
      </c>
    </row>
    <row r="8790" spans="1:6" x14ac:dyDescent="0.25">
      <c r="A8790" s="211" t="s">
        <v>5353</v>
      </c>
      <c r="B8790" s="211">
        <v>0</v>
      </c>
      <c r="C8790" s="211">
        <v>1</v>
      </c>
      <c r="D8790" s="211" t="s">
        <v>3247</v>
      </c>
      <c r="E8790" s="211" t="s">
        <v>3482</v>
      </c>
      <c r="F8790" s="211" t="s">
        <v>3291</v>
      </c>
    </row>
    <row r="8791" spans="1:6" x14ac:dyDescent="0.25">
      <c r="A8791" s="211" t="s">
        <v>5353</v>
      </c>
      <c r="B8791" s="211">
        <v>0</v>
      </c>
      <c r="C8791" s="211">
        <v>1</v>
      </c>
      <c r="D8791" s="211" t="s">
        <v>2283</v>
      </c>
      <c r="E8791" s="211" t="s">
        <v>3482</v>
      </c>
      <c r="F8791" s="211" t="s">
        <v>3291</v>
      </c>
    </row>
    <row r="8792" spans="1:6" x14ac:dyDescent="0.25">
      <c r="A8792" s="211" t="s">
        <v>5353</v>
      </c>
      <c r="B8792" s="211">
        <v>0</v>
      </c>
      <c r="C8792" s="211">
        <v>1</v>
      </c>
      <c r="D8792" s="211" t="s">
        <v>2282</v>
      </c>
      <c r="E8792" s="211" t="s">
        <v>3482</v>
      </c>
      <c r="F8792" s="211" t="s">
        <v>3291</v>
      </c>
    </row>
    <row r="8793" spans="1:6" x14ac:dyDescent="0.25">
      <c r="A8793" s="211" t="s">
        <v>5353</v>
      </c>
      <c r="B8793" s="211">
        <v>0</v>
      </c>
      <c r="C8793" s="211">
        <v>1</v>
      </c>
      <c r="D8793" s="211" t="s">
        <v>3387</v>
      </c>
      <c r="E8793" s="211" t="s">
        <v>3290</v>
      </c>
      <c r="F8793" s="211" t="s">
        <v>3291</v>
      </c>
    </row>
    <row r="8794" spans="1:6" x14ac:dyDescent="0.25">
      <c r="A8794" s="211" t="s">
        <v>5353</v>
      </c>
      <c r="B8794" s="211">
        <v>0</v>
      </c>
      <c r="C8794" s="211">
        <v>1</v>
      </c>
      <c r="D8794" s="211" t="s">
        <v>3388</v>
      </c>
      <c r="E8794" s="211" t="s">
        <v>3290</v>
      </c>
      <c r="F8794" s="211" t="s">
        <v>3291</v>
      </c>
    </row>
    <row r="8795" spans="1:6" x14ac:dyDescent="0.25">
      <c r="A8795" s="211" t="s">
        <v>5353</v>
      </c>
      <c r="B8795" s="211">
        <v>0</v>
      </c>
      <c r="C8795" s="211">
        <v>1</v>
      </c>
      <c r="D8795" s="211" t="s">
        <v>3389</v>
      </c>
      <c r="E8795" s="211" t="s">
        <v>3290</v>
      </c>
      <c r="F8795" s="211" t="s">
        <v>3291</v>
      </c>
    </row>
    <row r="8796" spans="1:6" x14ac:dyDescent="0.25">
      <c r="A8796" s="211" t="s">
        <v>5353</v>
      </c>
      <c r="B8796" s="211">
        <v>0</v>
      </c>
      <c r="C8796" s="211">
        <v>1</v>
      </c>
      <c r="D8796" s="211" t="s">
        <v>3563</v>
      </c>
      <c r="E8796" s="211" t="s">
        <v>3290</v>
      </c>
      <c r="F8796" s="211" t="s">
        <v>3291</v>
      </c>
    </row>
    <row r="8797" spans="1:6" x14ac:dyDescent="0.25">
      <c r="A8797" s="211" t="s">
        <v>5353</v>
      </c>
      <c r="B8797" s="211">
        <v>0</v>
      </c>
      <c r="C8797" s="211">
        <v>1</v>
      </c>
      <c r="D8797" s="211" t="s">
        <v>3391</v>
      </c>
      <c r="E8797" s="211" t="s">
        <v>3290</v>
      </c>
      <c r="F8797" s="211" t="s">
        <v>3291</v>
      </c>
    </row>
    <row r="8798" spans="1:6" x14ac:dyDescent="0.25">
      <c r="A8798" s="211" t="s">
        <v>5353</v>
      </c>
      <c r="B8798" s="211">
        <v>0</v>
      </c>
      <c r="C8798" s="211">
        <v>1</v>
      </c>
      <c r="D8798" s="211" t="s">
        <v>3392</v>
      </c>
      <c r="E8798" s="211" t="s">
        <v>3290</v>
      </c>
      <c r="F8798" s="211" t="s">
        <v>3291</v>
      </c>
    </row>
    <row r="8799" spans="1:6" x14ac:dyDescent="0.25">
      <c r="A8799" s="211" t="s">
        <v>5353</v>
      </c>
      <c r="B8799" s="211">
        <v>0</v>
      </c>
      <c r="C8799" s="211">
        <v>1</v>
      </c>
      <c r="D8799" s="211" t="s">
        <v>3457</v>
      </c>
      <c r="E8799" s="211" t="s">
        <v>3290</v>
      </c>
      <c r="F8799" s="211" t="s">
        <v>3291</v>
      </c>
    </row>
    <row r="8800" spans="1:6" x14ac:dyDescent="0.25">
      <c r="A8800" s="211" t="s">
        <v>5353</v>
      </c>
      <c r="B8800" s="211">
        <v>0</v>
      </c>
      <c r="C8800" s="211">
        <v>1</v>
      </c>
      <c r="D8800" s="211" t="s">
        <v>3458</v>
      </c>
      <c r="E8800" s="211" t="s">
        <v>3290</v>
      </c>
      <c r="F8800" s="211" t="s">
        <v>3291</v>
      </c>
    </row>
    <row r="8801" spans="1:6" x14ac:dyDescent="0.25">
      <c r="A8801" s="211" t="s">
        <v>5353</v>
      </c>
      <c r="B8801" s="211">
        <v>0</v>
      </c>
      <c r="C8801" s="211">
        <v>1</v>
      </c>
      <c r="D8801" s="211" t="s">
        <v>3459</v>
      </c>
      <c r="E8801" s="211" t="s">
        <v>3290</v>
      </c>
      <c r="F8801" s="211" t="s">
        <v>3291</v>
      </c>
    </row>
    <row r="8802" spans="1:6" x14ac:dyDescent="0.25">
      <c r="A8802" s="211" t="s">
        <v>5353</v>
      </c>
      <c r="B8802" s="211">
        <v>0</v>
      </c>
      <c r="C8802" s="211">
        <v>1</v>
      </c>
      <c r="D8802" s="211" t="s">
        <v>3562</v>
      </c>
      <c r="E8802" s="211" t="s">
        <v>3290</v>
      </c>
      <c r="F8802" s="211" t="s">
        <v>3291</v>
      </c>
    </row>
    <row r="8803" spans="1:6" x14ac:dyDescent="0.25">
      <c r="A8803" s="211" t="s">
        <v>5353</v>
      </c>
      <c r="B8803" s="211">
        <v>0</v>
      </c>
      <c r="C8803" s="211">
        <v>1</v>
      </c>
      <c r="D8803" s="211" t="s">
        <v>3461</v>
      </c>
      <c r="E8803" s="211" t="s">
        <v>3290</v>
      </c>
      <c r="F8803" s="211" t="s">
        <v>3291</v>
      </c>
    </row>
    <row r="8804" spans="1:6" x14ac:dyDescent="0.25">
      <c r="A8804" s="211" t="s">
        <v>5353</v>
      </c>
      <c r="B8804" s="211">
        <v>0</v>
      </c>
      <c r="C8804" s="211">
        <v>1</v>
      </c>
      <c r="D8804" s="211" t="s">
        <v>3462</v>
      </c>
      <c r="E8804" s="211" t="s">
        <v>3290</v>
      </c>
      <c r="F8804" s="211" t="s">
        <v>3291</v>
      </c>
    </row>
    <row r="8805" spans="1:6" x14ac:dyDescent="0.25">
      <c r="A8805" s="211" t="s">
        <v>5353</v>
      </c>
      <c r="B8805" s="211">
        <v>0</v>
      </c>
      <c r="C8805" s="211">
        <v>1</v>
      </c>
      <c r="D8805" s="211" t="s">
        <v>3200</v>
      </c>
      <c r="E8805" s="211" t="s">
        <v>127</v>
      </c>
      <c r="F8805" s="211" t="s">
        <v>3291</v>
      </c>
    </row>
    <row r="8806" spans="1:6" x14ac:dyDescent="0.25">
      <c r="A8806" s="211" t="s">
        <v>5353</v>
      </c>
      <c r="B8806" s="211">
        <v>0</v>
      </c>
      <c r="C8806" s="211">
        <v>1</v>
      </c>
      <c r="D8806" s="211" t="s">
        <v>3199</v>
      </c>
      <c r="E8806" s="211" t="s">
        <v>3292</v>
      </c>
      <c r="F8806" s="211" t="s">
        <v>3291</v>
      </c>
    </row>
    <row r="8807" spans="1:6" x14ac:dyDescent="0.25">
      <c r="A8807" s="211" t="s">
        <v>5353</v>
      </c>
      <c r="B8807" s="211">
        <v>0</v>
      </c>
      <c r="C8807" s="211">
        <v>1</v>
      </c>
      <c r="D8807" s="211" t="s">
        <v>3079</v>
      </c>
      <c r="E8807" s="211" t="s">
        <v>127</v>
      </c>
      <c r="F8807" s="211" t="s">
        <v>3291</v>
      </c>
    </row>
    <row r="8808" spans="1:6" x14ac:dyDescent="0.25">
      <c r="A8808" s="211" t="s">
        <v>5353</v>
      </c>
      <c r="B8808" s="211">
        <v>0</v>
      </c>
      <c r="C8808" s="211">
        <v>1</v>
      </c>
      <c r="D8808" s="211" t="s">
        <v>3080</v>
      </c>
      <c r="E8808" s="211" t="s">
        <v>3292</v>
      </c>
      <c r="F8808" s="211" t="s">
        <v>3291</v>
      </c>
    </row>
    <row r="8809" spans="1:6" x14ac:dyDescent="0.25">
      <c r="A8809" s="211" t="s">
        <v>5353</v>
      </c>
      <c r="B8809" s="211">
        <v>0</v>
      </c>
      <c r="C8809" s="211">
        <v>1</v>
      </c>
      <c r="D8809" s="211" t="s">
        <v>87</v>
      </c>
      <c r="E8809" s="211" t="s">
        <v>3292</v>
      </c>
      <c r="F8809" s="211" t="s">
        <v>3291</v>
      </c>
    </row>
    <row r="8810" spans="1:6" x14ac:dyDescent="0.25">
      <c r="A8810" s="211" t="s">
        <v>5353</v>
      </c>
      <c r="B8810" s="211">
        <v>0</v>
      </c>
      <c r="C8810" s="211">
        <v>1</v>
      </c>
      <c r="D8810" s="211" t="s">
        <v>209</v>
      </c>
      <c r="E8810" s="211" t="s">
        <v>3292</v>
      </c>
      <c r="F8810" s="211" t="s">
        <v>3291</v>
      </c>
    </row>
    <row r="8811" spans="1:6" x14ac:dyDescent="0.25">
      <c r="A8811" s="211" t="s">
        <v>5353</v>
      </c>
      <c r="B8811" s="211">
        <v>0</v>
      </c>
      <c r="C8811" s="211">
        <v>1</v>
      </c>
      <c r="D8811" s="211" t="s">
        <v>208</v>
      </c>
      <c r="E8811" s="211" t="s">
        <v>3292</v>
      </c>
      <c r="F8811" s="211" t="s">
        <v>3291</v>
      </c>
    </row>
    <row r="8812" spans="1:6" x14ac:dyDescent="0.25">
      <c r="A8812" s="211" t="s">
        <v>5353</v>
      </c>
      <c r="B8812" s="211">
        <v>0</v>
      </c>
      <c r="C8812" s="211">
        <v>1</v>
      </c>
      <c r="D8812" s="211" t="s">
        <v>3584</v>
      </c>
      <c r="E8812" s="211" t="s">
        <v>3292</v>
      </c>
      <c r="F8812" s="211" t="s">
        <v>3291</v>
      </c>
    </row>
    <row r="8813" spans="1:6" x14ac:dyDescent="0.25">
      <c r="A8813" s="211" t="s">
        <v>5353</v>
      </c>
      <c r="B8813" s="211">
        <v>0</v>
      </c>
      <c r="C8813" s="211">
        <v>1</v>
      </c>
      <c r="D8813" s="211" t="s">
        <v>3532</v>
      </c>
      <c r="E8813" s="211" t="s">
        <v>3292</v>
      </c>
      <c r="F8813" s="211" t="s">
        <v>3291</v>
      </c>
    </row>
    <row r="8814" spans="1:6" x14ac:dyDescent="0.25">
      <c r="A8814" s="211" t="s">
        <v>5353</v>
      </c>
      <c r="B8814" s="211">
        <v>0</v>
      </c>
      <c r="C8814" s="211">
        <v>1</v>
      </c>
      <c r="D8814" s="211" t="s">
        <v>1048</v>
      </c>
      <c r="E8814" s="211" t="s">
        <v>3292</v>
      </c>
      <c r="F8814" s="211" t="s">
        <v>3291</v>
      </c>
    </row>
    <row r="8815" spans="1:6" x14ac:dyDescent="0.25">
      <c r="A8815" s="211" t="s">
        <v>5353</v>
      </c>
      <c r="B8815" s="211">
        <v>0</v>
      </c>
      <c r="C8815" s="211">
        <v>1</v>
      </c>
      <c r="D8815" s="211" t="s">
        <v>1050</v>
      </c>
      <c r="E8815" s="211" t="s">
        <v>3292</v>
      </c>
      <c r="F8815" s="211" t="s">
        <v>3291</v>
      </c>
    </row>
    <row r="8816" spans="1:6" x14ac:dyDescent="0.25">
      <c r="A8816" s="211" t="s">
        <v>5353</v>
      </c>
      <c r="B8816" s="211">
        <v>0</v>
      </c>
      <c r="C8816" s="211">
        <v>1</v>
      </c>
      <c r="D8816" s="211" t="s">
        <v>1043</v>
      </c>
      <c r="E8816" s="211" t="s">
        <v>3292</v>
      </c>
      <c r="F8816" s="211" t="s">
        <v>3291</v>
      </c>
    </row>
    <row r="8817" spans="1:6" x14ac:dyDescent="0.25">
      <c r="A8817" s="211" t="s">
        <v>5353</v>
      </c>
      <c r="B8817" s="211">
        <v>0</v>
      </c>
      <c r="C8817" s="211">
        <v>1</v>
      </c>
      <c r="D8817" s="211" t="s">
        <v>303</v>
      </c>
      <c r="E8817" s="211" t="s">
        <v>3292</v>
      </c>
      <c r="F8817" s="211" t="s">
        <v>3291</v>
      </c>
    </row>
    <row r="8818" spans="1:6" x14ac:dyDescent="0.25">
      <c r="A8818" s="211" t="s">
        <v>5353</v>
      </c>
      <c r="B8818" s="211">
        <v>0</v>
      </c>
      <c r="C8818" s="211">
        <v>1</v>
      </c>
      <c r="D8818" s="211" t="s">
        <v>314</v>
      </c>
      <c r="E8818" s="211" t="s">
        <v>3292</v>
      </c>
      <c r="F8818" s="211" t="s">
        <v>3291</v>
      </c>
    </row>
    <row r="8819" spans="1:6" x14ac:dyDescent="0.25">
      <c r="A8819" s="211" t="s">
        <v>5353</v>
      </c>
      <c r="B8819" s="211">
        <v>0</v>
      </c>
      <c r="C8819" s="211">
        <v>1</v>
      </c>
      <c r="D8819" s="211" t="s">
        <v>302</v>
      </c>
      <c r="E8819" s="211" t="s">
        <v>3292</v>
      </c>
      <c r="F8819" s="211" t="s">
        <v>3291</v>
      </c>
    </row>
    <row r="8820" spans="1:6" x14ac:dyDescent="0.25">
      <c r="A8820" s="211" t="s">
        <v>5353</v>
      </c>
      <c r="B8820" s="211">
        <v>0</v>
      </c>
      <c r="C8820" s="211">
        <v>1</v>
      </c>
      <c r="D8820" s="211" t="s">
        <v>316</v>
      </c>
      <c r="E8820" s="211" t="s">
        <v>3292</v>
      </c>
      <c r="F8820" s="211" t="s">
        <v>3291</v>
      </c>
    </row>
    <row r="8821" spans="1:6" x14ac:dyDescent="0.25">
      <c r="A8821" s="211" t="s">
        <v>5353</v>
      </c>
      <c r="B8821" s="211">
        <v>0</v>
      </c>
      <c r="C8821" s="211">
        <v>1</v>
      </c>
      <c r="D8821" s="211" t="s">
        <v>317</v>
      </c>
      <c r="E8821" s="211" t="s">
        <v>3292</v>
      </c>
      <c r="F8821" s="211" t="s">
        <v>3291</v>
      </c>
    </row>
    <row r="8822" spans="1:6" x14ac:dyDescent="0.25">
      <c r="A8822" s="211" t="s">
        <v>5353</v>
      </c>
      <c r="B8822" s="211">
        <v>0</v>
      </c>
      <c r="C8822" s="211">
        <v>1</v>
      </c>
      <c r="D8822" s="211" t="s">
        <v>319</v>
      </c>
      <c r="E8822" s="211" t="s">
        <v>3292</v>
      </c>
      <c r="F8822" s="211" t="s">
        <v>3291</v>
      </c>
    </row>
    <row r="8823" spans="1:6" x14ac:dyDescent="0.25">
      <c r="A8823" s="211" t="s">
        <v>5353</v>
      </c>
      <c r="B8823" s="211">
        <v>0</v>
      </c>
      <c r="C8823" s="211">
        <v>1</v>
      </c>
      <c r="D8823" s="211" t="s">
        <v>276</v>
      </c>
      <c r="E8823" s="211" t="s">
        <v>3292</v>
      </c>
      <c r="F8823" s="211" t="s">
        <v>3291</v>
      </c>
    </row>
    <row r="8824" spans="1:6" x14ac:dyDescent="0.25">
      <c r="A8824" s="211" t="s">
        <v>5353</v>
      </c>
      <c r="B8824" s="211">
        <v>0</v>
      </c>
      <c r="C8824" s="211">
        <v>1</v>
      </c>
      <c r="D8824" s="211" t="s">
        <v>327</v>
      </c>
      <c r="E8824" s="211" t="s">
        <v>3292</v>
      </c>
      <c r="F8824" s="211" t="s">
        <v>3291</v>
      </c>
    </row>
    <row r="8825" spans="1:6" x14ac:dyDescent="0.25">
      <c r="A8825" s="211" t="s">
        <v>5353</v>
      </c>
      <c r="B8825" s="211">
        <v>0</v>
      </c>
      <c r="C8825" s="211">
        <v>1</v>
      </c>
      <c r="D8825" s="211" t="s">
        <v>323</v>
      </c>
      <c r="E8825" s="211" t="s">
        <v>3292</v>
      </c>
      <c r="F8825" s="211" t="s">
        <v>3291</v>
      </c>
    </row>
    <row r="8826" spans="1:6" x14ac:dyDescent="0.25">
      <c r="A8826" s="211" t="s">
        <v>5353</v>
      </c>
      <c r="B8826" s="211">
        <v>0</v>
      </c>
      <c r="C8826" s="211">
        <v>1</v>
      </c>
      <c r="D8826" s="211" t="s">
        <v>321</v>
      </c>
      <c r="E8826" s="211" t="s">
        <v>3292</v>
      </c>
      <c r="F8826" s="211" t="s">
        <v>3291</v>
      </c>
    </row>
    <row r="8827" spans="1:6" x14ac:dyDescent="0.25">
      <c r="A8827" s="211" t="s">
        <v>5353</v>
      </c>
      <c r="B8827" s="211">
        <v>0</v>
      </c>
      <c r="C8827" s="211">
        <v>1</v>
      </c>
      <c r="D8827" s="211" t="s">
        <v>325</v>
      </c>
      <c r="E8827" s="211" t="s">
        <v>3292</v>
      </c>
      <c r="F8827" s="211" t="s">
        <v>3291</v>
      </c>
    </row>
    <row r="8828" spans="1:6" x14ac:dyDescent="0.25">
      <c r="A8828" s="211" t="s">
        <v>5353</v>
      </c>
      <c r="B8828" s="211">
        <v>0</v>
      </c>
      <c r="C8828" s="211">
        <v>1</v>
      </c>
      <c r="D8828" s="211" t="s">
        <v>337</v>
      </c>
      <c r="E8828" s="211" t="s">
        <v>3292</v>
      </c>
      <c r="F8828" s="211" t="s">
        <v>3291</v>
      </c>
    </row>
    <row r="8829" spans="1:6" x14ac:dyDescent="0.25">
      <c r="A8829" s="211" t="s">
        <v>5353</v>
      </c>
      <c r="B8829" s="211">
        <v>0</v>
      </c>
      <c r="C8829" s="211">
        <v>1</v>
      </c>
      <c r="D8829" s="211" t="s">
        <v>315</v>
      </c>
      <c r="E8829" s="211" t="s">
        <v>3292</v>
      </c>
      <c r="F8829" s="211" t="s">
        <v>3291</v>
      </c>
    </row>
    <row r="8830" spans="1:6" x14ac:dyDescent="0.25">
      <c r="A8830" s="211" t="s">
        <v>5353</v>
      </c>
      <c r="B8830" s="211">
        <v>0</v>
      </c>
      <c r="C8830" s="211">
        <v>1</v>
      </c>
      <c r="D8830" s="211" t="s">
        <v>335</v>
      </c>
      <c r="E8830" s="211" t="s">
        <v>3292</v>
      </c>
      <c r="F8830" s="211" t="s">
        <v>3291</v>
      </c>
    </row>
    <row r="8831" spans="1:6" x14ac:dyDescent="0.25">
      <c r="A8831" s="211" t="s">
        <v>5353</v>
      </c>
      <c r="B8831" s="211">
        <v>0</v>
      </c>
      <c r="C8831" s="211">
        <v>1</v>
      </c>
      <c r="D8831" s="211" t="s">
        <v>329</v>
      </c>
      <c r="E8831" s="211" t="s">
        <v>3292</v>
      </c>
      <c r="F8831" s="211" t="s">
        <v>3291</v>
      </c>
    </row>
    <row r="8832" spans="1:6" x14ac:dyDescent="0.25">
      <c r="A8832" s="211" t="s">
        <v>5353</v>
      </c>
      <c r="B8832" s="211">
        <v>0</v>
      </c>
      <c r="C8832" s="211">
        <v>1</v>
      </c>
      <c r="D8832" s="211" t="s">
        <v>332</v>
      </c>
      <c r="E8832" s="211" t="s">
        <v>3292</v>
      </c>
      <c r="F8832" s="211" t="s">
        <v>3291</v>
      </c>
    </row>
    <row r="8833" spans="1:6" x14ac:dyDescent="0.25">
      <c r="A8833" s="211" t="s">
        <v>5353</v>
      </c>
      <c r="B8833" s="211">
        <v>0</v>
      </c>
      <c r="C8833" s="211">
        <v>1</v>
      </c>
      <c r="D8833" s="211" t="s">
        <v>330</v>
      </c>
      <c r="E8833" s="211" t="s">
        <v>3292</v>
      </c>
      <c r="F8833" s="211" t="s">
        <v>3291</v>
      </c>
    </row>
    <row r="8834" spans="1:6" x14ac:dyDescent="0.25">
      <c r="A8834" s="211" t="s">
        <v>5353</v>
      </c>
      <c r="B8834" s="211">
        <v>0</v>
      </c>
      <c r="C8834" s="211">
        <v>1</v>
      </c>
      <c r="D8834" s="211" t="s">
        <v>331</v>
      </c>
      <c r="E8834" s="211" t="s">
        <v>3292</v>
      </c>
      <c r="F8834" s="211" t="s">
        <v>3291</v>
      </c>
    </row>
    <row r="8835" spans="1:6" x14ac:dyDescent="0.25">
      <c r="A8835" s="211" t="s">
        <v>5353</v>
      </c>
      <c r="B8835" s="211">
        <v>0</v>
      </c>
      <c r="C8835" s="211">
        <v>1</v>
      </c>
      <c r="D8835" s="211" t="s">
        <v>336</v>
      </c>
      <c r="E8835" s="211" t="s">
        <v>3292</v>
      </c>
      <c r="F8835" s="211" t="s">
        <v>3291</v>
      </c>
    </row>
    <row r="8836" spans="1:6" x14ac:dyDescent="0.25">
      <c r="A8836" s="211" t="s">
        <v>5353</v>
      </c>
      <c r="B8836" s="211">
        <v>0</v>
      </c>
      <c r="C8836" s="211">
        <v>1</v>
      </c>
      <c r="D8836" s="211" t="s">
        <v>305</v>
      </c>
      <c r="E8836" s="211" t="s">
        <v>3292</v>
      </c>
      <c r="F8836" s="211" t="s">
        <v>3291</v>
      </c>
    </row>
    <row r="8837" spans="1:6" x14ac:dyDescent="0.25">
      <c r="A8837" s="211" t="s">
        <v>5353</v>
      </c>
      <c r="B8837" s="211">
        <v>0</v>
      </c>
      <c r="C8837" s="211">
        <v>1</v>
      </c>
      <c r="D8837" s="211" t="s">
        <v>307</v>
      </c>
      <c r="E8837" s="211" t="s">
        <v>3292</v>
      </c>
      <c r="F8837" s="211" t="s">
        <v>3291</v>
      </c>
    </row>
    <row r="8838" spans="1:6" x14ac:dyDescent="0.25">
      <c r="A8838" s="211" t="s">
        <v>5353</v>
      </c>
      <c r="B8838" s="211">
        <v>0</v>
      </c>
      <c r="C8838" s="211">
        <v>1</v>
      </c>
      <c r="D8838" s="211" t="s">
        <v>333</v>
      </c>
      <c r="E8838" s="211" t="s">
        <v>3292</v>
      </c>
      <c r="F8838" s="211" t="s">
        <v>3291</v>
      </c>
    </row>
    <row r="8839" spans="1:6" x14ac:dyDescent="0.25">
      <c r="A8839" s="211" t="s">
        <v>5353</v>
      </c>
      <c r="B8839" s="211">
        <v>0</v>
      </c>
      <c r="C8839" s="211">
        <v>1</v>
      </c>
      <c r="D8839" s="211" t="s">
        <v>360</v>
      </c>
      <c r="E8839" s="211" t="s">
        <v>3292</v>
      </c>
      <c r="F8839" s="211" t="s">
        <v>3291</v>
      </c>
    </row>
    <row r="8840" spans="1:6" x14ac:dyDescent="0.25">
      <c r="A8840" s="211" t="s">
        <v>5353</v>
      </c>
      <c r="B8840" s="211">
        <v>0</v>
      </c>
      <c r="C8840" s="211">
        <v>1</v>
      </c>
      <c r="D8840" s="211">
        <v>6151</v>
      </c>
      <c r="E8840" s="211" t="s">
        <v>3292</v>
      </c>
      <c r="F8840" s="211" t="s">
        <v>3291</v>
      </c>
    </row>
    <row r="8841" spans="1:6" x14ac:dyDescent="0.25">
      <c r="A8841" s="211" t="s">
        <v>5353</v>
      </c>
      <c r="B8841" s="211">
        <v>0</v>
      </c>
      <c r="C8841" s="211">
        <v>1</v>
      </c>
      <c r="D8841" s="211" t="s">
        <v>2287</v>
      </c>
      <c r="E8841" s="211" t="s">
        <v>3292</v>
      </c>
      <c r="F8841" s="211" t="s">
        <v>3291</v>
      </c>
    </row>
    <row r="8842" spans="1:6" x14ac:dyDescent="0.25">
      <c r="A8842" s="211" t="s">
        <v>5353</v>
      </c>
      <c r="B8842" s="211">
        <v>0</v>
      </c>
      <c r="C8842" s="211">
        <v>1</v>
      </c>
      <c r="D8842" s="211" t="s">
        <v>357</v>
      </c>
      <c r="E8842" s="211" t="s">
        <v>3292</v>
      </c>
      <c r="F8842" s="211" t="s">
        <v>3291</v>
      </c>
    </row>
    <row r="8843" spans="1:6" x14ac:dyDescent="0.25">
      <c r="A8843" s="211" t="s">
        <v>5353</v>
      </c>
      <c r="B8843" s="211">
        <v>0</v>
      </c>
      <c r="C8843" s="211">
        <v>1</v>
      </c>
      <c r="D8843" s="211" t="s">
        <v>3192</v>
      </c>
      <c r="E8843" s="211" t="s">
        <v>3292</v>
      </c>
      <c r="F8843" s="211" t="s">
        <v>3291</v>
      </c>
    </row>
    <row r="8844" spans="1:6" x14ac:dyDescent="0.25">
      <c r="A8844" s="211" t="s">
        <v>5353</v>
      </c>
      <c r="B8844" s="211">
        <v>0</v>
      </c>
      <c r="C8844" s="211">
        <v>1</v>
      </c>
      <c r="D8844" s="211" t="s">
        <v>926</v>
      </c>
      <c r="E8844" s="211" t="s">
        <v>3292</v>
      </c>
      <c r="F8844" s="211" t="s">
        <v>3291</v>
      </c>
    </row>
    <row r="8845" spans="1:6" x14ac:dyDescent="0.25">
      <c r="A8845" s="211" t="s">
        <v>5353</v>
      </c>
      <c r="B8845" s="211">
        <v>0</v>
      </c>
      <c r="C8845" s="211">
        <v>1</v>
      </c>
      <c r="D8845" s="211" t="s">
        <v>3381</v>
      </c>
      <c r="E8845" s="211" t="s">
        <v>3292</v>
      </c>
      <c r="F8845" s="211" t="s">
        <v>3291</v>
      </c>
    </row>
    <row r="8846" spans="1:6" x14ac:dyDescent="0.25">
      <c r="A8846" s="211" t="s">
        <v>5353</v>
      </c>
      <c r="B8846" s="211">
        <v>0</v>
      </c>
      <c r="C8846" s="211">
        <v>1</v>
      </c>
      <c r="D8846" s="211" t="s">
        <v>3367</v>
      </c>
      <c r="E8846" s="211" t="s">
        <v>3292</v>
      </c>
      <c r="F8846" s="211" t="s">
        <v>3291</v>
      </c>
    </row>
    <row r="8847" spans="1:6" x14ac:dyDescent="0.25">
      <c r="A8847" s="211" t="s">
        <v>5353</v>
      </c>
      <c r="B8847" s="211">
        <v>0</v>
      </c>
      <c r="C8847" s="211">
        <v>1</v>
      </c>
      <c r="D8847" s="211" t="s">
        <v>3371</v>
      </c>
      <c r="E8847" s="211" t="s">
        <v>3292</v>
      </c>
      <c r="F8847" s="211" t="s">
        <v>3291</v>
      </c>
    </row>
    <row r="8848" spans="1:6" x14ac:dyDescent="0.25">
      <c r="A8848" s="211" t="s">
        <v>5353</v>
      </c>
      <c r="B8848" s="211">
        <v>0</v>
      </c>
      <c r="C8848" s="211">
        <v>1</v>
      </c>
      <c r="D8848" s="211" t="s">
        <v>3366</v>
      </c>
      <c r="E8848" s="211" t="s">
        <v>3292</v>
      </c>
      <c r="F8848" s="211" t="s">
        <v>3291</v>
      </c>
    </row>
    <row r="8849" spans="1:6" x14ac:dyDescent="0.25">
      <c r="A8849" s="211" t="s">
        <v>5353</v>
      </c>
      <c r="B8849" s="211">
        <v>0</v>
      </c>
      <c r="C8849" s="211">
        <v>1</v>
      </c>
      <c r="D8849" s="211" t="s">
        <v>3370</v>
      </c>
      <c r="E8849" s="211" t="s">
        <v>3292</v>
      </c>
      <c r="F8849" s="211" t="s">
        <v>3291</v>
      </c>
    </row>
    <row r="8850" spans="1:6" x14ac:dyDescent="0.25">
      <c r="A8850" s="211" t="s">
        <v>5353</v>
      </c>
      <c r="B8850" s="211">
        <v>0</v>
      </c>
      <c r="C8850" s="211">
        <v>1</v>
      </c>
      <c r="D8850" s="211" t="s">
        <v>3369</v>
      </c>
      <c r="E8850" s="211" t="s">
        <v>3292</v>
      </c>
      <c r="F8850" s="211" t="s">
        <v>3291</v>
      </c>
    </row>
    <row r="8851" spans="1:6" x14ac:dyDescent="0.25">
      <c r="A8851" s="211" t="s">
        <v>5353</v>
      </c>
      <c r="B8851" s="211">
        <v>0</v>
      </c>
      <c r="C8851" s="211">
        <v>1</v>
      </c>
      <c r="D8851" s="211" t="s">
        <v>3372</v>
      </c>
      <c r="E8851" s="211" t="s">
        <v>3292</v>
      </c>
      <c r="F8851" s="211" t="s">
        <v>3291</v>
      </c>
    </row>
    <row r="8852" spans="1:6" x14ac:dyDescent="0.25">
      <c r="A8852" s="211" t="s">
        <v>5353</v>
      </c>
      <c r="B8852" s="211">
        <v>0</v>
      </c>
      <c r="C8852" s="211">
        <v>1</v>
      </c>
      <c r="D8852" s="211" t="s">
        <v>3365</v>
      </c>
      <c r="E8852" s="211" t="s">
        <v>3292</v>
      </c>
      <c r="F8852" s="211" t="s">
        <v>3291</v>
      </c>
    </row>
    <row r="8853" spans="1:6" x14ac:dyDescent="0.25">
      <c r="A8853" s="211" t="s">
        <v>5353</v>
      </c>
      <c r="B8853" s="211">
        <v>0</v>
      </c>
      <c r="C8853" s="211">
        <v>1</v>
      </c>
      <c r="D8853" s="211" t="s">
        <v>3368</v>
      </c>
      <c r="E8853" s="211" t="s">
        <v>3292</v>
      </c>
      <c r="F8853" s="211" t="s">
        <v>3291</v>
      </c>
    </row>
    <row r="8854" spans="1:6" x14ac:dyDescent="0.25">
      <c r="A8854" s="211" t="s">
        <v>5353</v>
      </c>
      <c r="B8854" s="211">
        <v>0</v>
      </c>
      <c r="C8854" s="211">
        <v>1</v>
      </c>
      <c r="D8854" s="211" t="s">
        <v>3382</v>
      </c>
      <c r="E8854" s="211" t="s">
        <v>3292</v>
      </c>
      <c r="F8854" s="211" t="s">
        <v>3291</v>
      </c>
    </row>
    <row r="8855" spans="1:6" x14ac:dyDescent="0.25">
      <c r="A8855" s="211" t="s">
        <v>5353</v>
      </c>
      <c r="B8855" s="211">
        <v>0</v>
      </c>
      <c r="C8855" s="211">
        <v>1</v>
      </c>
      <c r="D8855" s="211" t="s">
        <v>4275</v>
      </c>
      <c r="E8855" s="211" t="s">
        <v>127</v>
      </c>
      <c r="F8855" s="211" t="s">
        <v>3291</v>
      </c>
    </row>
    <row r="8856" spans="1:6" x14ac:dyDescent="0.25">
      <c r="A8856" s="211" t="s">
        <v>5353</v>
      </c>
      <c r="B8856" s="211">
        <v>0</v>
      </c>
      <c r="C8856" s="211">
        <v>1</v>
      </c>
      <c r="D8856" s="211" t="s">
        <v>3950</v>
      </c>
      <c r="E8856" s="211" t="s">
        <v>127</v>
      </c>
      <c r="F8856" s="211" t="s">
        <v>3291</v>
      </c>
    </row>
    <row r="8857" spans="1:6" x14ac:dyDescent="0.25">
      <c r="A8857" s="211" t="s">
        <v>5353</v>
      </c>
      <c r="B8857" s="211">
        <v>0</v>
      </c>
      <c r="C8857" s="211">
        <v>1</v>
      </c>
      <c r="D8857" s="300" t="s">
        <v>3074</v>
      </c>
      <c r="E8857" s="211" t="s">
        <v>3292</v>
      </c>
      <c r="F8857" s="211" t="s">
        <v>3291</v>
      </c>
    </row>
    <row r="8858" spans="1:6" x14ac:dyDescent="0.25">
      <c r="A8858" s="211" t="s">
        <v>5353</v>
      </c>
      <c r="B8858" s="211">
        <v>0</v>
      </c>
      <c r="C8858" s="211">
        <v>1</v>
      </c>
      <c r="D8858" s="300" t="s">
        <v>3075</v>
      </c>
      <c r="E8858" s="211" t="s">
        <v>127</v>
      </c>
      <c r="F8858" s="211" t="s">
        <v>3291</v>
      </c>
    </row>
    <row r="8859" spans="1:6" x14ac:dyDescent="0.25">
      <c r="A8859" s="211" t="s">
        <v>5353</v>
      </c>
      <c r="B8859" s="211">
        <v>0</v>
      </c>
      <c r="C8859" s="211">
        <v>1</v>
      </c>
      <c r="D8859" s="300" t="s">
        <v>2546</v>
      </c>
      <c r="E8859" s="211" t="s">
        <v>127</v>
      </c>
      <c r="F8859" s="211" t="s">
        <v>3291</v>
      </c>
    </row>
    <row r="8860" spans="1:6" x14ac:dyDescent="0.25">
      <c r="A8860" s="211" t="s">
        <v>5353</v>
      </c>
      <c r="B8860" s="211">
        <v>0</v>
      </c>
      <c r="C8860" s="211">
        <v>1</v>
      </c>
      <c r="D8860" s="211" t="s">
        <v>130</v>
      </c>
      <c r="E8860" s="211" t="s">
        <v>127</v>
      </c>
      <c r="F8860" s="211" t="s">
        <v>3291</v>
      </c>
    </row>
    <row r="8861" spans="1:6" x14ac:dyDescent="0.25">
      <c r="A8861" s="211" t="s">
        <v>5353</v>
      </c>
      <c r="B8861" s="211">
        <v>0</v>
      </c>
      <c r="C8861" s="211">
        <v>1</v>
      </c>
      <c r="D8861" s="211" t="s">
        <v>3568</v>
      </c>
      <c r="E8861" s="211" t="s">
        <v>127</v>
      </c>
      <c r="F8861" s="211" t="s">
        <v>3291</v>
      </c>
    </row>
    <row r="8862" spans="1:6" x14ac:dyDescent="0.25">
      <c r="A8862" s="211" t="s">
        <v>5353</v>
      </c>
      <c r="B8862" s="211">
        <v>0</v>
      </c>
      <c r="C8862" s="211">
        <v>1</v>
      </c>
      <c r="D8862" s="211" t="s">
        <v>3784</v>
      </c>
      <c r="E8862" s="211" t="s">
        <v>127</v>
      </c>
      <c r="F8862" s="211" t="s">
        <v>3291</v>
      </c>
    </row>
    <row r="8863" spans="1:6" x14ac:dyDescent="0.25">
      <c r="A8863" s="211" t="s">
        <v>5356</v>
      </c>
      <c r="B8863" s="211">
        <v>0</v>
      </c>
      <c r="C8863" s="211">
        <v>1</v>
      </c>
      <c r="D8863" s="211" t="s">
        <v>392</v>
      </c>
      <c r="E8863" s="211" t="s">
        <v>3292</v>
      </c>
      <c r="F8863" s="211" t="s">
        <v>3291</v>
      </c>
    </row>
    <row r="8864" spans="1:6" x14ac:dyDescent="0.25">
      <c r="A8864" s="211" t="s">
        <v>5356</v>
      </c>
      <c r="B8864" s="211">
        <v>0</v>
      </c>
      <c r="C8864" s="211">
        <v>1</v>
      </c>
      <c r="D8864" s="211" t="s">
        <v>642</v>
      </c>
      <c r="E8864" s="211" t="s">
        <v>3482</v>
      </c>
      <c r="F8864" s="211" t="s">
        <v>3291</v>
      </c>
    </row>
    <row r="8865" spans="1:6" x14ac:dyDescent="0.25">
      <c r="A8865" s="211" t="s">
        <v>5356</v>
      </c>
      <c r="B8865" s="211">
        <v>0</v>
      </c>
      <c r="C8865" s="211">
        <v>1</v>
      </c>
      <c r="D8865" s="211" t="s">
        <v>395</v>
      </c>
      <c r="E8865" s="211" t="s">
        <v>3482</v>
      </c>
      <c r="F8865" s="211" t="s">
        <v>3291</v>
      </c>
    </row>
    <row r="8866" spans="1:6" x14ac:dyDescent="0.25">
      <c r="A8866" s="211" t="s">
        <v>5356</v>
      </c>
      <c r="B8866" s="211">
        <v>0</v>
      </c>
      <c r="C8866" s="211">
        <v>1</v>
      </c>
      <c r="D8866" s="211" t="s">
        <v>397</v>
      </c>
      <c r="E8866" s="211" t="s">
        <v>3482</v>
      </c>
      <c r="F8866" s="211" t="s">
        <v>3291</v>
      </c>
    </row>
    <row r="8867" spans="1:6" x14ac:dyDescent="0.25">
      <c r="A8867" s="211" t="s">
        <v>5356</v>
      </c>
      <c r="B8867" s="211">
        <v>0</v>
      </c>
      <c r="C8867" s="211">
        <v>1</v>
      </c>
      <c r="D8867" s="211" t="s">
        <v>292</v>
      </c>
      <c r="E8867" s="211" t="s">
        <v>3292</v>
      </c>
      <c r="F8867" s="211" t="s">
        <v>3291</v>
      </c>
    </row>
    <row r="8868" spans="1:6" x14ac:dyDescent="0.25">
      <c r="A8868" s="211" t="s">
        <v>5356</v>
      </c>
      <c r="B8868" s="211">
        <v>0</v>
      </c>
      <c r="C8868" s="211">
        <v>1</v>
      </c>
      <c r="D8868" s="211" t="s">
        <v>400</v>
      </c>
      <c r="E8868" s="211" t="s">
        <v>3482</v>
      </c>
      <c r="F8868" s="211" t="s">
        <v>3291</v>
      </c>
    </row>
    <row r="8869" spans="1:6" x14ac:dyDescent="0.25">
      <c r="A8869" s="211" t="s">
        <v>5356</v>
      </c>
      <c r="B8869" s="211">
        <v>0</v>
      </c>
      <c r="C8869" s="211">
        <v>1</v>
      </c>
      <c r="D8869" s="211" t="s">
        <v>403</v>
      </c>
      <c r="E8869" s="211" t="s">
        <v>3292</v>
      </c>
      <c r="F8869" s="211" t="s">
        <v>3291</v>
      </c>
    </row>
    <row r="8870" spans="1:6" x14ac:dyDescent="0.25">
      <c r="A8870" s="211" t="s">
        <v>5356</v>
      </c>
      <c r="B8870" s="211">
        <v>0</v>
      </c>
      <c r="C8870" s="211">
        <v>1</v>
      </c>
      <c r="D8870" s="211" t="s">
        <v>1042</v>
      </c>
      <c r="E8870" s="211" t="s">
        <v>3482</v>
      </c>
      <c r="F8870" s="211" t="s">
        <v>3291</v>
      </c>
    </row>
    <row r="8871" spans="1:6" x14ac:dyDescent="0.25">
      <c r="A8871" s="211" t="s">
        <v>5356</v>
      </c>
      <c r="B8871" s="211">
        <v>0</v>
      </c>
      <c r="C8871" s="211">
        <v>1</v>
      </c>
      <c r="D8871" s="211" t="s">
        <v>1045</v>
      </c>
      <c r="E8871" s="211" t="s">
        <v>3482</v>
      </c>
      <c r="F8871" s="211" t="s">
        <v>3291</v>
      </c>
    </row>
    <row r="8872" spans="1:6" x14ac:dyDescent="0.25">
      <c r="A8872" s="211" t="s">
        <v>5356</v>
      </c>
      <c r="B8872" s="211">
        <v>0</v>
      </c>
      <c r="C8872" s="211">
        <v>1</v>
      </c>
      <c r="D8872" s="211" t="s">
        <v>933</v>
      </c>
      <c r="E8872" s="211" t="s">
        <v>3482</v>
      </c>
      <c r="F8872" s="211" t="s">
        <v>3291</v>
      </c>
    </row>
    <row r="8873" spans="1:6" x14ac:dyDescent="0.25">
      <c r="A8873" s="211" t="s">
        <v>5356</v>
      </c>
      <c r="B8873" s="211">
        <v>0</v>
      </c>
      <c r="C8873" s="211">
        <v>1</v>
      </c>
      <c r="D8873" s="211" t="s">
        <v>932</v>
      </c>
      <c r="E8873" s="211" t="s">
        <v>3292</v>
      </c>
      <c r="F8873" s="211" t="s">
        <v>3291</v>
      </c>
    </row>
    <row r="8874" spans="1:6" x14ac:dyDescent="0.25">
      <c r="A8874" s="211" t="s">
        <v>5356</v>
      </c>
      <c r="B8874" s="211">
        <v>0</v>
      </c>
      <c r="C8874" s="211">
        <v>1</v>
      </c>
      <c r="D8874" s="211" t="s">
        <v>381</v>
      </c>
      <c r="E8874" s="211" t="s">
        <v>3292</v>
      </c>
      <c r="F8874" s="211" t="s">
        <v>3291</v>
      </c>
    </row>
    <row r="8875" spans="1:6" x14ac:dyDescent="0.25">
      <c r="A8875" s="211" t="s">
        <v>5356</v>
      </c>
      <c r="B8875" s="211">
        <v>0</v>
      </c>
      <c r="C8875" s="211">
        <v>1</v>
      </c>
      <c r="D8875" s="211" t="s">
        <v>1714</v>
      </c>
      <c r="E8875" s="211" t="s">
        <v>3292</v>
      </c>
      <c r="F8875" s="211" t="s">
        <v>3291</v>
      </c>
    </row>
    <row r="8876" spans="1:6" x14ac:dyDescent="0.25">
      <c r="A8876" s="211" t="s">
        <v>5356</v>
      </c>
      <c r="B8876" s="211">
        <v>0</v>
      </c>
      <c r="C8876" s="211">
        <v>1</v>
      </c>
      <c r="D8876" s="211" t="s">
        <v>1716</v>
      </c>
      <c r="E8876" s="211" t="s">
        <v>3292</v>
      </c>
      <c r="F8876" s="211" t="s">
        <v>3291</v>
      </c>
    </row>
    <row r="8877" spans="1:6" x14ac:dyDescent="0.25">
      <c r="A8877" s="211" t="s">
        <v>5356</v>
      </c>
      <c r="B8877" s="211">
        <v>0</v>
      </c>
      <c r="C8877" s="211">
        <v>1</v>
      </c>
      <c r="D8877" s="211" t="s">
        <v>1718</v>
      </c>
      <c r="E8877" s="211" t="s">
        <v>3292</v>
      </c>
      <c r="F8877" s="211" t="s">
        <v>3291</v>
      </c>
    </row>
    <row r="8878" spans="1:6" x14ac:dyDescent="0.25">
      <c r="A8878" s="211" t="s">
        <v>5356</v>
      </c>
      <c r="B8878" s="211">
        <v>0</v>
      </c>
      <c r="C8878" s="211">
        <v>1</v>
      </c>
      <c r="D8878" s="211" t="s">
        <v>2379</v>
      </c>
      <c r="E8878" s="211" t="s">
        <v>3292</v>
      </c>
      <c r="F8878" s="211" t="s">
        <v>3291</v>
      </c>
    </row>
    <row r="8879" spans="1:6" x14ac:dyDescent="0.25">
      <c r="A8879" s="211" t="s">
        <v>5356</v>
      </c>
      <c r="B8879" s="211">
        <v>0</v>
      </c>
      <c r="C8879" s="211">
        <v>1</v>
      </c>
      <c r="D8879" s="211" t="s">
        <v>1722</v>
      </c>
      <c r="E8879" s="211" t="s">
        <v>3292</v>
      </c>
      <c r="F8879" s="211" t="s">
        <v>3291</v>
      </c>
    </row>
    <row r="8880" spans="1:6" x14ac:dyDescent="0.25">
      <c r="A8880" s="211" t="s">
        <v>5356</v>
      </c>
      <c r="B8880" s="211">
        <v>0</v>
      </c>
      <c r="C8880" s="211">
        <v>1</v>
      </c>
      <c r="D8880" s="211" t="s">
        <v>1724</v>
      </c>
      <c r="E8880" s="211" t="s">
        <v>3292</v>
      </c>
      <c r="F8880" s="211" t="s">
        <v>3291</v>
      </c>
    </row>
    <row r="8881" spans="1:6" x14ac:dyDescent="0.25">
      <c r="A8881" s="211" t="s">
        <v>5356</v>
      </c>
      <c r="B8881" s="211">
        <v>0</v>
      </c>
      <c r="C8881" s="211">
        <v>1</v>
      </c>
      <c r="D8881" s="211" t="s">
        <v>72</v>
      </c>
      <c r="E8881" s="211" t="s">
        <v>3292</v>
      </c>
      <c r="F8881" s="211" t="s">
        <v>3291</v>
      </c>
    </row>
    <row r="8882" spans="1:6" x14ac:dyDescent="0.25">
      <c r="A8882" s="211" t="s">
        <v>5356</v>
      </c>
      <c r="B8882" s="211">
        <v>0</v>
      </c>
      <c r="C8882" s="211">
        <v>1</v>
      </c>
      <c r="D8882" s="211" t="s">
        <v>73</v>
      </c>
      <c r="E8882" s="211" t="s">
        <v>3292</v>
      </c>
      <c r="F8882" s="211" t="s">
        <v>3291</v>
      </c>
    </row>
    <row r="8883" spans="1:6" x14ac:dyDescent="0.25">
      <c r="A8883" s="211" t="s">
        <v>5356</v>
      </c>
      <c r="B8883" s="211">
        <v>0</v>
      </c>
      <c r="C8883" s="211">
        <v>1</v>
      </c>
      <c r="D8883" s="211" t="s">
        <v>3107</v>
      </c>
      <c r="E8883" s="211" t="s">
        <v>3292</v>
      </c>
      <c r="F8883" s="211" t="s">
        <v>3291</v>
      </c>
    </row>
    <row r="8884" spans="1:6" x14ac:dyDescent="0.25">
      <c r="A8884" s="211" t="s">
        <v>5356</v>
      </c>
      <c r="B8884" s="211">
        <v>0</v>
      </c>
      <c r="C8884" s="211">
        <v>1</v>
      </c>
      <c r="D8884" s="211" t="s">
        <v>3109</v>
      </c>
      <c r="E8884" s="211" t="s">
        <v>3292</v>
      </c>
      <c r="F8884" s="211" t="s">
        <v>3291</v>
      </c>
    </row>
    <row r="8885" spans="1:6" x14ac:dyDescent="0.25">
      <c r="A8885" s="211" t="s">
        <v>5356</v>
      </c>
      <c r="B8885" s="211">
        <v>0</v>
      </c>
      <c r="C8885" s="211">
        <v>1</v>
      </c>
      <c r="D8885" s="211" t="s">
        <v>3111</v>
      </c>
      <c r="E8885" s="211" t="s">
        <v>3292</v>
      </c>
      <c r="F8885" s="211" t="s">
        <v>3291</v>
      </c>
    </row>
    <row r="8886" spans="1:6" x14ac:dyDescent="0.25">
      <c r="A8886" s="211" t="s">
        <v>5356</v>
      </c>
      <c r="B8886" s="211">
        <v>0</v>
      </c>
      <c r="C8886" s="211">
        <v>1</v>
      </c>
      <c r="D8886" s="211" t="s">
        <v>379</v>
      </c>
      <c r="E8886" s="211" t="s">
        <v>3482</v>
      </c>
      <c r="F8886" s="211" t="s">
        <v>3291</v>
      </c>
    </row>
    <row r="8887" spans="1:6" x14ac:dyDescent="0.25">
      <c r="A8887" s="211" t="s">
        <v>5356</v>
      </c>
      <c r="B8887" s="211">
        <v>0</v>
      </c>
      <c r="C8887" s="211">
        <v>1</v>
      </c>
      <c r="D8887" s="211" t="s">
        <v>385</v>
      </c>
      <c r="E8887" s="211" t="s">
        <v>3482</v>
      </c>
      <c r="F8887" s="211" t="s">
        <v>3291</v>
      </c>
    </row>
    <row r="8888" spans="1:6" x14ac:dyDescent="0.25">
      <c r="A8888" s="211" t="s">
        <v>5356</v>
      </c>
      <c r="B8888" s="211">
        <v>0</v>
      </c>
      <c r="C8888" s="211">
        <v>1</v>
      </c>
      <c r="D8888" s="211" t="s">
        <v>3162</v>
      </c>
      <c r="E8888" s="211" t="s">
        <v>3482</v>
      </c>
      <c r="F8888" s="211" t="s">
        <v>3291</v>
      </c>
    </row>
    <row r="8889" spans="1:6" x14ac:dyDescent="0.25">
      <c r="A8889" s="211" t="s">
        <v>5356</v>
      </c>
      <c r="B8889" s="211">
        <v>0</v>
      </c>
      <c r="C8889" s="211">
        <v>1</v>
      </c>
      <c r="D8889" s="211" t="s">
        <v>3247</v>
      </c>
      <c r="E8889" s="211" t="s">
        <v>3482</v>
      </c>
      <c r="F8889" s="211" t="s">
        <v>3291</v>
      </c>
    </row>
    <row r="8890" spans="1:6" x14ac:dyDescent="0.25">
      <c r="A8890" s="211" t="s">
        <v>5356</v>
      </c>
      <c r="B8890" s="211">
        <v>0</v>
      </c>
      <c r="C8890" s="211">
        <v>1</v>
      </c>
      <c r="D8890" s="211" t="s">
        <v>2283</v>
      </c>
      <c r="E8890" s="211" t="s">
        <v>3482</v>
      </c>
      <c r="F8890" s="211" t="s">
        <v>3291</v>
      </c>
    </row>
    <row r="8891" spans="1:6" x14ac:dyDescent="0.25">
      <c r="A8891" s="211" t="s">
        <v>5356</v>
      </c>
      <c r="B8891" s="211">
        <v>0</v>
      </c>
      <c r="C8891" s="211">
        <v>1</v>
      </c>
      <c r="D8891" s="211" t="s">
        <v>2282</v>
      </c>
      <c r="E8891" s="211" t="s">
        <v>3482</v>
      </c>
      <c r="F8891" s="211" t="s">
        <v>3291</v>
      </c>
    </row>
    <row r="8892" spans="1:6" x14ac:dyDescent="0.25">
      <c r="A8892" s="211" t="s">
        <v>5356</v>
      </c>
      <c r="B8892" s="211">
        <v>0</v>
      </c>
      <c r="C8892" s="211">
        <v>1</v>
      </c>
      <c r="D8892" s="211" t="s">
        <v>3387</v>
      </c>
      <c r="E8892" s="211" t="s">
        <v>3290</v>
      </c>
      <c r="F8892" s="211" t="s">
        <v>3291</v>
      </c>
    </row>
    <row r="8893" spans="1:6" x14ac:dyDescent="0.25">
      <c r="A8893" s="211" t="s">
        <v>5356</v>
      </c>
      <c r="B8893" s="211">
        <v>0</v>
      </c>
      <c r="C8893" s="211">
        <v>1</v>
      </c>
      <c r="D8893" s="211" t="s">
        <v>3388</v>
      </c>
      <c r="E8893" s="211" t="s">
        <v>3290</v>
      </c>
      <c r="F8893" s="211" t="s">
        <v>3291</v>
      </c>
    </row>
    <row r="8894" spans="1:6" x14ac:dyDescent="0.25">
      <c r="A8894" s="211" t="s">
        <v>5356</v>
      </c>
      <c r="B8894" s="211">
        <v>0</v>
      </c>
      <c r="C8894" s="211">
        <v>1</v>
      </c>
      <c r="D8894" s="211" t="s">
        <v>3389</v>
      </c>
      <c r="E8894" s="211" t="s">
        <v>3290</v>
      </c>
      <c r="F8894" s="211" t="s">
        <v>3291</v>
      </c>
    </row>
    <row r="8895" spans="1:6" x14ac:dyDescent="0.25">
      <c r="A8895" s="211" t="s">
        <v>5356</v>
      </c>
      <c r="B8895" s="211">
        <v>0</v>
      </c>
      <c r="C8895" s="211">
        <v>1</v>
      </c>
      <c r="D8895" s="211" t="s">
        <v>3563</v>
      </c>
      <c r="E8895" s="211" t="s">
        <v>3290</v>
      </c>
      <c r="F8895" s="211" t="s">
        <v>3291</v>
      </c>
    </row>
    <row r="8896" spans="1:6" x14ac:dyDescent="0.25">
      <c r="A8896" s="211" t="s">
        <v>5356</v>
      </c>
      <c r="B8896" s="211">
        <v>0</v>
      </c>
      <c r="C8896" s="211">
        <v>1</v>
      </c>
      <c r="D8896" s="211" t="s">
        <v>3391</v>
      </c>
      <c r="E8896" s="211" t="s">
        <v>3290</v>
      </c>
      <c r="F8896" s="211" t="s">
        <v>3291</v>
      </c>
    </row>
    <row r="8897" spans="1:6" x14ac:dyDescent="0.25">
      <c r="A8897" s="211" t="s">
        <v>5356</v>
      </c>
      <c r="B8897" s="211">
        <v>0</v>
      </c>
      <c r="C8897" s="211">
        <v>1</v>
      </c>
      <c r="D8897" s="211" t="s">
        <v>3392</v>
      </c>
      <c r="E8897" s="211" t="s">
        <v>3290</v>
      </c>
      <c r="F8897" s="211" t="s">
        <v>3291</v>
      </c>
    </row>
    <row r="8898" spans="1:6" x14ac:dyDescent="0.25">
      <c r="A8898" s="211" t="s">
        <v>5356</v>
      </c>
      <c r="B8898" s="211">
        <v>0</v>
      </c>
      <c r="C8898" s="211">
        <v>1</v>
      </c>
      <c r="D8898" s="211" t="s">
        <v>3457</v>
      </c>
      <c r="E8898" s="211" t="s">
        <v>3290</v>
      </c>
      <c r="F8898" s="211" t="s">
        <v>3291</v>
      </c>
    </row>
    <row r="8899" spans="1:6" x14ac:dyDescent="0.25">
      <c r="A8899" s="211" t="s">
        <v>5356</v>
      </c>
      <c r="B8899" s="211">
        <v>0</v>
      </c>
      <c r="C8899" s="211">
        <v>1</v>
      </c>
      <c r="D8899" s="211" t="s">
        <v>3458</v>
      </c>
      <c r="E8899" s="211" t="s">
        <v>3290</v>
      </c>
      <c r="F8899" s="211" t="s">
        <v>3291</v>
      </c>
    </row>
    <row r="8900" spans="1:6" x14ac:dyDescent="0.25">
      <c r="A8900" s="211" t="s">
        <v>5356</v>
      </c>
      <c r="B8900" s="211">
        <v>0</v>
      </c>
      <c r="C8900" s="211">
        <v>1</v>
      </c>
      <c r="D8900" s="211" t="s">
        <v>3459</v>
      </c>
      <c r="E8900" s="211" t="s">
        <v>3290</v>
      </c>
      <c r="F8900" s="211" t="s">
        <v>3291</v>
      </c>
    </row>
    <row r="8901" spans="1:6" x14ac:dyDescent="0.25">
      <c r="A8901" s="211" t="s">
        <v>5356</v>
      </c>
      <c r="B8901" s="211">
        <v>0</v>
      </c>
      <c r="C8901" s="211">
        <v>1</v>
      </c>
      <c r="D8901" s="211" t="s">
        <v>3562</v>
      </c>
      <c r="E8901" s="211" t="s">
        <v>3290</v>
      </c>
      <c r="F8901" s="211" t="s">
        <v>3291</v>
      </c>
    </row>
    <row r="8902" spans="1:6" x14ac:dyDescent="0.25">
      <c r="A8902" s="211" t="s">
        <v>5356</v>
      </c>
      <c r="B8902" s="211">
        <v>0</v>
      </c>
      <c r="C8902" s="211">
        <v>1</v>
      </c>
      <c r="D8902" s="211" t="s">
        <v>3461</v>
      </c>
      <c r="E8902" s="211" t="s">
        <v>3290</v>
      </c>
      <c r="F8902" s="211" t="s">
        <v>3291</v>
      </c>
    </row>
    <row r="8903" spans="1:6" x14ac:dyDescent="0.25">
      <c r="A8903" s="211" t="s">
        <v>5356</v>
      </c>
      <c r="B8903" s="211">
        <v>0</v>
      </c>
      <c r="C8903" s="211">
        <v>1</v>
      </c>
      <c r="D8903" s="211" t="s">
        <v>3462</v>
      </c>
      <c r="E8903" s="211" t="s">
        <v>3290</v>
      </c>
      <c r="F8903" s="211" t="s">
        <v>3291</v>
      </c>
    </row>
    <row r="8904" spans="1:6" x14ac:dyDescent="0.25">
      <c r="A8904" s="211" t="s">
        <v>5356</v>
      </c>
      <c r="B8904" s="211">
        <v>0</v>
      </c>
      <c r="C8904" s="211">
        <v>1</v>
      </c>
      <c r="D8904" s="211" t="s">
        <v>3200</v>
      </c>
      <c r="E8904" s="211" t="s">
        <v>127</v>
      </c>
      <c r="F8904" s="211" t="s">
        <v>3291</v>
      </c>
    </row>
    <row r="8905" spans="1:6" x14ac:dyDescent="0.25">
      <c r="A8905" s="211" t="s">
        <v>5356</v>
      </c>
      <c r="B8905" s="211">
        <v>0</v>
      </c>
      <c r="C8905" s="211">
        <v>1</v>
      </c>
      <c r="D8905" s="211" t="s">
        <v>3199</v>
      </c>
      <c r="E8905" s="211" t="s">
        <v>3292</v>
      </c>
      <c r="F8905" s="211" t="s">
        <v>3291</v>
      </c>
    </row>
    <row r="8906" spans="1:6" x14ac:dyDescent="0.25">
      <c r="A8906" s="211" t="s">
        <v>5356</v>
      </c>
      <c r="B8906" s="211">
        <v>0</v>
      </c>
      <c r="C8906" s="211">
        <v>1</v>
      </c>
      <c r="D8906" s="211" t="s">
        <v>3079</v>
      </c>
      <c r="E8906" s="211" t="s">
        <v>127</v>
      </c>
      <c r="F8906" s="211" t="s">
        <v>3291</v>
      </c>
    </row>
    <row r="8907" spans="1:6" x14ac:dyDescent="0.25">
      <c r="A8907" s="211" t="s">
        <v>5356</v>
      </c>
      <c r="B8907" s="211">
        <v>0</v>
      </c>
      <c r="C8907" s="211">
        <v>1</v>
      </c>
      <c r="D8907" s="211" t="s">
        <v>3080</v>
      </c>
      <c r="E8907" s="211" t="s">
        <v>3292</v>
      </c>
      <c r="F8907" s="211" t="s">
        <v>3291</v>
      </c>
    </row>
    <row r="8908" spans="1:6" x14ac:dyDescent="0.25">
      <c r="A8908" s="211" t="s">
        <v>5356</v>
      </c>
      <c r="B8908" s="211">
        <v>0</v>
      </c>
      <c r="C8908" s="211">
        <v>1</v>
      </c>
      <c r="D8908" s="211" t="s">
        <v>87</v>
      </c>
      <c r="E8908" s="211" t="s">
        <v>3292</v>
      </c>
      <c r="F8908" s="211" t="s">
        <v>3291</v>
      </c>
    </row>
    <row r="8909" spans="1:6" x14ac:dyDescent="0.25">
      <c r="A8909" s="211" t="s">
        <v>5356</v>
      </c>
      <c r="B8909" s="211">
        <v>0</v>
      </c>
      <c r="C8909" s="211">
        <v>1</v>
      </c>
      <c r="D8909" s="211" t="s">
        <v>209</v>
      </c>
      <c r="E8909" s="211" t="s">
        <v>3292</v>
      </c>
      <c r="F8909" s="211" t="s">
        <v>3291</v>
      </c>
    </row>
    <row r="8910" spans="1:6" x14ac:dyDescent="0.25">
      <c r="A8910" s="211" t="s">
        <v>5356</v>
      </c>
      <c r="B8910" s="211">
        <v>0</v>
      </c>
      <c r="C8910" s="211">
        <v>1</v>
      </c>
      <c r="D8910" s="211" t="s">
        <v>208</v>
      </c>
      <c r="E8910" s="211" t="s">
        <v>3292</v>
      </c>
      <c r="F8910" s="211" t="s">
        <v>3291</v>
      </c>
    </row>
    <row r="8911" spans="1:6" x14ac:dyDescent="0.25">
      <c r="A8911" s="211" t="s">
        <v>5356</v>
      </c>
      <c r="B8911" s="211">
        <v>0</v>
      </c>
      <c r="C8911" s="211">
        <v>1</v>
      </c>
      <c r="D8911" s="211" t="s">
        <v>3584</v>
      </c>
      <c r="E8911" s="211" t="s">
        <v>3292</v>
      </c>
      <c r="F8911" s="211" t="s">
        <v>3291</v>
      </c>
    </row>
    <row r="8912" spans="1:6" x14ac:dyDescent="0.25">
      <c r="A8912" s="211" t="s">
        <v>5356</v>
      </c>
      <c r="B8912" s="211">
        <v>0</v>
      </c>
      <c r="C8912" s="211">
        <v>1</v>
      </c>
      <c r="D8912" s="211" t="s">
        <v>3532</v>
      </c>
      <c r="E8912" s="211" t="s">
        <v>3292</v>
      </c>
      <c r="F8912" s="211" t="s">
        <v>3291</v>
      </c>
    </row>
    <row r="8913" spans="1:6" x14ac:dyDescent="0.25">
      <c r="A8913" s="211" t="s">
        <v>5356</v>
      </c>
      <c r="B8913" s="211">
        <v>0</v>
      </c>
      <c r="C8913" s="211">
        <v>1</v>
      </c>
      <c r="D8913" s="211" t="s">
        <v>1048</v>
      </c>
      <c r="E8913" s="211" t="s">
        <v>3292</v>
      </c>
      <c r="F8913" s="211" t="s">
        <v>3291</v>
      </c>
    </row>
    <row r="8914" spans="1:6" x14ac:dyDescent="0.25">
      <c r="A8914" s="211" t="s">
        <v>5356</v>
      </c>
      <c r="B8914" s="211">
        <v>0</v>
      </c>
      <c r="C8914" s="211">
        <v>1</v>
      </c>
      <c r="D8914" s="211" t="s">
        <v>1050</v>
      </c>
      <c r="E8914" s="211" t="s">
        <v>3292</v>
      </c>
      <c r="F8914" s="211" t="s">
        <v>3291</v>
      </c>
    </row>
    <row r="8915" spans="1:6" x14ac:dyDescent="0.25">
      <c r="A8915" s="211" t="s">
        <v>5356</v>
      </c>
      <c r="B8915" s="211">
        <v>0</v>
      </c>
      <c r="C8915" s="211">
        <v>1</v>
      </c>
      <c r="D8915" s="211" t="s">
        <v>1043</v>
      </c>
      <c r="E8915" s="211" t="s">
        <v>3292</v>
      </c>
      <c r="F8915" s="211" t="s">
        <v>3291</v>
      </c>
    </row>
    <row r="8916" spans="1:6" x14ac:dyDescent="0.25">
      <c r="A8916" s="211" t="s">
        <v>5356</v>
      </c>
      <c r="B8916" s="211">
        <v>0</v>
      </c>
      <c r="C8916" s="211">
        <v>1</v>
      </c>
      <c r="D8916" s="211" t="s">
        <v>303</v>
      </c>
      <c r="E8916" s="211" t="s">
        <v>3292</v>
      </c>
      <c r="F8916" s="211" t="s">
        <v>3291</v>
      </c>
    </row>
    <row r="8917" spans="1:6" x14ac:dyDescent="0.25">
      <c r="A8917" s="211" t="s">
        <v>5356</v>
      </c>
      <c r="B8917" s="211">
        <v>0</v>
      </c>
      <c r="C8917" s="211">
        <v>1</v>
      </c>
      <c r="D8917" s="211" t="s">
        <v>314</v>
      </c>
      <c r="E8917" s="211" t="s">
        <v>3292</v>
      </c>
      <c r="F8917" s="211" t="s">
        <v>3291</v>
      </c>
    </row>
    <row r="8918" spans="1:6" x14ac:dyDescent="0.25">
      <c r="A8918" s="211" t="s">
        <v>5356</v>
      </c>
      <c r="B8918" s="211">
        <v>0</v>
      </c>
      <c r="C8918" s="211">
        <v>1</v>
      </c>
      <c r="D8918" s="211" t="s">
        <v>302</v>
      </c>
      <c r="E8918" s="211" t="s">
        <v>3292</v>
      </c>
      <c r="F8918" s="211" t="s">
        <v>3291</v>
      </c>
    </row>
    <row r="8919" spans="1:6" x14ac:dyDescent="0.25">
      <c r="A8919" s="211" t="s">
        <v>5356</v>
      </c>
      <c r="B8919" s="211">
        <v>0</v>
      </c>
      <c r="C8919" s="211">
        <v>1</v>
      </c>
      <c r="D8919" s="211" t="s">
        <v>316</v>
      </c>
      <c r="E8919" s="211" t="s">
        <v>3292</v>
      </c>
      <c r="F8919" s="211" t="s">
        <v>3291</v>
      </c>
    </row>
    <row r="8920" spans="1:6" x14ac:dyDescent="0.25">
      <c r="A8920" s="211" t="s">
        <v>5356</v>
      </c>
      <c r="B8920" s="211">
        <v>0</v>
      </c>
      <c r="C8920" s="211">
        <v>1</v>
      </c>
      <c r="D8920" s="211" t="s">
        <v>317</v>
      </c>
      <c r="E8920" s="211" t="s">
        <v>3292</v>
      </c>
      <c r="F8920" s="211" t="s">
        <v>3291</v>
      </c>
    </row>
    <row r="8921" spans="1:6" x14ac:dyDescent="0.25">
      <c r="A8921" s="211" t="s">
        <v>5356</v>
      </c>
      <c r="B8921" s="211">
        <v>0</v>
      </c>
      <c r="C8921" s="211">
        <v>1</v>
      </c>
      <c r="D8921" s="211" t="s">
        <v>319</v>
      </c>
      <c r="E8921" s="211" t="s">
        <v>3292</v>
      </c>
      <c r="F8921" s="211" t="s">
        <v>3291</v>
      </c>
    </row>
    <row r="8922" spans="1:6" x14ac:dyDescent="0.25">
      <c r="A8922" s="211" t="s">
        <v>5356</v>
      </c>
      <c r="B8922" s="211">
        <v>0</v>
      </c>
      <c r="C8922" s="211">
        <v>1</v>
      </c>
      <c r="D8922" s="211" t="s">
        <v>276</v>
      </c>
      <c r="E8922" s="211" t="s">
        <v>3292</v>
      </c>
      <c r="F8922" s="211" t="s">
        <v>3291</v>
      </c>
    </row>
    <row r="8923" spans="1:6" x14ac:dyDescent="0.25">
      <c r="A8923" s="211" t="s">
        <v>5356</v>
      </c>
      <c r="B8923" s="211">
        <v>0</v>
      </c>
      <c r="C8923" s="211">
        <v>1</v>
      </c>
      <c r="D8923" s="211" t="s">
        <v>327</v>
      </c>
      <c r="E8923" s="211" t="s">
        <v>3292</v>
      </c>
      <c r="F8923" s="211" t="s">
        <v>3291</v>
      </c>
    </row>
    <row r="8924" spans="1:6" x14ac:dyDescent="0.25">
      <c r="A8924" s="211" t="s">
        <v>5356</v>
      </c>
      <c r="B8924" s="211">
        <v>0</v>
      </c>
      <c r="C8924" s="211">
        <v>1</v>
      </c>
      <c r="D8924" s="211" t="s">
        <v>323</v>
      </c>
      <c r="E8924" s="211" t="s">
        <v>3292</v>
      </c>
      <c r="F8924" s="211" t="s">
        <v>3291</v>
      </c>
    </row>
    <row r="8925" spans="1:6" x14ac:dyDescent="0.25">
      <c r="A8925" s="211" t="s">
        <v>5356</v>
      </c>
      <c r="B8925" s="211">
        <v>0</v>
      </c>
      <c r="C8925" s="211">
        <v>1</v>
      </c>
      <c r="D8925" s="211" t="s">
        <v>321</v>
      </c>
      <c r="E8925" s="211" t="s">
        <v>3292</v>
      </c>
      <c r="F8925" s="211" t="s">
        <v>3291</v>
      </c>
    </row>
    <row r="8926" spans="1:6" x14ac:dyDescent="0.25">
      <c r="A8926" s="211" t="s">
        <v>5356</v>
      </c>
      <c r="B8926" s="211">
        <v>0</v>
      </c>
      <c r="C8926" s="211">
        <v>1</v>
      </c>
      <c r="D8926" s="211" t="s">
        <v>325</v>
      </c>
      <c r="E8926" s="211" t="s">
        <v>3292</v>
      </c>
      <c r="F8926" s="211" t="s">
        <v>3291</v>
      </c>
    </row>
    <row r="8927" spans="1:6" x14ac:dyDescent="0.25">
      <c r="A8927" s="211" t="s">
        <v>5356</v>
      </c>
      <c r="B8927" s="211">
        <v>0</v>
      </c>
      <c r="C8927" s="211">
        <v>1</v>
      </c>
      <c r="D8927" s="211" t="s">
        <v>337</v>
      </c>
      <c r="E8927" s="211" t="s">
        <v>3292</v>
      </c>
      <c r="F8927" s="211" t="s">
        <v>3291</v>
      </c>
    </row>
    <row r="8928" spans="1:6" x14ac:dyDescent="0.25">
      <c r="A8928" s="211" t="s">
        <v>5356</v>
      </c>
      <c r="B8928" s="211">
        <v>0</v>
      </c>
      <c r="C8928" s="211">
        <v>1</v>
      </c>
      <c r="D8928" s="211" t="s">
        <v>315</v>
      </c>
      <c r="E8928" s="211" t="s">
        <v>3292</v>
      </c>
      <c r="F8928" s="211" t="s">
        <v>3291</v>
      </c>
    </row>
    <row r="8929" spans="1:6" x14ac:dyDescent="0.25">
      <c r="A8929" s="211" t="s">
        <v>5356</v>
      </c>
      <c r="B8929" s="211">
        <v>0</v>
      </c>
      <c r="C8929" s="211">
        <v>1</v>
      </c>
      <c r="D8929" s="211" t="s">
        <v>335</v>
      </c>
      <c r="E8929" s="211" t="s">
        <v>3292</v>
      </c>
      <c r="F8929" s="211" t="s">
        <v>3291</v>
      </c>
    </row>
    <row r="8930" spans="1:6" x14ac:dyDescent="0.25">
      <c r="A8930" s="211" t="s">
        <v>5356</v>
      </c>
      <c r="B8930" s="211">
        <v>0</v>
      </c>
      <c r="C8930" s="211">
        <v>1</v>
      </c>
      <c r="D8930" s="211" t="s">
        <v>329</v>
      </c>
      <c r="E8930" s="211" t="s">
        <v>3292</v>
      </c>
      <c r="F8930" s="211" t="s">
        <v>3291</v>
      </c>
    </row>
    <row r="8931" spans="1:6" x14ac:dyDescent="0.25">
      <c r="A8931" s="211" t="s">
        <v>5356</v>
      </c>
      <c r="B8931" s="211">
        <v>0</v>
      </c>
      <c r="C8931" s="211">
        <v>1</v>
      </c>
      <c r="D8931" s="211" t="s">
        <v>332</v>
      </c>
      <c r="E8931" s="211" t="s">
        <v>3292</v>
      </c>
      <c r="F8931" s="211" t="s">
        <v>3291</v>
      </c>
    </row>
    <row r="8932" spans="1:6" x14ac:dyDescent="0.25">
      <c r="A8932" s="211" t="s">
        <v>5356</v>
      </c>
      <c r="B8932" s="211">
        <v>0</v>
      </c>
      <c r="C8932" s="211">
        <v>1</v>
      </c>
      <c r="D8932" s="211" t="s">
        <v>330</v>
      </c>
      <c r="E8932" s="211" t="s">
        <v>3292</v>
      </c>
      <c r="F8932" s="211" t="s">
        <v>3291</v>
      </c>
    </row>
    <row r="8933" spans="1:6" x14ac:dyDescent="0.25">
      <c r="A8933" s="211" t="s">
        <v>5356</v>
      </c>
      <c r="B8933" s="211">
        <v>0</v>
      </c>
      <c r="C8933" s="211">
        <v>1</v>
      </c>
      <c r="D8933" s="211" t="s">
        <v>331</v>
      </c>
      <c r="E8933" s="211" t="s">
        <v>3292</v>
      </c>
      <c r="F8933" s="211" t="s">
        <v>3291</v>
      </c>
    </row>
    <row r="8934" spans="1:6" x14ac:dyDescent="0.25">
      <c r="A8934" s="211" t="s">
        <v>5356</v>
      </c>
      <c r="B8934" s="211">
        <v>0</v>
      </c>
      <c r="C8934" s="211">
        <v>1</v>
      </c>
      <c r="D8934" s="211" t="s">
        <v>336</v>
      </c>
      <c r="E8934" s="211" t="s">
        <v>3292</v>
      </c>
      <c r="F8934" s="211" t="s">
        <v>3291</v>
      </c>
    </row>
    <row r="8935" spans="1:6" x14ac:dyDescent="0.25">
      <c r="A8935" s="211" t="s">
        <v>5356</v>
      </c>
      <c r="B8935" s="211">
        <v>0</v>
      </c>
      <c r="C8935" s="211">
        <v>1</v>
      </c>
      <c r="D8935" s="211" t="s">
        <v>305</v>
      </c>
      <c r="E8935" s="211" t="s">
        <v>3292</v>
      </c>
      <c r="F8935" s="211" t="s">
        <v>3291</v>
      </c>
    </row>
    <row r="8936" spans="1:6" x14ac:dyDescent="0.25">
      <c r="A8936" s="211" t="s">
        <v>5356</v>
      </c>
      <c r="B8936" s="211">
        <v>0</v>
      </c>
      <c r="C8936" s="211">
        <v>1</v>
      </c>
      <c r="D8936" s="211" t="s">
        <v>307</v>
      </c>
      <c r="E8936" s="211" t="s">
        <v>3292</v>
      </c>
      <c r="F8936" s="211" t="s">
        <v>3291</v>
      </c>
    </row>
    <row r="8937" spans="1:6" x14ac:dyDescent="0.25">
      <c r="A8937" s="211" t="s">
        <v>5356</v>
      </c>
      <c r="B8937" s="211">
        <v>0</v>
      </c>
      <c r="C8937" s="211">
        <v>1</v>
      </c>
      <c r="D8937" s="211" t="s">
        <v>333</v>
      </c>
      <c r="E8937" s="211" t="s">
        <v>3292</v>
      </c>
      <c r="F8937" s="211" t="s">
        <v>3291</v>
      </c>
    </row>
    <row r="8938" spans="1:6" x14ac:dyDescent="0.25">
      <c r="A8938" s="211" t="s">
        <v>5356</v>
      </c>
      <c r="B8938" s="211">
        <v>0</v>
      </c>
      <c r="C8938" s="211">
        <v>1</v>
      </c>
      <c r="D8938" s="211" t="s">
        <v>360</v>
      </c>
      <c r="E8938" s="211" t="s">
        <v>3292</v>
      </c>
      <c r="F8938" s="211" t="s">
        <v>3291</v>
      </c>
    </row>
    <row r="8939" spans="1:6" x14ac:dyDescent="0.25">
      <c r="A8939" s="211" t="s">
        <v>5356</v>
      </c>
      <c r="B8939" s="211">
        <v>0</v>
      </c>
      <c r="C8939" s="211">
        <v>1</v>
      </c>
      <c r="D8939" s="211">
        <v>6151</v>
      </c>
      <c r="E8939" s="211" t="s">
        <v>3292</v>
      </c>
      <c r="F8939" s="211" t="s">
        <v>3291</v>
      </c>
    </row>
    <row r="8940" spans="1:6" x14ac:dyDescent="0.25">
      <c r="A8940" s="211" t="s">
        <v>5356</v>
      </c>
      <c r="B8940" s="211">
        <v>0</v>
      </c>
      <c r="C8940" s="211">
        <v>1</v>
      </c>
      <c r="D8940" s="211" t="s">
        <v>2287</v>
      </c>
      <c r="E8940" s="211" t="s">
        <v>3292</v>
      </c>
      <c r="F8940" s="211" t="s">
        <v>3291</v>
      </c>
    </row>
    <row r="8941" spans="1:6" x14ac:dyDescent="0.25">
      <c r="A8941" s="211" t="s">
        <v>5356</v>
      </c>
      <c r="B8941" s="211">
        <v>0</v>
      </c>
      <c r="C8941" s="211">
        <v>1</v>
      </c>
      <c r="D8941" s="211" t="s">
        <v>357</v>
      </c>
      <c r="E8941" s="211" t="s">
        <v>3292</v>
      </c>
      <c r="F8941" s="211" t="s">
        <v>3291</v>
      </c>
    </row>
    <row r="8942" spans="1:6" x14ac:dyDescent="0.25">
      <c r="A8942" s="211" t="s">
        <v>5356</v>
      </c>
      <c r="B8942" s="211">
        <v>0</v>
      </c>
      <c r="C8942" s="211">
        <v>1</v>
      </c>
      <c r="D8942" s="211" t="s">
        <v>3192</v>
      </c>
      <c r="E8942" s="211" t="s">
        <v>3292</v>
      </c>
      <c r="F8942" s="211" t="s">
        <v>3291</v>
      </c>
    </row>
    <row r="8943" spans="1:6" x14ac:dyDescent="0.25">
      <c r="A8943" s="211" t="s">
        <v>5356</v>
      </c>
      <c r="B8943" s="211">
        <v>0</v>
      </c>
      <c r="C8943" s="211">
        <v>1</v>
      </c>
      <c r="D8943" s="211" t="s">
        <v>926</v>
      </c>
      <c r="E8943" s="211" t="s">
        <v>3292</v>
      </c>
      <c r="F8943" s="211" t="s">
        <v>3291</v>
      </c>
    </row>
    <row r="8944" spans="1:6" x14ac:dyDescent="0.25">
      <c r="A8944" s="211" t="s">
        <v>5356</v>
      </c>
      <c r="B8944" s="211">
        <v>0</v>
      </c>
      <c r="C8944" s="211">
        <v>1</v>
      </c>
      <c r="D8944" s="211" t="s">
        <v>3381</v>
      </c>
      <c r="E8944" s="211" t="s">
        <v>3292</v>
      </c>
      <c r="F8944" s="211" t="s">
        <v>3291</v>
      </c>
    </row>
    <row r="8945" spans="1:6" x14ac:dyDescent="0.25">
      <c r="A8945" s="211" t="s">
        <v>5356</v>
      </c>
      <c r="B8945" s="211">
        <v>0</v>
      </c>
      <c r="C8945" s="211">
        <v>1</v>
      </c>
      <c r="D8945" s="211" t="s">
        <v>3367</v>
      </c>
      <c r="E8945" s="211" t="s">
        <v>3292</v>
      </c>
      <c r="F8945" s="211" t="s">
        <v>3291</v>
      </c>
    </row>
    <row r="8946" spans="1:6" x14ac:dyDescent="0.25">
      <c r="A8946" s="211" t="s">
        <v>5356</v>
      </c>
      <c r="B8946" s="211">
        <v>0</v>
      </c>
      <c r="C8946" s="211">
        <v>1</v>
      </c>
      <c r="D8946" s="211" t="s">
        <v>3371</v>
      </c>
      <c r="E8946" s="211" t="s">
        <v>3292</v>
      </c>
      <c r="F8946" s="211" t="s">
        <v>3291</v>
      </c>
    </row>
    <row r="8947" spans="1:6" x14ac:dyDescent="0.25">
      <c r="A8947" s="211" t="s">
        <v>5356</v>
      </c>
      <c r="B8947" s="211">
        <v>0</v>
      </c>
      <c r="C8947" s="211">
        <v>1</v>
      </c>
      <c r="D8947" s="211" t="s">
        <v>3366</v>
      </c>
      <c r="E8947" s="211" t="s">
        <v>3292</v>
      </c>
      <c r="F8947" s="211" t="s">
        <v>3291</v>
      </c>
    </row>
    <row r="8948" spans="1:6" x14ac:dyDescent="0.25">
      <c r="A8948" s="211" t="s">
        <v>5356</v>
      </c>
      <c r="B8948" s="211">
        <v>0</v>
      </c>
      <c r="C8948" s="211">
        <v>1</v>
      </c>
      <c r="D8948" s="211" t="s">
        <v>3370</v>
      </c>
      <c r="E8948" s="211" t="s">
        <v>3292</v>
      </c>
      <c r="F8948" s="211" t="s">
        <v>3291</v>
      </c>
    </row>
    <row r="8949" spans="1:6" x14ac:dyDescent="0.25">
      <c r="A8949" s="211" t="s">
        <v>5356</v>
      </c>
      <c r="B8949" s="211">
        <v>0</v>
      </c>
      <c r="C8949" s="211">
        <v>1</v>
      </c>
      <c r="D8949" s="211" t="s">
        <v>3369</v>
      </c>
      <c r="E8949" s="211" t="s">
        <v>3292</v>
      </c>
      <c r="F8949" s="211" t="s">
        <v>3291</v>
      </c>
    </row>
    <row r="8950" spans="1:6" x14ac:dyDescent="0.25">
      <c r="A8950" s="211" t="s">
        <v>5356</v>
      </c>
      <c r="B8950" s="211">
        <v>0</v>
      </c>
      <c r="C8950" s="211">
        <v>1</v>
      </c>
      <c r="D8950" s="211" t="s">
        <v>3372</v>
      </c>
      <c r="E8950" s="211" t="s">
        <v>3292</v>
      </c>
      <c r="F8950" s="211" t="s">
        <v>3291</v>
      </c>
    </row>
    <row r="8951" spans="1:6" x14ac:dyDescent="0.25">
      <c r="A8951" s="211" t="s">
        <v>5356</v>
      </c>
      <c r="B8951" s="211">
        <v>0</v>
      </c>
      <c r="C8951" s="211">
        <v>1</v>
      </c>
      <c r="D8951" s="211" t="s">
        <v>3365</v>
      </c>
      <c r="E8951" s="211" t="s">
        <v>3292</v>
      </c>
      <c r="F8951" s="211" t="s">
        <v>3291</v>
      </c>
    </row>
    <row r="8952" spans="1:6" x14ac:dyDescent="0.25">
      <c r="A8952" s="211" t="s">
        <v>5356</v>
      </c>
      <c r="B8952" s="211">
        <v>0</v>
      </c>
      <c r="C8952" s="211">
        <v>1</v>
      </c>
      <c r="D8952" s="211" t="s">
        <v>3368</v>
      </c>
      <c r="E8952" s="211" t="s">
        <v>3292</v>
      </c>
      <c r="F8952" s="211" t="s">
        <v>3291</v>
      </c>
    </row>
    <row r="8953" spans="1:6" x14ac:dyDescent="0.25">
      <c r="A8953" s="211" t="s">
        <v>5356</v>
      </c>
      <c r="B8953" s="211">
        <v>0</v>
      </c>
      <c r="C8953" s="211">
        <v>1</v>
      </c>
      <c r="D8953" s="211" t="s">
        <v>3382</v>
      </c>
      <c r="E8953" s="211" t="s">
        <v>3292</v>
      </c>
      <c r="F8953" s="211" t="s">
        <v>3291</v>
      </c>
    </row>
    <row r="8954" spans="1:6" x14ac:dyDescent="0.25">
      <c r="A8954" s="211" t="s">
        <v>5356</v>
      </c>
      <c r="B8954" s="211">
        <v>0</v>
      </c>
      <c r="C8954" s="211">
        <v>1</v>
      </c>
      <c r="D8954" s="211" t="s">
        <v>4275</v>
      </c>
      <c r="E8954" s="211" t="s">
        <v>127</v>
      </c>
      <c r="F8954" s="211" t="s">
        <v>3291</v>
      </c>
    </row>
    <row r="8955" spans="1:6" x14ac:dyDescent="0.25">
      <c r="A8955" s="211" t="s">
        <v>5356</v>
      </c>
      <c r="B8955" s="211">
        <v>0</v>
      </c>
      <c r="C8955" s="211">
        <v>1</v>
      </c>
      <c r="D8955" s="211" t="s">
        <v>3950</v>
      </c>
      <c r="E8955" s="211" t="s">
        <v>127</v>
      </c>
      <c r="F8955" s="211" t="s">
        <v>3291</v>
      </c>
    </row>
    <row r="8956" spans="1:6" x14ac:dyDescent="0.25">
      <c r="A8956" s="211" t="s">
        <v>5356</v>
      </c>
      <c r="B8956" s="211">
        <v>0</v>
      </c>
      <c r="C8956" s="211">
        <v>1</v>
      </c>
      <c r="D8956" s="300" t="s">
        <v>3074</v>
      </c>
      <c r="E8956" s="211" t="s">
        <v>3292</v>
      </c>
      <c r="F8956" s="211" t="s">
        <v>3291</v>
      </c>
    </row>
    <row r="8957" spans="1:6" x14ac:dyDescent="0.25">
      <c r="A8957" s="211" t="s">
        <v>5356</v>
      </c>
      <c r="B8957" s="211">
        <v>0</v>
      </c>
      <c r="C8957" s="211">
        <v>1</v>
      </c>
      <c r="D8957" s="300" t="s">
        <v>3075</v>
      </c>
      <c r="E8957" s="211" t="s">
        <v>127</v>
      </c>
      <c r="F8957" s="211" t="s">
        <v>3291</v>
      </c>
    </row>
    <row r="8958" spans="1:6" x14ac:dyDescent="0.25">
      <c r="A8958" s="211" t="s">
        <v>5356</v>
      </c>
      <c r="B8958" s="211">
        <v>0</v>
      </c>
      <c r="C8958" s="211">
        <v>1</v>
      </c>
      <c r="D8958" s="300" t="s">
        <v>2546</v>
      </c>
      <c r="E8958" s="211" t="s">
        <v>127</v>
      </c>
      <c r="F8958" s="211" t="s">
        <v>3291</v>
      </c>
    </row>
    <row r="8959" spans="1:6" x14ac:dyDescent="0.25">
      <c r="A8959" s="211" t="s">
        <v>5356</v>
      </c>
      <c r="B8959" s="211">
        <v>0</v>
      </c>
      <c r="C8959" s="211">
        <v>1</v>
      </c>
      <c r="D8959" s="211" t="s">
        <v>130</v>
      </c>
      <c r="E8959" s="211" t="s">
        <v>127</v>
      </c>
      <c r="F8959" s="211" t="s">
        <v>3291</v>
      </c>
    </row>
    <row r="8960" spans="1:6" x14ac:dyDescent="0.25">
      <c r="A8960" s="211" t="s">
        <v>5356</v>
      </c>
      <c r="B8960" s="211">
        <v>0</v>
      </c>
      <c r="C8960" s="211">
        <v>1</v>
      </c>
      <c r="D8960" s="211" t="s">
        <v>3568</v>
      </c>
      <c r="E8960" s="211" t="s">
        <v>127</v>
      </c>
      <c r="F8960" s="211" t="s">
        <v>3291</v>
      </c>
    </row>
    <row r="8961" spans="1:6" x14ac:dyDescent="0.25">
      <c r="A8961" s="211" t="s">
        <v>5356</v>
      </c>
      <c r="B8961" s="211">
        <v>0</v>
      </c>
      <c r="C8961" s="211">
        <v>1</v>
      </c>
      <c r="D8961" s="211" t="s">
        <v>3784</v>
      </c>
      <c r="E8961" s="211" t="s">
        <v>127</v>
      </c>
      <c r="F8961" s="211" t="s">
        <v>3291</v>
      </c>
    </row>
    <row r="8962" spans="1:6" x14ac:dyDescent="0.25">
      <c r="A8962" s="211" t="s">
        <v>5354</v>
      </c>
      <c r="B8962" s="211">
        <v>0</v>
      </c>
      <c r="C8962" s="211">
        <v>1</v>
      </c>
      <c r="D8962" s="211" t="s">
        <v>392</v>
      </c>
      <c r="E8962" s="211" t="s">
        <v>3292</v>
      </c>
      <c r="F8962" s="211" t="s">
        <v>3291</v>
      </c>
    </row>
    <row r="8963" spans="1:6" x14ac:dyDescent="0.25">
      <c r="A8963" s="211" t="s">
        <v>5354</v>
      </c>
      <c r="B8963" s="211">
        <v>0</v>
      </c>
      <c r="C8963" s="211">
        <v>1</v>
      </c>
      <c r="D8963" s="211" t="s">
        <v>642</v>
      </c>
      <c r="E8963" s="211" t="s">
        <v>3482</v>
      </c>
      <c r="F8963" s="211" t="s">
        <v>3291</v>
      </c>
    </row>
    <row r="8964" spans="1:6" x14ac:dyDescent="0.25">
      <c r="A8964" s="211" t="s">
        <v>5354</v>
      </c>
      <c r="B8964" s="211">
        <v>0</v>
      </c>
      <c r="C8964" s="211">
        <v>1</v>
      </c>
      <c r="D8964" s="211" t="s">
        <v>395</v>
      </c>
      <c r="E8964" s="211" t="s">
        <v>3482</v>
      </c>
      <c r="F8964" s="211" t="s">
        <v>3291</v>
      </c>
    </row>
    <row r="8965" spans="1:6" x14ac:dyDescent="0.25">
      <c r="A8965" s="211" t="s">
        <v>5354</v>
      </c>
      <c r="B8965" s="211">
        <v>0</v>
      </c>
      <c r="C8965" s="211">
        <v>1</v>
      </c>
      <c r="D8965" s="211" t="s">
        <v>397</v>
      </c>
      <c r="E8965" s="211" t="s">
        <v>3482</v>
      </c>
      <c r="F8965" s="211" t="s">
        <v>3291</v>
      </c>
    </row>
    <row r="8966" spans="1:6" x14ac:dyDescent="0.25">
      <c r="A8966" s="211" t="s">
        <v>5354</v>
      </c>
      <c r="B8966" s="211">
        <v>0</v>
      </c>
      <c r="C8966" s="211">
        <v>1</v>
      </c>
      <c r="D8966" s="211" t="s">
        <v>292</v>
      </c>
      <c r="E8966" s="211" t="s">
        <v>3292</v>
      </c>
      <c r="F8966" s="211" t="s">
        <v>3291</v>
      </c>
    </row>
    <row r="8967" spans="1:6" x14ac:dyDescent="0.25">
      <c r="A8967" s="211" t="s">
        <v>5354</v>
      </c>
      <c r="B8967" s="211">
        <v>0</v>
      </c>
      <c r="C8967" s="211">
        <v>1</v>
      </c>
      <c r="D8967" s="211" t="s">
        <v>400</v>
      </c>
      <c r="E8967" s="211" t="s">
        <v>3482</v>
      </c>
      <c r="F8967" s="211" t="s">
        <v>3291</v>
      </c>
    </row>
    <row r="8968" spans="1:6" x14ac:dyDescent="0.25">
      <c r="A8968" s="211" t="s">
        <v>5354</v>
      </c>
      <c r="B8968" s="211">
        <v>0</v>
      </c>
      <c r="C8968" s="211">
        <v>1</v>
      </c>
      <c r="D8968" s="211" t="s">
        <v>403</v>
      </c>
      <c r="E8968" s="211" t="s">
        <v>3292</v>
      </c>
      <c r="F8968" s="211" t="s">
        <v>3291</v>
      </c>
    </row>
    <row r="8969" spans="1:6" x14ac:dyDescent="0.25">
      <c r="A8969" s="211" t="s">
        <v>5354</v>
      </c>
      <c r="B8969" s="211">
        <v>0</v>
      </c>
      <c r="C8969" s="211">
        <v>1</v>
      </c>
      <c r="D8969" s="211" t="s">
        <v>1042</v>
      </c>
      <c r="E8969" s="211" t="s">
        <v>3482</v>
      </c>
      <c r="F8969" s="211" t="s">
        <v>3291</v>
      </c>
    </row>
    <row r="8970" spans="1:6" x14ac:dyDescent="0.25">
      <c r="A8970" s="211" t="s">
        <v>5354</v>
      </c>
      <c r="B8970" s="211">
        <v>0</v>
      </c>
      <c r="C8970" s="211">
        <v>1</v>
      </c>
      <c r="D8970" s="211" t="s">
        <v>1045</v>
      </c>
      <c r="E8970" s="211" t="s">
        <v>3482</v>
      </c>
      <c r="F8970" s="211" t="s">
        <v>3291</v>
      </c>
    </row>
    <row r="8971" spans="1:6" x14ac:dyDescent="0.25">
      <c r="A8971" s="211" t="s">
        <v>5354</v>
      </c>
      <c r="B8971" s="211">
        <v>0</v>
      </c>
      <c r="C8971" s="211">
        <v>1</v>
      </c>
      <c r="D8971" s="211" t="s">
        <v>933</v>
      </c>
      <c r="E8971" s="211" t="s">
        <v>3482</v>
      </c>
      <c r="F8971" s="211" t="s">
        <v>3291</v>
      </c>
    </row>
    <row r="8972" spans="1:6" x14ac:dyDescent="0.25">
      <c r="A8972" s="211" t="s">
        <v>5354</v>
      </c>
      <c r="B8972" s="211">
        <v>0</v>
      </c>
      <c r="C8972" s="211">
        <v>1</v>
      </c>
      <c r="D8972" s="211" t="s">
        <v>932</v>
      </c>
      <c r="E8972" s="211" t="s">
        <v>3292</v>
      </c>
      <c r="F8972" s="211" t="s">
        <v>3291</v>
      </c>
    </row>
    <row r="8973" spans="1:6" x14ac:dyDescent="0.25">
      <c r="A8973" s="211" t="s">
        <v>5354</v>
      </c>
      <c r="B8973" s="211">
        <v>0</v>
      </c>
      <c r="C8973" s="211">
        <v>1</v>
      </c>
      <c r="D8973" s="211" t="s">
        <v>381</v>
      </c>
      <c r="E8973" s="211" t="s">
        <v>3292</v>
      </c>
      <c r="F8973" s="211" t="s">
        <v>3291</v>
      </c>
    </row>
    <row r="8974" spans="1:6" x14ac:dyDescent="0.25">
      <c r="A8974" s="211" t="s">
        <v>5354</v>
      </c>
      <c r="B8974" s="211">
        <v>0</v>
      </c>
      <c r="C8974" s="211">
        <v>1</v>
      </c>
      <c r="D8974" s="211" t="s">
        <v>1714</v>
      </c>
      <c r="E8974" s="211" t="s">
        <v>3292</v>
      </c>
      <c r="F8974" s="211" t="s">
        <v>3291</v>
      </c>
    </row>
    <row r="8975" spans="1:6" x14ac:dyDescent="0.25">
      <c r="A8975" s="211" t="s">
        <v>5354</v>
      </c>
      <c r="B8975" s="211">
        <v>0</v>
      </c>
      <c r="C8975" s="211">
        <v>1</v>
      </c>
      <c r="D8975" s="211" t="s">
        <v>1716</v>
      </c>
      <c r="E8975" s="211" t="s">
        <v>3292</v>
      </c>
      <c r="F8975" s="211" t="s">
        <v>3291</v>
      </c>
    </row>
    <row r="8976" spans="1:6" x14ac:dyDescent="0.25">
      <c r="A8976" s="211" t="s">
        <v>5354</v>
      </c>
      <c r="B8976" s="211">
        <v>0</v>
      </c>
      <c r="C8976" s="211">
        <v>1</v>
      </c>
      <c r="D8976" s="211" t="s">
        <v>1718</v>
      </c>
      <c r="E8976" s="211" t="s">
        <v>3292</v>
      </c>
      <c r="F8976" s="211" t="s">
        <v>3291</v>
      </c>
    </row>
    <row r="8977" spans="1:6" x14ac:dyDescent="0.25">
      <c r="A8977" s="211" t="s">
        <v>5354</v>
      </c>
      <c r="B8977" s="211">
        <v>0</v>
      </c>
      <c r="C8977" s="211">
        <v>1</v>
      </c>
      <c r="D8977" s="211" t="s">
        <v>2379</v>
      </c>
      <c r="E8977" s="211" t="s">
        <v>3292</v>
      </c>
      <c r="F8977" s="211" t="s">
        <v>3291</v>
      </c>
    </row>
    <row r="8978" spans="1:6" x14ac:dyDescent="0.25">
      <c r="A8978" s="211" t="s">
        <v>5354</v>
      </c>
      <c r="B8978" s="211">
        <v>0</v>
      </c>
      <c r="C8978" s="211">
        <v>1</v>
      </c>
      <c r="D8978" s="211" t="s">
        <v>1722</v>
      </c>
      <c r="E8978" s="211" t="s">
        <v>3292</v>
      </c>
      <c r="F8978" s="211" t="s">
        <v>3291</v>
      </c>
    </row>
    <row r="8979" spans="1:6" x14ac:dyDescent="0.25">
      <c r="A8979" s="211" t="s">
        <v>5354</v>
      </c>
      <c r="B8979" s="211">
        <v>0</v>
      </c>
      <c r="C8979" s="211">
        <v>1</v>
      </c>
      <c r="D8979" s="211" t="s">
        <v>1724</v>
      </c>
      <c r="E8979" s="211" t="s">
        <v>3292</v>
      </c>
      <c r="F8979" s="211" t="s">
        <v>3291</v>
      </c>
    </row>
    <row r="8980" spans="1:6" x14ac:dyDescent="0.25">
      <c r="A8980" s="211" t="s">
        <v>5354</v>
      </c>
      <c r="B8980" s="211">
        <v>0</v>
      </c>
      <c r="C8980" s="211">
        <v>1</v>
      </c>
      <c r="D8980" s="211" t="s">
        <v>72</v>
      </c>
      <c r="E8980" s="211" t="s">
        <v>3292</v>
      </c>
      <c r="F8980" s="211" t="s">
        <v>3291</v>
      </c>
    </row>
    <row r="8981" spans="1:6" x14ac:dyDescent="0.25">
      <c r="A8981" s="211" t="s">
        <v>5354</v>
      </c>
      <c r="B8981" s="211">
        <v>0</v>
      </c>
      <c r="C8981" s="211">
        <v>1</v>
      </c>
      <c r="D8981" s="211" t="s">
        <v>73</v>
      </c>
      <c r="E8981" s="211" t="s">
        <v>3292</v>
      </c>
      <c r="F8981" s="211" t="s">
        <v>3291</v>
      </c>
    </row>
    <row r="8982" spans="1:6" x14ac:dyDescent="0.25">
      <c r="A8982" s="211" t="s">
        <v>5354</v>
      </c>
      <c r="B8982" s="211">
        <v>0</v>
      </c>
      <c r="C8982" s="211">
        <v>1</v>
      </c>
      <c r="D8982" s="211" t="s">
        <v>3107</v>
      </c>
      <c r="E8982" s="211" t="s">
        <v>3292</v>
      </c>
      <c r="F8982" s="211" t="s">
        <v>3291</v>
      </c>
    </row>
    <row r="8983" spans="1:6" x14ac:dyDescent="0.25">
      <c r="A8983" s="211" t="s">
        <v>5354</v>
      </c>
      <c r="B8983" s="211">
        <v>0</v>
      </c>
      <c r="C8983" s="211">
        <v>1</v>
      </c>
      <c r="D8983" s="211" t="s">
        <v>3109</v>
      </c>
      <c r="E8983" s="211" t="s">
        <v>3292</v>
      </c>
      <c r="F8983" s="211" t="s">
        <v>3291</v>
      </c>
    </row>
    <row r="8984" spans="1:6" x14ac:dyDescent="0.25">
      <c r="A8984" s="211" t="s">
        <v>5354</v>
      </c>
      <c r="B8984" s="211">
        <v>0</v>
      </c>
      <c r="C8984" s="211">
        <v>1</v>
      </c>
      <c r="D8984" s="211" t="s">
        <v>3111</v>
      </c>
      <c r="E8984" s="211" t="s">
        <v>3292</v>
      </c>
      <c r="F8984" s="211" t="s">
        <v>3291</v>
      </c>
    </row>
    <row r="8985" spans="1:6" x14ac:dyDescent="0.25">
      <c r="A8985" s="211" t="s">
        <v>5354</v>
      </c>
      <c r="B8985" s="211">
        <v>0</v>
      </c>
      <c r="C8985" s="211">
        <v>1</v>
      </c>
      <c r="D8985" s="211" t="s">
        <v>379</v>
      </c>
      <c r="E8985" s="211" t="s">
        <v>3482</v>
      </c>
      <c r="F8985" s="211" t="s">
        <v>3291</v>
      </c>
    </row>
    <row r="8986" spans="1:6" x14ac:dyDescent="0.25">
      <c r="A8986" s="211" t="s">
        <v>5354</v>
      </c>
      <c r="B8986" s="211">
        <v>0</v>
      </c>
      <c r="C8986" s="211">
        <v>1</v>
      </c>
      <c r="D8986" s="211" t="s">
        <v>385</v>
      </c>
      <c r="E8986" s="211" t="s">
        <v>3482</v>
      </c>
      <c r="F8986" s="211" t="s">
        <v>3291</v>
      </c>
    </row>
    <row r="8987" spans="1:6" x14ac:dyDescent="0.25">
      <c r="A8987" s="211" t="s">
        <v>5354</v>
      </c>
      <c r="B8987" s="211">
        <v>0</v>
      </c>
      <c r="C8987" s="211">
        <v>1</v>
      </c>
      <c r="D8987" s="211" t="s">
        <v>3162</v>
      </c>
      <c r="E8987" s="211" t="s">
        <v>3482</v>
      </c>
      <c r="F8987" s="211" t="s">
        <v>3291</v>
      </c>
    </row>
    <row r="8988" spans="1:6" x14ac:dyDescent="0.25">
      <c r="A8988" s="211" t="s">
        <v>5354</v>
      </c>
      <c r="B8988" s="211">
        <v>0</v>
      </c>
      <c r="C8988" s="211">
        <v>1</v>
      </c>
      <c r="D8988" s="211" t="s">
        <v>3247</v>
      </c>
      <c r="E8988" s="211" t="s">
        <v>3482</v>
      </c>
      <c r="F8988" s="211" t="s">
        <v>3291</v>
      </c>
    </row>
    <row r="8989" spans="1:6" x14ac:dyDescent="0.25">
      <c r="A8989" s="211" t="s">
        <v>5354</v>
      </c>
      <c r="B8989" s="211">
        <v>0</v>
      </c>
      <c r="C8989" s="211">
        <v>1</v>
      </c>
      <c r="D8989" s="211" t="s">
        <v>2283</v>
      </c>
      <c r="E8989" s="211" t="s">
        <v>3482</v>
      </c>
      <c r="F8989" s="211" t="s">
        <v>3291</v>
      </c>
    </row>
    <row r="8990" spans="1:6" x14ac:dyDescent="0.25">
      <c r="A8990" s="211" t="s">
        <v>5354</v>
      </c>
      <c r="B8990" s="211">
        <v>0</v>
      </c>
      <c r="C8990" s="211">
        <v>1</v>
      </c>
      <c r="D8990" s="211" t="s">
        <v>2282</v>
      </c>
      <c r="E8990" s="211" t="s">
        <v>3482</v>
      </c>
      <c r="F8990" s="211" t="s">
        <v>3291</v>
      </c>
    </row>
    <row r="8991" spans="1:6" x14ac:dyDescent="0.25">
      <c r="A8991" s="211" t="s">
        <v>5354</v>
      </c>
      <c r="B8991" s="211">
        <v>0</v>
      </c>
      <c r="C8991" s="211">
        <v>1</v>
      </c>
      <c r="D8991" s="211" t="s">
        <v>3387</v>
      </c>
      <c r="E8991" s="211" t="s">
        <v>3290</v>
      </c>
      <c r="F8991" s="211" t="s">
        <v>3291</v>
      </c>
    </row>
    <row r="8992" spans="1:6" x14ac:dyDescent="0.25">
      <c r="A8992" s="211" t="s">
        <v>5354</v>
      </c>
      <c r="B8992" s="211">
        <v>0</v>
      </c>
      <c r="C8992" s="211">
        <v>1</v>
      </c>
      <c r="D8992" s="211" t="s">
        <v>3388</v>
      </c>
      <c r="E8992" s="211" t="s">
        <v>3290</v>
      </c>
      <c r="F8992" s="211" t="s">
        <v>3291</v>
      </c>
    </row>
    <row r="8993" spans="1:6" x14ac:dyDescent="0.25">
      <c r="A8993" s="211" t="s">
        <v>5354</v>
      </c>
      <c r="B8993" s="211">
        <v>0</v>
      </c>
      <c r="C8993" s="211">
        <v>1</v>
      </c>
      <c r="D8993" s="211" t="s">
        <v>3389</v>
      </c>
      <c r="E8993" s="211" t="s">
        <v>3290</v>
      </c>
      <c r="F8993" s="211" t="s">
        <v>3291</v>
      </c>
    </row>
    <row r="8994" spans="1:6" x14ac:dyDescent="0.25">
      <c r="A8994" s="211" t="s">
        <v>5354</v>
      </c>
      <c r="B8994" s="211">
        <v>0</v>
      </c>
      <c r="C8994" s="211">
        <v>1</v>
      </c>
      <c r="D8994" s="211" t="s">
        <v>3563</v>
      </c>
      <c r="E8994" s="211" t="s">
        <v>3290</v>
      </c>
      <c r="F8994" s="211" t="s">
        <v>3291</v>
      </c>
    </row>
    <row r="8995" spans="1:6" x14ac:dyDescent="0.25">
      <c r="A8995" s="211" t="s">
        <v>5354</v>
      </c>
      <c r="B8995" s="211">
        <v>0</v>
      </c>
      <c r="C8995" s="211">
        <v>1</v>
      </c>
      <c r="D8995" s="211" t="s">
        <v>3391</v>
      </c>
      <c r="E8995" s="211" t="s">
        <v>3290</v>
      </c>
      <c r="F8995" s="211" t="s">
        <v>3291</v>
      </c>
    </row>
    <row r="8996" spans="1:6" x14ac:dyDescent="0.25">
      <c r="A8996" s="211" t="s">
        <v>5354</v>
      </c>
      <c r="B8996" s="211">
        <v>0</v>
      </c>
      <c r="C8996" s="211">
        <v>1</v>
      </c>
      <c r="D8996" s="211" t="s">
        <v>3392</v>
      </c>
      <c r="E8996" s="211" t="s">
        <v>3290</v>
      </c>
      <c r="F8996" s="211" t="s">
        <v>3291</v>
      </c>
    </row>
    <row r="8997" spans="1:6" x14ac:dyDescent="0.25">
      <c r="A8997" s="211" t="s">
        <v>5354</v>
      </c>
      <c r="B8997" s="211">
        <v>0</v>
      </c>
      <c r="C8997" s="211">
        <v>1</v>
      </c>
      <c r="D8997" s="211" t="s">
        <v>3457</v>
      </c>
      <c r="E8997" s="211" t="s">
        <v>3290</v>
      </c>
      <c r="F8997" s="211" t="s">
        <v>3291</v>
      </c>
    </row>
    <row r="8998" spans="1:6" x14ac:dyDescent="0.25">
      <c r="A8998" s="211" t="s">
        <v>5354</v>
      </c>
      <c r="B8998" s="211">
        <v>0</v>
      </c>
      <c r="C8998" s="211">
        <v>1</v>
      </c>
      <c r="D8998" s="211" t="s">
        <v>3458</v>
      </c>
      <c r="E8998" s="211" t="s">
        <v>3290</v>
      </c>
      <c r="F8998" s="211" t="s">
        <v>3291</v>
      </c>
    </row>
    <row r="8999" spans="1:6" x14ac:dyDescent="0.25">
      <c r="A8999" s="211" t="s">
        <v>5354</v>
      </c>
      <c r="B8999" s="211">
        <v>0</v>
      </c>
      <c r="C8999" s="211">
        <v>1</v>
      </c>
      <c r="D8999" s="211" t="s">
        <v>3459</v>
      </c>
      <c r="E8999" s="211" t="s">
        <v>3290</v>
      </c>
      <c r="F8999" s="211" t="s">
        <v>3291</v>
      </c>
    </row>
    <row r="9000" spans="1:6" x14ac:dyDescent="0.25">
      <c r="A9000" s="211" t="s">
        <v>5354</v>
      </c>
      <c r="B9000" s="211">
        <v>0</v>
      </c>
      <c r="C9000" s="211">
        <v>1</v>
      </c>
      <c r="D9000" s="211" t="s">
        <v>3562</v>
      </c>
      <c r="E9000" s="211" t="s">
        <v>3290</v>
      </c>
      <c r="F9000" s="211" t="s">
        <v>3291</v>
      </c>
    </row>
    <row r="9001" spans="1:6" x14ac:dyDescent="0.25">
      <c r="A9001" s="211" t="s">
        <v>5354</v>
      </c>
      <c r="B9001" s="211">
        <v>0</v>
      </c>
      <c r="C9001" s="211">
        <v>1</v>
      </c>
      <c r="D9001" s="211" t="s">
        <v>3461</v>
      </c>
      <c r="E9001" s="211" t="s">
        <v>3290</v>
      </c>
      <c r="F9001" s="211" t="s">
        <v>3291</v>
      </c>
    </row>
    <row r="9002" spans="1:6" x14ac:dyDescent="0.25">
      <c r="A9002" s="211" t="s">
        <v>5354</v>
      </c>
      <c r="B9002" s="211">
        <v>0</v>
      </c>
      <c r="C9002" s="211">
        <v>1</v>
      </c>
      <c r="D9002" s="211" t="s">
        <v>3462</v>
      </c>
      <c r="E9002" s="211" t="s">
        <v>3290</v>
      </c>
      <c r="F9002" s="211" t="s">
        <v>3291</v>
      </c>
    </row>
    <row r="9003" spans="1:6" x14ac:dyDescent="0.25">
      <c r="A9003" s="211" t="s">
        <v>5354</v>
      </c>
      <c r="B9003" s="211">
        <v>0</v>
      </c>
      <c r="C9003" s="211">
        <v>1</v>
      </c>
      <c r="D9003" s="211" t="s">
        <v>3200</v>
      </c>
      <c r="E9003" s="211" t="s">
        <v>127</v>
      </c>
      <c r="F9003" s="211" t="s">
        <v>3291</v>
      </c>
    </row>
    <row r="9004" spans="1:6" x14ac:dyDescent="0.25">
      <c r="A9004" s="211" t="s">
        <v>5354</v>
      </c>
      <c r="B9004" s="211">
        <v>0</v>
      </c>
      <c r="C9004" s="211">
        <v>1</v>
      </c>
      <c r="D9004" s="211" t="s">
        <v>3199</v>
      </c>
      <c r="E9004" s="211" t="s">
        <v>3292</v>
      </c>
      <c r="F9004" s="211" t="s">
        <v>3291</v>
      </c>
    </row>
    <row r="9005" spans="1:6" x14ac:dyDescent="0.25">
      <c r="A9005" s="211" t="s">
        <v>5354</v>
      </c>
      <c r="B9005" s="211">
        <v>0</v>
      </c>
      <c r="C9005" s="211">
        <v>1</v>
      </c>
      <c r="D9005" s="211" t="s">
        <v>3079</v>
      </c>
      <c r="E9005" s="211" t="s">
        <v>127</v>
      </c>
      <c r="F9005" s="211" t="s">
        <v>3291</v>
      </c>
    </row>
    <row r="9006" spans="1:6" x14ac:dyDescent="0.25">
      <c r="A9006" s="211" t="s">
        <v>5354</v>
      </c>
      <c r="B9006" s="211">
        <v>0</v>
      </c>
      <c r="C9006" s="211">
        <v>1</v>
      </c>
      <c r="D9006" s="211" t="s">
        <v>3080</v>
      </c>
      <c r="E9006" s="211" t="s">
        <v>3292</v>
      </c>
      <c r="F9006" s="211" t="s">
        <v>3291</v>
      </c>
    </row>
    <row r="9007" spans="1:6" x14ac:dyDescent="0.25">
      <c r="A9007" s="211" t="s">
        <v>5354</v>
      </c>
      <c r="B9007" s="211">
        <v>0</v>
      </c>
      <c r="C9007" s="211">
        <v>1</v>
      </c>
      <c r="D9007" s="211" t="s">
        <v>87</v>
      </c>
      <c r="E9007" s="211" t="s">
        <v>3292</v>
      </c>
      <c r="F9007" s="211" t="s">
        <v>3291</v>
      </c>
    </row>
    <row r="9008" spans="1:6" x14ac:dyDescent="0.25">
      <c r="A9008" s="211" t="s">
        <v>5354</v>
      </c>
      <c r="B9008" s="211">
        <v>0</v>
      </c>
      <c r="C9008" s="211">
        <v>1</v>
      </c>
      <c r="D9008" s="211" t="s">
        <v>209</v>
      </c>
      <c r="E9008" s="211" t="s">
        <v>3292</v>
      </c>
      <c r="F9008" s="211" t="s">
        <v>3291</v>
      </c>
    </row>
    <row r="9009" spans="1:6" x14ac:dyDescent="0.25">
      <c r="A9009" s="211" t="s">
        <v>5354</v>
      </c>
      <c r="B9009" s="211">
        <v>0</v>
      </c>
      <c r="C9009" s="211">
        <v>1</v>
      </c>
      <c r="D9009" s="211" t="s">
        <v>208</v>
      </c>
      <c r="E9009" s="211" t="s">
        <v>3292</v>
      </c>
      <c r="F9009" s="211" t="s">
        <v>3291</v>
      </c>
    </row>
    <row r="9010" spans="1:6" x14ac:dyDescent="0.25">
      <c r="A9010" s="211" t="s">
        <v>5354</v>
      </c>
      <c r="B9010" s="211">
        <v>0</v>
      </c>
      <c r="C9010" s="211">
        <v>1</v>
      </c>
      <c r="D9010" s="211" t="s">
        <v>3584</v>
      </c>
      <c r="E9010" s="211" t="s">
        <v>3292</v>
      </c>
      <c r="F9010" s="211" t="s">
        <v>3291</v>
      </c>
    </row>
    <row r="9011" spans="1:6" x14ac:dyDescent="0.25">
      <c r="A9011" s="211" t="s">
        <v>5354</v>
      </c>
      <c r="B9011" s="211">
        <v>0</v>
      </c>
      <c r="C9011" s="211">
        <v>1</v>
      </c>
      <c r="D9011" s="211" t="s">
        <v>3532</v>
      </c>
      <c r="E9011" s="211" t="s">
        <v>3292</v>
      </c>
      <c r="F9011" s="211" t="s">
        <v>3291</v>
      </c>
    </row>
    <row r="9012" spans="1:6" x14ac:dyDescent="0.25">
      <c r="A9012" s="211" t="s">
        <v>5354</v>
      </c>
      <c r="B9012" s="211">
        <v>0</v>
      </c>
      <c r="C9012" s="211">
        <v>1</v>
      </c>
      <c r="D9012" s="211" t="s">
        <v>1048</v>
      </c>
      <c r="E9012" s="211" t="s">
        <v>3292</v>
      </c>
      <c r="F9012" s="211" t="s">
        <v>3291</v>
      </c>
    </row>
    <row r="9013" spans="1:6" x14ac:dyDescent="0.25">
      <c r="A9013" s="211" t="s">
        <v>5354</v>
      </c>
      <c r="B9013" s="211">
        <v>0</v>
      </c>
      <c r="C9013" s="211">
        <v>1</v>
      </c>
      <c r="D9013" s="211" t="s">
        <v>1050</v>
      </c>
      <c r="E9013" s="211" t="s">
        <v>3292</v>
      </c>
      <c r="F9013" s="211" t="s">
        <v>3291</v>
      </c>
    </row>
    <row r="9014" spans="1:6" x14ac:dyDescent="0.25">
      <c r="A9014" s="211" t="s">
        <v>5354</v>
      </c>
      <c r="B9014" s="211">
        <v>0</v>
      </c>
      <c r="C9014" s="211">
        <v>1</v>
      </c>
      <c r="D9014" s="211" t="s">
        <v>1043</v>
      </c>
      <c r="E9014" s="211" t="s">
        <v>3292</v>
      </c>
      <c r="F9014" s="211" t="s">
        <v>3291</v>
      </c>
    </row>
    <row r="9015" spans="1:6" x14ac:dyDescent="0.25">
      <c r="A9015" s="211" t="s">
        <v>5354</v>
      </c>
      <c r="B9015" s="211">
        <v>0</v>
      </c>
      <c r="C9015" s="211">
        <v>1</v>
      </c>
      <c r="D9015" s="211" t="s">
        <v>303</v>
      </c>
      <c r="E9015" s="211" t="s">
        <v>3292</v>
      </c>
      <c r="F9015" s="211" t="s">
        <v>3291</v>
      </c>
    </row>
    <row r="9016" spans="1:6" x14ac:dyDescent="0.25">
      <c r="A9016" s="211" t="s">
        <v>5354</v>
      </c>
      <c r="B9016" s="211">
        <v>0</v>
      </c>
      <c r="C9016" s="211">
        <v>1</v>
      </c>
      <c r="D9016" s="211" t="s">
        <v>314</v>
      </c>
      <c r="E9016" s="211" t="s">
        <v>3292</v>
      </c>
      <c r="F9016" s="211" t="s">
        <v>3291</v>
      </c>
    </row>
    <row r="9017" spans="1:6" x14ac:dyDescent="0.25">
      <c r="A9017" s="211" t="s">
        <v>5354</v>
      </c>
      <c r="B9017" s="211">
        <v>0</v>
      </c>
      <c r="C9017" s="211">
        <v>1</v>
      </c>
      <c r="D9017" s="211" t="s">
        <v>302</v>
      </c>
      <c r="E9017" s="211" t="s">
        <v>3292</v>
      </c>
      <c r="F9017" s="211" t="s">
        <v>3291</v>
      </c>
    </row>
    <row r="9018" spans="1:6" x14ac:dyDescent="0.25">
      <c r="A9018" s="211" t="s">
        <v>5354</v>
      </c>
      <c r="B9018" s="211">
        <v>0</v>
      </c>
      <c r="C9018" s="211">
        <v>1</v>
      </c>
      <c r="D9018" s="211" t="s">
        <v>316</v>
      </c>
      <c r="E9018" s="211" t="s">
        <v>3292</v>
      </c>
      <c r="F9018" s="211" t="s">
        <v>3291</v>
      </c>
    </row>
    <row r="9019" spans="1:6" x14ac:dyDescent="0.25">
      <c r="A9019" s="211" t="s">
        <v>5354</v>
      </c>
      <c r="B9019" s="211">
        <v>0</v>
      </c>
      <c r="C9019" s="211">
        <v>1</v>
      </c>
      <c r="D9019" s="211" t="s">
        <v>317</v>
      </c>
      <c r="E9019" s="211" t="s">
        <v>3292</v>
      </c>
      <c r="F9019" s="211" t="s">
        <v>3291</v>
      </c>
    </row>
    <row r="9020" spans="1:6" x14ac:dyDescent="0.25">
      <c r="A9020" s="211" t="s">
        <v>5354</v>
      </c>
      <c r="B9020" s="211">
        <v>0</v>
      </c>
      <c r="C9020" s="211">
        <v>1</v>
      </c>
      <c r="D9020" s="211" t="s">
        <v>319</v>
      </c>
      <c r="E9020" s="211" t="s">
        <v>3292</v>
      </c>
      <c r="F9020" s="211" t="s">
        <v>3291</v>
      </c>
    </row>
    <row r="9021" spans="1:6" x14ac:dyDescent="0.25">
      <c r="A9021" s="211" t="s">
        <v>5354</v>
      </c>
      <c r="B9021" s="211">
        <v>0</v>
      </c>
      <c r="C9021" s="211">
        <v>1</v>
      </c>
      <c r="D9021" s="211" t="s">
        <v>276</v>
      </c>
      <c r="E9021" s="211" t="s">
        <v>3292</v>
      </c>
      <c r="F9021" s="211" t="s">
        <v>3291</v>
      </c>
    </row>
    <row r="9022" spans="1:6" x14ac:dyDescent="0.25">
      <c r="A9022" s="211" t="s">
        <v>5354</v>
      </c>
      <c r="B9022" s="211">
        <v>0</v>
      </c>
      <c r="C9022" s="211">
        <v>1</v>
      </c>
      <c r="D9022" s="211" t="s">
        <v>327</v>
      </c>
      <c r="E9022" s="211" t="s">
        <v>3292</v>
      </c>
      <c r="F9022" s="211" t="s">
        <v>3291</v>
      </c>
    </row>
    <row r="9023" spans="1:6" x14ac:dyDescent="0.25">
      <c r="A9023" s="211" t="s">
        <v>5354</v>
      </c>
      <c r="B9023" s="211">
        <v>0</v>
      </c>
      <c r="C9023" s="211">
        <v>1</v>
      </c>
      <c r="D9023" s="211" t="s">
        <v>323</v>
      </c>
      <c r="E9023" s="211" t="s">
        <v>3292</v>
      </c>
      <c r="F9023" s="211" t="s">
        <v>3291</v>
      </c>
    </row>
    <row r="9024" spans="1:6" x14ac:dyDescent="0.25">
      <c r="A9024" s="211" t="s">
        <v>5354</v>
      </c>
      <c r="B9024" s="211">
        <v>0</v>
      </c>
      <c r="C9024" s="211">
        <v>1</v>
      </c>
      <c r="D9024" s="211" t="s">
        <v>321</v>
      </c>
      <c r="E9024" s="211" t="s">
        <v>3292</v>
      </c>
      <c r="F9024" s="211" t="s">
        <v>3291</v>
      </c>
    </row>
    <row r="9025" spans="1:6" x14ac:dyDescent="0.25">
      <c r="A9025" s="211" t="s">
        <v>5354</v>
      </c>
      <c r="B9025" s="211">
        <v>0</v>
      </c>
      <c r="C9025" s="211">
        <v>1</v>
      </c>
      <c r="D9025" s="211" t="s">
        <v>325</v>
      </c>
      <c r="E9025" s="211" t="s">
        <v>3292</v>
      </c>
      <c r="F9025" s="211" t="s">
        <v>3291</v>
      </c>
    </row>
    <row r="9026" spans="1:6" x14ac:dyDescent="0.25">
      <c r="A9026" s="211" t="s">
        <v>5354</v>
      </c>
      <c r="B9026" s="211">
        <v>0</v>
      </c>
      <c r="C9026" s="211">
        <v>1</v>
      </c>
      <c r="D9026" s="211" t="s">
        <v>337</v>
      </c>
      <c r="E9026" s="211" t="s">
        <v>3292</v>
      </c>
      <c r="F9026" s="211" t="s">
        <v>3291</v>
      </c>
    </row>
    <row r="9027" spans="1:6" x14ac:dyDescent="0.25">
      <c r="A9027" s="211" t="s">
        <v>5354</v>
      </c>
      <c r="B9027" s="211">
        <v>0</v>
      </c>
      <c r="C9027" s="211">
        <v>1</v>
      </c>
      <c r="D9027" s="211" t="s">
        <v>315</v>
      </c>
      <c r="E9027" s="211" t="s">
        <v>3292</v>
      </c>
      <c r="F9027" s="211" t="s">
        <v>3291</v>
      </c>
    </row>
    <row r="9028" spans="1:6" x14ac:dyDescent="0.25">
      <c r="A9028" s="211" t="s">
        <v>5354</v>
      </c>
      <c r="B9028" s="211">
        <v>0</v>
      </c>
      <c r="C9028" s="211">
        <v>1</v>
      </c>
      <c r="D9028" s="211" t="s">
        <v>335</v>
      </c>
      <c r="E9028" s="211" t="s">
        <v>3292</v>
      </c>
      <c r="F9028" s="211" t="s">
        <v>3291</v>
      </c>
    </row>
    <row r="9029" spans="1:6" x14ac:dyDescent="0.25">
      <c r="A9029" s="211" t="s">
        <v>5354</v>
      </c>
      <c r="B9029" s="211">
        <v>0</v>
      </c>
      <c r="C9029" s="211">
        <v>1</v>
      </c>
      <c r="D9029" s="211" t="s">
        <v>329</v>
      </c>
      <c r="E9029" s="211" t="s">
        <v>3292</v>
      </c>
      <c r="F9029" s="211" t="s">
        <v>3291</v>
      </c>
    </row>
    <row r="9030" spans="1:6" x14ac:dyDescent="0.25">
      <c r="A9030" s="211" t="s">
        <v>5354</v>
      </c>
      <c r="B9030" s="211">
        <v>0</v>
      </c>
      <c r="C9030" s="211">
        <v>1</v>
      </c>
      <c r="D9030" s="211" t="s">
        <v>332</v>
      </c>
      <c r="E9030" s="211" t="s">
        <v>3292</v>
      </c>
      <c r="F9030" s="211" t="s">
        <v>3291</v>
      </c>
    </row>
    <row r="9031" spans="1:6" x14ac:dyDescent="0.25">
      <c r="A9031" s="211" t="s">
        <v>5354</v>
      </c>
      <c r="B9031" s="211">
        <v>0</v>
      </c>
      <c r="C9031" s="211">
        <v>1</v>
      </c>
      <c r="D9031" s="211" t="s">
        <v>330</v>
      </c>
      <c r="E9031" s="211" t="s">
        <v>3292</v>
      </c>
      <c r="F9031" s="211" t="s">
        <v>3291</v>
      </c>
    </row>
    <row r="9032" spans="1:6" x14ac:dyDescent="0.25">
      <c r="A9032" s="211" t="s">
        <v>5354</v>
      </c>
      <c r="B9032" s="211">
        <v>0</v>
      </c>
      <c r="C9032" s="211">
        <v>1</v>
      </c>
      <c r="D9032" s="211" t="s">
        <v>331</v>
      </c>
      <c r="E9032" s="211" t="s">
        <v>3292</v>
      </c>
      <c r="F9032" s="211" t="s">
        <v>3291</v>
      </c>
    </row>
    <row r="9033" spans="1:6" x14ac:dyDescent="0.25">
      <c r="A9033" s="211" t="s">
        <v>5354</v>
      </c>
      <c r="B9033" s="211">
        <v>0</v>
      </c>
      <c r="C9033" s="211">
        <v>1</v>
      </c>
      <c r="D9033" s="211" t="s">
        <v>336</v>
      </c>
      <c r="E9033" s="211" t="s">
        <v>3292</v>
      </c>
      <c r="F9033" s="211" t="s">
        <v>3291</v>
      </c>
    </row>
    <row r="9034" spans="1:6" x14ac:dyDescent="0.25">
      <c r="A9034" s="211" t="s">
        <v>5354</v>
      </c>
      <c r="B9034" s="211">
        <v>0</v>
      </c>
      <c r="C9034" s="211">
        <v>1</v>
      </c>
      <c r="D9034" s="211" t="s">
        <v>305</v>
      </c>
      <c r="E9034" s="211" t="s">
        <v>3292</v>
      </c>
      <c r="F9034" s="211" t="s">
        <v>3291</v>
      </c>
    </row>
    <row r="9035" spans="1:6" x14ac:dyDescent="0.25">
      <c r="A9035" s="211" t="s">
        <v>5354</v>
      </c>
      <c r="B9035" s="211">
        <v>0</v>
      </c>
      <c r="C9035" s="211">
        <v>1</v>
      </c>
      <c r="D9035" s="211" t="s">
        <v>307</v>
      </c>
      <c r="E9035" s="211" t="s">
        <v>3292</v>
      </c>
      <c r="F9035" s="211" t="s">
        <v>3291</v>
      </c>
    </row>
    <row r="9036" spans="1:6" x14ac:dyDescent="0.25">
      <c r="A9036" s="211" t="s">
        <v>5354</v>
      </c>
      <c r="B9036" s="211">
        <v>0</v>
      </c>
      <c r="C9036" s="211">
        <v>1</v>
      </c>
      <c r="D9036" s="211" t="s">
        <v>333</v>
      </c>
      <c r="E9036" s="211" t="s">
        <v>3292</v>
      </c>
      <c r="F9036" s="211" t="s">
        <v>3291</v>
      </c>
    </row>
    <row r="9037" spans="1:6" x14ac:dyDescent="0.25">
      <c r="A9037" s="211" t="s">
        <v>5354</v>
      </c>
      <c r="B9037" s="211">
        <v>0</v>
      </c>
      <c r="C9037" s="211">
        <v>1</v>
      </c>
      <c r="D9037" s="211" t="s">
        <v>360</v>
      </c>
      <c r="E9037" s="211" t="s">
        <v>3292</v>
      </c>
      <c r="F9037" s="211" t="s">
        <v>3291</v>
      </c>
    </row>
    <row r="9038" spans="1:6" x14ac:dyDescent="0.25">
      <c r="A9038" s="211" t="s">
        <v>5354</v>
      </c>
      <c r="B9038" s="211">
        <v>0</v>
      </c>
      <c r="C9038" s="211">
        <v>1</v>
      </c>
      <c r="D9038" s="211">
        <v>6151</v>
      </c>
      <c r="E9038" s="211" t="s">
        <v>3292</v>
      </c>
      <c r="F9038" s="211" t="s">
        <v>3291</v>
      </c>
    </row>
    <row r="9039" spans="1:6" x14ac:dyDescent="0.25">
      <c r="A9039" s="211" t="s">
        <v>5354</v>
      </c>
      <c r="B9039" s="211">
        <v>0</v>
      </c>
      <c r="C9039" s="211">
        <v>1</v>
      </c>
      <c r="D9039" s="211" t="s">
        <v>2287</v>
      </c>
      <c r="E9039" s="211" t="s">
        <v>3292</v>
      </c>
      <c r="F9039" s="211" t="s">
        <v>3291</v>
      </c>
    </row>
    <row r="9040" spans="1:6" x14ac:dyDescent="0.25">
      <c r="A9040" s="211" t="s">
        <v>5354</v>
      </c>
      <c r="B9040" s="211">
        <v>0</v>
      </c>
      <c r="C9040" s="211">
        <v>1</v>
      </c>
      <c r="D9040" s="211" t="s">
        <v>357</v>
      </c>
      <c r="E9040" s="211" t="s">
        <v>3292</v>
      </c>
      <c r="F9040" s="211" t="s">
        <v>3291</v>
      </c>
    </row>
    <row r="9041" spans="1:6" x14ac:dyDescent="0.25">
      <c r="A9041" s="211" t="s">
        <v>5354</v>
      </c>
      <c r="B9041" s="211">
        <v>0</v>
      </c>
      <c r="C9041" s="211">
        <v>1</v>
      </c>
      <c r="D9041" s="211" t="s">
        <v>3192</v>
      </c>
      <c r="E9041" s="211" t="s">
        <v>3292</v>
      </c>
      <c r="F9041" s="211" t="s">
        <v>3291</v>
      </c>
    </row>
    <row r="9042" spans="1:6" x14ac:dyDescent="0.25">
      <c r="A9042" s="211" t="s">
        <v>5354</v>
      </c>
      <c r="B9042" s="211">
        <v>0</v>
      </c>
      <c r="C9042" s="211">
        <v>1</v>
      </c>
      <c r="D9042" s="211" t="s">
        <v>926</v>
      </c>
      <c r="E9042" s="211" t="s">
        <v>3292</v>
      </c>
      <c r="F9042" s="211" t="s">
        <v>3291</v>
      </c>
    </row>
    <row r="9043" spans="1:6" x14ac:dyDescent="0.25">
      <c r="A9043" s="211" t="s">
        <v>5354</v>
      </c>
      <c r="B9043" s="211">
        <v>0</v>
      </c>
      <c r="C9043" s="211">
        <v>1</v>
      </c>
      <c r="D9043" s="211" t="s">
        <v>3381</v>
      </c>
      <c r="E9043" s="211" t="s">
        <v>3292</v>
      </c>
      <c r="F9043" s="211" t="s">
        <v>3291</v>
      </c>
    </row>
    <row r="9044" spans="1:6" x14ac:dyDescent="0.25">
      <c r="A9044" s="211" t="s">
        <v>5354</v>
      </c>
      <c r="B9044" s="211">
        <v>0</v>
      </c>
      <c r="C9044" s="211">
        <v>1</v>
      </c>
      <c r="D9044" s="211" t="s">
        <v>3367</v>
      </c>
      <c r="E9044" s="211" t="s">
        <v>3292</v>
      </c>
      <c r="F9044" s="211" t="s">
        <v>3291</v>
      </c>
    </row>
    <row r="9045" spans="1:6" x14ac:dyDescent="0.25">
      <c r="A9045" s="211" t="s">
        <v>5354</v>
      </c>
      <c r="B9045" s="211">
        <v>0</v>
      </c>
      <c r="C9045" s="211">
        <v>1</v>
      </c>
      <c r="D9045" s="211" t="s">
        <v>3371</v>
      </c>
      <c r="E9045" s="211" t="s">
        <v>3292</v>
      </c>
      <c r="F9045" s="211" t="s">
        <v>3291</v>
      </c>
    </row>
    <row r="9046" spans="1:6" x14ac:dyDescent="0.25">
      <c r="A9046" s="211" t="s">
        <v>5354</v>
      </c>
      <c r="B9046" s="211">
        <v>0</v>
      </c>
      <c r="C9046" s="211">
        <v>1</v>
      </c>
      <c r="D9046" s="211" t="s">
        <v>3366</v>
      </c>
      <c r="E9046" s="211" t="s">
        <v>3292</v>
      </c>
      <c r="F9046" s="211" t="s">
        <v>3291</v>
      </c>
    </row>
    <row r="9047" spans="1:6" x14ac:dyDescent="0.25">
      <c r="A9047" s="211" t="s">
        <v>5354</v>
      </c>
      <c r="B9047" s="211">
        <v>0</v>
      </c>
      <c r="C9047" s="211">
        <v>1</v>
      </c>
      <c r="D9047" s="211" t="s">
        <v>3370</v>
      </c>
      <c r="E9047" s="211" t="s">
        <v>3292</v>
      </c>
      <c r="F9047" s="211" t="s">
        <v>3291</v>
      </c>
    </row>
    <row r="9048" spans="1:6" x14ac:dyDescent="0.25">
      <c r="A9048" s="211" t="s">
        <v>5354</v>
      </c>
      <c r="B9048" s="211">
        <v>0</v>
      </c>
      <c r="C9048" s="211">
        <v>1</v>
      </c>
      <c r="D9048" s="211" t="s">
        <v>3369</v>
      </c>
      <c r="E9048" s="211" t="s">
        <v>3292</v>
      </c>
      <c r="F9048" s="211" t="s">
        <v>3291</v>
      </c>
    </row>
    <row r="9049" spans="1:6" x14ac:dyDescent="0.25">
      <c r="A9049" s="211" t="s">
        <v>5354</v>
      </c>
      <c r="B9049" s="211">
        <v>0</v>
      </c>
      <c r="C9049" s="211">
        <v>1</v>
      </c>
      <c r="D9049" s="211" t="s">
        <v>3372</v>
      </c>
      <c r="E9049" s="211" t="s">
        <v>3292</v>
      </c>
      <c r="F9049" s="211" t="s">
        <v>3291</v>
      </c>
    </row>
    <row r="9050" spans="1:6" x14ac:dyDescent="0.25">
      <c r="A9050" s="211" t="s">
        <v>5354</v>
      </c>
      <c r="B9050" s="211">
        <v>0</v>
      </c>
      <c r="C9050" s="211">
        <v>1</v>
      </c>
      <c r="D9050" s="211" t="s">
        <v>3365</v>
      </c>
      <c r="E9050" s="211" t="s">
        <v>3292</v>
      </c>
      <c r="F9050" s="211" t="s">
        <v>3291</v>
      </c>
    </row>
    <row r="9051" spans="1:6" x14ac:dyDescent="0.25">
      <c r="A9051" s="211" t="s">
        <v>5354</v>
      </c>
      <c r="B9051" s="211">
        <v>0</v>
      </c>
      <c r="C9051" s="211">
        <v>1</v>
      </c>
      <c r="D9051" s="211" t="s">
        <v>3368</v>
      </c>
      <c r="E9051" s="211" t="s">
        <v>3292</v>
      </c>
      <c r="F9051" s="211" t="s">
        <v>3291</v>
      </c>
    </row>
    <row r="9052" spans="1:6" x14ac:dyDescent="0.25">
      <c r="A9052" s="211" t="s">
        <v>5354</v>
      </c>
      <c r="B9052" s="211">
        <v>0</v>
      </c>
      <c r="C9052" s="211">
        <v>1</v>
      </c>
      <c r="D9052" s="211" t="s">
        <v>3382</v>
      </c>
      <c r="E9052" s="211" t="s">
        <v>3292</v>
      </c>
      <c r="F9052" s="211" t="s">
        <v>3291</v>
      </c>
    </row>
    <row r="9053" spans="1:6" x14ac:dyDescent="0.25">
      <c r="A9053" s="211" t="s">
        <v>5354</v>
      </c>
      <c r="B9053" s="211">
        <v>0</v>
      </c>
      <c r="C9053" s="211">
        <v>1</v>
      </c>
      <c r="D9053" s="211" t="s">
        <v>4275</v>
      </c>
      <c r="E9053" s="211" t="s">
        <v>127</v>
      </c>
      <c r="F9053" s="211" t="s">
        <v>3291</v>
      </c>
    </row>
    <row r="9054" spans="1:6" x14ac:dyDescent="0.25">
      <c r="A9054" s="211" t="s">
        <v>5354</v>
      </c>
      <c r="B9054" s="211">
        <v>0</v>
      </c>
      <c r="C9054" s="211">
        <v>1</v>
      </c>
      <c r="D9054" s="211" t="s">
        <v>3950</v>
      </c>
      <c r="E9054" s="211" t="s">
        <v>127</v>
      </c>
      <c r="F9054" s="211" t="s">
        <v>3291</v>
      </c>
    </row>
    <row r="9055" spans="1:6" x14ac:dyDescent="0.25">
      <c r="A9055" s="211" t="s">
        <v>5354</v>
      </c>
      <c r="B9055" s="211">
        <v>0</v>
      </c>
      <c r="C9055" s="211">
        <v>1</v>
      </c>
      <c r="D9055" s="300" t="s">
        <v>3074</v>
      </c>
      <c r="E9055" s="211" t="s">
        <v>3292</v>
      </c>
      <c r="F9055" s="211" t="s">
        <v>3291</v>
      </c>
    </row>
    <row r="9056" spans="1:6" x14ac:dyDescent="0.25">
      <c r="A9056" s="211" t="s">
        <v>5354</v>
      </c>
      <c r="B9056" s="211">
        <v>0</v>
      </c>
      <c r="C9056" s="211">
        <v>1</v>
      </c>
      <c r="D9056" s="300" t="s">
        <v>3075</v>
      </c>
      <c r="E9056" s="211" t="s">
        <v>127</v>
      </c>
      <c r="F9056" s="211" t="s">
        <v>3291</v>
      </c>
    </row>
    <row r="9057" spans="1:6" x14ac:dyDescent="0.25">
      <c r="A9057" s="211" t="s">
        <v>5354</v>
      </c>
      <c r="B9057" s="211">
        <v>0</v>
      </c>
      <c r="C9057" s="211">
        <v>1</v>
      </c>
      <c r="D9057" s="300" t="s">
        <v>2546</v>
      </c>
      <c r="E9057" s="211" t="s">
        <v>127</v>
      </c>
      <c r="F9057" s="211" t="s">
        <v>3291</v>
      </c>
    </row>
    <row r="9058" spans="1:6" x14ac:dyDescent="0.25">
      <c r="A9058" s="211" t="s">
        <v>5354</v>
      </c>
      <c r="B9058" s="211">
        <v>0</v>
      </c>
      <c r="C9058" s="211">
        <v>1</v>
      </c>
      <c r="D9058" s="211" t="s">
        <v>130</v>
      </c>
      <c r="E9058" s="211" t="s">
        <v>127</v>
      </c>
      <c r="F9058" s="211" t="s">
        <v>3291</v>
      </c>
    </row>
    <row r="9059" spans="1:6" x14ac:dyDescent="0.25">
      <c r="A9059" s="211" t="s">
        <v>5354</v>
      </c>
      <c r="B9059" s="211">
        <v>0</v>
      </c>
      <c r="C9059" s="211">
        <v>1</v>
      </c>
      <c r="D9059" s="211" t="s">
        <v>3568</v>
      </c>
      <c r="E9059" s="211" t="s">
        <v>127</v>
      </c>
      <c r="F9059" s="211" t="s">
        <v>3291</v>
      </c>
    </row>
    <row r="9060" spans="1:6" x14ac:dyDescent="0.25">
      <c r="A9060" s="211" t="s">
        <v>5354</v>
      </c>
      <c r="B9060" s="211">
        <v>0</v>
      </c>
      <c r="C9060" s="211">
        <v>1</v>
      </c>
      <c r="D9060" s="211" t="s">
        <v>3784</v>
      </c>
      <c r="E9060" s="211" t="s">
        <v>127</v>
      </c>
      <c r="F9060" s="211" t="s">
        <v>3291</v>
      </c>
    </row>
    <row r="9061" spans="1:6" x14ac:dyDescent="0.25">
      <c r="A9061" s="211" t="s">
        <v>5359</v>
      </c>
      <c r="B9061" s="211">
        <v>0</v>
      </c>
      <c r="C9061" s="211">
        <v>1</v>
      </c>
      <c r="D9061" s="211" t="s">
        <v>392</v>
      </c>
      <c r="E9061" s="211" t="s">
        <v>3292</v>
      </c>
      <c r="F9061" s="211" t="s">
        <v>3291</v>
      </c>
    </row>
    <row r="9062" spans="1:6" x14ac:dyDescent="0.25">
      <c r="A9062" s="211" t="s">
        <v>5359</v>
      </c>
      <c r="B9062" s="211">
        <v>0</v>
      </c>
      <c r="C9062" s="211">
        <v>1</v>
      </c>
      <c r="D9062" s="211" t="s">
        <v>642</v>
      </c>
      <c r="E9062" s="211" t="s">
        <v>3482</v>
      </c>
      <c r="F9062" s="211" t="s">
        <v>3291</v>
      </c>
    </row>
    <row r="9063" spans="1:6" x14ac:dyDescent="0.25">
      <c r="A9063" s="211" t="s">
        <v>5359</v>
      </c>
      <c r="B9063" s="211">
        <v>0</v>
      </c>
      <c r="C9063" s="211">
        <v>1</v>
      </c>
      <c r="D9063" s="211" t="s">
        <v>395</v>
      </c>
      <c r="E9063" s="211" t="s">
        <v>3482</v>
      </c>
      <c r="F9063" s="211" t="s">
        <v>3291</v>
      </c>
    </row>
    <row r="9064" spans="1:6" x14ac:dyDescent="0.25">
      <c r="A9064" s="211" t="s">
        <v>5359</v>
      </c>
      <c r="B9064" s="211">
        <v>0</v>
      </c>
      <c r="C9064" s="211">
        <v>1</v>
      </c>
      <c r="D9064" s="211" t="s">
        <v>397</v>
      </c>
      <c r="E9064" s="211" t="s">
        <v>3482</v>
      </c>
      <c r="F9064" s="211" t="s">
        <v>3291</v>
      </c>
    </row>
    <row r="9065" spans="1:6" x14ac:dyDescent="0.25">
      <c r="A9065" s="211" t="s">
        <v>5359</v>
      </c>
      <c r="B9065" s="211">
        <v>0</v>
      </c>
      <c r="C9065" s="211">
        <v>1</v>
      </c>
      <c r="D9065" s="211" t="s">
        <v>292</v>
      </c>
      <c r="E9065" s="211" t="s">
        <v>3292</v>
      </c>
      <c r="F9065" s="211" t="s">
        <v>3291</v>
      </c>
    </row>
    <row r="9066" spans="1:6" x14ac:dyDescent="0.25">
      <c r="A9066" s="211" t="s">
        <v>5359</v>
      </c>
      <c r="B9066" s="211">
        <v>0</v>
      </c>
      <c r="C9066" s="211">
        <v>1</v>
      </c>
      <c r="D9066" s="211" t="s">
        <v>400</v>
      </c>
      <c r="E9066" s="211" t="s">
        <v>3482</v>
      </c>
      <c r="F9066" s="211" t="s">
        <v>3291</v>
      </c>
    </row>
    <row r="9067" spans="1:6" x14ac:dyDescent="0.25">
      <c r="A9067" s="211" t="s">
        <v>5359</v>
      </c>
      <c r="B9067" s="211">
        <v>0</v>
      </c>
      <c r="C9067" s="211">
        <v>1</v>
      </c>
      <c r="D9067" s="211" t="s">
        <v>403</v>
      </c>
      <c r="E9067" s="211" t="s">
        <v>3292</v>
      </c>
      <c r="F9067" s="211" t="s">
        <v>3291</v>
      </c>
    </row>
    <row r="9068" spans="1:6" x14ac:dyDescent="0.25">
      <c r="A9068" s="211" t="s">
        <v>5359</v>
      </c>
      <c r="B9068" s="211">
        <v>0</v>
      </c>
      <c r="C9068" s="211">
        <v>1</v>
      </c>
      <c r="D9068" s="211" t="s">
        <v>1042</v>
      </c>
      <c r="E9068" s="211" t="s">
        <v>3482</v>
      </c>
      <c r="F9068" s="211" t="s">
        <v>3291</v>
      </c>
    </row>
    <row r="9069" spans="1:6" x14ac:dyDescent="0.25">
      <c r="A9069" s="211" t="s">
        <v>5359</v>
      </c>
      <c r="B9069" s="211">
        <v>0</v>
      </c>
      <c r="C9069" s="211">
        <v>1</v>
      </c>
      <c r="D9069" s="211" t="s">
        <v>1045</v>
      </c>
      <c r="E9069" s="211" t="s">
        <v>3482</v>
      </c>
      <c r="F9069" s="211" t="s">
        <v>3291</v>
      </c>
    </row>
    <row r="9070" spans="1:6" x14ac:dyDescent="0.25">
      <c r="A9070" s="211" t="s">
        <v>5359</v>
      </c>
      <c r="B9070" s="211">
        <v>0</v>
      </c>
      <c r="C9070" s="211">
        <v>1</v>
      </c>
      <c r="D9070" s="211" t="s">
        <v>933</v>
      </c>
      <c r="E9070" s="211" t="s">
        <v>3482</v>
      </c>
      <c r="F9070" s="211" t="s">
        <v>3291</v>
      </c>
    </row>
    <row r="9071" spans="1:6" x14ac:dyDescent="0.25">
      <c r="A9071" s="211" t="s">
        <v>5359</v>
      </c>
      <c r="B9071" s="211">
        <v>0</v>
      </c>
      <c r="C9071" s="211">
        <v>1</v>
      </c>
      <c r="D9071" s="211" t="s">
        <v>932</v>
      </c>
      <c r="E9071" s="211" t="s">
        <v>3292</v>
      </c>
      <c r="F9071" s="211" t="s">
        <v>3291</v>
      </c>
    </row>
    <row r="9072" spans="1:6" x14ac:dyDescent="0.25">
      <c r="A9072" s="211" t="s">
        <v>5359</v>
      </c>
      <c r="B9072" s="211">
        <v>0</v>
      </c>
      <c r="C9072" s="211">
        <v>1</v>
      </c>
      <c r="D9072" s="211" t="s">
        <v>381</v>
      </c>
      <c r="E9072" s="211" t="s">
        <v>3292</v>
      </c>
      <c r="F9072" s="211" t="s">
        <v>3291</v>
      </c>
    </row>
    <row r="9073" spans="1:6" x14ac:dyDescent="0.25">
      <c r="A9073" s="211" t="s">
        <v>5359</v>
      </c>
      <c r="B9073" s="211">
        <v>0</v>
      </c>
      <c r="C9073" s="211">
        <v>1</v>
      </c>
      <c r="D9073" s="211" t="s">
        <v>1714</v>
      </c>
      <c r="E9073" s="211" t="s">
        <v>3292</v>
      </c>
      <c r="F9073" s="211" t="s">
        <v>3291</v>
      </c>
    </row>
    <row r="9074" spans="1:6" x14ac:dyDescent="0.25">
      <c r="A9074" s="211" t="s">
        <v>5359</v>
      </c>
      <c r="B9074" s="211">
        <v>0</v>
      </c>
      <c r="C9074" s="211">
        <v>1</v>
      </c>
      <c r="D9074" s="211" t="s">
        <v>1716</v>
      </c>
      <c r="E9074" s="211" t="s">
        <v>3292</v>
      </c>
      <c r="F9074" s="211" t="s">
        <v>3291</v>
      </c>
    </row>
    <row r="9075" spans="1:6" x14ac:dyDescent="0.25">
      <c r="A9075" s="211" t="s">
        <v>5359</v>
      </c>
      <c r="B9075" s="211">
        <v>0</v>
      </c>
      <c r="C9075" s="211">
        <v>1</v>
      </c>
      <c r="D9075" s="211" t="s">
        <v>1718</v>
      </c>
      <c r="E9075" s="211" t="s">
        <v>3292</v>
      </c>
      <c r="F9075" s="211" t="s">
        <v>3291</v>
      </c>
    </row>
    <row r="9076" spans="1:6" x14ac:dyDescent="0.25">
      <c r="A9076" s="211" t="s">
        <v>5359</v>
      </c>
      <c r="B9076" s="211">
        <v>0</v>
      </c>
      <c r="C9076" s="211">
        <v>1</v>
      </c>
      <c r="D9076" s="211" t="s">
        <v>2379</v>
      </c>
      <c r="E9076" s="211" t="s">
        <v>3292</v>
      </c>
      <c r="F9076" s="211" t="s">
        <v>3291</v>
      </c>
    </row>
    <row r="9077" spans="1:6" x14ac:dyDescent="0.25">
      <c r="A9077" s="211" t="s">
        <v>5359</v>
      </c>
      <c r="B9077" s="211">
        <v>0</v>
      </c>
      <c r="C9077" s="211">
        <v>1</v>
      </c>
      <c r="D9077" s="211" t="s">
        <v>1722</v>
      </c>
      <c r="E9077" s="211" t="s">
        <v>3292</v>
      </c>
      <c r="F9077" s="211" t="s">
        <v>3291</v>
      </c>
    </row>
    <row r="9078" spans="1:6" x14ac:dyDescent="0.25">
      <c r="A9078" s="211" t="s">
        <v>5359</v>
      </c>
      <c r="B9078" s="211">
        <v>0</v>
      </c>
      <c r="C9078" s="211">
        <v>1</v>
      </c>
      <c r="D9078" s="211" t="s">
        <v>1724</v>
      </c>
      <c r="E9078" s="211" t="s">
        <v>3292</v>
      </c>
      <c r="F9078" s="211" t="s">
        <v>3291</v>
      </c>
    </row>
    <row r="9079" spans="1:6" x14ac:dyDescent="0.25">
      <c r="A9079" s="211" t="s">
        <v>5359</v>
      </c>
      <c r="B9079" s="211">
        <v>0</v>
      </c>
      <c r="C9079" s="211">
        <v>1</v>
      </c>
      <c r="D9079" s="211" t="s">
        <v>72</v>
      </c>
      <c r="E9079" s="211" t="s">
        <v>3292</v>
      </c>
      <c r="F9079" s="211" t="s">
        <v>3291</v>
      </c>
    </row>
    <row r="9080" spans="1:6" x14ac:dyDescent="0.25">
      <c r="A9080" s="211" t="s">
        <v>5359</v>
      </c>
      <c r="B9080" s="211">
        <v>0</v>
      </c>
      <c r="C9080" s="211">
        <v>1</v>
      </c>
      <c r="D9080" s="211" t="s">
        <v>73</v>
      </c>
      <c r="E9080" s="211" t="s">
        <v>3292</v>
      </c>
      <c r="F9080" s="211" t="s">
        <v>3291</v>
      </c>
    </row>
    <row r="9081" spans="1:6" x14ac:dyDescent="0.25">
      <c r="A9081" s="211" t="s">
        <v>5359</v>
      </c>
      <c r="B9081" s="211">
        <v>0</v>
      </c>
      <c r="C9081" s="211">
        <v>1</v>
      </c>
      <c r="D9081" s="211" t="s">
        <v>3107</v>
      </c>
      <c r="E9081" s="211" t="s">
        <v>3292</v>
      </c>
      <c r="F9081" s="211" t="s">
        <v>3291</v>
      </c>
    </row>
    <row r="9082" spans="1:6" x14ac:dyDescent="0.25">
      <c r="A9082" s="211" t="s">
        <v>5359</v>
      </c>
      <c r="B9082" s="211">
        <v>0</v>
      </c>
      <c r="C9082" s="211">
        <v>1</v>
      </c>
      <c r="D9082" s="211" t="s">
        <v>3109</v>
      </c>
      <c r="E9082" s="211" t="s">
        <v>3292</v>
      </c>
      <c r="F9082" s="211" t="s">
        <v>3291</v>
      </c>
    </row>
    <row r="9083" spans="1:6" x14ac:dyDescent="0.25">
      <c r="A9083" s="211" t="s">
        <v>5359</v>
      </c>
      <c r="B9083" s="211">
        <v>0</v>
      </c>
      <c r="C9083" s="211">
        <v>1</v>
      </c>
      <c r="D9083" s="211" t="s">
        <v>3111</v>
      </c>
      <c r="E9083" s="211" t="s">
        <v>3292</v>
      </c>
      <c r="F9083" s="211" t="s">
        <v>3291</v>
      </c>
    </row>
    <row r="9084" spans="1:6" x14ac:dyDescent="0.25">
      <c r="A9084" s="211" t="s">
        <v>5359</v>
      </c>
      <c r="B9084" s="211">
        <v>0</v>
      </c>
      <c r="C9084" s="211">
        <v>1</v>
      </c>
      <c r="D9084" s="211" t="s">
        <v>379</v>
      </c>
      <c r="E9084" s="211" t="s">
        <v>3482</v>
      </c>
      <c r="F9084" s="211" t="s">
        <v>3291</v>
      </c>
    </row>
    <row r="9085" spans="1:6" x14ac:dyDescent="0.25">
      <c r="A9085" s="211" t="s">
        <v>5359</v>
      </c>
      <c r="B9085" s="211">
        <v>0</v>
      </c>
      <c r="C9085" s="211">
        <v>1</v>
      </c>
      <c r="D9085" s="211" t="s">
        <v>385</v>
      </c>
      <c r="E9085" s="211" t="s">
        <v>3482</v>
      </c>
      <c r="F9085" s="211" t="s">
        <v>3291</v>
      </c>
    </row>
    <row r="9086" spans="1:6" x14ac:dyDescent="0.25">
      <c r="A9086" s="211" t="s">
        <v>5359</v>
      </c>
      <c r="B9086" s="211">
        <v>0</v>
      </c>
      <c r="C9086" s="211">
        <v>1</v>
      </c>
      <c r="D9086" s="211" t="s">
        <v>3162</v>
      </c>
      <c r="E9086" s="211" t="s">
        <v>3482</v>
      </c>
      <c r="F9086" s="211" t="s">
        <v>3291</v>
      </c>
    </row>
    <row r="9087" spans="1:6" x14ac:dyDescent="0.25">
      <c r="A9087" s="211" t="s">
        <v>5359</v>
      </c>
      <c r="B9087" s="211">
        <v>0</v>
      </c>
      <c r="C9087" s="211">
        <v>1</v>
      </c>
      <c r="D9087" s="211" t="s">
        <v>3247</v>
      </c>
      <c r="E9087" s="211" t="s">
        <v>3482</v>
      </c>
      <c r="F9087" s="211" t="s">
        <v>3291</v>
      </c>
    </row>
    <row r="9088" spans="1:6" x14ac:dyDescent="0.25">
      <c r="A9088" s="211" t="s">
        <v>5359</v>
      </c>
      <c r="B9088" s="211">
        <v>0</v>
      </c>
      <c r="C9088" s="211">
        <v>1</v>
      </c>
      <c r="D9088" s="211" t="s">
        <v>2283</v>
      </c>
      <c r="E9088" s="211" t="s">
        <v>3482</v>
      </c>
      <c r="F9088" s="211" t="s">
        <v>3291</v>
      </c>
    </row>
    <row r="9089" spans="1:6" x14ac:dyDescent="0.25">
      <c r="A9089" s="211" t="s">
        <v>5359</v>
      </c>
      <c r="B9089" s="211">
        <v>0</v>
      </c>
      <c r="C9089" s="211">
        <v>1</v>
      </c>
      <c r="D9089" s="211" t="s">
        <v>2282</v>
      </c>
      <c r="E9089" s="211" t="s">
        <v>3482</v>
      </c>
      <c r="F9089" s="211" t="s">
        <v>3291</v>
      </c>
    </row>
    <row r="9090" spans="1:6" x14ac:dyDescent="0.25">
      <c r="A9090" s="211" t="s">
        <v>5359</v>
      </c>
      <c r="B9090" s="211">
        <v>0</v>
      </c>
      <c r="C9090" s="211">
        <v>1</v>
      </c>
      <c r="D9090" s="211" t="s">
        <v>3387</v>
      </c>
      <c r="E9090" s="211" t="s">
        <v>3290</v>
      </c>
      <c r="F9090" s="211" t="s">
        <v>3291</v>
      </c>
    </row>
    <row r="9091" spans="1:6" x14ac:dyDescent="0.25">
      <c r="A9091" s="211" t="s">
        <v>5359</v>
      </c>
      <c r="B9091" s="211">
        <v>0</v>
      </c>
      <c r="C9091" s="211">
        <v>1</v>
      </c>
      <c r="D9091" s="211" t="s">
        <v>3388</v>
      </c>
      <c r="E9091" s="211" t="s">
        <v>3290</v>
      </c>
      <c r="F9091" s="211" t="s">
        <v>3291</v>
      </c>
    </row>
    <row r="9092" spans="1:6" x14ac:dyDescent="0.25">
      <c r="A9092" s="211" t="s">
        <v>5359</v>
      </c>
      <c r="B9092" s="211">
        <v>0</v>
      </c>
      <c r="C9092" s="211">
        <v>1</v>
      </c>
      <c r="D9092" s="211" t="s">
        <v>3389</v>
      </c>
      <c r="E9092" s="211" t="s">
        <v>3290</v>
      </c>
      <c r="F9092" s="211" t="s">
        <v>3291</v>
      </c>
    </row>
    <row r="9093" spans="1:6" x14ac:dyDescent="0.25">
      <c r="A9093" s="211" t="s">
        <v>5359</v>
      </c>
      <c r="B9093" s="211">
        <v>0</v>
      </c>
      <c r="C9093" s="211">
        <v>1</v>
      </c>
      <c r="D9093" s="211" t="s">
        <v>3563</v>
      </c>
      <c r="E9093" s="211" t="s">
        <v>3290</v>
      </c>
      <c r="F9093" s="211" t="s">
        <v>3291</v>
      </c>
    </row>
    <row r="9094" spans="1:6" x14ac:dyDescent="0.25">
      <c r="A9094" s="211" t="s">
        <v>5359</v>
      </c>
      <c r="B9094" s="211">
        <v>0</v>
      </c>
      <c r="C9094" s="211">
        <v>1</v>
      </c>
      <c r="D9094" s="211" t="s">
        <v>3391</v>
      </c>
      <c r="E9094" s="211" t="s">
        <v>3290</v>
      </c>
      <c r="F9094" s="211" t="s">
        <v>3291</v>
      </c>
    </row>
    <row r="9095" spans="1:6" x14ac:dyDescent="0.25">
      <c r="A9095" s="211" t="s">
        <v>5359</v>
      </c>
      <c r="B9095" s="211">
        <v>0</v>
      </c>
      <c r="C9095" s="211">
        <v>1</v>
      </c>
      <c r="D9095" s="211" t="s">
        <v>3392</v>
      </c>
      <c r="E9095" s="211" t="s">
        <v>3290</v>
      </c>
      <c r="F9095" s="211" t="s">
        <v>3291</v>
      </c>
    </row>
    <row r="9096" spans="1:6" x14ac:dyDescent="0.25">
      <c r="A9096" s="211" t="s">
        <v>5359</v>
      </c>
      <c r="B9096" s="211">
        <v>0</v>
      </c>
      <c r="C9096" s="211">
        <v>1</v>
      </c>
      <c r="D9096" s="211" t="s">
        <v>3457</v>
      </c>
      <c r="E9096" s="211" t="s">
        <v>3290</v>
      </c>
      <c r="F9096" s="211" t="s">
        <v>3291</v>
      </c>
    </row>
    <row r="9097" spans="1:6" x14ac:dyDescent="0.25">
      <c r="A9097" s="211" t="s">
        <v>5359</v>
      </c>
      <c r="B9097" s="211">
        <v>0</v>
      </c>
      <c r="C9097" s="211">
        <v>1</v>
      </c>
      <c r="D9097" s="211" t="s">
        <v>3458</v>
      </c>
      <c r="E9097" s="211" t="s">
        <v>3290</v>
      </c>
      <c r="F9097" s="211" t="s">
        <v>3291</v>
      </c>
    </row>
    <row r="9098" spans="1:6" x14ac:dyDescent="0.25">
      <c r="A9098" s="211" t="s">
        <v>5359</v>
      </c>
      <c r="B9098" s="211">
        <v>0</v>
      </c>
      <c r="C9098" s="211">
        <v>1</v>
      </c>
      <c r="D9098" s="211" t="s">
        <v>3459</v>
      </c>
      <c r="E9098" s="211" t="s">
        <v>3290</v>
      </c>
      <c r="F9098" s="211" t="s">
        <v>3291</v>
      </c>
    </row>
    <row r="9099" spans="1:6" x14ac:dyDescent="0.25">
      <c r="A9099" s="211" t="s">
        <v>5359</v>
      </c>
      <c r="B9099" s="211">
        <v>0</v>
      </c>
      <c r="C9099" s="211">
        <v>1</v>
      </c>
      <c r="D9099" s="211" t="s">
        <v>3562</v>
      </c>
      <c r="E9099" s="211" t="s">
        <v>3290</v>
      </c>
      <c r="F9099" s="211" t="s">
        <v>3291</v>
      </c>
    </row>
    <row r="9100" spans="1:6" x14ac:dyDescent="0.25">
      <c r="A9100" s="211" t="s">
        <v>5359</v>
      </c>
      <c r="B9100" s="211">
        <v>0</v>
      </c>
      <c r="C9100" s="211">
        <v>1</v>
      </c>
      <c r="D9100" s="211" t="s">
        <v>3461</v>
      </c>
      <c r="E9100" s="211" t="s">
        <v>3290</v>
      </c>
      <c r="F9100" s="211" t="s">
        <v>3291</v>
      </c>
    </row>
    <row r="9101" spans="1:6" x14ac:dyDescent="0.25">
      <c r="A9101" s="211" t="s">
        <v>5359</v>
      </c>
      <c r="B9101" s="211">
        <v>0</v>
      </c>
      <c r="C9101" s="211">
        <v>1</v>
      </c>
      <c r="D9101" s="211" t="s">
        <v>3462</v>
      </c>
      <c r="E9101" s="211" t="s">
        <v>3290</v>
      </c>
      <c r="F9101" s="211" t="s">
        <v>3291</v>
      </c>
    </row>
    <row r="9102" spans="1:6" x14ac:dyDescent="0.25">
      <c r="A9102" s="211" t="s">
        <v>5359</v>
      </c>
      <c r="B9102" s="211">
        <v>0</v>
      </c>
      <c r="C9102" s="211">
        <v>1</v>
      </c>
      <c r="D9102" s="211" t="s">
        <v>3200</v>
      </c>
      <c r="E9102" s="211" t="s">
        <v>127</v>
      </c>
      <c r="F9102" s="211" t="s">
        <v>3291</v>
      </c>
    </row>
    <row r="9103" spans="1:6" x14ac:dyDescent="0.25">
      <c r="A9103" s="211" t="s">
        <v>5359</v>
      </c>
      <c r="B9103" s="211">
        <v>0</v>
      </c>
      <c r="C9103" s="211">
        <v>1</v>
      </c>
      <c r="D9103" s="211" t="s">
        <v>3199</v>
      </c>
      <c r="E9103" s="211" t="s">
        <v>3292</v>
      </c>
      <c r="F9103" s="211" t="s">
        <v>3291</v>
      </c>
    </row>
    <row r="9104" spans="1:6" x14ac:dyDescent="0.25">
      <c r="A9104" s="211" t="s">
        <v>5359</v>
      </c>
      <c r="B9104" s="211">
        <v>0</v>
      </c>
      <c r="C9104" s="211">
        <v>1</v>
      </c>
      <c r="D9104" s="211" t="s">
        <v>3079</v>
      </c>
      <c r="E9104" s="211" t="s">
        <v>127</v>
      </c>
      <c r="F9104" s="211" t="s">
        <v>3291</v>
      </c>
    </row>
    <row r="9105" spans="1:6" x14ac:dyDescent="0.25">
      <c r="A9105" s="211" t="s">
        <v>5359</v>
      </c>
      <c r="B9105" s="211">
        <v>0</v>
      </c>
      <c r="C9105" s="211">
        <v>1</v>
      </c>
      <c r="D9105" s="211" t="s">
        <v>3080</v>
      </c>
      <c r="E9105" s="211" t="s">
        <v>3292</v>
      </c>
      <c r="F9105" s="211" t="s">
        <v>3291</v>
      </c>
    </row>
    <row r="9106" spans="1:6" x14ac:dyDescent="0.25">
      <c r="A9106" s="211" t="s">
        <v>5359</v>
      </c>
      <c r="B9106" s="211">
        <v>0</v>
      </c>
      <c r="C9106" s="211">
        <v>1</v>
      </c>
      <c r="D9106" s="211" t="s">
        <v>87</v>
      </c>
      <c r="E9106" s="211" t="s">
        <v>3292</v>
      </c>
      <c r="F9106" s="211" t="s">
        <v>3291</v>
      </c>
    </row>
    <row r="9107" spans="1:6" x14ac:dyDescent="0.25">
      <c r="A9107" s="211" t="s">
        <v>5359</v>
      </c>
      <c r="B9107" s="211">
        <v>0</v>
      </c>
      <c r="C9107" s="211">
        <v>1</v>
      </c>
      <c r="D9107" s="211" t="s">
        <v>209</v>
      </c>
      <c r="E9107" s="211" t="s">
        <v>3292</v>
      </c>
      <c r="F9107" s="211" t="s">
        <v>3291</v>
      </c>
    </row>
    <row r="9108" spans="1:6" x14ac:dyDescent="0.25">
      <c r="A9108" s="211" t="s">
        <v>5359</v>
      </c>
      <c r="B9108" s="211">
        <v>0</v>
      </c>
      <c r="C9108" s="211">
        <v>1</v>
      </c>
      <c r="D9108" s="211" t="s">
        <v>208</v>
      </c>
      <c r="E9108" s="211" t="s">
        <v>3292</v>
      </c>
      <c r="F9108" s="211" t="s">
        <v>3291</v>
      </c>
    </row>
    <row r="9109" spans="1:6" x14ac:dyDescent="0.25">
      <c r="A9109" s="211" t="s">
        <v>5359</v>
      </c>
      <c r="B9109" s="211">
        <v>0</v>
      </c>
      <c r="C9109" s="211">
        <v>1</v>
      </c>
      <c r="D9109" s="211" t="s">
        <v>3584</v>
      </c>
      <c r="E9109" s="211" t="s">
        <v>3292</v>
      </c>
      <c r="F9109" s="211" t="s">
        <v>3291</v>
      </c>
    </row>
    <row r="9110" spans="1:6" x14ac:dyDescent="0.25">
      <c r="A9110" s="211" t="s">
        <v>5359</v>
      </c>
      <c r="B9110" s="211">
        <v>0</v>
      </c>
      <c r="C9110" s="211">
        <v>1</v>
      </c>
      <c r="D9110" s="211" t="s">
        <v>3532</v>
      </c>
      <c r="E9110" s="211" t="s">
        <v>3292</v>
      </c>
      <c r="F9110" s="211" t="s">
        <v>3291</v>
      </c>
    </row>
    <row r="9111" spans="1:6" x14ac:dyDescent="0.25">
      <c r="A9111" s="211" t="s">
        <v>5359</v>
      </c>
      <c r="B9111" s="211">
        <v>0</v>
      </c>
      <c r="C9111" s="211">
        <v>1</v>
      </c>
      <c r="D9111" s="211" t="s">
        <v>1048</v>
      </c>
      <c r="E9111" s="211" t="s">
        <v>3292</v>
      </c>
      <c r="F9111" s="211" t="s">
        <v>3291</v>
      </c>
    </row>
    <row r="9112" spans="1:6" x14ac:dyDescent="0.25">
      <c r="A9112" s="211" t="s">
        <v>5359</v>
      </c>
      <c r="B9112" s="211">
        <v>0</v>
      </c>
      <c r="C9112" s="211">
        <v>1</v>
      </c>
      <c r="D9112" s="211" t="s">
        <v>1050</v>
      </c>
      <c r="E9112" s="211" t="s">
        <v>3292</v>
      </c>
      <c r="F9112" s="211" t="s">
        <v>3291</v>
      </c>
    </row>
    <row r="9113" spans="1:6" x14ac:dyDescent="0.25">
      <c r="A9113" s="211" t="s">
        <v>5359</v>
      </c>
      <c r="B9113" s="211">
        <v>0</v>
      </c>
      <c r="C9113" s="211">
        <v>1</v>
      </c>
      <c r="D9113" s="211" t="s">
        <v>1043</v>
      </c>
      <c r="E9113" s="211" t="s">
        <v>3292</v>
      </c>
      <c r="F9113" s="211" t="s">
        <v>3291</v>
      </c>
    </row>
    <row r="9114" spans="1:6" x14ac:dyDescent="0.25">
      <c r="A9114" s="211" t="s">
        <v>5359</v>
      </c>
      <c r="B9114" s="211">
        <v>0</v>
      </c>
      <c r="C9114" s="211">
        <v>1</v>
      </c>
      <c r="D9114" s="211" t="s">
        <v>303</v>
      </c>
      <c r="E9114" s="211" t="s">
        <v>3292</v>
      </c>
      <c r="F9114" s="211" t="s">
        <v>3291</v>
      </c>
    </row>
    <row r="9115" spans="1:6" x14ac:dyDescent="0.25">
      <c r="A9115" s="211" t="s">
        <v>5359</v>
      </c>
      <c r="B9115" s="211">
        <v>0</v>
      </c>
      <c r="C9115" s="211">
        <v>1</v>
      </c>
      <c r="D9115" s="211" t="s">
        <v>314</v>
      </c>
      <c r="E9115" s="211" t="s">
        <v>3292</v>
      </c>
      <c r="F9115" s="211" t="s">
        <v>3291</v>
      </c>
    </row>
    <row r="9116" spans="1:6" x14ac:dyDescent="0.25">
      <c r="A9116" s="211" t="s">
        <v>5359</v>
      </c>
      <c r="B9116" s="211">
        <v>0</v>
      </c>
      <c r="C9116" s="211">
        <v>1</v>
      </c>
      <c r="D9116" s="211" t="s">
        <v>302</v>
      </c>
      <c r="E9116" s="211" t="s">
        <v>3292</v>
      </c>
      <c r="F9116" s="211" t="s">
        <v>3291</v>
      </c>
    </row>
    <row r="9117" spans="1:6" x14ac:dyDescent="0.25">
      <c r="A9117" s="211" t="s">
        <v>5359</v>
      </c>
      <c r="B9117" s="211">
        <v>0</v>
      </c>
      <c r="C9117" s="211">
        <v>1</v>
      </c>
      <c r="D9117" s="211" t="s">
        <v>316</v>
      </c>
      <c r="E9117" s="211" t="s">
        <v>3292</v>
      </c>
      <c r="F9117" s="211" t="s">
        <v>3291</v>
      </c>
    </row>
    <row r="9118" spans="1:6" x14ac:dyDescent="0.25">
      <c r="A9118" s="211" t="s">
        <v>5359</v>
      </c>
      <c r="B9118" s="211">
        <v>0</v>
      </c>
      <c r="C9118" s="211">
        <v>1</v>
      </c>
      <c r="D9118" s="211" t="s">
        <v>317</v>
      </c>
      <c r="E9118" s="211" t="s">
        <v>3292</v>
      </c>
      <c r="F9118" s="211" t="s">
        <v>3291</v>
      </c>
    </row>
    <row r="9119" spans="1:6" x14ac:dyDescent="0.25">
      <c r="A9119" s="211" t="s">
        <v>5359</v>
      </c>
      <c r="B9119" s="211">
        <v>0</v>
      </c>
      <c r="C9119" s="211">
        <v>1</v>
      </c>
      <c r="D9119" s="211" t="s">
        <v>319</v>
      </c>
      <c r="E9119" s="211" t="s">
        <v>3292</v>
      </c>
      <c r="F9119" s="211" t="s">
        <v>3291</v>
      </c>
    </row>
    <row r="9120" spans="1:6" x14ac:dyDescent="0.25">
      <c r="A9120" s="211" t="s">
        <v>5359</v>
      </c>
      <c r="B9120" s="211">
        <v>0</v>
      </c>
      <c r="C9120" s="211">
        <v>1</v>
      </c>
      <c r="D9120" s="211" t="s">
        <v>276</v>
      </c>
      <c r="E9120" s="211" t="s">
        <v>3292</v>
      </c>
      <c r="F9120" s="211" t="s">
        <v>3291</v>
      </c>
    </row>
    <row r="9121" spans="1:6" x14ac:dyDescent="0.25">
      <c r="A9121" s="211" t="s">
        <v>5359</v>
      </c>
      <c r="B9121" s="211">
        <v>0</v>
      </c>
      <c r="C9121" s="211">
        <v>1</v>
      </c>
      <c r="D9121" s="211" t="s">
        <v>327</v>
      </c>
      <c r="E9121" s="211" t="s">
        <v>3292</v>
      </c>
      <c r="F9121" s="211" t="s">
        <v>3291</v>
      </c>
    </row>
    <row r="9122" spans="1:6" x14ac:dyDescent="0.25">
      <c r="A9122" s="211" t="s">
        <v>5359</v>
      </c>
      <c r="B9122" s="211">
        <v>0</v>
      </c>
      <c r="C9122" s="211">
        <v>1</v>
      </c>
      <c r="D9122" s="211" t="s">
        <v>323</v>
      </c>
      <c r="E9122" s="211" t="s">
        <v>3292</v>
      </c>
      <c r="F9122" s="211" t="s">
        <v>3291</v>
      </c>
    </row>
    <row r="9123" spans="1:6" x14ac:dyDescent="0.25">
      <c r="A9123" s="211" t="s">
        <v>5359</v>
      </c>
      <c r="B9123" s="211">
        <v>0</v>
      </c>
      <c r="C9123" s="211">
        <v>1</v>
      </c>
      <c r="D9123" s="211" t="s">
        <v>321</v>
      </c>
      <c r="E9123" s="211" t="s">
        <v>3292</v>
      </c>
      <c r="F9123" s="211" t="s">
        <v>3291</v>
      </c>
    </row>
    <row r="9124" spans="1:6" x14ac:dyDescent="0.25">
      <c r="A9124" s="211" t="s">
        <v>5359</v>
      </c>
      <c r="B9124" s="211">
        <v>0</v>
      </c>
      <c r="C9124" s="211">
        <v>1</v>
      </c>
      <c r="D9124" s="211" t="s">
        <v>325</v>
      </c>
      <c r="E9124" s="211" t="s">
        <v>3292</v>
      </c>
      <c r="F9124" s="211" t="s">
        <v>3291</v>
      </c>
    </row>
    <row r="9125" spans="1:6" x14ac:dyDescent="0.25">
      <c r="A9125" s="211" t="s">
        <v>5359</v>
      </c>
      <c r="B9125" s="211">
        <v>0</v>
      </c>
      <c r="C9125" s="211">
        <v>1</v>
      </c>
      <c r="D9125" s="211" t="s">
        <v>337</v>
      </c>
      <c r="E9125" s="211" t="s">
        <v>3292</v>
      </c>
      <c r="F9125" s="211" t="s">
        <v>3291</v>
      </c>
    </row>
    <row r="9126" spans="1:6" x14ac:dyDescent="0.25">
      <c r="A9126" s="211" t="s">
        <v>5359</v>
      </c>
      <c r="B9126" s="211">
        <v>0</v>
      </c>
      <c r="C9126" s="211">
        <v>1</v>
      </c>
      <c r="D9126" s="211" t="s">
        <v>315</v>
      </c>
      <c r="E9126" s="211" t="s">
        <v>3292</v>
      </c>
      <c r="F9126" s="211" t="s">
        <v>3291</v>
      </c>
    </row>
    <row r="9127" spans="1:6" x14ac:dyDescent="0.25">
      <c r="A9127" s="211" t="s">
        <v>5359</v>
      </c>
      <c r="B9127" s="211">
        <v>0</v>
      </c>
      <c r="C9127" s="211">
        <v>1</v>
      </c>
      <c r="D9127" s="211" t="s">
        <v>335</v>
      </c>
      <c r="E9127" s="211" t="s">
        <v>3292</v>
      </c>
      <c r="F9127" s="211" t="s">
        <v>3291</v>
      </c>
    </row>
    <row r="9128" spans="1:6" x14ac:dyDescent="0.25">
      <c r="A9128" s="211" t="s">
        <v>5359</v>
      </c>
      <c r="B9128" s="211">
        <v>0</v>
      </c>
      <c r="C9128" s="211">
        <v>1</v>
      </c>
      <c r="D9128" s="211" t="s">
        <v>329</v>
      </c>
      <c r="E9128" s="211" t="s">
        <v>3292</v>
      </c>
      <c r="F9128" s="211" t="s">
        <v>3291</v>
      </c>
    </row>
    <row r="9129" spans="1:6" x14ac:dyDescent="0.25">
      <c r="A9129" s="211" t="s">
        <v>5359</v>
      </c>
      <c r="B9129" s="211">
        <v>0</v>
      </c>
      <c r="C9129" s="211">
        <v>1</v>
      </c>
      <c r="D9129" s="211" t="s">
        <v>332</v>
      </c>
      <c r="E9129" s="211" t="s">
        <v>3292</v>
      </c>
      <c r="F9129" s="211" t="s">
        <v>3291</v>
      </c>
    </row>
    <row r="9130" spans="1:6" x14ac:dyDescent="0.25">
      <c r="A9130" s="211" t="s">
        <v>5359</v>
      </c>
      <c r="B9130" s="211">
        <v>0</v>
      </c>
      <c r="C9130" s="211">
        <v>1</v>
      </c>
      <c r="D9130" s="211" t="s">
        <v>330</v>
      </c>
      <c r="E9130" s="211" t="s">
        <v>3292</v>
      </c>
      <c r="F9130" s="211" t="s">
        <v>3291</v>
      </c>
    </row>
    <row r="9131" spans="1:6" x14ac:dyDescent="0.25">
      <c r="A9131" s="211" t="s">
        <v>5359</v>
      </c>
      <c r="B9131" s="211">
        <v>0</v>
      </c>
      <c r="C9131" s="211">
        <v>1</v>
      </c>
      <c r="D9131" s="211" t="s">
        <v>331</v>
      </c>
      <c r="E9131" s="211" t="s">
        <v>3292</v>
      </c>
      <c r="F9131" s="211" t="s">
        <v>3291</v>
      </c>
    </row>
    <row r="9132" spans="1:6" x14ac:dyDescent="0.25">
      <c r="A9132" s="211" t="s">
        <v>5359</v>
      </c>
      <c r="B9132" s="211">
        <v>0</v>
      </c>
      <c r="C9132" s="211">
        <v>1</v>
      </c>
      <c r="D9132" s="211" t="s">
        <v>336</v>
      </c>
      <c r="E9132" s="211" t="s">
        <v>3292</v>
      </c>
      <c r="F9132" s="211" t="s">
        <v>3291</v>
      </c>
    </row>
    <row r="9133" spans="1:6" x14ac:dyDescent="0.25">
      <c r="A9133" s="211" t="s">
        <v>5359</v>
      </c>
      <c r="B9133" s="211">
        <v>0</v>
      </c>
      <c r="C9133" s="211">
        <v>1</v>
      </c>
      <c r="D9133" s="211" t="s">
        <v>305</v>
      </c>
      <c r="E9133" s="211" t="s">
        <v>3292</v>
      </c>
      <c r="F9133" s="211" t="s">
        <v>3291</v>
      </c>
    </row>
    <row r="9134" spans="1:6" x14ac:dyDescent="0.25">
      <c r="A9134" s="211" t="s">
        <v>5359</v>
      </c>
      <c r="B9134" s="211">
        <v>0</v>
      </c>
      <c r="C9134" s="211">
        <v>1</v>
      </c>
      <c r="D9134" s="211" t="s">
        <v>307</v>
      </c>
      <c r="E9134" s="211" t="s">
        <v>3292</v>
      </c>
      <c r="F9134" s="211" t="s">
        <v>3291</v>
      </c>
    </row>
    <row r="9135" spans="1:6" x14ac:dyDescent="0.25">
      <c r="A9135" s="211" t="s">
        <v>5359</v>
      </c>
      <c r="B9135" s="211">
        <v>0</v>
      </c>
      <c r="C9135" s="211">
        <v>1</v>
      </c>
      <c r="D9135" s="211" t="s">
        <v>333</v>
      </c>
      <c r="E9135" s="211" t="s">
        <v>3292</v>
      </c>
      <c r="F9135" s="211" t="s">
        <v>3291</v>
      </c>
    </row>
    <row r="9136" spans="1:6" x14ac:dyDescent="0.25">
      <c r="A9136" s="211" t="s">
        <v>5359</v>
      </c>
      <c r="B9136" s="211">
        <v>0</v>
      </c>
      <c r="C9136" s="211">
        <v>1</v>
      </c>
      <c r="D9136" s="211" t="s">
        <v>360</v>
      </c>
      <c r="E9136" s="211" t="s">
        <v>3292</v>
      </c>
      <c r="F9136" s="211" t="s">
        <v>3291</v>
      </c>
    </row>
    <row r="9137" spans="1:6" x14ac:dyDescent="0.25">
      <c r="A9137" s="211" t="s">
        <v>5359</v>
      </c>
      <c r="B9137" s="211">
        <v>0</v>
      </c>
      <c r="C9137" s="211">
        <v>1</v>
      </c>
      <c r="D9137" s="211">
        <v>6151</v>
      </c>
      <c r="E9137" s="211" t="s">
        <v>3292</v>
      </c>
      <c r="F9137" s="211" t="s">
        <v>3291</v>
      </c>
    </row>
    <row r="9138" spans="1:6" x14ac:dyDescent="0.25">
      <c r="A9138" s="211" t="s">
        <v>5359</v>
      </c>
      <c r="B9138" s="211">
        <v>0</v>
      </c>
      <c r="C9138" s="211">
        <v>1</v>
      </c>
      <c r="D9138" s="211" t="s">
        <v>2287</v>
      </c>
      <c r="E9138" s="211" t="s">
        <v>3292</v>
      </c>
      <c r="F9138" s="211" t="s">
        <v>3291</v>
      </c>
    </row>
    <row r="9139" spans="1:6" x14ac:dyDescent="0.25">
      <c r="A9139" s="211" t="s">
        <v>5359</v>
      </c>
      <c r="B9139" s="211">
        <v>0</v>
      </c>
      <c r="C9139" s="211">
        <v>1</v>
      </c>
      <c r="D9139" s="211" t="s">
        <v>357</v>
      </c>
      <c r="E9139" s="211" t="s">
        <v>3292</v>
      </c>
      <c r="F9139" s="211" t="s">
        <v>3291</v>
      </c>
    </row>
    <row r="9140" spans="1:6" x14ac:dyDescent="0.25">
      <c r="A9140" s="211" t="s">
        <v>5359</v>
      </c>
      <c r="B9140" s="211">
        <v>0</v>
      </c>
      <c r="C9140" s="211">
        <v>1</v>
      </c>
      <c r="D9140" s="211" t="s">
        <v>3192</v>
      </c>
      <c r="E9140" s="211" t="s">
        <v>3292</v>
      </c>
      <c r="F9140" s="211" t="s">
        <v>3291</v>
      </c>
    </row>
    <row r="9141" spans="1:6" x14ac:dyDescent="0.25">
      <c r="A9141" s="211" t="s">
        <v>5359</v>
      </c>
      <c r="B9141" s="211">
        <v>0</v>
      </c>
      <c r="C9141" s="211">
        <v>1</v>
      </c>
      <c r="D9141" s="211" t="s">
        <v>926</v>
      </c>
      <c r="E9141" s="211" t="s">
        <v>3292</v>
      </c>
      <c r="F9141" s="211" t="s">
        <v>3291</v>
      </c>
    </row>
    <row r="9142" spans="1:6" x14ac:dyDescent="0.25">
      <c r="A9142" s="211" t="s">
        <v>5359</v>
      </c>
      <c r="B9142" s="211">
        <v>0</v>
      </c>
      <c r="C9142" s="211">
        <v>1</v>
      </c>
      <c r="D9142" s="211" t="s">
        <v>3381</v>
      </c>
      <c r="E9142" s="211" t="s">
        <v>3292</v>
      </c>
      <c r="F9142" s="211" t="s">
        <v>3291</v>
      </c>
    </row>
    <row r="9143" spans="1:6" x14ac:dyDescent="0.25">
      <c r="A9143" s="211" t="s">
        <v>5359</v>
      </c>
      <c r="B9143" s="211">
        <v>0</v>
      </c>
      <c r="C9143" s="211">
        <v>1</v>
      </c>
      <c r="D9143" s="211" t="s">
        <v>3367</v>
      </c>
      <c r="E9143" s="211" t="s">
        <v>3292</v>
      </c>
      <c r="F9143" s="211" t="s">
        <v>3291</v>
      </c>
    </row>
    <row r="9144" spans="1:6" x14ac:dyDescent="0.25">
      <c r="A9144" s="211" t="s">
        <v>5359</v>
      </c>
      <c r="B9144" s="211">
        <v>0</v>
      </c>
      <c r="C9144" s="211">
        <v>1</v>
      </c>
      <c r="D9144" s="211" t="s">
        <v>3371</v>
      </c>
      <c r="E9144" s="211" t="s">
        <v>3292</v>
      </c>
      <c r="F9144" s="211" t="s">
        <v>3291</v>
      </c>
    </row>
    <row r="9145" spans="1:6" x14ac:dyDescent="0.25">
      <c r="A9145" s="211" t="s">
        <v>5359</v>
      </c>
      <c r="B9145" s="211">
        <v>0</v>
      </c>
      <c r="C9145" s="211">
        <v>1</v>
      </c>
      <c r="D9145" s="211" t="s">
        <v>3366</v>
      </c>
      <c r="E9145" s="211" t="s">
        <v>3292</v>
      </c>
      <c r="F9145" s="211" t="s">
        <v>3291</v>
      </c>
    </row>
    <row r="9146" spans="1:6" x14ac:dyDescent="0.25">
      <c r="A9146" s="211" t="s">
        <v>5359</v>
      </c>
      <c r="B9146" s="211">
        <v>0</v>
      </c>
      <c r="C9146" s="211">
        <v>1</v>
      </c>
      <c r="D9146" s="211" t="s">
        <v>3370</v>
      </c>
      <c r="E9146" s="211" t="s">
        <v>3292</v>
      </c>
      <c r="F9146" s="211" t="s">
        <v>3291</v>
      </c>
    </row>
    <row r="9147" spans="1:6" x14ac:dyDescent="0.25">
      <c r="A9147" s="211" t="s">
        <v>5359</v>
      </c>
      <c r="B9147" s="211">
        <v>0</v>
      </c>
      <c r="C9147" s="211">
        <v>1</v>
      </c>
      <c r="D9147" s="211" t="s">
        <v>3369</v>
      </c>
      <c r="E9147" s="211" t="s">
        <v>3292</v>
      </c>
      <c r="F9147" s="211" t="s">
        <v>3291</v>
      </c>
    </row>
    <row r="9148" spans="1:6" x14ac:dyDescent="0.25">
      <c r="A9148" s="211" t="s">
        <v>5359</v>
      </c>
      <c r="B9148" s="211">
        <v>0</v>
      </c>
      <c r="C9148" s="211">
        <v>1</v>
      </c>
      <c r="D9148" s="211" t="s">
        <v>3372</v>
      </c>
      <c r="E9148" s="211" t="s">
        <v>3292</v>
      </c>
      <c r="F9148" s="211" t="s">
        <v>3291</v>
      </c>
    </row>
    <row r="9149" spans="1:6" x14ac:dyDescent="0.25">
      <c r="A9149" s="211" t="s">
        <v>5359</v>
      </c>
      <c r="B9149" s="211">
        <v>0</v>
      </c>
      <c r="C9149" s="211">
        <v>1</v>
      </c>
      <c r="D9149" s="211" t="s">
        <v>3365</v>
      </c>
      <c r="E9149" s="211" t="s">
        <v>3292</v>
      </c>
      <c r="F9149" s="211" t="s">
        <v>3291</v>
      </c>
    </row>
    <row r="9150" spans="1:6" x14ac:dyDescent="0.25">
      <c r="A9150" s="211" t="s">
        <v>5359</v>
      </c>
      <c r="B9150" s="211">
        <v>0</v>
      </c>
      <c r="C9150" s="211">
        <v>1</v>
      </c>
      <c r="D9150" s="211" t="s">
        <v>3368</v>
      </c>
      <c r="E9150" s="211" t="s">
        <v>3292</v>
      </c>
      <c r="F9150" s="211" t="s">
        <v>3291</v>
      </c>
    </row>
    <row r="9151" spans="1:6" x14ac:dyDescent="0.25">
      <c r="A9151" s="211" t="s">
        <v>5359</v>
      </c>
      <c r="B9151" s="211">
        <v>0</v>
      </c>
      <c r="C9151" s="211">
        <v>1</v>
      </c>
      <c r="D9151" s="211" t="s">
        <v>3382</v>
      </c>
      <c r="E9151" s="211" t="s">
        <v>3292</v>
      </c>
      <c r="F9151" s="211" t="s">
        <v>3291</v>
      </c>
    </row>
    <row r="9152" spans="1:6" x14ac:dyDescent="0.25">
      <c r="A9152" s="211" t="s">
        <v>5359</v>
      </c>
      <c r="B9152" s="211">
        <v>0</v>
      </c>
      <c r="C9152" s="211">
        <v>1</v>
      </c>
      <c r="D9152" s="211" t="s">
        <v>4275</v>
      </c>
      <c r="E9152" s="211" t="s">
        <v>127</v>
      </c>
      <c r="F9152" s="211" t="s">
        <v>3291</v>
      </c>
    </row>
    <row r="9153" spans="1:6" x14ac:dyDescent="0.25">
      <c r="A9153" s="211" t="s">
        <v>5359</v>
      </c>
      <c r="B9153" s="211">
        <v>0</v>
      </c>
      <c r="C9153" s="211">
        <v>1</v>
      </c>
      <c r="D9153" s="211" t="s">
        <v>3950</v>
      </c>
      <c r="E9153" s="211" t="s">
        <v>127</v>
      </c>
      <c r="F9153" s="211" t="s">
        <v>3291</v>
      </c>
    </row>
    <row r="9154" spans="1:6" x14ac:dyDescent="0.25">
      <c r="A9154" s="211" t="s">
        <v>5359</v>
      </c>
      <c r="B9154" s="211">
        <v>0</v>
      </c>
      <c r="C9154" s="211">
        <v>1</v>
      </c>
      <c r="D9154" s="300" t="s">
        <v>3074</v>
      </c>
      <c r="E9154" s="211" t="s">
        <v>3292</v>
      </c>
      <c r="F9154" s="211" t="s">
        <v>3291</v>
      </c>
    </row>
    <row r="9155" spans="1:6" x14ac:dyDescent="0.25">
      <c r="A9155" s="211" t="s">
        <v>5359</v>
      </c>
      <c r="B9155" s="211">
        <v>0</v>
      </c>
      <c r="C9155" s="211">
        <v>1</v>
      </c>
      <c r="D9155" s="300" t="s">
        <v>3075</v>
      </c>
      <c r="E9155" s="211" t="s">
        <v>127</v>
      </c>
      <c r="F9155" s="211" t="s">
        <v>3291</v>
      </c>
    </row>
    <row r="9156" spans="1:6" x14ac:dyDescent="0.25">
      <c r="A9156" s="211" t="s">
        <v>5359</v>
      </c>
      <c r="B9156" s="211">
        <v>0</v>
      </c>
      <c r="C9156" s="211">
        <v>1</v>
      </c>
      <c r="D9156" s="300" t="s">
        <v>2546</v>
      </c>
      <c r="E9156" s="211" t="s">
        <v>127</v>
      </c>
      <c r="F9156" s="211" t="s">
        <v>3291</v>
      </c>
    </row>
    <row r="9157" spans="1:6" x14ac:dyDescent="0.25">
      <c r="A9157" s="211" t="s">
        <v>5359</v>
      </c>
      <c r="B9157" s="211">
        <v>0</v>
      </c>
      <c r="C9157" s="211">
        <v>1</v>
      </c>
      <c r="D9157" s="211" t="s">
        <v>130</v>
      </c>
      <c r="E9157" s="211" t="s">
        <v>127</v>
      </c>
      <c r="F9157" s="211" t="s">
        <v>3291</v>
      </c>
    </row>
    <row r="9158" spans="1:6" x14ac:dyDescent="0.25">
      <c r="A9158" s="211" t="s">
        <v>5359</v>
      </c>
      <c r="B9158" s="211">
        <v>0</v>
      </c>
      <c r="C9158" s="211">
        <v>1</v>
      </c>
      <c r="D9158" s="211" t="s">
        <v>3568</v>
      </c>
      <c r="E9158" s="211" t="s">
        <v>127</v>
      </c>
      <c r="F9158" s="211" t="s">
        <v>3291</v>
      </c>
    </row>
    <row r="9159" spans="1:6" x14ac:dyDescent="0.25">
      <c r="A9159" s="211" t="s">
        <v>5359</v>
      </c>
      <c r="B9159" s="211">
        <v>0</v>
      </c>
      <c r="C9159" s="211">
        <v>1</v>
      </c>
      <c r="D9159" s="211" t="s">
        <v>3784</v>
      </c>
      <c r="E9159" s="211" t="s">
        <v>127</v>
      </c>
      <c r="F9159" s="211" t="s">
        <v>3291</v>
      </c>
    </row>
    <row r="9160" spans="1:6" x14ac:dyDescent="0.25">
      <c r="A9160" s="211" t="s">
        <v>5347</v>
      </c>
      <c r="B9160" s="211">
        <v>0</v>
      </c>
      <c r="C9160" s="211">
        <v>1</v>
      </c>
      <c r="D9160" s="211" t="s">
        <v>379</v>
      </c>
      <c r="E9160" s="211" t="s">
        <v>3482</v>
      </c>
      <c r="F9160" s="211" t="s">
        <v>3291</v>
      </c>
    </row>
    <row r="9161" spans="1:6" x14ac:dyDescent="0.25">
      <c r="A9161" s="211" t="s">
        <v>5347</v>
      </c>
      <c r="B9161" s="211">
        <v>0</v>
      </c>
      <c r="C9161" s="211">
        <v>1</v>
      </c>
      <c r="D9161" s="211" t="s">
        <v>385</v>
      </c>
      <c r="E9161" s="211" t="s">
        <v>3482</v>
      </c>
      <c r="F9161" s="211" t="s">
        <v>3291</v>
      </c>
    </row>
    <row r="9162" spans="1:6" x14ac:dyDescent="0.25">
      <c r="A9162" s="211" t="s">
        <v>5347</v>
      </c>
      <c r="B9162" s="211">
        <v>0</v>
      </c>
      <c r="C9162" s="211">
        <v>1</v>
      </c>
      <c r="D9162" s="211" t="s">
        <v>3162</v>
      </c>
      <c r="E9162" s="211" t="s">
        <v>3482</v>
      </c>
      <c r="F9162" s="211" t="s">
        <v>3291</v>
      </c>
    </row>
    <row r="9163" spans="1:6" x14ac:dyDescent="0.25">
      <c r="A9163" s="211" t="s">
        <v>5347</v>
      </c>
      <c r="B9163" s="211">
        <v>0</v>
      </c>
      <c r="C9163" s="211">
        <v>1</v>
      </c>
      <c r="D9163" s="211" t="s">
        <v>3247</v>
      </c>
      <c r="E9163" s="211" t="s">
        <v>3482</v>
      </c>
      <c r="F9163" s="211" t="s">
        <v>3291</v>
      </c>
    </row>
    <row r="9164" spans="1:6" x14ac:dyDescent="0.25">
      <c r="A9164" s="211" t="s">
        <v>5347</v>
      </c>
      <c r="B9164" s="211">
        <v>0</v>
      </c>
      <c r="C9164" s="211">
        <v>1</v>
      </c>
      <c r="D9164" s="211" t="s">
        <v>2283</v>
      </c>
      <c r="E9164" s="211" t="s">
        <v>3482</v>
      </c>
      <c r="F9164" s="211" t="s">
        <v>3291</v>
      </c>
    </row>
    <row r="9165" spans="1:6" x14ac:dyDescent="0.25">
      <c r="A9165" s="211" t="s">
        <v>5347</v>
      </c>
      <c r="B9165" s="211">
        <v>0</v>
      </c>
      <c r="C9165" s="211">
        <v>1</v>
      </c>
      <c r="D9165" s="211" t="s">
        <v>2282</v>
      </c>
      <c r="E9165" s="211" t="s">
        <v>3482</v>
      </c>
      <c r="F9165" s="211" t="s">
        <v>3291</v>
      </c>
    </row>
    <row r="9166" spans="1:6" x14ac:dyDescent="0.25">
      <c r="A9166" s="211" t="s">
        <v>5347</v>
      </c>
      <c r="B9166" s="211">
        <v>0</v>
      </c>
      <c r="C9166" s="211">
        <v>1</v>
      </c>
      <c r="D9166" s="211" t="s">
        <v>642</v>
      </c>
      <c r="E9166" s="211" t="s">
        <v>3482</v>
      </c>
      <c r="F9166" s="211" t="s">
        <v>3291</v>
      </c>
    </row>
    <row r="9167" spans="1:6" x14ac:dyDescent="0.25">
      <c r="A9167" s="211" t="s">
        <v>5347</v>
      </c>
      <c r="B9167" s="211">
        <v>0</v>
      </c>
      <c r="C9167" s="211">
        <v>1</v>
      </c>
      <c r="D9167" s="211" t="s">
        <v>397</v>
      </c>
      <c r="E9167" s="211" t="s">
        <v>3482</v>
      </c>
      <c r="F9167" s="211" t="s">
        <v>3291</v>
      </c>
    </row>
    <row r="9168" spans="1:6" x14ac:dyDescent="0.25">
      <c r="A9168" s="211" t="s">
        <v>5347</v>
      </c>
      <c r="B9168" s="211">
        <v>0</v>
      </c>
      <c r="C9168" s="211">
        <v>1</v>
      </c>
      <c r="D9168" s="211" t="s">
        <v>933</v>
      </c>
      <c r="E9168" s="211" t="s">
        <v>3482</v>
      </c>
      <c r="F9168" s="211" t="s">
        <v>3291</v>
      </c>
    </row>
    <row r="9169" spans="1:6" x14ac:dyDescent="0.25">
      <c r="A9169" s="211" t="s">
        <v>5347</v>
      </c>
      <c r="B9169" s="211">
        <v>0</v>
      </c>
      <c r="C9169" s="211">
        <v>1</v>
      </c>
      <c r="D9169" s="211" t="s">
        <v>1045</v>
      </c>
      <c r="E9169" s="211" t="s">
        <v>3482</v>
      </c>
      <c r="F9169" s="211" t="s">
        <v>3291</v>
      </c>
    </row>
    <row r="9170" spans="1:6" x14ac:dyDescent="0.25">
      <c r="A9170" s="211" t="s">
        <v>5347</v>
      </c>
      <c r="B9170" s="211">
        <v>0</v>
      </c>
      <c r="C9170" s="211">
        <v>1</v>
      </c>
      <c r="D9170" s="211" t="s">
        <v>1048</v>
      </c>
      <c r="E9170" s="211" t="s">
        <v>3292</v>
      </c>
      <c r="F9170" s="211" t="s">
        <v>3291</v>
      </c>
    </row>
    <row r="9171" spans="1:6" x14ac:dyDescent="0.25">
      <c r="A9171" s="211" t="s">
        <v>5347</v>
      </c>
      <c r="B9171" s="211">
        <v>0</v>
      </c>
      <c r="C9171" s="211">
        <v>1</v>
      </c>
      <c r="D9171" s="211" t="s">
        <v>395</v>
      </c>
      <c r="E9171" s="211" t="s">
        <v>3482</v>
      </c>
      <c r="F9171" s="211" t="s">
        <v>3291</v>
      </c>
    </row>
    <row r="9172" spans="1:6" x14ac:dyDescent="0.25">
      <c r="A9172" s="211" t="s">
        <v>5347</v>
      </c>
      <c r="B9172" s="211">
        <v>0</v>
      </c>
      <c r="C9172" s="211">
        <v>1</v>
      </c>
      <c r="D9172" s="211" t="s">
        <v>400</v>
      </c>
      <c r="E9172" s="211" t="s">
        <v>3482</v>
      </c>
      <c r="F9172" s="211" t="s">
        <v>3291</v>
      </c>
    </row>
    <row r="9173" spans="1:6" x14ac:dyDescent="0.25">
      <c r="A9173" s="211" t="s">
        <v>5347</v>
      </c>
      <c r="B9173" s="211">
        <v>0</v>
      </c>
      <c r="C9173" s="211">
        <v>1</v>
      </c>
      <c r="D9173" s="211" t="s">
        <v>1042</v>
      </c>
      <c r="E9173" s="211" t="s">
        <v>3482</v>
      </c>
      <c r="F9173" s="211" t="s">
        <v>3291</v>
      </c>
    </row>
    <row r="9174" spans="1:6" x14ac:dyDescent="0.25">
      <c r="A9174" s="211" t="s">
        <v>5347</v>
      </c>
      <c r="B9174" s="211">
        <v>0</v>
      </c>
      <c r="C9174" s="211">
        <v>1</v>
      </c>
      <c r="D9174" s="211" t="s">
        <v>392</v>
      </c>
      <c r="E9174" s="211" t="s">
        <v>3292</v>
      </c>
      <c r="F9174" s="211" t="s">
        <v>3291</v>
      </c>
    </row>
    <row r="9175" spans="1:6" x14ac:dyDescent="0.25">
      <c r="A9175" s="211" t="s">
        <v>5347</v>
      </c>
      <c r="B9175" s="211">
        <v>0</v>
      </c>
      <c r="C9175" s="211">
        <v>1</v>
      </c>
      <c r="D9175" s="211" t="s">
        <v>292</v>
      </c>
      <c r="E9175" s="211" t="s">
        <v>3292</v>
      </c>
      <c r="F9175" s="211" t="s">
        <v>3291</v>
      </c>
    </row>
    <row r="9176" spans="1:6" x14ac:dyDescent="0.25">
      <c r="A9176" s="211" t="s">
        <v>5347</v>
      </c>
      <c r="B9176" s="211">
        <v>0</v>
      </c>
      <c r="C9176" s="211">
        <v>1</v>
      </c>
      <c r="D9176" s="211" t="s">
        <v>403</v>
      </c>
      <c r="E9176" s="211" t="s">
        <v>3292</v>
      </c>
      <c r="F9176" s="211" t="s">
        <v>3291</v>
      </c>
    </row>
    <row r="9177" spans="1:6" x14ac:dyDescent="0.25">
      <c r="A9177" s="211" t="s">
        <v>5347</v>
      </c>
      <c r="B9177" s="211">
        <v>0</v>
      </c>
      <c r="C9177" s="211">
        <v>1</v>
      </c>
      <c r="D9177" s="211" t="s">
        <v>932</v>
      </c>
      <c r="E9177" s="211" t="s">
        <v>3292</v>
      </c>
      <c r="F9177" s="211" t="s">
        <v>3291</v>
      </c>
    </row>
    <row r="9178" spans="1:6" x14ac:dyDescent="0.25">
      <c r="A9178" s="211" t="s">
        <v>5347</v>
      </c>
      <c r="B9178" s="211">
        <v>0</v>
      </c>
      <c r="C9178" s="211">
        <v>1</v>
      </c>
      <c r="D9178" s="211" t="s">
        <v>381</v>
      </c>
      <c r="E9178" s="211" t="s">
        <v>3292</v>
      </c>
      <c r="F9178" s="211" t="s">
        <v>3291</v>
      </c>
    </row>
    <row r="9179" spans="1:6" x14ac:dyDescent="0.25">
      <c r="A9179" s="211" t="s">
        <v>5347</v>
      </c>
      <c r="B9179" s="211">
        <v>0</v>
      </c>
      <c r="C9179" s="211">
        <v>1</v>
      </c>
      <c r="D9179" s="211" t="s">
        <v>767</v>
      </c>
      <c r="E9179" s="211" t="s">
        <v>3292</v>
      </c>
      <c r="F9179" s="211" t="s">
        <v>3291</v>
      </c>
    </row>
    <row r="9180" spans="1:6" x14ac:dyDescent="0.25">
      <c r="A9180" s="211" t="s">
        <v>5347</v>
      </c>
      <c r="B9180" s="211">
        <v>0</v>
      </c>
      <c r="C9180" s="211">
        <v>1</v>
      </c>
      <c r="D9180" s="211" t="s">
        <v>3200</v>
      </c>
      <c r="E9180" s="211" t="s">
        <v>127</v>
      </c>
      <c r="F9180" s="211" t="s">
        <v>3291</v>
      </c>
    </row>
    <row r="9181" spans="1:6" x14ac:dyDescent="0.25">
      <c r="A9181" s="211" t="s">
        <v>5347</v>
      </c>
      <c r="B9181" s="211">
        <v>0</v>
      </c>
      <c r="C9181" s="211">
        <v>1</v>
      </c>
      <c r="D9181" s="211" t="s">
        <v>3199</v>
      </c>
      <c r="E9181" s="211" t="s">
        <v>3292</v>
      </c>
      <c r="F9181" s="211" t="s">
        <v>3291</v>
      </c>
    </row>
    <row r="9182" spans="1:6" x14ac:dyDescent="0.25">
      <c r="A9182" s="211" t="s">
        <v>5347</v>
      </c>
      <c r="B9182" s="211">
        <v>0</v>
      </c>
      <c r="C9182" s="211">
        <v>1</v>
      </c>
      <c r="D9182" s="211" t="s">
        <v>3079</v>
      </c>
      <c r="E9182" s="211" t="s">
        <v>127</v>
      </c>
      <c r="F9182" s="211" t="s">
        <v>3291</v>
      </c>
    </row>
    <row r="9183" spans="1:6" x14ac:dyDescent="0.25">
      <c r="A9183" s="211" t="s">
        <v>5347</v>
      </c>
      <c r="B9183" s="211">
        <v>0</v>
      </c>
      <c r="C9183" s="211">
        <v>1</v>
      </c>
      <c r="D9183" s="211" t="s">
        <v>3080</v>
      </c>
      <c r="E9183" s="211" t="s">
        <v>3292</v>
      </c>
      <c r="F9183" s="211" t="s">
        <v>3291</v>
      </c>
    </row>
    <row r="9184" spans="1:6" x14ac:dyDescent="0.25">
      <c r="A9184" s="211" t="s">
        <v>5347</v>
      </c>
      <c r="B9184" s="211">
        <v>0</v>
      </c>
      <c r="C9184" s="211">
        <v>1</v>
      </c>
      <c r="D9184" s="211" t="s">
        <v>87</v>
      </c>
      <c r="E9184" s="211" t="s">
        <v>3292</v>
      </c>
      <c r="F9184" s="211" t="s">
        <v>3291</v>
      </c>
    </row>
    <row r="9185" spans="1:6" x14ac:dyDescent="0.25">
      <c r="A9185" s="211" t="s">
        <v>5347</v>
      </c>
      <c r="B9185" s="211">
        <v>0</v>
      </c>
      <c r="C9185" s="211">
        <v>1</v>
      </c>
      <c r="D9185" s="211" t="s">
        <v>209</v>
      </c>
      <c r="E9185" s="211" t="s">
        <v>3292</v>
      </c>
      <c r="F9185" s="211" t="s">
        <v>3291</v>
      </c>
    </row>
    <row r="9186" spans="1:6" x14ac:dyDescent="0.25">
      <c r="A9186" s="211" t="s">
        <v>5347</v>
      </c>
      <c r="B9186" s="211">
        <v>0</v>
      </c>
      <c r="C9186" s="211">
        <v>1</v>
      </c>
      <c r="D9186" s="211" t="s">
        <v>208</v>
      </c>
      <c r="E9186" s="211" t="s">
        <v>3292</v>
      </c>
      <c r="F9186" s="211" t="s">
        <v>3291</v>
      </c>
    </row>
    <row r="9187" spans="1:6" x14ac:dyDescent="0.25">
      <c r="A9187" s="211" t="s">
        <v>5347</v>
      </c>
      <c r="B9187" s="211">
        <v>0</v>
      </c>
      <c r="C9187" s="211">
        <v>1</v>
      </c>
      <c r="D9187" s="211" t="s">
        <v>3584</v>
      </c>
      <c r="E9187" s="211" t="s">
        <v>3292</v>
      </c>
      <c r="F9187" s="211" t="s">
        <v>3291</v>
      </c>
    </row>
    <row r="9188" spans="1:6" x14ac:dyDescent="0.25">
      <c r="A9188" s="211" t="s">
        <v>5347</v>
      </c>
      <c r="B9188" s="211">
        <v>0</v>
      </c>
      <c r="C9188" s="211">
        <v>1</v>
      </c>
      <c r="D9188" s="211" t="s">
        <v>3532</v>
      </c>
      <c r="E9188" s="211" t="s">
        <v>3292</v>
      </c>
      <c r="F9188" s="211" t="s">
        <v>3291</v>
      </c>
    </row>
    <row r="9189" spans="1:6" x14ac:dyDescent="0.25">
      <c r="A9189" s="211" t="s">
        <v>5347</v>
      </c>
      <c r="B9189" s="211">
        <v>0</v>
      </c>
      <c r="C9189" s="211">
        <v>1</v>
      </c>
      <c r="D9189" s="211" t="s">
        <v>1050</v>
      </c>
      <c r="E9189" s="211" t="s">
        <v>3292</v>
      </c>
      <c r="F9189" s="211" t="s">
        <v>3291</v>
      </c>
    </row>
    <row r="9190" spans="1:6" x14ac:dyDescent="0.25">
      <c r="A9190" s="211" t="s">
        <v>5347</v>
      </c>
      <c r="B9190" s="211">
        <v>0</v>
      </c>
      <c r="C9190" s="211">
        <v>1</v>
      </c>
      <c r="D9190" s="211" t="s">
        <v>1043</v>
      </c>
      <c r="E9190" s="211" t="s">
        <v>3292</v>
      </c>
      <c r="F9190" s="211" t="s">
        <v>3291</v>
      </c>
    </row>
    <row r="9191" spans="1:6" x14ac:dyDescent="0.25">
      <c r="A9191" s="211" t="s">
        <v>5347</v>
      </c>
      <c r="B9191" s="211">
        <v>0</v>
      </c>
      <c r="C9191" s="211">
        <v>1</v>
      </c>
      <c r="D9191" s="211" t="s">
        <v>4274</v>
      </c>
      <c r="E9191" s="211" t="s">
        <v>127</v>
      </c>
      <c r="F9191" s="211" t="s">
        <v>3291</v>
      </c>
    </row>
    <row r="9192" spans="1:6" x14ac:dyDescent="0.25">
      <c r="A9192" s="211" t="s">
        <v>5347</v>
      </c>
      <c r="B9192" s="211">
        <v>0</v>
      </c>
      <c r="C9192" s="211">
        <v>1</v>
      </c>
      <c r="D9192" s="211" t="s">
        <v>3948</v>
      </c>
      <c r="E9192" s="211" t="s">
        <v>127</v>
      </c>
      <c r="F9192" s="211" t="s">
        <v>3291</v>
      </c>
    </row>
    <row r="9193" spans="1:6" x14ac:dyDescent="0.25">
      <c r="A9193" s="211" t="s">
        <v>5347</v>
      </c>
      <c r="B9193" s="211">
        <v>0</v>
      </c>
      <c r="C9193" s="211">
        <v>1</v>
      </c>
      <c r="D9193" s="300" t="s">
        <v>3074</v>
      </c>
      <c r="E9193" s="211" t="s">
        <v>3292</v>
      </c>
      <c r="F9193" s="211" t="s">
        <v>3291</v>
      </c>
    </row>
    <row r="9194" spans="1:6" x14ac:dyDescent="0.25">
      <c r="A9194" s="211" t="s">
        <v>5347</v>
      </c>
      <c r="B9194" s="211">
        <v>0</v>
      </c>
      <c r="C9194" s="211">
        <v>1</v>
      </c>
      <c r="D9194" s="300" t="s">
        <v>3075</v>
      </c>
      <c r="E9194" s="211" t="s">
        <v>127</v>
      </c>
      <c r="F9194" s="211" t="s">
        <v>3291</v>
      </c>
    </row>
    <row r="9195" spans="1:6" x14ac:dyDescent="0.25">
      <c r="A9195" s="211" t="s">
        <v>5347</v>
      </c>
      <c r="B9195" s="211">
        <v>0</v>
      </c>
      <c r="C9195" s="211">
        <v>1</v>
      </c>
      <c r="D9195" s="300" t="s">
        <v>2546</v>
      </c>
      <c r="E9195" s="211" t="s">
        <v>127</v>
      </c>
      <c r="F9195" s="211" t="s">
        <v>3291</v>
      </c>
    </row>
    <row r="9196" spans="1:6" x14ac:dyDescent="0.25">
      <c r="A9196" s="211" t="s">
        <v>5347</v>
      </c>
      <c r="B9196" s="211">
        <v>0</v>
      </c>
      <c r="C9196" s="211">
        <v>1</v>
      </c>
      <c r="D9196" s="211" t="s">
        <v>3784</v>
      </c>
      <c r="E9196" s="211" t="s">
        <v>127</v>
      </c>
      <c r="F9196" s="211" t="s">
        <v>3291</v>
      </c>
    </row>
    <row r="9197" spans="1:6" x14ac:dyDescent="0.25">
      <c r="A9197" s="211" t="s">
        <v>5347</v>
      </c>
      <c r="B9197" s="211">
        <v>0</v>
      </c>
      <c r="C9197" s="211">
        <v>1</v>
      </c>
      <c r="D9197" s="211" t="s">
        <v>130</v>
      </c>
      <c r="E9197" s="211" t="s">
        <v>127</v>
      </c>
      <c r="F9197" s="211" t="s">
        <v>3291</v>
      </c>
    </row>
    <row r="9198" spans="1:6" x14ac:dyDescent="0.25">
      <c r="A9198" s="211" t="s">
        <v>5347</v>
      </c>
      <c r="B9198" s="211">
        <v>0</v>
      </c>
      <c r="C9198" s="211">
        <v>1</v>
      </c>
      <c r="D9198" s="211" t="s">
        <v>3568</v>
      </c>
      <c r="E9198" s="211" t="s">
        <v>127</v>
      </c>
      <c r="F9198" s="211" t="s">
        <v>3291</v>
      </c>
    </row>
    <row r="9199" spans="1:6" x14ac:dyDescent="0.25">
      <c r="A9199" s="211" t="s">
        <v>5351</v>
      </c>
      <c r="B9199" s="211">
        <v>0</v>
      </c>
      <c r="C9199" s="211">
        <v>1</v>
      </c>
      <c r="D9199" s="211" t="s">
        <v>379</v>
      </c>
      <c r="E9199" s="211" t="s">
        <v>3482</v>
      </c>
      <c r="F9199" s="211" t="s">
        <v>3291</v>
      </c>
    </row>
    <row r="9200" spans="1:6" x14ac:dyDescent="0.25">
      <c r="A9200" s="211" t="s">
        <v>5351</v>
      </c>
      <c r="B9200" s="211">
        <v>0</v>
      </c>
      <c r="C9200" s="211">
        <v>1</v>
      </c>
      <c r="D9200" s="211" t="s">
        <v>385</v>
      </c>
      <c r="E9200" s="211" t="s">
        <v>3482</v>
      </c>
      <c r="F9200" s="211" t="s">
        <v>3291</v>
      </c>
    </row>
    <row r="9201" spans="1:6" x14ac:dyDescent="0.25">
      <c r="A9201" s="211" t="s">
        <v>5351</v>
      </c>
      <c r="B9201" s="211">
        <v>0</v>
      </c>
      <c r="C9201" s="211">
        <v>1</v>
      </c>
      <c r="D9201" s="211" t="s">
        <v>3162</v>
      </c>
      <c r="E9201" s="211" t="s">
        <v>3482</v>
      </c>
      <c r="F9201" s="211" t="s">
        <v>3291</v>
      </c>
    </row>
    <row r="9202" spans="1:6" x14ac:dyDescent="0.25">
      <c r="A9202" s="211" t="s">
        <v>5351</v>
      </c>
      <c r="B9202" s="211">
        <v>0</v>
      </c>
      <c r="C9202" s="211">
        <v>1</v>
      </c>
      <c r="D9202" s="211" t="s">
        <v>3247</v>
      </c>
      <c r="E9202" s="211" t="s">
        <v>3482</v>
      </c>
      <c r="F9202" s="211" t="s">
        <v>3291</v>
      </c>
    </row>
    <row r="9203" spans="1:6" x14ac:dyDescent="0.25">
      <c r="A9203" s="211" t="s">
        <v>5351</v>
      </c>
      <c r="B9203" s="211">
        <v>0</v>
      </c>
      <c r="C9203" s="211">
        <v>1</v>
      </c>
      <c r="D9203" s="211" t="s">
        <v>2283</v>
      </c>
      <c r="E9203" s="211" t="s">
        <v>3482</v>
      </c>
      <c r="F9203" s="211" t="s">
        <v>3291</v>
      </c>
    </row>
    <row r="9204" spans="1:6" x14ac:dyDescent="0.25">
      <c r="A9204" s="211" t="s">
        <v>5351</v>
      </c>
      <c r="B9204" s="211">
        <v>0</v>
      </c>
      <c r="C9204" s="211">
        <v>1</v>
      </c>
      <c r="D9204" s="211" t="s">
        <v>2282</v>
      </c>
      <c r="E9204" s="211" t="s">
        <v>3482</v>
      </c>
      <c r="F9204" s="211" t="s">
        <v>3291</v>
      </c>
    </row>
    <row r="9205" spans="1:6" x14ac:dyDescent="0.25">
      <c r="A9205" s="211" t="s">
        <v>5351</v>
      </c>
      <c r="B9205" s="211">
        <v>0</v>
      </c>
      <c r="C9205" s="211">
        <v>1</v>
      </c>
      <c r="D9205" s="211" t="s">
        <v>642</v>
      </c>
      <c r="E9205" s="211" t="s">
        <v>3482</v>
      </c>
      <c r="F9205" s="211" t="s">
        <v>3291</v>
      </c>
    </row>
    <row r="9206" spans="1:6" x14ac:dyDescent="0.25">
      <c r="A9206" s="211" t="s">
        <v>5351</v>
      </c>
      <c r="B9206" s="211">
        <v>0</v>
      </c>
      <c r="C9206" s="211">
        <v>1</v>
      </c>
      <c r="D9206" s="211" t="s">
        <v>397</v>
      </c>
      <c r="E9206" s="211" t="s">
        <v>3482</v>
      </c>
      <c r="F9206" s="211" t="s">
        <v>3291</v>
      </c>
    </row>
    <row r="9207" spans="1:6" x14ac:dyDescent="0.25">
      <c r="A9207" s="211" t="s">
        <v>5351</v>
      </c>
      <c r="B9207" s="211">
        <v>0</v>
      </c>
      <c r="C9207" s="211">
        <v>1</v>
      </c>
      <c r="D9207" s="211" t="s">
        <v>933</v>
      </c>
      <c r="E9207" s="211" t="s">
        <v>3482</v>
      </c>
      <c r="F9207" s="211" t="s">
        <v>3291</v>
      </c>
    </row>
    <row r="9208" spans="1:6" x14ac:dyDescent="0.25">
      <c r="A9208" s="211" t="s">
        <v>5351</v>
      </c>
      <c r="B9208" s="211">
        <v>0</v>
      </c>
      <c r="C9208" s="211">
        <v>1</v>
      </c>
      <c r="D9208" s="211" t="s">
        <v>1045</v>
      </c>
      <c r="E9208" s="211" t="s">
        <v>3482</v>
      </c>
      <c r="F9208" s="211" t="s">
        <v>3291</v>
      </c>
    </row>
    <row r="9209" spans="1:6" x14ac:dyDescent="0.25">
      <c r="A9209" s="211" t="s">
        <v>5351</v>
      </c>
      <c r="B9209" s="211">
        <v>0</v>
      </c>
      <c r="C9209" s="211">
        <v>1</v>
      </c>
      <c r="D9209" s="211" t="s">
        <v>1048</v>
      </c>
      <c r="E9209" s="211" t="s">
        <v>3292</v>
      </c>
      <c r="F9209" s="211" t="s">
        <v>3291</v>
      </c>
    </row>
    <row r="9210" spans="1:6" x14ac:dyDescent="0.25">
      <c r="A9210" s="211" t="s">
        <v>5351</v>
      </c>
      <c r="B9210" s="211">
        <v>0</v>
      </c>
      <c r="C9210" s="211">
        <v>1</v>
      </c>
      <c r="D9210" s="211" t="s">
        <v>395</v>
      </c>
      <c r="E9210" s="211" t="s">
        <v>3482</v>
      </c>
      <c r="F9210" s="211" t="s">
        <v>3291</v>
      </c>
    </row>
    <row r="9211" spans="1:6" x14ac:dyDescent="0.25">
      <c r="A9211" s="211" t="s">
        <v>5351</v>
      </c>
      <c r="B9211" s="211">
        <v>0</v>
      </c>
      <c r="C9211" s="211">
        <v>1</v>
      </c>
      <c r="D9211" s="211" t="s">
        <v>400</v>
      </c>
      <c r="E9211" s="211" t="s">
        <v>3482</v>
      </c>
      <c r="F9211" s="211" t="s">
        <v>3291</v>
      </c>
    </row>
    <row r="9212" spans="1:6" x14ac:dyDescent="0.25">
      <c r="A9212" s="211" t="s">
        <v>5351</v>
      </c>
      <c r="B9212" s="211">
        <v>0</v>
      </c>
      <c r="C9212" s="211">
        <v>1</v>
      </c>
      <c r="D9212" s="211" t="s">
        <v>1042</v>
      </c>
      <c r="E9212" s="211" t="s">
        <v>3482</v>
      </c>
      <c r="F9212" s="211" t="s">
        <v>3291</v>
      </c>
    </row>
    <row r="9213" spans="1:6" x14ac:dyDescent="0.25">
      <c r="A9213" s="211" t="s">
        <v>5351</v>
      </c>
      <c r="B9213" s="211">
        <v>0</v>
      </c>
      <c r="C9213" s="211">
        <v>1</v>
      </c>
      <c r="D9213" s="211" t="s">
        <v>392</v>
      </c>
      <c r="E9213" s="211" t="s">
        <v>3292</v>
      </c>
      <c r="F9213" s="211" t="s">
        <v>3291</v>
      </c>
    </row>
    <row r="9214" spans="1:6" x14ac:dyDescent="0.25">
      <c r="A9214" s="211" t="s">
        <v>5351</v>
      </c>
      <c r="B9214" s="211">
        <v>0</v>
      </c>
      <c r="C9214" s="211">
        <v>1</v>
      </c>
      <c r="D9214" s="211" t="s">
        <v>292</v>
      </c>
      <c r="E9214" s="211" t="s">
        <v>3292</v>
      </c>
      <c r="F9214" s="211" t="s">
        <v>3291</v>
      </c>
    </row>
    <row r="9215" spans="1:6" x14ac:dyDescent="0.25">
      <c r="A9215" s="211" t="s">
        <v>5351</v>
      </c>
      <c r="B9215" s="211">
        <v>0</v>
      </c>
      <c r="C9215" s="211">
        <v>1</v>
      </c>
      <c r="D9215" s="211" t="s">
        <v>403</v>
      </c>
      <c r="E9215" s="211" t="s">
        <v>3292</v>
      </c>
      <c r="F9215" s="211" t="s">
        <v>3291</v>
      </c>
    </row>
    <row r="9216" spans="1:6" x14ac:dyDescent="0.25">
      <c r="A9216" s="211" t="s">
        <v>5351</v>
      </c>
      <c r="B9216" s="211">
        <v>0</v>
      </c>
      <c r="C9216" s="211">
        <v>1</v>
      </c>
      <c r="D9216" s="211" t="s">
        <v>932</v>
      </c>
      <c r="E9216" s="211" t="s">
        <v>3292</v>
      </c>
      <c r="F9216" s="211" t="s">
        <v>3291</v>
      </c>
    </row>
    <row r="9217" spans="1:6" x14ac:dyDescent="0.25">
      <c r="A9217" s="211" t="s">
        <v>5351</v>
      </c>
      <c r="B9217" s="211">
        <v>0</v>
      </c>
      <c r="C9217" s="211">
        <v>1</v>
      </c>
      <c r="D9217" s="211" t="s">
        <v>381</v>
      </c>
      <c r="E9217" s="211" t="s">
        <v>3292</v>
      </c>
      <c r="F9217" s="211" t="s">
        <v>3291</v>
      </c>
    </row>
    <row r="9218" spans="1:6" x14ac:dyDescent="0.25">
      <c r="A9218" s="211" t="s">
        <v>5351</v>
      </c>
      <c r="B9218" s="211">
        <v>0</v>
      </c>
      <c r="C9218" s="211">
        <v>1</v>
      </c>
      <c r="D9218" s="211" t="s">
        <v>767</v>
      </c>
      <c r="E9218" s="211" t="s">
        <v>3292</v>
      </c>
      <c r="F9218" s="211" t="s">
        <v>3291</v>
      </c>
    </row>
    <row r="9219" spans="1:6" x14ac:dyDescent="0.25">
      <c r="A9219" s="211" t="s">
        <v>5351</v>
      </c>
      <c r="B9219" s="211">
        <v>0</v>
      </c>
      <c r="C9219" s="211">
        <v>1</v>
      </c>
      <c r="D9219" s="211" t="s">
        <v>3200</v>
      </c>
      <c r="E9219" s="211" t="s">
        <v>127</v>
      </c>
      <c r="F9219" s="211" t="s">
        <v>3291</v>
      </c>
    </row>
    <row r="9220" spans="1:6" x14ac:dyDescent="0.25">
      <c r="A9220" s="211" t="s">
        <v>5351</v>
      </c>
      <c r="B9220" s="211">
        <v>0</v>
      </c>
      <c r="C9220" s="211">
        <v>1</v>
      </c>
      <c r="D9220" s="211" t="s">
        <v>3199</v>
      </c>
      <c r="E9220" s="211" t="s">
        <v>3292</v>
      </c>
      <c r="F9220" s="211" t="s">
        <v>3291</v>
      </c>
    </row>
    <row r="9221" spans="1:6" x14ac:dyDescent="0.25">
      <c r="A9221" s="211" t="s">
        <v>5351</v>
      </c>
      <c r="B9221" s="211">
        <v>0</v>
      </c>
      <c r="C9221" s="211">
        <v>1</v>
      </c>
      <c r="D9221" s="211" t="s">
        <v>3079</v>
      </c>
      <c r="E9221" s="211" t="s">
        <v>127</v>
      </c>
      <c r="F9221" s="211" t="s">
        <v>3291</v>
      </c>
    </row>
    <row r="9222" spans="1:6" x14ac:dyDescent="0.25">
      <c r="A9222" s="211" t="s">
        <v>5351</v>
      </c>
      <c r="B9222" s="211">
        <v>0</v>
      </c>
      <c r="C9222" s="211">
        <v>1</v>
      </c>
      <c r="D9222" s="211" t="s">
        <v>3080</v>
      </c>
      <c r="E9222" s="211" t="s">
        <v>3292</v>
      </c>
      <c r="F9222" s="211" t="s">
        <v>3291</v>
      </c>
    </row>
    <row r="9223" spans="1:6" x14ac:dyDescent="0.25">
      <c r="A9223" s="211" t="s">
        <v>5351</v>
      </c>
      <c r="B9223" s="211">
        <v>0</v>
      </c>
      <c r="C9223" s="211">
        <v>1</v>
      </c>
      <c r="D9223" s="211" t="s">
        <v>87</v>
      </c>
      <c r="E9223" s="211" t="s">
        <v>3292</v>
      </c>
      <c r="F9223" s="211" t="s">
        <v>3291</v>
      </c>
    </row>
    <row r="9224" spans="1:6" x14ac:dyDescent="0.25">
      <c r="A9224" s="211" t="s">
        <v>5351</v>
      </c>
      <c r="B9224" s="211">
        <v>0</v>
      </c>
      <c r="C9224" s="211">
        <v>1</v>
      </c>
      <c r="D9224" s="211" t="s">
        <v>209</v>
      </c>
      <c r="E9224" s="211" t="s">
        <v>3292</v>
      </c>
      <c r="F9224" s="211" t="s">
        <v>3291</v>
      </c>
    </row>
    <row r="9225" spans="1:6" x14ac:dyDescent="0.25">
      <c r="A9225" s="211" t="s">
        <v>5351</v>
      </c>
      <c r="B9225" s="211">
        <v>0</v>
      </c>
      <c r="C9225" s="211">
        <v>1</v>
      </c>
      <c r="D9225" s="211" t="s">
        <v>208</v>
      </c>
      <c r="E9225" s="211" t="s">
        <v>3292</v>
      </c>
      <c r="F9225" s="211" t="s">
        <v>3291</v>
      </c>
    </row>
    <row r="9226" spans="1:6" x14ac:dyDescent="0.25">
      <c r="A9226" s="211" t="s">
        <v>5351</v>
      </c>
      <c r="B9226" s="211">
        <v>0</v>
      </c>
      <c r="C9226" s="211">
        <v>1</v>
      </c>
      <c r="D9226" s="211" t="s">
        <v>3584</v>
      </c>
      <c r="E9226" s="211" t="s">
        <v>3292</v>
      </c>
      <c r="F9226" s="211" t="s">
        <v>3291</v>
      </c>
    </row>
    <row r="9227" spans="1:6" x14ac:dyDescent="0.25">
      <c r="A9227" s="211" t="s">
        <v>5351</v>
      </c>
      <c r="B9227" s="211">
        <v>0</v>
      </c>
      <c r="C9227" s="211">
        <v>1</v>
      </c>
      <c r="D9227" s="211" t="s">
        <v>3532</v>
      </c>
      <c r="E9227" s="211" t="s">
        <v>3292</v>
      </c>
      <c r="F9227" s="211" t="s">
        <v>3291</v>
      </c>
    </row>
    <row r="9228" spans="1:6" x14ac:dyDescent="0.25">
      <c r="A9228" s="211" t="s">
        <v>5351</v>
      </c>
      <c r="B9228" s="211">
        <v>0</v>
      </c>
      <c r="C9228" s="211">
        <v>1</v>
      </c>
      <c r="D9228" s="211" t="s">
        <v>1050</v>
      </c>
      <c r="E9228" s="211" t="s">
        <v>3292</v>
      </c>
      <c r="F9228" s="211" t="s">
        <v>3291</v>
      </c>
    </row>
    <row r="9229" spans="1:6" x14ac:dyDescent="0.25">
      <c r="A9229" s="211" t="s">
        <v>5351</v>
      </c>
      <c r="B9229" s="211">
        <v>0</v>
      </c>
      <c r="C9229" s="211">
        <v>1</v>
      </c>
      <c r="D9229" s="211" t="s">
        <v>1043</v>
      </c>
      <c r="E9229" s="211" t="s">
        <v>3292</v>
      </c>
      <c r="F9229" s="211" t="s">
        <v>3291</v>
      </c>
    </row>
    <row r="9230" spans="1:6" x14ac:dyDescent="0.25">
      <c r="A9230" s="211" t="s">
        <v>5351</v>
      </c>
      <c r="B9230" s="211">
        <v>0</v>
      </c>
      <c r="C9230" s="211">
        <v>1</v>
      </c>
      <c r="D9230" s="211" t="s">
        <v>4274</v>
      </c>
      <c r="E9230" s="211" t="s">
        <v>127</v>
      </c>
      <c r="F9230" s="211" t="s">
        <v>3291</v>
      </c>
    </row>
    <row r="9231" spans="1:6" x14ac:dyDescent="0.25">
      <c r="A9231" s="211" t="s">
        <v>5351</v>
      </c>
      <c r="B9231" s="211">
        <v>0</v>
      </c>
      <c r="C9231" s="211">
        <v>1</v>
      </c>
      <c r="D9231" s="211" t="s">
        <v>3948</v>
      </c>
      <c r="E9231" s="211" t="s">
        <v>127</v>
      </c>
      <c r="F9231" s="211" t="s">
        <v>3291</v>
      </c>
    </row>
    <row r="9232" spans="1:6" x14ac:dyDescent="0.25">
      <c r="A9232" s="211" t="s">
        <v>5351</v>
      </c>
      <c r="B9232" s="211">
        <v>0</v>
      </c>
      <c r="C9232" s="211">
        <v>1</v>
      </c>
      <c r="D9232" s="300" t="s">
        <v>3074</v>
      </c>
      <c r="E9232" s="211" t="s">
        <v>3292</v>
      </c>
      <c r="F9232" s="211" t="s">
        <v>3291</v>
      </c>
    </row>
    <row r="9233" spans="1:6" x14ac:dyDescent="0.25">
      <c r="A9233" s="211" t="s">
        <v>5351</v>
      </c>
      <c r="B9233" s="211">
        <v>0</v>
      </c>
      <c r="C9233" s="211">
        <v>1</v>
      </c>
      <c r="D9233" s="300" t="s">
        <v>3075</v>
      </c>
      <c r="E9233" s="211" t="s">
        <v>127</v>
      </c>
      <c r="F9233" s="211" t="s">
        <v>3291</v>
      </c>
    </row>
    <row r="9234" spans="1:6" x14ac:dyDescent="0.25">
      <c r="A9234" s="211" t="s">
        <v>5351</v>
      </c>
      <c r="B9234" s="211">
        <v>0</v>
      </c>
      <c r="C9234" s="211">
        <v>1</v>
      </c>
      <c r="D9234" s="300" t="s">
        <v>2546</v>
      </c>
      <c r="E9234" s="211" t="s">
        <v>127</v>
      </c>
      <c r="F9234" s="211" t="s">
        <v>3291</v>
      </c>
    </row>
    <row r="9235" spans="1:6" x14ac:dyDescent="0.25">
      <c r="A9235" s="211" t="s">
        <v>5351</v>
      </c>
      <c r="B9235" s="211">
        <v>0</v>
      </c>
      <c r="C9235" s="211">
        <v>1</v>
      </c>
      <c r="D9235" s="211" t="s">
        <v>3784</v>
      </c>
      <c r="E9235" s="211" t="s">
        <v>127</v>
      </c>
      <c r="F9235" s="211" t="s">
        <v>3291</v>
      </c>
    </row>
    <row r="9236" spans="1:6" x14ac:dyDescent="0.25">
      <c r="A9236" s="211" t="s">
        <v>5351</v>
      </c>
      <c r="B9236" s="211">
        <v>0</v>
      </c>
      <c r="C9236" s="211">
        <v>1</v>
      </c>
      <c r="D9236" s="211" t="s">
        <v>130</v>
      </c>
      <c r="E9236" s="211" t="s">
        <v>127</v>
      </c>
      <c r="F9236" s="211" t="s">
        <v>3291</v>
      </c>
    </row>
    <row r="9237" spans="1:6" x14ac:dyDescent="0.25">
      <c r="A9237" s="211" t="s">
        <v>5351</v>
      </c>
      <c r="B9237" s="211">
        <v>0</v>
      </c>
      <c r="C9237" s="211">
        <v>1</v>
      </c>
      <c r="D9237" s="211" t="s">
        <v>3568</v>
      </c>
      <c r="E9237" s="211" t="s">
        <v>127</v>
      </c>
      <c r="F9237" s="211" t="s">
        <v>3291</v>
      </c>
    </row>
    <row r="9238" spans="1:6" x14ac:dyDescent="0.25">
      <c r="A9238" s="211" t="s">
        <v>5357</v>
      </c>
      <c r="B9238" s="211">
        <v>0</v>
      </c>
      <c r="C9238" s="211">
        <v>1</v>
      </c>
      <c r="D9238" s="211" t="s">
        <v>379</v>
      </c>
      <c r="E9238" s="211" t="s">
        <v>3482</v>
      </c>
      <c r="F9238" s="211" t="s">
        <v>3291</v>
      </c>
    </row>
    <row r="9239" spans="1:6" x14ac:dyDescent="0.25">
      <c r="A9239" s="211" t="s">
        <v>5357</v>
      </c>
      <c r="B9239" s="211">
        <v>0</v>
      </c>
      <c r="C9239" s="211">
        <v>1</v>
      </c>
      <c r="D9239" s="211" t="s">
        <v>385</v>
      </c>
      <c r="E9239" s="211" t="s">
        <v>3482</v>
      </c>
      <c r="F9239" s="211" t="s">
        <v>3291</v>
      </c>
    </row>
    <row r="9240" spans="1:6" x14ac:dyDescent="0.25">
      <c r="A9240" s="211" t="s">
        <v>5357</v>
      </c>
      <c r="B9240" s="211">
        <v>0</v>
      </c>
      <c r="C9240" s="211">
        <v>1</v>
      </c>
      <c r="D9240" s="211" t="s">
        <v>3162</v>
      </c>
      <c r="E9240" s="211" t="s">
        <v>3482</v>
      </c>
      <c r="F9240" s="211" t="s">
        <v>3291</v>
      </c>
    </row>
    <row r="9241" spans="1:6" x14ac:dyDescent="0.25">
      <c r="A9241" s="211" t="s">
        <v>5357</v>
      </c>
      <c r="B9241" s="211">
        <v>0</v>
      </c>
      <c r="C9241" s="211">
        <v>1</v>
      </c>
      <c r="D9241" s="211" t="s">
        <v>3247</v>
      </c>
      <c r="E9241" s="211" t="s">
        <v>3482</v>
      </c>
      <c r="F9241" s="211" t="s">
        <v>3291</v>
      </c>
    </row>
    <row r="9242" spans="1:6" x14ac:dyDescent="0.25">
      <c r="A9242" s="211" t="s">
        <v>5357</v>
      </c>
      <c r="B9242" s="211">
        <v>0</v>
      </c>
      <c r="C9242" s="211">
        <v>1</v>
      </c>
      <c r="D9242" s="211" t="s">
        <v>2283</v>
      </c>
      <c r="E9242" s="211" t="s">
        <v>3482</v>
      </c>
      <c r="F9242" s="211" t="s">
        <v>3291</v>
      </c>
    </row>
    <row r="9243" spans="1:6" x14ac:dyDescent="0.25">
      <c r="A9243" s="211" t="s">
        <v>5357</v>
      </c>
      <c r="B9243" s="211">
        <v>0</v>
      </c>
      <c r="C9243" s="211">
        <v>1</v>
      </c>
      <c r="D9243" s="211" t="s">
        <v>2282</v>
      </c>
      <c r="E9243" s="211" t="s">
        <v>3482</v>
      </c>
      <c r="F9243" s="211" t="s">
        <v>3291</v>
      </c>
    </row>
    <row r="9244" spans="1:6" x14ac:dyDescent="0.25">
      <c r="A9244" s="211" t="s">
        <v>5357</v>
      </c>
      <c r="B9244" s="211">
        <v>0</v>
      </c>
      <c r="C9244" s="211">
        <v>1</v>
      </c>
      <c r="D9244" s="211" t="s">
        <v>642</v>
      </c>
      <c r="E9244" s="211" t="s">
        <v>3482</v>
      </c>
      <c r="F9244" s="211" t="s">
        <v>3291</v>
      </c>
    </row>
    <row r="9245" spans="1:6" x14ac:dyDescent="0.25">
      <c r="A9245" s="211" t="s">
        <v>5357</v>
      </c>
      <c r="B9245" s="211">
        <v>0</v>
      </c>
      <c r="C9245" s="211">
        <v>1</v>
      </c>
      <c r="D9245" s="211" t="s">
        <v>397</v>
      </c>
      <c r="E9245" s="211" t="s">
        <v>3482</v>
      </c>
      <c r="F9245" s="211" t="s">
        <v>3291</v>
      </c>
    </row>
    <row r="9246" spans="1:6" x14ac:dyDescent="0.25">
      <c r="A9246" s="211" t="s">
        <v>5357</v>
      </c>
      <c r="B9246" s="211">
        <v>0</v>
      </c>
      <c r="C9246" s="211">
        <v>1</v>
      </c>
      <c r="D9246" s="211" t="s">
        <v>933</v>
      </c>
      <c r="E9246" s="211" t="s">
        <v>3482</v>
      </c>
      <c r="F9246" s="211" t="s">
        <v>3291</v>
      </c>
    </row>
    <row r="9247" spans="1:6" x14ac:dyDescent="0.25">
      <c r="A9247" s="211" t="s">
        <v>5357</v>
      </c>
      <c r="B9247" s="211">
        <v>0</v>
      </c>
      <c r="C9247" s="211">
        <v>1</v>
      </c>
      <c r="D9247" s="211" t="s">
        <v>1045</v>
      </c>
      <c r="E9247" s="211" t="s">
        <v>3482</v>
      </c>
      <c r="F9247" s="211" t="s">
        <v>3291</v>
      </c>
    </row>
    <row r="9248" spans="1:6" x14ac:dyDescent="0.25">
      <c r="A9248" s="211" t="s">
        <v>5357</v>
      </c>
      <c r="B9248" s="211">
        <v>0</v>
      </c>
      <c r="C9248" s="211">
        <v>1</v>
      </c>
      <c r="D9248" s="211" t="s">
        <v>1048</v>
      </c>
      <c r="E9248" s="211" t="s">
        <v>3292</v>
      </c>
      <c r="F9248" s="211" t="s">
        <v>3291</v>
      </c>
    </row>
    <row r="9249" spans="1:6" x14ac:dyDescent="0.25">
      <c r="A9249" s="211" t="s">
        <v>5357</v>
      </c>
      <c r="B9249" s="211">
        <v>0</v>
      </c>
      <c r="C9249" s="211">
        <v>1</v>
      </c>
      <c r="D9249" s="211" t="s">
        <v>395</v>
      </c>
      <c r="E9249" s="211" t="s">
        <v>3482</v>
      </c>
      <c r="F9249" s="211" t="s">
        <v>3291</v>
      </c>
    </row>
    <row r="9250" spans="1:6" x14ac:dyDescent="0.25">
      <c r="A9250" s="211" t="s">
        <v>5357</v>
      </c>
      <c r="B9250" s="211">
        <v>0</v>
      </c>
      <c r="C9250" s="211">
        <v>1</v>
      </c>
      <c r="D9250" s="211" t="s">
        <v>400</v>
      </c>
      <c r="E9250" s="211" t="s">
        <v>3482</v>
      </c>
      <c r="F9250" s="211" t="s">
        <v>3291</v>
      </c>
    </row>
    <row r="9251" spans="1:6" x14ac:dyDescent="0.25">
      <c r="A9251" s="211" t="s">
        <v>5357</v>
      </c>
      <c r="B9251" s="211">
        <v>0</v>
      </c>
      <c r="C9251" s="211">
        <v>1</v>
      </c>
      <c r="D9251" s="211" t="s">
        <v>1042</v>
      </c>
      <c r="E9251" s="211" t="s">
        <v>3482</v>
      </c>
      <c r="F9251" s="211" t="s">
        <v>3291</v>
      </c>
    </row>
    <row r="9252" spans="1:6" x14ac:dyDescent="0.25">
      <c r="A9252" s="211" t="s">
        <v>5357</v>
      </c>
      <c r="B9252" s="211">
        <v>0</v>
      </c>
      <c r="C9252" s="211">
        <v>1</v>
      </c>
      <c r="D9252" s="211" t="s">
        <v>392</v>
      </c>
      <c r="E9252" s="211" t="s">
        <v>3292</v>
      </c>
      <c r="F9252" s="211" t="s">
        <v>3291</v>
      </c>
    </row>
    <row r="9253" spans="1:6" x14ac:dyDescent="0.25">
      <c r="A9253" s="211" t="s">
        <v>5357</v>
      </c>
      <c r="B9253" s="211">
        <v>0</v>
      </c>
      <c r="C9253" s="211">
        <v>1</v>
      </c>
      <c r="D9253" s="211" t="s">
        <v>292</v>
      </c>
      <c r="E9253" s="211" t="s">
        <v>3292</v>
      </c>
      <c r="F9253" s="211" t="s">
        <v>3291</v>
      </c>
    </row>
    <row r="9254" spans="1:6" x14ac:dyDescent="0.25">
      <c r="A9254" s="211" t="s">
        <v>5357</v>
      </c>
      <c r="B9254" s="211">
        <v>0</v>
      </c>
      <c r="C9254" s="211">
        <v>1</v>
      </c>
      <c r="D9254" s="211" t="s">
        <v>403</v>
      </c>
      <c r="E9254" s="211" t="s">
        <v>3292</v>
      </c>
      <c r="F9254" s="211" t="s">
        <v>3291</v>
      </c>
    </row>
    <row r="9255" spans="1:6" x14ac:dyDescent="0.25">
      <c r="A9255" s="211" t="s">
        <v>5357</v>
      </c>
      <c r="B9255" s="211">
        <v>0</v>
      </c>
      <c r="C9255" s="211">
        <v>1</v>
      </c>
      <c r="D9255" s="211" t="s">
        <v>932</v>
      </c>
      <c r="E9255" s="211" t="s">
        <v>3292</v>
      </c>
      <c r="F9255" s="211" t="s">
        <v>3291</v>
      </c>
    </row>
    <row r="9256" spans="1:6" x14ac:dyDescent="0.25">
      <c r="A9256" s="211" t="s">
        <v>5357</v>
      </c>
      <c r="B9256" s="211">
        <v>0</v>
      </c>
      <c r="C9256" s="211">
        <v>1</v>
      </c>
      <c r="D9256" s="211" t="s">
        <v>381</v>
      </c>
      <c r="E9256" s="211" t="s">
        <v>3292</v>
      </c>
      <c r="F9256" s="211" t="s">
        <v>3291</v>
      </c>
    </row>
    <row r="9257" spans="1:6" x14ac:dyDescent="0.25">
      <c r="A9257" s="211" t="s">
        <v>5357</v>
      </c>
      <c r="B9257" s="211">
        <v>0</v>
      </c>
      <c r="C9257" s="211">
        <v>1</v>
      </c>
      <c r="D9257" s="211" t="s">
        <v>767</v>
      </c>
      <c r="E9257" s="211" t="s">
        <v>3292</v>
      </c>
      <c r="F9257" s="211" t="s">
        <v>3291</v>
      </c>
    </row>
    <row r="9258" spans="1:6" x14ac:dyDescent="0.25">
      <c r="A9258" s="211" t="s">
        <v>5357</v>
      </c>
      <c r="B9258" s="211">
        <v>0</v>
      </c>
      <c r="C9258" s="211">
        <v>1</v>
      </c>
      <c r="D9258" s="211" t="s">
        <v>3200</v>
      </c>
      <c r="E9258" s="211" t="s">
        <v>127</v>
      </c>
      <c r="F9258" s="211" t="s">
        <v>3291</v>
      </c>
    </row>
    <row r="9259" spans="1:6" x14ac:dyDescent="0.25">
      <c r="A9259" s="211" t="s">
        <v>5357</v>
      </c>
      <c r="B9259" s="211">
        <v>0</v>
      </c>
      <c r="C9259" s="211">
        <v>1</v>
      </c>
      <c r="D9259" s="211" t="s">
        <v>3199</v>
      </c>
      <c r="E9259" s="211" t="s">
        <v>3292</v>
      </c>
      <c r="F9259" s="211" t="s">
        <v>3291</v>
      </c>
    </row>
    <row r="9260" spans="1:6" x14ac:dyDescent="0.25">
      <c r="A9260" s="211" t="s">
        <v>5357</v>
      </c>
      <c r="B9260" s="211">
        <v>0</v>
      </c>
      <c r="C9260" s="211">
        <v>1</v>
      </c>
      <c r="D9260" s="211" t="s">
        <v>3079</v>
      </c>
      <c r="E9260" s="211" t="s">
        <v>127</v>
      </c>
      <c r="F9260" s="211" t="s">
        <v>3291</v>
      </c>
    </row>
    <row r="9261" spans="1:6" x14ac:dyDescent="0.25">
      <c r="A9261" s="211" t="s">
        <v>5357</v>
      </c>
      <c r="B9261" s="211">
        <v>0</v>
      </c>
      <c r="C9261" s="211">
        <v>1</v>
      </c>
      <c r="D9261" s="211" t="s">
        <v>3080</v>
      </c>
      <c r="E9261" s="211" t="s">
        <v>3292</v>
      </c>
      <c r="F9261" s="211" t="s">
        <v>3291</v>
      </c>
    </row>
    <row r="9262" spans="1:6" x14ac:dyDescent="0.25">
      <c r="A9262" s="211" t="s">
        <v>5357</v>
      </c>
      <c r="B9262" s="211">
        <v>0</v>
      </c>
      <c r="C9262" s="211">
        <v>1</v>
      </c>
      <c r="D9262" s="211" t="s">
        <v>87</v>
      </c>
      <c r="E9262" s="211" t="s">
        <v>3292</v>
      </c>
      <c r="F9262" s="211" t="s">
        <v>3291</v>
      </c>
    </row>
    <row r="9263" spans="1:6" x14ac:dyDescent="0.25">
      <c r="A9263" s="211" t="s">
        <v>5357</v>
      </c>
      <c r="B9263" s="211">
        <v>0</v>
      </c>
      <c r="C9263" s="211">
        <v>1</v>
      </c>
      <c r="D9263" s="211" t="s">
        <v>209</v>
      </c>
      <c r="E9263" s="211" t="s">
        <v>3292</v>
      </c>
      <c r="F9263" s="211" t="s">
        <v>3291</v>
      </c>
    </row>
    <row r="9264" spans="1:6" x14ac:dyDescent="0.25">
      <c r="A9264" s="211" t="s">
        <v>5357</v>
      </c>
      <c r="B9264" s="211">
        <v>0</v>
      </c>
      <c r="C9264" s="211">
        <v>1</v>
      </c>
      <c r="D9264" s="211" t="s">
        <v>208</v>
      </c>
      <c r="E9264" s="211" t="s">
        <v>3292</v>
      </c>
      <c r="F9264" s="211" t="s">
        <v>3291</v>
      </c>
    </row>
    <row r="9265" spans="1:6" x14ac:dyDescent="0.25">
      <c r="A9265" s="211" t="s">
        <v>5357</v>
      </c>
      <c r="B9265" s="211">
        <v>0</v>
      </c>
      <c r="C9265" s="211">
        <v>1</v>
      </c>
      <c r="D9265" s="211" t="s">
        <v>3584</v>
      </c>
      <c r="E9265" s="211" t="s">
        <v>3292</v>
      </c>
      <c r="F9265" s="211" t="s">
        <v>3291</v>
      </c>
    </row>
    <row r="9266" spans="1:6" x14ac:dyDescent="0.25">
      <c r="A9266" s="211" t="s">
        <v>5357</v>
      </c>
      <c r="B9266" s="211">
        <v>0</v>
      </c>
      <c r="C9266" s="211">
        <v>1</v>
      </c>
      <c r="D9266" s="211" t="s">
        <v>3532</v>
      </c>
      <c r="E9266" s="211" t="s">
        <v>3292</v>
      </c>
      <c r="F9266" s="211" t="s">
        <v>3291</v>
      </c>
    </row>
    <row r="9267" spans="1:6" x14ac:dyDescent="0.25">
      <c r="A9267" s="211" t="s">
        <v>5357</v>
      </c>
      <c r="B9267" s="211">
        <v>0</v>
      </c>
      <c r="C9267" s="211">
        <v>1</v>
      </c>
      <c r="D9267" s="211" t="s">
        <v>1050</v>
      </c>
      <c r="E9267" s="211" t="s">
        <v>3292</v>
      </c>
      <c r="F9267" s="211" t="s">
        <v>3291</v>
      </c>
    </row>
    <row r="9268" spans="1:6" x14ac:dyDescent="0.25">
      <c r="A9268" s="211" t="s">
        <v>5357</v>
      </c>
      <c r="B9268" s="211">
        <v>0</v>
      </c>
      <c r="C9268" s="211">
        <v>1</v>
      </c>
      <c r="D9268" s="211" t="s">
        <v>1043</v>
      </c>
      <c r="E9268" s="211" t="s">
        <v>3292</v>
      </c>
      <c r="F9268" s="211" t="s">
        <v>3291</v>
      </c>
    </row>
    <row r="9269" spans="1:6" x14ac:dyDescent="0.25">
      <c r="A9269" s="211" t="s">
        <v>5357</v>
      </c>
      <c r="B9269" s="211">
        <v>0</v>
      </c>
      <c r="C9269" s="211">
        <v>1</v>
      </c>
      <c r="D9269" s="211" t="s">
        <v>303</v>
      </c>
      <c r="E9269" s="211" t="s">
        <v>3292</v>
      </c>
      <c r="F9269" s="211" t="s">
        <v>3291</v>
      </c>
    </row>
    <row r="9270" spans="1:6" x14ac:dyDescent="0.25">
      <c r="A9270" s="211" t="s">
        <v>5357</v>
      </c>
      <c r="B9270" s="211">
        <v>0</v>
      </c>
      <c r="C9270" s="211">
        <v>1</v>
      </c>
      <c r="D9270" s="211" t="s">
        <v>314</v>
      </c>
      <c r="E9270" s="211" t="s">
        <v>3292</v>
      </c>
      <c r="F9270" s="211" t="s">
        <v>3291</v>
      </c>
    </row>
    <row r="9271" spans="1:6" x14ac:dyDescent="0.25">
      <c r="A9271" s="211" t="s">
        <v>5357</v>
      </c>
      <c r="B9271" s="211">
        <v>0</v>
      </c>
      <c r="C9271" s="211">
        <v>1</v>
      </c>
      <c r="D9271" s="211" t="s">
        <v>302</v>
      </c>
      <c r="E9271" s="211" t="s">
        <v>3292</v>
      </c>
      <c r="F9271" s="211" t="s">
        <v>3291</v>
      </c>
    </row>
    <row r="9272" spans="1:6" x14ac:dyDescent="0.25">
      <c r="A9272" s="211" t="s">
        <v>5357</v>
      </c>
      <c r="B9272" s="211">
        <v>0</v>
      </c>
      <c r="C9272" s="211">
        <v>1</v>
      </c>
      <c r="D9272" s="211" t="s">
        <v>316</v>
      </c>
      <c r="E9272" s="211" t="s">
        <v>3292</v>
      </c>
      <c r="F9272" s="211" t="s">
        <v>3291</v>
      </c>
    </row>
    <row r="9273" spans="1:6" x14ac:dyDescent="0.25">
      <c r="A9273" s="211" t="s">
        <v>5357</v>
      </c>
      <c r="B9273" s="211">
        <v>0</v>
      </c>
      <c r="C9273" s="211">
        <v>1</v>
      </c>
      <c r="D9273" s="211" t="s">
        <v>317</v>
      </c>
      <c r="E9273" s="211" t="s">
        <v>3292</v>
      </c>
      <c r="F9273" s="211" t="s">
        <v>3291</v>
      </c>
    </row>
    <row r="9274" spans="1:6" x14ac:dyDescent="0.25">
      <c r="A9274" s="211" t="s">
        <v>5357</v>
      </c>
      <c r="B9274" s="211">
        <v>0</v>
      </c>
      <c r="C9274" s="211">
        <v>1</v>
      </c>
      <c r="D9274" s="211" t="s">
        <v>319</v>
      </c>
      <c r="E9274" s="211" t="s">
        <v>3292</v>
      </c>
      <c r="F9274" s="211" t="s">
        <v>3291</v>
      </c>
    </row>
    <row r="9275" spans="1:6" x14ac:dyDescent="0.25">
      <c r="A9275" s="211" t="s">
        <v>5357</v>
      </c>
      <c r="B9275" s="211">
        <v>0</v>
      </c>
      <c r="C9275" s="211">
        <v>1</v>
      </c>
      <c r="D9275" s="211" t="s">
        <v>276</v>
      </c>
      <c r="E9275" s="211" t="s">
        <v>3292</v>
      </c>
      <c r="F9275" s="211" t="s">
        <v>3291</v>
      </c>
    </row>
    <row r="9276" spans="1:6" x14ac:dyDescent="0.25">
      <c r="A9276" s="211" t="s">
        <v>5357</v>
      </c>
      <c r="B9276" s="211">
        <v>0</v>
      </c>
      <c r="C9276" s="211">
        <v>1</v>
      </c>
      <c r="D9276" s="211" t="s">
        <v>327</v>
      </c>
      <c r="E9276" s="211" t="s">
        <v>3292</v>
      </c>
      <c r="F9276" s="211" t="s">
        <v>3291</v>
      </c>
    </row>
    <row r="9277" spans="1:6" x14ac:dyDescent="0.25">
      <c r="A9277" s="211" t="s">
        <v>5357</v>
      </c>
      <c r="B9277" s="211">
        <v>0</v>
      </c>
      <c r="C9277" s="211">
        <v>1</v>
      </c>
      <c r="D9277" s="211" t="s">
        <v>323</v>
      </c>
      <c r="E9277" s="211" t="s">
        <v>3292</v>
      </c>
      <c r="F9277" s="211" t="s">
        <v>3291</v>
      </c>
    </row>
    <row r="9278" spans="1:6" x14ac:dyDescent="0.25">
      <c r="A9278" s="211" t="s">
        <v>5357</v>
      </c>
      <c r="B9278" s="211">
        <v>0</v>
      </c>
      <c r="C9278" s="211">
        <v>1</v>
      </c>
      <c r="D9278" s="211" t="s">
        <v>321</v>
      </c>
      <c r="E9278" s="211" t="s">
        <v>3292</v>
      </c>
      <c r="F9278" s="211" t="s">
        <v>3291</v>
      </c>
    </row>
    <row r="9279" spans="1:6" x14ac:dyDescent="0.25">
      <c r="A9279" s="211" t="s">
        <v>5357</v>
      </c>
      <c r="B9279" s="211">
        <v>0</v>
      </c>
      <c r="C9279" s="211">
        <v>1</v>
      </c>
      <c r="D9279" s="211" t="s">
        <v>325</v>
      </c>
      <c r="E9279" s="211" t="s">
        <v>3292</v>
      </c>
      <c r="F9279" s="211" t="s">
        <v>3291</v>
      </c>
    </row>
    <row r="9280" spans="1:6" x14ac:dyDescent="0.25">
      <c r="A9280" s="211" t="s">
        <v>5357</v>
      </c>
      <c r="B9280" s="211">
        <v>0</v>
      </c>
      <c r="C9280" s="211">
        <v>1</v>
      </c>
      <c r="D9280" s="211" t="s">
        <v>337</v>
      </c>
      <c r="E9280" s="211" t="s">
        <v>3292</v>
      </c>
      <c r="F9280" s="211" t="s">
        <v>3291</v>
      </c>
    </row>
    <row r="9281" spans="1:6" x14ac:dyDescent="0.25">
      <c r="A9281" s="211" t="s">
        <v>5357</v>
      </c>
      <c r="B9281" s="211">
        <v>0</v>
      </c>
      <c r="C9281" s="211">
        <v>1</v>
      </c>
      <c r="D9281" s="211" t="s">
        <v>315</v>
      </c>
      <c r="E9281" s="211" t="s">
        <v>3292</v>
      </c>
      <c r="F9281" s="211" t="s">
        <v>3291</v>
      </c>
    </row>
    <row r="9282" spans="1:6" x14ac:dyDescent="0.25">
      <c r="A9282" s="211" t="s">
        <v>5357</v>
      </c>
      <c r="B9282" s="211">
        <v>0</v>
      </c>
      <c r="C9282" s="211">
        <v>1</v>
      </c>
      <c r="D9282" s="211" t="s">
        <v>335</v>
      </c>
      <c r="E9282" s="211" t="s">
        <v>3292</v>
      </c>
      <c r="F9282" s="211" t="s">
        <v>3291</v>
      </c>
    </row>
    <row r="9283" spans="1:6" x14ac:dyDescent="0.25">
      <c r="A9283" s="211" t="s">
        <v>5357</v>
      </c>
      <c r="B9283" s="211">
        <v>0</v>
      </c>
      <c r="C9283" s="211">
        <v>1</v>
      </c>
      <c r="D9283" s="211" t="s">
        <v>329</v>
      </c>
      <c r="E9283" s="211" t="s">
        <v>3292</v>
      </c>
      <c r="F9283" s="211" t="s">
        <v>3291</v>
      </c>
    </row>
    <row r="9284" spans="1:6" x14ac:dyDescent="0.25">
      <c r="A9284" s="211" t="s">
        <v>5357</v>
      </c>
      <c r="B9284" s="211">
        <v>0</v>
      </c>
      <c r="C9284" s="211">
        <v>1</v>
      </c>
      <c r="D9284" s="211" t="s">
        <v>332</v>
      </c>
      <c r="E9284" s="211" t="s">
        <v>3292</v>
      </c>
      <c r="F9284" s="211" t="s">
        <v>3291</v>
      </c>
    </row>
    <row r="9285" spans="1:6" x14ac:dyDescent="0.25">
      <c r="A9285" s="211" t="s">
        <v>5357</v>
      </c>
      <c r="B9285" s="211">
        <v>0</v>
      </c>
      <c r="C9285" s="211">
        <v>1</v>
      </c>
      <c r="D9285" s="211" t="s">
        <v>330</v>
      </c>
      <c r="E9285" s="211" t="s">
        <v>3292</v>
      </c>
      <c r="F9285" s="211" t="s">
        <v>3291</v>
      </c>
    </row>
    <row r="9286" spans="1:6" x14ac:dyDescent="0.25">
      <c r="A9286" s="211" t="s">
        <v>5357</v>
      </c>
      <c r="B9286" s="211">
        <v>0</v>
      </c>
      <c r="C9286" s="211">
        <v>1</v>
      </c>
      <c r="D9286" s="211" t="s">
        <v>331</v>
      </c>
      <c r="E9286" s="211" t="s">
        <v>3292</v>
      </c>
      <c r="F9286" s="211" t="s">
        <v>3291</v>
      </c>
    </row>
    <row r="9287" spans="1:6" x14ac:dyDescent="0.25">
      <c r="A9287" s="211" t="s">
        <v>5357</v>
      </c>
      <c r="B9287" s="211">
        <v>0</v>
      </c>
      <c r="C9287" s="211">
        <v>1</v>
      </c>
      <c r="D9287" s="211" t="s">
        <v>336</v>
      </c>
      <c r="E9287" s="211" t="s">
        <v>3292</v>
      </c>
      <c r="F9287" s="211" t="s">
        <v>3291</v>
      </c>
    </row>
    <row r="9288" spans="1:6" x14ac:dyDescent="0.25">
      <c r="A9288" s="211" t="s">
        <v>5357</v>
      </c>
      <c r="B9288" s="211">
        <v>0</v>
      </c>
      <c r="C9288" s="211">
        <v>1</v>
      </c>
      <c r="D9288" s="211" t="s">
        <v>305</v>
      </c>
      <c r="E9288" s="211" t="s">
        <v>3292</v>
      </c>
      <c r="F9288" s="211" t="s">
        <v>3291</v>
      </c>
    </row>
    <row r="9289" spans="1:6" x14ac:dyDescent="0.25">
      <c r="A9289" s="211" t="s">
        <v>5357</v>
      </c>
      <c r="B9289" s="211">
        <v>0</v>
      </c>
      <c r="C9289" s="211">
        <v>1</v>
      </c>
      <c r="D9289" s="211" t="s">
        <v>307</v>
      </c>
      <c r="E9289" s="211" t="s">
        <v>3292</v>
      </c>
      <c r="F9289" s="211" t="s">
        <v>3291</v>
      </c>
    </row>
    <row r="9290" spans="1:6" x14ac:dyDescent="0.25">
      <c r="A9290" s="211" t="s">
        <v>5357</v>
      </c>
      <c r="B9290" s="211">
        <v>0</v>
      </c>
      <c r="C9290" s="211">
        <v>1</v>
      </c>
      <c r="D9290" s="211" t="s">
        <v>333</v>
      </c>
      <c r="E9290" s="211" t="s">
        <v>3292</v>
      </c>
      <c r="F9290" s="211" t="s">
        <v>3291</v>
      </c>
    </row>
    <row r="9291" spans="1:6" x14ac:dyDescent="0.25">
      <c r="A9291" s="211" t="s">
        <v>5357</v>
      </c>
      <c r="B9291" s="211">
        <v>0</v>
      </c>
      <c r="C9291" s="211">
        <v>1</v>
      </c>
      <c r="D9291" s="211" t="s">
        <v>360</v>
      </c>
      <c r="E9291" s="211" t="s">
        <v>3292</v>
      </c>
      <c r="F9291" s="211" t="s">
        <v>3291</v>
      </c>
    </row>
    <row r="9292" spans="1:6" x14ac:dyDescent="0.25">
      <c r="A9292" s="211" t="s">
        <v>5357</v>
      </c>
      <c r="B9292" s="211">
        <v>0</v>
      </c>
      <c r="C9292" s="211">
        <v>1</v>
      </c>
      <c r="D9292" s="211">
        <v>6151</v>
      </c>
      <c r="E9292" s="211" t="s">
        <v>3292</v>
      </c>
      <c r="F9292" s="211" t="s">
        <v>3291</v>
      </c>
    </row>
    <row r="9293" spans="1:6" x14ac:dyDescent="0.25">
      <c r="A9293" s="211" t="s">
        <v>5357</v>
      </c>
      <c r="B9293" s="211">
        <v>0</v>
      </c>
      <c r="C9293" s="211">
        <v>1</v>
      </c>
      <c r="D9293" s="211" t="s">
        <v>2287</v>
      </c>
      <c r="E9293" s="211" t="s">
        <v>3292</v>
      </c>
      <c r="F9293" s="211" t="s">
        <v>3291</v>
      </c>
    </row>
    <row r="9294" spans="1:6" x14ac:dyDescent="0.25">
      <c r="A9294" s="211" t="s">
        <v>5357</v>
      </c>
      <c r="B9294" s="211">
        <v>0</v>
      </c>
      <c r="C9294" s="211">
        <v>1</v>
      </c>
      <c r="D9294" s="211" t="s">
        <v>357</v>
      </c>
      <c r="E9294" s="211" t="s">
        <v>3292</v>
      </c>
      <c r="F9294" s="211" t="s">
        <v>3291</v>
      </c>
    </row>
    <row r="9295" spans="1:6" x14ac:dyDescent="0.25">
      <c r="A9295" s="211" t="s">
        <v>5357</v>
      </c>
      <c r="B9295" s="211">
        <v>0</v>
      </c>
      <c r="C9295" s="211">
        <v>1</v>
      </c>
      <c r="D9295" s="211" t="s">
        <v>1714</v>
      </c>
      <c r="E9295" s="211" t="s">
        <v>3292</v>
      </c>
      <c r="F9295" s="211" t="s">
        <v>3291</v>
      </c>
    </row>
    <row r="9296" spans="1:6" x14ac:dyDescent="0.25">
      <c r="A9296" s="211" t="s">
        <v>5357</v>
      </c>
      <c r="B9296" s="211">
        <v>0</v>
      </c>
      <c r="C9296" s="211">
        <v>1</v>
      </c>
      <c r="D9296" s="211" t="s">
        <v>1716</v>
      </c>
      <c r="E9296" s="211" t="s">
        <v>3292</v>
      </c>
      <c r="F9296" s="211" t="s">
        <v>3291</v>
      </c>
    </row>
    <row r="9297" spans="1:6" x14ac:dyDescent="0.25">
      <c r="A9297" s="211" t="s">
        <v>5357</v>
      </c>
      <c r="B9297" s="211">
        <v>0</v>
      </c>
      <c r="C9297" s="211">
        <v>1</v>
      </c>
      <c r="D9297" s="211" t="s">
        <v>1718</v>
      </c>
      <c r="E9297" s="211" t="s">
        <v>3292</v>
      </c>
      <c r="F9297" s="211" t="s">
        <v>3291</v>
      </c>
    </row>
    <row r="9298" spans="1:6" x14ac:dyDescent="0.25">
      <c r="A9298" s="211" t="s">
        <v>5357</v>
      </c>
      <c r="B9298" s="211">
        <v>0</v>
      </c>
      <c r="C9298" s="211">
        <v>1</v>
      </c>
      <c r="D9298" s="211" t="s">
        <v>2379</v>
      </c>
      <c r="E9298" s="211" t="s">
        <v>3292</v>
      </c>
      <c r="F9298" s="211" t="s">
        <v>3291</v>
      </c>
    </row>
    <row r="9299" spans="1:6" x14ac:dyDescent="0.25">
      <c r="A9299" s="211" t="s">
        <v>5357</v>
      </c>
      <c r="B9299" s="211">
        <v>0</v>
      </c>
      <c r="C9299" s="211">
        <v>1</v>
      </c>
      <c r="D9299" s="211" t="s">
        <v>1722</v>
      </c>
      <c r="E9299" s="211" t="s">
        <v>3292</v>
      </c>
      <c r="F9299" s="211" t="s">
        <v>3291</v>
      </c>
    </row>
    <row r="9300" spans="1:6" x14ac:dyDescent="0.25">
      <c r="A9300" s="211" t="s">
        <v>5357</v>
      </c>
      <c r="B9300" s="211">
        <v>0</v>
      </c>
      <c r="C9300" s="211">
        <v>1</v>
      </c>
      <c r="D9300" s="211" t="s">
        <v>1724</v>
      </c>
      <c r="E9300" s="211" t="s">
        <v>3292</v>
      </c>
      <c r="F9300" s="211" t="s">
        <v>3291</v>
      </c>
    </row>
    <row r="9301" spans="1:6" x14ac:dyDescent="0.25">
      <c r="A9301" s="211" t="s">
        <v>5357</v>
      </c>
      <c r="B9301" s="211">
        <v>0</v>
      </c>
      <c r="C9301" s="211">
        <v>1</v>
      </c>
      <c r="D9301" s="211" t="s">
        <v>72</v>
      </c>
      <c r="E9301" s="211" t="s">
        <v>3292</v>
      </c>
      <c r="F9301" s="211" t="s">
        <v>3291</v>
      </c>
    </row>
    <row r="9302" spans="1:6" x14ac:dyDescent="0.25">
      <c r="A9302" s="211" t="s">
        <v>5357</v>
      </c>
      <c r="B9302" s="211">
        <v>0</v>
      </c>
      <c r="C9302" s="211">
        <v>1</v>
      </c>
      <c r="D9302" s="211" t="s">
        <v>73</v>
      </c>
      <c r="E9302" s="211" t="s">
        <v>3292</v>
      </c>
      <c r="F9302" s="211" t="s">
        <v>3291</v>
      </c>
    </row>
    <row r="9303" spans="1:6" x14ac:dyDescent="0.25">
      <c r="A9303" s="211" t="s">
        <v>5357</v>
      </c>
      <c r="B9303" s="211">
        <v>0</v>
      </c>
      <c r="C9303" s="211">
        <v>1</v>
      </c>
      <c r="D9303" s="211" t="s">
        <v>3107</v>
      </c>
      <c r="E9303" s="211" t="s">
        <v>3292</v>
      </c>
      <c r="F9303" s="211" t="s">
        <v>3291</v>
      </c>
    </row>
    <row r="9304" spans="1:6" x14ac:dyDescent="0.25">
      <c r="A9304" s="211" t="s">
        <v>5357</v>
      </c>
      <c r="B9304" s="211">
        <v>0</v>
      </c>
      <c r="C9304" s="211">
        <v>1</v>
      </c>
      <c r="D9304" s="211" t="s">
        <v>3109</v>
      </c>
      <c r="E9304" s="211" t="s">
        <v>3292</v>
      </c>
      <c r="F9304" s="211" t="s">
        <v>3291</v>
      </c>
    </row>
    <row r="9305" spans="1:6" x14ac:dyDescent="0.25">
      <c r="A9305" s="211" t="s">
        <v>5357</v>
      </c>
      <c r="B9305" s="211">
        <v>0</v>
      </c>
      <c r="C9305" s="211">
        <v>1</v>
      </c>
      <c r="D9305" s="211" t="s">
        <v>3111</v>
      </c>
      <c r="E9305" s="211" t="s">
        <v>3292</v>
      </c>
      <c r="F9305" s="211" t="s">
        <v>3291</v>
      </c>
    </row>
    <row r="9306" spans="1:6" x14ac:dyDescent="0.25">
      <c r="A9306" s="211" t="s">
        <v>5357</v>
      </c>
      <c r="B9306" s="211">
        <v>0</v>
      </c>
      <c r="C9306" s="211">
        <v>1</v>
      </c>
      <c r="D9306" s="211" t="s">
        <v>3192</v>
      </c>
      <c r="E9306" s="211" t="s">
        <v>3292</v>
      </c>
      <c r="F9306" s="211" t="s">
        <v>3291</v>
      </c>
    </row>
    <row r="9307" spans="1:6" x14ac:dyDescent="0.25">
      <c r="A9307" s="211" t="s">
        <v>5357</v>
      </c>
      <c r="B9307" s="211">
        <v>0</v>
      </c>
      <c r="C9307" s="211">
        <v>1</v>
      </c>
      <c r="D9307" s="211" t="s">
        <v>926</v>
      </c>
      <c r="E9307" s="211" t="s">
        <v>3292</v>
      </c>
      <c r="F9307" s="211" t="s">
        <v>3291</v>
      </c>
    </row>
    <row r="9308" spans="1:6" x14ac:dyDescent="0.25">
      <c r="A9308" s="211" t="s">
        <v>5357</v>
      </c>
      <c r="B9308" s="211">
        <v>0</v>
      </c>
      <c r="C9308" s="211">
        <v>1</v>
      </c>
      <c r="D9308" s="211" t="s">
        <v>3381</v>
      </c>
      <c r="E9308" s="211" t="s">
        <v>3292</v>
      </c>
      <c r="F9308" s="211" t="s">
        <v>3291</v>
      </c>
    </row>
    <row r="9309" spans="1:6" x14ac:dyDescent="0.25">
      <c r="A9309" s="211" t="s">
        <v>5357</v>
      </c>
      <c r="B9309" s="211">
        <v>0</v>
      </c>
      <c r="C9309" s="211">
        <v>1</v>
      </c>
      <c r="D9309" s="211" t="s">
        <v>3367</v>
      </c>
      <c r="E9309" s="211" t="s">
        <v>3292</v>
      </c>
      <c r="F9309" s="211" t="s">
        <v>3291</v>
      </c>
    </row>
    <row r="9310" spans="1:6" x14ac:dyDescent="0.25">
      <c r="A9310" s="211" t="s">
        <v>5357</v>
      </c>
      <c r="B9310" s="211">
        <v>0</v>
      </c>
      <c r="C9310" s="211">
        <v>1</v>
      </c>
      <c r="D9310" s="211" t="s">
        <v>3371</v>
      </c>
      <c r="E9310" s="211" t="s">
        <v>3292</v>
      </c>
      <c r="F9310" s="211" t="s">
        <v>3291</v>
      </c>
    </row>
    <row r="9311" spans="1:6" x14ac:dyDescent="0.25">
      <c r="A9311" s="211" t="s">
        <v>5357</v>
      </c>
      <c r="B9311" s="211">
        <v>0</v>
      </c>
      <c r="C9311" s="211">
        <v>1</v>
      </c>
      <c r="D9311" s="211" t="s">
        <v>3366</v>
      </c>
      <c r="E9311" s="211" t="s">
        <v>3292</v>
      </c>
      <c r="F9311" s="211" t="s">
        <v>3291</v>
      </c>
    </row>
    <row r="9312" spans="1:6" x14ac:dyDescent="0.25">
      <c r="A9312" s="211" t="s">
        <v>5357</v>
      </c>
      <c r="B9312" s="211">
        <v>0</v>
      </c>
      <c r="C9312" s="211">
        <v>1</v>
      </c>
      <c r="D9312" s="211" t="s">
        <v>3370</v>
      </c>
      <c r="E9312" s="211" t="s">
        <v>3292</v>
      </c>
      <c r="F9312" s="211" t="s">
        <v>3291</v>
      </c>
    </row>
    <row r="9313" spans="1:6" x14ac:dyDescent="0.25">
      <c r="A9313" s="211" t="s">
        <v>5357</v>
      </c>
      <c r="B9313" s="211">
        <v>0</v>
      </c>
      <c r="C9313" s="211">
        <v>1</v>
      </c>
      <c r="D9313" s="211" t="s">
        <v>3369</v>
      </c>
      <c r="E9313" s="211" t="s">
        <v>3292</v>
      </c>
      <c r="F9313" s="211" t="s">
        <v>3291</v>
      </c>
    </row>
    <row r="9314" spans="1:6" x14ac:dyDescent="0.25">
      <c r="A9314" s="211" t="s">
        <v>5357</v>
      </c>
      <c r="B9314" s="211">
        <v>0</v>
      </c>
      <c r="C9314" s="211">
        <v>1</v>
      </c>
      <c r="D9314" s="211" t="s">
        <v>3372</v>
      </c>
      <c r="E9314" s="211" t="s">
        <v>3292</v>
      </c>
      <c r="F9314" s="211" t="s">
        <v>3291</v>
      </c>
    </row>
    <row r="9315" spans="1:6" x14ac:dyDescent="0.25">
      <c r="A9315" s="211" t="s">
        <v>5357</v>
      </c>
      <c r="B9315" s="211">
        <v>0</v>
      </c>
      <c r="C9315" s="211">
        <v>1</v>
      </c>
      <c r="D9315" s="211" t="s">
        <v>3365</v>
      </c>
      <c r="E9315" s="211" t="s">
        <v>3292</v>
      </c>
      <c r="F9315" s="211" t="s">
        <v>3291</v>
      </c>
    </row>
    <row r="9316" spans="1:6" x14ac:dyDescent="0.25">
      <c r="A9316" s="211" t="s">
        <v>5357</v>
      </c>
      <c r="B9316" s="211">
        <v>0</v>
      </c>
      <c r="C9316" s="211">
        <v>1</v>
      </c>
      <c r="D9316" s="211" t="s">
        <v>3368</v>
      </c>
      <c r="E9316" s="211" t="s">
        <v>3292</v>
      </c>
      <c r="F9316" s="211" t="s">
        <v>3291</v>
      </c>
    </row>
    <row r="9317" spans="1:6" x14ac:dyDescent="0.25">
      <c r="A9317" s="211" t="s">
        <v>5357</v>
      </c>
      <c r="B9317" s="211">
        <v>0</v>
      </c>
      <c r="C9317" s="211">
        <v>1</v>
      </c>
      <c r="D9317" s="211" t="s">
        <v>3382</v>
      </c>
      <c r="E9317" s="211" t="s">
        <v>3292</v>
      </c>
      <c r="F9317" s="211" t="s">
        <v>3291</v>
      </c>
    </row>
    <row r="9318" spans="1:6" x14ac:dyDescent="0.25">
      <c r="A9318" s="211" t="s">
        <v>5357</v>
      </c>
      <c r="B9318" s="211">
        <v>0</v>
      </c>
      <c r="C9318" s="211">
        <v>1</v>
      </c>
      <c r="D9318" s="211" t="s">
        <v>4287</v>
      </c>
      <c r="E9318" s="211" t="s">
        <v>127</v>
      </c>
      <c r="F9318" s="211" t="s">
        <v>3291</v>
      </c>
    </row>
    <row r="9319" spans="1:6" x14ac:dyDescent="0.25">
      <c r="A9319" s="211" t="s">
        <v>5357</v>
      </c>
      <c r="B9319" s="211">
        <v>0</v>
      </c>
      <c r="C9319" s="211">
        <v>1</v>
      </c>
      <c r="D9319" s="211" t="s">
        <v>3960</v>
      </c>
      <c r="E9319" s="211" t="s">
        <v>127</v>
      </c>
      <c r="F9319" s="211" t="s">
        <v>3291</v>
      </c>
    </row>
    <row r="9320" spans="1:6" x14ac:dyDescent="0.25">
      <c r="A9320" s="211" t="s">
        <v>5357</v>
      </c>
      <c r="B9320" s="211">
        <v>0</v>
      </c>
      <c r="C9320" s="211">
        <v>1</v>
      </c>
      <c r="D9320" s="211" t="s">
        <v>130</v>
      </c>
      <c r="E9320" s="211" t="s">
        <v>127</v>
      </c>
      <c r="F9320" s="211" t="s">
        <v>3291</v>
      </c>
    </row>
    <row r="9321" spans="1:6" x14ac:dyDescent="0.25">
      <c r="A9321" s="211" t="s">
        <v>5357</v>
      </c>
      <c r="B9321" s="211">
        <v>0</v>
      </c>
      <c r="C9321" s="211">
        <v>1</v>
      </c>
      <c r="D9321" s="211" t="s">
        <v>3568</v>
      </c>
      <c r="E9321" s="211" t="s">
        <v>127</v>
      </c>
      <c r="F9321" s="211" t="s">
        <v>3291</v>
      </c>
    </row>
    <row r="9322" spans="1:6" x14ac:dyDescent="0.25">
      <c r="A9322" s="211" t="s">
        <v>5357</v>
      </c>
      <c r="B9322" s="211">
        <v>0</v>
      </c>
      <c r="C9322" s="211">
        <v>1</v>
      </c>
      <c r="D9322" s="370" t="s">
        <v>3784</v>
      </c>
      <c r="E9322" s="211" t="s">
        <v>127</v>
      </c>
      <c r="F9322" s="211" t="s">
        <v>3291</v>
      </c>
    </row>
    <row r="9323" spans="1:6" x14ac:dyDescent="0.25">
      <c r="A9323" s="211" t="s">
        <v>5360</v>
      </c>
      <c r="B9323" s="211">
        <v>0</v>
      </c>
      <c r="C9323" s="211">
        <v>1</v>
      </c>
      <c r="D9323" s="211" t="s">
        <v>379</v>
      </c>
      <c r="E9323" s="211" t="s">
        <v>3482</v>
      </c>
      <c r="F9323" s="211" t="s">
        <v>3291</v>
      </c>
    </row>
    <row r="9324" spans="1:6" x14ac:dyDescent="0.25">
      <c r="A9324" s="211" t="s">
        <v>5360</v>
      </c>
      <c r="B9324" s="211">
        <v>0</v>
      </c>
      <c r="C9324" s="211">
        <v>1</v>
      </c>
      <c r="D9324" s="211" t="s">
        <v>385</v>
      </c>
      <c r="E9324" s="211" t="s">
        <v>3482</v>
      </c>
      <c r="F9324" s="211" t="s">
        <v>3291</v>
      </c>
    </row>
    <row r="9325" spans="1:6" x14ac:dyDescent="0.25">
      <c r="A9325" s="211" t="s">
        <v>5360</v>
      </c>
      <c r="B9325" s="211">
        <v>0</v>
      </c>
      <c r="C9325" s="211">
        <v>1</v>
      </c>
      <c r="D9325" s="211" t="s">
        <v>3162</v>
      </c>
      <c r="E9325" s="211" t="s">
        <v>3482</v>
      </c>
      <c r="F9325" s="211" t="s">
        <v>3291</v>
      </c>
    </row>
    <row r="9326" spans="1:6" x14ac:dyDescent="0.25">
      <c r="A9326" s="211" t="s">
        <v>5360</v>
      </c>
      <c r="B9326" s="211">
        <v>0</v>
      </c>
      <c r="C9326" s="211">
        <v>1</v>
      </c>
      <c r="D9326" s="211" t="s">
        <v>3247</v>
      </c>
      <c r="E9326" s="211" t="s">
        <v>3482</v>
      </c>
      <c r="F9326" s="211" t="s">
        <v>3291</v>
      </c>
    </row>
    <row r="9327" spans="1:6" x14ac:dyDescent="0.25">
      <c r="A9327" s="211" t="s">
        <v>5360</v>
      </c>
      <c r="B9327" s="211">
        <v>0</v>
      </c>
      <c r="C9327" s="211">
        <v>1</v>
      </c>
      <c r="D9327" s="211" t="s">
        <v>2283</v>
      </c>
      <c r="E9327" s="211" t="s">
        <v>3482</v>
      </c>
      <c r="F9327" s="211" t="s">
        <v>3291</v>
      </c>
    </row>
    <row r="9328" spans="1:6" x14ac:dyDescent="0.25">
      <c r="A9328" s="211" t="s">
        <v>5360</v>
      </c>
      <c r="B9328" s="211">
        <v>0</v>
      </c>
      <c r="C9328" s="211">
        <v>1</v>
      </c>
      <c r="D9328" s="211" t="s">
        <v>2282</v>
      </c>
      <c r="E9328" s="211" t="s">
        <v>3482</v>
      </c>
      <c r="F9328" s="211" t="s">
        <v>3291</v>
      </c>
    </row>
    <row r="9329" spans="1:6" x14ac:dyDescent="0.25">
      <c r="A9329" s="211" t="s">
        <v>5360</v>
      </c>
      <c r="B9329" s="211">
        <v>0</v>
      </c>
      <c r="C9329" s="211">
        <v>1</v>
      </c>
      <c r="D9329" s="211" t="s">
        <v>642</v>
      </c>
      <c r="E9329" s="211" t="s">
        <v>3482</v>
      </c>
      <c r="F9329" s="211" t="s">
        <v>3291</v>
      </c>
    </row>
    <row r="9330" spans="1:6" x14ac:dyDescent="0.25">
      <c r="A9330" s="211" t="s">
        <v>5360</v>
      </c>
      <c r="B9330" s="211">
        <v>0</v>
      </c>
      <c r="C9330" s="211">
        <v>1</v>
      </c>
      <c r="D9330" s="211" t="s">
        <v>397</v>
      </c>
      <c r="E9330" s="211" t="s">
        <v>3482</v>
      </c>
      <c r="F9330" s="211" t="s">
        <v>3291</v>
      </c>
    </row>
    <row r="9331" spans="1:6" x14ac:dyDescent="0.25">
      <c r="A9331" s="211" t="s">
        <v>5360</v>
      </c>
      <c r="B9331" s="211">
        <v>0</v>
      </c>
      <c r="C9331" s="211">
        <v>1</v>
      </c>
      <c r="D9331" s="211" t="s">
        <v>933</v>
      </c>
      <c r="E9331" s="211" t="s">
        <v>3482</v>
      </c>
      <c r="F9331" s="211" t="s">
        <v>3291</v>
      </c>
    </row>
    <row r="9332" spans="1:6" x14ac:dyDescent="0.25">
      <c r="A9332" s="211" t="s">
        <v>5360</v>
      </c>
      <c r="B9332" s="211">
        <v>0</v>
      </c>
      <c r="C9332" s="211">
        <v>1</v>
      </c>
      <c r="D9332" s="211" t="s">
        <v>1045</v>
      </c>
      <c r="E9332" s="211" t="s">
        <v>3482</v>
      </c>
      <c r="F9332" s="211" t="s">
        <v>3291</v>
      </c>
    </row>
    <row r="9333" spans="1:6" x14ac:dyDescent="0.25">
      <c r="A9333" s="211" t="s">
        <v>5360</v>
      </c>
      <c r="B9333" s="211">
        <v>0</v>
      </c>
      <c r="C9333" s="211">
        <v>1</v>
      </c>
      <c r="D9333" s="211" t="s">
        <v>1048</v>
      </c>
      <c r="E9333" s="211" t="s">
        <v>3292</v>
      </c>
      <c r="F9333" s="211" t="s">
        <v>3291</v>
      </c>
    </row>
    <row r="9334" spans="1:6" x14ac:dyDescent="0.25">
      <c r="A9334" s="211" t="s">
        <v>5360</v>
      </c>
      <c r="B9334" s="211">
        <v>0</v>
      </c>
      <c r="C9334" s="211">
        <v>1</v>
      </c>
      <c r="D9334" s="211" t="s">
        <v>395</v>
      </c>
      <c r="E9334" s="211" t="s">
        <v>3482</v>
      </c>
      <c r="F9334" s="211" t="s">
        <v>3291</v>
      </c>
    </row>
    <row r="9335" spans="1:6" x14ac:dyDescent="0.25">
      <c r="A9335" s="211" t="s">
        <v>5360</v>
      </c>
      <c r="B9335" s="211">
        <v>0</v>
      </c>
      <c r="C9335" s="211">
        <v>1</v>
      </c>
      <c r="D9335" s="211" t="s">
        <v>400</v>
      </c>
      <c r="E9335" s="211" t="s">
        <v>3482</v>
      </c>
      <c r="F9335" s="211" t="s">
        <v>3291</v>
      </c>
    </row>
    <row r="9336" spans="1:6" x14ac:dyDescent="0.25">
      <c r="A9336" s="211" t="s">
        <v>5360</v>
      </c>
      <c r="B9336" s="211">
        <v>0</v>
      </c>
      <c r="C9336" s="211">
        <v>1</v>
      </c>
      <c r="D9336" s="211" t="s">
        <v>1042</v>
      </c>
      <c r="E9336" s="211" t="s">
        <v>3482</v>
      </c>
      <c r="F9336" s="211" t="s">
        <v>3291</v>
      </c>
    </row>
    <row r="9337" spans="1:6" x14ac:dyDescent="0.25">
      <c r="A9337" s="211" t="s">
        <v>5360</v>
      </c>
      <c r="B9337" s="211">
        <v>0</v>
      </c>
      <c r="C9337" s="211">
        <v>1</v>
      </c>
      <c r="D9337" s="211" t="s">
        <v>392</v>
      </c>
      <c r="E9337" s="211" t="s">
        <v>3292</v>
      </c>
      <c r="F9337" s="211" t="s">
        <v>3291</v>
      </c>
    </row>
    <row r="9338" spans="1:6" x14ac:dyDescent="0.25">
      <c r="A9338" s="211" t="s">
        <v>5360</v>
      </c>
      <c r="B9338" s="211">
        <v>0</v>
      </c>
      <c r="C9338" s="211">
        <v>1</v>
      </c>
      <c r="D9338" s="211" t="s">
        <v>292</v>
      </c>
      <c r="E9338" s="211" t="s">
        <v>3292</v>
      </c>
      <c r="F9338" s="211" t="s">
        <v>3291</v>
      </c>
    </row>
    <row r="9339" spans="1:6" x14ac:dyDescent="0.25">
      <c r="A9339" s="211" t="s">
        <v>5360</v>
      </c>
      <c r="B9339" s="211">
        <v>0</v>
      </c>
      <c r="C9339" s="211">
        <v>1</v>
      </c>
      <c r="D9339" s="211" t="s">
        <v>403</v>
      </c>
      <c r="E9339" s="211" t="s">
        <v>3292</v>
      </c>
      <c r="F9339" s="211" t="s">
        <v>3291</v>
      </c>
    </row>
    <row r="9340" spans="1:6" x14ac:dyDescent="0.25">
      <c r="A9340" s="211" t="s">
        <v>5360</v>
      </c>
      <c r="B9340" s="211">
        <v>0</v>
      </c>
      <c r="C9340" s="211">
        <v>1</v>
      </c>
      <c r="D9340" s="211" t="s">
        <v>932</v>
      </c>
      <c r="E9340" s="211" t="s">
        <v>3292</v>
      </c>
      <c r="F9340" s="211" t="s">
        <v>3291</v>
      </c>
    </row>
    <row r="9341" spans="1:6" x14ac:dyDescent="0.25">
      <c r="A9341" s="211" t="s">
        <v>5360</v>
      </c>
      <c r="B9341" s="211">
        <v>0</v>
      </c>
      <c r="C9341" s="211">
        <v>1</v>
      </c>
      <c r="D9341" s="211" t="s">
        <v>381</v>
      </c>
      <c r="E9341" s="211" t="s">
        <v>3292</v>
      </c>
      <c r="F9341" s="211" t="s">
        <v>3291</v>
      </c>
    </row>
    <row r="9342" spans="1:6" x14ac:dyDescent="0.25">
      <c r="A9342" s="211" t="s">
        <v>5360</v>
      </c>
      <c r="B9342" s="211">
        <v>0</v>
      </c>
      <c r="C9342" s="211">
        <v>1</v>
      </c>
      <c r="D9342" s="211" t="s">
        <v>767</v>
      </c>
      <c r="E9342" s="211" t="s">
        <v>3292</v>
      </c>
      <c r="F9342" s="211" t="s">
        <v>3291</v>
      </c>
    </row>
    <row r="9343" spans="1:6" x14ac:dyDescent="0.25">
      <c r="A9343" s="211" t="s">
        <v>5360</v>
      </c>
      <c r="B9343" s="211">
        <v>0</v>
      </c>
      <c r="C9343" s="211">
        <v>1</v>
      </c>
      <c r="D9343" s="211" t="s">
        <v>3200</v>
      </c>
      <c r="E9343" s="211" t="s">
        <v>127</v>
      </c>
      <c r="F9343" s="211" t="s">
        <v>3291</v>
      </c>
    </row>
    <row r="9344" spans="1:6" x14ac:dyDescent="0.25">
      <c r="A9344" s="211" t="s">
        <v>5360</v>
      </c>
      <c r="B9344" s="211">
        <v>0</v>
      </c>
      <c r="C9344" s="211">
        <v>1</v>
      </c>
      <c r="D9344" s="211" t="s">
        <v>3199</v>
      </c>
      <c r="E9344" s="211" t="s">
        <v>3292</v>
      </c>
      <c r="F9344" s="211" t="s">
        <v>3291</v>
      </c>
    </row>
    <row r="9345" spans="1:6" x14ac:dyDescent="0.25">
      <c r="A9345" s="211" t="s">
        <v>5360</v>
      </c>
      <c r="B9345" s="211">
        <v>0</v>
      </c>
      <c r="C9345" s="211">
        <v>1</v>
      </c>
      <c r="D9345" s="211" t="s">
        <v>3079</v>
      </c>
      <c r="E9345" s="211" t="s">
        <v>127</v>
      </c>
      <c r="F9345" s="211" t="s">
        <v>3291</v>
      </c>
    </row>
    <row r="9346" spans="1:6" x14ac:dyDescent="0.25">
      <c r="A9346" s="211" t="s">
        <v>5360</v>
      </c>
      <c r="B9346" s="211">
        <v>0</v>
      </c>
      <c r="C9346" s="211">
        <v>1</v>
      </c>
      <c r="D9346" s="211" t="s">
        <v>3080</v>
      </c>
      <c r="E9346" s="211" t="s">
        <v>3292</v>
      </c>
      <c r="F9346" s="211" t="s">
        <v>3291</v>
      </c>
    </row>
    <row r="9347" spans="1:6" x14ac:dyDescent="0.25">
      <c r="A9347" s="211" t="s">
        <v>5360</v>
      </c>
      <c r="B9347" s="211">
        <v>0</v>
      </c>
      <c r="C9347" s="211">
        <v>1</v>
      </c>
      <c r="D9347" s="211" t="s">
        <v>87</v>
      </c>
      <c r="E9347" s="211" t="s">
        <v>3292</v>
      </c>
      <c r="F9347" s="211" t="s">
        <v>3291</v>
      </c>
    </row>
    <row r="9348" spans="1:6" x14ac:dyDescent="0.25">
      <c r="A9348" s="211" t="s">
        <v>5360</v>
      </c>
      <c r="B9348" s="211">
        <v>0</v>
      </c>
      <c r="C9348" s="211">
        <v>1</v>
      </c>
      <c r="D9348" s="211" t="s">
        <v>209</v>
      </c>
      <c r="E9348" s="211" t="s">
        <v>3292</v>
      </c>
      <c r="F9348" s="211" t="s">
        <v>3291</v>
      </c>
    </row>
    <row r="9349" spans="1:6" x14ac:dyDescent="0.25">
      <c r="A9349" s="211" t="s">
        <v>5360</v>
      </c>
      <c r="B9349" s="211">
        <v>0</v>
      </c>
      <c r="C9349" s="211">
        <v>1</v>
      </c>
      <c r="D9349" s="211" t="s">
        <v>208</v>
      </c>
      <c r="E9349" s="211" t="s">
        <v>3292</v>
      </c>
      <c r="F9349" s="211" t="s">
        <v>3291</v>
      </c>
    </row>
    <row r="9350" spans="1:6" x14ac:dyDescent="0.25">
      <c r="A9350" s="211" t="s">
        <v>5360</v>
      </c>
      <c r="B9350" s="211">
        <v>0</v>
      </c>
      <c r="C9350" s="211">
        <v>1</v>
      </c>
      <c r="D9350" s="211" t="s">
        <v>3584</v>
      </c>
      <c r="E9350" s="211" t="s">
        <v>3292</v>
      </c>
      <c r="F9350" s="211" t="s">
        <v>3291</v>
      </c>
    </row>
    <row r="9351" spans="1:6" x14ac:dyDescent="0.25">
      <c r="A9351" s="211" t="s">
        <v>5360</v>
      </c>
      <c r="B9351" s="211">
        <v>0</v>
      </c>
      <c r="C9351" s="211">
        <v>1</v>
      </c>
      <c r="D9351" s="211" t="s">
        <v>3532</v>
      </c>
      <c r="E9351" s="211" t="s">
        <v>3292</v>
      </c>
      <c r="F9351" s="211" t="s">
        <v>3291</v>
      </c>
    </row>
    <row r="9352" spans="1:6" x14ac:dyDescent="0.25">
      <c r="A9352" s="211" t="s">
        <v>5360</v>
      </c>
      <c r="B9352" s="211">
        <v>0</v>
      </c>
      <c r="C9352" s="211">
        <v>1</v>
      </c>
      <c r="D9352" s="211" t="s">
        <v>1050</v>
      </c>
      <c r="E9352" s="211" t="s">
        <v>3292</v>
      </c>
      <c r="F9352" s="211" t="s">
        <v>3291</v>
      </c>
    </row>
    <row r="9353" spans="1:6" x14ac:dyDescent="0.25">
      <c r="A9353" s="211" t="s">
        <v>5360</v>
      </c>
      <c r="B9353" s="211">
        <v>0</v>
      </c>
      <c r="C9353" s="211">
        <v>1</v>
      </c>
      <c r="D9353" s="211" t="s">
        <v>1043</v>
      </c>
      <c r="E9353" s="211" t="s">
        <v>3292</v>
      </c>
      <c r="F9353" s="211" t="s">
        <v>3291</v>
      </c>
    </row>
    <row r="9354" spans="1:6" x14ac:dyDescent="0.25">
      <c r="A9354" s="211" t="s">
        <v>5360</v>
      </c>
      <c r="B9354" s="211">
        <v>0</v>
      </c>
      <c r="C9354" s="211">
        <v>1</v>
      </c>
      <c r="D9354" s="211" t="s">
        <v>303</v>
      </c>
      <c r="E9354" s="211" t="s">
        <v>3292</v>
      </c>
      <c r="F9354" s="211" t="s">
        <v>3291</v>
      </c>
    </row>
    <row r="9355" spans="1:6" x14ac:dyDescent="0.25">
      <c r="A9355" s="211" t="s">
        <v>5360</v>
      </c>
      <c r="B9355" s="211">
        <v>0</v>
      </c>
      <c r="C9355" s="211">
        <v>1</v>
      </c>
      <c r="D9355" s="211" t="s">
        <v>314</v>
      </c>
      <c r="E9355" s="211" t="s">
        <v>3292</v>
      </c>
      <c r="F9355" s="211" t="s">
        <v>3291</v>
      </c>
    </row>
    <row r="9356" spans="1:6" x14ac:dyDescent="0.25">
      <c r="A9356" s="211" t="s">
        <v>5360</v>
      </c>
      <c r="B9356" s="211">
        <v>0</v>
      </c>
      <c r="C9356" s="211">
        <v>1</v>
      </c>
      <c r="D9356" s="211" t="s">
        <v>302</v>
      </c>
      <c r="E9356" s="211" t="s">
        <v>3292</v>
      </c>
      <c r="F9356" s="211" t="s">
        <v>3291</v>
      </c>
    </row>
    <row r="9357" spans="1:6" x14ac:dyDescent="0.25">
      <c r="A9357" s="211" t="s">
        <v>5360</v>
      </c>
      <c r="B9357" s="211">
        <v>0</v>
      </c>
      <c r="C9357" s="211">
        <v>1</v>
      </c>
      <c r="D9357" s="211" t="s">
        <v>316</v>
      </c>
      <c r="E9357" s="211" t="s">
        <v>3292</v>
      </c>
      <c r="F9357" s="211" t="s">
        <v>3291</v>
      </c>
    </row>
    <row r="9358" spans="1:6" x14ac:dyDescent="0.25">
      <c r="A9358" s="211" t="s">
        <v>5360</v>
      </c>
      <c r="B9358" s="211">
        <v>0</v>
      </c>
      <c r="C9358" s="211">
        <v>1</v>
      </c>
      <c r="D9358" s="211" t="s">
        <v>317</v>
      </c>
      <c r="E9358" s="211" t="s">
        <v>3292</v>
      </c>
      <c r="F9358" s="211" t="s">
        <v>3291</v>
      </c>
    </row>
    <row r="9359" spans="1:6" x14ac:dyDescent="0.25">
      <c r="A9359" s="211" t="s">
        <v>5360</v>
      </c>
      <c r="B9359" s="211">
        <v>0</v>
      </c>
      <c r="C9359" s="211">
        <v>1</v>
      </c>
      <c r="D9359" s="211" t="s">
        <v>319</v>
      </c>
      <c r="E9359" s="211" t="s">
        <v>3292</v>
      </c>
      <c r="F9359" s="211" t="s">
        <v>3291</v>
      </c>
    </row>
    <row r="9360" spans="1:6" x14ac:dyDescent="0.25">
      <c r="A9360" s="211" t="s">
        <v>5360</v>
      </c>
      <c r="B9360" s="211">
        <v>0</v>
      </c>
      <c r="C9360" s="211">
        <v>1</v>
      </c>
      <c r="D9360" s="211" t="s">
        <v>276</v>
      </c>
      <c r="E9360" s="211" t="s">
        <v>3292</v>
      </c>
      <c r="F9360" s="211" t="s">
        <v>3291</v>
      </c>
    </row>
    <row r="9361" spans="1:6" x14ac:dyDescent="0.25">
      <c r="A9361" s="211" t="s">
        <v>5360</v>
      </c>
      <c r="B9361" s="211">
        <v>0</v>
      </c>
      <c r="C9361" s="211">
        <v>1</v>
      </c>
      <c r="D9361" s="211" t="s">
        <v>327</v>
      </c>
      <c r="E9361" s="211" t="s">
        <v>3292</v>
      </c>
      <c r="F9361" s="211" t="s">
        <v>3291</v>
      </c>
    </row>
    <row r="9362" spans="1:6" x14ac:dyDescent="0.25">
      <c r="A9362" s="211" t="s">
        <v>5360</v>
      </c>
      <c r="B9362" s="211">
        <v>0</v>
      </c>
      <c r="C9362" s="211">
        <v>1</v>
      </c>
      <c r="D9362" s="211" t="s">
        <v>323</v>
      </c>
      <c r="E9362" s="211" t="s">
        <v>3292</v>
      </c>
      <c r="F9362" s="211" t="s">
        <v>3291</v>
      </c>
    </row>
    <row r="9363" spans="1:6" x14ac:dyDescent="0.25">
      <c r="A9363" s="211" t="s">
        <v>5360</v>
      </c>
      <c r="B9363" s="211">
        <v>0</v>
      </c>
      <c r="C9363" s="211">
        <v>1</v>
      </c>
      <c r="D9363" s="211" t="s">
        <v>321</v>
      </c>
      <c r="E9363" s="211" t="s">
        <v>3292</v>
      </c>
      <c r="F9363" s="211" t="s">
        <v>3291</v>
      </c>
    </row>
    <row r="9364" spans="1:6" x14ac:dyDescent="0.25">
      <c r="A9364" s="211" t="s">
        <v>5360</v>
      </c>
      <c r="B9364" s="211">
        <v>0</v>
      </c>
      <c r="C9364" s="211">
        <v>1</v>
      </c>
      <c r="D9364" s="211" t="s">
        <v>325</v>
      </c>
      <c r="E9364" s="211" t="s">
        <v>3292</v>
      </c>
      <c r="F9364" s="211" t="s">
        <v>3291</v>
      </c>
    </row>
    <row r="9365" spans="1:6" x14ac:dyDescent="0.25">
      <c r="A9365" s="211" t="s">
        <v>5360</v>
      </c>
      <c r="B9365" s="211">
        <v>0</v>
      </c>
      <c r="C9365" s="211">
        <v>1</v>
      </c>
      <c r="D9365" s="211" t="s">
        <v>337</v>
      </c>
      <c r="E9365" s="211" t="s">
        <v>3292</v>
      </c>
      <c r="F9365" s="211" t="s">
        <v>3291</v>
      </c>
    </row>
    <row r="9366" spans="1:6" x14ac:dyDescent="0.25">
      <c r="A9366" s="211" t="s">
        <v>5360</v>
      </c>
      <c r="B9366" s="211">
        <v>0</v>
      </c>
      <c r="C9366" s="211">
        <v>1</v>
      </c>
      <c r="D9366" s="211" t="s">
        <v>315</v>
      </c>
      <c r="E9366" s="211" t="s">
        <v>3292</v>
      </c>
      <c r="F9366" s="211" t="s">
        <v>3291</v>
      </c>
    </row>
    <row r="9367" spans="1:6" x14ac:dyDescent="0.25">
      <c r="A9367" s="211" t="s">
        <v>5360</v>
      </c>
      <c r="B9367" s="211">
        <v>0</v>
      </c>
      <c r="C9367" s="211">
        <v>1</v>
      </c>
      <c r="D9367" s="211" t="s">
        <v>335</v>
      </c>
      <c r="E9367" s="211" t="s">
        <v>3292</v>
      </c>
      <c r="F9367" s="211" t="s">
        <v>3291</v>
      </c>
    </row>
    <row r="9368" spans="1:6" x14ac:dyDescent="0.25">
      <c r="A9368" s="211" t="s">
        <v>5360</v>
      </c>
      <c r="B9368" s="211">
        <v>0</v>
      </c>
      <c r="C9368" s="211">
        <v>1</v>
      </c>
      <c r="D9368" s="211" t="s">
        <v>329</v>
      </c>
      <c r="E9368" s="211" t="s">
        <v>3292</v>
      </c>
      <c r="F9368" s="211" t="s">
        <v>3291</v>
      </c>
    </row>
    <row r="9369" spans="1:6" x14ac:dyDescent="0.25">
      <c r="A9369" s="211" t="s">
        <v>5360</v>
      </c>
      <c r="B9369" s="211">
        <v>0</v>
      </c>
      <c r="C9369" s="211">
        <v>1</v>
      </c>
      <c r="D9369" s="211" t="s">
        <v>332</v>
      </c>
      <c r="E9369" s="211" t="s">
        <v>3292</v>
      </c>
      <c r="F9369" s="211" t="s">
        <v>3291</v>
      </c>
    </row>
    <row r="9370" spans="1:6" x14ac:dyDescent="0.25">
      <c r="A9370" s="211" t="s">
        <v>5360</v>
      </c>
      <c r="B9370" s="211">
        <v>0</v>
      </c>
      <c r="C9370" s="211">
        <v>1</v>
      </c>
      <c r="D9370" s="211" t="s">
        <v>330</v>
      </c>
      <c r="E9370" s="211" t="s">
        <v>3292</v>
      </c>
      <c r="F9370" s="211" t="s">
        <v>3291</v>
      </c>
    </row>
    <row r="9371" spans="1:6" x14ac:dyDescent="0.25">
      <c r="A9371" s="211" t="s">
        <v>5360</v>
      </c>
      <c r="B9371" s="211">
        <v>0</v>
      </c>
      <c r="C9371" s="211">
        <v>1</v>
      </c>
      <c r="D9371" s="211" t="s">
        <v>331</v>
      </c>
      <c r="E9371" s="211" t="s">
        <v>3292</v>
      </c>
      <c r="F9371" s="211" t="s">
        <v>3291</v>
      </c>
    </row>
    <row r="9372" spans="1:6" x14ac:dyDescent="0.25">
      <c r="A9372" s="211" t="s">
        <v>5360</v>
      </c>
      <c r="B9372" s="211">
        <v>0</v>
      </c>
      <c r="C9372" s="211">
        <v>1</v>
      </c>
      <c r="D9372" s="211" t="s">
        <v>336</v>
      </c>
      <c r="E9372" s="211" t="s">
        <v>3292</v>
      </c>
      <c r="F9372" s="211" t="s">
        <v>3291</v>
      </c>
    </row>
    <row r="9373" spans="1:6" x14ac:dyDescent="0.25">
      <c r="A9373" s="211" t="s">
        <v>5360</v>
      </c>
      <c r="B9373" s="211">
        <v>0</v>
      </c>
      <c r="C9373" s="211">
        <v>1</v>
      </c>
      <c r="D9373" s="211" t="s">
        <v>305</v>
      </c>
      <c r="E9373" s="211" t="s">
        <v>3292</v>
      </c>
      <c r="F9373" s="211" t="s">
        <v>3291</v>
      </c>
    </row>
    <row r="9374" spans="1:6" x14ac:dyDescent="0.25">
      <c r="A9374" s="211" t="s">
        <v>5360</v>
      </c>
      <c r="B9374" s="211">
        <v>0</v>
      </c>
      <c r="C9374" s="211">
        <v>1</v>
      </c>
      <c r="D9374" s="211" t="s">
        <v>307</v>
      </c>
      <c r="E9374" s="211" t="s">
        <v>3292</v>
      </c>
      <c r="F9374" s="211" t="s">
        <v>3291</v>
      </c>
    </row>
    <row r="9375" spans="1:6" x14ac:dyDescent="0.25">
      <c r="A9375" s="211" t="s">
        <v>5360</v>
      </c>
      <c r="B9375" s="211">
        <v>0</v>
      </c>
      <c r="C9375" s="211">
        <v>1</v>
      </c>
      <c r="D9375" s="211" t="s">
        <v>333</v>
      </c>
      <c r="E9375" s="211" t="s">
        <v>3292</v>
      </c>
      <c r="F9375" s="211" t="s">
        <v>3291</v>
      </c>
    </row>
    <row r="9376" spans="1:6" x14ac:dyDescent="0.25">
      <c r="A9376" s="211" t="s">
        <v>5360</v>
      </c>
      <c r="B9376" s="211">
        <v>0</v>
      </c>
      <c r="C9376" s="211">
        <v>1</v>
      </c>
      <c r="D9376" s="211" t="s">
        <v>360</v>
      </c>
      <c r="E9376" s="211" t="s">
        <v>3292</v>
      </c>
      <c r="F9376" s="211" t="s">
        <v>3291</v>
      </c>
    </row>
    <row r="9377" spans="1:6" x14ac:dyDescent="0.25">
      <c r="A9377" s="211" t="s">
        <v>5360</v>
      </c>
      <c r="B9377" s="211">
        <v>0</v>
      </c>
      <c r="C9377" s="211">
        <v>1</v>
      </c>
      <c r="D9377" s="211">
        <v>6151</v>
      </c>
      <c r="E9377" s="211" t="s">
        <v>3292</v>
      </c>
      <c r="F9377" s="211" t="s">
        <v>3291</v>
      </c>
    </row>
    <row r="9378" spans="1:6" x14ac:dyDescent="0.25">
      <c r="A9378" s="211" t="s">
        <v>5360</v>
      </c>
      <c r="B9378" s="211">
        <v>0</v>
      </c>
      <c r="C9378" s="211">
        <v>1</v>
      </c>
      <c r="D9378" s="211" t="s">
        <v>2287</v>
      </c>
      <c r="E9378" s="211" t="s">
        <v>3292</v>
      </c>
      <c r="F9378" s="211" t="s">
        <v>3291</v>
      </c>
    </row>
    <row r="9379" spans="1:6" x14ac:dyDescent="0.25">
      <c r="A9379" s="211" t="s">
        <v>5360</v>
      </c>
      <c r="B9379" s="211">
        <v>0</v>
      </c>
      <c r="C9379" s="211">
        <v>1</v>
      </c>
      <c r="D9379" s="211" t="s">
        <v>357</v>
      </c>
      <c r="E9379" s="211" t="s">
        <v>3292</v>
      </c>
      <c r="F9379" s="211" t="s">
        <v>3291</v>
      </c>
    </row>
    <row r="9380" spans="1:6" x14ac:dyDescent="0.25">
      <c r="A9380" s="211" t="s">
        <v>5360</v>
      </c>
      <c r="B9380" s="211">
        <v>0</v>
      </c>
      <c r="C9380" s="211">
        <v>1</v>
      </c>
      <c r="D9380" s="211" t="s">
        <v>1714</v>
      </c>
      <c r="E9380" s="211" t="s">
        <v>3292</v>
      </c>
      <c r="F9380" s="211" t="s">
        <v>3291</v>
      </c>
    </row>
    <row r="9381" spans="1:6" x14ac:dyDescent="0.25">
      <c r="A9381" s="211" t="s">
        <v>5360</v>
      </c>
      <c r="B9381" s="211">
        <v>0</v>
      </c>
      <c r="C9381" s="211">
        <v>1</v>
      </c>
      <c r="D9381" s="211" t="s">
        <v>1716</v>
      </c>
      <c r="E9381" s="211" t="s">
        <v>3292</v>
      </c>
      <c r="F9381" s="211" t="s">
        <v>3291</v>
      </c>
    </row>
    <row r="9382" spans="1:6" x14ac:dyDescent="0.25">
      <c r="A9382" s="211" t="s">
        <v>5360</v>
      </c>
      <c r="B9382" s="211">
        <v>0</v>
      </c>
      <c r="C9382" s="211">
        <v>1</v>
      </c>
      <c r="D9382" s="211" t="s">
        <v>1718</v>
      </c>
      <c r="E9382" s="211" t="s">
        <v>3292</v>
      </c>
      <c r="F9382" s="211" t="s">
        <v>3291</v>
      </c>
    </row>
    <row r="9383" spans="1:6" x14ac:dyDescent="0.25">
      <c r="A9383" s="211" t="s">
        <v>5360</v>
      </c>
      <c r="B9383" s="211">
        <v>0</v>
      </c>
      <c r="C9383" s="211">
        <v>1</v>
      </c>
      <c r="D9383" s="211" t="s">
        <v>2379</v>
      </c>
      <c r="E9383" s="211" t="s">
        <v>3292</v>
      </c>
      <c r="F9383" s="211" t="s">
        <v>3291</v>
      </c>
    </row>
    <row r="9384" spans="1:6" x14ac:dyDescent="0.25">
      <c r="A9384" s="211" t="s">
        <v>5360</v>
      </c>
      <c r="B9384" s="211">
        <v>0</v>
      </c>
      <c r="C9384" s="211">
        <v>1</v>
      </c>
      <c r="D9384" s="211" t="s">
        <v>1722</v>
      </c>
      <c r="E9384" s="211" t="s">
        <v>3292</v>
      </c>
      <c r="F9384" s="211" t="s">
        <v>3291</v>
      </c>
    </row>
    <row r="9385" spans="1:6" x14ac:dyDescent="0.25">
      <c r="A9385" s="211" t="s">
        <v>5360</v>
      </c>
      <c r="B9385" s="211">
        <v>0</v>
      </c>
      <c r="C9385" s="211">
        <v>1</v>
      </c>
      <c r="D9385" s="211" t="s">
        <v>1724</v>
      </c>
      <c r="E9385" s="211" t="s">
        <v>3292</v>
      </c>
      <c r="F9385" s="211" t="s">
        <v>3291</v>
      </c>
    </row>
    <row r="9386" spans="1:6" x14ac:dyDescent="0.25">
      <c r="A9386" s="211" t="s">
        <v>5360</v>
      </c>
      <c r="B9386" s="211">
        <v>0</v>
      </c>
      <c r="C9386" s="211">
        <v>1</v>
      </c>
      <c r="D9386" s="211" t="s">
        <v>72</v>
      </c>
      <c r="E9386" s="211" t="s">
        <v>3292</v>
      </c>
      <c r="F9386" s="211" t="s">
        <v>3291</v>
      </c>
    </row>
    <row r="9387" spans="1:6" x14ac:dyDescent="0.25">
      <c r="A9387" s="211" t="s">
        <v>5360</v>
      </c>
      <c r="B9387" s="211">
        <v>0</v>
      </c>
      <c r="C9387" s="211">
        <v>1</v>
      </c>
      <c r="D9387" s="211" t="s">
        <v>73</v>
      </c>
      <c r="E9387" s="211" t="s">
        <v>3292</v>
      </c>
      <c r="F9387" s="211" t="s">
        <v>3291</v>
      </c>
    </row>
    <row r="9388" spans="1:6" x14ac:dyDescent="0.25">
      <c r="A9388" s="211" t="s">
        <v>5360</v>
      </c>
      <c r="B9388" s="211">
        <v>0</v>
      </c>
      <c r="C9388" s="211">
        <v>1</v>
      </c>
      <c r="D9388" s="211" t="s">
        <v>3107</v>
      </c>
      <c r="E9388" s="211" t="s">
        <v>3292</v>
      </c>
      <c r="F9388" s="211" t="s">
        <v>3291</v>
      </c>
    </row>
    <row r="9389" spans="1:6" x14ac:dyDescent="0.25">
      <c r="A9389" s="211" t="s">
        <v>5360</v>
      </c>
      <c r="B9389" s="211">
        <v>0</v>
      </c>
      <c r="C9389" s="211">
        <v>1</v>
      </c>
      <c r="D9389" s="211" t="s">
        <v>3109</v>
      </c>
      <c r="E9389" s="211" t="s">
        <v>3292</v>
      </c>
      <c r="F9389" s="211" t="s">
        <v>3291</v>
      </c>
    </row>
    <row r="9390" spans="1:6" x14ac:dyDescent="0.25">
      <c r="A9390" s="211" t="s">
        <v>5360</v>
      </c>
      <c r="B9390" s="211">
        <v>0</v>
      </c>
      <c r="C9390" s="211">
        <v>1</v>
      </c>
      <c r="D9390" s="211" t="s">
        <v>3111</v>
      </c>
      <c r="E9390" s="211" t="s">
        <v>3292</v>
      </c>
      <c r="F9390" s="211" t="s">
        <v>3291</v>
      </c>
    </row>
    <row r="9391" spans="1:6" x14ac:dyDescent="0.25">
      <c r="A9391" s="211" t="s">
        <v>5360</v>
      </c>
      <c r="B9391" s="211">
        <v>0</v>
      </c>
      <c r="C9391" s="211">
        <v>1</v>
      </c>
      <c r="D9391" s="211" t="s">
        <v>3192</v>
      </c>
      <c r="E9391" s="211" t="s">
        <v>3292</v>
      </c>
      <c r="F9391" s="211" t="s">
        <v>3291</v>
      </c>
    </row>
    <row r="9392" spans="1:6" x14ac:dyDescent="0.25">
      <c r="A9392" s="211" t="s">
        <v>5360</v>
      </c>
      <c r="B9392" s="211">
        <v>0</v>
      </c>
      <c r="C9392" s="211">
        <v>1</v>
      </c>
      <c r="D9392" s="211" t="s">
        <v>926</v>
      </c>
      <c r="E9392" s="211" t="s">
        <v>3292</v>
      </c>
      <c r="F9392" s="211" t="s">
        <v>3291</v>
      </c>
    </row>
    <row r="9393" spans="1:6" x14ac:dyDescent="0.25">
      <c r="A9393" s="211" t="s">
        <v>5360</v>
      </c>
      <c r="B9393" s="211">
        <v>0</v>
      </c>
      <c r="C9393" s="211">
        <v>1</v>
      </c>
      <c r="D9393" s="211" t="s">
        <v>3381</v>
      </c>
      <c r="E9393" s="211" t="s">
        <v>3292</v>
      </c>
      <c r="F9393" s="211" t="s">
        <v>3291</v>
      </c>
    </row>
    <row r="9394" spans="1:6" x14ac:dyDescent="0.25">
      <c r="A9394" s="211" t="s">
        <v>5360</v>
      </c>
      <c r="B9394" s="211">
        <v>0</v>
      </c>
      <c r="C9394" s="211">
        <v>1</v>
      </c>
      <c r="D9394" s="211" t="s">
        <v>3367</v>
      </c>
      <c r="E9394" s="211" t="s">
        <v>3292</v>
      </c>
      <c r="F9394" s="211" t="s">
        <v>3291</v>
      </c>
    </row>
    <row r="9395" spans="1:6" x14ac:dyDescent="0.25">
      <c r="A9395" s="211" t="s">
        <v>5360</v>
      </c>
      <c r="B9395" s="211">
        <v>0</v>
      </c>
      <c r="C9395" s="211">
        <v>1</v>
      </c>
      <c r="D9395" s="211" t="s">
        <v>3371</v>
      </c>
      <c r="E9395" s="211" t="s">
        <v>3292</v>
      </c>
      <c r="F9395" s="211" t="s">
        <v>3291</v>
      </c>
    </row>
    <row r="9396" spans="1:6" x14ac:dyDescent="0.25">
      <c r="A9396" s="211" t="s">
        <v>5360</v>
      </c>
      <c r="B9396" s="211">
        <v>0</v>
      </c>
      <c r="C9396" s="211">
        <v>1</v>
      </c>
      <c r="D9396" s="211" t="s">
        <v>3366</v>
      </c>
      <c r="E9396" s="211" t="s">
        <v>3292</v>
      </c>
      <c r="F9396" s="211" t="s">
        <v>3291</v>
      </c>
    </row>
    <row r="9397" spans="1:6" x14ac:dyDescent="0.25">
      <c r="A9397" s="211" t="s">
        <v>5360</v>
      </c>
      <c r="B9397" s="211">
        <v>0</v>
      </c>
      <c r="C9397" s="211">
        <v>1</v>
      </c>
      <c r="D9397" s="211" t="s">
        <v>3370</v>
      </c>
      <c r="E9397" s="211" t="s">
        <v>3292</v>
      </c>
      <c r="F9397" s="211" t="s">
        <v>3291</v>
      </c>
    </row>
    <row r="9398" spans="1:6" x14ac:dyDescent="0.25">
      <c r="A9398" s="211" t="s">
        <v>5360</v>
      </c>
      <c r="B9398" s="211">
        <v>0</v>
      </c>
      <c r="C9398" s="211">
        <v>1</v>
      </c>
      <c r="D9398" s="211" t="s">
        <v>3369</v>
      </c>
      <c r="E9398" s="211" t="s">
        <v>3292</v>
      </c>
      <c r="F9398" s="211" t="s">
        <v>3291</v>
      </c>
    </row>
    <row r="9399" spans="1:6" x14ac:dyDescent="0.25">
      <c r="A9399" s="211" t="s">
        <v>5360</v>
      </c>
      <c r="B9399" s="211">
        <v>0</v>
      </c>
      <c r="C9399" s="211">
        <v>1</v>
      </c>
      <c r="D9399" s="211" t="s">
        <v>3372</v>
      </c>
      <c r="E9399" s="211" t="s">
        <v>3292</v>
      </c>
      <c r="F9399" s="211" t="s">
        <v>3291</v>
      </c>
    </row>
    <row r="9400" spans="1:6" x14ac:dyDescent="0.25">
      <c r="A9400" s="211" t="s">
        <v>5360</v>
      </c>
      <c r="B9400" s="211">
        <v>0</v>
      </c>
      <c r="C9400" s="211">
        <v>1</v>
      </c>
      <c r="D9400" s="211" t="s">
        <v>3365</v>
      </c>
      <c r="E9400" s="211" t="s">
        <v>3292</v>
      </c>
      <c r="F9400" s="211" t="s">
        <v>3291</v>
      </c>
    </row>
    <row r="9401" spans="1:6" x14ac:dyDescent="0.25">
      <c r="A9401" s="211" t="s">
        <v>5360</v>
      </c>
      <c r="B9401" s="211">
        <v>0</v>
      </c>
      <c r="C9401" s="211">
        <v>1</v>
      </c>
      <c r="D9401" s="211" t="s">
        <v>3368</v>
      </c>
      <c r="E9401" s="211" t="s">
        <v>3292</v>
      </c>
      <c r="F9401" s="211" t="s">
        <v>3291</v>
      </c>
    </row>
    <row r="9402" spans="1:6" x14ac:dyDescent="0.25">
      <c r="A9402" s="211" t="s">
        <v>5360</v>
      </c>
      <c r="B9402" s="211">
        <v>0</v>
      </c>
      <c r="C9402" s="211">
        <v>1</v>
      </c>
      <c r="D9402" s="211" t="s">
        <v>3382</v>
      </c>
      <c r="E9402" s="211" t="s">
        <v>3292</v>
      </c>
      <c r="F9402" s="211" t="s">
        <v>3291</v>
      </c>
    </row>
    <row r="9403" spans="1:6" x14ac:dyDescent="0.25">
      <c r="A9403" s="211" t="s">
        <v>5360</v>
      </c>
      <c r="B9403" s="211">
        <v>0</v>
      </c>
      <c r="C9403" s="211">
        <v>1</v>
      </c>
      <c r="D9403" s="211" t="s">
        <v>4287</v>
      </c>
      <c r="E9403" s="211" t="s">
        <v>127</v>
      </c>
      <c r="F9403" s="211" t="s">
        <v>3291</v>
      </c>
    </row>
    <row r="9404" spans="1:6" x14ac:dyDescent="0.25">
      <c r="A9404" s="211" t="s">
        <v>5360</v>
      </c>
      <c r="B9404" s="211">
        <v>0</v>
      </c>
      <c r="C9404" s="211">
        <v>1</v>
      </c>
      <c r="D9404" s="211" t="s">
        <v>3960</v>
      </c>
      <c r="E9404" s="211" t="s">
        <v>127</v>
      </c>
      <c r="F9404" s="211" t="s">
        <v>3291</v>
      </c>
    </row>
    <row r="9405" spans="1:6" x14ac:dyDescent="0.25">
      <c r="A9405" s="211" t="s">
        <v>5360</v>
      </c>
      <c r="B9405" s="211">
        <v>0</v>
      </c>
      <c r="C9405" s="211">
        <v>1</v>
      </c>
      <c r="D9405" s="211" t="s">
        <v>130</v>
      </c>
      <c r="E9405" s="211" t="s">
        <v>127</v>
      </c>
      <c r="F9405" s="211" t="s">
        <v>3291</v>
      </c>
    </row>
    <row r="9406" spans="1:6" x14ac:dyDescent="0.25">
      <c r="A9406" s="211" t="s">
        <v>5360</v>
      </c>
      <c r="B9406" s="211">
        <v>0</v>
      </c>
      <c r="C9406" s="211">
        <v>1</v>
      </c>
      <c r="D9406" s="211" t="s">
        <v>3568</v>
      </c>
      <c r="E9406" s="211" t="s">
        <v>127</v>
      </c>
      <c r="F9406" s="211" t="s">
        <v>3291</v>
      </c>
    </row>
    <row r="9407" spans="1:6" x14ac:dyDescent="0.25">
      <c r="A9407" s="211" t="s">
        <v>5360</v>
      </c>
      <c r="B9407" s="211">
        <v>0</v>
      </c>
      <c r="C9407" s="211">
        <v>1</v>
      </c>
      <c r="D9407" s="370" t="s">
        <v>3784</v>
      </c>
      <c r="E9407" s="211" t="s">
        <v>127</v>
      </c>
      <c r="F9407" s="211" t="s">
        <v>3291</v>
      </c>
    </row>
    <row r="9408" spans="1:6" x14ac:dyDescent="0.25">
      <c r="A9408" s="211" t="s">
        <v>5358</v>
      </c>
      <c r="B9408" s="211">
        <v>0</v>
      </c>
      <c r="C9408" s="211">
        <v>1</v>
      </c>
      <c r="D9408" s="211" t="s">
        <v>379</v>
      </c>
      <c r="E9408" s="211" t="s">
        <v>3482</v>
      </c>
      <c r="F9408" s="211" t="s">
        <v>3291</v>
      </c>
    </row>
    <row r="9409" spans="1:6" x14ac:dyDescent="0.25">
      <c r="A9409" s="211" t="s">
        <v>5358</v>
      </c>
      <c r="B9409" s="211">
        <v>0</v>
      </c>
      <c r="C9409" s="211">
        <v>1</v>
      </c>
      <c r="D9409" s="211" t="s">
        <v>385</v>
      </c>
      <c r="E9409" s="211" t="s">
        <v>3482</v>
      </c>
      <c r="F9409" s="211" t="s">
        <v>3291</v>
      </c>
    </row>
    <row r="9410" spans="1:6" x14ac:dyDescent="0.25">
      <c r="A9410" s="211" t="s">
        <v>5358</v>
      </c>
      <c r="B9410" s="211">
        <v>0</v>
      </c>
      <c r="C9410" s="211">
        <v>1</v>
      </c>
      <c r="D9410" s="211" t="s">
        <v>3162</v>
      </c>
      <c r="E9410" s="211" t="s">
        <v>3482</v>
      </c>
      <c r="F9410" s="211" t="s">
        <v>3291</v>
      </c>
    </row>
    <row r="9411" spans="1:6" x14ac:dyDescent="0.25">
      <c r="A9411" s="211" t="s">
        <v>5358</v>
      </c>
      <c r="B9411" s="211">
        <v>0</v>
      </c>
      <c r="C9411" s="211">
        <v>1</v>
      </c>
      <c r="D9411" s="211" t="s">
        <v>3247</v>
      </c>
      <c r="E9411" s="211" t="s">
        <v>3482</v>
      </c>
      <c r="F9411" s="211" t="s">
        <v>3291</v>
      </c>
    </row>
    <row r="9412" spans="1:6" x14ac:dyDescent="0.25">
      <c r="A9412" s="211" t="s">
        <v>5358</v>
      </c>
      <c r="B9412" s="211">
        <v>0</v>
      </c>
      <c r="C9412" s="211">
        <v>1</v>
      </c>
      <c r="D9412" s="211" t="s">
        <v>2283</v>
      </c>
      <c r="E9412" s="211" t="s">
        <v>3482</v>
      </c>
      <c r="F9412" s="211" t="s">
        <v>3291</v>
      </c>
    </row>
    <row r="9413" spans="1:6" x14ac:dyDescent="0.25">
      <c r="A9413" s="211" t="s">
        <v>5358</v>
      </c>
      <c r="B9413" s="211">
        <v>0</v>
      </c>
      <c r="C9413" s="211">
        <v>1</v>
      </c>
      <c r="D9413" s="211" t="s">
        <v>2282</v>
      </c>
      <c r="E9413" s="211" t="s">
        <v>3482</v>
      </c>
      <c r="F9413" s="211" t="s">
        <v>3291</v>
      </c>
    </row>
    <row r="9414" spans="1:6" x14ac:dyDescent="0.25">
      <c r="A9414" s="211" t="s">
        <v>5358</v>
      </c>
      <c r="B9414" s="211">
        <v>0</v>
      </c>
      <c r="C9414" s="211">
        <v>1</v>
      </c>
      <c r="D9414" s="211" t="s">
        <v>642</v>
      </c>
      <c r="E9414" s="211" t="s">
        <v>3482</v>
      </c>
      <c r="F9414" s="211" t="s">
        <v>3291</v>
      </c>
    </row>
    <row r="9415" spans="1:6" x14ac:dyDescent="0.25">
      <c r="A9415" s="211" t="s">
        <v>5358</v>
      </c>
      <c r="B9415" s="211">
        <v>0</v>
      </c>
      <c r="C9415" s="211">
        <v>1</v>
      </c>
      <c r="D9415" s="211" t="s">
        <v>397</v>
      </c>
      <c r="E9415" s="211" t="s">
        <v>3482</v>
      </c>
      <c r="F9415" s="211" t="s">
        <v>3291</v>
      </c>
    </row>
    <row r="9416" spans="1:6" x14ac:dyDescent="0.25">
      <c r="A9416" s="211" t="s">
        <v>5358</v>
      </c>
      <c r="B9416" s="211">
        <v>0</v>
      </c>
      <c r="C9416" s="211">
        <v>1</v>
      </c>
      <c r="D9416" s="211" t="s">
        <v>933</v>
      </c>
      <c r="E9416" s="211" t="s">
        <v>3482</v>
      </c>
      <c r="F9416" s="211" t="s">
        <v>3291</v>
      </c>
    </row>
    <row r="9417" spans="1:6" x14ac:dyDescent="0.25">
      <c r="A9417" s="211" t="s">
        <v>5358</v>
      </c>
      <c r="B9417" s="211">
        <v>0</v>
      </c>
      <c r="C9417" s="211">
        <v>1</v>
      </c>
      <c r="D9417" s="211" t="s">
        <v>1045</v>
      </c>
      <c r="E9417" s="211" t="s">
        <v>3482</v>
      </c>
      <c r="F9417" s="211" t="s">
        <v>3291</v>
      </c>
    </row>
    <row r="9418" spans="1:6" x14ac:dyDescent="0.25">
      <c r="A9418" s="211" t="s">
        <v>5358</v>
      </c>
      <c r="B9418" s="211">
        <v>0</v>
      </c>
      <c r="C9418" s="211">
        <v>1</v>
      </c>
      <c r="D9418" s="211" t="s">
        <v>1048</v>
      </c>
      <c r="E9418" s="211" t="s">
        <v>3292</v>
      </c>
      <c r="F9418" s="211" t="s">
        <v>3291</v>
      </c>
    </row>
    <row r="9419" spans="1:6" x14ac:dyDescent="0.25">
      <c r="A9419" s="211" t="s">
        <v>5358</v>
      </c>
      <c r="B9419" s="211">
        <v>0</v>
      </c>
      <c r="C9419" s="211">
        <v>1</v>
      </c>
      <c r="D9419" s="211" t="s">
        <v>395</v>
      </c>
      <c r="E9419" s="211" t="s">
        <v>3482</v>
      </c>
      <c r="F9419" s="211" t="s">
        <v>3291</v>
      </c>
    </row>
    <row r="9420" spans="1:6" x14ac:dyDescent="0.25">
      <c r="A9420" s="211" t="s">
        <v>5358</v>
      </c>
      <c r="B9420" s="211">
        <v>0</v>
      </c>
      <c r="C9420" s="211">
        <v>1</v>
      </c>
      <c r="D9420" s="211" t="s">
        <v>400</v>
      </c>
      <c r="E9420" s="211" t="s">
        <v>3482</v>
      </c>
      <c r="F9420" s="211" t="s">
        <v>3291</v>
      </c>
    </row>
    <row r="9421" spans="1:6" x14ac:dyDescent="0.25">
      <c r="A9421" s="211" t="s">
        <v>5358</v>
      </c>
      <c r="B9421" s="211">
        <v>0</v>
      </c>
      <c r="C9421" s="211">
        <v>1</v>
      </c>
      <c r="D9421" s="211" t="s">
        <v>1042</v>
      </c>
      <c r="E9421" s="211" t="s">
        <v>3482</v>
      </c>
      <c r="F9421" s="211" t="s">
        <v>3291</v>
      </c>
    </row>
    <row r="9422" spans="1:6" x14ac:dyDescent="0.25">
      <c r="A9422" s="211" t="s">
        <v>5358</v>
      </c>
      <c r="B9422" s="211">
        <v>0</v>
      </c>
      <c r="C9422" s="211">
        <v>1</v>
      </c>
      <c r="D9422" s="211" t="s">
        <v>392</v>
      </c>
      <c r="E9422" s="211" t="s">
        <v>3292</v>
      </c>
      <c r="F9422" s="211" t="s">
        <v>3291</v>
      </c>
    </row>
    <row r="9423" spans="1:6" x14ac:dyDescent="0.25">
      <c r="A9423" s="211" t="s">
        <v>5358</v>
      </c>
      <c r="B9423" s="211">
        <v>0</v>
      </c>
      <c r="C9423" s="211">
        <v>1</v>
      </c>
      <c r="D9423" s="211" t="s">
        <v>292</v>
      </c>
      <c r="E9423" s="211" t="s">
        <v>3292</v>
      </c>
      <c r="F9423" s="211" t="s">
        <v>3291</v>
      </c>
    </row>
    <row r="9424" spans="1:6" x14ac:dyDescent="0.25">
      <c r="A9424" s="211" t="s">
        <v>5358</v>
      </c>
      <c r="B9424" s="211">
        <v>0</v>
      </c>
      <c r="C9424" s="211">
        <v>1</v>
      </c>
      <c r="D9424" s="211" t="s">
        <v>403</v>
      </c>
      <c r="E9424" s="211" t="s">
        <v>3292</v>
      </c>
      <c r="F9424" s="211" t="s">
        <v>3291</v>
      </c>
    </row>
    <row r="9425" spans="1:6" x14ac:dyDescent="0.25">
      <c r="A9425" s="211" t="s">
        <v>5358</v>
      </c>
      <c r="B9425" s="211">
        <v>0</v>
      </c>
      <c r="C9425" s="211">
        <v>1</v>
      </c>
      <c r="D9425" s="211" t="s">
        <v>932</v>
      </c>
      <c r="E9425" s="211" t="s">
        <v>3292</v>
      </c>
      <c r="F9425" s="211" t="s">
        <v>3291</v>
      </c>
    </row>
    <row r="9426" spans="1:6" x14ac:dyDescent="0.25">
      <c r="A9426" s="211" t="s">
        <v>5358</v>
      </c>
      <c r="B9426" s="211">
        <v>0</v>
      </c>
      <c r="C9426" s="211">
        <v>1</v>
      </c>
      <c r="D9426" s="211" t="s">
        <v>381</v>
      </c>
      <c r="E9426" s="211" t="s">
        <v>3292</v>
      </c>
      <c r="F9426" s="211" t="s">
        <v>3291</v>
      </c>
    </row>
    <row r="9427" spans="1:6" x14ac:dyDescent="0.25">
      <c r="A9427" s="211" t="s">
        <v>5358</v>
      </c>
      <c r="B9427" s="211">
        <v>0</v>
      </c>
      <c r="C9427" s="211">
        <v>1</v>
      </c>
      <c r="D9427" s="211" t="s">
        <v>767</v>
      </c>
      <c r="E9427" s="211" t="s">
        <v>3292</v>
      </c>
      <c r="F9427" s="211" t="s">
        <v>3291</v>
      </c>
    </row>
    <row r="9428" spans="1:6" x14ac:dyDescent="0.25">
      <c r="A9428" s="211" t="s">
        <v>5358</v>
      </c>
      <c r="B9428" s="211">
        <v>0</v>
      </c>
      <c r="C9428" s="211">
        <v>1</v>
      </c>
      <c r="D9428" s="211" t="s">
        <v>3200</v>
      </c>
      <c r="E9428" s="211" t="s">
        <v>127</v>
      </c>
      <c r="F9428" s="211" t="s">
        <v>3291</v>
      </c>
    </row>
    <row r="9429" spans="1:6" x14ac:dyDescent="0.25">
      <c r="A9429" s="211" t="s">
        <v>5358</v>
      </c>
      <c r="B9429" s="211">
        <v>0</v>
      </c>
      <c r="C9429" s="211">
        <v>1</v>
      </c>
      <c r="D9429" s="211" t="s">
        <v>3199</v>
      </c>
      <c r="E9429" s="211" t="s">
        <v>3292</v>
      </c>
      <c r="F9429" s="211" t="s">
        <v>3291</v>
      </c>
    </row>
    <row r="9430" spans="1:6" x14ac:dyDescent="0.25">
      <c r="A9430" s="211" t="s">
        <v>5358</v>
      </c>
      <c r="B9430" s="211">
        <v>0</v>
      </c>
      <c r="C9430" s="211">
        <v>1</v>
      </c>
      <c r="D9430" s="211" t="s">
        <v>3079</v>
      </c>
      <c r="E9430" s="211" t="s">
        <v>127</v>
      </c>
      <c r="F9430" s="211" t="s">
        <v>3291</v>
      </c>
    </row>
    <row r="9431" spans="1:6" x14ac:dyDescent="0.25">
      <c r="A9431" s="211" t="s">
        <v>5358</v>
      </c>
      <c r="B9431" s="211">
        <v>0</v>
      </c>
      <c r="C9431" s="211">
        <v>1</v>
      </c>
      <c r="D9431" s="211" t="s">
        <v>3080</v>
      </c>
      <c r="E9431" s="211" t="s">
        <v>3292</v>
      </c>
      <c r="F9431" s="211" t="s">
        <v>3291</v>
      </c>
    </row>
    <row r="9432" spans="1:6" x14ac:dyDescent="0.25">
      <c r="A9432" s="211" t="s">
        <v>5358</v>
      </c>
      <c r="B9432" s="211">
        <v>0</v>
      </c>
      <c r="C9432" s="211">
        <v>1</v>
      </c>
      <c r="D9432" s="211" t="s">
        <v>87</v>
      </c>
      <c r="E9432" s="211" t="s">
        <v>3292</v>
      </c>
      <c r="F9432" s="211" t="s">
        <v>3291</v>
      </c>
    </row>
    <row r="9433" spans="1:6" x14ac:dyDescent="0.25">
      <c r="A9433" s="211" t="s">
        <v>5358</v>
      </c>
      <c r="B9433" s="211">
        <v>0</v>
      </c>
      <c r="C9433" s="211">
        <v>1</v>
      </c>
      <c r="D9433" s="211" t="s">
        <v>209</v>
      </c>
      <c r="E9433" s="211" t="s">
        <v>3292</v>
      </c>
      <c r="F9433" s="211" t="s">
        <v>3291</v>
      </c>
    </row>
    <row r="9434" spans="1:6" x14ac:dyDescent="0.25">
      <c r="A9434" s="211" t="s">
        <v>5358</v>
      </c>
      <c r="B9434" s="211">
        <v>0</v>
      </c>
      <c r="C9434" s="211">
        <v>1</v>
      </c>
      <c r="D9434" s="211" t="s">
        <v>208</v>
      </c>
      <c r="E9434" s="211" t="s">
        <v>3292</v>
      </c>
      <c r="F9434" s="211" t="s">
        <v>3291</v>
      </c>
    </row>
    <row r="9435" spans="1:6" x14ac:dyDescent="0.25">
      <c r="A9435" s="211" t="s">
        <v>5358</v>
      </c>
      <c r="B9435" s="211">
        <v>0</v>
      </c>
      <c r="C9435" s="211">
        <v>1</v>
      </c>
      <c r="D9435" s="211" t="s">
        <v>3584</v>
      </c>
      <c r="E9435" s="211" t="s">
        <v>3292</v>
      </c>
      <c r="F9435" s="211" t="s">
        <v>3291</v>
      </c>
    </row>
    <row r="9436" spans="1:6" x14ac:dyDescent="0.25">
      <c r="A9436" s="211" t="s">
        <v>5358</v>
      </c>
      <c r="B9436" s="211">
        <v>0</v>
      </c>
      <c r="C9436" s="211">
        <v>1</v>
      </c>
      <c r="D9436" s="211" t="s">
        <v>3532</v>
      </c>
      <c r="E9436" s="211" t="s">
        <v>3292</v>
      </c>
      <c r="F9436" s="211" t="s">
        <v>3291</v>
      </c>
    </row>
    <row r="9437" spans="1:6" x14ac:dyDescent="0.25">
      <c r="A9437" s="211" t="s">
        <v>5358</v>
      </c>
      <c r="B9437" s="211">
        <v>0</v>
      </c>
      <c r="C9437" s="211">
        <v>1</v>
      </c>
      <c r="D9437" s="211" t="s">
        <v>1050</v>
      </c>
      <c r="E9437" s="211" t="s">
        <v>3292</v>
      </c>
      <c r="F9437" s="211" t="s">
        <v>3291</v>
      </c>
    </row>
    <row r="9438" spans="1:6" x14ac:dyDescent="0.25">
      <c r="A9438" s="211" t="s">
        <v>5358</v>
      </c>
      <c r="B9438" s="211">
        <v>0</v>
      </c>
      <c r="C9438" s="211">
        <v>1</v>
      </c>
      <c r="D9438" s="211" t="s">
        <v>1043</v>
      </c>
      <c r="E9438" s="211" t="s">
        <v>3292</v>
      </c>
      <c r="F9438" s="211" t="s">
        <v>3291</v>
      </c>
    </row>
    <row r="9439" spans="1:6" x14ac:dyDescent="0.25">
      <c r="A9439" s="211" t="s">
        <v>5358</v>
      </c>
      <c r="B9439" s="211">
        <v>0</v>
      </c>
      <c r="C9439" s="211">
        <v>1</v>
      </c>
      <c r="D9439" s="211" t="s">
        <v>303</v>
      </c>
      <c r="E9439" s="211" t="s">
        <v>3292</v>
      </c>
      <c r="F9439" s="211" t="s">
        <v>3291</v>
      </c>
    </row>
    <row r="9440" spans="1:6" x14ac:dyDescent="0.25">
      <c r="A9440" s="211" t="s">
        <v>5358</v>
      </c>
      <c r="B9440" s="211">
        <v>0</v>
      </c>
      <c r="C9440" s="211">
        <v>1</v>
      </c>
      <c r="D9440" s="211" t="s">
        <v>314</v>
      </c>
      <c r="E9440" s="211" t="s">
        <v>3292</v>
      </c>
      <c r="F9440" s="211" t="s">
        <v>3291</v>
      </c>
    </row>
    <row r="9441" spans="1:6" x14ac:dyDescent="0.25">
      <c r="A9441" s="211" t="s">
        <v>5358</v>
      </c>
      <c r="B9441" s="211">
        <v>0</v>
      </c>
      <c r="C9441" s="211">
        <v>1</v>
      </c>
      <c r="D9441" s="211" t="s">
        <v>302</v>
      </c>
      <c r="E9441" s="211" t="s">
        <v>3292</v>
      </c>
      <c r="F9441" s="211" t="s">
        <v>3291</v>
      </c>
    </row>
    <row r="9442" spans="1:6" x14ac:dyDescent="0.25">
      <c r="A9442" s="211" t="s">
        <v>5358</v>
      </c>
      <c r="B9442" s="211">
        <v>0</v>
      </c>
      <c r="C9442" s="211">
        <v>1</v>
      </c>
      <c r="D9442" s="211" t="s">
        <v>316</v>
      </c>
      <c r="E9442" s="211" t="s">
        <v>3292</v>
      </c>
      <c r="F9442" s="211" t="s">
        <v>3291</v>
      </c>
    </row>
    <row r="9443" spans="1:6" x14ac:dyDescent="0.25">
      <c r="A9443" s="211" t="s">
        <v>5358</v>
      </c>
      <c r="B9443" s="211">
        <v>0</v>
      </c>
      <c r="C9443" s="211">
        <v>1</v>
      </c>
      <c r="D9443" s="211" t="s">
        <v>317</v>
      </c>
      <c r="E9443" s="211" t="s">
        <v>3292</v>
      </c>
      <c r="F9443" s="211" t="s">
        <v>3291</v>
      </c>
    </row>
    <row r="9444" spans="1:6" x14ac:dyDescent="0.25">
      <c r="A9444" s="211" t="s">
        <v>5358</v>
      </c>
      <c r="B9444" s="211">
        <v>0</v>
      </c>
      <c r="C9444" s="211">
        <v>1</v>
      </c>
      <c r="D9444" s="211" t="s">
        <v>319</v>
      </c>
      <c r="E9444" s="211" t="s">
        <v>3292</v>
      </c>
      <c r="F9444" s="211" t="s">
        <v>3291</v>
      </c>
    </row>
    <row r="9445" spans="1:6" x14ac:dyDescent="0.25">
      <c r="A9445" s="211" t="s">
        <v>5358</v>
      </c>
      <c r="B9445" s="211">
        <v>0</v>
      </c>
      <c r="C9445" s="211">
        <v>1</v>
      </c>
      <c r="D9445" s="211" t="s">
        <v>276</v>
      </c>
      <c r="E9445" s="211" t="s">
        <v>3292</v>
      </c>
      <c r="F9445" s="211" t="s">
        <v>3291</v>
      </c>
    </row>
    <row r="9446" spans="1:6" x14ac:dyDescent="0.25">
      <c r="A9446" s="211" t="s">
        <v>5358</v>
      </c>
      <c r="B9446" s="211">
        <v>0</v>
      </c>
      <c r="C9446" s="211">
        <v>1</v>
      </c>
      <c r="D9446" s="211" t="s">
        <v>327</v>
      </c>
      <c r="E9446" s="211" t="s">
        <v>3292</v>
      </c>
      <c r="F9446" s="211" t="s">
        <v>3291</v>
      </c>
    </row>
    <row r="9447" spans="1:6" x14ac:dyDescent="0.25">
      <c r="A9447" s="211" t="s">
        <v>5358</v>
      </c>
      <c r="B9447" s="211">
        <v>0</v>
      </c>
      <c r="C9447" s="211">
        <v>1</v>
      </c>
      <c r="D9447" s="211" t="s">
        <v>323</v>
      </c>
      <c r="E9447" s="211" t="s">
        <v>3292</v>
      </c>
      <c r="F9447" s="211" t="s">
        <v>3291</v>
      </c>
    </row>
    <row r="9448" spans="1:6" x14ac:dyDescent="0.25">
      <c r="A9448" s="211" t="s">
        <v>5358</v>
      </c>
      <c r="B9448" s="211">
        <v>0</v>
      </c>
      <c r="C9448" s="211">
        <v>1</v>
      </c>
      <c r="D9448" s="211" t="s">
        <v>321</v>
      </c>
      <c r="E9448" s="211" t="s">
        <v>3292</v>
      </c>
      <c r="F9448" s="211" t="s">
        <v>3291</v>
      </c>
    </row>
    <row r="9449" spans="1:6" x14ac:dyDescent="0.25">
      <c r="A9449" s="211" t="s">
        <v>5358</v>
      </c>
      <c r="B9449" s="211">
        <v>0</v>
      </c>
      <c r="C9449" s="211">
        <v>1</v>
      </c>
      <c r="D9449" s="211" t="s">
        <v>325</v>
      </c>
      <c r="E9449" s="211" t="s">
        <v>3292</v>
      </c>
      <c r="F9449" s="211" t="s">
        <v>3291</v>
      </c>
    </row>
    <row r="9450" spans="1:6" x14ac:dyDescent="0.25">
      <c r="A9450" s="211" t="s">
        <v>5358</v>
      </c>
      <c r="B9450" s="211">
        <v>0</v>
      </c>
      <c r="C9450" s="211">
        <v>1</v>
      </c>
      <c r="D9450" s="211" t="s">
        <v>337</v>
      </c>
      <c r="E9450" s="211" t="s">
        <v>3292</v>
      </c>
      <c r="F9450" s="211" t="s">
        <v>3291</v>
      </c>
    </row>
    <row r="9451" spans="1:6" x14ac:dyDescent="0.25">
      <c r="A9451" s="211" t="s">
        <v>5358</v>
      </c>
      <c r="B9451" s="211">
        <v>0</v>
      </c>
      <c r="C9451" s="211">
        <v>1</v>
      </c>
      <c r="D9451" s="211" t="s">
        <v>315</v>
      </c>
      <c r="E9451" s="211" t="s">
        <v>3292</v>
      </c>
      <c r="F9451" s="211" t="s">
        <v>3291</v>
      </c>
    </row>
    <row r="9452" spans="1:6" x14ac:dyDescent="0.25">
      <c r="A9452" s="211" t="s">
        <v>5358</v>
      </c>
      <c r="B9452" s="211">
        <v>0</v>
      </c>
      <c r="C9452" s="211">
        <v>1</v>
      </c>
      <c r="D9452" s="211" t="s">
        <v>335</v>
      </c>
      <c r="E9452" s="211" t="s">
        <v>3292</v>
      </c>
      <c r="F9452" s="211" t="s">
        <v>3291</v>
      </c>
    </row>
    <row r="9453" spans="1:6" x14ac:dyDescent="0.25">
      <c r="A9453" s="211" t="s">
        <v>5358</v>
      </c>
      <c r="B9453" s="211">
        <v>0</v>
      </c>
      <c r="C9453" s="211">
        <v>1</v>
      </c>
      <c r="D9453" s="211" t="s">
        <v>329</v>
      </c>
      <c r="E9453" s="211" t="s">
        <v>3292</v>
      </c>
      <c r="F9453" s="211" t="s">
        <v>3291</v>
      </c>
    </row>
    <row r="9454" spans="1:6" x14ac:dyDescent="0.25">
      <c r="A9454" s="211" t="s">
        <v>5358</v>
      </c>
      <c r="B9454" s="211">
        <v>0</v>
      </c>
      <c r="C9454" s="211">
        <v>1</v>
      </c>
      <c r="D9454" s="211" t="s">
        <v>332</v>
      </c>
      <c r="E9454" s="211" t="s">
        <v>3292</v>
      </c>
      <c r="F9454" s="211" t="s">
        <v>3291</v>
      </c>
    </row>
    <row r="9455" spans="1:6" x14ac:dyDescent="0.25">
      <c r="A9455" s="211" t="s">
        <v>5358</v>
      </c>
      <c r="B9455" s="211">
        <v>0</v>
      </c>
      <c r="C9455" s="211">
        <v>1</v>
      </c>
      <c r="D9455" s="211" t="s">
        <v>330</v>
      </c>
      <c r="E9455" s="211" t="s">
        <v>3292</v>
      </c>
      <c r="F9455" s="211" t="s">
        <v>3291</v>
      </c>
    </row>
    <row r="9456" spans="1:6" x14ac:dyDescent="0.25">
      <c r="A9456" s="211" t="s">
        <v>5358</v>
      </c>
      <c r="B9456" s="211">
        <v>0</v>
      </c>
      <c r="C9456" s="211">
        <v>1</v>
      </c>
      <c r="D9456" s="211" t="s">
        <v>331</v>
      </c>
      <c r="E9456" s="211" t="s">
        <v>3292</v>
      </c>
      <c r="F9456" s="211" t="s">
        <v>3291</v>
      </c>
    </row>
    <row r="9457" spans="1:6" x14ac:dyDescent="0.25">
      <c r="A9457" s="211" t="s">
        <v>5358</v>
      </c>
      <c r="B9457" s="211">
        <v>0</v>
      </c>
      <c r="C9457" s="211">
        <v>1</v>
      </c>
      <c r="D9457" s="211" t="s">
        <v>336</v>
      </c>
      <c r="E9457" s="211" t="s">
        <v>3292</v>
      </c>
      <c r="F9457" s="211" t="s">
        <v>3291</v>
      </c>
    </row>
    <row r="9458" spans="1:6" x14ac:dyDescent="0.25">
      <c r="A9458" s="211" t="s">
        <v>5358</v>
      </c>
      <c r="B9458" s="211">
        <v>0</v>
      </c>
      <c r="C9458" s="211">
        <v>1</v>
      </c>
      <c r="D9458" s="211" t="s">
        <v>305</v>
      </c>
      <c r="E9458" s="211" t="s">
        <v>3292</v>
      </c>
      <c r="F9458" s="211" t="s">
        <v>3291</v>
      </c>
    </row>
    <row r="9459" spans="1:6" x14ac:dyDescent="0.25">
      <c r="A9459" s="211" t="s">
        <v>5358</v>
      </c>
      <c r="B9459" s="211">
        <v>0</v>
      </c>
      <c r="C9459" s="211">
        <v>1</v>
      </c>
      <c r="D9459" s="211" t="s">
        <v>307</v>
      </c>
      <c r="E9459" s="211" t="s">
        <v>3292</v>
      </c>
      <c r="F9459" s="211" t="s">
        <v>3291</v>
      </c>
    </row>
    <row r="9460" spans="1:6" x14ac:dyDescent="0.25">
      <c r="A9460" s="211" t="s">
        <v>5358</v>
      </c>
      <c r="B9460" s="211">
        <v>0</v>
      </c>
      <c r="C9460" s="211">
        <v>1</v>
      </c>
      <c r="D9460" s="211" t="s">
        <v>333</v>
      </c>
      <c r="E9460" s="211" t="s">
        <v>3292</v>
      </c>
      <c r="F9460" s="211" t="s">
        <v>3291</v>
      </c>
    </row>
    <row r="9461" spans="1:6" x14ac:dyDescent="0.25">
      <c r="A9461" s="211" t="s">
        <v>5358</v>
      </c>
      <c r="B9461" s="211">
        <v>0</v>
      </c>
      <c r="C9461" s="211">
        <v>1</v>
      </c>
      <c r="D9461" s="211">
        <v>6151</v>
      </c>
      <c r="E9461" s="211" t="s">
        <v>3292</v>
      </c>
      <c r="F9461" s="211" t="s">
        <v>3291</v>
      </c>
    </row>
    <row r="9462" spans="1:6" x14ac:dyDescent="0.25">
      <c r="A9462" s="211" t="s">
        <v>5358</v>
      </c>
      <c r="B9462" s="211">
        <v>0</v>
      </c>
      <c r="C9462" s="211">
        <v>1</v>
      </c>
      <c r="D9462" s="211" t="s">
        <v>2287</v>
      </c>
      <c r="E9462" s="211" t="s">
        <v>3292</v>
      </c>
      <c r="F9462" s="211" t="s">
        <v>3291</v>
      </c>
    </row>
    <row r="9463" spans="1:6" x14ac:dyDescent="0.25">
      <c r="A9463" s="211" t="s">
        <v>5358</v>
      </c>
      <c r="B9463" s="211">
        <v>0</v>
      </c>
      <c r="C9463" s="211">
        <v>1</v>
      </c>
      <c r="D9463" s="211" t="s">
        <v>357</v>
      </c>
      <c r="E9463" s="211" t="s">
        <v>3292</v>
      </c>
      <c r="F9463" s="211" t="s">
        <v>3291</v>
      </c>
    </row>
    <row r="9464" spans="1:6" x14ac:dyDescent="0.25">
      <c r="A9464" s="211" t="s">
        <v>5358</v>
      </c>
      <c r="B9464" s="211">
        <v>0</v>
      </c>
      <c r="C9464" s="211">
        <v>1</v>
      </c>
      <c r="D9464" s="211" t="s">
        <v>3381</v>
      </c>
      <c r="E9464" s="211" t="s">
        <v>3292</v>
      </c>
      <c r="F9464" s="211" t="s">
        <v>3291</v>
      </c>
    </row>
    <row r="9465" spans="1:6" x14ac:dyDescent="0.25">
      <c r="A9465" s="211" t="s">
        <v>5358</v>
      </c>
      <c r="B9465" s="211">
        <v>0</v>
      </c>
      <c r="C9465" s="211">
        <v>1</v>
      </c>
      <c r="D9465" s="211" t="s">
        <v>3367</v>
      </c>
      <c r="E9465" s="211" t="s">
        <v>3292</v>
      </c>
      <c r="F9465" s="211" t="s">
        <v>3291</v>
      </c>
    </row>
    <row r="9466" spans="1:6" x14ac:dyDescent="0.25">
      <c r="A9466" s="211" t="s">
        <v>5358</v>
      </c>
      <c r="B9466" s="211">
        <v>0</v>
      </c>
      <c r="C9466" s="211">
        <v>1</v>
      </c>
      <c r="D9466" s="211" t="s">
        <v>3371</v>
      </c>
      <c r="E9466" s="211" t="s">
        <v>3292</v>
      </c>
      <c r="F9466" s="211" t="s">
        <v>3291</v>
      </c>
    </row>
    <row r="9467" spans="1:6" x14ac:dyDescent="0.25">
      <c r="A9467" s="211" t="s">
        <v>5358</v>
      </c>
      <c r="B9467" s="211">
        <v>0</v>
      </c>
      <c r="C9467" s="211">
        <v>1</v>
      </c>
      <c r="D9467" s="211" t="s">
        <v>3366</v>
      </c>
      <c r="E9467" s="211" t="s">
        <v>3292</v>
      </c>
      <c r="F9467" s="211" t="s">
        <v>3291</v>
      </c>
    </row>
    <row r="9468" spans="1:6" x14ac:dyDescent="0.25">
      <c r="A9468" s="211" t="s">
        <v>5358</v>
      </c>
      <c r="B9468" s="211">
        <v>0</v>
      </c>
      <c r="C9468" s="211">
        <v>1</v>
      </c>
      <c r="D9468" s="211" t="s">
        <v>3370</v>
      </c>
      <c r="E9468" s="211" t="s">
        <v>3292</v>
      </c>
      <c r="F9468" s="211" t="s">
        <v>3291</v>
      </c>
    </row>
    <row r="9469" spans="1:6" x14ac:dyDescent="0.25">
      <c r="A9469" s="211" t="s">
        <v>5358</v>
      </c>
      <c r="B9469" s="211">
        <v>0</v>
      </c>
      <c r="C9469" s="211">
        <v>1</v>
      </c>
      <c r="D9469" s="211" t="s">
        <v>3369</v>
      </c>
      <c r="E9469" s="211" t="s">
        <v>3292</v>
      </c>
      <c r="F9469" s="211" t="s">
        <v>3291</v>
      </c>
    </row>
    <row r="9470" spans="1:6" x14ac:dyDescent="0.25">
      <c r="A9470" s="211" t="s">
        <v>5358</v>
      </c>
      <c r="B9470" s="211">
        <v>0</v>
      </c>
      <c r="C9470" s="211">
        <v>1</v>
      </c>
      <c r="D9470" s="211" t="s">
        <v>3372</v>
      </c>
      <c r="E9470" s="211" t="s">
        <v>3292</v>
      </c>
      <c r="F9470" s="211" t="s">
        <v>3291</v>
      </c>
    </row>
    <row r="9471" spans="1:6" x14ac:dyDescent="0.25">
      <c r="A9471" s="211" t="s">
        <v>5358</v>
      </c>
      <c r="B9471" s="211">
        <v>0</v>
      </c>
      <c r="C9471" s="211">
        <v>1</v>
      </c>
      <c r="D9471" s="211" t="s">
        <v>3365</v>
      </c>
      <c r="E9471" s="211" t="s">
        <v>3292</v>
      </c>
      <c r="F9471" s="211" t="s">
        <v>3291</v>
      </c>
    </row>
    <row r="9472" spans="1:6" x14ac:dyDescent="0.25">
      <c r="A9472" s="211" t="s">
        <v>5358</v>
      </c>
      <c r="B9472" s="211">
        <v>0</v>
      </c>
      <c r="C9472" s="211">
        <v>1</v>
      </c>
      <c r="D9472" s="211" t="s">
        <v>3368</v>
      </c>
      <c r="E9472" s="211" t="s">
        <v>3292</v>
      </c>
      <c r="F9472" s="211" t="s">
        <v>3291</v>
      </c>
    </row>
    <row r="9473" spans="1:6" x14ac:dyDescent="0.25">
      <c r="A9473" s="211" t="s">
        <v>5358</v>
      </c>
      <c r="B9473" s="211">
        <v>0</v>
      </c>
      <c r="C9473" s="211">
        <v>1</v>
      </c>
      <c r="D9473" s="211" t="s">
        <v>3382</v>
      </c>
      <c r="E9473" s="211" t="s">
        <v>3292</v>
      </c>
      <c r="F9473" s="211" t="s">
        <v>3291</v>
      </c>
    </row>
    <row r="9474" spans="1:6" x14ac:dyDescent="0.25">
      <c r="A9474" s="211" t="s">
        <v>5358</v>
      </c>
      <c r="B9474" s="211">
        <v>0</v>
      </c>
      <c r="C9474" s="211">
        <v>1</v>
      </c>
      <c r="D9474" s="211" t="s">
        <v>4274</v>
      </c>
      <c r="E9474" s="211" t="s">
        <v>127</v>
      </c>
      <c r="F9474" s="211" t="s">
        <v>3291</v>
      </c>
    </row>
    <row r="9475" spans="1:6" x14ac:dyDescent="0.25">
      <c r="A9475" s="211" t="s">
        <v>5358</v>
      </c>
      <c r="B9475" s="211">
        <v>0</v>
      </c>
      <c r="C9475" s="211">
        <v>1</v>
      </c>
      <c r="D9475" s="211" t="s">
        <v>3948</v>
      </c>
      <c r="E9475" s="211" t="s">
        <v>127</v>
      </c>
      <c r="F9475" s="211" t="s">
        <v>3291</v>
      </c>
    </row>
    <row r="9476" spans="1:6" x14ac:dyDescent="0.25">
      <c r="A9476" s="211" t="s">
        <v>5358</v>
      </c>
      <c r="B9476" s="211">
        <v>0</v>
      </c>
      <c r="C9476" s="211">
        <v>1</v>
      </c>
      <c r="D9476" s="300" t="s">
        <v>3074</v>
      </c>
      <c r="E9476" s="211" t="s">
        <v>3292</v>
      </c>
      <c r="F9476" s="211" t="s">
        <v>3291</v>
      </c>
    </row>
    <row r="9477" spans="1:6" x14ac:dyDescent="0.25">
      <c r="A9477" s="211" t="s">
        <v>5358</v>
      </c>
      <c r="B9477" s="211">
        <v>0</v>
      </c>
      <c r="C9477" s="211">
        <v>1</v>
      </c>
      <c r="D9477" s="300" t="s">
        <v>3075</v>
      </c>
      <c r="E9477" s="211" t="s">
        <v>127</v>
      </c>
      <c r="F9477" s="211" t="s">
        <v>3291</v>
      </c>
    </row>
    <row r="9478" spans="1:6" x14ac:dyDescent="0.25">
      <c r="A9478" s="211" t="s">
        <v>5358</v>
      </c>
      <c r="B9478" s="211">
        <v>0</v>
      </c>
      <c r="C9478" s="211">
        <v>1</v>
      </c>
      <c r="D9478" s="300" t="s">
        <v>2546</v>
      </c>
      <c r="E9478" s="211" t="s">
        <v>127</v>
      </c>
      <c r="F9478" s="211" t="s">
        <v>3291</v>
      </c>
    </row>
    <row r="9479" spans="1:6" x14ac:dyDescent="0.25">
      <c r="A9479" s="211" t="s">
        <v>5358</v>
      </c>
      <c r="B9479" s="211">
        <v>0</v>
      </c>
      <c r="C9479" s="211">
        <v>1</v>
      </c>
      <c r="D9479" s="211" t="s">
        <v>130</v>
      </c>
      <c r="E9479" s="211" t="s">
        <v>127</v>
      </c>
      <c r="F9479" s="211" t="s">
        <v>3291</v>
      </c>
    </row>
    <row r="9480" spans="1:6" x14ac:dyDescent="0.25">
      <c r="A9480" s="211" t="s">
        <v>5358</v>
      </c>
      <c r="B9480" s="211">
        <v>0</v>
      </c>
      <c r="C9480" s="211">
        <v>1</v>
      </c>
      <c r="D9480" s="211" t="s">
        <v>3568</v>
      </c>
      <c r="E9480" s="211" t="s">
        <v>127</v>
      </c>
      <c r="F9480" s="211" t="s">
        <v>3291</v>
      </c>
    </row>
    <row r="9481" spans="1:6" x14ac:dyDescent="0.25">
      <c r="A9481" s="211" t="s">
        <v>5358</v>
      </c>
      <c r="B9481" s="211">
        <v>0</v>
      </c>
      <c r="C9481" s="211">
        <v>1</v>
      </c>
      <c r="D9481" s="211" t="s">
        <v>3784</v>
      </c>
      <c r="E9481" s="211" t="s">
        <v>127</v>
      </c>
      <c r="F9481" s="211" t="s">
        <v>3291</v>
      </c>
    </row>
    <row r="9482" spans="1:6" x14ac:dyDescent="0.25">
      <c r="A9482" s="211" t="s">
        <v>5361</v>
      </c>
      <c r="B9482" s="211">
        <v>0</v>
      </c>
      <c r="C9482" s="211">
        <v>1</v>
      </c>
      <c r="D9482" s="211" t="s">
        <v>379</v>
      </c>
      <c r="E9482" s="211" t="s">
        <v>3482</v>
      </c>
      <c r="F9482" s="211" t="s">
        <v>3291</v>
      </c>
    </row>
    <row r="9483" spans="1:6" x14ac:dyDescent="0.25">
      <c r="A9483" s="211" t="s">
        <v>5361</v>
      </c>
      <c r="B9483" s="211">
        <v>0</v>
      </c>
      <c r="C9483" s="211">
        <v>1</v>
      </c>
      <c r="D9483" s="211" t="s">
        <v>385</v>
      </c>
      <c r="E9483" s="211" t="s">
        <v>3482</v>
      </c>
      <c r="F9483" s="211" t="s">
        <v>3291</v>
      </c>
    </row>
    <row r="9484" spans="1:6" x14ac:dyDescent="0.25">
      <c r="A9484" s="211" t="s">
        <v>5361</v>
      </c>
      <c r="B9484" s="211">
        <v>0</v>
      </c>
      <c r="C9484" s="211">
        <v>1</v>
      </c>
      <c r="D9484" s="211" t="s">
        <v>3162</v>
      </c>
      <c r="E9484" s="211" t="s">
        <v>3482</v>
      </c>
      <c r="F9484" s="211" t="s">
        <v>3291</v>
      </c>
    </row>
    <row r="9485" spans="1:6" x14ac:dyDescent="0.25">
      <c r="A9485" s="211" t="s">
        <v>5361</v>
      </c>
      <c r="B9485" s="211">
        <v>0</v>
      </c>
      <c r="C9485" s="211">
        <v>1</v>
      </c>
      <c r="D9485" s="211" t="s">
        <v>3247</v>
      </c>
      <c r="E9485" s="211" t="s">
        <v>3482</v>
      </c>
      <c r="F9485" s="211" t="s">
        <v>3291</v>
      </c>
    </row>
    <row r="9486" spans="1:6" x14ac:dyDescent="0.25">
      <c r="A9486" s="211" t="s">
        <v>5361</v>
      </c>
      <c r="B9486" s="211">
        <v>0</v>
      </c>
      <c r="C9486" s="211">
        <v>1</v>
      </c>
      <c r="D9486" s="211" t="s">
        <v>2283</v>
      </c>
      <c r="E9486" s="211" t="s">
        <v>3482</v>
      </c>
      <c r="F9486" s="211" t="s">
        <v>3291</v>
      </c>
    </row>
    <row r="9487" spans="1:6" x14ac:dyDescent="0.25">
      <c r="A9487" s="211" t="s">
        <v>5361</v>
      </c>
      <c r="B9487" s="211">
        <v>0</v>
      </c>
      <c r="C9487" s="211">
        <v>1</v>
      </c>
      <c r="D9487" s="211" t="s">
        <v>2282</v>
      </c>
      <c r="E9487" s="211" t="s">
        <v>3482</v>
      </c>
      <c r="F9487" s="211" t="s">
        <v>3291</v>
      </c>
    </row>
    <row r="9488" spans="1:6" x14ac:dyDescent="0.25">
      <c r="A9488" s="211" t="s">
        <v>5361</v>
      </c>
      <c r="B9488" s="211">
        <v>0</v>
      </c>
      <c r="C9488" s="211">
        <v>1</v>
      </c>
      <c r="D9488" s="211" t="s">
        <v>642</v>
      </c>
      <c r="E9488" s="211" t="s">
        <v>3482</v>
      </c>
      <c r="F9488" s="211" t="s">
        <v>3291</v>
      </c>
    </row>
    <row r="9489" spans="1:6" x14ac:dyDescent="0.25">
      <c r="A9489" s="211" t="s">
        <v>5361</v>
      </c>
      <c r="B9489" s="211">
        <v>0</v>
      </c>
      <c r="C9489" s="211">
        <v>1</v>
      </c>
      <c r="D9489" s="211" t="s">
        <v>397</v>
      </c>
      <c r="E9489" s="211" t="s">
        <v>3482</v>
      </c>
      <c r="F9489" s="211" t="s">
        <v>3291</v>
      </c>
    </row>
    <row r="9490" spans="1:6" x14ac:dyDescent="0.25">
      <c r="A9490" s="211" t="s">
        <v>5361</v>
      </c>
      <c r="B9490" s="211">
        <v>0</v>
      </c>
      <c r="C9490" s="211">
        <v>1</v>
      </c>
      <c r="D9490" s="211" t="s">
        <v>933</v>
      </c>
      <c r="E9490" s="211" t="s">
        <v>3482</v>
      </c>
      <c r="F9490" s="211" t="s">
        <v>3291</v>
      </c>
    </row>
    <row r="9491" spans="1:6" x14ac:dyDescent="0.25">
      <c r="A9491" s="211" t="s">
        <v>5361</v>
      </c>
      <c r="B9491" s="211">
        <v>0</v>
      </c>
      <c r="C9491" s="211">
        <v>1</v>
      </c>
      <c r="D9491" s="211" t="s">
        <v>1045</v>
      </c>
      <c r="E9491" s="211" t="s">
        <v>3482</v>
      </c>
      <c r="F9491" s="211" t="s">
        <v>3291</v>
      </c>
    </row>
    <row r="9492" spans="1:6" x14ac:dyDescent="0.25">
      <c r="A9492" s="211" t="s">
        <v>5361</v>
      </c>
      <c r="B9492" s="211">
        <v>0</v>
      </c>
      <c r="C9492" s="211">
        <v>1</v>
      </c>
      <c r="D9492" s="211" t="s">
        <v>1048</v>
      </c>
      <c r="E9492" s="211" t="s">
        <v>3292</v>
      </c>
      <c r="F9492" s="211" t="s">
        <v>3291</v>
      </c>
    </row>
    <row r="9493" spans="1:6" x14ac:dyDescent="0.25">
      <c r="A9493" s="211" t="s">
        <v>5361</v>
      </c>
      <c r="B9493" s="211">
        <v>0</v>
      </c>
      <c r="C9493" s="211">
        <v>1</v>
      </c>
      <c r="D9493" s="211" t="s">
        <v>395</v>
      </c>
      <c r="E9493" s="211" t="s">
        <v>3482</v>
      </c>
      <c r="F9493" s="211" t="s">
        <v>3291</v>
      </c>
    </row>
    <row r="9494" spans="1:6" x14ac:dyDescent="0.25">
      <c r="A9494" s="211" t="s">
        <v>5361</v>
      </c>
      <c r="B9494" s="211">
        <v>0</v>
      </c>
      <c r="C9494" s="211">
        <v>1</v>
      </c>
      <c r="D9494" s="211" t="s">
        <v>400</v>
      </c>
      <c r="E9494" s="211" t="s">
        <v>3482</v>
      </c>
      <c r="F9494" s="211" t="s">
        <v>3291</v>
      </c>
    </row>
    <row r="9495" spans="1:6" x14ac:dyDescent="0.25">
      <c r="A9495" s="211" t="s">
        <v>5361</v>
      </c>
      <c r="B9495" s="211">
        <v>0</v>
      </c>
      <c r="C9495" s="211">
        <v>1</v>
      </c>
      <c r="D9495" s="211" t="s">
        <v>1042</v>
      </c>
      <c r="E9495" s="211" t="s">
        <v>3482</v>
      </c>
      <c r="F9495" s="211" t="s">
        <v>3291</v>
      </c>
    </row>
    <row r="9496" spans="1:6" x14ac:dyDescent="0.25">
      <c r="A9496" s="211" t="s">
        <v>5361</v>
      </c>
      <c r="B9496" s="211">
        <v>0</v>
      </c>
      <c r="C9496" s="211">
        <v>1</v>
      </c>
      <c r="D9496" s="211" t="s">
        <v>392</v>
      </c>
      <c r="E9496" s="211" t="s">
        <v>3292</v>
      </c>
      <c r="F9496" s="211" t="s">
        <v>3291</v>
      </c>
    </row>
    <row r="9497" spans="1:6" x14ac:dyDescent="0.25">
      <c r="A9497" s="211" t="s">
        <v>5361</v>
      </c>
      <c r="B9497" s="211">
        <v>0</v>
      </c>
      <c r="C9497" s="211">
        <v>1</v>
      </c>
      <c r="D9497" s="211" t="s">
        <v>292</v>
      </c>
      <c r="E9497" s="211" t="s">
        <v>3292</v>
      </c>
      <c r="F9497" s="211" t="s">
        <v>3291</v>
      </c>
    </row>
    <row r="9498" spans="1:6" x14ac:dyDescent="0.25">
      <c r="A9498" s="211" t="s">
        <v>5361</v>
      </c>
      <c r="B9498" s="211">
        <v>0</v>
      </c>
      <c r="C9498" s="211">
        <v>1</v>
      </c>
      <c r="D9498" s="211" t="s">
        <v>403</v>
      </c>
      <c r="E9498" s="211" t="s">
        <v>3292</v>
      </c>
      <c r="F9498" s="211" t="s">
        <v>3291</v>
      </c>
    </row>
    <row r="9499" spans="1:6" x14ac:dyDescent="0.25">
      <c r="A9499" s="211" t="s">
        <v>5361</v>
      </c>
      <c r="B9499" s="211">
        <v>0</v>
      </c>
      <c r="C9499" s="211">
        <v>1</v>
      </c>
      <c r="D9499" s="211" t="s">
        <v>932</v>
      </c>
      <c r="E9499" s="211" t="s">
        <v>3292</v>
      </c>
      <c r="F9499" s="211" t="s">
        <v>3291</v>
      </c>
    </row>
    <row r="9500" spans="1:6" x14ac:dyDescent="0.25">
      <c r="A9500" s="211" t="s">
        <v>5361</v>
      </c>
      <c r="B9500" s="211">
        <v>0</v>
      </c>
      <c r="C9500" s="211">
        <v>1</v>
      </c>
      <c r="D9500" s="211" t="s">
        <v>381</v>
      </c>
      <c r="E9500" s="211" t="s">
        <v>3292</v>
      </c>
      <c r="F9500" s="211" t="s">
        <v>3291</v>
      </c>
    </row>
    <row r="9501" spans="1:6" x14ac:dyDescent="0.25">
      <c r="A9501" s="211" t="s">
        <v>5361</v>
      </c>
      <c r="B9501" s="211">
        <v>0</v>
      </c>
      <c r="C9501" s="211">
        <v>1</v>
      </c>
      <c r="D9501" s="211" t="s">
        <v>767</v>
      </c>
      <c r="E9501" s="211" t="s">
        <v>3292</v>
      </c>
      <c r="F9501" s="211" t="s">
        <v>3291</v>
      </c>
    </row>
    <row r="9502" spans="1:6" x14ac:dyDescent="0.25">
      <c r="A9502" s="211" t="s">
        <v>5361</v>
      </c>
      <c r="B9502" s="211">
        <v>0</v>
      </c>
      <c r="C9502" s="211">
        <v>1</v>
      </c>
      <c r="D9502" s="211" t="s">
        <v>3200</v>
      </c>
      <c r="E9502" s="211" t="s">
        <v>127</v>
      </c>
      <c r="F9502" s="211" t="s">
        <v>3291</v>
      </c>
    </row>
    <row r="9503" spans="1:6" x14ac:dyDescent="0.25">
      <c r="A9503" s="211" t="s">
        <v>5361</v>
      </c>
      <c r="B9503" s="211">
        <v>0</v>
      </c>
      <c r="C9503" s="211">
        <v>1</v>
      </c>
      <c r="D9503" s="211" t="s">
        <v>3199</v>
      </c>
      <c r="E9503" s="211" t="s">
        <v>3292</v>
      </c>
      <c r="F9503" s="211" t="s">
        <v>3291</v>
      </c>
    </row>
    <row r="9504" spans="1:6" x14ac:dyDescent="0.25">
      <c r="A9504" s="211" t="s">
        <v>5361</v>
      </c>
      <c r="B9504" s="211">
        <v>0</v>
      </c>
      <c r="C9504" s="211">
        <v>1</v>
      </c>
      <c r="D9504" s="211" t="s">
        <v>3079</v>
      </c>
      <c r="E9504" s="211" t="s">
        <v>127</v>
      </c>
      <c r="F9504" s="211" t="s">
        <v>3291</v>
      </c>
    </row>
    <row r="9505" spans="1:6" x14ac:dyDescent="0.25">
      <c r="A9505" s="211" t="s">
        <v>5361</v>
      </c>
      <c r="B9505" s="211">
        <v>0</v>
      </c>
      <c r="C9505" s="211">
        <v>1</v>
      </c>
      <c r="D9505" s="211" t="s">
        <v>3080</v>
      </c>
      <c r="E9505" s="211" t="s">
        <v>3292</v>
      </c>
      <c r="F9505" s="211" t="s">
        <v>3291</v>
      </c>
    </row>
    <row r="9506" spans="1:6" x14ac:dyDescent="0.25">
      <c r="A9506" s="211" t="s">
        <v>5361</v>
      </c>
      <c r="B9506" s="211">
        <v>0</v>
      </c>
      <c r="C9506" s="211">
        <v>1</v>
      </c>
      <c r="D9506" s="211" t="s">
        <v>87</v>
      </c>
      <c r="E9506" s="211" t="s">
        <v>3292</v>
      </c>
      <c r="F9506" s="211" t="s">
        <v>3291</v>
      </c>
    </row>
    <row r="9507" spans="1:6" x14ac:dyDescent="0.25">
      <c r="A9507" s="211" t="s">
        <v>5361</v>
      </c>
      <c r="B9507" s="211">
        <v>0</v>
      </c>
      <c r="C9507" s="211">
        <v>1</v>
      </c>
      <c r="D9507" s="211" t="s">
        <v>209</v>
      </c>
      <c r="E9507" s="211" t="s">
        <v>3292</v>
      </c>
      <c r="F9507" s="211" t="s">
        <v>3291</v>
      </c>
    </row>
    <row r="9508" spans="1:6" x14ac:dyDescent="0.25">
      <c r="A9508" s="211" t="s">
        <v>5361</v>
      </c>
      <c r="B9508" s="211">
        <v>0</v>
      </c>
      <c r="C9508" s="211">
        <v>1</v>
      </c>
      <c r="D9508" s="211" t="s">
        <v>208</v>
      </c>
      <c r="E9508" s="211" t="s">
        <v>3292</v>
      </c>
      <c r="F9508" s="211" t="s">
        <v>3291</v>
      </c>
    </row>
    <row r="9509" spans="1:6" x14ac:dyDescent="0.25">
      <c r="A9509" s="211" t="s">
        <v>5361</v>
      </c>
      <c r="B9509" s="211">
        <v>0</v>
      </c>
      <c r="C9509" s="211">
        <v>1</v>
      </c>
      <c r="D9509" s="211" t="s">
        <v>3584</v>
      </c>
      <c r="E9509" s="211" t="s">
        <v>3292</v>
      </c>
      <c r="F9509" s="211" t="s">
        <v>3291</v>
      </c>
    </row>
    <row r="9510" spans="1:6" x14ac:dyDescent="0.25">
      <c r="A9510" s="211" t="s">
        <v>5361</v>
      </c>
      <c r="B9510" s="211">
        <v>0</v>
      </c>
      <c r="C9510" s="211">
        <v>1</v>
      </c>
      <c r="D9510" s="211" t="s">
        <v>3532</v>
      </c>
      <c r="E9510" s="211" t="s">
        <v>3292</v>
      </c>
      <c r="F9510" s="211" t="s">
        <v>3291</v>
      </c>
    </row>
    <row r="9511" spans="1:6" x14ac:dyDescent="0.25">
      <c r="A9511" s="211" t="s">
        <v>5361</v>
      </c>
      <c r="B9511" s="211">
        <v>0</v>
      </c>
      <c r="C9511" s="211">
        <v>1</v>
      </c>
      <c r="D9511" s="211" t="s">
        <v>1050</v>
      </c>
      <c r="E9511" s="211" t="s">
        <v>3292</v>
      </c>
      <c r="F9511" s="211" t="s">
        <v>3291</v>
      </c>
    </row>
    <row r="9512" spans="1:6" x14ac:dyDescent="0.25">
      <c r="A9512" s="211" t="s">
        <v>5361</v>
      </c>
      <c r="B9512" s="211">
        <v>0</v>
      </c>
      <c r="C9512" s="211">
        <v>1</v>
      </c>
      <c r="D9512" s="211" t="s">
        <v>1043</v>
      </c>
      <c r="E9512" s="211" t="s">
        <v>3292</v>
      </c>
      <c r="F9512" s="211" t="s">
        <v>3291</v>
      </c>
    </row>
    <row r="9513" spans="1:6" x14ac:dyDescent="0.25">
      <c r="A9513" s="211" t="s">
        <v>5361</v>
      </c>
      <c r="B9513" s="211">
        <v>0</v>
      </c>
      <c r="C9513" s="211">
        <v>1</v>
      </c>
      <c r="D9513" s="211" t="s">
        <v>303</v>
      </c>
      <c r="E9513" s="211" t="s">
        <v>3292</v>
      </c>
      <c r="F9513" s="211" t="s">
        <v>3291</v>
      </c>
    </row>
    <row r="9514" spans="1:6" x14ac:dyDescent="0.25">
      <c r="A9514" s="211" t="s">
        <v>5361</v>
      </c>
      <c r="B9514" s="211">
        <v>0</v>
      </c>
      <c r="C9514" s="211">
        <v>1</v>
      </c>
      <c r="D9514" s="211" t="s">
        <v>314</v>
      </c>
      <c r="E9514" s="211" t="s">
        <v>3292</v>
      </c>
      <c r="F9514" s="211" t="s">
        <v>3291</v>
      </c>
    </row>
    <row r="9515" spans="1:6" x14ac:dyDescent="0.25">
      <c r="A9515" s="211" t="s">
        <v>5361</v>
      </c>
      <c r="B9515" s="211">
        <v>0</v>
      </c>
      <c r="C9515" s="211">
        <v>1</v>
      </c>
      <c r="D9515" s="211" t="s">
        <v>302</v>
      </c>
      <c r="E9515" s="211" t="s">
        <v>3292</v>
      </c>
      <c r="F9515" s="211" t="s">
        <v>3291</v>
      </c>
    </row>
    <row r="9516" spans="1:6" x14ac:dyDescent="0.25">
      <c r="A9516" s="211" t="s">
        <v>5361</v>
      </c>
      <c r="B9516" s="211">
        <v>0</v>
      </c>
      <c r="C9516" s="211">
        <v>1</v>
      </c>
      <c r="D9516" s="211" t="s">
        <v>316</v>
      </c>
      <c r="E9516" s="211" t="s">
        <v>3292</v>
      </c>
      <c r="F9516" s="211" t="s">
        <v>3291</v>
      </c>
    </row>
    <row r="9517" spans="1:6" x14ac:dyDescent="0.25">
      <c r="A9517" s="211" t="s">
        <v>5361</v>
      </c>
      <c r="B9517" s="211">
        <v>0</v>
      </c>
      <c r="C9517" s="211">
        <v>1</v>
      </c>
      <c r="D9517" s="211" t="s">
        <v>317</v>
      </c>
      <c r="E9517" s="211" t="s">
        <v>3292</v>
      </c>
      <c r="F9517" s="211" t="s">
        <v>3291</v>
      </c>
    </row>
    <row r="9518" spans="1:6" x14ac:dyDescent="0.25">
      <c r="A9518" s="211" t="s">
        <v>5361</v>
      </c>
      <c r="B9518" s="211">
        <v>0</v>
      </c>
      <c r="C9518" s="211">
        <v>1</v>
      </c>
      <c r="D9518" s="211" t="s">
        <v>319</v>
      </c>
      <c r="E9518" s="211" t="s">
        <v>3292</v>
      </c>
      <c r="F9518" s="211" t="s">
        <v>3291</v>
      </c>
    </row>
    <row r="9519" spans="1:6" x14ac:dyDescent="0.25">
      <c r="A9519" s="211" t="s">
        <v>5361</v>
      </c>
      <c r="B9519" s="211">
        <v>0</v>
      </c>
      <c r="C9519" s="211">
        <v>1</v>
      </c>
      <c r="D9519" s="211" t="s">
        <v>276</v>
      </c>
      <c r="E9519" s="211" t="s">
        <v>3292</v>
      </c>
      <c r="F9519" s="211" t="s">
        <v>3291</v>
      </c>
    </row>
    <row r="9520" spans="1:6" x14ac:dyDescent="0.25">
      <c r="A9520" s="211" t="s">
        <v>5361</v>
      </c>
      <c r="B9520" s="211">
        <v>0</v>
      </c>
      <c r="C9520" s="211">
        <v>1</v>
      </c>
      <c r="D9520" s="211" t="s">
        <v>327</v>
      </c>
      <c r="E9520" s="211" t="s">
        <v>3292</v>
      </c>
      <c r="F9520" s="211" t="s">
        <v>3291</v>
      </c>
    </row>
    <row r="9521" spans="1:6" x14ac:dyDescent="0.25">
      <c r="A9521" s="211" t="s">
        <v>5361</v>
      </c>
      <c r="B9521" s="211">
        <v>0</v>
      </c>
      <c r="C9521" s="211">
        <v>1</v>
      </c>
      <c r="D9521" s="211" t="s">
        <v>323</v>
      </c>
      <c r="E9521" s="211" t="s">
        <v>3292</v>
      </c>
      <c r="F9521" s="211" t="s">
        <v>3291</v>
      </c>
    </row>
    <row r="9522" spans="1:6" x14ac:dyDescent="0.25">
      <c r="A9522" s="211" t="s">
        <v>5361</v>
      </c>
      <c r="B9522" s="211">
        <v>0</v>
      </c>
      <c r="C9522" s="211">
        <v>1</v>
      </c>
      <c r="D9522" s="211" t="s">
        <v>321</v>
      </c>
      <c r="E9522" s="211" t="s">
        <v>3292</v>
      </c>
      <c r="F9522" s="211" t="s">
        <v>3291</v>
      </c>
    </row>
    <row r="9523" spans="1:6" x14ac:dyDescent="0.25">
      <c r="A9523" s="211" t="s">
        <v>5361</v>
      </c>
      <c r="B9523" s="211">
        <v>0</v>
      </c>
      <c r="C9523" s="211">
        <v>1</v>
      </c>
      <c r="D9523" s="211" t="s">
        <v>325</v>
      </c>
      <c r="E9523" s="211" t="s">
        <v>3292</v>
      </c>
      <c r="F9523" s="211" t="s">
        <v>3291</v>
      </c>
    </row>
    <row r="9524" spans="1:6" x14ac:dyDescent="0.25">
      <c r="A9524" s="211" t="s">
        <v>5361</v>
      </c>
      <c r="B9524" s="211">
        <v>0</v>
      </c>
      <c r="C9524" s="211">
        <v>1</v>
      </c>
      <c r="D9524" s="211" t="s">
        <v>337</v>
      </c>
      <c r="E9524" s="211" t="s">
        <v>3292</v>
      </c>
      <c r="F9524" s="211" t="s">
        <v>3291</v>
      </c>
    </row>
    <row r="9525" spans="1:6" x14ac:dyDescent="0.25">
      <c r="A9525" s="211" t="s">
        <v>5361</v>
      </c>
      <c r="B9525" s="211">
        <v>0</v>
      </c>
      <c r="C9525" s="211">
        <v>1</v>
      </c>
      <c r="D9525" s="211" t="s">
        <v>315</v>
      </c>
      <c r="E9525" s="211" t="s">
        <v>3292</v>
      </c>
      <c r="F9525" s="211" t="s">
        <v>3291</v>
      </c>
    </row>
    <row r="9526" spans="1:6" x14ac:dyDescent="0.25">
      <c r="A9526" s="211" t="s">
        <v>5361</v>
      </c>
      <c r="B9526" s="211">
        <v>0</v>
      </c>
      <c r="C9526" s="211">
        <v>1</v>
      </c>
      <c r="D9526" s="211" t="s">
        <v>335</v>
      </c>
      <c r="E9526" s="211" t="s">
        <v>3292</v>
      </c>
      <c r="F9526" s="211" t="s">
        <v>3291</v>
      </c>
    </row>
    <row r="9527" spans="1:6" x14ac:dyDescent="0.25">
      <c r="A9527" s="211" t="s">
        <v>5361</v>
      </c>
      <c r="B9527" s="211">
        <v>0</v>
      </c>
      <c r="C9527" s="211">
        <v>1</v>
      </c>
      <c r="D9527" s="211" t="s">
        <v>329</v>
      </c>
      <c r="E9527" s="211" t="s">
        <v>3292</v>
      </c>
      <c r="F9527" s="211" t="s">
        <v>3291</v>
      </c>
    </row>
    <row r="9528" spans="1:6" x14ac:dyDescent="0.25">
      <c r="A9528" s="211" t="s">
        <v>5361</v>
      </c>
      <c r="B9528" s="211">
        <v>0</v>
      </c>
      <c r="C9528" s="211">
        <v>1</v>
      </c>
      <c r="D9528" s="211" t="s">
        <v>332</v>
      </c>
      <c r="E9528" s="211" t="s">
        <v>3292</v>
      </c>
      <c r="F9528" s="211" t="s">
        <v>3291</v>
      </c>
    </row>
    <row r="9529" spans="1:6" x14ac:dyDescent="0.25">
      <c r="A9529" s="211" t="s">
        <v>5361</v>
      </c>
      <c r="B9529" s="211">
        <v>0</v>
      </c>
      <c r="C9529" s="211">
        <v>1</v>
      </c>
      <c r="D9529" s="211" t="s">
        <v>330</v>
      </c>
      <c r="E9529" s="211" t="s">
        <v>3292</v>
      </c>
      <c r="F9529" s="211" t="s">
        <v>3291</v>
      </c>
    </row>
    <row r="9530" spans="1:6" x14ac:dyDescent="0.25">
      <c r="A9530" s="211" t="s">
        <v>5361</v>
      </c>
      <c r="B9530" s="211">
        <v>0</v>
      </c>
      <c r="C9530" s="211">
        <v>1</v>
      </c>
      <c r="D9530" s="211" t="s">
        <v>331</v>
      </c>
      <c r="E9530" s="211" t="s">
        <v>3292</v>
      </c>
      <c r="F9530" s="211" t="s">
        <v>3291</v>
      </c>
    </row>
    <row r="9531" spans="1:6" x14ac:dyDescent="0.25">
      <c r="A9531" s="211" t="s">
        <v>5361</v>
      </c>
      <c r="B9531" s="211">
        <v>0</v>
      </c>
      <c r="C9531" s="211">
        <v>1</v>
      </c>
      <c r="D9531" s="211" t="s">
        <v>336</v>
      </c>
      <c r="E9531" s="211" t="s">
        <v>3292</v>
      </c>
      <c r="F9531" s="211" t="s">
        <v>3291</v>
      </c>
    </row>
    <row r="9532" spans="1:6" x14ac:dyDescent="0.25">
      <c r="A9532" s="211" t="s">
        <v>5361</v>
      </c>
      <c r="B9532" s="211">
        <v>0</v>
      </c>
      <c r="C9532" s="211">
        <v>1</v>
      </c>
      <c r="D9532" s="211" t="s">
        <v>305</v>
      </c>
      <c r="E9532" s="211" t="s">
        <v>3292</v>
      </c>
      <c r="F9532" s="211" t="s">
        <v>3291</v>
      </c>
    </row>
    <row r="9533" spans="1:6" x14ac:dyDescent="0.25">
      <c r="A9533" s="211" t="s">
        <v>5361</v>
      </c>
      <c r="B9533" s="211">
        <v>0</v>
      </c>
      <c r="C9533" s="211">
        <v>1</v>
      </c>
      <c r="D9533" s="211" t="s">
        <v>307</v>
      </c>
      <c r="E9533" s="211" t="s">
        <v>3292</v>
      </c>
      <c r="F9533" s="211" t="s">
        <v>3291</v>
      </c>
    </row>
    <row r="9534" spans="1:6" x14ac:dyDescent="0.25">
      <c r="A9534" s="211" t="s">
        <v>5361</v>
      </c>
      <c r="B9534" s="211">
        <v>0</v>
      </c>
      <c r="C9534" s="211">
        <v>1</v>
      </c>
      <c r="D9534" s="211" t="s">
        <v>333</v>
      </c>
      <c r="E9534" s="211" t="s">
        <v>3292</v>
      </c>
      <c r="F9534" s="211" t="s">
        <v>3291</v>
      </c>
    </row>
    <row r="9535" spans="1:6" x14ac:dyDescent="0.25">
      <c r="A9535" s="211" t="s">
        <v>5361</v>
      </c>
      <c r="B9535" s="211">
        <v>0</v>
      </c>
      <c r="C9535" s="211">
        <v>1</v>
      </c>
      <c r="D9535" s="211">
        <v>6151</v>
      </c>
      <c r="E9535" s="211" t="s">
        <v>3292</v>
      </c>
      <c r="F9535" s="211" t="s">
        <v>3291</v>
      </c>
    </row>
    <row r="9536" spans="1:6" x14ac:dyDescent="0.25">
      <c r="A9536" s="211" t="s">
        <v>5361</v>
      </c>
      <c r="B9536" s="211">
        <v>0</v>
      </c>
      <c r="C9536" s="211">
        <v>1</v>
      </c>
      <c r="D9536" s="211" t="s">
        <v>2287</v>
      </c>
      <c r="E9536" s="211" t="s">
        <v>3292</v>
      </c>
      <c r="F9536" s="211" t="s">
        <v>3291</v>
      </c>
    </row>
    <row r="9537" spans="1:6" x14ac:dyDescent="0.25">
      <c r="A9537" s="211" t="s">
        <v>5361</v>
      </c>
      <c r="B9537" s="211">
        <v>0</v>
      </c>
      <c r="C9537" s="211">
        <v>1</v>
      </c>
      <c r="D9537" s="211" t="s">
        <v>357</v>
      </c>
      <c r="E9537" s="211" t="s">
        <v>3292</v>
      </c>
      <c r="F9537" s="211" t="s">
        <v>3291</v>
      </c>
    </row>
    <row r="9538" spans="1:6" x14ac:dyDescent="0.25">
      <c r="A9538" s="211" t="s">
        <v>5361</v>
      </c>
      <c r="B9538" s="211">
        <v>0</v>
      </c>
      <c r="C9538" s="211">
        <v>1</v>
      </c>
      <c r="D9538" s="211" t="s">
        <v>3381</v>
      </c>
      <c r="E9538" s="211" t="s">
        <v>3292</v>
      </c>
      <c r="F9538" s="211" t="s">
        <v>3291</v>
      </c>
    </row>
    <row r="9539" spans="1:6" x14ac:dyDescent="0.25">
      <c r="A9539" s="211" t="s">
        <v>5361</v>
      </c>
      <c r="B9539" s="211">
        <v>0</v>
      </c>
      <c r="C9539" s="211">
        <v>1</v>
      </c>
      <c r="D9539" s="211" t="s">
        <v>3367</v>
      </c>
      <c r="E9539" s="211" t="s">
        <v>3292</v>
      </c>
      <c r="F9539" s="211" t="s">
        <v>3291</v>
      </c>
    </row>
    <row r="9540" spans="1:6" x14ac:dyDescent="0.25">
      <c r="A9540" s="211" t="s">
        <v>5361</v>
      </c>
      <c r="B9540" s="211">
        <v>0</v>
      </c>
      <c r="C9540" s="211">
        <v>1</v>
      </c>
      <c r="D9540" s="211" t="s">
        <v>3371</v>
      </c>
      <c r="E9540" s="211" t="s">
        <v>3292</v>
      </c>
      <c r="F9540" s="211" t="s">
        <v>3291</v>
      </c>
    </row>
    <row r="9541" spans="1:6" x14ac:dyDescent="0.25">
      <c r="A9541" s="211" t="s">
        <v>5361</v>
      </c>
      <c r="B9541" s="211">
        <v>0</v>
      </c>
      <c r="C9541" s="211">
        <v>1</v>
      </c>
      <c r="D9541" s="211" t="s">
        <v>3366</v>
      </c>
      <c r="E9541" s="211" t="s">
        <v>3292</v>
      </c>
      <c r="F9541" s="211" t="s">
        <v>3291</v>
      </c>
    </row>
    <row r="9542" spans="1:6" x14ac:dyDescent="0.25">
      <c r="A9542" s="211" t="s">
        <v>5361</v>
      </c>
      <c r="B9542" s="211">
        <v>0</v>
      </c>
      <c r="C9542" s="211">
        <v>1</v>
      </c>
      <c r="D9542" s="211" t="s">
        <v>3370</v>
      </c>
      <c r="E9542" s="211" t="s">
        <v>3292</v>
      </c>
      <c r="F9542" s="211" t="s">
        <v>3291</v>
      </c>
    </row>
    <row r="9543" spans="1:6" x14ac:dyDescent="0.25">
      <c r="A9543" s="211" t="s">
        <v>5361</v>
      </c>
      <c r="B9543" s="211">
        <v>0</v>
      </c>
      <c r="C9543" s="211">
        <v>1</v>
      </c>
      <c r="D9543" s="211" t="s">
        <v>3369</v>
      </c>
      <c r="E9543" s="211" t="s">
        <v>3292</v>
      </c>
      <c r="F9543" s="211" t="s">
        <v>3291</v>
      </c>
    </row>
    <row r="9544" spans="1:6" x14ac:dyDescent="0.25">
      <c r="A9544" s="211" t="s">
        <v>5361</v>
      </c>
      <c r="B9544" s="211">
        <v>0</v>
      </c>
      <c r="C9544" s="211">
        <v>1</v>
      </c>
      <c r="D9544" s="211" t="s">
        <v>3372</v>
      </c>
      <c r="E9544" s="211" t="s">
        <v>3292</v>
      </c>
      <c r="F9544" s="211" t="s">
        <v>3291</v>
      </c>
    </row>
    <row r="9545" spans="1:6" x14ac:dyDescent="0.25">
      <c r="A9545" s="211" t="s">
        <v>5361</v>
      </c>
      <c r="B9545" s="211">
        <v>0</v>
      </c>
      <c r="C9545" s="211">
        <v>1</v>
      </c>
      <c r="D9545" s="211" t="s">
        <v>3365</v>
      </c>
      <c r="E9545" s="211" t="s">
        <v>3292</v>
      </c>
      <c r="F9545" s="211" t="s">
        <v>3291</v>
      </c>
    </row>
    <row r="9546" spans="1:6" x14ac:dyDescent="0.25">
      <c r="A9546" s="211" t="s">
        <v>5361</v>
      </c>
      <c r="B9546" s="211">
        <v>0</v>
      </c>
      <c r="C9546" s="211">
        <v>1</v>
      </c>
      <c r="D9546" s="211" t="s">
        <v>3368</v>
      </c>
      <c r="E9546" s="211" t="s">
        <v>3292</v>
      </c>
      <c r="F9546" s="211" t="s">
        <v>3291</v>
      </c>
    </row>
    <row r="9547" spans="1:6" x14ac:dyDescent="0.25">
      <c r="A9547" s="211" t="s">
        <v>5361</v>
      </c>
      <c r="B9547" s="211">
        <v>0</v>
      </c>
      <c r="C9547" s="211">
        <v>1</v>
      </c>
      <c r="D9547" s="211" t="s">
        <v>3382</v>
      </c>
      <c r="E9547" s="211" t="s">
        <v>3292</v>
      </c>
      <c r="F9547" s="211" t="s">
        <v>3291</v>
      </c>
    </row>
    <row r="9548" spans="1:6" x14ac:dyDescent="0.25">
      <c r="A9548" s="211" t="s">
        <v>5361</v>
      </c>
      <c r="B9548" s="211">
        <v>0</v>
      </c>
      <c r="C9548" s="211">
        <v>1</v>
      </c>
      <c r="D9548" s="211" t="s">
        <v>4274</v>
      </c>
      <c r="E9548" s="211" t="s">
        <v>127</v>
      </c>
      <c r="F9548" s="211" t="s">
        <v>3291</v>
      </c>
    </row>
    <row r="9549" spans="1:6" x14ac:dyDescent="0.25">
      <c r="A9549" s="211" t="s">
        <v>5361</v>
      </c>
      <c r="B9549" s="211">
        <v>0</v>
      </c>
      <c r="C9549" s="211">
        <v>1</v>
      </c>
      <c r="D9549" s="211" t="s">
        <v>3948</v>
      </c>
      <c r="E9549" s="211" t="s">
        <v>127</v>
      </c>
      <c r="F9549" s="211" t="s">
        <v>3291</v>
      </c>
    </row>
    <row r="9550" spans="1:6" x14ac:dyDescent="0.25">
      <c r="A9550" s="211" t="s">
        <v>5361</v>
      </c>
      <c r="B9550" s="211">
        <v>0</v>
      </c>
      <c r="C9550" s="211">
        <v>1</v>
      </c>
      <c r="D9550" s="300" t="s">
        <v>3074</v>
      </c>
      <c r="E9550" s="211" t="s">
        <v>3292</v>
      </c>
      <c r="F9550" s="211" t="s">
        <v>3291</v>
      </c>
    </row>
    <row r="9551" spans="1:6" x14ac:dyDescent="0.25">
      <c r="A9551" s="211" t="s">
        <v>5361</v>
      </c>
      <c r="B9551" s="211">
        <v>0</v>
      </c>
      <c r="C9551" s="211">
        <v>1</v>
      </c>
      <c r="D9551" s="300" t="s">
        <v>3075</v>
      </c>
      <c r="E9551" s="211" t="s">
        <v>127</v>
      </c>
      <c r="F9551" s="211" t="s">
        <v>3291</v>
      </c>
    </row>
    <row r="9552" spans="1:6" x14ac:dyDescent="0.25">
      <c r="A9552" s="211" t="s">
        <v>5361</v>
      </c>
      <c r="B9552" s="211">
        <v>0</v>
      </c>
      <c r="C9552" s="211">
        <v>1</v>
      </c>
      <c r="D9552" s="300" t="s">
        <v>2546</v>
      </c>
      <c r="E9552" s="211" t="s">
        <v>127</v>
      </c>
      <c r="F9552" s="211" t="s">
        <v>3291</v>
      </c>
    </row>
    <row r="9553" spans="1:6" x14ac:dyDescent="0.25">
      <c r="A9553" s="211" t="s">
        <v>5361</v>
      </c>
      <c r="B9553" s="211">
        <v>0</v>
      </c>
      <c r="C9553" s="211">
        <v>1</v>
      </c>
      <c r="D9553" s="211" t="s">
        <v>130</v>
      </c>
      <c r="E9553" s="211" t="s">
        <v>127</v>
      </c>
      <c r="F9553" s="211" t="s">
        <v>3291</v>
      </c>
    </row>
    <row r="9554" spans="1:6" x14ac:dyDescent="0.25">
      <c r="A9554" s="211" t="s">
        <v>5361</v>
      </c>
      <c r="B9554" s="211">
        <v>0</v>
      </c>
      <c r="C9554" s="211">
        <v>1</v>
      </c>
      <c r="D9554" s="211" t="s">
        <v>3568</v>
      </c>
      <c r="E9554" s="211" t="s">
        <v>127</v>
      </c>
      <c r="F9554" s="211" t="s">
        <v>3291</v>
      </c>
    </row>
    <row r="9555" spans="1:6" x14ac:dyDescent="0.25">
      <c r="A9555" s="211" t="s">
        <v>5361</v>
      </c>
      <c r="B9555" s="211">
        <v>0</v>
      </c>
      <c r="C9555" s="211">
        <v>1</v>
      </c>
      <c r="D9555" s="211" t="s">
        <v>3784</v>
      </c>
      <c r="E9555" s="211" t="s">
        <v>127</v>
      </c>
      <c r="F9555" s="211" t="s">
        <v>3291</v>
      </c>
    </row>
    <row r="9556" spans="1:6" x14ac:dyDescent="0.25">
      <c r="A9556" s="211" t="s">
        <v>5349</v>
      </c>
      <c r="B9556" s="211">
        <v>0</v>
      </c>
      <c r="C9556" s="211">
        <v>1</v>
      </c>
      <c r="D9556" s="211" t="s">
        <v>392</v>
      </c>
      <c r="E9556" s="211" t="s">
        <v>3292</v>
      </c>
      <c r="F9556" s="211" t="s">
        <v>3291</v>
      </c>
    </row>
    <row r="9557" spans="1:6" x14ac:dyDescent="0.25">
      <c r="A9557" s="211" t="s">
        <v>5349</v>
      </c>
      <c r="B9557" s="211">
        <v>0</v>
      </c>
      <c r="C9557" s="211">
        <v>1</v>
      </c>
      <c r="D9557" s="211" t="s">
        <v>642</v>
      </c>
      <c r="E9557" s="211" t="s">
        <v>3292</v>
      </c>
      <c r="F9557" s="211" t="s">
        <v>3291</v>
      </c>
    </row>
    <row r="9558" spans="1:6" x14ac:dyDescent="0.25">
      <c r="A9558" s="211" t="s">
        <v>5349</v>
      </c>
      <c r="B9558" s="211">
        <v>0</v>
      </c>
      <c r="C9558" s="211">
        <v>1</v>
      </c>
      <c r="D9558" s="211" t="s">
        <v>395</v>
      </c>
      <c r="E9558" s="211" t="s">
        <v>3292</v>
      </c>
      <c r="F9558" s="211" t="s">
        <v>3291</v>
      </c>
    </row>
    <row r="9559" spans="1:6" x14ac:dyDescent="0.25">
      <c r="A9559" s="211" t="s">
        <v>5349</v>
      </c>
      <c r="B9559" s="211">
        <v>0</v>
      </c>
      <c r="C9559" s="211">
        <v>1</v>
      </c>
      <c r="D9559" s="211" t="s">
        <v>397</v>
      </c>
      <c r="E9559" s="211" t="s">
        <v>3292</v>
      </c>
      <c r="F9559" s="211" t="s">
        <v>3291</v>
      </c>
    </row>
    <row r="9560" spans="1:6" x14ac:dyDescent="0.25">
      <c r="A9560" s="211" t="s">
        <v>5349</v>
      </c>
      <c r="B9560" s="211">
        <v>0</v>
      </c>
      <c r="C9560" s="211">
        <v>1</v>
      </c>
      <c r="D9560" s="211" t="s">
        <v>292</v>
      </c>
      <c r="E9560" s="211" t="s">
        <v>3292</v>
      </c>
      <c r="F9560" s="211" t="s">
        <v>3291</v>
      </c>
    </row>
    <row r="9561" spans="1:6" x14ac:dyDescent="0.25">
      <c r="A9561" s="211" t="s">
        <v>5349</v>
      </c>
      <c r="B9561" s="211">
        <v>0</v>
      </c>
      <c r="C9561" s="211">
        <v>1</v>
      </c>
      <c r="D9561" s="211" t="s">
        <v>400</v>
      </c>
      <c r="E9561" s="211" t="s">
        <v>3292</v>
      </c>
      <c r="F9561" s="211" t="s">
        <v>3291</v>
      </c>
    </row>
    <row r="9562" spans="1:6" x14ac:dyDescent="0.25">
      <c r="A9562" s="211" t="s">
        <v>5349</v>
      </c>
      <c r="B9562" s="211">
        <v>0</v>
      </c>
      <c r="C9562" s="211">
        <v>1</v>
      </c>
      <c r="D9562" s="211" t="s">
        <v>403</v>
      </c>
      <c r="E9562" s="211" t="s">
        <v>3292</v>
      </c>
      <c r="F9562" s="211" t="s">
        <v>3291</v>
      </c>
    </row>
    <row r="9563" spans="1:6" x14ac:dyDescent="0.25">
      <c r="A9563" s="211" t="s">
        <v>5349</v>
      </c>
      <c r="B9563" s="211">
        <v>0</v>
      </c>
      <c r="C9563" s="211">
        <v>1</v>
      </c>
      <c r="D9563" s="211" t="s">
        <v>1042</v>
      </c>
      <c r="E9563" s="211" t="s">
        <v>3292</v>
      </c>
      <c r="F9563" s="211" t="s">
        <v>3291</v>
      </c>
    </row>
    <row r="9564" spans="1:6" x14ac:dyDescent="0.25">
      <c r="A9564" s="211" t="s">
        <v>5349</v>
      </c>
      <c r="B9564" s="211">
        <v>0</v>
      </c>
      <c r="C9564" s="211">
        <v>1</v>
      </c>
      <c r="D9564" s="211" t="s">
        <v>1045</v>
      </c>
      <c r="E9564" s="211" t="s">
        <v>3292</v>
      </c>
      <c r="F9564" s="211" t="s">
        <v>3291</v>
      </c>
    </row>
    <row r="9565" spans="1:6" x14ac:dyDescent="0.25">
      <c r="A9565" s="211" t="s">
        <v>5349</v>
      </c>
      <c r="B9565" s="211">
        <v>0</v>
      </c>
      <c r="C9565" s="211">
        <v>1</v>
      </c>
      <c r="D9565" s="211" t="s">
        <v>933</v>
      </c>
      <c r="E9565" s="211" t="s">
        <v>3292</v>
      </c>
      <c r="F9565" s="211" t="s">
        <v>3291</v>
      </c>
    </row>
    <row r="9566" spans="1:6" x14ac:dyDescent="0.25">
      <c r="A9566" s="211" t="s">
        <v>5349</v>
      </c>
      <c r="B9566" s="211">
        <v>0</v>
      </c>
      <c r="C9566" s="211">
        <v>1</v>
      </c>
      <c r="D9566" s="211" t="s">
        <v>932</v>
      </c>
      <c r="E9566" s="211" t="s">
        <v>3292</v>
      </c>
      <c r="F9566" s="211" t="s">
        <v>3291</v>
      </c>
    </row>
    <row r="9567" spans="1:6" x14ac:dyDescent="0.25">
      <c r="A9567" s="211" t="s">
        <v>5349</v>
      </c>
      <c r="B9567" s="211">
        <v>0</v>
      </c>
      <c r="C9567" s="211">
        <v>1</v>
      </c>
      <c r="D9567" s="211" t="s">
        <v>3200</v>
      </c>
      <c r="E9567" s="211" t="s">
        <v>127</v>
      </c>
      <c r="F9567" s="211" t="s">
        <v>3291</v>
      </c>
    </row>
    <row r="9568" spans="1:6" x14ac:dyDescent="0.25">
      <c r="A9568" s="211" t="s">
        <v>5349</v>
      </c>
      <c r="B9568" s="211">
        <v>0</v>
      </c>
      <c r="C9568" s="211">
        <v>1</v>
      </c>
      <c r="D9568" s="211" t="s">
        <v>3199</v>
      </c>
      <c r="E9568" s="211" t="s">
        <v>3292</v>
      </c>
      <c r="F9568" s="211" t="s">
        <v>3291</v>
      </c>
    </row>
    <row r="9569" spans="1:6" x14ac:dyDescent="0.25">
      <c r="A9569" s="211" t="s">
        <v>5349</v>
      </c>
      <c r="B9569" s="211">
        <v>0</v>
      </c>
      <c r="C9569" s="211">
        <v>1</v>
      </c>
      <c r="D9569" s="211" t="s">
        <v>3079</v>
      </c>
      <c r="E9569" s="211" t="s">
        <v>127</v>
      </c>
      <c r="F9569" s="211" t="s">
        <v>3291</v>
      </c>
    </row>
    <row r="9570" spans="1:6" x14ac:dyDescent="0.25">
      <c r="A9570" s="211" t="s">
        <v>5349</v>
      </c>
      <c r="B9570" s="211">
        <v>0</v>
      </c>
      <c r="C9570" s="211">
        <v>1</v>
      </c>
      <c r="D9570" s="211" t="s">
        <v>3080</v>
      </c>
      <c r="E9570" s="211" t="s">
        <v>3292</v>
      </c>
      <c r="F9570" s="211" t="s">
        <v>3291</v>
      </c>
    </row>
    <row r="9571" spans="1:6" x14ac:dyDescent="0.25">
      <c r="A9571" s="211" t="s">
        <v>5349</v>
      </c>
      <c r="B9571" s="211">
        <v>0</v>
      </c>
      <c r="C9571" s="211">
        <v>1</v>
      </c>
      <c r="D9571" s="211" t="s">
        <v>209</v>
      </c>
      <c r="E9571" s="211" t="s">
        <v>3292</v>
      </c>
      <c r="F9571" s="211" t="s">
        <v>3291</v>
      </c>
    </row>
    <row r="9572" spans="1:6" x14ac:dyDescent="0.25">
      <c r="A9572" s="211" t="s">
        <v>5349</v>
      </c>
      <c r="B9572" s="211">
        <v>0</v>
      </c>
      <c r="C9572" s="211">
        <v>1</v>
      </c>
      <c r="D9572" s="211" t="s">
        <v>208</v>
      </c>
      <c r="E9572" s="211" t="s">
        <v>3292</v>
      </c>
      <c r="F9572" s="211" t="s">
        <v>3291</v>
      </c>
    </row>
    <row r="9573" spans="1:6" x14ac:dyDescent="0.25">
      <c r="A9573" s="211" t="s">
        <v>5349</v>
      </c>
      <c r="B9573" s="211">
        <v>0</v>
      </c>
      <c r="C9573" s="211">
        <v>1</v>
      </c>
      <c r="D9573" s="211" t="s">
        <v>3584</v>
      </c>
      <c r="E9573" s="211" t="s">
        <v>3292</v>
      </c>
      <c r="F9573" s="211" t="s">
        <v>3291</v>
      </c>
    </row>
    <row r="9574" spans="1:6" x14ac:dyDescent="0.25">
      <c r="A9574" s="211" t="s">
        <v>5349</v>
      </c>
      <c r="B9574" s="211">
        <v>0</v>
      </c>
      <c r="C9574" s="211">
        <v>1</v>
      </c>
      <c r="D9574" s="211" t="s">
        <v>3532</v>
      </c>
      <c r="E9574" s="211" t="s">
        <v>3292</v>
      </c>
      <c r="F9574" s="211" t="s">
        <v>3291</v>
      </c>
    </row>
    <row r="9575" spans="1:6" x14ac:dyDescent="0.25">
      <c r="A9575" s="211" t="s">
        <v>5349</v>
      </c>
      <c r="B9575" s="211">
        <v>0</v>
      </c>
      <c r="C9575" s="211">
        <v>1</v>
      </c>
      <c r="D9575" s="211" t="s">
        <v>1048</v>
      </c>
      <c r="E9575" s="211" t="s">
        <v>3292</v>
      </c>
      <c r="F9575" s="211" t="s">
        <v>3291</v>
      </c>
    </row>
    <row r="9576" spans="1:6" x14ac:dyDescent="0.25">
      <c r="A9576" s="211" t="s">
        <v>5349</v>
      </c>
      <c r="B9576" s="211">
        <v>0</v>
      </c>
      <c r="C9576" s="211">
        <v>1</v>
      </c>
      <c r="D9576" s="211" t="s">
        <v>1050</v>
      </c>
      <c r="E9576" s="211" t="s">
        <v>3292</v>
      </c>
      <c r="F9576" s="211" t="s">
        <v>3291</v>
      </c>
    </row>
    <row r="9577" spans="1:6" x14ac:dyDescent="0.25">
      <c r="A9577" s="211" t="s">
        <v>5349</v>
      </c>
      <c r="B9577" s="211">
        <v>0</v>
      </c>
      <c r="C9577" s="211">
        <v>1</v>
      </c>
      <c r="D9577" s="211" t="s">
        <v>1043</v>
      </c>
      <c r="E9577" s="211" t="s">
        <v>3292</v>
      </c>
      <c r="F9577" s="211" t="s">
        <v>3291</v>
      </c>
    </row>
    <row r="9578" spans="1:6" x14ac:dyDescent="0.25">
      <c r="A9578" s="211" t="s">
        <v>5349</v>
      </c>
      <c r="B9578" s="211">
        <v>0</v>
      </c>
      <c r="C9578" s="211">
        <v>1</v>
      </c>
      <c r="D9578" s="211" t="s">
        <v>1714</v>
      </c>
      <c r="E9578" s="211" t="s">
        <v>3292</v>
      </c>
      <c r="F9578" s="211" t="s">
        <v>3291</v>
      </c>
    </row>
    <row r="9579" spans="1:6" x14ac:dyDescent="0.25">
      <c r="A9579" s="211" t="s">
        <v>5349</v>
      </c>
      <c r="B9579" s="211">
        <v>0</v>
      </c>
      <c r="C9579" s="211">
        <v>1</v>
      </c>
      <c r="D9579" s="211" t="s">
        <v>1716</v>
      </c>
      <c r="E9579" s="211" t="s">
        <v>3292</v>
      </c>
      <c r="F9579" s="211" t="s">
        <v>3291</v>
      </c>
    </row>
    <row r="9580" spans="1:6" x14ac:dyDescent="0.25">
      <c r="A9580" s="211" t="s">
        <v>5349</v>
      </c>
      <c r="B9580" s="211">
        <v>0</v>
      </c>
      <c r="C9580" s="211">
        <v>1</v>
      </c>
      <c r="D9580" s="211" t="s">
        <v>1718</v>
      </c>
      <c r="E9580" s="211" t="s">
        <v>3292</v>
      </c>
      <c r="F9580" s="211" t="s">
        <v>3291</v>
      </c>
    </row>
    <row r="9581" spans="1:6" x14ac:dyDescent="0.25">
      <c r="A9581" s="211" t="s">
        <v>5349</v>
      </c>
      <c r="B9581" s="211">
        <v>0</v>
      </c>
      <c r="C9581" s="211">
        <v>1</v>
      </c>
      <c r="D9581" s="211" t="s">
        <v>2379</v>
      </c>
      <c r="E9581" s="211" t="s">
        <v>3292</v>
      </c>
      <c r="F9581" s="211" t="s">
        <v>3291</v>
      </c>
    </row>
    <row r="9582" spans="1:6" x14ac:dyDescent="0.25">
      <c r="A9582" s="211" t="s">
        <v>5349</v>
      </c>
      <c r="B9582" s="211">
        <v>0</v>
      </c>
      <c r="C9582" s="211">
        <v>1</v>
      </c>
      <c r="D9582" s="211" t="s">
        <v>1722</v>
      </c>
      <c r="E9582" s="211" t="s">
        <v>3292</v>
      </c>
      <c r="F9582" s="211" t="s">
        <v>3291</v>
      </c>
    </row>
    <row r="9583" spans="1:6" x14ac:dyDescent="0.25">
      <c r="A9583" s="211" t="s">
        <v>5349</v>
      </c>
      <c r="B9583" s="211">
        <v>0</v>
      </c>
      <c r="C9583" s="211">
        <v>1</v>
      </c>
      <c r="D9583" s="211" t="s">
        <v>1724</v>
      </c>
      <c r="E9583" s="211" t="s">
        <v>3292</v>
      </c>
      <c r="F9583" s="211" t="s">
        <v>3291</v>
      </c>
    </row>
    <row r="9584" spans="1:6" x14ac:dyDescent="0.25">
      <c r="A9584" s="211" t="s">
        <v>5349</v>
      </c>
      <c r="B9584" s="211">
        <v>0</v>
      </c>
      <c r="C9584" s="211">
        <v>1</v>
      </c>
      <c r="D9584" s="211" t="s">
        <v>72</v>
      </c>
      <c r="E9584" s="211" t="s">
        <v>3292</v>
      </c>
      <c r="F9584" s="211" t="s">
        <v>3291</v>
      </c>
    </row>
    <row r="9585" spans="1:6" x14ac:dyDescent="0.25">
      <c r="A9585" s="211" t="s">
        <v>5349</v>
      </c>
      <c r="B9585" s="211">
        <v>0</v>
      </c>
      <c r="C9585" s="211">
        <v>1</v>
      </c>
      <c r="D9585" s="211" t="s">
        <v>73</v>
      </c>
      <c r="E9585" s="211" t="s">
        <v>3292</v>
      </c>
      <c r="F9585" s="211" t="s">
        <v>3291</v>
      </c>
    </row>
    <row r="9586" spans="1:6" x14ac:dyDescent="0.25">
      <c r="A9586" s="211" t="s">
        <v>5349</v>
      </c>
      <c r="B9586" s="211">
        <v>0</v>
      </c>
      <c r="C9586" s="211">
        <v>1</v>
      </c>
      <c r="D9586" s="211" t="s">
        <v>3107</v>
      </c>
      <c r="E9586" s="211" t="s">
        <v>3292</v>
      </c>
      <c r="F9586" s="211" t="s">
        <v>3291</v>
      </c>
    </row>
    <row r="9587" spans="1:6" x14ac:dyDescent="0.25">
      <c r="A9587" s="211" t="s">
        <v>5349</v>
      </c>
      <c r="B9587" s="211">
        <v>0</v>
      </c>
      <c r="C9587" s="211">
        <v>1</v>
      </c>
      <c r="D9587" s="211" t="s">
        <v>3109</v>
      </c>
      <c r="E9587" s="211" t="s">
        <v>3292</v>
      </c>
      <c r="F9587" s="211" t="s">
        <v>3291</v>
      </c>
    </row>
    <row r="9588" spans="1:6" x14ac:dyDescent="0.25">
      <c r="A9588" s="211" t="s">
        <v>5349</v>
      </c>
      <c r="B9588" s="211">
        <v>0</v>
      </c>
      <c r="C9588" s="211">
        <v>1</v>
      </c>
      <c r="D9588" s="211" t="s">
        <v>3111</v>
      </c>
      <c r="E9588" s="211" t="s">
        <v>3292</v>
      </c>
      <c r="F9588" s="211" t="s">
        <v>3291</v>
      </c>
    </row>
    <row r="9589" spans="1:6" x14ac:dyDescent="0.25">
      <c r="A9589" s="211" t="s">
        <v>5349</v>
      </c>
      <c r="B9589" s="211">
        <v>0</v>
      </c>
      <c r="C9589" s="211">
        <v>1</v>
      </c>
      <c r="D9589" s="211" t="s">
        <v>3192</v>
      </c>
      <c r="E9589" s="211" t="s">
        <v>3292</v>
      </c>
      <c r="F9589" s="211" t="s">
        <v>3291</v>
      </c>
    </row>
    <row r="9590" spans="1:6" x14ac:dyDescent="0.25">
      <c r="A9590" s="211" t="s">
        <v>5349</v>
      </c>
      <c r="B9590" s="211">
        <v>0</v>
      </c>
      <c r="C9590" s="211">
        <v>1</v>
      </c>
      <c r="D9590" s="211" t="s">
        <v>926</v>
      </c>
      <c r="E9590" s="211" t="s">
        <v>3292</v>
      </c>
      <c r="F9590" s="211" t="s">
        <v>3291</v>
      </c>
    </row>
    <row r="9591" spans="1:6" x14ac:dyDescent="0.25">
      <c r="A9591" s="211" t="s">
        <v>5349</v>
      </c>
      <c r="B9591" s="211">
        <v>0</v>
      </c>
      <c r="C9591" s="211">
        <v>1</v>
      </c>
      <c r="D9591" s="211" t="s">
        <v>4286</v>
      </c>
      <c r="E9591" s="211" t="s">
        <v>127</v>
      </c>
      <c r="F9591" s="211" t="s">
        <v>3291</v>
      </c>
    </row>
    <row r="9592" spans="1:6" x14ac:dyDescent="0.25">
      <c r="A9592" s="211" t="s">
        <v>5349</v>
      </c>
      <c r="B9592" s="211">
        <v>0</v>
      </c>
      <c r="C9592" s="211">
        <v>1</v>
      </c>
      <c r="D9592" s="211" t="s">
        <v>3959</v>
      </c>
      <c r="E9592" s="211" t="s">
        <v>127</v>
      </c>
      <c r="F9592" s="211" t="s">
        <v>3291</v>
      </c>
    </row>
    <row r="9593" spans="1:6" x14ac:dyDescent="0.25">
      <c r="A9593" s="211" t="s">
        <v>5349</v>
      </c>
      <c r="B9593" s="211">
        <v>0</v>
      </c>
      <c r="C9593" s="211">
        <v>1</v>
      </c>
      <c r="D9593" s="300" t="s">
        <v>3074</v>
      </c>
      <c r="E9593" s="211" t="s">
        <v>3292</v>
      </c>
      <c r="F9593" s="211" t="s">
        <v>3291</v>
      </c>
    </row>
    <row r="9594" spans="1:6" x14ac:dyDescent="0.25">
      <c r="A9594" s="211" t="s">
        <v>5349</v>
      </c>
      <c r="B9594" s="211">
        <v>0</v>
      </c>
      <c r="C9594" s="211">
        <v>1</v>
      </c>
      <c r="D9594" s="300" t="s">
        <v>3075</v>
      </c>
      <c r="E9594" s="211" t="s">
        <v>127</v>
      </c>
      <c r="F9594" s="211" t="s">
        <v>3291</v>
      </c>
    </row>
    <row r="9595" spans="1:6" x14ac:dyDescent="0.25">
      <c r="A9595" s="211" t="s">
        <v>5349</v>
      </c>
      <c r="B9595" s="211">
        <v>0</v>
      </c>
      <c r="C9595" s="211">
        <v>1</v>
      </c>
      <c r="D9595" s="300" t="s">
        <v>2546</v>
      </c>
      <c r="E9595" s="211" t="s">
        <v>127</v>
      </c>
      <c r="F9595" s="211" t="s">
        <v>3291</v>
      </c>
    </row>
    <row r="9596" spans="1:6" x14ac:dyDescent="0.25">
      <c r="A9596" s="211" t="s">
        <v>5349</v>
      </c>
      <c r="B9596" s="211">
        <v>0</v>
      </c>
      <c r="C9596" s="211">
        <v>1</v>
      </c>
      <c r="D9596" s="211" t="s">
        <v>130</v>
      </c>
      <c r="E9596" s="211" t="s">
        <v>127</v>
      </c>
      <c r="F9596" s="211" t="s">
        <v>3291</v>
      </c>
    </row>
    <row r="9597" spans="1:6" x14ac:dyDescent="0.25">
      <c r="A9597" s="211" t="s">
        <v>5349</v>
      </c>
      <c r="B9597" s="211">
        <v>0</v>
      </c>
      <c r="C9597" s="211">
        <v>1</v>
      </c>
      <c r="D9597" s="211" t="s">
        <v>3568</v>
      </c>
      <c r="E9597" s="211" t="s">
        <v>127</v>
      </c>
      <c r="F9597" s="211" t="s">
        <v>3291</v>
      </c>
    </row>
    <row r="9598" spans="1:6" x14ac:dyDescent="0.25">
      <c r="A9598" s="211" t="s">
        <v>5349</v>
      </c>
      <c r="B9598" s="211">
        <v>0</v>
      </c>
      <c r="C9598" s="211">
        <v>1</v>
      </c>
      <c r="D9598" s="211" t="s">
        <v>3784</v>
      </c>
      <c r="E9598" s="211" t="s">
        <v>127</v>
      </c>
      <c r="F9598" s="211" t="s">
        <v>3291</v>
      </c>
    </row>
    <row r="9599" spans="1:6" x14ac:dyDescent="0.25">
      <c r="A9599" s="211" t="s">
        <v>5355</v>
      </c>
      <c r="B9599" s="211">
        <v>0</v>
      </c>
      <c r="C9599" s="211">
        <v>1</v>
      </c>
      <c r="D9599" s="211" t="s">
        <v>379</v>
      </c>
      <c r="E9599" s="211" t="s">
        <v>3482</v>
      </c>
      <c r="F9599" s="211" t="s">
        <v>3291</v>
      </c>
    </row>
    <row r="9600" spans="1:6" x14ac:dyDescent="0.25">
      <c r="A9600" s="211" t="s">
        <v>5355</v>
      </c>
      <c r="B9600" s="211">
        <v>0</v>
      </c>
      <c r="C9600" s="211">
        <v>1</v>
      </c>
      <c r="D9600" s="211" t="s">
        <v>385</v>
      </c>
      <c r="E9600" s="211" t="s">
        <v>3482</v>
      </c>
      <c r="F9600" s="211" t="s">
        <v>3291</v>
      </c>
    </row>
    <row r="9601" spans="1:6" x14ac:dyDescent="0.25">
      <c r="A9601" s="211" t="s">
        <v>5355</v>
      </c>
      <c r="B9601" s="211">
        <v>0</v>
      </c>
      <c r="C9601" s="211">
        <v>1</v>
      </c>
      <c r="D9601" s="211" t="s">
        <v>3162</v>
      </c>
      <c r="E9601" s="211" t="s">
        <v>3482</v>
      </c>
      <c r="F9601" s="211" t="s">
        <v>3291</v>
      </c>
    </row>
    <row r="9602" spans="1:6" x14ac:dyDescent="0.25">
      <c r="A9602" s="211" t="s">
        <v>5355</v>
      </c>
      <c r="B9602" s="211">
        <v>0</v>
      </c>
      <c r="C9602" s="211">
        <v>1</v>
      </c>
      <c r="D9602" s="211" t="s">
        <v>3247</v>
      </c>
      <c r="E9602" s="211" t="s">
        <v>3482</v>
      </c>
      <c r="F9602" s="211" t="s">
        <v>3291</v>
      </c>
    </row>
    <row r="9603" spans="1:6" x14ac:dyDescent="0.25">
      <c r="A9603" s="211" t="s">
        <v>5355</v>
      </c>
      <c r="B9603" s="211">
        <v>0</v>
      </c>
      <c r="C9603" s="211">
        <v>1</v>
      </c>
      <c r="D9603" s="211" t="s">
        <v>2283</v>
      </c>
      <c r="E9603" s="211" t="s">
        <v>3482</v>
      </c>
      <c r="F9603" s="211" t="s">
        <v>3291</v>
      </c>
    </row>
    <row r="9604" spans="1:6" x14ac:dyDescent="0.25">
      <c r="A9604" s="211" t="s">
        <v>5355</v>
      </c>
      <c r="B9604" s="211">
        <v>0</v>
      </c>
      <c r="C9604" s="211">
        <v>1</v>
      </c>
      <c r="D9604" s="211" t="s">
        <v>2282</v>
      </c>
      <c r="E9604" s="211" t="s">
        <v>3482</v>
      </c>
      <c r="F9604" s="211" t="s">
        <v>3291</v>
      </c>
    </row>
    <row r="9605" spans="1:6" x14ac:dyDescent="0.25">
      <c r="A9605" s="211" t="s">
        <v>5355</v>
      </c>
      <c r="B9605" s="211">
        <v>0</v>
      </c>
      <c r="C9605" s="211">
        <v>1</v>
      </c>
      <c r="D9605" s="211" t="s">
        <v>642</v>
      </c>
      <c r="E9605" s="211" t="s">
        <v>3482</v>
      </c>
      <c r="F9605" s="211" t="s">
        <v>3291</v>
      </c>
    </row>
    <row r="9606" spans="1:6" x14ac:dyDescent="0.25">
      <c r="A9606" s="211" t="s">
        <v>5355</v>
      </c>
      <c r="B9606" s="211">
        <v>0</v>
      </c>
      <c r="C9606" s="211">
        <v>1</v>
      </c>
      <c r="D9606" s="211" t="s">
        <v>397</v>
      </c>
      <c r="E9606" s="211" t="s">
        <v>3482</v>
      </c>
      <c r="F9606" s="211" t="s">
        <v>3291</v>
      </c>
    </row>
    <row r="9607" spans="1:6" x14ac:dyDescent="0.25">
      <c r="A9607" s="211" t="s">
        <v>5355</v>
      </c>
      <c r="B9607" s="211">
        <v>0</v>
      </c>
      <c r="C9607" s="211">
        <v>1</v>
      </c>
      <c r="D9607" s="211" t="s">
        <v>933</v>
      </c>
      <c r="E9607" s="211" t="s">
        <v>3482</v>
      </c>
      <c r="F9607" s="211" t="s">
        <v>3291</v>
      </c>
    </row>
    <row r="9608" spans="1:6" x14ac:dyDescent="0.25">
      <c r="A9608" s="211" t="s">
        <v>5355</v>
      </c>
      <c r="B9608" s="211">
        <v>0</v>
      </c>
      <c r="C9608" s="211">
        <v>1</v>
      </c>
      <c r="D9608" s="211" t="s">
        <v>1045</v>
      </c>
      <c r="E9608" s="211" t="s">
        <v>3482</v>
      </c>
      <c r="F9608" s="211" t="s">
        <v>3291</v>
      </c>
    </row>
    <row r="9609" spans="1:6" x14ac:dyDescent="0.25">
      <c r="A9609" s="211" t="s">
        <v>5355</v>
      </c>
      <c r="B9609" s="211">
        <v>0</v>
      </c>
      <c r="C9609" s="211">
        <v>1</v>
      </c>
      <c r="D9609" s="211" t="s">
        <v>1048</v>
      </c>
      <c r="E9609" s="211" t="s">
        <v>3292</v>
      </c>
      <c r="F9609" s="211" t="s">
        <v>3291</v>
      </c>
    </row>
    <row r="9610" spans="1:6" x14ac:dyDescent="0.25">
      <c r="A9610" s="211" t="s">
        <v>5355</v>
      </c>
      <c r="B9610" s="211">
        <v>0</v>
      </c>
      <c r="C9610" s="211">
        <v>1</v>
      </c>
      <c r="D9610" s="211" t="s">
        <v>395</v>
      </c>
      <c r="E9610" s="211" t="s">
        <v>3482</v>
      </c>
      <c r="F9610" s="211" t="s">
        <v>3291</v>
      </c>
    </row>
    <row r="9611" spans="1:6" x14ac:dyDescent="0.25">
      <c r="A9611" s="211" t="s">
        <v>5355</v>
      </c>
      <c r="B9611" s="211">
        <v>0</v>
      </c>
      <c r="C9611" s="211">
        <v>1</v>
      </c>
      <c r="D9611" s="211" t="s">
        <v>400</v>
      </c>
      <c r="E9611" s="211" t="s">
        <v>3482</v>
      </c>
      <c r="F9611" s="211" t="s">
        <v>3291</v>
      </c>
    </row>
    <row r="9612" spans="1:6" x14ac:dyDescent="0.25">
      <c r="A9612" s="211" t="s">
        <v>5355</v>
      </c>
      <c r="B9612" s="211">
        <v>0</v>
      </c>
      <c r="C9612" s="211">
        <v>1</v>
      </c>
      <c r="D9612" s="211" t="s">
        <v>1042</v>
      </c>
      <c r="E9612" s="211" t="s">
        <v>3482</v>
      </c>
      <c r="F9612" s="211" t="s">
        <v>3291</v>
      </c>
    </row>
    <row r="9613" spans="1:6" x14ac:dyDescent="0.25">
      <c r="A9613" s="211" t="s">
        <v>5355</v>
      </c>
      <c r="B9613" s="211">
        <v>0</v>
      </c>
      <c r="C9613" s="211">
        <v>1</v>
      </c>
      <c r="D9613" s="211" t="s">
        <v>392</v>
      </c>
      <c r="E9613" s="211" t="s">
        <v>3292</v>
      </c>
      <c r="F9613" s="211" t="s">
        <v>3291</v>
      </c>
    </row>
    <row r="9614" spans="1:6" x14ac:dyDescent="0.25">
      <c r="A9614" s="211" t="s">
        <v>5355</v>
      </c>
      <c r="B9614" s="211">
        <v>0</v>
      </c>
      <c r="C9614" s="211">
        <v>1</v>
      </c>
      <c r="D9614" s="211" t="s">
        <v>292</v>
      </c>
      <c r="E9614" s="211" t="s">
        <v>3292</v>
      </c>
      <c r="F9614" s="211" t="s">
        <v>3291</v>
      </c>
    </row>
    <row r="9615" spans="1:6" x14ac:dyDescent="0.25">
      <c r="A9615" s="211" t="s">
        <v>5355</v>
      </c>
      <c r="B9615" s="211">
        <v>0</v>
      </c>
      <c r="C9615" s="211">
        <v>1</v>
      </c>
      <c r="D9615" s="211" t="s">
        <v>403</v>
      </c>
      <c r="E9615" s="211" t="s">
        <v>3292</v>
      </c>
      <c r="F9615" s="211" t="s">
        <v>3291</v>
      </c>
    </row>
    <row r="9616" spans="1:6" x14ac:dyDescent="0.25">
      <c r="A9616" s="211" t="s">
        <v>5355</v>
      </c>
      <c r="B9616" s="211">
        <v>0</v>
      </c>
      <c r="C9616" s="211">
        <v>1</v>
      </c>
      <c r="D9616" s="211" t="s">
        <v>932</v>
      </c>
      <c r="E9616" s="211" t="s">
        <v>3292</v>
      </c>
      <c r="F9616" s="211" t="s">
        <v>3291</v>
      </c>
    </row>
    <row r="9617" spans="1:6" x14ac:dyDescent="0.25">
      <c r="A9617" s="211" t="s">
        <v>5355</v>
      </c>
      <c r="B9617" s="211">
        <v>0</v>
      </c>
      <c r="C9617" s="211">
        <v>1</v>
      </c>
      <c r="D9617" s="211" t="s">
        <v>381</v>
      </c>
      <c r="E9617" s="211" t="s">
        <v>3292</v>
      </c>
      <c r="F9617" s="211" t="s">
        <v>3291</v>
      </c>
    </row>
    <row r="9618" spans="1:6" x14ac:dyDescent="0.25">
      <c r="A9618" s="211" t="s">
        <v>5355</v>
      </c>
      <c r="B9618" s="211">
        <v>0</v>
      </c>
      <c r="C9618" s="211">
        <v>1</v>
      </c>
      <c r="D9618" s="211" t="s">
        <v>767</v>
      </c>
      <c r="E9618" s="211" t="s">
        <v>3292</v>
      </c>
      <c r="F9618" s="211" t="s">
        <v>3291</v>
      </c>
    </row>
    <row r="9619" spans="1:6" x14ac:dyDescent="0.25">
      <c r="A9619" s="211" t="s">
        <v>5355</v>
      </c>
      <c r="B9619" s="211">
        <v>0</v>
      </c>
      <c r="C9619" s="211">
        <v>1</v>
      </c>
      <c r="D9619" s="211" t="s">
        <v>3200</v>
      </c>
      <c r="E9619" s="211" t="s">
        <v>127</v>
      </c>
      <c r="F9619" s="211" t="s">
        <v>3291</v>
      </c>
    </row>
    <row r="9620" spans="1:6" x14ac:dyDescent="0.25">
      <c r="A9620" s="211" t="s">
        <v>5355</v>
      </c>
      <c r="B9620" s="211">
        <v>0</v>
      </c>
      <c r="C9620" s="211">
        <v>1</v>
      </c>
      <c r="D9620" s="211" t="s">
        <v>3199</v>
      </c>
      <c r="E9620" s="211" t="s">
        <v>3292</v>
      </c>
      <c r="F9620" s="211" t="s">
        <v>3291</v>
      </c>
    </row>
    <row r="9621" spans="1:6" x14ac:dyDescent="0.25">
      <c r="A9621" s="211" t="s">
        <v>5355</v>
      </c>
      <c r="B9621" s="211">
        <v>0</v>
      </c>
      <c r="C9621" s="211">
        <v>1</v>
      </c>
      <c r="D9621" s="211" t="s">
        <v>3079</v>
      </c>
      <c r="E9621" s="211" t="s">
        <v>127</v>
      </c>
      <c r="F9621" s="211" t="s">
        <v>3291</v>
      </c>
    </row>
    <row r="9622" spans="1:6" x14ac:dyDescent="0.25">
      <c r="A9622" s="211" t="s">
        <v>5355</v>
      </c>
      <c r="B9622" s="211">
        <v>0</v>
      </c>
      <c r="C9622" s="211">
        <v>1</v>
      </c>
      <c r="D9622" s="211" t="s">
        <v>3080</v>
      </c>
      <c r="E9622" s="211" t="s">
        <v>3292</v>
      </c>
      <c r="F9622" s="211" t="s">
        <v>3291</v>
      </c>
    </row>
    <row r="9623" spans="1:6" x14ac:dyDescent="0.25">
      <c r="A9623" s="211" t="s">
        <v>5355</v>
      </c>
      <c r="B9623" s="211">
        <v>0</v>
      </c>
      <c r="C9623" s="211">
        <v>1</v>
      </c>
      <c r="D9623" s="211" t="s">
        <v>87</v>
      </c>
      <c r="E9623" s="211" t="s">
        <v>3292</v>
      </c>
      <c r="F9623" s="211" t="s">
        <v>3291</v>
      </c>
    </row>
    <row r="9624" spans="1:6" x14ac:dyDescent="0.25">
      <c r="A9624" s="211" t="s">
        <v>5355</v>
      </c>
      <c r="B9624" s="211">
        <v>0</v>
      </c>
      <c r="C9624" s="211">
        <v>1</v>
      </c>
      <c r="D9624" s="211" t="s">
        <v>209</v>
      </c>
      <c r="E9624" s="211" t="s">
        <v>3292</v>
      </c>
      <c r="F9624" s="211" t="s">
        <v>3291</v>
      </c>
    </row>
    <row r="9625" spans="1:6" x14ac:dyDescent="0.25">
      <c r="A9625" s="211" t="s">
        <v>5355</v>
      </c>
      <c r="B9625" s="211">
        <v>0</v>
      </c>
      <c r="C9625" s="211">
        <v>1</v>
      </c>
      <c r="D9625" s="211" t="s">
        <v>208</v>
      </c>
      <c r="E9625" s="211" t="s">
        <v>3292</v>
      </c>
      <c r="F9625" s="211" t="s">
        <v>3291</v>
      </c>
    </row>
    <row r="9626" spans="1:6" x14ac:dyDescent="0.25">
      <c r="A9626" s="211" t="s">
        <v>5355</v>
      </c>
      <c r="B9626" s="211">
        <v>0</v>
      </c>
      <c r="C9626" s="211">
        <v>1</v>
      </c>
      <c r="D9626" s="211" t="s">
        <v>3584</v>
      </c>
      <c r="E9626" s="211" t="s">
        <v>3292</v>
      </c>
      <c r="F9626" s="211" t="s">
        <v>3291</v>
      </c>
    </row>
    <row r="9627" spans="1:6" x14ac:dyDescent="0.25">
      <c r="A9627" s="211" t="s">
        <v>5355</v>
      </c>
      <c r="B9627" s="211">
        <v>0</v>
      </c>
      <c r="C9627" s="211">
        <v>1</v>
      </c>
      <c r="D9627" s="211" t="s">
        <v>3532</v>
      </c>
      <c r="E9627" s="211" t="s">
        <v>3292</v>
      </c>
      <c r="F9627" s="211" t="s">
        <v>3291</v>
      </c>
    </row>
    <row r="9628" spans="1:6" x14ac:dyDescent="0.25">
      <c r="A9628" s="211" t="s">
        <v>5355</v>
      </c>
      <c r="B9628" s="211">
        <v>0</v>
      </c>
      <c r="C9628" s="211">
        <v>1</v>
      </c>
      <c r="D9628" s="211" t="s">
        <v>1050</v>
      </c>
      <c r="E9628" s="211" t="s">
        <v>3292</v>
      </c>
      <c r="F9628" s="211" t="s">
        <v>3291</v>
      </c>
    </row>
    <row r="9629" spans="1:6" x14ac:dyDescent="0.25">
      <c r="A9629" s="211" t="s">
        <v>5355</v>
      </c>
      <c r="B9629" s="211">
        <v>0</v>
      </c>
      <c r="C9629" s="211">
        <v>1</v>
      </c>
      <c r="D9629" s="211" t="s">
        <v>1043</v>
      </c>
      <c r="E9629" s="211" t="s">
        <v>3292</v>
      </c>
      <c r="F9629" s="211" t="s">
        <v>3291</v>
      </c>
    </row>
    <row r="9630" spans="1:6" x14ac:dyDescent="0.25">
      <c r="A9630" s="211" t="s">
        <v>5355</v>
      </c>
      <c r="B9630" s="211">
        <v>0</v>
      </c>
      <c r="C9630" s="211">
        <v>1</v>
      </c>
      <c r="D9630" s="211" t="s">
        <v>303</v>
      </c>
      <c r="E9630" s="211" t="s">
        <v>3292</v>
      </c>
      <c r="F9630" s="211" t="s">
        <v>3291</v>
      </c>
    </row>
    <row r="9631" spans="1:6" x14ac:dyDescent="0.25">
      <c r="A9631" s="211" t="s">
        <v>5355</v>
      </c>
      <c r="B9631" s="211">
        <v>0</v>
      </c>
      <c r="C9631" s="211">
        <v>1</v>
      </c>
      <c r="D9631" s="211" t="s">
        <v>314</v>
      </c>
      <c r="E9631" s="211" t="s">
        <v>3292</v>
      </c>
      <c r="F9631" s="211" t="s">
        <v>3291</v>
      </c>
    </row>
    <row r="9632" spans="1:6" x14ac:dyDescent="0.25">
      <c r="A9632" s="211" t="s">
        <v>5355</v>
      </c>
      <c r="B9632" s="211">
        <v>0</v>
      </c>
      <c r="C9632" s="211">
        <v>1</v>
      </c>
      <c r="D9632" s="211" t="s">
        <v>302</v>
      </c>
      <c r="E9632" s="211" t="s">
        <v>3292</v>
      </c>
      <c r="F9632" s="211" t="s">
        <v>3291</v>
      </c>
    </row>
    <row r="9633" spans="1:6" x14ac:dyDescent="0.25">
      <c r="A9633" s="211" t="s">
        <v>5355</v>
      </c>
      <c r="B9633" s="211">
        <v>0</v>
      </c>
      <c r="C9633" s="211">
        <v>1</v>
      </c>
      <c r="D9633" s="211" t="s">
        <v>316</v>
      </c>
      <c r="E9633" s="211" t="s">
        <v>3292</v>
      </c>
      <c r="F9633" s="211" t="s">
        <v>3291</v>
      </c>
    </row>
    <row r="9634" spans="1:6" x14ac:dyDescent="0.25">
      <c r="A9634" s="211" t="s">
        <v>5355</v>
      </c>
      <c r="B9634" s="211">
        <v>0</v>
      </c>
      <c r="C9634" s="211">
        <v>1</v>
      </c>
      <c r="D9634" s="211" t="s">
        <v>317</v>
      </c>
      <c r="E9634" s="211" t="s">
        <v>3292</v>
      </c>
      <c r="F9634" s="211" t="s">
        <v>3291</v>
      </c>
    </row>
    <row r="9635" spans="1:6" x14ac:dyDescent="0.25">
      <c r="A9635" s="211" t="s">
        <v>5355</v>
      </c>
      <c r="B9635" s="211">
        <v>0</v>
      </c>
      <c r="C9635" s="211">
        <v>1</v>
      </c>
      <c r="D9635" s="211" t="s">
        <v>319</v>
      </c>
      <c r="E9635" s="211" t="s">
        <v>3292</v>
      </c>
      <c r="F9635" s="211" t="s">
        <v>3291</v>
      </c>
    </row>
    <row r="9636" spans="1:6" x14ac:dyDescent="0.25">
      <c r="A9636" s="211" t="s">
        <v>5355</v>
      </c>
      <c r="B9636" s="211">
        <v>0</v>
      </c>
      <c r="C9636" s="211">
        <v>1</v>
      </c>
      <c r="D9636" s="211" t="s">
        <v>276</v>
      </c>
      <c r="E9636" s="211" t="s">
        <v>3292</v>
      </c>
      <c r="F9636" s="211" t="s">
        <v>3291</v>
      </c>
    </row>
    <row r="9637" spans="1:6" x14ac:dyDescent="0.25">
      <c r="A9637" s="211" t="s">
        <v>5355</v>
      </c>
      <c r="B9637" s="211">
        <v>0</v>
      </c>
      <c r="C9637" s="211">
        <v>1</v>
      </c>
      <c r="D9637" s="211" t="s">
        <v>327</v>
      </c>
      <c r="E9637" s="211" t="s">
        <v>3292</v>
      </c>
      <c r="F9637" s="211" t="s">
        <v>3291</v>
      </c>
    </row>
    <row r="9638" spans="1:6" x14ac:dyDescent="0.25">
      <c r="A9638" s="211" t="s">
        <v>5355</v>
      </c>
      <c r="B9638" s="211">
        <v>0</v>
      </c>
      <c r="C9638" s="211">
        <v>1</v>
      </c>
      <c r="D9638" s="211" t="s">
        <v>323</v>
      </c>
      <c r="E9638" s="211" t="s">
        <v>3292</v>
      </c>
      <c r="F9638" s="211" t="s">
        <v>3291</v>
      </c>
    </row>
    <row r="9639" spans="1:6" x14ac:dyDescent="0.25">
      <c r="A9639" s="211" t="s">
        <v>5355</v>
      </c>
      <c r="B9639" s="211">
        <v>0</v>
      </c>
      <c r="C9639" s="211">
        <v>1</v>
      </c>
      <c r="D9639" s="211" t="s">
        <v>321</v>
      </c>
      <c r="E9639" s="211" t="s">
        <v>3292</v>
      </c>
      <c r="F9639" s="211" t="s">
        <v>3291</v>
      </c>
    </row>
    <row r="9640" spans="1:6" x14ac:dyDescent="0.25">
      <c r="A9640" s="211" t="s">
        <v>5355</v>
      </c>
      <c r="B9640" s="211">
        <v>0</v>
      </c>
      <c r="C9640" s="211">
        <v>1</v>
      </c>
      <c r="D9640" s="211" t="s">
        <v>325</v>
      </c>
      <c r="E9640" s="211" t="s">
        <v>3292</v>
      </c>
      <c r="F9640" s="211" t="s">
        <v>3291</v>
      </c>
    </row>
    <row r="9641" spans="1:6" x14ac:dyDescent="0.25">
      <c r="A9641" s="211" t="s">
        <v>5355</v>
      </c>
      <c r="B9641" s="211">
        <v>0</v>
      </c>
      <c r="C9641" s="211">
        <v>1</v>
      </c>
      <c r="D9641" s="211" t="s">
        <v>337</v>
      </c>
      <c r="E9641" s="211" t="s">
        <v>3292</v>
      </c>
      <c r="F9641" s="211" t="s">
        <v>3291</v>
      </c>
    </row>
    <row r="9642" spans="1:6" x14ac:dyDescent="0.25">
      <c r="A9642" s="211" t="s">
        <v>5355</v>
      </c>
      <c r="B9642" s="211">
        <v>0</v>
      </c>
      <c r="C9642" s="211">
        <v>1</v>
      </c>
      <c r="D9642" s="211" t="s">
        <v>315</v>
      </c>
      <c r="E9642" s="211" t="s">
        <v>3292</v>
      </c>
      <c r="F9642" s="211" t="s">
        <v>3291</v>
      </c>
    </row>
    <row r="9643" spans="1:6" x14ac:dyDescent="0.25">
      <c r="A9643" s="211" t="s">
        <v>5355</v>
      </c>
      <c r="B9643" s="211">
        <v>0</v>
      </c>
      <c r="C9643" s="211">
        <v>1</v>
      </c>
      <c r="D9643" s="211" t="s">
        <v>335</v>
      </c>
      <c r="E9643" s="211" t="s">
        <v>3292</v>
      </c>
      <c r="F9643" s="211" t="s">
        <v>3291</v>
      </c>
    </row>
    <row r="9644" spans="1:6" x14ac:dyDescent="0.25">
      <c r="A9644" s="211" t="s">
        <v>5355</v>
      </c>
      <c r="B9644" s="211">
        <v>0</v>
      </c>
      <c r="C9644" s="211">
        <v>1</v>
      </c>
      <c r="D9644" s="211" t="s">
        <v>329</v>
      </c>
      <c r="E9644" s="211" t="s">
        <v>3292</v>
      </c>
      <c r="F9644" s="211" t="s">
        <v>3291</v>
      </c>
    </row>
    <row r="9645" spans="1:6" x14ac:dyDescent="0.25">
      <c r="A9645" s="211" t="s">
        <v>5355</v>
      </c>
      <c r="B9645" s="211">
        <v>0</v>
      </c>
      <c r="C9645" s="211">
        <v>1</v>
      </c>
      <c r="D9645" s="211" t="s">
        <v>332</v>
      </c>
      <c r="E9645" s="211" t="s">
        <v>3292</v>
      </c>
      <c r="F9645" s="211" t="s">
        <v>3291</v>
      </c>
    </row>
    <row r="9646" spans="1:6" x14ac:dyDescent="0.25">
      <c r="A9646" s="211" t="s">
        <v>5355</v>
      </c>
      <c r="B9646" s="211">
        <v>0</v>
      </c>
      <c r="C9646" s="211">
        <v>1</v>
      </c>
      <c r="D9646" s="211" t="s">
        <v>330</v>
      </c>
      <c r="E9646" s="211" t="s">
        <v>3292</v>
      </c>
      <c r="F9646" s="211" t="s">
        <v>3291</v>
      </c>
    </row>
    <row r="9647" spans="1:6" x14ac:dyDescent="0.25">
      <c r="A9647" s="211" t="s">
        <v>5355</v>
      </c>
      <c r="B9647" s="211">
        <v>0</v>
      </c>
      <c r="C9647" s="211">
        <v>1</v>
      </c>
      <c r="D9647" s="211" t="s">
        <v>331</v>
      </c>
      <c r="E9647" s="211" t="s">
        <v>3292</v>
      </c>
      <c r="F9647" s="211" t="s">
        <v>3291</v>
      </c>
    </row>
    <row r="9648" spans="1:6" x14ac:dyDescent="0.25">
      <c r="A9648" s="211" t="s">
        <v>5355</v>
      </c>
      <c r="B9648" s="211">
        <v>0</v>
      </c>
      <c r="C9648" s="211">
        <v>1</v>
      </c>
      <c r="D9648" s="211" t="s">
        <v>336</v>
      </c>
      <c r="E9648" s="211" t="s">
        <v>3292</v>
      </c>
      <c r="F9648" s="211" t="s">
        <v>3291</v>
      </c>
    </row>
    <row r="9649" spans="1:6" x14ac:dyDescent="0.25">
      <c r="A9649" s="211" t="s">
        <v>5355</v>
      </c>
      <c r="B9649" s="211">
        <v>0</v>
      </c>
      <c r="C9649" s="211">
        <v>1</v>
      </c>
      <c r="D9649" s="211" t="s">
        <v>305</v>
      </c>
      <c r="E9649" s="211" t="s">
        <v>3292</v>
      </c>
      <c r="F9649" s="211" t="s">
        <v>3291</v>
      </c>
    </row>
    <row r="9650" spans="1:6" x14ac:dyDescent="0.25">
      <c r="A9650" s="211" t="s">
        <v>5355</v>
      </c>
      <c r="B9650" s="211">
        <v>0</v>
      </c>
      <c r="C9650" s="211">
        <v>1</v>
      </c>
      <c r="D9650" s="211" t="s">
        <v>307</v>
      </c>
      <c r="E9650" s="211" t="s">
        <v>3292</v>
      </c>
      <c r="F9650" s="211" t="s">
        <v>3291</v>
      </c>
    </row>
    <row r="9651" spans="1:6" x14ac:dyDescent="0.25">
      <c r="A9651" s="211" t="s">
        <v>5355</v>
      </c>
      <c r="B9651" s="211">
        <v>0</v>
      </c>
      <c r="C9651" s="211">
        <v>1</v>
      </c>
      <c r="D9651" s="211" t="s">
        <v>333</v>
      </c>
      <c r="E9651" s="211" t="s">
        <v>3292</v>
      </c>
      <c r="F9651" s="211" t="s">
        <v>3291</v>
      </c>
    </row>
    <row r="9652" spans="1:6" x14ac:dyDescent="0.25">
      <c r="A9652" s="211" t="s">
        <v>5355</v>
      </c>
      <c r="B9652" s="211">
        <v>0</v>
      </c>
      <c r="C9652" s="211">
        <v>1</v>
      </c>
      <c r="D9652" s="211" t="s">
        <v>360</v>
      </c>
      <c r="E9652" s="211" t="s">
        <v>3292</v>
      </c>
      <c r="F9652" s="211" t="s">
        <v>3291</v>
      </c>
    </row>
    <row r="9653" spans="1:6" x14ac:dyDescent="0.25">
      <c r="A9653" s="211" t="s">
        <v>5355</v>
      </c>
      <c r="B9653" s="211">
        <v>0</v>
      </c>
      <c r="C9653" s="211">
        <v>1</v>
      </c>
      <c r="D9653" s="211">
        <v>6151</v>
      </c>
      <c r="E9653" s="211" t="s">
        <v>3292</v>
      </c>
      <c r="F9653" s="211" t="s">
        <v>3291</v>
      </c>
    </row>
    <row r="9654" spans="1:6" x14ac:dyDescent="0.25">
      <c r="A9654" s="211" t="s">
        <v>5355</v>
      </c>
      <c r="B9654" s="211">
        <v>0</v>
      </c>
      <c r="C9654" s="211">
        <v>1</v>
      </c>
      <c r="D9654" s="211" t="s">
        <v>2287</v>
      </c>
      <c r="E9654" s="211" t="s">
        <v>3292</v>
      </c>
      <c r="F9654" s="211" t="s">
        <v>3291</v>
      </c>
    </row>
    <row r="9655" spans="1:6" x14ac:dyDescent="0.25">
      <c r="A9655" s="211" t="s">
        <v>5355</v>
      </c>
      <c r="B9655" s="211">
        <v>0</v>
      </c>
      <c r="C9655" s="211">
        <v>1</v>
      </c>
      <c r="D9655" s="211" t="s">
        <v>357</v>
      </c>
      <c r="E9655" s="211" t="s">
        <v>3292</v>
      </c>
      <c r="F9655" s="211" t="s">
        <v>3291</v>
      </c>
    </row>
    <row r="9656" spans="1:6" x14ac:dyDescent="0.25">
      <c r="A9656" s="211" t="s">
        <v>5355</v>
      </c>
      <c r="B9656" s="211">
        <v>0</v>
      </c>
      <c r="C9656" s="211">
        <v>1</v>
      </c>
      <c r="D9656" s="211" t="s">
        <v>1714</v>
      </c>
      <c r="E9656" s="211" t="s">
        <v>3292</v>
      </c>
      <c r="F9656" s="211" t="s">
        <v>3291</v>
      </c>
    </row>
    <row r="9657" spans="1:6" x14ac:dyDescent="0.25">
      <c r="A9657" s="211" t="s">
        <v>5355</v>
      </c>
      <c r="B9657" s="211">
        <v>0</v>
      </c>
      <c r="C9657" s="211">
        <v>1</v>
      </c>
      <c r="D9657" s="211" t="s">
        <v>1716</v>
      </c>
      <c r="E9657" s="211" t="s">
        <v>3292</v>
      </c>
      <c r="F9657" s="211" t="s">
        <v>3291</v>
      </c>
    </row>
    <row r="9658" spans="1:6" x14ac:dyDescent="0.25">
      <c r="A9658" s="211" t="s">
        <v>5355</v>
      </c>
      <c r="B9658" s="211">
        <v>0</v>
      </c>
      <c r="C9658" s="211">
        <v>1</v>
      </c>
      <c r="D9658" s="211" t="s">
        <v>1718</v>
      </c>
      <c r="E9658" s="211" t="s">
        <v>3292</v>
      </c>
      <c r="F9658" s="211" t="s">
        <v>3291</v>
      </c>
    </row>
    <row r="9659" spans="1:6" x14ac:dyDescent="0.25">
      <c r="A9659" s="211" t="s">
        <v>5355</v>
      </c>
      <c r="B9659" s="211">
        <v>0</v>
      </c>
      <c r="C9659" s="211">
        <v>1</v>
      </c>
      <c r="D9659" s="211" t="s">
        <v>2379</v>
      </c>
      <c r="E9659" s="211" t="s">
        <v>3292</v>
      </c>
      <c r="F9659" s="211" t="s">
        <v>3291</v>
      </c>
    </row>
    <row r="9660" spans="1:6" x14ac:dyDescent="0.25">
      <c r="A9660" s="211" t="s">
        <v>5355</v>
      </c>
      <c r="B9660" s="211">
        <v>0</v>
      </c>
      <c r="C9660" s="211">
        <v>1</v>
      </c>
      <c r="D9660" s="211" t="s">
        <v>1722</v>
      </c>
      <c r="E9660" s="211" t="s">
        <v>3292</v>
      </c>
      <c r="F9660" s="211" t="s">
        <v>3291</v>
      </c>
    </row>
    <row r="9661" spans="1:6" x14ac:dyDescent="0.25">
      <c r="A9661" s="211" t="s">
        <v>5355</v>
      </c>
      <c r="B9661" s="211">
        <v>0</v>
      </c>
      <c r="C9661" s="211">
        <v>1</v>
      </c>
      <c r="D9661" s="211" t="s">
        <v>1724</v>
      </c>
      <c r="E9661" s="211" t="s">
        <v>3292</v>
      </c>
      <c r="F9661" s="211" t="s">
        <v>3291</v>
      </c>
    </row>
    <row r="9662" spans="1:6" x14ac:dyDescent="0.25">
      <c r="A9662" s="211" t="s">
        <v>5355</v>
      </c>
      <c r="B9662" s="211">
        <v>0</v>
      </c>
      <c r="C9662" s="211">
        <v>1</v>
      </c>
      <c r="D9662" s="211" t="s">
        <v>72</v>
      </c>
      <c r="E9662" s="211" t="s">
        <v>3292</v>
      </c>
      <c r="F9662" s="211" t="s">
        <v>3291</v>
      </c>
    </row>
    <row r="9663" spans="1:6" x14ac:dyDescent="0.25">
      <c r="A9663" s="211" t="s">
        <v>5355</v>
      </c>
      <c r="B9663" s="211">
        <v>0</v>
      </c>
      <c r="C9663" s="211">
        <v>1</v>
      </c>
      <c r="D9663" s="211" t="s">
        <v>73</v>
      </c>
      <c r="E9663" s="211" t="s">
        <v>3292</v>
      </c>
      <c r="F9663" s="211" t="s">
        <v>3291</v>
      </c>
    </row>
    <row r="9664" spans="1:6" x14ac:dyDescent="0.25">
      <c r="A9664" s="211" t="s">
        <v>5355</v>
      </c>
      <c r="B9664" s="211">
        <v>0</v>
      </c>
      <c r="C9664" s="211">
        <v>1</v>
      </c>
      <c r="D9664" s="211" t="s">
        <v>3107</v>
      </c>
      <c r="E9664" s="211" t="s">
        <v>3292</v>
      </c>
      <c r="F9664" s="211" t="s">
        <v>3291</v>
      </c>
    </row>
    <row r="9665" spans="1:6" x14ac:dyDescent="0.25">
      <c r="A9665" s="211" t="s">
        <v>5355</v>
      </c>
      <c r="B9665" s="211">
        <v>0</v>
      </c>
      <c r="C9665" s="211">
        <v>1</v>
      </c>
      <c r="D9665" s="211" t="s">
        <v>3109</v>
      </c>
      <c r="E9665" s="211" t="s">
        <v>3292</v>
      </c>
      <c r="F9665" s="211" t="s">
        <v>3291</v>
      </c>
    </row>
    <row r="9666" spans="1:6" x14ac:dyDescent="0.25">
      <c r="A9666" s="211" t="s">
        <v>5355</v>
      </c>
      <c r="B9666" s="211">
        <v>0</v>
      </c>
      <c r="C9666" s="211">
        <v>1</v>
      </c>
      <c r="D9666" s="211" t="s">
        <v>3111</v>
      </c>
      <c r="E9666" s="211" t="s">
        <v>3292</v>
      </c>
      <c r="F9666" s="211" t="s">
        <v>3291</v>
      </c>
    </row>
    <row r="9667" spans="1:6" x14ac:dyDescent="0.25">
      <c r="A9667" s="211" t="s">
        <v>5355</v>
      </c>
      <c r="B9667" s="211">
        <v>0</v>
      </c>
      <c r="C9667" s="211">
        <v>1</v>
      </c>
      <c r="D9667" s="211" t="s">
        <v>3192</v>
      </c>
      <c r="E9667" s="211" t="s">
        <v>3292</v>
      </c>
      <c r="F9667" s="211" t="s">
        <v>3291</v>
      </c>
    </row>
    <row r="9668" spans="1:6" x14ac:dyDescent="0.25">
      <c r="A9668" s="211" t="s">
        <v>5355</v>
      </c>
      <c r="B9668" s="211">
        <v>0</v>
      </c>
      <c r="C9668" s="211">
        <v>1</v>
      </c>
      <c r="D9668" s="211" t="s">
        <v>926</v>
      </c>
      <c r="E9668" s="211" t="s">
        <v>3292</v>
      </c>
      <c r="F9668" s="211" t="s">
        <v>3291</v>
      </c>
    </row>
    <row r="9669" spans="1:6" x14ac:dyDescent="0.25">
      <c r="A9669" s="211" t="s">
        <v>5355</v>
      </c>
      <c r="B9669" s="211">
        <v>0</v>
      </c>
      <c r="C9669" s="211">
        <v>1</v>
      </c>
      <c r="D9669" s="211" t="s">
        <v>3381</v>
      </c>
      <c r="E9669" s="211" t="s">
        <v>3292</v>
      </c>
      <c r="F9669" s="211" t="s">
        <v>3291</v>
      </c>
    </row>
    <row r="9670" spans="1:6" x14ac:dyDescent="0.25">
      <c r="A9670" s="211" t="s">
        <v>5355</v>
      </c>
      <c r="B9670" s="211">
        <v>0</v>
      </c>
      <c r="C9670" s="211">
        <v>1</v>
      </c>
      <c r="D9670" s="211" t="s">
        <v>3367</v>
      </c>
      <c r="E9670" s="211" t="s">
        <v>3292</v>
      </c>
      <c r="F9670" s="211" t="s">
        <v>3291</v>
      </c>
    </row>
    <row r="9671" spans="1:6" x14ac:dyDescent="0.25">
      <c r="A9671" s="211" t="s">
        <v>5355</v>
      </c>
      <c r="B9671" s="211">
        <v>0</v>
      </c>
      <c r="C9671" s="211">
        <v>1</v>
      </c>
      <c r="D9671" s="211" t="s">
        <v>3371</v>
      </c>
      <c r="E9671" s="211" t="s">
        <v>3292</v>
      </c>
      <c r="F9671" s="211" t="s">
        <v>3291</v>
      </c>
    </row>
    <row r="9672" spans="1:6" x14ac:dyDescent="0.25">
      <c r="A9672" s="211" t="s">
        <v>5355</v>
      </c>
      <c r="B9672" s="211">
        <v>0</v>
      </c>
      <c r="C9672" s="211">
        <v>1</v>
      </c>
      <c r="D9672" s="211" t="s">
        <v>3366</v>
      </c>
      <c r="E9672" s="211" t="s">
        <v>3292</v>
      </c>
      <c r="F9672" s="211" t="s">
        <v>3291</v>
      </c>
    </row>
    <row r="9673" spans="1:6" x14ac:dyDescent="0.25">
      <c r="A9673" s="211" t="s">
        <v>5355</v>
      </c>
      <c r="B9673" s="211">
        <v>0</v>
      </c>
      <c r="C9673" s="211">
        <v>1</v>
      </c>
      <c r="D9673" s="211" t="s">
        <v>3370</v>
      </c>
      <c r="E9673" s="211" t="s">
        <v>3292</v>
      </c>
      <c r="F9673" s="211" t="s">
        <v>3291</v>
      </c>
    </row>
    <row r="9674" spans="1:6" x14ac:dyDescent="0.25">
      <c r="A9674" s="211" t="s">
        <v>5355</v>
      </c>
      <c r="B9674" s="211">
        <v>0</v>
      </c>
      <c r="C9674" s="211">
        <v>1</v>
      </c>
      <c r="D9674" s="211" t="s">
        <v>3369</v>
      </c>
      <c r="E9674" s="211" t="s">
        <v>3292</v>
      </c>
      <c r="F9674" s="211" t="s">
        <v>3291</v>
      </c>
    </row>
    <row r="9675" spans="1:6" x14ac:dyDescent="0.25">
      <c r="A9675" s="211" t="s">
        <v>5355</v>
      </c>
      <c r="B9675" s="211">
        <v>0</v>
      </c>
      <c r="C9675" s="211">
        <v>1</v>
      </c>
      <c r="D9675" s="211" t="s">
        <v>3372</v>
      </c>
      <c r="E9675" s="211" t="s">
        <v>3292</v>
      </c>
      <c r="F9675" s="211" t="s">
        <v>3291</v>
      </c>
    </row>
    <row r="9676" spans="1:6" x14ac:dyDescent="0.25">
      <c r="A9676" s="211" t="s">
        <v>5355</v>
      </c>
      <c r="B9676" s="211">
        <v>0</v>
      </c>
      <c r="C9676" s="211">
        <v>1</v>
      </c>
      <c r="D9676" s="211" t="s">
        <v>3365</v>
      </c>
      <c r="E9676" s="211" t="s">
        <v>3292</v>
      </c>
      <c r="F9676" s="211" t="s">
        <v>3291</v>
      </c>
    </row>
    <row r="9677" spans="1:6" x14ac:dyDescent="0.25">
      <c r="A9677" s="211" t="s">
        <v>5355</v>
      </c>
      <c r="B9677" s="211">
        <v>0</v>
      </c>
      <c r="C9677" s="211">
        <v>1</v>
      </c>
      <c r="D9677" s="211" t="s">
        <v>3368</v>
      </c>
      <c r="E9677" s="211" t="s">
        <v>3292</v>
      </c>
      <c r="F9677" s="211" t="s">
        <v>3291</v>
      </c>
    </row>
    <row r="9678" spans="1:6" x14ac:dyDescent="0.25">
      <c r="A9678" s="211" t="s">
        <v>5355</v>
      </c>
      <c r="B9678" s="211">
        <v>0</v>
      </c>
      <c r="C9678" s="211">
        <v>1</v>
      </c>
      <c r="D9678" s="211" t="s">
        <v>3382</v>
      </c>
      <c r="E9678" s="211" t="s">
        <v>3292</v>
      </c>
      <c r="F9678" s="211" t="s">
        <v>3291</v>
      </c>
    </row>
    <row r="9679" spans="1:6" x14ac:dyDescent="0.25">
      <c r="A9679" s="211" t="s">
        <v>5355</v>
      </c>
      <c r="B9679" s="211">
        <v>0</v>
      </c>
      <c r="C9679" s="211">
        <v>1</v>
      </c>
      <c r="D9679" s="211" t="s">
        <v>4287</v>
      </c>
      <c r="E9679" s="211" t="s">
        <v>127</v>
      </c>
      <c r="F9679" s="211" t="s">
        <v>3291</v>
      </c>
    </row>
    <row r="9680" spans="1:6" x14ac:dyDescent="0.25">
      <c r="A9680" s="211" t="s">
        <v>5355</v>
      </c>
      <c r="B9680" s="211">
        <v>0</v>
      </c>
      <c r="C9680" s="211">
        <v>1</v>
      </c>
      <c r="D9680" s="211" t="s">
        <v>3960</v>
      </c>
      <c r="E9680" s="211" t="s">
        <v>127</v>
      </c>
      <c r="F9680" s="211" t="s">
        <v>3291</v>
      </c>
    </row>
    <row r="9681" spans="1:6" x14ac:dyDescent="0.25">
      <c r="A9681" s="211" t="s">
        <v>5355</v>
      </c>
      <c r="B9681" s="211">
        <v>0</v>
      </c>
      <c r="C9681" s="211">
        <v>1</v>
      </c>
      <c r="D9681" s="211" t="s">
        <v>130</v>
      </c>
      <c r="E9681" s="211" t="s">
        <v>127</v>
      </c>
      <c r="F9681" s="211" t="s">
        <v>3291</v>
      </c>
    </row>
    <row r="9682" spans="1:6" x14ac:dyDescent="0.25">
      <c r="A9682" s="211" t="s">
        <v>5355</v>
      </c>
      <c r="B9682" s="211">
        <v>0</v>
      </c>
      <c r="C9682" s="211">
        <v>1</v>
      </c>
      <c r="D9682" s="211" t="s">
        <v>3568</v>
      </c>
      <c r="E9682" s="211" t="s">
        <v>127</v>
      </c>
      <c r="F9682" s="211" t="s">
        <v>3291</v>
      </c>
    </row>
    <row r="9683" spans="1:6" x14ac:dyDescent="0.25">
      <c r="A9683" s="211" t="s">
        <v>5355</v>
      </c>
      <c r="B9683" s="211">
        <v>0</v>
      </c>
      <c r="C9683" s="211">
        <v>1</v>
      </c>
      <c r="D9683" s="370" t="s">
        <v>3784</v>
      </c>
      <c r="E9683" s="211" t="s">
        <v>127</v>
      </c>
      <c r="F9683" s="211" t="s">
        <v>3291</v>
      </c>
    </row>
    <row r="9684" spans="1:6" x14ac:dyDescent="0.25">
      <c r="A9684" s="211" t="s">
        <v>5362</v>
      </c>
      <c r="B9684" s="211">
        <v>0</v>
      </c>
      <c r="C9684" s="211">
        <v>1</v>
      </c>
      <c r="D9684" s="211" t="s">
        <v>392</v>
      </c>
      <c r="E9684" s="211" t="s">
        <v>3292</v>
      </c>
      <c r="F9684" s="211" t="s">
        <v>3291</v>
      </c>
    </row>
    <row r="9685" spans="1:6" x14ac:dyDescent="0.25">
      <c r="A9685" s="211" t="s">
        <v>5362</v>
      </c>
      <c r="B9685" s="211">
        <v>0</v>
      </c>
      <c r="C9685" s="211">
        <v>1</v>
      </c>
      <c r="D9685" s="211" t="s">
        <v>642</v>
      </c>
      <c r="E9685" s="211" t="s">
        <v>3292</v>
      </c>
      <c r="F9685" s="211" t="s">
        <v>3291</v>
      </c>
    </row>
    <row r="9686" spans="1:6" x14ac:dyDescent="0.25">
      <c r="A9686" s="211" t="s">
        <v>5362</v>
      </c>
      <c r="B9686" s="211">
        <v>0</v>
      </c>
      <c r="C9686" s="211">
        <v>1</v>
      </c>
      <c r="D9686" s="211" t="s">
        <v>395</v>
      </c>
      <c r="E9686" s="211" t="s">
        <v>3292</v>
      </c>
      <c r="F9686" s="211" t="s">
        <v>3291</v>
      </c>
    </row>
    <row r="9687" spans="1:6" x14ac:dyDescent="0.25">
      <c r="A9687" s="211" t="s">
        <v>5362</v>
      </c>
      <c r="B9687" s="211">
        <v>0</v>
      </c>
      <c r="C9687" s="211">
        <v>1</v>
      </c>
      <c r="D9687" s="211" t="s">
        <v>397</v>
      </c>
      <c r="E9687" s="211" t="s">
        <v>3292</v>
      </c>
      <c r="F9687" s="211" t="s">
        <v>3291</v>
      </c>
    </row>
    <row r="9688" spans="1:6" x14ac:dyDescent="0.25">
      <c r="A9688" s="211" t="s">
        <v>5362</v>
      </c>
      <c r="B9688" s="211">
        <v>0</v>
      </c>
      <c r="C9688" s="211">
        <v>1</v>
      </c>
      <c r="D9688" s="211" t="s">
        <v>292</v>
      </c>
      <c r="E9688" s="211" t="s">
        <v>3292</v>
      </c>
      <c r="F9688" s="211" t="s">
        <v>3291</v>
      </c>
    </row>
    <row r="9689" spans="1:6" x14ac:dyDescent="0.25">
      <c r="A9689" s="211" t="s">
        <v>5362</v>
      </c>
      <c r="B9689" s="211">
        <v>0</v>
      </c>
      <c r="C9689" s="211">
        <v>1</v>
      </c>
      <c r="D9689" s="211" t="s">
        <v>400</v>
      </c>
      <c r="E9689" s="211" t="s">
        <v>3292</v>
      </c>
      <c r="F9689" s="211" t="s">
        <v>3291</v>
      </c>
    </row>
    <row r="9690" spans="1:6" x14ac:dyDescent="0.25">
      <c r="A9690" s="211" t="s">
        <v>5362</v>
      </c>
      <c r="B9690" s="211">
        <v>0</v>
      </c>
      <c r="C9690" s="211">
        <v>1</v>
      </c>
      <c r="D9690" s="211" t="s">
        <v>403</v>
      </c>
      <c r="E9690" s="211" t="s">
        <v>3292</v>
      </c>
      <c r="F9690" s="211" t="s">
        <v>3291</v>
      </c>
    </row>
    <row r="9691" spans="1:6" x14ac:dyDescent="0.25">
      <c r="A9691" s="211" t="s">
        <v>5362</v>
      </c>
      <c r="B9691" s="211">
        <v>0</v>
      </c>
      <c r="C9691" s="211">
        <v>1</v>
      </c>
      <c r="D9691" s="211" t="s">
        <v>1042</v>
      </c>
      <c r="E9691" s="211" t="s">
        <v>3292</v>
      </c>
      <c r="F9691" s="211" t="s">
        <v>3291</v>
      </c>
    </row>
    <row r="9692" spans="1:6" x14ac:dyDescent="0.25">
      <c r="A9692" s="211" t="s">
        <v>5362</v>
      </c>
      <c r="B9692" s="211">
        <v>0</v>
      </c>
      <c r="C9692" s="211">
        <v>1</v>
      </c>
      <c r="D9692" s="211" t="s">
        <v>1045</v>
      </c>
      <c r="E9692" s="211" t="s">
        <v>3292</v>
      </c>
      <c r="F9692" s="211" t="s">
        <v>3291</v>
      </c>
    </row>
    <row r="9693" spans="1:6" x14ac:dyDescent="0.25">
      <c r="A9693" s="211" t="s">
        <v>5362</v>
      </c>
      <c r="B9693" s="211">
        <v>0</v>
      </c>
      <c r="C9693" s="211">
        <v>1</v>
      </c>
      <c r="D9693" s="211" t="s">
        <v>933</v>
      </c>
      <c r="E9693" s="211" t="s">
        <v>3292</v>
      </c>
      <c r="F9693" s="211" t="s">
        <v>3291</v>
      </c>
    </row>
    <row r="9694" spans="1:6" x14ac:dyDescent="0.25">
      <c r="A9694" s="211" t="s">
        <v>5362</v>
      </c>
      <c r="B9694" s="211">
        <v>0</v>
      </c>
      <c r="C9694" s="211">
        <v>1</v>
      </c>
      <c r="D9694" s="211" t="s">
        <v>932</v>
      </c>
      <c r="E9694" s="211" t="s">
        <v>3292</v>
      </c>
      <c r="F9694" s="211" t="s">
        <v>3291</v>
      </c>
    </row>
    <row r="9695" spans="1:6" x14ac:dyDescent="0.25">
      <c r="A9695" s="211" t="s">
        <v>5362</v>
      </c>
      <c r="B9695" s="211">
        <v>0</v>
      </c>
      <c r="C9695" s="211">
        <v>1</v>
      </c>
      <c r="D9695" s="211" t="s">
        <v>3200</v>
      </c>
      <c r="E9695" s="211" t="s">
        <v>127</v>
      </c>
      <c r="F9695" s="211" t="s">
        <v>3291</v>
      </c>
    </row>
    <row r="9696" spans="1:6" x14ac:dyDescent="0.25">
      <c r="A9696" s="211" t="s">
        <v>5362</v>
      </c>
      <c r="B9696" s="211">
        <v>0</v>
      </c>
      <c r="C9696" s="211">
        <v>1</v>
      </c>
      <c r="D9696" s="211" t="s">
        <v>3199</v>
      </c>
      <c r="E9696" s="211" t="s">
        <v>3292</v>
      </c>
      <c r="F9696" s="211" t="s">
        <v>3291</v>
      </c>
    </row>
    <row r="9697" spans="1:6" x14ac:dyDescent="0.25">
      <c r="A9697" s="211" t="s">
        <v>5362</v>
      </c>
      <c r="B9697" s="211">
        <v>0</v>
      </c>
      <c r="C9697" s="211">
        <v>1</v>
      </c>
      <c r="D9697" s="211" t="s">
        <v>3079</v>
      </c>
      <c r="E9697" s="211" t="s">
        <v>127</v>
      </c>
      <c r="F9697" s="211" t="s">
        <v>3291</v>
      </c>
    </row>
    <row r="9698" spans="1:6" x14ac:dyDescent="0.25">
      <c r="A9698" s="211" t="s">
        <v>5362</v>
      </c>
      <c r="B9698" s="211">
        <v>0</v>
      </c>
      <c r="C9698" s="211">
        <v>1</v>
      </c>
      <c r="D9698" s="211" t="s">
        <v>3080</v>
      </c>
      <c r="E9698" s="211" t="s">
        <v>3292</v>
      </c>
      <c r="F9698" s="211" t="s">
        <v>3291</v>
      </c>
    </row>
    <row r="9699" spans="1:6" x14ac:dyDescent="0.25">
      <c r="A9699" s="211" t="s">
        <v>5362</v>
      </c>
      <c r="B9699" s="211">
        <v>0</v>
      </c>
      <c r="C9699" s="211">
        <v>1</v>
      </c>
      <c r="D9699" s="211" t="s">
        <v>209</v>
      </c>
      <c r="E9699" s="211" t="s">
        <v>3292</v>
      </c>
      <c r="F9699" s="211" t="s">
        <v>3291</v>
      </c>
    </row>
    <row r="9700" spans="1:6" x14ac:dyDescent="0.25">
      <c r="A9700" s="211" t="s">
        <v>5362</v>
      </c>
      <c r="B9700" s="211">
        <v>0</v>
      </c>
      <c r="C9700" s="211">
        <v>1</v>
      </c>
      <c r="D9700" s="211" t="s">
        <v>208</v>
      </c>
      <c r="E9700" s="211" t="s">
        <v>3292</v>
      </c>
      <c r="F9700" s="211" t="s">
        <v>3291</v>
      </c>
    </row>
    <row r="9701" spans="1:6" x14ac:dyDescent="0.25">
      <c r="A9701" s="211" t="s">
        <v>5362</v>
      </c>
      <c r="B9701" s="211">
        <v>0</v>
      </c>
      <c r="C9701" s="211">
        <v>1</v>
      </c>
      <c r="D9701" s="211" t="s">
        <v>3584</v>
      </c>
      <c r="E9701" s="211" t="s">
        <v>3292</v>
      </c>
      <c r="F9701" s="211" t="s">
        <v>3291</v>
      </c>
    </row>
    <row r="9702" spans="1:6" x14ac:dyDescent="0.25">
      <c r="A9702" s="211" t="s">
        <v>5362</v>
      </c>
      <c r="B9702" s="211">
        <v>0</v>
      </c>
      <c r="C9702" s="211">
        <v>1</v>
      </c>
      <c r="D9702" s="211" t="s">
        <v>3532</v>
      </c>
      <c r="E9702" s="211" t="s">
        <v>3292</v>
      </c>
      <c r="F9702" s="211" t="s">
        <v>3291</v>
      </c>
    </row>
    <row r="9703" spans="1:6" x14ac:dyDescent="0.25">
      <c r="A9703" s="211" t="s">
        <v>5362</v>
      </c>
      <c r="B9703" s="211">
        <v>0</v>
      </c>
      <c r="C9703" s="211">
        <v>1</v>
      </c>
      <c r="D9703" s="211" t="s">
        <v>1048</v>
      </c>
      <c r="E9703" s="211" t="s">
        <v>3292</v>
      </c>
      <c r="F9703" s="211" t="s">
        <v>3291</v>
      </c>
    </row>
    <row r="9704" spans="1:6" x14ac:dyDescent="0.25">
      <c r="A9704" s="211" t="s">
        <v>5362</v>
      </c>
      <c r="B9704" s="211">
        <v>0</v>
      </c>
      <c r="C9704" s="211">
        <v>1</v>
      </c>
      <c r="D9704" s="211" t="s">
        <v>1050</v>
      </c>
      <c r="E9704" s="211" t="s">
        <v>3292</v>
      </c>
      <c r="F9704" s="211" t="s">
        <v>3291</v>
      </c>
    </row>
    <row r="9705" spans="1:6" x14ac:dyDescent="0.25">
      <c r="A9705" s="211" t="s">
        <v>5362</v>
      </c>
      <c r="B9705" s="211">
        <v>0</v>
      </c>
      <c r="C9705" s="211">
        <v>1</v>
      </c>
      <c r="D9705" s="211" t="s">
        <v>1043</v>
      </c>
      <c r="E9705" s="211" t="s">
        <v>3292</v>
      </c>
      <c r="F9705" s="211" t="s">
        <v>3291</v>
      </c>
    </row>
    <row r="9706" spans="1:6" x14ac:dyDescent="0.25">
      <c r="A9706" s="211" t="s">
        <v>5362</v>
      </c>
      <c r="B9706" s="211">
        <v>0</v>
      </c>
      <c r="C9706" s="211">
        <v>1</v>
      </c>
      <c r="D9706" s="211" t="s">
        <v>303</v>
      </c>
      <c r="E9706" s="211" t="s">
        <v>3292</v>
      </c>
      <c r="F9706" s="211" t="s">
        <v>3291</v>
      </c>
    </row>
    <row r="9707" spans="1:6" x14ac:dyDescent="0.25">
      <c r="A9707" s="211" t="s">
        <v>5362</v>
      </c>
      <c r="B9707" s="211">
        <v>0</v>
      </c>
      <c r="C9707" s="211">
        <v>1</v>
      </c>
      <c r="D9707" s="211" t="s">
        <v>314</v>
      </c>
      <c r="E9707" s="211" t="s">
        <v>3292</v>
      </c>
      <c r="F9707" s="211" t="s">
        <v>3291</v>
      </c>
    </row>
    <row r="9708" spans="1:6" x14ac:dyDescent="0.25">
      <c r="A9708" s="211" t="s">
        <v>5362</v>
      </c>
      <c r="B9708" s="211">
        <v>0</v>
      </c>
      <c r="C9708" s="211">
        <v>1</v>
      </c>
      <c r="D9708" s="211" t="s">
        <v>302</v>
      </c>
      <c r="E9708" s="211" t="s">
        <v>3292</v>
      </c>
      <c r="F9708" s="211" t="s">
        <v>3291</v>
      </c>
    </row>
    <row r="9709" spans="1:6" x14ac:dyDescent="0.25">
      <c r="A9709" s="211" t="s">
        <v>5362</v>
      </c>
      <c r="B9709" s="211">
        <v>0</v>
      </c>
      <c r="C9709" s="211">
        <v>1</v>
      </c>
      <c r="D9709" s="211" t="s">
        <v>316</v>
      </c>
      <c r="E9709" s="211" t="s">
        <v>3292</v>
      </c>
      <c r="F9709" s="211" t="s">
        <v>3291</v>
      </c>
    </row>
    <row r="9710" spans="1:6" x14ac:dyDescent="0.25">
      <c r="A9710" s="211" t="s">
        <v>5362</v>
      </c>
      <c r="B9710" s="211">
        <v>0</v>
      </c>
      <c r="C9710" s="211">
        <v>1</v>
      </c>
      <c r="D9710" s="211" t="s">
        <v>317</v>
      </c>
      <c r="E9710" s="211" t="s">
        <v>3292</v>
      </c>
      <c r="F9710" s="211" t="s">
        <v>3291</v>
      </c>
    </row>
    <row r="9711" spans="1:6" x14ac:dyDescent="0.25">
      <c r="A9711" s="211" t="s">
        <v>5362</v>
      </c>
      <c r="B9711" s="211">
        <v>0</v>
      </c>
      <c r="C9711" s="211">
        <v>1</v>
      </c>
      <c r="D9711" s="211" t="s">
        <v>319</v>
      </c>
      <c r="E9711" s="211" t="s">
        <v>3292</v>
      </c>
      <c r="F9711" s="211" t="s">
        <v>3291</v>
      </c>
    </row>
    <row r="9712" spans="1:6" x14ac:dyDescent="0.25">
      <c r="A9712" s="211" t="s">
        <v>5362</v>
      </c>
      <c r="B9712" s="211">
        <v>0</v>
      </c>
      <c r="C9712" s="211">
        <v>1</v>
      </c>
      <c r="D9712" s="211" t="s">
        <v>276</v>
      </c>
      <c r="E9712" s="211" t="s">
        <v>3292</v>
      </c>
      <c r="F9712" s="211" t="s">
        <v>3291</v>
      </c>
    </row>
    <row r="9713" spans="1:6" x14ac:dyDescent="0.25">
      <c r="A9713" s="211" t="s">
        <v>5362</v>
      </c>
      <c r="B9713" s="211">
        <v>0</v>
      </c>
      <c r="C9713" s="211">
        <v>1</v>
      </c>
      <c r="D9713" s="211" t="s">
        <v>327</v>
      </c>
      <c r="E9713" s="211" t="s">
        <v>3292</v>
      </c>
      <c r="F9713" s="211" t="s">
        <v>3291</v>
      </c>
    </row>
    <row r="9714" spans="1:6" x14ac:dyDescent="0.25">
      <c r="A9714" s="211" t="s">
        <v>5362</v>
      </c>
      <c r="B9714" s="211">
        <v>0</v>
      </c>
      <c r="C9714" s="211">
        <v>1</v>
      </c>
      <c r="D9714" s="211" t="s">
        <v>323</v>
      </c>
      <c r="E9714" s="211" t="s">
        <v>3292</v>
      </c>
      <c r="F9714" s="211" t="s">
        <v>3291</v>
      </c>
    </row>
    <row r="9715" spans="1:6" x14ac:dyDescent="0.25">
      <c r="A9715" s="211" t="s">
        <v>5362</v>
      </c>
      <c r="B9715" s="211">
        <v>0</v>
      </c>
      <c r="C9715" s="211">
        <v>1</v>
      </c>
      <c r="D9715" s="211" t="s">
        <v>321</v>
      </c>
      <c r="E9715" s="211" t="s">
        <v>3292</v>
      </c>
      <c r="F9715" s="211" t="s">
        <v>3291</v>
      </c>
    </row>
    <row r="9716" spans="1:6" x14ac:dyDescent="0.25">
      <c r="A9716" s="211" t="s">
        <v>5362</v>
      </c>
      <c r="B9716" s="211">
        <v>0</v>
      </c>
      <c r="C9716" s="211">
        <v>1</v>
      </c>
      <c r="D9716" s="211" t="s">
        <v>325</v>
      </c>
      <c r="E9716" s="211" t="s">
        <v>3292</v>
      </c>
      <c r="F9716" s="211" t="s">
        <v>3291</v>
      </c>
    </row>
    <row r="9717" spans="1:6" x14ac:dyDescent="0.25">
      <c r="A9717" s="211" t="s">
        <v>5362</v>
      </c>
      <c r="B9717" s="211">
        <v>0</v>
      </c>
      <c r="C9717" s="211">
        <v>1</v>
      </c>
      <c r="D9717" s="211" t="s">
        <v>337</v>
      </c>
      <c r="E9717" s="211" t="s">
        <v>3292</v>
      </c>
      <c r="F9717" s="211" t="s">
        <v>3291</v>
      </c>
    </row>
    <row r="9718" spans="1:6" x14ac:dyDescent="0.25">
      <c r="A9718" s="211" t="s">
        <v>5362</v>
      </c>
      <c r="B9718" s="211">
        <v>0</v>
      </c>
      <c r="C9718" s="211">
        <v>1</v>
      </c>
      <c r="D9718" s="211" t="s">
        <v>315</v>
      </c>
      <c r="E9718" s="211" t="s">
        <v>3292</v>
      </c>
      <c r="F9718" s="211" t="s">
        <v>3291</v>
      </c>
    </row>
    <row r="9719" spans="1:6" x14ac:dyDescent="0.25">
      <c r="A9719" s="211" t="s">
        <v>5362</v>
      </c>
      <c r="B9719" s="211">
        <v>0</v>
      </c>
      <c r="C9719" s="211">
        <v>1</v>
      </c>
      <c r="D9719" s="211" t="s">
        <v>335</v>
      </c>
      <c r="E9719" s="211" t="s">
        <v>3292</v>
      </c>
      <c r="F9719" s="211" t="s">
        <v>3291</v>
      </c>
    </row>
    <row r="9720" spans="1:6" x14ac:dyDescent="0.25">
      <c r="A9720" s="211" t="s">
        <v>5362</v>
      </c>
      <c r="B9720" s="211">
        <v>0</v>
      </c>
      <c r="C9720" s="211">
        <v>1</v>
      </c>
      <c r="D9720" s="211" t="s">
        <v>329</v>
      </c>
      <c r="E9720" s="211" t="s">
        <v>3292</v>
      </c>
      <c r="F9720" s="211" t="s">
        <v>3291</v>
      </c>
    </row>
    <row r="9721" spans="1:6" x14ac:dyDescent="0.25">
      <c r="A9721" s="211" t="s">
        <v>5362</v>
      </c>
      <c r="B9721" s="211">
        <v>0</v>
      </c>
      <c r="C9721" s="211">
        <v>1</v>
      </c>
      <c r="D9721" s="211" t="s">
        <v>332</v>
      </c>
      <c r="E9721" s="211" t="s">
        <v>3292</v>
      </c>
      <c r="F9721" s="211" t="s">
        <v>3291</v>
      </c>
    </row>
    <row r="9722" spans="1:6" x14ac:dyDescent="0.25">
      <c r="A9722" s="211" t="s">
        <v>5362</v>
      </c>
      <c r="B9722" s="211">
        <v>0</v>
      </c>
      <c r="C9722" s="211">
        <v>1</v>
      </c>
      <c r="D9722" s="211" t="s">
        <v>330</v>
      </c>
      <c r="E9722" s="211" t="s">
        <v>3292</v>
      </c>
      <c r="F9722" s="211" t="s">
        <v>3291</v>
      </c>
    </row>
    <row r="9723" spans="1:6" x14ac:dyDescent="0.25">
      <c r="A9723" s="211" t="s">
        <v>5362</v>
      </c>
      <c r="B9723" s="211">
        <v>0</v>
      </c>
      <c r="C9723" s="211">
        <v>1</v>
      </c>
      <c r="D9723" s="211" t="s">
        <v>331</v>
      </c>
      <c r="E9723" s="211" t="s">
        <v>3292</v>
      </c>
      <c r="F9723" s="211" t="s">
        <v>3291</v>
      </c>
    </row>
    <row r="9724" spans="1:6" x14ac:dyDescent="0.25">
      <c r="A9724" s="211" t="s">
        <v>5362</v>
      </c>
      <c r="B9724" s="211">
        <v>0</v>
      </c>
      <c r="C9724" s="211">
        <v>1</v>
      </c>
      <c r="D9724" s="211" t="s">
        <v>336</v>
      </c>
      <c r="E9724" s="211" t="s">
        <v>3292</v>
      </c>
      <c r="F9724" s="211" t="s">
        <v>3291</v>
      </c>
    </row>
    <row r="9725" spans="1:6" x14ac:dyDescent="0.25">
      <c r="A9725" s="211" t="s">
        <v>5362</v>
      </c>
      <c r="B9725" s="211">
        <v>0</v>
      </c>
      <c r="C9725" s="211">
        <v>1</v>
      </c>
      <c r="D9725" s="211" t="s">
        <v>305</v>
      </c>
      <c r="E9725" s="211" t="s">
        <v>3292</v>
      </c>
      <c r="F9725" s="211" t="s">
        <v>3291</v>
      </c>
    </row>
    <row r="9726" spans="1:6" x14ac:dyDescent="0.25">
      <c r="A9726" s="211" t="s">
        <v>5362</v>
      </c>
      <c r="B9726" s="211">
        <v>0</v>
      </c>
      <c r="C9726" s="211">
        <v>1</v>
      </c>
      <c r="D9726" s="211" t="s">
        <v>307</v>
      </c>
      <c r="E9726" s="211" t="s">
        <v>3292</v>
      </c>
      <c r="F9726" s="211" t="s">
        <v>3291</v>
      </c>
    </row>
    <row r="9727" spans="1:6" x14ac:dyDescent="0.25">
      <c r="A9727" s="211" t="s">
        <v>5362</v>
      </c>
      <c r="B9727" s="211">
        <v>0</v>
      </c>
      <c r="C9727" s="211">
        <v>1</v>
      </c>
      <c r="D9727" s="211" t="s">
        <v>333</v>
      </c>
      <c r="E9727" s="211" t="s">
        <v>3292</v>
      </c>
      <c r="F9727" s="211" t="s">
        <v>3291</v>
      </c>
    </row>
    <row r="9728" spans="1:6" x14ac:dyDescent="0.25">
      <c r="A9728" s="211" t="s">
        <v>5362</v>
      </c>
      <c r="B9728" s="211">
        <v>0</v>
      </c>
      <c r="C9728" s="211">
        <v>1</v>
      </c>
      <c r="D9728" s="211" t="s">
        <v>360</v>
      </c>
      <c r="E9728" s="211" t="s">
        <v>3292</v>
      </c>
      <c r="F9728" s="211" t="s">
        <v>3291</v>
      </c>
    </row>
    <row r="9729" spans="1:6" x14ac:dyDescent="0.25">
      <c r="A9729" s="211" t="s">
        <v>5362</v>
      </c>
      <c r="B9729" s="211">
        <v>0</v>
      </c>
      <c r="C9729" s="211">
        <v>1</v>
      </c>
      <c r="D9729" s="211">
        <v>6151</v>
      </c>
      <c r="E9729" s="211" t="s">
        <v>3292</v>
      </c>
      <c r="F9729" s="211" t="s">
        <v>3291</v>
      </c>
    </row>
    <row r="9730" spans="1:6" x14ac:dyDescent="0.25">
      <c r="A9730" s="211" t="s">
        <v>5362</v>
      </c>
      <c r="B9730" s="211">
        <v>0</v>
      </c>
      <c r="C9730" s="211">
        <v>1</v>
      </c>
      <c r="D9730" s="211" t="s">
        <v>2287</v>
      </c>
      <c r="E9730" s="211" t="s">
        <v>3292</v>
      </c>
      <c r="F9730" s="211" t="s">
        <v>3291</v>
      </c>
    </row>
    <row r="9731" spans="1:6" x14ac:dyDescent="0.25">
      <c r="A9731" s="211" t="s">
        <v>5362</v>
      </c>
      <c r="B9731" s="211">
        <v>0</v>
      </c>
      <c r="C9731" s="211">
        <v>1</v>
      </c>
      <c r="D9731" s="211" t="s">
        <v>357</v>
      </c>
      <c r="E9731" s="211" t="s">
        <v>3292</v>
      </c>
      <c r="F9731" s="211" t="s">
        <v>3291</v>
      </c>
    </row>
    <row r="9732" spans="1:6" x14ac:dyDescent="0.25">
      <c r="A9732" s="211" t="s">
        <v>5362</v>
      </c>
      <c r="B9732" s="211">
        <v>0</v>
      </c>
      <c r="C9732" s="211">
        <v>1</v>
      </c>
      <c r="D9732" s="211" t="s">
        <v>1714</v>
      </c>
      <c r="E9732" s="211" t="s">
        <v>3292</v>
      </c>
      <c r="F9732" s="211" t="s">
        <v>3291</v>
      </c>
    </row>
    <row r="9733" spans="1:6" x14ac:dyDescent="0.25">
      <c r="A9733" s="211" t="s">
        <v>5362</v>
      </c>
      <c r="B9733" s="211">
        <v>0</v>
      </c>
      <c r="C9733" s="211">
        <v>1</v>
      </c>
      <c r="D9733" s="211" t="s">
        <v>1716</v>
      </c>
      <c r="E9733" s="211" t="s">
        <v>3292</v>
      </c>
      <c r="F9733" s="211" t="s">
        <v>3291</v>
      </c>
    </row>
    <row r="9734" spans="1:6" x14ac:dyDescent="0.25">
      <c r="A9734" s="211" t="s">
        <v>5362</v>
      </c>
      <c r="B9734" s="211">
        <v>0</v>
      </c>
      <c r="C9734" s="211">
        <v>1</v>
      </c>
      <c r="D9734" s="211" t="s">
        <v>1718</v>
      </c>
      <c r="E9734" s="211" t="s">
        <v>3292</v>
      </c>
      <c r="F9734" s="211" t="s">
        <v>3291</v>
      </c>
    </row>
    <row r="9735" spans="1:6" x14ac:dyDescent="0.25">
      <c r="A9735" s="211" t="s">
        <v>5362</v>
      </c>
      <c r="B9735" s="211">
        <v>0</v>
      </c>
      <c r="C9735" s="211">
        <v>1</v>
      </c>
      <c r="D9735" s="211" t="s">
        <v>2379</v>
      </c>
      <c r="E9735" s="211" t="s">
        <v>3292</v>
      </c>
      <c r="F9735" s="211" t="s">
        <v>3291</v>
      </c>
    </row>
    <row r="9736" spans="1:6" x14ac:dyDescent="0.25">
      <c r="A9736" s="211" t="s">
        <v>5362</v>
      </c>
      <c r="B9736" s="211">
        <v>0</v>
      </c>
      <c r="C9736" s="211">
        <v>1</v>
      </c>
      <c r="D9736" s="211" t="s">
        <v>1722</v>
      </c>
      <c r="E9736" s="211" t="s">
        <v>3292</v>
      </c>
      <c r="F9736" s="211" t="s">
        <v>3291</v>
      </c>
    </row>
    <row r="9737" spans="1:6" x14ac:dyDescent="0.25">
      <c r="A9737" s="211" t="s">
        <v>5362</v>
      </c>
      <c r="B9737" s="211">
        <v>0</v>
      </c>
      <c r="C9737" s="211">
        <v>1</v>
      </c>
      <c r="D9737" s="211" t="s">
        <v>1724</v>
      </c>
      <c r="E9737" s="211" t="s">
        <v>3292</v>
      </c>
      <c r="F9737" s="211" t="s">
        <v>3291</v>
      </c>
    </row>
    <row r="9738" spans="1:6" x14ac:dyDescent="0.25">
      <c r="A9738" s="211" t="s">
        <v>5362</v>
      </c>
      <c r="B9738" s="211">
        <v>0</v>
      </c>
      <c r="C9738" s="211">
        <v>1</v>
      </c>
      <c r="D9738" s="211" t="s">
        <v>72</v>
      </c>
      <c r="E9738" s="211" t="s">
        <v>3292</v>
      </c>
      <c r="F9738" s="211" t="s">
        <v>3291</v>
      </c>
    </row>
    <row r="9739" spans="1:6" x14ac:dyDescent="0.25">
      <c r="A9739" s="211" t="s">
        <v>5362</v>
      </c>
      <c r="B9739" s="211">
        <v>0</v>
      </c>
      <c r="C9739" s="211">
        <v>1</v>
      </c>
      <c r="D9739" s="211" t="s">
        <v>73</v>
      </c>
      <c r="E9739" s="211" t="s">
        <v>3292</v>
      </c>
      <c r="F9739" s="211" t="s">
        <v>3291</v>
      </c>
    </row>
    <row r="9740" spans="1:6" x14ac:dyDescent="0.25">
      <c r="A9740" s="211" t="s">
        <v>5362</v>
      </c>
      <c r="B9740" s="211">
        <v>0</v>
      </c>
      <c r="C9740" s="211">
        <v>1</v>
      </c>
      <c r="D9740" s="211" t="s">
        <v>3107</v>
      </c>
      <c r="E9740" s="211" t="s">
        <v>3292</v>
      </c>
      <c r="F9740" s="211" t="s">
        <v>3291</v>
      </c>
    </row>
    <row r="9741" spans="1:6" x14ac:dyDescent="0.25">
      <c r="A9741" s="211" t="s">
        <v>5362</v>
      </c>
      <c r="B9741" s="211">
        <v>0</v>
      </c>
      <c r="C9741" s="211">
        <v>1</v>
      </c>
      <c r="D9741" s="211" t="s">
        <v>3109</v>
      </c>
      <c r="E9741" s="211" t="s">
        <v>3292</v>
      </c>
      <c r="F9741" s="211" t="s">
        <v>3291</v>
      </c>
    </row>
    <row r="9742" spans="1:6" x14ac:dyDescent="0.25">
      <c r="A9742" s="211" t="s">
        <v>5362</v>
      </c>
      <c r="B9742" s="211">
        <v>0</v>
      </c>
      <c r="C9742" s="211">
        <v>1</v>
      </c>
      <c r="D9742" s="211" t="s">
        <v>3111</v>
      </c>
      <c r="E9742" s="211" t="s">
        <v>3292</v>
      </c>
      <c r="F9742" s="211" t="s">
        <v>3291</v>
      </c>
    </row>
    <row r="9743" spans="1:6" x14ac:dyDescent="0.25">
      <c r="A9743" s="211" t="s">
        <v>5362</v>
      </c>
      <c r="B9743" s="211">
        <v>0</v>
      </c>
      <c r="C9743" s="211">
        <v>1</v>
      </c>
      <c r="D9743" s="211" t="s">
        <v>3192</v>
      </c>
      <c r="E9743" s="211" t="s">
        <v>3292</v>
      </c>
      <c r="F9743" s="211" t="s">
        <v>3291</v>
      </c>
    </row>
    <row r="9744" spans="1:6" x14ac:dyDescent="0.25">
      <c r="A9744" s="211" t="s">
        <v>5362</v>
      </c>
      <c r="B9744" s="211">
        <v>0</v>
      </c>
      <c r="C9744" s="211">
        <v>1</v>
      </c>
      <c r="D9744" s="211" t="s">
        <v>926</v>
      </c>
      <c r="E9744" s="211" t="s">
        <v>3292</v>
      </c>
      <c r="F9744" s="211" t="s">
        <v>3291</v>
      </c>
    </row>
    <row r="9745" spans="1:6" x14ac:dyDescent="0.25">
      <c r="A9745" s="211" t="s">
        <v>5362</v>
      </c>
      <c r="B9745" s="211">
        <v>0</v>
      </c>
      <c r="C9745" s="211">
        <v>1</v>
      </c>
      <c r="D9745" s="211" t="s">
        <v>3381</v>
      </c>
      <c r="E9745" s="211" t="s">
        <v>3292</v>
      </c>
      <c r="F9745" s="211" t="s">
        <v>3291</v>
      </c>
    </row>
    <row r="9746" spans="1:6" x14ac:dyDescent="0.25">
      <c r="A9746" s="211" t="s">
        <v>5362</v>
      </c>
      <c r="B9746" s="211">
        <v>0</v>
      </c>
      <c r="C9746" s="211">
        <v>1</v>
      </c>
      <c r="D9746" s="211" t="s">
        <v>3367</v>
      </c>
      <c r="E9746" s="211" t="s">
        <v>3292</v>
      </c>
      <c r="F9746" s="211" t="s">
        <v>3291</v>
      </c>
    </row>
    <row r="9747" spans="1:6" x14ac:dyDescent="0.25">
      <c r="A9747" s="211" t="s">
        <v>5362</v>
      </c>
      <c r="B9747" s="211">
        <v>0</v>
      </c>
      <c r="C9747" s="211">
        <v>1</v>
      </c>
      <c r="D9747" s="211" t="s">
        <v>3371</v>
      </c>
      <c r="E9747" s="211" t="s">
        <v>3292</v>
      </c>
      <c r="F9747" s="211" t="s">
        <v>3291</v>
      </c>
    </row>
    <row r="9748" spans="1:6" x14ac:dyDescent="0.25">
      <c r="A9748" s="211" t="s">
        <v>5362</v>
      </c>
      <c r="B9748" s="211">
        <v>0</v>
      </c>
      <c r="C9748" s="211">
        <v>1</v>
      </c>
      <c r="D9748" s="211" t="s">
        <v>3366</v>
      </c>
      <c r="E9748" s="211" t="s">
        <v>3292</v>
      </c>
      <c r="F9748" s="211" t="s">
        <v>3291</v>
      </c>
    </row>
    <row r="9749" spans="1:6" x14ac:dyDescent="0.25">
      <c r="A9749" s="211" t="s">
        <v>5362</v>
      </c>
      <c r="B9749" s="211">
        <v>0</v>
      </c>
      <c r="C9749" s="211">
        <v>1</v>
      </c>
      <c r="D9749" s="211" t="s">
        <v>3370</v>
      </c>
      <c r="E9749" s="211" t="s">
        <v>3292</v>
      </c>
      <c r="F9749" s="211" t="s">
        <v>3291</v>
      </c>
    </row>
    <row r="9750" spans="1:6" x14ac:dyDescent="0.25">
      <c r="A9750" s="211" t="s">
        <v>5362</v>
      </c>
      <c r="B9750" s="211">
        <v>0</v>
      </c>
      <c r="C9750" s="211">
        <v>1</v>
      </c>
      <c r="D9750" s="211" t="s">
        <v>3369</v>
      </c>
      <c r="E9750" s="211" t="s">
        <v>3292</v>
      </c>
      <c r="F9750" s="211" t="s">
        <v>3291</v>
      </c>
    </row>
    <row r="9751" spans="1:6" x14ac:dyDescent="0.25">
      <c r="A9751" s="211" t="s">
        <v>5362</v>
      </c>
      <c r="B9751" s="211">
        <v>0</v>
      </c>
      <c r="C9751" s="211">
        <v>1</v>
      </c>
      <c r="D9751" s="211" t="s">
        <v>3372</v>
      </c>
      <c r="E9751" s="211" t="s">
        <v>3292</v>
      </c>
      <c r="F9751" s="211" t="s">
        <v>3291</v>
      </c>
    </row>
    <row r="9752" spans="1:6" x14ac:dyDescent="0.25">
      <c r="A9752" s="211" t="s">
        <v>5362</v>
      </c>
      <c r="B9752" s="211">
        <v>0</v>
      </c>
      <c r="C9752" s="211">
        <v>1</v>
      </c>
      <c r="D9752" s="211" t="s">
        <v>3365</v>
      </c>
      <c r="E9752" s="211" t="s">
        <v>3292</v>
      </c>
      <c r="F9752" s="211" t="s">
        <v>3291</v>
      </c>
    </row>
    <row r="9753" spans="1:6" x14ac:dyDescent="0.25">
      <c r="A9753" s="211" t="s">
        <v>5362</v>
      </c>
      <c r="B9753" s="211">
        <v>0</v>
      </c>
      <c r="C9753" s="211">
        <v>1</v>
      </c>
      <c r="D9753" s="211" t="s">
        <v>3368</v>
      </c>
      <c r="E9753" s="211" t="s">
        <v>3292</v>
      </c>
      <c r="F9753" s="211" t="s">
        <v>3291</v>
      </c>
    </row>
    <row r="9754" spans="1:6" x14ac:dyDescent="0.25">
      <c r="A9754" s="211" t="s">
        <v>5362</v>
      </c>
      <c r="B9754" s="211">
        <v>0</v>
      </c>
      <c r="C9754" s="211">
        <v>1</v>
      </c>
      <c r="D9754" s="211" t="s">
        <v>3382</v>
      </c>
      <c r="E9754" s="211" t="s">
        <v>3292</v>
      </c>
      <c r="F9754" s="211" t="s">
        <v>3291</v>
      </c>
    </row>
    <row r="9755" spans="1:6" x14ac:dyDescent="0.25">
      <c r="A9755" s="211" t="s">
        <v>5362</v>
      </c>
      <c r="B9755" s="211">
        <v>0</v>
      </c>
      <c r="C9755" s="211">
        <v>1</v>
      </c>
      <c r="D9755" s="211" t="s">
        <v>4286</v>
      </c>
      <c r="E9755" s="211" t="s">
        <v>127</v>
      </c>
      <c r="F9755" s="211" t="s">
        <v>3291</v>
      </c>
    </row>
    <row r="9756" spans="1:6" x14ac:dyDescent="0.25">
      <c r="A9756" s="211" t="s">
        <v>5362</v>
      </c>
      <c r="B9756" s="211">
        <v>0</v>
      </c>
      <c r="C9756" s="211">
        <v>1</v>
      </c>
      <c r="D9756" s="211" t="s">
        <v>3959</v>
      </c>
      <c r="E9756" s="211" t="s">
        <v>127</v>
      </c>
      <c r="F9756" s="211" t="s">
        <v>3291</v>
      </c>
    </row>
    <row r="9757" spans="1:6" x14ac:dyDescent="0.25">
      <c r="A9757" s="211" t="s">
        <v>5362</v>
      </c>
      <c r="B9757" s="211">
        <v>0</v>
      </c>
      <c r="C9757" s="211">
        <v>1</v>
      </c>
      <c r="D9757" s="211" t="s">
        <v>130</v>
      </c>
      <c r="E9757" s="211" t="s">
        <v>127</v>
      </c>
      <c r="F9757" s="211" t="s">
        <v>3291</v>
      </c>
    </row>
    <row r="9758" spans="1:6" x14ac:dyDescent="0.25">
      <c r="A9758" s="211" t="s">
        <v>5362</v>
      </c>
      <c r="B9758" s="211">
        <v>0</v>
      </c>
      <c r="C9758" s="211">
        <v>1</v>
      </c>
      <c r="D9758" s="211" t="s">
        <v>3568</v>
      </c>
      <c r="E9758" s="211" t="s">
        <v>127</v>
      </c>
      <c r="F9758" s="211" t="s">
        <v>3291</v>
      </c>
    </row>
    <row r="9759" spans="1:6" x14ac:dyDescent="0.25">
      <c r="A9759" s="211" t="s">
        <v>5362</v>
      </c>
      <c r="B9759" s="211">
        <v>0</v>
      </c>
      <c r="C9759" s="211">
        <v>1</v>
      </c>
      <c r="D9759" s="211" t="s">
        <v>3784</v>
      </c>
      <c r="E9759" s="211" t="s">
        <v>127</v>
      </c>
      <c r="F9759" s="211" t="s">
        <v>3291</v>
      </c>
    </row>
    <row r="9760" spans="1:6" x14ac:dyDescent="0.25">
      <c r="A9760" s="242" t="s">
        <v>3342</v>
      </c>
      <c r="B9760" s="242">
        <v>0</v>
      </c>
      <c r="C9760" s="242">
        <v>1</v>
      </c>
      <c r="D9760" s="242" t="s">
        <v>4369</v>
      </c>
      <c r="E9760" s="242" t="s">
        <v>3482</v>
      </c>
      <c r="F9760" s="242" t="s">
        <v>3291</v>
      </c>
    </row>
    <row r="9761" spans="1:6" x14ac:dyDescent="0.25">
      <c r="A9761" s="242" t="s">
        <v>3345</v>
      </c>
      <c r="B9761" s="242">
        <v>0</v>
      </c>
      <c r="C9761" s="242">
        <v>1</v>
      </c>
      <c r="D9761" s="242" t="s">
        <v>4369</v>
      </c>
      <c r="E9761" s="242" t="s">
        <v>3482</v>
      </c>
      <c r="F9761" s="242" t="s">
        <v>3291</v>
      </c>
    </row>
    <row r="9762" spans="1:6" x14ac:dyDescent="0.25">
      <c r="A9762" s="242" t="s">
        <v>3344</v>
      </c>
      <c r="B9762" s="242">
        <v>0</v>
      </c>
      <c r="C9762" s="242">
        <v>1</v>
      </c>
      <c r="D9762" s="242" t="s">
        <v>4369</v>
      </c>
      <c r="E9762" s="242" t="s">
        <v>3482</v>
      </c>
      <c r="F9762" s="242" t="s">
        <v>3291</v>
      </c>
    </row>
    <row r="9763" spans="1:6" x14ac:dyDescent="0.25">
      <c r="A9763" s="242" t="s">
        <v>3343</v>
      </c>
      <c r="B9763" s="242">
        <v>0</v>
      </c>
      <c r="C9763" s="242">
        <v>1</v>
      </c>
      <c r="D9763" s="242" t="s">
        <v>4369</v>
      </c>
      <c r="E9763" s="242" t="s">
        <v>3482</v>
      </c>
      <c r="F9763" s="242" t="s">
        <v>3291</v>
      </c>
    </row>
    <row r="9764" spans="1:6" x14ac:dyDescent="0.25">
      <c r="A9764" s="242" t="s">
        <v>3340</v>
      </c>
      <c r="B9764" s="242">
        <v>0</v>
      </c>
      <c r="C9764" s="242">
        <v>1</v>
      </c>
      <c r="D9764" s="242" t="s">
        <v>4369</v>
      </c>
      <c r="E9764" s="242" t="s">
        <v>3482</v>
      </c>
      <c r="F9764" s="242" t="s">
        <v>3291</v>
      </c>
    </row>
    <row r="9765" spans="1:6" x14ac:dyDescent="0.25">
      <c r="A9765" s="242" t="s">
        <v>3346</v>
      </c>
      <c r="B9765" s="242">
        <v>0</v>
      </c>
      <c r="C9765" s="242">
        <v>1</v>
      </c>
      <c r="D9765" s="242" t="s">
        <v>4369</v>
      </c>
      <c r="E9765" s="242" t="s">
        <v>3482</v>
      </c>
      <c r="F9765" s="242" t="s">
        <v>3291</v>
      </c>
    </row>
    <row r="9766" spans="1:6" x14ac:dyDescent="0.25">
      <c r="A9766" s="242" t="s">
        <v>3087</v>
      </c>
      <c r="B9766" s="242">
        <v>0</v>
      </c>
      <c r="C9766" s="242">
        <v>1</v>
      </c>
      <c r="D9766" s="242" t="s">
        <v>4369</v>
      </c>
      <c r="E9766" s="242" t="s">
        <v>3482</v>
      </c>
      <c r="F9766" s="242" t="s">
        <v>3291</v>
      </c>
    </row>
    <row r="9767" spans="1:6" x14ac:dyDescent="0.25">
      <c r="A9767" s="242" t="s">
        <v>3085</v>
      </c>
      <c r="B9767" s="242">
        <v>0</v>
      </c>
      <c r="C9767" s="242">
        <v>1</v>
      </c>
      <c r="D9767" s="242" t="s">
        <v>4369</v>
      </c>
      <c r="E9767" s="242" t="s">
        <v>3482</v>
      </c>
      <c r="F9767" s="242" t="s">
        <v>3291</v>
      </c>
    </row>
    <row r="9768" spans="1:6" x14ac:dyDescent="0.25">
      <c r="A9768" s="242" t="s">
        <v>3086</v>
      </c>
      <c r="B9768" s="242">
        <v>0</v>
      </c>
      <c r="C9768" s="242">
        <v>1</v>
      </c>
      <c r="D9768" s="242" t="s">
        <v>4369</v>
      </c>
      <c r="E9768" s="242" t="s">
        <v>3482</v>
      </c>
      <c r="F9768" s="242" t="s">
        <v>3291</v>
      </c>
    </row>
    <row r="9769" spans="1:6" x14ac:dyDescent="0.25">
      <c r="A9769" s="242" t="s">
        <v>3120</v>
      </c>
      <c r="B9769" s="242">
        <v>0</v>
      </c>
      <c r="C9769" s="242">
        <v>1</v>
      </c>
      <c r="D9769" s="242" t="s">
        <v>4369</v>
      </c>
      <c r="E9769" s="242" t="s">
        <v>3482</v>
      </c>
      <c r="F9769" s="242" t="s">
        <v>3291</v>
      </c>
    </row>
    <row r="9770" spans="1:6" x14ac:dyDescent="0.25">
      <c r="A9770" s="242" t="s">
        <v>4057</v>
      </c>
      <c r="B9770" s="242">
        <v>0</v>
      </c>
      <c r="C9770" s="242">
        <v>1</v>
      </c>
      <c r="D9770" s="242" t="s">
        <v>4369</v>
      </c>
      <c r="E9770" s="242" t="s">
        <v>3482</v>
      </c>
      <c r="F9770" s="242" t="s">
        <v>3291</v>
      </c>
    </row>
    <row r="9771" spans="1:6" x14ac:dyDescent="0.25">
      <c r="A9771" s="242" t="s">
        <v>4058</v>
      </c>
      <c r="B9771" s="242">
        <v>0</v>
      </c>
      <c r="C9771" s="242">
        <v>1</v>
      </c>
      <c r="D9771" s="242" t="s">
        <v>4369</v>
      </c>
      <c r="E9771" s="242" t="s">
        <v>3482</v>
      </c>
      <c r="F9771" s="242" t="s">
        <v>3291</v>
      </c>
    </row>
    <row r="9772" spans="1:6" x14ac:dyDescent="0.25">
      <c r="A9772" s="242" t="s">
        <v>4059</v>
      </c>
      <c r="B9772" s="242">
        <v>0</v>
      </c>
      <c r="C9772" s="242">
        <v>1</v>
      </c>
      <c r="D9772" s="242" t="s">
        <v>4369</v>
      </c>
      <c r="E9772" s="242" t="s">
        <v>3482</v>
      </c>
      <c r="F9772" s="242" t="s">
        <v>3291</v>
      </c>
    </row>
    <row r="9773" spans="1:6" x14ac:dyDescent="0.25">
      <c r="A9773" s="242" t="s">
        <v>4056</v>
      </c>
      <c r="B9773" s="242">
        <v>0</v>
      </c>
      <c r="C9773" s="242">
        <v>1</v>
      </c>
      <c r="D9773" s="242" t="s">
        <v>4369</v>
      </c>
      <c r="E9773" s="242" t="s">
        <v>3482</v>
      </c>
      <c r="F9773" s="242" t="s">
        <v>3291</v>
      </c>
    </row>
    <row r="9774" spans="1:6" x14ac:dyDescent="0.25">
      <c r="A9774" s="242" t="s">
        <v>4060</v>
      </c>
      <c r="B9774" s="242">
        <v>0</v>
      </c>
      <c r="C9774" s="242">
        <v>1</v>
      </c>
      <c r="D9774" s="242" t="s">
        <v>4369</v>
      </c>
      <c r="E9774" s="242" t="s">
        <v>3482</v>
      </c>
      <c r="F9774" s="242" t="s">
        <v>3291</v>
      </c>
    </row>
    <row r="9775" spans="1:6" x14ac:dyDescent="0.25">
      <c r="A9775" s="242" t="s">
        <v>4061</v>
      </c>
      <c r="B9775" s="242">
        <v>0</v>
      </c>
      <c r="C9775" s="242">
        <v>1</v>
      </c>
      <c r="D9775" s="242" t="s">
        <v>4369</v>
      </c>
      <c r="E9775" s="242" t="s">
        <v>3482</v>
      </c>
      <c r="F9775" s="242" t="s">
        <v>3291</v>
      </c>
    </row>
    <row r="9776" spans="1:6" x14ac:dyDescent="0.25">
      <c r="A9776" s="242" t="s">
        <v>4062</v>
      </c>
      <c r="B9776" s="242">
        <v>0</v>
      </c>
      <c r="C9776" s="242">
        <v>1</v>
      </c>
      <c r="D9776" s="242" t="s">
        <v>4369</v>
      </c>
      <c r="E9776" s="242" t="s">
        <v>3482</v>
      </c>
      <c r="F9776" s="242" t="s">
        <v>3291</v>
      </c>
    </row>
    <row r="9777" spans="1:6" x14ac:dyDescent="0.25">
      <c r="A9777" s="242" t="s">
        <v>4063</v>
      </c>
      <c r="B9777" s="242">
        <v>0</v>
      </c>
      <c r="C9777" s="242">
        <v>1</v>
      </c>
      <c r="D9777" s="242" t="s">
        <v>4369</v>
      </c>
      <c r="E9777" s="242" t="s">
        <v>3482</v>
      </c>
      <c r="F9777" s="242" t="s">
        <v>3291</v>
      </c>
    </row>
    <row r="9778" spans="1:6" x14ac:dyDescent="0.25">
      <c r="A9778" s="242" t="s">
        <v>4064</v>
      </c>
      <c r="B9778" s="242">
        <v>0</v>
      </c>
      <c r="C9778" s="242">
        <v>1</v>
      </c>
      <c r="D9778" s="242" t="s">
        <v>4369</v>
      </c>
      <c r="E9778" s="242" t="s">
        <v>3482</v>
      </c>
      <c r="F9778" s="242" t="s">
        <v>3291</v>
      </c>
    </row>
    <row r="9779" spans="1:6" x14ac:dyDescent="0.25">
      <c r="A9779" s="242" t="s">
        <v>4057</v>
      </c>
      <c r="B9779" s="242">
        <v>0</v>
      </c>
      <c r="C9779" s="242">
        <v>1</v>
      </c>
      <c r="D9779" s="242" t="s">
        <v>4368</v>
      </c>
      <c r="E9779" s="242" t="s">
        <v>3290</v>
      </c>
      <c r="F9779" s="242" t="s">
        <v>3291</v>
      </c>
    </row>
    <row r="9780" spans="1:6" x14ac:dyDescent="0.25">
      <c r="A9780" s="242" t="s">
        <v>4058</v>
      </c>
      <c r="B9780" s="242">
        <v>0</v>
      </c>
      <c r="C9780" s="242">
        <v>1</v>
      </c>
      <c r="D9780" s="242" t="s">
        <v>4368</v>
      </c>
      <c r="E9780" s="242" t="s">
        <v>3290</v>
      </c>
      <c r="F9780" s="242" t="s">
        <v>3291</v>
      </c>
    </row>
    <row r="9781" spans="1:6" x14ac:dyDescent="0.25">
      <c r="A9781" s="242" t="s">
        <v>4059</v>
      </c>
      <c r="B9781" s="242">
        <v>0</v>
      </c>
      <c r="C9781" s="242">
        <v>1</v>
      </c>
      <c r="D9781" s="242" t="s">
        <v>4368</v>
      </c>
      <c r="E9781" s="242" t="s">
        <v>3290</v>
      </c>
      <c r="F9781" s="242" t="s">
        <v>3291</v>
      </c>
    </row>
    <row r="9782" spans="1:6" x14ac:dyDescent="0.25">
      <c r="A9782" s="242" t="s">
        <v>4056</v>
      </c>
      <c r="B9782" s="242">
        <v>0</v>
      </c>
      <c r="C9782" s="242">
        <v>1</v>
      </c>
      <c r="D9782" s="242" t="s">
        <v>4368</v>
      </c>
      <c r="E9782" s="242" t="s">
        <v>3290</v>
      </c>
      <c r="F9782" s="242" t="s">
        <v>3291</v>
      </c>
    </row>
    <row r="9783" spans="1:6" x14ac:dyDescent="0.25">
      <c r="A9783" s="242" t="s">
        <v>4060</v>
      </c>
      <c r="B9783" s="242">
        <v>0</v>
      </c>
      <c r="C9783" s="242">
        <v>1</v>
      </c>
      <c r="D9783" s="242" t="s">
        <v>4368</v>
      </c>
      <c r="E9783" s="242" t="s">
        <v>3290</v>
      </c>
      <c r="F9783" s="242" t="s">
        <v>3291</v>
      </c>
    </row>
    <row r="9784" spans="1:6" x14ac:dyDescent="0.25">
      <c r="A9784" s="242" t="s">
        <v>4061</v>
      </c>
      <c r="B9784" s="242">
        <v>0</v>
      </c>
      <c r="C9784" s="242">
        <v>1</v>
      </c>
      <c r="D9784" s="242" t="s">
        <v>4368</v>
      </c>
      <c r="E9784" s="242" t="s">
        <v>3290</v>
      </c>
      <c r="F9784" s="242" t="s">
        <v>3291</v>
      </c>
    </row>
    <row r="9785" spans="1:6" x14ac:dyDescent="0.25">
      <c r="A9785" s="242" t="s">
        <v>4056</v>
      </c>
      <c r="B9785" s="242">
        <v>0</v>
      </c>
      <c r="C9785" s="242">
        <v>1</v>
      </c>
      <c r="D9785" s="242" t="s">
        <v>4367</v>
      </c>
      <c r="E9785" s="242" t="s">
        <v>3290</v>
      </c>
      <c r="F9785" s="242" t="s">
        <v>3291</v>
      </c>
    </row>
    <row r="9786" spans="1:6" x14ac:dyDescent="0.25">
      <c r="A9786" s="242" t="s">
        <v>4060</v>
      </c>
      <c r="B9786" s="242">
        <v>0</v>
      </c>
      <c r="C9786" s="242">
        <v>1</v>
      </c>
      <c r="D9786" s="242" t="s">
        <v>4367</v>
      </c>
      <c r="E9786" s="242" t="s">
        <v>3290</v>
      </c>
      <c r="F9786" s="242" t="s">
        <v>3291</v>
      </c>
    </row>
    <row r="9787" spans="1:6" x14ac:dyDescent="0.25">
      <c r="A9787" s="242" t="s">
        <v>4061</v>
      </c>
      <c r="B9787" s="242">
        <v>0</v>
      </c>
      <c r="C9787" s="242">
        <v>1</v>
      </c>
      <c r="D9787" s="242" t="s">
        <v>4367</v>
      </c>
      <c r="E9787" s="242" t="s">
        <v>3290</v>
      </c>
      <c r="F9787" s="242" t="s">
        <v>3291</v>
      </c>
    </row>
    <row r="9788" spans="1:6" x14ac:dyDescent="0.25">
      <c r="A9788" s="242" t="s">
        <v>3247</v>
      </c>
      <c r="B9788" s="242">
        <v>0</v>
      </c>
      <c r="C9788" s="242">
        <v>1</v>
      </c>
      <c r="D9788" s="242" t="s">
        <v>4369</v>
      </c>
      <c r="E9788" s="242" t="s">
        <v>5607</v>
      </c>
      <c r="F9788" s="242" t="s">
        <v>3294</v>
      </c>
    </row>
    <row r="9789" spans="1:6" x14ac:dyDescent="0.25">
      <c r="A9789" s="242" t="s">
        <v>85</v>
      </c>
      <c r="B9789" s="242">
        <v>0</v>
      </c>
      <c r="C9789" s="242">
        <v>1</v>
      </c>
      <c r="D9789" s="242" t="s">
        <v>4369</v>
      </c>
      <c r="E9789" s="242" t="s">
        <v>5607</v>
      </c>
      <c r="F9789" s="242" t="s">
        <v>3294</v>
      </c>
    </row>
  </sheetData>
  <autoFilter ref="A1:F9789"/>
  <sortState ref="A2461:F2484">
    <sortCondition ref="A2461:A2484"/>
    <sortCondition ref="D2461:D2484"/>
  </sortState>
  <conditionalFormatting sqref="D5102:D5125">
    <cfRule type="duplicateValues" dxfId="161" priority="1308"/>
  </conditionalFormatting>
  <conditionalFormatting sqref="D5019:D5092">
    <cfRule type="duplicateValues" dxfId="160" priority="1311"/>
  </conditionalFormatting>
  <conditionalFormatting sqref="D5106:D5159">
    <cfRule type="duplicateValues" dxfId="159" priority="1454"/>
  </conditionalFormatting>
  <conditionalFormatting sqref="D6264">
    <cfRule type="duplicateValues" dxfId="158" priority="6879"/>
  </conditionalFormatting>
  <conditionalFormatting sqref="D6265">
    <cfRule type="duplicateValues" dxfId="157" priority="245"/>
  </conditionalFormatting>
  <conditionalFormatting sqref="A6269">
    <cfRule type="duplicateValues" dxfId="156" priority="144"/>
  </conditionalFormatting>
  <conditionalFormatting sqref="A6269">
    <cfRule type="duplicateValues" dxfId="155" priority="143"/>
  </conditionalFormatting>
  <conditionalFormatting sqref="A6269">
    <cfRule type="duplicateValues" dxfId="154" priority="132"/>
  </conditionalFormatting>
  <conditionalFormatting sqref="A6269">
    <cfRule type="duplicateValues" dxfId="153" priority="133"/>
  </conditionalFormatting>
  <conditionalFormatting sqref="A6269">
    <cfRule type="duplicateValues" dxfId="152" priority="142"/>
  </conditionalFormatting>
  <conditionalFormatting sqref="D6266">
    <cfRule type="duplicateValues" dxfId="151" priority="185"/>
  </conditionalFormatting>
  <conditionalFormatting sqref="D6267">
    <cfRule type="duplicateValues" dxfId="150" priority="171"/>
  </conditionalFormatting>
  <conditionalFormatting sqref="A6268">
    <cfRule type="duplicateValues" dxfId="149" priority="160"/>
  </conditionalFormatting>
  <conditionalFormatting sqref="A6268">
    <cfRule type="duplicateValues" dxfId="148" priority="161"/>
  </conditionalFormatting>
  <conditionalFormatting sqref="A6268">
    <cfRule type="duplicateValues" dxfId="147" priority="162"/>
    <cfRule type="duplicateValues" dxfId="146" priority="163"/>
  </conditionalFormatting>
  <conditionalFormatting sqref="A6268">
    <cfRule type="duplicateValues" dxfId="145" priority="164"/>
    <cfRule type="duplicateValues" dxfId="144" priority="165"/>
    <cfRule type="duplicateValues" dxfId="143" priority="166"/>
    <cfRule type="duplicateValues" dxfId="142" priority="167"/>
  </conditionalFormatting>
  <conditionalFormatting sqref="A6268">
    <cfRule type="duplicateValues" dxfId="141" priority="168"/>
  </conditionalFormatting>
  <conditionalFormatting sqref="A6268">
    <cfRule type="duplicateValues" dxfId="140" priority="169"/>
  </conditionalFormatting>
  <conditionalFormatting sqref="A6268">
    <cfRule type="duplicateValues" dxfId="139" priority="159"/>
  </conditionalFormatting>
  <conditionalFormatting sqref="A6268">
    <cfRule type="duplicateValues" dxfId="138" priority="170"/>
  </conditionalFormatting>
  <conditionalFormatting sqref="A6268">
    <cfRule type="duplicateValues" dxfId="137" priority="158"/>
  </conditionalFormatting>
  <conditionalFormatting sqref="A6269">
    <cfRule type="duplicateValues" dxfId="136" priority="134"/>
  </conditionalFormatting>
  <conditionalFormatting sqref="A6269">
    <cfRule type="duplicateValues" dxfId="135" priority="135"/>
  </conditionalFormatting>
  <conditionalFormatting sqref="A6269">
    <cfRule type="duplicateValues" dxfId="134" priority="136"/>
    <cfRule type="duplicateValues" dxfId="133" priority="137"/>
  </conditionalFormatting>
  <conditionalFormatting sqref="A6269">
    <cfRule type="duplicateValues" dxfId="132" priority="138"/>
    <cfRule type="duplicateValues" dxfId="131" priority="139"/>
    <cfRule type="duplicateValues" dxfId="130" priority="140"/>
    <cfRule type="duplicateValues" dxfId="129" priority="141"/>
  </conditionalFormatting>
  <conditionalFormatting sqref="D6268">
    <cfRule type="duplicateValues" dxfId="128" priority="131"/>
  </conditionalFormatting>
  <conditionalFormatting sqref="D6269">
    <cfRule type="duplicateValues" dxfId="127" priority="117"/>
  </conditionalFormatting>
  <pageMargins left="0.7" right="0.7" top="0.75" bottom="0.75" header="0.3" footer="0.3"/>
  <pageSetup orientation="portrait" r:id="rId1"/>
  <ignoredErrors>
    <ignoredError sqref="D1009" numberStoredAsText="1"/>
  </ignoredError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M1193"/>
  <sheetViews>
    <sheetView zoomScale="90" zoomScaleNormal="90" workbookViewId="0">
      <pane ySplit="1" topLeftCell="A1032" activePane="bottomLeft" state="frozen"/>
      <selection pane="bottomLeft" activeCell="A1040" sqref="A1040:XFD1046"/>
    </sheetView>
  </sheetViews>
  <sheetFormatPr defaultRowHeight="15" x14ac:dyDescent="0.25"/>
  <cols>
    <col min="1" max="1" width="15" style="15" bestFit="1" customWidth="1"/>
    <col min="2" max="2" width="27.7109375" style="15" bestFit="1" customWidth="1"/>
    <col min="3" max="3" width="20.140625" style="15" bestFit="1" customWidth="1"/>
    <col min="4" max="4" width="48.5703125" style="15" bestFit="1" customWidth="1"/>
    <col min="5" max="5" width="8.7109375" style="15" bestFit="1" customWidth="1"/>
    <col min="6" max="6" width="9.140625" style="15" bestFit="1" customWidth="1"/>
    <col min="7" max="7" width="6.5703125" style="15" bestFit="1" customWidth="1"/>
    <col min="8" max="8" width="4.7109375" style="15" bestFit="1" customWidth="1"/>
    <col min="9" max="9" width="13.42578125" style="15" bestFit="1" customWidth="1"/>
  </cols>
  <sheetData>
    <row r="1" spans="1:9" x14ac:dyDescent="0.25">
      <c r="A1" s="15" t="s">
        <v>3279</v>
      </c>
      <c r="B1" s="15" t="s">
        <v>114</v>
      </c>
      <c r="C1" s="15" t="s">
        <v>3280</v>
      </c>
      <c r="D1" s="15" t="s">
        <v>3281</v>
      </c>
      <c r="E1" s="15" t="s">
        <v>3282</v>
      </c>
      <c r="F1" s="367" t="s">
        <v>3283</v>
      </c>
      <c r="G1" s="15" t="s">
        <v>719</v>
      </c>
      <c r="H1" s="15" t="s">
        <v>3268</v>
      </c>
      <c r="I1" s="15" t="s">
        <v>3284</v>
      </c>
    </row>
    <row r="2" spans="1:9" ht="15" customHeight="1" x14ac:dyDescent="0.25">
      <c r="A2" s="15" t="s">
        <v>3285</v>
      </c>
      <c r="B2" s="15" t="s">
        <v>3</v>
      </c>
      <c r="C2" s="15" t="s">
        <v>212</v>
      </c>
      <c r="D2" s="15" t="str">
        <f t="shared" ref="D2:D65" si="0">VLOOKUP(C2,masterdata,3,0)</f>
        <v>Simon XT Panel</v>
      </c>
      <c r="E2" s="15">
        <v>1</v>
      </c>
      <c r="F2" s="15" t="s">
        <v>3283</v>
      </c>
      <c r="G2" s="15" t="s">
        <v>3286</v>
      </c>
      <c r="H2" s="15" t="s">
        <v>3275</v>
      </c>
      <c r="I2" s="15" t="s">
        <v>3286</v>
      </c>
    </row>
    <row r="3" spans="1:9" ht="15" customHeight="1" x14ac:dyDescent="0.25">
      <c r="A3" s="15" t="s">
        <v>3285</v>
      </c>
      <c r="B3" s="15" t="s">
        <v>3</v>
      </c>
      <c r="C3" s="15" t="s">
        <v>2380</v>
      </c>
      <c r="D3" s="15" t="str">
        <f t="shared" si="0"/>
        <v>Pet immune motion detector, 319.5MHz (Interlogix)</v>
      </c>
      <c r="E3" s="15">
        <v>1</v>
      </c>
      <c r="F3" s="15" t="s">
        <v>3283</v>
      </c>
      <c r="G3" s="15" t="s">
        <v>3286</v>
      </c>
      <c r="H3" s="15" t="s">
        <v>3275</v>
      </c>
      <c r="I3" s="15" t="s">
        <v>3286</v>
      </c>
    </row>
    <row r="4" spans="1:9" ht="15" customHeight="1" x14ac:dyDescent="0.25">
      <c r="A4" s="15" t="s">
        <v>3285</v>
      </c>
      <c r="B4" s="15" t="s">
        <v>3</v>
      </c>
      <c r="C4" s="15" t="s">
        <v>49</v>
      </c>
      <c r="D4" s="15" t="str">
        <f t="shared" si="0"/>
        <v>Door Contact</v>
      </c>
      <c r="E4" s="15">
        <v>2</v>
      </c>
      <c r="F4" s="15" t="s">
        <v>3283</v>
      </c>
      <c r="G4" s="15" t="s">
        <v>3286</v>
      </c>
      <c r="H4" s="15" t="s">
        <v>3275</v>
      </c>
      <c r="I4" s="15" t="s">
        <v>3286</v>
      </c>
    </row>
    <row r="5" spans="1:9" ht="15" customHeight="1" x14ac:dyDescent="0.25">
      <c r="A5" s="15" t="s">
        <v>3285</v>
      </c>
      <c r="B5" s="15" t="s">
        <v>3</v>
      </c>
      <c r="C5" s="15" t="s">
        <v>866</v>
      </c>
      <c r="D5" s="15" t="str">
        <f t="shared" si="0"/>
        <v>Simon XT Bell SIM Radio</v>
      </c>
      <c r="E5" s="15">
        <v>1</v>
      </c>
      <c r="F5" s="15" t="s">
        <v>3283</v>
      </c>
      <c r="G5" s="15" t="s">
        <v>3286</v>
      </c>
      <c r="H5" s="15" t="s">
        <v>3275</v>
      </c>
      <c r="I5" s="15" t="s">
        <v>3286</v>
      </c>
    </row>
    <row r="6" spans="1:9" ht="15" customHeight="1" x14ac:dyDescent="0.25">
      <c r="A6" s="15" t="s">
        <v>3285</v>
      </c>
      <c r="B6" s="15" t="s">
        <v>3</v>
      </c>
      <c r="C6" s="15" t="s">
        <v>206</v>
      </c>
      <c r="D6" s="15" t="str">
        <f t="shared" si="0"/>
        <v>2 way voice response</v>
      </c>
      <c r="E6" s="15">
        <v>1</v>
      </c>
      <c r="F6" s="15" t="s">
        <v>3283</v>
      </c>
      <c r="G6" s="15" t="s">
        <v>3286</v>
      </c>
      <c r="H6" s="15" t="s">
        <v>3275</v>
      </c>
      <c r="I6" s="15" t="s">
        <v>3286</v>
      </c>
    </row>
    <row r="7" spans="1:9" ht="15" customHeight="1" x14ac:dyDescent="0.25">
      <c r="A7" s="15" t="s">
        <v>3285</v>
      </c>
      <c r="B7" s="15" t="s">
        <v>3</v>
      </c>
      <c r="C7" s="15" t="s">
        <v>3243</v>
      </c>
      <c r="D7" s="15" t="str">
        <f t="shared" si="0"/>
        <v>Lawn Sign - Bell Smart Home Security English</v>
      </c>
      <c r="E7" s="15">
        <v>1</v>
      </c>
      <c r="F7" s="15" t="s">
        <v>3283</v>
      </c>
      <c r="G7" s="15" t="s">
        <v>3286</v>
      </c>
      <c r="H7" s="15" t="s">
        <v>3275</v>
      </c>
      <c r="I7" s="15" t="s">
        <v>3286</v>
      </c>
    </row>
    <row r="8" spans="1:9" s="9" customFormat="1" ht="15" customHeight="1" x14ac:dyDescent="0.25">
      <c r="A8" s="15" t="s">
        <v>3285</v>
      </c>
      <c r="B8" s="15" t="s">
        <v>730</v>
      </c>
      <c r="C8" s="15" t="s">
        <v>212</v>
      </c>
      <c r="D8" s="15" t="str">
        <f t="shared" si="0"/>
        <v>Simon XT Panel</v>
      </c>
      <c r="E8" s="15">
        <v>1</v>
      </c>
      <c r="F8" s="15" t="s">
        <v>3283</v>
      </c>
      <c r="G8" s="15" t="s">
        <v>3286</v>
      </c>
      <c r="H8" s="15" t="s">
        <v>3275</v>
      </c>
      <c r="I8" s="15" t="s">
        <v>3286</v>
      </c>
    </row>
    <row r="9" spans="1:9" ht="15" customHeight="1" x14ac:dyDescent="0.25">
      <c r="A9" s="15" t="s">
        <v>3285</v>
      </c>
      <c r="B9" s="15" t="s">
        <v>730</v>
      </c>
      <c r="C9" s="15" t="s">
        <v>3243</v>
      </c>
      <c r="D9" s="15" t="str">
        <f t="shared" si="0"/>
        <v>Lawn Sign - Bell Smart Home Security English</v>
      </c>
      <c r="E9" s="15">
        <v>1</v>
      </c>
      <c r="F9" s="15" t="s">
        <v>3283</v>
      </c>
      <c r="G9" s="15" t="s">
        <v>3286</v>
      </c>
      <c r="H9" s="15" t="s">
        <v>3275</v>
      </c>
      <c r="I9" s="15" t="s">
        <v>3286</v>
      </c>
    </row>
    <row r="10" spans="1:9" ht="15" customHeight="1" x14ac:dyDescent="0.25">
      <c r="A10" s="15" t="s">
        <v>3285</v>
      </c>
      <c r="B10" s="15" t="s">
        <v>730</v>
      </c>
      <c r="C10" s="15" t="s">
        <v>866</v>
      </c>
      <c r="D10" s="15" t="str">
        <f t="shared" si="0"/>
        <v>Simon XT Bell SIM Radio</v>
      </c>
      <c r="E10" s="15">
        <v>1</v>
      </c>
      <c r="F10" s="15" t="s">
        <v>3283</v>
      </c>
      <c r="G10" s="15" t="s">
        <v>3286</v>
      </c>
      <c r="H10" s="15" t="s">
        <v>3275</v>
      </c>
      <c r="I10" s="15" t="s">
        <v>3286</v>
      </c>
    </row>
    <row r="11" spans="1:9" ht="15" customHeight="1" x14ac:dyDescent="0.25">
      <c r="A11" s="15" t="s">
        <v>3285</v>
      </c>
      <c r="B11" s="15" t="s">
        <v>730</v>
      </c>
      <c r="C11" s="15" t="s">
        <v>206</v>
      </c>
      <c r="D11" s="15" t="str">
        <f t="shared" si="0"/>
        <v>2 way voice response</v>
      </c>
      <c r="E11" s="15">
        <v>1</v>
      </c>
      <c r="F11" s="15" t="s">
        <v>3283</v>
      </c>
      <c r="G11" s="15" t="s">
        <v>3286</v>
      </c>
      <c r="H11" s="15" t="s">
        <v>3275</v>
      </c>
      <c r="I11" s="15" t="s">
        <v>3286</v>
      </c>
    </row>
    <row r="12" spans="1:9" ht="15" customHeight="1" x14ac:dyDescent="0.25">
      <c r="A12" s="15" t="s">
        <v>3285</v>
      </c>
      <c r="B12" s="15" t="s">
        <v>724</v>
      </c>
      <c r="C12" s="15" t="s">
        <v>206</v>
      </c>
      <c r="D12" s="15" t="str">
        <f t="shared" si="0"/>
        <v>2 way voice response</v>
      </c>
      <c r="E12" s="15">
        <v>1</v>
      </c>
      <c r="F12" s="15" t="s">
        <v>3283</v>
      </c>
      <c r="G12" s="15" t="s">
        <v>3286</v>
      </c>
      <c r="H12" s="15" t="s">
        <v>3275</v>
      </c>
      <c r="I12" s="15" t="s">
        <v>3286</v>
      </c>
    </row>
    <row r="13" spans="1:9" ht="15" customHeight="1" x14ac:dyDescent="0.25">
      <c r="A13" s="15" t="s">
        <v>3285</v>
      </c>
      <c r="B13" s="15" t="s">
        <v>724</v>
      </c>
      <c r="C13" s="15" t="s">
        <v>129</v>
      </c>
      <c r="D13" s="15" t="str">
        <f t="shared" si="0"/>
        <v>Mobile App</v>
      </c>
      <c r="E13" s="15">
        <v>1</v>
      </c>
      <c r="F13" s="15" t="s">
        <v>3283</v>
      </c>
      <c r="G13" s="15" t="s">
        <v>3286</v>
      </c>
      <c r="H13" s="15" t="s">
        <v>3275</v>
      </c>
      <c r="I13" s="15" t="s">
        <v>3286</v>
      </c>
    </row>
    <row r="14" spans="1:9" ht="15" customHeight="1" x14ac:dyDescent="0.25">
      <c r="A14" s="15" t="s">
        <v>3285</v>
      </c>
      <c r="B14" s="15" t="s">
        <v>724</v>
      </c>
      <c r="C14" s="15" t="s">
        <v>210</v>
      </c>
      <c r="D14" s="15" t="str">
        <f t="shared" si="0"/>
        <v>Weather to Panel</v>
      </c>
      <c r="E14" s="15">
        <v>1</v>
      </c>
      <c r="F14" s="15" t="s">
        <v>3283</v>
      </c>
      <c r="G14" s="15" t="s">
        <v>3286</v>
      </c>
      <c r="H14" s="15" t="s">
        <v>3275</v>
      </c>
      <c r="I14" s="15" t="s">
        <v>3286</v>
      </c>
    </row>
    <row r="15" spans="1:9" ht="15" customHeight="1" x14ac:dyDescent="0.25">
      <c r="A15" s="15" t="s">
        <v>3285</v>
      </c>
      <c r="B15" s="15" t="s">
        <v>724</v>
      </c>
      <c r="C15" s="15" t="s">
        <v>128</v>
      </c>
      <c r="D15" s="15" t="str">
        <f t="shared" si="0"/>
        <v>Private Guard response</v>
      </c>
      <c r="E15" s="15">
        <v>1</v>
      </c>
      <c r="F15" s="15" t="s">
        <v>3283</v>
      </c>
      <c r="G15" s="15" t="s">
        <v>3286</v>
      </c>
      <c r="H15" s="15" t="s">
        <v>3275</v>
      </c>
      <c r="I15" s="15" t="s">
        <v>3286</v>
      </c>
    </row>
    <row r="16" spans="1:9" ht="15" customHeight="1" x14ac:dyDescent="0.25">
      <c r="A16" s="15" t="s">
        <v>3285</v>
      </c>
      <c r="B16" s="15" t="s">
        <v>724</v>
      </c>
      <c r="C16" s="15" t="s">
        <v>3243</v>
      </c>
      <c r="D16" s="15" t="str">
        <f t="shared" si="0"/>
        <v>Lawn Sign - Bell Smart Home Security English</v>
      </c>
      <c r="E16" s="15">
        <v>1</v>
      </c>
      <c r="F16" s="15" t="s">
        <v>3283</v>
      </c>
      <c r="G16" s="15" t="s">
        <v>3286</v>
      </c>
      <c r="H16" s="15" t="s">
        <v>3275</v>
      </c>
      <c r="I16" s="15" t="s">
        <v>3286</v>
      </c>
    </row>
    <row r="17" spans="1:9" ht="15" customHeight="1" x14ac:dyDescent="0.25">
      <c r="A17" s="15" t="s">
        <v>3285</v>
      </c>
      <c r="B17" s="15" t="s">
        <v>725</v>
      </c>
      <c r="C17" s="15" t="s">
        <v>853</v>
      </c>
      <c r="D17" s="15" t="str">
        <f t="shared" si="0"/>
        <v>Qolsys IQ2 Panel - PowerG (White Box)</v>
      </c>
      <c r="E17" s="15">
        <v>1</v>
      </c>
      <c r="F17" s="15" t="s">
        <v>3283</v>
      </c>
      <c r="G17" s="15" t="s">
        <v>3286</v>
      </c>
      <c r="H17" s="15" t="s">
        <v>3275</v>
      </c>
      <c r="I17" s="15" t="s">
        <v>3286</v>
      </c>
    </row>
    <row r="18" spans="1:9" ht="15" customHeight="1" x14ac:dyDescent="0.25">
      <c r="A18" s="15" t="s">
        <v>3285</v>
      </c>
      <c r="B18" s="15" t="s">
        <v>725</v>
      </c>
      <c r="C18" s="15" t="s">
        <v>206</v>
      </c>
      <c r="D18" s="15" t="str">
        <f t="shared" si="0"/>
        <v>2 way voice response</v>
      </c>
      <c r="E18" s="15">
        <v>1</v>
      </c>
      <c r="F18" s="15" t="s">
        <v>3283</v>
      </c>
      <c r="G18" s="15" t="s">
        <v>3286</v>
      </c>
      <c r="H18" s="15" t="s">
        <v>3275</v>
      </c>
      <c r="I18" s="15" t="s">
        <v>3286</v>
      </c>
    </row>
    <row r="19" spans="1:9" ht="15" customHeight="1" x14ac:dyDescent="0.25">
      <c r="A19" s="15" t="s">
        <v>3285</v>
      </c>
      <c r="B19" s="15" t="s">
        <v>725</v>
      </c>
      <c r="C19" s="15" t="s">
        <v>129</v>
      </c>
      <c r="D19" s="15" t="str">
        <f t="shared" si="0"/>
        <v>Mobile App</v>
      </c>
      <c r="E19" s="15">
        <v>1</v>
      </c>
      <c r="F19" s="15" t="s">
        <v>3283</v>
      </c>
      <c r="G19" s="15" t="s">
        <v>3286</v>
      </c>
      <c r="H19" s="15" t="s">
        <v>3275</v>
      </c>
      <c r="I19" s="15" t="s">
        <v>3286</v>
      </c>
    </row>
    <row r="20" spans="1:9" ht="15" customHeight="1" x14ac:dyDescent="0.25">
      <c r="A20" s="15" t="s">
        <v>3285</v>
      </c>
      <c r="B20" s="15" t="s">
        <v>725</v>
      </c>
      <c r="C20" s="15" t="s">
        <v>210</v>
      </c>
      <c r="D20" s="15" t="str">
        <f t="shared" si="0"/>
        <v>Weather to Panel</v>
      </c>
      <c r="E20" s="15">
        <v>1</v>
      </c>
      <c r="F20" s="15" t="s">
        <v>3283</v>
      </c>
      <c r="G20" s="15" t="s">
        <v>3286</v>
      </c>
      <c r="H20" s="15" t="s">
        <v>3275</v>
      </c>
      <c r="I20" s="15" t="s">
        <v>3286</v>
      </c>
    </row>
    <row r="21" spans="1:9" ht="15" customHeight="1" x14ac:dyDescent="0.25">
      <c r="A21" s="15" t="s">
        <v>3285</v>
      </c>
      <c r="B21" s="15" t="s">
        <v>725</v>
      </c>
      <c r="C21" s="15" t="s">
        <v>128</v>
      </c>
      <c r="D21" s="15" t="str">
        <f t="shared" si="0"/>
        <v>Private Guard response</v>
      </c>
      <c r="E21" s="15">
        <v>1</v>
      </c>
      <c r="F21" s="15" t="s">
        <v>3283</v>
      </c>
      <c r="G21" s="15" t="s">
        <v>3286</v>
      </c>
      <c r="H21" s="15" t="s">
        <v>3275</v>
      </c>
      <c r="I21" s="15" t="s">
        <v>3286</v>
      </c>
    </row>
    <row r="22" spans="1:9" ht="15" customHeight="1" x14ac:dyDescent="0.25">
      <c r="A22" s="15" t="s">
        <v>3285</v>
      </c>
      <c r="B22" s="15" t="s">
        <v>725</v>
      </c>
      <c r="C22" s="15" t="s">
        <v>3243</v>
      </c>
      <c r="D22" s="15" t="str">
        <f t="shared" si="0"/>
        <v>Lawn Sign - Bell Smart Home Security English</v>
      </c>
      <c r="E22" s="15">
        <v>1</v>
      </c>
      <c r="F22" s="15" t="s">
        <v>3283</v>
      </c>
      <c r="G22" s="15" t="s">
        <v>3286</v>
      </c>
      <c r="H22" s="15" t="s">
        <v>3275</v>
      </c>
      <c r="I22" s="15" t="s">
        <v>3286</v>
      </c>
    </row>
    <row r="23" spans="1:9" ht="15" customHeight="1" x14ac:dyDescent="0.25">
      <c r="A23" s="15" t="s">
        <v>3285</v>
      </c>
      <c r="B23" s="15" t="s">
        <v>293</v>
      </c>
      <c r="C23" s="15" t="s">
        <v>853</v>
      </c>
      <c r="D23" s="15" t="str">
        <f t="shared" si="0"/>
        <v>Qolsys IQ2 Panel - PowerG (White Box)</v>
      </c>
      <c r="E23" s="15">
        <v>1</v>
      </c>
      <c r="F23" s="15" t="s">
        <v>3283</v>
      </c>
      <c r="G23" s="15" t="s">
        <v>3286</v>
      </c>
      <c r="H23" s="15" t="s">
        <v>3275</v>
      </c>
      <c r="I23" s="15" t="s">
        <v>3286</v>
      </c>
    </row>
    <row r="24" spans="1:9" ht="15" customHeight="1" x14ac:dyDescent="0.25">
      <c r="A24" s="15" t="s">
        <v>3285</v>
      </c>
      <c r="B24" s="15" t="s">
        <v>293</v>
      </c>
      <c r="C24" s="15" t="s">
        <v>932</v>
      </c>
      <c r="D24" s="15" t="str">
        <f t="shared" si="0"/>
        <v>PowerG Door / Window Vanishing Sensor</v>
      </c>
      <c r="E24" s="15">
        <v>3</v>
      </c>
      <c r="F24" s="15" t="s">
        <v>3283</v>
      </c>
      <c r="G24" s="15" t="s">
        <v>3286</v>
      </c>
      <c r="H24" s="15" t="s">
        <v>3275</v>
      </c>
      <c r="I24" s="15" t="s">
        <v>3286</v>
      </c>
    </row>
    <row r="25" spans="1:9" ht="15" customHeight="1" x14ac:dyDescent="0.25">
      <c r="A25" s="15" t="s">
        <v>3285</v>
      </c>
      <c r="B25" s="15" t="s">
        <v>293</v>
      </c>
      <c r="C25" s="15" t="s">
        <v>292</v>
      </c>
      <c r="D25" s="15" t="str">
        <f t="shared" si="0"/>
        <v>PowerG Motion Detector</v>
      </c>
      <c r="E25" s="15">
        <v>2</v>
      </c>
      <c r="F25" s="15" t="s">
        <v>3283</v>
      </c>
      <c r="G25" s="15" t="s">
        <v>3286</v>
      </c>
      <c r="H25" s="15" t="s">
        <v>3275</v>
      </c>
      <c r="I25" s="15" t="s">
        <v>3286</v>
      </c>
    </row>
    <row r="26" spans="1:9" ht="15" customHeight="1" x14ac:dyDescent="0.25">
      <c r="A26" s="15" t="s">
        <v>3285</v>
      </c>
      <c r="B26" s="15" t="s">
        <v>293</v>
      </c>
      <c r="C26" s="15" t="s">
        <v>206</v>
      </c>
      <c r="D26" s="15" t="str">
        <f t="shared" si="0"/>
        <v>2 way voice response</v>
      </c>
      <c r="E26" s="15">
        <v>1</v>
      </c>
      <c r="F26" s="15" t="s">
        <v>3283</v>
      </c>
      <c r="G26" s="15" t="s">
        <v>3286</v>
      </c>
      <c r="H26" s="15" t="s">
        <v>3275</v>
      </c>
      <c r="I26" s="15" t="s">
        <v>3286</v>
      </c>
    </row>
    <row r="27" spans="1:9" ht="15" customHeight="1" x14ac:dyDescent="0.25">
      <c r="A27" s="15" t="s">
        <v>3285</v>
      </c>
      <c r="B27" s="15" t="s">
        <v>293</v>
      </c>
      <c r="C27" s="15" t="s">
        <v>129</v>
      </c>
      <c r="D27" s="15" t="str">
        <f t="shared" si="0"/>
        <v>Mobile App</v>
      </c>
      <c r="E27" s="15">
        <v>1</v>
      </c>
      <c r="F27" s="15" t="s">
        <v>3283</v>
      </c>
      <c r="G27" s="15" t="s">
        <v>3286</v>
      </c>
      <c r="H27" s="15" t="s">
        <v>3275</v>
      </c>
      <c r="I27" s="15" t="s">
        <v>3286</v>
      </c>
    </row>
    <row r="28" spans="1:9" ht="15" customHeight="1" x14ac:dyDescent="0.25">
      <c r="A28" s="15" t="s">
        <v>3285</v>
      </c>
      <c r="B28" s="15" t="s">
        <v>293</v>
      </c>
      <c r="C28" s="15" t="s">
        <v>210</v>
      </c>
      <c r="D28" s="15" t="str">
        <f t="shared" si="0"/>
        <v>Weather to Panel</v>
      </c>
      <c r="E28" s="15">
        <v>1</v>
      </c>
      <c r="F28" s="15" t="s">
        <v>3283</v>
      </c>
      <c r="G28" s="15" t="s">
        <v>3286</v>
      </c>
      <c r="H28" s="15" t="s">
        <v>3275</v>
      </c>
      <c r="I28" s="15" t="s">
        <v>3286</v>
      </c>
    </row>
    <row r="29" spans="1:9" ht="15" customHeight="1" x14ac:dyDescent="0.25">
      <c r="A29" s="15" t="s">
        <v>3285</v>
      </c>
      <c r="B29" s="15" t="s">
        <v>293</v>
      </c>
      <c r="C29" s="15" t="s">
        <v>128</v>
      </c>
      <c r="D29" s="15" t="str">
        <f t="shared" si="0"/>
        <v>Private Guard response</v>
      </c>
      <c r="E29" s="15">
        <v>1</v>
      </c>
      <c r="F29" s="15" t="s">
        <v>3283</v>
      </c>
      <c r="G29" s="15" t="s">
        <v>3286</v>
      </c>
      <c r="H29" s="15" t="s">
        <v>3275</v>
      </c>
      <c r="I29" s="15" t="s">
        <v>3286</v>
      </c>
    </row>
    <row r="30" spans="1:9" ht="15" customHeight="1" x14ac:dyDescent="0.25">
      <c r="A30" s="15" t="s">
        <v>3285</v>
      </c>
      <c r="B30" s="15" t="s">
        <v>293</v>
      </c>
      <c r="C30" s="15" t="s">
        <v>3243</v>
      </c>
      <c r="D30" s="15" t="str">
        <f t="shared" si="0"/>
        <v>Lawn Sign - Bell Smart Home Security English</v>
      </c>
      <c r="E30" s="15">
        <v>1</v>
      </c>
      <c r="F30" s="15" t="s">
        <v>3283</v>
      </c>
      <c r="G30" s="15" t="s">
        <v>3286</v>
      </c>
      <c r="H30" s="15" t="s">
        <v>3275</v>
      </c>
      <c r="I30" s="15" t="s">
        <v>3286</v>
      </c>
    </row>
    <row r="31" spans="1:9" ht="15" customHeight="1" x14ac:dyDescent="0.25">
      <c r="A31" s="15" t="s">
        <v>3285</v>
      </c>
      <c r="B31" s="15" t="s">
        <v>727</v>
      </c>
      <c r="C31" s="15" t="s">
        <v>853</v>
      </c>
      <c r="D31" s="15" t="str">
        <f t="shared" si="0"/>
        <v>Qolsys IQ2 Panel - PowerG (White Box)</v>
      </c>
      <c r="E31" s="15">
        <v>1</v>
      </c>
      <c r="F31" s="15" t="s">
        <v>3283</v>
      </c>
      <c r="G31" s="15" t="s">
        <v>3286</v>
      </c>
      <c r="H31" s="15" t="s">
        <v>3275</v>
      </c>
      <c r="I31" s="15" t="s">
        <v>3286</v>
      </c>
    </row>
    <row r="32" spans="1:9" ht="15" customHeight="1" x14ac:dyDescent="0.25">
      <c r="A32" s="15" t="s">
        <v>3285</v>
      </c>
      <c r="B32" s="15" t="s">
        <v>727</v>
      </c>
      <c r="C32" s="15" t="s">
        <v>933</v>
      </c>
      <c r="D32" s="15" t="str">
        <f t="shared" si="0"/>
        <v>PowerG Smoke and Heat Detector</v>
      </c>
      <c r="E32" s="15">
        <v>1</v>
      </c>
      <c r="F32" s="15" t="s">
        <v>3283</v>
      </c>
      <c r="G32" s="15" t="s">
        <v>3286</v>
      </c>
      <c r="H32" s="15" t="s">
        <v>3275</v>
      </c>
      <c r="I32" s="15" t="s">
        <v>3286</v>
      </c>
    </row>
    <row r="33" spans="1:9" ht="15" customHeight="1" x14ac:dyDescent="0.25">
      <c r="A33" s="15" t="s">
        <v>3285</v>
      </c>
      <c r="B33" s="15" t="s">
        <v>727</v>
      </c>
      <c r="C33" s="15" t="s">
        <v>209</v>
      </c>
      <c r="D33" s="15" t="str">
        <f t="shared" si="0"/>
        <v>D-Link WI-FI Range Extender</v>
      </c>
      <c r="E33" s="15">
        <v>1</v>
      </c>
      <c r="F33" s="15" t="s">
        <v>3283</v>
      </c>
      <c r="G33" s="15" t="s">
        <v>3286</v>
      </c>
      <c r="H33" s="15" t="s">
        <v>3275</v>
      </c>
      <c r="I33" s="15" t="s">
        <v>3286</v>
      </c>
    </row>
    <row r="34" spans="1:9" ht="15" customHeight="1" x14ac:dyDescent="0.25">
      <c r="A34" s="15" t="s">
        <v>3285</v>
      </c>
      <c r="B34" s="15" t="s">
        <v>727</v>
      </c>
      <c r="C34" s="15" t="s">
        <v>206</v>
      </c>
      <c r="D34" s="15" t="str">
        <f t="shared" si="0"/>
        <v>2 way voice response</v>
      </c>
      <c r="E34" s="15">
        <v>1</v>
      </c>
      <c r="F34" s="15" t="s">
        <v>3283</v>
      </c>
      <c r="G34" s="15" t="s">
        <v>3286</v>
      </c>
      <c r="H34" s="15" t="s">
        <v>3275</v>
      </c>
      <c r="I34" s="15" t="s">
        <v>3286</v>
      </c>
    </row>
    <row r="35" spans="1:9" ht="15" customHeight="1" x14ac:dyDescent="0.25">
      <c r="A35" s="15" t="s">
        <v>3285</v>
      </c>
      <c r="B35" s="15" t="s">
        <v>727</v>
      </c>
      <c r="C35" s="15" t="s">
        <v>129</v>
      </c>
      <c r="D35" s="15" t="str">
        <f t="shared" si="0"/>
        <v>Mobile App</v>
      </c>
      <c r="E35" s="15">
        <v>1</v>
      </c>
      <c r="F35" s="15" t="s">
        <v>3283</v>
      </c>
      <c r="G35" s="15" t="s">
        <v>3286</v>
      </c>
      <c r="H35" s="15" t="s">
        <v>3275</v>
      </c>
      <c r="I35" s="15" t="s">
        <v>3286</v>
      </c>
    </row>
    <row r="36" spans="1:9" ht="15" customHeight="1" x14ac:dyDescent="0.25">
      <c r="A36" s="15" t="s">
        <v>3285</v>
      </c>
      <c r="B36" s="15" t="s">
        <v>727</v>
      </c>
      <c r="C36" s="15" t="s">
        <v>128</v>
      </c>
      <c r="D36" s="15" t="str">
        <f t="shared" si="0"/>
        <v>Private Guard response</v>
      </c>
      <c r="E36" s="15">
        <v>1</v>
      </c>
      <c r="F36" s="15" t="s">
        <v>3283</v>
      </c>
      <c r="G36" s="15" t="s">
        <v>3286</v>
      </c>
      <c r="H36" s="15" t="s">
        <v>3275</v>
      </c>
      <c r="I36" s="15" t="s">
        <v>3286</v>
      </c>
    </row>
    <row r="37" spans="1:9" ht="15" customHeight="1" x14ac:dyDescent="0.25">
      <c r="A37" s="15" t="s">
        <v>3285</v>
      </c>
      <c r="B37" s="15" t="s">
        <v>727</v>
      </c>
      <c r="C37" s="15" t="s">
        <v>210</v>
      </c>
      <c r="D37" s="15" t="str">
        <f t="shared" si="0"/>
        <v>Weather to Panel</v>
      </c>
      <c r="E37" s="15">
        <v>1</v>
      </c>
      <c r="F37" s="15" t="s">
        <v>3283</v>
      </c>
      <c r="G37" s="15" t="s">
        <v>3286</v>
      </c>
      <c r="H37" s="15" t="s">
        <v>3275</v>
      </c>
      <c r="I37" s="15" t="s">
        <v>3286</v>
      </c>
    </row>
    <row r="38" spans="1:9" ht="15" customHeight="1" x14ac:dyDescent="0.25">
      <c r="A38" s="15" t="s">
        <v>3285</v>
      </c>
      <c r="B38" s="15" t="s">
        <v>727</v>
      </c>
      <c r="C38" s="15" t="s">
        <v>3243</v>
      </c>
      <c r="D38" s="15" t="str">
        <f t="shared" si="0"/>
        <v>Lawn Sign - Bell Smart Home Security English</v>
      </c>
      <c r="E38" s="15">
        <v>1</v>
      </c>
      <c r="F38" s="15" t="s">
        <v>3283</v>
      </c>
      <c r="G38" s="15" t="s">
        <v>3286</v>
      </c>
      <c r="H38" s="15" t="s">
        <v>3275</v>
      </c>
      <c r="I38" s="15" t="s">
        <v>3286</v>
      </c>
    </row>
    <row r="39" spans="1:9" ht="15" customHeight="1" x14ac:dyDescent="0.25">
      <c r="A39" s="15" t="s">
        <v>3285</v>
      </c>
      <c r="B39" s="15" t="s">
        <v>298</v>
      </c>
      <c r="C39" s="15" t="s">
        <v>853</v>
      </c>
      <c r="D39" s="15" t="str">
        <f t="shared" si="0"/>
        <v>Qolsys IQ2 Panel - PowerG (White Box)</v>
      </c>
      <c r="E39" s="15">
        <v>1</v>
      </c>
      <c r="F39" s="15" t="s">
        <v>3283</v>
      </c>
      <c r="G39" s="15" t="s">
        <v>3286</v>
      </c>
      <c r="H39" s="15" t="s">
        <v>3275</v>
      </c>
      <c r="I39" s="15" t="s">
        <v>3286</v>
      </c>
    </row>
    <row r="40" spans="1:9" ht="15" customHeight="1" x14ac:dyDescent="0.25">
      <c r="A40" s="15" t="s">
        <v>3285</v>
      </c>
      <c r="B40" s="15" t="s">
        <v>298</v>
      </c>
      <c r="C40" s="15" t="s">
        <v>932</v>
      </c>
      <c r="D40" s="15" t="str">
        <f t="shared" si="0"/>
        <v>PowerG Door / Window Vanishing Sensor</v>
      </c>
      <c r="E40" s="15">
        <v>3</v>
      </c>
      <c r="F40" s="15" t="s">
        <v>3283</v>
      </c>
      <c r="G40" s="15" t="s">
        <v>3286</v>
      </c>
      <c r="H40" s="15" t="s">
        <v>3275</v>
      </c>
      <c r="I40" s="15" t="s">
        <v>3286</v>
      </c>
    </row>
    <row r="41" spans="1:9" ht="15" customHeight="1" x14ac:dyDescent="0.25">
      <c r="A41" s="15" t="s">
        <v>3285</v>
      </c>
      <c r="B41" s="15" t="s">
        <v>298</v>
      </c>
      <c r="C41" s="15" t="s">
        <v>292</v>
      </c>
      <c r="D41" s="15" t="str">
        <f t="shared" si="0"/>
        <v>PowerG Motion Detector</v>
      </c>
      <c r="E41" s="15">
        <v>2</v>
      </c>
      <c r="F41" s="15" t="s">
        <v>3283</v>
      </c>
      <c r="G41" s="15" t="s">
        <v>3286</v>
      </c>
      <c r="H41" s="15" t="s">
        <v>3275</v>
      </c>
      <c r="I41" s="15" t="s">
        <v>3286</v>
      </c>
    </row>
    <row r="42" spans="1:9" ht="15" customHeight="1" x14ac:dyDescent="0.25">
      <c r="A42" s="15" t="s">
        <v>3285</v>
      </c>
      <c r="B42" s="15" t="s">
        <v>298</v>
      </c>
      <c r="C42" s="15" t="s">
        <v>933</v>
      </c>
      <c r="D42" s="15" t="str">
        <f t="shared" si="0"/>
        <v>PowerG Smoke and Heat Detector</v>
      </c>
      <c r="E42" s="15">
        <v>1</v>
      </c>
      <c r="F42" s="15" t="s">
        <v>3283</v>
      </c>
      <c r="G42" s="15" t="s">
        <v>3286</v>
      </c>
      <c r="H42" s="15" t="s">
        <v>3275</v>
      </c>
      <c r="I42" s="15" t="s">
        <v>3286</v>
      </c>
    </row>
    <row r="43" spans="1:9" ht="15" customHeight="1" x14ac:dyDescent="0.25">
      <c r="A43" s="15" t="s">
        <v>3285</v>
      </c>
      <c r="B43" s="15" t="s">
        <v>298</v>
      </c>
      <c r="C43" s="15" t="s">
        <v>209</v>
      </c>
      <c r="D43" s="15" t="str">
        <f t="shared" si="0"/>
        <v>D-Link WI-FI Range Extender</v>
      </c>
      <c r="E43" s="15">
        <v>1</v>
      </c>
      <c r="F43" s="15" t="s">
        <v>3283</v>
      </c>
      <c r="G43" s="15" t="s">
        <v>3286</v>
      </c>
      <c r="H43" s="15" t="s">
        <v>3275</v>
      </c>
      <c r="I43" s="15" t="s">
        <v>3286</v>
      </c>
    </row>
    <row r="44" spans="1:9" ht="15" customHeight="1" x14ac:dyDescent="0.25">
      <c r="A44" s="15" t="s">
        <v>3285</v>
      </c>
      <c r="B44" s="15" t="s">
        <v>298</v>
      </c>
      <c r="C44" s="15" t="s">
        <v>206</v>
      </c>
      <c r="D44" s="15" t="str">
        <f t="shared" si="0"/>
        <v>2 way voice response</v>
      </c>
      <c r="E44" s="15">
        <v>1</v>
      </c>
      <c r="F44" s="15" t="s">
        <v>3283</v>
      </c>
      <c r="G44" s="15" t="s">
        <v>3286</v>
      </c>
      <c r="H44" s="15" t="s">
        <v>3275</v>
      </c>
      <c r="I44" s="15" t="s">
        <v>3286</v>
      </c>
    </row>
    <row r="45" spans="1:9" ht="15" customHeight="1" x14ac:dyDescent="0.25">
      <c r="A45" s="15" t="s">
        <v>3285</v>
      </c>
      <c r="B45" s="15" t="s">
        <v>298</v>
      </c>
      <c r="C45" s="15" t="s">
        <v>129</v>
      </c>
      <c r="D45" s="15" t="str">
        <f t="shared" si="0"/>
        <v>Mobile App</v>
      </c>
      <c r="E45" s="15">
        <v>1</v>
      </c>
      <c r="F45" s="15" t="s">
        <v>3283</v>
      </c>
      <c r="G45" s="15" t="s">
        <v>3286</v>
      </c>
      <c r="H45" s="15" t="s">
        <v>3275</v>
      </c>
      <c r="I45" s="15" t="s">
        <v>3286</v>
      </c>
    </row>
    <row r="46" spans="1:9" ht="15" customHeight="1" x14ac:dyDescent="0.25">
      <c r="A46" s="15" t="s">
        <v>3285</v>
      </c>
      <c r="B46" s="15" t="s">
        <v>298</v>
      </c>
      <c r="C46" s="15" t="s">
        <v>210</v>
      </c>
      <c r="D46" s="15" t="str">
        <f t="shared" si="0"/>
        <v>Weather to Panel</v>
      </c>
      <c r="E46" s="15">
        <v>1</v>
      </c>
      <c r="F46" s="15" t="s">
        <v>3283</v>
      </c>
      <c r="G46" s="15" t="s">
        <v>3286</v>
      </c>
      <c r="H46" s="15" t="s">
        <v>3275</v>
      </c>
      <c r="I46" s="15" t="s">
        <v>3286</v>
      </c>
    </row>
    <row r="47" spans="1:9" ht="15" customHeight="1" x14ac:dyDescent="0.25">
      <c r="A47" s="15" t="s">
        <v>3285</v>
      </c>
      <c r="B47" s="15" t="s">
        <v>298</v>
      </c>
      <c r="C47" s="15" t="s">
        <v>128</v>
      </c>
      <c r="D47" s="15" t="str">
        <f t="shared" si="0"/>
        <v>Private Guard response</v>
      </c>
      <c r="E47" s="15">
        <v>1</v>
      </c>
      <c r="F47" s="15" t="s">
        <v>3283</v>
      </c>
      <c r="G47" s="15" t="s">
        <v>3286</v>
      </c>
      <c r="H47" s="15" t="s">
        <v>3275</v>
      </c>
      <c r="I47" s="15" t="s">
        <v>3286</v>
      </c>
    </row>
    <row r="48" spans="1:9" ht="15" customHeight="1" x14ac:dyDescent="0.25">
      <c r="A48" s="15" t="s">
        <v>3285</v>
      </c>
      <c r="B48" s="15" t="s">
        <v>3120</v>
      </c>
      <c r="C48" s="15" t="s">
        <v>3133</v>
      </c>
      <c r="D48" s="15" t="str">
        <f t="shared" si="0"/>
        <v>Automation Hub</v>
      </c>
      <c r="E48" s="15">
        <v>1</v>
      </c>
      <c r="F48" s="15" t="s">
        <v>3283</v>
      </c>
      <c r="G48" s="15" t="s">
        <v>3286</v>
      </c>
      <c r="H48" s="15" t="s">
        <v>3275</v>
      </c>
      <c r="I48" s="15" t="s">
        <v>3286</v>
      </c>
    </row>
    <row r="49" spans="1:10" ht="15" customHeight="1" x14ac:dyDescent="0.25">
      <c r="A49" s="15" t="s">
        <v>3285</v>
      </c>
      <c r="B49" s="15" t="s">
        <v>3120</v>
      </c>
      <c r="C49" s="15" t="s">
        <v>3107</v>
      </c>
      <c r="D49" s="15" t="str">
        <f t="shared" si="0"/>
        <v>Smart Light Bulb</v>
      </c>
      <c r="E49" s="15">
        <v>1</v>
      </c>
      <c r="F49" s="15" t="s">
        <v>3283</v>
      </c>
      <c r="G49" s="15" t="s">
        <v>3286</v>
      </c>
      <c r="H49" s="15" t="s">
        <v>3275</v>
      </c>
      <c r="I49" s="15" t="s">
        <v>3286</v>
      </c>
    </row>
    <row r="50" spans="1:10" ht="15" customHeight="1" x14ac:dyDescent="0.25">
      <c r="A50" s="15" t="s">
        <v>3285</v>
      </c>
      <c r="B50" s="15" t="s">
        <v>3340</v>
      </c>
      <c r="C50" s="15" t="s">
        <v>853</v>
      </c>
      <c r="D50" s="15" t="str">
        <f t="shared" si="0"/>
        <v>Qolsys IQ2 Panel - PowerG (White Box)</v>
      </c>
      <c r="E50" s="15">
        <v>1</v>
      </c>
      <c r="F50" s="15" t="s">
        <v>3283</v>
      </c>
      <c r="G50" s="15" t="s">
        <v>3286</v>
      </c>
      <c r="H50" s="15" t="s">
        <v>3275</v>
      </c>
      <c r="I50" s="15" t="s">
        <v>3286</v>
      </c>
    </row>
    <row r="51" spans="1:10" ht="15" customHeight="1" x14ac:dyDescent="0.25">
      <c r="A51" s="15" t="s">
        <v>3285</v>
      </c>
      <c r="B51" s="15" t="s">
        <v>3340</v>
      </c>
      <c r="C51" s="15" t="s">
        <v>933</v>
      </c>
      <c r="D51" s="15" t="str">
        <f t="shared" si="0"/>
        <v>PowerG Smoke and Heat Detector</v>
      </c>
      <c r="E51" s="15">
        <v>1</v>
      </c>
      <c r="F51" s="15" t="s">
        <v>3283</v>
      </c>
      <c r="G51" s="15" t="s">
        <v>3286</v>
      </c>
      <c r="H51" s="15" t="s">
        <v>3275</v>
      </c>
      <c r="I51" s="15" t="s">
        <v>3286</v>
      </c>
    </row>
    <row r="52" spans="1:10" ht="15" customHeight="1" x14ac:dyDescent="0.25">
      <c r="A52" s="15" t="s">
        <v>3285</v>
      </c>
      <c r="B52" s="15" t="s">
        <v>3340</v>
      </c>
      <c r="C52" s="15" t="s">
        <v>209</v>
      </c>
      <c r="D52" s="15" t="str">
        <f t="shared" si="0"/>
        <v>D-Link WI-FI Range Extender</v>
      </c>
      <c r="E52" s="15">
        <v>1</v>
      </c>
      <c r="F52" s="15" t="s">
        <v>3283</v>
      </c>
      <c r="G52" s="15" t="s">
        <v>3286</v>
      </c>
      <c r="H52" s="15" t="s">
        <v>3275</v>
      </c>
      <c r="I52" s="15" t="s">
        <v>3286</v>
      </c>
    </row>
    <row r="53" spans="1:10" ht="15" customHeight="1" x14ac:dyDescent="0.25">
      <c r="A53" s="15" t="s">
        <v>3285</v>
      </c>
      <c r="B53" s="15" t="s">
        <v>3340</v>
      </c>
      <c r="C53" s="15" t="s">
        <v>206</v>
      </c>
      <c r="D53" s="15" t="str">
        <f t="shared" si="0"/>
        <v>2 way voice response</v>
      </c>
      <c r="E53" s="15">
        <v>1</v>
      </c>
      <c r="F53" s="15" t="s">
        <v>3283</v>
      </c>
      <c r="G53" s="15" t="s">
        <v>3286</v>
      </c>
      <c r="H53" s="15" t="s">
        <v>3275</v>
      </c>
      <c r="I53" s="15" t="s">
        <v>3286</v>
      </c>
    </row>
    <row r="54" spans="1:10" ht="15" customHeight="1" x14ac:dyDescent="0.25">
      <c r="A54" s="15" t="s">
        <v>3285</v>
      </c>
      <c r="B54" s="15" t="s">
        <v>3340</v>
      </c>
      <c r="C54" s="15" t="s">
        <v>129</v>
      </c>
      <c r="D54" s="15" t="str">
        <f t="shared" si="0"/>
        <v>Mobile App</v>
      </c>
      <c r="E54" s="15">
        <v>1</v>
      </c>
      <c r="F54" s="15" t="s">
        <v>3283</v>
      </c>
      <c r="G54" s="15" t="s">
        <v>3286</v>
      </c>
      <c r="H54" s="15" t="s">
        <v>3275</v>
      </c>
      <c r="I54" s="15" t="s">
        <v>3286</v>
      </c>
    </row>
    <row r="55" spans="1:10" ht="15" customHeight="1" x14ac:dyDescent="0.25">
      <c r="A55" s="15" t="s">
        <v>3285</v>
      </c>
      <c r="B55" s="15" t="s">
        <v>3340</v>
      </c>
      <c r="C55" s="15" t="s">
        <v>210</v>
      </c>
      <c r="D55" s="15" t="str">
        <f t="shared" si="0"/>
        <v>Weather to Panel</v>
      </c>
      <c r="E55" s="15">
        <v>1</v>
      </c>
      <c r="F55" s="15" t="s">
        <v>3283</v>
      </c>
      <c r="G55" s="15" t="s">
        <v>3286</v>
      </c>
      <c r="H55" s="15" t="s">
        <v>3275</v>
      </c>
      <c r="I55" s="15" t="s">
        <v>3286</v>
      </c>
    </row>
    <row r="56" spans="1:10" ht="15" customHeight="1" x14ac:dyDescent="0.25">
      <c r="A56" s="15" t="s">
        <v>3285</v>
      </c>
      <c r="B56" s="15" t="s">
        <v>3340</v>
      </c>
      <c r="C56" s="15" t="s">
        <v>128</v>
      </c>
      <c r="D56" s="15" t="str">
        <f t="shared" si="0"/>
        <v>Private Guard response</v>
      </c>
      <c r="E56" s="15">
        <v>1</v>
      </c>
      <c r="F56" s="15" t="s">
        <v>3283</v>
      </c>
      <c r="G56" s="15" t="s">
        <v>3286</v>
      </c>
      <c r="H56" s="15" t="s">
        <v>3275</v>
      </c>
      <c r="I56" s="15" t="s">
        <v>3286</v>
      </c>
    </row>
    <row r="57" spans="1:10" ht="15" customHeight="1" x14ac:dyDescent="0.25">
      <c r="A57" s="15" t="s">
        <v>3285</v>
      </c>
      <c r="B57" s="15" t="s">
        <v>3340</v>
      </c>
      <c r="C57" s="15" t="s">
        <v>3243</v>
      </c>
      <c r="D57" s="15" t="str">
        <f t="shared" si="0"/>
        <v>Lawn Sign - Bell Smart Home Security English</v>
      </c>
      <c r="E57" s="15">
        <v>1</v>
      </c>
      <c r="F57" s="15" t="s">
        <v>3283</v>
      </c>
      <c r="G57" s="15" t="s">
        <v>3286</v>
      </c>
      <c r="H57" s="15" t="s">
        <v>3275</v>
      </c>
      <c r="I57" s="15" t="s">
        <v>3286</v>
      </c>
    </row>
    <row r="58" spans="1:10" ht="15" customHeight="1" x14ac:dyDescent="0.25">
      <c r="A58" s="15" t="s">
        <v>3285</v>
      </c>
      <c r="B58" s="15" t="s">
        <v>3341</v>
      </c>
      <c r="C58" s="15" t="s">
        <v>853</v>
      </c>
      <c r="D58" s="15" t="str">
        <f t="shared" si="0"/>
        <v>Qolsys IQ2 Panel - PowerG (White Box)</v>
      </c>
      <c r="E58" s="15">
        <v>1</v>
      </c>
      <c r="F58" s="15" t="s">
        <v>3283</v>
      </c>
      <c r="G58" s="15" t="s">
        <v>3286</v>
      </c>
      <c r="H58" s="15" t="s">
        <v>3275</v>
      </c>
      <c r="I58" s="15" t="s">
        <v>3286</v>
      </c>
    </row>
    <row r="59" spans="1:10" ht="15" customHeight="1" x14ac:dyDescent="0.25">
      <c r="A59" s="15" t="s">
        <v>3285</v>
      </c>
      <c r="B59" s="15" t="s">
        <v>3341</v>
      </c>
      <c r="C59" s="15" t="s">
        <v>206</v>
      </c>
      <c r="D59" s="15" t="str">
        <f t="shared" si="0"/>
        <v>2 way voice response</v>
      </c>
      <c r="E59" s="15">
        <v>1</v>
      </c>
      <c r="F59" s="15" t="s">
        <v>3283</v>
      </c>
      <c r="G59" s="15" t="s">
        <v>3286</v>
      </c>
      <c r="H59" s="15" t="s">
        <v>3275</v>
      </c>
      <c r="I59" s="15" t="s">
        <v>3286</v>
      </c>
    </row>
    <row r="60" spans="1:10" ht="15" customHeight="1" x14ac:dyDescent="0.25">
      <c r="A60" s="15" t="s">
        <v>3285</v>
      </c>
      <c r="B60" s="15" t="s">
        <v>3341</v>
      </c>
      <c r="C60" s="15" t="s">
        <v>129</v>
      </c>
      <c r="D60" s="15" t="str">
        <f t="shared" si="0"/>
        <v>Mobile App</v>
      </c>
      <c r="E60" s="15">
        <v>1</v>
      </c>
      <c r="F60" s="15" t="s">
        <v>3283</v>
      </c>
      <c r="G60" s="15" t="s">
        <v>3286</v>
      </c>
      <c r="H60" s="15" t="s">
        <v>3275</v>
      </c>
      <c r="I60" s="15" t="s">
        <v>3286</v>
      </c>
    </row>
    <row r="61" spans="1:10" ht="15" customHeight="1" x14ac:dyDescent="0.25">
      <c r="A61" s="15" t="s">
        <v>3285</v>
      </c>
      <c r="B61" s="15" t="s">
        <v>3341</v>
      </c>
      <c r="C61" s="15" t="s">
        <v>210</v>
      </c>
      <c r="D61" s="15" t="str">
        <f t="shared" si="0"/>
        <v>Weather to Panel</v>
      </c>
      <c r="E61" s="15">
        <v>1</v>
      </c>
      <c r="F61" s="15" t="s">
        <v>3283</v>
      </c>
      <c r="G61" s="15" t="s">
        <v>3286</v>
      </c>
      <c r="H61" s="15" t="s">
        <v>3275</v>
      </c>
      <c r="I61" s="15" t="s">
        <v>3286</v>
      </c>
    </row>
    <row r="62" spans="1:10" ht="15" customHeight="1" x14ac:dyDescent="0.25">
      <c r="A62" s="15" t="s">
        <v>3285</v>
      </c>
      <c r="B62" s="15" t="s">
        <v>3341</v>
      </c>
      <c r="C62" s="15" t="s">
        <v>128</v>
      </c>
      <c r="D62" s="15" t="str">
        <f t="shared" si="0"/>
        <v>Private Guard response</v>
      </c>
      <c r="E62" s="15">
        <v>1</v>
      </c>
      <c r="F62" s="15" t="s">
        <v>3283</v>
      </c>
      <c r="G62" s="15" t="s">
        <v>3286</v>
      </c>
      <c r="H62" s="15" t="s">
        <v>3275</v>
      </c>
      <c r="I62" s="15" t="s">
        <v>3286</v>
      </c>
    </row>
    <row r="63" spans="1:10" ht="15" customHeight="1" x14ac:dyDescent="0.25">
      <c r="A63" s="15" t="s">
        <v>3285</v>
      </c>
      <c r="B63" s="15" t="s">
        <v>3341</v>
      </c>
      <c r="C63" s="15" t="s">
        <v>3243</v>
      </c>
      <c r="D63" s="15" t="str">
        <f t="shared" si="0"/>
        <v>Lawn Sign - Bell Smart Home Security English</v>
      </c>
      <c r="E63" s="15">
        <v>1</v>
      </c>
      <c r="F63" s="15" t="s">
        <v>3283</v>
      </c>
      <c r="G63" s="15" t="s">
        <v>3286</v>
      </c>
      <c r="H63" s="15" t="s">
        <v>3275</v>
      </c>
      <c r="I63" s="15" t="s">
        <v>3286</v>
      </c>
    </row>
    <row r="64" spans="1:10" ht="15" customHeight="1" x14ac:dyDescent="0.25">
      <c r="A64" s="15" t="s">
        <v>3285</v>
      </c>
      <c r="B64" s="15" t="s">
        <v>3342</v>
      </c>
      <c r="C64" s="15" t="s">
        <v>853</v>
      </c>
      <c r="D64" s="15" t="str">
        <f t="shared" si="0"/>
        <v>Qolsys IQ2 Panel - PowerG (White Box)</v>
      </c>
      <c r="E64" s="15">
        <v>1</v>
      </c>
      <c r="F64" s="15" t="s">
        <v>3283</v>
      </c>
      <c r="G64" s="15" t="s">
        <v>3286</v>
      </c>
      <c r="H64" s="15" t="s">
        <v>3275</v>
      </c>
      <c r="I64" s="15" t="s">
        <v>3286</v>
      </c>
      <c r="J64" s="9"/>
    </row>
    <row r="65" spans="1:11" ht="15" customHeight="1" x14ac:dyDescent="0.25">
      <c r="A65" s="15" t="s">
        <v>3285</v>
      </c>
      <c r="B65" s="15" t="s">
        <v>3342</v>
      </c>
      <c r="C65" s="15" t="s">
        <v>932</v>
      </c>
      <c r="D65" s="15" t="str">
        <f t="shared" si="0"/>
        <v>PowerG Door / Window Vanishing Sensor</v>
      </c>
      <c r="E65" s="15">
        <v>3</v>
      </c>
      <c r="F65" s="15" t="s">
        <v>3283</v>
      </c>
      <c r="G65" s="15" t="s">
        <v>3286</v>
      </c>
      <c r="H65" s="15" t="s">
        <v>3275</v>
      </c>
      <c r="I65" s="15" t="s">
        <v>3286</v>
      </c>
      <c r="J65" s="9"/>
    </row>
    <row r="66" spans="1:11" ht="15" customHeight="1" x14ac:dyDescent="0.25">
      <c r="A66" s="15" t="s">
        <v>3285</v>
      </c>
      <c r="B66" s="15" t="s">
        <v>3342</v>
      </c>
      <c r="C66" s="15" t="s">
        <v>292</v>
      </c>
      <c r="D66" s="15" t="str">
        <f t="shared" ref="D66:D129" si="1">VLOOKUP(C66,masterdata,3,0)</f>
        <v>PowerG Motion Detector</v>
      </c>
      <c r="E66" s="15">
        <v>2</v>
      </c>
      <c r="F66" s="15" t="s">
        <v>3283</v>
      </c>
      <c r="G66" s="15" t="s">
        <v>3286</v>
      </c>
      <c r="H66" s="15" t="s">
        <v>3275</v>
      </c>
      <c r="I66" s="15" t="s">
        <v>3286</v>
      </c>
      <c r="J66" s="9"/>
    </row>
    <row r="67" spans="1:11" ht="15" customHeight="1" x14ac:dyDescent="0.25">
      <c r="A67" s="15" t="s">
        <v>3285</v>
      </c>
      <c r="B67" s="15" t="s">
        <v>3342</v>
      </c>
      <c r="C67" s="15" t="s">
        <v>933</v>
      </c>
      <c r="D67" s="15" t="str">
        <f t="shared" si="1"/>
        <v>PowerG Smoke and Heat Detector</v>
      </c>
      <c r="E67" s="15">
        <v>1</v>
      </c>
      <c r="F67" s="15" t="s">
        <v>3283</v>
      </c>
      <c r="G67" s="15" t="s">
        <v>3286</v>
      </c>
      <c r="H67" s="15" t="s">
        <v>3275</v>
      </c>
      <c r="I67" s="15" t="s">
        <v>3286</v>
      </c>
      <c r="J67" s="9"/>
    </row>
    <row r="68" spans="1:11" ht="15" customHeight="1" x14ac:dyDescent="0.25">
      <c r="A68" s="15" t="s">
        <v>3285</v>
      </c>
      <c r="B68" s="15" t="s">
        <v>3342</v>
      </c>
      <c r="C68" s="15" t="s">
        <v>209</v>
      </c>
      <c r="D68" s="15" t="str">
        <f t="shared" si="1"/>
        <v>D-Link WI-FI Range Extender</v>
      </c>
      <c r="E68" s="15">
        <v>1</v>
      </c>
      <c r="F68" s="15" t="s">
        <v>3283</v>
      </c>
      <c r="G68" s="15" t="s">
        <v>3286</v>
      </c>
      <c r="H68" s="15" t="s">
        <v>3275</v>
      </c>
      <c r="I68" s="15" t="s">
        <v>3286</v>
      </c>
      <c r="J68" s="9"/>
    </row>
    <row r="69" spans="1:11" ht="15" customHeight="1" x14ac:dyDescent="0.25">
      <c r="A69" s="15" t="s">
        <v>3285</v>
      </c>
      <c r="B69" s="15" t="s">
        <v>3342</v>
      </c>
      <c r="C69" s="15" t="s">
        <v>206</v>
      </c>
      <c r="D69" s="15" t="str">
        <f t="shared" si="1"/>
        <v>2 way voice response</v>
      </c>
      <c r="E69" s="15">
        <v>1</v>
      </c>
      <c r="F69" s="15" t="s">
        <v>3283</v>
      </c>
      <c r="G69" s="15" t="s">
        <v>3286</v>
      </c>
      <c r="H69" s="15" t="s">
        <v>3275</v>
      </c>
      <c r="I69" s="15" t="s">
        <v>3286</v>
      </c>
      <c r="J69" s="9"/>
    </row>
    <row r="70" spans="1:11" ht="15" customHeight="1" x14ac:dyDescent="0.25">
      <c r="A70" s="15" t="s">
        <v>3285</v>
      </c>
      <c r="B70" s="15" t="s">
        <v>3342</v>
      </c>
      <c r="C70" s="15" t="s">
        <v>129</v>
      </c>
      <c r="D70" s="15" t="str">
        <f t="shared" si="1"/>
        <v>Mobile App</v>
      </c>
      <c r="E70" s="15">
        <v>1</v>
      </c>
      <c r="F70" s="15" t="s">
        <v>3283</v>
      </c>
      <c r="G70" s="15" t="s">
        <v>3286</v>
      </c>
      <c r="H70" s="15" t="s">
        <v>3275</v>
      </c>
      <c r="I70" s="15" t="s">
        <v>3286</v>
      </c>
      <c r="J70" s="9"/>
    </row>
    <row r="71" spans="1:11" ht="15" customHeight="1" x14ac:dyDescent="0.25">
      <c r="A71" s="15" t="s">
        <v>3285</v>
      </c>
      <c r="B71" s="15" t="s">
        <v>3342</v>
      </c>
      <c r="C71" s="15" t="s">
        <v>210</v>
      </c>
      <c r="D71" s="15" t="str">
        <f t="shared" si="1"/>
        <v>Weather to Panel</v>
      </c>
      <c r="E71" s="15">
        <v>1</v>
      </c>
      <c r="F71" s="15" t="s">
        <v>3283</v>
      </c>
      <c r="G71" s="15" t="s">
        <v>3286</v>
      </c>
      <c r="H71" s="15" t="s">
        <v>3275</v>
      </c>
      <c r="I71" s="15" t="s">
        <v>3286</v>
      </c>
      <c r="J71" s="9"/>
    </row>
    <row r="72" spans="1:11" ht="15" customHeight="1" x14ac:dyDescent="0.25">
      <c r="A72" s="15" t="s">
        <v>3285</v>
      </c>
      <c r="B72" s="15" t="s">
        <v>3342</v>
      </c>
      <c r="C72" s="15" t="s">
        <v>128</v>
      </c>
      <c r="D72" s="15" t="str">
        <f t="shared" si="1"/>
        <v>Private Guard response</v>
      </c>
      <c r="E72" s="15">
        <v>1</v>
      </c>
      <c r="F72" s="15" t="s">
        <v>3283</v>
      </c>
      <c r="G72" s="15" t="s">
        <v>3286</v>
      </c>
      <c r="H72" s="15" t="s">
        <v>3275</v>
      </c>
      <c r="I72" s="15" t="s">
        <v>3286</v>
      </c>
      <c r="J72" s="9"/>
    </row>
    <row r="73" spans="1:11" ht="15" customHeight="1" x14ac:dyDescent="0.25">
      <c r="A73" s="15" t="s">
        <v>3285</v>
      </c>
      <c r="B73" s="15" t="s">
        <v>3342</v>
      </c>
      <c r="C73" s="15" t="s">
        <v>3243</v>
      </c>
      <c r="D73" s="15" t="str">
        <f t="shared" si="1"/>
        <v>Lawn Sign - Bell Smart Home Security English</v>
      </c>
      <c r="E73" s="15">
        <v>1</v>
      </c>
      <c r="F73" s="15" t="s">
        <v>3283</v>
      </c>
      <c r="G73" s="15" t="s">
        <v>3286</v>
      </c>
      <c r="H73" s="15" t="s">
        <v>3275</v>
      </c>
      <c r="I73" s="15" t="s">
        <v>3286</v>
      </c>
      <c r="J73" s="9"/>
    </row>
    <row r="74" spans="1:11" ht="15" customHeight="1" x14ac:dyDescent="0.25">
      <c r="A74" s="15" t="s">
        <v>3285</v>
      </c>
      <c r="B74" s="15" t="s">
        <v>3345</v>
      </c>
      <c r="C74" s="15" t="s">
        <v>853</v>
      </c>
      <c r="D74" s="15" t="str">
        <f t="shared" si="1"/>
        <v>Qolsys IQ2 Panel - PowerG (White Box)</v>
      </c>
      <c r="E74" s="15">
        <v>1</v>
      </c>
      <c r="F74" s="15" t="s">
        <v>3283</v>
      </c>
      <c r="G74" s="15" t="s">
        <v>3286</v>
      </c>
      <c r="H74" s="15" t="s">
        <v>3275</v>
      </c>
      <c r="I74" s="15" t="s">
        <v>3286</v>
      </c>
      <c r="J74" s="9"/>
    </row>
    <row r="75" spans="1:11" ht="15" customHeight="1" x14ac:dyDescent="0.25">
      <c r="A75" s="15" t="s">
        <v>3285</v>
      </c>
      <c r="B75" s="15" t="s">
        <v>3345</v>
      </c>
      <c r="C75" s="15" t="s">
        <v>932</v>
      </c>
      <c r="D75" s="15" t="str">
        <f t="shared" si="1"/>
        <v>PowerG Door / Window Vanishing Sensor</v>
      </c>
      <c r="E75" s="15">
        <v>3</v>
      </c>
      <c r="F75" s="15" t="s">
        <v>3283</v>
      </c>
      <c r="G75" s="15" t="s">
        <v>3286</v>
      </c>
      <c r="H75" s="15" t="s">
        <v>3275</v>
      </c>
      <c r="I75" s="15" t="s">
        <v>3286</v>
      </c>
      <c r="J75" s="9"/>
      <c r="K75" s="9"/>
    </row>
    <row r="76" spans="1:11" ht="15" customHeight="1" x14ac:dyDescent="0.25">
      <c r="A76" s="15" t="s">
        <v>3285</v>
      </c>
      <c r="B76" s="15" t="s">
        <v>3345</v>
      </c>
      <c r="C76" s="15" t="s">
        <v>292</v>
      </c>
      <c r="D76" s="15" t="str">
        <f t="shared" si="1"/>
        <v>PowerG Motion Detector</v>
      </c>
      <c r="E76" s="15">
        <v>2</v>
      </c>
      <c r="F76" s="15" t="s">
        <v>3283</v>
      </c>
      <c r="G76" s="15" t="s">
        <v>3286</v>
      </c>
      <c r="H76" s="15" t="s">
        <v>3275</v>
      </c>
      <c r="I76" s="15" t="s">
        <v>3286</v>
      </c>
      <c r="J76" s="9"/>
      <c r="K76" s="9"/>
    </row>
    <row r="77" spans="1:11" ht="15" customHeight="1" x14ac:dyDescent="0.25">
      <c r="A77" s="15" t="s">
        <v>3285</v>
      </c>
      <c r="B77" s="15" t="s">
        <v>3345</v>
      </c>
      <c r="C77" s="15" t="s">
        <v>933</v>
      </c>
      <c r="D77" s="15" t="str">
        <f t="shared" si="1"/>
        <v>PowerG Smoke and Heat Detector</v>
      </c>
      <c r="E77" s="15">
        <v>1</v>
      </c>
      <c r="F77" s="15" t="s">
        <v>3283</v>
      </c>
      <c r="G77" s="15" t="s">
        <v>3286</v>
      </c>
      <c r="H77" s="15" t="s">
        <v>3275</v>
      </c>
      <c r="I77" s="15" t="s">
        <v>3286</v>
      </c>
      <c r="J77" s="9"/>
      <c r="K77" s="9"/>
    </row>
    <row r="78" spans="1:11" ht="15" customHeight="1" x14ac:dyDescent="0.25">
      <c r="A78" s="15" t="s">
        <v>3285</v>
      </c>
      <c r="B78" s="15" t="s">
        <v>3345</v>
      </c>
      <c r="C78" s="15" t="s">
        <v>209</v>
      </c>
      <c r="D78" s="15" t="str">
        <f t="shared" si="1"/>
        <v>D-Link WI-FI Range Extender</v>
      </c>
      <c r="E78" s="15">
        <v>1</v>
      </c>
      <c r="F78" s="15" t="s">
        <v>3283</v>
      </c>
      <c r="G78" s="15" t="s">
        <v>3286</v>
      </c>
      <c r="H78" s="15" t="s">
        <v>3275</v>
      </c>
      <c r="I78" s="15" t="s">
        <v>3286</v>
      </c>
      <c r="J78" s="9"/>
      <c r="K78" s="9"/>
    </row>
    <row r="79" spans="1:11" ht="15" customHeight="1" x14ac:dyDescent="0.25">
      <c r="A79" s="15" t="s">
        <v>3285</v>
      </c>
      <c r="B79" s="15" t="s">
        <v>3345</v>
      </c>
      <c r="C79" s="15" t="s">
        <v>206</v>
      </c>
      <c r="D79" s="15" t="str">
        <f t="shared" si="1"/>
        <v>2 way voice response</v>
      </c>
      <c r="E79" s="15">
        <v>1</v>
      </c>
      <c r="F79" s="15" t="s">
        <v>3283</v>
      </c>
      <c r="G79" s="15" t="s">
        <v>3286</v>
      </c>
      <c r="H79" s="15" t="s">
        <v>3275</v>
      </c>
      <c r="I79" s="15" t="s">
        <v>3286</v>
      </c>
      <c r="J79" s="9"/>
      <c r="K79" s="9"/>
    </row>
    <row r="80" spans="1:11" ht="15" customHeight="1" x14ac:dyDescent="0.25">
      <c r="A80" s="15" t="s">
        <v>3285</v>
      </c>
      <c r="B80" s="15" t="s">
        <v>3345</v>
      </c>
      <c r="C80" s="15" t="s">
        <v>129</v>
      </c>
      <c r="D80" s="15" t="str">
        <f t="shared" si="1"/>
        <v>Mobile App</v>
      </c>
      <c r="E80" s="15">
        <v>1</v>
      </c>
      <c r="F80" s="15" t="s">
        <v>3283</v>
      </c>
      <c r="G80" s="15" t="s">
        <v>3286</v>
      </c>
      <c r="H80" s="15" t="s">
        <v>3275</v>
      </c>
      <c r="I80" s="15" t="s">
        <v>3286</v>
      </c>
      <c r="J80" s="9"/>
      <c r="K80" s="9"/>
    </row>
    <row r="81" spans="1:13" ht="15" customHeight="1" x14ac:dyDescent="0.25">
      <c r="A81" s="15" t="s">
        <v>3285</v>
      </c>
      <c r="B81" s="15" t="s">
        <v>3345</v>
      </c>
      <c r="C81" s="15" t="s">
        <v>210</v>
      </c>
      <c r="D81" s="15" t="str">
        <f t="shared" si="1"/>
        <v>Weather to Panel</v>
      </c>
      <c r="E81" s="15">
        <v>1</v>
      </c>
      <c r="F81" s="15" t="s">
        <v>3283</v>
      </c>
      <c r="G81" s="15" t="s">
        <v>3286</v>
      </c>
      <c r="H81" s="15" t="s">
        <v>3275</v>
      </c>
      <c r="I81" s="15" t="s">
        <v>3286</v>
      </c>
      <c r="J81" s="9"/>
      <c r="K81" s="9"/>
    </row>
    <row r="82" spans="1:13" ht="15" customHeight="1" x14ac:dyDescent="0.25">
      <c r="A82" s="15" t="s">
        <v>3285</v>
      </c>
      <c r="B82" s="15" t="s">
        <v>3345</v>
      </c>
      <c r="C82" s="15" t="s">
        <v>128</v>
      </c>
      <c r="D82" s="15" t="str">
        <f t="shared" si="1"/>
        <v>Private Guard response</v>
      </c>
      <c r="E82" s="15">
        <v>1</v>
      </c>
      <c r="F82" s="15" t="s">
        <v>3283</v>
      </c>
      <c r="G82" s="15" t="s">
        <v>3286</v>
      </c>
      <c r="H82" s="15" t="s">
        <v>3275</v>
      </c>
      <c r="I82" s="15" t="s">
        <v>3286</v>
      </c>
      <c r="J82" s="9"/>
      <c r="K82" s="9"/>
    </row>
    <row r="83" spans="1:13" ht="15" customHeight="1" x14ac:dyDescent="0.25">
      <c r="A83" s="15" t="s">
        <v>3285</v>
      </c>
      <c r="B83" s="15" t="s">
        <v>3345</v>
      </c>
      <c r="C83" s="15" t="s">
        <v>3243</v>
      </c>
      <c r="D83" s="15" t="str">
        <f t="shared" si="1"/>
        <v>Lawn Sign - Bell Smart Home Security English</v>
      </c>
      <c r="E83" s="15">
        <v>1</v>
      </c>
      <c r="F83" s="15" t="s">
        <v>3283</v>
      </c>
      <c r="G83" s="15" t="s">
        <v>3286</v>
      </c>
      <c r="H83" s="15" t="s">
        <v>3275</v>
      </c>
      <c r="I83" s="15" t="s">
        <v>3286</v>
      </c>
      <c r="J83" s="9"/>
      <c r="K83" s="9"/>
    </row>
    <row r="84" spans="1:13" ht="15" customHeight="1" x14ac:dyDescent="0.25">
      <c r="A84" s="15" t="s">
        <v>3285</v>
      </c>
      <c r="B84" s="15" t="s">
        <v>3346</v>
      </c>
      <c r="C84" s="15" t="s">
        <v>853</v>
      </c>
      <c r="D84" s="15" t="str">
        <f t="shared" si="1"/>
        <v>Qolsys IQ2 Panel - PowerG (White Box)</v>
      </c>
      <c r="E84" s="15">
        <v>1</v>
      </c>
      <c r="F84" s="15" t="s">
        <v>3283</v>
      </c>
      <c r="G84" s="15" t="s">
        <v>3286</v>
      </c>
      <c r="H84" s="15" t="s">
        <v>3275</v>
      </c>
      <c r="I84" s="15" t="s">
        <v>3286</v>
      </c>
    </row>
    <row r="85" spans="1:13" ht="15" customHeight="1" x14ac:dyDescent="0.25">
      <c r="A85" s="15" t="s">
        <v>3285</v>
      </c>
      <c r="B85" s="15" t="s">
        <v>3346</v>
      </c>
      <c r="C85" s="15" t="s">
        <v>933</v>
      </c>
      <c r="D85" s="15" t="str">
        <f t="shared" si="1"/>
        <v>PowerG Smoke and Heat Detector</v>
      </c>
      <c r="E85" s="15">
        <v>1</v>
      </c>
      <c r="F85" s="15" t="s">
        <v>3283</v>
      </c>
      <c r="G85" s="15" t="s">
        <v>3286</v>
      </c>
      <c r="H85" s="15" t="s">
        <v>3275</v>
      </c>
      <c r="I85" s="15" t="s">
        <v>3286</v>
      </c>
    </row>
    <row r="86" spans="1:13" ht="15" customHeight="1" x14ac:dyDescent="0.25">
      <c r="A86" s="15" t="s">
        <v>3285</v>
      </c>
      <c r="B86" s="15" t="s">
        <v>3346</v>
      </c>
      <c r="C86" s="15" t="s">
        <v>209</v>
      </c>
      <c r="D86" s="15" t="str">
        <f t="shared" si="1"/>
        <v>D-Link WI-FI Range Extender</v>
      </c>
      <c r="E86" s="15">
        <v>1</v>
      </c>
      <c r="F86" s="15" t="s">
        <v>3283</v>
      </c>
      <c r="G86" s="15" t="s">
        <v>3286</v>
      </c>
      <c r="H86" s="15" t="s">
        <v>3275</v>
      </c>
      <c r="I86" s="15" t="s">
        <v>3286</v>
      </c>
    </row>
    <row r="87" spans="1:13" ht="15" customHeight="1" x14ac:dyDescent="0.25">
      <c r="A87" s="15" t="s">
        <v>3285</v>
      </c>
      <c r="B87" s="15" t="s">
        <v>3346</v>
      </c>
      <c r="C87" s="15" t="s">
        <v>206</v>
      </c>
      <c r="D87" s="15" t="str">
        <f t="shared" si="1"/>
        <v>2 way voice response</v>
      </c>
      <c r="E87" s="15">
        <v>1</v>
      </c>
      <c r="F87" s="15" t="s">
        <v>3283</v>
      </c>
      <c r="G87" s="15" t="s">
        <v>3286</v>
      </c>
      <c r="H87" s="15" t="s">
        <v>3275</v>
      </c>
      <c r="I87" s="15" t="s">
        <v>3286</v>
      </c>
    </row>
    <row r="88" spans="1:13" ht="15" customHeight="1" x14ac:dyDescent="0.25">
      <c r="A88" s="15" t="s">
        <v>3285</v>
      </c>
      <c r="B88" s="15" t="s">
        <v>3346</v>
      </c>
      <c r="C88" s="15" t="s">
        <v>129</v>
      </c>
      <c r="D88" s="15" t="str">
        <f t="shared" si="1"/>
        <v>Mobile App</v>
      </c>
      <c r="E88" s="15">
        <v>1</v>
      </c>
      <c r="F88" s="15" t="s">
        <v>3283</v>
      </c>
      <c r="G88" s="15" t="s">
        <v>3286</v>
      </c>
      <c r="H88" s="15" t="s">
        <v>3275</v>
      </c>
      <c r="I88" s="15" t="s">
        <v>3286</v>
      </c>
    </row>
    <row r="89" spans="1:13" ht="15" customHeight="1" x14ac:dyDescent="0.25">
      <c r="A89" s="15" t="s">
        <v>3285</v>
      </c>
      <c r="B89" s="15" t="s">
        <v>3346</v>
      </c>
      <c r="C89" s="15" t="s">
        <v>210</v>
      </c>
      <c r="D89" s="15" t="str">
        <f t="shared" si="1"/>
        <v>Weather to Panel</v>
      </c>
      <c r="E89" s="15">
        <v>1</v>
      </c>
      <c r="F89" s="15" t="s">
        <v>3283</v>
      </c>
      <c r="G89" s="15" t="s">
        <v>3286</v>
      </c>
      <c r="H89" s="15" t="s">
        <v>3275</v>
      </c>
      <c r="I89" s="15" t="s">
        <v>3286</v>
      </c>
    </row>
    <row r="90" spans="1:13" ht="15" customHeight="1" x14ac:dyDescent="0.25">
      <c r="A90" s="15" t="s">
        <v>3285</v>
      </c>
      <c r="B90" s="15" t="s">
        <v>3346</v>
      </c>
      <c r="C90" s="15" t="s">
        <v>128</v>
      </c>
      <c r="D90" s="15" t="str">
        <f t="shared" si="1"/>
        <v>Private Guard response</v>
      </c>
      <c r="E90" s="15">
        <v>1</v>
      </c>
      <c r="F90" s="15" t="s">
        <v>3283</v>
      </c>
      <c r="G90" s="15" t="s">
        <v>3286</v>
      </c>
      <c r="H90" s="15" t="s">
        <v>3275</v>
      </c>
      <c r="I90" s="15" t="s">
        <v>3286</v>
      </c>
    </row>
    <row r="91" spans="1:13" ht="15" customHeight="1" x14ac:dyDescent="0.25">
      <c r="A91" s="15" t="s">
        <v>3285</v>
      </c>
      <c r="B91" s="15" t="s">
        <v>3346</v>
      </c>
      <c r="C91" s="15" t="s">
        <v>3243</v>
      </c>
      <c r="D91" s="15" t="str">
        <f t="shared" si="1"/>
        <v>Lawn Sign - Bell Smart Home Security English</v>
      </c>
      <c r="E91" s="15">
        <v>1</v>
      </c>
      <c r="F91" s="15" t="s">
        <v>3283</v>
      </c>
      <c r="G91" s="15" t="s">
        <v>3286</v>
      </c>
      <c r="H91" s="15" t="s">
        <v>3275</v>
      </c>
      <c r="I91" s="15" t="s">
        <v>3286</v>
      </c>
    </row>
    <row r="92" spans="1:13" ht="15" customHeight="1" x14ac:dyDescent="0.25">
      <c r="A92" s="15" t="s">
        <v>3285</v>
      </c>
      <c r="B92" s="15" t="s">
        <v>3348</v>
      </c>
      <c r="C92" s="15" t="s">
        <v>853</v>
      </c>
      <c r="D92" s="15" t="str">
        <f t="shared" si="1"/>
        <v>Qolsys IQ2 Panel - PowerG (White Box)</v>
      </c>
      <c r="E92" s="15">
        <v>1</v>
      </c>
      <c r="F92" s="15" t="s">
        <v>3283</v>
      </c>
      <c r="G92" s="15" t="s">
        <v>3286</v>
      </c>
      <c r="H92" s="15" t="s">
        <v>3275</v>
      </c>
      <c r="I92" s="15" t="s">
        <v>3286</v>
      </c>
      <c r="M92" s="15"/>
    </row>
    <row r="93" spans="1:13" ht="15" customHeight="1" x14ac:dyDescent="0.25">
      <c r="A93" s="15" t="s">
        <v>3285</v>
      </c>
      <c r="B93" s="15" t="s">
        <v>3348</v>
      </c>
      <c r="C93" s="15" t="s">
        <v>932</v>
      </c>
      <c r="D93" s="15" t="str">
        <f t="shared" si="1"/>
        <v>PowerG Door / Window Vanishing Sensor</v>
      </c>
      <c r="E93" s="15">
        <v>3</v>
      </c>
      <c r="F93" s="15" t="s">
        <v>3283</v>
      </c>
      <c r="G93" s="15" t="s">
        <v>3286</v>
      </c>
      <c r="H93" s="15" t="s">
        <v>3275</v>
      </c>
      <c r="I93" s="15" t="s">
        <v>3286</v>
      </c>
      <c r="M93" s="15"/>
    </row>
    <row r="94" spans="1:13" ht="15" customHeight="1" x14ac:dyDescent="0.25">
      <c r="A94" s="15" t="s">
        <v>3285</v>
      </c>
      <c r="B94" s="15" t="s">
        <v>3348</v>
      </c>
      <c r="C94" s="15" t="s">
        <v>292</v>
      </c>
      <c r="D94" s="15" t="str">
        <f t="shared" si="1"/>
        <v>PowerG Motion Detector</v>
      </c>
      <c r="E94" s="15">
        <v>2</v>
      </c>
      <c r="F94" s="15" t="s">
        <v>3283</v>
      </c>
      <c r="G94" s="15" t="s">
        <v>3286</v>
      </c>
      <c r="H94" s="15" t="s">
        <v>3275</v>
      </c>
      <c r="I94" s="15" t="s">
        <v>3286</v>
      </c>
    </row>
    <row r="95" spans="1:13" ht="15" customHeight="1" x14ac:dyDescent="0.25">
      <c r="A95" s="15" t="s">
        <v>3285</v>
      </c>
      <c r="B95" s="15" t="s">
        <v>3348</v>
      </c>
      <c r="C95" s="15" t="s">
        <v>206</v>
      </c>
      <c r="D95" s="15" t="str">
        <f t="shared" si="1"/>
        <v>2 way voice response</v>
      </c>
      <c r="E95" s="15">
        <v>1</v>
      </c>
      <c r="F95" s="15" t="s">
        <v>3283</v>
      </c>
      <c r="G95" s="15" t="s">
        <v>3286</v>
      </c>
      <c r="H95" s="15" t="s">
        <v>3275</v>
      </c>
      <c r="I95" s="15" t="s">
        <v>3286</v>
      </c>
    </row>
    <row r="96" spans="1:13" ht="15" customHeight="1" x14ac:dyDescent="0.25">
      <c r="A96" s="15" t="s">
        <v>3285</v>
      </c>
      <c r="B96" s="15" t="s">
        <v>3348</v>
      </c>
      <c r="C96" s="15" t="s">
        <v>129</v>
      </c>
      <c r="D96" s="15" t="str">
        <f t="shared" si="1"/>
        <v>Mobile App</v>
      </c>
      <c r="E96" s="15">
        <v>1</v>
      </c>
      <c r="F96" s="15" t="s">
        <v>3283</v>
      </c>
      <c r="G96" s="15" t="s">
        <v>3286</v>
      </c>
      <c r="H96" s="15" t="s">
        <v>3275</v>
      </c>
      <c r="I96" s="15" t="s">
        <v>3286</v>
      </c>
    </row>
    <row r="97" spans="1:9" ht="15" customHeight="1" x14ac:dyDescent="0.25">
      <c r="A97" s="15" t="s">
        <v>3285</v>
      </c>
      <c r="B97" s="15" t="s">
        <v>3348</v>
      </c>
      <c r="C97" s="15" t="s">
        <v>210</v>
      </c>
      <c r="D97" s="15" t="str">
        <f t="shared" si="1"/>
        <v>Weather to Panel</v>
      </c>
      <c r="E97" s="15">
        <v>1</v>
      </c>
      <c r="F97" s="15" t="s">
        <v>3283</v>
      </c>
      <c r="G97" s="15" t="s">
        <v>3286</v>
      </c>
      <c r="H97" s="15" t="s">
        <v>3275</v>
      </c>
      <c r="I97" s="15" t="s">
        <v>3286</v>
      </c>
    </row>
    <row r="98" spans="1:9" ht="15" customHeight="1" x14ac:dyDescent="0.25">
      <c r="A98" s="15" t="s">
        <v>3285</v>
      </c>
      <c r="B98" s="15" t="s">
        <v>3348</v>
      </c>
      <c r="C98" s="15" t="s">
        <v>128</v>
      </c>
      <c r="D98" s="15" t="str">
        <f t="shared" si="1"/>
        <v>Private Guard response</v>
      </c>
      <c r="E98" s="15">
        <v>1</v>
      </c>
      <c r="F98" s="15" t="s">
        <v>3283</v>
      </c>
      <c r="G98" s="15" t="s">
        <v>3286</v>
      </c>
      <c r="H98" s="15" t="s">
        <v>3275</v>
      </c>
      <c r="I98" s="15" t="s">
        <v>3286</v>
      </c>
    </row>
    <row r="99" spans="1:9" ht="15" customHeight="1" x14ac:dyDescent="0.25">
      <c r="A99" s="15" t="s">
        <v>3285</v>
      </c>
      <c r="B99" s="15" t="s">
        <v>3348</v>
      </c>
      <c r="C99" s="15" t="s">
        <v>3243</v>
      </c>
      <c r="D99" s="15" t="str">
        <f t="shared" si="1"/>
        <v>Lawn Sign - Bell Smart Home Security English</v>
      </c>
      <c r="E99" s="15">
        <v>1</v>
      </c>
      <c r="F99" s="15" t="s">
        <v>3283</v>
      </c>
      <c r="G99" s="15" t="s">
        <v>3286</v>
      </c>
      <c r="H99" s="15" t="s">
        <v>3275</v>
      </c>
      <c r="I99" s="15" t="s">
        <v>3286</v>
      </c>
    </row>
    <row r="100" spans="1:9" ht="15" customHeight="1" x14ac:dyDescent="0.25">
      <c r="A100" s="15" t="s">
        <v>3285</v>
      </c>
      <c r="B100" s="15" t="s">
        <v>3082</v>
      </c>
      <c r="C100" s="15" t="s">
        <v>853</v>
      </c>
      <c r="D100" s="15" t="str">
        <f t="shared" si="1"/>
        <v>Qolsys IQ2 Panel - PowerG (White Box)</v>
      </c>
      <c r="E100" s="15">
        <v>1</v>
      </c>
      <c r="F100" s="15" t="s">
        <v>3283</v>
      </c>
      <c r="G100" s="15" t="s">
        <v>3286</v>
      </c>
      <c r="H100" s="15" t="s">
        <v>3275</v>
      </c>
      <c r="I100" s="15" t="s">
        <v>3286</v>
      </c>
    </row>
    <row r="101" spans="1:9" ht="15" customHeight="1" x14ac:dyDescent="0.25">
      <c r="A101" s="15" t="s">
        <v>3285</v>
      </c>
      <c r="B101" s="15" t="s">
        <v>3082</v>
      </c>
      <c r="C101" s="15" t="s">
        <v>400</v>
      </c>
      <c r="D101" s="15" t="str">
        <f t="shared" si="1"/>
        <v>PowerG Panic Button Remote</v>
      </c>
      <c r="E101" s="15">
        <v>1</v>
      </c>
      <c r="F101" s="15" t="s">
        <v>3283</v>
      </c>
      <c r="G101" s="15" t="s">
        <v>3286</v>
      </c>
      <c r="H101" s="15" t="s">
        <v>3275</v>
      </c>
      <c r="I101" s="15" t="s">
        <v>3286</v>
      </c>
    </row>
    <row r="102" spans="1:9" ht="15" customHeight="1" x14ac:dyDescent="0.25">
      <c r="A102" s="15" t="s">
        <v>3285</v>
      </c>
      <c r="B102" s="15" t="s">
        <v>3082</v>
      </c>
      <c r="C102" s="15" t="s">
        <v>129</v>
      </c>
      <c r="D102" s="15" t="str">
        <f t="shared" si="1"/>
        <v>Mobile App</v>
      </c>
      <c r="E102" s="15">
        <v>1</v>
      </c>
      <c r="F102" s="15" t="s">
        <v>3283</v>
      </c>
      <c r="G102" s="15" t="s">
        <v>3286</v>
      </c>
      <c r="H102" s="15" t="s">
        <v>3275</v>
      </c>
      <c r="I102" s="15" t="s">
        <v>3286</v>
      </c>
    </row>
    <row r="103" spans="1:9" ht="15" customHeight="1" x14ac:dyDescent="0.25">
      <c r="A103" s="15" t="s">
        <v>3285</v>
      </c>
      <c r="B103" s="15" t="s">
        <v>3082</v>
      </c>
      <c r="C103" s="15" t="s">
        <v>210</v>
      </c>
      <c r="D103" s="15" t="str">
        <f t="shared" si="1"/>
        <v>Weather to Panel</v>
      </c>
      <c r="E103" s="15">
        <v>1</v>
      </c>
      <c r="F103" s="15" t="s">
        <v>3283</v>
      </c>
      <c r="G103" s="15" t="s">
        <v>3286</v>
      </c>
      <c r="H103" s="15" t="s">
        <v>3275</v>
      </c>
      <c r="I103" s="15" t="s">
        <v>3286</v>
      </c>
    </row>
    <row r="104" spans="1:9" ht="15" customHeight="1" x14ac:dyDescent="0.25">
      <c r="A104" s="15" t="s">
        <v>3285</v>
      </c>
      <c r="B104" s="15" t="s">
        <v>3082</v>
      </c>
      <c r="C104" s="15" t="s">
        <v>128</v>
      </c>
      <c r="D104" s="15" t="str">
        <f t="shared" si="1"/>
        <v>Private Guard response</v>
      </c>
      <c r="E104" s="15">
        <v>1</v>
      </c>
      <c r="F104" s="15" t="s">
        <v>3283</v>
      </c>
      <c r="G104" s="15" t="s">
        <v>3286</v>
      </c>
      <c r="H104" s="15" t="s">
        <v>3275</v>
      </c>
      <c r="I104" s="15" t="s">
        <v>3286</v>
      </c>
    </row>
    <row r="105" spans="1:9" ht="15" customHeight="1" x14ac:dyDescent="0.25">
      <c r="A105" s="15" t="s">
        <v>3285</v>
      </c>
      <c r="B105" s="15" t="s">
        <v>3082</v>
      </c>
      <c r="C105" s="15" t="s">
        <v>3243</v>
      </c>
      <c r="D105" s="15" t="str">
        <f t="shared" si="1"/>
        <v>Lawn Sign - Bell Smart Home Security English</v>
      </c>
      <c r="E105" s="15">
        <v>1</v>
      </c>
      <c r="F105" s="15" t="s">
        <v>3283</v>
      </c>
      <c r="G105" s="15" t="s">
        <v>3286</v>
      </c>
      <c r="H105" s="15" t="s">
        <v>3275</v>
      </c>
      <c r="I105" s="15" t="s">
        <v>3286</v>
      </c>
    </row>
    <row r="106" spans="1:9" ht="15" customHeight="1" x14ac:dyDescent="0.25">
      <c r="A106" s="15" t="s">
        <v>3285</v>
      </c>
      <c r="B106" s="15" t="s">
        <v>3083</v>
      </c>
      <c r="C106" s="15" t="s">
        <v>853</v>
      </c>
      <c r="D106" s="15" t="str">
        <f t="shared" si="1"/>
        <v>Qolsys IQ2 Panel - PowerG (White Box)</v>
      </c>
      <c r="E106" s="15">
        <v>1</v>
      </c>
      <c r="F106" s="15" t="s">
        <v>3283</v>
      </c>
      <c r="G106" s="15" t="s">
        <v>3286</v>
      </c>
      <c r="H106" s="15" t="s">
        <v>3275</v>
      </c>
      <c r="I106" s="15" t="s">
        <v>3286</v>
      </c>
    </row>
    <row r="107" spans="1:9" ht="15" customHeight="1" x14ac:dyDescent="0.25">
      <c r="A107" s="15" t="s">
        <v>3285</v>
      </c>
      <c r="B107" s="15" t="s">
        <v>3083</v>
      </c>
      <c r="C107" s="15" t="s">
        <v>932</v>
      </c>
      <c r="D107" s="15" t="str">
        <f t="shared" si="1"/>
        <v>PowerG Door / Window Vanishing Sensor</v>
      </c>
      <c r="E107" s="15">
        <v>2</v>
      </c>
      <c r="F107" s="15" t="s">
        <v>3283</v>
      </c>
      <c r="G107" s="15" t="s">
        <v>3286</v>
      </c>
      <c r="H107" s="15" t="s">
        <v>3275</v>
      </c>
      <c r="I107" s="15" t="s">
        <v>3286</v>
      </c>
    </row>
    <row r="108" spans="1:9" ht="15" customHeight="1" x14ac:dyDescent="0.25">
      <c r="A108" s="15" t="s">
        <v>3285</v>
      </c>
      <c r="B108" s="15" t="s">
        <v>3083</v>
      </c>
      <c r="C108" s="15" t="s">
        <v>292</v>
      </c>
      <c r="D108" s="15" t="str">
        <f t="shared" si="1"/>
        <v>PowerG Motion Detector</v>
      </c>
      <c r="E108" s="15">
        <v>1</v>
      </c>
      <c r="F108" s="15" t="s">
        <v>3283</v>
      </c>
      <c r="G108" s="15" t="s">
        <v>3286</v>
      </c>
      <c r="H108" s="15" t="s">
        <v>3275</v>
      </c>
      <c r="I108" s="15" t="s">
        <v>3286</v>
      </c>
    </row>
    <row r="109" spans="1:9" ht="15" customHeight="1" x14ac:dyDescent="0.25">
      <c r="A109" s="15" t="s">
        <v>3285</v>
      </c>
      <c r="B109" s="15" t="s">
        <v>3083</v>
      </c>
      <c r="C109" s="15" t="s">
        <v>400</v>
      </c>
      <c r="D109" s="15" t="str">
        <f t="shared" si="1"/>
        <v>PowerG Panic Button Remote</v>
      </c>
      <c r="E109" s="15">
        <v>1</v>
      </c>
      <c r="F109" s="15" t="s">
        <v>3283</v>
      </c>
      <c r="G109" s="15" t="s">
        <v>3286</v>
      </c>
      <c r="H109" s="15" t="s">
        <v>3275</v>
      </c>
      <c r="I109" s="15" t="s">
        <v>3286</v>
      </c>
    </row>
    <row r="110" spans="1:9" ht="15" customHeight="1" x14ac:dyDescent="0.25">
      <c r="A110" s="15" t="s">
        <v>3285</v>
      </c>
      <c r="B110" s="15" t="s">
        <v>3083</v>
      </c>
      <c r="C110" s="15" t="s">
        <v>206</v>
      </c>
      <c r="D110" s="15" t="str">
        <f t="shared" si="1"/>
        <v>2 way voice response</v>
      </c>
      <c r="E110" s="15">
        <v>1</v>
      </c>
      <c r="F110" s="15" t="s">
        <v>3283</v>
      </c>
      <c r="G110" s="15" t="s">
        <v>3286</v>
      </c>
      <c r="H110" s="15" t="s">
        <v>3275</v>
      </c>
      <c r="I110" s="15" t="s">
        <v>3286</v>
      </c>
    </row>
    <row r="111" spans="1:9" ht="15" customHeight="1" x14ac:dyDescent="0.25">
      <c r="A111" s="15" t="s">
        <v>3285</v>
      </c>
      <c r="B111" s="15" t="s">
        <v>3083</v>
      </c>
      <c r="C111" s="15" t="s">
        <v>129</v>
      </c>
      <c r="D111" s="15" t="str">
        <f t="shared" si="1"/>
        <v>Mobile App</v>
      </c>
      <c r="E111" s="15">
        <v>1</v>
      </c>
      <c r="F111" s="15" t="s">
        <v>3283</v>
      </c>
      <c r="G111" s="15" t="s">
        <v>3286</v>
      </c>
      <c r="H111" s="15" t="s">
        <v>3275</v>
      </c>
      <c r="I111" s="15" t="s">
        <v>3286</v>
      </c>
    </row>
    <row r="112" spans="1:9" ht="15" customHeight="1" x14ac:dyDescent="0.25">
      <c r="A112" s="15" t="s">
        <v>3285</v>
      </c>
      <c r="B112" s="15" t="s">
        <v>3083</v>
      </c>
      <c r="C112" s="15" t="s">
        <v>210</v>
      </c>
      <c r="D112" s="15" t="str">
        <f t="shared" si="1"/>
        <v>Weather to Panel</v>
      </c>
      <c r="E112" s="15">
        <v>1</v>
      </c>
      <c r="F112" s="15" t="s">
        <v>3283</v>
      </c>
      <c r="G112" s="15" t="s">
        <v>3286</v>
      </c>
      <c r="H112" s="15" t="s">
        <v>3275</v>
      </c>
      <c r="I112" s="15" t="s">
        <v>3286</v>
      </c>
    </row>
    <row r="113" spans="1:9" ht="15" customHeight="1" x14ac:dyDescent="0.25">
      <c r="A113" s="15" t="s">
        <v>3285</v>
      </c>
      <c r="B113" s="15" t="s">
        <v>3083</v>
      </c>
      <c r="C113" s="15" t="s">
        <v>128</v>
      </c>
      <c r="D113" s="15" t="str">
        <f t="shared" si="1"/>
        <v>Private Guard response</v>
      </c>
      <c r="E113" s="15">
        <v>1</v>
      </c>
      <c r="F113" s="15" t="s">
        <v>3283</v>
      </c>
      <c r="G113" s="15" t="s">
        <v>3286</v>
      </c>
      <c r="H113" s="15" t="s">
        <v>3275</v>
      </c>
      <c r="I113" s="15" t="s">
        <v>3286</v>
      </c>
    </row>
    <row r="114" spans="1:9" ht="15" customHeight="1" x14ac:dyDescent="0.25">
      <c r="A114" s="15" t="s">
        <v>3285</v>
      </c>
      <c r="B114" s="15" t="s">
        <v>3083</v>
      </c>
      <c r="C114" s="15" t="s">
        <v>3243</v>
      </c>
      <c r="D114" s="15" t="str">
        <f t="shared" si="1"/>
        <v>Lawn Sign - Bell Smart Home Security English</v>
      </c>
      <c r="E114" s="15">
        <v>1</v>
      </c>
      <c r="F114" s="15" t="s">
        <v>3283</v>
      </c>
      <c r="G114" s="15" t="s">
        <v>3286</v>
      </c>
      <c r="H114" s="15" t="s">
        <v>3275</v>
      </c>
      <c r="I114" s="15" t="s">
        <v>3286</v>
      </c>
    </row>
    <row r="115" spans="1:9" ht="15" customHeight="1" x14ac:dyDescent="0.25">
      <c r="A115" s="15" t="s">
        <v>3285</v>
      </c>
      <c r="B115" s="15" t="s">
        <v>3086</v>
      </c>
      <c r="C115" s="15" t="s">
        <v>853</v>
      </c>
      <c r="D115" s="15" t="str">
        <f t="shared" si="1"/>
        <v>Qolsys IQ2 Panel - PowerG (White Box)</v>
      </c>
      <c r="E115" s="15">
        <v>1</v>
      </c>
      <c r="F115" s="15" t="s">
        <v>3283</v>
      </c>
      <c r="G115" s="15" t="s">
        <v>3286</v>
      </c>
      <c r="H115" s="15" t="s">
        <v>3275</v>
      </c>
      <c r="I115" s="15" t="s">
        <v>3286</v>
      </c>
    </row>
    <row r="116" spans="1:9" ht="15" customHeight="1" x14ac:dyDescent="0.25">
      <c r="A116" s="15" t="s">
        <v>3285</v>
      </c>
      <c r="B116" s="15" t="s">
        <v>3086</v>
      </c>
      <c r="C116" s="15" t="s">
        <v>209</v>
      </c>
      <c r="D116" s="15" t="str">
        <f t="shared" si="1"/>
        <v>D-Link WI-FI Range Extender</v>
      </c>
      <c r="E116" s="15">
        <v>1</v>
      </c>
      <c r="F116" s="15" t="s">
        <v>3283</v>
      </c>
      <c r="G116" s="15" t="s">
        <v>3286</v>
      </c>
      <c r="H116" s="15" t="s">
        <v>3275</v>
      </c>
      <c r="I116" s="15" t="s">
        <v>3286</v>
      </c>
    </row>
    <row r="117" spans="1:9" ht="15" customHeight="1" x14ac:dyDescent="0.25">
      <c r="A117" s="15" t="s">
        <v>3285</v>
      </c>
      <c r="B117" s="15" t="s">
        <v>3086</v>
      </c>
      <c r="C117" s="15" t="s">
        <v>400</v>
      </c>
      <c r="D117" s="15" t="str">
        <f t="shared" si="1"/>
        <v>PowerG Panic Button Remote</v>
      </c>
      <c r="E117" s="15">
        <v>1</v>
      </c>
      <c r="F117" s="15" t="s">
        <v>3283</v>
      </c>
      <c r="G117" s="15" t="s">
        <v>3286</v>
      </c>
      <c r="H117" s="15" t="s">
        <v>3275</v>
      </c>
      <c r="I117" s="15" t="s">
        <v>3286</v>
      </c>
    </row>
    <row r="118" spans="1:9" ht="15" customHeight="1" x14ac:dyDescent="0.25">
      <c r="A118" s="15" t="s">
        <v>3285</v>
      </c>
      <c r="B118" s="15" t="s">
        <v>3086</v>
      </c>
      <c r="C118" s="15" t="s">
        <v>206</v>
      </c>
      <c r="D118" s="15" t="str">
        <f t="shared" si="1"/>
        <v>2 way voice response</v>
      </c>
      <c r="E118" s="15">
        <v>1</v>
      </c>
      <c r="F118" s="15" t="s">
        <v>3283</v>
      </c>
      <c r="G118" s="15" t="s">
        <v>3286</v>
      </c>
      <c r="H118" s="15" t="s">
        <v>3275</v>
      </c>
      <c r="I118" s="15" t="s">
        <v>3286</v>
      </c>
    </row>
    <row r="119" spans="1:9" ht="15" customHeight="1" x14ac:dyDescent="0.25">
      <c r="A119" s="15" t="s">
        <v>3285</v>
      </c>
      <c r="B119" s="15" t="s">
        <v>3086</v>
      </c>
      <c r="C119" s="15" t="s">
        <v>129</v>
      </c>
      <c r="D119" s="15" t="str">
        <f t="shared" si="1"/>
        <v>Mobile App</v>
      </c>
      <c r="E119" s="15">
        <v>1</v>
      </c>
      <c r="F119" s="15" t="s">
        <v>3283</v>
      </c>
      <c r="G119" s="15" t="s">
        <v>3286</v>
      </c>
      <c r="H119" s="15" t="s">
        <v>3275</v>
      </c>
      <c r="I119" s="15" t="s">
        <v>3286</v>
      </c>
    </row>
    <row r="120" spans="1:9" ht="15" customHeight="1" x14ac:dyDescent="0.25">
      <c r="A120" s="15" t="s">
        <v>3285</v>
      </c>
      <c r="B120" s="15" t="s">
        <v>3086</v>
      </c>
      <c r="C120" s="15" t="s">
        <v>210</v>
      </c>
      <c r="D120" s="15" t="str">
        <f t="shared" si="1"/>
        <v>Weather to Panel</v>
      </c>
      <c r="E120" s="15">
        <v>1</v>
      </c>
      <c r="F120" s="15" t="s">
        <v>3283</v>
      </c>
      <c r="G120" s="15" t="s">
        <v>3286</v>
      </c>
      <c r="H120" s="15" t="s">
        <v>3275</v>
      </c>
      <c r="I120" s="15" t="s">
        <v>3286</v>
      </c>
    </row>
    <row r="121" spans="1:9" ht="15" customHeight="1" x14ac:dyDescent="0.25">
      <c r="A121" s="15" t="s">
        <v>3285</v>
      </c>
      <c r="B121" s="15" t="s">
        <v>3086</v>
      </c>
      <c r="C121" s="15" t="s">
        <v>128</v>
      </c>
      <c r="D121" s="15" t="str">
        <f t="shared" si="1"/>
        <v>Private Guard response</v>
      </c>
      <c r="E121" s="15">
        <v>1</v>
      </c>
      <c r="F121" s="15" t="s">
        <v>3283</v>
      </c>
      <c r="G121" s="15" t="s">
        <v>3286</v>
      </c>
      <c r="H121" s="15" t="s">
        <v>3275</v>
      </c>
      <c r="I121" s="15" t="s">
        <v>3286</v>
      </c>
    </row>
    <row r="122" spans="1:9" ht="15" customHeight="1" x14ac:dyDescent="0.25">
      <c r="A122" s="15" t="s">
        <v>3285</v>
      </c>
      <c r="B122" s="15" t="s">
        <v>3086</v>
      </c>
      <c r="C122" s="15" t="s">
        <v>3243</v>
      </c>
      <c r="D122" s="15" t="str">
        <f t="shared" si="1"/>
        <v>Lawn Sign - Bell Smart Home Security English</v>
      </c>
      <c r="E122" s="15">
        <v>1</v>
      </c>
      <c r="F122" s="15" t="s">
        <v>3283</v>
      </c>
      <c r="G122" s="15" t="s">
        <v>3286</v>
      </c>
      <c r="H122" s="15" t="s">
        <v>3275</v>
      </c>
      <c r="I122" s="15" t="s">
        <v>3286</v>
      </c>
    </row>
    <row r="123" spans="1:9" ht="15" customHeight="1" x14ac:dyDescent="0.25">
      <c r="A123" s="15" t="s">
        <v>3285</v>
      </c>
      <c r="B123" s="15" t="s">
        <v>3087</v>
      </c>
      <c r="C123" s="15" t="s">
        <v>853</v>
      </c>
      <c r="D123" s="15" t="str">
        <f t="shared" si="1"/>
        <v>Qolsys IQ2 Panel - PowerG (White Box)</v>
      </c>
      <c r="E123" s="15">
        <v>1</v>
      </c>
      <c r="F123" s="15" t="s">
        <v>3283</v>
      </c>
      <c r="G123" s="15" t="s">
        <v>3286</v>
      </c>
      <c r="H123" s="15" t="s">
        <v>3275</v>
      </c>
      <c r="I123" s="15" t="s">
        <v>3286</v>
      </c>
    </row>
    <row r="124" spans="1:9" ht="15" customHeight="1" x14ac:dyDescent="0.25">
      <c r="A124" s="15" t="s">
        <v>3285</v>
      </c>
      <c r="B124" s="15" t="s">
        <v>3087</v>
      </c>
      <c r="C124" s="15" t="s">
        <v>932</v>
      </c>
      <c r="D124" s="15" t="str">
        <f t="shared" si="1"/>
        <v>PowerG Door / Window Vanishing Sensor</v>
      </c>
      <c r="E124" s="15">
        <v>2</v>
      </c>
      <c r="F124" s="15" t="s">
        <v>3283</v>
      </c>
      <c r="G124" s="15" t="s">
        <v>3286</v>
      </c>
      <c r="H124" s="15" t="s">
        <v>3275</v>
      </c>
      <c r="I124" s="15" t="s">
        <v>3286</v>
      </c>
    </row>
    <row r="125" spans="1:9" ht="15" customHeight="1" x14ac:dyDescent="0.25">
      <c r="A125" s="15" t="s">
        <v>3285</v>
      </c>
      <c r="B125" s="15" t="s">
        <v>3087</v>
      </c>
      <c r="C125" s="15" t="s">
        <v>292</v>
      </c>
      <c r="D125" s="15" t="str">
        <f t="shared" si="1"/>
        <v>PowerG Motion Detector</v>
      </c>
      <c r="E125" s="15">
        <v>1</v>
      </c>
      <c r="F125" s="15" t="s">
        <v>3283</v>
      </c>
      <c r="G125" s="15" t="s">
        <v>3286</v>
      </c>
      <c r="H125" s="15" t="s">
        <v>3275</v>
      </c>
      <c r="I125" s="15" t="s">
        <v>3286</v>
      </c>
    </row>
    <row r="126" spans="1:9" ht="15" customHeight="1" x14ac:dyDescent="0.25">
      <c r="A126" s="15" t="s">
        <v>3285</v>
      </c>
      <c r="B126" s="15" t="s">
        <v>3087</v>
      </c>
      <c r="C126" s="15" t="s">
        <v>209</v>
      </c>
      <c r="D126" s="15" t="str">
        <f t="shared" si="1"/>
        <v>D-Link WI-FI Range Extender</v>
      </c>
      <c r="E126" s="15">
        <v>1</v>
      </c>
      <c r="F126" s="15" t="s">
        <v>3283</v>
      </c>
      <c r="G126" s="15" t="s">
        <v>3286</v>
      </c>
      <c r="H126" s="15" t="s">
        <v>3275</v>
      </c>
      <c r="I126" s="15" t="s">
        <v>3286</v>
      </c>
    </row>
    <row r="127" spans="1:9" ht="15" customHeight="1" x14ac:dyDescent="0.25">
      <c r="A127" s="15" t="s">
        <v>3285</v>
      </c>
      <c r="B127" s="15" t="s">
        <v>3087</v>
      </c>
      <c r="C127" s="15" t="s">
        <v>400</v>
      </c>
      <c r="D127" s="15" t="str">
        <f t="shared" si="1"/>
        <v>PowerG Panic Button Remote</v>
      </c>
      <c r="E127" s="15">
        <v>1</v>
      </c>
      <c r="F127" s="15" t="s">
        <v>3283</v>
      </c>
      <c r="G127" s="15" t="s">
        <v>3286</v>
      </c>
      <c r="H127" s="15" t="s">
        <v>3275</v>
      </c>
      <c r="I127" s="15" t="s">
        <v>3286</v>
      </c>
    </row>
    <row r="128" spans="1:9" ht="15" customHeight="1" x14ac:dyDescent="0.25">
      <c r="A128" s="15" t="s">
        <v>3285</v>
      </c>
      <c r="B128" s="15" t="s">
        <v>3087</v>
      </c>
      <c r="C128" s="15" t="s">
        <v>206</v>
      </c>
      <c r="D128" s="15" t="str">
        <f t="shared" si="1"/>
        <v>2 way voice response</v>
      </c>
      <c r="E128" s="15">
        <v>1</v>
      </c>
      <c r="F128" s="15" t="s">
        <v>3283</v>
      </c>
      <c r="G128" s="15" t="s">
        <v>3286</v>
      </c>
      <c r="H128" s="15" t="s">
        <v>3275</v>
      </c>
      <c r="I128" s="15" t="s">
        <v>3286</v>
      </c>
    </row>
    <row r="129" spans="1:9" ht="15" customHeight="1" x14ac:dyDescent="0.25">
      <c r="A129" s="15" t="s">
        <v>3285</v>
      </c>
      <c r="B129" s="15" t="s">
        <v>3087</v>
      </c>
      <c r="C129" s="15" t="s">
        <v>129</v>
      </c>
      <c r="D129" s="15" t="str">
        <f t="shared" si="1"/>
        <v>Mobile App</v>
      </c>
      <c r="E129" s="15">
        <v>1</v>
      </c>
      <c r="F129" s="15" t="s">
        <v>3283</v>
      </c>
      <c r="G129" s="15" t="s">
        <v>3286</v>
      </c>
      <c r="H129" s="15" t="s">
        <v>3275</v>
      </c>
      <c r="I129" s="15" t="s">
        <v>3286</v>
      </c>
    </row>
    <row r="130" spans="1:9" ht="15" customHeight="1" x14ac:dyDescent="0.25">
      <c r="A130" s="15" t="s">
        <v>3285</v>
      </c>
      <c r="B130" s="15" t="s">
        <v>3087</v>
      </c>
      <c r="C130" s="15" t="s">
        <v>210</v>
      </c>
      <c r="D130" s="15" t="str">
        <f t="shared" ref="D130:D193" si="2">VLOOKUP(C130,masterdata,3,0)</f>
        <v>Weather to Panel</v>
      </c>
      <c r="E130" s="15">
        <v>1</v>
      </c>
      <c r="F130" s="15" t="s">
        <v>3283</v>
      </c>
      <c r="G130" s="15" t="s">
        <v>3286</v>
      </c>
      <c r="H130" s="15" t="s">
        <v>3275</v>
      </c>
      <c r="I130" s="15" t="s">
        <v>3286</v>
      </c>
    </row>
    <row r="131" spans="1:9" ht="15" customHeight="1" x14ac:dyDescent="0.25">
      <c r="A131" s="15" t="s">
        <v>3285</v>
      </c>
      <c r="B131" s="15" t="s">
        <v>3087</v>
      </c>
      <c r="C131" s="15" t="s">
        <v>128</v>
      </c>
      <c r="D131" s="15" t="str">
        <f t="shared" si="2"/>
        <v>Private Guard response</v>
      </c>
      <c r="E131" s="15">
        <v>1</v>
      </c>
      <c r="F131" s="15" t="s">
        <v>3283</v>
      </c>
      <c r="G131" s="15" t="s">
        <v>3286</v>
      </c>
      <c r="H131" s="15" t="s">
        <v>3275</v>
      </c>
      <c r="I131" s="15" t="s">
        <v>3286</v>
      </c>
    </row>
    <row r="132" spans="1:9" ht="15" customHeight="1" x14ac:dyDescent="0.25">
      <c r="A132" s="15" t="s">
        <v>3285</v>
      </c>
      <c r="B132" s="15" t="s">
        <v>3087</v>
      </c>
      <c r="C132" s="15" t="s">
        <v>3243</v>
      </c>
      <c r="D132" s="15" t="str">
        <f t="shared" si="2"/>
        <v>Lawn Sign - Bell Smart Home Security English</v>
      </c>
      <c r="E132" s="15">
        <v>1</v>
      </c>
      <c r="F132" s="15" t="s">
        <v>3283</v>
      </c>
      <c r="G132" s="15" t="s">
        <v>3286</v>
      </c>
      <c r="H132" s="15" t="s">
        <v>3275</v>
      </c>
      <c r="I132" s="15" t="s">
        <v>3286</v>
      </c>
    </row>
    <row r="133" spans="1:9" ht="15" customHeight="1" x14ac:dyDescent="0.25">
      <c r="A133" s="15" t="s">
        <v>3285</v>
      </c>
      <c r="B133" s="15" t="s">
        <v>3093</v>
      </c>
      <c r="C133" s="15" t="s">
        <v>853</v>
      </c>
      <c r="D133" s="15" t="str">
        <f t="shared" si="2"/>
        <v>Qolsys IQ2 Panel - PowerG (White Box)</v>
      </c>
      <c r="E133" s="15">
        <v>1</v>
      </c>
      <c r="F133" s="15" t="s">
        <v>3283</v>
      </c>
      <c r="G133" s="15" t="s">
        <v>3286</v>
      </c>
      <c r="H133" s="15" t="s">
        <v>3275</v>
      </c>
      <c r="I133" s="15" t="s">
        <v>3286</v>
      </c>
    </row>
    <row r="134" spans="1:9" ht="15" customHeight="1" x14ac:dyDescent="0.25">
      <c r="A134" s="15" t="s">
        <v>3285</v>
      </c>
      <c r="B134" s="15" t="s">
        <v>3093</v>
      </c>
      <c r="C134" s="15" t="s">
        <v>209</v>
      </c>
      <c r="D134" s="15" t="str">
        <f t="shared" si="2"/>
        <v>D-Link WI-FI Range Extender</v>
      </c>
      <c r="E134" s="15">
        <v>1</v>
      </c>
      <c r="F134" s="15" t="s">
        <v>3283</v>
      </c>
      <c r="G134" s="15" t="s">
        <v>3286</v>
      </c>
      <c r="H134" s="15" t="s">
        <v>3275</v>
      </c>
      <c r="I134" s="15" t="s">
        <v>3286</v>
      </c>
    </row>
    <row r="135" spans="1:9" ht="15" customHeight="1" x14ac:dyDescent="0.25">
      <c r="A135" s="15" t="s">
        <v>3285</v>
      </c>
      <c r="B135" s="15" t="s">
        <v>3093</v>
      </c>
      <c r="C135" s="15" t="s">
        <v>400</v>
      </c>
      <c r="D135" s="15" t="str">
        <f t="shared" si="2"/>
        <v>PowerG Panic Button Remote</v>
      </c>
      <c r="E135" s="15">
        <v>1</v>
      </c>
      <c r="F135" s="15" t="s">
        <v>3283</v>
      </c>
      <c r="G135" s="15" t="s">
        <v>3286</v>
      </c>
      <c r="H135" s="15" t="s">
        <v>3275</v>
      </c>
      <c r="I135" s="15" t="s">
        <v>3286</v>
      </c>
    </row>
    <row r="136" spans="1:9" ht="15" customHeight="1" x14ac:dyDescent="0.25">
      <c r="A136" s="15" t="s">
        <v>3285</v>
      </c>
      <c r="B136" s="15" t="s">
        <v>3093</v>
      </c>
      <c r="C136" s="15" t="s">
        <v>381</v>
      </c>
      <c r="D136" s="15" t="str">
        <f t="shared" si="2"/>
        <v>1TB Stream Video Recorder (SVR)</v>
      </c>
      <c r="E136" s="15">
        <v>1</v>
      </c>
      <c r="F136" s="15" t="s">
        <v>3283</v>
      </c>
      <c r="G136" s="15" t="s">
        <v>3286</v>
      </c>
      <c r="H136" s="15" t="s">
        <v>3275</v>
      </c>
      <c r="I136" s="15" t="s">
        <v>3286</v>
      </c>
    </row>
    <row r="137" spans="1:9" ht="15" customHeight="1" x14ac:dyDescent="0.25">
      <c r="A137" s="15" t="s">
        <v>3285</v>
      </c>
      <c r="B137" s="15" t="s">
        <v>3093</v>
      </c>
      <c r="C137" s="15" t="s">
        <v>206</v>
      </c>
      <c r="D137" s="15" t="str">
        <f t="shared" si="2"/>
        <v>2 way voice response</v>
      </c>
      <c r="E137" s="15">
        <v>1</v>
      </c>
      <c r="F137" s="15" t="s">
        <v>3283</v>
      </c>
      <c r="G137" s="15" t="s">
        <v>3286</v>
      </c>
      <c r="H137" s="15" t="s">
        <v>3275</v>
      </c>
      <c r="I137" s="15" t="s">
        <v>3286</v>
      </c>
    </row>
    <row r="138" spans="1:9" ht="15" customHeight="1" x14ac:dyDescent="0.25">
      <c r="A138" s="15" t="s">
        <v>3285</v>
      </c>
      <c r="B138" s="15" t="s">
        <v>3093</v>
      </c>
      <c r="C138" s="15" t="s">
        <v>129</v>
      </c>
      <c r="D138" s="15" t="str">
        <f t="shared" si="2"/>
        <v>Mobile App</v>
      </c>
      <c r="E138" s="15">
        <v>1</v>
      </c>
      <c r="F138" s="15" t="s">
        <v>3283</v>
      </c>
      <c r="G138" s="15" t="s">
        <v>3286</v>
      </c>
      <c r="H138" s="15" t="s">
        <v>3275</v>
      </c>
      <c r="I138" s="15" t="s">
        <v>3286</v>
      </c>
    </row>
    <row r="139" spans="1:9" ht="15" customHeight="1" x14ac:dyDescent="0.25">
      <c r="A139" s="15" t="s">
        <v>3285</v>
      </c>
      <c r="B139" s="15" t="s">
        <v>3093</v>
      </c>
      <c r="C139" s="15" t="s">
        <v>3546</v>
      </c>
      <c r="D139" s="15" t="str">
        <f t="shared" si="2"/>
        <v>Stream Video Recorder (SVR)</v>
      </c>
      <c r="E139" s="15">
        <v>1</v>
      </c>
      <c r="F139" s="15" t="s">
        <v>3283</v>
      </c>
      <c r="G139" s="15" t="s">
        <v>3286</v>
      </c>
      <c r="H139" s="15" t="s">
        <v>3275</v>
      </c>
      <c r="I139" s="15" t="s">
        <v>3286</v>
      </c>
    </row>
    <row r="140" spans="1:9" ht="15" customHeight="1" x14ac:dyDescent="0.25">
      <c r="A140" s="15" t="s">
        <v>3285</v>
      </c>
      <c r="B140" s="15" t="s">
        <v>3093</v>
      </c>
      <c r="C140" s="15" t="s">
        <v>128</v>
      </c>
      <c r="D140" s="15" t="str">
        <f t="shared" si="2"/>
        <v>Private Guard response</v>
      </c>
      <c r="E140" s="15">
        <v>1</v>
      </c>
      <c r="F140" s="15" t="s">
        <v>3283</v>
      </c>
      <c r="G140" s="15" t="s">
        <v>3286</v>
      </c>
      <c r="H140" s="15" t="s">
        <v>3275</v>
      </c>
      <c r="I140" s="15" t="s">
        <v>3286</v>
      </c>
    </row>
    <row r="141" spans="1:9" ht="15" customHeight="1" x14ac:dyDescent="0.25">
      <c r="A141" s="15" t="s">
        <v>3285</v>
      </c>
      <c r="B141" s="15" t="s">
        <v>3093</v>
      </c>
      <c r="C141" s="15" t="s">
        <v>210</v>
      </c>
      <c r="D141" s="15" t="str">
        <f t="shared" si="2"/>
        <v>Weather to Panel</v>
      </c>
      <c r="E141" s="15">
        <v>1</v>
      </c>
      <c r="F141" s="15" t="s">
        <v>3283</v>
      </c>
      <c r="G141" s="15" t="s">
        <v>3286</v>
      </c>
      <c r="H141" s="15" t="s">
        <v>3275</v>
      </c>
      <c r="I141" s="15" t="s">
        <v>3286</v>
      </c>
    </row>
    <row r="142" spans="1:9" ht="15" customHeight="1" x14ac:dyDescent="0.25">
      <c r="A142" s="15" t="s">
        <v>3285</v>
      </c>
      <c r="B142" s="15" t="s">
        <v>3093</v>
      </c>
      <c r="C142" s="15" t="s">
        <v>3243</v>
      </c>
      <c r="D142" s="15" t="str">
        <f t="shared" si="2"/>
        <v>Lawn Sign - Bell Smart Home Security English</v>
      </c>
      <c r="E142" s="15">
        <v>1</v>
      </c>
      <c r="F142" s="15" t="s">
        <v>3283</v>
      </c>
      <c r="G142" s="15" t="s">
        <v>3286</v>
      </c>
      <c r="H142" s="15" t="s">
        <v>3275</v>
      </c>
      <c r="I142" s="15" t="s">
        <v>3286</v>
      </c>
    </row>
    <row r="143" spans="1:9" ht="15" customHeight="1" x14ac:dyDescent="0.25">
      <c r="A143" s="15" t="s">
        <v>3285</v>
      </c>
      <c r="B143" s="15" t="s">
        <v>3095</v>
      </c>
      <c r="C143" s="15" t="s">
        <v>853</v>
      </c>
      <c r="D143" s="15" t="str">
        <f t="shared" si="2"/>
        <v>Qolsys IQ2 Panel - PowerG (White Box)</v>
      </c>
      <c r="E143" s="15">
        <v>1</v>
      </c>
      <c r="F143" s="15" t="s">
        <v>3283</v>
      </c>
      <c r="G143" s="15" t="s">
        <v>3286</v>
      </c>
      <c r="H143" s="15" t="s">
        <v>3275</v>
      </c>
      <c r="I143" s="15" t="s">
        <v>3286</v>
      </c>
    </row>
    <row r="144" spans="1:9" ht="15" customHeight="1" x14ac:dyDescent="0.25">
      <c r="A144" s="15" t="s">
        <v>3285</v>
      </c>
      <c r="B144" s="15" t="s">
        <v>3095</v>
      </c>
      <c r="C144" s="15" t="s">
        <v>932</v>
      </c>
      <c r="D144" s="15" t="str">
        <f t="shared" si="2"/>
        <v>PowerG Door / Window Vanishing Sensor</v>
      </c>
      <c r="E144" s="15">
        <v>2</v>
      </c>
      <c r="F144" s="15" t="s">
        <v>3283</v>
      </c>
      <c r="G144" s="15" t="s">
        <v>3286</v>
      </c>
      <c r="H144" s="15" t="s">
        <v>3275</v>
      </c>
      <c r="I144" s="15" t="s">
        <v>3286</v>
      </c>
    </row>
    <row r="145" spans="1:10" ht="15" customHeight="1" x14ac:dyDescent="0.25">
      <c r="A145" s="15" t="s">
        <v>3285</v>
      </c>
      <c r="B145" s="15" t="s">
        <v>3095</v>
      </c>
      <c r="C145" s="15" t="s">
        <v>292</v>
      </c>
      <c r="D145" s="15" t="str">
        <f t="shared" si="2"/>
        <v>PowerG Motion Detector</v>
      </c>
      <c r="E145" s="15">
        <v>1</v>
      </c>
      <c r="F145" s="15" t="s">
        <v>3283</v>
      </c>
      <c r="G145" s="15" t="s">
        <v>3286</v>
      </c>
      <c r="H145" s="15" t="s">
        <v>3275</v>
      </c>
      <c r="I145" s="15" t="s">
        <v>3286</v>
      </c>
    </row>
    <row r="146" spans="1:10" ht="15" customHeight="1" x14ac:dyDescent="0.25">
      <c r="A146" s="15" t="s">
        <v>3285</v>
      </c>
      <c r="B146" s="15" t="s">
        <v>3095</v>
      </c>
      <c r="C146" s="15" t="s">
        <v>209</v>
      </c>
      <c r="D146" s="15" t="str">
        <f t="shared" si="2"/>
        <v>D-Link WI-FI Range Extender</v>
      </c>
      <c r="E146" s="15">
        <v>1</v>
      </c>
      <c r="F146" s="15" t="s">
        <v>3283</v>
      </c>
      <c r="G146" s="15" t="s">
        <v>3286</v>
      </c>
      <c r="H146" s="15" t="s">
        <v>3275</v>
      </c>
      <c r="I146" s="15" t="s">
        <v>3286</v>
      </c>
    </row>
    <row r="147" spans="1:10" ht="15" customHeight="1" x14ac:dyDescent="0.25">
      <c r="A147" s="15" t="s">
        <v>3285</v>
      </c>
      <c r="B147" s="15" t="s">
        <v>3095</v>
      </c>
      <c r="C147" s="15" t="s">
        <v>400</v>
      </c>
      <c r="D147" s="15" t="str">
        <f t="shared" si="2"/>
        <v>PowerG Panic Button Remote</v>
      </c>
      <c r="E147" s="15">
        <v>1</v>
      </c>
      <c r="F147" s="15" t="s">
        <v>3283</v>
      </c>
      <c r="G147" s="15" t="s">
        <v>3286</v>
      </c>
      <c r="H147" s="15" t="s">
        <v>3275</v>
      </c>
      <c r="I147" s="15" t="s">
        <v>3286</v>
      </c>
    </row>
    <row r="148" spans="1:10" ht="15" customHeight="1" x14ac:dyDescent="0.25">
      <c r="A148" s="15" t="s">
        <v>3285</v>
      </c>
      <c r="B148" s="15" t="s">
        <v>3095</v>
      </c>
      <c r="C148" s="15" t="s">
        <v>381</v>
      </c>
      <c r="D148" s="15" t="str">
        <f t="shared" si="2"/>
        <v>1TB Stream Video Recorder (SVR)</v>
      </c>
      <c r="E148" s="15">
        <v>1</v>
      </c>
      <c r="F148" s="15" t="s">
        <v>3283</v>
      </c>
      <c r="G148" s="15" t="s">
        <v>3286</v>
      </c>
      <c r="H148" s="15" t="s">
        <v>3275</v>
      </c>
      <c r="I148" s="15" t="s">
        <v>3286</v>
      </c>
    </row>
    <row r="149" spans="1:10" ht="15" customHeight="1" x14ac:dyDescent="0.25">
      <c r="A149" s="15" t="s">
        <v>3285</v>
      </c>
      <c r="B149" s="15" t="s">
        <v>3095</v>
      </c>
      <c r="C149" s="15" t="s">
        <v>206</v>
      </c>
      <c r="D149" s="15" t="str">
        <f t="shared" si="2"/>
        <v>2 way voice response</v>
      </c>
      <c r="E149" s="15">
        <v>1</v>
      </c>
      <c r="F149" s="15" t="s">
        <v>3283</v>
      </c>
      <c r="G149" s="15" t="s">
        <v>3286</v>
      </c>
      <c r="H149" s="15" t="s">
        <v>3275</v>
      </c>
      <c r="I149" s="15" t="s">
        <v>3286</v>
      </c>
    </row>
    <row r="150" spans="1:10" ht="15" customHeight="1" x14ac:dyDescent="0.25">
      <c r="A150" s="15" t="s">
        <v>3285</v>
      </c>
      <c r="B150" s="15" t="s">
        <v>3095</v>
      </c>
      <c r="C150" s="15" t="s">
        <v>129</v>
      </c>
      <c r="D150" s="15" t="str">
        <f t="shared" si="2"/>
        <v>Mobile App</v>
      </c>
      <c r="E150" s="15">
        <v>1</v>
      </c>
      <c r="F150" s="15" t="s">
        <v>3283</v>
      </c>
      <c r="G150" s="15" t="s">
        <v>3286</v>
      </c>
      <c r="H150" s="15" t="s">
        <v>3275</v>
      </c>
      <c r="I150" s="15" t="s">
        <v>3286</v>
      </c>
    </row>
    <row r="151" spans="1:10" ht="15" customHeight="1" x14ac:dyDescent="0.25">
      <c r="A151" s="15" t="s">
        <v>3285</v>
      </c>
      <c r="B151" s="15" t="s">
        <v>3095</v>
      </c>
      <c r="C151" s="15" t="s">
        <v>3546</v>
      </c>
      <c r="D151" s="15" t="str">
        <f t="shared" si="2"/>
        <v>Stream Video Recorder (SVR)</v>
      </c>
      <c r="E151" s="15">
        <v>1</v>
      </c>
      <c r="F151" s="15" t="s">
        <v>3283</v>
      </c>
      <c r="G151" s="15" t="s">
        <v>3286</v>
      </c>
      <c r="H151" s="15" t="s">
        <v>3275</v>
      </c>
      <c r="I151" s="15" t="s">
        <v>3286</v>
      </c>
    </row>
    <row r="152" spans="1:10" ht="15" customHeight="1" x14ac:dyDescent="0.25">
      <c r="A152" s="15" t="s">
        <v>3285</v>
      </c>
      <c r="B152" s="15" t="s">
        <v>3095</v>
      </c>
      <c r="C152" s="15" t="s">
        <v>210</v>
      </c>
      <c r="D152" s="15" t="str">
        <f t="shared" si="2"/>
        <v>Weather to Panel</v>
      </c>
      <c r="E152" s="15">
        <v>1</v>
      </c>
      <c r="F152" s="15" t="s">
        <v>3283</v>
      </c>
      <c r="G152" s="15" t="s">
        <v>3286</v>
      </c>
      <c r="H152" s="15" t="s">
        <v>3275</v>
      </c>
      <c r="I152" s="15" t="s">
        <v>3286</v>
      </c>
    </row>
    <row r="153" spans="1:10" ht="15" customHeight="1" x14ac:dyDescent="0.25">
      <c r="A153" s="15" t="s">
        <v>3285</v>
      </c>
      <c r="B153" s="15" t="s">
        <v>3095</v>
      </c>
      <c r="C153" s="15" t="s">
        <v>3243</v>
      </c>
      <c r="D153" s="15" t="str">
        <f t="shared" si="2"/>
        <v>Lawn Sign - Bell Smart Home Security English</v>
      </c>
      <c r="E153" s="15">
        <v>1</v>
      </c>
      <c r="F153" s="15" t="s">
        <v>3283</v>
      </c>
      <c r="G153" s="15" t="s">
        <v>3286</v>
      </c>
      <c r="H153" s="15" t="s">
        <v>3275</v>
      </c>
      <c r="I153" s="15" t="s">
        <v>3286</v>
      </c>
    </row>
    <row r="154" spans="1:10" ht="15" customHeight="1" x14ac:dyDescent="0.25">
      <c r="A154" s="15" t="s">
        <v>3285</v>
      </c>
      <c r="B154" s="15" t="s">
        <v>3095</v>
      </c>
      <c r="C154" s="15" t="s">
        <v>128</v>
      </c>
      <c r="D154" s="15" t="str">
        <f t="shared" si="2"/>
        <v>Private Guard response</v>
      </c>
      <c r="E154" s="15">
        <v>1</v>
      </c>
      <c r="F154" s="15" t="s">
        <v>3283</v>
      </c>
      <c r="G154" s="15" t="s">
        <v>3286</v>
      </c>
      <c r="H154" s="15" t="s">
        <v>3275</v>
      </c>
      <c r="I154" s="15" t="s">
        <v>3286</v>
      </c>
    </row>
    <row r="155" spans="1:10" ht="15" customHeight="1" x14ac:dyDescent="0.25">
      <c r="A155" s="15" t="s">
        <v>3285</v>
      </c>
      <c r="B155" s="15" t="s">
        <v>3340</v>
      </c>
      <c r="C155" s="15" t="s">
        <v>3691</v>
      </c>
      <c r="D155" s="15" t="str">
        <f t="shared" si="2"/>
        <v>Video Analytics</v>
      </c>
      <c r="E155" s="15">
        <v>1</v>
      </c>
      <c r="F155" s="15" t="s">
        <v>3283</v>
      </c>
      <c r="G155" s="15" t="s">
        <v>3286</v>
      </c>
      <c r="H155" s="15" t="s">
        <v>3275</v>
      </c>
      <c r="I155" s="15" t="s">
        <v>3286</v>
      </c>
    </row>
    <row r="156" spans="1:10" ht="15" customHeight="1" x14ac:dyDescent="0.25">
      <c r="A156" s="15" t="s">
        <v>3285</v>
      </c>
      <c r="B156" s="15" t="s">
        <v>3342</v>
      </c>
      <c r="C156" s="15" t="s">
        <v>3691</v>
      </c>
      <c r="D156" s="15" t="str">
        <f t="shared" si="2"/>
        <v>Video Analytics</v>
      </c>
      <c r="E156" s="15">
        <v>1</v>
      </c>
      <c r="F156" s="15" t="s">
        <v>3283</v>
      </c>
      <c r="G156" s="15" t="s">
        <v>3286</v>
      </c>
      <c r="H156" s="15" t="s">
        <v>3275</v>
      </c>
      <c r="I156" s="15" t="s">
        <v>3286</v>
      </c>
      <c r="J156" s="9"/>
    </row>
    <row r="157" spans="1:10" ht="15" customHeight="1" x14ac:dyDescent="0.25">
      <c r="A157" s="15" t="s">
        <v>3285</v>
      </c>
      <c r="B157" s="15" t="s">
        <v>3345</v>
      </c>
      <c r="C157" s="15" t="s">
        <v>3691</v>
      </c>
      <c r="D157" s="15" t="str">
        <f t="shared" si="2"/>
        <v>Video Analytics</v>
      </c>
      <c r="E157" s="15">
        <v>1</v>
      </c>
      <c r="F157" s="15" t="s">
        <v>3283</v>
      </c>
      <c r="G157" s="15" t="s">
        <v>3286</v>
      </c>
      <c r="H157" s="15" t="s">
        <v>3275</v>
      </c>
      <c r="I157" s="15" t="s">
        <v>3286</v>
      </c>
      <c r="J157" s="9"/>
    </row>
    <row r="158" spans="1:10" ht="15" customHeight="1" x14ac:dyDescent="0.25">
      <c r="A158" s="15" t="s">
        <v>3285</v>
      </c>
      <c r="B158" s="15" t="s">
        <v>3346</v>
      </c>
      <c r="C158" s="15" t="s">
        <v>3691</v>
      </c>
      <c r="D158" s="15" t="str">
        <f t="shared" si="2"/>
        <v>Video Analytics</v>
      </c>
      <c r="E158" s="15">
        <v>1</v>
      </c>
      <c r="F158" s="15" t="s">
        <v>3283</v>
      </c>
      <c r="G158" s="15" t="s">
        <v>3286</v>
      </c>
      <c r="H158" s="15" t="s">
        <v>3275</v>
      </c>
      <c r="I158" s="15" t="s">
        <v>3286</v>
      </c>
    </row>
    <row r="159" spans="1:10" ht="15" customHeight="1" x14ac:dyDescent="0.25">
      <c r="A159" s="15" t="s">
        <v>3285</v>
      </c>
      <c r="B159" s="15" t="s">
        <v>3086</v>
      </c>
      <c r="C159" s="15" t="s">
        <v>3691</v>
      </c>
      <c r="D159" s="15" t="str">
        <f t="shared" si="2"/>
        <v>Video Analytics</v>
      </c>
      <c r="E159" s="15">
        <v>1</v>
      </c>
      <c r="F159" s="15" t="s">
        <v>3283</v>
      </c>
      <c r="G159" s="15" t="s">
        <v>3286</v>
      </c>
      <c r="H159" s="15" t="s">
        <v>3275</v>
      </c>
      <c r="I159" s="15" t="s">
        <v>3286</v>
      </c>
    </row>
    <row r="160" spans="1:10" ht="15" customHeight="1" x14ac:dyDescent="0.25">
      <c r="A160" s="15" t="s">
        <v>3285</v>
      </c>
      <c r="B160" s="15" t="s">
        <v>3087</v>
      </c>
      <c r="C160" s="15" t="s">
        <v>3691</v>
      </c>
      <c r="D160" s="15" t="str">
        <f t="shared" si="2"/>
        <v>Video Analytics</v>
      </c>
      <c r="E160" s="15">
        <v>1</v>
      </c>
      <c r="F160" s="15" t="s">
        <v>3283</v>
      </c>
      <c r="G160" s="15" t="s">
        <v>3286</v>
      </c>
      <c r="H160" s="15" t="s">
        <v>3275</v>
      </c>
      <c r="I160" s="15" t="s">
        <v>3286</v>
      </c>
    </row>
    <row r="161" spans="1:10" ht="15" customHeight="1" x14ac:dyDescent="0.25">
      <c r="A161" s="15" t="s">
        <v>3285</v>
      </c>
      <c r="B161" s="15" t="s">
        <v>727</v>
      </c>
      <c r="C161" s="15" t="s">
        <v>3691</v>
      </c>
      <c r="D161" s="15" t="str">
        <f t="shared" si="2"/>
        <v>Video Analytics</v>
      </c>
      <c r="E161" s="15">
        <v>1</v>
      </c>
      <c r="F161" s="15" t="s">
        <v>3283</v>
      </c>
      <c r="G161" s="15" t="s">
        <v>3286</v>
      </c>
      <c r="H161" s="15" t="s">
        <v>3275</v>
      </c>
      <c r="I161" s="15" t="s">
        <v>3286</v>
      </c>
    </row>
    <row r="162" spans="1:10" ht="15" customHeight="1" x14ac:dyDescent="0.25">
      <c r="A162" s="15" t="s">
        <v>3285</v>
      </c>
      <c r="B162" s="15" t="s">
        <v>298</v>
      </c>
      <c r="C162" s="15" t="s">
        <v>3691</v>
      </c>
      <c r="D162" s="15" t="str">
        <f t="shared" si="2"/>
        <v>Video Analytics</v>
      </c>
      <c r="E162" s="15">
        <v>1</v>
      </c>
      <c r="F162" s="15" t="s">
        <v>3283</v>
      </c>
      <c r="G162" s="15" t="s">
        <v>3286</v>
      </c>
      <c r="H162" s="15" t="s">
        <v>3275</v>
      </c>
      <c r="I162" s="15" t="s">
        <v>3286</v>
      </c>
    </row>
    <row r="163" spans="1:10" ht="15" customHeight="1" x14ac:dyDescent="0.25">
      <c r="A163" s="15" t="s">
        <v>3285</v>
      </c>
      <c r="B163" s="15" t="s">
        <v>3093</v>
      </c>
      <c r="C163" s="15" t="s">
        <v>3691</v>
      </c>
      <c r="D163" s="15" t="str">
        <f t="shared" si="2"/>
        <v>Video Analytics</v>
      </c>
      <c r="E163" s="15">
        <v>1</v>
      </c>
      <c r="F163" s="15" t="s">
        <v>3283</v>
      </c>
      <c r="G163" s="15" t="s">
        <v>3286</v>
      </c>
      <c r="H163" s="15" t="s">
        <v>3275</v>
      </c>
      <c r="I163" s="15" t="s">
        <v>3286</v>
      </c>
    </row>
    <row r="164" spans="1:10" ht="15" customHeight="1" x14ac:dyDescent="0.25">
      <c r="A164" s="15" t="s">
        <v>3285</v>
      </c>
      <c r="B164" s="15" t="s">
        <v>3095</v>
      </c>
      <c r="C164" s="15" t="s">
        <v>3691</v>
      </c>
      <c r="D164" s="15" t="str">
        <f t="shared" si="2"/>
        <v>Video Analytics</v>
      </c>
      <c r="E164" s="15">
        <v>1</v>
      </c>
      <c r="F164" s="15" t="s">
        <v>3283</v>
      </c>
      <c r="G164" s="15" t="s">
        <v>3286</v>
      </c>
      <c r="H164" s="15" t="s">
        <v>3275</v>
      </c>
      <c r="I164" s="15" t="s">
        <v>3286</v>
      </c>
    </row>
    <row r="165" spans="1:10" ht="15" customHeight="1" x14ac:dyDescent="0.25">
      <c r="A165" s="15" t="s">
        <v>3285</v>
      </c>
      <c r="B165" s="15" t="s">
        <v>3340</v>
      </c>
      <c r="C165" s="15" t="s">
        <v>258</v>
      </c>
      <c r="D165" s="15" t="str">
        <f t="shared" si="2"/>
        <v>Severe Weather notification</v>
      </c>
      <c r="E165" s="15">
        <v>1</v>
      </c>
      <c r="F165" s="15" t="s">
        <v>3283</v>
      </c>
      <c r="G165" s="15" t="s">
        <v>3286</v>
      </c>
      <c r="H165" s="15" t="s">
        <v>3275</v>
      </c>
      <c r="I165" s="15" t="s">
        <v>3286</v>
      </c>
    </row>
    <row r="166" spans="1:10" ht="15" customHeight="1" x14ac:dyDescent="0.25">
      <c r="A166" s="15" t="s">
        <v>3285</v>
      </c>
      <c r="B166" s="15" t="s">
        <v>3342</v>
      </c>
      <c r="C166" s="15" t="s">
        <v>258</v>
      </c>
      <c r="D166" s="15" t="str">
        <f t="shared" si="2"/>
        <v>Severe Weather notification</v>
      </c>
      <c r="E166" s="15">
        <v>1</v>
      </c>
      <c r="F166" s="15" t="s">
        <v>3283</v>
      </c>
      <c r="G166" s="15" t="s">
        <v>3286</v>
      </c>
      <c r="H166" s="15" t="s">
        <v>3275</v>
      </c>
      <c r="I166" s="15" t="s">
        <v>3286</v>
      </c>
      <c r="J166" s="9"/>
    </row>
    <row r="167" spans="1:10" ht="15" customHeight="1" x14ac:dyDescent="0.25">
      <c r="A167" s="15" t="s">
        <v>3285</v>
      </c>
      <c r="B167" s="15" t="s">
        <v>3345</v>
      </c>
      <c r="C167" s="15" t="s">
        <v>258</v>
      </c>
      <c r="D167" s="15" t="str">
        <f t="shared" si="2"/>
        <v>Severe Weather notification</v>
      </c>
      <c r="E167" s="15">
        <v>1</v>
      </c>
      <c r="F167" s="15" t="s">
        <v>3283</v>
      </c>
      <c r="G167" s="15" t="s">
        <v>3286</v>
      </c>
      <c r="H167" s="15" t="s">
        <v>3275</v>
      </c>
      <c r="I167" s="15" t="s">
        <v>3286</v>
      </c>
      <c r="J167" s="9"/>
    </row>
    <row r="168" spans="1:10" ht="15" customHeight="1" x14ac:dyDescent="0.25">
      <c r="A168" s="15" t="s">
        <v>3285</v>
      </c>
      <c r="B168" s="15" t="s">
        <v>3346</v>
      </c>
      <c r="C168" s="15" t="s">
        <v>258</v>
      </c>
      <c r="D168" s="15" t="str">
        <f t="shared" si="2"/>
        <v>Severe Weather notification</v>
      </c>
      <c r="E168" s="15">
        <v>1</v>
      </c>
      <c r="F168" s="15" t="s">
        <v>3283</v>
      </c>
      <c r="G168" s="15" t="s">
        <v>3286</v>
      </c>
      <c r="H168" s="15" t="s">
        <v>3275</v>
      </c>
      <c r="I168" s="15" t="s">
        <v>3286</v>
      </c>
    </row>
    <row r="169" spans="1:10" ht="15" customHeight="1" x14ac:dyDescent="0.25">
      <c r="A169" s="15" t="s">
        <v>3285</v>
      </c>
      <c r="B169" s="15" t="s">
        <v>3086</v>
      </c>
      <c r="C169" s="15" t="s">
        <v>258</v>
      </c>
      <c r="D169" s="15" t="str">
        <f t="shared" si="2"/>
        <v>Severe Weather notification</v>
      </c>
      <c r="E169" s="15">
        <v>1</v>
      </c>
      <c r="F169" s="15" t="s">
        <v>3283</v>
      </c>
      <c r="G169" s="15" t="s">
        <v>3286</v>
      </c>
      <c r="H169" s="15" t="s">
        <v>3275</v>
      </c>
      <c r="I169" s="15" t="s">
        <v>3286</v>
      </c>
    </row>
    <row r="170" spans="1:10" ht="15" customHeight="1" x14ac:dyDescent="0.25">
      <c r="A170" s="15" t="s">
        <v>3285</v>
      </c>
      <c r="B170" s="15" t="s">
        <v>3087</v>
      </c>
      <c r="C170" s="15" t="s">
        <v>258</v>
      </c>
      <c r="D170" s="15" t="str">
        <f t="shared" si="2"/>
        <v>Severe Weather notification</v>
      </c>
      <c r="E170" s="15">
        <v>1</v>
      </c>
      <c r="F170" s="15" t="s">
        <v>3283</v>
      </c>
      <c r="G170" s="15" t="s">
        <v>3286</v>
      </c>
      <c r="H170" s="15" t="s">
        <v>3275</v>
      </c>
      <c r="I170" s="15" t="s">
        <v>3286</v>
      </c>
    </row>
    <row r="171" spans="1:10" ht="15" customHeight="1" x14ac:dyDescent="0.25">
      <c r="A171" s="15" t="s">
        <v>3285</v>
      </c>
      <c r="B171" s="15" t="s">
        <v>727</v>
      </c>
      <c r="C171" s="15" t="s">
        <v>258</v>
      </c>
      <c r="D171" s="15" t="str">
        <f t="shared" si="2"/>
        <v>Severe Weather notification</v>
      </c>
      <c r="E171" s="15">
        <v>1</v>
      </c>
      <c r="F171" s="15" t="s">
        <v>3283</v>
      </c>
      <c r="G171" s="15" t="s">
        <v>3286</v>
      </c>
      <c r="H171" s="15" t="s">
        <v>3275</v>
      </c>
      <c r="I171" s="15" t="s">
        <v>3286</v>
      </c>
    </row>
    <row r="172" spans="1:10" ht="15" customHeight="1" x14ac:dyDescent="0.25">
      <c r="A172" s="15" t="s">
        <v>3285</v>
      </c>
      <c r="B172" s="15" t="s">
        <v>298</v>
      </c>
      <c r="C172" s="15" t="s">
        <v>258</v>
      </c>
      <c r="D172" s="15" t="str">
        <f t="shared" si="2"/>
        <v>Severe Weather notification</v>
      </c>
      <c r="E172" s="15">
        <v>1</v>
      </c>
      <c r="F172" s="15" t="s">
        <v>3283</v>
      </c>
      <c r="G172" s="15" t="s">
        <v>3286</v>
      </c>
      <c r="H172" s="15" t="s">
        <v>3275</v>
      </c>
      <c r="I172" s="15" t="s">
        <v>3286</v>
      </c>
    </row>
    <row r="173" spans="1:10" ht="15" customHeight="1" x14ac:dyDescent="0.25">
      <c r="A173" s="15" t="s">
        <v>3285</v>
      </c>
      <c r="B173" s="15" t="s">
        <v>3093</v>
      </c>
      <c r="C173" s="15" t="s">
        <v>258</v>
      </c>
      <c r="D173" s="15" t="str">
        <f t="shared" si="2"/>
        <v>Severe Weather notification</v>
      </c>
      <c r="E173" s="15">
        <v>1</v>
      </c>
      <c r="F173" s="15" t="s">
        <v>3283</v>
      </c>
      <c r="G173" s="15" t="s">
        <v>3286</v>
      </c>
      <c r="H173" s="15" t="s">
        <v>3275</v>
      </c>
      <c r="I173" s="15" t="s">
        <v>3286</v>
      </c>
    </row>
    <row r="174" spans="1:10" ht="15" customHeight="1" x14ac:dyDescent="0.25">
      <c r="A174" s="15" t="s">
        <v>3285</v>
      </c>
      <c r="B174" s="15" t="s">
        <v>3095</v>
      </c>
      <c r="C174" s="15" t="s">
        <v>258</v>
      </c>
      <c r="D174" s="15" t="str">
        <f t="shared" si="2"/>
        <v>Severe Weather notification</v>
      </c>
      <c r="E174" s="15">
        <v>1</v>
      </c>
      <c r="F174" s="15" t="s">
        <v>3283</v>
      </c>
      <c r="G174" s="15" t="s">
        <v>3286</v>
      </c>
      <c r="H174" s="15" t="s">
        <v>3275</v>
      </c>
      <c r="I174" s="15" t="s">
        <v>3286</v>
      </c>
    </row>
    <row r="175" spans="1:10" ht="15" customHeight="1" x14ac:dyDescent="0.25">
      <c r="A175" s="15" t="s">
        <v>3285</v>
      </c>
      <c r="B175" s="15" t="s">
        <v>724</v>
      </c>
      <c r="C175" s="15" t="s">
        <v>234</v>
      </c>
      <c r="D175" s="15" t="str">
        <f t="shared" si="2"/>
        <v>8-48 Zone Controler</v>
      </c>
      <c r="E175" s="15">
        <v>1</v>
      </c>
      <c r="F175" s="15" t="s">
        <v>3283</v>
      </c>
      <c r="G175" s="15" t="s">
        <v>3286</v>
      </c>
      <c r="H175" s="15" t="s">
        <v>3275</v>
      </c>
      <c r="I175" s="15" t="s">
        <v>3286</v>
      </c>
    </row>
    <row r="176" spans="1:10" ht="15" customHeight="1" x14ac:dyDescent="0.25">
      <c r="A176" s="15" t="s">
        <v>3285</v>
      </c>
      <c r="B176" s="15" t="s">
        <v>724</v>
      </c>
      <c r="C176" s="15" t="s">
        <v>290</v>
      </c>
      <c r="D176" s="15" t="str">
        <f t="shared" si="2"/>
        <v>Qolsys IQ2 Panel - PowerG + 345 (Grey Box)</v>
      </c>
      <c r="E176" s="15">
        <v>1</v>
      </c>
      <c r="F176" s="15" t="s">
        <v>3283</v>
      </c>
      <c r="G176" s="15" t="s">
        <v>3286</v>
      </c>
      <c r="H176" s="15" t="s">
        <v>3275</v>
      </c>
      <c r="I176" s="15" t="s">
        <v>3286</v>
      </c>
    </row>
    <row r="177" spans="1:9" ht="15" customHeight="1" x14ac:dyDescent="0.25">
      <c r="A177" s="15" t="s">
        <v>3285</v>
      </c>
      <c r="B177" s="15" t="s">
        <v>724</v>
      </c>
      <c r="C177" s="15" t="s">
        <v>479</v>
      </c>
      <c r="D177" s="15" t="str">
        <f t="shared" si="2"/>
        <v>Hardwire Battery 12 Volt/ 5Ah Battery</v>
      </c>
      <c r="E177" s="15">
        <v>1</v>
      </c>
      <c r="F177" s="15" t="s">
        <v>3283</v>
      </c>
      <c r="G177" s="15" t="s">
        <v>3286</v>
      </c>
      <c r="H177" s="15" t="s">
        <v>3275</v>
      </c>
      <c r="I177" s="15" t="s">
        <v>3286</v>
      </c>
    </row>
    <row r="178" spans="1:9" ht="15" customHeight="1" x14ac:dyDescent="0.25">
      <c r="A178" s="15" t="s">
        <v>3285</v>
      </c>
      <c r="B178" s="15" t="s">
        <v>724</v>
      </c>
      <c r="C178" s="15" t="s">
        <v>345</v>
      </c>
      <c r="D178" s="15" t="str">
        <f t="shared" si="2"/>
        <v>DSC PowerSeries System Enhancement Module</v>
      </c>
      <c r="E178" s="15">
        <v>1</v>
      </c>
      <c r="F178" s="15" t="s">
        <v>3283</v>
      </c>
      <c r="G178" s="15" t="s">
        <v>3286</v>
      </c>
      <c r="H178" s="15" t="s">
        <v>3275</v>
      </c>
      <c r="I178" s="15" t="s">
        <v>3286</v>
      </c>
    </row>
    <row r="179" spans="1:9" ht="15" customHeight="1" x14ac:dyDescent="0.25">
      <c r="A179" s="15" t="s">
        <v>3285</v>
      </c>
      <c r="B179" s="15" t="s">
        <v>724</v>
      </c>
      <c r="C179" s="15" t="s">
        <v>1767</v>
      </c>
      <c r="D179" s="15" t="str">
        <f t="shared" si="2"/>
        <v>Honeywell System Enhancement Module</v>
      </c>
      <c r="E179" s="15">
        <v>1</v>
      </c>
      <c r="F179" s="15" t="s">
        <v>3283</v>
      </c>
      <c r="G179" s="15" t="s">
        <v>3286</v>
      </c>
      <c r="H179" s="15" t="s">
        <v>3275</v>
      </c>
      <c r="I179" s="15" t="s">
        <v>3286</v>
      </c>
    </row>
    <row r="180" spans="1:9" ht="15" customHeight="1" x14ac:dyDescent="0.25">
      <c r="A180" s="15" t="s">
        <v>3285</v>
      </c>
      <c r="B180" s="15" t="s">
        <v>724</v>
      </c>
      <c r="C180" s="15" t="s">
        <v>63</v>
      </c>
      <c r="D180" s="15" t="str">
        <f t="shared" si="2"/>
        <v>2GIG Super Switch Wireless Takeover Module</v>
      </c>
      <c r="E180" s="15">
        <v>1</v>
      </c>
      <c r="F180" s="15" t="s">
        <v>3283</v>
      </c>
      <c r="G180" s="15" t="s">
        <v>3286</v>
      </c>
      <c r="H180" s="15" t="s">
        <v>3275</v>
      </c>
      <c r="I180" s="15" t="s">
        <v>3286</v>
      </c>
    </row>
    <row r="181" spans="1:9" ht="15" customHeight="1" x14ac:dyDescent="0.25">
      <c r="A181" s="15" t="s">
        <v>3285</v>
      </c>
      <c r="B181" s="15" t="s">
        <v>724</v>
      </c>
      <c r="C181" s="323" t="s">
        <v>360</v>
      </c>
      <c r="D181" s="15" t="str">
        <f t="shared" si="2"/>
        <v>HW Keypad with RF Reciever-Fixed English</v>
      </c>
      <c r="E181" s="15">
        <v>1</v>
      </c>
      <c r="F181" s="15" t="s">
        <v>3283</v>
      </c>
      <c r="G181" s="15" t="s">
        <v>3286</v>
      </c>
      <c r="H181" s="15" t="s">
        <v>3275</v>
      </c>
      <c r="I181" s="15" t="s">
        <v>3286</v>
      </c>
    </row>
    <row r="182" spans="1:9" ht="15" customHeight="1" x14ac:dyDescent="0.25">
      <c r="A182" s="15" t="s">
        <v>3285</v>
      </c>
      <c r="B182" s="15" t="s">
        <v>724</v>
      </c>
      <c r="C182" s="15" t="s">
        <v>327</v>
      </c>
      <c r="D182" s="15" t="str">
        <f t="shared" si="2"/>
        <v>DSC RFK5501 LCD Keypad with 433RF Receiver</v>
      </c>
      <c r="E182" s="15">
        <v>1</v>
      </c>
      <c r="F182" s="15" t="s">
        <v>3283</v>
      </c>
      <c r="G182" s="15" t="s">
        <v>3286</v>
      </c>
      <c r="H182" s="15" t="s">
        <v>3275</v>
      </c>
      <c r="I182" s="15" t="s">
        <v>3286</v>
      </c>
    </row>
    <row r="183" spans="1:9" ht="15" customHeight="1" x14ac:dyDescent="0.25">
      <c r="A183" s="15" t="s">
        <v>3285</v>
      </c>
      <c r="B183" s="15" t="s">
        <v>726</v>
      </c>
      <c r="C183" s="15" t="s">
        <v>206</v>
      </c>
      <c r="D183" s="15" t="str">
        <f t="shared" si="2"/>
        <v>2 way voice response</v>
      </c>
      <c r="E183" s="15">
        <v>1</v>
      </c>
      <c r="F183" s="15" t="s">
        <v>3283</v>
      </c>
      <c r="G183" s="15" t="s">
        <v>3286</v>
      </c>
      <c r="H183" s="15" t="s">
        <v>3275</v>
      </c>
      <c r="I183" s="15" t="s">
        <v>3286</v>
      </c>
    </row>
    <row r="184" spans="1:9" ht="15" customHeight="1" x14ac:dyDescent="0.25">
      <c r="A184" s="15" t="s">
        <v>3285</v>
      </c>
      <c r="B184" s="15" t="s">
        <v>726</v>
      </c>
      <c r="C184" s="15" t="s">
        <v>129</v>
      </c>
      <c r="D184" s="15" t="str">
        <f t="shared" si="2"/>
        <v>Mobile App</v>
      </c>
      <c r="E184" s="15">
        <v>1</v>
      </c>
      <c r="F184" s="15" t="s">
        <v>3283</v>
      </c>
      <c r="G184" s="15" t="s">
        <v>3286</v>
      </c>
      <c r="H184" s="15" t="s">
        <v>3275</v>
      </c>
      <c r="I184" s="15" t="s">
        <v>3286</v>
      </c>
    </row>
    <row r="185" spans="1:9" ht="15" customHeight="1" x14ac:dyDescent="0.25">
      <c r="A185" s="15" t="s">
        <v>3285</v>
      </c>
      <c r="B185" s="15" t="s">
        <v>726</v>
      </c>
      <c r="C185" s="15" t="s">
        <v>210</v>
      </c>
      <c r="D185" s="15" t="str">
        <f t="shared" si="2"/>
        <v>Weather to Panel</v>
      </c>
      <c r="E185" s="15">
        <v>1</v>
      </c>
      <c r="F185" s="15" t="s">
        <v>3283</v>
      </c>
      <c r="G185" s="15" t="s">
        <v>3286</v>
      </c>
      <c r="H185" s="15" t="s">
        <v>3275</v>
      </c>
      <c r="I185" s="15" t="s">
        <v>3286</v>
      </c>
    </row>
    <row r="186" spans="1:9" ht="15" customHeight="1" x14ac:dyDescent="0.25">
      <c r="A186" s="15" t="s">
        <v>3285</v>
      </c>
      <c r="B186" s="15" t="s">
        <v>726</v>
      </c>
      <c r="C186" s="15" t="s">
        <v>128</v>
      </c>
      <c r="D186" s="15" t="str">
        <f t="shared" si="2"/>
        <v>Private Guard response</v>
      </c>
      <c r="E186" s="15">
        <v>1</v>
      </c>
      <c r="F186" s="15" t="s">
        <v>3283</v>
      </c>
      <c r="G186" s="15" t="s">
        <v>3286</v>
      </c>
      <c r="H186" s="15" t="s">
        <v>3275</v>
      </c>
      <c r="I186" s="15" t="s">
        <v>3286</v>
      </c>
    </row>
    <row r="187" spans="1:9" ht="15" customHeight="1" x14ac:dyDescent="0.25">
      <c r="A187" s="15" t="s">
        <v>3285</v>
      </c>
      <c r="B187" s="15" t="s">
        <v>726</v>
      </c>
      <c r="C187" s="15" t="s">
        <v>3243</v>
      </c>
      <c r="D187" s="15" t="str">
        <f t="shared" si="2"/>
        <v>Lawn Sign - Bell Smart Home Security English</v>
      </c>
      <c r="E187" s="15">
        <v>1</v>
      </c>
      <c r="F187" s="15" t="s">
        <v>3283</v>
      </c>
      <c r="G187" s="15" t="s">
        <v>3286</v>
      </c>
      <c r="H187" s="15" t="s">
        <v>3275</v>
      </c>
      <c r="I187" s="15" t="s">
        <v>3286</v>
      </c>
    </row>
    <row r="188" spans="1:9" ht="15" customHeight="1" x14ac:dyDescent="0.25">
      <c r="A188" s="15" t="s">
        <v>3285</v>
      </c>
      <c r="B188" s="15" t="s">
        <v>726</v>
      </c>
      <c r="C188" s="15" t="s">
        <v>234</v>
      </c>
      <c r="D188" s="15" t="str">
        <f t="shared" si="2"/>
        <v>8-48 Zone Controler</v>
      </c>
      <c r="E188" s="15">
        <v>1</v>
      </c>
      <c r="F188" s="15" t="s">
        <v>3283</v>
      </c>
      <c r="G188" s="15" t="s">
        <v>3286</v>
      </c>
      <c r="H188" s="15" t="s">
        <v>3275</v>
      </c>
      <c r="I188" s="15" t="s">
        <v>3286</v>
      </c>
    </row>
    <row r="189" spans="1:9" ht="15" customHeight="1" x14ac:dyDescent="0.25">
      <c r="A189" s="15" t="s">
        <v>3285</v>
      </c>
      <c r="B189" s="15" t="s">
        <v>726</v>
      </c>
      <c r="C189" s="15" t="s">
        <v>290</v>
      </c>
      <c r="D189" s="15" t="str">
        <f t="shared" si="2"/>
        <v>Qolsys IQ2 Panel - PowerG + 345 (Grey Box)</v>
      </c>
      <c r="E189" s="15">
        <v>1</v>
      </c>
      <c r="F189" s="15" t="s">
        <v>3283</v>
      </c>
      <c r="G189" s="15" t="s">
        <v>3286</v>
      </c>
      <c r="H189" s="15" t="s">
        <v>3275</v>
      </c>
      <c r="I189" s="15" t="s">
        <v>3286</v>
      </c>
    </row>
    <row r="190" spans="1:9" ht="15" customHeight="1" x14ac:dyDescent="0.25">
      <c r="A190" s="15" t="s">
        <v>3285</v>
      </c>
      <c r="B190" s="15" t="s">
        <v>726</v>
      </c>
      <c r="C190" s="15" t="s">
        <v>479</v>
      </c>
      <c r="D190" s="15" t="str">
        <f t="shared" si="2"/>
        <v>Hardwire Battery 12 Volt/ 5Ah Battery</v>
      </c>
      <c r="E190" s="15">
        <v>1</v>
      </c>
      <c r="F190" s="15" t="s">
        <v>3283</v>
      </c>
      <c r="G190" s="15" t="s">
        <v>3286</v>
      </c>
      <c r="H190" s="15" t="s">
        <v>3275</v>
      </c>
      <c r="I190" s="15" t="s">
        <v>3286</v>
      </c>
    </row>
    <row r="191" spans="1:9" ht="15" customHeight="1" x14ac:dyDescent="0.25">
      <c r="A191" s="15" t="s">
        <v>3285</v>
      </c>
      <c r="B191" s="15" t="s">
        <v>726</v>
      </c>
      <c r="C191" s="15" t="s">
        <v>345</v>
      </c>
      <c r="D191" s="15" t="str">
        <f t="shared" si="2"/>
        <v>DSC PowerSeries System Enhancement Module</v>
      </c>
      <c r="E191" s="15">
        <v>1</v>
      </c>
      <c r="F191" s="15" t="s">
        <v>3283</v>
      </c>
      <c r="G191" s="15" t="s">
        <v>3286</v>
      </c>
      <c r="H191" s="15" t="s">
        <v>3275</v>
      </c>
      <c r="I191" s="15" t="s">
        <v>3286</v>
      </c>
    </row>
    <row r="192" spans="1:9" ht="15" customHeight="1" x14ac:dyDescent="0.25">
      <c r="A192" s="15" t="s">
        <v>3285</v>
      </c>
      <c r="B192" s="15" t="s">
        <v>726</v>
      </c>
      <c r="C192" s="15" t="s">
        <v>1767</v>
      </c>
      <c r="D192" s="15" t="str">
        <f t="shared" si="2"/>
        <v>Honeywell System Enhancement Module</v>
      </c>
      <c r="E192" s="15">
        <v>1</v>
      </c>
      <c r="F192" s="15" t="s">
        <v>3283</v>
      </c>
      <c r="G192" s="15" t="s">
        <v>3286</v>
      </c>
      <c r="H192" s="15" t="s">
        <v>3275</v>
      </c>
      <c r="I192" s="15" t="s">
        <v>3286</v>
      </c>
    </row>
    <row r="193" spans="1:9" ht="15" customHeight="1" x14ac:dyDescent="0.25">
      <c r="A193" s="15" t="s">
        <v>3285</v>
      </c>
      <c r="B193" s="15" t="s">
        <v>726</v>
      </c>
      <c r="C193" s="15" t="s">
        <v>63</v>
      </c>
      <c r="D193" s="15" t="str">
        <f t="shared" si="2"/>
        <v>2GIG Super Switch Wireless Takeover Module</v>
      </c>
      <c r="E193" s="15">
        <v>1</v>
      </c>
      <c r="F193" s="15" t="s">
        <v>3283</v>
      </c>
      <c r="G193" s="15" t="s">
        <v>3286</v>
      </c>
      <c r="H193" s="15" t="s">
        <v>3275</v>
      </c>
      <c r="I193" s="15" t="s">
        <v>3286</v>
      </c>
    </row>
    <row r="194" spans="1:9" ht="15" customHeight="1" x14ac:dyDescent="0.25">
      <c r="A194" s="15" t="s">
        <v>3285</v>
      </c>
      <c r="B194" s="15" t="s">
        <v>726</v>
      </c>
      <c r="C194" s="15" t="s">
        <v>360</v>
      </c>
      <c r="D194" s="15" t="str">
        <f t="shared" ref="D194:D257" si="3">VLOOKUP(C194,masterdata,3,0)</f>
        <v>HW Keypad with RF Reciever-Fixed English</v>
      </c>
      <c r="E194" s="15">
        <v>1</v>
      </c>
      <c r="F194" s="15" t="s">
        <v>3283</v>
      </c>
      <c r="G194" s="15" t="s">
        <v>3286</v>
      </c>
      <c r="H194" s="15" t="s">
        <v>3275</v>
      </c>
      <c r="I194" s="15" t="s">
        <v>3286</v>
      </c>
    </row>
    <row r="195" spans="1:9" ht="15" customHeight="1" x14ac:dyDescent="0.25">
      <c r="A195" s="15" t="s">
        <v>3285</v>
      </c>
      <c r="B195" s="15" t="s">
        <v>726</v>
      </c>
      <c r="C195" s="15" t="s">
        <v>327</v>
      </c>
      <c r="D195" s="15" t="str">
        <f t="shared" si="3"/>
        <v>DSC RFK5501 LCD Keypad with 433RF Receiver</v>
      </c>
      <c r="E195" s="15">
        <v>1</v>
      </c>
      <c r="F195" s="15" t="s">
        <v>3283</v>
      </c>
      <c r="G195" s="15" t="s">
        <v>3286</v>
      </c>
      <c r="H195" s="15" t="s">
        <v>3275</v>
      </c>
      <c r="I195" s="15" t="s">
        <v>3286</v>
      </c>
    </row>
    <row r="196" spans="1:9" ht="15" customHeight="1" x14ac:dyDescent="0.25">
      <c r="A196" s="15" t="s">
        <v>3285</v>
      </c>
      <c r="B196" s="15" t="s">
        <v>726</v>
      </c>
      <c r="C196" s="15" t="s">
        <v>933</v>
      </c>
      <c r="D196" s="15" t="str">
        <f t="shared" si="3"/>
        <v>PowerG Smoke and Heat Detector</v>
      </c>
      <c r="E196" s="15">
        <v>1</v>
      </c>
      <c r="F196" s="15" t="s">
        <v>3283</v>
      </c>
      <c r="G196" s="15" t="s">
        <v>3286</v>
      </c>
      <c r="H196" s="15" t="s">
        <v>3275</v>
      </c>
      <c r="I196" s="15" t="s">
        <v>3286</v>
      </c>
    </row>
    <row r="197" spans="1:9" ht="15" customHeight="1" x14ac:dyDescent="0.25">
      <c r="A197" s="15" t="s">
        <v>3285</v>
      </c>
      <c r="B197" s="15" t="s">
        <v>726</v>
      </c>
      <c r="C197" s="15" t="s">
        <v>209</v>
      </c>
      <c r="D197" s="15" t="str">
        <f t="shared" si="3"/>
        <v>D-Link WI-FI Range Extender</v>
      </c>
      <c r="E197" s="15">
        <v>1</v>
      </c>
      <c r="F197" s="15" t="s">
        <v>3283</v>
      </c>
      <c r="G197" s="15" t="s">
        <v>3286</v>
      </c>
      <c r="H197" s="15" t="s">
        <v>3275</v>
      </c>
      <c r="I197" s="15" t="s">
        <v>3286</v>
      </c>
    </row>
    <row r="198" spans="1:9" ht="15" customHeight="1" x14ac:dyDescent="0.25">
      <c r="A198" s="15" t="s">
        <v>3285</v>
      </c>
      <c r="B198" s="15" t="s">
        <v>726</v>
      </c>
      <c r="C198" s="15" t="s">
        <v>3691</v>
      </c>
      <c r="D198" s="15" t="str">
        <f t="shared" si="3"/>
        <v>Video Analytics</v>
      </c>
      <c r="E198" s="15">
        <v>1</v>
      </c>
      <c r="F198" s="15" t="s">
        <v>3283</v>
      </c>
      <c r="G198" s="15" t="s">
        <v>3286</v>
      </c>
      <c r="H198" s="15" t="s">
        <v>3275</v>
      </c>
      <c r="I198" s="15" t="s">
        <v>3286</v>
      </c>
    </row>
    <row r="199" spans="1:9" ht="15" customHeight="1" x14ac:dyDescent="0.25">
      <c r="A199" s="15" t="s">
        <v>3285</v>
      </c>
      <c r="B199" s="15" t="s">
        <v>726</v>
      </c>
      <c r="C199" s="15" t="s">
        <v>258</v>
      </c>
      <c r="D199" s="15" t="str">
        <f t="shared" si="3"/>
        <v>Severe Weather notification</v>
      </c>
      <c r="E199" s="15">
        <v>1</v>
      </c>
      <c r="F199" s="15" t="s">
        <v>3283</v>
      </c>
      <c r="G199" s="15" t="s">
        <v>3286</v>
      </c>
      <c r="H199" s="15" t="s">
        <v>3275</v>
      </c>
      <c r="I199" s="15" t="s">
        <v>3286</v>
      </c>
    </row>
    <row r="200" spans="1:9" ht="15" customHeight="1" x14ac:dyDescent="0.25">
      <c r="A200" s="15" t="s">
        <v>3285</v>
      </c>
      <c r="B200" s="15" t="s">
        <v>3343</v>
      </c>
      <c r="C200" s="15" t="s">
        <v>206</v>
      </c>
      <c r="D200" s="15" t="str">
        <f t="shared" si="3"/>
        <v>2 way voice response</v>
      </c>
      <c r="E200" s="15">
        <v>1</v>
      </c>
      <c r="F200" s="15" t="s">
        <v>3283</v>
      </c>
      <c r="G200" s="15" t="s">
        <v>3286</v>
      </c>
      <c r="H200" s="15" t="s">
        <v>3275</v>
      </c>
      <c r="I200" s="15" t="s">
        <v>3286</v>
      </c>
    </row>
    <row r="201" spans="1:9" ht="15" customHeight="1" x14ac:dyDescent="0.25">
      <c r="A201" s="15" t="s">
        <v>3285</v>
      </c>
      <c r="B201" s="15" t="s">
        <v>3343</v>
      </c>
      <c r="C201" s="15" t="s">
        <v>129</v>
      </c>
      <c r="D201" s="15" t="str">
        <f t="shared" si="3"/>
        <v>Mobile App</v>
      </c>
      <c r="E201" s="15">
        <v>1</v>
      </c>
      <c r="F201" s="15" t="s">
        <v>3283</v>
      </c>
      <c r="G201" s="15" t="s">
        <v>3286</v>
      </c>
      <c r="H201" s="15" t="s">
        <v>3275</v>
      </c>
      <c r="I201" s="15" t="s">
        <v>3286</v>
      </c>
    </row>
    <row r="202" spans="1:9" ht="15" customHeight="1" x14ac:dyDescent="0.25">
      <c r="A202" s="15" t="s">
        <v>3285</v>
      </c>
      <c r="B202" s="15" t="s">
        <v>3343</v>
      </c>
      <c r="C202" s="15" t="s">
        <v>210</v>
      </c>
      <c r="D202" s="15" t="str">
        <f t="shared" si="3"/>
        <v>Weather to Panel</v>
      </c>
      <c r="E202" s="15">
        <v>1</v>
      </c>
      <c r="F202" s="15" t="s">
        <v>3283</v>
      </c>
      <c r="G202" s="15" t="s">
        <v>3286</v>
      </c>
      <c r="H202" s="15" t="s">
        <v>3275</v>
      </c>
      <c r="I202" s="15" t="s">
        <v>3286</v>
      </c>
    </row>
    <row r="203" spans="1:9" ht="15" customHeight="1" x14ac:dyDescent="0.25">
      <c r="A203" s="15" t="s">
        <v>3285</v>
      </c>
      <c r="B203" s="15" t="s">
        <v>3343</v>
      </c>
      <c r="C203" s="15" t="s">
        <v>128</v>
      </c>
      <c r="D203" s="15" t="str">
        <f t="shared" si="3"/>
        <v>Private Guard response</v>
      </c>
      <c r="E203" s="15">
        <v>1</v>
      </c>
      <c r="F203" s="15" t="s">
        <v>3283</v>
      </c>
      <c r="G203" s="15" t="s">
        <v>3286</v>
      </c>
      <c r="H203" s="15" t="s">
        <v>3275</v>
      </c>
      <c r="I203" s="15" t="s">
        <v>3286</v>
      </c>
    </row>
    <row r="204" spans="1:9" ht="15" customHeight="1" x14ac:dyDescent="0.25">
      <c r="A204" s="15" t="s">
        <v>3285</v>
      </c>
      <c r="B204" s="15" t="s">
        <v>3343</v>
      </c>
      <c r="C204" s="15" t="s">
        <v>3243</v>
      </c>
      <c r="D204" s="15" t="str">
        <f t="shared" si="3"/>
        <v>Lawn Sign - Bell Smart Home Security English</v>
      </c>
      <c r="E204" s="15">
        <v>1</v>
      </c>
      <c r="F204" s="15" t="s">
        <v>3283</v>
      </c>
      <c r="G204" s="15" t="s">
        <v>3286</v>
      </c>
      <c r="H204" s="15" t="s">
        <v>3275</v>
      </c>
      <c r="I204" s="15" t="s">
        <v>3286</v>
      </c>
    </row>
    <row r="205" spans="1:9" ht="15" customHeight="1" x14ac:dyDescent="0.25">
      <c r="A205" s="15" t="s">
        <v>3285</v>
      </c>
      <c r="B205" s="15" t="s">
        <v>3343</v>
      </c>
      <c r="C205" s="15" t="s">
        <v>234</v>
      </c>
      <c r="D205" s="15" t="str">
        <f t="shared" si="3"/>
        <v>8-48 Zone Controler</v>
      </c>
      <c r="E205" s="15">
        <v>1</v>
      </c>
      <c r="F205" s="15" t="s">
        <v>3283</v>
      </c>
      <c r="G205" s="15" t="s">
        <v>3286</v>
      </c>
      <c r="H205" s="15" t="s">
        <v>3275</v>
      </c>
      <c r="I205" s="15" t="s">
        <v>3286</v>
      </c>
    </row>
    <row r="206" spans="1:9" ht="15" customHeight="1" x14ac:dyDescent="0.25">
      <c r="A206" s="15" t="s">
        <v>3285</v>
      </c>
      <c r="B206" s="15" t="s">
        <v>3343</v>
      </c>
      <c r="C206" s="15" t="s">
        <v>290</v>
      </c>
      <c r="D206" s="15" t="str">
        <f t="shared" si="3"/>
        <v>Qolsys IQ2 Panel - PowerG + 345 (Grey Box)</v>
      </c>
      <c r="E206" s="15">
        <v>1</v>
      </c>
      <c r="F206" s="15" t="s">
        <v>3283</v>
      </c>
      <c r="G206" s="15" t="s">
        <v>3286</v>
      </c>
      <c r="H206" s="15" t="s">
        <v>3275</v>
      </c>
      <c r="I206" s="15" t="s">
        <v>3286</v>
      </c>
    </row>
    <row r="207" spans="1:9" ht="15" customHeight="1" x14ac:dyDescent="0.25">
      <c r="A207" s="15" t="s">
        <v>3285</v>
      </c>
      <c r="B207" s="15" t="s">
        <v>3343</v>
      </c>
      <c r="C207" s="15" t="s">
        <v>479</v>
      </c>
      <c r="D207" s="15" t="str">
        <f t="shared" si="3"/>
        <v>Hardwire Battery 12 Volt/ 5Ah Battery</v>
      </c>
      <c r="E207" s="15">
        <v>1</v>
      </c>
      <c r="F207" s="15" t="s">
        <v>3283</v>
      </c>
      <c r="G207" s="15" t="s">
        <v>3286</v>
      </c>
      <c r="H207" s="15" t="s">
        <v>3275</v>
      </c>
      <c r="I207" s="15" t="s">
        <v>3286</v>
      </c>
    </row>
    <row r="208" spans="1:9" ht="15" customHeight="1" x14ac:dyDescent="0.25">
      <c r="A208" s="15" t="s">
        <v>3285</v>
      </c>
      <c r="B208" s="15" t="s">
        <v>3343</v>
      </c>
      <c r="C208" s="15" t="s">
        <v>345</v>
      </c>
      <c r="D208" s="15" t="str">
        <f t="shared" si="3"/>
        <v>DSC PowerSeries System Enhancement Module</v>
      </c>
      <c r="E208" s="15">
        <v>1</v>
      </c>
      <c r="F208" s="15" t="s">
        <v>3283</v>
      </c>
      <c r="G208" s="15" t="s">
        <v>3286</v>
      </c>
      <c r="H208" s="15" t="s">
        <v>3275</v>
      </c>
      <c r="I208" s="15" t="s">
        <v>3286</v>
      </c>
    </row>
    <row r="209" spans="1:10" ht="15" customHeight="1" x14ac:dyDescent="0.25">
      <c r="A209" s="15" t="s">
        <v>3285</v>
      </c>
      <c r="B209" s="15" t="s">
        <v>3343</v>
      </c>
      <c r="C209" s="15" t="s">
        <v>1767</v>
      </c>
      <c r="D209" s="15" t="str">
        <f t="shared" si="3"/>
        <v>Honeywell System Enhancement Module</v>
      </c>
      <c r="E209" s="15">
        <v>1</v>
      </c>
      <c r="F209" s="15" t="s">
        <v>3283</v>
      </c>
      <c r="G209" s="15" t="s">
        <v>3286</v>
      </c>
      <c r="H209" s="15" t="s">
        <v>3275</v>
      </c>
      <c r="I209" s="15" t="s">
        <v>3286</v>
      </c>
    </row>
    <row r="210" spans="1:10" ht="15" customHeight="1" x14ac:dyDescent="0.25">
      <c r="A210" s="15" t="s">
        <v>3285</v>
      </c>
      <c r="B210" s="15" t="s">
        <v>3343</v>
      </c>
      <c r="C210" s="15" t="s">
        <v>63</v>
      </c>
      <c r="D210" s="15" t="str">
        <f t="shared" si="3"/>
        <v>2GIG Super Switch Wireless Takeover Module</v>
      </c>
      <c r="E210" s="15">
        <v>1</v>
      </c>
      <c r="F210" s="15" t="s">
        <v>3283</v>
      </c>
      <c r="G210" s="15" t="s">
        <v>3286</v>
      </c>
      <c r="H210" s="15" t="s">
        <v>3275</v>
      </c>
      <c r="I210" s="15" t="s">
        <v>3286</v>
      </c>
    </row>
    <row r="211" spans="1:10" ht="15" customHeight="1" x14ac:dyDescent="0.25">
      <c r="A211" s="15" t="s">
        <v>3285</v>
      </c>
      <c r="B211" s="15" t="s">
        <v>3343</v>
      </c>
      <c r="C211" s="15" t="s">
        <v>360</v>
      </c>
      <c r="D211" s="15" t="str">
        <f t="shared" si="3"/>
        <v>HW Keypad with RF Reciever-Fixed English</v>
      </c>
      <c r="E211" s="15">
        <v>1</v>
      </c>
      <c r="F211" s="15" t="s">
        <v>3283</v>
      </c>
      <c r="G211" s="15" t="s">
        <v>3286</v>
      </c>
      <c r="H211" s="15" t="s">
        <v>3275</v>
      </c>
      <c r="I211" s="15" t="s">
        <v>3286</v>
      </c>
    </row>
    <row r="212" spans="1:10" ht="15" customHeight="1" x14ac:dyDescent="0.25">
      <c r="A212" s="15" t="s">
        <v>3285</v>
      </c>
      <c r="B212" s="15" t="s">
        <v>3343</v>
      </c>
      <c r="C212" s="15" t="s">
        <v>327</v>
      </c>
      <c r="D212" s="15" t="str">
        <f t="shared" si="3"/>
        <v>DSC RFK5501 LCD Keypad with 433RF Receiver</v>
      </c>
      <c r="E212" s="15">
        <v>1</v>
      </c>
      <c r="F212" s="15" t="s">
        <v>3283</v>
      </c>
      <c r="G212" s="15" t="s">
        <v>3286</v>
      </c>
      <c r="H212" s="15" t="s">
        <v>3275</v>
      </c>
      <c r="I212" s="15" t="s">
        <v>3286</v>
      </c>
    </row>
    <row r="213" spans="1:10" ht="15" customHeight="1" x14ac:dyDescent="0.25">
      <c r="A213" s="15" t="s">
        <v>3285</v>
      </c>
      <c r="B213" s="15" t="s">
        <v>3343</v>
      </c>
      <c r="C213" s="15" t="s">
        <v>933</v>
      </c>
      <c r="D213" s="15" t="str">
        <f t="shared" si="3"/>
        <v>PowerG Smoke and Heat Detector</v>
      </c>
      <c r="E213" s="15">
        <v>1</v>
      </c>
      <c r="F213" s="15" t="s">
        <v>3283</v>
      </c>
      <c r="G213" s="15" t="s">
        <v>3286</v>
      </c>
      <c r="H213" s="15" t="s">
        <v>3275</v>
      </c>
      <c r="I213" s="15" t="s">
        <v>3286</v>
      </c>
    </row>
    <row r="214" spans="1:10" ht="15" customHeight="1" x14ac:dyDescent="0.25">
      <c r="A214" s="15" t="s">
        <v>3285</v>
      </c>
      <c r="B214" s="15" t="s">
        <v>3343</v>
      </c>
      <c r="C214" s="15" t="s">
        <v>209</v>
      </c>
      <c r="D214" s="15" t="str">
        <f t="shared" si="3"/>
        <v>D-Link WI-FI Range Extender</v>
      </c>
      <c r="E214" s="15">
        <v>1</v>
      </c>
      <c r="F214" s="15" t="s">
        <v>3283</v>
      </c>
      <c r="G214" s="15" t="s">
        <v>3286</v>
      </c>
      <c r="H214" s="15" t="s">
        <v>3275</v>
      </c>
      <c r="I214" s="15" t="s">
        <v>3286</v>
      </c>
    </row>
    <row r="215" spans="1:10" ht="15" customHeight="1" x14ac:dyDescent="0.25">
      <c r="A215" s="15" t="s">
        <v>3285</v>
      </c>
      <c r="B215" s="15" t="s">
        <v>3343</v>
      </c>
      <c r="C215" s="15" t="s">
        <v>3691</v>
      </c>
      <c r="D215" s="15" t="str">
        <f t="shared" si="3"/>
        <v>Video Analytics</v>
      </c>
      <c r="E215" s="15">
        <v>1</v>
      </c>
      <c r="F215" s="15" t="s">
        <v>3283</v>
      </c>
      <c r="G215" s="15" t="s">
        <v>3286</v>
      </c>
      <c r="H215" s="15" t="s">
        <v>3275</v>
      </c>
      <c r="I215" s="15" t="s">
        <v>3286</v>
      </c>
    </row>
    <row r="216" spans="1:10" ht="15" customHeight="1" x14ac:dyDescent="0.25">
      <c r="A216" s="15" t="s">
        <v>3285</v>
      </c>
      <c r="B216" s="15" t="s">
        <v>3343</v>
      </c>
      <c r="C216" s="15" t="s">
        <v>258</v>
      </c>
      <c r="D216" s="15" t="str">
        <f t="shared" si="3"/>
        <v>Severe Weather notification</v>
      </c>
      <c r="E216" s="15">
        <v>1</v>
      </c>
      <c r="F216" s="15" t="s">
        <v>3283</v>
      </c>
      <c r="G216" s="15" t="s">
        <v>3286</v>
      </c>
      <c r="H216" s="15" t="s">
        <v>3275</v>
      </c>
      <c r="I216" s="15" t="s">
        <v>3286</v>
      </c>
    </row>
    <row r="217" spans="1:10" ht="15" customHeight="1" x14ac:dyDescent="0.25">
      <c r="A217" s="15" t="s">
        <v>3285</v>
      </c>
      <c r="B217" s="15" t="s">
        <v>3344</v>
      </c>
      <c r="C217" s="15" t="s">
        <v>206</v>
      </c>
      <c r="D217" s="15" t="str">
        <f t="shared" si="3"/>
        <v>2 way voice response</v>
      </c>
      <c r="E217" s="15">
        <v>1</v>
      </c>
      <c r="F217" s="15" t="s">
        <v>3283</v>
      </c>
      <c r="G217" s="15" t="s">
        <v>3286</v>
      </c>
      <c r="H217" s="15" t="s">
        <v>3275</v>
      </c>
      <c r="I217" s="15" t="s">
        <v>3286</v>
      </c>
    </row>
    <row r="218" spans="1:10" ht="15" customHeight="1" x14ac:dyDescent="0.25">
      <c r="A218" s="15" t="s">
        <v>3285</v>
      </c>
      <c r="B218" s="15" t="s">
        <v>3344</v>
      </c>
      <c r="C218" s="15" t="s">
        <v>129</v>
      </c>
      <c r="D218" s="15" t="str">
        <f t="shared" si="3"/>
        <v>Mobile App</v>
      </c>
      <c r="E218" s="15">
        <v>1</v>
      </c>
      <c r="F218" s="15" t="s">
        <v>3283</v>
      </c>
      <c r="G218" s="15" t="s">
        <v>3286</v>
      </c>
      <c r="H218" s="15" t="s">
        <v>3275</v>
      </c>
      <c r="I218" s="15" t="s">
        <v>3286</v>
      </c>
      <c r="J218" s="9"/>
    </row>
    <row r="219" spans="1:10" ht="15" customHeight="1" x14ac:dyDescent="0.25">
      <c r="A219" s="15" t="s">
        <v>3285</v>
      </c>
      <c r="B219" s="15" t="s">
        <v>3344</v>
      </c>
      <c r="C219" s="15" t="s">
        <v>210</v>
      </c>
      <c r="D219" s="15" t="str">
        <f t="shared" si="3"/>
        <v>Weather to Panel</v>
      </c>
      <c r="E219" s="15">
        <v>1</v>
      </c>
      <c r="F219" s="15" t="s">
        <v>3283</v>
      </c>
      <c r="G219" s="15" t="s">
        <v>3286</v>
      </c>
      <c r="H219" s="15" t="s">
        <v>3275</v>
      </c>
      <c r="I219" s="15" t="s">
        <v>3286</v>
      </c>
      <c r="J219" s="9"/>
    </row>
    <row r="220" spans="1:10" ht="15" customHeight="1" x14ac:dyDescent="0.25">
      <c r="A220" s="15" t="s">
        <v>3285</v>
      </c>
      <c r="B220" s="15" t="s">
        <v>3344</v>
      </c>
      <c r="C220" s="15" t="s">
        <v>128</v>
      </c>
      <c r="D220" s="15" t="str">
        <f t="shared" si="3"/>
        <v>Private Guard response</v>
      </c>
      <c r="E220" s="15">
        <v>1</v>
      </c>
      <c r="F220" s="15" t="s">
        <v>3283</v>
      </c>
      <c r="G220" s="15" t="s">
        <v>3286</v>
      </c>
      <c r="H220" s="15" t="s">
        <v>3275</v>
      </c>
      <c r="I220" s="15" t="s">
        <v>3286</v>
      </c>
      <c r="J220" s="9"/>
    </row>
    <row r="221" spans="1:10" ht="15" customHeight="1" x14ac:dyDescent="0.25">
      <c r="A221" s="15" t="s">
        <v>3285</v>
      </c>
      <c r="B221" s="15" t="s">
        <v>3344</v>
      </c>
      <c r="C221" s="15" t="s">
        <v>3243</v>
      </c>
      <c r="D221" s="15" t="str">
        <f t="shared" si="3"/>
        <v>Lawn Sign - Bell Smart Home Security English</v>
      </c>
      <c r="E221" s="15">
        <v>1</v>
      </c>
      <c r="F221" s="15" t="s">
        <v>3283</v>
      </c>
      <c r="G221" s="15" t="s">
        <v>3286</v>
      </c>
      <c r="H221" s="15" t="s">
        <v>3275</v>
      </c>
      <c r="I221" s="15" t="s">
        <v>3286</v>
      </c>
      <c r="J221" s="9"/>
    </row>
    <row r="222" spans="1:10" ht="15" customHeight="1" x14ac:dyDescent="0.25">
      <c r="A222" s="15" t="s">
        <v>3285</v>
      </c>
      <c r="B222" s="15" t="s">
        <v>3344</v>
      </c>
      <c r="C222" s="15" t="s">
        <v>234</v>
      </c>
      <c r="D222" s="15" t="str">
        <f t="shared" si="3"/>
        <v>8-48 Zone Controler</v>
      </c>
      <c r="E222" s="15">
        <v>1</v>
      </c>
      <c r="F222" s="15" t="s">
        <v>3283</v>
      </c>
      <c r="G222" s="15" t="s">
        <v>3286</v>
      </c>
      <c r="H222" s="15" t="s">
        <v>3275</v>
      </c>
      <c r="I222" s="15" t="s">
        <v>3286</v>
      </c>
      <c r="J222" s="9"/>
    </row>
    <row r="223" spans="1:10" ht="15" customHeight="1" x14ac:dyDescent="0.25">
      <c r="A223" s="15" t="s">
        <v>3285</v>
      </c>
      <c r="B223" s="15" t="s">
        <v>3344</v>
      </c>
      <c r="C223" s="15" t="s">
        <v>290</v>
      </c>
      <c r="D223" s="15" t="str">
        <f t="shared" si="3"/>
        <v>Qolsys IQ2 Panel - PowerG + 345 (Grey Box)</v>
      </c>
      <c r="E223" s="15">
        <v>1</v>
      </c>
      <c r="F223" s="15" t="s">
        <v>3283</v>
      </c>
      <c r="G223" s="15" t="s">
        <v>3286</v>
      </c>
      <c r="H223" s="15" t="s">
        <v>3275</v>
      </c>
      <c r="I223" s="15" t="s">
        <v>3286</v>
      </c>
      <c r="J223" s="9"/>
    </row>
    <row r="224" spans="1:10" ht="15" customHeight="1" x14ac:dyDescent="0.25">
      <c r="A224" s="15" t="s">
        <v>3285</v>
      </c>
      <c r="B224" s="15" t="s">
        <v>3344</v>
      </c>
      <c r="C224" s="15" t="s">
        <v>479</v>
      </c>
      <c r="D224" s="15" t="str">
        <f t="shared" si="3"/>
        <v>Hardwire Battery 12 Volt/ 5Ah Battery</v>
      </c>
      <c r="E224" s="15">
        <v>1</v>
      </c>
      <c r="F224" s="15" t="s">
        <v>3283</v>
      </c>
      <c r="G224" s="15" t="s">
        <v>3286</v>
      </c>
      <c r="H224" s="15" t="s">
        <v>3275</v>
      </c>
      <c r="I224" s="15" t="s">
        <v>3286</v>
      </c>
      <c r="J224" s="9"/>
    </row>
    <row r="225" spans="1:10" ht="15" customHeight="1" x14ac:dyDescent="0.25">
      <c r="A225" s="15" t="s">
        <v>3285</v>
      </c>
      <c r="B225" s="15" t="s">
        <v>3344</v>
      </c>
      <c r="C225" s="15" t="s">
        <v>345</v>
      </c>
      <c r="D225" s="15" t="str">
        <f t="shared" si="3"/>
        <v>DSC PowerSeries System Enhancement Module</v>
      </c>
      <c r="E225" s="15">
        <v>1</v>
      </c>
      <c r="F225" s="15" t="s">
        <v>3283</v>
      </c>
      <c r="G225" s="15" t="s">
        <v>3286</v>
      </c>
      <c r="H225" s="15" t="s">
        <v>3275</v>
      </c>
      <c r="I225" s="15" t="s">
        <v>3286</v>
      </c>
      <c r="J225" s="9"/>
    </row>
    <row r="226" spans="1:10" ht="15" customHeight="1" x14ac:dyDescent="0.25">
      <c r="A226" s="15" t="s">
        <v>3285</v>
      </c>
      <c r="B226" s="15" t="s">
        <v>3344</v>
      </c>
      <c r="C226" s="15" t="s">
        <v>1767</v>
      </c>
      <c r="D226" s="15" t="str">
        <f t="shared" si="3"/>
        <v>Honeywell System Enhancement Module</v>
      </c>
      <c r="E226" s="15">
        <v>1</v>
      </c>
      <c r="F226" s="15" t="s">
        <v>3283</v>
      </c>
      <c r="G226" s="15" t="s">
        <v>3286</v>
      </c>
      <c r="H226" s="15" t="s">
        <v>3275</v>
      </c>
      <c r="I226" s="15" t="s">
        <v>3286</v>
      </c>
      <c r="J226" s="9"/>
    </row>
    <row r="227" spans="1:10" ht="15" customHeight="1" x14ac:dyDescent="0.25">
      <c r="A227" s="15" t="s">
        <v>3285</v>
      </c>
      <c r="B227" s="15" t="s">
        <v>3344</v>
      </c>
      <c r="C227" s="15" t="s">
        <v>63</v>
      </c>
      <c r="D227" s="15" t="str">
        <f t="shared" si="3"/>
        <v>2GIG Super Switch Wireless Takeover Module</v>
      </c>
      <c r="E227" s="15">
        <v>1</v>
      </c>
      <c r="F227" s="15" t="s">
        <v>3283</v>
      </c>
      <c r="G227" s="15" t="s">
        <v>3286</v>
      </c>
      <c r="H227" s="15" t="s">
        <v>3275</v>
      </c>
      <c r="I227" s="15" t="s">
        <v>3286</v>
      </c>
      <c r="J227" s="9"/>
    </row>
    <row r="228" spans="1:10" ht="15" customHeight="1" x14ac:dyDescent="0.25">
      <c r="A228" s="15" t="s">
        <v>3285</v>
      </c>
      <c r="B228" s="15" t="s">
        <v>3344</v>
      </c>
      <c r="C228" s="15" t="s">
        <v>360</v>
      </c>
      <c r="D228" s="15" t="str">
        <f t="shared" si="3"/>
        <v>HW Keypad with RF Reciever-Fixed English</v>
      </c>
      <c r="E228" s="15">
        <v>1</v>
      </c>
      <c r="F228" s="15" t="s">
        <v>3283</v>
      </c>
      <c r="G228" s="15" t="s">
        <v>3286</v>
      </c>
      <c r="H228" s="15" t="s">
        <v>3275</v>
      </c>
      <c r="I228" s="15" t="s">
        <v>3286</v>
      </c>
      <c r="J228" s="9"/>
    </row>
    <row r="229" spans="1:10" ht="15" customHeight="1" x14ac:dyDescent="0.25">
      <c r="A229" s="15" t="s">
        <v>3285</v>
      </c>
      <c r="B229" s="15" t="s">
        <v>3344</v>
      </c>
      <c r="C229" s="15" t="s">
        <v>327</v>
      </c>
      <c r="D229" s="15" t="str">
        <f t="shared" si="3"/>
        <v>DSC RFK5501 LCD Keypad with 433RF Receiver</v>
      </c>
      <c r="E229" s="15">
        <v>1</v>
      </c>
      <c r="F229" s="15" t="s">
        <v>3283</v>
      </c>
      <c r="G229" s="15" t="s">
        <v>3286</v>
      </c>
      <c r="H229" s="15" t="s">
        <v>3275</v>
      </c>
      <c r="I229" s="15" t="s">
        <v>3286</v>
      </c>
      <c r="J229" s="9"/>
    </row>
    <row r="230" spans="1:10" ht="15" customHeight="1" x14ac:dyDescent="0.25">
      <c r="A230" s="15" t="s">
        <v>3285</v>
      </c>
      <c r="B230" s="15" t="s">
        <v>3344</v>
      </c>
      <c r="C230" s="15" t="s">
        <v>933</v>
      </c>
      <c r="D230" s="15" t="str">
        <f t="shared" si="3"/>
        <v>PowerG Smoke and Heat Detector</v>
      </c>
      <c r="E230" s="15">
        <v>1</v>
      </c>
      <c r="F230" s="15" t="s">
        <v>3283</v>
      </c>
      <c r="G230" s="15" t="s">
        <v>3286</v>
      </c>
      <c r="H230" s="15" t="s">
        <v>3275</v>
      </c>
      <c r="I230" s="15" t="s">
        <v>3286</v>
      </c>
      <c r="J230" s="9"/>
    </row>
    <row r="231" spans="1:10" ht="15" customHeight="1" x14ac:dyDescent="0.25">
      <c r="A231" s="15" t="s">
        <v>3285</v>
      </c>
      <c r="B231" s="15" t="s">
        <v>3344</v>
      </c>
      <c r="C231" s="15" t="s">
        <v>209</v>
      </c>
      <c r="D231" s="15" t="str">
        <f t="shared" si="3"/>
        <v>D-Link WI-FI Range Extender</v>
      </c>
      <c r="E231" s="15">
        <v>1</v>
      </c>
      <c r="F231" s="15" t="s">
        <v>3283</v>
      </c>
      <c r="G231" s="15" t="s">
        <v>3286</v>
      </c>
      <c r="H231" s="15" t="s">
        <v>3275</v>
      </c>
      <c r="I231" s="15" t="s">
        <v>3286</v>
      </c>
      <c r="J231" s="9"/>
    </row>
    <row r="232" spans="1:10" ht="15" customHeight="1" x14ac:dyDescent="0.25">
      <c r="A232" s="15" t="s">
        <v>3285</v>
      </c>
      <c r="B232" s="15" t="s">
        <v>3344</v>
      </c>
      <c r="C232" s="15" t="s">
        <v>3691</v>
      </c>
      <c r="D232" s="15" t="str">
        <f t="shared" si="3"/>
        <v>Video Analytics</v>
      </c>
      <c r="E232" s="15">
        <v>1</v>
      </c>
      <c r="F232" s="15" t="s">
        <v>3283</v>
      </c>
      <c r="G232" s="15" t="s">
        <v>3286</v>
      </c>
      <c r="H232" s="15" t="s">
        <v>3275</v>
      </c>
      <c r="I232" s="15" t="s">
        <v>3286</v>
      </c>
      <c r="J232" s="9"/>
    </row>
    <row r="233" spans="1:10" ht="15" customHeight="1" x14ac:dyDescent="0.25">
      <c r="A233" s="15" t="s">
        <v>3285</v>
      </c>
      <c r="B233" s="15" t="s">
        <v>3344</v>
      </c>
      <c r="C233" s="15" t="s">
        <v>258</v>
      </c>
      <c r="D233" s="15" t="str">
        <f t="shared" si="3"/>
        <v>Severe Weather notification</v>
      </c>
      <c r="E233" s="15">
        <v>1</v>
      </c>
      <c r="F233" s="15" t="s">
        <v>3283</v>
      </c>
      <c r="G233" s="15" t="s">
        <v>3286</v>
      </c>
      <c r="H233" s="15" t="s">
        <v>3275</v>
      </c>
      <c r="I233" s="15" t="s">
        <v>3286</v>
      </c>
      <c r="J233" s="9"/>
    </row>
    <row r="234" spans="1:10" ht="15" customHeight="1" x14ac:dyDescent="0.25">
      <c r="A234" s="15" t="s">
        <v>3285</v>
      </c>
      <c r="B234" s="15" t="s">
        <v>3347</v>
      </c>
      <c r="C234" s="15" t="s">
        <v>206</v>
      </c>
      <c r="D234" s="15" t="str">
        <f t="shared" si="3"/>
        <v>2 way voice response</v>
      </c>
      <c r="E234" s="15">
        <v>1</v>
      </c>
      <c r="F234" s="15" t="s">
        <v>3283</v>
      </c>
      <c r="G234" s="15" t="s">
        <v>3286</v>
      </c>
      <c r="H234" s="15" t="s">
        <v>3275</v>
      </c>
      <c r="I234" s="15" t="s">
        <v>3286</v>
      </c>
    </row>
    <row r="235" spans="1:10" ht="15" customHeight="1" x14ac:dyDescent="0.25">
      <c r="A235" s="15" t="s">
        <v>3285</v>
      </c>
      <c r="B235" s="15" t="s">
        <v>3347</v>
      </c>
      <c r="C235" s="15" t="s">
        <v>129</v>
      </c>
      <c r="D235" s="15" t="str">
        <f t="shared" si="3"/>
        <v>Mobile App</v>
      </c>
      <c r="E235" s="15">
        <v>1</v>
      </c>
      <c r="F235" s="15" t="s">
        <v>3283</v>
      </c>
      <c r="G235" s="15" t="s">
        <v>3286</v>
      </c>
      <c r="H235" s="15" t="s">
        <v>3275</v>
      </c>
      <c r="I235" s="15" t="s">
        <v>3286</v>
      </c>
    </row>
    <row r="236" spans="1:10" ht="15" customHeight="1" x14ac:dyDescent="0.25">
      <c r="A236" s="15" t="s">
        <v>3285</v>
      </c>
      <c r="B236" s="15" t="s">
        <v>3347</v>
      </c>
      <c r="C236" s="15" t="s">
        <v>210</v>
      </c>
      <c r="D236" s="15" t="str">
        <f t="shared" si="3"/>
        <v>Weather to Panel</v>
      </c>
      <c r="E236" s="15">
        <v>1</v>
      </c>
      <c r="F236" s="15" t="s">
        <v>3283</v>
      </c>
      <c r="G236" s="15" t="s">
        <v>3286</v>
      </c>
      <c r="H236" s="15" t="s">
        <v>3275</v>
      </c>
      <c r="I236" s="15" t="s">
        <v>3286</v>
      </c>
    </row>
    <row r="237" spans="1:10" ht="15" customHeight="1" x14ac:dyDescent="0.25">
      <c r="A237" s="15" t="s">
        <v>3285</v>
      </c>
      <c r="B237" s="15" t="s">
        <v>3347</v>
      </c>
      <c r="C237" s="15" t="s">
        <v>128</v>
      </c>
      <c r="D237" s="15" t="str">
        <f t="shared" si="3"/>
        <v>Private Guard response</v>
      </c>
      <c r="E237" s="15">
        <v>1</v>
      </c>
      <c r="F237" s="15" t="s">
        <v>3283</v>
      </c>
      <c r="G237" s="15" t="s">
        <v>3286</v>
      </c>
      <c r="H237" s="15" t="s">
        <v>3275</v>
      </c>
      <c r="I237" s="15" t="s">
        <v>3286</v>
      </c>
    </row>
    <row r="238" spans="1:10" ht="15" customHeight="1" x14ac:dyDescent="0.25">
      <c r="A238" s="15" t="s">
        <v>3285</v>
      </c>
      <c r="B238" s="15" t="s">
        <v>3347</v>
      </c>
      <c r="C238" s="15" t="s">
        <v>3243</v>
      </c>
      <c r="D238" s="15" t="str">
        <f t="shared" si="3"/>
        <v>Lawn Sign - Bell Smart Home Security English</v>
      </c>
      <c r="E238" s="15">
        <v>1</v>
      </c>
      <c r="F238" s="15" t="s">
        <v>3283</v>
      </c>
      <c r="G238" s="15" t="s">
        <v>3286</v>
      </c>
      <c r="H238" s="15" t="s">
        <v>3275</v>
      </c>
      <c r="I238" s="15" t="s">
        <v>3286</v>
      </c>
    </row>
    <row r="239" spans="1:10" ht="15" customHeight="1" x14ac:dyDescent="0.25">
      <c r="A239" s="15" t="s">
        <v>3285</v>
      </c>
      <c r="B239" s="15" t="s">
        <v>3347</v>
      </c>
      <c r="C239" s="15" t="s">
        <v>234</v>
      </c>
      <c r="D239" s="15" t="str">
        <f t="shared" si="3"/>
        <v>8-48 Zone Controler</v>
      </c>
      <c r="E239" s="15">
        <v>1</v>
      </c>
      <c r="F239" s="15" t="s">
        <v>3283</v>
      </c>
      <c r="G239" s="15" t="s">
        <v>3286</v>
      </c>
      <c r="H239" s="15" t="s">
        <v>3275</v>
      </c>
      <c r="I239" s="15" t="s">
        <v>3286</v>
      </c>
    </row>
    <row r="240" spans="1:10" ht="15" customHeight="1" x14ac:dyDescent="0.25">
      <c r="A240" s="15" t="s">
        <v>3285</v>
      </c>
      <c r="B240" s="15" t="s">
        <v>3347</v>
      </c>
      <c r="C240" s="15" t="s">
        <v>290</v>
      </c>
      <c r="D240" s="15" t="str">
        <f t="shared" si="3"/>
        <v>Qolsys IQ2 Panel - PowerG + 345 (Grey Box)</v>
      </c>
      <c r="E240" s="15">
        <v>1</v>
      </c>
      <c r="F240" s="15" t="s">
        <v>3283</v>
      </c>
      <c r="G240" s="15" t="s">
        <v>3286</v>
      </c>
      <c r="H240" s="15" t="s">
        <v>3275</v>
      </c>
      <c r="I240" s="15" t="s">
        <v>3286</v>
      </c>
    </row>
    <row r="241" spans="1:9" ht="15" customHeight="1" x14ac:dyDescent="0.25">
      <c r="A241" s="15" t="s">
        <v>3285</v>
      </c>
      <c r="B241" s="15" t="s">
        <v>3347</v>
      </c>
      <c r="C241" s="15" t="s">
        <v>479</v>
      </c>
      <c r="D241" s="15" t="str">
        <f t="shared" si="3"/>
        <v>Hardwire Battery 12 Volt/ 5Ah Battery</v>
      </c>
      <c r="E241" s="15">
        <v>1</v>
      </c>
      <c r="F241" s="15" t="s">
        <v>3283</v>
      </c>
      <c r="G241" s="15" t="s">
        <v>3286</v>
      </c>
      <c r="H241" s="15" t="s">
        <v>3275</v>
      </c>
      <c r="I241" s="15" t="s">
        <v>3286</v>
      </c>
    </row>
    <row r="242" spans="1:9" ht="15" customHeight="1" x14ac:dyDescent="0.25">
      <c r="A242" s="15" t="s">
        <v>3285</v>
      </c>
      <c r="B242" s="15" t="s">
        <v>3347</v>
      </c>
      <c r="C242" s="15" t="s">
        <v>345</v>
      </c>
      <c r="D242" s="15" t="str">
        <f t="shared" si="3"/>
        <v>DSC PowerSeries System Enhancement Module</v>
      </c>
      <c r="E242" s="15">
        <v>1</v>
      </c>
      <c r="F242" s="15" t="s">
        <v>3283</v>
      </c>
      <c r="G242" s="15" t="s">
        <v>3286</v>
      </c>
      <c r="H242" s="15" t="s">
        <v>3275</v>
      </c>
      <c r="I242" s="15" t="s">
        <v>3286</v>
      </c>
    </row>
    <row r="243" spans="1:9" ht="15" customHeight="1" x14ac:dyDescent="0.25">
      <c r="A243" s="15" t="s">
        <v>3285</v>
      </c>
      <c r="B243" s="15" t="s">
        <v>3347</v>
      </c>
      <c r="C243" s="15" t="s">
        <v>1767</v>
      </c>
      <c r="D243" s="15" t="str">
        <f t="shared" si="3"/>
        <v>Honeywell System Enhancement Module</v>
      </c>
      <c r="E243" s="15">
        <v>1</v>
      </c>
      <c r="F243" s="15" t="s">
        <v>3283</v>
      </c>
      <c r="G243" s="15" t="s">
        <v>3286</v>
      </c>
      <c r="H243" s="15" t="s">
        <v>3275</v>
      </c>
      <c r="I243" s="15" t="s">
        <v>3286</v>
      </c>
    </row>
    <row r="244" spans="1:9" ht="15" customHeight="1" x14ac:dyDescent="0.25">
      <c r="A244" s="15" t="s">
        <v>3285</v>
      </c>
      <c r="B244" s="15" t="s">
        <v>3347</v>
      </c>
      <c r="C244" s="15" t="s">
        <v>63</v>
      </c>
      <c r="D244" s="15" t="str">
        <f t="shared" si="3"/>
        <v>2GIG Super Switch Wireless Takeover Module</v>
      </c>
      <c r="E244" s="15">
        <v>1</v>
      </c>
      <c r="F244" s="15" t="s">
        <v>3283</v>
      </c>
      <c r="G244" s="15" t="s">
        <v>3286</v>
      </c>
      <c r="H244" s="15" t="s">
        <v>3275</v>
      </c>
      <c r="I244" s="15" t="s">
        <v>3286</v>
      </c>
    </row>
    <row r="245" spans="1:9" ht="15" customHeight="1" x14ac:dyDescent="0.25">
      <c r="A245" s="15" t="s">
        <v>3285</v>
      </c>
      <c r="B245" s="15" t="s">
        <v>3347</v>
      </c>
      <c r="C245" s="15" t="s">
        <v>360</v>
      </c>
      <c r="D245" s="15" t="str">
        <f t="shared" si="3"/>
        <v>HW Keypad with RF Reciever-Fixed English</v>
      </c>
      <c r="E245" s="15">
        <v>1</v>
      </c>
      <c r="F245" s="15" t="s">
        <v>3283</v>
      </c>
      <c r="G245" s="15" t="s">
        <v>3286</v>
      </c>
      <c r="H245" s="15" t="s">
        <v>3275</v>
      </c>
      <c r="I245" s="15" t="s">
        <v>3286</v>
      </c>
    </row>
    <row r="246" spans="1:9" ht="15" customHeight="1" x14ac:dyDescent="0.25">
      <c r="A246" s="15" t="s">
        <v>3285</v>
      </c>
      <c r="B246" s="15" t="s">
        <v>3347</v>
      </c>
      <c r="C246" s="15" t="s">
        <v>327</v>
      </c>
      <c r="D246" s="15" t="str">
        <f t="shared" si="3"/>
        <v>DSC RFK5501 LCD Keypad with 433RF Receiver</v>
      </c>
      <c r="E246" s="15">
        <v>1</v>
      </c>
      <c r="F246" s="15" t="s">
        <v>3283</v>
      </c>
      <c r="G246" s="15" t="s">
        <v>3286</v>
      </c>
      <c r="H246" s="15" t="s">
        <v>3275</v>
      </c>
      <c r="I246" s="15" t="s">
        <v>3286</v>
      </c>
    </row>
    <row r="247" spans="1:9" ht="15" customHeight="1" x14ac:dyDescent="0.25">
      <c r="A247" s="15" t="s">
        <v>3285</v>
      </c>
      <c r="B247" s="15" t="s">
        <v>3081</v>
      </c>
      <c r="C247" s="15" t="s">
        <v>206</v>
      </c>
      <c r="D247" s="15" t="str">
        <f t="shared" si="3"/>
        <v>2 way voice response</v>
      </c>
      <c r="E247" s="15">
        <v>1</v>
      </c>
      <c r="F247" s="15" t="s">
        <v>3283</v>
      </c>
      <c r="G247" s="15" t="s">
        <v>3286</v>
      </c>
      <c r="H247" s="15" t="s">
        <v>3275</v>
      </c>
      <c r="I247" s="15" t="s">
        <v>3286</v>
      </c>
    </row>
    <row r="248" spans="1:9" ht="15" customHeight="1" x14ac:dyDescent="0.25">
      <c r="A248" s="15" t="s">
        <v>3285</v>
      </c>
      <c r="B248" s="15" t="s">
        <v>3081</v>
      </c>
      <c r="C248" s="15" t="s">
        <v>129</v>
      </c>
      <c r="D248" s="15" t="str">
        <f t="shared" si="3"/>
        <v>Mobile App</v>
      </c>
      <c r="E248" s="15">
        <v>1</v>
      </c>
      <c r="F248" s="15" t="s">
        <v>3283</v>
      </c>
      <c r="G248" s="15" t="s">
        <v>3286</v>
      </c>
      <c r="H248" s="15" t="s">
        <v>3275</v>
      </c>
      <c r="I248" s="15" t="s">
        <v>3286</v>
      </c>
    </row>
    <row r="249" spans="1:9" ht="15" customHeight="1" x14ac:dyDescent="0.25">
      <c r="A249" s="15" t="s">
        <v>3285</v>
      </c>
      <c r="B249" s="15" t="s">
        <v>3081</v>
      </c>
      <c r="C249" s="15" t="s">
        <v>210</v>
      </c>
      <c r="D249" s="15" t="str">
        <f t="shared" si="3"/>
        <v>Weather to Panel</v>
      </c>
      <c r="E249" s="15">
        <v>1</v>
      </c>
      <c r="F249" s="15" t="s">
        <v>3283</v>
      </c>
      <c r="G249" s="15" t="s">
        <v>3286</v>
      </c>
      <c r="H249" s="15" t="s">
        <v>3275</v>
      </c>
      <c r="I249" s="15" t="s">
        <v>3286</v>
      </c>
    </row>
    <row r="250" spans="1:9" ht="15" customHeight="1" x14ac:dyDescent="0.25">
      <c r="A250" s="15" t="s">
        <v>3285</v>
      </c>
      <c r="B250" s="15" t="s">
        <v>3081</v>
      </c>
      <c r="C250" s="15" t="s">
        <v>128</v>
      </c>
      <c r="D250" s="15" t="str">
        <f t="shared" si="3"/>
        <v>Private Guard response</v>
      </c>
      <c r="E250" s="15">
        <v>1</v>
      </c>
      <c r="F250" s="15" t="s">
        <v>3283</v>
      </c>
      <c r="G250" s="15" t="s">
        <v>3286</v>
      </c>
      <c r="H250" s="15" t="s">
        <v>3275</v>
      </c>
      <c r="I250" s="15" t="s">
        <v>3286</v>
      </c>
    </row>
    <row r="251" spans="1:9" ht="15" customHeight="1" x14ac:dyDescent="0.25">
      <c r="A251" s="15" t="s">
        <v>3285</v>
      </c>
      <c r="B251" s="15" t="s">
        <v>3081</v>
      </c>
      <c r="C251" s="15" t="s">
        <v>3243</v>
      </c>
      <c r="D251" s="15" t="str">
        <f t="shared" si="3"/>
        <v>Lawn Sign - Bell Smart Home Security English</v>
      </c>
      <c r="E251" s="15">
        <v>1</v>
      </c>
      <c r="F251" s="15" t="s">
        <v>3283</v>
      </c>
      <c r="G251" s="15" t="s">
        <v>3286</v>
      </c>
      <c r="H251" s="15" t="s">
        <v>3275</v>
      </c>
      <c r="I251" s="15" t="s">
        <v>3286</v>
      </c>
    </row>
    <row r="252" spans="1:9" ht="15" customHeight="1" x14ac:dyDescent="0.25">
      <c r="A252" s="15" t="s">
        <v>3285</v>
      </c>
      <c r="B252" s="15" t="s">
        <v>3081</v>
      </c>
      <c r="C252" s="15" t="s">
        <v>234</v>
      </c>
      <c r="D252" s="15" t="str">
        <f t="shared" si="3"/>
        <v>8-48 Zone Controler</v>
      </c>
      <c r="E252" s="15">
        <v>1</v>
      </c>
      <c r="F252" s="15" t="s">
        <v>3283</v>
      </c>
      <c r="G252" s="15" t="s">
        <v>3286</v>
      </c>
      <c r="H252" s="15" t="s">
        <v>3275</v>
      </c>
      <c r="I252" s="15" t="s">
        <v>3286</v>
      </c>
    </row>
    <row r="253" spans="1:9" ht="15" customHeight="1" x14ac:dyDescent="0.25">
      <c r="A253" s="15" t="s">
        <v>3285</v>
      </c>
      <c r="B253" s="15" t="s">
        <v>3081</v>
      </c>
      <c r="C253" s="15" t="s">
        <v>290</v>
      </c>
      <c r="D253" s="15" t="str">
        <f t="shared" si="3"/>
        <v>Qolsys IQ2 Panel - PowerG + 345 (Grey Box)</v>
      </c>
      <c r="E253" s="15">
        <v>1</v>
      </c>
      <c r="F253" s="15" t="s">
        <v>3283</v>
      </c>
      <c r="G253" s="15" t="s">
        <v>3286</v>
      </c>
      <c r="H253" s="15" t="s">
        <v>3275</v>
      </c>
      <c r="I253" s="15" t="s">
        <v>3286</v>
      </c>
    </row>
    <row r="254" spans="1:9" ht="15" customHeight="1" x14ac:dyDescent="0.25">
      <c r="A254" s="15" t="s">
        <v>3285</v>
      </c>
      <c r="B254" s="15" t="s">
        <v>3081</v>
      </c>
      <c r="C254" s="15" t="s">
        <v>479</v>
      </c>
      <c r="D254" s="15" t="str">
        <f t="shared" si="3"/>
        <v>Hardwire Battery 12 Volt/ 5Ah Battery</v>
      </c>
      <c r="E254" s="15">
        <v>1</v>
      </c>
      <c r="F254" s="15" t="s">
        <v>3283</v>
      </c>
      <c r="G254" s="15" t="s">
        <v>3286</v>
      </c>
      <c r="H254" s="15" t="s">
        <v>3275</v>
      </c>
      <c r="I254" s="15" t="s">
        <v>3286</v>
      </c>
    </row>
    <row r="255" spans="1:9" ht="15" customHeight="1" x14ac:dyDescent="0.25">
      <c r="A255" s="15" t="s">
        <v>3285</v>
      </c>
      <c r="B255" s="15" t="s">
        <v>3081</v>
      </c>
      <c r="C255" s="15" t="s">
        <v>345</v>
      </c>
      <c r="D255" s="15" t="str">
        <f t="shared" si="3"/>
        <v>DSC PowerSeries System Enhancement Module</v>
      </c>
      <c r="E255" s="15">
        <v>1</v>
      </c>
      <c r="F255" s="15" t="s">
        <v>3283</v>
      </c>
      <c r="G255" s="15" t="s">
        <v>3286</v>
      </c>
      <c r="H255" s="15" t="s">
        <v>3275</v>
      </c>
      <c r="I255" s="15" t="s">
        <v>3286</v>
      </c>
    </row>
    <row r="256" spans="1:9" ht="15" customHeight="1" x14ac:dyDescent="0.25">
      <c r="A256" s="15" t="s">
        <v>3285</v>
      </c>
      <c r="B256" s="15" t="s">
        <v>3081</v>
      </c>
      <c r="C256" s="15" t="s">
        <v>1767</v>
      </c>
      <c r="D256" s="15" t="str">
        <f t="shared" si="3"/>
        <v>Honeywell System Enhancement Module</v>
      </c>
      <c r="E256" s="15">
        <v>1</v>
      </c>
      <c r="F256" s="15" t="s">
        <v>3283</v>
      </c>
      <c r="G256" s="15" t="s">
        <v>3286</v>
      </c>
      <c r="H256" s="15" t="s">
        <v>3275</v>
      </c>
      <c r="I256" s="15" t="s">
        <v>3286</v>
      </c>
    </row>
    <row r="257" spans="1:9" ht="15" customHeight="1" x14ac:dyDescent="0.25">
      <c r="A257" s="15" t="s">
        <v>3285</v>
      </c>
      <c r="B257" s="15" t="s">
        <v>3081</v>
      </c>
      <c r="C257" s="15" t="s">
        <v>63</v>
      </c>
      <c r="D257" s="15" t="str">
        <f t="shared" si="3"/>
        <v>2GIG Super Switch Wireless Takeover Module</v>
      </c>
      <c r="E257" s="15">
        <v>1</v>
      </c>
      <c r="F257" s="15" t="s">
        <v>3283</v>
      </c>
      <c r="G257" s="15" t="s">
        <v>3286</v>
      </c>
      <c r="H257" s="15" t="s">
        <v>3275</v>
      </c>
      <c r="I257" s="15" t="s">
        <v>3286</v>
      </c>
    </row>
    <row r="258" spans="1:9" ht="15" customHeight="1" x14ac:dyDescent="0.25">
      <c r="A258" s="15" t="s">
        <v>3285</v>
      </c>
      <c r="B258" s="15" t="s">
        <v>3081</v>
      </c>
      <c r="C258" s="15" t="s">
        <v>360</v>
      </c>
      <c r="D258" s="15" t="str">
        <f t="shared" ref="D258:D321" si="4">VLOOKUP(C258,masterdata,3,0)</f>
        <v>HW Keypad with RF Reciever-Fixed English</v>
      </c>
      <c r="E258" s="15">
        <v>1</v>
      </c>
      <c r="F258" s="15" t="s">
        <v>3283</v>
      </c>
      <c r="G258" s="15" t="s">
        <v>3286</v>
      </c>
      <c r="H258" s="15" t="s">
        <v>3275</v>
      </c>
      <c r="I258" s="15" t="s">
        <v>3286</v>
      </c>
    </row>
    <row r="259" spans="1:9" ht="15" customHeight="1" x14ac:dyDescent="0.25">
      <c r="A259" s="15" t="s">
        <v>3285</v>
      </c>
      <c r="B259" s="15" t="s">
        <v>3081</v>
      </c>
      <c r="C259" s="15" t="s">
        <v>327</v>
      </c>
      <c r="D259" s="15" t="str">
        <f t="shared" si="4"/>
        <v>DSC RFK5501 LCD Keypad with 433RF Receiver</v>
      </c>
      <c r="E259" s="15">
        <v>1</v>
      </c>
      <c r="F259" s="15" t="s">
        <v>3283</v>
      </c>
      <c r="G259" s="15" t="s">
        <v>3286</v>
      </c>
      <c r="H259" s="15" t="s">
        <v>3275</v>
      </c>
      <c r="I259" s="15" t="s">
        <v>3286</v>
      </c>
    </row>
    <row r="260" spans="1:9" ht="15" customHeight="1" x14ac:dyDescent="0.25">
      <c r="A260" s="15" t="s">
        <v>3285</v>
      </c>
      <c r="B260" s="15" t="s">
        <v>3081</v>
      </c>
      <c r="C260" s="15" t="s">
        <v>400</v>
      </c>
      <c r="D260" s="15" t="str">
        <f t="shared" si="4"/>
        <v>PowerG Panic Button Remote</v>
      </c>
      <c r="E260" s="15">
        <v>1</v>
      </c>
      <c r="F260" s="15" t="s">
        <v>3283</v>
      </c>
      <c r="G260" s="15" t="s">
        <v>3286</v>
      </c>
      <c r="H260" s="15" t="s">
        <v>3275</v>
      </c>
      <c r="I260" s="15" t="s">
        <v>3286</v>
      </c>
    </row>
    <row r="261" spans="1:9" ht="15" customHeight="1" x14ac:dyDescent="0.25">
      <c r="A261" s="15" t="s">
        <v>3285</v>
      </c>
      <c r="B261" s="15" t="s">
        <v>3085</v>
      </c>
      <c r="C261" s="15" t="s">
        <v>206</v>
      </c>
      <c r="D261" s="15" t="str">
        <f t="shared" si="4"/>
        <v>2 way voice response</v>
      </c>
      <c r="E261" s="15">
        <v>1</v>
      </c>
      <c r="F261" s="15" t="s">
        <v>3283</v>
      </c>
      <c r="G261" s="15" t="s">
        <v>3286</v>
      </c>
      <c r="H261" s="15" t="s">
        <v>3275</v>
      </c>
      <c r="I261" s="15" t="s">
        <v>3286</v>
      </c>
    </row>
    <row r="262" spans="1:9" ht="15" customHeight="1" x14ac:dyDescent="0.25">
      <c r="A262" s="15" t="s">
        <v>3285</v>
      </c>
      <c r="B262" s="15" t="s">
        <v>3085</v>
      </c>
      <c r="C262" s="15" t="s">
        <v>129</v>
      </c>
      <c r="D262" s="15" t="str">
        <f t="shared" si="4"/>
        <v>Mobile App</v>
      </c>
      <c r="E262" s="15">
        <v>1</v>
      </c>
      <c r="F262" s="15" t="s">
        <v>3283</v>
      </c>
      <c r="G262" s="15" t="s">
        <v>3286</v>
      </c>
      <c r="H262" s="15" t="s">
        <v>3275</v>
      </c>
      <c r="I262" s="15" t="s">
        <v>3286</v>
      </c>
    </row>
    <row r="263" spans="1:9" ht="15" customHeight="1" x14ac:dyDescent="0.25">
      <c r="A263" s="15" t="s">
        <v>3285</v>
      </c>
      <c r="B263" s="15" t="s">
        <v>3085</v>
      </c>
      <c r="C263" s="15" t="s">
        <v>210</v>
      </c>
      <c r="D263" s="15" t="str">
        <f t="shared" si="4"/>
        <v>Weather to Panel</v>
      </c>
      <c r="E263" s="15">
        <v>1</v>
      </c>
      <c r="F263" s="15" t="s">
        <v>3283</v>
      </c>
      <c r="G263" s="15" t="s">
        <v>3286</v>
      </c>
      <c r="H263" s="15" t="s">
        <v>3275</v>
      </c>
      <c r="I263" s="15" t="s">
        <v>3286</v>
      </c>
    </row>
    <row r="264" spans="1:9" ht="15" customHeight="1" x14ac:dyDescent="0.25">
      <c r="A264" s="15" t="s">
        <v>3285</v>
      </c>
      <c r="B264" s="15" t="s">
        <v>3085</v>
      </c>
      <c r="C264" s="15" t="s">
        <v>128</v>
      </c>
      <c r="D264" s="15" t="str">
        <f t="shared" si="4"/>
        <v>Private Guard response</v>
      </c>
      <c r="E264" s="15">
        <v>1</v>
      </c>
      <c r="F264" s="15" t="s">
        <v>3283</v>
      </c>
      <c r="G264" s="15" t="s">
        <v>3286</v>
      </c>
      <c r="H264" s="15" t="s">
        <v>3275</v>
      </c>
      <c r="I264" s="15" t="s">
        <v>3286</v>
      </c>
    </row>
    <row r="265" spans="1:9" ht="15" customHeight="1" x14ac:dyDescent="0.25">
      <c r="A265" s="15" t="s">
        <v>3285</v>
      </c>
      <c r="B265" s="15" t="s">
        <v>3085</v>
      </c>
      <c r="C265" s="15" t="s">
        <v>3243</v>
      </c>
      <c r="D265" s="15" t="str">
        <f t="shared" si="4"/>
        <v>Lawn Sign - Bell Smart Home Security English</v>
      </c>
      <c r="E265" s="15">
        <v>1</v>
      </c>
      <c r="F265" s="15" t="s">
        <v>3283</v>
      </c>
      <c r="G265" s="15" t="s">
        <v>3286</v>
      </c>
      <c r="H265" s="15" t="s">
        <v>3275</v>
      </c>
      <c r="I265" s="15" t="s">
        <v>3286</v>
      </c>
    </row>
    <row r="266" spans="1:9" ht="15" customHeight="1" x14ac:dyDescent="0.25">
      <c r="A266" s="15" t="s">
        <v>3285</v>
      </c>
      <c r="B266" s="15" t="s">
        <v>3085</v>
      </c>
      <c r="C266" s="15" t="s">
        <v>234</v>
      </c>
      <c r="D266" s="15" t="str">
        <f t="shared" si="4"/>
        <v>8-48 Zone Controler</v>
      </c>
      <c r="E266" s="15">
        <v>1</v>
      </c>
      <c r="F266" s="15" t="s">
        <v>3283</v>
      </c>
      <c r="G266" s="15" t="s">
        <v>3286</v>
      </c>
      <c r="H266" s="15" t="s">
        <v>3275</v>
      </c>
      <c r="I266" s="15" t="s">
        <v>3286</v>
      </c>
    </row>
    <row r="267" spans="1:9" ht="15" customHeight="1" x14ac:dyDescent="0.25">
      <c r="A267" s="15" t="s">
        <v>3285</v>
      </c>
      <c r="B267" s="15" t="s">
        <v>3085</v>
      </c>
      <c r="C267" s="15" t="s">
        <v>290</v>
      </c>
      <c r="D267" s="15" t="str">
        <f t="shared" si="4"/>
        <v>Qolsys IQ2 Panel - PowerG + 345 (Grey Box)</v>
      </c>
      <c r="E267" s="15">
        <v>1</v>
      </c>
      <c r="F267" s="15" t="s">
        <v>3283</v>
      </c>
      <c r="G267" s="15" t="s">
        <v>3286</v>
      </c>
      <c r="H267" s="15" t="s">
        <v>3275</v>
      </c>
      <c r="I267" s="15" t="s">
        <v>3286</v>
      </c>
    </row>
    <row r="268" spans="1:9" ht="15" customHeight="1" x14ac:dyDescent="0.25">
      <c r="A268" s="15" t="s">
        <v>3285</v>
      </c>
      <c r="B268" s="15" t="s">
        <v>3085</v>
      </c>
      <c r="C268" s="15" t="s">
        <v>479</v>
      </c>
      <c r="D268" s="15" t="str">
        <f t="shared" si="4"/>
        <v>Hardwire Battery 12 Volt/ 5Ah Battery</v>
      </c>
      <c r="E268" s="15">
        <v>1</v>
      </c>
      <c r="F268" s="15" t="s">
        <v>3283</v>
      </c>
      <c r="G268" s="15" t="s">
        <v>3286</v>
      </c>
      <c r="H268" s="15" t="s">
        <v>3275</v>
      </c>
      <c r="I268" s="15" t="s">
        <v>3286</v>
      </c>
    </row>
    <row r="269" spans="1:9" ht="15" customHeight="1" x14ac:dyDescent="0.25">
      <c r="A269" s="15" t="s">
        <v>3285</v>
      </c>
      <c r="B269" s="15" t="s">
        <v>3085</v>
      </c>
      <c r="C269" s="15" t="s">
        <v>345</v>
      </c>
      <c r="D269" s="15" t="str">
        <f t="shared" si="4"/>
        <v>DSC PowerSeries System Enhancement Module</v>
      </c>
      <c r="E269" s="15">
        <v>1</v>
      </c>
      <c r="F269" s="15" t="s">
        <v>3283</v>
      </c>
      <c r="G269" s="15" t="s">
        <v>3286</v>
      </c>
      <c r="H269" s="15" t="s">
        <v>3275</v>
      </c>
      <c r="I269" s="15" t="s">
        <v>3286</v>
      </c>
    </row>
    <row r="270" spans="1:9" ht="15" customHeight="1" x14ac:dyDescent="0.25">
      <c r="A270" s="15" t="s">
        <v>3285</v>
      </c>
      <c r="B270" s="15" t="s">
        <v>3085</v>
      </c>
      <c r="C270" s="15" t="s">
        <v>1767</v>
      </c>
      <c r="D270" s="15" t="str">
        <f t="shared" si="4"/>
        <v>Honeywell System Enhancement Module</v>
      </c>
      <c r="E270" s="15">
        <v>1</v>
      </c>
      <c r="F270" s="15" t="s">
        <v>3283</v>
      </c>
      <c r="G270" s="15" t="s">
        <v>3286</v>
      </c>
      <c r="H270" s="15" t="s">
        <v>3275</v>
      </c>
      <c r="I270" s="15" t="s">
        <v>3286</v>
      </c>
    </row>
    <row r="271" spans="1:9" ht="15" customHeight="1" x14ac:dyDescent="0.25">
      <c r="A271" s="15" t="s">
        <v>3285</v>
      </c>
      <c r="B271" s="15" t="s">
        <v>3085</v>
      </c>
      <c r="C271" s="15" t="s">
        <v>63</v>
      </c>
      <c r="D271" s="15" t="str">
        <f t="shared" si="4"/>
        <v>2GIG Super Switch Wireless Takeover Module</v>
      </c>
      <c r="E271" s="15">
        <v>1</v>
      </c>
      <c r="F271" s="15" t="s">
        <v>3283</v>
      </c>
      <c r="G271" s="15" t="s">
        <v>3286</v>
      </c>
      <c r="H271" s="15" t="s">
        <v>3275</v>
      </c>
      <c r="I271" s="15" t="s">
        <v>3286</v>
      </c>
    </row>
    <row r="272" spans="1:9" ht="15" customHeight="1" x14ac:dyDescent="0.25">
      <c r="A272" s="15" t="s">
        <v>3285</v>
      </c>
      <c r="B272" s="15" t="s">
        <v>3085</v>
      </c>
      <c r="C272" s="15" t="s">
        <v>360</v>
      </c>
      <c r="D272" s="15" t="str">
        <f t="shared" si="4"/>
        <v>HW Keypad with RF Reciever-Fixed English</v>
      </c>
      <c r="E272" s="15">
        <v>1</v>
      </c>
      <c r="F272" s="15" t="s">
        <v>3283</v>
      </c>
      <c r="G272" s="15" t="s">
        <v>3286</v>
      </c>
      <c r="H272" s="15" t="s">
        <v>3275</v>
      </c>
      <c r="I272" s="15" t="s">
        <v>3286</v>
      </c>
    </row>
    <row r="273" spans="1:9" ht="15" customHeight="1" x14ac:dyDescent="0.25">
      <c r="A273" s="15" t="s">
        <v>3285</v>
      </c>
      <c r="B273" s="15" t="s">
        <v>3085</v>
      </c>
      <c r="C273" s="15" t="s">
        <v>327</v>
      </c>
      <c r="D273" s="15" t="str">
        <f t="shared" si="4"/>
        <v>DSC RFK5501 LCD Keypad with 433RF Receiver</v>
      </c>
      <c r="E273" s="15">
        <v>1</v>
      </c>
      <c r="F273" s="15" t="s">
        <v>3283</v>
      </c>
      <c r="G273" s="15" t="s">
        <v>3286</v>
      </c>
      <c r="H273" s="15" t="s">
        <v>3275</v>
      </c>
      <c r="I273" s="15" t="s">
        <v>3286</v>
      </c>
    </row>
    <row r="274" spans="1:9" ht="15" customHeight="1" x14ac:dyDescent="0.25">
      <c r="A274" s="15" t="s">
        <v>3285</v>
      </c>
      <c r="B274" s="15" t="s">
        <v>3085</v>
      </c>
      <c r="C274" s="15" t="s">
        <v>209</v>
      </c>
      <c r="D274" s="15" t="str">
        <f t="shared" si="4"/>
        <v>D-Link WI-FI Range Extender</v>
      </c>
      <c r="E274" s="15">
        <v>1</v>
      </c>
      <c r="F274" s="15" t="s">
        <v>3283</v>
      </c>
      <c r="G274" s="15" t="s">
        <v>3286</v>
      </c>
      <c r="H274" s="15" t="s">
        <v>3275</v>
      </c>
      <c r="I274" s="15" t="s">
        <v>3286</v>
      </c>
    </row>
    <row r="275" spans="1:9" ht="15" customHeight="1" x14ac:dyDescent="0.25">
      <c r="A275" s="15" t="s">
        <v>3285</v>
      </c>
      <c r="B275" s="15" t="s">
        <v>3085</v>
      </c>
      <c r="C275" s="15" t="s">
        <v>3691</v>
      </c>
      <c r="D275" s="15" t="str">
        <f t="shared" si="4"/>
        <v>Video Analytics</v>
      </c>
      <c r="E275" s="15">
        <v>1</v>
      </c>
      <c r="F275" s="15" t="s">
        <v>3283</v>
      </c>
      <c r="G275" s="15" t="s">
        <v>3286</v>
      </c>
      <c r="H275" s="15" t="s">
        <v>3275</v>
      </c>
      <c r="I275" s="15" t="s">
        <v>3286</v>
      </c>
    </row>
    <row r="276" spans="1:9" ht="15" customHeight="1" x14ac:dyDescent="0.25">
      <c r="A276" s="15" t="s">
        <v>3285</v>
      </c>
      <c r="B276" s="15" t="s">
        <v>3085</v>
      </c>
      <c r="C276" s="15" t="s">
        <v>258</v>
      </c>
      <c r="D276" s="15" t="str">
        <f t="shared" si="4"/>
        <v>Severe Weather notification</v>
      </c>
      <c r="E276" s="15">
        <v>1</v>
      </c>
      <c r="F276" s="15" t="s">
        <v>3283</v>
      </c>
      <c r="G276" s="15" t="s">
        <v>3286</v>
      </c>
      <c r="H276" s="15" t="s">
        <v>3275</v>
      </c>
      <c r="I276" s="15" t="s">
        <v>3286</v>
      </c>
    </row>
    <row r="277" spans="1:9" ht="15" customHeight="1" x14ac:dyDescent="0.25">
      <c r="A277" s="15" t="s">
        <v>3285</v>
      </c>
      <c r="B277" s="15" t="s">
        <v>3085</v>
      </c>
      <c r="C277" s="15" t="s">
        <v>400</v>
      </c>
      <c r="D277" s="15" t="str">
        <f t="shared" si="4"/>
        <v>PowerG Panic Button Remote</v>
      </c>
      <c r="E277" s="15">
        <v>1</v>
      </c>
      <c r="F277" s="15" t="s">
        <v>3283</v>
      </c>
      <c r="G277" s="15" t="s">
        <v>3286</v>
      </c>
      <c r="H277" s="15" t="s">
        <v>3275</v>
      </c>
      <c r="I277" s="15" t="s">
        <v>3286</v>
      </c>
    </row>
    <row r="278" spans="1:9" ht="15" customHeight="1" x14ac:dyDescent="0.25">
      <c r="A278" s="15" t="s">
        <v>3285</v>
      </c>
      <c r="B278" s="15" t="s">
        <v>3089</v>
      </c>
      <c r="C278" s="15" t="s">
        <v>206</v>
      </c>
      <c r="D278" s="15" t="str">
        <f t="shared" si="4"/>
        <v>2 way voice response</v>
      </c>
      <c r="E278" s="15">
        <v>1</v>
      </c>
      <c r="F278" s="15" t="s">
        <v>3283</v>
      </c>
      <c r="G278" s="15" t="s">
        <v>3286</v>
      </c>
      <c r="H278" s="15" t="s">
        <v>3275</v>
      </c>
      <c r="I278" s="15" t="s">
        <v>3286</v>
      </c>
    </row>
    <row r="279" spans="1:9" ht="15" customHeight="1" x14ac:dyDescent="0.25">
      <c r="A279" s="15" t="s">
        <v>3285</v>
      </c>
      <c r="B279" s="15" t="s">
        <v>3089</v>
      </c>
      <c r="C279" s="15" t="s">
        <v>129</v>
      </c>
      <c r="D279" s="15" t="str">
        <f t="shared" si="4"/>
        <v>Mobile App</v>
      </c>
      <c r="E279" s="15">
        <v>1</v>
      </c>
      <c r="F279" s="15" t="s">
        <v>3283</v>
      </c>
      <c r="G279" s="15" t="s">
        <v>3286</v>
      </c>
      <c r="H279" s="15" t="s">
        <v>3275</v>
      </c>
      <c r="I279" s="15" t="s">
        <v>3286</v>
      </c>
    </row>
    <row r="280" spans="1:9" ht="15" customHeight="1" x14ac:dyDescent="0.25">
      <c r="A280" s="15" t="s">
        <v>3285</v>
      </c>
      <c r="B280" s="15" t="s">
        <v>3089</v>
      </c>
      <c r="C280" s="15" t="s">
        <v>210</v>
      </c>
      <c r="D280" s="15" t="str">
        <f t="shared" si="4"/>
        <v>Weather to Panel</v>
      </c>
      <c r="E280" s="15">
        <v>1</v>
      </c>
      <c r="F280" s="15" t="s">
        <v>3283</v>
      </c>
      <c r="G280" s="15" t="s">
        <v>3286</v>
      </c>
      <c r="H280" s="15" t="s">
        <v>3275</v>
      </c>
      <c r="I280" s="15" t="s">
        <v>3286</v>
      </c>
    </row>
    <row r="281" spans="1:9" ht="15" customHeight="1" x14ac:dyDescent="0.25">
      <c r="A281" s="15" t="s">
        <v>3285</v>
      </c>
      <c r="B281" s="15" t="s">
        <v>3089</v>
      </c>
      <c r="C281" s="15" t="s">
        <v>128</v>
      </c>
      <c r="D281" s="15" t="str">
        <f t="shared" si="4"/>
        <v>Private Guard response</v>
      </c>
      <c r="E281" s="15">
        <v>1</v>
      </c>
      <c r="F281" s="15" t="s">
        <v>3283</v>
      </c>
      <c r="G281" s="15" t="s">
        <v>3286</v>
      </c>
      <c r="H281" s="15" t="s">
        <v>3275</v>
      </c>
      <c r="I281" s="15" t="s">
        <v>3286</v>
      </c>
    </row>
    <row r="282" spans="1:9" ht="15" customHeight="1" x14ac:dyDescent="0.25">
      <c r="A282" s="15" t="s">
        <v>3285</v>
      </c>
      <c r="B282" s="15" t="s">
        <v>3089</v>
      </c>
      <c r="C282" s="15" t="s">
        <v>3243</v>
      </c>
      <c r="D282" s="15" t="str">
        <f t="shared" si="4"/>
        <v>Lawn Sign - Bell Smart Home Security English</v>
      </c>
      <c r="E282" s="15">
        <v>1</v>
      </c>
      <c r="F282" s="15" t="s">
        <v>3283</v>
      </c>
      <c r="G282" s="15" t="s">
        <v>3286</v>
      </c>
      <c r="H282" s="15" t="s">
        <v>3275</v>
      </c>
      <c r="I282" s="15" t="s">
        <v>3286</v>
      </c>
    </row>
    <row r="283" spans="1:9" ht="15" customHeight="1" x14ac:dyDescent="0.25">
      <c r="A283" s="15" t="s">
        <v>3285</v>
      </c>
      <c r="B283" s="15" t="s">
        <v>3089</v>
      </c>
      <c r="C283" s="15" t="s">
        <v>234</v>
      </c>
      <c r="D283" s="15" t="str">
        <f t="shared" si="4"/>
        <v>8-48 Zone Controler</v>
      </c>
      <c r="E283" s="15">
        <v>1</v>
      </c>
      <c r="F283" s="15" t="s">
        <v>3283</v>
      </c>
      <c r="G283" s="15" t="s">
        <v>3286</v>
      </c>
      <c r="H283" s="15" t="s">
        <v>3275</v>
      </c>
      <c r="I283" s="15" t="s">
        <v>3286</v>
      </c>
    </row>
    <row r="284" spans="1:9" ht="15" customHeight="1" x14ac:dyDescent="0.25">
      <c r="A284" s="15" t="s">
        <v>3285</v>
      </c>
      <c r="B284" s="15" t="s">
        <v>3089</v>
      </c>
      <c r="C284" s="15" t="s">
        <v>290</v>
      </c>
      <c r="D284" s="15" t="str">
        <f t="shared" si="4"/>
        <v>Qolsys IQ2 Panel - PowerG + 345 (Grey Box)</v>
      </c>
      <c r="E284" s="15">
        <v>1</v>
      </c>
      <c r="F284" s="15" t="s">
        <v>3283</v>
      </c>
      <c r="G284" s="15" t="s">
        <v>3286</v>
      </c>
      <c r="H284" s="15" t="s">
        <v>3275</v>
      </c>
      <c r="I284" s="15" t="s">
        <v>3286</v>
      </c>
    </row>
    <row r="285" spans="1:9" ht="15" customHeight="1" x14ac:dyDescent="0.25">
      <c r="A285" s="15" t="s">
        <v>3285</v>
      </c>
      <c r="B285" s="15" t="s">
        <v>3089</v>
      </c>
      <c r="C285" s="15" t="s">
        <v>479</v>
      </c>
      <c r="D285" s="15" t="str">
        <f t="shared" si="4"/>
        <v>Hardwire Battery 12 Volt/ 5Ah Battery</v>
      </c>
      <c r="E285" s="15">
        <v>1</v>
      </c>
      <c r="F285" s="15" t="s">
        <v>3283</v>
      </c>
      <c r="G285" s="15" t="s">
        <v>3286</v>
      </c>
      <c r="H285" s="15" t="s">
        <v>3275</v>
      </c>
      <c r="I285" s="15" t="s">
        <v>3286</v>
      </c>
    </row>
    <row r="286" spans="1:9" ht="15" customHeight="1" x14ac:dyDescent="0.25">
      <c r="A286" s="15" t="s">
        <v>3285</v>
      </c>
      <c r="B286" s="15" t="s">
        <v>3089</v>
      </c>
      <c r="C286" s="15" t="s">
        <v>345</v>
      </c>
      <c r="D286" s="15" t="str">
        <f t="shared" si="4"/>
        <v>DSC PowerSeries System Enhancement Module</v>
      </c>
      <c r="E286" s="15">
        <v>1</v>
      </c>
      <c r="F286" s="15" t="s">
        <v>3283</v>
      </c>
      <c r="G286" s="15" t="s">
        <v>3286</v>
      </c>
      <c r="H286" s="15" t="s">
        <v>3275</v>
      </c>
      <c r="I286" s="15" t="s">
        <v>3286</v>
      </c>
    </row>
    <row r="287" spans="1:9" ht="15" customHeight="1" x14ac:dyDescent="0.25">
      <c r="A287" s="15" t="s">
        <v>3285</v>
      </c>
      <c r="B287" s="15" t="s">
        <v>3089</v>
      </c>
      <c r="C287" s="15" t="s">
        <v>1767</v>
      </c>
      <c r="D287" s="15" t="str">
        <f t="shared" si="4"/>
        <v>Honeywell System Enhancement Module</v>
      </c>
      <c r="E287" s="15">
        <v>1</v>
      </c>
      <c r="F287" s="15" t="s">
        <v>3283</v>
      </c>
      <c r="G287" s="15" t="s">
        <v>3286</v>
      </c>
      <c r="H287" s="15" t="s">
        <v>3275</v>
      </c>
      <c r="I287" s="15" t="s">
        <v>3286</v>
      </c>
    </row>
    <row r="288" spans="1:9" ht="15" customHeight="1" x14ac:dyDescent="0.25">
      <c r="A288" s="15" t="s">
        <v>3285</v>
      </c>
      <c r="B288" s="15" t="s">
        <v>3089</v>
      </c>
      <c r="C288" s="15" t="s">
        <v>63</v>
      </c>
      <c r="D288" s="15" t="str">
        <f t="shared" si="4"/>
        <v>2GIG Super Switch Wireless Takeover Module</v>
      </c>
      <c r="E288" s="15">
        <v>1</v>
      </c>
      <c r="F288" s="15" t="s">
        <v>3283</v>
      </c>
      <c r="G288" s="15" t="s">
        <v>3286</v>
      </c>
      <c r="H288" s="15" t="s">
        <v>3275</v>
      </c>
      <c r="I288" s="15" t="s">
        <v>3286</v>
      </c>
    </row>
    <row r="289" spans="1:9" ht="15" customHeight="1" x14ac:dyDescent="0.25">
      <c r="A289" s="15" t="s">
        <v>3285</v>
      </c>
      <c r="B289" s="15" t="s">
        <v>3089</v>
      </c>
      <c r="C289" s="15" t="s">
        <v>360</v>
      </c>
      <c r="D289" s="15" t="str">
        <f t="shared" si="4"/>
        <v>HW Keypad with RF Reciever-Fixed English</v>
      </c>
      <c r="E289" s="15">
        <v>1</v>
      </c>
      <c r="F289" s="15" t="s">
        <v>3283</v>
      </c>
      <c r="G289" s="15" t="s">
        <v>3286</v>
      </c>
      <c r="H289" s="15" t="s">
        <v>3275</v>
      </c>
      <c r="I289" s="15" t="s">
        <v>3286</v>
      </c>
    </row>
    <row r="290" spans="1:9" ht="15" customHeight="1" x14ac:dyDescent="0.25">
      <c r="A290" s="15" t="s">
        <v>3285</v>
      </c>
      <c r="B290" s="15" t="s">
        <v>3089</v>
      </c>
      <c r="C290" s="15" t="s">
        <v>327</v>
      </c>
      <c r="D290" s="15" t="str">
        <f t="shared" si="4"/>
        <v>DSC RFK5501 LCD Keypad with 433RF Receiver</v>
      </c>
      <c r="E290" s="15">
        <v>1</v>
      </c>
      <c r="F290" s="15" t="s">
        <v>3283</v>
      </c>
      <c r="G290" s="15" t="s">
        <v>3286</v>
      </c>
      <c r="H290" s="15" t="s">
        <v>3275</v>
      </c>
      <c r="I290" s="15" t="s">
        <v>3286</v>
      </c>
    </row>
    <row r="291" spans="1:9" ht="15" customHeight="1" x14ac:dyDescent="0.25">
      <c r="A291" s="15" t="s">
        <v>3285</v>
      </c>
      <c r="B291" s="15" t="s">
        <v>3089</v>
      </c>
      <c r="C291" s="15" t="s">
        <v>209</v>
      </c>
      <c r="D291" s="15" t="str">
        <f t="shared" si="4"/>
        <v>D-Link WI-FI Range Extender</v>
      </c>
      <c r="E291" s="15">
        <v>1</v>
      </c>
      <c r="F291" s="15" t="s">
        <v>3283</v>
      </c>
      <c r="G291" s="15" t="s">
        <v>3286</v>
      </c>
      <c r="H291" s="15" t="s">
        <v>3275</v>
      </c>
      <c r="I291" s="15" t="s">
        <v>3286</v>
      </c>
    </row>
    <row r="292" spans="1:9" ht="15" customHeight="1" x14ac:dyDescent="0.25">
      <c r="A292" s="15" t="s">
        <v>3285</v>
      </c>
      <c r="B292" s="15" t="s">
        <v>3089</v>
      </c>
      <c r="C292" s="15" t="s">
        <v>3691</v>
      </c>
      <c r="D292" s="15" t="str">
        <f t="shared" si="4"/>
        <v>Video Analytics</v>
      </c>
      <c r="E292" s="15">
        <v>1</v>
      </c>
      <c r="F292" s="15" t="s">
        <v>3283</v>
      </c>
      <c r="G292" s="15" t="s">
        <v>3286</v>
      </c>
      <c r="H292" s="15" t="s">
        <v>3275</v>
      </c>
      <c r="I292" s="15" t="s">
        <v>3286</v>
      </c>
    </row>
    <row r="293" spans="1:9" ht="15" customHeight="1" x14ac:dyDescent="0.25">
      <c r="A293" s="15" t="s">
        <v>3285</v>
      </c>
      <c r="B293" s="15" t="s">
        <v>3089</v>
      </c>
      <c r="C293" s="15" t="s">
        <v>258</v>
      </c>
      <c r="D293" s="15" t="str">
        <f t="shared" si="4"/>
        <v>Severe Weather notification</v>
      </c>
      <c r="E293" s="15">
        <v>1</v>
      </c>
      <c r="F293" s="15" t="s">
        <v>3283</v>
      </c>
      <c r="G293" s="15" t="s">
        <v>3286</v>
      </c>
      <c r="H293" s="15" t="s">
        <v>3275</v>
      </c>
      <c r="I293" s="15" t="s">
        <v>3286</v>
      </c>
    </row>
    <row r="294" spans="1:9" ht="15" customHeight="1" x14ac:dyDescent="0.25">
      <c r="A294" s="15" t="s">
        <v>3285</v>
      </c>
      <c r="B294" s="15" t="s">
        <v>3089</v>
      </c>
      <c r="C294" s="15" t="s">
        <v>400</v>
      </c>
      <c r="D294" s="15" t="str">
        <f t="shared" si="4"/>
        <v>PowerG Panic Button Remote</v>
      </c>
      <c r="E294" s="15">
        <v>1</v>
      </c>
      <c r="F294" s="15" t="s">
        <v>3283</v>
      </c>
      <c r="G294" s="15" t="s">
        <v>3286</v>
      </c>
      <c r="H294" s="15" t="s">
        <v>3275</v>
      </c>
      <c r="I294" s="15" t="s">
        <v>3286</v>
      </c>
    </row>
    <row r="295" spans="1:9" ht="15" customHeight="1" x14ac:dyDescent="0.25">
      <c r="A295" s="15" t="s">
        <v>3285</v>
      </c>
      <c r="B295" s="15" t="s">
        <v>3089</v>
      </c>
      <c r="C295" s="15" t="s">
        <v>3546</v>
      </c>
      <c r="D295" s="15" t="str">
        <f t="shared" si="4"/>
        <v>Stream Video Recorder (SVR)</v>
      </c>
      <c r="E295" s="15">
        <v>1</v>
      </c>
      <c r="F295" s="15" t="s">
        <v>3283</v>
      </c>
      <c r="G295" s="15" t="s">
        <v>3286</v>
      </c>
      <c r="H295" s="15" t="s">
        <v>3275</v>
      </c>
      <c r="I295" s="15" t="s">
        <v>3286</v>
      </c>
    </row>
    <row r="296" spans="1:9" ht="15" customHeight="1" x14ac:dyDescent="0.25">
      <c r="A296" s="15" t="s">
        <v>3285</v>
      </c>
      <c r="B296" s="15" t="s">
        <v>3089</v>
      </c>
      <c r="C296" s="15" t="s">
        <v>381</v>
      </c>
      <c r="D296" s="15" t="str">
        <f t="shared" si="4"/>
        <v>1TB Stream Video Recorder (SVR)</v>
      </c>
      <c r="E296" s="15">
        <v>1</v>
      </c>
      <c r="F296" s="15" t="s">
        <v>3283</v>
      </c>
      <c r="G296" s="15" t="s">
        <v>3286</v>
      </c>
      <c r="H296" s="15" t="s">
        <v>3275</v>
      </c>
      <c r="I296" s="15" t="s">
        <v>3286</v>
      </c>
    </row>
    <row r="297" spans="1:9" ht="15" customHeight="1" x14ac:dyDescent="0.25">
      <c r="A297" s="15" t="s">
        <v>3285</v>
      </c>
      <c r="B297" s="15" t="s">
        <v>217</v>
      </c>
      <c r="C297" s="15" t="s">
        <v>212</v>
      </c>
      <c r="D297" s="15" t="str">
        <f t="shared" si="4"/>
        <v>Simon XT Panel</v>
      </c>
      <c r="E297" s="15">
        <v>1</v>
      </c>
      <c r="F297" s="15" t="s">
        <v>3283</v>
      </c>
      <c r="G297" s="15" t="s">
        <v>3286</v>
      </c>
      <c r="H297" s="15" t="s">
        <v>3275</v>
      </c>
      <c r="I297" s="15" t="s">
        <v>3286</v>
      </c>
    </row>
    <row r="298" spans="1:9" ht="15" customHeight="1" x14ac:dyDescent="0.25">
      <c r="A298" s="15" t="s">
        <v>3285</v>
      </c>
      <c r="B298" s="15" t="s">
        <v>217</v>
      </c>
      <c r="C298" s="15" t="s">
        <v>2380</v>
      </c>
      <c r="D298" s="15" t="str">
        <f t="shared" si="4"/>
        <v>Pet immune motion detector, 319.5MHz (Interlogix)</v>
      </c>
      <c r="E298" s="15">
        <v>1</v>
      </c>
      <c r="F298" s="15" t="s">
        <v>3283</v>
      </c>
      <c r="G298" s="15" t="s">
        <v>3286</v>
      </c>
      <c r="H298" s="15" t="s">
        <v>3275</v>
      </c>
      <c r="I298" s="15" t="s">
        <v>3286</v>
      </c>
    </row>
    <row r="299" spans="1:9" ht="15" customHeight="1" x14ac:dyDescent="0.25">
      <c r="A299" s="15" t="s">
        <v>3285</v>
      </c>
      <c r="B299" s="15" t="s">
        <v>217</v>
      </c>
      <c r="C299" s="15" t="s">
        <v>49</v>
      </c>
      <c r="D299" s="15" t="str">
        <f t="shared" si="4"/>
        <v>Door Contact</v>
      </c>
      <c r="E299" s="15">
        <v>2</v>
      </c>
      <c r="F299" s="15" t="s">
        <v>3283</v>
      </c>
      <c r="G299" s="15" t="s">
        <v>3286</v>
      </c>
      <c r="H299" s="15" t="s">
        <v>3275</v>
      </c>
      <c r="I299" s="15" t="s">
        <v>3286</v>
      </c>
    </row>
    <row r="300" spans="1:9" ht="15" customHeight="1" x14ac:dyDescent="0.25">
      <c r="A300" s="15" t="s">
        <v>3285</v>
      </c>
      <c r="B300" s="15" t="s">
        <v>217</v>
      </c>
      <c r="C300" s="15" t="s">
        <v>866</v>
      </c>
      <c r="D300" s="15" t="str">
        <f t="shared" si="4"/>
        <v>Simon XT Bell SIM Radio</v>
      </c>
      <c r="E300" s="15">
        <v>1</v>
      </c>
      <c r="F300" s="15" t="s">
        <v>3283</v>
      </c>
      <c r="G300" s="15" t="s">
        <v>3286</v>
      </c>
      <c r="H300" s="15" t="s">
        <v>3275</v>
      </c>
      <c r="I300" s="15" t="s">
        <v>3286</v>
      </c>
    </row>
    <row r="301" spans="1:9" ht="15" customHeight="1" x14ac:dyDescent="0.25">
      <c r="A301" s="15" t="s">
        <v>3285</v>
      </c>
      <c r="B301" s="15" t="s">
        <v>217</v>
      </c>
      <c r="C301" s="15" t="s">
        <v>206</v>
      </c>
      <c r="D301" s="15" t="str">
        <f t="shared" si="4"/>
        <v>2 way voice response</v>
      </c>
      <c r="E301" s="15">
        <v>1</v>
      </c>
      <c r="F301" s="15" t="s">
        <v>3283</v>
      </c>
      <c r="G301" s="15" t="s">
        <v>3286</v>
      </c>
      <c r="H301" s="15" t="s">
        <v>3275</v>
      </c>
      <c r="I301" s="15" t="s">
        <v>3286</v>
      </c>
    </row>
    <row r="302" spans="1:9" ht="15" customHeight="1" x14ac:dyDescent="0.25">
      <c r="A302" s="15" t="s">
        <v>3285</v>
      </c>
      <c r="B302" s="15" t="s">
        <v>217</v>
      </c>
      <c r="C302" s="15" t="s">
        <v>3243</v>
      </c>
      <c r="D302" s="15" t="str">
        <f t="shared" si="4"/>
        <v>Lawn Sign - Bell Smart Home Security English</v>
      </c>
      <c r="E302" s="15">
        <v>1</v>
      </c>
      <c r="F302" s="15" t="s">
        <v>3283</v>
      </c>
      <c r="G302" s="15" t="s">
        <v>3286</v>
      </c>
      <c r="H302" s="15" t="s">
        <v>3275</v>
      </c>
      <c r="I302" s="15" t="s">
        <v>3286</v>
      </c>
    </row>
    <row r="303" spans="1:9" ht="15" customHeight="1" x14ac:dyDescent="0.25">
      <c r="A303" s="15" t="s">
        <v>3285</v>
      </c>
      <c r="B303" s="15" t="s">
        <v>217</v>
      </c>
      <c r="C303" s="15" t="s">
        <v>129</v>
      </c>
      <c r="D303" s="15" t="str">
        <f t="shared" si="4"/>
        <v>Mobile App</v>
      </c>
      <c r="E303" s="15">
        <v>1</v>
      </c>
      <c r="F303" s="15" t="s">
        <v>3283</v>
      </c>
      <c r="G303" s="15" t="s">
        <v>3286</v>
      </c>
      <c r="H303" s="15" t="s">
        <v>3275</v>
      </c>
      <c r="I303" s="15" t="s">
        <v>3286</v>
      </c>
    </row>
    <row r="304" spans="1:9" ht="15" customHeight="1" x14ac:dyDescent="0.25">
      <c r="A304" s="15" t="s">
        <v>3285</v>
      </c>
      <c r="B304" s="15" t="s">
        <v>3341</v>
      </c>
      <c r="C304" s="15" t="s">
        <v>3943</v>
      </c>
      <c r="D304" s="15" t="str">
        <f t="shared" si="4"/>
        <v>Automation service</v>
      </c>
      <c r="E304" s="15">
        <v>1</v>
      </c>
      <c r="F304" s="15" t="s">
        <v>3283</v>
      </c>
      <c r="G304" s="15" t="s">
        <v>3286</v>
      </c>
      <c r="H304" s="15" t="s">
        <v>3275</v>
      </c>
      <c r="I304" s="15" t="s">
        <v>3286</v>
      </c>
    </row>
    <row r="305" spans="1:10" ht="15" customHeight="1" x14ac:dyDescent="0.25">
      <c r="A305" s="15" t="s">
        <v>3285</v>
      </c>
      <c r="B305" s="15" t="s">
        <v>3345</v>
      </c>
      <c r="C305" s="15" t="s">
        <v>3943</v>
      </c>
      <c r="D305" s="15" t="str">
        <f t="shared" si="4"/>
        <v>Automation service</v>
      </c>
      <c r="E305" s="15">
        <v>1</v>
      </c>
      <c r="F305" s="15" t="s">
        <v>3283</v>
      </c>
      <c r="G305" s="15" t="s">
        <v>3286</v>
      </c>
      <c r="H305" s="15" t="s">
        <v>3275</v>
      </c>
      <c r="I305" s="15" t="s">
        <v>3286</v>
      </c>
      <c r="J305" s="9"/>
    </row>
    <row r="306" spans="1:10" ht="15" customHeight="1" x14ac:dyDescent="0.25">
      <c r="A306" s="15" t="s">
        <v>3285</v>
      </c>
      <c r="B306" s="15" t="s">
        <v>3346</v>
      </c>
      <c r="C306" s="15" t="s">
        <v>3943</v>
      </c>
      <c r="D306" s="15" t="str">
        <f t="shared" si="4"/>
        <v>Automation service</v>
      </c>
      <c r="E306" s="15">
        <v>1</v>
      </c>
      <c r="F306" s="15" t="s">
        <v>3283</v>
      </c>
      <c r="G306" s="15" t="s">
        <v>3286</v>
      </c>
      <c r="H306" s="15" t="s">
        <v>3275</v>
      </c>
      <c r="I306" s="15" t="s">
        <v>3286</v>
      </c>
    </row>
    <row r="307" spans="1:10" ht="15" customHeight="1" x14ac:dyDescent="0.25">
      <c r="A307" s="15" t="s">
        <v>3285</v>
      </c>
      <c r="B307" s="15" t="s">
        <v>3348</v>
      </c>
      <c r="C307" s="15" t="s">
        <v>3943</v>
      </c>
      <c r="D307" s="15" t="str">
        <f t="shared" si="4"/>
        <v>Automation service</v>
      </c>
      <c r="E307" s="15">
        <v>1</v>
      </c>
      <c r="F307" s="15" t="s">
        <v>3283</v>
      </c>
      <c r="G307" s="15" t="s">
        <v>3286</v>
      </c>
      <c r="H307" s="15" t="s">
        <v>3275</v>
      </c>
      <c r="I307" s="15" t="s">
        <v>3286</v>
      </c>
    </row>
    <row r="308" spans="1:10" ht="15" customHeight="1" x14ac:dyDescent="0.25">
      <c r="A308" s="15" t="s">
        <v>3285</v>
      </c>
      <c r="B308" s="15" t="s">
        <v>3343</v>
      </c>
      <c r="C308" s="15" t="s">
        <v>3943</v>
      </c>
      <c r="D308" s="15" t="str">
        <f t="shared" si="4"/>
        <v>Automation service</v>
      </c>
      <c r="E308" s="15">
        <v>1</v>
      </c>
      <c r="F308" s="15" t="s">
        <v>3283</v>
      </c>
      <c r="G308" s="15" t="s">
        <v>3286</v>
      </c>
      <c r="H308" s="15" t="s">
        <v>3275</v>
      </c>
      <c r="I308" s="15" t="s">
        <v>3286</v>
      </c>
      <c r="J308" s="9"/>
    </row>
    <row r="309" spans="1:10" ht="15" customHeight="1" x14ac:dyDescent="0.25">
      <c r="A309" s="15" t="s">
        <v>3285</v>
      </c>
      <c r="B309" s="15" t="s">
        <v>3347</v>
      </c>
      <c r="C309" s="15" t="s">
        <v>3943</v>
      </c>
      <c r="D309" s="15" t="str">
        <f t="shared" si="4"/>
        <v>Automation service</v>
      </c>
      <c r="E309" s="15">
        <v>1</v>
      </c>
      <c r="F309" s="15" t="s">
        <v>3283</v>
      </c>
      <c r="G309" s="15" t="s">
        <v>3286</v>
      </c>
      <c r="H309" s="15" t="s">
        <v>3275</v>
      </c>
      <c r="I309" s="15" t="s">
        <v>3286</v>
      </c>
    </row>
    <row r="310" spans="1:10" ht="15" customHeight="1" x14ac:dyDescent="0.25">
      <c r="A310" s="15" t="s">
        <v>3285</v>
      </c>
      <c r="B310" s="15" t="s">
        <v>233</v>
      </c>
      <c r="C310" s="15" t="s">
        <v>206</v>
      </c>
      <c r="D310" s="15" t="str">
        <f t="shared" si="4"/>
        <v>2 way voice response</v>
      </c>
      <c r="E310" s="15">
        <v>1</v>
      </c>
      <c r="F310" s="15" t="s">
        <v>3283</v>
      </c>
      <c r="G310" s="15" t="s">
        <v>3286</v>
      </c>
      <c r="H310" s="15" t="s">
        <v>3275</v>
      </c>
      <c r="I310" s="15" t="s">
        <v>3286</v>
      </c>
    </row>
    <row r="311" spans="1:10" ht="15" customHeight="1" x14ac:dyDescent="0.25">
      <c r="A311" s="15" t="s">
        <v>3285</v>
      </c>
      <c r="B311" s="15" t="s">
        <v>233</v>
      </c>
      <c r="C311" s="15" t="s">
        <v>3243</v>
      </c>
      <c r="D311" s="15" t="str">
        <f t="shared" si="4"/>
        <v>Lawn Sign - Bell Smart Home Security English</v>
      </c>
      <c r="E311" s="15">
        <v>1</v>
      </c>
      <c r="F311" s="15" t="s">
        <v>3283</v>
      </c>
      <c r="G311" s="15" t="s">
        <v>3286</v>
      </c>
      <c r="H311" s="15" t="s">
        <v>3275</v>
      </c>
      <c r="I311" s="15" t="s">
        <v>3286</v>
      </c>
    </row>
    <row r="312" spans="1:10" ht="15" customHeight="1" x14ac:dyDescent="0.25">
      <c r="A312" s="15" t="s">
        <v>3285</v>
      </c>
      <c r="B312" s="15" t="s">
        <v>233</v>
      </c>
      <c r="C312" s="15" t="s">
        <v>129</v>
      </c>
      <c r="D312" s="15" t="str">
        <f t="shared" si="4"/>
        <v>Mobile App</v>
      </c>
      <c r="E312" s="15">
        <v>1</v>
      </c>
      <c r="F312" s="15" t="s">
        <v>3283</v>
      </c>
      <c r="G312" s="15" t="s">
        <v>3286</v>
      </c>
      <c r="H312" s="15" t="s">
        <v>3275</v>
      </c>
      <c r="I312" s="15" t="s">
        <v>3286</v>
      </c>
    </row>
    <row r="313" spans="1:10" ht="15" customHeight="1" x14ac:dyDescent="0.25">
      <c r="A313" s="15" t="s">
        <v>3285</v>
      </c>
      <c r="B313" s="15" t="s">
        <v>233</v>
      </c>
      <c r="C313" s="15" t="s">
        <v>234</v>
      </c>
      <c r="D313" s="15" t="str">
        <f t="shared" si="4"/>
        <v>8-48 Zone Controler</v>
      </c>
      <c r="E313" s="15">
        <v>1</v>
      </c>
      <c r="F313" s="15" t="s">
        <v>3283</v>
      </c>
      <c r="G313" s="15" t="s">
        <v>3286</v>
      </c>
      <c r="H313" s="15" t="s">
        <v>3275</v>
      </c>
      <c r="I313" s="15" t="s">
        <v>3286</v>
      </c>
    </row>
    <row r="314" spans="1:10" ht="15" customHeight="1" x14ac:dyDescent="0.25">
      <c r="A314" s="15" t="s">
        <v>3285</v>
      </c>
      <c r="B314" s="15" t="s">
        <v>233</v>
      </c>
      <c r="C314" s="15" t="s">
        <v>479</v>
      </c>
      <c r="D314" s="15" t="str">
        <f t="shared" si="4"/>
        <v>Hardwire Battery 12 Volt/ 5Ah Battery</v>
      </c>
      <c r="E314" s="15">
        <v>1</v>
      </c>
      <c r="F314" s="15" t="s">
        <v>3283</v>
      </c>
      <c r="G314" s="15" t="s">
        <v>3286</v>
      </c>
      <c r="H314" s="15" t="s">
        <v>3275</v>
      </c>
      <c r="I314" s="15" t="s">
        <v>3286</v>
      </c>
    </row>
    <row r="315" spans="1:10" ht="15" customHeight="1" x14ac:dyDescent="0.25">
      <c r="A315" s="15" t="s">
        <v>3285</v>
      </c>
      <c r="B315" s="15" t="s">
        <v>233</v>
      </c>
      <c r="C315" s="15" t="s">
        <v>345</v>
      </c>
      <c r="D315" s="15" t="str">
        <f t="shared" si="4"/>
        <v>DSC PowerSeries System Enhancement Module</v>
      </c>
      <c r="E315" s="15">
        <v>1</v>
      </c>
      <c r="F315" s="15" t="s">
        <v>3283</v>
      </c>
      <c r="G315" s="15" t="s">
        <v>3286</v>
      </c>
      <c r="H315" s="15" t="s">
        <v>3275</v>
      </c>
      <c r="I315" s="15" t="s">
        <v>3286</v>
      </c>
    </row>
    <row r="316" spans="1:10" ht="15" customHeight="1" x14ac:dyDescent="0.25">
      <c r="A316" s="15" t="s">
        <v>3285</v>
      </c>
      <c r="B316" s="15" t="s">
        <v>233</v>
      </c>
      <c r="C316" s="15" t="s">
        <v>1767</v>
      </c>
      <c r="D316" s="15" t="str">
        <f t="shared" si="4"/>
        <v>Honeywell System Enhancement Module</v>
      </c>
      <c r="E316" s="15">
        <v>1</v>
      </c>
      <c r="F316" s="15" t="s">
        <v>3283</v>
      </c>
      <c r="G316" s="15" t="s">
        <v>3286</v>
      </c>
      <c r="H316" s="15" t="s">
        <v>3275</v>
      </c>
      <c r="I316" s="15" t="s">
        <v>3286</v>
      </c>
    </row>
    <row r="317" spans="1:10" ht="15" customHeight="1" x14ac:dyDescent="0.25">
      <c r="A317" s="15" t="s">
        <v>3285</v>
      </c>
      <c r="B317" s="15" t="s">
        <v>233</v>
      </c>
      <c r="C317" s="323" t="s">
        <v>360</v>
      </c>
      <c r="D317" s="15" t="str">
        <f t="shared" si="4"/>
        <v>HW Keypad with RF Reciever-Fixed English</v>
      </c>
      <c r="E317" s="15">
        <v>1</v>
      </c>
      <c r="F317" s="15" t="s">
        <v>3283</v>
      </c>
      <c r="G317" s="15" t="s">
        <v>3286</v>
      </c>
      <c r="H317" s="15" t="s">
        <v>3275</v>
      </c>
      <c r="I317" s="15" t="s">
        <v>3286</v>
      </c>
    </row>
    <row r="318" spans="1:10" ht="15" customHeight="1" x14ac:dyDescent="0.25">
      <c r="A318" s="15" t="s">
        <v>3285</v>
      </c>
      <c r="B318" s="15" t="s">
        <v>233</v>
      </c>
      <c r="C318" s="15" t="s">
        <v>327</v>
      </c>
      <c r="D318" s="15" t="str">
        <f t="shared" si="4"/>
        <v>DSC RFK5501 LCD Keypad with 433RF Receiver</v>
      </c>
      <c r="E318" s="15">
        <v>1</v>
      </c>
      <c r="F318" s="15" t="s">
        <v>3283</v>
      </c>
      <c r="G318" s="15" t="s">
        <v>3286</v>
      </c>
      <c r="H318" s="15" t="s">
        <v>3275</v>
      </c>
      <c r="I318" s="15" t="s">
        <v>3286</v>
      </c>
    </row>
    <row r="319" spans="1:10" ht="15" customHeight="1" x14ac:dyDescent="0.25">
      <c r="A319" s="15" t="s">
        <v>3285</v>
      </c>
      <c r="B319" s="15" t="s">
        <v>228</v>
      </c>
      <c r="C319" s="15" t="s">
        <v>206</v>
      </c>
      <c r="D319" s="15" t="str">
        <f t="shared" si="4"/>
        <v>2 way voice response</v>
      </c>
      <c r="E319" s="15">
        <v>1</v>
      </c>
      <c r="F319" s="15" t="s">
        <v>3283</v>
      </c>
      <c r="G319" s="15" t="s">
        <v>3286</v>
      </c>
      <c r="H319" s="15" t="s">
        <v>3275</v>
      </c>
      <c r="I319" s="15" t="s">
        <v>3286</v>
      </c>
    </row>
    <row r="320" spans="1:10" ht="15" customHeight="1" x14ac:dyDescent="0.25">
      <c r="A320" s="15" t="s">
        <v>3285</v>
      </c>
      <c r="B320" s="15" t="s">
        <v>228</v>
      </c>
      <c r="C320" s="15" t="s">
        <v>3243</v>
      </c>
      <c r="D320" s="15" t="str">
        <f t="shared" si="4"/>
        <v>Lawn Sign - Bell Smart Home Security English</v>
      </c>
      <c r="E320" s="15">
        <v>1</v>
      </c>
      <c r="F320" s="15" t="s">
        <v>3283</v>
      </c>
      <c r="G320" s="15" t="s">
        <v>3286</v>
      </c>
      <c r="H320" s="15" t="s">
        <v>3275</v>
      </c>
      <c r="I320" s="15" t="s">
        <v>3286</v>
      </c>
    </row>
    <row r="321" spans="1:11" ht="15" customHeight="1" x14ac:dyDescent="0.25">
      <c r="A321" s="15" t="s">
        <v>3285</v>
      </c>
      <c r="B321" s="15" t="s">
        <v>228</v>
      </c>
      <c r="C321" s="15" t="s">
        <v>234</v>
      </c>
      <c r="D321" s="15" t="str">
        <f t="shared" si="4"/>
        <v>8-48 Zone Controler</v>
      </c>
      <c r="E321" s="15">
        <v>1</v>
      </c>
      <c r="F321" s="15" t="s">
        <v>3283</v>
      </c>
      <c r="G321" s="15" t="s">
        <v>3286</v>
      </c>
      <c r="H321" s="15" t="s">
        <v>3275</v>
      </c>
      <c r="I321" s="15" t="s">
        <v>3286</v>
      </c>
    </row>
    <row r="322" spans="1:11" ht="15" customHeight="1" x14ac:dyDescent="0.25">
      <c r="A322" s="15" t="s">
        <v>3285</v>
      </c>
      <c r="B322" s="15" t="s">
        <v>228</v>
      </c>
      <c r="C322" s="15" t="s">
        <v>479</v>
      </c>
      <c r="D322" s="15" t="str">
        <f t="shared" ref="D322:D385" si="5">VLOOKUP(C322,masterdata,3,0)</f>
        <v>Hardwire Battery 12 Volt/ 5Ah Battery</v>
      </c>
      <c r="E322" s="15">
        <v>1</v>
      </c>
      <c r="F322" s="15" t="s">
        <v>3283</v>
      </c>
      <c r="G322" s="15" t="s">
        <v>3286</v>
      </c>
      <c r="H322" s="15" t="s">
        <v>3275</v>
      </c>
      <c r="I322" s="15" t="s">
        <v>3286</v>
      </c>
    </row>
    <row r="323" spans="1:11" ht="15" customHeight="1" x14ac:dyDescent="0.25">
      <c r="A323" s="15" t="s">
        <v>3285</v>
      </c>
      <c r="B323" s="15" t="s">
        <v>228</v>
      </c>
      <c r="C323" s="15" t="s">
        <v>345</v>
      </c>
      <c r="D323" s="15" t="str">
        <f t="shared" si="5"/>
        <v>DSC PowerSeries System Enhancement Module</v>
      </c>
      <c r="E323" s="15">
        <v>1</v>
      </c>
      <c r="F323" s="15" t="s">
        <v>3283</v>
      </c>
      <c r="G323" s="15" t="s">
        <v>3286</v>
      </c>
      <c r="H323" s="15" t="s">
        <v>3275</v>
      </c>
      <c r="I323" s="15" t="s">
        <v>3286</v>
      </c>
    </row>
    <row r="324" spans="1:11" ht="15" customHeight="1" x14ac:dyDescent="0.25">
      <c r="A324" s="15" t="s">
        <v>3285</v>
      </c>
      <c r="B324" s="15" t="s">
        <v>228</v>
      </c>
      <c r="C324" s="15" t="s">
        <v>1767</v>
      </c>
      <c r="D324" s="15" t="str">
        <f t="shared" si="5"/>
        <v>Honeywell System Enhancement Module</v>
      </c>
      <c r="E324" s="15">
        <v>1</v>
      </c>
      <c r="F324" s="15" t="s">
        <v>3283</v>
      </c>
      <c r="G324" s="15" t="s">
        <v>3286</v>
      </c>
      <c r="H324" s="15" t="s">
        <v>3275</v>
      </c>
      <c r="I324" s="15" t="s">
        <v>3286</v>
      </c>
    </row>
    <row r="325" spans="1:11" ht="15" customHeight="1" x14ac:dyDescent="0.25">
      <c r="A325" s="15" t="s">
        <v>3285</v>
      </c>
      <c r="B325" s="15" t="s">
        <v>228</v>
      </c>
      <c r="C325" s="323" t="s">
        <v>360</v>
      </c>
      <c r="D325" s="15" t="str">
        <f t="shared" si="5"/>
        <v>HW Keypad with RF Reciever-Fixed English</v>
      </c>
      <c r="E325" s="15">
        <v>1</v>
      </c>
      <c r="F325" s="15" t="s">
        <v>3283</v>
      </c>
      <c r="G325" s="15" t="s">
        <v>3286</v>
      </c>
      <c r="H325" s="15" t="s">
        <v>3275</v>
      </c>
      <c r="I325" s="15" t="s">
        <v>3286</v>
      </c>
    </row>
    <row r="326" spans="1:11" ht="15" customHeight="1" x14ac:dyDescent="0.25">
      <c r="A326" s="15" t="s">
        <v>3285</v>
      </c>
      <c r="B326" s="15" t="s">
        <v>228</v>
      </c>
      <c r="C326" s="15" t="s">
        <v>327</v>
      </c>
      <c r="D326" s="15" t="str">
        <f t="shared" si="5"/>
        <v>DSC RFK5501 LCD Keypad with 433RF Receiver</v>
      </c>
      <c r="E326" s="15">
        <v>1</v>
      </c>
      <c r="F326" s="15" t="s">
        <v>3283</v>
      </c>
      <c r="G326" s="15" t="s">
        <v>3286</v>
      </c>
      <c r="H326" s="15" t="s">
        <v>3275</v>
      </c>
      <c r="I326" s="15" t="s">
        <v>3286</v>
      </c>
    </row>
    <row r="327" spans="1:11" ht="15" customHeight="1" x14ac:dyDescent="0.25">
      <c r="A327" s="15" t="s">
        <v>3285</v>
      </c>
      <c r="B327" s="15" t="s">
        <v>298</v>
      </c>
      <c r="C327" s="15" t="s">
        <v>3943</v>
      </c>
      <c r="D327" s="15" t="str">
        <f t="shared" si="5"/>
        <v>Automation service</v>
      </c>
      <c r="E327" s="15">
        <v>1</v>
      </c>
      <c r="F327" s="15" t="s">
        <v>3283</v>
      </c>
      <c r="G327" s="15" t="s">
        <v>3286</v>
      </c>
      <c r="H327" s="15" t="s">
        <v>3275</v>
      </c>
      <c r="I327" s="15" t="s">
        <v>3286</v>
      </c>
    </row>
    <row r="328" spans="1:11" ht="15" customHeight="1" x14ac:dyDescent="0.25">
      <c r="A328" s="15" t="s">
        <v>3285</v>
      </c>
      <c r="B328" s="15" t="s">
        <v>726</v>
      </c>
      <c r="C328" s="15" t="s">
        <v>3943</v>
      </c>
      <c r="D328" s="15" t="str">
        <f t="shared" si="5"/>
        <v>Automation service</v>
      </c>
      <c r="E328" s="15">
        <v>1</v>
      </c>
      <c r="F328" s="15" t="s">
        <v>3283</v>
      </c>
      <c r="G328" s="15" t="s">
        <v>3286</v>
      </c>
      <c r="H328" s="15" t="s">
        <v>3275</v>
      </c>
      <c r="I328" s="15" t="s">
        <v>3286</v>
      </c>
    </row>
    <row r="329" spans="1:11" ht="15" customHeight="1" x14ac:dyDescent="0.25">
      <c r="A329" s="15" t="s">
        <v>3285</v>
      </c>
      <c r="B329" s="15" t="s">
        <v>727</v>
      </c>
      <c r="C329" s="15" t="s">
        <v>3943</v>
      </c>
      <c r="D329" s="15" t="str">
        <f t="shared" si="5"/>
        <v>Automation service</v>
      </c>
      <c r="E329" s="15">
        <v>1</v>
      </c>
      <c r="F329" s="15" t="s">
        <v>3283</v>
      </c>
      <c r="G329" s="15" t="s">
        <v>3286</v>
      </c>
      <c r="H329" s="15" t="s">
        <v>3275</v>
      </c>
      <c r="I329" s="15" t="s">
        <v>3286</v>
      </c>
    </row>
    <row r="330" spans="1:11" ht="15" customHeight="1" x14ac:dyDescent="0.25">
      <c r="A330" s="15" t="s">
        <v>3285</v>
      </c>
      <c r="B330" s="15" t="s">
        <v>3093</v>
      </c>
      <c r="C330" s="15" t="s">
        <v>3943</v>
      </c>
      <c r="D330" s="15" t="str">
        <f t="shared" si="5"/>
        <v>Automation service</v>
      </c>
      <c r="E330" s="15">
        <v>1</v>
      </c>
      <c r="F330" s="15" t="s">
        <v>3283</v>
      </c>
      <c r="G330" s="15" t="s">
        <v>3286</v>
      </c>
      <c r="H330" s="15" t="s">
        <v>3275</v>
      </c>
      <c r="I330" s="15" t="s">
        <v>3286</v>
      </c>
    </row>
    <row r="331" spans="1:11" ht="15" customHeight="1" x14ac:dyDescent="0.25">
      <c r="A331" s="15" t="s">
        <v>3285</v>
      </c>
      <c r="B331" s="15" t="s">
        <v>3095</v>
      </c>
      <c r="C331" s="15" t="s">
        <v>3943</v>
      </c>
      <c r="D331" s="15" t="str">
        <f t="shared" si="5"/>
        <v>Automation service</v>
      </c>
      <c r="E331" s="15">
        <v>1</v>
      </c>
      <c r="F331" s="15" t="s">
        <v>3283</v>
      </c>
      <c r="G331" s="15" t="s">
        <v>3286</v>
      </c>
      <c r="H331" s="15" t="s">
        <v>3275</v>
      </c>
      <c r="I331" s="15" t="s">
        <v>3286</v>
      </c>
    </row>
    <row r="332" spans="1:11" ht="15" customHeight="1" x14ac:dyDescent="0.25">
      <c r="A332" s="15" t="s">
        <v>3285</v>
      </c>
      <c r="B332" s="15" t="s">
        <v>3089</v>
      </c>
      <c r="C332" s="15" t="s">
        <v>3943</v>
      </c>
      <c r="D332" s="15" t="str">
        <f t="shared" si="5"/>
        <v>Automation service</v>
      </c>
      <c r="E332" s="15">
        <v>1</v>
      </c>
      <c r="F332" s="15" t="s">
        <v>3283</v>
      </c>
      <c r="G332" s="15" t="s">
        <v>3286</v>
      </c>
      <c r="H332" s="15" t="s">
        <v>3275</v>
      </c>
      <c r="I332" s="15" t="s">
        <v>3286</v>
      </c>
    </row>
    <row r="333" spans="1:11" ht="15" customHeight="1" x14ac:dyDescent="0.25">
      <c r="A333" s="15" t="s">
        <v>3285</v>
      </c>
      <c r="B333" s="15" t="s">
        <v>4057</v>
      </c>
      <c r="C333" s="15" t="s">
        <v>853</v>
      </c>
      <c r="D333" s="15" t="str">
        <f t="shared" si="5"/>
        <v>Qolsys IQ2 Panel - PowerG (White Box)</v>
      </c>
      <c r="E333" s="15">
        <v>1</v>
      </c>
      <c r="F333" s="15" t="s">
        <v>3283</v>
      </c>
      <c r="G333" s="15" t="s">
        <v>3286</v>
      </c>
      <c r="H333" s="15" t="s">
        <v>3275</v>
      </c>
      <c r="I333" s="15" t="s">
        <v>3286</v>
      </c>
    </row>
    <row r="334" spans="1:11" ht="15" customHeight="1" x14ac:dyDescent="0.25">
      <c r="A334" s="15" t="s">
        <v>3285</v>
      </c>
      <c r="B334" s="15" t="s">
        <v>4057</v>
      </c>
      <c r="C334" s="15" t="s">
        <v>932</v>
      </c>
      <c r="D334" s="15" t="str">
        <f t="shared" si="5"/>
        <v>PowerG Door / Window Vanishing Sensor</v>
      </c>
      <c r="E334" s="15">
        <v>3</v>
      </c>
      <c r="F334" s="15" t="s">
        <v>3283</v>
      </c>
      <c r="G334" s="15" t="s">
        <v>3286</v>
      </c>
      <c r="H334" s="15" t="s">
        <v>3275</v>
      </c>
      <c r="I334" s="15" t="s">
        <v>3286</v>
      </c>
      <c r="K334" s="9"/>
    </row>
    <row r="335" spans="1:11" ht="15" customHeight="1" x14ac:dyDescent="0.25">
      <c r="A335" s="15" t="s">
        <v>3285</v>
      </c>
      <c r="B335" s="15" t="s">
        <v>4057</v>
      </c>
      <c r="C335" s="15" t="s">
        <v>292</v>
      </c>
      <c r="D335" s="15" t="str">
        <f t="shared" si="5"/>
        <v>PowerG Motion Detector</v>
      </c>
      <c r="E335" s="15">
        <v>2</v>
      </c>
      <c r="F335" s="15" t="s">
        <v>3283</v>
      </c>
      <c r="G335" s="15" t="s">
        <v>3286</v>
      </c>
      <c r="H335" s="15" t="s">
        <v>3275</v>
      </c>
      <c r="I335" s="15" t="s">
        <v>3286</v>
      </c>
      <c r="K335" s="9"/>
    </row>
    <row r="336" spans="1:11" ht="15" customHeight="1" x14ac:dyDescent="0.25">
      <c r="A336" s="15" t="s">
        <v>3285</v>
      </c>
      <c r="B336" s="15" t="s">
        <v>4057</v>
      </c>
      <c r="C336" s="15" t="s">
        <v>933</v>
      </c>
      <c r="D336" s="15" t="str">
        <f t="shared" si="5"/>
        <v>PowerG Smoke and Heat Detector</v>
      </c>
      <c r="E336" s="15">
        <v>1</v>
      </c>
      <c r="F336" s="15" t="s">
        <v>3283</v>
      </c>
      <c r="G336" s="15" t="s">
        <v>3286</v>
      </c>
      <c r="H336" s="15" t="s">
        <v>3275</v>
      </c>
      <c r="I336" s="15" t="s">
        <v>3286</v>
      </c>
      <c r="K336" s="9"/>
    </row>
    <row r="337" spans="1:11" ht="15" customHeight="1" x14ac:dyDescent="0.25">
      <c r="A337" s="15" t="s">
        <v>3285</v>
      </c>
      <c r="B337" s="15" t="s">
        <v>4057</v>
      </c>
      <c r="C337" s="15" t="s">
        <v>209</v>
      </c>
      <c r="D337" s="15" t="str">
        <f t="shared" si="5"/>
        <v>D-Link WI-FI Range Extender</v>
      </c>
      <c r="E337" s="15">
        <v>1</v>
      </c>
      <c r="F337" s="15" t="s">
        <v>3283</v>
      </c>
      <c r="G337" s="15" t="s">
        <v>3286</v>
      </c>
      <c r="H337" s="15" t="s">
        <v>3275</v>
      </c>
      <c r="I337" s="15" t="s">
        <v>3286</v>
      </c>
      <c r="K337" s="9"/>
    </row>
    <row r="338" spans="1:11" ht="15" customHeight="1" x14ac:dyDescent="0.25">
      <c r="A338" s="15" t="s">
        <v>3285</v>
      </c>
      <c r="B338" s="15" t="s">
        <v>4057</v>
      </c>
      <c r="C338" s="15" t="s">
        <v>206</v>
      </c>
      <c r="D338" s="15" t="str">
        <f t="shared" si="5"/>
        <v>2 way voice response</v>
      </c>
      <c r="E338" s="15">
        <v>1</v>
      </c>
      <c r="F338" s="15" t="s">
        <v>3283</v>
      </c>
      <c r="G338" s="15" t="s">
        <v>3286</v>
      </c>
      <c r="H338" s="15" t="s">
        <v>3275</v>
      </c>
      <c r="I338" s="15" t="s">
        <v>3286</v>
      </c>
      <c r="K338" s="9"/>
    </row>
    <row r="339" spans="1:11" ht="15" customHeight="1" x14ac:dyDescent="0.25">
      <c r="A339" s="15" t="s">
        <v>3285</v>
      </c>
      <c r="B339" s="15" t="s">
        <v>4057</v>
      </c>
      <c r="C339" s="15" t="s">
        <v>129</v>
      </c>
      <c r="D339" s="15" t="str">
        <f t="shared" si="5"/>
        <v>Mobile App</v>
      </c>
      <c r="E339" s="15">
        <v>1</v>
      </c>
      <c r="F339" s="15" t="s">
        <v>3283</v>
      </c>
      <c r="G339" s="15" t="s">
        <v>3286</v>
      </c>
      <c r="H339" s="15" t="s">
        <v>3275</v>
      </c>
      <c r="I339" s="15" t="s">
        <v>3286</v>
      </c>
      <c r="K339" s="9"/>
    </row>
    <row r="340" spans="1:11" ht="15" customHeight="1" x14ac:dyDescent="0.25">
      <c r="A340" s="15" t="s">
        <v>3285</v>
      </c>
      <c r="B340" s="15" t="s">
        <v>4057</v>
      </c>
      <c r="C340" s="15" t="s">
        <v>210</v>
      </c>
      <c r="D340" s="15" t="str">
        <f t="shared" si="5"/>
        <v>Weather to Panel</v>
      </c>
      <c r="E340" s="15">
        <v>1</v>
      </c>
      <c r="F340" s="15" t="s">
        <v>3283</v>
      </c>
      <c r="G340" s="15" t="s">
        <v>3286</v>
      </c>
      <c r="H340" s="15" t="s">
        <v>3275</v>
      </c>
      <c r="I340" s="15" t="s">
        <v>3286</v>
      </c>
      <c r="K340" s="9"/>
    </row>
    <row r="341" spans="1:11" ht="15" customHeight="1" x14ac:dyDescent="0.25">
      <c r="A341" s="15" t="s">
        <v>3285</v>
      </c>
      <c r="B341" s="15" t="s">
        <v>4057</v>
      </c>
      <c r="C341" s="15" t="s">
        <v>128</v>
      </c>
      <c r="D341" s="15" t="str">
        <f t="shared" si="5"/>
        <v>Private Guard response</v>
      </c>
      <c r="E341" s="15">
        <v>1</v>
      </c>
      <c r="F341" s="15" t="s">
        <v>3283</v>
      </c>
      <c r="G341" s="15" t="s">
        <v>3286</v>
      </c>
      <c r="H341" s="15" t="s">
        <v>3275</v>
      </c>
      <c r="I341" s="15" t="s">
        <v>3286</v>
      </c>
      <c r="K341" s="9"/>
    </row>
    <row r="342" spans="1:11" ht="15" customHeight="1" x14ac:dyDescent="0.25">
      <c r="A342" s="15" t="s">
        <v>3285</v>
      </c>
      <c r="B342" s="15" t="s">
        <v>4057</v>
      </c>
      <c r="C342" s="15" t="s">
        <v>3691</v>
      </c>
      <c r="D342" s="15" t="str">
        <f t="shared" si="5"/>
        <v>Video Analytics</v>
      </c>
      <c r="E342" s="15">
        <v>1</v>
      </c>
      <c r="F342" s="15" t="s">
        <v>3283</v>
      </c>
      <c r="G342" s="15" t="s">
        <v>3286</v>
      </c>
      <c r="H342" s="15" t="s">
        <v>3275</v>
      </c>
      <c r="I342" s="15" t="s">
        <v>3286</v>
      </c>
      <c r="K342" s="9"/>
    </row>
    <row r="343" spans="1:11" ht="15" customHeight="1" x14ac:dyDescent="0.25">
      <c r="A343" s="15" t="s">
        <v>3285</v>
      </c>
      <c r="B343" s="15" t="s">
        <v>4057</v>
      </c>
      <c r="C343" s="15" t="s">
        <v>258</v>
      </c>
      <c r="D343" s="15" t="str">
        <f t="shared" si="5"/>
        <v>Severe Weather notification</v>
      </c>
      <c r="E343" s="15">
        <v>1</v>
      </c>
      <c r="F343" s="15" t="s">
        <v>3283</v>
      </c>
      <c r="G343" s="15" t="s">
        <v>3286</v>
      </c>
      <c r="H343" s="15" t="s">
        <v>3275</v>
      </c>
      <c r="I343" s="15" t="s">
        <v>3286</v>
      </c>
      <c r="K343" s="9"/>
    </row>
    <row r="344" spans="1:11" ht="15" customHeight="1" x14ac:dyDescent="0.25">
      <c r="A344" s="15" t="s">
        <v>3285</v>
      </c>
      <c r="B344" s="15" t="s">
        <v>4057</v>
      </c>
      <c r="C344" s="15" t="s">
        <v>3943</v>
      </c>
      <c r="D344" s="15" t="str">
        <f t="shared" si="5"/>
        <v>Automation service</v>
      </c>
      <c r="E344" s="15">
        <v>1</v>
      </c>
      <c r="F344" s="15" t="s">
        <v>3283</v>
      </c>
      <c r="G344" s="15" t="s">
        <v>3286</v>
      </c>
      <c r="H344" s="15" t="s">
        <v>3275</v>
      </c>
      <c r="I344" s="15" t="s">
        <v>3286</v>
      </c>
      <c r="K344" s="9"/>
    </row>
    <row r="345" spans="1:11" ht="15" customHeight="1" x14ac:dyDescent="0.25">
      <c r="A345" s="15" t="s">
        <v>3285</v>
      </c>
      <c r="B345" s="15" t="s">
        <v>4058</v>
      </c>
      <c r="C345" s="15" t="s">
        <v>206</v>
      </c>
      <c r="D345" s="15" t="str">
        <f t="shared" si="5"/>
        <v>2 way voice response</v>
      </c>
      <c r="E345" s="15">
        <v>1</v>
      </c>
      <c r="F345" s="15" t="s">
        <v>3283</v>
      </c>
      <c r="G345" s="15" t="s">
        <v>3286</v>
      </c>
      <c r="H345" s="15" t="s">
        <v>3275</v>
      </c>
      <c r="I345" s="15" t="s">
        <v>3286</v>
      </c>
      <c r="J345" s="9"/>
    </row>
    <row r="346" spans="1:11" ht="15" customHeight="1" x14ac:dyDescent="0.25">
      <c r="A346" s="15" t="s">
        <v>3285</v>
      </c>
      <c r="B346" s="15" t="s">
        <v>4058</v>
      </c>
      <c r="C346" s="15" t="s">
        <v>129</v>
      </c>
      <c r="D346" s="15" t="str">
        <f t="shared" si="5"/>
        <v>Mobile App</v>
      </c>
      <c r="E346" s="15">
        <v>1</v>
      </c>
      <c r="F346" s="15" t="s">
        <v>3283</v>
      </c>
      <c r="G346" s="15" t="s">
        <v>3286</v>
      </c>
      <c r="H346" s="15" t="s">
        <v>3275</v>
      </c>
      <c r="I346" s="15" t="s">
        <v>3286</v>
      </c>
      <c r="J346" s="9"/>
    </row>
    <row r="347" spans="1:11" ht="15" customHeight="1" x14ac:dyDescent="0.25">
      <c r="A347" s="15" t="s">
        <v>3285</v>
      </c>
      <c r="B347" s="15" t="s">
        <v>4058</v>
      </c>
      <c r="C347" s="15" t="s">
        <v>210</v>
      </c>
      <c r="D347" s="15" t="str">
        <f t="shared" si="5"/>
        <v>Weather to Panel</v>
      </c>
      <c r="E347" s="15">
        <v>1</v>
      </c>
      <c r="F347" s="15" t="s">
        <v>3283</v>
      </c>
      <c r="G347" s="15" t="s">
        <v>3286</v>
      </c>
      <c r="H347" s="15" t="s">
        <v>3275</v>
      </c>
      <c r="I347" s="15" t="s">
        <v>3286</v>
      </c>
      <c r="J347" s="9"/>
    </row>
    <row r="348" spans="1:11" ht="15" customHeight="1" x14ac:dyDescent="0.25">
      <c r="A348" s="15" t="s">
        <v>3285</v>
      </c>
      <c r="B348" s="15" t="s">
        <v>4058</v>
      </c>
      <c r="C348" s="15" t="s">
        <v>128</v>
      </c>
      <c r="D348" s="15" t="str">
        <f t="shared" si="5"/>
        <v>Private Guard response</v>
      </c>
      <c r="E348" s="15">
        <v>1</v>
      </c>
      <c r="F348" s="15" t="s">
        <v>3283</v>
      </c>
      <c r="G348" s="15" t="s">
        <v>3286</v>
      </c>
      <c r="H348" s="15" t="s">
        <v>3275</v>
      </c>
      <c r="I348" s="15" t="s">
        <v>3286</v>
      </c>
      <c r="J348" s="9"/>
    </row>
    <row r="349" spans="1:11" ht="15" customHeight="1" x14ac:dyDescent="0.25">
      <c r="A349" s="15" t="s">
        <v>3285</v>
      </c>
      <c r="B349" s="15" t="s">
        <v>4058</v>
      </c>
      <c r="C349" s="15" t="s">
        <v>3243</v>
      </c>
      <c r="D349" s="15" t="str">
        <f t="shared" si="5"/>
        <v>Lawn Sign - Bell Smart Home Security English</v>
      </c>
      <c r="E349" s="15">
        <v>1</v>
      </c>
      <c r="F349" s="15" t="s">
        <v>3283</v>
      </c>
      <c r="G349" s="15" t="s">
        <v>3286</v>
      </c>
      <c r="H349" s="15" t="s">
        <v>3275</v>
      </c>
      <c r="I349" s="15" t="s">
        <v>3286</v>
      </c>
      <c r="J349" s="9"/>
    </row>
    <row r="350" spans="1:11" ht="15" customHeight="1" x14ac:dyDescent="0.25">
      <c r="A350" s="15" t="s">
        <v>3285</v>
      </c>
      <c r="B350" s="15" t="s">
        <v>4058</v>
      </c>
      <c r="C350" s="15" t="s">
        <v>234</v>
      </c>
      <c r="D350" s="15" t="str">
        <f t="shared" si="5"/>
        <v>8-48 Zone Controler</v>
      </c>
      <c r="E350" s="15">
        <v>1</v>
      </c>
      <c r="F350" s="15" t="s">
        <v>3283</v>
      </c>
      <c r="G350" s="15" t="s">
        <v>3286</v>
      </c>
      <c r="H350" s="15" t="s">
        <v>3275</v>
      </c>
      <c r="I350" s="15" t="s">
        <v>3286</v>
      </c>
      <c r="J350" s="9"/>
    </row>
    <row r="351" spans="1:11" ht="15" customHeight="1" x14ac:dyDescent="0.25">
      <c r="A351" s="15" t="s">
        <v>3285</v>
      </c>
      <c r="B351" s="15" t="s">
        <v>4058</v>
      </c>
      <c r="C351" s="15" t="s">
        <v>290</v>
      </c>
      <c r="D351" s="15" t="str">
        <f t="shared" si="5"/>
        <v>Qolsys IQ2 Panel - PowerG + 345 (Grey Box)</v>
      </c>
      <c r="E351" s="15">
        <v>1</v>
      </c>
      <c r="F351" s="15" t="s">
        <v>3283</v>
      </c>
      <c r="G351" s="15" t="s">
        <v>3286</v>
      </c>
      <c r="H351" s="15" t="s">
        <v>3275</v>
      </c>
      <c r="I351" s="15" t="s">
        <v>3286</v>
      </c>
      <c r="J351" s="9"/>
    </row>
    <row r="352" spans="1:11" ht="15" customHeight="1" x14ac:dyDescent="0.25">
      <c r="A352" s="15" t="s">
        <v>3285</v>
      </c>
      <c r="B352" s="15" t="s">
        <v>4058</v>
      </c>
      <c r="C352" s="15" t="s">
        <v>479</v>
      </c>
      <c r="D352" s="15" t="str">
        <f t="shared" si="5"/>
        <v>Hardwire Battery 12 Volt/ 5Ah Battery</v>
      </c>
      <c r="E352" s="15">
        <v>1</v>
      </c>
      <c r="F352" s="15" t="s">
        <v>3283</v>
      </c>
      <c r="G352" s="15" t="s">
        <v>3286</v>
      </c>
      <c r="H352" s="15" t="s">
        <v>3275</v>
      </c>
      <c r="I352" s="15" t="s">
        <v>3286</v>
      </c>
      <c r="J352" s="9"/>
    </row>
    <row r="353" spans="1:10" ht="15" customHeight="1" x14ac:dyDescent="0.25">
      <c r="A353" s="15" t="s">
        <v>3285</v>
      </c>
      <c r="B353" s="15" t="s">
        <v>4058</v>
      </c>
      <c r="C353" s="15" t="s">
        <v>345</v>
      </c>
      <c r="D353" s="15" t="str">
        <f t="shared" si="5"/>
        <v>DSC PowerSeries System Enhancement Module</v>
      </c>
      <c r="E353" s="15">
        <v>1</v>
      </c>
      <c r="F353" s="15" t="s">
        <v>3283</v>
      </c>
      <c r="G353" s="15" t="s">
        <v>3286</v>
      </c>
      <c r="H353" s="15" t="s">
        <v>3275</v>
      </c>
      <c r="I353" s="15" t="s">
        <v>3286</v>
      </c>
      <c r="J353" s="9"/>
    </row>
    <row r="354" spans="1:10" ht="15" customHeight="1" x14ac:dyDescent="0.25">
      <c r="A354" s="15" t="s">
        <v>3285</v>
      </c>
      <c r="B354" s="15" t="s">
        <v>4058</v>
      </c>
      <c r="C354" s="15" t="s">
        <v>1767</v>
      </c>
      <c r="D354" s="15" t="str">
        <f t="shared" si="5"/>
        <v>Honeywell System Enhancement Module</v>
      </c>
      <c r="E354" s="15">
        <v>1</v>
      </c>
      <c r="F354" s="15" t="s">
        <v>3283</v>
      </c>
      <c r="G354" s="15" t="s">
        <v>3286</v>
      </c>
      <c r="H354" s="15" t="s">
        <v>3275</v>
      </c>
      <c r="I354" s="15" t="s">
        <v>3286</v>
      </c>
      <c r="J354" s="9"/>
    </row>
    <row r="355" spans="1:10" ht="15" customHeight="1" x14ac:dyDescent="0.25">
      <c r="A355" s="15" t="s">
        <v>3285</v>
      </c>
      <c r="B355" s="15" t="s">
        <v>4058</v>
      </c>
      <c r="C355" s="15" t="s">
        <v>63</v>
      </c>
      <c r="D355" s="15" t="str">
        <f t="shared" si="5"/>
        <v>2GIG Super Switch Wireless Takeover Module</v>
      </c>
      <c r="E355" s="15">
        <v>1</v>
      </c>
      <c r="F355" s="15" t="s">
        <v>3283</v>
      </c>
      <c r="G355" s="15" t="s">
        <v>3286</v>
      </c>
      <c r="H355" s="15" t="s">
        <v>3275</v>
      </c>
      <c r="I355" s="15" t="s">
        <v>3286</v>
      </c>
      <c r="J355" s="9"/>
    </row>
    <row r="356" spans="1:10" ht="15" customHeight="1" x14ac:dyDescent="0.25">
      <c r="A356" s="15" t="s">
        <v>3285</v>
      </c>
      <c r="B356" s="15" t="s">
        <v>4058</v>
      </c>
      <c r="C356" s="15" t="s">
        <v>360</v>
      </c>
      <c r="D356" s="15" t="str">
        <f t="shared" si="5"/>
        <v>HW Keypad with RF Reciever-Fixed English</v>
      </c>
      <c r="E356" s="15">
        <v>1</v>
      </c>
      <c r="F356" s="15" t="s">
        <v>3283</v>
      </c>
      <c r="G356" s="15" t="s">
        <v>3286</v>
      </c>
      <c r="H356" s="15" t="s">
        <v>3275</v>
      </c>
      <c r="I356" s="15" t="s">
        <v>3286</v>
      </c>
      <c r="J356" s="9"/>
    </row>
    <row r="357" spans="1:10" ht="15" customHeight="1" x14ac:dyDescent="0.25">
      <c r="A357" s="15" t="s">
        <v>3285</v>
      </c>
      <c r="B357" s="15" t="s">
        <v>4058</v>
      </c>
      <c r="C357" s="15" t="s">
        <v>327</v>
      </c>
      <c r="D357" s="15" t="str">
        <f t="shared" si="5"/>
        <v>DSC RFK5501 LCD Keypad with 433RF Receiver</v>
      </c>
      <c r="E357" s="15">
        <v>1</v>
      </c>
      <c r="F357" s="15" t="s">
        <v>3283</v>
      </c>
      <c r="G357" s="15" t="s">
        <v>3286</v>
      </c>
      <c r="H357" s="15" t="s">
        <v>3275</v>
      </c>
      <c r="I357" s="15" t="s">
        <v>3286</v>
      </c>
      <c r="J357" s="9"/>
    </row>
    <row r="358" spans="1:10" ht="15" customHeight="1" x14ac:dyDescent="0.25">
      <c r="A358" s="15" t="s">
        <v>3285</v>
      </c>
      <c r="B358" s="15" t="s">
        <v>4058</v>
      </c>
      <c r="C358" s="15" t="s">
        <v>933</v>
      </c>
      <c r="D358" s="15" t="str">
        <f t="shared" si="5"/>
        <v>PowerG Smoke and Heat Detector</v>
      </c>
      <c r="E358" s="15">
        <v>1</v>
      </c>
      <c r="F358" s="15" t="s">
        <v>3283</v>
      </c>
      <c r="G358" s="15" t="s">
        <v>3286</v>
      </c>
      <c r="H358" s="15" t="s">
        <v>3275</v>
      </c>
      <c r="I358" s="15" t="s">
        <v>3286</v>
      </c>
      <c r="J358" s="9"/>
    </row>
    <row r="359" spans="1:10" ht="15" customHeight="1" x14ac:dyDescent="0.25">
      <c r="A359" s="15" t="s">
        <v>3285</v>
      </c>
      <c r="B359" s="15" t="s">
        <v>4058</v>
      </c>
      <c r="C359" s="15" t="s">
        <v>209</v>
      </c>
      <c r="D359" s="15" t="str">
        <f t="shared" si="5"/>
        <v>D-Link WI-FI Range Extender</v>
      </c>
      <c r="E359" s="15">
        <v>1</v>
      </c>
      <c r="F359" s="15" t="s">
        <v>3283</v>
      </c>
      <c r="G359" s="15" t="s">
        <v>3286</v>
      </c>
      <c r="H359" s="15" t="s">
        <v>3275</v>
      </c>
      <c r="I359" s="15" t="s">
        <v>3286</v>
      </c>
      <c r="J359" s="9"/>
    </row>
    <row r="360" spans="1:10" ht="15" customHeight="1" x14ac:dyDescent="0.25">
      <c r="A360" s="15" t="s">
        <v>3285</v>
      </c>
      <c r="B360" s="15" t="s">
        <v>4058</v>
      </c>
      <c r="C360" s="15" t="s">
        <v>3691</v>
      </c>
      <c r="D360" s="15" t="str">
        <f t="shared" si="5"/>
        <v>Video Analytics</v>
      </c>
      <c r="E360" s="15">
        <v>1</v>
      </c>
      <c r="F360" s="15" t="s">
        <v>3283</v>
      </c>
      <c r="G360" s="15" t="s">
        <v>3286</v>
      </c>
      <c r="H360" s="15" t="s">
        <v>3275</v>
      </c>
      <c r="I360" s="15" t="s">
        <v>3286</v>
      </c>
      <c r="J360" s="9"/>
    </row>
    <row r="361" spans="1:10" ht="15" customHeight="1" x14ac:dyDescent="0.25">
      <c r="A361" s="15" t="s">
        <v>3285</v>
      </c>
      <c r="B361" s="15" t="s">
        <v>4058</v>
      </c>
      <c r="C361" s="15" t="s">
        <v>258</v>
      </c>
      <c r="D361" s="15" t="str">
        <f t="shared" si="5"/>
        <v>Severe Weather notification</v>
      </c>
      <c r="E361" s="15">
        <v>1</v>
      </c>
      <c r="F361" s="15" t="s">
        <v>3283</v>
      </c>
      <c r="G361" s="15" t="s">
        <v>3286</v>
      </c>
      <c r="H361" s="15" t="s">
        <v>3275</v>
      </c>
      <c r="I361" s="15" t="s">
        <v>3286</v>
      </c>
      <c r="J361" s="9"/>
    </row>
    <row r="362" spans="1:10" ht="15" customHeight="1" x14ac:dyDescent="0.25">
      <c r="A362" s="15" t="s">
        <v>3285</v>
      </c>
      <c r="B362" s="15" t="s">
        <v>4058</v>
      </c>
      <c r="C362" s="15" t="s">
        <v>3943</v>
      </c>
      <c r="D362" s="15" t="str">
        <f t="shared" si="5"/>
        <v>Automation service</v>
      </c>
      <c r="E362" s="15">
        <v>1</v>
      </c>
      <c r="F362" s="15" t="s">
        <v>3283</v>
      </c>
      <c r="G362" s="15" t="s">
        <v>3286</v>
      </c>
      <c r="H362" s="15" t="s">
        <v>3275</v>
      </c>
      <c r="I362" s="15" t="s">
        <v>3286</v>
      </c>
      <c r="J362" s="9"/>
    </row>
    <row r="363" spans="1:10" ht="15" customHeight="1" x14ac:dyDescent="0.25">
      <c r="A363" s="15" t="s">
        <v>3285</v>
      </c>
      <c r="B363" s="15" t="s">
        <v>4059</v>
      </c>
      <c r="C363" s="15" t="s">
        <v>853</v>
      </c>
      <c r="D363" s="15" t="str">
        <f t="shared" si="5"/>
        <v>Qolsys IQ2 Panel - PowerG (White Box)</v>
      </c>
      <c r="E363" s="15">
        <v>1</v>
      </c>
      <c r="F363" s="15" t="s">
        <v>3283</v>
      </c>
      <c r="G363" s="15" t="s">
        <v>3286</v>
      </c>
      <c r="H363" s="15" t="s">
        <v>3275</v>
      </c>
      <c r="I363" s="15" t="s">
        <v>3286</v>
      </c>
    </row>
    <row r="364" spans="1:10" ht="15" customHeight="1" x14ac:dyDescent="0.25">
      <c r="A364" s="15" t="s">
        <v>3285</v>
      </c>
      <c r="B364" s="15" t="s">
        <v>4059</v>
      </c>
      <c r="C364" s="15" t="s">
        <v>933</v>
      </c>
      <c r="D364" s="15" t="str">
        <f t="shared" si="5"/>
        <v>PowerG Smoke and Heat Detector</v>
      </c>
      <c r="E364" s="15">
        <v>1</v>
      </c>
      <c r="F364" s="15" t="s">
        <v>3283</v>
      </c>
      <c r="G364" s="15" t="s">
        <v>3286</v>
      </c>
      <c r="H364" s="15" t="s">
        <v>3275</v>
      </c>
      <c r="I364" s="15" t="s">
        <v>3286</v>
      </c>
    </row>
    <row r="365" spans="1:10" ht="15" customHeight="1" x14ac:dyDescent="0.25">
      <c r="A365" s="15" t="s">
        <v>3285</v>
      </c>
      <c r="B365" s="15" t="s">
        <v>4059</v>
      </c>
      <c r="C365" s="15" t="s">
        <v>209</v>
      </c>
      <c r="D365" s="15" t="str">
        <f t="shared" si="5"/>
        <v>D-Link WI-FI Range Extender</v>
      </c>
      <c r="E365" s="15">
        <v>1</v>
      </c>
      <c r="F365" s="15" t="s">
        <v>3283</v>
      </c>
      <c r="G365" s="15" t="s">
        <v>3286</v>
      </c>
      <c r="H365" s="15" t="s">
        <v>3275</v>
      </c>
      <c r="I365" s="15" t="s">
        <v>3286</v>
      </c>
    </row>
    <row r="366" spans="1:10" ht="15" customHeight="1" x14ac:dyDescent="0.25">
      <c r="A366" s="15" t="s">
        <v>3285</v>
      </c>
      <c r="B366" s="15" t="s">
        <v>4059</v>
      </c>
      <c r="C366" s="15" t="s">
        <v>206</v>
      </c>
      <c r="D366" s="15" t="str">
        <f t="shared" si="5"/>
        <v>2 way voice response</v>
      </c>
      <c r="E366" s="15">
        <v>1</v>
      </c>
      <c r="F366" s="15" t="s">
        <v>3283</v>
      </c>
      <c r="G366" s="15" t="s">
        <v>3286</v>
      </c>
      <c r="H366" s="15" t="s">
        <v>3275</v>
      </c>
      <c r="I366" s="15" t="s">
        <v>3286</v>
      </c>
    </row>
    <row r="367" spans="1:10" ht="15" customHeight="1" x14ac:dyDescent="0.25">
      <c r="A367" s="15" t="s">
        <v>3285</v>
      </c>
      <c r="B367" s="15" t="s">
        <v>4059</v>
      </c>
      <c r="C367" s="15" t="s">
        <v>129</v>
      </c>
      <c r="D367" s="15" t="str">
        <f t="shared" si="5"/>
        <v>Mobile App</v>
      </c>
      <c r="E367" s="15">
        <v>1</v>
      </c>
      <c r="F367" s="15" t="s">
        <v>3283</v>
      </c>
      <c r="G367" s="15" t="s">
        <v>3286</v>
      </c>
      <c r="H367" s="15" t="s">
        <v>3275</v>
      </c>
      <c r="I367" s="15" t="s">
        <v>3286</v>
      </c>
    </row>
    <row r="368" spans="1:10" ht="15" customHeight="1" x14ac:dyDescent="0.25">
      <c r="A368" s="15" t="s">
        <v>3285</v>
      </c>
      <c r="B368" s="15" t="s">
        <v>4059</v>
      </c>
      <c r="C368" s="15" t="s">
        <v>128</v>
      </c>
      <c r="D368" s="15" t="str">
        <f t="shared" si="5"/>
        <v>Private Guard response</v>
      </c>
      <c r="E368" s="15">
        <v>1</v>
      </c>
      <c r="F368" s="15" t="s">
        <v>3283</v>
      </c>
      <c r="G368" s="15" t="s">
        <v>3286</v>
      </c>
      <c r="H368" s="15" t="s">
        <v>3275</v>
      </c>
      <c r="I368" s="15" t="s">
        <v>3286</v>
      </c>
    </row>
    <row r="369" spans="1:9" ht="15" customHeight="1" x14ac:dyDescent="0.25">
      <c r="A369" s="15" t="s">
        <v>3285</v>
      </c>
      <c r="B369" s="15" t="s">
        <v>4059</v>
      </c>
      <c r="C369" s="15" t="s">
        <v>210</v>
      </c>
      <c r="D369" s="15" t="str">
        <f t="shared" si="5"/>
        <v>Weather to Panel</v>
      </c>
      <c r="E369" s="15">
        <v>1</v>
      </c>
      <c r="F369" s="15" t="s">
        <v>3283</v>
      </c>
      <c r="G369" s="15" t="s">
        <v>3286</v>
      </c>
      <c r="H369" s="15" t="s">
        <v>3275</v>
      </c>
      <c r="I369" s="15" t="s">
        <v>3286</v>
      </c>
    </row>
    <row r="370" spans="1:9" ht="15" customHeight="1" x14ac:dyDescent="0.25">
      <c r="A370" s="15" t="s">
        <v>3285</v>
      </c>
      <c r="B370" s="15" t="s">
        <v>4059</v>
      </c>
      <c r="C370" s="15" t="s">
        <v>3243</v>
      </c>
      <c r="D370" s="15" t="str">
        <f t="shared" si="5"/>
        <v>Lawn Sign - Bell Smart Home Security English</v>
      </c>
      <c r="E370" s="15">
        <v>1</v>
      </c>
      <c r="F370" s="15" t="s">
        <v>3283</v>
      </c>
      <c r="G370" s="15" t="s">
        <v>3286</v>
      </c>
      <c r="H370" s="15" t="s">
        <v>3275</v>
      </c>
      <c r="I370" s="15" t="s">
        <v>3286</v>
      </c>
    </row>
    <row r="371" spans="1:9" ht="15" customHeight="1" x14ac:dyDescent="0.25">
      <c r="A371" s="15" t="s">
        <v>3285</v>
      </c>
      <c r="B371" s="15" t="s">
        <v>4059</v>
      </c>
      <c r="C371" s="15" t="s">
        <v>3691</v>
      </c>
      <c r="D371" s="15" t="str">
        <f t="shared" si="5"/>
        <v>Video Analytics</v>
      </c>
      <c r="E371" s="15">
        <v>1</v>
      </c>
      <c r="F371" s="15" t="s">
        <v>3283</v>
      </c>
      <c r="G371" s="15" t="s">
        <v>3286</v>
      </c>
      <c r="H371" s="15" t="s">
        <v>3275</v>
      </c>
      <c r="I371" s="15" t="s">
        <v>3286</v>
      </c>
    </row>
    <row r="372" spans="1:9" ht="15" customHeight="1" x14ac:dyDescent="0.25">
      <c r="A372" s="15" t="s">
        <v>3285</v>
      </c>
      <c r="B372" s="15" t="s">
        <v>4059</v>
      </c>
      <c r="C372" s="15" t="s">
        <v>258</v>
      </c>
      <c r="D372" s="15" t="str">
        <f t="shared" si="5"/>
        <v>Severe Weather notification</v>
      </c>
      <c r="E372" s="15">
        <v>1</v>
      </c>
      <c r="F372" s="15" t="s">
        <v>3283</v>
      </c>
      <c r="G372" s="15" t="s">
        <v>3286</v>
      </c>
      <c r="H372" s="15" t="s">
        <v>3275</v>
      </c>
      <c r="I372" s="15" t="s">
        <v>3286</v>
      </c>
    </row>
    <row r="373" spans="1:9" ht="15" customHeight="1" x14ac:dyDescent="0.25">
      <c r="A373" s="15" t="s">
        <v>3285</v>
      </c>
      <c r="B373" s="15" t="s">
        <v>4059</v>
      </c>
      <c r="C373" s="15" t="s">
        <v>3943</v>
      </c>
      <c r="D373" s="15" t="str">
        <f t="shared" si="5"/>
        <v>Automation service</v>
      </c>
      <c r="E373" s="15">
        <v>1</v>
      </c>
      <c r="F373" s="15" t="s">
        <v>3283</v>
      </c>
      <c r="G373" s="15" t="s">
        <v>3286</v>
      </c>
      <c r="H373" s="15" t="s">
        <v>3275</v>
      </c>
      <c r="I373" s="15" t="s">
        <v>3286</v>
      </c>
    </row>
    <row r="374" spans="1:9" ht="15" customHeight="1" x14ac:dyDescent="0.25">
      <c r="A374" s="15" t="s">
        <v>3285</v>
      </c>
      <c r="B374" s="15" t="s">
        <v>4056</v>
      </c>
      <c r="C374" s="15" t="s">
        <v>853</v>
      </c>
      <c r="D374" s="15" t="str">
        <f t="shared" si="5"/>
        <v>Qolsys IQ2 Panel - PowerG (White Box)</v>
      </c>
      <c r="E374" s="15">
        <v>1</v>
      </c>
      <c r="F374" s="15" t="s">
        <v>3283</v>
      </c>
      <c r="G374" s="15" t="s">
        <v>3286</v>
      </c>
      <c r="H374" s="15" t="s">
        <v>3275</v>
      </c>
      <c r="I374" s="15" t="s">
        <v>3286</v>
      </c>
    </row>
    <row r="375" spans="1:9" ht="15" customHeight="1" x14ac:dyDescent="0.25">
      <c r="A375" s="15" t="s">
        <v>3285</v>
      </c>
      <c r="B375" s="15" t="s">
        <v>4056</v>
      </c>
      <c r="C375" s="15" t="s">
        <v>932</v>
      </c>
      <c r="D375" s="15" t="str">
        <f t="shared" si="5"/>
        <v>PowerG Door / Window Vanishing Sensor</v>
      </c>
      <c r="E375" s="15">
        <v>2</v>
      </c>
      <c r="F375" s="15" t="s">
        <v>3283</v>
      </c>
      <c r="G375" s="15" t="s">
        <v>3286</v>
      </c>
      <c r="H375" s="15" t="s">
        <v>3275</v>
      </c>
      <c r="I375" s="15" t="s">
        <v>3286</v>
      </c>
    </row>
    <row r="376" spans="1:9" ht="15" customHeight="1" x14ac:dyDescent="0.25">
      <c r="A376" s="15" t="s">
        <v>3285</v>
      </c>
      <c r="B376" s="15" t="s">
        <v>4056</v>
      </c>
      <c r="C376" s="15" t="s">
        <v>292</v>
      </c>
      <c r="D376" s="15" t="str">
        <f t="shared" si="5"/>
        <v>PowerG Motion Detector</v>
      </c>
      <c r="E376" s="15">
        <v>1</v>
      </c>
      <c r="F376" s="15" t="s">
        <v>3283</v>
      </c>
      <c r="G376" s="15" t="s">
        <v>3286</v>
      </c>
      <c r="H376" s="15" t="s">
        <v>3275</v>
      </c>
      <c r="I376" s="15" t="s">
        <v>3286</v>
      </c>
    </row>
    <row r="377" spans="1:9" ht="15" customHeight="1" x14ac:dyDescent="0.25">
      <c r="A377" s="15" t="s">
        <v>3285</v>
      </c>
      <c r="B377" s="15" t="s">
        <v>4056</v>
      </c>
      <c r="C377" s="15" t="s">
        <v>209</v>
      </c>
      <c r="D377" s="15" t="str">
        <f t="shared" si="5"/>
        <v>D-Link WI-FI Range Extender</v>
      </c>
      <c r="E377" s="15">
        <v>1</v>
      </c>
      <c r="F377" s="15" t="s">
        <v>3283</v>
      </c>
      <c r="G377" s="15" t="s">
        <v>3286</v>
      </c>
      <c r="H377" s="15" t="s">
        <v>3275</v>
      </c>
      <c r="I377" s="15" t="s">
        <v>3286</v>
      </c>
    </row>
    <row r="378" spans="1:9" ht="15" customHeight="1" x14ac:dyDescent="0.25">
      <c r="A378" s="15" t="s">
        <v>3285</v>
      </c>
      <c r="B378" s="15" t="s">
        <v>4056</v>
      </c>
      <c r="C378" s="15" t="s">
        <v>400</v>
      </c>
      <c r="D378" s="15" t="str">
        <f t="shared" si="5"/>
        <v>PowerG Panic Button Remote</v>
      </c>
      <c r="E378" s="15">
        <v>1</v>
      </c>
      <c r="F378" s="15" t="s">
        <v>3283</v>
      </c>
      <c r="G378" s="15" t="s">
        <v>3286</v>
      </c>
      <c r="H378" s="15" t="s">
        <v>3275</v>
      </c>
      <c r="I378" s="15" t="s">
        <v>3286</v>
      </c>
    </row>
    <row r="379" spans="1:9" ht="15" customHeight="1" x14ac:dyDescent="0.25">
      <c r="A379" s="15" t="s">
        <v>3285</v>
      </c>
      <c r="B379" s="15" t="s">
        <v>4056</v>
      </c>
      <c r="C379" s="15" t="s">
        <v>381</v>
      </c>
      <c r="D379" s="15" t="str">
        <f t="shared" si="5"/>
        <v>1TB Stream Video Recorder (SVR)</v>
      </c>
      <c r="E379" s="15">
        <v>1</v>
      </c>
      <c r="F379" s="15" t="s">
        <v>3283</v>
      </c>
      <c r="G379" s="15" t="s">
        <v>3286</v>
      </c>
      <c r="H379" s="15" t="s">
        <v>3275</v>
      </c>
      <c r="I379" s="15" t="s">
        <v>3286</v>
      </c>
    </row>
    <row r="380" spans="1:9" ht="15" customHeight="1" x14ac:dyDescent="0.25">
      <c r="A380" s="15" t="s">
        <v>3285</v>
      </c>
      <c r="B380" s="15" t="s">
        <v>4056</v>
      </c>
      <c r="C380" s="15" t="s">
        <v>206</v>
      </c>
      <c r="D380" s="15" t="str">
        <f t="shared" si="5"/>
        <v>2 way voice response</v>
      </c>
      <c r="E380" s="15">
        <v>1</v>
      </c>
      <c r="F380" s="15" t="s">
        <v>3283</v>
      </c>
      <c r="G380" s="15" t="s">
        <v>3286</v>
      </c>
      <c r="H380" s="15" t="s">
        <v>3275</v>
      </c>
      <c r="I380" s="15" t="s">
        <v>3286</v>
      </c>
    </row>
    <row r="381" spans="1:9" ht="15" customHeight="1" x14ac:dyDescent="0.25">
      <c r="A381" s="15" t="s">
        <v>3285</v>
      </c>
      <c r="B381" s="15" t="s">
        <v>4056</v>
      </c>
      <c r="C381" s="15" t="s">
        <v>129</v>
      </c>
      <c r="D381" s="15" t="str">
        <f t="shared" si="5"/>
        <v>Mobile App</v>
      </c>
      <c r="E381" s="15">
        <v>1</v>
      </c>
      <c r="F381" s="15" t="s">
        <v>3283</v>
      </c>
      <c r="G381" s="15" t="s">
        <v>3286</v>
      </c>
      <c r="H381" s="15" t="s">
        <v>3275</v>
      </c>
      <c r="I381" s="15" t="s">
        <v>3286</v>
      </c>
    </row>
    <row r="382" spans="1:9" ht="15" customHeight="1" x14ac:dyDescent="0.25">
      <c r="A382" s="15" t="s">
        <v>3285</v>
      </c>
      <c r="B382" s="15" t="s">
        <v>4056</v>
      </c>
      <c r="C382" s="15" t="s">
        <v>3546</v>
      </c>
      <c r="D382" s="15" t="str">
        <f t="shared" si="5"/>
        <v>Stream Video Recorder (SVR)</v>
      </c>
      <c r="E382" s="15">
        <v>1</v>
      </c>
      <c r="F382" s="15" t="s">
        <v>3283</v>
      </c>
      <c r="G382" s="15" t="s">
        <v>3286</v>
      </c>
      <c r="H382" s="15" t="s">
        <v>3275</v>
      </c>
      <c r="I382" s="15" t="s">
        <v>3286</v>
      </c>
    </row>
    <row r="383" spans="1:9" ht="15" customHeight="1" x14ac:dyDescent="0.25">
      <c r="A383" s="15" t="s">
        <v>3285</v>
      </c>
      <c r="B383" s="15" t="s">
        <v>4056</v>
      </c>
      <c r="C383" s="15" t="s">
        <v>210</v>
      </c>
      <c r="D383" s="15" t="str">
        <f t="shared" si="5"/>
        <v>Weather to Panel</v>
      </c>
      <c r="E383" s="15">
        <v>1</v>
      </c>
      <c r="F383" s="15" t="s">
        <v>3283</v>
      </c>
      <c r="G383" s="15" t="s">
        <v>3286</v>
      </c>
      <c r="H383" s="15" t="s">
        <v>3275</v>
      </c>
      <c r="I383" s="15" t="s">
        <v>3286</v>
      </c>
    </row>
    <row r="384" spans="1:9" ht="15" customHeight="1" x14ac:dyDescent="0.25">
      <c r="A384" s="15" t="s">
        <v>3285</v>
      </c>
      <c r="B384" s="15" t="s">
        <v>4056</v>
      </c>
      <c r="C384" s="15" t="s">
        <v>3243</v>
      </c>
      <c r="D384" s="15" t="str">
        <f t="shared" si="5"/>
        <v>Lawn Sign - Bell Smart Home Security English</v>
      </c>
      <c r="E384" s="15">
        <v>1</v>
      </c>
      <c r="F384" s="15" t="s">
        <v>3283</v>
      </c>
      <c r="G384" s="15" t="s">
        <v>3286</v>
      </c>
      <c r="H384" s="15" t="s">
        <v>3275</v>
      </c>
      <c r="I384" s="15" t="s">
        <v>3286</v>
      </c>
    </row>
    <row r="385" spans="1:9" ht="15" customHeight="1" x14ac:dyDescent="0.25">
      <c r="A385" s="15" t="s">
        <v>3285</v>
      </c>
      <c r="B385" s="15" t="s">
        <v>4056</v>
      </c>
      <c r="C385" s="15" t="s">
        <v>128</v>
      </c>
      <c r="D385" s="15" t="str">
        <f t="shared" si="5"/>
        <v>Private Guard response</v>
      </c>
      <c r="E385" s="15">
        <v>1</v>
      </c>
      <c r="F385" s="15" t="s">
        <v>3283</v>
      </c>
      <c r="G385" s="15" t="s">
        <v>3286</v>
      </c>
      <c r="H385" s="15" t="s">
        <v>3275</v>
      </c>
      <c r="I385" s="15" t="s">
        <v>3286</v>
      </c>
    </row>
    <row r="386" spans="1:9" ht="15" customHeight="1" x14ac:dyDescent="0.25">
      <c r="A386" s="15" t="s">
        <v>3285</v>
      </c>
      <c r="B386" s="15" t="s">
        <v>4056</v>
      </c>
      <c r="C386" s="15" t="s">
        <v>3691</v>
      </c>
      <c r="D386" s="15" t="str">
        <f t="shared" ref="D386:D449" si="6">VLOOKUP(C386,masterdata,3,0)</f>
        <v>Video Analytics</v>
      </c>
      <c r="E386" s="15">
        <v>1</v>
      </c>
      <c r="F386" s="15" t="s">
        <v>3283</v>
      </c>
      <c r="G386" s="15" t="s">
        <v>3286</v>
      </c>
      <c r="H386" s="15" t="s">
        <v>3275</v>
      </c>
      <c r="I386" s="15" t="s">
        <v>3286</v>
      </c>
    </row>
    <row r="387" spans="1:9" ht="15" customHeight="1" x14ac:dyDescent="0.25">
      <c r="A387" s="15" t="s">
        <v>3285</v>
      </c>
      <c r="B387" s="15" t="s">
        <v>4056</v>
      </c>
      <c r="C387" s="15" t="s">
        <v>258</v>
      </c>
      <c r="D387" s="15" t="str">
        <f t="shared" si="6"/>
        <v>Severe Weather notification</v>
      </c>
      <c r="E387" s="15">
        <v>1</v>
      </c>
      <c r="F387" s="15" t="s">
        <v>3283</v>
      </c>
      <c r="G387" s="15" t="s">
        <v>3286</v>
      </c>
      <c r="H387" s="15" t="s">
        <v>3275</v>
      </c>
      <c r="I387" s="15" t="s">
        <v>3286</v>
      </c>
    </row>
    <row r="388" spans="1:9" ht="15" customHeight="1" x14ac:dyDescent="0.25">
      <c r="A388" s="15" t="s">
        <v>3285</v>
      </c>
      <c r="B388" s="15" t="s">
        <v>4056</v>
      </c>
      <c r="C388" s="15" t="s">
        <v>3943</v>
      </c>
      <c r="D388" s="15" t="str">
        <f t="shared" si="6"/>
        <v>Automation service</v>
      </c>
      <c r="E388" s="15">
        <v>1</v>
      </c>
      <c r="F388" s="15" t="s">
        <v>3283</v>
      </c>
      <c r="G388" s="15" t="s">
        <v>3286</v>
      </c>
      <c r="H388" s="15" t="s">
        <v>3275</v>
      </c>
      <c r="I388" s="15" t="s">
        <v>3286</v>
      </c>
    </row>
    <row r="389" spans="1:9" ht="15" customHeight="1" x14ac:dyDescent="0.25">
      <c r="A389" s="15" t="s">
        <v>3285</v>
      </c>
      <c r="B389" s="15" t="s">
        <v>4060</v>
      </c>
      <c r="C389" s="15" t="s">
        <v>206</v>
      </c>
      <c r="D389" s="15" t="str">
        <f t="shared" si="6"/>
        <v>2 way voice response</v>
      </c>
      <c r="E389" s="15">
        <v>1</v>
      </c>
      <c r="F389" s="15" t="s">
        <v>3283</v>
      </c>
      <c r="G389" s="15" t="s">
        <v>3286</v>
      </c>
      <c r="H389" s="15" t="s">
        <v>3275</v>
      </c>
      <c r="I389" s="15" t="s">
        <v>3286</v>
      </c>
    </row>
    <row r="390" spans="1:9" ht="15" customHeight="1" x14ac:dyDescent="0.25">
      <c r="A390" s="15" t="s">
        <v>3285</v>
      </c>
      <c r="B390" s="15" t="s">
        <v>4060</v>
      </c>
      <c r="C390" s="15" t="s">
        <v>129</v>
      </c>
      <c r="D390" s="15" t="str">
        <f t="shared" si="6"/>
        <v>Mobile App</v>
      </c>
      <c r="E390" s="15">
        <v>1</v>
      </c>
      <c r="F390" s="15" t="s">
        <v>3283</v>
      </c>
      <c r="G390" s="15" t="s">
        <v>3286</v>
      </c>
      <c r="H390" s="15" t="s">
        <v>3275</v>
      </c>
      <c r="I390" s="15" t="s">
        <v>3286</v>
      </c>
    </row>
    <row r="391" spans="1:9" ht="15" customHeight="1" x14ac:dyDescent="0.25">
      <c r="A391" s="15" t="s">
        <v>3285</v>
      </c>
      <c r="B391" s="15" t="s">
        <v>4060</v>
      </c>
      <c r="C391" s="15" t="s">
        <v>210</v>
      </c>
      <c r="D391" s="15" t="str">
        <f t="shared" si="6"/>
        <v>Weather to Panel</v>
      </c>
      <c r="E391" s="15">
        <v>1</v>
      </c>
      <c r="F391" s="15" t="s">
        <v>3283</v>
      </c>
      <c r="G391" s="15" t="s">
        <v>3286</v>
      </c>
      <c r="H391" s="15" t="s">
        <v>3275</v>
      </c>
      <c r="I391" s="15" t="s">
        <v>3286</v>
      </c>
    </row>
    <row r="392" spans="1:9" ht="15" customHeight="1" x14ac:dyDescent="0.25">
      <c r="A392" s="15" t="s">
        <v>3285</v>
      </c>
      <c r="B392" s="15" t="s">
        <v>4060</v>
      </c>
      <c r="C392" s="15" t="s">
        <v>128</v>
      </c>
      <c r="D392" s="15" t="str">
        <f t="shared" si="6"/>
        <v>Private Guard response</v>
      </c>
      <c r="E392" s="15">
        <v>1</v>
      </c>
      <c r="F392" s="15" t="s">
        <v>3283</v>
      </c>
      <c r="G392" s="15" t="s">
        <v>3286</v>
      </c>
      <c r="H392" s="15" t="s">
        <v>3275</v>
      </c>
      <c r="I392" s="15" t="s">
        <v>3286</v>
      </c>
    </row>
    <row r="393" spans="1:9" ht="15" customHeight="1" x14ac:dyDescent="0.25">
      <c r="A393" s="15" t="s">
        <v>3285</v>
      </c>
      <c r="B393" s="15" t="s">
        <v>4060</v>
      </c>
      <c r="C393" s="15" t="s">
        <v>3243</v>
      </c>
      <c r="D393" s="15" t="str">
        <f t="shared" si="6"/>
        <v>Lawn Sign - Bell Smart Home Security English</v>
      </c>
      <c r="E393" s="15">
        <v>1</v>
      </c>
      <c r="F393" s="15" t="s">
        <v>3283</v>
      </c>
      <c r="G393" s="15" t="s">
        <v>3286</v>
      </c>
      <c r="H393" s="15" t="s">
        <v>3275</v>
      </c>
      <c r="I393" s="15" t="s">
        <v>3286</v>
      </c>
    </row>
    <row r="394" spans="1:9" ht="15" customHeight="1" x14ac:dyDescent="0.25">
      <c r="A394" s="15" t="s">
        <v>3285</v>
      </c>
      <c r="B394" s="15" t="s">
        <v>4060</v>
      </c>
      <c r="C394" s="15" t="s">
        <v>234</v>
      </c>
      <c r="D394" s="15" t="str">
        <f t="shared" si="6"/>
        <v>8-48 Zone Controler</v>
      </c>
      <c r="E394" s="15">
        <v>1</v>
      </c>
      <c r="F394" s="15" t="s">
        <v>3283</v>
      </c>
      <c r="G394" s="15" t="s">
        <v>3286</v>
      </c>
      <c r="H394" s="15" t="s">
        <v>3275</v>
      </c>
      <c r="I394" s="15" t="s">
        <v>3286</v>
      </c>
    </row>
    <row r="395" spans="1:9" ht="15" customHeight="1" x14ac:dyDescent="0.25">
      <c r="A395" s="15" t="s">
        <v>3285</v>
      </c>
      <c r="B395" s="15" t="s">
        <v>4060</v>
      </c>
      <c r="C395" s="15" t="s">
        <v>290</v>
      </c>
      <c r="D395" s="15" t="str">
        <f t="shared" si="6"/>
        <v>Qolsys IQ2 Panel - PowerG + 345 (Grey Box)</v>
      </c>
      <c r="E395" s="15">
        <v>1</v>
      </c>
      <c r="F395" s="15" t="s">
        <v>3283</v>
      </c>
      <c r="G395" s="15" t="s">
        <v>3286</v>
      </c>
      <c r="H395" s="15" t="s">
        <v>3275</v>
      </c>
      <c r="I395" s="15" t="s">
        <v>3286</v>
      </c>
    </row>
    <row r="396" spans="1:9" ht="15" customHeight="1" x14ac:dyDescent="0.25">
      <c r="A396" s="15" t="s">
        <v>3285</v>
      </c>
      <c r="B396" s="15" t="s">
        <v>4060</v>
      </c>
      <c r="C396" s="15" t="s">
        <v>479</v>
      </c>
      <c r="D396" s="15" t="str">
        <f t="shared" si="6"/>
        <v>Hardwire Battery 12 Volt/ 5Ah Battery</v>
      </c>
      <c r="E396" s="15">
        <v>1</v>
      </c>
      <c r="F396" s="15" t="s">
        <v>3283</v>
      </c>
      <c r="G396" s="15" t="s">
        <v>3286</v>
      </c>
      <c r="H396" s="15" t="s">
        <v>3275</v>
      </c>
      <c r="I396" s="15" t="s">
        <v>3286</v>
      </c>
    </row>
    <row r="397" spans="1:9" ht="15" customHeight="1" x14ac:dyDescent="0.25">
      <c r="A397" s="15" t="s">
        <v>3285</v>
      </c>
      <c r="B397" s="15" t="s">
        <v>4060</v>
      </c>
      <c r="C397" s="15" t="s">
        <v>345</v>
      </c>
      <c r="D397" s="15" t="str">
        <f t="shared" si="6"/>
        <v>DSC PowerSeries System Enhancement Module</v>
      </c>
      <c r="E397" s="15">
        <v>1</v>
      </c>
      <c r="F397" s="15" t="s">
        <v>3283</v>
      </c>
      <c r="G397" s="15" t="s">
        <v>3286</v>
      </c>
      <c r="H397" s="15" t="s">
        <v>3275</v>
      </c>
      <c r="I397" s="15" t="s">
        <v>3286</v>
      </c>
    </row>
    <row r="398" spans="1:9" ht="15" customHeight="1" x14ac:dyDescent="0.25">
      <c r="A398" s="15" t="s">
        <v>3285</v>
      </c>
      <c r="B398" s="15" t="s">
        <v>4060</v>
      </c>
      <c r="C398" s="15" t="s">
        <v>1767</v>
      </c>
      <c r="D398" s="15" t="str">
        <f t="shared" si="6"/>
        <v>Honeywell System Enhancement Module</v>
      </c>
      <c r="E398" s="15">
        <v>1</v>
      </c>
      <c r="F398" s="15" t="s">
        <v>3283</v>
      </c>
      <c r="G398" s="15" t="s">
        <v>3286</v>
      </c>
      <c r="H398" s="15" t="s">
        <v>3275</v>
      </c>
      <c r="I398" s="15" t="s">
        <v>3286</v>
      </c>
    </row>
    <row r="399" spans="1:9" ht="15" customHeight="1" x14ac:dyDescent="0.25">
      <c r="A399" s="15" t="s">
        <v>3285</v>
      </c>
      <c r="B399" s="15" t="s">
        <v>4060</v>
      </c>
      <c r="C399" s="15" t="s">
        <v>63</v>
      </c>
      <c r="D399" s="15" t="str">
        <f t="shared" si="6"/>
        <v>2GIG Super Switch Wireless Takeover Module</v>
      </c>
      <c r="E399" s="15">
        <v>1</v>
      </c>
      <c r="F399" s="15" t="s">
        <v>3283</v>
      </c>
      <c r="G399" s="15" t="s">
        <v>3286</v>
      </c>
      <c r="H399" s="15" t="s">
        <v>3275</v>
      </c>
      <c r="I399" s="15" t="s">
        <v>3286</v>
      </c>
    </row>
    <row r="400" spans="1:9" ht="15" customHeight="1" x14ac:dyDescent="0.25">
      <c r="A400" s="15" t="s">
        <v>3285</v>
      </c>
      <c r="B400" s="15" t="s">
        <v>4060</v>
      </c>
      <c r="C400" s="15" t="s">
        <v>360</v>
      </c>
      <c r="D400" s="15" t="str">
        <f t="shared" si="6"/>
        <v>HW Keypad with RF Reciever-Fixed English</v>
      </c>
      <c r="E400" s="15">
        <v>1</v>
      </c>
      <c r="F400" s="15" t="s">
        <v>3283</v>
      </c>
      <c r="G400" s="15" t="s">
        <v>3286</v>
      </c>
      <c r="H400" s="15" t="s">
        <v>3275</v>
      </c>
      <c r="I400" s="15" t="s">
        <v>3286</v>
      </c>
    </row>
    <row r="401" spans="1:9" ht="15" customHeight="1" x14ac:dyDescent="0.25">
      <c r="A401" s="15" t="s">
        <v>3285</v>
      </c>
      <c r="B401" s="15" t="s">
        <v>4060</v>
      </c>
      <c r="C401" s="15" t="s">
        <v>327</v>
      </c>
      <c r="D401" s="15" t="str">
        <f t="shared" si="6"/>
        <v>DSC RFK5501 LCD Keypad with 433RF Receiver</v>
      </c>
      <c r="E401" s="15">
        <v>1</v>
      </c>
      <c r="F401" s="15" t="s">
        <v>3283</v>
      </c>
      <c r="G401" s="15" t="s">
        <v>3286</v>
      </c>
      <c r="H401" s="15" t="s">
        <v>3275</v>
      </c>
      <c r="I401" s="15" t="s">
        <v>3286</v>
      </c>
    </row>
    <row r="402" spans="1:9" ht="15" customHeight="1" x14ac:dyDescent="0.25">
      <c r="A402" s="15" t="s">
        <v>3285</v>
      </c>
      <c r="B402" s="15" t="s">
        <v>4060</v>
      </c>
      <c r="C402" s="15" t="s">
        <v>209</v>
      </c>
      <c r="D402" s="15" t="str">
        <f t="shared" si="6"/>
        <v>D-Link WI-FI Range Extender</v>
      </c>
      <c r="E402" s="15">
        <v>1</v>
      </c>
      <c r="F402" s="15" t="s">
        <v>3283</v>
      </c>
      <c r="G402" s="15" t="s">
        <v>3286</v>
      </c>
      <c r="H402" s="15" t="s">
        <v>3275</v>
      </c>
      <c r="I402" s="15" t="s">
        <v>3286</v>
      </c>
    </row>
    <row r="403" spans="1:9" ht="15" customHeight="1" x14ac:dyDescent="0.25">
      <c r="A403" s="15" t="s">
        <v>3285</v>
      </c>
      <c r="B403" s="15" t="s">
        <v>4060</v>
      </c>
      <c r="C403" s="15" t="s">
        <v>3691</v>
      </c>
      <c r="D403" s="15" t="str">
        <f t="shared" si="6"/>
        <v>Video Analytics</v>
      </c>
      <c r="E403" s="15">
        <v>1</v>
      </c>
      <c r="F403" s="15" t="s">
        <v>3283</v>
      </c>
      <c r="G403" s="15" t="s">
        <v>3286</v>
      </c>
      <c r="H403" s="15" t="s">
        <v>3275</v>
      </c>
      <c r="I403" s="15" t="s">
        <v>3286</v>
      </c>
    </row>
    <row r="404" spans="1:9" ht="15" customHeight="1" x14ac:dyDescent="0.25">
      <c r="A404" s="15" t="s">
        <v>3285</v>
      </c>
      <c r="B404" s="15" t="s">
        <v>4060</v>
      </c>
      <c r="C404" s="15" t="s">
        <v>258</v>
      </c>
      <c r="D404" s="15" t="str">
        <f t="shared" si="6"/>
        <v>Severe Weather notification</v>
      </c>
      <c r="E404" s="15">
        <v>1</v>
      </c>
      <c r="F404" s="15" t="s">
        <v>3283</v>
      </c>
      <c r="G404" s="15" t="s">
        <v>3286</v>
      </c>
      <c r="H404" s="15" t="s">
        <v>3275</v>
      </c>
      <c r="I404" s="15" t="s">
        <v>3286</v>
      </c>
    </row>
    <row r="405" spans="1:9" ht="15" customHeight="1" x14ac:dyDescent="0.25">
      <c r="A405" s="15" t="s">
        <v>3285</v>
      </c>
      <c r="B405" s="15" t="s">
        <v>4060</v>
      </c>
      <c r="C405" s="15" t="s">
        <v>400</v>
      </c>
      <c r="D405" s="15" t="str">
        <f t="shared" si="6"/>
        <v>PowerG Panic Button Remote</v>
      </c>
      <c r="E405" s="15">
        <v>1</v>
      </c>
      <c r="F405" s="15" t="s">
        <v>3283</v>
      </c>
      <c r="G405" s="15" t="s">
        <v>3286</v>
      </c>
      <c r="H405" s="15" t="s">
        <v>3275</v>
      </c>
      <c r="I405" s="15" t="s">
        <v>3286</v>
      </c>
    </row>
    <row r="406" spans="1:9" ht="15" customHeight="1" x14ac:dyDescent="0.25">
      <c r="A406" s="15" t="s">
        <v>3285</v>
      </c>
      <c r="B406" s="15" t="s">
        <v>4060</v>
      </c>
      <c r="C406" s="15" t="s">
        <v>3546</v>
      </c>
      <c r="D406" s="15" t="str">
        <f t="shared" si="6"/>
        <v>Stream Video Recorder (SVR)</v>
      </c>
      <c r="E406" s="15">
        <v>1</v>
      </c>
      <c r="F406" s="15" t="s">
        <v>3283</v>
      </c>
      <c r="G406" s="15" t="s">
        <v>3286</v>
      </c>
      <c r="H406" s="15" t="s">
        <v>3275</v>
      </c>
      <c r="I406" s="15" t="s">
        <v>3286</v>
      </c>
    </row>
    <row r="407" spans="1:9" ht="15" customHeight="1" x14ac:dyDescent="0.25">
      <c r="A407" s="15" t="s">
        <v>3285</v>
      </c>
      <c r="B407" s="15" t="s">
        <v>4060</v>
      </c>
      <c r="C407" s="15" t="s">
        <v>381</v>
      </c>
      <c r="D407" s="15" t="str">
        <f t="shared" si="6"/>
        <v>1TB Stream Video Recorder (SVR)</v>
      </c>
      <c r="E407" s="15">
        <v>1</v>
      </c>
      <c r="F407" s="15" t="s">
        <v>3283</v>
      </c>
      <c r="G407" s="15" t="s">
        <v>3286</v>
      </c>
      <c r="H407" s="15" t="s">
        <v>3275</v>
      </c>
      <c r="I407" s="15" t="s">
        <v>3286</v>
      </c>
    </row>
    <row r="408" spans="1:9" ht="15" customHeight="1" x14ac:dyDescent="0.25">
      <c r="A408" s="15" t="s">
        <v>3285</v>
      </c>
      <c r="B408" s="15" t="s">
        <v>4060</v>
      </c>
      <c r="C408" s="15" t="s">
        <v>3943</v>
      </c>
      <c r="D408" s="15" t="str">
        <f t="shared" si="6"/>
        <v>Automation service</v>
      </c>
      <c r="E408" s="15">
        <v>1</v>
      </c>
      <c r="F408" s="15" t="s">
        <v>3283</v>
      </c>
      <c r="G408" s="15" t="s">
        <v>3286</v>
      </c>
      <c r="H408" s="15" t="s">
        <v>3275</v>
      </c>
      <c r="I408" s="15" t="s">
        <v>3286</v>
      </c>
    </row>
    <row r="409" spans="1:9" ht="15" customHeight="1" x14ac:dyDescent="0.25">
      <c r="A409" s="15" t="s">
        <v>3285</v>
      </c>
      <c r="B409" s="15" t="s">
        <v>4061</v>
      </c>
      <c r="C409" s="15" t="s">
        <v>853</v>
      </c>
      <c r="D409" s="15" t="str">
        <f t="shared" si="6"/>
        <v>Qolsys IQ2 Panel - PowerG (White Box)</v>
      </c>
      <c r="E409" s="15">
        <v>1</v>
      </c>
      <c r="F409" s="15" t="s">
        <v>3283</v>
      </c>
      <c r="G409" s="15" t="s">
        <v>3286</v>
      </c>
      <c r="H409" s="15" t="s">
        <v>3275</v>
      </c>
      <c r="I409" s="15" t="s">
        <v>3286</v>
      </c>
    </row>
    <row r="410" spans="1:9" ht="15" customHeight="1" x14ac:dyDescent="0.25">
      <c r="A410" s="15" t="s">
        <v>3285</v>
      </c>
      <c r="B410" s="15" t="s">
        <v>4061</v>
      </c>
      <c r="C410" s="15" t="s">
        <v>209</v>
      </c>
      <c r="D410" s="15" t="str">
        <f t="shared" si="6"/>
        <v>D-Link WI-FI Range Extender</v>
      </c>
      <c r="E410" s="15">
        <v>1</v>
      </c>
      <c r="F410" s="15" t="s">
        <v>3283</v>
      </c>
      <c r="G410" s="15" t="s">
        <v>3286</v>
      </c>
      <c r="H410" s="15" t="s">
        <v>3275</v>
      </c>
      <c r="I410" s="15" t="s">
        <v>3286</v>
      </c>
    </row>
    <row r="411" spans="1:9" ht="15" customHeight="1" x14ac:dyDescent="0.25">
      <c r="A411" s="15" t="s">
        <v>3285</v>
      </c>
      <c r="B411" s="15" t="s">
        <v>4061</v>
      </c>
      <c r="C411" s="15" t="s">
        <v>400</v>
      </c>
      <c r="D411" s="15" t="str">
        <f t="shared" si="6"/>
        <v>PowerG Panic Button Remote</v>
      </c>
      <c r="E411" s="15">
        <v>1</v>
      </c>
      <c r="F411" s="15" t="s">
        <v>3283</v>
      </c>
      <c r="G411" s="15" t="s">
        <v>3286</v>
      </c>
      <c r="H411" s="15" t="s">
        <v>3275</v>
      </c>
      <c r="I411" s="15" t="s">
        <v>3286</v>
      </c>
    </row>
    <row r="412" spans="1:9" ht="15" customHeight="1" x14ac:dyDescent="0.25">
      <c r="A412" s="15" t="s">
        <v>3285</v>
      </c>
      <c r="B412" s="15" t="s">
        <v>4061</v>
      </c>
      <c r="C412" s="15" t="s">
        <v>381</v>
      </c>
      <c r="D412" s="15" t="str">
        <f t="shared" si="6"/>
        <v>1TB Stream Video Recorder (SVR)</v>
      </c>
      <c r="E412" s="15">
        <v>1</v>
      </c>
      <c r="F412" s="15" t="s">
        <v>3283</v>
      </c>
      <c r="G412" s="15" t="s">
        <v>3286</v>
      </c>
      <c r="H412" s="15" t="s">
        <v>3275</v>
      </c>
      <c r="I412" s="15" t="s">
        <v>3286</v>
      </c>
    </row>
    <row r="413" spans="1:9" ht="15" customHeight="1" x14ac:dyDescent="0.25">
      <c r="A413" s="15" t="s">
        <v>3285</v>
      </c>
      <c r="B413" s="15" t="s">
        <v>4061</v>
      </c>
      <c r="C413" s="15" t="s">
        <v>206</v>
      </c>
      <c r="D413" s="15" t="str">
        <f t="shared" si="6"/>
        <v>2 way voice response</v>
      </c>
      <c r="E413" s="15">
        <v>1</v>
      </c>
      <c r="F413" s="15" t="s">
        <v>3283</v>
      </c>
      <c r="G413" s="15" t="s">
        <v>3286</v>
      </c>
      <c r="H413" s="15" t="s">
        <v>3275</v>
      </c>
      <c r="I413" s="15" t="s">
        <v>3286</v>
      </c>
    </row>
    <row r="414" spans="1:9" ht="15" customHeight="1" x14ac:dyDescent="0.25">
      <c r="A414" s="15" t="s">
        <v>3285</v>
      </c>
      <c r="B414" s="15" t="s">
        <v>4061</v>
      </c>
      <c r="C414" s="15" t="s">
        <v>129</v>
      </c>
      <c r="D414" s="15" t="str">
        <f t="shared" si="6"/>
        <v>Mobile App</v>
      </c>
      <c r="E414" s="15">
        <v>1</v>
      </c>
      <c r="F414" s="15" t="s">
        <v>3283</v>
      </c>
      <c r="G414" s="15" t="s">
        <v>3286</v>
      </c>
      <c r="H414" s="15" t="s">
        <v>3275</v>
      </c>
      <c r="I414" s="15" t="s">
        <v>3286</v>
      </c>
    </row>
    <row r="415" spans="1:9" ht="15" customHeight="1" x14ac:dyDescent="0.25">
      <c r="A415" s="15" t="s">
        <v>3285</v>
      </c>
      <c r="B415" s="15" t="s">
        <v>4061</v>
      </c>
      <c r="C415" s="15" t="s">
        <v>3546</v>
      </c>
      <c r="D415" s="15" t="str">
        <f t="shared" si="6"/>
        <v>Stream Video Recorder (SVR)</v>
      </c>
      <c r="E415" s="15">
        <v>1</v>
      </c>
      <c r="F415" s="15" t="s">
        <v>3283</v>
      </c>
      <c r="G415" s="15" t="s">
        <v>3286</v>
      </c>
      <c r="H415" s="15" t="s">
        <v>3275</v>
      </c>
      <c r="I415" s="15" t="s">
        <v>3286</v>
      </c>
    </row>
    <row r="416" spans="1:9" ht="15" customHeight="1" x14ac:dyDescent="0.25">
      <c r="A416" s="15" t="s">
        <v>3285</v>
      </c>
      <c r="B416" s="15" t="s">
        <v>4061</v>
      </c>
      <c r="C416" s="15" t="s">
        <v>128</v>
      </c>
      <c r="D416" s="15" t="str">
        <f t="shared" si="6"/>
        <v>Private Guard response</v>
      </c>
      <c r="E416" s="15">
        <v>1</v>
      </c>
      <c r="F416" s="15" t="s">
        <v>3283</v>
      </c>
      <c r="G416" s="15" t="s">
        <v>3286</v>
      </c>
      <c r="H416" s="15" t="s">
        <v>3275</v>
      </c>
      <c r="I416" s="15" t="s">
        <v>3286</v>
      </c>
    </row>
    <row r="417" spans="1:9" ht="15" customHeight="1" x14ac:dyDescent="0.25">
      <c r="A417" s="15" t="s">
        <v>3285</v>
      </c>
      <c r="B417" s="15" t="s">
        <v>4061</v>
      </c>
      <c r="C417" s="15" t="s">
        <v>210</v>
      </c>
      <c r="D417" s="15" t="str">
        <f t="shared" si="6"/>
        <v>Weather to Panel</v>
      </c>
      <c r="E417" s="15">
        <v>1</v>
      </c>
      <c r="F417" s="15" t="s">
        <v>3283</v>
      </c>
      <c r="G417" s="15" t="s">
        <v>3286</v>
      </c>
      <c r="H417" s="15" t="s">
        <v>3275</v>
      </c>
      <c r="I417" s="15" t="s">
        <v>3286</v>
      </c>
    </row>
    <row r="418" spans="1:9" ht="15" customHeight="1" x14ac:dyDescent="0.25">
      <c r="A418" s="15" t="s">
        <v>3285</v>
      </c>
      <c r="B418" s="15" t="s">
        <v>4061</v>
      </c>
      <c r="C418" s="15" t="s">
        <v>3243</v>
      </c>
      <c r="D418" s="15" t="str">
        <f t="shared" si="6"/>
        <v>Lawn Sign - Bell Smart Home Security English</v>
      </c>
      <c r="E418" s="15">
        <v>1</v>
      </c>
      <c r="F418" s="15" t="s">
        <v>3283</v>
      </c>
      <c r="G418" s="15" t="s">
        <v>3286</v>
      </c>
      <c r="H418" s="15" t="s">
        <v>3275</v>
      </c>
      <c r="I418" s="15" t="s">
        <v>3286</v>
      </c>
    </row>
    <row r="419" spans="1:9" ht="15" customHeight="1" x14ac:dyDescent="0.25">
      <c r="A419" s="15" t="s">
        <v>3285</v>
      </c>
      <c r="B419" s="15" t="s">
        <v>4061</v>
      </c>
      <c r="C419" s="15" t="s">
        <v>3691</v>
      </c>
      <c r="D419" s="15" t="str">
        <f t="shared" si="6"/>
        <v>Video Analytics</v>
      </c>
      <c r="E419" s="15">
        <v>1</v>
      </c>
      <c r="F419" s="15" t="s">
        <v>3283</v>
      </c>
      <c r="G419" s="15" t="s">
        <v>3286</v>
      </c>
      <c r="H419" s="15" t="s">
        <v>3275</v>
      </c>
      <c r="I419" s="15" t="s">
        <v>3286</v>
      </c>
    </row>
    <row r="420" spans="1:9" ht="15" customHeight="1" x14ac:dyDescent="0.25">
      <c r="A420" s="15" t="s">
        <v>3285</v>
      </c>
      <c r="B420" s="15" t="s">
        <v>4061</v>
      </c>
      <c r="C420" s="15" t="s">
        <v>258</v>
      </c>
      <c r="D420" s="15" t="str">
        <f t="shared" si="6"/>
        <v>Severe Weather notification</v>
      </c>
      <c r="E420" s="15">
        <v>1</v>
      </c>
      <c r="F420" s="15" t="s">
        <v>3283</v>
      </c>
      <c r="G420" s="15" t="s">
        <v>3286</v>
      </c>
      <c r="H420" s="15" t="s">
        <v>3275</v>
      </c>
      <c r="I420" s="15" t="s">
        <v>3286</v>
      </c>
    </row>
    <row r="421" spans="1:9" ht="15" customHeight="1" x14ac:dyDescent="0.25">
      <c r="A421" s="15" t="s">
        <v>3285</v>
      </c>
      <c r="B421" s="15" t="s">
        <v>4061</v>
      </c>
      <c r="C421" s="15" t="s">
        <v>3943</v>
      </c>
      <c r="D421" s="15" t="str">
        <f t="shared" si="6"/>
        <v>Automation service</v>
      </c>
      <c r="E421" s="15">
        <v>1</v>
      </c>
      <c r="F421" s="15" t="s">
        <v>3283</v>
      </c>
      <c r="G421" s="15" t="s">
        <v>3286</v>
      </c>
      <c r="H421" s="15" t="s">
        <v>3275</v>
      </c>
      <c r="I421" s="15" t="s">
        <v>3286</v>
      </c>
    </row>
    <row r="422" spans="1:9" ht="15" customHeight="1" x14ac:dyDescent="0.25">
      <c r="A422" s="15" t="s">
        <v>3285</v>
      </c>
      <c r="B422" s="15" t="s">
        <v>4062</v>
      </c>
      <c r="C422" s="15" t="s">
        <v>3943</v>
      </c>
      <c r="D422" s="15" t="str">
        <f t="shared" si="6"/>
        <v>Automation service</v>
      </c>
      <c r="E422" s="15">
        <v>1</v>
      </c>
      <c r="F422" s="15" t="s">
        <v>3283</v>
      </c>
      <c r="G422" s="15" t="s">
        <v>3286</v>
      </c>
      <c r="H422" s="15" t="s">
        <v>3275</v>
      </c>
      <c r="I422" s="15" t="s">
        <v>3286</v>
      </c>
    </row>
    <row r="423" spans="1:9" ht="15" customHeight="1" x14ac:dyDescent="0.25">
      <c r="A423" s="15" t="s">
        <v>3285</v>
      </c>
      <c r="B423" s="15" t="s">
        <v>4062</v>
      </c>
      <c r="C423" s="15" t="s">
        <v>853</v>
      </c>
      <c r="D423" s="15" t="str">
        <f t="shared" si="6"/>
        <v>Qolsys IQ2 Panel - PowerG (White Box)</v>
      </c>
      <c r="E423" s="15">
        <v>1</v>
      </c>
      <c r="F423" s="15" t="s">
        <v>3283</v>
      </c>
      <c r="G423" s="15" t="s">
        <v>3286</v>
      </c>
      <c r="H423" s="15" t="s">
        <v>3275</v>
      </c>
      <c r="I423" s="15" t="s">
        <v>3286</v>
      </c>
    </row>
    <row r="424" spans="1:9" ht="15" customHeight="1" x14ac:dyDescent="0.25">
      <c r="A424" s="15" t="s">
        <v>3285</v>
      </c>
      <c r="B424" s="15" t="s">
        <v>4062</v>
      </c>
      <c r="C424" s="15" t="s">
        <v>932</v>
      </c>
      <c r="D424" s="15" t="str">
        <f t="shared" si="6"/>
        <v>PowerG Door / Window Vanishing Sensor</v>
      </c>
      <c r="E424" s="15">
        <v>2</v>
      </c>
      <c r="F424" s="15" t="s">
        <v>3283</v>
      </c>
      <c r="G424" s="15" t="s">
        <v>3286</v>
      </c>
      <c r="H424" s="15" t="s">
        <v>3275</v>
      </c>
      <c r="I424" s="15" t="s">
        <v>3286</v>
      </c>
    </row>
    <row r="425" spans="1:9" ht="15" customHeight="1" x14ac:dyDescent="0.25">
      <c r="A425" s="15" t="s">
        <v>3285</v>
      </c>
      <c r="B425" s="15" t="s">
        <v>4062</v>
      </c>
      <c r="C425" s="15" t="s">
        <v>292</v>
      </c>
      <c r="D425" s="15" t="str">
        <f t="shared" si="6"/>
        <v>PowerG Motion Detector</v>
      </c>
      <c r="E425" s="15">
        <v>1</v>
      </c>
      <c r="F425" s="15" t="s">
        <v>3283</v>
      </c>
      <c r="G425" s="15" t="s">
        <v>3286</v>
      </c>
      <c r="H425" s="15" t="s">
        <v>3275</v>
      </c>
      <c r="I425" s="15" t="s">
        <v>3286</v>
      </c>
    </row>
    <row r="426" spans="1:9" ht="15" customHeight="1" x14ac:dyDescent="0.25">
      <c r="A426" s="15" t="s">
        <v>3285</v>
      </c>
      <c r="B426" s="15" t="s">
        <v>4062</v>
      </c>
      <c r="C426" s="15" t="s">
        <v>209</v>
      </c>
      <c r="D426" s="15" t="str">
        <f t="shared" si="6"/>
        <v>D-Link WI-FI Range Extender</v>
      </c>
      <c r="E426" s="15">
        <v>1</v>
      </c>
      <c r="F426" s="15" t="s">
        <v>3283</v>
      </c>
      <c r="G426" s="15" t="s">
        <v>3286</v>
      </c>
      <c r="H426" s="15" t="s">
        <v>3275</v>
      </c>
      <c r="I426" s="15" t="s">
        <v>3286</v>
      </c>
    </row>
    <row r="427" spans="1:9" ht="15" customHeight="1" x14ac:dyDescent="0.25">
      <c r="A427" s="15" t="s">
        <v>3285</v>
      </c>
      <c r="B427" s="15" t="s">
        <v>4062</v>
      </c>
      <c r="C427" s="15" t="s">
        <v>400</v>
      </c>
      <c r="D427" s="15" t="str">
        <f t="shared" si="6"/>
        <v>PowerG Panic Button Remote</v>
      </c>
      <c r="E427" s="15">
        <v>1</v>
      </c>
      <c r="F427" s="15" t="s">
        <v>3283</v>
      </c>
      <c r="G427" s="15" t="s">
        <v>3286</v>
      </c>
      <c r="H427" s="15" t="s">
        <v>3275</v>
      </c>
      <c r="I427" s="15" t="s">
        <v>3286</v>
      </c>
    </row>
    <row r="428" spans="1:9" ht="15" customHeight="1" x14ac:dyDescent="0.25">
      <c r="A428" s="15" t="s">
        <v>3285</v>
      </c>
      <c r="B428" s="15" t="s">
        <v>4062</v>
      </c>
      <c r="C428" s="15" t="s">
        <v>206</v>
      </c>
      <c r="D428" s="15" t="str">
        <f t="shared" si="6"/>
        <v>2 way voice response</v>
      </c>
      <c r="E428" s="15">
        <v>1</v>
      </c>
      <c r="F428" s="15" t="s">
        <v>3283</v>
      </c>
      <c r="G428" s="15" t="s">
        <v>3286</v>
      </c>
      <c r="H428" s="15" t="s">
        <v>3275</v>
      </c>
      <c r="I428" s="15" t="s">
        <v>3286</v>
      </c>
    </row>
    <row r="429" spans="1:9" ht="15" customHeight="1" x14ac:dyDescent="0.25">
      <c r="A429" s="15" t="s">
        <v>3285</v>
      </c>
      <c r="B429" s="15" t="s">
        <v>4062</v>
      </c>
      <c r="C429" s="15" t="s">
        <v>129</v>
      </c>
      <c r="D429" s="15" t="str">
        <f t="shared" si="6"/>
        <v>Mobile App</v>
      </c>
      <c r="E429" s="15">
        <v>1</v>
      </c>
      <c r="F429" s="15" t="s">
        <v>3283</v>
      </c>
      <c r="G429" s="15" t="s">
        <v>3286</v>
      </c>
      <c r="H429" s="15" t="s">
        <v>3275</v>
      </c>
      <c r="I429" s="15" t="s">
        <v>3286</v>
      </c>
    </row>
    <row r="430" spans="1:9" ht="15" customHeight="1" x14ac:dyDescent="0.25">
      <c r="A430" s="15" t="s">
        <v>3285</v>
      </c>
      <c r="B430" s="15" t="s">
        <v>4062</v>
      </c>
      <c r="C430" s="15" t="s">
        <v>210</v>
      </c>
      <c r="D430" s="15" t="str">
        <f t="shared" si="6"/>
        <v>Weather to Panel</v>
      </c>
      <c r="E430" s="15">
        <v>1</v>
      </c>
      <c r="F430" s="15" t="s">
        <v>3283</v>
      </c>
      <c r="G430" s="15" t="s">
        <v>3286</v>
      </c>
      <c r="H430" s="15" t="s">
        <v>3275</v>
      </c>
      <c r="I430" s="15" t="s">
        <v>3286</v>
      </c>
    </row>
    <row r="431" spans="1:9" ht="15" customHeight="1" x14ac:dyDescent="0.25">
      <c r="A431" s="15" t="s">
        <v>3285</v>
      </c>
      <c r="B431" s="15" t="s">
        <v>4062</v>
      </c>
      <c r="C431" s="15" t="s">
        <v>128</v>
      </c>
      <c r="D431" s="15" t="str">
        <f t="shared" si="6"/>
        <v>Private Guard response</v>
      </c>
      <c r="E431" s="15">
        <v>1</v>
      </c>
      <c r="F431" s="15" t="s">
        <v>3283</v>
      </c>
      <c r="G431" s="15" t="s">
        <v>3286</v>
      </c>
      <c r="H431" s="15" t="s">
        <v>3275</v>
      </c>
      <c r="I431" s="15" t="s">
        <v>3286</v>
      </c>
    </row>
    <row r="432" spans="1:9" ht="15" customHeight="1" x14ac:dyDescent="0.25">
      <c r="A432" s="15" t="s">
        <v>3285</v>
      </c>
      <c r="B432" s="15" t="s">
        <v>4062</v>
      </c>
      <c r="C432" s="15" t="s">
        <v>3243</v>
      </c>
      <c r="D432" s="15" t="str">
        <f t="shared" si="6"/>
        <v>Lawn Sign - Bell Smart Home Security English</v>
      </c>
      <c r="E432" s="15">
        <v>1</v>
      </c>
      <c r="F432" s="15" t="s">
        <v>3283</v>
      </c>
      <c r="G432" s="15" t="s">
        <v>3286</v>
      </c>
      <c r="H432" s="15" t="s">
        <v>3275</v>
      </c>
      <c r="I432" s="15" t="s">
        <v>3286</v>
      </c>
    </row>
    <row r="433" spans="1:9" ht="15" customHeight="1" x14ac:dyDescent="0.25">
      <c r="A433" s="15" t="s">
        <v>3285</v>
      </c>
      <c r="B433" s="15" t="s">
        <v>4062</v>
      </c>
      <c r="C433" s="15" t="s">
        <v>3691</v>
      </c>
      <c r="D433" s="15" t="str">
        <f t="shared" si="6"/>
        <v>Video Analytics</v>
      </c>
      <c r="E433" s="15">
        <v>1</v>
      </c>
      <c r="F433" s="15" t="s">
        <v>3283</v>
      </c>
      <c r="G433" s="15" t="s">
        <v>3286</v>
      </c>
      <c r="H433" s="15" t="s">
        <v>3275</v>
      </c>
      <c r="I433" s="15" t="s">
        <v>3286</v>
      </c>
    </row>
    <row r="434" spans="1:9" ht="15" customHeight="1" x14ac:dyDescent="0.25">
      <c r="A434" s="15" t="s">
        <v>3285</v>
      </c>
      <c r="B434" s="15" t="s">
        <v>4062</v>
      </c>
      <c r="C434" s="15" t="s">
        <v>258</v>
      </c>
      <c r="D434" s="15" t="str">
        <f t="shared" si="6"/>
        <v>Severe Weather notification</v>
      </c>
      <c r="E434" s="15">
        <v>1</v>
      </c>
      <c r="F434" s="15" t="s">
        <v>3283</v>
      </c>
      <c r="G434" s="15" t="s">
        <v>3286</v>
      </c>
      <c r="H434" s="15" t="s">
        <v>3275</v>
      </c>
      <c r="I434" s="15" t="s">
        <v>3286</v>
      </c>
    </row>
    <row r="435" spans="1:9" ht="15" customHeight="1" x14ac:dyDescent="0.25">
      <c r="A435" s="15" t="s">
        <v>3285</v>
      </c>
      <c r="B435" s="15" t="s">
        <v>4063</v>
      </c>
      <c r="C435" s="15" t="s">
        <v>3943</v>
      </c>
      <c r="D435" s="15" t="str">
        <f t="shared" si="6"/>
        <v>Automation service</v>
      </c>
      <c r="E435" s="15">
        <v>1</v>
      </c>
      <c r="F435" s="15" t="s">
        <v>3283</v>
      </c>
      <c r="G435" s="15" t="s">
        <v>3286</v>
      </c>
      <c r="H435" s="15" t="s">
        <v>3275</v>
      </c>
      <c r="I435" s="15" t="s">
        <v>3286</v>
      </c>
    </row>
    <row r="436" spans="1:9" ht="15" customHeight="1" x14ac:dyDescent="0.25">
      <c r="A436" s="15" t="s">
        <v>3285</v>
      </c>
      <c r="B436" s="15" t="s">
        <v>4063</v>
      </c>
      <c r="C436" s="15" t="s">
        <v>206</v>
      </c>
      <c r="D436" s="15" t="str">
        <f t="shared" si="6"/>
        <v>2 way voice response</v>
      </c>
      <c r="E436" s="15">
        <v>1</v>
      </c>
      <c r="F436" s="15" t="s">
        <v>3283</v>
      </c>
      <c r="G436" s="15" t="s">
        <v>3286</v>
      </c>
      <c r="H436" s="15" t="s">
        <v>3275</v>
      </c>
      <c r="I436" s="15" t="s">
        <v>3286</v>
      </c>
    </row>
    <row r="437" spans="1:9" ht="15" customHeight="1" x14ac:dyDescent="0.25">
      <c r="A437" s="15" t="s">
        <v>3285</v>
      </c>
      <c r="B437" s="15" t="s">
        <v>4063</v>
      </c>
      <c r="C437" s="15" t="s">
        <v>129</v>
      </c>
      <c r="D437" s="15" t="str">
        <f t="shared" si="6"/>
        <v>Mobile App</v>
      </c>
      <c r="E437" s="15">
        <v>1</v>
      </c>
      <c r="F437" s="15" t="s">
        <v>3283</v>
      </c>
      <c r="G437" s="15" t="s">
        <v>3286</v>
      </c>
      <c r="H437" s="15" t="s">
        <v>3275</v>
      </c>
      <c r="I437" s="15" t="s">
        <v>3286</v>
      </c>
    </row>
    <row r="438" spans="1:9" ht="15" customHeight="1" x14ac:dyDescent="0.25">
      <c r="A438" s="15" t="s">
        <v>3285</v>
      </c>
      <c r="B438" s="15" t="s">
        <v>4063</v>
      </c>
      <c r="C438" s="15" t="s">
        <v>210</v>
      </c>
      <c r="D438" s="15" t="str">
        <f t="shared" si="6"/>
        <v>Weather to Panel</v>
      </c>
      <c r="E438" s="15">
        <v>1</v>
      </c>
      <c r="F438" s="15" t="s">
        <v>3283</v>
      </c>
      <c r="G438" s="15" t="s">
        <v>3286</v>
      </c>
      <c r="H438" s="15" t="s">
        <v>3275</v>
      </c>
      <c r="I438" s="15" t="s">
        <v>3286</v>
      </c>
    </row>
    <row r="439" spans="1:9" ht="15" customHeight="1" x14ac:dyDescent="0.25">
      <c r="A439" s="15" t="s">
        <v>3285</v>
      </c>
      <c r="B439" s="15" t="s">
        <v>4063</v>
      </c>
      <c r="C439" s="15" t="s">
        <v>128</v>
      </c>
      <c r="D439" s="15" t="str">
        <f t="shared" si="6"/>
        <v>Private Guard response</v>
      </c>
      <c r="E439" s="15">
        <v>1</v>
      </c>
      <c r="F439" s="15" t="s">
        <v>3283</v>
      </c>
      <c r="G439" s="15" t="s">
        <v>3286</v>
      </c>
      <c r="H439" s="15" t="s">
        <v>3275</v>
      </c>
      <c r="I439" s="15" t="s">
        <v>3286</v>
      </c>
    </row>
    <row r="440" spans="1:9" ht="15" customHeight="1" x14ac:dyDescent="0.25">
      <c r="A440" s="15" t="s">
        <v>3285</v>
      </c>
      <c r="B440" s="15" t="s">
        <v>4063</v>
      </c>
      <c r="C440" s="15" t="s">
        <v>3243</v>
      </c>
      <c r="D440" s="15" t="str">
        <f t="shared" si="6"/>
        <v>Lawn Sign - Bell Smart Home Security English</v>
      </c>
      <c r="E440" s="15">
        <v>1</v>
      </c>
      <c r="F440" s="15" t="s">
        <v>3283</v>
      </c>
      <c r="G440" s="15" t="s">
        <v>3286</v>
      </c>
      <c r="H440" s="15" t="s">
        <v>3275</v>
      </c>
      <c r="I440" s="15" t="s">
        <v>3286</v>
      </c>
    </row>
    <row r="441" spans="1:9" ht="15" customHeight="1" x14ac:dyDescent="0.25">
      <c r="A441" s="15" t="s">
        <v>3285</v>
      </c>
      <c r="B441" s="15" t="s">
        <v>4063</v>
      </c>
      <c r="C441" s="15" t="s">
        <v>234</v>
      </c>
      <c r="D441" s="15" t="str">
        <f t="shared" si="6"/>
        <v>8-48 Zone Controler</v>
      </c>
      <c r="E441" s="15">
        <v>1</v>
      </c>
      <c r="F441" s="15" t="s">
        <v>3283</v>
      </c>
      <c r="G441" s="15" t="s">
        <v>3286</v>
      </c>
      <c r="H441" s="15" t="s">
        <v>3275</v>
      </c>
      <c r="I441" s="15" t="s">
        <v>3286</v>
      </c>
    </row>
    <row r="442" spans="1:9" ht="15" customHeight="1" x14ac:dyDescent="0.25">
      <c r="A442" s="15" t="s">
        <v>3285</v>
      </c>
      <c r="B442" s="15" t="s">
        <v>4063</v>
      </c>
      <c r="C442" s="15" t="s">
        <v>290</v>
      </c>
      <c r="D442" s="15" t="str">
        <f t="shared" si="6"/>
        <v>Qolsys IQ2 Panel - PowerG + 345 (Grey Box)</v>
      </c>
      <c r="E442" s="15">
        <v>1</v>
      </c>
      <c r="F442" s="15" t="s">
        <v>3283</v>
      </c>
      <c r="G442" s="15" t="s">
        <v>3286</v>
      </c>
      <c r="H442" s="15" t="s">
        <v>3275</v>
      </c>
      <c r="I442" s="15" t="s">
        <v>3286</v>
      </c>
    </row>
    <row r="443" spans="1:9" ht="15" customHeight="1" x14ac:dyDescent="0.25">
      <c r="A443" s="15" t="s">
        <v>3285</v>
      </c>
      <c r="B443" s="15" t="s">
        <v>4063</v>
      </c>
      <c r="C443" s="15" t="s">
        <v>479</v>
      </c>
      <c r="D443" s="15" t="str">
        <f t="shared" si="6"/>
        <v>Hardwire Battery 12 Volt/ 5Ah Battery</v>
      </c>
      <c r="E443" s="15">
        <v>1</v>
      </c>
      <c r="F443" s="15" t="s">
        <v>3283</v>
      </c>
      <c r="G443" s="15" t="s">
        <v>3286</v>
      </c>
      <c r="H443" s="15" t="s">
        <v>3275</v>
      </c>
      <c r="I443" s="15" t="s">
        <v>3286</v>
      </c>
    </row>
    <row r="444" spans="1:9" ht="15" customHeight="1" x14ac:dyDescent="0.25">
      <c r="A444" s="15" t="s">
        <v>3285</v>
      </c>
      <c r="B444" s="15" t="s">
        <v>4063</v>
      </c>
      <c r="C444" s="15" t="s">
        <v>345</v>
      </c>
      <c r="D444" s="15" t="str">
        <f t="shared" si="6"/>
        <v>DSC PowerSeries System Enhancement Module</v>
      </c>
      <c r="E444" s="15">
        <v>1</v>
      </c>
      <c r="F444" s="15" t="s">
        <v>3283</v>
      </c>
      <c r="G444" s="15" t="s">
        <v>3286</v>
      </c>
      <c r="H444" s="15" t="s">
        <v>3275</v>
      </c>
      <c r="I444" s="15" t="s">
        <v>3286</v>
      </c>
    </row>
    <row r="445" spans="1:9" ht="15" customHeight="1" x14ac:dyDescent="0.25">
      <c r="A445" s="15" t="s">
        <v>3285</v>
      </c>
      <c r="B445" s="15" t="s">
        <v>4063</v>
      </c>
      <c r="C445" s="15" t="s">
        <v>1767</v>
      </c>
      <c r="D445" s="15" t="str">
        <f t="shared" si="6"/>
        <v>Honeywell System Enhancement Module</v>
      </c>
      <c r="E445" s="15">
        <v>1</v>
      </c>
      <c r="F445" s="15" t="s">
        <v>3283</v>
      </c>
      <c r="G445" s="15" t="s">
        <v>3286</v>
      </c>
      <c r="H445" s="15" t="s">
        <v>3275</v>
      </c>
      <c r="I445" s="15" t="s">
        <v>3286</v>
      </c>
    </row>
    <row r="446" spans="1:9" ht="15" customHeight="1" x14ac:dyDescent="0.25">
      <c r="A446" s="15" t="s">
        <v>3285</v>
      </c>
      <c r="B446" s="15" t="s">
        <v>4063</v>
      </c>
      <c r="C446" s="15" t="s">
        <v>63</v>
      </c>
      <c r="D446" s="15" t="str">
        <f t="shared" si="6"/>
        <v>2GIG Super Switch Wireless Takeover Module</v>
      </c>
      <c r="E446" s="15">
        <v>1</v>
      </c>
      <c r="F446" s="15" t="s">
        <v>3283</v>
      </c>
      <c r="G446" s="15" t="s">
        <v>3286</v>
      </c>
      <c r="H446" s="15" t="s">
        <v>3275</v>
      </c>
      <c r="I446" s="15" t="s">
        <v>3286</v>
      </c>
    </row>
    <row r="447" spans="1:9" ht="15" customHeight="1" x14ac:dyDescent="0.25">
      <c r="A447" s="15" t="s">
        <v>3285</v>
      </c>
      <c r="B447" s="15" t="s">
        <v>4063</v>
      </c>
      <c r="C447" s="15" t="s">
        <v>360</v>
      </c>
      <c r="D447" s="15" t="str">
        <f t="shared" si="6"/>
        <v>HW Keypad with RF Reciever-Fixed English</v>
      </c>
      <c r="E447" s="15">
        <v>1</v>
      </c>
      <c r="F447" s="15" t="s">
        <v>3283</v>
      </c>
      <c r="G447" s="15" t="s">
        <v>3286</v>
      </c>
      <c r="H447" s="15" t="s">
        <v>3275</v>
      </c>
      <c r="I447" s="15" t="s">
        <v>3286</v>
      </c>
    </row>
    <row r="448" spans="1:9" ht="15" customHeight="1" x14ac:dyDescent="0.25">
      <c r="A448" s="15" t="s">
        <v>3285</v>
      </c>
      <c r="B448" s="15" t="s">
        <v>4063</v>
      </c>
      <c r="C448" s="15" t="s">
        <v>327</v>
      </c>
      <c r="D448" s="15" t="str">
        <f t="shared" si="6"/>
        <v>DSC RFK5501 LCD Keypad with 433RF Receiver</v>
      </c>
      <c r="E448" s="15">
        <v>1</v>
      </c>
      <c r="F448" s="15" t="s">
        <v>3283</v>
      </c>
      <c r="G448" s="15" t="s">
        <v>3286</v>
      </c>
      <c r="H448" s="15" t="s">
        <v>3275</v>
      </c>
      <c r="I448" s="15" t="s">
        <v>3286</v>
      </c>
    </row>
    <row r="449" spans="1:9" ht="15" customHeight="1" x14ac:dyDescent="0.25">
      <c r="A449" s="15" t="s">
        <v>3285</v>
      </c>
      <c r="B449" s="15" t="s">
        <v>4063</v>
      </c>
      <c r="C449" s="15" t="s">
        <v>209</v>
      </c>
      <c r="D449" s="15" t="str">
        <f t="shared" si="6"/>
        <v>D-Link WI-FI Range Extender</v>
      </c>
      <c r="E449" s="15">
        <v>1</v>
      </c>
      <c r="F449" s="15" t="s">
        <v>3283</v>
      </c>
      <c r="G449" s="15" t="s">
        <v>3286</v>
      </c>
      <c r="H449" s="15" t="s">
        <v>3275</v>
      </c>
      <c r="I449" s="15" t="s">
        <v>3286</v>
      </c>
    </row>
    <row r="450" spans="1:9" ht="15" customHeight="1" x14ac:dyDescent="0.25">
      <c r="A450" s="15" t="s">
        <v>3285</v>
      </c>
      <c r="B450" s="15" t="s">
        <v>4063</v>
      </c>
      <c r="C450" s="15" t="s">
        <v>3691</v>
      </c>
      <c r="D450" s="15" t="str">
        <f t="shared" ref="D450:D513" si="7">VLOOKUP(C450,masterdata,3,0)</f>
        <v>Video Analytics</v>
      </c>
      <c r="E450" s="15">
        <v>1</v>
      </c>
      <c r="F450" s="15" t="s">
        <v>3283</v>
      </c>
      <c r="G450" s="15" t="s">
        <v>3286</v>
      </c>
      <c r="H450" s="15" t="s">
        <v>3275</v>
      </c>
      <c r="I450" s="15" t="s">
        <v>3286</v>
      </c>
    </row>
    <row r="451" spans="1:9" ht="15" customHeight="1" x14ac:dyDescent="0.25">
      <c r="A451" s="15" t="s">
        <v>3285</v>
      </c>
      <c r="B451" s="15" t="s">
        <v>4063</v>
      </c>
      <c r="C451" s="15" t="s">
        <v>258</v>
      </c>
      <c r="D451" s="15" t="str">
        <f t="shared" si="7"/>
        <v>Severe Weather notification</v>
      </c>
      <c r="E451" s="15">
        <v>1</v>
      </c>
      <c r="F451" s="15" t="s">
        <v>3283</v>
      </c>
      <c r="G451" s="15" t="s">
        <v>3286</v>
      </c>
      <c r="H451" s="15" t="s">
        <v>3275</v>
      </c>
      <c r="I451" s="15" t="s">
        <v>3286</v>
      </c>
    </row>
    <row r="452" spans="1:9" ht="15" customHeight="1" x14ac:dyDescent="0.25">
      <c r="A452" s="15" t="s">
        <v>3285</v>
      </c>
      <c r="B452" s="15" t="s">
        <v>4063</v>
      </c>
      <c r="C452" s="15" t="s">
        <v>400</v>
      </c>
      <c r="D452" s="15" t="str">
        <f t="shared" si="7"/>
        <v>PowerG Panic Button Remote</v>
      </c>
      <c r="E452" s="15">
        <v>1</v>
      </c>
      <c r="F452" s="15" t="s">
        <v>3283</v>
      </c>
      <c r="G452" s="15" t="s">
        <v>3286</v>
      </c>
      <c r="H452" s="15" t="s">
        <v>3275</v>
      </c>
      <c r="I452" s="15" t="s">
        <v>3286</v>
      </c>
    </row>
    <row r="453" spans="1:9" ht="15" customHeight="1" x14ac:dyDescent="0.25">
      <c r="A453" s="15" t="s">
        <v>3285</v>
      </c>
      <c r="B453" s="15" t="s">
        <v>4064</v>
      </c>
      <c r="C453" s="15" t="s">
        <v>3943</v>
      </c>
      <c r="D453" s="15" t="str">
        <f t="shared" si="7"/>
        <v>Automation service</v>
      </c>
      <c r="E453" s="15">
        <v>1</v>
      </c>
      <c r="F453" s="15" t="s">
        <v>3283</v>
      </c>
      <c r="G453" s="15" t="s">
        <v>3286</v>
      </c>
      <c r="H453" s="15" t="s">
        <v>3275</v>
      </c>
      <c r="I453" s="15" t="s">
        <v>3286</v>
      </c>
    </row>
    <row r="454" spans="1:9" ht="15" customHeight="1" x14ac:dyDescent="0.25">
      <c r="A454" s="15" t="s">
        <v>3285</v>
      </c>
      <c r="B454" s="15" t="s">
        <v>4064</v>
      </c>
      <c r="C454" s="15" t="s">
        <v>853</v>
      </c>
      <c r="D454" s="15" t="str">
        <f t="shared" si="7"/>
        <v>Qolsys IQ2 Panel - PowerG (White Box)</v>
      </c>
      <c r="E454" s="15">
        <v>1</v>
      </c>
      <c r="F454" s="15" t="s">
        <v>3283</v>
      </c>
      <c r="G454" s="15" t="s">
        <v>3286</v>
      </c>
      <c r="H454" s="15" t="s">
        <v>3275</v>
      </c>
      <c r="I454" s="15" t="s">
        <v>3286</v>
      </c>
    </row>
    <row r="455" spans="1:9" ht="15" customHeight="1" x14ac:dyDescent="0.25">
      <c r="A455" s="15" t="s">
        <v>3285</v>
      </c>
      <c r="B455" s="15" t="s">
        <v>4064</v>
      </c>
      <c r="C455" s="15" t="s">
        <v>209</v>
      </c>
      <c r="D455" s="15" t="str">
        <f t="shared" si="7"/>
        <v>D-Link WI-FI Range Extender</v>
      </c>
      <c r="E455" s="15">
        <v>1</v>
      </c>
      <c r="F455" s="15" t="s">
        <v>3283</v>
      </c>
      <c r="G455" s="15" t="s">
        <v>3286</v>
      </c>
      <c r="H455" s="15" t="s">
        <v>3275</v>
      </c>
      <c r="I455" s="15" t="s">
        <v>3286</v>
      </c>
    </row>
    <row r="456" spans="1:9" ht="15" customHeight="1" x14ac:dyDescent="0.25">
      <c r="A456" s="15" t="s">
        <v>3285</v>
      </c>
      <c r="B456" s="15" t="s">
        <v>4064</v>
      </c>
      <c r="C456" s="15" t="s">
        <v>400</v>
      </c>
      <c r="D456" s="15" t="str">
        <f t="shared" si="7"/>
        <v>PowerG Panic Button Remote</v>
      </c>
      <c r="E456" s="15">
        <v>1</v>
      </c>
      <c r="F456" s="15" t="s">
        <v>3283</v>
      </c>
      <c r="G456" s="15" t="s">
        <v>3286</v>
      </c>
      <c r="H456" s="15" t="s">
        <v>3275</v>
      </c>
      <c r="I456" s="15" t="s">
        <v>3286</v>
      </c>
    </row>
    <row r="457" spans="1:9" ht="15" customHeight="1" x14ac:dyDescent="0.25">
      <c r="A457" s="15" t="s">
        <v>3285</v>
      </c>
      <c r="B457" s="15" t="s">
        <v>4064</v>
      </c>
      <c r="C457" s="15" t="s">
        <v>206</v>
      </c>
      <c r="D457" s="15" t="str">
        <f t="shared" si="7"/>
        <v>2 way voice response</v>
      </c>
      <c r="E457" s="15">
        <v>1</v>
      </c>
      <c r="F457" s="15" t="s">
        <v>3283</v>
      </c>
      <c r="G457" s="15" t="s">
        <v>3286</v>
      </c>
      <c r="H457" s="15" t="s">
        <v>3275</v>
      </c>
      <c r="I457" s="15" t="s">
        <v>3286</v>
      </c>
    </row>
    <row r="458" spans="1:9" ht="15" customHeight="1" x14ac:dyDescent="0.25">
      <c r="A458" s="15" t="s">
        <v>3285</v>
      </c>
      <c r="B458" s="15" t="s">
        <v>4064</v>
      </c>
      <c r="C458" s="15" t="s">
        <v>129</v>
      </c>
      <c r="D458" s="15" t="str">
        <f t="shared" si="7"/>
        <v>Mobile App</v>
      </c>
      <c r="E458" s="15">
        <v>1</v>
      </c>
      <c r="F458" s="15" t="s">
        <v>3283</v>
      </c>
      <c r="G458" s="15" t="s">
        <v>3286</v>
      </c>
      <c r="H458" s="15" t="s">
        <v>3275</v>
      </c>
      <c r="I458" s="15" t="s">
        <v>3286</v>
      </c>
    </row>
    <row r="459" spans="1:9" ht="15" customHeight="1" x14ac:dyDescent="0.25">
      <c r="A459" s="15" t="s">
        <v>3285</v>
      </c>
      <c r="B459" s="15" t="s">
        <v>4064</v>
      </c>
      <c r="C459" s="15" t="s">
        <v>210</v>
      </c>
      <c r="D459" s="15" t="str">
        <f t="shared" si="7"/>
        <v>Weather to Panel</v>
      </c>
      <c r="E459" s="15">
        <v>1</v>
      </c>
      <c r="F459" s="15" t="s">
        <v>3283</v>
      </c>
      <c r="G459" s="15" t="s">
        <v>3286</v>
      </c>
      <c r="H459" s="15" t="s">
        <v>3275</v>
      </c>
      <c r="I459" s="15" t="s">
        <v>3286</v>
      </c>
    </row>
    <row r="460" spans="1:9" ht="15" customHeight="1" x14ac:dyDescent="0.25">
      <c r="A460" s="15" t="s">
        <v>3285</v>
      </c>
      <c r="B460" s="15" t="s">
        <v>4064</v>
      </c>
      <c r="C460" s="15" t="s">
        <v>128</v>
      </c>
      <c r="D460" s="15" t="str">
        <f t="shared" si="7"/>
        <v>Private Guard response</v>
      </c>
      <c r="E460" s="15">
        <v>1</v>
      </c>
      <c r="F460" s="15" t="s">
        <v>3283</v>
      </c>
      <c r="G460" s="15" t="s">
        <v>3286</v>
      </c>
      <c r="H460" s="15" t="s">
        <v>3275</v>
      </c>
      <c r="I460" s="15" t="s">
        <v>3286</v>
      </c>
    </row>
    <row r="461" spans="1:9" ht="15" customHeight="1" x14ac:dyDescent="0.25">
      <c r="A461" s="15" t="s">
        <v>3285</v>
      </c>
      <c r="B461" s="15" t="s">
        <v>4064</v>
      </c>
      <c r="C461" s="15" t="s">
        <v>3243</v>
      </c>
      <c r="D461" s="15" t="str">
        <f t="shared" si="7"/>
        <v>Lawn Sign - Bell Smart Home Security English</v>
      </c>
      <c r="E461" s="15">
        <v>1</v>
      </c>
      <c r="F461" s="15" t="s">
        <v>3283</v>
      </c>
      <c r="G461" s="15" t="s">
        <v>3286</v>
      </c>
      <c r="H461" s="15" t="s">
        <v>3275</v>
      </c>
      <c r="I461" s="15" t="s">
        <v>3286</v>
      </c>
    </row>
    <row r="462" spans="1:9" ht="15" customHeight="1" x14ac:dyDescent="0.25">
      <c r="A462" s="15" t="s">
        <v>3285</v>
      </c>
      <c r="B462" s="15" t="s">
        <v>4064</v>
      </c>
      <c r="C462" s="15" t="s">
        <v>3691</v>
      </c>
      <c r="D462" s="15" t="str">
        <f t="shared" si="7"/>
        <v>Video Analytics</v>
      </c>
      <c r="E462" s="15">
        <v>1</v>
      </c>
      <c r="F462" s="15" t="s">
        <v>3283</v>
      </c>
      <c r="G462" s="15" t="s">
        <v>3286</v>
      </c>
      <c r="H462" s="15" t="s">
        <v>3275</v>
      </c>
      <c r="I462" s="15" t="s">
        <v>3286</v>
      </c>
    </row>
    <row r="463" spans="1:9" ht="15" customHeight="1" x14ac:dyDescent="0.25">
      <c r="A463" s="15" t="s">
        <v>3285</v>
      </c>
      <c r="B463" s="15" t="s">
        <v>4064</v>
      </c>
      <c r="C463" s="15" t="s">
        <v>258</v>
      </c>
      <c r="D463" s="15" t="str">
        <f t="shared" si="7"/>
        <v>Severe Weather notification</v>
      </c>
      <c r="E463" s="15">
        <v>1</v>
      </c>
      <c r="F463" s="15" t="s">
        <v>3283</v>
      </c>
      <c r="G463" s="15" t="s">
        <v>3286</v>
      </c>
      <c r="H463" s="15" t="s">
        <v>3275</v>
      </c>
      <c r="I463" s="15" t="s">
        <v>3286</v>
      </c>
    </row>
    <row r="464" spans="1:9" ht="15" customHeight="1" x14ac:dyDescent="0.25">
      <c r="A464" s="15" t="s">
        <v>3285</v>
      </c>
      <c r="B464" s="15" t="s">
        <v>4065</v>
      </c>
      <c r="C464" s="15" t="s">
        <v>3943</v>
      </c>
      <c r="D464" s="15" t="str">
        <f t="shared" si="7"/>
        <v>Automation service</v>
      </c>
      <c r="E464" s="15">
        <v>1</v>
      </c>
      <c r="F464" s="15" t="s">
        <v>3283</v>
      </c>
      <c r="G464" s="15" t="s">
        <v>3286</v>
      </c>
      <c r="H464" s="15" t="s">
        <v>3275</v>
      </c>
      <c r="I464" s="15" t="s">
        <v>3286</v>
      </c>
    </row>
    <row r="465" spans="1:9" ht="15" customHeight="1" x14ac:dyDescent="0.25">
      <c r="A465" s="15" t="s">
        <v>3285</v>
      </c>
      <c r="B465" s="15" t="s">
        <v>4065</v>
      </c>
      <c r="C465" s="15" t="s">
        <v>853</v>
      </c>
      <c r="D465" s="15" t="str">
        <f t="shared" si="7"/>
        <v>Qolsys IQ2 Panel - PowerG (White Box)</v>
      </c>
      <c r="E465" s="15">
        <v>1</v>
      </c>
      <c r="F465" s="15" t="s">
        <v>3283</v>
      </c>
      <c r="G465" s="15" t="s">
        <v>3286</v>
      </c>
      <c r="H465" s="15" t="s">
        <v>3275</v>
      </c>
      <c r="I465" s="15" t="s">
        <v>3286</v>
      </c>
    </row>
    <row r="466" spans="1:9" ht="15" customHeight="1" x14ac:dyDescent="0.25">
      <c r="A466" s="15" t="s">
        <v>3285</v>
      </c>
      <c r="B466" s="15" t="s">
        <v>4065</v>
      </c>
      <c r="C466" s="15" t="s">
        <v>932</v>
      </c>
      <c r="D466" s="15" t="str">
        <f t="shared" si="7"/>
        <v>PowerG Door / Window Vanishing Sensor</v>
      </c>
      <c r="E466" s="15">
        <v>2</v>
      </c>
      <c r="F466" s="15" t="s">
        <v>3283</v>
      </c>
      <c r="G466" s="15" t="s">
        <v>3286</v>
      </c>
      <c r="H466" s="15" t="s">
        <v>3275</v>
      </c>
      <c r="I466" s="15" t="s">
        <v>3286</v>
      </c>
    </row>
    <row r="467" spans="1:9" ht="15" customHeight="1" x14ac:dyDescent="0.25">
      <c r="A467" s="15" t="s">
        <v>3285</v>
      </c>
      <c r="B467" s="15" t="s">
        <v>4065</v>
      </c>
      <c r="C467" s="15" t="s">
        <v>292</v>
      </c>
      <c r="D467" s="15" t="str">
        <f t="shared" si="7"/>
        <v>PowerG Motion Detector</v>
      </c>
      <c r="E467" s="15">
        <v>1</v>
      </c>
      <c r="F467" s="15" t="s">
        <v>3283</v>
      </c>
      <c r="G467" s="15" t="s">
        <v>3286</v>
      </c>
      <c r="H467" s="15" t="s">
        <v>3275</v>
      </c>
      <c r="I467" s="15" t="s">
        <v>3286</v>
      </c>
    </row>
    <row r="468" spans="1:9" ht="15" customHeight="1" x14ac:dyDescent="0.25">
      <c r="A468" s="15" t="s">
        <v>3285</v>
      </c>
      <c r="B468" s="15" t="s">
        <v>4065</v>
      </c>
      <c r="C468" s="15" t="s">
        <v>400</v>
      </c>
      <c r="D468" s="15" t="str">
        <f t="shared" si="7"/>
        <v>PowerG Panic Button Remote</v>
      </c>
      <c r="E468" s="15">
        <v>1</v>
      </c>
      <c r="F468" s="15" t="s">
        <v>3283</v>
      </c>
      <c r="G468" s="15" t="s">
        <v>3286</v>
      </c>
      <c r="H468" s="15" t="s">
        <v>3275</v>
      </c>
      <c r="I468" s="15" t="s">
        <v>3286</v>
      </c>
    </row>
    <row r="469" spans="1:9" ht="15" customHeight="1" x14ac:dyDescent="0.25">
      <c r="A469" s="15" t="s">
        <v>3285</v>
      </c>
      <c r="B469" s="15" t="s">
        <v>4065</v>
      </c>
      <c r="C469" s="15" t="s">
        <v>206</v>
      </c>
      <c r="D469" s="15" t="str">
        <f t="shared" si="7"/>
        <v>2 way voice response</v>
      </c>
      <c r="E469" s="15">
        <v>1</v>
      </c>
      <c r="F469" s="15" t="s">
        <v>3283</v>
      </c>
      <c r="G469" s="15" t="s">
        <v>3286</v>
      </c>
      <c r="H469" s="15" t="s">
        <v>3275</v>
      </c>
      <c r="I469" s="15" t="s">
        <v>3286</v>
      </c>
    </row>
    <row r="470" spans="1:9" ht="15" customHeight="1" x14ac:dyDescent="0.25">
      <c r="A470" s="15" t="s">
        <v>3285</v>
      </c>
      <c r="B470" s="15" t="s">
        <v>4065</v>
      </c>
      <c r="C470" s="15" t="s">
        <v>129</v>
      </c>
      <c r="D470" s="15" t="str">
        <f t="shared" si="7"/>
        <v>Mobile App</v>
      </c>
      <c r="E470" s="15">
        <v>1</v>
      </c>
      <c r="F470" s="15" t="s">
        <v>3283</v>
      </c>
      <c r="G470" s="15" t="s">
        <v>3286</v>
      </c>
      <c r="H470" s="15" t="s">
        <v>3275</v>
      </c>
      <c r="I470" s="15" t="s">
        <v>3286</v>
      </c>
    </row>
    <row r="471" spans="1:9" ht="15" customHeight="1" x14ac:dyDescent="0.25">
      <c r="A471" s="15" t="s">
        <v>3285</v>
      </c>
      <c r="B471" s="15" t="s">
        <v>4065</v>
      </c>
      <c r="C471" s="15" t="s">
        <v>210</v>
      </c>
      <c r="D471" s="15" t="str">
        <f t="shared" si="7"/>
        <v>Weather to Panel</v>
      </c>
      <c r="E471" s="15">
        <v>1</v>
      </c>
      <c r="F471" s="15" t="s">
        <v>3283</v>
      </c>
      <c r="G471" s="15" t="s">
        <v>3286</v>
      </c>
      <c r="H471" s="15" t="s">
        <v>3275</v>
      </c>
      <c r="I471" s="15" t="s">
        <v>3286</v>
      </c>
    </row>
    <row r="472" spans="1:9" ht="15" customHeight="1" x14ac:dyDescent="0.25">
      <c r="A472" s="15" t="s">
        <v>3285</v>
      </c>
      <c r="B472" s="15" t="s">
        <v>4065</v>
      </c>
      <c r="C472" s="15" t="s">
        <v>128</v>
      </c>
      <c r="D472" s="15" t="str">
        <f t="shared" si="7"/>
        <v>Private Guard response</v>
      </c>
      <c r="E472" s="15">
        <v>1</v>
      </c>
      <c r="F472" s="15" t="s">
        <v>3283</v>
      </c>
      <c r="G472" s="15" t="s">
        <v>3286</v>
      </c>
      <c r="H472" s="15" t="s">
        <v>3275</v>
      </c>
      <c r="I472" s="15" t="s">
        <v>3286</v>
      </c>
    </row>
    <row r="473" spans="1:9" ht="15" customHeight="1" x14ac:dyDescent="0.25">
      <c r="A473" s="15" t="s">
        <v>3285</v>
      </c>
      <c r="B473" s="15" t="s">
        <v>4065</v>
      </c>
      <c r="C473" s="15" t="s">
        <v>3243</v>
      </c>
      <c r="D473" s="15" t="str">
        <f t="shared" si="7"/>
        <v>Lawn Sign - Bell Smart Home Security English</v>
      </c>
      <c r="E473" s="15">
        <v>1</v>
      </c>
      <c r="F473" s="15" t="s">
        <v>3283</v>
      </c>
      <c r="G473" s="15" t="s">
        <v>3286</v>
      </c>
      <c r="H473" s="15" t="s">
        <v>3275</v>
      </c>
      <c r="I473" s="15" t="s">
        <v>3286</v>
      </c>
    </row>
    <row r="474" spans="1:9" ht="15" customHeight="1" x14ac:dyDescent="0.25">
      <c r="A474" s="15" t="s">
        <v>3285</v>
      </c>
      <c r="B474" s="15" t="s">
        <v>4066</v>
      </c>
      <c r="C474" s="15" t="s">
        <v>3943</v>
      </c>
      <c r="D474" s="15" t="str">
        <f t="shared" si="7"/>
        <v>Automation service</v>
      </c>
      <c r="E474" s="15">
        <v>1</v>
      </c>
      <c r="F474" s="15" t="s">
        <v>3283</v>
      </c>
      <c r="G474" s="15" t="s">
        <v>3286</v>
      </c>
      <c r="H474" s="15" t="s">
        <v>3275</v>
      </c>
      <c r="I474" s="15" t="s">
        <v>3286</v>
      </c>
    </row>
    <row r="475" spans="1:9" ht="15" customHeight="1" x14ac:dyDescent="0.25">
      <c r="A475" s="15" t="s">
        <v>3285</v>
      </c>
      <c r="B475" s="15" t="s">
        <v>4066</v>
      </c>
      <c r="C475" s="15" t="s">
        <v>206</v>
      </c>
      <c r="D475" s="15" t="str">
        <f t="shared" si="7"/>
        <v>2 way voice response</v>
      </c>
      <c r="E475" s="15">
        <v>1</v>
      </c>
      <c r="F475" s="15" t="s">
        <v>3283</v>
      </c>
      <c r="G475" s="15" t="s">
        <v>3286</v>
      </c>
      <c r="H475" s="15" t="s">
        <v>3275</v>
      </c>
      <c r="I475" s="15" t="s">
        <v>3286</v>
      </c>
    </row>
    <row r="476" spans="1:9" ht="15" customHeight="1" x14ac:dyDescent="0.25">
      <c r="A476" s="15" t="s">
        <v>3285</v>
      </c>
      <c r="B476" s="15" t="s">
        <v>4066</v>
      </c>
      <c r="C476" s="15" t="s">
        <v>129</v>
      </c>
      <c r="D476" s="15" t="str">
        <f t="shared" si="7"/>
        <v>Mobile App</v>
      </c>
      <c r="E476" s="15">
        <v>1</v>
      </c>
      <c r="F476" s="15" t="s">
        <v>3283</v>
      </c>
      <c r="G476" s="15" t="s">
        <v>3286</v>
      </c>
      <c r="H476" s="15" t="s">
        <v>3275</v>
      </c>
      <c r="I476" s="15" t="s">
        <v>3286</v>
      </c>
    </row>
    <row r="477" spans="1:9" ht="15" customHeight="1" x14ac:dyDescent="0.25">
      <c r="A477" s="15" t="s">
        <v>3285</v>
      </c>
      <c r="B477" s="15" t="s">
        <v>4066</v>
      </c>
      <c r="C477" s="15" t="s">
        <v>210</v>
      </c>
      <c r="D477" s="15" t="str">
        <f t="shared" si="7"/>
        <v>Weather to Panel</v>
      </c>
      <c r="E477" s="15">
        <v>1</v>
      </c>
      <c r="F477" s="15" t="s">
        <v>3283</v>
      </c>
      <c r="G477" s="15" t="s">
        <v>3286</v>
      </c>
      <c r="H477" s="15" t="s">
        <v>3275</v>
      </c>
      <c r="I477" s="15" t="s">
        <v>3286</v>
      </c>
    </row>
    <row r="478" spans="1:9" ht="15" customHeight="1" x14ac:dyDescent="0.25">
      <c r="A478" s="15" t="s">
        <v>3285</v>
      </c>
      <c r="B478" s="15" t="s">
        <v>4066</v>
      </c>
      <c r="C478" s="15" t="s">
        <v>128</v>
      </c>
      <c r="D478" s="15" t="str">
        <f t="shared" si="7"/>
        <v>Private Guard response</v>
      </c>
      <c r="E478" s="15">
        <v>1</v>
      </c>
      <c r="F478" s="15" t="s">
        <v>3283</v>
      </c>
      <c r="G478" s="15" t="s">
        <v>3286</v>
      </c>
      <c r="H478" s="15" t="s">
        <v>3275</v>
      </c>
      <c r="I478" s="15" t="s">
        <v>3286</v>
      </c>
    </row>
    <row r="479" spans="1:9" ht="15" customHeight="1" x14ac:dyDescent="0.25">
      <c r="A479" s="15" t="s">
        <v>3285</v>
      </c>
      <c r="B479" s="15" t="s">
        <v>4066</v>
      </c>
      <c r="C479" s="15" t="s">
        <v>3243</v>
      </c>
      <c r="D479" s="15" t="str">
        <f t="shared" si="7"/>
        <v>Lawn Sign - Bell Smart Home Security English</v>
      </c>
      <c r="E479" s="15">
        <v>1</v>
      </c>
      <c r="F479" s="15" t="s">
        <v>3283</v>
      </c>
      <c r="G479" s="15" t="s">
        <v>3286</v>
      </c>
      <c r="H479" s="15" t="s">
        <v>3275</v>
      </c>
      <c r="I479" s="15" t="s">
        <v>3286</v>
      </c>
    </row>
    <row r="480" spans="1:9" ht="15" customHeight="1" x14ac:dyDescent="0.25">
      <c r="A480" s="15" t="s">
        <v>3285</v>
      </c>
      <c r="B480" s="15" t="s">
        <v>4066</v>
      </c>
      <c r="C480" s="15" t="s">
        <v>234</v>
      </c>
      <c r="D480" s="15" t="str">
        <f t="shared" si="7"/>
        <v>8-48 Zone Controler</v>
      </c>
      <c r="E480" s="15">
        <v>1</v>
      </c>
      <c r="F480" s="15" t="s">
        <v>3283</v>
      </c>
      <c r="G480" s="15" t="s">
        <v>3286</v>
      </c>
      <c r="H480" s="15" t="s">
        <v>3275</v>
      </c>
      <c r="I480" s="15" t="s">
        <v>3286</v>
      </c>
    </row>
    <row r="481" spans="1:9" ht="15" customHeight="1" x14ac:dyDescent="0.25">
      <c r="A481" s="15" t="s">
        <v>3285</v>
      </c>
      <c r="B481" s="15" t="s">
        <v>4066</v>
      </c>
      <c r="C481" s="15" t="s">
        <v>290</v>
      </c>
      <c r="D481" s="15" t="str">
        <f t="shared" si="7"/>
        <v>Qolsys IQ2 Panel - PowerG + 345 (Grey Box)</v>
      </c>
      <c r="E481" s="15">
        <v>1</v>
      </c>
      <c r="F481" s="15" t="s">
        <v>3283</v>
      </c>
      <c r="G481" s="15" t="s">
        <v>3286</v>
      </c>
      <c r="H481" s="15" t="s">
        <v>3275</v>
      </c>
      <c r="I481" s="15" t="s">
        <v>3286</v>
      </c>
    </row>
    <row r="482" spans="1:9" ht="15" customHeight="1" x14ac:dyDescent="0.25">
      <c r="A482" s="15" t="s">
        <v>3285</v>
      </c>
      <c r="B482" s="15" t="s">
        <v>4066</v>
      </c>
      <c r="C482" s="15" t="s">
        <v>479</v>
      </c>
      <c r="D482" s="15" t="str">
        <f t="shared" si="7"/>
        <v>Hardwire Battery 12 Volt/ 5Ah Battery</v>
      </c>
      <c r="E482" s="15">
        <v>1</v>
      </c>
      <c r="F482" s="15" t="s">
        <v>3283</v>
      </c>
      <c r="G482" s="15" t="s">
        <v>3286</v>
      </c>
      <c r="H482" s="15" t="s">
        <v>3275</v>
      </c>
      <c r="I482" s="15" t="s">
        <v>3286</v>
      </c>
    </row>
    <row r="483" spans="1:9" ht="15" customHeight="1" x14ac:dyDescent="0.25">
      <c r="A483" s="15" t="s">
        <v>3285</v>
      </c>
      <c r="B483" s="15" t="s">
        <v>4066</v>
      </c>
      <c r="C483" s="15" t="s">
        <v>345</v>
      </c>
      <c r="D483" s="15" t="str">
        <f t="shared" si="7"/>
        <v>DSC PowerSeries System Enhancement Module</v>
      </c>
      <c r="E483" s="15">
        <v>1</v>
      </c>
      <c r="F483" s="15" t="s">
        <v>3283</v>
      </c>
      <c r="G483" s="15" t="s">
        <v>3286</v>
      </c>
      <c r="H483" s="15" t="s">
        <v>3275</v>
      </c>
      <c r="I483" s="15" t="s">
        <v>3286</v>
      </c>
    </row>
    <row r="484" spans="1:9" ht="15" customHeight="1" x14ac:dyDescent="0.25">
      <c r="A484" s="15" t="s">
        <v>3285</v>
      </c>
      <c r="B484" s="15" t="s">
        <v>4066</v>
      </c>
      <c r="C484" s="15" t="s">
        <v>1767</v>
      </c>
      <c r="D484" s="15" t="str">
        <f t="shared" si="7"/>
        <v>Honeywell System Enhancement Module</v>
      </c>
      <c r="E484" s="15">
        <v>1</v>
      </c>
      <c r="F484" s="15" t="s">
        <v>3283</v>
      </c>
      <c r="G484" s="15" t="s">
        <v>3286</v>
      </c>
      <c r="H484" s="15" t="s">
        <v>3275</v>
      </c>
      <c r="I484" s="15" t="s">
        <v>3286</v>
      </c>
    </row>
    <row r="485" spans="1:9" ht="15" customHeight="1" x14ac:dyDescent="0.25">
      <c r="A485" s="15" t="s">
        <v>3285</v>
      </c>
      <c r="B485" s="15" t="s">
        <v>4066</v>
      </c>
      <c r="C485" s="15" t="s">
        <v>63</v>
      </c>
      <c r="D485" s="15" t="str">
        <f t="shared" si="7"/>
        <v>2GIG Super Switch Wireless Takeover Module</v>
      </c>
      <c r="E485" s="15">
        <v>1</v>
      </c>
      <c r="F485" s="15" t="s">
        <v>3283</v>
      </c>
      <c r="G485" s="15" t="s">
        <v>3286</v>
      </c>
      <c r="H485" s="15" t="s">
        <v>3275</v>
      </c>
      <c r="I485" s="15" t="s">
        <v>3286</v>
      </c>
    </row>
    <row r="486" spans="1:9" ht="15" customHeight="1" x14ac:dyDescent="0.25">
      <c r="A486" s="15" t="s">
        <v>3285</v>
      </c>
      <c r="B486" s="15" t="s">
        <v>4066</v>
      </c>
      <c r="C486" s="15" t="s">
        <v>360</v>
      </c>
      <c r="D486" s="15" t="str">
        <f t="shared" si="7"/>
        <v>HW Keypad with RF Reciever-Fixed English</v>
      </c>
      <c r="E486" s="15">
        <v>1</v>
      </c>
      <c r="F486" s="15" t="s">
        <v>3283</v>
      </c>
      <c r="G486" s="15" t="s">
        <v>3286</v>
      </c>
      <c r="H486" s="15" t="s">
        <v>3275</v>
      </c>
      <c r="I486" s="15" t="s">
        <v>3286</v>
      </c>
    </row>
    <row r="487" spans="1:9" ht="15" customHeight="1" x14ac:dyDescent="0.25">
      <c r="A487" s="15" t="s">
        <v>3285</v>
      </c>
      <c r="B487" s="15" t="s">
        <v>4066</v>
      </c>
      <c r="C487" s="15" t="s">
        <v>327</v>
      </c>
      <c r="D487" s="15" t="str">
        <f t="shared" si="7"/>
        <v>DSC RFK5501 LCD Keypad with 433RF Receiver</v>
      </c>
      <c r="E487" s="15">
        <v>1</v>
      </c>
      <c r="F487" s="15" t="s">
        <v>3283</v>
      </c>
      <c r="G487" s="15" t="s">
        <v>3286</v>
      </c>
      <c r="H487" s="15" t="s">
        <v>3275</v>
      </c>
      <c r="I487" s="15" t="s">
        <v>3286</v>
      </c>
    </row>
    <row r="488" spans="1:9" ht="15" customHeight="1" x14ac:dyDescent="0.25">
      <c r="A488" s="15" t="s">
        <v>3285</v>
      </c>
      <c r="B488" s="15" t="s">
        <v>4066</v>
      </c>
      <c r="C488" s="15" t="s">
        <v>400</v>
      </c>
      <c r="D488" s="15" t="str">
        <f t="shared" si="7"/>
        <v>PowerG Panic Button Remote</v>
      </c>
      <c r="E488" s="15">
        <v>1</v>
      </c>
      <c r="F488" s="15" t="s">
        <v>3283</v>
      </c>
      <c r="G488" s="15" t="s">
        <v>3286</v>
      </c>
      <c r="H488" s="15" t="s">
        <v>3275</v>
      </c>
      <c r="I488" s="15" t="s">
        <v>3286</v>
      </c>
    </row>
    <row r="489" spans="1:9" ht="15" customHeight="1" x14ac:dyDescent="0.25">
      <c r="A489" s="15" t="s">
        <v>3285</v>
      </c>
      <c r="B489" s="15" t="s">
        <v>4067</v>
      </c>
      <c r="C489" s="15" t="s">
        <v>3943</v>
      </c>
      <c r="D489" s="15" t="str">
        <f t="shared" si="7"/>
        <v>Automation service</v>
      </c>
      <c r="E489" s="15">
        <v>1</v>
      </c>
      <c r="F489" s="15" t="s">
        <v>3283</v>
      </c>
      <c r="G489" s="15" t="s">
        <v>3286</v>
      </c>
      <c r="H489" s="15" t="s">
        <v>3275</v>
      </c>
      <c r="I489" s="15" t="s">
        <v>3286</v>
      </c>
    </row>
    <row r="490" spans="1:9" ht="15" customHeight="1" x14ac:dyDescent="0.25">
      <c r="A490" s="15" t="s">
        <v>3285</v>
      </c>
      <c r="B490" s="15" t="s">
        <v>4067</v>
      </c>
      <c r="C490" s="15" t="s">
        <v>853</v>
      </c>
      <c r="D490" s="15" t="str">
        <f t="shared" si="7"/>
        <v>Qolsys IQ2 Panel - PowerG (White Box)</v>
      </c>
      <c r="E490" s="15">
        <v>1</v>
      </c>
      <c r="F490" s="15" t="s">
        <v>3283</v>
      </c>
      <c r="G490" s="15" t="s">
        <v>3286</v>
      </c>
      <c r="H490" s="15" t="s">
        <v>3275</v>
      </c>
      <c r="I490" s="15" t="s">
        <v>3286</v>
      </c>
    </row>
    <row r="491" spans="1:9" ht="15" customHeight="1" x14ac:dyDescent="0.25">
      <c r="A491" s="15" t="s">
        <v>3285</v>
      </c>
      <c r="B491" s="15" t="s">
        <v>4067</v>
      </c>
      <c r="C491" s="15" t="s">
        <v>400</v>
      </c>
      <c r="D491" s="15" t="str">
        <f t="shared" si="7"/>
        <v>PowerG Panic Button Remote</v>
      </c>
      <c r="E491" s="15">
        <v>1</v>
      </c>
      <c r="F491" s="15" t="s">
        <v>3283</v>
      </c>
      <c r="G491" s="15" t="s">
        <v>3286</v>
      </c>
      <c r="H491" s="15" t="s">
        <v>3275</v>
      </c>
      <c r="I491" s="15" t="s">
        <v>3286</v>
      </c>
    </row>
    <row r="492" spans="1:9" ht="15" customHeight="1" x14ac:dyDescent="0.25">
      <c r="A492" s="15" t="s">
        <v>3285</v>
      </c>
      <c r="B492" s="15" t="s">
        <v>4067</v>
      </c>
      <c r="C492" s="15" t="s">
        <v>129</v>
      </c>
      <c r="D492" s="15" t="str">
        <f t="shared" si="7"/>
        <v>Mobile App</v>
      </c>
      <c r="E492" s="15">
        <v>1</v>
      </c>
      <c r="F492" s="15" t="s">
        <v>3283</v>
      </c>
      <c r="G492" s="15" t="s">
        <v>3286</v>
      </c>
      <c r="H492" s="15" t="s">
        <v>3275</v>
      </c>
      <c r="I492" s="15" t="s">
        <v>3286</v>
      </c>
    </row>
    <row r="493" spans="1:9" ht="15" customHeight="1" x14ac:dyDescent="0.25">
      <c r="A493" s="15" t="s">
        <v>3285</v>
      </c>
      <c r="B493" s="15" t="s">
        <v>4067</v>
      </c>
      <c r="C493" s="15" t="s">
        <v>210</v>
      </c>
      <c r="D493" s="15" t="str">
        <f t="shared" si="7"/>
        <v>Weather to Panel</v>
      </c>
      <c r="E493" s="15">
        <v>1</v>
      </c>
      <c r="F493" s="15" t="s">
        <v>3283</v>
      </c>
      <c r="G493" s="15" t="s">
        <v>3286</v>
      </c>
      <c r="H493" s="15" t="s">
        <v>3275</v>
      </c>
      <c r="I493" s="15" t="s">
        <v>3286</v>
      </c>
    </row>
    <row r="494" spans="1:9" ht="15" customHeight="1" x14ac:dyDescent="0.25">
      <c r="A494" s="15" t="s">
        <v>3285</v>
      </c>
      <c r="B494" s="15" t="s">
        <v>4067</v>
      </c>
      <c r="C494" s="15" t="s">
        <v>128</v>
      </c>
      <c r="D494" s="15" t="str">
        <f t="shared" si="7"/>
        <v>Private Guard response</v>
      </c>
      <c r="E494" s="15">
        <v>1</v>
      </c>
      <c r="F494" s="15" t="s">
        <v>3283</v>
      </c>
      <c r="G494" s="15" t="s">
        <v>3286</v>
      </c>
      <c r="H494" s="15" t="s">
        <v>3275</v>
      </c>
      <c r="I494" s="15" t="s">
        <v>3286</v>
      </c>
    </row>
    <row r="495" spans="1:9" ht="15" customHeight="1" x14ac:dyDescent="0.25">
      <c r="A495" s="15" t="s">
        <v>3285</v>
      </c>
      <c r="B495" s="15" t="s">
        <v>4067</v>
      </c>
      <c r="C495" s="15" t="s">
        <v>3243</v>
      </c>
      <c r="D495" s="15" t="str">
        <f t="shared" si="7"/>
        <v>Lawn Sign - Bell Smart Home Security English</v>
      </c>
      <c r="E495" s="15">
        <v>1</v>
      </c>
      <c r="F495" s="15" t="s">
        <v>3283</v>
      </c>
      <c r="G495" s="15" t="s">
        <v>3286</v>
      </c>
      <c r="H495" s="15" t="s">
        <v>3275</v>
      </c>
      <c r="I495" s="15" t="s">
        <v>3286</v>
      </c>
    </row>
    <row r="496" spans="1:9" ht="15" customHeight="1" x14ac:dyDescent="0.25">
      <c r="A496" s="15" t="s">
        <v>3285</v>
      </c>
      <c r="B496" s="15" t="s">
        <v>3340</v>
      </c>
      <c r="C496" s="15" t="s">
        <v>4101</v>
      </c>
      <c r="D496" s="15" t="str">
        <f t="shared" si="7"/>
        <v>Video Service</v>
      </c>
      <c r="E496" s="15">
        <v>1</v>
      </c>
      <c r="F496" s="15" t="s">
        <v>3283</v>
      </c>
      <c r="G496" s="15" t="s">
        <v>3286</v>
      </c>
      <c r="H496" s="15" t="s">
        <v>3275</v>
      </c>
      <c r="I496" s="15" t="s">
        <v>3286</v>
      </c>
    </row>
    <row r="497" spans="1:11" ht="15" customHeight="1" x14ac:dyDescent="0.25">
      <c r="A497" s="15" t="s">
        <v>3285</v>
      </c>
      <c r="B497" s="15" t="s">
        <v>3342</v>
      </c>
      <c r="C497" s="15" t="s">
        <v>4101</v>
      </c>
      <c r="D497" s="15" t="str">
        <f t="shared" si="7"/>
        <v>Video Service</v>
      </c>
      <c r="E497" s="15">
        <v>1</v>
      </c>
      <c r="F497" s="15" t="s">
        <v>3283</v>
      </c>
      <c r="G497" s="15" t="s">
        <v>3286</v>
      </c>
      <c r="H497" s="15" t="s">
        <v>3275</v>
      </c>
      <c r="I497" s="15" t="s">
        <v>3286</v>
      </c>
      <c r="J497" s="9"/>
      <c r="K497" s="9"/>
    </row>
    <row r="498" spans="1:11" ht="15" customHeight="1" x14ac:dyDescent="0.25">
      <c r="A498" s="15" t="s">
        <v>3285</v>
      </c>
      <c r="B498" s="15" t="s">
        <v>3345</v>
      </c>
      <c r="C498" s="15" t="s">
        <v>4101</v>
      </c>
      <c r="D498" s="15" t="str">
        <f t="shared" si="7"/>
        <v>Video Service</v>
      </c>
      <c r="E498" s="15">
        <v>1</v>
      </c>
      <c r="F498" s="15" t="s">
        <v>3283</v>
      </c>
      <c r="G498" s="15" t="s">
        <v>3286</v>
      </c>
      <c r="H498" s="15" t="s">
        <v>3275</v>
      </c>
      <c r="I498" s="15" t="s">
        <v>3286</v>
      </c>
      <c r="J498" s="9"/>
    </row>
    <row r="499" spans="1:11" ht="15" customHeight="1" x14ac:dyDescent="0.25">
      <c r="A499" s="15" t="s">
        <v>3285</v>
      </c>
      <c r="B499" s="15" t="s">
        <v>3346</v>
      </c>
      <c r="C499" s="15" t="s">
        <v>4101</v>
      </c>
      <c r="D499" s="15" t="str">
        <f t="shared" si="7"/>
        <v>Video Service</v>
      </c>
      <c r="E499" s="15">
        <v>1</v>
      </c>
      <c r="F499" s="15" t="s">
        <v>3283</v>
      </c>
      <c r="G499" s="15" t="s">
        <v>3286</v>
      </c>
      <c r="H499" s="15" t="s">
        <v>3275</v>
      </c>
      <c r="I499" s="15" t="s">
        <v>3286</v>
      </c>
    </row>
    <row r="500" spans="1:11" ht="15" customHeight="1" x14ac:dyDescent="0.25">
      <c r="A500" s="15" t="s">
        <v>3285</v>
      </c>
      <c r="B500" s="15" t="s">
        <v>3086</v>
      </c>
      <c r="C500" s="15" t="s">
        <v>4101</v>
      </c>
      <c r="D500" s="15" t="str">
        <f t="shared" si="7"/>
        <v>Video Service</v>
      </c>
      <c r="E500" s="15">
        <v>1</v>
      </c>
      <c r="F500" s="15" t="s">
        <v>3283</v>
      </c>
      <c r="G500" s="15" t="s">
        <v>3286</v>
      </c>
      <c r="H500" s="15" t="s">
        <v>3275</v>
      </c>
      <c r="I500" s="15" t="s">
        <v>3286</v>
      </c>
    </row>
    <row r="501" spans="1:11" ht="15" customHeight="1" x14ac:dyDescent="0.25">
      <c r="A501" s="15" t="s">
        <v>3285</v>
      </c>
      <c r="B501" s="15" t="s">
        <v>3087</v>
      </c>
      <c r="C501" s="15" t="s">
        <v>4101</v>
      </c>
      <c r="D501" s="15" t="str">
        <f t="shared" si="7"/>
        <v>Video Service</v>
      </c>
      <c r="E501" s="15">
        <v>1</v>
      </c>
      <c r="F501" s="15" t="s">
        <v>3283</v>
      </c>
      <c r="G501" s="15" t="s">
        <v>3286</v>
      </c>
      <c r="H501" s="15" t="s">
        <v>3275</v>
      </c>
      <c r="I501" s="15" t="s">
        <v>3286</v>
      </c>
    </row>
    <row r="502" spans="1:11" ht="15" customHeight="1" x14ac:dyDescent="0.25">
      <c r="A502" s="15" t="s">
        <v>3285</v>
      </c>
      <c r="B502" s="15" t="s">
        <v>727</v>
      </c>
      <c r="C502" s="15" t="s">
        <v>4101</v>
      </c>
      <c r="D502" s="15" t="str">
        <f t="shared" si="7"/>
        <v>Video Service</v>
      </c>
      <c r="E502" s="15">
        <v>1</v>
      </c>
      <c r="F502" s="15" t="s">
        <v>3283</v>
      </c>
      <c r="G502" s="15" t="s">
        <v>3286</v>
      </c>
      <c r="H502" s="15" t="s">
        <v>3275</v>
      </c>
      <c r="I502" s="15" t="s">
        <v>3286</v>
      </c>
    </row>
    <row r="503" spans="1:11" ht="15" customHeight="1" x14ac:dyDescent="0.25">
      <c r="A503" s="15" t="s">
        <v>3285</v>
      </c>
      <c r="B503" s="15" t="s">
        <v>298</v>
      </c>
      <c r="C503" s="15" t="s">
        <v>4101</v>
      </c>
      <c r="D503" s="15" t="str">
        <f t="shared" si="7"/>
        <v>Video Service</v>
      </c>
      <c r="E503" s="15">
        <v>1</v>
      </c>
      <c r="F503" s="15" t="s">
        <v>3283</v>
      </c>
      <c r="G503" s="15" t="s">
        <v>3286</v>
      </c>
      <c r="H503" s="15" t="s">
        <v>3275</v>
      </c>
      <c r="I503" s="15" t="s">
        <v>3286</v>
      </c>
    </row>
    <row r="504" spans="1:11" ht="15" customHeight="1" x14ac:dyDescent="0.25">
      <c r="A504" s="15" t="s">
        <v>3285</v>
      </c>
      <c r="B504" s="15" t="s">
        <v>3093</v>
      </c>
      <c r="C504" s="15" t="s">
        <v>4101</v>
      </c>
      <c r="D504" s="15" t="str">
        <f t="shared" si="7"/>
        <v>Video Service</v>
      </c>
      <c r="E504" s="15">
        <v>1</v>
      </c>
      <c r="F504" s="15" t="s">
        <v>3283</v>
      </c>
      <c r="G504" s="15" t="s">
        <v>3286</v>
      </c>
      <c r="H504" s="15" t="s">
        <v>3275</v>
      </c>
      <c r="I504" s="15" t="s">
        <v>3286</v>
      </c>
    </row>
    <row r="505" spans="1:11" ht="15" customHeight="1" x14ac:dyDescent="0.25">
      <c r="A505" s="15" t="s">
        <v>3285</v>
      </c>
      <c r="B505" s="15" t="s">
        <v>3095</v>
      </c>
      <c r="C505" s="15" t="s">
        <v>4101</v>
      </c>
      <c r="D505" s="15" t="str">
        <f t="shared" si="7"/>
        <v>Video Service</v>
      </c>
      <c r="E505" s="15">
        <v>1</v>
      </c>
      <c r="F505" s="15" t="s">
        <v>3283</v>
      </c>
      <c r="G505" s="15" t="s">
        <v>3286</v>
      </c>
      <c r="H505" s="15" t="s">
        <v>3275</v>
      </c>
      <c r="I505" s="15" t="s">
        <v>3286</v>
      </c>
    </row>
    <row r="506" spans="1:11" ht="15" customHeight="1" x14ac:dyDescent="0.25">
      <c r="A506" s="15" t="s">
        <v>3285</v>
      </c>
      <c r="B506" s="15" t="s">
        <v>726</v>
      </c>
      <c r="C506" s="15" t="s">
        <v>4101</v>
      </c>
      <c r="D506" s="15" t="str">
        <f t="shared" si="7"/>
        <v>Video Service</v>
      </c>
      <c r="E506" s="15">
        <v>1</v>
      </c>
      <c r="F506" s="15" t="s">
        <v>3283</v>
      </c>
      <c r="G506" s="15" t="s">
        <v>3286</v>
      </c>
      <c r="H506" s="15" t="s">
        <v>3275</v>
      </c>
      <c r="I506" s="15" t="s">
        <v>3286</v>
      </c>
    </row>
    <row r="507" spans="1:11" ht="15" customHeight="1" x14ac:dyDescent="0.25">
      <c r="A507" s="15" t="s">
        <v>3285</v>
      </c>
      <c r="B507" s="15" t="s">
        <v>3343</v>
      </c>
      <c r="C507" s="15" t="s">
        <v>4101</v>
      </c>
      <c r="D507" s="15" t="str">
        <f t="shared" si="7"/>
        <v>Video Service</v>
      </c>
      <c r="E507" s="15">
        <v>1</v>
      </c>
      <c r="F507" s="15" t="s">
        <v>3283</v>
      </c>
      <c r="G507" s="15" t="s">
        <v>3286</v>
      </c>
      <c r="H507" s="15" t="s">
        <v>3275</v>
      </c>
      <c r="I507" s="15" t="s">
        <v>3286</v>
      </c>
      <c r="J507" s="9"/>
    </row>
    <row r="508" spans="1:11" ht="15" customHeight="1" x14ac:dyDescent="0.25">
      <c r="A508" s="15" t="s">
        <v>3285</v>
      </c>
      <c r="B508" s="15" t="s">
        <v>3344</v>
      </c>
      <c r="C508" s="15" t="s">
        <v>4101</v>
      </c>
      <c r="D508" s="15" t="str">
        <f t="shared" si="7"/>
        <v>Video Service</v>
      </c>
      <c r="E508" s="15">
        <v>1</v>
      </c>
      <c r="F508" s="15" t="s">
        <v>3283</v>
      </c>
      <c r="G508" s="15" t="s">
        <v>3286</v>
      </c>
      <c r="H508" s="15" t="s">
        <v>3275</v>
      </c>
      <c r="I508" s="15" t="s">
        <v>3286</v>
      </c>
      <c r="J508" s="9"/>
    </row>
    <row r="509" spans="1:11" ht="15" customHeight="1" x14ac:dyDescent="0.25">
      <c r="A509" s="15" t="s">
        <v>3285</v>
      </c>
      <c r="B509" s="15" t="s">
        <v>3085</v>
      </c>
      <c r="C509" s="15" t="s">
        <v>4101</v>
      </c>
      <c r="D509" s="15" t="str">
        <f t="shared" si="7"/>
        <v>Video Service</v>
      </c>
      <c r="E509" s="15">
        <v>1</v>
      </c>
      <c r="F509" s="15" t="s">
        <v>3283</v>
      </c>
      <c r="G509" s="15" t="s">
        <v>3286</v>
      </c>
      <c r="H509" s="15" t="s">
        <v>3275</v>
      </c>
      <c r="I509" s="15" t="s">
        <v>3286</v>
      </c>
    </row>
    <row r="510" spans="1:11" ht="15" customHeight="1" x14ac:dyDescent="0.25">
      <c r="A510" s="15" t="s">
        <v>3285</v>
      </c>
      <c r="B510" s="15" t="s">
        <v>3089</v>
      </c>
      <c r="C510" s="15" t="s">
        <v>4101</v>
      </c>
      <c r="D510" s="15" t="str">
        <f t="shared" si="7"/>
        <v>Video Service</v>
      </c>
      <c r="E510" s="15">
        <v>1</v>
      </c>
      <c r="F510" s="15" t="s">
        <v>3283</v>
      </c>
      <c r="G510" s="15" t="s">
        <v>3286</v>
      </c>
      <c r="H510" s="15" t="s">
        <v>3275</v>
      </c>
      <c r="I510" s="15" t="s">
        <v>3286</v>
      </c>
    </row>
    <row r="511" spans="1:11" ht="15" customHeight="1" x14ac:dyDescent="0.25">
      <c r="A511" s="15" t="s">
        <v>3285</v>
      </c>
      <c r="B511" s="15" t="s">
        <v>4057</v>
      </c>
      <c r="C511" s="15" t="s">
        <v>4101</v>
      </c>
      <c r="D511" s="15" t="str">
        <f t="shared" si="7"/>
        <v>Video Service</v>
      </c>
      <c r="E511" s="15">
        <v>1</v>
      </c>
      <c r="F511" s="15" t="s">
        <v>3283</v>
      </c>
      <c r="G511" s="15" t="s">
        <v>3286</v>
      </c>
      <c r="H511" s="15" t="s">
        <v>3275</v>
      </c>
      <c r="I511" s="15" t="s">
        <v>3286</v>
      </c>
      <c r="K511" s="9"/>
    </row>
    <row r="512" spans="1:11" ht="15" customHeight="1" x14ac:dyDescent="0.25">
      <c r="A512" s="15" t="s">
        <v>3285</v>
      </c>
      <c r="B512" s="15" t="s">
        <v>4058</v>
      </c>
      <c r="C512" s="15" t="s">
        <v>4101</v>
      </c>
      <c r="D512" s="15" t="str">
        <f t="shared" si="7"/>
        <v>Video Service</v>
      </c>
      <c r="E512" s="15">
        <v>1</v>
      </c>
      <c r="F512" s="15" t="s">
        <v>3283</v>
      </c>
      <c r="G512" s="15" t="s">
        <v>3286</v>
      </c>
      <c r="H512" s="15" t="s">
        <v>3275</v>
      </c>
      <c r="I512" s="15" t="s">
        <v>3286</v>
      </c>
      <c r="J512" s="9"/>
    </row>
    <row r="513" spans="1:11" ht="15" customHeight="1" x14ac:dyDescent="0.25">
      <c r="A513" s="15" t="s">
        <v>3285</v>
      </c>
      <c r="B513" s="15" t="s">
        <v>4059</v>
      </c>
      <c r="C513" s="15" t="s">
        <v>4101</v>
      </c>
      <c r="D513" s="15" t="str">
        <f t="shared" si="7"/>
        <v>Video Service</v>
      </c>
      <c r="E513" s="15">
        <v>1</v>
      </c>
      <c r="F513" s="15" t="s">
        <v>3283</v>
      </c>
      <c r="G513" s="15" t="s">
        <v>3286</v>
      </c>
      <c r="H513" s="15" t="s">
        <v>3275</v>
      </c>
      <c r="I513" s="15" t="s">
        <v>3286</v>
      </c>
    </row>
    <row r="514" spans="1:11" ht="15" customHeight="1" x14ac:dyDescent="0.25">
      <c r="A514" s="15" t="s">
        <v>3285</v>
      </c>
      <c r="B514" s="15" t="s">
        <v>4056</v>
      </c>
      <c r="C514" s="15" t="s">
        <v>4101</v>
      </c>
      <c r="D514" s="15" t="str">
        <f t="shared" ref="D514:D577" si="8">VLOOKUP(C514,masterdata,3,0)</f>
        <v>Video Service</v>
      </c>
      <c r="E514" s="15">
        <v>1</v>
      </c>
      <c r="F514" s="15" t="s">
        <v>3283</v>
      </c>
      <c r="G514" s="15" t="s">
        <v>3286</v>
      </c>
      <c r="H514" s="15" t="s">
        <v>3275</v>
      </c>
      <c r="I514" s="15" t="s">
        <v>3286</v>
      </c>
    </row>
    <row r="515" spans="1:11" ht="15" customHeight="1" x14ac:dyDescent="0.25">
      <c r="A515" s="15" t="s">
        <v>3285</v>
      </c>
      <c r="B515" s="15" t="s">
        <v>4060</v>
      </c>
      <c r="C515" s="15" t="s">
        <v>4101</v>
      </c>
      <c r="D515" s="15" t="str">
        <f t="shared" si="8"/>
        <v>Video Service</v>
      </c>
      <c r="E515" s="15">
        <v>1</v>
      </c>
      <c r="F515" s="15" t="s">
        <v>3283</v>
      </c>
      <c r="G515" s="15" t="s">
        <v>3286</v>
      </c>
      <c r="H515" s="15" t="s">
        <v>3275</v>
      </c>
      <c r="I515" s="15" t="s">
        <v>3286</v>
      </c>
    </row>
    <row r="516" spans="1:11" ht="15" customHeight="1" x14ac:dyDescent="0.25">
      <c r="A516" s="15" t="s">
        <v>3285</v>
      </c>
      <c r="B516" s="15" t="s">
        <v>4061</v>
      </c>
      <c r="C516" s="15" t="s">
        <v>4101</v>
      </c>
      <c r="D516" s="15" t="str">
        <f t="shared" si="8"/>
        <v>Video Service</v>
      </c>
      <c r="E516" s="15">
        <v>1</v>
      </c>
      <c r="F516" s="15" t="s">
        <v>3283</v>
      </c>
      <c r="G516" s="15" t="s">
        <v>3286</v>
      </c>
      <c r="H516" s="15" t="s">
        <v>3275</v>
      </c>
      <c r="I516" s="15" t="s">
        <v>3286</v>
      </c>
    </row>
    <row r="517" spans="1:11" ht="15" customHeight="1" x14ac:dyDescent="0.25">
      <c r="A517" s="15" t="s">
        <v>3285</v>
      </c>
      <c r="B517" s="15" t="s">
        <v>4062</v>
      </c>
      <c r="C517" s="15" t="s">
        <v>4101</v>
      </c>
      <c r="D517" s="15" t="str">
        <f t="shared" si="8"/>
        <v>Video Service</v>
      </c>
      <c r="E517" s="15">
        <v>1</v>
      </c>
      <c r="F517" s="15" t="s">
        <v>3283</v>
      </c>
      <c r="G517" s="15" t="s">
        <v>3286</v>
      </c>
      <c r="H517" s="15" t="s">
        <v>3275</v>
      </c>
      <c r="I517" s="15" t="s">
        <v>3286</v>
      </c>
    </row>
    <row r="518" spans="1:11" ht="15" customHeight="1" x14ac:dyDescent="0.25">
      <c r="A518" s="15" t="s">
        <v>3285</v>
      </c>
      <c r="B518" s="15" t="s">
        <v>4063</v>
      </c>
      <c r="C518" s="15" t="s">
        <v>4101</v>
      </c>
      <c r="D518" s="15" t="str">
        <f t="shared" si="8"/>
        <v>Video Service</v>
      </c>
      <c r="E518" s="15">
        <v>1</v>
      </c>
      <c r="F518" s="15" t="s">
        <v>3283</v>
      </c>
      <c r="G518" s="15" t="s">
        <v>3286</v>
      </c>
      <c r="H518" s="15" t="s">
        <v>3275</v>
      </c>
      <c r="I518" s="15" t="s">
        <v>3286</v>
      </c>
    </row>
    <row r="519" spans="1:11" ht="15" customHeight="1" x14ac:dyDescent="0.25">
      <c r="A519" s="15" t="s">
        <v>3285</v>
      </c>
      <c r="B519" s="15" t="s">
        <v>4064</v>
      </c>
      <c r="C519" s="15" t="s">
        <v>4101</v>
      </c>
      <c r="D519" s="15" t="str">
        <f t="shared" si="8"/>
        <v>Video Service</v>
      </c>
      <c r="E519" s="15">
        <v>1</v>
      </c>
      <c r="F519" s="15" t="s">
        <v>3283</v>
      </c>
      <c r="G519" s="15" t="s">
        <v>3286</v>
      </c>
      <c r="H519" s="15" t="s">
        <v>3275</v>
      </c>
      <c r="I519" s="15" t="s">
        <v>3286</v>
      </c>
    </row>
    <row r="520" spans="1:11" ht="15" customHeight="1" x14ac:dyDescent="0.25">
      <c r="A520" s="15" t="s">
        <v>3285</v>
      </c>
      <c r="B520" s="15" t="s">
        <v>3120</v>
      </c>
      <c r="C520" s="15" t="s">
        <v>4101</v>
      </c>
      <c r="D520" s="15" t="str">
        <f t="shared" si="8"/>
        <v>Video Service</v>
      </c>
      <c r="E520" s="15">
        <v>1</v>
      </c>
      <c r="F520" s="15" t="s">
        <v>3283</v>
      </c>
      <c r="G520" s="15" t="s">
        <v>3286</v>
      </c>
      <c r="H520" s="15" t="s">
        <v>3275</v>
      </c>
      <c r="I520" s="15" t="s">
        <v>3286</v>
      </c>
    </row>
    <row r="521" spans="1:11" ht="15" customHeight="1" x14ac:dyDescent="0.25">
      <c r="A521" s="15" t="s">
        <v>3285</v>
      </c>
      <c r="B521" s="15" t="s">
        <v>3120</v>
      </c>
      <c r="C521" s="15" t="s">
        <v>3691</v>
      </c>
      <c r="D521" s="15" t="str">
        <f t="shared" si="8"/>
        <v>Video Analytics</v>
      </c>
      <c r="E521" s="15">
        <v>1</v>
      </c>
      <c r="F521" s="15" t="s">
        <v>3283</v>
      </c>
      <c r="G521" s="15" t="s">
        <v>3286</v>
      </c>
      <c r="H521" s="15" t="s">
        <v>3275</v>
      </c>
      <c r="I521" s="15" t="s">
        <v>3286</v>
      </c>
    </row>
    <row r="522" spans="1:11" ht="15" customHeight="1" x14ac:dyDescent="0.25">
      <c r="A522" s="15" t="s">
        <v>3285</v>
      </c>
      <c r="B522" s="106" t="s">
        <v>3082</v>
      </c>
      <c r="C522" s="15" t="s">
        <v>206</v>
      </c>
      <c r="D522" s="15" t="str">
        <f t="shared" si="8"/>
        <v>2 way voice response</v>
      </c>
      <c r="E522" s="15">
        <v>1</v>
      </c>
      <c r="F522" s="15" t="s">
        <v>3283</v>
      </c>
      <c r="G522" s="15" t="s">
        <v>3286</v>
      </c>
      <c r="H522" s="15" t="s">
        <v>3275</v>
      </c>
      <c r="I522" s="15" t="s">
        <v>3286</v>
      </c>
    </row>
    <row r="523" spans="1:11" ht="15" customHeight="1" x14ac:dyDescent="0.25">
      <c r="A523" s="15" t="s">
        <v>3285</v>
      </c>
      <c r="B523" s="106" t="s">
        <v>4067</v>
      </c>
      <c r="C523" s="15" t="s">
        <v>206</v>
      </c>
      <c r="D523" s="15" t="str">
        <f t="shared" si="8"/>
        <v>2 way voice response</v>
      </c>
      <c r="E523" s="15">
        <v>1</v>
      </c>
      <c r="F523" s="15" t="s">
        <v>3283</v>
      </c>
      <c r="G523" s="15" t="s">
        <v>3286</v>
      </c>
      <c r="H523" s="15" t="s">
        <v>3275</v>
      </c>
      <c r="I523" s="15" t="s">
        <v>3286</v>
      </c>
    </row>
    <row r="524" spans="1:11" ht="15" customHeight="1" x14ac:dyDescent="0.25">
      <c r="A524" s="15" t="s">
        <v>3285</v>
      </c>
      <c r="B524" s="15" t="s">
        <v>298</v>
      </c>
      <c r="C524" s="15" t="s">
        <v>3243</v>
      </c>
      <c r="D524" s="15" t="str">
        <f t="shared" si="8"/>
        <v>Lawn Sign - Bell Smart Home Security English</v>
      </c>
      <c r="E524" s="15">
        <v>1</v>
      </c>
      <c r="F524" s="15" t="s">
        <v>3283</v>
      </c>
      <c r="G524" s="15" t="s">
        <v>3286</v>
      </c>
      <c r="H524" s="15" t="s">
        <v>3275</v>
      </c>
      <c r="I524" s="15" t="s">
        <v>3286</v>
      </c>
    </row>
    <row r="525" spans="1:11" ht="15" customHeight="1" x14ac:dyDescent="0.25">
      <c r="A525" s="15" t="s">
        <v>3285</v>
      </c>
      <c r="B525" s="15" t="s">
        <v>4057</v>
      </c>
      <c r="C525" s="15" t="s">
        <v>3243</v>
      </c>
      <c r="D525" s="15" t="str">
        <f t="shared" si="8"/>
        <v>Lawn Sign - Bell Smart Home Security English</v>
      </c>
      <c r="E525" s="15">
        <v>1</v>
      </c>
      <c r="F525" s="15" t="s">
        <v>3283</v>
      </c>
      <c r="G525" s="15" t="s">
        <v>3286</v>
      </c>
      <c r="H525" s="15" t="s">
        <v>3275</v>
      </c>
      <c r="I525" s="15" t="s">
        <v>3286</v>
      </c>
      <c r="K525" s="9"/>
    </row>
    <row r="526" spans="1:11" ht="15" customHeight="1" x14ac:dyDescent="0.25">
      <c r="A526" s="15" t="s">
        <v>3285</v>
      </c>
      <c r="B526" s="15" t="s">
        <v>3120</v>
      </c>
      <c r="C526" s="15" t="s">
        <v>209</v>
      </c>
      <c r="D526" s="15" t="str">
        <f t="shared" si="8"/>
        <v>D-Link WI-FI Range Extender</v>
      </c>
      <c r="E526" s="15">
        <v>1</v>
      </c>
      <c r="F526" s="15" t="s">
        <v>3283</v>
      </c>
      <c r="G526" s="15" t="s">
        <v>3286</v>
      </c>
      <c r="H526" s="15" t="s">
        <v>3275</v>
      </c>
      <c r="I526" s="15" t="s">
        <v>3286</v>
      </c>
    </row>
    <row r="527" spans="1:11" s="8" customFormat="1" ht="15.75" customHeight="1" x14ac:dyDescent="0.25">
      <c r="A527" s="211" t="s">
        <v>3285</v>
      </c>
      <c r="B527" s="211" t="s">
        <v>3120</v>
      </c>
      <c r="C527" s="211" t="s">
        <v>3943</v>
      </c>
      <c r="D527" s="211" t="str">
        <f t="shared" si="8"/>
        <v>Automation service</v>
      </c>
      <c r="E527" s="211">
        <v>1</v>
      </c>
      <c r="F527" s="211" t="s">
        <v>3283</v>
      </c>
      <c r="G527" s="211" t="s">
        <v>3286</v>
      </c>
      <c r="H527" s="211" t="s">
        <v>3275</v>
      </c>
      <c r="I527" s="211" t="s">
        <v>3286</v>
      </c>
    </row>
    <row r="528" spans="1:11" ht="15.75" customHeight="1" x14ac:dyDescent="0.25">
      <c r="A528" s="15" t="s">
        <v>3285</v>
      </c>
      <c r="B528" s="15" t="s">
        <v>969</v>
      </c>
      <c r="C528" s="15" t="s">
        <v>2866</v>
      </c>
      <c r="D528" s="15" t="str">
        <f t="shared" si="8"/>
        <v>AlarmCare EVS Release 1</v>
      </c>
      <c r="E528" s="15">
        <v>1</v>
      </c>
      <c r="F528" s="15" t="s">
        <v>3283</v>
      </c>
      <c r="G528" s="15" t="s">
        <v>3286</v>
      </c>
      <c r="H528" s="15" t="s">
        <v>3275</v>
      </c>
      <c r="I528" s="15" t="s">
        <v>3286</v>
      </c>
    </row>
    <row r="529" spans="1:9" ht="15" customHeight="1" x14ac:dyDescent="0.25">
      <c r="A529" s="15" t="s">
        <v>3285</v>
      </c>
      <c r="B529" s="15" t="s">
        <v>969</v>
      </c>
      <c r="C529" s="15" t="s">
        <v>972</v>
      </c>
      <c r="D529" s="15" t="str">
        <f t="shared" si="8"/>
        <v>Panic Pendant - Necklace (Medical Alert at Home)</v>
      </c>
      <c r="E529" s="15">
        <v>1</v>
      </c>
      <c r="F529" s="15" t="s">
        <v>3283</v>
      </c>
      <c r="G529" s="15" t="s">
        <v>3286</v>
      </c>
      <c r="H529" s="15" t="s">
        <v>3275</v>
      </c>
      <c r="I529" s="15" t="s">
        <v>3286</v>
      </c>
    </row>
    <row r="530" spans="1:9" ht="15" customHeight="1" x14ac:dyDescent="0.25">
      <c r="A530" s="15" t="s">
        <v>3285</v>
      </c>
      <c r="B530" s="15" t="s">
        <v>969</v>
      </c>
      <c r="C530" s="15" t="s">
        <v>985</v>
      </c>
      <c r="D530" s="15" t="str">
        <f t="shared" si="8"/>
        <v>Panic Pendant - Wristband (Medical Alert at Home)</v>
      </c>
      <c r="E530" s="15">
        <v>1</v>
      </c>
      <c r="F530" s="15" t="s">
        <v>3283</v>
      </c>
      <c r="G530" s="15" t="s">
        <v>3286</v>
      </c>
      <c r="H530" s="15" t="s">
        <v>3275</v>
      </c>
      <c r="I530" s="15" t="s">
        <v>3286</v>
      </c>
    </row>
    <row r="531" spans="1:9" ht="15" customHeight="1" x14ac:dyDescent="0.25">
      <c r="A531" s="15" t="s">
        <v>3285</v>
      </c>
      <c r="B531" s="15" t="s">
        <v>973</v>
      </c>
      <c r="C531" s="15" t="s">
        <v>2866</v>
      </c>
      <c r="D531" s="15" t="str">
        <f t="shared" si="8"/>
        <v>AlarmCare EVS Release 1</v>
      </c>
      <c r="E531" s="15">
        <v>1</v>
      </c>
      <c r="F531" s="15" t="s">
        <v>3283</v>
      </c>
      <c r="G531" s="15" t="s">
        <v>3286</v>
      </c>
      <c r="H531" s="15" t="s">
        <v>3275</v>
      </c>
      <c r="I531" s="15" t="s">
        <v>3286</v>
      </c>
    </row>
    <row r="532" spans="1:9" ht="15" customHeight="1" x14ac:dyDescent="0.25">
      <c r="A532" s="15" t="s">
        <v>3285</v>
      </c>
      <c r="B532" s="15" t="s">
        <v>973</v>
      </c>
      <c r="C532" s="15" t="s">
        <v>974</v>
      </c>
      <c r="D532" s="15" t="str">
        <f t="shared" si="8"/>
        <v>Fall Sensor Pendant (Medical Alert at Home)</v>
      </c>
      <c r="E532" s="15">
        <v>1</v>
      </c>
      <c r="F532" s="15" t="s">
        <v>3283</v>
      </c>
      <c r="G532" s="15" t="s">
        <v>3286</v>
      </c>
      <c r="H532" s="15" t="s">
        <v>3275</v>
      </c>
      <c r="I532" s="15" t="s">
        <v>3286</v>
      </c>
    </row>
    <row r="533" spans="1:9" ht="15" customHeight="1" x14ac:dyDescent="0.25">
      <c r="A533" s="15" t="s">
        <v>3285</v>
      </c>
      <c r="B533" s="15" t="s">
        <v>977</v>
      </c>
      <c r="C533" s="15" t="s">
        <v>979</v>
      </c>
      <c r="D533" s="15" t="str">
        <f t="shared" si="8"/>
        <v>LIbris Kit - Base kit for Medical Alert On the Go</v>
      </c>
      <c r="E533" s="15">
        <v>1</v>
      </c>
      <c r="F533" s="15" t="s">
        <v>3283</v>
      </c>
      <c r="G533" s="15" t="s">
        <v>3286</v>
      </c>
      <c r="H533" s="15" t="s">
        <v>3275</v>
      </c>
      <c r="I533" s="15" t="s">
        <v>3286</v>
      </c>
    </row>
    <row r="534" spans="1:9" ht="15" customHeight="1" x14ac:dyDescent="0.25">
      <c r="A534" s="15" t="s">
        <v>3285</v>
      </c>
      <c r="B534" s="15" t="s">
        <v>989</v>
      </c>
      <c r="C534" s="15" t="s">
        <v>990</v>
      </c>
      <c r="D534" s="15" t="str">
        <f t="shared" si="8"/>
        <v>Medical Alert At Home Base Kit - ACCEVSS3H2</v>
      </c>
      <c r="E534" s="15">
        <v>1</v>
      </c>
      <c r="F534" s="15" t="s">
        <v>3283</v>
      </c>
      <c r="G534" s="15" t="s">
        <v>3286</v>
      </c>
      <c r="H534" s="15" t="s">
        <v>3275</v>
      </c>
      <c r="I534" s="15" t="s">
        <v>3286</v>
      </c>
    </row>
    <row r="535" spans="1:9" ht="15" customHeight="1" x14ac:dyDescent="0.25">
      <c r="A535" s="15" t="s">
        <v>3285</v>
      </c>
      <c r="B535" s="15" t="s">
        <v>989</v>
      </c>
      <c r="C535" s="15" t="s">
        <v>972</v>
      </c>
      <c r="D535" s="15" t="str">
        <f t="shared" si="8"/>
        <v>Panic Pendant - Necklace (Medical Alert at Home)</v>
      </c>
      <c r="E535" s="15">
        <v>1</v>
      </c>
      <c r="F535" s="15" t="s">
        <v>3283</v>
      </c>
      <c r="G535" s="15" t="s">
        <v>3286</v>
      </c>
      <c r="H535" s="15" t="s">
        <v>3275</v>
      </c>
      <c r="I535" s="15" t="s">
        <v>3286</v>
      </c>
    </row>
    <row r="536" spans="1:9" ht="15" customHeight="1" x14ac:dyDescent="0.25">
      <c r="A536" s="15" t="s">
        <v>3285</v>
      </c>
      <c r="B536" s="15" t="s">
        <v>989</v>
      </c>
      <c r="C536" s="15" t="s">
        <v>985</v>
      </c>
      <c r="D536" s="15" t="str">
        <f t="shared" si="8"/>
        <v>Panic Pendant - Wristband (Medical Alert at Home)</v>
      </c>
      <c r="E536" s="15">
        <v>1</v>
      </c>
      <c r="F536" s="15" t="s">
        <v>3283</v>
      </c>
      <c r="G536" s="15" t="s">
        <v>3286</v>
      </c>
      <c r="H536" s="15" t="s">
        <v>3275</v>
      </c>
      <c r="I536" s="15" t="s">
        <v>3286</v>
      </c>
    </row>
    <row r="537" spans="1:9" ht="15" customHeight="1" x14ac:dyDescent="0.25">
      <c r="A537" s="15" t="s">
        <v>3285</v>
      </c>
      <c r="B537" s="15" t="s">
        <v>991</v>
      </c>
      <c r="C537" s="15" t="s">
        <v>990</v>
      </c>
      <c r="D537" s="15" t="str">
        <f t="shared" si="8"/>
        <v>Medical Alert At Home Base Kit - ACCEVSS3H2</v>
      </c>
      <c r="E537" s="15">
        <v>1</v>
      </c>
      <c r="F537" s="15" t="s">
        <v>3283</v>
      </c>
      <c r="G537" s="15" t="s">
        <v>3286</v>
      </c>
      <c r="H537" s="15" t="s">
        <v>3275</v>
      </c>
      <c r="I537" s="15" t="s">
        <v>3286</v>
      </c>
    </row>
    <row r="538" spans="1:9" ht="15" customHeight="1" x14ac:dyDescent="0.25">
      <c r="A538" s="15" t="s">
        <v>3285</v>
      </c>
      <c r="B538" s="15" t="s">
        <v>991</v>
      </c>
      <c r="C538" s="15" t="s">
        <v>974</v>
      </c>
      <c r="D538" s="15" t="str">
        <f t="shared" si="8"/>
        <v>Fall Sensor Pendant (Medical Alert at Home)</v>
      </c>
      <c r="E538" s="15">
        <v>1</v>
      </c>
      <c r="F538" s="15" t="s">
        <v>3283</v>
      </c>
      <c r="G538" s="15" t="s">
        <v>3286</v>
      </c>
      <c r="H538" s="15" t="s">
        <v>3275</v>
      </c>
      <c r="I538" s="15" t="s">
        <v>3286</v>
      </c>
    </row>
    <row r="539" spans="1:9" ht="15" customHeight="1" x14ac:dyDescent="0.25">
      <c r="A539" s="15" t="s">
        <v>3285</v>
      </c>
      <c r="B539" s="15" t="s">
        <v>992</v>
      </c>
      <c r="C539" s="15" t="s">
        <v>994</v>
      </c>
      <c r="D539" s="15" t="str">
        <f t="shared" si="8"/>
        <v>Medical Alert At Home Base Kit - ACCEVSS3H3</v>
      </c>
      <c r="E539" s="15">
        <v>1</v>
      </c>
      <c r="F539" s="15" t="s">
        <v>3283</v>
      </c>
      <c r="G539" s="15" t="s">
        <v>3286</v>
      </c>
      <c r="H539" s="15" t="s">
        <v>3275</v>
      </c>
      <c r="I539" s="15" t="s">
        <v>3286</v>
      </c>
    </row>
    <row r="540" spans="1:9" ht="15" customHeight="1" x14ac:dyDescent="0.25">
      <c r="A540" s="15" t="s">
        <v>3285</v>
      </c>
      <c r="B540" s="15" t="s">
        <v>992</v>
      </c>
      <c r="C540" s="15" t="s">
        <v>972</v>
      </c>
      <c r="D540" s="15" t="str">
        <f t="shared" si="8"/>
        <v>Panic Pendant - Necklace (Medical Alert at Home)</v>
      </c>
      <c r="E540" s="15">
        <v>1</v>
      </c>
      <c r="F540" s="15" t="s">
        <v>3283</v>
      </c>
      <c r="G540" s="15" t="s">
        <v>3286</v>
      </c>
      <c r="H540" s="15" t="s">
        <v>3275</v>
      </c>
      <c r="I540" s="15" t="s">
        <v>3286</v>
      </c>
    </row>
    <row r="541" spans="1:9" ht="15" customHeight="1" x14ac:dyDescent="0.25">
      <c r="A541" s="15" t="s">
        <v>3285</v>
      </c>
      <c r="B541" s="15" t="s">
        <v>992</v>
      </c>
      <c r="C541" s="15" t="s">
        <v>985</v>
      </c>
      <c r="D541" s="15" t="str">
        <f t="shared" si="8"/>
        <v>Panic Pendant - Wristband (Medical Alert at Home)</v>
      </c>
      <c r="E541" s="15">
        <v>1</v>
      </c>
      <c r="F541" s="15" t="s">
        <v>3283</v>
      </c>
      <c r="G541" s="15" t="s">
        <v>3286</v>
      </c>
      <c r="H541" s="15" t="s">
        <v>3275</v>
      </c>
      <c r="I541" s="15" t="s">
        <v>3286</v>
      </c>
    </row>
    <row r="542" spans="1:9" ht="15" customHeight="1" x14ac:dyDescent="0.25">
      <c r="A542" s="15" t="s">
        <v>3285</v>
      </c>
      <c r="B542" s="15" t="s">
        <v>993</v>
      </c>
      <c r="C542" s="15" t="s">
        <v>994</v>
      </c>
      <c r="D542" s="15" t="str">
        <f t="shared" si="8"/>
        <v>Medical Alert At Home Base Kit - ACCEVSS3H3</v>
      </c>
      <c r="E542" s="15">
        <v>1</v>
      </c>
      <c r="F542" s="15" t="s">
        <v>3283</v>
      </c>
      <c r="G542" s="15" t="s">
        <v>3286</v>
      </c>
      <c r="H542" s="15" t="s">
        <v>3275</v>
      </c>
      <c r="I542" s="15" t="s">
        <v>3286</v>
      </c>
    </row>
    <row r="543" spans="1:9" s="8" customFormat="1" ht="15" customHeight="1" x14ac:dyDescent="0.25">
      <c r="A543" s="211" t="s">
        <v>3285</v>
      </c>
      <c r="B543" s="211" t="s">
        <v>993</v>
      </c>
      <c r="C543" s="211" t="s">
        <v>974</v>
      </c>
      <c r="D543" s="211" t="str">
        <f t="shared" si="8"/>
        <v>Fall Sensor Pendant (Medical Alert at Home)</v>
      </c>
      <c r="E543" s="211">
        <v>1</v>
      </c>
      <c r="F543" s="211" t="s">
        <v>3283</v>
      </c>
      <c r="G543" s="211" t="s">
        <v>3286</v>
      </c>
      <c r="H543" s="211" t="s">
        <v>3275</v>
      </c>
      <c r="I543" s="211" t="s">
        <v>3286</v>
      </c>
    </row>
    <row r="544" spans="1:9" ht="15" customHeight="1" x14ac:dyDescent="0.25">
      <c r="A544" s="211" t="s">
        <v>3285</v>
      </c>
      <c r="B544" s="211" t="s">
        <v>3656</v>
      </c>
      <c r="C544" s="211" t="s">
        <v>573</v>
      </c>
      <c r="D544" s="15" t="str">
        <f t="shared" si="8"/>
        <v>Door/Window Sensor</v>
      </c>
      <c r="E544" s="211">
        <v>2</v>
      </c>
      <c r="F544" s="211" t="s">
        <v>3283</v>
      </c>
      <c r="G544" s="211" t="s">
        <v>3286</v>
      </c>
      <c r="H544" s="211" t="s">
        <v>3275</v>
      </c>
      <c r="I544" s="211" t="s">
        <v>3286</v>
      </c>
    </row>
    <row r="545" spans="1:9" ht="15" customHeight="1" x14ac:dyDescent="0.25">
      <c r="A545" s="15" t="s">
        <v>3285</v>
      </c>
      <c r="B545" s="15" t="s">
        <v>3656</v>
      </c>
      <c r="C545" s="15" t="s">
        <v>575</v>
      </c>
      <c r="D545" s="15" t="str">
        <f t="shared" si="8"/>
        <v>Motion Sensor</v>
      </c>
      <c r="E545" s="15">
        <v>1</v>
      </c>
      <c r="F545" s="15" t="s">
        <v>3283</v>
      </c>
      <c r="G545" s="15" t="s">
        <v>3286</v>
      </c>
      <c r="H545" s="15" t="s">
        <v>3275</v>
      </c>
      <c r="I545" s="15" t="s">
        <v>3286</v>
      </c>
    </row>
    <row r="546" spans="1:9" ht="15" customHeight="1" x14ac:dyDescent="0.25">
      <c r="A546" s="15" t="s">
        <v>3285</v>
      </c>
      <c r="B546" s="15" t="s">
        <v>3656</v>
      </c>
      <c r="C546" s="15" t="s">
        <v>571</v>
      </c>
      <c r="D546" s="15" t="str">
        <f t="shared" si="8"/>
        <v>Keypad</v>
      </c>
      <c r="E546" s="15">
        <v>1</v>
      </c>
      <c r="F546" s="15" t="s">
        <v>3283</v>
      </c>
      <c r="G546" s="15" t="s">
        <v>3286</v>
      </c>
      <c r="H546" s="15" t="s">
        <v>3275</v>
      </c>
      <c r="I546" s="15" t="s">
        <v>3286</v>
      </c>
    </row>
    <row r="547" spans="1:9" ht="15" customHeight="1" x14ac:dyDescent="0.25">
      <c r="A547" s="15" t="s">
        <v>3285</v>
      </c>
      <c r="B547" s="15" t="s">
        <v>3656</v>
      </c>
      <c r="C547" s="15" t="s">
        <v>2344</v>
      </c>
      <c r="D547" s="15" t="str">
        <f t="shared" si="8"/>
        <v>2 way voice response - AlarmForce</v>
      </c>
      <c r="E547" s="15">
        <v>1</v>
      </c>
      <c r="F547" s="15" t="s">
        <v>3283</v>
      </c>
      <c r="G547" s="15" t="s">
        <v>3286</v>
      </c>
      <c r="H547" s="15" t="s">
        <v>3275</v>
      </c>
      <c r="I547" s="15" t="s">
        <v>3286</v>
      </c>
    </row>
    <row r="548" spans="1:9" ht="15" customHeight="1" x14ac:dyDescent="0.25">
      <c r="A548" s="15" t="s">
        <v>3285</v>
      </c>
      <c r="B548" s="15" t="s">
        <v>3656</v>
      </c>
      <c r="C548" s="15" t="s">
        <v>499</v>
      </c>
      <c r="D548" s="15" t="str">
        <f t="shared" si="8"/>
        <v>Lawn Sign - Bell Smart Home Security English</v>
      </c>
      <c r="E548" s="15">
        <v>1</v>
      </c>
      <c r="F548" s="15" t="s">
        <v>3283</v>
      </c>
      <c r="G548" s="15" t="s">
        <v>3286</v>
      </c>
      <c r="H548" s="15" t="s">
        <v>3275</v>
      </c>
      <c r="I548" s="15" t="s">
        <v>3286</v>
      </c>
    </row>
    <row r="549" spans="1:9" ht="15" customHeight="1" x14ac:dyDescent="0.25">
      <c r="A549" s="15" t="s">
        <v>3285</v>
      </c>
      <c r="B549" s="15" t="s">
        <v>3652</v>
      </c>
      <c r="C549" s="15" t="s">
        <v>571</v>
      </c>
      <c r="D549" s="15" t="str">
        <f t="shared" si="8"/>
        <v>Keypad</v>
      </c>
      <c r="E549" s="15">
        <v>1</v>
      </c>
      <c r="F549" s="15" t="s">
        <v>3283</v>
      </c>
      <c r="G549" s="15" t="s">
        <v>3286</v>
      </c>
      <c r="H549" s="15" t="s">
        <v>3275</v>
      </c>
      <c r="I549" s="15" t="s">
        <v>3286</v>
      </c>
    </row>
    <row r="550" spans="1:9" ht="15" customHeight="1" x14ac:dyDescent="0.25">
      <c r="A550" s="15" t="s">
        <v>3285</v>
      </c>
      <c r="B550" s="15" t="s">
        <v>3652</v>
      </c>
      <c r="C550" s="15" t="s">
        <v>573</v>
      </c>
      <c r="D550" s="15" t="str">
        <f t="shared" si="8"/>
        <v>Door/Window Sensor</v>
      </c>
      <c r="E550" s="15">
        <v>2</v>
      </c>
      <c r="F550" s="15" t="s">
        <v>3283</v>
      </c>
      <c r="G550" s="15" t="s">
        <v>3286</v>
      </c>
      <c r="H550" s="15" t="s">
        <v>3275</v>
      </c>
      <c r="I550" s="15" t="s">
        <v>3286</v>
      </c>
    </row>
    <row r="551" spans="1:9" ht="15" customHeight="1" x14ac:dyDescent="0.25">
      <c r="A551" s="15" t="s">
        <v>3285</v>
      </c>
      <c r="B551" s="15" t="s">
        <v>3652</v>
      </c>
      <c r="C551" s="15" t="s">
        <v>575</v>
      </c>
      <c r="D551" s="15" t="str">
        <f t="shared" si="8"/>
        <v>Motion Sensor</v>
      </c>
      <c r="E551" s="15">
        <v>1</v>
      </c>
      <c r="F551" s="15" t="s">
        <v>3283</v>
      </c>
      <c r="G551" s="15" t="s">
        <v>3286</v>
      </c>
      <c r="H551" s="15" t="s">
        <v>3275</v>
      </c>
      <c r="I551" s="15" t="s">
        <v>3286</v>
      </c>
    </row>
    <row r="552" spans="1:9" ht="15" customHeight="1" x14ac:dyDescent="0.25">
      <c r="A552" s="15" t="s">
        <v>3285</v>
      </c>
      <c r="B552" s="15" t="s">
        <v>3652</v>
      </c>
      <c r="C552" s="15" t="s">
        <v>2317</v>
      </c>
      <c r="D552" s="15" t="str">
        <f t="shared" si="8"/>
        <v>Lawn Sign - AlarmForce</v>
      </c>
      <c r="E552" s="15">
        <v>1</v>
      </c>
      <c r="F552" s="15" t="s">
        <v>3283</v>
      </c>
      <c r="G552" s="15" t="s">
        <v>3286</v>
      </c>
      <c r="H552" s="15" t="s">
        <v>3275</v>
      </c>
      <c r="I552" s="15" t="s">
        <v>3286</v>
      </c>
    </row>
    <row r="553" spans="1:9" ht="15" customHeight="1" x14ac:dyDescent="0.25">
      <c r="A553" s="15" t="s">
        <v>3285</v>
      </c>
      <c r="B553" s="15" t="s">
        <v>3652</v>
      </c>
      <c r="C553" s="15" t="s">
        <v>3777</v>
      </c>
      <c r="D553" s="15" t="str">
        <f t="shared" si="8"/>
        <v>2 way voice response - AlarmForce</v>
      </c>
      <c r="E553" s="15">
        <v>1</v>
      </c>
      <c r="F553" s="15" t="s">
        <v>3283</v>
      </c>
      <c r="G553" s="15" t="s">
        <v>3286</v>
      </c>
      <c r="H553" s="15" t="s">
        <v>3275</v>
      </c>
      <c r="I553" s="15" t="s">
        <v>3286</v>
      </c>
    </row>
    <row r="554" spans="1:9" ht="15" customHeight="1" x14ac:dyDescent="0.25">
      <c r="A554" s="15" t="s">
        <v>3285</v>
      </c>
      <c r="B554" s="15" t="s">
        <v>3651</v>
      </c>
      <c r="C554" s="15" t="s">
        <v>3746</v>
      </c>
      <c r="D554" s="15" t="str">
        <f t="shared" si="8"/>
        <v>Alarm Services with No Line</v>
      </c>
      <c r="E554" s="15">
        <v>1</v>
      </c>
      <c r="F554" s="15" t="s">
        <v>3283</v>
      </c>
      <c r="G554" s="15" t="s">
        <v>3286</v>
      </c>
      <c r="H554" s="15" t="s">
        <v>3275</v>
      </c>
      <c r="I554" s="15" t="s">
        <v>3286</v>
      </c>
    </row>
    <row r="555" spans="1:9" ht="15" customHeight="1" x14ac:dyDescent="0.25">
      <c r="A555" s="15" t="s">
        <v>3285</v>
      </c>
      <c r="B555" s="15" t="s">
        <v>3651</v>
      </c>
      <c r="C555" s="15" t="s">
        <v>571</v>
      </c>
      <c r="D555" s="15" t="str">
        <f t="shared" si="8"/>
        <v>Keypad</v>
      </c>
      <c r="E555" s="15">
        <v>1</v>
      </c>
      <c r="F555" s="15" t="s">
        <v>3283</v>
      </c>
      <c r="G555" s="15" t="s">
        <v>3286</v>
      </c>
      <c r="H555" s="15" t="s">
        <v>3275</v>
      </c>
      <c r="I555" s="15" t="s">
        <v>3286</v>
      </c>
    </row>
    <row r="556" spans="1:9" ht="15" customHeight="1" x14ac:dyDescent="0.25">
      <c r="A556" s="15" t="s">
        <v>3285</v>
      </c>
      <c r="B556" s="15" t="s">
        <v>3651</v>
      </c>
      <c r="C556" s="15" t="s">
        <v>573</v>
      </c>
      <c r="D556" s="15" t="str">
        <f t="shared" si="8"/>
        <v>Door/Window Sensor</v>
      </c>
      <c r="E556" s="15">
        <v>2</v>
      </c>
      <c r="F556" s="15" t="s">
        <v>3283</v>
      </c>
      <c r="G556" s="15" t="s">
        <v>3286</v>
      </c>
      <c r="H556" s="15" t="s">
        <v>3275</v>
      </c>
      <c r="I556" s="15" t="s">
        <v>3286</v>
      </c>
    </row>
    <row r="557" spans="1:9" ht="15" customHeight="1" x14ac:dyDescent="0.25">
      <c r="A557" s="15" t="s">
        <v>3285</v>
      </c>
      <c r="B557" s="15" t="s">
        <v>3651</v>
      </c>
      <c r="C557" s="15" t="s">
        <v>575</v>
      </c>
      <c r="D557" s="15" t="str">
        <f t="shared" si="8"/>
        <v>Motion Sensor</v>
      </c>
      <c r="E557" s="15">
        <v>1</v>
      </c>
      <c r="F557" s="15" t="s">
        <v>3283</v>
      </c>
      <c r="G557" s="15" t="s">
        <v>3286</v>
      </c>
      <c r="H557" s="15" t="s">
        <v>3275</v>
      </c>
      <c r="I557" s="15" t="s">
        <v>3286</v>
      </c>
    </row>
    <row r="558" spans="1:9" ht="15" customHeight="1" x14ac:dyDescent="0.25">
      <c r="A558" s="15" t="s">
        <v>3285</v>
      </c>
      <c r="B558" s="15" t="s">
        <v>3651</v>
      </c>
      <c r="C558" s="15" t="s">
        <v>2338</v>
      </c>
      <c r="D558" s="15" t="str">
        <f t="shared" si="8"/>
        <v>New DigiPlus Service over Wireless - AlarmForce</v>
      </c>
      <c r="E558" s="15">
        <v>1</v>
      </c>
      <c r="F558" s="15" t="s">
        <v>3283</v>
      </c>
      <c r="G558" s="15" t="s">
        <v>3286</v>
      </c>
      <c r="H558" s="15" t="s">
        <v>3275</v>
      </c>
      <c r="I558" s="15" t="s">
        <v>3286</v>
      </c>
    </row>
    <row r="559" spans="1:9" ht="15" customHeight="1" x14ac:dyDescent="0.25">
      <c r="A559" s="15" t="s">
        <v>3285</v>
      </c>
      <c r="B559" s="15" t="s">
        <v>3651</v>
      </c>
      <c r="C559" s="15" t="s">
        <v>1621</v>
      </c>
      <c r="D559" s="15" t="str">
        <f t="shared" si="8"/>
        <v>AF Connect Services - AlarmForce</v>
      </c>
      <c r="E559" s="15">
        <v>1</v>
      </c>
      <c r="F559" s="15" t="s">
        <v>3283</v>
      </c>
      <c r="G559" s="15" t="s">
        <v>3286</v>
      </c>
      <c r="H559" s="15" t="s">
        <v>3275</v>
      </c>
      <c r="I559" s="15" t="s">
        <v>3286</v>
      </c>
    </row>
    <row r="560" spans="1:9" ht="15" customHeight="1" x14ac:dyDescent="0.25">
      <c r="A560" s="15" t="s">
        <v>3285</v>
      </c>
      <c r="B560" s="15" t="s">
        <v>3651</v>
      </c>
      <c r="C560" s="298" t="s">
        <v>3755</v>
      </c>
      <c r="D560" s="15" t="str">
        <f t="shared" si="8"/>
        <v>Add on Peripheral - AlarmForce</v>
      </c>
      <c r="E560" s="15">
        <v>1</v>
      </c>
      <c r="F560" s="15" t="s">
        <v>3283</v>
      </c>
      <c r="G560" s="15" t="s">
        <v>3286</v>
      </c>
      <c r="H560" s="15" t="s">
        <v>3275</v>
      </c>
      <c r="I560" s="15" t="s">
        <v>3286</v>
      </c>
    </row>
    <row r="561" spans="1:9" ht="15" customHeight="1" x14ac:dyDescent="0.25">
      <c r="A561" s="15" t="s">
        <v>3285</v>
      </c>
      <c r="B561" s="15" t="s">
        <v>3651</v>
      </c>
      <c r="C561" s="15" t="s">
        <v>2374</v>
      </c>
      <c r="D561" s="15" t="str">
        <f t="shared" si="8"/>
        <v>WIFI Black Soft Keypad - AlarmForce</v>
      </c>
      <c r="E561" s="15">
        <v>1</v>
      </c>
      <c r="F561" s="15" t="s">
        <v>3283</v>
      </c>
      <c r="G561" s="15" t="s">
        <v>3286</v>
      </c>
      <c r="H561" s="15" t="s">
        <v>3275</v>
      </c>
      <c r="I561" s="15" t="s">
        <v>3286</v>
      </c>
    </row>
    <row r="562" spans="1:9" ht="15" customHeight="1" x14ac:dyDescent="0.25">
      <c r="A562" s="15" t="s">
        <v>3285</v>
      </c>
      <c r="B562" s="15" t="s">
        <v>3650</v>
      </c>
      <c r="C562" s="15" t="s">
        <v>3746</v>
      </c>
      <c r="D562" s="15" t="str">
        <f t="shared" si="8"/>
        <v>Alarm Services with No Line</v>
      </c>
      <c r="E562" s="15">
        <v>1</v>
      </c>
      <c r="F562" s="15" t="s">
        <v>3283</v>
      </c>
      <c r="G562" s="15" t="s">
        <v>3286</v>
      </c>
      <c r="H562" s="15" t="s">
        <v>3275</v>
      </c>
      <c r="I562" s="15" t="s">
        <v>3286</v>
      </c>
    </row>
    <row r="563" spans="1:9" ht="15" customHeight="1" x14ac:dyDescent="0.25">
      <c r="A563" s="15" t="s">
        <v>3285</v>
      </c>
      <c r="B563" s="15" t="s">
        <v>3650</v>
      </c>
      <c r="C563" s="15" t="s">
        <v>573</v>
      </c>
      <c r="D563" s="15" t="str">
        <f t="shared" si="8"/>
        <v>Door/Window Sensor</v>
      </c>
      <c r="E563" s="15">
        <v>2</v>
      </c>
      <c r="F563" s="15" t="s">
        <v>3283</v>
      </c>
      <c r="G563" s="15" t="s">
        <v>3286</v>
      </c>
      <c r="H563" s="15" t="s">
        <v>3275</v>
      </c>
      <c r="I563" s="15" t="s">
        <v>3286</v>
      </c>
    </row>
    <row r="564" spans="1:9" ht="15" customHeight="1" x14ac:dyDescent="0.25">
      <c r="A564" s="15" t="s">
        <v>3285</v>
      </c>
      <c r="B564" s="15" t="s">
        <v>3650</v>
      </c>
      <c r="C564" s="15" t="s">
        <v>571</v>
      </c>
      <c r="D564" s="15" t="str">
        <f t="shared" si="8"/>
        <v>Keypad</v>
      </c>
      <c r="E564" s="15">
        <v>1</v>
      </c>
      <c r="F564" s="15" t="s">
        <v>3283</v>
      </c>
      <c r="G564" s="15" t="s">
        <v>3286</v>
      </c>
      <c r="H564" s="15" t="s">
        <v>3275</v>
      </c>
      <c r="I564" s="15" t="s">
        <v>3286</v>
      </c>
    </row>
    <row r="565" spans="1:9" ht="15" customHeight="1" x14ac:dyDescent="0.25">
      <c r="A565" s="15" t="s">
        <v>3285</v>
      </c>
      <c r="B565" s="15" t="s">
        <v>3650</v>
      </c>
      <c r="C565" s="15" t="s">
        <v>575</v>
      </c>
      <c r="D565" s="15" t="str">
        <f t="shared" si="8"/>
        <v>Motion Sensor</v>
      </c>
      <c r="E565" s="15">
        <v>1</v>
      </c>
      <c r="F565" s="15" t="s">
        <v>3283</v>
      </c>
      <c r="G565" s="15" t="s">
        <v>3286</v>
      </c>
      <c r="H565" s="15" t="s">
        <v>3275</v>
      </c>
      <c r="I565" s="15" t="s">
        <v>3286</v>
      </c>
    </row>
    <row r="566" spans="1:9" ht="15" customHeight="1" x14ac:dyDescent="0.25">
      <c r="A566" s="15" t="s">
        <v>3285</v>
      </c>
      <c r="B566" s="15" t="s">
        <v>3650</v>
      </c>
      <c r="C566" s="15" t="s">
        <v>2338</v>
      </c>
      <c r="D566" s="15" t="str">
        <f t="shared" si="8"/>
        <v>New DigiPlus Service over Wireless - AlarmForce</v>
      </c>
      <c r="E566" s="15">
        <v>1</v>
      </c>
      <c r="F566" s="15" t="s">
        <v>3283</v>
      </c>
      <c r="G566" s="15" t="s">
        <v>3286</v>
      </c>
      <c r="H566" s="15" t="s">
        <v>3275</v>
      </c>
      <c r="I566" s="15" t="s">
        <v>3286</v>
      </c>
    </row>
    <row r="567" spans="1:9" ht="15" customHeight="1" x14ac:dyDescent="0.25">
      <c r="A567" s="15" t="s">
        <v>3285</v>
      </c>
      <c r="B567" s="15" t="s">
        <v>3650</v>
      </c>
      <c r="C567" s="15" t="s">
        <v>1621</v>
      </c>
      <c r="D567" s="15" t="str">
        <f t="shared" si="8"/>
        <v>AF Connect Services - AlarmForce</v>
      </c>
      <c r="E567" s="15">
        <v>1</v>
      </c>
      <c r="F567" s="15" t="s">
        <v>3283</v>
      </c>
      <c r="G567" s="15" t="s">
        <v>3286</v>
      </c>
      <c r="H567" s="15" t="s">
        <v>3275</v>
      </c>
      <c r="I567" s="15" t="s">
        <v>3286</v>
      </c>
    </row>
    <row r="568" spans="1:9" ht="15" customHeight="1" x14ac:dyDescent="0.25">
      <c r="A568" s="15" t="s">
        <v>3285</v>
      </c>
      <c r="B568" s="15" t="s">
        <v>3650</v>
      </c>
      <c r="C568" s="298" t="s">
        <v>3755</v>
      </c>
      <c r="D568" s="15" t="str">
        <f t="shared" si="8"/>
        <v>Add on Peripheral - AlarmForce</v>
      </c>
      <c r="E568" s="298">
        <v>1</v>
      </c>
      <c r="F568" s="15" t="s">
        <v>3283</v>
      </c>
      <c r="G568" s="15" t="s">
        <v>3286</v>
      </c>
      <c r="H568" s="15" t="s">
        <v>3275</v>
      </c>
      <c r="I568" s="15" t="s">
        <v>3286</v>
      </c>
    </row>
    <row r="569" spans="1:9" ht="15" customHeight="1" x14ac:dyDescent="0.25">
      <c r="A569" s="15" t="s">
        <v>3285</v>
      </c>
      <c r="B569" s="15" t="s">
        <v>3650</v>
      </c>
      <c r="C569" s="15" t="s">
        <v>3819</v>
      </c>
      <c r="D569" s="15" t="str">
        <f t="shared" si="8"/>
        <v>Automation service - AlarmForce</v>
      </c>
      <c r="E569" s="15">
        <v>1</v>
      </c>
      <c r="F569" s="15" t="s">
        <v>3283</v>
      </c>
      <c r="G569" s="15" t="s">
        <v>3286</v>
      </c>
      <c r="H569" s="15" t="s">
        <v>3275</v>
      </c>
      <c r="I569" s="15" t="s">
        <v>3286</v>
      </c>
    </row>
    <row r="570" spans="1:9" ht="15" customHeight="1" x14ac:dyDescent="0.25">
      <c r="A570" s="15" t="s">
        <v>3285</v>
      </c>
      <c r="B570" s="15" t="s">
        <v>3650</v>
      </c>
      <c r="C570" s="15" t="s">
        <v>2374</v>
      </c>
      <c r="D570" s="15" t="str">
        <f t="shared" si="8"/>
        <v>WIFI Black Soft Keypad - AlarmForce</v>
      </c>
      <c r="E570" s="15">
        <v>1</v>
      </c>
      <c r="F570" s="15" t="s">
        <v>3283</v>
      </c>
      <c r="G570" s="15" t="s">
        <v>3286</v>
      </c>
      <c r="H570" s="15" t="s">
        <v>3275</v>
      </c>
      <c r="I570" s="15" t="s">
        <v>3286</v>
      </c>
    </row>
    <row r="571" spans="1:9" ht="15" customHeight="1" x14ac:dyDescent="0.25">
      <c r="A571" s="15" t="s">
        <v>3285</v>
      </c>
      <c r="B571" s="15" t="s">
        <v>3650</v>
      </c>
      <c r="C571" s="15" t="s">
        <v>128</v>
      </c>
      <c r="D571" s="15" t="str">
        <f t="shared" si="8"/>
        <v>Private Guard response</v>
      </c>
      <c r="E571" s="15">
        <v>1</v>
      </c>
      <c r="F571" s="15" t="s">
        <v>3283</v>
      </c>
      <c r="G571" s="15" t="s">
        <v>3286</v>
      </c>
      <c r="H571" s="15" t="s">
        <v>3275</v>
      </c>
      <c r="I571" s="15" t="s">
        <v>3286</v>
      </c>
    </row>
    <row r="572" spans="1:9" ht="15" customHeight="1" x14ac:dyDescent="0.25">
      <c r="A572" s="15" t="s">
        <v>3285</v>
      </c>
      <c r="B572" s="15" t="s">
        <v>3656</v>
      </c>
      <c r="C572" s="15" t="s">
        <v>561</v>
      </c>
      <c r="D572" s="15" t="str">
        <f t="shared" si="8"/>
        <v>AlarmVoice Services</v>
      </c>
      <c r="E572" s="15">
        <v>1</v>
      </c>
      <c r="F572" s="15" t="s">
        <v>3283</v>
      </c>
      <c r="G572" s="15" t="s">
        <v>3286</v>
      </c>
      <c r="H572" s="15" t="s">
        <v>3275</v>
      </c>
      <c r="I572" s="15" t="s">
        <v>3286</v>
      </c>
    </row>
    <row r="573" spans="1:9" ht="15" customHeight="1" x14ac:dyDescent="0.25">
      <c r="A573" s="15" t="s">
        <v>3285</v>
      </c>
      <c r="B573" s="15" t="s">
        <v>3652</v>
      </c>
      <c r="C573" s="15" t="s">
        <v>561</v>
      </c>
      <c r="D573" s="15" t="str">
        <f t="shared" si="8"/>
        <v>AlarmVoice Services</v>
      </c>
      <c r="E573" s="15">
        <v>1</v>
      </c>
      <c r="F573" s="15" t="s">
        <v>3283</v>
      </c>
      <c r="G573" s="15" t="s">
        <v>3286</v>
      </c>
      <c r="H573" s="15" t="s">
        <v>3275</v>
      </c>
      <c r="I573" s="15" t="s">
        <v>3286</v>
      </c>
    </row>
    <row r="574" spans="1:9" ht="15" customHeight="1" x14ac:dyDescent="0.25">
      <c r="A574" s="15" t="s">
        <v>3285</v>
      </c>
      <c r="B574" s="300" t="s">
        <v>3640</v>
      </c>
      <c r="C574" s="15" t="s">
        <v>1433</v>
      </c>
      <c r="D574" s="15" t="str">
        <f t="shared" si="8"/>
        <v>2GIG 4200x Panic Pendant/Wristband</v>
      </c>
      <c r="E574" s="15">
        <v>1</v>
      </c>
      <c r="F574" s="15" t="s">
        <v>3283</v>
      </c>
      <c r="G574" s="15" t="s">
        <v>3286</v>
      </c>
      <c r="H574" s="15" t="s">
        <v>3275</v>
      </c>
      <c r="I574" s="15" t="s">
        <v>3286</v>
      </c>
    </row>
    <row r="575" spans="1:9" ht="15" customHeight="1" x14ac:dyDescent="0.25">
      <c r="A575" s="15" t="s">
        <v>3285</v>
      </c>
      <c r="B575" s="300" t="s">
        <v>3640</v>
      </c>
      <c r="C575" s="15" t="s">
        <v>2320</v>
      </c>
      <c r="D575" s="15" t="str">
        <f t="shared" si="8"/>
        <v>Cellular Radio</v>
      </c>
      <c r="E575" s="15">
        <v>1</v>
      </c>
      <c r="F575" s="15" t="s">
        <v>3283</v>
      </c>
      <c r="G575" s="15" t="s">
        <v>3286</v>
      </c>
      <c r="H575" s="15" t="s">
        <v>3275</v>
      </c>
      <c r="I575" s="15" t="s">
        <v>3286</v>
      </c>
    </row>
    <row r="576" spans="1:9" ht="15" customHeight="1" x14ac:dyDescent="0.25">
      <c r="A576" s="15" t="s">
        <v>3285</v>
      </c>
      <c r="B576" s="300" t="s">
        <v>3641</v>
      </c>
      <c r="C576" s="15" t="s">
        <v>1744</v>
      </c>
      <c r="D576" s="15" t="str">
        <f t="shared" si="8"/>
        <v>PERS Kit 4200X</v>
      </c>
      <c r="E576" s="15">
        <v>1</v>
      </c>
      <c r="F576" s="15" t="s">
        <v>3283</v>
      </c>
      <c r="G576" s="15" t="s">
        <v>3286</v>
      </c>
      <c r="H576" s="15" t="s">
        <v>3275</v>
      </c>
      <c r="I576" s="15" t="s">
        <v>3286</v>
      </c>
    </row>
    <row r="577" spans="1:9" ht="15" customHeight="1" x14ac:dyDescent="0.25">
      <c r="A577" s="15" t="s">
        <v>3285</v>
      </c>
      <c r="B577" s="300" t="s">
        <v>3641</v>
      </c>
      <c r="C577" s="15" t="s">
        <v>2320</v>
      </c>
      <c r="D577" s="15" t="str">
        <f t="shared" si="8"/>
        <v>Cellular Radio</v>
      </c>
      <c r="E577" s="15">
        <v>1</v>
      </c>
      <c r="F577" s="15" t="s">
        <v>3283</v>
      </c>
      <c r="G577" s="15" t="s">
        <v>3286</v>
      </c>
      <c r="H577" s="15" t="s">
        <v>3275</v>
      </c>
      <c r="I577" s="15" t="s">
        <v>3286</v>
      </c>
    </row>
    <row r="578" spans="1:9" ht="15" customHeight="1" x14ac:dyDescent="0.25">
      <c r="A578" s="15" t="s">
        <v>3285</v>
      </c>
      <c r="B578" s="300" t="s">
        <v>3641</v>
      </c>
      <c r="C578" s="15" t="s">
        <v>980</v>
      </c>
      <c r="D578" s="15" t="str">
        <f t="shared" ref="D578:D641" si="9">VLOOKUP(C578,masterdata,3,0)</f>
        <v>Fall Detection PHB</v>
      </c>
      <c r="E578" s="15">
        <v>1</v>
      </c>
      <c r="F578" s="15" t="s">
        <v>3283</v>
      </c>
      <c r="G578" s="15" t="s">
        <v>3286</v>
      </c>
      <c r="H578" s="15" t="s">
        <v>3275</v>
      </c>
      <c r="I578" s="15" t="s">
        <v>3286</v>
      </c>
    </row>
    <row r="579" spans="1:9" ht="15" customHeight="1" x14ac:dyDescent="0.25">
      <c r="A579" s="15" t="s">
        <v>3285</v>
      </c>
      <c r="B579" s="300" t="s">
        <v>3642</v>
      </c>
      <c r="C579" s="15" t="s">
        <v>206</v>
      </c>
      <c r="D579" s="15" t="str">
        <f t="shared" si="9"/>
        <v>2 way voice response</v>
      </c>
      <c r="E579" s="15">
        <v>1</v>
      </c>
      <c r="F579" s="15" t="s">
        <v>3283</v>
      </c>
      <c r="G579" s="15" t="s">
        <v>3286</v>
      </c>
      <c r="H579" s="15" t="s">
        <v>3275</v>
      </c>
      <c r="I579" s="15" t="s">
        <v>3286</v>
      </c>
    </row>
    <row r="580" spans="1:9" ht="15" customHeight="1" x14ac:dyDescent="0.25">
      <c r="A580" s="15" t="s">
        <v>3285</v>
      </c>
      <c r="B580" s="300" t="s">
        <v>3642</v>
      </c>
      <c r="C580" s="15" t="s">
        <v>205</v>
      </c>
      <c r="D580" s="15" t="str">
        <f t="shared" si="9"/>
        <v>2GIG 3G Cell Radio Module (Bell) with antenna</v>
      </c>
      <c r="E580" s="15">
        <v>1</v>
      </c>
      <c r="F580" s="15" t="s">
        <v>3283</v>
      </c>
      <c r="G580" s="15" t="s">
        <v>3286</v>
      </c>
      <c r="H580" s="15" t="s">
        <v>3275</v>
      </c>
      <c r="I580" s="15" t="s">
        <v>3286</v>
      </c>
    </row>
    <row r="581" spans="1:9" ht="15" customHeight="1" x14ac:dyDescent="0.25">
      <c r="A581" s="15" t="s">
        <v>3285</v>
      </c>
      <c r="B581" s="300" t="s">
        <v>3642</v>
      </c>
      <c r="C581" s="15" t="s">
        <v>54</v>
      </c>
      <c r="D581" s="15" t="str">
        <f t="shared" si="9"/>
        <v>Door Contact</v>
      </c>
      <c r="E581" s="15">
        <v>3</v>
      </c>
      <c r="F581" s="15" t="s">
        <v>3283</v>
      </c>
      <c r="G581" s="15" t="s">
        <v>3286</v>
      </c>
      <c r="H581" s="15" t="s">
        <v>3275</v>
      </c>
      <c r="I581" s="15" t="s">
        <v>3286</v>
      </c>
    </row>
    <row r="582" spans="1:9" ht="15" customHeight="1" x14ac:dyDescent="0.25">
      <c r="A582" s="15" t="s">
        <v>3285</v>
      </c>
      <c r="B582" s="300" t="s">
        <v>3642</v>
      </c>
      <c r="C582" s="15" t="s">
        <v>61</v>
      </c>
      <c r="D582" s="15" t="str">
        <f t="shared" si="9"/>
        <v>Motion Detector</v>
      </c>
      <c r="E582" s="15">
        <v>2</v>
      </c>
      <c r="F582" s="15" t="s">
        <v>3283</v>
      </c>
      <c r="G582" s="15" t="s">
        <v>3286</v>
      </c>
      <c r="H582" s="15" t="s">
        <v>3275</v>
      </c>
      <c r="I582" s="15" t="s">
        <v>3286</v>
      </c>
    </row>
    <row r="583" spans="1:9" ht="15" customHeight="1" x14ac:dyDescent="0.25">
      <c r="A583" s="15" t="s">
        <v>3285</v>
      </c>
      <c r="B583" s="300" t="s">
        <v>3642</v>
      </c>
      <c r="C583" s="15" t="s">
        <v>129</v>
      </c>
      <c r="D583" s="15" t="str">
        <f t="shared" si="9"/>
        <v>Mobile App</v>
      </c>
      <c r="E583" s="15">
        <v>1</v>
      </c>
      <c r="F583" s="15" t="s">
        <v>3283</v>
      </c>
      <c r="G583" s="15" t="s">
        <v>3286</v>
      </c>
      <c r="H583" s="15" t="s">
        <v>3275</v>
      </c>
      <c r="I583" s="15" t="s">
        <v>3286</v>
      </c>
    </row>
    <row r="584" spans="1:9" ht="15" customHeight="1" x14ac:dyDescent="0.25">
      <c r="A584" s="15" t="s">
        <v>3285</v>
      </c>
      <c r="B584" s="300" t="s">
        <v>3642</v>
      </c>
      <c r="C584" s="15" t="s">
        <v>128</v>
      </c>
      <c r="D584" s="15" t="str">
        <f t="shared" si="9"/>
        <v>Private Guard response</v>
      </c>
      <c r="E584" s="15">
        <v>1</v>
      </c>
      <c r="F584" s="15" t="s">
        <v>3283</v>
      </c>
      <c r="G584" s="15" t="s">
        <v>3286</v>
      </c>
      <c r="H584" s="15" t="s">
        <v>3275</v>
      </c>
      <c r="I584" s="15" t="s">
        <v>3286</v>
      </c>
    </row>
    <row r="585" spans="1:9" ht="15" customHeight="1" x14ac:dyDescent="0.25">
      <c r="A585" s="15" t="s">
        <v>3285</v>
      </c>
      <c r="B585" s="300" t="s">
        <v>3642</v>
      </c>
      <c r="C585" s="15" t="s">
        <v>3776</v>
      </c>
      <c r="D585" s="15" t="str">
        <f t="shared" si="9"/>
        <v>Entriprise Security Console</v>
      </c>
      <c r="E585" s="15">
        <v>1</v>
      </c>
      <c r="F585" s="15" t="s">
        <v>3283</v>
      </c>
      <c r="G585" s="15" t="s">
        <v>3286</v>
      </c>
      <c r="H585" s="15" t="s">
        <v>3275</v>
      </c>
      <c r="I585" s="15" t="s">
        <v>3286</v>
      </c>
    </row>
    <row r="586" spans="1:9" ht="15" customHeight="1" x14ac:dyDescent="0.25">
      <c r="A586" s="15" t="s">
        <v>3285</v>
      </c>
      <c r="B586" s="300" t="s">
        <v>3643</v>
      </c>
      <c r="C586" s="15" t="s">
        <v>899</v>
      </c>
      <c r="D586" s="15" t="str">
        <f t="shared" si="9"/>
        <v>2GIG GC2 Touchscreen control panel</v>
      </c>
      <c r="E586" s="15">
        <v>1</v>
      </c>
      <c r="F586" s="15" t="s">
        <v>3283</v>
      </c>
      <c r="G586" s="15" t="s">
        <v>3286</v>
      </c>
      <c r="H586" s="15" t="s">
        <v>3275</v>
      </c>
      <c r="I586" s="15" t="s">
        <v>3286</v>
      </c>
    </row>
    <row r="587" spans="1:9" ht="15" customHeight="1" x14ac:dyDescent="0.25">
      <c r="A587" s="15" t="s">
        <v>3285</v>
      </c>
      <c r="B587" s="300" t="s">
        <v>3643</v>
      </c>
      <c r="C587" s="15" t="s">
        <v>54</v>
      </c>
      <c r="D587" s="15" t="str">
        <f t="shared" si="9"/>
        <v>Door Contact</v>
      </c>
      <c r="E587" s="15">
        <v>2</v>
      </c>
      <c r="F587" s="15" t="s">
        <v>3283</v>
      </c>
      <c r="G587" s="15" t="s">
        <v>3286</v>
      </c>
      <c r="H587" s="15" t="s">
        <v>3275</v>
      </c>
      <c r="I587" s="15" t="s">
        <v>3286</v>
      </c>
    </row>
    <row r="588" spans="1:9" ht="15" customHeight="1" x14ac:dyDescent="0.25">
      <c r="A588" s="15" t="s">
        <v>3285</v>
      </c>
      <c r="B588" s="300" t="s">
        <v>3643</v>
      </c>
      <c r="C588" s="15" t="s">
        <v>2301</v>
      </c>
      <c r="D588" s="15" t="str">
        <f t="shared" si="9"/>
        <v>Passive Inflared Motion Dectector</v>
      </c>
      <c r="E588" s="15">
        <v>2</v>
      </c>
      <c r="F588" s="15" t="s">
        <v>3283</v>
      </c>
      <c r="G588" s="15" t="s">
        <v>3286</v>
      </c>
      <c r="H588" s="15" t="s">
        <v>3275</v>
      </c>
      <c r="I588" s="15" t="s">
        <v>3286</v>
      </c>
    </row>
    <row r="589" spans="1:9" ht="15" customHeight="1" x14ac:dyDescent="0.25">
      <c r="A589" s="15" t="s">
        <v>3285</v>
      </c>
      <c r="B589" s="300" t="s">
        <v>3643</v>
      </c>
      <c r="C589" s="15" t="s">
        <v>2302</v>
      </c>
      <c r="D589" s="15" t="str">
        <f t="shared" si="9"/>
        <v>Smoke, Heat and Freeze Dectector</v>
      </c>
      <c r="E589" s="15">
        <v>1</v>
      </c>
      <c r="F589" s="15" t="s">
        <v>3283</v>
      </c>
      <c r="G589" s="15" t="s">
        <v>3286</v>
      </c>
      <c r="H589" s="15" t="s">
        <v>3275</v>
      </c>
      <c r="I589" s="15" t="s">
        <v>3286</v>
      </c>
    </row>
    <row r="590" spans="1:9" ht="15" customHeight="1" x14ac:dyDescent="0.25">
      <c r="A590" s="15" t="s">
        <v>3285</v>
      </c>
      <c r="B590" s="300" t="s">
        <v>3643</v>
      </c>
      <c r="C590" s="15" t="s">
        <v>206</v>
      </c>
      <c r="D590" s="15" t="str">
        <f t="shared" si="9"/>
        <v>2 way voice response</v>
      </c>
      <c r="E590" s="15">
        <v>1</v>
      </c>
      <c r="F590" s="15" t="s">
        <v>3283</v>
      </c>
      <c r="G590" s="15" t="s">
        <v>3286</v>
      </c>
      <c r="H590" s="15" t="s">
        <v>3275</v>
      </c>
      <c r="I590" s="15" t="s">
        <v>3286</v>
      </c>
    </row>
    <row r="591" spans="1:9" ht="15" customHeight="1" x14ac:dyDescent="0.25">
      <c r="A591" s="15" t="s">
        <v>3285</v>
      </c>
      <c r="B591" s="300" t="s">
        <v>3643</v>
      </c>
      <c r="C591" s="15" t="s">
        <v>210</v>
      </c>
      <c r="D591" s="15" t="str">
        <f t="shared" si="9"/>
        <v>Weather to Panel</v>
      </c>
      <c r="E591" s="15">
        <v>1</v>
      </c>
      <c r="F591" s="15" t="s">
        <v>3283</v>
      </c>
      <c r="G591" s="15" t="s">
        <v>3286</v>
      </c>
      <c r="H591" s="15" t="s">
        <v>3275</v>
      </c>
      <c r="I591" s="15" t="s">
        <v>3286</v>
      </c>
    </row>
    <row r="592" spans="1:9" ht="15" customHeight="1" x14ac:dyDescent="0.25">
      <c r="A592" s="15" t="s">
        <v>3285</v>
      </c>
      <c r="B592" s="300" t="s">
        <v>3643</v>
      </c>
      <c r="C592" s="15" t="s">
        <v>128</v>
      </c>
      <c r="D592" s="15" t="str">
        <f t="shared" si="9"/>
        <v>Private Guard response</v>
      </c>
      <c r="E592" s="15">
        <v>1</v>
      </c>
      <c r="F592" s="15" t="s">
        <v>3283</v>
      </c>
      <c r="G592" s="15" t="s">
        <v>3286</v>
      </c>
      <c r="H592" s="15" t="s">
        <v>3275</v>
      </c>
      <c r="I592" s="15" t="s">
        <v>3286</v>
      </c>
    </row>
    <row r="593" spans="1:9" ht="15" customHeight="1" x14ac:dyDescent="0.25">
      <c r="A593" s="15" t="s">
        <v>3285</v>
      </c>
      <c r="B593" s="300" t="s">
        <v>3643</v>
      </c>
      <c r="C593" s="15" t="s">
        <v>258</v>
      </c>
      <c r="D593" s="15" t="str">
        <f t="shared" si="9"/>
        <v>Severe Weather notification</v>
      </c>
      <c r="E593" s="15">
        <v>1</v>
      </c>
      <c r="F593" s="15" t="s">
        <v>3283</v>
      </c>
      <c r="G593" s="15" t="s">
        <v>3286</v>
      </c>
      <c r="H593" s="15" t="s">
        <v>3275</v>
      </c>
      <c r="I593" s="15" t="s">
        <v>3286</v>
      </c>
    </row>
    <row r="594" spans="1:9" ht="15" customHeight="1" x14ac:dyDescent="0.25">
      <c r="A594" s="15" t="s">
        <v>3285</v>
      </c>
      <c r="B594" s="300" t="s">
        <v>3644</v>
      </c>
      <c r="C594" s="15" t="s">
        <v>899</v>
      </c>
      <c r="D594" s="15" t="str">
        <f t="shared" si="9"/>
        <v>2GIG GC2 Touchscreen control panel</v>
      </c>
      <c r="E594" s="15">
        <v>1</v>
      </c>
      <c r="F594" s="15" t="s">
        <v>3283</v>
      </c>
      <c r="G594" s="15" t="s">
        <v>3286</v>
      </c>
      <c r="H594" s="15" t="s">
        <v>3275</v>
      </c>
      <c r="I594" s="15" t="s">
        <v>3286</v>
      </c>
    </row>
    <row r="595" spans="1:9" ht="15" customHeight="1" x14ac:dyDescent="0.25">
      <c r="A595" s="15" t="s">
        <v>3285</v>
      </c>
      <c r="B595" s="300" t="s">
        <v>3644</v>
      </c>
      <c r="C595" s="15" t="s">
        <v>54</v>
      </c>
      <c r="D595" s="15" t="str">
        <f t="shared" si="9"/>
        <v>Door Contact</v>
      </c>
      <c r="E595" s="15">
        <v>2</v>
      </c>
      <c r="F595" s="15" t="s">
        <v>3283</v>
      </c>
      <c r="G595" s="15" t="s">
        <v>3286</v>
      </c>
      <c r="H595" s="15" t="s">
        <v>3275</v>
      </c>
      <c r="I595" s="15" t="s">
        <v>3286</v>
      </c>
    </row>
    <row r="596" spans="1:9" ht="15" customHeight="1" x14ac:dyDescent="0.25">
      <c r="A596" s="15" t="s">
        <v>3285</v>
      </c>
      <c r="B596" s="300" t="s">
        <v>3644</v>
      </c>
      <c r="C596" s="15" t="s">
        <v>2301</v>
      </c>
      <c r="D596" s="15" t="str">
        <f t="shared" si="9"/>
        <v>Passive Inflared Motion Dectector</v>
      </c>
      <c r="E596" s="15">
        <v>1</v>
      </c>
      <c r="F596" s="15" t="s">
        <v>3283</v>
      </c>
      <c r="G596" s="15" t="s">
        <v>3286</v>
      </c>
      <c r="H596" s="15" t="s">
        <v>3275</v>
      </c>
      <c r="I596" s="15" t="s">
        <v>3286</v>
      </c>
    </row>
    <row r="597" spans="1:9" ht="15" customHeight="1" x14ac:dyDescent="0.25">
      <c r="A597" s="15" t="s">
        <v>3285</v>
      </c>
      <c r="B597" s="300" t="s">
        <v>3644</v>
      </c>
      <c r="C597" s="15" t="s">
        <v>206</v>
      </c>
      <c r="D597" s="15" t="str">
        <f t="shared" si="9"/>
        <v>2 way voice response</v>
      </c>
      <c r="E597" s="15">
        <v>1</v>
      </c>
      <c r="F597" s="15" t="s">
        <v>3283</v>
      </c>
      <c r="G597" s="15" t="s">
        <v>3286</v>
      </c>
      <c r="H597" s="15" t="s">
        <v>3275</v>
      </c>
      <c r="I597" s="15" t="s">
        <v>3286</v>
      </c>
    </row>
    <row r="598" spans="1:9" ht="15" customHeight="1" x14ac:dyDescent="0.25">
      <c r="A598" s="15" t="s">
        <v>3285</v>
      </c>
      <c r="B598" s="300" t="s">
        <v>3644</v>
      </c>
      <c r="C598" s="15" t="s">
        <v>128</v>
      </c>
      <c r="D598" s="15" t="str">
        <f t="shared" si="9"/>
        <v>Private Guard response</v>
      </c>
      <c r="E598" s="15">
        <v>1</v>
      </c>
      <c r="F598" s="15" t="s">
        <v>3283</v>
      </c>
      <c r="G598" s="15" t="s">
        <v>3286</v>
      </c>
      <c r="H598" s="15" t="s">
        <v>3275</v>
      </c>
      <c r="I598" s="15" t="s">
        <v>3286</v>
      </c>
    </row>
    <row r="599" spans="1:9" ht="15" customHeight="1" x14ac:dyDescent="0.25">
      <c r="A599" s="15" t="s">
        <v>3285</v>
      </c>
      <c r="B599" s="300" t="s">
        <v>3645</v>
      </c>
      <c r="C599" s="15" t="s">
        <v>899</v>
      </c>
      <c r="D599" s="15" t="str">
        <f t="shared" si="9"/>
        <v>2GIG GC2 Touchscreen control panel</v>
      </c>
      <c r="E599" s="15">
        <v>1</v>
      </c>
      <c r="F599" s="15" t="s">
        <v>3283</v>
      </c>
      <c r="G599" s="15" t="s">
        <v>3286</v>
      </c>
      <c r="H599" s="15" t="s">
        <v>3275</v>
      </c>
      <c r="I599" s="15" t="s">
        <v>3286</v>
      </c>
    </row>
    <row r="600" spans="1:9" ht="15" customHeight="1" x14ac:dyDescent="0.25">
      <c r="A600" s="15" t="s">
        <v>3285</v>
      </c>
      <c r="B600" s="300" t="s">
        <v>3645</v>
      </c>
      <c r="C600" s="15" t="s">
        <v>54</v>
      </c>
      <c r="D600" s="15" t="str">
        <f t="shared" si="9"/>
        <v>Door Contact</v>
      </c>
      <c r="E600" s="15">
        <v>2</v>
      </c>
      <c r="F600" s="15" t="s">
        <v>3283</v>
      </c>
      <c r="G600" s="15" t="s">
        <v>3286</v>
      </c>
      <c r="H600" s="15" t="s">
        <v>3275</v>
      </c>
      <c r="I600" s="15" t="s">
        <v>3286</v>
      </c>
    </row>
    <row r="601" spans="1:9" ht="15" customHeight="1" x14ac:dyDescent="0.25">
      <c r="A601" s="15" t="s">
        <v>3285</v>
      </c>
      <c r="B601" s="300" t="s">
        <v>3645</v>
      </c>
      <c r="C601" s="15" t="s">
        <v>2301</v>
      </c>
      <c r="D601" s="15" t="str">
        <f t="shared" si="9"/>
        <v>Passive Inflared Motion Dectector</v>
      </c>
      <c r="E601" s="15">
        <v>1</v>
      </c>
      <c r="F601" s="15" t="s">
        <v>3283</v>
      </c>
      <c r="G601" s="15" t="s">
        <v>3286</v>
      </c>
      <c r="H601" s="15" t="s">
        <v>3275</v>
      </c>
      <c r="I601" s="15" t="s">
        <v>3286</v>
      </c>
    </row>
    <row r="602" spans="1:9" ht="15" customHeight="1" x14ac:dyDescent="0.25">
      <c r="A602" s="15" t="s">
        <v>3285</v>
      </c>
      <c r="B602" s="300" t="s">
        <v>3645</v>
      </c>
      <c r="C602" s="15" t="s">
        <v>206</v>
      </c>
      <c r="D602" s="15" t="str">
        <f t="shared" si="9"/>
        <v>2 way voice response</v>
      </c>
      <c r="E602" s="15">
        <v>1</v>
      </c>
      <c r="F602" s="15" t="s">
        <v>3283</v>
      </c>
      <c r="G602" s="15" t="s">
        <v>3286</v>
      </c>
      <c r="H602" s="15" t="s">
        <v>3275</v>
      </c>
      <c r="I602" s="15" t="s">
        <v>3286</v>
      </c>
    </row>
    <row r="603" spans="1:9" ht="15" customHeight="1" x14ac:dyDescent="0.25">
      <c r="A603" s="15" t="s">
        <v>3285</v>
      </c>
      <c r="B603" s="300" t="s">
        <v>3645</v>
      </c>
      <c r="C603" s="15" t="s">
        <v>128</v>
      </c>
      <c r="D603" s="15" t="str">
        <f t="shared" si="9"/>
        <v>Private Guard response</v>
      </c>
      <c r="E603" s="15">
        <v>1</v>
      </c>
      <c r="F603" s="15" t="s">
        <v>3283</v>
      </c>
      <c r="G603" s="15" t="s">
        <v>3286</v>
      </c>
      <c r="H603" s="15" t="s">
        <v>3275</v>
      </c>
      <c r="I603" s="15" t="s">
        <v>3286</v>
      </c>
    </row>
    <row r="604" spans="1:9" ht="15" customHeight="1" x14ac:dyDescent="0.25">
      <c r="A604" s="15" t="s">
        <v>3285</v>
      </c>
      <c r="B604" s="300" t="s">
        <v>3645</v>
      </c>
      <c r="C604" s="15" t="s">
        <v>129</v>
      </c>
      <c r="D604" s="15" t="str">
        <f t="shared" si="9"/>
        <v>Mobile App</v>
      </c>
      <c r="E604" s="15">
        <v>1</v>
      </c>
      <c r="F604" s="15" t="s">
        <v>3283</v>
      </c>
      <c r="G604" s="15" t="s">
        <v>3286</v>
      </c>
      <c r="H604" s="15" t="s">
        <v>3275</v>
      </c>
      <c r="I604" s="15" t="s">
        <v>3286</v>
      </c>
    </row>
    <row r="605" spans="1:9" ht="15" customHeight="1" x14ac:dyDescent="0.25">
      <c r="A605" s="15" t="s">
        <v>3285</v>
      </c>
      <c r="B605" s="300" t="s">
        <v>272</v>
      </c>
      <c r="C605" s="15" t="s">
        <v>899</v>
      </c>
      <c r="D605" s="15" t="str">
        <f t="shared" si="9"/>
        <v>2GIG GC2 Touchscreen control panel</v>
      </c>
      <c r="E605" s="15">
        <v>1</v>
      </c>
      <c r="F605" s="15" t="s">
        <v>3283</v>
      </c>
      <c r="G605" s="15" t="s">
        <v>3286</v>
      </c>
      <c r="H605" s="15" t="s">
        <v>3275</v>
      </c>
      <c r="I605" s="15" t="s">
        <v>3286</v>
      </c>
    </row>
    <row r="606" spans="1:9" ht="15" customHeight="1" x14ac:dyDescent="0.25">
      <c r="A606" s="15" t="s">
        <v>3285</v>
      </c>
      <c r="B606" s="300" t="s">
        <v>272</v>
      </c>
      <c r="C606" s="15" t="s">
        <v>63</v>
      </c>
      <c r="D606" s="15" t="str">
        <f t="shared" si="9"/>
        <v>2GIG Super Switch Wireless Takeover Module</v>
      </c>
      <c r="E606" s="15">
        <v>2</v>
      </c>
      <c r="F606" s="15" t="s">
        <v>3283</v>
      </c>
      <c r="G606" s="15" t="s">
        <v>3286</v>
      </c>
      <c r="H606" s="15" t="s">
        <v>3275</v>
      </c>
      <c r="I606" s="15" t="s">
        <v>3286</v>
      </c>
    </row>
    <row r="607" spans="1:9" ht="15" customHeight="1" x14ac:dyDescent="0.25">
      <c r="A607" s="15" t="s">
        <v>3285</v>
      </c>
      <c r="B607" s="300" t="s">
        <v>272</v>
      </c>
      <c r="C607" s="15" t="s">
        <v>128</v>
      </c>
      <c r="D607" s="15" t="str">
        <f t="shared" si="9"/>
        <v>Private Guard response</v>
      </c>
      <c r="E607" s="15">
        <v>1</v>
      </c>
      <c r="F607" s="15" t="s">
        <v>3283</v>
      </c>
      <c r="G607" s="15" t="s">
        <v>3286</v>
      </c>
      <c r="H607" s="15" t="s">
        <v>3275</v>
      </c>
      <c r="I607" s="15" t="s">
        <v>3286</v>
      </c>
    </row>
    <row r="608" spans="1:9" ht="15" customHeight="1" x14ac:dyDescent="0.25">
      <c r="A608" s="15" t="s">
        <v>3285</v>
      </c>
      <c r="B608" s="300" t="s">
        <v>272</v>
      </c>
      <c r="C608" s="15" t="s">
        <v>59</v>
      </c>
      <c r="D608" s="15" t="str">
        <f t="shared" si="9"/>
        <v>Wireless Keypad</v>
      </c>
      <c r="E608" s="15">
        <v>1</v>
      </c>
      <c r="F608" s="15" t="s">
        <v>3283</v>
      </c>
      <c r="G608" s="15" t="s">
        <v>3286</v>
      </c>
      <c r="H608" s="15" t="s">
        <v>3275</v>
      </c>
      <c r="I608" s="15" t="s">
        <v>3286</v>
      </c>
    </row>
    <row r="609" spans="1:9" ht="15" customHeight="1" x14ac:dyDescent="0.25">
      <c r="A609" s="15" t="s">
        <v>3285</v>
      </c>
      <c r="B609" s="300" t="s">
        <v>272</v>
      </c>
      <c r="C609" s="15" t="s">
        <v>206</v>
      </c>
      <c r="D609" s="15" t="str">
        <f t="shared" si="9"/>
        <v>2 way voice response</v>
      </c>
      <c r="E609" s="15">
        <v>1</v>
      </c>
      <c r="F609" s="15" t="s">
        <v>3283</v>
      </c>
      <c r="G609" s="15" t="s">
        <v>3286</v>
      </c>
      <c r="H609" s="15" t="s">
        <v>3275</v>
      </c>
      <c r="I609" s="15" t="s">
        <v>3286</v>
      </c>
    </row>
    <row r="610" spans="1:9" ht="15" customHeight="1" x14ac:dyDescent="0.25">
      <c r="A610" s="15" t="s">
        <v>3285</v>
      </c>
      <c r="B610" s="300" t="s">
        <v>272</v>
      </c>
      <c r="C610" s="15" t="s">
        <v>210</v>
      </c>
      <c r="D610" s="15" t="str">
        <f t="shared" si="9"/>
        <v>Weather to Panel</v>
      </c>
      <c r="E610" s="15">
        <v>1</v>
      </c>
      <c r="F610" s="15" t="s">
        <v>3283</v>
      </c>
      <c r="G610" s="15" t="s">
        <v>3286</v>
      </c>
      <c r="H610" s="15" t="s">
        <v>3275</v>
      </c>
      <c r="I610" s="15" t="s">
        <v>3286</v>
      </c>
    </row>
    <row r="611" spans="1:9" ht="15" customHeight="1" x14ac:dyDescent="0.25">
      <c r="A611" s="15" t="s">
        <v>3285</v>
      </c>
      <c r="B611" s="300" t="s">
        <v>272</v>
      </c>
      <c r="C611" s="15" t="s">
        <v>258</v>
      </c>
      <c r="D611" s="15" t="str">
        <f t="shared" si="9"/>
        <v>Severe Weather notification</v>
      </c>
      <c r="E611" s="15">
        <v>1</v>
      </c>
      <c r="F611" s="15" t="s">
        <v>3283</v>
      </c>
      <c r="G611" s="15" t="s">
        <v>3286</v>
      </c>
      <c r="H611" s="15" t="s">
        <v>3275</v>
      </c>
      <c r="I611" s="15" t="s">
        <v>3286</v>
      </c>
    </row>
    <row r="612" spans="1:9" ht="15" customHeight="1" x14ac:dyDescent="0.25">
      <c r="A612" s="15" t="s">
        <v>3285</v>
      </c>
      <c r="B612" s="300" t="s">
        <v>272</v>
      </c>
      <c r="C612" s="15" t="s">
        <v>2299</v>
      </c>
      <c r="D612" s="15" t="str">
        <f t="shared" si="9"/>
        <v>GC3 3G Cell Radio Module</v>
      </c>
      <c r="E612" s="15">
        <v>1</v>
      </c>
      <c r="F612" s="15" t="s">
        <v>3283</v>
      </c>
      <c r="G612" s="15" t="s">
        <v>3286</v>
      </c>
      <c r="H612" s="15" t="s">
        <v>3275</v>
      </c>
      <c r="I612" s="15" t="s">
        <v>3286</v>
      </c>
    </row>
    <row r="613" spans="1:9" ht="15" customHeight="1" x14ac:dyDescent="0.25">
      <c r="A613" s="15" t="s">
        <v>3285</v>
      </c>
      <c r="B613" s="300" t="s">
        <v>272</v>
      </c>
      <c r="C613" s="15" t="s">
        <v>62</v>
      </c>
      <c r="D613" s="15" t="str">
        <f t="shared" si="9"/>
        <v>Smoke, Heat and Freeze Detector</v>
      </c>
      <c r="E613" s="15">
        <v>2</v>
      </c>
      <c r="F613" s="15" t="s">
        <v>3283</v>
      </c>
      <c r="G613" s="15" t="s">
        <v>3286</v>
      </c>
      <c r="H613" s="15" t="s">
        <v>3275</v>
      </c>
      <c r="I613" s="15" t="s">
        <v>3286</v>
      </c>
    </row>
    <row r="614" spans="1:9" ht="15" customHeight="1" x14ac:dyDescent="0.25">
      <c r="A614" s="15" t="s">
        <v>3285</v>
      </c>
      <c r="B614" s="300" t="s">
        <v>272</v>
      </c>
      <c r="C614" s="15" t="s">
        <v>499</v>
      </c>
      <c r="D614" s="15" t="str">
        <f t="shared" si="9"/>
        <v>Lawn Sign - Bell Smart Home Security English</v>
      </c>
      <c r="E614" s="15">
        <v>1</v>
      </c>
      <c r="F614" s="15" t="s">
        <v>3283</v>
      </c>
      <c r="G614" s="15" t="s">
        <v>3286</v>
      </c>
      <c r="H614" s="15" t="s">
        <v>3275</v>
      </c>
      <c r="I614" s="15" t="s">
        <v>3286</v>
      </c>
    </row>
    <row r="615" spans="1:9" ht="15" customHeight="1" x14ac:dyDescent="0.25">
      <c r="A615" s="15" t="s">
        <v>3285</v>
      </c>
      <c r="B615" s="300" t="s">
        <v>272</v>
      </c>
      <c r="C615" s="15" t="s">
        <v>479</v>
      </c>
      <c r="D615" s="15" t="str">
        <f t="shared" si="9"/>
        <v>Hardwire Battery 12 Volt/ 5Ah Battery</v>
      </c>
      <c r="E615" s="15">
        <v>1</v>
      </c>
      <c r="F615" s="15" t="s">
        <v>3283</v>
      </c>
      <c r="G615" s="15" t="s">
        <v>3286</v>
      </c>
      <c r="H615" s="15" t="s">
        <v>3275</v>
      </c>
      <c r="I615" s="15" t="s">
        <v>3286</v>
      </c>
    </row>
    <row r="616" spans="1:9" ht="15" customHeight="1" x14ac:dyDescent="0.25">
      <c r="A616" s="15" t="s">
        <v>3285</v>
      </c>
      <c r="B616" s="300" t="s">
        <v>272</v>
      </c>
      <c r="C616" s="15" t="s">
        <v>3539</v>
      </c>
      <c r="D616" s="15" t="str">
        <f t="shared" si="9"/>
        <v xml:space="preserve">Additional Monthly Clips (5+ Cameras) </v>
      </c>
      <c r="E616" s="15">
        <v>1</v>
      </c>
      <c r="F616" s="15" t="s">
        <v>3283</v>
      </c>
      <c r="G616" s="15" t="s">
        <v>3286</v>
      </c>
      <c r="H616" s="15" t="s">
        <v>3275</v>
      </c>
      <c r="I616" s="15" t="s">
        <v>3286</v>
      </c>
    </row>
    <row r="617" spans="1:9" ht="15" customHeight="1" x14ac:dyDescent="0.25">
      <c r="A617" s="15" t="s">
        <v>3285</v>
      </c>
      <c r="B617" s="300" t="s">
        <v>251</v>
      </c>
      <c r="C617" s="15" t="s">
        <v>899</v>
      </c>
      <c r="D617" s="15" t="str">
        <f t="shared" si="9"/>
        <v>2GIG GC2 Touchscreen control panel</v>
      </c>
      <c r="E617" s="15">
        <v>1</v>
      </c>
      <c r="F617" s="15" t="s">
        <v>3283</v>
      </c>
      <c r="G617" s="15" t="s">
        <v>3286</v>
      </c>
      <c r="H617" s="15" t="s">
        <v>3275</v>
      </c>
      <c r="I617" s="15" t="s">
        <v>3286</v>
      </c>
    </row>
    <row r="618" spans="1:9" ht="15" customHeight="1" x14ac:dyDescent="0.25">
      <c r="A618" s="15" t="s">
        <v>3285</v>
      </c>
      <c r="B618" s="300" t="s">
        <v>251</v>
      </c>
      <c r="C618" s="15" t="s">
        <v>63</v>
      </c>
      <c r="D618" s="15" t="str">
        <f t="shared" si="9"/>
        <v>2GIG Super Switch Wireless Takeover Module</v>
      </c>
      <c r="E618" s="15">
        <v>2</v>
      </c>
      <c r="F618" s="15" t="s">
        <v>3283</v>
      </c>
      <c r="G618" s="15" t="s">
        <v>3286</v>
      </c>
      <c r="H618" s="15" t="s">
        <v>3275</v>
      </c>
      <c r="I618" s="15" t="s">
        <v>3286</v>
      </c>
    </row>
    <row r="619" spans="1:9" ht="15" customHeight="1" x14ac:dyDescent="0.25">
      <c r="A619" s="15" t="s">
        <v>3285</v>
      </c>
      <c r="B619" s="300" t="s">
        <v>251</v>
      </c>
      <c r="C619" s="15" t="s">
        <v>206</v>
      </c>
      <c r="D619" s="15" t="str">
        <f t="shared" si="9"/>
        <v>2 way voice response</v>
      </c>
      <c r="E619" s="15">
        <v>1</v>
      </c>
      <c r="F619" s="15" t="s">
        <v>3283</v>
      </c>
      <c r="G619" s="15" t="s">
        <v>3286</v>
      </c>
      <c r="H619" s="15" t="s">
        <v>3275</v>
      </c>
      <c r="I619" s="15" t="s">
        <v>3286</v>
      </c>
    </row>
    <row r="620" spans="1:9" ht="15" customHeight="1" x14ac:dyDescent="0.25">
      <c r="A620" s="15" t="s">
        <v>3285</v>
      </c>
      <c r="B620" s="300" t="s">
        <v>251</v>
      </c>
      <c r="C620" s="15" t="s">
        <v>128</v>
      </c>
      <c r="D620" s="15" t="str">
        <f t="shared" si="9"/>
        <v>Private Guard response</v>
      </c>
      <c r="E620" s="15">
        <v>1</v>
      </c>
      <c r="F620" s="15" t="s">
        <v>3283</v>
      </c>
      <c r="G620" s="15" t="s">
        <v>3286</v>
      </c>
      <c r="H620" s="15" t="s">
        <v>3275</v>
      </c>
      <c r="I620" s="15" t="s">
        <v>3286</v>
      </c>
    </row>
    <row r="621" spans="1:9" ht="15" customHeight="1" x14ac:dyDescent="0.25">
      <c r="A621" s="15" t="s">
        <v>3285</v>
      </c>
      <c r="B621" s="300" t="s">
        <v>251</v>
      </c>
      <c r="C621" s="15" t="s">
        <v>129</v>
      </c>
      <c r="D621" s="15" t="str">
        <f t="shared" si="9"/>
        <v>Mobile App</v>
      </c>
      <c r="E621" s="15">
        <v>1</v>
      </c>
      <c r="F621" s="15" t="s">
        <v>3283</v>
      </c>
      <c r="G621" s="15" t="s">
        <v>3286</v>
      </c>
      <c r="H621" s="15" t="s">
        <v>3275</v>
      </c>
      <c r="I621" s="15" t="s">
        <v>3286</v>
      </c>
    </row>
    <row r="622" spans="1:9" ht="15" customHeight="1" x14ac:dyDescent="0.25">
      <c r="A622" s="15" t="s">
        <v>3285</v>
      </c>
      <c r="B622" s="300" t="s">
        <v>251</v>
      </c>
      <c r="C622" s="15" t="s">
        <v>499</v>
      </c>
      <c r="D622" s="15" t="str">
        <f t="shared" si="9"/>
        <v>Lawn Sign - Bell Smart Home Security English</v>
      </c>
      <c r="E622" s="15">
        <v>1</v>
      </c>
      <c r="F622" s="15" t="s">
        <v>3283</v>
      </c>
      <c r="G622" s="15" t="s">
        <v>3286</v>
      </c>
      <c r="H622" s="15" t="s">
        <v>3275</v>
      </c>
      <c r="I622" s="15" t="s">
        <v>3286</v>
      </c>
    </row>
    <row r="623" spans="1:9" ht="15" customHeight="1" x14ac:dyDescent="0.25">
      <c r="A623" s="15" t="s">
        <v>3285</v>
      </c>
      <c r="B623" s="300" t="s">
        <v>251</v>
      </c>
      <c r="C623" s="15" t="s">
        <v>479</v>
      </c>
      <c r="D623" s="15" t="str">
        <f t="shared" si="9"/>
        <v>Hardwire Battery 12 Volt/ 5Ah Battery</v>
      </c>
      <c r="E623" s="15">
        <v>1</v>
      </c>
      <c r="F623" s="15" t="s">
        <v>3283</v>
      </c>
      <c r="G623" s="15" t="s">
        <v>3286</v>
      </c>
      <c r="H623" s="15" t="s">
        <v>3275</v>
      </c>
      <c r="I623" s="15" t="s">
        <v>3286</v>
      </c>
    </row>
    <row r="624" spans="1:9" ht="15" customHeight="1" x14ac:dyDescent="0.25">
      <c r="A624" s="15" t="s">
        <v>3285</v>
      </c>
      <c r="B624" s="300" t="s">
        <v>260</v>
      </c>
      <c r="C624" s="15" t="s">
        <v>899</v>
      </c>
      <c r="D624" s="15" t="str">
        <f t="shared" si="9"/>
        <v>2GIG GC2 Touchscreen control panel</v>
      </c>
      <c r="E624" s="15">
        <v>1</v>
      </c>
      <c r="F624" s="15" t="s">
        <v>3283</v>
      </c>
      <c r="G624" s="15" t="s">
        <v>3286</v>
      </c>
      <c r="H624" s="15" t="s">
        <v>3275</v>
      </c>
      <c r="I624" s="15" t="s">
        <v>3286</v>
      </c>
    </row>
    <row r="625" spans="1:9" ht="15" customHeight="1" x14ac:dyDescent="0.25">
      <c r="A625" s="15" t="s">
        <v>3285</v>
      </c>
      <c r="B625" s="300" t="s">
        <v>260</v>
      </c>
      <c r="C625" s="15" t="s">
        <v>63</v>
      </c>
      <c r="D625" s="15" t="str">
        <f t="shared" si="9"/>
        <v>2GIG Super Switch Wireless Takeover Module</v>
      </c>
      <c r="E625" s="15">
        <v>2</v>
      </c>
      <c r="F625" s="15" t="s">
        <v>3283</v>
      </c>
      <c r="G625" s="15" t="s">
        <v>3286</v>
      </c>
      <c r="H625" s="15" t="s">
        <v>3275</v>
      </c>
      <c r="I625" s="15" t="s">
        <v>3286</v>
      </c>
    </row>
    <row r="626" spans="1:9" ht="15" customHeight="1" x14ac:dyDescent="0.25">
      <c r="A626" s="15" t="s">
        <v>3285</v>
      </c>
      <c r="B626" s="300" t="s">
        <v>260</v>
      </c>
      <c r="C626" s="15" t="s">
        <v>210</v>
      </c>
      <c r="D626" s="15" t="str">
        <f t="shared" si="9"/>
        <v>Weather to Panel</v>
      </c>
      <c r="E626" s="15">
        <v>1</v>
      </c>
      <c r="F626" s="15" t="s">
        <v>3283</v>
      </c>
      <c r="G626" s="15" t="s">
        <v>3286</v>
      </c>
      <c r="H626" s="15" t="s">
        <v>3275</v>
      </c>
      <c r="I626" s="15" t="s">
        <v>3286</v>
      </c>
    </row>
    <row r="627" spans="1:9" ht="15" customHeight="1" x14ac:dyDescent="0.25">
      <c r="A627" s="15" t="s">
        <v>3285</v>
      </c>
      <c r="B627" s="300" t="s">
        <v>260</v>
      </c>
      <c r="C627" s="15" t="s">
        <v>128</v>
      </c>
      <c r="D627" s="15" t="str">
        <f t="shared" si="9"/>
        <v>Private Guard response</v>
      </c>
      <c r="E627" s="15">
        <v>1</v>
      </c>
      <c r="F627" s="15" t="s">
        <v>3283</v>
      </c>
      <c r="G627" s="15" t="s">
        <v>3286</v>
      </c>
      <c r="H627" s="15" t="s">
        <v>3275</v>
      </c>
      <c r="I627" s="15" t="s">
        <v>3286</v>
      </c>
    </row>
    <row r="628" spans="1:9" ht="15" customHeight="1" x14ac:dyDescent="0.25">
      <c r="A628" s="15" t="s">
        <v>3285</v>
      </c>
      <c r="B628" s="300" t="s">
        <v>260</v>
      </c>
      <c r="C628" s="15" t="s">
        <v>206</v>
      </c>
      <c r="D628" s="15" t="str">
        <f t="shared" si="9"/>
        <v>2 way voice response</v>
      </c>
      <c r="E628" s="15">
        <v>1</v>
      </c>
      <c r="F628" s="15" t="s">
        <v>3283</v>
      </c>
      <c r="G628" s="15" t="s">
        <v>3286</v>
      </c>
      <c r="H628" s="15" t="s">
        <v>3275</v>
      </c>
      <c r="I628" s="15" t="s">
        <v>3286</v>
      </c>
    </row>
    <row r="629" spans="1:9" ht="15" customHeight="1" x14ac:dyDescent="0.25">
      <c r="A629" s="15" t="s">
        <v>3285</v>
      </c>
      <c r="B629" s="300" t="s">
        <v>260</v>
      </c>
      <c r="C629" s="15" t="s">
        <v>258</v>
      </c>
      <c r="D629" s="15" t="str">
        <f t="shared" si="9"/>
        <v>Severe Weather notification</v>
      </c>
      <c r="E629" s="15">
        <v>1</v>
      </c>
      <c r="F629" s="15" t="s">
        <v>3283</v>
      </c>
      <c r="G629" s="15" t="s">
        <v>3286</v>
      </c>
      <c r="H629" s="15" t="s">
        <v>3275</v>
      </c>
      <c r="I629" s="15" t="s">
        <v>3286</v>
      </c>
    </row>
    <row r="630" spans="1:9" ht="15" customHeight="1" x14ac:dyDescent="0.25">
      <c r="A630" s="15" t="s">
        <v>3285</v>
      </c>
      <c r="B630" s="300" t="s">
        <v>260</v>
      </c>
      <c r="C630" s="15" t="s">
        <v>62</v>
      </c>
      <c r="D630" s="15" t="str">
        <f t="shared" si="9"/>
        <v>Smoke, Heat and Freeze Detector</v>
      </c>
      <c r="E630" s="15">
        <v>1</v>
      </c>
      <c r="F630" s="15" t="s">
        <v>3283</v>
      </c>
      <c r="G630" s="15" t="s">
        <v>3286</v>
      </c>
      <c r="H630" s="15" t="s">
        <v>3275</v>
      </c>
      <c r="I630" s="15" t="s">
        <v>3286</v>
      </c>
    </row>
    <row r="631" spans="1:9" ht="15" customHeight="1" x14ac:dyDescent="0.25">
      <c r="A631" s="15" t="s">
        <v>3285</v>
      </c>
      <c r="B631" s="300" t="s">
        <v>260</v>
      </c>
      <c r="C631" s="15" t="s">
        <v>499</v>
      </c>
      <c r="D631" s="15" t="str">
        <f t="shared" si="9"/>
        <v>Lawn Sign - Bell Smart Home Security English</v>
      </c>
      <c r="E631" s="15">
        <v>1</v>
      </c>
      <c r="F631" s="15" t="s">
        <v>3283</v>
      </c>
      <c r="G631" s="15" t="s">
        <v>3286</v>
      </c>
      <c r="H631" s="15" t="s">
        <v>3275</v>
      </c>
      <c r="I631" s="15" t="s">
        <v>3286</v>
      </c>
    </row>
    <row r="632" spans="1:9" ht="15" customHeight="1" x14ac:dyDescent="0.25">
      <c r="A632" s="15" t="s">
        <v>3285</v>
      </c>
      <c r="B632" s="300" t="s">
        <v>260</v>
      </c>
      <c r="C632" s="15" t="s">
        <v>479</v>
      </c>
      <c r="D632" s="15" t="str">
        <f t="shared" si="9"/>
        <v>Hardwire Battery 12 Volt/ 5Ah Battery</v>
      </c>
      <c r="E632" s="15">
        <v>1</v>
      </c>
      <c r="F632" s="15" t="s">
        <v>3283</v>
      </c>
      <c r="G632" s="15" t="s">
        <v>3286</v>
      </c>
      <c r="H632" s="15" t="s">
        <v>3275</v>
      </c>
      <c r="I632" s="15" t="s">
        <v>3286</v>
      </c>
    </row>
    <row r="633" spans="1:9" ht="15" customHeight="1" x14ac:dyDescent="0.25">
      <c r="A633" s="15" t="s">
        <v>3285</v>
      </c>
      <c r="B633" s="300" t="s">
        <v>260</v>
      </c>
      <c r="C633" s="15" t="s">
        <v>209</v>
      </c>
      <c r="D633" s="15" t="str">
        <f t="shared" si="9"/>
        <v>D-Link WI-FI Range Extender</v>
      </c>
      <c r="E633" s="15">
        <v>1</v>
      </c>
      <c r="F633" s="15" t="s">
        <v>3283</v>
      </c>
      <c r="G633" s="15" t="s">
        <v>3286</v>
      </c>
      <c r="H633" s="15" t="s">
        <v>3275</v>
      </c>
      <c r="I633" s="15" t="s">
        <v>3286</v>
      </c>
    </row>
    <row r="634" spans="1:9" ht="15" customHeight="1" x14ac:dyDescent="0.25">
      <c r="A634" s="15" t="s">
        <v>3285</v>
      </c>
      <c r="B634" s="300" t="s">
        <v>260</v>
      </c>
      <c r="C634" s="15" t="s">
        <v>208</v>
      </c>
      <c r="D634" s="15" t="str">
        <f t="shared" si="9"/>
        <v>WIFI D-LINK N 300 Router</v>
      </c>
      <c r="E634" s="15">
        <v>1</v>
      </c>
      <c r="F634" s="15" t="s">
        <v>3283</v>
      </c>
      <c r="G634" s="15" t="s">
        <v>3286</v>
      </c>
      <c r="H634" s="15" t="s">
        <v>3275</v>
      </c>
      <c r="I634" s="15" t="s">
        <v>3286</v>
      </c>
    </row>
    <row r="635" spans="1:9" ht="15" customHeight="1" x14ac:dyDescent="0.25">
      <c r="A635" s="15" t="s">
        <v>3285</v>
      </c>
      <c r="B635" s="300" t="s">
        <v>3646</v>
      </c>
      <c r="C635" s="15" t="s">
        <v>573</v>
      </c>
      <c r="D635" s="15" t="str">
        <f t="shared" si="9"/>
        <v>Door/Window Sensor</v>
      </c>
      <c r="E635" s="15">
        <v>1</v>
      </c>
      <c r="F635" s="15" t="s">
        <v>3283</v>
      </c>
      <c r="G635" s="15" t="s">
        <v>3286</v>
      </c>
      <c r="H635" s="15" t="s">
        <v>3275</v>
      </c>
      <c r="I635" s="15" t="s">
        <v>3286</v>
      </c>
    </row>
    <row r="636" spans="1:9" ht="15" customHeight="1" x14ac:dyDescent="0.25">
      <c r="A636" s="15" t="s">
        <v>3285</v>
      </c>
      <c r="B636" s="300" t="s">
        <v>3646</v>
      </c>
      <c r="C636" s="15" t="s">
        <v>575</v>
      </c>
      <c r="D636" s="15" t="str">
        <f t="shared" si="9"/>
        <v>Motion Sensor</v>
      </c>
      <c r="E636" s="15">
        <v>1</v>
      </c>
      <c r="F636" s="15" t="s">
        <v>3283</v>
      </c>
      <c r="G636" s="15" t="s">
        <v>3286</v>
      </c>
      <c r="H636" s="15" t="s">
        <v>3275</v>
      </c>
      <c r="I636" s="15" t="s">
        <v>3286</v>
      </c>
    </row>
    <row r="637" spans="1:9" ht="15" customHeight="1" x14ac:dyDescent="0.25">
      <c r="A637" s="15" t="s">
        <v>3285</v>
      </c>
      <c r="B637" s="300" t="s">
        <v>3646</v>
      </c>
      <c r="C637" s="15" t="s">
        <v>569</v>
      </c>
      <c r="D637" s="15" t="str">
        <f t="shared" si="9"/>
        <v>DX Key Fob</v>
      </c>
      <c r="E637" s="15">
        <v>1</v>
      </c>
      <c r="F637" s="15" t="s">
        <v>3283</v>
      </c>
      <c r="G637" s="15" t="s">
        <v>3286</v>
      </c>
      <c r="H637" s="15" t="s">
        <v>3275</v>
      </c>
      <c r="I637" s="15" t="s">
        <v>3286</v>
      </c>
    </row>
    <row r="638" spans="1:9" ht="15" customHeight="1" x14ac:dyDescent="0.25">
      <c r="A638" s="15" t="s">
        <v>3285</v>
      </c>
      <c r="B638" s="300" t="s">
        <v>3646</v>
      </c>
      <c r="C638" s="15" t="s">
        <v>563</v>
      </c>
      <c r="D638" s="15" t="str">
        <f t="shared" si="9"/>
        <v>DigiPlus Service</v>
      </c>
      <c r="E638" s="15">
        <v>1</v>
      </c>
      <c r="F638" s="15" t="s">
        <v>3283</v>
      </c>
      <c r="G638" s="15" t="s">
        <v>3286</v>
      </c>
      <c r="H638" s="15" t="s">
        <v>3275</v>
      </c>
      <c r="I638" s="15" t="s">
        <v>3286</v>
      </c>
    </row>
    <row r="639" spans="1:9" ht="15" customHeight="1" x14ac:dyDescent="0.25">
      <c r="A639" s="15" t="s">
        <v>3285</v>
      </c>
      <c r="B639" s="300" t="s">
        <v>3646</v>
      </c>
      <c r="C639" s="15" t="s">
        <v>561</v>
      </c>
      <c r="D639" s="15" t="str">
        <f t="shared" si="9"/>
        <v>AlarmVoice Services</v>
      </c>
      <c r="E639" s="15">
        <v>1</v>
      </c>
      <c r="F639" s="15" t="s">
        <v>3283</v>
      </c>
      <c r="G639" s="15" t="s">
        <v>3286</v>
      </c>
      <c r="H639" s="15" t="s">
        <v>3275</v>
      </c>
      <c r="I639" s="15" t="s">
        <v>3286</v>
      </c>
    </row>
    <row r="640" spans="1:9" ht="15" customHeight="1" x14ac:dyDescent="0.25">
      <c r="A640" s="15" t="s">
        <v>3285</v>
      </c>
      <c r="B640" s="300" t="s">
        <v>3647</v>
      </c>
      <c r="C640" s="15" t="s">
        <v>561</v>
      </c>
      <c r="D640" s="15" t="str">
        <f t="shared" si="9"/>
        <v>AlarmVoice Services</v>
      </c>
      <c r="E640" s="15">
        <v>1</v>
      </c>
      <c r="F640" s="15" t="s">
        <v>3283</v>
      </c>
      <c r="G640" s="15" t="s">
        <v>3286</v>
      </c>
      <c r="H640" s="15" t="s">
        <v>3275</v>
      </c>
      <c r="I640" s="15" t="s">
        <v>3286</v>
      </c>
    </row>
    <row r="641" spans="1:9" ht="15" customHeight="1" x14ac:dyDescent="0.25">
      <c r="A641" s="15" t="s">
        <v>3285</v>
      </c>
      <c r="B641" s="300" t="s">
        <v>3647</v>
      </c>
      <c r="C641" s="15" t="s">
        <v>573</v>
      </c>
      <c r="D641" s="15" t="str">
        <f t="shared" si="9"/>
        <v>Door/Window Sensor</v>
      </c>
      <c r="E641" s="15">
        <v>1</v>
      </c>
      <c r="F641" s="15" t="s">
        <v>3283</v>
      </c>
      <c r="G641" s="15" t="s">
        <v>3286</v>
      </c>
      <c r="H641" s="15" t="s">
        <v>3275</v>
      </c>
      <c r="I641" s="15" t="s">
        <v>3286</v>
      </c>
    </row>
    <row r="642" spans="1:9" ht="15" customHeight="1" x14ac:dyDescent="0.25">
      <c r="A642" s="15" t="s">
        <v>3285</v>
      </c>
      <c r="B642" s="300" t="s">
        <v>3647</v>
      </c>
      <c r="C642" s="15" t="s">
        <v>575</v>
      </c>
      <c r="D642" s="15" t="str">
        <f t="shared" ref="D642:D705" si="10">VLOOKUP(C642,masterdata,3,0)</f>
        <v>Motion Sensor</v>
      </c>
      <c r="E642" s="15">
        <v>1</v>
      </c>
      <c r="F642" s="15" t="s">
        <v>3283</v>
      </c>
      <c r="G642" s="15" t="s">
        <v>3286</v>
      </c>
      <c r="H642" s="15" t="s">
        <v>3275</v>
      </c>
      <c r="I642" s="15" t="s">
        <v>3286</v>
      </c>
    </row>
    <row r="643" spans="1:9" ht="15" customHeight="1" x14ac:dyDescent="0.25">
      <c r="A643" s="15" t="s">
        <v>3285</v>
      </c>
      <c r="B643" s="300" t="s">
        <v>3647</v>
      </c>
      <c r="C643" s="15" t="s">
        <v>563</v>
      </c>
      <c r="D643" s="15" t="str">
        <f t="shared" si="10"/>
        <v>DigiPlus Service</v>
      </c>
      <c r="E643" s="15">
        <v>1</v>
      </c>
      <c r="F643" s="15" t="s">
        <v>3283</v>
      </c>
      <c r="G643" s="15" t="s">
        <v>3286</v>
      </c>
      <c r="H643" s="15" t="s">
        <v>3275</v>
      </c>
      <c r="I643" s="15" t="s">
        <v>3286</v>
      </c>
    </row>
    <row r="644" spans="1:9" ht="15" customHeight="1" x14ac:dyDescent="0.25">
      <c r="A644" s="15" t="s">
        <v>3285</v>
      </c>
      <c r="B644" s="300" t="s">
        <v>3647</v>
      </c>
      <c r="C644" s="15" t="s">
        <v>571</v>
      </c>
      <c r="D644" s="15" t="str">
        <f t="shared" si="10"/>
        <v>Keypad</v>
      </c>
      <c r="E644" s="15">
        <v>1</v>
      </c>
      <c r="F644" s="15" t="s">
        <v>3283</v>
      </c>
      <c r="G644" s="15" t="s">
        <v>3286</v>
      </c>
      <c r="H644" s="15" t="s">
        <v>3275</v>
      </c>
      <c r="I644" s="15" t="s">
        <v>3286</v>
      </c>
    </row>
    <row r="645" spans="1:9" ht="15" customHeight="1" x14ac:dyDescent="0.25">
      <c r="A645" s="15" t="s">
        <v>3285</v>
      </c>
      <c r="B645" s="300" t="s">
        <v>3648</v>
      </c>
      <c r="C645" s="15" t="s">
        <v>3796</v>
      </c>
      <c r="D645" s="15" t="str">
        <f t="shared" si="10"/>
        <v>AlarmVoice Services</v>
      </c>
      <c r="E645" s="15">
        <v>1</v>
      </c>
      <c r="F645" s="15" t="s">
        <v>3283</v>
      </c>
      <c r="G645" s="15" t="s">
        <v>3286</v>
      </c>
      <c r="H645" s="15" t="s">
        <v>3275</v>
      </c>
      <c r="I645" s="15" t="s">
        <v>3286</v>
      </c>
    </row>
    <row r="646" spans="1:9" ht="15" customHeight="1" x14ac:dyDescent="0.25">
      <c r="A646" s="15" t="s">
        <v>3285</v>
      </c>
      <c r="B646" s="300" t="s">
        <v>3648</v>
      </c>
      <c r="C646" s="15" t="s">
        <v>573</v>
      </c>
      <c r="D646" s="15" t="str">
        <f t="shared" si="10"/>
        <v>Door/Window Sensor</v>
      </c>
      <c r="E646" s="15">
        <v>2</v>
      </c>
      <c r="F646" s="15" t="s">
        <v>3283</v>
      </c>
      <c r="G646" s="15" t="s">
        <v>3286</v>
      </c>
      <c r="H646" s="15" t="s">
        <v>3275</v>
      </c>
      <c r="I646" s="15" t="s">
        <v>3286</v>
      </c>
    </row>
    <row r="647" spans="1:9" ht="15" customHeight="1" x14ac:dyDescent="0.25">
      <c r="A647" s="15" t="s">
        <v>3285</v>
      </c>
      <c r="B647" s="300" t="s">
        <v>3648</v>
      </c>
      <c r="C647" s="15" t="s">
        <v>575</v>
      </c>
      <c r="D647" s="15" t="str">
        <f t="shared" si="10"/>
        <v>Motion Sensor</v>
      </c>
      <c r="E647" s="15">
        <v>1</v>
      </c>
      <c r="F647" s="15" t="s">
        <v>3283</v>
      </c>
      <c r="G647" s="15" t="s">
        <v>3286</v>
      </c>
      <c r="H647" s="15" t="s">
        <v>3275</v>
      </c>
      <c r="I647" s="15" t="s">
        <v>3286</v>
      </c>
    </row>
    <row r="648" spans="1:9" ht="15" customHeight="1" x14ac:dyDescent="0.25">
      <c r="A648" s="15" t="s">
        <v>3285</v>
      </c>
      <c r="B648" s="300" t="s">
        <v>3649</v>
      </c>
      <c r="C648" s="15" t="s">
        <v>3796</v>
      </c>
      <c r="D648" s="15" t="str">
        <f t="shared" si="10"/>
        <v>AlarmVoice Services</v>
      </c>
      <c r="E648" s="15">
        <v>1</v>
      </c>
      <c r="F648" s="15" t="s">
        <v>3283</v>
      </c>
      <c r="G648" s="15" t="s">
        <v>3286</v>
      </c>
      <c r="H648" s="15" t="s">
        <v>3275</v>
      </c>
      <c r="I648" s="15" t="s">
        <v>3286</v>
      </c>
    </row>
    <row r="649" spans="1:9" ht="15" customHeight="1" x14ac:dyDescent="0.25">
      <c r="A649" s="15" t="s">
        <v>3285</v>
      </c>
      <c r="B649" s="300" t="s">
        <v>3649</v>
      </c>
      <c r="C649" s="15" t="s">
        <v>571</v>
      </c>
      <c r="D649" s="15" t="str">
        <f t="shared" si="10"/>
        <v>Keypad</v>
      </c>
      <c r="E649" s="15">
        <v>1</v>
      </c>
      <c r="F649" s="15" t="s">
        <v>3283</v>
      </c>
      <c r="G649" s="15" t="s">
        <v>3286</v>
      </c>
      <c r="H649" s="15" t="s">
        <v>3275</v>
      </c>
      <c r="I649" s="15" t="s">
        <v>3286</v>
      </c>
    </row>
    <row r="650" spans="1:9" ht="15" customHeight="1" x14ac:dyDescent="0.25">
      <c r="A650" s="15" t="s">
        <v>3285</v>
      </c>
      <c r="B650" s="300" t="s">
        <v>3649</v>
      </c>
      <c r="C650" s="15" t="s">
        <v>573</v>
      </c>
      <c r="D650" s="15" t="str">
        <f t="shared" si="10"/>
        <v>Door/Window Sensor</v>
      </c>
      <c r="E650" s="15">
        <v>1</v>
      </c>
      <c r="F650" s="15" t="s">
        <v>3283</v>
      </c>
      <c r="G650" s="15" t="s">
        <v>3286</v>
      </c>
      <c r="H650" s="15" t="s">
        <v>3275</v>
      </c>
      <c r="I650" s="15" t="s">
        <v>3286</v>
      </c>
    </row>
    <row r="651" spans="1:9" ht="15" customHeight="1" x14ac:dyDescent="0.25">
      <c r="A651" s="15" t="s">
        <v>3285</v>
      </c>
      <c r="B651" s="300" t="s">
        <v>3649</v>
      </c>
      <c r="C651" s="15" t="s">
        <v>575</v>
      </c>
      <c r="D651" s="15" t="str">
        <f t="shared" si="10"/>
        <v>Motion Sensor</v>
      </c>
      <c r="E651" s="15">
        <v>1</v>
      </c>
      <c r="F651" s="15" t="s">
        <v>3283</v>
      </c>
      <c r="G651" s="15" t="s">
        <v>3286</v>
      </c>
      <c r="H651" s="15" t="s">
        <v>3275</v>
      </c>
      <c r="I651" s="15" t="s">
        <v>3286</v>
      </c>
    </row>
    <row r="652" spans="1:9" ht="15" customHeight="1" x14ac:dyDescent="0.25">
      <c r="A652" s="15" t="s">
        <v>3285</v>
      </c>
      <c r="B652" s="300" t="s">
        <v>3649</v>
      </c>
      <c r="C652" s="15" t="s">
        <v>3797</v>
      </c>
      <c r="D652" s="15" t="str">
        <f t="shared" si="10"/>
        <v>AlarmVoice Services</v>
      </c>
      <c r="E652" s="15">
        <v>1</v>
      </c>
      <c r="F652" s="15" t="s">
        <v>3283</v>
      </c>
      <c r="G652" s="15" t="s">
        <v>3286</v>
      </c>
      <c r="H652" s="15" t="s">
        <v>3275</v>
      </c>
      <c r="I652" s="15" t="s">
        <v>3286</v>
      </c>
    </row>
    <row r="653" spans="1:9" ht="15" customHeight="1" x14ac:dyDescent="0.25">
      <c r="A653" s="15" t="s">
        <v>3285</v>
      </c>
      <c r="B653" s="300" t="s">
        <v>3653</v>
      </c>
      <c r="C653" s="15" t="s">
        <v>899</v>
      </c>
      <c r="D653" s="15" t="str">
        <f t="shared" si="10"/>
        <v>2GIG GC2 Touchscreen control panel</v>
      </c>
      <c r="E653" s="15">
        <v>1</v>
      </c>
      <c r="F653" s="15" t="s">
        <v>3283</v>
      </c>
      <c r="G653" s="15" t="s">
        <v>3286</v>
      </c>
      <c r="H653" s="15" t="s">
        <v>3275</v>
      </c>
      <c r="I653" s="15" t="s">
        <v>3286</v>
      </c>
    </row>
    <row r="654" spans="1:9" ht="15" customHeight="1" x14ac:dyDescent="0.25">
      <c r="A654" s="15" t="s">
        <v>3285</v>
      </c>
      <c r="B654" s="300" t="s">
        <v>3653</v>
      </c>
      <c r="C654" s="15" t="s">
        <v>54</v>
      </c>
      <c r="D654" s="15" t="str">
        <f t="shared" si="10"/>
        <v>Door Contact</v>
      </c>
      <c r="E654" s="15">
        <v>3</v>
      </c>
      <c r="F654" s="15" t="s">
        <v>3283</v>
      </c>
      <c r="G654" s="15" t="s">
        <v>3286</v>
      </c>
      <c r="H654" s="15" t="s">
        <v>3275</v>
      </c>
      <c r="I654" s="15" t="s">
        <v>3286</v>
      </c>
    </row>
    <row r="655" spans="1:9" ht="15" customHeight="1" x14ac:dyDescent="0.25">
      <c r="A655" s="15" t="s">
        <v>3285</v>
      </c>
      <c r="B655" s="300" t="s">
        <v>3653</v>
      </c>
      <c r="C655" s="15" t="s">
        <v>59</v>
      </c>
      <c r="D655" s="15" t="str">
        <f t="shared" si="10"/>
        <v>Wireless Keypad</v>
      </c>
      <c r="E655" s="15">
        <v>1</v>
      </c>
      <c r="F655" s="15" t="s">
        <v>3283</v>
      </c>
      <c r="G655" s="15" t="s">
        <v>3286</v>
      </c>
      <c r="H655" s="15" t="s">
        <v>3275</v>
      </c>
      <c r="I655" s="15" t="s">
        <v>3286</v>
      </c>
    </row>
    <row r="656" spans="1:9" ht="15" customHeight="1" x14ac:dyDescent="0.25">
      <c r="A656" s="15" t="s">
        <v>3285</v>
      </c>
      <c r="B656" s="300" t="s">
        <v>3653</v>
      </c>
      <c r="C656" s="15" t="s">
        <v>128</v>
      </c>
      <c r="D656" s="15" t="str">
        <f t="shared" si="10"/>
        <v>Private Guard response</v>
      </c>
      <c r="E656" s="15">
        <v>1</v>
      </c>
      <c r="F656" s="15" t="s">
        <v>3283</v>
      </c>
      <c r="G656" s="15" t="s">
        <v>3286</v>
      </c>
      <c r="H656" s="15" t="s">
        <v>3275</v>
      </c>
      <c r="I656" s="15" t="s">
        <v>3286</v>
      </c>
    </row>
    <row r="657" spans="1:9" ht="15" customHeight="1" x14ac:dyDescent="0.25">
      <c r="A657" s="15" t="s">
        <v>3285</v>
      </c>
      <c r="B657" s="300" t="s">
        <v>3653</v>
      </c>
      <c r="C657" s="15" t="s">
        <v>206</v>
      </c>
      <c r="D657" s="15" t="str">
        <f t="shared" si="10"/>
        <v>2 way voice response</v>
      </c>
      <c r="E657" s="15">
        <v>1</v>
      </c>
      <c r="F657" s="15" t="s">
        <v>3283</v>
      </c>
      <c r="G657" s="15" t="s">
        <v>3286</v>
      </c>
      <c r="H657" s="15" t="s">
        <v>3275</v>
      </c>
      <c r="I657" s="15" t="s">
        <v>3286</v>
      </c>
    </row>
    <row r="658" spans="1:9" ht="15" customHeight="1" x14ac:dyDescent="0.25">
      <c r="A658" s="15" t="s">
        <v>3285</v>
      </c>
      <c r="B658" s="300" t="s">
        <v>3653</v>
      </c>
      <c r="C658" s="15" t="s">
        <v>210</v>
      </c>
      <c r="D658" s="15" t="str">
        <f t="shared" si="10"/>
        <v>Weather to Panel</v>
      </c>
      <c r="E658" s="15">
        <v>1</v>
      </c>
      <c r="F658" s="15" t="s">
        <v>3283</v>
      </c>
      <c r="G658" s="15" t="s">
        <v>3286</v>
      </c>
      <c r="H658" s="15" t="s">
        <v>3275</v>
      </c>
      <c r="I658" s="15" t="s">
        <v>3286</v>
      </c>
    </row>
    <row r="659" spans="1:9" ht="15" customHeight="1" x14ac:dyDescent="0.25">
      <c r="A659" s="15" t="s">
        <v>3285</v>
      </c>
      <c r="B659" s="300" t="s">
        <v>3653</v>
      </c>
      <c r="C659" s="15" t="s">
        <v>258</v>
      </c>
      <c r="D659" s="15" t="str">
        <f t="shared" si="10"/>
        <v>Severe Weather notification</v>
      </c>
      <c r="E659" s="15">
        <v>1</v>
      </c>
      <c r="F659" s="15" t="s">
        <v>3283</v>
      </c>
      <c r="G659" s="15" t="s">
        <v>3286</v>
      </c>
      <c r="H659" s="15" t="s">
        <v>3275</v>
      </c>
      <c r="I659" s="15" t="s">
        <v>3286</v>
      </c>
    </row>
    <row r="660" spans="1:9" ht="15" customHeight="1" x14ac:dyDescent="0.25">
      <c r="A660" s="15" t="s">
        <v>3285</v>
      </c>
      <c r="B660" s="300" t="s">
        <v>3653</v>
      </c>
      <c r="C660" s="15" t="s">
        <v>61</v>
      </c>
      <c r="D660" s="15" t="str">
        <f t="shared" si="10"/>
        <v>Motion Detector</v>
      </c>
      <c r="E660" s="15">
        <v>2</v>
      </c>
      <c r="F660" s="15" t="s">
        <v>3283</v>
      </c>
      <c r="G660" s="15" t="s">
        <v>3286</v>
      </c>
      <c r="H660" s="15" t="s">
        <v>3275</v>
      </c>
      <c r="I660" s="15" t="s">
        <v>3286</v>
      </c>
    </row>
    <row r="661" spans="1:9" ht="15" customHeight="1" x14ac:dyDescent="0.25">
      <c r="A661" s="15" t="s">
        <v>3285</v>
      </c>
      <c r="B661" s="300" t="s">
        <v>3653</v>
      </c>
      <c r="C661" s="15" t="s">
        <v>62</v>
      </c>
      <c r="D661" s="15" t="str">
        <f t="shared" si="10"/>
        <v>Smoke, Heat and Freeze Detector</v>
      </c>
      <c r="E661" s="15">
        <v>1</v>
      </c>
      <c r="F661" s="15" t="s">
        <v>3283</v>
      </c>
      <c r="G661" s="15" t="s">
        <v>3286</v>
      </c>
      <c r="H661" s="15" t="s">
        <v>3275</v>
      </c>
      <c r="I661" s="15" t="s">
        <v>3286</v>
      </c>
    </row>
    <row r="662" spans="1:9" ht="15" customHeight="1" x14ac:dyDescent="0.25">
      <c r="A662" s="15" t="s">
        <v>3285</v>
      </c>
      <c r="B662" s="300" t="s">
        <v>3653</v>
      </c>
      <c r="C662" s="15" t="s">
        <v>205</v>
      </c>
      <c r="D662" s="15" t="str">
        <f t="shared" si="10"/>
        <v>2GIG 3G Cell Radio Module (Bell) with antenna</v>
      </c>
      <c r="E662" s="15">
        <v>1</v>
      </c>
      <c r="F662" s="15" t="s">
        <v>3283</v>
      </c>
      <c r="G662" s="15" t="s">
        <v>3286</v>
      </c>
      <c r="H662" s="15" t="s">
        <v>3275</v>
      </c>
      <c r="I662" s="15" t="s">
        <v>3286</v>
      </c>
    </row>
    <row r="663" spans="1:9" ht="15" customHeight="1" x14ac:dyDescent="0.25">
      <c r="A663" s="15" t="s">
        <v>3285</v>
      </c>
      <c r="B663" s="300" t="s">
        <v>3654</v>
      </c>
      <c r="C663" s="15" t="s">
        <v>899</v>
      </c>
      <c r="D663" s="15" t="str">
        <f t="shared" si="10"/>
        <v>2GIG GC2 Touchscreen control panel</v>
      </c>
      <c r="E663" s="15">
        <v>1</v>
      </c>
      <c r="F663" s="15" t="s">
        <v>3283</v>
      </c>
      <c r="G663" s="15" t="s">
        <v>3286</v>
      </c>
      <c r="H663" s="15" t="s">
        <v>3275</v>
      </c>
      <c r="I663" s="15" t="s">
        <v>3286</v>
      </c>
    </row>
    <row r="664" spans="1:9" ht="15" customHeight="1" x14ac:dyDescent="0.25">
      <c r="A664" s="15" t="s">
        <v>3285</v>
      </c>
      <c r="B664" s="300" t="s">
        <v>3654</v>
      </c>
      <c r="C664" s="15" t="s">
        <v>54</v>
      </c>
      <c r="D664" s="15" t="str">
        <f t="shared" si="10"/>
        <v>Door Contact</v>
      </c>
      <c r="E664" s="15">
        <v>3</v>
      </c>
      <c r="F664" s="15" t="s">
        <v>3283</v>
      </c>
      <c r="G664" s="15" t="s">
        <v>3286</v>
      </c>
      <c r="H664" s="15" t="s">
        <v>3275</v>
      </c>
      <c r="I664" s="15" t="s">
        <v>3286</v>
      </c>
    </row>
    <row r="665" spans="1:9" ht="15" customHeight="1" x14ac:dyDescent="0.25">
      <c r="A665" s="15" t="s">
        <v>3285</v>
      </c>
      <c r="B665" s="300" t="s">
        <v>3654</v>
      </c>
      <c r="C665" s="15" t="s">
        <v>128</v>
      </c>
      <c r="D665" s="15" t="str">
        <f t="shared" si="10"/>
        <v>Private Guard response</v>
      </c>
      <c r="E665" s="15">
        <v>1</v>
      </c>
      <c r="F665" s="15" t="s">
        <v>3283</v>
      </c>
      <c r="G665" s="15" t="s">
        <v>3286</v>
      </c>
      <c r="H665" s="15" t="s">
        <v>3275</v>
      </c>
      <c r="I665" s="15" t="s">
        <v>3286</v>
      </c>
    </row>
    <row r="666" spans="1:9" ht="15" customHeight="1" x14ac:dyDescent="0.25">
      <c r="A666" s="15" t="s">
        <v>3285</v>
      </c>
      <c r="B666" s="300" t="s">
        <v>3654</v>
      </c>
      <c r="C666" s="15" t="s">
        <v>206</v>
      </c>
      <c r="D666" s="15" t="str">
        <f t="shared" si="10"/>
        <v>2 way voice response</v>
      </c>
      <c r="E666" s="15">
        <v>1</v>
      </c>
      <c r="F666" s="15" t="s">
        <v>3283</v>
      </c>
      <c r="G666" s="15" t="s">
        <v>3286</v>
      </c>
      <c r="H666" s="15" t="s">
        <v>3275</v>
      </c>
      <c r="I666" s="15" t="s">
        <v>3286</v>
      </c>
    </row>
    <row r="667" spans="1:9" ht="15" customHeight="1" x14ac:dyDescent="0.25">
      <c r="A667" s="15" t="s">
        <v>3285</v>
      </c>
      <c r="B667" s="300" t="s">
        <v>3654</v>
      </c>
      <c r="C667" s="15" t="s">
        <v>129</v>
      </c>
      <c r="D667" s="15" t="str">
        <f t="shared" si="10"/>
        <v>Mobile App</v>
      </c>
      <c r="E667" s="15">
        <v>1</v>
      </c>
      <c r="F667" s="15" t="s">
        <v>3283</v>
      </c>
      <c r="G667" s="15" t="s">
        <v>3286</v>
      </c>
      <c r="H667" s="15" t="s">
        <v>3275</v>
      </c>
      <c r="I667" s="15" t="s">
        <v>3286</v>
      </c>
    </row>
    <row r="668" spans="1:9" ht="15" customHeight="1" x14ac:dyDescent="0.25">
      <c r="A668" s="15" t="s">
        <v>3285</v>
      </c>
      <c r="B668" s="300" t="s">
        <v>3654</v>
      </c>
      <c r="C668" s="15" t="s">
        <v>61</v>
      </c>
      <c r="D668" s="15" t="str">
        <f t="shared" si="10"/>
        <v>Motion Detector</v>
      </c>
      <c r="E668" s="15">
        <v>2</v>
      </c>
      <c r="F668" s="15" t="s">
        <v>3283</v>
      </c>
      <c r="G668" s="15" t="s">
        <v>3286</v>
      </c>
      <c r="H668" s="15" t="s">
        <v>3275</v>
      </c>
      <c r="I668" s="15" t="s">
        <v>3286</v>
      </c>
    </row>
    <row r="669" spans="1:9" ht="15" customHeight="1" x14ac:dyDescent="0.25">
      <c r="A669" s="15" t="s">
        <v>3285</v>
      </c>
      <c r="B669" s="300" t="s">
        <v>3654</v>
      </c>
      <c r="C669" s="15" t="s">
        <v>205</v>
      </c>
      <c r="D669" s="15" t="str">
        <f t="shared" si="10"/>
        <v>2GIG 3G Cell Radio Module (Bell) with antenna</v>
      </c>
      <c r="E669" s="15">
        <v>1</v>
      </c>
      <c r="F669" s="15" t="s">
        <v>3283</v>
      </c>
      <c r="G669" s="15" t="s">
        <v>3286</v>
      </c>
      <c r="H669" s="15" t="s">
        <v>3275</v>
      </c>
      <c r="I669" s="15" t="s">
        <v>3286</v>
      </c>
    </row>
    <row r="670" spans="1:9" ht="15" customHeight="1" x14ac:dyDescent="0.25">
      <c r="A670" s="15" t="s">
        <v>3285</v>
      </c>
      <c r="B670" s="300" t="s">
        <v>3655</v>
      </c>
      <c r="C670" s="15" t="s">
        <v>899</v>
      </c>
      <c r="D670" s="15" t="str">
        <f t="shared" si="10"/>
        <v>2GIG GC2 Touchscreen control panel</v>
      </c>
      <c r="E670" s="15">
        <v>1</v>
      </c>
      <c r="F670" s="15" t="s">
        <v>3283</v>
      </c>
      <c r="G670" s="15" t="s">
        <v>3286</v>
      </c>
      <c r="H670" s="15" t="s">
        <v>3275</v>
      </c>
      <c r="I670" s="15" t="s">
        <v>3286</v>
      </c>
    </row>
    <row r="671" spans="1:9" ht="15" customHeight="1" x14ac:dyDescent="0.25">
      <c r="A671" s="15" t="s">
        <v>3285</v>
      </c>
      <c r="B671" s="300" t="s">
        <v>3655</v>
      </c>
      <c r="C671" s="15" t="s">
        <v>54</v>
      </c>
      <c r="D671" s="15" t="str">
        <f t="shared" si="10"/>
        <v>Door Contact</v>
      </c>
      <c r="E671" s="15">
        <v>3</v>
      </c>
      <c r="F671" s="15" t="s">
        <v>3283</v>
      </c>
      <c r="G671" s="15" t="s">
        <v>3286</v>
      </c>
      <c r="H671" s="15" t="s">
        <v>3275</v>
      </c>
      <c r="I671" s="15" t="s">
        <v>3286</v>
      </c>
    </row>
    <row r="672" spans="1:9" ht="15" customHeight="1" x14ac:dyDescent="0.25">
      <c r="A672" s="15" t="s">
        <v>3285</v>
      </c>
      <c r="B672" s="300" t="s">
        <v>3655</v>
      </c>
      <c r="C672" s="15" t="s">
        <v>128</v>
      </c>
      <c r="D672" s="15" t="str">
        <f t="shared" si="10"/>
        <v>Private Guard response</v>
      </c>
      <c r="E672" s="15">
        <v>1</v>
      </c>
      <c r="F672" s="15" t="s">
        <v>3283</v>
      </c>
      <c r="G672" s="15" t="s">
        <v>3286</v>
      </c>
      <c r="H672" s="15" t="s">
        <v>3275</v>
      </c>
      <c r="I672" s="15" t="s">
        <v>3286</v>
      </c>
    </row>
    <row r="673" spans="1:9" ht="15" customHeight="1" x14ac:dyDescent="0.25">
      <c r="A673" s="15" t="s">
        <v>3285</v>
      </c>
      <c r="B673" s="300" t="s">
        <v>3655</v>
      </c>
      <c r="C673" s="15" t="s">
        <v>206</v>
      </c>
      <c r="D673" s="15" t="str">
        <f t="shared" si="10"/>
        <v>2 way voice response</v>
      </c>
      <c r="E673" s="15">
        <v>1</v>
      </c>
      <c r="F673" s="15" t="s">
        <v>3283</v>
      </c>
      <c r="G673" s="15" t="s">
        <v>3286</v>
      </c>
      <c r="H673" s="15" t="s">
        <v>3275</v>
      </c>
      <c r="I673" s="15" t="s">
        <v>3286</v>
      </c>
    </row>
    <row r="674" spans="1:9" ht="15" customHeight="1" x14ac:dyDescent="0.25">
      <c r="A674" s="15" t="s">
        <v>3285</v>
      </c>
      <c r="B674" s="300" t="s">
        <v>3655</v>
      </c>
      <c r="C674" s="15" t="s">
        <v>210</v>
      </c>
      <c r="D674" s="15" t="str">
        <f t="shared" si="10"/>
        <v>Weather to Panel</v>
      </c>
      <c r="E674" s="15">
        <v>1</v>
      </c>
      <c r="F674" s="15" t="s">
        <v>3283</v>
      </c>
      <c r="G674" s="15" t="s">
        <v>3286</v>
      </c>
      <c r="H674" s="15" t="s">
        <v>3275</v>
      </c>
      <c r="I674" s="15" t="s">
        <v>3286</v>
      </c>
    </row>
    <row r="675" spans="1:9" ht="15" customHeight="1" x14ac:dyDescent="0.25">
      <c r="A675" s="15" t="s">
        <v>3285</v>
      </c>
      <c r="B675" s="300" t="s">
        <v>3655</v>
      </c>
      <c r="C675" s="15" t="s">
        <v>258</v>
      </c>
      <c r="D675" s="15" t="str">
        <f t="shared" si="10"/>
        <v>Severe Weather notification</v>
      </c>
      <c r="E675" s="15">
        <v>1</v>
      </c>
      <c r="F675" s="15" t="s">
        <v>3283</v>
      </c>
      <c r="G675" s="15" t="s">
        <v>3286</v>
      </c>
      <c r="H675" s="15" t="s">
        <v>3275</v>
      </c>
      <c r="I675" s="15" t="s">
        <v>3286</v>
      </c>
    </row>
    <row r="676" spans="1:9" ht="15" customHeight="1" x14ac:dyDescent="0.25">
      <c r="A676" s="15" t="s">
        <v>3285</v>
      </c>
      <c r="B676" s="300" t="s">
        <v>3655</v>
      </c>
      <c r="C676" s="15" t="s">
        <v>922</v>
      </c>
      <c r="D676" s="15" t="str">
        <f t="shared" si="10"/>
        <v>2GIG 900MHz Transceiver</v>
      </c>
      <c r="E676" s="15">
        <v>1</v>
      </c>
      <c r="F676" s="15" t="s">
        <v>3283</v>
      </c>
      <c r="G676" s="15" t="s">
        <v>3286</v>
      </c>
      <c r="H676" s="15" t="s">
        <v>3275</v>
      </c>
      <c r="I676" s="15" t="s">
        <v>3286</v>
      </c>
    </row>
    <row r="677" spans="1:9" ht="15" customHeight="1" x14ac:dyDescent="0.25">
      <c r="A677" s="15" t="s">
        <v>3285</v>
      </c>
      <c r="B677" s="300" t="s">
        <v>3655</v>
      </c>
      <c r="C677" s="300" t="s">
        <v>62</v>
      </c>
      <c r="D677" s="15" t="str">
        <f t="shared" si="10"/>
        <v>Smoke, Heat and Freeze Detector</v>
      </c>
      <c r="E677" s="15">
        <v>2</v>
      </c>
      <c r="F677" s="15" t="s">
        <v>3283</v>
      </c>
      <c r="G677" s="15" t="s">
        <v>3286</v>
      </c>
      <c r="H677" s="15" t="s">
        <v>3275</v>
      </c>
      <c r="I677" s="15" t="s">
        <v>3286</v>
      </c>
    </row>
    <row r="678" spans="1:9" ht="15" customHeight="1" x14ac:dyDescent="0.25">
      <c r="A678" s="15" t="s">
        <v>3285</v>
      </c>
      <c r="B678" s="300" t="s">
        <v>3655</v>
      </c>
      <c r="C678" s="15" t="s">
        <v>205</v>
      </c>
      <c r="D678" s="15" t="str">
        <f t="shared" si="10"/>
        <v>2GIG 3G Cell Radio Module (Bell) with antenna</v>
      </c>
      <c r="E678" s="15">
        <v>1</v>
      </c>
      <c r="F678" s="15" t="s">
        <v>3283</v>
      </c>
      <c r="G678" s="15" t="s">
        <v>3286</v>
      </c>
      <c r="H678" s="15" t="s">
        <v>3275</v>
      </c>
      <c r="I678" s="15" t="s">
        <v>3286</v>
      </c>
    </row>
    <row r="679" spans="1:9" ht="15" customHeight="1" x14ac:dyDescent="0.25">
      <c r="A679" s="15" t="s">
        <v>3285</v>
      </c>
      <c r="B679" s="300" t="s">
        <v>3657</v>
      </c>
      <c r="C679" s="15" t="s">
        <v>561</v>
      </c>
      <c r="D679" s="15" t="str">
        <f t="shared" si="10"/>
        <v>AlarmVoice Services</v>
      </c>
      <c r="E679" s="15">
        <v>1</v>
      </c>
      <c r="F679" s="15" t="s">
        <v>3283</v>
      </c>
      <c r="G679" s="15" t="s">
        <v>3286</v>
      </c>
      <c r="H679" s="15" t="s">
        <v>3275</v>
      </c>
      <c r="I679" s="15" t="s">
        <v>3286</v>
      </c>
    </row>
    <row r="680" spans="1:9" ht="15" customHeight="1" x14ac:dyDescent="0.25">
      <c r="A680" s="15" t="s">
        <v>3285</v>
      </c>
      <c r="B680" s="300" t="s">
        <v>3657</v>
      </c>
      <c r="C680" s="15" t="s">
        <v>573</v>
      </c>
      <c r="D680" s="15" t="str">
        <f t="shared" si="10"/>
        <v>Door/Window Sensor</v>
      </c>
      <c r="E680" s="15">
        <v>1</v>
      </c>
      <c r="F680" s="15" t="s">
        <v>3283</v>
      </c>
      <c r="G680" s="15" t="s">
        <v>3286</v>
      </c>
      <c r="H680" s="15" t="s">
        <v>3275</v>
      </c>
      <c r="I680" s="15" t="s">
        <v>3286</v>
      </c>
    </row>
    <row r="681" spans="1:9" ht="15" customHeight="1" x14ac:dyDescent="0.25">
      <c r="A681" s="15" t="s">
        <v>3285</v>
      </c>
      <c r="B681" s="300" t="s">
        <v>3657</v>
      </c>
      <c r="C681" s="15" t="s">
        <v>575</v>
      </c>
      <c r="D681" s="15" t="str">
        <f t="shared" si="10"/>
        <v>Motion Sensor</v>
      </c>
      <c r="E681" s="15">
        <v>1</v>
      </c>
      <c r="F681" s="15" t="s">
        <v>3283</v>
      </c>
      <c r="G681" s="15" t="s">
        <v>3286</v>
      </c>
      <c r="H681" s="15" t="s">
        <v>3275</v>
      </c>
      <c r="I681" s="15" t="s">
        <v>3286</v>
      </c>
    </row>
    <row r="682" spans="1:9" ht="15" customHeight="1" x14ac:dyDescent="0.25">
      <c r="A682" s="15" t="s">
        <v>3285</v>
      </c>
      <c r="B682" s="300" t="s">
        <v>3658</v>
      </c>
      <c r="C682" s="15" t="s">
        <v>2385</v>
      </c>
      <c r="D682" s="15" t="str">
        <f t="shared" si="10"/>
        <v>AlarmVoice Services</v>
      </c>
      <c r="E682" s="15">
        <v>1</v>
      </c>
      <c r="F682" s="15" t="s">
        <v>3283</v>
      </c>
      <c r="G682" s="15" t="s">
        <v>3286</v>
      </c>
      <c r="H682" s="15" t="s">
        <v>3275</v>
      </c>
      <c r="I682" s="15" t="s">
        <v>3286</v>
      </c>
    </row>
    <row r="683" spans="1:9" ht="15" customHeight="1" x14ac:dyDescent="0.25">
      <c r="A683" s="15" t="s">
        <v>3285</v>
      </c>
      <c r="B683" s="300" t="s">
        <v>3658</v>
      </c>
      <c r="C683" s="15" t="s">
        <v>573</v>
      </c>
      <c r="D683" s="15" t="str">
        <f t="shared" si="10"/>
        <v>Door/Window Sensor</v>
      </c>
      <c r="E683" s="15">
        <v>2</v>
      </c>
      <c r="F683" s="15" t="s">
        <v>3283</v>
      </c>
      <c r="G683" s="15" t="s">
        <v>3286</v>
      </c>
      <c r="H683" s="15" t="s">
        <v>3275</v>
      </c>
      <c r="I683" s="15" t="s">
        <v>3286</v>
      </c>
    </row>
    <row r="684" spans="1:9" ht="15" customHeight="1" x14ac:dyDescent="0.25">
      <c r="A684" s="15" t="s">
        <v>3285</v>
      </c>
      <c r="B684" s="300" t="s">
        <v>3658</v>
      </c>
      <c r="C684" s="15" t="s">
        <v>575</v>
      </c>
      <c r="D684" s="15" t="str">
        <f t="shared" si="10"/>
        <v>Motion Sensor</v>
      </c>
      <c r="E684" s="15">
        <v>1</v>
      </c>
      <c r="F684" s="15" t="s">
        <v>3283</v>
      </c>
      <c r="G684" s="15" t="s">
        <v>3286</v>
      </c>
      <c r="H684" s="15" t="s">
        <v>3275</v>
      </c>
      <c r="I684" s="15" t="s">
        <v>3286</v>
      </c>
    </row>
    <row r="685" spans="1:9" ht="15" customHeight="1" x14ac:dyDescent="0.25">
      <c r="A685" s="15" t="s">
        <v>3285</v>
      </c>
      <c r="B685" s="300" t="s">
        <v>3659</v>
      </c>
      <c r="C685" s="15" t="s">
        <v>2386</v>
      </c>
      <c r="D685" s="15" t="str">
        <f t="shared" si="10"/>
        <v>AlarmVoice Services</v>
      </c>
      <c r="E685" s="15">
        <v>1</v>
      </c>
      <c r="F685" s="15" t="s">
        <v>3283</v>
      </c>
      <c r="G685" s="15" t="s">
        <v>3286</v>
      </c>
      <c r="H685" s="15" t="s">
        <v>3275</v>
      </c>
      <c r="I685" s="15" t="s">
        <v>3286</v>
      </c>
    </row>
    <row r="686" spans="1:9" ht="15" customHeight="1" x14ac:dyDescent="0.25">
      <c r="A686" s="15" t="s">
        <v>3285</v>
      </c>
      <c r="B686" s="300" t="s">
        <v>3659</v>
      </c>
      <c r="C686" s="15" t="s">
        <v>4844</v>
      </c>
      <c r="D686" s="15" t="str">
        <f t="shared" si="10"/>
        <v>Door/Window Sensor</v>
      </c>
      <c r="E686" s="15">
        <v>2</v>
      </c>
      <c r="F686" s="15" t="s">
        <v>3283</v>
      </c>
      <c r="G686" s="15" t="s">
        <v>3286</v>
      </c>
      <c r="H686" s="15" t="s">
        <v>3275</v>
      </c>
      <c r="I686" s="15" t="s">
        <v>3286</v>
      </c>
    </row>
    <row r="687" spans="1:9" ht="15" customHeight="1" x14ac:dyDescent="0.25">
      <c r="A687" s="15" t="s">
        <v>3285</v>
      </c>
      <c r="B687" s="300" t="s">
        <v>3659</v>
      </c>
      <c r="C687" s="15" t="s">
        <v>4845</v>
      </c>
      <c r="D687" s="15" t="str">
        <f t="shared" si="10"/>
        <v>Motion Sensor IRP-9</v>
      </c>
      <c r="E687" s="15">
        <v>1</v>
      </c>
      <c r="F687" s="15" t="s">
        <v>3283</v>
      </c>
      <c r="G687" s="15" t="s">
        <v>3286</v>
      </c>
      <c r="H687" s="15" t="s">
        <v>3275</v>
      </c>
      <c r="I687" s="15" t="s">
        <v>3286</v>
      </c>
    </row>
    <row r="688" spans="1:9" ht="15" customHeight="1" x14ac:dyDescent="0.25">
      <c r="A688" s="15" t="s">
        <v>3285</v>
      </c>
      <c r="B688" s="300" t="s">
        <v>3659</v>
      </c>
      <c r="C688" s="15" t="s">
        <v>571</v>
      </c>
      <c r="D688" s="15" t="str">
        <f t="shared" si="10"/>
        <v>Keypad</v>
      </c>
      <c r="E688" s="15">
        <v>1</v>
      </c>
      <c r="F688" s="15" t="s">
        <v>3283</v>
      </c>
      <c r="G688" s="15" t="s">
        <v>3286</v>
      </c>
      <c r="H688" s="15" t="s">
        <v>3275</v>
      </c>
      <c r="I688" s="15" t="s">
        <v>3286</v>
      </c>
    </row>
    <row r="689" spans="1:9" ht="15" customHeight="1" x14ac:dyDescent="0.25">
      <c r="A689" s="15" t="s">
        <v>3285</v>
      </c>
      <c r="B689" s="300" t="s">
        <v>3660</v>
      </c>
      <c r="C689" s="15" t="s">
        <v>2386</v>
      </c>
      <c r="D689" s="15" t="str">
        <f t="shared" si="10"/>
        <v>AlarmVoice Services</v>
      </c>
      <c r="E689" s="15">
        <v>1</v>
      </c>
      <c r="F689" s="15" t="s">
        <v>3283</v>
      </c>
      <c r="G689" s="15" t="s">
        <v>3286</v>
      </c>
      <c r="H689" s="15" t="s">
        <v>3275</v>
      </c>
      <c r="I689" s="15" t="s">
        <v>3286</v>
      </c>
    </row>
    <row r="690" spans="1:9" ht="15" customHeight="1" x14ac:dyDescent="0.25">
      <c r="A690" s="15" t="s">
        <v>3285</v>
      </c>
      <c r="B690" s="300" t="s">
        <v>3660</v>
      </c>
      <c r="C690" s="15" t="s">
        <v>573</v>
      </c>
      <c r="D690" s="15" t="str">
        <f t="shared" si="10"/>
        <v>Door/Window Sensor</v>
      </c>
      <c r="E690" s="15">
        <v>1</v>
      </c>
      <c r="F690" s="15" t="s">
        <v>3283</v>
      </c>
      <c r="G690" s="15" t="s">
        <v>3286</v>
      </c>
      <c r="H690" s="15" t="s">
        <v>3275</v>
      </c>
      <c r="I690" s="15" t="s">
        <v>3286</v>
      </c>
    </row>
    <row r="691" spans="1:9" ht="15" customHeight="1" x14ac:dyDescent="0.25">
      <c r="A691" s="15" t="s">
        <v>3285</v>
      </c>
      <c r="B691" s="300" t="s">
        <v>3660</v>
      </c>
      <c r="C691" s="15" t="s">
        <v>575</v>
      </c>
      <c r="D691" s="15" t="str">
        <f t="shared" si="10"/>
        <v>Motion Sensor</v>
      </c>
      <c r="E691" s="15">
        <v>1</v>
      </c>
      <c r="F691" s="15" t="s">
        <v>3283</v>
      </c>
      <c r="G691" s="15" t="s">
        <v>3286</v>
      </c>
      <c r="H691" s="15" t="s">
        <v>3275</v>
      </c>
      <c r="I691" s="15" t="s">
        <v>3286</v>
      </c>
    </row>
    <row r="692" spans="1:9" ht="15" customHeight="1" x14ac:dyDescent="0.25">
      <c r="A692" s="15" t="s">
        <v>3285</v>
      </c>
      <c r="B692" s="300" t="s">
        <v>3660</v>
      </c>
      <c r="C692" s="15" t="s">
        <v>571</v>
      </c>
      <c r="D692" s="15" t="str">
        <f t="shared" si="10"/>
        <v>Keypad</v>
      </c>
      <c r="E692" s="15">
        <v>1</v>
      </c>
      <c r="F692" s="15" t="s">
        <v>3283</v>
      </c>
      <c r="G692" s="15" t="s">
        <v>3286</v>
      </c>
      <c r="H692" s="15" t="s">
        <v>3275</v>
      </c>
      <c r="I692" s="15" t="s">
        <v>3286</v>
      </c>
    </row>
    <row r="693" spans="1:9" ht="15" customHeight="1" x14ac:dyDescent="0.25">
      <c r="A693" s="15" t="s">
        <v>3285</v>
      </c>
      <c r="B693" s="300" t="s">
        <v>3661</v>
      </c>
      <c r="C693" s="15" t="s">
        <v>2386</v>
      </c>
      <c r="D693" s="15" t="str">
        <f t="shared" si="10"/>
        <v>AlarmVoice Services</v>
      </c>
      <c r="E693" s="15">
        <v>1</v>
      </c>
      <c r="F693" s="15" t="s">
        <v>3283</v>
      </c>
      <c r="G693" s="15" t="s">
        <v>3286</v>
      </c>
      <c r="H693" s="15" t="s">
        <v>3275</v>
      </c>
      <c r="I693" s="15" t="s">
        <v>3286</v>
      </c>
    </row>
    <row r="694" spans="1:9" ht="15" customHeight="1" x14ac:dyDescent="0.25">
      <c r="A694" s="15" t="s">
        <v>3285</v>
      </c>
      <c r="B694" s="300" t="s">
        <v>3661</v>
      </c>
      <c r="C694" s="15" t="s">
        <v>4844</v>
      </c>
      <c r="D694" s="15" t="str">
        <f t="shared" si="10"/>
        <v>Door/Window Sensor</v>
      </c>
      <c r="E694" s="15">
        <v>1</v>
      </c>
      <c r="F694" s="15" t="s">
        <v>3283</v>
      </c>
      <c r="G694" s="15" t="s">
        <v>3286</v>
      </c>
      <c r="H694" s="15" t="s">
        <v>3275</v>
      </c>
      <c r="I694" s="15" t="s">
        <v>3286</v>
      </c>
    </row>
    <row r="695" spans="1:9" ht="15" customHeight="1" x14ac:dyDescent="0.25">
      <c r="A695" s="15" t="s">
        <v>3285</v>
      </c>
      <c r="B695" s="300" t="s">
        <v>3661</v>
      </c>
      <c r="C695" s="15" t="s">
        <v>4845</v>
      </c>
      <c r="D695" s="15" t="str">
        <f t="shared" si="10"/>
        <v>Motion Sensor IRP-9</v>
      </c>
      <c r="E695" s="15">
        <v>1</v>
      </c>
      <c r="F695" s="15" t="s">
        <v>3283</v>
      </c>
      <c r="G695" s="15" t="s">
        <v>3286</v>
      </c>
      <c r="H695" s="15" t="s">
        <v>3275</v>
      </c>
      <c r="I695" s="15" t="s">
        <v>3286</v>
      </c>
    </row>
    <row r="696" spans="1:9" ht="15" customHeight="1" x14ac:dyDescent="0.25">
      <c r="A696" s="15" t="s">
        <v>3285</v>
      </c>
      <c r="B696" s="300" t="s">
        <v>3661</v>
      </c>
      <c r="C696" s="15" t="s">
        <v>571</v>
      </c>
      <c r="D696" s="15" t="str">
        <f t="shared" si="10"/>
        <v>Keypad</v>
      </c>
      <c r="E696" s="15">
        <v>1</v>
      </c>
      <c r="F696" s="15" t="s">
        <v>3283</v>
      </c>
      <c r="G696" s="15" t="s">
        <v>3286</v>
      </c>
      <c r="H696" s="15" t="s">
        <v>3275</v>
      </c>
      <c r="I696" s="15" t="s">
        <v>3286</v>
      </c>
    </row>
    <row r="697" spans="1:9" ht="15" customHeight="1" x14ac:dyDescent="0.25">
      <c r="A697" s="15" t="s">
        <v>3285</v>
      </c>
      <c r="B697" s="300" t="s">
        <v>3662</v>
      </c>
      <c r="C697" s="15" t="s">
        <v>2345</v>
      </c>
      <c r="D697" s="15" t="str">
        <f t="shared" si="10"/>
        <v>EVS Control Unit</v>
      </c>
      <c r="E697" s="15">
        <v>1</v>
      </c>
      <c r="F697" s="15" t="s">
        <v>3283</v>
      </c>
      <c r="G697" s="15" t="s">
        <v>3286</v>
      </c>
      <c r="H697" s="15" t="s">
        <v>3275</v>
      </c>
      <c r="I697" s="15" t="s">
        <v>3286</v>
      </c>
    </row>
    <row r="698" spans="1:9" ht="15" customHeight="1" x14ac:dyDescent="0.25">
      <c r="A698" s="15" t="s">
        <v>3285</v>
      </c>
      <c r="B698" s="300" t="s">
        <v>3662</v>
      </c>
      <c r="C698" s="15" t="s">
        <v>573</v>
      </c>
      <c r="D698" s="15" t="str">
        <f t="shared" si="10"/>
        <v>Door/Window Sensor</v>
      </c>
      <c r="E698" s="15">
        <v>1</v>
      </c>
      <c r="F698" s="15" t="s">
        <v>3283</v>
      </c>
      <c r="G698" s="15" t="s">
        <v>3286</v>
      </c>
      <c r="H698" s="15" t="s">
        <v>3275</v>
      </c>
      <c r="I698" s="15" t="s">
        <v>3286</v>
      </c>
    </row>
    <row r="699" spans="1:9" ht="15" customHeight="1" x14ac:dyDescent="0.25">
      <c r="A699" s="15" t="s">
        <v>3285</v>
      </c>
      <c r="B699" s="300" t="s">
        <v>3662</v>
      </c>
      <c r="C699" s="15" t="s">
        <v>575</v>
      </c>
      <c r="D699" s="15" t="str">
        <f t="shared" si="10"/>
        <v>Motion Sensor</v>
      </c>
      <c r="E699" s="15">
        <v>1</v>
      </c>
      <c r="F699" s="15" t="s">
        <v>3283</v>
      </c>
      <c r="G699" s="15" t="s">
        <v>3286</v>
      </c>
      <c r="H699" s="15" t="s">
        <v>3275</v>
      </c>
      <c r="I699" s="15" t="s">
        <v>3286</v>
      </c>
    </row>
    <row r="700" spans="1:9" ht="15" customHeight="1" x14ac:dyDescent="0.25">
      <c r="A700" s="15" t="s">
        <v>3285</v>
      </c>
      <c r="B700" s="300" t="s">
        <v>3662</v>
      </c>
      <c r="C700" s="15" t="s">
        <v>569</v>
      </c>
      <c r="D700" s="15" t="str">
        <f t="shared" si="10"/>
        <v>DX Key Fob</v>
      </c>
      <c r="E700" s="15">
        <v>2</v>
      </c>
      <c r="F700" s="15" t="s">
        <v>3283</v>
      </c>
      <c r="G700" s="15" t="s">
        <v>3286</v>
      </c>
      <c r="H700" s="15" t="s">
        <v>3275</v>
      </c>
      <c r="I700" s="15" t="s">
        <v>3286</v>
      </c>
    </row>
    <row r="701" spans="1:9" ht="15" customHeight="1" x14ac:dyDescent="0.25">
      <c r="A701" s="15" t="s">
        <v>3285</v>
      </c>
      <c r="B701" s="300" t="s">
        <v>3663</v>
      </c>
      <c r="C701" s="15" t="s">
        <v>2363</v>
      </c>
      <c r="D701" s="15" t="str">
        <f t="shared" si="10"/>
        <v>Alarm Services</v>
      </c>
      <c r="E701" s="15">
        <v>1</v>
      </c>
      <c r="F701" s="15" t="s">
        <v>3283</v>
      </c>
      <c r="G701" s="15" t="s">
        <v>3286</v>
      </c>
      <c r="H701" s="15" t="s">
        <v>3275</v>
      </c>
      <c r="I701" s="15" t="s">
        <v>3286</v>
      </c>
    </row>
    <row r="702" spans="1:9" ht="15" customHeight="1" x14ac:dyDescent="0.25">
      <c r="A702" s="15" t="s">
        <v>3285</v>
      </c>
      <c r="B702" s="300" t="s">
        <v>3663</v>
      </c>
      <c r="C702" s="15" t="s">
        <v>242</v>
      </c>
      <c r="D702" s="15" t="str">
        <f t="shared" si="10"/>
        <v>Power Series ADC SEM100 3G Telus Sys</v>
      </c>
      <c r="E702" s="15">
        <v>1</v>
      </c>
      <c r="F702" s="15" t="s">
        <v>3283</v>
      </c>
      <c r="G702" s="15" t="s">
        <v>3286</v>
      </c>
      <c r="H702" s="15" t="s">
        <v>3275</v>
      </c>
      <c r="I702" s="15" t="s">
        <v>3286</v>
      </c>
    </row>
    <row r="703" spans="1:9" ht="15" customHeight="1" x14ac:dyDescent="0.25">
      <c r="A703" s="15" t="s">
        <v>3285</v>
      </c>
      <c r="B703" s="300" t="s">
        <v>3664</v>
      </c>
      <c r="C703" s="15" t="s">
        <v>2363</v>
      </c>
      <c r="D703" s="15" t="str">
        <f t="shared" si="10"/>
        <v>Alarm Services</v>
      </c>
      <c r="E703" s="15">
        <v>1</v>
      </c>
      <c r="F703" s="15" t="s">
        <v>3283</v>
      </c>
      <c r="G703" s="15" t="s">
        <v>3286</v>
      </c>
      <c r="H703" s="15" t="s">
        <v>3275</v>
      </c>
      <c r="I703" s="15" t="s">
        <v>3286</v>
      </c>
    </row>
    <row r="704" spans="1:9" ht="15" customHeight="1" x14ac:dyDescent="0.25">
      <c r="A704" s="15" t="s">
        <v>3285</v>
      </c>
      <c r="B704" s="300" t="s">
        <v>3665</v>
      </c>
      <c r="C704" s="15" t="s">
        <v>559</v>
      </c>
      <c r="D704" s="15" t="str">
        <f t="shared" si="10"/>
        <v>Alarm Services with No Line</v>
      </c>
      <c r="E704" s="15">
        <v>1</v>
      </c>
      <c r="F704" s="15" t="s">
        <v>3283</v>
      </c>
      <c r="G704" s="15" t="s">
        <v>3286</v>
      </c>
      <c r="H704" s="15" t="s">
        <v>3275</v>
      </c>
      <c r="I704" s="15" t="s">
        <v>3286</v>
      </c>
    </row>
    <row r="705" spans="1:9" ht="15" customHeight="1" x14ac:dyDescent="0.25">
      <c r="A705" s="15" t="s">
        <v>3285</v>
      </c>
      <c r="B705" s="300" t="s">
        <v>3665</v>
      </c>
      <c r="C705" s="15" t="s">
        <v>571</v>
      </c>
      <c r="D705" s="15" t="str">
        <f t="shared" si="10"/>
        <v>Keypad</v>
      </c>
      <c r="E705" s="15">
        <v>1</v>
      </c>
      <c r="F705" s="15" t="s">
        <v>3283</v>
      </c>
      <c r="G705" s="15" t="s">
        <v>3286</v>
      </c>
      <c r="H705" s="15" t="s">
        <v>3275</v>
      </c>
      <c r="I705" s="15" t="s">
        <v>3286</v>
      </c>
    </row>
    <row r="706" spans="1:9" ht="15" customHeight="1" x14ac:dyDescent="0.25">
      <c r="A706" s="15" t="s">
        <v>3285</v>
      </c>
      <c r="B706" s="300" t="s">
        <v>3665</v>
      </c>
      <c r="C706" s="15" t="s">
        <v>573</v>
      </c>
      <c r="D706" s="15" t="str">
        <f t="shared" ref="D706:D769" si="11">VLOOKUP(C706,masterdata,3,0)</f>
        <v>Door/Window Sensor</v>
      </c>
      <c r="E706" s="15">
        <v>1</v>
      </c>
      <c r="F706" s="15" t="s">
        <v>3283</v>
      </c>
      <c r="G706" s="15" t="s">
        <v>3286</v>
      </c>
      <c r="H706" s="15" t="s">
        <v>3275</v>
      </c>
      <c r="I706" s="15" t="s">
        <v>3286</v>
      </c>
    </row>
    <row r="707" spans="1:9" ht="15" customHeight="1" x14ac:dyDescent="0.25">
      <c r="A707" s="15" t="s">
        <v>3285</v>
      </c>
      <c r="B707" s="300" t="s">
        <v>3665</v>
      </c>
      <c r="C707" s="15" t="s">
        <v>575</v>
      </c>
      <c r="D707" s="15" t="str">
        <f t="shared" si="11"/>
        <v>Motion Sensor</v>
      </c>
      <c r="E707" s="15">
        <v>1</v>
      </c>
      <c r="F707" s="15" t="s">
        <v>3283</v>
      </c>
      <c r="G707" s="15" t="s">
        <v>3286</v>
      </c>
      <c r="H707" s="15" t="s">
        <v>3275</v>
      </c>
      <c r="I707" s="15" t="s">
        <v>3286</v>
      </c>
    </row>
    <row r="708" spans="1:9" ht="15" customHeight="1" x14ac:dyDescent="0.25">
      <c r="A708" s="15" t="s">
        <v>3285</v>
      </c>
      <c r="B708" s="300" t="s">
        <v>3665</v>
      </c>
      <c r="C708" s="15" t="s">
        <v>563</v>
      </c>
      <c r="D708" s="15" t="str">
        <f t="shared" si="11"/>
        <v>DigiPlus Service</v>
      </c>
      <c r="E708" s="15">
        <v>1</v>
      </c>
      <c r="F708" s="15" t="s">
        <v>3283</v>
      </c>
      <c r="G708" s="15" t="s">
        <v>3286</v>
      </c>
      <c r="H708" s="15" t="s">
        <v>3275</v>
      </c>
      <c r="I708" s="15" t="s">
        <v>3286</v>
      </c>
    </row>
    <row r="709" spans="1:9" ht="15" customHeight="1" x14ac:dyDescent="0.25">
      <c r="A709" s="15" t="s">
        <v>3285</v>
      </c>
      <c r="B709" s="300" t="s">
        <v>3665</v>
      </c>
      <c r="C709" s="15" t="s">
        <v>2317</v>
      </c>
      <c r="D709" s="15" t="str">
        <f t="shared" si="11"/>
        <v>Lawn Sign - AlarmForce</v>
      </c>
      <c r="E709" s="15">
        <v>1</v>
      </c>
      <c r="F709" s="15" t="s">
        <v>3283</v>
      </c>
      <c r="G709" s="15" t="s">
        <v>3286</v>
      </c>
      <c r="H709" s="15" t="s">
        <v>3275</v>
      </c>
      <c r="I709" s="15" t="s">
        <v>3286</v>
      </c>
    </row>
    <row r="710" spans="1:9" ht="15" customHeight="1" x14ac:dyDescent="0.25">
      <c r="A710" s="15" t="s">
        <v>3285</v>
      </c>
      <c r="B710" s="300" t="s">
        <v>3666</v>
      </c>
      <c r="C710" s="15" t="s">
        <v>2308</v>
      </c>
      <c r="D710" s="15" t="str">
        <f t="shared" si="11"/>
        <v>Alarm Services with No Line</v>
      </c>
      <c r="E710" s="15">
        <v>1</v>
      </c>
      <c r="F710" s="15" t="s">
        <v>3283</v>
      </c>
      <c r="G710" s="15" t="s">
        <v>3286</v>
      </c>
      <c r="H710" s="15" t="s">
        <v>3275</v>
      </c>
      <c r="I710" s="15" t="s">
        <v>3286</v>
      </c>
    </row>
    <row r="711" spans="1:9" ht="15" customHeight="1" x14ac:dyDescent="0.25">
      <c r="A711" s="15" t="s">
        <v>3285</v>
      </c>
      <c r="B711" s="300" t="s">
        <v>3666</v>
      </c>
      <c r="C711" s="15" t="s">
        <v>571</v>
      </c>
      <c r="D711" s="15" t="str">
        <f t="shared" si="11"/>
        <v>Keypad</v>
      </c>
      <c r="E711" s="15">
        <v>1</v>
      </c>
      <c r="F711" s="15" t="s">
        <v>3283</v>
      </c>
      <c r="G711" s="15" t="s">
        <v>3286</v>
      </c>
      <c r="H711" s="15" t="s">
        <v>3275</v>
      </c>
      <c r="I711" s="15" t="s">
        <v>3286</v>
      </c>
    </row>
    <row r="712" spans="1:9" ht="15" customHeight="1" x14ac:dyDescent="0.25">
      <c r="A712" s="15" t="s">
        <v>3285</v>
      </c>
      <c r="B712" s="300" t="s">
        <v>3666</v>
      </c>
      <c r="C712" s="15" t="s">
        <v>573</v>
      </c>
      <c r="D712" s="15" t="str">
        <f t="shared" si="11"/>
        <v>Door/Window Sensor</v>
      </c>
      <c r="E712" s="15">
        <v>1</v>
      </c>
      <c r="F712" s="15" t="s">
        <v>3283</v>
      </c>
      <c r="G712" s="15" t="s">
        <v>3286</v>
      </c>
      <c r="H712" s="15" t="s">
        <v>3275</v>
      </c>
      <c r="I712" s="15" t="s">
        <v>3286</v>
      </c>
    </row>
    <row r="713" spans="1:9" ht="15" customHeight="1" x14ac:dyDescent="0.25">
      <c r="A713" s="15" t="s">
        <v>3285</v>
      </c>
      <c r="B713" s="300" t="s">
        <v>3666</v>
      </c>
      <c r="C713" s="15" t="s">
        <v>575</v>
      </c>
      <c r="D713" s="15" t="str">
        <f t="shared" si="11"/>
        <v>Motion Sensor</v>
      </c>
      <c r="E713" s="15">
        <v>1</v>
      </c>
      <c r="F713" s="15" t="s">
        <v>3283</v>
      </c>
      <c r="G713" s="15" t="s">
        <v>3286</v>
      </c>
      <c r="H713" s="15" t="s">
        <v>3275</v>
      </c>
      <c r="I713" s="15" t="s">
        <v>3286</v>
      </c>
    </row>
    <row r="714" spans="1:9" ht="15" customHeight="1" x14ac:dyDescent="0.25">
      <c r="A714" s="15" t="s">
        <v>3285</v>
      </c>
      <c r="B714" s="300" t="s">
        <v>3666</v>
      </c>
      <c r="C714" s="15" t="s">
        <v>2337</v>
      </c>
      <c r="D714" s="15" t="str">
        <f t="shared" si="11"/>
        <v>Cellular Radio - AlarmForce</v>
      </c>
      <c r="E714" s="15">
        <v>1</v>
      </c>
      <c r="F714" s="15" t="s">
        <v>3283</v>
      </c>
      <c r="G714" s="15" t="s">
        <v>3286</v>
      </c>
      <c r="H714" s="15" t="s">
        <v>3275</v>
      </c>
      <c r="I714" s="15" t="s">
        <v>3286</v>
      </c>
    </row>
    <row r="715" spans="1:9" ht="15" customHeight="1" x14ac:dyDescent="0.25">
      <c r="A715" s="15" t="s">
        <v>3285</v>
      </c>
      <c r="B715" s="300" t="s">
        <v>3666</v>
      </c>
      <c r="C715" s="15" t="s">
        <v>2317</v>
      </c>
      <c r="D715" s="15" t="str">
        <f t="shared" si="11"/>
        <v>Lawn Sign - AlarmForce</v>
      </c>
      <c r="E715" s="15">
        <v>1</v>
      </c>
      <c r="F715" s="15" t="s">
        <v>3283</v>
      </c>
      <c r="G715" s="15" t="s">
        <v>3286</v>
      </c>
      <c r="H715" s="15" t="s">
        <v>3275</v>
      </c>
      <c r="I715" s="15" t="s">
        <v>3286</v>
      </c>
    </row>
    <row r="716" spans="1:9" ht="15" customHeight="1" x14ac:dyDescent="0.25">
      <c r="A716" s="15" t="s">
        <v>3285</v>
      </c>
      <c r="B716" s="300" t="s">
        <v>3666</v>
      </c>
      <c r="C716" s="15" t="s">
        <v>208</v>
      </c>
      <c r="D716" s="15" t="str">
        <f t="shared" si="11"/>
        <v>WIFI D-LINK N 300 Router</v>
      </c>
      <c r="E716" s="15">
        <v>1</v>
      </c>
      <c r="F716" s="15" t="s">
        <v>3283</v>
      </c>
      <c r="G716" s="15" t="s">
        <v>3286</v>
      </c>
      <c r="H716" s="15" t="s">
        <v>3275</v>
      </c>
      <c r="I716" s="15" t="s">
        <v>3286</v>
      </c>
    </row>
    <row r="717" spans="1:9" ht="15" customHeight="1" x14ac:dyDescent="0.25">
      <c r="A717" s="15" t="s">
        <v>3285</v>
      </c>
      <c r="B717" s="300" t="s">
        <v>3667</v>
      </c>
      <c r="C717" s="15" t="s">
        <v>971</v>
      </c>
      <c r="D717" s="15" t="str">
        <f t="shared" si="11"/>
        <v>AlarmCare Home Base Kit - ACC</v>
      </c>
      <c r="E717" s="15">
        <v>1</v>
      </c>
      <c r="F717" s="15" t="s">
        <v>3283</v>
      </c>
      <c r="G717" s="15" t="s">
        <v>3286</v>
      </c>
      <c r="H717" s="15" t="s">
        <v>3275</v>
      </c>
      <c r="I717" s="15" t="s">
        <v>3286</v>
      </c>
    </row>
    <row r="718" spans="1:9" ht="15" customHeight="1" x14ac:dyDescent="0.25">
      <c r="A718" s="15" t="s">
        <v>3285</v>
      </c>
      <c r="B718" s="300" t="s">
        <v>3667</v>
      </c>
      <c r="C718" s="15" t="s">
        <v>972</v>
      </c>
      <c r="D718" s="15" t="str">
        <f t="shared" si="11"/>
        <v>Panic Pendant - Necklace (Medical Alert at Home)</v>
      </c>
      <c r="E718" s="15">
        <v>1</v>
      </c>
      <c r="F718" s="15" t="s">
        <v>3283</v>
      </c>
      <c r="G718" s="15" t="s">
        <v>3286</v>
      </c>
      <c r="H718" s="15" t="s">
        <v>3275</v>
      </c>
      <c r="I718" s="15" t="s">
        <v>3286</v>
      </c>
    </row>
    <row r="719" spans="1:9" ht="15" customHeight="1" x14ac:dyDescent="0.25">
      <c r="A719" s="15" t="s">
        <v>3285</v>
      </c>
      <c r="B719" s="300" t="s">
        <v>3668</v>
      </c>
      <c r="C719" s="15" t="s">
        <v>2866</v>
      </c>
      <c r="D719" s="15" t="str">
        <f t="shared" si="11"/>
        <v>AlarmCare EVS Release 1</v>
      </c>
      <c r="E719" s="15">
        <v>1</v>
      </c>
      <c r="F719" s="15" t="s">
        <v>3283</v>
      </c>
      <c r="G719" s="15" t="s">
        <v>3286</v>
      </c>
      <c r="H719" s="15" t="s">
        <v>3275</v>
      </c>
      <c r="I719" s="15" t="s">
        <v>3286</v>
      </c>
    </row>
    <row r="720" spans="1:9" ht="15" customHeight="1" x14ac:dyDescent="0.25">
      <c r="A720" s="15" t="s">
        <v>3285</v>
      </c>
      <c r="B720" s="300" t="s">
        <v>3668</v>
      </c>
      <c r="C720" s="15" t="s">
        <v>974</v>
      </c>
      <c r="D720" s="15" t="str">
        <f t="shared" si="11"/>
        <v>Fall Sensor Pendant (Medical Alert at Home)</v>
      </c>
      <c r="E720" s="15">
        <v>1</v>
      </c>
      <c r="F720" s="15" t="s">
        <v>3283</v>
      </c>
      <c r="G720" s="15" t="s">
        <v>3286</v>
      </c>
      <c r="H720" s="15" t="s">
        <v>3275</v>
      </c>
      <c r="I720" s="15" t="s">
        <v>3286</v>
      </c>
    </row>
    <row r="721" spans="1:9" ht="15" customHeight="1" x14ac:dyDescent="0.25">
      <c r="A721" s="15" t="s">
        <v>3285</v>
      </c>
      <c r="B721" s="300" t="s">
        <v>3669</v>
      </c>
      <c r="C721" s="15" t="s">
        <v>3795</v>
      </c>
      <c r="D721" s="15" t="str">
        <f t="shared" si="11"/>
        <v>AlarmVoice Services</v>
      </c>
      <c r="E721" s="15">
        <v>1</v>
      </c>
      <c r="F721" s="15" t="s">
        <v>3283</v>
      </c>
      <c r="G721" s="15" t="s">
        <v>3286</v>
      </c>
      <c r="H721" s="15" t="s">
        <v>3275</v>
      </c>
      <c r="I721" s="15" t="s">
        <v>3286</v>
      </c>
    </row>
    <row r="722" spans="1:9" ht="15" customHeight="1" x14ac:dyDescent="0.25">
      <c r="A722" s="15" t="s">
        <v>3285</v>
      </c>
      <c r="B722" s="300" t="s">
        <v>3669</v>
      </c>
      <c r="C722" s="15" t="s">
        <v>573</v>
      </c>
      <c r="D722" s="15" t="str">
        <f t="shared" si="11"/>
        <v>Door/Window Sensor</v>
      </c>
      <c r="E722" s="15">
        <v>2</v>
      </c>
      <c r="F722" s="15" t="s">
        <v>3283</v>
      </c>
      <c r="G722" s="15" t="s">
        <v>3286</v>
      </c>
      <c r="H722" s="15" t="s">
        <v>3275</v>
      </c>
      <c r="I722" s="15" t="s">
        <v>3286</v>
      </c>
    </row>
    <row r="723" spans="1:9" ht="15" customHeight="1" x14ac:dyDescent="0.25">
      <c r="A723" s="15" t="s">
        <v>3285</v>
      </c>
      <c r="B723" s="300" t="s">
        <v>3669</v>
      </c>
      <c r="C723" s="15" t="s">
        <v>575</v>
      </c>
      <c r="D723" s="15" t="str">
        <f t="shared" si="11"/>
        <v>Motion Sensor</v>
      </c>
      <c r="E723" s="15">
        <v>1</v>
      </c>
      <c r="F723" s="15" t="s">
        <v>3283</v>
      </c>
      <c r="G723" s="15" t="s">
        <v>3286</v>
      </c>
      <c r="H723" s="15" t="s">
        <v>3275</v>
      </c>
      <c r="I723" s="15" t="s">
        <v>3286</v>
      </c>
    </row>
    <row r="724" spans="1:9" ht="15" customHeight="1" x14ac:dyDescent="0.25">
      <c r="A724" s="15" t="s">
        <v>3285</v>
      </c>
      <c r="B724" s="300" t="s">
        <v>3669</v>
      </c>
      <c r="C724" s="15" t="s">
        <v>571</v>
      </c>
      <c r="D724" s="15" t="str">
        <f t="shared" si="11"/>
        <v>Keypad</v>
      </c>
      <c r="E724" s="15">
        <v>1</v>
      </c>
      <c r="F724" s="15" t="s">
        <v>3283</v>
      </c>
      <c r="G724" s="15" t="s">
        <v>3286</v>
      </c>
      <c r="H724" s="15" t="s">
        <v>3275</v>
      </c>
      <c r="I724" s="15" t="s">
        <v>3286</v>
      </c>
    </row>
    <row r="725" spans="1:9" ht="15" customHeight="1" x14ac:dyDescent="0.25">
      <c r="A725" s="15" t="s">
        <v>3285</v>
      </c>
      <c r="B725" s="300" t="s">
        <v>3670</v>
      </c>
      <c r="C725" s="311" t="s">
        <v>899</v>
      </c>
      <c r="D725" s="15" t="str">
        <f t="shared" si="11"/>
        <v>2GIG GC2 Touchscreen control panel</v>
      </c>
      <c r="E725" s="15">
        <v>1</v>
      </c>
      <c r="F725" s="15" t="s">
        <v>3283</v>
      </c>
      <c r="G725" s="15" t="s">
        <v>3286</v>
      </c>
      <c r="H725" s="15" t="s">
        <v>3275</v>
      </c>
      <c r="I725" s="15" t="s">
        <v>3286</v>
      </c>
    </row>
    <row r="726" spans="1:9" ht="15" customHeight="1" x14ac:dyDescent="0.25">
      <c r="A726" s="15" t="s">
        <v>3285</v>
      </c>
      <c r="B726" s="300" t="s">
        <v>3671</v>
      </c>
      <c r="C726" s="311" t="s">
        <v>899</v>
      </c>
      <c r="D726" s="15" t="str">
        <f t="shared" si="11"/>
        <v>2GIG GC2 Touchscreen control panel</v>
      </c>
      <c r="E726" s="15">
        <v>1</v>
      </c>
      <c r="F726" s="15" t="s">
        <v>3283</v>
      </c>
      <c r="G726" s="15" t="s">
        <v>3286</v>
      </c>
      <c r="H726" s="15" t="s">
        <v>3275</v>
      </c>
      <c r="I726" s="15" t="s">
        <v>3286</v>
      </c>
    </row>
    <row r="727" spans="1:9" ht="15" customHeight="1" x14ac:dyDescent="0.25">
      <c r="A727" s="15" t="s">
        <v>3285</v>
      </c>
      <c r="B727" s="300" t="s">
        <v>3671</v>
      </c>
      <c r="C727" s="311" t="s">
        <v>54</v>
      </c>
      <c r="D727" s="15" t="str">
        <f t="shared" si="11"/>
        <v>Door Contact</v>
      </c>
      <c r="E727" s="15">
        <v>2</v>
      </c>
      <c r="F727" s="15" t="s">
        <v>3283</v>
      </c>
      <c r="G727" s="15" t="s">
        <v>3286</v>
      </c>
      <c r="H727" s="15" t="s">
        <v>3275</v>
      </c>
      <c r="I727" s="15" t="s">
        <v>3286</v>
      </c>
    </row>
    <row r="728" spans="1:9" ht="15" customHeight="1" x14ac:dyDescent="0.25">
      <c r="A728" s="15" t="s">
        <v>3285</v>
      </c>
      <c r="B728" s="300" t="s">
        <v>3671</v>
      </c>
      <c r="C728" s="311" t="s">
        <v>206</v>
      </c>
      <c r="D728" s="15" t="str">
        <f t="shared" si="11"/>
        <v>2 way voice response</v>
      </c>
      <c r="E728" s="15">
        <v>1</v>
      </c>
      <c r="F728" s="15" t="s">
        <v>3283</v>
      </c>
      <c r="G728" s="15" t="s">
        <v>3286</v>
      </c>
      <c r="H728" s="15" t="s">
        <v>3275</v>
      </c>
      <c r="I728" s="15" t="s">
        <v>3286</v>
      </c>
    </row>
    <row r="729" spans="1:9" ht="15" customHeight="1" x14ac:dyDescent="0.25">
      <c r="A729" s="15" t="s">
        <v>3285</v>
      </c>
      <c r="B729" s="300" t="s">
        <v>3671</v>
      </c>
      <c r="C729" s="311" t="s">
        <v>129</v>
      </c>
      <c r="D729" s="15" t="str">
        <f t="shared" si="11"/>
        <v>Mobile App</v>
      </c>
      <c r="E729" s="15">
        <v>1</v>
      </c>
      <c r="F729" s="15" t="s">
        <v>3283</v>
      </c>
      <c r="G729" s="15" t="s">
        <v>3286</v>
      </c>
      <c r="H729" s="15" t="s">
        <v>3275</v>
      </c>
      <c r="I729" s="15" t="s">
        <v>3286</v>
      </c>
    </row>
    <row r="730" spans="1:9" ht="15" customHeight="1" x14ac:dyDescent="0.25">
      <c r="A730" s="15" t="s">
        <v>3285</v>
      </c>
      <c r="B730" s="300" t="s">
        <v>3671</v>
      </c>
      <c r="C730" s="311" t="s">
        <v>61</v>
      </c>
      <c r="D730" s="15" t="str">
        <f t="shared" si="11"/>
        <v>Motion Detector</v>
      </c>
      <c r="E730" s="15">
        <v>1</v>
      </c>
      <c r="F730" s="15" t="s">
        <v>3283</v>
      </c>
      <c r="G730" s="15" t="s">
        <v>3286</v>
      </c>
      <c r="H730" s="15" t="s">
        <v>3275</v>
      </c>
      <c r="I730" s="15" t="s">
        <v>3286</v>
      </c>
    </row>
    <row r="731" spans="1:9" ht="15" customHeight="1" x14ac:dyDescent="0.25">
      <c r="A731" s="15" t="s">
        <v>3285</v>
      </c>
      <c r="B731" s="300" t="s">
        <v>3671</v>
      </c>
      <c r="C731" s="311" t="s">
        <v>205</v>
      </c>
      <c r="D731" s="15" t="str">
        <f t="shared" si="11"/>
        <v>2GIG 3G Cell Radio Module (Bell) with antenna</v>
      </c>
      <c r="E731" s="15">
        <v>1</v>
      </c>
      <c r="F731" s="15" t="s">
        <v>3283</v>
      </c>
      <c r="G731" s="15" t="s">
        <v>3286</v>
      </c>
      <c r="H731" s="15" t="s">
        <v>3275</v>
      </c>
      <c r="I731" s="15" t="s">
        <v>3286</v>
      </c>
    </row>
    <row r="732" spans="1:9" ht="15" customHeight="1" x14ac:dyDescent="0.25">
      <c r="A732" s="15" t="s">
        <v>3285</v>
      </c>
      <c r="B732" s="300" t="s">
        <v>3671</v>
      </c>
      <c r="C732" s="311" t="s">
        <v>499</v>
      </c>
      <c r="D732" s="15" t="str">
        <f t="shared" si="11"/>
        <v>Lawn Sign - Bell Smart Home Security English</v>
      </c>
      <c r="E732" s="15">
        <v>1</v>
      </c>
      <c r="F732" s="15" t="s">
        <v>3283</v>
      </c>
      <c r="G732" s="15" t="s">
        <v>3286</v>
      </c>
      <c r="H732" s="15" t="s">
        <v>3275</v>
      </c>
      <c r="I732" s="15" t="s">
        <v>3286</v>
      </c>
    </row>
    <row r="733" spans="1:9" ht="15" customHeight="1" x14ac:dyDescent="0.25">
      <c r="A733" s="15" t="s">
        <v>3285</v>
      </c>
      <c r="B733" s="300" t="s">
        <v>3672</v>
      </c>
      <c r="C733" s="311" t="s">
        <v>212</v>
      </c>
      <c r="D733" s="15" t="str">
        <f t="shared" si="11"/>
        <v>Simon XT Panel</v>
      </c>
      <c r="E733" s="15">
        <v>1</v>
      </c>
      <c r="F733" s="15" t="s">
        <v>3283</v>
      </c>
      <c r="G733" s="15" t="s">
        <v>3286</v>
      </c>
      <c r="H733" s="15" t="s">
        <v>3275</v>
      </c>
      <c r="I733" s="15" t="s">
        <v>3286</v>
      </c>
    </row>
    <row r="734" spans="1:9" ht="15" customHeight="1" x14ac:dyDescent="0.25">
      <c r="A734" s="15" t="s">
        <v>3285</v>
      </c>
      <c r="B734" s="300" t="s">
        <v>3672</v>
      </c>
      <c r="C734" s="311" t="s">
        <v>49</v>
      </c>
      <c r="D734" s="15" t="str">
        <f t="shared" si="11"/>
        <v>Door Contact</v>
      </c>
      <c r="E734" s="15">
        <v>2</v>
      </c>
      <c r="F734" s="15" t="s">
        <v>3283</v>
      </c>
      <c r="G734" s="15" t="s">
        <v>3286</v>
      </c>
      <c r="H734" s="15" t="s">
        <v>3275</v>
      </c>
      <c r="I734" s="15" t="s">
        <v>3286</v>
      </c>
    </row>
    <row r="735" spans="1:9" ht="15" customHeight="1" x14ac:dyDescent="0.25">
      <c r="A735" s="15" t="s">
        <v>3285</v>
      </c>
      <c r="B735" s="300" t="s">
        <v>3672</v>
      </c>
      <c r="C735" s="311" t="s">
        <v>42</v>
      </c>
      <c r="D735" s="15" t="str">
        <f t="shared" si="11"/>
        <v xml:space="preserve">Simon XT Wireless Passive Infrared Motion Detector </v>
      </c>
      <c r="E735" s="15">
        <v>1</v>
      </c>
      <c r="F735" s="15" t="s">
        <v>3283</v>
      </c>
      <c r="G735" s="15" t="s">
        <v>3286</v>
      </c>
      <c r="H735" s="15" t="s">
        <v>3275</v>
      </c>
      <c r="I735" s="15" t="s">
        <v>3286</v>
      </c>
    </row>
    <row r="736" spans="1:9" ht="15" customHeight="1" x14ac:dyDescent="0.25">
      <c r="A736" s="15" t="s">
        <v>3285</v>
      </c>
      <c r="B736" s="300" t="s">
        <v>3672</v>
      </c>
      <c r="C736" s="311" t="s">
        <v>206</v>
      </c>
      <c r="D736" s="15" t="str">
        <f t="shared" si="11"/>
        <v>2 way voice response</v>
      </c>
      <c r="E736" s="15">
        <v>1</v>
      </c>
      <c r="F736" s="15" t="s">
        <v>3283</v>
      </c>
      <c r="G736" s="15" t="s">
        <v>3286</v>
      </c>
      <c r="H736" s="15" t="s">
        <v>3275</v>
      </c>
      <c r="I736" s="15" t="s">
        <v>3286</v>
      </c>
    </row>
    <row r="737" spans="1:9" ht="15" customHeight="1" x14ac:dyDescent="0.25">
      <c r="A737" s="15" t="s">
        <v>3285</v>
      </c>
      <c r="B737" s="300" t="s">
        <v>3672</v>
      </c>
      <c r="C737" s="311" t="s">
        <v>866</v>
      </c>
      <c r="D737" s="15" t="str">
        <f t="shared" si="11"/>
        <v>Simon XT Bell SIM Radio</v>
      </c>
      <c r="E737" s="15">
        <v>1</v>
      </c>
      <c r="F737" s="15" t="s">
        <v>3283</v>
      </c>
      <c r="G737" s="15" t="s">
        <v>3286</v>
      </c>
      <c r="H737" s="15" t="s">
        <v>3275</v>
      </c>
      <c r="I737" s="15" t="s">
        <v>3286</v>
      </c>
    </row>
    <row r="738" spans="1:9" ht="15" customHeight="1" x14ac:dyDescent="0.25">
      <c r="A738" s="15" t="s">
        <v>3285</v>
      </c>
      <c r="B738" s="300" t="s">
        <v>3673</v>
      </c>
      <c r="C738" s="15" t="s">
        <v>899</v>
      </c>
      <c r="D738" s="15" t="str">
        <f t="shared" si="11"/>
        <v>2GIG GC2 Touchscreen control panel</v>
      </c>
      <c r="E738" s="15">
        <v>1</v>
      </c>
      <c r="F738" s="15" t="s">
        <v>3283</v>
      </c>
      <c r="G738" s="15" t="s">
        <v>3286</v>
      </c>
      <c r="H738" s="15" t="s">
        <v>3275</v>
      </c>
      <c r="I738" s="15" t="s">
        <v>3286</v>
      </c>
    </row>
    <row r="739" spans="1:9" ht="15" customHeight="1" x14ac:dyDescent="0.25">
      <c r="A739" s="15" t="s">
        <v>3285</v>
      </c>
      <c r="B739" s="300" t="s">
        <v>3673</v>
      </c>
      <c r="C739" s="15" t="s">
        <v>54</v>
      </c>
      <c r="D739" s="15" t="str">
        <f t="shared" si="11"/>
        <v>Door Contact</v>
      </c>
      <c r="E739" s="15">
        <v>2</v>
      </c>
      <c r="F739" s="15" t="s">
        <v>3283</v>
      </c>
      <c r="G739" s="15" t="s">
        <v>3286</v>
      </c>
      <c r="H739" s="15" t="s">
        <v>3275</v>
      </c>
      <c r="I739" s="15" t="s">
        <v>3286</v>
      </c>
    </row>
    <row r="740" spans="1:9" ht="15" customHeight="1" x14ac:dyDescent="0.25">
      <c r="A740" s="15" t="s">
        <v>3285</v>
      </c>
      <c r="B740" s="300" t="s">
        <v>3673</v>
      </c>
      <c r="C740" s="15" t="s">
        <v>206</v>
      </c>
      <c r="D740" s="15" t="str">
        <f t="shared" si="11"/>
        <v>2 way voice response</v>
      </c>
      <c r="E740" s="15">
        <v>1</v>
      </c>
      <c r="F740" s="15" t="s">
        <v>3283</v>
      </c>
      <c r="G740" s="15" t="s">
        <v>3286</v>
      </c>
      <c r="H740" s="15" t="s">
        <v>3275</v>
      </c>
      <c r="I740" s="15" t="s">
        <v>3286</v>
      </c>
    </row>
    <row r="741" spans="1:9" ht="15" customHeight="1" x14ac:dyDescent="0.25">
      <c r="A741" s="15" t="s">
        <v>3285</v>
      </c>
      <c r="B741" s="300" t="s">
        <v>3673</v>
      </c>
      <c r="C741" s="15" t="s">
        <v>61</v>
      </c>
      <c r="D741" s="15" t="str">
        <f t="shared" si="11"/>
        <v>Motion Detector</v>
      </c>
      <c r="E741" s="15">
        <v>1</v>
      </c>
      <c r="F741" s="15" t="s">
        <v>3283</v>
      </c>
      <c r="G741" s="15" t="s">
        <v>3286</v>
      </c>
      <c r="H741" s="15" t="s">
        <v>3275</v>
      </c>
      <c r="I741" s="15" t="s">
        <v>3286</v>
      </c>
    </row>
    <row r="742" spans="1:9" ht="15" customHeight="1" x14ac:dyDescent="0.25">
      <c r="A742" s="15" t="s">
        <v>3285</v>
      </c>
      <c r="B742" s="300" t="s">
        <v>3673</v>
      </c>
      <c r="C742" s="15" t="s">
        <v>205</v>
      </c>
      <c r="D742" s="15" t="str">
        <f t="shared" si="11"/>
        <v>2GIG 3G Cell Radio Module (Bell) with antenna</v>
      </c>
      <c r="E742" s="15">
        <v>1</v>
      </c>
      <c r="F742" s="15" t="s">
        <v>3283</v>
      </c>
      <c r="G742" s="15" t="s">
        <v>3286</v>
      </c>
      <c r="H742" s="15" t="s">
        <v>3275</v>
      </c>
      <c r="I742" s="15" t="s">
        <v>3286</v>
      </c>
    </row>
    <row r="743" spans="1:9" ht="15" customHeight="1" x14ac:dyDescent="0.25">
      <c r="A743" s="15" t="s">
        <v>3285</v>
      </c>
      <c r="B743" s="300" t="s">
        <v>3674</v>
      </c>
      <c r="C743" s="15" t="s">
        <v>899</v>
      </c>
      <c r="D743" s="15" t="str">
        <f t="shared" si="11"/>
        <v>2GIG GC2 Touchscreen control panel</v>
      </c>
      <c r="E743" s="15">
        <v>1</v>
      </c>
      <c r="F743" s="15" t="s">
        <v>3283</v>
      </c>
      <c r="G743" s="15" t="s">
        <v>3286</v>
      </c>
      <c r="H743" s="15" t="s">
        <v>3275</v>
      </c>
      <c r="I743" s="15" t="s">
        <v>3286</v>
      </c>
    </row>
    <row r="744" spans="1:9" ht="15" customHeight="1" x14ac:dyDescent="0.25">
      <c r="A744" s="15" t="s">
        <v>3285</v>
      </c>
      <c r="B744" s="300" t="s">
        <v>3674</v>
      </c>
      <c r="C744" s="15" t="s">
        <v>54</v>
      </c>
      <c r="D744" s="15" t="str">
        <f t="shared" si="11"/>
        <v>Door Contact</v>
      </c>
      <c r="E744" s="15">
        <v>3</v>
      </c>
      <c r="F744" s="15" t="s">
        <v>3283</v>
      </c>
      <c r="G744" s="15" t="s">
        <v>3286</v>
      </c>
      <c r="H744" s="15" t="s">
        <v>3275</v>
      </c>
      <c r="I744" s="15" t="s">
        <v>3286</v>
      </c>
    </row>
    <row r="745" spans="1:9" ht="15" customHeight="1" x14ac:dyDescent="0.25">
      <c r="A745" s="15" t="s">
        <v>3285</v>
      </c>
      <c r="B745" s="300" t="s">
        <v>3674</v>
      </c>
      <c r="C745" s="15" t="s">
        <v>128</v>
      </c>
      <c r="D745" s="15" t="str">
        <f t="shared" si="11"/>
        <v>Private Guard response</v>
      </c>
      <c r="E745" s="15">
        <v>1</v>
      </c>
      <c r="F745" s="15" t="s">
        <v>3283</v>
      </c>
      <c r="G745" s="15" t="s">
        <v>3286</v>
      </c>
      <c r="H745" s="15" t="s">
        <v>3275</v>
      </c>
      <c r="I745" s="15" t="s">
        <v>3286</v>
      </c>
    </row>
    <row r="746" spans="1:9" ht="15" customHeight="1" x14ac:dyDescent="0.25">
      <c r="A746" s="15" t="s">
        <v>3285</v>
      </c>
      <c r="B746" s="300" t="s">
        <v>3674</v>
      </c>
      <c r="C746" s="15" t="s">
        <v>206</v>
      </c>
      <c r="D746" s="15" t="str">
        <f t="shared" si="11"/>
        <v>2 way voice response</v>
      </c>
      <c r="E746" s="15">
        <v>1</v>
      </c>
      <c r="F746" s="15" t="s">
        <v>3283</v>
      </c>
      <c r="G746" s="15" t="s">
        <v>3286</v>
      </c>
      <c r="H746" s="15" t="s">
        <v>3275</v>
      </c>
      <c r="I746" s="15" t="s">
        <v>3286</v>
      </c>
    </row>
    <row r="747" spans="1:9" ht="15" customHeight="1" x14ac:dyDescent="0.25">
      <c r="A747" s="15" t="s">
        <v>3285</v>
      </c>
      <c r="B747" s="300" t="s">
        <v>3674</v>
      </c>
      <c r="C747" s="15" t="s">
        <v>258</v>
      </c>
      <c r="D747" s="15" t="str">
        <f t="shared" si="11"/>
        <v>Severe Weather notification</v>
      </c>
      <c r="E747" s="15">
        <v>1</v>
      </c>
      <c r="F747" s="15" t="s">
        <v>3283</v>
      </c>
      <c r="G747" s="15" t="s">
        <v>3286</v>
      </c>
      <c r="H747" s="15" t="s">
        <v>3275</v>
      </c>
      <c r="I747" s="15" t="s">
        <v>3286</v>
      </c>
    </row>
    <row r="748" spans="1:9" ht="15" customHeight="1" x14ac:dyDescent="0.25">
      <c r="A748" s="15" t="s">
        <v>3285</v>
      </c>
      <c r="B748" s="300" t="s">
        <v>3674</v>
      </c>
      <c r="C748" s="15" t="s">
        <v>208</v>
      </c>
      <c r="D748" s="15" t="str">
        <f t="shared" si="11"/>
        <v>WIFI D-LINK N 300 Router</v>
      </c>
      <c r="E748" s="15">
        <v>1</v>
      </c>
      <c r="F748" s="15" t="s">
        <v>3283</v>
      </c>
      <c r="G748" s="15" t="s">
        <v>3286</v>
      </c>
      <c r="H748" s="15" t="s">
        <v>3275</v>
      </c>
      <c r="I748" s="15" t="s">
        <v>3286</v>
      </c>
    </row>
    <row r="749" spans="1:9" ht="15" customHeight="1" x14ac:dyDescent="0.25">
      <c r="A749" s="15" t="s">
        <v>3285</v>
      </c>
      <c r="B749" s="300" t="s">
        <v>3674</v>
      </c>
      <c r="C749" s="15" t="s">
        <v>210</v>
      </c>
      <c r="D749" s="15" t="str">
        <f t="shared" si="11"/>
        <v>Weather to Panel</v>
      </c>
      <c r="E749" s="15">
        <v>1</v>
      </c>
      <c r="F749" s="15" t="s">
        <v>3283</v>
      </c>
      <c r="G749" s="15" t="s">
        <v>3286</v>
      </c>
      <c r="H749" s="15" t="s">
        <v>3275</v>
      </c>
      <c r="I749" s="15" t="s">
        <v>3286</v>
      </c>
    </row>
    <row r="750" spans="1:9" ht="15" customHeight="1" x14ac:dyDescent="0.25">
      <c r="A750" s="15" t="s">
        <v>3285</v>
      </c>
      <c r="B750" s="300" t="s">
        <v>3674</v>
      </c>
      <c r="C750" s="15" t="s">
        <v>59</v>
      </c>
      <c r="D750" s="15" t="str">
        <f t="shared" si="11"/>
        <v>Wireless Keypad</v>
      </c>
      <c r="E750" s="15">
        <v>1</v>
      </c>
      <c r="F750" s="15" t="s">
        <v>3283</v>
      </c>
      <c r="G750" s="15" t="s">
        <v>3286</v>
      </c>
      <c r="H750" s="15" t="s">
        <v>3275</v>
      </c>
      <c r="I750" s="15" t="s">
        <v>3286</v>
      </c>
    </row>
    <row r="751" spans="1:9" ht="15" customHeight="1" x14ac:dyDescent="0.25">
      <c r="A751" s="15" t="s">
        <v>3285</v>
      </c>
      <c r="B751" s="300" t="s">
        <v>3674</v>
      </c>
      <c r="C751" s="15" t="s">
        <v>87</v>
      </c>
      <c r="D751" s="15" t="str">
        <f t="shared" si="11"/>
        <v xml:space="preserve">Additional Monthly Clips (5+ Cameras) </v>
      </c>
      <c r="E751" s="15">
        <v>1</v>
      </c>
      <c r="F751" s="15" t="s">
        <v>3283</v>
      </c>
      <c r="G751" s="15" t="s">
        <v>3286</v>
      </c>
      <c r="H751" s="15" t="s">
        <v>3275</v>
      </c>
      <c r="I751" s="15" t="s">
        <v>3286</v>
      </c>
    </row>
    <row r="752" spans="1:9" ht="15" customHeight="1" x14ac:dyDescent="0.25">
      <c r="A752" s="15" t="s">
        <v>3285</v>
      </c>
      <c r="B752" s="300" t="s">
        <v>3674</v>
      </c>
      <c r="C752" s="15" t="s">
        <v>61</v>
      </c>
      <c r="D752" s="15" t="str">
        <f t="shared" si="11"/>
        <v>Motion Detector</v>
      </c>
      <c r="E752" s="15">
        <v>2</v>
      </c>
      <c r="F752" s="15" t="s">
        <v>3283</v>
      </c>
      <c r="G752" s="15" t="s">
        <v>3286</v>
      </c>
      <c r="H752" s="15" t="s">
        <v>3275</v>
      </c>
      <c r="I752" s="15" t="s">
        <v>3286</v>
      </c>
    </row>
    <row r="753" spans="1:9" ht="15" customHeight="1" x14ac:dyDescent="0.25">
      <c r="A753" s="15" t="s">
        <v>3285</v>
      </c>
      <c r="B753" s="300" t="s">
        <v>3674</v>
      </c>
      <c r="C753" s="15" t="s">
        <v>62</v>
      </c>
      <c r="D753" s="15" t="str">
        <f t="shared" si="11"/>
        <v>Smoke, Heat and Freeze Detector</v>
      </c>
      <c r="E753" s="15">
        <v>1</v>
      </c>
      <c r="F753" s="15" t="s">
        <v>3283</v>
      </c>
      <c r="G753" s="15" t="s">
        <v>3286</v>
      </c>
      <c r="H753" s="15" t="s">
        <v>3275</v>
      </c>
      <c r="I753" s="15" t="s">
        <v>3286</v>
      </c>
    </row>
    <row r="754" spans="1:9" ht="15" customHeight="1" x14ac:dyDescent="0.25">
      <c r="A754" s="15" t="s">
        <v>3285</v>
      </c>
      <c r="B754" s="300" t="s">
        <v>3674</v>
      </c>
      <c r="C754" s="15" t="s">
        <v>205</v>
      </c>
      <c r="D754" s="15" t="str">
        <f t="shared" si="11"/>
        <v>2GIG 3G Cell Radio Module (Bell) with antenna</v>
      </c>
      <c r="E754" s="15">
        <v>1</v>
      </c>
      <c r="F754" s="15" t="s">
        <v>3283</v>
      </c>
      <c r="G754" s="15" t="s">
        <v>3286</v>
      </c>
      <c r="H754" s="15" t="s">
        <v>3275</v>
      </c>
      <c r="I754" s="15" t="s">
        <v>3286</v>
      </c>
    </row>
    <row r="755" spans="1:9" ht="15" customHeight="1" x14ac:dyDescent="0.25">
      <c r="A755" s="15" t="s">
        <v>3285</v>
      </c>
      <c r="B755" s="300" t="s">
        <v>3674</v>
      </c>
      <c r="C755" s="15" t="s">
        <v>209</v>
      </c>
      <c r="D755" s="15" t="str">
        <f t="shared" si="11"/>
        <v>D-Link WI-FI Range Extender</v>
      </c>
      <c r="E755" s="15">
        <v>1</v>
      </c>
      <c r="F755" s="15" t="s">
        <v>3283</v>
      </c>
      <c r="G755" s="15" t="s">
        <v>3286</v>
      </c>
      <c r="H755" s="15" t="s">
        <v>3275</v>
      </c>
      <c r="I755" s="15" t="s">
        <v>3286</v>
      </c>
    </row>
    <row r="756" spans="1:9" x14ac:dyDescent="0.25">
      <c r="A756" s="15" t="s">
        <v>3285</v>
      </c>
      <c r="B756" s="300" t="s">
        <v>3675</v>
      </c>
      <c r="C756" s="15" t="s">
        <v>2344</v>
      </c>
      <c r="D756" s="15" t="str">
        <f t="shared" si="11"/>
        <v>2 way voice response - AlarmForce</v>
      </c>
      <c r="E756" s="15">
        <v>1</v>
      </c>
      <c r="F756" s="15" t="s">
        <v>3283</v>
      </c>
      <c r="G756" s="15" t="s">
        <v>3286</v>
      </c>
      <c r="H756" s="15" t="s">
        <v>3275</v>
      </c>
      <c r="I756" s="15" t="s">
        <v>3286</v>
      </c>
    </row>
    <row r="757" spans="1:9" x14ac:dyDescent="0.25">
      <c r="A757" s="15" t="s">
        <v>3285</v>
      </c>
      <c r="B757" s="300" t="s">
        <v>3675</v>
      </c>
      <c r="C757" s="15" t="s">
        <v>573</v>
      </c>
      <c r="D757" s="15" t="str">
        <f t="shared" si="11"/>
        <v>Door/Window Sensor</v>
      </c>
      <c r="E757" s="15">
        <v>1</v>
      </c>
      <c r="F757" s="15" t="s">
        <v>3283</v>
      </c>
      <c r="G757" s="15" t="s">
        <v>3286</v>
      </c>
      <c r="H757" s="15" t="s">
        <v>3275</v>
      </c>
      <c r="I757" s="15" t="s">
        <v>3286</v>
      </c>
    </row>
    <row r="758" spans="1:9" x14ac:dyDescent="0.25">
      <c r="A758" s="15" t="s">
        <v>3285</v>
      </c>
      <c r="B758" s="300" t="s">
        <v>3675</v>
      </c>
      <c r="C758" s="15" t="s">
        <v>571</v>
      </c>
      <c r="D758" s="15" t="str">
        <f t="shared" si="11"/>
        <v>Keypad</v>
      </c>
      <c r="E758" s="15">
        <v>1</v>
      </c>
      <c r="F758" s="15" t="s">
        <v>3283</v>
      </c>
      <c r="G758" s="15" t="s">
        <v>3286</v>
      </c>
      <c r="H758" s="15" t="s">
        <v>3275</v>
      </c>
      <c r="I758" s="15" t="s">
        <v>3286</v>
      </c>
    </row>
    <row r="759" spans="1:9" x14ac:dyDescent="0.25">
      <c r="A759" s="15" t="s">
        <v>3285</v>
      </c>
      <c r="B759" s="300" t="s">
        <v>3675</v>
      </c>
      <c r="C759" s="15" t="s">
        <v>4871</v>
      </c>
      <c r="D759" s="15" t="str">
        <f t="shared" si="11"/>
        <v>DigiPlus_Penklor Properties</v>
      </c>
      <c r="E759" s="15">
        <v>1</v>
      </c>
      <c r="F759" s="15" t="s">
        <v>3283</v>
      </c>
      <c r="G759" s="15" t="s">
        <v>3286</v>
      </c>
      <c r="H759" s="15" t="s">
        <v>3275</v>
      </c>
      <c r="I759" s="15" t="s">
        <v>3286</v>
      </c>
    </row>
    <row r="760" spans="1:9" x14ac:dyDescent="0.25">
      <c r="A760" s="15" t="s">
        <v>3285</v>
      </c>
      <c r="B760" s="300" t="s">
        <v>3675</v>
      </c>
      <c r="C760" s="15" t="s">
        <v>575</v>
      </c>
      <c r="D760" s="15" t="str">
        <f t="shared" si="11"/>
        <v>Motion Sensor</v>
      </c>
      <c r="E760" s="15">
        <v>1</v>
      </c>
      <c r="F760" s="15" t="s">
        <v>3283</v>
      </c>
      <c r="G760" s="15" t="s">
        <v>3286</v>
      </c>
      <c r="H760" s="15" t="s">
        <v>3275</v>
      </c>
      <c r="I760" s="15" t="s">
        <v>3286</v>
      </c>
    </row>
    <row r="761" spans="1:9" x14ac:dyDescent="0.25">
      <c r="A761" s="15" t="s">
        <v>3285</v>
      </c>
      <c r="B761" s="300" t="s">
        <v>3676</v>
      </c>
      <c r="C761" s="15" t="s">
        <v>573</v>
      </c>
      <c r="D761" s="15" t="str">
        <f t="shared" si="11"/>
        <v>Door/Window Sensor</v>
      </c>
      <c r="E761" s="15">
        <v>1</v>
      </c>
      <c r="F761" s="15" t="s">
        <v>3283</v>
      </c>
      <c r="G761" s="15" t="s">
        <v>3286</v>
      </c>
      <c r="H761" s="15" t="s">
        <v>3275</v>
      </c>
      <c r="I761" s="15" t="s">
        <v>3286</v>
      </c>
    </row>
    <row r="762" spans="1:9" x14ac:dyDescent="0.25">
      <c r="A762" s="15" t="s">
        <v>3285</v>
      </c>
      <c r="B762" s="300" t="s">
        <v>3676</v>
      </c>
      <c r="C762" s="15" t="s">
        <v>575</v>
      </c>
      <c r="D762" s="15" t="str">
        <f t="shared" si="11"/>
        <v>Motion Sensor</v>
      </c>
      <c r="E762" s="15">
        <v>1</v>
      </c>
      <c r="F762" s="15" t="s">
        <v>3283</v>
      </c>
      <c r="G762" s="15" t="s">
        <v>3286</v>
      </c>
      <c r="H762" s="15" t="s">
        <v>3275</v>
      </c>
      <c r="I762" s="15" t="s">
        <v>3286</v>
      </c>
    </row>
    <row r="763" spans="1:9" x14ac:dyDescent="0.25">
      <c r="A763" s="15" t="s">
        <v>3285</v>
      </c>
      <c r="B763" s="300" t="s">
        <v>3676</v>
      </c>
      <c r="C763" s="15" t="s">
        <v>571</v>
      </c>
      <c r="D763" s="15" t="str">
        <f t="shared" si="11"/>
        <v>Keypad</v>
      </c>
      <c r="E763" s="15">
        <v>1</v>
      </c>
      <c r="F763" s="15" t="s">
        <v>3283</v>
      </c>
      <c r="G763" s="15" t="s">
        <v>3286</v>
      </c>
      <c r="H763" s="15" t="s">
        <v>3275</v>
      </c>
      <c r="I763" s="15" t="s">
        <v>3286</v>
      </c>
    </row>
    <row r="764" spans="1:9" x14ac:dyDescent="0.25">
      <c r="A764" s="15" t="s">
        <v>3285</v>
      </c>
      <c r="B764" s="300" t="s">
        <v>3676</v>
      </c>
      <c r="C764" s="15" t="s">
        <v>563</v>
      </c>
      <c r="D764" s="15" t="str">
        <f t="shared" si="11"/>
        <v>DigiPlus Service</v>
      </c>
      <c r="E764" s="15">
        <v>1</v>
      </c>
      <c r="F764" s="15" t="s">
        <v>3283</v>
      </c>
      <c r="G764" s="15" t="s">
        <v>3286</v>
      </c>
      <c r="H764" s="15" t="s">
        <v>3275</v>
      </c>
      <c r="I764" s="15" t="s">
        <v>3286</v>
      </c>
    </row>
    <row r="765" spans="1:9" x14ac:dyDescent="0.25">
      <c r="A765" s="15" t="s">
        <v>3285</v>
      </c>
      <c r="B765" s="300" t="s">
        <v>3676</v>
      </c>
      <c r="C765" s="15" t="s">
        <v>3800</v>
      </c>
      <c r="D765" s="15" t="str">
        <f t="shared" si="11"/>
        <v>Alarm Services with No Line</v>
      </c>
      <c r="E765" s="15">
        <v>1</v>
      </c>
      <c r="F765" s="15" t="s">
        <v>3283</v>
      </c>
      <c r="G765" s="15" t="s">
        <v>3286</v>
      </c>
      <c r="H765" s="15" t="s">
        <v>3275</v>
      </c>
      <c r="I765" s="15" t="s">
        <v>3286</v>
      </c>
    </row>
    <row r="766" spans="1:9" x14ac:dyDescent="0.25">
      <c r="A766" s="15" t="s">
        <v>3285</v>
      </c>
      <c r="B766" s="300" t="s">
        <v>3676</v>
      </c>
      <c r="C766" s="15" t="s">
        <v>2317</v>
      </c>
      <c r="D766" s="15" t="str">
        <f t="shared" si="11"/>
        <v>Lawn Sign - AlarmForce</v>
      </c>
      <c r="E766" s="15">
        <v>1</v>
      </c>
      <c r="F766" s="15" t="s">
        <v>3283</v>
      </c>
      <c r="G766" s="15" t="s">
        <v>3286</v>
      </c>
      <c r="H766" s="15" t="s">
        <v>3275</v>
      </c>
      <c r="I766" s="15" t="s">
        <v>3286</v>
      </c>
    </row>
    <row r="767" spans="1:9" x14ac:dyDescent="0.25">
      <c r="A767" s="15" t="s">
        <v>3285</v>
      </c>
      <c r="B767" s="300" t="s">
        <v>3677</v>
      </c>
      <c r="C767" s="15" t="s">
        <v>573</v>
      </c>
      <c r="D767" s="15" t="str">
        <f t="shared" si="11"/>
        <v>Door/Window Sensor</v>
      </c>
      <c r="E767" s="15">
        <v>1</v>
      </c>
      <c r="F767" s="15" t="s">
        <v>3283</v>
      </c>
      <c r="G767" s="15" t="s">
        <v>3286</v>
      </c>
      <c r="H767" s="15" t="s">
        <v>3275</v>
      </c>
      <c r="I767" s="15" t="s">
        <v>3286</v>
      </c>
    </row>
    <row r="768" spans="1:9" x14ac:dyDescent="0.25">
      <c r="A768" s="15" t="s">
        <v>3285</v>
      </c>
      <c r="B768" s="300" t="s">
        <v>3677</v>
      </c>
      <c r="C768" s="15" t="s">
        <v>575</v>
      </c>
      <c r="D768" s="15" t="str">
        <f t="shared" si="11"/>
        <v>Motion Sensor</v>
      </c>
      <c r="E768" s="15">
        <v>1</v>
      </c>
      <c r="F768" s="15" t="s">
        <v>3283</v>
      </c>
      <c r="G768" s="15" t="s">
        <v>3286</v>
      </c>
      <c r="H768" s="15" t="s">
        <v>3275</v>
      </c>
      <c r="I768" s="15" t="s">
        <v>3286</v>
      </c>
    </row>
    <row r="769" spans="1:9" x14ac:dyDescent="0.25">
      <c r="A769" s="15" t="s">
        <v>3285</v>
      </c>
      <c r="B769" s="300" t="s">
        <v>3677</v>
      </c>
      <c r="C769" s="15" t="s">
        <v>571</v>
      </c>
      <c r="D769" s="15" t="str">
        <f t="shared" si="11"/>
        <v>Keypad</v>
      </c>
      <c r="E769" s="15">
        <v>1</v>
      </c>
      <c r="F769" s="15" t="s">
        <v>3283</v>
      </c>
      <c r="G769" s="15" t="s">
        <v>3286</v>
      </c>
      <c r="H769" s="15" t="s">
        <v>3275</v>
      </c>
      <c r="I769" s="15" t="s">
        <v>3286</v>
      </c>
    </row>
    <row r="770" spans="1:9" x14ac:dyDescent="0.25">
      <c r="A770" s="15" t="s">
        <v>3285</v>
      </c>
      <c r="B770" s="300" t="s">
        <v>3677</v>
      </c>
      <c r="C770" s="15" t="s">
        <v>3774</v>
      </c>
      <c r="D770" s="15" t="str">
        <f t="shared" ref="D770:D833" si="12">VLOOKUP(C770,masterdata,3,0)</f>
        <v>DigiPlus Service w/Only Cycle Fee</v>
      </c>
      <c r="E770" s="15">
        <v>1</v>
      </c>
      <c r="F770" s="15" t="s">
        <v>3283</v>
      </c>
      <c r="G770" s="15" t="s">
        <v>3286</v>
      </c>
      <c r="H770" s="15" t="s">
        <v>3275</v>
      </c>
      <c r="I770" s="15" t="s">
        <v>3286</v>
      </c>
    </row>
    <row r="771" spans="1:9" x14ac:dyDescent="0.25">
      <c r="A771" s="15" t="s">
        <v>3285</v>
      </c>
      <c r="B771" s="300" t="s">
        <v>3677</v>
      </c>
      <c r="C771" s="15" t="s">
        <v>4874</v>
      </c>
      <c r="D771" s="15" t="str">
        <f t="shared" si="12"/>
        <v>DigiPlus Equipment Fees</v>
      </c>
      <c r="E771" s="15">
        <v>1</v>
      </c>
      <c r="F771" s="15" t="s">
        <v>3283</v>
      </c>
      <c r="G771" s="15" t="s">
        <v>3286</v>
      </c>
      <c r="H771" s="15" t="s">
        <v>3275</v>
      </c>
      <c r="I771" s="15" t="s">
        <v>3286</v>
      </c>
    </row>
    <row r="772" spans="1:9" x14ac:dyDescent="0.25">
      <c r="A772" s="15" t="s">
        <v>3285</v>
      </c>
      <c r="B772" s="300" t="s">
        <v>3677</v>
      </c>
      <c r="C772" s="15" t="s">
        <v>2344</v>
      </c>
      <c r="D772" s="15" t="str">
        <f t="shared" si="12"/>
        <v>2 way voice response - AlarmForce</v>
      </c>
      <c r="E772" s="15">
        <v>1</v>
      </c>
      <c r="F772" s="15" t="s">
        <v>3283</v>
      </c>
      <c r="G772" s="15" t="s">
        <v>3286</v>
      </c>
      <c r="H772" s="15" t="s">
        <v>3275</v>
      </c>
      <c r="I772" s="15" t="s">
        <v>3286</v>
      </c>
    </row>
    <row r="773" spans="1:9" ht="15" customHeight="1" x14ac:dyDescent="0.25">
      <c r="A773" s="15" t="s">
        <v>3285</v>
      </c>
      <c r="B773" s="300" t="s">
        <v>3678</v>
      </c>
      <c r="C773" s="15" t="s">
        <v>1698</v>
      </c>
      <c r="D773" s="15" t="str">
        <f t="shared" si="12"/>
        <v>600-1048-XTZ</v>
      </c>
      <c r="E773" s="15">
        <v>1</v>
      </c>
      <c r="F773" s="15" t="s">
        <v>3283</v>
      </c>
      <c r="G773" s="15" t="s">
        <v>3286</v>
      </c>
      <c r="H773" s="15" t="s">
        <v>3275</v>
      </c>
      <c r="I773" s="15" t="s">
        <v>3286</v>
      </c>
    </row>
    <row r="774" spans="1:9" ht="15" customHeight="1" x14ac:dyDescent="0.25">
      <c r="A774" s="15" t="s">
        <v>3285</v>
      </c>
      <c r="B774" s="300" t="s">
        <v>3678</v>
      </c>
      <c r="C774" s="15" t="s">
        <v>129</v>
      </c>
      <c r="D774" s="15" t="str">
        <f t="shared" si="12"/>
        <v>Mobile App</v>
      </c>
      <c r="E774" s="15">
        <v>1</v>
      </c>
      <c r="F774" s="15" t="s">
        <v>3283</v>
      </c>
      <c r="G774" s="15" t="s">
        <v>3286</v>
      </c>
      <c r="H774" s="15" t="s">
        <v>3275</v>
      </c>
      <c r="I774" s="15" t="s">
        <v>3286</v>
      </c>
    </row>
    <row r="775" spans="1:9" ht="15" customHeight="1" x14ac:dyDescent="0.25">
      <c r="A775" s="15" t="s">
        <v>3285</v>
      </c>
      <c r="B775" s="300" t="s">
        <v>3678</v>
      </c>
      <c r="C775" s="15" t="s">
        <v>128</v>
      </c>
      <c r="D775" s="15" t="str">
        <f t="shared" si="12"/>
        <v>Private Guard response</v>
      </c>
      <c r="E775" s="15">
        <v>1</v>
      </c>
      <c r="F775" s="15" t="s">
        <v>3283</v>
      </c>
      <c r="G775" s="15" t="s">
        <v>3286</v>
      </c>
      <c r="H775" s="15" t="s">
        <v>3275</v>
      </c>
      <c r="I775" s="15" t="s">
        <v>3286</v>
      </c>
    </row>
    <row r="776" spans="1:9" ht="15" customHeight="1" x14ac:dyDescent="0.25">
      <c r="A776" s="15" t="s">
        <v>3285</v>
      </c>
      <c r="B776" s="300" t="s">
        <v>3678</v>
      </c>
      <c r="C776" s="15" t="s">
        <v>206</v>
      </c>
      <c r="D776" s="15" t="str">
        <f t="shared" si="12"/>
        <v>2 way voice response</v>
      </c>
      <c r="E776" s="15">
        <v>1</v>
      </c>
      <c r="F776" s="15" t="s">
        <v>3283</v>
      </c>
      <c r="G776" s="15" t="s">
        <v>3286</v>
      </c>
      <c r="H776" s="15" t="s">
        <v>3275</v>
      </c>
      <c r="I776" s="15" t="s">
        <v>3286</v>
      </c>
    </row>
    <row r="777" spans="1:9" ht="15" customHeight="1" x14ac:dyDescent="0.25">
      <c r="A777" s="15" t="s">
        <v>3285</v>
      </c>
      <c r="B777" s="300" t="s">
        <v>3678</v>
      </c>
      <c r="C777" s="15" t="s">
        <v>210</v>
      </c>
      <c r="D777" s="15" t="str">
        <f t="shared" si="12"/>
        <v>Weather to Panel</v>
      </c>
      <c r="E777" s="15">
        <v>1</v>
      </c>
      <c r="F777" s="15" t="s">
        <v>3283</v>
      </c>
      <c r="G777" s="15" t="s">
        <v>3286</v>
      </c>
      <c r="H777" s="15" t="s">
        <v>3275</v>
      </c>
      <c r="I777" s="15" t="s">
        <v>3286</v>
      </c>
    </row>
    <row r="778" spans="1:9" ht="15" customHeight="1" x14ac:dyDescent="0.25">
      <c r="A778" s="15" t="s">
        <v>3285</v>
      </c>
      <c r="B778" s="300" t="s">
        <v>3678</v>
      </c>
      <c r="C778" s="15" t="s">
        <v>212</v>
      </c>
      <c r="D778" s="15" t="str">
        <f t="shared" si="12"/>
        <v>Simon XT Panel</v>
      </c>
      <c r="E778" s="15">
        <v>1</v>
      </c>
      <c r="F778" s="15" t="s">
        <v>3283</v>
      </c>
      <c r="G778" s="15" t="s">
        <v>3286</v>
      </c>
      <c r="H778" s="15" t="s">
        <v>3275</v>
      </c>
      <c r="I778" s="15" t="s">
        <v>3286</v>
      </c>
    </row>
    <row r="779" spans="1:9" ht="15" customHeight="1" x14ac:dyDescent="0.25">
      <c r="A779" s="15" t="s">
        <v>3285</v>
      </c>
      <c r="B779" s="300" t="s">
        <v>3678</v>
      </c>
      <c r="C779" s="15" t="s">
        <v>499</v>
      </c>
      <c r="D779" s="15" t="str">
        <f t="shared" si="12"/>
        <v>Lawn Sign - Bell Smart Home Security English</v>
      </c>
      <c r="E779" s="15">
        <v>1</v>
      </c>
      <c r="F779" s="15" t="s">
        <v>3283</v>
      </c>
      <c r="G779" s="15" t="s">
        <v>3286</v>
      </c>
      <c r="H779" s="15" t="s">
        <v>3275</v>
      </c>
      <c r="I779" s="15" t="s">
        <v>3286</v>
      </c>
    </row>
    <row r="780" spans="1:9" ht="15" customHeight="1" x14ac:dyDescent="0.25">
      <c r="A780" s="15" t="s">
        <v>3285</v>
      </c>
      <c r="B780" s="300" t="s">
        <v>3678</v>
      </c>
      <c r="C780" s="15" t="s">
        <v>3539</v>
      </c>
      <c r="D780" s="15" t="str">
        <f t="shared" si="12"/>
        <v xml:space="preserve">Additional Monthly Clips (5+ Cameras) </v>
      </c>
      <c r="E780" s="15">
        <v>1</v>
      </c>
      <c r="F780" s="15" t="s">
        <v>3283</v>
      </c>
      <c r="G780" s="15" t="s">
        <v>3286</v>
      </c>
      <c r="H780" s="15" t="s">
        <v>3275</v>
      </c>
      <c r="I780" s="15" t="s">
        <v>3286</v>
      </c>
    </row>
    <row r="781" spans="1:9" ht="15" customHeight="1" x14ac:dyDescent="0.25">
      <c r="A781" s="15" t="s">
        <v>3285</v>
      </c>
      <c r="B781" s="300" t="s">
        <v>3679</v>
      </c>
      <c r="C781" s="15" t="s">
        <v>3764</v>
      </c>
      <c r="D781" s="15" t="str">
        <f t="shared" si="12"/>
        <v>VideoRelay Camera w/Door Bracket - AlarmForce</v>
      </c>
      <c r="E781" s="15">
        <v>1</v>
      </c>
      <c r="F781" s="15" t="s">
        <v>3283</v>
      </c>
      <c r="G781" s="15" t="s">
        <v>3286</v>
      </c>
      <c r="H781" s="15" t="s">
        <v>3275</v>
      </c>
      <c r="I781" s="15" t="s">
        <v>3286</v>
      </c>
    </row>
    <row r="782" spans="1:9" ht="15" customHeight="1" x14ac:dyDescent="0.25">
      <c r="A782" s="15" t="s">
        <v>3285</v>
      </c>
      <c r="B782" s="300" t="s">
        <v>3679</v>
      </c>
      <c r="C782" s="15" t="s">
        <v>2383</v>
      </c>
      <c r="D782" s="15" t="str">
        <f t="shared" si="12"/>
        <v>VideoRelay Door Chime Receiver</v>
      </c>
      <c r="E782" s="15">
        <v>1</v>
      </c>
      <c r="F782" s="15" t="s">
        <v>3283</v>
      </c>
      <c r="G782" s="15" t="s">
        <v>3286</v>
      </c>
      <c r="H782" s="15" t="s">
        <v>3275</v>
      </c>
      <c r="I782" s="15" t="s">
        <v>3286</v>
      </c>
    </row>
    <row r="783" spans="1:9" ht="15" customHeight="1" x14ac:dyDescent="0.25">
      <c r="A783" s="15" t="s">
        <v>3285</v>
      </c>
      <c r="B783" s="300" t="s">
        <v>3679</v>
      </c>
      <c r="C783" s="15" t="s">
        <v>2334</v>
      </c>
      <c r="D783" s="15" t="str">
        <f t="shared" si="12"/>
        <v>CPE, Repeater with USB Key</v>
      </c>
      <c r="E783" s="15">
        <v>1</v>
      </c>
      <c r="F783" s="15" t="s">
        <v>3283</v>
      </c>
      <c r="G783" s="15" t="s">
        <v>3286</v>
      </c>
      <c r="H783" s="15" t="s">
        <v>3275</v>
      </c>
      <c r="I783" s="15" t="s">
        <v>3286</v>
      </c>
    </row>
    <row r="784" spans="1:9" ht="15" customHeight="1" x14ac:dyDescent="0.25">
      <c r="A784" s="15" t="s">
        <v>3285</v>
      </c>
      <c r="B784" s="300" t="s">
        <v>3680</v>
      </c>
      <c r="C784" s="15" t="s">
        <v>3764</v>
      </c>
      <c r="D784" s="15" t="str">
        <f t="shared" si="12"/>
        <v>VideoRelay Camera w/Door Bracket - AlarmForce</v>
      </c>
      <c r="E784" s="15">
        <v>1</v>
      </c>
      <c r="F784" s="15" t="s">
        <v>3283</v>
      </c>
      <c r="G784" s="15" t="s">
        <v>3286</v>
      </c>
      <c r="H784" s="15" t="s">
        <v>3275</v>
      </c>
      <c r="I784" s="15" t="s">
        <v>3286</v>
      </c>
    </row>
    <row r="785" spans="1:9" ht="15" customHeight="1" x14ac:dyDescent="0.25">
      <c r="A785" s="15" t="s">
        <v>3285</v>
      </c>
      <c r="B785" s="300" t="s">
        <v>3680</v>
      </c>
      <c r="C785" s="15" t="s">
        <v>2383</v>
      </c>
      <c r="D785" s="15" t="str">
        <f t="shared" si="12"/>
        <v>VideoRelay Door Chime Receiver</v>
      </c>
      <c r="E785" s="15">
        <v>1</v>
      </c>
      <c r="F785" s="15" t="s">
        <v>3283</v>
      </c>
      <c r="G785" s="15" t="s">
        <v>3286</v>
      </c>
      <c r="H785" s="15" t="s">
        <v>3275</v>
      </c>
      <c r="I785" s="15" t="s">
        <v>3286</v>
      </c>
    </row>
    <row r="786" spans="1:9" ht="15" customHeight="1" x14ac:dyDescent="0.25">
      <c r="A786" s="15" t="s">
        <v>3285</v>
      </c>
      <c r="B786" s="300" t="s">
        <v>3680</v>
      </c>
      <c r="C786" s="15" t="s">
        <v>2334</v>
      </c>
      <c r="D786" s="15" t="str">
        <f t="shared" si="12"/>
        <v>CPE, Repeater with USB Key</v>
      </c>
      <c r="E786" s="15">
        <v>1</v>
      </c>
      <c r="F786" s="15" t="s">
        <v>3283</v>
      </c>
      <c r="G786" s="15" t="s">
        <v>3286</v>
      </c>
      <c r="H786" s="15" t="s">
        <v>3275</v>
      </c>
      <c r="I786" s="15" t="s">
        <v>3286</v>
      </c>
    </row>
    <row r="787" spans="1:9" ht="15" customHeight="1" x14ac:dyDescent="0.25">
      <c r="A787" s="15" t="s">
        <v>3285</v>
      </c>
      <c r="B787" s="300" t="s">
        <v>3681</v>
      </c>
      <c r="C787" s="15" t="s">
        <v>899</v>
      </c>
      <c r="D787" s="15" t="str">
        <f t="shared" si="12"/>
        <v>2GIG GC2 Touchscreen control panel</v>
      </c>
      <c r="E787" s="15">
        <v>1</v>
      </c>
      <c r="F787" s="15" t="s">
        <v>3283</v>
      </c>
      <c r="G787" s="15" t="s">
        <v>3286</v>
      </c>
      <c r="H787" s="15" t="s">
        <v>3275</v>
      </c>
      <c r="I787" s="15" t="s">
        <v>3286</v>
      </c>
    </row>
    <row r="788" spans="1:9" ht="15" customHeight="1" x14ac:dyDescent="0.25">
      <c r="A788" s="15" t="s">
        <v>3285</v>
      </c>
      <c r="B788" s="300" t="s">
        <v>3681</v>
      </c>
      <c r="C788" s="15" t="s">
        <v>54</v>
      </c>
      <c r="D788" s="15" t="str">
        <f t="shared" si="12"/>
        <v>Door Contact</v>
      </c>
      <c r="E788" s="15">
        <v>3</v>
      </c>
      <c r="F788" s="15" t="s">
        <v>3283</v>
      </c>
      <c r="G788" s="15" t="s">
        <v>3286</v>
      </c>
      <c r="H788" s="15" t="s">
        <v>3275</v>
      </c>
      <c r="I788" s="15" t="s">
        <v>3286</v>
      </c>
    </row>
    <row r="789" spans="1:9" ht="15" customHeight="1" x14ac:dyDescent="0.25">
      <c r="A789" s="15" t="s">
        <v>3285</v>
      </c>
      <c r="B789" s="300" t="s">
        <v>3681</v>
      </c>
      <c r="C789" s="15" t="s">
        <v>128</v>
      </c>
      <c r="D789" s="15" t="str">
        <f t="shared" si="12"/>
        <v>Private Guard response</v>
      </c>
      <c r="E789" s="15">
        <v>1</v>
      </c>
      <c r="F789" s="15" t="s">
        <v>3283</v>
      </c>
      <c r="G789" s="15" t="s">
        <v>3286</v>
      </c>
      <c r="H789" s="15" t="s">
        <v>3275</v>
      </c>
      <c r="I789" s="15" t="s">
        <v>3286</v>
      </c>
    </row>
    <row r="790" spans="1:9" ht="15" customHeight="1" x14ac:dyDescent="0.25">
      <c r="A790" s="15" t="s">
        <v>3285</v>
      </c>
      <c r="B790" s="300" t="s">
        <v>3681</v>
      </c>
      <c r="C790" s="15" t="s">
        <v>206</v>
      </c>
      <c r="D790" s="15" t="str">
        <f t="shared" si="12"/>
        <v>2 way voice response</v>
      </c>
      <c r="E790" s="15">
        <v>1</v>
      </c>
      <c r="F790" s="15" t="s">
        <v>3283</v>
      </c>
      <c r="G790" s="15" t="s">
        <v>3286</v>
      </c>
      <c r="H790" s="15" t="s">
        <v>3275</v>
      </c>
      <c r="I790" s="15" t="s">
        <v>3286</v>
      </c>
    </row>
    <row r="791" spans="1:9" ht="15" customHeight="1" x14ac:dyDescent="0.25">
      <c r="A791" s="15" t="s">
        <v>3285</v>
      </c>
      <c r="B791" s="300" t="s">
        <v>3681</v>
      </c>
      <c r="C791" s="15" t="s">
        <v>258</v>
      </c>
      <c r="D791" s="15" t="str">
        <f t="shared" si="12"/>
        <v>Severe Weather notification</v>
      </c>
      <c r="E791" s="15">
        <v>1</v>
      </c>
      <c r="F791" s="15" t="s">
        <v>3283</v>
      </c>
      <c r="G791" s="15" t="s">
        <v>3286</v>
      </c>
      <c r="H791" s="15" t="s">
        <v>3275</v>
      </c>
      <c r="I791" s="15" t="s">
        <v>3286</v>
      </c>
    </row>
    <row r="792" spans="1:9" ht="15" customHeight="1" x14ac:dyDescent="0.25">
      <c r="A792" s="15" t="s">
        <v>3285</v>
      </c>
      <c r="B792" s="300" t="s">
        <v>3681</v>
      </c>
      <c r="C792" s="15" t="s">
        <v>210</v>
      </c>
      <c r="D792" s="15" t="str">
        <f t="shared" si="12"/>
        <v>Weather to Panel</v>
      </c>
      <c r="E792" s="15">
        <v>1</v>
      </c>
      <c r="F792" s="15" t="s">
        <v>3283</v>
      </c>
      <c r="G792" s="15" t="s">
        <v>3286</v>
      </c>
      <c r="H792" s="15" t="s">
        <v>3275</v>
      </c>
      <c r="I792" s="15" t="s">
        <v>3286</v>
      </c>
    </row>
    <row r="793" spans="1:9" ht="15" customHeight="1" x14ac:dyDescent="0.25">
      <c r="A793" s="15" t="s">
        <v>3285</v>
      </c>
      <c r="B793" s="300" t="s">
        <v>3681</v>
      </c>
      <c r="C793" s="15" t="s">
        <v>61</v>
      </c>
      <c r="D793" s="15" t="str">
        <f t="shared" si="12"/>
        <v>Motion Detector</v>
      </c>
      <c r="E793" s="15">
        <v>2</v>
      </c>
      <c r="F793" s="15" t="s">
        <v>3283</v>
      </c>
      <c r="G793" s="15" t="s">
        <v>3286</v>
      </c>
      <c r="H793" s="15" t="s">
        <v>3275</v>
      </c>
      <c r="I793" s="15" t="s">
        <v>3286</v>
      </c>
    </row>
    <row r="794" spans="1:9" ht="15" customHeight="1" x14ac:dyDescent="0.25">
      <c r="A794" s="15" t="s">
        <v>3285</v>
      </c>
      <c r="B794" s="300" t="s">
        <v>3681</v>
      </c>
      <c r="C794" s="15" t="s">
        <v>62</v>
      </c>
      <c r="D794" s="15" t="str">
        <f t="shared" si="12"/>
        <v>Smoke, Heat and Freeze Detector</v>
      </c>
      <c r="E794" s="15">
        <v>1</v>
      </c>
      <c r="F794" s="15" t="s">
        <v>3283</v>
      </c>
      <c r="G794" s="15" t="s">
        <v>3286</v>
      </c>
      <c r="H794" s="15" t="s">
        <v>3275</v>
      </c>
      <c r="I794" s="15" t="s">
        <v>3286</v>
      </c>
    </row>
    <row r="795" spans="1:9" ht="15" customHeight="1" x14ac:dyDescent="0.25">
      <c r="A795" s="15" t="s">
        <v>3285</v>
      </c>
      <c r="B795" s="300" t="s">
        <v>3681</v>
      </c>
      <c r="C795" s="15" t="s">
        <v>209</v>
      </c>
      <c r="D795" s="15" t="str">
        <f t="shared" si="12"/>
        <v>D-Link WI-FI Range Extender</v>
      </c>
      <c r="E795" s="15">
        <v>1</v>
      </c>
      <c r="F795" s="15" t="s">
        <v>3283</v>
      </c>
      <c r="G795" s="15" t="s">
        <v>3286</v>
      </c>
      <c r="H795" s="15" t="s">
        <v>3275</v>
      </c>
      <c r="I795" s="15" t="s">
        <v>3286</v>
      </c>
    </row>
    <row r="796" spans="1:9" ht="15" customHeight="1" x14ac:dyDescent="0.25">
      <c r="A796" s="15" t="s">
        <v>3285</v>
      </c>
      <c r="B796" s="300" t="s">
        <v>3681</v>
      </c>
      <c r="C796" s="15" t="s">
        <v>205</v>
      </c>
      <c r="D796" s="15" t="str">
        <f t="shared" si="12"/>
        <v>2GIG 3G Cell Radio Module (Bell) with antenna</v>
      </c>
      <c r="E796" s="15">
        <v>1</v>
      </c>
      <c r="F796" s="15" t="s">
        <v>3283</v>
      </c>
      <c r="G796" s="15" t="s">
        <v>3286</v>
      </c>
      <c r="H796" s="15" t="s">
        <v>3275</v>
      </c>
      <c r="I796" s="15" t="s">
        <v>3286</v>
      </c>
    </row>
    <row r="797" spans="1:9" ht="15" customHeight="1" x14ac:dyDescent="0.25">
      <c r="A797" s="15" t="s">
        <v>3285</v>
      </c>
      <c r="B797" s="300" t="s">
        <v>3682</v>
      </c>
      <c r="C797" s="15" t="s">
        <v>3764</v>
      </c>
      <c r="D797" s="15" t="str">
        <f t="shared" si="12"/>
        <v>VideoRelay Camera w/Door Bracket - AlarmForce</v>
      </c>
      <c r="E797" s="15">
        <v>1</v>
      </c>
      <c r="F797" s="15" t="s">
        <v>3283</v>
      </c>
      <c r="G797" s="15" t="s">
        <v>3286</v>
      </c>
      <c r="H797" s="15" t="s">
        <v>3275</v>
      </c>
      <c r="I797" s="15" t="s">
        <v>3286</v>
      </c>
    </row>
    <row r="798" spans="1:9" ht="15" customHeight="1" x14ac:dyDescent="0.25">
      <c r="A798" s="15" t="s">
        <v>3285</v>
      </c>
      <c r="B798" s="300" t="s">
        <v>3682</v>
      </c>
      <c r="C798" s="15" t="s">
        <v>2383</v>
      </c>
      <c r="D798" s="15" t="str">
        <f t="shared" si="12"/>
        <v>VideoRelay Door Chime Receiver</v>
      </c>
      <c r="E798" s="15">
        <v>1</v>
      </c>
      <c r="F798" s="15" t="s">
        <v>3283</v>
      </c>
      <c r="G798" s="15" t="s">
        <v>3286</v>
      </c>
      <c r="H798" s="15" t="s">
        <v>3275</v>
      </c>
      <c r="I798" s="15" t="s">
        <v>3286</v>
      </c>
    </row>
    <row r="799" spans="1:9" ht="15" customHeight="1" x14ac:dyDescent="0.25">
      <c r="A799" s="15" t="s">
        <v>3285</v>
      </c>
      <c r="B799" s="300" t="s">
        <v>3682</v>
      </c>
      <c r="C799" s="15" t="s">
        <v>2334</v>
      </c>
      <c r="D799" s="15" t="str">
        <f t="shared" si="12"/>
        <v>CPE, Repeater with USB Key</v>
      </c>
      <c r="E799" s="15">
        <v>1</v>
      </c>
      <c r="F799" s="15" t="s">
        <v>3283</v>
      </c>
      <c r="G799" s="15" t="s">
        <v>3286</v>
      </c>
      <c r="H799" s="15" t="s">
        <v>3275</v>
      </c>
      <c r="I799" s="15" t="s">
        <v>3286</v>
      </c>
    </row>
    <row r="800" spans="1:9" ht="15" customHeight="1" x14ac:dyDescent="0.25">
      <c r="A800" s="15" t="s">
        <v>3285</v>
      </c>
      <c r="B800" s="300" t="s">
        <v>3683</v>
      </c>
      <c r="C800" s="15" t="s">
        <v>3765</v>
      </c>
      <c r="D800" s="15" t="str">
        <f t="shared" si="12"/>
        <v>VideoRelay Camera w/Door Bracket Non Bundle</v>
      </c>
      <c r="E800" s="15">
        <v>1</v>
      </c>
      <c r="F800" s="15" t="s">
        <v>3283</v>
      </c>
      <c r="G800" s="15" t="s">
        <v>3286</v>
      </c>
      <c r="H800" s="15" t="s">
        <v>3275</v>
      </c>
      <c r="I800" s="15" t="s">
        <v>3286</v>
      </c>
    </row>
    <row r="801" spans="1:9" ht="15" customHeight="1" x14ac:dyDescent="0.25">
      <c r="A801" s="15" t="s">
        <v>3285</v>
      </c>
      <c r="B801" s="300" t="s">
        <v>3683</v>
      </c>
      <c r="C801" s="15" t="s">
        <v>2383</v>
      </c>
      <c r="D801" s="15" t="str">
        <f t="shared" si="12"/>
        <v>VideoRelay Door Chime Receiver</v>
      </c>
      <c r="E801" s="15">
        <v>1</v>
      </c>
      <c r="F801" s="15" t="s">
        <v>3283</v>
      </c>
      <c r="G801" s="15" t="s">
        <v>3286</v>
      </c>
      <c r="H801" s="15" t="s">
        <v>3275</v>
      </c>
      <c r="I801" s="15" t="s">
        <v>3286</v>
      </c>
    </row>
    <row r="802" spans="1:9" ht="15" customHeight="1" x14ac:dyDescent="0.25">
      <c r="A802" s="15" t="s">
        <v>3285</v>
      </c>
      <c r="B802" s="300" t="s">
        <v>3683</v>
      </c>
      <c r="C802" s="15" t="s">
        <v>2334</v>
      </c>
      <c r="D802" s="15" t="str">
        <f t="shared" si="12"/>
        <v>CPE, Repeater with USB Key</v>
      </c>
      <c r="E802" s="15">
        <v>1</v>
      </c>
      <c r="F802" s="15" t="s">
        <v>3283</v>
      </c>
      <c r="G802" s="15" t="s">
        <v>3286</v>
      </c>
      <c r="H802" s="15" t="s">
        <v>3275</v>
      </c>
      <c r="I802" s="15" t="s">
        <v>3286</v>
      </c>
    </row>
    <row r="803" spans="1:9" ht="15" customHeight="1" x14ac:dyDescent="0.25">
      <c r="A803" s="15" t="s">
        <v>3285</v>
      </c>
      <c r="B803" s="300" t="s">
        <v>3684</v>
      </c>
      <c r="C803" s="15" t="s">
        <v>899</v>
      </c>
      <c r="D803" s="15" t="str">
        <f t="shared" si="12"/>
        <v>2GIG GC2 Touchscreen control panel</v>
      </c>
      <c r="E803" s="15">
        <v>1</v>
      </c>
      <c r="F803" s="15" t="s">
        <v>3283</v>
      </c>
      <c r="G803" s="15" t="s">
        <v>3286</v>
      </c>
      <c r="H803" s="15" t="s">
        <v>3275</v>
      </c>
      <c r="I803" s="15" t="s">
        <v>3286</v>
      </c>
    </row>
    <row r="804" spans="1:9" ht="15" customHeight="1" x14ac:dyDescent="0.25">
      <c r="A804" s="15" t="s">
        <v>3285</v>
      </c>
      <c r="B804" s="300" t="s">
        <v>3684</v>
      </c>
      <c r="C804" s="15" t="s">
        <v>54</v>
      </c>
      <c r="D804" s="15" t="str">
        <f t="shared" si="12"/>
        <v>Door Contact</v>
      </c>
      <c r="E804" s="15">
        <v>2</v>
      </c>
      <c r="F804" s="15" t="s">
        <v>3283</v>
      </c>
      <c r="G804" s="15" t="s">
        <v>3286</v>
      </c>
      <c r="H804" s="15" t="s">
        <v>3275</v>
      </c>
      <c r="I804" s="15" t="s">
        <v>3286</v>
      </c>
    </row>
    <row r="805" spans="1:9" ht="15" customHeight="1" x14ac:dyDescent="0.25">
      <c r="A805" s="15" t="s">
        <v>3285</v>
      </c>
      <c r="B805" s="300" t="s">
        <v>3684</v>
      </c>
      <c r="C805" s="15" t="s">
        <v>2301</v>
      </c>
      <c r="D805" s="15" t="str">
        <f t="shared" si="12"/>
        <v>Passive Inflared Motion Dectector</v>
      </c>
      <c r="E805" s="15">
        <v>2</v>
      </c>
      <c r="F805" s="15" t="s">
        <v>3283</v>
      </c>
      <c r="G805" s="15" t="s">
        <v>3286</v>
      </c>
      <c r="H805" s="15" t="s">
        <v>3275</v>
      </c>
      <c r="I805" s="15" t="s">
        <v>3286</v>
      </c>
    </row>
    <row r="806" spans="1:9" ht="15" customHeight="1" x14ac:dyDescent="0.25">
      <c r="A806" s="15" t="s">
        <v>3285</v>
      </c>
      <c r="B806" s="300" t="s">
        <v>3684</v>
      </c>
      <c r="C806" s="15" t="s">
        <v>2302</v>
      </c>
      <c r="D806" s="15" t="str">
        <f t="shared" si="12"/>
        <v>Smoke, Heat and Freeze Dectector</v>
      </c>
      <c r="E806" s="15">
        <v>1</v>
      </c>
      <c r="F806" s="15" t="s">
        <v>3283</v>
      </c>
      <c r="G806" s="15" t="s">
        <v>3286</v>
      </c>
      <c r="H806" s="15" t="s">
        <v>3275</v>
      </c>
      <c r="I806" s="15" t="s">
        <v>3286</v>
      </c>
    </row>
    <row r="807" spans="1:9" ht="15" customHeight="1" x14ac:dyDescent="0.25">
      <c r="A807" s="15" t="s">
        <v>3285</v>
      </c>
      <c r="B807" s="300" t="s">
        <v>3684</v>
      </c>
      <c r="C807" s="15" t="s">
        <v>206</v>
      </c>
      <c r="D807" s="15" t="str">
        <f t="shared" si="12"/>
        <v>2 way voice response</v>
      </c>
      <c r="E807" s="15">
        <v>1</v>
      </c>
      <c r="F807" s="15" t="s">
        <v>3283</v>
      </c>
      <c r="G807" s="15" t="s">
        <v>3286</v>
      </c>
      <c r="H807" s="15" t="s">
        <v>3275</v>
      </c>
      <c r="I807" s="15" t="s">
        <v>3286</v>
      </c>
    </row>
    <row r="808" spans="1:9" ht="15" customHeight="1" x14ac:dyDescent="0.25">
      <c r="A808" s="15" t="s">
        <v>3285</v>
      </c>
      <c r="B808" s="300" t="s">
        <v>3684</v>
      </c>
      <c r="C808" s="15" t="s">
        <v>128</v>
      </c>
      <c r="D808" s="15" t="str">
        <f t="shared" si="12"/>
        <v>Private Guard response</v>
      </c>
      <c r="E808" s="15">
        <v>1</v>
      </c>
      <c r="F808" s="15" t="s">
        <v>3283</v>
      </c>
      <c r="G808" s="15" t="s">
        <v>3286</v>
      </c>
      <c r="H808" s="15" t="s">
        <v>3275</v>
      </c>
      <c r="I808" s="15" t="s">
        <v>3286</v>
      </c>
    </row>
    <row r="809" spans="1:9" ht="15" customHeight="1" x14ac:dyDescent="0.25">
      <c r="A809" s="15" t="s">
        <v>3285</v>
      </c>
      <c r="B809" s="300" t="s">
        <v>3684</v>
      </c>
      <c r="C809" s="15" t="s">
        <v>258</v>
      </c>
      <c r="D809" s="15" t="str">
        <f t="shared" si="12"/>
        <v>Severe Weather notification</v>
      </c>
      <c r="E809" s="15">
        <v>1</v>
      </c>
      <c r="F809" s="15" t="s">
        <v>3283</v>
      </c>
      <c r="G809" s="15" t="s">
        <v>3286</v>
      </c>
      <c r="H809" s="15" t="s">
        <v>3275</v>
      </c>
      <c r="I809" s="15" t="s">
        <v>3286</v>
      </c>
    </row>
    <row r="810" spans="1:9" ht="15" customHeight="1" x14ac:dyDescent="0.25">
      <c r="A810" s="15" t="s">
        <v>3285</v>
      </c>
      <c r="B810" s="300" t="s">
        <v>3684</v>
      </c>
      <c r="C810" s="15" t="s">
        <v>210</v>
      </c>
      <c r="D810" s="15" t="str">
        <f t="shared" si="12"/>
        <v>Weather to Panel</v>
      </c>
      <c r="E810" s="15">
        <v>1</v>
      </c>
      <c r="F810" s="15" t="s">
        <v>3283</v>
      </c>
      <c r="G810" s="15" t="s">
        <v>3286</v>
      </c>
      <c r="H810" s="15" t="s">
        <v>3275</v>
      </c>
      <c r="I810" s="15" t="s">
        <v>3286</v>
      </c>
    </row>
    <row r="811" spans="1:9" ht="15" customHeight="1" x14ac:dyDescent="0.25">
      <c r="A811" s="15" t="s">
        <v>3285</v>
      </c>
      <c r="B811" s="300" t="s">
        <v>3685</v>
      </c>
      <c r="C811" s="15" t="s">
        <v>1818</v>
      </c>
      <c r="D811" s="15" t="str">
        <f t="shared" si="12"/>
        <v>Customer provided liftMaster MyQ Internet Gateway</v>
      </c>
      <c r="E811" s="15">
        <v>1</v>
      </c>
      <c r="F811" s="15" t="s">
        <v>3283</v>
      </c>
      <c r="G811" s="15" t="s">
        <v>3286</v>
      </c>
      <c r="H811" s="15" t="s">
        <v>3275</v>
      </c>
      <c r="I811" s="15" t="s">
        <v>3286</v>
      </c>
    </row>
    <row r="812" spans="1:9" ht="15" customHeight="1" x14ac:dyDescent="0.25">
      <c r="A812" s="15" t="s">
        <v>3285</v>
      </c>
      <c r="B812" s="300" t="s">
        <v>3685</v>
      </c>
      <c r="C812" s="15" t="s">
        <v>3760</v>
      </c>
      <c r="D812" s="15" t="str">
        <f t="shared" si="12"/>
        <v>Customer Provide ZWave Door Locks</v>
      </c>
      <c r="E812" s="15">
        <v>1</v>
      </c>
      <c r="F812" s="15" t="s">
        <v>3283</v>
      </c>
      <c r="G812" s="15" t="s">
        <v>3286</v>
      </c>
      <c r="H812" s="15" t="s">
        <v>3275</v>
      </c>
      <c r="I812" s="15" t="s">
        <v>3286</v>
      </c>
    </row>
    <row r="813" spans="1:9" ht="15" customHeight="1" x14ac:dyDescent="0.25">
      <c r="A813" s="15" t="s">
        <v>3285</v>
      </c>
      <c r="B813" s="300" t="s">
        <v>3685</v>
      </c>
      <c r="C813" s="15" t="s">
        <v>3761</v>
      </c>
      <c r="D813" s="15" t="str">
        <f t="shared" si="12"/>
        <v>Customer Provided Garage Door Opener</v>
      </c>
      <c r="E813" s="15">
        <v>1</v>
      </c>
      <c r="F813" s="15" t="s">
        <v>3283</v>
      </c>
      <c r="G813" s="15" t="s">
        <v>3286</v>
      </c>
      <c r="H813" s="15" t="s">
        <v>3275</v>
      </c>
      <c r="I813" s="15" t="s">
        <v>3286</v>
      </c>
    </row>
    <row r="814" spans="1:9" ht="15" customHeight="1" x14ac:dyDescent="0.25">
      <c r="A814" s="15" t="s">
        <v>3285</v>
      </c>
      <c r="B814" s="300" t="s">
        <v>3685</v>
      </c>
      <c r="C814" s="15" t="s">
        <v>3762</v>
      </c>
      <c r="D814" s="15" t="str">
        <f t="shared" si="12"/>
        <v>Customer Provided ZWave Equipment</v>
      </c>
      <c r="E814" s="15">
        <v>1</v>
      </c>
      <c r="F814" s="15" t="s">
        <v>3283</v>
      </c>
      <c r="G814" s="15" t="s">
        <v>3286</v>
      </c>
      <c r="H814" s="15" t="s">
        <v>3275</v>
      </c>
      <c r="I814" s="15" t="s">
        <v>3286</v>
      </c>
    </row>
    <row r="815" spans="1:9" ht="15" customHeight="1" x14ac:dyDescent="0.25">
      <c r="A815" s="15" t="s">
        <v>3285</v>
      </c>
      <c r="B815" s="300" t="s">
        <v>3685</v>
      </c>
      <c r="C815" s="15" t="s">
        <v>1828</v>
      </c>
      <c r="D815" s="15" t="str">
        <f t="shared" si="12"/>
        <v>Customer Provided ZWave Thermostats</v>
      </c>
      <c r="E815" s="15">
        <v>1</v>
      </c>
      <c r="F815" s="15" t="s">
        <v>3283</v>
      </c>
      <c r="G815" s="15" t="s">
        <v>3286</v>
      </c>
      <c r="H815" s="15" t="s">
        <v>3275</v>
      </c>
      <c r="I815" s="15" t="s">
        <v>3286</v>
      </c>
    </row>
    <row r="816" spans="1:9" ht="15" customHeight="1" x14ac:dyDescent="0.25">
      <c r="A816" s="15" t="s">
        <v>3285</v>
      </c>
      <c r="B816" s="300" t="s">
        <v>3685</v>
      </c>
      <c r="C816" s="15" t="s">
        <v>3763</v>
      </c>
      <c r="D816" s="15" t="str">
        <f t="shared" si="12"/>
        <v>Customer Provided ZWave NEST Thermostats</v>
      </c>
      <c r="E816" s="15">
        <v>1</v>
      </c>
      <c r="F816" s="15" t="s">
        <v>3283</v>
      </c>
      <c r="G816" s="15" t="s">
        <v>3286</v>
      </c>
      <c r="H816" s="15" t="s">
        <v>3275</v>
      </c>
      <c r="I816" s="15" t="s">
        <v>3286</v>
      </c>
    </row>
    <row r="817" spans="1:9" ht="15" customHeight="1" x14ac:dyDescent="0.25">
      <c r="A817" s="15" t="s">
        <v>3285</v>
      </c>
      <c r="B817" s="300" t="s">
        <v>3685</v>
      </c>
      <c r="C817" s="15" t="s">
        <v>4780</v>
      </c>
      <c r="D817" s="15" t="str">
        <f t="shared" si="12"/>
        <v>Irrigation device support</v>
      </c>
      <c r="E817" s="15">
        <v>1</v>
      </c>
      <c r="F817" s="15" t="s">
        <v>3283</v>
      </c>
      <c r="G817" s="15" t="s">
        <v>3286</v>
      </c>
      <c r="H817" s="15" t="s">
        <v>3275</v>
      </c>
      <c r="I817" s="15" t="s">
        <v>3286</v>
      </c>
    </row>
    <row r="818" spans="1:9" ht="15" customHeight="1" x14ac:dyDescent="0.25">
      <c r="A818" s="15" t="s">
        <v>3285</v>
      </c>
      <c r="B818" s="300" t="s">
        <v>3685</v>
      </c>
      <c r="C818" s="15" t="s">
        <v>4783</v>
      </c>
      <c r="D818" s="15" t="str">
        <f t="shared" si="12"/>
        <v>Lutron device support</v>
      </c>
      <c r="E818" s="15">
        <v>1</v>
      </c>
      <c r="F818" s="15" t="s">
        <v>3283</v>
      </c>
      <c r="G818" s="15" t="s">
        <v>3286</v>
      </c>
      <c r="H818" s="15" t="s">
        <v>3275</v>
      </c>
      <c r="I818" s="15" t="s">
        <v>3286</v>
      </c>
    </row>
    <row r="819" spans="1:9" ht="15" customHeight="1" x14ac:dyDescent="0.25">
      <c r="A819" s="15" t="s">
        <v>3285</v>
      </c>
      <c r="B819" s="300" t="s">
        <v>3685</v>
      </c>
      <c r="C819" s="15" t="s">
        <v>4786</v>
      </c>
      <c r="D819" s="15" t="str">
        <f t="shared" si="12"/>
        <v>Sonos audio support</v>
      </c>
      <c r="E819" s="15">
        <v>1</v>
      </c>
      <c r="F819" s="15" t="s">
        <v>3283</v>
      </c>
      <c r="G819" s="15" t="s">
        <v>3286</v>
      </c>
      <c r="H819" s="15" t="s">
        <v>3275</v>
      </c>
      <c r="I819" s="15" t="s">
        <v>3286</v>
      </c>
    </row>
    <row r="820" spans="1:9" ht="15" customHeight="1" x14ac:dyDescent="0.25">
      <c r="A820" s="15" t="s">
        <v>3285</v>
      </c>
      <c r="B820" s="300" t="s">
        <v>3685</v>
      </c>
      <c r="C820" s="15" t="s">
        <v>4789</v>
      </c>
      <c r="D820" s="15" t="str">
        <f t="shared" si="12"/>
        <v>Water shut-off device support</v>
      </c>
      <c r="E820" s="15">
        <v>1</v>
      </c>
      <c r="F820" s="15" t="s">
        <v>3283</v>
      </c>
      <c r="G820" s="15" t="s">
        <v>3286</v>
      </c>
      <c r="H820" s="15" t="s">
        <v>3275</v>
      </c>
      <c r="I820" s="15" t="s">
        <v>3286</v>
      </c>
    </row>
    <row r="821" spans="1:9" ht="15" customHeight="1" x14ac:dyDescent="0.25">
      <c r="A821" s="15" t="s">
        <v>3285</v>
      </c>
      <c r="B821" s="300" t="s">
        <v>3687</v>
      </c>
      <c r="C821" s="15" t="s">
        <v>206</v>
      </c>
      <c r="D821" s="15" t="str">
        <f t="shared" si="12"/>
        <v>2 way voice response</v>
      </c>
      <c r="E821" s="15">
        <v>1</v>
      </c>
      <c r="F821" s="15" t="s">
        <v>3283</v>
      </c>
      <c r="G821" s="15" t="s">
        <v>3286</v>
      </c>
      <c r="H821" s="15" t="s">
        <v>3275</v>
      </c>
      <c r="I821" s="15" t="s">
        <v>3286</v>
      </c>
    </row>
    <row r="822" spans="1:9" ht="15" customHeight="1" x14ac:dyDescent="0.25">
      <c r="A822" s="15" t="s">
        <v>3285</v>
      </c>
      <c r="B822" s="300" t="s">
        <v>3687</v>
      </c>
      <c r="C822" s="15" t="s">
        <v>49</v>
      </c>
      <c r="D822" s="15" t="str">
        <f t="shared" si="12"/>
        <v>Door Contact</v>
      </c>
      <c r="E822" s="15">
        <v>2</v>
      </c>
      <c r="F822" s="15" t="s">
        <v>3283</v>
      </c>
      <c r="G822" s="15" t="s">
        <v>3286</v>
      </c>
      <c r="H822" s="15" t="s">
        <v>3275</v>
      </c>
      <c r="I822" s="15" t="s">
        <v>3286</v>
      </c>
    </row>
    <row r="823" spans="1:9" ht="15" customHeight="1" x14ac:dyDescent="0.25">
      <c r="A823" s="15" t="s">
        <v>3285</v>
      </c>
      <c r="B823" s="300" t="s">
        <v>3687</v>
      </c>
      <c r="C823" s="15" t="s">
        <v>212</v>
      </c>
      <c r="D823" s="15" t="str">
        <f t="shared" si="12"/>
        <v>Simon XT Panel</v>
      </c>
      <c r="E823" s="15">
        <v>1</v>
      </c>
      <c r="F823" s="15" t="s">
        <v>3283</v>
      </c>
      <c r="G823" s="15" t="s">
        <v>3286</v>
      </c>
      <c r="H823" s="15" t="s">
        <v>3275</v>
      </c>
      <c r="I823" s="15" t="s">
        <v>3286</v>
      </c>
    </row>
    <row r="824" spans="1:9" ht="15" customHeight="1" x14ac:dyDescent="0.25">
      <c r="A824" s="15" t="s">
        <v>3285</v>
      </c>
      <c r="B824" s="300" t="s">
        <v>3687</v>
      </c>
      <c r="C824" s="15" t="s">
        <v>866</v>
      </c>
      <c r="D824" s="15" t="str">
        <f t="shared" si="12"/>
        <v>Simon XT Bell SIM Radio</v>
      </c>
      <c r="E824" s="15">
        <v>1</v>
      </c>
      <c r="F824" s="15" t="s">
        <v>3283</v>
      </c>
      <c r="G824" s="15" t="s">
        <v>3286</v>
      </c>
      <c r="H824" s="15" t="s">
        <v>3275</v>
      </c>
      <c r="I824" s="15" t="s">
        <v>3286</v>
      </c>
    </row>
    <row r="825" spans="1:9" ht="15" customHeight="1" x14ac:dyDescent="0.25">
      <c r="A825" s="15" t="s">
        <v>3285</v>
      </c>
      <c r="B825" s="300" t="s">
        <v>3687</v>
      </c>
      <c r="C825" s="15" t="s">
        <v>2380</v>
      </c>
      <c r="D825" s="15" t="str">
        <f t="shared" si="12"/>
        <v>Pet immune motion detector, 319.5MHz (Interlogix)</v>
      </c>
      <c r="E825" s="15">
        <v>1</v>
      </c>
      <c r="F825" s="15" t="s">
        <v>3283</v>
      </c>
      <c r="G825" s="15" t="s">
        <v>3286</v>
      </c>
      <c r="H825" s="15" t="s">
        <v>3275</v>
      </c>
      <c r="I825" s="15" t="s">
        <v>3286</v>
      </c>
    </row>
    <row r="826" spans="1:9" ht="15" customHeight="1" x14ac:dyDescent="0.25">
      <c r="A826" s="15" t="s">
        <v>3285</v>
      </c>
      <c r="B826" s="300" t="s">
        <v>3687</v>
      </c>
      <c r="C826" s="15" t="s">
        <v>499</v>
      </c>
      <c r="D826" s="15" t="str">
        <f t="shared" si="12"/>
        <v>Lawn Sign - Bell Smart Home Security English</v>
      </c>
      <c r="E826" s="15">
        <v>1</v>
      </c>
      <c r="F826" s="15" t="s">
        <v>3283</v>
      </c>
      <c r="G826" s="15" t="s">
        <v>3286</v>
      </c>
      <c r="H826" s="15" t="s">
        <v>3275</v>
      </c>
      <c r="I826" s="15" t="s">
        <v>3286</v>
      </c>
    </row>
    <row r="827" spans="1:9" ht="15" customHeight="1" x14ac:dyDescent="0.25">
      <c r="A827" s="15" t="s">
        <v>3285</v>
      </c>
      <c r="B827" s="300" t="s">
        <v>247</v>
      </c>
      <c r="C827" s="15" t="s">
        <v>899</v>
      </c>
      <c r="D827" s="15" t="str">
        <f t="shared" si="12"/>
        <v>2GIG GC2 Touchscreen control panel</v>
      </c>
      <c r="E827" s="15">
        <v>1</v>
      </c>
      <c r="F827" s="15" t="s">
        <v>3283</v>
      </c>
      <c r="G827" s="15" t="s">
        <v>3286</v>
      </c>
      <c r="H827" s="15" t="s">
        <v>3275</v>
      </c>
      <c r="I827" s="15" t="s">
        <v>3286</v>
      </c>
    </row>
    <row r="828" spans="1:9" ht="15" customHeight="1" x14ac:dyDescent="0.25">
      <c r="A828" s="15" t="s">
        <v>3285</v>
      </c>
      <c r="B828" s="300" t="s">
        <v>247</v>
      </c>
      <c r="C828" s="15" t="s">
        <v>63</v>
      </c>
      <c r="D828" s="15" t="str">
        <f t="shared" si="12"/>
        <v>2GIG Super Switch Wireless Takeover Module</v>
      </c>
      <c r="E828" s="15">
        <v>1</v>
      </c>
      <c r="F828" s="15" t="s">
        <v>3283</v>
      </c>
      <c r="G828" s="15" t="s">
        <v>3286</v>
      </c>
      <c r="H828" s="15" t="s">
        <v>3275</v>
      </c>
      <c r="I828" s="15" t="s">
        <v>3286</v>
      </c>
    </row>
    <row r="829" spans="1:9" ht="15" customHeight="1" x14ac:dyDescent="0.25">
      <c r="A829" s="15" t="s">
        <v>3285</v>
      </c>
      <c r="B829" s="300" t="s">
        <v>247</v>
      </c>
      <c r="C829" s="15" t="s">
        <v>206</v>
      </c>
      <c r="D829" s="15" t="str">
        <f t="shared" si="12"/>
        <v>2 way voice response</v>
      </c>
      <c r="E829" s="15">
        <v>1</v>
      </c>
      <c r="F829" s="15" t="s">
        <v>3283</v>
      </c>
      <c r="G829" s="15" t="s">
        <v>3286</v>
      </c>
      <c r="H829" s="15" t="s">
        <v>3275</v>
      </c>
      <c r="I829" s="15" t="s">
        <v>3286</v>
      </c>
    </row>
    <row r="830" spans="1:9" ht="15" customHeight="1" x14ac:dyDescent="0.25">
      <c r="A830" s="15" t="s">
        <v>3285</v>
      </c>
      <c r="B830" s="300" t="s">
        <v>247</v>
      </c>
      <c r="C830" s="15" t="s">
        <v>499</v>
      </c>
      <c r="D830" s="15" t="str">
        <f t="shared" si="12"/>
        <v>Lawn Sign - Bell Smart Home Security English</v>
      </c>
      <c r="E830" s="15">
        <v>1</v>
      </c>
      <c r="F830" s="15" t="s">
        <v>3283</v>
      </c>
      <c r="G830" s="15" t="s">
        <v>3286</v>
      </c>
      <c r="H830" s="15" t="s">
        <v>3275</v>
      </c>
      <c r="I830" s="15" t="s">
        <v>3286</v>
      </c>
    </row>
    <row r="831" spans="1:9" ht="15" customHeight="1" x14ac:dyDescent="0.25">
      <c r="A831" s="15" t="s">
        <v>3285</v>
      </c>
      <c r="B831" s="300" t="s">
        <v>247</v>
      </c>
      <c r="C831" s="15" t="s">
        <v>479</v>
      </c>
      <c r="D831" s="15" t="str">
        <f t="shared" si="12"/>
        <v>Hardwire Battery 12 Volt/ 5Ah Battery</v>
      </c>
      <c r="E831" s="15">
        <v>1</v>
      </c>
      <c r="F831" s="15" t="s">
        <v>3283</v>
      </c>
      <c r="G831" s="15" t="s">
        <v>3286</v>
      </c>
      <c r="H831" s="15" t="s">
        <v>3275</v>
      </c>
      <c r="I831" s="15" t="s">
        <v>3286</v>
      </c>
    </row>
    <row r="832" spans="1:9" ht="15" customHeight="1" x14ac:dyDescent="0.25">
      <c r="A832" s="15" t="s">
        <v>3285</v>
      </c>
      <c r="B832" s="316" t="s">
        <v>3686</v>
      </c>
      <c r="C832" s="15" t="s">
        <v>3133</v>
      </c>
      <c r="D832" s="15" t="str">
        <f t="shared" si="12"/>
        <v>Automation Hub</v>
      </c>
      <c r="E832" s="15">
        <v>1</v>
      </c>
      <c r="F832" s="15" t="s">
        <v>3283</v>
      </c>
      <c r="G832" s="15" t="s">
        <v>3286</v>
      </c>
      <c r="H832" s="15" t="s">
        <v>3275</v>
      </c>
      <c r="I832" s="15" t="s">
        <v>3286</v>
      </c>
    </row>
    <row r="833" spans="1:9" ht="15" customHeight="1" x14ac:dyDescent="0.25">
      <c r="A833" s="15" t="s">
        <v>3285</v>
      </c>
      <c r="B833" s="316" t="s">
        <v>3686</v>
      </c>
      <c r="C833" s="15" t="s">
        <v>75</v>
      </c>
      <c r="D833" s="15" t="str">
        <f t="shared" si="12"/>
        <v>Smart Light Bulb</v>
      </c>
      <c r="E833" s="15">
        <v>1</v>
      </c>
      <c r="F833" s="15" t="s">
        <v>3283</v>
      </c>
      <c r="G833" s="15" t="s">
        <v>3286</v>
      </c>
      <c r="H833" s="15" t="s">
        <v>3275</v>
      </c>
      <c r="I833" s="15" t="s">
        <v>3286</v>
      </c>
    </row>
    <row r="834" spans="1:9" ht="15" customHeight="1" x14ac:dyDescent="0.25">
      <c r="A834" s="15" t="s">
        <v>3285</v>
      </c>
      <c r="B834" s="15" t="s">
        <v>3686</v>
      </c>
      <c r="C834" s="15" t="s">
        <v>77</v>
      </c>
      <c r="D834" s="15" t="str">
        <f t="shared" ref="D834:D897" si="13">VLOOKUP(C834,masterdata,3,0)</f>
        <v>Appliance Module</v>
      </c>
      <c r="E834" s="15">
        <v>1</v>
      </c>
      <c r="F834" s="15" t="s">
        <v>3283</v>
      </c>
      <c r="G834" s="15" t="s">
        <v>3286</v>
      </c>
      <c r="H834" s="15" t="s">
        <v>3275</v>
      </c>
      <c r="I834" s="15" t="s">
        <v>3286</v>
      </c>
    </row>
    <row r="835" spans="1:9" ht="15" customHeight="1" x14ac:dyDescent="0.25">
      <c r="A835" s="15" t="s">
        <v>3285</v>
      </c>
      <c r="B835" s="15" t="s">
        <v>5247</v>
      </c>
      <c r="C835" s="15" t="s">
        <v>3943</v>
      </c>
      <c r="D835" s="15" t="str">
        <f t="shared" si="13"/>
        <v>Automation service</v>
      </c>
      <c r="E835" s="15">
        <v>1</v>
      </c>
      <c r="F835" s="15" t="s">
        <v>3283</v>
      </c>
      <c r="G835" s="15" t="s">
        <v>3286</v>
      </c>
      <c r="H835" s="15" t="s">
        <v>3275</v>
      </c>
      <c r="I835" s="15" t="s">
        <v>3286</v>
      </c>
    </row>
    <row r="836" spans="1:9" ht="15" customHeight="1" x14ac:dyDescent="0.25">
      <c r="A836" s="15" t="s">
        <v>3285</v>
      </c>
      <c r="B836" s="15" t="s">
        <v>5248</v>
      </c>
      <c r="C836" s="15" t="s">
        <v>933</v>
      </c>
      <c r="D836" s="15" t="str">
        <f t="shared" si="13"/>
        <v>PowerG Smoke and Heat Detector</v>
      </c>
      <c r="E836" s="15">
        <v>1</v>
      </c>
      <c r="F836" s="15" t="s">
        <v>3283</v>
      </c>
      <c r="G836" s="15" t="s">
        <v>3286</v>
      </c>
      <c r="H836" s="15" t="s">
        <v>3275</v>
      </c>
      <c r="I836" s="15" t="s">
        <v>3286</v>
      </c>
    </row>
    <row r="837" spans="1:9" ht="15" customHeight="1" x14ac:dyDescent="0.25">
      <c r="A837" s="15" t="s">
        <v>3285</v>
      </c>
      <c r="B837" s="15" t="s">
        <v>5248</v>
      </c>
      <c r="C837" s="15" t="s">
        <v>3691</v>
      </c>
      <c r="D837" s="15" t="str">
        <f t="shared" si="13"/>
        <v>Video Analytics</v>
      </c>
      <c r="E837" s="15">
        <v>1</v>
      </c>
      <c r="F837" s="15" t="s">
        <v>3283</v>
      </c>
      <c r="G837" s="15" t="s">
        <v>3286</v>
      </c>
      <c r="H837" s="15" t="s">
        <v>3275</v>
      </c>
      <c r="I837" s="15" t="s">
        <v>3286</v>
      </c>
    </row>
    <row r="838" spans="1:9" ht="15" customHeight="1" x14ac:dyDescent="0.25">
      <c r="A838" s="15" t="s">
        <v>3285</v>
      </c>
      <c r="B838" s="15" t="s">
        <v>5248</v>
      </c>
      <c r="C838" s="15" t="s">
        <v>258</v>
      </c>
      <c r="D838" s="15" t="str">
        <f t="shared" si="13"/>
        <v>Severe Weather notification</v>
      </c>
      <c r="E838" s="15">
        <v>1</v>
      </c>
      <c r="F838" s="15" t="s">
        <v>3283</v>
      </c>
      <c r="G838" s="15" t="s">
        <v>3286</v>
      </c>
      <c r="H838" s="15" t="s">
        <v>3275</v>
      </c>
      <c r="I838" s="15" t="s">
        <v>3286</v>
      </c>
    </row>
    <row r="839" spans="1:9" ht="15" customHeight="1" x14ac:dyDescent="0.25">
      <c r="A839" s="15" t="s">
        <v>3285</v>
      </c>
      <c r="B839" s="15" t="s">
        <v>5248</v>
      </c>
      <c r="C839" s="15" t="s">
        <v>4101</v>
      </c>
      <c r="D839" s="15" t="str">
        <f t="shared" si="13"/>
        <v>Video Service</v>
      </c>
      <c r="E839" s="15">
        <v>1</v>
      </c>
      <c r="F839" s="15" t="s">
        <v>3283</v>
      </c>
      <c r="G839" s="15" t="s">
        <v>3286</v>
      </c>
      <c r="H839" s="15" t="s">
        <v>3275</v>
      </c>
      <c r="I839" s="15" t="s">
        <v>3286</v>
      </c>
    </row>
    <row r="840" spans="1:9" ht="15" customHeight="1" x14ac:dyDescent="0.25">
      <c r="A840" s="15" t="s">
        <v>3285</v>
      </c>
      <c r="B840" s="15" t="s">
        <v>5249</v>
      </c>
      <c r="C840" s="15" t="s">
        <v>933</v>
      </c>
      <c r="D840" s="15" t="str">
        <f t="shared" si="13"/>
        <v>PowerG Smoke and Heat Detector</v>
      </c>
      <c r="E840" s="15">
        <v>1</v>
      </c>
      <c r="F840" s="15" t="s">
        <v>3283</v>
      </c>
      <c r="G840" s="15" t="s">
        <v>3286</v>
      </c>
      <c r="H840" s="15" t="s">
        <v>3275</v>
      </c>
      <c r="I840" s="15" t="s">
        <v>3286</v>
      </c>
    </row>
    <row r="841" spans="1:9" ht="15" customHeight="1" x14ac:dyDescent="0.25">
      <c r="A841" s="15" t="s">
        <v>3285</v>
      </c>
      <c r="B841" s="15" t="s">
        <v>5249</v>
      </c>
      <c r="C841" s="15" t="s">
        <v>3691</v>
      </c>
      <c r="D841" s="15" t="str">
        <f t="shared" si="13"/>
        <v>Video Analytics</v>
      </c>
      <c r="E841" s="15">
        <v>1</v>
      </c>
      <c r="F841" s="15" t="s">
        <v>3283</v>
      </c>
      <c r="G841" s="15" t="s">
        <v>3286</v>
      </c>
      <c r="H841" s="15" t="s">
        <v>3275</v>
      </c>
      <c r="I841" s="15" t="s">
        <v>3286</v>
      </c>
    </row>
    <row r="842" spans="1:9" ht="15" customHeight="1" x14ac:dyDescent="0.25">
      <c r="A842" s="15" t="s">
        <v>3285</v>
      </c>
      <c r="B842" s="15" t="s">
        <v>5249</v>
      </c>
      <c r="C842" s="15" t="s">
        <v>258</v>
      </c>
      <c r="D842" s="15" t="str">
        <f t="shared" si="13"/>
        <v>Severe Weather notification</v>
      </c>
      <c r="E842" s="15">
        <v>1</v>
      </c>
      <c r="F842" s="15" t="s">
        <v>3283</v>
      </c>
      <c r="G842" s="15" t="s">
        <v>3286</v>
      </c>
      <c r="H842" s="15" t="s">
        <v>3275</v>
      </c>
      <c r="I842" s="15" t="s">
        <v>3286</v>
      </c>
    </row>
    <row r="843" spans="1:9" ht="15" customHeight="1" x14ac:dyDescent="0.25">
      <c r="A843" s="15" t="s">
        <v>3285</v>
      </c>
      <c r="B843" s="15" t="s">
        <v>5249</v>
      </c>
      <c r="C843" s="15" t="s">
        <v>4101</v>
      </c>
      <c r="D843" s="15" t="str">
        <f t="shared" si="13"/>
        <v>Video Service</v>
      </c>
      <c r="E843" s="15">
        <v>1</v>
      </c>
      <c r="F843" s="15" t="s">
        <v>3283</v>
      </c>
      <c r="G843" s="15" t="s">
        <v>3286</v>
      </c>
      <c r="H843" s="15" t="s">
        <v>3275</v>
      </c>
      <c r="I843" s="15" t="s">
        <v>3286</v>
      </c>
    </row>
    <row r="844" spans="1:9" ht="15" customHeight="1" x14ac:dyDescent="0.25">
      <c r="A844" s="15" t="s">
        <v>3285</v>
      </c>
      <c r="B844" s="15" t="s">
        <v>5249</v>
      </c>
      <c r="C844" s="15" t="s">
        <v>3943</v>
      </c>
      <c r="D844" s="15" t="str">
        <f t="shared" si="13"/>
        <v>Automation service</v>
      </c>
      <c r="E844" s="15">
        <v>1</v>
      </c>
      <c r="F844" s="15" t="s">
        <v>3283</v>
      </c>
      <c r="G844" s="15" t="s">
        <v>3286</v>
      </c>
      <c r="H844" s="15" t="s">
        <v>3275</v>
      </c>
      <c r="I844" s="15" t="s">
        <v>3286</v>
      </c>
    </row>
    <row r="845" spans="1:9" ht="15" customHeight="1" x14ac:dyDescent="0.25">
      <c r="A845" s="15" t="s">
        <v>3285</v>
      </c>
      <c r="B845" s="15" t="s">
        <v>5250</v>
      </c>
      <c r="C845" s="15" t="s">
        <v>933</v>
      </c>
      <c r="D845" s="15" t="str">
        <f t="shared" si="13"/>
        <v>PowerG Smoke and Heat Detector</v>
      </c>
      <c r="E845" s="15">
        <v>1</v>
      </c>
      <c r="F845" s="15" t="s">
        <v>3283</v>
      </c>
      <c r="G845" s="15" t="s">
        <v>3286</v>
      </c>
      <c r="H845" s="15" t="s">
        <v>3275</v>
      </c>
      <c r="I845" s="15" t="s">
        <v>3286</v>
      </c>
    </row>
    <row r="846" spans="1:9" ht="15" customHeight="1" x14ac:dyDescent="0.25">
      <c r="A846" s="15" t="s">
        <v>3285</v>
      </c>
      <c r="B846" s="15" t="s">
        <v>5250</v>
      </c>
      <c r="C846" s="15" t="s">
        <v>3691</v>
      </c>
      <c r="D846" s="15" t="str">
        <f t="shared" si="13"/>
        <v>Video Analytics</v>
      </c>
      <c r="E846" s="15">
        <v>1</v>
      </c>
      <c r="F846" s="15" t="s">
        <v>3283</v>
      </c>
      <c r="G846" s="15" t="s">
        <v>3286</v>
      </c>
      <c r="H846" s="15" t="s">
        <v>3275</v>
      </c>
      <c r="I846" s="15" t="s">
        <v>3286</v>
      </c>
    </row>
    <row r="847" spans="1:9" ht="15" customHeight="1" x14ac:dyDescent="0.25">
      <c r="A847" s="15" t="s">
        <v>3285</v>
      </c>
      <c r="B847" s="15" t="s">
        <v>5250</v>
      </c>
      <c r="C847" s="15" t="s">
        <v>258</v>
      </c>
      <c r="D847" s="15" t="str">
        <f t="shared" si="13"/>
        <v>Severe Weather notification</v>
      </c>
      <c r="E847" s="15">
        <v>1</v>
      </c>
      <c r="F847" s="15" t="s">
        <v>3283</v>
      </c>
      <c r="G847" s="15" t="s">
        <v>3286</v>
      </c>
      <c r="H847" s="15" t="s">
        <v>3275</v>
      </c>
      <c r="I847" s="15" t="s">
        <v>3286</v>
      </c>
    </row>
    <row r="848" spans="1:9" ht="15" customHeight="1" x14ac:dyDescent="0.25">
      <c r="A848" s="15" t="s">
        <v>3285</v>
      </c>
      <c r="B848" s="15" t="s">
        <v>5250</v>
      </c>
      <c r="C848" s="15" t="s">
        <v>4101</v>
      </c>
      <c r="D848" s="15" t="str">
        <f t="shared" si="13"/>
        <v>Video Service</v>
      </c>
      <c r="E848" s="15">
        <v>1</v>
      </c>
      <c r="F848" s="15" t="s">
        <v>3283</v>
      </c>
      <c r="G848" s="15" t="s">
        <v>3286</v>
      </c>
      <c r="H848" s="15" t="s">
        <v>3275</v>
      </c>
      <c r="I848" s="15" t="s">
        <v>3286</v>
      </c>
    </row>
    <row r="849" spans="1:9" ht="15" customHeight="1" x14ac:dyDescent="0.25">
      <c r="A849" s="15" t="s">
        <v>3285</v>
      </c>
      <c r="B849" s="15" t="s">
        <v>5250</v>
      </c>
      <c r="C849" s="15" t="s">
        <v>3943</v>
      </c>
      <c r="D849" s="15" t="str">
        <f t="shared" si="13"/>
        <v>Automation service</v>
      </c>
      <c r="E849" s="15">
        <v>1</v>
      </c>
      <c r="F849" s="15" t="s">
        <v>3283</v>
      </c>
      <c r="G849" s="15" t="s">
        <v>3286</v>
      </c>
      <c r="H849" s="15" t="s">
        <v>3275</v>
      </c>
      <c r="I849" s="15" t="s">
        <v>3286</v>
      </c>
    </row>
    <row r="850" spans="1:9" ht="15" customHeight="1" x14ac:dyDescent="0.25">
      <c r="A850" s="15" t="s">
        <v>3285</v>
      </c>
      <c r="B850" s="15" t="s">
        <v>5251</v>
      </c>
      <c r="C850" s="15" t="s">
        <v>933</v>
      </c>
      <c r="D850" s="15" t="str">
        <f t="shared" si="13"/>
        <v>PowerG Smoke and Heat Detector</v>
      </c>
      <c r="E850" s="15">
        <v>1</v>
      </c>
      <c r="F850" s="15" t="s">
        <v>3283</v>
      </c>
      <c r="G850" s="15" t="s">
        <v>3286</v>
      </c>
      <c r="H850" s="15" t="s">
        <v>3275</v>
      </c>
      <c r="I850" s="15" t="s">
        <v>3286</v>
      </c>
    </row>
    <row r="851" spans="1:9" ht="15" customHeight="1" x14ac:dyDescent="0.25">
      <c r="A851" s="15" t="s">
        <v>3285</v>
      </c>
      <c r="B851" s="15" t="s">
        <v>5251</v>
      </c>
      <c r="C851" s="15" t="s">
        <v>209</v>
      </c>
      <c r="D851" s="15" t="str">
        <f t="shared" si="13"/>
        <v>D-Link WI-FI Range Extender</v>
      </c>
      <c r="E851" s="15">
        <v>1</v>
      </c>
      <c r="F851" s="15" t="s">
        <v>3283</v>
      </c>
      <c r="G851" s="15" t="s">
        <v>3286</v>
      </c>
      <c r="H851" s="15" t="s">
        <v>3275</v>
      </c>
      <c r="I851" s="15" t="s">
        <v>3286</v>
      </c>
    </row>
    <row r="852" spans="1:9" ht="15" customHeight="1" x14ac:dyDescent="0.25">
      <c r="A852" s="15" t="s">
        <v>3285</v>
      </c>
      <c r="B852" s="15" t="s">
        <v>5248</v>
      </c>
      <c r="C852" s="15" t="s">
        <v>209</v>
      </c>
      <c r="D852" s="15" t="str">
        <f t="shared" si="13"/>
        <v>D-Link WI-FI Range Extender</v>
      </c>
      <c r="E852" s="15">
        <v>1</v>
      </c>
      <c r="F852" s="15" t="s">
        <v>3283</v>
      </c>
      <c r="G852" s="15" t="s">
        <v>3286</v>
      </c>
      <c r="H852" s="15" t="s">
        <v>3275</v>
      </c>
      <c r="I852" s="15" t="s">
        <v>3286</v>
      </c>
    </row>
    <row r="853" spans="1:9" ht="15" customHeight="1" x14ac:dyDescent="0.25">
      <c r="A853" s="15" t="s">
        <v>3285</v>
      </c>
      <c r="B853" s="15" t="s">
        <v>5251</v>
      </c>
      <c r="C853" s="15" t="s">
        <v>3691</v>
      </c>
      <c r="D853" s="15" t="str">
        <f t="shared" si="13"/>
        <v>Video Analytics</v>
      </c>
      <c r="E853" s="15">
        <v>1</v>
      </c>
      <c r="F853" s="15" t="s">
        <v>3283</v>
      </c>
      <c r="G853" s="15" t="s">
        <v>3286</v>
      </c>
      <c r="H853" s="15" t="s">
        <v>3275</v>
      </c>
      <c r="I853" s="15" t="s">
        <v>3286</v>
      </c>
    </row>
    <row r="854" spans="1:9" ht="15" customHeight="1" x14ac:dyDescent="0.25">
      <c r="A854" s="15" t="s">
        <v>3285</v>
      </c>
      <c r="B854" s="15" t="s">
        <v>5251</v>
      </c>
      <c r="C854" s="15" t="s">
        <v>258</v>
      </c>
      <c r="D854" s="15" t="str">
        <f t="shared" si="13"/>
        <v>Severe Weather notification</v>
      </c>
      <c r="E854" s="15">
        <v>1</v>
      </c>
      <c r="F854" s="15" t="s">
        <v>3283</v>
      </c>
      <c r="G854" s="15" t="s">
        <v>3286</v>
      </c>
      <c r="H854" s="15" t="s">
        <v>3275</v>
      </c>
      <c r="I854" s="15" t="s">
        <v>3286</v>
      </c>
    </row>
    <row r="855" spans="1:9" ht="15" customHeight="1" x14ac:dyDescent="0.25">
      <c r="A855" s="15" t="s">
        <v>3285</v>
      </c>
      <c r="B855" s="15" t="s">
        <v>5251</v>
      </c>
      <c r="C855" s="15" t="s">
        <v>4101</v>
      </c>
      <c r="D855" s="15" t="str">
        <f t="shared" si="13"/>
        <v>Video Service</v>
      </c>
      <c r="E855" s="15">
        <v>1</v>
      </c>
      <c r="F855" s="15" t="s">
        <v>3283</v>
      </c>
      <c r="G855" s="15" t="s">
        <v>3286</v>
      </c>
      <c r="H855" s="15" t="s">
        <v>3275</v>
      </c>
      <c r="I855" s="15" t="s">
        <v>3286</v>
      </c>
    </row>
    <row r="856" spans="1:9" ht="15" customHeight="1" x14ac:dyDescent="0.25">
      <c r="A856" s="15" t="s">
        <v>3285</v>
      </c>
      <c r="B856" s="15" t="s">
        <v>729</v>
      </c>
      <c r="C856" s="15" t="s">
        <v>290</v>
      </c>
      <c r="D856" s="15" t="str">
        <f t="shared" si="13"/>
        <v>Qolsys IQ2 Panel - PowerG + 345 (Grey Box)</v>
      </c>
      <c r="E856" s="15">
        <v>1</v>
      </c>
      <c r="F856" s="15" t="s">
        <v>3283</v>
      </c>
      <c r="G856" s="15" t="s">
        <v>3286</v>
      </c>
      <c r="H856" s="15" t="s">
        <v>3275</v>
      </c>
      <c r="I856" s="15" t="s">
        <v>3286</v>
      </c>
    </row>
    <row r="857" spans="1:9" ht="15" customHeight="1" x14ac:dyDescent="0.25">
      <c r="A857" s="15" t="s">
        <v>3285</v>
      </c>
      <c r="B857" s="15" t="s">
        <v>729</v>
      </c>
      <c r="C857" s="15" t="s">
        <v>209</v>
      </c>
      <c r="D857" s="15" t="str">
        <f t="shared" si="13"/>
        <v>D-Link WI-FI Range Extender</v>
      </c>
      <c r="E857" s="15">
        <v>1</v>
      </c>
      <c r="F857" s="15" t="s">
        <v>3283</v>
      </c>
      <c r="G857" s="15" t="s">
        <v>3286</v>
      </c>
      <c r="H857" s="15" t="s">
        <v>3275</v>
      </c>
      <c r="I857" s="15" t="s">
        <v>3286</v>
      </c>
    </row>
    <row r="858" spans="1:9" ht="15" customHeight="1" x14ac:dyDescent="0.25">
      <c r="A858" s="15" t="s">
        <v>3285</v>
      </c>
      <c r="B858" s="15" t="s">
        <v>729</v>
      </c>
      <c r="C858" s="15" t="s">
        <v>210</v>
      </c>
      <c r="D858" s="15" t="str">
        <f t="shared" si="13"/>
        <v>Weather to Panel</v>
      </c>
      <c r="E858" s="15">
        <v>1</v>
      </c>
      <c r="F858" s="15" t="s">
        <v>3283</v>
      </c>
      <c r="G858" s="15" t="s">
        <v>3286</v>
      </c>
      <c r="H858" s="15" t="s">
        <v>3275</v>
      </c>
      <c r="I858" s="15" t="s">
        <v>3286</v>
      </c>
    </row>
    <row r="859" spans="1:9" ht="15" customHeight="1" x14ac:dyDescent="0.25">
      <c r="A859" s="15" t="s">
        <v>3285</v>
      </c>
      <c r="B859" s="15" t="s">
        <v>729</v>
      </c>
      <c r="C859" s="15" t="s">
        <v>128</v>
      </c>
      <c r="D859" s="15" t="str">
        <f t="shared" si="13"/>
        <v>Private Guard response</v>
      </c>
      <c r="E859" s="15">
        <v>1</v>
      </c>
      <c r="F859" s="15" t="s">
        <v>3283</v>
      </c>
      <c r="G859" s="15" t="s">
        <v>3286</v>
      </c>
      <c r="H859" s="15" t="s">
        <v>3275</v>
      </c>
      <c r="I859" s="15" t="s">
        <v>3286</v>
      </c>
    </row>
    <row r="860" spans="1:9" ht="15" customHeight="1" x14ac:dyDescent="0.25">
      <c r="A860" s="15" t="s">
        <v>3285</v>
      </c>
      <c r="B860" s="15" t="s">
        <v>729</v>
      </c>
      <c r="C860" s="15" t="s">
        <v>206</v>
      </c>
      <c r="D860" s="15" t="str">
        <f t="shared" si="13"/>
        <v>2 way voice response</v>
      </c>
      <c r="E860" s="15">
        <v>1</v>
      </c>
      <c r="F860" s="15" t="s">
        <v>3283</v>
      </c>
      <c r="G860" s="15" t="s">
        <v>3286</v>
      </c>
      <c r="H860" s="15" t="s">
        <v>3275</v>
      </c>
      <c r="I860" s="15" t="s">
        <v>3286</v>
      </c>
    </row>
    <row r="861" spans="1:9" ht="15" customHeight="1" x14ac:dyDescent="0.25">
      <c r="A861" s="15" t="s">
        <v>3285</v>
      </c>
      <c r="B861" s="15" t="s">
        <v>729</v>
      </c>
      <c r="C861" s="15" t="s">
        <v>3404</v>
      </c>
      <c r="D861" s="15" t="str">
        <f t="shared" si="13"/>
        <v>Video Services</v>
      </c>
      <c r="E861" s="15">
        <v>1</v>
      </c>
      <c r="F861" s="15" t="s">
        <v>3283</v>
      </c>
      <c r="G861" s="15" t="s">
        <v>3286</v>
      </c>
      <c r="H861" s="15" t="s">
        <v>3275</v>
      </c>
      <c r="I861" s="15" t="s">
        <v>3286</v>
      </c>
    </row>
    <row r="862" spans="1:9" ht="15" customHeight="1" x14ac:dyDescent="0.25">
      <c r="A862" s="15" t="s">
        <v>3285</v>
      </c>
      <c r="B862" s="15" t="s">
        <v>729</v>
      </c>
      <c r="C862" s="15" t="s">
        <v>933</v>
      </c>
      <c r="D862" s="15" t="str">
        <f t="shared" si="13"/>
        <v>PowerG Smoke and Heat Detector</v>
      </c>
      <c r="E862" s="15">
        <v>1</v>
      </c>
      <c r="F862" s="15" t="s">
        <v>3283</v>
      </c>
      <c r="G862" s="15" t="s">
        <v>3286</v>
      </c>
      <c r="H862" s="15" t="s">
        <v>3275</v>
      </c>
      <c r="I862" s="15" t="s">
        <v>3286</v>
      </c>
    </row>
    <row r="863" spans="1:9" ht="15" customHeight="1" x14ac:dyDescent="0.25">
      <c r="A863" s="15" t="s">
        <v>3285</v>
      </c>
      <c r="B863" s="15" t="s">
        <v>729</v>
      </c>
      <c r="C863" s="15" t="s">
        <v>3243</v>
      </c>
      <c r="D863" s="15" t="str">
        <f t="shared" si="13"/>
        <v>Lawn Sign - Bell Smart Home Security English</v>
      </c>
      <c r="E863" s="15">
        <v>1</v>
      </c>
      <c r="F863" s="15" t="s">
        <v>3283</v>
      </c>
      <c r="G863" s="15" t="s">
        <v>3286</v>
      </c>
      <c r="H863" s="15" t="s">
        <v>3275</v>
      </c>
      <c r="I863" s="15" t="s">
        <v>3286</v>
      </c>
    </row>
    <row r="864" spans="1:9" ht="15" customHeight="1" x14ac:dyDescent="0.25">
      <c r="A864" s="15" t="s">
        <v>3285</v>
      </c>
      <c r="B864" s="15" t="s">
        <v>5</v>
      </c>
      <c r="C864" s="15" t="s">
        <v>899</v>
      </c>
      <c r="D864" s="15" t="str">
        <f t="shared" si="13"/>
        <v>2GIG GC2 Touchscreen control panel</v>
      </c>
      <c r="E864" s="15">
        <v>1</v>
      </c>
      <c r="F864" s="15" t="s">
        <v>3283</v>
      </c>
      <c r="G864" s="15" t="s">
        <v>3286</v>
      </c>
      <c r="H864" s="15" t="s">
        <v>3275</v>
      </c>
      <c r="I864" s="15" t="s">
        <v>3286</v>
      </c>
    </row>
    <row r="865" spans="1:9" ht="15" customHeight="1" x14ac:dyDescent="0.25">
      <c r="A865" s="15" t="s">
        <v>3285</v>
      </c>
      <c r="B865" s="15" t="s">
        <v>5</v>
      </c>
      <c r="C865" s="15" t="s">
        <v>205</v>
      </c>
      <c r="D865" s="15" t="str">
        <f t="shared" si="13"/>
        <v>2GIG 3G Cell Radio Module (Bell) with antenna</v>
      </c>
      <c r="E865" s="15">
        <v>1</v>
      </c>
      <c r="F865" s="15" t="s">
        <v>3283</v>
      </c>
      <c r="G865" s="15" t="s">
        <v>3286</v>
      </c>
      <c r="H865" s="15" t="s">
        <v>3275</v>
      </c>
      <c r="I865" s="15" t="s">
        <v>3286</v>
      </c>
    </row>
    <row r="866" spans="1:9" ht="15" customHeight="1" x14ac:dyDescent="0.25">
      <c r="A866" s="15" t="s">
        <v>3285</v>
      </c>
      <c r="B866" s="15" t="s">
        <v>5</v>
      </c>
      <c r="C866" s="15" t="s">
        <v>54</v>
      </c>
      <c r="D866" s="15" t="str">
        <f t="shared" si="13"/>
        <v>Door Contact</v>
      </c>
      <c r="E866" s="15">
        <v>3</v>
      </c>
      <c r="F866" s="15" t="s">
        <v>3283</v>
      </c>
      <c r="G866" s="15" t="s">
        <v>3286</v>
      </c>
      <c r="H866" s="15" t="s">
        <v>3275</v>
      </c>
      <c r="I866" s="15" t="s">
        <v>3286</v>
      </c>
    </row>
    <row r="867" spans="1:9" ht="15" customHeight="1" x14ac:dyDescent="0.25">
      <c r="A867" s="15" t="s">
        <v>3285</v>
      </c>
      <c r="B867" s="15" t="s">
        <v>5</v>
      </c>
      <c r="C867" s="15" t="s">
        <v>206</v>
      </c>
      <c r="D867" s="15" t="str">
        <f t="shared" si="13"/>
        <v>2 way voice response</v>
      </c>
      <c r="E867" s="15">
        <v>1</v>
      </c>
      <c r="F867" s="15" t="s">
        <v>3283</v>
      </c>
      <c r="G867" s="15" t="s">
        <v>3286</v>
      </c>
      <c r="H867" s="15" t="s">
        <v>3275</v>
      </c>
      <c r="I867" s="15" t="s">
        <v>3286</v>
      </c>
    </row>
    <row r="868" spans="1:9" ht="15" customHeight="1" x14ac:dyDescent="0.25">
      <c r="A868" s="15" t="s">
        <v>3285</v>
      </c>
      <c r="B868" s="15" t="s">
        <v>5</v>
      </c>
      <c r="C868" s="15" t="s">
        <v>61</v>
      </c>
      <c r="D868" s="15" t="str">
        <f t="shared" si="13"/>
        <v>Motion Detector</v>
      </c>
      <c r="E868" s="15">
        <v>2</v>
      </c>
      <c r="F868" s="15" t="s">
        <v>3283</v>
      </c>
      <c r="G868" s="15" t="s">
        <v>3286</v>
      </c>
      <c r="H868" s="15" t="s">
        <v>3275</v>
      </c>
      <c r="I868" s="15" t="s">
        <v>3286</v>
      </c>
    </row>
    <row r="869" spans="1:9" ht="15" customHeight="1" x14ac:dyDescent="0.25">
      <c r="A869" s="15" t="s">
        <v>3285</v>
      </c>
      <c r="B869" s="15" t="s">
        <v>5</v>
      </c>
      <c r="C869" s="15" t="s">
        <v>62</v>
      </c>
      <c r="D869" s="15" t="str">
        <f t="shared" si="13"/>
        <v>Smoke, Heat and Freeze Detector</v>
      </c>
      <c r="E869" s="15">
        <v>1</v>
      </c>
      <c r="F869" s="15" t="s">
        <v>3283</v>
      </c>
      <c r="G869" s="15" t="s">
        <v>3286</v>
      </c>
      <c r="H869" s="15" t="s">
        <v>3275</v>
      </c>
      <c r="I869" s="15" t="s">
        <v>3286</v>
      </c>
    </row>
    <row r="870" spans="1:9" ht="15" customHeight="1" x14ac:dyDescent="0.25">
      <c r="A870" s="15" t="s">
        <v>3285</v>
      </c>
      <c r="B870" s="15" t="s">
        <v>5</v>
      </c>
      <c r="C870" s="15" t="s">
        <v>128</v>
      </c>
      <c r="D870" s="15" t="str">
        <f t="shared" si="13"/>
        <v>Private Guard response</v>
      </c>
      <c r="E870" s="15">
        <v>1</v>
      </c>
      <c r="F870" s="15" t="s">
        <v>3283</v>
      </c>
      <c r="G870" s="15" t="s">
        <v>3286</v>
      </c>
      <c r="H870" s="15" t="s">
        <v>3275</v>
      </c>
      <c r="I870" s="15" t="s">
        <v>3286</v>
      </c>
    </row>
    <row r="871" spans="1:9" ht="15" customHeight="1" x14ac:dyDescent="0.25">
      <c r="A871" s="15" t="s">
        <v>3285</v>
      </c>
      <c r="B871" s="15" t="s">
        <v>5</v>
      </c>
      <c r="C871" s="15" t="s">
        <v>258</v>
      </c>
      <c r="D871" s="15" t="str">
        <f t="shared" si="13"/>
        <v>Severe Weather notification</v>
      </c>
      <c r="E871" s="15">
        <v>1</v>
      </c>
      <c r="F871" s="15" t="s">
        <v>3283</v>
      </c>
      <c r="G871" s="15" t="s">
        <v>3286</v>
      </c>
      <c r="H871" s="15" t="s">
        <v>3275</v>
      </c>
      <c r="I871" s="15" t="s">
        <v>3286</v>
      </c>
    </row>
    <row r="872" spans="1:9" ht="15" customHeight="1" x14ac:dyDescent="0.25">
      <c r="A872" s="15" t="s">
        <v>3285</v>
      </c>
      <c r="B872" s="15" t="s">
        <v>5</v>
      </c>
      <c r="C872" s="15" t="s">
        <v>210</v>
      </c>
      <c r="D872" s="15" t="str">
        <f t="shared" si="13"/>
        <v>Weather to Panel</v>
      </c>
      <c r="E872" s="15">
        <v>1</v>
      </c>
      <c r="F872" s="15" t="s">
        <v>3283</v>
      </c>
      <c r="G872" s="15" t="s">
        <v>3286</v>
      </c>
      <c r="H872" s="15" t="s">
        <v>3275</v>
      </c>
      <c r="I872" s="15" t="s">
        <v>3286</v>
      </c>
    </row>
    <row r="873" spans="1:9" ht="15" customHeight="1" x14ac:dyDescent="0.25">
      <c r="A873" s="15" t="s">
        <v>3285</v>
      </c>
      <c r="B873" s="15" t="s">
        <v>5</v>
      </c>
      <c r="C873" s="15" t="s">
        <v>209</v>
      </c>
      <c r="D873" s="15" t="str">
        <f t="shared" si="13"/>
        <v>D-Link WI-FI Range Extender</v>
      </c>
      <c r="E873" s="15">
        <v>1</v>
      </c>
      <c r="F873" s="15" t="s">
        <v>3283</v>
      </c>
      <c r="G873" s="15" t="s">
        <v>3286</v>
      </c>
      <c r="H873" s="15" t="s">
        <v>3275</v>
      </c>
      <c r="I873" s="15" t="s">
        <v>3286</v>
      </c>
    </row>
    <row r="874" spans="1:9" ht="15" customHeight="1" x14ac:dyDescent="0.25">
      <c r="A874" s="15" t="s">
        <v>3285</v>
      </c>
      <c r="B874" s="15" t="s">
        <v>5</v>
      </c>
      <c r="C874" s="15" t="s">
        <v>499</v>
      </c>
      <c r="D874" s="15" t="str">
        <f t="shared" si="13"/>
        <v>Lawn Sign - Bell Smart Home Security English</v>
      </c>
      <c r="E874" s="15">
        <v>1</v>
      </c>
      <c r="F874" s="15" t="s">
        <v>3283</v>
      </c>
      <c r="G874" s="15" t="s">
        <v>3286</v>
      </c>
      <c r="H874" s="15" t="s">
        <v>3275</v>
      </c>
      <c r="I874" s="15" t="s">
        <v>3286</v>
      </c>
    </row>
    <row r="875" spans="1:9" ht="15" customHeight="1" x14ac:dyDescent="0.25">
      <c r="A875" s="15" t="s">
        <v>3285</v>
      </c>
      <c r="B875" s="15" t="s">
        <v>5</v>
      </c>
      <c r="C875" s="15" t="s">
        <v>3539</v>
      </c>
      <c r="D875" s="15" t="str">
        <f t="shared" si="13"/>
        <v xml:space="preserve">Additional Monthly Clips (5+ Cameras) </v>
      </c>
      <c r="E875" s="15">
        <v>1</v>
      </c>
      <c r="F875" s="15" t="s">
        <v>3283</v>
      </c>
      <c r="G875" s="15" t="s">
        <v>3286</v>
      </c>
      <c r="H875" s="15" t="s">
        <v>3275</v>
      </c>
      <c r="I875" s="15" t="s">
        <v>3286</v>
      </c>
    </row>
    <row r="876" spans="1:9" ht="15" customHeight="1" x14ac:dyDescent="0.25">
      <c r="A876" s="15" t="s">
        <v>3285</v>
      </c>
      <c r="B876" s="15" t="s">
        <v>2</v>
      </c>
      <c r="C876" s="15" t="s">
        <v>205</v>
      </c>
      <c r="D876" s="15" t="str">
        <f t="shared" si="13"/>
        <v>2GIG 3G Cell Radio Module (Bell) with antenna</v>
      </c>
      <c r="E876" s="15">
        <v>1</v>
      </c>
      <c r="F876" s="15" t="s">
        <v>3283</v>
      </c>
      <c r="G876" s="15" t="s">
        <v>3286</v>
      </c>
      <c r="H876" s="15" t="s">
        <v>3275</v>
      </c>
      <c r="I876" s="15" t="s">
        <v>3286</v>
      </c>
    </row>
    <row r="877" spans="1:9" ht="15" customHeight="1" x14ac:dyDescent="0.25">
      <c r="A877" s="15" t="s">
        <v>3285</v>
      </c>
      <c r="B877" s="15" t="s">
        <v>2</v>
      </c>
      <c r="C877" s="15" t="s">
        <v>899</v>
      </c>
      <c r="D877" s="15" t="str">
        <f t="shared" si="13"/>
        <v>2GIG GC2 Touchscreen control panel</v>
      </c>
      <c r="E877" s="15">
        <v>1</v>
      </c>
      <c r="F877" s="15" t="s">
        <v>3283</v>
      </c>
      <c r="G877" s="15" t="s">
        <v>3286</v>
      </c>
      <c r="H877" s="15" t="s">
        <v>3275</v>
      </c>
      <c r="I877" s="15" t="s">
        <v>3286</v>
      </c>
    </row>
    <row r="878" spans="1:9" ht="15" customHeight="1" x14ac:dyDescent="0.25">
      <c r="A878" s="15" t="s">
        <v>3285</v>
      </c>
      <c r="B878" s="15" t="s">
        <v>2</v>
      </c>
      <c r="C878" s="15" t="s">
        <v>54</v>
      </c>
      <c r="D878" s="15" t="str">
        <f t="shared" si="13"/>
        <v>Door Contact</v>
      </c>
      <c r="E878" s="15">
        <v>3</v>
      </c>
      <c r="F878" s="15" t="s">
        <v>3283</v>
      </c>
      <c r="G878" s="15" t="s">
        <v>3286</v>
      </c>
      <c r="H878" s="15" t="s">
        <v>3275</v>
      </c>
      <c r="I878" s="15" t="s">
        <v>3286</v>
      </c>
    </row>
    <row r="879" spans="1:9" ht="15" customHeight="1" x14ac:dyDescent="0.25">
      <c r="A879" s="15" t="s">
        <v>3285</v>
      </c>
      <c r="B879" s="15" t="s">
        <v>2</v>
      </c>
      <c r="C879" s="15" t="s">
        <v>206</v>
      </c>
      <c r="D879" s="15" t="str">
        <f t="shared" si="13"/>
        <v>2 way voice response</v>
      </c>
      <c r="E879" s="15">
        <v>1</v>
      </c>
      <c r="F879" s="15" t="s">
        <v>3283</v>
      </c>
      <c r="G879" s="15" t="s">
        <v>3286</v>
      </c>
      <c r="H879" s="15" t="s">
        <v>3275</v>
      </c>
      <c r="I879" s="15" t="s">
        <v>3286</v>
      </c>
    </row>
    <row r="880" spans="1:9" ht="15" customHeight="1" x14ac:dyDescent="0.25">
      <c r="A880" s="15" t="s">
        <v>3285</v>
      </c>
      <c r="B880" s="15" t="s">
        <v>2</v>
      </c>
      <c r="C880" s="15" t="s">
        <v>61</v>
      </c>
      <c r="D880" s="15" t="str">
        <f t="shared" si="13"/>
        <v>Motion Detector</v>
      </c>
      <c r="E880" s="15">
        <v>2</v>
      </c>
      <c r="F880" s="15" t="s">
        <v>3283</v>
      </c>
      <c r="G880" s="15" t="s">
        <v>3286</v>
      </c>
      <c r="H880" s="15" t="s">
        <v>3275</v>
      </c>
      <c r="I880" s="15" t="s">
        <v>3286</v>
      </c>
    </row>
    <row r="881" spans="1:9" ht="15" customHeight="1" x14ac:dyDescent="0.25">
      <c r="A881" s="15" t="s">
        <v>3285</v>
      </c>
      <c r="B881" s="15" t="s">
        <v>2</v>
      </c>
      <c r="C881" s="15" t="s">
        <v>62</v>
      </c>
      <c r="D881" s="15" t="str">
        <f t="shared" si="13"/>
        <v>Smoke, Heat and Freeze Detector</v>
      </c>
      <c r="E881" s="15">
        <v>1</v>
      </c>
      <c r="F881" s="15" t="s">
        <v>3283</v>
      </c>
      <c r="G881" s="15" t="s">
        <v>3286</v>
      </c>
      <c r="H881" s="15" t="s">
        <v>3275</v>
      </c>
      <c r="I881" s="15" t="s">
        <v>3286</v>
      </c>
    </row>
    <row r="882" spans="1:9" ht="15" customHeight="1" x14ac:dyDescent="0.25">
      <c r="A882" s="15" t="s">
        <v>3285</v>
      </c>
      <c r="B882" s="15" t="s">
        <v>2</v>
      </c>
      <c r="C882" s="15" t="s">
        <v>128</v>
      </c>
      <c r="D882" s="15" t="str">
        <f t="shared" si="13"/>
        <v>Private Guard response</v>
      </c>
      <c r="E882" s="15">
        <v>1</v>
      </c>
      <c r="F882" s="15" t="s">
        <v>3283</v>
      </c>
      <c r="G882" s="15" t="s">
        <v>3286</v>
      </c>
      <c r="H882" s="15" t="s">
        <v>3275</v>
      </c>
      <c r="I882" s="15" t="s">
        <v>3286</v>
      </c>
    </row>
    <row r="883" spans="1:9" ht="15" customHeight="1" x14ac:dyDescent="0.25">
      <c r="A883" s="15" t="s">
        <v>3285</v>
      </c>
      <c r="B883" s="15" t="s">
        <v>2</v>
      </c>
      <c r="C883" s="15" t="s">
        <v>258</v>
      </c>
      <c r="D883" s="15" t="str">
        <f t="shared" si="13"/>
        <v>Severe Weather notification</v>
      </c>
      <c r="E883" s="15">
        <v>1</v>
      </c>
      <c r="F883" s="15" t="s">
        <v>3283</v>
      </c>
      <c r="G883" s="15" t="s">
        <v>3286</v>
      </c>
      <c r="H883" s="15" t="s">
        <v>3275</v>
      </c>
      <c r="I883" s="15" t="s">
        <v>3286</v>
      </c>
    </row>
    <row r="884" spans="1:9" ht="15" customHeight="1" x14ac:dyDescent="0.25">
      <c r="A884" s="15" t="s">
        <v>3285</v>
      </c>
      <c r="B884" s="15" t="s">
        <v>2</v>
      </c>
      <c r="C884" s="15" t="s">
        <v>210</v>
      </c>
      <c r="D884" s="15" t="str">
        <f t="shared" si="13"/>
        <v>Weather to Panel</v>
      </c>
      <c r="E884" s="15">
        <v>1</v>
      </c>
      <c r="F884" s="15" t="s">
        <v>3283</v>
      </c>
      <c r="G884" s="15" t="s">
        <v>3286</v>
      </c>
      <c r="H884" s="15" t="s">
        <v>3275</v>
      </c>
      <c r="I884" s="15" t="s">
        <v>3286</v>
      </c>
    </row>
    <row r="885" spans="1:9" ht="15" customHeight="1" x14ac:dyDescent="0.25">
      <c r="A885" s="15" t="s">
        <v>3285</v>
      </c>
      <c r="B885" s="15" t="s">
        <v>2</v>
      </c>
      <c r="C885" s="15" t="s">
        <v>209</v>
      </c>
      <c r="D885" s="15" t="str">
        <f t="shared" si="13"/>
        <v>D-Link WI-FI Range Extender</v>
      </c>
      <c r="E885" s="15">
        <v>1</v>
      </c>
      <c r="F885" s="15" t="s">
        <v>3283</v>
      </c>
      <c r="G885" s="15" t="s">
        <v>3286</v>
      </c>
      <c r="H885" s="15" t="s">
        <v>3275</v>
      </c>
      <c r="I885" s="15" t="s">
        <v>3286</v>
      </c>
    </row>
    <row r="886" spans="1:9" ht="15" customHeight="1" x14ac:dyDescent="0.25">
      <c r="A886" s="15" t="s">
        <v>3285</v>
      </c>
      <c r="B886" s="15" t="s">
        <v>2</v>
      </c>
      <c r="C886" s="15" t="s">
        <v>499</v>
      </c>
      <c r="D886" s="15" t="str">
        <f t="shared" si="13"/>
        <v>Lawn Sign - Bell Smart Home Security English</v>
      </c>
      <c r="E886" s="15">
        <v>1</v>
      </c>
      <c r="F886" s="15" t="s">
        <v>3283</v>
      </c>
      <c r="G886" s="15" t="s">
        <v>3286</v>
      </c>
      <c r="H886" s="15" t="s">
        <v>3275</v>
      </c>
      <c r="I886" s="15" t="s">
        <v>3286</v>
      </c>
    </row>
    <row r="887" spans="1:9" ht="15" customHeight="1" x14ac:dyDescent="0.25">
      <c r="A887" s="15" t="s">
        <v>3285</v>
      </c>
      <c r="B887" s="15" t="s">
        <v>4</v>
      </c>
      <c r="C887" s="15" t="s">
        <v>899</v>
      </c>
      <c r="D887" s="15" t="str">
        <f t="shared" si="13"/>
        <v>2GIG GC2 Touchscreen control panel</v>
      </c>
      <c r="E887" s="15">
        <v>1</v>
      </c>
      <c r="F887" s="15" t="s">
        <v>3283</v>
      </c>
      <c r="G887" s="15" t="s">
        <v>3286</v>
      </c>
      <c r="H887" s="15" t="s">
        <v>3275</v>
      </c>
      <c r="I887" s="15" t="s">
        <v>3286</v>
      </c>
    </row>
    <row r="888" spans="1:9" ht="15" customHeight="1" x14ac:dyDescent="0.25">
      <c r="A888" s="15" t="s">
        <v>3285</v>
      </c>
      <c r="B888" s="15" t="s">
        <v>4</v>
      </c>
      <c r="C888" s="15" t="s">
        <v>205</v>
      </c>
      <c r="D888" s="15" t="str">
        <f t="shared" si="13"/>
        <v>2GIG 3G Cell Radio Module (Bell) with antenna</v>
      </c>
      <c r="E888" s="15">
        <v>1</v>
      </c>
      <c r="F888" s="15" t="s">
        <v>3283</v>
      </c>
      <c r="G888" s="15" t="s">
        <v>3286</v>
      </c>
      <c r="H888" s="15" t="s">
        <v>3275</v>
      </c>
      <c r="I888" s="15" t="s">
        <v>3286</v>
      </c>
    </row>
    <row r="889" spans="1:9" ht="15" customHeight="1" x14ac:dyDescent="0.25">
      <c r="A889" s="15" t="s">
        <v>3285</v>
      </c>
      <c r="B889" s="15" t="s">
        <v>4</v>
      </c>
      <c r="C889" s="15" t="s">
        <v>54</v>
      </c>
      <c r="D889" s="15" t="str">
        <f t="shared" si="13"/>
        <v>Door Contact</v>
      </c>
      <c r="E889" s="15">
        <v>3</v>
      </c>
      <c r="F889" s="15" t="s">
        <v>3283</v>
      </c>
      <c r="G889" s="15" t="s">
        <v>3286</v>
      </c>
      <c r="H889" s="15" t="s">
        <v>3275</v>
      </c>
      <c r="I889" s="15" t="s">
        <v>3286</v>
      </c>
    </row>
    <row r="890" spans="1:9" ht="15" customHeight="1" x14ac:dyDescent="0.25">
      <c r="A890" s="15" t="s">
        <v>3285</v>
      </c>
      <c r="B890" s="15" t="s">
        <v>4</v>
      </c>
      <c r="C890" s="15" t="s">
        <v>206</v>
      </c>
      <c r="D890" s="15" t="str">
        <f t="shared" si="13"/>
        <v>2 way voice response</v>
      </c>
      <c r="E890" s="15">
        <v>1</v>
      </c>
      <c r="F890" s="15" t="s">
        <v>3283</v>
      </c>
      <c r="G890" s="15" t="s">
        <v>3286</v>
      </c>
      <c r="H890" s="15" t="s">
        <v>3275</v>
      </c>
      <c r="I890" s="15" t="s">
        <v>3286</v>
      </c>
    </row>
    <row r="891" spans="1:9" ht="15" customHeight="1" x14ac:dyDescent="0.25">
      <c r="A891" s="15" t="s">
        <v>3285</v>
      </c>
      <c r="B891" s="15" t="s">
        <v>4</v>
      </c>
      <c r="C891" s="15" t="s">
        <v>61</v>
      </c>
      <c r="D891" s="15" t="str">
        <f t="shared" si="13"/>
        <v>Motion Detector</v>
      </c>
      <c r="E891" s="15">
        <v>2</v>
      </c>
      <c r="F891" s="15" t="s">
        <v>3283</v>
      </c>
      <c r="G891" s="15" t="s">
        <v>3286</v>
      </c>
      <c r="H891" s="15" t="s">
        <v>3275</v>
      </c>
      <c r="I891" s="15" t="s">
        <v>3286</v>
      </c>
    </row>
    <row r="892" spans="1:9" ht="15" customHeight="1" x14ac:dyDescent="0.25">
      <c r="A892" s="15" t="s">
        <v>3285</v>
      </c>
      <c r="B892" s="15" t="s">
        <v>4</v>
      </c>
      <c r="C892" s="15" t="s">
        <v>129</v>
      </c>
      <c r="D892" s="15" t="str">
        <f t="shared" si="13"/>
        <v>Mobile App</v>
      </c>
      <c r="E892" s="15">
        <v>1</v>
      </c>
      <c r="F892" s="15" t="s">
        <v>3283</v>
      </c>
      <c r="G892" s="15" t="s">
        <v>3286</v>
      </c>
      <c r="H892" s="15" t="s">
        <v>3275</v>
      </c>
      <c r="I892" s="15" t="s">
        <v>3286</v>
      </c>
    </row>
    <row r="893" spans="1:9" ht="15" customHeight="1" x14ac:dyDescent="0.25">
      <c r="A893" s="15" t="s">
        <v>3285</v>
      </c>
      <c r="B893" s="15" t="s">
        <v>4</v>
      </c>
      <c r="C893" s="15" t="s">
        <v>128</v>
      </c>
      <c r="D893" s="15" t="str">
        <f t="shared" si="13"/>
        <v>Private Guard response</v>
      </c>
      <c r="E893" s="15">
        <v>1</v>
      </c>
      <c r="F893" s="15" t="s">
        <v>3283</v>
      </c>
      <c r="G893" s="15" t="s">
        <v>3286</v>
      </c>
      <c r="H893" s="15" t="s">
        <v>3275</v>
      </c>
      <c r="I893" s="15" t="s">
        <v>3286</v>
      </c>
    </row>
    <row r="894" spans="1:9" ht="15" customHeight="1" x14ac:dyDescent="0.25">
      <c r="A894" s="15" t="s">
        <v>3285</v>
      </c>
      <c r="B894" s="15" t="s">
        <v>4</v>
      </c>
      <c r="C894" s="15" t="s">
        <v>499</v>
      </c>
      <c r="D894" s="15" t="str">
        <f t="shared" si="13"/>
        <v>Lawn Sign - Bell Smart Home Security English</v>
      </c>
      <c r="E894" s="15">
        <v>1</v>
      </c>
      <c r="F894" s="15" t="s">
        <v>3283</v>
      </c>
      <c r="G894" s="15" t="s">
        <v>3286</v>
      </c>
      <c r="H894" s="15" t="s">
        <v>3275</v>
      </c>
      <c r="I894" s="15" t="s">
        <v>3286</v>
      </c>
    </row>
    <row r="895" spans="1:9" ht="15" customHeight="1" x14ac:dyDescent="0.25">
      <c r="A895" s="15" t="s">
        <v>3285</v>
      </c>
      <c r="B895" s="15" t="s">
        <v>4</v>
      </c>
      <c r="C895" s="15" t="s">
        <v>210</v>
      </c>
      <c r="D895" s="15" t="str">
        <f t="shared" si="13"/>
        <v>Weather to Panel</v>
      </c>
      <c r="E895" s="15">
        <v>1</v>
      </c>
      <c r="F895" s="15" t="s">
        <v>3283</v>
      </c>
      <c r="G895" s="15" t="s">
        <v>3286</v>
      </c>
      <c r="H895" s="15" t="s">
        <v>3275</v>
      </c>
      <c r="I895" s="15" t="s">
        <v>3286</v>
      </c>
    </row>
    <row r="896" spans="1:9" ht="15" customHeight="1" x14ac:dyDescent="0.25">
      <c r="A896" s="15" t="s">
        <v>3285</v>
      </c>
      <c r="B896" s="15" t="s">
        <v>248</v>
      </c>
      <c r="C896" s="15" t="s">
        <v>899</v>
      </c>
      <c r="D896" s="15" t="str">
        <f t="shared" si="13"/>
        <v>2GIG GC2 Touchscreen control panel</v>
      </c>
      <c r="E896" s="15">
        <v>1</v>
      </c>
      <c r="F896" s="15" t="s">
        <v>3283</v>
      </c>
      <c r="G896" s="15" t="s">
        <v>3286</v>
      </c>
      <c r="H896" s="15" t="s">
        <v>3275</v>
      </c>
      <c r="I896" s="15" t="s">
        <v>3286</v>
      </c>
    </row>
    <row r="897" spans="1:9" ht="15" customHeight="1" x14ac:dyDescent="0.25">
      <c r="A897" s="15" t="s">
        <v>3285</v>
      </c>
      <c r="B897" s="15" t="s">
        <v>248</v>
      </c>
      <c r="C897" s="15" t="s">
        <v>63</v>
      </c>
      <c r="D897" s="15" t="str">
        <f t="shared" si="13"/>
        <v>2GIG Super Switch Wireless Takeover Module</v>
      </c>
      <c r="E897" s="15">
        <v>1</v>
      </c>
      <c r="F897" s="15" t="s">
        <v>3283</v>
      </c>
      <c r="G897" s="15" t="s">
        <v>3286</v>
      </c>
      <c r="H897" s="15" t="s">
        <v>3275</v>
      </c>
      <c r="I897" s="15" t="s">
        <v>3286</v>
      </c>
    </row>
    <row r="898" spans="1:9" ht="15" customHeight="1" x14ac:dyDescent="0.25">
      <c r="A898" s="15" t="s">
        <v>3285</v>
      </c>
      <c r="B898" s="15" t="s">
        <v>248</v>
      </c>
      <c r="C898" s="15" t="s">
        <v>206</v>
      </c>
      <c r="D898" s="15" t="str">
        <f t="shared" ref="D898:D961" si="14">VLOOKUP(C898,masterdata,3,0)</f>
        <v>2 way voice response</v>
      </c>
      <c r="E898" s="15">
        <v>1</v>
      </c>
      <c r="F898" s="15" t="s">
        <v>3283</v>
      </c>
      <c r="G898" s="15" t="s">
        <v>3286</v>
      </c>
      <c r="H898" s="15" t="s">
        <v>3275</v>
      </c>
      <c r="I898" s="15" t="s">
        <v>3286</v>
      </c>
    </row>
    <row r="899" spans="1:9" ht="15" customHeight="1" x14ac:dyDescent="0.25">
      <c r="A899" s="15" t="s">
        <v>3285</v>
      </c>
      <c r="B899" s="15" t="s">
        <v>248</v>
      </c>
      <c r="C899" s="15" t="s">
        <v>129</v>
      </c>
      <c r="D899" s="15" t="str">
        <f t="shared" si="14"/>
        <v>Mobile App</v>
      </c>
      <c r="E899" s="15">
        <v>1</v>
      </c>
      <c r="F899" s="15" t="s">
        <v>3283</v>
      </c>
      <c r="G899" s="15" t="s">
        <v>3286</v>
      </c>
      <c r="H899" s="15" t="s">
        <v>3275</v>
      </c>
      <c r="I899" s="15" t="s">
        <v>3286</v>
      </c>
    </row>
    <row r="900" spans="1:9" ht="15" customHeight="1" x14ac:dyDescent="0.25">
      <c r="A900" s="15" t="s">
        <v>3285</v>
      </c>
      <c r="B900" s="15" t="s">
        <v>248</v>
      </c>
      <c r="C900" s="15" t="s">
        <v>499</v>
      </c>
      <c r="D900" s="15" t="str">
        <f t="shared" si="14"/>
        <v>Lawn Sign - Bell Smart Home Security English</v>
      </c>
      <c r="E900" s="15">
        <v>1</v>
      </c>
      <c r="F900" s="15" t="s">
        <v>3283</v>
      </c>
      <c r="G900" s="15" t="s">
        <v>3286</v>
      </c>
      <c r="H900" s="15" t="s">
        <v>3275</v>
      </c>
      <c r="I900" s="15" t="s">
        <v>3286</v>
      </c>
    </row>
    <row r="901" spans="1:9" ht="15" customHeight="1" x14ac:dyDescent="0.25">
      <c r="A901" s="15" t="s">
        <v>3285</v>
      </c>
      <c r="B901" s="15" t="s">
        <v>248</v>
      </c>
      <c r="C901" s="15" t="s">
        <v>479</v>
      </c>
      <c r="D901" s="15" t="str">
        <f t="shared" si="14"/>
        <v>Hardwire Battery 12 Volt/ 5Ah Battery</v>
      </c>
      <c r="E901" s="15">
        <v>1</v>
      </c>
      <c r="F901" s="15" t="s">
        <v>3283</v>
      </c>
      <c r="G901" s="15" t="s">
        <v>3286</v>
      </c>
      <c r="H901" s="15" t="s">
        <v>3275</v>
      </c>
      <c r="I901" s="15" t="s">
        <v>3286</v>
      </c>
    </row>
    <row r="902" spans="1:9" ht="15" customHeight="1" x14ac:dyDescent="0.25">
      <c r="A902" s="15" t="s">
        <v>3285</v>
      </c>
      <c r="B902" s="15" t="s">
        <v>4177</v>
      </c>
      <c r="C902" s="15" t="s">
        <v>2999</v>
      </c>
      <c r="D902" s="15" t="str">
        <f t="shared" si="14"/>
        <v>AlarmVoice Services</v>
      </c>
      <c r="E902" s="15">
        <v>1</v>
      </c>
      <c r="F902" s="15" t="s">
        <v>3283</v>
      </c>
      <c r="G902" s="15" t="s">
        <v>3286</v>
      </c>
      <c r="H902" s="15" t="s">
        <v>3275</v>
      </c>
      <c r="I902" s="15" t="s">
        <v>3286</v>
      </c>
    </row>
    <row r="903" spans="1:9" ht="15" customHeight="1" x14ac:dyDescent="0.25">
      <c r="A903" s="15" t="s">
        <v>3285</v>
      </c>
      <c r="B903" s="15" t="s">
        <v>4177</v>
      </c>
      <c r="C903" s="15" t="s">
        <v>573</v>
      </c>
      <c r="D903" s="15" t="str">
        <f t="shared" si="14"/>
        <v>Door/Window Sensor</v>
      </c>
      <c r="E903" s="15">
        <v>1</v>
      </c>
      <c r="F903" s="15" t="s">
        <v>3283</v>
      </c>
      <c r="G903" s="15" t="s">
        <v>3286</v>
      </c>
      <c r="H903" s="15" t="s">
        <v>3275</v>
      </c>
      <c r="I903" s="15" t="s">
        <v>3286</v>
      </c>
    </row>
    <row r="904" spans="1:9" ht="15" customHeight="1" x14ac:dyDescent="0.25">
      <c r="A904" s="15" t="s">
        <v>3285</v>
      </c>
      <c r="B904" s="15" t="s">
        <v>4177</v>
      </c>
      <c r="C904" s="15" t="s">
        <v>575</v>
      </c>
      <c r="D904" s="15" t="str">
        <f t="shared" si="14"/>
        <v>Motion Sensor</v>
      </c>
      <c r="E904" s="15">
        <v>1</v>
      </c>
      <c r="F904" s="15" t="s">
        <v>3283</v>
      </c>
      <c r="G904" s="15" t="s">
        <v>3286</v>
      </c>
      <c r="H904" s="15" t="s">
        <v>3275</v>
      </c>
      <c r="I904" s="15" t="s">
        <v>3286</v>
      </c>
    </row>
    <row r="905" spans="1:9" ht="15" customHeight="1" x14ac:dyDescent="0.25">
      <c r="A905" s="15" t="s">
        <v>3285</v>
      </c>
      <c r="B905" s="15" t="s">
        <v>4179</v>
      </c>
      <c r="C905" s="15" t="s">
        <v>2387</v>
      </c>
      <c r="D905" s="15" t="str">
        <f t="shared" si="14"/>
        <v>AlarmVoice Services</v>
      </c>
      <c r="E905" s="15">
        <v>1</v>
      </c>
      <c r="F905" s="15" t="s">
        <v>3283</v>
      </c>
      <c r="G905" s="15" t="s">
        <v>3286</v>
      </c>
      <c r="H905" s="15" t="s">
        <v>3275</v>
      </c>
      <c r="I905" s="15" t="s">
        <v>3286</v>
      </c>
    </row>
    <row r="906" spans="1:9" ht="15" customHeight="1" x14ac:dyDescent="0.25">
      <c r="A906" s="15" t="s">
        <v>3285</v>
      </c>
      <c r="B906" s="15" t="s">
        <v>275</v>
      </c>
      <c r="C906" s="15" t="s">
        <v>234</v>
      </c>
      <c r="D906" s="15" t="str">
        <f t="shared" si="14"/>
        <v>8-48 Zone Controler</v>
      </c>
      <c r="E906" s="15">
        <v>1</v>
      </c>
      <c r="F906" s="15" t="s">
        <v>3283</v>
      </c>
      <c r="G906" s="15" t="s">
        <v>3286</v>
      </c>
      <c r="H906" s="15" t="s">
        <v>3275</v>
      </c>
      <c r="I906" s="15" t="s">
        <v>3286</v>
      </c>
    </row>
    <row r="907" spans="1:9" ht="15" customHeight="1" x14ac:dyDescent="0.25">
      <c r="A907" s="15" t="s">
        <v>3285</v>
      </c>
      <c r="B907" s="15" t="s">
        <v>275</v>
      </c>
      <c r="C907" s="15" t="s">
        <v>129</v>
      </c>
      <c r="D907" s="15" t="str">
        <f t="shared" si="14"/>
        <v>Mobile App</v>
      </c>
      <c r="E907" s="15">
        <v>1</v>
      </c>
      <c r="F907" s="15" t="s">
        <v>3283</v>
      </c>
      <c r="G907" s="15" t="s">
        <v>3286</v>
      </c>
      <c r="H907" s="15" t="s">
        <v>3275</v>
      </c>
      <c r="I907" s="15" t="s">
        <v>3286</v>
      </c>
    </row>
    <row r="908" spans="1:9" ht="15" customHeight="1" x14ac:dyDescent="0.25">
      <c r="A908" s="15" t="s">
        <v>3285</v>
      </c>
      <c r="B908" s="15" t="s">
        <v>275</v>
      </c>
      <c r="C908" s="15" t="s">
        <v>128</v>
      </c>
      <c r="D908" s="15" t="str">
        <f t="shared" si="14"/>
        <v>Private Guard response</v>
      </c>
      <c r="E908" s="15">
        <v>1</v>
      </c>
      <c r="F908" s="15" t="s">
        <v>3283</v>
      </c>
      <c r="G908" s="15" t="s">
        <v>3286</v>
      </c>
      <c r="H908" s="15" t="s">
        <v>3275</v>
      </c>
      <c r="I908" s="15" t="s">
        <v>3286</v>
      </c>
    </row>
    <row r="909" spans="1:9" ht="15" customHeight="1" x14ac:dyDescent="0.25">
      <c r="A909" s="15" t="s">
        <v>3285</v>
      </c>
      <c r="B909" s="15" t="s">
        <v>275</v>
      </c>
      <c r="C909" s="15" t="s">
        <v>230</v>
      </c>
      <c r="D909" s="15" t="str">
        <f t="shared" si="14"/>
        <v>112V 4HA Battery</v>
      </c>
      <c r="E909" s="15">
        <v>1</v>
      </c>
      <c r="F909" s="15" t="s">
        <v>3283</v>
      </c>
      <c r="G909" s="15" t="s">
        <v>3286</v>
      </c>
      <c r="H909" s="15" t="s">
        <v>3275</v>
      </c>
      <c r="I909" s="15" t="s">
        <v>3286</v>
      </c>
    </row>
    <row r="910" spans="1:9" ht="15" customHeight="1" x14ac:dyDescent="0.25">
      <c r="A910" s="15" t="s">
        <v>3285</v>
      </c>
      <c r="B910" s="15" t="s">
        <v>275</v>
      </c>
      <c r="C910" s="15" t="s">
        <v>3539</v>
      </c>
      <c r="D910" s="15" t="str">
        <f t="shared" si="14"/>
        <v xml:space="preserve">Additional Monthly Clips (5+ Cameras) </v>
      </c>
      <c r="E910" s="15">
        <v>1</v>
      </c>
      <c r="F910" s="15" t="s">
        <v>3283</v>
      </c>
      <c r="G910" s="15" t="s">
        <v>3286</v>
      </c>
      <c r="H910" s="15" t="s">
        <v>3275</v>
      </c>
      <c r="I910" s="15" t="s">
        <v>3286</v>
      </c>
    </row>
    <row r="911" spans="1:9" ht="15" customHeight="1" x14ac:dyDescent="0.25">
      <c r="A911" s="15" t="s">
        <v>3285</v>
      </c>
      <c r="B911" s="15" t="s">
        <v>275</v>
      </c>
      <c r="C911" s="15" t="s">
        <v>1767</v>
      </c>
      <c r="D911" s="15" t="str">
        <f t="shared" si="14"/>
        <v>Honeywell System Enhancement Module</v>
      </c>
      <c r="E911" s="15">
        <v>1</v>
      </c>
      <c r="F911" s="15" t="s">
        <v>3283</v>
      </c>
      <c r="G911" s="15" t="s">
        <v>3286</v>
      </c>
      <c r="H911" s="15" t="s">
        <v>3275</v>
      </c>
      <c r="I911" s="15" t="s">
        <v>3286</v>
      </c>
    </row>
    <row r="912" spans="1:9" ht="15" customHeight="1" x14ac:dyDescent="0.25">
      <c r="A912" s="15" t="s">
        <v>3285</v>
      </c>
      <c r="B912" s="15" t="s">
        <v>262</v>
      </c>
      <c r="C912" s="15" t="s">
        <v>129</v>
      </c>
      <c r="D912" s="15" t="str">
        <f t="shared" si="14"/>
        <v>Mobile App</v>
      </c>
      <c r="E912" s="15">
        <v>1</v>
      </c>
      <c r="F912" s="15" t="s">
        <v>3283</v>
      </c>
      <c r="G912" s="15" t="s">
        <v>3286</v>
      </c>
      <c r="H912" s="15" t="s">
        <v>3275</v>
      </c>
      <c r="I912" s="15" t="s">
        <v>3286</v>
      </c>
    </row>
    <row r="913" spans="1:9" ht="15" customHeight="1" x14ac:dyDescent="0.25">
      <c r="A913" s="15" t="s">
        <v>3285</v>
      </c>
      <c r="B913" s="15" t="s">
        <v>262</v>
      </c>
      <c r="C913" s="15" t="s">
        <v>234</v>
      </c>
      <c r="D913" s="15" t="str">
        <f t="shared" si="14"/>
        <v>8-48 Zone Controler</v>
      </c>
      <c r="E913" s="15">
        <v>1</v>
      </c>
      <c r="F913" s="15" t="s">
        <v>3283</v>
      </c>
      <c r="G913" s="15" t="s">
        <v>3286</v>
      </c>
      <c r="H913" s="15" t="s">
        <v>3275</v>
      </c>
      <c r="I913" s="15" t="s">
        <v>3286</v>
      </c>
    </row>
    <row r="914" spans="1:9" ht="15" customHeight="1" x14ac:dyDescent="0.25">
      <c r="A914" s="15" t="s">
        <v>3285</v>
      </c>
      <c r="B914" s="15" t="s">
        <v>262</v>
      </c>
      <c r="C914" s="15" t="s">
        <v>128</v>
      </c>
      <c r="D914" s="15" t="str">
        <f t="shared" si="14"/>
        <v>Private Guard response</v>
      </c>
      <c r="E914" s="15">
        <v>1</v>
      </c>
      <c r="F914" s="15" t="s">
        <v>3283</v>
      </c>
      <c r="G914" s="15" t="s">
        <v>3286</v>
      </c>
      <c r="H914" s="15" t="s">
        <v>3275</v>
      </c>
      <c r="I914" s="15" t="s">
        <v>3286</v>
      </c>
    </row>
    <row r="915" spans="1:9" ht="15" customHeight="1" x14ac:dyDescent="0.25">
      <c r="A915" s="15" t="s">
        <v>3285</v>
      </c>
      <c r="B915" s="15" t="s">
        <v>262</v>
      </c>
      <c r="C915" s="15" t="s">
        <v>230</v>
      </c>
      <c r="D915" s="15" t="str">
        <f t="shared" si="14"/>
        <v>112V 4HA Battery</v>
      </c>
      <c r="E915" s="15">
        <v>1</v>
      </c>
      <c r="F915" s="15" t="s">
        <v>3283</v>
      </c>
      <c r="G915" s="15" t="s">
        <v>3286</v>
      </c>
      <c r="H915" s="15" t="s">
        <v>3275</v>
      </c>
      <c r="I915" s="15" t="s">
        <v>3286</v>
      </c>
    </row>
    <row r="916" spans="1:9" ht="15" customHeight="1" x14ac:dyDescent="0.25">
      <c r="A916" s="15" t="s">
        <v>3285</v>
      </c>
      <c r="B916" s="15" t="s">
        <v>262</v>
      </c>
      <c r="C916" s="15" t="s">
        <v>1767</v>
      </c>
      <c r="D916" s="15" t="str">
        <f t="shared" si="14"/>
        <v>Honeywell System Enhancement Module</v>
      </c>
      <c r="E916" s="15">
        <v>1</v>
      </c>
      <c r="F916" s="15" t="s">
        <v>3283</v>
      </c>
      <c r="G916" s="15" t="s">
        <v>3286</v>
      </c>
      <c r="H916" s="15" t="s">
        <v>3275</v>
      </c>
      <c r="I916" s="15" t="s">
        <v>3286</v>
      </c>
    </row>
    <row r="917" spans="1:9" ht="15" customHeight="1" x14ac:dyDescent="0.25">
      <c r="A917" s="15" t="s">
        <v>3285</v>
      </c>
      <c r="B917" s="15" t="s">
        <v>274</v>
      </c>
      <c r="C917" s="15" t="s">
        <v>206</v>
      </c>
      <c r="D917" s="15" t="str">
        <f t="shared" si="14"/>
        <v>2 way voice response</v>
      </c>
      <c r="E917" s="15">
        <v>1</v>
      </c>
      <c r="F917" s="15" t="s">
        <v>3283</v>
      </c>
      <c r="G917" s="15" t="s">
        <v>3286</v>
      </c>
      <c r="H917" s="15" t="s">
        <v>3275</v>
      </c>
      <c r="I917" s="15" t="s">
        <v>3286</v>
      </c>
    </row>
    <row r="918" spans="1:9" ht="15" customHeight="1" x14ac:dyDescent="0.25">
      <c r="A918" s="15" t="s">
        <v>3285</v>
      </c>
      <c r="B918" s="15" t="s">
        <v>274</v>
      </c>
      <c r="C918" s="15" t="s">
        <v>129</v>
      </c>
      <c r="D918" s="15" t="str">
        <f t="shared" si="14"/>
        <v>Mobile App</v>
      </c>
      <c r="E918" s="15">
        <v>1</v>
      </c>
      <c r="F918" s="15" t="s">
        <v>3283</v>
      </c>
      <c r="G918" s="15" t="s">
        <v>3286</v>
      </c>
      <c r="H918" s="15" t="s">
        <v>3275</v>
      </c>
      <c r="I918" s="15" t="s">
        <v>3286</v>
      </c>
    </row>
    <row r="919" spans="1:9" ht="15" customHeight="1" x14ac:dyDescent="0.25">
      <c r="A919" s="15" t="s">
        <v>3285</v>
      </c>
      <c r="B919" s="15" t="s">
        <v>274</v>
      </c>
      <c r="C919" s="15" t="s">
        <v>128</v>
      </c>
      <c r="D919" s="15" t="str">
        <f t="shared" si="14"/>
        <v>Private Guard response</v>
      </c>
      <c r="E919" s="15">
        <v>1</v>
      </c>
      <c r="F919" s="15" t="s">
        <v>3283</v>
      </c>
      <c r="G919" s="15" t="s">
        <v>3286</v>
      </c>
      <c r="H919" s="15" t="s">
        <v>3275</v>
      </c>
      <c r="I919" s="15" t="s">
        <v>3286</v>
      </c>
    </row>
    <row r="920" spans="1:9" ht="15" customHeight="1" x14ac:dyDescent="0.25">
      <c r="A920" s="15" t="s">
        <v>3285</v>
      </c>
      <c r="B920" s="15" t="s">
        <v>274</v>
      </c>
      <c r="C920" s="15" t="s">
        <v>210</v>
      </c>
      <c r="D920" s="15" t="str">
        <f t="shared" si="14"/>
        <v>Weather to Panel</v>
      </c>
      <c r="E920" s="15">
        <v>1</v>
      </c>
      <c r="F920" s="15" t="s">
        <v>3283</v>
      </c>
      <c r="G920" s="15" t="s">
        <v>3286</v>
      </c>
      <c r="H920" s="15" t="s">
        <v>3275</v>
      </c>
      <c r="I920" s="15" t="s">
        <v>3286</v>
      </c>
    </row>
    <row r="921" spans="1:9" ht="15" customHeight="1" x14ac:dyDescent="0.25">
      <c r="A921" s="15" t="s">
        <v>3285</v>
      </c>
      <c r="B921" s="15" t="s">
        <v>274</v>
      </c>
      <c r="C921" s="15" t="s">
        <v>899</v>
      </c>
      <c r="D921" s="15" t="str">
        <f t="shared" si="14"/>
        <v>2GIG GC2 Touchscreen control panel</v>
      </c>
      <c r="E921" s="15">
        <v>1</v>
      </c>
      <c r="F921" s="15" t="s">
        <v>3283</v>
      </c>
      <c r="G921" s="15" t="s">
        <v>3286</v>
      </c>
      <c r="H921" s="15" t="s">
        <v>3275</v>
      </c>
      <c r="I921" s="15" t="s">
        <v>3286</v>
      </c>
    </row>
    <row r="922" spans="1:9" ht="15" customHeight="1" x14ac:dyDescent="0.25">
      <c r="A922" s="15" t="s">
        <v>3285</v>
      </c>
      <c r="B922" s="15" t="s">
        <v>274</v>
      </c>
      <c r="C922" s="15" t="s">
        <v>205</v>
      </c>
      <c r="D922" s="15" t="str">
        <f t="shared" si="14"/>
        <v>2GIG 3G Cell Radio Module (Bell) with antenna</v>
      </c>
      <c r="E922" s="15">
        <v>1</v>
      </c>
      <c r="F922" s="15" t="s">
        <v>3283</v>
      </c>
      <c r="G922" s="15" t="s">
        <v>3286</v>
      </c>
      <c r="H922" s="15" t="s">
        <v>3275</v>
      </c>
      <c r="I922" s="15" t="s">
        <v>3286</v>
      </c>
    </row>
    <row r="923" spans="1:9" ht="15" customHeight="1" x14ac:dyDescent="0.25">
      <c r="A923" s="15" t="s">
        <v>3285</v>
      </c>
      <c r="B923" s="15" t="s">
        <v>274</v>
      </c>
      <c r="C923" s="15" t="s">
        <v>499</v>
      </c>
      <c r="D923" s="15" t="str">
        <f t="shared" si="14"/>
        <v>Lawn Sign - Bell Smart Home Security English</v>
      </c>
      <c r="E923" s="15">
        <v>1</v>
      </c>
      <c r="F923" s="15" t="s">
        <v>3283</v>
      </c>
      <c r="G923" s="15" t="s">
        <v>3286</v>
      </c>
      <c r="H923" s="15" t="s">
        <v>3275</v>
      </c>
      <c r="I923" s="15" t="s">
        <v>3286</v>
      </c>
    </row>
    <row r="924" spans="1:9" ht="15" customHeight="1" x14ac:dyDescent="0.25">
      <c r="A924" s="15" t="s">
        <v>3285</v>
      </c>
      <c r="B924" s="15" t="s">
        <v>274</v>
      </c>
      <c r="C924" s="15" t="s">
        <v>3539</v>
      </c>
      <c r="D924" s="15" t="str">
        <f t="shared" si="14"/>
        <v xml:space="preserve">Additional Monthly Clips (5+ Cameras) </v>
      </c>
      <c r="E924" s="15">
        <v>1</v>
      </c>
      <c r="F924" s="15" t="s">
        <v>3283</v>
      </c>
      <c r="G924" s="15" t="s">
        <v>3286</v>
      </c>
      <c r="H924" s="15" t="s">
        <v>3275</v>
      </c>
      <c r="I924" s="15" t="s">
        <v>3286</v>
      </c>
    </row>
    <row r="925" spans="1:9" ht="15" customHeight="1" x14ac:dyDescent="0.25">
      <c r="A925" s="15" t="s">
        <v>3285</v>
      </c>
      <c r="B925" s="15" t="s">
        <v>253</v>
      </c>
      <c r="C925" s="15" t="s">
        <v>206</v>
      </c>
      <c r="D925" s="15" t="str">
        <f t="shared" si="14"/>
        <v>2 way voice response</v>
      </c>
      <c r="E925" s="15">
        <v>1</v>
      </c>
      <c r="F925" s="15" t="s">
        <v>3283</v>
      </c>
      <c r="G925" s="15" t="s">
        <v>3286</v>
      </c>
      <c r="H925" s="15" t="s">
        <v>3275</v>
      </c>
      <c r="I925" s="15" t="s">
        <v>3286</v>
      </c>
    </row>
    <row r="926" spans="1:9" ht="15" customHeight="1" x14ac:dyDescent="0.25">
      <c r="A926" s="15" t="s">
        <v>3285</v>
      </c>
      <c r="B926" s="15" t="s">
        <v>253</v>
      </c>
      <c r="C926" s="15" t="s">
        <v>129</v>
      </c>
      <c r="D926" s="15" t="str">
        <f t="shared" si="14"/>
        <v>Mobile App</v>
      </c>
      <c r="E926" s="15">
        <v>1</v>
      </c>
      <c r="F926" s="15" t="s">
        <v>3283</v>
      </c>
      <c r="G926" s="15" t="s">
        <v>3286</v>
      </c>
      <c r="H926" s="15" t="s">
        <v>3275</v>
      </c>
      <c r="I926" s="15" t="s">
        <v>3286</v>
      </c>
    </row>
    <row r="927" spans="1:9" ht="15" customHeight="1" x14ac:dyDescent="0.25">
      <c r="A927" s="15" t="s">
        <v>3285</v>
      </c>
      <c r="B927" s="15" t="s">
        <v>253</v>
      </c>
      <c r="C927" s="15" t="s">
        <v>128</v>
      </c>
      <c r="D927" s="15" t="str">
        <f t="shared" si="14"/>
        <v>Private Guard response</v>
      </c>
      <c r="E927" s="15">
        <v>1</v>
      </c>
      <c r="F927" s="15" t="s">
        <v>3283</v>
      </c>
      <c r="G927" s="15" t="s">
        <v>3286</v>
      </c>
      <c r="H927" s="15" t="s">
        <v>3275</v>
      </c>
      <c r="I927" s="15" t="s">
        <v>3286</v>
      </c>
    </row>
    <row r="928" spans="1:9" ht="15" customHeight="1" x14ac:dyDescent="0.25">
      <c r="A928" s="15" t="s">
        <v>3285</v>
      </c>
      <c r="B928" s="15" t="s">
        <v>253</v>
      </c>
      <c r="C928" s="15" t="s">
        <v>899</v>
      </c>
      <c r="D928" s="15" t="str">
        <f t="shared" si="14"/>
        <v>2GIG GC2 Touchscreen control panel</v>
      </c>
      <c r="E928" s="15">
        <v>1</v>
      </c>
      <c r="F928" s="15" t="s">
        <v>3283</v>
      </c>
      <c r="G928" s="15" t="s">
        <v>3286</v>
      </c>
      <c r="H928" s="15" t="s">
        <v>3275</v>
      </c>
      <c r="I928" s="15" t="s">
        <v>3286</v>
      </c>
    </row>
    <row r="929" spans="1:9" ht="15" customHeight="1" x14ac:dyDescent="0.25">
      <c r="A929" s="15" t="s">
        <v>3285</v>
      </c>
      <c r="B929" s="15" t="s">
        <v>253</v>
      </c>
      <c r="C929" s="15" t="s">
        <v>205</v>
      </c>
      <c r="D929" s="15" t="str">
        <f t="shared" si="14"/>
        <v>2GIG 3G Cell Radio Module (Bell) with antenna</v>
      </c>
      <c r="E929" s="15">
        <v>1</v>
      </c>
      <c r="F929" s="15" t="s">
        <v>3283</v>
      </c>
      <c r="G929" s="15" t="s">
        <v>3286</v>
      </c>
      <c r="H929" s="15" t="s">
        <v>3275</v>
      </c>
      <c r="I929" s="15" t="s">
        <v>3286</v>
      </c>
    </row>
    <row r="930" spans="1:9" ht="15" customHeight="1" x14ac:dyDescent="0.25">
      <c r="A930" s="15" t="s">
        <v>3285</v>
      </c>
      <c r="B930" s="15" t="s">
        <v>253</v>
      </c>
      <c r="C930" s="15" t="s">
        <v>499</v>
      </c>
      <c r="D930" s="15" t="str">
        <f t="shared" si="14"/>
        <v>Lawn Sign - Bell Smart Home Security English</v>
      </c>
      <c r="E930" s="15">
        <v>1</v>
      </c>
      <c r="F930" s="15" t="s">
        <v>3283</v>
      </c>
      <c r="G930" s="15" t="s">
        <v>3286</v>
      </c>
      <c r="H930" s="15" t="s">
        <v>3275</v>
      </c>
      <c r="I930" s="15" t="s">
        <v>3286</v>
      </c>
    </row>
    <row r="931" spans="1:9" ht="15" customHeight="1" x14ac:dyDescent="0.25">
      <c r="A931" s="15" t="s">
        <v>3285</v>
      </c>
      <c r="B931" s="15" t="s">
        <v>261</v>
      </c>
      <c r="C931" s="15" t="s">
        <v>206</v>
      </c>
      <c r="D931" s="15" t="str">
        <f t="shared" si="14"/>
        <v>2 way voice response</v>
      </c>
      <c r="E931" s="15">
        <v>1</v>
      </c>
      <c r="F931" s="15" t="s">
        <v>3283</v>
      </c>
      <c r="G931" s="15" t="s">
        <v>3286</v>
      </c>
      <c r="H931" s="15" t="s">
        <v>3275</v>
      </c>
      <c r="I931" s="15" t="s">
        <v>3286</v>
      </c>
    </row>
    <row r="932" spans="1:9" ht="15" customHeight="1" x14ac:dyDescent="0.25">
      <c r="A932" s="15" t="s">
        <v>3285</v>
      </c>
      <c r="B932" s="15" t="s">
        <v>261</v>
      </c>
      <c r="C932" s="15" t="s">
        <v>129</v>
      </c>
      <c r="D932" s="15" t="str">
        <f t="shared" si="14"/>
        <v>Mobile App</v>
      </c>
      <c r="E932" s="15">
        <v>1</v>
      </c>
      <c r="F932" s="15" t="s">
        <v>3283</v>
      </c>
      <c r="G932" s="15" t="s">
        <v>3286</v>
      </c>
      <c r="H932" s="15" t="s">
        <v>3275</v>
      </c>
      <c r="I932" s="15" t="s">
        <v>3286</v>
      </c>
    </row>
    <row r="933" spans="1:9" ht="15" customHeight="1" x14ac:dyDescent="0.25">
      <c r="A933" s="15" t="s">
        <v>3285</v>
      </c>
      <c r="B933" s="15" t="s">
        <v>261</v>
      </c>
      <c r="C933" s="15" t="s">
        <v>128</v>
      </c>
      <c r="D933" s="15" t="str">
        <f t="shared" si="14"/>
        <v>Private Guard response</v>
      </c>
      <c r="E933" s="15">
        <v>1</v>
      </c>
      <c r="F933" s="15" t="s">
        <v>3283</v>
      </c>
      <c r="G933" s="15" t="s">
        <v>3286</v>
      </c>
      <c r="H933" s="15" t="s">
        <v>3275</v>
      </c>
      <c r="I933" s="15" t="s">
        <v>3286</v>
      </c>
    </row>
    <row r="934" spans="1:9" ht="15" customHeight="1" x14ac:dyDescent="0.25">
      <c r="A934" s="15" t="s">
        <v>3285</v>
      </c>
      <c r="B934" s="15" t="s">
        <v>261</v>
      </c>
      <c r="C934" s="15" t="s">
        <v>899</v>
      </c>
      <c r="D934" s="15" t="str">
        <f t="shared" si="14"/>
        <v>2GIG GC2 Touchscreen control panel</v>
      </c>
      <c r="E934" s="15">
        <v>1</v>
      </c>
      <c r="F934" s="15" t="s">
        <v>3283</v>
      </c>
      <c r="G934" s="15" t="s">
        <v>3286</v>
      </c>
      <c r="H934" s="15" t="s">
        <v>3275</v>
      </c>
      <c r="I934" s="15" t="s">
        <v>3286</v>
      </c>
    </row>
    <row r="935" spans="1:9" ht="15" customHeight="1" x14ac:dyDescent="0.25">
      <c r="A935" s="15" t="s">
        <v>3285</v>
      </c>
      <c r="B935" s="15" t="s">
        <v>261</v>
      </c>
      <c r="C935" s="15" t="s">
        <v>205</v>
      </c>
      <c r="D935" s="15" t="str">
        <f t="shared" si="14"/>
        <v>2GIG 3G Cell Radio Module (Bell) with antenna</v>
      </c>
      <c r="E935" s="15">
        <v>1</v>
      </c>
      <c r="F935" s="15" t="s">
        <v>3283</v>
      </c>
      <c r="G935" s="15" t="s">
        <v>3286</v>
      </c>
      <c r="H935" s="15" t="s">
        <v>3275</v>
      </c>
      <c r="I935" s="15" t="s">
        <v>3286</v>
      </c>
    </row>
    <row r="936" spans="1:9" ht="15" customHeight="1" x14ac:dyDescent="0.25">
      <c r="A936" s="15" t="s">
        <v>3285</v>
      </c>
      <c r="B936" s="15" t="s">
        <v>261</v>
      </c>
      <c r="C936" s="15" t="s">
        <v>499</v>
      </c>
      <c r="D936" s="15" t="str">
        <f t="shared" si="14"/>
        <v>Lawn Sign - Bell Smart Home Security English</v>
      </c>
      <c r="E936" s="15">
        <v>1</v>
      </c>
      <c r="F936" s="15" t="s">
        <v>3283</v>
      </c>
      <c r="G936" s="15" t="s">
        <v>3286</v>
      </c>
      <c r="H936" s="15" t="s">
        <v>3275</v>
      </c>
      <c r="I936" s="15" t="s">
        <v>3286</v>
      </c>
    </row>
    <row r="937" spans="1:9" ht="15" customHeight="1" x14ac:dyDescent="0.25">
      <c r="A937" s="15" t="s">
        <v>3285</v>
      </c>
      <c r="B937" s="15" t="s">
        <v>261</v>
      </c>
      <c r="C937" s="15" t="s">
        <v>209</v>
      </c>
      <c r="D937" s="15" t="str">
        <f t="shared" si="14"/>
        <v>D-Link WI-FI Range Extender</v>
      </c>
      <c r="E937" s="15">
        <v>1</v>
      </c>
      <c r="F937" s="15" t="s">
        <v>3283</v>
      </c>
      <c r="G937" s="15" t="s">
        <v>3286</v>
      </c>
      <c r="H937" s="15" t="s">
        <v>3275</v>
      </c>
      <c r="I937" s="15" t="s">
        <v>3286</v>
      </c>
    </row>
    <row r="938" spans="1:9" ht="15" customHeight="1" x14ac:dyDescent="0.25">
      <c r="A938" s="15" t="s">
        <v>3285</v>
      </c>
      <c r="B938" s="15" t="s">
        <v>220</v>
      </c>
      <c r="C938" s="15" t="s">
        <v>206</v>
      </c>
      <c r="D938" s="15" t="str">
        <f t="shared" si="14"/>
        <v>2 way voice response</v>
      </c>
      <c r="E938" s="15">
        <v>1</v>
      </c>
      <c r="F938" s="15" t="s">
        <v>3283</v>
      </c>
      <c r="G938" s="15" t="s">
        <v>3286</v>
      </c>
      <c r="H938" s="15" t="s">
        <v>3275</v>
      </c>
      <c r="I938" s="15" t="s">
        <v>3286</v>
      </c>
    </row>
    <row r="939" spans="1:9" ht="15" customHeight="1" x14ac:dyDescent="0.25">
      <c r="A939" s="15" t="s">
        <v>3285</v>
      </c>
      <c r="B939" s="15" t="s">
        <v>220</v>
      </c>
      <c r="C939" s="15" t="s">
        <v>899</v>
      </c>
      <c r="D939" s="15" t="str">
        <f t="shared" si="14"/>
        <v>2GIG GC2 Touchscreen control panel</v>
      </c>
      <c r="E939" s="15">
        <v>1</v>
      </c>
      <c r="F939" s="15" t="s">
        <v>3283</v>
      </c>
      <c r="G939" s="15" t="s">
        <v>3286</v>
      </c>
      <c r="H939" s="15" t="s">
        <v>3275</v>
      </c>
      <c r="I939" s="15" t="s">
        <v>3286</v>
      </c>
    </row>
    <row r="940" spans="1:9" ht="15" customHeight="1" x14ac:dyDescent="0.25">
      <c r="A940" s="15" t="s">
        <v>3285</v>
      </c>
      <c r="B940" s="15" t="s">
        <v>220</v>
      </c>
      <c r="C940" s="15" t="s">
        <v>205</v>
      </c>
      <c r="D940" s="15" t="str">
        <f t="shared" si="14"/>
        <v>2GIG 3G Cell Radio Module (Bell) with antenna</v>
      </c>
      <c r="E940" s="15">
        <v>1</v>
      </c>
      <c r="F940" s="15" t="s">
        <v>3283</v>
      </c>
      <c r="G940" s="15" t="s">
        <v>3286</v>
      </c>
      <c r="H940" s="15" t="s">
        <v>3275</v>
      </c>
      <c r="I940" s="15" t="s">
        <v>3286</v>
      </c>
    </row>
    <row r="941" spans="1:9" ht="15" customHeight="1" x14ac:dyDescent="0.25">
      <c r="A941" s="15" t="s">
        <v>3285</v>
      </c>
      <c r="B941" s="15" t="s">
        <v>220</v>
      </c>
      <c r="C941" s="15" t="s">
        <v>499</v>
      </c>
      <c r="D941" s="15" t="str">
        <f t="shared" si="14"/>
        <v>Lawn Sign - Bell Smart Home Security English</v>
      </c>
      <c r="E941" s="15">
        <v>1</v>
      </c>
      <c r="F941" s="15" t="s">
        <v>3283</v>
      </c>
      <c r="G941" s="15" t="s">
        <v>3286</v>
      </c>
      <c r="H941" s="15" t="s">
        <v>3275</v>
      </c>
      <c r="I941" s="15" t="s">
        <v>3286</v>
      </c>
    </row>
    <row r="942" spans="1:9" ht="15" customHeight="1" x14ac:dyDescent="0.25">
      <c r="A942" s="15" t="s">
        <v>3285</v>
      </c>
      <c r="B942" s="15" t="s">
        <v>223</v>
      </c>
      <c r="C942" s="15" t="s">
        <v>206</v>
      </c>
      <c r="D942" s="15" t="str">
        <f t="shared" si="14"/>
        <v>2 way voice response</v>
      </c>
      <c r="E942" s="15">
        <v>1</v>
      </c>
      <c r="F942" s="15" t="s">
        <v>3283</v>
      </c>
      <c r="G942" s="15" t="s">
        <v>3286</v>
      </c>
      <c r="H942" s="15" t="s">
        <v>3275</v>
      </c>
      <c r="I942" s="15" t="s">
        <v>3286</v>
      </c>
    </row>
    <row r="943" spans="1:9" ht="15" customHeight="1" x14ac:dyDescent="0.25">
      <c r="A943" s="15" t="s">
        <v>3285</v>
      </c>
      <c r="B943" s="15" t="s">
        <v>223</v>
      </c>
      <c r="C943" s="15" t="s">
        <v>129</v>
      </c>
      <c r="D943" s="15" t="str">
        <f t="shared" si="14"/>
        <v>Mobile App</v>
      </c>
      <c r="E943" s="15">
        <v>1</v>
      </c>
      <c r="F943" s="15" t="s">
        <v>3283</v>
      </c>
      <c r="G943" s="15" t="s">
        <v>3286</v>
      </c>
      <c r="H943" s="15" t="s">
        <v>3275</v>
      </c>
      <c r="I943" s="15" t="s">
        <v>3286</v>
      </c>
    </row>
    <row r="944" spans="1:9" ht="15" customHeight="1" x14ac:dyDescent="0.25">
      <c r="A944" s="15" t="s">
        <v>3285</v>
      </c>
      <c r="B944" s="15" t="s">
        <v>223</v>
      </c>
      <c r="C944" s="15" t="s">
        <v>899</v>
      </c>
      <c r="D944" s="15" t="str">
        <f t="shared" si="14"/>
        <v>2GIG GC2 Touchscreen control panel</v>
      </c>
      <c r="E944" s="15">
        <v>1</v>
      </c>
      <c r="F944" s="15" t="s">
        <v>3283</v>
      </c>
      <c r="G944" s="15" t="s">
        <v>3286</v>
      </c>
      <c r="H944" s="15" t="s">
        <v>3275</v>
      </c>
      <c r="I944" s="15" t="s">
        <v>3286</v>
      </c>
    </row>
    <row r="945" spans="1:9" ht="15" customHeight="1" x14ac:dyDescent="0.25">
      <c r="A945" s="15" t="s">
        <v>3285</v>
      </c>
      <c r="B945" s="15" t="s">
        <v>223</v>
      </c>
      <c r="C945" s="15" t="s">
        <v>205</v>
      </c>
      <c r="D945" s="15" t="str">
        <f t="shared" si="14"/>
        <v>2GIG 3G Cell Radio Module (Bell) with antenna</v>
      </c>
      <c r="E945" s="15">
        <v>1</v>
      </c>
      <c r="F945" s="15" t="s">
        <v>3283</v>
      </c>
      <c r="G945" s="15" t="s">
        <v>3286</v>
      </c>
      <c r="H945" s="15" t="s">
        <v>3275</v>
      </c>
      <c r="I945" s="15" t="s">
        <v>3286</v>
      </c>
    </row>
    <row r="946" spans="1:9" ht="15" customHeight="1" x14ac:dyDescent="0.25">
      <c r="A946" s="15" t="s">
        <v>3285</v>
      </c>
      <c r="B946" s="15" t="s">
        <v>223</v>
      </c>
      <c r="C946" s="15" t="s">
        <v>499</v>
      </c>
      <c r="D946" s="15" t="str">
        <f t="shared" si="14"/>
        <v>Lawn Sign - Bell Smart Home Security English</v>
      </c>
      <c r="E946" s="15">
        <v>1</v>
      </c>
      <c r="F946" s="15" t="s">
        <v>3283</v>
      </c>
      <c r="G946" s="15" t="s">
        <v>3286</v>
      </c>
      <c r="H946" s="15" t="s">
        <v>3275</v>
      </c>
      <c r="I946" s="15" t="s">
        <v>3286</v>
      </c>
    </row>
    <row r="947" spans="1:9" ht="15" customHeight="1" x14ac:dyDescent="0.25">
      <c r="A947" s="15" t="s">
        <v>3285</v>
      </c>
      <c r="B947" s="15" t="s">
        <v>287</v>
      </c>
      <c r="C947" s="15" t="s">
        <v>899</v>
      </c>
      <c r="D947" s="15" t="str">
        <f t="shared" si="14"/>
        <v>2GIG GC2 Touchscreen control panel</v>
      </c>
      <c r="E947" s="15">
        <v>1</v>
      </c>
      <c r="F947" s="15" t="s">
        <v>3283</v>
      </c>
      <c r="G947" s="15" t="s">
        <v>3286</v>
      </c>
      <c r="H947" s="15" t="s">
        <v>3275</v>
      </c>
      <c r="I947" s="15" t="s">
        <v>3286</v>
      </c>
    </row>
    <row r="948" spans="1:9" ht="15" customHeight="1" x14ac:dyDescent="0.25">
      <c r="A948" s="15" t="s">
        <v>3285</v>
      </c>
      <c r="B948" s="15" t="s">
        <v>287</v>
      </c>
      <c r="C948" s="15" t="s">
        <v>206</v>
      </c>
      <c r="D948" s="15" t="str">
        <f t="shared" si="14"/>
        <v>2 way voice response</v>
      </c>
      <c r="E948" s="15">
        <v>1</v>
      </c>
      <c r="F948" s="15" t="s">
        <v>3283</v>
      </c>
      <c r="G948" s="15" t="s">
        <v>3286</v>
      </c>
      <c r="H948" s="15" t="s">
        <v>3275</v>
      </c>
      <c r="I948" s="15" t="s">
        <v>3286</v>
      </c>
    </row>
    <row r="949" spans="1:9" ht="15" customHeight="1" x14ac:dyDescent="0.25">
      <c r="A949" s="15" t="s">
        <v>3285</v>
      </c>
      <c r="B949" s="15" t="s">
        <v>287</v>
      </c>
      <c r="C949" s="15" t="s">
        <v>129</v>
      </c>
      <c r="D949" s="15" t="str">
        <f t="shared" si="14"/>
        <v>Mobile App</v>
      </c>
      <c r="E949" s="15">
        <v>1</v>
      </c>
      <c r="F949" s="15" t="s">
        <v>3283</v>
      </c>
      <c r="G949" s="15" t="s">
        <v>3286</v>
      </c>
      <c r="H949" s="15" t="s">
        <v>3275</v>
      </c>
      <c r="I949" s="15" t="s">
        <v>3286</v>
      </c>
    </row>
    <row r="950" spans="1:9" ht="15" customHeight="1" x14ac:dyDescent="0.25">
      <c r="A950" s="15" t="s">
        <v>3285</v>
      </c>
      <c r="B950" s="15" t="s">
        <v>287</v>
      </c>
      <c r="C950" s="15" t="s">
        <v>128</v>
      </c>
      <c r="D950" s="15" t="str">
        <f t="shared" si="14"/>
        <v>Private Guard response</v>
      </c>
      <c r="E950" s="15">
        <v>1</v>
      </c>
      <c r="F950" s="15" t="s">
        <v>3283</v>
      </c>
      <c r="G950" s="15" t="s">
        <v>3286</v>
      </c>
      <c r="H950" s="15" t="s">
        <v>3275</v>
      </c>
      <c r="I950" s="15" t="s">
        <v>3286</v>
      </c>
    </row>
    <row r="951" spans="1:9" ht="15" customHeight="1" x14ac:dyDescent="0.25">
      <c r="A951" s="15" t="s">
        <v>3285</v>
      </c>
      <c r="B951" s="15" t="s">
        <v>287</v>
      </c>
      <c r="C951" s="15" t="s">
        <v>210</v>
      </c>
      <c r="D951" s="15" t="str">
        <f t="shared" si="14"/>
        <v>Weather to Panel</v>
      </c>
      <c r="E951" s="15">
        <v>1</v>
      </c>
      <c r="F951" s="15" t="s">
        <v>3283</v>
      </c>
      <c r="G951" s="15" t="s">
        <v>3286</v>
      </c>
      <c r="H951" s="15" t="s">
        <v>3275</v>
      </c>
      <c r="I951" s="15" t="s">
        <v>3286</v>
      </c>
    </row>
    <row r="952" spans="1:9" ht="15" customHeight="1" x14ac:dyDescent="0.25">
      <c r="A952" s="15" t="s">
        <v>3285</v>
      </c>
      <c r="B952" s="15" t="s">
        <v>287</v>
      </c>
      <c r="C952" s="15" t="s">
        <v>205</v>
      </c>
      <c r="D952" s="15" t="str">
        <f t="shared" si="14"/>
        <v>2GIG 3G Cell Radio Module (Bell) with antenna</v>
      </c>
      <c r="E952" s="15">
        <v>1</v>
      </c>
      <c r="F952" s="15" t="s">
        <v>3283</v>
      </c>
      <c r="G952" s="15" t="s">
        <v>3286</v>
      </c>
      <c r="H952" s="15" t="s">
        <v>3275</v>
      </c>
      <c r="I952" s="15" t="s">
        <v>3286</v>
      </c>
    </row>
    <row r="953" spans="1:9" ht="15" customHeight="1" x14ac:dyDescent="0.25">
      <c r="A953" s="15" t="s">
        <v>3285</v>
      </c>
      <c r="B953" s="15" t="s">
        <v>287</v>
      </c>
      <c r="C953" s="15" t="s">
        <v>499</v>
      </c>
      <c r="D953" s="15" t="str">
        <f t="shared" si="14"/>
        <v>Lawn Sign - Bell Smart Home Security English</v>
      </c>
      <c r="E953" s="15">
        <v>1</v>
      </c>
      <c r="F953" s="15" t="s">
        <v>3283</v>
      </c>
      <c r="G953" s="15" t="s">
        <v>3286</v>
      </c>
      <c r="H953" s="15" t="s">
        <v>3275</v>
      </c>
      <c r="I953" s="15" t="s">
        <v>3286</v>
      </c>
    </row>
    <row r="954" spans="1:9" ht="15" customHeight="1" x14ac:dyDescent="0.25">
      <c r="A954" s="15" t="s">
        <v>3285</v>
      </c>
      <c r="B954" s="15" t="s">
        <v>287</v>
      </c>
      <c r="C954" s="15" t="s">
        <v>3539</v>
      </c>
      <c r="D954" s="15" t="str">
        <f t="shared" si="14"/>
        <v xml:space="preserve">Additional Monthly Clips (5+ Cameras) </v>
      </c>
      <c r="E954" s="15">
        <v>1</v>
      </c>
      <c r="F954" s="15" t="s">
        <v>3283</v>
      </c>
      <c r="G954" s="15" t="s">
        <v>3286</v>
      </c>
      <c r="H954" s="15" t="s">
        <v>3275</v>
      </c>
      <c r="I954" s="15" t="s">
        <v>3286</v>
      </c>
    </row>
    <row r="955" spans="1:9" ht="15" customHeight="1" x14ac:dyDescent="0.25">
      <c r="A955" s="15" t="s">
        <v>3285</v>
      </c>
      <c r="B955" s="15" t="s">
        <v>254</v>
      </c>
      <c r="C955" s="15" t="s">
        <v>899</v>
      </c>
      <c r="D955" s="15" t="str">
        <f t="shared" si="14"/>
        <v>2GIG GC2 Touchscreen control panel</v>
      </c>
      <c r="E955" s="15">
        <v>1</v>
      </c>
      <c r="F955" s="15" t="s">
        <v>3283</v>
      </c>
      <c r="G955" s="15" t="s">
        <v>3286</v>
      </c>
      <c r="H955" s="15" t="s">
        <v>3275</v>
      </c>
      <c r="I955" s="15" t="s">
        <v>3286</v>
      </c>
    </row>
    <row r="956" spans="1:9" ht="15" customHeight="1" x14ac:dyDescent="0.25">
      <c r="A956" s="15" t="s">
        <v>3285</v>
      </c>
      <c r="B956" s="15" t="s">
        <v>254</v>
      </c>
      <c r="C956" s="15" t="s">
        <v>129</v>
      </c>
      <c r="D956" s="15" t="str">
        <f t="shared" si="14"/>
        <v>Mobile App</v>
      </c>
      <c r="E956" s="15">
        <v>1</v>
      </c>
      <c r="F956" s="15" t="s">
        <v>3283</v>
      </c>
      <c r="G956" s="15" t="s">
        <v>3286</v>
      </c>
      <c r="H956" s="15" t="s">
        <v>3275</v>
      </c>
      <c r="I956" s="15" t="s">
        <v>3286</v>
      </c>
    </row>
    <row r="957" spans="1:9" ht="15" customHeight="1" x14ac:dyDescent="0.25">
      <c r="A957" s="15" t="s">
        <v>3285</v>
      </c>
      <c r="B957" s="15" t="s">
        <v>254</v>
      </c>
      <c r="C957" s="15" t="s">
        <v>128</v>
      </c>
      <c r="D957" s="15" t="str">
        <f t="shared" si="14"/>
        <v>Private Guard response</v>
      </c>
      <c r="E957" s="15">
        <v>1</v>
      </c>
      <c r="F957" s="15" t="s">
        <v>3283</v>
      </c>
      <c r="G957" s="15" t="s">
        <v>3286</v>
      </c>
      <c r="H957" s="15" t="s">
        <v>3275</v>
      </c>
      <c r="I957" s="15" t="s">
        <v>3286</v>
      </c>
    </row>
    <row r="958" spans="1:9" ht="15" customHeight="1" x14ac:dyDescent="0.25">
      <c r="A958" s="15" t="s">
        <v>3285</v>
      </c>
      <c r="B958" s="15" t="s">
        <v>254</v>
      </c>
      <c r="C958" s="15" t="s">
        <v>206</v>
      </c>
      <c r="D958" s="15" t="str">
        <f t="shared" si="14"/>
        <v>2 way voice response</v>
      </c>
      <c r="E958" s="15">
        <v>1</v>
      </c>
      <c r="F958" s="15" t="s">
        <v>3283</v>
      </c>
      <c r="G958" s="15" t="s">
        <v>3286</v>
      </c>
      <c r="H958" s="15" t="s">
        <v>3275</v>
      </c>
      <c r="I958" s="15" t="s">
        <v>3286</v>
      </c>
    </row>
    <row r="959" spans="1:9" ht="15" customHeight="1" x14ac:dyDescent="0.25">
      <c r="A959" s="15" t="s">
        <v>3285</v>
      </c>
      <c r="B959" s="15" t="s">
        <v>254</v>
      </c>
      <c r="C959" s="15" t="s">
        <v>205</v>
      </c>
      <c r="D959" s="15" t="str">
        <f t="shared" si="14"/>
        <v>2GIG 3G Cell Radio Module (Bell) with antenna</v>
      </c>
      <c r="E959" s="15">
        <v>1</v>
      </c>
      <c r="F959" s="15" t="s">
        <v>3283</v>
      </c>
      <c r="G959" s="15" t="s">
        <v>3286</v>
      </c>
      <c r="H959" s="15" t="s">
        <v>3275</v>
      </c>
      <c r="I959" s="15" t="s">
        <v>3286</v>
      </c>
    </row>
    <row r="960" spans="1:9" ht="15" customHeight="1" x14ac:dyDescent="0.25">
      <c r="A960" s="15" t="s">
        <v>3285</v>
      </c>
      <c r="B960" s="15" t="s">
        <v>254</v>
      </c>
      <c r="C960" s="15" t="s">
        <v>499</v>
      </c>
      <c r="D960" s="15" t="str">
        <f t="shared" si="14"/>
        <v>Lawn Sign - Bell Smart Home Security English</v>
      </c>
      <c r="E960" s="15">
        <v>1</v>
      </c>
      <c r="F960" s="15" t="s">
        <v>3283</v>
      </c>
      <c r="G960" s="15" t="s">
        <v>3286</v>
      </c>
      <c r="H960" s="15" t="s">
        <v>3275</v>
      </c>
      <c r="I960" s="15" t="s">
        <v>3286</v>
      </c>
    </row>
    <row r="961" spans="1:9" ht="15" customHeight="1" x14ac:dyDescent="0.25">
      <c r="A961" s="15" t="s">
        <v>3285</v>
      </c>
      <c r="B961" s="15" t="s">
        <v>263</v>
      </c>
      <c r="C961" s="15" t="s">
        <v>899</v>
      </c>
      <c r="D961" s="15" t="str">
        <f t="shared" si="14"/>
        <v>2GIG GC2 Touchscreen control panel</v>
      </c>
      <c r="E961" s="15">
        <v>1</v>
      </c>
      <c r="F961" s="15" t="s">
        <v>3283</v>
      </c>
      <c r="G961" s="15" t="s">
        <v>3286</v>
      </c>
      <c r="H961" s="15" t="s">
        <v>3275</v>
      </c>
      <c r="I961" s="15" t="s">
        <v>3286</v>
      </c>
    </row>
    <row r="962" spans="1:9" ht="15" customHeight="1" x14ac:dyDescent="0.25">
      <c r="A962" s="15" t="s">
        <v>3285</v>
      </c>
      <c r="B962" s="15" t="s">
        <v>263</v>
      </c>
      <c r="C962" s="15" t="s">
        <v>206</v>
      </c>
      <c r="D962" s="15" t="str">
        <f t="shared" ref="D962:D1025" si="15">VLOOKUP(C962,masterdata,3,0)</f>
        <v>2 way voice response</v>
      </c>
      <c r="E962" s="15">
        <v>1</v>
      </c>
      <c r="F962" s="15" t="s">
        <v>3283</v>
      </c>
      <c r="G962" s="15" t="s">
        <v>3286</v>
      </c>
      <c r="H962" s="15" t="s">
        <v>3275</v>
      </c>
      <c r="I962" s="15" t="s">
        <v>3286</v>
      </c>
    </row>
    <row r="963" spans="1:9" ht="15" customHeight="1" x14ac:dyDescent="0.25">
      <c r="A963" s="15" t="s">
        <v>3285</v>
      </c>
      <c r="B963" s="15" t="s">
        <v>263</v>
      </c>
      <c r="C963" s="15" t="s">
        <v>128</v>
      </c>
      <c r="D963" s="15" t="str">
        <f t="shared" si="15"/>
        <v>Private Guard response</v>
      </c>
      <c r="E963" s="15">
        <v>1</v>
      </c>
      <c r="F963" s="15" t="s">
        <v>3283</v>
      </c>
      <c r="G963" s="15" t="s">
        <v>3286</v>
      </c>
      <c r="H963" s="15" t="s">
        <v>3275</v>
      </c>
      <c r="I963" s="15" t="s">
        <v>3286</v>
      </c>
    </row>
    <row r="964" spans="1:9" ht="15" customHeight="1" x14ac:dyDescent="0.25">
      <c r="A964" s="15" t="s">
        <v>3285</v>
      </c>
      <c r="B964" s="15" t="s">
        <v>263</v>
      </c>
      <c r="C964" s="15" t="s">
        <v>129</v>
      </c>
      <c r="D964" s="15" t="str">
        <f t="shared" si="15"/>
        <v>Mobile App</v>
      </c>
      <c r="E964" s="15">
        <v>1</v>
      </c>
      <c r="F964" s="15" t="s">
        <v>3283</v>
      </c>
      <c r="G964" s="15" t="s">
        <v>3286</v>
      </c>
      <c r="H964" s="15" t="s">
        <v>3275</v>
      </c>
      <c r="I964" s="15" t="s">
        <v>3286</v>
      </c>
    </row>
    <row r="965" spans="1:9" ht="15" customHeight="1" x14ac:dyDescent="0.25">
      <c r="A965" s="15" t="s">
        <v>3285</v>
      </c>
      <c r="B965" s="15" t="s">
        <v>263</v>
      </c>
      <c r="C965" s="15" t="s">
        <v>205</v>
      </c>
      <c r="D965" s="15" t="str">
        <f t="shared" si="15"/>
        <v>2GIG 3G Cell Radio Module (Bell) with antenna</v>
      </c>
      <c r="E965" s="15">
        <v>1</v>
      </c>
      <c r="F965" s="15" t="s">
        <v>3283</v>
      </c>
      <c r="G965" s="15" t="s">
        <v>3286</v>
      </c>
      <c r="H965" s="15" t="s">
        <v>3275</v>
      </c>
      <c r="I965" s="15" t="s">
        <v>3286</v>
      </c>
    </row>
    <row r="966" spans="1:9" ht="15" customHeight="1" x14ac:dyDescent="0.25">
      <c r="A966" s="15" t="s">
        <v>3285</v>
      </c>
      <c r="B966" s="15" t="s">
        <v>263</v>
      </c>
      <c r="C966" s="15" t="s">
        <v>499</v>
      </c>
      <c r="D966" s="15" t="str">
        <f t="shared" si="15"/>
        <v>Lawn Sign - Bell Smart Home Security English</v>
      </c>
      <c r="E966" s="15">
        <v>1</v>
      </c>
      <c r="F966" s="15" t="s">
        <v>3283</v>
      </c>
      <c r="G966" s="15" t="s">
        <v>3286</v>
      </c>
      <c r="H966" s="15" t="s">
        <v>3275</v>
      </c>
      <c r="I966" s="15" t="s">
        <v>3286</v>
      </c>
    </row>
    <row r="967" spans="1:9" ht="15" customHeight="1" x14ac:dyDescent="0.25">
      <c r="A967" s="15" t="s">
        <v>3285</v>
      </c>
      <c r="B967" s="15" t="s">
        <v>263</v>
      </c>
      <c r="C967" s="15" t="s">
        <v>209</v>
      </c>
      <c r="D967" s="15" t="str">
        <f t="shared" si="15"/>
        <v>D-Link WI-FI Range Extender</v>
      </c>
      <c r="E967" s="15">
        <v>1</v>
      </c>
      <c r="F967" s="15" t="s">
        <v>3283</v>
      </c>
      <c r="G967" s="15" t="s">
        <v>3286</v>
      </c>
      <c r="H967" s="15" t="s">
        <v>3275</v>
      </c>
      <c r="I967" s="15" t="s">
        <v>3286</v>
      </c>
    </row>
    <row r="968" spans="1:9" ht="15" customHeight="1" x14ac:dyDescent="0.25">
      <c r="A968" s="15" t="s">
        <v>3285</v>
      </c>
      <c r="B968" s="15" t="s">
        <v>288</v>
      </c>
      <c r="C968" s="15" t="s">
        <v>129</v>
      </c>
      <c r="D968" s="15" t="str">
        <f t="shared" si="15"/>
        <v>Mobile App</v>
      </c>
      <c r="E968" s="15">
        <v>1</v>
      </c>
      <c r="F968" s="15" t="s">
        <v>3283</v>
      </c>
      <c r="G968" s="15" t="s">
        <v>3286</v>
      </c>
      <c r="H968" s="15" t="s">
        <v>3275</v>
      </c>
      <c r="I968" s="15" t="s">
        <v>3286</v>
      </c>
    </row>
    <row r="969" spans="1:9" ht="15" customHeight="1" x14ac:dyDescent="0.25">
      <c r="A969" s="15" t="s">
        <v>3285</v>
      </c>
      <c r="B969" s="15" t="s">
        <v>288</v>
      </c>
      <c r="C969" s="15" t="s">
        <v>128</v>
      </c>
      <c r="D969" s="15" t="str">
        <f t="shared" si="15"/>
        <v>Private Guard response</v>
      </c>
      <c r="E969" s="15">
        <v>1</v>
      </c>
      <c r="F969" s="15" t="s">
        <v>3283</v>
      </c>
      <c r="G969" s="15" t="s">
        <v>3286</v>
      </c>
      <c r="H969" s="15" t="s">
        <v>3275</v>
      </c>
      <c r="I969" s="15" t="s">
        <v>3286</v>
      </c>
    </row>
    <row r="970" spans="1:9" ht="15" customHeight="1" x14ac:dyDescent="0.25">
      <c r="A970" s="15" t="s">
        <v>3285</v>
      </c>
      <c r="B970" s="15" t="s">
        <v>288</v>
      </c>
      <c r="C970" s="15" t="s">
        <v>276</v>
      </c>
      <c r="D970" s="15" t="str">
        <f t="shared" si="15"/>
        <v>DSC 8 Hardwire zone expander</v>
      </c>
      <c r="E970" s="15">
        <v>1</v>
      </c>
      <c r="F970" s="15" t="s">
        <v>3283</v>
      </c>
      <c r="G970" s="15" t="s">
        <v>3286</v>
      </c>
      <c r="H970" s="15" t="s">
        <v>3275</v>
      </c>
      <c r="I970" s="15" t="s">
        <v>3286</v>
      </c>
    </row>
    <row r="971" spans="1:9" ht="15" customHeight="1" x14ac:dyDescent="0.25">
      <c r="A971" s="15" t="s">
        <v>3285</v>
      </c>
      <c r="B971" s="15" t="s">
        <v>288</v>
      </c>
      <c r="C971" s="15" t="s">
        <v>499</v>
      </c>
      <c r="D971" s="15" t="str">
        <f t="shared" si="15"/>
        <v>Lawn Sign - Bell Smart Home Security English</v>
      </c>
      <c r="E971" s="15">
        <v>1</v>
      </c>
      <c r="F971" s="15" t="s">
        <v>3283</v>
      </c>
      <c r="G971" s="15" t="s">
        <v>3286</v>
      </c>
      <c r="H971" s="15" t="s">
        <v>3275</v>
      </c>
      <c r="I971" s="15" t="s">
        <v>3286</v>
      </c>
    </row>
    <row r="972" spans="1:9" ht="15" customHeight="1" x14ac:dyDescent="0.25">
      <c r="A972" s="15" t="s">
        <v>3285</v>
      </c>
      <c r="B972" s="15" t="s">
        <v>288</v>
      </c>
      <c r="C972" s="15" t="s">
        <v>479</v>
      </c>
      <c r="D972" s="15" t="str">
        <f t="shared" si="15"/>
        <v>Hardwire Battery 12 Volt/ 5Ah Battery</v>
      </c>
      <c r="E972" s="15">
        <v>1</v>
      </c>
      <c r="F972" s="15" t="s">
        <v>3283</v>
      </c>
      <c r="G972" s="15" t="s">
        <v>3286</v>
      </c>
      <c r="H972" s="15" t="s">
        <v>3275</v>
      </c>
      <c r="I972" s="15" t="s">
        <v>3286</v>
      </c>
    </row>
    <row r="973" spans="1:9" ht="15" customHeight="1" x14ac:dyDescent="0.25">
      <c r="A973" s="15" t="s">
        <v>3285</v>
      </c>
      <c r="B973" s="15" t="s">
        <v>288</v>
      </c>
      <c r="C973" s="15" t="s">
        <v>3539</v>
      </c>
      <c r="D973" s="15" t="str">
        <f t="shared" si="15"/>
        <v xml:space="preserve">Additional Monthly Clips (5+ Cameras) </v>
      </c>
      <c r="E973" s="15">
        <v>1</v>
      </c>
      <c r="F973" s="15" t="s">
        <v>3283</v>
      </c>
      <c r="G973" s="15" t="s">
        <v>3286</v>
      </c>
      <c r="H973" s="15" t="s">
        <v>3275</v>
      </c>
      <c r="I973" s="15" t="s">
        <v>3286</v>
      </c>
    </row>
    <row r="974" spans="1:9" ht="15" customHeight="1" x14ac:dyDescent="0.25">
      <c r="A974" s="15" t="s">
        <v>3285</v>
      </c>
      <c r="B974" s="15" t="s">
        <v>288</v>
      </c>
      <c r="C974" s="15" t="s">
        <v>345</v>
      </c>
      <c r="D974" s="15" t="str">
        <f t="shared" si="15"/>
        <v>DSC PowerSeries System Enhancement Module</v>
      </c>
      <c r="E974" s="15">
        <v>1</v>
      </c>
      <c r="F974" s="15" t="s">
        <v>3283</v>
      </c>
      <c r="G974" s="15" t="s">
        <v>3286</v>
      </c>
      <c r="H974" s="15" t="s">
        <v>3275</v>
      </c>
      <c r="I974" s="15" t="s">
        <v>3286</v>
      </c>
    </row>
    <row r="975" spans="1:9" ht="15" customHeight="1" x14ac:dyDescent="0.25">
      <c r="A975" s="15" t="s">
        <v>3285</v>
      </c>
      <c r="B975" s="15" t="s">
        <v>3533</v>
      </c>
      <c r="C975" s="15" t="s">
        <v>129</v>
      </c>
      <c r="D975" s="15" t="str">
        <f t="shared" si="15"/>
        <v>Mobile App</v>
      </c>
      <c r="E975" s="15">
        <v>1</v>
      </c>
      <c r="F975" s="15" t="s">
        <v>3283</v>
      </c>
      <c r="G975" s="15" t="s">
        <v>3286</v>
      </c>
      <c r="H975" s="15" t="s">
        <v>3275</v>
      </c>
      <c r="I975" s="15" t="s">
        <v>3286</v>
      </c>
    </row>
    <row r="976" spans="1:9" ht="15" customHeight="1" x14ac:dyDescent="0.25">
      <c r="A976" s="15" t="s">
        <v>3285</v>
      </c>
      <c r="B976" s="15" t="s">
        <v>3533</v>
      </c>
      <c r="C976" s="15" t="s">
        <v>128</v>
      </c>
      <c r="D976" s="15" t="str">
        <f t="shared" si="15"/>
        <v>Private Guard response</v>
      </c>
      <c r="E976" s="15">
        <v>1</v>
      </c>
      <c r="F976" s="15" t="s">
        <v>3283</v>
      </c>
      <c r="G976" s="15" t="s">
        <v>3286</v>
      </c>
      <c r="H976" s="15" t="s">
        <v>3275</v>
      </c>
      <c r="I976" s="15" t="s">
        <v>3286</v>
      </c>
    </row>
    <row r="977" spans="1:9" ht="15" customHeight="1" x14ac:dyDescent="0.25">
      <c r="A977" s="15" t="s">
        <v>3285</v>
      </c>
      <c r="B977" s="15" t="s">
        <v>3533</v>
      </c>
      <c r="C977" s="15" t="s">
        <v>499</v>
      </c>
      <c r="D977" s="15" t="str">
        <f t="shared" si="15"/>
        <v>Lawn Sign - Bell Smart Home Security English</v>
      </c>
      <c r="E977" s="15">
        <v>1</v>
      </c>
      <c r="F977" s="15" t="s">
        <v>3283</v>
      </c>
      <c r="G977" s="15" t="s">
        <v>3286</v>
      </c>
      <c r="H977" s="15" t="s">
        <v>3275</v>
      </c>
      <c r="I977" s="15" t="s">
        <v>3286</v>
      </c>
    </row>
    <row r="978" spans="1:9" ht="15" customHeight="1" x14ac:dyDescent="0.25">
      <c r="A978" s="15" t="s">
        <v>3285</v>
      </c>
      <c r="B978" s="15" t="s">
        <v>3533</v>
      </c>
      <c r="C978" s="15" t="s">
        <v>479</v>
      </c>
      <c r="D978" s="15" t="str">
        <f t="shared" si="15"/>
        <v>Hardwire Battery 12 Volt/ 5Ah Battery</v>
      </c>
      <c r="E978" s="15">
        <v>1</v>
      </c>
      <c r="F978" s="15" t="s">
        <v>3283</v>
      </c>
      <c r="G978" s="15" t="s">
        <v>3286</v>
      </c>
      <c r="H978" s="15" t="s">
        <v>3275</v>
      </c>
      <c r="I978" s="15" t="s">
        <v>3286</v>
      </c>
    </row>
    <row r="979" spans="1:9" ht="15" customHeight="1" x14ac:dyDescent="0.25">
      <c r="A979" s="15" t="s">
        <v>3285</v>
      </c>
      <c r="B979" s="15" t="s">
        <v>3533</v>
      </c>
      <c r="C979" s="15" t="s">
        <v>345</v>
      </c>
      <c r="D979" s="15" t="str">
        <f t="shared" si="15"/>
        <v>DSC PowerSeries System Enhancement Module</v>
      </c>
      <c r="E979" s="15">
        <v>1</v>
      </c>
      <c r="F979" s="15" t="s">
        <v>3283</v>
      </c>
      <c r="G979" s="15" t="s">
        <v>3286</v>
      </c>
      <c r="H979" s="15" t="s">
        <v>3275</v>
      </c>
      <c r="I979" s="15" t="s">
        <v>3286</v>
      </c>
    </row>
    <row r="980" spans="1:9" ht="15" customHeight="1" x14ac:dyDescent="0.25">
      <c r="A980" s="15" t="s">
        <v>3285</v>
      </c>
      <c r="B980" s="15" t="s">
        <v>245</v>
      </c>
      <c r="C980" s="15" t="s">
        <v>129</v>
      </c>
      <c r="D980" s="15" t="str">
        <f t="shared" si="15"/>
        <v>Mobile App</v>
      </c>
      <c r="E980" s="15">
        <v>1</v>
      </c>
      <c r="F980" s="15" t="s">
        <v>3283</v>
      </c>
      <c r="G980" s="15" t="s">
        <v>3286</v>
      </c>
      <c r="H980" s="15" t="s">
        <v>3275</v>
      </c>
      <c r="I980" s="15" t="s">
        <v>3286</v>
      </c>
    </row>
    <row r="981" spans="1:9" ht="15" customHeight="1" x14ac:dyDescent="0.25">
      <c r="A981" s="15" t="s">
        <v>3285</v>
      </c>
      <c r="B981" s="15" t="s">
        <v>245</v>
      </c>
      <c r="C981" s="15" t="s">
        <v>499</v>
      </c>
      <c r="D981" s="15" t="str">
        <f t="shared" si="15"/>
        <v>Lawn Sign - Bell Smart Home Security English</v>
      </c>
      <c r="E981" s="15">
        <v>1</v>
      </c>
      <c r="F981" s="15" t="s">
        <v>3283</v>
      </c>
      <c r="G981" s="15" t="s">
        <v>3286</v>
      </c>
      <c r="H981" s="15" t="s">
        <v>3275</v>
      </c>
      <c r="I981" s="15" t="s">
        <v>3286</v>
      </c>
    </row>
    <row r="982" spans="1:9" ht="15" customHeight="1" x14ac:dyDescent="0.25">
      <c r="A982" s="15" t="s">
        <v>3285</v>
      </c>
      <c r="B982" s="15" t="s">
        <v>245</v>
      </c>
      <c r="C982" s="15" t="s">
        <v>479</v>
      </c>
      <c r="D982" s="15" t="str">
        <f t="shared" si="15"/>
        <v>Hardwire Battery 12 Volt/ 5Ah Battery</v>
      </c>
      <c r="E982" s="15">
        <v>1</v>
      </c>
      <c r="F982" s="15" t="s">
        <v>3283</v>
      </c>
      <c r="G982" s="15" t="s">
        <v>3286</v>
      </c>
      <c r="H982" s="15" t="s">
        <v>3275</v>
      </c>
      <c r="I982" s="15" t="s">
        <v>3286</v>
      </c>
    </row>
    <row r="983" spans="1:9" ht="15" customHeight="1" x14ac:dyDescent="0.25">
      <c r="A983" s="15" t="s">
        <v>3285</v>
      </c>
      <c r="B983" s="15" t="s">
        <v>245</v>
      </c>
      <c r="C983" s="15" t="s">
        <v>345</v>
      </c>
      <c r="D983" s="15" t="str">
        <f t="shared" si="15"/>
        <v>DSC PowerSeries System Enhancement Module</v>
      </c>
      <c r="E983" s="15">
        <v>1</v>
      </c>
      <c r="F983" s="15" t="s">
        <v>3283</v>
      </c>
      <c r="G983" s="15" t="s">
        <v>3286</v>
      </c>
      <c r="H983" s="15" t="s">
        <v>3275</v>
      </c>
      <c r="I983" s="15" t="s">
        <v>3286</v>
      </c>
    </row>
    <row r="984" spans="1:9" ht="15" customHeight="1" x14ac:dyDescent="0.25">
      <c r="A984" s="15" t="s">
        <v>3285</v>
      </c>
      <c r="B984" s="15" t="s">
        <v>241</v>
      </c>
      <c r="C984" s="15" t="s">
        <v>499</v>
      </c>
      <c r="D984" s="15" t="str">
        <f t="shared" si="15"/>
        <v>Lawn Sign - Bell Smart Home Security English</v>
      </c>
      <c r="E984" s="15">
        <v>1</v>
      </c>
      <c r="F984" s="15" t="s">
        <v>3283</v>
      </c>
      <c r="G984" s="15" t="s">
        <v>3286</v>
      </c>
      <c r="H984" s="15" t="s">
        <v>3275</v>
      </c>
      <c r="I984" s="15" t="s">
        <v>3286</v>
      </c>
    </row>
    <row r="985" spans="1:9" ht="15" customHeight="1" x14ac:dyDescent="0.25">
      <c r="A985" s="15" t="s">
        <v>3285</v>
      </c>
      <c r="B985" s="15" t="s">
        <v>241</v>
      </c>
      <c r="C985" s="15" t="s">
        <v>479</v>
      </c>
      <c r="D985" s="15" t="str">
        <f t="shared" si="15"/>
        <v>Hardwire Battery 12 Volt/ 5Ah Battery</v>
      </c>
      <c r="E985" s="15">
        <v>1</v>
      </c>
      <c r="F985" s="15" t="s">
        <v>3283</v>
      </c>
      <c r="G985" s="15" t="s">
        <v>3286</v>
      </c>
      <c r="H985" s="15" t="s">
        <v>3275</v>
      </c>
      <c r="I985" s="15" t="s">
        <v>3286</v>
      </c>
    </row>
    <row r="986" spans="1:9" ht="15" customHeight="1" x14ac:dyDescent="0.25">
      <c r="A986" s="15" t="s">
        <v>3285</v>
      </c>
      <c r="B986" s="15" t="s">
        <v>241</v>
      </c>
      <c r="C986" s="15" t="s">
        <v>345</v>
      </c>
      <c r="D986" s="15" t="str">
        <f t="shared" si="15"/>
        <v>DSC PowerSeries System Enhancement Module</v>
      </c>
      <c r="E986" s="15">
        <v>1</v>
      </c>
      <c r="F986" s="15" t="s">
        <v>3283</v>
      </c>
      <c r="G986" s="15" t="s">
        <v>3286</v>
      </c>
      <c r="H986" s="15" t="s">
        <v>3275</v>
      </c>
      <c r="I986" s="15" t="s">
        <v>3286</v>
      </c>
    </row>
    <row r="987" spans="1:9" ht="15" customHeight="1" x14ac:dyDescent="0.25">
      <c r="A987" s="15" t="s">
        <v>3285</v>
      </c>
      <c r="B987" s="15" t="s">
        <v>236</v>
      </c>
      <c r="C987" s="15" t="s">
        <v>899</v>
      </c>
      <c r="D987" s="15" t="str">
        <f t="shared" si="15"/>
        <v>2GIG GC2 Touchscreen control panel</v>
      </c>
      <c r="E987" s="15">
        <v>1</v>
      </c>
      <c r="F987" s="15" t="s">
        <v>3283</v>
      </c>
      <c r="G987" s="15" t="s">
        <v>3286</v>
      </c>
      <c r="H987" s="15" t="s">
        <v>3275</v>
      </c>
      <c r="I987" s="15" t="s">
        <v>3286</v>
      </c>
    </row>
    <row r="988" spans="1:9" ht="15" customHeight="1" x14ac:dyDescent="0.25">
      <c r="A988" s="15" t="s">
        <v>3285</v>
      </c>
      <c r="B988" s="15" t="s">
        <v>236</v>
      </c>
      <c r="C988" s="15" t="s">
        <v>206</v>
      </c>
      <c r="D988" s="15" t="str">
        <f t="shared" si="15"/>
        <v>2 way voice response</v>
      </c>
      <c r="E988" s="15">
        <v>1</v>
      </c>
      <c r="F988" s="15" t="s">
        <v>3283</v>
      </c>
      <c r="G988" s="15" t="s">
        <v>3286</v>
      </c>
      <c r="H988" s="15" t="s">
        <v>3275</v>
      </c>
      <c r="I988" s="15" t="s">
        <v>3286</v>
      </c>
    </row>
    <row r="989" spans="1:9" ht="15" customHeight="1" x14ac:dyDescent="0.25">
      <c r="A989" s="15" t="s">
        <v>3285</v>
      </c>
      <c r="B989" s="15" t="s">
        <v>236</v>
      </c>
      <c r="C989" s="15" t="s">
        <v>205</v>
      </c>
      <c r="D989" s="15" t="str">
        <f t="shared" si="15"/>
        <v>2GIG 3G Cell Radio Module (Bell) with antenna</v>
      </c>
      <c r="E989" s="15">
        <v>1</v>
      </c>
      <c r="F989" s="15" t="s">
        <v>3283</v>
      </c>
      <c r="G989" s="15" t="s">
        <v>3286</v>
      </c>
      <c r="H989" s="15" t="s">
        <v>3275</v>
      </c>
      <c r="I989" s="15" t="s">
        <v>3286</v>
      </c>
    </row>
    <row r="990" spans="1:9" ht="15" customHeight="1" x14ac:dyDescent="0.25">
      <c r="A990" s="15" t="s">
        <v>3285</v>
      </c>
      <c r="B990" s="15" t="s">
        <v>236</v>
      </c>
      <c r="C990" s="15" t="s">
        <v>499</v>
      </c>
      <c r="D990" s="15" t="str">
        <f t="shared" si="15"/>
        <v>Lawn Sign - Bell Smart Home Security English</v>
      </c>
      <c r="E990" s="15">
        <v>1</v>
      </c>
      <c r="F990" s="15" t="s">
        <v>3283</v>
      </c>
      <c r="G990" s="15" t="s">
        <v>3286</v>
      </c>
      <c r="H990" s="15" t="s">
        <v>3275</v>
      </c>
      <c r="I990" s="15" t="s">
        <v>3286</v>
      </c>
    </row>
    <row r="991" spans="1:9" ht="15" customHeight="1" x14ac:dyDescent="0.25">
      <c r="A991" s="15" t="s">
        <v>3285</v>
      </c>
      <c r="B991" s="15" t="s">
        <v>237</v>
      </c>
      <c r="C991" s="15" t="s">
        <v>899</v>
      </c>
      <c r="D991" s="15" t="str">
        <f t="shared" si="15"/>
        <v>2GIG GC2 Touchscreen control panel</v>
      </c>
      <c r="E991" s="15">
        <v>1</v>
      </c>
      <c r="F991" s="15" t="s">
        <v>3283</v>
      </c>
      <c r="G991" s="15" t="s">
        <v>3286</v>
      </c>
      <c r="H991" s="15" t="s">
        <v>3275</v>
      </c>
      <c r="I991" s="15" t="s">
        <v>3286</v>
      </c>
    </row>
    <row r="992" spans="1:9" ht="15" customHeight="1" x14ac:dyDescent="0.25">
      <c r="A992" s="15" t="s">
        <v>3285</v>
      </c>
      <c r="B992" s="15" t="s">
        <v>237</v>
      </c>
      <c r="C992" s="15" t="s">
        <v>206</v>
      </c>
      <c r="D992" s="15" t="str">
        <f t="shared" si="15"/>
        <v>2 way voice response</v>
      </c>
      <c r="E992" s="15">
        <v>1</v>
      </c>
      <c r="F992" s="15" t="s">
        <v>3283</v>
      </c>
      <c r="G992" s="15" t="s">
        <v>3286</v>
      </c>
      <c r="H992" s="15" t="s">
        <v>3275</v>
      </c>
      <c r="I992" s="15" t="s">
        <v>3286</v>
      </c>
    </row>
    <row r="993" spans="1:9" ht="15" customHeight="1" x14ac:dyDescent="0.25">
      <c r="A993" s="15" t="s">
        <v>3285</v>
      </c>
      <c r="B993" s="15" t="s">
        <v>237</v>
      </c>
      <c r="C993" s="15" t="s">
        <v>129</v>
      </c>
      <c r="D993" s="15" t="str">
        <f t="shared" si="15"/>
        <v>Mobile App</v>
      </c>
      <c r="E993" s="15">
        <v>1</v>
      </c>
      <c r="F993" s="15" t="s">
        <v>3283</v>
      </c>
      <c r="G993" s="15" t="s">
        <v>3286</v>
      </c>
      <c r="H993" s="15" t="s">
        <v>3275</v>
      </c>
      <c r="I993" s="15" t="s">
        <v>3286</v>
      </c>
    </row>
    <row r="994" spans="1:9" ht="15" customHeight="1" x14ac:dyDescent="0.25">
      <c r="A994" s="15" t="s">
        <v>3285</v>
      </c>
      <c r="B994" s="15" t="s">
        <v>237</v>
      </c>
      <c r="C994" s="15" t="s">
        <v>205</v>
      </c>
      <c r="D994" s="15" t="str">
        <f t="shared" si="15"/>
        <v>2GIG 3G Cell Radio Module (Bell) with antenna</v>
      </c>
      <c r="E994" s="15">
        <v>1</v>
      </c>
      <c r="F994" s="15" t="s">
        <v>3283</v>
      </c>
      <c r="G994" s="15" t="s">
        <v>3286</v>
      </c>
      <c r="H994" s="15" t="s">
        <v>3275</v>
      </c>
      <c r="I994" s="15" t="s">
        <v>3286</v>
      </c>
    </row>
    <row r="995" spans="1:9" ht="15" customHeight="1" x14ac:dyDescent="0.25">
      <c r="A995" s="15" t="s">
        <v>3285</v>
      </c>
      <c r="B995" s="15" t="s">
        <v>237</v>
      </c>
      <c r="C995" s="15" t="s">
        <v>499</v>
      </c>
      <c r="D995" s="15" t="str">
        <f t="shared" si="15"/>
        <v>Lawn Sign - Bell Smart Home Security English</v>
      </c>
      <c r="E995" s="15">
        <v>1</v>
      </c>
      <c r="F995" s="15" t="s">
        <v>3283</v>
      </c>
      <c r="G995" s="15" t="s">
        <v>3286</v>
      </c>
      <c r="H995" s="15" t="s">
        <v>3275</v>
      </c>
      <c r="I995" s="15" t="s">
        <v>3286</v>
      </c>
    </row>
    <row r="996" spans="1:9" ht="15" customHeight="1" x14ac:dyDescent="0.25">
      <c r="A996" s="15" t="s">
        <v>3285</v>
      </c>
      <c r="B996" s="15" t="s">
        <v>256</v>
      </c>
      <c r="C996" s="15" t="s">
        <v>1698</v>
      </c>
      <c r="D996" s="15" t="str">
        <f t="shared" si="15"/>
        <v>600-1048-XTZ</v>
      </c>
      <c r="E996" s="15">
        <v>1</v>
      </c>
      <c r="F996" s="15" t="s">
        <v>3283</v>
      </c>
      <c r="G996" s="15" t="s">
        <v>3286</v>
      </c>
      <c r="H996" s="15" t="s">
        <v>3275</v>
      </c>
      <c r="I996" s="15" t="s">
        <v>3286</v>
      </c>
    </row>
    <row r="997" spans="1:9" ht="15" customHeight="1" x14ac:dyDescent="0.25">
      <c r="A997" s="15" t="s">
        <v>3285</v>
      </c>
      <c r="B997" s="15" t="s">
        <v>256</v>
      </c>
      <c r="C997" s="15" t="s">
        <v>129</v>
      </c>
      <c r="D997" s="15" t="str">
        <f t="shared" si="15"/>
        <v>Mobile App</v>
      </c>
      <c r="E997" s="15">
        <v>1</v>
      </c>
      <c r="F997" s="15" t="s">
        <v>3283</v>
      </c>
      <c r="G997" s="15" t="s">
        <v>3286</v>
      </c>
      <c r="H997" s="15" t="s">
        <v>3275</v>
      </c>
      <c r="I997" s="15" t="s">
        <v>3286</v>
      </c>
    </row>
    <row r="998" spans="1:9" ht="15" customHeight="1" x14ac:dyDescent="0.25">
      <c r="A998" s="15" t="s">
        <v>3285</v>
      </c>
      <c r="B998" s="15" t="s">
        <v>256</v>
      </c>
      <c r="C998" s="15" t="s">
        <v>128</v>
      </c>
      <c r="D998" s="15" t="str">
        <f t="shared" si="15"/>
        <v>Private Guard response</v>
      </c>
      <c r="E998" s="15">
        <v>1</v>
      </c>
      <c r="F998" s="15" t="s">
        <v>3283</v>
      </c>
      <c r="G998" s="15" t="s">
        <v>3286</v>
      </c>
      <c r="H998" s="15" t="s">
        <v>3275</v>
      </c>
      <c r="I998" s="15" t="s">
        <v>3286</v>
      </c>
    </row>
    <row r="999" spans="1:9" ht="15" customHeight="1" x14ac:dyDescent="0.25">
      <c r="A999" s="15" t="s">
        <v>3285</v>
      </c>
      <c r="B999" s="15" t="s">
        <v>256</v>
      </c>
      <c r="C999" s="15" t="s">
        <v>206</v>
      </c>
      <c r="D999" s="15" t="str">
        <f t="shared" si="15"/>
        <v>2 way voice response</v>
      </c>
      <c r="E999" s="15">
        <v>1</v>
      </c>
      <c r="F999" s="15" t="s">
        <v>3283</v>
      </c>
      <c r="G999" s="15" t="s">
        <v>3286</v>
      </c>
      <c r="H999" s="15" t="s">
        <v>3275</v>
      </c>
      <c r="I999" s="15" t="s">
        <v>3286</v>
      </c>
    </row>
    <row r="1000" spans="1:9" ht="15" customHeight="1" x14ac:dyDescent="0.25">
      <c r="A1000" s="15" t="s">
        <v>3285</v>
      </c>
      <c r="B1000" s="15" t="s">
        <v>256</v>
      </c>
      <c r="C1000" s="15" t="s">
        <v>212</v>
      </c>
      <c r="D1000" s="15" t="str">
        <f t="shared" si="15"/>
        <v>Simon XT Panel</v>
      </c>
      <c r="E1000" s="15">
        <v>1</v>
      </c>
      <c r="F1000" s="15" t="s">
        <v>3283</v>
      </c>
      <c r="G1000" s="15" t="s">
        <v>3286</v>
      </c>
      <c r="H1000" s="15" t="s">
        <v>3275</v>
      </c>
      <c r="I1000" s="15" t="s">
        <v>3286</v>
      </c>
    </row>
    <row r="1001" spans="1:9" ht="15" customHeight="1" x14ac:dyDescent="0.25">
      <c r="A1001" s="15" t="s">
        <v>3285</v>
      </c>
      <c r="B1001" s="15" t="s">
        <v>256</v>
      </c>
      <c r="C1001" s="15" t="s">
        <v>499</v>
      </c>
      <c r="D1001" s="15" t="str">
        <f t="shared" si="15"/>
        <v>Lawn Sign - Bell Smart Home Security English</v>
      </c>
      <c r="E1001" s="15">
        <v>1</v>
      </c>
      <c r="F1001" s="15" t="s">
        <v>3283</v>
      </c>
      <c r="G1001" s="15" t="s">
        <v>3286</v>
      </c>
      <c r="H1001" s="15" t="s">
        <v>3275</v>
      </c>
      <c r="I1001" s="15" t="s">
        <v>3286</v>
      </c>
    </row>
    <row r="1002" spans="1:9" ht="15" customHeight="1" x14ac:dyDescent="0.25">
      <c r="A1002" s="15" t="s">
        <v>3285</v>
      </c>
      <c r="B1002" s="15" t="s">
        <v>265</v>
      </c>
      <c r="C1002" s="15" t="s">
        <v>129</v>
      </c>
      <c r="D1002" s="15" t="str">
        <f t="shared" si="15"/>
        <v>Mobile App</v>
      </c>
      <c r="E1002" s="15">
        <v>1</v>
      </c>
      <c r="F1002" s="15" t="s">
        <v>3283</v>
      </c>
      <c r="G1002" s="15" t="s">
        <v>3286</v>
      </c>
      <c r="H1002" s="15" t="s">
        <v>3275</v>
      </c>
      <c r="I1002" s="15" t="s">
        <v>3286</v>
      </c>
    </row>
    <row r="1003" spans="1:9" ht="15" customHeight="1" x14ac:dyDescent="0.25">
      <c r="A1003" s="15" t="s">
        <v>3285</v>
      </c>
      <c r="B1003" s="15" t="s">
        <v>265</v>
      </c>
      <c r="C1003" s="15" t="s">
        <v>128</v>
      </c>
      <c r="D1003" s="15" t="str">
        <f t="shared" si="15"/>
        <v>Private Guard response</v>
      </c>
      <c r="E1003" s="15">
        <v>1</v>
      </c>
      <c r="F1003" s="15" t="s">
        <v>3283</v>
      </c>
      <c r="G1003" s="15" t="s">
        <v>3286</v>
      </c>
      <c r="H1003" s="15" t="s">
        <v>3275</v>
      </c>
      <c r="I1003" s="15" t="s">
        <v>3286</v>
      </c>
    </row>
    <row r="1004" spans="1:9" ht="15" customHeight="1" x14ac:dyDescent="0.25">
      <c r="A1004" s="15" t="s">
        <v>3285</v>
      </c>
      <c r="B1004" s="15" t="s">
        <v>265</v>
      </c>
      <c r="C1004" s="15" t="s">
        <v>206</v>
      </c>
      <c r="D1004" s="15" t="str">
        <f t="shared" si="15"/>
        <v>2 way voice response</v>
      </c>
      <c r="E1004" s="15">
        <v>1</v>
      </c>
      <c r="F1004" s="15" t="s">
        <v>3283</v>
      </c>
      <c r="G1004" s="15" t="s">
        <v>3286</v>
      </c>
      <c r="H1004" s="15" t="s">
        <v>3275</v>
      </c>
      <c r="I1004" s="15" t="s">
        <v>3286</v>
      </c>
    </row>
    <row r="1005" spans="1:9" ht="15" customHeight="1" x14ac:dyDescent="0.25">
      <c r="A1005" s="15" t="s">
        <v>3285</v>
      </c>
      <c r="B1005" s="15" t="s">
        <v>265</v>
      </c>
      <c r="C1005" s="15" t="s">
        <v>212</v>
      </c>
      <c r="D1005" s="15" t="str">
        <f t="shared" si="15"/>
        <v>Simon XT Panel</v>
      </c>
      <c r="E1005" s="15">
        <v>1</v>
      </c>
      <c r="F1005" s="15" t="s">
        <v>3283</v>
      </c>
      <c r="G1005" s="15" t="s">
        <v>3286</v>
      </c>
      <c r="H1005" s="15" t="s">
        <v>3275</v>
      </c>
      <c r="I1005" s="15" t="s">
        <v>3286</v>
      </c>
    </row>
    <row r="1006" spans="1:9" ht="15" customHeight="1" x14ac:dyDescent="0.25">
      <c r="A1006" s="15" t="s">
        <v>3285</v>
      </c>
      <c r="B1006" s="15" t="s">
        <v>265</v>
      </c>
      <c r="C1006" s="15" t="s">
        <v>499</v>
      </c>
      <c r="D1006" s="15" t="str">
        <f t="shared" si="15"/>
        <v>Lawn Sign - Bell Smart Home Security English</v>
      </c>
      <c r="E1006" s="15">
        <v>1</v>
      </c>
      <c r="F1006" s="15" t="s">
        <v>3283</v>
      </c>
      <c r="G1006" s="15" t="s">
        <v>3286</v>
      </c>
      <c r="H1006" s="15" t="s">
        <v>3275</v>
      </c>
      <c r="I1006" s="15" t="s">
        <v>3286</v>
      </c>
    </row>
    <row r="1007" spans="1:9" ht="15" customHeight="1" x14ac:dyDescent="0.25">
      <c r="A1007" s="15" t="s">
        <v>3285</v>
      </c>
      <c r="B1007" s="15" t="s">
        <v>265</v>
      </c>
      <c r="C1007" s="15" t="s">
        <v>209</v>
      </c>
      <c r="D1007" s="15" t="str">
        <f t="shared" si="15"/>
        <v>D-Link WI-FI Range Extender</v>
      </c>
      <c r="E1007" s="15">
        <v>1</v>
      </c>
      <c r="F1007" s="15" t="s">
        <v>3283</v>
      </c>
      <c r="G1007" s="15" t="s">
        <v>3286</v>
      </c>
      <c r="H1007" s="15" t="s">
        <v>3275</v>
      </c>
      <c r="I1007" s="15" t="s">
        <v>3286</v>
      </c>
    </row>
    <row r="1008" spans="1:9" ht="15" customHeight="1" x14ac:dyDescent="0.25">
      <c r="A1008" s="15" t="s">
        <v>3285</v>
      </c>
      <c r="B1008" s="15" t="s">
        <v>265</v>
      </c>
      <c r="C1008" s="15" t="s">
        <v>866</v>
      </c>
      <c r="D1008" s="15" t="str">
        <f t="shared" si="15"/>
        <v>Simon XT Bell SIM Radio</v>
      </c>
      <c r="E1008" s="15">
        <v>1</v>
      </c>
      <c r="F1008" s="15" t="s">
        <v>3283</v>
      </c>
      <c r="G1008" s="15" t="s">
        <v>3286</v>
      </c>
      <c r="H1008" s="15" t="s">
        <v>3275</v>
      </c>
      <c r="I1008" s="15" t="s">
        <v>3286</v>
      </c>
    </row>
    <row r="1009" spans="1:11" ht="15" customHeight="1" x14ac:dyDescent="0.25">
      <c r="A1009" s="15" t="s">
        <v>3285</v>
      </c>
      <c r="B1009" s="15" t="s">
        <v>267</v>
      </c>
      <c r="C1009" s="15" t="s">
        <v>206</v>
      </c>
      <c r="D1009" s="15" t="str">
        <f t="shared" si="15"/>
        <v>2 way voice response</v>
      </c>
      <c r="E1009" s="15">
        <v>1</v>
      </c>
      <c r="F1009" s="15" t="s">
        <v>3283</v>
      </c>
      <c r="G1009" s="15" t="s">
        <v>3286</v>
      </c>
      <c r="H1009" s="15" t="s">
        <v>3275</v>
      </c>
      <c r="I1009" s="15" t="s">
        <v>3286</v>
      </c>
    </row>
    <row r="1010" spans="1:11" ht="15" customHeight="1" x14ac:dyDescent="0.25">
      <c r="A1010" s="15" t="s">
        <v>3285</v>
      </c>
      <c r="B1010" s="15" t="s">
        <v>267</v>
      </c>
      <c r="C1010" s="15" t="s">
        <v>212</v>
      </c>
      <c r="D1010" s="15" t="str">
        <f t="shared" si="15"/>
        <v>Simon XT Panel</v>
      </c>
      <c r="E1010" s="15">
        <v>1</v>
      </c>
      <c r="F1010" s="15" t="s">
        <v>3283</v>
      </c>
      <c r="G1010" s="15" t="s">
        <v>3286</v>
      </c>
      <c r="H1010" s="15" t="s">
        <v>3275</v>
      </c>
      <c r="I1010" s="15" t="s">
        <v>3286</v>
      </c>
    </row>
    <row r="1011" spans="1:11" ht="15" customHeight="1" x14ac:dyDescent="0.25">
      <c r="A1011" s="15" t="s">
        <v>3285</v>
      </c>
      <c r="B1011" s="15" t="s">
        <v>267</v>
      </c>
      <c r="C1011" s="15" t="s">
        <v>866</v>
      </c>
      <c r="D1011" s="15" t="str">
        <f t="shared" si="15"/>
        <v>Simon XT Bell SIM Radio</v>
      </c>
      <c r="E1011" s="15">
        <v>1</v>
      </c>
      <c r="F1011" s="15" t="s">
        <v>3283</v>
      </c>
      <c r="G1011" s="15" t="s">
        <v>3286</v>
      </c>
      <c r="H1011" s="15" t="s">
        <v>3275</v>
      </c>
      <c r="I1011" s="15" t="s">
        <v>3286</v>
      </c>
    </row>
    <row r="1012" spans="1:11" ht="15" customHeight="1" x14ac:dyDescent="0.25">
      <c r="A1012" s="15" t="s">
        <v>3285</v>
      </c>
      <c r="B1012" s="15" t="s">
        <v>267</v>
      </c>
      <c r="C1012" s="15" t="s">
        <v>499</v>
      </c>
      <c r="D1012" s="15" t="str">
        <f t="shared" si="15"/>
        <v>Lawn Sign - Bell Smart Home Security English</v>
      </c>
      <c r="E1012" s="15">
        <v>1</v>
      </c>
      <c r="F1012" s="15" t="s">
        <v>3283</v>
      </c>
      <c r="G1012" s="15" t="s">
        <v>3286</v>
      </c>
      <c r="H1012" s="15" t="s">
        <v>3275</v>
      </c>
      <c r="I1012" s="15" t="s">
        <v>3286</v>
      </c>
    </row>
    <row r="1013" spans="1:11" ht="15" customHeight="1" x14ac:dyDescent="0.25">
      <c r="A1013" s="15" t="s">
        <v>3285</v>
      </c>
      <c r="B1013" s="15" t="s">
        <v>269</v>
      </c>
      <c r="C1013" s="15" t="s">
        <v>206</v>
      </c>
      <c r="D1013" s="15" t="str">
        <f t="shared" si="15"/>
        <v>2 way voice response</v>
      </c>
      <c r="E1013" s="15">
        <v>1</v>
      </c>
      <c r="F1013" s="15" t="s">
        <v>3283</v>
      </c>
      <c r="G1013" s="15" t="s">
        <v>3286</v>
      </c>
      <c r="H1013" s="15" t="s">
        <v>3275</v>
      </c>
      <c r="I1013" s="15" t="s">
        <v>3286</v>
      </c>
    </row>
    <row r="1014" spans="1:11" ht="15" customHeight="1" x14ac:dyDescent="0.25">
      <c r="A1014" s="15" t="s">
        <v>3285</v>
      </c>
      <c r="B1014" s="15" t="s">
        <v>269</v>
      </c>
      <c r="C1014" s="15" t="s">
        <v>129</v>
      </c>
      <c r="D1014" s="15" t="str">
        <f t="shared" si="15"/>
        <v>Mobile App</v>
      </c>
      <c r="E1014" s="15">
        <v>1</v>
      </c>
      <c r="F1014" s="15" t="s">
        <v>3283</v>
      </c>
      <c r="G1014" s="15" t="s">
        <v>3286</v>
      </c>
      <c r="H1014" s="15" t="s">
        <v>3275</v>
      </c>
      <c r="I1014" s="15" t="s">
        <v>3286</v>
      </c>
    </row>
    <row r="1015" spans="1:11" ht="15" customHeight="1" x14ac:dyDescent="0.25">
      <c r="A1015" s="15" t="s">
        <v>3285</v>
      </c>
      <c r="B1015" s="15" t="s">
        <v>269</v>
      </c>
      <c r="C1015" s="15" t="s">
        <v>212</v>
      </c>
      <c r="D1015" s="15" t="str">
        <f t="shared" si="15"/>
        <v>Simon XT Panel</v>
      </c>
      <c r="E1015" s="15">
        <v>1</v>
      </c>
      <c r="F1015" s="15" t="s">
        <v>3283</v>
      </c>
      <c r="G1015" s="15" t="s">
        <v>3286</v>
      </c>
      <c r="H1015" s="15" t="s">
        <v>3275</v>
      </c>
      <c r="I1015" s="15" t="s">
        <v>3286</v>
      </c>
    </row>
    <row r="1016" spans="1:11" ht="15" customHeight="1" x14ac:dyDescent="0.25">
      <c r="A1016" s="15" t="s">
        <v>3285</v>
      </c>
      <c r="B1016" s="15" t="s">
        <v>269</v>
      </c>
      <c r="C1016" s="15" t="s">
        <v>866</v>
      </c>
      <c r="D1016" s="15" t="str">
        <f t="shared" si="15"/>
        <v>Simon XT Bell SIM Radio</v>
      </c>
      <c r="E1016" s="15">
        <v>1</v>
      </c>
      <c r="F1016" s="15" t="s">
        <v>3283</v>
      </c>
      <c r="G1016" s="15" t="s">
        <v>3286</v>
      </c>
      <c r="H1016" s="15" t="s">
        <v>3275</v>
      </c>
      <c r="I1016" s="15" t="s">
        <v>3286</v>
      </c>
    </row>
    <row r="1017" spans="1:11" ht="15" customHeight="1" x14ac:dyDescent="0.25">
      <c r="A1017" s="15" t="s">
        <v>3285</v>
      </c>
      <c r="B1017" s="15" t="s">
        <v>269</v>
      </c>
      <c r="C1017" s="15" t="s">
        <v>499</v>
      </c>
      <c r="D1017" s="15" t="str">
        <f t="shared" si="15"/>
        <v>Lawn Sign - Bell Smart Home Security English</v>
      </c>
      <c r="E1017" s="15">
        <v>1</v>
      </c>
      <c r="F1017" s="15" t="s">
        <v>3283</v>
      </c>
      <c r="G1017" s="15" t="s">
        <v>3286</v>
      </c>
      <c r="H1017" s="15" t="s">
        <v>3275</v>
      </c>
      <c r="I1017" s="15" t="s">
        <v>3286</v>
      </c>
    </row>
    <row r="1018" spans="1:11" ht="15" customHeight="1" x14ac:dyDescent="0.25">
      <c r="A1018" s="15" t="s">
        <v>3285</v>
      </c>
      <c r="B1018" s="15" t="s">
        <v>295</v>
      </c>
      <c r="C1018" s="15" t="s">
        <v>292</v>
      </c>
      <c r="D1018" s="15" t="str">
        <f t="shared" si="15"/>
        <v>PowerG Motion Detector</v>
      </c>
      <c r="E1018" s="15">
        <v>2</v>
      </c>
      <c r="F1018" s="15" t="s">
        <v>3283</v>
      </c>
      <c r="G1018" s="15" t="s">
        <v>3286</v>
      </c>
      <c r="H1018" s="15" t="s">
        <v>3275</v>
      </c>
      <c r="I1018" s="15" t="s">
        <v>3286</v>
      </c>
      <c r="J1018" s="9"/>
      <c r="K1018" s="9"/>
    </row>
    <row r="1019" spans="1:11" ht="15" customHeight="1" x14ac:dyDescent="0.25">
      <c r="A1019" s="15" t="s">
        <v>3285</v>
      </c>
      <c r="B1019" s="15" t="s">
        <v>295</v>
      </c>
      <c r="C1019" s="15" t="s">
        <v>206</v>
      </c>
      <c r="D1019" s="15" t="str">
        <f t="shared" si="15"/>
        <v>2 way voice response</v>
      </c>
      <c r="E1019" s="15">
        <v>1</v>
      </c>
      <c r="F1019" s="15" t="s">
        <v>3283</v>
      </c>
      <c r="G1019" s="15" t="s">
        <v>3286</v>
      </c>
      <c r="H1019" s="15" t="s">
        <v>3275</v>
      </c>
      <c r="I1019" s="15" t="s">
        <v>3286</v>
      </c>
      <c r="J1019" s="9"/>
    </row>
    <row r="1020" spans="1:11" ht="15" customHeight="1" x14ac:dyDescent="0.25">
      <c r="A1020" s="15" t="s">
        <v>3285</v>
      </c>
      <c r="B1020" s="15" t="s">
        <v>295</v>
      </c>
      <c r="C1020" s="15" t="s">
        <v>129</v>
      </c>
      <c r="D1020" s="15" t="str">
        <f t="shared" si="15"/>
        <v>Mobile App</v>
      </c>
      <c r="E1020" s="15">
        <v>1</v>
      </c>
      <c r="F1020" s="15" t="s">
        <v>3283</v>
      </c>
      <c r="G1020" s="15" t="s">
        <v>3286</v>
      </c>
      <c r="H1020" s="15" t="s">
        <v>3275</v>
      </c>
      <c r="I1020" s="15" t="s">
        <v>3286</v>
      </c>
      <c r="J1020" s="9"/>
    </row>
    <row r="1021" spans="1:11" ht="15" customHeight="1" x14ac:dyDescent="0.25">
      <c r="A1021" s="15" t="s">
        <v>3285</v>
      </c>
      <c r="B1021" s="15" t="s">
        <v>295</v>
      </c>
      <c r="C1021" s="15" t="s">
        <v>128</v>
      </c>
      <c r="D1021" s="15" t="str">
        <f t="shared" si="15"/>
        <v>Private Guard response</v>
      </c>
      <c r="E1021" s="15">
        <v>1</v>
      </c>
      <c r="F1021" s="15" t="s">
        <v>3283</v>
      </c>
      <c r="G1021" s="15" t="s">
        <v>3286</v>
      </c>
      <c r="H1021" s="15" t="s">
        <v>3275</v>
      </c>
      <c r="I1021" s="15" t="s">
        <v>3286</v>
      </c>
      <c r="J1021" s="9"/>
    </row>
    <row r="1022" spans="1:11" ht="15" customHeight="1" x14ac:dyDescent="0.25">
      <c r="A1022" s="15" t="s">
        <v>3285</v>
      </c>
      <c r="B1022" s="15" t="s">
        <v>295</v>
      </c>
      <c r="C1022" s="15" t="s">
        <v>258</v>
      </c>
      <c r="D1022" s="15" t="str">
        <f t="shared" si="15"/>
        <v>Severe Weather notification</v>
      </c>
      <c r="E1022" s="15">
        <v>1</v>
      </c>
      <c r="F1022" s="15" t="s">
        <v>3283</v>
      </c>
      <c r="G1022" s="15" t="s">
        <v>3286</v>
      </c>
      <c r="H1022" s="15" t="s">
        <v>3275</v>
      </c>
      <c r="I1022" s="15" t="s">
        <v>3286</v>
      </c>
      <c r="J1022" s="9"/>
    </row>
    <row r="1023" spans="1:11" ht="15" customHeight="1" x14ac:dyDescent="0.25">
      <c r="A1023" s="15" t="s">
        <v>3285</v>
      </c>
      <c r="B1023" s="15" t="s">
        <v>295</v>
      </c>
      <c r="C1023" s="15" t="s">
        <v>210</v>
      </c>
      <c r="D1023" s="15" t="str">
        <f t="shared" si="15"/>
        <v>Weather to Panel</v>
      </c>
      <c r="E1023" s="15">
        <v>1</v>
      </c>
      <c r="F1023" s="15" t="s">
        <v>3283</v>
      </c>
      <c r="G1023" s="15" t="s">
        <v>3286</v>
      </c>
      <c r="H1023" s="15" t="s">
        <v>3275</v>
      </c>
      <c r="I1023" s="15" t="s">
        <v>3286</v>
      </c>
      <c r="J1023" s="9"/>
    </row>
    <row r="1024" spans="1:11" ht="15" customHeight="1" x14ac:dyDescent="0.25">
      <c r="A1024" s="15" t="s">
        <v>3285</v>
      </c>
      <c r="B1024" s="15" t="s">
        <v>295</v>
      </c>
      <c r="C1024" s="15" t="s">
        <v>209</v>
      </c>
      <c r="D1024" s="15" t="str">
        <f t="shared" si="15"/>
        <v>D-Link WI-FI Range Extender</v>
      </c>
      <c r="E1024" s="15">
        <v>1</v>
      </c>
      <c r="F1024" s="15" t="s">
        <v>3283</v>
      </c>
      <c r="G1024" s="15" t="s">
        <v>3286</v>
      </c>
      <c r="H1024" s="15" t="s">
        <v>3275</v>
      </c>
      <c r="I1024" s="15" t="s">
        <v>3286</v>
      </c>
      <c r="J1024" s="9"/>
    </row>
    <row r="1025" spans="1:10" ht="15" customHeight="1" x14ac:dyDescent="0.25">
      <c r="A1025" s="15" t="s">
        <v>3285</v>
      </c>
      <c r="B1025" s="15" t="s">
        <v>295</v>
      </c>
      <c r="C1025" s="15" t="s">
        <v>3404</v>
      </c>
      <c r="D1025" s="15" t="str">
        <f t="shared" si="15"/>
        <v>Video Services</v>
      </c>
      <c r="E1025" s="15">
        <v>1</v>
      </c>
      <c r="F1025" s="15" t="s">
        <v>3283</v>
      </c>
      <c r="G1025" s="15" t="s">
        <v>3286</v>
      </c>
      <c r="H1025" s="15" t="s">
        <v>3275</v>
      </c>
      <c r="I1025" s="15" t="s">
        <v>3286</v>
      </c>
      <c r="J1025" s="9"/>
    </row>
    <row r="1026" spans="1:10" ht="15" customHeight="1" x14ac:dyDescent="0.25">
      <c r="A1026" s="15" t="s">
        <v>3285</v>
      </c>
      <c r="B1026" s="15" t="s">
        <v>295</v>
      </c>
      <c r="C1026" s="15" t="s">
        <v>853</v>
      </c>
      <c r="D1026" s="15" t="str">
        <f t="shared" ref="D1026:D1082" si="16">VLOOKUP(C1026,masterdata,3,0)</f>
        <v>Qolsys IQ2 Panel - PowerG (White Box)</v>
      </c>
      <c r="E1026" s="15">
        <v>1</v>
      </c>
      <c r="F1026" s="15" t="s">
        <v>3283</v>
      </c>
      <c r="G1026" s="15" t="s">
        <v>3286</v>
      </c>
      <c r="H1026" s="15" t="s">
        <v>3275</v>
      </c>
      <c r="I1026" s="15" t="s">
        <v>3286</v>
      </c>
      <c r="J1026" s="9"/>
    </row>
    <row r="1027" spans="1:10" ht="15" customHeight="1" x14ac:dyDescent="0.25">
      <c r="A1027" s="15" t="s">
        <v>3285</v>
      </c>
      <c r="B1027" s="15" t="s">
        <v>295</v>
      </c>
      <c r="C1027" s="15" t="s">
        <v>932</v>
      </c>
      <c r="D1027" s="15" t="str">
        <f t="shared" si="16"/>
        <v>PowerG Door / Window Vanishing Sensor</v>
      </c>
      <c r="E1027" s="15">
        <v>3</v>
      </c>
      <c r="F1027" s="15" t="s">
        <v>3283</v>
      </c>
      <c r="G1027" s="15" t="s">
        <v>3286</v>
      </c>
      <c r="H1027" s="15" t="s">
        <v>3275</v>
      </c>
      <c r="I1027" s="15" t="s">
        <v>3286</v>
      </c>
      <c r="J1027" s="9"/>
    </row>
    <row r="1028" spans="1:10" ht="15" customHeight="1" x14ac:dyDescent="0.25">
      <c r="A1028" s="15" t="s">
        <v>3285</v>
      </c>
      <c r="B1028" s="15" t="s">
        <v>295</v>
      </c>
      <c r="C1028" s="15" t="s">
        <v>933</v>
      </c>
      <c r="D1028" s="15" t="str">
        <f t="shared" si="16"/>
        <v>PowerG Smoke and Heat Detector</v>
      </c>
      <c r="E1028" s="15">
        <v>1</v>
      </c>
      <c r="F1028" s="15" t="s">
        <v>3283</v>
      </c>
      <c r="G1028" s="15" t="s">
        <v>3286</v>
      </c>
      <c r="H1028" s="15" t="s">
        <v>3275</v>
      </c>
      <c r="I1028" s="15" t="s">
        <v>3286</v>
      </c>
      <c r="J1028" s="9"/>
    </row>
    <row r="1029" spans="1:10" ht="15" customHeight="1" x14ac:dyDescent="0.25">
      <c r="A1029" s="15" t="s">
        <v>3285</v>
      </c>
      <c r="B1029" s="15" t="s">
        <v>295</v>
      </c>
      <c r="C1029" s="15" t="s">
        <v>3243</v>
      </c>
      <c r="D1029" s="15" t="str">
        <f t="shared" si="16"/>
        <v>Lawn Sign - Bell Smart Home Security English</v>
      </c>
      <c r="E1029" s="15">
        <v>1</v>
      </c>
      <c r="F1029" s="15" t="s">
        <v>3283</v>
      </c>
      <c r="G1029" s="15" t="s">
        <v>3286</v>
      </c>
      <c r="H1029" s="15" t="s">
        <v>3275</v>
      </c>
      <c r="I1029" s="15" t="s">
        <v>3286</v>
      </c>
      <c r="J1029" s="9"/>
    </row>
    <row r="1030" spans="1:10" ht="15" customHeight="1" x14ac:dyDescent="0.25">
      <c r="A1030" s="15" t="s">
        <v>3285</v>
      </c>
      <c r="B1030" s="15" t="s">
        <v>295</v>
      </c>
      <c r="C1030" s="15" t="s">
        <v>4101</v>
      </c>
      <c r="D1030" s="15" t="str">
        <f t="shared" si="16"/>
        <v>Video Service</v>
      </c>
      <c r="E1030" s="15">
        <v>1</v>
      </c>
      <c r="F1030" s="15" t="s">
        <v>3283</v>
      </c>
      <c r="G1030" s="15" t="s">
        <v>3286</v>
      </c>
      <c r="H1030" s="15" t="s">
        <v>3275</v>
      </c>
      <c r="I1030" s="15" t="s">
        <v>3286</v>
      </c>
      <c r="J1030" s="9"/>
    </row>
    <row r="1031" spans="1:10" ht="15" customHeight="1" x14ac:dyDescent="0.25">
      <c r="A1031" s="15" t="s">
        <v>3285</v>
      </c>
      <c r="B1031" s="15" t="s">
        <v>728</v>
      </c>
      <c r="C1031" s="15" t="s">
        <v>290</v>
      </c>
      <c r="D1031" s="15" t="str">
        <f t="shared" si="16"/>
        <v>Qolsys IQ2 Panel - PowerG + 345 (Grey Box)</v>
      </c>
      <c r="E1031" s="15">
        <v>1</v>
      </c>
      <c r="F1031" s="15" t="s">
        <v>3283</v>
      </c>
      <c r="G1031" s="15" t="s">
        <v>3286</v>
      </c>
      <c r="H1031" s="15" t="s">
        <v>3275</v>
      </c>
      <c r="I1031" s="15" t="s">
        <v>3286</v>
      </c>
    </row>
    <row r="1032" spans="1:10" ht="15" customHeight="1" x14ac:dyDescent="0.25">
      <c r="A1032" s="15" t="s">
        <v>3285</v>
      </c>
      <c r="B1032" s="15" t="s">
        <v>728</v>
      </c>
      <c r="C1032" s="15" t="s">
        <v>479</v>
      </c>
      <c r="D1032" s="15" t="str">
        <f t="shared" si="16"/>
        <v>Hardwire Battery 12 Volt/ 5Ah Battery</v>
      </c>
      <c r="E1032" s="15">
        <v>1</v>
      </c>
      <c r="F1032" s="15" t="s">
        <v>3283</v>
      </c>
      <c r="G1032" s="15" t="s">
        <v>3286</v>
      </c>
      <c r="H1032" s="15" t="s">
        <v>3275</v>
      </c>
      <c r="I1032" s="15" t="s">
        <v>3286</v>
      </c>
    </row>
    <row r="1033" spans="1:10" ht="15" customHeight="1" x14ac:dyDescent="0.25">
      <c r="A1033" s="15" t="s">
        <v>3285</v>
      </c>
      <c r="B1033" s="15" t="s">
        <v>728</v>
      </c>
      <c r="C1033" s="15" t="s">
        <v>209</v>
      </c>
      <c r="D1033" s="15" t="str">
        <f t="shared" si="16"/>
        <v>D-Link WI-FI Range Extender</v>
      </c>
      <c r="E1033" s="15">
        <v>1</v>
      </c>
      <c r="F1033" s="15" t="s">
        <v>3283</v>
      </c>
      <c r="G1033" s="15" t="s">
        <v>3286</v>
      </c>
      <c r="H1033" s="15" t="s">
        <v>3275</v>
      </c>
      <c r="I1033" s="15" t="s">
        <v>3286</v>
      </c>
    </row>
    <row r="1034" spans="1:10" ht="15" customHeight="1" x14ac:dyDescent="0.25">
      <c r="A1034" s="15" t="s">
        <v>3285</v>
      </c>
      <c r="B1034" s="15" t="s">
        <v>728</v>
      </c>
      <c r="C1034" s="15" t="s">
        <v>210</v>
      </c>
      <c r="D1034" s="15" t="str">
        <f t="shared" si="16"/>
        <v>Weather to Panel</v>
      </c>
      <c r="E1034" s="15">
        <v>1</v>
      </c>
      <c r="F1034" s="15" t="s">
        <v>3283</v>
      </c>
      <c r="G1034" s="15" t="s">
        <v>3286</v>
      </c>
      <c r="H1034" s="15" t="s">
        <v>3275</v>
      </c>
      <c r="I1034" s="15" t="s">
        <v>3286</v>
      </c>
    </row>
    <row r="1035" spans="1:10" ht="15" customHeight="1" x14ac:dyDescent="0.25">
      <c r="A1035" s="15" t="s">
        <v>3285</v>
      </c>
      <c r="B1035" s="15" t="s">
        <v>728</v>
      </c>
      <c r="C1035" s="15" t="s">
        <v>128</v>
      </c>
      <c r="D1035" s="15" t="str">
        <f t="shared" si="16"/>
        <v>Private Guard response</v>
      </c>
      <c r="E1035" s="15">
        <v>1</v>
      </c>
      <c r="F1035" s="15" t="s">
        <v>3283</v>
      </c>
      <c r="G1035" s="15" t="s">
        <v>3286</v>
      </c>
      <c r="H1035" s="15" t="s">
        <v>3275</v>
      </c>
      <c r="I1035" s="15" t="s">
        <v>3286</v>
      </c>
    </row>
    <row r="1036" spans="1:10" ht="15" customHeight="1" x14ac:dyDescent="0.25">
      <c r="A1036" s="15" t="s">
        <v>3285</v>
      </c>
      <c r="B1036" s="15" t="s">
        <v>728</v>
      </c>
      <c r="C1036" s="15" t="s">
        <v>206</v>
      </c>
      <c r="D1036" s="15" t="str">
        <f t="shared" si="16"/>
        <v>2 way voice response</v>
      </c>
      <c r="E1036" s="15">
        <v>1</v>
      </c>
      <c r="F1036" s="15" t="s">
        <v>3283</v>
      </c>
      <c r="G1036" s="15" t="s">
        <v>3286</v>
      </c>
      <c r="H1036" s="15" t="s">
        <v>3275</v>
      </c>
      <c r="I1036" s="15" t="s">
        <v>3286</v>
      </c>
    </row>
    <row r="1037" spans="1:10" ht="15" customHeight="1" x14ac:dyDescent="0.25">
      <c r="A1037" s="15" t="s">
        <v>3285</v>
      </c>
      <c r="B1037" s="15" t="s">
        <v>728</v>
      </c>
      <c r="C1037" s="15" t="s">
        <v>3404</v>
      </c>
      <c r="D1037" s="15" t="str">
        <f t="shared" si="16"/>
        <v>Video Services</v>
      </c>
      <c r="E1037" s="15">
        <v>1</v>
      </c>
      <c r="F1037" s="15" t="s">
        <v>3283</v>
      </c>
      <c r="G1037" s="15" t="s">
        <v>3286</v>
      </c>
      <c r="H1037" s="15" t="s">
        <v>3275</v>
      </c>
      <c r="I1037" s="15" t="s">
        <v>3286</v>
      </c>
    </row>
    <row r="1038" spans="1:10" ht="15" customHeight="1" x14ac:dyDescent="0.25">
      <c r="A1038" s="15" t="s">
        <v>3285</v>
      </c>
      <c r="B1038" s="15" t="s">
        <v>728</v>
      </c>
      <c r="C1038" s="15" t="s">
        <v>933</v>
      </c>
      <c r="D1038" s="15" t="str">
        <f t="shared" si="16"/>
        <v>PowerG Smoke and Heat Detector</v>
      </c>
      <c r="E1038" s="15">
        <v>1</v>
      </c>
      <c r="F1038" s="15" t="s">
        <v>3283</v>
      </c>
      <c r="G1038" s="15" t="s">
        <v>3286</v>
      </c>
      <c r="H1038" s="15" t="s">
        <v>3275</v>
      </c>
      <c r="I1038" s="15" t="s">
        <v>3286</v>
      </c>
    </row>
    <row r="1039" spans="1:10" ht="15" customHeight="1" x14ac:dyDescent="0.25">
      <c r="A1039" s="15" t="s">
        <v>3285</v>
      </c>
      <c r="B1039" s="15" t="s">
        <v>728</v>
      </c>
      <c r="C1039" s="15" t="s">
        <v>3243</v>
      </c>
      <c r="D1039" s="15" t="str">
        <f t="shared" si="16"/>
        <v>Lawn Sign - Bell Smart Home Security English</v>
      </c>
      <c r="E1039" s="15">
        <v>1</v>
      </c>
      <c r="F1039" s="15" t="s">
        <v>3283</v>
      </c>
      <c r="G1039" s="15" t="s">
        <v>3286</v>
      </c>
      <c r="H1039" s="15" t="s">
        <v>3275</v>
      </c>
      <c r="I1039" s="15" t="s">
        <v>3286</v>
      </c>
    </row>
    <row r="1040" spans="1:10" s="9" customFormat="1" x14ac:dyDescent="0.25">
      <c r="A1040" s="15" t="s">
        <v>3285</v>
      </c>
      <c r="B1040" s="300" t="s">
        <v>4698</v>
      </c>
      <c r="C1040" s="15" t="s">
        <v>573</v>
      </c>
      <c r="D1040" s="15" t="str">
        <f t="shared" si="16"/>
        <v>Door/Window Sensor</v>
      </c>
      <c r="E1040" s="15">
        <v>2</v>
      </c>
      <c r="F1040" s="15" t="s">
        <v>3283</v>
      </c>
      <c r="G1040" s="15" t="s">
        <v>3286</v>
      </c>
      <c r="H1040" s="15" t="s">
        <v>3275</v>
      </c>
      <c r="I1040" s="15" t="s">
        <v>3286</v>
      </c>
    </row>
    <row r="1041" spans="1:10" s="9" customFormat="1" x14ac:dyDescent="0.25">
      <c r="A1041" s="15" t="s">
        <v>3285</v>
      </c>
      <c r="B1041" s="300" t="s">
        <v>4698</v>
      </c>
      <c r="C1041" s="15" t="s">
        <v>575</v>
      </c>
      <c r="D1041" s="15" t="str">
        <f t="shared" si="16"/>
        <v>Motion Sensor</v>
      </c>
      <c r="E1041" s="15">
        <v>1</v>
      </c>
      <c r="F1041" s="15" t="s">
        <v>3283</v>
      </c>
      <c r="G1041" s="15" t="s">
        <v>3286</v>
      </c>
      <c r="H1041" s="15" t="s">
        <v>3275</v>
      </c>
      <c r="I1041" s="15" t="s">
        <v>3286</v>
      </c>
    </row>
    <row r="1042" spans="1:10" s="9" customFormat="1" x14ac:dyDescent="0.25">
      <c r="A1042" s="15" t="s">
        <v>3285</v>
      </c>
      <c r="B1042" s="300" t="s">
        <v>4698</v>
      </c>
      <c r="C1042" s="15" t="s">
        <v>571</v>
      </c>
      <c r="D1042" s="15" t="str">
        <f t="shared" si="16"/>
        <v>Keypad</v>
      </c>
      <c r="E1042" s="15">
        <v>1</v>
      </c>
      <c r="F1042" s="15" t="s">
        <v>3283</v>
      </c>
      <c r="G1042" s="15" t="s">
        <v>3286</v>
      </c>
      <c r="H1042" s="15" t="s">
        <v>3275</v>
      </c>
      <c r="I1042" s="15" t="s">
        <v>3286</v>
      </c>
    </row>
    <row r="1043" spans="1:10" s="9" customFormat="1" x14ac:dyDescent="0.25">
      <c r="A1043" s="15" t="s">
        <v>3285</v>
      </c>
      <c r="B1043" s="300" t="s">
        <v>4698</v>
      </c>
      <c r="C1043" s="15" t="s">
        <v>563</v>
      </c>
      <c r="D1043" s="15" t="str">
        <f t="shared" si="16"/>
        <v>DigiPlus Service</v>
      </c>
      <c r="E1043" s="15">
        <v>1</v>
      </c>
      <c r="F1043" s="15" t="s">
        <v>3283</v>
      </c>
      <c r="G1043" s="15" t="s">
        <v>3286</v>
      </c>
      <c r="H1043" s="15" t="s">
        <v>3275</v>
      </c>
      <c r="I1043" s="15" t="s">
        <v>3286</v>
      </c>
    </row>
    <row r="1044" spans="1:10" s="9" customFormat="1" x14ac:dyDescent="0.25">
      <c r="A1044" s="15" t="s">
        <v>3285</v>
      </c>
      <c r="B1044" s="300" t="s">
        <v>4698</v>
      </c>
      <c r="C1044" s="15" t="s">
        <v>3800</v>
      </c>
      <c r="D1044" s="15" t="str">
        <f t="shared" si="16"/>
        <v>Alarm Services with No Line</v>
      </c>
      <c r="E1044" s="15">
        <v>1</v>
      </c>
      <c r="F1044" s="15" t="s">
        <v>3283</v>
      </c>
      <c r="G1044" s="15" t="s">
        <v>3286</v>
      </c>
      <c r="H1044" s="15" t="s">
        <v>3275</v>
      </c>
      <c r="I1044" s="15" t="s">
        <v>3286</v>
      </c>
    </row>
    <row r="1045" spans="1:10" s="9" customFormat="1" x14ac:dyDescent="0.25">
      <c r="A1045" s="15" t="s">
        <v>3285</v>
      </c>
      <c r="B1045" s="300" t="s">
        <v>4698</v>
      </c>
      <c r="C1045" s="15" t="s">
        <v>2317</v>
      </c>
      <c r="D1045" s="15" t="str">
        <f t="shared" si="16"/>
        <v>Lawn Sign - AlarmForce</v>
      </c>
      <c r="E1045" s="15">
        <v>1</v>
      </c>
      <c r="F1045" s="15" t="s">
        <v>3283</v>
      </c>
      <c r="G1045" s="15" t="s">
        <v>3286</v>
      </c>
      <c r="H1045" s="15" t="s">
        <v>3275</v>
      </c>
      <c r="I1045" s="15" t="s">
        <v>3286</v>
      </c>
    </row>
    <row r="1046" spans="1:10" x14ac:dyDescent="0.25">
      <c r="A1046" s="15" t="s">
        <v>3285</v>
      </c>
      <c r="B1046" s="300" t="s">
        <v>4700</v>
      </c>
      <c r="C1046" s="15" t="s">
        <v>573</v>
      </c>
      <c r="D1046" s="15" t="str">
        <f t="shared" si="16"/>
        <v>Door/Window Sensor</v>
      </c>
      <c r="E1046" s="15">
        <v>2</v>
      </c>
      <c r="F1046" s="15" t="s">
        <v>3283</v>
      </c>
      <c r="G1046" s="15" t="s">
        <v>3286</v>
      </c>
      <c r="H1046" s="15" t="s">
        <v>3275</v>
      </c>
      <c r="I1046" s="15" t="s">
        <v>3286</v>
      </c>
    </row>
    <row r="1047" spans="1:10" x14ac:dyDescent="0.25">
      <c r="A1047" s="15" t="s">
        <v>3285</v>
      </c>
      <c r="B1047" s="300" t="s">
        <v>4700</v>
      </c>
      <c r="C1047" s="15" t="s">
        <v>575</v>
      </c>
      <c r="D1047" s="15" t="str">
        <f t="shared" si="16"/>
        <v>Motion Sensor</v>
      </c>
      <c r="E1047" s="15">
        <v>1</v>
      </c>
      <c r="F1047" s="15" t="s">
        <v>3283</v>
      </c>
      <c r="G1047" s="15" t="s">
        <v>3286</v>
      </c>
      <c r="H1047" s="15" t="s">
        <v>3275</v>
      </c>
      <c r="I1047" s="15" t="s">
        <v>3286</v>
      </c>
    </row>
    <row r="1048" spans="1:10" x14ac:dyDescent="0.25">
      <c r="A1048" s="15" t="s">
        <v>3285</v>
      </c>
      <c r="B1048" s="300" t="s">
        <v>4700</v>
      </c>
      <c r="C1048" s="15" t="s">
        <v>571</v>
      </c>
      <c r="D1048" s="15" t="str">
        <f t="shared" si="16"/>
        <v>Keypad</v>
      </c>
      <c r="E1048" s="15">
        <v>1</v>
      </c>
      <c r="F1048" s="15" t="s">
        <v>3283</v>
      </c>
      <c r="G1048" s="15" t="s">
        <v>3286</v>
      </c>
      <c r="H1048" s="15" t="s">
        <v>3275</v>
      </c>
      <c r="I1048" s="15" t="s">
        <v>3286</v>
      </c>
    </row>
    <row r="1049" spans="1:10" x14ac:dyDescent="0.25">
      <c r="A1049" s="15" t="s">
        <v>3285</v>
      </c>
      <c r="B1049" s="300" t="s">
        <v>4700</v>
      </c>
      <c r="C1049" s="15" t="s">
        <v>563</v>
      </c>
      <c r="D1049" s="15" t="str">
        <f t="shared" si="16"/>
        <v>DigiPlus Service</v>
      </c>
      <c r="E1049" s="15">
        <v>1</v>
      </c>
      <c r="F1049" s="15" t="s">
        <v>3283</v>
      </c>
      <c r="G1049" s="15" t="s">
        <v>3286</v>
      </c>
      <c r="H1049" s="15" t="s">
        <v>3275</v>
      </c>
      <c r="I1049" s="15" t="s">
        <v>3286</v>
      </c>
    </row>
    <row r="1050" spans="1:10" x14ac:dyDescent="0.25">
      <c r="A1050" s="15" t="s">
        <v>3285</v>
      </c>
      <c r="B1050" s="300" t="s">
        <v>4700</v>
      </c>
      <c r="C1050" s="15" t="s">
        <v>3800</v>
      </c>
      <c r="D1050" s="15" t="str">
        <f t="shared" si="16"/>
        <v>Alarm Services with No Line</v>
      </c>
      <c r="E1050" s="15">
        <v>1</v>
      </c>
      <c r="F1050" s="15" t="s">
        <v>3283</v>
      </c>
      <c r="G1050" s="15" t="s">
        <v>3286</v>
      </c>
      <c r="H1050" s="15" t="s">
        <v>3275</v>
      </c>
      <c r="I1050" s="15" t="s">
        <v>3286</v>
      </c>
    </row>
    <row r="1051" spans="1:10" x14ac:dyDescent="0.25">
      <c r="A1051" s="15" t="s">
        <v>3285</v>
      </c>
      <c r="B1051" s="300" t="s">
        <v>4700</v>
      </c>
      <c r="C1051" s="15" t="s">
        <v>2317</v>
      </c>
      <c r="D1051" s="15" t="str">
        <f t="shared" si="16"/>
        <v>Lawn Sign - AlarmForce</v>
      </c>
      <c r="E1051" s="15">
        <v>1</v>
      </c>
      <c r="F1051" s="15" t="s">
        <v>3283</v>
      </c>
      <c r="G1051" s="15" t="s">
        <v>3286</v>
      </c>
      <c r="H1051" s="15" t="s">
        <v>3275</v>
      </c>
      <c r="I1051" s="15" t="s">
        <v>3286</v>
      </c>
    </row>
    <row r="1052" spans="1:10" x14ac:dyDescent="0.25">
      <c r="A1052" s="15" t="s">
        <v>3285</v>
      </c>
      <c r="B1052" s="300" t="s">
        <v>2021</v>
      </c>
      <c r="C1052" s="15" t="s">
        <v>212</v>
      </c>
      <c r="D1052" s="15" t="str">
        <f t="shared" si="16"/>
        <v>Simon XT Panel</v>
      </c>
      <c r="E1052" s="15">
        <v>1</v>
      </c>
      <c r="F1052" s="15" t="s">
        <v>3283</v>
      </c>
      <c r="G1052" s="15" t="s">
        <v>3286</v>
      </c>
      <c r="H1052" s="15" t="s">
        <v>3275</v>
      </c>
      <c r="I1052" s="15" t="s">
        <v>3286</v>
      </c>
    </row>
    <row r="1053" spans="1:10" x14ac:dyDescent="0.25">
      <c r="A1053" s="15" t="s">
        <v>3285</v>
      </c>
      <c r="B1053" s="300" t="s">
        <v>2021</v>
      </c>
      <c r="C1053" s="15" t="s">
        <v>2380</v>
      </c>
      <c r="D1053" s="15" t="str">
        <f t="shared" si="16"/>
        <v>Pet immune motion detector, 319.5MHz (Interlogix)</v>
      </c>
      <c r="E1053" s="15">
        <v>1</v>
      </c>
      <c r="F1053" s="15" t="s">
        <v>3283</v>
      </c>
      <c r="G1053" s="15" t="s">
        <v>3286</v>
      </c>
      <c r="H1053" s="15" t="s">
        <v>3275</v>
      </c>
      <c r="I1053" s="15" t="s">
        <v>3286</v>
      </c>
      <c r="J1053" s="9"/>
    </row>
    <row r="1054" spans="1:10" x14ac:dyDescent="0.25">
      <c r="A1054" s="15" t="s">
        <v>3285</v>
      </c>
      <c r="B1054" s="300" t="s">
        <v>2021</v>
      </c>
      <c r="C1054" s="15" t="s">
        <v>49</v>
      </c>
      <c r="D1054" s="15" t="str">
        <f t="shared" si="16"/>
        <v>Door Contact</v>
      </c>
      <c r="E1054" s="15">
        <v>2</v>
      </c>
      <c r="F1054" s="15" t="s">
        <v>3283</v>
      </c>
      <c r="G1054" s="15" t="s">
        <v>3286</v>
      </c>
      <c r="H1054" s="15" t="s">
        <v>3275</v>
      </c>
      <c r="I1054" s="15" t="s">
        <v>3286</v>
      </c>
      <c r="J1054" s="9"/>
    </row>
    <row r="1055" spans="1:10" x14ac:dyDescent="0.25">
      <c r="A1055" s="15" t="s">
        <v>3285</v>
      </c>
      <c r="B1055" s="300" t="s">
        <v>2021</v>
      </c>
      <c r="C1055" s="15" t="s">
        <v>866</v>
      </c>
      <c r="D1055" s="15" t="str">
        <f t="shared" si="16"/>
        <v>Simon XT Bell SIM Radio</v>
      </c>
      <c r="E1055" s="15">
        <v>1</v>
      </c>
      <c r="F1055" s="15" t="s">
        <v>3283</v>
      </c>
      <c r="G1055" s="15" t="s">
        <v>3286</v>
      </c>
      <c r="H1055" s="15" t="s">
        <v>3275</v>
      </c>
      <c r="I1055" s="15" t="s">
        <v>3286</v>
      </c>
      <c r="J1055" s="9"/>
    </row>
    <row r="1056" spans="1:10" x14ac:dyDescent="0.25">
      <c r="A1056" s="15" t="s">
        <v>3285</v>
      </c>
      <c r="B1056" s="300" t="s">
        <v>2021</v>
      </c>
      <c r="C1056" s="15" t="s">
        <v>206</v>
      </c>
      <c r="D1056" s="15" t="str">
        <f t="shared" si="16"/>
        <v>2 way voice response</v>
      </c>
      <c r="E1056" s="15">
        <v>1</v>
      </c>
      <c r="F1056" s="15" t="s">
        <v>3283</v>
      </c>
      <c r="G1056" s="15" t="s">
        <v>3286</v>
      </c>
      <c r="H1056" s="15" t="s">
        <v>3275</v>
      </c>
      <c r="I1056" s="15" t="s">
        <v>3286</v>
      </c>
      <c r="J1056" s="9"/>
    </row>
    <row r="1057" spans="1:11" x14ac:dyDescent="0.25">
      <c r="A1057" s="15" t="s">
        <v>3285</v>
      </c>
      <c r="B1057" s="300" t="s">
        <v>2021</v>
      </c>
      <c r="C1057" s="15" t="s">
        <v>3243</v>
      </c>
      <c r="D1057" s="15" t="str">
        <f t="shared" si="16"/>
        <v>Lawn Sign - Bell Smart Home Security English</v>
      </c>
      <c r="E1057" s="15">
        <v>1</v>
      </c>
      <c r="F1057" s="15" t="s">
        <v>3283</v>
      </c>
      <c r="G1057" s="15" t="s">
        <v>3286</v>
      </c>
      <c r="H1057" s="15" t="s">
        <v>3275</v>
      </c>
      <c r="I1057" s="15" t="s">
        <v>3286</v>
      </c>
      <c r="J1057" s="9"/>
    </row>
    <row r="1058" spans="1:11" x14ac:dyDescent="0.25">
      <c r="A1058" s="15" t="s">
        <v>3285</v>
      </c>
      <c r="B1058" s="300" t="s">
        <v>2021</v>
      </c>
      <c r="C1058" s="15" t="s">
        <v>129</v>
      </c>
      <c r="D1058" s="15" t="str">
        <f t="shared" si="16"/>
        <v>Mobile App</v>
      </c>
      <c r="E1058" s="15">
        <v>1</v>
      </c>
      <c r="F1058" s="15" t="s">
        <v>3283</v>
      </c>
      <c r="G1058" s="15" t="s">
        <v>3286</v>
      </c>
      <c r="H1058" s="15" t="s">
        <v>3275</v>
      </c>
      <c r="I1058" s="15" t="s">
        <v>3286</v>
      </c>
      <c r="J1058" s="9"/>
    </row>
    <row r="1059" spans="1:11" x14ac:dyDescent="0.25">
      <c r="A1059" s="15" t="s">
        <v>3285</v>
      </c>
      <c r="B1059" s="15" t="s">
        <v>5329</v>
      </c>
      <c r="C1059" s="15" t="s">
        <v>3943</v>
      </c>
      <c r="D1059" s="15" t="str">
        <f t="shared" si="16"/>
        <v>Automation service</v>
      </c>
      <c r="E1059" s="15">
        <v>1</v>
      </c>
      <c r="F1059" s="15" t="s">
        <v>3283</v>
      </c>
      <c r="G1059" s="15" t="s">
        <v>3286</v>
      </c>
      <c r="H1059" s="15" t="s">
        <v>3275</v>
      </c>
      <c r="I1059" s="15" t="s">
        <v>3286</v>
      </c>
    </row>
    <row r="1060" spans="1:11" x14ac:dyDescent="0.25">
      <c r="A1060" s="15" t="s">
        <v>3285</v>
      </c>
      <c r="B1060" s="15" t="s">
        <v>5363</v>
      </c>
      <c r="C1060" s="15" t="s">
        <v>3943</v>
      </c>
      <c r="D1060" s="15" t="str">
        <f t="shared" si="16"/>
        <v>Automation service</v>
      </c>
      <c r="E1060" s="15">
        <v>1</v>
      </c>
      <c r="F1060" s="15" t="s">
        <v>3283</v>
      </c>
      <c r="G1060" s="15" t="s">
        <v>3286</v>
      </c>
      <c r="H1060" s="15" t="s">
        <v>3275</v>
      </c>
      <c r="I1060" s="15" t="s">
        <v>3286</v>
      </c>
    </row>
    <row r="1061" spans="1:11" x14ac:dyDescent="0.25">
      <c r="A1061" s="15" t="s">
        <v>3285</v>
      </c>
      <c r="B1061" s="15" t="s">
        <v>5331</v>
      </c>
      <c r="C1061" s="15" t="s">
        <v>3691</v>
      </c>
      <c r="D1061" s="15" t="str">
        <f t="shared" si="16"/>
        <v>Video Analytics</v>
      </c>
      <c r="E1061" s="15">
        <v>1</v>
      </c>
      <c r="F1061" s="15" t="s">
        <v>3283</v>
      </c>
      <c r="G1061" s="15" t="s">
        <v>3286</v>
      </c>
      <c r="H1061" s="15" t="s">
        <v>3275</v>
      </c>
      <c r="I1061" s="15" t="s">
        <v>3286</v>
      </c>
      <c r="J1061" s="9"/>
      <c r="K1061" s="9"/>
    </row>
    <row r="1062" spans="1:11" x14ac:dyDescent="0.25">
      <c r="A1062" s="15" t="s">
        <v>3285</v>
      </c>
      <c r="B1062" s="15" t="s">
        <v>5331</v>
      </c>
      <c r="C1062" s="15" t="s">
        <v>3943</v>
      </c>
      <c r="D1062" s="15" t="str">
        <f t="shared" si="16"/>
        <v>Automation service</v>
      </c>
      <c r="E1062" s="15">
        <v>1</v>
      </c>
      <c r="F1062" s="15" t="s">
        <v>3283</v>
      </c>
      <c r="G1062" s="15" t="s">
        <v>3286</v>
      </c>
      <c r="H1062" s="15" t="s">
        <v>3275</v>
      </c>
      <c r="I1062" s="15" t="s">
        <v>3286</v>
      </c>
      <c r="J1062" s="9"/>
      <c r="K1062" s="9"/>
    </row>
    <row r="1063" spans="1:11" x14ac:dyDescent="0.25">
      <c r="A1063" s="15" t="s">
        <v>3285</v>
      </c>
      <c r="B1063" s="15" t="s">
        <v>5330</v>
      </c>
      <c r="C1063" s="15" t="s">
        <v>3691</v>
      </c>
      <c r="D1063" s="15" t="str">
        <f t="shared" si="16"/>
        <v>Video Analytics</v>
      </c>
      <c r="E1063" s="15">
        <v>1</v>
      </c>
      <c r="F1063" s="15" t="s">
        <v>3283</v>
      </c>
      <c r="G1063" s="15" t="s">
        <v>3286</v>
      </c>
      <c r="H1063" s="15" t="s">
        <v>3275</v>
      </c>
      <c r="I1063" s="15" t="s">
        <v>3286</v>
      </c>
      <c r="J1063" s="9"/>
    </row>
    <row r="1064" spans="1:11" x14ac:dyDescent="0.25">
      <c r="A1064" s="15" t="s">
        <v>3285</v>
      </c>
      <c r="B1064" s="15" t="s">
        <v>5330</v>
      </c>
      <c r="C1064" s="15" t="s">
        <v>3943</v>
      </c>
      <c r="D1064" s="15" t="str">
        <f t="shared" si="16"/>
        <v>Automation service</v>
      </c>
      <c r="E1064" s="15">
        <v>1</v>
      </c>
      <c r="F1064" s="15" t="s">
        <v>3283</v>
      </c>
      <c r="G1064" s="15" t="s">
        <v>3286</v>
      </c>
      <c r="H1064" s="15" t="s">
        <v>3275</v>
      </c>
      <c r="I1064" s="15" t="s">
        <v>3286</v>
      </c>
      <c r="J1064" s="9"/>
    </row>
    <row r="1065" spans="1:11" x14ac:dyDescent="0.25">
      <c r="A1065" s="15" t="s">
        <v>3285</v>
      </c>
      <c r="B1065" s="15" t="s">
        <v>5334</v>
      </c>
      <c r="C1065" s="15" t="s">
        <v>3943</v>
      </c>
      <c r="D1065" s="15" t="str">
        <f t="shared" si="16"/>
        <v>Automation service</v>
      </c>
      <c r="E1065" s="15">
        <v>1</v>
      </c>
      <c r="F1065" s="15" t="s">
        <v>3283</v>
      </c>
      <c r="G1065" s="15" t="s">
        <v>3286</v>
      </c>
      <c r="H1065" s="15" t="s">
        <v>3275</v>
      </c>
      <c r="I1065" s="15" t="s">
        <v>3286</v>
      </c>
    </row>
    <row r="1066" spans="1:11" x14ac:dyDescent="0.25">
      <c r="A1066" s="15" t="s">
        <v>3285</v>
      </c>
      <c r="B1066" s="15" t="s">
        <v>5335</v>
      </c>
      <c r="C1066" s="15" t="s">
        <v>3943</v>
      </c>
      <c r="D1066" s="15" t="str">
        <f t="shared" si="16"/>
        <v>Automation service</v>
      </c>
      <c r="E1066" s="15">
        <v>1</v>
      </c>
      <c r="F1066" s="15" t="s">
        <v>3283</v>
      </c>
      <c r="G1066" s="15" t="s">
        <v>3286</v>
      </c>
      <c r="H1066" s="15" t="s">
        <v>3275</v>
      </c>
      <c r="I1066" s="15" t="s">
        <v>3286</v>
      </c>
    </row>
    <row r="1067" spans="1:11" x14ac:dyDescent="0.25">
      <c r="A1067" s="15" t="s">
        <v>3285</v>
      </c>
      <c r="B1067" s="15" t="s">
        <v>5332</v>
      </c>
      <c r="C1067" s="106" t="s">
        <v>4101</v>
      </c>
      <c r="D1067" s="15" t="str">
        <f t="shared" si="16"/>
        <v>Video Service</v>
      </c>
      <c r="E1067" s="15">
        <v>1</v>
      </c>
      <c r="F1067" s="15" t="s">
        <v>3283</v>
      </c>
      <c r="G1067" s="15" t="s">
        <v>3286</v>
      </c>
      <c r="H1067" s="15" t="s">
        <v>3275</v>
      </c>
      <c r="I1067" s="15" t="s">
        <v>3286</v>
      </c>
    </row>
    <row r="1068" spans="1:11" x14ac:dyDescent="0.25">
      <c r="A1068" s="15" t="s">
        <v>3285</v>
      </c>
      <c r="B1068" s="15" t="s">
        <v>5332</v>
      </c>
      <c r="C1068" s="106" t="s">
        <v>3943</v>
      </c>
      <c r="D1068" s="15" t="str">
        <f t="shared" si="16"/>
        <v>Automation service</v>
      </c>
      <c r="E1068" s="15">
        <v>1</v>
      </c>
      <c r="F1068" s="15" t="s">
        <v>3283</v>
      </c>
      <c r="G1068" s="15" t="s">
        <v>3286</v>
      </c>
      <c r="H1068" s="15" t="s">
        <v>3275</v>
      </c>
      <c r="I1068" s="15" t="s">
        <v>3286</v>
      </c>
    </row>
    <row r="1069" spans="1:11" x14ac:dyDescent="0.25">
      <c r="A1069" s="15" t="s">
        <v>3285</v>
      </c>
      <c r="B1069" s="15" t="s">
        <v>5332</v>
      </c>
      <c r="C1069" s="106" t="s">
        <v>258</v>
      </c>
      <c r="D1069" s="15" t="str">
        <f t="shared" si="16"/>
        <v>Severe Weather notification</v>
      </c>
      <c r="E1069" s="15">
        <v>1</v>
      </c>
      <c r="F1069" s="15" t="s">
        <v>3283</v>
      </c>
      <c r="G1069" s="15" t="s">
        <v>3286</v>
      </c>
      <c r="H1069" s="15" t="s">
        <v>3275</v>
      </c>
      <c r="I1069" s="15" t="s">
        <v>3286</v>
      </c>
    </row>
    <row r="1070" spans="1:11" x14ac:dyDescent="0.25">
      <c r="A1070" s="15" t="s">
        <v>3285</v>
      </c>
      <c r="B1070" s="15" t="s">
        <v>5332</v>
      </c>
      <c r="C1070" s="106" t="s">
        <v>3691</v>
      </c>
      <c r="D1070" s="15" t="str">
        <f t="shared" si="16"/>
        <v>Video Analytics</v>
      </c>
      <c r="E1070" s="15">
        <v>1</v>
      </c>
      <c r="F1070" s="15" t="s">
        <v>3283</v>
      </c>
      <c r="G1070" s="15" t="s">
        <v>3286</v>
      </c>
      <c r="H1070" s="15" t="s">
        <v>3275</v>
      </c>
      <c r="I1070" s="15" t="s">
        <v>3286</v>
      </c>
    </row>
    <row r="1071" spans="1:11" x14ac:dyDescent="0.25">
      <c r="A1071" s="15" t="s">
        <v>3285</v>
      </c>
      <c r="B1071" s="15" t="s">
        <v>5333</v>
      </c>
      <c r="C1071" s="106" t="s">
        <v>129</v>
      </c>
      <c r="D1071" s="15" t="str">
        <f t="shared" si="16"/>
        <v>Mobile App</v>
      </c>
      <c r="E1071" s="15">
        <v>1</v>
      </c>
      <c r="F1071" s="15" t="s">
        <v>3283</v>
      </c>
      <c r="G1071" s="15" t="s">
        <v>3286</v>
      </c>
      <c r="H1071" s="15" t="s">
        <v>3275</v>
      </c>
      <c r="I1071" s="15" t="s">
        <v>3286</v>
      </c>
    </row>
    <row r="1072" spans="1:11" x14ac:dyDescent="0.25">
      <c r="A1072" s="15" t="s">
        <v>3285</v>
      </c>
      <c r="B1072" s="15" t="s">
        <v>5333</v>
      </c>
      <c r="C1072" s="106" t="s">
        <v>3943</v>
      </c>
      <c r="D1072" s="15" t="str">
        <f t="shared" si="16"/>
        <v>Automation service</v>
      </c>
      <c r="E1072" s="15">
        <v>1</v>
      </c>
      <c r="F1072" s="15" t="s">
        <v>3283</v>
      </c>
      <c r="G1072" s="15" t="s">
        <v>3286</v>
      </c>
      <c r="H1072" s="15" t="s">
        <v>3275</v>
      </c>
      <c r="I1072" s="15" t="s">
        <v>3286</v>
      </c>
    </row>
    <row r="1073" spans="1:9" x14ac:dyDescent="0.25">
      <c r="A1073" s="15" t="s">
        <v>3285</v>
      </c>
      <c r="B1073" s="15" t="s">
        <v>5333</v>
      </c>
      <c r="C1073" s="106" t="s">
        <v>258</v>
      </c>
      <c r="D1073" s="15" t="str">
        <f t="shared" si="16"/>
        <v>Severe Weather notification</v>
      </c>
      <c r="E1073" s="15">
        <v>1</v>
      </c>
      <c r="F1073" s="15" t="s">
        <v>3283</v>
      </c>
      <c r="G1073" s="15" t="s">
        <v>3286</v>
      </c>
      <c r="H1073" s="15" t="s">
        <v>3275</v>
      </c>
      <c r="I1073" s="15" t="s">
        <v>3286</v>
      </c>
    </row>
    <row r="1074" spans="1:9" x14ac:dyDescent="0.25">
      <c r="A1074" s="15" t="s">
        <v>3285</v>
      </c>
      <c r="B1074" s="15" t="s">
        <v>5333</v>
      </c>
      <c r="C1074" s="106" t="s">
        <v>3691</v>
      </c>
      <c r="D1074" s="15" t="str">
        <f t="shared" si="16"/>
        <v>Video Analytics</v>
      </c>
      <c r="E1074" s="15">
        <v>1</v>
      </c>
      <c r="F1074" s="15" t="s">
        <v>3283</v>
      </c>
      <c r="G1074" s="15" t="s">
        <v>3286</v>
      </c>
      <c r="H1074" s="15" t="s">
        <v>3275</v>
      </c>
      <c r="I1074" s="15" t="s">
        <v>3286</v>
      </c>
    </row>
    <row r="1075" spans="1:9" x14ac:dyDescent="0.25">
      <c r="A1075" s="15" t="s">
        <v>3285</v>
      </c>
      <c r="B1075" s="15" t="s">
        <v>5339</v>
      </c>
      <c r="C1075" s="106" t="s">
        <v>4101</v>
      </c>
      <c r="D1075" s="15" t="str">
        <f t="shared" si="16"/>
        <v>Video Service</v>
      </c>
      <c r="E1075" s="15">
        <v>1</v>
      </c>
      <c r="F1075" s="15" t="s">
        <v>3283</v>
      </c>
      <c r="G1075" s="15" t="s">
        <v>3286</v>
      </c>
      <c r="H1075" s="15" t="s">
        <v>3275</v>
      </c>
      <c r="I1075" s="15" t="s">
        <v>3286</v>
      </c>
    </row>
    <row r="1076" spans="1:9" x14ac:dyDescent="0.25">
      <c r="A1076" s="15" t="s">
        <v>3285</v>
      </c>
      <c r="B1076" s="15" t="s">
        <v>5339</v>
      </c>
      <c r="C1076" s="106" t="s">
        <v>258</v>
      </c>
      <c r="D1076" s="15" t="str">
        <f t="shared" si="16"/>
        <v>Severe Weather notification</v>
      </c>
      <c r="E1076" s="15">
        <v>1</v>
      </c>
      <c r="F1076" s="15" t="s">
        <v>3283</v>
      </c>
      <c r="G1076" s="15" t="s">
        <v>3286</v>
      </c>
      <c r="H1076" s="15" t="s">
        <v>3275</v>
      </c>
      <c r="I1076" s="15" t="s">
        <v>3286</v>
      </c>
    </row>
    <row r="1077" spans="1:9" x14ac:dyDescent="0.25">
      <c r="A1077" s="15" t="s">
        <v>3285</v>
      </c>
      <c r="B1077" s="15" t="s">
        <v>5339</v>
      </c>
      <c r="C1077" s="106" t="s">
        <v>3691</v>
      </c>
      <c r="D1077" s="15" t="str">
        <f t="shared" si="16"/>
        <v>Video Analytics</v>
      </c>
      <c r="E1077" s="15">
        <v>1</v>
      </c>
      <c r="F1077" s="15" t="s">
        <v>3283</v>
      </c>
      <c r="G1077" s="15" t="s">
        <v>3286</v>
      </c>
      <c r="H1077" s="15" t="s">
        <v>3275</v>
      </c>
      <c r="I1077" s="15" t="s">
        <v>3286</v>
      </c>
    </row>
    <row r="1078" spans="1:9" x14ac:dyDescent="0.25">
      <c r="A1078" s="15" t="s">
        <v>3285</v>
      </c>
      <c r="B1078" s="15" t="s">
        <v>5339</v>
      </c>
      <c r="C1078" s="106" t="s">
        <v>209</v>
      </c>
      <c r="D1078" s="15" t="str">
        <f t="shared" si="16"/>
        <v>D-Link WI-FI Range Extender</v>
      </c>
      <c r="E1078" s="15">
        <v>1</v>
      </c>
      <c r="F1078" s="15" t="s">
        <v>3283</v>
      </c>
      <c r="G1078" s="15" t="s">
        <v>3286</v>
      </c>
      <c r="H1078" s="15" t="s">
        <v>3275</v>
      </c>
      <c r="I1078" s="15" t="s">
        <v>3286</v>
      </c>
    </row>
    <row r="1079" spans="1:9" x14ac:dyDescent="0.25">
      <c r="A1079" s="15" t="s">
        <v>3285</v>
      </c>
      <c r="B1079" s="15" t="s">
        <v>5337</v>
      </c>
      <c r="C1079" s="106" t="s">
        <v>4101</v>
      </c>
      <c r="D1079" s="15" t="str">
        <f t="shared" si="16"/>
        <v>Video Service</v>
      </c>
      <c r="E1079" s="15">
        <v>1</v>
      </c>
      <c r="F1079" s="15" t="s">
        <v>3283</v>
      </c>
      <c r="G1079" s="15" t="s">
        <v>3286</v>
      </c>
      <c r="H1079" s="15" t="s">
        <v>3275</v>
      </c>
      <c r="I1079" s="15" t="s">
        <v>3286</v>
      </c>
    </row>
    <row r="1080" spans="1:9" x14ac:dyDescent="0.25">
      <c r="A1080" s="15" t="s">
        <v>3285</v>
      </c>
      <c r="B1080" s="15" t="s">
        <v>5337</v>
      </c>
      <c r="C1080" s="106" t="s">
        <v>3404</v>
      </c>
      <c r="D1080" s="15" t="str">
        <f t="shared" si="16"/>
        <v>Video Services</v>
      </c>
      <c r="E1080" s="15">
        <v>1</v>
      </c>
      <c r="F1080" s="15" t="s">
        <v>3283</v>
      </c>
      <c r="G1080" s="15" t="s">
        <v>3286</v>
      </c>
      <c r="H1080" s="15" t="s">
        <v>3275</v>
      </c>
      <c r="I1080" s="15" t="s">
        <v>3286</v>
      </c>
    </row>
    <row r="1081" spans="1:9" x14ac:dyDescent="0.25">
      <c r="A1081" s="15" t="s">
        <v>3285</v>
      </c>
      <c r="B1081" s="15" t="s">
        <v>5337</v>
      </c>
      <c r="C1081" s="106" t="s">
        <v>258</v>
      </c>
      <c r="D1081" s="15" t="str">
        <f t="shared" si="16"/>
        <v>Severe Weather notification</v>
      </c>
      <c r="E1081" s="15">
        <v>1</v>
      </c>
      <c r="F1081" s="15" t="s">
        <v>3283</v>
      </c>
      <c r="G1081" s="15" t="s">
        <v>3286</v>
      </c>
      <c r="H1081" s="15" t="s">
        <v>3275</v>
      </c>
      <c r="I1081" s="15" t="s">
        <v>3286</v>
      </c>
    </row>
    <row r="1082" spans="1:9" x14ac:dyDescent="0.25">
      <c r="A1082" s="15" t="s">
        <v>3285</v>
      </c>
      <c r="B1082" s="15" t="s">
        <v>5337</v>
      </c>
      <c r="C1082" s="106" t="s">
        <v>3691</v>
      </c>
      <c r="D1082" s="15" t="str">
        <f t="shared" si="16"/>
        <v>Video Analytics</v>
      </c>
      <c r="E1082" s="15">
        <v>1</v>
      </c>
      <c r="F1082" s="15" t="s">
        <v>3283</v>
      </c>
      <c r="G1082" s="15" t="s">
        <v>3286</v>
      </c>
      <c r="H1082" s="15" t="s">
        <v>3275</v>
      </c>
      <c r="I1082" s="15" t="s">
        <v>3286</v>
      </c>
    </row>
    <row r="1083" spans="1:9" s="9" customFormat="1" x14ac:dyDescent="0.25">
      <c r="A1083" s="15" t="s">
        <v>3285</v>
      </c>
      <c r="B1083" s="15" t="s">
        <v>5337</v>
      </c>
      <c r="C1083" s="106" t="s">
        <v>209</v>
      </c>
      <c r="D1083" s="15" t="str">
        <f t="shared" ref="D1083:D1106" si="17">VLOOKUP(C1083,masterdata,3,0)</f>
        <v>D-Link WI-FI Range Extender</v>
      </c>
      <c r="E1083" s="15">
        <v>1</v>
      </c>
      <c r="F1083" s="15" t="s">
        <v>3283</v>
      </c>
      <c r="G1083" s="15" t="s">
        <v>3286</v>
      </c>
      <c r="H1083" s="15" t="s">
        <v>3275</v>
      </c>
      <c r="I1083" s="15" t="s">
        <v>3286</v>
      </c>
    </row>
    <row r="1084" spans="1:9" x14ac:dyDescent="0.25">
      <c r="A1084" s="15" t="s">
        <v>3285</v>
      </c>
      <c r="B1084" s="15" t="s">
        <v>5338</v>
      </c>
      <c r="C1084" s="106" t="s">
        <v>4101</v>
      </c>
      <c r="D1084" s="15" t="str">
        <f t="shared" si="17"/>
        <v>Video Service</v>
      </c>
      <c r="E1084" s="15">
        <v>1</v>
      </c>
      <c r="F1084" s="15" t="s">
        <v>3283</v>
      </c>
      <c r="G1084" s="15" t="s">
        <v>3286</v>
      </c>
      <c r="H1084" s="15" t="s">
        <v>3275</v>
      </c>
      <c r="I1084" s="15" t="s">
        <v>3286</v>
      </c>
    </row>
    <row r="1085" spans="1:9" x14ac:dyDescent="0.25">
      <c r="A1085" s="15" t="s">
        <v>3285</v>
      </c>
      <c r="B1085" s="15" t="s">
        <v>5338</v>
      </c>
      <c r="C1085" s="106" t="s">
        <v>258</v>
      </c>
      <c r="D1085" s="15" t="str">
        <f t="shared" si="17"/>
        <v>Severe Weather notification</v>
      </c>
      <c r="E1085" s="15">
        <v>1</v>
      </c>
      <c r="F1085" s="15" t="s">
        <v>3283</v>
      </c>
      <c r="G1085" s="15" t="s">
        <v>3286</v>
      </c>
      <c r="H1085" s="15" t="s">
        <v>3275</v>
      </c>
      <c r="I1085" s="15" t="s">
        <v>3286</v>
      </c>
    </row>
    <row r="1086" spans="1:9" x14ac:dyDescent="0.25">
      <c r="A1086" s="15" t="s">
        <v>3285</v>
      </c>
      <c r="B1086" s="15" t="s">
        <v>5338</v>
      </c>
      <c r="C1086" s="106" t="s">
        <v>3691</v>
      </c>
      <c r="D1086" s="15" t="str">
        <f t="shared" si="17"/>
        <v>Video Analytics</v>
      </c>
      <c r="E1086" s="15">
        <v>1</v>
      </c>
      <c r="F1086" s="15" t="s">
        <v>3283</v>
      </c>
      <c r="G1086" s="15" t="s">
        <v>3286</v>
      </c>
      <c r="H1086" s="15" t="s">
        <v>3275</v>
      </c>
      <c r="I1086" s="15" t="s">
        <v>3286</v>
      </c>
    </row>
    <row r="1087" spans="1:9" x14ac:dyDescent="0.25">
      <c r="A1087" s="15" t="s">
        <v>3285</v>
      </c>
      <c r="B1087" s="15" t="s">
        <v>5338</v>
      </c>
      <c r="C1087" s="106" t="s">
        <v>209</v>
      </c>
      <c r="D1087" s="15" t="str">
        <f t="shared" si="17"/>
        <v>D-Link WI-FI Range Extender</v>
      </c>
      <c r="E1087" s="15">
        <v>1</v>
      </c>
      <c r="F1087" s="15" t="s">
        <v>3283</v>
      </c>
      <c r="G1087" s="15" t="s">
        <v>3286</v>
      </c>
      <c r="H1087" s="15" t="s">
        <v>3275</v>
      </c>
      <c r="I1087" s="15" t="s">
        <v>3286</v>
      </c>
    </row>
    <row r="1088" spans="1:9" x14ac:dyDescent="0.25">
      <c r="A1088" s="15" t="s">
        <v>3285</v>
      </c>
      <c r="B1088" s="15" t="s">
        <v>5343</v>
      </c>
      <c r="C1088" s="106" t="s">
        <v>4101</v>
      </c>
      <c r="D1088" s="15" t="str">
        <f t="shared" si="17"/>
        <v>Video Service</v>
      </c>
      <c r="E1088" s="15">
        <v>1</v>
      </c>
      <c r="F1088" s="15" t="s">
        <v>3283</v>
      </c>
      <c r="G1088" s="15" t="s">
        <v>3286</v>
      </c>
      <c r="H1088" s="15" t="s">
        <v>3275</v>
      </c>
      <c r="I1088" s="15" t="s">
        <v>3286</v>
      </c>
    </row>
    <row r="1089" spans="1:9" x14ac:dyDescent="0.25">
      <c r="A1089" s="15" t="s">
        <v>3285</v>
      </c>
      <c r="B1089" s="15" t="s">
        <v>5343</v>
      </c>
      <c r="C1089" s="106" t="s">
        <v>3943</v>
      </c>
      <c r="D1089" s="15" t="str">
        <f t="shared" si="17"/>
        <v>Automation service</v>
      </c>
      <c r="E1089" s="15">
        <v>1</v>
      </c>
      <c r="F1089" s="15" t="s">
        <v>3283</v>
      </c>
      <c r="G1089" s="15" t="s">
        <v>3286</v>
      </c>
      <c r="H1089" s="15" t="s">
        <v>3275</v>
      </c>
      <c r="I1089" s="15" t="s">
        <v>3286</v>
      </c>
    </row>
    <row r="1090" spans="1:9" x14ac:dyDescent="0.25">
      <c r="A1090" s="15" t="s">
        <v>3285</v>
      </c>
      <c r="B1090" s="15" t="s">
        <v>5343</v>
      </c>
      <c r="C1090" s="106" t="s">
        <v>258</v>
      </c>
      <c r="D1090" s="15" t="str">
        <f t="shared" si="17"/>
        <v>Severe Weather notification</v>
      </c>
      <c r="E1090" s="15">
        <v>1</v>
      </c>
      <c r="F1090" s="15" t="s">
        <v>3283</v>
      </c>
      <c r="G1090" s="15" t="s">
        <v>3286</v>
      </c>
      <c r="H1090" s="15" t="s">
        <v>3275</v>
      </c>
      <c r="I1090" s="15" t="s">
        <v>3286</v>
      </c>
    </row>
    <row r="1091" spans="1:9" x14ac:dyDescent="0.25">
      <c r="A1091" s="15" t="s">
        <v>3285</v>
      </c>
      <c r="B1091" s="15" t="s">
        <v>5343</v>
      </c>
      <c r="C1091" s="106" t="s">
        <v>3691</v>
      </c>
      <c r="D1091" s="15" t="str">
        <f t="shared" si="17"/>
        <v>Video Analytics</v>
      </c>
      <c r="E1091" s="15">
        <v>1</v>
      </c>
      <c r="F1091" s="15" t="s">
        <v>3283</v>
      </c>
      <c r="G1091" s="15" t="s">
        <v>3286</v>
      </c>
      <c r="H1091" s="15" t="s">
        <v>3275</v>
      </c>
      <c r="I1091" s="15" t="s">
        <v>3286</v>
      </c>
    </row>
    <row r="1092" spans="1:9" x14ac:dyDescent="0.25">
      <c r="A1092" s="15" t="s">
        <v>3285</v>
      </c>
      <c r="B1092" s="15" t="s">
        <v>5343</v>
      </c>
      <c r="C1092" s="106" t="s">
        <v>209</v>
      </c>
      <c r="D1092" s="15" t="str">
        <f t="shared" si="17"/>
        <v>D-Link WI-FI Range Extender</v>
      </c>
      <c r="E1092" s="15">
        <v>1</v>
      </c>
      <c r="F1092" s="15" t="s">
        <v>3283</v>
      </c>
      <c r="G1092" s="15" t="s">
        <v>3286</v>
      </c>
      <c r="H1092" s="15" t="s">
        <v>3275</v>
      </c>
      <c r="I1092" s="15" t="s">
        <v>3286</v>
      </c>
    </row>
    <row r="1093" spans="1:9" x14ac:dyDescent="0.25">
      <c r="A1093" s="15" t="s">
        <v>3285</v>
      </c>
      <c r="B1093" s="15" t="s">
        <v>5341</v>
      </c>
      <c r="C1093" s="106" t="s">
        <v>4101</v>
      </c>
      <c r="D1093" s="15" t="str">
        <f t="shared" si="17"/>
        <v>Video Service</v>
      </c>
      <c r="E1093" s="15">
        <v>1</v>
      </c>
      <c r="F1093" s="15" t="s">
        <v>3283</v>
      </c>
      <c r="G1093" s="15" t="s">
        <v>3286</v>
      </c>
      <c r="H1093" s="15" t="s">
        <v>3275</v>
      </c>
      <c r="I1093" s="15" t="s">
        <v>3286</v>
      </c>
    </row>
    <row r="1094" spans="1:9" x14ac:dyDescent="0.25">
      <c r="A1094" s="15" t="s">
        <v>3285</v>
      </c>
      <c r="B1094" s="15" t="s">
        <v>5341</v>
      </c>
      <c r="C1094" s="106" t="s">
        <v>258</v>
      </c>
      <c r="D1094" s="15" t="str">
        <f t="shared" si="17"/>
        <v>Severe Weather notification</v>
      </c>
      <c r="E1094" s="15">
        <v>1</v>
      </c>
      <c r="F1094" s="15" t="s">
        <v>3283</v>
      </c>
      <c r="G1094" s="15" t="s">
        <v>3286</v>
      </c>
      <c r="H1094" s="15" t="s">
        <v>3275</v>
      </c>
      <c r="I1094" s="15" t="s">
        <v>3286</v>
      </c>
    </row>
    <row r="1095" spans="1:9" x14ac:dyDescent="0.25">
      <c r="A1095" s="15" t="s">
        <v>3285</v>
      </c>
      <c r="B1095" s="15" t="s">
        <v>5341</v>
      </c>
      <c r="C1095" s="106" t="s">
        <v>3691</v>
      </c>
      <c r="D1095" s="15" t="str">
        <f t="shared" si="17"/>
        <v>Video Analytics</v>
      </c>
      <c r="E1095" s="15">
        <v>1</v>
      </c>
      <c r="F1095" s="15" t="s">
        <v>3283</v>
      </c>
      <c r="G1095" s="15" t="s">
        <v>3286</v>
      </c>
      <c r="H1095" s="15" t="s">
        <v>3275</v>
      </c>
      <c r="I1095" s="15" t="s">
        <v>3286</v>
      </c>
    </row>
    <row r="1096" spans="1:9" x14ac:dyDescent="0.25">
      <c r="A1096" s="15" t="s">
        <v>3285</v>
      </c>
      <c r="B1096" s="15" t="s">
        <v>5341</v>
      </c>
      <c r="C1096" s="106" t="s">
        <v>209</v>
      </c>
      <c r="D1096" s="15" t="str">
        <f t="shared" si="17"/>
        <v>D-Link WI-FI Range Extender</v>
      </c>
      <c r="E1096" s="15">
        <v>1</v>
      </c>
      <c r="F1096" s="15" t="s">
        <v>3283</v>
      </c>
      <c r="G1096" s="15" t="s">
        <v>3286</v>
      </c>
      <c r="H1096" s="15" t="s">
        <v>3275</v>
      </c>
      <c r="I1096" s="15" t="s">
        <v>3286</v>
      </c>
    </row>
    <row r="1097" spans="1:9" x14ac:dyDescent="0.25">
      <c r="A1097" s="15" t="s">
        <v>3285</v>
      </c>
      <c r="B1097" s="15" t="s">
        <v>5342</v>
      </c>
      <c r="C1097" s="106" t="s">
        <v>4101</v>
      </c>
      <c r="D1097" s="15" t="str">
        <f t="shared" si="17"/>
        <v>Video Service</v>
      </c>
      <c r="E1097" s="15">
        <v>1</v>
      </c>
      <c r="F1097" s="15" t="s">
        <v>3283</v>
      </c>
      <c r="G1097" s="15" t="s">
        <v>3286</v>
      </c>
      <c r="H1097" s="15" t="s">
        <v>3275</v>
      </c>
      <c r="I1097" s="15" t="s">
        <v>3286</v>
      </c>
    </row>
    <row r="1098" spans="1:9" x14ac:dyDescent="0.25">
      <c r="A1098" s="15" t="s">
        <v>3285</v>
      </c>
      <c r="B1098" s="15" t="s">
        <v>5342</v>
      </c>
      <c r="C1098" s="106" t="s">
        <v>3943</v>
      </c>
      <c r="D1098" s="15" t="str">
        <f t="shared" si="17"/>
        <v>Automation service</v>
      </c>
      <c r="E1098" s="15">
        <v>1</v>
      </c>
      <c r="F1098" s="15" t="s">
        <v>3283</v>
      </c>
      <c r="G1098" s="15" t="s">
        <v>3286</v>
      </c>
      <c r="H1098" s="15" t="s">
        <v>3275</v>
      </c>
      <c r="I1098" s="15" t="s">
        <v>3286</v>
      </c>
    </row>
    <row r="1099" spans="1:9" x14ac:dyDescent="0.25">
      <c r="A1099" s="15" t="s">
        <v>3285</v>
      </c>
      <c r="B1099" s="15" t="s">
        <v>5342</v>
      </c>
      <c r="C1099" s="106" t="s">
        <v>258</v>
      </c>
      <c r="D1099" s="15" t="str">
        <f t="shared" si="17"/>
        <v>Severe Weather notification</v>
      </c>
      <c r="E1099" s="15">
        <v>1</v>
      </c>
      <c r="F1099" s="15" t="s">
        <v>3283</v>
      </c>
      <c r="G1099" s="15" t="s">
        <v>3286</v>
      </c>
      <c r="H1099" s="15" t="s">
        <v>3275</v>
      </c>
      <c r="I1099" s="15" t="s">
        <v>3286</v>
      </c>
    </row>
    <row r="1100" spans="1:9" x14ac:dyDescent="0.25">
      <c r="A1100" s="15" t="s">
        <v>3285</v>
      </c>
      <c r="B1100" s="15" t="s">
        <v>5342</v>
      </c>
      <c r="C1100" s="106" t="s">
        <v>3691</v>
      </c>
      <c r="D1100" s="15" t="str">
        <f t="shared" si="17"/>
        <v>Video Analytics</v>
      </c>
      <c r="E1100" s="15">
        <v>1</v>
      </c>
      <c r="F1100" s="15" t="s">
        <v>3283</v>
      </c>
      <c r="G1100" s="15" t="s">
        <v>3286</v>
      </c>
      <c r="H1100" s="15" t="s">
        <v>3275</v>
      </c>
      <c r="I1100" s="15" t="s">
        <v>3286</v>
      </c>
    </row>
    <row r="1101" spans="1:9" x14ac:dyDescent="0.25">
      <c r="A1101" s="15" t="s">
        <v>3285</v>
      </c>
      <c r="B1101" s="15" t="s">
        <v>5342</v>
      </c>
      <c r="C1101" s="106" t="s">
        <v>209</v>
      </c>
      <c r="D1101" s="15" t="str">
        <f t="shared" si="17"/>
        <v>D-Link WI-FI Range Extender</v>
      </c>
      <c r="E1101" s="15">
        <v>1</v>
      </c>
      <c r="F1101" s="15" t="s">
        <v>3283</v>
      </c>
      <c r="G1101" s="15" t="s">
        <v>3286</v>
      </c>
      <c r="H1101" s="15" t="s">
        <v>3275</v>
      </c>
      <c r="I1101" s="15" t="s">
        <v>3286</v>
      </c>
    </row>
    <row r="1102" spans="1:9" x14ac:dyDescent="0.25">
      <c r="A1102" s="15" t="s">
        <v>3285</v>
      </c>
      <c r="B1102" s="15" t="s">
        <v>5340</v>
      </c>
      <c r="C1102" s="106" t="s">
        <v>3943</v>
      </c>
      <c r="D1102" s="15" t="str">
        <f t="shared" si="17"/>
        <v>Automation service</v>
      </c>
      <c r="E1102" s="15">
        <v>1</v>
      </c>
      <c r="F1102" s="15" t="s">
        <v>3283</v>
      </c>
      <c r="G1102" s="15" t="s">
        <v>3286</v>
      </c>
      <c r="H1102" s="15" t="s">
        <v>3275</v>
      </c>
      <c r="I1102" s="15" t="s">
        <v>3286</v>
      </c>
    </row>
    <row r="1103" spans="1:9" x14ac:dyDescent="0.25">
      <c r="A1103" s="15" t="s">
        <v>3285</v>
      </c>
      <c r="B1103" s="314" t="s">
        <v>5440</v>
      </c>
      <c r="C1103" s="106" t="s">
        <v>4101</v>
      </c>
      <c r="D1103" s="15" t="str">
        <f t="shared" si="17"/>
        <v>Video Service</v>
      </c>
      <c r="E1103" s="15">
        <v>1</v>
      </c>
      <c r="F1103" s="15" t="s">
        <v>3283</v>
      </c>
      <c r="G1103" s="15" t="s">
        <v>3286</v>
      </c>
      <c r="H1103" s="15" t="s">
        <v>3275</v>
      </c>
      <c r="I1103" s="15" t="s">
        <v>3286</v>
      </c>
    </row>
    <row r="1104" spans="1:9" x14ac:dyDescent="0.25">
      <c r="A1104" s="15" t="s">
        <v>3285</v>
      </c>
      <c r="B1104" s="314" t="s">
        <v>5440</v>
      </c>
      <c r="C1104" s="106" t="s">
        <v>258</v>
      </c>
      <c r="D1104" s="15" t="str">
        <f t="shared" si="17"/>
        <v>Severe Weather notification</v>
      </c>
      <c r="E1104" s="15">
        <v>1</v>
      </c>
      <c r="F1104" s="15" t="s">
        <v>3283</v>
      </c>
      <c r="G1104" s="15" t="s">
        <v>3286</v>
      </c>
      <c r="H1104" s="15" t="s">
        <v>3275</v>
      </c>
      <c r="I1104" s="15" t="s">
        <v>3286</v>
      </c>
    </row>
    <row r="1105" spans="1:9" x14ac:dyDescent="0.25">
      <c r="A1105" s="15" t="s">
        <v>3285</v>
      </c>
      <c r="B1105" s="15" t="s">
        <v>5440</v>
      </c>
      <c r="C1105" s="106" t="s">
        <v>3691</v>
      </c>
      <c r="D1105" s="15" t="str">
        <f t="shared" si="17"/>
        <v>Video Analytics</v>
      </c>
      <c r="E1105" s="15">
        <v>1</v>
      </c>
      <c r="F1105" s="15" t="s">
        <v>3283</v>
      </c>
      <c r="G1105" s="15" t="s">
        <v>3286</v>
      </c>
      <c r="H1105" s="15" t="s">
        <v>3275</v>
      </c>
      <c r="I1105" s="15" t="s">
        <v>3286</v>
      </c>
    </row>
    <row r="1106" spans="1:9" x14ac:dyDescent="0.25">
      <c r="A1106" s="15" t="s">
        <v>3285</v>
      </c>
      <c r="B1106" s="15" t="s">
        <v>5440</v>
      </c>
      <c r="C1106" s="106" t="s">
        <v>209</v>
      </c>
      <c r="D1106" s="15" t="str">
        <f t="shared" si="17"/>
        <v>D-Link WI-FI Range Extender</v>
      </c>
      <c r="E1106" s="15">
        <v>1</v>
      </c>
      <c r="F1106" s="15" t="s">
        <v>3283</v>
      </c>
      <c r="G1106" s="15" t="s">
        <v>3286</v>
      </c>
      <c r="H1106" s="15" t="s">
        <v>3275</v>
      </c>
      <c r="I1106" s="15" t="s">
        <v>3286</v>
      </c>
    </row>
    <row r="1107" spans="1:9" x14ac:dyDescent="0.25">
      <c r="A1107" s="15" t="s">
        <v>3285</v>
      </c>
      <c r="B1107" s="314" t="s">
        <v>5441</v>
      </c>
      <c r="C1107" s="106" t="s">
        <v>4101</v>
      </c>
      <c r="D1107" s="15" t="str">
        <f t="shared" ref="D1107:D1111" si="18">VLOOKUP(C1107,masterdata,3,0)</f>
        <v>Video Service</v>
      </c>
      <c r="E1107" s="15">
        <v>1</v>
      </c>
      <c r="F1107" s="15" t="s">
        <v>3283</v>
      </c>
      <c r="G1107" s="15" t="s">
        <v>3286</v>
      </c>
      <c r="H1107" s="15" t="s">
        <v>3275</v>
      </c>
      <c r="I1107" s="15" t="s">
        <v>3286</v>
      </c>
    </row>
    <row r="1108" spans="1:9" x14ac:dyDescent="0.25">
      <c r="A1108" s="15" t="s">
        <v>3285</v>
      </c>
      <c r="B1108" s="314" t="s">
        <v>5441</v>
      </c>
      <c r="C1108" s="106" t="s">
        <v>258</v>
      </c>
      <c r="D1108" s="15" t="str">
        <f t="shared" si="18"/>
        <v>Severe Weather notification</v>
      </c>
      <c r="E1108" s="15">
        <v>1</v>
      </c>
      <c r="F1108" s="15" t="s">
        <v>3283</v>
      </c>
      <c r="G1108" s="15" t="s">
        <v>3286</v>
      </c>
      <c r="H1108" s="15" t="s">
        <v>3275</v>
      </c>
      <c r="I1108" s="15" t="s">
        <v>3286</v>
      </c>
    </row>
    <row r="1109" spans="1:9" x14ac:dyDescent="0.25">
      <c r="A1109" s="15" t="s">
        <v>3285</v>
      </c>
      <c r="B1109" s="314" t="s">
        <v>5441</v>
      </c>
      <c r="C1109" s="106" t="s">
        <v>3691</v>
      </c>
      <c r="D1109" s="15" t="str">
        <f t="shared" si="18"/>
        <v>Video Analytics</v>
      </c>
      <c r="E1109" s="15">
        <v>1</v>
      </c>
      <c r="F1109" s="15" t="s">
        <v>3283</v>
      </c>
      <c r="G1109" s="15" t="s">
        <v>3286</v>
      </c>
      <c r="H1109" s="15" t="s">
        <v>3275</v>
      </c>
      <c r="I1109" s="15" t="s">
        <v>3286</v>
      </c>
    </row>
    <row r="1110" spans="1:9" x14ac:dyDescent="0.25">
      <c r="A1110" s="15" t="s">
        <v>3285</v>
      </c>
      <c r="B1110" s="314" t="s">
        <v>5441</v>
      </c>
      <c r="C1110" s="106" t="s">
        <v>209</v>
      </c>
      <c r="D1110" s="15" t="str">
        <f t="shared" si="18"/>
        <v>D-Link WI-FI Range Extender</v>
      </c>
      <c r="E1110" s="15">
        <v>1</v>
      </c>
      <c r="F1110" s="15" t="s">
        <v>3283</v>
      </c>
      <c r="G1110" s="15" t="s">
        <v>3286</v>
      </c>
      <c r="H1110" s="15" t="s">
        <v>3275</v>
      </c>
      <c r="I1110" s="15" t="s">
        <v>3286</v>
      </c>
    </row>
    <row r="1111" spans="1:9" x14ac:dyDescent="0.25">
      <c r="A1111" s="15" t="s">
        <v>3285</v>
      </c>
      <c r="B1111" s="15" t="s">
        <v>5344</v>
      </c>
      <c r="C1111" s="106" t="s">
        <v>3546</v>
      </c>
      <c r="D1111" s="15" t="str">
        <f t="shared" si="18"/>
        <v>Stream Video Recorder (SVR)</v>
      </c>
      <c r="E1111" s="15">
        <v>1</v>
      </c>
      <c r="F1111" s="15" t="s">
        <v>3283</v>
      </c>
      <c r="G1111" s="15" t="s">
        <v>3286</v>
      </c>
      <c r="H1111" s="15" t="s">
        <v>3275</v>
      </c>
      <c r="I1111" s="15" t="s">
        <v>3286</v>
      </c>
    </row>
    <row r="1112" spans="1:9" x14ac:dyDescent="0.25">
      <c r="A1112" s="15" t="s">
        <v>3285</v>
      </c>
      <c r="B1112" s="15" t="s">
        <v>5344</v>
      </c>
      <c r="C1112" s="106" t="s">
        <v>381</v>
      </c>
      <c r="D1112" s="15" t="str">
        <f t="shared" ref="D1112:D1135" si="19">VLOOKUP(C1112,masterdata,3,0)</f>
        <v>1TB Stream Video Recorder (SVR)</v>
      </c>
      <c r="E1112" s="15">
        <v>1</v>
      </c>
      <c r="F1112" s="15" t="s">
        <v>3283</v>
      </c>
      <c r="G1112" s="15" t="s">
        <v>3286</v>
      </c>
      <c r="H1112" s="15" t="s">
        <v>3275</v>
      </c>
      <c r="I1112" s="15" t="s">
        <v>3286</v>
      </c>
    </row>
    <row r="1113" spans="1:9" x14ac:dyDescent="0.25">
      <c r="A1113" s="15" t="s">
        <v>3285</v>
      </c>
      <c r="B1113" s="15" t="s">
        <v>5348</v>
      </c>
      <c r="C1113" s="106" t="s">
        <v>4101</v>
      </c>
      <c r="D1113" s="15" t="str">
        <f t="shared" si="19"/>
        <v>Video Service</v>
      </c>
      <c r="E1113" s="15">
        <v>1</v>
      </c>
      <c r="F1113" s="15" t="s">
        <v>3283</v>
      </c>
      <c r="G1113" s="15" t="s">
        <v>3286</v>
      </c>
      <c r="H1113" s="15" t="s">
        <v>3275</v>
      </c>
      <c r="I1113" s="15" t="s">
        <v>3286</v>
      </c>
    </row>
    <row r="1114" spans="1:9" x14ac:dyDescent="0.25">
      <c r="A1114" s="15" t="s">
        <v>3285</v>
      </c>
      <c r="B1114" s="15" t="s">
        <v>5348</v>
      </c>
      <c r="C1114" s="106" t="s">
        <v>258</v>
      </c>
      <c r="D1114" s="15" t="str">
        <f t="shared" si="19"/>
        <v>Severe Weather notification</v>
      </c>
      <c r="E1114" s="15">
        <v>1</v>
      </c>
      <c r="F1114" s="15" t="s">
        <v>3283</v>
      </c>
      <c r="G1114" s="15" t="s">
        <v>3286</v>
      </c>
      <c r="H1114" s="15" t="s">
        <v>3275</v>
      </c>
      <c r="I1114" s="15" t="s">
        <v>3286</v>
      </c>
    </row>
    <row r="1115" spans="1:9" x14ac:dyDescent="0.25">
      <c r="A1115" s="15" t="s">
        <v>3285</v>
      </c>
      <c r="B1115" s="15" t="s">
        <v>5348</v>
      </c>
      <c r="C1115" s="106" t="s">
        <v>3691</v>
      </c>
      <c r="D1115" s="15" t="str">
        <f t="shared" si="19"/>
        <v>Video Analytics</v>
      </c>
      <c r="E1115" s="15">
        <v>1</v>
      </c>
      <c r="F1115" s="15" t="s">
        <v>3283</v>
      </c>
      <c r="G1115" s="15" t="s">
        <v>3286</v>
      </c>
      <c r="H1115" s="15" t="s">
        <v>3275</v>
      </c>
      <c r="I1115" s="15" t="s">
        <v>3286</v>
      </c>
    </row>
    <row r="1116" spans="1:9" x14ac:dyDescent="0.25">
      <c r="A1116" s="15" t="s">
        <v>3285</v>
      </c>
      <c r="B1116" s="15" t="s">
        <v>5348</v>
      </c>
      <c r="C1116" s="106" t="s">
        <v>209</v>
      </c>
      <c r="D1116" s="15" t="str">
        <f t="shared" si="19"/>
        <v>D-Link WI-FI Range Extender</v>
      </c>
      <c r="E1116" s="15">
        <v>1</v>
      </c>
      <c r="F1116" s="15" t="s">
        <v>3283</v>
      </c>
      <c r="G1116" s="15" t="s">
        <v>3286</v>
      </c>
      <c r="H1116" s="15" t="s">
        <v>3275</v>
      </c>
      <c r="I1116" s="15" t="s">
        <v>3286</v>
      </c>
    </row>
    <row r="1117" spans="1:9" x14ac:dyDescent="0.25">
      <c r="A1117" s="15" t="s">
        <v>3285</v>
      </c>
      <c r="B1117" s="15" t="s">
        <v>5347</v>
      </c>
      <c r="C1117" s="106" t="s">
        <v>4101</v>
      </c>
      <c r="D1117" s="15" t="str">
        <f t="shared" si="19"/>
        <v>Video Service</v>
      </c>
      <c r="E1117" s="15">
        <v>1</v>
      </c>
      <c r="F1117" s="15" t="s">
        <v>3283</v>
      </c>
      <c r="G1117" s="15" t="s">
        <v>3286</v>
      </c>
      <c r="H1117" s="15" t="s">
        <v>3275</v>
      </c>
      <c r="I1117" s="15" t="s">
        <v>3286</v>
      </c>
    </row>
    <row r="1118" spans="1:9" x14ac:dyDescent="0.25">
      <c r="A1118" s="15" t="s">
        <v>3285</v>
      </c>
      <c r="B1118" s="15" t="s">
        <v>5347</v>
      </c>
      <c r="C1118" s="106" t="s">
        <v>258</v>
      </c>
      <c r="D1118" s="15" t="str">
        <f t="shared" si="19"/>
        <v>Severe Weather notification</v>
      </c>
      <c r="E1118" s="15">
        <v>1</v>
      </c>
      <c r="F1118" s="15" t="s">
        <v>3283</v>
      </c>
      <c r="G1118" s="15" t="s">
        <v>3286</v>
      </c>
      <c r="H1118" s="15" t="s">
        <v>3275</v>
      </c>
      <c r="I1118" s="15" t="s">
        <v>3286</v>
      </c>
    </row>
    <row r="1119" spans="1:9" x14ac:dyDescent="0.25">
      <c r="A1119" s="15" t="s">
        <v>3285</v>
      </c>
      <c r="B1119" s="15" t="s">
        <v>5347</v>
      </c>
      <c r="C1119" s="106" t="s">
        <v>3691</v>
      </c>
      <c r="D1119" s="15" t="str">
        <f t="shared" si="19"/>
        <v>Video Analytics</v>
      </c>
      <c r="E1119" s="15">
        <v>1</v>
      </c>
      <c r="F1119" s="15" t="s">
        <v>3283</v>
      </c>
      <c r="G1119" s="15" t="s">
        <v>3286</v>
      </c>
      <c r="H1119" s="15" t="s">
        <v>3275</v>
      </c>
      <c r="I1119" s="15" t="s">
        <v>3286</v>
      </c>
    </row>
    <row r="1120" spans="1:9" x14ac:dyDescent="0.25">
      <c r="A1120" s="15" t="s">
        <v>3285</v>
      </c>
      <c r="B1120" s="15" t="s">
        <v>5347</v>
      </c>
      <c r="C1120" s="106" t="s">
        <v>209</v>
      </c>
      <c r="D1120" s="15" t="str">
        <f t="shared" si="19"/>
        <v>D-Link WI-FI Range Extender</v>
      </c>
      <c r="E1120" s="15">
        <v>1</v>
      </c>
      <c r="F1120" s="15" t="s">
        <v>3283</v>
      </c>
      <c r="G1120" s="15" t="s">
        <v>3286</v>
      </c>
      <c r="H1120" s="15" t="s">
        <v>3275</v>
      </c>
      <c r="I1120" s="15" t="s">
        <v>3286</v>
      </c>
    </row>
    <row r="1121" spans="1:9" x14ac:dyDescent="0.25">
      <c r="A1121" s="15" t="s">
        <v>3285</v>
      </c>
      <c r="B1121" s="15" t="s">
        <v>5353</v>
      </c>
      <c r="C1121" s="106" t="s">
        <v>3546</v>
      </c>
      <c r="D1121" s="15" t="str">
        <f t="shared" si="19"/>
        <v>Stream Video Recorder (SVR)</v>
      </c>
      <c r="E1121" s="15">
        <v>1</v>
      </c>
      <c r="F1121" s="15" t="s">
        <v>3283</v>
      </c>
      <c r="G1121" s="15" t="s">
        <v>3286</v>
      </c>
      <c r="H1121" s="15" t="s">
        <v>3275</v>
      </c>
      <c r="I1121" s="15" t="s">
        <v>3286</v>
      </c>
    </row>
    <row r="1122" spans="1:9" x14ac:dyDescent="0.25">
      <c r="A1122" s="15" t="s">
        <v>3285</v>
      </c>
      <c r="B1122" s="15" t="s">
        <v>5353</v>
      </c>
      <c r="C1122" s="106" t="s">
        <v>381</v>
      </c>
      <c r="D1122" s="15" t="str">
        <f t="shared" si="19"/>
        <v>1TB Stream Video Recorder (SVR)</v>
      </c>
      <c r="E1122" s="15">
        <v>1</v>
      </c>
      <c r="F1122" s="15" t="s">
        <v>3283</v>
      </c>
      <c r="G1122" s="15" t="s">
        <v>3286</v>
      </c>
      <c r="H1122" s="15" t="s">
        <v>3275</v>
      </c>
      <c r="I1122" s="15" t="s">
        <v>3286</v>
      </c>
    </row>
    <row r="1123" spans="1:9" x14ac:dyDescent="0.25">
      <c r="A1123" s="15" t="s">
        <v>3285</v>
      </c>
      <c r="B1123" s="15" t="s">
        <v>5353</v>
      </c>
      <c r="C1123" s="106" t="s">
        <v>258</v>
      </c>
      <c r="D1123" s="15" t="str">
        <f t="shared" si="19"/>
        <v>Severe Weather notification</v>
      </c>
      <c r="E1123" s="15">
        <v>1</v>
      </c>
      <c r="F1123" s="15" t="s">
        <v>3283</v>
      </c>
      <c r="G1123" s="15" t="s">
        <v>3286</v>
      </c>
      <c r="H1123" s="15" t="s">
        <v>3275</v>
      </c>
      <c r="I1123" s="15" t="s">
        <v>3286</v>
      </c>
    </row>
    <row r="1124" spans="1:9" x14ac:dyDescent="0.25">
      <c r="A1124" s="15" t="s">
        <v>3285</v>
      </c>
      <c r="B1124" s="15" t="s">
        <v>5353</v>
      </c>
      <c r="C1124" s="106" t="s">
        <v>3691</v>
      </c>
      <c r="D1124" s="15" t="str">
        <f t="shared" si="19"/>
        <v>Video Analytics</v>
      </c>
      <c r="E1124" s="15">
        <v>1</v>
      </c>
      <c r="F1124" s="15" t="s">
        <v>3283</v>
      </c>
      <c r="G1124" s="15" t="s">
        <v>3286</v>
      </c>
      <c r="H1124" s="15" t="s">
        <v>3275</v>
      </c>
      <c r="I1124" s="15" t="s">
        <v>3286</v>
      </c>
    </row>
    <row r="1125" spans="1:9" x14ac:dyDescent="0.25">
      <c r="A1125" s="15" t="s">
        <v>3285</v>
      </c>
      <c r="B1125" s="15" t="s">
        <v>5353</v>
      </c>
      <c r="C1125" s="106" t="s">
        <v>209</v>
      </c>
      <c r="D1125" s="15" t="str">
        <f t="shared" si="19"/>
        <v>D-Link WI-FI Range Extender</v>
      </c>
      <c r="E1125" s="15">
        <v>1</v>
      </c>
      <c r="F1125" s="15" t="s">
        <v>3283</v>
      </c>
      <c r="G1125" s="15" t="s">
        <v>3286</v>
      </c>
      <c r="H1125" s="15" t="s">
        <v>3275</v>
      </c>
      <c r="I1125" s="15" t="s">
        <v>3286</v>
      </c>
    </row>
    <row r="1126" spans="1:9" x14ac:dyDescent="0.25">
      <c r="A1126" s="15" t="s">
        <v>3285</v>
      </c>
      <c r="B1126" s="15" t="s">
        <v>5357</v>
      </c>
      <c r="C1126" s="106" t="s">
        <v>4101</v>
      </c>
      <c r="D1126" s="15" t="str">
        <f t="shared" si="19"/>
        <v>Video Service</v>
      </c>
      <c r="E1126" s="15">
        <v>1</v>
      </c>
      <c r="F1126" s="15" t="s">
        <v>3283</v>
      </c>
      <c r="G1126" s="15" t="s">
        <v>3286</v>
      </c>
      <c r="H1126" s="15" t="s">
        <v>3275</v>
      </c>
      <c r="I1126" s="15" t="s">
        <v>3286</v>
      </c>
    </row>
    <row r="1127" spans="1:9" x14ac:dyDescent="0.25">
      <c r="A1127" s="15" t="s">
        <v>3285</v>
      </c>
      <c r="B1127" s="15" t="s">
        <v>5357</v>
      </c>
      <c r="C1127" s="106" t="s">
        <v>258</v>
      </c>
      <c r="D1127" s="15" t="str">
        <f t="shared" si="19"/>
        <v>Severe Weather notification</v>
      </c>
      <c r="E1127" s="15">
        <v>1</v>
      </c>
      <c r="F1127" s="15" t="s">
        <v>3283</v>
      </c>
      <c r="G1127" s="15" t="s">
        <v>3286</v>
      </c>
      <c r="H1127" s="15" t="s">
        <v>3275</v>
      </c>
      <c r="I1127" s="15" t="s">
        <v>3286</v>
      </c>
    </row>
    <row r="1128" spans="1:9" x14ac:dyDescent="0.25">
      <c r="A1128" s="15" t="s">
        <v>3285</v>
      </c>
      <c r="B1128" s="15" t="s">
        <v>5357</v>
      </c>
      <c r="C1128" s="106" t="s">
        <v>3691</v>
      </c>
      <c r="D1128" s="15" t="str">
        <f t="shared" si="19"/>
        <v>Video Analytics</v>
      </c>
      <c r="E1128" s="15">
        <v>1</v>
      </c>
      <c r="F1128" s="15" t="s">
        <v>3283</v>
      </c>
      <c r="G1128" s="15" t="s">
        <v>3286</v>
      </c>
      <c r="H1128" s="15" t="s">
        <v>3275</v>
      </c>
      <c r="I1128" s="15" t="s">
        <v>3286</v>
      </c>
    </row>
    <row r="1129" spans="1:9" x14ac:dyDescent="0.25">
      <c r="A1129" s="15" t="s">
        <v>3285</v>
      </c>
      <c r="B1129" s="15" t="s">
        <v>5357</v>
      </c>
      <c r="C1129" s="106" t="s">
        <v>209</v>
      </c>
      <c r="D1129" s="15" t="str">
        <f t="shared" si="19"/>
        <v>D-Link WI-FI Range Extender</v>
      </c>
      <c r="E1129" s="15">
        <v>1</v>
      </c>
      <c r="F1129" s="15" t="s">
        <v>3283</v>
      </c>
      <c r="G1129" s="15" t="s">
        <v>3286</v>
      </c>
      <c r="H1129" s="15" t="s">
        <v>3275</v>
      </c>
      <c r="I1129" s="15" t="s">
        <v>3286</v>
      </c>
    </row>
    <row r="1130" spans="1:9" x14ac:dyDescent="0.25">
      <c r="A1130" s="15" t="s">
        <v>3285</v>
      </c>
      <c r="B1130" s="15" t="s">
        <v>5356</v>
      </c>
      <c r="C1130" s="106" t="s">
        <v>4101</v>
      </c>
      <c r="D1130" s="15" t="str">
        <f t="shared" si="19"/>
        <v>Video Service</v>
      </c>
      <c r="E1130" s="15">
        <v>1</v>
      </c>
      <c r="F1130" s="15" t="s">
        <v>3283</v>
      </c>
      <c r="G1130" s="15" t="s">
        <v>3286</v>
      </c>
      <c r="H1130" s="15" t="s">
        <v>3275</v>
      </c>
      <c r="I1130" s="15" t="s">
        <v>3286</v>
      </c>
    </row>
    <row r="1131" spans="1:9" x14ac:dyDescent="0.25">
      <c r="A1131" s="15" t="s">
        <v>3285</v>
      </c>
      <c r="B1131" s="15" t="s">
        <v>5356</v>
      </c>
      <c r="C1131" s="106" t="s">
        <v>3546</v>
      </c>
      <c r="D1131" s="15" t="str">
        <f t="shared" si="19"/>
        <v>Stream Video Recorder (SVR)</v>
      </c>
      <c r="E1131" s="15">
        <v>1</v>
      </c>
      <c r="F1131" s="15" t="s">
        <v>3283</v>
      </c>
      <c r="G1131" s="15" t="s">
        <v>3286</v>
      </c>
      <c r="H1131" s="15" t="s">
        <v>3275</v>
      </c>
      <c r="I1131" s="15" t="s">
        <v>3286</v>
      </c>
    </row>
    <row r="1132" spans="1:9" x14ac:dyDescent="0.25">
      <c r="A1132" s="15" t="s">
        <v>3285</v>
      </c>
      <c r="B1132" s="15" t="s">
        <v>5356</v>
      </c>
      <c r="C1132" s="106" t="s">
        <v>381</v>
      </c>
      <c r="D1132" s="15" t="str">
        <f t="shared" si="19"/>
        <v>1TB Stream Video Recorder (SVR)</v>
      </c>
      <c r="E1132" s="15">
        <v>1</v>
      </c>
      <c r="F1132" s="15" t="s">
        <v>3283</v>
      </c>
      <c r="G1132" s="15" t="s">
        <v>3286</v>
      </c>
      <c r="H1132" s="15" t="s">
        <v>3275</v>
      </c>
      <c r="I1132" s="15" t="s">
        <v>3286</v>
      </c>
    </row>
    <row r="1133" spans="1:9" x14ac:dyDescent="0.25">
      <c r="A1133" s="15" t="s">
        <v>3285</v>
      </c>
      <c r="B1133" s="15" t="s">
        <v>5356</v>
      </c>
      <c r="C1133" s="106" t="s">
        <v>258</v>
      </c>
      <c r="D1133" s="15" t="str">
        <f t="shared" si="19"/>
        <v>Severe Weather notification</v>
      </c>
      <c r="E1133" s="15">
        <v>1</v>
      </c>
      <c r="F1133" s="15" t="s">
        <v>3283</v>
      </c>
      <c r="G1133" s="15" t="s">
        <v>3286</v>
      </c>
      <c r="H1133" s="15" t="s">
        <v>3275</v>
      </c>
      <c r="I1133" s="15" t="s">
        <v>3286</v>
      </c>
    </row>
    <row r="1134" spans="1:9" x14ac:dyDescent="0.25">
      <c r="A1134" s="15" t="s">
        <v>3285</v>
      </c>
      <c r="B1134" s="15" t="s">
        <v>5356</v>
      </c>
      <c r="C1134" s="106" t="s">
        <v>3691</v>
      </c>
      <c r="D1134" s="15" t="str">
        <f t="shared" si="19"/>
        <v>Video Analytics</v>
      </c>
      <c r="E1134" s="15">
        <v>1</v>
      </c>
      <c r="F1134" s="15" t="s">
        <v>3283</v>
      </c>
      <c r="G1134" s="15" t="s">
        <v>3286</v>
      </c>
      <c r="H1134" s="15" t="s">
        <v>3275</v>
      </c>
      <c r="I1134" s="15" t="s">
        <v>3286</v>
      </c>
    </row>
    <row r="1135" spans="1:9" x14ac:dyDescent="0.25">
      <c r="A1135" s="15" t="s">
        <v>3285</v>
      </c>
      <c r="B1135" s="15" t="s">
        <v>5356</v>
      </c>
      <c r="C1135" s="106" t="s">
        <v>209</v>
      </c>
      <c r="D1135" s="15" t="str">
        <f t="shared" si="19"/>
        <v>D-Link WI-FI Range Extender</v>
      </c>
      <c r="E1135" s="15">
        <v>1</v>
      </c>
      <c r="F1135" s="15" t="s">
        <v>3283</v>
      </c>
      <c r="G1135" s="15" t="s">
        <v>3286</v>
      </c>
      <c r="H1135" s="15" t="s">
        <v>3275</v>
      </c>
      <c r="I1135" s="15" t="s">
        <v>3286</v>
      </c>
    </row>
    <row r="1136" spans="1:9" x14ac:dyDescent="0.25">
      <c r="A1136" s="15" t="s">
        <v>3285</v>
      </c>
      <c r="B1136" s="15" t="s">
        <v>5358</v>
      </c>
      <c r="C1136" s="106" t="s">
        <v>4101</v>
      </c>
      <c r="D1136" s="15" t="str">
        <f t="shared" ref="D1136:D1140" si="20">VLOOKUP(C1136,masterdata,3,0)</f>
        <v>Video Service</v>
      </c>
      <c r="E1136" s="15">
        <v>1</v>
      </c>
      <c r="F1136" s="15" t="s">
        <v>3283</v>
      </c>
      <c r="G1136" s="15" t="s">
        <v>3286</v>
      </c>
      <c r="H1136" s="15" t="s">
        <v>3275</v>
      </c>
      <c r="I1136" s="15" t="s">
        <v>3286</v>
      </c>
    </row>
    <row r="1137" spans="1:9" x14ac:dyDescent="0.25">
      <c r="A1137" s="15" t="s">
        <v>3285</v>
      </c>
      <c r="B1137" s="15" t="s">
        <v>5358</v>
      </c>
      <c r="C1137" s="106" t="s">
        <v>258</v>
      </c>
      <c r="D1137" s="15" t="str">
        <f t="shared" si="20"/>
        <v>Severe Weather notification</v>
      </c>
      <c r="E1137" s="15">
        <v>1</v>
      </c>
      <c r="F1137" s="15" t="s">
        <v>3283</v>
      </c>
      <c r="G1137" s="15" t="s">
        <v>3286</v>
      </c>
      <c r="H1137" s="15" t="s">
        <v>3275</v>
      </c>
      <c r="I1137" s="15" t="s">
        <v>3286</v>
      </c>
    </row>
    <row r="1138" spans="1:9" x14ac:dyDescent="0.25">
      <c r="A1138" s="15" t="s">
        <v>3285</v>
      </c>
      <c r="B1138" s="15" t="s">
        <v>5358</v>
      </c>
      <c r="C1138" s="106" t="s">
        <v>3691</v>
      </c>
      <c r="D1138" s="15" t="str">
        <f t="shared" si="20"/>
        <v>Video Analytics</v>
      </c>
      <c r="E1138" s="15">
        <v>1</v>
      </c>
      <c r="F1138" s="15" t="s">
        <v>3283</v>
      </c>
      <c r="G1138" s="15" t="s">
        <v>3286</v>
      </c>
      <c r="H1138" s="15" t="s">
        <v>3275</v>
      </c>
      <c r="I1138" s="15" t="s">
        <v>3286</v>
      </c>
    </row>
    <row r="1139" spans="1:9" x14ac:dyDescent="0.25">
      <c r="A1139" s="15" t="s">
        <v>3285</v>
      </c>
      <c r="B1139" s="15" t="s">
        <v>5358</v>
      </c>
      <c r="C1139" s="106" t="s">
        <v>209</v>
      </c>
      <c r="D1139" s="15" t="str">
        <f t="shared" si="20"/>
        <v>D-Link WI-FI Range Extender</v>
      </c>
      <c r="E1139" s="15">
        <v>1</v>
      </c>
      <c r="F1139" s="15" t="s">
        <v>3283</v>
      </c>
      <c r="G1139" s="15" t="s">
        <v>3286</v>
      </c>
      <c r="H1139" s="15" t="s">
        <v>3275</v>
      </c>
      <c r="I1139" s="15" t="s">
        <v>3286</v>
      </c>
    </row>
    <row r="1140" spans="1:9" x14ac:dyDescent="0.25">
      <c r="A1140" s="15" t="s">
        <v>3285</v>
      </c>
      <c r="B1140" s="15" t="s">
        <v>5355</v>
      </c>
      <c r="C1140" s="106" t="s">
        <v>3943</v>
      </c>
      <c r="D1140" s="15" t="str">
        <f t="shared" si="20"/>
        <v>Automation service</v>
      </c>
      <c r="E1140" s="15">
        <v>1</v>
      </c>
      <c r="F1140" s="15" t="s">
        <v>3283</v>
      </c>
      <c r="G1140" s="15" t="s">
        <v>3286</v>
      </c>
      <c r="H1140" s="15" t="s">
        <v>3275</v>
      </c>
      <c r="I1140" s="15" t="s">
        <v>3286</v>
      </c>
    </row>
    <row r="1141" spans="1:9" x14ac:dyDescent="0.25">
      <c r="A1141" s="15" t="s">
        <v>3285</v>
      </c>
      <c r="B1141" s="15" t="s">
        <v>5355</v>
      </c>
      <c r="C1141" s="106" t="s">
        <v>258</v>
      </c>
      <c r="D1141" s="15" t="str">
        <f t="shared" ref="D1141:D1149" si="21">VLOOKUP(C1141,masterdata,3,0)</f>
        <v>Severe Weather notification</v>
      </c>
      <c r="E1141" s="15">
        <v>1</v>
      </c>
      <c r="F1141" s="15" t="s">
        <v>3283</v>
      </c>
      <c r="G1141" s="15" t="s">
        <v>3286</v>
      </c>
      <c r="H1141" s="15" t="s">
        <v>3275</v>
      </c>
      <c r="I1141" s="15" t="s">
        <v>3286</v>
      </c>
    </row>
    <row r="1142" spans="1:9" x14ac:dyDescent="0.25">
      <c r="A1142" s="15" t="s">
        <v>3285</v>
      </c>
      <c r="B1142" s="15" t="s">
        <v>5355</v>
      </c>
      <c r="C1142" s="106" t="s">
        <v>3691</v>
      </c>
      <c r="D1142" s="15" t="str">
        <f t="shared" si="21"/>
        <v>Video Analytics</v>
      </c>
      <c r="E1142" s="15">
        <v>1</v>
      </c>
      <c r="F1142" s="15" t="s">
        <v>3283</v>
      </c>
      <c r="G1142" s="15" t="s">
        <v>3286</v>
      </c>
      <c r="H1142" s="15" t="s">
        <v>3275</v>
      </c>
      <c r="I1142" s="15" t="s">
        <v>3286</v>
      </c>
    </row>
    <row r="1143" spans="1:9" x14ac:dyDescent="0.25">
      <c r="A1143" s="15" t="s">
        <v>3285</v>
      </c>
      <c r="B1143" s="15" t="s">
        <v>5354</v>
      </c>
      <c r="C1143" s="106" t="s">
        <v>3546</v>
      </c>
      <c r="D1143" s="15" t="str">
        <f t="shared" si="21"/>
        <v>Stream Video Recorder (SVR)</v>
      </c>
      <c r="E1143" s="15">
        <v>1</v>
      </c>
      <c r="F1143" s="15" t="s">
        <v>3283</v>
      </c>
      <c r="G1143" s="15" t="s">
        <v>3286</v>
      </c>
      <c r="H1143" s="15" t="s">
        <v>3275</v>
      </c>
      <c r="I1143" s="15" t="s">
        <v>3286</v>
      </c>
    </row>
    <row r="1144" spans="1:9" x14ac:dyDescent="0.25">
      <c r="A1144" s="15" t="s">
        <v>3285</v>
      </c>
      <c r="B1144" s="15" t="s">
        <v>5354</v>
      </c>
      <c r="C1144" s="106" t="s">
        <v>381</v>
      </c>
      <c r="D1144" s="15" t="str">
        <f t="shared" si="21"/>
        <v>1TB Stream Video Recorder (SVR)</v>
      </c>
      <c r="E1144" s="15">
        <v>1</v>
      </c>
      <c r="F1144" s="15" t="s">
        <v>3283</v>
      </c>
      <c r="G1144" s="15" t="s">
        <v>3286</v>
      </c>
      <c r="H1144" s="15" t="s">
        <v>3275</v>
      </c>
      <c r="I1144" s="15" t="s">
        <v>3286</v>
      </c>
    </row>
    <row r="1145" spans="1:9" x14ac:dyDescent="0.25">
      <c r="A1145" s="15" t="s">
        <v>3285</v>
      </c>
      <c r="B1145" s="15" t="s">
        <v>5354</v>
      </c>
      <c r="C1145" s="106" t="s">
        <v>3943</v>
      </c>
      <c r="D1145" s="15" t="str">
        <f t="shared" si="21"/>
        <v>Automation service</v>
      </c>
      <c r="E1145" s="15">
        <v>1</v>
      </c>
      <c r="F1145" s="15" t="s">
        <v>3283</v>
      </c>
      <c r="G1145" s="15" t="s">
        <v>3286</v>
      </c>
      <c r="H1145" s="15" t="s">
        <v>3275</v>
      </c>
      <c r="I1145" s="15" t="s">
        <v>3286</v>
      </c>
    </row>
    <row r="1146" spans="1:9" x14ac:dyDescent="0.25">
      <c r="A1146" s="15" t="s">
        <v>3285</v>
      </c>
      <c r="B1146" s="15" t="s">
        <v>5360</v>
      </c>
      <c r="C1146" s="106" t="s">
        <v>3943</v>
      </c>
      <c r="D1146" s="15" t="str">
        <f t="shared" si="21"/>
        <v>Automation service</v>
      </c>
      <c r="E1146" s="15">
        <v>1</v>
      </c>
      <c r="F1146" s="15" t="s">
        <v>3283</v>
      </c>
      <c r="G1146" s="15" t="s">
        <v>3286</v>
      </c>
      <c r="H1146" s="15" t="s">
        <v>3275</v>
      </c>
      <c r="I1146" s="15" t="s">
        <v>3286</v>
      </c>
    </row>
    <row r="1147" spans="1:9" x14ac:dyDescent="0.25">
      <c r="A1147" s="15" t="s">
        <v>3285</v>
      </c>
      <c r="B1147" s="15" t="s">
        <v>5360</v>
      </c>
      <c r="C1147" s="106" t="s">
        <v>258</v>
      </c>
      <c r="D1147" s="15" t="str">
        <f t="shared" si="21"/>
        <v>Severe Weather notification</v>
      </c>
      <c r="E1147" s="15">
        <v>1</v>
      </c>
      <c r="F1147" s="15" t="s">
        <v>3283</v>
      </c>
      <c r="G1147" s="15" t="s">
        <v>3286</v>
      </c>
      <c r="H1147" s="15" t="s">
        <v>3275</v>
      </c>
      <c r="I1147" s="15" t="s">
        <v>3286</v>
      </c>
    </row>
    <row r="1148" spans="1:9" x14ac:dyDescent="0.25">
      <c r="A1148" s="15" t="s">
        <v>3285</v>
      </c>
      <c r="B1148" s="15" t="s">
        <v>5360</v>
      </c>
      <c r="C1148" s="106" t="s">
        <v>3691</v>
      </c>
      <c r="D1148" s="15" t="str">
        <f t="shared" si="21"/>
        <v>Video Analytics</v>
      </c>
      <c r="E1148" s="15">
        <v>1</v>
      </c>
      <c r="F1148" s="15" t="s">
        <v>3283</v>
      </c>
      <c r="G1148" s="15" t="s">
        <v>3286</v>
      </c>
      <c r="H1148" s="15" t="s">
        <v>3275</v>
      </c>
      <c r="I1148" s="15" t="s">
        <v>3286</v>
      </c>
    </row>
    <row r="1149" spans="1:9" x14ac:dyDescent="0.25">
      <c r="A1149" s="15" t="s">
        <v>3285</v>
      </c>
      <c r="B1149" s="15" t="s">
        <v>5360</v>
      </c>
      <c r="C1149" s="106" t="s">
        <v>209</v>
      </c>
      <c r="D1149" s="15" t="str">
        <f t="shared" si="21"/>
        <v>D-Link WI-FI Range Extender</v>
      </c>
      <c r="E1149" s="15">
        <v>1</v>
      </c>
      <c r="F1149" s="15" t="s">
        <v>3283</v>
      </c>
      <c r="G1149" s="15" t="s">
        <v>3286</v>
      </c>
      <c r="H1149" s="15" t="s">
        <v>3275</v>
      </c>
      <c r="I1149" s="15" t="s">
        <v>3286</v>
      </c>
    </row>
    <row r="1150" spans="1:9" x14ac:dyDescent="0.25">
      <c r="A1150" s="15" t="s">
        <v>3285</v>
      </c>
      <c r="B1150" s="15" t="s">
        <v>5362</v>
      </c>
      <c r="C1150" s="106" t="s">
        <v>3943</v>
      </c>
      <c r="D1150" s="15" t="str">
        <f t="shared" ref="D1150:D1160" si="22">VLOOKUP(C1150,masterdata,3,0)</f>
        <v>Automation service</v>
      </c>
      <c r="E1150" s="15">
        <v>1</v>
      </c>
      <c r="F1150" s="15" t="s">
        <v>3283</v>
      </c>
      <c r="G1150" s="15" t="s">
        <v>3286</v>
      </c>
      <c r="H1150" s="15" t="s">
        <v>3275</v>
      </c>
      <c r="I1150" s="15" t="s">
        <v>3286</v>
      </c>
    </row>
    <row r="1151" spans="1:9" x14ac:dyDescent="0.25">
      <c r="A1151" s="15" t="s">
        <v>3285</v>
      </c>
      <c r="B1151" s="15" t="s">
        <v>5362</v>
      </c>
      <c r="C1151" s="106" t="s">
        <v>258</v>
      </c>
      <c r="D1151" s="15" t="str">
        <f t="shared" si="22"/>
        <v>Severe Weather notification</v>
      </c>
      <c r="E1151" s="15">
        <v>1</v>
      </c>
      <c r="F1151" s="15" t="s">
        <v>3283</v>
      </c>
      <c r="G1151" s="15" t="s">
        <v>3286</v>
      </c>
      <c r="H1151" s="15" t="s">
        <v>3275</v>
      </c>
      <c r="I1151" s="15" t="s">
        <v>3286</v>
      </c>
    </row>
    <row r="1152" spans="1:9" x14ac:dyDescent="0.25">
      <c r="A1152" s="15" t="s">
        <v>3285</v>
      </c>
      <c r="B1152" s="15" t="s">
        <v>5362</v>
      </c>
      <c r="C1152" s="106" t="s">
        <v>3691</v>
      </c>
      <c r="D1152" s="15" t="str">
        <f t="shared" si="22"/>
        <v>Video Analytics</v>
      </c>
      <c r="E1152" s="15">
        <v>1</v>
      </c>
      <c r="F1152" s="15" t="s">
        <v>3283</v>
      </c>
      <c r="G1152" s="15" t="s">
        <v>3286</v>
      </c>
      <c r="H1152" s="15" t="s">
        <v>3275</v>
      </c>
      <c r="I1152" s="15" t="s">
        <v>3286</v>
      </c>
    </row>
    <row r="1153" spans="1:9" x14ac:dyDescent="0.25">
      <c r="A1153" s="15" t="s">
        <v>3285</v>
      </c>
      <c r="B1153" s="15" t="s">
        <v>5362</v>
      </c>
      <c r="C1153" s="106" t="s">
        <v>209</v>
      </c>
      <c r="D1153" s="15" t="str">
        <f t="shared" si="22"/>
        <v>D-Link WI-FI Range Extender</v>
      </c>
      <c r="E1153" s="15">
        <v>1</v>
      </c>
      <c r="F1153" s="15" t="s">
        <v>3283</v>
      </c>
      <c r="G1153" s="15" t="s">
        <v>3286</v>
      </c>
      <c r="H1153" s="15" t="s">
        <v>3275</v>
      </c>
      <c r="I1153" s="15" t="s">
        <v>3286</v>
      </c>
    </row>
    <row r="1154" spans="1:9" x14ac:dyDescent="0.25">
      <c r="A1154" s="15" t="s">
        <v>3285</v>
      </c>
      <c r="B1154" s="15" t="s">
        <v>5359</v>
      </c>
      <c r="C1154" s="106" t="s">
        <v>4101</v>
      </c>
      <c r="D1154" s="15" t="str">
        <f t="shared" si="22"/>
        <v>Video Service</v>
      </c>
      <c r="E1154" s="15">
        <v>1</v>
      </c>
      <c r="F1154" s="15" t="s">
        <v>3283</v>
      </c>
      <c r="G1154" s="15" t="s">
        <v>3286</v>
      </c>
      <c r="H1154" s="15" t="s">
        <v>3275</v>
      </c>
      <c r="I1154" s="15" t="s">
        <v>3286</v>
      </c>
    </row>
    <row r="1155" spans="1:9" x14ac:dyDescent="0.25">
      <c r="A1155" s="15" t="s">
        <v>3285</v>
      </c>
      <c r="B1155" s="15" t="s">
        <v>5359</v>
      </c>
      <c r="C1155" s="106" t="s">
        <v>3546</v>
      </c>
      <c r="D1155" s="15" t="str">
        <f t="shared" si="22"/>
        <v>Stream Video Recorder (SVR)</v>
      </c>
      <c r="E1155" s="15">
        <v>1</v>
      </c>
      <c r="F1155" s="15" t="s">
        <v>3283</v>
      </c>
      <c r="G1155" s="15" t="s">
        <v>3286</v>
      </c>
      <c r="H1155" s="15" t="s">
        <v>3275</v>
      </c>
      <c r="I1155" s="15" t="s">
        <v>3286</v>
      </c>
    </row>
    <row r="1156" spans="1:9" x14ac:dyDescent="0.25">
      <c r="A1156" s="15" t="s">
        <v>3285</v>
      </c>
      <c r="B1156" s="15" t="s">
        <v>5359</v>
      </c>
      <c r="C1156" s="106" t="s">
        <v>381</v>
      </c>
      <c r="D1156" s="15" t="str">
        <f t="shared" si="22"/>
        <v>1TB Stream Video Recorder (SVR)</v>
      </c>
      <c r="E1156" s="15">
        <v>1</v>
      </c>
      <c r="F1156" s="15" t="s">
        <v>3283</v>
      </c>
      <c r="G1156" s="15" t="s">
        <v>3286</v>
      </c>
      <c r="H1156" s="15" t="s">
        <v>3275</v>
      </c>
      <c r="I1156" s="15" t="s">
        <v>3286</v>
      </c>
    </row>
    <row r="1157" spans="1:9" x14ac:dyDescent="0.25">
      <c r="A1157" s="15" t="s">
        <v>3285</v>
      </c>
      <c r="B1157" s="15" t="s">
        <v>5359</v>
      </c>
      <c r="C1157" s="106" t="s">
        <v>3943</v>
      </c>
      <c r="D1157" s="15" t="str">
        <f t="shared" si="22"/>
        <v>Automation service</v>
      </c>
      <c r="E1157" s="15">
        <v>1</v>
      </c>
      <c r="F1157" s="15" t="s">
        <v>3283</v>
      </c>
      <c r="G1157" s="15" t="s">
        <v>3286</v>
      </c>
      <c r="H1157" s="15" t="s">
        <v>3275</v>
      </c>
      <c r="I1157" s="15" t="s">
        <v>3286</v>
      </c>
    </row>
    <row r="1158" spans="1:9" x14ac:dyDescent="0.25">
      <c r="A1158" s="15" t="s">
        <v>3285</v>
      </c>
      <c r="B1158" s="15" t="s">
        <v>5359</v>
      </c>
      <c r="C1158" s="106" t="s">
        <v>258</v>
      </c>
      <c r="D1158" s="15" t="str">
        <f t="shared" si="22"/>
        <v>Severe Weather notification</v>
      </c>
      <c r="E1158" s="15">
        <v>1</v>
      </c>
      <c r="F1158" s="15" t="s">
        <v>3283</v>
      </c>
      <c r="G1158" s="15" t="s">
        <v>3286</v>
      </c>
      <c r="H1158" s="15" t="s">
        <v>3275</v>
      </c>
      <c r="I1158" s="15" t="s">
        <v>3286</v>
      </c>
    </row>
    <row r="1159" spans="1:9" x14ac:dyDescent="0.25">
      <c r="A1159" s="15" t="s">
        <v>3285</v>
      </c>
      <c r="B1159" s="15" t="s">
        <v>5359</v>
      </c>
      <c r="C1159" s="106" t="s">
        <v>3691</v>
      </c>
      <c r="D1159" s="15" t="str">
        <f t="shared" si="22"/>
        <v>Video Analytics</v>
      </c>
      <c r="E1159" s="15">
        <v>1</v>
      </c>
      <c r="F1159" s="15" t="s">
        <v>3283</v>
      </c>
      <c r="G1159" s="15" t="s">
        <v>3286</v>
      </c>
      <c r="H1159" s="15" t="s">
        <v>3275</v>
      </c>
      <c r="I1159" s="15" t="s">
        <v>3286</v>
      </c>
    </row>
    <row r="1160" spans="1:9" x14ac:dyDescent="0.25">
      <c r="A1160" s="15" t="s">
        <v>3285</v>
      </c>
      <c r="B1160" s="15" t="s">
        <v>5359</v>
      </c>
      <c r="C1160" s="106" t="s">
        <v>209</v>
      </c>
      <c r="D1160" s="15" t="str">
        <f t="shared" si="22"/>
        <v>D-Link WI-FI Range Extender</v>
      </c>
      <c r="E1160" s="15">
        <v>1</v>
      </c>
      <c r="F1160" s="15" t="s">
        <v>3283</v>
      </c>
      <c r="G1160" s="15" t="s">
        <v>3286</v>
      </c>
      <c r="H1160" s="15" t="s">
        <v>3275</v>
      </c>
      <c r="I1160" s="15" t="s">
        <v>3286</v>
      </c>
    </row>
    <row r="1161" spans="1:9" x14ac:dyDescent="0.25">
      <c r="A1161" s="15" t="s">
        <v>3285</v>
      </c>
      <c r="B1161" s="15" t="s">
        <v>5361</v>
      </c>
      <c r="C1161" s="106" t="s">
        <v>4101</v>
      </c>
      <c r="D1161" s="15" t="str">
        <f t="shared" ref="D1161:D1164" si="23">VLOOKUP(C1161,masterdata,3,0)</f>
        <v>Video Service</v>
      </c>
      <c r="E1161" s="15">
        <v>1</v>
      </c>
      <c r="F1161" s="15" t="s">
        <v>3283</v>
      </c>
      <c r="G1161" s="15" t="s">
        <v>3286</v>
      </c>
      <c r="H1161" s="15" t="s">
        <v>3275</v>
      </c>
      <c r="I1161" s="15" t="s">
        <v>3286</v>
      </c>
    </row>
    <row r="1162" spans="1:9" x14ac:dyDescent="0.25">
      <c r="A1162" s="15" t="s">
        <v>3285</v>
      </c>
      <c r="B1162" s="15" t="s">
        <v>5361</v>
      </c>
      <c r="C1162" s="106" t="s">
        <v>258</v>
      </c>
      <c r="D1162" s="15" t="str">
        <f t="shared" si="23"/>
        <v>Severe Weather notification</v>
      </c>
      <c r="E1162" s="15">
        <v>1</v>
      </c>
      <c r="F1162" s="15" t="s">
        <v>3283</v>
      </c>
      <c r="G1162" s="15" t="s">
        <v>3286</v>
      </c>
      <c r="H1162" s="15" t="s">
        <v>3275</v>
      </c>
      <c r="I1162" s="15" t="s">
        <v>3286</v>
      </c>
    </row>
    <row r="1163" spans="1:9" x14ac:dyDescent="0.25">
      <c r="A1163" s="15" t="s">
        <v>3285</v>
      </c>
      <c r="B1163" s="15" t="s">
        <v>5361</v>
      </c>
      <c r="C1163" s="106" t="s">
        <v>3691</v>
      </c>
      <c r="D1163" s="15" t="str">
        <f t="shared" si="23"/>
        <v>Video Analytics</v>
      </c>
      <c r="E1163" s="15">
        <v>1</v>
      </c>
      <c r="F1163" s="15" t="s">
        <v>3283</v>
      </c>
      <c r="G1163" s="15" t="s">
        <v>3286</v>
      </c>
      <c r="H1163" s="15" t="s">
        <v>3275</v>
      </c>
      <c r="I1163" s="15" t="s">
        <v>3286</v>
      </c>
    </row>
    <row r="1164" spans="1:9" x14ac:dyDescent="0.25">
      <c r="A1164" s="15" t="s">
        <v>3285</v>
      </c>
      <c r="B1164" s="15" t="s">
        <v>5361</v>
      </c>
      <c r="C1164" s="106" t="s">
        <v>209</v>
      </c>
      <c r="D1164" s="15" t="str">
        <f t="shared" si="23"/>
        <v>D-Link WI-FI Range Extender</v>
      </c>
      <c r="E1164" s="15">
        <v>1</v>
      </c>
      <c r="F1164" s="15" t="s">
        <v>3283</v>
      </c>
      <c r="G1164" s="15" t="s">
        <v>3286</v>
      </c>
      <c r="H1164" s="15" t="s">
        <v>3275</v>
      </c>
      <c r="I1164" s="15" t="s">
        <v>3286</v>
      </c>
    </row>
    <row r="1165" spans="1:9" x14ac:dyDescent="0.25">
      <c r="A1165" s="15" t="s">
        <v>3285</v>
      </c>
      <c r="B1165" s="314" t="s">
        <v>5443</v>
      </c>
      <c r="C1165" s="106" t="s">
        <v>4101</v>
      </c>
      <c r="D1165" s="15" t="str">
        <f t="shared" ref="D1165:D1178" si="24">VLOOKUP(C1165,masterdata,3,0)</f>
        <v>Video Service</v>
      </c>
      <c r="E1165" s="15">
        <v>1</v>
      </c>
      <c r="F1165" s="15" t="s">
        <v>3283</v>
      </c>
      <c r="G1165" s="15" t="s">
        <v>3286</v>
      </c>
      <c r="H1165" s="15" t="s">
        <v>3275</v>
      </c>
      <c r="I1165" s="15" t="s">
        <v>3286</v>
      </c>
    </row>
    <row r="1166" spans="1:9" x14ac:dyDescent="0.25">
      <c r="A1166" s="15" t="s">
        <v>3285</v>
      </c>
      <c r="B1166" s="314" t="s">
        <v>5443</v>
      </c>
      <c r="C1166" s="106" t="s">
        <v>3546</v>
      </c>
      <c r="D1166" s="15" t="str">
        <f t="shared" si="24"/>
        <v>Stream Video Recorder (SVR)</v>
      </c>
      <c r="E1166" s="15">
        <v>1</v>
      </c>
      <c r="F1166" s="15" t="s">
        <v>3283</v>
      </c>
      <c r="G1166" s="15" t="s">
        <v>3286</v>
      </c>
      <c r="H1166" s="15" t="s">
        <v>3275</v>
      </c>
      <c r="I1166" s="15" t="s">
        <v>3286</v>
      </c>
    </row>
    <row r="1167" spans="1:9" x14ac:dyDescent="0.25">
      <c r="A1167" s="15" t="s">
        <v>3285</v>
      </c>
      <c r="B1167" s="15" t="s">
        <v>5443</v>
      </c>
      <c r="C1167" s="106" t="s">
        <v>381</v>
      </c>
      <c r="D1167" s="15" t="str">
        <f t="shared" si="24"/>
        <v>1TB Stream Video Recorder (SVR)</v>
      </c>
      <c r="E1167" s="15">
        <v>1</v>
      </c>
      <c r="F1167" s="15" t="s">
        <v>3283</v>
      </c>
      <c r="G1167" s="15" t="s">
        <v>3286</v>
      </c>
      <c r="H1167" s="15" t="s">
        <v>3275</v>
      </c>
      <c r="I1167" s="15" t="s">
        <v>3286</v>
      </c>
    </row>
    <row r="1168" spans="1:9" x14ac:dyDescent="0.25">
      <c r="A1168" s="15" t="s">
        <v>3285</v>
      </c>
      <c r="B1168" s="15" t="s">
        <v>5443</v>
      </c>
      <c r="C1168" s="106" t="s">
        <v>258</v>
      </c>
      <c r="D1168" s="15" t="str">
        <f t="shared" si="24"/>
        <v>Severe Weather notification</v>
      </c>
      <c r="E1168" s="15">
        <v>1</v>
      </c>
      <c r="F1168" s="15" t="s">
        <v>3283</v>
      </c>
      <c r="G1168" s="15" t="s">
        <v>3286</v>
      </c>
      <c r="H1168" s="15" t="s">
        <v>3275</v>
      </c>
      <c r="I1168" s="15" t="s">
        <v>3286</v>
      </c>
    </row>
    <row r="1169" spans="1:9" x14ac:dyDescent="0.25">
      <c r="A1169" s="15" t="s">
        <v>3285</v>
      </c>
      <c r="B1169" s="15" t="s">
        <v>5443</v>
      </c>
      <c r="C1169" s="106" t="s">
        <v>3691</v>
      </c>
      <c r="D1169" s="15" t="str">
        <f t="shared" si="24"/>
        <v>Video Analytics</v>
      </c>
      <c r="E1169" s="15">
        <v>1</v>
      </c>
      <c r="F1169" s="15" t="s">
        <v>3283</v>
      </c>
      <c r="G1169" s="15" t="s">
        <v>3286</v>
      </c>
      <c r="H1169" s="15" t="s">
        <v>3275</v>
      </c>
      <c r="I1169" s="15" t="s">
        <v>3286</v>
      </c>
    </row>
    <row r="1170" spans="1:9" x14ac:dyDescent="0.25">
      <c r="A1170" s="15" t="s">
        <v>3285</v>
      </c>
      <c r="B1170" s="15" t="s">
        <v>5443</v>
      </c>
      <c r="C1170" s="106" t="s">
        <v>209</v>
      </c>
      <c r="D1170" s="15" t="str">
        <f t="shared" si="24"/>
        <v>D-Link WI-FI Range Extender</v>
      </c>
      <c r="E1170" s="15">
        <v>1</v>
      </c>
      <c r="F1170" s="15" t="s">
        <v>3283</v>
      </c>
      <c r="G1170" s="15" t="s">
        <v>3286</v>
      </c>
      <c r="H1170" s="15" t="s">
        <v>3275</v>
      </c>
      <c r="I1170" s="15" t="s">
        <v>3286</v>
      </c>
    </row>
    <row r="1171" spans="1:9" x14ac:dyDescent="0.25">
      <c r="A1171" s="15" t="s">
        <v>3285</v>
      </c>
      <c r="B1171" s="15" t="s">
        <v>5346</v>
      </c>
      <c r="C1171" s="106" t="s">
        <v>3546</v>
      </c>
      <c r="D1171" s="15" t="str">
        <f t="shared" si="24"/>
        <v>Stream Video Recorder (SVR)</v>
      </c>
      <c r="E1171" s="15">
        <v>1</v>
      </c>
      <c r="F1171" s="15" t="s">
        <v>3283</v>
      </c>
      <c r="G1171" s="15" t="s">
        <v>3286</v>
      </c>
      <c r="H1171" s="15" t="s">
        <v>3275</v>
      </c>
      <c r="I1171" s="15" t="s">
        <v>3286</v>
      </c>
    </row>
    <row r="1172" spans="1:9" x14ac:dyDescent="0.25">
      <c r="A1172" s="15" t="s">
        <v>3285</v>
      </c>
      <c r="B1172" s="15" t="s">
        <v>5346</v>
      </c>
      <c r="C1172" s="106" t="s">
        <v>381</v>
      </c>
      <c r="D1172" s="15" t="str">
        <f t="shared" si="24"/>
        <v>1TB Stream Video Recorder (SVR)</v>
      </c>
      <c r="E1172" s="15">
        <v>1</v>
      </c>
      <c r="F1172" s="15" t="s">
        <v>3283</v>
      </c>
      <c r="G1172" s="15" t="s">
        <v>3286</v>
      </c>
      <c r="H1172" s="15" t="s">
        <v>3275</v>
      </c>
      <c r="I1172" s="15" t="s">
        <v>3286</v>
      </c>
    </row>
    <row r="1173" spans="1:9" x14ac:dyDescent="0.25">
      <c r="A1173" s="15" t="s">
        <v>3285</v>
      </c>
      <c r="B1173" s="15" t="s">
        <v>5346</v>
      </c>
      <c r="C1173" s="106" t="s">
        <v>3943</v>
      </c>
      <c r="D1173" s="15" t="str">
        <f t="shared" si="24"/>
        <v>Automation service</v>
      </c>
      <c r="E1173" s="15">
        <v>1</v>
      </c>
      <c r="F1173" s="15" t="s">
        <v>3283</v>
      </c>
      <c r="G1173" s="15" t="s">
        <v>3286</v>
      </c>
      <c r="H1173" s="15" t="s">
        <v>3275</v>
      </c>
      <c r="I1173" s="15" t="s">
        <v>3286</v>
      </c>
    </row>
    <row r="1174" spans="1:9" x14ac:dyDescent="0.25">
      <c r="A1174" s="15" t="s">
        <v>3285</v>
      </c>
      <c r="B1174" s="15" t="s">
        <v>5350</v>
      </c>
      <c r="C1174" s="106" t="s">
        <v>4101</v>
      </c>
      <c r="D1174" s="15" t="str">
        <f t="shared" si="24"/>
        <v>Video Service</v>
      </c>
      <c r="E1174" s="15">
        <v>1</v>
      </c>
      <c r="F1174" s="15" t="s">
        <v>3283</v>
      </c>
      <c r="G1174" s="15" t="s">
        <v>3286</v>
      </c>
      <c r="H1174" s="15" t="s">
        <v>3275</v>
      </c>
      <c r="I1174" s="15" t="s">
        <v>3286</v>
      </c>
    </row>
    <row r="1175" spans="1:9" x14ac:dyDescent="0.25">
      <c r="A1175" s="15" t="s">
        <v>3285</v>
      </c>
      <c r="B1175" s="15" t="s">
        <v>5350</v>
      </c>
      <c r="C1175" s="106" t="s">
        <v>3943</v>
      </c>
      <c r="D1175" s="15" t="str">
        <f t="shared" si="24"/>
        <v>Automation service</v>
      </c>
      <c r="E1175" s="15">
        <v>1</v>
      </c>
      <c r="F1175" s="15" t="s">
        <v>3283</v>
      </c>
      <c r="G1175" s="15" t="s">
        <v>3286</v>
      </c>
      <c r="H1175" s="15" t="s">
        <v>3275</v>
      </c>
      <c r="I1175" s="15" t="s">
        <v>3286</v>
      </c>
    </row>
    <row r="1176" spans="1:9" x14ac:dyDescent="0.25">
      <c r="A1176" s="15" t="s">
        <v>3285</v>
      </c>
      <c r="B1176" s="15" t="s">
        <v>5350</v>
      </c>
      <c r="C1176" s="106" t="s">
        <v>258</v>
      </c>
      <c r="D1176" s="15" t="str">
        <f t="shared" si="24"/>
        <v>Severe Weather notification</v>
      </c>
      <c r="E1176" s="15">
        <v>1</v>
      </c>
      <c r="F1176" s="15" t="s">
        <v>3283</v>
      </c>
      <c r="G1176" s="15" t="s">
        <v>3286</v>
      </c>
      <c r="H1176" s="15" t="s">
        <v>3275</v>
      </c>
      <c r="I1176" s="15" t="s">
        <v>3286</v>
      </c>
    </row>
    <row r="1177" spans="1:9" x14ac:dyDescent="0.25">
      <c r="A1177" s="15" t="s">
        <v>3285</v>
      </c>
      <c r="B1177" s="15" t="s">
        <v>5350</v>
      </c>
      <c r="C1177" s="106" t="s">
        <v>3691</v>
      </c>
      <c r="D1177" s="15" t="str">
        <f t="shared" si="24"/>
        <v>Video Analytics</v>
      </c>
      <c r="E1177" s="15">
        <v>1</v>
      </c>
      <c r="F1177" s="15" t="s">
        <v>3283</v>
      </c>
      <c r="G1177" s="15" t="s">
        <v>3286</v>
      </c>
      <c r="H1177" s="15" t="s">
        <v>3275</v>
      </c>
      <c r="I1177" s="15" t="s">
        <v>3286</v>
      </c>
    </row>
    <row r="1178" spans="1:9" x14ac:dyDescent="0.25">
      <c r="A1178" s="15" t="s">
        <v>3285</v>
      </c>
      <c r="B1178" s="15" t="s">
        <v>5350</v>
      </c>
      <c r="C1178" s="106" t="s">
        <v>209</v>
      </c>
      <c r="D1178" s="15" t="str">
        <f t="shared" si="24"/>
        <v>D-Link WI-FI Range Extender</v>
      </c>
      <c r="E1178" s="15">
        <v>1</v>
      </c>
      <c r="F1178" s="15" t="s">
        <v>3283</v>
      </c>
      <c r="G1178" s="15" t="s">
        <v>3286</v>
      </c>
      <c r="H1178" s="15" t="s">
        <v>3275</v>
      </c>
      <c r="I1178" s="15" t="s">
        <v>3286</v>
      </c>
    </row>
    <row r="1179" spans="1:9" x14ac:dyDescent="0.25">
      <c r="A1179" s="15" t="s">
        <v>3285</v>
      </c>
      <c r="B1179" s="15" t="s">
        <v>5349</v>
      </c>
      <c r="C1179" s="106" t="s">
        <v>3943</v>
      </c>
      <c r="D1179" s="15" t="str">
        <f t="shared" ref="D1179:D1193" si="25">VLOOKUP(C1179,masterdata,3,0)</f>
        <v>Automation service</v>
      </c>
      <c r="E1179" s="15">
        <v>1</v>
      </c>
      <c r="F1179" s="15" t="s">
        <v>3283</v>
      </c>
      <c r="G1179" s="15" t="s">
        <v>3286</v>
      </c>
      <c r="H1179" s="15" t="s">
        <v>3275</v>
      </c>
      <c r="I1179" s="15" t="s">
        <v>3286</v>
      </c>
    </row>
    <row r="1180" spans="1:9" x14ac:dyDescent="0.25">
      <c r="A1180" s="15" t="s">
        <v>3285</v>
      </c>
      <c r="B1180" s="15" t="s">
        <v>5349</v>
      </c>
      <c r="C1180" s="106" t="s">
        <v>258</v>
      </c>
      <c r="D1180" s="15" t="str">
        <f t="shared" si="25"/>
        <v>Severe Weather notification</v>
      </c>
      <c r="E1180" s="15">
        <v>1</v>
      </c>
      <c r="F1180" s="15" t="s">
        <v>3283</v>
      </c>
      <c r="G1180" s="15" t="s">
        <v>3286</v>
      </c>
      <c r="H1180" s="15" t="s">
        <v>3275</v>
      </c>
      <c r="I1180" s="15" t="s">
        <v>3286</v>
      </c>
    </row>
    <row r="1181" spans="1:9" x14ac:dyDescent="0.25">
      <c r="A1181" s="15" t="s">
        <v>3285</v>
      </c>
      <c r="B1181" s="15" t="s">
        <v>5349</v>
      </c>
      <c r="C1181" s="106" t="s">
        <v>3691</v>
      </c>
      <c r="D1181" s="15" t="str">
        <f t="shared" si="25"/>
        <v>Video Analytics</v>
      </c>
      <c r="E1181" s="15">
        <v>1</v>
      </c>
      <c r="F1181" s="15" t="s">
        <v>3283</v>
      </c>
      <c r="G1181" s="15" t="s">
        <v>3286</v>
      </c>
      <c r="H1181" s="15" t="s">
        <v>3275</v>
      </c>
      <c r="I1181" s="15" t="s">
        <v>3286</v>
      </c>
    </row>
    <row r="1182" spans="1:9" x14ac:dyDescent="0.25">
      <c r="A1182" s="15" t="s">
        <v>3285</v>
      </c>
      <c r="B1182" s="15" t="s">
        <v>5349</v>
      </c>
      <c r="C1182" s="106" t="s">
        <v>209</v>
      </c>
      <c r="D1182" s="15" t="str">
        <f t="shared" si="25"/>
        <v>D-Link WI-FI Range Extender</v>
      </c>
      <c r="E1182" s="15">
        <v>1</v>
      </c>
      <c r="F1182" s="15" t="s">
        <v>3283</v>
      </c>
      <c r="G1182" s="15" t="s">
        <v>3286</v>
      </c>
      <c r="H1182" s="15" t="s">
        <v>3275</v>
      </c>
      <c r="I1182" s="15" t="s">
        <v>3286</v>
      </c>
    </row>
    <row r="1183" spans="1:9" x14ac:dyDescent="0.25">
      <c r="A1183" s="15" t="s">
        <v>3285</v>
      </c>
      <c r="B1183" s="15" t="s">
        <v>5351</v>
      </c>
      <c r="C1183" s="106" t="s">
        <v>4101</v>
      </c>
      <c r="D1183" s="15" t="str">
        <f t="shared" si="25"/>
        <v>Video Service</v>
      </c>
      <c r="E1183" s="15">
        <v>1</v>
      </c>
      <c r="F1183" s="15" t="s">
        <v>3283</v>
      </c>
      <c r="G1183" s="15" t="s">
        <v>3286</v>
      </c>
      <c r="H1183" s="15" t="s">
        <v>3275</v>
      </c>
      <c r="I1183" s="15" t="s">
        <v>3286</v>
      </c>
    </row>
    <row r="1184" spans="1:9" x14ac:dyDescent="0.25">
      <c r="A1184" s="15" t="s">
        <v>3285</v>
      </c>
      <c r="B1184" s="15" t="s">
        <v>5351</v>
      </c>
      <c r="C1184" s="106" t="s">
        <v>258</v>
      </c>
      <c r="D1184" s="15" t="str">
        <f t="shared" si="25"/>
        <v>Severe Weather notification</v>
      </c>
      <c r="E1184" s="15">
        <v>1</v>
      </c>
      <c r="F1184" s="15" t="s">
        <v>3283</v>
      </c>
      <c r="G1184" s="15" t="s">
        <v>3286</v>
      </c>
      <c r="H1184" s="15" t="s">
        <v>3275</v>
      </c>
      <c r="I1184" s="15" t="s">
        <v>3286</v>
      </c>
    </row>
    <row r="1185" spans="1:9" x14ac:dyDescent="0.25">
      <c r="A1185" s="15" t="s">
        <v>3285</v>
      </c>
      <c r="B1185" s="15" t="s">
        <v>5351</v>
      </c>
      <c r="C1185" s="106" t="s">
        <v>3691</v>
      </c>
      <c r="D1185" s="15" t="str">
        <f t="shared" si="25"/>
        <v>Video Analytics</v>
      </c>
      <c r="E1185" s="15">
        <v>1</v>
      </c>
      <c r="F1185" s="15" t="s">
        <v>3283</v>
      </c>
      <c r="G1185" s="15" t="s">
        <v>3286</v>
      </c>
      <c r="H1185" s="15" t="s">
        <v>3275</v>
      </c>
      <c r="I1185" s="15" t="s">
        <v>3286</v>
      </c>
    </row>
    <row r="1186" spans="1:9" x14ac:dyDescent="0.25">
      <c r="A1186" s="15" t="s">
        <v>3285</v>
      </c>
      <c r="B1186" s="15" t="s">
        <v>5351</v>
      </c>
      <c r="C1186" s="106" t="s">
        <v>209</v>
      </c>
      <c r="D1186" s="15" t="str">
        <f t="shared" si="25"/>
        <v>D-Link WI-FI Range Extender</v>
      </c>
      <c r="E1186" s="15">
        <v>1</v>
      </c>
      <c r="F1186" s="15" t="s">
        <v>3283</v>
      </c>
      <c r="G1186" s="15" t="s">
        <v>3286</v>
      </c>
      <c r="H1186" s="15" t="s">
        <v>3275</v>
      </c>
      <c r="I1186" s="15" t="s">
        <v>3286</v>
      </c>
    </row>
    <row r="1187" spans="1:9" x14ac:dyDescent="0.25">
      <c r="A1187" s="15" t="s">
        <v>3285</v>
      </c>
      <c r="B1187" s="15" t="s">
        <v>5352</v>
      </c>
      <c r="C1187" s="106" t="s">
        <v>4101</v>
      </c>
      <c r="D1187" s="15" t="str">
        <f t="shared" si="25"/>
        <v>Video Service</v>
      </c>
      <c r="E1187" s="15">
        <v>1</v>
      </c>
      <c r="F1187" s="15" t="s">
        <v>3283</v>
      </c>
      <c r="G1187" s="15" t="s">
        <v>3286</v>
      </c>
      <c r="H1187" s="15" t="s">
        <v>3275</v>
      </c>
      <c r="I1187" s="15" t="s">
        <v>3286</v>
      </c>
    </row>
    <row r="1188" spans="1:9" x14ac:dyDescent="0.25">
      <c r="A1188" s="15" t="s">
        <v>3285</v>
      </c>
      <c r="B1188" s="15" t="s">
        <v>5352</v>
      </c>
      <c r="C1188" s="106" t="s">
        <v>3546</v>
      </c>
      <c r="D1188" s="15" t="str">
        <f t="shared" si="25"/>
        <v>Stream Video Recorder (SVR)</v>
      </c>
      <c r="E1188" s="15">
        <v>1</v>
      </c>
      <c r="F1188" s="15" t="s">
        <v>3283</v>
      </c>
      <c r="G1188" s="15" t="s">
        <v>3286</v>
      </c>
      <c r="H1188" s="15" t="s">
        <v>3275</v>
      </c>
      <c r="I1188" s="15" t="s">
        <v>3286</v>
      </c>
    </row>
    <row r="1189" spans="1:9" x14ac:dyDescent="0.25">
      <c r="A1189" s="15" t="s">
        <v>3285</v>
      </c>
      <c r="B1189" s="15" t="s">
        <v>5352</v>
      </c>
      <c r="C1189" s="106" t="s">
        <v>381</v>
      </c>
      <c r="D1189" s="15" t="str">
        <f t="shared" si="25"/>
        <v>1TB Stream Video Recorder (SVR)</v>
      </c>
      <c r="E1189" s="15">
        <v>1</v>
      </c>
      <c r="F1189" s="15" t="s">
        <v>3283</v>
      </c>
      <c r="G1189" s="15" t="s">
        <v>3286</v>
      </c>
      <c r="H1189" s="15" t="s">
        <v>3275</v>
      </c>
      <c r="I1189" s="15" t="s">
        <v>3286</v>
      </c>
    </row>
    <row r="1190" spans="1:9" x14ac:dyDescent="0.25">
      <c r="A1190" s="15" t="s">
        <v>3285</v>
      </c>
      <c r="B1190" s="15" t="s">
        <v>5352</v>
      </c>
      <c r="C1190" s="106" t="s">
        <v>3943</v>
      </c>
      <c r="D1190" s="15" t="str">
        <f t="shared" si="25"/>
        <v>Automation service</v>
      </c>
      <c r="E1190" s="15">
        <v>1</v>
      </c>
      <c r="F1190" s="15" t="s">
        <v>3283</v>
      </c>
      <c r="G1190" s="15" t="s">
        <v>3286</v>
      </c>
      <c r="H1190" s="15" t="s">
        <v>3275</v>
      </c>
      <c r="I1190" s="15" t="s">
        <v>3286</v>
      </c>
    </row>
    <row r="1191" spans="1:9" x14ac:dyDescent="0.25">
      <c r="A1191" s="15" t="s">
        <v>3285</v>
      </c>
      <c r="B1191" s="15" t="s">
        <v>5352</v>
      </c>
      <c r="C1191" s="106" t="s">
        <v>258</v>
      </c>
      <c r="D1191" s="15" t="str">
        <f t="shared" si="25"/>
        <v>Severe Weather notification</v>
      </c>
      <c r="E1191" s="15">
        <v>1</v>
      </c>
      <c r="F1191" s="15" t="s">
        <v>3283</v>
      </c>
      <c r="G1191" s="15" t="s">
        <v>3286</v>
      </c>
      <c r="H1191" s="15" t="s">
        <v>3275</v>
      </c>
      <c r="I1191" s="15" t="s">
        <v>3286</v>
      </c>
    </row>
    <row r="1192" spans="1:9" x14ac:dyDescent="0.25">
      <c r="A1192" s="15" t="s">
        <v>3285</v>
      </c>
      <c r="B1192" s="15" t="s">
        <v>5352</v>
      </c>
      <c r="C1192" s="106" t="s">
        <v>3691</v>
      </c>
      <c r="D1192" s="15" t="str">
        <f t="shared" si="25"/>
        <v>Video Analytics</v>
      </c>
      <c r="E1192" s="15">
        <v>1</v>
      </c>
      <c r="F1192" s="15" t="s">
        <v>3283</v>
      </c>
      <c r="G1192" s="15" t="s">
        <v>3286</v>
      </c>
      <c r="H1192" s="15" t="s">
        <v>3275</v>
      </c>
      <c r="I1192" s="15" t="s">
        <v>3286</v>
      </c>
    </row>
    <row r="1193" spans="1:9" x14ac:dyDescent="0.25">
      <c r="A1193" s="15" t="s">
        <v>3285</v>
      </c>
      <c r="B1193" s="15" t="s">
        <v>5352</v>
      </c>
      <c r="C1193" s="106" t="s">
        <v>209</v>
      </c>
      <c r="D1193" s="15" t="str">
        <f t="shared" si="25"/>
        <v>D-Link WI-FI Range Extender</v>
      </c>
      <c r="E1193" s="15">
        <v>1</v>
      </c>
      <c r="F1193" s="15" t="s">
        <v>3283</v>
      </c>
      <c r="G1193" s="15" t="s">
        <v>3286</v>
      </c>
      <c r="H1193" s="15" t="s">
        <v>3275</v>
      </c>
      <c r="I1193" s="15" t="s">
        <v>3286</v>
      </c>
    </row>
  </sheetData>
  <conditionalFormatting sqref="C677">
    <cfRule type="duplicateValues" dxfId="126" priority="365"/>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C1117"/>
  <sheetViews>
    <sheetView zoomScale="90" zoomScaleNormal="90" workbookViewId="0">
      <pane ySplit="1" topLeftCell="A625" activePane="bottomLeft" state="frozen"/>
      <selection pane="bottomLeft" activeCell="A635" sqref="A635"/>
    </sheetView>
  </sheetViews>
  <sheetFormatPr defaultRowHeight="15" x14ac:dyDescent="0.25"/>
  <cols>
    <col min="1" max="1" width="28.7109375" style="9" bestFit="1" customWidth="1"/>
    <col min="2" max="2" width="17.7109375" style="9" bestFit="1" customWidth="1"/>
    <col min="3" max="3" width="14.7109375" style="9" bestFit="1" customWidth="1"/>
    <col min="4" max="16384" width="9.140625" style="9"/>
  </cols>
  <sheetData>
    <row r="1" spans="1:3" x14ac:dyDescent="0.25">
      <c r="A1" s="9" t="s">
        <v>3295</v>
      </c>
      <c r="B1" s="9" t="s">
        <v>3364</v>
      </c>
      <c r="C1" s="9" t="s">
        <v>3336</v>
      </c>
    </row>
    <row r="2" spans="1:3" x14ac:dyDescent="0.25">
      <c r="A2" s="211" t="s">
        <v>926</v>
      </c>
      <c r="B2" s="9">
        <f t="shared" ref="B2:B64" si="0">VLOOKUP(A2,masterdata,7,0)</f>
        <v>7.5</v>
      </c>
      <c r="C2" s="9" t="str">
        <f t="shared" ref="C2:C64" si="1">VLOOKUP(A2,masterdata,30,0)</f>
        <v>Product</v>
      </c>
    </row>
    <row r="3" spans="1:3" x14ac:dyDescent="0.25">
      <c r="A3" s="211" t="s">
        <v>2377</v>
      </c>
      <c r="B3" s="9">
        <f t="shared" si="0"/>
        <v>7.5</v>
      </c>
      <c r="C3" s="9" t="str">
        <f t="shared" si="1"/>
        <v>Product</v>
      </c>
    </row>
    <row r="4" spans="1:3" x14ac:dyDescent="0.25">
      <c r="A4" s="211" t="s">
        <v>601</v>
      </c>
      <c r="B4" s="9">
        <f t="shared" si="0"/>
        <v>6</v>
      </c>
      <c r="C4" s="9" t="str">
        <f t="shared" si="1"/>
        <v>Product</v>
      </c>
    </row>
    <row r="5" spans="1:3" x14ac:dyDescent="0.25">
      <c r="A5" s="211" t="s">
        <v>730</v>
      </c>
      <c r="B5" s="9">
        <f t="shared" si="0"/>
        <v>75</v>
      </c>
      <c r="C5" s="9" t="str">
        <f t="shared" si="1"/>
        <v>Product Bundle</v>
      </c>
    </row>
    <row r="6" spans="1:3" x14ac:dyDescent="0.25">
      <c r="A6" s="211" t="s">
        <v>3170</v>
      </c>
      <c r="B6" s="9">
        <f t="shared" si="0"/>
        <v>7.5</v>
      </c>
      <c r="C6" s="9" t="str">
        <f t="shared" si="1"/>
        <v>Product</v>
      </c>
    </row>
    <row r="7" spans="1:3" x14ac:dyDescent="0.25">
      <c r="A7" s="211" t="s">
        <v>344</v>
      </c>
      <c r="B7" s="9">
        <f t="shared" si="0"/>
        <v>7.5</v>
      </c>
      <c r="C7" s="9" t="str">
        <f t="shared" si="1"/>
        <v>Product</v>
      </c>
    </row>
    <row r="8" spans="1:3" x14ac:dyDescent="0.25">
      <c r="A8" s="211" t="s">
        <v>208</v>
      </c>
      <c r="B8" s="9">
        <f t="shared" si="0"/>
        <v>0</v>
      </c>
      <c r="C8" s="9" t="str">
        <f t="shared" si="1"/>
        <v>Product</v>
      </c>
    </row>
    <row r="9" spans="1:3" x14ac:dyDescent="0.25">
      <c r="A9" s="211" t="s">
        <v>209</v>
      </c>
      <c r="B9" s="9">
        <f t="shared" si="0"/>
        <v>0</v>
      </c>
      <c r="C9" s="9" t="str">
        <f t="shared" si="1"/>
        <v>Product</v>
      </c>
    </row>
    <row r="10" spans="1:3" x14ac:dyDescent="0.25">
      <c r="A10" s="211" t="s">
        <v>210</v>
      </c>
      <c r="B10" s="9">
        <f t="shared" si="0"/>
        <v>0</v>
      </c>
      <c r="C10" s="9" t="str">
        <f t="shared" si="1"/>
        <v>Product</v>
      </c>
    </row>
    <row r="11" spans="1:3" x14ac:dyDescent="0.25">
      <c r="A11" s="211" t="s">
        <v>583</v>
      </c>
      <c r="B11" s="9">
        <f t="shared" si="0"/>
        <v>6</v>
      </c>
      <c r="C11" s="9" t="str">
        <f t="shared" si="1"/>
        <v>Product</v>
      </c>
    </row>
    <row r="12" spans="1:3" x14ac:dyDescent="0.25">
      <c r="A12" s="211" t="s">
        <v>3196</v>
      </c>
      <c r="B12" s="9">
        <f t="shared" si="0"/>
        <v>0</v>
      </c>
      <c r="C12" s="9" t="str">
        <f t="shared" si="1"/>
        <v>Product</v>
      </c>
    </row>
    <row r="13" spans="1:3" x14ac:dyDescent="0.25">
      <c r="A13" s="211" t="s">
        <v>2370</v>
      </c>
      <c r="B13" s="9">
        <f t="shared" si="0"/>
        <v>15</v>
      </c>
      <c r="C13" s="9" t="str">
        <f t="shared" si="1"/>
        <v>Product</v>
      </c>
    </row>
    <row r="14" spans="1:3" x14ac:dyDescent="0.25">
      <c r="A14" s="211" t="s">
        <v>2131</v>
      </c>
      <c r="B14" s="9">
        <f t="shared" si="0"/>
        <v>0</v>
      </c>
      <c r="C14" s="9" t="str">
        <f t="shared" si="1"/>
        <v>Product</v>
      </c>
    </row>
    <row r="15" spans="1:3" x14ac:dyDescent="0.25">
      <c r="A15" s="211" t="s">
        <v>234</v>
      </c>
      <c r="B15" s="9">
        <f t="shared" si="0"/>
        <v>30</v>
      </c>
      <c r="C15" s="9" t="str">
        <f t="shared" si="1"/>
        <v>Product</v>
      </c>
    </row>
    <row r="16" spans="1:3" x14ac:dyDescent="0.25">
      <c r="A16" s="211" t="s">
        <v>3120</v>
      </c>
      <c r="B16" s="9">
        <f t="shared" si="0"/>
        <v>75</v>
      </c>
      <c r="C16" s="9" t="str">
        <f t="shared" si="1"/>
        <v>Product Bundle</v>
      </c>
    </row>
    <row r="17" spans="1:3" x14ac:dyDescent="0.25">
      <c r="A17" s="211" t="s">
        <v>3539</v>
      </c>
      <c r="B17" s="9">
        <f t="shared" si="0"/>
        <v>0</v>
      </c>
      <c r="C17" s="9" t="str">
        <f t="shared" si="1"/>
        <v>Product</v>
      </c>
    </row>
    <row r="18" spans="1:3" x14ac:dyDescent="0.25">
      <c r="A18" s="211" t="s">
        <v>87</v>
      </c>
      <c r="B18" s="9">
        <f t="shared" si="0"/>
        <v>0</v>
      </c>
      <c r="C18" s="9" t="str">
        <f t="shared" si="1"/>
        <v>Product</v>
      </c>
    </row>
    <row r="19" spans="1:3" x14ac:dyDescent="0.25">
      <c r="A19" s="211" t="s">
        <v>2283</v>
      </c>
      <c r="B19" s="9">
        <f t="shared" si="0"/>
        <v>60</v>
      </c>
      <c r="C19" s="9" t="str">
        <f t="shared" si="1"/>
        <v>Product</v>
      </c>
    </row>
    <row r="20" spans="1:3" x14ac:dyDescent="0.25">
      <c r="A20" s="211" t="s">
        <v>2282</v>
      </c>
      <c r="B20" s="9">
        <f t="shared" si="0"/>
        <v>60</v>
      </c>
      <c r="C20" s="9" t="str">
        <f t="shared" si="1"/>
        <v>Product</v>
      </c>
    </row>
    <row r="21" spans="1:3" x14ac:dyDescent="0.25">
      <c r="A21" s="211" t="s">
        <v>3212</v>
      </c>
      <c r="B21" s="9">
        <f t="shared" si="0"/>
        <v>0</v>
      </c>
      <c r="C21" s="9" t="str">
        <f t="shared" si="1"/>
        <v>Product</v>
      </c>
    </row>
    <row r="22" spans="1:3" x14ac:dyDescent="0.25">
      <c r="A22" s="211" t="s">
        <v>2380</v>
      </c>
      <c r="B22" s="9">
        <f t="shared" si="0"/>
        <v>7.5</v>
      </c>
      <c r="C22" s="9" t="str">
        <f t="shared" si="1"/>
        <v>Product</v>
      </c>
    </row>
    <row r="23" spans="1:3" x14ac:dyDescent="0.25">
      <c r="A23" s="211" t="s">
        <v>51</v>
      </c>
      <c r="B23" s="9">
        <f t="shared" si="0"/>
        <v>7.5</v>
      </c>
      <c r="C23" s="9" t="str">
        <f t="shared" si="1"/>
        <v>Product</v>
      </c>
    </row>
    <row r="24" spans="1:3" x14ac:dyDescent="0.25">
      <c r="A24" s="211" t="s">
        <v>50</v>
      </c>
      <c r="B24" s="9">
        <f t="shared" si="0"/>
        <v>7.5</v>
      </c>
      <c r="C24" s="9" t="str">
        <f t="shared" si="1"/>
        <v>Product</v>
      </c>
    </row>
    <row r="25" spans="1:3" x14ac:dyDescent="0.25">
      <c r="A25" s="211" t="s">
        <v>2293</v>
      </c>
      <c r="B25" s="9">
        <f t="shared" si="0"/>
        <v>7.5</v>
      </c>
      <c r="C25" s="9" t="str">
        <f t="shared" si="1"/>
        <v>Product</v>
      </c>
    </row>
    <row r="26" spans="1:3" x14ac:dyDescent="0.25">
      <c r="A26" s="211" t="s">
        <v>49</v>
      </c>
      <c r="B26" s="9">
        <f t="shared" si="0"/>
        <v>7.5</v>
      </c>
      <c r="C26" s="9" t="str">
        <f t="shared" si="1"/>
        <v>Product</v>
      </c>
    </row>
    <row r="27" spans="1:3" x14ac:dyDescent="0.25">
      <c r="A27" s="211" t="s">
        <v>48</v>
      </c>
      <c r="B27" s="9">
        <f t="shared" si="0"/>
        <v>7.5</v>
      </c>
      <c r="C27" s="9" t="str">
        <f t="shared" si="1"/>
        <v>Product</v>
      </c>
    </row>
    <row r="28" spans="1:3" x14ac:dyDescent="0.25">
      <c r="A28" s="211" t="s">
        <v>47</v>
      </c>
      <c r="B28" s="9">
        <f t="shared" si="0"/>
        <v>7.5</v>
      </c>
      <c r="C28" s="9" t="str">
        <f t="shared" si="1"/>
        <v>Product</v>
      </c>
    </row>
    <row r="29" spans="1:3" x14ac:dyDescent="0.25">
      <c r="A29" s="211" t="s">
        <v>46</v>
      </c>
      <c r="B29" s="9">
        <f t="shared" si="0"/>
        <v>7.5</v>
      </c>
      <c r="C29" s="9" t="str">
        <f t="shared" si="1"/>
        <v>Product</v>
      </c>
    </row>
    <row r="30" spans="1:3" x14ac:dyDescent="0.25">
      <c r="A30" s="211" t="s">
        <v>45</v>
      </c>
      <c r="B30" s="9">
        <f t="shared" si="0"/>
        <v>7.5</v>
      </c>
      <c r="C30" s="9" t="str">
        <f t="shared" si="1"/>
        <v>Product</v>
      </c>
    </row>
    <row r="31" spans="1:3" x14ac:dyDescent="0.25">
      <c r="A31" s="211" t="s">
        <v>44</v>
      </c>
      <c r="B31" s="9">
        <f t="shared" si="0"/>
        <v>7.5</v>
      </c>
      <c r="C31" s="9" t="str">
        <f t="shared" si="1"/>
        <v>Product</v>
      </c>
    </row>
    <row r="32" spans="1:3" x14ac:dyDescent="0.25">
      <c r="A32" s="211" t="s">
        <v>3802</v>
      </c>
      <c r="B32" s="9">
        <f t="shared" si="0"/>
        <v>0</v>
      </c>
      <c r="C32" s="9" t="str">
        <f t="shared" si="1"/>
        <v>Product</v>
      </c>
    </row>
    <row r="33" spans="1:3" x14ac:dyDescent="0.25">
      <c r="A33" s="211" t="s">
        <v>3172</v>
      </c>
      <c r="B33" s="9">
        <f t="shared" si="0"/>
        <v>0</v>
      </c>
      <c r="C33" s="9" t="str">
        <f t="shared" si="1"/>
        <v>Product</v>
      </c>
    </row>
    <row r="34" spans="1:3" x14ac:dyDescent="0.25">
      <c r="A34" s="211" t="s">
        <v>340</v>
      </c>
      <c r="B34" s="9">
        <f t="shared" si="0"/>
        <v>0</v>
      </c>
      <c r="C34" s="9" t="str">
        <f t="shared" si="1"/>
        <v>Product</v>
      </c>
    </row>
    <row r="35" spans="1:3" x14ac:dyDescent="0.25">
      <c r="A35" s="211" t="s">
        <v>3</v>
      </c>
      <c r="B35" s="9">
        <f t="shared" si="0"/>
        <v>90</v>
      </c>
      <c r="C35" s="9" t="str">
        <f t="shared" si="1"/>
        <v>Product Bundle</v>
      </c>
    </row>
    <row r="36" spans="1:3" x14ac:dyDescent="0.25">
      <c r="A36" s="211" t="s">
        <v>2527</v>
      </c>
      <c r="B36" s="9">
        <f t="shared" si="0"/>
        <v>0</v>
      </c>
      <c r="C36" s="9" t="str">
        <f t="shared" si="1"/>
        <v>Product</v>
      </c>
    </row>
    <row r="37" spans="1:3" x14ac:dyDescent="0.25">
      <c r="A37" s="211" t="s">
        <v>2533</v>
      </c>
      <c r="B37" s="9">
        <f t="shared" si="0"/>
        <v>0</v>
      </c>
      <c r="C37" s="9" t="str">
        <f t="shared" si="1"/>
        <v>Product</v>
      </c>
    </row>
    <row r="38" spans="1:3" x14ac:dyDescent="0.25">
      <c r="A38" s="211" t="s">
        <v>3082</v>
      </c>
      <c r="B38" s="9">
        <f t="shared" si="0"/>
        <v>90</v>
      </c>
      <c r="C38" s="9" t="str">
        <f t="shared" si="1"/>
        <v>Product Bundle</v>
      </c>
    </row>
    <row r="39" spans="1:3" x14ac:dyDescent="0.25">
      <c r="A39" s="211" t="s">
        <v>3093</v>
      </c>
      <c r="B39" s="9">
        <f t="shared" si="0"/>
        <v>195</v>
      </c>
      <c r="C39" s="9" t="str">
        <f t="shared" si="1"/>
        <v>Product Bundle</v>
      </c>
    </row>
    <row r="40" spans="1:3" x14ac:dyDescent="0.25">
      <c r="A40" s="211" t="s">
        <v>3086</v>
      </c>
      <c r="B40" s="9">
        <f t="shared" si="0"/>
        <v>150</v>
      </c>
      <c r="C40" s="9" t="str">
        <f t="shared" si="1"/>
        <v>Product Bundle</v>
      </c>
    </row>
    <row r="41" spans="1:3" x14ac:dyDescent="0.25">
      <c r="A41" s="211" t="s">
        <v>3081</v>
      </c>
      <c r="B41" s="9">
        <f t="shared" si="0"/>
        <v>150</v>
      </c>
      <c r="C41" s="9" t="str">
        <f t="shared" si="1"/>
        <v>Product Bundle</v>
      </c>
    </row>
    <row r="42" spans="1:3" x14ac:dyDescent="0.25">
      <c r="A42" s="211" t="s">
        <v>3089</v>
      </c>
      <c r="B42" s="9">
        <f t="shared" si="0"/>
        <v>285</v>
      </c>
      <c r="C42" s="9" t="str">
        <f t="shared" si="1"/>
        <v>Product Bundle</v>
      </c>
    </row>
    <row r="43" spans="1:3" x14ac:dyDescent="0.25">
      <c r="A43" s="211" t="s">
        <v>3085</v>
      </c>
      <c r="B43" s="9">
        <f t="shared" si="0"/>
        <v>195</v>
      </c>
      <c r="C43" s="9" t="str">
        <f t="shared" si="1"/>
        <v>Product Bundle</v>
      </c>
    </row>
    <row r="44" spans="1:3" x14ac:dyDescent="0.25">
      <c r="A44" s="211" t="s">
        <v>3083</v>
      </c>
      <c r="B44" s="9">
        <f t="shared" si="0"/>
        <v>90</v>
      </c>
      <c r="C44" s="9" t="str">
        <f t="shared" si="1"/>
        <v>Product Bundle</v>
      </c>
    </row>
    <row r="45" spans="1:3" x14ac:dyDescent="0.25">
      <c r="A45" s="211" t="s">
        <v>3095</v>
      </c>
      <c r="B45" s="9">
        <f t="shared" si="0"/>
        <v>270</v>
      </c>
      <c r="C45" s="9" t="str">
        <f t="shared" si="1"/>
        <v>Product Bundle</v>
      </c>
    </row>
    <row r="46" spans="1:3" x14ac:dyDescent="0.25">
      <c r="A46" s="211" t="s">
        <v>3087</v>
      </c>
      <c r="B46" s="9">
        <f t="shared" si="0"/>
        <v>150</v>
      </c>
      <c r="C46" s="9" t="str">
        <f t="shared" si="1"/>
        <v>Product Bundle</v>
      </c>
    </row>
    <row r="47" spans="1:3" x14ac:dyDescent="0.25">
      <c r="A47" s="211" t="s">
        <v>3169</v>
      </c>
      <c r="B47" s="9">
        <f t="shared" si="0"/>
        <v>0</v>
      </c>
      <c r="C47" s="9" t="str">
        <f t="shared" si="1"/>
        <v>Product</v>
      </c>
    </row>
    <row r="48" spans="1:3" x14ac:dyDescent="0.25">
      <c r="A48" s="211" t="s">
        <v>3194</v>
      </c>
      <c r="B48" s="9">
        <f t="shared" si="0"/>
        <v>0</v>
      </c>
      <c r="C48" s="9" t="str">
        <f t="shared" si="1"/>
        <v>Product</v>
      </c>
    </row>
    <row r="49" spans="1:3" x14ac:dyDescent="0.25">
      <c r="A49" s="211" t="s">
        <v>898</v>
      </c>
      <c r="B49" s="9">
        <f t="shared" si="0"/>
        <v>90</v>
      </c>
      <c r="C49" s="9" t="str">
        <f t="shared" si="1"/>
        <v>Product</v>
      </c>
    </row>
    <row r="50" spans="1:3" x14ac:dyDescent="0.25">
      <c r="A50" s="211" t="s">
        <v>896</v>
      </c>
      <c r="B50" s="9">
        <f t="shared" si="0"/>
        <v>90</v>
      </c>
      <c r="C50" s="9" t="str">
        <f t="shared" si="1"/>
        <v>Product</v>
      </c>
    </row>
    <row r="51" spans="1:3" x14ac:dyDescent="0.25">
      <c r="A51" s="211" t="s">
        <v>212</v>
      </c>
      <c r="B51" s="9">
        <f t="shared" si="0"/>
        <v>90</v>
      </c>
      <c r="C51" s="9" t="str">
        <f t="shared" si="1"/>
        <v>Product</v>
      </c>
    </row>
    <row r="52" spans="1:3" x14ac:dyDescent="0.25">
      <c r="A52" s="211" t="s">
        <v>2104</v>
      </c>
      <c r="B52" s="9">
        <f t="shared" si="0"/>
        <v>7.5</v>
      </c>
      <c r="C52" s="9" t="str">
        <f t="shared" si="1"/>
        <v>Product</v>
      </c>
    </row>
    <row r="53" spans="1:3" x14ac:dyDescent="0.25">
      <c r="A53" s="211" t="s">
        <v>258</v>
      </c>
      <c r="B53" s="9">
        <f t="shared" si="0"/>
        <v>0</v>
      </c>
      <c r="C53" s="9" t="str">
        <f t="shared" si="1"/>
        <v>Product</v>
      </c>
    </row>
    <row r="54" spans="1:3" x14ac:dyDescent="0.25">
      <c r="A54" s="211" t="s">
        <v>2570</v>
      </c>
      <c r="B54" s="9">
        <f t="shared" si="0"/>
        <v>0</v>
      </c>
      <c r="C54" s="9" t="str">
        <f t="shared" si="1"/>
        <v>Product</v>
      </c>
    </row>
    <row r="55" spans="1:3" x14ac:dyDescent="0.25">
      <c r="A55" s="211" t="s">
        <v>2565</v>
      </c>
      <c r="B55" s="9">
        <f t="shared" si="0"/>
        <v>0</v>
      </c>
      <c r="C55" s="9" t="str">
        <f t="shared" si="1"/>
        <v>Product</v>
      </c>
    </row>
    <row r="56" spans="1:3" x14ac:dyDescent="0.25">
      <c r="A56" s="211" t="s">
        <v>923</v>
      </c>
      <c r="B56" s="9">
        <f t="shared" si="0"/>
        <v>7.5</v>
      </c>
      <c r="C56" s="9" t="str">
        <f t="shared" si="1"/>
        <v>Product</v>
      </c>
    </row>
    <row r="57" spans="1:3" x14ac:dyDescent="0.25">
      <c r="A57" s="211" t="s">
        <v>3210</v>
      </c>
      <c r="B57" s="9">
        <f t="shared" si="0"/>
        <v>0</v>
      </c>
      <c r="C57" s="9" t="str">
        <f t="shared" si="1"/>
        <v>Product</v>
      </c>
    </row>
    <row r="58" spans="1:3" x14ac:dyDescent="0.25">
      <c r="A58" s="211" t="s">
        <v>3208</v>
      </c>
      <c r="B58" s="9">
        <f t="shared" si="0"/>
        <v>0</v>
      </c>
      <c r="C58" s="9" t="str">
        <f t="shared" si="1"/>
        <v>Product</v>
      </c>
    </row>
    <row r="59" spans="1:3" x14ac:dyDescent="0.25">
      <c r="A59" s="211" t="s">
        <v>3206</v>
      </c>
      <c r="B59" s="9">
        <f t="shared" si="0"/>
        <v>0</v>
      </c>
      <c r="C59" s="9" t="str">
        <f t="shared" si="1"/>
        <v>Product</v>
      </c>
    </row>
    <row r="60" spans="1:3" x14ac:dyDescent="0.25">
      <c r="A60" s="211" t="s">
        <v>3202</v>
      </c>
      <c r="B60" s="9">
        <f t="shared" si="0"/>
        <v>0</v>
      </c>
      <c r="C60" s="9" t="str">
        <f t="shared" si="1"/>
        <v>Product</v>
      </c>
    </row>
    <row r="61" spans="1:3" x14ac:dyDescent="0.25">
      <c r="A61" s="211" t="s">
        <v>979</v>
      </c>
      <c r="B61" s="9">
        <f t="shared" si="0"/>
        <v>0</v>
      </c>
      <c r="C61" s="9" t="str">
        <f t="shared" si="1"/>
        <v>Product</v>
      </c>
    </row>
    <row r="62" spans="1:3" x14ac:dyDescent="0.25">
      <c r="A62" s="211" t="s">
        <v>2585</v>
      </c>
      <c r="B62" s="9">
        <f t="shared" si="0"/>
        <v>0</v>
      </c>
      <c r="C62" s="9" t="str">
        <f t="shared" si="1"/>
        <v>Product</v>
      </c>
    </row>
    <row r="63" spans="1:3" x14ac:dyDescent="0.25">
      <c r="A63" s="211" t="s">
        <v>614</v>
      </c>
      <c r="B63" s="9">
        <f t="shared" si="0"/>
        <v>6</v>
      </c>
      <c r="C63" s="9" t="str">
        <f t="shared" si="1"/>
        <v>Product</v>
      </c>
    </row>
    <row r="64" spans="1:3" x14ac:dyDescent="0.25">
      <c r="A64" s="211" t="s">
        <v>725</v>
      </c>
      <c r="B64" s="9">
        <f t="shared" si="0"/>
        <v>90</v>
      </c>
      <c r="C64" s="9" t="str">
        <f t="shared" si="1"/>
        <v>Product Bundle</v>
      </c>
    </row>
    <row r="65" spans="1:3" x14ac:dyDescent="0.25">
      <c r="A65" s="211" t="s">
        <v>3341</v>
      </c>
      <c r="B65" s="9">
        <f t="shared" ref="B65:B128" si="2">VLOOKUP(A65,masterdata,7,0)</f>
        <v>90</v>
      </c>
      <c r="C65" s="9" t="str">
        <f t="shared" ref="C65:C128" si="3">VLOOKUP(A65,masterdata,30,0)</f>
        <v>Product Bundle</v>
      </c>
    </row>
    <row r="66" spans="1:3" x14ac:dyDescent="0.25">
      <c r="A66" s="211" t="s">
        <v>3346</v>
      </c>
      <c r="B66" s="9">
        <f t="shared" si="2"/>
        <v>135</v>
      </c>
      <c r="C66" s="9" t="str">
        <f t="shared" si="3"/>
        <v>Product Bundle</v>
      </c>
    </row>
    <row r="67" spans="1:3" x14ac:dyDescent="0.25">
      <c r="A67" s="211" t="s">
        <v>3340</v>
      </c>
      <c r="B67" s="9">
        <f t="shared" si="2"/>
        <v>135</v>
      </c>
      <c r="C67" s="9" t="str">
        <f t="shared" si="3"/>
        <v>Product Bundle</v>
      </c>
    </row>
    <row r="68" spans="1:3" x14ac:dyDescent="0.25">
      <c r="A68" s="211" t="s">
        <v>729</v>
      </c>
      <c r="B68" s="9">
        <f t="shared" si="2"/>
        <v>135</v>
      </c>
      <c r="C68" s="9" t="str">
        <f t="shared" si="3"/>
        <v>Product Bundle</v>
      </c>
    </row>
    <row r="69" spans="1:3" x14ac:dyDescent="0.25">
      <c r="A69" s="211" t="s">
        <v>727</v>
      </c>
      <c r="B69" s="9">
        <f t="shared" si="2"/>
        <v>180</v>
      </c>
      <c r="C69" s="9" t="str">
        <f t="shared" si="3"/>
        <v>Product Bundle</v>
      </c>
    </row>
    <row r="70" spans="1:3" x14ac:dyDescent="0.25">
      <c r="A70" s="211" t="s">
        <v>403</v>
      </c>
      <c r="B70" s="9">
        <f t="shared" si="2"/>
        <v>30</v>
      </c>
      <c r="C70" s="9" t="str">
        <f t="shared" si="3"/>
        <v>Product</v>
      </c>
    </row>
    <row r="71" spans="1:3" x14ac:dyDescent="0.25">
      <c r="A71" s="211" t="s">
        <v>853</v>
      </c>
      <c r="B71" s="9">
        <f t="shared" si="2"/>
        <v>90</v>
      </c>
      <c r="C71" s="9" t="str">
        <f t="shared" si="3"/>
        <v>Product</v>
      </c>
    </row>
    <row r="72" spans="1:3" x14ac:dyDescent="0.25">
      <c r="A72" s="211" t="s">
        <v>290</v>
      </c>
      <c r="B72" s="9">
        <f t="shared" si="2"/>
        <v>90</v>
      </c>
      <c r="C72" s="9" t="str">
        <f t="shared" si="3"/>
        <v>Product</v>
      </c>
    </row>
    <row r="73" spans="1:3" x14ac:dyDescent="0.25">
      <c r="A73" s="211" t="s">
        <v>3792</v>
      </c>
      <c r="B73" s="9">
        <f t="shared" si="2"/>
        <v>90</v>
      </c>
      <c r="C73" s="9" t="str">
        <f t="shared" si="3"/>
        <v>Product</v>
      </c>
    </row>
    <row r="74" spans="1:3" x14ac:dyDescent="0.25">
      <c r="A74" s="211" t="s">
        <v>852</v>
      </c>
      <c r="B74" s="9">
        <f t="shared" si="2"/>
        <v>90</v>
      </c>
      <c r="C74" s="9" t="str">
        <f t="shared" si="3"/>
        <v>Product</v>
      </c>
    </row>
    <row r="75" spans="1:3" x14ac:dyDescent="0.25">
      <c r="A75" s="211" t="s">
        <v>851</v>
      </c>
      <c r="B75" s="9">
        <f t="shared" si="2"/>
        <v>90</v>
      </c>
      <c r="C75" s="9" t="str">
        <f t="shared" si="3"/>
        <v>Product</v>
      </c>
    </row>
    <row r="76" spans="1:3" x14ac:dyDescent="0.25">
      <c r="A76" s="211" t="s">
        <v>724</v>
      </c>
      <c r="B76" s="9">
        <f t="shared" si="2"/>
        <v>90</v>
      </c>
      <c r="C76" s="9" t="str">
        <f t="shared" si="3"/>
        <v>Product Bundle</v>
      </c>
    </row>
    <row r="77" spans="1:3" x14ac:dyDescent="0.25">
      <c r="A77" s="211" t="s">
        <v>3347</v>
      </c>
      <c r="B77" s="9">
        <f t="shared" si="2"/>
        <v>90</v>
      </c>
      <c r="C77" s="9" t="str">
        <f t="shared" si="3"/>
        <v>Product Bundle</v>
      </c>
    </row>
    <row r="78" spans="1:3" x14ac:dyDescent="0.25">
      <c r="A78" s="211" t="s">
        <v>3343</v>
      </c>
      <c r="B78" s="9">
        <f t="shared" si="2"/>
        <v>135</v>
      </c>
      <c r="C78" s="9" t="str">
        <f t="shared" si="3"/>
        <v>Product Bundle</v>
      </c>
    </row>
    <row r="79" spans="1:3" x14ac:dyDescent="0.25">
      <c r="A79" s="211" t="s">
        <v>3344</v>
      </c>
      <c r="B79" s="9">
        <f t="shared" si="2"/>
        <v>135</v>
      </c>
      <c r="C79" s="9" t="str">
        <f t="shared" si="3"/>
        <v>Product Bundle</v>
      </c>
    </row>
    <row r="80" spans="1:3" x14ac:dyDescent="0.25">
      <c r="A80" s="211" t="s">
        <v>728</v>
      </c>
      <c r="B80" s="9">
        <f t="shared" si="2"/>
        <v>135</v>
      </c>
      <c r="C80" s="9" t="str">
        <f t="shared" si="3"/>
        <v>Product Bundle</v>
      </c>
    </row>
    <row r="81" spans="1:3" x14ac:dyDescent="0.25">
      <c r="A81" s="211" t="s">
        <v>726</v>
      </c>
      <c r="B81" s="9">
        <f t="shared" si="2"/>
        <v>180</v>
      </c>
      <c r="C81" s="9" t="str">
        <f t="shared" si="3"/>
        <v>Product Bundle</v>
      </c>
    </row>
    <row r="82" spans="1:3" x14ac:dyDescent="0.25">
      <c r="A82" s="211" t="s">
        <v>293</v>
      </c>
      <c r="B82" s="9">
        <f t="shared" si="2"/>
        <v>120</v>
      </c>
      <c r="C82" s="9" t="str">
        <f t="shared" si="3"/>
        <v>Product Bundle</v>
      </c>
    </row>
    <row r="83" spans="1:3" x14ac:dyDescent="0.25">
      <c r="A83" s="211" t="s">
        <v>3348</v>
      </c>
      <c r="B83" s="9">
        <f t="shared" si="2"/>
        <v>120</v>
      </c>
      <c r="C83" s="9" t="str">
        <f t="shared" si="3"/>
        <v>Product Bundle</v>
      </c>
    </row>
    <row r="84" spans="1:3" x14ac:dyDescent="0.25">
      <c r="A84" s="211" t="s">
        <v>2756</v>
      </c>
      <c r="B84" s="9">
        <f t="shared" si="2"/>
        <v>0</v>
      </c>
      <c r="C84" s="9" t="str">
        <f t="shared" si="3"/>
        <v>Product</v>
      </c>
    </row>
    <row r="85" spans="1:3" x14ac:dyDescent="0.25">
      <c r="A85" s="211" t="s">
        <v>3345</v>
      </c>
      <c r="B85" s="9">
        <f t="shared" si="2"/>
        <v>150</v>
      </c>
      <c r="C85" s="9" t="str">
        <f t="shared" si="3"/>
        <v>Product Bundle</v>
      </c>
    </row>
    <row r="86" spans="1:3" x14ac:dyDescent="0.25">
      <c r="A86" s="211" t="s">
        <v>3342</v>
      </c>
      <c r="B86" s="9">
        <f t="shared" si="2"/>
        <v>150</v>
      </c>
      <c r="C86" s="9" t="str">
        <f t="shared" si="3"/>
        <v>Product Bundle</v>
      </c>
    </row>
    <row r="87" spans="1:3" x14ac:dyDescent="0.25">
      <c r="A87" s="211" t="s">
        <v>295</v>
      </c>
      <c r="B87" s="9">
        <f t="shared" si="2"/>
        <v>150</v>
      </c>
      <c r="C87" s="9" t="str">
        <f t="shared" si="3"/>
        <v>Product Bundle</v>
      </c>
    </row>
    <row r="88" spans="1:3" x14ac:dyDescent="0.25">
      <c r="A88" s="211" t="s">
        <v>298</v>
      </c>
      <c r="B88" s="9">
        <f t="shared" si="2"/>
        <v>195</v>
      </c>
      <c r="C88" s="9" t="str">
        <f t="shared" si="3"/>
        <v>Product Bundle</v>
      </c>
    </row>
    <row r="89" spans="1:3" x14ac:dyDescent="0.25">
      <c r="A89" s="211" t="s">
        <v>2612</v>
      </c>
      <c r="B89" s="9">
        <f t="shared" si="2"/>
        <v>0</v>
      </c>
      <c r="C89" s="9" t="str">
        <f t="shared" si="3"/>
        <v>Product</v>
      </c>
    </row>
    <row r="90" spans="1:3" x14ac:dyDescent="0.25">
      <c r="A90" s="211" t="s">
        <v>128</v>
      </c>
      <c r="B90" s="9">
        <f t="shared" si="2"/>
        <v>0</v>
      </c>
      <c r="C90" s="9" t="str">
        <f t="shared" si="3"/>
        <v>Product</v>
      </c>
    </row>
    <row r="91" spans="1:3" x14ac:dyDescent="0.25">
      <c r="A91" s="211" t="s">
        <v>3549</v>
      </c>
      <c r="B91" s="9">
        <f t="shared" si="2"/>
        <v>0</v>
      </c>
      <c r="C91" s="9" t="str">
        <f t="shared" si="3"/>
        <v>Product</v>
      </c>
    </row>
    <row r="92" spans="1:3" x14ac:dyDescent="0.25">
      <c r="A92" s="211" t="s">
        <v>269</v>
      </c>
      <c r="B92" s="9">
        <f t="shared" si="2"/>
        <v>90</v>
      </c>
      <c r="C92" s="9" t="str">
        <f t="shared" si="3"/>
        <v>Product Bundle</v>
      </c>
    </row>
    <row r="93" spans="1:3" x14ac:dyDescent="0.25">
      <c r="A93" s="211" t="s">
        <v>267</v>
      </c>
      <c r="B93" s="9">
        <f t="shared" si="2"/>
        <v>90</v>
      </c>
      <c r="C93" s="9" t="str">
        <f t="shared" si="3"/>
        <v>Product Bundle</v>
      </c>
    </row>
    <row r="94" spans="1:3" x14ac:dyDescent="0.25">
      <c r="A94" s="211" t="s">
        <v>265</v>
      </c>
      <c r="B94" s="9">
        <f t="shared" si="2"/>
        <v>150</v>
      </c>
      <c r="C94" s="9" t="str">
        <f t="shared" si="3"/>
        <v>Product Bundle</v>
      </c>
    </row>
    <row r="95" spans="1:3" x14ac:dyDescent="0.25">
      <c r="A95" s="211" t="s">
        <v>256</v>
      </c>
      <c r="B95" s="9">
        <f t="shared" si="2"/>
        <v>90</v>
      </c>
      <c r="C95" s="9" t="str">
        <f t="shared" si="3"/>
        <v>Product Bundle</v>
      </c>
    </row>
    <row r="96" spans="1:3" x14ac:dyDescent="0.25">
      <c r="A96" s="211" t="s">
        <v>237</v>
      </c>
      <c r="B96" s="9">
        <f t="shared" si="2"/>
        <v>90</v>
      </c>
      <c r="C96" s="9" t="str">
        <f t="shared" si="3"/>
        <v>Product Bundle</v>
      </c>
    </row>
    <row r="97" spans="1:3" x14ac:dyDescent="0.25">
      <c r="A97" s="211" t="s">
        <v>236</v>
      </c>
      <c r="B97" s="9">
        <f t="shared" si="2"/>
        <v>90</v>
      </c>
      <c r="C97" s="9" t="str">
        <f t="shared" si="3"/>
        <v>Product Bundle</v>
      </c>
    </row>
    <row r="98" spans="1:3" x14ac:dyDescent="0.25">
      <c r="A98" s="211" t="s">
        <v>241</v>
      </c>
      <c r="B98" s="9">
        <f t="shared" si="2"/>
        <v>150</v>
      </c>
      <c r="C98" s="9" t="str">
        <f t="shared" si="3"/>
        <v>Product Bundle</v>
      </c>
    </row>
    <row r="99" spans="1:3" x14ac:dyDescent="0.25">
      <c r="A99" s="211" t="s">
        <v>245</v>
      </c>
      <c r="B99" s="9">
        <f t="shared" si="2"/>
        <v>150</v>
      </c>
      <c r="C99" s="9" t="str">
        <f t="shared" si="3"/>
        <v>Product Bundle</v>
      </c>
    </row>
    <row r="100" spans="1:3" x14ac:dyDescent="0.25">
      <c r="A100" s="211" t="s">
        <v>3533</v>
      </c>
      <c r="B100" s="9">
        <f t="shared" si="2"/>
        <v>150</v>
      </c>
      <c r="C100" s="9" t="str">
        <f t="shared" si="3"/>
        <v>Product Bundle</v>
      </c>
    </row>
    <row r="101" spans="1:3" x14ac:dyDescent="0.25">
      <c r="A101" s="211" t="s">
        <v>288</v>
      </c>
      <c r="B101" s="9">
        <f t="shared" si="2"/>
        <v>240</v>
      </c>
      <c r="C101" s="9" t="str">
        <f t="shared" si="3"/>
        <v>Product Bundle</v>
      </c>
    </row>
    <row r="102" spans="1:3" x14ac:dyDescent="0.25">
      <c r="A102" s="211" t="s">
        <v>263</v>
      </c>
      <c r="B102" s="9">
        <f t="shared" si="2"/>
        <v>150</v>
      </c>
      <c r="C102" s="9" t="str">
        <f t="shared" si="3"/>
        <v>Product Bundle</v>
      </c>
    </row>
    <row r="103" spans="1:3" x14ac:dyDescent="0.25">
      <c r="A103" s="211" t="s">
        <v>254</v>
      </c>
      <c r="B103" s="9">
        <f t="shared" si="2"/>
        <v>90</v>
      </c>
      <c r="C103" s="9" t="str">
        <f t="shared" si="3"/>
        <v>Product Bundle</v>
      </c>
    </row>
    <row r="104" spans="1:3" x14ac:dyDescent="0.25">
      <c r="A104" s="211" t="s">
        <v>287</v>
      </c>
      <c r="B104" s="9">
        <f t="shared" si="2"/>
        <v>210</v>
      </c>
      <c r="C104" s="9" t="str">
        <f t="shared" si="3"/>
        <v>Product Bundle</v>
      </c>
    </row>
    <row r="105" spans="1:3" x14ac:dyDescent="0.25">
      <c r="A105" s="211" t="s">
        <v>223</v>
      </c>
      <c r="B105" s="9">
        <f t="shared" si="2"/>
        <v>90</v>
      </c>
      <c r="C105" s="9" t="str">
        <f t="shared" si="3"/>
        <v>Product Bundle</v>
      </c>
    </row>
    <row r="106" spans="1:3" x14ac:dyDescent="0.25">
      <c r="A106" s="211" t="s">
        <v>220</v>
      </c>
      <c r="B106" s="9">
        <f t="shared" si="2"/>
        <v>90</v>
      </c>
      <c r="C106" s="9" t="str">
        <f t="shared" si="3"/>
        <v>Product Bundle</v>
      </c>
    </row>
    <row r="107" spans="1:3" x14ac:dyDescent="0.25">
      <c r="A107" s="211" t="s">
        <v>261</v>
      </c>
      <c r="B107" s="9">
        <f t="shared" si="2"/>
        <v>150</v>
      </c>
      <c r="C107" s="9" t="str">
        <f t="shared" si="3"/>
        <v>Product Bundle</v>
      </c>
    </row>
    <row r="108" spans="1:3" x14ac:dyDescent="0.25">
      <c r="A108" s="211" t="s">
        <v>253</v>
      </c>
      <c r="B108" s="9">
        <f t="shared" si="2"/>
        <v>90</v>
      </c>
      <c r="C108" s="9" t="str">
        <f t="shared" si="3"/>
        <v>Product Bundle</v>
      </c>
    </row>
    <row r="109" spans="1:3" x14ac:dyDescent="0.25">
      <c r="A109" s="211" t="s">
        <v>274</v>
      </c>
      <c r="B109" s="9">
        <f t="shared" si="2"/>
        <v>210</v>
      </c>
      <c r="C109" s="9" t="str">
        <f t="shared" si="3"/>
        <v>Product Bundle</v>
      </c>
    </row>
    <row r="110" spans="1:3" x14ac:dyDescent="0.25">
      <c r="A110" s="211" t="s">
        <v>217</v>
      </c>
      <c r="B110" s="9">
        <f t="shared" si="2"/>
        <v>90</v>
      </c>
      <c r="C110" s="9" t="str">
        <f t="shared" si="3"/>
        <v>Product Bundle</v>
      </c>
    </row>
    <row r="111" spans="1:3" x14ac:dyDescent="0.25">
      <c r="A111" s="211" t="s">
        <v>233</v>
      </c>
      <c r="B111" s="9">
        <f t="shared" si="2"/>
        <v>90</v>
      </c>
      <c r="C111" s="9" t="str">
        <f t="shared" si="3"/>
        <v>Product Bundle</v>
      </c>
    </row>
    <row r="112" spans="1:3" x14ac:dyDescent="0.25">
      <c r="A112" s="211" t="s">
        <v>228</v>
      </c>
      <c r="B112" s="9">
        <f t="shared" si="2"/>
        <v>90</v>
      </c>
      <c r="C112" s="9" t="str">
        <f t="shared" si="3"/>
        <v>Product Bundle</v>
      </c>
    </row>
    <row r="113" spans="1:3" x14ac:dyDescent="0.25">
      <c r="A113" s="211" t="s">
        <v>262</v>
      </c>
      <c r="B113" s="9">
        <f t="shared" si="2"/>
        <v>210</v>
      </c>
      <c r="C113" s="9" t="str">
        <f t="shared" si="3"/>
        <v>Product Bundle</v>
      </c>
    </row>
    <row r="114" spans="1:3" x14ac:dyDescent="0.25">
      <c r="A114" s="211" t="s">
        <v>275</v>
      </c>
      <c r="B114" s="9">
        <f t="shared" si="2"/>
        <v>240</v>
      </c>
      <c r="C114" s="9" t="str">
        <f t="shared" si="3"/>
        <v>Product Bundle</v>
      </c>
    </row>
    <row r="115" spans="1:3" x14ac:dyDescent="0.25">
      <c r="A115" s="211" t="s">
        <v>3532</v>
      </c>
      <c r="B115" s="9">
        <f t="shared" si="2"/>
        <v>7.5</v>
      </c>
      <c r="C115" s="9" t="str">
        <f t="shared" si="3"/>
        <v>Product</v>
      </c>
    </row>
    <row r="116" spans="1:3" x14ac:dyDescent="0.25">
      <c r="A116" s="211" t="s">
        <v>3071</v>
      </c>
      <c r="B116" s="9">
        <f t="shared" si="2"/>
        <v>0</v>
      </c>
      <c r="C116" s="9" t="str">
        <f t="shared" si="3"/>
        <v>Product</v>
      </c>
    </row>
    <row r="117" spans="1:3" x14ac:dyDescent="0.25">
      <c r="A117" s="211" t="s">
        <v>3072</v>
      </c>
      <c r="B117" s="9">
        <f t="shared" si="2"/>
        <v>0</v>
      </c>
      <c r="C117" s="9" t="str">
        <f t="shared" si="3"/>
        <v>Product</v>
      </c>
    </row>
    <row r="118" spans="1:3" x14ac:dyDescent="0.25">
      <c r="A118" s="211" t="s">
        <v>1041</v>
      </c>
      <c r="B118" s="9">
        <f t="shared" si="2"/>
        <v>7.5</v>
      </c>
      <c r="C118" s="9" t="str">
        <f t="shared" si="3"/>
        <v>Product</v>
      </c>
    </row>
    <row r="119" spans="1:3" x14ac:dyDescent="0.25">
      <c r="A119" s="211" t="s">
        <v>1044</v>
      </c>
      <c r="B119" s="9">
        <f t="shared" si="2"/>
        <v>7.5</v>
      </c>
      <c r="C119" s="9" t="str">
        <f t="shared" si="3"/>
        <v>Product</v>
      </c>
    </row>
    <row r="120" spans="1:3" x14ac:dyDescent="0.25">
      <c r="A120" s="211" t="s">
        <v>1048</v>
      </c>
      <c r="B120" s="9">
        <f t="shared" si="2"/>
        <v>7.5</v>
      </c>
      <c r="C120" s="9" t="str">
        <f t="shared" si="3"/>
        <v>Product</v>
      </c>
    </row>
    <row r="121" spans="1:3" x14ac:dyDescent="0.25">
      <c r="A121" s="211" t="s">
        <v>1043</v>
      </c>
      <c r="B121" s="9">
        <f t="shared" si="2"/>
        <v>7.5</v>
      </c>
      <c r="C121" s="9" t="str">
        <f t="shared" si="3"/>
        <v>Product</v>
      </c>
    </row>
    <row r="122" spans="1:3" x14ac:dyDescent="0.25">
      <c r="A122" s="211" t="s">
        <v>1050</v>
      </c>
      <c r="B122" s="9">
        <f t="shared" si="2"/>
        <v>7.5</v>
      </c>
      <c r="C122" s="9" t="str">
        <f t="shared" si="3"/>
        <v>Product</v>
      </c>
    </row>
    <row r="123" spans="1:3" x14ac:dyDescent="0.25">
      <c r="A123" s="211" t="s">
        <v>1045</v>
      </c>
      <c r="B123" s="9">
        <f t="shared" si="2"/>
        <v>7.5</v>
      </c>
      <c r="C123" s="9" t="str">
        <f t="shared" si="3"/>
        <v>Product</v>
      </c>
    </row>
    <row r="124" spans="1:3" x14ac:dyDescent="0.25">
      <c r="A124" s="211" t="s">
        <v>1042</v>
      </c>
      <c r="B124" s="9">
        <f t="shared" si="2"/>
        <v>7.5</v>
      </c>
      <c r="C124" s="9" t="str">
        <f t="shared" si="3"/>
        <v>Product</v>
      </c>
    </row>
    <row r="125" spans="1:3" x14ac:dyDescent="0.25">
      <c r="A125" s="211" t="s">
        <v>3077</v>
      </c>
      <c r="B125" s="9">
        <f t="shared" si="2"/>
        <v>0</v>
      </c>
      <c r="C125" s="9" t="str">
        <f t="shared" si="3"/>
        <v>Product</v>
      </c>
    </row>
    <row r="126" spans="1:3" x14ac:dyDescent="0.25">
      <c r="A126" s="211" t="s">
        <v>3076</v>
      </c>
      <c r="B126" s="9">
        <f t="shared" si="2"/>
        <v>0</v>
      </c>
      <c r="C126" s="9" t="str">
        <f t="shared" si="3"/>
        <v>Product</v>
      </c>
    </row>
    <row r="127" spans="1:3" x14ac:dyDescent="0.25">
      <c r="A127" s="211" t="s">
        <v>3843</v>
      </c>
      <c r="B127" s="9">
        <f t="shared" si="2"/>
        <v>0</v>
      </c>
      <c r="C127" s="9" t="str">
        <f t="shared" si="3"/>
        <v>Product</v>
      </c>
    </row>
    <row r="128" spans="1:3" x14ac:dyDescent="0.25">
      <c r="A128" s="211" t="s">
        <v>933</v>
      </c>
      <c r="B128" s="9">
        <f t="shared" si="2"/>
        <v>7.5</v>
      </c>
      <c r="C128" s="9" t="str">
        <f t="shared" si="3"/>
        <v>Product</v>
      </c>
    </row>
    <row r="129" spans="1:3" x14ac:dyDescent="0.25">
      <c r="A129" s="211" t="s">
        <v>296</v>
      </c>
      <c r="B129" s="9">
        <f t="shared" ref="B129:B192" si="4">VLOOKUP(A129,masterdata,7,0)</f>
        <v>7.5</v>
      </c>
      <c r="C129" s="9" t="str">
        <f t="shared" ref="C129:C192" si="5">VLOOKUP(A129,masterdata,30,0)</f>
        <v>Product</v>
      </c>
    </row>
    <row r="130" spans="1:3" x14ac:dyDescent="0.25">
      <c r="A130" s="211" t="s">
        <v>400</v>
      </c>
      <c r="B130" s="9">
        <f t="shared" si="4"/>
        <v>7.5</v>
      </c>
      <c r="C130" s="9" t="str">
        <f t="shared" si="5"/>
        <v>Product</v>
      </c>
    </row>
    <row r="131" spans="1:3" x14ac:dyDescent="0.25">
      <c r="A131" s="211" t="s">
        <v>292</v>
      </c>
      <c r="B131" s="9">
        <f t="shared" si="4"/>
        <v>7.5</v>
      </c>
      <c r="C131" s="9" t="str">
        <f t="shared" si="5"/>
        <v>Product</v>
      </c>
    </row>
    <row r="132" spans="1:3" x14ac:dyDescent="0.25">
      <c r="A132" s="211" t="s">
        <v>397</v>
      </c>
      <c r="B132" s="9">
        <f t="shared" si="4"/>
        <v>7.5</v>
      </c>
      <c r="C132" s="9" t="str">
        <f t="shared" si="5"/>
        <v>Product</v>
      </c>
    </row>
    <row r="133" spans="1:3" x14ac:dyDescent="0.25">
      <c r="A133" s="211" t="s">
        <v>395</v>
      </c>
      <c r="B133" s="9">
        <f t="shared" si="4"/>
        <v>7.5</v>
      </c>
      <c r="C133" s="9" t="str">
        <f t="shared" si="5"/>
        <v>Product</v>
      </c>
    </row>
    <row r="134" spans="1:3" x14ac:dyDescent="0.25">
      <c r="A134" s="211" t="s">
        <v>642</v>
      </c>
      <c r="B134" s="9">
        <f t="shared" si="4"/>
        <v>7.5</v>
      </c>
      <c r="C134" s="9" t="str">
        <f t="shared" si="5"/>
        <v>Product</v>
      </c>
    </row>
    <row r="135" spans="1:3" x14ac:dyDescent="0.25">
      <c r="A135" s="211" t="s">
        <v>291</v>
      </c>
      <c r="B135" s="9">
        <f t="shared" si="4"/>
        <v>7.5</v>
      </c>
      <c r="C135" s="9" t="str">
        <f t="shared" si="5"/>
        <v>Product</v>
      </c>
    </row>
    <row r="136" spans="1:3" x14ac:dyDescent="0.25">
      <c r="A136" s="211" t="s">
        <v>1040</v>
      </c>
      <c r="B136" s="9">
        <f t="shared" si="4"/>
        <v>7.5</v>
      </c>
      <c r="C136" s="9" t="str">
        <f t="shared" si="5"/>
        <v>Product</v>
      </c>
    </row>
    <row r="137" spans="1:3" x14ac:dyDescent="0.25">
      <c r="A137" s="211" t="s">
        <v>932</v>
      </c>
      <c r="B137" s="9">
        <f t="shared" si="4"/>
        <v>7.5</v>
      </c>
      <c r="C137" s="9" t="str">
        <f t="shared" si="5"/>
        <v>Product</v>
      </c>
    </row>
    <row r="138" spans="1:3" x14ac:dyDescent="0.25">
      <c r="A138" s="211" t="s">
        <v>392</v>
      </c>
      <c r="B138" s="9">
        <f t="shared" si="4"/>
        <v>7.5</v>
      </c>
      <c r="C138" s="9" t="str">
        <f t="shared" si="5"/>
        <v>Product</v>
      </c>
    </row>
    <row r="139" spans="1:3" x14ac:dyDescent="0.25">
      <c r="A139" s="211" t="s">
        <v>390</v>
      </c>
      <c r="B139" s="9">
        <f t="shared" si="4"/>
        <v>7.5</v>
      </c>
      <c r="C139" s="9" t="str">
        <f t="shared" si="5"/>
        <v>Product</v>
      </c>
    </row>
    <row r="140" spans="1:3" x14ac:dyDescent="0.25">
      <c r="A140" s="211" t="s">
        <v>2705</v>
      </c>
      <c r="B140" s="9">
        <f t="shared" si="4"/>
        <v>0</v>
      </c>
      <c r="C140" s="9" t="str">
        <f t="shared" si="5"/>
        <v>Product</v>
      </c>
    </row>
    <row r="141" spans="1:3" x14ac:dyDescent="0.25">
      <c r="A141" s="211" t="s">
        <v>2700</v>
      </c>
      <c r="B141" s="9">
        <f t="shared" si="4"/>
        <v>0</v>
      </c>
      <c r="C141" s="9" t="str">
        <f t="shared" si="5"/>
        <v>Product</v>
      </c>
    </row>
    <row r="142" spans="1:3" x14ac:dyDescent="0.25">
      <c r="A142" s="211" t="s">
        <v>2763</v>
      </c>
      <c r="B142" s="9">
        <f t="shared" si="4"/>
        <v>0</v>
      </c>
      <c r="C142" s="9" t="str">
        <f t="shared" si="5"/>
        <v>Product</v>
      </c>
    </row>
    <row r="143" spans="1:3" x14ac:dyDescent="0.25">
      <c r="A143" s="211" t="s">
        <v>2695</v>
      </c>
      <c r="B143" s="9">
        <f t="shared" si="4"/>
        <v>0</v>
      </c>
      <c r="C143" s="9" t="str">
        <f t="shared" si="5"/>
        <v>Product</v>
      </c>
    </row>
    <row r="144" spans="1:3" x14ac:dyDescent="0.25">
      <c r="A144" s="211" t="s">
        <v>607</v>
      </c>
      <c r="B144" s="9">
        <f t="shared" si="4"/>
        <v>0</v>
      </c>
      <c r="C144" s="9" t="str">
        <f t="shared" si="5"/>
        <v>Product</v>
      </c>
    </row>
    <row r="145" spans="1:3" x14ac:dyDescent="0.25">
      <c r="A145" s="211" t="s">
        <v>5214</v>
      </c>
      <c r="B145" s="9">
        <f t="shared" si="4"/>
        <v>0</v>
      </c>
      <c r="C145" s="9" t="str">
        <f t="shared" si="5"/>
        <v>Product</v>
      </c>
    </row>
    <row r="146" spans="1:3" x14ac:dyDescent="0.25">
      <c r="A146" s="211" t="s">
        <v>5215</v>
      </c>
      <c r="B146" s="9">
        <f t="shared" si="4"/>
        <v>0</v>
      </c>
      <c r="C146" s="9" t="str">
        <f t="shared" si="5"/>
        <v>Product</v>
      </c>
    </row>
    <row r="147" spans="1:3" x14ac:dyDescent="0.25">
      <c r="A147" s="211" t="s">
        <v>5216</v>
      </c>
      <c r="B147" s="9">
        <f t="shared" si="4"/>
        <v>0</v>
      </c>
      <c r="C147" s="9" t="str">
        <f t="shared" si="5"/>
        <v>Product</v>
      </c>
    </row>
    <row r="148" spans="1:3" x14ac:dyDescent="0.25">
      <c r="A148" s="211" t="s">
        <v>5217</v>
      </c>
      <c r="B148" s="9">
        <f t="shared" si="4"/>
        <v>0</v>
      </c>
      <c r="C148" s="9" t="str">
        <f t="shared" si="5"/>
        <v>Product</v>
      </c>
    </row>
    <row r="149" spans="1:3" x14ac:dyDescent="0.25">
      <c r="A149" s="211" t="s">
        <v>5218</v>
      </c>
      <c r="B149" s="9">
        <f t="shared" si="4"/>
        <v>0</v>
      </c>
      <c r="C149" s="9" t="str">
        <f t="shared" si="5"/>
        <v>Product</v>
      </c>
    </row>
    <row r="150" spans="1:3" x14ac:dyDescent="0.25">
      <c r="A150" s="211" t="s">
        <v>2681</v>
      </c>
      <c r="B150" s="9">
        <f t="shared" si="4"/>
        <v>0</v>
      </c>
      <c r="C150" s="9" t="str">
        <f t="shared" si="5"/>
        <v>Product</v>
      </c>
    </row>
    <row r="151" spans="1:3" x14ac:dyDescent="0.25">
      <c r="A151" s="211" t="s">
        <v>5219</v>
      </c>
      <c r="B151" s="9">
        <f t="shared" si="4"/>
        <v>0</v>
      </c>
      <c r="C151" s="9" t="str">
        <f t="shared" si="5"/>
        <v>Product</v>
      </c>
    </row>
    <row r="152" spans="1:3" x14ac:dyDescent="0.25">
      <c r="A152" s="211" t="s">
        <v>2690</v>
      </c>
      <c r="B152" s="9">
        <f t="shared" si="4"/>
        <v>0</v>
      </c>
      <c r="C152" s="9" t="str">
        <f t="shared" si="5"/>
        <v>Product</v>
      </c>
    </row>
    <row r="153" spans="1:3" x14ac:dyDescent="0.25">
      <c r="A153" s="211" t="s">
        <v>2685</v>
      </c>
      <c r="B153" s="9">
        <f t="shared" si="4"/>
        <v>0</v>
      </c>
      <c r="C153" s="9" t="str">
        <f t="shared" si="5"/>
        <v>Product</v>
      </c>
    </row>
    <row r="154" spans="1:3" x14ac:dyDescent="0.25">
      <c r="A154" s="211" t="s">
        <v>2675</v>
      </c>
      <c r="B154" s="9">
        <f t="shared" si="4"/>
        <v>0</v>
      </c>
      <c r="C154" s="9" t="str">
        <f t="shared" si="5"/>
        <v>Product</v>
      </c>
    </row>
    <row r="155" spans="1:3" x14ac:dyDescent="0.25">
      <c r="A155" s="211" t="s">
        <v>605</v>
      </c>
      <c r="B155" s="9">
        <f t="shared" si="4"/>
        <v>6</v>
      </c>
      <c r="C155" s="9" t="str">
        <f t="shared" si="5"/>
        <v>Product</v>
      </c>
    </row>
    <row r="156" spans="1:3" x14ac:dyDescent="0.25">
      <c r="A156" s="211" t="s">
        <v>3192</v>
      </c>
      <c r="B156" s="9">
        <f t="shared" si="4"/>
        <v>15</v>
      </c>
      <c r="C156" s="9" t="str">
        <f t="shared" si="5"/>
        <v>Product</v>
      </c>
    </row>
    <row r="157" spans="1:3" x14ac:dyDescent="0.25">
      <c r="A157" s="211" t="s">
        <v>3190</v>
      </c>
      <c r="B157" s="9">
        <f t="shared" si="4"/>
        <v>15</v>
      </c>
      <c r="C157" s="9" t="str">
        <f t="shared" si="5"/>
        <v>Product</v>
      </c>
    </row>
    <row r="158" spans="1:3" x14ac:dyDescent="0.25">
      <c r="A158" s="211" t="s">
        <v>371</v>
      </c>
      <c r="B158" s="9">
        <f t="shared" si="4"/>
        <v>7.5</v>
      </c>
      <c r="C158" s="9" t="str">
        <f t="shared" si="5"/>
        <v>Product</v>
      </c>
    </row>
    <row r="159" spans="1:3" x14ac:dyDescent="0.25">
      <c r="A159" s="211" t="s">
        <v>3534</v>
      </c>
      <c r="B159" s="9">
        <f t="shared" si="4"/>
        <v>7.5</v>
      </c>
      <c r="C159" s="9" t="str">
        <f t="shared" si="5"/>
        <v>Product</v>
      </c>
    </row>
    <row r="160" spans="1:3" x14ac:dyDescent="0.25">
      <c r="A160" s="211" t="s">
        <v>3536</v>
      </c>
      <c r="B160" s="9">
        <f t="shared" si="4"/>
        <v>7.5</v>
      </c>
      <c r="C160" s="9" t="str">
        <f t="shared" si="5"/>
        <v>Product</v>
      </c>
    </row>
    <row r="161" spans="1:3" x14ac:dyDescent="0.25">
      <c r="A161" s="211" t="s">
        <v>3535</v>
      </c>
      <c r="B161" s="9">
        <f t="shared" si="4"/>
        <v>7.5</v>
      </c>
      <c r="C161" s="9" t="str">
        <f t="shared" si="5"/>
        <v>Product</v>
      </c>
    </row>
    <row r="162" spans="1:3" x14ac:dyDescent="0.25">
      <c r="A162" s="211" t="s">
        <v>603</v>
      </c>
      <c r="B162" s="9">
        <f t="shared" si="4"/>
        <v>6</v>
      </c>
      <c r="C162" s="9" t="str">
        <f t="shared" si="5"/>
        <v>Product</v>
      </c>
    </row>
    <row r="163" spans="1:3" x14ac:dyDescent="0.25">
      <c r="A163" s="211" t="s">
        <v>3201</v>
      </c>
      <c r="B163" s="9">
        <f t="shared" si="4"/>
        <v>0</v>
      </c>
      <c r="C163" s="9" t="str">
        <f t="shared" si="5"/>
        <v>Product</v>
      </c>
    </row>
    <row r="164" spans="1:3" x14ac:dyDescent="0.25">
      <c r="A164" s="211" t="s">
        <v>3200</v>
      </c>
      <c r="B164" s="9">
        <f t="shared" si="4"/>
        <v>0</v>
      </c>
      <c r="C164" s="9" t="str">
        <f t="shared" si="5"/>
        <v>Product</v>
      </c>
    </row>
    <row r="165" spans="1:3" x14ac:dyDescent="0.25">
      <c r="A165" s="211" t="s">
        <v>3199</v>
      </c>
      <c r="B165" s="9">
        <f t="shared" si="4"/>
        <v>0</v>
      </c>
      <c r="C165" s="9" t="str">
        <f t="shared" si="5"/>
        <v>Product</v>
      </c>
    </row>
    <row r="166" spans="1:3" x14ac:dyDescent="0.25">
      <c r="A166" s="211" t="s">
        <v>247</v>
      </c>
      <c r="B166" s="9">
        <f t="shared" si="4"/>
        <v>150</v>
      </c>
      <c r="C166" s="9" t="str">
        <f t="shared" si="5"/>
        <v>Product Bundle</v>
      </c>
    </row>
    <row r="167" spans="1:3" x14ac:dyDescent="0.25">
      <c r="A167" s="211" t="s">
        <v>248</v>
      </c>
      <c r="B167" s="9">
        <f t="shared" si="4"/>
        <v>150</v>
      </c>
      <c r="C167" s="9" t="str">
        <f t="shared" si="5"/>
        <v>Product Bundle</v>
      </c>
    </row>
    <row r="168" spans="1:3" x14ac:dyDescent="0.25">
      <c r="A168" s="211" t="s">
        <v>2501</v>
      </c>
      <c r="B168" s="9">
        <f t="shared" si="4"/>
        <v>210</v>
      </c>
      <c r="C168" s="9" t="str">
        <f t="shared" si="5"/>
        <v>Product</v>
      </c>
    </row>
    <row r="169" spans="1:3" x14ac:dyDescent="0.25">
      <c r="A169" s="211" t="s">
        <v>2490</v>
      </c>
      <c r="B169" s="9">
        <f t="shared" si="4"/>
        <v>150</v>
      </c>
      <c r="C169" s="9" t="str">
        <f t="shared" si="5"/>
        <v>Product</v>
      </c>
    </row>
    <row r="170" spans="1:3" x14ac:dyDescent="0.25">
      <c r="A170" s="211" t="s">
        <v>2502</v>
      </c>
      <c r="B170" s="9">
        <f t="shared" si="4"/>
        <v>240</v>
      </c>
      <c r="C170" s="9" t="str">
        <f t="shared" si="5"/>
        <v>Product</v>
      </c>
    </row>
    <row r="171" spans="1:3" x14ac:dyDescent="0.25">
      <c r="A171" s="211" t="s">
        <v>491</v>
      </c>
      <c r="B171" s="9">
        <f t="shared" si="4"/>
        <v>2</v>
      </c>
      <c r="C171" s="9" t="str">
        <f t="shared" si="5"/>
        <v>Product</v>
      </c>
    </row>
    <row r="172" spans="1:3" x14ac:dyDescent="0.25">
      <c r="A172" s="211" t="s">
        <v>2346</v>
      </c>
      <c r="B172" s="9">
        <f t="shared" si="4"/>
        <v>0</v>
      </c>
      <c r="C172" s="9" t="str">
        <f t="shared" si="5"/>
        <v>Product</v>
      </c>
    </row>
    <row r="173" spans="1:3" x14ac:dyDescent="0.25">
      <c r="A173" s="211" t="s">
        <v>78</v>
      </c>
      <c r="B173" s="9">
        <f t="shared" si="4"/>
        <v>30</v>
      </c>
      <c r="C173" s="9" t="str">
        <f t="shared" si="5"/>
        <v>Product</v>
      </c>
    </row>
    <row r="174" spans="1:3" x14ac:dyDescent="0.25">
      <c r="A174" s="211" t="s">
        <v>4</v>
      </c>
      <c r="B174" s="9">
        <f t="shared" si="4"/>
        <v>120</v>
      </c>
      <c r="C174" s="9" t="str">
        <f t="shared" si="5"/>
        <v>Product Bundle</v>
      </c>
    </row>
    <row r="175" spans="1:3" x14ac:dyDescent="0.25">
      <c r="A175" s="211" t="s">
        <v>479</v>
      </c>
      <c r="B175" s="9">
        <f t="shared" si="4"/>
        <v>2</v>
      </c>
      <c r="C175" s="9" t="str">
        <f t="shared" si="5"/>
        <v>Product</v>
      </c>
    </row>
    <row r="176" spans="1:3" x14ac:dyDescent="0.25">
      <c r="A176" s="211" t="s">
        <v>2759</v>
      </c>
      <c r="B176" s="9">
        <f t="shared" si="4"/>
        <v>0</v>
      </c>
      <c r="C176" s="9" t="str">
        <f t="shared" si="5"/>
        <v>Product</v>
      </c>
    </row>
    <row r="177" spans="1:3" x14ac:dyDescent="0.25">
      <c r="A177" s="211" t="s">
        <v>974</v>
      </c>
      <c r="B177" s="9">
        <f t="shared" si="4"/>
        <v>30</v>
      </c>
      <c r="C177" s="9" t="str">
        <f t="shared" si="5"/>
        <v>Product</v>
      </c>
    </row>
    <row r="178" spans="1:3" x14ac:dyDescent="0.25">
      <c r="A178" s="211" t="s">
        <v>2482</v>
      </c>
      <c r="B178" s="9">
        <f t="shared" si="4"/>
        <v>0</v>
      </c>
      <c r="C178" s="9" t="str">
        <f t="shared" si="5"/>
        <v>Product</v>
      </c>
    </row>
    <row r="179" spans="1:3" x14ac:dyDescent="0.25">
      <c r="A179" s="211" t="s">
        <v>2671</v>
      </c>
      <c r="B179" s="9">
        <f t="shared" si="4"/>
        <v>0</v>
      </c>
      <c r="C179" s="9" t="str">
        <f t="shared" si="5"/>
        <v>Product</v>
      </c>
    </row>
    <row r="180" spans="1:3" x14ac:dyDescent="0.25">
      <c r="A180" s="211" t="s">
        <v>2665</v>
      </c>
      <c r="B180" s="9">
        <f t="shared" si="4"/>
        <v>0</v>
      </c>
      <c r="C180" s="9" t="str">
        <f t="shared" si="5"/>
        <v>Product</v>
      </c>
    </row>
    <row r="181" spans="1:3" x14ac:dyDescent="0.25">
      <c r="A181" s="211" t="s">
        <v>2661</v>
      </c>
      <c r="B181" s="9">
        <f t="shared" si="4"/>
        <v>0</v>
      </c>
      <c r="C181" s="9" t="str">
        <f t="shared" si="5"/>
        <v>Product</v>
      </c>
    </row>
    <row r="182" spans="1:3" x14ac:dyDescent="0.25">
      <c r="A182" s="211" t="s">
        <v>2656</v>
      </c>
      <c r="B182" s="9">
        <f t="shared" si="4"/>
        <v>0</v>
      </c>
      <c r="C182" s="9" t="str">
        <f t="shared" si="5"/>
        <v>Product</v>
      </c>
    </row>
    <row r="183" spans="1:3" x14ac:dyDescent="0.25">
      <c r="A183" s="211" t="s">
        <v>2651</v>
      </c>
      <c r="B183" s="9">
        <f t="shared" si="4"/>
        <v>0</v>
      </c>
      <c r="C183" s="9" t="str">
        <f t="shared" si="5"/>
        <v>Product</v>
      </c>
    </row>
    <row r="184" spans="1:3" x14ac:dyDescent="0.25">
      <c r="A184" s="211" t="s">
        <v>561</v>
      </c>
      <c r="B184" s="9">
        <f t="shared" si="4"/>
        <v>30</v>
      </c>
      <c r="C184" s="9" t="str">
        <f t="shared" si="5"/>
        <v>Product</v>
      </c>
    </row>
    <row r="185" spans="1:3" x14ac:dyDescent="0.25">
      <c r="A185" s="211" t="s">
        <v>2647</v>
      </c>
      <c r="B185" s="9">
        <f t="shared" si="4"/>
        <v>0</v>
      </c>
      <c r="C185" s="9" t="str">
        <f t="shared" si="5"/>
        <v>Product</v>
      </c>
    </row>
    <row r="186" spans="1:3" x14ac:dyDescent="0.25">
      <c r="A186" s="211" t="s">
        <v>5435</v>
      </c>
      <c r="B186" s="9">
        <f t="shared" si="4"/>
        <v>0</v>
      </c>
      <c r="C186" s="9" t="str">
        <f t="shared" si="5"/>
        <v>Product</v>
      </c>
    </row>
    <row r="187" spans="1:3" x14ac:dyDescent="0.25">
      <c r="A187" s="211" t="s">
        <v>3079</v>
      </c>
      <c r="B187" s="9">
        <f t="shared" si="4"/>
        <v>0</v>
      </c>
      <c r="C187" s="9" t="str">
        <f t="shared" si="5"/>
        <v>Product</v>
      </c>
    </row>
    <row r="188" spans="1:3" x14ac:dyDescent="0.25">
      <c r="A188" s="211" t="s">
        <v>3078</v>
      </c>
      <c r="B188" s="9">
        <f t="shared" si="4"/>
        <v>0</v>
      </c>
      <c r="C188" s="9" t="str">
        <f t="shared" si="5"/>
        <v>Product</v>
      </c>
    </row>
    <row r="189" spans="1:3" x14ac:dyDescent="0.25">
      <c r="A189" s="211" t="s">
        <v>3080</v>
      </c>
      <c r="B189" s="9">
        <f t="shared" si="4"/>
        <v>0</v>
      </c>
      <c r="C189" s="9" t="str">
        <f t="shared" si="5"/>
        <v>Product</v>
      </c>
    </row>
    <row r="190" spans="1:3" x14ac:dyDescent="0.25">
      <c r="A190" s="211" t="s">
        <v>600</v>
      </c>
      <c r="B190" s="9">
        <f t="shared" si="4"/>
        <v>6</v>
      </c>
      <c r="C190" s="9" t="str">
        <f t="shared" si="5"/>
        <v>Product</v>
      </c>
    </row>
    <row r="191" spans="1:3" x14ac:dyDescent="0.25">
      <c r="A191" s="211" t="s">
        <v>599</v>
      </c>
      <c r="B191" s="9">
        <f t="shared" si="4"/>
        <v>6</v>
      </c>
      <c r="C191" s="9" t="str">
        <f t="shared" si="5"/>
        <v>Product</v>
      </c>
    </row>
    <row r="192" spans="1:3" x14ac:dyDescent="0.25">
      <c r="A192" s="211" t="s">
        <v>597</v>
      </c>
      <c r="B192" s="9">
        <f t="shared" si="4"/>
        <v>6</v>
      </c>
      <c r="C192" s="9" t="str">
        <f t="shared" si="5"/>
        <v>Product</v>
      </c>
    </row>
    <row r="193" spans="1:3" x14ac:dyDescent="0.25">
      <c r="A193" s="211" t="s">
        <v>985</v>
      </c>
      <c r="B193" s="9">
        <f t="shared" ref="B193:B256" si="6">VLOOKUP(A193,masterdata,7,0)</f>
        <v>7.5</v>
      </c>
      <c r="C193" s="9" t="str">
        <f t="shared" ref="C193:C256" si="7">VLOOKUP(A193,masterdata,30,0)</f>
        <v>Product</v>
      </c>
    </row>
    <row r="194" spans="1:3" x14ac:dyDescent="0.25">
      <c r="A194" s="211" t="s">
        <v>972</v>
      </c>
      <c r="B194" s="9">
        <f t="shared" si="6"/>
        <v>7.5</v>
      </c>
      <c r="C194" s="9" t="str">
        <f t="shared" si="7"/>
        <v>Product</v>
      </c>
    </row>
    <row r="195" spans="1:3" x14ac:dyDescent="0.25">
      <c r="A195" s="211" t="s">
        <v>337</v>
      </c>
      <c r="B195" s="9">
        <f t="shared" si="6"/>
        <v>30</v>
      </c>
      <c r="C195" s="9" t="str">
        <f t="shared" si="7"/>
        <v>Product</v>
      </c>
    </row>
    <row r="196" spans="1:3" x14ac:dyDescent="0.25">
      <c r="A196" s="211" t="s">
        <v>336</v>
      </c>
      <c r="B196" s="9">
        <f t="shared" si="6"/>
        <v>7.5</v>
      </c>
      <c r="C196" s="9" t="str">
        <f t="shared" si="7"/>
        <v>Product</v>
      </c>
    </row>
    <row r="197" spans="1:3" x14ac:dyDescent="0.25">
      <c r="A197" s="211" t="s">
        <v>335</v>
      </c>
      <c r="B197" s="9">
        <f t="shared" si="6"/>
        <v>7.5</v>
      </c>
      <c r="C197" s="9" t="str">
        <f t="shared" si="7"/>
        <v>Product</v>
      </c>
    </row>
    <row r="198" spans="1:3" x14ac:dyDescent="0.25">
      <c r="A198" s="211" t="s">
        <v>333</v>
      </c>
      <c r="B198" s="9">
        <f t="shared" si="6"/>
        <v>7.5</v>
      </c>
      <c r="C198" s="9" t="str">
        <f t="shared" si="7"/>
        <v>Product</v>
      </c>
    </row>
    <row r="199" spans="1:3" x14ac:dyDescent="0.25">
      <c r="A199" s="211" t="s">
        <v>332</v>
      </c>
      <c r="B199" s="9">
        <f t="shared" si="6"/>
        <v>7.5</v>
      </c>
      <c r="C199" s="9" t="str">
        <f t="shared" si="7"/>
        <v>Product</v>
      </c>
    </row>
    <row r="200" spans="1:3" x14ac:dyDescent="0.25">
      <c r="A200" s="211" t="s">
        <v>307</v>
      </c>
      <c r="B200" s="9">
        <f t="shared" si="6"/>
        <v>7.5</v>
      </c>
      <c r="C200" s="9" t="str">
        <f t="shared" si="7"/>
        <v>Product</v>
      </c>
    </row>
    <row r="201" spans="1:3" x14ac:dyDescent="0.25">
      <c r="A201" s="211" t="s">
        <v>305</v>
      </c>
      <c r="B201" s="9">
        <f t="shared" si="6"/>
        <v>7.5</v>
      </c>
      <c r="C201" s="9" t="str">
        <f t="shared" si="7"/>
        <v>Product</v>
      </c>
    </row>
    <row r="202" spans="1:3" x14ac:dyDescent="0.25">
      <c r="A202" s="211" t="s">
        <v>331</v>
      </c>
      <c r="B202" s="9">
        <f t="shared" si="6"/>
        <v>7.5</v>
      </c>
      <c r="C202" s="9" t="str">
        <f t="shared" si="7"/>
        <v>Product</v>
      </c>
    </row>
    <row r="203" spans="1:3" x14ac:dyDescent="0.25">
      <c r="A203" s="211" t="s">
        <v>330</v>
      </c>
      <c r="B203" s="9">
        <f t="shared" si="6"/>
        <v>7.5</v>
      </c>
      <c r="C203" s="9" t="str">
        <f t="shared" si="7"/>
        <v>Product</v>
      </c>
    </row>
    <row r="204" spans="1:3" x14ac:dyDescent="0.25">
      <c r="A204" s="211" t="s">
        <v>329</v>
      </c>
      <c r="B204" s="9">
        <f t="shared" si="6"/>
        <v>7.5</v>
      </c>
      <c r="C204" s="9" t="str">
        <f t="shared" si="7"/>
        <v>Product</v>
      </c>
    </row>
    <row r="205" spans="1:3" x14ac:dyDescent="0.25">
      <c r="A205" s="211" t="s">
        <v>327</v>
      </c>
      <c r="B205" s="9">
        <f t="shared" si="6"/>
        <v>30</v>
      </c>
      <c r="C205" s="9" t="str">
        <f t="shared" si="7"/>
        <v>Product</v>
      </c>
    </row>
    <row r="206" spans="1:3" x14ac:dyDescent="0.25">
      <c r="A206" s="211" t="s">
        <v>325</v>
      </c>
      <c r="B206" s="9">
        <f t="shared" si="6"/>
        <v>30</v>
      </c>
      <c r="C206" s="9" t="str">
        <f t="shared" si="7"/>
        <v>Product</v>
      </c>
    </row>
    <row r="207" spans="1:3" x14ac:dyDescent="0.25">
      <c r="A207" s="211" t="s">
        <v>323</v>
      </c>
      <c r="B207" s="9">
        <f t="shared" si="6"/>
        <v>30</v>
      </c>
      <c r="C207" s="9" t="str">
        <f t="shared" si="7"/>
        <v>Product</v>
      </c>
    </row>
    <row r="208" spans="1:3" x14ac:dyDescent="0.25">
      <c r="A208" s="211" t="s">
        <v>321</v>
      </c>
      <c r="B208" s="9">
        <f t="shared" si="6"/>
        <v>30</v>
      </c>
      <c r="C208" s="9" t="str">
        <f t="shared" si="7"/>
        <v>Product</v>
      </c>
    </row>
    <row r="209" spans="1:3" x14ac:dyDescent="0.25">
      <c r="A209" s="211" t="s">
        <v>276</v>
      </c>
      <c r="B209" s="9">
        <f t="shared" si="6"/>
        <v>30</v>
      </c>
      <c r="C209" s="9" t="str">
        <f t="shared" si="7"/>
        <v>Product</v>
      </c>
    </row>
    <row r="210" spans="1:3" x14ac:dyDescent="0.25">
      <c r="A210" s="211" t="s">
        <v>303</v>
      </c>
      <c r="B210" s="9">
        <f t="shared" si="6"/>
        <v>30</v>
      </c>
      <c r="C210" s="9" t="str">
        <f t="shared" si="7"/>
        <v>Product</v>
      </c>
    </row>
    <row r="211" spans="1:3" x14ac:dyDescent="0.25">
      <c r="A211" s="211" t="s">
        <v>319</v>
      </c>
      <c r="B211" s="9">
        <f t="shared" si="6"/>
        <v>7.5</v>
      </c>
      <c r="C211" s="9" t="str">
        <f t="shared" si="7"/>
        <v>Product</v>
      </c>
    </row>
    <row r="212" spans="1:3" x14ac:dyDescent="0.25">
      <c r="A212" s="211" t="s">
        <v>317</v>
      </c>
      <c r="B212" s="9">
        <f t="shared" si="6"/>
        <v>7.5</v>
      </c>
      <c r="C212" s="9" t="str">
        <f t="shared" si="7"/>
        <v>Product</v>
      </c>
    </row>
    <row r="213" spans="1:3" x14ac:dyDescent="0.25">
      <c r="A213" s="211" t="s">
        <v>316</v>
      </c>
      <c r="B213" s="9">
        <f t="shared" si="6"/>
        <v>7.5</v>
      </c>
      <c r="C213" s="9" t="str">
        <f t="shared" si="7"/>
        <v>Product</v>
      </c>
    </row>
    <row r="214" spans="1:3" x14ac:dyDescent="0.25">
      <c r="A214" s="211" t="s">
        <v>315</v>
      </c>
      <c r="B214" s="9">
        <f t="shared" si="6"/>
        <v>7.5</v>
      </c>
      <c r="C214" s="9" t="str">
        <f t="shared" si="7"/>
        <v>Product</v>
      </c>
    </row>
    <row r="215" spans="1:3" x14ac:dyDescent="0.25">
      <c r="A215" s="211" t="s">
        <v>302</v>
      </c>
      <c r="B215" s="9">
        <f t="shared" si="6"/>
        <v>7.5</v>
      </c>
      <c r="C215" s="9" t="str">
        <f t="shared" si="7"/>
        <v>Product</v>
      </c>
    </row>
    <row r="216" spans="1:3" x14ac:dyDescent="0.25">
      <c r="A216" s="211" t="s">
        <v>314</v>
      </c>
      <c r="B216" s="9">
        <f t="shared" si="6"/>
        <v>7.5</v>
      </c>
      <c r="C216" s="9" t="str">
        <f t="shared" si="7"/>
        <v>Product</v>
      </c>
    </row>
    <row r="217" spans="1:3" x14ac:dyDescent="0.25">
      <c r="A217" s="211" t="s">
        <v>312</v>
      </c>
      <c r="B217" s="9">
        <f t="shared" si="6"/>
        <v>30</v>
      </c>
      <c r="C217" s="9" t="str">
        <f t="shared" si="7"/>
        <v>Product</v>
      </c>
    </row>
    <row r="218" spans="1:3" x14ac:dyDescent="0.25">
      <c r="A218" s="211" t="s">
        <v>2286</v>
      </c>
      <c r="B218" s="9">
        <f t="shared" si="6"/>
        <v>30</v>
      </c>
      <c r="C218" s="9" t="str">
        <f t="shared" si="7"/>
        <v>Product</v>
      </c>
    </row>
    <row r="219" spans="1:3" x14ac:dyDescent="0.25">
      <c r="A219" s="211" t="s">
        <v>5241</v>
      </c>
      <c r="B219" s="9">
        <f t="shared" si="6"/>
        <v>0</v>
      </c>
      <c r="C219" s="9" t="str">
        <f t="shared" si="7"/>
        <v>Product</v>
      </c>
    </row>
    <row r="220" spans="1:3" x14ac:dyDescent="0.25">
      <c r="A220" s="211" t="s">
        <v>565</v>
      </c>
      <c r="B220" s="9">
        <f t="shared" si="6"/>
        <v>30</v>
      </c>
      <c r="C220" s="9" t="str">
        <f t="shared" si="7"/>
        <v>Product</v>
      </c>
    </row>
    <row r="221" spans="1:3" x14ac:dyDescent="0.25">
      <c r="A221" s="211" t="s">
        <v>563</v>
      </c>
      <c r="B221" s="9">
        <f t="shared" si="6"/>
        <v>30</v>
      </c>
      <c r="C221" s="9" t="str">
        <f t="shared" si="7"/>
        <v>Product</v>
      </c>
    </row>
    <row r="222" spans="1:3" x14ac:dyDescent="0.25">
      <c r="A222" s="211" t="s">
        <v>3239</v>
      </c>
      <c r="B222" s="9">
        <f t="shared" si="6"/>
        <v>0</v>
      </c>
      <c r="C222" s="9" t="str">
        <f t="shared" si="7"/>
        <v>Product</v>
      </c>
    </row>
    <row r="223" spans="1:3" x14ac:dyDescent="0.25">
      <c r="A223" s="211" t="s">
        <v>2546</v>
      </c>
      <c r="B223" s="9">
        <f t="shared" si="6"/>
        <v>0</v>
      </c>
      <c r="C223" s="9" t="str">
        <f t="shared" si="7"/>
        <v>Product</v>
      </c>
    </row>
    <row r="224" spans="1:3" x14ac:dyDescent="0.25">
      <c r="A224" s="211" t="s">
        <v>5436</v>
      </c>
      <c r="B224" s="9">
        <f t="shared" si="6"/>
        <v>0</v>
      </c>
      <c r="C224" s="9" t="str">
        <f t="shared" si="7"/>
        <v>Product</v>
      </c>
    </row>
    <row r="225" spans="1:3" x14ac:dyDescent="0.25">
      <c r="A225" s="211" t="s">
        <v>5437</v>
      </c>
      <c r="B225" s="9">
        <f t="shared" si="6"/>
        <v>0</v>
      </c>
      <c r="C225" s="9" t="str">
        <f t="shared" si="7"/>
        <v>Product</v>
      </c>
    </row>
    <row r="226" spans="1:3" x14ac:dyDescent="0.25">
      <c r="A226" s="211" t="s">
        <v>5438</v>
      </c>
      <c r="B226" s="9">
        <f t="shared" si="6"/>
        <v>0</v>
      </c>
      <c r="C226" s="9" t="str">
        <f t="shared" si="7"/>
        <v>Product</v>
      </c>
    </row>
    <row r="227" spans="1:3" x14ac:dyDescent="0.25">
      <c r="A227" s="211" t="s">
        <v>2538</v>
      </c>
      <c r="B227" s="9">
        <f t="shared" si="6"/>
        <v>0</v>
      </c>
      <c r="C227" s="9" t="str">
        <f t="shared" si="7"/>
        <v>Product</v>
      </c>
    </row>
    <row r="228" spans="1:3" x14ac:dyDescent="0.25">
      <c r="A228" s="211" t="s">
        <v>3237</v>
      </c>
      <c r="B228" s="9">
        <f t="shared" si="6"/>
        <v>0</v>
      </c>
      <c r="C228" s="9" t="str">
        <f t="shared" si="7"/>
        <v>Product</v>
      </c>
    </row>
    <row r="229" spans="1:3" x14ac:dyDescent="0.25">
      <c r="A229" s="211" t="s">
        <v>2560</v>
      </c>
      <c r="B229" s="9">
        <f t="shared" si="6"/>
        <v>0</v>
      </c>
      <c r="C229" s="9" t="str">
        <f t="shared" si="7"/>
        <v>Product</v>
      </c>
    </row>
    <row r="230" spans="1:3" x14ac:dyDescent="0.25">
      <c r="A230" s="211" t="s">
        <v>1869</v>
      </c>
      <c r="B230" s="9">
        <f t="shared" si="6"/>
        <v>0</v>
      </c>
      <c r="C230" s="9" t="str">
        <f t="shared" si="7"/>
        <v>Product</v>
      </c>
    </row>
    <row r="231" spans="1:3" x14ac:dyDescent="0.25">
      <c r="A231" s="211" t="s">
        <v>5439</v>
      </c>
      <c r="B231" s="9">
        <f t="shared" si="6"/>
        <v>0</v>
      </c>
      <c r="C231" s="9" t="str">
        <f t="shared" si="7"/>
        <v>Product</v>
      </c>
    </row>
    <row r="232" spans="1:3" x14ac:dyDescent="0.25">
      <c r="A232" s="211" t="s">
        <v>2551</v>
      </c>
      <c r="B232" s="9">
        <f t="shared" si="6"/>
        <v>0</v>
      </c>
      <c r="C232" s="9" t="str">
        <f t="shared" si="7"/>
        <v>Product</v>
      </c>
    </row>
    <row r="233" spans="1:3" x14ac:dyDescent="0.25">
      <c r="A233" s="211" t="s">
        <v>2750</v>
      </c>
      <c r="B233" s="9">
        <f t="shared" si="6"/>
        <v>0</v>
      </c>
      <c r="C233" s="9" t="str">
        <f t="shared" si="7"/>
        <v>Product</v>
      </c>
    </row>
    <row r="234" spans="1:3" x14ac:dyDescent="0.25">
      <c r="A234" s="211" t="s">
        <v>3235</v>
      </c>
      <c r="B234" s="9">
        <f t="shared" si="6"/>
        <v>0</v>
      </c>
      <c r="C234" s="9" t="str">
        <f t="shared" si="7"/>
        <v>Product</v>
      </c>
    </row>
    <row r="235" spans="1:3" x14ac:dyDescent="0.25">
      <c r="A235" s="211" t="s">
        <v>2642</v>
      </c>
      <c r="B235" s="9">
        <f t="shared" si="6"/>
        <v>0</v>
      </c>
      <c r="C235" s="9" t="str">
        <f t="shared" si="7"/>
        <v>Product</v>
      </c>
    </row>
    <row r="236" spans="1:3" x14ac:dyDescent="0.25">
      <c r="A236" s="211" t="s">
        <v>3233</v>
      </c>
      <c r="B236" s="9">
        <f t="shared" si="6"/>
        <v>0</v>
      </c>
      <c r="C236" s="9" t="str">
        <f t="shared" si="7"/>
        <v>Product</v>
      </c>
    </row>
    <row r="237" spans="1:3" x14ac:dyDescent="0.25">
      <c r="A237" s="211" t="s">
        <v>2637</v>
      </c>
      <c r="B237" s="9">
        <f t="shared" si="6"/>
        <v>0</v>
      </c>
      <c r="C237" s="9" t="str">
        <f t="shared" si="7"/>
        <v>Product</v>
      </c>
    </row>
    <row r="238" spans="1:3" x14ac:dyDescent="0.25">
      <c r="A238" s="211" t="s">
        <v>3231</v>
      </c>
      <c r="B238" s="9">
        <f t="shared" si="6"/>
        <v>0</v>
      </c>
      <c r="C238" s="9" t="str">
        <f t="shared" si="7"/>
        <v>Product</v>
      </c>
    </row>
    <row r="239" spans="1:3" x14ac:dyDescent="0.25">
      <c r="A239" s="211" t="s">
        <v>1222</v>
      </c>
      <c r="B239" s="9">
        <f t="shared" si="6"/>
        <v>0</v>
      </c>
      <c r="C239" s="9" t="str">
        <f t="shared" si="7"/>
        <v>Product</v>
      </c>
    </row>
    <row r="240" spans="1:3" x14ac:dyDescent="0.25">
      <c r="A240" s="211" t="s">
        <v>1219</v>
      </c>
      <c r="B240" s="9">
        <f t="shared" si="6"/>
        <v>0</v>
      </c>
      <c r="C240" s="9" t="str">
        <f t="shared" si="7"/>
        <v>Product</v>
      </c>
    </row>
    <row r="241" spans="1:3" x14ac:dyDescent="0.25">
      <c r="A241" s="211" t="s">
        <v>5242</v>
      </c>
      <c r="B241" s="9">
        <f t="shared" si="6"/>
        <v>0</v>
      </c>
      <c r="C241" s="9" t="str">
        <f t="shared" si="7"/>
        <v>Product</v>
      </c>
    </row>
    <row r="242" spans="1:3" x14ac:dyDescent="0.25">
      <c r="A242" s="211" t="s">
        <v>579</v>
      </c>
      <c r="B242" s="9">
        <f t="shared" si="6"/>
        <v>6</v>
      </c>
      <c r="C242" s="9" t="str">
        <f t="shared" si="7"/>
        <v>Product</v>
      </c>
    </row>
    <row r="243" spans="1:3" x14ac:dyDescent="0.25">
      <c r="A243" s="211" t="s">
        <v>595</v>
      </c>
      <c r="B243" s="9">
        <f t="shared" si="6"/>
        <v>6</v>
      </c>
      <c r="C243" s="9" t="str">
        <f t="shared" si="7"/>
        <v>Product</v>
      </c>
    </row>
    <row r="244" spans="1:3" x14ac:dyDescent="0.25">
      <c r="A244" s="211" t="s">
        <v>593</v>
      </c>
      <c r="B244" s="9">
        <f t="shared" si="6"/>
        <v>6</v>
      </c>
      <c r="C244" s="9" t="str">
        <f t="shared" si="7"/>
        <v>Product</v>
      </c>
    </row>
    <row r="245" spans="1:3" x14ac:dyDescent="0.25">
      <c r="A245" s="211" t="s">
        <v>591</v>
      </c>
      <c r="B245" s="9">
        <f t="shared" si="6"/>
        <v>6</v>
      </c>
      <c r="C245" s="9" t="str">
        <f t="shared" si="7"/>
        <v>Product</v>
      </c>
    </row>
    <row r="246" spans="1:3" x14ac:dyDescent="0.25">
      <c r="A246" s="211" t="s">
        <v>589</v>
      </c>
      <c r="B246" s="9">
        <f t="shared" si="6"/>
        <v>6</v>
      </c>
      <c r="C246" s="9" t="str">
        <f t="shared" si="7"/>
        <v>Product</v>
      </c>
    </row>
    <row r="247" spans="1:3" x14ac:dyDescent="0.25">
      <c r="A247" s="211" t="s">
        <v>489</v>
      </c>
      <c r="B247" s="9">
        <f t="shared" si="6"/>
        <v>2</v>
      </c>
      <c r="C247" s="9" t="str">
        <f t="shared" si="7"/>
        <v>Product</v>
      </c>
    </row>
    <row r="248" spans="1:3" x14ac:dyDescent="0.25">
      <c r="A248" s="211" t="s">
        <v>587</v>
      </c>
      <c r="B248" s="9">
        <f t="shared" si="6"/>
        <v>6</v>
      </c>
      <c r="C248" s="9" t="str">
        <f t="shared" si="7"/>
        <v>Product</v>
      </c>
    </row>
    <row r="249" spans="1:3" x14ac:dyDescent="0.25">
      <c r="A249" s="211" t="s">
        <v>585</v>
      </c>
      <c r="B249" s="9">
        <f t="shared" si="6"/>
        <v>6</v>
      </c>
      <c r="C249" s="9" t="str">
        <f t="shared" si="7"/>
        <v>Product</v>
      </c>
    </row>
    <row r="250" spans="1:3" x14ac:dyDescent="0.25">
      <c r="A250" s="211" t="s">
        <v>3075</v>
      </c>
      <c r="B250" s="9">
        <f t="shared" si="6"/>
        <v>0</v>
      </c>
      <c r="C250" s="9" t="str">
        <f t="shared" si="7"/>
        <v>Product</v>
      </c>
    </row>
    <row r="251" spans="1:3" x14ac:dyDescent="0.25">
      <c r="A251" s="211" t="s">
        <v>3074</v>
      </c>
      <c r="B251" s="9">
        <f t="shared" si="6"/>
        <v>0</v>
      </c>
      <c r="C251" s="9" t="str">
        <f t="shared" si="7"/>
        <v>Product</v>
      </c>
    </row>
    <row r="252" spans="1:3" x14ac:dyDescent="0.25">
      <c r="A252" s="211" t="s">
        <v>487</v>
      </c>
      <c r="B252" s="9">
        <f t="shared" si="6"/>
        <v>2</v>
      </c>
      <c r="C252" s="9" t="str">
        <f t="shared" si="7"/>
        <v>Product</v>
      </c>
    </row>
    <row r="253" spans="1:3" x14ac:dyDescent="0.25">
      <c r="A253" s="211" t="s">
        <v>485</v>
      </c>
      <c r="B253" s="9">
        <f t="shared" si="6"/>
        <v>2</v>
      </c>
      <c r="C253" s="9" t="str">
        <f t="shared" si="7"/>
        <v>Product</v>
      </c>
    </row>
    <row r="254" spans="1:3" x14ac:dyDescent="0.25">
      <c r="A254" s="211" t="s">
        <v>483</v>
      </c>
      <c r="B254" s="9">
        <f t="shared" si="6"/>
        <v>2</v>
      </c>
      <c r="C254" s="9" t="str">
        <f t="shared" si="7"/>
        <v>Product</v>
      </c>
    </row>
    <row r="255" spans="1:3" x14ac:dyDescent="0.25">
      <c r="A255" s="211" t="s">
        <v>462</v>
      </c>
      <c r="B255" s="9">
        <f t="shared" si="6"/>
        <v>2</v>
      </c>
      <c r="C255" s="9" t="str">
        <f t="shared" si="7"/>
        <v>Product</v>
      </c>
    </row>
    <row r="256" spans="1:3" x14ac:dyDescent="0.25">
      <c r="A256" s="211" t="s">
        <v>3188</v>
      </c>
      <c r="B256" s="9">
        <f t="shared" si="6"/>
        <v>7.5</v>
      </c>
      <c r="C256" s="9" t="str">
        <f t="shared" si="7"/>
        <v>Product</v>
      </c>
    </row>
    <row r="257" spans="1:3" x14ac:dyDescent="0.25">
      <c r="A257" s="211" t="s">
        <v>481</v>
      </c>
      <c r="B257" s="9">
        <f t="shared" ref="B257:B320" si="8">VLOOKUP(A257,masterdata,7,0)</f>
        <v>2</v>
      </c>
      <c r="C257" s="9" t="str">
        <f t="shared" ref="C257:C320" si="9">VLOOKUP(A257,masterdata,30,0)</f>
        <v>Product</v>
      </c>
    </row>
    <row r="258" spans="1:3" x14ac:dyDescent="0.25">
      <c r="A258" s="211" t="s">
        <v>3381</v>
      </c>
      <c r="B258" s="9">
        <f t="shared" si="8"/>
        <v>2</v>
      </c>
      <c r="C258" s="9" t="str">
        <f t="shared" si="9"/>
        <v>Product</v>
      </c>
    </row>
    <row r="259" spans="1:3" x14ac:dyDescent="0.25">
      <c r="A259" s="211" t="s">
        <v>3367</v>
      </c>
      <c r="B259" s="9">
        <f t="shared" si="8"/>
        <v>2</v>
      </c>
      <c r="C259" s="9" t="str">
        <f t="shared" si="9"/>
        <v>Product</v>
      </c>
    </row>
    <row r="260" spans="1:3" x14ac:dyDescent="0.25">
      <c r="A260" s="211" t="s">
        <v>3371</v>
      </c>
      <c r="B260" s="9">
        <f t="shared" si="8"/>
        <v>2</v>
      </c>
      <c r="C260" s="9" t="str">
        <f t="shared" si="9"/>
        <v>Product</v>
      </c>
    </row>
    <row r="261" spans="1:3" x14ac:dyDescent="0.25">
      <c r="A261" s="211" t="s">
        <v>3366</v>
      </c>
      <c r="B261" s="9">
        <f t="shared" si="8"/>
        <v>2</v>
      </c>
      <c r="C261" s="9" t="str">
        <f t="shared" si="9"/>
        <v>Product</v>
      </c>
    </row>
    <row r="262" spans="1:3" x14ac:dyDescent="0.25">
      <c r="A262" s="211" t="s">
        <v>3370</v>
      </c>
      <c r="B262" s="9">
        <f t="shared" si="8"/>
        <v>2</v>
      </c>
      <c r="C262" s="9" t="str">
        <f t="shared" si="9"/>
        <v>Product</v>
      </c>
    </row>
    <row r="263" spans="1:3" x14ac:dyDescent="0.25">
      <c r="A263" s="211" t="s">
        <v>3369</v>
      </c>
      <c r="B263" s="9">
        <f t="shared" si="8"/>
        <v>2</v>
      </c>
      <c r="C263" s="9" t="str">
        <f t="shared" si="9"/>
        <v>Product</v>
      </c>
    </row>
    <row r="264" spans="1:3" x14ac:dyDescent="0.25">
      <c r="A264" s="211" t="s">
        <v>3372</v>
      </c>
      <c r="B264" s="9">
        <f t="shared" si="8"/>
        <v>2</v>
      </c>
      <c r="C264" s="9" t="str">
        <f t="shared" si="9"/>
        <v>Product</v>
      </c>
    </row>
    <row r="265" spans="1:3" x14ac:dyDescent="0.25">
      <c r="A265" s="211" t="s">
        <v>3365</v>
      </c>
      <c r="B265" s="9">
        <f t="shared" si="8"/>
        <v>2</v>
      </c>
      <c r="C265" s="9" t="str">
        <f t="shared" si="9"/>
        <v>Product</v>
      </c>
    </row>
    <row r="266" spans="1:3" x14ac:dyDescent="0.25">
      <c r="A266" s="211" t="s">
        <v>3368</v>
      </c>
      <c r="B266" s="9">
        <f t="shared" si="8"/>
        <v>2</v>
      </c>
      <c r="C266" s="9" t="str">
        <f t="shared" si="9"/>
        <v>Product</v>
      </c>
    </row>
    <row r="267" spans="1:3" x14ac:dyDescent="0.25">
      <c r="A267" s="211" t="s">
        <v>3382</v>
      </c>
      <c r="B267" s="9">
        <f t="shared" si="8"/>
        <v>2</v>
      </c>
      <c r="C267" s="9" t="str">
        <f t="shared" si="9"/>
        <v>Product</v>
      </c>
    </row>
    <row r="268" spans="1:3" x14ac:dyDescent="0.25">
      <c r="A268" s="211" t="s">
        <v>3223</v>
      </c>
      <c r="B268" s="9">
        <f t="shared" si="8"/>
        <v>0</v>
      </c>
      <c r="C268" s="9" t="str">
        <f t="shared" si="9"/>
        <v>Product</v>
      </c>
    </row>
    <row r="269" spans="1:3" x14ac:dyDescent="0.25">
      <c r="A269" s="211" t="s">
        <v>2578</v>
      </c>
      <c r="B269" s="9">
        <f t="shared" si="8"/>
        <v>0</v>
      </c>
      <c r="C269" s="9" t="str">
        <f t="shared" si="9"/>
        <v>Product</v>
      </c>
    </row>
    <row r="270" spans="1:3" x14ac:dyDescent="0.25">
      <c r="A270" s="211" t="s">
        <v>2574</v>
      </c>
      <c r="B270" s="9">
        <f t="shared" si="8"/>
        <v>0</v>
      </c>
      <c r="C270" s="9" t="str">
        <f t="shared" si="9"/>
        <v>Product</v>
      </c>
    </row>
    <row r="271" spans="1:3" x14ac:dyDescent="0.25">
      <c r="A271" s="211" t="s">
        <v>5283</v>
      </c>
      <c r="B271" s="9">
        <f t="shared" si="8"/>
        <v>0</v>
      </c>
      <c r="C271" s="9" t="str">
        <f t="shared" si="9"/>
        <v>Product</v>
      </c>
    </row>
    <row r="272" spans="1:3" x14ac:dyDescent="0.25">
      <c r="A272" s="211" t="s">
        <v>612</v>
      </c>
      <c r="B272" s="9">
        <f t="shared" si="8"/>
        <v>6</v>
      </c>
      <c r="C272" s="9" t="str">
        <f t="shared" si="9"/>
        <v>Product</v>
      </c>
    </row>
    <row r="273" spans="1:3" x14ac:dyDescent="0.25">
      <c r="A273" s="211" t="s">
        <v>243</v>
      </c>
      <c r="B273" s="9">
        <f t="shared" si="8"/>
        <v>2</v>
      </c>
      <c r="C273" s="9" t="str">
        <f t="shared" si="9"/>
        <v>Product</v>
      </c>
    </row>
    <row r="274" spans="1:3" x14ac:dyDescent="0.25">
      <c r="A274" s="211" t="s">
        <v>581</v>
      </c>
      <c r="B274" s="9">
        <f t="shared" si="8"/>
        <v>6</v>
      </c>
      <c r="C274" s="9" t="str">
        <f t="shared" si="9"/>
        <v>Product</v>
      </c>
    </row>
    <row r="275" spans="1:3" x14ac:dyDescent="0.25">
      <c r="A275" s="211" t="s">
        <v>3461</v>
      </c>
      <c r="B275" s="9">
        <f t="shared" si="8"/>
        <v>60</v>
      </c>
      <c r="C275" s="9" t="str">
        <f t="shared" si="9"/>
        <v>Product</v>
      </c>
    </row>
    <row r="276" spans="1:3" x14ac:dyDescent="0.25">
      <c r="A276" s="211" t="s">
        <v>3462</v>
      </c>
      <c r="B276" s="9">
        <f t="shared" si="8"/>
        <v>60</v>
      </c>
      <c r="C276" s="9" t="str">
        <f t="shared" si="9"/>
        <v>Product</v>
      </c>
    </row>
    <row r="277" spans="1:3" x14ac:dyDescent="0.25">
      <c r="A277" s="211" t="s">
        <v>3458</v>
      </c>
      <c r="B277" s="9">
        <f t="shared" si="8"/>
        <v>30</v>
      </c>
      <c r="C277" s="9" t="str">
        <f t="shared" si="9"/>
        <v>Product</v>
      </c>
    </row>
    <row r="278" spans="1:3" x14ac:dyDescent="0.25">
      <c r="A278" s="211" t="s">
        <v>3459</v>
      </c>
      <c r="B278" s="9">
        <f t="shared" si="8"/>
        <v>60</v>
      </c>
      <c r="C278" s="9" t="str">
        <f t="shared" si="9"/>
        <v>Product</v>
      </c>
    </row>
    <row r="279" spans="1:3" x14ac:dyDescent="0.25">
      <c r="A279" s="211" t="s">
        <v>3562</v>
      </c>
      <c r="B279" s="9">
        <f t="shared" si="8"/>
        <v>30</v>
      </c>
      <c r="C279" s="9" t="str">
        <f t="shared" si="9"/>
        <v>Product</v>
      </c>
    </row>
    <row r="280" spans="1:3" x14ac:dyDescent="0.25">
      <c r="A280" s="211" t="s">
        <v>3457</v>
      </c>
      <c r="B280" s="9">
        <f t="shared" si="8"/>
        <v>30</v>
      </c>
      <c r="C280" s="9" t="str">
        <f t="shared" si="9"/>
        <v>Product</v>
      </c>
    </row>
    <row r="281" spans="1:3" x14ac:dyDescent="0.25">
      <c r="A281" s="211" t="s">
        <v>3186</v>
      </c>
      <c r="B281" s="9">
        <f t="shared" si="8"/>
        <v>0</v>
      </c>
      <c r="C281" s="9" t="str">
        <f t="shared" si="9"/>
        <v>Product</v>
      </c>
    </row>
    <row r="282" spans="1:3" x14ac:dyDescent="0.25">
      <c r="A282" s="211" t="s">
        <v>476</v>
      </c>
      <c r="B282" s="9">
        <f t="shared" si="8"/>
        <v>2</v>
      </c>
      <c r="C282" s="9" t="str">
        <f t="shared" si="9"/>
        <v>Product</v>
      </c>
    </row>
    <row r="283" spans="1:3" x14ac:dyDescent="0.25">
      <c r="A283" s="211" t="s">
        <v>474</v>
      </c>
      <c r="B283" s="9">
        <f t="shared" si="8"/>
        <v>2</v>
      </c>
      <c r="C283" s="9" t="str">
        <f t="shared" si="9"/>
        <v>Product</v>
      </c>
    </row>
    <row r="284" spans="1:3" x14ac:dyDescent="0.25">
      <c r="A284" s="211" t="s">
        <v>472</v>
      </c>
      <c r="B284" s="9">
        <f t="shared" si="8"/>
        <v>2</v>
      </c>
      <c r="C284" s="9" t="str">
        <f t="shared" si="9"/>
        <v>Product</v>
      </c>
    </row>
    <row r="285" spans="1:3" x14ac:dyDescent="0.25">
      <c r="A285" s="211" t="s">
        <v>577</v>
      </c>
      <c r="B285" s="9">
        <f t="shared" si="8"/>
        <v>6</v>
      </c>
      <c r="C285" s="9" t="str">
        <f t="shared" si="9"/>
        <v>Product</v>
      </c>
    </row>
    <row r="286" spans="1:3" x14ac:dyDescent="0.25">
      <c r="A286" s="211" t="s">
        <v>575</v>
      </c>
      <c r="B286" s="9">
        <f t="shared" si="8"/>
        <v>6</v>
      </c>
      <c r="C286" s="9" t="str">
        <f t="shared" si="9"/>
        <v>Product</v>
      </c>
    </row>
    <row r="287" spans="1:3" x14ac:dyDescent="0.25">
      <c r="A287" s="211" t="s">
        <v>569</v>
      </c>
      <c r="B287" s="9">
        <f t="shared" si="8"/>
        <v>6</v>
      </c>
      <c r="C287" s="9" t="str">
        <f t="shared" si="9"/>
        <v>Product</v>
      </c>
    </row>
    <row r="288" spans="1:3" x14ac:dyDescent="0.25">
      <c r="A288" s="211" t="s">
        <v>928</v>
      </c>
      <c r="B288" s="9">
        <f t="shared" si="8"/>
        <v>6</v>
      </c>
      <c r="C288" s="9" t="str">
        <f t="shared" si="9"/>
        <v>Product</v>
      </c>
    </row>
    <row r="289" spans="1:3" x14ac:dyDescent="0.25">
      <c r="A289" s="211" t="s">
        <v>573</v>
      </c>
      <c r="B289" s="9">
        <f t="shared" si="8"/>
        <v>6</v>
      </c>
      <c r="C289" s="9" t="str">
        <f t="shared" si="9"/>
        <v>Product</v>
      </c>
    </row>
    <row r="290" spans="1:3" x14ac:dyDescent="0.25">
      <c r="A290" s="211" t="s">
        <v>470</v>
      </c>
      <c r="B290" s="9">
        <f t="shared" si="8"/>
        <v>2</v>
      </c>
      <c r="C290" s="9" t="str">
        <f t="shared" si="9"/>
        <v>Product</v>
      </c>
    </row>
    <row r="291" spans="1:3" x14ac:dyDescent="0.25">
      <c r="A291" s="211" t="s">
        <v>468</v>
      </c>
      <c r="B291" s="9">
        <f t="shared" si="8"/>
        <v>2</v>
      </c>
      <c r="C291" s="9" t="str">
        <f t="shared" si="9"/>
        <v>Product</v>
      </c>
    </row>
    <row r="292" spans="1:3" x14ac:dyDescent="0.25">
      <c r="A292" s="211" t="s">
        <v>571</v>
      </c>
      <c r="B292" s="9">
        <f t="shared" si="8"/>
        <v>6</v>
      </c>
      <c r="C292" s="9" t="str">
        <f t="shared" si="9"/>
        <v>Product</v>
      </c>
    </row>
    <row r="293" spans="1:3" x14ac:dyDescent="0.25">
      <c r="A293" s="211" t="s">
        <v>466</v>
      </c>
      <c r="B293" s="9">
        <f t="shared" si="8"/>
        <v>2</v>
      </c>
      <c r="C293" s="9" t="str">
        <f t="shared" si="9"/>
        <v>Product</v>
      </c>
    </row>
    <row r="294" spans="1:3" x14ac:dyDescent="0.25">
      <c r="A294" s="211" t="s">
        <v>3391</v>
      </c>
      <c r="B294" s="9">
        <f t="shared" si="8"/>
        <v>60</v>
      </c>
      <c r="C294" s="9" t="str">
        <f t="shared" si="9"/>
        <v>Product</v>
      </c>
    </row>
    <row r="295" spans="1:3" x14ac:dyDescent="0.25">
      <c r="A295" s="211" t="s">
        <v>3392</v>
      </c>
      <c r="B295" s="9">
        <f t="shared" si="8"/>
        <v>60</v>
      </c>
      <c r="C295" s="9" t="str">
        <f t="shared" si="9"/>
        <v>Product</v>
      </c>
    </row>
    <row r="296" spans="1:3" x14ac:dyDescent="0.25">
      <c r="A296" s="211" t="s">
        <v>3388</v>
      </c>
      <c r="B296" s="9">
        <f t="shared" si="8"/>
        <v>30</v>
      </c>
      <c r="C296" s="9" t="str">
        <f t="shared" si="9"/>
        <v>Product</v>
      </c>
    </row>
    <row r="297" spans="1:3" x14ac:dyDescent="0.25">
      <c r="A297" s="211" t="s">
        <v>3389</v>
      </c>
      <c r="B297" s="9">
        <f t="shared" si="8"/>
        <v>60</v>
      </c>
      <c r="C297" s="9" t="str">
        <f t="shared" si="9"/>
        <v>Product</v>
      </c>
    </row>
    <row r="298" spans="1:3" x14ac:dyDescent="0.25">
      <c r="A298" s="211" t="s">
        <v>3386</v>
      </c>
      <c r="B298" s="9">
        <f t="shared" si="8"/>
        <v>30</v>
      </c>
      <c r="C298" s="9" t="str">
        <f t="shared" si="9"/>
        <v>Product</v>
      </c>
    </row>
    <row r="299" spans="1:3" x14ac:dyDescent="0.25">
      <c r="A299" s="211" t="s">
        <v>3563</v>
      </c>
      <c r="B299" s="9">
        <f t="shared" si="8"/>
        <v>30</v>
      </c>
      <c r="C299" s="9" t="str">
        <f t="shared" si="9"/>
        <v>Product</v>
      </c>
    </row>
    <row r="300" spans="1:3" x14ac:dyDescent="0.25">
      <c r="A300" s="211" t="s">
        <v>3387</v>
      </c>
      <c r="B300" s="9">
        <f t="shared" si="8"/>
        <v>30</v>
      </c>
      <c r="C300" s="9" t="str">
        <f t="shared" si="9"/>
        <v>Product</v>
      </c>
    </row>
    <row r="301" spans="1:3" x14ac:dyDescent="0.25">
      <c r="A301" s="211" t="s">
        <v>301</v>
      </c>
      <c r="B301" s="9">
        <f t="shared" si="8"/>
        <v>7.5</v>
      </c>
      <c r="C301" s="9" t="str">
        <f t="shared" si="9"/>
        <v>Product</v>
      </c>
    </row>
    <row r="302" spans="1:3" x14ac:dyDescent="0.25">
      <c r="A302" s="211" t="s">
        <v>505</v>
      </c>
      <c r="B302" s="9">
        <f t="shared" si="8"/>
        <v>1</v>
      </c>
      <c r="C302" s="9" t="str">
        <f t="shared" si="9"/>
        <v>Product</v>
      </c>
    </row>
    <row r="303" spans="1:3" x14ac:dyDescent="0.25">
      <c r="A303" s="211" t="s">
        <v>3244</v>
      </c>
      <c r="B303" s="9">
        <f t="shared" si="8"/>
        <v>1</v>
      </c>
      <c r="C303" s="9" t="str">
        <f t="shared" si="9"/>
        <v>Product</v>
      </c>
    </row>
    <row r="304" spans="1:3" x14ac:dyDescent="0.25">
      <c r="A304" s="211" t="s">
        <v>503</v>
      </c>
      <c r="B304" s="9">
        <f t="shared" si="8"/>
        <v>1</v>
      </c>
      <c r="C304" s="9" t="str">
        <f t="shared" si="9"/>
        <v>Product</v>
      </c>
    </row>
    <row r="305" spans="1:3" x14ac:dyDescent="0.25">
      <c r="A305" s="211" t="s">
        <v>501</v>
      </c>
      <c r="B305" s="9">
        <f t="shared" si="8"/>
        <v>1</v>
      </c>
      <c r="C305" s="9" t="str">
        <f t="shared" si="9"/>
        <v>Product</v>
      </c>
    </row>
    <row r="306" spans="1:3" x14ac:dyDescent="0.25">
      <c r="A306" s="211" t="s">
        <v>3243</v>
      </c>
      <c r="B306" s="9">
        <f t="shared" si="8"/>
        <v>1</v>
      </c>
      <c r="C306" s="9" t="str">
        <f t="shared" si="9"/>
        <v>Product</v>
      </c>
    </row>
    <row r="307" spans="1:3" x14ac:dyDescent="0.25">
      <c r="A307" s="211" t="s">
        <v>499</v>
      </c>
      <c r="B307" s="9">
        <f t="shared" si="8"/>
        <v>1</v>
      </c>
      <c r="C307" s="9" t="str">
        <f t="shared" si="9"/>
        <v>Product</v>
      </c>
    </row>
    <row r="308" spans="1:3" x14ac:dyDescent="0.25">
      <c r="A308" s="211" t="s">
        <v>2</v>
      </c>
      <c r="B308" s="9">
        <f t="shared" si="8"/>
        <v>150</v>
      </c>
      <c r="C308" s="9" t="str">
        <f t="shared" si="9"/>
        <v>Product Bundle</v>
      </c>
    </row>
    <row r="309" spans="1:3" x14ac:dyDescent="0.25">
      <c r="A309" s="211" t="s">
        <v>5</v>
      </c>
      <c r="B309" s="9">
        <f t="shared" si="8"/>
        <v>210</v>
      </c>
      <c r="C309" s="9" t="str">
        <f t="shared" si="9"/>
        <v>Product Bundle</v>
      </c>
    </row>
    <row r="310" spans="1:3" x14ac:dyDescent="0.25">
      <c r="A310" s="211" t="s">
        <v>497</v>
      </c>
      <c r="B310" s="9">
        <f t="shared" si="8"/>
        <v>1</v>
      </c>
      <c r="C310" s="9" t="str">
        <f t="shared" si="9"/>
        <v>Product</v>
      </c>
    </row>
    <row r="311" spans="1:3" x14ac:dyDescent="0.25">
      <c r="A311" s="211" t="s">
        <v>495</v>
      </c>
      <c r="B311" s="9">
        <f t="shared" si="8"/>
        <v>1</v>
      </c>
      <c r="C311" s="9" t="str">
        <f t="shared" si="9"/>
        <v>Product</v>
      </c>
    </row>
    <row r="312" spans="1:3" x14ac:dyDescent="0.25">
      <c r="A312" s="211" t="s">
        <v>2624</v>
      </c>
      <c r="B312" s="9">
        <f t="shared" si="8"/>
        <v>0</v>
      </c>
      <c r="C312" s="9" t="str">
        <f t="shared" si="9"/>
        <v>Product</v>
      </c>
    </row>
    <row r="313" spans="1:3" x14ac:dyDescent="0.25">
      <c r="A313" s="211" t="s">
        <v>2618</v>
      </c>
      <c r="B313" s="9">
        <f t="shared" si="8"/>
        <v>0</v>
      </c>
      <c r="C313" s="9" t="str">
        <f t="shared" si="9"/>
        <v>Product</v>
      </c>
    </row>
    <row r="314" spans="1:3" x14ac:dyDescent="0.25">
      <c r="A314" s="211" t="s">
        <v>2754</v>
      </c>
      <c r="B314" s="9">
        <f t="shared" si="8"/>
        <v>0</v>
      </c>
      <c r="C314" s="9" t="str">
        <f t="shared" si="9"/>
        <v>Product</v>
      </c>
    </row>
    <row r="315" spans="1:3" x14ac:dyDescent="0.25">
      <c r="A315" s="211" t="s">
        <v>610</v>
      </c>
      <c r="B315" s="9">
        <f t="shared" si="8"/>
        <v>15</v>
      </c>
      <c r="C315" s="9" t="str">
        <f t="shared" si="9"/>
        <v>Product</v>
      </c>
    </row>
    <row r="316" spans="1:3" x14ac:dyDescent="0.25">
      <c r="A316" s="211" t="s">
        <v>129</v>
      </c>
      <c r="B316" s="9">
        <f t="shared" si="8"/>
        <v>0</v>
      </c>
      <c r="C316" s="9" t="str">
        <f t="shared" si="9"/>
        <v>Product</v>
      </c>
    </row>
    <row r="317" spans="1:3" x14ac:dyDescent="0.25">
      <c r="A317" s="211" t="s">
        <v>230</v>
      </c>
      <c r="B317" s="9">
        <f t="shared" si="8"/>
        <v>1</v>
      </c>
      <c r="C317" s="9" t="str">
        <f t="shared" si="9"/>
        <v>Product</v>
      </c>
    </row>
    <row r="318" spans="1:3" x14ac:dyDescent="0.25">
      <c r="A318" s="211" t="s">
        <v>62</v>
      </c>
      <c r="B318" s="9">
        <f t="shared" si="8"/>
        <v>7.5</v>
      </c>
      <c r="C318" s="9" t="str">
        <f t="shared" si="9"/>
        <v>Product</v>
      </c>
    </row>
    <row r="319" spans="1:3" x14ac:dyDescent="0.25">
      <c r="A319" s="211" t="s">
        <v>61</v>
      </c>
      <c r="B319" s="9">
        <f t="shared" si="8"/>
        <v>7.5</v>
      </c>
      <c r="C319" s="9" t="str">
        <f t="shared" si="9"/>
        <v>Product</v>
      </c>
    </row>
    <row r="320" spans="1:3" x14ac:dyDescent="0.25">
      <c r="A320" s="211" t="s">
        <v>3166</v>
      </c>
      <c r="B320" s="9">
        <f t="shared" si="8"/>
        <v>0</v>
      </c>
      <c r="C320" s="9" t="str">
        <f t="shared" si="9"/>
        <v>Product</v>
      </c>
    </row>
    <row r="321" spans="1:3" x14ac:dyDescent="0.25">
      <c r="A321" s="211" t="s">
        <v>385</v>
      </c>
      <c r="B321" s="9">
        <f t="shared" ref="B321:B384" si="10">VLOOKUP(A321,masterdata,7,0)</f>
        <v>30</v>
      </c>
      <c r="C321" s="9" t="str">
        <f t="shared" ref="C321:C384" si="11">VLOOKUP(A321,masterdata,30,0)</f>
        <v>Product</v>
      </c>
    </row>
    <row r="322" spans="1:3" x14ac:dyDescent="0.25">
      <c r="A322" s="211" t="s">
        <v>384</v>
      </c>
      <c r="B322" s="9">
        <f t="shared" si="10"/>
        <v>0</v>
      </c>
      <c r="C322" s="9" t="str">
        <f t="shared" si="11"/>
        <v>Product</v>
      </c>
    </row>
    <row r="323" spans="1:3" x14ac:dyDescent="0.25">
      <c r="A323" s="211" t="s">
        <v>3162</v>
      </c>
      <c r="B323" s="9">
        <f t="shared" si="10"/>
        <v>60</v>
      </c>
      <c r="C323" s="9" t="str">
        <f t="shared" si="11"/>
        <v>Product</v>
      </c>
    </row>
    <row r="324" spans="1:3" x14ac:dyDescent="0.25">
      <c r="A324" s="211" t="s">
        <v>72</v>
      </c>
      <c r="B324" s="9">
        <f t="shared" si="10"/>
        <v>30</v>
      </c>
      <c r="C324" s="9" t="str">
        <f t="shared" si="11"/>
        <v>Product</v>
      </c>
    </row>
    <row r="325" spans="1:3" x14ac:dyDescent="0.25">
      <c r="A325" s="211" t="s">
        <v>3133</v>
      </c>
      <c r="B325" s="9">
        <f t="shared" si="10"/>
        <v>30</v>
      </c>
      <c r="C325" s="9" t="str">
        <f t="shared" si="11"/>
        <v>Product</v>
      </c>
    </row>
    <row r="326" spans="1:3" x14ac:dyDescent="0.25">
      <c r="A326" s="211" t="s">
        <v>1767</v>
      </c>
      <c r="B326" s="9">
        <f t="shared" si="10"/>
        <v>165</v>
      </c>
      <c r="C326" s="9" t="str">
        <f t="shared" si="11"/>
        <v>Product</v>
      </c>
    </row>
    <row r="327" spans="1:3" x14ac:dyDescent="0.25">
      <c r="A327" s="211" t="s">
        <v>345</v>
      </c>
      <c r="B327" s="9">
        <f t="shared" si="10"/>
        <v>165</v>
      </c>
      <c r="C327" s="9" t="str">
        <f t="shared" si="11"/>
        <v>Product</v>
      </c>
    </row>
    <row r="328" spans="1:3" x14ac:dyDescent="0.25">
      <c r="A328" s="211" t="s">
        <v>229</v>
      </c>
      <c r="B328" s="9">
        <f t="shared" si="10"/>
        <v>165</v>
      </c>
      <c r="C328" s="9" t="str">
        <f t="shared" si="11"/>
        <v>Product</v>
      </c>
    </row>
    <row r="329" spans="1:3" x14ac:dyDescent="0.25">
      <c r="A329" s="211" t="s">
        <v>242</v>
      </c>
      <c r="B329" s="9">
        <f t="shared" si="10"/>
        <v>165</v>
      </c>
      <c r="C329" s="9" t="str">
        <f t="shared" si="11"/>
        <v>Product</v>
      </c>
    </row>
    <row r="330" spans="1:3" x14ac:dyDescent="0.25">
      <c r="A330" s="211" t="s">
        <v>3404</v>
      </c>
      <c r="B330" s="9">
        <f t="shared" si="10"/>
        <v>0</v>
      </c>
      <c r="C330" s="9" t="str">
        <f t="shared" si="11"/>
        <v>Product</v>
      </c>
    </row>
    <row r="331" spans="1:3" x14ac:dyDescent="0.25">
      <c r="A331" s="211" t="s">
        <v>1783</v>
      </c>
      <c r="B331" s="9">
        <f t="shared" si="10"/>
        <v>0</v>
      </c>
      <c r="C331" s="9" t="str">
        <f t="shared" si="11"/>
        <v>Product</v>
      </c>
    </row>
    <row r="332" spans="1:3" x14ac:dyDescent="0.25">
      <c r="A332" s="211" t="s">
        <v>86</v>
      </c>
      <c r="B332" s="9">
        <f t="shared" si="10"/>
        <v>60</v>
      </c>
      <c r="C332" s="9" t="str">
        <f t="shared" si="11"/>
        <v>Product</v>
      </c>
    </row>
    <row r="333" spans="1:3" x14ac:dyDescent="0.25">
      <c r="A333" s="211" t="s">
        <v>709</v>
      </c>
      <c r="B333" s="9">
        <f t="shared" si="10"/>
        <v>30</v>
      </c>
      <c r="C333" s="9" t="str">
        <f t="shared" si="11"/>
        <v>Product</v>
      </c>
    </row>
    <row r="334" spans="1:3" x14ac:dyDescent="0.25">
      <c r="A334" s="211" t="s">
        <v>85</v>
      </c>
      <c r="B334" s="9">
        <f t="shared" si="10"/>
        <v>30</v>
      </c>
      <c r="C334" s="9" t="str">
        <f t="shared" si="11"/>
        <v>Product</v>
      </c>
    </row>
    <row r="335" spans="1:3" x14ac:dyDescent="0.25">
      <c r="A335" s="211" t="s">
        <v>767</v>
      </c>
      <c r="B335" s="9">
        <f t="shared" si="10"/>
        <v>0</v>
      </c>
      <c r="C335" s="9" t="str">
        <f t="shared" si="11"/>
        <v>Product</v>
      </c>
    </row>
    <row r="336" spans="1:3" x14ac:dyDescent="0.25">
      <c r="A336" s="211" t="s">
        <v>381</v>
      </c>
      <c r="B336" s="9">
        <f t="shared" si="10"/>
        <v>30</v>
      </c>
      <c r="C336" s="9" t="str">
        <f t="shared" si="11"/>
        <v>Product</v>
      </c>
    </row>
    <row r="337" spans="1:3" x14ac:dyDescent="0.25">
      <c r="A337" s="211" t="s">
        <v>380</v>
      </c>
      <c r="B337" s="9">
        <f t="shared" si="10"/>
        <v>30</v>
      </c>
      <c r="C337" s="9" t="str">
        <f t="shared" si="11"/>
        <v>Product</v>
      </c>
    </row>
    <row r="338" spans="1:3" x14ac:dyDescent="0.25">
      <c r="A338" s="211" t="s">
        <v>2323</v>
      </c>
      <c r="B338" s="9">
        <f t="shared" si="10"/>
        <v>30</v>
      </c>
      <c r="C338" s="9" t="str">
        <f t="shared" si="11"/>
        <v>Product</v>
      </c>
    </row>
    <row r="339" spans="1:3" x14ac:dyDescent="0.25">
      <c r="A339" s="211" t="s">
        <v>3546</v>
      </c>
      <c r="B339" s="9">
        <f t="shared" si="10"/>
        <v>0</v>
      </c>
      <c r="C339" s="9" t="str">
        <f t="shared" si="11"/>
        <v>Product</v>
      </c>
    </row>
    <row r="340" spans="1:3" x14ac:dyDescent="0.25">
      <c r="A340" s="211" t="s">
        <v>379</v>
      </c>
      <c r="B340" s="9">
        <f t="shared" si="10"/>
        <v>30</v>
      </c>
      <c r="C340" s="9" t="str">
        <f t="shared" si="11"/>
        <v>Product</v>
      </c>
    </row>
    <row r="341" spans="1:3" x14ac:dyDescent="0.25">
      <c r="A341" s="211" t="s">
        <v>84</v>
      </c>
      <c r="B341" s="9">
        <f t="shared" si="10"/>
        <v>30</v>
      </c>
      <c r="C341" s="9" t="str">
        <f t="shared" si="11"/>
        <v>Product</v>
      </c>
    </row>
    <row r="342" spans="1:3" x14ac:dyDescent="0.25">
      <c r="A342" s="211" t="s">
        <v>1068</v>
      </c>
      <c r="B342" s="9">
        <f t="shared" si="10"/>
        <v>0</v>
      </c>
      <c r="C342" s="9" t="str">
        <f t="shared" si="11"/>
        <v>Product</v>
      </c>
    </row>
    <row r="343" spans="1:3" x14ac:dyDescent="0.25">
      <c r="A343" s="211" t="s">
        <v>994</v>
      </c>
      <c r="B343" s="9">
        <f t="shared" si="10"/>
        <v>0</v>
      </c>
      <c r="C343" s="9" t="str">
        <f t="shared" si="11"/>
        <v>Product</v>
      </c>
    </row>
    <row r="344" spans="1:3" x14ac:dyDescent="0.25">
      <c r="A344" s="211" t="s">
        <v>990</v>
      </c>
      <c r="B344" s="9">
        <f t="shared" si="10"/>
        <v>0</v>
      </c>
      <c r="C344" s="9" t="str">
        <f t="shared" si="11"/>
        <v>Product</v>
      </c>
    </row>
    <row r="345" spans="1:3" x14ac:dyDescent="0.25">
      <c r="A345" s="211" t="s">
        <v>1744</v>
      </c>
      <c r="B345" s="9">
        <f t="shared" si="10"/>
        <v>0</v>
      </c>
      <c r="C345" s="9" t="str">
        <f t="shared" si="11"/>
        <v>Product</v>
      </c>
    </row>
    <row r="346" spans="1:3" x14ac:dyDescent="0.25">
      <c r="A346" s="211" t="s">
        <v>971</v>
      </c>
      <c r="B346" s="9">
        <f t="shared" si="10"/>
        <v>0</v>
      </c>
      <c r="C346" s="9" t="str">
        <f t="shared" si="11"/>
        <v>Product</v>
      </c>
    </row>
    <row r="347" spans="1:3" x14ac:dyDescent="0.25">
      <c r="A347" s="211" t="s">
        <v>2320</v>
      </c>
      <c r="B347" s="9">
        <f t="shared" si="10"/>
        <v>15</v>
      </c>
      <c r="C347" s="9" t="str">
        <f t="shared" si="11"/>
        <v>Product</v>
      </c>
    </row>
    <row r="348" spans="1:3" x14ac:dyDescent="0.25">
      <c r="A348" s="211" t="s">
        <v>2379</v>
      </c>
      <c r="B348" s="9">
        <f t="shared" si="10"/>
        <v>30</v>
      </c>
      <c r="C348" s="9" t="str">
        <f t="shared" si="11"/>
        <v>Product</v>
      </c>
    </row>
    <row r="349" spans="1:3" x14ac:dyDescent="0.25">
      <c r="A349" s="211" t="s">
        <v>71</v>
      </c>
      <c r="B349" s="9">
        <f t="shared" si="10"/>
        <v>30</v>
      </c>
      <c r="C349" s="9" t="str">
        <f t="shared" si="11"/>
        <v>Product</v>
      </c>
    </row>
    <row r="350" spans="1:3" x14ac:dyDescent="0.25">
      <c r="A350" s="211" t="s">
        <v>70</v>
      </c>
      <c r="B350" s="9">
        <f t="shared" si="10"/>
        <v>30</v>
      </c>
      <c r="C350" s="9" t="str">
        <f t="shared" si="11"/>
        <v>Product</v>
      </c>
    </row>
    <row r="351" spans="1:3" x14ac:dyDescent="0.25">
      <c r="A351" s="211" t="s">
        <v>69</v>
      </c>
      <c r="B351" s="9">
        <f t="shared" si="10"/>
        <v>30</v>
      </c>
      <c r="C351" s="9" t="str">
        <f t="shared" si="11"/>
        <v>Product</v>
      </c>
    </row>
    <row r="352" spans="1:3" x14ac:dyDescent="0.25">
      <c r="A352" s="211" t="s">
        <v>1724</v>
      </c>
      <c r="B352" s="9">
        <f t="shared" si="10"/>
        <v>30</v>
      </c>
      <c r="C352" s="9" t="str">
        <f t="shared" si="11"/>
        <v>Product</v>
      </c>
    </row>
    <row r="353" spans="1:3" x14ac:dyDescent="0.25">
      <c r="A353" s="211" t="s">
        <v>1722</v>
      </c>
      <c r="B353" s="9">
        <f t="shared" si="10"/>
        <v>30</v>
      </c>
      <c r="C353" s="9" t="str">
        <f t="shared" si="11"/>
        <v>Product</v>
      </c>
    </row>
    <row r="354" spans="1:3" x14ac:dyDescent="0.25">
      <c r="A354" s="211" t="s">
        <v>68</v>
      </c>
      <c r="B354" s="9">
        <f t="shared" si="10"/>
        <v>30</v>
      </c>
      <c r="C354" s="9" t="str">
        <f t="shared" si="11"/>
        <v>Product</v>
      </c>
    </row>
    <row r="355" spans="1:3" x14ac:dyDescent="0.25">
      <c r="A355" s="211" t="s">
        <v>67</v>
      </c>
      <c r="B355" s="9">
        <f t="shared" si="10"/>
        <v>30</v>
      </c>
      <c r="C355" s="9" t="str">
        <f t="shared" si="11"/>
        <v>Product</v>
      </c>
    </row>
    <row r="356" spans="1:3" x14ac:dyDescent="0.25">
      <c r="A356" s="211" t="s">
        <v>1718</v>
      </c>
      <c r="B356" s="9">
        <f t="shared" si="10"/>
        <v>30</v>
      </c>
      <c r="C356" s="9" t="str">
        <f t="shared" si="11"/>
        <v>Product</v>
      </c>
    </row>
    <row r="357" spans="1:3" x14ac:dyDescent="0.25">
      <c r="A357" s="211" t="s">
        <v>1716</v>
      </c>
      <c r="B357" s="9">
        <f t="shared" si="10"/>
        <v>30</v>
      </c>
      <c r="C357" s="9" t="str">
        <f t="shared" si="11"/>
        <v>Product</v>
      </c>
    </row>
    <row r="358" spans="1:3" x14ac:dyDescent="0.25">
      <c r="A358" s="211" t="s">
        <v>1714</v>
      </c>
      <c r="B358" s="9">
        <f t="shared" si="10"/>
        <v>30</v>
      </c>
      <c r="C358" s="9" t="str">
        <f t="shared" si="11"/>
        <v>Product</v>
      </c>
    </row>
    <row r="359" spans="1:3" x14ac:dyDescent="0.25">
      <c r="A359" s="211" t="s">
        <v>66</v>
      </c>
      <c r="B359" s="9">
        <f t="shared" si="10"/>
        <v>30</v>
      </c>
      <c r="C359" s="9" t="str">
        <f t="shared" si="11"/>
        <v>Product</v>
      </c>
    </row>
    <row r="360" spans="1:3" x14ac:dyDescent="0.25">
      <c r="A360" s="211" t="s">
        <v>3220</v>
      </c>
      <c r="B360" s="9">
        <f t="shared" si="10"/>
        <v>0</v>
      </c>
      <c r="C360" s="9" t="str">
        <f t="shared" si="11"/>
        <v>Product</v>
      </c>
    </row>
    <row r="361" spans="1:3" x14ac:dyDescent="0.25">
      <c r="A361" s="211">
        <v>6160</v>
      </c>
      <c r="B361" s="9">
        <f t="shared" si="10"/>
        <v>0</v>
      </c>
      <c r="C361" s="9" t="str">
        <f t="shared" si="11"/>
        <v>Product</v>
      </c>
    </row>
    <row r="362" spans="1:3" x14ac:dyDescent="0.25">
      <c r="A362" s="211" t="s">
        <v>2287</v>
      </c>
      <c r="B362" s="9">
        <f t="shared" si="10"/>
        <v>30</v>
      </c>
      <c r="C362" s="9" t="str">
        <f t="shared" si="11"/>
        <v>Product</v>
      </c>
    </row>
    <row r="363" spans="1:3" x14ac:dyDescent="0.25">
      <c r="A363" s="211">
        <v>6151</v>
      </c>
      <c r="B363" s="9">
        <f t="shared" si="10"/>
        <v>30</v>
      </c>
      <c r="C363" s="9" t="str">
        <f t="shared" si="11"/>
        <v>Product</v>
      </c>
    </row>
    <row r="364" spans="1:3" x14ac:dyDescent="0.25">
      <c r="A364" s="211" t="s">
        <v>2285</v>
      </c>
      <c r="B364" s="9">
        <f t="shared" si="10"/>
        <v>30</v>
      </c>
      <c r="C364" s="9" t="str">
        <f t="shared" si="11"/>
        <v>Product</v>
      </c>
    </row>
    <row r="365" spans="1:3" x14ac:dyDescent="0.25">
      <c r="A365" s="211" t="s">
        <v>360</v>
      </c>
      <c r="B365" s="9">
        <f t="shared" si="10"/>
        <v>30</v>
      </c>
      <c r="C365" s="9" t="str">
        <f t="shared" si="11"/>
        <v>Product</v>
      </c>
    </row>
    <row r="366" spans="1:3" x14ac:dyDescent="0.25">
      <c r="A366" s="211" t="s">
        <v>2310</v>
      </c>
      <c r="B366" s="9">
        <f t="shared" si="10"/>
        <v>30</v>
      </c>
      <c r="C366" s="9" t="str">
        <f t="shared" si="11"/>
        <v>Product</v>
      </c>
    </row>
    <row r="367" spans="1:3" x14ac:dyDescent="0.25">
      <c r="A367" s="211">
        <v>60914</v>
      </c>
      <c r="B367" s="9">
        <f t="shared" si="10"/>
        <v>2</v>
      </c>
      <c r="C367" s="9" t="str">
        <f t="shared" si="11"/>
        <v>Product</v>
      </c>
    </row>
    <row r="368" spans="1:3" x14ac:dyDescent="0.25">
      <c r="A368" s="211" t="s">
        <v>43</v>
      </c>
      <c r="B368" s="9">
        <f t="shared" si="10"/>
        <v>7.5</v>
      </c>
      <c r="C368" s="9" t="str">
        <f t="shared" si="11"/>
        <v>Product</v>
      </c>
    </row>
    <row r="369" spans="1:3" x14ac:dyDescent="0.25">
      <c r="A369" s="211" t="s">
        <v>42</v>
      </c>
      <c r="B369" s="9">
        <f t="shared" si="10"/>
        <v>7.5</v>
      </c>
      <c r="C369" s="9" t="str">
        <f t="shared" si="11"/>
        <v>Product</v>
      </c>
    </row>
    <row r="370" spans="1:3" x14ac:dyDescent="0.25">
      <c r="A370" s="211" t="s">
        <v>1698</v>
      </c>
      <c r="B370" s="9">
        <f t="shared" si="10"/>
        <v>0</v>
      </c>
      <c r="C370" s="9" t="str">
        <f t="shared" si="11"/>
        <v>Product</v>
      </c>
    </row>
    <row r="371" spans="1:3" x14ac:dyDescent="0.25">
      <c r="A371" s="211" t="s">
        <v>866</v>
      </c>
      <c r="B371" s="9">
        <f t="shared" si="10"/>
        <v>0</v>
      </c>
      <c r="C371" s="9" t="str">
        <f t="shared" si="11"/>
        <v>Product</v>
      </c>
    </row>
    <row r="372" spans="1:3" x14ac:dyDescent="0.25">
      <c r="A372" s="211" t="s">
        <v>5227</v>
      </c>
      <c r="B372" s="9">
        <f t="shared" si="10"/>
        <v>0</v>
      </c>
      <c r="C372" s="9" t="str">
        <f t="shared" si="11"/>
        <v>Product</v>
      </c>
    </row>
    <row r="373" spans="1:3" x14ac:dyDescent="0.25">
      <c r="A373" s="211" t="s">
        <v>130</v>
      </c>
      <c r="B373" s="9">
        <f t="shared" si="10"/>
        <v>0</v>
      </c>
      <c r="C373" s="9" t="str">
        <f t="shared" si="11"/>
        <v>Product</v>
      </c>
    </row>
    <row r="374" spans="1:3" x14ac:dyDescent="0.25">
      <c r="A374" s="211" t="s">
        <v>358</v>
      </c>
      <c r="B374" s="9">
        <f t="shared" si="10"/>
        <v>7.5</v>
      </c>
      <c r="C374" s="9" t="str">
        <f t="shared" si="11"/>
        <v>Product</v>
      </c>
    </row>
    <row r="375" spans="1:3" x14ac:dyDescent="0.25">
      <c r="A375" s="211">
        <v>5828</v>
      </c>
      <c r="B375" s="9">
        <f t="shared" si="10"/>
        <v>7.5</v>
      </c>
      <c r="C375" s="9" t="str">
        <f t="shared" si="11"/>
        <v>Product</v>
      </c>
    </row>
    <row r="376" spans="1:3" x14ac:dyDescent="0.25">
      <c r="A376" s="211">
        <v>5821</v>
      </c>
      <c r="B376" s="9">
        <f t="shared" si="10"/>
        <v>7.5</v>
      </c>
      <c r="C376" s="9" t="str">
        <f t="shared" si="11"/>
        <v>Product</v>
      </c>
    </row>
    <row r="377" spans="1:3" x14ac:dyDescent="0.25">
      <c r="A377" s="211" t="s">
        <v>355</v>
      </c>
      <c r="B377" s="9">
        <f t="shared" si="10"/>
        <v>7.5</v>
      </c>
      <c r="C377" s="9" t="str">
        <f t="shared" si="11"/>
        <v>Product</v>
      </c>
    </row>
    <row r="378" spans="1:3" x14ac:dyDescent="0.25">
      <c r="A378" s="211" t="s">
        <v>353</v>
      </c>
      <c r="B378" s="9">
        <f t="shared" si="10"/>
        <v>7.5</v>
      </c>
      <c r="C378" s="9" t="str">
        <f t="shared" si="11"/>
        <v>Product</v>
      </c>
    </row>
    <row r="379" spans="1:3" x14ac:dyDescent="0.25">
      <c r="A379" s="211" t="s">
        <v>352</v>
      </c>
      <c r="B379" s="9">
        <f t="shared" si="10"/>
        <v>7.5</v>
      </c>
      <c r="C379" s="9" t="str">
        <f t="shared" si="11"/>
        <v>Product</v>
      </c>
    </row>
    <row r="380" spans="1:3" x14ac:dyDescent="0.25">
      <c r="A380" s="211" t="s">
        <v>351</v>
      </c>
      <c r="B380" s="9">
        <f t="shared" si="10"/>
        <v>7.5</v>
      </c>
      <c r="C380" s="9" t="str">
        <f t="shared" si="11"/>
        <v>Product</v>
      </c>
    </row>
    <row r="381" spans="1:3" x14ac:dyDescent="0.25">
      <c r="A381" s="211">
        <v>4219</v>
      </c>
      <c r="B381" s="9">
        <f t="shared" si="10"/>
        <v>30</v>
      </c>
      <c r="C381" s="9" t="str">
        <f t="shared" si="11"/>
        <v>Product</v>
      </c>
    </row>
    <row r="382" spans="1:3" x14ac:dyDescent="0.25">
      <c r="A382" s="211" t="s">
        <v>3218</v>
      </c>
      <c r="B382" s="9">
        <f t="shared" si="10"/>
        <v>0</v>
      </c>
      <c r="C382" s="9" t="str">
        <f t="shared" si="11"/>
        <v>Product</v>
      </c>
    </row>
    <row r="383" spans="1:3" x14ac:dyDescent="0.25">
      <c r="A383" s="211" t="s">
        <v>3214</v>
      </c>
      <c r="B383" s="9">
        <f t="shared" si="10"/>
        <v>0</v>
      </c>
      <c r="C383" s="9" t="str">
        <f t="shared" si="11"/>
        <v>Product</v>
      </c>
    </row>
    <row r="384" spans="1:3" x14ac:dyDescent="0.25">
      <c r="A384" s="211" t="s">
        <v>559</v>
      </c>
      <c r="B384" s="9">
        <f t="shared" si="10"/>
        <v>30</v>
      </c>
      <c r="C384" s="9" t="str">
        <f t="shared" si="11"/>
        <v>Product</v>
      </c>
    </row>
    <row r="385" spans="1:3" x14ac:dyDescent="0.25">
      <c r="A385" s="211" t="s">
        <v>206</v>
      </c>
      <c r="B385" s="9">
        <f t="shared" ref="B385:B432" si="12">VLOOKUP(A385,masterdata,7,0)</f>
        <v>0</v>
      </c>
      <c r="C385" s="9" t="str">
        <f t="shared" ref="C385:C432" si="13">VLOOKUP(A385,masterdata,30,0)</f>
        <v>Product</v>
      </c>
    </row>
    <row r="386" spans="1:3" x14ac:dyDescent="0.25">
      <c r="A386" s="211" t="s">
        <v>2305</v>
      </c>
      <c r="B386" s="9">
        <f t="shared" si="12"/>
        <v>7.5</v>
      </c>
      <c r="C386" s="9" t="str">
        <f t="shared" si="13"/>
        <v>Product</v>
      </c>
    </row>
    <row r="387" spans="1:3" x14ac:dyDescent="0.25">
      <c r="A387" s="211" t="s">
        <v>1011</v>
      </c>
      <c r="B387" s="9">
        <f t="shared" si="12"/>
        <v>0</v>
      </c>
      <c r="C387" s="9" t="str">
        <f t="shared" si="13"/>
        <v>Product</v>
      </c>
    </row>
    <row r="388" spans="1:3" x14ac:dyDescent="0.25">
      <c r="A388" s="211" t="s">
        <v>137</v>
      </c>
      <c r="B388" s="9">
        <f t="shared" si="12"/>
        <v>0</v>
      </c>
      <c r="C388" s="9" t="str">
        <f t="shared" si="13"/>
        <v>Product</v>
      </c>
    </row>
    <row r="389" spans="1:3" x14ac:dyDescent="0.25">
      <c r="A389" s="211" t="s">
        <v>1655</v>
      </c>
      <c r="B389" s="9">
        <f t="shared" si="12"/>
        <v>15</v>
      </c>
      <c r="C389" s="9" t="str">
        <f t="shared" si="13"/>
        <v>Product</v>
      </c>
    </row>
    <row r="390" spans="1:3" x14ac:dyDescent="0.25">
      <c r="A390" s="211" t="s">
        <v>2304</v>
      </c>
      <c r="B390" s="9">
        <f t="shared" si="12"/>
        <v>15</v>
      </c>
      <c r="C390" s="9" t="str">
        <f t="shared" si="13"/>
        <v>Product</v>
      </c>
    </row>
    <row r="391" spans="1:3" x14ac:dyDescent="0.25">
      <c r="A391" s="211" t="s">
        <v>900</v>
      </c>
      <c r="B391" s="9">
        <f t="shared" si="12"/>
        <v>90</v>
      </c>
      <c r="C391" s="9" t="str">
        <f t="shared" si="13"/>
        <v>Product</v>
      </c>
    </row>
    <row r="392" spans="1:3" x14ac:dyDescent="0.25">
      <c r="A392" s="211" t="s">
        <v>899</v>
      </c>
      <c r="B392" s="9">
        <f t="shared" si="12"/>
        <v>90</v>
      </c>
      <c r="C392" s="9" t="str">
        <f t="shared" si="13"/>
        <v>Product</v>
      </c>
    </row>
    <row r="393" spans="1:3" x14ac:dyDescent="0.25">
      <c r="A393" s="211" t="s">
        <v>1010</v>
      </c>
      <c r="B393" s="9">
        <f t="shared" si="12"/>
        <v>0</v>
      </c>
      <c r="C393" s="9" t="str">
        <f t="shared" si="13"/>
        <v>Product</v>
      </c>
    </row>
    <row r="394" spans="1:3" x14ac:dyDescent="0.25">
      <c r="A394" s="211" t="s">
        <v>980</v>
      </c>
      <c r="B394" s="9">
        <f t="shared" si="12"/>
        <v>15</v>
      </c>
      <c r="C394" s="9" t="str">
        <f t="shared" si="13"/>
        <v>Product</v>
      </c>
    </row>
    <row r="395" spans="1:3" x14ac:dyDescent="0.25">
      <c r="A395" s="211" t="s">
        <v>1426</v>
      </c>
      <c r="B395" s="9">
        <f t="shared" si="12"/>
        <v>7.5</v>
      </c>
      <c r="C395" s="9" t="str">
        <f t="shared" si="13"/>
        <v>Product</v>
      </c>
    </row>
    <row r="396" spans="1:3" x14ac:dyDescent="0.25">
      <c r="A396" s="211" t="s">
        <v>3174</v>
      </c>
      <c r="B396" s="9">
        <f t="shared" si="12"/>
        <v>7.5</v>
      </c>
      <c r="C396" s="9" t="str">
        <f t="shared" si="13"/>
        <v>Product</v>
      </c>
    </row>
    <row r="397" spans="1:3" x14ac:dyDescent="0.25">
      <c r="A397" s="211" t="s">
        <v>205</v>
      </c>
      <c r="B397" s="9">
        <f t="shared" si="12"/>
        <v>0</v>
      </c>
      <c r="C397" s="9" t="str">
        <f t="shared" si="13"/>
        <v>Product</v>
      </c>
    </row>
    <row r="398" spans="1:3" x14ac:dyDescent="0.25">
      <c r="A398" s="211" t="s">
        <v>1463</v>
      </c>
      <c r="B398" s="9">
        <f t="shared" si="12"/>
        <v>30</v>
      </c>
      <c r="C398" s="9" t="str">
        <f t="shared" si="13"/>
        <v>Product</v>
      </c>
    </row>
    <row r="399" spans="1:3" x14ac:dyDescent="0.25">
      <c r="A399" s="211" t="s">
        <v>922</v>
      </c>
      <c r="B399" s="9">
        <f t="shared" si="12"/>
        <v>7.5</v>
      </c>
      <c r="C399" s="9" t="str">
        <f t="shared" si="13"/>
        <v>Product</v>
      </c>
    </row>
    <row r="400" spans="1:3" x14ac:dyDescent="0.25">
      <c r="A400" s="211" t="s">
        <v>65</v>
      </c>
      <c r="B400" s="9">
        <f t="shared" si="12"/>
        <v>30</v>
      </c>
      <c r="C400" s="9" t="str">
        <f t="shared" si="13"/>
        <v>Product</v>
      </c>
    </row>
    <row r="401" spans="1:3" x14ac:dyDescent="0.25">
      <c r="A401" s="211" t="s">
        <v>64</v>
      </c>
      <c r="B401" s="9">
        <f t="shared" si="12"/>
        <v>7.5</v>
      </c>
      <c r="C401" s="9" t="str">
        <f t="shared" si="13"/>
        <v>Product</v>
      </c>
    </row>
    <row r="402" spans="1:3" x14ac:dyDescent="0.25">
      <c r="A402" s="211" t="s">
        <v>63</v>
      </c>
      <c r="B402" s="9">
        <f t="shared" si="12"/>
        <v>90</v>
      </c>
      <c r="C402" s="9" t="str">
        <f t="shared" si="13"/>
        <v>Product</v>
      </c>
    </row>
    <row r="403" spans="1:3" x14ac:dyDescent="0.25">
      <c r="A403" s="211" t="s">
        <v>1457</v>
      </c>
      <c r="B403" s="9">
        <f t="shared" si="12"/>
        <v>0</v>
      </c>
      <c r="C403" s="9" t="str">
        <f t="shared" si="13"/>
        <v>Product</v>
      </c>
    </row>
    <row r="404" spans="1:3" x14ac:dyDescent="0.25">
      <c r="A404" s="211" t="s">
        <v>2302</v>
      </c>
      <c r="B404" s="9">
        <f t="shared" si="12"/>
        <v>7.5</v>
      </c>
      <c r="C404" s="9" t="str">
        <f t="shared" si="13"/>
        <v>Product</v>
      </c>
    </row>
    <row r="405" spans="1:3" x14ac:dyDescent="0.25">
      <c r="A405" s="211" t="s">
        <v>77</v>
      </c>
      <c r="B405" s="9">
        <f t="shared" si="12"/>
        <v>30</v>
      </c>
      <c r="C405" s="9" t="str">
        <f t="shared" si="13"/>
        <v>Product</v>
      </c>
    </row>
    <row r="406" spans="1:3" x14ac:dyDescent="0.25">
      <c r="A406" s="211" t="s">
        <v>921</v>
      </c>
      <c r="B406" s="9">
        <f t="shared" si="12"/>
        <v>7.5</v>
      </c>
      <c r="C406" s="9" t="str">
        <f t="shared" si="13"/>
        <v>Product</v>
      </c>
    </row>
    <row r="407" spans="1:3" x14ac:dyDescent="0.25">
      <c r="A407" s="211" t="s">
        <v>2301</v>
      </c>
      <c r="B407" s="9">
        <f t="shared" si="12"/>
        <v>7.5</v>
      </c>
      <c r="C407" s="9" t="str">
        <f t="shared" si="13"/>
        <v>Product</v>
      </c>
    </row>
    <row r="408" spans="1:3" x14ac:dyDescent="0.25">
      <c r="A408" s="211" t="s">
        <v>76</v>
      </c>
      <c r="B408" s="9">
        <f t="shared" si="12"/>
        <v>30</v>
      </c>
      <c r="C408" s="9" t="str">
        <f t="shared" si="13"/>
        <v>Product</v>
      </c>
    </row>
    <row r="409" spans="1:3" x14ac:dyDescent="0.25">
      <c r="A409" s="211" t="s">
        <v>920</v>
      </c>
      <c r="B409" s="9">
        <f t="shared" si="12"/>
        <v>7.5</v>
      </c>
      <c r="C409" s="9" t="str">
        <f t="shared" si="13"/>
        <v>Product</v>
      </c>
    </row>
    <row r="410" spans="1:3" x14ac:dyDescent="0.25">
      <c r="A410" s="211" t="s">
        <v>60</v>
      </c>
      <c r="B410" s="9">
        <f t="shared" si="12"/>
        <v>7.5</v>
      </c>
      <c r="C410" s="9" t="str">
        <f t="shared" si="13"/>
        <v>Product</v>
      </c>
    </row>
    <row r="411" spans="1:3" x14ac:dyDescent="0.25">
      <c r="A411" s="211" t="s">
        <v>59</v>
      </c>
      <c r="B411" s="9">
        <f t="shared" si="12"/>
        <v>7.5</v>
      </c>
      <c r="C411" s="9" t="str">
        <f t="shared" si="13"/>
        <v>Product</v>
      </c>
    </row>
    <row r="412" spans="1:3" x14ac:dyDescent="0.25">
      <c r="A412" s="211" t="s">
        <v>1671</v>
      </c>
      <c r="B412" s="9">
        <f t="shared" si="12"/>
        <v>7.5</v>
      </c>
      <c r="C412" s="9" t="str">
        <f t="shared" si="13"/>
        <v>Product</v>
      </c>
    </row>
    <row r="413" spans="1:3" x14ac:dyDescent="0.25">
      <c r="A413" s="211" t="s">
        <v>919</v>
      </c>
      <c r="B413" s="9">
        <f t="shared" si="12"/>
        <v>7.5</v>
      </c>
      <c r="C413" s="9" t="str">
        <f t="shared" si="13"/>
        <v>Product</v>
      </c>
    </row>
    <row r="414" spans="1:3" x14ac:dyDescent="0.25">
      <c r="A414" s="211" t="s">
        <v>918</v>
      </c>
      <c r="B414" s="9">
        <f t="shared" si="12"/>
        <v>7.5</v>
      </c>
      <c r="C414" s="9" t="str">
        <f t="shared" si="13"/>
        <v>Product</v>
      </c>
    </row>
    <row r="415" spans="1:3" x14ac:dyDescent="0.25">
      <c r="A415" s="211" t="s">
        <v>75</v>
      </c>
      <c r="B415" s="9">
        <f t="shared" si="12"/>
        <v>7.5</v>
      </c>
      <c r="C415" s="9" t="str">
        <f t="shared" si="13"/>
        <v>Product</v>
      </c>
    </row>
    <row r="416" spans="1:3" x14ac:dyDescent="0.25">
      <c r="A416" s="211" t="s">
        <v>58</v>
      </c>
      <c r="B416" s="9">
        <f t="shared" si="12"/>
        <v>7.5</v>
      </c>
      <c r="C416" s="9" t="str">
        <f t="shared" si="13"/>
        <v>Product</v>
      </c>
    </row>
    <row r="417" spans="1:3" x14ac:dyDescent="0.25">
      <c r="A417" s="211" t="s">
        <v>74</v>
      </c>
      <c r="B417" s="9">
        <f t="shared" si="12"/>
        <v>30</v>
      </c>
      <c r="C417" s="9" t="str">
        <f t="shared" si="13"/>
        <v>Product</v>
      </c>
    </row>
    <row r="418" spans="1:3" x14ac:dyDescent="0.25">
      <c r="A418" s="211" t="s">
        <v>73</v>
      </c>
      <c r="B418" s="9">
        <f t="shared" si="12"/>
        <v>30</v>
      </c>
      <c r="C418" s="9" t="str">
        <f t="shared" si="13"/>
        <v>Product</v>
      </c>
    </row>
    <row r="419" spans="1:3" x14ac:dyDescent="0.25">
      <c r="A419" s="211" t="s">
        <v>1446</v>
      </c>
      <c r="B419" s="9">
        <f t="shared" si="12"/>
        <v>30</v>
      </c>
      <c r="C419" s="9" t="str">
        <f t="shared" si="13"/>
        <v>Product</v>
      </c>
    </row>
    <row r="420" spans="1:3" x14ac:dyDescent="0.25">
      <c r="A420" s="211" t="s">
        <v>57</v>
      </c>
      <c r="B420" s="9">
        <f t="shared" si="12"/>
        <v>7.5</v>
      </c>
      <c r="C420" s="9" t="str">
        <f t="shared" si="13"/>
        <v>Product</v>
      </c>
    </row>
    <row r="421" spans="1:3" x14ac:dyDescent="0.25">
      <c r="A421" s="211" t="s">
        <v>56</v>
      </c>
      <c r="B421" s="9">
        <f t="shared" si="12"/>
        <v>7.5</v>
      </c>
      <c r="C421" s="9" t="str">
        <f t="shared" si="13"/>
        <v>Product</v>
      </c>
    </row>
    <row r="422" spans="1:3" x14ac:dyDescent="0.25">
      <c r="A422" s="211" t="s">
        <v>55</v>
      </c>
      <c r="B422" s="9">
        <f t="shared" si="12"/>
        <v>7.5</v>
      </c>
      <c r="C422" s="9" t="str">
        <f t="shared" si="13"/>
        <v>Product</v>
      </c>
    </row>
    <row r="423" spans="1:3" x14ac:dyDescent="0.25">
      <c r="A423" s="211" t="s">
        <v>136</v>
      </c>
      <c r="B423" s="9">
        <f t="shared" si="12"/>
        <v>7.5</v>
      </c>
      <c r="C423" s="9" t="str">
        <f t="shared" si="13"/>
        <v>Product</v>
      </c>
    </row>
    <row r="424" spans="1:3" x14ac:dyDescent="0.25">
      <c r="A424" s="211" t="s">
        <v>54</v>
      </c>
      <c r="B424" s="9">
        <f t="shared" si="12"/>
        <v>7.5</v>
      </c>
      <c r="C424" s="9" t="str">
        <f t="shared" si="13"/>
        <v>Product</v>
      </c>
    </row>
    <row r="425" spans="1:3" x14ac:dyDescent="0.25">
      <c r="A425" s="211" t="s">
        <v>53</v>
      </c>
      <c r="B425" s="9">
        <f t="shared" si="12"/>
        <v>7.5</v>
      </c>
      <c r="C425" s="9" t="str">
        <f t="shared" si="13"/>
        <v>Product</v>
      </c>
    </row>
    <row r="426" spans="1:3" x14ac:dyDescent="0.25">
      <c r="A426" s="211" t="s">
        <v>52</v>
      </c>
      <c r="B426" s="9">
        <f t="shared" si="12"/>
        <v>7.5</v>
      </c>
      <c r="C426" s="9" t="str">
        <f t="shared" si="13"/>
        <v>Product</v>
      </c>
    </row>
    <row r="427" spans="1:3" x14ac:dyDescent="0.25">
      <c r="A427" s="211" t="s">
        <v>2300</v>
      </c>
      <c r="B427" s="9">
        <f t="shared" si="12"/>
        <v>7.5</v>
      </c>
      <c r="C427" s="9" t="str">
        <f t="shared" si="13"/>
        <v>Product</v>
      </c>
    </row>
    <row r="428" spans="1:3" x14ac:dyDescent="0.25">
      <c r="A428" s="211" t="s">
        <v>3179</v>
      </c>
      <c r="B428" s="9">
        <f t="shared" si="12"/>
        <v>7.5</v>
      </c>
      <c r="C428" s="9" t="str">
        <f t="shared" si="13"/>
        <v>Product</v>
      </c>
    </row>
    <row r="429" spans="1:3" x14ac:dyDescent="0.25">
      <c r="A429" s="211" t="s">
        <v>94</v>
      </c>
      <c r="B429" s="9">
        <f t="shared" si="12"/>
        <v>7.5</v>
      </c>
      <c r="C429" s="9" t="str">
        <f t="shared" si="13"/>
        <v>Product</v>
      </c>
    </row>
    <row r="430" spans="1:3" x14ac:dyDescent="0.25">
      <c r="A430" s="211" t="s">
        <v>93</v>
      </c>
      <c r="B430" s="9">
        <f t="shared" si="12"/>
        <v>7.5</v>
      </c>
      <c r="C430" s="9" t="str">
        <f t="shared" si="13"/>
        <v>Product</v>
      </c>
    </row>
    <row r="431" spans="1:3" x14ac:dyDescent="0.25">
      <c r="A431" s="211" t="s">
        <v>2299</v>
      </c>
      <c r="B431" s="9">
        <f t="shared" si="12"/>
        <v>15</v>
      </c>
      <c r="C431" s="9" t="str">
        <f t="shared" si="13"/>
        <v>Product</v>
      </c>
    </row>
    <row r="432" spans="1:3" x14ac:dyDescent="0.25">
      <c r="A432" s="211" t="s">
        <v>740</v>
      </c>
      <c r="B432" s="9">
        <f t="shared" si="12"/>
        <v>0</v>
      </c>
      <c r="C432" s="9" t="str">
        <f t="shared" si="13"/>
        <v>Product</v>
      </c>
    </row>
    <row r="433" spans="1:3" x14ac:dyDescent="0.25">
      <c r="A433" s="211" t="s">
        <v>346</v>
      </c>
      <c r="B433" s="9">
        <f t="shared" ref="B433:B441" si="14">VLOOKUP(A433,masterdata,7,0)</f>
        <v>7.5</v>
      </c>
      <c r="C433" s="9" t="str">
        <f t="shared" ref="C433:C441" si="15">VLOOKUP(A433,masterdata,30,0)</f>
        <v>Product</v>
      </c>
    </row>
    <row r="434" spans="1:3" x14ac:dyDescent="0.25">
      <c r="A434" s="211" t="s">
        <v>3155</v>
      </c>
      <c r="B434" s="9">
        <f t="shared" si="14"/>
        <v>0</v>
      </c>
      <c r="C434" s="9" t="str">
        <f t="shared" si="15"/>
        <v>Product</v>
      </c>
    </row>
    <row r="435" spans="1:3" x14ac:dyDescent="0.25">
      <c r="A435" s="211" t="s">
        <v>2555</v>
      </c>
      <c r="B435" s="9">
        <f t="shared" si="14"/>
        <v>0</v>
      </c>
      <c r="C435" s="9" t="str">
        <f t="shared" si="15"/>
        <v>Product</v>
      </c>
    </row>
    <row r="436" spans="1:3" x14ac:dyDescent="0.25">
      <c r="A436" s="211" t="s">
        <v>3745</v>
      </c>
      <c r="B436" s="9">
        <f t="shared" si="14"/>
        <v>0</v>
      </c>
      <c r="C436" s="9" t="str">
        <f t="shared" si="15"/>
        <v>Product</v>
      </c>
    </row>
    <row r="437" spans="1:3" x14ac:dyDescent="0.25">
      <c r="A437" s="211" t="s">
        <v>3247</v>
      </c>
      <c r="B437" s="9">
        <f t="shared" si="14"/>
        <v>30</v>
      </c>
      <c r="C437" s="9" t="str">
        <f t="shared" si="15"/>
        <v>Product</v>
      </c>
    </row>
    <row r="438" spans="1:3" x14ac:dyDescent="0.25">
      <c r="A438" s="211" t="s">
        <v>3246</v>
      </c>
      <c r="B438" s="9">
        <f t="shared" si="14"/>
        <v>60</v>
      </c>
      <c r="C438" s="9" t="str">
        <f t="shared" si="15"/>
        <v>Product</v>
      </c>
    </row>
    <row r="439" spans="1:3" x14ac:dyDescent="0.25">
      <c r="A439" s="211" t="s">
        <v>3565</v>
      </c>
      <c r="B439" s="9">
        <f t="shared" si="14"/>
        <v>0</v>
      </c>
      <c r="C439" s="9" t="str">
        <f t="shared" si="15"/>
        <v>Product</v>
      </c>
    </row>
    <row r="440" spans="1:3" x14ac:dyDescent="0.25">
      <c r="A440" s="211" t="s">
        <v>3568</v>
      </c>
      <c r="B440" s="9">
        <f t="shared" si="14"/>
        <v>0</v>
      </c>
      <c r="C440" s="9" t="str">
        <f t="shared" si="15"/>
        <v>Product</v>
      </c>
    </row>
    <row r="441" spans="1:3" x14ac:dyDescent="0.25">
      <c r="A441" s="211" t="s">
        <v>3572</v>
      </c>
      <c r="B441" s="9">
        <f t="shared" si="14"/>
        <v>0</v>
      </c>
      <c r="C441" s="9" t="str">
        <f t="shared" si="15"/>
        <v>Product</v>
      </c>
    </row>
    <row r="442" spans="1:3" x14ac:dyDescent="0.25">
      <c r="A442" s="211" t="s">
        <v>3575</v>
      </c>
      <c r="B442" s="9">
        <f t="shared" ref="B442:B451" si="16">VLOOKUP(A442,masterdata,7,0)</f>
        <v>0</v>
      </c>
      <c r="C442" s="9" t="str">
        <f t="shared" ref="C442:C451" si="17">VLOOKUP(A442,masterdata,30,0)</f>
        <v>Product</v>
      </c>
    </row>
    <row r="443" spans="1:3" x14ac:dyDescent="0.25">
      <c r="A443" s="211" t="s">
        <v>3584</v>
      </c>
      <c r="B443" s="9">
        <f t="shared" si="16"/>
        <v>7.5</v>
      </c>
      <c r="C443" s="9" t="str">
        <f t="shared" si="17"/>
        <v>Product</v>
      </c>
    </row>
    <row r="444" spans="1:3" x14ac:dyDescent="0.25">
      <c r="A444" s="211" t="s">
        <v>3634</v>
      </c>
      <c r="B444" s="9">
        <f t="shared" si="16"/>
        <v>30</v>
      </c>
      <c r="C444" s="9" t="str">
        <f t="shared" si="17"/>
        <v>Product</v>
      </c>
    </row>
    <row r="445" spans="1:3" x14ac:dyDescent="0.25">
      <c r="A445" s="211" t="s">
        <v>3943</v>
      </c>
      <c r="B445" s="9">
        <f t="shared" si="16"/>
        <v>0</v>
      </c>
      <c r="C445" s="9" t="str">
        <f t="shared" si="17"/>
        <v>Product</v>
      </c>
    </row>
    <row r="446" spans="1:3" x14ac:dyDescent="0.25">
      <c r="A446" s="211" t="s">
        <v>3945</v>
      </c>
      <c r="B446" s="9">
        <f t="shared" si="16"/>
        <v>0</v>
      </c>
      <c r="C446" s="9" t="str">
        <f t="shared" si="17"/>
        <v>Product</v>
      </c>
    </row>
    <row r="447" spans="1:3" x14ac:dyDescent="0.25">
      <c r="A447" s="211" t="s">
        <v>3946</v>
      </c>
      <c r="B447" s="9">
        <f t="shared" si="16"/>
        <v>0</v>
      </c>
      <c r="C447" s="9" t="str">
        <f t="shared" si="17"/>
        <v>Product</v>
      </c>
    </row>
    <row r="448" spans="1:3" x14ac:dyDescent="0.25">
      <c r="A448" s="211" t="s">
        <v>3947</v>
      </c>
      <c r="B448" s="9">
        <f t="shared" si="16"/>
        <v>0</v>
      </c>
      <c r="C448" s="9" t="str">
        <f t="shared" si="17"/>
        <v>Product</v>
      </c>
    </row>
    <row r="449" spans="1:3" x14ac:dyDescent="0.25">
      <c r="A449" s="211" t="s">
        <v>3948</v>
      </c>
      <c r="B449" s="9">
        <f t="shared" si="16"/>
        <v>0</v>
      </c>
      <c r="C449" s="9" t="str">
        <f t="shared" si="17"/>
        <v>Product</v>
      </c>
    </row>
    <row r="450" spans="1:3" x14ac:dyDescent="0.25">
      <c r="A450" s="211" t="s">
        <v>3949</v>
      </c>
      <c r="B450" s="9">
        <f t="shared" si="16"/>
        <v>0</v>
      </c>
      <c r="C450" s="9" t="str">
        <f t="shared" si="17"/>
        <v>Product</v>
      </c>
    </row>
    <row r="451" spans="1:3" x14ac:dyDescent="0.25">
      <c r="A451" s="211" t="s">
        <v>3950</v>
      </c>
      <c r="B451" s="9">
        <f t="shared" si="16"/>
        <v>0</v>
      </c>
      <c r="C451" s="9" t="str">
        <f t="shared" si="17"/>
        <v>Product</v>
      </c>
    </row>
    <row r="452" spans="1:3" x14ac:dyDescent="0.25">
      <c r="A452" s="211" t="s">
        <v>3959</v>
      </c>
      <c r="B452" s="9">
        <f t="shared" ref="B452" si="18">VLOOKUP(A452,masterdata,7,0)</f>
        <v>0</v>
      </c>
      <c r="C452" s="9" t="str">
        <f t="shared" ref="C452" si="19">VLOOKUP(A452,masterdata,30,0)</f>
        <v>Product</v>
      </c>
    </row>
    <row r="453" spans="1:3" x14ac:dyDescent="0.25">
      <c r="A453" s="211" t="s">
        <v>3960</v>
      </c>
      <c r="B453" s="9">
        <f t="shared" ref="B453" si="20">VLOOKUP(A453,masterdata,7,0)</f>
        <v>0</v>
      </c>
      <c r="C453" s="9" t="str">
        <f t="shared" ref="C453" si="21">VLOOKUP(A453,masterdata,30,0)</f>
        <v>Product</v>
      </c>
    </row>
    <row r="454" spans="1:3" x14ac:dyDescent="0.25">
      <c r="A454" s="211" t="s">
        <v>3993</v>
      </c>
      <c r="B454" s="9">
        <f t="shared" ref="B454" si="22">VLOOKUP(A454,masterdata,7,0)</f>
        <v>0</v>
      </c>
      <c r="C454" s="9" t="str">
        <f t="shared" ref="C454" si="23">VLOOKUP(A454,masterdata,30,0)</f>
        <v>Product</v>
      </c>
    </row>
    <row r="455" spans="1:3" x14ac:dyDescent="0.25">
      <c r="A455" s="211" t="s">
        <v>4012</v>
      </c>
      <c r="B455" s="9">
        <f t="shared" ref="B455:B460" si="24">VLOOKUP(A455,masterdata,7,0)</f>
        <v>0</v>
      </c>
      <c r="C455" s="9" t="str">
        <f t="shared" ref="C455:C460" si="25">VLOOKUP(A455,masterdata,30,0)</f>
        <v>Product</v>
      </c>
    </row>
    <row r="456" spans="1:3" x14ac:dyDescent="0.25">
      <c r="A456" s="211" t="s">
        <v>4057</v>
      </c>
      <c r="B456" s="9">
        <f t="shared" si="24"/>
        <v>195</v>
      </c>
      <c r="C456" s="9" t="str">
        <f t="shared" si="25"/>
        <v>Product Bundle</v>
      </c>
    </row>
    <row r="457" spans="1:3" x14ac:dyDescent="0.25">
      <c r="A457" s="211" t="s">
        <v>4058</v>
      </c>
      <c r="B457" s="9">
        <f t="shared" si="24"/>
        <v>180</v>
      </c>
      <c r="C457" s="9" t="str">
        <f t="shared" si="25"/>
        <v>Product Bundle</v>
      </c>
    </row>
    <row r="458" spans="1:3" x14ac:dyDescent="0.25">
      <c r="A458" s="211" t="s">
        <v>4059</v>
      </c>
      <c r="B458" s="9">
        <f t="shared" si="24"/>
        <v>180</v>
      </c>
      <c r="C458" s="9" t="str">
        <f t="shared" si="25"/>
        <v>Product Bundle</v>
      </c>
    </row>
    <row r="459" spans="1:3" x14ac:dyDescent="0.25">
      <c r="A459" s="211" t="s">
        <v>4056</v>
      </c>
      <c r="B459" s="9">
        <f t="shared" si="24"/>
        <v>270</v>
      </c>
      <c r="C459" s="9" t="str">
        <f t="shared" si="25"/>
        <v>Product Bundle</v>
      </c>
    </row>
    <row r="460" spans="1:3" x14ac:dyDescent="0.25">
      <c r="A460" s="211" t="s">
        <v>4060</v>
      </c>
      <c r="B460" s="9">
        <f t="shared" si="24"/>
        <v>285</v>
      </c>
      <c r="C460" s="9" t="str">
        <f t="shared" si="25"/>
        <v>Product Bundle</v>
      </c>
    </row>
    <row r="461" spans="1:3" x14ac:dyDescent="0.25">
      <c r="A461" s="211" t="s">
        <v>4061</v>
      </c>
      <c r="B461" s="9">
        <f t="shared" ref="B461:B462" si="26">VLOOKUP(A461,masterdata,7,0)</f>
        <v>195</v>
      </c>
      <c r="C461" s="9" t="str">
        <f t="shared" ref="C461:C462" si="27">VLOOKUP(A461,masterdata,30,0)</f>
        <v>Product Bundle</v>
      </c>
    </row>
    <row r="462" spans="1:3" x14ac:dyDescent="0.25">
      <c r="A462" s="211" t="s">
        <v>4062</v>
      </c>
      <c r="B462" s="9">
        <f t="shared" si="26"/>
        <v>150</v>
      </c>
      <c r="C462" s="9" t="str">
        <f t="shared" si="27"/>
        <v>Product Bundle</v>
      </c>
    </row>
    <row r="463" spans="1:3" x14ac:dyDescent="0.25">
      <c r="A463" s="211" t="s">
        <v>4063</v>
      </c>
      <c r="B463" s="9">
        <f t="shared" ref="B463" si="28">VLOOKUP(A463,masterdata,7,0)</f>
        <v>195</v>
      </c>
      <c r="C463" s="9" t="str">
        <f t="shared" ref="C463" si="29">VLOOKUP(A463,masterdata,30,0)</f>
        <v>Product Bundle</v>
      </c>
    </row>
    <row r="464" spans="1:3" x14ac:dyDescent="0.25">
      <c r="A464" s="211" t="s">
        <v>4064</v>
      </c>
      <c r="B464" s="9">
        <f t="shared" ref="B464:B475" si="30">VLOOKUP(A464,masterdata,7,0)</f>
        <v>150</v>
      </c>
      <c r="C464" s="9" t="str">
        <f t="shared" ref="C464:C475" si="31">VLOOKUP(A464,masterdata,30,0)</f>
        <v>Product Bundle</v>
      </c>
    </row>
    <row r="465" spans="1:3" x14ac:dyDescent="0.25">
      <c r="A465" s="211" t="s">
        <v>4065</v>
      </c>
      <c r="B465" s="9">
        <f t="shared" si="30"/>
        <v>90</v>
      </c>
      <c r="C465" s="9" t="str">
        <f t="shared" si="31"/>
        <v>Product Bundle</v>
      </c>
    </row>
    <row r="466" spans="1:3" x14ac:dyDescent="0.25">
      <c r="A466" s="211" t="s">
        <v>4066</v>
      </c>
      <c r="B466" s="9">
        <f t="shared" si="30"/>
        <v>150</v>
      </c>
      <c r="C466" s="9" t="str">
        <f t="shared" si="31"/>
        <v>Product Bundle</v>
      </c>
    </row>
    <row r="467" spans="1:3" x14ac:dyDescent="0.25">
      <c r="A467" s="211" t="s">
        <v>4067</v>
      </c>
      <c r="B467" s="9">
        <f t="shared" si="30"/>
        <v>90</v>
      </c>
      <c r="C467" s="9" t="str">
        <f t="shared" si="31"/>
        <v>Product Bundle</v>
      </c>
    </row>
    <row r="468" spans="1:3" x14ac:dyDescent="0.25">
      <c r="A468" s="211" t="s">
        <v>3691</v>
      </c>
      <c r="B468" s="9">
        <f t="shared" si="30"/>
        <v>0</v>
      </c>
      <c r="C468" s="9" t="str">
        <f t="shared" si="31"/>
        <v>Product</v>
      </c>
    </row>
    <row r="469" spans="1:3" x14ac:dyDescent="0.25">
      <c r="A469" s="211" t="s">
        <v>4101</v>
      </c>
      <c r="B469" s="9">
        <f t="shared" si="30"/>
        <v>0</v>
      </c>
      <c r="C469" s="9" t="str">
        <f t="shared" si="31"/>
        <v>Product</v>
      </c>
    </row>
    <row r="470" spans="1:3" x14ac:dyDescent="0.25">
      <c r="A470" s="211" t="s">
        <v>4106</v>
      </c>
      <c r="B470" s="9">
        <f t="shared" si="30"/>
        <v>0</v>
      </c>
      <c r="C470" s="9" t="str">
        <f t="shared" si="31"/>
        <v>Product</v>
      </c>
    </row>
    <row r="471" spans="1:3" x14ac:dyDescent="0.25">
      <c r="A471" s="211" t="s">
        <v>4195</v>
      </c>
      <c r="B471" s="9">
        <f t="shared" si="30"/>
        <v>0</v>
      </c>
      <c r="C471" s="9" t="str">
        <f t="shared" si="31"/>
        <v>Product</v>
      </c>
    </row>
    <row r="472" spans="1:3" x14ac:dyDescent="0.25">
      <c r="A472" s="211" t="s">
        <v>4213</v>
      </c>
      <c r="B472" s="9">
        <f t="shared" si="30"/>
        <v>0</v>
      </c>
      <c r="C472" s="9" t="str">
        <f t="shared" si="31"/>
        <v>Product</v>
      </c>
    </row>
    <row r="473" spans="1:3" x14ac:dyDescent="0.25">
      <c r="A473" s="211" t="s">
        <v>4214</v>
      </c>
      <c r="B473" s="9">
        <f t="shared" si="30"/>
        <v>0</v>
      </c>
      <c r="C473" s="9" t="str">
        <f t="shared" si="31"/>
        <v>Product</v>
      </c>
    </row>
    <row r="474" spans="1:3" x14ac:dyDescent="0.25">
      <c r="A474" s="211" t="s">
        <v>4215</v>
      </c>
      <c r="B474" s="9">
        <f t="shared" si="30"/>
        <v>0</v>
      </c>
      <c r="C474" s="9" t="str">
        <f t="shared" si="31"/>
        <v>Product</v>
      </c>
    </row>
    <row r="475" spans="1:3" x14ac:dyDescent="0.25">
      <c r="A475" s="211" t="s">
        <v>4216</v>
      </c>
      <c r="B475" s="9">
        <f t="shared" si="30"/>
        <v>0</v>
      </c>
      <c r="C475" s="9" t="str">
        <f t="shared" si="31"/>
        <v>Product</v>
      </c>
    </row>
    <row r="476" spans="1:3" x14ac:dyDescent="0.25">
      <c r="A476" s="211" t="s">
        <v>4217</v>
      </c>
      <c r="B476" s="9">
        <f t="shared" ref="B476:B477" si="32">VLOOKUP(A476,masterdata,7,0)</f>
        <v>0</v>
      </c>
      <c r="C476" s="9" t="str">
        <f t="shared" ref="C476:C477" si="33">VLOOKUP(A476,masterdata,30,0)</f>
        <v>Product</v>
      </c>
    </row>
    <row r="477" spans="1:3" x14ac:dyDescent="0.25">
      <c r="A477" s="211" t="s">
        <v>4218</v>
      </c>
      <c r="B477" s="9">
        <f t="shared" si="32"/>
        <v>0</v>
      </c>
      <c r="C477" s="9" t="str">
        <f t="shared" si="33"/>
        <v>Product</v>
      </c>
    </row>
    <row r="478" spans="1:3" x14ac:dyDescent="0.25">
      <c r="A478" s="211" t="s">
        <v>4219</v>
      </c>
      <c r="B478" s="9">
        <f t="shared" ref="B478" si="34">VLOOKUP(A478,masterdata,7,0)</f>
        <v>0</v>
      </c>
      <c r="C478" s="9" t="str">
        <f t="shared" ref="C478" si="35">VLOOKUP(A478,masterdata,30,0)</f>
        <v>Product</v>
      </c>
    </row>
    <row r="479" spans="1:3" x14ac:dyDescent="0.25">
      <c r="A479" s="211" t="s">
        <v>4220</v>
      </c>
      <c r="B479" s="9">
        <f t="shared" ref="B479" si="36">VLOOKUP(A479,masterdata,7,0)</f>
        <v>0</v>
      </c>
      <c r="C479" s="9" t="str">
        <f t="shared" ref="C479" si="37">VLOOKUP(A479,masterdata,30,0)</f>
        <v>Product</v>
      </c>
    </row>
    <row r="480" spans="1:3" x14ac:dyDescent="0.25">
      <c r="A480" s="211" t="s">
        <v>4221</v>
      </c>
      <c r="B480" s="9">
        <f t="shared" ref="B480:B490" si="38">VLOOKUP(A480,masterdata,7,0)</f>
        <v>0</v>
      </c>
      <c r="C480" s="9" t="str">
        <f t="shared" ref="C480:C490" si="39">VLOOKUP(A480,masterdata,30,0)</f>
        <v>Product</v>
      </c>
    </row>
    <row r="481" spans="1:3" x14ac:dyDescent="0.25">
      <c r="A481" s="211" t="s">
        <v>4222</v>
      </c>
      <c r="B481" s="9">
        <f t="shared" si="38"/>
        <v>0</v>
      </c>
      <c r="C481" s="9" t="str">
        <f t="shared" si="39"/>
        <v>Product</v>
      </c>
    </row>
    <row r="482" spans="1:3" x14ac:dyDescent="0.25">
      <c r="A482" s="211" t="s">
        <v>4223</v>
      </c>
      <c r="B482" s="9">
        <f t="shared" si="38"/>
        <v>0</v>
      </c>
      <c r="C482" s="9" t="str">
        <f t="shared" si="39"/>
        <v>Product</v>
      </c>
    </row>
    <row r="483" spans="1:3" x14ac:dyDescent="0.25">
      <c r="A483" s="211" t="s">
        <v>4259</v>
      </c>
      <c r="B483" s="9">
        <f t="shared" si="38"/>
        <v>0</v>
      </c>
      <c r="C483" s="9" t="str">
        <f t="shared" si="39"/>
        <v>Product</v>
      </c>
    </row>
    <row r="484" spans="1:3" x14ac:dyDescent="0.25">
      <c r="A484" s="211" t="s">
        <v>4260</v>
      </c>
      <c r="B484" s="9">
        <f t="shared" si="38"/>
        <v>0</v>
      </c>
      <c r="C484" s="9" t="str">
        <f t="shared" si="39"/>
        <v>Product</v>
      </c>
    </row>
    <row r="485" spans="1:3" x14ac:dyDescent="0.25">
      <c r="A485" s="211" t="s">
        <v>4273</v>
      </c>
      <c r="B485" s="9">
        <f t="shared" si="38"/>
        <v>0</v>
      </c>
      <c r="C485" s="9" t="str">
        <f t="shared" si="39"/>
        <v>Product</v>
      </c>
    </row>
    <row r="486" spans="1:3" x14ac:dyDescent="0.25">
      <c r="A486" s="211" t="s">
        <v>4274</v>
      </c>
      <c r="B486" s="9">
        <f t="shared" si="38"/>
        <v>0</v>
      </c>
      <c r="C486" s="9" t="str">
        <f t="shared" si="39"/>
        <v>Product</v>
      </c>
    </row>
    <row r="487" spans="1:3" x14ac:dyDescent="0.25">
      <c r="A487" s="211" t="s">
        <v>4275</v>
      </c>
      <c r="B487" s="9">
        <f t="shared" si="38"/>
        <v>0</v>
      </c>
      <c r="C487" s="9" t="str">
        <f t="shared" si="39"/>
        <v>Product</v>
      </c>
    </row>
    <row r="488" spans="1:3" x14ac:dyDescent="0.25">
      <c r="A488" s="211" t="s">
        <v>4286</v>
      </c>
      <c r="B488" s="9">
        <f t="shared" si="38"/>
        <v>0</v>
      </c>
      <c r="C488" s="9" t="str">
        <f t="shared" si="39"/>
        <v>Product</v>
      </c>
    </row>
    <row r="489" spans="1:3" x14ac:dyDescent="0.25">
      <c r="A489" s="211" t="s">
        <v>4287</v>
      </c>
      <c r="B489" s="9">
        <f t="shared" si="38"/>
        <v>0</v>
      </c>
      <c r="C489" s="9" t="str">
        <f t="shared" si="39"/>
        <v>Product</v>
      </c>
    </row>
    <row r="490" spans="1:3" x14ac:dyDescent="0.25">
      <c r="A490" s="211" t="s">
        <v>4301</v>
      </c>
      <c r="B490" s="9">
        <f t="shared" si="38"/>
        <v>0</v>
      </c>
      <c r="C490" s="9" t="str">
        <f t="shared" si="39"/>
        <v>Product</v>
      </c>
    </row>
    <row r="491" spans="1:3" x14ac:dyDescent="0.25">
      <c r="A491" s="211" t="s">
        <v>4302</v>
      </c>
      <c r="B491" s="9">
        <f t="shared" ref="B491:B492" si="40">VLOOKUP(A491,masterdata,7,0)</f>
        <v>0</v>
      </c>
      <c r="C491" s="9" t="str">
        <f t="shared" ref="C491:C492" si="41">VLOOKUP(A491,masterdata,30,0)</f>
        <v>Product</v>
      </c>
    </row>
    <row r="492" spans="1:3" x14ac:dyDescent="0.25">
      <c r="A492" s="211" t="s">
        <v>4303</v>
      </c>
      <c r="B492" s="9">
        <f t="shared" si="40"/>
        <v>0</v>
      </c>
      <c r="C492" s="9" t="str">
        <f t="shared" si="41"/>
        <v>Product</v>
      </c>
    </row>
    <row r="493" spans="1:3" x14ac:dyDescent="0.25">
      <c r="A493" s="211" t="s">
        <v>4304</v>
      </c>
      <c r="B493" s="9">
        <f t="shared" ref="B493:B497" si="42">VLOOKUP(A493,masterdata,7,0)</f>
        <v>0</v>
      </c>
      <c r="C493" s="9" t="str">
        <f t="shared" ref="C493:C497" si="43">VLOOKUP(A493,masterdata,30,0)</f>
        <v>Product</v>
      </c>
    </row>
    <row r="494" spans="1:3" x14ac:dyDescent="0.25">
      <c r="A494" s="211" t="s">
        <v>4305</v>
      </c>
      <c r="B494" s="9">
        <f t="shared" si="42"/>
        <v>0</v>
      </c>
      <c r="C494" s="9" t="str">
        <f t="shared" si="43"/>
        <v>Product</v>
      </c>
    </row>
    <row r="495" spans="1:3" x14ac:dyDescent="0.25">
      <c r="A495" s="211" t="s">
        <v>4306</v>
      </c>
      <c r="B495" s="9">
        <f t="shared" si="42"/>
        <v>0</v>
      </c>
      <c r="C495" s="9" t="str">
        <f t="shared" si="43"/>
        <v>Product</v>
      </c>
    </row>
    <row r="496" spans="1:3" x14ac:dyDescent="0.25">
      <c r="A496" s="211" t="s">
        <v>4307</v>
      </c>
      <c r="B496" s="9">
        <f t="shared" si="42"/>
        <v>0</v>
      </c>
      <c r="C496" s="9" t="str">
        <f t="shared" si="43"/>
        <v>Product</v>
      </c>
    </row>
    <row r="497" spans="1:3" x14ac:dyDescent="0.25">
      <c r="A497" s="211" t="s">
        <v>4308</v>
      </c>
      <c r="B497" s="9">
        <f t="shared" si="42"/>
        <v>0</v>
      </c>
      <c r="C497" s="9" t="str">
        <f t="shared" si="43"/>
        <v>Product</v>
      </c>
    </row>
    <row r="498" spans="1:3" x14ac:dyDescent="0.25">
      <c r="A498" s="211" t="s">
        <v>4309</v>
      </c>
      <c r="B498" s="9">
        <f t="shared" ref="B498:B509" si="44">VLOOKUP(A498,masterdata,7,0)</f>
        <v>0</v>
      </c>
      <c r="C498" s="9" t="str">
        <f t="shared" ref="C498:C509" si="45">VLOOKUP(A498,masterdata,30,0)</f>
        <v>Product</v>
      </c>
    </row>
    <row r="499" spans="1:3" x14ac:dyDescent="0.25">
      <c r="A499" s="211" t="s">
        <v>4310</v>
      </c>
      <c r="B499" s="9">
        <f t="shared" si="44"/>
        <v>0</v>
      </c>
      <c r="C499" s="9" t="str">
        <f t="shared" si="45"/>
        <v>Product</v>
      </c>
    </row>
    <row r="500" spans="1:3" x14ac:dyDescent="0.25">
      <c r="A500" s="211" t="s">
        <v>4311</v>
      </c>
      <c r="B500" s="9">
        <f t="shared" si="44"/>
        <v>0</v>
      </c>
      <c r="C500" s="9" t="str">
        <f t="shared" si="45"/>
        <v>Product</v>
      </c>
    </row>
    <row r="501" spans="1:3" x14ac:dyDescent="0.25">
      <c r="A501" s="211" t="s">
        <v>4312</v>
      </c>
      <c r="B501" s="9">
        <f t="shared" si="44"/>
        <v>0</v>
      </c>
      <c r="C501" s="9" t="str">
        <f t="shared" si="45"/>
        <v>Product</v>
      </c>
    </row>
    <row r="502" spans="1:3" x14ac:dyDescent="0.25">
      <c r="A502" s="211" t="s">
        <v>4355</v>
      </c>
      <c r="B502" s="9">
        <f t="shared" si="44"/>
        <v>30</v>
      </c>
      <c r="C502" s="9" t="str">
        <f t="shared" si="45"/>
        <v>Product</v>
      </c>
    </row>
    <row r="503" spans="1:3" x14ac:dyDescent="0.25">
      <c r="A503" s="211" t="s">
        <v>4356</v>
      </c>
      <c r="B503" s="9">
        <f t="shared" si="44"/>
        <v>30</v>
      </c>
      <c r="C503" s="9" t="str">
        <f t="shared" si="45"/>
        <v>Product</v>
      </c>
    </row>
    <row r="504" spans="1:3" x14ac:dyDescent="0.25">
      <c r="A504" s="211" t="s">
        <v>4357</v>
      </c>
      <c r="B504" s="9">
        <f t="shared" si="44"/>
        <v>30</v>
      </c>
      <c r="C504" s="9" t="str">
        <f t="shared" si="45"/>
        <v>Product</v>
      </c>
    </row>
    <row r="505" spans="1:3" x14ac:dyDescent="0.25">
      <c r="A505" s="211" t="s">
        <v>4359</v>
      </c>
      <c r="B505" s="9">
        <f t="shared" si="44"/>
        <v>30</v>
      </c>
      <c r="C505" s="9" t="str">
        <f t="shared" si="45"/>
        <v>Product</v>
      </c>
    </row>
    <row r="506" spans="1:3" x14ac:dyDescent="0.25">
      <c r="A506" s="211" t="s">
        <v>4360</v>
      </c>
      <c r="B506" s="9">
        <f t="shared" si="44"/>
        <v>30</v>
      </c>
      <c r="C506" s="9" t="str">
        <f t="shared" si="45"/>
        <v>Product</v>
      </c>
    </row>
    <row r="507" spans="1:3" x14ac:dyDescent="0.25">
      <c r="A507" s="211" t="s">
        <v>4361</v>
      </c>
      <c r="B507" s="9">
        <f t="shared" si="44"/>
        <v>30</v>
      </c>
      <c r="C507" s="9" t="str">
        <f t="shared" si="45"/>
        <v>Product</v>
      </c>
    </row>
    <row r="508" spans="1:3" x14ac:dyDescent="0.25">
      <c r="A508" s="211" t="s">
        <v>4363</v>
      </c>
      <c r="B508" s="9">
        <f t="shared" si="44"/>
        <v>2</v>
      </c>
      <c r="C508" s="9" t="str">
        <f t="shared" si="45"/>
        <v>Product</v>
      </c>
    </row>
    <row r="509" spans="1:3" s="8" customFormat="1" x14ac:dyDescent="0.25">
      <c r="A509" s="211" t="s">
        <v>4366</v>
      </c>
      <c r="B509" s="8">
        <f t="shared" si="44"/>
        <v>2</v>
      </c>
      <c r="C509" s="8" t="str">
        <f t="shared" si="45"/>
        <v>Product</v>
      </c>
    </row>
    <row r="510" spans="1:3" x14ac:dyDescent="0.25">
      <c r="A510" s="211" t="s">
        <v>4369</v>
      </c>
      <c r="B510" s="9">
        <f t="shared" ref="B510:B526" si="46">VLOOKUP(A510,masterdata,7,0)</f>
        <v>30</v>
      </c>
      <c r="C510" s="9" t="str">
        <f t="shared" ref="C510:C526" si="47">VLOOKUP(A510,masterdata,30,0)</f>
        <v>Product</v>
      </c>
    </row>
    <row r="511" spans="1:3" x14ac:dyDescent="0.25">
      <c r="A511" s="211" t="s">
        <v>4367</v>
      </c>
      <c r="B511" s="9">
        <f t="shared" si="46"/>
        <v>30</v>
      </c>
      <c r="C511" s="9" t="str">
        <f t="shared" si="47"/>
        <v>Product</v>
      </c>
    </row>
    <row r="512" spans="1:3" x14ac:dyDescent="0.25">
      <c r="A512" s="211" t="s">
        <v>4368</v>
      </c>
      <c r="B512" s="9">
        <f t="shared" si="46"/>
        <v>30</v>
      </c>
      <c r="C512" s="9" t="str">
        <f t="shared" si="47"/>
        <v>Product</v>
      </c>
    </row>
    <row r="513" spans="1:3" x14ac:dyDescent="0.25">
      <c r="A513" s="211" t="s">
        <v>4370</v>
      </c>
      <c r="B513" s="9">
        <f t="shared" si="46"/>
        <v>30</v>
      </c>
      <c r="C513" s="9" t="str">
        <f t="shared" si="47"/>
        <v>Product</v>
      </c>
    </row>
    <row r="514" spans="1:3" x14ac:dyDescent="0.25">
      <c r="A514" s="211" t="s">
        <v>4371</v>
      </c>
      <c r="B514" s="9">
        <f t="shared" si="46"/>
        <v>30</v>
      </c>
      <c r="C514" s="9" t="str">
        <f t="shared" si="47"/>
        <v>Product</v>
      </c>
    </row>
    <row r="515" spans="1:3" x14ac:dyDescent="0.25">
      <c r="A515" s="211" t="s">
        <v>4372</v>
      </c>
      <c r="B515" s="9">
        <f t="shared" si="46"/>
        <v>30</v>
      </c>
      <c r="C515" s="9" t="str">
        <f t="shared" si="47"/>
        <v>Product</v>
      </c>
    </row>
    <row r="516" spans="1:3" x14ac:dyDescent="0.25">
      <c r="A516" s="211" t="s">
        <v>4373</v>
      </c>
      <c r="B516" s="9">
        <f t="shared" si="46"/>
        <v>7.5</v>
      </c>
      <c r="C516" s="9" t="str">
        <f t="shared" si="47"/>
        <v>Product</v>
      </c>
    </row>
    <row r="517" spans="1:3" x14ac:dyDescent="0.25">
      <c r="A517" s="211" t="s">
        <v>4374</v>
      </c>
      <c r="B517" s="9">
        <f t="shared" si="46"/>
        <v>7.5</v>
      </c>
      <c r="C517" s="9" t="str">
        <f t="shared" si="47"/>
        <v>Product</v>
      </c>
    </row>
    <row r="518" spans="1:3" x14ac:dyDescent="0.25">
      <c r="A518" s="211" t="s">
        <v>4375</v>
      </c>
      <c r="B518" s="9">
        <f t="shared" si="46"/>
        <v>7.5</v>
      </c>
      <c r="C518" s="9" t="str">
        <f t="shared" si="47"/>
        <v>Product</v>
      </c>
    </row>
    <row r="519" spans="1:3" x14ac:dyDescent="0.25">
      <c r="A519" s="211" t="s">
        <v>3784</v>
      </c>
      <c r="B519" s="9">
        <f t="shared" si="46"/>
        <v>0</v>
      </c>
      <c r="C519" s="9" t="str">
        <f t="shared" si="47"/>
        <v>Product</v>
      </c>
    </row>
    <row r="520" spans="1:3" x14ac:dyDescent="0.25">
      <c r="A520" s="211" t="s">
        <v>4401</v>
      </c>
      <c r="B520" s="9">
        <f t="shared" si="46"/>
        <v>0</v>
      </c>
      <c r="C520" s="9" t="str">
        <f t="shared" si="47"/>
        <v>Product</v>
      </c>
    </row>
    <row r="521" spans="1:3" x14ac:dyDescent="0.25">
      <c r="A521" s="211" t="s">
        <v>4402</v>
      </c>
      <c r="B521" s="9">
        <f t="shared" si="46"/>
        <v>0</v>
      </c>
      <c r="C521" s="9" t="str">
        <f t="shared" si="47"/>
        <v>Product</v>
      </c>
    </row>
    <row r="522" spans="1:3" x14ac:dyDescent="0.25">
      <c r="A522" s="211" t="s">
        <v>4403</v>
      </c>
      <c r="B522" s="9">
        <f t="shared" si="46"/>
        <v>0</v>
      </c>
      <c r="C522" s="9" t="str">
        <f t="shared" si="47"/>
        <v>Product</v>
      </c>
    </row>
    <row r="523" spans="1:3" x14ac:dyDescent="0.25">
      <c r="A523" s="211" t="s">
        <v>4404</v>
      </c>
      <c r="B523" s="9">
        <f t="shared" si="46"/>
        <v>0</v>
      </c>
      <c r="C523" s="9" t="str">
        <f t="shared" si="47"/>
        <v>Product</v>
      </c>
    </row>
    <row r="524" spans="1:3" x14ac:dyDescent="0.25">
      <c r="A524" s="211" t="s">
        <v>4415</v>
      </c>
      <c r="B524" s="9">
        <f t="shared" si="46"/>
        <v>0</v>
      </c>
      <c r="C524" s="9" t="str">
        <f t="shared" si="47"/>
        <v>Product</v>
      </c>
    </row>
    <row r="525" spans="1:3" x14ac:dyDescent="0.25">
      <c r="A525" s="211" t="s">
        <v>4416</v>
      </c>
      <c r="B525" s="9">
        <f t="shared" si="46"/>
        <v>0</v>
      </c>
      <c r="C525" s="9" t="str">
        <f t="shared" si="47"/>
        <v>Product</v>
      </c>
    </row>
    <row r="526" spans="1:3" x14ac:dyDescent="0.25">
      <c r="A526" s="211" t="s">
        <v>4417</v>
      </c>
      <c r="B526" s="9">
        <f t="shared" si="46"/>
        <v>0</v>
      </c>
      <c r="C526" s="9" t="str">
        <f t="shared" si="47"/>
        <v>Product</v>
      </c>
    </row>
    <row r="527" spans="1:3" x14ac:dyDescent="0.25">
      <c r="A527" s="211" t="s">
        <v>4419</v>
      </c>
      <c r="B527" s="9">
        <f t="shared" ref="B527" si="48">VLOOKUP(A527,masterdata,7,0)</f>
        <v>0</v>
      </c>
      <c r="C527" s="9" t="str">
        <f t="shared" ref="C527" si="49">VLOOKUP(A527,masterdata,30,0)</f>
        <v>Product</v>
      </c>
    </row>
    <row r="528" spans="1:3" x14ac:dyDescent="0.25">
      <c r="A528" s="211" t="s">
        <v>4420</v>
      </c>
      <c r="B528" s="9">
        <f t="shared" ref="B528:B531" si="50">VLOOKUP(A528,masterdata,7,0)</f>
        <v>0</v>
      </c>
      <c r="C528" s="9" t="str">
        <f t="shared" ref="C528:C531" si="51">VLOOKUP(A528,masterdata,30,0)</f>
        <v>Product</v>
      </c>
    </row>
    <row r="529" spans="1:3" x14ac:dyDescent="0.25">
      <c r="A529" s="211" t="s">
        <v>4421</v>
      </c>
      <c r="B529" s="9">
        <f t="shared" si="50"/>
        <v>0</v>
      </c>
      <c r="C529" s="9" t="str">
        <f t="shared" si="51"/>
        <v>Product</v>
      </c>
    </row>
    <row r="530" spans="1:3" x14ac:dyDescent="0.25">
      <c r="A530" s="211" t="s">
        <v>4422</v>
      </c>
      <c r="B530" s="9">
        <f t="shared" si="50"/>
        <v>0</v>
      </c>
      <c r="C530" s="9" t="str">
        <f t="shared" si="51"/>
        <v>Product</v>
      </c>
    </row>
    <row r="531" spans="1:3" x14ac:dyDescent="0.25">
      <c r="A531" s="211" t="s">
        <v>4418</v>
      </c>
      <c r="B531" s="9">
        <f t="shared" si="50"/>
        <v>0</v>
      </c>
      <c r="C531" s="9" t="str">
        <f t="shared" si="51"/>
        <v>Product</v>
      </c>
    </row>
    <row r="532" spans="1:3" x14ac:dyDescent="0.25">
      <c r="A532" s="211" t="s">
        <v>4423</v>
      </c>
      <c r="B532" s="9">
        <f t="shared" ref="B532:B541" si="52">VLOOKUP(A532,masterdata,7,0)</f>
        <v>0</v>
      </c>
      <c r="C532" s="9" t="str">
        <f t="shared" ref="C532:C541" si="53">VLOOKUP(A532,masterdata,30,0)</f>
        <v>Product</v>
      </c>
    </row>
    <row r="533" spans="1:3" x14ac:dyDescent="0.25">
      <c r="A533" s="211" t="s">
        <v>4424</v>
      </c>
      <c r="B533" s="9">
        <f t="shared" si="52"/>
        <v>0</v>
      </c>
      <c r="C533" s="9" t="str">
        <f t="shared" si="53"/>
        <v>Product</v>
      </c>
    </row>
    <row r="534" spans="1:3" x14ac:dyDescent="0.25">
      <c r="A534" s="211" t="s">
        <v>4439</v>
      </c>
      <c r="B534" s="9">
        <f t="shared" si="52"/>
        <v>0</v>
      </c>
      <c r="C534" s="9" t="str">
        <f t="shared" si="53"/>
        <v>Product</v>
      </c>
    </row>
    <row r="535" spans="1:3" x14ac:dyDescent="0.25">
      <c r="A535" s="211" t="s">
        <v>4440</v>
      </c>
      <c r="B535" s="9">
        <f t="shared" si="52"/>
        <v>0</v>
      </c>
      <c r="C535" s="9" t="str">
        <f t="shared" si="53"/>
        <v>Product</v>
      </c>
    </row>
    <row r="536" spans="1:3" x14ac:dyDescent="0.25">
      <c r="A536" s="211" t="s">
        <v>4441</v>
      </c>
      <c r="B536" s="9">
        <f t="shared" si="52"/>
        <v>0</v>
      </c>
      <c r="C536" s="9" t="str">
        <f t="shared" si="53"/>
        <v>Product</v>
      </c>
    </row>
    <row r="537" spans="1:3" x14ac:dyDescent="0.25">
      <c r="A537" s="211" t="s">
        <v>4442</v>
      </c>
      <c r="B537" s="9">
        <f t="shared" si="52"/>
        <v>0</v>
      </c>
      <c r="C537" s="9" t="str">
        <f t="shared" si="53"/>
        <v>Product</v>
      </c>
    </row>
    <row r="538" spans="1:3" x14ac:dyDescent="0.25">
      <c r="A538" s="211" t="s">
        <v>4443</v>
      </c>
      <c r="B538" s="9">
        <f t="shared" si="52"/>
        <v>0</v>
      </c>
      <c r="C538" s="9" t="str">
        <f t="shared" si="53"/>
        <v>Product</v>
      </c>
    </row>
    <row r="539" spans="1:3" x14ac:dyDescent="0.25">
      <c r="A539" s="211" t="s">
        <v>4444</v>
      </c>
      <c r="B539" s="9">
        <f t="shared" si="52"/>
        <v>0</v>
      </c>
      <c r="C539" s="9" t="str">
        <f t="shared" si="53"/>
        <v>Product</v>
      </c>
    </row>
    <row r="540" spans="1:3" x14ac:dyDescent="0.25">
      <c r="A540" s="211" t="s">
        <v>4445</v>
      </c>
      <c r="B540" s="9">
        <f t="shared" si="52"/>
        <v>0</v>
      </c>
      <c r="C540" s="9" t="str">
        <f t="shared" si="53"/>
        <v>Product</v>
      </c>
    </row>
    <row r="541" spans="1:3" x14ac:dyDescent="0.25">
      <c r="A541" s="211" t="s">
        <v>4446</v>
      </c>
      <c r="B541" s="9">
        <f t="shared" si="52"/>
        <v>0</v>
      </c>
      <c r="C541" s="9" t="str">
        <f t="shared" si="53"/>
        <v>Product</v>
      </c>
    </row>
    <row r="542" spans="1:3" x14ac:dyDescent="0.25">
      <c r="A542" s="211" t="s">
        <v>4447</v>
      </c>
      <c r="B542" s="9">
        <f t="shared" ref="B542:B551" si="54">VLOOKUP(A542,masterdata,7,0)</f>
        <v>0</v>
      </c>
      <c r="C542" s="9" t="str">
        <f t="shared" ref="C542:C551" si="55">VLOOKUP(A542,masterdata,30,0)</f>
        <v>Product</v>
      </c>
    </row>
    <row r="543" spans="1:3" x14ac:dyDescent="0.25">
      <c r="A543" s="211" t="s">
        <v>4448</v>
      </c>
      <c r="B543" s="9">
        <f t="shared" si="54"/>
        <v>0</v>
      </c>
      <c r="C543" s="9" t="str">
        <f t="shared" si="55"/>
        <v>Product</v>
      </c>
    </row>
    <row r="544" spans="1:3" x14ac:dyDescent="0.25">
      <c r="A544" s="211" t="s">
        <v>977</v>
      </c>
      <c r="B544" s="9">
        <f t="shared" si="54"/>
        <v>60</v>
      </c>
      <c r="C544" s="9" t="str">
        <f t="shared" si="55"/>
        <v>Product Bundle</v>
      </c>
    </row>
    <row r="545" spans="1:3" x14ac:dyDescent="0.25">
      <c r="A545" s="211" t="s">
        <v>969</v>
      </c>
      <c r="B545" s="9">
        <f t="shared" si="54"/>
        <v>60</v>
      </c>
      <c r="C545" s="9" t="str">
        <f t="shared" si="55"/>
        <v>Product Bundle</v>
      </c>
    </row>
    <row r="546" spans="1:3" x14ac:dyDescent="0.25">
      <c r="A546" s="211" t="s">
        <v>973</v>
      </c>
      <c r="B546" s="9">
        <f t="shared" si="54"/>
        <v>60</v>
      </c>
      <c r="C546" s="9" t="str">
        <f t="shared" si="55"/>
        <v>Product Bundle</v>
      </c>
    </row>
    <row r="547" spans="1:3" x14ac:dyDescent="0.25">
      <c r="A547" s="211" t="s">
        <v>989</v>
      </c>
      <c r="B547" s="9">
        <f t="shared" si="54"/>
        <v>60</v>
      </c>
      <c r="C547" s="9" t="str">
        <f t="shared" si="55"/>
        <v>Product Bundle</v>
      </c>
    </row>
    <row r="548" spans="1:3" x14ac:dyDescent="0.25">
      <c r="A548" s="211" t="s">
        <v>991</v>
      </c>
      <c r="B548" s="9">
        <f t="shared" si="54"/>
        <v>60</v>
      </c>
      <c r="C548" s="9" t="str">
        <f t="shared" si="55"/>
        <v>Product Bundle</v>
      </c>
    </row>
    <row r="549" spans="1:3" x14ac:dyDescent="0.25">
      <c r="A549" s="211" t="s">
        <v>992</v>
      </c>
      <c r="B549" s="9">
        <f t="shared" si="54"/>
        <v>60</v>
      </c>
      <c r="C549" s="9" t="str">
        <f t="shared" si="55"/>
        <v>Product Bundle</v>
      </c>
    </row>
    <row r="550" spans="1:3" x14ac:dyDescent="0.25">
      <c r="A550" s="211" t="s">
        <v>993</v>
      </c>
      <c r="B550" s="9">
        <f t="shared" si="54"/>
        <v>60</v>
      </c>
      <c r="C550" s="9" t="str">
        <f t="shared" si="55"/>
        <v>Product Bundle</v>
      </c>
    </row>
    <row r="551" spans="1:3" x14ac:dyDescent="0.25">
      <c r="A551" s="211" t="s">
        <v>3656</v>
      </c>
      <c r="B551" s="9">
        <f t="shared" si="54"/>
        <v>120</v>
      </c>
      <c r="C551" s="9" t="str">
        <f t="shared" si="55"/>
        <v>Product Bundle</v>
      </c>
    </row>
    <row r="552" spans="1:3" x14ac:dyDescent="0.25">
      <c r="A552" s="211" t="s">
        <v>3652</v>
      </c>
      <c r="B552" s="9">
        <f t="shared" ref="B552:B615" si="56">VLOOKUP(A552,masterdata,7,0)</f>
        <v>120</v>
      </c>
      <c r="C552" s="9" t="str">
        <f t="shared" ref="C552:C615" si="57">VLOOKUP(A552,masterdata,30,0)</f>
        <v>Product Bundle</v>
      </c>
    </row>
    <row r="553" spans="1:3" x14ac:dyDescent="0.25">
      <c r="A553" s="211" t="s">
        <v>3651</v>
      </c>
      <c r="B553" s="9">
        <f t="shared" si="56"/>
        <v>150</v>
      </c>
      <c r="C553" s="9" t="str">
        <f t="shared" si="57"/>
        <v>Product Bundle</v>
      </c>
    </row>
    <row r="554" spans="1:3" x14ac:dyDescent="0.25">
      <c r="A554" s="211" t="s">
        <v>3650</v>
      </c>
      <c r="B554" s="9">
        <f t="shared" si="56"/>
        <v>210</v>
      </c>
      <c r="C554" s="9" t="str">
        <f t="shared" si="57"/>
        <v>Product Bundle</v>
      </c>
    </row>
    <row r="555" spans="1:3" x14ac:dyDescent="0.25">
      <c r="A555" s="211" t="s">
        <v>2308</v>
      </c>
      <c r="B555" s="9">
        <f t="shared" si="56"/>
        <v>0</v>
      </c>
      <c r="C555" s="9" t="str">
        <f t="shared" si="57"/>
        <v>Product</v>
      </c>
    </row>
    <row r="556" spans="1:3" x14ac:dyDescent="0.25">
      <c r="A556" s="211" t="s">
        <v>3746</v>
      </c>
      <c r="B556" s="9">
        <f t="shared" si="56"/>
        <v>0</v>
      </c>
      <c r="C556" s="9" t="str">
        <f t="shared" si="57"/>
        <v>Product</v>
      </c>
    </row>
    <row r="557" spans="1:3" x14ac:dyDescent="0.25">
      <c r="A557" s="211" t="s">
        <v>4535</v>
      </c>
      <c r="B557" s="9">
        <f t="shared" si="56"/>
        <v>7.5</v>
      </c>
      <c r="C557" s="9" t="str">
        <f t="shared" si="57"/>
        <v>Product</v>
      </c>
    </row>
    <row r="558" spans="1:3" x14ac:dyDescent="0.25">
      <c r="A558" s="211" t="s">
        <v>2344</v>
      </c>
      <c r="B558" s="9">
        <f t="shared" si="56"/>
        <v>30</v>
      </c>
      <c r="C558" s="9" t="str">
        <f t="shared" si="57"/>
        <v>Product</v>
      </c>
    </row>
    <row r="559" spans="1:3" x14ac:dyDescent="0.25">
      <c r="A559" s="211" t="s">
        <v>3777</v>
      </c>
      <c r="B559" s="9">
        <f t="shared" si="56"/>
        <v>30</v>
      </c>
      <c r="C559" s="9" t="str">
        <f t="shared" si="57"/>
        <v>Product</v>
      </c>
    </row>
    <row r="560" spans="1:3" x14ac:dyDescent="0.25">
      <c r="A560" s="211" t="s">
        <v>2338</v>
      </c>
      <c r="B560" s="9">
        <f t="shared" si="56"/>
        <v>0</v>
      </c>
      <c r="C560" s="9" t="str">
        <f t="shared" si="57"/>
        <v>Product</v>
      </c>
    </row>
    <row r="561" spans="1:3" x14ac:dyDescent="0.25">
      <c r="A561" s="211" t="s">
        <v>2337</v>
      </c>
      <c r="B561" s="9">
        <f t="shared" si="56"/>
        <v>15</v>
      </c>
      <c r="C561" s="9" t="str">
        <f t="shared" si="57"/>
        <v>Product</v>
      </c>
    </row>
    <row r="562" spans="1:3" x14ac:dyDescent="0.25">
      <c r="A562" s="211" t="s">
        <v>1621</v>
      </c>
      <c r="B562" s="9">
        <f t="shared" si="56"/>
        <v>0</v>
      </c>
      <c r="C562" s="9" t="str">
        <f t="shared" si="57"/>
        <v>Product</v>
      </c>
    </row>
    <row r="563" spans="1:3" x14ac:dyDescent="0.25">
      <c r="A563" s="211" t="s">
        <v>3755</v>
      </c>
      <c r="B563" s="9">
        <f t="shared" si="56"/>
        <v>0</v>
      </c>
      <c r="C563" s="9" t="str">
        <f t="shared" si="57"/>
        <v>Product</v>
      </c>
    </row>
    <row r="564" spans="1:3" x14ac:dyDescent="0.25">
      <c r="A564" s="211" t="s">
        <v>4552</v>
      </c>
      <c r="B564" s="9">
        <f t="shared" si="56"/>
        <v>6</v>
      </c>
      <c r="C564" s="9" t="str">
        <f t="shared" si="57"/>
        <v>Product</v>
      </c>
    </row>
    <row r="565" spans="1:3" x14ac:dyDescent="0.25">
      <c r="A565" s="211" t="s">
        <v>3775</v>
      </c>
      <c r="B565" s="9">
        <f t="shared" si="56"/>
        <v>6</v>
      </c>
      <c r="C565" s="9" t="str">
        <f t="shared" si="57"/>
        <v>Product</v>
      </c>
    </row>
    <row r="566" spans="1:3" x14ac:dyDescent="0.25">
      <c r="A566" s="211" t="s">
        <v>2372</v>
      </c>
      <c r="B566" s="9">
        <f t="shared" si="56"/>
        <v>30</v>
      </c>
      <c r="C566" s="9" t="str">
        <f t="shared" si="57"/>
        <v>Product</v>
      </c>
    </row>
    <row r="567" spans="1:3" x14ac:dyDescent="0.25">
      <c r="A567" s="211" t="s">
        <v>3818</v>
      </c>
      <c r="B567" s="9">
        <f t="shared" si="56"/>
        <v>30</v>
      </c>
      <c r="C567" s="9" t="str">
        <f t="shared" si="57"/>
        <v>Product</v>
      </c>
    </row>
    <row r="568" spans="1:3" x14ac:dyDescent="0.25">
      <c r="A568" s="211" t="s">
        <v>3764</v>
      </c>
      <c r="B568" s="9">
        <f t="shared" si="56"/>
        <v>30</v>
      </c>
      <c r="C568" s="9" t="str">
        <f t="shared" si="57"/>
        <v>Product</v>
      </c>
    </row>
    <row r="569" spans="1:3" x14ac:dyDescent="0.25">
      <c r="A569" s="211" t="s">
        <v>4566</v>
      </c>
      <c r="B569" s="9">
        <f t="shared" si="56"/>
        <v>30</v>
      </c>
      <c r="C569" s="9" t="str">
        <f t="shared" si="57"/>
        <v>Product</v>
      </c>
    </row>
    <row r="570" spans="1:3" x14ac:dyDescent="0.25">
      <c r="A570" s="211" t="s">
        <v>2375</v>
      </c>
      <c r="B570" s="9">
        <f t="shared" si="56"/>
        <v>30</v>
      </c>
      <c r="C570" s="9" t="str">
        <f t="shared" si="57"/>
        <v>Product</v>
      </c>
    </row>
    <row r="571" spans="1:3" x14ac:dyDescent="0.25">
      <c r="A571" s="211" t="s">
        <v>3820</v>
      </c>
      <c r="B571" s="9">
        <f t="shared" si="56"/>
        <v>30</v>
      </c>
      <c r="C571" s="9" t="str">
        <f t="shared" si="57"/>
        <v>Product</v>
      </c>
    </row>
    <row r="572" spans="1:3" x14ac:dyDescent="0.25">
      <c r="A572" s="211" t="s">
        <v>3819</v>
      </c>
      <c r="B572" s="9">
        <f t="shared" si="56"/>
        <v>0</v>
      </c>
      <c r="C572" s="9" t="str">
        <f t="shared" si="57"/>
        <v>Product</v>
      </c>
    </row>
    <row r="573" spans="1:3" x14ac:dyDescent="0.25">
      <c r="A573" s="211" t="s">
        <v>2374</v>
      </c>
      <c r="B573" s="9">
        <f t="shared" si="56"/>
        <v>6</v>
      </c>
      <c r="C573" s="9" t="str">
        <f t="shared" si="57"/>
        <v>Product</v>
      </c>
    </row>
    <row r="574" spans="1:3" x14ac:dyDescent="0.25">
      <c r="A574" s="211" t="s">
        <v>2317</v>
      </c>
      <c r="B574" s="9">
        <f t="shared" si="56"/>
        <v>1</v>
      </c>
      <c r="C574" s="9" t="str">
        <f t="shared" si="57"/>
        <v>Product</v>
      </c>
    </row>
    <row r="575" spans="1:3" x14ac:dyDescent="0.25">
      <c r="A575" s="211" t="s">
        <v>4585</v>
      </c>
      <c r="B575" s="9">
        <f t="shared" si="56"/>
        <v>30</v>
      </c>
      <c r="C575" s="9" t="str">
        <f t="shared" si="57"/>
        <v>Product</v>
      </c>
    </row>
    <row r="576" spans="1:3" x14ac:dyDescent="0.25">
      <c r="A576" s="211" t="s">
        <v>4586</v>
      </c>
      <c r="B576" s="9">
        <f t="shared" si="56"/>
        <v>30</v>
      </c>
      <c r="C576" s="9" t="str">
        <f t="shared" si="57"/>
        <v>Product</v>
      </c>
    </row>
    <row r="577" spans="1:3" x14ac:dyDescent="0.25">
      <c r="A577" s="211" t="s">
        <v>4587</v>
      </c>
      <c r="B577" s="9">
        <f t="shared" si="56"/>
        <v>6</v>
      </c>
      <c r="C577" s="9" t="str">
        <f t="shared" si="57"/>
        <v>Product</v>
      </c>
    </row>
    <row r="578" spans="1:3" x14ac:dyDescent="0.25">
      <c r="A578" s="211" t="s">
        <v>4588</v>
      </c>
      <c r="B578" s="9">
        <f t="shared" si="56"/>
        <v>6</v>
      </c>
      <c r="C578" s="9" t="str">
        <f t="shared" si="57"/>
        <v>Product</v>
      </c>
    </row>
    <row r="579" spans="1:3" x14ac:dyDescent="0.25">
      <c r="A579" s="211" t="s">
        <v>4589</v>
      </c>
      <c r="B579" s="9">
        <f t="shared" si="56"/>
        <v>6</v>
      </c>
      <c r="C579" s="9" t="str">
        <f t="shared" si="57"/>
        <v>Product</v>
      </c>
    </row>
    <row r="580" spans="1:3" x14ac:dyDescent="0.25">
      <c r="A580" s="211" t="s">
        <v>4590</v>
      </c>
      <c r="B580" s="9">
        <f t="shared" si="56"/>
        <v>6</v>
      </c>
      <c r="C580" s="9" t="str">
        <f t="shared" si="57"/>
        <v>Product</v>
      </c>
    </row>
    <row r="581" spans="1:3" x14ac:dyDescent="0.25">
      <c r="A581" s="211" t="s">
        <v>4595</v>
      </c>
      <c r="B581" s="9">
        <f t="shared" si="56"/>
        <v>6</v>
      </c>
      <c r="C581" s="9" t="str">
        <f t="shared" si="57"/>
        <v>Product</v>
      </c>
    </row>
    <row r="582" spans="1:3" x14ac:dyDescent="0.25">
      <c r="A582" s="211" t="s">
        <v>4599</v>
      </c>
      <c r="B582" s="9">
        <f t="shared" si="56"/>
        <v>6</v>
      </c>
      <c r="C582" s="9" t="str">
        <f t="shared" si="57"/>
        <v>Product</v>
      </c>
    </row>
    <row r="583" spans="1:3" x14ac:dyDescent="0.25">
      <c r="A583" s="211" t="s">
        <v>4603</v>
      </c>
      <c r="B583" s="9">
        <f t="shared" si="56"/>
        <v>7.5</v>
      </c>
      <c r="C583" s="9" t="str">
        <f t="shared" si="57"/>
        <v>Product</v>
      </c>
    </row>
    <row r="584" spans="1:3" x14ac:dyDescent="0.25">
      <c r="A584" s="211" t="s">
        <v>4607</v>
      </c>
      <c r="B584" s="9">
        <f t="shared" si="56"/>
        <v>7.5</v>
      </c>
      <c r="C584" s="9" t="str">
        <f t="shared" si="57"/>
        <v>Product</v>
      </c>
    </row>
    <row r="585" spans="1:3" x14ac:dyDescent="0.25">
      <c r="A585" s="211" t="s">
        <v>4608</v>
      </c>
      <c r="B585" s="9">
        <f t="shared" si="56"/>
        <v>7.5</v>
      </c>
      <c r="C585" s="9" t="str">
        <f t="shared" si="57"/>
        <v>Product</v>
      </c>
    </row>
    <row r="586" spans="1:3" x14ac:dyDescent="0.25">
      <c r="A586" s="211" t="s">
        <v>4611</v>
      </c>
      <c r="B586" s="9">
        <f t="shared" si="56"/>
        <v>7.5</v>
      </c>
      <c r="C586" s="9" t="str">
        <f t="shared" si="57"/>
        <v>Product</v>
      </c>
    </row>
    <row r="587" spans="1:3" x14ac:dyDescent="0.25">
      <c r="A587" s="211" t="s">
        <v>4615</v>
      </c>
      <c r="B587" s="9">
        <f t="shared" si="56"/>
        <v>7.5</v>
      </c>
      <c r="C587" s="9" t="str">
        <f t="shared" si="57"/>
        <v>Product</v>
      </c>
    </row>
    <row r="588" spans="1:3" x14ac:dyDescent="0.25">
      <c r="A588" s="211" t="s">
        <v>2341</v>
      </c>
      <c r="B588" s="9">
        <f t="shared" si="56"/>
        <v>7.5</v>
      </c>
      <c r="C588" s="9" t="str">
        <f t="shared" si="57"/>
        <v>Product</v>
      </c>
    </row>
    <row r="589" spans="1:3" x14ac:dyDescent="0.25">
      <c r="A589" s="211" t="s">
        <v>2343</v>
      </c>
      <c r="B589" s="9">
        <f t="shared" si="56"/>
        <v>7.5</v>
      </c>
      <c r="C589" s="9" t="str">
        <f t="shared" si="57"/>
        <v>Product</v>
      </c>
    </row>
    <row r="590" spans="1:3" x14ac:dyDescent="0.25">
      <c r="A590" s="211" t="s">
        <v>4620</v>
      </c>
      <c r="B590" s="9">
        <f t="shared" si="56"/>
        <v>7.5</v>
      </c>
      <c r="C590" s="9" t="str">
        <f t="shared" si="57"/>
        <v>Product</v>
      </c>
    </row>
    <row r="591" spans="1:3" x14ac:dyDescent="0.25">
      <c r="A591" s="211" t="s">
        <v>4625</v>
      </c>
      <c r="B591" s="9">
        <f t="shared" si="56"/>
        <v>7.5</v>
      </c>
      <c r="C591" s="9" t="str">
        <f t="shared" si="57"/>
        <v>Product</v>
      </c>
    </row>
    <row r="592" spans="1:3" x14ac:dyDescent="0.25">
      <c r="A592" s="211" t="s">
        <v>4630</v>
      </c>
      <c r="B592" s="9">
        <f t="shared" si="56"/>
        <v>7.5</v>
      </c>
      <c r="C592" s="9" t="str">
        <f t="shared" si="57"/>
        <v>Product</v>
      </c>
    </row>
    <row r="593" spans="1:3" x14ac:dyDescent="0.25">
      <c r="A593" s="211" t="s">
        <v>3839</v>
      </c>
      <c r="B593" s="9">
        <f t="shared" si="56"/>
        <v>7.5</v>
      </c>
      <c r="C593" s="9" t="str">
        <f t="shared" si="57"/>
        <v>Product</v>
      </c>
    </row>
    <row r="594" spans="1:3" x14ac:dyDescent="0.25">
      <c r="A594" s="211" t="s">
        <v>3750</v>
      </c>
      <c r="B594" s="9">
        <f t="shared" si="56"/>
        <v>0</v>
      </c>
      <c r="C594" s="9" t="str">
        <f t="shared" si="57"/>
        <v>Product</v>
      </c>
    </row>
    <row r="595" spans="1:3" x14ac:dyDescent="0.25">
      <c r="A595" s="211" t="s">
        <v>3641</v>
      </c>
      <c r="B595" s="9">
        <f t="shared" si="56"/>
        <v>0</v>
      </c>
      <c r="C595" s="9" t="str">
        <f t="shared" si="57"/>
        <v>Product Bundle</v>
      </c>
    </row>
    <row r="596" spans="1:3" x14ac:dyDescent="0.25">
      <c r="A596" s="211" t="s">
        <v>3749</v>
      </c>
      <c r="B596" s="9">
        <f t="shared" si="56"/>
        <v>0</v>
      </c>
      <c r="C596" s="9" t="str">
        <f t="shared" si="57"/>
        <v>Product</v>
      </c>
    </row>
    <row r="597" spans="1:3" x14ac:dyDescent="0.25">
      <c r="A597" s="211" t="s">
        <v>3642</v>
      </c>
      <c r="B597" s="9">
        <f t="shared" si="56"/>
        <v>120</v>
      </c>
      <c r="C597" s="9" t="str">
        <f t="shared" si="57"/>
        <v>Product Bundle</v>
      </c>
    </row>
    <row r="598" spans="1:3" x14ac:dyDescent="0.25">
      <c r="A598" s="211" t="s">
        <v>3770</v>
      </c>
      <c r="B598" s="9">
        <f t="shared" si="56"/>
        <v>120</v>
      </c>
      <c r="C598" s="9" t="str">
        <f t="shared" si="57"/>
        <v>Product</v>
      </c>
    </row>
    <row r="599" spans="1:3" x14ac:dyDescent="0.25">
      <c r="A599" s="211" t="s">
        <v>3643</v>
      </c>
      <c r="B599" s="9">
        <f t="shared" si="56"/>
        <v>60</v>
      </c>
      <c r="C599" s="9" t="str">
        <f t="shared" si="57"/>
        <v>Product Bundle</v>
      </c>
    </row>
    <row r="600" spans="1:3" x14ac:dyDescent="0.25">
      <c r="A600" s="211" t="s">
        <v>3644</v>
      </c>
      <c r="B600" s="9">
        <f t="shared" si="56"/>
        <v>60</v>
      </c>
      <c r="C600" s="9" t="str">
        <f t="shared" si="57"/>
        <v>Product Bundle</v>
      </c>
    </row>
    <row r="601" spans="1:3" x14ac:dyDescent="0.25">
      <c r="A601" s="211" t="s">
        <v>3645</v>
      </c>
      <c r="B601" s="9">
        <f t="shared" si="56"/>
        <v>60</v>
      </c>
      <c r="C601" s="9" t="str">
        <f t="shared" si="57"/>
        <v>Product Bundle</v>
      </c>
    </row>
    <row r="602" spans="1:3" x14ac:dyDescent="0.25">
      <c r="A602" s="211" t="s">
        <v>3780</v>
      </c>
      <c r="B602" s="9">
        <f t="shared" si="56"/>
        <v>10</v>
      </c>
      <c r="C602" s="9" t="str">
        <f t="shared" si="57"/>
        <v>Product</v>
      </c>
    </row>
    <row r="603" spans="1:3" x14ac:dyDescent="0.25">
      <c r="A603" s="211" t="s">
        <v>272</v>
      </c>
      <c r="B603" s="9">
        <f t="shared" si="56"/>
        <v>210</v>
      </c>
      <c r="C603" s="9" t="str">
        <f t="shared" si="57"/>
        <v>Product Bundle</v>
      </c>
    </row>
    <row r="604" spans="1:3" x14ac:dyDescent="0.25">
      <c r="A604" s="211" t="s">
        <v>251</v>
      </c>
      <c r="B604" s="9">
        <f t="shared" si="56"/>
        <v>120</v>
      </c>
      <c r="C604" s="9" t="str">
        <f t="shared" si="57"/>
        <v>Product Bundle</v>
      </c>
    </row>
    <row r="605" spans="1:3" x14ac:dyDescent="0.25">
      <c r="A605" s="211" t="s">
        <v>260</v>
      </c>
      <c r="B605" s="9">
        <f t="shared" si="56"/>
        <v>150</v>
      </c>
      <c r="C605" s="9" t="str">
        <f t="shared" si="57"/>
        <v>Product Bundle</v>
      </c>
    </row>
    <row r="606" spans="1:3" x14ac:dyDescent="0.25">
      <c r="A606" s="211" t="s">
        <v>3646</v>
      </c>
      <c r="B606" s="9">
        <f t="shared" si="56"/>
        <v>60</v>
      </c>
      <c r="C606" s="9" t="str">
        <f t="shared" si="57"/>
        <v>Product Bundle</v>
      </c>
    </row>
    <row r="607" spans="1:3" x14ac:dyDescent="0.25">
      <c r="A607" s="211" t="s">
        <v>3647</v>
      </c>
      <c r="B607" s="9">
        <f t="shared" si="56"/>
        <v>60</v>
      </c>
      <c r="C607" s="9" t="str">
        <f t="shared" si="57"/>
        <v>Product Bundle</v>
      </c>
    </row>
    <row r="608" spans="1:3" x14ac:dyDescent="0.25">
      <c r="A608" s="211" t="s">
        <v>3648</v>
      </c>
      <c r="B608" s="9">
        <f t="shared" si="56"/>
        <v>60</v>
      </c>
      <c r="C608" s="9" t="str">
        <f t="shared" si="57"/>
        <v>Product Bundle</v>
      </c>
    </row>
    <row r="609" spans="1:3" x14ac:dyDescent="0.25">
      <c r="A609" s="211" t="s">
        <v>3649</v>
      </c>
      <c r="B609" s="9">
        <f t="shared" si="56"/>
        <v>60</v>
      </c>
      <c r="C609" s="9" t="str">
        <f t="shared" si="57"/>
        <v>Product Bundle</v>
      </c>
    </row>
    <row r="610" spans="1:3" x14ac:dyDescent="0.25">
      <c r="A610" s="211" t="s">
        <v>3846</v>
      </c>
      <c r="B610" s="9">
        <f t="shared" si="56"/>
        <v>210</v>
      </c>
      <c r="C610" s="9" t="str">
        <f t="shared" si="57"/>
        <v>Product</v>
      </c>
    </row>
    <row r="611" spans="1:3" x14ac:dyDescent="0.25">
      <c r="A611" s="211" t="s">
        <v>3847</v>
      </c>
      <c r="B611" s="9">
        <f t="shared" si="56"/>
        <v>120</v>
      </c>
      <c r="C611" s="9" t="str">
        <f t="shared" si="57"/>
        <v>Product</v>
      </c>
    </row>
    <row r="612" spans="1:3" x14ac:dyDescent="0.25">
      <c r="A612" s="211" t="s">
        <v>3848</v>
      </c>
      <c r="B612" s="9">
        <f t="shared" si="56"/>
        <v>150</v>
      </c>
      <c r="C612" s="9" t="str">
        <f t="shared" si="57"/>
        <v>Product</v>
      </c>
    </row>
    <row r="613" spans="1:3" x14ac:dyDescent="0.25">
      <c r="A613" s="211" t="s">
        <v>3653</v>
      </c>
      <c r="B613" s="9">
        <f t="shared" si="56"/>
        <v>210</v>
      </c>
      <c r="C613" s="9" t="str">
        <f t="shared" si="57"/>
        <v>Product Bundle</v>
      </c>
    </row>
    <row r="614" spans="1:3" x14ac:dyDescent="0.25">
      <c r="A614" s="211" t="s">
        <v>3787</v>
      </c>
      <c r="B614" s="9">
        <f t="shared" si="56"/>
        <v>210</v>
      </c>
      <c r="C614" s="9" t="str">
        <f t="shared" si="57"/>
        <v>Product</v>
      </c>
    </row>
    <row r="615" spans="1:3" x14ac:dyDescent="0.25">
      <c r="A615" s="211" t="s">
        <v>3654</v>
      </c>
      <c r="B615" s="9">
        <f t="shared" si="56"/>
        <v>120</v>
      </c>
      <c r="C615" s="9" t="str">
        <f t="shared" si="57"/>
        <v>Product Bundle</v>
      </c>
    </row>
    <row r="616" spans="1:3" x14ac:dyDescent="0.25">
      <c r="A616" s="211" t="s">
        <v>3788</v>
      </c>
      <c r="B616" s="9">
        <f t="shared" ref="B616:B679" si="58">VLOOKUP(A616,masterdata,7,0)</f>
        <v>120</v>
      </c>
      <c r="C616" s="9" t="str">
        <f t="shared" ref="C616:C679" si="59">VLOOKUP(A616,masterdata,30,0)</f>
        <v>Product</v>
      </c>
    </row>
    <row r="617" spans="1:3" x14ac:dyDescent="0.25">
      <c r="A617" s="211" t="s">
        <v>3655</v>
      </c>
      <c r="B617" s="9">
        <f t="shared" si="58"/>
        <v>150</v>
      </c>
      <c r="C617" s="9" t="str">
        <f t="shared" si="59"/>
        <v>Product Bundle</v>
      </c>
    </row>
    <row r="618" spans="1:3" x14ac:dyDescent="0.25">
      <c r="A618" s="211" t="s">
        <v>3789</v>
      </c>
      <c r="B618" s="9">
        <f t="shared" si="58"/>
        <v>150</v>
      </c>
      <c r="C618" s="9" t="str">
        <f t="shared" si="59"/>
        <v>Product</v>
      </c>
    </row>
    <row r="619" spans="1:3" x14ac:dyDescent="0.25">
      <c r="A619" s="211" t="s">
        <v>3657</v>
      </c>
      <c r="B619" s="9">
        <f t="shared" si="58"/>
        <v>60</v>
      </c>
      <c r="C619" s="9" t="str">
        <f t="shared" si="59"/>
        <v>Product Bundle</v>
      </c>
    </row>
    <row r="620" spans="1:3" x14ac:dyDescent="0.25">
      <c r="A620" s="211" t="s">
        <v>3658</v>
      </c>
      <c r="B620" s="9">
        <f t="shared" si="58"/>
        <v>60</v>
      </c>
      <c r="C620" s="9" t="str">
        <f t="shared" si="59"/>
        <v>Product Bundle</v>
      </c>
    </row>
    <row r="621" spans="1:3" x14ac:dyDescent="0.25">
      <c r="A621" s="211" t="s">
        <v>3659</v>
      </c>
      <c r="B621" s="9">
        <f t="shared" si="58"/>
        <v>60</v>
      </c>
      <c r="C621" s="9" t="str">
        <f t="shared" si="59"/>
        <v>Product Bundle</v>
      </c>
    </row>
    <row r="622" spans="1:3" x14ac:dyDescent="0.25">
      <c r="A622" s="211" t="s">
        <v>3660</v>
      </c>
      <c r="B622" s="9">
        <f t="shared" si="58"/>
        <v>60</v>
      </c>
      <c r="C622" s="9" t="str">
        <f t="shared" si="59"/>
        <v>Product Bundle</v>
      </c>
    </row>
    <row r="623" spans="1:3" x14ac:dyDescent="0.25">
      <c r="A623" s="211" t="s">
        <v>3661</v>
      </c>
      <c r="B623" s="9">
        <f t="shared" si="58"/>
        <v>60</v>
      </c>
      <c r="C623" s="9" t="str">
        <f t="shared" si="59"/>
        <v>Product Bundle</v>
      </c>
    </row>
    <row r="624" spans="1:3" x14ac:dyDescent="0.25">
      <c r="A624" s="211" t="s">
        <v>3662</v>
      </c>
      <c r="B624" s="9">
        <f t="shared" si="58"/>
        <v>75</v>
      </c>
      <c r="C624" s="9" t="str">
        <f t="shared" si="59"/>
        <v>Product Bundle</v>
      </c>
    </row>
    <row r="625" spans="1:3" x14ac:dyDescent="0.25">
      <c r="A625" s="211" t="s">
        <v>3663</v>
      </c>
      <c r="B625" s="9">
        <f t="shared" si="58"/>
        <v>150</v>
      </c>
      <c r="C625" s="9" t="str">
        <f t="shared" si="59"/>
        <v>Product Bundle</v>
      </c>
    </row>
    <row r="626" spans="1:3" x14ac:dyDescent="0.25">
      <c r="A626" s="211" t="s">
        <v>3664</v>
      </c>
      <c r="B626" s="9">
        <f t="shared" si="58"/>
        <v>150</v>
      </c>
      <c r="C626" s="9" t="str">
        <f t="shared" si="59"/>
        <v>Product Bundle</v>
      </c>
    </row>
    <row r="627" spans="1:3" x14ac:dyDescent="0.25">
      <c r="A627" s="211" t="s">
        <v>3665</v>
      </c>
      <c r="B627" s="9">
        <f t="shared" si="58"/>
        <v>60</v>
      </c>
      <c r="C627" s="9" t="str">
        <f t="shared" si="59"/>
        <v>Product Bundle</v>
      </c>
    </row>
    <row r="628" spans="1:3" x14ac:dyDescent="0.25">
      <c r="A628" s="211" t="s">
        <v>3666</v>
      </c>
      <c r="B628" s="9">
        <f t="shared" si="58"/>
        <v>60</v>
      </c>
      <c r="C628" s="9" t="str">
        <f t="shared" si="59"/>
        <v>Product Bundle</v>
      </c>
    </row>
    <row r="629" spans="1:3" x14ac:dyDescent="0.25">
      <c r="A629" s="211" t="s">
        <v>3667</v>
      </c>
      <c r="B629" s="9">
        <f t="shared" si="58"/>
        <v>60</v>
      </c>
      <c r="C629" s="9" t="str">
        <f t="shared" si="59"/>
        <v>Product Bundle</v>
      </c>
    </row>
    <row r="630" spans="1:3" x14ac:dyDescent="0.25">
      <c r="A630" s="211" t="s">
        <v>3790</v>
      </c>
      <c r="B630" s="9">
        <f t="shared" si="58"/>
        <v>60</v>
      </c>
      <c r="C630" s="9" t="str">
        <f t="shared" si="59"/>
        <v>Product</v>
      </c>
    </row>
    <row r="631" spans="1:3" x14ac:dyDescent="0.25">
      <c r="A631" s="211" t="s">
        <v>3668</v>
      </c>
      <c r="B631" s="9">
        <f t="shared" si="58"/>
        <v>60</v>
      </c>
      <c r="C631" s="9" t="str">
        <f t="shared" si="59"/>
        <v>Product Bundle</v>
      </c>
    </row>
    <row r="632" spans="1:3" x14ac:dyDescent="0.25">
      <c r="A632" s="211" t="s">
        <v>3669</v>
      </c>
      <c r="B632" s="9">
        <f t="shared" si="58"/>
        <v>60</v>
      </c>
      <c r="C632" s="9" t="str">
        <f t="shared" si="59"/>
        <v>Product Bundle</v>
      </c>
    </row>
    <row r="633" spans="1:3" x14ac:dyDescent="0.25">
      <c r="A633" s="211" t="s">
        <v>3670</v>
      </c>
      <c r="B633" s="9">
        <f t="shared" si="58"/>
        <v>60</v>
      </c>
      <c r="C633" s="9" t="str">
        <f t="shared" si="59"/>
        <v>Product Bundle</v>
      </c>
    </row>
    <row r="634" spans="1:3" x14ac:dyDescent="0.25">
      <c r="A634" s="211" t="s">
        <v>3671</v>
      </c>
      <c r="B634" s="9">
        <f t="shared" si="58"/>
        <v>90</v>
      </c>
      <c r="C634" s="9" t="str">
        <f t="shared" si="59"/>
        <v>Product Bundle</v>
      </c>
    </row>
    <row r="635" spans="1:3" x14ac:dyDescent="0.25">
      <c r="A635" s="211" t="s">
        <v>2017</v>
      </c>
      <c r="B635" s="9">
        <f t="shared" si="58"/>
        <v>90</v>
      </c>
      <c r="C635" s="9" t="str">
        <f t="shared" si="59"/>
        <v>Product</v>
      </c>
    </row>
    <row r="636" spans="1:3" x14ac:dyDescent="0.25">
      <c r="A636" s="211" t="s">
        <v>3791</v>
      </c>
      <c r="B636" s="9">
        <f t="shared" si="58"/>
        <v>90</v>
      </c>
      <c r="C636" s="9" t="str">
        <f t="shared" si="59"/>
        <v>Product</v>
      </c>
    </row>
    <row r="637" spans="1:3" x14ac:dyDescent="0.25">
      <c r="A637" s="211" t="s">
        <v>2021</v>
      </c>
      <c r="B637" s="9">
        <f t="shared" si="58"/>
        <v>90</v>
      </c>
      <c r="C637" s="9" t="str">
        <f t="shared" si="59"/>
        <v>Product</v>
      </c>
    </row>
    <row r="638" spans="1:3" x14ac:dyDescent="0.25">
      <c r="A638" s="211" t="s">
        <v>3672</v>
      </c>
      <c r="B638" s="9">
        <f t="shared" si="58"/>
        <v>90</v>
      </c>
      <c r="C638" s="9" t="str">
        <f t="shared" si="59"/>
        <v>Product Bundle</v>
      </c>
    </row>
    <row r="639" spans="1:3" x14ac:dyDescent="0.25">
      <c r="A639" s="211" t="s">
        <v>3673</v>
      </c>
      <c r="B639" s="9">
        <f t="shared" si="58"/>
        <v>90</v>
      </c>
      <c r="C639" s="9" t="str">
        <f t="shared" si="59"/>
        <v>Product Bundle</v>
      </c>
    </row>
    <row r="640" spans="1:3" x14ac:dyDescent="0.25">
      <c r="A640" s="211" t="s">
        <v>3674</v>
      </c>
      <c r="B640" s="9">
        <f t="shared" si="58"/>
        <v>210</v>
      </c>
      <c r="C640" s="9" t="str">
        <f t="shared" si="59"/>
        <v>Product Bundle</v>
      </c>
    </row>
    <row r="641" spans="1:3" x14ac:dyDescent="0.25">
      <c r="A641" s="211" t="s">
        <v>3675</v>
      </c>
      <c r="B641" s="9">
        <f t="shared" si="58"/>
        <v>60</v>
      </c>
      <c r="C641" s="9" t="str">
        <f t="shared" si="59"/>
        <v>Product Bundle</v>
      </c>
    </row>
    <row r="642" spans="1:3" x14ac:dyDescent="0.25">
      <c r="A642" s="211" t="s">
        <v>3676</v>
      </c>
      <c r="B642" s="9">
        <f t="shared" si="58"/>
        <v>60</v>
      </c>
      <c r="C642" s="9" t="str">
        <f t="shared" si="59"/>
        <v>Product Bundle</v>
      </c>
    </row>
    <row r="643" spans="1:3" x14ac:dyDescent="0.25">
      <c r="A643" s="211" t="s">
        <v>3677</v>
      </c>
      <c r="B643" s="9">
        <f t="shared" si="58"/>
        <v>60</v>
      </c>
      <c r="C643" s="9" t="str">
        <f t="shared" si="59"/>
        <v>Product Bundle</v>
      </c>
    </row>
    <row r="644" spans="1:3" x14ac:dyDescent="0.25">
      <c r="A644" s="211" t="s">
        <v>4698</v>
      </c>
      <c r="B644" s="9">
        <f t="shared" si="58"/>
        <v>60</v>
      </c>
      <c r="C644" s="9" t="str">
        <f t="shared" si="59"/>
        <v>Product Bundle</v>
      </c>
    </row>
    <row r="645" spans="1:3" x14ac:dyDescent="0.25">
      <c r="A645" s="211" t="s">
        <v>4700</v>
      </c>
      <c r="B645" s="9">
        <f t="shared" si="58"/>
        <v>60</v>
      </c>
      <c r="C645" s="9" t="str">
        <f t="shared" si="59"/>
        <v>Product Bundle</v>
      </c>
    </row>
    <row r="646" spans="1:3" x14ac:dyDescent="0.25">
      <c r="A646" s="211" t="s">
        <v>3678</v>
      </c>
      <c r="B646" s="9">
        <f t="shared" si="58"/>
        <v>60</v>
      </c>
      <c r="C646" s="9" t="str">
        <f t="shared" si="59"/>
        <v>Product Bundle</v>
      </c>
    </row>
    <row r="647" spans="1:3" x14ac:dyDescent="0.25">
      <c r="A647" s="211" t="s">
        <v>3679</v>
      </c>
      <c r="B647" s="9">
        <f t="shared" si="58"/>
        <v>60</v>
      </c>
      <c r="C647" s="9" t="str">
        <f t="shared" si="59"/>
        <v>Product Bundle</v>
      </c>
    </row>
    <row r="648" spans="1:3" x14ac:dyDescent="0.25">
      <c r="A648" s="211" t="s">
        <v>3680</v>
      </c>
      <c r="B648" s="9">
        <f t="shared" si="58"/>
        <v>60</v>
      </c>
      <c r="C648" s="9" t="str">
        <f t="shared" si="59"/>
        <v>Product Bundle</v>
      </c>
    </row>
    <row r="649" spans="1:3" x14ac:dyDescent="0.25">
      <c r="A649" s="211" t="s">
        <v>3681</v>
      </c>
      <c r="B649" s="9">
        <f t="shared" si="58"/>
        <v>150</v>
      </c>
      <c r="C649" s="9" t="str">
        <f t="shared" si="59"/>
        <v>Product Bundle</v>
      </c>
    </row>
    <row r="650" spans="1:3" x14ac:dyDescent="0.25">
      <c r="A650" s="211" t="s">
        <v>3682</v>
      </c>
      <c r="B650" s="9">
        <f t="shared" si="58"/>
        <v>60</v>
      </c>
      <c r="C650" s="9" t="str">
        <f t="shared" si="59"/>
        <v>Product Bundle</v>
      </c>
    </row>
    <row r="651" spans="1:3" x14ac:dyDescent="0.25">
      <c r="A651" s="211" t="s">
        <v>3683</v>
      </c>
      <c r="B651" s="9">
        <f t="shared" si="58"/>
        <v>60</v>
      </c>
      <c r="C651" s="9" t="str">
        <f t="shared" si="59"/>
        <v>Product Bundle</v>
      </c>
    </row>
    <row r="652" spans="1:3" x14ac:dyDescent="0.25">
      <c r="A652" s="211" t="s">
        <v>3684</v>
      </c>
      <c r="B652" s="9">
        <f t="shared" si="58"/>
        <v>60</v>
      </c>
      <c r="C652" s="9" t="str">
        <f t="shared" si="59"/>
        <v>Product Bundle</v>
      </c>
    </row>
    <row r="653" spans="1:3" x14ac:dyDescent="0.25">
      <c r="A653" s="211" t="s">
        <v>3685</v>
      </c>
      <c r="B653" s="9">
        <f t="shared" si="58"/>
        <v>60</v>
      </c>
      <c r="C653" s="9" t="str">
        <f t="shared" si="59"/>
        <v>Product Bundle</v>
      </c>
    </row>
    <row r="654" spans="1:3" x14ac:dyDescent="0.25">
      <c r="A654" s="211" t="s">
        <v>3808</v>
      </c>
      <c r="B654" s="9">
        <f t="shared" si="58"/>
        <v>60</v>
      </c>
      <c r="C654" s="9" t="str">
        <f t="shared" si="59"/>
        <v>Product</v>
      </c>
    </row>
    <row r="655" spans="1:3" x14ac:dyDescent="0.25">
      <c r="A655" s="211" t="s">
        <v>3687</v>
      </c>
      <c r="B655" s="9">
        <f t="shared" si="58"/>
        <v>90</v>
      </c>
      <c r="C655" s="9" t="str">
        <f t="shared" si="59"/>
        <v>Product Bundle</v>
      </c>
    </row>
    <row r="656" spans="1:3" x14ac:dyDescent="0.25">
      <c r="A656" s="211" t="s">
        <v>4711</v>
      </c>
      <c r="B656" s="9">
        <f t="shared" si="58"/>
        <v>0</v>
      </c>
      <c r="C656" s="9" t="str">
        <f t="shared" si="59"/>
        <v>Product</v>
      </c>
    </row>
    <row r="657" spans="1:3" x14ac:dyDescent="0.25">
      <c r="A657" s="211" t="s">
        <v>1637</v>
      </c>
      <c r="B657" s="9">
        <f t="shared" si="58"/>
        <v>0</v>
      </c>
      <c r="C657" s="9" t="str">
        <f t="shared" si="59"/>
        <v>Product</v>
      </c>
    </row>
    <row r="658" spans="1:3" x14ac:dyDescent="0.25">
      <c r="A658" s="211" t="s">
        <v>1642</v>
      </c>
      <c r="B658" s="9">
        <f t="shared" si="58"/>
        <v>0</v>
      </c>
      <c r="C658" s="9" t="str">
        <f t="shared" si="59"/>
        <v>Product</v>
      </c>
    </row>
    <row r="659" spans="1:3" x14ac:dyDescent="0.25">
      <c r="A659" s="211" t="s">
        <v>3744</v>
      </c>
      <c r="B659" s="9">
        <f t="shared" si="58"/>
        <v>0</v>
      </c>
      <c r="C659" s="9" t="str">
        <f t="shared" si="59"/>
        <v>Product</v>
      </c>
    </row>
    <row r="660" spans="1:3" x14ac:dyDescent="0.25">
      <c r="A660" s="211" t="s">
        <v>2297</v>
      </c>
      <c r="B660" s="9">
        <f t="shared" si="58"/>
        <v>5</v>
      </c>
      <c r="C660" s="9" t="str">
        <f t="shared" si="59"/>
        <v>Product</v>
      </c>
    </row>
    <row r="661" spans="1:3" x14ac:dyDescent="0.25">
      <c r="A661" s="211" t="s">
        <v>2298</v>
      </c>
      <c r="B661" s="9">
        <f t="shared" si="58"/>
        <v>0</v>
      </c>
      <c r="C661" s="9" t="str">
        <f t="shared" si="59"/>
        <v>Product</v>
      </c>
    </row>
    <row r="662" spans="1:3" x14ac:dyDescent="0.25">
      <c r="A662" s="211" t="s">
        <v>3821</v>
      </c>
      <c r="B662" s="9">
        <f t="shared" si="58"/>
        <v>0</v>
      </c>
      <c r="C662" s="9" t="str">
        <f t="shared" si="59"/>
        <v>Product</v>
      </c>
    </row>
    <row r="663" spans="1:3" x14ac:dyDescent="0.25">
      <c r="A663" s="211" t="s">
        <v>4724</v>
      </c>
      <c r="B663" s="9">
        <f t="shared" si="58"/>
        <v>15</v>
      </c>
      <c r="C663" s="9" t="str">
        <f t="shared" si="59"/>
        <v>Product</v>
      </c>
    </row>
    <row r="664" spans="1:3" x14ac:dyDescent="0.25">
      <c r="A664" s="211" t="s">
        <v>1444</v>
      </c>
      <c r="B664" s="9">
        <f t="shared" si="58"/>
        <v>15</v>
      </c>
      <c r="C664" s="9" t="str">
        <f t="shared" si="59"/>
        <v>Product</v>
      </c>
    </row>
    <row r="665" spans="1:3" x14ac:dyDescent="0.25">
      <c r="A665" s="211" t="s">
        <v>1666</v>
      </c>
      <c r="B665" s="9">
        <f t="shared" si="58"/>
        <v>30</v>
      </c>
      <c r="C665" s="9" t="str">
        <f t="shared" si="59"/>
        <v>Product</v>
      </c>
    </row>
    <row r="666" spans="1:3" x14ac:dyDescent="0.25">
      <c r="A666" s="211" t="s">
        <v>1668</v>
      </c>
      <c r="B666" s="9">
        <f t="shared" si="58"/>
        <v>30</v>
      </c>
      <c r="C666" s="9" t="str">
        <f t="shared" si="59"/>
        <v>Product</v>
      </c>
    </row>
    <row r="667" spans="1:3" x14ac:dyDescent="0.25">
      <c r="A667" s="211" t="s">
        <v>2303</v>
      </c>
      <c r="B667" s="9">
        <f t="shared" si="58"/>
        <v>0</v>
      </c>
      <c r="C667" s="9" t="str">
        <f t="shared" si="59"/>
        <v>Product</v>
      </c>
    </row>
    <row r="668" spans="1:3" x14ac:dyDescent="0.25">
      <c r="A668" s="211" t="s">
        <v>1674</v>
      </c>
      <c r="B668" s="9">
        <f t="shared" si="58"/>
        <v>7.5</v>
      </c>
      <c r="C668" s="9" t="str">
        <f t="shared" si="59"/>
        <v>Product</v>
      </c>
    </row>
    <row r="669" spans="1:3" x14ac:dyDescent="0.25">
      <c r="A669" s="211" t="s">
        <v>1676</v>
      </c>
      <c r="B669" s="9">
        <f t="shared" si="58"/>
        <v>7.5</v>
      </c>
      <c r="C669" s="9" t="str">
        <f t="shared" si="59"/>
        <v>Product</v>
      </c>
    </row>
    <row r="670" spans="1:3" x14ac:dyDescent="0.25">
      <c r="A670" s="211" t="s">
        <v>3688</v>
      </c>
      <c r="B670" s="9">
        <f t="shared" si="58"/>
        <v>30</v>
      </c>
      <c r="C670" s="9" t="str">
        <f t="shared" si="59"/>
        <v>Product</v>
      </c>
    </row>
    <row r="671" spans="1:3" x14ac:dyDescent="0.25">
      <c r="A671" s="211" t="s">
        <v>1657</v>
      </c>
      <c r="B671" s="9">
        <f t="shared" si="58"/>
        <v>15</v>
      </c>
      <c r="C671" s="9" t="str">
        <f t="shared" si="59"/>
        <v>Product</v>
      </c>
    </row>
    <row r="672" spans="1:3" x14ac:dyDescent="0.25">
      <c r="A672" s="211" t="s">
        <v>3689</v>
      </c>
      <c r="B672" s="9">
        <f t="shared" si="58"/>
        <v>15</v>
      </c>
      <c r="C672" s="9" t="str">
        <f t="shared" si="59"/>
        <v>Product</v>
      </c>
    </row>
    <row r="673" spans="1:3" x14ac:dyDescent="0.25">
      <c r="A673" s="211" t="s">
        <v>1433</v>
      </c>
      <c r="B673" s="9">
        <f t="shared" si="58"/>
        <v>10</v>
      </c>
      <c r="C673" s="9" t="str">
        <f t="shared" si="59"/>
        <v>Product</v>
      </c>
    </row>
    <row r="674" spans="1:3" x14ac:dyDescent="0.25">
      <c r="A674" s="211" t="s">
        <v>3747</v>
      </c>
      <c r="B674" s="9">
        <f t="shared" si="58"/>
        <v>0</v>
      </c>
      <c r="C674" s="9" t="str">
        <f t="shared" si="59"/>
        <v>Product</v>
      </c>
    </row>
    <row r="675" spans="1:3" x14ac:dyDescent="0.25">
      <c r="A675" s="211" t="s">
        <v>2312</v>
      </c>
      <c r="B675" s="9">
        <f t="shared" si="58"/>
        <v>0</v>
      </c>
      <c r="C675" s="9" t="str">
        <f t="shared" si="59"/>
        <v>Product</v>
      </c>
    </row>
    <row r="676" spans="1:3" x14ac:dyDescent="0.25">
      <c r="A676" s="211" t="s">
        <v>2319</v>
      </c>
      <c r="B676" s="9">
        <f t="shared" si="58"/>
        <v>0</v>
      </c>
      <c r="C676" s="9" t="str">
        <f t="shared" si="59"/>
        <v>Product</v>
      </c>
    </row>
    <row r="677" spans="1:3" x14ac:dyDescent="0.25">
      <c r="A677" s="211" t="s">
        <v>3748</v>
      </c>
      <c r="B677" s="9">
        <f t="shared" si="58"/>
        <v>10</v>
      </c>
      <c r="C677" s="9" t="str">
        <f t="shared" si="59"/>
        <v>Product</v>
      </c>
    </row>
    <row r="678" spans="1:3" x14ac:dyDescent="0.25">
      <c r="A678" s="211" t="s">
        <v>2322</v>
      </c>
      <c r="B678" s="9">
        <f t="shared" si="58"/>
        <v>30</v>
      </c>
      <c r="C678" s="9" t="str">
        <f t="shared" si="59"/>
        <v>Product</v>
      </c>
    </row>
    <row r="679" spans="1:3" x14ac:dyDescent="0.25">
      <c r="A679" s="211" t="s">
        <v>2321</v>
      </c>
      <c r="B679" s="9">
        <f t="shared" si="58"/>
        <v>30</v>
      </c>
      <c r="C679" s="9" t="str">
        <f t="shared" si="59"/>
        <v>Product</v>
      </c>
    </row>
    <row r="680" spans="1:3" x14ac:dyDescent="0.25">
      <c r="A680" s="211" t="s">
        <v>3753</v>
      </c>
      <c r="B680" s="9">
        <f t="shared" ref="B680:B743" si="60">VLOOKUP(A680,masterdata,7,0)</f>
        <v>0</v>
      </c>
      <c r="C680" s="9" t="str">
        <f t="shared" ref="C680:C743" si="61">VLOOKUP(A680,masterdata,30,0)</f>
        <v>Product</v>
      </c>
    </row>
    <row r="681" spans="1:3" x14ac:dyDescent="0.25">
      <c r="A681" s="211" t="s">
        <v>3754</v>
      </c>
      <c r="B681" s="9">
        <f t="shared" si="60"/>
        <v>0</v>
      </c>
      <c r="C681" s="9" t="str">
        <f t="shared" si="61"/>
        <v>Product</v>
      </c>
    </row>
    <row r="682" spans="1:3" x14ac:dyDescent="0.25">
      <c r="A682" s="211" t="s">
        <v>2324</v>
      </c>
      <c r="B682" s="9">
        <f t="shared" si="60"/>
        <v>0</v>
      </c>
      <c r="C682" s="9" t="str">
        <f t="shared" si="61"/>
        <v>Product</v>
      </c>
    </row>
    <row r="683" spans="1:3" x14ac:dyDescent="0.25">
      <c r="A683" s="211" t="s">
        <v>3751</v>
      </c>
      <c r="B683" s="9">
        <f t="shared" si="60"/>
        <v>15</v>
      </c>
      <c r="C683" s="9" t="str">
        <f t="shared" si="61"/>
        <v>Product</v>
      </c>
    </row>
    <row r="684" spans="1:3" x14ac:dyDescent="0.25">
      <c r="A684" s="211" t="s">
        <v>3752</v>
      </c>
      <c r="B684" s="9">
        <f t="shared" si="60"/>
        <v>0</v>
      </c>
      <c r="C684" s="9" t="str">
        <f t="shared" si="61"/>
        <v>Product</v>
      </c>
    </row>
    <row r="685" spans="1:3" x14ac:dyDescent="0.25">
      <c r="A685" s="211" t="s">
        <v>3692</v>
      </c>
      <c r="B685" s="9">
        <f t="shared" si="60"/>
        <v>0</v>
      </c>
      <c r="C685" s="9" t="str">
        <f t="shared" si="61"/>
        <v>Product</v>
      </c>
    </row>
    <row r="686" spans="1:3" x14ac:dyDescent="0.25">
      <c r="A686" s="211" t="s">
        <v>1198</v>
      </c>
      <c r="B686" s="9">
        <f t="shared" si="60"/>
        <v>0</v>
      </c>
      <c r="C686" s="9" t="str">
        <f t="shared" si="61"/>
        <v>Product</v>
      </c>
    </row>
    <row r="687" spans="1:3" x14ac:dyDescent="0.25">
      <c r="A687" s="211" t="s">
        <v>1796</v>
      </c>
      <c r="B687" s="9">
        <f t="shared" si="60"/>
        <v>0</v>
      </c>
      <c r="C687" s="9" t="str">
        <f t="shared" si="61"/>
        <v>Product</v>
      </c>
    </row>
    <row r="688" spans="1:3" x14ac:dyDescent="0.25">
      <c r="A688" s="211" t="s">
        <v>1798</v>
      </c>
      <c r="B688" s="9">
        <f t="shared" si="60"/>
        <v>0</v>
      </c>
      <c r="C688" s="9" t="str">
        <f t="shared" si="61"/>
        <v>Product</v>
      </c>
    </row>
    <row r="689" spans="1:3" x14ac:dyDescent="0.25">
      <c r="A689" s="211" t="s">
        <v>3756</v>
      </c>
      <c r="B689" s="9">
        <f t="shared" si="60"/>
        <v>0</v>
      </c>
      <c r="C689" s="9" t="str">
        <f t="shared" si="61"/>
        <v>Product</v>
      </c>
    </row>
    <row r="690" spans="1:3" x14ac:dyDescent="0.25">
      <c r="A690" s="211" t="s">
        <v>2325</v>
      </c>
      <c r="B690" s="9">
        <f t="shared" si="60"/>
        <v>5</v>
      </c>
      <c r="C690" s="9" t="str">
        <f t="shared" si="61"/>
        <v>Product</v>
      </c>
    </row>
    <row r="691" spans="1:3" x14ac:dyDescent="0.25">
      <c r="A691" s="211" t="s">
        <v>4775</v>
      </c>
      <c r="B691" s="9">
        <f t="shared" si="60"/>
        <v>0</v>
      </c>
      <c r="C691" s="9" t="str">
        <f t="shared" si="61"/>
        <v>Product</v>
      </c>
    </row>
    <row r="692" spans="1:3" x14ac:dyDescent="0.25">
      <c r="A692" s="211" t="s">
        <v>4777</v>
      </c>
      <c r="B692" s="9">
        <f t="shared" si="60"/>
        <v>0</v>
      </c>
      <c r="C692" s="9" t="str">
        <f t="shared" si="61"/>
        <v>Product</v>
      </c>
    </row>
    <row r="693" spans="1:3" x14ac:dyDescent="0.25">
      <c r="A693" s="211" t="s">
        <v>3740</v>
      </c>
      <c r="B693" s="9">
        <f t="shared" si="60"/>
        <v>0</v>
      </c>
      <c r="C693" s="9" t="str">
        <f t="shared" si="61"/>
        <v>Product</v>
      </c>
    </row>
    <row r="694" spans="1:3" x14ac:dyDescent="0.25">
      <c r="A694" s="211" t="s">
        <v>1210</v>
      </c>
      <c r="B694" s="9">
        <f t="shared" si="60"/>
        <v>0</v>
      </c>
      <c r="C694" s="9" t="str">
        <f t="shared" si="61"/>
        <v>Product</v>
      </c>
    </row>
    <row r="695" spans="1:3" x14ac:dyDescent="0.25">
      <c r="A695" s="211" t="s">
        <v>3757</v>
      </c>
      <c r="B695" s="9">
        <f t="shared" si="60"/>
        <v>0</v>
      </c>
      <c r="C695" s="9" t="str">
        <f t="shared" si="61"/>
        <v>Product</v>
      </c>
    </row>
    <row r="696" spans="1:3" x14ac:dyDescent="0.25">
      <c r="A696" s="211" t="s">
        <v>4780</v>
      </c>
      <c r="B696" s="9">
        <f t="shared" si="60"/>
        <v>0</v>
      </c>
      <c r="C696" s="9" t="str">
        <f t="shared" si="61"/>
        <v>Product</v>
      </c>
    </row>
    <row r="697" spans="1:3" x14ac:dyDescent="0.25">
      <c r="A697" s="211" t="s">
        <v>4783</v>
      </c>
      <c r="B697" s="9">
        <f t="shared" si="60"/>
        <v>0</v>
      </c>
      <c r="C697" s="9" t="str">
        <f t="shared" si="61"/>
        <v>Product</v>
      </c>
    </row>
    <row r="698" spans="1:3" x14ac:dyDescent="0.25">
      <c r="A698" s="211" t="s">
        <v>4786</v>
      </c>
      <c r="B698" s="9">
        <f t="shared" si="60"/>
        <v>0</v>
      </c>
      <c r="C698" s="9" t="str">
        <f t="shared" si="61"/>
        <v>Product</v>
      </c>
    </row>
    <row r="699" spans="1:3" x14ac:dyDescent="0.25">
      <c r="A699" s="211" t="s">
        <v>4789</v>
      </c>
      <c r="B699" s="9">
        <f t="shared" si="60"/>
        <v>0</v>
      </c>
      <c r="C699" s="9" t="str">
        <f t="shared" si="61"/>
        <v>Product</v>
      </c>
    </row>
    <row r="700" spans="1:3" x14ac:dyDescent="0.25">
      <c r="A700" s="211" t="s">
        <v>2388</v>
      </c>
      <c r="B700" s="9">
        <f t="shared" si="60"/>
        <v>0</v>
      </c>
      <c r="C700" s="9" t="str">
        <f t="shared" si="61"/>
        <v>Product</v>
      </c>
    </row>
    <row r="701" spans="1:3" x14ac:dyDescent="0.25">
      <c r="A701" s="211" t="s">
        <v>2389</v>
      </c>
      <c r="B701" s="9">
        <f t="shared" si="60"/>
        <v>0</v>
      </c>
      <c r="C701" s="9" t="str">
        <f t="shared" si="61"/>
        <v>Product</v>
      </c>
    </row>
    <row r="702" spans="1:3" x14ac:dyDescent="0.25">
      <c r="A702" s="211" t="s">
        <v>3822</v>
      </c>
      <c r="B702" s="9">
        <f t="shared" si="60"/>
        <v>0</v>
      </c>
      <c r="C702" s="9" t="str">
        <f t="shared" si="61"/>
        <v>Product</v>
      </c>
    </row>
    <row r="703" spans="1:3" x14ac:dyDescent="0.25">
      <c r="A703" s="211" t="s">
        <v>2391</v>
      </c>
      <c r="B703" s="9">
        <f t="shared" si="60"/>
        <v>0</v>
      </c>
      <c r="C703" s="9" t="str">
        <f t="shared" si="61"/>
        <v>Product</v>
      </c>
    </row>
    <row r="704" spans="1:3" x14ac:dyDescent="0.25">
      <c r="A704" s="211" t="s">
        <v>1391</v>
      </c>
      <c r="B704" s="9">
        <f t="shared" si="60"/>
        <v>0</v>
      </c>
      <c r="C704" s="9" t="str">
        <f t="shared" si="61"/>
        <v>Product</v>
      </c>
    </row>
    <row r="705" spans="1:3" x14ac:dyDescent="0.25">
      <c r="A705" s="211" t="s">
        <v>3726</v>
      </c>
      <c r="B705" s="9">
        <f t="shared" si="60"/>
        <v>0</v>
      </c>
      <c r="C705" s="9" t="str">
        <f t="shared" si="61"/>
        <v>Product</v>
      </c>
    </row>
    <row r="706" spans="1:3" x14ac:dyDescent="0.25">
      <c r="A706" s="211" t="s">
        <v>3727</v>
      </c>
      <c r="B706" s="9">
        <f t="shared" si="60"/>
        <v>0</v>
      </c>
      <c r="C706" s="9" t="str">
        <f t="shared" si="61"/>
        <v>Product</v>
      </c>
    </row>
    <row r="707" spans="1:3" x14ac:dyDescent="0.25">
      <c r="A707" s="211" t="s">
        <v>3728</v>
      </c>
      <c r="B707" s="9">
        <f t="shared" si="60"/>
        <v>0</v>
      </c>
      <c r="C707" s="9" t="str">
        <f t="shared" si="61"/>
        <v>Product</v>
      </c>
    </row>
    <row r="708" spans="1:3" x14ac:dyDescent="0.25">
      <c r="A708" s="211" t="s">
        <v>3729</v>
      </c>
      <c r="B708" s="9">
        <f t="shared" si="60"/>
        <v>0</v>
      </c>
      <c r="C708" s="9" t="str">
        <f t="shared" si="61"/>
        <v>Product</v>
      </c>
    </row>
    <row r="709" spans="1:3" x14ac:dyDescent="0.25">
      <c r="A709" s="211" t="s">
        <v>3730</v>
      </c>
      <c r="B709" s="9">
        <f t="shared" si="60"/>
        <v>0</v>
      </c>
      <c r="C709" s="9" t="str">
        <f t="shared" si="61"/>
        <v>Product</v>
      </c>
    </row>
    <row r="710" spans="1:3" x14ac:dyDescent="0.25">
      <c r="A710" s="211" t="s">
        <v>3731</v>
      </c>
      <c r="B710" s="9">
        <f t="shared" si="60"/>
        <v>0</v>
      </c>
      <c r="C710" s="9" t="str">
        <f t="shared" si="61"/>
        <v>Product</v>
      </c>
    </row>
    <row r="711" spans="1:3" x14ac:dyDescent="0.25">
      <c r="A711" s="211" t="s">
        <v>3732</v>
      </c>
      <c r="B711" s="9">
        <f t="shared" si="60"/>
        <v>0</v>
      </c>
      <c r="C711" s="9" t="str">
        <f t="shared" si="61"/>
        <v>Product</v>
      </c>
    </row>
    <row r="712" spans="1:3" x14ac:dyDescent="0.25">
      <c r="A712" s="211" t="s">
        <v>3733</v>
      </c>
      <c r="B712" s="9">
        <f t="shared" si="60"/>
        <v>0</v>
      </c>
      <c r="C712" s="9" t="str">
        <f t="shared" si="61"/>
        <v>Product</v>
      </c>
    </row>
    <row r="713" spans="1:3" x14ac:dyDescent="0.25">
      <c r="A713" s="211" t="s">
        <v>3734</v>
      </c>
      <c r="B713" s="9">
        <f t="shared" si="60"/>
        <v>0</v>
      </c>
      <c r="C713" s="9" t="str">
        <f t="shared" si="61"/>
        <v>Product</v>
      </c>
    </row>
    <row r="714" spans="1:3" x14ac:dyDescent="0.25">
      <c r="A714" s="211" t="s">
        <v>3735</v>
      </c>
      <c r="B714" s="9">
        <f t="shared" si="60"/>
        <v>0</v>
      </c>
      <c r="C714" s="9" t="str">
        <f t="shared" si="61"/>
        <v>Product</v>
      </c>
    </row>
    <row r="715" spans="1:3" x14ac:dyDescent="0.25">
      <c r="A715" s="211" t="s">
        <v>3736</v>
      </c>
      <c r="B715" s="9">
        <f t="shared" si="60"/>
        <v>0</v>
      </c>
      <c r="C715" s="9" t="str">
        <f t="shared" si="61"/>
        <v>Product</v>
      </c>
    </row>
    <row r="716" spans="1:3" x14ac:dyDescent="0.25">
      <c r="A716" s="211" t="s">
        <v>3737</v>
      </c>
      <c r="B716" s="9">
        <f t="shared" si="60"/>
        <v>0</v>
      </c>
      <c r="C716" s="9" t="str">
        <f t="shared" si="61"/>
        <v>Product</v>
      </c>
    </row>
    <row r="717" spans="1:3" x14ac:dyDescent="0.25">
      <c r="A717" s="211" t="s">
        <v>3738</v>
      </c>
      <c r="B717" s="9">
        <f t="shared" si="60"/>
        <v>0</v>
      </c>
      <c r="C717" s="9" t="str">
        <f t="shared" si="61"/>
        <v>Product</v>
      </c>
    </row>
    <row r="718" spans="1:3" x14ac:dyDescent="0.25">
      <c r="A718" s="211" t="s">
        <v>1213</v>
      </c>
      <c r="B718" s="9">
        <f t="shared" si="60"/>
        <v>0</v>
      </c>
      <c r="C718" s="9" t="str">
        <f t="shared" si="61"/>
        <v>Product</v>
      </c>
    </row>
    <row r="719" spans="1:3" x14ac:dyDescent="0.25">
      <c r="A719" s="211" t="s">
        <v>3758</v>
      </c>
      <c r="B719" s="9">
        <f t="shared" si="60"/>
        <v>0</v>
      </c>
      <c r="C719" s="9" t="str">
        <f t="shared" si="61"/>
        <v>Product</v>
      </c>
    </row>
    <row r="720" spans="1:3" x14ac:dyDescent="0.25">
      <c r="A720" s="211" t="s">
        <v>3759</v>
      </c>
      <c r="B720" s="9">
        <f t="shared" si="60"/>
        <v>0</v>
      </c>
      <c r="C720" s="9" t="str">
        <f t="shared" si="61"/>
        <v>Product</v>
      </c>
    </row>
    <row r="721" spans="1:3" x14ac:dyDescent="0.25">
      <c r="A721" s="211" t="s">
        <v>1816</v>
      </c>
      <c r="B721" s="9">
        <f t="shared" si="60"/>
        <v>0</v>
      </c>
      <c r="C721" s="9" t="str">
        <f t="shared" si="61"/>
        <v>Product</v>
      </c>
    </row>
    <row r="722" spans="1:3" x14ac:dyDescent="0.25">
      <c r="A722" s="211" t="s">
        <v>1818</v>
      </c>
      <c r="B722" s="9">
        <f t="shared" si="60"/>
        <v>0</v>
      </c>
      <c r="C722" s="9" t="str">
        <f t="shared" si="61"/>
        <v>Product</v>
      </c>
    </row>
    <row r="723" spans="1:3" x14ac:dyDescent="0.25">
      <c r="A723" s="211" t="s">
        <v>3760</v>
      </c>
      <c r="B723" s="9">
        <f t="shared" si="60"/>
        <v>0</v>
      </c>
      <c r="C723" s="9" t="str">
        <f t="shared" si="61"/>
        <v>Product</v>
      </c>
    </row>
    <row r="724" spans="1:3" x14ac:dyDescent="0.25">
      <c r="A724" s="211" t="s">
        <v>3761</v>
      </c>
      <c r="B724" s="9">
        <f t="shared" si="60"/>
        <v>0</v>
      </c>
      <c r="C724" s="9" t="str">
        <f t="shared" si="61"/>
        <v>Product</v>
      </c>
    </row>
    <row r="725" spans="1:3" x14ac:dyDescent="0.25">
      <c r="A725" s="211" t="s">
        <v>3762</v>
      </c>
      <c r="B725" s="9">
        <f t="shared" si="60"/>
        <v>0</v>
      </c>
      <c r="C725" s="9" t="str">
        <f t="shared" si="61"/>
        <v>Product</v>
      </c>
    </row>
    <row r="726" spans="1:3" x14ac:dyDescent="0.25">
      <c r="A726" s="211" t="s">
        <v>3763</v>
      </c>
      <c r="B726" s="9">
        <f t="shared" si="60"/>
        <v>0</v>
      </c>
      <c r="C726" s="9" t="str">
        <f t="shared" si="61"/>
        <v>Product</v>
      </c>
    </row>
    <row r="727" spans="1:3" x14ac:dyDescent="0.25">
      <c r="A727" s="211" t="s">
        <v>1828</v>
      </c>
      <c r="B727" s="9">
        <f t="shared" si="60"/>
        <v>0</v>
      </c>
      <c r="C727" s="9" t="str">
        <f t="shared" si="61"/>
        <v>Product</v>
      </c>
    </row>
    <row r="728" spans="1:3" x14ac:dyDescent="0.25">
      <c r="A728" s="211" t="s">
        <v>2326</v>
      </c>
      <c r="B728" s="9">
        <f t="shared" si="60"/>
        <v>0</v>
      </c>
      <c r="C728" s="9" t="str">
        <f t="shared" si="61"/>
        <v>Product</v>
      </c>
    </row>
    <row r="729" spans="1:3" x14ac:dyDescent="0.25">
      <c r="A729" s="211" t="s">
        <v>2327</v>
      </c>
      <c r="B729" s="9">
        <f t="shared" si="60"/>
        <v>6</v>
      </c>
      <c r="C729" s="9" t="str">
        <f t="shared" si="61"/>
        <v>Product</v>
      </c>
    </row>
    <row r="730" spans="1:3" x14ac:dyDescent="0.25">
      <c r="A730" s="211" t="s">
        <v>3823</v>
      </c>
      <c r="B730" s="9">
        <f t="shared" si="60"/>
        <v>10</v>
      </c>
      <c r="C730" s="9" t="str">
        <f t="shared" si="61"/>
        <v>Product</v>
      </c>
    </row>
    <row r="731" spans="1:3" x14ac:dyDescent="0.25">
      <c r="A731" s="211" t="s">
        <v>2328</v>
      </c>
      <c r="B731" s="9">
        <f t="shared" si="60"/>
        <v>10</v>
      </c>
      <c r="C731" s="9" t="str">
        <f t="shared" si="61"/>
        <v>Product</v>
      </c>
    </row>
    <row r="732" spans="1:3" x14ac:dyDescent="0.25">
      <c r="A732" s="211" t="s">
        <v>2329</v>
      </c>
      <c r="B732" s="9">
        <f t="shared" si="60"/>
        <v>10</v>
      </c>
      <c r="C732" s="9" t="str">
        <f t="shared" si="61"/>
        <v>Product</v>
      </c>
    </row>
    <row r="733" spans="1:3" x14ac:dyDescent="0.25">
      <c r="A733" s="211" t="s">
        <v>1835</v>
      </c>
      <c r="B733" s="9">
        <f t="shared" si="60"/>
        <v>0</v>
      </c>
      <c r="C733" s="9" t="str">
        <f t="shared" si="61"/>
        <v>Product</v>
      </c>
    </row>
    <row r="734" spans="1:3" x14ac:dyDescent="0.25">
      <c r="A734" s="211" t="s">
        <v>3765</v>
      </c>
      <c r="B734" s="9">
        <f t="shared" si="60"/>
        <v>30</v>
      </c>
      <c r="C734" s="9" t="str">
        <f t="shared" si="61"/>
        <v>Product</v>
      </c>
    </row>
    <row r="735" spans="1:3" x14ac:dyDescent="0.25">
      <c r="A735" s="211" t="s">
        <v>3766</v>
      </c>
      <c r="B735" s="9">
        <f t="shared" si="60"/>
        <v>0</v>
      </c>
      <c r="C735" s="9" t="str">
        <f t="shared" si="61"/>
        <v>Product</v>
      </c>
    </row>
    <row r="736" spans="1:3" x14ac:dyDescent="0.25">
      <c r="A736" s="211" t="s">
        <v>3824</v>
      </c>
      <c r="B736" s="9">
        <f t="shared" si="60"/>
        <v>0</v>
      </c>
      <c r="C736" s="9" t="str">
        <f t="shared" si="61"/>
        <v>Product</v>
      </c>
    </row>
    <row r="737" spans="1:3" x14ac:dyDescent="0.25">
      <c r="A737" s="211" t="s">
        <v>3767</v>
      </c>
      <c r="B737" s="9">
        <f t="shared" si="60"/>
        <v>30</v>
      </c>
      <c r="C737" s="9" t="str">
        <f t="shared" si="61"/>
        <v>Product</v>
      </c>
    </row>
    <row r="738" spans="1:3" x14ac:dyDescent="0.25">
      <c r="A738" s="211" t="s">
        <v>3768</v>
      </c>
      <c r="B738" s="9">
        <f t="shared" si="60"/>
        <v>0</v>
      </c>
      <c r="C738" s="9" t="str">
        <f t="shared" si="61"/>
        <v>Product</v>
      </c>
    </row>
    <row r="739" spans="1:3" x14ac:dyDescent="0.25">
      <c r="A739" s="211" t="s">
        <v>3717</v>
      </c>
      <c r="B739" s="9">
        <f t="shared" si="60"/>
        <v>0</v>
      </c>
      <c r="C739" s="9" t="str">
        <f t="shared" si="61"/>
        <v>Product</v>
      </c>
    </row>
    <row r="740" spans="1:3" x14ac:dyDescent="0.25">
      <c r="A740" s="211" t="s">
        <v>3718</v>
      </c>
      <c r="B740" s="9">
        <f t="shared" si="60"/>
        <v>0</v>
      </c>
      <c r="C740" s="9" t="str">
        <f t="shared" si="61"/>
        <v>Product</v>
      </c>
    </row>
    <row r="741" spans="1:3" x14ac:dyDescent="0.25">
      <c r="A741" s="211" t="s">
        <v>3719</v>
      </c>
      <c r="B741" s="9">
        <f t="shared" si="60"/>
        <v>0</v>
      </c>
      <c r="C741" s="9" t="str">
        <f t="shared" si="61"/>
        <v>Product</v>
      </c>
    </row>
    <row r="742" spans="1:3" x14ac:dyDescent="0.25">
      <c r="A742" s="211" t="s">
        <v>3720</v>
      </c>
      <c r="B742" s="9">
        <f t="shared" si="60"/>
        <v>0</v>
      </c>
      <c r="C742" s="9" t="str">
        <f t="shared" si="61"/>
        <v>Product</v>
      </c>
    </row>
    <row r="743" spans="1:3" x14ac:dyDescent="0.25">
      <c r="A743" s="211" t="s">
        <v>3721</v>
      </c>
      <c r="B743" s="9">
        <f t="shared" si="60"/>
        <v>0</v>
      </c>
      <c r="C743" s="9" t="str">
        <f t="shared" si="61"/>
        <v>Product</v>
      </c>
    </row>
    <row r="744" spans="1:3" x14ac:dyDescent="0.25">
      <c r="A744" s="211" t="s">
        <v>3769</v>
      </c>
      <c r="B744" s="9">
        <f t="shared" ref="B744:B807" si="62">VLOOKUP(A744,masterdata,7,0)</f>
        <v>0</v>
      </c>
      <c r="C744" s="9" t="str">
        <f t="shared" ref="C744:C807" si="63">VLOOKUP(A744,masterdata,30,0)</f>
        <v>Product</v>
      </c>
    </row>
    <row r="745" spans="1:3" x14ac:dyDescent="0.25">
      <c r="A745" s="211" t="s">
        <v>2330</v>
      </c>
      <c r="B745" s="9">
        <f t="shared" si="62"/>
        <v>6</v>
      </c>
      <c r="C745" s="9" t="str">
        <f t="shared" si="63"/>
        <v>Product</v>
      </c>
    </row>
    <row r="746" spans="1:3" x14ac:dyDescent="0.25">
      <c r="A746" s="211" t="s">
        <v>2332</v>
      </c>
      <c r="B746" s="9">
        <f t="shared" si="62"/>
        <v>6</v>
      </c>
      <c r="C746" s="9" t="str">
        <f t="shared" si="63"/>
        <v>Product</v>
      </c>
    </row>
    <row r="747" spans="1:3" x14ac:dyDescent="0.25">
      <c r="A747" s="211" t="s">
        <v>3825</v>
      </c>
      <c r="B747" s="9">
        <f t="shared" si="62"/>
        <v>0</v>
      </c>
      <c r="C747" s="9" t="str">
        <f t="shared" si="63"/>
        <v>Product</v>
      </c>
    </row>
    <row r="748" spans="1:3" x14ac:dyDescent="0.25">
      <c r="A748" s="211" t="s">
        <v>2382</v>
      </c>
      <c r="B748" s="9">
        <f t="shared" si="62"/>
        <v>15</v>
      </c>
      <c r="C748" s="9" t="str">
        <f t="shared" si="63"/>
        <v>Product</v>
      </c>
    </row>
    <row r="749" spans="1:3" x14ac:dyDescent="0.25">
      <c r="A749" s="211" t="s">
        <v>2383</v>
      </c>
      <c r="B749" s="9">
        <f t="shared" si="62"/>
        <v>30</v>
      </c>
      <c r="C749" s="9" t="str">
        <f t="shared" si="63"/>
        <v>Product</v>
      </c>
    </row>
    <row r="750" spans="1:3" x14ac:dyDescent="0.25">
      <c r="A750" s="211" t="s">
        <v>3826</v>
      </c>
      <c r="B750" s="9">
        <f t="shared" si="62"/>
        <v>6</v>
      </c>
      <c r="C750" s="9" t="str">
        <f t="shared" si="63"/>
        <v>Product</v>
      </c>
    </row>
    <row r="751" spans="1:3" x14ac:dyDescent="0.25">
      <c r="A751" s="211" t="s">
        <v>3722</v>
      </c>
      <c r="B751" s="9">
        <f t="shared" si="62"/>
        <v>0</v>
      </c>
      <c r="C751" s="9" t="str">
        <f t="shared" si="63"/>
        <v>Product</v>
      </c>
    </row>
    <row r="752" spans="1:3" x14ac:dyDescent="0.25">
      <c r="A752" s="211" t="s">
        <v>2333</v>
      </c>
      <c r="B752" s="9">
        <f t="shared" si="62"/>
        <v>10</v>
      </c>
      <c r="C752" s="9" t="str">
        <f t="shared" si="63"/>
        <v>Product</v>
      </c>
    </row>
    <row r="753" spans="1:3" x14ac:dyDescent="0.25">
      <c r="A753" s="211" t="s">
        <v>2334</v>
      </c>
      <c r="B753" s="9">
        <f t="shared" si="62"/>
        <v>10</v>
      </c>
      <c r="C753" s="9" t="str">
        <f t="shared" si="63"/>
        <v>Product</v>
      </c>
    </row>
    <row r="754" spans="1:3" x14ac:dyDescent="0.25">
      <c r="A754" s="211" t="s">
        <v>4844</v>
      </c>
      <c r="B754" s="9">
        <f t="shared" si="62"/>
        <v>6</v>
      </c>
      <c r="C754" s="9" t="str">
        <f t="shared" si="63"/>
        <v>Product</v>
      </c>
    </row>
    <row r="755" spans="1:3" x14ac:dyDescent="0.25">
      <c r="A755" s="211" t="s">
        <v>4845</v>
      </c>
      <c r="B755" s="9">
        <f t="shared" si="62"/>
        <v>6</v>
      </c>
      <c r="C755" s="9" t="str">
        <f t="shared" si="63"/>
        <v>Product</v>
      </c>
    </row>
    <row r="756" spans="1:3" x14ac:dyDescent="0.25">
      <c r="A756" s="211" t="s">
        <v>4848</v>
      </c>
      <c r="B756" s="9">
        <f t="shared" si="62"/>
        <v>0</v>
      </c>
      <c r="C756" s="9" t="str">
        <f t="shared" si="63"/>
        <v>Product</v>
      </c>
    </row>
    <row r="757" spans="1:3" x14ac:dyDescent="0.25">
      <c r="A757" s="211" t="s">
        <v>3245</v>
      </c>
      <c r="B757" s="9">
        <f t="shared" si="62"/>
        <v>0</v>
      </c>
      <c r="C757" s="9" t="str">
        <f t="shared" si="63"/>
        <v>Product</v>
      </c>
    </row>
    <row r="758" spans="1:3" x14ac:dyDescent="0.25">
      <c r="A758" s="211" t="s">
        <v>4853</v>
      </c>
      <c r="B758" s="9">
        <f t="shared" si="62"/>
        <v>0</v>
      </c>
      <c r="C758" s="9" t="str">
        <f t="shared" si="63"/>
        <v>Product</v>
      </c>
    </row>
    <row r="759" spans="1:3" x14ac:dyDescent="0.25">
      <c r="A759" s="211" t="s">
        <v>4854</v>
      </c>
      <c r="B759" s="9">
        <f t="shared" si="62"/>
        <v>0</v>
      </c>
      <c r="C759" s="9" t="str">
        <f t="shared" si="63"/>
        <v>Product</v>
      </c>
    </row>
    <row r="760" spans="1:3" x14ac:dyDescent="0.25">
      <c r="A760" s="211" t="s">
        <v>4855</v>
      </c>
      <c r="B760" s="9">
        <f t="shared" si="62"/>
        <v>0</v>
      </c>
      <c r="C760" s="9" t="str">
        <f t="shared" si="63"/>
        <v>Product</v>
      </c>
    </row>
    <row r="761" spans="1:3" x14ac:dyDescent="0.25">
      <c r="A761" s="211" t="s">
        <v>3830</v>
      </c>
      <c r="B761" s="9">
        <f t="shared" si="62"/>
        <v>7.5</v>
      </c>
      <c r="C761" s="9" t="str">
        <f t="shared" si="63"/>
        <v>Product</v>
      </c>
    </row>
    <row r="762" spans="1:3" x14ac:dyDescent="0.25">
      <c r="A762" s="211" t="s">
        <v>3831</v>
      </c>
      <c r="B762" s="9">
        <f t="shared" si="62"/>
        <v>7.5</v>
      </c>
      <c r="C762" s="9" t="str">
        <f t="shared" si="63"/>
        <v>Product</v>
      </c>
    </row>
    <row r="763" spans="1:3" x14ac:dyDescent="0.25">
      <c r="A763" s="211" t="s">
        <v>3772</v>
      </c>
      <c r="B763" s="9">
        <f t="shared" si="62"/>
        <v>30</v>
      </c>
      <c r="C763" s="9" t="str">
        <f t="shared" si="63"/>
        <v>Product</v>
      </c>
    </row>
    <row r="764" spans="1:3" x14ac:dyDescent="0.25">
      <c r="A764" s="211" t="s">
        <v>3773</v>
      </c>
      <c r="B764" s="9">
        <f t="shared" si="62"/>
        <v>30</v>
      </c>
      <c r="C764" s="9" t="str">
        <f t="shared" si="63"/>
        <v>Product</v>
      </c>
    </row>
    <row r="765" spans="1:3" x14ac:dyDescent="0.25">
      <c r="A765" s="211" t="s">
        <v>3771</v>
      </c>
      <c r="B765" s="9">
        <f t="shared" si="62"/>
        <v>30</v>
      </c>
      <c r="C765" s="9" t="str">
        <f t="shared" si="63"/>
        <v>Product</v>
      </c>
    </row>
    <row r="766" spans="1:3" x14ac:dyDescent="0.25">
      <c r="A766" s="211" t="s">
        <v>3832</v>
      </c>
      <c r="B766" s="9">
        <f t="shared" si="62"/>
        <v>6</v>
      </c>
      <c r="C766" s="9" t="str">
        <f t="shared" si="63"/>
        <v>Product</v>
      </c>
    </row>
    <row r="767" spans="1:3" x14ac:dyDescent="0.25">
      <c r="A767" s="211" t="s">
        <v>2335</v>
      </c>
      <c r="B767" s="9">
        <f t="shared" si="62"/>
        <v>6</v>
      </c>
      <c r="C767" s="9" t="str">
        <f t="shared" si="63"/>
        <v>Product</v>
      </c>
    </row>
    <row r="768" spans="1:3" x14ac:dyDescent="0.25">
      <c r="A768" s="211" t="s">
        <v>3833</v>
      </c>
      <c r="B768" s="9">
        <f t="shared" si="62"/>
        <v>6</v>
      </c>
      <c r="C768" s="9" t="str">
        <f t="shared" si="63"/>
        <v>Product</v>
      </c>
    </row>
    <row r="769" spans="1:3" x14ac:dyDescent="0.25">
      <c r="A769" s="211" t="s">
        <v>2336</v>
      </c>
      <c r="B769" s="9">
        <f t="shared" si="62"/>
        <v>10</v>
      </c>
      <c r="C769" s="9" t="str">
        <f t="shared" si="63"/>
        <v>Product</v>
      </c>
    </row>
    <row r="770" spans="1:3" x14ac:dyDescent="0.25">
      <c r="A770" s="211" t="s">
        <v>3834</v>
      </c>
      <c r="B770" s="9">
        <f t="shared" si="62"/>
        <v>0</v>
      </c>
      <c r="C770" s="9" t="str">
        <f t="shared" si="63"/>
        <v>Product</v>
      </c>
    </row>
    <row r="771" spans="1:3" x14ac:dyDescent="0.25">
      <c r="A771" s="211" t="s">
        <v>3835</v>
      </c>
      <c r="B771" s="9">
        <f t="shared" si="62"/>
        <v>0</v>
      </c>
      <c r="C771" s="9" t="str">
        <f t="shared" si="63"/>
        <v>Product</v>
      </c>
    </row>
    <row r="772" spans="1:3" x14ac:dyDescent="0.25">
      <c r="A772" s="211" t="s">
        <v>3836</v>
      </c>
      <c r="B772" s="9">
        <f t="shared" si="62"/>
        <v>0</v>
      </c>
      <c r="C772" s="9" t="str">
        <f t="shared" si="63"/>
        <v>Product</v>
      </c>
    </row>
    <row r="773" spans="1:3" x14ac:dyDescent="0.25">
      <c r="A773" s="211" t="s">
        <v>4871</v>
      </c>
      <c r="B773" s="9">
        <f t="shared" si="62"/>
        <v>0</v>
      </c>
      <c r="C773" s="9" t="str">
        <f t="shared" si="63"/>
        <v>Product</v>
      </c>
    </row>
    <row r="774" spans="1:3" x14ac:dyDescent="0.25">
      <c r="A774" s="211" t="s">
        <v>4874</v>
      </c>
      <c r="B774" s="9">
        <f t="shared" si="62"/>
        <v>0</v>
      </c>
      <c r="C774" s="9" t="str">
        <f t="shared" si="63"/>
        <v>Product</v>
      </c>
    </row>
    <row r="775" spans="1:3" x14ac:dyDescent="0.25">
      <c r="A775" s="211" t="s">
        <v>3693</v>
      </c>
      <c r="B775" s="9">
        <f t="shared" si="62"/>
        <v>0</v>
      </c>
      <c r="C775" s="9" t="str">
        <f t="shared" si="63"/>
        <v>Product</v>
      </c>
    </row>
    <row r="776" spans="1:3" x14ac:dyDescent="0.25">
      <c r="A776" s="211" t="s">
        <v>3694</v>
      </c>
      <c r="B776" s="9">
        <f t="shared" si="62"/>
        <v>0</v>
      </c>
      <c r="C776" s="9" t="str">
        <f t="shared" si="63"/>
        <v>Product</v>
      </c>
    </row>
    <row r="777" spans="1:3" x14ac:dyDescent="0.25">
      <c r="A777" s="211" t="s">
        <v>3774</v>
      </c>
      <c r="B777" s="9">
        <f t="shared" si="62"/>
        <v>0</v>
      </c>
      <c r="C777" s="9" t="str">
        <f t="shared" si="63"/>
        <v>Product</v>
      </c>
    </row>
    <row r="778" spans="1:3" x14ac:dyDescent="0.25">
      <c r="A778" s="211" t="s">
        <v>3837</v>
      </c>
      <c r="B778" s="9">
        <f t="shared" si="62"/>
        <v>10</v>
      </c>
      <c r="C778" s="9" t="str">
        <f t="shared" si="63"/>
        <v>Product</v>
      </c>
    </row>
    <row r="779" spans="1:3" x14ac:dyDescent="0.25">
      <c r="A779" s="211" t="s">
        <v>3838</v>
      </c>
      <c r="B779" s="9">
        <f t="shared" si="62"/>
        <v>10</v>
      </c>
      <c r="C779" s="9" t="str">
        <f t="shared" si="63"/>
        <v>Product</v>
      </c>
    </row>
    <row r="780" spans="1:3" x14ac:dyDescent="0.25">
      <c r="A780" s="211" t="s">
        <v>2339</v>
      </c>
      <c r="B780" s="9">
        <f t="shared" si="62"/>
        <v>0</v>
      </c>
      <c r="C780" s="9" t="str">
        <f t="shared" si="63"/>
        <v>Product</v>
      </c>
    </row>
    <row r="781" spans="1:3" x14ac:dyDescent="0.25">
      <c r="A781" s="211" t="s">
        <v>2393</v>
      </c>
      <c r="B781" s="9">
        <f t="shared" si="62"/>
        <v>10</v>
      </c>
      <c r="C781" s="9" t="str">
        <f t="shared" si="63"/>
        <v>Product</v>
      </c>
    </row>
    <row r="782" spans="1:3" x14ac:dyDescent="0.25">
      <c r="A782" s="211" t="s">
        <v>3690</v>
      </c>
      <c r="B782" s="9">
        <f t="shared" si="62"/>
        <v>10</v>
      </c>
      <c r="C782" s="9" t="str">
        <f t="shared" si="63"/>
        <v>Product</v>
      </c>
    </row>
    <row r="783" spans="1:3" x14ac:dyDescent="0.25">
      <c r="A783" s="211" t="s">
        <v>2340</v>
      </c>
      <c r="B783" s="9">
        <f t="shared" si="62"/>
        <v>5</v>
      </c>
      <c r="C783" s="9" t="str">
        <f t="shared" si="63"/>
        <v>Product</v>
      </c>
    </row>
    <row r="784" spans="1:3" x14ac:dyDescent="0.25">
      <c r="A784" s="211" t="s">
        <v>2342</v>
      </c>
      <c r="B784" s="9">
        <f t="shared" si="62"/>
        <v>0</v>
      </c>
      <c r="C784" s="9" t="str">
        <f t="shared" si="63"/>
        <v>Product</v>
      </c>
    </row>
    <row r="785" spans="1:3" x14ac:dyDescent="0.25">
      <c r="A785" s="211" t="s">
        <v>3776</v>
      </c>
      <c r="B785" s="9">
        <f t="shared" si="62"/>
        <v>0</v>
      </c>
      <c r="C785" s="9" t="str">
        <f t="shared" si="63"/>
        <v>Product</v>
      </c>
    </row>
    <row r="786" spans="1:3" x14ac:dyDescent="0.25">
      <c r="A786" s="211" t="s">
        <v>3741</v>
      </c>
      <c r="B786" s="9">
        <f t="shared" si="62"/>
        <v>0</v>
      </c>
      <c r="C786" s="9" t="str">
        <f t="shared" si="63"/>
        <v>Product</v>
      </c>
    </row>
    <row r="787" spans="1:3" x14ac:dyDescent="0.25">
      <c r="A787" s="211" t="s">
        <v>2385</v>
      </c>
      <c r="B787" s="9">
        <f t="shared" si="62"/>
        <v>0</v>
      </c>
      <c r="C787" s="9" t="str">
        <f t="shared" si="63"/>
        <v>Product</v>
      </c>
    </row>
    <row r="788" spans="1:3" x14ac:dyDescent="0.25">
      <c r="A788" s="211" t="s">
        <v>2386</v>
      </c>
      <c r="B788" s="9">
        <f t="shared" si="62"/>
        <v>0</v>
      </c>
      <c r="C788" s="9" t="str">
        <f t="shared" si="63"/>
        <v>Product</v>
      </c>
    </row>
    <row r="789" spans="1:3" x14ac:dyDescent="0.25">
      <c r="A789" s="211" t="s">
        <v>2345</v>
      </c>
      <c r="B789" s="9">
        <f t="shared" si="62"/>
        <v>30</v>
      </c>
      <c r="C789" s="9" t="str">
        <f t="shared" si="63"/>
        <v>Product</v>
      </c>
    </row>
    <row r="790" spans="1:3" x14ac:dyDescent="0.25">
      <c r="A790" s="211" t="b">
        <v>0</v>
      </c>
      <c r="B790" s="9">
        <f t="shared" si="62"/>
        <v>0</v>
      </c>
      <c r="C790" s="9" t="str">
        <f t="shared" si="63"/>
        <v>Product</v>
      </c>
    </row>
    <row r="791" spans="1:3" x14ac:dyDescent="0.25">
      <c r="A791" s="211" t="s">
        <v>3778</v>
      </c>
      <c r="B791" s="9">
        <f t="shared" si="62"/>
        <v>0</v>
      </c>
      <c r="C791" s="9" t="str">
        <f t="shared" si="63"/>
        <v>Product</v>
      </c>
    </row>
    <row r="792" spans="1:3" x14ac:dyDescent="0.25">
      <c r="A792" s="211" t="s">
        <v>3779</v>
      </c>
      <c r="B792" s="9">
        <f t="shared" si="62"/>
        <v>0</v>
      </c>
      <c r="C792" s="9" t="str">
        <f t="shared" si="63"/>
        <v>Product</v>
      </c>
    </row>
    <row r="793" spans="1:3" x14ac:dyDescent="0.25">
      <c r="A793" s="211" t="s">
        <v>3700</v>
      </c>
      <c r="B793" s="9">
        <f t="shared" si="62"/>
        <v>0</v>
      </c>
      <c r="C793" s="9" t="str">
        <f t="shared" si="63"/>
        <v>Product</v>
      </c>
    </row>
    <row r="794" spans="1:3" x14ac:dyDescent="0.25">
      <c r="A794" s="211" t="s">
        <v>1253</v>
      </c>
      <c r="B794" s="9">
        <f t="shared" si="62"/>
        <v>0</v>
      </c>
      <c r="C794" s="9" t="str">
        <f t="shared" si="63"/>
        <v>Product</v>
      </c>
    </row>
    <row r="795" spans="1:3" x14ac:dyDescent="0.25">
      <c r="A795" s="211" t="s">
        <v>3840</v>
      </c>
      <c r="B795" s="9">
        <f t="shared" si="62"/>
        <v>0</v>
      </c>
      <c r="C795" s="9" t="str">
        <f t="shared" si="63"/>
        <v>Product</v>
      </c>
    </row>
    <row r="796" spans="1:3" x14ac:dyDescent="0.25">
      <c r="A796" s="211" t="s">
        <v>1256</v>
      </c>
      <c r="B796" s="9">
        <f t="shared" si="62"/>
        <v>0</v>
      </c>
      <c r="C796" s="9" t="str">
        <f t="shared" si="63"/>
        <v>Product</v>
      </c>
    </row>
    <row r="797" spans="1:3" x14ac:dyDescent="0.25">
      <c r="A797" s="211" t="s">
        <v>1259</v>
      </c>
      <c r="B797" s="9">
        <f t="shared" si="62"/>
        <v>0</v>
      </c>
      <c r="C797" s="9" t="str">
        <f t="shared" si="63"/>
        <v>Product</v>
      </c>
    </row>
    <row r="798" spans="1:3" x14ac:dyDescent="0.25">
      <c r="A798" s="211" t="s">
        <v>3841</v>
      </c>
      <c r="B798" s="9">
        <f t="shared" si="62"/>
        <v>10</v>
      </c>
      <c r="C798" s="9" t="str">
        <f t="shared" si="63"/>
        <v>Product</v>
      </c>
    </row>
    <row r="799" spans="1:3" x14ac:dyDescent="0.25">
      <c r="A799" s="211" t="s">
        <v>2347</v>
      </c>
      <c r="B799" s="9">
        <f t="shared" si="62"/>
        <v>7.5</v>
      </c>
      <c r="C799" s="9" t="str">
        <f t="shared" si="63"/>
        <v>Product</v>
      </c>
    </row>
    <row r="800" spans="1:3" x14ac:dyDescent="0.25">
      <c r="A800" s="211" t="s">
        <v>2348</v>
      </c>
      <c r="B800" s="9">
        <f t="shared" si="62"/>
        <v>5</v>
      </c>
      <c r="C800" s="9" t="str">
        <f t="shared" si="63"/>
        <v>Product</v>
      </c>
    </row>
    <row r="801" spans="1:3" x14ac:dyDescent="0.25">
      <c r="A801" s="211" t="s">
        <v>2349</v>
      </c>
      <c r="B801" s="9">
        <f t="shared" si="62"/>
        <v>6</v>
      </c>
      <c r="C801" s="9" t="str">
        <f t="shared" si="63"/>
        <v>Product</v>
      </c>
    </row>
    <row r="802" spans="1:3" x14ac:dyDescent="0.25">
      <c r="A802" s="211" t="s">
        <v>2350</v>
      </c>
      <c r="B802" s="9">
        <f t="shared" si="62"/>
        <v>10</v>
      </c>
      <c r="C802" s="9" t="str">
        <f t="shared" si="63"/>
        <v>Product</v>
      </c>
    </row>
    <row r="803" spans="1:3" x14ac:dyDescent="0.25">
      <c r="A803" s="211" t="s">
        <v>2395</v>
      </c>
      <c r="B803" s="9">
        <f t="shared" si="62"/>
        <v>6</v>
      </c>
      <c r="C803" s="9" t="str">
        <f t="shared" si="63"/>
        <v>Product</v>
      </c>
    </row>
    <row r="804" spans="1:3" x14ac:dyDescent="0.25">
      <c r="A804" s="211" t="s">
        <v>2351</v>
      </c>
      <c r="B804" s="9">
        <f t="shared" si="62"/>
        <v>0</v>
      </c>
      <c r="C804" s="9" t="str">
        <f t="shared" si="63"/>
        <v>Product</v>
      </c>
    </row>
    <row r="805" spans="1:3" x14ac:dyDescent="0.25">
      <c r="A805" s="211" t="s">
        <v>2352</v>
      </c>
      <c r="B805" s="9">
        <f t="shared" si="62"/>
        <v>6</v>
      </c>
      <c r="C805" s="9" t="str">
        <f t="shared" si="63"/>
        <v>Product</v>
      </c>
    </row>
    <row r="806" spans="1:3" x14ac:dyDescent="0.25">
      <c r="A806" s="211" t="s">
        <v>3781</v>
      </c>
      <c r="B806" s="9">
        <f t="shared" si="62"/>
        <v>0</v>
      </c>
      <c r="C806" s="9" t="str">
        <f t="shared" si="63"/>
        <v>Product</v>
      </c>
    </row>
    <row r="807" spans="1:3" x14ac:dyDescent="0.25">
      <c r="A807" s="211" t="s">
        <v>2353</v>
      </c>
      <c r="B807" s="9">
        <f t="shared" si="62"/>
        <v>5</v>
      </c>
      <c r="C807" s="9" t="str">
        <f t="shared" si="63"/>
        <v>Product</v>
      </c>
    </row>
    <row r="808" spans="1:3" x14ac:dyDescent="0.25">
      <c r="A808" s="211" t="s">
        <v>2354</v>
      </c>
      <c r="B808" s="9">
        <f t="shared" ref="B808:B871" si="64">VLOOKUP(A808,masterdata,7,0)</f>
        <v>10</v>
      </c>
      <c r="C808" s="9" t="str">
        <f t="shared" ref="C808:C871" si="65">VLOOKUP(A808,masterdata,30,0)</f>
        <v>Product</v>
      </c>
    </row>
    <row r="809" spans="1:3" x14ac:dyDescent="0.25">
      <c r="A809" s="211" t="s">
        <v>3782</v>
      </c>
      <c r="B809" s="9">
        <f t="shared" si="64"/>
        <v>0</v>
      </c>
      <c r="C809" s="9" t="str">
        <f t="shared" si="65"/>
        <v>Product</v>
      </c>
    </row>
    <row r="810" spans="1:3" x14ac:dyDescent="0.25">
      <c r="A810" s="211" t="s">
        <v>3783</v>
      </c>
      <c r="B810" s="9">
        <f t="shared" si="64"/>
        <v>0</v>
      </c>
      <c r="C810" s="9" t="str">
        <f t="shared" si="65"/>
        <v>Product</v>
      </c>
    </row>
    <row r="811" spans="1:3" x14ac:dyDescent="0.25">
      <c r="A811" s="211" t="s">
        <v>3701</v>
      </c>
      <c r="B811" s="9">
        <f t="shared" si="64"/>
        <v>0</v>
      </c>
      <c r="C811" s="9" t="str">
        <f t="shared" si="65"/>
        <v>Product</v>
      </c>
    </row>
    <row r="812" spans="1:3" x14ac:dyDescent="0.25">
      <c r="A812" s="211" t="s">
        <v>3702</v>
      </c>
      <c r="B812" s="9">
        <f t="shared" si="64"/>
        <v>0</v>
      </c>
      <c r="C812" s="9" t="str">
        <f t="shared" si="65"/>
        <v>Product</v>
      </c>
    </row>
    <row r="813" spans="1:3" x14ac:dyDescent="0.25">
      <c r="A813" s="211" t="s">
        <v>3703</v>
      </c>
      <c r="B813" s="9">
        <f t="shared" si="64"/>
        <v>0</v>
      </c>
      <c r="C813" s="9" t="str">
        <f t="shared" si="65"/>
        <v>Product</v>
      </c>
    </row>
    <row r="814" spans="1:3" x14ac:dyDescent="0.25">
      <c r="A814" s="211" t="s">
        <v>3785</v>
      </c>
      <c r="B814" s="9">
        <f t="shared" si="64"/>
        <v>0</v>
      </c>
      <c r="C814" s="9" t="str">
        <f t="shared" si="65"/>
        <v>Product</v>
      </c>
    </row>
    <row r="815" spans="1:3" x14ac:dyDescent="0.25">
      <c r="A815" s="211" t="s">
        <v>3723</v>
      </c>
      <c r="B815" s="9">
        <f t="shared" si="64"/>
        <v>0</v>
      </c>
      <c r="C815" s="9" t="str">
        <f t="shared" si="65"/>
        <v>Product</v>
      </c>
    </row>
    <row r="816" spans="1:3" x14ac:dyDescent="0.25">
      <c r="A816" s="211" t="s">
        <v>1289</v>
      </c>
      <c r="B816" s="9">
        <f t="shared" si="64"/>
        <v>0</v>
      </c>
      <c r="C816" s="9" t="str">
        <f t="shared" si="65"/>
        <v>Product</v>
      </c>
    </row>
    <row r="817" spans="1:3" x14ac:dyDescent="0.25">
      <c r="A817" s="211" t="s">
        <v>3705</v>
      </c>
      <c r="B817" s="9">
        <f t="shared" si="64"/>
        <v>0</v>
      </c>
      <c r="C817" s="9" t="str">
        <f t="shared" si="65"/>
        <v>Product</v>
      </c>
    </row>
    <row r="818" spans="1:3" x14ac:dyDescent="0.25">
      <c r="A818" s="211" t="s">
        <v>3742</v>
      </c>
      <c r="B818" s="9">
        <f t="shared" si="64"/>
        <v>10</v>
      </c>
      <c r="C818" s="9" t="str">
        <f t="shared" si="65"/>
        <v>Product</v>
      </c>
    </row>
    <row r="819" spans="1:3" x14ac:dyDescent="0.25">
      <c r="A819" s="211" t="s">
        <v>3842</v>
      </c>
      <c r="B819" s="9">
        <f t="shared" si="64"/>
        <v>0</v>
      </c>
      <c r="C819" s="9" t="str">
        <f t="shared" si="65"/>
        <v>Product</v>
      </c>
    </row>
    <row r="820" spans="1:3" x14ac:dyDescent="0.25">
      <c r="A820" s="211" t="s">
        <v>3706</v>
      </c>
      <c r="B820" s="9">
        <f t="shared" si="64"/>
        <v>10</v>
      </c>
      <c r="C820" s="9" t="str">
        <f t="shared" si="65"/>
        <v>Product</v>
      </c>
    </row>
    <row r="821" spans="1:3" x14ac:dyDescent="0.25">
      <c r="A821" s="211" t="s">
        <v>1977</v>
      </c>
      <c r="B821" s="9">
        <f t="shared" si="64"/>
        <v>0</v>
      </c>
      <c r="C821" s="9" t="str">
        <f t="shared" si="65"/>
        <v>Product</v>
      </c>
    </row>
    <row r="822" spans="1:3" x14ac:dyDescent="0.25">
      <c r="A822" s="211" t="s">
        <v>3786</v>
      </c>
      <c r="B822" s="9">
        <f t="shared" si="64"/>
        <v>0</v>
      </c>
      <c r="C822" s="9" t="str">
        <f t="shared" si="65"/>
        <v>Product</v>
      </c>
    </row>
    <row r="823" spans="1:3" x14ac:dyDescent="0.25">
      <c r="A823" s="211" t="s">
        <v>3743</v>
      </c>
      <c r="B823" s="9">
        <f t="shared" si="64"/>
        <v>0</v>
      </c>
      <c r="C823" s="9" t="str">
        <f t="shared" si="65"/>
        <v>Product</v>
      </c>
    </row>
    <row r="824" spans="1:3" x14ac:dyDescent="0.25">
      <c r="A824" s="211" t="s">
        <v>3844</v>
      </c>
      <c r="B824" s="9">
        <f t="shared" si="64"/>
        <v>0</v>
      </c>
      <c r="C824" s="9" t="str">
        <f t="shared" si="65"/>
        <v>Product</v>
      </c>
    </row>
    <row r="825" spans="1:3" x14ac:dyDescent="0.25">
      <c r="A825" s="211" t="s">
        <v>3845</v>
      </c>
      <c r="B825" s="9">
        <f t="shared" si="64"/>
        <v>0</v>
      </c>
      <c r="C825" s="9" t="str">
        <f t="shared" si="65"/>
        <v>Product</v>
      </c>
    </row>
    <row r="826" spans="1:3" x14ac:dyDescent="0.25">
      <c r="A826" s="211" t="s">
        <v>1627</v>
      </c>
      <c r="B826" s="9">
        <f t="shared" si="64"/>
        <v>10</v>
      </c>
      <c r="C826" s="9" t="str">
        <f t="shared" si="65"/>
        <v>Product</v>
      </c>
    </row>
    <row r="827" spans="1:3" x14ac:dyDescent="0.25">
      <c r="A827" s="211" t="s">
        <v>1630</v>
      </c>
      <c r="B827" s="9">
        <f t="shared" si="64"/>
        <v>10</v>
      </c>
      <c r="C827" s="9" t="str">
        <f t="shared" si="65"/>
        <v>Product</v>
      </c>
    </row>
    <row r="828" spans="1:3" x14ac:dyDescent="0.25">
      <c r="A828" s="211" t="s">
        <v>3724</v>
      </c>
      <c r="B828" s="9">
        <f t="shared" si="64"/>
        <v>0</v>
      </c>
      <c r="C828" s="9" t="str">
        <f t="shared" si="65"/>
        <v>Product</v>
      </c>
    </row>
    <row r="829" spans="1:3" x14ac:dyDescent="0.25">
      <c r="A829" s="211" t="s">
        <v>1301</v>
      </c>
      <c r="B829" s="9">
        <f t="shared" si="64"/>
        <v>0</v>
      </c>
      <c r="C829" s="9" t="str">
        <f t="shared" si="65"/>
        <v>Product</v>
      </c>
    </row>
    <row r="830" spans="1:3" x14ac:dyDescent="0.25">
      <c r="A830" s="211" t="s">
        <v>3707</v>
      </c>
      <c r="B830" s="9">
        <f t="shared" si="64"/>
        <v>0</v>
      </c>
      <c r="C830" s="9" t="str">
        <f t="shared" si="65"/>
        <v>Product</v>
      </c>
    </row>
    <row r="831" spans="1:3" x14ac:dyDescent="0.25">
      <c r="A831" s="211" t="s">
        <v>3849</v>
      </c>
      <c r="B831" s="9">
        <f t="shared" si="64"/>
        <v>0</v>
      </c>
      <c r="C831" s="9" t="str">
        <f t="shared" si="65"/>
        <v>Product</v>
      </c>
    </row>
    <row r="832" spans="1:3" x14ac:dyDescent="0.25">
      <c r="A832" s="211" t="s">
        <v>3708</v>
      </c>
      <c r="B832" s="9">
        <f t="shared" si="64"/>
        <v>0</v>
      </c>
      <c r="C832" s="9" t="str">
        <f t="shared" si="65"/>
        <v>Product</v>
      </c>
    </row>
    <row r="833" spans="1:3" x14ac:dyDescent="0.25">
      <c r="A833" s="211" t="s">
        <v>3709</v>
      </c>
      <c r="B833" s="9">
        <f t="shared" si="64"/>
        <v>0</v>
      </c>
      <c r="C833" s="9" t="str">
        <f t="shared" si="65"/>
        <v>Product</v>
      </c>
    </row>
    <row r="834" spans="1:3" x14ac:dyDescent="0.25">
      <c r="A834" s="211" t="s">
        <v>3710</v>
      </c>
      <c r="B834" s="9">
        <f t="shared" si="64"/>
        <v>0</v>
      </c>
      <c r="C834" s="9" t="str">
        <f t="shared" si="65"/>
        <v>Product</v>
      </c>
    </row>
    <row r="835" spans="1:3" x14ac:dyDescent="0.25">
      <c r="A835" s="211" t="s">
        <v>1313</v>
      </c>
      <c r="B835" s="9">
        <f t="shared" si="64"/>
        <v>0</v>
      </c>
      <c r="C835" s="9" t="str">
        <f t="shared" si="65"/>
        <v>Product</v>
      </c>
    </row>
    <row r="836" spans="1:3" x14ac:dyDescent="0.25">
      <c r="A836" s="211" t="s">
        <v>3711</v>
      </c>
      <c r="B836" s="9">
        <f t="shared" si="64"/>
        <v>0</v>
      </c>
      <c r="C836" s="9" t="str">
        <f t="shared" si="65"/>
        <v>Product</v>
      </c>
    </row>
    <row r="837" spans="1:3" x14ac:dyDescent="0.25">
      <c r="A837" s="211" t="s">
        <v>3712</v>
      </c>
      <c r="B837" s="9">
        <f t="shared" si="64"/>
        <v>0</v>
      </c>
      <c r="C837" s="9" t="str">
        <f t="shared" si="65"/>
        <v>Product</v>
      </c>
    </row>
    <row r="838" spans="1:3" x14ac:dyDescent="0.25">
      <c r="A838" s="211" t="s">
        <v>3713</v>
      </c>
      <c r="B838" s="9">
        <f t="shared" si="64"/>
        <v>0</v>
      </c>
      <c r="C838" s="9" t="str">
        <f t="shared" si="65"/>
        <v>Product</v>
      </c>
    </row>
    <row r="839" spans="1:3" x14ac:dyDescent="0.25">
      <c r="A839" s="211" t="s">
        <v>3850</v>
      </c>
      <c r="B839" s="9">
        <f t="shared" si="64"/>
        <v>0</v>
      </c>
      <c r="C839" s="9" t="str">
        <f t="shared" si="65"/>
        <v>Product</v>
      </c>
    </row>
    <row r="840" spans="1:3" x14ac:dyDescent="0.25">
      <c r="A840" s="211" t="s">
        <v>3739</v>
      </c>
      <c r="B840" s="9">
        <f t="shared" si="64"/>
        <v>0</v>
      </c>
      <c r="C840" s="9" t="str">
        <f t="shared" si="65"/>
        <v>Product</v>
      </c>
    </row>
    <row r="841" spans="1:3" x14ac:dyDescent="0.25">
      <c r="A841" s="211" t="s">
        <v>1323</v>
      </c>
      <c r="B841" s="9">
        <f t="shared" si="64"/>
        <v>0</v>
      </c>
      <c r="C841" s="9" t="str">
        <f t="shared" si="65"/>
        <v>Product</v>
      </c>
    </row>
    <row r="842" spans="1:3" x14ac:dyDescent="0.25">
      <c r="A842" s="211" t="s">
        <v>3793</v>
      </c>
      <c r="B842" s="9">
        <f t="shared" si="64"/>
        <v>10</v>
      </c>
      <c r="C842" s="9" t="str">
        <f t="shared" si="65"/>
        <v>Product</v>
      </c>
    </row>
    <row r="843" spans="1:3" x14ac:dyDescent="0.25">
      <c r="A843" s="211" t="s">
        <v>3725</v>
      </c>
      <c r="B843" s="9">
        <f t="shared" si="64"/>
        <v>0</v>
      </c>
      <c r="C843" s="9" t="str">
        <f t="shared" si="65"/>
        <v>Product</v>
      </c>
    </row>
    <row r="844" spans="1:3" x14ac:dyDescent="0.25">
      <c r="A844" s="211" t="s">
        <v>1595</v>
      </c>
      <c r="B844" s="9">
        <f t="shared" si="64"/>
        <v>0</v>
      </c>
      <c r="C844" s="9" t="str">
        <f t="shared" si="65"/>
        <v>Product</v>
      </c>
    </row>
    <row r="845" spans="1:3" x14ac:dyDescent="0.25">
      <c r="A845" s="211" t="s">
        <v>3794</v>
      </c>
      <c r="B845" s="9">
        <f t="shared" si="64"/>
        <v>0</v>
      </c>
      <c r="C845" s="9" t="str">
        <f t="shared" si="65"/>
        <v>Product</v>
      </c>
    </row>
    <row r="846" spans="1:3" x14ac:dyDescent="0.25">
      <c r="A846" s="211" t="s">
        <v>2364</v>
      </c>
      <c r="B846" s="9">
        <f t="shared" si="64"/>
        <v>10</v>
      </c>
      <c r="C846" s="9" t="str">
        <f t="shared" si="65"/>
        <v>Product</v>
      </c>
    </row>
    <row r="847" spans="1:3" x14ac:dyDescent="0.25">
      <c r="A847" s="211" t="s">
        <v>3795</v>
      </c>
      <c r="B847" s="9">
        <f t="shared" si="64"/>
        <v>0</v>
      </c>
      <c r="C847" s="9" t="str">
        <f t="shared" si="65"/>
        <v>Product</v>
      </c>
    </row>
    <row r="848" spans="1:3" x14ac:dyDescent="0.25">
      <c r="A848" s="211" t="s">
        <v>3796</v>
      </c>
      <c r="B848" s="9">
        <f t="shared" si="64"/>
        <v>0</v>
      </c>
      <c r="C848" s="9" t="str">
        <f t="shared" si="65"/>
        <v>Product</v>
      </c>
    </row>
    <row r="849" spans="1:3" x14ac:dyDescent="0.25">
      <c r="A849" s="211" t="s">
        <v>3797</v>
      </c>
      <c r="B849" s="9">
        <f t="shared" si="64"/>
        <v>0</v>
      </c>
      <c r="C849" s="9" t="str">
        <f t="shared" si="65"/>
        <v>Product</v>
      </c>
    </row>
    <row r="850" spans="1:3" x14ac:dyDescent="0.25">
      <c r="A850" s="211" t="s">
        <v>3798</v>
      </c>
      <c r="B850" s="9">
        <f t="shared" si="64"/>
        <v>0</v>
      </c>
      <c r="C850" s="9" t="str">
        <f t="shared" si="65"/>
        <v>Product</v>
      </c>
    </row>
    <row r="851" spans="1:3" x14ac:dyDescent="0.25">
      <c r="A851" s="211" t="s">
        <v>3799</v>
      </c>
      <c r="B851" s="9">
        <f t="shared" si="64"/>
        <v>0</v>
      </c>
      <c r="C851" s="9" t="str">
        <f t="shared" si="65"/>
        <v>Product</v>
      </c>
    </row>
    <row r="852" spans="1:3" x14ac:dyDescent="0.25">
      <c r="A852" s="211" t="s">
        <v>3853</v>
      </c>
      <c r="B852" s="9">
        <f t="shared" si="64"/>
        <v>0</v>
      </c>
      <c r="C852" s="9" t="str">
        <f t="shared" si="65"/>
        <v>Product</v>
      </c>
    </row>
    <row r="853" spans="1:3" x14ac:dyDescent="0.25">
      <c r="A853" s="211" t="s">
        <v>3800</v>
      </c>
      <c r="B853" s="9">
        <f t="shared" si="64"/>
        <v>0</v>
      </c>
      <c r="C853" s="9" t="str">
        <f t="shared" si="65"/>
        <v>Product</v>
      </c>
    </row>
    <row r="854" spans="1:3" x14ac:dyDescent="0.25">
      <c r="A854" s="211" t="s">
        <v>2109</v>
      </c>
      <c r="B854" s="9">
        <f t="shared" si="64"/>
        <v>0</v>
      </c>
      <c r="C854" s="9" t="str">
        <f t="shared" si="65"/>
        <v>Product</v>
      </c>
    </row>
    <row r="855" spans="1:3" x14ac:dyDescent="0.25">
      <c r="A855" s="211" t="s">
        <v>1633</v>
      </c>
      <c r="B855" s="9">
        <f t="shared" si="64"/>
        <v>0</v>
      </c>
      <c r="C855" s="9" t="str">
        <f t="shared" si="65"/>
        <v>Product</v>
      </c>
    </row>
    <row r="856" spans="1:3" x14ac:dyDescent="0.25">
      <c r="A856" s="211" t="s">
        <v>3854</v>
      </c>
      <c r="B856" s="9">
        <f t="shared" si="64"/>
        <v>0</v>
      </c>
      <c r="C856" s="9" t="str">
        <f t="shared" si="65"/>
        <v>Product</v>
      </c>
    </row>
    <row r="857" spans="1:3" x14ac:dyDescent="0.25">
      <c r="A857" s="211" t="s">
        <v>2367</v>
      </c>
      <c r="B857" s="9">
        <f t="shared" si="64"/>
        <v>10</v>
      </c>
      <c r="C857" s="9" t="str">
        <f t="shared" si="65"/>
        <v>Product</v>
      </c>
    </row>
    <row r="858" spans="1:3" x14ac:dyDescent="0.25">
      <c r="A858" s="211" t="s">
        <v>3855</v>
      </c>
      <c r="B858" s="9">
        <f t="shared" si="64"/>
        <v>0</v>
      </c>
      <c r="C858" s="9" t="str">
        <f t="shared" si="65"/>
        <v>Product</v>
      </c>
    </row>
    <row r="859" spans="1:3" x14ac:dyDescent="0.25">
      <c r="A859" s="211" t="s">
        <v>3856</v>
      </c>
      <c r="B859" s="9">
        <f t="shared" si="64"/>
        <v>0</v>
      </c>
      <c r="C859" s="9" t="str">
        <f t="shared" si="65"/>
        <v>Product</v>
      </c>
    </row>
    <row r="860" spans="1:3" x14ac:dyDescent="0.25">
      <c r="A860" s="211" t="s">
        <v>3857</v>
      </c>
      <c r="B860" s="9">
        <f t="shared" si="64"/>
        <v>0</v>
      </c>
      <c r="C860" s="9" t="str">
        <f t="shared" si="65"/>
        <v>Product</v>
      </c>
    </row>
    <row r="861" spans="1:3" x14ac:dyDescent="0.25">
      <c r="A861" s="211" t="s">
        <v>3858</v>
      </c>
      <c r="B861" s="9">
        <f t="shared" si="64"/>
        <v>0</v>
      </c>
      <c r="C861" s="9" t="str">
        <f t="shared" si="65"/>
        <v>Product</v>
      </c>
    </row>
    <row r="862" spans="1:3" x14ac:dyDescent="0.25">
      <c r="A862" s="211" t="s">
        <v>3859</v>
      </c>
      <c r="B862" s="9">
        <f t="shared" si="64"/>
        <v>0</v>
      </c>
      <c r="C862" s="9" t="str">
        <f t="shared" si="65"/>
        <v>Product</v>
      </c>
    </row>
    <row r="863" spans="1:3" x14ac:dyDescent="0.25">
      <c r="A863" s="211" t="s">
        <v>3803</v>
      </c>
      <c r="B863" s="9">
        <f t="shared" si="64"/>
        <v>0</v>
      </c>
      <c r="C863" s="9" t="str">
        <f t="shared" si="65"/>
        <v>Product</v>
      </c>
    </row>
    <row r="864" spans="1:3" x14ac:dyDescent="0.25">
      <c r="A864" s="211" t="s">
        <v>3804</v>
      </c>
      <c r="B864" s="9">
        <f t="shared" si="64"/>
        <v>0</v>
      </c>
      <c r="C864" s="9" t="str">
        <f t="shared" si="65"/>
        <v>Product</v>
      </c>
    </row>
    <row r="865" spans="1:3" x14ac:dyDescent="0.25">
      <c r="A865" s="211" t="s">
        <v>3860</v>
      </c>
      <c r="B865" s="9">
        <f t="shared" si="64"/>
        <v>0</v>
      </c>
      <c r="C865" s="9" t="str">
        <f t="shared" si="65"/>
        <v>Product</v>
      </c>
    </row>
    <row r="866" spans="1:3" x14ac:dyDescent="0.25">
      <c r="A866" s="211" t="s">
        <v>3805</v>
      </c>
      <c r="B866" s="9">
        <f t="shared" si="64"/>
        <v>0</v>
      </c>
      <c r="C866" s="9" t="str">
        <f t="shared" si="65"/>
        <v>Product</v>
      </c>
    </row>
    <row r="867" spans="1:3" x14ac:dyDescent="0.25">
      <c r="A867" s="211" t="s">
        <v>3806</v>
      </c>
      <c r="B867" s="9">
        <f t="shared" si="64"/>
        <v>0</v>
      </c>
      <c r="C867" s="9" t="str">
        <f t="shared" si="65"/>
        <v>Product</v>
      </c>
    </row>
    <row r="868" spans="1:3" x14ac:dyDescent="0.25">
      <c r="A868" s="211" t="s">
        <v>3807</v>
      </c>
      <c r="B868" s="9">
        <f t="shared" si="64"/>
        <v>0</v>
      </c>
      <c r="C868" s="9" t="str">
        <f t="shared" si="65"/>
        <v>Product</v>
      </c>
    </row>
    <row r="869" spans="1:3" x14ac:dyDescent="0.25">
      <c r="A869" s="211" t="s">
        <v>2368</v>
      </c>
      <c r="B869" s="9">
        <f t="shared" si="64"/>
        <v>10</v>
      </c>
      <c r="C869" s="9" t="str">
        <f t="shared" si="65"/>
        <v>product</v>
      </c>
    </row>
    <row r="870" spans="1:3" x14ac:dyDescent="0.25">
      <c r="A870" s="211" t="s">
        <v>2369</v>
      </c>
      <c r="B870" s="9">
        <f t="shared" si="64"/>
        <v>0</v>
      </c>
      <c r="C870" s="9" t="str">
        <f t="shared" si="65"/>
        <v>Product</v>
      </c>
    </row>
    <row r="871" spans="1:3" x14ac:dyDescent="0.25">
      <c r="A871" s="211" t="s">
        <v>3861</v>
      </c>
      <c r="B871" s="9">
        <f t="shared" si="64"/>
        <v>10</v>
      </c>
      <c r="C871" s="9" t="str">
        <f t="shared" si="65"/>
        <v>Product</v>
      </c>
    </row>
    <row r="872" spans="1:3" x14ac:dyDescent="0.25">
      <c r="A872" s="211" t="s">
        <v>3714</v>
      </c>
      <c r="B872" s="9">
        <f t="shared" ref="B872:B935" si="66">VLOOKUP(A872,masterdata,7,0)</f>
        <v>0</v>
      </c>
      <c r="C872" s="9" t="str">
        <f t="shared" ref="C872:C935" si="67">VLOOKUP(A872,masterdata,30,0)</f>
        <v>Product</v>
      </c>
    </row>
    <row r="873" spans="1:3" x14ac:dyDescent="0.25">
      <c r="A873" s="211" t="s">
        <v>3809</v>
      </c>
      <c r="B873" s="9">
        <f t="shared" si="66"/>
        <v>0</v>
      </c>
      <c r="C873" s="9" t="str">
        <f t="shared" si="67"/>
        <v>Product</v>
      </c>
    </row>
    <row r="874" spans="1:3" x14ac:dyDescent="0.25">
      <c r="A874" s="211" t="s">
        <v>3715</v>
      </c>
      <c r="B874" s="9">
        <f t="shared" si="66"/>
        <v>0</v>
      </c>
      <c r="C874" s="9" t="str">
        <f t="shared" si="67"/>
        <v>Product</v>
      </c>
    </row>
    <row r="875" spans="1:3" x14ac:dyDescent="0.25">
      <c r="A875" s="211" t="s">
        <v>3862</v>
      </c>
      <c r="B875" s="9">
        <f t="shared" si="66"/>
        <v>0</v>
      </c>
      <c r="C875" s="9" t="str">
        <f t="shared" si="67"/>
        <v>Product</v>
      </c>
    </row>
    <row r="876" spans="1:3" x14ac:dyDescent="0.25">
      <c r="A876" s="211" t="s">
        <v>3810</v>
      </c>
      <c r="B876" s="9">
        <f t="shared" si="66"/>
        <v>0</v>
      </c>
      <c r="C876" s="9" t="str">
        <f t="shared" si="67"/>
        <v>Product</v>
      </c>
    </row>
    <row r="877" spans="1:3" x14ac:dyDescent="0.25">
      <c r="A877" s="211" t="s">
        <v>3863</v>
      </c>
      <c r="B877" s="9">
        <f t="shared" si="66"/>
        <v>0</v>
      </c>
      <c r="C877" s="9" t="str">
        <f t="shared" si="67"/>
        <v>Product</v>
      </c>
    </row>
    <row r="878" spans="1:3" x14ac:dyDescent="0.25">
      <c r="A878" s="211" t="s">
        <v>3811</v>
      </c>
      <c r="B878" s="9">
        <f t="shared" si="66"/>
        <v>0</v>
      </c>
      <c r="C878" s="9" t="str">
        <f t="shared" si="67"/>
        <v>Product</v>
      </c>
    </row>
    <row r="879" spans="1:3" x14ac:dyDescent="0.25">
      <c r="A879" s="211" t="s">
        <v>3812</v>
      </c>
      <c r="B879" s="9">
        <f t="shared" si="66"/>
        <v>0</v>
      </c>
      <c r="C879" s="9" t="str">
        <f t="shared" si="67"/>
        <v>Product</v>
      </c>
    </row>
    <row r="880" spans="1:3" x14ac:dyDescent="0.25">
      <c r="A880" s="211" t="s">
        <v>3864</v>
      </c>
      <c r="B880" s="9">
        <f t="shared" si="66"/>
        <v>0</v>
      </c>
      <c r="C880" s="9" t="str">
        <f t="shared" si="67"/>
        <v>Product</v>
      </c>
    </row>
    <row r="881" spans="1:3" x14ac:dyDescent="0.25">
      <c r="A881" s="211" t="s">
        <v>3716</v>
      </c>
      <c r="B881" s="9">
        <f t="shared" si="66"/>
        <v>0</v>
      </c>
      <c r="C881" s="9" t="str">
        <f t="shared" si="67"/>
        <v>Product</v>
      </c>
    </row>
    <row r="882" spans="1:3" x14ac:dyDescent="0.25">
      <c r="A882" s="211" t="s">
        <v>3813</v>
      </c>
      <c r="B882" s="9">
        <f t="shared" si="66"/>
        <v>0</v>
      </c>
      <c r="C882" s="9" t="str">
        <f t="shared" si="67"/>
        <v>Product</v>
      </c>
    </row>
    <row r="883" spans="1:3" x14ac:dyDescent="0.25">
      <c r="A883" s="211" t="s">
        <v>3814</v>
      </c>
      <c r="B883" s="9">
        <f t="shared" si="66"/>
        <v>10</v>
      </c>
      <c r="C883" s="9" t="str">
        <f t="shared" si="67"/>
        <v>Product</v>
      </c>
    </row>
    <row r="884" spans="1:3" x14ac:dyDescent="0.25">
      <c r="A884" s="211" t="s">
        <v>3865</v>
      </c>
      <c r="B884" s="9">
        <f t="shared" si="66"/>
        <v>0</v>
      </c>
      <c r="C884" s="9" t="str">
        <f t="shared" si="67"/>
        <v>Product</v>
      </c>
    </row>
    <row r="885" spans="1:3" x14ac:dyDescent="0.25">
      <c r="A885" s="211" t="s">
        <v>3815</v>
      </c>
      <c r="B885" s="9">
        <f t="shared" si="66"/>
        <v>0</v>
      </c>
      <c r="C885" s="9" t="str">
        <f t="shared" si="67"/>
        <v>Product</v>
      </c>
    </row>
    <row r="886" spans="1:3" x14ac:dyDescent="0.25">
      <c r="A886" s="211" t="s">
        <v>3866</v>
      </c>
      <c r="B886" s="9">
        <f t="shared" si="66"/>
        <v>0</v>
      </c>
      <c r="C886" s="9" t="str">
        <f t="shared" si="67"/>
        <v>Product</v>
      </c>
    </row>
    <row r="887" spans="1:3" x14ac:dyDescent="0.25">
      <c r="A887" s="211" t="s">
        <v>3816</v>
      </c>
      <c r="B887" s="9">
        <f t="shared" si="66"/>
        <v>10</v>
      </c>
      <c r="C887" s="9" t="str">
        <f t="shared" si="67"/>
        <v>Product</v>
      </c>
    </row>
    <row r="888" spans="1:3" x14ac:dyDescent="0.25">
      <c r="A888" s="211" t="s">
        <v>2371</v>
      </c>
      <c r="B888" s="9">
        <f t="shared" si="66"/>
        <v>5</v>
      </c>
      <c r="C888" s="9" t="str">
        <f t="shared" si="67"/>
        <v>Product</v>
      </c>
    </row>
    <row r="889" spans="1:3" x14ac:dyDescent="0.25">
      <c r="A889" s="211" t="s">
        <v>3817</v>
      </c>
      <c r="B889" s="9">
        <f t="shared" si="66"/>
        <v>0</v>
      </c>
      <c r="C889" s="9" t="str">
        <f t="shared" si="67"/>
        <v>Product</v>
      </c>
    </row>
    <row r="890" spans="1:3" x14ac:dyDescent="0.25">
      <c r="A890" s="211" t="s">
        <v>2155</v>
      </c>
      <c r="B890" s="9">
        <f t="shared" si="66"/>
        <v>5</v>
      </c>
      <c r="C890" s="9" t="str">
        <f t="shared" si="67"/>
        <v>Product</v>
      </c>
    </row>
    <row r="891" spans="1:3" x14ac:dyDescent="0.25">
      <c r="A891" s="211" t="s">
        <v>2165</v>
      </c>
      <c r="B891" s="9">
        <f t="shared" si="66"/>
        <v>10</v>
      </c>
      <c r="C891" s="9" t="str">
        <f t="shared" si="67"/>
        <v>Product</v>
      </c>
    </row>
    <row r="892" spans="1:3" x14ac:dyDescent="0.25">
      <c r="A892" s="211" t="s">
        <v>2373</v>
      </c>
      <c r="B892" s="9">
        <f t="shared" si="66"/>
        <v>10</v>
      </c>
      <c r="C892" s="9" t="str">
        <f t="shared" si="67"/>
        <v>Product</v>
      </c>
    </row>
    <row r="893" spans="1:3" x14ac:dyDescent="0.25">
      <c r="A893" s="211" t="s">
        <v>2174</v>
      </c>
      <c r="B893" s="9">
        <f t="shared" si="66"/>
        <v>0</v>
      </c>
      <c r="C893" s="9" t="str">
        <f t="shared" si="67"/>
        <v>Product</v>
      </c>
    </row>
    <row r="894" spans="1:3" x14ac:dyDescent="0.25">
      <c r="A894" s="211" t="s">
        <v>2376</v>
      </c>
      <c r="B894" s="9">
        <f t="shared" si="66"/>
        <v>7.5</v>
      </c>
      <c r="C894" s="9" t="str">
        <f t="shared" si="67"/>
        <v>Product</v>
      </c>
    </row>
    <row r="895" spans="1:3" x14ac:dyDescent="0.25">
      <c r="A895" s="211" t="s">
        <v>2770</v>
      </c>
      <c r="B895" s="9">
        <f t="shared" si="66"/>
        <v>0</v>
      </c>
      <c r="C895" s="9" t="str">
        <f t="shared" si="67"/>
        <v>Product</v>
      </c>
    </row>
    <row r="896" spans="1:3" x14ac:dyDescent="0.25">
      <c r="A896" s="211" t="s">
        <v>2772</v>
      </c>
      <c r="B896" s="9">
        <f t="shared" si="66"/>
        <v>0</v>
      </c>
      <c r="C896" s="9" t="str">
        <f t="shared" si="67"/>
        <v>Product</v>
      </c>
    </row>
    <row r="897" spans="1:3" x14ac:dyDescent="0.25">
      <c r="A897" s="211" t="s">
        <v>2774</v>
      </c>
      <c r="B897" s="9">
        <f t="shared" si="66"/>
        <v>0</v>
      </c>
      <c r="C897" s="9" t="str">
        <f t="shared" si="67"/>
        <v>Product</v>
      </c>
    </row>
    <row r="898" spans="1:3" x14ac:dyDescent="0.25">
      <c r="A898" s="211" t="s">
        <v>2912</v>
      </c>
      <c r="B898" s="9">
        <f t="shared" si="66"/>
        <v>30</v>
      </c>
      <c r="C898" s="9" t="str">
        <f t="shared" si="67"/>
        <v>Product</v>
      </c>
    </row>
    <row r="899" spans="1:3" x14ac:dyDescent="0.25">
      <c r="A899" s="211" t="s">
        <v>2914</v>
      </c>
      <c r="B899" s="9">
        <f t="shared" si="66"/>
        <v>30</v>
      </c>
      <c r="C899" s="9" t="str">
        <f t="shared" si="67"/>
        <v>Product</v>
      </c>
    </row>
    <row r="900" spans="1:3" x14ac:dyDescent="0.25">
      <c r="A900" s="211" t="s">
        <v>2916</v>
      </c>
      <c r="B900" s="9">
        <f t="shared" si="66"/>
        <v>30</v>
      </c>
      <c r="C900" s="9" t="str">
        <f t="shared" si="67"/>
        <v>Product</v>
      </c>
    </row>
    <row r="901" spans="1:3" x14ac:dyDescent="0.25">
      <c r="A901" s="211" t="s">
        <v>2918</v>
      </c>
      <c r="B901" s="9">
        <f t="shared" si="66"/>
        <v>30</v>
      </c>
      <c r="C901" s="9" t="str">
        <f t="shared" si="67"/>
        <v>Product</v>
      </c>
    </row>
    <row r="902" spans="1:3" x14ac:dyDescent="0.25">
      <c r="A902" s="211" t="s">
        <v>2920</v>
      </c>
      <c r="B902" s="9">
        <f t="shared" si="66"/>
        <v>30</v>
      </c>
      <c r="C902" s="9" t="str">
        <f t="shared" si="67"/>
        <v>Product</v>
      </c>
    </row>
    <row r="903" spans="1:3" x14ac:dyDescent="0.25">
      <c r="A903" s="211" t="s">
        <v>2922</v>
      </c>
      <c r="B903" s="9">
        <f t="shared" si="66"/>
        <v>30</v>
      </c>
      <c r="C903" s="9" t="str">
        <f t="shared" si="67"/>
        <v>Product</v>
      </c>
    </row>
    <row r="904" spans="1:3" x14ac:dyDescent="0.25">
      <c r="A904" s="211" t="s">
        <v>2924</v>
      </c>
      <c r="B904" s="9">
        <f t="shared" si="66"/>
        <v>30</v>
      </c>
      <c r="C904" s="9" t="str">
        <f t="shared" si="67"/>
        <v>Product</v>
      </c>
    </row>
    <row r="905" spans="1:3" x14ac:dyDescent="0.25">
      <c r="A905" s="211" t="s">
        <v>2926</v>
      </c>
      <c r="B905" s="9">
        <f t="shared" si="66"/>
        <v>30</v>
      </c>
      <c r="C905" s="9" t="str">
        <f t="shared" si="67"/>
        <v>Product</v>
      </c>
    </row>
    <row r="906" spans="1:3" x14ac:dyDescent="0.25">
      <c r="A906" s="211" t="s">
        <v>2928</v>
      </c>
      <c r="B906" s="9">
        <f t="shared" si="66"/>
        <v>30</v>
      </c>
      <c r="C906" s="9" t="str">
        <f t="shared" si="67"/>
        <v>Product</v>
      </c>
    </row>
    <row r="907" spans="1:3" x14ac:dyDescent="0.25">
      <c r="A907" s="211" t="s">
        <v>2930</v>
      </c>
      <c r="B907" s="9">
        <f t="shared" si="66"/>
        <v>30</v>
      </c>
      <c r="C907" s="9" t="str">
        <f t="shared" si="67"/>
        <v>Product</v>
      </c>
    </row>
    <row r="908" spans="1:3" x14ac:dyDescent="0.25">
      <c r="A908" s="211" t="s">
        <v>2355</v>
      </c>
      <c r="B908" s="9">
        <f t="shared" si="66"/>
        <v>30</v>
      </c>
      <c r="C908" s="9" t="str">
        <f t="shared" si="67"/>
        <v>Product</v>
      </c>
    </row>
    <row r="909" spans="1:3" x14ac:dyDescent="0.25">
      <c r="A909" s="211" t="s">
        <v>2356</v>
      </c>
      <c r="B909" s="9">
        <f t="shared" si="66"/>
        <v>30</v>
      </c>
      <c r="C909" s="9" t="str">
        <f t="shared" si="67"/>
        <v>Product</v>
      </c>
    </row>
    <row r="910" spans="1:3" x14ac:dyDescent="0.25">
      <c r="A910" s="211" t="s">
        <v>2357</v>
      </c>
      <c r="B910" s="9">
        <f t="shared" si="66"/>
        <v>30</v>
      </c>
      <c r="C910" s="9" t="str">
        <f t="shared" si="67"/>
        <v>Product</v>
      </c>
    </row>
    <row r="911" spans="1:3" x14ac:dyDescent="0.25">
      <c r="A911" s="211" t="s">
        <v>2358</v>
      </c>
      <c r="B911" s="9">
        <f t="shared" si="66"/>
        <v>30</v>
      </c>
      <c r="C911" s="9" t="str">
        <f t="shared" si="67"/>
        <v>Product</v>
      </c>
    </row>
    <row r="912" spans="1:3" x14ac:dyDescent="0.25">
      <c r="A912" s="211" t="s">
        <v>2359</v>
      </c>
      <c r="B912" s="9">
        <f t="shared" si="66"/>
        <v>30</v>
      </c>
      <c r="C912" s="9" t="str">
        <f t="shared" si="67"/>
        <v>Product</v>
      </c>
    </row>
    <row r="913" spans="1:3" x14ac:dyDescent="0.25">
      <c r="A913" s="211" t="s">
        <v>2360</v>
      </c>
      <c r="B913" s="9">
        <f t="shared" si="66"/>
        <v>30</v>
      </c>
      <c r="C913" s="9" t="str">
        <f t="shared" si="67"/>
        <v>Product</v>
      </c>
    </row>
    <row r="914" spans="1:3" x14ac:dyDescent="0.25">
      <c r="A914" s="211" t="s">
        <v>2361</v>
      </c>
      <c r="B914" s="9">
        <f t="shared" si="66"/>
        <v>30</v>
      </c>
      <c r="C914" s="9" t="str">
        <f t="shared" si="67"/>
        <v>Product</v>
      </c>
    </row>
    <row r="915" spans="1:3" x14ac:dyDescent="0.25">
      <c r="A915" s="211" t="s">
        <v>2362</v>
      </c>
      <c r="B915" s="9">
        <f t="shared" si="66"/>
        <v>30</v>
      </c>
      <c r="C915" s="9" t="str">
        <f t="shared" si="67"/>
        <v>Product</v>
      </c>
    </row>
    <row r="916" spans="1:3" x14ac:dyDescent="0.25">
      <c r="A916" s="211" t="s">
        <v>2363</v>
      </c>
      <c r="B916" s="9">
        <f t="shared" si="66"/>
        <v>30</v>
      </c>
      <c r="C916" s="9" t="str">
        <f t="shared" si="67"/>
        <v>Product</v>
      </c>
    </row>
    <row r="917" spans="1:3" x14ac:dyDescent="0.25">
      <c r="A917" s="211" t="s">
        <v>1437</v>
      </c>
      <c r="B917" s="9">
        <f t="shared" si="66"/>
        <v>30</v>
      </c>
      <c r="C917" s="9" t="str">
        <f t="shared" si="67"/>
        <v>Product</v>
      </c>
    </row>
    <row r="918" spans="1:3" x14ac:dyDescent="0.25">
      <c r="A918" s="211" t="s">
        <v>5032</v>
      </c>
      <c r="B918" s="9">
        <f t="shared" si="66"/>
        <v>30</v>
      </c>
      <c r="C918" s="9" t="str">
        <f t="shared" si="67"/>
        <v>Product</v>
      </c>
    </row>
    <row r="919" spans="1:3" x14ac:dyDescent="0.25">
      <c r="A919" s="211" t="s">
        <v>3640</v>
      </c>
      <c r="B919" s="9">
        <f t="shared" si="66"/>
        <v>30</v>
      </c>
      <c r="C919" s="9" t="str">
        <f t="shared" si="67"/>
        <v>Product Bundle</v>
      </c>
    </row>
    <row r="920" spans="1:3" x14ac:dyDescent="0.25">
      <c r="A920" s="211" t="s">
        <v>2381</v>
      </c>
      <c r="B920" s="9">
        <f t="shared" si="66"/>
        <v>0</v>
      </c>
      <c r="C920" s="9" t="str">
        <f t="shared" si="67"/>
        <v>Product</v>
      </c>
    </row>
    <row r="921" spans="1:3" x14ac:dyDescent="0.25">
      <c r="A921" s="211" t="s">
        <v>5040</v>
      </c>
      <c r="B921" s="9">
        <f t="shared" si="66"/>
        <v>0</v>
      </c>
      <c r="C921" s="9" t="str">
        <f t="shared" si="67"/>
        <v>Product</v>
      </c>
    </row>
    <row r="922" spans="1:3" x14ac:dyDescent="0.25">
      <c r="A922" s="211" t="s">
        <v>5041</v>
      </c>
      <c r="B922" s="9">
        <f t="shared" si="66"/>
        <v>6</v>
      </c>
      <c r="C922" s="9" t="str">
        <f t="shared" si="67"/>
        <v>Product</v>
      </c>
    </row>
    <row r="923" spans="1:3" x14ac:dyDescent="0.25">
      <c r="A923" s="211" t="s">
        <v>5044</v>
      </c>
      <c r="B923" s="9">
        <f t="shared" si="66"/>
        <v>7.5</v>
      </c>
      <c r="C923" s="9" t="str">
        <f t="shared" si="67"/>
        <v>Product</v>
      </c>
    </row>
    <row r="924" spans="1:3" x14ac:dyDescent="0.25">
      <c r="A924" s="211" t="s">
        <v>5048</v>
      </c>
      <c r="B924" s="9">
        <f t="shared" si="66"/>
        <v>6</v>
      </c>
      <c r="C924" s="9" t="str">
        <f t="shared" si="67"/>
        <v>Product</v>
      </c>
    </row>
    <row r="925" spans="1:3" x14ac:dyDescent="0.25">
      <c r="A925" s="211" t="s">
        <v>4177</v>
      </c>
      <c r="B925" s="9">
        <f t="shared" si="66"/>
        <v>60</v>
      </c>
      <c r="C925" s="9" t="str">
        <f t="shared" si="67"/>
        <v>Product Bundle</v>
      </c>
    </row>
    <row r="926" spans="1:3" x14ac:dyDescent="0.25">
      <c r="A926" s="211" t="s">
        <v>4179</v>
      </c>
      <c r="B926" s="9">
        <f t="shared" si="66"/>
        <v>60</v>
      </c>
      <c r="C926" s="9" t="str">
        <f t="shared" si="67"/>
        <v>Product Bundle</v>
      </c>
    </row>
    <row r="927" spans="1:3" x14ac:dyDescent="0.25">
      <c r="A927" s="211" t="s">
        <v>3686</v>
      </c>
      <c r="B927" s="9">
        <f t="shared" si="66"/>
        <v>75</v>
      </c>
      <c r="C927" s="9" t="str">
        <f t="shared" si="67"/>
        <v>Product Bundle</v>
      </c>
    </row>
    <row r="928" spans="1:3" x14ac:dyDescent="0.25">
      <c r="A928" s="211" t="s">
        <v>2284</v>
      </c>
      <c r="B928" s="9">
        <f t="shared" si="66"/>
        <v>7.5</v>
      </c>
      <c r="C928" s="9" t="str">
        <f t="shared" si="67"/>
        <v>Product</v>
      </c>
    </row>
    <row r="929" spans="1:3" x14ac:dyDescent="0.25">
      <c r="A929" s="211" t="s">
        <v>2306</v>
      </c>
      <c r="B929" s="9">
        <f t="shared" si="66"/>
        <v>0</v>
      </c>
      <c r="C929" s="9" t="str">
        <f t="shared" si="67"/>
        <v>Product</v>
      </c>
    </row>
    <row r="930" spans="1:3" x14ac:dyDescent="0.25">
      <c r="A930" s="211" t="s">
        <v>2777</v>
      </c>
      <c r="B930" s="9">
        <f t="shared" si="66"/>
        <v>0</v>
      </c>
      <c r="C930" s="9" t="str">
        <f t="shared" si="67"/>
        <v>Product</v>
      </c>
    </row>
    <row r="931" spans="1:3" x14ac:dyDescent="0.25">
      <c r="A931" s="211" t="s">
        <v>2779</v>
      </c>
      <c r="B931" s="9">
        <f t="shared" si="66"/>
        <v>0</v>
      </c>
      <c r="C931" s="9" t="str">
        <f t="shared" si="67"/>
        <v>Product</v>
      </c>
    </row>
    <row r="932" spans="1:3" x14ac:dyDescent="0.25">
      <c r="A932" s="211" t="s">
        <v>2781</v>
      </c>
      <c r="B932" s="9">
        <f t="shared" si="66"/>
        <v>0</v>
      </c>
      <c r="C932" s="9" t="str">
        <f t="shared" si="67"/>
        <v>Product</v>
      </c>
    </row>
    <row r="933" spans="1:3" x14ac:dyDescent="0.25">
      <c r="A933" s="211" t="s">
        <v>2307</v>
      </c>
      <c r="B933" s="9">
        <f t="shared" si="66"/>
        <v>0</v>
      </c>
      <c r="C933" s="9" t="str">
        <f t="shared" si="67"/>
        <v>Product</v>
      </c>
    </row>
    <row r="934" spans="1:3" x14ac:dyDescent="0.25">
      <c r="A934" s="211" t="s">
        <v>2784</v>
      </c>
      <c r="B934" s="9">
        <f t="shared" si="66"/>
        <v>0</v>
      </c>
      <c r="C934" s="9" t="str">
        <f t="shared" si="67"/>
        <v>Product</v>
      </c>
    </row>
    <row r="935" spans="1:3" x14ac:dyDescent="0.25">
      <c r="A935" s="211" t="s">
        <v>2786</v>
      </c>
      <c r="B935" s="9">
        <f t="shared" si="66"/>
        <v>0</v>
      </c>
      <c r="C935" s="9" t="str">
        <f t="shared" si="67"/>
        <v>Product</v>
      </c>
    </row>
    <row r="936" spans="1:3" x14ac:dyDescent="0.25">
      <c r="A936" s="211" t="s">
        <v>2788</v>
      </c>
      <c r="B936" s="9">
        <f t="shared" ref="B936:B999" si="68">VLOOKUP(A936,masterdata,7,0)</f>
        <v>0</v>
      </c>
      <c r="C936" s="9" t="str">
        <f t="shared" ref="C936:C999" si="69">VLOOKUP(A936,masterdata,30,0)</f>
        <v>Product</v>
      </c>
    </row>
    <row r="937" spans="1:3" x14ac:dyDescent="0.25">
      <c r="A937" s="211" t="s">
        <v>2790</v>
      </c>
      <c r="B937" s="9">
        <f t="shared" si="68"/>
        <v>0</v>
      </c>
      <c r="C937" s="9" t="str">
        <f t="shared" si="69"/>
        <v>Product</v>
      </c>
    </row>
    <row r="938" spans="1:3" x14ac:dyDescent="0.25">
      <c r="A938" s="211" t="s">
        <v>2792</v>
      </c>
      <c r="B938" s="9">
        <f t="shared" si="68"/>
        <v>0</v>
      </c>
      <c r="C938" s="9" t="str">
        <f t="shared" si="69"/>
        <v>Product</v>
      </c>
    </row>
    <row r="939" spans="1:3" x14ac:dyDescent="0.25">
      <c r="A939" s="211" t="s">
        <v>2794</v>
      </c>
      <c r="B939" s="9">
        <f t="shared" si="68"/>
        <v>0</v>
      </c>
      <c r="C939" s="9" t="str">
        <f t="shared" si="69"/>
        <v>Product</v>
      </c>
    </row>
    <row r="940" spans="1:3" x14ac:dyDescent="0.25">
      <c r="A940" s="211" t="s">
        <v>2796</v>
      </c>
      <c r="B940" s="9">
        <f t="shared" si="68"/>
        <v>0</v>
      </c>
      <c r="C940" s="9" t="str">
        <f t="shared" si="69"/>
        <v>Product</v>
      </c>
    </row>
    <row r="941" spans="1:3" x14ac:dyDescent="0.25">
      <c r="A941" s="211" t="s">
        <v>2798</v>
      </c>
      <c r="B941" s="9">
        <f t="shared" si="68"/>
        <v>0</v>
      </c>
      <c r="C941" s="9" t="str">
        <f t="shared" si="69"/>
        <v>Product</v>
      </c>
    </row>
    <row r="942" spans="1:3" x14ac:dyDescent="0.25">
      <c r="A942" s="211" t="s">
        <v>2800</v>
      </c>
      <c r="B942" s="9">
        <f t="shared" si="68"/>
        <v>0</v>
      </c>
      <c r="C942" s="9" t="str">
        <f t="shared" si="69"/>
        <v>Product</v>
      </c>
    </row>
    <row r="943" spans="1:3" x14ac:dyDescent="0.25">
      <c r="A943" s="211" t="s">
        <v>2802</v>
      </c>
      <c r="B943" s="9">
        <f t="shared" si="68"/>
        <v>0</v>
      </c>
      <c r="C943" s="9" t="str">
        <f t="shared" si="69"/>
        <v>Product</v>
      </c>
    </row>
    <row r="944" spans="1:3" x14ac:dyDescent="0.25">
      <c r="A944" s="211" t="s">
        <v>2804</v>
      </c>
      <c r="B944" s="9">
        <f t="shared" si="68"/>
        <v>0</v>
      </c>
      <c r="C944" s="9" t="str">
        <f t="shared" si="69"/>
        <v>Product</v>
      </c>
    </row>
    <row r="945" spans="1:3" x14ac:dyDescent="0.25">
      <c r="A945" s="211" t="s">
        <v>2806</v>
      </c>
      <c r="B945" s="9">
        <f t="shared" si="68"/>
        <v>0</v>
      </c>
      <c r="C945" s="9" t="str">
        <f t="shared" si="69"/>
        <v>Product</v>
      </c>
    </row>
    <row r="946" spans="1:3" x14ac:dyDescent="0.25">
      <c r="A946" s="211" t="s">
        <v>2808</v>
      </c>
      <c r="B946" s="9">
        <f t="shared" si="68"/>
        <v>0</v>
      </c>
      <c r="C946" s="9" t="str">
        <f t="shared" si="69"/>
        <v>Product</v>
      </c>
    </row>
    <row r="947" spans="1:3" x14ac:dyDescent="0.25">
      <c r="A947" s="211" t="s">
        <v>2810</v>
      </c>
      <c r="B947" s="9">
        <f t="shared" si="68"/>
        <v>0</v>
      </c>
      <c r="C947" s="9" t="str">
        <f t="shared" si="69"/>
        <v>Product</v>
      </c>
    </row>
    <row r="948" spans="1:3" x14ac:dyDescent="0.25">
      <c r="A948" s="211" t="s">
        <v>2812</v>
      </c>
      <c r="B948" s="9">
        <f t="shared" si="68"/>
        <v>0</v>
      </c>
      <c r="C948" s="9" t="str">
        <f t="shared" si="69"/>
        <v>Product</v>
      </c>
    </row>
    <row r="949" spans="1:3" x14ac:dyDescent="0.25">
      <c r="A949" s="211" t="s">
        <v>2814</v>
      </c>
      <c r="B949" s="9">
        <f t="shared" si="68"/>
        <v>0</v>
      </c>
      <c r="C949" s="9" t="str">
        <f t="shared" si="69"/>
        <v>Product</v>
      </c>
    </row>
    <row r="950" spans="1:3" x14ac:dyDescent="0.25">
      <c r="A950" s="211" t="s">
        <v>2816</v>
      </c>
      <c r="B950" s="9">
        <f t="shared" si="68"/>
        <v>0</v>
      </c>
      <c r="C950" s="9" t="str">
        <f t="shared" si="69"/>
        <v>Product</v>
      </c>
    </row>
    <row r="951" spans="1:3" x14ac:dyDescent="0.25">
      <c r="A951" s="211" t="s">
        <v>2818</v>
      </c>
      <c r="B951" s="9">
        <f t="shared" si="68"/>
        <v>0</v>
      </c>
      <c r="C951" s="9" t="str">
        <f t="shared" si="69"/>
        <v>Product</v>
      </c>
    </row>
    <row r="952" spans="1:3" x14ac:dyDescent="0.25">
      <c r="A952" s="211" t="s">
        <v>2820</v>
      </c>
      <c r="B952" s="9">
        <f t="shared" si="68"/>
        <v>0</v>
      </c>
      <c r="C952" s="9" t="str">
        <f t="shared" si="69"/>
        <v>Product</v>
      </c>
    </row>
    <row r="953" spans="1:3" x14ac:dyDescent="0.25">
      <c r="A953" s="211" t="s">
        <v>2822</v>
      </c>
      <c r="B953" s="9">
        <f t="shared" si="68"/>
        <v>0</v>
      </c>
      <c r="C953" s="9" t="str">
        <f t="shared" si="69"/>
        <v>Product</v>
      </c>
    </row>
    <row r="954" spans="1:3" x14ac:dyDescent="0.25">
      <c r="A954" s="211" t="s">
        <v>2824</v>
      </c>
      <c r="B954" s="9">
        <f t="shared" si="68"/>
        <v>0</v>
      </c>
      <c r="C954" s="9" t="str">
        <f t="shared" si="69"/>
        <v>Product</v>
      </c>
    </row>
    <row r="955" spans="1:3" x14ac:dyDescent="0.25">
      <c r="A955" s="211" t="s">
        <v>2826</v>
      </c>
      <c r="B955" s="9">
        <f t="shared" si="68"/>
        <v>0</v>
      </c>
      <c r="C955" s="9" t="str">
        <f t="shared" si="69"/>
        <v>Product</v>
      </c>
    </row>
    <row r="956" spans="1:3" x14ac:dyDescent="0.25">
      <c r="A956" s="211" t="s">
        <v>2828</v>
      </c>
      <c r="B956" s="9">
        <f t="shared" si="68"/>
        <v>0</v>
      </c>
      <c r="C956" s="9" t="str">
        <f t="shared" si="69"/>
        <v>Product</v>
      </c>
    </row>
    <row r="957" spans="1:3" x14ac:dyDescent="0.25">
      <c r="A957" s="211" t="s">
        <v>2830</v>
      </c>
      <c r="B957" s="9">
        <f t="shared" si="68"/>
        <v>0</v>
      </c>
      <c r="C957" s="9" t="str">
        <f t="shared" si="69"/>
        <v>Product</v>
      </c>
    </row>
    <row r="958" spans="1:3" x14ac:dyDescent="0.25">
      <c r="A958" s="211" t="s">
        <v>2832</v>
      </c>
      <c r="B958" s="9">
        <f t="shared" si="68"/>
        <v>0</v>
      </c>
      <c r="C958" s="9" t="str">
        <f t="shared" si="69"/>
        <v>Product</v>
      </c>
    </row>
    <row r="959" spans="1:3" x14ac:dyDescent="0.25">
      <c r="A959" s="211" t="s">
        <v>2834</v>
      </c>
      <c r="B959" s="9">
        <f t="shared" si="68"/>
        <v>0</v>
      </c>
      <c r="C959" s="9" t="str">
        <f t="shared" si="69"/>
        <v>Product</v>
      </c>
    </row>
    <row r="960" spans="1:3" x14ac:dyDescent="0.25">
      <c r="A960" s="211" t="s">
        <v>2836</v>
      </c>
      <c r="B960" s="9">
        <f t="shared" si="68"/>
        <v>0</v>
      </c>
      <c r="C960" s="9" t="str">
        <f t="shared" si="69"/>
        <v>Product</v>
      </c>
    </row>
    <row r="961" spans="1:3" x14ac:dyDescent="0.25">
      <c r="A961" s="211" t="s">
        <v>2838</v>
      </c>
      <c r="B961" s="9">
        <f t="shared" si="68"/>
        <v>0</v>
      </c>
      <c r="C961" s="9" t="str">
        <f t="shared" si="69"/>
        <v>Product</v>
      </c>
    </row>
    <row r="962" spans="1:3" x14ac:dyDescent="0.25">
      <c r="A962" s="211" t="s">
        <v>2840</v>
      </c>
      <c r="B962" s="9">
        <f t="shared" si="68"/>
        <v>0</v>
      </c>
      <c r="C962" s="9" t="str">
        <f t="shared" si="69"/>
        <v>Product</v>
      </c>
    </row>
    <row r="963" spans="1:3" x14ac:dyDescent="0.25">
      <c r="A963" s="211" t="s">
        <v>2842</v>
      </c>
      <c r="B963" s="9">
        <f t="shared" si="68"/>
        <v>0</v>
      </c>
      <c r="C963" s="9" t="str">
        <f t="shared" si="69"/>
        <v>Product</v>
      </c>
    </row>
    <row r="964" spans="1:3" x14ac:dyDescent="0.25">
      <c r="A964" s="211" t="s">
        <v>2844</v>
      </c>
      <c r="B964" s="9">
        <f t="shared" si="68"/>
        <v>0</v>
      </c>
      <c r="C964" s="9" t="str">
        <f t="shared" si="69"/>
        <v>Product</v>
      </c>
    </row>
    <row r="965" spans="1:3" x14ac:dyDescent="0.25">
      <c r="A965" s="211" t="s">
        <v>2846</v>
      </c>
      <c r="B965" s="9">
        <f t="shared" si="68"/>
        <v>0</v>
      </c>
      <c r="C965" s="9" t="str">
        <f t="shared" si="69"/>
        <v>Product</v>
      </c>
    </row>
    <row r="966" spans="1:3" x14ac:dyDescent="0.25">
      <c r="A966" s="211" t="s">
        <v>2848</v>
      </c>
      <c r="B966" s="9">
        <f t="shared" si="68"/>
        <v>0</v>
      </c>
      <c r="C966" s="9" t="str">
        <f t="shared" si="69"/>
        <v>Product</v>
      </c>
    </row>
    <row r="967" spans="1:3" x14ac:dyDescent="0.25">
      <c r="A967" s="211" t="s">
        <v>2850</v>
      </c>
      <c r="B967" s="9">
        <f t="shared" si="68"/>
        <v>0</v>
      </c>
      <c r="C967" s="9" t="str">
        <f t="shared" si="69"/>
        <v>Product</v>
      </c>
    </row>
    <row r="968" spans="1:3" x14ac:dyDescent="0.25">
      <c r="A968" s="211" t="s">
        <v>2852</v>
      </c>
      <c r="B968" s="9">
        <f t="shared" si="68"/>
        <v>0</v>
      </c>
      <c r="C968" s="9" t="str">
        <f t="shared" si="69"/>
        <v>Product</v>
      </c>
    </row>
    <row r="969" spans="1:3" x14ac:dyDescent="0.25">
      <c r="A969" s="211" t="s">
        <v>2854</v>
      </c>
      <c r="B969" s="9">
        <f t="shared" si="68"/>
        <v>0</v>
      </c>
      <c r="C969" s="9" t="str">
        <f t="shared" si="69"/>
        <v>Product</v>
      </c>
    </row>
    <row r="970" spans="1:3" x14ac:dyDescent="0.25">
      <c r="A970" s="211" t="s">
        <v>2856</v>
      </c>
      <c r="B970" s="9">
        <f t="shared" si="68"/>
        <v>0</v>
      </c>
      <c r="C970" s="9" t="str">
        <f t="shared" si="69"/>
        <v>Product</v>
      </c>
    </row>
    <row r="971" spans="1:3" x14ac:dyDescent="0.25">
      <c r="A971" s="211" t="s">
        <v>2858</v>
      </c>
      <c r="B971" s="9">
        <f t="shared" si="68"/>
        <v>0</v>
      </c>
      <c r="C971" s="9" t="str">
        <f t="shared" si="69"/>
        <v>Product</v>
      </c>
    </row>
    <row r="972" spans="1:3" x14ac:dyDescent="0.25">
      <c r="A972" s="211" t="s">
        <v>2860</v>
      </c>
      <c r="B972" s="9">
        <f t="shared" si="68"/>
        <v>60</v>
      </c>
      <c r="C972" s="9" t="str">
        <f t="shared" si="69"/>
        <v>Product</v>
      </c>
    </row>
    <row r="973" spans="1:3" x14ac:dyDescent="0.25">
      <c r="A973" s="211" t="s">
        <v>2862</v>
      </c>
      <c r="B973" s="9">
        <f t="shared" si="68"/>
        <v>60</v>
      </c>
      <c r="C973" s="9" t="str">
        <f t="shared" si="69"/>
        <v>Product</v>
      </c>
    </row>
    <row r="974" spans="1:3" x14ac:dyDescent="0.25">
      <c r="A974" s="211" t="s">
        <v>2864</v>
      </c>
      <c r="B974" s="9">
        <f t="shared" si="68"/>
        <v>0</v>
      </c>
      <c r="C974" s="9" t="str">
        <f t="shared" si="69"/>
        <v>Product</v>
      </c>
    </row>
    <row r="975" spans="1:3" x14ac:dyDescent="0.25">
      <c r="A975" s="211" t="s">
        <v>2866</v>
      </c>
      <c r="B975" s="9">
        <f t="shared" si="68"/>
        <v>0</v>
      </c>
      <c r="C975" s="9" t="str">
        <f t="shared" si="69"/>
        <v>Product</v>
      </c>
    </row>
    <row r="976" spans="1:3" x14ac:dyDescent="0.25">
      <c r="A976" s="211" t="s">
        <v>2868</v>
      </c>
      <c r="B976" s="9">
        <f t="shared" si="68"/>
        <v>0</v>
      </c>
      <c r="C976" s="9" t="str">
        <f t="shared" si="69"/>
        <v>Product</v>
      </c>
    </row>
    <row r="977" spans="1:3" x14ac:dyDescent="0.25">
      <c r="A977" s="211" t="s">
        <v>2870</v>
      </c>
      <c r="B977" s="9">
        <f t="shared" si="68"/>
        <v>0</v>
      </c>
      <c r="C977" s="9" t="str">
        <f t="shared" si="69"/>
        <v>Product</v>
      </c>
    </row>
    <row r="978" spans="1:3" x14ac:dyDescent="0.25">
      <c r="A978" s="211" t="s">
        <v>2872</v>
      </c>
      <c r="B978" s="9">
        <f t="shared" si="68"/>
        <v>0</v>
      </c>
      <c r="C978" s="9" t="str">
        <f t="shared" si="69"/>
        <v>Product</v>
      </c>
    </row>
    <row r="979" spans="1:3" x14ac:dyDescent="0.25">
      <c r="A979" s="211" t="s">
        <v>2874</v>
      </c>
      <c r="B979" s="9">
        <f t="shared" si="68"/>
        <v>0</v>
      </c>
      <c r="C979" s="9" t="str">
        <f t="shared" si="69"/>
        <v>Product</v>
      </c>
    </row>
    <row r="980" spans="1:3" x14ac:dyDescent="0.25">
      <c r="A980" s="211" t="s">
        <v>2876</v>
      </c>
      <c r="B980" s="9">
        <f t="shared" si="68"/>
        <v>0</v>
      </c>
      <c r="C980" s="9" t="str">
        <f t="shared" si="69"/>
        <v>Product</v>
      </c>
    </row>
    <row r="981" spans="1:3" x14ac:dyDescent="0.25">
      <c r="A981" s="211" t="s">
        <v>2878</v>
      </c>
      <c r="B981" s="9">
        <f t="shared" si="68"/>
        <v>0</v>
      </c>
      <c r="C981" s="9" t="str">
        <f t="shared" si="69"/>
        <v>Product</v>
      </c>
    </row>
    <row r="982" spans="1:3" x14ac:dyDescent="0.25">
      <c r="A982" s="211" t="s">
        <v>2880</v>
      </c>
      <c r="B982" s="9">
        <f t="shared" si="68"/>
        <v>0</v>
      </c>
      <c r="C982" s="9" t="str">
        <f t="shared" si="69"/>
        <v>Product</v>
      </c>
    </row>
    <row r="983" spans="1:3" x14ac:dyDescent="0.25">
      <c r="A983" s="211" t="s">
        <v>2882</v>
      </c>
      <c r="B983" s="9">
        <f t="shared" si="68"/>
        <v>0</v>
      </c>
      <c r="C983" s="9" t="str">
        <f t="shared" si="69"/>
        <v>Product</v>
      </c>
    </row>
    <row r="984" spans="1:3" x14ac:dyDescent="0.25">
      <c r="A984" s="211" t="s">
        <v>2884</v>
      </c>
      <c r="B984" s="9">
        <f t="shared" si="68"/>
        <v>0</v>
      </c>
      <c r="C984" s="9" t="str">
        <f t="shared" si="69"/>
        <v>Product</v>
      </c>
    </row>
    <row r="985" spans="1:3" x14ac:dyDescent="0.25">
      <c r="A985" s="211" t="s">
        <v>2886</v>
      </c>
      <c r="B985" s="9">
        <f t="shared" si="68"/>
        <v>0</v>
      </c>
      <c r="C985" s="9" t="str">
        <f t="shared" si="69"/>
        <v>Product</v>
      </c>
    </row>
    <row r="986" spans="1:3" x14ac:dyDescent="0.25">
      <c r="A986" s="211" t="s">
        <v>2887</v>
      </c>
      <c r="B986" s="9">
        <f t="shared" si="68"/>
        <v>0</v>
      </c>
      <c r="C986" s="9" t="str">
        <f t="shared" si="69"/>
        <v>Product</v>
      </c>
    </row>
    <row r="987" spans="1:3" x14ac:dyDescent="0.25">
      <c r="A987" s="211" t="s">
        <v>2888</v>
      </c>
      <c r="B987" s="9">
        <f t="shared" si="68"/>
        <v>0</v>
      </c>
      <c r="C987" s="9" t="str">
        <f t="shared" si="69"/>
        <v>Product</v>
      </c>
    </row>
    <row r="988" spans="1:3" x14ac:dyDescent="0.25">
      <c r="A988" s="211" t="s">
        <v>2387</v>
      </c>
      <c r="B988" s="9">
        <f t="shared" si="68"/>
        <v>0</v>
      </c>
      <c r="C988" s="9" t="str">
        <f t="shared" si="69"/>
        <v>Product</v>
      </c>
    </row>
    <row r="989" spans="1:3" x14ac:dyDescent="0.25">
      <c r="A989" s="211" t="s">
        <v>2390</v>
      </c>
      <c r="B989" s="9">
        <f t="shared" si="68"/>
        <v>0</v>
      </c>
      <c r="C989" s="9" t="str">
        <f t="shared" si="69"/>
        <v>Product</v>
      </c>
    </row>
    <row r="990" spans="1:3" x14ac:dyDescent="0.25">
      <c r="A990" s="211" t="s">
        <v>2890</v>
      </c>
      <c r="B990" s="9">
        <f t="shared" si="68"/>
        <v>0</v>
      </c>
      <c r="C990" s="9" t="str">
        <f t="shared" si="69"/>
        <v>Product</v>
      </c>
    </row>
    <row r="991" spans="1:3" x14ac:dyDescent="0.25">
      <c r="A991" s="211" t="s">
        <v>2392</v>
      </c>
      <c r="B991" s="9">
        <f t="shared" si="68"/>
        <v>0</v>
      </c>
      <c r="C991" s="9" t="str">
        <f t="shared" si="69"/>
        <v>Product</v>
      </c>
    </row>
    <row r="992" spans="1:3" x14ac:dyDescent="0.25">
      <c r="A992" s="211" t="s">
        <v>2891</v>
      </c>
      <c r="B992" s="9">
        <f t="shared" si="68"/>
        <v>0</v>
      </c>
      <c r="C992" s="9" t="str">
        <f t="shared" si="69"/>
        <v>Product</v>
      </c>
    </row>
    <row r="993" spans="1:3" x14ac:dyDescent="0.25">
      <c r="A993" s="211" t="s">
        <v>2892</v>
      </c>
      <c r="B993" s="9">
        <f t="shared" si="68"/>
        <v>0</v>
      </c>
      <c r="C993" s="9" t="str">
        <f t="shared" si="69"/>
        <v>Product</v>
      </c>
    </row>
    <row r="994" spans="1:3" x14ac:dyDescent="0.25">
      <c r="A994" s="211" t="s">
        <v>2894</v>
      </c>
      <c r="B994" s="9">
        <f t="shared" si="68"/>
        <v>0</v>
      </c>
      <c r="C994" s="9">
        <f t="shared" si="69"/>
        <v>0</v>
      </c>
    </row>
    <row r="995" spans="1:3" x14ac:dyDescent="0.25">
      <c r="A995" s="211" t="s">
        <v>2897</v>
      </c>
      <c r="B995" s="9">
        <f t="shared" si="68"/>
        <v>0</v>
      </c>
      <c r="C995" s="9" t="str">
        <f t="shared" si="69"/>
        <v>Product</v>
      </c>
    </row>
    <row r="996" spans="1:3" x14ac:dyDescent="0.25">
      <c r="A996" s="211" t="s">
        <v>2899</v>
      </c>
      <c r="B996" s="9">
        <f t="shared" si="68"/>
        <v>0</v>
      </c>
      <c r="C996" s="9" t="str">
        <f t="shared" si="69"/>
        <v>Product</v>
      </c>
    </row>
    <row r="997" spans="1:3" x14ac:dyDescent="0.25">
      <c r="A997" s="211" t="s">
        <v>2901</v>
      </c>
      <c r="B997" s="9">
        <f t="shared" si="68"/>
        <v>0</v>
      </c>
      <c r="C997" s="9" t="str">
        <f t="shared" si="69"/>
        <v>Product</v>
      </c>
    </row>
    <row r="998" spans="1:3" x14ac:dyDescent="0.25">
      <c r="A998" s="211" t="s">
        <v>2903</v>
      </c>
      <c r="B998" s="9">
        <f t="shared" si="68"/>
        <v>0</v>
      </c>
      <c r="C998" s="9" t="str">
        <f t="shared" si="69"/>
        <v>Product</v>
      </c>
    </row>
    <row r="999" spans="1:3" x14ac:dyDescent="0.25">
      <c r="A999" s="211" t="s">
        <v>2905</v>
      </c>
      <c r="B999" s="9">
        <f t="shared" si="68"/>
        <v>0</v>
      </c>
      <c r="C999" s="9" t="str">
        <f t="shared" si="69"/>
        <v>Product</v>
      </c>
    </row>
    <row r="1000" spans="1:3" x14ac:dyDescent="0.25">
      <c r="A1000" s="211" t="s">
        <v>2907</v>
      </c>
      <c r="B1000" s="9">
        <f t="shared" ref="B1000:B1060" si="70">VLOOKUP(A1000,masterdata,7,0)</f>
        <v>0</v>
      </c>
      <c r="C1000" s="9" t="str">
        <f t="shared" ref="C1000:C1060" si="71">VLOOKUP(A1000,masterdata,30,0)</f>
        <v>Product</v>
      </c>
    </row>
    <row r="1001" spans="1:3" x14ac:dyDescent="0.25">
      <c r="A1001" s="211" t="s">
        <v>2909</v>
      </c>
      <c r="B1001" s="9">
        <f t="shared" si="70"/>
        <v>0</v>
      </c>
      <c r="C1001" s="9" t="str">
        <f t="shared" si="71"/>
        <v>Product</v>
      </c>
    </row>
    <row r="1002" spans="1:3" x14ac:dyDescent="0.25">
      <c r="A1002" s="211" t="s">
        <v>2932</v>
      </c>
      <c r="B1002" s="9">
        <f t="shared" si="70"/>
        <v>0</v>
      </c>
      <c r="C1002" s="9" t="str">
        <f t="shared" si="71"/>
        <v>Product</v>
      </c>
    </row>
    <row r="1003" spans="1:3" x14ac:dyDescent="0.25">
      <c r="A1003" s="211" t="s">
        <v>2933</v>
      </c>
      <c r="B1003" s="9">
        <f t="shared" si="70"/>
        <v>0</v>
      </c>
      <c r="C1003" s="9" t="str">
        <f t="shared" si="71"/>
        <v>Product</v>
      </c>
    </row>
    <row r="1004" spans="1:3" x14ac:dyDescent="0.25">
      <c r="A1004" s="211" t="s">
        <v>2935</v>
      </c>
      <c r="B1004" s="9">
        <f t="shared" si="70"/>
        <v>0</v>
      </c>
      <c r="C1004" s="9" t="str">
        <f t="shared" si="71"/>
        <v>Product</v>
      </c>
    </row>
    <row r="1005" spans="1:3" x14ac:dyDescent="0.25">
      <c r="A1005" s="211" t="s">
        <v>2937</v>
      </c>
      <c r="B1005" s="9">
        <f t="shared" si="70"/>
        <v>0</v>
      </c>
      <c r="C1005" s="9" t="str">
        <f t="shared" si="71"/>
        <v>Product</v>
      </c>
    </row>
    <row r="1006" spans="1:3" x14ac:dyDescent="0.25">
      <c r="A1006" s="211" t="s">
        <v>2939</v>
      </c>
      <c r="B1006" s="9">
        <f t="shared" si="70"/>
        <v>0</v>
      </c>
      <c r="C1006" s="9" t="str">
        <f t="shared" si="71"/>
        <v>Product</v>
      </c>
    </row>
    <row r="1007" spans="1:3" x14ac:dyDescent="0.25">
      <c r="A1007" s="211" t="s">
        <v>2941</v>
      </c>
      <c r="B1007" s="9">
        <f t="shared" si="70"/>
        <v>0</v>
      </c>
      <c r="C1007" s="9" t="str">
        <f t="shared" si="71"/>
        <v>Product</v>
      </c>
    </row>
    <row r="1008" spans="1:3" x14ac:dyDescent="0.25">
      <c r="A1008" s="211" t="s">
        <v>2943</v>
      </c>
      <c r="B1008" s="9">
        <f t="shared" si="70"/>
        <v>0</v>
      </c>
      <c r="C1008" s="9" t="str">
        <f t="shared" si="71"/>
        <v>Product</v>
      </c>
    </row>
    <row r="1009" spans="1:3" x14ac:dyDescent="0.25">
      <c r="A1009" s="211" t="s">
        <v>2945</v>
      </c>
      <c r="B1009" s="9">
        <f t="shared" si="70"/>
        <v>0</v>
      </c>
      <c r="C1009" s="9" t="str">
        <f t="shared" si="71"/>
        <v>Product</v>
      </c>
    </row>
    <row r="1010" spans="1:3" x14ac:dyDescent="0.25">
      <c r="A1010" s="211" t="s">
        <v>2947</v>
      </c>
      <c r="B1010" s="9">
        <f t="shared" si="70"/>
        <v>0</v>
      </c>
      <c r="C1010" s="9" t="str">
        <f t="shared" si="71"/>
        <v>Product</v>
      </c>
    </row>
    <row r="1011" spans="1:3" x14ac:dyDescent="0.25">
      <c r="A1011" s="211" t="s">
        <v>2949</v>
      </c>
      <c r="B1011" s="9">
        <f t="shared" si="70"/>
        <v>0</v>
      </c>
      <c r="C1011" s="9" t="str">
        <f t="shared" si="71"/>
        <v>Product</v>
      </c>
    </row>
    <row r="1012" spans="1:3" x14ac:dyDescent="0.25">
      <c r="A1012" s="211" t="s">
        <v>2951</v>
      </c>
      <c r="B1012" s="9">
        <f t="shared" si="70"/>
        <v>0</v>
      </c>
      <c r="C1012" s="9" t="str">
        <f t="shared" si="71"/>
        <v>Product</v>
      </c>
    </row>
    <row r="1013" spans="1:3" x14ac:dyDescent="0.25">
      <c r="A1013" s="211" t="s">
        <v>2953</v>
      </c>
      <c r="B1013" s="9">
        <f t="shared" si="70"/>
        <v>0</v>
      </c>
      <c r="C1013" s="9" t="str">
        <f t="shared" si="71"/>
        <v>Product</v>
      </c>
    </row>
    <row r="1014" spans="1:3" x14ac:dyDescent="0.25">
      <c r="A1014" s="211" t="s">
        <v>2955</v>
      </c>
      <c r="B1014" s="9">
        <f t="shared" si="70"/>
        <v>0</v>
      </c>
      <c r="C1014" s="9" t="str">
        <f t="shared" si="71"/>
        <v>Product</v>
      </c>
    </row>
    <row r="1015" spans="1:3" x14ac:dyDescent="0.25">
      <c r="A1015" s="211" t="s">
        <v>2957</v>
      </c>
      <c r="B1015" s="9">
        <f t="shared" si="70"/>
        <v>0</v>
      </c>
      <c r="C1015" s="9" t="str">
        <f t="shared" si="71"/>
        <v>Product</v>
      </c>
    </row>
    <row r="1016" spans="1:3" x14ac:dyDescent="0.25">
      <c r="A1016" s="211" t="s">
        <v>2959</v>
      </c>
      <c r="B1016" s="9">
        <f t="shared" si="70"/>
        <v>0</v>
      </c>
      <c r="C1016" s="9" t="str">
        <f t="shared" si="71"/>
        <v>Product</v>
      </c>
    </row>
    <row r="1017" spans="1:3" x14ac:dyDescent="0.25">
      <c r="A1017" s="211" t="s">
        <v>2961</v>
      </c>
      <c r="B1017" s="9">
        <f t="shared" si="70"/>
        <v>0</v>
      </c>
      <c r="C1017" s="9" t="str">
        <f t="shared" si="71"/>
        <v>Product</v>
      </c>
    </row>
    <row r="1018" spans="1:3" x14ac:dyDescent="0.25">
      <c r="A1018" s="211" t="s">
        <v>2963</v>
      </c>
      <c r="B1018" s="9">
        <f t="shared" si="70"/>
        <v>0</v>
      </c>
      <c r="C1018" s="9" t="str">
        <f t="shared" si="71"/>
        <v>Product</v>
      </c>
    </row>
    <row r="1019" spans="1:3" x14ac:dyDescent="0.25">
      <c r="A1019" s="211" t="s">
        <v>2965</v>
      </c>
      <c r="B1019" s="9">
        <f t="shared" si="70"/>
        <v>0</v>
      </c>
      <c r="C1019" s="9" t="str">
        <f t="shared" si="71"/>
        <v>Product</v>
      </c>
    </row>
    <row r="1020" spans="1:3" x14ac:dyDescent="0.25">
      <c r="A1020" s="211" t="s">
        <v>2967</v>
      </c>
      <c r="B1020" s="9">
        <f t="shared" si="70"/>
        <v>0</v>
      </c>
      <c r="C1020" s="9" t="str">
        <f t="shared" si="71"/>
        <v>Product</v>
      </c>
    </row>
    <row r="1021" spans="1:3" x14ac:dyDescent="0.25">
      <c r="A1021" s="211" t="s">
        <v>2969</v>
      </c>
      <c r="B1021" s="9">
        <f t="shared" si="70"/>
        <v>0</v>
      </c>
      <c r="C1021" s="9" t="str">
        <f t="shared" si="71"/>
        <v>Product</v>
      </c>
    </row>
    <row r="1022" spans="1:3" x14ac:dyDescent="0.25">
      <c r="A1022" s="211" t="s">
        <v>2971</v>
      </c>
      <c r="B1022" s="9">
        <f t="shared" si="70"/>
        <v>0</v>
      </c>
      <c r="C1022" s="9" t="str">
        <f t="shared" si="71"/>
        <v>Product</v>
      </c>
    </row>
    <row r="1023" spans="1:3" x14ac:dyDescent="0.25">
      <c r="A1023" s="211" t="s">
        <v>2973</v>
      </c>
      <c r="B1023" s="9">
        <f t="shared" si="70"/>
        <v>0</v>
      </c>
      <c r="C1023" s="9" t="str">
        <f t="shared" si="71"/>
        <v>Product</v>
      </c>
    </row>
    <row r="1024" spans="1:3" x14ac:dyDescent="0.25">
      <c r="A1024" s="211" t="s">
        <v>2975</v>
      </c>
      <c r="B1024" s="9">
        <f t="shared" si="70"/>
        <v>0</v>
      </c>
      <c r="C1024" s="9" t="str">
        <f t="shared" si="71"/>
        <v>Product</v>
      </c>
    </row>
    <row r="1025" spans="1:3" x14ac:dyDescent="0.25">
      <c r="A1025" s="211" t="s">
        <v>2977</v>
      </c>
      <c r="B1025" s="9">
        <f t="shared" si="70"/>
        <v>0</v>
      </c>
      <c r="C1025" s="9" t="str">
        <f t="shared" si="71"/>
        <v>Product</v>
      </c>
    </row>
    <row r="1026" spans="1:3" x14ac:dyDescent="0.25">
      <c r="A1026" s="211" t="s">
        <v>2979</v>
      </c>
      <c r="B1026" s="9">
        <f t="shared" si="70"/>
        <v>0</v>
      </c>
      <c r="C1026" s="9" t="str">
        <f t="shared" si="71"/>
        <v>Product</v>
      </c>
    </row>
    <row r="1027" spans="1:3" x14ac:dyDescent="0.25">
      <c r="A1027" s="211" t="s">
        <v>2981</v>
      </c>
      <c r="B1027" s="9">
        <f t="shared" si="70"/>
        <v>0</v>
      </c>
      <c r="C1027" s="9" t="str">
        <f t="shared" si="71"/>
        <v>Product</v>
      </c>
    </row>
    <row r="1028" spans="1:3" x14ac:dyDescent="0.25">
      <c r="A1028" s="211" t="s">
        <v>2394</v>
      </c>
      <c r="B1028" s="9">
        <f t="shared" si="70"/>
        <v>0</v>
      </c>
      <c r="C1028" s="9" t="str">
        <f t="shared" si="71"/>
        <v>Product</v>
      </c>
    </row>
    <row r="1029" spans="1:3" x14ac:dyDescent="0.25">
      <c r="A1029" s="211" t="s">
        <v>2983</v>
      </c>
      <c r="B1029" s="9">
        <f t="shared" si="70"/>
        <v>0</v>
      </c>
      <c r="C1029" s="9" t="str">
        <f t="shared" si="71"/>
        <v>Product</v>
      </c>
    </row>
    <row r="1030" spans="1:3" x14ac:dyDescent="0.25">
      <c r="A1030" s="211" t="s">
        <v>2984</v>
      </c>
      <c r="B1030" s="9">
        <f t="shared" si="70"/>
        <v>0</v>
      </c>
      <c r="C1030" s="9" t="str">
        <f t="shared" si="71"/>
        <v>Product</v>
      </c>
    </row>
    <row r="1031" spans="1:3" x14ac:dyDescent="0.25">
      <c r="A1031" s="211" t="s">
        <v>2986</v>
      </c>
      <c r="B1031" s="9">
        <f t="shared" si="70"/>
        <v>0</v>
      </c>
      <c r="C1031" s="9" t="str">
        <f t="shared" si="71"/>
        <v>Product</v>
      </c>
    </row>
    <row r="1032" spans="1:3" x14ac:dyDescent="0.25">
      <c r="A1032" s="211" t="s">
        <v>2987</v>
      </c>
      <c r="B1032" s="9">
        <f t="shared" si="70"/>
        <v>0</v>
      </c>
      <c r="C1032" s="9" t="str">
        <f t="shared" si="71"/>
        <v>Product</v>
      </c>
    </row>
    <row r="1033" spans="1:3" x14ac:dyDescent="0.25">
      <c r="A1033" s="211" t="s">
        <v>2989</v>
      </c>
      <c r="B1033" s="9">
        <f t="shared" si="70"/>
        <v>0</v>
      </c>
      <c r="C1033" s="9" t="str">
        <f t="shared" si="71"/>
        <v>Product</v>
      </c>
    </row>
    <row r="1034" spans="1:3" x14ac:dyDescent="0.25">
      <c r="A1034" s="211" t="s">
        <v>2991</v>
      </c>
      <c r="B1034" s="9">
        <f t="shared" si="70"/>
        <v>0</v>
      </c>
      <c r="C1034" s="9" t="str">
        <f t="shared" si="71"/>
        <v>Product</v>
      </c>
    </row>
    <row r="1035" spans="1:3" x14ac:dyDescent="0.25">
      <c r="A1035" s="211" t="s">
        <v>647</v>
      </c>
      <c r="B1035" s="9">
        <f t="shared" si="70"/>
        <v>0</v>
      </c>
      <c r="C1035" s="9" t="str">
        <f t="shared" si="71"/>
        <v>Product</v>
      </c>
    </row>
    <row r="1036" spans="1:3" x14ac:dyDescent="0.25">
      <c r="A1036" s="211" t="s">
        <v>2992</v>
      </c>
      <c r="B1036" s="9">
        <f t="shared" si="70"/>
        <v>0</v>
      </c>
      <c r="C1036" s="9" t="str">
        <f t="shared" si="71"/>
        <v>Product</v>
      </c>
    </row>
    <row r="1037" spans="1:3" x14ac:dyDescent="0.25">
      <c r="A1037" s="211" t="s">
        <v>2993</v>
      </c>
      <c r="B1037" s="9">
        <f t="shared" si="70"/>
        <v>0</v>
      </c>
      <c r="C1037" s="9" t="str">
        <f t="shared" si="71"/>
        <v>Product</v>
      </c>
    </row>
    <row r="1038" spans="1:3" x14ac:dyDescent="0.25">
      <c r="A1038" s="211" t="s">
        <v>2994</v>
      </c>
      <c r="B1038" s="9">
        <f t="shared" si="70"/>
        <v>10</v>
      </c>
      <c r="C1038" s="9" t="str">
        <f t="shared" si="71"/>
        <v>Product</v>
      </c>
    </row>
    <row r="1039" spans="1:3" x14ac:dyDescent="0.25">
      <c r="A1039" s="211" t="s">
        <v>3098</v>
      </c>
      <c r="B1039" s="9">
        <f t="shared" si="70"/>
        <v>0</v>
      </c>
      <c r="C1039" s="9" t="str">
        <f t="shared" si="71"/>
        <v>Product</v>
      </c>
    </row>
    <row r="1040" spans="1:3" x14ac:dyDescent="0.25">
      <c r="A1040" s="211" t="s">
        <v>2997</v>
      </c>
      <c r="B1040" s="9">
        <f t="shared" si="70"/>
        <v>0</v>
      </c>
      <c r="C1040" s="9" t="str">
        <f t="shared" si="71"/>
        <v>Product</v>
      </c>
    </row>
    <row r="1041" spans="1:3" x14ac:dyDescent="0.25">
      <c r="A1041" s="211" t="s">
        <v>2999</v>
      </c>
      <c r="B1041" s="9">
        <f t="shared" si="70"/>
        <v>0</v>
      </c>
      <c r="C1041" s="9" t="str">
        <f t="shared" si="71"/>
        <v>Product</v>
      </c>
    </row>
    <row r="1042" spans="1:3" x14ac:dyDescent="0.25">
      <c r="A1042" s="211" t="s">
        <v>3000</v>
      </c>
      <c r="B1042" s="9">
        <f t="shared" si="70"/>
        <v>0</v>
      </c>
      <c r="C1042" s="9" t="str">
        <f t="shared" si="71"/>
        <v>Product</v>
      </c>
    </row>
    <row r="1043" spans="1:3" x14ac:dyDescent="0.25">
      <c r="A1043" s="211" t="s">
        <v>3002</v>
      </c>
      <c r="B1043" s="9">
        <f t="shared" si="70"/>
        <v>0</v>
      </c>
      <c r="C1043" s="9" t="str">
        <f t="shared" si="71"/>
        <v>Product</v>
      </c>
    </row>
    <row r="1044" spans="1:3" x14ac:dyDescent="0.25">
      <c r="A1044" s="211" t="s">
        <v>3004</v>
      </c>
      <c r="B1044" s="9">
        <f t="shared" si="70"/>
        <v>0</v>
      </c>
      <c r="C1044" s="9" t="str">
        <f t="shared" si="71"/>
        <v>Product</v>
      </c>
    </row>
    <row r="1045" spans="1:3" x14ac:dyDescent="0.25">
      <c r="A1045" s="211" t="s">
        <v>3006</v>
      </c>
      <c r="B1045" s="9">
        <f t="shared" si="70"/>
        <v>0</v>
      </c>
      <c r="C1045" s="9" t="str">
        <f t="shared" si="71"/>
        <v>Product</v>
      </c>
    </row>
    <row r="1046" spans="1:3" x14ac:dyDescent="0.25">
      <c r="A1046" s="211" t="s">
        <v>3008</v>
      </c>
      <c r="B1046" s="9">
        <f t="shared" si="70"/>
        <v>0</v>
      </c>
      <c r="C1046" s="9" t="str">
        <f t="shared" si="71"/>
        <v>Product</v>
      </c>
    </row>
    <row r="1047" spans="1:3" x14ac:dyDescent="0.25">
      <c r="A1047" s="211" t="s">
        <v>3010</v>
      </c>
      <c r="B1047" s="9">
        <f t="shared" si="70"/>
        <v>0</v>
      </c>
      <c r="C1047" s="9" t="str">
        <f t="shared" si="71"/>
        <v>Product</v>
      </c>
    </row>
    <row r="1048" spans="1:3" x14ac:dyDescent="0.25">
      <c r="A1048" s="211" t="s">
        <v>3012</v>
      </c>
      <c r="B1048" s="9">
        <f t="shared" si="70"/>
        <v>0</v>
      </c>
      <c r="C1048" s="9" t="str">
        <f t="shared" si="71"/>
        <v>Product</v>
      </c>
    </row>
    <row r="1049" spans="1:3" x14ac:dyDescent="0.25">
      <c r="A1049" s="211" t="s">
        <v>3013</v>
      </c>
      <c r="B1049" s="9">
        <f t="shared" si="70"/>
        <v>0</v>
      </c>
      <c r="C1049" s="9" t="str">
        <f t="shared" si="71"/>
        <v>Product</v>
      </c>
    </row>
    <row r="1050" spans="1:3" x14ac:dyDescent="0.25">
      <c r="A1050" s="211" t="s">
        <v>3015</v>
      </c>
      <c r="B1050" s="9">
        <f t="shared" si="70"/>
        <v>0</v>
      </c>
      <c r="C1050" s="9" t="str">
        <f t="shared" si="71"/>
        <v>Product</v>
      </c>
    </row>
    <row r="1051" spans="1:3" x14ac:dyDescent="0.25">
      <c r="A1051" s="211" t="s">
        <v>3017</v>
      </c>
      <c r="B1051" s="9">
        <f t="shared" si="70"/>
        <v>0</v>
      </c>
      <c r="C1051" s="9" t="str">
        <f t="shared" si="71"/>
        <v>Product</v>
      </c>
    </row>
    <row r="1052" spans="1:3" x14ac:dyDescent="0.25">
      <c r="A1052" s="211" t="s">
        <v>3019</v>
      </c>
      <c r="B1052" s="9">
        <f t="shared" si="70"/>
        <v>0</v>
      </c>
      <c r="C1052" s="9" t="str">
        <f t="shared" si="71"/>
        <v>Product</v>
      </c>
    </row>
    <row r="1053" spans="1:3" x14ac:dyDescent="0.25">
      <c r="A1053" s="211" t="s">
        <v>3021</v>
      </c>
      <c r="B1053" s="9">
        <f t="shared" si="70"/>
        <v>0</v>
      </c>
      <c r="C1053" s="9" t="str">
        <f t="shared" si="71"/>
        <v>Product</v>
      </c>
    </row>
    <row r="1054" spans="1:3" x14ac:dyDescent="0.25">
      <c r="A1054" s="211" t="s">
        <v>3023</v>
      </c>
      <c r="B1054" s="9">
        <f t="shared" si="70"/>
        <v>0</v>
      </c>
      <c r="C1054" s="9" t="str">
        <f t="shared" si="71"/>
        <v>Product</v>
      </c>
    </row>
    <row r="1055" spans="1:3" x14ac:dyDescent="0.25">
      <c r="A1055" s="211" t="s">
        <v>3024</v>
      </c>
      <c r="B1055" s="9">
        <f t="shared" si="70"/>
        <v>0</v>
      </c>
      <c r="C1055" s="9" t="str">
        <f t="shared" si="71"/>
        <v>Product</v>
      </c>
    </row>
    <row r="1056" spans="1:3" x14ac:dyDescent="0.25">
      <c r="A1056" s="211" t="s">
        <v>3801</v>
      </c>
      <c r="B1056" s="9">
        <f t="shared" si="70"/>
        <v>0</v>
      </c>
      <c r="C1056" s="9" t="str">
        <f t="shared" si="71"/>
        <v>Product</v>
      </c>
    </row>
    <row r="1057" spans="1:3" x14ac:dyDescent="0.25">
      <c r="A1057" s="211" t="s">
        <v>3026</v>
      </c>
      <c r="B1057" s="9">
        <f t="shared" si="70"/>
        <v>0</v>
      </c>
      <c r="C1057" s="9" t="str">
        <f t="shared" si="71"/>
        <v>Product</v>
      </c>
    </row>
    <row r="1058" spans="1:3" x14ac:dyDescent="0.25">
      <c r="A1058" s="211" t="s">
        <v>3028</v>
      </c>
      <c r="B1058" s="9">
        <f t="shared" si="70"/>
        <v>0</v>
      </c>
      <c r="C1058" s="9" t="str">
        <f t="shared" si="71"/>
        <v>Product</v>
      </c>
    </row>
    <row r="1059" spans="1:3" x14ac:dyDescent="0.25">
      <c r="A1059" s="211" t="s">
        <v>3030</v>
      </c>
      <c r="B1059" s="9">
        <f t="shared" si="70"/>
        <v>0</v>
      </c>
      <c r="C1059" s="9" t="str">
        <f t="shared" si="71"/>
        <v>Product</v>
      </c>
    </row>
    <row r="1060" spans="1:3" x14ac:dyDescent="0.25">
      <c r="A1060" s="211" t="s">
        <v>3031</v>
      </c>
      <c r="B1060" s="9">
        <f t="shared" si="70"/>
        <v>0</v>
      </c>
      <c r="C1060" s="9" t="str">
        <f t="shared" si="71"/>
        <v>Product</v>
      </c>
    </row>
    <row r="1061" spans="1:3" x14ac:dyDescent="0.25">
      <c r="A1061" s="211" t="s">
        <v>5252</v>
      </c>
      <c r="B1061" s="9">
        <f t="shared" ref="B1061:B1068" si="72">VLOOKUP(A1061,masterdata,7,0)</f>
        <v>0</v>
      </c>
      <c r="C1061" s="9" t="str">
        <f t="shared" ref="C1061:C1068" si="73">VLOOKUP(A1061,masterdata,30,0)</f>
        <v>Product</v>
      </c>
    </row>
    <row r="1062" spans="1:3" x14ac:dyDescent="0.25">
      <c r="A1062" s="211" t="s">
        <v>5253</v>
      </c>
      <c r="B1062" s="9">
        <f t="shared" si="72"/>
        <v>0</v>
      </c>
      <c r="C1062" s="9" t="str">
        <f t="shared" si="73"/>
        <v>Product</v>
      </c>
    </row>
    <row r="1063" spans="1:3" x14ac:dyDescent="0.25">
      <c r="A1063" s="211" t="s">
        <v>5254</v>
      </c>
      <c r="B1063" s="9">
        <f t="shared" si="72"/>
        <v>0</v>
      </c>
      <c r="C1063" s="9" t="str">
        <f t="shared" si="73"/>
        <v>Product</v>
      </c>
    </row>
    <row r="1064" spans="1:3" x14ac:dyDescent="0.25">
      <c r="A1064" s="9" t="s">
        <v>5292</v>
      </c>
      <c r="B1064" s="9">
        <f t="shared" si="72"/>
        <v>0</v>
      </c>
      <c r="C1064" s="9" t="str">
        <f t="shared" si="73"/>
        <v>Product</v>
      </c>
    </row>
    <row r="1065" spans="1:3" x14ac:dyDescent="0.25">
      <c r="A1065" s="211" t="s">
        <v>5297</v>
      </c>
      <c r="B1065" s="9">
        <f t="shared" si="72"/>
        <v>7.5</v>
      </c>
      <c r="C1065" s="9" t="str">
        <f t="shared" si="73"/>
        <v>Product</v>
      </c>
    </row>
    <row r="1066" spans="1:3" x14ac:dyDescent="0.25">
      <c r="A1066" s="211" t="s">
        <v>5298</v>
      </c>
      <c r="B1066" s="9">
        <f t="shared" si="72"/>
        <v>7.5</v>
      </c>
      <c r="C1066" s="9" t="str">
        <f t="shared" si="73"/>
        <v>Product</v>
      </c>
    </row>
    <row r="1067" spans="1:3" x14ac:dyDescent="0.25">
      <c r="A1067" s="302" t="s">
        <v>5299</v>
      </c>
      <c r="B1067" s="9">
        <f t="shared" si="72"/>
        <v>7.5</v>
      </c>
      <c r="C1067" s="9" t="str">
        <f t="shared" si="73"/>
        <v>Product</v>
      </c>
    </row>
    <row r="1068" spans="1:3" x14ac:dyDescent="0.25">
      <c r="A1068" s="302" t="s">
        <v>5300</v>
      </c>
      <c r="B1068" s="9">
        <f t="shared" si="72"/>
        <v>7.5</v>
      </c>
      <c r="C1068" s="9" t="str">
        <f t="shared" si="73"/>
        <v>Product</v>
      </c>
    </row>
    <row r="1069" spans="1:3" x14ac:dyDescent="0.25">
      <c r="A1069" s="328" t="s">
        <v>5250</v>
      </c>
      <c r="B1069" s="9">
        <f t="shared" ref="B1069:B1112" si="74">VLOOKUP(A1069,CRM_MDT,7,0)</f>
        <v>90</v>
      </c>
      <c r="C1069" s="9" t="str">
        <f t="shared" ref="C1069:C1112" si="75">VLOOKUP(A1069,CRM_MDT,30,0)</f>
        <v>Product Bundle</v>
      </c>
    </row>
    <row r="1070" spans="1:3" x14ac:dyDescent="0.25">
      <c r="A1070" s="328" t="s">
        <v>5247</v>
      </c>
      <c r="B1070" s="9">
        <f t="shared" si="74"/>
        <v>0</v>
      </c>
      <c r="C1070" s="9" t="str">
        <f t="shared" si="75"/>
        <v>Product Bundle</v>
      </c>
    </row>
    <row r="1071" spans="1:3" x14ac:dyDescent="0.25">
      <c r="A1071" s="328" t="s">
        <v>5248</v>
      </c>
      <c r="B1071" s="9">
        <f t="shared" si="74"/>
        <v>45</v>
      </c>
      <c r="C1071" s="9" t="str">
        <f t="shared" si="75"/>
        <v>Product Bundle</v>
      </c>
    </row>
    <row r="1072" spans="1:3" x14ac:dyDescent="0.25">
      <c r="A1072" s="328" t="s">
        <v>5249</v>
      </c>
      <c r="B1072" s="9">
        <f t="shared" si="74"/>
        <v>45</v>
      </c>
      <c r="C1072" s="9" t="str">
        <f t="shared" si="75"/>
        <v>Product Bundle</v>
      </c>
    </row>
    <row r="1073" spans="1:3" x14ac:dyDescent="0.25">
      <c r="A1073" s="328" t="s">
        <v>5251</v>
      </c>
      <c r="B1073" s="9">
        <f t="shared" si="74"/>
        <v>45</v>
      </c>
      <c r="C1073" s="9" t="str">
        <f t="shared" si="75"/>
        <v>Product Bundle</v>
      </c>
    </row>
    <row r="1074" spans="1:3" x14ac:dyDescent="0.25">
      <c r="A1074" s="326" t="s">
        <v>5329</v>
      </c>
      <c r="B1074" s="9">
        <f t="shared" si="74"/>
        <v>60</v>
      </c>
      <c r="C1074" s="9" t="str">
        <f t="shared" si="75"/>
        <v>Product Bundle</v>
      </c>
    </row>
    <row r="1075" spans="1:3" x14ac:dyDescent="0.25">
      <c r="A1075" s="326" t="s">
        <v>5363</v>
      </c>
      <c r="B1075" s="9">
        <f t="shared" si="74"/>
        <v>0</v>
      </c>
      <c r="C1075" s="9" t="str">
        <f t="shared" si="75"/>
        <v>Product Bundle</v>
      </c>
    </row>
    <row r="1076" spans="1:3" x14ac:dyDescent="0.25">
      <c r="A1076" s="326" t="s">
        <v>5331</v>
      </c>
      <c r="B1076" s="9">
        <f t="shared" si="74"/>
        <v>60</v>
      </c>
      <c r="C1076" s="9" t="str">
        <f t="shared" si="75"/>
        <v>Product Bundle</v>
      </c>
    </row>
    <row r="1077" spans="1:3" x14ac:dyDescent="0.25">
      <c r="A1077" s="326" t="s">
        <v>5330</v>
      </c>
      <c r="B1077" s="9">
        <f t="shared" si="74"/>
        <v>0</v>
      </c>
      <c r="C1077" s="9" t="str">
        <f t="shared" si="75"/>
        <v>Product Bundle</v>
      </c>
    </row>
    <row r="1078" spans="1:3" x14ac:dyDescent="0.25">
      <c r="A1078" s="326" t="s">
        <v>5334</v>
      </c>
      <c r="B1078" s="9">
        <f t="shared" si="74"/>
        <v>0</v>
      </c>
      <c r="C1078" s="9" t="str">
        <f t="shared" si="75"/>
        <v>Product Bundle</v>
      </c>
    </row>
    <row r="1079" spans="1:3" x14ac:dyDescent="0.25">
      <c r="A1079" s="326" t="s">
        <v>5335</v>
      </c>
      <c r="B1079" s="9">
        <f t="shared" si="74"/>
        <v>60</v>
      </c>
      <c r="C1079" s="9" t="str">
        <f t="shared" si="75"/>
        <v>Product Bundle</v>
      </c>
    </row>
    <row r="1080" spans="1:3" x14ac:dyDescent="0.25">
      <c r="A1080" s="326" t="s">
        <v>5336</v>
      </c>
      <c r="B1080" s="9">
        <f t="shared" si="74"/>
        <v>60</v>
      </c>
      <c r="C1080" s="9" t="str">
        <f t="shared" si="75"/>
        <v>Product Bundle</v>
      </c>
    </row>
    <row r="1081" spans="1:3" x14ac:dyDescent="0.25">
      <c r="A1081" s="326" t="s">
        <v>5332</v>
      </c>
      <c r="B1081" s="9">
        <f t="shared" si="74"/>
        <v>0</v>
      </c>
      <c r="C1081" s="9" t="str">
        <f t="shared" si="75"/>
        <v>Product Bundle</v>
      </c>
    </row>
    <row r="1082" spans="1:3" x14ac:dyDescent="0.25">
      <c r="A1082" s="326" t="s">
        <v>5333</v>
      </c>
      <c r="B1082" s="9">
        <f t="shared" si="74"/>
        <v>60</v>
      </c>
      <c r="C1082" s="9" t="str">
        <f t="shared" si="75"/>
        <v>Product Bundle</v>
      </c>
    </row>
    <row r="1083" spans="1:3" x14ac:dyDescent="0.25">
      <c r="A1083" s="326" t="s">
        <v>5339</v>
      </c>
      <c r="B1083" s="9">
        <f t="shared" si="74"/>
        <v>105</v>
      </c>
      <c r="C1083" s="9" t="str">
        <f t="shared" si="75"/>
        <v>Product Bundle</v>
      </c>
    </row>
    <row r="1084" spans="1:3" x14ac:dyDescent="0.25">
      <c r="A1084" s="326" t="s">
        <v>5337</v>
      </c>
      <c r="B1084" s="9">
        <f t="shared" si="74"/>
        <v>60</v>
      </c>
      <c r="C1084" s="9" t="str">
        <f t="shared" si="75"/>
        <v>Product Bundle</v>
      </c>
    </row>
    <row r="1085" spans="1:3" x14ac:dyDescent="0.25">
      <c r="A1085" s="326" t="s">
        <v>5338</v>
      </c>
      <c r="B1085" s="9">
        <f t="shared" si="74"/>
        <v>60</v>
      </c>
      <c r="C1085" s="9" t="str">
        <f t="shared" si="75"/>
        <v>Product Bundle</v>
      </c>
    </row>
    <row r="1086" spans="1:3" x14ac:dyDescent="0.25">
      <c r="A1086" s="326" t="s">
        <v>5343</v>
      </c>
      <c r="B1086" s="9">
        <f t="shared" si="74"/>
        <v>105</v>
      </c>
      <c r="C1086" s="9" t="str">
        <f t="shared" si="75"/>
        <v>Product Bundle</v>
      </c>
    </row>
    <row r="1087" spans="1:3" x14ac:dyDescent="0.25">
      <c r="A1087" s="326" t="s">
        <v>5341</v>
      </c>
      <c r="B1087" s="9">
        <f t="shared" si="74"/>
        <v>60</v>
      </c>
      <c r="C1087" s="9" t="str">
        <f t="shared" si="75"/>
        <v>Product Bundle</v>
      </c>
    </row>
    <row r="1088" spans="1:3" x14ac:dyDescent="0.25">
      <c r="A1088" s="326" t="s">
        <v>5342</v>
      </c>
      <c r="B1088" s="9">
        <f t="shared" si="74"/>
        <v>60</v>
      </c>
      <c r="C1088" s="9" t="str">
        <f t="shared" si="75"/>
        <v>Product Bundle</v>
      </c>
    </row>
    <row r="1089" spans="1:3" x14ac:dyDescent="0.25">
      <c r="A1089" s="326" t="s">
        <v>5340</v>
      </c>
      <c r="B1089" s="9">
        <f t="shared" si="74"/>
        <v>0</v>
      </c>
      <c r="C1089" s="9" t="str">
        <f t="shared" si="75"/>
        <v>Product Bundle</v>
      </c>
    </row>
    <row r="1090" spans="1:3" x14ac:dyDescent="0.25">
      <c r="A1090" s="326" t="s">
        <v>5344</v>
      </c>
      <c r="B1090" s="9">
        <f t="shared" si="74"/>
        <v>135</v>
      </c>
      <c r="C1090" s="9" t="str">
        <f t="shared" si="75"/>
        <v>Product Bundle</v>
      </c>
    </row>
    <row r="1091" spans="1:3" x14ac:dyDescent="0.25">
      <c r="A1091" s="326" t="s">
        <v>5348</v>
      </c>
      <c r="B1091" s="9">
        <f t="shared" si="74"/>
        <v>75</v>
      </c>
      <c r="C1091" s="9" t="str">
        <f t="shared" si="75"/>
        <v>Product Bundle</v>
      </c>
    </row>
    <row r="1092" spans="1:3" x14ac:dyDescent="0.25">
      <c r="A1092" s="326" t="s">
        <v>5347</v>
      </c>
      <c r="B1092" s="9">
        <f t="shared" si="74"/>
        <v>75</v>
      </c>
      <c r="C1092" s="9" t="str">
        <f t="shared" si="75"/>
        <v>Product Bundle</v>
      </c>
    </row>
    <row r="1093" spans="1:3" x14ac:dyDescent="0.25">
      <c r="A1093" s="326" t="s">
        <v>5353</v>
      </c>
      <c r="B1093" s="9">
        <f t="shared" si="74"/>
        <v>105</v>
      </c>
      <c r="C1093" s="9" t="str">
        <f t="shared" si="75"/>
        <v>Product Bundle</v>
      </c>
    </row>
    <row r="1094" spans="1:3" x14ac:dyDescent="0.25">
      <c r="A1094" s="326" t="s">
        <v>5357</v>
      </c>
      <c r="B1094" s="9">
        <f t="shared" si="74"/>
        <v>60</v>
      </c>
      <c r="C1094" s="9" t="str">
        <f t="shared" si="75"/>
        <v>Product Bundle</v>
      </c>
    </row>
    <row r="1095" spans="1:3" x14ac:dyDescent="0.25">
      <c r="A1095" s="326" t="s">
        <v>5356</v>
      </c>
      <c r="B1095" s="9">
        <f t="shared" si="74"/>
        <v>150</v>
      </c>
      <c r="C1095" s="9" t="str">
        <f t="shared" si="75"/>
        <v>Product Bundle</v>
      </c>
    </row>
    <row r="1096" spans="1:3" x14ac:dyDescent="0.25">
      <c r="A1096" s="326" t="s">
        <v>5358</v>
      </c>
      <c r="B1096" s="9">
        <f t="shared" si="74"/>
        <v>60</v>
      </c>
      <c r="C1096" s="9" t="str">
        <f t="shared" si="75"/>
        <v>Product Bundle</v>
      </c>
    </row>
    <row r="1097" spans="1:3" x14ac:dyDescent="0.25">
      <c r="A1097" s="326" t="s">
        <v>5345</v>
      </c>
      <c r="B1097" s="9">
        <f t="shared" si="74"/>
        <v>0</v>
      </c>
      <c r="C1097" s="9" t="str">
        <f t="shared" si="75"/>
        <v>Product Bundle</v>
      </c>
    </row>
    <row r="1098" spans="1:3" x14ac:dyDescent="0.25">
      <c r="A1098" s="326" t="s">
        <v>5346</v>
      </c>
      <c r="B1098" s="9">
        <f t="shared" si="74"/>
        <v>135</v>
      </c>
      <c r="C1098" s="9" t="str">
        <f t="shared" si="75"/>
        <v>Product Bundle</v>
      </c>
    </row>
    <row r="1099" spans="1:3" x14ac:dyDescent="0.25">
      <c r="A1099" s="326" t="s">
        <v>5350</v>
      </c>
      <c r="B1099" s="9">
        <f t="shared" si="74"/>
        <v>75</v>
      </c>
      <c r="C1099" s="9" t="str">
        <f t="shared" si="75"/>
        <v>Product Bundle</v>
      </c>
    </row>
    <row r="1100" spans="1:3" x14ac:dyDescent="0.25">
      <c r="A1100" s="326" t="s">
        <v>5349</v>
      </c>
      <c r="B1100" s="9">
        <f t="shared" si="74"/>
        <v>0</v>
      </c>
      <c r="C1100" s="9" t="str">
        <f t="shared" si="75"/>
        <v>Product Bundle</v>
      </c>
    </row>
    <row r="1101" spans="1:3" x14ac:dyDescent="0.25">
      <c r="A1101" s="326" t="s">
        <v>5351</v>
      </c>
      <c r="B1101" s="9">
        <f t="shared" si="74"/>
        <v>75</v>
      </c>
      <c r="C1101" s="9" t="str">
        <f t="shared" si="75"/>
        <v>Product Bundle</v>
      </c>
    </row>
    <row r="1102" spans="1:3" x14ac:dyDescent="0.25">
      <c r="A1102" s="326" t="s">
        <v>5352</v>
      </c>
      <c r="B1102" s="9">
        <f t="shared" si="74"/>
        <v>195</v>
      </c>
      <c r="C1102" s="9" t="str">
        <f t="shared" si="75"/>
        <v>Product Bundle</v>
      </c>
    </row>
    <row r="1103" spans="1:3" x14ac:dyDescent="0.25">
      <c r="A1103" s="326" t="s">
        <v>5355</v>
      </c>
      <c r="B1103" s="9">
        <f t="shared" si="74"/>
        <v>0</v>
      </c>
      <c r="C1103" s="9" t="str">
        <f t="shared" si="75"/>
        <v>Product Bundle</v>
      </c>
    </row>
    <row r="1104" spans="1:3" x14ac:dyDescent="0.25">
      <c r="A1104" s="326" t="s">
        <v>5354</v>
      </c>
      <c r="B1104" s="9">
        <f t="shared" si="74"/>
        <v>105</v>
      </c>
      <c r="C1104" s="9" t="str">
        <f t="shared" si="75"/>
        <v>Product Bundle</v>
      </c>
    </row>
    <row r="1105" spans="1:3" x14ac:dyDescent="0.25">
      <c r="A1105" s="326" t="s">
        <v>5360</v>
      </c>
      <c r="B1105" s="9">
        <f t="shared" si="74"/>
        <v>60</v>
      </c>
      <c r="C1105" s="9" t="str">
        <f t="shared" si="75"/>
        <v>Product Bundle</v>
      </c>
    </row>
    <row r="1106" spans="1:3" x14ac:dyDescent="0.25">
      <c r="A1106" s="326" t="s">
        <v>5362</v>
      </c>
      <c r="B1106" s="9">
        <f t="shared" si="74"/>
        <v>0</v>
      </c>
      <c r="C1106" s="9" t="str">
        <f t="shared" si="75"/>
        <v>Product Bundle</v>
      </c>
    </row>
    <row r="1107" spans="1:3" x14ac:dyDescent="0.25">
      <c r="A1107" s="326" t="s">
        <v>5359</v>
      </c>
      <c r="B1107" s="9">
        <f t="shared" si="74"/>
        <v>150</v>
      </c>
      <c r="C1107" s="9" t="str">
        <f t="shared" si="75"/>
        <v>Product Bundle</v>
      </c>
    </row>
    <row r="1108" spans="1:3" x14ac:dyDescent="0.25">
      <c r="A1108" s="326" t="s">
        <v>5361</v>
      </c>
      <c r="B1108" s="9">
        <f t="shared" si="74"/>
        <v>60</v>
      </c>
      <c r="C1108" s="9" t="str">
        <f t="shared" si="75"/>
        <v>Product Bundle</v>
      </c>
    </row>
    <row r="1109" spans="1:3" x14ac:dyDescent="0.25">
      <c r="A1109" s="359" t="s">
        <v>5440</v>
      </c>
      <c r="B1109" s="9">
        <f t="shared" si="74"/>
        <v>45</v>
      </c>
      <c r="C1109" s="9" t="str">
        <f t="shared" si="75"/>
        <v>Product Bundle</v>
      </c>
    </row>
    <row r="1110" spans="1:3" x14ac:dyDescent="0.25">
      <c r="A1110" s="359" t="s">
        <v>5441</v>
      </c>
      <c r="B1110" s="9">
        <f t="shared" si="74"/>
        <v>90</v>
      </c>
      <c r="C1110" s="9" t="str">
        <f t="shared" si="75"/>
        <v>Product Bundle</v>
      </c>
    </row>
    <row r="1111" spans="1:3" x14ac:dyDescent="0.25">
      <c r="A1111" s="359" t="s">
        <v>5442</v>
      </c>
      <c r="B1111" s="9">
        <f t="shared" si="74"/>
        <v>60</v>
      </c>
      <c r="C1111" s="9" t="str">
        <f t="shared" si="75"/>
        <v>Product Bundle</v>
      </c>
    </row>
    <row r="1112" spans="1:3" x14ac:dyDescent="0.25">
      <c r="A1112" s="359" t="s">
        <v>5443</v>
      </c>
      <c r="B1112" s="9">
        <f t="shared" si="74"/>
        <v>195</v>
      </c>
      <c r="C1112" s="9" t="str">
        <f t="shared" si="75"/>
        <v>Product Bundle</v>
      </c>
    </row>
    <row r="1113" spans="1:3" x14ac:dyDescent="0.25">
      <c r="A1113" s="15" t="s">
        <v>3690</v>
      </c>
      <c r="B1113" s="9">
        <f t="shared" ref="B1113:B1117" si="76">VLOOKUP(A1113,masterdata,7,0)</f>
        <v>10</v>
      </c>
      <c r="C1113" s="9" t="str">
        <f t="shared" ref="C1113:C1117" si="77">VLOOKUP(A1113,masterdata,30,0)</f>
        <v>Product</v>
      </c>
    </row>
    <row r="1114" spans="1:3" x14ac:dyDescent="0.25">
      <c r="A1114" s="15" t="s">
        <v>5297</v>
      </c>
      <c r="B1114" s="9">
        <f t="shared" si="76"/>
        <v>7.5</v>
      </c>
      <c r="C1114" s="9" t="str">
        <f t="shared" si="77"/>
        <v>Product</v>
      </c>
    </row>
    <row r="1115" spans="1:3" x14ac:dyDescent="0.25">
      <c r="A1115" s="15" t="s">
        <v>5298</v>
      </c>
      <c r="B1115" s="9">
        <f t="shared" si="76"/>
        <v>7.5</v>
      </c>
      <c r="C1115" s="9" t="str">
        <f t="shared" si="77"/>
        <v>Product</v>
      </c>
    </row>
    <row r="1116" spans="1:3" x14ac:dyDescent="0.25">
      <c r="A1116" s="302" t="s">
        <v>5299</v>
      </c>
      <c r="B1116" s="9">
        <f t="shared" si="76"/>
        <v>7.5</v>
      </c>
      <c r="C1116" s="9" t="str">
        <f t="shared" si="77"/>
        <v>Product</v>
      </c>
    </row>
    <row r="1117" spans="1:3" x14ac:dyDescent="0.25">
      <c r="A1117" s="302" t="s">
        <v>5300</v>
      </c>
      <c r="B1117" s="9">
        <f t="shared" si="76"/>
        <v>7.5</v>
      </c>
      <c r="C1117" s="9" t="str">
        <f t="shared" si="77"/>
        <v>Product</v>
      </c>
    </row>
  </sheetData>
  <autoFilter ref="A1:C1117"/>
  <conditionalFormatting sqref="A1069">
    <cfRule type="duplicateValues" dxfId="125" priority="42"/>
  </conditionalFormatting>
  <conditionalFormatting sqref="A1069">
    <cfRule type="duplicateValues" dxfId="124" priority="41"/>
  </conditionalFormatting>
  <conditionalFormatting sqref="A1070:A1073">
    <cfRule type="duplicateValues" dxfId="123" priority="40"/>
  </conditionalFormatting>
  <conditionalFormatting sqref="A1065:A1066">
    <cfRule type="duplicateValues" dxfId="122" priority="38"/>
  </conditionalFormatting>
  <conditionalFormatting sqref="A1065:A1066">
    <cfRule type="duplicateValues" dxfId="121" priority="37"/>
  </conditionalFormatting>
  <conditionalFormatting sqref="A1067:A1068">
    <cfRule type="duplicateValues" dxfId="120" priority="26"/>
  </conditionalFormatting>
  <conditionalFormatting sqref="A1067:A1068">
    <cfRule type="duplicateValues" dxfId="119" priority="27"/>
  </conditionalFormatting>
  <conditionalFormatting sqref="A1067:A1068">
    <cfRule type="duplicateValues" dxfId="118" priority="28"/>
    <cfRule type="duplicateValues" dxfId="117" priority="29"/>
  </conditionalFormatting>
  <conditionalFormatting sqref="A1067:A1068">
    <cfRule type="duplicateValues" dxfId="116" priority="30"/>
    <cfRule type="duplicateValues" dxfId="115" priority="31"/>
    <cfRule type="duplicateValues" dxfId="114" priority="32"/>
    <cfRule type="duplicateValues" dxfId="113" priority="33"/>
  </conditionalFormatting>
  <conditionalFormatting sqref="A1067:A1068">
    <cfRule type="duplicateValues" dxfId="112" priority="34"/>
  </conditionalFormatting>
  <conditionalFormatting sqref="A1067:A1068">
    <cfRule type="duplicateValues" dxfId="111" priority="35"/>
  </conditionalFormatting>
  <conditionalFormatting sqref="A1067:A1068">
    <cfRule type="duplicateValues" dxfId="110" priority="25"/>
  </conditionalFormatting>
  <conditionalFormatting sqref="A1067:A1068">
    <cfRule type="duplicateValues" dxfId="109" priority="36"/>
  </conditionalFormatting>
  <conditionalFormatting sqref="A1067:A1068">
    <cfRule type="duplicateValues" dxfId="108" priority="24"/>
  </conditionalFormatting>
  <conditionalFormatting sqref="A1064">
    <cfRule type="duplicateValues" dxfId="107" priority="22"/>
  </conditionalFormatting>
  <conditionalFormatting sqref="A1064">
    <cfRule type="duplicateValues" dxfId="106" priority="23"/>
  </conditionalFormatting>
  <conditionalFormatting sqref="A1075:A1108">
    <cfRule type="duplicateValues" dxfId="105" priority="20"/>
  </conditionalFormatting>
  <conditionalFormatting sqref="A1074">
    <cfRule type="duplicateValues" dxfId="104" priority="18"/>
  </conditionalFormatting>
  <conditionalFormatting sqref="A1074">
    <cfRule type="duplicateValues" dxfId="103" priority="19"/>
  </conditionalFormatting>
  <conditionalFormatting sqref="A1075:A1108">
    <cfRule type="duplicateValues" dxfId="102" priority="21"/>
  </conditionalFormatting>
  <conditionalFormatting sqref="A1113">
    <cfRule type="duplicateValues" dxfId="101" priority="16"/>
  </conditionalFormatting>
  <conditionalFormatting sqref="A1113">
    <cfRule type="duplicateValues" dxfId="100" priority="17"/>
  </conditionalFormatting>
  <conditionalFormatting sqref="A1114:A1115">
    <cfRule type="duplicateValues" dxfId="99" priority="15"/>
  </conditionalFormatting>
  <conditionalFormatting sqref="A1114:A1115">
    <cfRule type="duplicateValues" dxfId="98" priority="14"/>
  </conditionalFormatting>
  <conditionalFormatting sqref="A1116:A1117">
    <cfRule type="duplicateValues" dxfId="97" priority="3"/>
  </conditionalFormatting>
  <conditionalFormatting sqref="A1116:A1117">
    <cfRule type="duplicateValues" dxfId="96" priority="4"/>
  </conditionalFormatting>
  <conditionalFormatting sqref="A1116:A1117">
    <cfRule type="duplicateValues" dxfId="95" priority="5"/>
    <cfRule type="duplicateValues" dxfId="94" priority="6"/>
  </conditionalFormatting>
  <conditionalFormatting sqref="A1116:A1117">
    <cfRule type="duplicateValues" dxfId="93" priority="7"/>
    <cfRule type="duplicateValues" dxfId="92" priority="8"/>
    <cfRule type="duplicateValues" dxfId="91" priority="9"/>
    <cfRule type="duplicateValues" dxfId="90" priority="10"/>
  </conditionalFormatting>
  <conditionalFormatting sqref="A1116:A1117">
    <cfRule type="duplicateValues" dxfId="89" priority="11"/>
  </conditionalFormatting>
  <conditionalFormatting sqref="A1116:A1117">
    <cfRule type="duplicateValues" dxfId="88" priority="12"/>
  </conditionalFormatting>
  <conditionalFormatting sqref="A1116:A1117">
    <cfRule type="duplicateValues" dxfId="87" priority="2"/>
  </conditionalFormatting>
  <conditionalFormatting sqref="A1116:A1117">
    <cfRule type="duplicateValues" dxfId="86" priority="13"/>
  </conditionalFormatting>
  <conditionalFormatting sqref="A1116:A1117">
    <cfRule type="duplicateValues" dxfId="85" priority="1"/>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1117"/>
  <sheetViews>
    <sheetView zoomScale="90" zoomScaleNormal="90" workbookViewId="0">
      <pane ySplit="1" topLeftCell="A625" activePane="bottomLeft" state="frozen"/>
      <selection pane="bottomLeft" activeCell="A635" sqref="A635"/>
    </sheetView>
  </sheetViews>
  <sheetFormatPr defaultRowHeight="15" x14ac:dyDescent="0.25"/>
  <cols>
    <col min="1" max="1" width="28.7109375" style="9" bestFit="1" customWidth="1"/>
    <col min="2" max="2" width="17" bestFit="1" customWidth="1"/>
  </cols>
  <sheetData>
    <row r="1" spans="1:2" x14ac:dyDescent="0.25">
      <c r="A1" s="9" t="s">
        <v>3295</v>
      </c>
      <c r="B1" t="s">
        <v>3364</v>
      </c>
    </row>
    <row r="2" spans="1:2" x14ac:dyDescent="0.25">
      <c r="A2" s="211" t="s">
        <v>926</v>
      </c>
      <c r="B2">
        <f t="shared" ref="B2:B64" si="0">VLOOKUP(A2,masterdata,7,0)</f>
        <v>7.5</v>
      </c>
    </row>
    <row r="3" spans="1:2" x14ac:dyDescent="0.25">
      <c r="A3" s="211" t="s">
        <v>2377</v>
      </c>
      <c r="B3" s="9">
        <f t="shared" si="0"/>
        <v>7.5</v>
      </c>
    </row>
    <row r="4" spans="1:2" x14ac:dyDescent="0.25">
      <c r="A4" s="211" t="s">
        <v>601</v>
      </c>
      <c r="B4" s="9">
        <f t="shared" si="0"/>
        <v>6</v>
      </c>
    </row>
    <row r="5" spans="1:2" x14ac:dyDescent="0.25">
      <c r="A5" s="211" t="s">
        <v>730</v>
      </c>
      <c r="B5" s="9">
        <f t="shared" si="0"/>
        <v>75</v>
      </c>
    </row>
    <row r="6" spans="1:2" x14ac:dyDescent="0.25">
      <c r="A6" s="211" t="s">
        <v>3170</v>
      </c>
      <c r="B6" s="9">
        <f t="shared" si="0"/>
        <v>7.5</v>
      </c>
    </row>
    <row r="7" spans="1:2" x14ac:dyDescent="0.25">
      <c r="A7" s="211" t="s">
        <v>344</v>
      </c>
      <c r="B7" s="9">
        <f t="shared" si="0"/>
        <v>7.5</v>
      </c>
    </row>
    <row r="8" spans="1:2" x14ac:dyDescent="0.25">
      <c r="A8" s="211" t="s">
        <v>208</v>
      </c>
      <c r="B8" s="9">
        <f t="shared" si="0"/>
        <v>0</v>
      </c>
    </row>
    <row r="9" spans="1:2" x14ac:dyDescent="0.25">
      <c r="A9" s="211" t="s">
        <v>209</v>
      </c>
      <c r="B9" s="9">
        <f t="shared" si="0"/>
        <v>0</v>
      </c>
    </row>
    <row r="10" spans="1:2" x14ac:dyDescent="0.25">
      <c r="A10" s="211" t="s">
        <v>210</v>
      </c>
      <c r="B10" s="9">
        <f t="shared" si="0"/>
        <v>0</v>
      </c>
    </row>
    <row r="11" spans="1:2" x14ac:dyDescent="0.25">
      <c r="A11" s="211" t="s">
        <v>583</v>
      </c>
      <c r="B11" s="9">
        <f t="shared" si="0"/>
        <v>6</v>
      </c>
    </row>
    <row r="12" spans="1:2" x14ac:dyDescent="0.25">
      <c r="A12" s="211" t="s">
        <v>3196</v>
      </c>
      <c r="B12" s="9">
        <f t="shared" si="0"/>
        <v>0</v>
      </c>
    </row>
    <row r="13" spans="1:2" x14ac:dyDescent="0.25">
      <c r="A13" s="211" t="s">
        <v>2370</v>
      </c>
      <c r="B13" s="9">
        <f t="shared" si="0"/>
        <v>15</v>
      </c>
    </row>
    <row r="14" spans="1:2" x14ac:dyDescent="0.25">
      <c r="A14" s="211" t="s">
        <v>2131</v>
      </c>
      <c r="B14" s="9">
        <f t="shared" si="0"/>
        <v>0</v>
      </c>
    </row>
    <row r="15" spans="1:2" x14ac:dyDescent="0.25">
      <c r="A15" s="211" t="s">
        <v>234</v>
      </c>
      <c r="B15" s="9">
        <f t="shared" si="0"/>
        <v>30</v>
      </c>
    </row>
    <row r="16" spans="1:2" x14ac:dyDescent="0.25">
      <c r="A16" s="211" t="s">
        <v>3120</v>
      </c>
      <c r="B16" s="9">
        <f t="shared" si="0"/>
        <v>75</v>
      </c>
    </row>
    <row r="17" spans="1:2" x14ac:dyDescent="0.25">
      <c r="A17" s="211" t="s">
        <v>3539</v>
      </c>
      <c r="B17" s="9">
        <f t="shared" si="0"/>
        <v>0</v>
      </c>
    </row>
    <row r="18" spans="1:2" x14ac:dyDescent="0.25">
      <c r="A18" s="211" t="s">
        <v>87</v>
      </c>
      <c r="B18" s="9">
        <f t="shared" si="0"/>
        <v>0</v>
      </c>
    </row>
    <row r="19" spans="1:2" x14ac:dyDescent="0.25">
      <c r="A19" s="211" t="s">
        <v>2283</v>
      </c>
      <c r="B19" s="9">
        <f t="shared" si="0"/>
        <v>60</v>
      </c>
    </row>
    <row r="20" spans="1:2" x14ac:dyDescent="0.25">
      <c r="A20" s="211" t="s">
        <v>2282</v>
      </c>
      <c r="B20" s="9">
        <f t="shared" si="0"/>
        <v>60</v>
      </c>
    </row>
    <row r="21" spans="1:2" x14ac:dyDescent="0.25">
      <c r="A21" s="211" t="s">
        <v>3212</v>
      </c>
      <c r="B21" s="9">
        <f t="shared" si="0"/>
        <v>0</v>
      </c>
    </row>
    <row r="22" spans="1:2" x14ac:dyDescent="0.25">
      <c r="A22" s="211" t="s">
        <v>2380</v>
      </c>
      <c r="B22" s="9">
        <f t="shared" si="0"/>
        <v>7.5</v>
      </c>
    </row>
    <row r="23" spans="1:2" x14ac:dyDescent="0.25">
      <c r="A23" s="211" t="s">
        <v>51</v>
      </c>
      <c r="B23" s="9">
        <f t="shared" si="0"/>
        <v>7.5</v>
      </c>
    </row>
    <row r="24" spans="1:2" x14ac:dyDescent="0.25">
      <c r="A24" s="211" t="s">
        <v>50</v>
      </c>
      <c r="B24" s="9">
        <f t="shared" si="0"/>
        <v>7.5</v>
      </c>
    </row>
    <row r="25" spans="1:2" x14ac:dyDescent="0.25">
      <c r="A25" s="211" t="s">
        <v>2293</v>
      </c>
      <c r="B25" s="9">
        <f t="shared" si="0"/>
        <v>7.5</v>
      </c>
    </row>
    <row r="26" spans="1:2" x14ac:dyDescent="0.25">
      <c r="A26" s="211" t="s">
        <v>49</v>
      </c>
      <c r="B26" s="9">
        <f t="shared" si="0"/>
        <v>7.5</v>
      </c>
    </row>
    <row r="27" spans="1:2" x14ac:dyDescent="0.25">
      <c r="A27" s="211" t="s">
        <v>48</v>
      </c>
      <c r="B27" s="9">
        <f t="shared" si="0"/>
        <v>7.5</v>
      </c>
    </row>
    <row r="28" spans="1:2" x14ac:dyDescent="0.25">
      <c r="A28" s="211" t="s">
        <v>47</v>
      </c>
      <c r="B28" s="9">
        <f t="shared" si="0"/>
        <v>7.5</v>
      </c>
    </row>
    <row r="29" spans="1:2" x14ac:dyDescent="0.25">
      <c r="A29" s="211" t="s">
        <v>46</v>
      </c>
      <c r="B29" s="9">
        <f t="shared" si="0"/>
        <v>7.5</v>
      </c>
    </row>
    <row r="30" spans="1:2" x14ac:dyDescent="0.25">
      <c r="A30" s="211" t="s">
        <v>45</v>
      </c>
      <c r="B30" s="9">
        <f t="shared" si="0"/>
        <v>7.5</v>
      </c>
    </row>
    <row r="31" spans="1:2" x14ac:dyDescent="0.25">
      <c r="A31" s="211" t="s">
        <v>44</v>
      </c>
      <c r="B31" s="9">
        <f t="shared" si="0"/>
        <v>7.5</v>
      </c>
    </row>
    <row r="32" spans="1:2" x14ac:dyDescent="0.25">
      <c r="A32" s="211" t="s">
        <v>3802</v>
      </c>
      <c r="B32" s="9">
        <f t="shared" si="0"/>
        <v>0</v>
      </c>
    </row>
    <row r="33" spans="1:2" x14ac:dyDescent="0.25">
      <c r="A33" s="211" t="s">
        <v>3172</v>
      </c>
      <c r="B33" s="9">
        <f t="shared" si="0"/>
        <v>0</v>
      </c>
    </row>
    <row r="34" spans="1:2" x14ac:dyDescent="0.25">
      <c r="A34" s="211" t="s">
        <v>340</v>
      </c>
      <c r="B34" s="9">
        <f t="shared" si="0"/>
        <v>0</v>
      </c>
    </row>
    <row r="35" spans="1:2" x14ac:dyDescent="0.25">
      <c r="A35" s="211" t="s">
        <v>3</v>
      </c>
      <c r="B35" s="9">
        <f t="shared" si="0"/>
        <v>90</v>
      </c>
    </row>
    <row r="36" spans="1:2" x14ac:dyDescent="0.25">
      <c r="A36" s="211" t="s">
        <v>2527</v>
      </c>
      <c r="B36" s="9">
        <f t="shared" si="0"/>
        <v>0</v>
      </c>
    </row>
    <row r="37" spans="1:2" x14ac:dyDescent="0.25">
      <c r="A37" s="211" t="s">
        <v>2533</v>
      </c>
      <c r="B37" s="9">
        <f t="shared" si="0"/>
        <v>0</v>
      </c>
    </row>
    <row r="38" spans="1:2" x14ac:dyDescent="0.25">
      <c r="A38" s="211" t="s">
        <v>3082</v>
      </c>
      <c r="B38" s="9">
        <f t="shared" si="0"/>
        <v>90</v>
      </c>
    </row>
    <row r="39" spans="1:2" x14ac:dyDescent="0.25">
      <c r="A39" s="211" t="s">
        <v>3093</v>
      </c>
      <c r="B39" s="9">
        <f t="shared" si="0"/>
        <v>195</v>
      </c>
    </row>
    <row r="40" spans="1:2" x14ac:dyDescent="0.25">
      <c r="A40" s="211" t="s">
        <v>3086</v>
      </c>
      <c r="B40" s="9">
        <f t="shared" si="0"/>
        <v>150</v>
      </c>
    </row>
    <row r="41" spans="1:2" x14ac:dyDescent="0.25">
      <c r="A41" s="211" t="s">
        <v>3081</v>
      </c>
      <c r="B41" s="9">
        <f t="shared" si="0"/>
        <v>150</v>
      </c>
    </row>
    <row r="42" spans="1:2" x14ac:dyDescent="0.25">
      <c r="A42" s="211" t="s">
        <v>3089</v>
      </c>
      <c r="B42" s="9">
        <f t="shared" si="0"/>
        <v>285</v>
      </c>
    </row>
    <row r="43" spans="1:2" x14ac:dyDescent="0.25">
      <c r="A43" s="211" t="s">
        <v>3085</v>
      </c>
      <c r="B43" s="9">
        <f t="shared" si="0"/>
        <v>195</v>
      </c>
    </row>
    <row r="44" spans="1:2" x14ac:dyDescent="0.25">
      <c r="A44" s="211" t="s">
        <v>3083</v>
      </c>
      <c r="B44" s="9">
        <f t="shared" si="0"/>
        <v>90</v>
      </c>
    </row>
    <row r="45" spans="1:2" x14ac:dyDescent="0.25">
      <c r="A45" s="211" t="s">
        <v>3095</v>
      </c>
      <c r="B45" s="9">
        <f t="shared" si="0"/>
        <v>270</v>
      </c>
    </row>
    <row r="46" spans="1:2" x14ac:dyDescent="0.25">
      <c r="A46" s="211" t="s">
        <v>3087</v>
      </c>
      <c r="B46" s="9">
        <f t="shared" si="0"/>
        <v>150</v>
      </c>
    </row>
    <row r="47" spans="1:2" x14ac:dyDescent="0.25">
      <c r="A47" s="211" t="s">
        <v>3169</v>
      </c>
      <c r="B47" s="9">
        <f t="shared" si="0"/>
        <v>0</v>
      </c>
    </row>
    <row r="48" spans="1:2" x14ac:dyDescent="0.25">
      <c r="A48" s="211" t="s">
        <v>3194</v>
      </c>
      <c r="B48" s="9">
        <f t="shared" si="0"/>
        <v>0</v>
      </c>
    </row>
    <row r="49" spans="1:2" x14ac:dyDescent="0.25">
      <c r="A49" s="211" t="s">
        <v>898</v>
      </c>
      <c r="B49" s="9">
        <f t="shared" si="0"/>
        <v>90</v>
      </c>
    </row>
    <row r="50" spans="1:2" x14ac:dyDescent="0.25">
      <c r="A50" s="211" t="s">
        <v>896</v>
      </c>
      <c r="B50" s="9">
        <f t="shared" si="0"/>
        <v>90</v>
      </c>
    </row>
    <row r="51" spans="1:2" x14ac:dyDescent="0.25">
      <c r="A51" s="211" t="s">
        <v>212</v>
      </c>
      <c r="B51" s="9">
        <f t="shared" si="0"/>
        <v>90</v>
      </c>
    </row>
    <row r="52" spans="1:2" x14ac:dyDescent="0.25">
      <c r="A52" s="211" t="s">
        <v>2104</v>
      </c>
      <c r="B52" s="9">
        <f t="shared" si="0"/>
        <v>7.5</v>
      </c>
    </row>
    <row r="53" spans="1:2" x14ac:dyDescent="0.25">
      <c r="A53" s="211" t="s">
        <v>258</v>
      </c>
      <c r="B53" s="9">
        <f t="shared" si="0"/>
        <v>0</v>
      </c>
    </row>
    <row r="54" spans="1:2" x14ac:dyDescent="0.25">
      <c r="A54" s="211" t="s">
        <v>2570</v>
      </c>
      <c r="B54" s="9">
        <f t="shared" si="0"/>
        <v>0</v>
      </c>
    </row>
    <row r="55" spans="1:2" x14ac:dyDescent="0.25">
      <c r="A55" s="211" t="s">
        <v>2565</v>
      </c>
      <c r="B55" s="9">
        <f t="shared" si="0"/>
        <v>0</v>
      </c>
    </row>
    <row r="56" spans="1:2" x14ac:dyDescent="0.25">
      <c r="A56" s="211" t="s">
        <v>923</v>
      </c>
      <c r="B56" s="9">
        <f t="shared" si="0"/>
        <v>7.5</v>
      </c>
    </row>
    <row r="57" spans="1:2" x14ac:dyDescent="0.25">
      <c r="A57" s="211" t="s">
        <v>3210</v>
      </c>
      <c r="B57" s="9">
        <f t="shared" si="0"/>
        <v>0</v>
      </c>
    </row>
    <row r="58" spans="1:2" x14ac:dyDescent="0.25">
      <c r="A58" s="211" t="s">
        <v>3208</v>
      </c>
      <c r="B58" s="9">
        <f t="shared" si="0"/>
        <v>0</v>
      </c>
    </row>
    <row r="59" spans="1:2" x14ac:dyDescent="0.25">
      <c r="A59" s="211" t="s">
        <v>3206</v>
      </c>
      <c r="B59" s="9">
        <f t="shared" si="0"/>
        <v>0</v>
      </c>
    </row>
    <row r="60" spans="1:2" x14ac:dyDescent="0.25">
      <c r="A60" s="211" t="s">
        <v>3202</v>
      </c>
      <c r="B60" s="9">
        <f t="shared" si="0"/>
        <v>0</v>
      </c>
    </row>
    <row r="61" spans="1:2" x14ac:dyDescent="0.25">
      <c r="A61" s="211" t="s">
        <v>979</v>
      </c>
      <c r="B61" s="9">
        <f t="shared" si="0"/>
        <v>0</v>
      </c>
    </row>
    <row r="62" spans="1:2" x14ac:dyDescent="0.25">
      <c r="A62" s="211" t="s">
        <v>2585</v>
      </c>
      <c r="B62" s="9">
        <f t="shared" si="0"/>
        <v>0</v>
      </c>
    </row>
    <row r="63" spans="1:2" x14ac:dyDescent="0.25">
      <c r="A63" s="211" t="s">
        <v>614</v>
      </c>
      <c r="B63" s="9">
        <f t="shared" si="0"/>
        <v>6</v>
      </c>
    </row>
    <row r="64" spans="1:2" x14ac:dyDescent="0.25">
      <c r="A64" s="211" t="s">
        <v>725</v>
      </c>
      <c r="B64" s="9">
        <f t="shared" si="0"/>
        <v>90</v>
      </c>
    </row>
    <row r="65" spans="1:2" x14ac:dyDescent="0.25">
      <c r="A65" s="211" t="s">
        <v>3341</v>
      </c>
      <c r="B65" s="9">
        <f t="shared" ref="B65:B128" si="1">VLOOKUP(A65,masterdata,7,0)</f>
        <v>90</v>
      </c>
    </row>
    <row r="66" spans="1:2" x14ac:dyDescent="0.25">
      <c r="A66" s="211" t="s">
        <v>3346</v>
      </c>
      <c r="B66" s="9">
        <f t="shared" si="1"/>
        <v>135</v>
      </c>
    </row>
    <row r="67" spans="1:2" x14ac:dyDescent="0.25">
      <c r="A67" s="211" t="s">
        <v>3340</v>
      </c>
      <c r="B67" s="9">
        <f t="shared" si="1"/>
        <v>135</v>
      </c>
    </row>
    <row r="68" spans="1:2" x14ac:dyDescent="0.25">
      <c r="A68" s="211" t="s">
        <v>729</v>
      </c>
      <c r="B68" s="9">
        <f t="shared" si="1"/>
        <v>135</v>
      </c>
    </row>
    <row r="69" spans="1:2" x14ac:dyDescent="0.25">
      <c r="A69" s="211" t="s">
        <v>727</v>
      </c>
      <c r="B69" s="9">
        <f t="shared" si="1"/>
        <v>180</v>
      </c>
    </row>
    <row r="70" spans="1:2" x14ac:dyDescent="0.25">
      <c r="A70" s="211" t="s">
        <v>403</v>
      </c>
      <c r="B70" s="9">
        <f t="shared" si="1"/>
        <v>30</v>
      </c>
    </row>
    <row r="71" spans="1:2" x14ac:dyDescent="0.25">
      <c r="A71" s="211" t="s">
        <v>853</v>
      </c>
      <c r="B71" s="9">
        <f t="shared" si="1"/>
        <v>90</v>
      </c>
    </row>
    <row r="72" spans="1:2" x14ac:dyDescent="0.25">
      <c r="A72" s="211" t="s">
        <v>290</v>
      </c>
      <c r="B72" s="9">
        <f t="shared" si="1"/>
        <v>90</v>
      </c>
    </row>
    <row r="73" spans="1:2" x14ac:dyDescent="0.25">
      <c r="A73" s="211" t="s">
        <v>3792</v>
      </c>
      <c r="B73" s="9">
        <f t="shared" si="1"/>
        <v>90</v>
      </c>
    </row>
    <row r="74" spans="1:2" x14ac:dyDescent="0.25">
      <c r="A74" s="211" t="s">
        <v>852</v>
      </c>
      <c r="B74" s="9">
        <f t="shared" si="1"/>
        <v>90</v>
      </c>
    </row>
    <row r="75" spans="1:2" x14ac:dyDescent="0.25">
      <c r="A75" s="211" t="s">
        <v>851</v>
      </c>
      <c r="B75" s="9">
        <f t="shared" si="1"/>
        <v>90</v>
      </c>
    </row>
    <row r="76" spans="1:2" x14ac:dyDescent="0.25">
      <c r="A76" s="211" t="s">
        <v>724</v>
      </c>
      <c r="B76" s="9">
        <f t="shared" si="1"/>
        <v>90</v>
      </c>
    </row>
    <row r="77" spans="1:2" x14ac:dyDescent="0.25">
      <c r="A77" s="211" t="s">
        <v>3347</v>
      </c>
      <c r="B77" s="9">
        <f t="shared" si="1"/>
        <v>90</v>
      </c>
    </row>
    <row r="78" spans="1:2" x14ac:dyDescent="0.25">
      <c r="A78" s="211" t="s">
        <v>3343</v>
      </c>
      <c r="B78" s="9">
        <f t="shared" si="1"/>
        <v>135</v>
      </c>
    </row>
    <row r="79" spans="1:2" x14ac:dyDescent="0.25">
      <c r="A79" s="211" t="s">
        <v>3344</v>
      </c>
      <c r="B79" s="9">
        <f t="shared" si="1"/>
        <v>135</v>
      </c>
    </row>
    <row r="80" spans="1:2" x14ac:dyDescent="0.25">
      <c r="A80" s="211" t="s">
        <v>728</v>
      </c>
      <c r="B80" s="9">
        <f t="shared" si="1"/>
        <v>135</v>
      </c>
    </row>
    <row r="81" spans="1:2" x14ac:dyDescent="0.25">
      <c r="A81" s="211" t="s">
        <v>726</v>
      </c>
      <c r="B81" s="9">
        <f t="shared" si="1"/>
        <v>180</v>
      </c>
    </row>
    <row r="82" spans="1:2" x14ac:dyDescent="0.25">
      <c r="A82" s="211" t="s">
        <v>293</v>
      </c>
      <c r="B82" s="9">
        <f t="shared" si="1"/>
        <v>120</v>
      </c>
    </row>
    <row r="83" spans="1:2" x14ac:dyDescent="0.25">
      <c r="A83" s="211" t="s">
        <v>3348</v>
      </c>
      <c r="B83" s="9">
        <f t="shared" si="1"/>
        <v>120</v>
      </c>
    </row>
    <row r="84" spans="1:2" x14ac:dyDescent="0.25">
      <c r="A84" s="211" t="s">
        <v>2756</v>
      </c>
      <c r="B84" s="9">
        <f t="shared" si="1"/>
        <v>0</v>
      </c>
    </row>
    <row r="85" spans="1:2" x14ac:dyDescent="0.25">
      <c r="A85" s="211" t="s">
        <v>3345</v>
      </c>
      <c r="B85" s="9">
        <f t="shared" si="1"/>
        <v>150</v>
      </c>
    </row>
    <row r="86" spans="1:2" x14ac:dyDescent="0.25">
      <c r="A86" s="211" t="s">
        <v>3342</v>
      </c>
      <c r="B86" s="9">
        <f t="shared" si="1"/>
        <v>150</v>
      </c>
    </row>
    <row r="87" spans="1:2" x14ac:dyDescent="0.25">
      <c r="A87" s="211" t="s">
        <v>295</v>
      </c>
      <c r="B87" s="9">
        <f t="shared" si="1"/>
        <v>150</v>
      </c>
    </row>
    <row r="88" spans="1:2" x14ac:dyDescent="0.25">
      <c r="A88" s="211" t="s">
        <v>298</v>
      </c>
      <c r="B88" s="9">
        <f t="shared" si="1"/>
        <v>195</v>
      </c>
    </row>
    <row r="89" spans="1:2" x14ac:dyDescent="0.25">
      <c r="A89" s="211" t="s">
        <v>2612</v>
      </c>
      <c r="B89" s="9">
        <f t="shared" si="1"/>
        <v>0</v>
      </c>
    </row>
    <row r="90" spans="1:2" x14ac:dyDescent="0.25">
      <c r="A90" s="211" t="s">
        <v>128</v>
      </c>
      <c r="B90" s="9">
        <f t="shared" si="1"/>
        <v>0</v>
      </c>
    </row>
    <row r="91" spans="1:2" x14ac:dyDescent="0.25">
      <c r="A91" s="211" t="s">
        <v>3549</v>
      </c>
      <c r="B91" s="9">
        <f t="shared" si="1"/>
        <v>0</v>
      </c>
    </row>
    <row r="92" spans="1:2" x14ac:dyDescent="0.25">
      <c r="A92" s="211" t="s">
        <v>269</v>
      </c>
      <c r="B92" s="9">
        <f t="shared" si="1"/>
        <v>90</v>
      </c>
    </row>
    <row r="93" spans="1:2" x14ac:dyDescent="0.25">
      <c r="A93" s="211" t="s">
        <v>267</v>
      </c>
      <c r="B93" s="9">
        <f t="shared" si="1"/>
        <v>90</v>
      </c>
    </row>
    <row r="94" spans="1:2" x14ac:dyDescent="0.25">
      <c r="A94" s="211" t="s">
        <v>265</v>
      </c>
      <c r="B94" s="9">
        <f t="shared" si="1"/>
        <v>150</v>
      </c>
    </row>
    <row r="95" spans="1:2" x14ac:dyDescent="0.25">
      <c r="A95" s="211" t="s">
        <v>256</v>
      </c>
      <c r="B95" s="9">
        <f t="shared" si="1"/>
        <v>90</v>
      </c>
    </row>
    <row r="96" spans="1:2" x14ac:dyDescent="0.25">
      <c r="A96" s="211" t="s">
        <v>237</v>
      </c>
      <c r="B96" s="9">
        <f t="shared" si="1"/>
        <v>90</v>
      </c>
    </row>
    <row r="97" spans="1:2" x14ac:dyDescent="0.25">
      <c r="A97" s="211" t="s">
        <v>236</v>
      </c>
      <c r="B97" s="9">
        <f t="shared" si="1"/>
        <v>90</v>
      </c>
    </row>
    <row r="98" spans="1:2" x14ac:dyDescent="0.25">
      <c r="A98" s="211" t="s">
        <v>241</v>
      </c>
      <c r="B98" s="9">
        <f t="shared" si="1"/>
        <v>150</v>
      </c>
    </row>
    <row r="99" spans="1:2" x14ac:dyDescent="0.25">
      <c r="A99" s="211" t="s">
        <v>245</v>
      </c>
      <c r="B99" s="9">
        <f t="shared" si="1"/>
        <v>150</v>
      </c>
    </row>
    <row r="100" spans="1:2" x14ac:dyDescent="0.25">
      <c r="A100" s="211" t="s">
        <v>3533</v>
      </c>
      <c r="B100" s="9">
        <f t="shared" si="1"/>
        <v>150</v>
      </c>
    </row>
    <row r="101" spans="1:2" x14ac:dyDescent="0.25">
      <c r="A101" s="211" t="s">
        <v>288</v>
      </c>
      <c r="B101" s="9">
        <f t="shared" si="1"/>
        <v>240</v>
      </c>
    </row>
    <row r="102" spans="1:2" x14ac:dyDescent="0.25">
      <c r="A102" s="211" t="s">
        <v>263</v>
      </c>
      <c r="B102" s="9">
        <f t="shared" si="1"/>
        <v>150</v>
      </c>
    </row>
    <row r="103" spans="1:2" x14ac:dyDescent="0.25">
      <c r="A103" s="211" t="s">
        <v>254</v>
      </c>
      <c r="B103" s="9">
        <f t="shared" si="1"/>
        <v>90</v>
      </c>
    </row>
    <row r="104" spans="1:2" x14ac:dyDescent="0.25">
      <c r="A104" s="211" t="s">
        <v>287</v>
      </c>
      <c r="B104" s="9">
        <f t="shared" si="1"/>
        <v>210</v>
      </c>
    </row>
    <row r="105" spans="1:2" x14ac:dyDescent="0.25">
      <c r="A105" s="211" t="s">
        <v>223</v>
      </c>
      <c r="B105" s="9">
        <f t="shared" si="1"/>
        <v>90</v>
      </c>
    </row>
    <row r="106" spans="1:2" x14ac:dyDescent="0.25">
      <c r="A106" s="211" t="s">
        <v>220</v>
      </c>
      <c r="B106" s="9">
        <f t="shared" si="1"/>
        <v>90</v>
      </c>
    </row>
    <row r="107" spans="1:2" x14ac:dyDescent="0.25">
      <c r="A107" s="211" t="s">
        <v>261</v>
      </c>
      <c r="B107" s="9">
        <f t="shared" si="1"/>
        <v>150</v>
      </c>
    </row>
    <row r="108" spans="1:2" x14ac:dyDescent="0.25">
      <c r="A108" s="211" t="s">
        <v>253</v>
      </c>
      <c r="B108" s="9">
        <f t="shared" si="1"/>
        <v>90</v>
      </c>
    </row>
    <row r="109" spans="1:2" x14ac:dyDescent="0.25">
      <c r="A109" s="211" t="s">
        <v>274</v>
      </c>
      <c r="B109" s="9">
        <f t="shared" si="1"/>
        <v>210</v>
      </c>
    </row>
    <row r="110" spans="1:2" x14ac:dyDescent="0.25">
      <c r="A110" s="211" t="s">
        <v>217</v>
      </c>
      <c r="B110" s="9">
        <f t="shared" si="1"/>
        <v>90</v>
      </c>
    </row>
    <row r="111" spans="1:2" x14ac:dyDescent="0.25">
      <c r="A111" s="211" t="s">
        <v>233</v>
      </c>
      <c r="B111" s="9">
        <f t="shared" si="1"/>
        <v>90</v>
      </c>
    </row>
    <row r="112" spans="1:2" x14ac:dyDescent="0.25">
      <c r="A112" s="211" t="s">
        <v>228</v>
      </c>
      <c r="B112" s="9">
        <f t="shared" si="1"/>
        <v>90</v>
      </c>
    </row>
    <row r="113" spans="1:2" x14ac:dyDescent="0.25">
      <c r="A113" s="211" t="s">
        <v>262</v>
      </c>
      <c r="B113" s="9">
        <f t="shared" si="1"/>
        <v>210</v>
      </c>
    </row>
    <row r="114" spans="1:2" x14ac:dyDescent="0.25">
      <c r="A114" s="211" t="s">
        <v>275</v>
      </c>
      <c r="B114" s="9">
        <f t="shared" si="1"/>
        <v>240</v>
      </c>
    </row>
    <row r="115" spans="1:2" x14ac:dyDescent="0.25">
      <c r="A115" s="211" t="s">
        <v>3532</v>
      </c>
      <c r="B115" s="9">
        <f t="shared" si="1"/>
        <v>7.5</v>
      </c>
    </row>
    <row r="116" spans="1:2" x14ac:dyDescent="0.25">
      <c r="A116" s="211" t="s">
        <v>3071</v>
      </c>
      <c r="B116" s="9">
        <f t="shared" si="1"/>
        <v>0</v>
      </c>
    </row>
    <row r="117" spans="1:2" x14ac:dyDescent="0.25">
      <c r="A117" s="211" t="s">
        <v>3072</v>
      </c>
      <c r="B117" s="9">
        <f t="shared" si="1"/>
        <v>0</v>
      </c>
    </row>
    <row r="118" spans="1:2" x14ac:dyDescent="0.25">
      <c r="A118" s="211" t="s">
        <v>1041</v>
      </c>
      <c r="B118" s="9">
        <f t="shared" si="1"/>
        <v>7.5</v>
      </c>
    </row>
    <row r="119" spans="1:2" x14ac:dyDescent="0.25">
      <c r="A119" s="211" t="s">
        <v>1044</v>
      </c>
      <c r="B119" s="9">
        <f t="shared" si="1"/>
        <v>7.5</v>
      </c>
    </row>
    <row r="120" spans="1:2" x14ac:dyDescent="0.25">
      <c r="A120" s="211" t="s">
        <v>1048</v>
      </c>
      <c r="B120" s="9">
        <f t="shared" si="1"/>
        <v>7.5</v>
      </c>
    </row>
    <row r="121" spans="1:2" x14ac:dyDescent="0.25">
      <c r="A121" s="211" t="s">
        <v>1043</v>
      </c>
      <c r="B121" s="9">
        <f t="shared" si="1"/>
        <v>7.5</v>
      </c>
    </row>
    <row r="122" spans="1:2" x14ac:dyDescent="0.25">
      <c r="A122" s="211" t="s">
        <v>1050</v>
      </c>
      <c r="B122" s="9">
        <f t="shared" si="1"/>
        <v>7.5</v>
      </c>
    </row>
    <row r="123" spans="1:2" x14ac:dyDescent="0.25">
      <c r="A123" s="211" t="s">
        <v>1045</v>
      </c>
      <c r="B123" s="9">
        <f t="shared" si="1"/>
        <v>7.5</v>
      </c>
    </row>
    <row r="124" spans="1:2" x14ac:dyDescent="0.25">
      <c r="A124" s="211" t="s">
        <v>1042</v>
      </c>
      <c r="B124" s="9">
        <f t="shared" si="1"/>
        <v>7.5</v>
      </c>
    </row>
    <row r="125" spans="1:2" x14ac:dyDescent="0.25">
      <c r="A125" s="211" t="s">
        <v>3077</v>
      </c>
      <c r="B125" s="9">
        <f t="shared" si="1"/>
        <v>0</v>
      </c>
    </row>
    <row r="126" spans="1:2" x14ac:dyDescent="0.25">
      <c r="A126" s="211" t="s">
        <v>3076</v>
      </c>
      <c r="B126" s="9">
        <f t="shared" si="1"/>
        <v>0</v>
      </c>
    </row>
    <row r="127" spans="1:2" x14ac:dyDescent="0.25">
      <c r="A127" s="211" t="s">
        <v>3843</v>
      </c>
      <c r="B127" s="9">
        <f t="shared" si="1"/>
        <v>0</v>
      </c>
    </row>
    <row r="128" spans="1:2" x14ac:dyDescent="0.25">
      <c r="A128" s="211" t="s">
        <v>933</v>
      </c>
      <c r="B128" s="9">
        <f t="shared" si="1"/>
        <v>7.5</v>
      </c>
    </row>
    <row r="129" spans="1:2" x14ac:dyDescent="0.25">
      <c r="A129" s="211" t="s">
        <v>296</v>
      </c>
      <c r="B129" s="9">
        <f t="shared" ref="B129:B192" si="2">VLOOKUP(A129,masterdata,7,0)</f>
        <v>7.5</v>
      </c>
    </row>
    <row r="130" spans="1:2" x14ac:dyDescent="0.25">
      <c r="A130" s="211" t="s">
        <v>400</v>
      </c>
      <c r="B130" s="9">
        <f t="shared" si="2"/>
        <v>7.5</v>
      </c>
    </row>
    <row r="131" spans="1:2" x14ac:dyDescent="0.25">
      <c r="A131" s="211" t="s">
        <v>292</v>
      </c>
      <c r="B131" s="9">
        <f t="shared" si="2"/>
        <v>7.5</v>
      </c>
    </row>
    <row r="132" spans="1:2" x14ac:dyDescent="0.25">
      <c r="A132" s="211" t="s">
        <v>397</v>
      </c>
      <c r="B132" s="9">
        <f t="shared" si="2"/>
        <v>7.5</v>
      </c>
    </row>
    <row r="133" spans="1:2" x14ac:dyDescent="0.25">
      <c r="A133" s="211" t="s">
        <v>395</v>
      </c>
      <c r="B133" s="9">
        <f t="shared" si="2"/>
        <v>7.5</v>
      </c>
    </row>
    <row r="134" spans="1:2" x14ac:dyDescent="0.25">
      <c r="A134" s="211" t="s">
        <v>642</v>
      </c>
      <c r="B134" s="9">
        <f t="shared" si="2"/>
        <v>7.5</v>
      </c>
    </row>
    <row r="135" spans="1:2" x14ac:dyDescent="0.25">
      <c r="A135" s="211" t="s">
        <v>291</v>
      </c>
      <c r="B135" s="9">
        <f t="shared" si="2"/>
        <v>7.5</v>
      </c>
    </row>
    <row r="136" spans="1:2" x14ac:dyDescent="0.25">
      <c r="A136" s="211" t="s">
        <v>1040</v>
      </c>
      <c r="B136" s="9">
        <f t="shared" si="2"/>
        <v>7.5</v>
      </c>
    </row>
    <row r="137" spans="1:2" x14ac:dyDescent="0.25">
      <c r="A137" s="211" t="s">
        <v>932</v>
      </c>
      <c r="B137" s="9">
        <f t="shared" si="2"/>
        <v>7.5</v>
      </c>
    </row>
    <row r="138" spans="1:2" x14ac:dyDescent="0.25">
      <c r="A138" s="211" t="s">
        <v>392</v>
      </c>
      <c r="B138" s="9">
        <f t="shared" si="2"/>
        <v>7.5</v>
      </c>
    </row>
    <row r="139" spans="1:2" x14ac:dyDescent="0.25">
      <c r="A139" s="211" t="s">
        <v>390</v>
      </c>
      <c r="B139" s="9">
        <f t="shared" si="2"/>
        <v>7.5</v>
      </c>
    </row>
    <row r="140" spans="1:2" x14ac:dyDescent="0.25">
      <c r="A140" s="211" t="s">
        <v>2705</v>
      </c>
      <c r="B140" s="9">
        <f t="shared" si="2"/>
        <v>0</v>
      </c>
    </row>
    <row r="141" spans="1:2" x14ac:dyDescent="0.25">
      <c r="A141" s="211" t="s">
        <v>2700</v>
      </c>
      <c r="B141" s="9">
        <f t="shared" si="2"/>
        <v>0</v>
      </c>
    </row>
    <row r="142" spans="1:2" x14ac:dyDescent="0.25">
      <c r="A142" s="211" t="s">
        <v>2763</v>
      </c>
      <c r="B142" s="9">
        <f t="shared" si="2"/>
        <v>0</v>
      </c>
    </row>
    <row r="143" spans="1:2" x14ac:dyDescent="0.25">
      <c r="A143" s="211" t="s">
        <v>2695</v>
      </c>
      <c r="B143" s="9">
        <f t="shared" si="2"/>
        <v>0</v>
      </c>
    </row>
    <row r="144" spans="1:2" x14ac:dyDescent="0.25">
      <c r="A144" s="211" t="s">
        <v>607</v>
      </c>
      <c r="B144" s="9">
        <f t="shared" si="2"/>
        <v>0</v>
      </c>
    </row>
    <row r="145" spans="1:2" x14ac:dyDescent="0.25">
      <c r="A145" s="211" t="s">
        <v>5214</v>
      </c>
      <c r="B145" s="9">
        <f t="shared" si="2"/>
        <v>0</v>
      </c>
    </row>
    <row r="146" spans="1:2" x14ac:dyDescent="0.25">
      <c r="A146" s="211" t="s">
        <v>5215</v>
      </c>
      <c r="B146" s="9">
        <f t="shared" si="2"/>
        <v>0</v>
      </c>
    </row>
    <row r="147" spans="1:2" x14ac:dyDescent="0.25">
      <c r="A147" s="211" t="s">
        <v>5216</v>
      </c>
      <c r="B147" s="9">
        <f t="shared" si="2"/>
        <v>0</v>
      </c>
    </row>
    <row r="148" spans="1:2" x14ac:dyDescent="0.25">
      <c r="A148" s="211" t="s">
        <v>5217</v>
      </c>
      <c r="B148" s="9">
        <f t="shared" si="2"/>
        <v>0</v>
      </c>
    </row>
    <row r="149" spans="1:2" x14ac:dyDescent="0.25">
      <c r="A149" s="211" t="s">
        <v>5218</v>
      </c>
      <c r="B149" s="9">
        <f t="shared" si="2"/>
        <v>0</v>
      </c>
    </row>
    <row r="150" spans="1:2" x14ac:dyDescent="0.25">
      <c r="A150" s="211" t="s">
        <v>2681</v>
      </c>
      <c r="B150" s="9">
        <f t="shared" si="2"/>
        <v>0</v>
      </c>
    </row>
    <row r="151" spans="1:2" x14ac:dyDescent="0.25">
      <c r="A151" s="211" t="s">
        <v>5219</v>
      </c>
      <c r="B151" s="9">
        <f t="shared" si="2"/>
        <v>0</v>
      </c>
    </row>
    <row r="152" spans="1:2" x14ac:dyDescent="0.25">
      <c r="A152" s="211" t="s">
        <v>2690</v>
      </c>
      <c r="B152" s="9">
        <f t="shared" si="2"/>
        <v>0</v>
      </c>
    </row>
    <row r="153" spans="1:2" x14ac:dyDescent="0.25">
      <c r="A153" s="211" t="s">
        <v>2685</v>
      </c>
      <c r="B153" s="9">
        <f t="shared" si="2"/>
        <v>0</v>
      </c>
    </row>
    <row r="154" spans="1:2" x14ac:dyDescent="0.25">
      <c r="A154" s="211" t="s">
        <v>2675</v>
      </c>
      <c r="B154" s="9">
        <f t="shared" si="2"/>
        <v>0</v>
      </c>
    </row>
    <row r="155" spans="1:2" x14ac:dyDescent="0.25">
      <c r="A155" s="211" t="s">
        <v>605</v>
      </c>
      <c r="B155" s="9">
        <f t="shared" si="2"/>
        <v>6</v>
      </c>
    </row>
    <row r="156" spans="1:2" x14ac:dyDescent="0.25">
      <c r="A156" s="211" t="s">
        <v>3192</v>
      </c>
      <c r="B156" s="9">
        <f t="shared" si="2"/>
        <v>15</v>
      </c>
    </row>
    <row r="157" spans="1:2" x14ac:dyDescent="0.25">
      <c r="A157" s="211" t="s">
        <v>3190</v>
      </c>
      <c r="B157" s="9">
        <f t="shared" si="2"/>
        <v>15</v>
      </c>
    </row>
    <row r="158" spans="1:2" x14ac:dyDescent="0.25">
      <c r="A158" s="211" t="s">
        <v>371</v>
      </c>
      <c r="B158" s="9">
        <f t="shared" si="2"/>
        <v>7.5</v>
      </c>
    </row>
    <row r="159" spans="1:2" x14ac:dyDescent="0.25">
      <c r="A159" s="211" t="s">
        <v>3534</v>
      </c>
      <c r="B159" s="9">
        <f t="shared" si="2"/>
        <v>7.5</v>
      </c>
    </row>
    <row r="160" spans="1:2" x14ac:dyDescent="0.25">
      <c r="A160" s="211" t="s">
        <v>3536</v>
      </c>
      <c r="B160" s="9">
        <f t="shared" si="2"/>
        <v>7.5</v>
      </c>
    </row>
    <row r="161" spans="1:2" x14ac:dyDescent="0.25">
      <c r="A161" s="211" t="s">
        <v>3535</v>
      </c>
      <c r="B161" s="9">
        <f t="shared" si="2"/>
        <v>7.5</v>
      </c>
    </row>
    <row r="162" spans="1:2" x14ac:dyDescent="0.25">
      <c r="A162" s="211" t="s">
        <v>603</v>
      </c>
      <c r="B162" s="9">
        <f t="shared" si="2"/>
        <v>6</v>
      </c>
    </row>
    <row r="163" spans="1:2" x14ac:dyDescent="0.25">
      <c r="A163" s="211" t="s">
        <v>3201</v>
      </c>
      <c r="B163" s="9">
        <f t="shared" si="2"/>
        <v>0</v>
      </c>
    </row>
    <row r="164" spans="1:2" x14ac:dyDescent="0.25">
      <c r="A164" s="211" t="s">
        <v>3200</v>
      </c>
      <c r="B164" s="9">
        <f t="shared" si="2"/>
        <v>0</v>
      </c>
    </row>
    <row r="165" spans="1:2" x14ac:dyDescent="0.25">
      <c r="A165" s="211" t="s">
        <v>3199</v>
      </c>
      <c r="B165" s="9">
        <f t="shared" si="2"/>
        <v>0</v>
      </c>
    </row>
    <row r="166" spans="1:2" x14ac:dyDescent="0.25">
      <c r="A166" s="211" t="s">
        <v>247</v>
      </c>
      <c r="B166" s="9">
        <f t="shared" si="2"/>
        <v>150</v>
      </c>
    </row>
    <row r="167" spans="1:2" x14ac:dyDescent="0.25">
      <c r="A167" s="211" t="s">
        <v>248</v>
      </c>
      <c r="B167" s="9">
        <f t="shared" si="2"/>
        <v>150</v>
      </c>
    </row>
    <row r="168" spans="1:2" x14ac:dyDescent="0.25">
      <c r="A168" s="211" t="s">
        <v>2501</v>
      </c>
      <c r="B168" s="9">
        <f t="shared" si="2"/>
        <v>210</v>
      </c>
    </row>
    <row r="169" spans="1:2" x14ac:dyDescent="0.25">
      <c r="A169" s="211" t="s">
        <v>2490</v>
      </c>
      <c r="B169" s="9">
        <f t="shared" si="2"/>
        <v>150</v>
      </c>
    </row>
    <row r="170" spans="1:2" x14ac:dyDescent="0.25">
      <c r="A170" s="211" t="s">
        <v>2502</v>
      </c>
      <c r="B170" s="9">
        <f t="shared" si="2"/>
        <v>240</v>
      </c>
    </row>
    <row r="171" spans="1:2" x14ac:dyDescent="0.25">
      <c r="A171" s="211" t="s">
        <v>491</v>
      </c>
      <c r="B171" s="9">
        <f t="shared" si="2"/>
        <v>2</v>
      </c>
    </row>
    <row r="172" spans="1:2" x14ac:dyDescent="0.25">
      <c r="A172" s="211" t="s">
        <v>2346</v>
      </c>
      <c r="B172" s="9">
        <f t="shared" si="2"/>
        <v>0</v>
      </c>
    </row>
    <row r="173" spans="1:2" x14ac:dyDescent="0.25">
      <c r="A173" s="211" t="s">
        <v>78</v>
      </c>
      <c r="B173" s="9">
        <f t="shared" si="2"/>
        <v>30</v>
      </c>
    </row>
    <row r="174" spans="1:2" x14ac:dyDescent="0.25">
      <c r="A174" s="211" t="s">
        <v>4</v>
      </c>
      <c r="B174" s="9">
        <f t="shared" si="2"/>
        <v>120</v>
      </c>
    </row>
    <row r="175" spans="1:2" x14ac:dyDescent="0.25">
      <c r="A175" s="211" t="s">
        <v>479</v>
      </c>
      <c r="B175" s="9">
        <f t="shared" si="2"/>
        <v>2</v>
      </c>
    </row>
    <row r="176" spans="1:2" x14ac:dyDescent="0.25">
      <c r="A176" s="211" t="s">
        <v>2759</v>
      </c>
      <c r="B176" s="9">
        <f t="shared" si="2"/>
        <v>0</v>
      </c>
    </row>
    <row r="177" spans="1:2" x14ac:dyDescent="0.25">
      <c r="A177" s="211" t="s">
        <v>974</v>
      </c>
      <c r="B177" s="9">
        <f t="shared" si="2"/>
        <v>30</v>
      </c>
    </row>
    <row r="178" spans="1:2" x14ac:dyDescent="0.25">
      <c r="A178" s="211" t="s">
        <v>2482</v>
      </c>
      <c r="B178" s="9">
        <f t="shared" si="2"/>
        <v>0</v>
      </c>
    </row>
    <row r="179" spans="1:2" x14ac:dyDescent="0.25">
      <c r="A179" s="211" t="s">
        <v>2671</v>
      </c>
      <c r="B179" s="9">
        <f t="shared" si="2"/>
        <v>0</v>
      </c>
    </row>
    <row r="180" spans="1:2" x14ac:dyDescent="0.25">
      <c r="A180" s="211" t="s">
        <v>2665</v>
      </c>
      <c r="B180" s="9">
        <f t="shared" si="2"/>
        <v>0</v>
      </c>
    </row>
    <row r="181" spans="1:2" x14ac:dyDescent="0.25">
      <c r="A181" s="211" t="s">
        <v>2661</v>
      </c>
      <c r="B181" s="9">
        <f t="shared" si="2"/>
        <v>0</v>
      </c>
    </row>
    <row r="182" spans="1:2" x14ac:dyDescent="0.25">
      <c r="A182" s="211" t="s">
        <v>2656</v>
      </c>
      <c r="B182" s="9">
        <f t="shared" si="2"/>
        <v>0</v>
      </c>
    </row>
    <row r="183" spans="1:2" x14ac:dyDescent="0.25">
      <c r="A183" s="211" t="s">
        <v>2651</v>
      </c>
      <c r="B183" s="9">
        <f t="shared" si="2"/>
        <v>0</v>
      </c>
    </row>
    <row r="184" spans="1:2" x14ac:dyDescent="0.25">
      <c r="A184" s="211" t="s">
        <v>561</v>
      </c>
      <c r="B184" s="9">
        <f t="shared" si="2"/>
        <v>30</v>
      </c>
    </row>
    <row r="185" spans="1:2" x14ac:dyDescent="0.25">
      <c r="A185" s="211" t="s">
        <v>2647</v>
      </c>
      <c r="B185" s="9">
        <f t="shared" si="2"/>
        <v>0</v>
      </c>
    </row>
    <row r="186" spans="1:2" x14ac:dyDescent="0.25">
      <c r="A186" s="211" t="s">
        <v>5435</v>
      </c>
      <c r="B186" s="9">
        <f t="shared" si="2"/>
        <v>0</v>
      </c>
    </row>
    <row r="187" spans="1:2" x14ac:dyDescent="0.25">
      <c r="A187" s="211" t="s">
        <v>3079</v>
      </c>
      <c r="B187" s="9">
        <f t="shared" si="2"/>
        <v>0</v>
      </c>
    </row>
    <row r="188" spans="1:2" x14ac:dyDescent="0.25">
      <c r="A188" s="211" t="s">
        <v>3078</v>
      </c>
      <c r="B188" s="9">
        <f t="shared" si="2"/>
        <v>0</v>
      </c>
    </row>
    <row r="189" spans="1:2" x14ac:dyDescent="0.25">
      <c r="A189" s="211" t="s">
        <v>3080</v>
      </c>
      <c r="B189" s="9">
        <f t="shared" si="2"/>
        <v>0</v>
      </c>
    </row>
    <row r="190" spans="1:2" x14ac:dyDescent="0.25">
      <c r="A190" s="211" t="s">
        <v>600</v>
      </c>
      <c r="B190" s="9">
        <f t="shared" si="2"/>
        <v>6</v>
      </c>
    </row>
    <row r="191" spans="1:2" x14ac:dyDescent="0.25">
      <c r="A191" s="211" t="s">
        <v>599</v>
      </c>
      <c r="B191" s="9">
        <f t="shared" si="2"/>
        <v>6</v>
      </c>
    </row>
    <row r="192" spans="1:2" x14ac:dyDescent="0.25">
      <c r="A192" s="211" t="s">
        <v>597</v>
      </c>
      <c r="B192" s="9">
        <f t="shared" si="2"/>
        <v>6</v>
      </c>
    </row>
    <row r="193" spans="1:2" x14ac:dyDescent="0.25">
      <c r="A193" s="211" t="s">
        <v>985</v>
      </c>
      <c r="B193" s="9">
        <f t="shared" ref="B193:B256" si="3">VLOOKUP(A193,masterdata,7,0)</f>
        <v>7.5</v>
      </c>
    </row>
    <row r="194" spans="1:2" x14ac:dyDescent="0.25">
      <c r="A194" s="211" t="s">
        <v>972</v>
      </c>
      <c r="B194" s="9">
        <f t="shared" si="3"/>
        <v>7.5</v>
      </c>
    </row>
    <row r="195" spans="1:2" x14ac:dyDescent="0.25">
      <c r="A195" s="211" t="s">
        <v>337</v>
      </c>
      <c r="B195" s="9">
        <f t="shared" si="3"/>
        <v>30</v>
      </c>
    </row>
    <row r="196" spans="1:2" x14ac:dyDescent="0.25">
      <c r="A196" s="211" t="s">
        <v>336</v>
      </c>
      <c r="B196" s="9">
        <f t="shared" si="3"/>
        <v>7.5</v>
      </c>
    </row>
    <row r="197" spans="1:2" x14ac:dyDescent="0.25">
      <c r="A197" s="211" t="s">
        <v>335</v>
      </c>
      <c r="B197" s="9">
        <f t="shared" si="3"/>
        <v>7.5</v>
      </c>
    </row>
    <row r="198" spans="1:2" x14ac:dyDescent="0.25">
      <c r="A198" s="211" t="s">
        <v>333</v>
      </c>
      <c r="B198" s="9">
        <f t="shared" si="3"/>
        <v>7.5</v>
      </c>
    </row>
    <row r="199" spans="1:2" x14ac:dyDescent="0.25">
      <c r="A199" s="211" t="s">
        <v>332</v>
      </c>
      <c r="B199" s="9">
        <f t="shared" si="3"/>
        <v>7.5</v>
      </c>
    </row>
    <row r="200" spans="1:2" x14ac:dyDescent="0.25">
      <c r="A200" s="211" t="s">
        <v>307</v>
      </c>
      <c r="B200" s="9">
        <f t="shared" si="3"/>
        <v>7.5</v>
      </c>
    </row>
    <row r="201" spans="1:2" x14ac:dyDescent="0.25">
      <c r="A201" s="211" t="s">
        <v>305</v>
      </c>
      <c r="B201" s="9">
        <f t="shared" si="3"/>
        <v>7.5</v>
      </c>
    </row>
    <row r="202" spans="1:2" x14ac:dyDescent="0.25">
      <c r="A202" s="211" t="s">
        <v>331</v>
      </c>
      <c r="B202" s="9">
        <f t="shared" si="3"/>
        <v>7.5</v>
      </c>
    </row>
    <row r="203" spans="1:2" x14ac:dyDescent="0.25">
      <c r="A203" s="211" t="s">
        <v>330</v>
      </c>
      <c r="B203" s="9">
        <f t="shared" si="3"/>
        <v>7.5</v>
      </c>
    </row>
    <row r="204" spans="1:2" x14ac:dyDescent="0.25">
      <c r="A204" s="211" t="s">
        <v>329</v>
      </c>
      <c r="B204" s="9">
        <f t="shared" si="3"/>
        <v>7.5</v>
      </c>
    </row>
    <row r="205" spans="1:2" x14ac:dyDescent="0.25">
      <c r="A205" s="211" t="s">
        <v>327</v>
      </c>
      <c r="B205" s="9">
        <f t="shared" si="3"/>
        <v>30</v>
      </c>
    </row>
    <row r="206" spans="1:2" x14ac:dyDescent="0.25">
      <c r="A206" s="211" t="s">
        <v>325</v>
      </c>
      <c r="B206" s="9">
        <f t="shared" si="3"/>
        <v>30</v>
      </c>
    </row>
    <row r="207" spans="1:2" x14ac:dyDescent="0.25">
      <c r="A207" s="211" t="s">
        <v>323</v>
      </c>
      <c r="B207" s="9">
        <f t="shared" si="3"/>
        <v>30</v>
      </c>
    </row>
    <row r="208" spans="1:2" x14ac:dyDescent="0.25">
      <c r="A208" s="211" t="s">
        <v>321</v>
      </c>
      <c r="B208" s="9">
        <f t="shared" si="3"/>
        <v>30</v>
      </c>
    </row>
    <row r="209" spans="1:2" x14ac:dyDescent="0.25">
      <c r="A209" s="211" t="s">
        <v>276</v>
      </c>
      <c r="B209" s="9">
        <f t="shared" si="3"/>
        <v>30</v>
      </c>
    </row>
    <row r="210" spans="1:2" x14ac:dyDescent="0.25">
      <c r="A210" s="211" t="s">
        <v>303</v>
      </c>
      <c r="B210" s="9">
        <f t="shared" si="3"/>
        <v>30</v>
      </c>
    </row>
    <row r="211" spans="1:2" x14ac:dyDescent="0.25">
      <c r="A211" s="211" t="s">
        <v>319</v>
      </c>
      <c r="B211" s="9">
        <f t="shared" si="3"/>
        <v>7.5</v>
      </c>
    </row>
    <row r="212" spans="1:2" x14ac:dyDescent="0.25">
      <c r="A212" s="211" t="s">
        <v>317</v>
      </c>
      <c r="B212" s="9">
        <f t="shared" si="3"/>
        <v>7.5</v>
      </c>
    </row>
    <row r="213" spans="1:2" x14ac:dyDescent="0.25">
      <c r="A213" s="211" t="s">
        <v>316</v>
      </c>
      <c r="B213" s="9">
        <f t="shared" si="3"/>
        <v>7.5</v>
      </c>
    </row>
    <row r="214" spans="1:2" x14ac:dyDescent="0.25">
      <c r="A214" s="211" t="s">
        <v>315</v>
      </c>
      <c r="B214" s="9">
        <f t="shared" si="3"/>
        <v>7.5</v>
      </c>
    </row>
    <row r="215" spans="1:2" x14ac:dyDescent="0.25">
      <c r="A215" s="211" t="s">
        <v>302</v>
      </c>
      <c r="B215" s="9">
        <f t="shared" si="3"/>
        <v>7.5</v>
      </c>
    </row>
    <row r="216" spans="1:2" x14ac:dyDescent="0.25">
      <c r="A216" s="211" t="s">
        <v>314</v>
      </c>
      <c r="B216" s="9">
        <f t="shared" si="3"/>
        <v>7.5</v>
      </c>
    </row>
    <row r="217" spans="1:2" x14ac:dyDescent="0.25">
      <c r="A217" s="211" t="s">
        <v>312</v>
      </c>
      <c r="B217" s="9">
        <f t="shared" si="3"/>
        <v>30</v>
      </c>
    </row>
    <row r="218" spans="1:2" x14ac:dyDescent="0.25">
      <c r="A218" s="211" t="s">
        <v>2286</v>
      </c>
      <c r="B218" s="9">
        <f t="shared" si="3"/>
        <v>30</v>
      </c>
    </row>
    <row r="219" spans="1:2" x14ac:dyDescent="0.25">
      <c r="A219" s="211" t="s">
        <v>5241</v>
      </c>
      <c r="B219" s="9">
        <f t="shared" si="3"/>
        <v>0</v>
      </c>
    </row>
    <row r="220" spans="1:2" x14ac:dyDescent="0.25">
      <c r="A220" s="211" t="s">
        <v>565</v>
      </c>
      <c r="B220" s="9">
        <f t="shared" si="3"/>
        <v>30</v>
      </c>
    </row>
    <row r="221" spans="1:2" x14ac:dyDescent="0.25">
      <c r="A221" s="211" t="s">
        <v>563</v>
      </c>
      <c r="B221" s="9">
        <f t="shared" si="3"/>
        <v>30</v>
      </c>
    </row>
    <row r="222" spans="1:2" x14ac:dyDescent="0.25">
      <c r="A222" s="211" t="s">
        <v>3239</v>
      </c>
      <c r="B222" s="9">
        <f t="shared" si="3"/>
        <v>0</v>
      </c>
    </row>
    <row r="223" spans="1:2" x14ac:dyDescent="0.25">
      <c r="A223" s="211" t="s">
        <v>2546</v>
      </c>
      <c r="B223" s="9">
        <f t="shared" si="3"/>
        <v>0</v>
      </c>
    </row>
    <row r="224" spans="1:2" x14ac:dyDescent="0.25">
      <c r="A224" s="211" t="s">
        <v>5436</v>
      </c>
      <c r="B224" s="9">
        <f t="shared" si="3"/>
        <v>0</v>
      </c>
    </row>
    <row r="225" spans="1:2" x14ac:dyDescent="0.25">
      <c r="A225" s="211" t="s">
        <v>5437</v>
      </c>
      <c r="B225" s="9">
        <f t="shared" si="3"/>
        <v>0</v>
      </c>
    </row>
    <row r="226" spans="1:2" x14ac:dyDescent="0.25">
      <c r="A226" s="211" t="s">
        <v>5438</v>
      </c>
      <c r="B226" s="9">
        <f t="shared" si="3"/>
        <v>0</v>
      </c>
    </row>
    <row r="227" spans="1:2" x14ac:dyDescent="0.25">
      <c r="A227" s="211" t="s">
        <v>2538</v>
      </c>
      <c r="B227" s="9">
        <f t="shared" si="3"/>
        <v>0</v>
      </c>
    </row>
    <row r="228" spans="1:2" x14ac:dyDescent="0.25">
      <c r="A228" s="211" t="s">
        <v>3237</v>
      </c>
      <c r="B228" s="9">
        <f t="shared" si="3"/>
        <v>0</v>
      </c>
    </row>
    <row r="229" spans="1:2" x14ac:dyDescent="0.25">
      <c r="A229" s="211" t="s">
        <v>2560</v>
      </c>
      <c r="B229" s="9">
        <f t="shared" si="3"/>
        <v>0</v>
      </c>
    </row>
    <row r="230" spans="1:2" x14ac:dyDescent="0.25">
      <c r="A230" s="211" t="s">
        <v>1869</v>
      </c>
      <c r="B230" s="9">
        <f t="shared" si="3"/>
        <v>0</v>
      </c>
    </row>
    <row r="231" spans="1:2" x14ac:dyDescent="0.25">
      <c r="A231" s="211" t="s">
        <v>5439</v>
      </c>
      <c r="B231" s="9">
        <f t="shared" si="3"/>
        <v>0</v>
      </c>
    </row>
    <row r="232" spans="1:2" x14ac:dyDescent="0.25">
      <c r="A232" s="211" t="s">
        <v>2551</v>
      </c>
      <c r="B232" s="9">
        <f t="shared" si="3"/>
        <v>0</v>
      </c>
    </row>
    <row r="233" spans="1:2" x14ac:dyDescent="0.25">
      <c r="A233" s="211" t="s">
        <v>2750</v>
      </c>
      <c r="B233" s="9">
        <f t="shared" si="3"/>
        <v>0</v>
      </c>
    </row>
    <row r="234" spans="1:2" x14ac:dyDescent="0.25">
      <c r="A234" s="211" t="s">
        <v>3235</v>
      </c>
      <c r="B234" s="9">
        <f t="shared" si="3"/>
        <v>0</v>
      </c>
    </row>
    <row r="235" spans="1:2" x14ac:dyDescent="0.25">
      <c r="A235" s="211" t="s">
        <v>2642</v>
      </c>
      <c r="B235" s="9">
        <f t="shared" si="3"/>
        <v>0</v>
      </c>
    </row>
    <row r="236" spans="1:2" x14ac:dyDescent="0.25">
      <c r="A236" s="211" t="s">
        <v>3233</v>
      </c>
      <c r="B236" s="9">
        <f t="shared" si="3"/>
        <v>0</v>
      </c>
    </row>
    <row r="237" spans="1:2" x14ac:dyDescent="0.25">
      <c r="A237" s="211" t="s">
        <v>2637</v>
      </c>
      <c r="B237" s="9">
        <f t="shared" si="3"/>
        <v>0</v>
      </c>
    </row>
    <row r="238" spans="1:2" x14ac:dyDescent="0.25">
      <c r="A238" s="211" t="s">
        <v>3231</v>
      </c>
      <c r="B238" s="9">
        <f t="shared" si="3"/>
        <v>0</v>
      </c>
    </row>
    <row r="239" spans="1:2" x14ac:dyDescent="0.25">
      <c r="A239" s="211" t="s">
        <v>1222</v>
      </c>
      <c r="B239" s="9">
        <f t="shared" si="3"/>
        <v>0</v>
      </c>
    </row>
    <row r="240" spans="1:2" x14ac:dyDescent="0.25">
      <c r="A240" s="211" t="s">
        <v>1219</v>
      </c>
      <c r="B240" s="9">
        <f t="shared" si="3"/>
        <v>0</v>
      </c>
    </row>
    <row r="241" spans="1:2" x14ac:dyDescent="0.25">
      <c r="A241" s="211" t="s">
        <v>5242</v>
      </c>
      <c r="B241" s="9">
        <f t="shared" si="3"/>
        <v>0</v>
      </c>
    </row>
    <row r="242" spans="1:2" x14ac:dyDescent="0.25">
      <c r="A242" s="211" t="s">
        <v>579</v>
      </c>
      <c r="B242" s="9">
        <f t="shared" si="3"/>
        <v>6</v>
      </c>
    </row>
    <row r="243" spans="1:2" x14ac:dyDescent="0.25">
      <c r="A243" s="211" t="s">
        <v>595</v>
      </c>
      <c r="B243" s="9">
        <f t="shared" si="3"/>
        <v>6</v>
      </c>
    </row>
    <row r="244" spans="1:2" x14ac:dyDescent="0.25">
      <c r="A244" s="211" t="s">
        <v>593</v>
      </c>
      <c r="B244" s="9">
        <f t="shared" si="3"/>
        <v>6</v>
      </c>
    </row>
    <row r="245" spans="1:2" x14ac:dyDescent="0.25">
      <c r="A245" s="211" t="s">
        <v>591</v>
      </c>
      <c r="B245" s="9">
        <f t="shared" si="3"/>
        <v>6</v>
      </c>
    </row>
    <row r="246" spans="1:2" x14ac:dyDescent="0.25">
      <c r="A246" s="211" t="s">
        <v>589</v>
      </c>
      <c r="B246" s="9">
        <f t="shared" si="3"/>
        <v>6</v>
      </c>
    </row>
    <row r="247" spans="1:2" x14ac:dyDescent="0.25">
      <c r="A247" s="211" t="s">
        <v>489</v>
      </c>
      <c r="B247" s="9">
        <f t="shared" si="3"/>
        <v>2</v>
      </c>
    </row>
    <row r="248" spans="1:2" x14ac:dyDescent="0.25">
      <c r="A248" s="211" t="s">
        <v>587</v>
      </c>
      <c r="B248" s="9">
        <f t="shared" si="3"/>
        <v>6</v>
      </c>
    </row>
    <row r="249" spans="1:2" x14ac:dyDescent="0.25">
      <c r="A249" s="211" t="s">
        <v>585</v>
      </c>
      <c r="B249" s="9">
        <f t="shared" si="3"/>
        <v>6</v>
      </c>
    </row>
    <row r="250" spans="1:2" x14ac:dyDescent="0.25">
      <c r="A250" s="211" t="s">
        <v>3075</v>
      </c>
      <c r="B250" s="9">
        <f t="shared" si="3"/>
        <v>0</v>
      </c>
    </row>
    <row r="251" spans="1:2" x14ac:dyDescent="0.25">
      <c r="A251" s="211" t="s">
        <v>3074</v>
      </c>
      <c r="B251" s="9">
        <f t="shared" si="3"/>
        <v>0</v>
      </c>
    </row>
    <row r="252" spans="1:2" x14ac:dyDescent="0.25">
      <c r="A252" s="211" t="s">
        <v>487</v>
      </c>
      <c r="B252" s="9">
        <f t="shared" si="3"/>
        <v>2</v>
      </c>
    </row>
    <row r="253" spans="1:2" x14ac:dyDescent="0.25">
      <c r="A253" s="211" t="s">
        <v>485</v>
      </c>
      <c r="B253" s="9">
        <f t="shared" si="3"/>
        <v>2</v>
      </c>
    </row>
    <row r="254" spans="1:2" x14ac:dyDescent="0.25">
      <c r="A254" s="211" t="s">
        <v>483</v>
      </c>
      <c r="B254" s="9">
        <f t="shared" si="3"/>
        <v>2</v>
      </c>
    </row>
    <row r="255" spans="1:2" x14ac:dyDescent="0.25">
      <c r="A255" s="211" t="s">
        <v>462</v>
      </c>
      <c r="B255" s="9">
        <f t="shared" si="3"/>
        <v>2</v>
      </c>
    </row>
    <row r="256" spans="1:2" x14ac:dyDescent="0.25">
      <c r="A256" s="211" t="s">
        <v>3188</v>
      </c>
      <c r="B256" s="9">
        <f t="shared" si="3"/>
        <v>7.5</v>
      </c>
    </row>
    <row r="257" spans="1:2" x14ac:dyDescent="0.25">
      <c r="A257" s="211" t="s">
        <v>481</v>
      </c>
      <c r="B257" s="9">
        <f t="shared" ref="B257:B320" si="4">VLOOKUP(A257,masterdata,7,0)</f>
        <v>2</v>
      </c>
    </row>
    <row r="258" spans="1:2" x14ac:dyDescent="0.25">
      <c r="A258" s="211" t="s">
        <v>3381</v>
      </c>
      <c r="B258" s="9">
        <f t="shared" si="4"/>
        <v>2</v>
      </c>
    </row>
    <row r="259" spans="1:2" x14ac:dyDescent="0.25">
      <c r="A259" s="211" t="s">
        <v>3367</v>
      </c>
      <c r="B259" s="9">
        <f t="shared" si="4"/>
        <v>2</v>
      </c>
    </row>
    <row r="260" spans="1:2" x14ac:dyDescent="0.25">
      <c r="A260" s="211" t="s">
        <v>3371</v>
      </c>
      <c r="B260" s="9">
        <f t="shared" si="4"/>
        <v>2</v>
      </c>
    </row>
    <row r="261" spans="1:2" x14ac:dyDescent="0.25">
      <c r="A261" s="211" t="s">
        <v>3366</v>
      </c>
      <c r="B261" s="9">
        <f t="shared" si="4"/>
        <v>2</v>
      </c>
    </row>
    <row r="262" spans="1:2" x14ac:dyDescent="0.25">
      <c r="A262" s="211" t="s">
        <v>3370</v>
      </c>
      <c r="B262" s="9">
        <f t="shared" si="4"/>
        <v>2</v>
      </c>
    </row>
    <row r="263" spans="1:2" x14ac:dyDescent="0.25">
      <c r="A263" s="211" t="s">
        <v>3369</v>
      </c>
      <c r="B263" s="9">
        <f t="shared" si="4"/>
        <v>2</v>
      </c>
    </row>
    <row r="264" spans="1:2" x14ac:dyDescent="0.25">
      <c r="A264" s="211" t="s">
        <v>3372</v>
      </c>
      <c r="B264" s="9">
        <f t="shared" si="4"/>
        <v>2</v>
      </c>
    </row>
    <row r="265" spans="1:2" x14ac:dyDescent="0.25">
      <c r="A265" s="211" t="s">
        <v>3365</v>
      </c>
      <c r="B265" s="9">
        <f t="shared" si="4"/>
        <v>2</v>
      </c>
    </row>
    <row r="266" spans="1:2" x14ac:dyDescent="0.25">
      <c r="A266" s="211" t="s">
        <v>3368</v>
      </c>
      <c r="B266" s="9">
        <f t="shared" si="4"/>
        <v>2</v>
      </c>
    </row>
    <row r="267" spans="1:2" x14ac:dyDescent="0.25">
      <c r="A267" s="211" t="s">
        <v>3382</v>
      </c>
      <c r="B267" s="9">
        <f t="shared" si="4"/>
        <v>2</v>
      </c>
    </row>
    <row r="268" spans="1:2" x14ac:dyDescent="0.25">
      <c r="A268" s="211" t="s">
        <v>3223</v>
      </c>
      <c r="B268" s="9">
        <f t="shared" si="4"/>
        <v>0</v>
      </c>
    </row>
    <row r="269" spans="1:2" x14ac:dyDescent="0.25">
      <c r="A269" s="211" t="s">
        <v>2578</v>
      </c>
      <c r="B269" s="9">
        <f t="shared" si="4"/>
        <v>0</v>
      </c>
    </row>
    <row r="270" spans="1:2" x14ac:dyDescent="0.25">
      <c r="A270" s="211" t="s">
        <v>2574</v>
      </c>
      <c r="B270" s="9">
        <f t="shared" si="4"/>
        <v>0</v>
      </c>
    </row>
    <row r="271" spans="1:2" x14ac:dyDescent="0.25">
      <c r="A271" s="211" t="s">
        <v>5283</v>
      </c>
      <c r="B271" s="9">
        <f t="shared" si="4"/>
        <v>0</v>
      </c>
    </row>
    <row r="272" spans="1:2" x14ac:dyDescent="0.25">
      <c r="A272" s="211" t="s">
        <v>612</v>
      </c>
      <c r="B272" s="9">
        <f t="shared" si="4"/>
        <v>6</v>
      </c>
    </row>
    <row r="273" spans="1:2" x14ac:dyDescent="0.25">
      <c r="A273" s="211" t="s">
        <v>243</v>
      </c>
      <c r="B273" s="9">
        <f t="shared" si="4"/>
        <v>2</v>
      </c>
    </row>
    <row r="274" spans="1:2" x14ac:dyDescent="0.25">
      <c r="A274" s="211" t="s">
        <v>581</v>
      </c>
      <c r="B274" s="9">
        <f t="shared" si="4"/>
        <v>6</v>
      </c>
    </row>
    <row r="275" spans="1:2" x14ac:dyDescent="0.25">
      <c r="A275" s="211" t="s">
        <v>3461</v>
      </c>
      <c r="B275" s="9">
        <f t="shared" si="4"/>
        <v>60</v>
      </c>
    </row>
    <row r="276" spans="1:2" x14ac:dyDescent="0.25">
      <c r="A276" s="211" t="s">
        <v>3462</v>
      </c>
      <c r="B276" s="9">
        <f t="shared" si="4"/>
        <v>60</v>
      </c>
    </row>
    <row r="277" spans="1:2" x14ac:dyDescent="0.25">
      <c r="A277" s="211" t="s">
        <v>3458</v>
      </c>
      <c r="B277" s="9">
        <f t="shared" si="4"/>
        <v>30</v>
      </c>
    </row>
    <row r="278" spans="1:2" x14ac:dyDescent="0.25">
      <c r="A278" s="211" t="s">
        <v>3459</v>
      </c>
      <c r="B278" s="9">
        <f t="shared" si="4"/>
        <v>60</v>
      </c>
    </row>
    <row r="279" spans="1:2" x14ac:dyDescent="0.25">
      <c r="A279" s="211" t="s">
        <v>3562</v>
      </c>
      <c r="B279" s="9">
        <f t="shared" si="4"/>
        <v>30</v>
      </c>
    </row>
    <row r="280" spans="1:2" x14ac:dyDescent="0.25">
      <c r="A280" s="211" t="s">
        <v>3457</v>
      </c>
      <c r="B280" s="9">
        <f t="shared" si="4"/>
        <v>30</v>
      </c>
    </row>
    <row r="281" spans="1:2" x14ac:dyDescent="0.25">
      <c r="A281" s="211" t="s">
        <v>3186</v>
      </c>
      <c r="B281" s="9">
        <f t="shared" si="4"/>
        <v>0</v>
      </c>
    </row>
    <row r="282" spans="1:2" x14ac:dyDescent="0.25">
      <c r="A282" s="211" t="s">
        <v>476</v>
      </c>
      <c r="B282" s="9">
        <f t="shared" si="4"/>
        <v>2</v>
      </c>
    </row>
    <row r="283" spans="1:2" x14ac:dyDescent="0.25">
      <c r="A283" s="211" t="s">
        <v>474</v>
      </c>
      <c r="B283" s="9">
        <f t="shared" si="4"/>
        <v>2</v>
      </c>
    </row>
    <row r="284" spans="1:2" x14ac:dyDescent="0.25">
      <c r="A284" s="211" t="s">
        <v>472</v>
      </c>
      <c r="B284" s="9">
        <f t="shared" si="4"/>
        <v>2</v>
      </c>
    </row>
    <row r="285" spans="1:2" x14ac:dyDescent="0.25">
      <c r="A285" s="211" t="s">
        <v>577</v>
      </c>
      <c r="B285" s="9">
        <f t="shared" si="4"/>
        <v>6</v>
      </c>
    </row>
    <row r="286" spans="1:2" x14ac:dyDescent="0.25">
      <c r="A286" s="211" t="s">
        <v>575</v>
      </c>
      <c r="B286" s="9">
        <f t="shared" si="4"/>
        <v>6</v>
      </c>
    </row>
    <row r="287" spans="1:2" x14ac:dyDescent="0.25">
      <c r="A287" s="211" t="s">
        <v>569</v>
      </c>
      <c r="B287" s="9">
        <f t="shared" si="4"/>
        <v>6</v>
      </c>
    </row>
    <row r="288" spans="1:2" x14ac:dyDescent="0.25">
      <c r="A288" s="211" t="s">
        <v>928</v>
      </c>
      <c r="B288" s="9">
        <f t="shared" si="4"/>
        <v>6</v>
      </c>
    </row>
    <row r="289" spans="1:2" x14ac:dyDescent="0.25">
      <c r="A289" s="211" t="s">
        <v>573</v>
      </c>
      <c r="B289" s="9">
        <f t="shared" si="4"/>
        <v>6</v>
      </c>
    </row>
    <row r="290" spans="1:2" x14ac:dyDescent="0.25">
      <c r="A290" s="211" t="s">
        <v>470</v>
      </c>
      <c r="B290" s="9">
        <f t="shared" si="4"/>
        <v>2</v>
      </c>
    </row>
    <row r="291" spans="1:2" x14ac:dyDescent="0.25">
      <c r="A291" s="211" t="s">
        <v>468</v>
      </c>
      <c r="B291" s="9">
        <f t="shared" si="4"/>
        <v>2</v>
      </c>
    </row>
    <row r="292" spans="1:2" x14ac:dyDescent="0.25">
      <c r="A292" s="211" t="s">
        <v>571</v>
      </c>
      <c r="B292" s="9">
        <f t="shared" si="4"/>
        <v>6</v>
      </c>
    </row>
    <row r="293" spans="1:2" x14ac:dyDescent="0.25">
      <c r="A293" s="211" t="s">
        <v>466</v>
      </c>
      <c r="B293" s="9">
        <f t="shared" si="4"/>
        <v>2</v>
      </c>
    </row>
    <row r="294" spans="1:2" x14ac:dyDescent="0.25">
      <c r="A294" s="211" t="s">
        <v>3391</v>
      </c>
      <c r="B294" s="9">
        <f t="shared" si="4"/>
        <v>60</v>
      </c>
    </row>
    <row r="295" spans="1:2" x14ac:dyDescent="0.25">
      <c r="A295" s="211" t="s">
        <v>3392</v>
      </c>
      <c r="B295" s="9">
        <f t="shared" si="4"/>
        <v>60</v>
      </c>
    </row>
    <row r="296" spans="1:2" x14ac:dyDescent="0.25">
      <c r="A296" s="211" t="s">
        <v>3388</v>
      </c>
      <c r="B296" s="9">
        <f t="shared" si="4"/>
        <v>30</v>
      </c>
    </row>
    <row r="297" spans="1:2" x14ac:dyDescent="0.25">
      <c r="A297" s="211" t="s">
        <v>3389</v>
      </c>
      <c r="B297" s="9">
        <f t="shared" si="4"/>
        <v>60</v>
      </c>
    </row>
    <row r="298" spans="1:2" x14ac:dyDescent="0.25">
      <c r="A298" s="211" t="s">
        <v>3386</v>
      </c>
      <c r="B298" s="9">
        <f t="shared" si="4"/>
        <v>30</v>
      </c>
    </row>
    <row r="299" spans="1:2" x14ac:dyDescent="0.25">
      <c r="A299" s="211" t="s">
        <v>3563</v>
      </c>
      <c r="B299" s="9">
        <f t="shared" si="4"/>
        <v>30</v>
      </c>
    </row>
    <row r="300" spans="1:2" x14ac:dyDescent="0.25">
      <c r="A300" s="211" t="s">
        <v>3387</v>
      </c>
      <c r="B300" s="9">
        <f t="shared" si="4"/>
        <v>30</v>
      </c>
    </row>
    <row r="301" spans="1:2" x14ac:dyDescent="0.25">
      <c r="A301" s="211" t="s">
        <v>301</v>
      </c>
      <c r="B301" s="9">
        <f t="shared" si="4"/>
        <v>7.5</v>
      </c>
    </row>
    <row r="302" spans="1:2" x14ac:dyDescent="0.25">
      <c r="A302" s="211" t="s">
        <v>505</v>
      </c>
      <c r="B302" s="9">
        <f t="shared" si="4"/>
        <v>1</v>
      </c>
    </row>
    <row r="303" spans="1:2" x14ac:dyDescent="0.25">
      <c r="A303" s="211" t="s">
        <v>3244</v>
      </c>
      <c r="B303" s="9">
        <f t="shared" si="4"/>
        <v>1</v>
      </c>
    </row>
    <row r="304" spans="1:2" x14ac:dyDescent="0.25">
      <c r="A304" s="211" t="s">
        <v>503</v>
      </c>
      <c r="B304" s="9">
        <f t="shared" si="4"/>
        <v>1</v>
      </c>
    </row>
    <row r="305" spans="1:2" x14ac:dyDescent="0.25">
      <c r="A305" s="211" t="s">
        <v>501</v>
      </c>
      <c r="B305" s="9">
        <f t="shared" si="4"/>
        <v>1</v>
      </c>
    </row>
    <row r="306" spans="1:2" x14ac:dyDescent="0.25">
      <c r="A306" s="211" t="s">
        <v>3243</v>
      </c>
      <c r="B306" s="9">
        <f t="shared" si="4"/>
        <v>1</v>
      </c>
    </row>
    <row r="307" spans="1:2" x14ac:dyDescent="0.25">
      <c r="A307" s="211" t="s">
        <v>499</v>
      </c>
      <c r="B307" s="9">
        <f t="shared" si="4"/>
        <v>1</v>
      </c>
    </row>
    <row r="308" spans="1:2" x14ac:dyDescent="0.25">
      <c r="A308" s="211" t="s">
        <v>2</v>
      </c>
      <c r="B308" s="9">
        <f t="shared" si="4"/>
        <v>150</v>
      </c>
    </row>
    <row r="309" spans="1:2" x14ac:dyDescent="0.25">
      <c r="A309" s="211" t="s">
        <v>5</v>
      </c>
      <c r="B309" s="9">
        <f t="shared" si="4"/>
        <v>210</v>
      </c>
    </row>
    <row r="310" spans="1:2" x14ac:dyDescent="0.25">
      <c r="A310" s="211" t="s">
        <v>497</v>
      </c>
      <c r="B310" s="9">
        <f t="shared" si="4"/>
        <v>1</v>
      </c>
    </row>
    <row r="311" spans="1:2" x14ac:dyDescent="0.25">
      <c r="A311" s="211" t="s">
        <v>495</v>
      </c>
      <c r="B311" s="9">
        <f t="shared" si="4"/>
        <v>1</v>
      </c>
    </row>
    <row r="312" spans="1:2" x14ac:dyDescent="0.25">
      <c r="A312" s="211" t="s">
        <v>2624</v>
      </c>
      <c r="B312" s="9">
        <f t="shared" si="4"/>
        <v>0</v>
      </c>
    </row>
    <row r="313" spans="1:2" x14ac:dyDescent="0.25">
      <c r="A313" s="211" t="s">
        <v>2618</v>
      </c>
      <c r="B313" s="9">
        <f t="shared" si="4"/>
        <v>0</v>
      </c>
    </row>
    <row r="314" spans="1:2" x14ac:dyDescent="0.25">
      <c r="A314" s="211" t="s">
        <v>2754</v>
      </c>
      <c r="B314" s="9">
        <f t="shared" si="4"/>
        <v>0</v>
      </c>
    </row>
    <row r="315" spans="1:2" x14ac:dyDescent="0.25">
      <c r="A315" s="211" t="s">
        <v>610</v>
      </c>
      <c r="B315" s="9">
        <f t="shared" si="4"/>
        <v>15</v>
      </c>
    </row>
    <row r="316" spans="1:2" x14ac:dyDescent="0.25">
      <c r="A316" s="211" t="s">
        <v>129</v>
      </c>
      <c r="B316" s="9">
        <f t="shared" si="4"/>
        <v>0</v>
      </c>
    </row>
    <row r="317" spans="1:2" x14ac:dyDescent="0.25">
      <c r="A317" s="211" t="s">
        <v>230</v>
      </c>
      <c r="B317" s="9">
        <f t="shared" si="4"/>
        <v>1</v>
      </c>
    </row>
    <row r="318" spans="1:2" x14ac:dyDescent="0.25">
      <c r="A318" s="211" t="s">
        <v>62</v>
      </c>
      <c r="B318" s="9">
        <f t="shared" si="4"/>
        <v>7.5</v>
      </c>
    </row>
    <row r="319" spans="1:2" x14ac:dyDescent="0.25">
      <c r="A319" s="211" t="s">
        <v>61</v>
      </c>
      <c r="B319" s="9">
        <f t="shared" si="4"/>
        <v>7.5</v>
      </c>
    </row>
    <row r="320" spans="1:2" x14ac:dyDescent="0.25">
      <c r="A320" s="211" t="s">
        <v>3166</v>
      </c>
      <c r="B320" s="9">
        <f t="shared" si="4"/>
        <v>0</v>
      </c>
    </row>
    <row r="321" spans="1:2" x14ac:dyDescent="0.25">
      <c r="A321" s="211" t="s">
        <v>385</v>
      </c>
      <c r="B321" s="9">
        <f t="shared" ref="B321:B384" si="5">VLOOKUP(A321,masterdata,7,0)</f>
        <v>30</v>
      </c>
    </row>
    <row r="322" spans="1:2" x14ac:dyDescent="0.25">
      <c r="A322" s="211" t="s">
        <v>384</v>
      </c>
      <c r="B322" s="9">
        <f t="shared" si="5"/>
        <v>0</v>
      </c>
    </row>
    <row r="323" spans="1:2" x14ac:dyDescent="0.25">
      <c r="A323" s="211" t="s">
        <v>3162</v>
      </c>
      <c r="B323" s="9">
        <f t="shared" si="5"/>
        <v>60</v>
      </c>
    </row>
    <row r="324" spans="1:2" x14ac:dyDescent="0.25">
      <c r="A324" s="211" t="s">
        <v>72</v>
      </c>
      <c r="B324" s="9">
        <f t="shared" si="5"/>
        <v>30</v>
      </c>
    </row>
    <row r="325" spans="1:2" x14ac:dyDescent="0.25">
      <c r="A325" s="211" t="s">
        <v>3133</v>
      </c>
      <c r="B325" s="9">
        <f t="shared" si="5"/>
        <v>30</v>
      </c>
    </row>
    <row r="326" spans="1:2" x14ac:dyDescent="0.25">
      <c r="A326" s="211" t="s">
        <v>1767</v>
      </c>
      <c r="B326" s="9">
        <f t="shared" si="5"/>
        <v>165</v>
      </c>
    </row>
    <row r="327" spans="1:2" x14ac:dyDescent="0.25">
      <c r="A327" s="211" t="s">
        <v>345</v>
      </c>
      <c r="B327" s="9">
        <f t="shared" si="5"/>
        <v>165</v>
      </c>
    </row>
    <row r="328" spans="1:2" x14ac:dyDescent="0.25">
      <c r="A328" s="211" t="s">
        <v>229</v>
      </c>
      <c r="B328" s="9">
        <f t="shared" si="5"/>
        <v>165</v>
      </c>
    </row>
    <row r="329" spans="1:2" x14ac:dyDescent="0.25">
      <c r="A329" s="211" t="s">
        <v>242</v>
      </c>
      <c r="B329" s="9">
        <f t="shared" si="5"/>
        <v>165</v>
      </c>
    </row>
    <row r="330" spans="1:2" x14ac:dyDescent="0.25">
      <c r="A330" s="211" t="s">
        <v>3404</v>
      </c>
      <c r="B330" s="9">
        <f t="shared" si="5"/>
        <v>0</v>
      </c>
    </row>
    <row r="331" spans="1:2" x14ac:dyDescent="0.25">
      <c r="A331" s="211" t="s">
        <v>1783</v>
      </c>
      <c r="B331" s="9">
        <f t="shared" si="5"/>
        <v>0</v>
      </c>
    </row>
    <row r="332" spans="1:2" x14ac:dyDescent="0.25">
      <c r="A332" s="211" t="s">
        <v>86</v>
      </c>
      <c r="B332" s="9">
        <f t="shared" si="5"/>
        <v>60</v>
      </c>
    </row>
    <row r="333" spans="1:2" x14ac:dyDescent="0.25">
      <c r="A333" s="211" t="s">
        <v>709</v>
      </c>
      <c r="B333" s="9">
        <f t="shared" si="5"/>
        <v>30</v>
      </c>
    </row>
    <row r="334" spans="1:2" x14ac:dyDescent="0.25">
      <c r="A334" s="211" t="s">
        <v>85</v>
      </c>
      <c r="B334" s="9">
        <f t="shared" si="5"/>
        <v>30</v>
      </c>
    </row>
    <row r="335" spans="1:2" x14ac:dyDescent="0.25">
      <c r="A335" s="211" t="s">
        <v>767</v>
      </c>
      <c r="B335" s="9">
        <f t="shared" si="5"/>
        <v>0</v>
      </c>
    </row>
    <row r="336" spans="1:2" x14ac:dyDescent="0.25">
      <c r="A336" s="211" t="s">
        <v>381</v>
      </c>
      <c r="B336" s="9">
        <f t="shared" si="5"/>
        <v>30</v>
      </c>
    </row>
    <row r="337" spans="1:2" x14ac:dyDescent="0.25">
      <c r="A337" s="211" t="s">
        <v>380</v>
      </c>
      <c r="B337" s="9">
        <f t="shared" si="5"/>
        <v>30</v>
      </c>
    </row>
    <row r="338" spans="1:2" x14ac:dyDescent="0.25">
      <c r="A338" s="211" t="s">
        <v>2323</v>
      </c>
      <c r="B338" s="9">
        <f t="shared" si="5"/>
        <v>30</v>
      </c>
    </row>
    <row r="339" spans="1:2" x14ac:dyDescent="0.25">
      <c r="A339" s="211" t="s">
        <v>3546</v>
      </c>
      <c r="B339" s="9">
        <f t="shared" si="5"/>
        <v>0</v>
      </c>
    </row>
    <row r="340" spans="1:2" x14ac:dyDescent="0.25">
      <c r="A340" s="211" t="s">
        <v>379</v>
      </c>
      <c r="B340" s="9">
        <f t="shared" si="5"/>
        <v>30</v>
      </c>
    </row>
    <row r="341" spans="1:2" x14ac:dyDescent="0.25">
      <c r="A341" s="211" t="s">
        <v>84</v>
      </c>
      <c r="B341" s="9">
        <f t="shared" si="5"/>
        <v>30</v>
      </c>
    </row>
    <row r="342" spans="1:2" x14ac:dyDescent="0.25">
      <c r="A342" s="211" t="s">
        <v>1068</v>
      </c>
      <c r="B342" s="9">
        <f t="shared" si="5"/>
        <v>0</v>
      </c>
    </row>
    <row r="343" spans="1:2" x14ac:dyDescent="0.25">
      <c r="A343" s="211" t="s">
        <v>994</v>
      </c>
      <c r="B343" s="9">
        <f t="shared" si="5"/>
        <v>0</v>
      </c>
    </row>
    <row r="344" spans="1:2" x14ac:dyDescent="0.25">
      <c r="A344" s="211" t="s">
        <v>990</v>
      </c>
      <c r="B344" s="9">
        <f t="shared" si="5"/>
        <v>0</v>
      </c>
    </row>
    <row r="345" spans="1:2" x14ac:dyDescent="0.25">
      <c r="A345" s="211" t="s">
        <v>1744</v>
      </c>
      <c r="B345" s="9">
        <f t="shared" si="5"/>
        <v>0</v>
      </c>
    </row>
    <row r="346" spans="1:2" x14ac:dyDescent="0.25">
      <c r="A346" s="211" t="s">
        <v>971</v>
      </c>
      <c r="B346" s="9">
        <f t="shared" si="5"/>
        <v>0</v>
      </c>
    </row>
    <row r="347" spans="1:2" x14ac:dyDescent="0.25">
      <c r="A347" s="211" t="s">
        <v>2320</v>
      </c>
      <c r="B347" s="9">
        <f t="shared" si="5"/>
        <v>15</v>
      </c>
    </row>
    <row r="348" spans="1:2" x14ac:dyDescent="0.25">
      <c r="A348" s="211" t="s">
        <v>2379</v>
      </c>
      <c r="B348" s="9">
        <f t="shared" si="5"/>
        <v>30</v>
      </c>
    </row>
    <row r="349" spans="1:2" x14ac:dyDescent="0.25">
      <c r="A349" s="211" t="s">
        <v>71</v>
      </c>
      <c r="B349" s="9">
        <f t="shared" si="5"/>
        <v>30</v>
      </c>
    </row>
    <row r="350" spans="1:2" x14ac:dyDescent="0.25">
      <c r="A350" s="211" t="s">
        <v>70</v>
      </c>
      <c r="B350" s="9">
        <f t="shared" si="5"/>
        <v>30</v>
      </c>
    </row>
    <row r="351" spans="1:2" x14ac:dyDescent="0.25">
      <c r="A351" s="211" t="s">
        <v>69</v>
      </c>
      <c r="B351" s="9">
        <f t="shared" si="5"/>
        <v>30</v>
      </c>
    </row>
    <row r="352" spans="1:2" x14ac:dyDescent="0.25">
      <c r="A352" s="211" t="s">
        <v>1724</v>
      </c>
      <c r="B352" s="9">
        <f t="shared" si="5"/>
        <v>30</v>
      </c>
    </row>
    <row r="353" spans="1:2" x14ac:dyDescent="0.25">
      <c r="A353" s="211" t="s">
        <v>1722</v>
      </c>
      <c r="B353" s="9">
        <f t="shared" si="5"/>
        <v>30</v>
      </c>
    </row>
    <row r="354" spans="1:2" x14ac:dyDescent="0.25">
      <c r="A354" s="211" t="s">
        <v>68</v>
      </c>
      <c r="B354" s="9">
        <f t="shared" si="5"/>
        <v>30</v>
      </c>
    </row>
    <row r="355" spans="1:2" x14ac:dyDescent="0.25">
      <c r="A355" s="211" t="s">
        <v>67</v>
      </c>
      <c r="B355" s="9">
        <f t="shared" si="5"/>
        <v>30</v>
      </c>
    </row>
    <row r="356" spans="1:2" x14ac:dyDescent="0.25">
      <c r="A356" s="211" t="s">
        <v>1718</v>
      </c>
      <c r="B356" s="9">
        <f t="shared" si="5"/>
        <v>30</v>
      </c>
    </row>
    <row r="357" spans="1:2" x14ac:dyDescent="0.25">
      <c r="A357" s="211" t="s">
        <v>1716</v>
      </c>
      <c r="B357" s="9">
        <f t="shared" si="5"/>
        <v>30</v>
      </c>
    </row>
    <row r="358" spans="1:2" x14ac:dyDescent="0.25">
      <c r="A358" s="211" t="s">
        <v>1714</v>
      </c>
      <c r="B358" s="9">
        <f t="shared" si="5"/>
        <v>30</v>
      </c>
    </row>
    <row r="359" spans="1:2" x14ac:dyDescent="0.25">
      <c r="A359" s="211" t="s">
        <v>66</v>
      </c>
      <c r="B359" s="9">
        <f t="shared" si="5"/>
        <v>30</v>
      </c>
    </row>
    <row r="360" spans="1:2" x14ac:dyDescent="0.25">
      <c r="A360" s="211" t="s">
        <v>3220</v>
      </c>
      <c r="B360" s="9">
        <f t="shared" si="5"/>
        <v>0</v>
      </c>
    </row>
    <row r="361" spans="1:2" x14ac:dyDescent="0.25">
      <c r="A361" s="211">
        <v>6160</v>
      </c>
      <c r="B361" s="9">
        <f t="shared" si="5"/>
        <v>0</v>
      </c>
    </row>
    <row r="362" spans="1:2" x14ac:dyDescent="0.25">
      <c r="A362" s="211" t="s">
        <v>2287</v>
      </c>
      <c r="B362" s="9">
        <f t="shared" si="5"/>
        <v>30</v>
      </c>
    </row>
    <row r="363" spans="1:2" x14ac:dyDescent="0.25">
      <c r="A363" s="211">
        <v>6151</v>
      </c>
      <c r="B363" s="9">
        <f t="shared" si="5"/>
        <v>30</v>
      </c>
    </row>
    <row r="364" spans="1:2" x14ac:dyDescent="0.25">
      <c r="A364" s="211" t="s">
        <v>2285</v>
      </c>
      <c r="B364" s="9">
        <f t="shared" si="5"/>
        <v>30</v>
      </c>
    </row>
    <row r="365" spans="1:2" x14ac:dyDescent="0.25">
      <c r="A365" s="211" t="s">
        <v>360</v>
      </c>
      <c r="B365" s="9">
        <f t="shared" si="5"/>
        <v>30</v>
      </c>
    </row>
    <row r="366" spans="1:2" x14ac:dyDescent="0.25">
      <c r="A366" s="211" t="s">
        <v>2310</v>
      </c>
      <c r="B366" s="9">
        <f t="shared" si="5"/>
        <v>30</v>
      </c>
    </row>
    <row r="367" spans="1:2" x14ac:dyDescent="0.25">
      <c r="A367" s="211">
        <v>60914</v>
      </c>
      <c r="B367" s="9">
        <f t="shared" si="5"/>
        <v>2</v>
      </c>
    </row>
    <row r="368" spans="1:2" x14ac:dyDescent="0.25">
      <c r="A368" s="211" t="s">
        <v>43</v>
      </c>
      <c r="B368" s="9">
        <f t="shared" si="5"/>
        <v>7.5</v>
      </c>
    </row>
    <row r="369" spans="1:2" x14ac:dyDescent="0.25">
      <c r="A369" s="211" t="s">
        <v>42</v>
      </c>
      <c r="B369" s="9">
        <f t="shared" si="5"/>
        <v>7.5</v>
      </c>
    </row>
    <row r="370" spans="1:2" x14ac:dyDescent="0.25">
      <c r="A370" s="211" t="s">
        <v>1698</v>
      </c>
      <c r="B370" s="9">
        <f t="shared" si="5"/>
        <v>0</v>
      </c>
    </row>
    <row r="371" spans="1:2" x14ac:dyDescent="0.25">
      <c r="A371" s="211" t="s">
        <v>866</v>
      </c>
      <c r="B371" s="9">
        <f t="shared" si="5"/>
        <v>0</v>
      </c>
    </row>
    <row r="372" spans="1:2" x14ac:dyDescent="0.25">
      <c r="A372" s="211" t="s">
        <v>5227</v>
      </c>
      <c r="B372" s="9">
        <f t="shared" si="5"/>
        <v>0</v>
      </c>
    </row>
    <row r="373" spans="1:2" x14ac:dyDescent="0.25">
      <c r="A373" s="211" t="s">
        <v>130</v>
      </c>
      <c r="B373" s="9">
        <f t="shared" si="5"/>
        <v>0</v>
      </c>
    </row>
    <row r="374" spans="1:2" x14ac:dyDescent="0.25">
      <c r="A374" s="211" t="s">
        <v>358</v>
      </c>
      <c r="B374" s="9">
        <f t="shared" si="5"/>
        <v>7.5</v>
      </c>
    </row>
    <row r="375" spans="1:2" x14ac:dyDescent="0.25">
      <c r="A375" s="211">
        <v>5828</v>
      </c>
      <c r="B375" s="9">
        <f t="shared" si="5"/>
        <v>7.5</v>
      </c>
    </row>
    <row r="376" spans="1:2" x14ac:dyDescent="0.25">
      <c r="A376" s="211">
        <v>5821</v>
      </c>
      <c r="B376" s="9">
        <f t="shared" si="5"/>
        <v>7.5</v>
      </c>
    </row>
    <row r="377" spans="1:2" x14ac:dyDescent="0.25">
      <c r="A377" s="211" t="s">
        <v>355</v>
      </c>
      <c r="B377" s="9">
        <f t="shared" si="5"/>
        <v>7.5</v>
      </c>
    </row>
    <row r="378" spans="1:2" x14ac:dyDescent="0.25">
      <c r="A378" s="211" t="s">
        <v>353</v>
      </c>
      <c r="B378" s="9">
        <f t="shared" si="5"/>
        <v>7.5</v>
      </c>
    </row>
    <row r="379" spans="1:2" x14ac:dyDescent="0.25">
      <c r="A379" s="211" t="s">
        <v>352</v>
      </c>
      <c r="B379" s="9">
        <f t="shared" si="5"/>
        <v>7.5</v>
      </c>
    </row>
    <row r="380" spans="1:2" x14ac:dyDescent="0.25">
      <c r="A380" s="211" t="s">
        <v>351</v>
      </c>
      <c r="B380" s="9">
        <f t="shared" si="5"/>
        <v>7.5</v>
      </c>
    </row>
    <row r="381" spans="1:2" x14ac:dyDescent="0.25">
      <c r="A381" s="211">
        <v>4219</v>
      </c>
      <c r="B381" s="9">
        <f t="shared" si="5"/>
        <v>30</v>
      </c>
    </row>
    <row r="382" spans="1:2" x14ac:dyDescent="0.25">
      <c r="A382" s="211" t="s">
        <v>3218</v>
      </c>
      <c r="B382" s="9">
        <f t="shared" si="5"/>
        <v>0</v>
      </c>
    </row>
    <row r="383" spans="1:2" x14ac:dyDescent="0.25">
      <c r="A383" s="211" t="s">
        <v>3214</v>
      </c>
      <c r="B383" s="9">
        <f t="shared" si="5"/>
        <v>0</v>
      </c>
    </row>
    <row r="384" spans="1:2" x14ac:dyDescent="0.25">
      <c r="A384" s="211" t="s">
        <v>559</v>
      </c>
      <c r="B384" s="9">
        <f t="shared" si="5"/>
        <v>30</v>
      </c>
    </row>
    <row r="385" spans="1:2" x14ac:dyDescent="0.25">
      <c r="A385" s="211" t="s">
        <v>206</v>
      </c>
      <c r="B385" s="9">
        <f t="shared" ref="B385:B432" si="6">VLOOKUP(A385,masterdata,7,0)</f>
        <v>0</v>
      </c>
    </row>
    <row r="386" spans="1:2" x14ac:dyDescent="0.25">
      <c r="A386" s="211" t="s">
        <v>2305</v>
      </c>
      <c r="B386" s="9">
        <f t="shared" si="6"/>
        <v>7.5</v>
      </c>
    </row>
    <row r="387" spans="1:2" x14ac:dyDescent="0.25">
      <c r="A387" s="211" t="s">
        <v>1011</v>
      </c>
      <c r="B387" s="9">
        <f t="shared" si="6"/>
        <v>0</v>
      </c>
    </row>
    <row r="388" spans="1:2" x14ac:dyDescent="0.25">
      <c r="A388" s="211" t="s">
        <v>137</v>
      </c>
      <c r="B388" s="9">
        <f t="shared" si="6"/>
        <v>0</v>
      </c>
    </row>
    <row r="389" spans="1:2" x14ac:dyDescent="0.25">
      <c r="A389" s="211" t="s">
        <v>1655</v>
      </c>
      <c r="B389" s="9">
        <f t="shared" si="6"/>
        <v>15</v>
      </c>
    </row>
    <row r="390" spans="1:2" x14ac:dyDescent="0.25">
      <c r="A390" s="211" t="s">
        <v>2304</v>
      </c>
      <c r="B390" s="9">
        <f t="shared" si="6"/>
        <v>15</v>
      </c>
    </row>
    <row r="391" spans="1:2" x14ac:dyDescent="0.25">
      <c r="A391" s="211" t="s">
        <v>900</v>
      </c>
      <c r="B391" s="9">
        <f t="shared" si="6"/>
        <v>90</v>
      </c>
    </row>
    <row r="392" spans="1:2" x14ac:dyDescent="0.25">
      <c r="A392" s="211" t="s">
        <v>899</v>
      </c>
      <c r="B392" s="9">
        <f t="shared" si="6"/>
        <v>90</v>
      </c>
    </row>
    <row r="393" spans="1:2" x14ac:dyDescent="0.25">
      <c r="A393" s="211" t="s">
        <v>1010</v>
      </c>
      <c r="B393" s="9">
        <f t="shared" si="6"/>
        <v>0</v>
      </c>
    </row>
    <row r="394" spans="1:2" x14ac:dyDescent="0.25">
      <c r="A394" s="211" t="s">
        <v>980</v>
      </c>
      <c r="B394" s="9">
        <f t="shared" si="6"/>
        <v>15</v>
      </c>
    </row>
    <row r="395" spans="1:2" x14ac:dyDescent="0.25">
      <c r="A395" s="211" t="s">
        <v>1426</v>
      </c>
      <c r="B395" s="9">
        <f t="shared" si="6"/>
        <v>7.5</v>
      </c>
    </row>
    <row r="396" spans="1:2" x14ac:dyDescent="0.25">
      <c r="A396" s="211" t="s">
        <v>3174</v>
      </c>
      <c r="B396" s="9">
        <f t="shared" si="6"/>
        <v>7.5</v>
      </c>
    </row>
    <row r="397" spans="1:2" x14ac:dyDescent="0.25">
      <c r="A397" s="211" t="s">
        <v>205</v>
      </c>
      <c r="B397" s="9">
        <f t="shared" si="6"/>
        <v>0</v>
      </c>
    </row>
    <row r="398" spans="1:2" x14ac:dyDescent="0.25">
      <c r="A398" s="211" t="s">
        <v>1463</v>
      </c>
      <c r="B398" s="9">
        <f t="shared" si="6"/>
        <v>30</v>
      </c>
    </row>
    <row r="399" spans="1:2" x14ac:dyDescent="0.25">
      <c r="A399" s="211" t="s">
        <v>922</v>
      </c>
      <c r="B399" s="9">
        <f t="shared" si="6"/>
        <v>7.5</v>
      </c>
    </row>
    <row r="400" spans="1:2" x14ac:dyDescent="0.25">
      <c r="A400" s="211" t="s">
        <v>65</v>
      </c>
      <c r="B400" s="9">
        <f t="shared" si="6"/>
        <v>30</v>
      </c>
    </row>
    <row r="401" spans="1:2" x14ac:dyDescent="0.25">
      <c r="A401" s="211" t="s">
        <v>64</v>
      </c>
      <c r="B401" s="9">
        <f t="shared" si="6"/>
        <v>7.5</v>
      </c>
    </row>
    <row r="402" spans="1:2" x14ac:dyDescent="0.25">
      <c r="A402" s="211" t="s">
        <v>63</v>
      </c>
      <c r="B402" s="9">
        <f t="shared" si="6"/>
        <v>90</v>
      </c>
    </row>
    <row r="403" spans="1:2" x14ac:dyDescent="0.25">
      <c r="A403" s="211" t="s">
        <v>1457</v>
      </c>
      <c r="B403" s="9">
        <f t="shared" si="6"/>
        <v>0</v>
      </c>
    </row>
    <row r="404" spans="1:2" x14ac:dyDescent="0.25">
      <c r="A404" s="211" t="s">
        <v>2302</v>
      </c>
      <c r="B404" s="9">
        <f t="shared" si="6"/>
        <v>7.5</v>
      </c>
    </row>
    <row r="405" spans="1:2" x14ac:dyDescent="0.25">
      <c r="A405" s="211" t="s">
        <v>77</v>
      </c>
      <c r="B405" s="9">
        <f t="shared" si="6"/>
        <v>30</v>
      </c>
    </row>
    <row r="406" spans="1:2" x14ac:dyDescent="0.25">
      <c r="A406" s="211" t="s">
        <v>921</v>
      </c>
      <c r="B406" s="9">
        <f t="shared" si="6"/>
        <v>7.5</v>
      </c>
    </row>
    <row r="407" spans="1:2" x14ac:dyDescent="0.25">
      <c r="A407" s="211" t="s">
        <v>2301</v>
      </c>
      <c r="B407" s="9">
        <f t="shared" si="6"/>
        <v>7.5</v>
      </c>
    </row>
    <row r="408" spans="1:2" x14ac:dyDescent="0.25">
      <c r="A408" s="211" t="s">
        <v>76</v>
      </c>
      <c r="B408" s="9">
        <f t="shared" si="6"/>
        <v>30</v>
      </c>
    </row>
    <row r="409" spans="1:2" x14ac:dyDescent="0.25">
      <c r="A409" s="211" t="s">
        <v>920</v>
      </c>
      <c r="B409" s="9">
        <f t="shared" si="6"/>
        <v>7.5</v>
      </c>
    </row>
    <row r="410" spans="1:2" x14ac:dyDescent="0.25">
      <c r="A410" s="211" t="s">
        <v>60</v>
      </c>
      <c r="B410" s="9">
        <f t="shared" si="6"/>
        <v>7.5</v>
      </c>
    </row>
    <row r="411" spans="1:2" x14ac:dyDescent="0.25">
      <c r="A411" s="211" t="s">
        <v>59</v>
      </c>
      <c r="B411" s="9">
        <f t="shared" si="6"/>
        <v>7.5</v>
      </c>
    </row>
    <row r="412" spans="1:2" x14ac:dyDescent="0.25">
      <c r="A412" s="211" t="s">
        <v>1671</v>
      </c>
      <c r="B412" s="9">
        <f t="shared" si="6"/>
        <v>7.5</v>
      </c>
    </row>
    <row r="413" spans="1:2" x14ac:dyDescent="0.25">
      <c r="A413" s="211" t="s">
        <v>919</v>
      </c>
      <c r="B413" s="9">
        <f t="shared" si="6"/>
        <v>7.5</v>
      </c>
    </row>
    <row r="414" spans="1:2" x14ac:dyDescent="0.25">
      <c r="A414" s="211" t="s">
        <v>918</v>
      </c>
      <c r="B414" s="9">
        <f t="shared" si="6"/>
        <v>7.5</v>
      </c>
    </row>
    <row r="415" spans="1:2" x14ac:dyDescent="0.25">
      <c r="A415" s="211" t="s">
        <v>75</v>
      </c>
      <c r="B415" s="9">
        <f t="shared" si="6"/>
        <v>7.5</v>
      </c>
    </row>
    <row r="416" spans="1:2" x14ac:dyDescent="0.25">
      <c r="A416" s="211" t="s">
        <v>58</v>
      </c>
      <c r="B416" s="9">
        <f t="shared" si="6"/>
        <v>7.5</v>
      </c>
    </row>
    <row r="417" spans="1:2" x14ac:dyDescent="0.25">
      <c r="A417" s="211" t="s">
        <v>74</v>
      </c>
      <c r="B417" s="9">
        <f t="shared" si="6"/>
        <v>30</v>
      </c>
    </row>
    <row r="418" spans="1:2" x14ac:dyDescent="0.25">
      <c r="A418" s="211" t="s">
        <v>73</v>
      </c>
      <c r="B418" s="9">
        <f t="shared" si="6"/>
        <v>30</v>
      </c>
    </row>
    <row r="419" spans="1:2" x14ac:dyDescent="0.25">
      <c r="A419" s="211" t="s">
        <v>1446</v>
      </c>
      <c r="B419" s="9">
        <f t="shared" si="6"/>
        <v>30</v>
      </c>
    </row>
    <row r="420" spans="1:2" x14ac:dyDescent="0.25">
      <c r="A420" s="211" t="s">
        <v>57</v>
      </c>
      <c r="B420" s="9">
        <f t="shared" si="6"/>
        <v>7.5</v>
      </c>
    </row>
    <row r="421" spans="1:2" x14ac:dyDescent="0.25">
      <c r="A421" s="211" t="s">
        <v>56</v>
      </c>
      <c r="B421" s="9">
        <f t="shared" si="6"/>
        <v>7.5</v>
      </c>
    </row>
    <row r="422" spans="1:2" x14ac:dyDescent="0.25">
      <c r="A422" s="211" t="s">
        <v>55</v>
      </c>
      <c r="B422" s="9">
        <f t="shared" si="6"/>
        <v>7.5</v>
      </c>
    </row>
    <row r="423" spans="1:2" x14ac:dyDescent="0.25">
      <c r="A423" s="211" t="s">
        <v>136</v>
      </c>
      <c r="B423" s="9">
        <f t="shared" si="6"/>
        <v>7.5</v>
      </c>
    </row>
    <row r="424" spans="1:2" x14ac:dyDescent="0.25">
      <c r="A424" s="211" t="s">
        <v>54</v>
      </c>
      <c r="B424" s="9">
        <f t="shared" si="6"/>
        <v>7.5</v>
      </c>
    </row>
    <row r="425" spans="1:2" x14ac:dyDescent="0.25">
      <c r="A425" s="211" t="s">
        <v>53</v>
      </c>
      <c r="B425" s="9">
        <f t="shared" si="6"/>
        <v>7.5</v>
      </c>
    </row>
    <row r="426" spans="1:2" x14ac:dyDescent="0.25">
      <c r="A426" s="211" t="s">
        <v>52</v>
      </c>
      <c r="B426" s="9">
        <f t="shared" si="6"/>
        <v>7.5</v>
      </c>
    </row>
    <row r="427" spans="1:2" x14ac:dyDescent="0.25">
      <c r="A427" s="211" t="s">
        <v>2300</v>
      </c>
      <c r="B427" s="9">
        <f t="shared" si="6"/>
        <v>7.5</v>
      </c>
    </row>
    <row r="428" spans="1:2" x14ac:dyDescent="0.25">
      <c r="A428" s="211" t="s">
        <v>3179</v>
      </c>
      <c r="B428" s="9">
        <f t="shared" si="6"/>
        <v>7.5</v>
      </c>
    </row>
    <row r="429" spans="1:2" x14ac:dyDescent="0.25">
      <c r="A429" s="211" t="s">
        <v>94</v>
      </c>
      <c r="B429" s="9">
        <f t="shared" si="6"/>
        <v>7.5</v>
      </c>
    </row>
    <row r="430" spans="1:2" x14ac:dyDescent="0.25">
      <c r="A430" s="211" t="s">
        <v>93</v>
      </c>
      <c r="B430" s="9">
        <f t="shared" si="6"/>
        <v>7.5</v>
      </c>
    </row>
    <row r="431" spans="1:2" x14ac:dyDescent="0.25">
      <c r="A431" s="211" t="s">
        <v>2299</v>
      </c>
      <c r="B431" s="9">
        <f t="shared" si="6"/>
        <v>15</v>
      </c>
    </row>
    <row r="432" spans="1:2" x14ac:dyDescent="0.25">
      <c r="A432" s="211" t="s">
        <v>740</v>
      </c>
      <c r="B432" s="9">
        <f t="shared" si="6"/>
        <v>0</v>
      </c>
    </row>
    <row r="433" spans="1:2" x14ac:dyDescent="0.25">
      <c r="A433" s="211" t="s">
        <v>346</v>
      </c>
      <c r="B433" s="9">
        <f t="shared" ref="B433:B496" si="7">VLOOKUP(A433,masterdata,7,0)</f>
        <v>7.5</v>
      </c>
    </row>
    <row r="434" spans="1:2" x14ac:dyDescent="0.25">
      <c r="A434" s="211" t="s">
        <v>3155</v>
      </c>
      <c r="B434" s="9">
        <f t="shared" si="7"/>
        <v>0</v>
      </c>
    </row>
    <row r="435" spans="1:2" x14ac:dyDescent="0.25">
      <c r="A435" s="211" t="s">
        <v>2555</v>
      </c>
      <c r="B435" s="9">
        <f t="shared" si="7"/>
        <v>0</v>
      </c>
    </row>
    <row r="436" spans="1:2" x14ac:dyDescent="0.25">
      <c r="A436" s="211" t="s">
        <v>3745</v>
      </c>
      <c r="B436" s="9">
        <f t="shared" si="7"/>
        <v>0</v>
      </c>
    </row>
    <row r="437" spans="1:2" x14ac:dyDescent="0.25">
      <c r="A437" s="211" t="s">
        <v>3247</v>
      </c>
      <c r="B437" s="9">
        <f t="shared" si="7"/>
        <v>30</v>
      </c>
    </row>
    <row r="438" spans="1:2" x14ac:dyDescent="0.25">
      <c r="A438" s="211" t="s">
        <v>3246</v>
      </c>
      <c r="B438" s="9">
        <f t="shared" si="7"/>
        <v>60</v>
      </c>
    </row>
    <row r="439" spans="1:2" x14ac:dyDescent="0.25">
      <c r="A439" s="211" t="s">
        <v>3565</v>
      </c>
      <c r="B439" s="9">
        <f t="shared" si="7"/>
        <v>0</v>
      </c>
    </row>
    <row r="440" spans="1:2" x14ac:dyDescent="0.25">
      <c r="A440" s="211" t="s">
        <v>3568</v>
      </c>
      <c r="B440" s="9">
        <f t="shared" si="7"/>
        <v>0</v>
      </c>
    </row>
    <row r="441" spans="1:2" x14ac:dyDescent="0.25">
      <c r="A441" s="211" t="s">
        <v>3572</v>
      </c>
      <c r="B441" s="9">
        <f t="shared" si="7"/>
        <v>0</v>
      </c>
    </row>
    <row r="442" spans="1:2" x14ac:dyDescent="0.25">
      <c r="A442" s="211" t="s">
        <v>3575</v>
      </c>
      <c r="B442" s="9">
        <f t="shared" si="7"/>
        <v>0</v>
      </c>
    </row>
    <row r="443" spans="1:2" x14ac:dyDescent="0.25">
      <c r="A443" s="211" t="s">
        <v>3584</v>
      </c>
      <c r="B443" s="9">
        <f t="shared" si="7"/>
        <v>7.5</v>
      </c>
    </row>
    <row r="444" spans="1:2" x14ac:dyDescent="0.25">
      <c r="A444" s="211" t="s">
        <v>3634</v>
      </c>
      <c r="B444" s="9">
        <f t="shared" si="7"/>
        <v>30</v>
      </c>
    </row>
    <row r="445" spans="1:2" x14ac:dyDescent="0.25">
      <c r="A445" s="211" t="s">
        <v>3943</v>
      </c>
      <c r="B445" s="9">
        <f t="shared" si="7"/>
        <v>0</v>
      </c>
    </row>
    <row r="446" spans="1:2" x14ac:dyDescent="0.25">
      <c r="A446" s="211" t="s">
        <v>3945</v>
      </c>
      <c r="B446" s="9">
        <f t="shared" si="7"/>
        <v>0</v>
      </c>
    </row>
    <row r="447" spans="1:2" x14ac:dyDescent="0.25">
      <c r="A447" s="211" t="s">
        <v>3946</v>
      </c>
      <c r="B447" s="9">
        <f t="shared" si="7"/>
        <v>0</v>
      </c>
    </row>
    <row r="448" spans="1:2" x14ac:dyDescent="0.25">
      <c r="A448" s="211" t="s">
        <v>3947</v>
      </c>
      <c r="B448" s="9">
        <f t="shared" si="7"/>
        <v>0</v>
      </c>
    </row>
    <row r="449" spans="1:2" x14ac:dyDescent="0.25">
      <c r="A449" s="211" t="s">
        <v>3948</v>
      </c>
      <c r="B449" s="9">
        <f t="shared" si="7"/>
        <v>0</v>
      </c>
    </row>
    <row r="450" spans="1:2" x14ac:dyDescent="0.25">
      <c r="A450" s="211" t="s">
        <v>3949</v>
      </c>
      <c r="B450" s="9">
        <f t="shared" si="7"/>
        <v>0</v>
      </c>
    </row>
    <row r="451" spans="1:2" x14ac:dyDescent="0.25">
      <c r="A451" s="211" t="s">
        <v>3950</v>
      </c>
      <c r="B451" s="9">
        <f t="shared" si="7"/>
        <v>0</v>
      </c>
    </row>
    <row r="452" spans="1:2" x14ac:dyDescent="0.25">
      <c r="A452" s="211" t="s">
        <v>3959</v>
      </c>
      <c r="B452" s="9">
        <f t="shared" si="7"/>
        <v>0</v>
      </c>
    </row>
    <row r="453" spans="1:2" x14ac:dyDescent="0.25">
      <c r="A453" s="211" t="s">
        <v>3960</v>
      </c>
      <c r="B453" s="9">
        <f t="shared" si="7"/>
        <v>0</v>
      </c>
    </row>
    <row r="454" spans="1:2" s="9" customFormat="1" x14ac:dyDescent="0.25">
      <c r="A454" s="211" t="s">
        <v>3993</v>
      </c>
      <c r="B454" s="9">
        <f t="shared" si="7"/>
        <v>0</v>
      </c>
    </row>
    <row r="455" spans="1:2" s="9" customFormat="1" x14ac:dyDescent="0.25">
      <c r="A455" s="211" t="s">
        <v>4012</v>
      </c>
      <c r="B455" s="9">
        <f t="shared" si="7"/>
        <v>0</v>
      </c>
    </row>
    <row r="456" spans="1:2" s="9" customFormat="1" x14ac:dyDescent="0.25">
      <c r="A456" s="211" t="s">
        <v>4057</v>
      </c>
      <c r="B456" s="9">
        <f t="shared" si="7"/>
        <v>195</v>
      </c>
    </row>
    <row r="457" spans="1:2" s="9" customFormat="1" x14ac:dyDescent="0.25">
      <c r="A457" s="211" t="s">
        <v>4058</v>
      </c>
      <c r="B457" s="9">
        <f t="shared" si="7"/>
        <v>180</v>
      </c>
    </row>
    <row r="458" spans="1:2" s="9" customFormat="1" x14ac:dyDescent="0.25">
      <c r="A458" s="211" t="s">
        <v>4059</v>
      </c>
      <c r="B458" s="9">
        <f t="shared" si="7"/>
        <v>180</v>
      </c>
    </row>
    <row r="459" spans="1:2" s="9" customFormat="1" x14ac:dyDescent="0.25">
      <c r="A459" s="211" t="s">
        <v>4056</v>
      </c>
      <c r="B459" s="9">
        <f t="shared" si="7"/>
        <v>270</v>
      </c>
    </row>
    <row r="460" spans="1:2" s="9" customFormat="1" x14ac:dyDescent="0.25">
      <c r="A460" s="211" t="s">
        <v>4060</v>
      </c>
      <c r="B460" s="9">
        <f t="shared" si="7"/>
        <v>285</v>
      </c>
    </row>
    <row r="461" spans="1:2" s="9" customFormat="1" x14ac:dyDescent="0.25">
      <c r="A461" s="211" t="s">
        <v>4061</v>
      </c>
      <c r="B461" s="9">
        <f t="shared" si="7"/>
        <v>195</v>
      </c>
    </row>
    <row r="462" spans="1:2" s="9" customFormat="1" x14ac:dyDescent="0.25">
      <c r="A462" s="211" t="s">
        <v>4062</v>
      </c>
      <c r="B462" s="9">
        <f t="shared" si="7"/>
        <v>150</v>
      </c>
    </row>
    <row r="463" spans="1:2" s="9" customFormat="1" x14ac:dyDescent="0.25">
      <c r="A463" s="211" t="s">
        <v>4063</v>
      </c>
      <c r="B463" s="9">
        <f t="shared" si="7"/>
        <v>195</v>
      </c>
    </row>
    <row r="464" spans="1:2" s="9" customFormat="1" x14ac:dyDescent="0.25">
      <c r="A464" s="211" t="s">
        <v>4064</v>
      </c>
      <c r="B464" s="9">
        <f t="shared" si="7"/>
        <v>150</v>
      </c>
    </row>
    <row r="465" spans="1:2" x14ac:dyDescent="0.25">
      <c r="A465" s="211" t="s">
        <v>4065</v>
      </c>
      <c r="B465" s="9">
        <f t="shared" si="7"/>
        <v>90</v>
      </c>
    </row>
    <row r="466" spans="1:2" x14ac:dyDescent="0.25">
      <c r="A466" s="211" t="s">
        <v>4066</v>
      </c>
      <c r="B466" s="9">
        <f t="shared" si="7"/>
        <v>150</v>
      </c>
    </row>
    <row r="467" spans="1:2" x14ac:dyDescent="0.25">
      <c r="A467" s="211" t="s">
        <v>4067</v>
      </c>
      <c r="B467" s="9">
        <f t="shared" si="7"/>
        <v>90</v>
      </c>
    </row>
    <row r="468" spans="1:2" x14ac:dyDescent="0.25">
      <c r="A468" s="211" t="s">
        <v>3691</v>
      </c>
      <c r="B468" s="9">
        <f t="shared" si="7"/>
        <v>0</v>
      </c>
    </row>
    <row r="469" spans="1:2" x14ac:dyDescent="0.25">
      <c r="A469" s="211" t="s">
        <v>4101</v>
      </c>
      <c r="B469" s="9">
        <f t="shared" si="7"/>
        <v>0</v>
      </c>
    </row>
    <row r="470" spans="1:2" x14ac:dyDescent="0.25">
      <c r="A470" s="211" t="s">
        <v>4106</v>
      </c>
      <c r="B470" s="9">
        <f t="shared" si="7"/>
        <v>0</v>
      </c>
    </row>
    <row r="471" spans="1:2" x14ac:dyDescent="0.25">
      <c r="A471" s="211" t="s">
        <v>4195</v>
      </c>
      <c r="B471" s="9">
        <f t="shared" si="7"/>
        <v>0</v>
      </c>
    </row>
    <row r="472" spans="1:2" x14ac:dyDescent="0.25">
      <c r="A472" s="211" t="s">
        <v>4213</v>
      </c>
      <c r="B472" s="9">
        <f t="shared" si="7"/>
        <v>0</v>
      </c>
    </row>
    <row r="473" spans="1:2" x14ac:dyDescent="0.25">
      <c r="A473" s="211" t="s">
        <v>4214</v>
      </c>
      <c r="B473" s="9">
        <f t="shared" si="7"/>
        <v>0</v>
      </c>
    </row>
    <row r="474" spans="1:2" x14ac:dyDescent="0.25">
      <c r="A474" s="211" t="s">
        <v>4215</v>
      </c>
      <c r="B474" s="9">
        <f t="shared" si="7"/>
        <v>0</v>
      </c>
    </row>
    <row r="475" spans="1:2" x14ac:dyDescent="0.25">
      <c r="A475" s="211" t="s">
        <v>4216</v>
      </c>
      <c r="B475" s="9">
        <f t="shared" si="7"/>
        <v>0</v>
      </c>
    </row>
    <row r="476" spans="1:2" x14ac:dyDescent="0.25">
      <c r="A476" s="211" t="s">
        <v>4217</v>
      </c>
      <c r="B476" s="9">
        <f t="shared" si="7"/>
        <v>0</v>
      </c>
    </row>
    <row r="477" spans="1:2" x14ac:dyDescent="0.25">
      <c r="A477" s="211" t="s">
        <v>4218</v>
      </c>
      <c r="B477" s="9">
        <f t="shared" si="7"/>
        <v>0</v>
      </c>
    </row>
    <row r="478" spans="1:2" x14ac:dyDescent="0.25">
      <c r="A478" s="211" t="s">
        <v>4219</v>
      </c>
      <c r="B478" s="9">
        <f t="shared" si="7"/>
        <v>0</v>
      </c>
    </row>
    <row r="479" spans="1:2" x14ac:dyDescent="0.25">
      <c r="A479" s="211" t="s">
        <v>4220</v>
      </c>
      <c r="B479" s="9">
        <f t="shared" si="7"/>
        <v>0</v>
      </c>
    </row>
    <row r="480" spans="1:2" x14ac:dyDescent="0.25">
      <c r="A480" s="211" t="s">
        <v>4221</v>
      </c>
      <c r="B480" s="9">
        <f t="shared" si="7"/>
        <v>0</v>
      </c>
    </row>
    <row r="481" spans="1:2" x14ac:dyDescent="0.25">
      <c r="A481" s="211" t="s">
        <v>4222</v>
      </c>
      <c r="B481" s="9">
        <f t="shared" si="7"/>
        <v>0</v>
      </c>
    </row>
    <row r="482" spans="1:2" x14ac:dyDescent="0.25">
      <c r="A482" s="211" t="s">
        <v>4223</v>
      </c>
      <c r="B482" s="9">
        <f t="shared" si="7"/>
        <v>0</v>
      </c>
    </row>
    <row r="483" spans="1:2" x14ac:dyDescent="0.25">
      <c r="A483" s="211" t="s">
        <v>4259</v>
      </c>
      <c r="B483" s="9">
        <f t="shared" si="7"/>
        <v>0</v>
      </c>
    </row>
    <row r="484" spans="1:2" x14ac:dyDescent="0.25">
      <c r="A484" s="211" t="s">
        <v>4260</v>
      </c>
      <c r="B484" s="9">
        <f t="shared" si="7"/>
        <v>0</v>
      </c>
    </row>
    <row r="485" spans="1:2" x14ac:dyDescent="0.25">
      <c r="A485" s="211" t="s">
        <v>4273</v>
      </c>
      <c r="B485" s="9">
        <f t="shared" si="7"/>
        <v>0</v>
      </c>
    </row>
    <row r="486" spans="1:2" x14ac:dyDescent="0.25">
      <c r="A486" s="211" t="s">
        <v>4274</v>
      </c>
      <c r="B486" s="9">
        <f t="shared" si="7"/>
        <v>0</v>
      </c>
    </row>
    <row r="487" spans="1:2" x14ac:dyDescent="0.25">
      <c r="A487" s="211" t="s">
        <v>4275</v>
      </c>
      <c r="B487" s="9">
        <f t="shared" si="7"/>
        <v>0</v>
      </c>
    </row>
    <row r="488" spans="1:2" x14ac:dyDescent="0.25">
      <c r="A488" s="211" t="s">
        <v>4286</v>
      </c>
      <c r="B488" s="9">
        <f t="shared" si="7"/>
        <v>0</v>
      </c>
    </row>
    <row r="489" spans="1:2" x14ac:dyDescent="0.25">
      <c r="A489" s="211" t="s">
        <v>4287</v>
      </c>
      <c r="B489" s="9">
        <f t="shared" si="7"/>
        <v>0</v>
      </c>
    </row>
    <row r="490" spans="1:2" x14ac:dyDescent="0.25">
      <c r="A490" s="211" t="s">
        <v>4301</v>
      </c>
      <c r="B490" s="9">
        <f t="shared" si="7"/>
        <v>0</v>
      </c>
    </row>
    <row r="491" spans="1:2" x14ac:dyDescent="0.25">
      <c r="A491" s="211" t="s">
        <v>4302</v>
      </c>
      <c r="B491" s="9">
        <f t="shared" si="7"/>
        <v>0</v>
      </c>
    </row>
    <row r="492" spans="1:2" x14ac:dyDescent="0.25">
      <c r="A492" s="211" t="s">
        <v>4303</v>
      </c>
      <c r="B492" s="9">
        <f t="shared" si="7"/>
        <v>0</v>
      </c>
    </row>
    <row r="493" spans="1:2" x14ac:dyDescent="0.25">
      <c r="A493" s="211" t="s">
        <v>4304</v>
      </c>
      <c r="B493" s="9">
        <f t="shared" si="7"/>
        <v>0</v>
      </c>
    </row>
    <row r="494" spans="1:2" x14ac:dyDescent="0.25">
      <c r="A494" s="211" t="s">
        <v>4305</v>
      </c>
      <c r="B494" s="9">
        <f t="shared" si="7"/>
        <v>0</v>
      </c>
    </row>
    <row r="495" spans="1:2" x14ac:dyDescent="0.25">
      <c r="A495" s="211" t="s">
        <v>4306</v>
      </c>
      <c r="B495" s="9">
        <f t="shared" si="7"/>
        <v>0</v>
      </c>
    </row>
    <row r="496" spans="1:2" x14ac:dyDescent="0.25">
      <c r="A496" s="211" t="s">
        <v>4307</v>
      </c>
      <c r="B496" s="9">
        <f t="shared" si="7"/>
        <v>0</v>
      </c>
    </row>
    <row r="497" spans="1:2" x14ac:dyDescent="0.25">
      <c r="A497" s="211" t="s">
        <v>4308</v>
      </c>
      <c r="B497" s="9">
        <f t="shared" ref="B497:B560" si="8">VLOOKUP(A497,masterdata,7,0)</f>
        <v>0</v>
      </c>
    </row>
    <row r="498" spans="1:2" x14ac:dyDescent="0.25">
      <c r="A498" s="211" t="s">
        <v>4309</v>
      </c>
      <c r="B498" s="9">
        <f t="shared" si="8"/>
        <v>0</v>
      </c>
    </row>
    <row r="499" spans="1:2" x14ac:dyDescent="0.25">
      <c r="A499" s="211" t="s">
        <v>4310</v>
      </c>
      <c r="B499" s="9">
        <f t="shared" si="8"/>
        <v>0</v>
      </c>
    </row>
    <row r="500" spans="1:2" x14ac:dyDescent="0.25">
      <c r="A500" s="211" t="s">
        <v>4311</v>
      </c>
      <c r="B500" s="9">
        <f t="shared" si="8"/>
        <v>0</v>
      </c>
    </row>
    <row r="501" spans="1:2" x14ac:dyDescent="0.25">
      <c r="A501" s="211" t="s">
        <v>4312</v>
      </c>
      <c r="B501" s="9">
        <f t="shared" si="8"/>
        <v>0</v>
      </c>
    </row>
    <row r="502" spans="1:2" x14ac:dyDescent="0.25">
      <c r="A502" s="211" t="s">
        <v>4355</v>
      </c>
      <c r="B502" s="9">
        <f t="shared" si="8"/>
        <v>30</v>
      </c>
    </row>
    <row r="503" spans="1:2" x14ac:dyDescent="0.25">
      <c r="A503" s="211" t="s">
        <v>4356</v>
      </c>
      <c r="B503" s="9">
        <f t="shared" si="8"/>
        <v>30</v>
      </c>
    </row>
    <row r="504" spans="1:2" x14ac:dyDescent="0.25">
      <c r="A504" s="211" t="s">
        <v>4357</v>
      </c>
      <c r="B504" s="9">
        <f t="shared" si="8"/>
        <v>30</v>
      </c>
    </row>
    <row r="505" spans="1:2" x14ac:dyDescent="0.25">
      <c r="A505" s="211" t="s">
        <v>4359</v>
      </c>
      <c r="B505" s="9">
        <f t="shared" si="8"/>
        <v>30</v>
      </c>
    </row>
    <row r="506" spans="1:2" x14ac:dyDescent="0.25">
      <c r="A506" s="211" t="s">
        <v>4360</v>
      </c>
      <c r="B506" s="9">
        <f t="shared" si="8"/>
        <v>30</v>
      </c>
    </row>
    <row r="507" spans="1:2" x14ac:dyDescent="0.25">
      <c r="A507" s="211" t="s">
        <v>4361</v>
      </c>
      <c r="B507" s="9">
        <f t="shared" si="8"/>
        <v>30</v>
      </c>
    </row>
    <row r="508" spans="1:2" x14ac:dyDescent="0.25">
      <c r="A508" s="211" t="s">
        <v>4363</v>
      </c>
      <c r="B508" s="9">
        <f t="shared" si="8"/>
        <v>2</v>
      </c>
    </row>
    <row r="509" spans="1:2" x14ac:dyDescent="0.25">
      <c r="A509" s="211" t="s">
        <v>4366</v>
      </c>
      <c r="B509" s="9">
        <f t="shared" si="8"/>
        <v>2</v>
      </c>
    </row>
    <row r="510" spans="1:2" x14ac:dyDescent="0.25">
      <c r="A510" s="211" t="s">
        <v>4369</v>
      </c>
      <c r="B510" s="9">
        <f t="shared" si="8"/>
        <v>30</v>
      </c>
    </row>
    <row r="511" spans="1:2" x14ac:dyDescent="0.25">
      <c r="A511" s="211" t="s">
        <v>4367</v>
      </c>
      <c r="B511" s="9">
        <f t="shared" si="8"/>
        <v>30</v>
      </c>
    </row>
    <row r="512" spans="1:2" x14ac:dyDescent="0.25">
      <c r="A512" s="211" t="s">
        <v>4368</v>
      </c>
      <c r="B512" s="9">
        <f t="shared" si="8"/>
        <v>30</v>
      </c>
    </row>
    <row r="513" spans="1:2" x14ac:dyDescent="0.25">
      <c r="A513" s="211" t="s">
        <v>4370</v>
      </c>
      <c r="B513" s="9">
        <f t="shared" si="8"/>
        <v>30</v>
      </c>
    </row>
    <row r="514" spans="1:2" x14ac:dyDescent="0.25">
      <c r="A514" s="211" t="s">
        <v>4371</v>
      </c>
      <c r="B514" s="9">
        <f t="shared" si="8"/>
        <v>30</v>
      </c>
    </row>
    <row r="515" spans="1:2" x14ac:dyDescent="0.25">
      <c r="A515" s="211" t="s">
        <v>4372</v>
      </c>
      <c r="B515" s="9">
        <f t="shared" si="8"/>
        <v>30</v>
      </c>
    </row>
    <row r="516" spans="1:2" x14ac:dyDescent="0.25">
      <c r="A516" s="211" t="s">
        <v>4373</v>
      </c>
      <c r="B516" s="9">
        <f t="shared" si="8"/>
        <v>7.5</v>
      </c>
    </row>
    <row r="517" spans="1:2" x14ac:dyDescent="0.25">
      <c r="A517" s="211" t="s">
        <v>4374</v>
      </c>
      <c r="B517" s="9">
        <f t="shared" si="8"/>
        <v>7.5</v>
      </c>
    </row>
    <row r="518" spans="1:2" x14ac:dyDescent="0.25">
      <c r="A518" s="211" t="s">
        <v>4375</v>
      </c>
      <c r="B518" s="9">
        <f t="shared" si="8"/>
        <v>7.5</v>
      </c>
    </row>
    <row r="519" spans="1:2" x14ac:dyDescent="0.25">
      <c r="A519" s="211" t="s">
        <v>3784</v>
      </c>
      <c r="B519" s="9">
        <f t="shared" si="8"/>
        <v>0</v>
      </c>
    </row>
    <row r="520" spans="1:2" x14ac:dyDescent="0.25">
      <c r="A520" s="211" t="s">
        <v>4401</v>
      </c>
      <c r="B520" s="9">
        <f t="shared" si="8"/>
        <v>0</v>
      </c>
    </row>
    <row r="521" spans="1:2" x14ac:dyDescent="0.25">
      <c r="A521" s="211" t="s">
        <v>4402</v>
      </c>
      <c r="B521" s="9">
        <f t="shared" si="8"/>
        <v>0</v>
      </c>
    </row>
    <row r="522" spans="1:2" x14ac:dyDescent="0.25">
      <c r="A522" s="211" t="s">
        <v>4403</v>
      </c>
      <c r="B522" s="9">
        <f t="shared" si="8"/>
        <v>0</v>
      </c>
    </row>
    <row r="523" spans="1:2" x14ac:dyDescent="0.25">
      <c r="A523" s="211" t="s">
        <v>4404</v>
      </c>
      <c r="B523" s="9">
        <f t="shared" si="8"/>
        <v>0</v>
      </c>
    </row>
    <row r="524" spans="1:2" x14ac:dyDescent="0.25">
      <c r="A524" s="211" t="s">
        <v>4415</v>
      </c>
      <c r="B524" s="9">
        <f t="shared" si="8"/>
        <v>0</v>
      </c>
    </row>
    <row r="525" spans="1:2" x14ac:dyDescent="0.25">
      <c r="A525" s="211" t="s">
        <v>4416</v>
      </c>
      <c r="B525" s="9">
        <f t="shared" si="8"/>
        <v>0</v>
      </c>
    </row>
    <row r="526" spans="1:2" x14ac:dyDescent="0.25">
      <c r="A526" s="211" t="s">
        <v>4417</v>
      </c>
      <c r="B526" s="9">
        <f t="shared" si="8"/>
        <v>0</v>
      </c>
    </row>
    <row r="527" spans="1:2" x14ac:dyDescent="0.25">
      <c r="A527" s="211" t="s">
        <v>4419</v>
      </c>
      <c r="B527" s="9">
        <f t="shared" si="8"/>
        <v>0</v>
      </c>
    </row>
    <row r="528" spans="1:2" x14ac:dyDescent="0.25">
      <c r="A528" s="211" t="s">
        <v>4420</v>
      </c>
      <c r="B528" s="9">
        <f t="shared" si="8"/>
        <v>0</v>
      </c>
    </row>
    <row r="529" spans="1:2" x14ac:dyDescent="0.25">
      <c r="A529" s="211" t="s">
        <v>4421</v>
      </c>
      <c r="B529" s="9">
        <f t="shared" si="8"/>
        <v>0</v>
      </c>
    </row>
    <row r="530" spans="1:2" x14ac:dyDescent="0.25">
      <c r="A530" s="211" t="s">
        <v>4422</v>
      </c>
      <c r="B530" s="9">
        <f t="shared" si="8"/>
        <v>0</v>
      </c>
    </row>
    <row r="531" spans="1:2" x14ac:dyDescent="0.25">
      <c r="A531" s="211" t="s">
        <v>4418</v>
      </c>
      <c r="B531" s="9">
        <f t="shared" si="8"/>
        <v>0</v>
      </c>
    </row>
    <row r="532" spans="1:2" x14ac:dyDescent="0.25">
      <c r="A532" s="211" t="s">
        <v>4423</v>
      </c>
      <c r="B532" s="9">
        <f t="shared" si="8"/>
        <v>0</v>
      </c>
    </row>
    <row r="533" spans="1:2" x14ac:dyDescent="0.25">
      <c r="A533" s="211" t="s">
        <v>4424</v>
      </c>
      <c r="B533" s="9">
        <f t="shared" si="8"/>
        <v>0</v>
      </c>
    </row>
    <row r="534" spans="1:2" x14ac:dyDescent="0.25">
      <c r="A534" s="211" t="s">
        <v>4439</v>
      </c>
      <c r="B534" s="9">
        <f t="shared" si="8"/>
        <v>0</v>
      </c>
    </row>
    <row r="535" spans="1:2" x14ac:dyDescent="0.25">
      <c r="A535" s="211" t="s">
        <v>4440</v>
      </c>
      <c r="B535" s="9">
        <f t="shared" si="8"/>
        <v>0</v>
      </c>
    </row>
    <row r="536" spans="1:2" x14ac:dyDescent="0.25">
      <c r="A536" s="211" t="s">
        <v>4441</v>
      </c>
      <c r="B536" s="9">
        <f t="shared" si="8"/>
        <v>0</v>
      </c>
    </row>
    <row r="537" spans="1:2" x14ac:dyDescent="0.25">
      <c r="A537" s="211" t="s">
        <v>4442</v>
      </c>
      <c r="B537" s="9">
        <f t="shared" si="8"/>
        <v>0</v>
      </c>
    </row>
    <row r="538" spans="1:2" x14ac:dyDescent="0.25">
      <c r="A538" s="211" t="s">
        <v>4443</v>
      </c>
      <c r="B538" s="9">
        <f t="shared" si="8"/>
        <v>0</v>
      </c>
    </row>
    <row r="539" spans="1:2" x14ac:dyDescent="0.25">
      <c r="A539" s="211" t="s">
        <v>4444</v>
      </c>
      <c r="B539" s="9">
        <f t="shared" si="8"/>
        <v>0</v>
      </c>
    </row>
    <row r="540" spans="1:2" x14ac:dyDescent="0.25">
      <c r="A540" s="211" t="s">
        <v>4445</v>
      </c>
      <c r="B540" s="9">
        <f t="shared" si="8"/>
        <v>0</v>
      </c>
    </row>
    <row r="541" spans="1:2" x14ac:dyDescent="0.25">
      <c r="A541" s="211" t="s">
        <v>4446</v>
      </c>
      <c r="B541" s="9">
        <f t="shared" si="8"/>
        <v>0</v>
      </c>
    </row>
    <row r="542" spans="1:2" x14ac:dyDescent="0.25">
      <c r="A542" s="211" t="s">
        <v>4447</v>
      </c>
      <c r="B542" s="9">
        <f t="shared" si="8"/>
        <v>0</v>
      </c>
    </row>
    <row r="543" spans="1:2" x14ac:dyDescent="0.25">
      <c r="A543" s="211" t="s">
        <v>4448</v>
      </c>
      <c r="B543" s="9">
        <f t="shared" si="8"/>
        <v>0</v>
      </c>
    </row>
    <row r="544" spans="1:2" x14ac:dyDescent="0.25">
      <c r="A544" s="211" t="s">
        <v>977</v>
      </c>
      <c r="B544" s="9">
        <f t="shared" si="8"/>
        <v>60</v>
      </c>
    </row>
    <row r="545" spans="1:2" x14ac:dyDescent="0.25">
      <c r="A545" s="211" t="s">
        <v>969</v>
      </c>
      <c r="B545" s="9">
        <f t="shared" si="8"/>
        <v>60</v>
      </c>
    </row>
    <row r="546" spans="1:2" x14ac:dyDescent="0.25">
      <c r="A546" s="211" t="s">
        <v>973</v>
      </c>
      <c r="B546" s="9">
        <f t="shared" si="8"/>
        <v>60</v>
      </c>
    </row>
    <row r="547" spans="1:2" x14ac:dyDescent="0.25">
      <c r="A547" s="211" t="s">
        <v>989</v>
      </c>
      <c r="B547" s="9">
        <f t="shared" si="8"/>
        <v>60</v>
      </c>
    </row>
    <row r="548" spans="1:2" x14ac:dyDescent="0.25">
      <c r="A548" s="211" t="s">
        <v>991</v>
      </c>
      <c r="B548" s="9">
        <f t="shared" si="8"/>
        <v>60</v>
      </c>
    </row>
    <row r="549" spans="1:2" x14ac:dyDescent="0.25">
      <c r="A549" s="211" t="s">
        <v>992</v>
      </c>
      <c r="B549" s="9">
        <f t="shared" si="8"/>
        <v>60</v>
      </c>
    </row>
    <row r="550" spans="1:2" x14ac:dyDescent="0.25">
      <c r="A550" s="211" t="s">
        <v>993</v>
      </c>
      <c r="B550" s="9">
        <f t="shared" si="8"/>
        <v>60</v>
      </c>
    </row>
    <row r="551" spans="1:2" x14ac:dyDescent="0.25">
      <c r="A551" s="211" t="s">
        <v>3656</v>
      </c>
      <c r="B551" s="9">
        <f t="shared" si="8"/>
        <v>120</v>
      </c>
    </row>
    <row r="552" spans="1:2" x14ac:dyDescent="0.25">
      <c r="A552" s="211" t="s">
        <v>3652</v>
      </c>
      <c r="B552" s="9">
        <f t="shared" si="8"/>
        <v>120</v>
      </c>
    </row>
    <row r="553" spans="1:2" x14ac:dyDescent="0.25">
      <c r="A553" s="211" t="s">
        <v>3651</v>
      </c>
      <c r="B553" s="9">
        <f t="shared" si="8"/>
        <v>150</v>
      </c>
    </row>
    <row r="554" spans="1:2" x14ac:dyDescent="0.25">
      <c r="A554" s="211" t="s">
        <v>3650</v>
      </c>
      <c r="B554" s="9">
        <f t="shared" si="8"/>
        <v>210</v>
      </c>
    </row>
    <row r="555" spans="1:2" x14ac:dyDescent="0.25">
      <c r="A555" s="211" t="s">
        <v>2308</v>
      </c>
      <c r="B555" s="9">
        <f t="shared" si="8"/>
        <v>0</v>
      </c>
    </row>
    <row r="556" spans="1:2" x14ac:dyDescent="0.25">
      <c r="A556" s="211" t="s">
        <v>3746</v>
      </c>
      <c r="B556" s="9">
        <f t="shared" si="8"/>
        <v>0</v>
      </c>
    </row>
    <row r="557" spans="1:2" x14ac:dyDescent="0.25">
      <c r="A557" s="211" t="s">
        <v>4535</v>
      </c>
      <c r="B557" s="9">
        <f t="shared" si="8"/>
        <v>7.5</v>
      </c>
    </row>
    <row r="558" spans="1:2" x14ac:dyDescent="0.25">
      <c r="A558" s="211" t="s">
        <v>2344</v>
      </c>
      <c r="B558" s="9">
        <f t="shared" si="8"/>
        <v>30</v>
      </c>
    </row>
    <row r="559" spans="1:2" x14ac:dyDescent="0.25">
      <c r="A559" s="211" t="s">
        <v>3777</v>
      </c>
      <c r="B559" s="9">
        <f t="shared" si="8"/>
        <v>30</v>
      </c>
    </row>
    <row r="560" spans="1:2" x14ac:dyDescent="0.25">
      <c r="A560" s="211" t="s">
        <v>2338</v>
      </c>
      <c r="B560" s="9">
        <f t="shared" si="8"/>
        <v>0</v>
      </c>
    </row>
    <row r="561" spans="1:2" x14ac:dyDescent="0.25">
      <c r="A561" s="211" t="s">
        <v>2337</v>
      </c>
      <c r="B561" s="9">
        <f t="shared" ref="B561:B624" si="9">VLOOKUP(A561,masterdata,7,0)</f>
        <v>15</v>
      </c>
    </row>
    <row r="562" spans="1:2" x14ac:dyDescent="0.25">
      <c r="A562" s="211" t="s">
        <v>1621</v>
      </c>
      <c r="B562" s="9">
        <f t="shared" si="9"/>
        <v>0</v>
      </c>
    </row>
    <row r="563" spans="1:2" x14ac:dyDescent="0.25">
      <c r="A563" s="211" t="s">
        <v>3755</v>
      </c>
      <c r="B563" s="9">
        <f t="shared" si="9"/>
        <v>0</v>
      </c>
    </row>
    <row r="564" spans="1:2" x14ac:dyDescent="0.25">
      <c r="A564" s="211" t="s">
        <v>4552</v>
      </c>
      <c r="B564" s="9">
        <f t="shared" si="9"/>
        <v>6</v>
      </c>
    </row>
    <row r="565" spans="1:2" x14ac:dyDescent="0.25">
      <c r="A565" s="211" t="s">
        <v>3775</v>
      </c>
      <c r="B565" s="9">
        <f t="shared" si="9"/>
        <v>6</v>
      </c>
    </row>
    <row r="566" spans="1:2" x14ac:dyDescent="0.25">
      <c r="A566" s="211" t="s">
        <v>2372</v>
      </c>
      <c r="B566" s="9">
        <f t="shared" si="9"/>
        <v>30</v>
      </c>
    </row>
    <row r="567" spans="1:2" x14ac:dyDescent="0.25">
      <c r="A567" s="211" t="s">
        <v>3818</v>
      </c>
      <c r="B567" s="9">
        <f t="shared" si="9"/>
        <v>30</v>
      </c>
    </row>
    <row r="568" spans="1:2" x14ac:dyDescent="0.25">
      <c r="A568" s="211" t="s">
        <v>3764</v>
      </c>
      <c r="B568" s="9">
        <f t="shared" si="9"/>
        <v>30</v>
      </c>
    </row>
    <row r="569" spans="1:2" x14ac:dyDescent="0.25">
      <c r="A569" s="211" t="s">
        <v>4566</v>
      </c>
      <c r="B569" s="9">
        <f t="shared" si="9"/>
        <v>30</v>
      </c>
    </row>
    <row r="570" spans="1:2" x14ac:dyDescent="0.25">
      <c r="A570" s="211" t="s">
        <v>2375</v>
      </c>
      <c r="B570" s="9">
        <f t="shared" si="9"/>
        <v>30</v>
      </c>
    </row>
    <row r="571" spans="1:2" x14ac:dyDescent="0.25">
      <c r="A571" s="211" t="s">
        <v>3820</v>
      </c>
      <c r="B571" s="9">
        <f t="shared" si="9"/>
        <v>30</v>
      </c>
    </row>
    <row r="572" spans="1:2" x14ac:dyDescent="0.25">
      <c r="A572" s="211" t="s">
        <v>3819</v>
      </c>
      <c r="B572" s="9">
        <f t="shared" si="9"/>
        <v>0</v>
      </c>
    </row>
    <row r="573" spans="1:2" x14ac:dyDescent="0.25">
      <c r="A573" s="211" t="s">
        <v>2374</v>
      </c>
      <c r="B573" s="9">
        <f t="shared" si="9"/>
        <v>6</v>
      </c>
    </row>
    <row r="574" spans="1:2" x14ac:dyDescent="0.25">
      <c r="A574" s="211" t="s">
        <v>2317</v>
      </c>
      <c r="B574" s="9">
        <f t="shared" si="9"/>
        <v>1</v>
      </c>
    </row>
    <row r="575" spans="1:2" x14ac:dyDescent="0.25">
      <c r="A575" s="211" t="s">
        <v>4585</v>
      </c>
      <c r="B575" s="9">
        <f t="shared" si="9"/>
        <v>30</v>
      </c>
    </row>
    <row r="576" spans="1:2" x14ac:dyDescent="0.25">
      <c r="A576" s="211" t="s">
        <v>4586</v>
      </c>
      <c r="B576" s="9">
        <f t="shared" si="9"/>
        <v>30</v>
      </c>
    </row>
    <row r="577" spans="1:2" x14ac:dyDescent="0.25">
      <c r="A577" s="211" t="s">
        <v>4587</v>
      </c>
      <c r="B577" s="9">
        <f t="shared" si="9"/>
        <v>6</v>
      </c>
    </row>
    <row r="578" spans="1:2" x14ac:dyDescent="0.25">
      <c r="A578" s="211" t="s">
        <v>4588</v>
      </c>
      <c r="B578" s="9">
        <f t="shared" si="9"/>
        <v>6</v>
      </c>
    </row>
    <row r="579" spans="1:2" x14ac:dyDescent="0.25">
      <c r="A579" s="211" t="s">
        <v>4589</v>
      </c>
      <c r="B579" s="9">
        <f t="shared" si="9"/>
        <v>6</v>
      </c>
    </row>
    <row r="580" spans="1:2" x14ac:dyDescent="0.25">
      <c r="A580" s="211" t="s">
        <v>4590</v>
      </c>
      <c r="B580" s="9">
        <f t="shared" si="9"/>
        <v>6</v>
      </c>
    </row>
    <row r="581" spans="1:2" x14ac:dyDescent="0.25">
      <c r="A581" s="211" t="s">
        <v>4595</v>
      </c>
      <c r="B581" s="9">
        <f t="shared" si="9"/>
        <v>6</v>
      </c>
    </row>
    <row r="582" spans="1:2" x14ac:dyDescent="0.25">
      <c r="A582" s="211" t="s">
        <v>4599</v>
      </c>
      <c r="B582" s="9">
        <f t="shared" si="9"/>
        <v>6</v>
      </c>
    </row>
    <row r="583" spans="1:2" x14ac:dyDescent="0.25">
      <c r="A583" s="211" t="s">
        <v>4603</v>
      </c>
      <c r="B583" s="9">
        <f t="shared" si="9"/>
        <v>7.5</v>
      </c>
    </row>
    <row r="584" spans="1:2" x14ac:dyDescent="0.25">
      <c r="A584" s="211" t="s">
        <v>4607</v>
      </c>
      <c r="B584" s="9">
        <f t="shared" si="9"/>
        <v>7.5</v>
      </c>
    </row>
    <row r="585" spans="1:2" x14ac:dyDescent="0.25">
      <c r="A585" s="211" t="s">
        <v>4608</v>
      </c>
      <c r="B585" s="9">
        <f t="shared" si="9"/>
        <v>7.5</v>
      </c>
    </row>
    <row r="586" spans="1:2" x14ac:dyDescent="0.25">
      <c r="A586" s="211" t="s">
        <v>4611</v>
      </c>
      <c r="B586" s="9">
        <f t="shared" si="9"/>
        <v>7.5</v>
      </c>
    </row>
    <row r="587" spans="1:2" x14ac:dyDescent="0.25">
      <c r="A587" s="211" t="s">
        <v>4615</v>
      </c>
      <c r="B587" s="9">
        <f t="shared" si="9"/>
        <v>7.5</v>
      </c>
    </row>
    <row r="588" spans="1:2" x14ac:dyDescent="0.25">
      <c r="A588" s="211" t="s">
        <v>2341</v>
      </c>
      <c r="B588" s="9">
        <f t="shared" si="9"/>
        <v>7.5</v>
      </c>
    </row>
    <row r="589" spans="1:2" x14ac:dyDescent="0.25">
      <c r="A589" s="211" t="s">
        <v>2343</v>
      </c>
      <c r="B589" s="9">
        <f t="shared" si="9"/>
        <v>7.5</v>
      </c>
    </row>
    <row r="590" spans="1:2" x14ac:dyDescent="0.25">
      <c r="A590" s="211" t="s">
        <v>4620</v>
      </c>
      <c r="B590" s="9">
        <f t="shared" si="9"/>
        <v>7.5</v>
      </c>
    </row>
    <row r="591" spans="1:2" x14ac:dyDescent="0.25">
      <c r="A591" s="211" t="s">
        <v>4625</v>
      </c>
      <c r="B591" s="9">
        <f t="shared" si="9"/>
        <v>7.5</v>
      </c>
    </row>
    <row r="592" spans="1:2" x14ac:dyDescent="0.25">
      <c r="A592" s="211" t="s">
        <v>4630</v>
      </c>
      <c r="B592" s="9">
        <f t="shared" si="9"/>
        <v>7.5</v>
      </c>
    </row>
    <row r="593" spans="1:2" x14ac:dyDescent="0.25">
      <c r="A593" s="211" t="s">
        <v>3839</v>
      </c>
      <c r="B593" s="9">
        <f t="shared" si="9"/>
        <v>7.5</v>
      </c>
    </row>
    <row r="594" spans="1:2" x14ac:dyDescent="0.25">
      <c r="A594" s="211" t="s">
        <v>3750</v>
      </c>
      <c r="B594" s="9">
        <f t="shared" si="9"/>
        <v>0</v>
      </c>
    </row>
    <row r="595" spans="1:2" x14ac:dyDescent="0.25">
      <c r="A595" s="211" t="s">
        <v>3641</v>
      </c>
      <c r="B595" s="9">
        <f t="shared" si="9"/>
        <v>0</v>
      </c>
    </row>
    <row r="596" spans="1:2" x14ac:dyDescent="0.25">
      <c r="A596" s="211" t="s">
        <v>3749</v>
      </c>
      <c r="B596" s="9">
        <f t="shared" si="9"/>
        <v>0</v>
      </c>
    </row>
    <row r="597" spans="1:2" x14ac:dyDescent="0.25">
      <c r="A597" s="211" t="s">
        <v>3642</v>
      </c>
      <c r="B597" s="9">
        <f t="shared" si="9"/>
        <v>120</v>
      </c>
    </row>
    <row r="598" spans="1:2" x14ac:dyDescent="0.25">
      <c r="A598" s="211" t="s">
        <v>3770</v>
      </c>
      <c r="B598" s="9">
        <f t="shared" si="9"/>
        <v>120</v>
      </c>
    </row>
    <row r="599" spans="1:2" x14ac:dyDescent="0.25">
      <c r="A599" s="211" t="s">
        <v>3643</v>
      </c>
      <c r="B599" s="9">
        <f t="shared" si="9"/>
        <v>60</v>
      </c>
    </row>
    <row r="600" spans="1:2" x14ac:dyDescent="0.25">
      <c r="A600" s="211" t="s">
        <v>3644</v>
      </c>
      <c r="B600" s="9">
        <f t="shared" si="9"/>
        <v>60</v>
      </c>
    </row>
    <row r="601" spans="1:2" x14ac:dyDescent="0.25">
      <c r="A601" s="211" t="s">
        <v>3645</v>
      </c>
      <c r="B601" s="9">
        <f t="shared" si="9"/>
        <v>60</v>
      </c>
    </row>
    <row r="602" spans="1:2" x14ac:dyDescent="0.25">
      <c r="A602" s="211" t="s">
        <v>3780</v>
      </c>
      <c r="B602" s="9">
        <f t="shared" si="9"/>
        <v>10</v>
      </c>
    </row>
    <row r="603" spans="1:2" x14ac:dyDescent="0.25">
      <c r="A603" s="211" t="s">
        <v>272</v>
      </c>
      <c r="B603" s="9">
        <f t="shared" si="9"/>
        <v>210</v>
      </c>
    </row>
    <row r="604" spans="1:2" x14ac:dyDescent="0.25">
      <c r="A604" s="211" t="s">
        <v>251</v>
      </c>
      <c r="B604" s="9">
        <f t="shared" si="9"/>
        <v>120</v>
      </c>
    </row>
    <row r="605" spans="1:2" x14ac:dyDescent="0.25">
      <c r="A605" s="211" t="s">
        <v>260</v>
      </c>
      <c r="B605" s="9">
        <f t="shared" si="9"/>
        <v>150</v>
      </c>
    </row>
    <row r="606" spans="1:2" x14ac:dyDescent="0.25">
      <c r="A606" s="211" t="s">
        <v>3646</v>
      </c>
      <c r="B606" s="9">
        <f t="shared" si="9"/>
        <v>60</v>
      </c>
    </row>
    <row r="607" spans="1:2" x14ac:dyDescent="0.25">
      <c r="A607" s="211" t="s">
        <v>3647</v>
      </c>
      <c r="B607" s="9">
        <f t="shared" si="9"/>
        <v>60</v>
      </c>
    </row>
    <row r="608" spans="1:2" x14ac:dyDescent="0.25">
      <c r="A608" s="211" t="s">
        <v>3648</v>
      </c>
      <c r="B608" s="9">
        <f t="shared" si="9"/>
        <v>60</v>
      </c>
    </row>
    <row r="609" spans="1:2" x14ac:dyDescent="0.25">
      <c r="A609" s="211" t="s">
        <v>3649</v>
      </c>
      <c r="B609" s="9">
        <f t="shared" si="9"/>
        <v>60</v>
      </c>
    </row>
    <row r="610" spans="1:2" x14ac:dyDescent="0.25">
      <c r="A610" s="211" t="s">
        <v>3846</v>
      </c>
      <c r="B610" s="9">
        <f t="shared" si="9"/>
        <v>210</v>
      </c>
    </row>
    <row r="611" spans="1:2" x14ac:dyDescent="0.25">
      <c r="A611" s="211" t="s">
        <v>3847</v>
      </c>
      <c r="B611" s="9">
        <f t="shared" si="9"/>
        <v>120</v>
      </c>
    </row>
    <row r="612" spans="1:2" x14ac:dyDescent="0.25">
      <c r="A612" s="211" t="s">
        <v>3848</v>
      </c>
      <c r="B612" s="9">
        <f t="shared" si="9"/>
        <v>150</v>
      </c>
    </row>
    <row r="613" spans="1:2" x14ac:dyDescent="0.25">
      <c r="A613" s="211" t="s">
        <v>3653</v>
      </c>
      <c r="B613" s="9">
        <f t="shared" si="9"/>
        <v>210</v>
      </c>
    </row>
    <row r="614" spans="1:2" x14ac:dyDescent="0.25">
      <c r="A614" s="211" t="s">
        <v>3787</v>
      </c>
      <c r="B614" s="9">
        <f t="shared" si="9"/>
        <v>210</v>
      </c>
    </row>
    <row r="615" spans="1:2" x14ac:dyDescent="0.25">
      <c r="A615" s="211" t="s">
        <v>3654</v>
      </c>
      <c r="B615" s="9">
        <f t="shared" si="9"/>
        <v>120</v>
      </c>
    </row>
    <row r="616" spans="1:2" x14ac:dyDescent="0.25">
      <c r="A616" s="211" t="s">
        <v>3788</v>
      </c>
      <c r="B616" s="9">
        <f t="shared" si="9"/>
        <v>120</v>
      </c>
    </row>
    <row r="617" spans="1:2" x14ac:dyDescent="0.25">
      <c r="A617" s="211" t="s">
        <v>3655</v>
      </c>
      <c r="B617" s="9">
        <f t="shared" si="9"/>
        <v>150</v>
      </c>
    </row>
    <row r="618" spans="1:2" x14ac:dyDescent="0.25">
      <c r="A618" s="211" t="s">
        <v>3789</v>
      </c>
      <c r="B618" s="9">
        <f t="shared" si="9"/>
        <v>150</v>
      </c>
    </row>
    <row r="619" spans="1:2" x14ac:dyDescent="0.25">
      <c r="A619" s="211" t="s">
        <v>3657</v>
      </c>
      <c r="B619" s="9">
        <f t="shared" si="9"/>
        <v>60</v>
      </c>
    </row>
    <row r="620" spans="1:2" x14ac:dyDescent="0.25">
      <c r="A620" s="211" t="s">
        <v>3658</v>
      </c>
      <c r="B620" s="9">
        <f t="shared" si="9"/>
        <v>60</v>
      </c>
    </row>
    <row r="621" spans="1:2" x14ac:dyDescent="0.25">
      <c r="A621" s="211" t="s">
        <v>3659</v>
      </c>
      <c r="B621" s="9">
        <f t="shared" si="9"/>
        <v>60</v>
      </c>
    </row>
    <row r="622" spans="1:2" x14ac:dyDescent="0.25">
      <c r="A622" s="211" t="s">
        <v>3660</v>
      </c>
      <c r="B622" s="9">
        <f t="shared" si="9"/>
        <v>60</v>
      </c>
    </row>
    <row r="623" spans="1:2" x14ac:dyDescent="0.25">
      <c r="A623" s="211" t="s">
        <v>3661</v>
      </c>
      <c r="B623" s="9">
        <f t="shared" si="9"/>
        <v>60</v>
      </c>
    </row>
    <row r="624" spans="1:2" x14ac:dyDescent="0.25">
      <c r="A624" s="211" t="s">
        <v>3662</v>
      </c>
      <c r="B624" s="9">
        <f t="shared" si="9"/>
        <v>75</v>
      </c>
    </row>
    <row r="625" spans="1:2" x14ac:dyDescent="0.25">
      <c r="A625" s="211" t="s">
        <v>3663</v>
      </c>
      <c r="B625" s="9">
        <f t="shared" ref="B625:B688" si="10">VLOOKUP(A625,masterdata,7,0)</f>
        <v>150</v>
      </c>
    </row>
    <row r="626" spans="1:2" x14ac:dyDescent="0.25">
      <c r="A626" s="211" t="s">
        <v>3664</v>
      </c>
      <c r="B626" s="9">
        <f t="shared" si="10"/>
        <v>150</v>
      </c>
    </row>
    <row r="627" spans="1:2" x14ac:dyDescent="0.25">
      <c r="A627" s="211" t="s">
        <v>3665</v>
      </c>
      <c r="B627" s="9">
        <f t="shared" si="10"/>
        <v>60</v>
      </c>
    </row>
    <row r="628" spans="1:2" x14ac:dyDescent="0.25">
      <c r="A628" s="211" t="s">
        <v>3666</v>
      </c>
      <c r="B628" s="9">
        <f t="shared" si="10"/>
        <v>60</v>
      </c>
    </row>
    <row r="629" spans="1:2" x14ac:dyDescent="0.25">
      <c r="A629" s="211" t="s">
        <v>3667</v>
      </c>
      <c r="B629" s="9">
        <f t="shared" si="10"/>
        <v>60</v>
      </c>
    </row>
    <row r="630" spans="1:2" x14ac:dyDescent="0.25">
      <c r="A630" s="211" t="s">
        <v>3790</v>
      </c>
      <c r="B630" s="9">
        <f t="shared" si="10"/>
        <v>60</v>
      </c>
    </row>
    <row r="631" spans="1:2" x14ac:dyDescent="0.25">
      <c r="A631" s="211" t="s">
        <v>3668</v>
      </c>
      <c r="B631" s="9">
        <f t="shared" si="10"/>
        <v>60</v>
      </c>
    </row>
    <row r="632" spans="1:2" x14ac:dyDescent="0.25">
      <c r="A632" s="211" t="s">
        <v>3669</v>
      </c>
      <c r="B632" s="9">
        <f t="shared" si="10"/>
        <v>60</v>
      </c>
    </row>
    <row r="633" spans="1:2" x14ac:dyDescent="0.25">
      <c r="A633" s="211" t="s">
        <v>3670</v>
      </c>
      <c r="B633" s="9">
        <f t="shared" si="10"/>
        <v>60</v>
      </c>
    </row>
    <row r="634" spans="1:2" x14ac:dyDescent="0.25">
      <c r="A634" s="211" t="s">
        <v>3671</v>
      </c>
      <c r="B634" s="9">
        <f t="shared" si="10"/>
        <v>90</v>
      </c>
    </row>
    <row r="635" spans="1:2" x14ac:dyDescent="0.25">
      <c r="A635" s="211" t="s">
        <v>2017</v>
      </c>
      <c r="B635" s="9">
        <f t="shared" si="10"/>
        <v>90</v>
      </c>
    </row>
    <row r="636" spans="1:2" x14ac:dyDescent="0.25">
      <c r="A636" s="211" t="s">
        <v>3791</v>
      </c>
      <c r="B636" s="9">
        <f t="shared" si="10"/>
        <v>90</v>
      </c>
    </row>
    <row r="637" spans="1:2" x14ac:dyDescent="0.25">
      <c r="A637" s="211" t="s">
        <v>2021</v>
      </c>
      <c r="B637" s="9">
        <f t="shared" si="10"/>
        <v>90</v>
      </c>
    </row>
    <row r="638" spans="1:2" x14ac:dyDescent="0.25">
      <c r="A638" s="211" t="s">
        <v>3672</v>
      </c>
      <c r="B638" s="9">
        <f t="shared" si="10"/>
        <v>90</v>
      </c>
    </row>
    <row r="639" spans="1:2" x14ac:dyDescent="0.25">
      <c r="A639" s="211" t="s">
        <v>3673</v>
      </c>
      <c r="B639" s="9">
        <f t="shared" si="10"/>
        <v>90</v>
      </c>
    </row>
    <row r="640" spans="1:2" x14ac:dyDescent="0.25">
      <c r="A640" s="211" t="s">
        <v>3674</v>
      </c>
      <c r="B640" s="9">
        <f t="shared" si="10"/>
        <v>210</v>
      </c>
    </row>
    <row r="641" spans="1:2" x14ac:dyDescent="0.25">
      <c r="A641" s="211" t="s">
        <v>3675</v>
      </c>
      <c r="B641" s="9">
        <f t="shared" si="10"/>
        <v>60</v>
      </c>
    </row>
    <row r="642" spans="1:2" x14ac:dyDescent="0.25">
      <c r="A642" s="211" t="s">
        <v>3676</v>
      </c>
      <c r="B642" s="9">
        <f t="shared" si="10"/>
        <v>60</v>
      </c>
    </row>
    <row r="643" spans="1:2" x14ac:dyDescent="0.25">
      <c r="A643" s="211" t="s">
        <v>3677</v>
      </c>
      <c r="B643" s="9">
        <f t="shared" si="10"/>
        <v>60</v>
      </c>
    </row>
    <row r="644" spans="1:2" x14ac:dyDescent="0.25">
      <c r="A644" s="211" t="s">
        <v>4698</v>
      </c>
      <c r="B644" s="9">
        <f t="shared" si="10"/>
        <v>60</v>
      </c>
    </row>
    <row r="645" spans="1:2" x14ac:dyDescent="0.25">
      <c r="A645" s="211" t="s">
        <v>4700</v>
      </c>
      <c r="B645" s="9">
        <f t="shared" si="10"/>
        <v>60</v>
      </c>
    </row>
    <row r="646" spans="1:2" x14ac:dyDescent="0.25">
      <c r="A646" s="211" t="s">
        <v>3678</v>
      </c>
      <c r="B646" s="9">
        <f t="shared" si="10"/>
        <v>60</v>
      </c>
    </row>
    <row r="647" spans="1:2" x14ac:dyDescent="0.25">
      <c r="A647" s="211" t="s">
        <v>3679</v>
      </c>
      <c r="B647" s="9">
        <f t="shared" si="10"/>
        <v>60</v>
      </c>
    </row>
    <row r="648" spans="1:2" x14ac:dyDescent="0.25">
      <c r="A648" s="211" t="s">
        <v>3680</v>
      </c>
      <c r="B648" s="9">
        <f t="shared" si="10"/>
        <v>60</v>
      </c>
    </row>
    <row r="649" spans="1:2" x14ac:dyDescent="0.25">
      <c r="A649" s="211" t="s">
        <v>3681</v>
      </c>
      <c r="B649" s="9">
        <f t="shared" si="10"/>
        <v>150</v>
      </c>
    </row>
    <row r="650" spans="1:2" x14ac:dyDescent="0.25">
      <c r="A650" s="211" t="s">
        <v>3682</v>
      </c>
      <c r="B650" s="9">
        <f t="shared" si="10"/>
        <v>60</v>
      </c>
    </row>
    <row r="651" spans="1:2" x14ac:dyDescent="0.25">
      <c r="A651" s="211" t="s">
        <v>3683</v>
      </c>
      <c r="B651" s="9">
        <f t="shared" si="10"/>
        <v>60</v>
      </c>
    </row>
    <row r="652" spans="1:2" x14ac:dyDescent="0.25">
      <c r="A652" s="211" t="s">
        <v>3684</v>
      </c>
      <c r="B652" s="9">
        <f t="shared" si="10"/>
        <v>60</v>
      </c>
    </row>
    <row r="653" spans="1:2" x14ac:dyDescent="0.25">
      <c r="A653" s="211" t="s">
        <v>3685</v>
      </c>
      <c r="B653" s="9">
        <f t="shared" si="10"/>
        <v>60</v>
      </c>
    </row>
    <row r="654" spans="1:2" x14ac:dyDescent="0.25">
      <c r="A654" s="211" t="s">
        <v>3808</v>
      </c>
      <c r="B654" s="9">
        <f t="shared" si="10"/>
        <v>60</v>
      </c>
    </row>
    <row r="655" spans="1:2" x14ac:dyDescent="0.25">
      <c r="A655" s="211" t="s">
        <v>3687</v>
      </c>
      <c r="B655" s="9">
        <f t="shared" si="10"/>
        <v>90</v>
      </c>
    </row>
    <row r="656" spans="1:2" x14ac:dyDescent="0.25">
      <c r="A656" s="211" t="s">
        <v>4711</v>
      </c>
      <c r="B656" s="9">
        <f t="shared" si="10"/>
        <v>0</v>
      </c>
    </row>
    <row r="657" spans="1:2" x14ac:dyDescent="0.25">
      <c r="A657" s="211" t="s">
        <v>1637</v>
      </c>
      <c r="B657" s="9">
        <f t="shared" si="10"/>
        <v>0</v>
      </c>
    </row>
    <row r="658" spans="1:2" x14ac:dyDescent="0.25">
      <c r="A658" s="211" t="s">
        <v>1642</v>
      </c>
      <c r="B658" s="9">
        <f t="shared" si="10"/>
        <v>0</v>
      </c>
    </row>
    <row r="659" spans="1:2" x14ac:dyDescent="0.25">
      <c r="A659" s="211" t="s">
        <v>3744</v>
      </c>
      <c r="B659" s="9">
        <f t="shared" si="10"/>
        <v>0</v>
      </c>
    </row>
    <row r="660" spans="1:2" x14ac:dyDescent="0.25">
      <c r="A660" s="211" t="s">
        <v>2297</v>
      </c>
      <c r="B660" s="9">
        <f t="shared" si="10"/>
        <v>5</v>
      </c>
    </row>
    <row r="661" spans="1:2" x14ac:dyDescent="0.25">
      <c r="A661" s="211" t="s">
        <v>2298</v>
      </c>
      <c r="B661" s="9">
        <f t="shared" si="10"/>
        <v>0</v>
      </c>
    </row>
    <row r="662" spans="1:2" x14ac:dyDescent="0.25">
      <c r="A662" s="211" t="s">
        <v>3821</v>
      </c>
      <c r="B662" s="9">
        <f t="shared" si="10"/>
        <v>0</v>
      </c>
    </row>
    <row r="663" spans="1:2" x14ac:dyDescent="0.25">
      <c r="A663" s="211" t="s">
        <v>4724</v>
      </c>
      <c r="B663" s="9">
        <f t="shared" si="10"/>
        <v>15</v>
      </c>
    </row>
    <row r="664" spans="1:2" x14ac:dyDescent="0.25">
      <c r="A664" s="211" t="s">
        <v>1444</v>
      </c>
      <c r="B664" s="9">
        <f t="shared" si="10"/>
        <v>15</v>
      </c>
    </row>
    <row r="665" spans="1:2" x14ac:dyDescent="0.25">
      <c r="A665" s="211" t="s">
        <v>1666</v>
      </c>
      <c r="B665" s="9">
        <f t="shared" si="10"/>
        <v>30</v>
      </c>
    </row>
    <row r="666" spans="1:2" x14ac:dyDescent="0.25">
      <c r="A666" s="211" t="s">
        <v>1668</v>
      </c>
      <c r="B666" s="9">
        <f t="shared" si="10"/>
        <v>30</v>
      </c>
    </row>
    <row r="667" spans="1:2" x14ac:dyDescent="0.25">
      <c r="A667" s="211" t="s">
        <v>2303</v>
      </c>
      <c r="B667" s="9">
        <f t="shared" si="10"/>
        <v>0</v>
      </c>
    </row>
    <row r="668" spans="1:2" x14ac:dyDescent="0.25">
      <c r="A668" s="211" t="s">
        <v>1674</v>
      </c>
      <c r="B668" s="9">
        <f t="shared" si="10"/>
        <v>7.5</v>
      </c>
    </row>
    <row r="669" spans="1:2" x14ac:dyDescent="0.25">
      <c r="A669" s="211" t="s">
        <v>1676</v>
      </c>
      <c r="B669" s="9">
        <f t="shared" si="10"/>
        <v>7.5</v>
      </c>
    </row>
    <row r="670" spans="1:2" x14ac:dyDescent="0.25">
      <c r="A670" s="211" t="s">
        <v>3688</v>
      </c>
      <c r="B670" s="9">
        <f t="shared" si="10"/>
        <v>30</v>
      </c>
    </row>
    <row r="671" spans="1:2" x14ac:dyDescent="0.25">
      <c r="A671" s="211" t="s">
        <v>1657</v>
      </c>
      <c r="B671" s="9">
        <f t="shared" si="10"/>
        <v>15</v>
      </c>
    </row>
    <row r="672" spans="1:2" x14ac:dyDescent="0.25">
      <c r="A672" s="211" t="s">
        <v>3689</v>
      </c>
      <c r="B672" s="9">
        <f t="shared" si="10"/>
        <v>15</v>
      </c>
    </row>
    <row r="673" spans="1:2" x14ac:dyDescent="0.25">
      <c r="A673" s="211" t="s">
        <v>1433</v>
      </c>
      <c r="B673" s="9">
        <f t="shared" si="10"/>
        <v>10</v>
      </c>
    </row>
    <row r="674" spans="1:2" x14ac:dyDescent="0.25">
      <c r="A674" s="211" t="s">
        <v>3747</v>
      </c>
      <c r="B674" s="9">
        <f t="shared" si="10"/>
        <v>0</v>
      </c>
    </row>
    <row r="675" spans="1:2" x14ac:dyDescent="0.25">
      <c r="A675" s="211" t="s">
        <v>2312</v>
      </c>
      <c r="B675" s="9">
        <f t="shared" si="10"/>
        <v>0</v>
      </c>
    </row>
    <row r="676" spans="1:2" x14ac:dyDescent="0.25">
      <c r="A676" s="211" t="s">
        <v>2319</v>
      </c>
      <c r="B676" s="9">
        <f t="shared" si="10"/>
        <v>0</v>
      </c>
    </row>
    <row r="677" spans="1:2" x14ac:dyDescent="0.25">
      <c r="A677" s="211" t="s">
        <v>3748</v>
      </c>
      <c r="B677" s="9">
        <f t="shared" si="10"/>
        <v>10</v>
      </c>
    </row>
    <row r="678" spans="1:2" x14ac:dyDescent="0.25">
      <c r="A678" s="211" t="s">
        <v>2322</v>
      </c>
      <c r="B678" s="9">
        <f t="shared" si="10"/>
        <v>30</v>
      </c>
    </row>
    <row r="679" spans="1:2" x14ac:dyDescent="0.25">
      <c r="A679" s="211" t="s">
        <v>2321</v>
      </c>
      <c r="B679" s="9">
        <f t="shared" si="10"/>
        <v>30</v>
      </c>
    </row>
    <row r="680" spans="1:2" x14ac:dyDescent="0.25">
      <c r="A680" s="211" t="s">
        <v>3753</v>
      </c>
      <c r="B680" s="9">
        <f t="shared" si="10"/>
        <v>0</v>
      </c>
    </row>
    <row r="681" spans="1:2" x14ac:dyDescent="0.25">
      <c r="A681" s="211" t="s">
        <v>3754</v>
      </c>
      <c r="B681" s="9">
        <f t="shared" si="10"/>
        <v>0</v>
      </c>
    </row>
    <row r="682" spans="1:2" x14ac:dyDescent="0.25">
      <c r="A682" s="211" t="s">
        <v>2324</v>
      </c>
      <c r="B682" s="9">
        <f t="shared" si="10"/>
        <v>0</v>
      </c>
    </row>
    <row r="683" spans="1:2" x14ac:dyDescent="0.25">
      <c r="A683" s="211" t="s">
        <v>3751</v>
      </c>
      <c r="B683" s="9">
        <f t="shared" si="10"/>
        <v>15</v>
      </c>
    </row>
    <row r="684" spans="1:2" x14ac:dyDescent="0.25">
      <c r="A684" s="211" t="s">
        <v>3752</v>
      </c>
      <c r="B684" s="9">
        <f t="shared" si="10"/>
        <v>0</v>
      </c>
    </row>
    <row r="685" spans="1:2" x14ac:dyDescent="0.25">
      <c r="A685" s="211" t="s">
        <v>3692</v>
      </c>
      <c r="B685" s="9">
        <f t="shared" si="10"/>
        <v>0</v>
      </c>
    </row>
    <row r="686" spans="1:2" x14ac:dyDescent="0.25">
      <c r="A686" s="211" t="s">
        <v>1198</v>
      </c>
      <c r="B686" s="9">
        <f t="shared" si="10"/>
        <v>0</v>
      </c>
    </row>
    <row r="687" spans="1:2" x14ac:dyDescent="0.25">
      <c r="A687" s="211" t="s">
        <v>1796</v>
      </c>
      <c r="B687" s="9">
        <f t="shared" si="10"/>
        <v>0</v>
      </c>
    </row>
    <row r="688" spans="1:2" x14ac:dyDescent="0.25">
      <c r="A688" s="211" t="s">
        <v>1798</v>
      </c>
      <c r="B688" s="9">
        <f t="shared" si="10"/>
        <v>0</v>
      </c>
    </row>
    <row r="689" spans="1:2" x14ac:dyDescent="0.25">
      <c r="A689" s="211" t="s">
        <v>3756</v>
      </c>
      <c r="B689" s="9">
        <f t="shared" ref="B689:B752" si="11">VLOOKUP(A689,masterdata,7,0)</f>
        <v>0</v>
      </c>
    </row>
    <row r="690" spans="1:2" x14ac:dyDescent="0.25">
      <c r="A690" s="211" t="s">
        <v>2325</v>
      </c>
      <c r="B690" s="9">
        <f t="shared" si="11"/>
        <v>5</v>
      </c>
    </row>
    <row r="691" spans="1:2" x14ac:dyDescent="0.25">
      <c r="A691" s="211" t="s">
        <v>4775</v>
      </c>
      <c r="B691" s="9">
        <f t="shared" si="11"/>
        <v>0</v>
      </c>
    </row>
    <row r="692" spans="1:2" x14ac:dyDescent="0.25">
      <c r="A692" s="211" t="s">
        <v>4777</v>
      </c>
      <c r="B692" s="9">
        <f t="shared" si="11"/>
        <v>0</v>
      </c>
    </row>
    <row r="693" spans="1:2" x14ac:dyDescent="0.25">
      <c r="A693" s="211" t="s">
        <v>3740</v>
      </c>
      <c r="B693" s="9">
        <f t="shared" si="11"/>
        <v>0</v>
      </c>
    </row>
    <row r="694" spans="1:2" x14ac:dyDescent="0.25">
      <c r="A694" s="211" t="s">
        <v>1210</v>
      </c>
      <c r="B694" s="9">
        <f t="shared" si="11"/>
        <v>0</v>
      </c>
    </row>
    <row r="695" spans="1:2" x14ac:dyDescent="0.25">
      <c r="A695" s="211" t="s">
        <v>3757</v>
      </c>
      <c r="B695" s="9">
        <f t="shared" si="11"/>
        <v>0</v>
      </c>
    </row>
    <row r="696" spans="1:2" x14ac:dyDescent="0.25">
      <c r="A696" s="211" t="s">
        <v>4780</v>
      </c>
      <c r="B696" s="9">
        <f t="shared" si="11"/>
        <v>0</v>
      </c>
    </row>
    <row r="697" spans="1:2" x14ac:dyDescent="0.25">
      <c r="A697" s="211" t="s">
        <v>4783</v>
      </c>
      <c r="B697" s="9">
        <f t="shared" si="11"/>
        <v>0</v>
      </c>
    </row>
    <row r="698" spans="1:2" x14ac:dyDescent="0.25">
      <c r="A698" s="211" t="s">
        <v>4786</v>
      </c>
      <c r="B698" s="9">
        <f t="shared" si="11"/>
        <v>0</v>
      </c>
    </row>
    <row r="699" spans="1:2" x14ac:dyDescent="0.25">
      <c r="A699" s="211" t="s">
        <v>4789</v>
      </c>
      <c r="B699" s="9">
        <f t="shared" si="11"/>
        <v>0</v>
      </c>
    </row>
    <row r="700" spans="1:2" x14ac:dyDescent="0.25">
      <c r="A700" s="211" t="s">
        <v>2388</v>
      </c>
      <c r="B700" s="9">
        <f t="shared" si="11"/>
        <v>0</v>
      </c>
    </row>
    <row r="701" spans="1:2" x14ac:dyDescent="0.25">
      <c r="A701" s="211" t="s">
        <v>2389</v>
      </c>
      <c r="B701" s="9">
        <f t="shared" si="11"/>
        <v>0</v>
      </c>
    </row>
    <row r="702" spans="1:2" x14ac:dyDescent="0.25">
      <c r="A702" s="211" t="s">
        <v>3822</v>
      </c>
      <c r="B702" s="9">
        <f t="shared" si="11"/>
        <v>0</v>
      </c>
    </row>
    <row r="703" spans="1:2" x14ac:dyDescent="0.25">
      <c r="A703" s="211" t="s">
        <v>2391</v>
      </c>
      <c r="B703" s="9">
        <f t="shared" si="11"/>
        <v>0</v>
      </c>
    </row>
    <row r="704" spans="1:2" x14ac:dyDescent="0.25">
      <c r="A704" s="211" t="s">
        <v>1391</v>
      </c>
      <c r="B704" s="9">
        <f t="shared" si="11"/>
        <v>0</v>
      </c>
    </row>
    <row r="705" spans="1:2" x14ac:dyDescent="0.25">
      <c r="A705" s="211" t="s">
        <v>3726</v>
      </c>
      <c r="B705" s="9">
        <f t="shared" si="11"/>
        <v>0</v>
      </c>
    </row>
    <row r="706" spans="1:2" x14ac:dyDescent="0.25">
      <c r="A706" s="211" t="s">
        <v>3727</v>
      </c>
      <c r="B706" s="9">
        <f t="shared" si="11"/>
        <v>0</v>
      </c>
    </row>
    <row r="707" spans="1:2" x14ac:dyDescent="0.25">
      <c r="A707" s="211" t="s">
        <v>3728</v>
      </c>
      <c r="B707" s="9">
        <f t="shared" si="11"/>
        <v>0</v>
      </c>
    </row>
    <row r="708" spans="1:2" x14ac:dyDescent="0.25">
      <c r="A708" s="211" t="s">
        <v>3729</v>
      </c>
      <c r="B708" s="9">
        <f t="shared" si="11"/>
        <v>0</v>
      </c>
    </row>
    <row r="709" spans="1:2" x14ac:dyDescent="0.25">
      <c r="A709" s="211" t="s">
        <v>3730</v>
      </c>
      <c r="B709" s="9">
        <f t="shared" si="11"/>
        <v>0</v>
      </c>
    </row>
    <row r="710" spans="1:2" x14ac:dyDescent="0.25">
      <c r="A710" s="211" t="s">
        <v>3731</v>
      </c>
      <c r="B710" s="9">
        <f t="shared" si="11"/>
        <v>0</v>
      </c>
    </row>
    <row r="711" spans="1:2" x14ac:dyDescent="0.25">
      <c r="A711" s="211" t="s">
        <v>3732</v>
      </c>
      <c r="B711" s="9">
        <f t="shared" si="11"/>
        <v>0</v>
      </c>
    </row>
    <row r="712" spans="1:2" x14ac:dyDescent="0.25">
      <c r="A712" s="211" t="s">
        <v>3733</v>
      </c>
      <c r="B712" s="9">
        <f t="shared" si="11"/>
        <v>0</v>
      </c>
    </row>
    <row r="713" spans="1:2" x14ac:dyDescent="0.25">
      <c r="A713" s="211" t="s">
        <v>3734</v>
      </c>
      <c r="B713" s="9">
        <f t="shared" si="11"/>
        <v>0</v>
      </c>
    </row>
    <row r="714" spans="1:2" x14ac:dyDescent="0.25">
      <c r="A714" s="211" t="s">
        <v>3735</v>
      </c>
      <c r="B714" s="9">
        <f t="shared" si="11"/>
        <v>0</v>
      </c>
    </row>
    <row r="715" spans="1:2" x14ac:dyDescent="0.25">
      <c r="A715" s="211" t="s">
        <v>3736</v>
      </c>
      <c r="B715" s="9">
        <f t="shared" si="11"/>
        <v>0</v>
      </c>
    </row>
    <row r="716" spans="1:2" x14ac:dyDescent="0.25">
      <c r="A716" s="211" t="s">
        <v>3737</v>
      </c>
      <c r="B716" s="9">
        <f t="shared" si="11"/>
        <v>0</v>
      </c>
    </row>
    <row r="717" spans="1:2" x14ac:dyDescent="0.25">
      <c r="A717" s="211" t="s">
        <v>3738</v>
      </c>
      <c r="B717" s="9">
        <f t="shared" si="11"/>
        <v>0</v>
      </c>
    </row>
    <row r="718" spans="1:2" x14ac:dyDescent="0.25">
      <c r="A718" s="211" t="s">
        <v>1213</v>
      </c>
      <c r="B718" s="9">
        <f t="shared" si="11"/>
        <v>0</v>
      </c>
    </row>
    <row r="719" spans="1:2" x14ac:dyDescent="0.25">
      <c r="A719" s="211" t="s">
        <v>3758</v>
      </c>
      <c r="B719" s="9">
        <f t="shared" si="11"/>
        <v>0</v>
      </c>
    </row>
    <row r="720" spans="1:2" x14ac:dyDescent="0.25">
      <c r="A720" s="211" t="s">
        <v>3759</v>
      </c>
      <c r="B720" s="9">
        <f t="shared" si="11"/>
        <v>0</v>
      </c>
    </row>
    <row r="721" spans="1:2" x14ac:dyDescent="0.25">
      <c r="A721" s="211" t="s">
        <v>1816</v>
      </c>
      <c r="B721" s="9">
        <f t="shared" si="11"/>
        <v>0</v>
      </c>
    </row>
    <row r="722" spans="1:2" x14ac:dyDescent="0.25">
      <c r="A722" s="211" t="s">
        <v>1818</v>
      </c>
      <c r="B722" s="9">
        <f t="shared" si="11"/>
        <v>0</v>
      </c>
    </row>
    <row r="723" spans="1:2" x14ac:dyDescent="0.25">
      <c r="A723" s="211" t="s">
        <v>3760</v>
      </c>
      <c r="B723" s="9">
        <f t="shared" si="11"/>
        <v>0</v>
      </c>
    </row>
    <row r="724" spans="1:2" x14ac:dyDescent="0.25">
      <c r="A724" s="211" t="s">
        <v>3761</v>
      </c>
      <c r="B724" s="9">
        <f t="shared" si="11"/>
        <v>0</v>
      </c>
    </row>
    <row r="725" spans="1:2" x14ac:dyDescent="0.25">
      <c r="A725" s="211" t="s">
        <v>3762</v>
      </c>
      <c r="B725" s="9">
        <f t="shared" si="11"/>
        <v>0</v>
      </c>
    </row>
    <row r="726" spans="1:2" x14ac:dyDescent="0.25">
      <c r="A726" s="211" t="s">
        <v>3763</v>
      </c>
      <c r="B726" s="9">
        <f t="shared" si="11"/>
        <v>0</v>
      </c>
    </row>
    <row r="727" spans="1:2" x14ac:dyDescent="0.25">
      <c r="A727" s="211" t="s">
        <v>1828</v>
      </c>
      <c r="B727" s="9">
        <f t="shared" si="11"/>
        <v>0</v>
      </c>
    </row>
    <row r="728" spans="1:2" x14ac:dyDescent="0.25">
      <c r="A728" s="211" t="s">
        <v>2326</v>
      </c>
      <c r="B728" s="9">
        <f t="shared" si="11"/>
        <v>0</v>
      </c>
    </row>
    <row r="729" spans="1:2" x14ac:dyDescent="0.25">
      <c r="A729" s="211" t="s">
        <v>2327</v>
      </c>
      <c r="B729" s="9">
        <f t="shared" si="11"/>
        <v>6</v>
      </c>
    </row>
    <row r="730" spans="1:2" x14ac:dyDescent="0.25">
      <c r="A730" s="211" t="s">
        <v>3823</v>
      </c>
      <c r="B730" s="9">
        <f t="shared" si="11"/>
        <v>10</v>
      </c>
    </row>
    <row r="731" spans="1:2" x14ac:dyDescent="0.25">
      <c r="A731" s="211" t="s">
        <v>2328</v>
      </c>
      <c r="B731" s="9">
        <f t="shared" si="11"/>
        <v>10</v>
      </c>
    </row>
    <row r="732" spans="1:2" x14ac:dyDescent="0.25">
      <c r="A732" s="211" t="s">
        <v>2329</v>
      </c>
      <c r="B732" s="9">
        <f t="shared" si="11"/>
        <v>10</v>
      </c>
    </row>
    <row r="733" spans="1:2" x14ac:dyDescent="0.25">
      <c r="A733" s="211" t="s">
        <v>1835</v>
      </c>
      <c r="B733" s="9">
        <f t="shared" si="11"/>
        <v>0</v>
      </c>
    </row>
    <row r="734" spans="1:2" x14ac:dyDescent="0.25">
      <c r="A734" s="211" t="s">
        <v>3765</v>
      </c>
      <c r="B734" s="9">
        <f t="shared" si="11"/>
        <v>30</v>
      </c>
    </row>
    <row r="735" spans="1:2" x14ac:dyDescent="0.25">
      <c r="A735" s="211" t="s">
        <v>3766</v>
      </c>
      <c r="B735" s="9">
        <f t="shared" si="11"/>
        <v>0</v>
      </c>
    </row>
    <row r="736" spans="1:2" x14ac:dyDescent="0.25">
      <c r="A736" s="211" t="s">
        <v>3824</v>
      </c>
      <c r="B736" s="9">
        <f t="shared" si="11"/>
        <v>0</v>
      </c>
    </row>
    <row r="737" spans="1:2" x14ac:dyDescent="0.25">
      <c r="A737" s="211" t="s">
        <v>3767</v>
      </c>
      <c r="B737" s="9">
        <f t="shared" si="11"/>
        <v>30</v>
      </c>
    </row>
    <row r="738" spans="1:2" x14ac:dyDescent="0.25">
      <c r="A738" s="211" t="s">
        <v>3768</v>
      </c>
      <c r="B738" s="9">
        <f t="shared" si="11"/>
        <v>0</v>
      </c>
    </row>
    <row r="739" spans="1:2" x14ac:dyDescent="0.25">
      <c r="A739" s="211" t="s">
        <v>3717</v>
      </c>
      <c r="B739" s="9">
        <f t="shared" si="11"/>
        <v>0</v>
      </c>
    </row>
    <row r="740" spans="1:2" x14ac:dyDescent="0.25">
      <c r="A740" s="211" t="s">
        <v>3718</v>
      </c>
      <c r="B740" s="9">
        <f t="shared" si="11"/>
        <v>0</v>
      </c>
    </row>
    <row r="741" spans="1:2" x14ac:dyDescent="0.25">
      <c r="A741" s="211" t="s">
        <v>3719</v>
      </c>
      <c r="B741" s="9">
        <f t="shared" si="11"/>
        <v>0</v>
      </c>
    </row>
    <row r="742" spans="1:2" x14ac:dyDescent="0.25">
      <c r="A742" s="211" t="s">
        <v>3720</v>
      </c>
      <c r="B742" s="9">
        <f t="shared" si="11"/>
        <v>0</v>
      </c>
    </row>
    <row r="743" spans="1:2" x14ac:dyDescent="0.25">
      <c r="A743" s="211" t="s">
        <v>3721</v>
      </c>
      <c r="B743" s="9">
        <f t="shared" si="11"/>
        <v>0</v>
      </c>
    </row>
    <row r="744" spans="1:2" x14ac:dyDescent="0.25">
      <c r="A744" s="211" t="s">
        <v>3769</v>
      </c>
      <c r="B744" s="9">
        <f t="shared" si="11"/>
        <v>0</v>
      </c>
    </row>
    <row r="745" spans="1:2" x14ac:dyDescent="0.25">
      <c r="A745" s="211" t="s">
        <v>2330</v>
      </c>
      <c r="B745" s="9">
        <f t="shared" si="11"/>
        <v>6</v>
      </c>
    </row>
    <row r="746" spans="1:2" x14ac:dyDescent="0.25">
      <c r="A746" s="211" t="s">
        <v>2332</v>
      </c>
      <c r="B746" s="9">
        <f t="shared" si="11"/>
        <v>6</v>
      </c>
    </row>
    <row r="747" spans="1:2" x14ac:dyDescent="0.25">
      <c r="A747" s="211" t="s">
        <v>3825</v>
      </c>
      <c r="B747" s="9">
        <f t="shared" si="11"/>
        <v>0</v>
      </c>
    </row>
    <row r="748" spans="1:2" x14ac:dyDescent="0.25">
      <c r="A748" s="211" t="s">
        <v>2382</v>
      </c>
      <c r="B748" s="9">
        <f t="shared" si="11"/>
        <v>15</v>
      </c>
    </row>
    <row r="749" spans="1:2" x14ac:dyDescent="0.25">
      <c r="A749" s="211" t="s">
        <v>2383</v>
      </c>
      <c r="B749" s="9">
        <f t="shared" si="11"/>
        <v>30</v>
      </c>
    </row>
    <row r="750" spans="1:2" x14ac:dyDescent="0.25">
      <c r="A750" s="211" t="s">
        <v>3826</v>
      </c>
      <c r="B750" s="9">
        <f t="shared" si="11"/>
        <v>6</v>
      </c>
    </row>
    <row r="751" spans="1:2" x14ac:dyDescent="0.25">
      <c r="A751" s="211" t="s">
        <v>3722</v>
      </c>
      <c r="B751" s="9">
        <f t="shared" si="11"/>
        <v>0</v>
      </c>
    </row>
    <row r="752" spans="1:2" x14ac:dyDescent="0.25">
      <c r="A752" s="211" t="s">
        <v>2333</v>
      </c>
      <c r="B752" s="9">
        <f t="shared" si="11"/>
        <v>10</v>
      </c>
    </row>
    <row r="753" spans="1:2" x14ac:dyDescent="0.25">
      <c r="A753" s="211" t="s">
        <v>2334</v>
      </c>
      <c r="B753" s="9">
        <f t="shared" ref="B753:B816" si="12">VLOOKUP(A753,masterdata,7,0)</f>
        <v>10</v>
      </c>
    </row>
    <row r="754" spans="1:2" x14ac:dyDescent="0.25">
      <c r="A754" s="211" t="s">
        <v>4844</v>
      </c>
      <c r="B754" s="9">
        <f t="shared" si="12"/>
        <v>6</v>
      </c>
    </row>
    <row r="755" spans="1:2" x14ac:dyDescent="0.25">
      <c r="A755" s="211" t="s">
        <v>4845</v>
      </c>
      <c r="B755" s="9">
        <f t="shared" si="12"/>
        <v>6</v>
      </c>
    </row>
    <row r="756" spans="1:2" x14ac:dyDescent="0.25">
      <c r="A756" s="211" t="s">
        <v>4848</v>
      </c>
      <c r="B756" s="9">
        <f t="shared" si="12"/>
        <v>0</v>
      </c>
    </row>
    <row r="757" spans="1:2" x14ac:dyDescent="0.25">
      <c r="A757" s="211" t="s">
        <v>3245</v>
      </c>
      <c r="B757" s="9">
        <f t="shared" si="12"/>
        <v>0</v>
      </c>
    </row>
    <row r="758" spans="1:2" x14ac:dyDescent="0.25">
      <c r="A758" s="211" t="s">
        <v>4853</v>
      </c>
      <c r="B758" s="9">
        <f t="shared" si="12"/>
        <v>0</v>
      </c>
    </row>
    <row r="759" spans="1:2" x14ac:dyDescent="0.25">
      <c r="A759" s="211" t="s">
        <v>4854</v>
      </c>
      <c r="B759" s="9">
        <f t="shared" si="12"/>
        <v>0</v>
      </c>
    </row>
    <row r="760" spans="1:2" x14ac:dyDescent="0.25">
      <c r="A760" s="211" t="s">
        <v>4855</v>
      </c>
      <c r="B760" s="9">
        <f t="shared" si="12"/>
        <v>0</v>
      </c>
    </row>
    <row r="761" spans="1:2" x14ac:dyDescent="0.25">
      <c r="A761" s="211" t="s">
        <v>3830</v>
      </c>
      <c r="B761" s="9">
        <f t="shared" si="12"/>
        <v>7.5</v>
      </c>
    </row>
    <row r="762" spans="1:2" x14ac:dyDescent="0.25">
      <c r="A762" s="211" t="s">
        <v>3831</v>
      </c>
      <c r="B762" s="9">
        <f t="shared" si="12"/>
        <v>7.5</v>
      </c>
    </row>
    <row r="763" spans="1:2" x14ac:dyDescent="0.25">
      <c r="A763" s="211" t="s">
        <v>3772</v>
      </c>
      <c r="B763" s="9">
        <f t="shared" si="12"/>
        <v>30</v>
      </c>
    </row>
    <row r="764" spans="1:2" x14ac:dyDescent="0.25">
      <c r="A764" s="211" t="s">
        <v>3773</v>
      </c>
      <c r="B764" s="9">
        <f t="shared" si="12"/>
        <v>30</v>
      </c>
    </row>
    <row r="765" spans="1:2" x14ac:dyDescent="0.25">
      <c r="A765" s="211" t="s">
        <v>3771</v>
      </c>
      <c r="B765" s="9">
        <f t="shared" si="12"/>
        <v>30</v>
      </c>
    </row>
    <row r="766" spans="1:2" x14ac:dyDescent="0.25">
      <c r="A766" s="211" t="s">
        <v>3832</v>
      </c>
      <c r="B766" s="9">
        <f t="shared" si="12"/>
        <v>6</v>
      </c>
    </row>
    <row r="767" spans="1:2" x14ac:dyDescent="0.25">
      <c r="A767" s="211" t="s">
        <v>2335</v>
      </c>
      <c r="B767" s="9">
        <f t="shared" si="12"/>
        <v>6</v>
      </c>
    </row>
    <row r="768" spans="1:2" x14ac:dyDescent="0.25">
      <c r="A768" s="211" t="s">
        <v>3833</v>
      </c>
      <c r="B768" s="9">
        <f t="shared" si="12"/>
        <v>6</v>
      </c>
    </row>
    <row r="769" spans="1:2" x14ac:dyDescent="0.25">
      <c r="A769" s="211" t="s">
        <v>2336</v>
      </c>
      <c r="B769" s="9">
        <f t="shared" si="12"/>
        <v>10</v>
      </c>
    </row>
    <row r="770" spans="1:2" x14ac:dyDescent="0.25">
      <c r="A770" s="211" t="s">
        <v>3834</v>
      </c>
      <c r="B770" s="9">
        <f t="shared" si="12"/>
        <v>0</v>
      </c>
    </row>
    <row r="771" spans="1:2" x14ac:dyDescent="0.25">
      <c r="A771" s="211" t="s">
        <v>3835</v>
      </c>
      <c r="B771" s="9">
        <f t="shared" si="12"/>
        <v>0</v>
      </c>
    </row>
    <row r="772" spans="1:2" x14ac:dyDescent="0.25">
      <c r="A772" s="211" t="s">
        <v>3836</v>
      </c>
      <c r="B772" s="9">
        <f t="shared" si="12"/>
        <v>0</v>
      </c>
    </row>
    <row r="773" spans="1:2" x14ac:dyDescent="0.25">
      <c r="A773" s="211" t="s">
        <v>4871</v>
      </c>
      <c r="B773" s="9">
        <f t="shared" si="12"/>
        <v>0</v>
      </c>
    </row>
    <row r="774" spans="1:2" x14ac:dyDescent="0.25">
      <c r="A774" s="211" t="s">
        <v>4874</v>
      </c>
      <c r="B774" s="9">
        <f t="shared" si="12"/>
        <v>0</v>
      </c>
    </row>
    <row r="775" spans="1:2" x14ac:dyDescent="0.25">
      <c r="A775" s="211" t="s">
        <v>3693</v>
      </c>
      <c r="B775" s="9">
        <f t="shared" si="12"/>
        <v>0</v>
      </c>
    </row>
    <row r="776" spans="1:2" x14ac:dyDescent="0.25">
      <c r="A776" s="211" t="s">
        <v>3694</v>
      </c>
      <c r="B776" s="9">
        <f t="shared" si="12"/>
        <v>0</v>
      </c>
    </row>
    <row r="777" spans="1:2" x14ac:dyDescent="0.25">
      <c r="A777" s="211" t="s">
        <v>3774</v>
      </c>
      <c r="B777" s="9">
        <f t="shared" si="12"/>
        <v>0</v>
      </c>
    </row>
    <row r="778" spans="1:2" x14ac:dyDescent="0.25">
      <c r="A778" s="211" t="s">
        <v>3837</v>
      </c>
      <c r="B778" s="9">
        <f t="shared" si="12"/>
        <v>10</v>
      </c>
    </row>
    <row r="779" spans="1:2" x14ac:dyDescent="0.25">
      <c r="A779" s="211" t="s">
        <v>3838</v>
      </c>
      <c r="B779" s="9">
        <f t="shared" si="12"/>
        <v>10</v>
      </c>
    </row>
    <row r="780" spans="1:2" x14ac:dyDescent="0.25">
      <c r="A780" s="211" t="s">
        <v>2339</v>
      </c>
      <c r="B780" s="9">
        <f t="shared" si="12"/>
        <v>0</v>
      </c>
    </row>
    <row r="781" spans="1:2" x14ac:dyDescent="0.25">
      <c r="A781" s="211" t="s">
        <v>2393</v>
      </c>
      <c r="B781" s="9">
        <f t="shared" si="12"/>
        <v>10</v>
      </c>
    </row>
    <row r="782" spans="1:2" x14ac:dyDescent="0.25">
      <c r="A782" s="211" t="s">
        <v>3690</v>
      </c>
      <c r="B782" s="9">
        <f t="shared" si="12"/>
        <v>10</v>
      </c>
    </row>
    <row r="783" spans="1:2" x14ac:dyDescent="0.25">
      <c r="A783" s="211" t="s">
        <v>2340</v>
      </c>
      <c r="B783" s="9">
        <f t="shared" si="12"/>
        <v>5</v>
      </c>
    </row>
    <row r="784" spans="1:2" x14ac:dyDescent="0.25">
      <c r="A784" s="211" t="s">
        <v>2342</v>
      </c>
      <c r="B784" s="9">
        <f t="shared" si="12"/>
        <v>0</v>
      </c>
    </row>
    <row r="785" spans="1:2" x14ac:dyDescent="0.25">
      <c r="A785" s="211" t="s">
        <v>3776</v>
      </c>
      <c r="B785" s="9">
        <f t="shared" si="12"/>
        <v>0</v>
      </c>
    </row>
    <row r="786" spans="1:2" x14ac:dyDescent="0.25">
      <c r="A786" s="211" t="s">
        <v>3741</v>
      </c>
      <c r="B786" s="9">
        <f t="shared" si="12"/>
        <v>0</v>
      </c>
    </row>
    <row r="787" spans="1:2" x14ac:dyDescent="0.25">
      <c r="A787" s="211" t="s">
        <v>2385</v>
      </c>
      <c r="B787" s="9">
        <f t="shared" si="12"/>
        <v>0</v>
      </c>
    </row>
    <row r="788" spans="1:2" x14ac:dyDescent="0.25">
      <c r="A788" s="211" t="s">
        <v>2386</v>
      </c>
      <c r="B788" s="9">
        <f t="shared" si="12"/>
        <v>0</v>
      </c>
    </row>
    <row r="789" spans="1:2" x14ac:dyDescent="0.25">
      <c r="A789" s="211" t="s">
        <v>2345</v>
      </c>
      <c r="B789" s="9">
        <f t="shared" si="12"/>
        <v>30</v>
      </c>
    </row>
    <row r="790" spans="1:2" x14ac:dyDescent="0.25">
      <c r="A790" s="211" t="b">
        <v>0</v>
      </c>
      <c r="B790" s="9">
        <f t="shared" si="12"/>
        <v>0</v>
      </c>
    </row>
    <row r="791" spans="1:2" x14ac:dyDescent="0.25">
      <c r="A791" s="211" t="s">
        <v>3778</v>
      </c>
      <c r="B791" s="9">
        <f t="shared" si="12"/>
        <v>0</v>
      </c>
    </row>
    <row r="792" spans="1:2" x14ac:dyDescent="0.25">
      <c r="A792" s="211" t="s">
        <v>3779</v>
      </c>
      <c r="B792" s="9">
        <f t="shared" si="12"/>
        <v>0</v>
      </c>
    </row>
    <row r="793" spans="1:2" x14ac:dyDescent="0.25">
      <c r="A793" s="211" t="s">
        <v>3700</v>
      </c>
      <c r="B793" s="9">
        <f t="shared" si="12"/>
        <v>0</v>
      </c>
    </row>
    <row r="794" spans="1:2" x14ac:dyDescent="0.25">
      <c r="A794" s="211" t="s">
        <v>1253</v>
      </c>
      <c r="B794" s="9">
        <f t="shared" si="12"/>
        <v>0</v>
      </c>
    </row>
    <row r="795" spans="1:2" x14ac:dyDescent="0.25">
      <c r="A795" s="211" t="s">
        <v>3840</v>
      </c>
      <c r="B795" s="9">
        <f t="shared" si="12"/>
        <v>0</v>
      </c>
    </row>
    <row r="796" spans="1:2" x14ac:dyDescent="0.25">
      <c r="A796" s="211" t="s">
        <v>1256</v>
      </c>
      <c r="B796" s="9">
        <f t="shared" si="12"/>
        <v>0</v>
      </c>
    </row>
    <row r="797" spans="1:2" x14ac:dyDescent="0.25">
      <c r="A797" s="211" t="s">
        <v>1259</v>
      </c>
      <c r="B797" s="9">
        <f t="shared" si="12"/>
        <v>0</v>
      </c>
    </row>
    <row r="798" spans="1:2" x14ac:dyDescent="0.25">
      <c r="A798" s="211" t="s">
        <v>3841</v>
      </c>
      <c r="B798" s="9">
        <f t="shared" si="12"/>
        <v>10</v>
      </c>
    </row>
    <row r="799" spans="1:2" x14ac:dyDescent="0.25">
      <c r="A799" s="211" t="s">
        <v>2347</v>
      </c>
      <c r="B799" s="9">
        <f t="shared" si="12"/>
        <v>7.5</v>
      </c>
    </row>
    <row r="800" spans="1:2" x14ac:dyDescent="0.25">
      <c r="A800" s="211" t="s">
        <v>2348</v>
      </c>
      <c r="B800" s="9">
        <f t="shared" si="12"/>
        <v>5</v>
      </c>
    </row>
    <row r="801" spans="1:2" x14ac:dyDescent="0.25">
      <c r="A801" s="211" t="s">
        <v>2349</v>
      </c>
      <c r="B801" s="9">
        <f t="shared" si="12"/>
        <v>6</v>
      </c>
    </row>
    <row r="802" spans="1:2" x14ac:dyDescent="0.25">
      <c r="A802" s="211" t="s">
        <v>2350</v>
      </c>
      <c r="B802" s="9">
        <f t="shared" si="12"/>
        <v>10</v>
      </c>
    </row>
    <row r="803" spans="1:2" x14ac:dyDescent="0.25">
      <c r="A803" s="211" t="s">
        <v>2395</v>
      </c>
      <c r="B803" s="9">
        <f t="shared" si="12"/>
        <v>6</v>
      </c>
    </row>
    <row r="804" spans="1:2" x14ac:dyDescent="0.25">
      <c r="A804" s="211" t="s">
        <v>2351</v>
      </c>
      <c r="B804" s="9">
        <f t="shared" si="12"/>
        <v>0</v>
      </c>
    </row>
    <row r="805" spans="1:2" x14ac:dyDescent="0.25">
      <c r="A805" s="211" t="s">
        <v>2352</v>
      </c>
      <c r="B805" s="9">
        <f t="shared" si="12"/>
        <v>6</v>
      </c>
    </row>
    <row r="806" spans="1:2" x14ac:dyDescent="0.25">
      <c r="A806" s="211" t="s">
        <v>3781</v>
      </c>
      <c r="B806" s="9">
        <f t="shared" si="12"/>
        <v>0</v>
      </c>
    </row>
    <row r="807" spans="1:2" x14ac:dyDescent="0.25">
      <c r="A807" s="211" t="s">
        <v>2353</v>
      </c>
      <c r="B807" s="9">
        <f t="shared" si="12"/>
        <v>5</v>
      </c>
    </row>
    <row r="808" spans="1:2" x14ac:dyDescent="0.25">
      <c r="A808" s="211" t="s">
        <v>2354</v>
      </c>
      <c r="B808" s="9">
        <f t="shared" si="12"/>
        <v>10</v>
      </c>
    </row>
    <row r="809" spans="1:2" x14ac:dyDescent="0.25">
      <c r="A809" s="211" t="s">
        <v>3782</v>
      </c>
      <c r="B809" s="9">
        <f t="shared" si="12"/>
        <v>0</v>
      </c>
    </row>
    <row r="810" spans="1:2" x14ac:dyDescent="0.25">
      <c r="A810" s="211" t="s">
        <v>3783</v>
      </c>
      <c r="B810" s="9">
        <f t="shared" si="12"/>
        <v>0</v>
      </c>
    </row>
    <row r="811" spans="1:2" x14ac:dyDescent="0.25">
      <c r="A811" s="211" t="s">
        <v>3701</v>
      </c>
      <c r="B811" s="9">
        <f t="shared" si="12"/>
        <v>0</v>
      </c>
    </row>
    <row r="812" spans="1:2" x14ac:dyDescent="0.25">
      <c r="A812" s="211" t="s">
        <v>3702</v>
      </c>
      <c r="B812" s="9">
        <f t="shared" si="12"/>
        <v>0</v>
      </c>
    </row>
    <row r="813" spans="1:2" x14ac:dyDescent="0.25">
      <c r="A813" s="211" t="s">
        <v>3703</v>
      </c>
      <c r="B813" s="9">
        <f t="shared" si="12"/>
        <v>0</v>
      </c>
    </row>
    <row r="814" spans="1:2" x14ac:dyDescent="0.25">
      <c r="A814" s="211" t="s">
        <v>3785</v>
      </c>
      <c r="B814" s="9">
        <f t="shared" si="12"/>
        <v>0</v>
      </c>
    </row>
    <row r="815" spans="1:2" x14ac:dyDescent="0.25">
      <c r="A815" s="211" t="s">
        <v>3723</v>
      </c>
      <c r="B815" s="9">
        <f t="shared" si="12"/>
        <v>0</v>
      </c>
    </row>
    <row r="816" spans="1:2" x14ac:dyDescent="0.25">
      <c r="A816" s="211" t="s">
        <v>1289</v>
      </c>
      <c r="B816" s="9">
        <f t="shared" si="12"/>
        <v>0</v>
      </c>
    </row>
    <row r="817" spans="1:2" x14ac:dyDescent="0.25">
      <c r="A817" s="211" t="s">
        <v>3705</v>
      </c>
      <c r="B817" s="9">
        <f t="shared" ref="B817:B848" si="13">VLOOKUP(A817,masterdata,7,0)</f>
        <v>0</v>
      </c>
    </row>
    <row r="818" spans="1:2" x14ac:dyDescent="0.25">
      <c r="A818" s="211" t="s">
        <v>3742</v>
      </c>
      <c r="B818" s="9">
        <f t="shared" si="13"/>
        <v>10</v>
      </c>
    </row>
    <row r="819" spans="1:2" x14ac:dyDescent="0.25">
      <c r="A819" s="211" t="s">
        <v>3842</v>
      </c>
      <c r="B819" s="9">
        <f t="shared" si="13"/>
        <v>0</v>
      </c>
    </row>
    <row r="820" spans="1:2" x14ac:dyDescent="0.25">
      <c r="A820" s="211" t="s">
        <v>3706</v>
      </c>
      <c r="B820" s="9">
        <f t="shared" si="13"/>
        <v>10</v>
      </c>
    </row>
    <row r="821" spans="1:2" x14ac:dyDescent="0.25">
      <c r="A821" s="211" t="s">
        <v>1977</v>
      </c>
      <c r="B821" s="9">
        <f t="shared" si="13"/>
        <v>0</v>
      </c>
    </row>
    <row r="822" spans="1:2" x14ac:dyDescent="0.25">
      <c r="A822" s="211" t="s">
        <v>3786</v>
      </c>
      <c r="B822" s="9">
        <f t="shared" si="13"/>
        <v>0</v>
      </c>
    </row>
    <row r="823" spans="1:2" x14ac:dyDescent="0.25">
      <c r="A823" s="211" t="s">
        <v>3743</v>
      </c>
      <c r="B823" s="9">
        <f t="shared" si="13"/>
        <v>0</v>
      </c>
    </row>
    <row r="824" spans="1:2" x14ac:dyDescent="0.25">
      <c r="A824" s="211" t="s">
        <v>3844</v>
      </c>
      <c r="B824" s="9">
        <f t="shared" si="13"/>
        <v>0</v>
      </c>
    </row>
    <row r="825" spans="1:2" x14ac:dyDescent="0.25">
      <c r="A825" s="211" t="s">
        <v>3845</v>
      </c>
      <c r="B825" s="9">
        <f t="shared" si="13"/>
        <v>0</v>
      </c>
    </row>
    <row r="826" spans="1:2" x14ac:dyDescent="0.25">
      <c r="A826" s="211" t="s">
        <v>1627</v>
      </c>
      <c r="B826" s="9">
        <f t="shared" si="13"/>
        <v>10</v>
      </c>
    </row>
    <row r="827" spans="1:2" x14ac:dyDescent="0.25">
      <c r="A827" s="211" t="s">
        <v>1630</v>
      </c>
      <c r="B827" s="9">
        <f t="shared" si="13"/>
        <v>10</v>
      </c>
    </row>
    <row r="828" spans="1:2" x14ac:dyDescent="0.25">
      <c r="A828" s="211" t="s">
        <v>3724</v>
      </c>
      <c r="B828" s="9">
        <f t="shared" si="13"/>
        <v>0</v>
      </c>
    </row>
    <row r="829" spans="1:2" x14ac:dyDescent="0.25">
      <c r="A829" s="211" t="s">
        <v>1301</v>
      </c>
      <c r="B829" s="9">
        <f t="shared" si="13"/>
        <v>0</v>
      </c>
    </row>
    <row r="830" spans="1:2" x14ac:dyDescent="0.25">
      <c r="A830" s="211" t="s">
        <v>3707</v>
      </c>
      <c r="B830" s="9">
        <f t="shared" si="13"/>
        <v>0</v>
      </c>
    </row>
    <row r="831" spans="1:2" x14ac:dyDescent="0.25">
      <c r="A831" s="211" t="s">
        <v>3849</v>
      </c>
      <c r="B831" s="9">
        <f t="shared" si="13"/>
        <v>0</v>
      </c>
    </row>
    <row r="832" spans="1:2" x14ac:dyDescent="0.25">
      <c r="A832" s="211" t="s">
        <v>3708</v>
      </c>
      <c r="B832" s="9">
        <f t="shared" si="13"/>
        <v>0</v>
      </c>
    </row>
    <row r="833" spans="1:2" x14ac:dyDescent="0.25">
      <c r="A833" s="211" t="s">
        <v>3709</v>
      </c>
      <c r="B833" s="9">
        <f t="shared" si="13"/>
        <v>0</v>
      </c>
    </row>
    <row r="834" spans="1:2" x14ac:dyDescent="0.25">
      <c r="A834" s="211" t="s">
        <v>3710</v>
      </c>
      <c r="B834" s="9">
        <f t="shared" si="13"/>
        <v>0</v>
      </c>
    </row>
    <row r="835" spans="1:2" x14ac:dyDescent="0.25">
      <c r="A835" s="211" t="s">
        <v>1313</v>
      </c>
      <c r="B835" s="9">
        <f t="shared" si="13"/>
        <v>0</v>
      </c>
    </row>
    <row r="836" spans="1:2" x14ac:dyDescent="0.25">
      <c r="A836" s="211" t="s">
        <v>3711</v>
      </c>
      <c r="B836" s="9">
        <f t="shared" si="13"/>
        <v>0</v>
      </c>
    </row>
    <row r="837" spans="1:2" x14ac:dyDescent="0.25">
      <c r="A837" s="211" t="s">
        <v>3712</v>
      </c>
      <c r="B837" s="9">
        <f t="shared" si="13"/>
        <v>0</v>
      </c>
    </row>
    <row r="838" spans="1:2" x14ac:dyDescent="0.25">
      <c r="A838" s="211" t="s">
        <v>3713</v>
      </c>
      <c r="B838" s="9">
        <f t="shared" si="13"/>
        <v>0</v>
      </c>
    </row>
    <row r="839" spans="1:2" x14ac:dyDescent="0.25">
      <c r="A839" s="211" t="s">
        <v>3850</v>
      </c>
      <c r="B839" s="9">
        <f t="shared" si="13"/>
        <v>0</v>
      </c>
    </row>
    <row r="840" spans="1:2" x14ac:dyDescent="0.25">
      <c r="A840" s="211" t="s">
        <v>3739</v>
      </c>
      <c r="B840" s="9">
        <f t="shared" si="13"/>
        <v>0</v>
      </c>
    </row>
    <row r="841" spans="1:2" x14ac:dyDescent="0.25">
      <c r="A841" s="211" t="s">
        <v>1323</v>
      </c>
      <c r="B841" s="9">
        <f t="shared" si="13"/>
        <v>0</v>
      </c>
    </row>
    <row r="842" spans="1:2" x14ac:dyDescent="0.25">
      <c r="A842" s="211" t="s">
        <v>3793</v>
      </c>
      <c r="B842" s="9">
        <f t="shared" si="13"/>
        <v>10</v>
      </c>
    </row>
    <row r="843" spans="1:2" x14ac:dyDescent="0.25">
      <c r="A843" s="211" t="s">
        <v>3725</v>
      </c>
      <c r="B843" s="9">
        <f t="shared" si="13"/>
        <v>0</v>
      </c>
    </row>
    <row r="844" spans="1:2" x14ac:dyDescent="0.25">
      <c r="A844" s="211" t="s">
        <v>1595</v>
      </c>
      <c r="B844" s="9">
        <f t="shared" si="13"/>
        <v>0</v>
      </c>
    </row>
    <row r="845" spans="1:2" x14ac:dyDescent="0.25">
      <c r="A845" s="211" t="s">
        <v>3794</v>
      </c>
      <c r="B845" s="9">
        <f t="shared" si="13"/>
        <v>0</v>
      </c>
    </row>
    <row r="846" spans="1:2" x14ac:dyDescent="0.25">
      <c r="A846" s="211" t="s">
        <v>2364</v>
      </c>
      <c r="B846" s="9">
        <f t="shared" si="13"/>
        <v>10</v>
      </c>
    </row>
    <row r="847" spans="1:2" x14ac:dyDescent="0.25">
      <c r="A847" s="211" t="s">
        <v>3795</v>
      </c>
      <c r="B847" s="9">
        <f t="shared" si="13"/>
        <v>0</v>
      </c>
    </row>
    <row r="848" spans="1:2" x14ac:dyDescent="0.25">
      <c r="A848" s="211" t="s">
        <v>3796</v>
      </c>
      <c r="B848" s="9">
        <f t="shared" si="13"/>
        <v>0</v>
      </c>
    </row>
    <row r="849" spans="1:2" x14ac:dyDescent="0.25">
      <c r="A849" s="211" t="s">
        <v>3797</v>
      </c>
      <c r="B849" s="9">
        <f t="shared" ref="B849:B882" si="14">VLOOKUP(A849,masterdata,7,0)</f>
        <v>0</v>
      </c>
    </row>
    <row r="850" spans="1:2" x14ac:dyDescent="0.25">
      <c r="A850" s="211" t="s">
        <v>3798</v>
      </c>
      <c r="B850" s="9">
        <f t="shared" si="14"/>
        <v>0</v>
      </c>
    </row>
    <row r="851" spans="1:2" x14ac:dyDescent="0.25">
      <c r="A851" s="211" t="s">
        <v>3799</v>
      </c>
      <c r="B851" s="9">
        <f t="shared" si="14"/>
        <v>0</v>
      </c>
    </row>
    <row r="852" spans="1:2" x14ac:dyDescent="0.25">
      <c r="A852" s="211" t="s">
        <v>3853</v>
      </c>
      <c r="B852" s="9">
        <f t="shared" si="14"/>
        <v>0</v>
      </c>
    </row>
    <row r="853" spans="1:2" x14ac:dyDescent="0.25">
      <c r="A853" s="211" t="s">
        <v>3800</v>
      </c>
      <c r="B853" s="9">
        <f t="shared" si="14"/>
        <v>0</v>
      </c>
    </row>
    <row r="854" spans="1:2" x14ac:dyDescent="0.25">
      <c r="A854" s="211" t="s">
        <v>2109</v>
      </c>
      <c r="B854" s="9">
        <f t="shared" si="14"/>
        <v>0</v>
      </c>
    </row>
    <row r="855" spans="1:2" x14ac:dyDescent="0.25">
      <c r="A855" s="211" t="s">
        <v>1633</v>
      </c>
      <c r="B855" s="9">
        <f t="shared" si="14"/>
        <v>0</v>
      </c>
    </row>
    <row r="856" spans="1:2" x14ac:dyDescent="0.25">
      <c r="A856" s="211" t="s">
        <v>3854</v>
      </c>
      <c r="B856" s="9">
        <f t="shared" si="14"/>
        <v>0</v>
      </c>
    </row>
    <row r="857" spans="1:2" x14ac:dyDescent="0.25">
      <c r="A857" s="211" t="s">
        <v>2367</v>
      </c>
      <c r="B857" s="9">
        <f t="shared" si="14"/>
        <v>10</v>
      </c>
    </row>
    <row r="858" spans="1:2" x14ac:dyDescent="0.25">
      <c r="A858" s="211" t="s">
        <v>3855</v>
      </c>
      <c r="B858" s="9">
        <f t="shared" si="14"/>
        <v>0</v>
      </c>
    </row>
    <row r="859" spans="1:2" x14ac:dyDescent="0.25">
      <c r="A859" s="211" t="s">
        <v>3856</v>
      </c>
      <c r="B859" s="9">
        <f t="shared" si="14"/>
        <v>0</v>
      </c>
    </row>
    <row r="860" spans="1:2" x14ac:dyDescent="0.25">
      <c r="A860" s="211" t="s">
        <v>3857</v>
      </c>
      <c r="B860" s="9">
        <f t="shared" si="14"/>
        <v>0</v>
      </c>
    </row>
    <row r="861" spans="1:2" x14ac:dyDescent="0.25">
      <c r="A861" s="211" t="s">
        <v>3858</v>
      </c>
      <c r="B861" s="9">
        <f t="shared" si="14"/>
        <v>0</v>
      </c>
    </row>
    <row r="862" spans="1:2" x14ac:dyDescent="0.25">
      <c r="A862" s="211" t="s">
        <v>3859</v>
      </c>
      <c r="B862" s="9">
        <f t="shared" si="14"/>
        <v>0</v>
      </c>
    </row>
    <row r="863" spans="1:2" x14ac:dyDescent="0.25">
      <c r="A863" s="211" t="s">
        <v>3803</v>
      </c>
      <c r="B863" s="9">
        <f t="shared" si="14"/>
        <v>0</v>
      </c>
    </row>
    <row r="864" spans="1:2" x14ac:dyDescent="0.25">
      <c r="A864" s="211" t="s">
        <v>3804</v>
      </c>
      <c r="B864" s="9">
        <f t="shared" si="14"/>
        <v>0</v>
      </c>
    </row>
    <row r="865" spans="1:2" x14ac:dyDescent="0.25">
      <c r="A865" s="211" t="s">
        <v>3860</v>
      </c>
      <c r="B865" s="9">
        <f t="shared" si="14"/>
        <v>0</v>
      </c>
    </row>
    <row r="866" spans="1:2" x14ac:dyDescent="0.25">
      <c r="A866" s="211" t="s">
        <v>3805</v>
      </c>
      <c r="B866" s="9">
        <f t="shared" si="14"/>
        <v>0</v>
      </c>
    </row>
    <row r="867" spans="1:2" x14ac:dyDescent="0.25">
      <c r="A867" s="211" t="s">
        <v>3806</v>
      </c>
      <c r="B867" s="9">
        <f t="shared" si="14"/>
        <v>0</v>
      </c>
    </row>
    <row r="868" spans="1:2" x14ac:dyDescent="0.25">
      <c r="A868" s="211" t="s">
        <v>3807</v>
      </c>
      <c r="B868" s="9">
        <f t="shared" si="14"/>
        <v>0</v>
      </c>
    </row>
    <row r="869" spans="1:2" x14ac:dyDescent="0.25">
      <c r="A869" s="211" t="s">
        <v>2368</v>
      </c>
      <c r="B869" s="9">
        <f t="shared" si="14"/>
        <v>10</v>
      </c>
    </row>
    <row r="870" spans="1:2" x14ac:dyDescent="0.25">
      <c r="A870" s="211" t="s">
        <v>2369</v>
      </c>
      <c r="B870" s="9">
        <f t="shared" si="14"/>
        <v>0</v>
      </c>
    </row>
    <row r="871" spans="1:2" x14ac:dyDescent="0.25">
      <c r="A871" s="211" t="s">
        <v>3861</v>
      </c>
      <c r="B871" s="9">
        <f t="shared" si="14"/>
        <v>10</v>
      </c>
    </row>
    <row r="872" spans="1:2" x14ac:dyDescent="0.25">
      <c r="A872" s="211" t="s">
        <v>3714</v>
      </c>
      <c r="B872" s="9">
        <f t="shared" si="14"/>
        <v>0</v>
      </c>
    </row>
    <row r="873" spans="1:2" x14ac:dyDescent="0.25">
      <c r="A873" s="211" t="s">
        <v>3809</v>
      </c>
      <c r="B873" s="9">
        <f t="shared" si="14"/>
        <v>0</v>
      </c>
    </row>
    <row r="874" spans="1:2" x14ac:dyDescent="0.25">
      <c r="A874" s="211" t="s">
        <v>3715</v>
      </c>
      <c r="B874" s="9">
        <f t="shared" si="14"/>
        <v>0</v>
      </c>
    </row>
    <row r="875" spans="1:2" x14ac:dyDescent="0.25">
      <c r="A875" s="211" t="s">
        <v>3862</v>
      </c>
      <c r="B875" s="9">
        <f t="shared" si="14"/>
        <v>0</v>
      </c>
    </row>
    <row r="876" spans="1:2" x14ac:dyDescent="0.25">
      <c r="A876" s="211" t="s">
        <v>3810</v>
      </c>
      <c r="B876" s="9">
        <f t="shared" si="14"/>
        <v>0</v>
      </c>
    </row>
    <row r="877" spans="1:2" x14ac:dyDescent="0.25">
      <c r="A877" s="211" t="s">
        <v>3863</v>
      </c>
      <c r="B877" s="9">
        <f t="shared" si="14"/>
        <v>0</v>
      </c>
    </row>
    <row r="878" spans="1:2" x14ac:dyDescent="0.25">
      <c r="A878" s="211" t="s">
        <v>3811</v>
      </c>
      <c r="B878" s="9">
        <f t="shared" si="14"/>
        <v>0</v>
      </c>
    </row>
    <row r="879" spans="1:2" x14ac:dyDescent="0.25">
      <c r="A879" s="211" t="s">
        <v>3812</v>
      </c>
      <c r="B879" s="9">
        <f t="shared" si="14"/>
        <v>0</v>
      </c>
    </row>
    <row r="880" spans="1:2" x14ac:dyDescent="0.25">
      <c r="A880" s="211" t="s">
        <v>3864</v>
      </c>
      <c r="B880" s="9">
        <f t="shared" si="14"/>
        <v>0</v>
      </c>
    </row>
    <row r="881" spans="1:2" x14ac:dyDescent="0.25">
      <c r="A881" s="211" t="s">
        <v>3716</v>
      </c>
      <c r="B881" s="9">
        <f t="shared" si="14"/>
        <v>0</v>
      </c>
    </row>
    <row r="882" spans="1:2" x14ac:dyDescent="0.25">
      <c r="A882" s="211" t="s">
        <v>3813</v>
      </c>
      <c r="B882" s="9">
        <f t="shared" si="14"/>
        <v>0</v>
      </c>
    </row>
    <row r="883" spans="1:2" x14ac:dyDescent="0.25">
      <c r="A883" s="211" t="s">
        <v>3814</v>
      </c>
      <c r="B883" s="9">
        <f t="shared" ref="B883:B946" si="15">VLOOKUP(A883,masterdata,7,0)</f>
        <v>10</v>
      </c>
    </row>
    <row r="884" spans="1:2" x14ac:dyDescent="0.25">
      <c r="A884" s="211" t="s">
        <v>3865</v>
      </c>
      <c r="B884" s="9">
        <f t="shared" si="15"/>
        <v>0</v>
      </c>
    </row>
    <row r="885" spans="1:2" x14ac:dyDescent="0.25">
      <c r="A885" s="211" t="s">
        <v>3815</v>
      </c>
      <c r="B885" s="9">
        <f t="shared" si="15"/>
        <v>0</v>
      </c>
    </row>
    <row r="886" spans="1:2" x14ac:dyDescent="0.25">
      <c r="A886" s="211" t="s">
        <v>3866</v>
      </c>
      <c r="B886" s="9">
        <f t="shared" si="15"/>
        <v>0</v>
      </c>
    </row>
    <row r="887" spans="1:2" x14ac:dyDescent="0.25">
      <c r="A887" s="211" t="s">
        <v>3816</v>
      </c>
      <c r="B887" s="9">
        <f t="shared" si="15"/>
        <v>10</v>
      </c>
    </row>
    <row r="888" spans="1:2" x14ac:dyDescent="0.25">
      <c r="A888" s="211" t="s">
        <v>2371</v>
      </c>
      <c r="B888" s="9">
        <f t="shared" si="15"/>
        <v>5</v>
      </c>
    </row>
    <row r="889" spans="1:2" x14ac:dyDescent="0.25">
      <c r="A889" s="211" t="s">
        <v>3817</v>
      </c>
      <c r="B889" s="9">
        <f t="shared" si="15"/>
        <v>0</v>
      </c>
    </row>
    <row r="890" spans="1:2" x14ac:dyDescent="0.25">
      <c r="A890" s="211" t="s">
        <v>2155</v>
      </c>
      <c r="B890" s="9">
        <f t="shared" si="15"/>
        <v>5</v>
      </c>
    </row>
    <row r="891" spans="1:2" x14ac:dyDescent="0.25">
      <c r="A891" s="211" t="s">
        <v>2165</v>
      </c>
      <c r="B891" s="9">
        <f t="shared" si="15"/>
        <v>10</v>
      </c>
    </row>
    <row r="892" spans="1:2" x14ac:dyDescent="0.25">
      <c r="A892" s="211" t="s">
        <v>2373</v>
      </c>
      <c r="B892" s="9">
        <f t="shared" si="15"/>
        <v>10</v>
      </c>
    </row>
    <row r="893" spans="1:2" x14ac:dyDescent="0.25">
      <c r="A893" s="211" t="s">
        <v>2174</v>
      </c>
      <c r="B893" s="9">
        <f t="shared" si="15"/>
        <v>0</v>
      </c>
    </row>
    <row r="894" spans="1:2" x14ac:dyDescent="0.25">
      <c r="A894" s="211" t="s">
        <v>2376</v>
      </c>
      <c r="B894" s="9">
        <f t="shared" si="15"/>
        <v>7.5</v>
      </c>
    </row>
    <row r="895" spans="1:2" x14ac:dyDescent="0.25">
      <c r="A895" s="211" t="s">
        <v>2770</v>
      </c>
      <c r="B895" s="9">
        <f t="shared" si="15"/>
        <v>0</v>
      </c>
    </row>
    <row r="896" spans="1:2" x14ac:dyDescent="0.25">
      <c r="A896" s="211" t="s">
        <v>2772</v>
      </c>
      <c r="B896" s="9">
        <f t="shared" si="15"/>
        <v>0</v>
      </c>
    </row>
    <row r="897" spans="1:2" x14ac:dyDescent="0.25">
      <c r="A897" s="211" t="s">
        <v>2774</v>
      </c>
      <c r="B897" s="9">
        <f t="shared" si="15"/>
        <v>0</v>
      </c>
    </row>
    <row r="898" spans="1:2" x14ac:dyDescent="0.25">
      <c r="A898" s="211" t="s">
        <v>2912</v>
      </c>
      <c r="B898" s="9">
        <f t="shared" si="15"/>
        <v>30</v>
      </c>
    </row>
    <row r="899" spans="1:2" x14ac:dyDescent="0.25">
      <c r="A899" s="211" t="s">
        <v>2914</v>
      </c>
      <c r="B899" s="9">
        <f t="shared" si="15"/>
        <v>30</v>
      </c>
    </row>
    <row r="900" spans="1:2" x14ac:dyDescent="0.25">
      <c r="A900" s="211" t="s">
        <v>2916</v>
      </c>
      <c r="B900" s="9">
        <f t="shared" si="15"/>
        <v>30</v>
      </c>
    </row>
    <row r="901" spans="1:2" x14ac:dyDescent="0.25">
      <c r="A901" s="211" t="s">
        <v>2918</v>
      </c>
      <c r="B901" s="9">
        <f t="shared" si="15"/>
        <v>30</v>
      </c>
    </row>
    <row r="902" spans="1:2" x14ac:dyDescent="0.25">
      <c r="A902" s="211" t="s">
        <v>2920</v>
      </c>
      <c r="B902" s="9">
        <f t="shared" si="15"/>
        <v>30</v>
      </c>
    </row>
    <row r="903" spans="1:2" x14ac:dyDescent="0.25">
      <c r="A903" s="211" t="s">
        <v>2922</v>
      </c>
      <c r="B903" s="9">
        <f t="shared" si="15"/>
        <v>30</v>
      </c>
    </row>
    <row r="904" spans="1:2" x14ac:dyDescent="0.25">
      <c r="A904" s="211" t="s">
        <v>2924</v>
      </c>
      <c r="B904" s="9">
        <f t="shared" si="15"/>
        <v>30</v>
      </c>
    </row>
    <row r="905" spans="1:2" x14ac:dyDescent="0.25">
      <c r="A905" s="211" t="s">
        <v>2926</v>
      </c>
      <c r="B905" s="9">
        <f t="shared" si="15"/>
        <v>30</v>
      </c>
    </row>
    <row r="906" spans="1:2" x14ac:dyDescent="0.25">
      <c r="A906" s="211" t="s">
        <v>2928</v>
      </c>
      <c r="B906" s="9">
        <f t="shared" si="15"/>
        <v>30</v>
      </c>
    </row>
    <row r="907" spans="1:2" x14ac:dyDescent="0.25">
      <c r="A907" s="211" t="s">
        <v>2930</v>
      </c>
      <c r="B907" s="9">
        <f t="shared" si="15"/>
        <v>30</v>
      </c>
    </row>
    <row r="908" spans="1:2" x14ac:dyDescent="0.25">
      <c r="A908" s="211" t="s">
        <v>2355</v>
      </c>
      <c r="B908" s="9">
        <f t="shared" si="15"/>
        <v>30</v>
      </c>
    </row>
    <row r="909" spans="1:2" x14ac:dyDescent="0.25">
      <c r="A909" s="211" t="s">
        <v>2356</v>
      </c>
      <c r="B909" s="9">
        <f t="shared" si="15"/>
        <v>30</v>
      </c>
    </row>
    <row r="910" spans="1:2" x14ac:dyDescent="0.25">
      <c r="A910" s="211" t="s">
        <v>2357</v>
      </c>
      <c r="B910" s="9">
        <f t="shared" si="15"/>
        <v>30</v>
      </c>
    </row>
    <row r="911" spans="1:2" x14ac:dyDescent="0.25">
      <c r="A911" s="211" t="s">
        <v>2358</v>
      </c>
      <c r="B911" s="9">
        <f t="shared" si="15"/>
        <v>30</v>
      </c>
    </row>
    <row r="912" spans="1:2" x14ac:dyDescent="0.25">
      <c r="A912" s="211" t="s">
        <v>2359</v>
      </c>
      <c r="B912" s="9">
        <f t="shared" si="15"/>
        <v>30</v>
      </c>
    </row>
    <row r="913" spans="1:2" x14ac:dyDescent="0.25">
      <c r="A913" s="211" t="s">
        <v>2360</v>
      </c>
      <c r="B913" s="9">
        <f t="shared" si="15"/>
        <v>30</v>
      </c>
    </row>
    <row r="914" spans="1:2" x14ac:dyDescent="0.25">
      <c r="A914" s="211" t="s">
        <v>2361</v>
      </c>
      <c r="B914" s="9">
        <f t="shared" si="15"/>
        <v>30</v>
      </c>
    </row>
    <row r="915" spans="1:2" x14ac:dyDescent="0.25">
      <c r="A915" s="211" t="s">
        <v>2362</v>
      </c>
      <c r="B915" s="9">
        <f t="shared" si="15"/>
        <v>30</v>
      </c>
    </row>
    <row r="916" spans="1:2" x14ac:dyDescent="0.25">
      <c r="A916" s="211" t="s">
        <v>2363</v>
      </c>
      <c r="B916" s="9">
        <f t="shared" si="15"/>
        <v>30</v>
      </c>
    </row>
    <row r="917" spans="1:2" x14ac:dyDescent="0.25">
      <c r="A917" s="211" t="s">
        <v>1437</v>
      </c>
      <c r="B917" s="9">
        <f t="shared" si="15"/>
        <v>30</v>
      </c>
    </row>
    <row r="918" spans="1:2" x14ac:dyDescent="0.25">
      <c r="A918" s="211" t="s">
        <v>5032</v>
      </c>
      <c r="B918" s="9">
        <f t="shared" si="15"/>
        <v>30</v>
      </c>
    </row>
    <row r="919" spans="1:2" x14ac:dyDescent="0.25">
      <c r="A919" s="211" t="s">
        <v>3640</v>
      </c>
      <c r="B919" s="9">
        <f t="shared" si="15"/>
        <v>30</v>
      </c>
    </row>
    <row r="920" spans="1:2" x14ac:dyDescent="0.25">
      <c r="A920" s="211" t="s">
        <v>2381</v>
      </c>
      <c r="B920" s="9">
        <f t="shared" si="15"/>
        <v>0</v>
      </c>
    </row>
    <row r="921" spans="1:2" x14ac:dyDescent="0.25">
      <c r="A921" s="211" t="s">
        <v>5040</v>
      </c>
      <c r="B921" s="9">
        <f t="shared" si="15"/>
        <v>0</v>
      </c>
    </row>
    <row r="922" spans="1:2" x14ac:dyDescent="0.25">
      <c r="A922" s="211" t="s">
        <v>5041</v>
      </c>
      <c r="B922" s="9">
        <f t="shared" si="15"/>
        <v>6</v>
      </c>
    </row>
    <row r="923" spans="1:2" x14ac:dyDescent="0.25">
      <c r="A923" s="211" t="s">
        <v>5044</v>
      </c>
      <c r="B923" s="9">
        <f t="shared" si="15"/>
        <v>7.5</v>
      </c>
    </row>
    <row r="924" spans="1:2" x14ac:dyDescent="0.25">
      <c r="A924" s="211" t="s">
        <v>5048</v>
      </c>
      <c r="B924" s="9">
        <f t="shared" si="15"/>
        <v>6</v>
      </c>
    </row>
    <row r="925" spans="1:2" x14ac:dyDescent="0.25">
      <c r="A925" s="211" t="s">
        <v>4177</v>
      </c>
      <c r="B925" s="9">
        <f t="shared" si="15"/>
        <v>60</v>
      </c>
    </row>
    <row r="926" spans="1:2" x14ac:dyDescent="0.25">
      <c r="A926" s="211" t="s">
        <v>4179</v>
      </c>
      <c r="B926" s="9">
        <f t="shared" si="15"/>
        <v>60</v>
      </c>
    </row>
    <row r="927" spans="1:2" x14ac:dyDescent="0.25">
      <c r="A927" s="211" t="s">
        <v>3686</v>
      </c>
      <c r="B927" s="9">
        <f t="shared" si="15"/>
        <v>75</v>
      </c>
    </row>
    <row r="928" spans="1:2" x14ac:dyDescent="0.25">
      <c r="A928" s="211" t="s">
        <v>2284</v>
      </c>
      <c r="B928" s="9">
        <f t="shared" si="15"/>
        <v>7.5</v>
      </c>
    </row>
    <row r="929" spans="1:2" x14ac:dyDescent="0.25">
      <c r="A929" s="211" t="s">
        <v>2306</v>
      </c>
      <c r="B929" s="9">
        <f t="shared" si="15"/>
        <v>0</v>
      </c>
    </row>
    <row r="930" spans="1:2" x14ac:dyDescent="0.25">
      <c r="A930" s="211" t="s">
        <v>2777</v>
      </c>
      <c r="B930" s="9">
        <f t="shared" si="15"/>
        <v>0</v>
      </c>
    </row>
    <row r="931" spans="1:2" x14ac:dyDescent="0.25">
      <c r="A931" s="211" t="s">
        <v>2779</v>
      </c>
      <c r="B931" s="9">
        <f t="shared" si="15"/>
        <v>0</v>
      </c>
    </row>
    <row r="932" spans="1:2" x14ac:dyDescent="0.25">
      <c r="A932" s="211" t="s">
        <v>2781</v>
      </c>
      <c r="B932" s="9">
        <f t="shared" si="15"/>
        <v>0</v>
      </c>
    </row>
    <row r="933" spans="1:2" x14ac:dyDescent="0.25">
      <c r="A933" s="211" t="s">
        <v>2307</v>
      </c>
      <c r="B933" s="9">
        <f t="shared" si="15"/>
        <v>0</v>
      </c>
    </row>
    <row r="934" spans="1:2" x14ac:dyDescent="0.25">
      <c r="A934" s="211" t="s">
        <v>2784</v>
      </c>
      <c r="B934" s="9">
        <f t="shared" si="15"/>
        <v>0</v>
      </c>
    </row>
    <row r="935" spans="1:2" x14ac:dyDescent="0.25">
      <c r="A935" s="211" t="s">
        <v>2786</v>
      </c>
      <c r="B935" s="9">
        <f t="shared" si="15"/>
        <v>0</v>
      </c>
    </row>
    <row r="936" spans="1:2" x14ac:dyDescent="0.25">
      <c r="A936" s="211" t="s">
        <v>2788</v>
      </c>
      <c r="B936" s="9">
        <f t="shared" si="15"/>
        <v>0</v>
      </c>
    </row>
    <row r="937" spans="1:2" x14ac:dyDescent="0.25">
      <c r="A937" s="211" t="s">
        <v>2790</v>
      </c>
      <c r="B937" s="9">
        <f t="shared" si="15"/>
        <v>0</v>
      </c>
    </row>
    <row r="938" spans="1:2" x14ac:dyDescent="0.25">
      <c r="A938" s="211" t="s">
        <v>2792</v>
      </c>
      <c r="B938" s="9">
        <f t="shared" si="15"/>
        <v>0</v>
      </c>
    </row>
    <row r="939" spans="1:2" x14ac:dyDescent="0.25">
      <c r="A939" s="211" t="s">
        <v>2794</v>
      </c>
      <c r="B939" s="9">
        <f t="shared" si="15"/>
        <v>0</v>
      </c>
    </row>
    <row r="940" spans="1:2" x14ac:dyDescent="0.25">
      <c r="A940" s="211" t="s">
        <v>2796</v>
      </c>
      <c r="B940" s="9">
        <f t="shared" si="15"/>
        <v>0</v>
      </c>
    </row>
    <row r="941" spans="1:2" x14ac:dyDescent="0.25">
      <c r="A941" s="211" t="s">
        <v>2798</v>
      </c>
      <c r="B941" s="9">
        <f t="shared" si="15"/>
        <v>0</v>
      </c>
    </row>
    <row r="942" spans="1:2" x14ac:dyDescent="0.25">
      <c r="A942" s="211" t="s">
        <v>2800</v>
      </c>
      <c r="B942" s="9">
        <f t="shared" si="15"/>
        <v>0</v>
      </c>
    </row>
    <row r="943" spans="1:2" x14ac:dyDescent="0.25">
      <c r="A943" s="211" t="s">
        <v>2802</v>
      </c>
      <c r="B943" s="9">
        <f t="shared" si="15"/>
        <v>0</v>
      </c>
    </row>
    <row r="944" spans="1:2" x14ac:dyDescent="0.25">
      <c r="A944" s="211" t="s">
        <v>2804</v>
      </c>
      <c r="B944" s="9">
        <f t="shared" si="15"/>
        <v>0</v>
      </c>
    </row>
    <row r="945" spans="1:2" x14ac:dyDescent="0.25">
      <c r="A945" s="211" t="s">
        <v>2806</v>
      </c>
      <c r="B945" s="9">
        <f t="shared" si="15"/>
        <v>0</v>
      </c>
    </row>
    <row r="946" spans="1:2" x14ac:dyDescent="0.25">
      <c r="A946" s="211" t="s">
        <v>2808</v>
      </c>
      <c r="B946" s="9">
        <f t="shared" si="15"/>
        <v>0</v>
      </c>
    </row>
    <row r="947" spans="1:2" x14ac:dyDescent="0.25">
      <c r="A947" s="211" t="s">
        <v>2810</v>
      </c>
      <c r="B947" s="9">
        <f t="shared" ref="B947:B1010" si="16">VLOOKUP(A947,masterdata,7,0)</f>
        <v>0</v>
      </c>
    </row>
    <row r="948" spans="1:2" x14ac:dyDescent="0.25">
      <c r="A948" s="211" t="s">
        <v>2812</v>
      </c>
      <c r="B948" s="9">
        <f t="shared" si="16"/>
        <v>0</v>
      </c>
    </row>
    <row r="949" spans="1:2" x14ac:dyDescent="0.25">
      <c r="A949" s="211" t="s">
        <v>2814</v>
      </c>
      <c r="B949" s="9">
        <f t="shared" si="16"/>
        <v>0</v>
      </c>
    </row>
    <row r="950" spans="1:2" x14ac:dyDescent="0.25">
      <c r="A950" s="211" t="s">
        <v>2816</v>
      </c>
      <c r="B950" s="9">
        <f t="shared" si="16"/>
        <v>0</v>
      </c>
    </row>
    <row r="951" spans="1:2" x14ac:dyDescent="0.25">
      <c r="A951" s="211" t="s">
        <v>2818</v>
      </c>
      <c r="B951" s="9">
        <f t="shared" si="16"/>
        <v>0</v>
      </c>
    </row>
    <row r="952" spans="1:2" x14ac:dyDescent="0.25">
      <c r="A952" s="211" t="s">
        <v>2820</v>
      </c>
      <c r="B952" s="9">
        <f t="shared" si="16"/>
        <v>0</v>
      </c>
    </row>
    <row r="953" spans="1:2" x14ac:dyDescent="0.25">
      <c r="A953" s="211" t="s">
        <v>2822</v>
      </c>
      <c r="B953" s="9">
        <f t="shared" si="16"/>
        <v>0</v>
      </c>
    </row>
    <row r="954" spans="1:2" x14ac:dyDescent="0.25">
      <c r="A954" s="211" t="s">
        <v>2824</v>
      </c>
      <c r="B954" s="9">
        <f t="shared" si="16"/>
        <v>0</v>
      </c>
    </row>
    <row r="955" spans="1:2" x14ac:dyDescent="0.25">
      <c r="A955" s="211" t="s">
        <v>2826</v>
      </c>
      <c r="B955" s="9">
        <f t="shared" si="16"/>
        <v>0</v>
      </c>
    </row>
    <row r="956" spans="1:2" x14ac:dyDescent="0.25">
      <c r="A956" s="211" t="s">
        <v>2828</v>
      </c>
      <c r="B956" s="9">
        <f t="shared" si="16"/>
        <v>0</v>
      </c>
    </row>
    <row r="957" spans="1:2" x14ac:dyDescent="0.25">
      <c r="A957" s="211" t="s">
        <v>2830</v>
      </c>
      <c r="B957" s="9">
        <f t="shared" si="16"/>
        <v>0</v>
      </c>
    </row>
    <row r="958" spans="1:2" x14ac:dyDescent="0.25">
      <c r="A958" s="211" t="s">
        <v>2832</v>
      </c>
      <c r="B958" s="9">
        <f t="shared" si="16"/>
        <v>0</v>
      </c>
    </row>
    <row r="959" spans="1:2" x14ac:dyDescent="0.25">
      <c r="A959" s="211" t="s">
        <v>2834</v>
      </c>
      <c r="B959" s="9">
        <f t="shared" si="16"/>
        <v>0</v>
      </c>
    </row>
    <row r="960" spans="1:2" x14ac:dyDescent="0.25">
      <c r="A960" s="211" t="s">
        <v>2836</v>
      </c>
      <c r="B960" s="9">
        <f t="shared" si="16"/>
        <v>0</v>
      </c>
    </row>
    <row r="961" spans="1:2" x14ac:dyDescent="0.25">
      <c r="A961" s="211" t="s">
        <v>2838</v>
      </c>
      <c r="B961" s="9">
        <f t="shared" si="16"/>
        <v>0</v>
      </c>
    </row>
    <row r="962" spans="1:2" x14ac:dyDescent="0.25">
      <c r="A962" s="211" t="s">
        <v>2840</v>
      </c>
      <c r="B962" s="9">
        <f t="shared" si="16"/>
        <v>0</v>
      </c>
    </row>
    <row r="963" spans="1:2" x14ac:dyDescent="0.25">
      <c r="A963" s="211" t="s">
        <v>2842</v>
      </c>
      <c r="B963" s="9">
        <f t="shared" si="16"/>
        <v>0</v>
      </c>
    </row>
    <row r="964" spans="1:2" x14ac:dyDescent="0.25">
      <c r="A964" s="211" t="s">
        <v>2844</v>
      </c>
      <c r="B964" s="9">
        <f t="shared" si="16"/>
        <v>0</v>
      </c>
    </row>
    <row r="965" spans="1:2" x14ac:dyDescent="0.25">
      <c r="A965" s="211" t="s">
        <v>2846</v>
      </c>
      <c r="B965" s="9">
        <f t="shared" si="16"/>
        <v>0</v>
      </c>
    </row>
    <row r="966" spans="1:2" x14ac:dyDescent="0.25">
      <c r="A966" s="211" t="s">
        <v>2848</v>
      </c>
      <c r="B966" s="9">
        <f t="shared" si="16"/>
        <v>0</v>
      </c>
    </row>
    <row r="967" spans="1:2" x14ac:dyDescent="0.25">
      <c r="A967" s="211" t="s">
        <v>2850</v>
      </c>
      <c r="B967" s="9">
        <f t="shared" si="16"/>
        <v>0</v>
      </c>
    </row>
    <row r="968" spans="1:2" x14ac:dyDescent="0.25">
      <c r="A968" s="211" t="s">
        <v>2852</v>
      </c>
      <c r="B968" s="9">
        <f t="shared" si="16"/>
        <v>0</v>
      </c>
    </row>
    <row r="969" spans="1:2" x14ac:dyDescent="0.25">
      <c r="A969" s="211" t="s">
        <v>2854</v>
      </c>
      <c r="B969" s="9">
        <f t="shared" si="16"/>
        <v>0</v>
      </c>
    </row>
    <row r="970" spans="1:2" x14ac:dyDescent="0.25">
      <c r="A970" s="211" t="s">
        <v>2856</v>
      </c>
      <c r="B970" s="9">
        <f t="shared" si="16"/>
        <v>0</v>
      </c>
    </row>
    <row r="971" spans="1:2" x14ac:dyDescent="0.25">
      <c r="A971" s="211" t="s">
        <v>2858</v>
      </c>
      <c r="B971" s="9">
        <f t="shared" si="16"/>
        <v>0</v>
      </c>
    </row>
    <row r="972" spans="1:2" x14ac:dyDescent="0.25">
      <c r="A972" s="211" t="s">
        <v>2860</v>
      </c>
      <c r="B972" s="9">
        <f t="shared" si="16"/>
        <v>60</v>
      </c>
    </row>
    <row r="973" spans="1:2" x14ac:dyDescent="0.25">
      <c r="A973" s="211" t="s">
        <v>2862</v>
      </c>
      <c r="B973" s="9">
        <f t="shared" si="16"/>
        <v>60</v>
      </c>
    </row>
    <row r="974" spans="1:2" x14ac:dyDescent="0.25">
      <c r="A974" s="211" t="s">
        <v>2864</v>
      </c>
      <c r="B974" s="9">
        <f t="shared" si="16"/>
        <v>0</v>
      </c>
    </row>
    <row r="975" spans="1:2" x14ac:dyDescent="0.25">
      <c r="A975" s="211" t="s">
        <v>2866</v>
      </c>
      <c r="B975" s="9">
        <f t="shared" si="16"/>
        <v>0</v>
      </c>
    </row>
    <row r="976" spans="1:2" x14ac:dyDescent="0.25">
      <c r="A976" s="211" t="s">
        <v>2868</v>
      </c>
      <c r="B976" s="9">
        <f t="shared" si="16"/>
        <v>0</v>
      </c>
    </row>
    <row r="977" spans="1:2" x14ac:dyDescent="0.25">
      <c r="A977" s="211" t="s">
        <v>2870</v>
      </c>
      <c r="B977" s="9">
        <f t="shared" si="16"/>
        <v>0</v>
      </c>
    </row>
    <row r="978" spans="1:2" x14ac:dyDescent="0.25">
      <c r="A978" s="211" t="s">
        <v>2872</v>
      </c>
      <c r="B978" s="9">
        <f t="shared" si="16"/>
        <v>0</v>
      </c>
    </row>
    <row r="979" spans="1:2" x14ac:dyDescent="0.25">
      <c r="A979" s="211" t="s">
        <v>2874</v>
      </c>
      <c r="B979" s="9">
        <f t="shared" si="16"/>
        <v>0</v>
      </c>
    </row>
    <row r="980" spans="1:2" x14ac:dyDescent="0.25">
      <c r="A980" s="211" t="s">
        <v>2876</v>
      </c>
      <c r="B980" s="9">
        <f t="shared" si="16"/>
        <v>0</v>
      </c>
    </row>
    <row r="981" spans="1:2" x14ac:dyDescent="0.25">
      <c r="A981" s="211" t="s">
        <v>2878</v>
      </c>
      <c r="B981" s="9">
        <f t="shared" si="16"/>
        <v>0</v>
      </c>
    </row>
    <row r="982" spans="1:2" x14ac:dyDescent="0.25">
      <c r="A982" s="211" t="s">
        <v>2880</v>
      </c>
      <c r="B982" s="9">
        <f t="shared" si="16"/>
        <v>0</v>
      </c>
    </row>
    <row r="983" spans="1:2" x14ac:dyDescent="0.25">
      <c r="A983" s="211" t="s">
        <v>2882</v>
      </c>
      <c r="B983" s="9">
        <f t="shared" si="16"/>
        <v>0</v>
      </c>
    </row>
    <row r="984" spans="1:2" x14ac:dyDescent="0.25">
      <c r="A984" s="211" t="s">
        <v>2884</v>
      </c>
      <c r="B984" s="9">
        <f t="shared" si="16"/>
        <v>0</v>
      </c>
    </row>
    <row r="985" spans="1:2" x14ac:dyDescent="0.25">
      <c r="A985" s="211" t="s">
        <v>2886</v>
      </c>
      <c r="B985" s="9">
        <f t="shared" si="16"/>
        <v>0</v>
      </c>
    </row>
    <row r="986" spans="1:2" x14ac:dyDescent="0.25">
      <c r="A986" s="211" t="s">
        <v>2887</v>
      </c>
      <c r="B986" s="9">
        <f t="shared" si="16"/>
        <v>0</v>
      </c>
    </row>
    <row r="987" spans="1:2" x14ac:dyDescent="0.25">
      <c r="A987" s="211" t="s">
        <v>2888</v>
      </c>
      <c r="B987" s="9">
        <f t="shared" si="16"/>
        <v>0</v>
      </c>
    </row>
    <row r="988" spans="1:2" x14ac:dyDescent="0.25">
      <c r="A988" s="211" t="s">
        <v>2387</v>
      </c>
      <c r="B988" s="9">
        <f t="shared" si="16"/>
        <v>0</v>
      </c>
    </row>
    <row r="989" spans="1:2" x14ac:dyDescent="0.25">
      <c r="A989" s="211" t="s">
        <v>2390</v>
      </c>
      <c r="B989" s="9">
        <f t="shared" si="16"/>
        <v>0</v>
      </c>
    </row>
    <row r="990" spans="1:2" x14ac:dyDescent="0.25">
      <c r="A990" s="211" t="s">
        <v>2890</v>
      </c>
      <c r="B990" s="9">
        <f t="shared" si="16"/>
        <v>0</v>
      </c>
    </row>
    <row r="991" spans="1:2" x14ac:dyDescent="0.25">
      <c r="A991" s="211" t="s">
        <v>2392</v>
      </c>
      <c r="B991" s="9">
        <f t="shared" si="16"/>
        <v>0</v>
      </c>
    </row>
    <row r="992" spans="1:2" x14ac:dyDescent="0.25">
      <c r="A992" s="211" t="s">
        <v>2891</v>
      </c>
      <c r="B992" s="9">
        <f t="shared" si="16"/>
        <v>0</v>
      </c>
    </row>
    <row r="993" spans="1:2" x14ac:dyDescent="0.25">
      <c r="A993" s="211" t="s">
        <v>2892</v>
      </c>
      <c r="B993" s="9">
        <f t="shared" si="16"/>
        <v>0</v>
      </c>
    </row>
    <row r="994" spans="1:2" x14ac:dyDescent="0.25">
      <c r="A994" s="211" t="s">
        <v>2894</v>
      </c>
      <c r="B994" s="9">
        <f t="shared" si="16"/>
        <v>0</v>
      </c>
    </row>
    <row r="995" spans="1:2" x14ac:dyDescent="0.25">
      <c r="A995" s="211" t="s">
        <v>2897</v>
      </c>
      <c r="B995" s="9">
        <f t="shared" si="16"/>
        <v>0</v>
      </c>
    </row>
    <row r="996" spans="1:2" x14ac:dyDescent="0.25">
      <c r="A996" s="211" t="s">
        <v>2899</v>
      </c>
      <c r="B996" s="9">
        <f t="shared" si="16"/>
        <v>0</v>
      </c>
    </row>
    <row r="997" spans="1:2" x14ac:dyDescent="0.25">
      <c r="A997" s="211" t="s">
        <v>2901</v>
      </c>
      <c r="B997" s="9">
        <f t="shared" si="16"/>
        <v>0</v>
      </c>
    </row>
    <row r="998" spans="1:2" x14ac:dyDescent="0.25">
      <c r="A998" s="211" t="s">
        <v>2903</v>
      </c>
      <c r="B998" s="9">
        <f t="shared" si="16"/>
        <v>0</v>
      </c>
    </row>
    <row r="999" spans="1:2" x14ac:dyDescent="0.25">
      <c r="A999" s="211" t="s">
        <v>2905</v>
      </c>
      <c r="B999" s="9">
        <f t="shared" si="16"/>
        <v>0</v>
      </c>
    </row>
    <row r="1000" spans="1:2" x14ac:dyDescent="0.25">
      <c r="A1000" s="211" t="s">
        <v>2907</v>
      </c>
      <c r="B1000" s="9">
        <f t="shared" si="16"/>
        <v>0</v>
      </c>
    </row>
    <row r="1001" spans="1:2" x14ac:dyDescent="0.25">
      <c r="A1001" s="211" t="s">
        <v>2909</v>
      </c>
      <c r="B1001" s="9">
        <f t="shared" si="16"/>
        <v>0</v>
      </c>
    </row>
    <row r="1002" spans="1:2" x14ac:dyDescent="0.25">
      <c r="A1002" s="211" t="s">
        <v>2932</v>
      </c>
      <c r="B1002" s="9">
        <f t="shared" si="16"/>
        <v>0</v>
      </c>
    </row>
    <row r="1003" spans="1:2" x14ac:dyDescent="0.25">
      <c r="A1003" s="211" t="s">
        <v>2933</v>
      </c>
      <c r="B1003" s="9">
        <f t="shared" si="16"/>
        <v>0</v>
      </c>
    </row>
    <row r="1004" spans="1:2" x14ac:dyDescent="0.25">
      <c r="A1004" s="211" t="s">
        <v>2935</v>
      </c>
      <c r="B1004" s="9">
        <f t="shared" si="16"/>
        <v>0</v>
      </c>
    </row>
    <row r="1005" spans="1:2" x14ac:dyDescent="0.25">
      <c r="A1005" s="211" t="s">
        <v>2937</v>
      </c>
      <c r="B1005" s="9">
        <f t="shared" si="16"/>
        <v>0</v>
      </c>
    </row>
    <row r="1006" spans="1:2" x14ac:dyDescent="0.25">
      <c r="A1006" s="211" t="s">
        <v>2939</v>
      </c>
      <c r="B1006" s="9">
        <f t="shared" si="16"/>
        <v>0</v>
      </c>
    </row>
    <row r="1007" spans="1:2" x14ac:dyDescent="0.25">
      <c r="A1007" s="211" t="s">
        <v>2941</v>
      </c>
      <c r="B1007" s="9">
        <f t="shared" si="16"/>
        <v>0</v>
      </c>
    </row>
    <row r="1008" spans="1:2" x14ac:dyDescent="0.25">
      <c r="A1008" s="211" t="s">
        <v>2943</v>
      </c>
      <c r="B1008" s="9">
        <f t="shared" si="16"/>
        <v>0</v>
      </c>
    </row>
    <row r="1009" spans="1:2" x14ac:dyDescent="0.25">
      <c r="A1009" s="211" t="s">
        <v>2945</v>
      </c>
      <c r="B1009" s="9">
        <f t="shared" si="16"/>
        <v>0</v>
      </c>
    </row>
    <row r="1010" spans="1:2" x14ac:dyDescent="0.25">
      <c r="A1010" s="211" t="s">
        <v>2947</v>
      </c>
      <c r="B1010" s="9">
        <f t="shared" si="16"/>
        <v>0</v>
      </c>
    </row>
    <row r="1011" spans="1:2" x14ac:dyDescent="0.25">
      <c r="A1011" s="211" t="s">
        <v>2949</v>
      </c>
      <c r="B1011" s="9">
        <f t="shared" ref="B1011:B1068" si="17">VLOOKUP(A1011,masterdata,7,0)</f>
        <v>0</v>
      </c>
    </row>
    <row r="1012" spans="1:2" x14ac:dyDescent="0.25">
      <c r="A1012" s="211" t="s">
        <v>2951</v>
      </c>
      <c r="B1012" s="9">
        <f t="shared" si="17"/>
        <v>0</v>
      </c>
    </row>
    <row r="1013" spans="1:2" x14ac:dyDescent="0.25">
      <c r="A1013" s="211" t="s">
        <v>2953</v>
      </c>
      <c r="B1013" s="9">
        <f t="shared" si="17"/>
        <v>0</v>
      </c>
    </row>
    <row r="1014" spans="1:2" x14ac:dyDescent="0.25">
      <c r="A1014" s="211" t="s">
        <v>2955</v>
      </c>
      <c r="B1014" s="9">
        <f t="shared" si="17"/>
        <v>0</v>
      </c>
    </row>
    <row r="1015" spans="1:2" x14ac:dyDescent="0.25">
      <c r="A1015" s="211" t="s">
        <v>2957</v>
      </c>
      <c r="B1015" s="9">
        <f t="shared" si="17"/>
        <v>0</v>
      </c>
    </row>
    <row r="1016" spans="1:2" x14ac:dyDescent="0.25">
      <c r="A1016" s="211" t="s">
        <v>2959</v>
      </c>
      <c r="B1016" s="9">
        <f t="shared" si="17"/>
        <v>0</v>
      </c>
    </row>
    <row r="1017" spans="1:2" x14ac:dyDescent="0.25">
      <c r="A1017" s="211" t="s">
        <v>2961</v>
      </c>
      <c r="B1017" s="9">
        <f t="shared" si="17"/>
        <v>0</v>
      </c>
    </row>
    <row r="1018" spans="1:2" x14ac:dyDescent="0.25">
      <c r="A1018" s="211" t="s">
        <v>2963</v>
      </c>
      <c r="B1018" s="9">
        <f t="shared" si="17"/>
        <v>0</v>
      </c>
    </row>
    <row r="1019" spans="1:2" x14ac:dyDescent="0.25">
      <c r="A1019" s="211" t="s">
        <v>2965</v>
      </c>
      <c r="B1019" s="9">
        <f t="shared" si="17"/>
        <v>0</v>
      </c>
    </row>
    <row r="1020" spans="1:2" x14ac:dyDescent="0.25">
      <c r="A1020" s="211" t="s">
        <v>2967</v>
      </c>
      <c r="B1020" s="9">
        <f t="shared" si="17"/>
        <v>0</v>
      </c>
    </row>
    <row r="1021" spans="1:2" x14ac:dyDescent="0.25">
      <c r="A1021" s="211" t="s">
        <v>2969</v>
      </c>
      <c r="B1021" s="9">
        <f t="shared" si="17"/>
        <v>0</v>
      </c>
    </row>
    <row r="1022" spans="1:2" x14ac:dyDescent="0.25">
      <c r="A1022" s="211" t="s">
        <v>2971</v>
      </c>
      <c r="B1022" s="9">
        <f t="shared" si="17"/>
        <v>0</v>
      </c>
    </row>
    <row r="1023" spans="1:2" x14ac:dyDescent="0.25">
      <c r="A1023" s="211" t="s">
        <v>2973</v>
      </c>
      <c r="B1023" s="9">
        <f t="shared" si="17"/>
        <v>0</v>
      </c>
    </row>
    <row r="1024" spans="1:2" x14ac:dyDescent="0.25">
      <c r="A1024" s="211" t="s">
        <v>2975</v>
      </c>
      <c r="B1024" s="9">
        <f t="shared" si="17"/>
        <v>0</v>
      </c>
    </row>
    <row r="1025" spans="1:2" x14ac:dyDescent="0.25">
      <c r="A1025" s="211" t="s">
        <v>2977</v>
      </c>
      <c r="B1025" s="9">
        <f t="shared" si="17"/>
        <v>0</v>
      </c>
    </row>
    <row r="1026" spans="1:2" x14ac:dyDescent="0.25">
      <c r="A1026" s="211" t="s">
        <v>2979</v>
      </c>
      <c r="B1026" s="9">
        <f t="shared" si="17"/>
        <v>0</v>
      </c>
    </row>
    <row r="1027" spans="1:2" x14ac:dyDescent="0.25">
      <c r="A1027" s="211" t="s">
        <v>2981</v>
      </c>
      <c r="B1027" s="9">
        <f t="shared" si="17"/>
        <v>0</v>
      </c>
    </row>
    <row r="1028" spans="1:2" x14ac:dyDescent="0.25">
      <c r="A1028" s="211" t="s">
        <v>2394</v>
      </c>
      <c r="B1028" s="9">
        <f t="shared" si="17"/>
        <v>0</v>
      </c>
    </row>
    <row r="1029" spans="1:2" x14ac:dyDescent="0.25">
      <c r="A1029" s="211" t="s">
        <v>2983</v>
      </c>
      <c r="B1029" s="9">
        <f t="shared" si="17"/>
        <v>0</v>
      </c>
    </row>
    <row r="1030" spans="1:2" x14ac:dyDescent="0.25">
      <c r="A1030" s="211" t="s">
        <v>2984</v>
      </c>
      <c r="B1030" s="9">
        <f t="shared" si="17"/>
        <v>0</v>
      </c>
    </row>
    <row r="1031" spans="1:2" x14ac:dyDescent="0.25">
      <c r="A1031" s="211" t="s">
        <v>2986</v>
      </c>
      <c r="B1031" s="9">
        <f t="shared" si="17"/>
        <v>0</v>
      </c>
    </row>
    <row r="1032" spans="1:2" x14ac:dyDescent="0.25">
      <c r="A1032" s="211" t="s">
        <v>2987</v>
      </c>
      <c r="B1032" s="9">
        <f t="shared" si="17"/>
        <v>0</v>
      </c>
    </row>
    <row r="1033" spans="1:2" x14ac:dyDescent="0.25">
      <c r="A1033" s="211" t="s">
        <v>2989</v>
      </c>
      <c r="B1033" s="9">
        <f t="shared" si="17"/>
        <v>0</v>
      </c>
    </row>
    <row r="1034" spans="1:2" x14ac:dyDescent="0.25">
      <c r="A1034" s="211" t="s">
        <v>2991</v>
      </c>
      <c r="B1034" s="9">
        <f t="shared" si="17"/>
        <v>0</v>
      </c>
    </row>
    <row r="1035" spans="1:2" x14ac:dyDescent="0.25">
      <c r="A1035" s="211" t="s">
        <v>647</v>
      </c>
      <c r="B1035" s="9">
        <f t="shared" si="17"/>
        <v>0</v>
      </c>
    </row>
    <row r="1036" spans="1:2" x14ac:dyDescent="0.25">
      <c r="A1036" s="211" t="s">
        <v>2992</v>
      </c>
      <c r="B1036" s="9">
        <f t="shared" si="17"/>
        <v>0</v>
      </c>
    </row>
    <row r="1037" spans="1:2" x14ac:dyDescent="0.25">
      <c r="A1037" s="211" t="s">
        <v>2993</v>
      </c>
      <c r="B1037" s="9">
        <f t="shared" si="17"/>
        <v>0</v>
      </c>
    </row>
    <row r="1038" spans="1:2" x14ac:dyDescent="0.25">
      <c r="A1038" s="211" t="s">
        <v>2994</v>
      </c>
      <c r="B1038" s="9">
        <f t="shared" si="17"/>
        <v>10</v>
      </c>
    </row>
    <row r="1039" spans="1:2" x14ac:dyDescent="0.25">
      <c r="A1039" s="211" t="s">
        <v>3098</v>
      </c>
      <c r="B1039" s="9">
        <f t="shared" si="17"/>
        <v>0</v>
      </c>
    </row>
    <row r="1040" spans="1:2" x14ac:dyDescent="0.25">
      <c r="A1040" s="211" t="s">
        <v>2997</v>
      </c>
      <c r="B1040" s="9">
        <f t="shared" si="17"/>
        <v>0</v>
      </c>
    </row>
    <row r="1041" spans="1:2" x14ac:dyDescent="0.25">
      <c r="A1041" s="211" t="s">
        <v>2999</v>
      </c>
      <c r="B1041" s="9">
        <f t="shared" si="17"/>
        <v>0</v>
      </c>
    </row>
    <row r="1042" spans="1:2" x14ac:dyDescent="0.25">
      <c r="A1042" s="211" t="s">
        <v>3000</v>
      </c>
      <c r="B1042" s="9">
        <f t="shared" si="17"/>
        <v>0</v>
      </c>
    </row>
    <row r="1043" spans="1:2" x14ac:dyDescent="0.25">
      <c r="A1043" s="211" t="s">
        <v>3002</v>
      </c>
      <c r="B1043" s="9">
        <f t="shared" si="17"/>
        <v>0</v>
      </c>
    </row>
    <row r="1044" spans="1:2" x14ac:dyDescent="0.25">
      <c r="A1044" s="211" t="s">
        <v>3004</v>
      </c>
      <c r="B1044" s="9">
        <f t="shared" si="17"/>
        <v>0</v>
      </c>
    </row>
    <row r="1045" spans="1:2" x14ac:dyDescent="0.25">
      <c r="A1045" s="211" t="s">
        <v>3006</v>
      </c>
      <c r="B1045" s="9">
        <f t="shared" si="17"/>
        <v>0</v>
      </c>
    </row>
    <row r="1046" spans="1:2" x14ac:dyDescent="0.25">
      <c r="A1046" s="211" t="s">
        <v>3008</v>
      </c>
      <c r="B1046" s="9">
        <f t="shared" si="17"/>
        <v>0</v>
      </c>
    </row>
    <row r="1047" spans="1:2" x14ac:dyDescent="0.25">
      <c r="A1047" s="211" t="s">
        <v>3010</v>
      </c>
      <c r="B1047" s="9">
        <f t="shared" si="17"/>
        <v>0</v>
      </c>
    </row>
    <row r="1048" spans="1:2" x14ac:dyDescent="0.25">
      <c r="A1048" s="211" t="s">
        <v>3012</v>
      </c>
      <c r="B1048" s="9">
        <f t="shared" si="17"/>
        <v>0</v>
      </c>
    </row>
    <row r="1049" spans="1:2" x14ac:dyDescent="0.25">
      <c r="A1049" s="211" t="s">
        <v>3013</v>
      </c>
      <c r="B1049" s="9">
        <f t="shared" si="17"/>
        <v>0</v>
      </c>
    </row>
    <row r="1050" spans="1:2" x14ac:dyDescent="0.25">
      <c r="A1050" s="211" t="s">
        <v>3015</v>
      </c>
      <c r="B1050" s="9">
        <f t="shared" si="17"/>
        <v>0</v>
      </c>
    </row>
    <row r="1051" spans="1:2" x14ac:dyDescent="0.25">
      <c r="A1051" s="211" t="s">
        <v>3017</v>
      </c>
      <c r="B1051" s="9">
        <f t="shared" si="17"/>
        <v>0</v>
      </c>
    </row>
    <row r="1052" spans="1:2" x14ac:dyDescent="0.25">
      <c r="A1052" s="211" t="s">
        <v>3019</v>
      </c>
      <c r="B1052" s="9">
        <f t="shared" si="17"/>
        <v>0</v>
      </c>
    </row>
    <row r="1053" spans="1:2" x14ac:dyDescent="0.25">
      <c r="A1053" s="211" t="s">
        <v>3021</v>
      </c>
      <c r="B1053" s="9">
        <f t="shared" si="17"/>
        <v>0</v>
      </c>
    </row>
    <row r="1054" spans="1:2" x14ac:dyDescent="0.25">
      <c r="A1054" s="211" t="s">
        <v>3023</v>
      </c>
      <c r="B1054" s="9">
        <f t="shared" si="17"/>
        <v>0</v>
      </c>
    </row>
    <row r="1055" spans="1:2" x14ac:dyDescent="0.25">
      <c r="A1055" s="211" t="s">
        <v>3024</v>
      </c>
      <c r="B1055" s="9">
        <f t="shared" si="17"/>
        <v>0</v>
      </c>
    </row>
    <row r="1056" spans="1:2" x14ac:dyDescent="0.25">
      <c r="A1056" s="211" t="s">
        <v>3801</v>
      </c>
      <c r="B1056" s="9">
        <f t="shared" si="17"/>
        <v>0</v>
      </c>
    </row>
    <row r="1057" spans="1:2" x14ac:dyDescent="0.25">
      <c r="A1057" s="211" t="s">
        <v>3026</v>
      </c>
      <c r="B1057" s="9">
        <f t="shared" si="17"/>
        <v>0</v>
      </c>
    </row>
    <row r="1058" spans="1:2" x14ac:dyDescent="0.25">
      <c r="A1058" s="211" t="s">
        <v>3028</v>
      </c>
      <c r="B1058" s="9">
        <f t="shared" si="17"/>
        <v>0</v>
      </c>
    </row>
    <row r="1059" spans="1:2" x14ac:dyDescent="0.25">
      <c r="A1059" s="211" t="s">
        <v>3030</v>
      </c>
      <c r="B1059" s="9">
        <f t="shared" si="17"/>
        <v>0</v>
      </c>
    </row>
    <row r="1060" spans="1:2" x14ac:dyDescent="0.25">
      <c r="A1060" s="211" t="s">
        <v>3031</v>
      </c>
      <c r="B1060" s="9">
        <f t="shared" si="17"/>
        <v>0</v>
      </c>
    </row>
    <row r="1061" spans="1:2" x14ac:dyDescent="0.25">
      <c r="A1061" s="211" t="s">
        <v>5252</v>
      </c>
      <c r="B1061" s="9">
        <f t="shared" si="17"/>
        <v>0</v>
      </c>
    </row>
    <row r="1062" spans="1:2" x14ac:dyDescent="0.25">
      <c r="A1062" s="211" t="s">
        <v>5253</v>
      </c>
      <c r="B1062" s="9">
        <f t="shared" si="17"/>
        <v>0</v>
      </c>
    </row>
    <row r="1063" spans="1:2" x14ac:dyDescent="0.25">
      <c r="A1063" s="211" t="s">
        <v>5254</v>
      </c>
      <c r="B1063" s="9">
        <f t="shared" si="17"/>
        <v>0</v>
      </c>
    </row>
    <row r="1064" spans="1:2" x14ac:dyDescent="0.25">
      <c r="A1064" s="9" t="s">
        <v>5292</v>
      </c>
      <c r="B1064" s="9">
        <f t="shared" si="17"/>
        <v>0</v>
      </c>
    </row>
    <row r="1065" spans="1:2" x14ac:dyDescent="0.25">
      <c r="A1065" s="211" t="s">
        <v>5297</v>
      </c>
      <c r="B1065" s="9">
        <f t="shared" si="17"/>
        <v>7.5</v>
      </c>
    </row>
    <row r="1066" spans="1:2" x14ac:dyDescent="0.25">
      <c r="A1066" s="211" t="s">
        <v>5298</v>
      </c>
      <c r="B1066" s="9">
        <f t="shared" si="17"/>
        <v>7.5</v>
      </c>
    </row>
    <row r="1067" spans="1:2" x14ac:dyDescent="0.25">
      <c r="A1067" s="302" t="s">
        <v>5299</v>
      </c>
      <c r="B1067" s="9">
        <f t="shared" si="17"/>
        <v>7.5</v>
      </c>
    </row>
    <row r="1068" spans="1:2" x14ac:dyDescent="0.25">
      <c r="A1068" s="302" t="s">
        <v>5300</v>
      </c>
      <c r="B1068" s="9">
        <f t="shared" si="17"/>
        <v>7.5</v>
      </c>
    </row>
    <row r="1069" spans="1:2" x14ac:dyDescent="0.25">
      <c r="A1069" s="328" t="s">
        <v>5250</v>
      </c>
      <c r="B1069" s="9">
        <f t="shared" ref="B1069:B1112" si="18">VLOOKUP(A1069,CRM_MDT,7,0)</f>
        <v>90</v>
      </c>
    </row>
    <row r="1070" spans="1:2" x14ac:dyDescent="0.25">
      <c r="A1070" s="328" t="s">
        <v>5247</v>
      </c>
      <c r="B1070" s="9">
        <f t="shared" si="18"/>
        <v>0</v>
      </c>
    </row>
    <row r="1071" spans="1:2" x14ac:dyDescent="0.25">
      <c r="A1071" s="328" t="s">
        <v>5248</v>
      </c>
      <c r="B1071" s="9">
        <f t="shared" si="18"/>
        <v>45</v>
      </c>
    </row>
    <row r="1072" spans="1:2" x14ac:dyDescent="0.25">
      <c r="A1072" s="328" t="s">
        <v>5249</v>
      </c>
      <c r="B1072" s="9">
        <f t="shared" si="18"/>
        <v>45</v>
      </c>
    </row>
    <row r="1073" spans="1:2" x14ac:dyDescent="0.25">
      <c r="A1073" s="328" t="s">
        <v>5251</v>
      </c>
      <c r="B1073" s="9">
        <f t="shared" si="18"/>
        <v>45</v>
      </c>
    </row>
    <row r="1074" spans="1:2" x14ac:dyDescent="0.25">
      <c r="A1074" s="326" t="s">
        <v>5329</v>
      </c>
      <c r="B1074" s="9">
        <f t="shared" si="18"/>
        <v>60</v>
      </c>
    </row>
    <row r="1075" spans="1:2" x14ac:dyDescent="0.25">
      <c r="A1075" s="326" t="s">
        <v>5363</v>
      </c>
      <c r="B1075" s="9">
        <f t="shared" si="18"/>
        <v>0</v>
      </c>
    </row>
    <row r="1076" spans="1:2" x14ac:dyDescent="0.25">
      <c r="A1076" s="326" t="s">
        <v>5331</v>
      </c>
      <c r="B1076" s="9">
        <f t="shared" si="18"/>
        <v>60</v>
      </c>
    </row>
    <row r="1077" spans="1:2" x14ac:dyDescent="0.25">
      <c r="A1077" s="326" t="s">
        <v>5330</v>
      </c>
      <c r="B1077" s="9">
        <f t="shared" si="18"/>
        <v>0</v>
      </c>
    </row>
    <row r="1078" spans="1:2" x14ac:dyDescent="0.25">
      <c r="A1078" s="326" t="s">
        <v>5334</v>
      </c>
      <c r="B1078" s="9">
        <f t="shared" si="18"/>
        <v>0</v>
      </c>
    </row>
    <row r="1079" spans="1:2" x14ac:dyDescent="0.25">
      <c r="A1079" s="326" t="s">
        <v>5335</v>
      </c>
      <c r="B1079" s="9">
        <f t="shared" si="18"/>
        <v>60</v>
      </c>
    </row>
    <row r="1080" spans="1:2" x14ac:dyDescent="0.25">
      <c r="A1080" s="326" t="s">
        <v>5336</v>
      </c>
      <c r="B1080" s="9">
        <f t="shared" si="18"/>
        <v>60</v>
      </c>
    </row>
    <row r="1081" spans="1:2" x14ac:dyDescent="0.25">
      <c r="A1081" s="326" t="s">
        <v>5332</v>
      </c>
      <c r="B1081" s="9">
        <f t="shared" si="18"/>
        <v>0</v>
      </c>
    </row>
    <row r="1082" spans="1:2" x14ac:dyDescent="0.25">
      <c r="A1082" s="326" t="s">
        <v>5333</v>
      </c>
      <c r="B1082" s="9">
        <f t="shared" si="18"/>
        <v>60</v>
      </c>
    </row>
    <row r="1083" spans="1:2" x14ac:dyDescent="0.25">
      <c r="A1083" s="326" t="s">
        <v>5339</v>
      </c>
      <c r="B1083" s="9">
        <f t="shared" si="18"/>
        <v>105</v>
      </c>
    </row>
    <row r="1084" spans="1:2" x14ac:dyDescent="0.25">
      <c r="A1084" s="326" t="s">
        <v>5337</v>
      </c>
      <c r="B1084" s="9">
        <f t="shared" si="18"/>
        <v>60</v>
      </c>
    </row>
    <row r="1085" spans="1:2" x14ac:dyDescent="0.25">
      <c r="A1085" s="326" t="s">
        <v>5338</v>
      </c>
      <c r="B1085" s="9">
        <f t="shared" si="18"/>
        <v>60</v>
      </c>
    </row>
    <row r="1086" spans="1:2" x14ac:dyDescent="0.25">
      <c r="A1086" s="326" t="s">
        <v>5343</v>
      </c>
      <c r="B1086" s="9">
        <f t="shared" si="18"/>
        <v>105</v>
      </c>
    </row>
    <row r="1087" spans="1:2" x14ac:dyDescent="0.25">
      <c r="A1087" s="326" t="s">
        <v>5341</v>
      </c>
      <c r="B1087" s="9">
        <f t="shared" si="18"/>
        <v>60</v>
      </c>
    </row>
    <row r="1088" spans="1:2" x14ac:dyDescent="0.25">
      <c r="A1088" s="326" t="s">
        <v>5342</v>
      </c>
      <c r="B1088" s="9">
        <f t="shared" si="18"/>
        <v>60</v>
      </c>
    </row>
    <row r="1089" spans="1:2" x14ac:dyDescent="0.25">
      <c r="A1089" s="326" t="s">
        <v>5340</v>
      </c>
      <c r="B1089" s="9">
        <f t="shared" si="18"/>
        <v>0</v>
      </c>
    </row>
    <row r="1090" spans="1:2" x14ac:dyDescent="0.25">
      <c r="A1090" s="326" t="s">
        <v>5344</v>
      </c>
      <c r="B1090" s="9">
        <f t="shared" si="18"/>
        <v>135</v>
      </c>
    </row>
    <row r="1091" spans="1:2" x14ac:dyDescent="0.25">
      <c r="A1091" s="326" t="s">
        <v>5348</v>
      </c>
      <c r="B1091" s="9">
        <f t="shared" si="18"/>
        <v>75</v>
      </c>
    </row>
    <row r="1092" spans="1:2" x14ac:dyDescent="0.25">
      <c r="A1092" s="326" t="s">
        <v>5347</v>
      </c>
      <c r="B1092" s="9">
        <f t="shared" si="18"/>
        <v>75</v>
      </c>
    </row>
    <row r="1093" spans="1:2" x14ac:dyDescent="0.25">
      <c r="A1093" s="326" t="s">
        <v>5353</v>
      </c>
      <c r="B1093" s="9">
        <f t="shared" si="18"/>
        <v>105</v>
      </c>
    </row>
    <row r="1094" spans="1:2" x14ac:dyDescent="0.25">
      <c r="A1094" s="326" t="s">
        <v>5357</v>
      </c>
      <c r="B1094" s="9">
        <f t="shared" si="18"/>
        <v>60</v>
      </c>
    </row>
    <row r="1095" spans="1:2" x14ac:dyDescent="0.25">
      <c r="A1095" s="326" t="s">
        <v>5356</v>
      </c>
      <c r="B1095" s="9">
        <f t="shared" si="18"/>
        <v>150</v>
      </c>
    </row>
    <row r="1096" spans="1:2" x14ac:dyDescent="0.25">
      <c r="A1096" s="326" t="s">
        <v>5358</v>
      </c>
      <c r="B1096" s="9">
        <f t="shared" si="18"/>
        <v>60</v>
      </c>
    </row>
    <row r="1097" spans="1:2" x14ac:dyDescent="0.25">
      <c r="A1097" s="326" t="s">
        <v>5345</v>
      </c>
      <c r="B1097" s="9">
        <f t="shared" si="18"/>
        <v>0</v>
      </c>
    </row>
    <row r="1098" spans="1:2" x14ac:dyDescent="0.25">
      <c r="A1098" s="326" t="s">
        <v>5346</v>
      </c>
      <c r="B1098" s="9">
        <f t="shared" si="18"/>
        <v>135</v>
      </c>
    </row>
    <row r="1099" spans="1:2" x14ac:dyDescent="0.25">
      <c r="A1099" s="326" t="s">
        <v>5350</v>
      </c>
      <c r="B1099" s="9">
        <f t="shared" si="18"/>
        <v>75</v>
      </c>
    </row>
    <row r="1100" spans="1:2" x14ac:dyDescent="0.25">
      <c r="A1100" s="326" t="s">
        <v>5349</v>
      </c>
      <c r="B1100" s="9">
        <f t="shared" si="18"/>
        <v>0</v>
      </c>
    </row>
    <row r="1101" spans="1:2" x14ac:dyDescent="0.25">
      <c r="A1101" s="326" t="s">
        <v>5351</v>
      </c>
      <c r="B1101" s="9">
        <f t="shared" si="18"/>
        <v>75</v>
      </c>
    </row>
    <row r="1102" spans="1:2" x14ac:dyDescent="0.25">
      <c r="A1102" s="326" t="s">
        <v>5352</v>
      </c>
      <c r="B1102" s="9">
        <f t="shared" si="18"/>
        <v>195</v>
      </c>
    </row>
    <row r="1103" spans="1:2" x14ac:dyDescent="0.25">
      <c r="A1103" s="326" t="s">
        <v>5355</v>
      </c>
      <c r="B1103" s="9">
        <f t="shared" si="18"/>
        <v>0</v>
      </c>
    </row>
    <row r="1104" spans="1:2" x14ac:dyDescent="0.25">
      <c r="A1104" s="326" t="s">
        <v>5354</v>
      </c>
      <c r="B1104" s="9">
        <f t="shared" si="18"/>
        <v>105</v>
      </c>
    </row>
    <row r="1105" spans="1:2" x14ac:dyDescent="0.25">
      <c r="A1105" s="326" t="s">
        <v>5360</v>
      </c>
      <c r="B1105" s="9">
        <f t="shared" si="18"/>
        <v>60</v>
      </c>
    </row>
    <row r="1106" spans="1:2" x14ac:dyDescent="0.25">
      <c r="A1106" s="326" t="s">
        <v>5362</v>
      </c>
      <c r="B1106" s="9">
        <f t="shared" si="18"/>
        <v>0</v>
      </c>
    </row>
    <row r="1107" spans="1:2" x14ac:dyDescent="0.25">
      <c r="A1107" s="326" t="s">
        <v>5359</v>
      </c>
      <c r="B1107" s="9">
        <f t="shared" si="18"/>
        <v>150</v>
      </c>
    </row>
    <row r="1108" spans="1:2" x14ac:dyDescent="0.25">
      <c r="A1108" s="326" t="s">
        <v>5361</v>
      </c>
      <c r="B1108" s="9">
        <f t="shared" si="18"/>
        <v>60</v>
      </c>
    </row>
    <row r="1109" spans="1:2" x14ac:dyDescent="0.25">
      <c r="A1109" s="359" t="s">
        <v>5440</v>
      </c>
      <c r="B1109" s="9">
        <f t="shared" si="18"/>
        <v>45</v>
      </c>
    </row>
    <row r="1110" spans="1:2" x14ac:dyDescent="0.25">
      <c r="A1110" s="359" t="s">
        <v>5441</v>
      </c>
      <c r="B1110" s="9">
        <f t="shared" si="18"/>
        <v>90</v>
      </c>
    </row>
    <row r="1111" spans="1:2" x14ac:dyDescent="0.25">
      <c r="A1111" s="359" t="s">
        <v>5442</v>
      </c>
      <c r="B1111" s="9">
        <f t="shared" si="18"/>
        <v>60</v>
      </c>
    </row>
    <row r="1112" spans="1:2" x14ac:dyDescent="0.25">
      <c r="A1112" s="359" t="s">
        <v>5443</v>
      </c>
      <c r="B1112" s="9">
        <f t="shared" si="18"/>
        <v>195</v>
      </c>
    </row>
    <row r="1113" spans="1:2" x14ac:dyDescent="0.25">
      <c r="A1113" s="15" t="s">
        <v>3690</v>
      </c>
      <c r="B1113" s="9">
        <f t="shared" ref="B1113:B1117" si="19">VLOOKUP(A1113,masterdata,7,0)</f>
        <v>10</v>
      </c>
    </row>
    <row r="1114" spans="1:2" x14ac:dyDescent="0.25">
      <c r="A1114" s="15" t="s">
        <v>5297</v>
      </c>
      <c r="B1114" s="9">
        <f t="shared" si="19"/>
        <v>7.5</v>
      </c>
    </row>
    <row r="1115" spans="1:2" x14ac:dyDescent="0.25">
      <c r="A1115" s="15" t="s">
        <v>5298</v>
      </c>
      <c r="B1115" s="9">
        <f t="shared" si="19"/>
        <v>7.5</v>
      </c>
    </row>
    <row r="1116" spans="1:2" x14ac:dyDescent="0.25">
      <c r="A1116" s="302" t="s">
        <v>5299</v>
      </c>
      <c r="B1116" s="9">
        <f t="shared" si="19"/>
        <v>7.5</v>
      </c>
    </row>
    <row r="1117" spans="1:2" x14ac:dyDescent="0.25">
      <c r="A1117" s="302" t="s">
        <v>5300</v>
      </c>
      <c r="B1117" s="9">
        <f t="shared" si="19"/>
        <v>7.5</v>
      </c>
    </row>
  </sheetData>
  <autoFilter ref="A1:B1117"/>
  <conditionalFormatting sqref="A1069">
    <cfRule type="duplicateValues" dxfId="84" priority="41"/>
  </conditionalFormatting>
  <conditionalFormatting sqref="A1069">
    <cfRule type="duplicateValues" dxfId="83" priority="40"/>
  </conditionalFormatting>
  <conditionalFormatting sqref="A1070:A1073">
    <cfRule type="duplicateValues" dxfId="82" priority="39"/>
  </conditionalFormatting>
  <conditionalFormatting sqref="A1065:A1066">
    <cfRule type="duplicateValues" dxfId="81" priority="38"/>
  </conditionalFormatting>
  <conditionalFormatting sqref="A1065:A1066">
    <cfRule type="duplicateValues" dxfId="80" priority="37"/>
  </conditionalFormatting>
  <conditionalFormatting sqref="A1067:A1068">
    <cfRule type="duplicateValues" dxfId="79" priority="26"/>
  </conditionalFormatting>
  <conditionalFormatting sqref="A1067:A1068">
    <cfRule type="duplicateValues" dxfId="78" priority="27"/>
  </conditionalFormatting>
  <conditionalFormatting sqref="A1067:A1068">
    <cfRule type="duplicateValues" dxfId="77" priority="28"/>
    <cfRule type="duplicateValues" dxfId="76" priority="29"/>
  </conditionalFormatting>
  <conditionalFormatting sqref="A1067:A1068">
    <cfRule type="duplicateValues" dxfId="75" priority="30"/>
    <cfRule type="duplicateValues" dxfId="74" priority="31"/>
    <cfRule type="duplicateValues" dxfId="73" priority="32"/>
    <cfRule type="duplicateValues" dxfId="72" priority="33"/>
  </conditionalFormatting>
  <conditionalFormatting sqref="A1067:A1068">
    <cfRule type="duplicateValues" dxfId="71" priority="34"/>
  </conditionalFormatting>
  <conditionalFormatting sqref="A1067:A1068">
    <cfRule type="duplicateValues" dxfId="70" priority="35"/>
  </conditionalFormatting>
  <conditionalFormatting sqref="A1067:A1068">
    <cfRule type="duplicateValues" dxfId="69" priority="25"/>
  </conditionalFormatting>
  <conditionalFormatting sqref="A1067:A1068">
    <cfRule type="duplicateValues" dxfId="68" priority="36"/>
  </conditionalFormatting>
  <conditionalFormatting sqref="A1067:A1068">
    <cfRule type="duplicateValues" dxfId="67" priority="24"/>
  </conditionalFormatting>
  <conditionalFormatting sqref="A1064">
    <cfRule type="duplicateValues" dxfId="66" priority="22"/>
  </conditionalFormatting>
  <conditionalFormatting sqref="A1064">
    <cfRule type="duplicateValues" dxfId="65" priority="23"/>
  </conditionalFormatting>
  <conditionalFormatting sqref="A1075:A1108">
    <cfRule type="duplicateValues" dxfId="64" priority="20"/>
  </conditionalFormatting>
  <conditionalFormatting sqref="A1074">
    <cfRule type="duplicateValues" dxfId="63" priority="18"/>
  </conditionalFormatting>
  <conditionalFormatting sqref="A1074">
    <cfRule type="duplicateValues" dxfId="62" priority="19"/>
  </conditionalFormatting>
  <conditionalFormatting sqref="A1075:A1108">
    <cfRule type="duplicateValues" dxfId="61" priority="21"/>
  </conditionalFormatting>
  <conditionalFormatting sqref="A1113">
    <cfRule type="duplicateValues" dxfId="60" priority="16"/>
  </conditionalFormatting>
  <conditionalFormatting sqref="A1113">
    <cfRule type="duplicateValues" dxfId="59" priority="17"/>
  </conditionalFormatting>
  <conditionalFormatting sqref="A1114:A1115">
    <cfRule type="duplicateValues" dxfId="58" priority="15"/>
  </conditionalFormatting>
  <conditionalFormatting sqref="A1114:A1115">
    <cfRule type="duplicateValues" dxfId="57" priority="14"/>
  </conditionalFormatting>
  <conditionalFormatting sqref="A1116:A1117">
    <cfRule type="duplicateValues" dxfId="56" priority="3"/>
  </conditionalFormatting>
  <conditionalFormatting sqref="A1116:A1117">
    <cfRule type="duplicateValues" dxfId="55" priority="4"/>
  </conditionalFormatting>
  <conditionalFormatting sqref="A1116:A1117">
    <cfRule type="duplicateValues" dxfId="54" priority="5"/>
    <cfRule type="duplicateValues" dxfId="53" priority="6"/>
  </conditionalFormatting>
  <conditionalFormatting sqref="A1116:A1117">
    <cfRule type="duplicateValues" dxfId="52" priority="7"/>
    <cfRule type="duplicateValues" dxfId="51" priority="8"/>
    <cfRule type="duplicateValues" dxfId="50" priority="9"/>
    <cfRule type="duplicateValues" dxfId="49" priority="10"/>
  </conditionalFormatting>
  <conditionalFormatting sqref="A1116:A1117">
    <cfRule type="duplicateValues" dxfId="48" priority="11"/>
  </conditionalFormatting>
  <conditionalFormatting sqref="A1116:A1117">
    <cfRule type="duplicateValues" dxfId="47" priority="12"/>
  </conditionalFormatting>
  <conditionalFormatting sqref="A1116:A1117">
    <cfRule type="duplicateValues" dxfId="46" priority="2"/>
  </conditionalFormatting>
  <conditionalFormatting sqref="A1116:A1117">
    <cfRule type="duplicateValues" dxfId="45" priority="13"/>
  </conditionalFormatting>
  <conditionalFormatting sqref="A1116:A1117">
    <cfRule type="duplicateValues" dxfId="44" priority="1"/>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G1117"/>
  <sheetViews>
    <sheetView zoomScale="90" zoomScaleNormal="90" workbookViewId="0">
      <pane ySplit="1" topLeftCell="A625" activePane="bottomLeft" state="frozen"/>
      <selection pane="bottomLeft" activeCell="A635" sqref="A635"/>
    </sheetView>
  </sheetViews>
  <sheetFormatPr defaultRowHeight="15" x14ac:dyDescent="0.25"/>
  <cols>
    <col min="1" max="1" width="28.7109375" style="9" bestFit="1" customWidth="1"/>
    <col min="2" max="2" width="70.7109375" style="15" customWidth="1"/>
    <col min="3" max="3" width="41.85546875" style="15" hidden="1" customWidth="1"/>
    <col min="4" max="4" width="14.85546875" style="15" bestFit="1" customWidth="1"/>
    <col min="5" max="5" width="17" style="15" bestFit="1" customWidth="1"/>
    <col min="6" max="6" width="21.42578125" style="15" bestFit="1" customWidth="1"/>
    <col min="7" max="7" width="9.140625" style="15"/>
  </cols>
  <sheetData>
    <row r="1" spans="1:6" x14ac:dyDescent="0.25">
      <c r="A1" s="9" t="s">
        <v>3295</v>
      </c>
      <c r="B1" s="15" t="s">
        <v>4132</v>
      </c>
      <c r="C1" s="15" t="s">
        <v>4133</v>
      </c>
      <c r="D1" s="15" t="s">
        <v>3323</v>
      </c>
      <c r="E1" s="15" t="s">
        <v>3364</v>
      </c>
      <c r="F1" s="15" t="s">
        <v>4131</v>
      </c>
    </row>
    <row r="2" spans="1:6" x14ac:dyDescent="0.25">
      <c r="A2" s="211" t="s">
        <v>926</v>
      </c>
      <c r="B2" s="15" t="str">
        <f t="shared" ref="B2:B65" si="0">VLOOKUP($A2,masterdata,12,0)</f>
        <v>Z-Wave signal extender</v>
      </c>
      <c r="C2" s="15" t="str">
        <f t="shared" ref="C2:C65" si="1">VLOOKUP($A2,masterdata,13,0)</f>
        <v>Prolongateur de signal z-wave</v>
      </c>
      <c r="D2" s="15" t="str">
        <f t="shared" ref="D2:D65" si="2">VLOOKUP($A2,masterdata,31,0)</f>
        <v>Sensor</v>
      </c>
      <c r="E2" s="15">
        <f t="shared" ref="E2:E65" si="3">VLOOKUP($A2,masterdata,7,0)</f>
        <v>7.5</v>
      </c>
      <c r="F2" s="15" t="str">
        <f t="shared" ref="F2:F21" si="4">IF(D2="Bundle",VLOOKUP(A2,masterdata,42,0),"No")</f>
        <v>No</v>
      </c>
    </row>
    <row r="3" spans="1:6" x14ac:dyDescent="0.25">
      <c r="A3" s="211" t="s">
        <v>2377</v>
      </c>
      <c r="B3" s="15" t="str">
        <f t="shared" si="0"/>
        <v>Ecolink Wireless Door Window and Shock Sensor for Honeywell</v>
      </c>
      <c r="C3" s="15" t="str">
        <f t="shared" si="1"/>
        <v>Détecteur d'impact Ecolink pour Honeywell</v>
      </c>
      <c r="D3" s="15" t="str">
        <f t="shared" si="2"/>
        <v>Automation</v>
      </c>
      <c r="E3" s="15">
        <f t="shared" si="3"/>
        <v>7.5</v>
      </c>
      <c r="F3" s="15" t="str">
        <f t="shared" si="4"/>
        <v>No</v>
      </c>
    </row>
    <row r="4" spans="1:6" x14ac:dyDescent="0.25">
      <c r="A4" s="211" t="s">
        <v>601</v>
      </c>
      <c r="B4" s="15" t="str">
        <f t="shared" si="0"/>
        <v>Water Sensor</v>
      </c>
      <c r="C4" s="15" t="str">
        <f t="shared" si="1"/>
        <v>Détecteur d'eau</v>
      </c>
      <c r="D4" s="15" t="str">
        <f t="shared" si="2"/>
        <v>Sensor</v>
      </c>
      <c r="E4" s="15">
        <f t="shared" si="3"/>
        <v>6</v>
      </c>
      <c r="F4" s="15" t="str">
        <f t="shared" si="4"/>
        <v>No</v>
      </c>
    </row>
    <row r="5" spans="1:6" x14ac:dyDescent="0.25">
      <c r="A5" s="211" t="s">
        <v>730</v>
      </c>
      <c r="B5" s="15" t="str">
        <f t="shared" si="0"/>
        <v>Starter</v>
      </c>
      <c r="C5" s="15" t="str">
        <f t="shared" si="1"/>
        <v>Départ</v>
      </c>
      <c r="D5" s="15" t="str">
        <f t="shared" si="2"/>
        <v>Bundle</v>
      </c>
      <c r="E5" s="15">
        <f t="shared" si="3"/>
        <v>75</v>
      </c>
      <c r="F5" s="15" t="str">
        <f t="shared" si="4"/>
        <v>0</v>
      </c>
    </row>
    <row r="6" spans="1:6" x14ac:dyDescent="0.25">
      <c r="A6" s="211" t="s">
        <v>3170</v>
      </c>
      <c r="B6" s="15" t="str">
        <f t="shared" si="0"/>
        <v>Wireless Acuity Glass Break Detector</v>
      </c>
      <c r="C6" s="15" t="str">
        <f t="shared" si="1"/>
        <v>Détecteur de bris de verre sans fil Acuity</v>
      </c>
      <c r="D6" s="15" t="str">
        <f t="shared" si="2"/>
        <v>Misc</v>
      </c>
      <c r="E6" s="15">
        <f t="shared" si="3"/>
        <v>7.5</v>
      </c>
      <c r="F6" s="15" t="str">
        <f t="shared" si="4"/>
        <v>No</v>
      </c>
    </row>
    <row r="7" spans="1:6" x14ac:dyDescent="0.25">
      <c r="A7" s="211" t="s">
        <v>344</v>
      </c>
      <c r="B7" s="15" t="str">
        <f t="shared" si="0"/>
        <v>wireless motion</v>
      </c>
      <c r="C7" s="15" t="str">
        <f t="shared" si="1"/>
        <v>Détecteur de mouvement sans fil</v>
      </c>
      <c r="D7" s="15" t="str">
        <f t="shared" si="2"/>
        <v>Sensor</v>
      </c>
      <c r="E7" s="15">
        <f t="shared" si="3"/>
        <v>7.5</v>
      </c>
      <c r="F7" s="15" t="str">
        <f t="shared" si="4"/>
        <v>No</v>
      </c>
    </row>
    <row r="8" spans="1:6" x14ac:dyDescent="0.25">
      <c r="A8" s="211" t="s">
        <v>208</v>
      </c>
      <c r="B8" s="15" t="str">
        <f t="shared" si="0"/>
        <v>WIFI D-LINK N 300 Router</v>
      </c>
      <c r="C8" s="15" t="str">
        <f t="shared" si="1"/>
        <v>Routeur D-Link N300</v>
      </c>
      <c r="D8" s="15" t="str">
        <f t="shared" si="2"/>
        <v>Router</v>
      </c>
      <c r="E8" s="15">
        <f t="shared" si="3"/>
        <v>0</v>
      </c>
      <c r="F8" s="15" t="str">
        <f t="shared" si="4"/>
        <v>No</v>
      </c>
    </row>
    <row r="9" spans="1:6" x14ac:dyDescent="0.25">
      <c r="A9" s="211" t="s">
        <v>209</v>
      </c>
      <c r="B9" s="15" t="str">
        <f t="shared" si="0"/>
        <v>D-Link WI-FI Range Extender</v>
      </c>
      <c r="C9" s="15" t="str">
        <f t="shared" si="1"/>
        <v>D-Link WI-FI Prolongateur de signal</v>
      </c>
      <c r="D9" s="15" t="str">
        <f t="shared" si="2"/>
        <v>Router</v>
      </c>
      <c r="E9" s="15">
        <f t="shared" si="3"/>
        <v>0</v>
      </c>
      <c r="F9" s="15" t="str">
        <f t="shared" si="4"/>
        <v>No</v>
      </c>
    </row>
    <row r="10" spans="1:6" x14ac:dyDescent="0.25">
      <c r="A10" s="211" t="s">
        <v>210</v>
      </c>
      <c r="B10" s="15" t="str">
        <f t="shared" si="0"/>
        <v>Weather to Panel</v>
      </c>
      <c r="C10" s="15" t="str">
        <f t="shared" si="1"/>
        <v>Météo pour panneau</v>
      </c>
      <c r="D10" s="15" t="str">
        <f t="shared" si="2"/>
        <v>Service</v>
      </c>
      <c r="E10" s="15">
        <f t="shared" si="3"/>
        <v>0</v>
      </c>
      <c r="F10" s="15" t="str">
        <f t="shared" si="4"/>
        <v>No</v>
      </c>
    </row>
    <row r="11" spans="1:6" x14ac:dyDescent="0.25">
      <c r="A11" s="211" t="s">
        <v>583</v>
      </c>
      <c r="B11" s="15" t="str">
        <f t="shared" si="0"/>
        <v>Water Bug</v>
      </c>
      <c r="C11" s="15" t="str">
        <f t="shared" si="1"/>
        <v>Détecteur d'eau WaterBug</v>
      </c>
      <c r="D11" s="15" t="str">
        <f t="shared" si="2"/>
        <v>Sensor</v>
      </c>
      <c r="E11" s="15">
        <f t="shared" si="3"/>
        <v>6</v>
      </c>
      <c r="F11" s="15" t="str">
        <f t="shared" si="4"/>
        <v>No</v>
      </c>
    </row>
    <row r="12" spans="1:6" x14ac:dyDescent="0.25">
      <c r="A12" s="211" t="s">
        <v>3196</v>
      </c>
      <c r="B12" s="15" t="str">
        <f t="shared" si="0"/>
        <v>Wall Plate for Camera</v>
      </c>
      <c r="C12" s="15" t="str">
        <f t="shared" si="1"/>
        <v>Plaque murale pour caméra</v>
      </c>
      <c r="D12" s="15" t="str">
        <f t="shared" si="2"/>
        <v>Misc</v>
      </c>
      <c r="E12" s="15">
        <f t="shared" si="3"/>
        <v>0</v>
      </c>
      <c r="F12" s="15" t="str">
        <f t="shared" si="4"/>
        <v>No</v>
      </c>
    </row>
    <row r="13" spans="1:6" x14ac:dyDescent="0.25">
      <c r="A13" s="211" t="s">
        <v>2370</v>
      </c>
      <c r="B13" s="15" t="str">
        <f t="shared" si="0"/>
        <v>Z-Wave 105 dB Siren</v>
      </c>
      <c r="C13" s="15" t="str">
        <f t="shared" si="1"/>
        <v>Sirène de 105 dB de Z-Wave</v>
      </c>
      <c r="D13" s="15" t="str">
        <f t="shared" si="2"/>
        <v>Automation</v>
      </c>
      <c r="E13" s="15">
        <f t="shared" si="3"/>
        <v>15</v>
      </c>
      <c r="F13" s="15" t="str">
        <f t="shared" si="4"/>
        <v>No</v>
      </c>
    </row>
    <row r="14" spans="1:6" x14ac:dyDescent="0.25">
      <c r="A14" s="211" t="s">
        <v>2131</v>
      </c>
      <c r="B14" s="15" t="str">
        <f t="shared" si="0"/>
        <v>Legacy Promotion</v>
      </c>
      <c r="C14" s="15" t="str">
        <f t="shared" si="1"/>
        <v>Promotion de l'héritage</v>
      </c>
      <c r="D14" s="15" t="str">
        <f t="shared" si="2"/>
        <v>Promotion</v>
      </c>
      <c r="E14" s="15">
        <f t="shared" si="3"/>
        <v>0</v>
      </c>
      <c r="F14" s="15" t="str">
        <f t="shared" si="4"/>
        <v>No</v>
      </c>
    </row>
    <row r="15" spans="1:6" x14ac:dyDescent="0.25">
      <c r="A15" s="211" t="s">
        <v>234</v>
      </c>
      <c r="B15" s="15" t="str">
        <f t="shared" si="0"/>
        <v>8-48 Zone Controler</v>
      </c>
      <c r="C15" s="15" t="str">
        <f t="shared" si="1"/>
        <v>Panneau de contrôle pour 8 à 48 zones</v>
      </c>
      <c r="D15" s="15" t="str">
        <f t="shared" si="2"/>
        <v>Misc</v>
      </c>
      <c r="E15" s="15">
        <f t="shared" si="3"/>
        <v>30</v>
      </c>
      <c r="F15" s="15" t="str">
        <f t="shared" si="4"/>
        <v>No</v>
      </c>
    </row>
    <row r="16" spans="1:6" x14ac:dyDescent="0.25">
      <c r="A16" s="211" t="s">
        <v>3120</v>
      </c>
      <c r="B16" s="15" t="str">
        <f t="shared" si="0"/>
        <v>Video and Automation</v>
      </c>
      <c r="C16" s="15" t="str">
        <f t="shared" si="1"/>
        <v>Vidéo et domotique</v>
      </c>
      <c r="D16" s="15" t="str">
        <f t="shared" si="2"/>
        <v>Bundle</v>
      </c>
      <c r="E16" s="15">
        <f t="shared" si="3"/>
        <v>75</v>
      </c>
      <c r="F16" s="15" t="str">
        <f t="shared" si="4"/>
        <v>0</v>
      </c>
    </row>
    <row r="17" spans="1:6" x14ac:dyDescent="0.25">
      <c r="A17" s="211" t="s">
        <v>3539</v>
      </c>
      <c r="B17" s="15" t="str">
        <f t="shared" si="0"/>
        <v>Provides increased monthly video clip allowance.</v>
      </c>
      <c r="C17" s="15" t="str">
        <f t="shared" si="1"/>
        <v xml:space="preserve">
Fournit une allocation mensuelle accrue de clips vidéo.</v>
      </c>
      <c r="D17" s="15" t="str">
        <f t="shared" si="2"/>
        <v>Service</v>
      </c>
      <c r="E17" s="15">
        <f t="shared" si="3"/>
        <v>0</v>
      </c>
      <c r="F17" s="15" t="str">
        <f t="shared" si="4"/>
        <v>No</v>
      </c>
    </row>
    <row r="18" spans="1:6" x14ac:dyDescent="0.25">
      <c r="A18" s="211" t="s">
        <v>87</v>
      </c>
      <c r="B18" s="15" t="str">
        <f t="shared" si="0"/>
        <v>Provides increased monthly video clip allowance.</v>
      </c>
      <c r="C18" s="15" t="str">
        <f t="shared" si="1"/>
        <v xml:space="preserve">
Fournit une allocation mensuelle accrue de clips vidéo.</v>
      </c>
      <c r="D18" s="15" t="str">
        <f t="shared" si="2"/>
        <v>Service</v>
      </c>
      <c r="E18" s="15">
        <f t="shared" si="3"/>
        <v>0</v>
      </c>
      <c r="F18" s="15" t="str">
        <f t="shared" si="4"/>
        <v>No</v>
      </c>
    </row>
    <row r="19" spans="1:6" x14ac:dyDescent="0.25">
      <c r="A19" s="211" t="s">
        <v>2283</v>
      </c>
      <c r="B19" s="15" t="str">
        <f t="shared" si="0"/>
        <v>Indoor/Outdoor Video Camera (Dome)</v>
      </c>
      <c r="C19" s="15" t="str">
        <f t="shared" si="1"/>
        <v>Caméra intérieure/extérieure (dôme)</v>
      </c>
      <c r="D19" s="15" t="str">
        <f t="shared" si="2"/>
        <v>Camera</v>
      </c>
      <c r="E19" s="15">
        <f t="shared" si="3"/>
        <v>60</v>
      </c>
      <c r="F19" s="15" t="str">
        <f t="shared" si="4"/>
        <v>No</v>
      </c>
    </row>
    <row r="20" spans="1:6" x14ac:dyDescent="0.25">
      <c r="A20" s="211" t="s">
        <v>2282</v>
      </c>
      <c r="B20" s="15" t="str">
        <f t="shared" si="0"/>
        <v>Indoor/Outdoor Video Camera</v>
      </c>
      <c r="C20" s="15" t="str">
        <f t="shared" si="1"/>
        <v>Caméra intérieure/extérieure</v>
      </c>
      <c r="D20" s="15" t="str">
        <f t="shared" si="2"/>
        <v>Camera</v>
      </c>
      <c r="E20" s="15">
        <f t="shared" si="3"/>
        <v>60</v>
      </c>
      <c r="F20" s="15" t="str">
        <f t="shared" si="4"/>
        <v>No</v>
      </c>
    </row>
    <row r="21" spans="1:6" x14ac:dyDescent="0.25">
      <c r="A21" s="211" t="s">
        <v>3212</v>
      </c>
      <c r="B21" s="15" t="str">
        <f t="shared" si="0"/>
        <v>Installation Fee Credit for Video and Automation Bundle</v>
      </c>
      <c r="C21" s="15" t="str">
        <f t="shared" si="1"/>
        <v>Crédit pour frais d'installation du forfait groupé Vidéo et domotique</v>
      </c>
      <c r="D21" s="15" t="str">
        <f t="shared" si="2"/>
        <v>Promotion</v>
      </c>
      <c r="E21" s="15">
        <f t="shared" si="3"/>
        <v>0</v>
      </c>
      <c r="F21" s="15" t="str">
        <f t="shared" si="4"/>
        <v>No</v>
      </c>
    </row>
    <row r="22" spans="1:6" x14ac:dyDescent="0.25">
      <c r="A22" s="211" t="s">
        <v>2380</v>
      </c>
      <c r="B22" s="15" t="str">
        <f t="shared" si="0"/>
        <v>Pet immune motion detector, 319.5MHz (Interlogix)</v>
      </c>
      <c r="C22" s="15" t="str">
        <f t="shared" si="1"/>
        <v>Détecteur de mouvement Interlogix (319,5MHz)</v>
      </c>
      <c r="D22" s="15" t="str">
        <f t="shared" si="2"/>
        <v>Sensor</v>
      </c>
      <c r="E22" s="15">
        <f t="shared" si="3"/>
        <v>7.5</v>
      </c>
      <c r="F22" s="15" t="str">
        <f t="shared" ref="F22:F85" si="5">IF(D22="Bundle",VLOOKUP(A22,masterdata,42,0),"No")</f>
        <v>No</v>
      </c>
    </row>
    <row r="23" spans="1:6" x14ac:dyDescent="0.25">
      <c r="A23" s="211" t="s">
        <v>51</v>
      </c>
      <c r="B23" s="15" t="str">
        <f t="shared" si="0"/>
        <v>Monitored Flood and Freeze Detector</v>
      </c>
      <c r="C23" s="15" t="str">
        <f t="shared" si="1"/>
        <v>Détect. inondation/gel relié à centrale</v>
      </c>
      <c r="D23" s="15" t="str">
        <f t="shared" si="2"/>
        <v>Sensor</v>
      </c>
      <c r="E23" s="15">
        <f t="shared" si="3"/>
        <v>7.5</v>
      </c>
      <c r="F23" s="15" t="str">
        <f t="shared" si="5"/>
        <v>No</v>
      </c>
    </row>
    <row r="24" spans="1:6" x14ac:dyDescent="0.25">
      <c r="A24" s="211" t="s">
        <v>50</v>
      </c>
      <c r="B24" s="15" t="str">
        <f t="shared" si="0"/>
        <v>Garage Door Tilt Sensor</v>
      </c>
      <c r="C24" s="15" t="str">
        <f t="shared" si="1"/>
        <v>Capteur de mouvement de porte de garage</v>
      </c>
      <c r="D24" s="15" t="str">
        <f t="shared" si="2"/>
        <v>Sensor</v>
      </c>
      <c r="E24" s="15">
        <f t="shared" si="3"/>
        <v>7.5</v>
      </c>
      <c r="F24" s="15" t="str">
        <f t="shared" si="5"/>
        <v>No</v>
      </c>
    </row>
    <row r="25" spans="1:6" x14ac:dyDescent="0.25">
      <c r="A25" s="211" t="s">
        <v>2293</v>
      </c>
      <c r="B25" s="15" t="str">
        <f t="shared" si="0"/>
        <v>Door Contact</v>
      </c>
      <c r="C25" s="15" t="str">
        <f t="shared" si="1"/>
        <v>Contact de porte et fenêtre</v>
      </c>
      <c r="D25" s="15" t="str">
        <f t="shared" si="2"/>
        <v>Sensor</v>
      </c>
      <c r="E25" s="15">
        <f t="shared" si="3"/>
        <v>7.5</v>
      </c>
      <c r="F25" s="15" t="str">
        <f t="shared" si="5"/>
        <v>No</v>
      </c>
    </row>
    <row r="26" spans="1:6" x14ac:dyDescent="0.25">
      <c r="A26" s="211" t="s">
        <v>49</v>
      </c>
      <c r="B26" s="15" t="str">
        <f t="shared" si="0"/>
        <v>Door Contact</v>
      </c>
      <c r="C26" s="15" t="str">
        <f t="shared" si="1"/>
        <v>Contact de porte et fenêtre</v>
      </c>
      <c r="D26" s="15" t="str">
        <f t="shared" si="2"/>
        <v>Sensor</v>
      </c>
      <c r="E26" s="15">
        <f t="shared" si="3"/>
        <v>7.5</v>
      </c>
      <c r="F26" s="15" t="str">
        <f t="shared" si="5"/>
        <v>No</v>
      </c>
    </row>
    <row r="27" spans="1:6" x14ac:dyDescent="0.25">
      <c r="A27" s="211" t="s">
        <v>48</v>
      </c>
      <c r="B27" s="15" t="str">
        <f t="shared" si="0"/>
        <v>Keyfob</v>
      </c>
      <c r="C27" s="15" t="str">
        <f t="shared" si="1"/>
        <v>Porte-clés</v>
      </c>
      <c r="D27" s="15" t="str">
        <f t="shared" si="2"/>
        <v>Sensor</v>
      </c>
      <c r="E27" s="15">
        <f t="shared" si="3"/>
        <v>7.5</v>
      </c>
      <c r="F27" s="15" t="str">
        <f t="shared" si="5"/>
        <v>No</v>
      </c>
    </row>
    <row r="28" spans="1:6" x14ac:dyDescent="0.25">
      <c r="A28" s="211" t="s">
        <v>47</v>
      </c>
      <c r="B28" s="15" t="str">
        <f t="shared" si="0"/>
        <v>Carbon monoxide detector</v>
      </c>
      <c r="C28" s="15" t="str">
        <f t="shared" si="1"/>
        <v>Détecteur de monoxyde de carbone</v>
      </c>
      <c r="D28" s="15" t="str">
        <f t="shared" si="2"/>
        <v>Sensor</v>
      </c>
      <c r="E28" s="15">
        <f t="shared" si="3"/>
        <v>7.5</v>
      </c>
      <c r="F28" s="15" t="str">
        <f t="shared" si="5"/>
        <v>No</v>
      </c>
    </row>
    <row r="29" spans="1:6" x14ac:dyDescent="0.25">
      <c r="A29" s="211" t="s">
        <v>46</v>
      </c>
      <c r="B29" s="15" t="str">
        <f t="shared" si="0"/>
        <v>Monitored Smoke Detector</v>
      </c>
      <c r="C29" s="15" t="str">
        <f t="shared" si="1"/>
        <v>Détecteur de fumée relié à une centrale</v>
      </c>
      <c r="D29" s="15" t="str">
        <f t="shared" si="2"/>
        <v>Sensor</v>
      </c>
      <c r="E29" s="15">
        <f t="shared" si="3"/>
        <v>7.5</v>
      </c>
      <c r="F29" s="15" t="str">
        <f t="shared" si="5"/>
        <v>No</v>
      </c>
    </row>
    <row r="30" spans="1:6" x14ac:dyDescent="0.25">
      <c r="A30" s="211" t="s">
        <v>45</v>
      </c>
      <c r="B30" s="15" t="str">
        <f t="shared" si="0"/>
        <v>Remote Panic Button (Black)</v>
      </c>
      <c r="C30" s="15" t="str">
        <f t="shared" si="1"/>
        <v>Télécommande à bouton d'alarme (noir)</v>
      </c>
      <c r="D30" s="15" t="str">
        <f t="shared" si="2"/>
        <v>Sensor</v>
      </c>
      <c r="E30" s="15">
        <f t="shared" si="3"/>
        <v>7.5</v>
      </c>
      <c r="F30" s="15" t="str">
        <f t="shared" si="5"/>
        <v>No</v>
      </c>
    </row>
    <row r="31" spans="1:6" x14ac:dyDescent="0.25">
      <c r="A31" s="211" t="s">
        <v>44</v>
      </c>
      <c r="B31" s="15" t="str">
        <f t="shared" si="0"/>
        <v>Remote Panic Button (White)</v>
      </c>
      <c r="C31" s="15" t="str">
        <f t="shared" si="1"/>
        <v>Télécommande à bouton d'alarme (blanc)</v>
      </c>
      <c r="D31" s="15" t="str">
        <f t="shared" si="2"/>
        <v>Sensor</v>
      </c>
      <c r="E31" s="15">
        <f t="shared" si="3"/>
        <v>7.5</v>
      </c>
      <c r="F31" s="15" t="str">
        <f t="shared" si="5"/>
        <v>No</v>
      </c>
    </row>
    <row r="32" spans="1:6" x14ac:dyDescent="0.25">
      <c r="A32" s="211" t="s">
        <v>3802</v>
      </c>
      <c r="B32" s="15" t="str">
        <f t="shared" si="0"/>
        <v>HW contact-recessed-stubby-(10 pack)</v>
      </c>
      <c r="C32" s="15" t="str">
        <f t="shared" si="1"/>
        <v>Contact d’antenne courte encastrée de Honeywell (paquet de 10)</v>
      </c>
      <c r="D32" s="15" t="str">
        <f t="shared" si="2"/>
        <v>Misc</v>
      </c>
      <c r="E32" s="15">
        <f t="shared" si="3"/>
        <v>0</v>
      </c>
      <c r="F32" s="15" t="str">
        <f t="shared" si="5"/>
        <v>No</v>
      </c>
    </row>
    <row r="33" spans="1:6" x14ac:dyDescent="0.25">
      <c r="A33" s="211" t="s">
        <v>3172</v>
      </c>
      <c r="B33" s="15" t="str">
        <f t="shared" si="0"/>
        <v>External door contacts</v>
      </c>
      <c r="C33" s="15" t="str">
        <f t="shared" si="1"/>
        <v>Contacts externes pour porte</v>
      </c>
      <c r="D33" s="15" t="str">
        <f t="shared" si="2"/>
        <v>Sensor</v>
      </c>
      <c r="E33" s="15">
        <f t="shared" si="3"/>
        <v>0</v>
      </c>
      <c r="F33" s="15" t="str">
        <f t="shared" si="5"/>
        <v>No</v>
      </c>
    </row>
    <row r="34" spans="1:6" x14ac:dyDescent="0.25">
      <c r="A34" s="211" t="s">
        <v>340</v>
      </c>
      <c r="B34" s="15" t="str">
        <f t="shared" si="0"/>
        <v>HW contact-surface mount with magnet(10 pack)</v>
      </c>
      <c r="C34" s="15" t="str">
        <f t="shared" si="1"/>
        <v>Prise de contact magnétique de Honeywell (paquet de 10)</v>
      </c>
      <c r="D34" s="15" t="str">
        <f t="shared" si="2"/>
        <v>Misc</v>
      </c>
      <c r="E34" s="15">
        <f t="shared" si="3"/>
        <v>0</v>
      </c>
      <c r="F34" s="15" t="str">
        <f t="shared" si="5"/>
        <v>No</v>
      </c>
    </row>
    <row r="35" spans="1:6" x14ac:dyDescent="0.25">
      <c r="A35" s="211" t="s">
        <v>3</v>
      </c>
      <c r="B35" s="15" t="str">
        <f t="shared" si="0"/>
        <v>Starter</v>
      </c>
      <c r="C35" s="15" t="str">
        <f t="shared" si="1"/>
        <v>Départ</v>
      </c>
      <c r="D35" s="15" t="str">
        <f t="shared" si="2"/>
        <v>Bundle</v>
      </c>
      <c r="E35" s="15">
        <f t="shared" si="3"/>
        <v>90</v>
      </c>
      <c r="F35" s="15" t="str">
        <f t="shared" si="5"/>
        <v>1</v>
      </c>
    </row>
    <row r="36" spans="1:6" x14ac:dyDescent="0.25">
      <c r="A36" s="211" t="s">
        <v>2527</v>
      </c>
      <c r="B36" s="15" t="str">
        <f t="shared" si="0"/>
        <v xml:space="preserve">35% discount on RMR for employees and retirees from Bell on home security and automation bundles </v>
      </c>
      <c r="C36" s="15" t="str">
        <f t="shared" si="1"/>
        <v>Réduction de 35 % aux employés ou retraités de Bell</v>
      </c>
      <c r="D36" s="15" t="str">
        <f t="shared" si="2"/>
        <v>Promotion</v>
      </c>
      <c r="E36" s="15">
        <f t="shared" si="3"/>
        <v>0</v>
      </c>
      <c r="F36" s="15" t="str">
        <f t="shared" si="5"/>
        <v>No</v>
      </c>
    </row>
    <row r="37" spans="1:6" x14ac:dyDescent="0.25">
      <c r="A37" s="211" t="s">
        <v>2533</v>
      </c>
      <c r="B37" s="15" t="str">
        <f t="shared" si="0"/>
        <v xml:space="preserve">15% discount on RMR for employees and retirees from Bell on Medical Alert bundles </v>
      </c>
      <c r="C37" s="15" t="str">
        <f t="shared" si="1"/>
        <v>Réduction de 15 % aux employés ou retraités de Bell</v>
      </c>
      <c r="D37" s="15" t="str">
        <f t="shared" si="2"/>
        <v>Promotion</v>
      </c>
      <c r="E37" s="15">
        <f t="shared" si="3"/>
        <v>0</v>
      </c>
      <c r="F37" s="15" t="str">
        <f t="shared" si="5"/>
        <v>No</v>
      </c>
    </row>
    <row r="38" spans="1:6" x14ac:dyDescent="0.25">
      <c r="A38" s="211" t="s">
        <v>3082</v>
      </c>
      <c r="B38" s="15" t="str">
        <f t="shared" si="0"/>
        <v>SMB Good</v>
      </c>
      <c r="C38" s="15" t="str">
        <f t="shared" si="1"/>
        <v>PME Bon</v>
      </c>
      <c r="D38" s="15" t="str">
        <f t="shared" si="2"/>
        <v>Bundle</v>
      </c>
      <c r="E38" s="15">
        <f t="shared" si="3"/>
        <v>90</v>
      </c>
      <c r="F38" s="15" t="str">
        <f t="shared" si="5"/>
        <v>2</v>
      </c>
    </row>
    <row r="39" spans="1:6" x14ac:dyDescent="0.25">
      <c r="A39" s="211" t="s">
        <v>3093</v>
      </c>
      <c r="B39" s="15" t="str">
        <f t="shared" si="0"/>
        <v>SMB Best</v>
      </c>
      <c r="C39" s="15" t="str">
        <f t="shared" si="1"/>
        <v>PME Meilleur</v>
      </c>
      <c r="D39" s="15" t="str">
        <f t="shared" si="2"/>
        <v>Bundle</v>
      </c>
      <c r="E39" s="15">
        <f t="shared" si="3"/>
        <v>195</v>
      </c>
      <c r="F39" s="15">
        <f t="shared" si="5"/>
        <v>6</v>
      </c>
    </row>
    <row r="40" spans="1:6" x14ac:dyDescent="0.25">
      <c r="A40" s="211" t="s">
        <v>3086</v>
      </c>
      <c r="B40" s="15" t="str">
        <f t="shared" si="0"/>
        <v>SMB Better</v>
      </c>
      <c r="C40" s="15" t="str">
        <f t="shared" si="1"/>
        <v>PME Mieux</v>
      </c>
      <c r="D40" s="15" t="str">
        <f t="shared" si="2"/>
        <v>Bundle</v>
      </c>
      <c r="E40" s="15">
        <f t="shared" si="3"/>
        <v>150</v>
      </c>
      <c r="F40" s="15" t="str">
        <f t="shared" si="5"/>
        <v>4</v>
      </c>
    </row>
    <row r="41" spans="1:6" x14ac:dyDescent="0.25">
      <c r="A41" s="211" t="s">
        <v>3081</v>
      </c>
      <c r="B41" s="15" t="str">
        <f t="shared" si="0"/>
        <v>SMB Good</v>
      </c>
      <c r="C41" s="15" t="str">
        <f t="shared" si="1"/>
        <v>PME Bon</v>
      </c>
      <c r="D41" s="15" t="str">
        <f t="shared" si="2"/>
        <v>Bundle</v>
      </c>
      <c r="E41" s="15">
        <f t="shared" si="3"/>
        <v>150</v>
      </c>
      <c r="F41" s="15" t="str">
        <f t="shared" si="5"/>
        <v>2</v>
      </c>
    </row>
    <row r="42" spans="1:6" x14ac:dyDescent="0.25">
      <c r="A42" s="211" t="s">
        <v>3089</v>
      </c>
      <c r="B42" s="15" t="str">
        <f t="shared" si="0"/>
        <v>SMB Best</v>
      </c>
      <c r="C42" s="15" t="str">
        <f t="shared" si="1"/>
        <v>PME Meilleur</v>
      </c>
      <c r="D42" s="15" t="str">
        <f t="shared" si="2"/>
        <v>Bundle</v>
      </c>
      <c r="E42" s="15">
        <f t="shared" si="3"/>
        <v>285</v>
      </c>
      <c r="F42" s="15" t="str">
        <f t="shared" si="5"/>
        <v>6</v>
      </c>
    </row>
    <row r="43" spans="1:6" x14ac:dyDescent="0.25">
      <c r="A43" s="211" t="s">
        <v>3085</v>
      </c>
      <c r="B43" s="15" t="str">
        <f t="shared" si="0"/>
        <v>SMB Better</v>
      </c>
      <c r="C43" s="15" t="str">
        <f t="shared" si="1"/>
        <v>PME Mieux</v>
      </c>
      <c r="D43" s="15" t="str">
        <f t="shared" si="2"/>
        <v>Bundle</v>
      </c>
      <c r="E43" s="15">
        <f t="shared" si="3"/>
        <v>195</v>
      </c>
      <c r="F43" s="15" t="str">
        <f t="shared" si="5"/>
        <v>4</v>
      </c>
    </row>
    <row r="44" spans="1:6" x14ac:dyDescent="0.25">
      <c r="A44" s="211" t="s">
        <v>3083</v>
      </c>
      <c r="B44" s="15" t="str">
        <f t="shared" si="0"/>
        <v>SMB Good</v>
      </c>
      <c r="C44" s="15" t="str">
        <f t="shared" si="1"/>
        <v>PME Bon</v>
      </c>
      <c r="D44" s="15" t="str">
        <f t="shared" si="2"/>
        <v>Bundle</v>
      </c>
      <c r="E44" s="15">
        <f t="shared" si="3"/>
        <v>90</v>
      </c>
      <c r="F44" s="15" t="str">
        <f t="shared" si="5"/>
        <v>2</v>
      </c>
    </row>
    <row r="45" spans="1:6" x14ac:dyDescent="0.25">
      <c r="A45" s="211" t="s">
        <v>3095</v>
      </c>
      <c r="B45" s="15" t="str">
        <f t="shared" si="0"/>
        <v>SMB Best</v>
      </c>
      <c r="C45" s="15" t="str">
        <f t="shared" si="1"/>
        <v>PME Meilleur</v>
      </c>
      <c r="D45" s="15" t="str">
        <f t="shared" si="2"/>
        <v>Bundle</v>
      </c>
      <c r="E45" s="15">
        <f t="shared" si="3"/>
        <v>270</v>
      </c>
      <c r="F45" s="15">
        <f t="shared" si="5"/>
        <v>6</v>
      </c>
    </row>
    <row r="46" spans="1:6" x14ac:dyDescent="0.25">
      <c r="A46" s="211" t="s">
        <v>3087</v>
      </c>
      <c r="B46" s="15" t="str">
        <f t="shared" si="0"/>
        <v>SMB Better</v>
      </c>
      <c r="C46" s="15" t="str">
        <f t="shared" si="1"/>
        <v>PME Mieux</v>
      </c>
      <c r="D46" s="15" t="str">
        <f t="shared" si="2"/>
        <v>Bundle</v>
      </c>
      <c r="E46" s="15">
        <f t="shared" si="3"/>
        <v>150</v>
      </c>
      <c r="F46" s="15">
        <f t="shared" si="5"/>
        <v>4</v>
      </c>
    </row>
    <row r="47" spans="1:6" x14ac:dyDescent="0.25">
      <c r="A47" s="211" t="s">
        <v>3169</v>
      </c>
      <c r="B47" s="15" t="str">
        <f t="shared" si="0"/>
        <v>Wedge Mount for Slim Video Doorbell</v>
      </c>
      <c r="C47" s="15" t="str">
        <f t="shared" si="1"/>
        <v>Cale de montage pour sonnette vidéo profilée</v>
      </c>
      <c r="D47" s="15" t="str">
        <f t="shared" si="2"/>
        <v>Misc</v>
      </c>
      <c r="E47" s="15">
        <f t="shared" si="3"/>
        <v>0</v>
      </c>
      <c r="F47" s="15" t="str">
        <f t="shared" si="5"/>
        <v>No</v>
      </c>
    </row>
    <row r="48" spans="1:6" x14ac:dyDescent="0.25">
      <c r="A48" s="211" t="s">
        <v>3194</v>
      </c>
      <c r="B48" s="15" t="str">
        <f t="shared" si="0"/>
        <v>Wedge Mount for Video Doorbell</v>
      </c>
      <c r="C48" s="15" t="str">
        <f t="shared" si="1"/>
        <v>Cale de montage pour sonnette vidéo</v>
      </c>
      <c r="D48" s="15" t="str">
        <f t="shared" si="2"/>
        <v>Misc</v>
      </c>
      <c r="E48" s="15">
        <f t="shared" si="3"/>
        <v>0</v>
      </c>
      <c r="F48" s="15" t="str">
        <f t="shared" si="5"/>
        <v>No</v>
      </c>
    </row>
    <row r="49" spans="1:6" x14ac:dyDescent="0.25">
      <c r="A49" s="211" t="s">
        <v>898</v>
      </c>
      <c r="B49" s="15" t="str">
        <f t="shared" si="0"/>
        <v>Simon XT Panel (French)</v>
      </c>
      <c r="C49" s="15" t="str">
        <f t="shared" si="1"/>
        <v>Panneau SimonXT (Français)</v>
      </c>
      <c r="D49" s="15" t="str">
        <f t="shared" si="2"/>
        <v>Panel</v>
      </c>
      <c r="E49" s="15">
        <f t="shared" si="3"/>
        <v>90</v>
      </c>
      <c r="F49" s="15" t="str">
        <f t="shared" si="5"/>
        <v>No</v>
      </c>
    </row>
    <row r="50" spans="1:6" x14ac:dyDescent="0.25">
      <c r="A50" s="211" t="s">
        <v>896</v>
      </c>
      <c r="B50" s="15" t="str">
        <f t="shared" si="0"/>
        <v>Simon XT Panel (English)</v>
      </c>
      <c r="C50" s="15" t="str">
        <f t="shared" si="1"/>
        <v>Panneau SimonXT (Anglais)</v>
      </c>
      <c r="D50" s="15" t="str">
        <f t="shared" si="2"/>
        <v>Panel</v>
      </c>
      <c r="E50" s="15">
        <f t="shared" si="3"/>
        <v>90</v>
      </c>
      <c r="F50" s="15" t="str">
        <f t="shared" si="5"/>
        <v>No</v>
      </c>
    </row>
    <row r="51" spans="1:6" x14ac:dyDescent="0.25">
      <c r="A51" s="211" t="s">
        <v>212</v>
      </c>
      <c r="B51" s="15" t="str">
        <f t="shared" si="0"/>
        <v>Simon XT Panel</v>
      </c>
      <c r="C51" s="15" t="str">
        <f t="shared" si="1"/>
        <v>Panneau SimonXT</v>
      </c>
      <c r="D51" s="15" t="str">
        <f t="shared" si="2"/>
        <v>Panel</v>
      </c>
      <c r="E51" s="15">
        <f t="shared" si="3"/>
        <v>90</v>
      </c>
      <c r="F51" s="15" t="str">
        <f t="shared" si="5"/>
        <v>No</v>
      </c>
    </row>
    <row r="52" spans="1:6" x14ac:dyDescent="0.25">
      <c r="A52" s="211" t="s">
        <v>2104</v>
      </c>
      <c r="B52" s="15" t="str">
        <f t="shared" si="0"/>
        <v>INTERLOGIX 60-886-95 LEARN MODE SHOCK SENSOR</v>
      </c>
      <c r="C52" s="15" t="str">
        <f t="shared" si="1"/>
        <v>Détecteur d'impact Interlogix</v>
      </c>
      <c r="D52" s="15" t="str">
        <f t="shared" si="2"/>
        <v>Sensor</v>
      </c>
      <c r="E52" s="15">
        <f t="shared" si="3"/>
        <v>7.5</v>
      </c>
      <c r="F52" s="15" t="str">
        <f t="shared" si="5"/>
        <v>No</v>
      </c>
    </row>
    <row r="53" spans="1:6" x14ac:dyDescent="0.25">
      <c r="A53" s="211" t="s">
        <v>258</v>
      </c>
      <c r="B53" s="15" t="str">
        <f t="shared" si="0"/>
        <v>Severe Weather notification</v>
      </c>
      <c r="C53" s="15" t="str">
        <f t="shared" si="1"/>
        <v>Alerte météo</v>
      </c>
      <c r="D53" s="15" t="str">
        <f t="shared" si="2"/>
        <v>Service</v>
      </c>
      <c r="E53" s="15">
        <f t="shared" si="3"/>
        <v>0</v>
      </c>
      <c r="F53" s="15" t="str">
        <f t="shared" si="5"/>
        <v>No</v>
      </c>
    </row>
    <row r="54" spans="1:6" x14ac:dyDescent="0.25">
      <c r="A54" s="211" t="s">
        <v>2570</v>
      </c>
      <c r="B54" s="15" t="str">
        <f t="shared" si="0"/>
        <v xml:space="preserve">10% discount offered on Starter bundle plus app RMR by Retention and Loyalty </v>
      </c>
      <c r="C54" s="15" t="str">
        <f t="shared" si="1"/>
        <v>Réduction de 10 % - forfait Départ (avec application)</v>
      </c>
      <c r="D54" s="15" t="str">
        <f t="shared" si="2"/>
        <v>Promotion</v>
      </c>
      <c r="E54" s="15">
        <f t="shared" si="3"/>
        <v>0</v>
      </c>
      <c r="F54" s="15" t="str">
        <f t="shared" si="5"/>
        <v>No</v>
      </c>
    </row>
    <row r="55" spans="1:6" x14ac:dyDescent="0.25">
      <c r="A55" s="211" t="s">
        <v>2565</v>
      </c>
      <c r="B55" s="15" t="str">
        <f t="shared" si="0"/>
        <v xml:space="preserve">10% discount offered on Starter bundle RMR by Retention and Loyalty </v>
      </c>
      <c r="C55" s="15" t="str">
        <f t="shared" si="1"/>
        <v>Réduction de 10 % - forfait Départ</v>
      </c>
      <c r="D55" s="15" t="str">
        <f t="shared" si="2"/>
        <v>Promotion</v>
      </c>
      <c r="E55" s="15">
        <f t="shared" si="3"/>
        <v>0</v>
      </c>
      <c r="F55" s="15" t="str">
        <f t="shared" si="5"/>
        <v>No</v>
      </c>
    </row>
    <row r="56" spans="1:6" x14ac:dyDescent="0.25">
      <c r="A56" s="211" t="s">
        <v>923</v>
      </c>
      <c r="B56" s="15" t="str">
        <f t="shared" si="0"/>
        <v>Interlogix Wireless Smoke Detector with Heat and F</v>
      </c>
      <c r="C56" s="15" t="str">
        <f t="shared" si="1"/>
        <v>Détecteur de fumée sans fil Interlogix avec capteurs de chaleur et de gel</v>
      </c>
      <c r="D56" s="15" t="str">
        <f t="shared" si="2"/>
        <v>Sensor</v>
      </c>
      <c r="E56" s="15">
        <f t="shared" si="3"/>
        <v>7.5</v>
      </c>
      <c r="F56" s="15" t="str">
        <f t="shared" si="5"/>
        <v>No</v>
      </c>
    </row>
    <row r="57" spans="1:6" x14ac:dyDescent="0.25">
      <c r="A57" s="211" t="s">
        <v>3210</v>
      </c>
      <c r="B57" s="15" t="str">
        <f t="shared" si="0"/>
        <v>Equipment Discount</v>
      </c>
      <c r="C57" s="15" t="str">
        <f t="shared" si="1"/>
        <v>Rabais sur le matériel</v>
      </c>
      <c r="D57" s="15" t="str">
        <f t="shared" si="2"/>
        <v>Promotion</v>
      </c>
      <c r="E57" s="15">
        <f t="shared" si="3"/>
        <v>0</v>
      </c>
      <c r="F57" s="15" t="str">
        <f t="shared" si="5"/>
        <v>No</v>
      </c>
    </row>
    <row r="58" spans="1:6" x14ac:dyDescent="0.25">
      <c r="A58" s="211" t="s">
        <v>3208</v>
      </c>
      <c r="B58" s="15" t="str">
        <f t="shared" si="0"/>
        <v>Activation Fee Waived</v>
      </c>
      <c r="C58" s="15" t="str">
        <f t="shared" si="1"/>
        <v>Frais d'activation annulés</v>
      </c>
      <c r="D58" s="15" t="str">
        <f t="shared" si="2"/>
        <v>Promotion</v>
      </c>
      <c r="E58" s="15">
        <f t="shared" si="3"/>
        <v>0</v>
      </c>
      <c r="F58" s="15" t="str">
        <f t="shared" si="5"/>
        <v>No</v>
      </c>
    </row>
    <row r="59" spans="1:6" x14ac:dyDescent="0.25">
      <c r="A59" s="211" t="s">
        <v>3206</v>
      </c>
      <c r="B59" s="15" t="str">
        <f t="shared" si="0"/>
        <v>6 months Free</v>
      </c>
      <c r="C59" s="15" t="str">
        <f t="shared" si="1"/>
        <v>Six mois gratuits</v>
      </c>
      <c r="D59" s="15" t="str">
        <f t="shared" si="2"/>
        <v>Promotion</v>
      </c>
      <c r="E59" s="15">
        <f t="shared" si="3"/>
        <v>0</v>
      </c>
      <c r="F59" s="15" t="str">
        <f t="shared" si="5"/>
        <v>No</v>
      </c>
    </row>
    <row r="60" spans="1:6" x14ac:dyDescent="0.25">
      <c r="A60" s="211" t="s">
        <v>3202</v>
      </c>
      <c r="B60" s="15" t="str">
        <f t="shared" si="0"/>
        <v>3 months Free</v>
      </c>
      <c r="C60" s="15" t="str">
        <f t="shared" si="1"/>
        <v>Trois mois gratuits</v>
      </c>
      <c r="D60" s="15" t="str">
        <f t="shared" si="2"/>
        <v>Promotion</v>
      </c>
      <c r="E60" s="15">
        <f t="shared" si="3"/>
        <v>0</v>
      </c>
      <c r="F60" s="15" t="str">
        <f t="shared" si="5"/>
        <v>No</v>
      </c>
    </row>
    <row r="61" spans="1:6" x14ac:dyDescent="0.25">
      <c r="A61" s="211" t="s">
        <v>979</v>
      </c>
      <c r="B61" s="15" t="str">
        <f t="shared" si="0"/>
        <v>LIbris Kit - Base kit for Medical Alert On the Go</v>
      </c>
      <c r="C61" s="15" t="str">
        <f t="shared" si="1"/>
        <v>Trousse Libris (Alerte médicale mobile)</v>
      </c>
      <c r="D61" s="15" t="str">
        <f t="shared" si="2"/>
        <v>Panel</v>
      </c>
      <c r="E61" s="15">
        <f t="shared" si="3"/>
        <v>0</v>
      </c>
      <c r="F61" s="15" t="str">
        <f t="shared" si="5"/>
        <v>No</v>
      </c>
    </row>
    <row r="62" spans="1:6" x14ac:dyDescent="0.25">
      <c r="A62" s="211" t="s">
        <v>2585</v>
      </c>
      <c r="B62" s="15" t="str">
        <f t="shared" si="0"/>
        <v>Promotional price of $19.99 (all inclusive) offered by Retention and Loyalty for legacy customers only</v>
      </c>
      <c r="C62" s="15" t="str">
        <f t="shared" si="1"/>
        <v>Offre de loyauté continue - 19,99 $</v>
      </c>
      <c r="D62" s="15" t="str">
        <f t="shared" si="2"/>
        <v>Promotion</v>
      </c>
      <c r="E62" s="15">
        <f t="shared" si="3"/>
        <v>0</v>
      </c>
      <c r="F62" s="15" t="str">
        <f t="shared" si="5"/>
        <v>No</v>
      </c>
    </row>
    <row r="63" spans="1:6" x14ac:dyDescent="0.25">
      <c r="A63" s="211" t="s">
        <v>614</v>
      </c>
      <c r="B63" s="15" t="str">
        <f t="shared" si="0"/>
        <v>Key Fob</v>
      </c>
      <c r="C63" s="15" t="str">
        <f t="shared" si="1"/>
        <v>Porte-clés</v>
      </c>
      <c r="D63" s="15" t="str">
        <f t="shared" si="2"/>
        <v>Sensor</v>
      </c>
      <c r="E63" s="15">
        <f t="shared" si="3"/>
        <v>6</v>
      </c>
      <c r="F63" s="15" t="str">
        <f t="shared" si="5"/>
        <v>No</v>
      </c>
    </row>
    <row r="64" spans="1:6" x14ac:dyDescent="0.25">
      <c r="A64" s="211" t="s">
        <v>725</v>
      </c>
      <c r="B64" s="15" t="str">
        <f t="shared" si="0"/>
        <v>Good</v>
      </c>
      <c r="C64" s="15" t="str">
        <f t="shared" si="1"/>
        <v>Bon</v>
      </c>
      <c r="D64" s="15" t="str">
        <f t="shared" si="2"/>
        <v>Bundle</v>
      </c>
      <c r="E64" s="15">
        <f t="shared" si="3"/>
        <v>90</v>
      </c>
      <c r="F64" s="15" t="str">
        <f t="shared" si="5"/>
        <v>2</v>
      </c>
    </row>
    <row r="65" spans="1:6" x14ac:dyDescent="0.25">
      <c r="A65" s="211" t="s">
        <v>3341</v>
      </c>
      <c r="B65" s="15" t="str">
        <f t="shared" si="0"/>
        <v>Good</v>
      </c>
      <c r="C65" s="15" t="str">
        <f t="shared" si="1"/>
        <v>Bon</v>
      </c>
      <c r="D65" s="15" t="str">
        <f t="shared" si="2"/>
        <v>Bundle</v>
      </c>
      <c r="E65" s="15">
        <f t="shared" si="3"/>
        <v>90</v>
      </c>
      <c r="F65" s="15" t="str">
        <f t="shared" si="5"/>
        <v>3</v>
      </c>
    </row>
    <row r="66" spans="1:6" x14ac:dyDescent="0.25">
      <c r="A66" s="211" t="s">
        <v>3346</v>
      </c>
      <c r="B66" s="15" t="str">
        <f t="shared" ref="B66:B129" si="6">VLOOKUP($A66,masterdata,12,0)</f>
        <v>Better</v>
      </c>
      <c r="C66" s="15" t="str">
        <f t="shared" ref="C66:C129" si="7">VLOOKUP($A66,masterdata,13,0)</f>
        <v>Mieux</v>
      </c>
      <c r="D66" s="15" t="str">
        <f t="shared" ref="D66:D129" si="8">VLOOKUP($A66,masterdata,31,0)</f>
        <v>Bundle</v>
      </c>
      <c r="E66" s="15">
        <f t="shared" ref="E66:E129" si="9">VLOOKUP($A66,masterdata,7,0)</f>
        <v>135</v>
      </c>
      <c r="F66" s="15" t="str">
        <f t="shared" si="5"/>
        <v>5</v>
      </c>
    </row>
    <row r="67" spans="1:6" x14ac:dyDescent="0.25">
      <c r="A67" s="211" t="s">
        <v>3340</v>
      </c>
      <c r="B67" s="15" t="str">
        <f t="shared" si="6"/>
        <v>Better</v>
      </c>
      <c r="C67" s="15" t="str">
        <f t="shared" si="7"/>
        <v>Mieux</v>
      </c>
      <c r="D67" s="15" t="str">
        <f t="shared" si="8"/>
        <v>Bundle</v>
      </c>
      <c r="E67" s="15">
        <f t="shared" si="9"/>
        <v>135</v>
      </c>
      <c r="F67" s="15" t="str">
        <f t="shared" si="5"/>
        <v>4</v>
      </c>
    </row>
    <row r="68" spans="1:6" x14ac:dyDescent="0.25">
      <c r="A68" s="211" t="s">
        <v>729</v>
      </c>
      <c r="B68" s="15" t="str">
        <f t="shared" si="6"/>
        <v>Better</v>
      </c>
      <c r="C68" s="15" t="str">
        <f t="shared" si="7"/>
        <v>Mieux</v>
      </c>
      <c r="D68" s="15" t="str">
        <f t="shared" si="8"/>
        <v>Bundle</v>
      </c>
      <c r="E68" s="15">
        <f t="shared" si="9"/>
        <v>135</v>
      </c>
      <c r="F68" s="15" t="str">
        <f t="shared" si="5"/>
        <v>4</v>
      </c>
    </row>
    <row r="69" spans="1:6" x14ac:dyDescent="0.25">
      <c r="A69" s="211" t="s">
        <v>727</v>
      </c>
      <c r="B69" s="15" t="str">
        <f t="shared" si="6"/>
        <v>Best</v>
      </c>
      <c r="C69" s="15" t="str">
        <f t="shared" si="7"/>
        <v>Meilleur</v>
      </c>
      <c r="D69" s="15" t="str">
        <f t="shared" si="8"/>
        <v>Bundle</v>
      </c>
      <c r="E69" s="15">
        <f t="shared" si="9"/>
        <v>180</v>
      </c>
      <c r="F69" s="15" t="str">
        <f t="shared" si="5"/>
        <v>6</v>
      </c>
    </row>
    <row r="70" spans="1:6" x14ac:dyDescent="0.25">
      <c r="A70" s="211" t="s">
        <v>403</v>
      </c>
      <c r="B70" s="15" t="str">
        <f t="shared" si="6"/>
        <v>Qolsys Secondary Touchscreen Keypad</v>
      </c>
      <c r="C70" s="15" t="str">
        <f t="shared" si="7"/>
        <v>Clavier tactile secondaire Qolsys IQ Remote</v>
      </c>
      <c r="D70" s="15" t="str">
        <f t="shared" si="8"/>
        <v>Panel</v>
      </c>
      <c r="E70" s="15">
        <f t="shared" si="9"/>
        <v>30</v>
      </c>
      <c r="F70" s="15" t="str">
        <f t="shared" si="5"/>
        <v>No</v>
      </c>
    </row>
    <row r="71" spans="1:6" x14ac:dyDescent="0.25">
      <c r="A71" s="211" t="s">
        <v>853</v>
      </c>
      <c r="B71" s="15" t="str">
        <f t="shared" si="6"/>
        <v>Qolsys IQ2 Panel - PowerG (White Box)</v>
      </c>
      <c r="C71" s="15" t="str">
        <f t="shared" si="7"/>
        <v>Panneau Qolsys IQ2 - PowerG (boîte blanche)</v>
      </c>
      <c r="D71" s="15" t="str">
        <f t="shared" si="8"/>
        <v>Panel</v>
      </c>
      <c r="E71" s="15">
        <f t="shared" si="9"/>
        <v>90</v>
      </c>
      <c r="F71" s="15" t="str">
        <f t="shared" si="5"/>
        <v>No</v>
      </c>
    </row>
    <row r="72" spans="1:6" x14ac:dyDescent="0.25">
      <c r="A72" s="211" t="s">
        <v>290</v>
      </c>
      <c r="B72" s="15" t="str">
        <f t="shared" si="6"/>
        <v>Qolsys IQ2 Panel - PowerG + 345 (Grey Box)</v>
      </c>
      <c r="C72" s="15" t="str">
        <f t="shared" si="7"/>
        <v>Panneau Qolsys IQ2  - PowerG + 345 (boîte grise)</v>
      </c>
      <c r="D72" s="15" t="str">
        <f t="shared" si="8"/>
        <v>Panel</v>
      </c>
      <c r="E72" s="15">
        <f t="shared" si="9"/>
        <v>90</v>
      </c>
      <c r="F72" s="15" t="str">
        <f t="shared" si="5"/>
        <v>No</v>
      </c>
    </row>
    <row r="73" spans="1:6" x14ac:dyDescent="0.25">
      <c r="A73" s="211" t="s">
        <v>3792</v>
      </c>
      <c r="B73" s="15" t="str">
        <f t="shared" si="6"/>
        <v>Qolsys IQ2 Panel - PowerG + 345 (ATT SIM)</v>
      </c>
      <c r="C73" s="15" t="str">
        <f t="shared" si="7"/>
        <v>Panneau Qolsys IQ2  - PowerG + 345 (ATT SIM)</v>
      </c>
      <c r="D73" s="15" t="str">
        <f t="shared" si="8"/>
        <v>Panel</v>
      </c>
      <c r="E73" s="15">
        <f t="shared" si="9"/>
        <v>90</v>
      </c>
      <c r="F73" s="15" t="str">
        <f t="shared" si="5"/>
        <v>No</v>
      </c>
    </row>
    <row r="74" spans="1:6" x14ac:dyDescent="0.25">
      <c r="A74" s="211" t="s">
        <v>852</v>
      </c>
      <c r="B74" s="15" t="str">
        <f t="shared" si="6"/>
        <v>Qolsys IQ2 Panel - PowerG + 433 (Red Box)</v>
      </c>
      <c r="C74" s="15" t="str">
        <f t="shared" si="7"/>
        <v>Panneau Qolsys IQ2  - PowerG + 433 (boîte rouge)</v>
      </c>
      <c r="D74" s="15" t="str">
        <f t="shared" si="8"/>
        <v>Panel</v>
      </c>
      <c r="E74" s="15">
        <f t="shared" si="9"/>
        <v>90</v>
      </c>
      <c r="F74" s="15" t="str">
        <f t="shared" si="5"/>
        <v>No</v>
      </c>
    </row>
    <row r="75" spans="1:6" x14ac:dyDescent="0.25">
      <c r="A75" s="211" t="s">
        <v>851</v>
      </c>
      <c r="B75" s="15" t="str">
        <f t="shared" si="6"/>
        <v>Qolsys IQ2 Panel - PowerG + 319 (Gold Box)</v>
      </c>
      <c r="C75" s="15" t="str">
        <f t="shared" si="7"/>
        <v>Panneau Qolsys IQ2  - PowerG + 319 (boîte d'or)</v>
      </c>
      <c r="D75" s="15" t="str">
        <f t="shared" si="8"/>
        <v>Panel</v>
      </c>
      <c r="E75" s="15">
        <f t="shared" si="9"/>
        <v>90</v>
      </c>
      <c r="F75" s="15" t="str">
        <f t="shared" si="5"/>
        <v>No</v>
      </c>
    </row>
    <row r="76" spans="1:6" x14ac:dyDescent="0.25">
      <c r="A76" s="211" t="s">
        <v>724</v>
      </c>
      <c r="B76" s="15" t="str">
        <f t="shared" si="6"/>
        <v>Good</v>
      </c>
      <c r="C76" s="15" t="str">
        <f t="shared" si="7"/>
        <v>Bon</v>
      </c>
      <c r="D76" s="15" t="str">
        <f t="shared" si="8"/>
        <v>Bundle</v>
      </c>
      <c r="E76" s="15">
        <f t="shared" si="9"/>
        <v>90</v>
      </c>
      <c r="F76" s="15" t="str">
        <f t="shared" si="5"/>
        <v>2</v>
      </c>
    </row>
    <row r="77" spans="1:6" x14ac:dyDescent="0.25">
      <c r="A77" s="211" t="s">
        <v>3347</v>
      </c>
      <c r="B77" s="15" t="str">
        <f t="shared" si="6"/>
        <v>Good</v>
      </c>
      <c r="C77" s="15" t="str">
        <f t="shared" si="7"/>
        <v>Bon</v>
      </c>
      <c r="D77" s="15" t="str">
        <f t="shared" si="8"/>
        <v>Bundle</v>
      </c>
      <c r="E77" s="15">
        <f t="shared" si="9"/>
        <v>90</v>
      </c>
      <c r="F77" s="15" t="str">
        <f t="shared" si="5"/>
        <v>3</v>
      </c>
    </row>
    <row r="78" spans="1:6" x14ac:dyDescent="0.25">
      <c r="A78" s="211" t="s">
        <v>3343</v>
      </c>
      <c r="B78" s="15" t="str">
        <f t="shared" si="6"/>
        <v>Better</v>
      </c>
      <c r="C78" s="15" t="str">
        <f t="shared" si="7"/>
        <v>Mieux</v>
      </c>
      <c r="D78" s="15" t="str">
        <f t="shared" si="8"/>
        <v>Bundle</v>
      </c>
      <c r="E78" s="15">
        <f t="shared" si="9"/>
        <v>135</v>
      </c>
      <c r="F78" s="15" t="str">
        <f t="shared" si="5"/>
        <v>5</v>
      </c>
    </row>
    <row r="79" spans="1:6" x14ac:dyDescent="0.25">
      <c r="A79" s="211" t="s">
        <v>3344</v>
      </c>
      <c r="B79" s="15" t="str">
        <f t="shared" si="6"/>
        <v>Better</v>
      </c>
      <c r="C79" s="15" t="str">
        <f t="shared" si="7"/>
        <v>Mieux</v>
      </c>
      <c r="D79" s="15" t="str">
        <f t="shared" si="8"/>
        <v>Bundle</v>
      </c>
      <c r="E79" s="15">
        <f t="shared" si="9"/>
        <v>135</v>
      </c>
      <c r="F79" s="15" t="str">
        <f t="shared" si="5"/>
        <v>4</v>
      </c>
    </row>
    <row r="80" spans="1:6" x14ac:dyDescent="0.25">
      <c r="A80" s="211" t="s">
        <v>728</v>
      </c>
      <c r="B80" s="15" t="str">
        <f t="shared" si="6"/>
        <v>Better</v>
      </c>
      <c r="C80" s="15" t="str">
        <f t="shared" si="7"/>
        <v>Mieux</v>
      </c>
      <c r="D80" s="15" t="str">
        <f t="shared" si="8"/>
        <v>Bundle</v>
      </c>
      <c r="E80" s="15">
        <f t="shared" si="9"/>
        <v>135</v>
      </c>
      <c r="F80" s="15" t="str">
        <f t="shared" si="5"/>
        <v>4</v>
      </c>
    </row>
    <row r="81" spans="1:6" x14ac:dyDescent="0.25">
      <c r="A81" s="211" t="s">
        <v>726</v>
      </c>
      <c r="B81" s="15" t="str">
        <f t="shared" si="6"/>
        <v>Best</v>
      </c>
      <c r="C81" s="15" t="str">
        <f t="shared" si="7"/>
        <v>Meilleur</v>
      </c>
      <c r="D81" s="15" t="str">
        <f t="shared" si="8"/>
        <v>Bundle</v>
      </c>
      <c r="E81" s="15">
        <f t="shared" si="9"/>
        <v>180</v>
      </c>
      <c r="F81" s="15" t="str">
        <f t="shared" si="5"/>
        <v>6</v>
      </c>
    </row>
    <row r="82" spans="1:6" x14ac:dyDescent="0.25">
      <c r="A82" s="211" t="s">
        <v>293</v>
      </c>
      <c r="B82" s="15" t="str">
        <f t="shared" si="6"/>
        <v>Good</v>
      </c>
      <c r="C82" s="15" t="str">
        <f t="shared" si="7"/>
        <v>Bon</v>
      </c>
      <c r="D82" s="15" t="str">
        <f t="shared" si="8"/>
        <v>Bundle</v>
      </c>
      <c r="E82" s="15">
        <f t="shared" si="9"/>
        <v>120</v>
      </c>
      <c r="F82" s="15" t="str">
        <f t="shared" si="5"/>
        <v>2</v>
      </c>
    </row>
    <row r="83" spans="1:6" x14ac:dyDescent="0.25">
      <c r="A83" s="211" t="s">
        <v>3348</v>
      </c>
      <c r="B83" s="15" t="str">
        <f t="shared" si="6"/>
        <v>Good</v>
      </c>
      <c r="C83" s="15" t="str">
        <f t="shared" si="7"/>
        <v>Bon</v>
      </c>
      <c r="D83" s="15" t="str">
        <f t="shared" si="8"/>
        <v>Bundle</v>
      </c>
      <c r="E83" s="15">
        <f t="shared" si="9"/>
        <v>120</v>
      </c>
      <c r="F83" s="15" t="str">
        <f t="shared" si="5"/>
        <v>3</v>
      </c>
    </row>
    <row r="84" spans="1:6" x14ac:dyDescent="0.25">
      <c r="A84" s="211" t="s">
        <v>2756</v>
      </c>
      <c r="B84" s="15" t="str">
        <f t="shared" si="6"/>
        <v xml:space="preserve"> Alarmcare Discount to QCC Members</v>
      </c>
      <c r="C84" s="15" t="str">
        <f t="shared" si="7"/>
        <v>Remise Alarmcare aux membres du QCC</v>
      </c>
      <c r="D84" s="15" t="str">
        <f t="shared" si="8"/>
        <v>Promotion</v>
      </c>
      <c r="E84" s="15">
        <f t="shared" si="9"/>
        <v>0</v>
      </c>
      <c r="F84" s="15" t="str">
        <f t="shared" si="5"/>
        <v>No</v>
      </c>
    </row>
    <row r="85" spans="1:6" x14ac:dyDescent="0.25">
      <c r="A85" s="211" t="s">
        <v>3345</v>
      </c>
      <c r="B85" s="15" t="str">
        <f t="shared" si="6"/>
        <v>Better</v>
      </c>
      <c r="C85" s="15" t="str">
        <f t="shared" si="7"/>
        <v>Mieux</v>
      </c>
      <c r="D85" s="15" t="str">
        <f t="shared" si="8"/>
        <v>Bundle</v>
      </c>
      <c r="E85" s="15">
        <f t="shared" si="9"/>
        <v>150</v>
      </c>
      <c r="F85" s="15" t="str">
        <f t="shared" si="5"/>
        <v>5</v>
      </c>
    </row>
    <row r="86" spans="1:6" x14ac:dyDescent="0.25">
      <c r="A86" s="211" t="s">
        <v>3342</v>
      </c>
      <c r="B86" s="15" t="str">
        <f t="shared" si="6"/>
        <v>Better</v>
      </c>
      <c r="C86" s="15" t="str">
        <f t="shared" si="7"/>
        <v>Mieux</v>
      </c>
      <c r="D86" s="15" t="str">
        <f t="shared" si="8"/>
        <v>Bundle</v>
      </c>
      <c r="E86" s="15">
        <f t="shared" si="9"/>
        <v>150</v>
      </c>
      <c r="F86" s="15">
        <f t="shared" ref="F86:F149" si="10">IF(D86="Bundle",VLOOKUP(A86,masterdata,42,0),"No")</f>
        <v>4</v>
      </c>
    </row>
    <row r="87" spans="1:6" x14ac:dyDescent="0.25">
      <c r="A87" s="211" t="s">
        <v>295</v>
      </c>
      <c r="B87" s="15" t="str">
        <f t="shared" si="6"/>
        <v>Better</v>
      </c>
      <c r="C87" s="15" t="str">
        <f t="shared" si="7"/>
        <v>Mieux</v>
      </c>
      <c r="D87" s="15" t="str">
        <f t="shared" si="8"/>
        <v>Bundle</v>
      </c>
      <c r="E87" s="15">
        <f t="shared" si="9"/>
        <v>150</v>
      </c>
      <c r="F87" s="15">
        <f t="shared" si="10"/>
        <v>4</v>
      </c>
    </row>
    <row r="88" spans="1:6" x14ac:dyDescent="0.25">
      <c r="A88" s="211" t="s">
        <v>298</v>
      </c>
      <c r="B88" s="15" t="str">
        <f t="shared" si="6"/>
        <v>Best</v>
      </c>
      <c r="C88" s="15" t="str">
        <f t="shared" si="7"/>
        <v>Meilleur</v>
      </c>
      <c r="D88" s="15" t="str">
        <f t="shared" si="8"/>
        <v>Bundle</v>
      </c>
      <c r="E88" s="15">
        <f t="shared" si="9"/>
        <v>195</v>
      </c>
      <c r="F88" s="15">
        <f t="shared" si="10"/>
        <v>6</v>
      </c>
    </row>
    <row r="89" spans="1:6" x14ac:dyDescent="0.25">
      <c r="A89" s="211" t="s">
        <v>2612</v>
      </c>
      <c r="B89" s="15" t="str">
        <f t="shared" si="6"/>
        <v>Discount on legacy pricing of Private Guard response fee</v>
      </c>
      <c r="C89" s="15" t="str">
        <f t="shared" si="7"/>
        <v xml:space="preserve">Réduction sur les frais de service d'intervention d'un agent de sécurité privé </v>
      </c>
      <c r="D89" s="15" t="str">
        <f t="shared" si="8"/>
        <v>Promotion</v>
      </c>
      <c r="E89" s="15">
        <f t="shared" si="9"/>
        <v>0</v>
      </c>
      <c r="F89" s="15" t="str">
        <f t="shared" si="10"/>
        <v>No</v>
      </c>
    </row>
    <row r="90" spans="1:6" x14ac:dyDescent="0.25">
      <c r="A90" s="211" t="s">
        <v>128</v>
      </c>
      <c r="B90" s="15" t="str">
        <f t="shared" si="6"/>
        <v>Private security response to any non-verified alarm events.</v>
      </c>
      <c r="C90" s="15" t="str">
        <f t="shared" si="7"/>
        <v>Réponse de sécurité privée à tout événement d'alarme non vérifié.</v>
      </c>
      <c r="D90" s="15" t="str">
        <f t="shared" si="8"/>
        <v>Service</v>
      </c>
      <c r="E90" s="15">
        <f t="shared" si="9"/>
        <v>0</v>
      </c>
      <c r="F90" s="15" t="str">
        <f t="shared" si="10"/>
        <v>No</v>
      </c>
    </row>
    <row r="91" spans="1:6" x14ac:dyDescent="0.25">
      <c r="A91" s="211" t="s">
        <v>3549</v>
      </c>
      <c r="B91" s="15" t="str">
        <f t="shared" si="6"/>
        <v>Private security response to any non-verified alarm events.</v>
      </c>
      <c r="C91" s="15" t="str">
        <f t="shared" si="7"/>
        <v>Réponse de sécurité privée à tout événement d'alarme non vérifié.</v>
      </c>
      <c r="D91" s="15" t="str">
        <f t="shared" si="8"/>
        <v>Service</v>
      </c>
      <c r="E91" s="15">
        <f t="shared" si="9"/>
        <v>0</v>
      </c>
      <c r="F91" s="15" t="str">
        <f t="shared" si="10"/>
        <v>No</v>
      </c>
    </row>
    <row r="92" spans="1:6" x14ac:dyDescent="0.25">
      <c r="A92" s="211" t="s">
        <v>269</v>
      </c>
      <c r="B92" s="15" t="str">
        <f t="shared" si="6"/>
        <v>Starter</v>
      </c>
      <c r="C92" s="15" t="str">
        <f t="shared" si="7"/>
        <v>Départ</v>
      </c>
      <c r="D92" s="15" t="str">
        <f t="shared" si="8"/>
        <v>Bundle</v>
      </c>
      <c r="E92" s="15">
        <f t="shared" si="9"/>
        <v>90</v>
      </c>
      <c r="F92" s="15" t="str">
        <f t="shared" si="10"/>
        <v>0</v>
      </c>
    </row>
    <row r="93" spans="1:6" x14ac:dyDescent="0.25">
      <c r="A93" s="211" t="s">
        <v>267</v>
      </c>
      <c r="B93" s="15" t="str">
        <f t="shared" si="6"/>
        <v>Starter</v>
      </c>
      <c r="C93" s="15" t="str">
        <f t="shared" si="7"/>
        <v>Départ</v>
      </c>
      <c r="D93" s="15" t="str">
        <f t="shared" si="8"/>
        <v>Bundle</v>
      </c>
      <c r="E93" s="15">
        <f t="shared" si="9"/>
        <v>90</v>
      </c>
      <c r="F93" s="15" t="str">
        <f t="shared" si="10"/>
        <v>0</v>
      </c>
    </row>
    <row r="94" spans="1:6" x14ac:dyDescent="0.25">
      <c r="A94" s="211" t="s">
        <v>265</v>
      </c>
      <c r="B94" s="15" t="str">
        <f t="shared" si="6"/>
        <v>Better</v>
      </c>
      <c r="C94" s="15" t="str">
        <f t="shared" si="7"/>
        <v>Mieux</v>
      </c>
      <c r="D94" s="15" t="str">
        <f t="shared" si="8"/>
        <v>Bundle</v>
      </c>
      <c r="E94" s="15">
        <f t="shared" si="9"/>
        <v>150</v>
      </c>
      <c r="F94" s="15" t="str">
        <f t="shared" si="10"/>
        <v>0</v>
      </c>
    </row>
    <row r="95" spans="1:6" x14ac:dyDescent="0.25">
      <c r="A95" s="211" t="s">
        <v>256</v>
      </c>
      <c r="B95" s="15" t="str">
        <f t="shared" si="6"/>
        <v>Good</v>
      </c>
      <c r="C95" s="15" t="str">
        <f t="shared" si="7"/>
        <v>Bon</v>
      </c>
      <c r="D95" s="15" t="str">
        <f t="shared" si="8"/>
        <v>Bundle</v>
      </c>
      <c r="E95" s="15">
        <f t="shared" si="9"/>
        <v>90</v>
      </c>
      <c r="F95" s="15" t="str">
        <f t="shared" si="10"/>
        <v>0</v>
      </c>
    </row>
    <row r="96" spans="1:6" x14ac:dyDescent="0.25">
      <c r="A96" s="211" t="s">
        <v>237</v>
      </c>
      <c r="B96" s="15" t="str">
        <f t="shared" si="6"/>
        <v>Starter</v>
      </c>
      <c r="C96" s="15" t="str">
        <f t="shared" si="7"/>
        <v>Départ</v>
      </c>
      <c r="D96" s="15" t="str">
        <f t="shared" si="8"/>
        <v>Bundle</v>
      </c>
      <c r="E96" s="15">
        <f t="shared" si="9"/>
        <v>90</v>
      </c>
      <c r="F96" s="15" t="str">
        <f t="shared" si="10"/>
        <v>0</v>
      </c>
    </row>
    <row r="97" spans="1:6" x14ac:dyDescent="0.25">
      <c r="A97" s="211" t="s">
        <v>236</v>
      </c>
      <c r="B97" s="15" t="str">
        <f t="shared" si="6"/>
        <v>Starter</v>
      </c>
      <c r="C97" s="15" t="str">
        <f t="shared" si="7"/>
        <v>Départ</v>
      </c>
      <c r="D97" s="15" t="str">
        <f t="shared" si="8"/>
        <v>Bundle</v>
      </c>
      <c r="E97" s="15">
        <f t="shared" si="9"/>
        <v>90</v>
      </c>
      <c r="F97" s="15" t="str">
        <f t="shared" si="10"/>
        <v>0</v>
      </c>
    </row>
    <row r="98" spans="1:6" x14ac:dyDescent="0.25">
      <c r="A98" s="211" t="s">
        <v>241</v>
      </c>
      <c r="B98" s="15" t="str">
        <f t="shared" si="6"/>
        <v>Starter</v>
      </c>
      <c r="C98" s="15" t="str">
        <f t="shared" si="7"/>
        <v>Départ</v>
      </c>
      <c r="D98" s="15" t="str">
        <f t="shared" si="8"/>
        <v>Bundle</v>
      </c>
      <c r="E98" s="15">
        <f t="shared" si="9"/>
        <v>150</v>
      </c>
      <c r="F98" s="15" t="str">
        <f t="shared" si="10"/>
        <v>1</v>
      </c>
    </row>
    <row r="99" spans="1:6" x14ac:dyDescent="0.25">
      <c r="A99" s="211" t="s">
        <v>245</v>
      </c>
      <c r="B99" s="15" t="str">
        <f t="shared" si="6"/>
        <v>Starter</v>
      </c>
      <c r="C99" s="15" t="str">
        <f t="shared" si="7"/>
        <v>Départ</v>
      </c>
      <c r="D99" s="15" t="str">
        <f t="shared" si="8"/>
        <v>Bundle</v>
      </c>
      <c r="E99" s="15">
        <f t="shared" si="9"/>
        <v>150</v>
      </c>
      <c r="F99" s="15" t="str">
        <f t="shared" si="10"/>
        <v>2</v>
      </c>
    </row>
    <row r="100" spans="1:6" x14ac:dyDescent="0.25">
      <c r="A100" s="211" t="s">
        <v>3533</v>
      </c>
      <c r="B100" s="15" t="str">
        <f t="shared" si="6"/>
        <v>Better</v>
      </c>
      <c r="C100" s="15" t="str">
        <f t="shared" si="7"/>
        <v>Mieux</v>
      </c>
      <c r="D100" s="15" t="str">
        <f t="shared" si="8"/>
        <v>Bundle</v>
      </c>
      <c r="E100" s="15">
        <f t="shared" si="9"/>
        <v>150</v>
      </c>
      <c r="F100" s="15" t="str">
        <f t="shared" si="10"/>
        <v>4</v>
      </c>
    </row>
    <row r="101" spans="1:6" x14ac:dyDescent="0.25">
      <c r="A101" s="211" t="s">
        <v>288</v>
      </c>
      <c r="B101" s="15" t="str">
        <f t="shared" si="6"/>
        <v>Best</v>
      </c>
      <c r="C101" s="15" t="str">
        <f t="shared" si="7"/>
        <v>Meilleur</v>
      </c>
      <c r="D101" s="15" t="str">
        <f t="shared" si="8"/>
        <v>Bundle</v>
      </c>
      <c r="E101" s="15">
        <f t="shared" si="9"/>
        <v>240</v>
      </c>
      <c r="F101" s="15" t="str">
        <f t="shared" si="10"/>
        <v>6</v>
      </c>
    </row>
    <row r="102" spans="1:6" x14ac:dyDescent="0.25">
      <c r="A102" s="211" t="s">
        <v>263</v>
      </c>
      <c r="B102" s="15" t="str">
        <f t="shared" si="6"/>
        <v>Better</v>
      </c>
      <c r="C102" s="15" t="str">
        <f t="shared" si="7"/>
        <v>Mieux</v>
      </c>
      <c r="D102" s="15" t="str">
        <f t="shared" si="8"/>
        <v>Bundle</v>
      </c>
      <c r="E102" s="15">
        <f t="shared" si="9"/>
        <v>150</v>
      </c>
      <c r="F102" s="15" t="str">
        <f t="shared" si="10"/>
        <v>0</v>
      </c>
    </row>
    <row r="103" spans="1:6" x14ac:dyDescent="0.25">
      <c r="A103" s="211" t="s">
        <v>254</v>
      </c>
      <c r="B103" s="15" t="str">
        <f t="shared" si="6"/>
        <v>Good</v>
      </c>
      <c r="C103" s="15" t="str">
        <f t="shared" si="7"/>
        <v>Bon</v>
      </c>
      <c r="D103" s="15" t="str">
        <f t="shared" si="8"/>
        <v>Bundle</v>
      </c>
      <c r="E103" s="15">
        <f t="shared" si="9"/>
        <v>90</v>
      </c>
      <c r="F103" s="15" t="str">
        <f t="shared" si="10"/>
        <v>0</v>
      </c>
    </row>
    <row r="104" spans="1:6" x14ac:dyDescent="0.25">
      <c r="A104" s="211" t="s">
        <v>287</v>
      </c>
      <c r="B104" s="15" t="str">
        <f t="shared" si="6"/>
        <v>Best</v>
      </c>
      <c r="C104" s="15" t="str">
        <f t="shared" si="7"/>
        <v>Meilleur</v>
      </c>
      <c r="D104" s="15" t="str">
        <f t="shared" si="8"/>
        <v>Bundle</v>
      </c>
      <c r="E104" s="15">
        <f t="shared" si="9"/>
        <v>210</v>
      </c>
      <c r="F104" s="15" t="str">
        <f t="shared" si="10"/>
        <v>0</v>
      </c>
    </row>
    <row r="105" spans="1:6" x14ac:dyDescent="0.25">
      <c r="A105" s="211" t="s">
        <v>223</v>
      </c>
      <c r="B105" s="15" t="str">
        <f t="shared" si="6"/>
        <v>Starter</v>
      </c>
      <c r="C105" s="15" t="str">
        <f t="shared" si="7"/>
        <v>Départ</v>
      </c>
      <c r="D105" s="15" t="str">
        <f t="shared" si="8"/>
        <v>Bundle</v>
      </c>
      <c r="E105" s="15">
        <f t="shared" si="9"/>
        <v>90</v>
      </c>
      <c r="F105" s="15" t="str">
        <f t="shared" si="10"/>
        <v>0</v>
      </c>
    </row>
    <row r="106" spans="1:6" x14ac:dyDescent="0.25">
      <c r="A106" s="211" t="s">
        <v>220</v>
      </c>
      <c r="B106" s="15" t="str">
        <f t="shared" si="6"/>
        <v>Starter</v>
      </c>
      <c r="C106" s="15" t="str">
        <f t="shared" si="7"/>
        <v>Départ</v>
      </c>
      <c r="D106" s="15" t="str">
        <f t="shared" si="8"/>
        <v>Bundle</v>
      </c>
      <c r="E106" s="15">
        <f t="shared" si="9"/>
        <v>90</v>
      </c>
      <c r="F106" s="15" t="str">
        <f t="shared" si="10"/>
        <v>0</v>
      </c>
    </row>
    <row r="107" spans="1:6" x14ac:dyDescent="0.25">
      <c r="A107" s="211" t="s">
        <v>261</v>
      </c>
      <c r="B107" s="15" t="str">
        <f t="shared" si="6"/>
        <v>Better</v>
      </c>
      <c r="C107" s="15" t="str">
        <f t="shared" si="7"/>
        <v>Mieux</v>
      </c>
      <c r="D107" s="15" t="str">
        <f t="shared" si="8"/>
        <v>Bundle</v>
      </c>
      <c r="E107" s="15">
        <f t="shared" si="9"/>
        <v>150</v>
      </c>
      <c r="F107" s="15" t="str">
        <f t="shared" si="10"/>
        <v>0</v>
      </c>
    </row>
    <row r="108" spans="1:6" x14ac:dyDescent="0.25">
      <c r="A108" s="211" t="s">
        <v>253</v>
      </c>
      <c r="B108" s="15" t="str">
        <f t="shared" si="6"/>
        <v>Good</v>
      </c>
      <c r="C108" s="15" t="str">
        <f t="shared" si="7"/>
        <v>Bon</v>
      </c>
      <c r="D108" s="15" t="str">
        <f t="shared" si="8"/>
        <v>Bundle</v>
      </c>
      <c r="E108" s="15">
        <f t="shared" si="9"/>
        <v>90</v>
      </c>
      <c r="F108" s="15" t="str">
        <f t="shared" si="10"/>
        <v>0</v>
      </c>
    </row>
    <row r="109" spans="1:6" x14ac:dyDescent="0.25">
      <c r="A109" s="211" t="s">
        <v>274</v>
      </c>
      <c r="B109" s="15" t="str">
        <f t="shared" si="6"/>
        <v>Best</v>
      </c>
      <c r="C109" s="15" t="str">
        <f t="shared" si="7"/>
        <v>Meilleur</v>
      </c>
      <c r="D109" s="15" t="str">
        <f t="shared" si="8"/>
        <v>Bundle</v>
      </c>
      <c r="E109" s="15">
        <f t="shared" si="9"/>
        <v>210</v>
      </c>
      <c r="F109" s="15" t="str">
        <f t="shared" si="10"/>
        <v>0</v>
      </c>
    </row>
    <row r="110" spans="1:6" x14ac:dyDescent="0.25">
      <c r="A110" s="211" t="s">
        <v>217</v>
      </c>
      <c r="B110" s="15" t="str">
        <f t="shared" si="6"/>
        <v>Starter</v>
      </c>
      <c r="C110" s="15" t="str">
        <f t="shared" si="7"/>
        <v>Départ</v>
      </c>
      <c r="D110" s="15" t="str">
        <f t="shared" si="8"/>
        <v>Bundle</v>
      </c>
      <c r="E110" s="15">
        <f t="shared" si="9"/>
        <v>90</v>
      </c>
      <c r="F110" s="15" t="str">
        <f t="shared" si="10"/>
        <v>0</v>
      </c>
    </row>
    <row r="111" spans="1:6" x14ac:dyDescent="0.25">
      <c r="A111" s="211" t="s">
        <v>233</v>
      </c>
      <c r="B111" s="15" t="str">
        <f t="shared" si="6"/>
        <v>Starter</v>
      </c>
      <c r="C111" s="15" t="str">
        <f t="shared" si="7"/>
        <v>Départ</v>
      </c>
      <c r="D111" s="15" t="str">
        <f t="shared" si="8"/>
        <v>Bundle</v>
      </c>
      <c r="E111" s="15">
        <f t="shared" si="9"/>
        <v>90</v>
      </c>
      <c r="F111" s="15" t="str">
        <f t="shared" si="10"/>
        <v>2</v>
      </c>
    </row>
    <row r="112" spans="1:6" x14ac:dyDescent="0.25">
      <c r="A112" s="211" t="s">
        <v>228</v>
      </c>
      <c r="B112" s="15" t="str">
        <f t="shared" si="6"/>
        <v>Starter</v>
      </c>
      <c r="C112" s="15" t="str">
        <f t="shared" si="7"/>
        <v>Départ</v>
      </c>
      <c r="D112" s="15" t="str">
        <f t="shared" si="8"/>
        <v>Bundle</v>
      </c>
      <c r="E112" s="15">
        <f t="shared" si="9"/>
        <v>90</v>
      </c>
      <c r="F112" s="15" t="str">
        <f t="shared" si="10"/>
        <v>1</v>
      </c>
    </row>
    <row r="113" spans="1:6" x14ac:dyDescent="0.25">
      <c r="A113" s="211" t="s">
        <v>262</v>
      </c>
      <c r="B113" s="15" t="str">
        <f t="shared" si="6"/>
        <v>Better</v>
      </c>
      <c r="C113" s="15" t="str">
        <f t="shared" si="7"/>
        <v>Mieux</v>
      </c>
      <c r="D113" s="15" t="str">
        <f t="shared" si="8"/>
        <v>Bundle</v>
      </c>
      <c r="E113" s="15">
        <f t="shared" si="9"/>
        <v>210</v>
      </c>
      <c r="F113" s="15" t="str">
        <f t="shared" si="10"/>
        <v>4</v>
      </c>
    </row>
    <row r="114" spans="1:6" x14ac:dyDescent="0.25">
      <c r="A114" s="211" t="s">
        <v>275</v>
      </c>
      <c r="B114" s="15" t="str">
        <f t="shared" si="6"/>
        <v>Best</v>
      </c>
      <c r="C114" s="15" t="str">
        <f t="shared" si="7"/>
        <v>Meilleur</v>
      </c>
      <c r="D114" s="15" t="str">
        <f t="shared" si="8"/>
        <v>Bundle</v>
      </c>
      <c r="E114" s="15">
        <f t="shared" si="9"/>
        <v>240</v>
      </c>
      <c r="F114" s="15" t="str">
        <f t="shared" si="10"/>
        <v>6</v>
      </c>
    </row>
    <row r="115" spans="1:6" x14ac:dyDescent="0.25">
      <c r="A115" s="211" t="s">
        <v>3532</v>
      </c>
      <c r="B115" s="15" t="str">
        <f t="shared" si="6"/>
        <v>PowerG Outdoor Door/Window Sensor</v>
      </c>
      <c r="C115" s="15" t="str">
        <f t="shared" si="7"/>
        <v>Contact de porte/fenêtre sans fil PowerG extérieure</v>
      </c>
      <c r="D115" s="15" t="str">
        <f t="shared" si="8"/>
        <v>Sensor</v>
      </c>
      <c r="E115" s="15">
        <f t="shared" si="9"/>
        <v>7.5</v>
      </c>
      <c r="F115" s="15" t="str">
        <f t="shared" si="10"/>
        <v>No</v>
      </c>
    </row>
    <row r="116" spans="1:6" x14ac:dyDescent="0.25">
      <c r="A116" s="211" t="s">
        <v>3071</v>
      </c>
      <c r="B116" s="15" t="str">
        <f t="shared" si="6"/>
        <v xml:space="preserve">One time Credit for customers complaining about Private Guard Price Increase </v>
      </c>
      <c r="C116" s="15" t="str">
        <f t="shared" si="7"/>
        <v>Rectification unique de 5 $ des frais de service d'intervention d'un agent de sécurité privé</v>
      </c>
      <c r="D116" s="15" t="str">
        <f t="shared" si="8"/>
        <v>Promotion</v>
      </c>
      <c r="E116" s="15">
        <f t="shared" si="9"/>
        <v>0</v>
      </c>
      <c r="F116" s="15" t="str">
        <f t="shared" si="10"/>
        <v>No</v>
      </c>
    </row>
    <row r="117" spans="1:6" x14ac:dyDescent="0.25">
      <c r="A117" s="211" t="s">
        <v>3072</v>
      </c>
      <c r="B117" s="15" t="str">
        <f t="shared" si="6"/>
        <v xml:space="preserve">One time Credit for customers complaining about Private Guard Price Increase </v>
      </c>
      <c r="C117" s="15" t="str">
        <f t="shared" si="7"/>
        <v>Rectification unique de 10 $ des frais de service d'intervention d'un agent de sécurité privé</v>
      </c>
      <c r="D117" s="15" t="str">
        <f t="shared" si="8"/>
        <v>Promotion</v>
      </c>
      <c r="E117" s="15">
        <f t="shared" si="9"/>
        <v>0</v>
      </c>
      <c r="F117" s="15" t="str">
        <f t="shared" si="10"/>
        <v>No</v>
      </c>
    </row>
    <row r="118" spans="1:6" x14ac:dyDescent="0.25">
      <c r="A118" s="211" t="s">
        <v>1041</v>
      </c>
      <c r="B118" s="15" t="str">
        <f t="shared" si="6"/>
        <v>PowerG Outdoor Motion Detector 9994</v>
      </c>
      <c r="C118" s="15" t="str">
        <f t="shared" si="7"/>
        <v xml:space="preserve">Détecteur de mouvement extérieure sans fil PowerG </v>
      </c>
      <c r="D118" s="15" t="str">
        <f t="shared" si="8"/>
        <v>Sensor</v>
      </c>
      <c r="E118" s="15">
        <f t="shared" si="9"/>
        <v>7.5</v>
      </c>
      <c r="F118" s="15" t="str">
        <f t="shared" si="10"/>
        <v>No</v>
      </c>
    </row>
    <row r="119" spans="1:6" x14ac:dyDescent="0.25">
      <c r="A119" s="211" t="s">
        <v>1044</v>
      </c>
      <c r="B119" s="15" t="str">
        <f t="shared" si="6"/>
        <v>PowerG Outdoor Motion w/ Camera 9944</v>
      </c>
      <c r="C119" s="15" t="str">
        <f t="shared" si="7"/>
        <v xml:space="preserve">Détecteur de mouvement extérieure avec caméra sans fil PowerG </v>
      </c>
      <c r="D119" s="15" t="str">
        <f t="shared" si="8"/>
        <v>Sensor</v>
      </c>
      <c r="E119" s="15">
        <f t="shared" si="9"/>
        <v>7.5</v>
      </c>
      <c r="F119" s="15" t="str">
        <f t="shared" si="10"/>
        <v>No</v>
      </c>
    </row>
    <row r="120" spans="1:6" x14ac:dyDescent="0.25">
      <c r="A120" s="211" t="s">
        <v>1048</v>
      </c>
      <c r="B120" s="15" t="str">
        <f t="shared" si="6"/>
        <v>PowerG Shock Sensor 9935</v>
      </c>
      <c r="C120" s="15" t="str">
        <f t="shared" si="7"/>
        <v>Détecteur d'impact PowerG</v>
      </c>
      <c r="D120" s="15" t="str">
        <f t="shared" si="8"/>
        <v>Sensor</v>
      </c>
      <c r="E120" s="15">
        <f t="shared" si="9"/>
        <v>7.5</v>
      </c>
      <c r="F120" s="15" t="str">
        <f t="shared" si="10"/>
        <v>No</v>
      </c>
    </row>
    <row r="121" spans="1:6" x14ac:dyDescent="0.25">
      <c r="A121" s="211" t="s">
        <v>1043</v>
      </c>
      <c r="B121" s="15" t="str">
        <f t="shared" si="6"/>
        <v>PowerG Repeater 9920</v>
      </c>
      <c r="C121" s="15" t="str">
        <f t="shared" si="7"/>
        <v xml:space="preserve">Répétiteur PowerG </v>
      </c>
      <c r="D121" s="15" t="str">
        <f t="shared" si="8"/>
        <v>Sensor</v>
      </c>
      <c r="E121" s="15">
        <f t="shared" si="9"/>
        <v>7.5</v>
      </c>
      <c r="F121" s="15" t="str">
        <f t="shared" si="10"/>
        <v>No</v>
      </c>
    </row>
    <row r="122" spans="1:6" x14ac:dyDescent="0.25">
      <c r="A122" s="211" t="s">
        <v>1050</v>
      </c>
      <c r="B122" s="15" t="str">
        <f t="shared" si="6"/>
        <v>PowerG Outdoor Siren 9911</v>
      </c>
      <c r="C122" s="15" t="str">
        <f t="shared" si="7"/>
        <v>Sirène extérieure PowerG</v>
      </c>
      <c r="D122" s="15" t="str">
        <f t="shared" si="8"/>
        <v>Sensor</v>
      </c>
      <c r="E122" s="15">
        <f t="shared" si="9"/>
        <v>7.5</v>
      </c>
      <c r="F122" s="15" t="str">
        <f t="shared" si="10"/>
        <v>No</v>
      </c>
    </row>
    <row r="123" spans="1:6" x14ac:dyDescent="0.25">
      <c r="A123" s="211" t="s">
        <v>1045</v>
      </c>
      <c r="B123" s="15" t="str">
        <f t="shared" si="6"/>
        <v>PowerG Temperature Sensor 9905</v>
      </c>
      <c r="C123" s="15" t="str">
        <f t="shared" si="7"/>
        <v>Détecteur température PowerG</v>
      </c>
      <c r="D123" s="15" t="str">
        <f t="shared" si="8"/>
        <v>Sensor</v>
      </c>
      <c r="E123" s="15">
        <f t="shared" si="9"/>
        <v>7.5</v>
      </c>
      <c r="F123" s="15" t="str">
        <f t="shared" si="10"/>
        <v>No</v>
      </c>
    </row>
    <row r="124" spans="1:6" x14ac:dyDescent="0.25">
      <c r="A124" s="211" t="s">
        <v>1042</v>
      </c>
      <c r="B124" s="15" t="str">
        <f t="shared" si="6"/>
        <v>PowerG Indoor Siren 9901</v>
      </c>
      <c r="C124" s="15" t="str">
        <f t="shared" si="7"/>
        <v>Sirène intérieure PowerG</v>
      </c>
      <c r="D124" s="15" t="str">
        <f t="shared" si="8"/>
        <v>Sensor</v>
      </c>
      <c r="E124" s="15">
        <f t="shared" si="9"/>
        <v>7.5</v>
      </c>
      <c r="F124" s="15" t="str">
        <f t="shared" si="10"/>
        <v>No</v>
      </c>
    </row>
    <row r="125" spans="1:6" x14ac:dyDescent="0.25">
      <c r="A125" s="211" t="s">
        <v>3077</v>
      </c>
      <c r="B125" s="15" t="str">
        <f t="shared" si="6"/>
        <v xml:space="preserve">Limited Time credit for customers complaining about Private Guard Price Increase </v>
      </c>
      <c r="C125" s="15" t="str">
        <f t="shared" si="7"/>
        <v>Frais de service d'intervention d'un agent de sécurité privé (pendant 6 mois)</v>
      </c>
      <c r="D125" s="15" t="str">
        <f t="shared" si="8"/>
        <v>Promotion</v>
      </c>
      <c r="E125" s="15">
        <f t="shared" si="9"/>
        <v>0</v>
      </c>
      <c r="F125" s="15" t="str">
        <f t="shared" si="10"/>
        <v>No</v>
      </c>
    </row>
    <row r="126" spans="1:6" x14ac:dyDescent="0.25">
      <c r="A126" s="211" t="s">
        <v>3076</v>
      </c>
      <c r="B126" s="15" t="str">
        <f t="shared" si="6"/>
        <v xml:space="preserve">Limited Time credit for customers complaining about Private Guard Price Increase </v>
      </c>
      <c r="C126" s="15" t="str">
        <f t="shared" si="7"/>
        <v>Frais de service d'intervention d'un agent de sécurité privé (pendant 12 mois)</v>
      </c>
      <c r="D126" s="15" t="str">
        <f t="shared" si="8"/>
        <v>Promotion</v>
      </c>
      <c r="E126" s="15">
        <f t="shared" si="9"/>
        <v>0</v>
      </c>
      <c r="F126" s="15" t="str">
        <f t="shared" si="10"/>
        <v>No</v>
      </c>
    </row>
    <row r="127" spans="1:6" x14ac:dyDescent="0.25">
      <c r="A127" s="211" t="s">
        <v>3843</v>
      </c>
      <c r="B127" s="15" t="str">
        <f t="shared" si="6"/>
        <v xml:space="preserve">Limited Time credit for customers complaining about Private Guard Price Increase </v>
      </c>
      <c r="C127" s="15" t="str">
        <f t="shared" si="7"/>
        <v xml:space="preserve">Frais de service d'intervention d'un agent de sécurité privé (réduction de 50 % pendant 12 mois) </v>
      </c>
      <c r="D127" s="15" t="str">
        <f t="shared" si="8"/>
        <v>Promotion</v>
      </c>
      <c r="E127" s="15">
        <f t="shared" si="9"/>
        <v>0</v>
      </c>
      <c r="F127" s="15" t="str">
        <f t="shared" si="10"/>
        <v>No</v>
      </c>
    </row>
    <row r="128" spans="1:6" x14ac:dyDescent="0.25">
      <c r="A128" s="211" t="s">
        <v>933</v>
      </c>
      <c r="B128" s="15" t="str">
        <f t="shared" si="6"/>
        <v>PowerG Smoke and Heat Detector</v>
      </c>
      <c r="C128" s="15" t="str">
        <f t="shared" si="7"/>
        <v>Détecteur de fumée et de chaleur sans fil PowerG</v>
      </c>
      <c r="D128" s="15" t="str">
        <f t="shared" si="8"/>
        <v>Sensor</v>
      </c>
      <c r="E128" s="15">
        <f t="shared" si="9"/>
        <v>7.5</v>
      </c>
      <c r="F128" s="15" t="str">
        <f t="shared" si="10"/>
        <v>No</v>
      </c>
    </row>
    <row r="129" spans="1:6" x14ac:dyDescent="0.25">
      <c r="A129" s="211" t="s">
        <v>296</v>
      </c>
      <c r="B129" s="15" t="str">
        <f t="shared" si="6"/>
        <v>PowerG Smoke and Heat Detector</v>
      </c>
      <c r="C129" s="15" t="str">
        <f t="shared" si="7"/>
        <v>Détecteur de fumée et dechaleur sans fil PowerG</v>
      </c>
      <c r="D129" s="15" t="str">
        <f t="shared" si="8"/>
        <v>Sensor</v>
      </c>
      <c r="E129" s="15">
        <f t="shared" si="9"/>
        <v>7.5</v>
      </c>
      <c r="F129" s="15" t="str">
        <f t="shared" si="10"/>
        <v>No</v>
      </c>
    </row>
    <row r="130" spans="1:6" x14ac:dyDescent="0.25">
      <c r="A130" s="211" t="s">
        <v>400</v>
      </c>
      <c r="B130" s="15" t="str">
        <f t="shared" ref="B130:B193" si="11">VLOOKUP($A130,masterdata,12,0)</f>
        <v>PowerG Panic Button Remote</v>
      </c>
      <c r="C130" s="15" t="str">
        <f t="shared" ref="C130:C193" si="12">VLOOKUP($A130,masterdata,13,0)</f>
        <v>Bouton d'urgence sans fil PowerG</v>
      </c>
      <c r="D130" s="15" t="str">
        <f t="shared" ref="D130:D193" si="13">VLOOKUP($A130,masterdata,31,0)</f>
        <v>Sensor</v>
      </c>
      <c r="E130" s="15">
        <f t="shared" ref="E130:E193" si="14">VLOOKUP($A130,masterdata,7,0)</f>
        <v>7.5</v>
      </c>
      <c r="F130" s="15" t="str">
        <f t="shared" si="10"/>
        <v>No</v>
      </c>
    </row>
    <row r="131" spans="1:6" x14ac:dyDescent="0.25">
      <c r="A131" s="211" t="s">
        <v>292</v>
      </c>
      <c r="B131" s="15" t="str">
        <f t="shared" si="11"/>
        <v>PowerG Motion Detector</v>
      </c>
      <c r="C131" s="15" t="str">
        <f t="shared" si="12"/>
        <v>Détecteur de mouvement sans fil PowerG</v>
      </c>
      <c r="D131" s="15" t="str">
        <f t="shared" si="13"/>
        <v>Sensor</v>
      </c>
      <c r="E131" s="15">
        <f t="shared" si="14"/>
        <v>7.5</v>
      </c>
      <c r="F131" s="15" t="str">
        <f t="shared" si="10"/>
        <v>No</v>
      </c>
    </row>
    <row r="132" spans="1:6" x14ac:dyDescent="0.25">
      <c r="A132" s="211" t="s">
        <v>397</v>
      </c>
      <c r="B132" s="15" t="str">
        <f t="shared" si="11"/>
        <v>PowerG Glass Break Detector</v>
      </c>
      <c r="C132" s="15" t="str">
        <f t="shared" si="12"/>
        <v>Détecteur de bris de verre sans fil PowerG</v>
      </c>
      <c r="D132" s="15" t="str">
        <f t="shared" si="13"/>
        <v>Sensor</v>
      </c>
      <c r="E132" s="15">
        <f t="shared" si="14"/>
        <v>7.5</v>
      </c>
      <c r="F132" s="15" t="str">
        <f t="shared" si="10"/>
        <v>No</v>
      </c>
    </row>
    <row r="133" spans="1:6" x14ac:dyDescent="0.25">
      <c r="A133" s="211" t="s">
        <v>395</v>
      </c>
      <c r="B133" s="15" t="str">
        <f t="shared" si="11"/>
        <v>PowerG Keyfob</v>
      </c>
      <c r="C133" s="15" t="str">
        <f t="shared" si="12"/>
        <v>Télécommande à 4 boutons sans fil PowerG</v>
      </c>
      <c r="D133" s="15" t="str">
        <f t="shared" si="13"/>
        <v>Sensor</v>
      </c>
      <c r="E133" s="15">
        <f t="shared" si="14"/>
        <v>7.5</v>
      </c>
      <c r="F133" s="15" t="str">
        <f t="shared" si="10"/>
        <v>No</v>
      </c>
    </row>
    <row r="134" spans="1:6" x14ac:dyDescent="0.25">
      <c r="A134" s="211" t="s">
        <v>642</v>
      </c>
      <c r="B134" s="15" t="str">
        <f t="shared" si="11"/>
        <v>PowerG Flood Detector</v>
      </c>
      <c r="C134" s="15" t="str">
        <f t="shared" si="12"/>
        <v>Détecteur d'inondation sans fil PowerG</v>
      </c>
      <c r="D134" s="15" t="str">
        <f t="shared" si="13"/>
        <v>Sensor</v>
      </c>
      <c r="E134" s="15">
        <f t="shared" si="14"/>
        <v>7.5</v>
      </c>
      <c r="F134" s="15" t="str">
        <f t="shared" si="10"/>
        <v>No</v>
      </c>
    </row>
    <row r="135" spans="1:6" x14ac:dyDescent="0.25">
      <c r="A135" s="211" t="s">
        <v>291</v>
      </c>
      <c r="B135" s="15" t="str">
        <f t="shared" si="11"/>
        <v>PowerG Door / Window Vanishing Sensor</v>
      </c>
      <c r="C135" s="15" t="str">
        <f t="shared" si="12"/>
        <v>Contact de porte/fenêtre sans fil PowerG</v>
      </c>
      <c r="D135" s="15" t="str">
        <f t="shared" si="13"/>
        <v>Sensor</v>
      </c>
      <c r="E135" s="15">
        <f t="shared" si="14"/>
        <v>7.5</v>
      </c>
      <c r="F135" s="15" t="str">
        <f t="shared" si="10"/>
        <v>No</v>
      </c>
    </row>
    <row r="136" spans="1:6" x14ac:dyDescent="0.25">
      <c r="A136" s="211" t="s">
        <v>1040</v>
      </c>
      <c r="B136" s="15" t="str">
        <f t="shared" si="11"/>
        <v>PowerG Door / Window Aux Sensor 9945</v>
      </c>
      <c r="C136" s="15" t="str">
        <f t="shared" si="12"/>
        <v>Contact de porte/fenêtre sans fil PowerG</v>
      </c>
      <c r="D136" s="15" t="str">
        <f t="shared" si="13"/>
        <v>Sensor</v>
      </c>
      <c r="E136" s="15">
        <f t="shared" si="14"/>
        <v>7.5</v>
      </c>
      <c r="F136" s="15" t="str">
        <f t="shared" si="10"/>
        <v>No</v>
      </c>
    </row>
    <row r="137" spans="1:6" x14ac:dyDescent="0.25">
      <c r="A137" s="211" t="s">
        <v>932</v>
      </c>
      <c r="B137" s="15" t="str">
        <f t="shared" si="11"/>
        <v>PowerG Door / Window Vanishing Sensor</v>
      </c>
      <c r="C137" s="15" t="str">
        <f t="shared" si="12"/>
        <v>Contact de porte/fenêtre sans fil PowerG</v>
      </c>
      <c r="D137" s="15" t="str">
        <f t="shared" si="13"/>
        <v>Sensor</v>
      </c>
      <c r="E137" s="15">
        <f t="shared" si="14"/>
        <v>7.5</v>
      </c>
      <c r="F137" s="15" t="str">
        <f t="shared" si="10"/>
        <v>No</v>
      </c>
    </row>
    <row r="138" spans="1:6" x14ac:dyDescent="0.25">
      <c r="A138" s="211" t="s">
        <v>392</v>
      </c>
      <c r="B138" s="15" t="str">
        <f t="shared" si="11"/>
        <v>PowerG Carbon Monoxide Detector</v>
      </c>
      <c r="C138" s="15" t="str">
        <f t="shared" si="12"/>
        <v>Détecteur de monoxyde de carbone sans fil DSC PowerG</v>
      </c>
      <c r="D138" s="15" t="str">
        <f t="shared" si="13"/>
        <v>Sensor</v>
      </c>
      <c r="E138" s="15">
        <f t="shared" si="14"/>
        <v>7.5</v>
      </c>
      <c r="F138" s="15" t="str">
        <f t="shared" si="10"/>
        <v>No</v>
      </c>
    </row>
    <row r="139" spans="1:6" x14ac:dyDescent="0.25">
      <c r="A139" s="211" t="s">
        <v>390</v>
      </c>
      <c r="B139" s="15" t="str">
        <f t="shared" si="11"/>
        <v>DSC PowerG  Keypad</v>
      </c>
      <c r="C139" s="15" t="str">
        <f t="shared" si="12"/>
        <v>Poste d'armement bidirectionnel sans fil DSC PowerG</v>
      </c>
      <c r="D139" s="15" t="str">
        <f t="shared" si="13"/>
        <v>Panel</v>
      </c>
      <c r="E139" s="15">
        <f t="shared" si="14"/>
        <v>7.5</v>
      </c>
      <c r="F139" s="15" t="str">
        <f t="shared" si="10"/>
        <v>No</v>
      </c>
    </row>
    <row r="140" spans="1:6" x14ac:dyDescent="0.25">
      <c r="A140" s="211" t="s">
        <v>2705</v>
      </c>
      <c r="B140" s="15" t="str">
        <f t="shared" si="11"/>
        <v>One time Discount on Medical Alert by Customer Care</v>
      </c>
      <c r="C140" s="15" t="str">
        <f t="shared" si="12"/>
        <v>Rectification unique des frais de service Bell Alerte médicale (Service à la clientèle)</v>
      </c>
      <c r="D140" s="15" t="str">
        <f t="shared" si="13"/>
        <v>Promotion</v>
      </c>
      <c r="E140" s="15">
        <f t="shared" si="14"/>
        <v>0</v>
      </c>
      <c r="F140" s="15" t="str">
        <f t="shared" si="10"/>
        <v>No</v>
      </c>
    </row>
    <row r="141" spans="1:6" x14ac:dyDescent="0.25">
      <c r="A141" s="211" t="s">
        <v>2700</v>
      </c>
      <c r="B141" s="15" t="str">
        <f t="shared" si="11"/>
        <v xml:space="preserve">One time Discount on Medical Alert by Processing </v>
      </c>
      <c r="C141" s="15" t="str">
        <f t="shared" si="12"/>
        <v>Rectification unique des frais de service Bell Alerte médicale</v>
      </c>
      <c r="D141" s="15" t="str">
        <f t="shared" si="13"/>
        <v>Promotion</v>
      </c>
      <c r="E141" s="15">
        <f t="shared" si="14"/>
        <v>0</v>
      </c>
      <c r="F141" s="15" t="str">
        <f t="shared" si="10"/>
        <v>No</v>
      </c>
    </row>
    <row r="142" spans="1:6" x14ac:dyDescent="0.25">
      <c r="A142" s="211" t="s">
        <v>2763</v>
      </c>
      <c r="B142" s="15" t="str">
        <f t="shared" si="11"/>
        <v xml:space="preserve">Medical Alert Condo Discount </v>
      </c>
      <c r="C142" s="15" t="str">
        <f t="shared" si="12"/>
        <v xml:space="preserve">
Remise Condo Medical Alert</v>
      </c>
      <c r="D142" s="15" t="str">
        <f t="shared" si="13"/>
        <v>Promotion</v>
      </c>
      <c r="E142" s="15">
        <f t="shared" si="14"/>
        <v>0</v>
      </c>
      <c r="F142" s="15" t="str">
        <f t="shared" si="10"/>
        <v>No</v>
      </c>
    </row>
    <row r="143" spans="1:6" x14ac:dyDescent="0.25">
      <c r="A143" s="211" t="s">
        <v>2695</v>
      </c>
      <c r="B143" s="15" t="str">
        <f t="shared" si="11"/>
        <v xml:space="preserve">Fee charged for non sufficient funds in bank </v>
      </c>
      <c r="C143" s="15" t="str">
        <f t="shared" si="12"/>
        <v>Annulation de frais de chèque sans provision</v>
      </c>
      <c r="D143" s="15" t="str">
        <f t="shared" si="13"/>
        <v>Promotion</v>
      </c>
      <c r="E143" s="15">
        <f t="shared" si="14"/>
        <v>0</v>
      </c>
      <c r="F143" s="15" t="str">
        <f t="shared" si="10"/>
        <v>No</v>
      </c>
    </row>
    <row r="144" spans="1:6" x14ac:dyDescent="0.25">
      <c r="A144" s="211" t="s">
        <v>607</v>
      </c>
      <c r="B144" s="15" t="str">
        <f t="shared" si="11"/>
        <v>Phone for Programming NL System</v>
      </c>
      <c r="C144" s="15" t="str">
        <f t="shared" si="12"/>
        <v>Téléphone pour la programmation du système NL</v>
      </c>
      <c r="D144" s="15" t="str">
        <f t="shared" si="13"/>
        <v>Misc</v>
      </c>
      <c r="E144" s="15">
        <f t="shared" si="14"/>
        <v>0</v>
      </c>
      <c r="F144" s="15" t="str">
        <f t="shared" si="10"/>
        <v>No</v>
      </c>
    </row>
    <row r="145" spans="1:6" x14ac:dyDescent="0.25">
      <c r="A145" s="211" t="s">
        <v>5214</v>
      </c>
      <c r="B145" s="15" t="str">
        <f t="shared" si="11"/>
        <v>Monitoring Credit by TechSupport</v>
      </c>
      <c r="C145" s="15" t="str">
        <f t="shared" si="12"/>
        <v>Surveillance des crédits offerts par le soutien technique</v>
      </c>
      <c r="D145" s="15" t="str">
        <f t="shared" si="13"/>
        <v>Promotion</v>
      </c>
      <c r="E145" s="15">
        <f t="shared" si="14"/>
        <v>0</v>
      </c>
      <c r="F145" s="15" t="str">
        <f t="shared" si="10"/>
        <v>No</v>
      </c>
    </row>
    <row r="146" spans="1:6" x14ac:dyDescent="0.25">
      <c r="A146" s="211" t="s">
        <v>5215</v>
      </c>
      <c r="B146" s="15" t="str">
        <f t="shared" si="11"/>
        <v>HW Monitoring Credits</v>
      </c>
      <c r="C146" s="15" t="str">
        <f t="shared" si="12"/>
        <v>Surveillance des crédits pour Honeywell</v>
      </c>
      <c r="D146" s="15" t="str">
        <f t="shared" si="13"/>
        <v>Promotion</v>
      </c>
      <c r="E146" s="15">
        <f t="shared" si="14"/>
        <v>0</v>
      </c>
      <c r="F146" s="15" t="str">
        <f t="shared" si="10"/>
        <v>No</v>
      </c>
    </row>
    <row r="147" spans="1:6" x14ac:dyDescent="0.25">
      <c r="A147" s="211" t="s">
        <v>5216</v>
      </c>
      <c r="B147" s="15" t="str">
        <f t="shared" si="11"/>
        <v>Alarm Service Fees Adjustment</v>
      </c>
      <c r="C147" s="15" t="str">
        <f t="shared" si="12"/>
        <v>Rectification des frais du service d'alarme</v>
      </c>
      <c r="D147" s="15" t="str">
        <f t="shared" si="13"/>
        <v>Promotion</v>
      </c>
      <c r="E147" s="15">
        <f t="shared" si="14"/>
        <v>0</v>
      </c>
      <c r="F147" s="15" t="str">
        <f t="shared" si="10"/>
        <v>No</v>
      </c>
    </row>
    <row r="148" spans="1:6" x14ac:dyDescent="0.25">
      <c r="A148" s="211" t="s">
        <v>5217</v>
      </c>
      <c r="B148" s="15" t="str">
        <f t="shared" si="11"/>
        <v>HW Alarm Service Fees</v>
      </c>
      <c r="C148" s="15" t="str">
        <f t="shared" si="12"/>
        <v>Frais de service du service d'alarme de Honeywell</v>
      </c>
      <c r="D148" s="15" t="str">
        <f t="shared" si="13"/>
        <v>Promotion</v>
      </c>
      <c r="E148" s="15">
        <f t="shared" si="14"/>
        <v>0</v>
      </c>
      <c r="F148" s="15" t="str">
        <f t="shared" si="10"/>
        <v>No</v>
      </c>
    </row>
    <row r="149" spans="1:6" x14ac:dyDescent="0.25">
      <c r="A149" s="211" t="s">
        <v>5218</v>
      </c>
      <c r="B149" s="15" t="str">
        <f t="shared" si="11"/>
        <v>Monitoring Credits offered by CMS</v>
      </c>
      <c r="C149" s="15" t="str">
        <f t="shared" si="12"/>
        <v>Surveillance des crédits offerts par les gestionnaires de contrats</v>
      </c>
      <c r="D149" s="15" t="str">
        <f t="shared" si="13"/>
        <v>Promotion</v>
      </c>
      <c r="E149" s="15">
        <f t="shared" si="14"/>
        <v>0</v>
      </c>
      <c r="F149" s="15" t="str">
        <f t="shared" si="10"/>
        <v>No</v>
      </c>
    </row>
    <row r="150" spans="1:6" x14ac:dyDescent="0.25">
      <c r="A150" s="211" t="s">
        <v>2681</v>
      </c>
      <c r="B150" s="15" t="str">
        <f t="shared" si="11"/>
        <v xml:space="preserve">Adjustment to monitoring fee by Retention and Loyalty </v>
      </c>
      <c r="C150" s="15" t="str">
        <f t="shared" si="12"/>
        <v>Rectification des frais de surveillance (équipe Loyauté)</v>
      </c>
      <c r="D150" s="15" t="str">
        <f t="shared" si="13"/>
        <v>Promotion</v>
      </c>
      <c r="E150" s="15">
        <f t="shared" si="14"/>
        <v>0</v>
      </c>
      <c r="F150" s="15" t="str">
        <f t="shared" ref="F150:F213" si="15">IF(D150="Bundle",VLOOKUP(A150,masterdata,42,0),"No")</f>
        <v>No</v>
      </c>
    </row>
    <row r="151" spans="1:6" x14ac:dyDescent="0.25">
      <c r="A151" s="211" t="s">
        <v>5219</v>
      </c>
      <c r="B151" s="15" t="str">
        <f t="shared" si="11"/>
        <v>Monitoring Credit by Sales Support</v>
      </c>
      <c r="C151" s="15" t="str">
        <f t="shared" si="12"/>
        <v>Surveillance des crédits offerts par le soutien aux ventes</v>
      </c>
      <c r="D151" s="15" t="str">
        <f t="shared" si="13"/>
        <v>Promotion</v>
      </c>
      <c r="E151" s="15">
        <f t="shared" si="14"/>
        <v>0</v>
      </c>
      <c r="F151" s="15" t="str">
        <f t="shared" si="15"/>
        <v>No</v>
      </c>
    </row>
    <row r="152" spans="1:6" x14ac:dyDescent="0.25">
      <c r="A152" s="211" t="s">
        <v>2690</v>
      </c>
      <c r="B152" s="15" t="str">
        <f t="shared" si="11"/>
        <v xml:space="preserve">Adjustment to monitoring fee by Collections </v>
      </c>
      <c r="C152" s="15" t="str">
        <f t="shared" si="12"/>
        <v>Rectification des frais de surveillance (Service de recouvrement)</v>
      </c>
      <c r="D152" s="15" t="str">
        <f t="shared" si="13"/>
        <v>Promotion</v>
      </c>
      <c r="E152" s="15">
        <f t="shared" si="14"/>
        <v>0</v>
      </c>
      <c r="F152" s="15" t="str">
        <f t="shared" si="15"/>
        <v>No</v>
      </c>
    </row>
    <row r="153" spans="1:6" x14ac:dyDescent="0.25">
      <c r="A153" s="211" t="s">
        <v>2685</v>
      </c>
      <c r="B153" s="15" t="str">
        <f t="shared" si="11"/>
        <v>Adjustment to monitoring fee by Customer Care</v>
      </c>
      <c r="C153" s="15" t="str">
        <f t="shared" si="12"/>
        <v>Rectification des frais de surveillance (Service à la clientèle)</v>
      </c>
      <c r="D153" s="15" t="str">
        <f t="shared" si="13"/>
        <v>Promotion</v>
      </c>
      <c r="E153" s="15">
        <f t="shared" si="14"/>
        <v>0</v>
      </c>
      <c r="F153" s="15" t="str">
        <f t="shared" si="15"/>
        <v>No</v>
      </c>
    </row>
    <row r="154" spans="1:6" x14ac:dyDescent="0.25">
      <c r="A154" s="211" t="s">
        <v>2675</v>
      </c>
      <c r="B154" s="15" t="str">
        <f t="shared" si="11"/>
        <v xml:space="preserve">Adjustment to monitoring fee by processing </v>
      </c>
      <c r="C154" s="15" t="str">
        <f t="shared" si="12"/>
        <v>Rectification des frais de surveillance</v>
      </c>
      <c r="D154" s="15" t="str">
        <f t="shared" si="13"/>
        <v>Promotion</v>
      </c>
      <c r="E154" s="15">
        <f t="shared" si="14"/>
        <v>0</v>
      </c>
      <c r="F154" s="15" t="str">
        <f t="shared" si="15"/>
        <v>No</v>
      </c>
    </row>
    <row r="155" spans="1:6" x14ac:dyDescent="0.25">
      <c r="A155" s="211" t="s">
        <v>605</v>
      </c>
      <c r="B155" s="15" t="str">
        <f t="shared" si="11"/>
        <v>MKA315 Keyfob</v>
      </c>
      <c r="C155" s="15" t="str">
        <f t="shared" si="12"/>
        <v>Porte-clés MKA315</v>
      </c>
      <c r="D155" s="15" t="str">
        <f t="shared" si="13"/>
        <v>Sensor</v>
      </c>
      <c r="E155" s="15">
        <f t="shared" si="14"/>
        <v>6</v>
      </c>
      <c r="F155" s="15" t="str">
        <f t="shared" si="15"/>
        <v>No</v>
      </c>
    </row>
    <row r="156" spans="1:6" x14ac:dyDescent="0.25">
      <c r="A156" s="211" t="s">
        <v>3192</v>
      </c>
      <c r="B156" s="15" t="str">
        <f t="shared" si="11"/>
        <v>Liftmaster Garage Door Internet Gateway</v>
      </c>
      <c r="C156" s="15" t="str">
        <f t="shared" si="12"/>
        <v>Passerelle Internet LiftMaster pour porte de garage</v>
      </c>
      <c r="D156" s="15" t="str">
        <f t="shared" si="13"/>
        <v>Automation</v>
      </c>
      <c r="E156" s="15">
        <f t="shared" si="14"/>
        <v>15</v>
      </c>
      <c r="F156" s="15" t="str">
        <f t="shared" si="15"/>
        <v>No</v>
      </c>
    </row>
    <row r="157" spans="1:6" x14ac:dyDescent="0.25">
      <c r="A157" s="211" t="s">
        <v>3190</v>
      </c>
      <c r="B157" s="15" t="str">
        <f t="shared" si="11"/>
        <v>Thick Door Deadbolt Kit</v>
      </c>
      <c r="C157" s="15" t="str">
        <f t="shared" si="12"/>
        <v>Ensemble de verrous pour porte épaisse</v>
      </c>
      <c r="D157" s="15" t="str">
        <f t="shared" si="13"/>
        <v>Misc</v>
      </c>
      <c r="E157" s="15">
        <f t="shared" si="14"/>
        <v>15</v>
      </c>
      <c r="F157" s="15" t="str">
        <f t="shared" si="15"/>
        <v>No</v>
      </c>
    </row>
    <row r="158" spans="1:6" x14ac:dyDescent="0.25">
      <c r="A158" s="211" t="s">
        <v>371</v>
      </c>
      <c r="B158" s="15" t="str">
        <f t="shared" si="11"/>
        <v>5VDC plug-in for 5828 keypad</v>
      </c>
      <c r="C158" s="15" t="str">
        <f t="shared" si="12"/>
        <v>Bloc d'alimentation enfichable 5 V c.c. pour clavier 5828</v>
      </c>
      <c r="D158" s="15" t="str">
        <f t="shared" si="13"/>
        <v>Misc</v>
      </c>
      <c r="E158" s="15">
        <f t="shared" si="14"/>
        <v>7.5</v>
      </c>
      <c r="F158" s="15" t="str">
        <f t="shared" si="15"/>
        <v>No</v>
      </c>
    </row>
    <row r="159" spans="1:6" x14ac:dyDescent="0.25">
      <c r="A159" s="211" t="s">
        <v>3534</v>
      </c>
      <c r="B159" s="15" t="str">
        <f t="shared" si="11"/>
        <v>Smart Light Bulb</v>
      </c>
      <c r="C159" s="15" t="str">
        <f t="shared" si="12"/>
        <v>Ampoule intelligente</v>
      </c>
      <c r="D159" s="15" t="str">
        <f t="shared" si="13"/>
        <v>Automation</v>
      </c>
      <c r="E159" s="15">
        <f t="shared" si="14"/>
        <v>7.5</v>
      </c>
      <c r="F159" s="15" t="str">
        <f t="shared" si="15"/>
        <v>No</v>
      </c>
    </row>
    <row r="160" spans="1:6" x14ac:dyDescent="0.25">
      <c r="A160" s="211" t="s">
        <v>3536</v>
      </c>
      <c r="B160" s="15" t="str">
        <f t="shared" si="11"/>
        <v>Smart Plug</v>
      </c>
      <c r="C160" s="15" t="str">
        <f t="shared" si="12"/>
        <v>Prise intelligente</v>
      </c>
      <c r="D160" s="15" t="str">
        <f t="shared" si="13"/>
        <v>Automation</v>
      </c>
      <c r="E160" s="15">
        <f t="shared" si="14"/>
        <v>7.5</v>
      </c>
      <c r="F160" s="15" t="str">
        <f t="shared" si="15"/>
        <v>No</v>
      </c>
    </row>
    <row r="161" spans="1:6" x14ac:dyDescent="0.25">
      <c r="A161" s="211" t="s">
        <v>3535</v>
      </c>
      <c r="B161" s="15" t="str">
        <f t="shared" si="11"/>
        <v>Smart Dimmer</v>
      </c>
      <c r="C161" s="15" t="str">
        <f t="shared" si="12"/>
        <v>Gradateur d’éclairage</v>
      </c>
      <c r="D161" s="15" t="str">
        <f t="shared" si="13"/>
        <v>Automation</v>
      </c>
      <c r="E161" s="15">
        <f t="shared" si="14"/>
        <v>7.5</v>
      </c>
      <c r="F161" s="15" t="str">
        <f t="shared" si="15"/>
        <v>No</v>
      </c>
    </row>
    <row r="162" spans="1:6" x14ac:dyDescent="0.25">
      <c r="A162" s="211" t="s">
        <v>603</v>
      </c>
      <c r="B162" s="15" t="str">
        <f t="shared" si="11"/>
        <v>Pet-Friendly Motion Sensor</v>
      </c>
      <c r="C162" s="15" t="str">
        <f t="shared" si="12"/>
        <v>Détecteur de mouvement insensible aux animaux</v>
      </c>
      <c r="D162" s="15" t="str">
        <f t="shared" si="13"/>
        <v>Sensor</v>
      </c>
      <c r="E162" s="15">
        <f t="shared" si="14"/>
        <v>6</v>
      </c>
      <c r="F162" s="15" t="str">
        <f t="shared" si="15"/>
        <v>No</v>
      </c>
    </row>
    <row r="163" spans="1:6" x14ac:dyDescent="0.25">
      <c r="A163" s="211" t="s">
        <v>3201</v>
      </c>
      <c r="B163" s="15" t="str">
        <f t="shared" si="11"/>
        <v>Installation Fee Waived at 50%</v>
      </c>
      <c r="C163" s="15" t="str">
        <f t="shared" si="12"/>
        <v>Crédit d'installation  (50 %)</v>
      </c>
      <c r="D163" s="15" t="str">
        <f t="shared" si="13"/>
        <v>Promotion</v>
      </c>
      <c r="E163" s="15">
        <f t="shared" si="14"/>
        <v>0</v>
      </c>
      <c r="F163" s="15" t="str">
        <f t="shared" si="15"/>
        <v>No</v>
      </c>
    </row>
    <row r="164" spans="1:6" x14ac:dyDescent="0.25">
      <c r="A164" s="211" t="s">
        <v>3200</v>
      </c>
      <c r="B164" s="15" t="str">
        <f t="shared" si="11"/>
        <v xml:space="preserve">Installation Fee Waived for new Smart Home service when customer has new or existing Bell Internet </v>
      </c>
      <c r="C164" s="15" t="str">
        <f t="shared" si="12"/>
        <v xml:space="preserve">Crédit d'installation </v>
      </c>
      <c r="D164" s="15" t="str">
        <f t="shared" si="13"/>
        <v>Promotion</v>
      </c>
      <c r="E164" s="15">
        <f t="shared" si="14"/>
        <v>0</v>
      </c>
      <c r="F164" s="15" t="str">
        <f t="shared" si="15"/>
        <v>No</v>
      </c>
    </row>
    <row r="165" spans="1:6" x14ac:dyDescent="0.25">
      <c r="A165" s="211" t="s">
        <v>3199</v>
      </c>
      <c r="B165" s="15" t="str">
        <f t="shared" si="11"/>
        <v xml:space="preserve">Installation Fee for new Smart Home service </v>
      </c>
      <c r="C165" s="15" t="str">
        <f t="shared" si="12"/>
        <v>Frais d'installation</v>
      </c>
      <c r="D165" s="15" t="str">
        <f t="shared" si="13"/>
        <v>Service</v>
      </c>
      <c r="E165" s="15">
        <f t="shared" si="14"/>
        <v>0</v>
      </c>
      <c r="F165" s="15" t="str">
        <f t="shared" si="15"/>
        <v>No</v>
      </c>
    </row>
    <row r="166" spans="1:6" x14ac:dyDescent="0.25">
      <c r="A166" s="211" t="s">
        <v>247</v>
      </c>
      <c r="B166" s="15" t="str">
        <f t="shared" si="11"/>
        <v>Starter</v>
      </c>
      <c r="C166" s="15" t="str">
        <f t="shared" si="12"/>
        <v>Départ</v>
      </c>
      <c r="D166" s="15" t="str">
        <f t="shared" si="13"/>
        <v>Bundle</v>
      </c>
      <c r="E166" s="15">
        <f t="shared" si="14"/>
        <v>150</v>
      </c>
      <c r="F166" s="15" t="str">
        <f t="shared" si="15"/>
        <v>0</v>
      </c>
    </row>
    <row r="167" spans="1:6" x14ac:dyDescent="0.25">
      <c r="A167" s="211" t="s">
        <v>248</v>
      </c>
      <c r="B167" s="15" t="str">
        <f t="shared" si="11"/>
        <v>Starter</v>
      </c>
      <c r="C167" s="15" t="str">
        <f t="shared" si="12"/>
        <v>Départ</v>
      </c>
      <c r="D167" s="15" t="str">
        <f t="shared" si="13"/>
        <v>Bundle</v>
      </c>
      <c r="E167" s="15">
        <f t="shared" si="14"/>
        <v>150</v>
      </c>
      <c r="F167" s="15" t="str">
        <f t="shared" si="15"/>
        <v>0</v>
      </c>
    </row>
    <row r="168" spans="1:6" x14ac:dyDescent="0.25">
      <c r="A168" s="211" t="s">
        <v>2501</v>
      </c>
      <c r="B168" s="15" t="str">
        <f t="shared" si="11"/>
        <v>Better</v>
      </c>
      <c r="C168" s="15" t="str">
        <f t="shared" si="12"/>
        <v>Mieux</v>
      </c>
      <c r="D168" s="15" t="str">
        <f t="shared" si="13"/>
        <v>Misc</v>
      </c>
      <c r="E168" s="15">
        <f t="shared" si="14"/>
        <v>210</v>
      </c>
      <c r="F168" s="15" t="str">
        <f t="shared" si="15"/>
        <v>No</v>
      </c>
    </row>
    <row r="169" spans="1:6" x14ac:dyDescent="0.25">
      <c r="A169" s="211" t="s">
        <v>2490</v>
      </c>
      <c r="B169" s="15" t="str">
        <f t="shared" si="11"/>
        <v>Good</v>
      </c>
      <c r="C169" s="15" t="str">
        <f t="shared" si="12"/>
        <v>Bon</v>
      </c>
      <c r="D169" s="15" t="str">
        <f t="shared" si="13"/>
        <v>Misc</v>
      </c>
      <c r="E169" s="15">
        <f t="shared" si="14"/>
        <v>150</v>
      </c>
      <c r="F169" s="15" t="str">
        <f t="shared" si="15"/>
        <v>No</v>
      </c>
    </row>
    <row r="170" spans="1:6" x14ac:dyDescent="0.25">
      <c r="A170" s="211" t="s">
        <v>2502</v>
      </c>
      <c r="B170" s="15" t="str">
        <f t="shared" si="11"/>
        <v>Best</v>
      </c>
      <c r="C170" s="15" t="str">
        <f t="shared" si="12"/>
        <v>Meilleur</v>
      </c>
      <c r="D170" s="15" t="str">
        <f t="shared" si="13"/>
        <v>Misc</v>
      </c>
      <c r="E170" s="15">
        <f t="shared" si="14"/>
        <v>240</v>
      </c>
      <c r="F170" s="15" t="str">
        <f t="shared" si="15"/>
        <v>No</v>
      </c>
    </row>
    <row r="171" spans="1:6" x14ac:dyDescent="0.25">
      <c r="A171" s="211" t="s">
        <v>491</v>
      </c>
      <c r="B171" s="15" t="str">
        <f t="shared" si="11"/>
        <v>Hardwire B/U Battery</v>
      </c>
      <c r="C171" s="15" t="str">
        <f t="shared" si="12"/>
        <v>Pile de secours pour système câblé</v>
      </c>
      <c r="D171" s="15" t="str">
        <f t="shared" si="13"/>
        <v>Misc</v>
      </c>
      <c r="E171" s="15">
        <f t="shared" si="14"/>
        <v>2</v>
      </c>
      <c r="F171" s="15" t="str">
        <f t="shared" si="15"/>
        <v>No</v>
      </c>
    </row>
    <row r="172" spans="1:6" x14ac:dyDescent="0.25">
      <c r="A172" s="211" t="s">
        <v>2346</v>
      </c>
      <c r="B172" s="15" t="str">
        <f t="shared" si="11"/>
        <v>VideoRelay HomePlug Set</v>
      </c>
      <c r="C172" s="15" t="str">
        <f t="shared" si="12"/>
        <v>Ensemble VideoRelay avec désignation HomePlug</v>
      </c>
      <c r="D172" s="15" t="str">
        <f t="shared" si="13"/>
        <v>Misc</v>
      </c>
      <c r="E172" s="15">
        <f t="shared" si="14"/>
        <v>0</v>
      </c>
      <c r="F172" s="15" t="str">
        <f t="shared" si="15"/>
        <v>No</v>
      </c>
    </row>
    <row r="173" spans="1:6" x14ac:dyDescent="0.25">
      <c r="A173" s="211" t="s">
        <v>78</v>
      </c>
      <c r="B173" s="15" t="str">
        <f t="shared" si="11"/>
        <v xml:space="preserve">Google Home </v>
      </c>
      <c r="C173" s="15" t="str">
        <f t="shared" si="12"/>
        <v>Google Home</v>
      </c>
      <c r="D173" s="15" t="str">
        <f t="shared" si="13"/>
        <v>Automation</v>
      </c>
      <c r="E173" s="15">
        <f t="shared" si="14"/>
        <v>30</v>
      </c>
      <c r="F173" s="15" t="str">
        <f t="shared" si="15"/>
        <v>No</v>
      </c>
    </row>
    <row r="174" spans="1:6" x14ac:dyDescent="0.25">
      <c r="A174" s="211" t="s">
        <v>4</v>
      </c>
      <c r="B174" s="15" t="str">
        <f t="shared" si="11"/>
        <v>Good</v>
      </c>
      <c r="C174" s="15" t="str">
        <f t="shared" si="12"/>
        <v>Bon</v>
      </c>
      <c r="D174" s="15" t="str">
        <f t="shared" si="13"/>
        <v>Bundle</v>
      </c>
      <c r="E174" s="15">
        <f t="shared" si="14"/>
        <v>120</v>
      </c>
      <c r="F174" s="15" t="str">
        <f t="shared" si="15"/>
        <v>0</v>
      </c>
    </row>
    <row r="175" spans="1:6" x14ac:dyDescent="0.25">
      <c r="A175" s="211" t="s">
        <v>479</v>
      </c>
      <c r="B175" s="15" t="str">
        <f t="shared" si="11"/>
        <v>Hardwire Battery 12 Volt/ 5Ah Battery</v>
      </c>
      <c r="C175" s="15" t="str">
        <f t="shared" si="12"/>
        <v>Pile de 12 V et 5 Ah pour système câblé</v>
      </c>
      <c r="D175" s="15" t="str">
        <f t="shared" si="13"/>
        <v>Misc</v>
      </c>
      <c r="E175" s="15">
        <f t="shared" si="14"/>
        <v>2</v>
      </c>
      <c r="F175" s="15" t="str">
        <f t="shared" si="15"/>
        <v>No</v>
      </c>
    </row>
    <row r="176" spans="1:6" x14ac:dyDescent="0.25">
      <c r="A176" s="211" t="s">
        <v>2759</v>
      </c>
      <c r="B176" s="15" t="str">
        <f t="shared" si="11"/>
        <v>Medical Alert FSNA Discount</v>
      </c>
      <c r="C176" s="15" t="str">
        <f t="shared" si="12"/>
        <v>Remise sur l'alerte médicale de l'ANRF</v>
      </c>
      <c r="D176" s="15" t="str">
        <f t="shared" si="13"/>
        <v>Promotion</v>
      </c>
      <c r="E176" s="15">
        <f t="shared" si="14"/>
        <v>0</v>
      </c>
      <c r="F176" s="15" t="str">
        <f t="shared" si="15"/>
        <v>No</v>
      </c>
    </row>
    <row r="177" spans="1:6" x14ac:dyDescent="0.25">
      <c r="A177" s="211" t="s">
        <v>974</v>
      </c>
      <c r="B177" s="15" t="str">
        <f t="shared" si="11"/>
        <v>Fall Sensor Pendant (Medical Alert at Home)</v>
      </c>
      <c r="C177" s="15" t="str">
        <f t="shared" si="12"/>
        <v>Pendentif avec capteur de chute (Alerte médicale À la maison)</v>
      </c>
      <c r="D177" s="15" t="str">
        <f t="shared" si="13"/>
        <v>Sensor</v>
      </c>
      <c r="E177" s="15">
        <f t="shared" si="14"/>
        <v>30</v>
      </c>
      <c r="F177" s="15" t="str">
        <f t="shared" si="15"/>
        <v>No</v>
      </c>
    </row>
    <row r="178" spans="1:6" x14ac:dyDescent="0.25">
      <c r="A178" s="211" t="s">
        <v>2482</v>
      </c>
      <c r="B178" s="15" t="str">
        <f t="shared" si="11"/>
        <v>Fee Credit</v>
      </c>
      <c r="C178" s="15" t="str">
        <f t="shared" si="12"/>
        <v>Crédit</v>
      </c>
      <c r="D178" s="15" t="str">
        <f t="shared" si="13"/>
        <v>Service</v>
      </c>
      <c r="E178" s="15">
        <f t="shared" si="14"/>
        <v>0</v>
      </c>
      <c r="F178" s="15" t="str">
        <f t="shared" si="15"/>
        <v>No</v>
      </c>
    </row>
    <row r="179" spans="1:6" x14ac:dyDescent="0.25">
      <c r="A179" s="211" t="s">
        <v>2671</v>
      </c>
      <c r="B179" s="15" t="str">
        <f t="shared" si="11"/>
        <v xml:space="preserve">False Alarm Fee Waiver - Other </v>
      </c>
      <c r="C179" s="15" t="str">
        <f t="shared" si="12"/>
        <v>Annulation de frais de fausse alarme (autre)</v>
      </c>
      <c r="D179" s="15" t="str">
        <f t="shared" si="13"/>
        <v>Promotion</v>
      </c>
      <c r="E179" s="15">
        <f t="shared" si="14"/>
        <v>0</v>
      </c>
      <c r="F179" s="15" t="str">
        <f t="shared" si="15"/>
        <v>No</v>
      </c>
    </row>
    <row r="180" spans="1:6" x14ac:dyDescent="0.25">
      <c r="A180" s="211" t="s">
        <v>2665</v>
      </c>
      <c r="B180" s="15" t="str">
        <f t="shared" si="11"/>
        <v xml:space="preserve">False alarm fee waived by Central Monitoring Station </v>
      </c>
      <c r="C180" s="15" t="str">
        <f t="shared" si="12"/>
        <v>Annulation de frais de fausse alarme (centrale de surveillance)</v>
      </c>
      <c r="D180" s="15" t="str">
        <f t="shared" si="13"/>
        <v>Promotion</v>
      </c>
      <c r="E180" s="15">
        <f t="shared" si="14"/>
        <v>0</v>
      </c>
      <c r="F180" s="15" t="str">
        <f t="shared" si="15"/>
        <v>No</v>
      </c>
    </row>
    <row r="181" spans="1:6" x14ac:dyDescent="0.25">
      <c r="A181" s="211" t="s">
        <v>2661</v>
      </c>
      <c r="B181" s="15" t="str">
        <f t="shared" si="11"/>
        <v xml:space="preserve">False alarm fee waived by Loyalty and Retention </v>
      </c>
      <c r="C181" s="15" t="str">
        <f t="shared" si="12"/>
        <v>Annulation de frais de fausse alarme (équipe Loyauté)</v>
      </c>
      <c r="D181" s="15" t="str">
        <f t="shared" si="13"/>
        <v>Promotion</v>
      </c>
      <c r="E181" s="15">
        <f t="shared" si="14"/>
        <v>0</v>
      </c>
      <c r="F181" s="15" t="str">
        <f t="shared" si="15"/>
        <v>No</v>
      </c>
    </row>
    <row r="182" spans="1:6" x14ac:dyDescent="0.25">
      <c r="A182" s="211" t="s">
        <v>2656</v>
      </c>
      <c r="B182" s="15" t="str">
        <f t="shared" si="11"/>
        <v>False alarm fee waived by Collections</v>
      </c>
      <c r="C182" s="15" t="str">
        <f t="shared" si="12"/>
        <v>Annulation de frais de fausse alarme (Service de recouvrement)</v>
      </c>
      <c r="D182" s="15" t="str">
        <f t="shared" si="13"/>
        <v>Promotion</v>
      </c>
      <c r="E182" s="15">
        <f t="shared" si="14"/>
        <v>0</v>
      </c>
      <c r="F182" s="15" t="str">
        <f t="shared" si="15"/>
        <v>No</v>
      </c>
    </row>
    <row r="183" spans="1:6" x14ac:dyDescent="0.25">
      <c r="A183" s="211" t="s">
        <v>2651</v>
      </c>
      <c r="B183" s="15" t="str">
        <f t="shared" si="11"/>
        <v>False alarm fee waived by Customer Care</v>
      </c>
      <c r="C183" s="15" t="str">
        <f t="shared" si="12"/>
        <v>Annulation de frais de fausse alarme (Service à la clientèle)</v>
      </c>
      <c r="D183" s="15" t="str">
        <f t="shared" si="13"/>
        <v>Promotion</v>
      </c>
      <c r="E183" s="15">
        <f t="shared" si="14"/>
        <v>0</v>
      </c>
      <c r="F183" s="15" t="str">
        <f t="shared" si="15"/>
        <v>No</v>
      </c>
    </row>
    <row r="184" spans="1:6" x14ac:dyDescent="0.25">
      <c r="A184" s="211" t="s">
        <v>561</v>
      </c>
      <c r="B184" s="15" t="str">
        <f t="shared" si="11"/>
        <v>AlarmVoice Services</v>
      </c>
      <c r="C184" s="15" t="str">
        <f t="shared" si="12"/>
        <v>Services AlarmVoice</v>
      </c>
      <c r="D184" s="15" t="str">
        <f t="shared" si="13"/>
        <v>Panel</v>
      </c>
      <c r="E184" s="15">
        <f t="shared" si="14"/>
        <v>30</v>
      </c>
      <c r="F184" s="15" t="str">
        <f t="shared" si="15"/>
        <v>No</v>
      </c>
    </row>
    <row r="185" spans="1:6" x14ac:dyDescent="0.25">
      <c r="A185" s="211" t="s">
        <v>2647</v>
      </c>
      <c r="B185" s="15" t="str">
        <f t="shared" si="11"/>
        <v>Equipment Discount (With Tax)</v>
      </c>
      <c r="C185" s="15" t="str">
        <f t="shared" si="12"/>
        <v>Réduction sur l'équipement (avec taxes)</v>
      </c>
      <c r="D185" s="15" t="str">
        <f t="shared" si="13"/>
        <v>Promotion</v>
      </c>
      <c r="E185" s="15">
        <f t="shared" si="14"/>
        <v>0</v>
      </c>
      <c r="F185" s="15" t="str">
        <f t="shared" si="15"/>
        <v>No</v>
      </c>
    </row>
    <row r="186" spans="1:6" x14ac:dyDescent="0.25">
      <c r="A186" s="211" t="s">
        <v>5435</v>
      </c>
      <c r="B186" s="15" t="str">
        <f t="shared" si="11"/>
        <v>Credit Equipment w/o Tax</v>
      </c>
      <c r="C186" s="15" t="str">
        <f t="shared" si="12"/>
        <v>Crédit sur le matériel avant taxes</v>
      </c>
      <c r="D186" s="15" t="str">
        <f t="shared" si="13"/>
        <v>Promotion</v>
      </c>
      <c r="E186" s="15">
        <f t="shared" si="14"/>
        <v>0</v>
      </c>
      <c r="F186" s="15" t="str">
        <f t="shared" si="15"/>
        <v>No</v>
      </c>
    </row>
    <row r="187" spans="1:6" x14ac:dyDescent="0.25">
      <c r="A187" s="211" t="s">
        <v>3079</v>
      </c>
      <c r="B187" s="15" t="str">
        <f t="shared" si="11"/>
        <v xml:space="preserve">Equipment Fee Waived for new Security and Automation customers when he has new Bell Internet </v>
      </c>
      <c r="C187" s="15" t="str">
        <f t="shared" si="12"/>
        <v xml:space="preserve">Crédit sur les frais d'équipement </v>
      </c>
      <c r="D187" s="15" t="str">
        <f t="shared" si="13"/>
        <v>Promotion</v>
      </c>
      <c r="E187" s="15">
        <f t="shared" si="14"/>
        <v>0</v>
      </c>
      <c r="F187" s="15" t="str">
        <f t="shared" si="15"/>
        <v>No</v>
      </c>
    </row>
    <row r="188" spans="1:6" x14ac:dyDescent="0.25">
      <c r="A188" s="211" t="s">
        <v>3078</v>
      </c>
      <c r="B188" s="15" t="str">
        <f t="shared" si="11"/>
        <v xml:space="preserve">Equipment Fee Waived at 50% </v>
      </c>
      <c r="C188" s="15" t="str">
        <f t="shared" si="12"/>
        <v>Crédit sur les frais d'équipement (50%)</v>
      </c>
      <c r="D188" s="15" t="str">
        <f t="shared" si="13"/>
        <v>Promotion</v>
      </c>
      <c r="E188" s="15">
        <f t="shared" si="14"/>
        <v>0</v>
      </c>
      <c r="F188" s="15" t="str">
        <f t="shared" si="15"/>
        <v>No</v>
      </c>
    </row>
    <row r="189" spans="1:6" x14ac:dyDescent="0.25">
      <c r="A189" s="211" t="s">
        <v>3080</v>
      </c>
      <c r="B189" s="15" t="str">
        <f t="shared" si="11"/>
        <v xml:space="preserve">Equipment Fee for new Security and Automation bundles </v>
      </c>
      <c r="C189" s="15" t="str">
        <f t="shared" si="12"/>
        <v xml:space="preserve">Frais d'équipement </v>
      </c>
      <c r="D189" s="15" t="str">
        <f t="shared" si="13"/>
        <v>Service</v>
      </c>
      <c r="E189" s="15">
        <f t="shared" si="14"/>
        <v>0</v>
      </c>
      <c r="F189" s="15" t="str">
        <f t="shared" si="15"/>
        <v>No</v>
      </c>
    </row>
    <row r="190" spans="1:6" x14ac:dyDescent="0.25">
      <c r="A190" s="211" t="s">
        <v>600</v>
      </c>
      <c r="B190" s="15" t="str">
        <f t="shared" si="11"/>
        <v>DX Smoke Detector</v>
      </c>
      <c r="C190" s="15" t="str">
        <f t="shared" si="12"/>
        <v>Détecteur de fumée DX</v>
      </c>
      <c r="D190" s="15" t="str">
        <f t="shared" si="13"/>
        <v>Sensor</v>
      </c>
      <c r="E190" s="15">
        <f t="shared" si="14"/>
        <v>6</v>
      </c>
      <c r="F190" s="15" t="str">
        <f t="shared" si="15"/>
        <v>No</v>
      </c>
    </row>
    <row r="191" spans="1:6" x14ac:dyDescent="0.25">
      <c r="A191" s="211" t="s">
        <v>599</v>
      </c>
      <c r="B191" s="15" t="str">
        <f t="shared" si="11"/>
        <v>DX Smoke Detector</v>
      </c>
      <c r="C191" s="15" t="str">
        <f t="shared" si="12"/>
        <v>Détecteur de fumée DX</v>
      </c>
      <c r="D191" s="15" t="str">
        <f t="shared" si="13"/>
        <v>Sensor</v>
      </c>
      <c r="E191" s="15">
        <f t="shared" si="14"/>
        <v>6</v>
      </c>
      <c r="F191" s="15" t="str">
        <f t="shared" si="15"/>
        <v>No</v>
      </c>
    </row>
    <row r="192" spans="1:6" x14ac:dyDescent="0.25">
      <c r="A192" s="211" t="s">
        <v>597</v>
      </c>
      <c r="B192" s="15" t="str">
        <f t="shared" si="11"/>
        <v>DX Smoke Detector</v>
      </c>
      <c r="C192" s="15" t="str">
        <f t="shared" si="12"/>
        <v>Détecteur de fumée DX</v>
      </c>
      <c r="D192" s="15" t="str">
        <f t="shared" si="13"/>
        <v>Sensor</v>
      </c>
      <c r="E192" s="15">
        <f t="shared" si="14"/>
        <v>6</v>
      </c>
      <c r="F192" s="15" t="str">
        <f t="shared" si="15"/>
        <v>No</v>
      </c>
    </row>
    <row r="193" spans="1:6" x14ac:dyDescent="0.25">
      <c r="A193" s="211" t="s">
        <v>985</v>
      </c>
      <c r="B193" s="15" t="str">
        <f t="shared" si="11"/>
        <v>Panic Pendant - Wristband (Medical Alert at Home)</v>
      </c>
      <c r="C193" s="15" t="str">
        <f t="shared" si="12"/>
        <v>Pendentif Panique - Bracelet (Alerte médicale À la maison)</v>
      </c>
      <c r="D193" s="15" t="str">
        <f t="shared" si="13"/>
        <v>Sensor</v>
      </c>
      <c r="E193" s="15">
        <f t="shared" si="14"/>
        <v>7.5</v>
      </c>
      <c r="F193" s="15" t="str">
        <f t="shared" si="15"/>
        <v>No</v>
      </c>
    </row>
    <row r="194" spans="1:6" x14ac:dyDescent="0.25">
      <c r="A194" s="211" t="s">
        <v>972</v>
      </c>
      <c r="B194" s="15" t="str">
        <f t="shared" ref="B194:B257" si="16">VLOOKUP($A194,masterdata,12,0)</f>
        <v>Panic Pendant - Necklace (Medical Alert at Home)</v>
      </c>
      <c r="C194" s="15" t="str">
        <f t="shared" ref="C194:C257" si="17">VLOOKUP($A194,masterdata,13,0)</f>
        <v>Pendentif Panique - Collier (Alerte médicale À la maison)</v>
      </c>
      <c r="D194" s="15" t="str">
        <f t="shared" ref="D194:D257" si="18">VLOOKUP($A194,masterdata,31,0)</f>
        <v>Sensor</v>
      </c>
      <c r="E194" s="15">
        <f t="shared" ref="E194:E257" si="19">VLOOKUP($A194,masterdata,7,0)</f>
        <v>7.5</v>
      </c>
      <c r="F194" s="15" t="str">
        <f t="shared" si="15"/>
        <v>No</v>
      </c>
    </row>
    <row r="195" spans="1:6" x14ac:dyDescent="0.25">
      <c r="A195" s="211" t="s">
        <v>337</v>
      </c>
      <c r="B195" s="15" t="str">
        <f t="shared" si="16"/>
        <v>2 way wireless keypad-requires  TR5164-433 transceiver</v>
      </c>
      <c r="C195" s="15" t="str">
        <f t="shared" si="17"/>
        <v>Clavier sans fil bidirectionnel - nécessite un émetteur-récepteur TR5164-433</v>
      </c>
      <c r="D195" s="15" t="str">
        <f t="shared" si="18"/>
        <v>Sensor</v>
      </c>
      <c r="E195" s="15">
        <f t="shared" si="19"/>
        <v>30</v>
      </c>
      <c r="F195" s="15" t="str">
        <f t="shared" si="15"/>
        <v>No</v>
      </c>
    </row>
    <row r="196" spans="1:6" x14ac:dyDescent="0.25">
      <c r="A196" s="211" t="s">
        <v>336</v>
      </c>
      <c r="B196" s="15" t="str">
        <f t="shared" si="16"/>
        <v>WS4985-wireless flood</v>
      </c>
      <c r="C196" s="15" t="str">
        <f t="shared" si="17"/>
        <v>Détecteur d'inondation sans fil WS4985</v>
      </c>
      <c r="D196" s="15" t="str">
        <f t="shared" si="18"/>
        <v>Sensor</v>
      </c>
      <c r="E196" s="15">
        <f t="shared" si="19"/>
        <v>7.5</v>
      </c>
      <c r="F196" s="15" t="str">
        <f t="shared" si="15"/>
        <v>No</v>
      </c>
    </row>
    <row r="197" spans="1:6" x14ac:dyDescent="0.25">
      <c r="A197" s="211" t="s">
        <v>335</v>
      </c>
      <c r="B197" s="15" t="str">
        <f t="shared" si="16"/>
        <v>DSC wireless contact</v>
      </c>
      <c r="C197" s="15" t="str">
        <f t="shared" si="17"/>
        <v>Contact sans fil de DSC</v>
      </c>
      <c r="D197" s="15" t="str">
        <f t="shared" si="18"/>
        <v>Sensor</v>
      </c>
      <c r="E197" s="15">
        <f t="shared" si="19"/>
        <v>7.5</v>
      </c>
      <c r="F197" s="15" t="str">
        <f t="shared" si="15"/>
        <v>No</v>
      </c>
    </row>
    <row r="198" spans="1:6" x14ac:dyDescent="0.25">
      <c r="A198" s="211" t="s">
        <v>333</v>
      </c>
      <c r="B198" s="15" t="str">
        <f t="shared" si="16"/>
        <v>Wireless 4 button keyfob</v>
      </c>
      <c r="C198" s="15" t="str">
        <f t="shared" si="17"/>
        <v>Porte-clés à 4 boutons sans fil</v>
      </c>
      <c r="D198" s="15" t="str">
        <f t="shared" si="18"/>
        <v>Sensor</v>
      </c>
      <c r="E198" s="15">
        <f t="shared" si="19"/>
        <v>7.5</v>
      </c>
      <c r="F198" s="15" t="str">
        <f t="shared" si="15"/>
        <v>No</v>
      </c>
    </row>
    <row r="199" spans="1:6" x14ac:dyDescent="0.25">
      <c r="A199" s="211" t="s">
        <v>332</v>
      </c>
      <c r="B199" s="15" t="str">
        <f t="shared" si="16"/>
        <v>wireless smoke</v>
      </c>
      <c r="C199" s="15" t="str">
        <f t="shared" si="17"/>
        <v>Détecteur de fumée sans fil</v>
      </c>
      <c r="D199" s="15" t="str">
        <f t="shared" si="18"/>
        <v>Sensor</v>
      </c>
      <c r="E199" s="15">
        <f t="shared" si="19"/>
        <v>7.5</v>
      </c>
      <c r="F199" s="15" t="str">
        <f t="shared" si="15"/>
        <v>No</v>
      </c>
    </row>
    <row r="200" spans="1:6" x14ac:dyDescent="0.25">
      <c r="A200" s="211" t="s">
        <v>307</v>
      </c>
      <c r="B200" s="15" t="str">
        <f t="shared" si="16"/>
        <v>wireless panic/hold-up</v>
      </c>
      <c r="C200" s="15" t="str">
        <f t="shared" si="17"/>
        <v>Bouton d'urgence ou d'alarme de vol à main armée</v>
      </c>
      <c r="D200" s="15" t="str">
        <f t="shared" si="18"/>
        <v>Sensor</v>
      </c>
      <c r="E200" s="15">
        <f t="shared" si="19"/>
        <v>7.5</v>
      </c>
      <c r="F200" s="15" t="str">
        <f t="shared" si="15"/>
        <v>No</v>
      </c>
    </row>
    <row r="201" spans="1:6" x14ac:dyDescent="0.25">
      <c r="A201" s="211" t="s">
        <v>305</v>
      </c>
      <c r="B201" s="15" t="str">
        <f t="shared" si="16"/>
        <v>wireless repeater</v>
      </c>
      <c r="C201" s="15" t="str">
        <f t="shared" si="17"/>
        <v>Répéteur sans fil</v>
      </c>
      <c r="D201" s="15" t="str">
        <f t="shared" si="18"/>
        <v>Sensor</v>
      </c>
      <c r="E201" s="15">
        <f t="shared" si="19"/>
        <v>7.5</v>
      </c>
      <c r="F201" s="15" t="str">
        <f t="shared" si="15"/>
        <v>No</v>
      </c>
    </row>
    <row r="202" spans="1:6" x14ac:dyDescent="0.25">
      <c r="A202" s="211" t="s">
        <v>331</v>
      </c>
      <c r="B202" s="15" t="str">
        <f t="shared" si="16"/>
        <v>WS4913-wireless CO</v>
      </c>
      <c r="C202" s="15" t="str">
        <f t="shared" si="17"/>
        <v>Détecteur de monoxyde de carbone sans fil WS4913</v>
      </c>
      <c r="D202" s="15" t="str">
        <f t="shared" si="18"/>
        <v>Sensor</v>
      </c>
      <c r="E202" s="15">
        <f t="shared" si="19"/>
        <v>7.5</v>
      </c>
      <c r="F202" s="15" t="str">
        <f t="shared" si="15"/>
        <v>No</v>
      </c>
    </row>
    <row r="203" spans="1:6" x14ac:dyDescent="0.25">
      <c r="A203" s="211" t="s">
        <v>330</v>
      </c>
      <c r="B203" s="15" t="str">
        <f t="shared" si="16"/>
        <v>DSC HW Wireless Motion</v>
      </c>
      <c r="C203" s="15" t="str">
        <f t="shared" si="17"/>
        <v>Détecteur de mouvement sans fil DSC pour système câblé</v>
      </c>
      <c r="D203" s="15" t="str">
        <f t="shared" si="18"/>
        <v>Sensor</v>
      </c>
      <c r="E203" s="15">
        <f t="shared" si="19"/>
        <v>7.5</v>
      </c>
      <c r="F203" s="15" t="str">
        <f t="shared" si="15"/>
        <v>No</v>
      </c>
    </row>
    <row r="204" spans="1:6" x14ac:dyDescent="0.25">
      <c r="A204" s="211" t="s">
        <v>329</v>
      </c>
      <c r="B204" s="15" t="str">
        <f t="shared" si="16"/>
        <v>wireless Acuity GB</v>
      </c>
      <c r="C204" s="15" t="str">
        <f t="shared" si="17"/>
        <v>Détecteur de bris de verre sans fil Acuity</v>
      </c>
      <c r="D204" s="15" t="str">
        <f t="shared" si="18"/>
        <v>Sensor</v>
      </c>
      <c r="E204" s="15">
        <f t="shared" si="19"/>
        <v>7.5</v>
      </c>
      <c r="F204" s="15" t="str">
        <f t="shared" si="15"/>
        <v>No</v>
      </c>
    </row>
    <row r="205" spans="1:6" x14ac:dyDescent="0.25">
      <c r="A205" s="211" t="s">
        <v>327</v>
      </c>
      <c r="B205" s="15" t="str">
        <f t="shared" si="16"/>
        <v>DSC RFK5501 LCD Keypad with 433RF Receiver</v>
      </c>
      <c r="C205" s="15" t="str">
        <f t="shared" si="17"/>
        <v>Clavier DSC RFK5501 433RF</v>
      </c>
      <c r="D205" s="15" t="str">
        <f t="shared" si="18"/>
        <v>Panel</v>
      </c>
      <c r="E205" s="15">
        <f t="shared" si="19"/>
        <v>30</v>
      </c>
      <c r="F205" s="15" t="str">
        <f t="shared" si="15"/>
        <v>No</v>
      </c>
    </row>
    <row r="206" spans="1:6" x14ac:dyDescent="0.25">
      <c r="A206" s="211" t="s">
        <v>325</v>
      </c>
      <c r="B206" s="15" t="str">
        <f t="shared" si="16"/>
        <v>64Z ALPA wireless keypad</v>
      </c>
      <c r="C206" s="15" t="str">
        <f t="shared" si="17"/>
        <v>Clavier alphanumérique sans fil avec 64 zones</v>
      </c>
      <c r="D206" s="15" t="str">
        <f t="shared" si="18"/>
        <v>Misc</v>
      </c>
      <c r="E206" s="15">
        <f t="shared" si="19"/>
        <v>30</v>
      </c>
      <c r="F206" s="15" t="str">
        <f t="shared" si="15"/>
        <v>No</v>
      </c>
    </row>
    <row r="207" spans="1:6" x14ac:dyDescent="0.25">
      <c r="A207" s="211" t="s">
        <v>323</v>
      </c>
      <c r="B207" s="15" t="str">
        <f t="shared" si="16"/>
        <v>PK5501 picture Icon</v>
      </c>
      <c r="C207" s="15" t="str">
        <f t="shared" si="17"/>
        <v>Clavier avec icônes PK5501</v>
      </c>
      <c r="D207" s="15" t="str">
        <f t="shared" si="18"/>
        <v>Misc</v>
      </c>
      <c r="E207" s="15">
        <f t="shared" si="19"/>
        <v>30</v>
      </c>
      <c r="F207" s="15" t="str">
        <f t="shared" si="15"/>
        <v>No</v>
      </c>
    </row>
    <row r="208" spans="1:6" x14ac:dyDescent="0.25">
      <c r="A208" s="211" t="s">
        <v>321</v>
      </c>
      <c r="B208" s="15" t="str">
        <f t="shared" si="16"/>
        <v>64 z alpha keypad</v>
      </c>
      <c r="C208" s="15" t="str">
        <f t="shared" si="17"/>
        <v>Clavier alphanumérique avec 64 zones</v>
      </c>
      <c r="D208" s="15" t="str">
        <f t="shared" si="18"/>
        <v>Misc</v>
      </c>
      <c r="E208" s="15">
        <f t="shared" si="19"/>
        <v>30</v>
      </c>
      <c r="F208" s="15" t="str">
        <f t="shared" si="15"/>
        <v>No</v>
      </c>
    </row>
    <row r="209" spans="1:6" x14ac:dyDescent="0.25">
      <c r="A209" s="211" t="s">
        <v>276</v>
      </c>
      <c r="B209" s="15" t="str">
        <f t="shared" si="16"/>
        <v>DSC 8 Hardwire zone expander</v>
      </c>
      <c r="C209" s="15" t="str">
        <f t="shared" si="17"/>
        <v>Module d'extension jusqu'à 8 zones DSC</v>
      </c>
      <c r="D209" s="15" t="str">
        <f t="shared" si="18"/>
        <v>Panel</v>
      </c>
      <c r="E209" s="15">
        <f t="shared" si="19"/>
        <v>30</v>
      </c>
      <c r="F209" s="15" t="str">
        <f t="shared" si="15"/>
        <v>No</v>
      </c>
    </row>
    <row r="210" spans="1:6" x14ac:dyDescent="0.25">
      <c r="A210" s="211" t="s">
        <v>303</v>
      </c>
      <c r="B210" s="15" t="str">
        <f t="shared" si="16"/>
        <v>8-64 ZONE CONTROL panel</v>
      </c>
      <c r="C210" s="15" t="str">
        <f t="shared" si="17"/>
        <v>Panneau de contrôle pour 8 à 64 zones</v>
      </c>
      <c r="D210" s="15" t="str">
        <f t="shared" si="18"/>
        <v>Panel</v>
      </c>
      <c r="E210" s="15">
        <f t="shared" si="19"/>
        <v>30</v>
      </c>
      <c r="F210" s="15" t="str">
        <f t="shared" si="15"/>
        <v>No</v>
      </c>
    </row>
    <row r="211" spans="1:6" x14ac:dyDescent="0.25">
      <c r="A211" s="211" t="s">
        <v>319</v>
      </c>
      <c r="B211" s="15" t="str">
        <f t="shared" si="16"/>
        <v>LC100-HW motion-pet immune-55lbs</v>
      </c>
      <c r="C211" s="15" t="str">
        <f t="shared" si="17"/>
        <v>Détecteur de mouvement LC100-HW insensible aux animaux jusqu'à 55 lb pour système câblé</v>
      </c>
      <c r="D211" s="15" t="str">
        <f t="shared" si="18"/>
        <v>Sensor</v>
      </c>
      <c r="E211" s="15">
        <f t="shared" si="19"/>
        <v>7.5</v>
      </c>
      <c r="F211" s="15" t="str">
        <f t="shared" si="15"/>
        <v>No</v>
      </c>
    </row>
    <row r="212" spans="1:6" x14ac:dyDescent="0.25">
      <c r="A212" s="211" t="s">
        <v>317</v>
      </c>
      <c r="B212" s="15" t="str">
        <f t="shared" si="16"/>
        <v>HW smoke-4 wire</v>
      </c>
      <c r="C212" s="15" t="str">
        <f t="shared" si="17"/>
        <v>Détecteur de fumée câblé à 4 fils</v>
      </c>
      <c r="D212" s="15" t="str">
        <f t="shared" si="18"/>
        <v>Sensor</v>
      </c>
      <c r="E212" s="15">
        <f t="shared" si="19"/>
        <v>7.5</v>
      </c>
      <c r="F212" s="15" t="str">
        <f t="shared" si="15"/>
        <v>No</v>
      </c>
    </row>
    <row r="213" spans="1:6" x14ac:dyDescent="0.25">
      <c r="A213" s="211" t="s">
        <v>316</v>
      </c>
      <c r="B213" s="15" t="str">
        <f t="shared" si="16"/>
        <v>2 wire smoke</v>
      </c>
      <c r="C213" s="15" t="str">
        <f t="shared" si="17"/>
        <v>Détecteur de fumée à 2 fils</v>
      </c>
      <c r="D213" s="15" t="str">
        <f t="shared" si="18"/>
        <v>Sensor</v>
      </c>
      <c r="E213" s="15">
        <f t="shared" si="19"/>
        <v>7.5</v>
      </c>
      <c r="F213" s="15" t="str">
        <f t="shared" si="15"/>
        <v>No</v>
      </c>
    </row>
    <row r="214" spans="1:6" x14ac:dyDescent="0.25">
      <c r="A214" s="211" t="s">
        <v>315</v>
      </c>
      <c r="B214" s="15" t="str">
        <f t="shared" si="16"/>
        <v>slim line wireless contact</v>
      </c>
      <c r="C214" s="15" t="str">
        <f t="shared" si="17"/>
        <v>Contact sans fil étroit pour système sans fil</v>
      </c>
      <c r="D214" s="15" t="str">
        <f t="shared" si="18"/>
        <v>Sensor</v>
      </c>
      <c r="E214" s="15">
        <f t="shared" si="19"/>
        <v>7.5</v>
      </c>
      <c r="F214" s="15" t="str">
        <f t="shared" ref="F214:F277" si="20">IF(D214="Bundle",VLOOKUP(A214,masterdata,42,0),"No")</f>
        <v>No</v>
      </c>
    </row>
    <row r="215" spans="1:6" x14ac:dyDescent="0.25">
      <c r="A215" s="211" t="s">
        <v>302</v>
      </c>
      <c r="B215" s="15" t="str">
        <f t="shared" si="16"/>
        <v>Ceiling mount HW GB</v>
      </c>
      <c r="C215" s="15" t="str">
        <f t="shared" si="17"/>
        <v>Détecteur de bris de verre à installer au plafond</v>
      </c>
      <c r="D215" s="15" t="str">
        <f t="shared" si="18"/>
        <v>Sensor</v>
      </c>
      <c r="E215" s="15">
        <f t="shared" si="19"/>
        <v>7.5</v>
      </c>
      <c r="F215" s="15" t="str">
        <f t="shared" si="20"/>
        <v>No</v>
      </c>
    </row>
    <row r="216" spans="1:6" x14ac:dyDescent="0.25">
      <c r="A216" s="211" t="s">
        <v>314</v>
      </c>
      <c r="B216" s="15" t="str">
        <f t="shared" si="16"/>
        <v>ACUITY  HW GB</v>
      </c>
      <c r="C216" s="15" t="str">
        <f t="shared" si="17"/>
        <v>Détecteur de bris de verre câblé Acuity</v>
      </c>
      <c r="D216" s="15" t="str">
        <f t="shared" si="18"/>
        <v>Sensor</v>
      </c>
      <c r="E216" s="15">
        <f t="shared" si="19"/>
        <v>7.5</v>
      </c>
      <c r="F216" s="15" t="str">
        <f t="shared" si="20"/>
        <v>No</v>
      </c>
    </row>
    <row r="217" spans="1:6" x14ac:dyDescent="0.25">
      <c r="A217" s="211" t="s">
        <v>312</v>
      </c>
      <c r="B217" s="15" t="str">
        <f t="shared" si="16"/>
        <v>DSC PowerSeries Control Panel - Large Panel</v>
      </c>
      <c r="C217" s="15" t="str">
        <f t="shared" si="17"/>
        <v>Panneau grande DSC PowerSeries</v>
      </c>
      <c r="D217" s="15" t="str">
        <f t="shared" si="18"/>
        <v>Panel</v>
      </c>
      <c r="E217" s="15">
        <f t="shared" si="19"/>
        <v>30</v>
      </c>
      <c r="F217" s="15" t="str">
        <f t="shared" si="20"/>
        <v>No</v>
      </c>
    </row>
    <row r="218" spans="1:6" x14ac:dyDescent="0.25">
      <c r="A218" s="211" t="s">
        <v>2286</v>
      </c>
      <c r="B218" s="15" t="str">
        <f t="shared" si="16"/>
        <v>6 zone control panel</v>
      </c>
      <c r="C218" s="15" t="str">
        <f t="shared" si="17"/>
        <v>Panneau de contrôle pour 6 zones</v>
      </c>
      <c r="D218" s="15" t="str">
        <f t="shared" si="18"/>
        <v>Panel</v>
      </c>
      <c r="E218" s="15">
        <f t="shared" si="19"/>
        <v>30</v>
      </c>
      <c r="F218" s="15" t="str">
        <f t="shared" si="20"/>
        <v>No</v>
      </c>
    </row>
    <row r="219" spans="1:6" x14ac:dyDescent="0.25">
      <c r="A219" s="211" t="s">
        <v>5241</v>
      </c>
      <c r="B219" s="15" t="str">
        <f t="shared" si="16"/>
        <v>DigiPlus Service Credit Offered by Retention Dept.</v>
      </c>
      <c r="C219" s="15" t="str">
        <f t="shared" si="17"/>
        <v>Crédit sur le service DigiPlus offert par l'équipe Fidélisation</v>
      </c>
      <c r="D219" s="15" t="str">
        <f t="shared" si="18"/>
        <v>Promotion</v>
      </c>
      <c r="E219" s="15">
        <f t="shared" si="19"/>
        <v>0</v>
      </c>
      <c r="F219" s="15" t="str">
        <f t="shared" si="20"/>
        <v>No</v>
      </c>
    </row>
    <row r="220" spans="1:6" x14ac:dyDescent="0.25">
      <c r="A220" s="211" t="s">
        <v>565</v>
      </c>
      <c r="B220" s="15" t="str">
        <f t="shared" si="16"/>
        <v>DigiPlus Service</v>
      </c>
      <c r="C220" s="15" t="str">
        <f t="shared" si="17"/>
        <v>Service DigiPlus</v>
      </c>
      <c r="D220" s="15" t="str">
        <f t="shared" si="18"/>
        <v>Panel</v>
      </c>
      <c r="E220" s="15">
        <f t="shared" si="19"/>
        <v>30</v>
      </c>
      <c r="F220" s="15" t="str">
        <f t="shared" si="20"/>
        <v>No</v>
      </c>
    </row>
    <row r="221" spans="1:6" x14ac:dyDescent="0.25">
      <c r="A221" s="211" t="s">
        <v>563</v>
      </c>
      <c r="B221" s="15" t="str">
        <f t="shared" si="16"/>
        <v>DigiPlus Service</v>
      </c>
      <c r="C221" s="15" t="str">
        <f t="shared" si="17"/>
        <v>Service DigiPlus</v>
      </c>
      <c r="D221" s="15" t="str">
        <f t="shared" si="18"/>
        <v>Panel</v>
      </c>
      <c r="E221" s="15">
        <f t="shared" si="19"/>
        <v>30</v>
      </c>
      <c r="F221" s="15" t="str">
        <f t="shared" si="20"/>
        <v>No</v>
      </c>
    </row>
    <row r="222" spans="1:6" x14ac:dyDescent="0.25">
      <c r="A222" s="211" t="s">
        <v>3239</v>
      </c>
      <c r="B222" s="15" t="str">
        <f t="shared" si="16"/>
        <v>Install Fee Credit Offered by Tech Support</v>
      </c>
      <c r="C222" s="15" t="str">
        <f t="shared" si="17"/>
        <v>Crédit sur les frais d'installation offert par l'équipe Soutien technique</v>
      </c>
      <c r="D222" s="15" t="str">
        <f t="shared" si="18"/>
        <v>Promotion</v>
      </c>
      <c r="E222" s="15">
        <f t="shared" si="19"/>
        <v>0</v>
      </c>
      <c r="F222" s="15" t="str">
        <f t="shared" si="20"/>
        <v>No</v>
      </c>
    </row>
    <row r="223" spans="1:6" x14ac:dyDescent="0.25">
      <c r="A223" s="211" t="s">
        <v>2546</v>
      </c>
      <c r="B223" s="15" t="str">
        <f t="shared" si="16"/>
        <v xml:space="preserve">Discounts offered on additional equipment by installer subject to approval </v>
      </c>
      <c r="C223" s="15" t="str">
        <f t="shared" si="17"/>
        <v>Réduction sur l'équipement (installateur)</v>
      </c>
      <c r="D223" s="15" t="str">
        <f t="shared" si="18"/>
        <v>Promotion</v>
      </c>
      <c r="E223" s="15">
        <f t="shared" si="19"/>
        <v>0</v>
      </c>
      <c r="F223" s="15" t="str">
        <f t="shared" si="20"/>
        <v>No</v>
      </c>
    </row>
    <row r="224" spans="1:6" x14ac:dyDescent="0.25">
      <c r="A224" s="211" t="s">
        <v>5436</v>
      </c>
      <c r="B224" s="15" t="str">
        <f t="shared" si="16"/>
        <v>Equip Discount by Sales Support</v>
      </c>
      <c r="C224" s="15" t="str">
        <f t="shared" si="17"/>
        <v>Rabais sur l'équipement offert par le soutien aux ventes</v>
      </c>
      <c r="D224" s="15" t="str">
        <f t="shared" si="18"/>
        <v>Promotion</v>
      </c>
      <c r="E224" s="15">
        <f t="shared" si="19"/>
        <v>0</v>
      </c>
      <c r="F224" s="15" t="str">
        <f t="shared" si="20"/>
        <v>No</v>
      </c>
    </row>
    <row r="225" spans="1:6" x14ac:dyDescent="0.25">
      <c r="A225" s="211" t="s">
        <v>5437</v>
      </c>
      <c r="B225" s="15" t="str">
        <f t="shared" si="16"/>
        <v>Service Charge Discounted by Retention Dept</v>
      </c>
      <c r="C225" s="15" t="str">
        <f t="shared" si="17"/>
        <v>Rabais sur les frais de service offert par l'équipe Fidélisation</v>
      </c>
      <c r="D225" s="15" t="str">
        <f t="shared" si="18"/>
        <v>Promotion</v>
      </c>
      <c r="E225" s="15">
        <f t="shared" si="19"/>
        <v>0</v>
      </c>
      <c r="F225" s="15" t="str">
        <f t="shared" si="20"/>
        <v>No</v>
      </c>
    </row>
    <row r="226" spans="1:6" x14ac:dyDescent="0.25">
      <c r="A226" s="211" t="s">
        <v>5438</v>
      </c>
      <c r="B226" s="15" t="str">
        <f t="shared" si="16"/>
        <v>Service Charge Discount by Customer Care</v>
      </c>
      <c r="C226" s="15" t="str">
        <f t="shared" si="17"/>
        <v>Rabais sur les frais de service offert par le service à la clientèle</v>
      </c>
      <c r="D226" s="15" t="str">
        <f t="shared" si="18"/>
        <v>Promotion</v>
      </c>
      <c r="E226" s="15">
        <f t="shared" si="19"/>
        <v>0</v>
      </c>
      <c r="F226" s="15" t="str">
        <f t="shared" si="20"/>
        <v>No</v>
      </c>
    </row>
    <row r="227" spans="1:6" x14ac:dyDescent="0.25">
      <c r="A227" s="211" t="s">
        <v>2538</v>
      </c>
      <c r="B227" s="15" t="str">
        <f t="shared" si="16"/>
        <v>Discounts offered on additional equipment by Sales subject to a per rep threshold and an overall budget, or when equipment is swapped (e.g. Motion for smoke detector)</v>
      </c>
      <c r="C227" s="15" t="str">
        <f t="shared" si="17"/>
        <v>Réduction sur l'équipement (équipe Ventes)</v>
      </c>
      <c r="D227" s="15" t="str">
        <f t="shared" si="18"/>
        <v>Promotion</v>
      </c>
      <c r="E227" s="15">
        <f t="shared" si="19"/>
        <v>0</v>
      </c>
      <c r="F227" s="15" t="str">
        <f t="shared" si="20"/>
        <v>No</v>
      </c>
    </row>
    <row r="228" spans="1:6" x14ac:dyDescent="0.25">
      <c r="A228" s="211" t="s">
        <v>3237</v>
      </c>
      <c r="B228" s="15" t="str">
        <f t="shared" si="16"/>
        <v>Install Fee Credit Offered by Sales Dept.</v>
      </c>
      <c r="C228" s="15" t="str">
        <f t="shared" si="17"/>
        <v>Crédit sur les frais d'installation offert par l'équipe Ventes</v>
      </c>
      <c r="D228" s="15" t="str">
        <f t="shared" si="18"/>
        <v>Promotion</v>
      </c>
      <c r="E228" s="15">
        <f t="shared" si="19"/>
        <v>0</v>
      </c>
      <c r="F228" s="15" t="str">
        <f t="shared" si="20"/>
        <v>No</v>
      </c>
    </row>
    <row r="229" spans="1:6" x14ac:dyDescent="0.25">
      <c r="A229" s="211" t="s">
        <v>2560</v>
      </c>
      <c r="B229" s="15" t="str">
        <f t="shared" si="16"/>
        <v xml:space="preserve">Discounts offered on equipment by Retention and Loyalty </v>
      </c>
      <c r="C229" s="15" t="str">
        <f t="shared" si="17"/>
        <v xml:space="preserve">Réduction sur l'équipement (équipe Loyauté) </v>
      </c>
      <c r="D229" s="15" t="str">
        <f t="shared" si="18"/>
        <v>Promotion</v>
      </c>
      <c r="E229" s="15">
        <f t="shared" si="19"/>
        <v>0</v>
      </c>
      <c r="F229" s="15" t="str">
        <f t="shared" si="20"/>
        <v>No</v>
      </c>
    </row>
    <row r="230" spans="1:6" x14ac:dyDescent="0.25">
      <c r="A230" s="211" t="s">
        <v>1869</v>
      </c>
      <c r="B230" s="15" t="str">
        <f t="shared" si="16"/>
        <v xml:space="preserve">Equipment Discount Due To Installer error </v>
      </c>
      <c r="C230" s="15" t="str">
        <f t="shared" si="17"/>
        <v>Remise sur l'équipement en raison d'une erreur de l'installateur</v>
      </c>
      <c r="D230" s="15" t="str">
        <f t="shared" si="18"/>
        <v>Promotion</v>
      </c>
      <c r="E230" s="15">
        <f t="shared" si="19"/>
        <v>0</v>
      </c>
      <c r="F230" s="15" t="str">
        <f t="shared" si="20"/>
        <v>No</v>
      </c>
    </row>
    <row r="231" spans="1:6" x14ac:dyDescent="0.25">
      <c r="A231" s="211" t="s">
        <v>5439</v>
      </c>
      <c r="B231" s="15" t="str">
        <f t="shared" si="16"/>
        <v>Service Charge Waived by Head Office</v>
      </c>
      <c r="C231" s="15" t="str">
        <f t="shared" si="17"/>
        <v>Frais de service supprimés par le siège social</v>
      </c>
      <c r="D231" s="15" t="str">
        <f t="shared" si="18"/>
        <v>Promotion</v>
      </c>
      <c r="E231" s="15">
        <f t="shared" si="19"/>
        <v>0</v>
      </c>
      <c r="F231" s="15" t="str">
        <f t="shared" si="20"/>
        <v>No</v>
      </c>
    </row>
    <row r="232" spans="1:6" x14ac:dyDescent="0.25">
      <c r="A232" s="211" t="s">
        <v>2551</v>
      </c>
      <c r="B232" s="15" t="str">
        <f t="shared" si="16"/>
        <v>Available when an offer is in the market (e.g. $0 flood/smoke/CO offer for Home Show)</v>
      </c>
      <c r="C232" s="15" t="str">
        <f t="shared" si="17"/>
        <v>Offre de réduction sur l'équipement</v>
      </c>
      <c r="D232" s="15" t="str">
        <f t="shared" si="18"/>
        <v>Promotion</v>
      </c>
      <c r="E232" s="15">
        <f t="shared" si="19"/>
        <v>0</v>
      </c>
      <c r="F232" s="15" t="str">
        <f t="shared" si="20"/>
        <v>No</v>
      </c>
    </row>
    <row r="233" spans="1:6" x14ac:dyDescent="0.25">
      <c r="A233" s="211" t="s">
        <v>2750</v>
      </c>
      <c r="B233" s="15" t="str">
        <f t="shared" si="16"/>
        <v>Discount on Service Charge when legacy customer upgrades</v>
      </c>
      <c r="C233" s="15" t="str">
        <f t="shared" si="17"/>
        <v>Crédit sur les frais de service (passage à un service supérieur)</v>
      </c>
      <c r="D233" s="15" t="str">
        <f t="shared" si="18"/>
        <v>Promotion</v>
      </c>
      <c r="E233" s="15">
        <f t="shared" si="19"/>
        <v>0</v>
      </c>
      <c r="F233" s="15" t="str">
        <f t="shared" si="20"/>
        <v>No</v>
      </c>
    </row>
    <row r="234" spans="1:6" x14ac:dyDescent="0.25">
      <c r="A234" s="211" t="s">
        <v>3235</v>
      </c>
      <c r="B234" s="15" t="str">
        <f t="shared" si="16"/>
        <v>Install Fee Credit Offered by Loyalty Department</v>
      </c>
      <c r="C234" s="15" t="str">
        <f t="shared" si="17"/>
        <v>Crédit sur les frais d'installation offert par l'équipe Fidélisation</v>
      </c>
      <c r="D234" s="15" t="str">
        <f t="shared" si="18"/>
        <v>Promotion</v>
      </c>
      <c r="E234" s="15">
        <f t="shared" si="19"/>
        <v>0</v>
      </c>
      <c r="F234" s="15" t="str">
        <f t="shared" si="20"/>
        <v>No</v>
      </c>
    </row>
    <row r="235" spans="1:6" x14ac:dyDescent="0.25">
      <c r="A235" s="211" t="s">
        <v>2642</v>
      </c>
      <c r="B235" s="15" t="str">
        <f t="shared" si="16"/>
        <v xml:space="preserve">Discounts offered on equipment by Collections </v>
      </c>
      <c r="C235" s="15" t="str">
        <f t="shared" si="17"/>
        <v>Réduction sur l'équipement (Service de recouvrement)</v>
      </c>
      <c r="D235" s="15" t="str">
        <f t="shared" si="18"/>
        <v>Promotion</v>
      </c>
      <c r="E235" s="15">
        <f t="shared" si="19"/>
        <v>0</v>
      </c>
      <c r="F235" s="15" t="str">
        <f t="shared" si="20"/>
        <v>No</v>
      </c>
    </row>
    <row r="236" spans="1:6" x14ac:dyDescent="0.25">
      <c r="A236" s="211" t="s">
        <v>3233</v>
      </c>
      <c r="B236" s="15" t="str">
        <f t="shared" si="16"/>
        <v>Install Fee Credit Offered by Customer Care</v>
      </c>
      <c r="C236" s="15" t="str">
        <f t="shared" si="17"/>
        <v>Crédit sur les frais d'installation offert par l'équipe Service à la clientèle</v>
      </c>
      <c r="D236" s="15" t="str">
        <f t="shared" si="18"/>
        <v>Promotion</v>
      </c>
      <c r="E236" s="15">
        <f t="shared" si="19"/>
        <v>0</v>
      </c>
      <c r="F236" s="15" t="str">
        <f t="shared" si="20"/>
        <v>No</v>
      </c>
    </row>
    <row r="237" spans="1:6" x14ac:dyDescent="0.25">
      <c r="A237" s="211" t="s">
        <v>2637</v>
      </c>
      <c r="B237" s="15" t="str">
        <f t="shared" si="16"/>
        <v>Discounts offered on equipment by Customer Care</v>
      </c>
      <c r="C237" s="15" t="str">
        <f t="shared" si="17"/>
        <v>Réduction sur l'équipement (Service à la clientèle)</v>
      </c>
      <c r="D237" s="15" t="str">
        <f t="shared" si="18"/>
        <v>Promotion</v>
      </c>
      <c r="E237" s="15">
        <f t="shared" si="19"/>
        <v>0</v>
      </c>
      <c r="F237" s="15" t="str">
        <f t="shared" si="20"/>
        <v>No</v>
      </c>
    </row>
    <row r="238" spans="1:6" x14ac:dyDescent="0.25">
      <c r="A238" s="211" t="s">
        <v>3231</v>
      </c>
      <c r="B238" s="15" t="str">
        <f t="shared" si="16"/>
        <v>Install Fee Credit Offered by Collection Dept.</v>
      </c>
      <c r="C238" s="15" t="str">
        <f t="shared" si="17"/>
        <v>Crédit sur les frais d'installation offert par l'équipe Recouvrement</v>
      </c>
      <c r="D238" s="15" t="str">
        <f t="shared" si="18"/>
        <v>Promotion</v>
      </c>
      <c r="E238" s="15">
        <f t="shared" si="19"/>
        <v>0</v>
      </c>
      <c r="F238" s="15" t="str">
        <f t="shared" si="20"/>
        <v>No</v>
      </c>
    </row>
    <row r="239" spans="1:6" x14ac:dyDescent="0.25">
      <c r="A239" s="211" t="s">
        <v>1222</v>
      </c>
      <c r="B239" s="15" t="str">
        <f t="shared" si="16"/>
        <v xml:space="preserve">Reinstatement Fee Credit - Customer Care </v>
      </c>
      <c r="C239" s="15" t="str">
        <f t="shared" si="17"/>
        <v>Crédit sur les frais de rétablissement</v>
      </c>
      <c r="D239" s="15" t="str">
        <f t="shared" si="18"/>
        <v>Promotion</v>
      </c>
      <c r="E239" s="15">
        <f t="shared" si="19"/>
        <v>0</v>
      </c>
      <c r="F239" s="15" t="str">
        <f t="shared" si="20"/>
        <v>No</v>
      </c>
    </row>
    <row r="240" spans="1:6" x14ac:dyDescent="0.25">
      <c r="A240" s="211" t="s">
        <v>1219</v>
      </c>
      <c r="B240" s="15" t="str">
        <f t="shared" si="16"/>
        <v xml:space="preserve">Reinstatement Fee Credit - Loyalty </v>
      </c>
      <c r="C240" s="15" t="str">
        <f t="shared" si="17"/>
        <v>Crédit sur les frais de rétablissement (équipe Loyauté)</v>
      </c>
      <c r="D240" s="15" t="str">
        <f t="shared" si="18"/>
        <v>Promotion</v>
      </c>
      <c r="E240" s="15">
        <f t="shared" si="19"/>
        <v>0</v>
      </c>
      <c r="F240" s="15" t="str">
        <f t="shared" si="20"/>
        <v>No</v>
      </c>
    </row>
    <row r="241" spans="1:6" x14ac:dyDescent="0.25">
      <c r="A241" s="211" t="s">
        <v>5242</v>
      </c>
      <c r="B241" s="15" t="str">
        <f t="shared" si="16"/>
        <v>RMR Discount for Contract Dealer - 25%</v>
      </c>
      <c r="C241" s="15" t="str">
        <f t="shared" si="17"/>
        <v>Rabais de 25 % sur les frais mensuels offert par les vendeurs de contrats</v>
      </c>
      <c r="D241" s="15" t="str">
        <f t="shared" si="18"/>
        <v>Promotion</v>
      </c>
      <c r="E241" s="15">
        <f t="shared" si="19"/>
        <v>0</v>
      </c>
      <c r="F241" s="15" t="str">
        <f t="shared" si="20"/>
        <v>No</v>
      </c>
    </row>
    <row r="242" spans="1:6" x14ac:dyDescent="0.25">
      <c r="A242" s="211" t="s">
        <v>579</v>
      </c>
      <c r="B242" s="15" t="str">
        <f t="shared" si="16"/>
        <v>DX Glassbreak</v>
      </c>
      <c r="C242" s="15" t="str">
        <f t="shared" si="17"/>
        <v>Détecteur de bris de verre DX</v>
      </c>
      <c r="D242" s="15" t="str">
        <f t="shared" si="18"/>
        <v>Sensor</v>
      </c>
      <c r="E242" s="15">
        <f t="shared" si="19"/>
        <v>6</v>
      </c>
      <c r="F242" s="15" t="str">
        <f t="shared" si="20"/>
        <v>No</v>
      </c>
    </row>
    <row r="243" spans="1:6" x14ac:dyDescent="0.25">
      <c r="A243" s="211" t="s">
        <v>595</v>
      </c>
      <c r="B243" s="15" t="str">
        <f t="shared" si="16"/>
        <v>Heat Rise Sensor w/FX-31P</v>
      </c>
      <c r="C243" s="15" t="str">
        <f t="shared" si="17"/>
        <v>Détecteur d'augmentation de température avec FX-31P</v>
      </c>
      <c r="D243" s="15" t="str">
        <f t="shared" si="18"/>
        <v>Sensor</v>
      </c>
      <c r="E243" s="15">
        <f t="shared" si="19"/>
        <v>6</v>
      </c>
      <c r="F243" s="15" t="str">
        <f t="shared" si="20"/>
        <v>No</v>
      </c>
    </row>
    <row r="244" spans="1:6" x14ac:dyDescent="0.25">
      <c r="A244" s="211" t="s">
        <v>593</v>
      </c>
      <c r="B244" s="15" t="str">
        <f t="shared" si="16"/>
        <v>Heat Rise Sensor w/FX-31P</v>
      </c>
      <c r="C244" s="15" t="str">
        <f t="shared" si="17"/>
        <v>Détecteur d'augmentation de température avec FX-31P</v>
      </c>
      <c r="D244" s="15" t="str">
        <f t="shared" si="18"/>
        <v>Sensor</v>
      </c>
      <c r="E244" s="15">
        <f t="shared" si="19"/>
        <v>6</v>
      </c>
      <c r="F244" s="15" t="str">
        <f t="shared" si="20"/>
        <v>No</v>
      </c>
    </row>
    <row r="245" spans="1:6" x14ac:dyDescent="0.25">
      <c r="A245" s="211" t="s">
        <v>591</v>
      </c>
      <c r="B245" s="15" t="str">
        <f t="shared" si="16"/>
        <v>Low Temp Sensor w/FX-31P</v>
      </c>
      <c r="C245" s="15" t="str">
        <f t="shared" si="17"/>
        <v>Détecteur de température basse avec FX-31P</v>
      </c>
      <c r="D245" s="15" t="str">
        <f t="shared" si="18"/>
        <v>Sensor</v>
      </c>
      <c r="E245" s="15">
        <f t="shared" si="19"/>
        <v>6</v>
      </c>
      <c r="F245" s="15" t="str">
        <f t="shared" si="20"/>
        <v>No</v>
      </c>
    </row>
    <row r="246" spans="1:6" x14ac:dyDescent="0.25">
      <c r="A246" s="211" t="s">
        <v>589</v>
      </c>
      <c r="B246" s="15" t="str">
        <f t="shared" si="16"/>
        <v>Low Temp Sensor w/FX-31P</v>
      </c>
      <c r="C246" s="15" t="str">
        <f t="shared" si="17"/>
        <v>Détecteur de température basse avec FX-31P</v>
      </c>
      <c r="D246" s="15" t="str">
        <f t="shared" si="18"/>
        <v>Sensor</v>
      </c>
      <c r="E246" s="15">
        <f t="shared" si="19"/>
        <v>6</v>
      </c>
      <c r="F246" s="15" t="str">
        <f t="shared" si="20"/>
        <v>No</v>
      </c>
    </row>
    <row r="247" spans="1:6" x14ac:dyDescent="0.25">
      <c r="A247" s="211" t="s">
        <v>489</v>
      </c>
      <c r="B247" s="15" t="str">
        <f t="shared" si="16"/>
        <v>Pendant (button cell) Battery</v>
      </c>
      <c r="C247" s="15" t="str">
        <f t="shared" si="17"/>
        <v>Pile bouton pour pendentif</v>
      </c>
      <c r="D247" s="15" t="str">
        <f t="shared" si="18"/>
        <v>Misc</v>
      </c>
      <c r="E247" s="15">
        <f t="shared" si="19"/>
        <v>2</v>
      </c>
      <c r="F247" s="15" t="str">
        <f t="shared" si="20"/>
        <v>No</v>
      </c>
    </row>
    <row r="248" spans="1:6" x14ac:dyDescent="0.25">
      <c r="A248" s="211" t="s">
        <v>587</v>
      </c>
      <c r="B248" s="15" t="str">
        <f t="shared" si="16"/>
        <v>Water Detector w/FX-31P</v>
      </c>
      <c r="C248" s="15" t="str">
        <f t="shared" si="17"/>
        <v>Détecteur d'eau avec FX-31P</v>
      </c>
      <c r="D248" s="15" t="str">
        <f t="shared" si="18"/>
        <v>Sensor</v>
      </c>
      <c r="E248" s="15">
        <f t="shared" si="19"/>
        <v>6</v>
      </c>
      <c r="F248" s="15" t="str">
        <f t="shared" si="20"/>
        <v>No</v>
      </c>
    </row>
    <row r="249" spans="1:6" x14ac:dyDescent="0.25">
      <c r="A249" s="211" t="s">
        <v>585</v>
      </c>
      <c r="B249" s="15" t="str">
        <f t="shared" si="16"/>
        <v>CO Detector w/FX-31P</v>
      </c>
      <c r="C249" s="15" t="str">
        <f t="shared" si="17"/>
        <v>Détecteur de monoxyde de carbone avec FX-31P</v>
      </c>
      <c r="D249" s="15" t="str">
        <f t="shared" si="18"/>
        <v>Sensor</v>
      </c>
      <c r="E249" s="15">
        <f t="shared" si="19"/>
        <v>6</v>
      </c>
      <c r="F249" s="15" t="str">
        <f t="shared" si="20"/>
        <v>No</v>
      </c>
    </row>
    <row r="250" spans="1:6" x14ac:dyDescent="0.25">
      <c r="A250" s="211" t="s">
        <v>3075</v>
      </c>
      <c r="B250" s="15" t="str">
        <f t="shared" si="16"/>
        <v>Service Charge Credit (in certain circumstances TBC)</v>
      </c>
      <c r="C250" s="15" t="str">
        <f t="shared" si="17"/>
        <v>Réduction des frais de service</v>
      </c>
      <c r="D250" s="15" t="str">
        <f t="shared" si="18"/>
        <v>Promotion</v>
      </c>
      <c r="E250" s="15">
        <f t="shared" si="19"/>
        <v>0</v>
      </c>
      <c r="F250" s="15" t="str">
        <f t="shared" si="20"/>
        <v>No</v>
      </c>
    </row>
    <row r="251" spans="1:6" x14ac:dyDescent="0.25">
      <c r="A251" s="211" t="s">
        <v>3074</v>
      </c>
      <c r="B251" s="15" t="str">
        <f t="shared" si="16"/>
        <v xml:space="preserve">Service Charge </v>
      </c>
      <c r="C251" s="15" t="str">
        <f t="shared" si="17"/>
        <v xml:space="preserve"> frais de service </v>
      </c>
      <c r="D251" s="15" t="str">
        <f t="shared" si="18"/>
        <v>Promotion</v>
      </c>
      <c r="E251" s="15">
        <f t="shared" si="19"/>
        <v>0</v>
      </c>
      <c r="F251" s="15" t="str">
        <f t="shared" si="20"/>
        <v>No</v>
      </c>
    </row>
    <row r="252" spans="1:6" x14ac:dyDescent="0.25">
      <c r="A252" s="211" t="s">
        <v>487</v>
      </c>
      <c r="B252" s="15" t="str">
        <f t="shared" si="16"/>
        <v>3V Lithium Button Battery</v>
      </c>
      <c r="C252" s="15" t="str">
        <f t="shared" si="17"/>
        <v>Pile bouton au lithium de 3 V</v>
      </c>
      <c r="D252" s="15" t="str">
        <f t="shared" si="18"/>
        <v>Misc</v>
      </c>
      <c r="E252" s="15">
        <f t="shared" si="19"/>
        <v>2</v>
      </c>
      <c r="F252" s="15" t="str">
        <f t="shared" si="20"/>
        <v>No</v>
      </c>
    </row>
    <row r="253" spans="1:6" x14ac:dyDescent="0.25">
      <c r="A253" s="211" t="s">
        <v>485</v>
      </c>
      <c r="B253" s="15" t="str">
        <f t="shared" si="16"/>
        <v>3V Lithium Battery for fall sensor</v>
      </c>
      <c r="C253" s="15" t="str">
        <f t="shared" si="17"/>
        <v>Pile au lithium de 3 V pour détecteur de chute</v>
      </c>
      <c r="D253" s="15" t="str">
        <f t="shared" si="18"/>
        <v>Misc</v>
      </c>
      <c r="E253" s="15">
        <f t="shared" si="19"/>
        <v>2</v>
      </c>
      <c r="F253" s="15" t="str">
        <f t="shared" si="20"/>
        <v>No</v>
      </c>
    </row>
    <row r="254" spans="1:6" x14ac:dyDescent="0.25">
      <c r="A254" s="211" t="s">
        <v>483</v>
      </c>
      <c r="B254" s="15" t="str">
        <f t="shared" si="16"/>
        <v>Glass Break Battery</v>
      </c>
      <c r="C254" s="15" t="str">
        <f t="shared" si="17"/>
        <v>Pile pour détecteur de bris de verre</v>
      </c>
      <c r="D254" s="15" t="str">
        <f t="shared" si="18"/>
        <v>Misc</v>
      </c>
      <c r="E254" s="15">
        <f t="shared" si="19"/>
        <v>2</v>
      </c>
      <c r="F254" s="15" t="str">
        <f t="shared" si="20"/>
        <v>No</v>
      </c>
    </row>
    <row r="255" spans="1:6" x14ac:dyDescent="0.25">
      <c r="A255" s="211" t="s">
        <v>462</v>
      </c>
      <c r="B255" s="15" t="str">
        <f t="shared" si="16"/>
        <v>CR2025 Lithium 3V battery</v>
      </c>
      <c r="C255" s="15" t="str">
        <f t="shared" si="17"/>
        <v>Pile au lithium 3 V CR2025</v>
      </c>
      <c r="D255" s="15" t="str">
        <f t="shared" si="18"/>
        <v>Misc</v>
      </c>
      <c r="E255" s="15">
        <f t="shared" si="19"/>
        <v>2</v>
      </c>
      <c r="F255" s="15" t="str">
        <f t="shared" si="20"/>
        <v>No</v>
      </c>
    </row>
    <row r="256" spans="1:6" x14ac:dyDescent="0.25">
      <c r="A256" s="211" t="s">
        <v>3188</v>
      </c>
      <c r="B256" s="15" t="str">
        <f t="shared" si="16"/>
        <v>Panic Button</v>
      </c>
      <c r="C256" s="15" t="str">
        <f t="shared" si="17"/>
        <v>Bouton d’urgence</v>
      </c>
      <c r="D256" s="15" t="str">
        <f t="shared" si="18"/>
        <v>Sensor</v>
      </c>
      <c r="E256" s="15">
        <f t="shared" si="19"/>
        <v>7.5</v>
      </c>
      <c r="F256" s="15" t="str">
        <f t="shared" si="20"/>
        <v>No</v>
      </c>
    </row>
    <row r="257" spans="1:6" x14ac:dyDescent="0.25">
      <c r="A257" s="211" t="s">
        <v>481</v>
      </c>
      <c r="B257" s="15" t="str">
        <f t="shared" si="16"/>
        <v>Lithium Smoke Detector Battery</v>
      </c>
      <c r="C257" s="15" t="str">
        <f t="shared" si="17"/>
        <v>Pile au lithium pour détecteur de fumée</v>
      </c>
      <c r="D257" s="15" t="str">
        <f t="shared" si="18"/>
        <v>Misc</v>
      </c>
      <c r="E257" s="15">
        <f t="shared" si="19"/>
        <v>2</v>
      </c>
      <c r="F257" s="15" t="str">
        <f t="shared" si="20"/>
        <v>No</v>
      </c>
    </row>
    <row r="258" spans="1:6" x14ac:dyDescent="0.25">
      <c r="A258" s="211" t="s">
        <v>3381</v>
      </c>
      <c r="B258" s="15" t="str">
        <f t="shared" ref="B258:B321" si="21">VLOOKUP($A258,masterdata,12,0)</f>
        <v>Customer-Provided Temperature Sensor</v>
      </c>
      <c r="C258" s="15" t="str">
        <f t="shared" ref="C258:C321" si="22">VLOOKUP($A258,masterdata,13,0)</f>
        <v>Capteur de température fourni par le client</v>
      </c>
      <c r="D258" s="15" t="str">
        <f t="shared" ref="D258:D321" si="23">VLOOKUP($A258,masterdata,31,0)</f>
        <v>Sensor</v>
      </c>
      <c r="E258" s="15">
        <f t="shared" ref="E258:E321" si="24">VLOOKUP($A258,masterdata,7,0)</f>
        <v>2</v>
      </c>
      <c r="F258" s="15" t="str">
        <f t="shared" si="20"/>
        <v>No</v>
      </c>
    </row>
    <row r="259" spans="1:6" x14ac:dyDescent="0.25">
      <c r="A259" s="211" t="s">
        <v>3367</v>
      </c>
      <c r="B259" s="15" t="str">
        <f t="shared" si="21"/>
        <v>Customer-Provided Smoke Detector</v>
      </c>
      <c r="C259" s="15" t="str">
        <f t="shared" si="22"/>
        <v>Détecteur de fumée fourni par le client</v>
      </c>
      <c r="D259" s="15" t="str">
        <f t="shared" si="23"/>
        <v>Sensor</v>
      </c>
      <c r="E259" s="15">
        <f t="shared" si="24"/>
        <v>2</v>
      </c>
      <c r="F259" s="15" t="str">
        <f t="shared" si="20"/>
        <v>No</v>
      </c>
    </row>
    <row r="260" spans="1:6" x14ac:dyDescent="0.25">
      <c r="A260" s="211" t="s">
        <v>3371</v>
      </c>
      <c r="B260" s="15" t="str">
        <f t="shared" si="21"/>
        <v>Customer-Provided Panic Button</v>
      </c>
      <c r="C260" s="15" t="str">
        <f t="shared" si="22"/>
        <v>Bouton d'urgence fourni par le client</v>
      </c>
      <c r="D260" s="15" t="str">
        <f t="shared" si="23"/>
        <v>Sensor</v>
      </c>
      <c r="E260" s="15">
        <f t="shared" si="24"/>
        <v>2</v>
      </c>
      <c r="F260" s="15" t="str">
        <f t="shared" si="20"/>
        <v>No</v>
      </c>
    </row>
    <row r="261" spans="1:6" x14ac:dyDescent="0.25">
      <c r="A261" s="211" t="s">
        <v>3366</v>
      </c>
      <c r="B261" s="15" t="str">
        <f t="shared" si="21"/>
        <v>Customer-Provided Motion Sensor</v>
      </c>
      <c r="C261" s="15" t="str">
        <f t="shared" si="22"/>
        <v>Détecteur de mouvement fourni par le client</v>
      </c>
      <c r="D261" s="15" t="str">
        <f t="shared" si="23"/>
        <v>Sensor</v>
      </c>
      <c r="E261" s="15">
        <f t="shared" si="24"/>
        <v>2</v>
      </c>
      <c r="F261" s="15" t="str">
        <f t="shared" si="20"/>
        <v>No</v>
      </c>
    </row>
    <row r="262" spans="1:6" x14ac:dyDescent="0.25">
      <c r="A262" s="211" t="s">
        <v>3370</v>
      </c>
      <c r="B262" s="15" t="str">
        <f t="shared" si="21"/>
        <v>Customer-Provided Flood Sensor</v>
      </c>
      <c r="C262" s="15" t="str">
        <f t="shared" si="22"/>
        <v>Détecteur d'inondation fourni par le client</v>
      </c>
      <c r="D262" s="15" t="str">
        <f t="shared" si="23"/>
        <v>Sensor</v>
      </c>
      <c r="E262" s="15">
        <f t="shared" si="24"/>
        <v>2</v>
      </c>
      <c r="F262" s="15" t="str">
        <f t="shared" si="20"/>
        <v>No</v>
      </c>
    </row>
    <row r="263" spans="1:6" x14ac:dyDescent="0.25">
      <c r="A263" s="211" t="s">
        <v>3369</v>
      </c>
      <c r="B263" s="15" t="str">
        <f t="shared" si="21"/>
        <v>Customer-Provided Glass Break Sensor</v>
      </c>
      <c r="C263" s="15" t="str">
        <f t="shared" si="22"/>
        <v>Détecteur de bris de vitre fourni par le client</v>
      </c>
      <c r="D263" s="15" t="str">
        <f t="shared" si="23"/>
        <v>Sensor</v>
      </c>
      <c r="E263" s="15">
        <f t="shared" si="24"/>
        <v>2</v>
      </c>
      <c r="F263" s="15" t="str">
        <f t="shared" si="20"/>
        <v>No</v>
      </c>
    </row>
    <row r="264" spans="1:6" x14ac:dyDescent="0.25">
      <c r="A264" s="211" t="s">
        <v>3372</v>
      </c>
      <c r="B264" s="15" t="str">
        <f t="shared" si="21"/>
        <v>Customer-Provided Keyfob</v>
      </c>
      <c r="C264" s="15" t="str">
        <f t="shared" si="22"/>
        <v>Porte-clés fourni par le client</v>
      </c>
      <c r="D264" s="15" t="str">
        <f t="shared" si="23"/>
        <v>Sensor</v>
      </c>
      <c r="E264" s="15">
        <f t="shared" si="24"/>
        <v>2</v>
      </c>
      <c r="F264" s="15" t="str">
        <f t="shared" si="20"/>
        <v>No</v>
      </c>
    </row>
    <row r="265" spans="1:6" x14ac:dyDescent="0.25">
      <c r="A265" s="211" t="s">
        <v>3365</v>
      </c>
      <c r="B265" s="15" t="str">
        <f t="shared" si="21"/>
        <v>Customer-Provided Door/Window Contact</v>
      </c>
      <c r="C265" s="15" t="str">
        <f t="shared" si="22"/>
        <v>Contact de porte ou fenêtre fourni par le client</v>
      </c>
      <c r="D265" s="15" t="str">
        <f t="shared" si="23"/>
        <v>Sensor</v>
      </c>
      <c r="E265" s="15">
        <f t="shared" si="24"/>
        <v>2</v>
      </c>
      <c r="F265" s="15" t="str">
        <f t="shared" si="20"/>
        <v>No</v>
      </c>
    </row>
    <row r="266" spans="1:6" x14ac:dyDescent="0.25">
      <c r="A266" s="211" t="s">
        <v>3368</v>
      </c>
      <c r="B266" s="15" t="str">
        <f t="shared" si="21"/>
        <v>Customer-Provided CO Detector</v>
      </c>
      <c r="C266" s="15" t="str">
        <f t="shared" si="22"/>
        <v>Détecteur de monoxyde de carbone fourni par le client</v>
      </c>
      <c r="D266" s="15" t="str">
        <f t="shared" si="23"/>
        <v>Sensor</v>
      </c>
      <c r="E266" s="15">
        <f t="shared" si="24"/>
        <v>2</v>
      </c>
      <c r="F266" s="15" t="str">
        <f t="shared" si="20"/>
        <v>No</v>
      </c>
    </row>
    <row r="267" spans="1:6" x14ac:dyDescent="0.25">
      <c r="A267" s="211" t="s">
        <v>3382</v>
      </c>
      <c r="B267" s="15" t="str">
        <f t="shared" si="21"/>
        <v>Customer-Provided Keyfob</v>
      </c>
      <c r="C267" s="15" t="str">
        <f t="shared" si="22"/>
        <v>Détecteur de gel fourni par le client</v>
      </c>
      <c r="D267" s="15" t="str">
        <f t="shared" si="23"/>
        <v>Sensor</v>
      </c>
      <c r="E267" s="15">
        <f t="shared" si="24"/>
        <v>2</v>
      </c>
      <c r="F267" s="15" t="str">
        <f t="shared" si="20"/>
        <v>No</v>
      </c>
    </row>
    <row r="268" spans="1:6" x14ac:dyDescent="0.25">
      <c r="A268" s="211" t="s">
        <v>3223</v>
      </c>
      <c r="B268" s="15" t="str">
        <f t="shared" si="21"/>
        <v>Monitoring Credits offered</v>
      </c>
      <c r="C268" s="15" t="str">
        <f t="shared" si="22"/>
        <v>Surveillance des crédits offerts</v>
      </c>
      <c r="D268" s="15" t="str">
        <f t="shared" si="23"/>
        <v>Promotion</v>
      </c>
      <c r="E268" s="15">
        <f t="shared" si="24"/>
        <v>0</v>
      </c>
      <c r="F268" s="15" t="str">
        <f t="shared" si="20"/>
        <v>No</v>
      </c>
    </row>
    <row r="269" spans="1:6" x14ac:dyDescent="0.25">
      <c r="A269" s="211" t="s">
        <v>2578</v>
      </c>
      <c r="B269" s="15" t="str">
        <f t="shared" si="21"/>
        <v xml:space="preserve">10% discount offered on Better bundle RMR by Retention and Loyalty </v>
      </c>
      <c r="C269" s="15" t="str">
        <f t="shared" si="22"/>
        <v>Réduction de 10 % - forfait Mieux</v>
      </c>
      <c r="D269" s="15" t="str">
        <f t="shared" si="23"/>
        <v>Promotion</v>
      </c>
      <c r="E269" s="15">
        <f t="shared" si="24"/>
        <v>0</v>
      </c>
      <c r="F269" s="15" t="str">
        <f t="shared" si="20"/>
        <v>No</v>
      </c>
    </row>
    <row r="270" spans="1:6" x14ac:dyDescent="0.25">
      <c r="A270" s="211" t="s">
        <v>2574</v>
      </c>
      <c r="B270" s="15" t="str">
        <f t="shared" si="21"/>
        <v xml:space="preserve">10% discount offered on Good bundle RMR by Retention and Loyalty </v>
      </c>
      <c r="C270" s="15" t="str">
        <f t="shared" si="22"/>
        <v>Réduction de 10 % - forfait Bon</v>
      </c>
      <c r="D270" s="15" t="str">
        <f t="shared" si="23"/>
        <v>Promotion</v>
      </c>
      <c r="E270" s="15">
        <f t="shared" si="24"/>
        <v>0</v>
      </c>
      <c r="F270" s="15" t="str">
        <f t="shared" si="20"/>
        <v>No</v>
      </c>
    </row>
    <row r="271" spans="1:6" x14ac:dyDescent="0.25">
      <c r="A271" s="211" t="s">
        <v>5283</v>
      </c>
      <c r="B271" s="15" t="str">
        <f t="shared" si="21"/>
        <v xml:space="preserve">10% discount offered on Best bundle RMR by Retention and Loyalty </v>
      </c>
      <c r="C271" s="15" t="str">
        <f t="shared" si="22"/>
        <v>Réduction de 10 % - forfait Meilleur</v>
      </c>
      <c r="D271" s="15" t="str">
        <f t="shared" si="23"/>
        <v>Promotion</v>
      </c>
      <c r="E271" s="15">
        <f t="shared" si="24"/>
        <v>0</v>
      </c>
      <c r="F271" s="15" t="str">
        <f t="shared" si="20"/>
        <v>No</v>
      </c>
    </row>
    <row r="272" spans="1:6" x14ac:dyDescent="0.25">
      <c r="A272" s="211" t="s">
        <v>612</v>
      </c>
      <c r="B272" s="15" t="str">
        <f t="shared" si="21"/>
        <v>EVS AC Adaptor</v>
      </c>
      <c r="C272" s="15" t="str">
        <f t="shared" si="22"/>
        <v>Adaptateur CA pour équipement EVS</v>
      </c>
      <c r="D272" s="15" t="str">
        <f t="shared" si="23"/>
        <v>Misc</v>
      </c>
      <c r="E272" s="15">
        <f t="shared" si="24"/>
        <v>6</v>
      </c>
      <c r="F272" s="15" t="str">
        <f t="shared" si="20"/>
        <v>No</v>
      </c>
    </row>
    <row r="273" spans="1:6" x14ac:dyDescent="0.25">
      <c r="A273" s="211" t="s">
        <v>243</v>
      </c>
      <c r="B273" s="15" t="str">
        <f t="shared" si="21"/>
        <v>Hardwire Battery</v>
      </c>
      <c r="C273" s="15" t="str">
        <f t="shared" si="22"/>
        <v>Pile pour système câblé</v>
      </c>
      <c r="D273" s="15" t="str">
        <f t="shared" si="23"/>
        <v>Misc</v>
      </c>
      <c r="E273" s="15">
        <f t="shared" si="24"/>
        <v>2</v>
      </c>
      <c r="F273" s="15" t="str">
        <f t="shared" si="20"/>
        <v>No</v>
      </c>
    </row>
    <row r="274" spans="1:6" x14ac:dyDescent="0.25">
      <c r="A274" s="211" t="s">
        <v>581</v>
      </c>
      <c r="B274" s="15" t="str">
        <f t="shared" si="21"/>
        <v>Carbon Monoxide Detector DXS-80</v>
      </c>
      <c r="C274" s="15" t="str">
        <f t="shared" si="22"/>
        <v>Détecteur de monoxyde de carbone DXS-80</v>
      </c>
      <c r="D274" s="15" t="str">
        <f t="shared" si="23"/>
        <v>Sensor</v>
      </c>
      <c r="E274" s="15">
        <f t="shared" si="24"/>
        <v>6</v>
      </c>
      <c r="F274" s="15" t="str">
        <f t="shared" si="20"/>
        <v>No</v>
      </c>
    </row>
    <row r="275" spans="1:6" x14ac:dyDescent="0.25">
      <c r="A275" s="211" t="s">
        <v>3461</v>
      </c>
      <c r="B275" s="15" t="str">
        <f t="shared" si="21"/>
        <v>Indoor/Outdoor Video Camera (Dome)</v>
      </c>
      <c r="C275" s="15" t="str">
        <f t="shared" si="22"/>
        <v>Caméra intérieure/extérieure (dôme)</v>
      </c>
      <c r="D275" s="15" t="str">
        <f t="shared" si="23"/>
        <v>Misc</v>
      </c>
      <c r="E275" s="15">
        <f t="shared" si="24"/>
        <v>60</v>
      </c>
      <c r="F275" s="15" t="str">
        <f t="shared" si="20"/>
        <v>No</v>
      </c>
    </row>
    <row r="276" spans="1:6" x14ac:dyDescent="0.25">
      <c r="A276" s="211" t="s">
        <v>3462</v>
      </c>
      <c r="B276" s="15" t="str">
        <f t="shared" si="21"/>
        <v>Indoor/Outdoor Video Camera</v>
      </c>
      <c r="C276" s="15" t="str">
        <f t="shared" si="22"/>
        <v>Caméra intérieure/extérieure</v>
      </c>
      <c r="D276" s="15" t="str">
        <f t="shared" si="23"/>
        <v>Misc</v>
      </c>
      <c r="E276" s="15">
        <f t="shared" si="24"/>
        <v>60</v>
      </c>
      <c r="F276" s="15" t="str">
        <f t="shared" si="20"/>
        <v>No</v>
      </c>
    </row>
    <row r="277" spans="1:6" x14ac:dyDescent="0.25">
      <c r="A277" s="211" t="s">
        <v>3458</v>
      </c>
      <c r="B277" s="15" t="str">
        <f t="shared" si="21"/>
        <v>Video Doorbell (Bronze)</v>
      </c>
      <c r="C277" s="15" t="str">
        <f t="shared" si="22"/>
        <v>Sonnette vidéo (bronze)</v>
      </c>
      <c r="D277" s="15" t="str">
        <f t="shared" si="23"/>
        <v>Misc</v>
      </c>
      <c r="E277" s="15">
        <f t="shared" si="24"/>
        <v>30</v>
      </c>
      <c r="F277" s="15" t="str">
        <f t="shared" si="20"/>
        <v>No</v>
      </c>
    </row>
    <row r="278" spans="1:6" x14ac:dyDescent="0.25">
      <c r="A278" s="211" t="s">
        <v>3459</v>
      </c>
      <c r="B278" s="15" t="str">
        <f t="shared" si="21"/>
        <v>Outdoor Camera</v>
      </c>
      <c r="C278" s="15" t="str">
        <f t="shared" si="22"/>
        <v>Caméra extérieure</v>
      </c>
      <c r="D278" s="15" t="str">
        <f t="shared" si="23"/>
        <v>Misc</v>
      </c>
      <c r="E278" s="15">
        <f t="shared" si="24"/>
        <v>60</v>
      </c>
      <c r="F278" s="15" t="str">
        <f t="shared" ref="F278:F341" si="25">IF(D278="Bundle",VLOOKUP(A278,masterdata,42,0),"No")</f>
        <v>No</v>
      </c>
    </row>
    <row r="279" spans="1:6" x14ac:dyDescent="0.25">
      <c r="A279" s="211" t="s">
        <v>3562</v>
      </c>
      <c r="B279" s="15" t="str">
        <f t="shared" si="21"/>
        <v>Indoor Video Camera</v>
      </c>
      <c r="C279" s="15" t="str">
        <f t="shared" si="22"/>
        <v>Caméra intérieure</v>
      </c>
      <c r="D279" s="15" t="str">
        <f t="shared" si="23"/>
        <v>Misc</v>
      </c>
      <c r="E279" s="15">
        <f t="shared" si="24"/>
        <v>30</v>
      </c>
      <c r="F279" s="15" t="str">
        <f t="shared" si="25"/>
        <v>No</v>
      </c>
    </row>
    <row r="280" spans="1:6" x14ac:dyDescent="0.25">
      <c r="A280" s="211" t="s">
        <v>3457</v>
      </c>
      <c r="B280" s="15" t="str">
        <f t="shared" si="21"/>
        <v>Video Doorbell (Silver)</v>
      </c>
      <c r="C280" s="15" t="str">
        <f t="shared" si="22"/>
        <v>Sonnette vidéo (argent)</v>
      </c>
      <c r="D280" s="15" t="str">
        <f t="shared" si="23"/>
        <v>Misc</v>
      </c>
      <c r="E280" s="15">
        <f t="shared" si="24"/>
        <v>30</v>
      </c>
      <c r="F280" s="15" t="str">
        <f t="shared" si="25"/>
        <v>No</v>
      </c>
    </row>
    <row r="281" spans="1:6" x14ac:dyDescent="0.25">
      <c r="A281" s="211" t="s">
        <v>3186</v>
      </c>
      <c r="B281" s="15" t="str">
        <f t="shared" si="21"/>
        <v>110MM Camera Box</v>
      </c>
      <c r="C281" s="15" t="str">
        <f t="shared" si="22"/>
        <v>Boîtier de caméra de 110 mm</v>
      </c>
      <c r="D281" s="15" t="str">
        <f t="shared" si="23"/>
        <v>Misc</v>
      </c>
      <c r="E281" s="15">
        <f t="shared" si="24"/>
        <v>0</v>
      </c>
      <c r="F281" s="15" t="str">
        <f t="shared" si="25"/>
        <v>No</v>
      </c>
    </row>
    <row r="282" spans="1:6" x14ac:dyDescent="0.25">
      <c r="A282" s="211" t="s">
        <v>476</v>
      </c>
      <c r="B282" s="15" t="str">
        <f t="shared" si="21"/>
        <v>AAA Alkaline Battery</v>
      </c>
      <c r="C282" s="15" t="str">
        <f t="shared" si="22"/>
        <v>Pile alcaline AAA</v>
      </c>
      <c r="D282" s="15" t="str">
        <f t="shared" si="23"/>
        <v>Misc</v>
      </c>
      <c r="E282" s="15">
        <f t="shared" si="24"/>
        <v>2</v>
      </c>
      <c r="F282" s="15" t="str">
        <f t="shared" si="25"/>
        <v>No</v>
      </c>
    </row>
    <row r="283" spans="1:6" x14ac:dyDescent="0.25">
      <c r="A283" s="211" t="s">
        <v>474</v>
      </c>
      <c r="B283" s="15" t="str">
        <f t="shared" si="21"/>
        <v>9V Lithium Battery</v>
      </c>
      <c r="C283" s="15" t="str">
        <f t="shared" si="22"/>
        <v>Pile au lithium de 9 V</v>
      </c>
      <c r="D283" s="15" t="str">
        <f t="shared" si="23"/>
        <v>Misc</v>
      </c>
      <c r="E283" s="15">
        <f t="shared" si="24"/>
        <v>2</v>
      </c>
      <c r="F283" s="15" t="str">
        <f t="shared" si="25"/>
        <v>No</v>
      </c>
    </row>
    <row r="284" spans="1:6" x14ac:dyDescent="0.25">
      <c r="A284" s="211" t="s">
        <v>472</v>
      </c>
      <c r="B284" s="15" t="str">
        <f t="shared" si="21"/>
        <v>9V Alkaline Battery</v>
      </c>
      <c r="C284" s="15" t="str">
        <f t="shared" si="22"/>
        <v>Pile alcaline de 9 V</v>
      </c>
      <c r="D284" s="15" t="str">
        <f t="shared" si="23"/>
        <v>Misc</v>
      </c>
      <c r="E284" s="15">
        <f t="shared" si="24"/>
        <v>2</v>
      </c>
      <c r="F284" s="15" t="str">
        <f t="shared" si="25"/>
        <v>No</v>
      </c>
    </row>
    <row r="285" spans="1:6" x14ac:dyDescent="0.25">
      <c r="A285" s="211" t="s">
        <v>577</v>
      </c>
      <c r="B285" s="15" t="str">
        <f t="shared" si="21"/>
        <v>DX Smoke</v>
      </c>
      <c r="C285" s="15" t="str">
        <f t="shared" si="22"/>
        <v>Détecteur de fumée DX</v>
      </c>
      <c r="D285" s="15" t="str">
        <f t="shared" si="23"/>
        <v>Sensor</v>
      </c>
      <c r="E285" s="15">
        <f t="shared" si="24"/>
        <v>6</v>
      </c>
      <c r="F285" s="15" t="str">
        <f t="shared" si="25"/>
        <v>No</v>
      </c>
    </row>
    <row r="286" spans="1:6" x14ac:dyDescent="0.25">
      <c r="A286" s="211" t="s">
        <v>575</v>
      </c>
      <c r="B286" s="15" t="str">
        <f t="shared" si="21"/>
        <v>Motion Sensor</v>
      </c>
      <c r="C286" s="15" t="str">
        <f t="shared" si="22"/>
        <v>Détecteur de mouvement</v>
      </c>
      <c r="D286" s="15" t="str">
        <f t="shared" si="23"/>
        <v>Sensor</v>
      </c>
      <c r="E286" s="15">
        <f t="shared" si="24"/>
        <v>6</v>
      </c>
      <c r="F286" s="15" t="str">
        <f t="shared" si="25"/>
        <v>No</v>
      </c>
    </row>
    <row r="287" spans="1:6" x14ac:dyDescent="0.25">
      <c r="A287" s="211" t="s">
        <v>569</v>
      </c>
      <c r="B287" s="15" t="str">
        <f t="shared" si="21"/>
        <v>DX Key Fob</v>
      </c>
      <c r="C287" s="15" t="str">
        <f t="shared" si="22"/>
        <v>Porte-clés DX</v>
      </c>
      <c r="D287" s="15" t="str">
        <f t="shared" si="23"/>
        <v>Sensor</v>
      </c>
      <c r="E287" s="15">
        <f t="shared" si="24"/>
        <v>6</v>
      </c>
      <c r="F287" s="15" t="str">
        <f t="shared" si="25"/>
        <v>No</v>
      </c>
    </row>
    <row r="288" spans="1:6" x14ac:dyDescent="0.25">
      <c r="A288" s="211" t="s">
        <v>928</v>
      </c>
      <c r="B288" s="15" t="str">
        <f t="shared" si="21"/>
        <v>DX Panic</v>
      </c>
      <c r="C288" s="15" t="str">
        <f t="shared" si="22"/>
        <v>Bouton d'alarme DX</v>
      </c>
      <c r="D288" s="15" t="str">
        <f t="shared" si="23"/>
        <v>Sensor</v>
      </c>
      <c r="E288" s="15">
        <f t="shared" si="24"/>
        <v>6</v>
      </c>
      <c r="F288" s="15" t="str">
        <f t="shared" si="25"/>
        <v>No</v>
      </c>
    </row>
    <row r="289" spans="1:6" x14ac:dyDescent="0.25">
      <c r="A289" s="211" t="s">
        <v>573</v>
      </c>
      <c r="B289" s="15" t="str">
        <f t="shared" si="21"/>
        <v>Door/Window Sensor</v>
      </c>
      <c r="C289" s="15" t="str">
        <f t="shared" si="22"/>
        <v>Détecteur de porte et fenêtre</v>
      </c>
      <c r="D289" s="15" t="str">
        <f t="shared" si="23"/>
        <v>Sensor</v>
      </c>
      <c r="E289" s="15">
        <f t="shared" si="24"/>
        <v>6</v>
      </c>
      <c r="F289" s="15" t="str">
        <f t="shared" si="25"/>
        <v>No</v>
      </c>
    </row>
    <row r="290" spans="1:6" x14ac:dyDescent="0.25">
      <c r="A290" s="211" t="s">
        <v>470</v>
      </c>
      <c r="B290" s="15" t="str">
        <f t="shared" si="21"/>
        <v>3.6V AA Lithium Battery</v>
      </c>
      <c r="C290" s="15" t="str">
        <f t="shared" si="22"/>
        <v>Pile au lithium AA de 3,6 V</v>
      </c>
      <c r="D290" s="15" t="str">
        <f t="shared" si="23"/>
        <v>Misc</v>
      </c>
      <c r="E290" s="15">
        <f t="shared" si="24"/>
        <v>2</v>
      </c>
      <c r="F290" s="15" t="str">
        <f t="shared" si="25"/>
        <v>No</v>
      </c>
    </row>
    <row r="291" spans="1:6" x14ac:dyDescent="0.25">
      <c r="A291" s="211" t="s">
        <v>468</v>
      </c>
      <c r="B291" s="15" t="str">
        <f t="shared" si="21"/>
        <v>AVS Backup Battery</v>
      </c>
      <c r="C291" s="15" t="str">
        <f t="shared" si="22"/>
        <v>Pile de secours d'AVS</v>
      </c>
      <c r="D291" s="15" t="str">
        <f t="shared" si="23"/>
        <v>Misc</v>
      </c>
      <c r="E291" s="15">
        <f t="shared" si="24"/>
        <v>2</v>
      </c>
      <c r="F291" s="15" t="str">
        <f t="shared" si="25"/>
        <v>No</v>
      </c>
    </row>
    <row r="292" spans="1:6" x14ac:dyDescent="0.25">
      <c r="A292" s="211" t="s">
        <v>571</v>
      </c>
      <c r="B292" s="15" t="str">
        <f t="shared" si="21"/>
        <v>Keypad</v>
      </c>
      <c r="C292" s="15" t="str">
        <f t="shared" si="22"/>
        <v>Clavier</v>
      </c>
      <c r="D292" s="15" t="str">
        <f t="shared" si="23"/>
        <v>Sensor</v>
      </c>
      <c r="E292" s="15">
        <f t="shared" si="24"/>
        <v>6</v>
      </c>
      <c r="F292" s="15" t="str">
        <f t="shared" si="25"/>
        <v>No</v>
      </c>
    </row>
    <row r="293" spans="1:6" x14ac:dyDescent="0.25">
      <c r="A293" s="211" t="s">
        <v>466</v>
      </c>
      <c r="B293" s="15" t="str">
        <f t="shared" si="21"/>
        <v>1/2 AA Lithium Battery</v>
      </c>
      <c r="C293" s="15" t="str">
        <f t="shared" si="22"/>
        <v>Pile au lithium ½ AA</v>
      </c>
      <c r="D293" s="15" t="str">
        <f t="shared" si="23"/>
        <v>Misc</v>
      </c>
      <c r="E293" s="15">
        <f t="shared" si="24"/>
        <v>2</v>
      </c>
      <c r="F293" s="15" t="str">
        <f t="shared" si="25"/>
        <v>No</v>
      </c>
    </row>
    <row r="294" spans="1:6" x14ac:dyDescent="0.25">
      <c r="A294" s="211" t="s">
        <v>3391</v>
      </c>
      <c r="B294" s="15" t="str">
        <f t="shared" si="21"/>
        <v>Indoor/Outdoor Video Camera (Dome)</v>
      </c>
      <c r="C294" s="15" t="str">
        <f t="shared" si="22"/>
        <v>Caméra intérieure/extérieure (dôme)</v>
      </c>
      <c r="D294" s="15" t="str">
        <f t="shared" si="23"/>
        <v>Automation</v>
      </c>
      <c r="E294" s="15">
        <f t="shared" si="24"/>
        <v>60</v>
      </c>
      <c r="F294" s="15" t="str">
        <f t="shared" si="25"/>
        <v>No</v>
      </c>
    </row>
    <row r="295" spans="1:6" x14ac:dyDescent="0.25">
      <c r="A295" s="211" t="s">
        <v>3392</v>
      </c>
      <c r="B295" s="15" t="str">
        <f t="shared" si="21"/>
        <v>Indoor/Outdoor Video Camera</v>
      </c>
      <c r="C295" s="15" t="str">
        <f t="shared" si="22"/>
        <v>Caméra intérieure/extérieure</v>
      </c>
      <c r="D295" s="15" t="str">
        <f t="shared" si="23"/>
        <v>Automation</v>
      </c>
      <c r="E295" s="15">
        <f t="shared" si="24"/>
        <v>60</v>
      </c>
      <c r="F295" s="15" t="str">
        <f t="shared" si="25"/>
        <v>No</v>
      </c>
    </row>
    <row r="296" spans="1:6" x14ac:dyDescent="0.25">
      <c r="A296" s="211" t="s">
        <v>3388</v>
      </c>
      <c r="B296" s="15" t="str">
        <f t="shared" si="21"/>
        <v>Video Doorbell (Bronze)</v>
      </c>
      <c r="C296" s="15" t="str">
        <f t="shared" si="22"/>
        <v>Sonnette vidéo (bronze)</v>
      </c>
      <c r="D296" s="15" t="str">
        <f t="shared" si="23"/>
        <v>Automation</v>
      </c>
      <c r="E296" s="15">
        <f t="shared" si="24"/>
        <v>30</v>
      </c>
      <c r="F296" s="15" t="str">
        <f t="shared" si="25"/>
        <v>No</v>
      </c>
    </row>
    <row r="297" spans="1:6" x14ac:dyDescent="0.25">
      <c r="A297" s="211" t="s">
        <v>3389</v>
      </c>
      <c r="B297" s="15" t="str">
        <f t="shared" si="21"/>
        <v>Outdoor Camera</v>
      </c>
      <c r="C297" s="15" t="str">
        <f t="shared" si="22"/>
        <v>Caméra extérieure</v>
      </c>
      <c r="D297" s="15" t="str">
        <f t="shared" si="23"/>
        <v>Automation</v>
      </c>
      <c r="E297" s="15">
        <f t="shared" si="24"/>
        <v>60</v>
      </c>
      <c r="F297" s="15" t="str">
        <f t="shared" si="25"/>
        <v>No</v>
      </c>
    </row>
    <row r="298" spans="1:6" x14ac:dyDescent="0.25">
      <c r="A298" s="211" t="s">
        <v>3386</v>
      </c>
      <c r="B298" s="15" t="str">
        <f t="shared" si="21"/>
        <v>Smart Thermostat</v>
      </c>
      <c r="C298" s="15" t="str">
        <f t="shared" si="22"/>
        <v>Thermostat intelligent</v>
      </c>
      <c r="D298" s="15" t="str">
        <f t="shared" si="23"/>
        <v>Camera</v>
      </c>
      <c r="E298" s="15">
        <f t="shared" si="24"/>
        <v>30</v>
      </c>
      <c r="F298" s="15" t="str">
        <f t="shared" si="25"/>
        <v>No</v>
      </c>
    </row>
    <row r="299" spans="1:6" x14ac:dyDescent="0.25">
      <c r="A299" s="211" t="s">
        <v>3563</v>
      </c>
      <c r="B299" s="15" t="str">
        <f t="shared" si="21"/>
        <v>Indoor Video Camera</v>
      </c>
      <c r="C299" s="15" t="str">
        <f t="shared" si="22"/>
        <v>Caméra intérieure</v>
      </c>
      <c r="D299" s="15" t="str">
        <f t="shared" si="23"/>
        <v>Automation</v>
      </c>
      <c r="E299" s="15">
        <f t="shared" si="24"/>
        <v>30</v>
      </c>
      <c r="F299" s="15" t="str">
        <f t="shared" si="25"/>
        <v>No</v>
      </c>
    </row>
    <row r="300" spans="1:6" x14ac:dyDescent="0.25">
      <c r="A300" s="211" t="s">
        <v>3387</v>
      </c>
      <c r="B300" s="15" t="str">
        <f t="shared" si="21"/>
        <v>Video Doorbell (Silver)</v>
      </c>
      <c r="C300" s="15" t="str">
        <f t="shared" si="22"/>
        <v>Sonnette vidéo (argent)</v>
      </c>
      <c r="D300" s="15" t="str">
        <f t="shared" si="23"/>
        <v>Automation</v>
      </c>
      <c r="E300" s="15">
        <f t="shared" si="24"/>
        <v>30</v>
      </c>
      <c r="F300" s="15" t="str">
        <f t="shared" si="25"/>
        <v>No</v>
      </c>
    </row>
    <row r="301" spans="1:6" x14ac:dyDescent="0.25">
      <c r="A301" s="211" t="s">
        <v>301</v>
      </c>
      <c r="B301" s="15" t="str">
        <f t="shared" si="21"/>
        <v>BV-300</v>
      </c>
      <c r="C301" s="15" t="str">
        <f t="shared" si="22"/>
        <v>BV-300</v>
      </c>
      <c r="D301" s="15" t="str">
        <f t="shared" si="23"/>
        <v>Sensor</v>
      </c>
      <c r="E301" s="15">
        <f t="shared" si="24"/>
        <v>7.5</v>
      </c>
      <c r="F301" s="15" t="str">
        <f t="shared" si="25"/>
        <v>No</v>
      </c>
    </row>
    <row r="302" spans="1:6" x14ac:dyDescent="0.25">
      <c r="A302" s="211" t="s">
        <v>505</v>
      </c>
      <c r="B302" s="15" t="str">
        <f t="shared" si="21"/>
        <v>Window decal - Bell Smart Home Security French</v>
      </c>
      <c r="C302" s="15" t="str">
        <f t="shared" si="22"/>
        <v>Autocollant de fenêtre - Service de sécurité Bell Maison intelligente (français)</v>
      </c>
      <c r="D302" s="15" t="str">
        <f t="shared" si="23"/>
        <v>Misc</v>
      </c>
      <c r="E302" s="15">
        <f t="shared" si="24"/>
        <v>1</v>
      </c>
      <c r="F302" s="15" t="str">
        <f t="shared" si="25"/>
        <v>No</v>
      </c>
    </row>
    <row r="303" spans="1:6" x14ac:dyDescent="0.25">
      <c r="A303" s="211" t="s">
        <v>3244</v>
      </c>
      <c r="B303" s="15" t="str">
        <f t="shared" si="21"/>
        <v>Lawn Sign - Bell Smart Home Security French</v>
      </c>
      <c r="C303" s="15" t="str">
        <f t="shared" si="22"/>
        <v>Panneau de pelouse - Service de sécurité Bell Maison intelligente (français)</v>
      </c>
      <c r="D303" s="15" t="str">
        <f t="shared" si="23"/>
        <v>Misc</v>
      </c>
      <c r="E303" s="15">
        <f t="shared" si="24"/>
        <v>1</v>
      </c>
      <c r="F303" s="15" t="str">
        <f t="shared" si="25"/>
        <v>No</v>
      </c>
    </row>
    <row r="304" spans="1:6" x14ac:dyDescent="0.25">
      <c r="A304" s="211" t="s">
        <v>503</v>
      </c>
      <c r="B304" s="15" t="str">
        <f t="shared" si="21"/>
        <v>Lawn Sign - Bell Smart Home Security French</v>
      </c>
      <c r="C304" s="15" t="str">
        <f t="shared" si="22"/>
        <v>Panneau de pelouse - Service de sécurité Bell Maison intelligente (français)</v>
      </c>
      <c r="D304" s="15" t="str">
        <f t="shared" si="23"/>
        <v>Misc</v>
      </c>
      <c r="E304" s="15">
        <f t="shared" si="24"/>
        <v>1</v>
      </c>
      <c r="F304" s="15" t="str">
        <f t="shared" si="25"/>
        <v>No</v>
      </c>
    </row>
    <row r="305" spans="1:6" x14ac:dyDescent="0.25">
      <c r="A305" s="211" t="s">
        <v>501</v>
      </c>
      <c r="B305" s="15" t="str">
        <f t="shared" si="21"/>
        <v>Window decal - Bell Smart Home Security English</v>
      </c>
      <c r="C305" s="15" t="str">
        <f t="shared" si="22"/>
        <v>Autocollant de fenêtre - Service de sécurité Bell Maison intelligente (anglais)</v>
      </c>
      <c r="D305" s="15" t="str">
        <f t="shared" si="23"/>
        <v>Misc</v>
      </c>
      <c r="E305" s="15">
        <f t="shared" si="24"/>
        <v>1</v>
      </c>
      <c r="F305" s="15" t="str">
        <f t="shared" si="25"/>
        <v>No</v>
      </c>
    </row>
    <row r="306" spans="1:6" x14ac:dyDescent="0.25">
      <c r="A306" s="211" t="s">
        <v>3243</v>
      </c>
      <c r="B306" s="15" t="str">
        <f t="shared" si="21"/>
        <v>Lawn Sign - Bell Smart Home Security English</v>
      </c>
      <c r="C306" s="15" t="str">
        <f t="shared" si="22"/>
        <v>Panneau de pelouse - Service de sécurité Bell Maison intelligente (anglais)</v>
      </c>
      <c r="D306" s="15" t="str">
        <f t="shared" si="23"/>
        <v>Misc</v>
      </c>
      <c r="E306" s="15">
        <f t="shared" si="24"/>
        <v>1</v>
      </c>
      <c r="F306" s="15" t="str">
        <f t="shared" si="25"/>
        <v>No</v>
      </c>
    </row>
    <row r="307" spans="1:6" x14ac:dyDescent="0.25">
      <c r="A307" s="211" t="s">
        <v>499</v>
      </c>
      <c r="B307" s="15" t="str">
        <f t="shared" si="21"/>
        <v>Lawn Sign - Bell Smart Home Security English</v>
      </c>
      <c r="C307" s="15" t="str">
        <f t="shared" si="22"/>
        <v>Panneau de pelouse - Service de sécurité Bell Maison intelligente (anglais)</v>
      </c>
      <c r="D307" s="15" t="str">
        <f t="shared" si="23"/>
        <v>Misc</v>
      </c>
      <c r="E307" s="15">
        <f t="shared" si="24"/>
        <v>1</v>
      </c>
      <c r="F307" s="15" t="str">
        <f t="shared" si="25"/>
        <v>No</v>
      </c>
    </row>
    <row r="308" spans="1:6" x14ac:dyDescent="0.25">
      <c r="A308" s="211" t="s">
        <v>2</v>
      </c>
      <c r="B308" s="15" t="str">
        <f t="shared" si="21"/>
        <v>Better</v>
      </c>
      <c r="C308" s="15" t="str">
        <f t="shared" si="22"/>
        <v>Mieux</v>
      </c>
      <c r="D308" s="15" t="str">
        <f t="shared" si="23"/>
        <v>Bundle</v>
      </c>
      <c r="E308" s="15">
        <f t="shared" si="24"/>
        <v>150</v>
      </c>
      <c r="F308" s="15" t="str">
        <f t="shared" si="25"/>
        <v>0</v>
      </c>
    </row>
    <row r="309" spans="1:6" x14ac:dyDescent="0.25">
      <c r="A309" s="211" t="s">
        <v>5</v>
      </c>
      <c r="B309" s="15" t="str">
        <f t="shared" si="21"/>
        <v>Best</v>
      </c>
      <c r="C309" s="15" t="str">
        <f t="shared" si="22"/>
        <v>Meilleur</v>
      </c>
      <c r="D309" s="15" t="str">
        <f t="shared" si="23"/>
        <v>Bundle</v>
      </c>
      <c r="E309" s="15">
        <f t="shared" si="24"/>
        <v>210</v>
      </c>
      <c r="F309" s="15" t="str">
        <f t="shared" si="25"/>
        <v>0</v>
      </c>
    </row>
    <row r="310" spans="1:6" x14ac:dyDescent="0.25">
      <c r="A310" s="211" t="s">
        <v>497</v>
      </c>
      <c r="B310" s="15" t="str">
        <f t="shared" si="21"/>
        <v>Window decal - Bell Business Security French</v>
      </c>
      <c r="C310" s="15" t="str">
        <f t="shared" si="22"/>
        <v>Autocollant de fenêtre - Service de sécurité d'affaires de Bell (français)</v>
      </c>
      <c r="D310" s="15" t="str">
        <f t="shared" si="23"/>
        <v>Misc</v>
      </c>
      <c r="E310" s="15">
        <f t="shared" si="24"/>
        <v>1</v>
      </c>
      <c r="F310" s="15" t="str">
        <f t="shared" si="25"/>
        <v>No</v>
      </c>
    </row>
    <row r="311" spans="1:6" x14ac:dyDescent="0.25">
      <c r="A311" s="211" t="s">
        <v>495</v>
      </c>
      <c r="B311" s="15" t="str">
        <f t="shared" si="21"/>
        <v>Window decal - Bell Business Security English</v>
      </c>
      <c r="C311" s="15" t="str">
        <f t="shared" si="22"/>
        <v>Autocollant de fenêtre - Service de sécurité d'affaires de Bell (anglais)</v>
      </c>
      <c r="D311" s="15" t="str">
        <f t="shared" si="23"/>
        <v>Misc</v>
      </c>
      <c r="E311" s="15">
        <f t="shared" si="24"/>
        <v>1</v>
      </c>
      <c r="F311" s="15" t="str">
        <f t="shared" si="25"/>
        <v>No</v>
      </c>
    </row>
    <row r="312" spans="1:6" x14ac:dyDescent="0.25">
      <c r="A312" s="211" t="s">
        <v>2624</v>
      </c>
      <c r="B312" s="15" t="str">
        <f t="shared" si="21"/>
        <v xml:space="preserve">Ongoing RMR Discount of cellular backup fee </v>
      </c>
      <c r="C312" s="15" t="str">
        <f t="shared" si="22"/>
        <v>Crédit sur les frais de service de secours sur réseau mobile</v>
      </c>
      <c r="D312" s="15" t="str">
        <f t="shared" si="23"/>
        <v>Promotion</v>
      </c>
      <c r="E312" s="15">
        <f t="shared" si="24"/>
        <v>0</v>
      </c>
      <c r="F312" s="15" t="str">
        <f t="shared" si="25"/>
        <v>No</v>
      </c>
    </row>
    <row r="313" spans="1:6" x14ac:dyDescent="0.25">
      <c r="A313" s="211" t="s">
        <v>2618</v>
      </c>
      <c r="B313" s="15" t="str">
        <f t="shared" si="21"/>
        <v xml:space="preserve">One time Discount of cellular backup fee </v>
      </c>
      <c r="C313" s="15" t="str">
        <f t="shared" si="22"/>
        <v>Rectification unique des frais de service de secours sur réseau mobile</v>
      </c>
      <c r="D313" s="15" t="str">
        <f t="shared" si="23"/>
        <v>Promotion</v>
      </c>
      <c r="E313" s="15">
        <f t="shared" si="24"/>
        <v>0</v>
      </c>
      <c r="F313" s="15" t="str">
        <f t="shared" si="25"/>
        <v>No</v>
      </c>
    </row>
    <row r="314" spans="1:6" x14ac:dyDescent="0.25">
      <c r="A314" s="211" t="s">
        <v>2754</v>
      </c>
      <c r="B314" s="15" t="str">
        <f t="shared" si="21"/>
        <v xml:space="preserve"> Discount on AlarmForce App </v>
      </c>
      <c r="C314" s="15" t="str">
        <f t="shared" si="22"/>
        <v>Remise sur l'application AlarmForce</v>
      </c>
      <c r="D314" s="15" t="str">
        <f t="shared" si="23"/>
        <v>Promotion</v>
      </c>
      <c r="E314" s="15">
        <f t="shared" si="24"/>
        <v>0</v>
      </c>
      <c r="F314" s="15" t="str">
        <f t="shared" si="25"/>
        <v>No</v>
      </c>
    </row>
    <row r="315" spans="1:6" x14ac:dyDescent="0.25">
      <c r="A315" s="211" t="s">
        <v>610</v>
      </c>
      <c r="B315" s="15" t="str">
        <f t="shared" si="21"/>
        <v>AF Connect Service</v>
      </c>
      <c r="C315" s="15" t="str">
        <f t="shared" si="22"/>
        <v>Service de connexion d'AlarmForce</v>
      </c>
      <c r="D315" s="15" t="str">
        <f t="shared" si="23"/>
        <v>Misc</v>
      </c>
      <c r="E315" s="15">
        <f t="shared" si="24"/>
        <v>15</v>
      </c>
      <c r="F315" s="15" t="str">
        <f t="shared" si="25"/>
        <v>No</v>
      </c>
    </row>
    <row r="316" spans="1:6" x14ac:dyDescent="0.25">
      <c r="A316" s="211" t="s">
        <v>129</v>
      </c>
      <c r="B316" s="15" t="str">
        <f t="shared" si="21"/>
        <v>Access to the Bell Smart Home mobile app and web portal to manage your system and devices.</v>
      </c>
      <c r="C316" s="15" t="str">
        <f t="shared" si="22"/>
        <v xml:space="preserve">
Accès à l'application mobile et au portail Web de Bell Maison Inteligente pour gérer votre système et vos appareils</v>
      </c>
      <c r="D316" s="15" t="str">
        <f t="shared" si="23"/>
        <v>Service</v>
      </c>
      <c r="E316" s="15">
        <f t="shared" si="24"/>
        <v>0</v>
      </c>
      <c r="F316" s="15" t="str">
        <f t="shared" si="25"/>
        <v>No</v>
      </c>
    </row>
    <row r="317" spans="1:6" x14ac:dyDescent="0.25">
      <c r="A317" s="211" t="s">
        <v>230</v>
      </c>
      <c r="B317" s="15" t="str">
        <f t="shared" si="21"/>
        <v>112V 4HA Battery</v>
      </c>
      <c r="C317" s="15" t="str">
        <f t="shared" si="22"/>
        <v>Pile de 12 V et 4 Ah</v>
      </c>
      <c r="D317" s="15" t="str">
        <f t="shared" si="23"/>
        <v>Misc</v>
      </c>
      <c r="E317" s="15">
        <f t="shared" si="24"/>
        <v>1</v>
      </c>
      <c r="F317" s="15" t="str">
        <f t="shared" si="25"/>
        <v>No</v>
      </c>
    </row>
    <row r="318" spans="1:6" x14ac:dyDescent="0.25">
      <c r="A318" s="211" t="s">
        <v>62</v>
      </c>
      <c r="B318" s="15" t="str">
        <f t="shared" si="21"/>
        <v>Smoke, Heat and Freeze Detector</v>
      </c>
      <c r="C318" s="15" t="str">
        <f t="shared" si="22"/>
        <v>Détecteur de fumée et de température</v>
      </c>
      <c r="D318" s="15" t="str">
        <f t="shared" si="23"/>
        <v>Sensor</v>
      </c>
      <c r="E318" s="15">
        <f t="shared" si="24"/>
        <v>7.5</v>
      </c>
      <c r="F318" s="15" t="str">
        <f t="shared" si="25"/>
        <v>No</v>
      </c>
    </row>
    <row r="319" spans="1:6" x14ac:dyDescent="0.25">
      <c r="A319" s="211" t="s">
        <v>61</v>
      </c>
      <c r="B319" s="15" t="str">
        <f t="shared" si="21"/>
        <v>Motion Detector</v>
      </c>
      <c r="C319" s="15" t="str">
        <f t="shared" si="22"/>
        <v>Détecteur de mouvement</v>
      </c>
      <c r="D319" s="15" t="str">
        <f t="shared" si="23"/>
        <v>Sensor</v>
      </c>
      <c r="E319" s="15">
        <f t="shared" si="24"/>
        <v>7.5</v>
      </c>
      <c r="F319" s="15" t="str">
        <f t="shared" si="25"/>
        <v>No</v>
      </c>
    </row>
    <row r="320" spans="1:6" x14ac:dyDescent="0.25">
      <c r="A320" s="211" t="s">
        <v>3166</v>
      </c>
      <c r="B320" s="15" t="str">
        <f t="shared" si="21"/>
        <v>Power-over-Ethernet Bridge for Outdoor Cameras</v>
      </c>
      <c r="C320" s="15" t="str">
        <f t="shared" si="22"/>
        <v>ADC W110 POE</v>
      </c>
      <c r="D320" s="15" t="str">
        <f t="shared" si="23"/>
        <v>Misc</v>
      </c>
      <c r="E320" s="15">
        <f t="shared" si="24"/>
        <v>0</v>
      </c>
      <c r="F320" s="15" t="str">
        <f t="shared" si="25"/>
        <v>No</v>
      </c>
    </row>
    <row r="321" spans="1:6" x14ac:dyDescent="0.25">
      <c r="A321" s="211" t="s">
        <v>385</v>
      </c>
      <c r="B321" s="15" t="str">
        <f t="shared" si="21"/>
        <v>Video Doorbell (Bronze)</v>
      </c>
      <c r="C321" s="15" t="str">
        <f t="shared" si="22"/>
        <v>Sonnette vidéo (bronze)</v>
      </c>
      <c r="D321" s="15" t="str">
        <f t="shared" si="23"/>
        <v>Camera</v>
      </c>
      <c r="E321" s="15">
        <f t="shared" si="24"/>
        <v>30</v>
      </c>
      <c r="F321" s="15" t="str">
        <f t="shared" si="25"/>
        <v>No</v>
      </c>
    </row>
    <row r="322" spans="1:6" x14ac:dyDescent="0.25">
      <c r="A322" s="211" t="s">
        <v>384</v>
      </c>
      <c r="B322" s="15" t="str">
        <f t="shared" ref="B322:B385" si="26">VLOOKUP($A322,masterdata,12,0)</f>
        <v>ADC W100 WIFI Bridge PoE for use with ADC_VC726</v>
      </c>
      <c r="C322" s="15" t="str">
        <f t="shared" ref="C322:C385" si="27">VLOOKUP($A322,masterdata,13,0)</f>
        <v>ADC W100 adapteur pour ADC_VC726</v>
      </c>
      <c r="D322" s="15" t="str">
        <f t="shared" ref="D322:D385" si="28">VLOOKUP($A322,masterdata,31,0)</f>
        <v>Misc</v>
      </c>
      <c r="E322" s="15">
        <f t="shared" ref="E322:E385" si="29">VLOOKUP($A322,masterdata,7,0)</f>
        <v>0</v>
      </c>
      <c r="F322" s="15" t="str">
        <f t="shared" si="25"/>
        <v>No</v>
      </c>
    </row>
    <row r="323" spans="1:6" x14ac:dyDescent="0.25">
      <c r="A323" s="211" t="s">
        <v>3162</v>
      </c>
      <c r="B323" s="15" t="str">
        <f t="shared" si="26"/>
        <v>Outdoor Camera</v>
      </c>
      <c r="C323" s="15" t="str">
        <f t="shared" si="27"/>
        <v>Caméra extérieure</v>
      </c>
      <c r="D323" s="15" t="str">
        <f t="shared" si="28"/>
        <v>Camera</v>
      </c>
      <c r="E323" s="15">
        <f t="shared" si="29"/>
        <v>60</v>
      </c>
      <c r="F323" s="15" t="str">
        <f t="shared" si="25"/>
        <v>No</v>
      </c>
    </row>
    <row r="324" spans="1:6" x14ac:dyDescent="0.25">
      <c r="A324" s="211" t="s">
        <v>72</v>
      </c>
      <c r="B324" s="15" t="str">
        <f t="shared" si="26"/>
        <v>Smart Thermostat</v>
      </c>
      <c r="C324" s="15" t="str">
        <f t="shared" si="27"/>
        <v>Thermostat intelligent</v>
      </c>
      <c r="D324" s="15" t="str">
        <f t="shared" si="28"/>
        <v>Automation</v>
      </c>
      <c r="E324" s="15">
        <f t="shared" si="29"/>
        <v>30</v>
      </c>
      <c r="F324" s="15" t="str">
        <f t="shared" si="25"/>
        <v>No</v>
      </c>
    </row>
    <row r="325" spans="1:6" x14ac:dyDescent="0.25">
      <c r="A325" s="211" t="s">
        <v>3133</v>
      </c>
      <c r="B325" s="15" t="str">
        <f t="shared" si="26"/>
        <v>Automation Hub</v>
      </c>
      <c r="C325" s="15" t="str">
        <f t="shared" si="27"/>
        <v>Concentrateur domotique</v>
      </c>
      <c r="D325" s="15" t="str">
        <f t="shared" si="28"/>
        <v>Panel</v>
      </c>
      <c r="E325" s="15">
        <f t="shared" si="29"/>
        <v>30</v>
      </c>
      <c r="F325" s="15" t="str">
        <f t="shared" si="25"/>
        <v>No</v>
      </c>
    </row>
    <row r="326" spans="1:6" x14ac:dyDescent="0.25">
      <c r="A326" s="211" t="s">
        <v>1767</v>
      </c>
      <c r="B326" s="15" t="str">
        <f t="shared" si="26"/>
        <v>Honeywell System Enhancement Module</v>
      </c>
      <c r="C326" s="15" t="str">
        <f t="shared" si="27"/>
        <v>Module d'amélioration de système Honeywell</v>
      </c>
      <c r="D326" s="15" t="str">
        <f t="shared" si="28"/>
        <v>Misc</v>
      </c>
      <c r="E326" s="15">
        <f t="shared" si="29"/>
        <v>165</v>
      </c>
      <c r="F326" s="15" t="str">
        <f t="shared" si="25"/>
        <v>No</v>
      </c>
    </row>
    <row r="327" spans="1:6" x14ac:dyDescent="0.25">
      <c r="A327" s="211" t="s">
        <v>345</v>
      </c>
      <c r="B327" s="15" t="str">
        <f t="shared" si="26"/>
        <v>DSC PowerSeries System Enhancement Module</v>
      </c>
      <c r="C327" s="15" t="str">
        <f t="shared" si="27"/>
        <v>Module d'amélioration de système DSC PowerSeries</v>
      </c>
      <c r="D327" s="15" t="str">
        <f t="shared" si="28"/>
        <v>Panel</v>
      </c>
      <c r="E327" s="15">
        <f t="shared" si="29"/>
        <v>165</v>
      </c>
      <c r="F327" s="15" t="str">
        <f t="shared" si="25"/>
        <v>No</v>
      </c>
    </row>
    <row r="328" spans="1:6" x14ac:dyDescent="0.25">
      <c r="A328" s="211" t="s">
        <v>229</v>
      </c>
      <c r="B328" s="15" t="str">
        <f t="shared" si="26"/>
        <v>SEM  Gateway Vista Telus</v>
      </c>
      <c r="C328" s="15" t="str">
        <f t="shared" si="27"/>
        <v>Module d'amélioration du système et passerelle Vista de TELUS</v>
      </c>
      <c r="D328" s="15" t="str">
        <f t="shared" si="28"/>
        <v>Panel</v>
      </c>
      <c r="E328" s="15">
        <f t="shared" si="29"/>
        <v>165</v>
      </c>
      <c r="F328" s="15" t="str">
        <f t="shared" si="25"/>
        <v>No</v>
      </c>
    </row>
    <row r="329" spans="1:6" x14ac:dyDescent="0.25">
      <c r="A329" s="211" t="s">
        <v>242</v>
      </c>
      <c r="B329" s="15" t="str">
        <f t="shared" si="26"/>
        <v>Power Series ADC SEM100 3G Telus Sys</v>
      </c>
      <c r="C329" s="15" t="str">
        <f t="shared" si="27"/>
        <v>Module d'amélioration de système ADC-SEM210 3G de TELUS - Panneau PowerSeries</v>
      </c>
      <c r="D329" s="15" t="str">
        <f t="shared" si="28"/>
        <v>Panel</v>
      </c>
      <c r="E329" s="15">
        <f t="shared" si="29"/>
        <v>165</v>
      </c>
      <c r="F329" s="15" t="str">
        <f t="shared" si="25"/>
        <v>No</v>
      </c>
    </row>
    <row r="330" spans="1:6" x14ac:dyDescent="0.25">
      <c r="A330" s="211" t="s">
        <v>3404</v>
      </c>
      <c r="B330" s="15" t="str">
        <f t="shared" si="26"/>
        <v>Video Service</v>
      </c>
      <c r="C330" s="15" t="str">
        <f t="shared" si="27"/>
        <v>Service vidéo</v>
      </c>
      <c r="D330" s="15" t="str">
        <f t="shared" si="28"/>
        <v>Service</v>
      </c>
      <c r="E330" s="15">
        <f t="shared" si="29"/>
        <v>0</v>
      </c>
      <c r="F330" s="15" t="str">
        <f t="shared" si="25"/>
        <v>No</v>
      </c>
    </row>
    <row r="331" spans="1:6" x14ac:dyDescent="0.25">
      <c r="A331" s="211" t="s">
        <v>1783</v>
      </c>
      <c r="B331" s="15" t="str">
        <f t="shared" si="26"/>
        <v>2GIG Doorbell Adapter</v>
      </c>
      <c r="C331" s="15" t="str">
        <f t="shared" si="27"/>
        <v>2GIG adaptateur de sonnette</v>
      </c>
      <c r="D331" s="15" t="str">
        <f t="shared" si="28"/>
        <v>Camera</v>
      </c>
      <c r="E331" s="15">
        <f t="shared" si="29"/>
        <v>0</v>
      </c>
      <c r="F331" s="15" t="str">
        <f t="shared" si="25"/>
        <v>No</v>
      </c>
    </row>
    <row r="332" spans="1:6" x14ac:dyDescent="0.25">
      <c r="A332" s="211" t="s">
        <v>86</v>
      </c>
      <c r="B332" s="15" t="str">
        <f t="shared" si="26"/>
        <v>Outdoor Camera</v>
      </c>
      <c r="C332" s="15" t="str">
        <f t="shared" si="27"/>
        <v>Caméra extérieure</v>
      </c>
      <c r="D332" s="15" t="str">
        <f t="shared" si="28"/>
        <v>Camera</v>
      </c>
      <c r="E332" s="15">
        <f t="shared" si="29"/>
        <v>60</v>
      </c>
      <c r="F332" s="15" t="str">
        <f t="shared" si="25"/>
        <v>No</v>
      </c>
    </row>
    <row r="333" spans="1:6" x14ac:dyDescent="0.25">
      <c r="A333" s="211" t="s">
        <v>709</v>
      </c>
      <c r="B333" s="15" t="str">
        <f t="shared" si="26"/>
        <v>Indoor Wireless PT IP Camera</v>
      </c>
      <c r="C333" s="15" t="str">
        <f t="shared" si="27"/>
        <v>Caméra IP intérieure sans fil à balayage horizontal et vertical</v>
      </c>
      <c r="D333" s="15" t="str">
        <f t="shared" si="28"/>
        <v>Camera</v>
      </c>
      <c r="E333" s="15">
        <f t="shared" si="29"/>
        <v>30</v>
      </c>
      <c r="F333" s="15" t="str">
        <f t="shared" si="25"/>
        <v>No</v>
      </c>
    </row>
    <row r="334" spans="1:6" x14ac:dyDescent="0.25">
      <c r="A334" s="211" t="s">
        <v>85</v>
      </c>
      <c r="B334" s="15" t="str">
        <f t="shared" si="26"/>
        <v>Indoor Video Camera</v>
      </c>
      <c r="C334" s="15" t="str">
        <f t="shared" si="27"/>
        <v>Caméra intérieure</v>
      </c>
      <c r="D334" s="15" t="str">
        <f t="shared" si="28"/>
        <v>Camera</v>
      </c>
      <c r="E334" s="15">
        <f t="shared" si="29"/>
        <v>30</v>
      </c>
      <c r="F334" s="15" t="str">
        <f t="shared" si="25"/>
        <v>No</v>
      </c>
    </row>
    <row r="335" spans="1:6" x14ac:dyDescent="0.25">
      <c r="A335" s="211" t="s">
        <v>767</v>
      </c>
      <c r="B335" s="15" t="str">
        <f t="shared" si="26"/>
        <v xml:space="preserve">Service required to enable Stream Video Recorder functionalty; requires </v>
      </c>
      <c r="C335" s="15" t="str">
        <f t="shared" si="27"/>
        <v>Service pour enregistreur vidéo à diffusion en continu</v>
      </c>
      <c r="D335" s="15" t="str">
        <f t="shared" si="28"/>
        <v>Service</v>
      </c>
      <c r="E335" s="15">
        <f t="shared" si="29"/>
        <v>0</v>
      </c>
      <c r="F335" s="15" t="str">
        <f t="shared" si="25"/>
        <v>No</v>
      </c>
    </row>
    <row r="336" spans="1:6" x14ac:dyDescent="0.25">
      <c r="A336" s="211" t="s">
        <v>381</v>
      </c>
      <c r="B336" s="15" t="str">
        <f t="shared" si="26"/>
        <v>1TB Stream Video Recorder (SVR)</v>
      </c>
      <c r="C336" s="15" t="str">
        <f t="shared" si="27"/>
        <v>Enregistreur vidéo en continu 1To</v>
      </c>
      <c r="D336" s="15" t="str">
        <f t="shared" si="28"/>
        <v>Camera</v>
      </c>
      <c r="E336" s="15">
        <f t="shared" si="29"/>
        <v>30</v>
      </c>
      <c r="F336" s="15" t="str">
        <f t="shared" si="25"/>
        <v>No</v>
      </c>
    </row>
    <row r="337" spans="1:6" x14ac:dyDescent="0.25">
      <c r="A337" s="211" t="s">
        <v>380</v>
      </c>
      <c r="B337" s="15" t="str">
        <f t="shared" si="26"/>
        <v>2TB Stream Video Recorder (SVR)</v>
      </c>
      <c r="C337" s="15" t="str">
        <f t="shared" si="27"/>
        <v>Enregistreur vidéo en continu 2To</v>
      </c>
      <c r="D337" s="15" t="str">
        <f t="shared" si="28"/>
        <v>Camera</v>
      </c>
      <c r="E337" s="15">
        <f t="shared" si="29"/>
        <v>30</v>
      </c>
      <c r="F337" s="15" t="str">
        <f t="shared" si="25"/>
        <v>No</v>
      </c>
    </row>
    <row r="338" spans="1:6" x14ac:dyDescent="0.25">
      <c r="A338" s="211" t="s">
        <v>2323</v>
      </c>
      <c r="B338" s="15" t="str">
        <f t="shared" si="26"/>
        <v>1TB Stream Video Recorder (SVR)</v>
      </c>
      <c r="C338" s="15" t="str">
        <f t="shared" si="27"/>
        <v>Enregistreur vidéo en continu 1To</v>
      </c>
      <c r="D338" s="15" t="str">
        <f t="shared" si="28"/>
        <v>Camera</v>
      </c>
      <c r="E338" s="15">
        <f t="shared" si="29"/>
        <v>30</v>
      </c>
      <c r="F338" s="15" t="str">
        <f t="shared" si="25"/>
        <v>No</v>
      </c>
    </row>
    <row r="339" spans="1:6" x14ac:dyDescent="0.25">
      <c r="A339" s="211" t="s">
        <v>3546</v>
      </c>
      <c r="B339" s="15" t="str">
        <f t="shared" si="26"/>
        <v xml:space="preserve">Service required to enable Stream Video Recorder functionalty; requires </v>
      </c>
      <c r="C339" s="15" t="str">
        <f t="shared" si="27"/>
        <v>Service pour enregistreur vidéo à diffusion en continu</v>
      </c>
      <c r="D339" s="15" t="str">
        <f t="shared" si="28"/>
        <v>Service</v>
      </c>
      <c r="E339" s="15">
        <f t="shared" si="29"/>
        <v>0</v>
      </c>
      <c r="F339" s="15" t="str">
        <f t="shared" si="25"/>
        <v>No</v>
      </c>
    </row>
    <row r="340" spans="1:6" x14ac:dyDescent="0.25">
      <c r="A340" s="211" t="s">
        <v>379</v>
      </c>
      <c r="B340" s="15" t="str">
        <f t="shared" si="26"/>
        <v>Video Doorbell (Silver)</v>
      </c>
      <c r="C340" s="15" t="str">
        <f t="shared" si="27"/>
        <v>Sonnette vidéo (argent)</v>
      </c>
      <c r="D340" s="15" t="str">
        <f t="shared" si="28"/>
        <v>Camera</v>
      </c>
      <c r="E340" s="15">
        <f t="shared" si="29"/>
        <v>30</v>
      </c>
      <c r="F340" s="15" t="str">
        <f t="shared" si="25"/>
        <v>No</v>
      </c>
    </row>
    <row r="341" spans="1:6" x14ac:dyDescent="0.25">
      <c r="A341" s="211" t="s">
        <v>84</v>
      </c>
      <c r="B341" s="15" t="str">
        <f t="shared" si="26"/>
        <v>Video Doorbell (Round)</v>
      </c>
      <c r="C341" s="15" t="str">
        <f t="shared" si="27"/>
        <v>Sonnette vidéo (ronde)</v>
      </c>
      <c r="D341" s="15" t="str">
        <f t="shared" si="28"/>
        <v>Camera</v>
      </c>
      <c r="E341" s="15">
        <f t="shared" si="29"/>
        <v>30</v>
      </c>
      <c r="F341" s="15" t="str">
        <f t="shared" si="25"/>
        <v>No</v>
      </c>
    </row>
    <row r="342" spans="1:6" x14ac:dyDescent="0.25">
      <c r="A342" s="211" t="s">
        <v>1068</v>
      </c>
      <c r="B342" s="15" t="str">
        <f t="shared" si="26"/>
        <v>Medical Alert At Home Base Kit - ACCEVSS4H2</v>
      </c>
      <c r="C342" s="15" t="str">
        <f t="shared" si="27"/>
        <v>Trousse de maison (Alerte médicale À la maison) - ACCEVSS4H2</v>
      </c>
      <c r="D342" s="15" t="str">
        <f t="shared" si="28"/>
        <v>Panel</v>
      </c>
      <c r="E342" s="15">
        <f t="shared" si="29"/>
        <v>0</v>
      </c>
      <c r="F342" s="15" t="str">
        <f t="shared" ref="F342:F405" si="30">IF(D342="Bundle",VLOOKUP(A342,masterdata,42,0),"No")</f>
        <v>No</v>
      </c>
    </row>
    <row r="343" spans="1:6" x14ac:dyDescent="0.25">
      <c r="A343" s="211" t="s">
        <v>994</v>
      </c>
      <c r="B343" s="15" t="str">
        <f t="shared" si="26"/>
        <v>Medical Alert At Home Base Kit - ACCEVSS3H3</v>
      </c>
      <c r="C343" s="15" t="str">
        <f t="shared" si="27"/>
        <v>Trousse de maison (Alerte médicale À la maison) - ACCEVSS3H3</v>
      </c>
      <c r="D343" s="15" t="str">
        <f t="shared" si="28"/>
        <v>Panel</v>
      </c>
      <c r="E343" s="15">
        <f t="shared" si="29"/>
        <v>0</v>
      </c>
      <c r="F343" s="15" t="str">
        <f t="shared" si="30"/>
        <v>No</v>
      </c>
    </row>
    <row r="344" spans="1:6" x14ac:dyDescent="0.25">
      <c r="A344" s="211" t="s">
        <v>990</v>
      </c>
      <c r="B344" s="15" t="str">
        <f t="shared" si="26"/>
        <v>Medical Alert At Home Base Kit - ACCEVSS3H2</v>
      </c>
      <c r="C344" s="15" t="str">
        <f t="shared" si="27"/>
        <v>Trousse de maison (Alerte médicale À la maison) - ACCEVSS3H2</v>
      </c>
      <c r="D344" s="15" t="str">
        <f t="shared" si="28"/>
        <v>Panel</v>
      </c>
      <c r="E344" s="15">
        <f t="shared" si="29"/>
        <v>0</v>
      </c>
      <c r="F344" s="15" t="str">
        <f t="shared" si="30"/>
        <v>No</v>
      </c>
    </row>
    <row r="345" spans="1:6" x14ac:dyDescent="0.25">
      <c r="A345" s="211" t="s">
        <v>1744</v>
      </c>
      <c r="B345" s="15" t="str">
        <f t="shared" si="26"/>
        <v>PERS Kit 4200X</v>
      </c>
      <c r="C345" s="15" t="str">
        <f t="shared" si="27"/>
        <v>Ensemble PERS 4200X</v>
      </c>
      <c r="D345" s="15" t="str">
        <f t="shared" si="28"/>
        <v>Panel</v>
      </c>
      <c r="E345" s="15">
        <f t="shared" si="29"/>
        <v>0</v>
      </c>
      <c r="F345" s="15" t="str">
        <f t="shared" si="30"/>
        <v>No</v>
      </c>
    </row>
    <row r="346" spans="1:6" x14ac:dyDescent="0.25">
      <c r="A346" s="211" t="s">
        <v>971</v>
      </c>
      <c r="B346" s="15" t="str">
        <f t="shared" si="26"/>
        <v>AlarmCare Home Base Kit - ACC</v>
      </c>
      <c r="C346" s="15" t="str">
        <f t="shared" si="27"/>
        <v>Trousse de maison (Alerte médicale À la maison) - ACC</v>
      </c>
      <c r="D346" s="15" t="str">
        <f t="shared" si="28"/>
        <v>Panel</v>
      </c>
      <c r="E346" s="15">
        <f t="shared" si="29"/>
        <v>0</v>
      </c>
      <c r="F346" s="15" t="str">
        <f t="shared" si="30"/>
        <v>No</v>
      </c>
    </row>
    <row r="347" spans="1:6" x14ac:dyDescent="0.25">
      <c r="A347" s="211" t="s">
        <v>2320</v>
      </c>
      <c r="B347" s="15" t="str">
        <f t="shared" si="26"/>
        <v>Cellular Radio</v>
      </c>
      <c r="C347" s="15" t="str">
        <f t="shared" si="27"/>
        <v>Radio cellulaire</v>
      </c>
      <c r="D347" s="15" t="str">
        <f t="shared" si="28"/>
        <v>Misc</v>
      </c>
      <c r="E347" s="15">
        <f t="shared" si="29"/>
        <v>15</v>
      </c>
      <c r="F347" s="15" t="str">
        <f t="shared" si="30"/>
        <v>No</v>
      </c>
    </row>
    <row r="348" spans="1:6" x14ac:dyDescent="0.25">
      <c r="A348" s="211" t="s">
        <v>2379</v>
      </c>
      <c r="B348" s="15" t="str">
        <f t="shared" si="26"/>
        <v>SmartTouch Door Lock (Solid Brass)</v>
      </c>
      <c r="C348" s="15" t="str">
        <f t="shared" si="27"/>
        <v>Serrure de porte SmartTouch (laiton luisant)</v>
      </c>
      <c r="D348" s="15" t="str">
        <f t="shared" si="28"/>
        <v>Automation</v>
      </c>
      <c r="E348" s="15">
        <f t="shared" si="29"/>
        <v>30</v>
      </c>
      <c r="F348" s="15" t="str">
        <f t="shared" si="30"/>
        <v>No</v>
      </c>
    </row>
    <row r="349" spans="1:6" x14ac:dyDescent="0.25">
      <c r="A349" s="211" t="s">
        <v>71</v>
      </c>
      <c r="B349" s="15" t="str">
        <f t="shared" si="26"/>
        <v>SmartTouch Door Lock (Venetian Bronze)</v>
      </c>
      <c r="C349" s="15" t="str">
        <f t="shared" si="27"/>
        <v>Serrure de porte SmartTouch (venetian bronze)</v>
      </c>
      <c r="D349" s="15" t="str">
        <f t="shared" si="28"/>
        <v>Automation</v>
      </c>
      <c r="E349" s="15">
        <f t="shared" si="29"/>
        <v>30</v>
      </c>
      <c r="F349" s="15" t="str">
        <f t="shared" si="30"/>
        <v>No</v>
      </c>
    </row>
    <row r="350" spans="1:6" x14ac:dyDescent="0.25">
      <c r="A350" s="211" t="s">
        <v>70</v>
      </c>
      <c r="B350" s="15" t="str">
        <f t="shared" si="26"/>
        <v>SmartTouch Door Lock (Nickel Satin)</v>
      </c>
      <c r="C350" s="15" t="str">
        <f t="shared" si="27"/>
        <v>Serrure de porte SmartTouch (nickel satin)</v>
      </c>
      <c r="D350" s="15" t="str">
        <f t="shared" si="28"/>
        <v>Automation</v>
      </c>
      <c r="E350" s="15">
        <f t="shared" si="29"/>
        <v>30</v>
      </c>
      <c r="F350" s="15" t="str">
        <f t="shared" si="30"/>
        <v>No</v>
      </c>
    </row>
    <row r="351" spans="1:6" x14ac:dyDescent="0.25">
      <c r="A351" s="211" t="s">
        <v>69</v>
      </c>
      <c r="B351" s="15" t="str">
        <f t="shared" si="26"/>
        <v>SmartTouch Door Lock (Solid Brass)</v>
      </c>
      <c r="C351" s="15" t="str">
        <f t="shared" si="27"/>
        <v>Serrure de porte SmartTouch (laiton luisant)</v>
      </c>
      <c r="D351" s="15" t="str">
        <f t="shared" si="28"/>
        <v>Automation</v>
      </c>
      <c r="E351" s="15">
        <f t="shared" si="29"/>
        <v>30</v>
      </c>
      <c r="F351" s="15" t="str">
        <f t="shared" si="30"/>
        <v>No</v>
      </c>
    </row>
    <row r="352" spans="1:6" x14ac:dyDescent="0.25">
      <c r="A352" s="211" t="s">
        <v>1724</v>
      </c>
      <c r="B352" s="15" t="str">
        <f t="shared" si="26"/>
        <v>SmartTouch Door Lock (Venetian Bronze)</v>
      </c>
      <c r="C352" s="15" t="str">
        <f t="shared" si="27"/>
        <v>Serrure de porte SmartTouch (venetian bronze)</v>
      </c>
      <c r="D352" s="15" t="str">
        <f t="shared" si="28"/>
        <v>Automation</v>
      </c>
      <c r="E352" s="15">
        <f t="shared" si="29"/>
        <v>30</v>
      </c>
      <c r="F352" s="15" t="str">
        <f t="shared" si="30"/>
        <v>No</v>
      </c>
    </row>
    <row r="353" spans="1:6" x14ac:dyDescent="0.25">
      <c r="A353" s="211" t="s">
        <v>1722</v>
      </c>
      <c r="B353" s="15" t="str">
        <f t="shared" si="26"/>
        <v>SmartTouch Door Lock (Nickel Satin)</v>
      </c>
      <c r="C353" s="15" t="str">
        <f t="shared" si="27"/>
        <v>Serrure de porte SmartTouch (nickel satin)</v>
      </c>
      <c r="D353" s="15" t="str">
        <f t="shared" si="28"/>
        <v>Automation</v>
      </c>
      <c r="E353" s="15">
        <f t="shared" si="29"/>
        <v>30</v>
      </c>
      <c r="F353" s="15" t="str">
        <f t="shared" si="30"/>
        <v>No</v>
      </c>
    </row>
    <row r="354" spans="1:6" x14ac:dyDescent="0.25">
      <c r="A354" s="211" t="s">
        <v>68</v>
      </c>
      <c r="B354" s="15" t="str">
        <f t="shared" si="26"/>
        <v>Smart Door Lock (Venetian Bronze)</v>
      </c>
      <c r="C354" s="15" t="str">
        <f t="shared" si="27"/>
        <v>Serrure de porte intelligente (venetian bronze)</v>
      </c>
      <c r="D354" s="15" t="str">
        <f t="shared" si="28"/>
        <v>Automation</v>
      </c>
      <c r="E354" s="15">
        <f t="shared" si="29"/>
        <v>30</v>
      </c>
      <c r="F354" s="15" t="str">
        <f t="shared" si="30"/>
        <v>No</v>
      </c>
    </row>
    <row r="355" spans="1:6" x14ac:dyDescent="0.25">
      <c r="A355" s="211" t="s">
        <v>67</v>
      </c>
      <c r="B355" s="15" t="str">
        <f t="shared" si="26"/>
        <v>Smart Door Lock (Nickel Satin)</v>
      </c>
      <c r="C355" s="15" t="str">
        <f t="shared" si="27"/>
        <v>Serrure de porte intelligente (nickel satin)</v>
      </c>
      <c r="D355" s="15" t="str">
        <f t="shared" si="28"/>
        <v>Automation</v>
      </c>
      <c r="E355" s="15">
        <f t="shared" si="29"/>
        <v>30</v>
      </c>
      <c r="F355" s="15" t="str">
        <f t="shared" si="30"/>
        <v>No</v>
      </c>
    </row>
    <row r="356" spans="1:6" x14ac:dyDescent="0.25">
      <c r="A356" s="211" t="s">
        <v>1718</v>
      </c>
      <c r="B356" s="15" t="str">
        <f t="shared" si="26"/>
        <v>Smart Door Lock (Venetian Bronze)</v>
      </c>
      <c r="C356" s="15" t="str">
        <f t="shared" si="27"/>
        <v>Serrure de porte intelligente (bronze vénitien)</v>
      </c>
      <c r="D356" s="15" t="str">
        <f t="shared" si="28"/>
        <v>Automation</v>
      </c>
      <c r="E356" s="15">
        <f t="shared" si="29"/>
        <v>30</v>
      </c>
      <c r="F356" s="15" t="str">
        <f t="shared" si="30"/>
        <v>No</v>
      </c>
    </row>
    <row r="357" spans="1:6" x14ac:dyDescent="0.25">
      <c r="A357" s="211" t="s">
        <v>1716</v>
      </c>
      <c r="B357" s="15" t="str">
        <f t="shared" si="26"/>
        <v>Smart Door Lock (Nickel Satin)</v>
      </c>
      <c r="C357" s="15" t="str">
        <f t="shared" si="27"/>
        <v>Serrure de porte intelligente (nickel satin)</v>
      </c>
      <c r="D357" s="15" t="str">
        <f t="shared" si="28"/>
        <v>Automation</v>
      </c>
      <c r="E357" s="15">
        <f t="shared" si="29"/>
        <v>30</v>
      </c>
      <c r="F357" s="15" t="str">
        <f t="shared" si="30"/>
        <v>No</v>
      </c>
    </row>
    <row r="358" spans="1:6" x14ac:dyDescent="0.25">
      <c r="A358" s="211" t="s">
        <v>1714</v>
      </c>
      <c r="B358" s="15" t="str">
        <f t="shared" si="26"/>
        <v>Smart Door Lock (Solid Brass)</v>
      </c>
      <c r="C358" s="15" t="str">
        <f t="shared" si="27"/>
        <v>Serrure de porte intelligente (laiton luisant)</v>
      </c>
      <c r="D358" s="15" t="str">
        <f t="shared" si="28"/>
        <v>Automation</v>
      </c>
      <c r="E358" s="15">
        <f t="shared" si="29"/>
        <v>30</v>
      </c>
      <c r="F358" s="15" t="str">
        <f t="shared" si="30"/>
        <v>No</v>
      </c>
    </row>
    <row r="359" spans="1:6" x14ac:dyDescent="0.25">
      <c r="A359" s="211" t="s">
        <v>66</v>
      </c>
      <c r="B359" s="15" t="str">
        <f t="shared" si="26"/>
        <v>Smart Door Lock (Solid Brass)</v>
      </c>
      <c r="C359" s="15" t="str">
        <f t="shared" si="27"/>
        <v>Serrure de porte intelligente (laiton luisant)</v>
      </c>
      <c r="D359" s="15" t="str">
        <f t="shared" si="28"/>
        <v>Automation</v>
      </c>
      <c r="E359" s="15">
        <f t="shared" si="29"/>
        <v>30</v>
      </c>
      <c r="F359" s="15" t="str">
        <f t="shared" si="30"/>
        <v>No</v>
      </c>
    </row>
    <row r="360" spans="1:6" x14ac:dyDescent="0.25">
      <c r="A360" s="211" t="s">
        <v>3220</v>
      </c>
      <c r="B360" s="15" t="str">
        <f t="shared" si="26"/>
        <v>6 Months Free one time offer</v>
      </c>
      <c r="C360" s="15" t="str">
        <f t="shared" si="27"/>
        <v>Offre d'acquisition de six mois gratuits</v>
      </c>
      <c r="D360" s="15" t="str">
        <f t="shared" si="28"/>
        <v>Promotion</v>
      </c>
      <c r="E360" s="15">
        <f t="shared" si="29"/>
        <v>0</v>
      </c>
      <c r="F360" s="15" t="str">
        <f t="shared" si="30"/>
        <v>No</v>
      </c>
    </row>
    <row r="361" spans="1:6" x14ac:dyDescent="0.25">
      <c r="A361" s="211">
        <v>6160</v>
      </c>
      <c r="B361" s="15" t="str">
        <f t="shared" si="26"/>
        <v>Alpha keypad PGM Tool</v>
      </c>
      <c r="C361" s="15" t="str">
        <f t="shared" si="27"/>
        <v>Outil programmable pour clavier alphanumérique</v>
      </c>
      <c r="D361" s="15" t="str">
        <f t="shared" si="28"/>
        <v>Misc</v>
      </c>
      <c r="E361" s="15">
        <f t="shared" si="29"/>
        <v>0</v>
      </c>
      <c r="F361" s="15" t="str">
        <f t="shared" si="30"/>
        <v>No</v>
      </c>
    </row>
    <row r="362" spans="1:6" x14ac:dyDescent="0.25">
      <c r="A362" s="211" t="s">
        <v>2287</v>
      </c>
      <c r="B362" s="15" t="str">
        <f t="shared" si="26"/>
        <v>2nd wired keypad-fixed French</v>
      </c>
      <c r="C362" s="15" t="str">
        <f t="shared" si="27"/>
        <v>Clavier fixe câblé secondaire (français)</v>
      </c>
      <c r="D362" s="15" t="str">
        <f t="shared" si="28"/>
        <v>Sensor</v>
      </c>
      <c r="E362" s="15">
        <f t="shared" si="29"/>
        <v>30</v>
      </c>
      <c r="F362" s="15" t="str">
        <f t="shared" si="30"/>
        <v>No</v>
      </c>
    </row>
    <row r="363" spans="1:6" x14ac:dyDescent="0.25">
      <c r="A363" s="211">
        <v>6151</v>
      </c>
      <c r="B363" s="15" t="str">
        <f t="shared" si="26"/>
        <v>2nd wired keypad-fixed English</v>
      </c>
      <c r="C363" s="15" t="str">
        <f t="shared" si="27"/>
        <v>Clavier fixe câblé secondaire (anglais)</v>
      </c>
      <c r="D363" s="15" t="str">
        <f t="shared" si="28"/>
        <v>Misc</v>
      </c>
      <c r="E363" s="15">
        <f t="shared" si="29"/>
        <v>30</v>
      </c>
      <c r="F363" s="15" t="str">
        <f t="shared" si="30"/>
        <v>No</v>
      </c>
    </row>
    <row r="364" spans="1:6" x14ac:dyDescent="0.25">
      <c r="A364" s="211" t="s">
        <v>2285</v>
      </c>
      <c r="B364" s="15" t="str">
        <f t="shared" si="26"/>
        <v>HW Keypad with RF Reciever(French)</v>
      </c>
      <c r="C364" s="15" t="str">
        <f t="shared" si="27"/>
        <v>Clavier fixe avec récepteur RF (français)</v>
      </c>
      <c r="D364" s="15" t="str">
        <f t="shared" si="28"/>
        <v>Misc</v>
      </c>
      <c r="E364" s="15">
        <f t="shared" si="29"/>
        <v>30</v>
      </c>
      <c r="F364" s="15" t="str">
        <f t="shared" si="30"/>
        <v>No</v>
      </c>
    </row>
    <row r="365" spans="1:6" x14ac:dyDescent="0.25">
      <c r="A365" s="211" t="s">
        <v>360</v>
      </c>
      <c r="B365" s="15" t="str">
        <f t="shared" si="26"/>
        <v>HW Keypad with RF Reciever-Fixed English</v>
      </c>
      <c r="C365" s="15" t="str">
        <f t="shared" si="27"/>
        <v>Clavier fixe avec récepteur RF (anglais)</v>
      </c>
      <c r="D365" s="15" t="str">
        <f t="shared" si="28"/>
        <v>Misc</v>
      </c>
      <c r="E365" s="15">
        <f t="shared" si="29"/>
        <v>30</v>
      </c>
      <c r="F365" s="15" t="str">
        <f t="shared" si="30"/>
        <v>No</v>
      </c>
    </row>
    <row r="366" spans="1:6" x14ac:dyDescent="0.25">
      <c r="A366" s="211" t="s">
        <v>2310</v>
      </c>
      <c r="B366" s="15" t="str">
        <f t="shared" si="26"/>
        <v>Simon XT talking touch screen</v>
      </c>
      <c r="C366" s="15" t="str">
        <f t="shared" si="27"/>
        <v>Panneau de contrôle Simon XT à écran tactile parlant</v>
      </c>
      <c r="D366" s="15" t="str">
        <f t="shared" si="28"/>
        <v>Panel</v>
      </c>
      <c r="E366" s="15">
        <f t="shared" si="29"/>
        <v>30</v>
      </c>
      <c r="F366" s="15" t="str">
        <f t="shared" si="30"/>
        <v>No</v>
      </c>
    </row>
    <row r="367" spans="1:6" x14ac:dyDescent="0.25">
      <c r="A367" s="211">
        <v>60914</v>
      </c>
      <c r="B367" s="15" t="str">
        <f t="shared" si="26"/>
        <v>Simon back-up battery</v>
      </c>
      <c r="C367" s="15" t="str">
        <f t="shared" si="27"/>
        <v>Pile de secours pour système Simon</v>
      </c>
      <c r="D367" s="15" t="str">
        <f t="shared" si="28"/>
        <v>Misc</v>
      </c>
      <c r="E367" s="15">
        <f t="shared" si="29"/>
        <v>2</v>
      </c>
      <c r="F367" s="15" t="str">
        <f t="shared" si="30"/>
        <v>No</v>
      </c>
    </row>
    <row r="368" spans="1:6" x14ac:dyDescent="0.25">
      <c r="A368" s="211" t="s">
        <v>43</v>
      </c>
      <c r="B368" s="15" t="str">
        <f t="shared" si="26"/>
        <v>Glass Break Detector</v>
      </c>
      <c r="C368" s="15" t="str">
        <f t="shared" si="27"/>
        <v>Capteur intelligent de bris de verre</v>
      </c>
      <c r="D368" s="15" t="str">
        <f t="shared" si="28"/>
        <v>Sensor</v>
      </c>
      <c r="E368" s="15">
        <f t="shared" si="29"/>
        <v>7.5</v>
      </c>
      <c r="F368" s="15" t="str">
        <f t="shared" si="30"/>
        <v>No</v>
      </c>
    </row>
    <row r="369" spans="1:6" x14ac:dyDescent="0.25">
      <c r="A369" s="211" t="s">
        <v>42</v>
      </c>
      <c r="B369" s="15" t="str">
        <f t="shared" si="26"/>
        <v xml:space="preserve">Simon XT Wireless Passive Infrared Motion Detector </v>
      </c>
      <c r="C369" s="15" t="str">
        <f t="shared" si="27"/>
        <v>Détecteur de mouvement sans fil SimonXT</v>
      </c>
      <c r="D369" s="15" t="str">
        <f t="shared" si="28"/>
        <v>Sensor</v>
      </c>
      <c r="E369" s="15">
        <f t="shared" si="29"/>
        <v>7.5</v>
      </c>
      <c r="F369" s="15" t="str">
        <f t="shared" si="30"/>
        <v>No</v>
      </c>
    </row>
    <row r="370" spans="1:6" x14ac:dyDescent="0.25">
      <c r="A370" s="211" t="s">
        <v>1698</v>
      </c>
      <c r="B370" s="15" t="str">
        <f t="shared" si="26"/>
        <v>600-1048-XTZ</v>
      </c>
      <c r="C370" s="15" t="str">
        <f t="shared" si="27"/>
        <v>600-1048-XTZ</v>
      </c>
      <c r="D370" s="15" t="str">
        <f t="shared" si="28"/>
        <v>Sensor</v>
      </c>
      <c r="E370" s="15">
        <f t="shared" si="29"/>
        <v>0</v>
      </c>
      <c r="F370" s="15" t="str">
        <f t="shared" si="30"/>
        <v>No</v>
      </c>
    </row>
    <row r="371" spans="1:6" x14ac:dyDescent="0.25">
      <c r="A371" s="211" t="s">
        <v>866</v>
      </c>
      <c r="B371" s="15" t="str">
        <f t="shared" si="26"/>
        <v>Simon XT Bell SIM Radio</v>
      </c>
      <c r="C371" s="15" t="str">
        <f t="shared" si="27"/>
        <v>Radio Bell pour SimonXT</v>
      </c>
      <c r="D371" s="15" t="str">
        <f t="shared" si="28"/>
        <v>Panel</v>
      </c>
      <c r="E371" s="15">
        <f t="shared" si="29"/>
        <v>0</v>
      </c>
      <c r="F371" s="15" t="str">
        <f t="shared" si="30"/>
        <v>No</v>
      </c>
    </row>
    <row r="372" spans="1:6" x14ac:dyDescent="0.25">
      <c r="A372" s="211" t="s">
        <v>5227</v>
      </c>
      <c r="B372" s="15" t="str">
        <f t="shared" si="26"/>
        <v>Bell Internet Offer #3 $5 Discount for Life with DB Camera</v>
      </c>
      <c r="C372" s="15" t="str">
        <f t="shared" si="27"/>
        <v>Offre no 3 Bell Internet réduction de 5 $ avec caméra DB</v>
      </c>
      <c r="D372" s="15" t="str">
        <f t="shared" si="28"/>
        <v>Promotion</v>
      </c>
      <c r="E372" s="15">
        <f t="shared" si="29"/>
        <v>0</v>
      </c>
      <c r="F372" s="15" t="str">
        <f t="shared" si="30"/>
        <v>No</v>
      </c>
    </row>
    <row r="373" spans="1:6" x14ac:dyDescent="0.25">
      <c r="A373" s="211" t="s">
        <v>130</v>
      </c>
      <c r="B373" s="15" t="str">
        <f t="shared" si="26"/>
        <v>Bell Internet Bundle Credit $5 for existing Internet customers</v>
      </c>
      <c r="C373" s="15" t="str">
        <f t="shared" si="27"/>
        <v>Crédit de 5 $ sur le forfait Internet avec services Bell</v>
      </c>
      <c r="D373" s="15" t="str">
        <f t="shared" si="28"/>
        <v>Promotion</v>
      </c>
      <c r="E373" s="15">
        <f t="shared" si="29"/>
        <v>0</v>
      </c>
      <c r="F373" s="15" t="str">
        <f t="shared" si="30"/>
        <v>No</v>
      </c>
    </row>
    <row r="374" spans="1:6" x14ac:dyDescent="0.25">
      <c r="A374" s="211" t="s">
        <v>358</v>
      </c>
      <c r="B374" s="15" t="str">
        <f t="shared" si="26"/>
        <v>4 button keyfob</v>
      </c>
      <c r="C374" s="15" t="str">
        <f t="shared" si="27"/>
        <v>Porte-clés à 4 boutons</v>
      </c>
      <c r="D374" s="15" t="str">
        <f t="shared" si="28"/>
        <v>Sensor</v>
      </c>
      <c r="E374" s="15">
        <f t="shared" si="29"/>
        <v>7.5</v>
      </c>
      <c r="F374" s="15" t="str">
        <f t="shared" si="30"/>
        <v>No</v>
      </c>
    </row>
    <row r="375" spans="1:6" x14ac:dyDescent="0.25">
      <c r="A375" s="211">
        <v>5828</v>
      </c>
      <c r="B375" s="15" t="str">
        <f t="shared" si="26"/>
        <v>wireless 5828-fixed English-requires K0991 5VDC plug-in and</v>
      </c>
      <c r="C375" s="15" t="str">
        <f t="shared" si="27"/>
        <v>Clavier fixe sans fil 5828 (anglais) - nécessite un bloc d'alimentation enfichable 5 V c.c. K0991</v>
      </c>
      <c r="D375" s="15" t="str">
        <f t="shared" si="28"/>
        <v>Misc</v>
      </c>
      <c r="E375" s="15">
        <f t="shared" si="29"/>
        <v>7.5</v>
      </c>
      <c r="F375" s="15" t="str">
        <f t="shared" si="30"/>
        <v>No</v>
      </c>
    </row>
    <row r="376" spans="1:6" x14ac:dyDescent="0.25">
      <c r="A376" s="211">
        <v>5821</v>
      </c>
      <c r="B376" s="15" t="str">
        <f t="shared" si="26"/>
        <v>wireless low temp/flood</v>
      </c>
      <c r="C376" s="15" t="str">
        <f t="shared" si="27"/>
        <v>Détecteur d'inondation et capteur de faible température sans fil</v>
      </c>
      <c r="D376" s="15" t="str">
        <f t="shared" si="28"/>
        <v>Sensor</v>
      </c>
      <c r="E376" s="15">
        <f t="shared" si="29"/>
        <v>7.5</v>
      </c>
      <c r="F376" s="15" t="str">
        <f t="shared" si="30"/>
        <v>No</v>
      </c>
    </row>
    <row r="377" spans="1:6" x14ac:dyDescent="0.25">
      <c r="A377" s="211" t="s">
        <v>355</v>
      </c>
      <c r="B377" s="15" t="str">
        <f t="shared" si="26"/>
        <v>1-button wireless panic</v>
      </c>
      <c r="C377" s="15" t="str">
        <f t="shared" si="27"/>
        <v>Bouton d'urgence sans fil à simple touche</v>
      </c>
      <c r="D377" s="15" t="str">
        <f t="shared" si="28"/>
        <v>Sensor</v>
      </c>
      <c r="E377" s="15">
        <f t="shared" si="29"/>
        <v>7.5</v>
      </c>
      <c r="F377" s="15" t="str">
        <f t="shared" si="30"/>
        <v>No</v>
      </c>
    </row>
    <row r="378" spans="1:6" x14ac:dyDescent="0.25">
      <c r="A378" s="211" t="s">
        <v>353</v>
      </c>
      <c r="B378" s="15" t="str">
        <f t="shared" si="26"/>
        <v>Honeywell Door/Window Transmitter</v>
      </c>
      <c r="C378" s="15" t="str">
        <f t="shared" si="27"/>
        <v>Émetteur de porte ou fenêtre de Honeywell</v>
      </c>
      <c r="D378" s="15" t="str">
        <f t="shared" si="28"/>
        <v>Sensor</v>
      </c>
      <c r="E378" s="15">
        <f t="shared" si="29"/>
        <v>7.5</v>
      </c>
      <c r="F378" s="15" t="str">
        <f t="shared" si="30"/>
        <v>No</v>
      </c>
    </row>
    <row r="379" spans="1:6" x14ac:dyDescent="0.25">
      <c r="A379" s="211" t="s">
        <v>352</v>
      </c>
      <c r="B379" s="15" t="str">
        <f t="shared" si="26"/>
        <v>smoke/co combo</v>
      </c>
      <c r="C379" s="15" t="str">
        <f t="shared" si="27"/>
        <v>Détecteur de fumée et de monoxyde de carbone</v>
      </c>
      <c r="D379" s="15" t="str">
        <f t="shared" si="28"/>
        <v>Sensor</v>
      </c>
      <c r="E379" s="15">
        <f t="shared" si="29"/>
        <v>7.5</v>
      </c>
      <c r="F379" s="15" t="str">
        <f t="shared" si="30"/>
        <v>No</v>
      </c>
    </row>
    <row r="380" spans="1:6" x14ac:dyDescent="0.25">
      <c r="A380" s="211" t="s">
        <v>351</v>
      </c>
      <c r="B380" s="15" t="str">
        <f t="shared" si="26"/>
        <v>Wireless CO</v>
      </c>
      <c r="C380" s="15" t="str">
        <f t="shared" si="27"/>
        <v>Détecteur de monoxyde de carbone sans fil</v>
      </c>
      <c r="D380" s="15" t="str">
        <f t="shared" si="28"/>
        <v>Sensor</v>
      </c>
      <c r="E380" s="15">
        <f t="shared" si="29"/>
        <v>7.5</v>
      </c>
      <c r="F380" s="15" t="str">
        <f t="shared" si="30"/>
        <v>No</v>
      </c>
    </row>
    <row r="381" spans="1:6" x14ac:dyDescent="0.25">
      <c r="A381" s="211">
        <v>4219</v>
      </c>
      <c r="B381" s="15" t="str">
        <f t="shared" si="26"/>
        <v>8 Zone Expander</v>
      </c>
      <c r="C381" s="15" t="str">
        <f t="shared" si="27"/>
        <v>Module d'extension jusqu'à 8 zones</v>
      </c>
      <c r="D381" s="15" t="str">
        <f t="shared" si="28"/>
        <v>Misc</v>
      </c>
      <c r="E381" s="15">
        <f t="shared" si="29"/>
        <v>30</v>
      </c>
      <c r="F381" s="15" t="str">
        <f t="shared" si="30"/>
        <v>No</v>
      </c>
    </row>
    <row r="382" spans="1:6" x14ac:dyDescent="0.25">
      <c r="A382" s="211" t="s">
        <v>3218</v>
      </c>
      <c r="B382" s="15" t="str">
        <f t="shared" si="26"/>
        <v>3 Months Free one time offer</v>
      </c>
      <c r="C382" s="15" t="str">
        <f t="shared" si="27"/>
        <v>Offre de base de trois mois gratuits</v>
      </c>
      <c r="D382" s="15" t="str">
        <f t="shared" si="28"/>
        <v>Promotion</v>
      </c>
      <c r="E382" s="15">
        <f t="shared" si="29"/>
        <v>0</v>
      </c>
      <c r="F382" s="15" t="str">
        <f t="shared" si="30"/>
        <v>No</v>
      </c>
    </row>
    <row r="383" spans="1:6" x14ac:dyDescent="0.25">
      <c r="A383" s="211" t="s">
        <v>3214</v>
      </c>
      <c r="B383" s="15" t="str">
        <f t="shared" si="26"/>
        <v>3 Months Free one time offer</v>
      </c>
      <c r="C383" s="15" t="str">
        <f t="shared" si="27"/>
        <v>Offre d'acquisition de trois mois gratuits</v>
      </c>
      <c r="D383" s="15" t="str">
        <f t="shared" si="28"/>
        <v>Promotion</v>
      </c>
      <c r="E383" s="15">
        <f t="shared" si="29"/>
        <v>0</v>
      </c>
      <c r="F383" s="15" t="str">
        <f t="shared" si="30"/>
        <v>No</v>
      </c>
    </row>
    <row r="384" spans="1:6" x14ac:dyDescent="0.25">
      <c r="A384" s="211" t="s">
        <v>559</v>
      </c>
      <c r="B384" s="15" t="str">
        <f t="shared" si="26"/>
        <v>Alarm Services with No Line</v>
      </c>
      <c r="C384" s="15" t="str">
        <f t="shared" si="27"/>
        <v>Services d'alarme sans ligne</v>
      </c>
      <c r="D384" s="15" t="str">
        <f t="shared" si="28"/>
        <v>Panel</v>
      </c>
      <c r="E384" s="15">
        <f t="shared" si="29"/>
        <v>30</v>
      </c>
      <c r="F384" s="15" t="str">
        <f t="shared" si="30"/>
        <v>No</v>
      </c>
    </row>
    <row r="385" spans="1:6" x14ac:dyDescent="0.25">
      <c r="A385" s="211" t="s">
        <v>206</v>
      </c>
      <c r="B385" s="15" t="str">
        <f t="shared" si="26"/>
        <v>2 way voice response</v>
      </c>
      <c r="C385" s="15" t="str">
        <f t="shared" si="27"/>
        <v>Voix à double sens</v>
      </c>
      <c r="D385" s="15" t="str">
        <f t="shared" si="28"/>
        <v>Service</v>
      </c>
      <c r="E385" s="15">
        <f t="shared" si="29"/>
        <v>0</v>
      </c>
      <c r="F385" s="15" t="str">
        <f t="shared" si="30"/>
        <v>No</v>
      </c>
    </row>
    <row r="386" spans="1:6" x14ac:dyDescent="0.25">
      <c r="A386" s="211" t="s">
        <v>2305</v>
      </c>
      <c r="B386" s="15" t="str">
        <f t="shared" ref="B386:B449" si="31">VLOOKUP($A386,masterdata,12,0)</f>
        <v>Wireless Indoor Repeater</v>
      </c>
      <c r="C386" s="15" t="str">
        <f t="shared" ref="C386:C449" si="32">VLOOKUP($A386,masterdata,13,0)</f>
        <v>Répéteur d'intérieur sans fil</v>
      </c>
      <c r="D386" s="15" t="str">
        <f t="shared" ref="D386:D449" si="33">VLOOKUP($A386,masterdata,31,0)</f>
        <v>Automation</v>
      </c>
      <c r="E386" s="15">
        <f t="shared" ref="E386:E449" si="34">VLOOKUP($A386,masterdata,7,0)</f>
        <v>7.5</v>
      </c>
      <c r="F386" s="15" t="str">
        <f t="shared" si="30"/>
        <v>No</v>
      </c>
    </row>
    <row r="387" spans="1:6" x14ac:dyDescent="0.25">
      <c r="A387" s="211" t="s">
        <v>1011</v>
      </c>
      <c r="B387" s="15" t="str">
        <f t="shared" si="31"/>
        <v>Add on Pendant or Necklace unit monthly RMR</v>
      </c>
      <c r="C387" s="15" t="str">
        <f t="shared" si="32"/>
        <v>Pendentif Panique - Bracelet ou Collier (Alerte médicale À la maison)</v>
      </c>
      <c r="D387" s="15" t="str">
        <f t="shared" si="33"/>
        <v>Sensor</v>
      </c>
      <c r="E387" s="15">
        <f t="shared" si="34"/>
        <v>0</v>
      </c>
      <c r="F387" s="15" t="str">
        <f t="shared" si="30"/>
        <v>No</v>
      </c>
    </row>
    <row r="388" spans="1:6" x14ac:dyDescent="0.25">
      <c r="A388" s="211" t="s">
        <v>137</v>
      </c>
      <c r="B388" s="15" t="str">
        <f t="shared" si="31"/>
        <v>Provides access and control over any Z-Wave devices added to your Smart Home system.</v>
      </c>
      <c r="C388" s="15" t="str">
        <f t="shared" si="32"/>
        <v>Fournit un accès et un contrôle sur tous les appareils Z-Wave ajoutés à votre système Maison Intelligente.</v>
      </c>
      <c r="D388" s="15" t="str">
        <f t="shared" si="33"/>
        <v>Service</v>
      </c>
      <c r="E388" s="15">
        <f t="shared" si="34"/>
        <v>0</v>
      </c>
      <c r="F388" s="15" t="str">
        <f t="shared" si="30"/>
        <v>No</v>
      </c>
    </row>
    <row r="389" spans="1:6" x14ac:dyDescent="0.25">
      <c r="A389" s="211" t="s">
        <v>1655</v>
      </c>
      <c r="B389" s="15" t="str">
        <f t="shared" si="31"/>
        <v>GC3 3G Cell Radio Module with antenna</v>
      </c>
      <c r="C389" s="15" t="str">
        <f t="shared" si="32"/>
        <v>Module de radio cellulaire 3G avec antenne GC3</v>
      </c>
      <c r="D389" s="15" t="str">
        <f t="shared" si="33"/>
        <v>Panel</v>
      </c>
      <c r="E389" s="15">
        <f t="shared" si="34"/>
        <v>15</v>
      </c>
      <c r="F389" s="15" t="str">
        <f t="shared" si="30"/>
        <v>No</v>
      </c>
    </row>
    <row r="390" spans="1:6" x14ac:dyDescent="0.25">
      <c r="A390" s="211" t="s">
        <v>2304</v>
      </c>
      <c r="B390" s="15" t="str">
        <f t="shared" si="31"/>
        <v>GC3 3G Cell Radio Module</v>
      </c>
      <c r="C390" s="15" t="str">
        <f t="shared" si="32"/>
        <v>Module de radio cellulaire 3G GC3</v>
      </c>
      <c r="D390" s="15" t="str">
        <f t="shared" si="33"/>
        <v>Panel</v>
      </c>
      <c r="E390" s="15">
        <f t="shared" si="34"/>
        <v>15</v>
      </c>
      <c r="F390" s="15" t="str">
        <f t="shared" si="30"/>
        <v>No</v>
      </c>
    </row>
    <row r="391" spans="1:6" x14ac:dyDescent="0.25">
      <c r="A391" s="211" t="s">
        <v>900</v>
      </c>
      <c r="B391" s="15" t="str">
        <f t="shared" si="31"/>
        <v>2GIG GC2 Touchscreen control panel</v>
      </c>
      <c r="C391" s="15" t="str">
        <f t="shared" si="32"/>
        <v>Panneau 2GIG GC2 (Français)</v>
      </c>
      <c r="D391" s="15" t="str">
        <f t="shared" si="33"/>
        <v>Panel</v>
      </c>
      <c r="E391" s="15">
        <f t="shared" si="34"/>
        <v>90</v>
      </c>
      <c r="F391" s="15" t="str">
        <f t="shared" si="30"/>
        <v>No</v>
      </c>
    </row>
    <row r="392" spans="1:6" x14ac:dyDescent="0.25">
      <c r="A392" s="211" t="s">
        <v>899</v>
      </c>
      <c r="B392" s="15" t="str">
        <f t="shared" si="31"/>
        <v>2GIG GC2 Touchscreen control panel</v>
      </c>
      <c r="C392" s="15" t="str">
        <f t="shared" si="32"/>
        <v>Panneau 2GIG GC2 (Anglais)</v>
      </c>
      <c r="D392" s="15" t="str">
        <f t="shared" si="33"/>
        <v>Panel</v>
      </c>
      <c r="E392" s="15">
        <f t="shared" si="34"/>
        <v>90</v>
      </c>
      <c r="F392" s="15" t="str">
        <f t="shared" si="30"/>
        <v>No</v>
      </c>
    </row>
    <row r="393" spans="1:6" x14ac:dyDescent="0.25">
      <c r="A393" s="211" t="s">
        <v>1010</v>
      </c>
      <c r="B393" s="15" t="str">
        <f t="shared" si="31"/>
        <v>Add on Fall Detection unit monthly RMR</v>
      </c>
      <c r="C393" s="15" t="str">
        <f t="shared" si="32"/>
        <v>Détecteur de chute AlarmCare</v>
      </c>
      <c r="D393" s="15" t="str">
        <f t="shared" si="33"/>
        <v>Sensor</v>
      </c>
      <c r="E393" s="15">
        <f t="shared" si="34"/>
        <v>0</v>
      </c>
      <c r="F393" s="15" t="str">
        <f t="shared" si="30"/>
        <v>No</v>
      </c>
    </row>
    <row r="394" spans="1:6" x14ac:dyDescent="0.25">
      <c r="A394" s="211" t="s">
        <v>980</v>
      </c>
      <c r="B394" s="15" t="str">
        <f t="shared" si="31"/>
        <v>Fall Detection PHB</v>
      </c>
      <c r="C394" s="15" t="str">
        <f t="shared" si="32"/>
        <v xml:space="preserve">
Détecteur de chute PHB</v>
      </c>
      <c r="D394" s="15" t="str">
        <f t="shared" si="33"/>
        <v>Sensor</v>
      </c>
      <c r="E394" s="15">
        <f t="shared" si="34"/>
        <v>15</v>
      </c>
      <c r="F394" s="15" t="str">
        <f t="shared" si="30"/>
        <v>No</v>
      </c>
    </row>
    <row r="395" spans="1:6" x14ac:dyDescent="0.25">
      <c r="A395" s="211" t="s">
        <v>1426</v>
      </c>
      <c r="B395" s="15" t="str">
        <f t="shared" si="31"/>
        <v>2 GIG GC2 Desktop Kit Cradle Bracket</v>
      </c>
      <c r="C395" s="15" t="str">
        <f t="shared" si="32"/>
        <v>Trousse de support pour bureau</v>
      </c>
      <c r="D395" s="15" t="str">
        <f t="shared" si="33"/>
        <v>Sensor</v>
      </c>
      <c r="E395" s="15">
        <f t="shared" si="34"/>
        <v>7.5</v>
      </c>
      <c r="F395" s="15" t="str">
        <f t="shared" si="30"/>
        <v>No</v>
      </c>
    </row>
    <row r="396" spans="1:6" x14ac:dyDescent="0.25">
      <c r="A396" s="211" t="s">
        <v>3174</v>
      </c>
      <c r="B396" s="15" t="str">
        <f t="shared" si="31"/>
        <v>2GIG Panel replacement battery</v>
      </c>
      <c r="C396" s="15" t="str">
        <f t="shared" si="32"/>
        <v>Pile de remplacement pour panneau 2GIG</v>
      </c>
      <c r="D396" s="15" t="str">
        <f t="shared" si="33"/>
        <v>Misc</v>
      </c>
      <c r="E396" s="15">
        <f t="shared" si="34"/>
        <v>7.5</v>
      </c>
      <c r="F396" s="15" t="str">
        <f t="shared" si="30"/>
        <v>No</v>
      </c>
    </row>
    <row r="397" spans="1:6" x14ac:dyDescent="0.25">
      <c r="A397" s="211" t="s">
        <v>205</v>
      </c>
      <c r="B397" s="15" t="str">
        <f t="shared" si="31"/>
        <v>2GIG 3G Cell Radio Module (Bell) with antenna</v>
      </c>
      <c r="C397" s="15" t="str">
        <f t="shared" si="32"/>
        <v>Radio Bell pour 2GIG GC2</v>
      </c>
      <c r="D397" s="15" t="str">
        <f t="shared" si="33"/>
        <v>Panel</v>
      </c>
      <c r="E397" s="15">
        <f t="shared" si="34"/>
        <v>0</v>
      </c>
      <c r="F397" s="15" t="str">
        <f t="shared" si="30"/>
        <v>No</v>
      </c>
    </row>
    <row r="398" spans="1:6" x14ac:dyDescent="0.25">
      <c r="A398" s="211" t="s">
        <v>1463</v>
      </c>
      <c r="B398" s="15" t="str">
        <f t="shared" si="31"/>
        <v>Z-Wave Programmable Thermostat</v>
      </c>
      <c r="C398" s="15" t="str">
        <f t="shared" si="32"/>
        <v>Thermostat programmable de Z-Wave</v>
      </c>
      <c r="D398" s="15" t="str">
        <f t="shared" si="33"/>
        <v>Automation</v>
      </c>
      <c r="E398" s="15">
        <f t="shared" si="34"/>
        <v>30</v>
      </c>
      <c r="F398" s="15" t="str">
        <f t="shared" si="30"/>
        <v>No</v>
      </c>
    </row>
    <row r="399" spans="1:6" x14ac:dyDescent="0.25">
      <c r="A399" s="211" t="s">
        <v>922</v>
      </c>
      <c r="B399" s="15" t="str">
        <f t="shared" si="31"/>
        <v>2GIG 900MHz Transceiver</v>
      </c>
      <c r="C399" s="15" t="str">
        <f t="shared" si="32"/>
        <v xml:space="preserve">
2GIG émetteur-récepteur 900MHz</v>
      </c>
      <c r="D399" s="15" t="str">
        <f t="shared" si="33"/>
        <v>Automation</v>
      </c>
      <c r="E399" s="15">
        <f t="shared" si="34"/>
        <v>7.5</v>
      </c>
      <c r="F399" s="15" t="str">
        <f t="shared" si="30"/>
        <v>No</v>
      </c>
    </row>
    <row r="400" spans="1:6" x14ac:dyDescent="0.25">
      <c r="A400" s="211" t="s">
        <v>65</v>
      </c>
      <c r="B400" s="15" t="str">
        <f t="shared" si="31"/>
        <v>Touch Screen Keypad</v>
      </c>
      <c r="C400" s="15" t="str">
        <f t="shared" si="32"/>
        <v>Clavier tactile secondaire</v>
      </c>
      <c r="D400" s="15" t="str">
        <f t="shared" si="33"/>
        <v>Sensor</v>
      </c>
      <c r="E400" s="15">
        <f t="shared" si="34"/>
        <v>30</v>
      </c>
      <c r="F400" s="15" t="str">
        <f t="shared" si="30"/>
        <v>No</v>
      </c>
    </row>
    <row r="401" spans="1:6" x14ac:dyDescent="0.25">
      <c r="A401" s="211" t="s">
        <v>64</v>
      </c>
      <c r="B401" s="15" t="str">
        <f t="shared" si="31"/>
        <v>Garage Door Tilt Sensor</v>
      </c>
      <c r="C401" s="15" t="str">
        <f t="shared" si="32"/>
        <v>Capteur de mouvement de porte de garage</v>
      </c>
      <c r="D401" s="15" t="str">
        <f t="shared" si="33"/>
        <v>Sensor</v>
      </c>
      <c r="E401" s="15">
        <f t="shared" si="34"/>
        <v>7.5</v>
      </c>
      <c r="F401" s="15" t="str">
        <f t="shared" si="30"/>
        <v>No</v>
      </c>
    </row>
    <row r="402" spans="1:6" x14ac:dyDescent="0.25">
      <c r="A402" s="211" t="s">
        <v>63</v>
      </c>
      <c r="B402" s="15" t="str">
        <f t="shared" si="31"/>
        <v>2GIG Super Switch Wireless Takeover Module</v>
      </c>
      <c r="C402" s="15" t="str">
        <f t="shared" si="32"/>
        <v>Module de prise de contôle sans fil "2GIG Super Switch"</v>
      </c>
      <c r="D402" s="15" t="str">
        <f t="shared" si="33"/>
        <v>Misc</v>
      </c>
      <c r="E402" s="15">
        <f t="shared" si="34"/>
        <v>90</v>
      </c>
      <c r="F402" s="15" t="str">
        <f t="shared" si="30"/>
        <v>No</v>
      </c>
    </row>
    <row r="403" spans="1:6" x14ac:dyDescent="0.25">
      <c r="A403" s="211" t="s">
        <v>1457</v>
      </c>
      <c r="B403" s="15" t="str">
        <f t="shared" si="31"/>
        <v>Hardwired Alarm System Conversion Kit</v>
      </c>
      <c r="C403" s="15" t="str">
        <f t="shared" si="32"/>
        <v>Trousse de conversion pour système d’alarme câblé</v>
      </c>
      <c r="D403" s="15" t="str">
        <f t="shared" si="33"/>
        <v>Panel</v>
      </c>
      <c r="E403" s="15">
        <f t="shared" si="34"/>
        <v>0</v>
      </c>
      <c r="F403" s="15" t="str">
        <f t="shared" si="30"/>
        <v>No</v>
      </c>
    </row>
    <row r="404" spans="1:6" x14ac:dyDescent="0.25">
      <c r="A404" s="211" t="s">
        <v>2302</v>
      </c>
      <c r="B404" s="15" t="str">
        <f t="shared" si="31"/>
        <v>Smoke, Heat and Freeze Dectector</v>
      </c>
      <c r="C404" s="15" t="str">
        <f t="shared" si="32"/>
        <v>Détecteur de fumée, de chaleur et de gel</v>
      </c>
      <c r="D404" s="15" t="str">
        <f t="shared" si="33"/>
        <v>Sensor</v>
      </c>
      <c r="E404" s="15">
        <f t="shared" si="34"/>
        <v>7.5</v>
      </c>
      <c r="F404" s="15" t="str">
        <f t="shared" si="30"/>
        <v>No</v>
      </c>
    </row>
    <row r="405" spans="1:6" x14ac:dyDescent="0.25">
      <c r="A405" s="211" t="s">
        <v>77</v>
      </c>
      <c r="B405" s="15" t="str">
        <f t="shared" si="31"/>
        <v>Appliance Mmodule</v>
      </c>
      <c r="C405" s="15" t="str">
        <f t="shared" si="32"/>
        <v>Module d'appareil</v>
      </c>
      <c r="D405" s="15" t="str">
        <f t="shared" si="33"/>
        <v>Automation</v>
      </c>
      <c r="E405" s="15">
        <f t="shared" si="34"/>
        <v>30</v>
      </c>
      <c r="F405" s="15" t="str">
        <f t="shared" si="30"/>
        <v>No</v>
      </c>
    </row>
    <row r="406" spans="1:6" x14ac:dyDescent="0.25">
      <c r="A406" s="211" t="s">
        <v>921</v>
      </c>
      <c r="B406" s="15" t="str">
        <f t="shared" si="31"/>
        <v>Smart Plug</v>
      </c>
      <c r="C406" s="15" t="str">
        <f t="shared" si="32"/>
        <v>Prise intelligente</v>
      </c>
      <c r="D406" s="15" t="str">
        <f t="shared" si="33"/>
        <v>Automation</v>
      </c>
      <c r="E406" s="15">
        <f t="shared" si="34"/>
        <v>7.5</v>
      </c>
      <c r="F406" s="15" t="str">
        <f t="shared" ref="F406:F469" si="35">IF(D406="Bundle",VLOOKUP(A406,masterdata,42,0),"No")</f>
        <v>No</v>
      </c>
    </row>
    <row r="407" spans="1:6" x14ac:dyDescent="0.25">
      <c r="A407" s="211" t="s">
        <v>2301</v>
      </c>
      <c r="B407" s="15" t="str">
        <f t="shared" si="31"/>
        <v>Passive Inflared Motion Dectector</v>
      </c>
      <c r="C407" s="15" t="str">
        <f t="shared" si="32"/>
        <v>Détecteur de mouvement à infrarouge passif</v>
      </c>
      <c r="D407" s="15" t="str">
        <f t="shared" si="33"/>
        <v>Sensor</v>
      </c>
      <c r="E407" s="15">
        <f t="shared" si="34"/>
        <v>7.5</v>
      </c>
      <c r="F407" s="15" t="str">
        <f t="shared" si="35"/>
        <v>No</v>
      </c>
    </row>
    <row r="408" spans="1:6" x14ac:dyDescent="0.25">
      <c r="A408" s="211" t="s">
        <v>76</v>
      </c>
      <c r="B408" s="15" t="str">
        <f t="shared" si="31"/>
        <v>Lamp Dimmer</v>
      </c>
      <c r="C408" s="15" t="str">
        <f t="shared" si="32"/>
        <v>Gradateur d'éclairage</v>
      </c>
      <c r="D408" s="15" t="str">
        <f t="shared" si="33"/>
        <v>Automation</v>
      </c>
      <c r="E408" s="15">
        <f t="shared" si="34"/>
        <v>30</v>
      </c>
      <c r="F408" s="15" t="str">
        <f t="shared" si="35"/>
        <v>No</v>
      </c>
    </row>
    <row r="409" spans="1:6" x14ac:dyDescent="0.25">
      <c r="A409" s="211" t="s">
        <v>920</v>
      </c>
      <c r="B409" s="15" t="str">
        <f t="shared" si="31"/>
        <v>Z-Wave Plug-in Lamp Module</v>
      </c>
      <c r="C409" s="15" t="str">
        <f t="shared" si="32"/>
        <v>Module de commande de lampe enfichable Z-Wave</v>
      </c>
      <c r="D409" s="15" t="str">
        <f t="shared" si="33"/>
        <v>Automation</v>
      </c>
      <c r="E409" s="15">
        <f t="shared" si="34"/>
        <v>7.5</v>
      </c>
      <c r="F409" s="15" t="str">
        <f t="shared" si="35"/>
        <v>No</v>
      </c>
    </row>
    <row r="410" spans="1:6" x14ac:dyDescent="0.25">
      <c r="A410" s="211" t="s">
        <v>60</v>
      </c>
      <c r="B410" s="15" t="str">
        <f t="shared" si="31"/>
        <v>2GIG Panic Button Remote</v>
      </c>
      <c r="C410" s="15" t="str">
        <f t="shared" si="32"/>
        <v>Télécommande à bouton d'alarme 2GIG</v>
      </c>
      <c r="D410" s="15" t="str">
        <f t="shared" si="33"/>
        <v>Sensor</v>
      </c>
      <c r="E410" s="15">
        <f t="shared" si="34"/>
        <v>7.5</v>
      </c>
      <c r="F410" s="15" t="str">
        <f t="shared" si="35"/>
        <v>No</v>
      </c>
    </row>
    <row r="411" spans="1:6" x14ac:dyDescent="0.25">
      <c r="A411" s="211" t="s">
        <v>59</v>
      </c>
      <c r="B411" s="15" t="str">
        <f t="shared" si="31"/>
        <v>Wireless Keypad</v>
      </c>
      <c r="C411" s="15" t="str">
        <f t="shared" si="32"/>
        <v>Clavier sans fil</v>
      </c>
      <c r="D411" s="15" t="str">
        <f t="shared" si="33"/>
        <v>Sensor</v>
      </c>
      <c r="E411" s="15">
        <f t="shared" si="34"/>
        <v>7.5</v>
      </c>
      <c r="F411" s="15" t="str">
        <f t="shared" si="35"/>
        <v>No</v>
      </c>
    </row>
    <row r="412" spans="1:6" x14ac:dyDescent="0.25">
      <c r="A412" s="211" t="s">
        <v>1671</v>
      </c>
      <c r="B412" s="15" t="str">
        <f t="shared" si="31"/>
        <v>Firefighter</v>
      </c>
      <c r="C412" s="15" t="str">
        <f t="shared" si="32"/>
        <v>Pompier</v>
      </c>
      <c r="D412" s="15" t="str">
        <f t="shared" si="33"/>
        <v>Sensor</v>
      </c>
      <c r="E412" s="15">
        <f t="shared" si="34"/>
        <v>7.5</v>
      </c>
      <c r="F412" s="15" t="str">
        <f t="shared" si="35"/>
        <v>No</v>
      </c>
    </row>
    <row r="413" spans="1:6" x14ac:dyDescent="0.25">
      <c r="A413" s="211" t="s">
        <v>919</v>
      </c>
      <c r="B413" s="15" t="str">
        <f t="shared" si="31"/>
        <v>Bulbz Z-Wave LED 65-watt Equiv. Indoor Flood Light</v>
      </c>
      <c r="C413" s="15" t="str">
        <f t="shared" si="32"/>
        <v>Projecteur d'intérieur  DEL Z-Wave à faisceau large</v>
      </c>
      <c r="D413" s="15" t="str">
        <f t="shared" si="33"/>
        <v>Automation</v>
      </c>
      <c r="E413" s="15">
        <f t="shared" si="34"/>
        <v>7.5</v>
      </c>
      <c r="F413" s="15" t="str">
        <f t="shared" si="35"/>
        <v>No</v>
      </c>
    </row>
    <row r="414" spans="1:6" x14ac:dyDescent="0.25">
      <c r="A414" s="211" t="s">
        <v>918</v>
      </c>
      <c r="B414" s="15" t="str">
        <f t="shared" si="31"/>
        <v>Bulbz 5"-6" Z-Wave Smart LED Indoor Recessed Retro</v>
      </c>
      <c r="C414" s="15" t="str">
        <f t="shared" si="32"/>
        <v>Module de conversion pour lumière encastrée DEL intelligente</v>
      </c>
      <c r="D414" s="15" t="str">
        <f t="shared" si="33"/>
        <v>Automation</v>
      </c>
      <c r="E414" s="15">
        <f t="shared" si="34"/>
        <v>7.5</v>
      </c>
      <c r="F414" s="15" t="str">
        <f t="shared" si="35"/>
        <v>No</v>
      </c>
    </row>
    <row r="415" spans="1:6" x14ac:dyDescent="0.25">
      <c r="A415" s="211" t="s">
        <v>75</v>
      </c>
      <c r="B415" s="15" t="str">
        <f t="shared" si="31"/>
        <v>Smart Light Bulb</v>
      </c>
      <c r="C415" s="15" t="str">
        <f t="shared" si="32"/>
        <v>Ampoule intelligente</v>
      </c>
      <c r="D415" s="15" t="str">
        <f t="shared" si="33"/>
        <v>Automation</v>
      </c>
      <c r="E415" s="15">
        <f t="shared" si="34"/>
        <v>7.5</v>
      </c>
      <c r="F415" s="15" t="str">
        <f t="shared" si="35"/>
        <v>No</v>
      </c>
    </row>
    <row r="416" spans="1:6" x14ac:dyDescent="0.25">
      <c r="A416" s="211" t="s">
        <v>58</v>
      </c>
      <c r="B416" s="15" t="str">
        <f t="shared" si="31"/>
        <v>Keyfob</v>
      </c>
      <c r="C416" s="15" t="str">
        <f t="shared" si="32"/>
        <v>Porte-clés</v>
      </c>
      <c r="D416" s="15" t="str">
        <f t="shared" si="33"/>
        <v>Sensor</v>
      </c>
      <c r="E416" s="15">
        <f t="shared" si="34"/>
        <v>7.5</v>
      </c>
      <c r="F416" s="15" t="str">
        <f t="shared" si="35"/>
        <v>No</v>
      </c>
    </row>
    <row r="417" spans="1:6" x14ac:dyDescent="0.25">
      <c r="A417" s="211" t="s">
        <v>74</v>
      </c>
      <c r="B417" s="15" t="str">
        <f t="shared" si="31"/>
        <v>Image Sensor</v>
      </c>
      <c r="C417" s="15" t="str">
        <f t="shared" si="32"/>
        <v>Capteur d'image</v>
      </c>
      <c r="D417" s="15" t="str">
        <f t="shared" si="33"/>
        <v>Automation</v>
      </c>
      <c r="E417" s="15">
        <f t="shared" si="34"/>
        <v>30</v>
      </c>
      <c r="F417" s="15" t="str">
        <f t="shared" si="35"/>
        <v>No</v>
      </c>
    </row>
    <row r="418" spans="1:6" x14ac:dyDescent="0.25">
      <c r="A418" s="211" t="s">
        <v>73</v>
      </c>
      <c r="B418" s="15" t="str">
        <f t="shared" si="31"/>
        <v>Remote Garage Door Controller</v>
      </c>
      <c r="C418" s="15" t="str">
        <f t="shared" si="32"/>
        <v>Télécommande d'ouvre-porte de garage</v>
      </c>
      <c r="D418" s="15" t="str">
        <f t="shared" si="33"/>
        <v>Automation</v>
      </c>
      <c r="E418" s="15">
        <f t="shared" si="34"/>
        <v>30</v>
      </c>
      <c r="F418" s="15" t="str">
        <f t="shared" si="35"/>
        <v>No</v>
      </c>
    </row>
    <row r="419" spans="1:6" x14ac:dyDescent="0.25">
      <c r="A419" s="211" t="s">
        <v>1446</v>
      </c>
      <c r="B419" s="15" t="str">
        <f t="shared" si="31"/>
        <v>Z-Wave Battery-Powered Smart Thermostat</v>
      </c>
      <c r="C419" s="15" t="str">
        <f t="shared" si="32"/>
        <v>Thermostat intelligent alimenté par pile de Z-Wave</v>
      </c>
      <c r="D419" s="15" t="str">
        <f t="shared" si="33"/>
        <v>Automation</v>
      </c>
      <c r="E419" s="15">
        <f t="shared" si="34"/>
        <v>30</v>
      </c>
      <c r="F419" s="15" t="str">
        <f t="shared" si="35"/>
        <v>No</v>
      </c>
    </row>
    <row r="420" spans="1:6" x14ac:dyDescent="0.25">
      <c r="A420" s="211" t="s">
        <v>57</v>
      </c>
      <c r="B420" s="15" t="str">
        <f t="shared" si="31"/>
        <v>Glass Break Detector</v>
      </c>
      <c r="C420" s="15" t="str">
        <f t="shared" si="32"/>
        <v>Capteur intelligent de bris de verre</v>
      </c>
      <c r="D420" s="15" t="str">
        <f t="shared" si="33"/>
        <v>Sensor</v>
      </c>
      <c r="E420" s="15">
        <f t="shared" si="34"/>
        <v>7.5</v>
      </c>
      <c r="F420" s="15" t="str">
        <f t="shared" si="35"/>
        <v>No</v>
      </c>
    </row>
    <row r="421" spans="1:6" x14ac:dyDescent="0.25">
      <c r="A421" s="211" t="s">
        <v>56</v>
      </c>
      <c r="B421" s="15" t="str">
        <f t="shared" si="31"/>
        <v>Flood Detector</v>
      </c>
      <c r="C421" s="15" t="str">
        <f t="shared" si="32"/>
        <v>Détecteur d'inondation</v>
      </c>
      <c r="D421" s="15" t="str">
        <f t="shared" si="33"/>
        <v>Sensor</v>
      </c>
      <c r="E421" s="15">
        <f t="shared" si="34"/>
        <v>7.5</v>
      </c>
      <c r="F421" s="15" t="str">
        <f t="shared" si="35"/>
        <v>No</v>
      </c>
    </row>
    <row r="422" spans="1:6" x14ac:dyDescent="0.25">
      <c r="A422" s="211" t="s">
        <v>55</v>
      </c>
      <c r="B422" s="15" t="str">
        <f t="shared" si="31"/>
        <v>Bypassable Door Contact</v>
      </c>
      <c r="C422" s="15" t="str">
        <f t="shared" si="32"/>
        <v>Contact de porte et fenêtre bypassable</v>
      </c>
      <c r="D422" s="15" t="str">
        <f t="shared" si="33"/>
        <v>Sensor</v>
      </c>
      <c r="E422" s="15">
        <f t="shared" si="34"/>
        <v>7.5</v>
      </c>
      <c r="F422" s="15" t="str">
        <f t="shared" si="35"/>
        <v>No</v>
      </c>
    </row>
    <row r="423" spans="1:6" x14ac:dyDescent="0.25">
      <c r="A423" s="211" t="s">
        <v>136</v>
      </c>
      <c r="B423" s="15" t="str">
        <f t="shared" si="31"/>
        <v>Recessed Door Contact</v>
      </c>
      <c r="C423" s="15" t="str">
        <f t="shared" si="32"/>
        <v>Contact de porte contact encastré</v>
      </c>
      <c r="D423" s="15" t="str">
        <f t="shared" si="33"/>
        <v>Sensor</v>
      </c>
      <c r="E423" s="15">
        <f t="shared" si="34"/>
        <v>7.5</v>
      </c>
      <c r="F423" s="15" t="str">
        <f t="shared" si="35"/>
        <v>No</v>
      </c>
    </row>
    <row r="424" spans="1:6" x14ac:dyDescent="0.25">
      <c r="A424" s="211" t="s">
        <v>54</v>
      </c>
      <c r="B424" s="15" t="str">
        <f t="shared" si="31"/>
        <v>Door Contact</v>
      </c>
      <c r="C424" s="15" t="str">
        <f t="shared" si="32"/>
        <v>Contact de porte et fenêtre</v>
      </c>
      <c r="D424" s="15" t="str">
        <f t="shared" si="33"/>
        <v>Sensor</v>
      </c>
      <c r="E424" s="15">
        <f t="shared" si="34"/>
        <v>7.5</v>
      </c>
      <c r="F424" s="15" t="str">
        <f t="shared" si="35"/>
        <v>No</v>
      </c>
    </row>
    <row r="425" spans="1:6" x14ac:dyDescent="0.25">
      <c r="A425" s="211" t="s">
        <v>53</v>
      </c>
      <c r="B425" s="15" t="str">
        <f t="shared" si="31"/>
        <v>Wireless Doorbell</v>
      </c>
      <c r="C425" s="15" t="str">
        <f t="shared" si="32"/>
        <v>Sonnette sans fil</v>
      </c>
      <c r="D425" s="15" t="str">
        <f t="shared" si="33"/>
        <v>Automation</v>
      </c>
      <c r="E425" s="15">
        <f t="shared" si="34"/>
        <v>7.5</v>
      </c>
      <c r="F425" s="15" t="str">
        <f t="shared" si="35"/>
        <v>No</v>
      </c>
    </row>
    <row r="426" spans="1:6" x14ac:dyDescent="0.25">
      <c r="A426" s="211" t="s">
        <v>52</v>
      </c>
      <c r="B426" s="15" t="str">
        <f t="shared" si="31"/>
        <v>Carbon Monoxide Detector</v>
      </c>
      <c r="C426" s="15" t="str">
        <f t="shared" si="32"/>
        <v>Détecteur de monoxyde de carbone</v>
      </c>
      <c r="D426" s="15" t="str">
        <f t="shared" si="33"/>
        <v>Sensor</v>
      </c>
      <c r="E426" s="15">
        <f t="shared" si="34"/>
        <v>7.5</v>
      </c>
      <c r="F426" s="15" t="str">
        <f t="shared" si="35"/>
        <v>No</v>
      </c>
    </row>
    <row r="427" spans="1:6" x14ac:dyDescent="0.25">
      <c r="A427" s="211" t="s">
        <v>2300</v>
      </c>
      <c r="B427" s="15" t="str">
        <f t="shared" si="31"/>
        <v>Internal Cell Radio Module Antenna</v>
      </c>
      <c r="C427" s="15" t="str">
        <f t="shared" si="32"/>
        <v>Antenne interne du module radio cellulaire</v>
      </c>
      <c r="D427" s="15" t="str">
        <f t="shared" si="33"/>
        <v>Panel</v>
      </c>
      <c r="E427" s="15">
        <f t="shared" si="34"/>
        <v>7.5</v>
      </c>
      <c r="F427" s="15" t="str">
        <f t="shared" si="35"/>
        <v>No</v>
      </c>
    </row>
    <row r="428" spans="1:6" x14ac:dyDescent="0.25">
      <c r="A428" s="211" t="s">
        <v>3179</v>
      </c>
      <c r="B428" s="15" t="str">
        <f t="shared" si="31"/>
        <v>10 Foot External  Mount  Antenna</v>
      </c>
      <c r="C428" s="15" t="str">
        <f t="shared" si="32"/>
        <v>Antenne montée externe de 10 pieds</v>
      </c>
      <c r="D428" s="15" t="str">
        <f t="shared" si="33"/>
        <v>Misc</v>
      </c>
      <c r="E428" s="15">
        <f t="shared" si="34"/>
        <v>7.5</v>
      </c>
      <c r="F428" s="15" t="str">
        <f t="shared" si="35"/>
        <v>No</v>
      </c>
    </row>
    <row r="429" spans="1:6" x14ac:dyDescent="0.25">
      <c r="A429" s="211" t="s">
        <v>94</v>
      </c>
      <c r="B429" s="15" t="str">
        <f t="shared" si="31"/>
        <v>Cold Weather Door Contact</v>
      </c>
      <c r="C429" s="15" t="str">
        <f t="shared" si="32"/>
        <v>Contact de porte et fenêtre  par temps froid</v>
      </c>
      <c r="D429" s="15" t="str">
        <f t="shared" si="33"/>
        <v>Sensor</v>
      </c>
      <c r="E429" s="15">
        <f t="shared" si="34"/>
        <v>7.5</v>
      </c>
      <c r="F429" s="15" t="str">
        <f t="shared" si="35"/>
        <v>No</v>
      </c>
    </row>
    <row r="430" spans="1:6" x14ac:dyDescent="0.25">
      <c r="A430" s="211" t="s">
        <v>93</v>
      </c>
      <c r="B430" s="15" t="str">
        <f t="shared" si="31"/>
        <v>Cold Weather Motion detector</v>
      </c>
      <c r="C430" s="15" t="str">
        <f t="shared" si="32"/>
        <v>Détecteur de mouvements par temps froid</v>
      </c>
      <c r="D430" s="15" t="str">
        <f t="shared" si="33"/>
        <v>Sensor</v>
      </c>
      <c r="E430" s="15">
        <f t="shared" si="34"/>
        <v>7.5</v>
      </c>
      <c r="F430" s="15" t="str">
        <f t="shared" si="35"/>
        <v>No</v>
      </c>
    </row>
    <row r="431" spans="1:6" x14ac:dyDescent="0.25">
      <c r="A431" s="211" t="s">
        <v>2299</v>
      </c>
      <c r="B431" s="15" t="str">
        <f t="shared" si="31"/>
        <v>GC3 3G Cell Radio Module</v>
      </c>
      <c r="C431" s="15" t="str">
        <f t="shared" si="32"/>
        <v>Module de radio cellulaire 3G GC3</v>
      </c>
      <c r="D431" s="15" t="str">
        <f t="shared" si="33"/>
        <v>Panel</v>
      </c>
      <c r="E431" s="15">
        <f t="shared" si="34"/>
        <v>15</v>
      </c>
      <c r="F431" s="15" t="str">
        <f t="shared" si="35"/>
        <v>No</v>
      </c>
    </row>
    <row r="432" spans="1:6" x14ac:dyDescent="0.25">
      <c r="A432" s="211" t="s">
        <v>740</v>
      </c>
      <c r="B432" s="15" t="str">
        <f t="shared" si="31"/>
        <v>Bell Internet Bundle Credit $15 off for 24 months for new Internet customers</v>
      </c>
      <c r="C432" s="15" t="str">
        <f t="shared" si="32"/>
        <v>Crédit de 15 $ pendant 24 mois sur le forfait Internet avec services Bell</v>
      </c>
      <c r="D432" s="15" t="str">
        <f t="shared" si="33"/>
        <v>Promotion</v>
      </c>
      <c r="E432" s="15">
        <f t="shared" si="34"/>
        <v>0</v>
      </c>
      <c r="F432" s="15" t="str">
        <f t="shared" si="35"/>
        <v>No</v>
      </c>
    </row>
    <row r="433" spans="1:6" x14ac:dyDescent="0.25">
      <c r="A433" s="211" t="s">
        <v>346</v>
      </c>
      <c r="B433" s="15" t="str">
        <f t="shared" si="31"/>
        <v>16VAC Transformer</v>
      </c>
      <c r="C433" s="15" t="str">
        <f t="shared" si="32"/>
        <v>Transformateur 16 V c.a.</v>
      </c>
      <c r="D433" s="15" t="str">
        <f t="shared" si="33"/>
        <v>Misc</v>
      </c>
      <c r="E433" s="15">
        <f t="shared" si="34"/>
        <v>7.5</v>
      </c>
      <c r="F433" s="15" t="str">
        <f t="shared" si="35"/>
        <v>No</v>
      </c>
    </row>
    <row r="434" spans="1:6" x14ac:dyDescent="0.25">
      <c r="A434" s="211" t="s">
        <v>3155</v>
      </c>
      <c r="B434" s="15" t="str">
        <f t="shared" si="31"/>
        <v>$10 credit for 24 months (Duo) with new Internet subscription</v>
      </c>
      <c r="C434" s="15" t="str">
        <f t="shared" si="32"/>
        <v>10 $ de crédit pour 24 mois (Duo) avec un nouvel abonnement à Internet</v>
      </c>
      <c r="D434" s="15" t="str">
        <f t="shared" si="33"/>
        <v>Promotion</v>
      </c>
      <c r="E434" s="15">
        <f t="shared" si="34"/>
        <v>0</v>
      </c>
      <c r="F434" s="15" t="str">
        <f t="shared" si="35"/>
        <v>No</v>
      </c>
    </row>
    <row r="435" spans="1:6" x14ac:dyDescent="0.25">
      <c r="A435" s="211" t="s">
        <v>2555</v>
      </c>
      <c r="B435" s="15" t="str">
        <f t="shared" si="31"/>
        <v xml:space="preserve">25% discount on peripherals when legacy customer is upgrading </v>
      </c>
      <c r="C435" s="15" t="str">
        <f t="shared" si="32"/>
        <v>Réduction de 25 % sur l'équipement</v>
      </c>
      <c r="D435" s="15" t="str">
        <f t="shared" si="33"/>
        <v>Promotion</v>
      </c>
      <c r="E435" s="15">
        <f t="shared" si="34"/>
        <v>0</v>
      </c>
      <c r="F435" s="15" t="str">
        <f t="shared" si="35"/>
        <v>No</v>
      </c>
    </row>
    <row r="436" spans="1:6" x14ac:dyDescent="0.25">
      <c r="A436" s="211" t="s">
        <v>3745</v>
      </c>
      <c r="B436" s="15" t="str">
        <f t="shared" si="31"/>
        <v xml:space="preserve">Bell Smart Home Internet Bundle Credit $20 x 24 mths </v>
      </c>
      <c r="C436" s="15" t="str">
        <f t="shared" si="32"/>
        <v>20$ de rabais pour 24 mois</v>
      </c>
      <c r="D436" s="15" t="str">
        <f t="shared" si="33"/>
        <v>Promotion</v>
      </c>
      <c r="E436" s="15">
        <f t="shared" si="34"/>
        <v>0</v>
      </c>
      <c r="F436" s="15" t="str">
        <f t="shared" si="35"/>
        <v>No</v>
      </c>
    </row>
    <row r="437" spans="1:6" x14ac:dyDescent="0.25">
      <c r="A437" s="211" t="s">
        <v>3247</v>
      </c>
      <c r="B437" s="15" t="str">
        <f t="shared" si="31"/>
        <v>Indoor Video Camera</v>
      </c>
      <c r="C437" s="15" t="str">
        <f t="shared" si="32"/>
        <v>Caméra intérieure</v>
      </c>
      <c r="D437" s="15" t="str">
        <f t="shared" si="33"/>
        <v>Camera</v>
      </c>
      <c r="E437" s="15">
        <f t="shared" si="34"/>
        <v>30</v>
      </c>
      <c r="F437" s="15" t="str">
        <f t="shared" si="35"/>
        <v>No</v>
      </c>
    </row>
    <row r="438" spans="1:6" x14ac:dyDescent="0.25">
      <c r="A438" s="211" t="s">
        <v>3246</v>
      </c>
      <c r="B438" s="15" t="str">
        <f t="shared" si="31"/>
        <v>Outdoor Camera</v>
      </c>
      <c r="C438" s="15" t="str">
        <f t="shared" si="32"/>
        <v>Caméra extérieure</v>
      </c>
      <c r="D438" s="15" t="str">
        <f t="shared" si="33"/>
        <v>Camera</v>
      </c>
      <c r="E438" s="15">
        <f t="shared" si="34"/>
        <v>60</v>
      </c>
      <c r="F438" s="15" t="str">
        <f t="shared" si="35"/>
        <v>No</v>
      </c>
    </row>
    <row r="439" spans="1:6" x14ac:dyDescent="0.25">
      <c r="A439" s="211" t="s">
        <v>3565</v>
      </c>
      <c r="B439" s="15" t="str">
        <f t="shared" si="31"/>
        <v xml:space="preserve">Bell Internet Bundle Credit $5 off for 24 months </v>
      </c>
      <c r="C439" s="15" t="str">
        <f t="shared" si="32"/>
        <v>5 $ de crédit pour 24 mois sur le forfait Internet avec services Bell</v>
      </c>
      <c r="D439" s="15" t="str">
        <f t="shared" si="33"/>
        <v>Promotion</v>
      </c>
      <c r="E439" s="15">
        <f t="shared" si="34"/>
        <v>0</v>
      </c>
      <c r="F439" s="15" t="str">
        <f t="shared" si="35"/>
        <v>No</v>
      </c>
    </row>
    <row r="440" spans="1:6" x14ac:dyDescent="0.25">
      <c r="A440" s="211" t="s">
        <v>3568</v>
      </c>
      <c r="B440" s="15" t="str">
        <f t="shared" si="31"/>
        <v>Bell Internet Bundle Credit $10 off for 24 months for new Internet customers</v>
      </c>
      <c r="C440" s="15" t="str">
        <f t="shared" si="32"/>
        <v>10 $ de crédit pour 24 mois sur le forfait Internet avec services Bell</v>
      </c>
      <c r="D440" s="15" t="str">
        <f t="shared" si="33"/>
        <v>Promotion</v>
      </c>
      <c r="E440" s="15">
        <f t="shared" si="34"/>
        <v>0</v>
      </c>
      <c r="F440" s="15" t="str">
        <f t="shared" si="35"/>
        <v>No</v>
      </c>
    </row>
    <row r="441" spans="1:6" x14ac:dyDescent="0.25">
      <c r="A441" s="211" t="s">
        <v>3572</v>
      </c>
      <c r="B441" s="15" t="str">
        <f t="shared" si="31"/>
        <v>Bell Mobility Bundle Credit: Video and Automation - $5 Credit for 24 months</v>
      </c>
      <c r="C441" s="15" t="str">
        <f t="shared" si="32"/>
        <v>Crédit forfait Bell Mobilité: Vidéo et domotique - Crédit de 5 $ pour 24 mois</v>
      </c>
      <c r="D441" s="15" t="str">
        <f t="shared" si="33"/>
        <v>Promotion</v>
      </c>
      <c r="E441" s="15">
        <f t="shared" si="34"/>
        <v>0</v>
      </c>
      <c r="F441" s="15" t="str">
        <f t="shared" si="35"/>
        <v>No</v>
      </c>
    </row>
    <row r="442" spans="1:6" x14ac:dyDescent="0.25">
      <c r="A442" s="211" t="s">
        <v>3575</v>
      </c>
      <c r="B442" s="15" t="str">
        <f t="shared" si="31"/>
        <v>Bell Mobility Bundle Credit $5 for new and existing Mobility customers</v>
      </c>
      <c r="C442" s="15" t="str">
        <f t="shared" si="32"/>
        <v>Bell Mobility Bundle Credit $5 for new and existing Mobility customers</v>
      </c>
      <c r="D442" s="15" t="str">
        <f t="shared" si="33"/>
        <v>Promotion</v>
      </c>
      <c r="E442" s="15">
        <f t="shared" si="34"/>
        <v>0</v>
      </c>
      <c r="F442" s="15" t="str">
        <f t="shared" si="35"/>
        <v>No</v>
      </c>
    </row>
    <row r="443" spans="1:6" x14ac:dyDescent="0.25">
      <c r="A443" s="211" t="s">
        <v>3584</v>
      </c>
      <c r="B443" s="15" t="str">
        <f t="shared" si="31"/>
        <v>External Probe for Temperature Sensor</v>
      </c>
      <c r="C443" s="15" t="str">
        <f t="shared" si="32"/>
        <v>Sonde externe du capteur de température</v>
      </c>
      <c r="D443" s="15" t="str">
        <f t="shared" si="33"/>
        <v>Sensor</v>
      </c>
      <c r="E443" s="15">
        <f t="shared" si="34"/>
        <v>7.5</v>
      </c>
      <c r="F443" s="15" t="str">
        <f t="shared" si="35"/>
        <v>No</v>
      </c>
    </row>
    <row r="444" spans="1:6" x14ac:dyDescent="0.25">
      <c r="A444" s="211" t="s">
        <v>3634</v>
      </c>
      <c r="B444" s="15" t="str">
        <f t="shared" si="31"/>
        <v>Yale nexTouch Push Button Door Lock</v>
      </c>
      <c r="C444" s="15" t="str">
        <f t="shared" si="32"/>
        <v>Serrure de porte Yale nexTouch</v>
      </c>
      <c r="D444" s="15" t="str">
        <f t="shared" si="33"/>
        <v>Automation</v>
      </c>
      <c r="E444" s="15">
        <f t="shared" si="34"/>
        <v>30</v>
      </c>
      <c r="F444" s="15" t="str">
        <f t="shared" si="35"/>
        <v>No</v>
      </c>
    </row>
    <row r="445" spans="1:6" x14ac:dyDescent="0.25">
      <c r="A445" s="211" t="s">
        <v>3943</v>
      </c>
      <c r="B445" s="15" t="str">
        <f t="shared" si="31"/>
        <v>Provides access and control over any Z-Wave devices added to your Smart Home system.</v>
      </c>
      <c r="C445" s="15" t="str">
        <f t="shared" si="32"/>
        <v>Fournit un accès et un contrôle sur tous les appareils Z-Wave ajoutés à votre système Maison Intelligente.</v>
      </c>
      <c r="D445" s="15" t="str">
        <f t="shared" si="33"/>
        <v>Service</v>
      </c>
      <c r="E445" s="15">
        <f t="shared" si="34"/>
        <v>0</v>
      </c>
      <c r="F445" s="15" t="str">
        <f t="shared" si="35"/>
        <v>No</v>
      </c>
    </row>
    <row r="446" spans="1:6" x14ac:dyDescent="0.25">
      <c r="A446" s="211" t="s">
        <v>3945</v>
      </c>
      <c r="B446" s="15" t="str">
        <f t="shared" si="31"/>
        <v xml:space="preserve">3 Months Free Credit - $19.99 </v>
      </c>
      <c r="C446" s="15" t="str">
        <f t="shared" si="32"/>
        <v>Offre de trois mois gratuits -19.99 $</v>
      </c>
      <c r="D446" s="15" t="str">
        <f t="shared" si="33"/>
        <v>Promotion</v>
      </c>
      <c r="E446" s="15">
        <f t="shared" si="34"/>
        <v>0</v>
      </c>
      <c r="F446" s="15" t="str">
        <f t="shared" si="35"/>
        <v>No</v>
      </c>
    </row>
    <row r="447" spans="1:6" x14ac:dyDescent="0.25">
      <c r="A447" s="211" t="s">
        <v>3946</v>
      </c>
      <c r="B447" s="15" t="str">
        <f t="shared" si="31"/>
        <v xml:space="preserve">3 Months Free Credit - $29.99 </v>
      </c>
      <c r="C447" s="15" t="str">
        <f t="shared" si="32"/>
        <v>Offre de trois mois gratuits -29.99 $</v>
      </c>
      <c r="D447" s="15" t="str">
        <f t="shared" si="33"/>
        <v>Promotion</v>
      </c>
      <c r="E447" s="15">
        <f t="shared" si="34"/>
        <v>0</v>
      </c>
      <c r="F447" s="15" t="str">
        <f t="shared" si="35"/>
        <v>No</v>
      </c>
    </row>
    <row r="448" spans="1:6" x14ac:dyDescent="0.25">
      <c r="A448" s="211" t="s">
        <v>3947</v>
      </c>
      <c r="B448" s="15" t="str">
        <f t="shared" si="31"/>
        <v xml:space="preserve">3 Months Free Credit - $39.99 </v>
      </c>
      <c r="C448" s="15" t="str">
        <f t="shared" si="32"/>
        <v>Offre de trois mois gratuits -39.99 $</v>
      </c>
      <c r="D448" s="15" t="str">
        <f t="shared" si="33"/>
        <v>Promotion</v>
      </c>
      <c r="E448" s="15">
        <f t="shared" si="34"/>
        <v>0</v>
      </c>
      <c r="F448" s="15" t="str">
        <f t="shared" si="35"/>
        <v>No</v>
      </c>
    </row>
    <row r="449" spans="1:7" x14ac:dyDescent="0.25">
      <c r="A449" s="211" t="s">
        <v>3948</v>
      </c>
      <c r="B449" s="15" t="str">
        <f t="shared" si="31"/>
        <v xml:space="preserve">3 Months Free Credit - $49.99 </v>
      </c>
      <c r="C449" s="15" t="str">
        <f t="shared" si="32"/>
        <v>Offre de trois mois gratuits -49.99 $</v>
      </c>
      <c r="D449" s="15" t="str">
        <f t="shared" si="33"/>
        <v>Promotion</v>
      </c>
      <c r="E449" s="15">
        <f t="shared" si="34"/>
        <v>0</v>
      </c>
      <c r="F449" s="15" t="str">
        <f t="shared" si="35"/>
        <v>No</v>
      </c>
    </row>
    <row r="450" spans="1:7" x14ac:dyDescent="0.25">
      <c r="A450" s="211" t="s">
        <v>3949</v>
      </c>
      <c r="B450" s="15" t="str">
        <f t="shared" ref="B450:B513" si="36">VLOOKUP($A450,masterdata,12,0)</f>
        <v xml:space="preserve">3 Months Free Credit - $59.99 </v>
      </c>
      <c r="C450" s="15" t="str">
        <f t="shared" ref="C450:C513" si="37">VLOOKUP($A450,masterdata,13,0)</f>
        <v>Offre de trois mois gratuits -59.99 $</v>
      </c>
      <c r="D450" s="15" t="str">
        <f t="shared" ref="D450:D513" si="38">VLOOKUP($A450,masterdata,31,0)</f>
        <v>Promotion</v>
      </c>
      <c r="E450" s="15">
        <f t="shared" ref="E450:E513" si="39">VLOOKUP($A450,masterdata,7,0)</f>
        <v>0</v>
      </c>
      <c r="F450" s="15" t="str">
        <f t="shared" si="35"/>
        <v>No</v>
      </c>
    </row>
    <row r="451" spans="1:7" x14ac:dyDescent="0.25">
      <c r="A451" s="211" t="s">
        <v>3950</v>
      </c>
      <c r="B451" s="15" t="str">
        <f t="shared" si="36"/>
        <v xml:space="preserve">3 Months Free Credit - $69.99 </v>
      </c>
      <c r="C451" s="15" t="str">
        <f t="shared" si="37"/>
        <v>Offre de trois mois gratuits -69.99 $</v>
      </c>
      <c r="D451" s="15" t="str">
        <f t="shared" si="38"/>
        <v>Promotion</v>
      </c>
      <c r="E451" s="15">
        <f t="shared" si="39"/>
        <v>0</v>
      </c>
      <c r="F451" s="15" t="str">
        <f t="shared" si="35"/>
        <v>No</v>
      </c>
    </row>
    <row r="452" spans="1:7" x14ac:dyDescent="0.25">
      <c r="A452" s="211" t="s">
        <v>3959</v>
      </c>
      <c r="B452" s="15" t="str">
        <f t="shared" si="36"/>
        <v xml:space="preserve">3 Months Free Credit - $44.99 </v>
      </c>
      <c r="C452" s="15" t="str">
        <f t="shared" si="37"/>
        <v>Offre de trois mois gratuits -44.99 $</v>
      </c>
      <c r="D452" s="15" t="str">
        <f t="shared" si="38"/>
        <v>Promotion</v>
      </c>
      <c r="E452" s="15">
        <f t="shared" si="39"/>
        <v>0</v>
      </c>
      <c r="F452" s="15" t="str">
        <f t="shared" si="35"/>
        <v>No</v>
      </c>
    </row>
    <row r="453" spans="1:7" x14ac:dyDescent="0.25">
      <c r="A453" s="211" t="s">
        <v>3960</v>
      </c>
      <c r="B453" s="15" t="str">
        <f t="shared" si="36"/>
        <v xml:space="preserve">3 Months Free Credit - $54.99 </v>
      </c>
      <c r="C453" s="15" t="str">
        <f t="shared" si="37"/>
        <v>Offre de trois mois gratuits -54.99 $</v>
      </c>
      <c r="D453" s="15" t="str">
        <f t="shared" si="38"/>
        <v>Promotion</v>
      </c>
      <c r="E453" s="15">
        <f t="shared" si="39"/>
        <v>0</v>
      </c>
      <c r="F453" s="15" t="str">
        <f t="shared" si="35"/>
        <v>No</v>
      </c>
    </row>
    <row r="454" spans="1:7" s="9" customFormat="1" x14ac:dyDescent="0.25">
      <c r="A454" s="211" t="s">
        <v>3993</v>
      </c>
      <c r="B454" s="15" t="str">
        <f t="shared" si="36"/>
        <v>Upfront Fee as required by credit record</v>
      </c>
      <c r="C454" s="15" t="str">
        <f t="shared" si="37"/>
        <v>Frais initaux</v>
      </c>
      <c r="D454" s="15" t="str">
        <f t="shared" si="38"/>
        <v>Service</v>
      </c>
      <c r="E454" s="15">
        <f t="shared" si="39"/>
        <v>0</v>
      </c>
      <c r="F454" s="15" t="str">
        <f t="shared" si="35"/>
        <v>No</v>
      </c>
      <c r="G454" s="15"/>
    </row>
    <row r="455" spans="1:7" s="9" customFormat="1" x14ac:dyDescent="0.25">
      <c r="A455" s="211" t="s">
        <v>4012</v>
      </c>
      <c r="B455" s="15" t="str">
        <f t="shared" si="36"/>
        <v>Bell Mobility Bundle Credit $10 for new and existing Mobility customers</v>
      </c>
      <c r="C455" s="15" t="str">
        <f t="shared" si="37"/>
        <v>Crédit de 10 $ sur le forfait mobilité avec nouveaux et existants services Bell</v>
      </c>
      <c r="D455" s="15" t="str">
        <f t="shared" si="38"/>
        <v>Promotion</v>
      </c>
      <c r="E455" s="15">
        <f t="shared" si="39"/>
        <v>0</v>
      </c>
      <c r="F455" s="15" t="str">
        <f t="shared" si="35"/>
        <v>No</v>
      </c>
      <c r="G455" s="15"/>
    </row>
    <row r="456" spans="1:7" s="9" customFormat="1" x14ac:dyDescent="0.25">
      <c r="A456" s="211" t="s">
        <v>4057</v>
      </c>
      <c r="B456" s="15" t="str">
        <f t="shared" si="36"/>
        <v>Best</v>
      </c>
      <c r="C456" s="15" t="str">
        <f t="shared" si="37"/>
        <v>Meilleur</v>
      </c>
      <c r="D456" s="15" t="str">
        <f t="shared" si="38"/>
        <v>Bundle</v>
      </c>
      <c r="E456" s="15">
        <f t="shared" si="39"/>
        <v>195</v>
      </c>
      <c r="F456" s="15">
        <f t="shared" si="35"/>
        <v>6</v>
      </c>
      <c r="G456" s="15"/>
    </row>
    <row r="457" spans="1:7" s="9" customFormat="1" x14ac:dyDescent="0.25">
      <c r="A457" s="211" t="s">
        <v>4058</v>
      </c>
      <c r="B457" s="15" t="str">
        <f t="shared" si="36"/>
        <v>Best</v>
      </c>
      <c r="C457" s="15" t="str">
        <f t="shared" si="37"/>
        <v>Meilleur</v>
      </c>
      <c r="D457" s="15" t="str">
        <f t="shared" si="38"/>
        <v>Bundle</v>
      </c>
      <c r="E457" s="15">
        <f t="shared" si="39"/>
        <v>180</v>
      </c>
      <c r="F457" s="15" t="str">
        <f t="shared" si="35"/>
        <v>6</v>
      </c>
      <c r="G457" s="15"/>
    </row>
    <row r="458" spans="1:7" s="9" customFormat="1" x14ac:dyDescent="0.25">
      <c r="A458" s="211" t="s">
        <v>4059</v>
      </c>
      <c r="B458" s="15" t="str">
        <f t="shared" si="36"/>
        <v>Best</v>
      </c>
      <c r="C458" s="15" t="str">
        <f t="shared" si="37"/>
        <v>Meilleur</v>
      </c>
      <c r="D458" s="15" t="str">
        <f t="shared" si="38"/>
        <v>Bundle</v>
      </c>
      <c r="E458" s="15">
        <f t="shared" si="39"/>
        <v>180</v>
      </c>
      <c r="F458" s="15" t="str">
        <f t="shared" si="35"/>
        <v>6</v>
      </c>
      <c r="G458" s="15"/>
    </row>
    <row r="459" spans="1:7" s="9" customFormat="1" x14ac:dyDescent="0.25">
      <c r="A459" s="211" t="s">
        <v>4056</v>
      </c>
      <c r="B459" s="15" t="str">
        <f t="shared" si="36"/>
        <v>SMB Best</v>
      </c>
      <c r="C459" s="15" t="str">
        <f t="shared" si="37"/>
        <v>PME Meilleur</v>
      </c>
      <c r="D459" s="15" t="str">
        <f t="shared" si="38"/>
        <v>Bundle</v>
      </c>
      <c r="E459" s="15">
        <f t="shared" si="39"/>
        <v>270</v>
      </c>
      <c r="F459" s="15">
        <f t="shared" si="35"/>
        <v>6</v>
      </c>
      <c r="G459" s="15"/>
    </row>
    <row r="460" spans="1:7" s="9" customFormat="1" x14ac:dyDescent="0.25">
      <c r="A460" s="211" t="s">
        <v>4060</v>
      </c>
      <c r="B460" s="15" t="str">
        <f t="shared" si="36"/>
        <v>SMB Best</v>
      </c>
      <c r="C460" s="15" t="str">
        <f t="shared" si="37"/>
        <v>PME Meilleur</v>
      </c>
      <c r="D460" s="15" t="str">
        <f t="shared" si="38"/>
        <v>Bundle</v>
      </c>
      <c r="E460" s="15">
        <f t="shared" si="39"/>
        <v>285</v>
      </c>
      <c r="F460" s="15" t="str">
        <f t="shared" si="35"/>
        <v>6</v>
      </c>
      <c r="G460" s="15"/>
    </row>
    <row r="461" spans="1:7" s="9" customFormat="1" x14ac:dyDescent="0.25">
      <c r="A461" s="211" t="s">
        <v>4061</v>
      </c>
      <c r="B461" s="15" t="str">
        <f t="shared" si="36"/>
        <v>SMB Best</v>
      </c>
      <c r="C461" s="15" t="str">
        <f t="shared" si="37"/>
        <v>PME Meilleur</v>
      </c>
      <c r="D461" s="15" t="str">
        <f t="shared" si="38"/>
        <v>Bundle</v>
      </c>
      <c r="E461" s="15">
        <f t="shared" si="39"/>
        <v>195</v>
      </c>
      <c r="F461" s="15" t="str">
        <f t="shared" si="35"/>
        <v>6</v>
      </c>
      <c r="G461" s="15"/>
    </row>
    <row r="462" spans="1:7" s="9" customFormat="1" x14ac:dyDescent="0.25">
      <c r="A462" s="211" t="s">
        <v>4062</v>
      </c>
      <c r="B462" s="15" t="str">
        <f t="shared" si="36"/>
        <v>SMB Better</v>
      </c>
      <c r="C462" s="15" t="str">
        <f t="shared" si="37"/>
        <v>PME Mieux</v>
      </c>
      <c r="D462" s="15" t="str">
        <f t="shared" si="38"/>
        <v>Bundle</v>
      </c>
      <c r="E462" s="15">
        <f t="shared" si="39"/>
        <v>150</v>
      </c>
      <c r="F462" s="15" t="str">
        <f t="shared" si="35"/>
        <v>5</v>
      </c>
      <c r="G462" s="15"/>
    </row>
    <row r="463" spans="1:7" s="9" customFormat="1" x14ac:dyDescent="0.25">
      <c r="A463" s="211" t="s">
        <v>4063</v>
      </c>
      <c r="B463" s="15" t="str">
        <f t="shared" si="36"/>
        <v>SMB Better</v>
      </c>
      <c r="C463" s="15" t="str">
        <f t="shared" si="37"/>
        <v>PME Mieux</v>
      </c>
      <c r="D463" s="15" t="str">
        <f t="shared" si="38"/>
        <v>Bundle</v>
      </c>
      <c r="E463" s="15">
        <f t="shared" si="39"/>
        <v>195</v>
      </c>
      <c r="F463" s="15" t="str">
        <f t="shared" si="35"/>
        <v>5</v>
      </c>
      <c r="G463" s="15"/>
    </row>
    <row r="464" spans="1:7" s="9" customFormat="1" x14ac:dyDescent="0.25">
      <c r="A464" s="211" t="s">
        <v>4064</v>
      </c>
      <c r="B464" s="15" t="str">
        <f t="shared" si="36"/>
        <v>SMB Better</v>
      </c>
      <c r="C464" s="15" t="str">
        <f t="shared" si="37"/>
        <v>PME Mieux</v>
      </c>
      <c r="D464" s="15" t="str">
        <f t="shared" si="38"/>
        <v>Bundle</v>
      </c>
      <c r="E464" s="15">
        <f t="shared" si="39"/>
        <v>150</v>
      </c>
      <c r="F464" s="15" t="str">
        <f t="shared" si="35"/>
        <v>5</v>
      </c>
      <c r="G464" s="15"/>
    </row>
    <row r="465" spans="1:7" s="9" customFormat="1" x14ac:dyDescent="0.25">
      <c r="A465" s="211" t="s">
        <v>4065</v>
      </c>
      <c r="B465" s="15" t="str">
        <f t="shared" si="36"/>
        <v>SMB Good</v>
      </c>
      <c r="C465" s="15" t="str">
        <f t="shared" si="37"/>
        <v>PME Bon</v>
      </c>
      <c r="D465" s="15" t="str">
        <f t="shared" si="38"/>
        <v>Bundle</v>
      </c>
      <c r="E465" s="15">
        <f t="shared" si="39"/>
        <v>90</v>
      </c>
      <c r="F465" s="15" t="str">
        <f t="shared" si="35"/>
        <v>3</v>
      </c>
      <c r="G465" s="15"/>
    </row>
    <row r="466" spans="1:7" x14ac:dyDescent="0.25">
      <c r="A466" s="211" t="s">
        <v>4066</v>
      </c>
      <c r="B466" s="15" t="str">
        <f t="shared" si="36"/>
        <v>SMB Good</v>
      </c>
      <c r="C466" s="15" t="str">
        <f t="shared" si="37"/>
        <v>PME Bon</v>
      </c>
      <c r="D466" s="15" t="str">
        <f t="shared" si="38"/>
        <v>Bundle</v>
      </c>
      <c r="E466" s="15">
        <f t="shared" si="39"/>
        <v>150</v>
      </c>
      <c r="F466" s="15" t="str">
        <f t="shared" si="35"/>
        <v>3</v>
      </c>
    </row>
    <row r="467" spans="1:7" x14ac:dyDescent="0.25">
      <c r="A467" s="211" t="s">
        <v>4067</v>
      </c>
      <c r="B467" s="15" t="str">
        <f t="shared" si="36"/>
        <v>SMB Good</v>
      </c>
      <c r="C467" s="15" t="str">
        <f t="shared" si="37"/>
        <v>PME Bon</v>
      </c>
      <c r="D467" s="15" t="str">
        <f t="shared" si="38"/>
        <v>Bundle</v>
      </c>
      <c r="E467" s="15">
        <f t="shared" si="39"/>
        <v>90</v>
      </c>
      <c r="F467" s="15" t="str">
        <f t="shared" si="35"/>
        <v>3</v>
      </c>
    </row>
    <row r="468" spans="1:7" x14ac:dyDescent="0.25">
      <c r="A468" s="211" t="s">
        <v>3691</v>
      </c>
      <c r="B468" s="15" t="str">
        <f t="shared" si="36"/>
        <v>Video Analytics</v>
      </c>
      <c r="C468" s="15" t="str">
        <f t="shared" si="37"/>
        <v>Analyse intéligente de vidéo</v>
      </c>
      <c r="D468" s="15" t="str">
        <f t="shared" si="38"/>
        <v>Service</v>
      </c>
      <c r="E468" s="15">
        <f t="shared" si="39"/>
        <v>0</v>
      </c>
      <c r="F468" s="15" t="str">
        <f t="shared" si="35"/>
        <v>No</v>
      </c>
    </row>
    <row r="469" spans="1:7" x14ac:dyDescent="0.25">
      <c r="A469" s="211" t="s">
        <v>4101</v>
      </c>
      <c r="B469" s="15" t="str">
        <f t="shared" si="36"/>
        <v>Video Service</v>
      </c>
      <c r="C469" s="15" t="str">
        <f t="shared" si="37"/>
        <v>Service vidéo</v>
      </c>
      <c r="D469" s="15" t="str">
        <f t="shared" si="38"/>
        <v>Service</v>
      </c>
      <c r="E469" s="15">
        <f t="shared" si="39"/>
        <v>0</v>
      </c>
      <c r="F469" s="15" t="str">
        <f t="shared" si="35"/>
        <v>No</v>
      </c>
    </row>
    <row r="470" spans="1:7" x14ac:dyDescent="0.25">
      <c r="A470" s="211" t="s">
        <v>4106</v>
      </c>
      <c r="B470" s="15" t="str">
        <f t="shared" si="36"/>
        <v xml:space="preserve">3 Months Free Credit - $34.99 </v>
      </c>
      <c r="C470" s="15" t="str">
        <f t="shared" si="37"/>
        <v>Offre de trois mois gratuits -34.99 $</v>
      </c>
      <c r="D470" s="15" t="str">
        <f t="shared" si="38"/>
        <v>Promotion</v>
      </c>
      <c r="E470" s="15">
        <f t="shared" si="39"/>
        <v>0</v>
      </c>
      <c r="F470" s="15" t="str">
        <f t="shared" ref="F470:F533" si="40">IF(D470="Bundle",VLOOKUP(A470,masterdata,42,0),"No")</f>
        <v>No</v>
      </c>
    </row>
    <row r="471" spans="1:7" x14ac:dyDescent="0.25">
      <c r="A471" s="211" t="s">
        <v>4195</v>
      </c>
      <c r="B471" s="15" t="str">
        <f t="shared" si="36"/>
        <v xml:space="preserve">50% off Motion detector </v>
      </c>
      <c r="C471" s="15" t="str">
        <f t="shared" si="37"/>
        <v>50 % de réduction sur le détecteur de mouvement</v>
      </c>
      <c r="D471" s="15" t="str">
        <f t="shared" si="38"/>
        <v>Promotion</v>
      </c>
      <c r="E471" s="15">
        <f t="shared" si="39"/>
        <v>0</v>
      </c>
      <c r="F471" s="15" t="str">
        <f t="shared" si="40"/>
        <v>No</v>
      </c>
    </row>
    <row r="472" spans="1:7" x14ac:dyDescent="0.25">
      <c r="A472" s="211" t="s">
        <v>4213</v>
      </c>
      <c r="B472" s="15" t="str">
        <f t="shared" si="36"/>
        <v xml:space="preserve">50% off Door and window contact </v>
      </c>
      <c r="C472" s="15" t="str">
        <f t="shared" si="37"/>
        <v>50% de rabais sur le contact de porte et de fenêtre</v>
      </c>
      <c r="D472" s="15" t="str">
        <f t="shared" si="38"/>
        <v>Promotion</v>
      </c>
      <c r="E472" s="15">
        <f t="shared" si="39"/>
        <v>0</v>
      </c>
      <c r="F472" s="15" t="str">
        <f t="shared" si="40"/>
        <v>No</v>
      </c>
    </row>
    <row r="473" spans="1:7" x14ac:dyDescent="0.25">
      <c r="A473" s="211" t="s">
        <v>4214</v>
      </c>
      <c r="B473" s="15" t="str">
        <f t="shared" si="36"/>
        <v xml:space="preserve">50% off Glass break sensor </v>
      </c>
      <c r="C473" s="15" t="str">
        <f t="shared" si="37"/>
        <v>50% de réduction sur le capteur de bris de verre</v>
      </c>
      <c r="D473" s="15" t="str">
        <f t="shared" si="38"/>
        <v>Promotion</v>
      </c>
      <c r="E473" s="15">
        <f t="shared" si="39"/>
        <v>0</v>
      </c>
      <c r="F473" s="15" t="str">
        <f t="shared" si="40"/>
        <v>No</v>
      </c>
    </row>
    <row r="474" spans="1:7" x14ac:dyDescent="0.25">
      <c r="A474" s="211" t="s">
        <v>4215</v>
      </c>
      <c r="B474" s="15" t="str">
        <f t="shared" si="36"/>
        <v>50% off Smoke and heat detector</v>
      </c>
      <c r="C474" s="15" t="str">
        <f t="shared" si="37"/>
        <v>50% de rabais sur le détecteur de fumée et de chaleur</v>
      </c>
      <c r="D474" s="15" t="str">
        <f t="shared" si="38"/>
        <v>Promotion</v>
      </c>
      <c r="E474" s="15">
        <f t="shared" si="39"/>
        <v>0</v>
      </c>
      <c r="F474" s="15" t="str">
        <f t="shared" si="40"/>
        <v>No</v>
      </c>
    </row>
    <row r="475" spans="1:7" x14ac:dyDescent="0.25">
      <c r="A475" s="211" t="s">
        <v>4216</v>
      </c>
      <c r="B475" s="15" t="str">
        <f t="shared" si="36"/>
        <v>50% off Flood sensor</v>
      </c>
      <c r="C475" s="15" t="str">
        <f t="shared" si="37"/>
        <v>50% de réduction sur Flood Sensor</v>
      </c>
      <c r="D475" s="15" t="str">
        <f t="shared" si="38"/>
        <v>Promotion</v>
      </c>
      <c r="E475" s="15">
        <f t="shared" si="39"/>
        <v>0</v>
      </c>
      <c r="F475" s="15" t="str">
        <f t="shared" si="40"/>
        <v>No</v>
      </c>
    </row>
    <row r="476" spans="1:7" x14ac:dyDescent="0.25">
      <c r="A476" s="211" t="s">
        <v>4217</v>
      </c>
      <c r="B476" s="15" t="str">
        <f t="shared" si="36"/>
        <v xml:space="preserve">50% off Carbon monoxide detector </v>
      </c>
      <c r="C476" s="15" t="str">
        <f t="shared" si="37"/>
        <v>50% de réduction sur le détecteur de monoxyde de carbone</v>
      </c>
      <c r="D476" s="15" t="str">
        <f t="shared" si="38"/>
        <v>Promotion</v>
      </c>
      <c r="E476" s="15">
        <f t="shared" si="39"/>
        <v>0</v>
      </c>
      <c r="F476" s="15" t="str">
        <f t="shared" si="40"/>
        <v>No</v>
      </c>
    </row>
    <row r="477" spans="1:7" x14ac:dyDescent="0.25">
      <c r="A477" s="211" t="s">
        <v>4218</v>
      </c>
      <c r="B477" s="15" t="str">
        <f t="shared" si="36"/>
        <v xml:space="preserve">50% off Smart thermostat </v>
      </c>
      <c r="C477" s="15" t="str">
        <f t="shared" si="37"/>
        <v>50% de rabais sur le thermostat intelligent</v>
      </c>
      <c r="D477" s="15" t="str">
        <f t="shared" si="38"/>
        <v>Promotion</v>
      </c>
      <c r="E477" s="15">
        <f t="shared" si="39"/>
        <v>0</v>
      </c>
      <c r="F477" s="15" t="str">
        <f t="shared" si="40"/>
        <v>No</v>
      </c>
    </row>
    <row r="478" spans="1:7" x14ac:dyDescent="0.25">
      <c r="A478" s="211" t="s">
        <v>4219</v>
      </c>
      <c r="B478" s="15" t="str">
        <f t="shared" si="36"/>
        <v xml:space="preserve">50% off SmartCode 10 door lock </v>
      </c>
      <c r="C478" s="15" t="str">
        <f t="shared" si="37"/>
        <v>50% de réduction sur la serrure de porte SmartCode 10</v>
      </c>
      <c r="D478" s="15" t="str">
        <f t="shared" si="38"/>
        <v>Promotion</v>
      </c>
      <c r="E478" s="15">
        <f t="shared" si="39"/>
        <v>0</v>
      </c>
      <c r="F478" s="15" t="str">
        <f t="shared" si="40"/>
        <v>No</v>
      </c>
    </row>
    <row r="479" spans="1:7" x14ac:dyDescent="0.25">
      <c r="A479" s="211" t="s">
        <v>4220</v>
      </c>
      <c r="B479" s="15" t="str">
        <f t="shared" si="36"/>
        <v>50% off Smart light bulb</v>
      </c>
      <c r="C479" s="15" t="str">
        <f t="shared" si="37"/>
        <v>50% de réduction sur l'ampoule intelligente</v>
      </c>
      <c r="D479" s="15" t="str">
        <f t="shared" si="38"/>
        <v>Promotion</v>
      </c>
      <c r="E479" s="15">
        <f t="shared" si="39"/>
        <v>0</v>
      </c>
      <c r="F479" s="15" t="str">
        <f t="shared" si="40"/>
        <v>No</v>
      </c>
    </row>
    <row r="480" spans="1:7" x14ac:dyDescent="0.25">
      <c r="A480" s="211" t="s">
        <v>4221</v>
      </c>
      <c r="B480" s="15" t="str">
        <f t="shared" si="36"/>
        <v>50% off Video doorbell</v>
      </c>
      <c r="C480" s="15" t="str">
        <f t="shared" si="37"/>
        <v>50% de réduction sur la sonnette vidéo</v>
      </c>
      <c r="D480" s="15" t="str">
        <f t="shared" si="38"/>
        <v>Promotion</v>
      </c>
      <c r="E480" s="15">
        <f t="shared" si="39"/>
        <v>0</v>
      </c>
      <c r="F480" s="15" t="str">
        <f t="shared" si="40"/>
        <v>No</v>
      </c>
    </row>
    <row r="481" spans="1:6" x14ac:dyDescent="0.25">
      <c r="A481" s="211" t="s">
        <v>4222</v>
      </c>
      <c r="B481" s="15" t="str">
        <f t="shared" si="36"/>
        <v>50% off Indoor video camera</v>
      </c>
      <c r="C481" s="15" t="str">
        <f t="shared" si="37"/>
        <v>50% de réduction sur la caméra vidéo intérieure</v>
      </c>
      <c r="D481" s="15" t="str">
        <f t="shared" si="38"/>
        <v>Promotion</v>
      </c>
      <c r="E481" s="15">
        <f t="shared" si="39"/>
        <v>0</v>
      </c>
      <c r="F481" s="15" t="str">
        <f t="shared" si="40"/>
        <v>No</v>
      </c>
    </row>
    <row r="482" spans="1:6" x14ac:dyDescent="0.25">
      <c r="A482" s="211" t="s">
        <v>4223</v>
      </c>
      <c r="B482" s="15" t="str">
        <f t="shared" si="36"/>
        <v>50% off Outdoor video camera</v>
      </c>
      <c r="C482" s="15" t="str">
        <f t="shared" si="37"/>
        <v>50% de réduction sur la caméra vidéo extérieure</v>
      </c>
      <c r="D482" s="15" t="str">
        <f t="shared" si="38"/>
        <v>Promotion</v>
      </c>
      <c r="E482" s="15">
        <f t="shared" si="39"/>
        <v>0</v>
      </c>
      <c r="F482" s="15" t="str">
        <f t="shared" si="40"/>
        <v>No</v>
      </c>
    </row>
    <row r="483" spans="1:6" x14ac:dyDescent="0.25">
      <c r="A483" s="211" t="s">
        <v>4259</v>
      </c>
      <c r="B483" s="15" t="str">
        <f t="shared" si="36"/>
        <v>$200 one-time bill credit for SMB bundles</v>
      </c>
      <c r="C483" s="15" t="str">
        <f t="shared" si="37"/>
        <v>Crédit de facture unique de 200 $ pour les forfaits PME</v>
      </c>
      <c r="D483" s="15" t="str">
        <f t="shared" si="38"/>
        <v>Promotion</v>
      </c>
      <c r="E483" s="15">
        <f t="shared" si="39"/>
        <v>0</v>
      </c>
      <c r="F483" s="15" t="str">
        <f t="shared" si="40"/>
        <v>No</v>
      </c>
    </row>
    <row r="484" spans="1:6" x14ac:dyDescent="0.25">
      <c r="A484" s="211" t="s">
        <v>4260</v>
      </c>
      <c r="B484" s="15" t="str">
        <f t="shared" si="36"/>
        <v>$100 one time bill credit for residential bundles</v>
      </c>
      <c r="C484" s="15" t="str">
        <f t="shared" si="37"/>
        <v>Crédit de facture unique de 100 $ pour les ensembles RES</v>
      </c>
      <c r="D484" s="15" t="str">
        <f t="shared" si="38"/>
        <v>Promotion</v>
      </c>
      <c r="E484" s="15">
        <f t="shared" si="39"/>
        <v>0</v>
      </c>
      <c r="F484" s="15" t="str">
        <f t="shared" si="40"/>
        <v>No</v>
      </c>
    </row>
    <row r="485" spans="1:6" x14ac:dyDescent="0.25">
      <c r="A485" s="211" t="s">
        <v>4273</v>
      </c>
      <c r="B485" s="15" t="str">
        <f t="shared" si="36"/>
        <v xml:space="preserve">6 Months Free Credit - $39.99 </v>
      </c>
      <c r="C485" s="15" t="str">
        <f t="shared" si="37"/>
        <v>Offre de six mois gratuits -39.99 $</v>
      </c>
      <c r="D485" s="15" t="str">
        <f t="shared" si="38"/>
        <v>Promotion</v>
      </c>
      <c r="E485" s="15">
        <f t="shared" si="39"/>
        <v>0</v>
      </c>
      <c r="F485" s="15" t="str">
        <f t="shared" si="40"/>
        <v>No</v>
      </c>
    </row>
    <row r="486" spans="1:6" x14ac:dyDescent="0.25">
      <c r="A486" s="211" t="s">
        <v>4274</v>
      </c>
      <c r="B486" s="15" t="str">
        <f t="shared" si="36"/>
        <v xml:space="preserve">6 Months Free Credit - $49.99 </v>
      </c>
      <c r="C486" s="15" t="str">
        <f t="shared" si="37"/>
        <v>Offre de six mois gratuits -49.99 $</v>
      </c>
      <c r="D486" s="15" t="str">
        <f t="shared" si="38"/>
        <v>Promotion</v>
      </c>
      <c r="E486" s="15">
        <f t="shared" si="39"/>
        <v>0</v>
      </c>
      <c r="F486" s="15" t="str">
        <f t="shared" si="40"/>
        <v>No</v>
      </c>
    </row>
    <row r="487" spans="1:6" x14ac:dyDescent="0.25">
      <c r="A487" s="211" t="s">
        <v>4275</v>
      </c>
      <c r="B487" s="15" t="str">
        <f t="shared" si="36"/>
        <v xml:space="preserve">6 Months Free Credit - $69.99 </v>
      </c>
      <c r="C487" s="15" t="str">
        <f t="shared" si="37"/>
        <v>Offre de six mois gratuits -69.99 $</v>
      </c>
      <c r="D487" s="15" t="str">
        <f t="shared" si="38"/>
        <v>Promotion</v>
      </c>
      <c r="E487" s="15">
        <f t="shared" si="39"/>
        <v>0</v>
      </c>
      <c r="F487" s="15" t="str">
        <f t="shared" si="40"/>
        <v>No</v>
      </c>
    </row>
    <row r="488" spans="1:6" x14ac:dyDescent="0.25">
      <c r="A488" s="211" t="s">
        <v>4286</v>
      </c>
      <c r="B488" s="15" t="str">
        <f t="shared" si="36"/>
        <v>6 Months Free Credit - $44.99</v>
      </c>
      <c r="C488" s="15" t="str">
        <f t="shared" si="37"/>
        <v>Offre de six mois gratuits -44.99 $</v>
      </c>
      <c r="D488" s="15" t="str">
        <f t="shared" si="38"/>
        <v>Promotion</v>
      </c>
      <c r="E488" s="15">
        <f t="shared" si="39"/>
        <v>0</v>
      </c>
      <c r="F488" s="15" t="str">
        <f t="shared" si="40"/>
        <v>No</v>
      </c>
    </row>
    <row r="489" spans="1:6" x14ac:dyDescent="0.25">
      <c r="A489" s="211" t="s">
        <v>4287</v>
      </c>
      <c r="B489" s="15" t="str">
        <f t="shared" si="36"/>
        <v>6 Months Free Credit - $54.99</v>
      </c>
      <c r="C489" s="15" t="str">
        <f t="shared" si="37"/>
        <v>Offre de six mois gratuits -54.99 $</v>
      </c>
      <c r="D489" s="15" t="str">
        <f t="shared" si="38"/>
        <v>Promotion</v>
      </c>
      <c r="E489" s="15">
        <f t="shared" si="39"/>
        <v>0</v>
      </c>
      <c r="F489" s="15" t="str">
        <f t="shared" si="40"/>
        <v>No</v>
      </c>
    </row>
    <row r="490" spans="1:6" x14ac:dyDescent="0.25">
      <c r="A490" s="211" t="s">
        <v>4301</v>
      </c>
      <c r="B490" s="15" t="str">
        <f t="shared" si="36"/>
        <v xml:space="preserve">100% off Motion detector </v>
      </c>
      <c r="C490" s="15" t="str">
        <f t="shared" si="37"/>
        <v>100% rabais – Détecteur de movement</v>
      </c>
      <c r="D490" s="15" t="str">
        <f t="shared" si="38"/>
        <v>Promotion</v>
      </c>
      <c r="E490" s="15">
        <f t="shared" si="39"/>
        <v>0</v>
      </c>
      <c r="F490" s="15" t="str">
        <f t="shared" si="40"/>
        <v>No</v>
      </c>
    </row>
    <row r="491" spans="1:6" x14ac:dyDescent="0.25">
      <c r="A491" s="211" t="s">
        <v>4302</v>
      </c>
      <c r="B491" s="15" t="str">
        <f t="shared" si="36"/>
        <v xml:space="preserve">100% off Door and window contact </v>
      </c>
      <c r="C491" s="15" t="str">
        <f t="shared" si="37"/>
        <v xml:space="preserve">100% rabais – Contact de porte et fenêtre </v>
      </c>
      <c r="D491" s="15" t="str">
        <f t="shared" si="38"/>
        <v>Promotion</v>
      </c>
      <c r="E491" s="15">
        <f t="shared" si="39"/>
        <v>0</v>
      </c>
      <c r="F491" s="15" t="str">
        <f t="shared" si="40"/>
        <v>No</v>
      </c>
    </row>
    <row r="492" spans="1:6" x14ac:dyDescent="0.25">
      <c r="A492" s="211" t="s">
        <v>4303</v>
      </c>
      <c r="B492" s="15" t="str">
        <f t="shared" si="36"/>
        <v xml:space="preserve">100% off Glass break sensor </v>
      </c>
      <c r="C492" s="15" t="str">
        <f t="shared" si="37"/>
        <v xml:space="preserve">100% rabais – Capteur de bris de verre </v>
      </c>
      <c r="D492" s="15" t="str">
        <f t="shared" si="38"/>
        <v>Promotion</v>
      </c>
      <c r="E492" s="15">
        <f t="shared" si="39"/>
        <v>0</v>
      </c>
      <c r="F492" s="15" t="str">
        <f t="shared" si="40"/>
        <v>No</v>
      </c>
    </row>
    <row r="493" spans="1:6" x14ac:dyDescent="0.25">
      <c r="A493" s="211" t="s">
        <v>4304</v>
      </c>
      <c r="B493" s="15" t="str">
        <f t="shared" si="36"/>
        <v>100% off Smoke and heat detector</v>
      </c>
      <c r="C493" s="15" t="str">
        <f t="shared" si="37"/>
        <v xml:space="preserve">100% rabais – Détecteur de fumée et de chaleur </v>
      </c>
      <c r="D493" s="15" t="str">
        <f t="shared" si="38"/>
        <v>Promotion</v>
      </c>
      <c r="E493" s="15">
        <f t="shared" si="39"/>
        <v>0</v>
      </c>
      <c r="F493" s="15" t="str">
        <f t="shared" si="40"/>
        <v>No</v>
      </c>
    </row>
    <row r="494" spans="1:6" x14ac:dyDescent="0.25">
      <c r="A494" s="211" t="s">
        <v>4305</v>
      </c>
      <c r="B494" s="15" t="str">
        <f t="shared" si="36"/>
        <v>100% off Flood sensor</v>
      </c>
      <c r="C494" s="15" t="str">
        <f t="shared" si="37"/>
        <v xml:space="preserve">100% rabais – Détecteur d’inondation </v>
      </c>
      <c r="D494" s="15" t="str">
        <f t="shared" si="38"/>
        <v>Promotion</v>
      </c>
      <c r="E494" s="15">
        <f t="shared" si="39"/>
        <v>0</v>
      </c>
      <c r="F494" s="15" t="str">
        <f t="shared" si="40"/>
        <v>No</v>
      </c>
    </row>
    <row r="495" spans="1:6" x14ac:dyDescent="0.25">
      <c r="A495" s="211" t="s">
        <v>4306</v>
      </c>
      <c r="B495" s="15" t="str">
        <f t="shared" si="36"/>
        <v xml:space="preserve">100% off Carbon monoxide detector </v>
      </c>
      <c r="C495" s="15" t="str">
        <f t="shared" si="37"/>
        <v>100% rabais – Détecteur de monoxyde de carbone</v>
      </c>
      <c r="D495" s="15" t="str">
        <f t="shared" si="38"/>
        <v>Promotion</v>
      </c>
      <c r="E495" s="15">
        <f t="shared" si="39"/>
        <v>0</v>
      </c>
      <c r="F495" s="15" t="str">
        <f t="shared" si="40"/>
        <v>No</v>
      </c>
    </row>
    <row r="496" spans="1:6" x14ac:dyDescent="0.25">
      <c r="A496" s="211" t="s">
        <v>4307</v>
      </c>
      <c r="B496" s="15" t="str">
        <f t="shared" si="36"/>
        <v xml:space="preserve">100% off Smart thermostat </v>
      </c>
      <c r="C496" s="15" t="str">
        <f t="shared" si="37"/>
        <v xml:space="preserve">100% rabais – Thermostat intelligent </v>
      </c>
      <c r="D496" s="15" t="str">
        <f t="shared" si="38"/>
        <v>Promotion</v>
      </c>
      <c r="E496" s="15">
        <f t="shared" si="39"/>
        <v>0</v>
      </c>
      <c r="F496" s="15" t="str">
        <f t="shared" si="40"/>
        <v>No</v>
      </c>
    </row>
    <row r="497" spans="1:6" x14ac:dyDescent="0.25">
      <c r="A497" s="211" t="s">
        <v>4308</v>
      </c>
      <c r="B497" s="15" t="str">
        <f t="shared" si="36"/>
        <v xml:space="preserve">100% off SmartCode 10 door lock </v>
      </c>
      <c r="C497" s="15" t="str">
        <f t="shared" si="37"/>
        <v>100% rabais – Serrure de porte SmartCode10</v>
      </c>
      <c r="D497" s="15" t="str">
        <f t="shared" si="38"/>
        <v>Promotion</v>
      </c>
      <c r="E497" s="15">
        <f t="shared" si="39"/>
        <v>0</v>
      </c>
      <c r="F497" s="15" t="str">
        <f t="shared" si="40"/>
        <v>No</v>
      </c>
    </row>
    <row r="498" spans="1:6" x14ac:dyDescent="0.25">
      <c r="A498" s="211" t="s">
        <v>4309</v>
      </c>
      <c r="B498" s="15" t="str">
        <f t="shared" si="36"/>
        <v>100% off Smart light bulb</v>
      </c>
      <c r="C498" s="15" t="str">
        <f t="shared" si="37"/>
        <v>100% rabais – Ampoule intelligente</v>
      </c>
      <c r="D498" s="15" t="str">
        <f t="shared" si="38"/>
        <v>Promotion</v>
      </c>
      <c r="E498" s="15">
        <f t="shared" si="39"/>
        <v>0</v>
      </c>
      <c r="F498" s="15" t="str">
        <f t="shared" si="40"/>
        <v>No</v>
      </c>
    </row>
    <row r="499" spans="1:6" x14ac:dyDescent="0.25">
      <c r="A499" s="211" t="s">
        <v>4310</v>
      </c>
      <c r="B499" s="15" t="str">
        <f t="shared" si="36"/>
        <v>100% off Video doorbell</v>
      </c>
      <c r="C499" s="15" t="str">
        <f t="shared" si="37"/>
        <v>100% rabais – Sonnette video</v>
      </c>
      <c r="D499" s="15" t="str">
        <f t="shared" si="38"/>
        <v>Promotion</v>
      </c>
      <c r="E499" s="15">
        <f t="shared" si="39"/>
        <v>0</v>
      </c>
      <c r="F499" s="15" t="str">
        <f t="shared" si="40"/>
        <v>No</v>
      </c>
    </row>
    <row r="500" spans="1:6" x14ac:dyDescent="0.25">
      <c r="A500" s="211" t="s">
        <v>4311</v>
      </c>
      <c r="B500" s="15" t="str">
        <f t="shared" si="36"/>
        <v>100% off Indoor video camera</v>
      </c>
      <c r="C500" s="15" t="str">
        <f t="shared" si="37"/>
        <v>100% rabais – Caméra intérieure</v>
      </c>
      <c r="D500" s="15" t="str">
        <f t="shared" si="38"/>
        <v>Promotion</v>
      </c>
      <c r="E500" s="15">
        <f t="shared" si="39"/>
        <v>0</v>
      </c>
      <c r="F500" s="15" t="str">
        <f t="shared" si="40"/>
        <v>No</v>
      </c>
    </row>
    <row r="501" spans="1:6" x14ac:dyDescent="0.25">
      <c r="A501" s="211" t="s">
        <v>4312</v>
      </c>
      <c r="B501" s="15" t="str">
        <f t="shared" si="36"/>
        <v>100% off Outdoor video camera</v>
      </c>
      <c r="C501" s="15" t="str">
        <f t="shared" si="37"/>
        <v>100% rabais – Caméra extérieure</v>
      </c>
      <c r="D501" s="15" t="str">
        <f t="shared" si="38"/>
        <v>Promotion</v>
      </c>
      <c r="E501" s="15">
        <f t="shared" si="39"/>
        <v>0</v>
      </c>
      <c r="F501" s="15" t="str">
        <f t="shared" si="40"/>
        <v>No</v>
      </c>
    </row>
    <row r="502" spans="1:6" x14ac:dyDescent="0.25">
      <c r="A502" s="211" t="s">
        <v>4355</v>
      </c>
      <c r="B502" s="15" t="str">
        <f t="shared" si="36"/>
        <v>Video Doorbell (Silver)</v>
      </c>
      <c r="C502" s="15" t="str">
        <f t="shared" si="37"/>
        <v>Sonnette vidéo (argent)</v>
      </c>
      <c r="D502" s="15" t="str">
        <f t="shared" si="38"/>
        <v>Camera</v>
      </c>
      <c r="E502" s="15">
        <f t="shared" si="39"/>
        <v>30</v>
      </c>
      <c r="F502" s="15" t="str">
        <f t="shared" si="40"/>
        <v>No</v>
      </c>
    </row>
    <row r="503" spans="1:6" x14ac:dyDescent="0.25">
      <c r="A503" s="211" t="s">
        <v>4356</v>
      </c>
      <c r="B503" s="15" t="str">
        <f t="shared" si="36"/>
        <v>Video Doorbell (Silver)</v>
      </c>
      <c r="C503" s="15" t="str">
        <f t="shared" si="37"/>
        <v>Sonnette vidéo (argent)</v>
      </c>
      <c r="D503" s="15" t="str">
        <f t="shared" si="38"/>
        <v>Misc</v>
      </c>
      <c r="E503" s="15">
        <f t="shared" si="39"/>
        <v>30</v>
      </c>
      <c r="F503" s="15" t="str">
        <f t="shared" si="40"/>
        <v>No</v>
      </c>
    </row>
    <row r="504" spans="1:6" x14ac:dyDescent="0.25">
      <c r="A504" s="211" t="s">
        <v>4357</v>
      </c>
      <c r="B504" s="15" t="str">
        <f t="shared" si="36"/>
        <v>Video Doorbell (Silver)</v>
      </c>
      <c r="C504" s="15" t="str">
        <f t="shared" si="37"/>
        <v>Sonnette vidéo (argent)</v>
      </c>
      <c r="D504" s="15" t="str">
        <f t="shared" si="38"/>
        <v>Automation</v>
      </c>
      <c r="E504" s="15">
        <f t="shared" si="39"/>
        <v>30</v>
      </c>
      <c r="F504" s="15" t="str">
        <f t="shared" si="40"/>
        <v>No</v>
      </c>
    </row>
    <row r="505" spans="1:6" x14ac:dyDescent="0.25">
      <c r="A505" s="211" t="s">
        <v>4359</v>
      </c>
      <c r="B505" s="15" t="str">
        <f t="shared" si="36"/>
        <v>Video Doorbell (Bronze)</v>
      </c>
      <c r="C505" s="15" t="str">
        <f t="shared" si="37"/>
        <v>Sonnette vidéo (bronze)</v>
      </c>
      <c r="D505" s="15" t="str">
        <f t="shared" si="38"/>
        <v>Camera</v>
      </c>
      <c r="E505" s="15">
        <f t="shared" si="39"/>
        <v>30</v>
      </c>
      <c r="F505" s="15" t="str">
        <f t="shared" si="40"/>
        <v>No</v>
      </c>
    </row>
    <row r="506" spans="1:6" x14ac:dyDescent="0.25">
      <c r="A506" s="211" t="s">
        <v>4360</v>
      </c>
      <c r="B506" s="15" t="str">
        <f t="shared" si="36"/>
        <v>Video Doorbell (Bronze)</v>
      </c>
      <c r="C506" s="15" t="str">
        <f t="shared" si="37"/>
        <v>Sonnette vidéo (bronze)</v>
      </c>
      <c r="D506" s="15" t="str">
        <f t="shared" si="38"/>
        <v>Misc</v>
      </c>
      <c r="E506" s="15">
        <f t="shared" si="39"/>
        <v>30</v>
      </c>
      <c r="F506" s="15" t="str">
        <f t="shared" si="40"/>
        <v>No</v>
      </c>
    </row>
    <row r="507" spans="1:6" x14ac:dyDescent="0.25">
      <c r="A507" s="211" t="s">
        <v>4361</v>
      </c>
      <c r="B507" s="15" t="str">
        <f t="shared" si="36"/>
        <v>Video Doorbell (Bronze)</v>
      </c>
      <c r="C507" s="15" t="str">
        <f t="shared" si="37"/>
        <v>Sonnette vidéo (bronze)</v>
      </c>
      <c r="D507" s="15" t="str">
        <f t="shared" si="38"/>
        <v>Automation</v>
      </c>
      <c r="E507" s="15">
        <f t="shared" si="39"/>
        <v>30</v>
      </c>
      <c r="F507" s="15" t="str">
        <f t="shared" si="40"/>
        <v>No</v>
      </c>
    </row>
    <row r="508" spans="1:6" x14ac:dyDescent="0.25">
      <c r="A508" s="211" t="s">
        <v>4363</v>
      </c>
      <c r="B508" s="15" t="str">
        <f t="shared" si="36"/>
        <v>Bell Smart Home Indoor/Outdoor Siren Battery</v>
      </c>
      <c r="C508" s="15" t="str">
        <f t="shared" si="37"/>
        <v>Pile pour d’intérieur/d’extérieur sirène de Bell Maison intelligente</v>
      </c>
      <c r="D508" s="15" t="str">
        <f t="shared" si="38"/>
        <v>Misc</v>
      </c>
      <c r="E508" s="15">
        <f t="shared" si="39"/>
        <v>2</v>
      </c>
      <c r="F508" s="15" t="str">
        <f t="shared" si="40"/>
        <v>No</v>
      </c>
    </row>
    <row r="509" spans="1:6" x14ac:dyDescent="0.25">
      <c r="A509" s="211" t="s">
        <v>4366</v>
      </c>
      <c r="B509" s="15" t="str">
        <f t="shared" si="36"/>
        <v>Bell Smart Home Repeater Battery</v>
      </c>
      <c r="C509" s="15" t="str">
        <f t="shared" si="37"/>
        <v>Pile pour répéteur de Bell Maison intelligente</v>
      </c>
      <c r="D509" s="15" t="str">
        <f t="shared" si="38"/>
        <v>Misc</v>
      </c>
      <c r="E509" s="15">
        <f t="shared" si="39"/>
        <v>2</v>
      </c>
      <c r="F509" s="15" t="str">
        <f t="shared" si="40"/>
        <v>No</v>
      </c>
    </row>
    <row r="510" spans="1:6" x14ac:dyDescent="0.25">
      <c r="A510" s="211" t="s">
        <v>4369</v>
      </c>
      <c r="B510" s="15" t="str">
        <f t="shared" si="36"/>
        <v>Indoor Video Camera</v>
      </c>
      <c r="C510" s="15" t="str">
        <f t="shared" si="37"/>
        <v>Caméra intérieure</v>
      </c>
      <c r="D510" s="15" t="str">
        <f t="shared" si="38"/>
        <v>Camera</v>
      </c>
      <c r="E510" s="15">
        <f t="shared" si="39"/>
        <v>30</v>
      </c>
      <c r="F510" s="15" t="str">
        <f t="shared" si="40"/>
        <v>No</v>
      </c>
    </row>
    <row r="511" spans="1:6" x14ac:dyDescent="0.25">
      <c r="A511" s="211" t="s">
        <v>4367</v>
      </c>
      <c r="B511" s="15" t="str">
        <f t="shared" si="36"/>
        <v>Indoor Video Camera</v>
      </c>
      <c r="C511" s="15" t="str">
        <f t="shared" si="37"/>
        <v>Caméra intérieure</v>
      </c>
      <c r="D511" s="15" t="str">
        <f t="shared" si="38"/>
        <v>Misc</v>
      </c>
      <c r="E511" s="15">
        <f t="shared" si="39"/>
        <v>30</v>
      </c>
      <c r="F511" s="15" t="str">
        <f t="shared" si="40"/>
        <v>No</v>
      </c>
    </row>
    <row r="512" spans="1:6" x14ac:dyDescent="0.25">
      <c r="A512" s="211" t="s">
        <v>4368</v>
      </c>
      <c r="B512" s="15" t="str">
        <f t="shared" si="36"/>
        <v>Indoor Video Camera</v>
      </c>
      <c r="C512" s="15" t="str">
        <f t="shared" si="37"/>
        <v>Caméra intérieure</v>
      </c>
      <c r="D512" s="15" t="str">
        <f t="shared" si="38"/>
        <v>Automation</v>
      </c>
      <c r="E512" s="15">
        <f t="shared" si="39"/>
        <v>30</v>
      </c>
      <c r="F512" s="15" t="str">
        <f t="shared" si="40"/>
        <v>No</v>
      </c>
    </row>
    <row r="513" spans="1:6" x14ac:dyDescent="0.25">
      <c r="A513" s="211" t="s">
        <v>4370</v>
      </c>
      <c r="B513" s="15" t="str">
        <f t="shared" si="36"/>
        <v>Video Doorbell</v>
      </c>
      <c r="C513" s="15" t="str">
        <f t="shared" si="37"/>
        <v>Sonnette vidéo</v>
      </c>
      <c r="D513" s="15" t="str">
        <f t="shared" si="38"/>
        <v>Camera</v>
      </c>
      <c r="E513" s="15">
        <f t="shared" si="39"/>
        <v>30</v>
      </c>
      <c r="F513" s="15" t="str">
        <f t="shared" si="40"/>
        <v>No</v>
      </c>
    </row>
    <row r="514" spans="1:6" x14ac:dyDescent="0.25">
      <c r="A514" s="211" t="s">
        <v>4371</v>
      </c>
      <c r="B514" s="15" t="str">
        <f t="shared" ref="B514:B577" si="41">VLOOKUP($A514,masterdata,12,0)</f>
        <v>Video Doorbell</v>
      </c>
      <c r="C514" s="15" t="str">
        <f t="shared" ref="C514:C577" si="42">VLOOKUP($A514,masterdata,13,0)</f>
        <v>Sonnette vidéo</v>
      </c>
      <c r="D514" s="15" t="str">
        <f t="shared" ref="D514:D577" si="43">VLOOKUP($A514,masterdata,31,0)</f>
        <v>Misc</v>
      </c>
      <c r="E514" s="15">
        <f t="shared" ref="E514:E577" si="44">VLOOKUP($A514,masterdata,7,0)</f>
        <v>30</v>
      </c>
      <c r="F514" s="15" t="str">
        <f t="shared" si="40"/>
        <v>No</v>
      </c>
    </row>
    <row r="515" spans="1:6" x14ac:dyDescent="0.25">
      <c r="A515" s="211" t="s">
        <v>4372</v>
      </c>
      <c r="B515" s="15" t="str">
        <f t="shared" si="41"/>
        <v>Video Doorbell</v>
      </c>
      <c r="C515" s="15" t="str">
        <f t="shared" si="42"/>
        <v>Sonnette vidéo</v>
      </c>
      <c r="D515" s="15" t="str">
        <f t="shared" si="43"/>
        <v>Automation</v>
      </c>
      <c r="E515" s="15">
        <f t="shared" si="44"/>
        <v>30</v>
      </c>
      <c r="F515" s="15" t="str">
        <f t="shared" si="40"/>
        <v>No</v>
      </c>
    </row>
    <row r="516" spans="1:6" x14ac:dyDescent="0.25">
      <c r="A516" s="211" t="s">
        <v>4373</v>
      </c>
      <c r="B516" s="15" t="str">
        <f t="shared" si="41"/>
        <v>Smart Light Bulb</v>
      </c>
      <c r="C516" s="15" t="str">
        <f t="shared" si="42"/>
        <v>Ampoule intelligente</v>
      </c>
      <c r="D516" s="15" t="str">
        <f t="shared" si="43"/>
        <v>Automation</v>
      </c>
      <c r="E516" s="15">
        <f t="shared" si="44"/>
        <v>7.5</v>
      </c>
      <c r="F516" s="15" t="str">
        <f t="shared" si="40"/>
        <v>No</v>
      </c>
    </row>
    <row r="517" spans="1:6" x14ac:dyDescent="0.25">
      <c r="A517" s="211" t="s">
        <v>4374</v>
      </c>
      <c r="B517" s="15" t="str">
        <f t="shared" si="41"/>
        <v>Smart Plug</v>
      </c>
      <c r="C517" s="15" t="str">
        <f t="shared" si="42"/>
        <v>Prise intelligente</v>
      </c>
      <c r="D517" s="15" t="str">
        <f t="shared" si="43"/>
        <v>Automation</v>
      </c>
      <c r="E517" s="15">
        <f t="shared" si="44"/>
        <v>7.5</v>
      </c>
      <c r="F517" s="15" t="str">
        <f t="shared" si="40"/>
        <v>No</v>
      </c>
    </row>
    <row r="518" spans="1:6" x14ac:dyDescent="0.25">
      <c r="A518" s="211" t="s">
        <v>4375</v>
      </c>
      <c r="B518" s="15" t="str">
        <f t="shared" si="41"/>
        <v>Smart Dimmer</v>
      </c>
      <c r="C518" s="15" t="str">
        <f t="shared" si="42"/>
        <v>Gradateur d’éclairage</v>
      </c>
      <c r="D518" s="15" t="str">
        <f t="shared" si="43"/>
        <v>Automation</v>
      </c>
      <c r="E518" s="15">
        <f t="shared" si="44"/>
        <v>7.5</v>
      </c>
      <c r="F518" s="15" t="str">
        <f t="shared" si="40"/>
        <v>No</v>
      </c>
    </row>
    <row r="519" spans="1:6" x14ac:dyDescent="0.25">
      <c r="A519" s="211" t="s">
        <v>3784</v>
      </c>
      <c r="B519" s="15" t="str">
        <f t="shared" si="41"/>
        <v>Move offer – Bell Internet Bundle Credit - $10 credit for 24 months</v>
      </c>
      <c r="C519" s="15" t="str">
        <f t="shared" si="42"/>
        <v>Déménagement Offre- 10 $ de crédit pour 24 mois sur le forfait Internet avec services Bell</v>
      </c>
      <c r="D519" s="15" t="str">
        <f t="shared" si="43"/>
        <v>Promotion</v>
      </c>
      <c r="E519" s="15">
        <f t="shared" si="44"/>
        <v>0</v>
      </c>
      <c r="F519" s="15" t="str">
        <f t="shared" si="40"/>
        <v>No</v>
      </c>
    </row>
    <row r="520" spans="1:6" x14ac:dyDescent="0.25">
      <c r="A520" s="211" t="s">
        <v>4401</v>
      </c>
      <c r="B520" s="15" t="str">
        <f t="shared" si="41"/>
        <v xml:space="preserve">Bell Internet Bundle Credit </v>
      </c>
      <c r="C520" s="15" t="str">
        <f t="shared" si="42"/>
        <v>Crédit forfait Bell Internet</v>
      </c>
      <c r="D520" s="15" t="str">
        <f t="shared" si="43"/>
        <v>Promotion</v>
      </c>
      <c r="E520" s="15">
        <f t="shared" si="44"/>
        <v>0</v>
      </c>
      <c r="F520" s="15" t="str">
        <f t="shared" si="40"/>
        <v>No</v>
      </c>
    </row>
    <row r="521" spans="1:6" x14ac:dyDescent="0.25">
      <c r="A521" s="211" t="s">
        <v>4402</v>
      </c>
      <c r="B521" s="15" t="str">
        <f t="shared" si="41"/>
        <v>Bell Mobility Bundle Credit</v>
      </c>
      <c r="C521" s="15" t="str">
        <f t="shared" si="42"/>
        <v>Crédit forfait Bell Mobilité</v>
      </c>
      <c r="D521" s="15" t="str">
        <f t="shared" si="43"/>
        <v>Promotion</v>
      </c>
      <c r="E521" s="15">
        <f t="shared" si="44"/>
        <v>0</v>
      </c>
      <c r="F521" s="15" t="str">
        <f t="shared" si="40"/>
        <v>No</v>
      </c>
    </row>
    <row r="522" spans="1:6" x14ac:dyDescent="0.25">
      <c r="A522" s="211" t="s">
        <v>4403</v>
      </c>
      <c r="B522" s="15" t="str">
        <f t="shared" si="41"/>
        <v>Bell Internet Bundle Credit</v>
      </c>
      <c r="C522" s="15" t="str">
        <f t="shared" si="42"/>
        <v>Crédit forfait Bell Internet</v>
      </c>
      <c r="D522" s="15" t="str">
        <f t="shared" si="43"/>
        <v>Promotion</v>
      </c>
      <c r="E522" s="15">
        <f t="shared" si="44"/>
        <v>0</v>
      </c>
      <c r="F522" s="15" t="str">
        <f t="shared" si="40"/>
        <v>No</v>
      </c>
    </row>
    <row r="523" spans="1:6" x14ac:dyDescent="0.25">
      <c r="A523" s="211" t="s">
        <v>4404</v>
      </c>
      <c r="B523" s="15" t="str">
        <f t="shared" si="41"/>
        <v>Bell Mobility Bundle Credit</v>
      </c>
      <c r="C523" s="15" t="str">
        <f t="shared" si="42"/>
        <v>Crédit forfait Bell Mobilité</v>
      </c>
      <c r="D523" s="15" t="str">
        <f t="shared" si="43"/>
        <v>Promotion</v>
      </c>
      <c r="E523" s="15">
        <f t="shared" si="44"/>
        <v>0</v>
      </c>
      <c r="F523" s="15" t="str">
        <f t="shared" si="40"/>
        <v>No</v>
      </c>
    </row>
    <row r="524" spans="1:6" x14ac:dyDescent="0.25">
      <c r="A524" s="211" t="s">
        <v>4415</v>
      </c>
      <c r="B524" s="15" t="str">
        <f t="shared" si="41"/>
        <v>Employee Discount Program - SVR Fee</v>
      </c>
      <c r="C524" s="15" t="str">
        <f t="shared" si="42"/>
        <v>Programme de tarifs préférentiels pour les employés – frais pour enregistreur vidéo</v>
      </c>
      <c r="D524" s="15" t="str">
        <f t="shared" si="43"/>
        <v>Promotion</v>
      </c>
      <c r="E524" s="15">
        <f t="shared" si="44"/>
        <v>0</v>
      </c>
      <c r="F524" s="15" t="str">
        <f t="shared" si="40"/>
        <v>No</v>
      </c>
    </row>
    <row r="525" spans="1:6" x14ac:dyDescent="0.25">
      <c r="A525" s="211" t="s">
        <v>4416</v>
      </c>
      <c r="B525" s="15" t="str">
        <f t="shared" si="41"/>
        <v>Employee Discount Program - Video Expansion</v>
      </c>
      <c r="C525" s="15" t="str">
        <f t="shared" si="42"/>
        <v>Programme de tarifs préférentiels pour les employés – Expansion vidéo</v>
      </c>
      <c r="D525" s="15" t="str">
        <f t="shared" si="43"/>
        <v>Promotion</v>
      </c>
      <c r="E525" s="15">
        <f t="shared" si="44"/>
        <v>0</v>
      </c>
      <c r="F525" s="15" t="str">
        <f t="shared" si="40"/>
        <v>No</v>
      </c>
    </row>
    <row r="526" spans="1:6" x14ac:dyDescent="0.25">
      <c r="A526" s="211" t="s">
        <v>4417</v>
      </c>
      <c r="B526" s="15" t="str">
        <f t="shared" si="41"/>
        <v>Employee Discount Program - Video and Automation</v>
      </c>
      <c r="C526" s="15" t="str">
        <f t="shared" si="42"/>
        <v>Programme de tarifs préférentiels pour les employés – Vidéo et domotique</v>
      </c>
      <c r="D526" s="15" t="str">
        <f t="shared" si="43"/>
        <v>Promotion</v>
      </c>
      <c r="E526" s="15">
        <f t="shared" si="44"/>
        <v>0</v>
      </c>
      <c r="F526" s="15" t="str">
        <f t="shared" si="40"/>
        <v>No</v>
      </c>
    </row>
    <row r="527" spans="1:6" x14ac:dyDescent="0.25">
      <c r="A527" s="211" t="s">
        <v>4419</v>
      </c>
      <c r="B527" s="15" t="str">
        <f t="shared" si="41"/>
        <v>Employee Discount Program - Starter</v>
      </c>
      <c r="C527" s="15" t="str">
        <f t="shared" si="42"/>
        <v>Programme de tarifs préférentiels pour les employés – Départ</v>
      </c>
      <c r="D527" s="15" t="str">
        <f t="shared" si="43"/>
        <v>Promotion</v>
      </c>
      <c r="E527" s="15">
        <f t="shared" si="44"/>
        <v>0</v>
      </c>
      <c r="F527" s="15" t="str">
        <f t="shared" si="40"/>
        <v>No</v>
      </c>
    </row>
    <row r="528" spans="1:6" x14ac:dyDescent="0.25">
      <c r="A528" s="211" t="s">
        <v>4420</v>
      </c>
      <c r="B528" s="15" t="str">
        <f t="shared" si="41"/>
        <v>Employee Discount Program - Starter with App or Private Guard</v>
      </c>
      <c r="C528" s="15" t="str">
        <f t="shared" si="42"/>
        <v>Programme de tarifs préférentiels pour les employés – Départ avec appli ou service de sécurité privé</v>
      </c>
      <c r="D528" s="15" t="str">
        <f t="shared" si="43"/>
        <v>Promotion</v>
      </c>
      <c r="E528" s="15">
        <f t="shared" si="44"/>
        <v>0</v>
      </c>
      <c r="F528" s="15" t="str">
        <f t="shared" si="40"/>
        <v>No</v>
      </c>
    </row>
    <row r="529" spans="1:6" x14ac:dyDescent="0.25">
      <c r="A529" s="211" t="s">
        <v>4421</v>
      </c>
      <c r="B529" s="15" t="str">
        <f t="shared" si="41"/>
        <v>Employee Discount Program - Good</v>
      </c>
      <c r="C529" s="15" t="str">
        <f t="shared" si="42"/>
        <v>Programme de tarifs préférentiels pour les employés – Bon</v>
      </c>
      <c r="D529" s="15" t="str">
        <f t="shared" si="43"/>
        <v>Promotion</v>
      </c>
      <c r="E529" s="15">
        <f t="shared" si="44"/>
        <v>0</v>
      </c>
      <c r="F529" s="15" t="str">
        <f t="shared" si="40"/>
        <v>No</v>
      </c>
    </row>
    <row r="530" spans="1:6" x14ac:dyDescent="0.25">
      <c r="A530" s="211" t="s">
        <v>4422</v>
      </c>
      <c r="B530" s="15" t="str">
        <f t="shared" si="41"/>
        <v>Employee Discount Program - Good with Automation</v>
      </c>
      <c r="C530" s="15" t="str">
        <f t="shared" si="42"/>
        <v>Programme de tarifs préférentiels pour les employés – Bon avec domotique</v>
      </c>
      <c r="D530" s="15" t="str">
        <f t="shared" si="43"/>
        <v>Promotion</v>
      </c>
      <c r="E530" s="15">
        <f t="shared" si="44"/>
        <v>0</v>
      </c>
      <c r="F530" s="15" t="str">
        <f t="shared" si="40"/>
        <v>No</v>
      </c>
    </row>
    <row r="531" spans="1:6" x14ac:dyDescent="0.25">
      <c r="A531" s="211" t="s">
        <v>4418</v>
      </c>
      <c r="B531" s="15" t="str">
        <f t="shared" si="41"/>
        <v>Employee Discount Program - Better</v>
      </c>
      <c r="C531" s="15" t="str">
        <f t="shared" si="42"/>
        <v>Programme de tarifs préférentiels pour les employés – Mieux</v>
      </c>
      <c r="D531" s="15" t="str">
        <f t="shared" si="43"/>
        <v>Promotion</v>
      </c>
      <c r="E531" s="15">
        <f t="shared" si="44"/>
        <v>0</v>
      </c>
      <c r="F531" s="15" t="str">
        <f t="shared" si="40"/>
        <v>No</v>
      </c>
    </row>
    <row r="532" spans="1:6" x14ac:dyDescent="0.25">
      <c r="A532" s="211" t="s">
        <v>4423</v>
      </c>
      <c r="B532" s="15" t="str">
        <f t="shared" si="41"/>
        <v>Employee Discount Program - Better with Automation</v>
      </c>
      <c r="C532" s="15" t="str">
        <f t="shared" si="42"/>
        <v>Programme de tarifs préférentiels pour les employés – Mieux avec domotique</v>
      </c>
      <c r="D532" s="15" t="str">
        <f t="shared" si="43"/>
        <v>Promotion</v>
      </c>
      <c r="E532" s="15">
        <f t="shared" si="44"/>
        <v>0</v>
      </c>
      <c r="F532" s="15" t="str">
        <f t="shared" si="40"/>
        <v>No</v>
      </c>
    </row>
    <row r="533" spans="1:6" x14ac:dyDescent="0.25">
      <c r="A533" s="211" t="s">
        <v>4424</v>
      </c>
      <c r="B533" s="15" t="str">
        <f t="shared" si="41"/>
        <v>Employee Discount Program - Best</v>
      </c>
      <c r="C533" s="15" t="str">
        <f t="shared" si="42"/>
        <v>Programme de tarifs préférentiels pour les employés – Meilleur</v>
      </c>
      <c r="D533" s="15" t="str">
        <f t="shared" si="43"/>
        <v>Promotion</v>
      </c>
      <c r="E533" s="15">
        <f t="shared" si="44"/>
        <v>0</v>
      </c>
      <c r="F533" s="15" t="str">
        <f t="shared" si="40"/>
        <v>No</v>
      </c>
    </row>
    <row r="534" spans="1:6" x14ac:dyDescent="0.25">
      <c r="A534" s="211" t="s">
        <v>4439</v>
      </c>
      <c r="B534" s="15" t="str">
        <f t="shared" si="41"/>
        <v>Promotional credit – 36 months</v>
      </c>
      <c r="C534" s="15" t="str">
        <f t="shared" si="42"/>
        <v>Crédit promotionnel – 36 mois</v>
      </c>
      <c r="D534" s="15" t="str">
        <f t="shared" si="43"/>
        <v>Promotion</v>
      </c>
      <c r="E534" s="15">
        <f t="shared" si="44"/>
        <v>0</v>
      </c>
      <c r="F534" s="15" t="str">
        <f t="shared" ref="F534:F597" si="45">IF(D534="Bundle",VLOOKUP(A534,masterdata,42,0),"No")</f>
        <v>No</v>
      </c>
    </row>
    <row r="535" spans="1:6" x14ac:dyDescent="0.25">
      <c r="A535" s="211" t="s">
        <v>4440</v>
      </c>
      <c r="B535" s="15" t="str">
        <f t="shared" si="41"/>
        <v>Promotional credit – 36 months</v>
      </c>
      <c r="C535" s="15" t="str">
        <f t="shared" si="42"/>
        <v>Crédit promotionnel – 36 mois</v>
      </c>
      <c r="D535" s="15" t="str">
        <f t="shared" si="43"/>
        <v>Promotion</v>
      </c>
      <c r="E535" s="15">
        <f t="shared" si="44"/>
        <v>0</v>
      </c>
      <c r="F535" s="15" t="str">
        <f t="shared" si="45"/>
        <v>No</v>
      </c>
    </row>
    <row r="536" spans="1:6" x14ac:dyDescent="0.25">
      <c r="A536" s="211" t="s">
        <v>4441</v>
      </c>
      <c r="B536" s="15" t="str">
        <f t="shared" si="41"/>
        <v>Promotional credit – 36 months</v>
      </c>
      <c r="C536" s="15" t="str">
        <f t="shared" si="42"/>
        <v>Crédit promotionnel – 36 mois</v>
      </c>
      <c r="D536" s="15" t="str">
        <f t="shared" si="43"/>
        <v>Promotion</v>
      </c>
      <c r="E536" s="15">
        <f t="shared" si="44"/>
        <v>0</v>
      </c>
      <c r="F536" s="15" t="str">
        <f t="shared" si="45"/>
        <v>No</v>
      </c>
    </row>
    <row r="537" spans="1:6" x14ac:dyDescent="0.25">
      <c r="A537" s="211" t="s">
        <v>4442</v>
      </c>
      <c r="B537" s="15" t="str">
        <f t="shared" si="41"/>
        <v>Promotional credit – 36 months</v>
      </c>
      <c r="C537" s="15" t="str">
        <f t="shared" si="42"/>
        <v>Crédit promotionnel – 36 mois</v>
      </c>
      <c r="D537" s="15" t="str">
        <f t="shared" si="43"/>
        <v>Promotion</v>
      </c>
      <c r="E537" s="15">
        <f t="shared" si="44"/>
        <v>0</v>
      </c>
      <c r="F537" s="15" t="str">
        <f t="shared" si="45"/>
        <v>No</v>
      </c>
    </row>
    <row r="538" spans="1:6" x14ac:dyDescent="0.25">
      <c r="A538" s="211" t="s">
        <v>4443</v>
      </c>
      <c r="B538" s="15" t="str">
        <f t="shared" si="41"/>
        <v>Promotional credit – 36 months</v>
      </c>
      <c r="C538" s="15" t="str">
        <f t="shared" si="42"/>
        <v>Crédit promotionnel – 36 mois</v>
      </c>
      <c r="D538" s="15" t="str">
        <f t="shared" si="43"/>
        <v>Promotion</v>
      </c>
      <c r="E538" s="15">
        <f t="shared" si="44"/>
        <v>0</v>
      </c>
      <c r="F538" s="15" t="str">
        <f t="shared" si="45"/>
        <v>No</v>
      </c>
    </row>
    <row r="539" spans="1:6" x14ac:dyDescent="0.25">
      <c r="A539" s="211" t="s">
        <v>4444</v>
      </c>
      <c r="B539" s="15" t="str">
        <f t="shared" si="41"/>
        <v>Promotional credit – 36 months</v>
      </c>
      <c r="C539" s="15" t="str">
        <f t="shared" si="42"/>
        <v>Crédit promotionnel – 36 mois</v>
      </c>
      <c r="D539" s="15" t="str">
        <f t="shared" si="43"/>
        <v>Promotion</v>
      </c>
      <c r="E539" s="15">
        <f t="shared" si="44"/>
        <v>0</v>
      </c>
      <c r="F539" s="15" t="str">
        <f t="shared" si="45"/>
        <v>No</v>
      </c>
    </row>
    <row r="540" spans="1:6" x14ac:dyDescent="0.25">
      <c r="A540" s="211" t="s">
        <v>4445</v>
      </c>
      <c r="B540" s="15" t="str">
        <f t="shared" si="41"/>
        <v>Promotional credit – 36 months</v>
      </c>
      <c r="C540" s="15" t="str">
        <f t="shared" si="42"/>
        <v>Crédit promotionnel – 36 mois</v>
      </c>
      <c r="D540" s="15" t="str">
        <f t="shared" si="43"/>
        <v>Promotion</v>
      </c>
      <c r="E540" s="15">
        <f t="shared" si="44"/>
        <v>0</v>
      </c>
      <c r="F540" s="15" t="str">
        <f t="shared" si="45"/>
        <v>No</v>
      </c>
    </row>
    <row r="541" spans="1:6" x14ac:dyDescent="0.25">
      <c r="A541" s="211" t="s">
        <v>4446</v>
      </c>
      <c r="B541" s="15" t="str">
        <f t="shared" si="41"/>
        <v>Promotional credit – 36 months</v>
      </c>
      <c r="C541" s="15" t="str">
        <f t="shared" si="42"/>
        <v>Crédit promotionnel – 36 mois</v>
      </c>
      <c r="D541" s="15" t="str">
        <f t="shared" si="43"/>
        <v>Promotion</v>
      </c>
      <c r="E541" s="15">
        <f t="shared" si="44"/>
        <v>0</v>
      </c>
      <c r="F541" s="15" t="str">
        <f t="shared" si="45"/>
        <v>No</v>
      </c>
    </row>
    <row r="542" spans="1:6" x14ac:dyDescent="0.25">
      <c r="A542" s="211" t="s">
        <v>4447</v>
      </c>
      <c r="B542" s="15" t="str">
        <f t="shared" si="41"/>
        <v>Promotional credit – 36 months</v>
      </c>
      <c r="C542" s="15" t="str">
        <f t="shared" si="42"/>
        <v>Crédit promotionnel – 36 mois</v>
      </c>
      <c r="D542" s="15" t="str">
        <f t="shared" si="43"/>
        <v>Promotion</v>
      </c>
      <c r="E542" s="15">
        <f t="shared" si="44"/>
        <v>0</v>
      </c>
      <c r="F542" s="15" t="str">
        <f t="shared" si="45"/>
        <v>No</v>
      </c>
    </row>
    <row r="543" spans="1:6" x14ac:dyDescent="0.25">
      <c r="A543" s="211" t="s">
        <v>4448</v>
      </c>
      <c r="B543" s="15" t="str">
        <f t="shared" si="41"/>
        <v>Promotional credit – 36 months</v>
      </c>
      <c r="C543" s="15" t="str">
        <f t="shared" si="42"/>
        <v>Crédit promotionnel – 36 mois</v>
      </c>
      <c r="D543" s="15" t="str">
        <f t="shared" si="43"/>
        <v>Promotion</v>
      </c>
      <c r="E543" s="15">
        <f t="shared" si="44"/>
        <v>0</v>
      </c>
      <c r="F543" s="15" t="str">
        <f t="shared" si="45"/>
        <v>No</v>
      </c>
    </row>
    <row r="544" spans="1:6" x14ac:dyDescent="0.25">
      <c r="A544" s="211" t="s">
        <v>977</v>
      </c>
      <c r="B544" s="15" t="str">
        <f t="shared" si="41"/>
        <v>Medical Alert On the Go</v>
      </c>
      <c r="C544" s="15" t="str">
        <f t="shared" si="42"/>
        <v>Alerte médicale - À l’extérieur</v>
      </c>
      <c r="D544" s="15" t="str">
        <f t="shared" si="43"/>
        <v>Bundle</v>
      </c>
      <c r="E544" s="15">
        <f t="shared" si="44"/>
        <v>60</v>
      </c>
      <c r="F544" s="15" t="str">
        <f t="shared" si="45"/>
        <v>3</v>
      </c>
    </row>
    <row r="545" spans="1:6" x14ac:dyDescent="0.25">
      <c r="A545" s="211" t="s">
        <v>969</v>
      </c>
      <c r="B545" s="15" t="str">
        <f t="shared" si="41"/>
        <v>Medical Alert at Home</v>
      </c>
      <c r="C545" s="15" t="str">
        <f t="shared" si="42"/>
        <v>Alerte médicale - À la maison</v>
      </c>
      <c r="D545" s="15" t="str">
        <f t="shared" si="43"/>
        <v>Bundle</v>
      </c>
      <c r="E545" s="15">
        <f t="shared" si="44"/>
        <v>60</v>
      </c>
      <c r="F545" s="15" t="str">
        <f t="shared" si="45"/>
        <v>1</v>
      </c>
    </row>
    <row r="546" spans="1:6" x14ac:dyDescent="0.25">
      <c r="A546" s="211" t="s">
        <v>973</v>
      </c>
      <c r="B546" s="15" t="str">
        <f t="shared" si="41"/>
        <v>Medical Alert at Home with Fall Detection</v>
      </c>
      <c r="C546" s="15" t="str">
        <f t="shared" si="42"/>
        <v>Alerte médicale À la maison avec technologie de détection de chute</v>
      </c>
      <c r="D546" s="15" t="str">
        <f t="shared" si="43"/>
        <v>Bundle</v>
      </c>
      <c r="E546" s="15">
        <f t="shared" si="44"/>
        <v>60</v>
      </c>
      <c r="F546" s="15" t="str">
        <f t="shared" si="45"/>
        <v>2</v>
      </c>
    </row>
    <row r="547" spans="1:6" x14ac:dyDescent="0.25">
      <c r="A547" s="211" t="s">
        <v>989</v>
      </c>
      <c r="B547" s="15" t="str">
        <f t="shared" si="41"/>
        <v>Medical Alert at Home - English</v>
      </c>
      <c r="C547" s="15" t="str">
        <f t="shared" si="42"/>
        <v>Alerte médicale À la maison - Anglais</v>
      </c>
      <c r="D547" s="15" t="str">
        <f t="shared" si="43"/>
        <v>Bundle</v>
      </c>
      <c r="E547" s="15">
        <f t="shared" si="44"/>
        <v>60</v>
      </c>
      <c r="F547" s="15" t="str">
        <f t="shared" si="45"/>
        <v>1</v>
      </c>
    </row>
    <row r="548" spans="1:6" x14ac:dyDescent="0.25">
      <c r="A548" s="211" t="s">
        <v>991</v>
      </c>
      <c r="B548" s="15" t="str">
        <f t="shared" si="41"/>
        <v>Medical Alert at Home with Fall Detection - English</v>
      </c>
      <c r="C548" s="15" t="str">
        <f t="shared" si="42"/>
        <v>Alerte médicale À la maison avec technologie de détection de chute - Anglais</v>
      </c>
      <c r="D548" s="15" t="str">
        <f t="shared" si="43"/>
        <v>Bundle</v>
      </c>
      <c r="E548" s="15">
        <f t="shared" si="44"/>
        <v>60</v>
      </c>
      <c r="F548" s="15" t="str">
        <f t="shared" si="45"/>
        <v>2</v>
      </c>
    </row>
    <row r="549" spans="1:6" x14ac:dyDescent="0.25">
      <c r="A549" s="211" t="s">
        <v>992</v>
      </c>
      <c r="B549" s="15" t="str">
        <f t="shared" si="41"/>
        <v>Medical Alert at Home - French</v>
      </c>
      <c r="C549" s="15" t="str">
        <f t="shared" si="42"/>
        <v>Alerte médicale À la maison - Français</v>
      </c>
      <c r="D549" s="15" t="str">
        <f t="shared" si="43"/>
        <v>Bundle</v>
      </c>
      <c r="E549" s="15">
        <f t="shared" si="44"/>
        <v>60</v>
      </c>
      <c r="F549" s="15" t="str">
        <f t="shared" si="45"/>
        <v>1</v>
      </c>
    </row>
    <row r="550" spans="1:6" x14ac:dyDescent="0.25">
      <c r="A550" s="211" t="s">
        <v>993</v>
      </c>
      <c r="B550" s="15" t="str">
        <f t="shared" si="41"/>
        <v>Medical Alert at Home with Fall Detection - French</v>
      </c>
      <c r="C550" s="15" t="str">
        <f t="shared" si="42"/>
        <v>Alerte médicale À la maison avec technologie de détection de chute - Français</v>
      </c>
      <c r="D550" s="15" t="str">
        <f t="shared" si="43"/>
        <v>Bundle</v>
      </c>
      <c r="E550" s="15">
        <f t="shared" si="44"/>
        <v>60</v>
      </c>
      <c r="F550" s="15" t="str">
        <f t="shared" si="45"/>
        <v>2</v>
      </c>
    </row>
    <row r="551" spans="1:6" x14ac:dyDescent="0.25">
      <c r="A551" s="211" t="s">
        <v>3656</v>
      </c>
      <c r="B551" s="15" t="str">
        <f t="shared" si="41"/>
        <v>SECURE Package - AlarmForce Legacy</v>
      </c>
      <c r="C551" s="15" t="str">
        <f t="shared" si="42"/>
        <v>Forfait de base - SECURE - Héritage de AlarmForce</v>
      </c>
      <c r="D551" s="15" t="str">
        <f t="shared" si="43"/>
        <v>Bundle</v>
      </c>
      <c r="E551" s="15">
        <f t="shared" si="44"/>
        <v>120</v>
      </c>
      <c r="F551" s="15" t="str">
        <f t="shared" si="45"/>
        <v>0</v>
      </c>
    </row>
    <row r="552" spans="1:6" x14ac:dyDescent="0.25">
      <c r="A552" s="211" t="s">
        <v>3652</v>
      </c>
      <c r="B552" s="15" t="str">
        <f t="shared" si="41"/>
        <v>SECURE Package - AlarmForce Legacy</v>
      </c>
      <c r="C552" s="15" t="str">
        <f t="shared" si="42"/>
        <v>Forfait de base - SECURE - Héritage de AlarmForce</v>
      </c>
      <c r="D552" s="15" t="str">
        <f t="shared" si="43"/>
        <v>Bundle</v>
      </c>
      <c r="E552" s="15">
        <f t="shared" si="44"/>
        <v>120</v>
      </c>
      <c r="F552" s="15" t="str">
        <f t="shared" si="45"/>
        <v>0</v>
      </c>
    </row>
    <row r="553" spans="1:6" x14ac:dyDescent="0.25">
      <c r="A553" s="211" t="s">
        <v>3651</v>
      </c>
      <c r="B553" s="15" t="str">
        <f t="shared" si="41"/>
        <v>CONTROL Package - AlarmForce Legacy</v>
      </c>
      <c r="C553" s="15" t="str">
        <f t="shared" si="42"/>
        <v>Forfait de base - CONTROL - Héritage de AlarmForce</v>
      </c>
      <c r="D553" s="15" t="str">
        <f t="shared" si="43"/>
        <v>Bundle</v>
      </c>
      <c r="E553" s="15">
        <f t="shared" si="44"/>
        <v>150</v>
      </c>
      <c r="F553" s="15" t="str">
        <f t="shared" si="45"/>
        <v>0</v>
      </c>
    </row>
    <row r="554" spans="1:6" x14ac:dyDescent="0.25">
      <c r="A554" s="211" t="s">
        <v>3650</v>
      </c>
      <c r="B554" s="15" t="str">
        <f t="shared" si="41"/>
        <v>COMMAND Package - AlarmForce Legacy</v>
      </c>
      <c r="C554" s="15" t="str">
        <f t="shared" si="42"/>
        <v>Forfait de base - COMMAND - Héritage de AlarmForce</v>
      </c>
      <c r="D554" s="15" t="str">
        <f t="shared" si="43"/>
        <v>Bundle</v>
      </c>
      <c r="E554" s="15">
        <f t="shared" si="44"/>
        <v>210</v>
      </c>
      <c r="F554" s="15" t="str">
        <f t="shared" si="45"/>
        <v>0</v>
      </c>
    </row>
    <row r="555" spans="1:6" x14ac:dyDescent="0.25">
      <c r="A555" s="211" t="s">
        <v>2308</v>
      </c>
      <c r="B555" s="15" t="str">
        <f t="shared" si="41"/>
        <v>Alarm Services with No Line</v>
      </c>
      <c r="C555" s="15" t="str">
        <f t="shared" si="42"/>
        <v>Services d'alarme sans ligne - AlarmForce</v>
      </c>
      <c r="D555" s="15" t="str">
        <f t="shared" si="43"/>
        <v>Panel</v>
      </c>
      <c r="E555" s="15">
        <f t="shared" si="44"/>
        <v>0</v>
      </c>
      <c r="F555" s="15" t="str">
        <f t="shared" si="45"/>
        <v>No</v>
      </c>
    </row>
    <row r="556" spans="1:6" x14ac:dyDescent="0.25">
      <c r="A556" s="211" t="s">
        <v>3746</v>
      </c>
      <c r="B556" s="15" t="str">
        <f t="shared" si="41"/>
        <v>Alarm Services with No Line</v>
      </c>
      <c r="C556" s="15" t="str">
        <f t="shared" si="42"/>
        <v>Services d'alarme sans ligne - AlarmForce</v>
      </c>
      <c r="D556" s="15" t="str">
        <f t="shared" si="43"/>
        <v>Misc</v>
      </c>
      <c r="E556" s="15">
        <f t="shared" si="44"/>
        <v>0</v>
      </c>
      <c r="F556" s="15" t="str">
        <f t="shared" si="45"/>
        <v>No</v>
      </c>
    </row>
    <row r="557" spans="1:6" x14ac:dyDescent="0.25">
      <c r="A557" s="211" t="s">
        <v>4535</v>
      </c>
      <c r="B557" s="15" t="str">
        <f t="shared" si="41"/>
        <v>Door Contact - AlarmForce</v>
      </c>
      <c r="C557" s="15" t="str">
        <f t="shared" si="42"/>
        <v>Contact de porte et fenêtre - AlarmForce</v>
      </c>
      <c r="D557" s="15" t="str">
        <f t="shared" si="43"/>
        <v>Sensor</v>
      </c>
      <c r="E557" s="15">
        <f t="shared" si="44"/>
        <v>7.5</v>
      </c>
      <c r="F557" s="15" t="str">
        <f t="shared" si="45"/>
        <v>No</v>
      </c>
    </row>
    <row r="558" spans="1:6" x14ac:dyDescent="0.25">
      <c r="A558" s="211" t="s">
        <v>2344</v>
      </c>
      <c r="B558" s="15" t="str">
        <f t="shared" si="41"/>
        <v>2 way voice response - AlarmForce</v>
      </c>
      <c r="C558" s="15" t="str">
        <f t="shared" si="42"/>
        <v>Voix à double sens - AlarmForce</v>
      </c>
      <c r="D558" s="15" t="str">
        <f t="shared" si="43"/>
        <v>Service</v>
      </c>
      <c r="E558" s="15">
        <f t="shared" si="44"/>
        <v>30</v>
      </c>
      <c r="F558" s="15" t="str">
        <f t="shared" si="45"/>
        <v>No</v>
      </c>
    </row>
    <row r="559" spans="1:6" x14ac:dyDescent="0.25">
      <c r="A559" s="211" t="s">
        <v>3777</v>
      </c>
      <c r="B559" s="15" t="str">
        <f t="shared" si="41"/>
        <v>2 way voice response - AlarmForce</v>
      </c>
      <c r="C559" s="15" t="str">
        <f t="shared" si="42"/>
        <v>Voix à double sens - AlarmForce</v>
      </c>
      <c r="D559" s="15" t="str">
        <f t="shared" si="43"/>
        <v>Service</v>
      </c>
      <c r="E559" s="15">
        <f t="shared" si="44"/>
        <v>30</v>
      </c>
      <c r="F559" s="15" t="str">
        <f t="shared" si="45"/>
        <v>No</v>
      </c>
    </row>
    <row r="560" spans="1:6" x14ac:dyDescent="0.25">
      <c r="A560" s="211" t="s">
        <v>2338</v>
      </c>
      <c r="B560" s="15" t="str">
        <f t="shared" si="41"/>
        <v>New DigiPlus Service over Wireless - AlarmForce</v>
      </c>
      <c r="C560" s="15" t="str">
        <f t="shared" si="42"/>
        <v>Nouveau service DigiPlus sur sans fil - AlarmForce</v>
      </c>
      <c r="D560" s="15" t="str">
        <f t="shared" si="43"/>
        <v>Service</v>
      </c>
      <c r="E560" s="15">
        <f t="shared" si="44"/>
        <v>0</v>
      </c>
      <c r="F560" s="15" t="str">
        <f t="shared" si="45"/>
        <v>No</v>
      </c>
    </row>
    <row r="561" spans="1:6" x14ac:dyDescent="0.25">
      <c r="A561" s="211" t="s">
        <v>2337</v>
      </c>
      <c r="B561" s="15" t="str">
        <f t="shared" si="41"/>
        <v>Cellular Radio - AlarmForce</v>
      </c>
      <c r="C561" s="15" t="str">
        <f t="shared" si="42"/>
        <v>Radio cellulaire - AlarmForce</v>
      </c>
      <c r="D561" s="15" t="str">
        <f t="shared" si="43"/>
        <v>Misc</v>
      </c>
      <c r="E561" s="15">
        <f t="shared" si="44"/>
        <v>15</v>
      </c>
      <c r="F561" s="15" t="str">
        <f t="shared" si="45"/>
        <v>No</v>
      </c>
    </row>
    <row r="562" spans="1:6" x14ac:dyDescent="0.25">
      <c r="A562" s="211" t="s">
        <v>1621</v>
      </c>
      <c r="B562" s="15" t="str">
        <f t="shared" si="41"/>
        <v>AF Connect Services - AlarmForce</v>
      </c>
      <c r="C562" s="15" t="str">
        <f t="shared" si="42"/>
        <v>Connecter les services - AlarmForce</v>
      </c>
      <c r="D562" s="15" t="str">
        <f t="shared" si="43"/>
        <v>Service</v>
      </c>
      <c r="E562" s="15">
        <f t="shared" si="44"/>
        <v>0</v>
      </c>
      <c r="F562" s="15" t="str">
        <f t="shared" si="45"/>
        <v>No</v>
      </c>
    </row>
    <row r="563" spans="1:6" x14ac:dyDescent="0.25">
      <c r="A563" s="211" t="s">
        <v>3755</v>
      </c>
      <c r="B563" s="15" t="str">
        <f t="shared" si="41"/>
        <v>Add on Peripheral - AlarmForce</v>
      </c>
      <c r="C563" s="15" t="str">
        <f t="shared" si="42"/>
        <v>Ajouter le choix de périphérique - AlarmForce</v>
      </c>
      <c r="D563" s="15" t="str">
        <f t="shared" si="43"/>
        <v>Misc</v>
      </c>
      <c r="E563" s="15">
        <f t="shared" si="44"/>
        <v>0</v>
      </c>
      <c r="F563" s="15" t="str">
        <f t="shared" si="45"/>
        <v>No</v>
      </c>
    </row>
    <row r="564" spans="1:6" x14ac:dyDescent="0.25">
      <c r="A564" s="211" t="s">
        <v>4552</v>
      </c>
      <c r="B564" s="15" t="str">
        <f t="shared" si="41"/>
        <v>Smoke Detector - AlarmForce</v>
      </c>
      <c r="C564" s="15" t="str">
        <f t="shared" si="42"/>
        <v>Détecteur de fumée - AlarmForce</v>
      </c>
      <c r="D564" s="15" t="str">
        <f t="shared" si="43"/>
        <v>Sensor</v>
      </c>
      <c r="E564" s="15">
        <f t="shared" si="44"/>
        <v>6</v>
      </c>
      <c r="F564" s="15" t="str">
        <f t="shared" si="45"/>
        <v>No</v>
      </c>
    </row>
    <row r="565" spans="1:6" x14ac:dyDescent="0.25">
      <c r="A565" s="211" t="s">
        <v>3775</v>
      </c>
      <c r="B565" s="15" t="str">
        <f t="shared" si="41"/>
        <v>Carbon Monoxide Detector DXS-80AF</v>
      </c>
      <c r="C565" s="15" t="str">
        <f t="shared" si="42"/>
        <v>Détecteur de monoxyde de carbone DXS-80AF</v>
      </c>
      <c r="D565" s="15" t="str">
        <f t="shared" si="43"/>
        <v>Sensor</v>
      </c>
      <c r="E565" s="15">
        <f t="shared" si="44"/>
        <v>6</v>
      </c>
      <c r="F565" s="15" t="str">
        <f t="shared" si="45"/>
        <v>No</v>
      </c>
    </row>
    <row r="566" spans="1:6" x14ac:dyDescent="0.25">
      <c r="A566" s="211" t="s">
        <v>2372</v>
      </c>
      <c r="B566" s="15" t="str">
        <f t="shared" si="41"/>
        <v>WIFI Door Lock - AlarmForce</v>
      </c>
      <c r="C566" s="15" t="str">
        <f t="shared" si="42"/>
        <v>Serrure de porte WiFi - AlarmForce</v>
      </c>
      <c r="D566" s="15" t="str">
        <f t="shared" si="43"/>
        <v>Service</v>
      </c>
      <c r="E566" s="15">
        <f t="shared" si="44"/>
        <v>30</v>
      </c>
      <c r="F566" s="15" t="str">
        <f t="shared" si="45"/>
        <v>No</v>
      </c>
    </row>
    <row r="567" spans="1:6" x14ac:dyDescent="0.25">
      <c r="A567" s="211" t="s">
        <v>3818</v>
      </c>
      <c r="B567" s="15" t="str">
        <f t="shared" si="41"/>
        <v>WIFI Door Lock with Bundle - AlarmForce</v>
      </c>
      <c r="C567" s="15" t="str">
        <f t="shared" si="42"/>
        <v>Serrure de porte WiFi avec bundle - AlarmForce</v>
      </c>
      <c r="D567" s="15" t="str">
        <f t="shared" si="43"/>
        <v>Automation</v>
      </c>
      <c r="E567" s="15">
        <f t="shared" si="44"/>
        <v>30</v>
      </c>
      <c r="F567" s="15" t="str">
        <f t="shared" si="45"/>
        <v>No</v>
      </c>
    </row>
    <row r="568" spans="1:6" x14ac:dyDescent="0.25">
      <c r="A568" s="211" t="s">
        <v>3764</v>
      </c>
      <c r="B568" s="15" t="str">
        <f t="shared" si="41"/>
        <v>VideoRelay Camera w/Door Bracket - AlarmForce</v>
      </c>
      <c r="C568" s="15" t="str">
        <f t="shared" si="42"/>
        <v>Caméra à relais vidéo avec support de porte - AlarmForce</v>
      </c>
      <c r="D568" s="15" t="str">
        <f t="shared" si="43"/>
        <v>Camera</v>
      </c>
      <c r="E568" s="15">
        <f t="shared" si="44"/>
        <v>30</v>
      </c>
      <c r="F568" s="15" t="str">
        <f t="shared" si="45"/>
        <v>No</v>
      </c>
    </row>
    <row r="569" spans="1:6" x14ac:dyDescent="0.25">
      <c r="A569" s="211" t="s">
        <v>4566</v>
      </c>
      <c r="B569" s="15" t="str">
        <f t="shared" si="41"/>
        <v>VideoRelay Camera - AlarmForce</v>
      </c>
      <c r="C569" s="15" t="str">
        <f t="shared" si="42"/>
        <v>Caméra à relais vidéo - AlarmForce</v>
      </c>
      <c r="D569" s="15" t="str">
        <f t="shared" si="43"/>
        <v>Camera</v>
      </c>
      <c r="E569" s="15">
        <f t="shared" si="44"/>
        <v>30</v>
      </c>
      <c r="F569" s="15" t="str">
        <f t="shared" si="45"/>
        <v>No</v>
      </c>
    </row>
    <row r="570" spans="1:6" x14ac:dyDescent="0.25">
      <c r="A570" s="211" t="s">
        <v>2375</v>
      </c>
      <c r="B570" s="15" t="str">
        <f t="shared" si="41"/>
        <v>WIFI Thermostat - AlarmForce</v>
      </c>
      <c r="C570" s="15" t="str">
        <f t="shared" si="42"/>
        <v>Thermostat de WiFi - AlarmForce</v>
      </c>
      <c r="D570" s="15" t="str">
        <f t="shared" si="43"/>
        <v>Service</v>
      </c>
      <c r="E570" s="15">
        <f t="shared" si="44"/>
        <v>30</v>
      </c>
      <c r="F570" s="15" t="str">
        <f t="shared" si="45"/>
        <v>No</v>
      </c>
    </row>
    <row r="571" spans="1:6" x14ac:dyDescent="0.25">
      <c r="A571" s="211" t="s">
        <v>3820</v>
      </c>
      <c r="B571" s="15" t="str">
        <f t="shared" si="41"/>
        <v>WIFI Thermostat with Bundle - AlarmForce</v>
      </c>
      <c r="C571" s="15" t="str">
        <f t="shared" si="42"/>
        <v>Thermostat de WiFi avec bundle - AlarmForce</v>
      </c>
      <c r="D571" s="15" t="str">
        <f t="shared" si="43"/>
        <v>Automation</v>
      </c>
      <c r="E571" s="15">
        <f t="shared" si="44"/>
        <v>30</v>
      </c>
      <c r="F571" s="15" t="str">
        <f t="shared" si="45"/>
        <v>No</v>
      </c>
    </row>
    <row r="572" spans="1:6" x14ac:dyDescent="0.25">
      <c r="A572" s="211" t="s">
        <v>3819</v>
      </c>
      <c r="B572" s="15" t="str">
        <f t="shared" si="41"/>
        <v>Provides access and control over any WiFi devices added to your AlarmForce system.</v>
      </c>
      <c r="C572" s="15" t="str">
        <f t="shared" si="42"/>
        <v>Fournit un accès et un contrôle sur tous les appareils WiFi ajoutés à votre système AlarmForce.</v>
      </c>
      <c r="D572" s="15" t="str">
        <f t="shared" si="43"/>
        <v>Service</v>
      </c>
      <c r="E572" s="15">
        <f t="shared" si="44"/>
        <v>0</v>
      </c>
      <c r="F572" s="15" t="str">
        <f t="shared" si="45"/>
        <v>No</v>
      </c>
    </row>
    <row r="573" spans="1:6" x14ac:dyDescent="0.25">
      <c r="A573" s="211" t="s">
        <v>2374</v>
      </c>
      <c r="B573" s="15" t="str">
        <f t="shared" si="41"/>
        <v>WIFI Black Soft Keypad - AlarmForce</v>
      </c>
      <c r="C573" s="15" t="str">
        <f t="shared" si="42"/>
        <v>Clavier logiciel WIFI noir - AlarmForce</v>
      </c>
      <c r="D573" s="15" t="str">
        <f t="shared" si="43"/>
        <v>Misc</v>
      </c>
      <c r="E573" s="15">
        <f t="shared" si="44"/>
        <v>6</v>
      </c>
      <c r="F573" s="15" t="str">
        <f t="shared" si="45"/>
        <v>No</v>
      </c>
    </row>
    <row r="574" spans="1:6" x14ac:dyDescent="0.25">
      <c r="A574" s="211" t="s">
        <v>2317</v>
      </c>
      <c r="B574" s="15" t="str">
        <f t="shared" si="41"/>
        <v>Lawn Sign - AlarmForce</v>
      </c>
      <c r="C574" s="15" t="str">
        <f t="shared" si="42"/>
        <v>Panneau de pelouse - Service de AlarmForce</v>
      </c>
      <c r="D574" s="15" t="str">
        <f t="shared" si="43"/>
        <v>Misc</v>
      </c>
      <c r="E574" s="15">
        <f t="shared" si="44"/>
        <v>1</v>
      </c>
      <c r="F574" s="15" t="str">
        <f t="shared" si="45"/>
        <v>No</v>
      </c>
    </row>
    <row r="575" spans="1:6" x14ac:dyDescent="0.25">
      <c r="A575" s="211" t="s">
        <v>4585</v>
      </c>
      <c r="B575" s="15" t="str">
        <f t="shared" si="41"/>
        <v>WIFI Door Lock with Bundle - AlarmForce</v>
      </c>
      <c r="C575" s="15" t="str">
        <f t="shared" si="42"/>
        <v>Serrure de porte WiFi avec bundle - AlarmForce</v>
      </c>
      <c r="D575" s="15" t="str">
        <f t="shared" si="43"/>
        <v>Camera</v>
      </c>
      <c r="E575" s="15">
        <f t="shared" si="44"/>
        <v>30</v>
      </c>
      <c r="F575" s="15" t="str">
        <f t="shared" si="45"/>
        <v>No</v>
      </c>
    </row>
    <row r="576" spans="1:6" x14ac:dyDescent="0.25">
      <c r="A576" s="211" t="s">
        <v>4586</v>
      </c>
      <c r="B576" s="15" t="str">
        <f t="shared" si="41"/>
        <v>WIFI Thermostat with Bundle - AlarmForce</v>
      </c>
      <c r="C576" s="15" t="str">
        <f t="shared" si="42"/>
        <v>Thermostat de WiFi avec bundle - AlarmForce</v>
      </c>
      <c r="D576" s="15" t="str">
        <f t="shared" si="43"/>
        <v>Camera</v>
      </c>
      <c r="E576" s="15">
        <f t="shared" si="44"/>
        <v>30</v>
      </c>
      <c r="F576" s="15" t="str">
        <f t="shared" si="45"/>
        <v>No</v>
      </c>
    </row>
    <row r="577" spans="1:6" x14ac:dyDescent="0.25">
      <c r="A577" s="211" t="s">
        <v>4587</v>
      </c>
      <c r="B577" s="15" t="str">
        <f t="shared" si="41"/>
        <v>Smoke Detector - AlarmForce</v>
      </c>
      <c r="C577" s="15" t="str">
        <f t="shared" si="42"/>
        <v>Détecteur de fumée - AlarmForce</v>
      </c>
      <c r="D577" s="15" t="str">
        <f t="shared" si="43"/>
        <v>Sensor</v>
      </c>
      <c r="E577" s="15">
        <f t="shared" si="44"/>
        <v>6</v>
      </c>
      <c r="F577" s="15" t="str">
        <f t="shared" si="45"/>
        <v>No</v>
      </c>
    </row>
    <row r="578" spans="1:6" x14ac:dyDescent="0.25">
      <c r="A578" s="211" t="s">
        <v>4588</v>
      </c>
      <c r="B578" s="15" t="str">
        <f t="shared" ref="B578:B641" si="46">VLOOKUP($A578,masterdata,12,0)</f>
        <v>Smoke Detector - AlarmForce</v>
      </c>
      <c r="C578" s="15" t="str">
        <f t="shared" ref="C578:C641" si="47">VLOOKUP($A578,masterdata,13,0)</f>
        <v>Détecteur de fumée - AlarmForce</v>
      </c>
      <c r="D578" s="15" t="str">
        <f t="shared" ref="D578:D641" si="48">VLOOKUP($A578,masterdata,31,0)</f>
        <v>Sensor</v>
      </c>
      <c r="E578" s="15">
        <f t="shared" ref="E578:E641" si="49">VLOOKUP($A578,masterdata,7,0)</f>
        <v>6</v>
      </c>
      <c r="F578" s="15" t="str">
        <f t="shared" si="45"/>
        <v>No</v>
      </c>
    </row>
    <row r="579" spans="1:6" x14ac:dyDescent="0.25">
      <c r="A579" s="211" t="s">
        <v>4589</v>
      </c>
      <c r="B579" s="15" t="str">
        <f t="shared" si="46"/>
        <v>Smoke Detector - AlarmForce</v>
      </c>
      <c r="C579" s="15" t="str">
        <f t="shared" si="47"/>
        <v>Détecteur de fumée - AlarmForce</v>
      </c>
      <c r="D579" s="15" t="str">
        <f t="shared" si="48"/>
        <v>Sensor</v>
      </c>
      <c r="E579" s="15">
        <f t="shared" si="49"/>
        <v>6</v>
      </c>
      <c r="F579" s="15" t="str">
        <f t="shared" si="45"/>
        <v>No</v>
      </c>
    </row>
    <row r="580" spans="1:6" x14ac:dyDescent="0.25">
      <c r="A580" s="211" t="s">
        <v>4590</v>
      </c>
      <c r="B580" s="15" t="str">
        <f t="shared" si="46"/>
        <v>DX Keypad Rectangular, Large - AlarmForce</v>
      </c>
      <c r="C580" s="15" t="str">
        <f t="shared" si="47"/>
        <v>Clavier DX rectangulaire, grand - AlarmForce</v>
      </c>
      <c r="D580" s="15" t="str">
        <f t="shared" si="48"/>
        <v>Misc</v>
      </c>
      <c r="E580" s="15">
        <f t="shared" si="49"/>
        <v>6</v>
      </c>
      <c r="F580" s="15" t="str">
        <f t="shared" si="45"/>
        <v>No</v>
      </c>
    </row>
    <row r="581" spans="1:6" x14ac:dyDescent="0.25">
      <c r="A581" s="211" t="s">
        <v>4595</v>
      </c>
      <c r="B581" s="15" t="str">
        <f t="shared" si="46"/>
        <v>DX Keypad Square, Small - AlarmForce</v>
      </c>
      <c r="C581" s="15" t="str">
        <f t="shared" si="47"/>
        <v>Clavier DX carré, petit - AlarmForce</v>
      </c>
      <c r="D581" s="15" t="str">
        <f t="shared" si="48"/>
        <v>Misc</v>
      </c>
      <c r="E581" s="15">
        <f t="shared" si="49"/>
        <v>6</v>
      </c>
      <c r="F581" s="15" t="str">
        <f t="shared" si="45"/>
        <v>No</v>
      </c>
    </row>
    <row r="582" spans="1:6" x14ac:dyDescent="0.25">
      <c r="A582" s="211" t="s">
        <v>4599</v>
      </c>
      <c r="B582" s="15" t="str">
        <f t="shared" si="46"/>
        <v>Keypad with Back Light - AlarmForce</v>
      </c>
      <c r="C582" s="15" t="str">
        <f t="shared" si="47"/>
        <v>Clavier avec rétroéclairage - AlarmForce</v>
      </c>
      <c r="D582" s="15" t="str">
        <f t="shared" si="48"/>
        <v>Misc</v>
      </c>
      <c r="E582" s="15">
        <f t="shared" si="49"/>
        <v>6</v>
      </c>
      <c r="F582" s="15" t="str">
        <f t="shared" si="45"/>
        <v>No</v>
      </c>
    </row>
    <row r="583" spans="1:6" x14ac:dyDescent="0.25">
      <c r="A583" s="211" t="s">
        <v>4603</v>
      </c>
      <c r="B583" s="15" t="str">
        <f t="shared" si="46"/>
        <v>DX Key Fob - AlarmForce</v>
      </c>
      <c r="C583" s="15" t="str">
        <f t="shared" si="47"/>
        <v>Porte-clés DX - AlarmForce</v>
      </c>
      <c r="D583" s="15" t="str">
        <f t="shared" si="48"/>
        <v>Misc</v>
      </c>
      <c r="E583" s="15">
        <f t="shared" si="49"/>
        <v>7.5</v>
      </c>
      <c r="F583" s="15" t="str">
        <f t="shared" si="45"/>
        <v>No</v>
      </c>
    </row>
    <row r="584" spans="1:6" x14ac:dyDescent="0.25">
      <c r="A584" s="211" t="s">
        <v>4607</v>
      </c>
      <c r="B584" s="15" t="str">
        <f t="shared" si="46"/>
        <v>Door Contact - AlarmForce</v>
      </c>
      <c r="C584" s="15" t="str">
        <f t="shared" si="47"/>
        <v>Contact de porte et fenêtre - AlarmForce</v>
      </c>
      <c r="D584" s="15" t="str">
        <f t="shared" si="48"/>
        <v>Sensor</v>
      </c>
      <c r="E584" s="15">
        <f t="shared" si="49"/>
        <v>7.5</v>
      </c>
      <c r="F584" s="15" t="str">
        <f t="shared" si="45"/>
        <v>No</v>
      </c>
    </row>
    <row r="585" spans="1:6" x14ac:dyDescent="0.25">
      <c r="A585" s="211" t="s">
        <v>4608</v>
      </c>
      <c r="B585" s="15" t="str">
        <f t="shared" si="46"/>
        <v>Door Contact - Thin Case - AlarmForce</v>
      </c>
      <c r="C585" s="15" t="str">
        <f t="shared" si="47"/>
        <v>Contact de porte - Boîtier mince - AlarmForce</v>
      </c>
      <c r="D585" s="15" t="str">
        <f t="shared" si="48"/>
        <v>Sensor</v>
      </c>
      <c r="E585" s="15">
        <f t="shared" si="49"/>
        <v>7.5</v>
      </c>
      <c r="F585" s="15" t="str">
        <f t="shared" si="45"/>
        <v>No</v>
      </c>
    </row>
    <row r="586" spans="1:6" x14ac:dyDescent="0.25">
      <c r="A586" s="211" t="s">
        <v>4611</v>
      </c>
      <c r="B586" s="15" t="str">
        <f t="shared" si="46"/>
        <v>Door Contact with CR2450 - AlarmForce</v>
      </c>
      <c r="C586" s="15" t="str">
        <f t="shared" si="47"/>
        <v>Contact de porte avec CR2450 - AlarmForce</v>
      </c>
      <c r="D586" s="15" t="str">
        <f t="shared" si="48"/>
        <v>Sensor</v>
      </c>
      <c r="E586" s="15">
        <f t="shared" si="49"/>
        <v>7.5</v>
      </c>
      <c r="F586" s="15" t="str">
        <f t="shared" si="45"/>
        <v>No</v>
      </c>
    </row>
    <row r="587" spans="1:6" x14ac:dyDescent="0.25">
      <c r="A587" s="211" t="s">
        <v>4615</v>
      </c>
      <c r="B587" s="15" t="str">
        <f t="shared" si="46"/>
        <v>Door Contact - AlarmForce</v>
      </c>
      <c r="C587" s="15" t="str">
        <f t="shared" si="47"/>
        <v>Contact de porte et fenêtre - AlarmForce</v>
      </c>
      <c r="D587" s="15" t="str">
        <f t="shared" si="48"/>
        <v>Sensor</v>
      </c>
      <c r="E587" s="15">
        <f t="shared" si="49"/>
        <v>7.5</v>
      </c>
      <c r="F587" s="15" t="str">
        <f t="shared" si="45"/>
        <v>No</v>
      </c>
    </row>
    <row r="588" spans="1:6" x14ac:dyDescent="0.25">
      <c r="A588" s="211" t="s">
        <v>2341</v>
      </c>
      <c r="B588" s="15" t="str">
        <f t="shared" si="46"/>
        <v>Panic Pendant (Medical Alert at Home)</v>
      </c>
      <c r="C588" s="15" t="str">
        <f t="shared" si="47"/>
        <v>Pendentif Panic (Alerte médicale À la maison)</v>
      </c>
      <c r="D588" s="15" t="str">
        <f t="shared" si="48"/>
        <v>Sensor</v>
      </c>
      <c r="E588" s="15">
        <f t="shared" si="49"/>
        <v>7.5</v>
      </c>
      <c r="F588" s="15" t="str">
        <f t="shared" si="45"/>
        <v>No</v>
      </c>
    </row>
    <row r="589" spans="1:6" x14ac:dyDescent="0.25">
      <c r="A589" s="211" t="s">
        <v>2343</v>
      </c>
      <c r="B589" s="15" t="str">
        <f t="shared" si="46"/>
        <v>Panic Pendant (Medical Alert at Home)</v>
      </c>
      <c r="C589" s="15" t="str">
        <f t="shared" si="47"/>
        <v>Pendentif Panic (Alerte médicale À la maison)</v>
      </c>
      <c r="D589" s="15" t="str">
        <f t="shared" si="48"/>
        <v>Sensor</v>
      </c>
      <c r="E589" s="15">
        <f t="shared" si="49"/>
        <v>7.5</v>
      </c>
      <c r="F589" s="15" t="str">
        <f t="shared" si="45"/>
        <v>No</v>
      </c>
    </row>
    <row r="590" spans="1:6" x14ac:dyDescent="0.25">
      <c r="A590" s="211" t="s">
        <v>4620</v>
      </c>
      <c r="B590" s="15" t="str">
        <f t="shared" si="46"/>
        <v>Motion Sensor IR-9 - AlarmForce</v>
      </c>
      <c r="C590" s="15" t="str">
        <f t="shared" si="47"/>
        <v>Détecteur de mouvement IR-9 - AlarmForce</v>
      </c>
      <c r="D590" s="15" t="str">
        <f t="shared" si="48"/>
        <v>Sensor</v>
      </c>
      <c r="E590" s="15">
        <f t="shared" si="49"/>
        <v>7.5</v>
      </c>
      <c r="F590" s="15" t="str">
        <f t="shared" si="45"/>
        <v>No</v>
      </c>
    </row>
    <row r="591" spans="1:6" x14ac:dyDescent="0.25">
      <c r="A591" s="211" t="s">
        <v>4625</v>
      </c>
      <c r="B591" s="15" t="str">
        <f t="shared" si="46"/>
        <v>DX Motion Detector - AlarmForce</v>
      </c>
      <c r="C591" s="15" t="str">
        <f t="shared" si="47"/>
        <v>Détecteur de mouvement DX - AlarmForce</v>
      </c>
      <c r="D591" s="15" t="str">
        <f t="shared" si="48"/>
        <v>Sensor</v>
      </c>
      <c r="E591" s="15">
        <f t="shared" si="49"/>
        <v>7.5</v>
      </c>
      <c r="F591" s="15" t="str">
        <f t="shared" si="45"/>
        <v>No</v>
      </c>
    </row>
    <row r="592" spans="1:6" x14ac:dyDescent="0.25">
      <c r="A592" s="211" t="s">
        <v>4630</v>
      </c>
      <c r="B592" s="15" t="str">
        <f t="shared" si="46"/>
        <v>DX Pet Friendly Motion Detector - AlarmForce</v>
      </c>
      <c r="C592" s="15" t="str">
        <f t="shared" si="47"/>
        <v>Détecteur de mouvement DX Pet Friendly - AlarmForce</v>
      </c>
      <c r="D592" s="15" t="str">
        <f t="shared" si="48"/>
        <v>Sensor</v>
      </c>
      <c r="E592" s="15">
        <f t="shared" si="49"/>
        <v>7.5</v>
      </c>
      <c r="F592" s="15" t="str">
        <f t="shared" si="45"/>
        <v>No</v>
      </c>
    </row>
    <row r="593" spans="1:6" x14ac:dyDescent="0.25">
      <c r="A593" s="211" t="s">
        <v>3839</v>
      </c>
      <c r="B593" s="15" t="str">
        <f t="shared" si="46"/>
        <v>DX Glass Break Detector - AlarmForce</v>
      </c>
      <c r="C593" s="15" t="str">
        <f t="shared" si="47"/>
        <v>Détecteur de bris de verre DX - AlarmForce</v>
      </c>
      <c r="D593" s="15" t="str">
        <f t="shared" si="48"/>
        <v>Sensor</v>
      </c>
      <c r="E593" s="15">
        <f t="shared" si="49"/>
        <v>7.5</v>
      </c>
      <c r="F593" s="15" t="str">
        <f t="shared" si="45"/>
        <v>No</v>
      </c>
    </row>
    <row r="594" spans="1:6" x14ac:dyDescent="0.25">
      <c r="A594" s="211" t="s">
        <v>3750</v>
      </c>
      <c r="B594" s="15" t="str">
        <f t="shared" si="46"/>
        <v>Medical Alert at Home with Cellular - TEST BUNDLE</v>
      </c>
      <c r="C594" s="15" t="str">
        <f t="shared" si="47"/>
        <v>Alerte médicale à la maison avec  cellulaire - TEST DE PAQUET</v>
      </c>
      <c r="D594" s="15" t="str">
        <f t="shared" si="48"/>
        <v>Misc</v>
      </c>
      <c r="E594" s="15">
        <f t="shared" si="49"/>
        <v>0</v>
      </c>
      <c r="F594" s="15" t="str">
        <f t="shared" si="45"/>
        <v>No</v>
      </c>
    </row>
    <row r="595" spans="1:6" x14ac:dyDescent="0.25">
      <c r="A595" s="211" t="s">
        <v>3641</v>
      </c>
      <c r="B595" s="15" t="str">
        <f t="shared" si="46"/>
        <v>Medical Alert at Home with Fall Detection and Cellular - TEST BUNDLE</v>
      </c>
      <c r="C595" s="15" t="str">
        <f t="shared" si="47"/>
        <v>Alerte médicale à la maison avec détection de chute et cellulaire - TEST DE PAQUET</v>
      </c>
      <c r="D595" s="15" t="str">
        <f t="shared" si="48"/>
        <v>Bundle</v>
      </c>
      <c r="E595" s="15">
        <f t="shared" si="49"/>
        <v>0</v>
      </c>
      <c r="F595" s="15">
        <f t="shared" si="45"/>
        <v>0</v>
      </c>
    </row>
    <row r="596" spans="1:6" x14ac:dyDescent="0.25">
      <c r="A596" s="211" t="s">
        <v>3749</v>
      </c>
      <c r="B596" s="15" t="str">
        <f t="shared" si="46"/>
        <v>Medical Alert at Home with Fall Detection and Cellular - TEST BUNDLE</v>
      </c>
      <c r="C596" s="15" t="str">
        <f t="shared" si="47"/>
        <v>Alerte médicale à la maison avec détection de chute et cellulaire - TEST DE PAQUET</v>
      </c>
      <c r="D596" s="15" t="str">
        <f t="shared" si="48"/>
        <v>Misc</v>
      </c>
      <c r="E596" s="15">
        <f t="shared" si="49"/>
        <v>0</v>
      </c>
      <c r="F596" s="15" t="str">
        <f t="shared" si="45"/>
        <v>No</v>
      </c>
    </row>
    <row r="597" spans="1:6" x14ac:dyDescent="0.25">
      <c r="A597" s="211" t="s">
        <v>3642</v>
      </c>
      <c r="B597" s="15" t="str">
        <f t="shared" si="46"/>
        <v>Commercial Plus Package</v>
      </c>
      <c r="C597" s="15" t="str">
        <f t="shared" si="47"/>
        <v>Forfait Commercial Plus</v>
      </c>
      <c r="D597" s="15" t="str">
        <f t="shared" si="48"/>
        <v>Bundle</v>
      </c>
      <c r="E597" s="15">
        <f t="shared" si="49"/>
        <v>120</v>
      </c>
      <c r="F597" s="15" t="str">
        <f t="shared" si="45"/>
        <v>0</v>
      </c>
    </row>
    <row r="598" spans="1:6" x14ac:dyDescent="0.25">
      <c r="A598" s="211" t="s">
        <v>3770</v>
      </c>
      <c r="B598" s="15" t="str">
        <f t="shared" si="46"/>
        <v>Commercial Plus Package</v>
      </c>
      <c r="C598" s="15" t="str">
        <f t="shared" si="47"/>
        <v>Forfait Commercial Plus</v>
      </c>
      <c r="D598" s="15" t="str">
        <f t="shared" si="48"/>
        <v>Misc</v>
      </c>
      <c r="E598" s="15">
        <f t="shared" si="49"/>
        <v>120</v>
      </c>
      <c r="F598" s="15" t="str">
        <f t="shared" ref="F598:F661" si="50">IF(D598="Bundle",VLOOKUP(A598,masterdata,42,0),"No")</f>
        <v>No</v>
      </c>
    </row>
    <row r="599" spans="1:6" x14ac:dyDescent="0.25">
      <c r="A599" s="211" t="s">
        <v>3643</v>
      </c>
      <c r="B599" s="15" t="str">
        <f t="shared" si="46"/>
        <v>2 GIG Diamond Services Package - 10 Point System</v>
      </c>
      <c r="C599" s="15" t="str">
        <f t="shared" si="47"/>
        <v>Forfait de base - 2 GIG Diamond Services - Système à 10 points</v>
      </c>
      <c r="D599" s="15" t="str">
        <f t="shared" si="48"/>
        <v>Bundle</v>
      </c>
      <c r="E599" s="15">
        <f t="shared" si="49"/>
        <v>60</v>
      </c>
      <c r="F599" s="15">
        <f t="shared" si="50"/>
        <v>0</v>
      </c>
    </row>
    <row r="600" spans="1:6" x14ac:dyDescent="0.25">
      <c r="A600" s="211" t="s">
        <v>3644</v>
      </c>
      <c r="B600" s="15" t="str">
        <f t="shared" si="46"/>
        <v>2GIG Gold Package - 6 Points</v>
      </c>
      <c r="C600" s="15" t="str">
        <f t="shared" si="47"/>
        <v>2GIG Gold Package - 6 Points</v>
      </c>
      <c r="D600" s="15" t="str">
        <f t="shared" si="48"/>
        <v>Bundle</v>
      </c>
      <c r="E600" s="15">
        <f t="shared" si="49"/>
        <v>60</v>
      </c>
      <c r="F600" s="15">
        <f t="shared" si="50"/>
        <v>0</v>
      </c>
    </row>
    <row r="601" spans="1:6" x14ac:dyDescent="0.25">
      <c r="A601" s="211" t="s">
        <v>3645</v>
      </c>
      <c r="B601" s="15" t="str">
        <f t="shared" si="46"/>
        <v>2 GIG Gold Service w Access - 6 Point System</v>
      </c>
      <c r="C601" s="15" t="str">
        <f t="shared" si="47"/>
        <v>Service 2GIG Gold avec accès - Système à 6 points</v>
      </c>
      <c r="D601" s="15" t="str">
        <f t="shared" si="48"/>
        <v>Bundle</v>
      </c>
      <c r="E601" s="15">
        <f t="shared" si="49"/>
        <v>60</v>
      </c>
      <c r="F601" s="15">
        <f t="shared" si="50"/>
        <v>0</v>
      </c>
    </row>
    <row r="602" spans="1:6" x14ac:dyDescent="0.25">
      <c r="A602" s="211" t="s">
        <v>3780</v>
      </c>
      <c r="B602" s="15" t="str">
        <f t="shared" si="46"/>
        <v>2GIG Gold Package w Access - 6 Points</v>
      </c>
      <c r="C602" s="15" t="str">
        <f t="shared" si="47"/>
        <v>2GIG Gold Package w Accès - 6 Points</v>
      </c>
      <c r="D602" s="15" t="str">
        <f t="shared" si="48"/>
        <v>Misc</v>
      </c>
      <c r="E602" s="15">
        <f t="shared" si="49"/>
        <v>10</v>
      </c>
      <c r="F602" s="15" t="str">
        <f t="shared" si="50"/>
        <v>No</v>
      </c>
    </row>
    <row r="603" spans="1:6" x14ac:dyDescent="0.25">
      <c r="A603" s="211" t="s">
        <v>272</v>
      </c>
      <c r="B603" s="15" t="str">
        <f t="shared" si="46"/>
        <v>HW 2GIG HW Smart Home Bundle</v>
      </c>
      <c r="C603" s="15" t="str">
        <f t="shared" si="47"/>
        <v>Ensemble maison intelligente HW 2GIG HW</v>
      </c>
      <c r="D603" s="15" t="str">
        <f t="shared" si="48"/>
        <v>Bundle</v>
      </c>
      <c r="E603" s="15">
        <f t="shared" si="49"/>
        <v>210</v>
      </c>
      <c r="F603" s="15" t="str">
        <f t="shared" si="50"/>
        <v>0</v>
      </c>
    </row>
    <row r="604" spans="1:6" x14ac:dyDescent="0.25">
      <c r="A604" s="211" t="s">
        <v>251</v>
      </c>
      <c r="B604" s="15" t="str">
        <f t="shared" si="46"/>
        <v>HW 2GIG Secure 2 Super Switch HW Takeover, 12V Battery</v>
      </c>
      <c r="C604" s="15" t="str">
        <f t="shared" si="47"/>
        <v>HW 2GIG Secure 2 Super Switch HW Takeover, batterie 12V</v>
      </c>
      <c r="D604" s="15" t="str">
        <f t="shared" si="48"/>
        <v>Bundle</v>
      </c>
      <c r="E604" s="15">
        <f t="shared" si="49"/>
        <v>120</v>
      </c>
      <c r="F604" s="15" t="str">
        <f t="shared" si="50"/>
        <v>0</v>
      </c>
    </row>
    <row r="605" spans="1:6" x14ac:dyDescent="0.25">
      <c r="A605" s="211" t="s">
        <v>260</v>
      </c>
      <c r="B605" s="15" t="str">
        <f t="shared" si="46"/>
        <v>HW 2GIG Video Bundle</v>
      </c>
      <c r="C605" s="15" t="str">
        <f t="shared" si="47"/>
        <v>Ensemble vidéo HW 2GIG</v>
      </c>
      <c r="D605" s="15" t="str">
        <f t="shared" si="48"/>
        <v>Bundle</v>
      </c>
      <c r="E605" s="15">
        <f t="shared" si="49"/>
        <v>150</v>
      </c>
      <c r="F605" s="15" t="str">
        <f t="shared" si="50"/>
        <v>0</v>
      </c>
    </row>
    <row r="606" spans="1:6" x14ac:dyDescent="0.25">
      <c r="A606" s="211" t="s">
        <v>3646</v>
      </c>
      <c r="B606" s="15" t="str">
        <f t="shared" si="46"/>
        <v>SNL Package with Key Fob</v>
      </c>
      <c r="C606" s="15" t="str">
        <f t="shared" si="47"/>
        <v>Paquet SNL avec fob clé</v>
      </c>
      <c r="D606" s="15" t="str">
        <f t="shared" si="48"/>
        <v>Bundle</v>
      </c>
      <c r="E606" s="15">
        <f t="shared" si="49"/>
        <v>60</v>
      </c>
      <c r="F606" s="15" t="str">
        <f t="shared" si="50"/>
        <v>0</v>
      </c>
    </row>
    <row r="607" spans="1:6" x14ac:dyDescent="0.25">
      <c r="A607" s="211" t="s">
        <v>3647</v>
      </c>
      <c r="B607" s="15" t="str">
        <f t="shared" si="46"/>
        <v>SNL Installation from Nov 27, 2006</v>
      </c>
      <c r="C607" s="15" t="str">
        <f t="shared" si="47"/>
        <v>Installation SNL à partir du 27 novembre 2006</v>
      </c>
      <c r="D607" s="15" t="str">
        <f t="shared" si="48"/>
        <v>Bundle</v>
      </c>
      <c r="E607" s="15">
        <f t="shared" si="49"/>
        <v>60</v>
      </c>
      <c r="F607" s="15" t="str">
        <f t="shared" si="50"/>
        <v>0</v>
      </c>
    </row>
    <row r="608" spans="1:6" x14ac:dyDescent="0.25">
      <c r="A608" s="211" t="s">
        <v>3648</v>
      </c>
      <c r="B608" s="15" t="str">
        <f t="shared" si="46"/>
        <v>Package with 2 Door Senors</v>
      </c>
      <c r="C608" s="15" t="str">
        <f t="shared" si="47"/>
        <v>Forfait avec 2 Senors porte</v>
      </c>
      <c r="D608" s="15" t="str">
        <f t="shared" si="48"/>
        <v>Bundle</v>
      </c>
      <c r="E608" s="15">
        <f t="shared" si="49"/>
        <v>60</v>
      </c>
      <c r="F608" s="15" t="str">
        <f t="shared" si="50"/>
        <v>0</v>
      </c>
    </row>
    <row r="609" spans="1:6" x14ac:dyDescent="0.25">
      <c r="A609" s="211" t="s">
        <v>3649</v>
      </c>
      <c r="B609" s="15" t="str">
        <f t="shared" si="46"/>
        <v>Package with  Keypad</v>
      </c>
      <c r="C609" s="15" t="str">
        <f t="shared" si="47"/>
        <v>Forfait avec clavier</v>
      </c>
      <c r="D609" s="15" t="str">
        <f t="shared" si="48"/>
        <v>Bundle</v>
      </c>
      <c r="E609" s="15">
        <f t="shared" si="49"/>
        <v>60</v>
      </c>
      <c r="F609" s="15" t="str">
        <f t="shared" si="50"/>
        <v>0</v>
      </c>
    </row>
    <row r="610" spans="1:6" x14ac:dyDescent="0.25">
      <c r="A610" s="211" t="s">
        <v>3846</v>
      </c>
      <c r="B610" s="15" t="str">
        <f t="shared" si="46"/>
        <v>Wireless 2-way w/2 Doors, 1 Motion, 1 KP,1Touchscreen</v>
      </c>
      <c r="C610" s="15" t="str">
        <f t="shared" si="47"/>
        <v>Wireless 2-way w/2 Portes, 1 Motion, 1 KP,1Touchscreen</v>
      </c>
      <c r="D610" s="15" t="str">
        <f t="shared" si="48"/>
        <v>Misc</v>
      </c>
      <c r="E610" s="15">
        <f t="shared" si="49"/>
        <v>210</v>
      </c>
      <c r="F610" s="15" t="str">
        <f t="shared" si="50"/>
        <v>No</v>
      </c>
    </row>
    <row r="611" spans="1:6" x14ac:dyDescent="0.25">
      <c r="A611" s="211" t="s">
        <v>3847</v>
      </c>
      <c r="B611" s="15" t="str">
        <f t="shared" si="46"/>
        <v>Wireless 2-way w/2 Doors, 1 Motion, 1 KP,1Touchscreen</v>
      </c>
      <c r="C611" s="15" t="str">
        <f t="shared" si="47"/>
        <v>Wireless 2-way w/2 Portes, 1 Motion, 1 KP,1Touchscreen</v>
      </c>
      <c r="D611" s="15" t="str">
        <f t="shared" si="48"/>
        <v>Misc</v>
      </c>
      <c r="E611" s="15">
        <f t="shared" si="49"/>
        <v>120</v>
      </c>
      <c r="F611" s="15" t="str">
        <f t="shared" si="50"/>
        <v>No</v>
      </c>
    </row>
    <row r="612" spans="1:6" x14ac:dyDescent="0.25">
      <c r="A612" s="211" t="s">
        <v>3848</v>
      </c>
      <c r="B612" s="15" t="str">
        <f t="shared" si="46"/>
        <v>EVS Package with 2 Dr, 1 Motion and 1 Keypad</v>
      </c>
      <c r="C612" s="15" t="str">
        <f t="shared" si="47"/>
        <v>Paquet EVS avec 2 Dr, 1 Motion et 1 Clavier</v>
      </c>
      <c r="D612" s="15" t="str">
        <f t="shared" si="48"/>
        <v>Misc</v>
      </c>
      <c r="E612" s="15">
        <f t="shared" si="49"/>
        <v>150</v>
      </c>
      <c r="F612" s="15" t="str">
        <f t="shared" si="50"/>
        <v>No</v>
      </c>
    </row>
    <row r="613" spans="1:6" x14ac:dyDescent="0.25">
      <c r="A613" s="211" t="s">
        <v>3653</v>
      </c>
      <c r="B613" s="15" t="str">
        <f t="shared" si="46"/>
        <v>2GIG Command Bundle (Command+Zwave/Image Sensor)</v>
      </c>
      <c r="C613" s="15" t="str">
        <f t="shared" si="47"/>
        <v>Pack de commande 2GIG (Commande+Zwave/Capteur d’image)</v>
      </c>
      <c r="D613" s="15" t="str">
        <f t="shared" si="48"/>
        <v>Bundle</v>
      </c>
      <c r="E613" s="15">
        <f t="shared" si="49"/>
        <v>210</v>
      </c>
      <c r="F613" s="15" t="str">
        <f t="shared" si="50"/>
        <v>0</v>
      </c>
    </row>
    <row r="614" spans="1:6" x14ac:dyDescent="0.25">
      <c r="A614" s="211" t="s">
        <v>3787</v>
      </c>
      <c r="B614" s="15" t="str">
        <f t="shared" si="46"/>
        <v>2GIG Command Bundle (Command+Zwave/Image Sensor)</v>
      </c>
      <c r="C614" s="15" t="str">
        <f t="shared" si="47"/>
        <v>Pack de commande 2GIG (Commande+Zwave/Capteur d’image)</v>
      </c>
      <c r="D614" s="15" t="str">
        <f t="shared" si="48"/>
        <v>Misc</v>
      </c>
      <c r="E614" s="15">
        <f t="shared" si="49"/>
        <v>210</v>
      </c>
      <c r="F614" s="15" t="str">
        <f t="shared" si="50"/>
        <v>No</v>
      </c>
    </row>
    <row r="615" spans="1:6" x14ac:dyDescent="0.25">
      <c r="A615" s="211" t="s">
        <v>3654</v>
      </c>
      <c r="B615" s="15" t="str">
        <f t="shared" si="46"/>
        <v>2GIG Connect Bundle (Secure+Door &amp; Motion)</v>
      </c>
      <c r="C615" s="15" t="str">
        <f t="shared" si="47"/>
        <v>Bundle 2GIG Connect (Secure+Door &amp; Motion)</v>
      </c>
      <c r="D615" s="15" t="str">
        <f t="shared" si="48"/>
        <v>Bundle</v>
      </c>
      <c r="E615" s="15">
        <f t="shared" si="49"/>
        <v>120</v>
      </c>
      <c r="F615" s="15" t="str">
        <f t="shared" si="50"/>
        <v>0</v>
      </c>
    </row>
    <row r="616" spans="1:6" x14ac:dyDescent="0.25">
      <c r="A616" s="211" t="s">
        <v>3788</v>
      </c>
      <c r="B616" s="15" t="str">
        <f t="shared" si="46"/>
        <v>2GIG Connect Bundle (Secure+Door &amp; Motion)</v>
      </c>
      <c r="C616" s="15" t="str">
        <f t="shared" si="47"/>
        <v>Bundle 2GIG Connect (Secure+Door &amp; Motion)</v>
      </c>
      <c r="D616" s="15" t="str">
        <f t="shared" si="48"/>
        <v>Misc</v>
      </c>
      <c r="E616" s="15">
        <f t="shared" si="49"/>
        <v>120</v>
      </c>
      <c r="F616" s="15" t="str">
        <f t="shared" si="50"/>
        <v>No</v>
      </c>
    </row>
    <row r="617" spans="1:6" x14ac:dyDescent="0.25">
      <c r="A617" s="211" t="s">
        <v>3655</v>
      </c>
      <c r="B617" s="15" t="str">
        <f t="shared" si="46"/>
        <v>2GIG Control Bundle (Command+Zwave/Image Sensor)</v>
      </c>
      <c r="C617" s="15" t="str">
        <f t="shared" si="47"/>
        <v>Bundle de contrôle 2GIG (Commande+Zwave/Capteur d’image)</v>
      </c>
      <c r="D617" s="15" t="str">
        <f t="shared" si="48"/>
        <v>Bundle</v>
      </c>
      <c r="E617" s="15">
        <f t="shared" si="49"/>
        <v>150</v>
      </c>
      <c r="F617" s="15" t="str">
        <f t="shared" si="50"/>
        <v>0</v>
      </c>
    </row>
    <row r="618" spans="1:6" x14ac:dyDescent="0.25">
      <c r="A618" s="211" t="s">
        <v>3789</v>
      </c>
      <c r="B618" s="15" t="str">
        <f t="shared" si="46"/>
        <v>2GIG Control Bundle (Command+Zwave/Image Sensor)</v>
      </c>
      <c r="C618" s="15" t="str">
        <f t="shared" si="47"/>
        <v>Bundle de contrôle 2GIG (Commande+Zwave/Capteur d’image)</v>
      </c>
      <c r="D618" s="15" t="str">
        <f t="shared" si="48"/>
        <v>Misc</v>
      </c>
      <c r="E618" s="15">
        <f t="shared" si="49"/>
        <v>150</v>
      </c>
      <c r="F618" s="15" t="str">
        <f t="shared" si="50"/>
        <v>No</v>
      </c>
    </row>
    <row r="619" spans="1:6" x14ac:dyDescent="0.25">
      <c r="A619" s="211" t="s">
        <v>3657</v>
      </c>
      <c r="B619" s="15" t="str">
        <f t="shared" si="46"/>
        <v>EVS Basic Package</v>
      </c>
      <c r="C619" s="15" t="str">
        <f t="shared" si="47"/>
        <v>Forfait de base EVS</v>
      </c>
      <c r="D619" s="15" t="str">
        <f t="shared" si="48"/>
        <v>Bundle</v>
      </c>
      <c r="E619" s="15">
        <f t="shared" si="49"/>
        <v>60</v>
      </c>
      <c r="F619" s="15" t="str">
        <f t="shared" si="50"/>
        <v>0</v>
      </c>
    </row>
    <row r="620" spans="1:6" x14ac:dyDescent="0.25">
      <c r="A620" s="211" t="s">
        <v>3658</v>
      </c>
      <c r="B620" s="15" t="str">
        <f t="shared" si="46"/>
        <v>EVS Package with Door Transmitter</v>
      </c>
      <c r="C620" s="15" t="str">
        <f t="shared" si="47"/>
        <v>Paquet EVS avec émetteur de porte</v>
      </c>
      <c r="D620" s="15" t="str">
        <f t="shared" si="48"/>
        <v>Bundle</v>
      </c>
      <c r="E620" s="15">
        <f t="shared" si="49"/>
        <v>60</v>
      </c>
      <c r="F620" s="15" t="str">
        <f t="shared" si="50"/>
        <v>0</v>
      </c>
    </row>
    <row r="621" spans="1:6" x14ac:dyDescent="0.25">
      <c r="A621" s="211" t="s">
        <v>3659</v>
      </c>
      <c r="B621" s="15" t="str">
        <f t="shared" si="46"/>
        <v>EVS Package with Climax Door Transmitter</v>
      </c>
      <c r="C621" s="15" t="str">
        <f t="shared" si="47"/>
        <v>Paquet EVS avec émetteur de porte Climax</v>
      </c>
      <c r="D621" s="15" t="str">
        <f t="shared" si="48"/>
        <v>Bundle</v>
      </c>
      <c r="E621" s="15">
        <f t="shared" si="49"/>
        <v>60</v>
      </c>
      <c r="F621" s="15" t="str">
        <f t="shared" si="50"/>
        <v>0</v>
      </c>
    </row>
    <row r="622" spans="1:6" x14ac:dyDescent="0.25">
      <c r="A622" s="211" t="s">
        <v>3660</v>
      </c>
      <c r="B622" s="15" t="str">
        <f t="shared" si="46"/>
        <v>EVS Package with Keypad</v>
      </c>
      <c r="C622" s="15" t="str">
        <f t="shared" si="47"/>
        <v>Forfait EVS avec clavier</v>
      </c>
      <c r="D622" s="15" t="str">
        <f t="shared" si="48"/>
        <v>Bundle</v>
      </c>
      <c r="E622" s="15">
        <f t="shared" si="49"/>
        <v>60</v>
      </c>
      <c r="F622" s="15" t="str">
        <f t="shared" si="50"/>
        <v>0</v>
      </c>
    </row>
    <row r="623" spans="1:6" x14ac:dyDescent="0.25">
      <c r="A623" s="211" t="s">
        <v>3661</v>
      </c>
      <c r="B623" s="15" t="str">
        <f t="shared" si="46"/>
        <v>EVS Package with New Keypad</v>
      </c>
      <c r="C623" s="15" t="str">
        <f t="shared" si="47"/>
        <v>Forfait EVS avec nouveau clavier</v>
      </c>
      <c r="D623" s="15" t="str">
        <f t="shared" si="48"/>
        <v>Bundle</v>
      </c>
      <c r="E623" s="15">
        <f t="shared" si="49"/>
        <v>60</v>
      </c>
      <c r="F623" s="15" t="str">
        <f t="shared" si="50"/>
        <v>0</v>
      </c>
    </row>
    <row r="624" spans="1:6" x14ac:dyDescent="0.25">
      <c r="A624" s="211" t="s">
        <v>3662</v>
      </c>
      <c r="B624" s="15" t="str">
        <f t="shared" si="46"/>
        <v>AlarmVoice Services</v>
      </c>
      <c r="C624" s="15" t="str">
        <f t="shared" si="47"/>
        <v>Services AlarmVoice</v>
      </c>
      <c r="D624" s="15" t="str">
        <f t="shared" si="48"/>
        <v>Bundle</v>
      </c>
      <c r="E624" s="15">
        <f t="shared" si="49"/>
        <v>75</v>
      </c>
      <c r="F624" s="15" t="str">
        <f t="shared" si="50"/>
        <v>0</v>
      </c>
    </row>
    <row r="625" spans="1:6" x14ac:dyDescent="0.25">
      <c r="A625" s="211" t="s">
        <v>3663</v>
      </c>
      <c r="B625" s="15" t="str">
        <f t="shared" si="46"/>
        <v>Hardwire System</v>
      </c>
      <c r="C625" s="15" t="str">
        <f t="shared" si="47"/>
        <v>Système hardwire</v>
      </c>
      <c r="D625" s="15" t="str">
        <f t="shared" si="48"/>
        <v>Bundle</v>
      </c>
      <c r="E625" s="15">
        <f t="shared" si="49"/>
        <v>150</v>
      </c>
      <c r="F625" s="15" t="str">
        <f t="shared" si="50"/>
        <v>0</v>
      </c>
    </row>
    <row r="626" spans="1:6" x14ac:dyDescent="0.25">
      <c r="A626" s="211" t="s">
        <v>3664</v>
      </c>
      <c r="B626" s="15" t="str">
        <f t="shared" si="46"/>
        <v>Old Hardwire Package</v>
      </c>
      <c r="C626" s="15" t="str">
        <f t="shared" si="47"/>
        <v>Vieux paquet de hardwire</v>
      </c>
      <c r="D626" s="15" t="str">
        <f t="shared" si="48"/>
        <v>Bundle</v>
      </c>
      <c r="E626" s="15">
        <f t="shared" si="49"/>
        <v>150</v>
      </c>
      <c r="F626" s="15" t="str">
        <f t="shared" si="50"/>
        <v>0</v>
      </c>
    </row>
    <row r="627" spans="1:6" x14ac:dyDescent="0.25">
      <c r="A627" s="211" t="s">
        <v>3665</v>
      </c>
      <c r="B627" s="15" t="str">
        <f t="shared" si="46"/>
        <v>Wireless NL w/2 DoorS, 1 Motion, 1 Keypad</v>
      </c>
      <c r="C627" s="15" t="str">
        <f t="shared" si="47"/>
        <v>Wireless NL w/2 DoorS, 1 Motion, 1 Clavier</v>
      </c>
      <c r="D627" s="15" t="str">
        <f t="shared" si="48"/>
        <v>Bundle</v>
      </c>
      <c r="E627" s="15">
        <f t="shared" si="49"/>
        <v>60</v>
      </c>
      <c r="F627" s="15" t="str">
        <f t="shared" si="50"/>
        <v>0</v>
      </c>
    </row>
    <row r="628" spans="1:6" x14ac:dyDescent="0.25">
      <c r="A628" s="211" t="s">
        <v>3666</v>
      </c>
      <c r="B628" s="15" t="str">
        <f t="shared" si="46"/>
        <v>Wireless 2-way w/2 Doors, 1 Motion, 1 Keypad Package</v>
      </c>
      <c r="C628" s="15" t="str">
        <f t="shared" si="47"/>
        <v>Wireless 2-way w/2 Portes, 1 Motion, 1 Keypad Package</v>
      </c>
      <c r="D628" s="15" t="str">
        <f t="shared" si="48"/>
        <v>Bundle</v>
      </c>
      <c r="E628" s="15">
        <f t="shared" si="49"/>
        <v>60</v>
      </c>
      <c r="F628" s="15" t="str">
        <f t="shared" si="50"/>
        <v>0</v>
      </c>
    </row>
    <row r="629" spans="1:6" x14ac:dyDescent="0.25">
      <c r="A629" s="211" t="s">
        <v>3667</v>
      </c>
      <c r="B629" s="15" t="str">
        <f t="shared" si="46"/>
        <v>AlarmCare Services</v>
      </c>
      <c r="C629" s="15" t="str">
        <f t="shared" si="47"/>
        <v>Services AlarmCare</v>
      </c>
      <c r="D629" s="15" t="str">
        <f t="shared" si="48"/>
        <v>Bundle</v>
      </c>
      <c r="E629" s="15">
        <f t="shared" si="49"/>
        <v>60</v>
      </c>
      <c r="F629" s="15" t="str">
        <f t="shared" si="50"/>
        <v>1</v>
      </c>
    </row>
    <row r="630" spans="1:6" x14ac:dyDescent="0.25">
      <c r="A630" s="211" t="s">
        <v>3790</v>
      </c>
      <c r="B630" s="15" t="str">
        <f t="shared" si="46"/>
        <v>AlarmCare FS Package</v>
      </c>
      <c r="C630" s="15" t="str">
        <f t="shared" si="47"/>
        <v>Ensemble AlarmCare FS</v>
      </c>
      <c r="D630" s="15" t="str">
        <f t="shared" si="48"/>
        <v>Misc</v>
      </c>
      <c r="E630" s="15">
        <f t="shared" si="49"/>
        <v>60</v>
      </c>
      <c r="F630" s="15" t="str">
        <f t="shared" si="50"/>
        <v>No</v>
      </c>
    </row>
    <row r="631" spans="1:6" x14ac:dyDescent="0.25">
      <c r="A631" s="211" t="s">
        <v>3668</v>
      </c>
      <c r="B631" s="15" t="str">
        <f t="shared" si="46"/>
        <v>AlarmCare FS Package</v>
      </c>
      <c r="C631" s="15" t="str">
        <f t="shared" si="47"/>
        <v>Ensemble AlarmCare FS</v>
      </c>
      <c r="D631" s="15" t="str">
        <f t="shared" si="48"/>
        <v>Bundle</v>
      </c>
      <c r="E631" s="15">
        <f t="shared" si="49"/>
        <v>60</v>
      </c>
      <c r="F631" s="15" t="str">
        <f t="shared" si="50"/>
        <v>2</v>
      </c>
    </row>
    <row r="632" spans="1:6" x14ac:dyDescent="0.25">
      <c r="A632" s="211" t="s">
        <v>3669</v>
      </c>
      <c r="B632" s="15" t="str">
        <f t="shared" si="46"/>
        <v>SBC Package with 2 Dr, 1 Motion and 1 Keypad</v>
      </c>
      <c r="C632" s="15" t="str">
        <f t="shared" si="47"/>
        <v>Forfait SBC avec 2 Dr, 1 Motion et 1 Clavier</v>
      </c>
      <c r="D632" s="15" t="str">
        <f t="shared" si="48"/>
        <v>Bundle</v>
      </c>
      <c r="E632" s="15">
        <f t="shared" si="49"/>
        <v>60</v>
      </c>
      <c r="F632" s="15" t="str">
        <f t="shared" si="50"/>
        <v>0</v>
      </c>
    </row>
    <row r="633" spans="1:6" x14ac:dyDescent="0.25">
      <c r="A633" s="211" t="s">
        <v>3670</v>
      </c>
      <c r="B633" s="15" t="str">
        <f t="shared" si="46"/>
        <v>2 GIG Sale Call Quote</v>
      </c>
      <c r="C633" s="15" t="str">
        <f t="shared" si="47"/>
        <v>2 GIG Vente Call Quote</v>
      </c>
      <c r="D633" s="15" t="str">
        <f t="shared" si="48"/>
        <v>Bundle</v>
      </c>
      <c r="E633" s="15">
        <f t="shared" si="49"/>
        <v>60</v>
      </c>
      <c r="F633" s="15">
        <f t="shared" si="50"/>
        <v>0</v>
      </c>
    </row>
    <row r="634" spans="1:6" x14ac:dyDescent="0.25">
      <c r="A634" s="211" t="s">
        <v>3671</v>
      </c>
      <c r="B634" s="15" t="str">
        <f t="shared" si="46"/>
        <v>2GIG Secure Bundle with Remote Access</v>
      </c>
      <c r="C634" s="15" t="str">
        <f t="shared" si="47"/>
        <v>Pack sécurisé 2GIG avec accès à distance</v>
      </c>
      <c r="D634" s="15" t="str">
        <f t="shared" si="48"/>
        <v>Bundle</v>
      </c>
      <c r="E634" s="15">
        <f t="shared" si="49"/>
        <v>90</v>
      </c>
      <c r="F634" s="15" t="str">
        <f t="shared" si="50"/>
        <v>0</v>
      </c>
    </row>
    <row r="635" spans="1:6" x14ac:dyDescent="0.25">
      <c r="A635" s="211" t="s">
        <v>2017</v>
      </c>
      <c r="B635" s="15" t="str">
        <f t="shared" si="46"/>
        <v>2GIG Secure Bundle with Remote Access</v>
      </c>
      <c r="C635" s="15" t="str">
        <f t="shared" si="47"/>
        <v>Bundle sécurisé 2GIG avec accès à distance</v>
      </c>
      <c r="D635" s="15" t="str">
        <f t="shared" si="48"/>
        <v>Misc</v>
      </c>
      <c r="E635" s="15">
        <f t="shared" si="49"/>
        <v>90</v>
      </c>
      <c r="F635" s="15" t="str">
        <f t="shared" si="50"/>
        <v>No</v>
      </c>
    </row>
    <row r="636" spans="1:6" x14ac:dyDescent="0.25">
      <c r="A636" s="211" t="s">
        <v>3791</v>
      </c>
      <c r="B636" s="15" t="str">
        <f t="shared" si="46"/>
        <v>Simon XT Secure Bundle</v>
      </c>
      <c r="C636" s="15" t="str">
        <f t="shared" si="47"/>
        <v>Simon XT Forfait sécurisé</v>
      </c>
      <c r="D636" s="15" t="str">
        <f t="shared" si="48"/>
        <v>Misc</v>
      </c>
      <c r="E636" s="15">
        <f t="shared" si="49"/>
        <v>90</v>
      </c>
      <c r="F636" s="15" t="str">
        <f t="shared" si="50"/>
        <v>No</v>
      </c>
    </row>
    <row r="637" spans="1:6" x14ac:dyDescent="0.25">
      <c r="A637" s="211" t="s">
        <v>2021</v>
      </c>
      <c r="B637" s="15" t="str">
        <f t="shared" si="46"/>
        <v>Simon XT Secure Bundle with Remote Access</v>
      </c>
      <c r="C637" s="15" t="str">
        <f t="shared" si="47"/>
        <v>Simon XT Secure Bundle avec accès à distance</v>
      </c>
      <c r="D637" s="15" t="str">
        <f t="shared" si="48"/>
        <v>Misc</v>
      </c>
      <c r="E637" s="15">
        <f t="shared" si="49"/>
        <v>90</v>
      </c>
      <c r="F637" s="15" t="str">
        <f t="shared" si="50"/>
        <v>No</v>
      </c>
    </row>
    <row r="638" spans="1:6" x14ac:dyDescent="0.25">
      <c r="A638" s="211" t="s">
        <v>3672</v>
      </c>
      <c r="B638" s="15" t="str">
        <f t="shared" si="46"/>
        <v>Simon XT Wireless 2-way w/2 Doors, 1 Motion</v>
      </c>
      <c r="C638" s="15" t="str">
        <f t="shared" si="47"/>
        <v>Simon XT sans fil bidirectionnel avec 2 portes, 1 mouvement</v>
      </c>
      <c r="D638" s="15" t="str">
        <f t="shared" si="48"/>
        <v>Bundle</v>
      </c>
      <c r="E638" s="15">
        <f t="shared" si="49"/>
        <v>90</v>
      </c>
      <c r="F638" s="15" t="str">
        <f t="shared" si="50"/>
        <v>0</v>
      </c>
    </row>
    <row r="639" spans="1:6" x14ac:dyDescent="0.25">
      <c r="A639" s="211" t="s">
        <v>3673</v>
      </c>
      <c r="B639" s="15" t="str">
        <f t="shared" si="46"/>
        <v>2GIG Secure Bundle with 2DR &amp; Motion</v>
      </c>
      <c r="C639" s="15" t="str">
        <f t="shared" si="47"/>
        <v>Bundle sécurisé 2GIG avec 2DR &amp; Motion</v>
      </c>
      <c r="D639" s="15" t="str">
        <f t="shared" si="48"/>
        <v>Bundle</v>
      </c>
      <c r="E639" s="15">
        <f t="shared" si="49"/>
        <v>90</v>
      </c>
      <c r="F639" s="15" t="str">
        <f t="shared" si="50"/>
        <v>0</v>
      </c>
    </row>
    <row r="640" spans="1:6" x14ac:dyDescent="0.25">
      <c r="A640" s="211" t="s">
        <v>3674</v>
      </c>
      <c r="B640" s="15" t="str">
        <f t="shared" si="46"/>
        <v>2GIG Smart Home Bundle</v>
      </c>
      <c r="C640" s="15" t="str">
        <f t="shared" si="47"/>
        <v>Forfait maison intelligente 2GIG</v>
      </c>
      <c r="D640" s="15" t="str">
        <f t="shared" si="48"/>
        <v>Bundle</v>
      </c>
      <c r="E640" s="15">
        <f t="shared" si="49"/>
        <v>210</v>
      </c>
      <c r="F640" s="15" t="str">
        <f t="shared" si="50"/>
        <v>0</v>
      </c>
    </row>
    <row r="641" spans="1:6" x14ac:dyDescent="0.25">
      <c r="A641" s="211" t="s">
        <v>3675</v>
      </c>
      <c r="B641" s="15" t="str">
        <f t="shared" si="46"/>
        <v>SNL Package for Penklor Properties LLC</v>
      </c>
      <c r="C641" s="15" t="str">
        <f t="shared" si="47"/>
        <v>Forfait SNL pour Penklor Properties LLC</v>
      </c>
      <c r="D641" s="15" t="str">
        <f t="shared" si="48"/>
        <v>Bundle</v>
      </c>
      <c r="E641" s="15">
        <f t="shared" si="49"/>
        <v>60</v>
      </c>
      <c r="F641" s="15" t="str">
        <f t="shared" si="50"/>
        <v>0</v>
      </c>
    </row>
    <row r="642" spans="1:6" x14ac:dyDescent="0.25">
      <c r="A642" s="211" t="s">
        <v>3676</v>
      </c>
      <c r="B642" s="15" t="str">
        <f t="shared" ref="B642:B705" si="51">VLOOKUP($A642,masterdata,12,0)</f>
        <v>SNL Package w 2 Doors, 1 Motion, 1Keypad</v>
      </c>
      <c r="C642" s="15" t="str">
        <f t="shared" ref="C642:C705" si="52">VLOOKUP($A642,masterdata,13,0)</f>
        <v>Ensemble SNL avec 2 portes, 1 mouvement, 1 clavier</v>
      </c>
      <c r="D642" s="15" t="str">
        <f t="shared" ref="D642:D705" si="53">VLOOKUP($A642,masterdata,31,0)</f>
        <v>Bundle</v>
      </c>
      <c r="E642" s="15">
        <f t="shared" ref="E642:E705" si="54">VLOOKUP($A642,masterdata,7,0)</f>
        <v>60</v>
      </c>
      <c r="F642" s="15" t="str">
        <f t="shared" si="50"/>
        <v>0</v>
      </c>
    </row>
    <row r="643" spans="1:6" x14ac:dyDescent="0.25">
      <c r="A643" s="211" t="s">
        <v>3677</v>
      </c>
      <c r="B643" s="15" t="str">
        <f t="shared" si="51"/>
        <v>SNL Package w 2 Doors, 1 Motion, 1 Keypad</v>
      </c>
      <c r="C643" s="15" t="str">
        <f t="shared" si="52"/>
        <v>Ensemble SNL avec 2 portes, 1 mouvement, 1 clavier</v>
      </c>
      <c r="D643" s="15" t="str">
        <f t="shared" si="53"/>
        <v>Bundle</v>
      </c>
      <c r="E643" s="15">
        <f t="shared" si="54"/>
        <v>60</v>
      </c>
      <c r="F643" s="15" t="str">
        <f t="shared" si="50"/>
        <v>0</v>
      </c>
    </row>
    <row r="644" spans="1:6" x14ac:dyDescent="0.25">
      <c r="A644" s="211" t="s">
        <v>4698</v>
      </c>
      <c r="B644" s="15" t="str">
        <f t="shared" si="51"/>
        <v>SNL Package w 2 Doors, 1 Motion, 1Keypad</v>
      </c>
      <c r="C644" s="15" t="str">
        <f t="shared" si="52"/>
        <v>Ensemble SNL avec 2 portes, 1 mouvement, 1 clavier</v>
      </c>
      <c r="D644" s="15" t="str">
        <f t="shared" si="53"/>
        <v>Bundle</v>
      </c>
      <c r="E644" s="15">
        <f t="shared" si="54"/>
        <v>60</v>
      </c>
      <c r="F644" s="15">
        <f t="shared" si="50"/>
        <v>0</v>
      </c>
    </row>
    <row r="645" spans="1:6" x14ac:dyDescent="0.25">
      <c r="A645" s="211" t="s">
        <v>4700</v>
      </c>
      <c r="B645" s="15" t="str">
        <f t="shared" si="51"/>
        <v>SNL Package w 2 Doors, 1 Motion, 1 Keypad</v>
      </c>
      <c r="C645" s="15" t="str">
        <f t="shared" si="52"/>
        <v>Ensemble SNL avec 2 portes, 1 mouvement, 1 clavier</v>
      </c>
      <c r="D645" s="15" t="str">
        <f t="shared" si="53"/>
        <v>Bundle</v>
      </c>
      <c r="E645" s="15">
        <f t="shared" si="54"/>
        <v>60</v>
      </c>
      <c r="F645" s="15">
        <f t="shared" si="50"/>
        <v>0</v>
      </c>
    </row>
    <row r="646" spans="1:6" x14ac:dyDescent="0.25">
      <c r="A646" s="211" t="s">
        <v>3678</v>
      </c>
      <c r="B646" s="15" t="str">
        <f t="shared" si="51"/>
        <v>Simon XT Takeover Smart Home Bundle</v>
      </c>
      <c r="C646" s="15" t="str">
        <f t="shared" si="52"/>
        <v>Simon XT Takeover Smart Home Bundle</v>
      </c>
      <c r="D646" s="15" t="str">
        <f t="shared" si="53"/>
        <v>Bundle</v>
      </c>
      <c r="E646" s="15">
        <f t="shared" si="54"/>
        <v>60</v>
      </c>
      <c r="F646" s="15" t="str">
        <f t="shared" si="50"/>
        <v>0</v>
      </c>
    </row>
    <row r="647" spans="1:6" x14ac:dyDescent="0.25">
      <c r="A647" s="211" t="s">
        <v>3679</v>
      </c>
      <c r="B647" s="15" t="str">
        <f t="shared" si="51"/>
        <v>VideoRelay Service Fees, Bundle Pricing</v>
      </c>
      <c r="C647" s="15" t="str">
        <f t="shared" si="52"/>
        <v>VideoRelay Service Fees, Prix groupé</v>
      </c>
      <c r="D647" s="15" t="str">
        <f t="shared" si="53"/>
        <v>Bundle</v>
      </c>
      <c r="E647" s="15">
        <f t="shared" si="54"/>
        <v>60</v>
      </c>
      <c r="F647" s="15" t="str">
        <f t="shared" si="50"/>
        <v>0</v>
      </c>
    </row>
    <row r="648" spans="1:6" x14ac:dyDescent="0.25">
      <c r="A648" s="211" t="s">
        <v>3680</v>
      </c>
      <c r="B648" s="15" t="str">
        <f t="shared" si="51"/>
        <v>VideoRelay Service Fees</v>
      </c>
      <c r="C648" s="15" t="str">
        <f t="shared" si="52"/>
        <v>Frais de service VideoRelay</v>
      </c>
      <c r="D648" s="15" t="str">
        <f t="shared" si="53"/>
        <v>Bundle</v>
      </c>
      <c r="E648" s="15">
        <f t="shared" si="54"/>
        <v>60</v>
      </c>
      <c r="F648" s="15" t="str">
        <f t="shared" si="50"/>
        <v>0</v>
      </c>
    </row>
    <row r="649" spans="1:6" x14ac:dyDescent="0.25">
      <c r="A649" s="211" t="s">
        <v>3681</v>
      </c>
      <c r="B649" s="15" t="str">
        <f t="shared" si="51"/>
        <v>2GIG Video Bundle</v>
      </c>
      <c r="C649" s="15" t="str">
        <f t="shared" si="52"/>
        <v>Paquet vidéo 2GIG</v>
      </c>
      <c r="D649" s="15" t="str">
        <f t="shared" si="53"/>
        <v>Bundle</v>
      </c>
      <c r="E649" s="15">
        <f t="shared" si="54"/>
        <v>150</v>
      </c>
      <c r="F649" s="15" t="str">
        <f t="shared" si="50"/>
        <v>0</v>
      </c>
    </row>
    <row r="650" spans="1:6" x14ac:dyDescent="0.25">
      <c r="A650" s="211" t="s">
        <v>3682</v>
      </c>
      <c r="B650" s="15" t="str">
        <f t="shared" si="51"/>
        <v>VideoRelay Service Fees, Bundle Pricing</v>
      </c>
      <c r="C650" s="15" t="str">
        <f t="shared" si="52"/>
        <v>VideoRelay Service Fees, Prix groupé</v>
      </c>
      <c r="D650" s="15" t="str">
        <f t="shared" si="53"/>
        <v>Bundle</v>
      </c>
      <c r="E650" s="15">
        <f t="shared" si="54"/>
        <v>60</v>
      </c>
      <c r="F650" s="15" t="str">
        <f t="shared" si="50"/>
        <v>0</v>
      </c>
    </row>
    <row r="651" spans="1:6" x14ac:dyDescent="0.25">
      <c r="A651" s="211" t="s">
        <v>3683</v>
      </c>
      <c r="B651" s="15" t="str">
        <f t="shared" si="51"/>
        <v>VideoRelay Service Fees Non Bundle</v>
      </c>
      <c r="C651" s="15" t="str">
        <f t="shared" si="52"/>
        <v>VideoRelay Frais de service non bundle</v>
      </c>
      <c r="D651" s="15" t="str">
        <f t="shared" si="53"/>
        <v>Bundle</v>
      </c>
      <c r="E651" s="15">
        <f t="shared" si="54"/>
        <v>60</v>
      </c>
      <c r="F651" s="15" t="str">
        <f t="shared" si="50"/>
        <v>0</v>
      </c>
    </row>
    <row r="652" spans="1:6" x14ac:dyDescent="0.25">
      <c r="A652" s="211" t="s">
        <v>3684</v>
      </c>
      <c r="B652" s="15" t="str">
        <f t="shared" si="51"/>
        <v>2 GIG Platinum Service - 10 Point System</v>
      </c>
      <c r="C652" s="15" t="str">
        <f t="shared" si="52"/>
        <v>2 GIG Platinum Service - Système 10 Points</v>
      </c>
      <c r="D652" s="15" t="str">
        <f t="shared" si="53"/>
        <v>Bundle</v>
      </c>
      <c r="E652" s="15">
        <f t="shared" si="54"/>
        <v>60</v>
      </c>
      <c r="F652" s="15">
        <f t="shared" si="50"/>
        <v>0</v>
      </c>
    </row>
    <row r="653" spans="1:6" x14ac:dyDescent="0.25">
      <c r="A653" s="211" t="s">
        <v>3685</v>
      </c>
      <c r="B653" s="15" t="str">
        <f t="shared" si="51"/>
        <v>Video Expansion/Auto</v>
      </c>
      <c r="C653" s="15" t="str">
        <f t="shared" si="52"/>
        <v>Extension vidéo / Auto</v>
      </c>
      <c r="D653" s="15" t="str">
        <f t="shared" si="53"/>
        <v>Bundle</v>
      </c>
      <c r="E653" s="15">
        <f t="shared" si="54"/>
        <v>60</v>
      </c>
      <c r="F653" s="15" t="str">
        <f t="shared" si="50"/>
        <v>0</v>
      </c>
    </row>
    <row r="654" spans="1:6" x14ac:dyDescent="0.25">
      <c r="A654" s="211" t="s">
        <v>3808</v>
      </c>
      <c r="B654" s="15" t="str">
        <f t="shared" si="51"/>
        <v>Home Automation Bundle</v>
      </c>
      <c r="C654" s="15" t="str">
        <f t="shared" si="52"/>
        <v>Pack domotique</v>
      </c>
      <c r="D654" s="15" t="str">
        <f t="shared" si="53"/>
        <v>Service</v>
      </c>
      <c r="E654" s="15">
        <f t="shared" si="54"/>
        <v>60</v>
      </c>
      <c r="F654" s="15" t="str">
        <f t="shared" si="50"/>
        <v>No</v>
      </c>
    </row>
    <row r="655" spans="1:6" x14ac:dyDescent="0.25">
      <c r="A655" s="211" t="s">
        <v>3687</v>
      </c>
      <c r="B655" s="15" t="str">
        <f t="shared" si="51"/>
        <v>Simon XT Wireless 2-way w/2 Doors, 1 Motion</v>
      </c>
      <c r="C655" s="15" t="str">
        <f t="shared" si="52"/>
        <v>Simon XT sans fil bidirectionnel avec 2 portes, 1 mouvement</v>
      </c>
      <c r="D655" s="15" t="str">
        <f t="shared" si="53"/>
        <v>Bundle</v>
      </c>
      <c r="E655" s="15">
        <f t="shared" si="54"/>
        <v>90</v>
      </c>
      <c r="F655" s="15" t="str">
        <f t="shared" si="50"/>
        <v>0</v>
      </c>
    </row>
    <row r="656" spans="1:6" x14ac:dyDescent="0.25">
      <c r="A656" s="211" t="s">
        <v>4711</v>
      </c>
      <c r="B656" s="15" t="str">
        <f t="shared" si="51"/>
        <v>York Region Police Fee</v>
      </c>
      <c r="C656" s="15" t="str">
        <f t="shared" si="52"/>
        <v>Frais de police de la région de York</v>
      </c>
      <c r="D656" s="15" t="str">
        <f t="shared" si="53"/>
        <v>Misc</v>
      </c>
      <c r="E656" s="15">
        <f t="shared" si="54"/>
        <v>0</v>
      </c>
      <c r="F656" s="15" t="str">
        <f t="shared" si="50"/>
        <v>No</v>
      </c>
    </row>
    <row r="657" spans="1:6" x14ac:dyDescent="0.25">
      <c r="A657" s="211" t="s">
        <v>1637</v>
      </c>
      <c r="B657" s="15" t="str">
        <f t="shared" si="51"/>
        <v>LEGACY - 50% CellWave Installation Promo</v>
      </c>
      <c r="C657" s="15" t="str">
        <f t="shared" si="52"/>
        <v>LEGACY - 50% de promotion d'installation CellWave</v>
      </c>
      <c r="D657" s="15" t="str">
        <f t="shared" si="53"/>
        <v>Promotion</v>
      </c>
      <c r="E657" s="15">
        <f t="shared" si="54"/>
        <v>0</v>
      </c>
      <c r="F657" s="15" t="str">
        <f t="shared" si="50"/>
        <v>No</v>
      </c>
    </row>
    <row r="658" spans="1:6" x14ac:dyDescent="0.25">
      <c r="A658" s="211" t="s">
        <v>1642</v>
      </c>
      <c r="B658" s="15" t="str">
        <f t="shared" si="51"/>
        <v>LEGACY - 50% Peripheral Promotion</v>
      </c>
      <c r="C658" s="15" t="str">
        <f t="shared" si="52"/>
        <v>LEGACY - Promotion de 50% des périphériques</v>
      </c>
      <c r="D658" s="15" t="str">
        <f t="shared" si="53"/>
        <v>Promotion</v>
      </c>
      <c r="E658" s="15">
        <f t="shared" si="54"/>
        <v>0</v>
      </c>
      <c r="F658" s="15" t="str">
        <f t="shared" si="50"/>
        <v>No</v>
      </c>
    </row>
    <row r="659" spans="1:6" x14ac:dyDescent="0.25">
      <c r="A659" s="211" t="s">
        <v>3744</v>
      </c>
      <c r="B659" s="15" t="str">
        <f t="shared" si="51"/>
        <v>LEGACY - Free Cellwave Installation Promo</v>
      </c>
      <c r="C659" s="15" t="str">
        <f t="shared" si="52"/>
        <v>LEGACY - Promo d'installation gratuite de Cellwave</v>
      </c>
      <c r="D659" s="15" t="str">
        <f t="shared" si="53"/>
        <v>Promotion</v>
      </c>
      <c r="E659" s="15">
        <f t="shared" si="54"/>
        <v>0</v>
      </c>
      <c r="F659" s="15" t="str">
        <f t="shared" si="50"/>
        <v>No</v>
      </c>
    </row>
    <row r="660" spans="1:6" x14ac:dyDescent="0.25">
      <c r="A660" s="211" t="s">
        <v>2297</v>
      </c>
      <c r="B660" s="15" t="str">
        <f t="shared" si="51"/>
        <v>Video System Adapter</v>
      </c>
      <c r="C660" s="15" t="str">
        <f t="shared" si="52"/>
        <v>Adaptateur de système vidéo</v>
      </c>
      <c r="D660" s="15" t="str">
        <f t="shared" si="53"/>
        <v>Camera</v>
      </c>
      <c r="E660" s="15">
        <f t="shared" si="54"/>
        <v>5</v>
      </c>
      <c r="F660" s="15" t="str">
        <f t="shared" si="50"/>
        <v>No</v>
      </c>
    </row>
    <row r="661" spans="1:6" x14ac:dyDescent="0.25">
      <c r="A661" s="211" t="s">
        <v>2298</v>
      </c>
      <c r="B661" s="15" t="str">
        <f t="shared" si="51"/>
        <v>C-Cell Battery for DR Chime Rx</v>
      </c>
      <c r="C661" s="15" t="str">
        <f t="shared" si="52"/>
        <v xml:space="preserve">Batterie C-Cell pour DR Chime </v>
      </c>
      <c r="D661" s="15" t="str">
        <f t="shared" si="53"/>
        <v>Misc</v>
      </c>
      <c r="E661" s="15">
        <f t="shared" si="54"/>
        <v>0</v>
      </c>
      <c r="F661" s="15" t="str">
        <f t="shared" si="50"/>
        <v>No</v>
      </c>
    </row>
    <row r="662" spans="1:6" x14ac:dyDescent="0.25">
      <c r="A662" s="211" t="s">
        <v>3821</v>
      </c>
      <c r="B662" s="15" t="str">
        <f t="shared" si="51"/>
        <v>LEGACY - 25% off for 12 Months - Loyalty Offer</v>
      </c>
      <c r="C662" s="15" t="str">
        <f t="shared" si="52"/>
        <v>LEGACY - 25% de réduction pendant 12 mois - Offre de fidélité</v>
      </c>
      <c r="D662" s="15" t="str">
        <f t="shared" si="53"/>
        <v>Promotion</v>
      </c>
      <c r="E662" s="15">
        <f t="shared" si="54"/>
        <v>0</v>
      </c>
      <c r="F662" s="15" t="str">
        <f t="shared" ref="F662:F725" si="55">IF(D662="Bundle",VLOOKUP(A662,masterdata,42,0),"No")</f>
        <v>No</v>
      </c>
    </row>
    <row r="663" spans="1:6" x14ac:dyDescent="0.25">
      <c r="A663" s="211" t="s">
        <v>4724</v>
      </c>
      <c r="B663" s="15" t="str">
        <f t="shared" si="51"/>
        <v>2GIG GC3 Radio Module with antenna (AT&amp;T)</v>
      </c>
      <c r="C663" s="15" t="str">
        <f t="shared" si="52"/>
        <v>Module radio 2GIG GC3 avec antenne (AT&amp;T)</v>
      </c>
      <c r="D663" s="15" t="str">
        <f t="shared" si="53"/>
        <v>Panel</v>
      </c>
      <c r="E663" s="15">
        <f t="shared" si="54"/>
        <v>15</v>
      </c>
      <c r="F663" s="15" t="str">
        <f t="shared" si="55"/>
        <v>No</v>
      </c>
    </row>
    <row r="664" spans="1:6" x14ac:dyDescent="0.25">
      <c r="A664" s="211" t="s">
        <v>1444</v>
      </c>
      <c r="B664" s="15" t="str">
        <f t="shared" si="51"/>
        <v>2GIG GC3 3G Cell Radio Module (Verizon)</v>
      </c>
      <c r="C664" s="15" t="str">
        <f t="shared" si="52"/>
        <v>Module radio cellulaire 2GIG GC3 3G (Verizon)</v>
      </c>
      <c r="D664" s="15" t="str">
        <f t="shared" si="53"/>
        <v>Panel</v>
      </c>
      <c r="E664" s="15">
        <f t="shared" si="54"/>
        <v>15</v>
      </c>
      <c r="F664" s="15" t="str">
        <f t="shared" si="55"/>
        <v>No</v>
      </c>
    </row>
    <row r="665" spans="1:6" x14ac:dyDescent="0.25">
      <c r="A665" s="211" t="s">
        <v>1666</v>
      </c>
      <c r="B665" s="15" t="str">
        <f t="shared" si="51"/>
        <v>Remote Garage Door Controller</v>
      </c>
      <c r="C665" s="15" t="str">
        <f t="shared" si="52"/>
        <v>Télécommande d'ouvre-porte de garage</v>
      </c>
      <c r="D665" s="15" t="str">
        <f t="shared" si="53"/>
        <v>Automation</v>
      </c>
      <c r="E665" s="15">
        <f t="shared" si="54"/>
        <v>30</v>
      </c>
      <c r="F665" s="15" t="str">
        <f t="shared" si="55"/>
        <v>No</v>
      </c>
    </row>
    <row r="666" spans="1:6" x14ac:dyDescent="0.25">
      <c r="A666" s="211" t="s">
        <v>1668</v>
      </c>
      <c r="B666" s="15" t="str">
        <f t="shared" si="51"/>
        <v>Remote Garage Door Controller</v>
      </c>
      <c r="C666" s="15" t="str">
        <f t="shared" si="52"/>
        <v>Télécommande d'ouvre-porte de garage</v>
      </c>
      <c r="D666" s="15" t="str">
        <f t="shared" si="53"/>
        <v>Automation</v>
      </c>
      <c r="E666" s="15">
        <f t="shared" si="54"/>
        <v>30</v>
      </c>
      <c r="F666" s="15" t="str">
        <f t="shared" si="55"/>
        <v>No</v>
      </c>
    </row>
    <row r="667" spans="1:6" x14ac:dyDescent="0.25">
      <c r="A667" s="211" t="s">
        <v>2303</v>
      </c>
      <c r="B667" s="15" t="str">
        <f t="shared" si="51"/>
        <v>2GIG Universal Update Device</v>
      </c>
      <c r="C667" s="15" t="str">
        <f t="shared" si="52"/>
        <v>Dispositif de mise à jour universel 2GIG</v>
      </c>
      <c r="D667" s="15" t="str">
        <f t="shared" si="53"/>
        <v>Misc</v>
      </c>
      <c r="E667" s="15">
        <f t="shared" si="54"/>
        <v>0</v>
      </c>
      <c r="F667" s="15" t="str">
        <f t="shared" si="55"/>
        <v>No</v>
      </c>
    </row>
    <row r="668" spans="1:6" x14ac:dyDescent="0.25">
      <c r="A668" s="211" t="s">
        <v>1674</v>
      </c>
      <c r="B668" s="15" t="str">
        <f t="shared" si="51"/>
        <v>Z Wave In-Wall Dimmer Switch</v>
      </c>
      <c r="C668" s="15" t="str">
        <f t="shared" si="52"/>
        <v>Gradateur mural Z Wave</v>
      </c>
      <c r="D668" s="15" t="str">
        <f t="shared" si="53"/>
        <v>Automation</v>
      </c>
      <c r="E668" s="15">
        <f t="shared" si="54"/>
        <v>7.5</v>
      </c>
      <c r="F668" s="15" t="str">
        <f t="shared" si="55"/>
        <v>No</v>
      </c>
    </row>
    <row r="669" spans="1:6" x14ac:dyDescent="0.25">
      <c r="A669" s="211" t="s">
        <v>1676</v>
      </c>
      <c r="B669" s="15" t="str">
        <f t="shared" si="51"/>
        <v>Z Wave In-Wall Dimmer Switch</v>
      </c>
      <c r="C669" s="15" t="str">
        <f t="shared" si="52"/>
        <v>Gradateur mural Z Wave</v>
      </c>
      <c r="D669" s="15" t="str">
        <f t="shared" si="53"/>
        <v>Automation</v>
      </c>
      <c r="E669" s="15">
        <f t="shared" si="54"/>
        <v>7.5</v>
      </c>
      <c r="F669" s="15" t="str">
        <f t="shared" si="55"/>
        <v>No</v>
      </c>
    </row>
    <row r="670" spans="1:6" x14ac:dyDescent="0.25">
      <c r="A670" s="211" t="s">
        <v>3688</v>
      </c>
      <c r="B670" s="15" t="str">
        <f t="shared" si="51"/>
        <v>2GIG GC2e Panel</v>
      </c>
      <c r="C670" s="15" t="str">
        <f t="shared" si="52"/>
        <v>Panneau 2GIG GC2e</v>
      </c>
      <c r="D670" s="15" t="str">
        <f t="shared" si="53"/>
        <v>Panel</v>
      </c>
      <c r="E670" s="15">
        <f t="shared" si="54"/>
        <v>30</v>
      </c>
      <c r="F670" s="15" t="str">
        <f t="shared" si="55"/>
        <v>No</v>
      </c>
    </row>
    <row r="671" spans="1:6" x14ac:dyDescent="0.25">
      <c r="A671" s="211" t="s">
        <v>1657</v>
      </c>
      <c r="B671" s="15" t="str">
        <f t="shared" si="51"/>
        <v>2GIG GC3 3G Cell Radio Module with Antena (Verizon)</v>
      </c>
      <c r="C671" s="15" t="str">
        <f t="shared" si="52"/>
        <v>Module radio cellulaire 2GIG GC3 3G avec antenne (Verizon)</v>
      </c>
      <c r="D671" s="15" t="str">
        <f t="shared" si="53"/>
        <v>Panel</v>
      </c>
      <c r="E671" s="15">
        <f t="shared" si="54"/>
        <v>15</v>
      </c>
      <c r="F671" s="15" t="str">
        <f t="shared" si="55"/>
        <v>No</v>
      </c>
    </row>
    <row r="672" spans="1:6" x14ac:dyDescent="0.25">
      <c r="A672" s="211" t="s">
        <v>3689</v>
      </c>
      <c r="B672" s="15" t="str">
        <f t="shared" si="51"/>
        <v>2GIG LTEA A GC2 Radio module (AT&amp;T)</v>
      </c>
      <c r="C672" s="15" t="str">
        <f t="shared" si="52"/>
        <v>Module radio 2GIG LTEA A GC2 (AT&amp;T)</v>
      </c>
      <c r="D672" s="15" t="str">
        <f t="shared" si="53"/>
        <v>Panel</v>
      </c>
      <c r="E672" s="15">
        <f t="shared" si="54"/>
        <v>15</v>
      </c>
      <c r="F672" s="15" t="str">
        <f t="shared" si="55"/>
        <v>No</v>
      </c>
    </row>
    <row r="673" spans="1:6" x14ac:dyDescent="0.25">
      <c r="A673" s="211" t="s">
        <v>1433</v>
      </c>
      <c r="B673" s="15" t="str">
        <f t="shared" si="51"/>
        <v>2GIG 4200x Panic Pendant/Wristband</v>
      </c>
      <c r="C673" s="15" t="str">
        <f t="shared" si="52"/>
        <v>Pendentif / bracelet Panic 2GIG 4200x</v>
      </c>
      <c r="D673" s="15" t="str">
        <f t="shared" si="53"/>
        <v>Sensor</v>
      </c>
      <c r="E673" s="15">
        <f t="shared" si="54"/>
        <v>10</v>
      </c>
      <c r="F673" s="15" t="str">
        <f t="shared" si="55"/>
        <v>No</v>
      </c>
    </row>
    <row r="674" spans="1:6" x14ac:dyDescent="0.25">
      <c r="A674" s="211" t="s">
        <v>3747</v>
      </c>
      <c r="B674" s="15" t="str">
        <f t="shared" si="51"/>
        <v>Promotion - BSH Legacy Customer signing for BELL Internet</v>
      </c>
      <c r="C674" s="15" t="str">
        <f t="shared" si="52"/>
        <v>Promotion - Signature d'un client hérité de BSH pour BELL Internet</v>
      </c>
      <c r="D674" s="15" t="str">
        <f t="shared" si="53"/>
        <v>Promotion</v>
      </c>
      <c r="E674" s="15">
        <f t="shared" si="54"/>
        <v>0</v>
      </c>
      <c r="F674" s="15" t="str">
        <f t="shared" si="55"/>
        <v>No</v>
      </c>
    </row>
    <row r="675" spans="1:6" x14ac:dyDescent="0.25">
      <c r="A675" s="211" t="s">
        <v>2312</v>
      </c>
      <c r="B675" s="15" t="str">
        <f t="shared" si="51"/>
        <v>3x5 Large Window Decals</v>
      </c>
      <c r="C675" s="15" t="str">
        <f t="shared" si="52"/>
        <v>Décalcomanies 3x5 grandes fenêtres</v>
      </c>
      <c r="D675" s="15" t="str">
        <f t="shared" si="53"/>
        <v>Misc</v>
      </c>
      <c r="E675" s="15">
        <f t="shared" si="54"/>
        <v>0</v>
      </c>
      <c r="F675" s="15" t="str">
        <f t="shared" si="55"/>
        <v>No</v>
      </c>
    </row>
    <row r="676" spans="1:6" x14ac:dyDescent="0.25">
      <c r="A676" s="211" t="s">
        <v>2319</v>
      </c>
      <c r="B676" s="15" t="str">
        <f t="shared" si="51"/>
        <v>Video Lawn Signs (French)</v>
      </c>
      <c r="C676" s="15" t="str">
        <f t="shared" si="52"/>
        <v>Panneaux vidéo pour pelouse (français)</v>
      </c>
      <c r="D676" s="15" t="str">
        <f t="shared" si="53"/>
        <v>Misc</v>
      </c>
      <c r="E676" s="15">
        <f t="shared" si="54"/>
        <v>0</v>
      </c>
      <c r="F676" s="15" t="str">
        <f t="shared" si="55"/>
        <v>No</v>
      </c>
    </row>
    <row r="677" spans="1:6" x14ac:dyDescent="0.25">
      <c r="A677" s="211" t="s">
        <v>3748</v>
      </c>
      <c r="B677" s="15" t="str">
        <f t="shared" si="51"/>
        <v>AA Battery</v>
      </c>
      <c r="C677" s="15" t="str">
        <f t="shared" si="52"/>
        <v>Pile AA</v>
      </c>
      <c r="D677" s="15" t="str">
        <f t="shared" si="53"/>
        <v>Misc</v>
      </c>
      <c r="E677" s="15">
        <f t="shared" si="54"/>
        <v>10</v>
      </c>
      <c r="F677" s="15" t="str">
        <f t="shared" si="55"/>
        <v>No</v>
      </c>
    </row>
    <row r="678" spans="1:6" x14ac:dyDescent="0.25">
      <c r="A678" s="211" t="s">
        <v>2322</v>
      </c>
      <c r="B678" s="15" t="str">
        <f t="shared" si="51"/>
        <v>Medical Alert Control Panel - FR</v>
      </c>
      <c r="C678" s="15" t="str">
        <f t="shared" si="52"/>
        <v>Panneau de contrôle d'alerte médicale - FR</v>
      </c>
      <c r="D678" s="15" t="str">
        <f t="shared" si="53"/>
        <v>Panel</v>
      </c>
      <c r="E678" s="15">
        <f t="shared" si="54"/>
        <v>30</v>
      </c>
      <c r="F678" s="15" t="str">
        <f t="shared" si="55"/>
        <v>No</v>
      </c>
    </row>
    <row r="679" spans="1:6" x14ac:dyDescent="0.25">
      <c r="A679" s="211" t="s">
        <v>2321</v>
      </c>
      <c r="B679" s="15" t="str">
        <f t="shared" si="51"/>
        <v>Medical Alert Control Panel - EN</v>
      </c>
      <c r="C679" s="15" t="str">
        <f t="shared" si="52"/>
        <v>Panneau de contrôle d'alerte médicale - EN</v>
      </c>
      <c r="D679" s="15" t="str">
        <f t="shared" si="53"/>
        <v>Panel</v>
      </c>
      <c r="E679" s="15">
        <f t="shared" si="54"/>
        <v>30</v>
      </c>
      <c r="F679" s="15" t="str">
        <f t="shared" si="55"/>
        <v>No</v>
      </c>
    </row>
    <row r="680" spans="1:6" x14ac:dyDescent="0.25">
      <c r="A680" s="211" t="s">
        <v>3753</v>
      </c>
      <c r="B680" s="15" t="str">
        <f t="shared" si="51"/>
        <v>Video Services</v>
      </c>
      <c r="C680" s="15" t="str">
        <f t="shared" si="52"/>
        <v xml:space="preserve">Services vidéo </v>
      </c>
      <c r="D680" s="15" t="str">
        <f t="shared" si="53"/>
        <v>Service</v>
      </c>
      <c r="E680" s="15">
        <f t="shared" si="54"/>
        <v>0</v>
      </c>
      <c r="F680" s="15" t="str">
        <f t="shared" si="55"/>
        <v>No</v>
      </c>
    </row>
    <row r="681" spans="1:6" x14ac:dyDescent="0.25">
      <c r="A681" s="211" t="s">
        <v>3754</v>
      </c>
      <c r="B681" s="15" t="str">
        <f t="shared" si="51"/>
        <v>LEGACY - ADC DoorBell Camera $0 Promotion</v>
      </c>
      <c r="C681" s="15" t="str">
        <f t="shared" si="52"/>
        <v>LEGACY - Promotion de 0 $ pour caméra de porte ADC</v>
      </c>
      <c r="D681" s="15" t="str">
        <f t="shared" si="53"/>
        <v>Promotion</v>
      </c>
      <c r="E681" s="15">
        <f t="shared" si="54"/>
        <v>0</v>
      </c>
      <c r="F681" s="15" t="str">
        <f t="shared" si="55"/>
        <v>No</v>
      </c>
    </row>
    <row r="682" spans="1:6" x14ac:dyDescent="0.25">
      <c r="A682" s="211" t="s">
        <v>2324</v>
      </c>
      <c r="B682" s="15" t="str">
        <f t="shared" si="51"/>
        <v>2GIG New Video Extension Cord</v>
      </c>
      <c r="C682" s="15" t="str">
        <f t="shared" si="52"/>
        <v>Nouvelle rallonge vidéo 2GIG</v>
      </c>
      <c r="D682" s="15" t="str">
        <f t="shared" si="53"/>
        <v>Camera</v>
      </c>
      <c r="E682" s="15">
        <f t="shared" si="54"/>
        <v>0</v>
      </c>
      <c r="F682" s="15" t="str">
        <f t="shared" si="55"/>
        <v>No</v>
      </c>
    </row>
    <row r="683" spans="1:6" x14ac:dyDescent="0.25">
      <c r="A683" s="211" t="s">
        <v>3751</v>
      </c>
      <c r="B683" s="15" t="str">
        <f t="shared" si="51"/>
        <v>ADC module for interlogix Concord - Cellular Radio</v>
      </c>
      <c r="C683" s="15" t="str">
        <f t="shared" si="52"/>
        <v>Module ADC pour interlogix Concord - Radio cellulaire</v>
      </c>
      <c r="D683" s="15" t="str">
        <f t="shared" si="53"/>
        <v>Panel</v>
      </c>
      <c r="E683" s="15">
        <f t="shared" si="54"/>
        <v>15</v>
      </c>
      <c r="F683" s="15" t="str">
        <f t="shared" si="55"/>
        <v>No</v>
      </c>
    </row>
    <row r="684" spans="1:6" x14ac:dyDescent="0.25">
      <c r="A684" s="211" t="s">
        <v>3752</v>
      </c>
      <c r="B684" s="15" t="str">
        <f t="shared" si="51"/>
        <v>Black metal mounting bracket for ADC-CSVR126 model</v>
      </c>
      <c r="C684" s="15" t="str">
        <f t="shared" si="52"/>
        <v>Support de montage en métal noir pour modèle ADC-CSVR126</v>
      </c>
      <c r="D684" s="15" t="str">
        <f t="shared" si="53"/>
        <v>Camera</v>
      </c>
      <c r="E684" s="15">
        <f t="shared" si="54"/>
        <v>0</v>
      </c>
      <c r="F684" s="15" t="str">
        <f t="shared" si="55"/>
        <v>No</v>
      </c>
    </row>
    <row r="685" spans="1:6" x14ac:dyDescent="0.25">
      <c r="A685" s="211" t="s">
        <v>3692</v>
      </c>
      <c r="B685" s="15" t="str">
        <f t="shared" si="51"/>
        <v>Odd Cents Adjustments</v>
      </c>
      <c r="C685" s="15" t="str">
        <f t="shared" si="52"/>
        <v>Ajustements de cents impairs</v>
      </c>
      <c r="D685" s="15" t="str">
        <f t="shared" si="53"/>
        <v>Misc</v>
      </c>
      <c r="E685" s="15">
        <f t="shared" si="54"/>
        <v>0</v>
      </c>
      <c r="F685" s="15" t="str">
        <f t="shared" si="55"/>
        <v>No</v>
      </c>
    </row>
    <row r="686" spans="1:6" x14ac:dyDescent="0.25">
      <c r="A686" s="211" t="s">
        <v>1198</v>
      </c>
      <c r="B686" s="15" t="str">
        <f t="shared" si="51"/>
        <v>Administration Fees</v>
      </c>
      <c r="C686" s="15" t="str">
        <f t="shared" si="52"/>
        <v>Frais d’administration</v>
      </c>
      <c r="D686" s="15" t="str">
        <f t="shared" si="53"/>
        <v>Misc</v>
      </c>
      <c r="E686" s="15">
        <f t="shared" si="54"/>
        <v>0</v>
      </c>
      <c r="F686" s="15" t="str">
        <f t="shared" si="55"/>
        <v>No</v>
      </c>
    </row>
    <row r="687" spans="1:6" x14ac:dyDescent="0.25">
      <c r="A687" s="211" t="s">
        <v>1796</v>
      </c>
      <c r="B687" s="15" t="str">
        <f t="shared" si="51"/>
        <v>VR Camera Shelf Bracket - AlarmForce</v>
      </c>
      <c r="C687" s="15" t="str">
        <f t="shared" si="52"/>
        <v>VR Caméra Support de tablette - AlarmForce</v>
      </c>
      <c r="D687" s="15" t="str">
        <f t="shared" si="53"/>
        <v>Camera</v>
      </c>
      <c r="E687" s="15">
        <f t="shared" si="54"/>
        <v>0</v>
      </c>
      <c r="F687" s="15" t="str">
        <f t="shared" si="55"/>
        <v>No</v>
      </c>
    </row>
    <row r="688" spans="1:6" x14ac:dyDescent="0.25">
      <c r="A688" s="211" t="s">
        <v>1798</v>
      </c>
      <c r="B688" s="15" t="str">
        <f t="shared" si="51"/>
        <v>VR Camera Wall Bracket - AlarmForce</v>
      </c>
      <c r="C688" s="15" t="str">
        <f t="shared" si="52"/>
        <v>VR caméra Support mural - AlarmForce</v>
      </c>
      <c r="D688" s="15" t="str">
        <f t="shared" si="53"/>
        <v>Camera</v>
      </c>
      <c r="E688" s="15">
        <f t="shared" si="54"/>
        <v>0</v>
      </c>
      <c r="F688" s="15" t="str">
        <f t="shared" si="55"/>
        <v>No</v>
      </c>
    </row>
    <row r="689" spans="1:6" x14ac:dyDescent="0.25">
      <c r="A689" s="211" t="s">
        <v>3756</v>
      </c>
      <c r="B689" s="15" t="str">
        <f t="shared" si="51"/>
        <v>3 months Free (AI)</v>
      </c>
      <c r="C689" s="15" t="str">
        <f t="shared" si="52"/>
        <v>3 mois gratuit (IA)</v>
      </c>
      <c r="D689" s="15" t="str">
        <f t="shared" si="53"/>
        <v>Promotion</v>
      </c>
      <c r="E689" s="15">
        <f t="shared" si="54"/>
        <v>0</v>
      </c>
      <c r="F689" s="15" t="str">
        <f t="shared" si="55"/>
        <v>No</v>
      </c>
    </row>
    <row r="690" spans="1:6" x14ac:dyDescent="0.25">
      <c r="A690" s="211" t="s">
        <v>2325</v>
      </c>
      <c r="B690" s="15" t="str">
        <f t="shared" si="51"/>
        <v>Antenna for Plus Radio</v>
      </c>
      <c r="C690" s="15" t="str">
        <f t="shared" si="52"/>
        <v>Antenne pour radio Plus</v>
      </c>
      <c r="D690" s="15" t="str">
        <f t="shared" si="53"/>
        <v>Panel</v>
      </c>
      <c r="E690" s="15">
        <f t="shared" si="54"/>
        <v>5</v>
      </c>
      <c r="F690" s="15" t="str">
        <f t="shared" si="55"/>
        <v>No</v>
      </c>
    </row>
    <row r="691" spans="1:6" x14ac:dyDescent="0.25">
      <c r="A691" s="211" t="s">
        <v>4775</v>
      </c>
      <c r="B691" s="15" t="str">
        <f t="shared" si="51"/>
        <v>AlarmPlus Services</v>
      </c>
      <c r="C691" s="15" t="str">
        <f t="shared" si="52"/>
        <v>Services AlarmPlus</v>
      </c>
      <c r="D691" s="15" t="str">
        <f t="shared" si="53"/>
        <v>Service</v>
      </c>
      <c r="E691" s="15">
        <f t="shared" si="54"/>
        <v>0</v>
      </c>
      <c r="F691" s="15" t="str">
        <f t="shared" si="55"/>
        <v>No</v>
      </c>
    </row>
    <row r="692" spans="1:6" x14ac:dyDescent="0.25">
      <c r="A692" s="211" t="s">
        <v>4777</v>
      </c>
      <c r="B692" s="15" t="str">
        <f t="shared" si="51"/>
        <v>AlarmPlus Services</v>
      </c>
      <c r="C692" s="15" t="str">
        <f t="shared" si="52"/>
        <v>Services AlarmPlus</v>
      </c>
      <c r="D692" s="15" t="str">
        <f t="shared" si="53"/>
        <v>Service</v>
      </c>
      <c r="E692" s="15">
        <f t="shared" si="54"/>
        <v>0</v>
      </c>
      <c r="F692" s="15" t="str">
        <f t="shared" si="55"/>
        <v>No</v>
      </c>
    </row>
    <row r="693" spans="1:6" x14ac:dyDescent="0.25">
      <c r="A693" s="211" t="s">
        <v>3740</v>
      </c>
      <c r="B693" s="15" t="str">
        <f t="shared" si="51"/>
        <v>AlarmPlus Services</v>
      </c>
      <c r="C693" s="15" t="str">
        <f t="shared" si="52"/>
        <v>Services AlarmPlus</v>
      </c>
      <c r="D693" s="15" t="str">
        <f t="shared" si="53"/>
        <v>Service</v>
      </c>
      <c r="E693" s="15">
        <f t="shared" si="54"/>
        <v>0</v>
      </c>
      <c r="F693" s="15" t="str">
        <f t="shared" si="55"/>
        <v>No</v>
      </c>
    </row>
    <row r="694" spans="1:6" x14ac:dyDescent="0.25">
      <c r="A694" s="211" t="s">
        <v>1210</v>
      </c>
      <c r="B694" s="15" t="str">
        <f t="shared" si="51"/>
        <v>Plus Monitoring Credits offered by CMS</v>
      </c>
      <c r="C694" s="15" t="str">
        <f t="shared" si="52"/>
        <v>Plus les crédits de surveillance offerts par CMS</v>
      </c>
      <c r="D694" s="15" t="str">
        <f t="shared" si="53"/>
        <v>Promotion</v>
      </c>
      <c r="E694" s="15">
        <f t="shared" si="54"/>
        <v>0</v>
      </c>
      <c r="F694" s="15" t="str">
        <f t="shared" si="55"/>
        <v>No</v>
      </c>
    </row>
    <row r="695" spans="1:6" x14ac:dyDescent="0.25">
      <c r="A695" s="211" t="s">
        <v>3757</v>
      </c>
      <c r="B695" s="15" t="str">
        <f t="shared" si="51"/>
        <v>Scheduled Arm/Disarm</v>
      </c>
      <c r="C695" s="15" t="str">
        <f t="shared" si="52"/>
        <v>Bras/désarmement programmés</v>
      </c>
      <c r="D695" s="15" t="str">
        <f t="shared" si="53"/>
        <v>Service</v>
      </c>
      <c r="E695" s="15">
        <f t="shared" si="54"/>
        <v>0</v>
      </c>
      <c r="F695" s="15" t="str">
        <f t="shared" si="55"/>
        <v>No</v>
      </c>
    </row>
    <row r="696" spans="1:6" x14ac:dyDescent="0.25">
      <c r="A696" s="211" t="s">
        <v>4780</v>
      </c>
      <c r="B696" s="15" t="str">
        <f t="shared" si="51"/>
        <v>Irrigation device support</v>
      </c>
      <c r="C696" s="15" t="str">
        <f t="shared" si="52"/>
        <v>Prise en charge des appareils d'irrigation</v>
      </c>
      <c r="D696" s="15" t="str">
        <f t="shared" si="53"/>
        <v>Service</v>
      </c>
      <c r="E696" s="15">
        <f t="shared" si="54"/>
        <v>0</v>
      </c>
      <c r="F696" s="15" t="str">
        <f t="shared" si="55"/>
        <v>No</v>
      </c>
    </row>
    <row r="697" spans="1:6" x14ac:dyDescent="0.25">
      <c r="A697" s="211" t="s">
        <v>4783</v>
      </c>
      <c r="B697" s="15" t="str">
        <f t="shared" si="51"/>
        <v>Lutron device support</v>
      </c>
      <c r="C697" s="15" t="str">
        <f t="shared" si="52"/>
        <v>Prise en charge des appareils Lutron</v>
      </c>
      <c r="D697" s="15" t="str">
        <f t="shared" si="53"/>
        <v>Service</v>
      </c>
      <c r="E697" s="15">
        <f t="shared" si="54"/>
        <v>0</v>
      </c>
      <c r="F697" s="15" t="str">
        <f t="shared" si="55"/>
        <v>No</v>
      </c>
    </row>
    <row r="698" spans="1:6" x14ac:dyDescent="0.25">
      <c r="A698" s="211" t="s">
        <v>4786</v>
      </c>
      <c r="B698" s="15" t="str">
        <f t="shared" si="51"/>
        <v>Sonos audio support</v>
      </c>
      <c r="C698" s="15" t="str">
        <f t="shared" si="52"/>
        <v>Prise en charge audio Sonos</v>
      </c>
      <c r="D698" s="15" t="str">
        <f t="shared" si="53"/>
        <v>Service</v>
      </c>
      <c r="E698" s="15">
        <f t="shared" si="54"/>
        <v>0</v>
      </c>
      <c r="F698" s="15" t="str">
        <f t="shared" si="55"/>
        <v>No</v>
      </c>
    </row>
    <row r="699" spans="1:6" x14ac:dyDescent="0.25">
      <c r="A699" s="211" t="s">
        <v>4789</v>
      </c>
      <c r="B699" s="15" t="str">
        <f t="shared" si="51"/>
        <v>Water shut-off device support</v>
      </c>
      <c r="C699" s="15" t="str">
        <f t="shared" si="52"/>
        <v>Prise en charge des dispositifs d'arrêt d'eau</v>
      </c>
      <c r="D699" s="15" t="str">
        <f t="shared" si="53"/>
        <v>Service</v>
      </c>
      <c r="E699" s="15">
        <f t="shared" si="54"/>
        <v>0</v>
      </c>
      <c r="F699" s="15" t="str">
        <f t="shared" si="55"/>
        <v>No</v>
      </c>
    </row>
    <row r="700" spans="1:6" x14ac:dyDescent="0.25">
      <c r="A700" s="211" t="s">
        <v>2388</v>
      </c>
      <c r="B700" s="15" t="str">
        <f t="shared" si="51"/>
        <v>AlarmVoice Services</v>
      </c>
      <c r="C700" s="15" t="str">
        <f t="shared" si="52"/>
        <v>Services AlarmVoice</v>
      </c>
      <c r="D700" s="15" t="str">
        <f t="shared" si="53"/>
        <v>Service</v>
      </c>
      <c r="E700" s="15">
        <f t="shared" si="54"/>
        <v>0</v>
      </c>
      <c r="F700" s="15" t="str">
        <f t="shared" si="55"/>
        <v>No</v>
      </c>
    </row>
    <row r="701" spans="1:6" x14ac:dyDescent="0.25">
      <c r="A701" s="211" t="s">
        <v>2389</v>
      </c>
      <c r="B701" s="15" t="str">
        <f t="shared" si="51"/>
        <v>AlarmVoice Services</v>
      </c>
      <c r="C701" s="15" t="str">
        <f t="shared" si="52"/>
        <v>Services AlarmVoice</v>
      </c>
      <c r="D701" s="15" t="str">
        <f t="shared" si="53"/>
        <v>Service</v>
      </c>
      <c r="E701" s="15">
        <f t="shared" si="54"/>
        <v>0</v>
      </c>
      <c r="F701" s="15" t="str">
        <f t="shared" si="55"/>
        <v>No</v>
      </c>
    </row>
    <row r="702" spans="1:6" x14ac:dyDescent="0.25">
      <c r="A702" s="211" t="s">
        <v>3822</v>
      </c>
      <c r="B702" s="15" t="str">
        <f t="shared" si="51"/>
        <v>AlarmVoice Services</v>
      </c>
      <c r="C702" s="15" t="str">
        <f t="shared" si="52"/>
        <v>Services AlarmVoice</v>
      </c>
      <c r="D702" s="15" t="str">
        <f t="shared" si="53"/>
        <v>Service</v>
      </c>
      <c r="E702" s="15">
        <f t="shared" si="54"/>
        <v>0</v>
      </c>
      <c r="F702" s="15" t="str">
        <f t="shared" si="55"/>
        <v>No</v>
      </c>
    </row>
    <row r="703" spans="1:6" x14ac:dyDescent="0.25">
      <c r="A703" s="211" t="s">
        <v>2391</v>
      </c>
      <c r="B703" s="15" t="str">
        <f t="shared" si="51"/>
        <v>AlarmVoice Services</v>
      </c>
      <c r="C703" s="15" t="str">
        <f t="shared" si="52"/>
        <v>Services AlarmVoice</v>
      </c>
      <c r="D703" s="15" t="str">
        <f t="shared" si="53"/>
        <v>Service</v>
      </c>
      <c r="E703" s="15">
        <f t="shared" si="54"/>
        <v>0</v>
      </c>
      <c r="F703" s="15" t="str">
        <f t="shared" si="55"/>
        <v>No</v>
      </c>
    </row>
    <row r="704" spans="1:6" x14ac:dyDescent="0.25">
      <c r="A704" s="211" t="s">
        <v>1391</v>
      </c>
      <c r="B704" s="15" t="str">
        <f t="shared" si="51"/>
        <v>AF Connect Monioring to Collection</v>
      </c>
      <c r="C704" s="15" t="str">
        <f t="shared" si="52"/>
        <v>AF Connect Monioring à collection</v>
      </c>
      <c r="D704" s="15" t="str">
        <f t="shared" si="53"/>
        <v>Promotion</v>
      </c>
      <c r="E704" s="15">
        <f t="shared" si="54"/>
        <v>0</v>
      </c>
      <c r="F704" s="15" t="str">
        <f t="shared" si="55"/>
        <v>No</v>
      </c>
    </row>
    <row r="705" spans="1:6" x14ac:dyDescent="0.25">
      <c r="A705" s="211" t="s">
        <v>3726</v>
      </c>
      <c r="B705" s="15" t="str">
        <f t="shared" si="51"/>
        <v>Aplus Fees to Collection</v>
      </c>
      <c r="C705" s="15" t="str">
        <f t="shared" si="52"/>
        <v>Frais Aplus à la perception</v>
      </c>
      <c r="D705" s="15" t="str">
        <f t="shared" si="53"/>
        <v>Promotion</v>
      </c>
      <c r="E705" s="15">
        <f t="shared" si="54"/>
        <v>0</v>
      </c>
      <c r="F705" s="15" t="str">
        <f t="shared" si="55"/>
        <v>No</v>
      </c>
    </row>
    <row r="706" spans="1:6" x14ac:dyDescent="0.25">
      <c r="A706" s="211" t="s">
        <v>3727</v>
      </c>
      <c r="B706" s="15" t="str">
        <f t="shared" ref="B706:B769" si="56">VLOOKUP($A706,masterdata,12,0)</f>
        <v>Cell Wave Monitoring to Collection</v>
      </c>
      <c r="C706" s="15" t="str">
        <f t="shared" ref="C706:C769" si="57">VLOOKUP($A706,masterdata,13,0)</f>
        <v>Surveillance des ondes cellulaires à la collecte</v>
      </c>
      <c r="D706" s="15" t="str">
        <f t="shared" ref="D706:D769" si="58">VLOOKUP($A706,masterdata,31,0)</f>
        <v>Promotion</v>
      </c>
      <c r="E706" s="15">
        <f t="shared" ref="E706:E769" si="59">VLOOKUP($A706,masterdata,7,0)</f>
        <v>0</v>
      </c>
      <c r="F706" s="15" t="str">
        <f t="shared" si="55"/>
        <v>No</v>
      </c>
    </row>
    <row r="707" spans="1:6" x14ac:dyDescent="0.25">
      <c r="A707" s="211" t="s">
        <v>3728</v>
      </c>
      <c r="B707" s="15" t="str">
        <f t="shared" si="56"/>
        <v>DPK Installation Recurring Fees to Collection</v>
      </c>
      <c r="C707" s="15" t="str">
        <f t="shared" si="57"/>
        <v>Frais récurrents d’installation DPK à la collecte</v>
      </c>
      <c r="D707" s="15" t="str">
        <f t="shared" si="58"/>
        <v>Promotion</v>
      </c>
      <c r="E707" s="15">
        <f t="shared" si="59"/>
        <v>0</v>
      </c>
      <c r="F707" s="15" t="str">
        <f t="shared" si="55"/>
        <v>No</v>
      </c>
    </row>
    <row r="708" spans="1:6" x14ac:dyDescent="0.25">
      <c r="A708" s="211" t="s">
        <v>3729</v>
      </c>
      <c r="B708" s="15" t="str">
        <f t="shared" si="56"/>
        <v>Equipment to Collection</v>
      </c>
      <c r="C708" s="15" t="str">
        <f t="shared" si="57"/>
        <v>Équipement à collection</v>
      </c>
      <c r="D708" s="15" t="str">
        <f t="shared" si="58"/>
        <v>Promotion</v>
      </c>
      <c r="E708" s="15">
        <f t="shared" si="59"/>
        <v>0</v>
      </c>
      <c r="F708" s="15" t="str">
        <f t="shared" si="55"/>
        <v>No</v>
      </c>
    </row>
    <row r="709" spans="1:6" x14ac:dyDescent="0.25">
      <c r="A709" s="211" t="s">
        <v>3730</v>
      </c>
      <c r="B709" s="15" t="str">
        <f t="shared" si="56"/>
        <v>False Alarm Fees to Collection</v>
      </c>
      <c r="C709" s="15" t="str">
        <f t="shared" si="57"/>
        <v>Frais de fausse alarme à la perception</v>
      </c>
      <c r="D709" s="15" t="str">
        <f t="shared" si="58"/>
        <v>Promotion</v>
      </c>
      <c r="E709" s="15">
        <f t="shared" si="59"/>
        <v>0</v>
      </c>
      <c r="F709" s="15" t="str">
        <f t="shared" si="55"/>
        <v>No</v>
      </c>
    </row>
    <row r="710" spans="1:6" x14ac:dyDescent="0.25">
      <c r="A710" s="211" t="s">
        <v>3731</v>
      </c>
      <c r="B710" s="15" t="str">
        <f t="shared" si="56"/>
        <v>HW Monitoring to Collection</v>
      </c>
      <c r="C710" s="15" t="str">
        <f t="shared" si="57"/>
        <v>Surveillance hw à la collecte</v>
      </c>
      <c r="D710" s="15" t="str">
        <f t="shared" si="58"/>
        <v>Promotion</v>
      </c>
      <c r="E710" s="15">
        <f t="shared" si="59"/>
        <v>0</v>
      </c>
      <c r="F710" s="15" t="str">
        <f t="shared" si="55"/>
        <v>No</v>
      </c>
    </row>
    <row r="711" spans="1:6" x14ac:dyDescent="0.25">
      <c r="A711" s="211" t="s">
        <v>3732</v>
      </c>
      <c r="B711" s="15" t="str">
        <f t="shared" si="56"/>
        <v>Monitoring to Collection</v>
      </c>
      <c r="C711" s="15" t="str">
        <f t="shared" si="57"/>
        <v>Surveillance de la collecte</v>
      </c>
      <c r="D711" s="15" t="str">
        <f t="shared" si="58"/>
        <v>Promotion</v>
      </c>
      <c r="E711" s="15">
        <f t="shared" si="59"/>
        <v>0</v>
      </c>
      <c r="F711" s="15" t="str">
        <f t="shared" si="55"/>
        <v>No</v>
      </c>
    </row>
    <row r="712" spans="1:6" x14ac:dyDescent="0.25">
      <c r="A712" s="211" t="s">
        <v>3733</v>
      </c>
      <c r="B712" s="15" t="str">
        <f t="shared" si="56"/>
        <v>Administration Fees to Collection</v>
      </c>
      <c r="C712" s="15" t="str">
        <f t="shared" si="57"/>
        <v>Frais d’administration à la perception</v>
      </c>
      <c r="D712" s="15" t="str">
        <f t="shared" si="58"/>
        <v>Promotion</v>
      </c>
      <c r="E712" s="15">
        <f t="shared" si="59"/>
        <v>0</v>
      </c>
      <c r="F712" s="15" t="str">
        <f t="shared" si="55"/>
        <v>No</v>
      </c>
    </row>
    <row r="713" spans="1:6" x14ac:dyDescent="0.25">
      <c r="A713" s="211" t="s">
        <v>3734</v>
      </c>
      <c r="B713" s="15" t="str">
        <f t="shared" si="56"/>
        <v>PRS to Collection</v>
      </c>
      <c r="C713" s="15" t="str">
        <f t="shared" si="57"/>
        <v>PRS à collection</v>
      </c>
      <c r="D713" s="15" t="str">
        <f t="shared" si="58"/>
        <v>Promotion</v>
      </c>
      <c r="E713" s="15">
        <f t="shared" si="59"/>
        <v>0</v>
      </c>
      <c r="F713" s="15" t="str">
        <f t="shared" si="55"/>
        <v>No</v>
      </c>
    </row>
    <row r="714" spans="1:6" x14ac:dyDescent="0.25">
      <c r="A714" s="211" t="s">
        <v>3735</v>
      </c>
      <c r="B714" s="15" t="str">
        <f t="shared" si="56"/>
        <v>PRS to Collection_New Rate</v>
      </c>
      <c r="C714" s="15" t="str">
        <f t="shared" si="57"/>
        <v>PRS à Collection_New taux</v>
      </c>
      <c r="D714" s="15" t="str">
        <f t="shared" si="58"/>
        <v>Promotion</v>
      </c>
      <c r="E714" s="15">
        <f t="shared" si="59"/>
        <v>0</v>
      </c>
      <c r="F714" s="15" t="str">
        <f t="shared" si="55"/>
        <v>No</v>
      </c>
    </row>
    <row r="715" spans="1:6" x14ac:dyDescent="0.25">
      <c r="A715" s="211" t="s">
        <v>3736</v>
      </c>
      <c r="B715" s="15" t="str">
        <f t="shared" si="56"/>
        <v>Service Charge to Collection</v>
      </c>
      <c r="C715" s="15" t="str">
        <f t="shared" si="57"/>
        <v>Frais de service à la collecte</v>
      </c>
      <c r="D715" s="15" t="str">
        <f t="shared" si="58"/>
        <v>Promotion</v>
      </c>
      <c r="E715" s="15">
        <f t="shared" si="59"/>
        <v>0</v>
      </c>
      <c r="F715" s="15" t="str">
        <f t="shared" si="55"/>
        <v>No</v>
      </c>
    </row>
    <row r="716" spans="1:6" x14ac:dyDescent="0.25">
      <c r="A716" s="211" t="s">
        <v>3737</v>
      </c>
      <c r="B716" s="15" t="str">
        <f t="shared" si="56"/>
        <v>US Service Charge Written Off</v>
      </c>
      <c r="C716" s="15" t="str">
        <f t="shared" si="57"/>
        <v>Frais de service américains radié</v>
      </c>
      <c r="D716" s="15" t="str">
        <f t="shared" si="58"/>
        <v>Promotion</v>
      </c>
      <c r="E716" s="15">
        <f t="shared" si="59"/>
        <v>0</v>
      </c>
      <c r="F716" s="15" t="str">
        <f t="shared" si="55"/>
        <v>No</v>
      </c>
    </row>
    <row r="717" spans="1:6" x14ac:dyDescent="0.25">
      <c r="A717" s="211" t="s">
        <v>3738</v>
      </c>
      <c r="B717" s="15" t="str">
        <f t="shared" si="56"/>
        <v>VR Service Fees to Collection</v>
      </c>
      <c r="C717" s="15" t="str">
        <f t="shared" si="57"/>
        <v>Frais de service VR à la perception</v>
      </c>
      <c r="D717" s="15" t="str">
        <f t="shared" si="58"/>
        <v>Promotion</v>
      </c>
      <c r="E717" s="15">
        <f t="shared" si="59"/>
        <v>0</v>
      </c>
      <c r="F717" s="15" t="str">
        <f t="shared" si="55"/>
        <v>No</v>
      </c>
    </row>
    <row r="718" spans="1:6" x14ac:dyDescent="0.25">
      <c r="A718" s="211" t="s">
        <v>1213</v>
      </c>
      <c r="B718" s="15" t="str">
        <f t="shared" si="56"/>
        <v>Equipment - Basic Package Missing</v>
      </c>
      <c r="C718" s="15" t="str">
        <f t="shared" si="57"/>
        <v>Équipement - Paquet de base manquant</v>
      </c>
      <c r="D718" s="15" t="str">
        <f t="shared" si="58"/>
        <v>Misc</v>
      </c>
      <c r="E718" s="15">
        <f t="shared" si="59"/>
        <v>0</v>
      </c>
      <c r="F718" s="15" t="str">
        <f t="shared" si="55"/>
        <v>No</v>
      </c>
    </row>
    <row r="719" spans="1:6" x14ac:dyDescent="0.25">
      <c r="A719" s="211" t="s">
        <v>3758</v>
      </c>
      <c r="B719" s="15" t="str">
        <f t="shared" si="56"/>
        <v>$10 OFF BRS</v>
      </c>
      <c r="C719" s="15" t="str">
        <f t="shared" si="57"/>
        <v>10 $ DE MOINS QUE BRS</v>
      </c>
      <c r="D719" s="15" t="str">
        <f t="shared" si="58"/>
        <v>Promotion</v>
      </c>
      <c r="E719" s="15">
        <f t="shared" si="59"/>
        <v>0</v>
      </c>
      <c r="F719" s="15" t="str">
        <f t="shared" si="55"/>
        <v>No</v>
      </c>
    </row>
    <row r="720" spans="1:6" x14ac:dyDescent="0.25">
      <c r="A720" s="211" t="s">
        <v>3759</v>
      </c>
      <c r="B720" s="15" t="str">
        <f t="shared" si="56"/>
        <v>Bulk Discount for Multiple Accounts</v>
      </c>
      <c r="C720" s="15" t="str">
        <f t="shared" si="57"/>
        <v>Remise en vrac pour les comptes multiples</v>
      </c>
      <c r="D720" s="15" t="str">
        <f t="shared" si="58"/>
        <v>Promotion</v>
      </c>
      <c r="E720" s="15">
        <f t="shared" si="59"/>
        <v>0</v>
      </c>
      <c r="F720" s="15" t="str">
        <f t="shared" si="55"/>
        <v>No</v>
      </c>
    </row>
    <row r="721" spans="1:6" x14ac:dyDescent="0.25">
      <c r="A721" s="211" t="s">
        <v>1816</v>
      </c>
      <c r="B721" s="15" t="str">
        <f t="shared" si="56"/>
        <v>Alarmforce Bulk Discount for Multi Accounts</v>
      </c>
      <c r="C721" s="15" t="str">
        <f t="shared" si="57"/>
        <v>Réduction en vrac Alarmforce pour les comptes multiples</v>
      </c>
      <c r="D721" s="15" t="str">
        <f t="shared" si="58"/>
        <v>Promotion</v>
      </c>
      <c r="E721" s="15">
        <f t="shared" si="59"/>
        <v>0</v>
      </c>
      <c r="F721" s="15" t="str">
        <f t="shared" si="55"/>
        <v>No</v>
      </c>
    </row>
    <row r="722" spans="1:6" x14ac:dyDescent="0.25">
      <c r="A722" s="211" t="s">
        <v>1818</v>
      </c>
      <c r="B722" s="15" t="str">
        <f t="shared" si="56"/>
        <v>Customer provided liftMaster MyQ Internet Gateway</v>
      </c>
      <c r="C722" s="15" t="str">
        <f t="shared" si="57"/>
        <v>Client fourni liftMaster MyQ Internet Gateway</v>
      </c>
      <c r="D722" s="15" t="str">
        <f t="shared" si="58"/>
        <v>Service</v>
      </c>
      <c r="E722" s="15">
        <f t="shared" si="59"/>
        <v>0</v>
      </c>
      <c r="F722" s="15" t="str">
        <f t="shared" si="55"/>
        <v>No</v>
      </c>
    </row>
    <row r="723" spans="1:6" x14ac:dyDescent="0.25">
      <c r="A723" s="211" t="s">
        <v>3760</v>
      </c>
      <c r="B723" s="15" t="str">
        <f t="shared" si="56"/>
        <v>Customer Provide ZWave Door Locks</v>
      </c>
      <c r="C723" s="15" t="str">
        <f t="shared" si="57"/>
        <v>Client fournit des serrures de porte ZWave</v>
      </c>
      <c r="D723" s="15" t="str">
        <f t="shared" si="58"/>
        <v>Service</v>
      </c>
      <c r="E723" s="15">
        <f t="shared" si="59"/>
        <v>0</v>
      </c>
      <c r="F723" s="15" t="str">
        <f t="shared" si="55"/>
        <v>No</v>
      </c>
    </row>
    <row r="724" spans="1:6" x14ac:dyDescent="0.25">
      <c r="A724" s="211" t="s">
        <v>3761</v>
      </c>
      <c r="B724" s="15" t="str">
        <f t="shared" si="56"/>
        <v>Customer Provided Garage Door Opener</v>
      </c>
      <c r="C724" s="15" t="str">
        <f t="shared" si="57"/>
        <v>Client fourni Télécommande d'ouvre-porte de garage</v>
      </c>
      <c r="D724" s="15" t="str">
        <f t="shared" si="58"/>
        <v>Service</v>
      </c>
      <c r="E724" s="15">
        <f t="shared" si="59"/>
        <v>0</v>
      </c>
      <c r="F724" s="15" t="str">
        <f t="shared" si="55"/>
        <v>No</v>
      </c>
    </row>
    <row r="725" spans="1:6" x14ac:dyDescent="0.25">
      <c r="A725" s="211" t="s">
        <v>3762</v>
      </c>
      <c r="B725" s="15" t="str">
        <f t="shared" si="56"/>
        <v>Customer Provided ZWave Equipment</v>
      </c>
      <c r="C725" s="15" t="str">
        <f t="shared" si="57"/>
        <v>Client fourni ZWave Équipement</v>
      </c>
      <c r="D725" s="15" t="str">
        <f t="shared" si="58"/>
        <v>Service</v>
      </c>
      <c r="E725" s="15">
        <f t="shared" si="59"/>
        <v>0</v>
      </c>
      <c r="F725" s="15" t="str">
        <f t="shared" si="55"/>
        <v>No</v>
      </c>
    </row>
    <row r="726" spans="1:6" x14ac:dyDescent="0.25">
      <c r="A726" s="211" t="s">
        <v>3763</v>
      </c>
      <c r="B726" s="15" t="str">
        <f t="shared" si="56"/>
        <v>Customer Provided ZWave NEST Thermostats</v>
      </c>
      <c r="C726" s="15" t="str">
        <f t="shared" si="57"/>
        <v>Client fourni thermostats ZWave NEST</v>
      </c>
      <c r="D726" s="15" t="str">
        <f t="shared" si="58"/>
        <v>Service</v>
      </c>
      <c r="E726" s="15">
        <f t="shared" si="59"/>
        <v>0</v>
      </c>
      <c r="F726" s="15" t="str">
        <f t="shared" ref="F726:F789" si="60">IF(D726="Bundle",VLOOKUP(A726,masterdata,42,0),"No")</f>
        <v>No</v>
      </c>
    </row>
    <row r="727" spans="1:6" x14ac:dyDescent="0.25">
      <c r="A727" s="211" t="s">
        <v>1828</v>
      </c>
      <c r="B727" s="15" t="str">
        <f t="shared" si="56"/>
        <v>Customer Provided ZWave Thermostats</v>
      </c>
      <c r="C727" s="15" t="str">
        <f t="shared" si="57"/>
        <v>Client fourni thermostats ZWave</v>
      </c>
      <c r="D727" s="15" t="str">
        <f t="shared" si="58"/>
        <v>Service</v>
      </c>
      <c r="E727" s="15">
        <f t="shared" si="59"/>
        <v>0</v>
      </c>
      <c r="F727" s="15" t="str">
        <f t="shared" si="60"/>
        <v>No</v>
      </c>
    </row>
    <row r="728" spans="1:6" x14ac:dyDescent="0.25">
      <c r="A728" s="211" t="s">
        <v>2326</v>
      </c>
      <c r="B728" s="15" t="str">
        <f t="shared" si="56"/>
        <v>Embedded Magnetic Contact</v>
      </c>
      <c r="C728" s="15" t="str">
        <f t="shared" si="57"/>
        <v>Contact magnétique intégré</v>
      </c>
      <c r="D728" s="15" t="str">
        <f t="shared" si="58"/>
        <v>Sensor</v>
      </c>
      <c r="E728" s="15">
        <f t="shared" si="59"/>
        <v>0</v>
      </c>
      <c r="F728" s="15" t="str">
        <f t="shared" si="60"/>
        <v>No</v>
      </c>
    </row>
    <row r="729" spans="1:6" x14ac:dyDescent="0.25">
      <c r="A729" s="211" t="s">
        <v>2327</v>
      </c>
      <c r="B729" s="15" t="str">
        <f t="shared" si="56"/>
        <v>HW Smoke Detector</v>
      </c>
      <c r="C729" s="15" t="str">
        <f t="shared" si="57"/>
        <v>Détecteur de fumée HW</v>
      </c>
      <c r="D729" s="15" t="str">
        <f t="shared" si="58"/>
        <v>Sensor</v>
      </c>
      <c r="E729" s="15">
        <f t="shared" si="59"/>
        <v>6</v>
      </c>
      <c r="F729" s="15" t="str">
        <f t="shared" si="60"/>
        <v>No</v>
      </c>
    </row>
    <row r="730" spans="1:6" x14ac:dyDescent="0.25">
      <c r="A730" s="211" t="s">
        <v>3823</v>
      </c>
      <c r="B730" s="15" t="str">
        <f t="shared" si="56"/>
        <v>Pan, Can &amp; Board</v>
      </c>
      <c r="C730" s="15" t="str">
        <f t="shared" si="57"/>
        <v>Pan, Can &amp; Conseil</v>
      </c>
      <c r="D730" s="15" t="str">
        <f t="shared" si="58"/>
        <v>Panel</v>
      </c>
      <c r="E730" s="15">
        <f t="shared" si="59"/>
        <v>10</v>
      </c>
      <c r="F730" s="15" t="str">
        <f t="shared" si="60"/>
        <v>No</v>
      </c>
    </row>
    <row r="731" spans="1:6" x14ac:dyDescent="0.25">
      <c r="A731" s="211" t="s">
        <v>2328</v>
      </c>
      <c r="B731" s="15" t="str">
        <f t="shared" si="56"/>
        <v>Hardwire Keypad</v>
      </c>
      <c r="C731" s="15" t="str">
        <f t="shared" si="57"/>
        <v>Clavier hardwire</v>
      </c>
      <c r="D731" s="15" t="str">
        <f t="shared" si="58"/>
        <v>Misc</v>
      </c>
      <c r="E731" s="15">
        <f t="shared" si="59"/>
        <v>10</v>
      </c>
      <c r="F731" s="15" t="str">
        <f t="shared" si="60"/>
        <v>No</v>
      </c>
    </row>
    <row r="732" spans="1:6" x14ac:dyDescent="0.25">
      <c r="A732" s="211" t="s">
        <v>2329</v>
      </c>
      <c r="B732" s="15" t="str">
        <f t="shared" si="56"/>
        <v>Remote Speaker</v>
      </c>
      <c r="C732" s="15" t="str">
        <f t="shared" si="57"/>
        <v>Haut-parleur distant</v>
      </c>
      <c r="D732" s="15" t="str">
        <f t="shared" si="58"/>
        <v>Misc</v>
      </c>
      <c r="E732" s="15">
        <f t="shared" si="59"/>
        <v>10</v>
      </c>
      <c r="F732" s="15" t="str">
        <f t="shared" si="60"/>
        <v>No</v>
      </c>
    </row>
    <row r="733" spans="1:6" x14ac:dyDescent="0.25">
      <c r="A733" s="211" t="s">
        <v>1835</v>
      </c>
      <c r="B733" s="15" t="str">
        <f t="shared" si="56"/>
        <v>CAA_MAGAZINE -2 Months NC Monitoring</v>
      </c>
      <c r="C733" s="15" t="str">
        <f t="shared" si="57"/>
        <v>CAA_MAGAZINE -2 Mois NC Surveillance</v>
      </c>
      <c r="D733" s="15" t="str">
        <f t="shared" si="58"/>
        <v>Promotion</v>
      </c>
      <c r="E733" s="15">
        <f t="shared" si="59"/>
        <v>0</v>
      </c>
      <c r="F733" s="15" t="str">
        <f t="shared" si="60"/>
        <v>No</v>
      </c>
    </row>
    <row r="734" spans="1:6" x14ac:dyDescent="0.25">
      <c r="A734" s="211" t="s">
        <v>3765</v>
      </c>
      <c r="B734" s="15" t="str">
        <f t="shared" si="56"/>
        <v>VideoRelay Camera w/Door Bracket Non Bundle</v>
      </c>
      <c r="C734" s="15" t="str">
        <f t="shared" si="57"/>
        <v>Caméra à relais vidéo avec support de porte non fourni - AlarmForce</v>
      </c>
      <c r="D734" s="15" t="str">
        <f t="shared" si="58"/>
        <v>Camera</v>
      </c>
      <c r="E734" s="15">
        <f t="shared" si="59"/>
        <v>30</v>
      </c>
      <c r="F734" s="15" t="str">
        <f t="shared" si="60"/>
        <v>No</v>
      </c>
    </row>
    <row r="735" spans="1:6" x14ac:dyDescent="0.25">
      <c r="A735" s="211" t="s">
        <v>3766</v>
      </c>
      <c r="B735" s="15" t="str">
        <f t="shared" si="56"/>
        <v>VR Service for Additiional Camera</v>
      </c>
      <c r="C735" s="15" t="str">
        <f t="shared" si="57"/>
        <v>VR Service pour la caméra supplémentaire - AlarmForce</v>
      </c>
      <c r="D735" s="15" t="str">
        <f t="shared" si="58"/>
        <v>Camera</v>
      </c>
      <c r="E735" s="15">
        <f t="shared" si="59"/>
        <v>0</v>
      </c>
      <c r="F735" s="15" t="str">
        <f t="shared" si="60"/>
        <v>No</v>
      </c>
    </row>
    <row r="736" spans="1:6" x14ac:dyDescent="0.25">
      <c r="A736" s="211" t="s">
        <v>3824</v>
      </c>
      <c r="B736" s="15" t="str">
        <f t="shared" si="56"/>
        <v>Billable VR Camera</v>
      </c>
      <c r="C736" s="15" t="str">
        <f t="shared" si="57"/>
        <v>Caméra VR facturable - AlarmForce</v>
      </c>
      <c r="D736" s="15" t="str">
        <f t="shared" si="58"/>
        <v>Camera</v>
      </c>
      <c r="E736" s="15">
        <f t="shared" si="59"/>
        <v>0</v>
      </c>
      <c r="F736" s="15" t="str">
        <f t="shared" si="60"/>
        <v>No</v>
      </c>
    </row>
    <row r="737" spans="1:6" x14ac:dyDescent="0.25">
      <c r="A737" s="211" t="s">
        <v>3767</v>
      </c>
      <c r="B737" s="15" t="str">
        <f t="shared" si="56"/>
        <v>VR Camera Relocation Service Fees</v>
      </c>
      <c r="C737" s="15" t="str">
        <f t="shared" si="57"/>
        <v>VR caméra Relocation Frais de service - AlarmForce</v>
      </c>
      <c r="D737" s="15" t="str">
        <f t="shared" si="58"/>
        <v>Camera</v>
      </c>
      <c r="E737" s="15">
        <f t="shared" si="59"/>
        <v>30</v>
      </c>
      <c r="F737" s="15" t="str">
        <f t="shared" si="60"/>
        <v>No</v>
      </c>
    </row>
    <row r="738" spans="1:6" x14ac:dyDescent="0.25">
      <c r="A738" s="211" t="s">
        <v>3768</v>
      </c>
      <c r="B738" s="15" t="str">
        <f t="shared" si="56"/>
        <v>CANADA POST - 2 Months NC Monitoring</v>
      </c>
      <c r="C738" s="15" t="str">
        <f t="shared" si="57"/>
        <v>POSTES CANADA - 2 mois de surveillance NC</v>
      </c>
      <c r="D738" s="15" t="str">
        <f t="shared" si="58"/>
        <v>Service</v>
      </c>
      <c r="E738" s="15">
        <f t="shared" si="59"/>
        <v>0</v>
      </c>
      <c r="F738" s="15" t="str">
        <f t="shared" si="60"/>
        <v>No</v>
      </c>
    </row>
    <row r="739" spans="1:6" x14ac:dyDescent="0.25">
      <c r="A739" s="211" t="s">
        <v>3717</v>
      </c>
      <c r="B739" s="15" t="str">
        <f t="shared" si="56"/>
        <v>Cancellation Fees for APlus</v>
      </c>
      <c r="C739" s="15" t="str">
        <f t="shared" si="57"/>
        <v>Frais d’annulation pour APlus</v>
      </c>
      <c r="D739" s="15" t="str">
        <f t="shared" si="58"/>
        <v>Service</v>
      </c>
      <c r="E739" s="15">
        <f t="shared" si="59"/>
        <v>0</v>
      </c>
      <c r="F739" s="15" t="str">
        <f t="shared" si="60"/>
        <v>No</v>
      </c>
    </row>
    <row r="740" spans="1:6" x14ac:dyDescent="0.25">
      <c r="A740" s="211" t="s">
        <v>3718</v>
      </c>
      <c r="B740" s="15" t="str">
        <f t="shared" si="56"/>
        <v>Cancellation Fees for HW Monitoring</v>
      </c>
      <c r="C740" s="15" t="str">
        <f t="shared" si="57"/>
        <v>Frais d’annulation pour la surveillance HW</v>
      </c>
      <c r="D740" s="15" t="str">
        <f t="shared" si="58"/>
        <v>Service</v>
      </c>
      <c r="E740" s="15">
        <f t="shared" si="59"/>
        <v>0</v>
      </c>
      <c r="F740" s="15" t="str">
        <f t="shared" si="60"/>
        <v>No</v>
      </c>
    </row>
    <row r="741" spans="1:6" x14ac:dyDescent="0.25">
      <c r="A741" s="211" t="s">
        <v>3719</v>
      </c>
      <c r="B741" s="15" t="str">
        <f t="shared" si="56"/>
        <v>Cancellation Fees for Monitoring</v>
      </c>
      <c r="C741" s="15" t="str">
        <f t="shared" si="57"/>
        <v>Frais d’annulation pour le suivi</v>
      </c>
      <c r="D741" s="15" t="str">
        <f t="shared" si="58"/>
        <v>Service</v>
      </c>
      <c r="E741" s="15">
        <f t="shared" si="59"/>
        <v>0</v>
      </c>
      <c r="F741" s="15" t="str">
        <f t="shared" si="60"/>
        <v>No</v>
      </c>
    </row>
    <row r="742" spans="1:6" x14ac:dyDescent="0.25">
      <c r="A742" s="211" t="s">
        <v>3720</v>
      </c>
      <c r="B742" s="15" t="str">
        <f t="shared" si="56"/>
        <v>Cancellation Fees for PRS</v>
      </c>
      <c r="C742" s="15" t="str">
        <f t="shared" si="57"/>
        <v>Frais d’annulation pour PRS</v>
      </c>
      <c r="D742" s="15" t="str">
        <f t="shared" si="58"/>
        <v>Service</v>
      </c>
      <c r="E742" s="15">
        <f t="shared" si="59"/>
        <v>0</v>
      </c>
      <c r="F742" s="15" t="str">
        <f t="shared" si="60"/>
        <v>No</v>
      </c>
    </row>
    <row r="743" spans="1:6" x14ac:dyDescent="0.25">
      <c r="A743" s="211" t="s">
        <v>3721</v>
      </c>
      <c r="B743" s="15" t="str">
        <f t="shared" si="56"/>
        <v>Cancellation Fees for Video</v>
      </c>
      <c r="C743" s="15" t="str">
        <f t="shared" si="57"/>
        <v>Frais d’annulation pour la vidéo</v>
      </c>
      <c r="D743" s="15" t="str">
        <f t="shared" si="58"/>
        <v>Service</v>
      </c>
      <c r="E743" s="15">
        <f t="shared" si="59"/>
        <v>0</v>
      </c>
      <c r="F743" s="15" t="str">
        <f t="shared" si="60"/>
        <v>No</v>
      </c>
    </row>
    <row r="744" spans="1:6" x14ac:dyDescent="0.25">
      <c r="A744" s="211" t="s">
        <v>3769</v>
      </c>
      <c r="B744" s="15" t="str">
        <f t="shared" si="56"/>
        <v>CARP16 - 1 Month NC Monitoring</v>
      </c>
      <c r="C744" s="15" t="str">
        <f t="shared" si="57"/>
        <v>CARP16 - Surveillance NC d’un mois</v>
      </c>
      <c r="D744" s="15" t="str">
        <f t="shared" si="58"/>
        <v>Service</v>
      </c>
      <c r="E744" s="15">
        <f t="shared" si="59"/>
        <v>0</v>
      </c>
      <c r="F744" s="15" t="str">
        <f t="shared" si="60"/>
        <v>No</v>
      </c>
    </row>
    <row r="745" spans="1:6" x14ac:dyDescent="0.25">
      <c r="A745" s="211" t="s">
        <v>2330</v>
      </c>
      <c r="B745" s="15" t="str">
        <f t="shared" si="56"/>
        <v>Door Contacts</v>
      </c>
      <c r="C745" s="15" t="str">
        <f t="shared" si="57"/>
        <v>Contacts porte</v>
      </c>
      <c r="D745" s="15" t="str">
        <f t="shared" si="58"/>
        <v>Sensor</v>
      </c>
      <c r="E745" s="15">
        <f t="shared" si="59"/>
        <v>6</v>
      </c>
      <c r="F745" s="15" t="str">
        <f t="shared" si="60"/>
        <v>No</v>
      </c>
    </row>
    <row r="746" spans="1:6" x14ac:dyDescent="0.25">
      <c r="A746" s="211" t="s">
        <v>2332</v>
      </c>
      <c r="B746" s="15" t="str">
        <f t="shared" si="56"/>
        <v>HW Smoke Detector</v>
      </c>
      <c r="C746" s="15" t="str">
        <f t="shared" si="57"/>
        <v>Détecteur de fumée HW</v>
      </c>
      <c r="D746" s="15" t="str">
        <f t="shared" si="58"/>
        <v>Sensor</v>
      </c>
      <c r="E746" s="15">
        <f t="shared" si="59"/>
        <v>6</v>
      </c>
      <c r="F746" s="15" t="str">
        <f t="shared" si="60"/>
        <v>No</v>
      </c>
    </row>
    <row r="747" spans="1:6" x14ac:dyDescent="0.25">
      <c r="A747" s="211" t="s">
        <v>3825</v>
      </c>
      <c r="B747" s="15" t="str">
        <f t="shared" si="56"/>
        <v>SBC AC Adaptor</v>
      </c>
      <c r="C747" s="15" t="str">
        <f t="shared" si="57"/>
        <v>Adaptateur SBC AC</v>
      </c>
      <c r="D747" s="15" t="str">
        <f t="shared" si="58"/>
        <v>Misc</v>
      </c>
      <c r="E747" s="15">
        <f t="shared" si="59"/>
        <v>0</v>
      </c>
      <c r="F747" s="15" t="str">
        <f t="shared" si="60"/>
        <v>No</v>
      </c>
    </row>
    <row r="748" spans="1:6" x14ac:dyDescent="0.25">
      <c r="A748" s="211" t="s">
        <v>2382</v>
      </c>
      <c r="B748" s="15" t="str">
        <f t="shared" si="56"/>
        <v>VideoRelay Door Chime Button</v>
      </c>
      <c r="C748" s="15" t="str">
        <f t="shared" si="57"/>
        <v>Bouton de carillon de porte videoRelay</v>
      </c>
      <c r="D748" s="15" t="str">
        <f t="shared" si="58"/>
        <v>Camera</v>
      </c>
      <c r="E748" s="15">
        <f t="shared" si="59"/>
        <v>15</v>
      </c>
      <c r="F748" s="15" t="str">
        <f t="shared" si="60"/>
        <v>No</v>
      </c>
    </row>
    <row r="749" spans="1:6" x14ac:dyDescent="0.25">
      <c r="A749" s="211" t="s">
        <v>2383</v>
      </c>
      <c r="B749" s="15" t="str">
        <f t="shared" si="56"/>
        <v>VideoRelay Door Chime Receiver</v>
      </c>
      <c r="C749" s="15" t="str">
        <f t="shared" si="57"/>
        <v>VideoRelay Door Carillon Récepteur</v>
      </c>
      <c r="D749" s="15" t="str">
        <f t="shared" si="58"/>
        <v>Camera</v>
      </c>
      <c r="E749" s="15">
        <f t="shared" si="59"/>
        <v>30</v>
      </c>
      <c r="F749" s="15" t="str">
        <f t="shared" si="60"/>
        <v>No</v>
      </c>
    </row>
    <row r="750" spans="1:6" x14ac:dyDescent="0.25">
      <c r="A750" s="211" t="s">
        <v>3826</v>
      </c>
      <c r="B750" s="15" t="str">
        <f t="shared" si="56"/>
        <v>SX Panic</v>
      </c>
      <c r="C750" s="15" t="str">
        <f t="shared" si="57"/>
        <v>Panique SX</v>
      </c>
      <c r="D750" s="15" t="str">
        <f t="shared" si="58"/>
        <v>Sensor</v>
      </c>
      <c r="E750" s="15">
        <f t="shared" si="59"/>
        <v>6</v>
      </c>
      <c r="F750" s="15" t="str">
        <f t="shared" si="60"/>
        <v>No</v>
      </c>
    </row>
    <row r="751" spans="1:6" x14ac:dyDescent="0.25">
      <c r="A751" s="211" t="s">
        <v>3722</v>
      </c>
      <c r="B751" s="15" t="str">
        <f t="shared" si="56"/>
        <v>Monitoring - Collections</v>
      </c>
      <c r="C751" s="15" t="str">
        <f t="shared" si="57"/>
        <v>Surveillance - Collections</v>
      </c>
      <c r="D751" s="15" t="str">
        <f t="shared" si="58"/>
        <v>Promotion</v>
      </c>
      <c r="E751" s="15">
        <f t="shared" si="59"/>
        <v>0</v>
      </c>
      <c r="F751" s="15" t="str">
        <f t="shared" si="60"/>
        <v>No</v>
      </c>
    </row>
    <row r="752" spans="1:6" x14ac:dyDescent="0.25">
      <c r="A752" s="211" t="s">
        <v>2333</v>
      </c>
      <c r="B752" s="15" t="str">
        <f t="shared" si="56"/>
        <v>VideoRelay CPE</v>
      </c>
      <c r="C752" s="15" t="str">
        <f t="shared" si="57"/>
        <v>VidéoRelay CPE</v>
      </c>
      <c r="D752" s="15" t="str">
        <f t="shared" si="58"/>
        <v>Router</v>
      </c>
      <c r="E752" s="15">
        <f t="shared" si="59"/>
        <v>10</v>
      </c>
      <c r="F752" s="15" t="str">
        <f t="shared" si="60"/>
        <v>No</v>
      </c>
    </row>
    <row r="753" spans="1:6" x14ac:dyDescent="0.25">
      <c r="A753" s="211" t="s">
        <v>2334</v>
      </c>
      <c r="B753" s="15" t="str">
        <f t="shared" si="56"/>
        <v>CPE, Repeater with USB Key</v>
      </c>
      <c r="C753" s="15" t="str">
        <f t="shared" si="57"/>
        <v>CPE, Répéteur avec clé USB</v>
      </c>
      <c r="D753" s="15" t="str">
        <f t="shared" si="58"/>
        <v>Router</v>
      </c>
      <c r="E753" s="15">
        <f t="shared" si="59"/>
        <v>10</v>
      </c>
      <c r="F753" s="15" t="str">
        <f t="shared" si="60"/>
        <v>No</v>
      </c>
    </row>
    <row r="754" spans="1:6" x14ac:dyDescent="0.25">
      <c r="A754" s="211" t="s">
        <v>4844</v>
      </c>
      <c r="B754" s="15" t="str">
        <f t="shared" si="56"/>
        <v>Door/Window Sensor</v>
      </c>
      <c r="C754" s="15" t="str">
        <f t="shared" si="57"/>
        <v>Détecteur de porte et fenêtre</v>
      </c>
      <c r="D754" s="15" t="str">
        <f t="shared" si="58"/>
        <v>Sensor</v>
      </c>
      <c r="E754" s="15">
        <f t="shared" si="59"/>
        <v>6</v>
      </c>
      <c r="F754" s="15" t="str">
        <f t="shared" si="60"/>
        <v>No</v>
      </c>
    </row>
    <row r="755" spans="1:6" x14ac:dyDescent="0.25">
      <c r="A755" s="211" t="s">
        <v>4845</v>
      </c>
      <c r="B755" s="15" t="str">
        <f t="shared" si="56"/>
        <v>Motion Sensor IRP-9</v>
      </c>
      <c r="C755" s="15" t="str">
        <f t="shared" si="57"/>
        <v>Détecteur de mouvement IRP-9</v>
      </c>
      <c r="D755" s="15" t="str">
        <f t="shared" si="58"/>
        <v>Sensor</v>
      </c>
      <c r="E755" s="15">
        <f t="shared" si="59"/>
        <v>6</v>
      </c>
      <c r="F755" s="15" t="str">
        <f t="shared" si="60"/>
        <v>No</v>
      </c>
    </row>
    <row r="756" spans="1:6" x14ac:dyDescent="0.25">
      <c r="A756" s="211" t="s">
        <v>4848</v>
      </c>
      <c r="B756" s="15" t="str">
        <f t="shared" si="56"/>
        <v>Private Response Fees</v>
      </c>
      <c r="C756" s="15" t="str">
        <f t="shared" si="57"/>
        <v>Frais de réponse privés</v>
      </c>
      <c r="D756" s="15" t="str">
        <f t="shared" si="58"/>
        <v>Service</v>
      </c>
      <c r="E756" s="15">
        <f t="shared" si="59"/>
        <v>0</v>
      </c>
      <c r="F756" s="15" t="str">
        <f t="shared" si="60"/>
        <v>No</v>
      </c>
    </row>
    <row r="757" spans="1:6" x14ac:dyDescent="0.25">
      <c r="A757" s="211" t="s">
        <v>3245</v>
      </c>
      <c r="B757" s="15" t="str">
        <f t="shared" si="56"/>
        <v>CR2 3V Lithium Battery</v>
      </c>
      <c r="C757" s="15" t="str">
        <f t="shared" si="57"/>
        <v xml:space="preserve">Pile au lithium CR2 3V
 </v>
      </c>
      <c r="D757" s="15" t="str">
        <f t="shared" si="58"/>
        <v>Misc</v>
      </c>
      <c r="E757" s="15">
        <f t="shared" si="59"/>
        <v>0</v>
      </c>
      <c r="F757" s="15" t="str">
        <f t="shared" si="60"/>
        <v>No</v>
      </c>
    </row>
    <row r="758" spans="1:6" x14ac:dyDescent="0.25">
      <c r="A758" s="211" t="s">
        <v>4853</v>
      </c>
      <c r="B758" s="15" t="str">
        <f t="shared" si="56"/>
        <v>AlarmVoice Services</v>
      </c>
      <c r="C758" s="15" t="str">
        <f t="shared" si="57"/>
        <v>Services AlarmVoice</v>
      </c>
      <c r="D758" s="15" t="str">
        <f t="shared" si="58"/>
        <v>Service</v>
      </c>
      <c r="E758" s="15">
        <f t="shared" si="59"/>
        <v>0</v>
      </c>
      <c r="F758" s="15" t="str">
        <f t="shared" si="60"/>
        <v>No</v>
      </c>
    </row>
    <row r="759" spans="1:6" x14ac:dyDescent="0.25">
      <c r="A759" s="211" t="s">
        <v>4854</v>
      </c>
      <c r="B759" s="15" t="str">
        <f t="shared" si="56"/>
        <v>AlarmVoice Services</v>
      </c>
      <c r="C759" s="15" t="str">
        <f t="shared" si="57"/>
        <v>Services AlarmVoice</v>
      </c>
      <c r="D759" s="15" t="str">
        <f t="shared" si="58"/>
        <v>Service</v>
      </c>
      <c r="E759" s="15">
        <f t="shared" si="59"/>
        <v>0</v>
      </c>
      <c r="F759" s="15" t="str">
        <f t="shared" si="60"/>
        <v>No</v>
      </c>
    </row>
    <row r="760" spans="1:6" x14ac:dyDescent="0.25">
      <c r="A760" s="211" t="s">
        <v>4855</v>
      </c>
      <c r="B760" s="15" t="str">
        <f t="shared" si="56"/>
        <v>AlarmPlus Services</v>
      </c>
      <c r="C760" s="15" t="str">
        <f t="shared" si="57"/>
        <v>Services AlarmVoice</v>
      </c>
      <c r="D760" s="15" t="str">
        <f t="shared" si="58"/>
        <v>Service</v>
      </c>
      <c r="E760" s="15">
        <f t="shared" si="59"/>
        <v>0</v>
      </c>
      <c r="F760" s="15" t="str">
        <f t="shared" si="60"/>
        <v>No</v>
      </c>
    </row>
    <row r="761" spans="1:6" x14ac:dyDescent="0.25">
      <c r="A761" s="211" t="s">
        <v>3830</v>
      </c>
      <c r="B761" s="15" t="str">
        <f t="shared" si="56"/>
        <v>SX Glassbreak</v>
      </c>
      <c r="C761" s="15" t="str">
        <f t="shared" si="57"/>
        <v>SX Glassbreak</v>
      </c>
      <c r="D761" s="15" t="str">
        <f t="shared" si="58"/>
        <v>Sensor</v>
      </c>
      <c r="E761" s="15">
        <f t="shared" si="59"/>
        <v>7.5</v>
      </c>
      <c r="F761" s="15" t="str">
        <f t="shared" si="60"/>
        <v>No</v>
      </c>
    </row>
    <row r="762" spans="1:6" x14ac:dyDescent="0.25">
      <c r="A762" s="211" t="s">
        <v>3831</v>
      </c>
      <c r="B762" s="15" t="str">
        <f t="shared" si="56"/>
        <v>SX Door Transmitter</v>
      </c>
      <c r="C762" s="15" t="str">
        <f t="shared" si="57"/>
        <v>Émetteur de porte SX</v>
      </c>
      <c r="D762" s="15" t="str">
        <f t="shared" si="58"/>
        <v>Sensor</v>
      </c>
      <c r="E762" s="15">
        <f t="shared" si="59"/>
        <v>7.5</v>
      </c>
      <c r="F762" s="15" t="str">
        <f t="shared" si="60"/>
        <v>No</v>
      </c>
    </row>
    <row r="763" spans="1:6" x14ac:dyDescent="0.25">
      <c r="A763" s="211" t="s">
        <v>3772</v>
      </c>
      <c r="B763" s="15" t="str">
        <f t="shared" si="56"/>
        <v>2 TB Com Stream video recorder</v>
      </c>
      <c r="C763" s="15" t="str">
        <f t="shared" si="57"/>
        <v>Enregistreur vidéo 2 Terabyte Com Stream</v>
      </c>
      <c r="D763" s="15" t="str">
        <f t="shared" si="58"/>
        <v>Camera</v>
      </c>
      <c r="E763" s="15">
        <f t="shared" si="59"/>
        <v>30</v>
      </c>
      <c r="F763" s="15" t="str">
        <f t="shared" si="60"/>
        <v>No</v>
      </c>
    </row>
    <row r="764" spans="1:6" x14ac:dyDescent="0.25">
      <c r="A764" s="211" t="s">
        <v>3773</v>
      </c>
      <c r="B764" s="15" t="str">
        <f t="shared" si="56"/>
        <v>6 TB Com Stream video recorder</v>
      </c>
      <c r="C764" s="15" t="str">
        <f t="shared" si="57"/>
        <v>Enregistreur vidéo 6 Terabyte Com Stream</v>
      </c>
      <c r="D764" s="15" t="str">
        <f t="shared" si="58"/>
        <v>Camera</v>
      </c>
      <c r="E764" s="15">
        <f t="shared" si="59"/>
        <v>30</v>
      </c>
      <c r="F764" s="15" t="str">
        <f t="shared" si="60"/>
        <v>No</v>
      </c>
    </row>
    <row r="765" spans="1:6" x14ac:dyDescent="0.25">
      <c r="A765" s="211" t="s">
        <v>3771</v>
      </c>
      <c r="B765" s="15" t="str">
        <f t="shared" si="56"/>
        <v>12 TB Com Stream video recorder</v>
      </c>
      <c r="C765" s="15" t="str">
        <f t="shared" si="57"/>
        <v>Enregistreur vidéo 12 Terabyte Com Stream</v>
      </c>
      <c r="D765" s="15" t="str">
        <f t="shared" si="58"/>
        <v>Camera</v>
      </c>
      <c r="E765" s="15">
        <f t="shared" si="59"/>
        <v>30</v>
      </c>
      <c r="F765" s="15" t="str">
        <f t="shared" si="60"/>
        <v>No</v>
      </c>
    </row>
    <row r="766" spans="1:6" x14ac:dyDescent="0.25">
      <c r="A766" s="211" t="s">
        <v>3832</v>
      </c>
      <c r="B766" s="15" t="str">
        <f t="shared" si="56"/>
        <v>Bag of Contacts (10), each for Customer</v>
      </c>
      <c r="C766" s="15" t="str">
        <f t="shared" si="57"/>
        <v>Sac de contacts (10), chacun pour le client</v>
      </c>
      <c r="D766" s="15" t="str">
        <f t="shared" si="58"/>
        <v>Sensor</v>
      </c>
      <c r="E766" s="15">
        <f t="shared" si="59"/>
        <v>6</v>
      </c>
      <c r="F766" s="15" t="str">
        <f t="shared" si="60"/>
        <v>No</v>
      </c>
    </row>
    <row r="767" spans="1:6" x14ac:dyDescent="0.25">
      <c r="A767" s="211" t="s">
        <v>2335</v>
      </c>
      <c r="B767" s="15" t="str">
        <f t="shared" si="56"/>
        <v>Telco Extension Cable</v>
      </c>
      <c r="C767" s="15" t="str">
        <f t="shared" si="57"/>
        <v>Câble d’extension Telco</v>
      </c>
      <c r="D767" s="15" t="str">
        <f t="shared" si="58"/>
        <v>Misc</v>
      </c>
      <c r="E767" s="15">
        <f t="shared" si="59"/>
        <v>6</v>
      </c>
      <c r="F767" s="15" t="str">
        <f t="shared" si="60"/>
        <v>No</v>
      </c>
    </row>
    <row r="768" spans="1:6" x14ac:dyDescent="0.25">
      <c r="A768" s="211" t="s">
        <v>3833</v>
      </c>
      <c r="B768" s="15" t="str">
        <f t="shared" si="56"/>
        <v>Motion Detector (Bravo 2)</v>
      </c>
      <c r="C768" s="15" t="str">
        <f t="shared" si="57"/>
        <v>Détecteur de mouvement (Bravo 2)</v>
      </c>
      <c r="D768" s="15" t="str">
        <f t="shared" si="58"/>
        <v>Sensor</v>
      </c>
      <c r="E768" s="15">
        <f t="shared" si="59"/>
        <v>6</v>
      </c>
      <c r="F768" s="15" t="str">
        <f t="shared" si="60"/>
        <v>No</v>
      </c>
    </row>
    <row r="769" spans="1:6" x14ac:dyDescent="0.25">
      <c r="A769" s="211" t="s">
        <v>2336</v>
      </c>
      <c r="B769" s="15" t="str">
        <f t="shared" si="56"/>
        <v>Remote Power Siren</v>
      </c>
      <c r="C769" s="15" t="str">
        <f t="shared" si="57"/>
        <v>Sirène d’alimentation à distance</v>
      </c>
      <c r="D769" s="15" t="str">
        <f t="shared" si="58"/>
        <v>Misc</v>
      </c>
      <c r="E769" s="15">
        <f t="shared" si="59"/>
        <v>10</v>
      </c>
      <c r="F769" s="15" t="str">
        <f t="shared" si="60"/>
        <v>No</v>
      </c>
    </row>
    <row r="770" spans="1:6" x14ac:dyDescent="0.25">
      <c r="A770" s="211" t="s">
        <v>3834</v>
      </c>
      <c r="B770" s="15" t="str">
        <f t="shared" ref="B770:B833" si="61">VLOOKUP($A770,masterdata,12,0)</f>
        <v>DigiPlus Equipment Only</v>
      </c>
      <c r="C770" s="15" t="str">
        <f t="shared" ref="C770:C833" si="62">VLOOKUP($A770,masterdata,13,0)</f>
        <v>Équipement DigiPlus uniquement</v>
      </c>
      <c r="D770" s="15" t="str">
        <f t="shared" ref="D770:D833" si="63">VLOOKUP($A770,masterdata,31,0)</f>
        <v>Service</v>
      </c>
      <c r="E770" s="15">
        <f t="shared" ref="E770:E833" si="64">VLOOKUP($A770,masterdata,7,0)</f>
        <v>0</v>
      </c>
      <c r="F770" s="15" t="str">
        <f t="shared" si="60"/>
        <v>No</v>
      </c>
    </row>
    <row r="771" spans="1:6" x14ac:dyDescent="0.25">
      <c r="A771" s="211" t="s">
        <v>3835</v>
      </c>
      <c r="B771" s="15" t="str">
        <f t="shared" si="61"/>
        <v>DPK Upgrade Equipment Discount</v>
      </c>
      <c r="C771" s="15" t="str">
        <f t="shared" si="62"/>
        <v>Rabais sur l’équipement de mise à niveau DPK</v>
      </c>
      <c r="D771" s="15" t="str">
        <f t="shared" si="63"/>
        <v>Promotion</v>
      </c>
      <c r="E771" s="15">
        <f t="shared" si="64"/>
        <v>0</v>
      </c>
      <c r="F771" s="15" t="str">
        <f t="shared" si="60"/>
        <v>No</v>
      </c>
    </row>
    <row r="772" spans="1:6" x14ac:dyDescent="0.25">
      <c r="A772" s="211" t="s">
        <v>3836</v>
      </c>
      <c r="B772" s="15" t="str">
        <f t="shared" si="61"/>
        <v>Service Charge Discounted by Service</v>
      </c>
      <c r="C772" s="15" t="str">
        <f t="shared" si="62"/>
        <v>Frais de service réduits par service</v>
      </c>
      <c r="D772" s="15" t="str">
        <f t="shared" si="63"/>
        <v>Promotion</v>
      </c>
      <c r="E772" s="15">
        <f t="shared" si="64"/>
        <v>0</v>
      </c>
      <c r="F772" s="15" t="str">
        <f t="shared" si="60"/>
        <v>No</v>
      </c>
    </row>
    <row r="773" spans="1:6" x14ac:dyDescent="0.25">
      <c r="A773" s="211" t="s">
        <v>4871</v>
      </c>
      <c r="B773" s="15" t="str">
        <f t="shared" si="61"/>
        <v>DigiPlus_Penklor Properties</v>
      </c>
      <c r="C773" s="15" t="str">
        <f t="shared" si="62"/>
        <v>DigiPlus Service Penklor Properties</v>
      </c>
      <c r="D773" s="15" t="str">
        <f t="shared" si="63"/>
        <v>Service</v>
      </c>
      <c r="E773" s="15">
        <f t="shared" si="64"/>
        <v>0</v>
      </c>
      <c r="F773" s="15" t="str">
        <f t="shared" si="60"/>
        <v>No</v>
      </c>
    </row>
    <row r="774" spans="1:6" x14ac:dyDescent="0.25">
      <c r="A774" s="211" t="s">
        <v>4874</v>
      </c>
      <c r="B774" s="15" t="str">
        <f t="shared" si="61"/>
        <v>DigiPlus Equipment Fees</v>
      </c>
      <c r="C774" s="15" t="str">
        <f t="shared" si="62"/>
        <v>Frais d’équipement DigiPlus</v>
      </c>
      <c r="D774" s="15" t="str">
        <f t="shared" si="63"/>
        <v>Service</v>
      </c>
      <c r="E774" s="15">
        <f t="shared" si="64"/>
        <v>0</v>
      </c>
      <c r="F774" s="15" t="str">
        <f t="shared" si="60"/>
        <v>No</v>
      </c>
    </row>
    <row r="775" spans="1:6" x14ac:dyDescent="0.25">
      <c r="A775" s="211" t="s">
        <v>3693</v>
      </c>
      <c r="B775" s="15" t="str">
        <f t="shared" si="61"/>
        <v>DigiPlus Recurring Equip Fees Adjustment</v>
      </c>
      <c r="C775" s="15" t="str">
        <f t="shared" si="62"/>
        <v>Ajustement récurrent des frais d’équipement DigiPlus</v>
      </c>
      <c r="D775" s="15" t="str">
        <f t="shared" si="63"/>
        <v>Promotion</v>
      </c>
      <c r="E775" s="15">
        <f t="shared" si="64"/>
        <v>0</v>
      </c>
      <c r="F775" s="15" t="str">
        <f t="shared" si="60"/>
        <v>No</v>
      </c>
    </row>
    <row r="776" spans="1:6" x14ac:dyDescent="0.25">
      <c r="A776" s="211" t="s">
        <v>3694</v>
      </c>
      <c r="B776" s="15" t="str">
        <f t="shared" si="61"/>
        <v>DigPlus Recurring Equip Fees Credit offered</v>
      </c>
      <c r="C776" s="15" t="str">
        <f t="shared" si="62"/>
        <v>DigPlus Recurring Equip Fees Crédit offert</v>
      </c>
      <c r="D776" s="15" t="str">
        <f t="shared" si="63"/>
        <v>Promotion</v>
      </c>
      <c r="E776" s="15">
        <f t="shared" si="64"/>
        <v>0</v>
      </c>
      <c r="F776" s="15" t="str">
        <f t="shared" si="60"/>
        <v>No</v>
      </c>
    </row>
    <row r="777" spans="1:6" x14ac:dyDescent="0.25">
      <c r="A777" s="211" t="s">
        <v>3774</v>
      </c>
      <c r="B777" s="15" t="str">
        <f t="shared" si="61"/>
        <v>DigiPlus Service w/Only Cycle Fee</v>
      </c>
      <c r="C777" s="15" t="str">
        <f t="shared" si="62"/>
        <v>DigiPlus Service w/Only Cycle Fee</v>
      </c>
      <c r="D777" s="15" t="str">
        <f t="shared" si="63"/>
        <v>Service</v>
      </c>
      <c r="E777" s="15">
        <f t="shared" si="64"/>
        <v>0</v>
      </c>
      <c r="F777" s="15" t="str">
        <f t="shared" si="60"/>
        <v>No</v>
      </c>
    </row>
    <row r="778" spans="1:6" x14ac:dyDescent="0.25">
      <c r="A778" s="211" t="s">
        <v>3837</v>
      </c>
      <c r="B778" s="15" t="str">
        <f t="shared" si="61"/>
        <v>Existing DigiPlus Service Over Wireless</v>
      </c>
      <c r="C778" s="15" t="str">
        <f t="shared" si="62"/>
        <v>Service DigiPlus existant sur sans fil</v>
      </c>
      <c r="D778" s="15" t="str">
        <f t="shared" si="63"/>
        <v>Service</v>
      </c>
      <c r="E778" s="15">
        <f t="shared" si="64"/>
        <v>10</v>
      </c>
      <c r="F778" s="15" t="str">
        <f t="shared" si="60"/>
        <v>No</v>
      </c>
    </row>
    <row r="779" spans="1:6" x14ac:dyDescent="0.25">
      <c r="A779" s="211" t="s">
        <v>3838</v>
      </c>
      <c r="B779" s="15" t="str">
        <f t="shared" si="61"/>
        <v>DigiPlus Upgrade, Equipment Only</v>
      </c>
      <c r="C779" s="15" t="str">
        <f t="shared" si="62"/>
        <v>Mise à niveau DigiPlus, équipement seulement</v>
      </c>
      <c r="D779" s="15" t="str">
        <f t="shared" si="63"/>
        <v>Misc</v>
      </c>
      <c r="E779" s="15">
        <f t="shared" si="64"/>
        <v>10</v>
      </c>
      <c r="F779" s="15" t="str">
        <f t="shared" si="60"/>
        <v>No</v>
      </c>
    </row>
    <row r="780" spans="1:6" x14ac:dyDescent="0.25">
      <c r="A780" s="211" t="s">
        <v>2339</v>
      </c>
      <c r="B780" s="15" t="str">
        <f t="shared" si="61"/>
        <v>Door Bracket</v>
      </c>
      <c r="C780" s="15" t="str">
        <f t="shared" si="62"/>
        <v>Support de porte</v>
      </c>
      <c r="D780" s="15" t="str">
        <f t="shared" si="63"/>
        <v>Misc</v>
      </c>
      <c r="E780" s="15">
        <f t="shared" si="64"/>
        <v>0</v>
      </c>
      <c r="F780" s="15" t="str">
        <f t="shared" si="60"/>
        <v>No</v>
      </c>
    </row>
    <row r="781" spans="1:6" x14ac:dyDescent="0.25">
      <c r="A781" s="211" t="s">
        <v>2393</v>
      </c>
      <c r="B781" s="15" t="str">
        <f t="shared" si="61"/>
        <v>DSC Touch Screen LCD Keypad</v>
      </c>
      <c r="C781" s="15" t="str">
        <f t="shared" si="62"/>
        <v>Clavier LCD à écran tactile DSC</v>
      </c>
      <c r="D781" s="15" t="str">
        <f t="shared" si="63"/>
        <v>Service</v>
      </c>
      <c r="E781" s="15">
        <f t="shared" si="64"/>
        <v>10</v>
      </c>
      <c r="F781" s="15" t="str">
        <f t="shared" si="60"/>
        <v>No</v>
      </c>
    </row>
    <row r="782" spans="1:6" x14ac:dyDescent="0.25">
      <c r="A782" s="211" t="s">
        <v>3690</v>
      </c>
      <c r="B782" s="15" t="str">
        <f t="shared" si="61"/>
        <v>32 z wireless receiver</v>
      </c>
      <c r="C782" s="15" t="str">
        <f t="shared" si="62"/>
        <v>Récepteur sans fil de 32 z</v>
      </c>
      <c r="D782" s="15" t="str">
        <f t="shared" si="63"/>
        <v>Misc</v>
      </c>
      <c r="E782" s="15">
        <f t="shared" si="64"/>
        <v>10</v>
      </c>
      <c r="F782" s="15" t="str">
        <f t="shared" si="60"/>
        <v>No</v>
      </c>
    </row>
    <row r="783" spans="1:6" x14ac:dyDescent="0.25">
      <c r="A783" s="211" t="s">
        <v>2340</v>
      </c>
      <c r="B783" s="15" t="str">
        <f t="shared" si="61"/>
        <v>DSL FILTER</v>
      </c>
      <c r="C783" s="15" t="str">
        <f t="shared" si="62"/>
        <v>FILTRE DSL</v>
      </c>
      <c r="D783" s="15" t="str">
        <f t="shared" si="63"/>
        <v>Misc</v>
      </c>
      <c r="E783" s="15">
        <f t="shared" si="64"/>
        <v>5</v>
      </c>
      <c r="F783" s="15" t="str">
        <f t="shared" si="60"/>
        <v>No</v>
      </c>
    </row>
    <row r="784" spans="1:6" x14ac:dyDescent="0.25">
      <c r="A784" s="211" t="s">
        <v>2342</v>
      </c>
      <c r="B784" s="15" t="str">
        <f t="shared" si="61"/>
        <v>AlarmCare Pendant 2 Services</v>
      </c>
      <c r="C784" s="15" t="str">
        <f t="shared" si="62"/>
        <v>AlarmCare Pendentif 2 Services</v>
      </c>
      <c r="D784" s="15" t="str">
        <f t="shared" si="63"/>
        <v>Service</v>
      </c>
      <c r="E784" s="15">
        <f t="shared" si="64"/>
        <v>0</v>
      </c>
      <c r="F784" s="15" t="str">
        <f t="shared" si="60"/>
        <v>No</v>
      </c>
    </row>
    <row r="785" spans="1:6" x14ac:dyDescent="0.25">
      <c r="A785" s="211" t="s">
        <v>3776</v>
      </c>
      <c r="B785" s="15" t="str">
        <f t="shared" si="61"/>
        <v>Entriprise Security Console</v>
      </c>
      <c r="C785" s="15" t="str">
        <f t="shared" si="62"/>
        <v>Console de sécurité Entriprise</v>
      </c>
      <c r="D785" s="15" t="str">
        <f t="shared" si="63"/>
        <v>Misc</v>
      </c>
      <c r="E785" s="15">
        <f t="shared" si="64"/>
        <v>0</v>
      </c>
      <c r="F785" s="15" t="str">
        <f t="shared" si="60"/>
        <v>No</v>
      </c>
    </row>
    <row r="786" spans="1:6" x14ac:dyDescent="0.25">
      <c r="A786" s="211" t="s">
        <v>3741</v>
      </c>
      <c r="B786" s="15" t="str">
        <f t="shared" si="61"/>
        <v>Equipment Service Charge</v>
      </c>
      <c r="C786" s="15" t="str">
        <f t="shared" si="62"/>
        <v>Frais de service d’équipement</v>
      </c>
      <c r="D786" s="15" t="str">
        <f t="shared" si="63"/>
        <v>Misc</v>
      </c>
      <c r="E786" s="15">
        <f t="shared" si="64"/>
        <v>0</v>
      </c>
      <c r="F786" s="15" t="str">
        <f t="shared" si="60"/>
        <v>No</v>
      </c>
    </row>
    <row r="787" spans="1:6" x14ac:dyDescent="0.25">
      <c r="A787" s="211" t="s">
        <v>2385</v>
      </c>
      <c r="B787" s="15" t="str">
        <f t="shared" si="61"/>
        <v>AlarmVoice Services</v>
      </c>
      <c r="C787" s="15" t="str">
        <f t="shared" si="62"/>
        <v>Services AlarmVoice</v>
      </c>
      <c r="D787" s="15" t="str">
        <f t="shared" si="63"/>
        <v>Service</v>
      </c>
      <c r="E787" s="15">
        <f t="shared" si="64"/>
        <v>0</v>
      </c>
      <c r="F787" s="15" t="str">
        <f t="shared" si="60"/>
        <v>No</v>
      </c>
    </row>
    <row r="788" spans="1:6" x14ac:dyDescent="0.25">
      <c r="A788" s="211" t="s">
        <v>2386</v>
      </c>
      <c r="B788" s="15" t="str">
        <f t="shared" si="61"/>
        <v>AlarmVoice Services</v>
      </c>
      <c r="C788" s="15" t="str">
        <f t="shared" si="62"/>
        <v>Services AlarmVoice</v>
      </c>
      <c r="D788" s="15" t="str">
        <f t="shared" si="63"/>
        <v>Service</v>
      </c>
      <c r="E788" s="15">
        <f t="shared" si="64"/>
        <v>0</v>
      </c>
      <c r="F788" s="15" t="str">
        <f t="shared" si="60"/>
        <v>No</v>
      </c>
    </row>
    <row r="789" spans="1:6" x14ac:dyDescent="0.25">
      <c r="A789" s="211" t="s">
        <v>2345</v>
      </c>
      <c r="B789" s="15" t="str">
        <f t="shared" si="61"/>
        <v>EVS Control Unit</v>
      </c>
      <c r="C789" s="15" t="str">
        <f t="shared" si="62"/>
        <v>Unité de contrôle EVS</v>
      </c>
      <c r="D789" s="15" t="str">
        <f t="shared" si="63"/>
        <v>Panel</v>
      </c>
      <c r="E789" s="15">
        <f t="shared" si="64"/>
        <v>30</v>
      </c>
      <c r="F789" s="15" t="str">
        <f t="shared" si="60"/>
        <v>No</v>
      </c>
    </row>
    <row r="790" spans="1:6" x14ac:dyDescent="0.25">
      <c r="A790" s="211" t="b">
        <v>0</v>
      </c>
      <c r="B790" s="15" t="str">
        <f t="shared" si="61"/>
        <v>False Alarm Fee</v>
      </c>
      <c r="C790" s="15">
        <f t="shared" si="62"/>
        <v>0</v>
      </c>
      <c r="D790" s="15" t="str">
        <f t="shared" si="63"/>
        <v>Service</v>
      </c>
      <c r="E790" s="15">
        <f t="shared" si="64"/>
        <v>0</v>
      </c>
      <c r="F790" s="15" t="str">
        <f t="shared" ref="F790:F834" si="65">IF(D790="Bundle",VLOOKUP(A790,masterdata,42,0),"No")</f>
        <v>No</v>
      </c>
    </row>
    <row r="791" spans="1:6" x14ac:dyDescent="0.25">
      <c r="A791" s="211" t="s">
        <v>3778</v>
      </c>
      <c r="B791" s="15" t="str">
        <f t="shared" si="61"/>
        <v>AlarmCare Services</v>
      </c>
      <c r="C791" s="15" t="str">
        <f t="shared" si="62"/>
        <v>Services AlarmCare</v>
      </c>
      <c r="D791" s="15" t="str">
        <f t="shared" si="63"/>
        <v>Service</v>
      </c>
      <c r="E791" s="15">
        <f t="shared" si="64"/>
        <v>0</v>
      </c>
      <c r="F791" s="15" t="str">
        <f t="shared" si="65"/>
        <v>No</v>
      </c>
    </row>
    <row r="792" spans="1:6" x14ac:dyDescent="0.25">
      <c r="A792" s="211" t="s">
        <v>3779</v>
      </c>
      <c r="B792" s="15" t="str">
        <f t="shared" si="61"/>
        <v>Garage Door Installation Fee</v>
      </c>
      <c r="C792" s="15" t="str">
        <f t="shared" si="62"/>
        <v>Frais d’installation de porte de garage</v>
      </c>
      <c r="D792" s="15" t="str">
        <f t="shared" si="63"/>
        <v>Service</v>
      </c>
      <c r="E792" s="15">
        <f t="shared" si="64"/>
        <v>0</v>
      </c>
      <c r="F792" s="15" t="str">
        <f t="shared" si="65"/>
        <v>No</v>
      </c>
    </row>
    <row r="793" spans="1:6" x14ac:dyDescent="0.25">
      <c r="A793" s="211" t="s">
        <v>3700</v>
      </c>
      <c r="B793" s="15" t="str">
        <f t="shared" si="61"/>
        <v>GOODLIFE - 3 Months NC Monitoring</v>
      </c>
      <c r="C793" s="15" t="str">
        <f t="shared" si="62"/>
        <v>GOODLIFE - Surveillance NC de 3 mois</v>
      </c>
      <c r="D793" s="15" t="str">
        <f t="shared" si="63"/>
        <v>Promotion</v>
      </c>
      <c r="E793" s="15">
        <f t="shared" si="64"/>
        <v>0</v>
      </c>
      <c r="F793" s="15" t="str">
        <f t="shared" si="65"/>
        <v>No</v>
      </c>
    </row>
    <row r="794" spans="1:6" x14ac:dyDescent="0.25">
      <c r="A794" s="211" t="s">
        <v>1253</v>
      </c>
      <c r="B794" s="15" t="str">
        <f t="shared" si="61"/>
        <v>GST Adjustments</v>
      </c>
      <c r="C794" s="15" t="str">
        <f t="shared" si="62"/>
        <v>Ajustements de la TPS</v>
      </c>
      <c r="D794" s="15" t="str">
        <f t="shared" si="63"/>
        <v>Service</v>
      </c>
      <c r="E794" s="15">
        <f t="shared" si="64"/>
        <v>0</v>
      </c>
      <c r="F794" s="15" t="str">
        <f t="shared" si="65"/>
        <v>No</v>
      </c>
    </row>
    <row r="795" spans="1:6" x14ac:dyDescent="0.25">
      <c r="A795" s="211" t="s">
        <v>3840</v>
      </c>
      <c r="B795" s="15" t="str">
        <f t="shared" si="61"/>
        <v>Guard Stand Down Service</v>
      </c>
      <c r="C795" s="15" t="str">
        <f t="shared" si="62"/>
        <v>Garde Stand Down Service</v>
      </c>
      <c r="D795" s="15" t="str">
        <f t="shared" si="63"/>
        <v>Service</v>
      </c>
      <c r="E795" s="15">
        <f t="shared" si="64"/>
        <v>0</v>
      </c>
      <c r="F795" s="15" t="str">
        <f t="shared" si="65"/>
        <v>No</v>
      </c>
    </row>
    <row r="796" spans="1:6" x14ac:dyDescent="0.25">
      <c r="A796" s="211" t="s">
        <v>1256</v>
      </c>
      <c r="B796" s="15" t="str">
        <f t="shared" si="61"/>
        <v>BC HST Adjustments</v>
      </c>
      <c r="C796" s="15" t="str">
        <f t="shared" si="62"/>
        <v>Ajustements de la TVH de la Colombie-Britannique</v>
      </c>
      <c r="D796" s="15" t="str">
        <f t="shared" si="63"/>
        <v>Service</v>
      </c>
      <c r="E796" s="15">
        <f t="shared" si="64"/>
        <v>0</v>
      </c>
      <c r="F796" s="15" t="str">
        <f t="shared" si="65"/>
        <v>No</v>
      </c>
    </row>
    <row r="797" spans="1:6" x14ac:dyDescent="0.25">
      <c r="A797" s="211" t="s">
        <v>1259</v>
      </c>
      <c r="B797" s="15" t="str">
        <f t="shared" si="61"/>
        <v>ON HST Adjustments</v>
      </c>
      <c r="C797" s="15" t="str">
        <f t="shared" si="62"/>
        <v>Ajustements de la TVH</v>
      </c>
      <c r="D797" s="15" t="str">
        <f t="shared" si="63"/>
        <v>Service</v>
      </c>
      <c r="E797" s="15">
        <f t="shared" si="64"/>
        <v>0</v>
      </c>
      <c r="F797" s="15" t="str">
        <f t="shared" si="65"/>
        <v>No</v>
      </c>
    </row>
    <row r="798" spans="1:6" x14ac:dyDescent="0.25">
      <c r="A798" s="211" t="s">
        <v>3841</v>
      </c>
      <c r="B798" s="15" t="str">
        <f t="shared" si="61"/>
        <v>Hardwire System AC Power Pack</v>
      </c>
      <c r="C798" s="15" t="str">
        <f t="shared" si="62"/>
        <v>Bloc d'alimentation CA du système câblé</v>
      </c>
      <c r="D798" s="15" t="str">
        <f t="shared" si="63"/>
        <v>Misc</v>
      </c>
      <c r="E798" s="15">
        <f t="shared" si="64"/>
        <v>10</v>
      </c>
      <c r="F798" s="15" t="str">
        <f t="shared" si="65"/>
        <v>No</v>
      </c>
    </row>
    <row r="799" spans="1:6" x14ac:dyDescent="0.25">
      <c r="A799" s="211" t="s">
        <v>2347</v>
      </c>
      <c r="B799" s="15" t="str">
        <f t="shared" si="61"/>
        <v>Hardwired System Key Fob</v>
      </c>
      <c r="C799" s="15" t="str">
        <f t="shared" si="62"/>
        <v>Fob clé système câblé</v>
      </c>
      <c r="D799" s="15" t="str">
        <f t="shared" si="63"/>
        <v>Sensor</v>
      </c>
      <c r="E799" s="15">
        <f t="shared" si="64"/>
        <v>7.5</v>
      </c>
      <c r="F799" s="15" t="str">
        <f t="shared" si="65"/>
        <v>No</v>
      </c>
    </row>
    <row r="800" spans="1:6" x14ac:dyDescent="0.25">
      <c r="A800" s="211" t="s">
        <v>2348</v>
      </c>
      <c r="B800" s="15" t="str">
        <f t="shared" si="61"/>
        <v>Hardwired System Filter</v>
      </c>
      <c r="C800" s="15" t="str">
        <f t="shared" si="62"/>
        <v>Filtre système câblé</v>
      </c>
      <c r="D800" s="15" t="str">
        <f t="shared" si="63"/>
        <v>Misc</v>
      </c>
      <c r="E800" s="15">
        <f t="shared" si="64"/>
        <v>5</v>
      </c>
      <c r="F800" s="15" t="str">
        <f t="shared" si="65"/>
        <v>No</v>
      </c>
    </row>
    <row r="801" spans="1:6" x14ac:dyDescent="0.25">
      <c r="A801" s="211" t="s">
        <v>2349</v>
      </c>
      <c r="B801" s="15" t="str">
        <f t="shared" si="61"/>
        <v>Hardwired System Glassbreak</v>
      </c>
      <c r="C801" s="15" t="str">
        <f t="shared" si="62"/>
        <v>Brise-verre système câblé</v>
      </c>
      <c r="D801" s="15" t="str">
        <f t="shared" si="63"/>
        <v>Sensor</v>
      </c>
      <c r="E801" s="15">
        <f t="shared" si="64"/>
        <v>6</v>
      </c>
      <c r="F801" s="15" t="str">
        <f t="shared" si="65"/>
        <v>No</v>
      </c>
    </row>
    <row r="802" spans="1:6" x14ac:dyDescent="0.25">
      <c r="A802" s="211" t="s">
        <v>2350</v>
      </c>
      <c r="B802" s="15" t="str">
        <f t="shared" si="61"/>
        <v>Hardwired System Keypad</v>
      </c>
      <c r="C802" s="15" t="str">
        <f t="shared" si="62"/>
        <v>Clavier système câblé</v>
      </c>
      <c r="D802" s="15" t="str">
        <f t="shared" si="63"/>
        <v>Sensor</v>
      </c>
      <c r="E802" s="15">
        <f t="shared" si="64"/>
        <v>10</v>
      </c>
      <c r="F802" s="15" t="str">
        <f t="shared" si="65"/>
        <v>No</v>
      </c>
    </row>
    <row r="803" spans="1:6" x14ac:dyDescent="0.25">
      <c r="A803" s="211" t="s">
        <v>2395</v>
      </c>
      <c r="B803" s="15" t="str">
        <f t="shared" si="61"/>
        <v>Hardwired System Motion PIR</v>
      </c>
      <c r="C803" s="15" t="str">
        <f t="shared" si="62"/>
        <v>Pir de mouvement de système câblé</v>
      </c>
      <c r="D803" s="15" t="str">
        <f t="shared" si="63"/>
        <v>Sensor</v>
      </c>
      <c r="E803" s="15">
        <f t="shared" si="64"/>
        <v>6</v>
      </c>
      <c r="F803" s="15" t="str">
        <f t="shared" si="65"/>
        <v>No</v>
      </c>
    </row>
    <row r="804" spans="1:6" x14ac:dyDescent="0.25">
      <c r="A804" s="211" t="s">
        <v>2351</v>
      </c>
      <c r="B804" s="15" t="str">
        <f t="shared" si="61"/>
        <v>Hardwired System System Panel</v>
      </c>
      <c r="C804" s="15" t="str">
        <f t="shared" si="62"/>
        <v>Panneau système câblé</v>
      </c>
      <c r="D804" s="15" t="str">
        <f t="shared" si="63"/>
        <v>Panel</v>
      </c>
      <c r="E804" s="15">
        <f t="shared" si="64"/>
        <v>0</v>
      </c>
      <c r="F804" s="15" t="str">
        <f t="shared" si="65"/>
        <v>No</v>
      </c>
    </row>
    <row r="805" spans="1:6" x14ac:dyDescent="0.25">
      <c r="A805" s="211" t="s">
        <v>2352</v>
      </c>
      <c r="B805" s="15" t="str">
        <f t="shared" si="61"/>
        <v>Hardwired System Smoke</v>
      </c>
      <c r="C805" s="15" t="str">
        <f t="shared" si="62"/>
        <v>Fumée câblé de système</v>
      </c>
      <c r="D805" s="15" t="str">
        <f t="shared" si="63"/>
        <v>Sensor</v>
      </c>
      <c r="E805" s="15">
        <f t="shared" si="64"/>
        <v>6</v>
      </c>
      <c r="F805" s="15" t="str">
        <f t="shared" si="65"/>
        <v>No</v>
      </c>
    </row>
    <row r="806" spans="1:6" x14ac:dyDescent="0.25">
      <c r="A806" s="211" t="s">
        <v>3781</v>
      </c>
      <c r="B806" s="15" t="str">
        <f t="shared" si="61"/>
        <v>Hardwired System System Service Charge</v>
      </c>
      <c r="C806" s="15" t="str">
        <f t="shared" si="62"/>
        <v>Charge de service système câblé</v>
      </c>
      <c r="D806" s="15" t="str">
        <f t="shared" si="63"/>
        <v>Service</v>
      </c>
      <c r="E806" s="15">
        <f t="shared" si="64"/>
        <v>0</v>
      </c>
      <c r="F806" s="15" t="str">
        <f t="shared" si="65"/>
        <v>No</v>
      </c>
    </row>
    <row r="807" spans="1:6" ht="15.75" customHeight="1" x14ac:dyDescent="0.25">
      <c r="A807" s="211" t="s">
        <v>2353</v>
      </c>
      <c r="B807" s="15" t="str">
        <f t="shared" si="61"/>
        <v>Hardwired System System Siezure Jack</v>
      </c>
      <c r="C807" s="15" t="str">
        <f t="shared" si="62"/>
        <v>Système câblé Siezure Jack</v>
      </c>
      <c r="D807" s="15" t="str">
        <f t="shared" si="63"/>
        <v>Misc</v>
      </c>
      <c r="E807" s="15">
        <f t="shared" si="64"/>
        <v>5</v>
      </c>
      <c r="F807" s="15" t="str">
        <f t="shared" si="65"/>
        <v>No</v>
      </c>
    </row>
    <row r="808" spans="1:6" x14ac:dyDescent="0.25">
      <c r="A808" s="211" t="s">
        <v>2354</v>
      </c>
      <c r="B808" s="15" t="str">
        <f t="shared" si="61"/>
        <v>Hardwired System Wireless Receiver</v>
      </c>
      <c r="C808" s="15" t="str">
        <f t="shared" si="62"/>
        <v>Récepteur sans fil de système câblé</v>
      </c>
      <c r="D808" s="15" t="str">
        <f t="shared" si="63"/>
        <v>Misc</v>
      </c>
      <c r="E808" s="15">
        <f t="shared" si="64"/>
        <v>10</v>
      </c>
      <c r="F808" s="15" t="str">
        <f t="shared" si="65"/>
        <v>No</v>
      </c>
    </row>
    <row r="809" spans="1:6" x14ac:dyDescent="0.25">
      <c r="A809" s="211" t="s">
        <v>3782</v>
      </c>
      <c r="B809" s="15" t="str">
        <f t="shared" si="61"/>
        <v>Lorne Wolf E-mailer - 2 Months NC Monitoring</v>
      </c>
      <c r="C809" s="15" t="str">
        <f t="shared" si="62"/>
        <v>Lorne Wolf E-mailer - Surveillance NC 2 Mois</v>
      </c>
      <c r="D809" s="15" t="str">
        <f t="shared" si="63"/>
        <v>Promotion</v>
      </c>
      <c r="E809" s="15">
        <f t="shared" si="64"/>
        <v>0</v>
      </c>
      <c r="F809" s="15" t="str">
        <f t="shared" si="65"/>
        <v>No</v>
      </c>
    </row>
    <row r="810" spans="1:6" x14ac:dyDescent="0.25">
      <c r="A810" s="211" t="s">
        <v>3783</v>
      </c>
      <c r="B810" s="15" t="str">
        <f t="shared" si="61"/>
        <v>Miscellaneous Equipments</v>
      </c>
      <c r="C810" s="15" t="str">
        <f t="shared" si="62"/>
        <v>Équipements divers</v>
      </c>
      <c r="D810" s="15" t="str">
        <f t="shared" si="63"/>
        <v>Misc</v>
      </c>
      <c r="E810" s="15">
        <f t="shared" si="64"/>
        <v>0</v>
      </c>
      <c r="F810" s="15" t="str">
        <f t="shared" si="65"/>
        <v>No</v>
      </c>
    </row>
    <row r="811" spans="1:6" x14ac:dyDescent="0.25">
      <c r="A811" s="211" t="s">
        <v>3701</v>
      </c>
      <c r="B811" s="15" t="str">
        <f t="shared" si="61"/>
        <v>Alarm Service Fees</v>
      </c>
      <c r="C811" s="15" t="str">
        <f t="shared" si="62"/>
        <v>Frais de service d’alarme</v>
      </c>
      <c r="D811" s="15" t="str">
        <f t="shared" si="63"/>
        <v>Service</v>
      </c>
      <c r="E811" s="15">
        <f t="shared" si="64"/>
        <v>0</v>
      </c>
      <c r="F811" s="15" t="str">
        <f t="shared" si="65"/>
        <v>No</v>
      </c>
    </row>
    <row r="812" spans="1:6" x14ac:dyDescent="0.25">
      <c r="A812" s="211" t="s">
        <v>3702</v>
      </c>
      <c r="B812" s="15" t="str">
        <f t="shared" si="61"/>
        <v>AlarmPlus Service Fees</v>
      </c>
      <c r="C812" s="15" t="str">
        <f t="shared" si="62"/>
        <v>Frais de service AlarmPlus</v>
      </c>
      <c r="D812" s="15" t="str">
        <f t="shared" si="63"/>
        <v>Service</v>
      </c>
      <c r="E812" s="15">
        <f t="shared" si="64"/>
        <v>0</v>
      </c>
      <c r="F812" s="15" t="str">
        <f t="shared" si="65"/>
        <v>No</v>
      </c>
    </row>
    <row r="813" spans="1:6" x14ac:dyDescent="0.25">
      <c r="A813" s="211" t="s">
        <v>3703</v>
      </c>
      <c r="B813" s="15" t="str">
        <f t="shared" si="61"/>
        <v>Monitoring Credits offered</v>
      </c>
      <c r="C813" s="15" t="str">
        <f t="shared" si="62"/>
        <v>Crédits de suivi offerts</v>
      </c>
      <c r="D813" s="15" t="str">
        <f t="shared" si="63"/>
        <v>Promotion</v>
      </c>
      <c r="E813" s="15">
        <f t="shared" si="64"/>
        <v>0</v>
      </c>
      <c r="F813" s="15" t="str">
        <f t="shared" si="65"/>
        <v>No</v>
      </c>
    </row>
    <row r="814" spans="1:6" x14ac:dyDescent="0.25">
      <c r="A814" s="211" t="s">
        <v>3785</v>
      </c>
      <c r="B814" s="15" t="str">
        <f t="shared" si="61"/>
        <v>Move offer for Security Customer with Internet</v>
      </c>
      <c r="C814" s="15" t="str">
        <f t="shared" si="62"/>
        <v>Offre de déménagement pour le client de sécurité avec Internet</v>
      </c>
      <c r="D814" s="15" t="str">
        <f t="shared" si="63"/>
        <v>Promotion</v>
      </c>
      <c r="E814" s="15">
        <f t="shared" si="64"/>
        <v>0</v>
      </c>
      <c r="F814" s="15" t="str">
        <f t="shared" si="65"/>
        <v>No</v>
      </c>
    </row>
    <row r="815" spans="1:6" x14ac:dyDescent="0.25">
      <c r="A815" s="211" t="s">
        <v>3723</v>
      </c>
      <c r="B815" s="15" t="str">
        <f t="shared" si="61"/>
        <v>Administration Fee</v>
      </c>
      <c r="C815" s="15" t="str">
        <f t="shared" si="62"/>
        <v>Frais d’administration</v>
      </c>
      <c r="D815" s="15" t="str">
        <f t="shared" si="63"/>
        <v>Service</v>
      </c>
      <c r="E815" s="15">
        <f t="shared" si="64"/>
        <v>0</v>
      </c>
      <c r="F815" s="15" t="str">
        <f t="shared" si="65"/>
        <v>No</v>
      </c>
    </row>
    <row r="816" spans="1:6" x14ac:dyDescent="0.25">
      <c r="A816" s="211" t="s">
        <v>1289</v>
      </c>
      <c r="B816" s="15" t="str">
        <f t="shared" si="61"/>
        <v>Old Invoice Converted from ALARMS</v>
      </c>
      <c r="C816" s="15" t="str">
        <f t="shared" si="62"/>
        <v>Ancienne facture convertie à partir d’ALARMES</v>
      </c>
      <c r="D816" s="15" t="str">
        <f t="shared" si="63"/>
        <v>Service</v>
      </c>
      <c r="E816" s="15">
        <f t="shared" si="64"/>
        <v>0</v>
      </c>
      <c r="F816" s="15" t="str">
        <f t="shared" si="65"/>
        <v>No</v>
      </c>
    </row>
    <row r="817" spans="1:6" x14ac:dyDescent="0.25">
      <c r="A817" s="211" t="s">
        <v>3705</v>
      </c>
      <c r="B817" s="15" t="str">
        <f t="shared" si="61"/>
        <v>Open/Close Service</v>
      </c>
      <c r="C817" s="15" t="str">
        <f t="shared" si="62"/>
        <v>Service ouvert/fermé</v>
      </c>
      <c r="D817" s="15" t="str">
        <f t="shared" si="63"/>
        <v>Service</v>
      </c>
      <c r="E817" s="15">
        <f t="shared" si="64"/>
        <v>0</v>
      </c>
      <c r="F817" s="15" t="str">
        <f t="shared" si="65"/>
        <v>No</v>
      </c>
    </row>
    <row r="818" spans="1:6" x14ac:dyDescent="0.25">
      <c r="A818" s="211" t="s">
        <v>3742</v>
      </c>
      <c r="B818" s="15" t="str">
        <f t="shared" si="61"/>
        <v>Wireless System Control Panel</v>
      </c>
      <c r="C818" s="15" t="str">
        <f t="shared" si="62"/>
        <v>Panneau de configuration du système sans fil</v>
      </c>
      <c r="D818" s="15" t="str">
        <f t="shared" si="63"/>
        <v>Panel</v>
      </c>
      <c r="E818" s="15">
        <f t="shared" si="64"/>
        <v>10</v>
      </c>
      <c r="F818" s="15" t="str">
        <f t="shared" si="65"/>
        <v>No</v>
      </c>
    </row>
    <row r="819" spans="1:6" x14ac:dyDescent="0.25">
      <c r="A819" s="211" t="s">
        <v>3842</v>
      </c>
      <c r="B819" s="15" t="str">
        <f t="shared" si="61"/>
        <v>Patrol Dispatch</v>
      </c>
      <c r="C819" s="15" t="str">
        <f t="shared" si="62"/>
        <v>Répartition des patrouilles</v>
      </c>
      <c r="D819" s="15" t="str">
        <f t="shared" si="63"/>
        <v>Service</v>
      </c>
      <c r="E819" s="15">
        <f t="shared" si="64"/>
        <v>0</v>
      </c>
      <c r="F819" s="15" t="str">
        <f t="shared" si="65"/>
        <v>No</v>
      </c>
    </row>
    <row r="820" spans="1:6" x14ac:dyDescent="0.25">
      <c r="A820" s="211" t="s">
        <v>3706</v>
      </c>
      <c r="B820" s="15" t="str">
        <f t="shared" si="61"/>
        <v>Missing Peripherals</v>
      </c>
      <c r="C820" s="15" t="str">
        <f t="shared" si="62"/>
        <v>Périphériques manquants</v>
      </c>
      <c r="D820" s="15" t="str">
        <f t="shared" si="63"/>
        <v>Misc</v>
      </c>
      <c r="E820" s="15">
        <f t="shared" si="64"/>
        <v>10</v>
      </c>
      <c r="F820" s="15" t="str">
        <f t="shared" si="65"/>
        <v>No</v>
      </c>
    </row>
    <row r="821" spans="1:6" x14ac:dyDescent="0.25">
      <c r="A821" s="211" t="s">
        <v>1977</v>
      </c>
      <c r="B821" s="15" t="str">
        <f t="shared" si="61"/>
        <v>AlarmCare Discount for Condo Units</v>
      </c>
      <c r="C821" s="15" t="str">
        <f t="shared" si="62"/>
        <v>Rabais AlarmCare pour les unités de condos</v>
      </c>
      <c r="D821" s="15" t="str">
        <f t="shared" si="63"/>
        <v>Promotion</v>
      </c>
      <c r="E821" s="15">
        <f t="shared" si="64"/>
        <v>0</v>
      </c>
      <c r="F821" s="15" t="str">
        <f t="shared" si="65"/>
        <v>No</v>
      </c>
    </row>
    <row r="822" spans="1:6" x14ac:dyDescent="0.25">
      <c r="A822" s="211" t="s">
        <v>3786</v>
      </c>
      <c r="B822" s="15" t="str">
        <f t="shared" si="61"/>
        <v>PERS Administration Fees</v>
      </c>
      <c r="C822" s="15" t="str">
        <f t="shared" si="62"/>
        <v>Frais d’administration pers</v>
      </c>
      <c r="D822" s="15" t="str">
        <f t="shared" si="63"/>
        <v>Service</v>
      </c>
      <c r="E822" s="15">
        <f t="shared" si="64"/>
        <v>0</v>
      </c>
      <c r="F822" s="15" t="str">
        <f t="shared" si="65"/>
        <v>No</v>
      </c>
    </row>
    <row r="823" spans="1:6" x14ac:dyDescent="0.25">
      <c r="A823" s="211" t="s">
        <v>3743</v>
      </c>
      <c r="B823" s="15" t="str">
        <f t="shared" si="61"/>
        <v>PERS Monthly Fees</v>
      </c>
      <c r="C823" s="15" t="str">
        <f t="shared" si="62"/>
        <v>Frais mensuels PERS</v>
      </c>
      <c r="D823" s="15" t="str">
        <f t="shared" si="63"/>
        <v>Service</v>
      </c>
      <c r="E823" s="15">
        <f t="shared" si="64"/>
        <v>0</v>
      </c>
      <c r="F823" s="15" t="str">
        <f t="shared" si="65"/>
        <v>No</v>
      </c>
    </row>
    <row r="824" spans="1:6" x14ac:dyDescent="0.25">
      <c r="A824" s="211" t="s">
        <v>3844</v>
      </c>
      <c r="B824" s="15" t="str">
        <f t="shared" si="61"/>
        <v>PRS Free for 12 months</v>
      </c>
      <c r="C824" s="15" t="str">
        <f t="shared" si="62"/>
        <v>PRS gratuit pendant 12 mois</v>
      </c>
      <c r="D824" s="15" t="str">
        <f t="shared" si="63"/>
        <v>Promotion</v>
      </c>
      <c r="E824" s="15">
        <f t="shared" si="64"/>
        <v>0</v>
      </c>
      <c r="F824" s="15" t="str">
        <f t="shared" si="65"/>
        <v>No</v>
      </c>
    </row>
    <row r="825" spans="1:6" x14ac:dyDescent="0.25">
      <c r="A825" s="211" t="s">
        <v>3845</v>
      </c>
      <c r="B825" s="15" t="str">
        <f t="shared" si="61"/>
        <v>PRS Free for 6  months</v>
      </c>
      <c r="C825" s="15" t="str">
        <f t="shared" si="62"/>
        <v>PRS gratuit pendant 6 mois</v>
      </c>
      <c r="D825" s="15" t="str">
        <f t="shared" si="63"/>
        <v>Promotion</v>
      </c>
      <c r="E825" s="15">
        <f t="shared" si="64"/>
        <v>0</v>
      </c>
      <c r="F825" s="15" t="str">
        <f t="shared" si="65"/>
        <v>No</v>
      </c>
    </row>
    <row r="826" spans="1:6" x14ac:dyDescent="0.25">
      <c r="A826" s="211" t="s">
        <v>1627</v>
      </c>
      <c r="B826" s="15" t="str">
        <f t="shared" si="61"/>
        <v>PNCL  Interest on refund</v>
      </c>
      <c r="C826" s="15" t="str">
        <f t="shared" si="62"/>
        <v>Intérêts PNCL sur le remboursement</v>
      </c>
      <c r="D826" s="15" t="str">
        <f t="shared" si="63"/>
        <v>Service</v>
      </c>
      <c r="E826" s="15">
        <f t="shared" si="64"/>
        <v>10</v>
      </c>
      <c r="F826" s="15" t="str">
        <f t="shared" si="65"/>
        <v>No</v>
      </c>
    </row>
    <row r="827" spans="1:6" x14ac:dyDescent="0.25">
      <c r="A827" s="211" t="s">
        <v>1630</v>
      </c>
      <c r="B827" s="15" t="str">
        <f t="shared" si="61"/>
        <v>PNCL Refund Provision</v>
      </c>
      <c r="C827" s="15" t="str">
        <f t="shared" si="62"/>
        <v>Provision de remboursement PNCL</v>
      </c>
      <c r="D827" s="15" t="str">
        <f t="shared" si="63"/>
        <v>Service</v>
      </c>
      <c r="E827" s="15">
        <f t="shared" si="64"/>
        <v>10</v>
      </c>
      <c r="F827" s="15" t="str">
        <f t="shared" si="65"/>
        <v>No</v>
      </c>
    </row>
    <row r="828" spans="1:6" x14ac:dyDescent="0.25">
      <c r="A828" s="211" t="s">
        <v>3724</v>
      </c>
      <c r="B828" s="15" t="str">
        <f t="shared" si="61"/>
        <v>Police Registration Fee</v>
      </c>
      <c r="C828" s="15" t="str">
        <f t="shared" si="62"/>
        <v>Frais d’enregistrement de la police</v>
      </c>
      <c r="D828" s="15" t="str">
        <f t="shared" si="63"/>
        <v>Service</v>
      </c>
      <c r="E828" s="15">
        <f t="shared" si="64"/>
        <v>0</v>
      </c>
      <c r="F828" s="15" t="str">
        <f t="shared" si="65"/>
        <v>No</v>
      </c>
    </row>
    <row r="829" spans="1:6" x14ac:dyDescent="0.25">
      <c r="A829" s="211" t="s">
        <v>1301</v>
      </c>
      <c r="B829" s="15" t="str">
        <f t="shared" si="61"/>
        <v>Private Response Fee</v>
      </c>
      <c r="C829" s="15" t="str">
        <f t="shared" si="62"/>
        <v>Frais de réponse privés</v>
      </c>
      <c r="D829" s="15" t="str">
        <f t="shared" si="63"/>
        <v>Service</v>
      </c>
      <c r="E829" s="15">
        <f t="shared" si="64"/>
        <v>0</v>
      </c>
      <c r="F829" s="15" t="str">
        <f t="shared" si="65"/>
        <v>No</v>
      </c>
    </row>
    <row r="830" spans="1:6" x14ac:dyDescent="0.25">
      <c r="A830" s="211" t="s">
        <v>3707</v>
      </c>
      <c r="B830" s="15" t="str">
        <f t="shared" si="61"/>
        <v>Private Response Fee</v>
      </c>
      <c r="C830" s="15" t="str">
        <f t="shared" si="62"/>
        <v>Frais de réponse privés</v>
      </c>
      <c r="D830" s="15" t="str">
        <f t="shared" si="63"/>
        <v>Promotion</v>
      </c>
      <c r="E830" s="15">
        <f t="shared" si="64"/>
        <v>0</v>
      </c>
      <c r="F830" s="15" t="str">
        <f t="shared" si="65"/>
        <v>No</v>
      </c>
    </row>
    <row r="831" spans="1:6" x14ac:dyDescent="0.25">
      <c r="A831" s="211" t="s">
        <v>3849</v>
      </c>
      <c r="B831" s="15" t="str">
        <f t="shared" si="61"/>
        <v>Private Response Fee Credit</v>
      </c>
      <c r="C831" s="15" t="str">
        <f t="shared" si="62"/>
        <v>Crédit de frais de réponse privée</v>
      </c>
      <c r="D831" s="15" t="str">
        <f t="shared" si="63"/>
        <v>Promotion</v>
      </c>
      <c r="E831" s="15">
        <f t="shared" si="64"/>
        <v>0</v>
      </c>
      <c r="F831" s="15" t="str">
        <f t="shared" si="65"/>
        <v>No</v>
      </c>
    </row>
    <row r="832" spans="1:6" x14ac:dyDescent="0.25">
      <c r="A832" s="211" t="s">
        <v>3708</v>
      </c>
      <c r="B832" s="15" t="str">
        <f t="shared" si="61"/>
        <v>PRS Adjustment</v>
      </c>
      <c r="C832" s="15" t="str">
        <f t="shared" si="62"/>
        <v>Ajustement prs</v>
      </c>
      <c r="D832" s="15" t="str">
        <f t="shared" si="63"/>
        <v>Service</v>
      </c>
      <c r="E832" s="15">
        <f t="shared" si="64"/>
        <v>0</v>
      </c>
      <c r="F832" s="15" t="str">
        <f t="shared" si="65"/>
        <v>No</v>
      </c>
    </row>
    <row r="833" spans="1:6" x14ac:dyDescent="0.25">
      <c r="A833" s="211" t="s">
        <v>3709</v>
      </c>
      <c r="B833" s="15" t="str">
        <f t="shared" si="61"/>
        <v>BC PST</v>
      </c>
      <c r="C833" s="15" t="str">
        <f t="shared" si="62"/>
        <v>TVH de la Colombie-Britannique</v>
      </c>
      <c r="D833" s="15" t="str">
        <f t="shared" si="63"/>
        <v>Service</v>
      </c>
      <c r="E833" s="15">
        <f t="shared" si="64"/>
        <v>0</v>
      </c>
      <c r="F833" s="15" t="str">
        <f t="shared" si="65"/>
        <v>No</v>
      </c>
    </row>
    <row r="834" spans="1:6" x14ac:dyDescent="0.25">
      <c r="A834" s="211" t="s">
        <v>3710</v>
      </c>
      <c r="B834" s="15" t="str">
        <f t="shared" ref="B834" si="66">VLOOKUP($A834,masterdata,12,0)</f>
        <v>BC PST</v>
      </c>
      <c r="C834" s="15" t="str">
        <f t="shared" ref="C834" si="67">VLOOKUP($A834,masterdata,13,0)</f>
        <v>TVH de la Colombie-Britannique</v>
      </c>
      <c r="D834" s="15" t="str">
        <f t="shared" ref="D834" si="68">VLOOKUP($A834,masterdata,31,0)</f>
        <v>Service</v>
      </c>
      <c r="E834" s="15">
        <f t="shared" ref="E834" si="69">VLOOKUP($A834,masterdata,7,0)</f>
        <v>0</v>
      </c>
      <c r="F834" s="15" t="str">
        <f t="shared" si="65"/>
        <v>No</v>
      </c>
    </row>
    <row r="835" spans="1:6" x14ac:dyDescent="0.25">
      <c r="A835" s="211" t="s">
        <v>1313</v>
      </c>
      <c r="B835" s="15" t="s">
        <v>4147</v>
      </c>
      <c r="D835" s="15" t="s">
        <v>1056</v>
      </c>
      <c r="E835" s="15">
        <v>60</v>
      </c>
      <c r="F835" s="15" t="s">
        <v>109</v>
      </c>
    </row>
    <row r="836" spans="1:6" x14ac:dyDescent="0.25">
      <c r="A836" s="211" t="s">
        <v>3711</v>
      </c>
      <c r="B836" s="15" t="s">
        <v>4149</v>
      </c>
      <c r="D836" s="15" t="s">
        <v>1056</v>
      </c>
      <c r="E836" s="15">
        <v>60</v>
      </c>
      <c r="F836" s="15" t="s">
        <v>109</v>
      </c>
    </row>
    <row r="837" spans="1:6" x14ac:dyDescent="0.25">
      <c r="A837" s="211" t="s">
        <v>3712</v>
      </c>
      <c r="B837" s="15" t="s">
        <v>4151</v>
      </c>
      <c r="D837" s="15" t="s">
        <v>1056</v>
      </c>
      <c r="E837" s="15">
        <v>60</v>
      </c>
      <c r="F837" s="15" t="s">
        <v>109</v>
      </c>
    </row>
    <row r="838" spans="1:6" x14ac:dyDescent="0.25">
      <c r="A838" s="211" t="s">
        <v>3713</v>
      </c>
      <c r="B838" s="15" t="s">
        <v>4153</v>
      </c>
      <c r="D838" s="15" t="s">
        <v>1056</v>
      </c>
      <c r="E838" s="15">
        <v>60</v>
      </c>
      <c r="F838" s="15" t="s">
        <v>112</v>
      </c>
    </row>
    <row r="839" spans="1:6" x14ac:dyDescent="0.25">
      <c r="A839" s="211" t="s">
        <v>3850</v>
      </c>
      <c r="B839" s="15" t="s">
        <v>4155</v>
      </c>
      <c r="D839" s="15" t="s">
        <v>1056</v>
      </c>
      <c r="E839" s="15">
        <v>60</v>
      </c>
      <c r="F839" s="15" t="s">
        <v>112</v>
      </c>
    </row>
    <row r="840" spans="1:6" x14ac:dyDescent="0.25">
      <c r="A840" s="211" t="s">
        <v>3739</v>
      </c>
      <c r="B840" s="15" t="s">
        <v>4157</v>
      </c>
      <c r="D840" s="15" t="s">
        <v>1056</v>
      </c>
      <c r="E840" s="15">
        <v>60</v>
      </c>
      <c r="F840" s="15" t="s">
        <v>112</v>
      </c>
    </row>
    <row r="841" spans="1:6" x14ac:dyDescent="0.25">
      <c r="A841" s="211" t="s">
        <v>1323</v>
      </c>
      <c r="B841" s="15" t="s">
        <v>4159</v>
      </c>
      <c r="D841" s="15" t="s">
        <v>1056</v>
      </c>
      <c r="E841" s="15">
        <v>60</v>
      </c>
      <c r="F841" s="15" t="s">
        <v>112</v>
      </c>
    </row>
    <row r="842" spans="1:6" x14ac:dyDescent="0.25">
      <c r="A842" s="211" t="s">
        <v>3793</v>
      </c>
      <c r="B842" s="15" t="s">
        <v>4161</v>
      </c>
      <c r="D842" s="15" t="s">
        <v>1056</v>
      </c>
      <c r="E842" s="15">
        <v>60</v>
      </c>
      <c r="F842" s="15" t="s">
        <v>109</v>
      </c>
    </row>
    <row r="843" spans="1:6" x14ac:dyDescent="0.25">
      <c r="A843" s="211" t="s">
        <v>3725</v>
      </c>
      <c r="B843" s="15" t="s">
        <v>4163</v>
      </c>
      <c r="D843" s="15" t="s">
        <v>1056</v>
      </c>
      <c r="E843" s="15">
        <v>60</v>
      </c>
      <c r="F843" s="15" t="s">
        <v>109</v>
      </c>
    </row>
    <row r="844" spans="1:6" x14ac:dyDescent="0.25">
      <c r="A844" s="211" t="s">
        <v>1595</v>
      </c>
      <c r="B844" s="15" t="s">
        <v>4165</v>
      </c>
      <c r="D844" s="15" t="s">
        <v>1056</v>
      </c>
      <c r="E844" s="15">
        <v>60</v>
      </c>
      <c r="F844" s="15" t="s">
        <v>111</v>
      </c>
    </row>
    <row r="845" spans="1:6" x14ac:dyDescent="0.25">
      <c r="A845" s="211" t="s">
        <v>3794</v>
      </c>
      <c r="B845" s="15" t="s">
        <v>4167</v>
      </c>
      <c r="D845" s="15" t="s">
        <v>1056</v>
      </c>
      <c r="E845" s="15">
        <v>60</v>
      </c>
      <c r="F845" s="15" t="s">
        <v>112</v>
      </c>
    </row>
    <row r="846" spans="1:6" x14ac:dyDescent="0.25">
      <c r="A846" s="211" t="s">
        <v>2364</v>
      </c>
      <c r="B846" s="15" t="s">
        <v>4169</v>
      </c>
      <c r="D846" s="15" t="s">
        <v>1056</v>
      </c>
      <c r="E846" s="15">
        <v>60</v>
      </c>
      <c r="F846" s="15" t="s">
        <v>112</v>
      </c>
    </row>
    <row r="847" spans="1:6" x14ac:dyDescent="0.25">
      <c r="A847" s="211" t="s">
        <v>3795</v>
      </c>
      <c r="B847" s="15" t="s">
        <v>4171</v>
      </c>
      <c r="D847" s="15" t="s">
        <v>1056</v>
      </c>
      <c r="E847" s="15">
        <v>60</v>
      </c>
      <c r="F847" s="15" t="s">
        <v>108</v>
      </c>
    </row>
    <row r="848" spans="1:6" x14ac:dyDescent="0.25">
      <c r="A848" s="211" t="s">
        <v>3796</v>
      </c>
      <c r="B848" s="15" t="s">
        <v>4173</v>
      </c>
      <c r="D848" s="15" t="s">
        <v>1056</v>
      </c>
      <c r="E848" s="15">
        <v>60</v>
      </c>
      <c r="F848" s="15" t="s">
        <v>108</v>
      </c>
    </row>
    <row r="849" spans="1:6" x14ac:dyDescent="0.25">
      <c r="A849" s="211" t="s">
        <v>3797</v>
      </c>
      <c r="B849" s="15" t="s">
        <v>4174</v>
      </c>
      <c r="D849" s="15" t="s">
        <v>1056</v>
      </c>
      <c r="E849" s="15">
        <v>60</v>
      </c>
      <c r="F849" s="15" t="s">
        <v>112</v>
      </c>
    </row>
    <row r="850" spans="1:6" x14ac:dyDescent="0.25">
      <c r="A850" s="211" t="s">
        <v>3798</v>
      </c>
      <c r="B850" s="15" t="s">
        <v>4175</v>
      </c>
      <c r="D850" s="15" t="s">
        <v>1056</v>
      </c>
      <c r="E850" s="15">
        <v>60</v>
      </c>
      <c r="F850" s="15" t="s">
        <v>109</v>
      </c>
    </row>
    <row r="851" spans="1:6" x14ac:dyDescent="0.25">
      <c r="A851" s="211" t="s">
        <v>3799</v>
      </c>
      <c r="B851" s="15" t="s">
        <v>4176</v>
      </c>
      <c r="D851" s="15" t="s">
        <v>1056</v>
      </c>
      <c r="E851" s="15">
        <v>60</v>
      </c>
      <c r="F851" s="15" t="s">
        <v>111</v>
      </c>
    </row>
    <row r="852" spans="1:6" x14ac:dyDescent="0.25">
      <c r="A852" s="211" t="s">
        <v>3853</v>
      </c>
      <c r="B852" s="15" t="s">
        <v>4178</v>
      </c>
      <c r="D852" s="15" t="s">
        <v>1056</v>
      </c>
      <c r="E852" s="15">
        <v>60</v>
      </c>
      <c r="F852" s="15" t="s">
        <v>108</v>
      </c>
    </row>
    <row r="853" spans="1:6" x14ac:dyDescent="0.25">
      <c r="A853" s="211" t="s">
        <v>3800</v>
      </c>
      <c r="B853" s="15" t="s">
        <v>4180</v>
      </c>
      <c r="D853" s="15" t="s">
        <v>1056</v>
      </c>
      <c r="E853" s="15">
        <v>60</v>
      </c>
      <c r="F853" s="15" t="s">
        <v>108</v>
      </c>
    </row>
    <row r="854" spans="1:6" x14ac:dyDescent="0.25">
      <c r="A854" s="211" t="s">
        <v>2109</v>
      </c>
      <c r="B854" s="15" t="s">
        <v>4182</v>
      </c>
      <c r="D854" s="15" t="s">
        <v>1056</v>
      </c>
      <c r="E854" s="15">
        <v>60</v>
      </c>
      <c r="F854" s="15" t="s">
        <v>108</v>
      </c>
    </row>
    <row r="855" spans="1:6" x14ac:dyDescent="0.25">
      <c r="A855" s="211" t="s">
        <v>1633</v>
      </c>
      <c r="B855" s="15" t="s">
        <v>4184</v>
      </c>
      <c r="D855" s="15" t="s">
        <v>1056</v>
      </c>
      <c r="E855" s="15">
        <v>60</v>
      </c>
      <c r="F855" s="15" t="s">
        <v>108</v>
      </c>
    </row>
    <row r="856" spans="1:6" x14ac:dyDescent="0.25">
      <c r="A856" s="211" t="s">
        <v>3854</v>
      </c>
      <c r="B856" s="15" t="s">
        <v>4186</v>
      </c>
      <c r="D856" s="15" t="s">
        <v>1056</v>
      </c>
      <c r="E856" s="15">
        <v>60</v>
      </c>
      <c r="F856" s="15" t="s">
        <v>108</v>
      </c>
    </row>
    <row r="857" spans="1:6" x14ac:dyDescent="0.25">
      <c r="A857" s="211" t="s">
        <v>2367</v>
      </c>
      <c r="B857" s="15" t="s">
        <v>4188</v>
      </c>
      <c r="D857" s="15" t="s">
        <v>1056</v>
      </c>
      <c r="E857" s="15">
        <v>60</v>
      </c>
      <c r="F857" s="15" t="s">
        <v>111</v>
      </c>
    </row>
    <row r="858" spans="1:6" x14ac:dyDescent="0.25">
      <c r="A858" s="211" t="s">
        <v>3855</v>
      </c>
      <c r="B858" s="15" t="s">
        <v>4190</v>
      </c>
      <c r="D858" s="15" t="s">
        <v>1056</v>
      </c>
      <c r="E858" s="15">
        <v>60</v>
      </c>
      <c r="F858" s="15" t="s">
        <v>111</v>
      </c>
    </row>
    <row r="859" spans="1:6" x14ac:dyDescent="0.25">
      <c r="A859" s="211" t="s">
        <v>3856</v>
      </c>
      <c r="B859" s="15" t="str">
        <f t="shared" ref="B859:B922" si="70">VLOOKUP($A859,masterdata,12,0)</f>
        <v>US Service Charge Discount by Retention</v>
      </c>
      <c r="C859" s="15" t="str">
        <f t="shared" ref="C859:C922" si="71">VLOOKUP($A859,masterdata,13,0)</f>
        <v>Réduction des frais de service aux États-Unis par rétention</v>
      </c>
      <c r="D859" s="15" t="str">
        <f t="shared" ref="D859:D922" si="72">VLOOKUP($A859,masterdata,31,0)</f>
        <v>Promotion</v>
      </c>
      <c r="E859" s="15">
        <f t="shared" ref="E859:E922" si="73">VLOOKUP($A859,masterdata,7,0)</f>
        <v>0</v>
      </c>
      <c r="F859" s="15" t="str">
        <f t="shared" ref="F859" si="74">IF(D859="Bundle",VLOOKUP(A859,masterdata,42,0),"No")</f>
        <v>No</v>
      </c>
    </row>
    <row r="860" spans="1:6" x14ac:dyDescent="0.25">
      <c r="A860" s="211" t="s">
        <v>3857</v>
      </c>
      <c r="B860" s="15" t="str">
        <f t="shared" si="70"/>
        <v>US Service Charge Discount by Customer Care</v>
      </c>
      <c r="C860" s="15" t="str">
        <f t="shared" si="71"/>
        <v>Réduction des frais de service aux États-Unis par service à la clientèle</v>
      </c>
      <c r="D860" s="15" t="str">
        <f t="shared" si="72"/>
        <v>Promotion</v>
      </c>
      <c r="E860" s="15">
        <f t="shared" si="73"/>
        <v>0</v>
      </c>
      <c r="F860" s="15" t="str">
        <f t="shared" ref="F860:F870" si="75">IF(D860="Bundle",VLOOKUP(A860,masterdata,42,0),"No")</f>
        <v>No</v>
      </c>
    </row>
    <row r="861" spans="1:6" x14ac:dyDescent="0.25">
      <c r="A861" s="211" t="s">
        <v>3858</v>
      </c>
      <c r="B861" s="15" t="str">
        <f t="shared" si="70"/>
        <v>US Service Charge Discounted by Service</v>
      </c>
      <c r="C861" s="15" t="str">
        <f t="shared" si="71"/>
        <v>Frais de service américains réduits par service</v>
      </c>
      <c r="D861" s="15" t="str">
        <f t="shared" si="72"/>
        <v>Promotion</v>
      </c>
      <c r="E861" s="15">
        <f t="shared" si="73"/>
        <v>0</v>
      </c>
      <c r="F861" s="15" t="str">
        <f t="shared" si="75"/>
        <v>No</v>
      </c>
    </row>
    <row r="862" spans="1:6" x14ac:dyDescent="0.25">
      <c r="A862" s="211" t="s">
        <v>3859</v>
      </c>
      <c r="B862" s="15" t="str">
        <f t="shared" si="70"/>
        <v>US DPK Upgrade Service Charge Discount</v>
      </c>
      <c r="C862" s="15" t="str">
        <f t="shared" si="71"/>
        <v>Réduction des frais de mise à niveau du DPK aux États-Unis</v>
      </c>
      <c r="D862" s="15" t="str">
        <f t="shared" si="72"/>
        <v>Promotion</v>
      </c>
      <c r="E862" s="15">
        <f t="shared" si="73"/>
        <v>0</v>
      </c>
      <c r="F862" s="15" t="str">
        <f t="shared" si="75"/>
        <v>No</v>
      </c>
    </row>
    <row r="863" spans="1:6" x14ac:dyDescent="0.25">
      <c r="A863" s="211" t="s">
        <v>3803</v>
      </c>
      <c r="B863" s="15" t="str">
        <f t="shared" si="70"/>
        <v>US FL  State Tax</v>
      </c>
      <c r="C863" s="15" t="str">
        <f t="shared" si="71"/>
        <v>Taxe d’État FL des États-Unis</v>
      </c>
      <c r="D863" s="15" t="str">
        <f t="shared" si="72"/>
        <v>Service</v>
      </c>
      <c r="E863" s="15">
        <f t="shared" si="73"/>
        <v>0</v>
      </c>
      <c r="F863" s="15" t="str">
        <f t="shared" si="75"/>
        <v>No</v>
      </c>
    </row>
    <row r="864" spans="1:6" x14ac:dyDescent="0.25">
      <c r="A864" s="211" t="s">
        <v>3804</v>
      </c>
      <c r="B864" s="15" t="str">
        <f t="shared" si="70"/>
        <v>US NC State Tax</v>
      </c>
      <c r="C864" s="15" t="str">
        <f t="shared" si="71"/>
        <v>Taxe d’État NC des États-Unis</v>
      </c>
      <c r="D864" s="15" t="str">
        <f t="shared" si="72"/>
        <v>Service</v>
      </c>
      <c r="E864" s="15">
        <f t="shared" si="73"/>
        <v>0</v>
      </c>
      <c r="F864" s="15" t="str">
        <f t="shared" si="75"/>
        <v>No</v>
      </c>
    </row>
    <row r="865" spans="1:6" x14ac:dyDescent="0.25">
      <c r="A865" s="211" t="s">
        <v>3860</v>
      </c>
      <c r="B865" s="15" t="str">
        <f t="shared" si="70"/>
        <v>Service Charge</v>
      </c>
      <c r="C865" s="15" t="str">
        <f t="shared" si="71"/>
        <v>Frais de service</v>
      </c>
      <c r="D865" s="15" t="str">
        <f t="shared" si="72"/>
        <v>Service</v>
      </c>
      <c r="E865" s="15">
        <f t="shared" si="73"/>
        <v>0</v>
      </c>
      <c r="F865" s="15" t="str">
        <f t="shared" si="75"/>
        <v>No</v>
      </c>
    </row>
    <row r="866" spans="1:6" x14ac:dyDescent="0.25">
      <c r="A866" s="211" t="s">
        <v>3805</v>
      </c>
      <c r="B866" s="15" t="str">
        <f t="shared" si="70"/>
        <v>VALASSIS-Postcard -3 Months NC Monitoring</v>
      </c>
      <c r="C866" s="15" t="str">
        <f t="shared" si="71"/>
        <v>VALASSIS-Carte postale -3 mois de surveillance NC</v>
      </c>
      <c r="D866" s="15" t="str">
        <f t="shared" si="72"/>
        <v>Promotion</v>
      </c>
      <c r="E866" s="15">
        <f t="shared" si="73"/>
        <v>0</v>
      </c>
      <c r="F866" s="15" t="str">
        <f t="shared" si="75"/>
        <v>No</v>
      </c>
    </row>
    <row r="867" spans="1:6" x14ac:dyDescent="0.25">
      <c r="A867" s="211" t="s">
        <v>3806</v>
      </c>
      <c r="B867" s="15" t="str">
        <f t="shared" si="70"/>
        <v>VALPAK - 2 Months NC Monitoring</v>
      </c>
      <c r="C867" s="15" t="str">
        <f t="shared" si="71"/>
        <v>VALPAK - Surveillance NC de 2 mois</v>
      </c>
      <c r="D867" s="15" t="str">
        <f t="shared" si="72"/>
        <v>Promotion</v>
      </c>
      <c r="E867" s="15">
        <f t="shared" si="73"/>
        <v>0</v>
      </c>
      <c r="F867" s="15" t="str">
        <f t="shared" si="75"/>
        <v>No</v>
      </c>
    </row>
    <row r="868" spans="1:6" x14ac:dyDescent="0.25">
      <c r="A868" s="211" t="s">
        <v>3807</v>
      </c>
      <c r="B868" s="15" t="str">
        <f t="shared" si="70"/>
        <v>VR Service for Additiional Camera-Com_B</v>
      </c>
      <c r="C868" s="15" t="str">
        <f t="shared" si="71"/>
        <v>Service de VR pour caméra supplémentaire-COMB - AlarmForce</v>
      </c>
      <c r="D868" s="15" t="str">
        <f t="shared" si="72"/>
        <v>Service</v>
      </c>
      <c r="E868" s="15">
        <f t="shared" si="73"/>
        <v>0</v>
      </c>
      <c r="F868" s="15" t="str">
        <f t="shared" si="75"/>
        <v>No</v>
      </c>
    </row>
    <row r="869" spans="1:6" x14ac:dyDescent="0.25">
      <c r="A869" s="211" t="s">
        <v>2368</v>
      </c>
      <c r="B869" s="15" t="str">
        <f t="shared" si="70"/>
        <v>AlarmFlood Valve Shutoff</v>
      </c>
      <c r="C869" s="15" t="str">
        <f t="shared" si="71"/>
        <v>Arrêt de la valve AlarmFlood</v>
      </c>
      <c r="D869" s="15" t="str">
        <f t="shared" si="72"/>
        <v>Misc</v>
      </c>
      <c r="E869" s="15">
        <f t="shared" si="73"/>
        <v>10</v>
      </c>
      <c r="F869" s="15" t="str">
        <f t="shared" si="75"/>
        <v>No</v>
      </c>
    </row>
    <row r="870" spans="1:6" x14ac:dyDescent="0.25">
      <c r="A870" s="211" t="s">
        <v>2369</v>
      </c>
      <c r="B870" s="15" t="str">
        <f t="shared" si="70"/>
        <v>Velcro (box)</v>
      </c>
      <c r="C870" s="15" t="str">
        <f t="shared" si="71"/>
        <v>Velcro (boîte)</v>
      </c>
      <c r="D870" s="15" t="str">
        <f t="shared" si="72"/>
        <v>Misc</v>
      </c>
      <c r="E870" s="15">
        <f t="shared" si="73"/>
        <v>0</v>
      </c>
      <c r="F870" s="15" t="str">
        <f t="shared" si="75"/>
        <v>No</v>
      </c>
    </row>
    <row r="871" spans="1:6" x14ac:dyDescent="0.25">
      <c r="A871" s="211" t="s">
        <v>3861</v>
      </c>
      <c r="B871" s="15" t="str">
        <f t="shared" si="70"/>
        <v>Video System w/Repeater</v>
      </c>
      <c r="C871" s="15" t="str">
        <f t="shared" si="71"/>
        <v>Système vidéo w/Repeater</v>
      </c>
      <c r="D871" s="15" t="str">
        <f t="shared" si="72"/>
        <v>Panel</v>
      </c>
      <c r="E871" s="15">
        <f t="shared" si="73"/>
        <v>10</v>
      </c>
      <c r="F871" s="15" t="str">
        <f t="shared" ref="F871:F872" si="76">IF(D871="Bundle",VLOOKUP(A871,masterdata,42,0),"No")</f>
        <v>No</v>
      </c>
    </row>
    <row r="872" spans="1:6" x14ac:dyDescent="0.25">
      <c r="A872" s="211" t="s">
        <v>3714</v>
      </c>
      <c r="B872" s="15" t="str">
        <f t="shared" si="70"/>
        <v>VR Service Fee Adjustments</v>
      </c>
      <c r="C872" s="15" t="str">
        <f t="shared" si="71"/>
        <v>Ajustements des frais de service VR</v>
      </c>
      <c r="D872" s="15" t="str">
        <f t="shared" si="72"/>
        <v>Promotion</v>
      </c>
      <c r="E872" s="15">
        <f t="shared" si="73"/>
        <v>0</v>
      </c>
      <c r="F872" s="15" t="str">
        <f t="shared" si="76"/>
        <v>No</v>
      </c>
    </row>
    <row r="873" spans="1:6" x14ac:dyDescent="0.25">
      <c r="A873" s="211" t="s">
        <v>3809</v>
      </c>
      <c r="B873" s="15" t="str">
        <f t="shared" si="70"/>
        <v>VR Service for Additiional Camera</v>
      </c>
      <c r="C873" s="15" t="str">
        <f t="shared" si="71"/>
        <v>VR Service pour la caméra supplémentaire - AlarmForce</v>
      </c>
      <c r="D873" s="15" t="str">
        <f t="shared" si="72"/>
        <v>Service</v>
      </c>
      <c r="E873" s="15">
        <f t="shared" si="73"/>
        <v>0</v>
      </c>
      <c r="F873" s="15" t="str">
        <f t="shared" ref="F873:F877" si="77">IF(D873="Bundle",VLOOKUP(A873,masterdata,42,0),"No")</f>
        <v>No</v>
      </c>
    </row>
    <row r="874" spans="1:6" x14ac:dyDescent="0.25">
      <c r="A874" s="211" t="s">
        <v>3715</v>
      </c>
      <c r="B874" s="15" t="str">
        <f t="shared" si="70"/>
        <v>Video Relay Service Credit offered by CCR</v>
      </c>
      <c r="C874" s="15" t="str">
        <f t="shared" si="71"/>
        <v>Crédit de service relais vidéo offert par CCR</v>
      </c>
      <c r="D874" s="15" t="str">
        <f t="shared" si="72"/>
        <v>Promotion</v>
      </c>
      <c r="E874" s="15">
        <f t="shared" si="73"/>
        <v>0</v>
      </c>
      <c r="F874" s="15" t="str">
        <f t="shared" si="77"/>
        <v>No</v>
      </c>
    </row>
    <row r="875" spans="1:6" x14ac:dyDescent="0.25">
      <c r="A875" s="211" t="s">
        <v>3862</v>
      </c>
      <c r="B875" s="15" t="str">
        <f t="shared" si="70"/>
        <v>VideoRelay Service Credit offered by Retention</v>
      </c>
      <c r="C875" s="15" t="str">
        <f t="shared" si="71"/>
        <v>VideoRelay Service Credit offert par Retention</v>
      </c>
      <c r="D875" s="15" t="str">
        <f t="shared" si="72"/>
        <v>Promotion</v>
      </c>
      <c r="E875" s="15">
        <f t="shared" si="73"/>
        <v>0</v>
      </c>
      <c r="F875" s="15" t="str">
        <f t="shared" si="77"/>
        <v>No</v>
      </c>
    </row>
    <row r="876" spans="1:6" x14ac:dyDescent="0.25">
      <c r="A876" s="211" t="s">
        <v>3810</v>
      </c>
      <c r="B876" s="15" t="str">
        <f t="shared" si="70"/>
        <v>Video Relay Service Credit offered by Sale</v>
      </c>
      <c r="C876" s="15" t="str">
        <f t="shared" si="71"/>
        <v>Crédit de service relais vidéo offert par Sale</v>
      </c>
      <c r="D876" s="15" t="str">
        <f t="shared" si="72"/>
        <v>Promotion</v>
      </c>
      <c r="E876" s="15">
        <f t="shared" si="73"/>
        <v>0</v>
      </c>
      <c r="F876" s="15" t="str">
        <f t="shared" si="77"/>
        <v>No</v>
      </c>
    </row>
    <row r="877" spans="1:6" x14ac:dyDescent="0.25">
      <c r="A877" s="211" t="s">
        <v>3863</v>
      </c>
      <c r="B877" s="15" t="str">
        <f t="shared" si="70"/>
        <v>Video Relay Service Credit offered by Service</v>
      </c>
      <c r="C877" s="15" t="str">
        <f t="shared" si="71"/>
        <v>Crédit de service relais vidéo offert par service</v>
      </c>
      <c r="D877" s="15" t="str">
        <f t="shared" si="72"/>
        <v>Promotion</v>
      </c>
      <c r="E877" s="15">
        <f t="shared" si="73"/>
        <v>0</v>
      </c>
      <c r="F877" s="15" t="str">
        <f t="shared" si="77"/>
        <v>No</v>
      </c>
    </row>
    <row r="878" spans="1:6" x14ac:dyDescent="0.25">
      <c r="A878" s="211" t="s">
        <v>3811</v>
      </c>
      <c r="B878" s="15" t="str">
        <f t="shared" si="70"/>
        <v>LEGACY - Jacksonville Installation Promotion</v>
      </c>
      <c r="C878" s="15" t="str">
        <f t="shared" si="71"/>
        <v>LEGACY - Promotion de l’installation de Jacksonville</v>
      </c>
      <c r="D878" s="15" t="str">
        <f t="shared" si="72"/>
        <v>Promotion</v>
      </c>
      <c r="E878" s="15">
        <f t="shared" si="73"/>
        <v>0</v>
      </c>
      <c r="F878" s="15" t="str">
        <f t="shared" ref="F878:F889" si="78">IF(D878="Bundle",VLOOKUP(A878,masterdata,42,0),"No")</f>
        <v>No</v>
      </c>
    </row>
    <row r="879" spans="1:6" x14ac:dyDescent="0.25">
      <c r="A879" s="211" t="s">
        <v>3812</v>
      </c>
      <c r="B879" s="15" t="str">
        <f t="shared" si="70"/>
        <v>LEGACY - Ontario Installation Promotion</v>
      </c>
      <c r="C879" s="15" t="str">
        <f t="shared" si="71"/>
        <v>LEGACY - Promotion des installations de l’Ontario</v>
      </c>
      <c r="D879" s="15" t="str">
        <f t="shared" si="72"/>
        <v>Promotion</v>
      </c>
      <c r="E879" s="15">
        <f t="shared" si="73"/>
        <v>0</v>
      </c>
      <c r="F879" s="15" t="str">
        <f t="shared" si="78"/>
        <v>No</v>
      </c>
    </row>
    <row r="880" spans="1:6" x14ac:dyDescent="0.25">
      <c r="A880" s="211" t="s">
        <v>3864</v>
      </c>
      <c r="B880" s="15" t="str">
        <f t="shared" si="70"/>
        <v>VR Equip Discount by Retention</v>
      </c>
      <c r="C880" s="15" t="str">
        <f t="shared" si="71"/>
        <v>VR Equip Discount par rétention</v>
      </c>
      <c r="D880" s="15" t="str">
        <f t="shared" si="72"/>
        <v>Promotion</v>
      </c>
      <c r="E880" s="15">
        <f t="shared" si="73"/>
        <v>0</v>
      </c>
      <c r="F880" s="15" t="str">
        <f t="shared" si="78"/>
        <v>No</v>
      </c>
    </row>
    <row r="881" spans="1:6" x14ac:dyDescent="0.25">
      <c r="A881" s="211" t="s">
        <v>3716</v>
      </c>
      <c r="B881" s="15" t="str">
        <f t="shared" si="70"/>
        <v>VR Equipment Reversal</v>
      </c>
      <c r="C881" s="15" t="str">
        <f t="shared" si="71"/>
        <v>Renversement de l’équipement VR</v>
      </c>
      <c r="D881" s="15" t="str">
        <f t="shared" si="72"/>
        <v>Service</v>
      </c>
      <c r="E881" s="15">
        <f t="shared" si="73"/>
        <v>0</v>
      </c>
      <c r="F881" s="15" t="str">
        <f t="shared" si="78"/>
        <v>No</v>
      </c>
    </row>
    <row r="882" spans="1:6" x14ac:dyDescent="0.25">
      <c r="A882" s="211" t="s">
        <v>3813</v>
      </c>
      <c r="B882" s="15" t="str">
        <f t="shared" si="70"/>
        <v>Non-Standard VR Installation Charge</v>
      </c>
      <c r="C882" s="15" t="str">
        <f t="shared" si="71"/>
        <v>Frais d’installation VR non standard</v>
      </c>
      <c r="D882" s="15" t="str">
        <f t="shared" si="72"/>
        <v>Service</v>
      </c>
      <c r="E882" s="15">
        <f t="shared" si="73"/>
        <v>0</v>
      </c>
      <c r="F882" s="15" t="str">
        <f t="shared" si="78"/>
        <v>No</v>
      </c>
    </row>
    <row r="883" spans="1:6" x14ac:dyDescent="0.25">
      <c r="A883" s="211" t="s">
        <v>3814</v>
      </c>
      <c r="B883" s="15" t="str">
        <f t="shared" si="70"/>
        <v>VR LED Motion Light</v>
      </c>
      <c r="C883" s="15" t="str">
        <f t="shared" si="71"/>
        <v>Lumière de mouvement de LED de VR</v>
      </c>
      <c r="D883" s="15" t="str">
        <f t="shared" si="72"/>
        <v>Misc</v>
      </c>
      <c r="E883" s="15">
        <f t="shared" si="73"/>
        <v>10</v>
      </c>
      <c r="F883" s="15" t="str">
        <f t="shared" si="78"/>
        <v>No</v>
      </c>
    </row>
    <row r="884" spans="1:6" x14ac:dyDescent="0.25">
      <c r="A884" s="211" t="s">
        <v>3865</v>
      </c>
      <c r="B884" s="15" t="str">
        <f t="shared" si="70"/>
        <v>VR Monitoring Credit by Depts</v>
      </c>
      <c r="C884" s="15" t="str">
        <f t="shared" si="71"/>
        <v>Crédit de surveillance VR par les depts</v>
      </c>
      <c r="D884" s="15" t="str">
        <f t="shared" si="72"/>
        <v>Promotion</v>
      </c>
      <c r="E884" s="15">
        <f t="shared" si="73"/>
        <v>0</v>
      </c>
      <c r="F884" s="15" t="str">
        <f t="shared" si="78"/>
        <v>No</v>
      </c>
    </row>
    <row r="885" spans="1:6" x14ac:dyDescent="0.25">
      <c r="A885" s="211" t="s">
        <v>3815</v>
      </c>
      <c r="B885" s="15" t="str">
        <f t="shared" si="70"/>
        <v>AlarmForce VR Lawn Sign</v>
      </c>
      <c r="C885" s="15" t="str">
        <f t="shared" si="71"/>
        <v>Signe de pelouse de VR alarmforce</v>
      </c>
      <c r="D885" s="15" t="str">
        <f t="shared" si="72"/>
        <v>Misc</v>
      </c>
      <c r="E885" s="15">
        <f t="shared" si="73"/>
        <v>0</v>
      </c>
      <c r="F885" s="15" t="str">
        <f t="shared" si="78"/>
        <v>No</v>
      </c>
    </row>
    <row r="886" spans="1:6" x14ac:dyDescent="0.25">
      <c r="A886" s="211" t="s">
        <v>3866</v>
      </c>
      <c r="B886" s="15" t="str">
        <f t="shared" si="70"/>
        <v>VR Service Discount</v>
      </c>
      <c r="C886" s="15" t="str">
        <f t="shared" si="71"/>
        <v>Réduction de service VR</v>
      </c>
      <c r="D886" s="15" t="str">
        <f t="shared" si="72"/>
        <v>Promotion</v>
      </c>
      <c r="E886" s="15">
        <f t="shared" si="73"/>
        <v>0</v>
      </c>
      <c r="F886" s="15" t="str">
        <f t="shared" si="78"/>
        <v>No</v>
      </c>
    </row>
    <row r="887" spans="1:6" x14ac:dyDescent="0.25">
      <c r="A887" s="211" t="s">
        <v>3816</v>
      </c>
      <c r="B887" s="15" t="str">
        <f t="shared" si="70"/>
        <v>Wireless Router for 3G/4G Installation</v>
      </c>
      <c r="C887" s="15" t="str">
        <f t="shared" si="71"/>
        <v>Routeur sans fil pour l’installation 3G/4G</v>
      </c>
      <c r="D887" s="15" t="str">
        <f t="shared" si="72"/>
        <v>Router</v>
      </c>
      <c r="E887" s="15">
        <f t="shared" si="73"/>
        <v>10</v>
      </c>
      <c r="F887" s="15" t="str">
        <f t="shared" si="78"/>
        <v>No</v>
      </c>
    </row>
    <row r="888" spans="1:6" x14ac:dyDescent="0.25">
      <c r="A888" s="211" t="s">
        <v>2371</v>
      </c>
      <c r="B888" s="15" t="str">
        <f t="shared" si="70"/>
        <v>Repeater Antenna</v>
      </c>
      <c r="C888" s="15" t="str">
        <f t="shared" si="71"/>
        <v>Wi-Fi répéteur antenne</v>
      </c>
      <c r="D888" s="15" t="str">
        <f t="shared" si="72"/>
        <v>Misc</v>
      </c>
      <c r="E888" s="15">
        <f t="shared" si="73"/>
        <v>5</v>
      </c>
      <c r="F888" s="15" t="str">
        <f t="shared" si="78"/>
        <v>No</v>
      </c>
    </row>
    <row r="889" spans="1:6" x14ac:dyDescent="0.25">
      <c r="A889" s="211" t="s">
        <v>3817</v>
      </c>
      <c r="B889" s="15" t="str">
        <f t="shared" si="70"/>
        <v>WIFI Command Bundle-2 HomeAuto. no Camera</v>
      </c>
      <c r="C889" s="15" t="str">
        <f t="shared" si="71"/>
        <v>WIFI Commande Bundle-2 HomeAuto. pas de caméra - AlarmForce</v>
      </c>
      <c r="D889" s="15" t="str">
        <f t="shared" si="72"/>
        <v>Service</v>
      </c>
      <c r="E889" s="15">
        <f t="shared" si="73"/>
        <v>0</v>
      </c>
      <c r="F889" s="15" t="str">
        <f t="shared" si="78"/>
        <v>No</v>
      </c>
    </row>
    <row r="890" spans="1:6" x14ac:dyDescent="0.25">
      <c r="A890" s="211" t="s">
        <v>2155</v>
      </c>
      <c r="B890" s="15" t="str">
        <f t="shared" si="70"/>
        <v>3dBi Antenna</v>
      </c>
      <c r="C890" s="15" t="str">
        <f t="shared" si="71"/>
        <v>Antenne 3dBi</v>
      </c>
      <c r="D890" s="15" t="str">
        <f t="shared" si="72"/>
        <v>Misc</v>
      </c>
      <c r="E890" s="15">
        <f t="shared" si="73"/>
        <v>5</v>
      </c>
      <c r="F890" s="15" t="str">
        <f t="shared" ref="F890:F892" si="79">IF(D890="Bundle",VLOOKUP(A890,masterdata,42,0),"No")</f>
        <v>No</v>
      </c>
    </row>
    <row r="891" spans="1:6" x14ac:dyDescent="0.25">
      <c r="A891" s="211" t="s">
        <v>2165</v>
      </c>
      <c r="B891" s="15" t="str">
        <f t="shared" si="70"/>
        <v>WIFI White Soft Keypad - AlarmForce</v>
      </c>
      <c r="C891" s="15" t="str">
        <f t="shared" si="71"/>
        <v>Clavier logiciel WIFI blanc - AlarmForce</v>
      </c>
      <c r="D891" s="15" t="str">
        <f t="shared" si="72"/>
        <v>Misc</v>
      </c>
      <c r="E891" s="15">
        <f t="shared" si="73"/>
        <v>10</v>
      </c>
      <c r="F891" s="15" t="str">
        <f t="shared" si="79"/>
        <v>No</v>
      </c>
    </row>
    <row r="892" spans="1:6" x14ac:dyDescent="0.25">
      <c r="A892" s="211" t="s">
        <v>2373</v>
      </c>
      <c r="B892" s="15" t="str">
        <f t="shared" si="70"/>
        <v>WIFI Plug Control</v>
      </c>
      <c r="C892" s="15" t="str">
        <f t="shared" si="71"/>
        <v>Contrôle de prise WIFI</v>
      </c>
      <c r="D892" s="15" t="str">
        <f t="shared" si="72"/>
        <v>Service</v>
      </c>
      <c r="E892" s="15">
        <f t="shared" si="73"/>
        <v>10</v>
      </c>
      <c r="F892" s="15" t="str">
        <f t="shared" si="79"/>
        <v>No</v>
      </c>
    </row>
    <row r="893" spans="1:6" x14ac:dyDescent="0.25">
      <c r="A893" s="211" t="s">
        <v>2174</v>
      </c>
      <c r="B893" s="15" t="str">
        <f t="shared" si="70"/>
        <v>Interloxix Resolution Wireless to Wireless Translater</v>
      </c>
      <c r="C893" s="15" t="str">
        <f t="shared" si="71"/>
        <v>Traduction sans fil interloxix sans fil à sans fil</v>
      </c>
      <c r="D893" s="15" t="str">
        <f t="shared" si="72"/>
        <v>Misc</v>
      </c>
      <c r="E893" s="15">
        <f t="shared" si="73"/>
        <v>0</v>
      </c>
      <c r="F893" s="15" t="str">
        <f t="shared" ref="F893:F906" si="80">IF(D893="Bundle",VLOOKUP(A893,masterdata,42,0),"No")</f>
        <v>No</v>
      </c>
    </row>
    <row r="894" spans="1:6" x14ac:dyDescent="0.25">
      <c r="A894" s="211" t="s">
        <v>2376</v>
      </c>
      <c r="B894" s="15" t="str">
        <f t="shared" si="70"/>
        <v>Z-Wave signal extender</v>
      </c>
      <c r="C894" s="15" t="str">
        <f t="shared" si="71"/>
        <v>Prolongateur de signal z-wave</v>
      </c>
      <c r="D894" s="15" t="str">
        <f t="shared" si="72"/>
        <v>Sensor</v>
      </c>
      <c r="E894" s="15">
        <f t="shared" si="73"/>
        <v>7.5</v>
      </c>
      <c r="F894" s="15" t="str">
        <f t="shared" si="80"/>
        <v>No</v>
      </c>
    </row>
    <row r="895" spans="1:6" x14ac:dyDescent="0.25">
      <c r="A895" s="211" t="s">
        <v>2770</v>
      </c>
      <c r="B895" s="15" t="str">
        <f t="shared" si="70"/>
        <v>2G_S2H1 - 2GSM Hardware release 1 Software release 2 Cell card</v>
      </c>
      <c r="C895" s="15" t="str">
        <f t="shared" si="71"/>
        <v>2G_S2H1 - 2GSM Version matérielle 1 Version logicielle 2 Carte cellulaire</v>
      </c>
      <c r="D895" s="15" t="str">
        <f t="shared" si="72"/>
        <v>Misc</v>
      </c>
      <c r="E895" s="15">
        <f t="shared" si="73"/>
        <v>0</v>
      </c>
      <c r="F895" s="15" t="str">
        <f t="shared" si="80"/>
        <v>No</v>
      </c>
    </row>
    <row r="896" spans="1:6" x14ac:dyDescent="0.25">
      <c r="A896" s="211" t="s">
        <v>2772</v>
      </c>
      <c r="B896" s="15" t="str">
        <f t="shared" si="70"/>
        <v>2G_S3H1 - 2GSM Hardware release 1 Software release 3 Cell card</v>
      </c>
      <c r="C896" s="15" t="str">
        <f t="shared" si="71"/>
        <v>2G_S3H1 - 2GSM Version matérielle 1 Version logicielle 3 Carte cellulaire</v>
      </c>
      <c r="D896" s="15" t="str">
        <f t="shared" si="72"/>
        <v>Misc</v>
      </c>
      <c r="E896" s="15">
        <f t="shared" si="73"/>
        <v>0</v>
      </c>
      <c r="F896" s="15" t="str">
        <f t="shared" si="80"/>
        <v>No</v>
      </c>
    </row>
    <row r="897" spans="1:6" x14ac:dyDescent="0.25">
      <c r="A897" s="211" t="s">
        <v>2774</v>
      </c>
      <c r="B897" s="15" t="str">
        <f t="shared" si="70"/>
        <v>2GIG-GC2 Panel with Hardwired Sensors</v>
      </c>
      <c r="C897" s="15" t="str">
        <f t="shared" si="71"/>
        <v>2GIG-GC2 Panneau 2GIG-GC2 avec détecteurs câblés</v>
      </c>
      <c r="D897" s="15" t="str">
        <f t="shared" si="72"/>
        <v>Panel</v>
      </c>
      <c r="E897" s="15">
        <f t="shared" si="73"/>
        <v>0</v>
      </c>
      <c r="F897" s="15" t="str">
        <f t="shared" si="80"/>
        <v>No</v>
      </c>
    </row>
    <row r="898" spans="1:6" x14ac:dyDescent="0.25">
      <c r="A898" s="211" t="s">
        <v>2912</v>
      </c>
      <c r="B898" s="15" t="str">
        <f t="shared" si="70"/>
        <v>AlarmVoice Services</v>
      </c>
      <c r="C898" s="15" t="str">
        <f t="shared" si="71"/>
        <v>Services AlarmVoice</v>
      </c>
      <c r="D898" s="15" t="str">
        <f t="shared" si="72"/>
        <v>Panel</v>
      </c>
      <c r="E898" s="15">
        <f t="shared" si="73"/>
        <v>30</v>
      </c>
      <c r="F898" s="15" t="str">
        <f t="shared" si="80"/>
        <v>No</v>
      </c>
    </row>
    <row r="899" spans="1:6" x14ac:dyDescent="0.25">
      <c r="A899" s="211" t="s">
        <v>2914</v>
      </c>
      <c r="B899" s="15" t="str">
        <f t="shared" si="70"/>
        <v>AlarmVoice Services</v>
      </c>
      <c r="C899" s="15" t="str">
        <f t="shared" si="71"/>
        <v>Services AlarmVoice</v>
      </c>
      <c r="D899" s="15" t="str">
        <f t="shared" si="72"/>
        <v>Panel</v>
      </c>
      <c r="E899" s="15">
        <f t="shared" si="73"/>
        <v>30</v>
      </c>
      <c r="F899" s="15" t="str">
        <f t="shared" si="80"/>
        <v>No</v>
      </c>
    </row>
    <row r="900" spans="1:6" x14ac:dyDescent="0.25">
      <c r="A900" s="211" t="s">
        <v>2916</v>
      </c>
      <c r="B900" s="15" t="str">
        <f t="shared" si="70"/>
        <v>AlarmVoice Services</v>
      </c>
      <c r="C900" s="15" t="str">
        <f t="shared" si="71"/>
        <v>Services AlarmVoice</v>
      </c>
      <c r="D900" s="15" t="str">
        <f t="shared" si="72"/>
        <v>Panel</v>
      </c>
      <c r="E900" s="15">
        <f t="shared" si="73"/>
        <v>30</v>
      </c>
      <c r="F900" s="15" t="str">
        <f t="shared" si="80"/>
        <v>No</v>
      </c>
    </row>
    <row r="901" spans="1:6" x14ac:dyDescent="0.25">
      <c r="A901" s="211" t="s">
        <v>2918</v>
      </c>
      <c r="B901" s="15" t="str">
        <f t="shared" si="70"/>
        <v>AlarmVoice Services</v>
      </c>
      <c r="C901" s="15" t="str">
        <f t="shared" si="71"/>
        <v>Services AlarmVoice</v>
      </c>
      <c r="D901" s="15" t="str">
        <f t="shared" si="72"/>
        <v>Panel</v>
      </c>
      <c r="E901" s="15">
        <f t="shared" si="73"/>
        <v>30</v>
      </c>
      <c r="F901" s="15" t="str">
        <f t="shared" si="80"/>
        <v>No</v>
      </c>
    </row>
    <row r="902" spans="1:6" x14ac:dyDescent="0.25">
      <c r="A902" s="211" t="s">
        <v>2920</v>
      </c>
      <c r="B902" s="15" t="str">
        <f t="shared" si="70"/>
        <v>AlarmVoice Services</v>
      </c>
      <c r="C902" s="15" t="str">
        <f t="shared" si="71"/>
        <v>Services AlarmVoice</v>
      </c>
      <c r="D902" s="15" t="str">
        <f t="shared" si="72"/>
        <v>Panel</v>
      </c>
      <c r="E902" s="15">
        <f t="shared" si="73"/>
        <v>30</v>
      </c>
      <c r="F902" s="15" t="str">
        <f t="shared" si="80"/>
        <v>No</v>
      </c>
    </row>
    <row r="903" spans="1:6" x14ac:dyDescent="0.25">
      <c r="A903" s="211" t="s">
        <v>2922</v>
      </c>
      <c r="B903" s="15" t="str">
        <f t="shared" si="70"/>
        <v>AlarmVoice Services</v>
      </c>
      <c r="C903" s="15" t="str">
        <f t="shared" si="71"/>
        <v>Services AlarmVoice</v>
      </c>
      <c r="D903" s="15" t="str">
        <f t="shared" si="72"/>
        <v>Panel</v>
      </c>
      <c r="E903" s="15">
        <f t="shared" si="73"/>
        <v>30</v>
      </c>
      <c r="F903" s="15" t="str">
        <f t="shared" si="80"/>
        <v>No</v>
      </c>
    </row>
    <row r="904" spans="1:6" x14ac:dyDescent="0.25">
      <c r="A904" s="211" t="s">
        <v>2924</v>
      </c>
      <c r="B904" s="15" t="str">
        <f t="shared" si="70"/>
        <v>AlarmVoice Services</v>
      </c>
      <c r="C904" s="15" t="str">
        <f t="shared" si="71"/>
        <v>Services AlarmVoice</v>
      </c>
      <c r="D904" s="15" t="str">
        <f t="shared" si="72"/>
        <v>Panel</v>
      </c>
      <c r="E904" s="15">
        <f t="shared" si="73"/>
        <v>30</v>
      </c>
      <c r="F904" s="15" t="str">
        <f t="shared" si="80"/>
        <v>No</v>
      </c>
    </row>
    <row r="905" spans="1:6" x14ac:dyDescent="0.25">
      <c r="A905" s="211" t="s">
        <v>2926</v>
      </c>
      <c r="B905" s="15" t="str">
        <f t="shared" si="70"/>
        <v>AlarmVoice Services</v>
      </c>
      <c r="C905" s="15" t="str">
        <f t="shared" si="71"/>
        <v>Services AlarmVoice</v>
      </c>
      <c r="D905" s="15" t="str">
        <f t="shared" si="72"/>
        <v>Panel</v>
      </c>
      <c r="E905" s="15">
        <f t="shared" si="73"/>
        <v>30</v>
      </c>
      <c r="F905" s="15" t="str">
        <f t="shared" si="80"/>
        <v>No</v>
      </c>
    </row>
    <row r="906" spans="1:6" x14ac:dyDescent="0.25">
      <c r="A906" s="211" t="s">
        <v>2928</v>
      </c>
      <c r="B906" s="15" t="str">
        <f t="shared" si="70"/>
        <v>AlarmVoice Services</v>
      </c>
      <c r="C906" s="15" t="str">
        <f t="shared" si="71"/>
        <v>Services AlarmVoice</v>
      </c>
      <c r="D906" s="15" t="str">
        <f t="shared" si="72"/>
        <v>Panel</v>
      </c>
      <c r="E906" s="15">
        <f t="shared" si="73"/>
        <v>30</v>
      </c>
      <c r="F906" s="15" t="str">
        <f t="shared" si="80"/>
        <v>No</v>
      </c>
    </row>
    <row r="907" spans="1:6" x14ac:dyDescent="0.25">
      <c r="A907" s="211" t="s">
        <v>2930</v>
      </c>
      <c r="B907" s="15" t="str">
        <f t="shared" si="70"/>
        <v>AlarmVoice Services</v>
      </c>
      <c r="C907" s="15" t="str">
        <f t="shared" si="71"/>
        <v>Services AlarmVoice</v>
      </c>
      <c r="D907" s="15" t="str">
        <f t="shared" si="72"/>
        <v>Panel</v>
      </c>
      <c r="E907" s="15">
        <f t="shared" si="73"/>
        <v>30</v>
      </c>
      <c r="F907" s="15" t="str">
        <f t="shared" ref="F907" si="81">IF(D907="Bundle",VLOOKUP(A907,masterdata,42,0),"No")</f>
        <v>No</v>
      </c>
    </row>
    <row r="908" spans="1:6" x14ac:dyDescent="0.25">
      <c r="A908" s="211" t="s">
        <v>2355</v>
      </c>
      <c r="B908" s="15" t="str">
        <f t="shared" si="70"/>
        <v>Alarm Services</v>
      </c>
      <c r="C908" s="15" t="str">
        <f t="shared" si="71"/>
        <v>Services Alarm</v>
      </c>
      <c r="D908" s="15" t="str">
        <f t="shared" si="72"/>
        <v>Service</v>
      </c>
      <c r="E908" s="15">
        <f t="shared" si="73"/>
        <v>30</v>
      </c>
      <c r="F908" s="15" t="str">
        <f t="shared" ref="F908:F911" si="82">IF(D908="Bundle",VLOOKUP(A908,masterdata,42,0),"No")</f>
        <v>No</v>
      </c>
    </row>
    <row r="909" spans="1:6" x14ac:dyDescent="0.25">
      <c r="A909" s="211" t="s">
        <v>2356</v>
      </c>
      <c r="B909" s="15" t="str">
        <f t="shared" si="70"/>
        <v>Alarm Services</v>
      </c>
      <c r="C909" s="15" t="str">
        <f t="shared" si="71"/>
        <v>Services Alarm</v>
      </c>
      <c r="D909" s="15" t="str">
        <f t="shared" si="72"/>
        <v>Service</v>
      </c>
      <c r="E909" s="15">
        <f t="shared" si="73"/>
        <v>30</v>
      </c>
      <c r="F909" s="15" t="str">
        <f t="shared" si="82"/>
        <v>No</v>
      </c>
    </row>
    <row r="910" spans="1:6" x14ac:dyDescent="0.25">
      <c r="A910" s="211" t="s">
        <v>2357</v>
      </c>
      <c r="B910" s="15" t="str">
        <f t="shared" si="70"/>
        <v>Alarm Services</v>
      </c>
      <c r="C910" s="15" t="str">
        <f t="shared" si="71"/>
        <v>Services Alarm</v>
      </c>
      <c r="D910" s="15" t="str">
        <f t="shared" si="72"/>
        <v>Service</v>
      </c>
      <c r="E910" s="15">
        <f t="shared" si="73"/>
        <v>30</v>
      </c>
      <c r="F910" s="15" t="str">
        <f t="shared" si="82"/>
        <v>No</v>
      </c>
    </row>
    <row r="911" spans="1:6" x14ac:dyDescent="0.25">
      <c r="A911" s="211" t="s">
        <v>2358</v>
      </c>
      <c r="B911" s="15" t="str">
        <f t="shared" si="70"/>
        <v>Alarm Services</v>
      </c>
      <c r="C911" s="15" t="str">
        <f t="shared" si="71"/>
        <v>Services Alarm</v>
      </c>
      <c r="D911" s="15" t="str">
        <f t="shared" si="72"/>
        <v>Service</v>
      </c>
      <c r="E911" s="15">
        <f t="shared" si="73"/>
        <v>30</v>
      </c>
      <c r="F911" s="15" t="str">
        <f t="shared" si="82"/>
        <v>No</v>
      </c>
    </row>
    <row r="912" spans="1:6" x14ac:dyDescent="0.25">
      <c r="A912" s="211" t="s">
        <v>2359</v>
      </c>
      <c r="B912" s="15" t="str">
        <f t="shared" si="70"/>
        <v>Alarm Services</v>
      </c>
      <c r="C912" s="15" t="str">
        <f t="shared" si="71"/>
        <v>Services Alarm</v>
      </c>
      <c r="D912" s="15" t="str">
        <f t="shared" si="72"/>
        <v>Service</v>
      </c>
      <c r="E912" s="15">
        <f t="shared" si="73"/>
        <v>30</v>
      </c>
      <c r="F912" s="15" t="str">
        <f t="shared" ref="F912:F931" si="83">IF(D912="Bundle",VLOOKUP(A912,masterdata,42,0),"No")</f>
        <v>No</v>
      </c>
    </row>
    <row r="913" spans="1:6" x14ac:dyDescent="0.25">
      <c r="A913" s="211" t="s">
        <v>2360</v>
      </c>
      <c r="B913" s="15" t="str">
        <f t="shared" si="70"/>
        <v>Alarm Services</v>
      </c>
      <c r="C913" s="15" t="str">
        <f t="shared" si="71"/>
        <v>Services Alarm</v>
      </c>
      <c r="D913" s="15" t="str">
        <f t="shared" si="72"/>
        <v>Service</v>
      </c>
      <c r="E913" s="15">
        <f t="shared" si="73"/>
        <v>30</v>
      </c>
      <c r="F913" s="15" t="str">
        <f t="shared" si="83"/>
        <v>No</v>
      </c>
    </row>
    <row r="914" spans="1:6" x14ac:dyDescent="0.25">
      <c r="A914" s="211" t="s">
        <v>2361</v>
      </c>
      <c r="B914" s="15" t="str">
        <f t="shared" si="70"/>
        <v>Alarm Services</v>
      </c>
      <c r="C914" s="15" t="str">
        <f t="shared" si="71"/>
        <v>Services Alarm</v>
      </c>
      <c r="D914" s="15" t="str">
        <f t="shared" si="72"/>
        <v>Service</v>
      </c>
      <c r="E914" s="15">
        <f t="shared" si="73"/>
        <v>30</v>
      </c>
      <c r="F914" s="15" t="str">
        <f t="shared" si="83"/>
        <v>No</v>
      </c>
    </row>
    <row r="915" spans="1:6" x14ac:dyDescent="0.25">
      <c r="A915" s="211" t="s">
        <v>2362</v>
      </c>
      <c r="B915" s="15" t="str">
        <f t="shared" si="70"/>
        <v>Alarm Services</v>
      </c>
      <c r="C915" s="15" t="str">
        <f t="shared" si="71"/>
        <v>Services Alarm</v>
      </c>
      <c r="D915" s="15" t="str">
        <f t="shared" si="72"/>
        <v>Service</v>
      </c>
      <c r="E915" s="15">
        <f t="shared" si="73"/>
        <v>30</v>
      </c>
      <c r="F915" s="15" t="str">
        <f t="shared" si="83"/>
        <v>No</v>
      </c>
    </row>
    <row r="916" spans="1:6" x14ac:dyDescent="0.25">
      <c r="A916" s="211" t="s">
        <v>2363</v>
      </c>
      <c r="B916" s="15" t="str">
        <f t="shared" si="70"/>
        <v>Alarm Services</v>
      </c>
      <c r="C916" s="15" t="str">
        <f t="shared" si="71"/>
        <v>Services Alarm</v>
      </c>
      <c r="D916" s="15" t="str">
        <f t="shared" si="72"/>
        <v>Service</v>
      </c>
      <c r="E916" s="15">
        <f t="shared" si="73"/>
        <v>30</v>
      </c>
      <c r="F916" s="15" t="str">
        <f t="shared" si="83"/>
        <v>No</v>
      </c>
    </row>
    <row r="917" spans="1:6" x14ac:dyDescent="0.25">
      <c r="A917" s="211" t="s">
        <v>1437</v>
      </c>
      <c r="B917" s="15" t="str">
        <f t="shared" si="70"/>
        <v>SmartTouch Door Lock</v>
      </c>
      <c r="C917" s="15" t="str">
        <f t="shared" si="71"/>
        <v>Serrure de porte SmartTouch</v>
      </c>
      <c r="D917" s="15" t="str">
        <f t="shared" si="72"/>
        <v>Automation</v>
      </c>
      <c r="E917" s="15">
        <f t="shared" si="73"/>
        <v>30</v>
      </c>
      <c r="F917" s="15" t="str">
        <f t="shared" si="83"/>
        <v>No</v>
      </c>
    </row>
    <row r="918" spans="1:6" x14ac:dyDescent="0.25">
      <c r="A918" s="211" t="s">
        <v>5032</v>
      </c>
      <c r="B918" s="15" t="str">
        <f t="shared" si="70"/>
        <v>Smart Door Lock (Nickel Satin)</v>
      </c>
      <c r="C918" s="15" t="str">
        <f t="shared" si="71"/>
        <v>Serrure de porte intelligente (nickel satin)</v>
      </c>
      <c r="D918" s="15" t="str">
        <f t="shared" si="72"/>
        <v>Automation</v>
      </c>
      <c r="E918" s="15">
        <f t="shared" si="73"/>
        <v>30</v>
      </c>
      <c r="F918" s="15" t="str">
        <f t="shared" si="83"/>
        <v>No</v>
      </c>
    </row>
    <row r="919" spans="1:6" x14ac:dyDescent="0.25">
      <c r="A919" s="211" t="s">
        <v>3640</v>
      </c>
      <c r="B919" s="15" t="str">
        <f t="shared" si="70"/>
        <v>AlarmCare Services with Cell</v>
      </c>
      <c r="C919" s="15" t="str">
        <f t="shared" si="71"/>
        <v>Services Alarm avec cellulaire</v>
      </c>
      <c r="D919" s="15" t="str">
        <f t="shared" si="72"/>
        <v>Bundle</v>
      </c>
      <c r="E919" s="15">
        <f t="shared" si="73"/>
        <v>30</v>
      </c>
      <c r="F919" s="15">
        <f t="shared" si="83"/>
        <v>0</v>
      </c>
    </row>
    <row r="920" spans="1:6" x14ac:dyDescent="0.25">
      <c r="A920" s="211" t="s">
        <v>2381</v>
      </c>
      <c r="B920" s="15" t="str">
        <f t="shared" si="70"/>
        <v>Power-over-Ethernet Bridge for Outdoor Cameras</v>
      </c>
      <c r="C920" s="15" t="str">
        <f t="shared" si="71"/>
        <v>ADC-W100 Passerelle pour caméras extérieures avec alimentation par Ethernet</v>
      </c>
      <c r="D920" s="15" t="str">
        <f t="shared" si="72"/>
        <v>Misc</v>
      </c>
      <c r="E920" s="15">
        <f t="shared" si="73"/>
        <v>0</v>
      </c>
      <c r="F920" s="15" t="str">
        <f t="shared" si="83"/>
        <v>No</v>
      </c>
    </row>
    <row r="921" spans="1:6" x14ac:dyDescent="0.25">
      <c r="A921" s="211" t="s">
        <v>5040</v>
      </c>
      <c r="B921" s="15" t="str">
        <f t="shared" si="70"/>
        <v>AlarmPlus Services</v>
      </c>
      <c r="C921" s="15" t="str">
        <f t="shared" si="71"/>
        <v>Services AlarmPlus</v>
      </c>
      <c r="D921" s="15" t="str">
        <f t="shared" si="72"/>
        <v>Service</v>
      </c>
      <c r="E921" s="15">
        <f t="shared" si="73"/>
        <v>0</v>
      </c>
      <c r="F921" s="15" t="str">
        <f t="shared" si="83"/>
        <v>No</v>
      </c>
    </row>
    <row r="922" spans="1:6" x14ac:dyDescent="0.25">
      <c r="A922" s="211" t="s">
        <v>5041</v>
      </c>
      <c r="B922" s="15" t="str">
        <f t="shared" si="70"/>
        <v>SX Smoke</v>
      </c>
      <c r="C922" s="15" t="str">
        <f t="shared" si="71"/>
        <v>Détecteur de fumée SX</v>
      </c>
      <c r="D922" s="15" t="str">
        <f t="shared" si="72"/>
        <v>Sensor</v>
      </c>
      <c r="E922" s="15">
        <f t="shared" si="73"/>
        <v>6</v>
      </c>
      <c r="F922" s="15" t="str">
        <f t="shared" si="83"/>
        <v>No</v>
      </c>
    </row>
    <row r="923" spans="1:6" x14ac:dyDescent="0.25">
      <c r="A923" s="211" t="s">
        <v>5044</v>
      </c>
      <c r="B923" s="15" t="str">
        <f t="shared" ref="B923:B986" si="84">VLOOKUP($A923,masterdata,12,0)</f>
        <v>SX Motion Detector - AlarmForce</v>
      </c>
      <c r="C923" s="15" t="str">
        <f t="shared" ref="C923:C986" si="85">VLOOKUP($A923,masterdata,13,0)</f>
        <v>Détecteur de mouvement SX - AlarmForce</v>
      </c>
      <c r="D923" s="15" t="str">
        <f t="shared" ref="D923:D986" si="86">VLOOKUP($A923,masterdata,31,0)</f>
        <v>Sensor</v>
      </c>
      <c r="E923" s="15">
        <f t="shared" ref="E923:E986" si="87">VLOOKUP($A923,masterdata,7,0)</f>
        <v>7.5</v>
      </c>
      <c r="F923" s="15" t="str">
        <f t="shared" si="83"/>
        <v>No</v>
      </c>
    </row>
    <row r="924" spans="1:6" x14ac:dyDescent="0.25">
      <c r="A924" s="211" t="s">
        <v>5048</v>
      </c>
      <c r="B924" s="15" t="str">
        <f t="shared" si="84"/>
        <v>SD7 Smoke</v>
      </c>
      <c r="C924" s="15" t="str">
        <f t="shared" si="85"/>
        <v>Détecteur de fumée SD7</v>
      </c>
      <c r="D924" s="15" t="str">
        <f t="shared" si="86"/>
        <v>Sensor</v>
      </c>
      <c r="E924" s="15">
        <f t="shared" si="87"/>
        <v>6</v>
      </c>
      <c r="F924" s="15" t="str">
        <f t="shared" si="83"/>
        <v>No</v>
      </c>
    </row>
    <row r="925" spans="1:6" x14ac:dyDescent="0.25">
      <c r="A925" s="211" t="s">
        <v>4177</v>
      </c>
      <c r="B925" s="15" t="str">
        <f t="shared" si="84"/>
        <v>Basic Package A</v>
      </c>
      <c r="C925" s="15" t="str">
        <f t="shared" si="85"/>
        <v>Forfait de base A</v>
      </c>
      <c r="D925" s="15" t="str">
        <f t="shared" si="86"/>
        <v>Bundle</v>
      </c>
      <c r="E925" s="15">
        <f t="shared" si="87"/>
        <v>60</v>
      </c>
      <c r="F925" s="15" t="str">
        <f t="shared" si="83"/>
        <v>0</v>
      </c>
    </row>
    <row r="926" spans="1:6" x14ac:dyDescent="0.25">
      <c r="A926" s="211" t="s">
        <v>4179</v>
      </c>
      <c r="B926" s="15" t="str">
        <f t="shared" si="84"/>
        <v>Basic Package B</v>
      </c>
      <c r="C926" s="15" t="str">
        <f t="shared" si="85"/>
        <v>Forfait de base A</v>
      </c>
      <c r="D926" s="15" t="str">
        <f t="shared" si="86"/>
        <v>Bundle</v>
      </c>
      <c r="E926" s="15">
        <f t="shared" si="87"/>
        <v>60</v>
      </c>
      <c r="F926" s="15" t="str">
        <f t="shared" si="83"/>
        <v>0</v>
      </c>
    </row>
    <row r="927" spans="1:6" x14ac:dyDescent="0.25">
      <c r="A927" s="211" t="s">
        <v>3686</v>
      </c>
      <c r="B927" s="15" t="str">
        <f t="shared" si="84"/>
        <v>Video and Automation</v>
      </c>
      <c r="C927" s="15" t="str">
        <f t="shared" si="85"/>
        <v>Vidéo et domotique</v>
      </c>
      <c r="D927" s="15" t="str">
        <f t="shared" si="86"/>
        <v>Bundle</v>
      </c>
      <c r="E927" s="15">
        <f t="shared" si="87"/>
        <v>75</v>
      </c>
      <c r="F927" s="15" t="str">
        <f t="shared" si="83"/>
        <v>0</v>
      </c>
    </row>
    <row r="928" spans="1:6" x14ac:dyDescent="0.25">
      <c r="A928" s="211" t="s">
        <v>2284</v>
      </c>
      <c r="B928" s="15" t="str">
        <f t="shared" si="84"/>
        <v>PowerG Flood Detector</v>
      </c>
      <c r="C928" s="15" t="str">
        <f t="shared" si="85"/>
        <v>Détecteur d'inondation sans fil PowerG</v>
      </c>
      <c r="D928" s="15" t="str">
        <f t="shared" si="86"/>
        <v>Sensor</v>
      </c>
      <c r="E928" s="15">
        <f t="shared" si="87"/>
        <v>7.5</v>
      </c>
      <c r="F928" s="15" t="str">
        <f t="shared" si="83"/>
        <v>No</v>
      </c>
    </row>
    <row r="929" spans="1:6" x14ac:dyDescent="0.25">
      <c r="A929" s="211" t="s">
        <v>2306</v>
      </c>
      <c r="B929" s="15" t="str">
        <f t="shared" si="84"/>
        <v>2GNL - GSM Data Panel</v>
      </c>
      <c r="C929" s="15" t="str">
        <f t="shared" si="85"/>
        <v>2GNL - Panneau de données GSM</v>
      </c>
      <c r="D929" s="15" t="str">
        <f t="shared" si="86"/>
        <v>Panel</v>
      </c>
      <c r="E929" s="15">
        <f t="shared" si="87"/>
        <v>0</v>
      </c>
      <c r="F929" s="15" t="str">
        <f t="shared" si="83"/>
        <v>No</v>
      </c>
    </row>
    <row r="930" spans="1:6" x14ac:dyDescent="0.25">
      <c r="A930" s="211" t="s">
        <v>2777</v>
      </c>
      <c r="B930" s="15" t="str">
        <f t="shared" si="84"/>
        <v>2GNL_S1 - GSM Data Software Release 1 Panel</v>
      </c>
      <c r="C930" s="15" t="str">
        <f t="shared" si="85"/>
        <v>2GNL_S1 - Panneau du logiciel de données GSM version 1</v>
      </c>
      <c r="D930" s="15" t="str">
        <f t="shared" si="86"/>
        <v>Panel</v>
      </c>
      <c r="E930" s="15">
        <f t="shared" si="87"/>
        <v>0</v>
      </c>
      <c r="F930" s="15" t="str">
        <f t="shared" si="83"/>
        <v>No</v>
      </c>
    </row>
    <row r="931" spans="1:6" x14ac:dyDescent="0.25">
      <c r="A931" s="211" t="s">
        <v>2779</v>
      </c>
      <c r="B931" s="15" t="str">
        <f t="shared" si="84"/>
        <v>2GNL_S2 - GSM Data Sofrware Release 2 Panel</v>
      </c>
      <c r="C931" s="15" t="str">
        <f t="shared" si="85"/>
        <v>2GNL_S2 - Panneau du logiciel de données GSM version 2</v>
      </c>
      <c r="D931" s="15" t="str">
        <f t="shared" si="86"/>
        <v>Panel</v>
      </c>
      <c r="E931" s="15">
        <f t="shared" si="87"/>
        <v>0</v>
      </c>
      <c r="F931" s="15" t="str">
        <f t="shared" si="83"/>
        <v>No</v>
      </c>
    </row>
    <row r="932" spans="1:6" x14ac:dyDescent="0.25">
      <c r="A932" s="211" t="s">
        <v>2781</v>
      </c>
      <c r="B932" s="15" t="str">
        <f t="shared" si="84"/>
        <v>2GNL_S3 - GSM Data Software Release 3 Panel</v>
      </c>
      <c r="C932" s="15" t="str">
        <f t="shared" si="85"/>
        <v>2GNL_S3 - Panneau du logiciel de données GSM version 3</v>
      </c>
      <c r="D932" s="15" t="str">
        <f t="shared" si="86"/>
        <v>Panel</v>
      </c>
      <c r="E932" s="15">
        <f t="shared" si="87"/>
        <v>0</v>
      </c>
      <c r="F932" s="15" t="str">
        <f t="shared" ref="F932:F995" si="88">IF(D932="Bundle",VLOOKUP(A932,masterdata,42,0),"No")</f>
        <v>No</v>
      </c>
    </row>
    <row r="933" spans="1:6" x14ac:dyDescent="0.25">
      <c r="A933" s="211" t="s">
        <v>2307</v>
      </c>
      <c r="B933" s="15" t="str">
        <f t="shared" si="84"/>
        <v>Alarm Services with No Line - AlarmForce</v>
      </c>
      <c r="C933" s="15" t="str">
        <f t="shared" si="85"/>
        <v>Services d'alarme sans ligne - AlarmForce</v>
      </c>
      <c r="D933" s="15" t="str">
        <f t="shared" si="86"/>
        <v>Panel</v>
      </c>
      <c r="E933" s="15">
        <f t="shared" si="87"/>
        <v>0</v>
      </c>
      <c r="F933" s="15" t="str">
        <f t="shared" si="88"/>
        <v>No</v>
      </c>
    </row>
    <row r="934" spans="1:6" x14ac:dyDescent="0.25">
      <c r="A934" s="211" t="s">
        <v>2784</v>
      </c>
      <c r="B934" s="15" t="str">
        <f t="shared" si="84"/>
        <v>Alarm Services with No Line - AlarmForce</v>
      </c>
      <c r="C934" s="15" t="str">
        <f t="shared" si="85"/>
        <v>Services d'alarme sans ligne - AlarmForce</v>
      </c>
      <c r="D934" s="15" t="str">
        <f t="shared" si="86"/>
        <v>Panel</v>
      </c>
      <c r="E934" s="15">
        <f t="shared" si="87"/>
        <v>0</v>
      </c>
      <c r="F934" s="15" t="str">
        <f t="shared" si="88"/>
        <v>No</v>
      </c>
    </row>
    <row r="935" spans="1:6" x14ac:dyDescent="0.25">
      <c r="A935" s="211" t="s">
        <v>2786</v>
      </c>
      <c r="B935" s="15" t="str">
        <f t="shared" si="84"/>
        <v>Alarm Services with No Line - AlarmForce</v>
      </c>
      <c r="C935" s="15" t="str">
        <f t="shared" si="85"/>
        <v>Services d'alarme sans ligne - AlarmForce</v>
      </c>
      <c r="D935" s="15" t="str">
        <f t="shared" si="86"/>
        <v>Panel</v>
      </c>
      <c r="E935" s="15">
        <f t="shared" si="87"/>
        <v>0</v>
      </c>
      <c r="F935" s="15" t="str">
        <f t="shared" si="88"/>
        <v>No</v>
      </c>
    </row>
    <row r="936" spans="1:6" x14ac:dyDescent="0.25">
      <c r="A936" s="211" t="s">
        <v>2788</v>
      </c>
      <c r="B936" s="15" t="str">
        <f t="shared" si="84"/>
        <v>Alarm Services with No Line - AlarmForce</v>
      </c>
      <c r="C936" s="15" t="str">
        <f t="shared" si="85"/>
        <v>Services d'alarme sans ligne - AlarmForce</v>
      </c>
      <c r="D936" s="15" t="str">
        <f t="shared" si="86"/>
        <v>Panel</v>
      </c>
      <c r="E936" s="15">
        <f t="shared" si="87"/>
        <v>0</v>
      </c>
      <c r="F936" s="15" t="str">
        <f t="shared" si="88"/>
        <v>No</v>
      </c>
    </row>
    <row r="937" spans="1:6" x14ac:dyDescent="0.25">
      <c r="A937" s="211" t="s">
        <v>2790</v>
      </c>
      <c r="B937" s="15" t="str">
        <f t="shared" si="84"/>
        <v>Alarm Services with No Line - AlarmForce</v>
      </c>
      <c r="C937" s="15" t="str">
        <f t="shared" si="85"/>
        <v>Services d'alarme sans ligne - AlarmForce</v>
      </c>
      <c r="D937" s="15" t="str">
        <f t="shared" si="86"/>
        <v>Misc</v>
      </c>
      <c r="E937" s="15">
        <f t="shared" si="87"/>
        <v>0</v>
      </c>
      <c r="F937" s="15" t="str">
        <f t="shared" si="88"/>
        <v>No</v>
      </c>
    </row>
    <row r="938" spans="1:6" x14ac:dyDescent="0.25">
      <c r="A938" s="211" t="s">
        <v>2792</v>
      </c>
      <c r="B938" s="15" t="str">
        <f t="shared" si="84"/>
        <v>Alarm Services with No Line - AlarmForce</v>
      </c>
      <c r="C938" s="15" t="str">
        <f t="shared" si="85"/>
        <v>Services d'alarme sans ligne - AlarmForce</v>
      </c>
      <c r="D938" s="15" t="str">
        <f t="shared" si="86"/>
        <v>Misc</v>
      </c>
      <c r="E938" s="15">
        <f t="shared" si="87"/>
        <v>0</v>
      </c>
      <c r="F938" s="15" t="str">
        <f t="shared" si="88"/>
        <v>No</v>
      </c>
    </row>
    <row r="939" spans="1:6" x14ac:dyDescent="0.25">
      <c r="A939" s="211" t="s">
        <v>2794</v>
      </c>
      <c r="B939" s="15" t="str">
        <f t="shared" si="84"/>
        <v>Alarm Services with No Line - AlarmForce</v>
      </c>
      <c r="C939" s="15" t="str">
        <f t="shared" si="85"/>
        <v>Services d'alarme sans ligne - AlarmForce</v>
      </c>
      <c r="D939" s="15" t="str">
        <f t="shared" si="86"/>
        <v>Misc</v>
      </c>
      <c r="E939" s="15">
        <f t="shared" si="87"/>
        <v>0</v>
      </c>
      <c r="F939" s="15" t="str">
        <f t="shared" si="88"/>
        <v>No</v>
      </c>
    </row>
    <row r="940" spans="1:6" x14ac:dyDescent="0.25">
      <c r="A940" s="211" t="s">
        <v>2796</v>
      </c>
      <c r="B940" s="15" t="str">
        <f t="shared" si="84"/>
        <v>Alarm Services with No Line - AlarmForce</v>
      </c>
      <c r="C940" s="15" t="str">
        <f t="shared" si="85"/>
        <v>Services d'alarme sans ligne - AlarmForce</v>
      </c>
      <c r="D940" s="15" t="str">
        <f t="shared" si="86"/>
        <v>Misc</v>
      </c>
      <c r="E940" s="15">
        <f t="shared" si="87"/>
        <v>0</v>
      </c>
      <c r="F940" s="15" t="str">
        <f t="shared" si="88"/>
        <v>No</v>
      </c>
    </row>
    <row r="941" spans="1:6" x14ac:dyDescent="0.25">
      <c r="A941" s="211" t="s">
        <v>2798</v>
      </c>
      <c r="B941" s="15" t="str">
        <f t="shared" si="84"/>
        <v>Alarm Services with No Line - AlarmForce</v>
      </c>
      <c r="C941" s="15" t="str">
        <f t="shared" si="85"/>
        <v>Services d'alarme sans ligne - AlarmForce</v>
      </c>
      <c r="D941" s="15" t="str">
        <f t="shared" si="86"/>
        <v>Misc</v>
      </c>
      <c r="E941" s="15">
        <f t="shared" si="87"/>
        <v>0</v>
      </c>
      <c r="F941" s="15" t="str">
        <f t="shared" si="88"/>
        <v>No</v>
      </c>
    </row>
    <row r="942" spans="1:6" x14ac:dyDescent="0.25">
      <c r="A942" s="211" t="s">
        <v>2800</v>
      </c>
      <c r="B942" s="15" t="str">
        <f t="shared" si="84"/>
        <v>Alarm Services with No Line - AlarmForce</v>
      </c>
      <c r="C942" s="15" t="str">
        <f t="shared" si="85"/>
        <v>Services d'alarme sans ligne - AlarmForce</v>
      </c>
      <c r="D942" s="15" t="str">
        <f t="shared" si="86"/>
        <v>Misc</v>
      </c>
      <c r="E942" s="15">
        <f t="shared" si="87"/>
        <v>0</v>
      </c>
      <c r="F942" s="15" t="str">
        <f t="shared" si="88"/>
        <v>No</v>
      </c>
    </row>
    <row r="943" spans="1:6" x14ac:dyDescent="0.25">
      <c r="A943" s="211" t="s">
        <v>2802</v>
      </c>
      <c r="B943" s="15" t="str">
        <f t="shared" si="84"/>
        <v>Alarm Services with No Line - AlarmForce</v>
      </c>
      <c r="C943" s="15" t="str">
        <f t="shared" si="85"/>
        <v>Services d'alarme sans ligne - AlarmForce</v>
      </c>
      <c r="D943" s="15" t="str">
        <f t="shared" si="86"/>
        <v>Misc</v>
      </c>
      <c r="E943" s="15">
        <f t="shared" si="87"/>
        <v>0</v>
      </c>
      <c r="F943" s="15" t="str">
        <f t="shared" si="88"/>
        <v>No</v>
      </c>
    </row>
    <row r="944" spans="1:6" x14ac:dyDescent="0.25">
      <c r="A944" s="211" t="s">
        <v>2804</v>
      </c>
      <c r="B944" s="15" t="str">
        <f t="shared" si="84"/>
        <v>Alarm Services with No Line - AlarmForce</v>
      </c>
      <c r="C944" s="15" t="str">
        <f t="shared" si="85"/>
        <v>Services d'alarme sans ligne - AlarmForce</v>
      </c>
      <c r="D944" s="15" t="str">
        <f t="shared" si="86"/>
        <v>Misc</v>
      </c>
      <c r="E944" s="15">
        <f t="shared" si="87"/>
        <v>0</v>
      </c>
      <c r="F944" s="15" t="str">
        <f t="shared" si="88"/>
        <v>No</v>
      </c>
    </row>
    <row r="945" spans="1:6" x14ac:dyDescent="0.25">
      <c r="A945" s="211" t="s">
        <v>2806</v>
      </c>
      <c r="B945" s="15" t="str">
        <f t="shared" si="84"/>
        <v>Panel 3GSM_HWRelease3_SWRelease11- For ONT Customers</v>
      </c>
      <c r="C945" s="15" t="str">
        <f t="shared" si="85"/>
        <v>Panneau 3GSM_HWRelease3_SWRelease11 - Pour les clients ONT</v>
      </c>
      <c r="D945" s="15" t="str">
        <f t="shared" si="86"/>
        <v>Misc</v>
      </c>
      <c r="E945" s="15">
        <f t="shared" si="87"/>
        <v>0</v>
      </c>
      <c r="F945" s="15" t="str">
        <f t="shared" si="88"/>
        <v>No</v>
      </c>
    </row>
    <row r="946" spans="1:6" x14ac:dyDescent="0.25">
      <c r="A946" s="211" t="s">
        <v>2808</v>
      </c>
      <c r="B946" s="15" t="str">
        <f t="shared" si="84"/>
        <v>Panel 3GSM_HWRelease3_SWRelease12 - QC Cust. Only</v>
      </c>
      <c r="C946" s="15" t="str">
        <f t="shared" si="85"/>
        <v>Panneau 3GSM_HWRelease3_SWRelease12 - QC Cust.</v>
      </c>
      <c r="D946" s="15" t="str">
        <f t="shared" si="86"/>
        <v>Misc</v>
      </c>
      <c r="E946" s="15">
        <f t="shared" si="87"/>
        <v>0</v>
      </c>
      <c r="F946" s="15" t="str">
        <f t="shared" si="88"/>
        <v>No</v>
      </c>
    </row>
    <row r="947" spans="1:6" x14ac:dyDescent="0.25">
      <c r="A947" s="211" t="s">
        <v>2810</v>
      </c>
      <c r="B947" s="15" t="str">
        <f t="shared" si="84"/>
        <v>Alarm Services with No Line - AlarmForce</v>
      </c>
      <c r="C947" s="15" t="str">
        <f t="shared" si="85"/>
        <v>Services d'alarme sans ligne - AlarmForce</v>
      </c>
      <c r="D947" s="15" t="str">
        <f t="shared" si="86"/>
        <v>Misc</v>
      </c>
      <c r="E947" s="15">
        <f t="shared" si="87"/>
        <v>0</v>
      </c>
      <c r="F947" s="15" t="str">
        <f t="shared" si="88"/>
        <v>No</v>
      </c>
    </row>
    <row r="948" spans="1:6" x14ac:dyDescent="0.25">
      <c r="A948" s="211" t="s">
        <v>2812</v>
      </c>
      <c r="B948" s="15" t="str">
        <f t="shared" si="84"/>
        <v>3_GSM Data SW Release 4</v>
      </c>
      <c r="C948" s="15" t="str">
        <f t="shared" si="85"/>
        <v>3_GSM - Logiciel de données version 4</v>
      </c>
      <c r="D948" s="15" t="str">
        <f t="shared" si="86"/>
        <v>Panel</v>
      </c>
      <c r="E948" s="15">
        <f t="shared" si="87"/>
        <v>0</v>
      </c>
      <c r="F948" s="15" t="str">
        <f t="shared" si="88"/>
        <v>No</v>
      </c>
    </row>
    <row r="949" spans="1:6" x14ac:dyDescent="0.25">
      <c r="A949" s="211" t="s">
        <v>2814</v>
      </c>
      <c r="B949" s="15" t="str">
        <f t="shared" si="84"/>
        <v>3_GSM Data SW Release 5</v>
      </c>
      <c r="C949" s="15" t="str">
        <f t="shared" si="85"/>
        <v>3_GSM - Logiciel de données version 5</v>
      </c>
      <c r="D949" s="15" t="str">
        <f t="shared" si="86"/>
        <v>Panel</v>
      </c>
      <c r="E949" s="15">
        <f t="shared" si="87"/>
        <v>0</v>
      </c>
      <c r="F949" s="15" t="str">
        <f t="shared" si="88"/>
        <v>No</v>
      </c>
    </row>
    <row r="950" spans="1:6" x14ac:dyDescent="0.25">
      <c r="A950" s="211" t="s">
        <v>2816</v>
      </c>
      <c r="B950" s="15" t="str">
        <f t="shared" si="84"/>
        <v>3_GSM Data SW Release 6</v>
      </c>
      <c r="C950" s="15" t="str">
        <f t="shared" si="85"/>
        <v>3_GSM - Logiciel de données version 6</v>
      </c>
      <c r="D950" s="15" t="str">
        <f t="shared" si="86"/>
        <v>Panel</v>
      </c>
      <c r="E950" s="15">
        <f t="shared" si="87"/>
        <v>0</v>
      </c>
      <c r="F950" s="15" t="str">
        <f t="shared" si="88"/>
        <v>No</v>
      </c>
    </row>
    <row r="951" spans="1:6" x14ac:dyDescent="0.25">
      <c r="A951" s="211" t="s">
        <v>2818</v>
      </c>
      <c r="B951" s="15" t="str">
        <f t="shared" si="84"/>
        <v>3_GSM Data SW Release 7</v>
      </c>
      <c r="C951" s="15" t="str">
        <f t="shared" si="85"/>
        <v>3_GSM - Logiciel de données version 7</v>
      </c>
      <c r="D951" s="15" t="str">
        <f t="shared" si="86"/>
        <v>Panel</v>
      </c>
      <c r="E951" s="15">
        <f t="shared" si="87"/>
        <v>0</v>
      </c>
      <c r="F951" s="15" t="str">
        <f t="shared" si="88"/>
        <v>No</v>
      </c>
    </row>
    <row r="952" spans="1:6" x14ac:dyDescent="0.25">
      <c r="A952" s="211" t="s">
        <v>2820</v>
      </c>
      <c r="B952" s="15" t="str">
        <f t="shared" si="84"/>
        <v>3_GSM Data SW Release 8</v>
      </c>
      <c r="C952" s="15" t="str">
        <f t="shared" si="85"/>
        <v>3_GSM - Logiciel de données version 8</v>
      </c>
      <c r="D952" s="15" t="str">
        <f t="shared" si="86"/>
        <v>Panel</v>
      </c>
      <c r="E952" s="15">
        <f t="shared" si="87"/>
        <v>0</v>
      </c>
      <c r="F952" s="15" t="str">
        <f t="shared" si="88"/>
        <v>No</v>
      </c>
    </row>
    <row r="953" spans="1:6" x14ac:dyDescent="0.25">
      <c r="A953" s="211" t="s">
        <v>2822</v>
      </c>
      <c r="B953" s="15" t="str">
        <f t="shared" si="84"/>
        <v>3_GSM Data SW Release 9</v>
      </c>
      <c r="C953" s="15" t="str">
        <f t="shared" si="85"/>
        <v>3_GSM - Logiciel de données version 9</v>
      </c>
      <c r="D953" s="15" t="str">
        <f t="shared" si="86"/>
        <v>Panel</v>
      </c>
      <c r="E953" s="15">
        <f t="shared" si="87"/>
        <v>0</v>
      </c>
      <c r="F953" s="15" t="str">
        <f t="shared" si="88"/>
        <v>No</v>
      </c>
    </row>
    <row r="954" spans="1:6" x14ac:dyDescent="0.25">
      <c r="A954" s="211" t="s">
        <v>2824</v>
      </c>
      <c r="B954" s="15" t="str">
        <f t="shared" si="84"/>
        <v>3_GSM Data SW Release 10</v>
      </c>
      <c r="C954" s="15" t="str">
        <f t="shared" si="85"/>
        <v>3_GSM - Logiciel de données version 10</v>
      </c>
      <c r="D954" s="15" t="str">
        <f t="shared" si="86"/>
        <v>Panel</v>
      </c>
      <c r="E954" s="15">
        <f t="shared" si="87"/>
        <v>0</v>
      </c>
      <c r="F954" s="15" t="str">
        <f t="shared" si="88"/>
        <v>No</v>
      </c>
    </row>
    <row r="955" spans="1:6" x14ac:dyDescent="0.25">
      <c r="A955" s="211" t="s">
        <v>2826</v>
      </c>
      <c r="B955" s="15" t="str">
        <f t="shared" si="84"/>
        <v>3_GSM Data w/Two-Way Voice SW Release 4</v>
      </c>
      <c r="C955" s="15" t="str">
        <f t="shared" si="85"/>
        <v>3_GSM - Données avec la version 4 du logiciel de voix bidirectionnelle</v>
      </c>
      <c r="D955" s="15" t="str">
        <f t="shared" si="86"/>
        <v>Panel</v>
      </c>
      <c r="E955" s="15">
        <f t="shared" si="87"/>
        <v>0</v>
      </c>
      <c r="F955" s="15" t="str">
        <f t="shared" si="88"/>
        <v>No</v>
      </c>
    </row>
    <row r="956" spans="1:6" x14ac:dyDescent="0.25">
      <c r="A956" s="211" t="s">
        <v>2828</v>
      </c>
      <c r="B956" s="15" t="str">
        <f t="shared" si="84"/>
        <v>3_GSM Data w/Two-Way Voice SW Release 5</v>
      </c>
      <c r="C956" s="15" t="str">
        <f t="shared" si="85"/>
        <v>3_GSM - Données avec la version 5 du logiciel de voix bidirectionnelle</v>
      </c>
      <c r="D956" s="15" t="str">
        <f t="shared" si="86"/>
        <v>Panel</v>
      </c>
      <c r="E956" s="15">
        <f t="shared" si="87"/>
        <v>0</v>
      </c>
      <c r="F956" s="15" t="str">
        <f t="shared" si="88"/>
        <v>No</v>
      </c>
    </row>
    <row r="957" spans="1:6" x14ac:dyDescent="0.25">
      <c r="A957" s="211" t="s">
        <v>2830</v>
      </c>
      <c r="B957" s="15" t="str">
        <f t="shared" si="84"/>
        <v>3_GSM Data w/Two-Way Voice SW Release 6</v>
      </c>
      <c r="C957" s="15" t="str">
        <f t="shared" si="85"/>
        <v>3_GSM - Données avec la version 6 du logiciel de voix bidirectionnelle</v>
      </c>
      <c r="D957" s="15" t="str">
        <f t="shared" si="86"/>
        <v>Panel</v>
      </c>
      <c r="E957" s="15">
        <f t="shared" si="87"/>
        <v>0</v>
      </c>
      <c r="F957" s="15" t="str">
        <f t="shared" si="88"/>
        <v>No</v>
      </c>
    </row>
    <row r="958" spans="1:6" x14ac:dyDescent="0.25">
      <c r="A958" s="211" t="s">
        <v>2832</v>
      </c>
      <c r="B958" s="15" t="str">
        <f t="shared" si="84"/>
        <v>3_GSM Data w/Two-Way Voice SW Release 7</v>
      </c>
      <c r="C958" s="15" t="str">
        <f t="shared" si="85"/>
        <v>3_GSM - Données avec la version 7 du logiciel de voix bidirectionnelle</v>
      </c>
      <c r="D958" s="15" t="str">
        <f t="shared" si="86"/>
        <v>Panel</v>
      </c>
      <c r="E958" s="15">
        <f t="shared" si="87"/>
        <v>0</v>
      </c>
      <c r="F958" s="15" t="str">
        <f t="shared" si="88"/>
        <v>No</v>
      </c>
    </row>
    <row r="959" spans="1:6" x14ac:dyDescent="0.25">
      <c r="A959" s="211" t="s">
        <v>2834</v>
      </c>
      <c r="B959" s="15" t="str">
        <f t="shared" si="84"/>
        <v>3_GSM Data w/Two-Way Voice SW Release 8</v>
      </c>
      <c r="C959" s="15" t="str">
        <f t="shared" si="85"/>
        <v>3_GSM - Données avec la version 8 du logiciel de voix bidirectionnelle</v>
      </c>
      <c r="D959" s="15" t="str">
        <f t="shared" si="86"/>
        <v>Panel</v>
      </c>
      <c r="E959" s="15">
        <f t="shared" si="87"/>
        <v>0</v>
      </c>
      <c r="F959" s="15" t="str">
        <f t="shared" si="88"/>
        <v>No</v>
      </c>
    </row>
    <row r="960" spans="1:6" x14ac:dyDescent="0.25">
      <c r="A960" s="211" t="s">
        <v>2836</v>
      </c>
      <c r="B960" s="15" t="str">
        <f t="shared" si="84"/>
        <v>3_GSM Data w/Two-Way Voice SW Release 9</v>
      </c>
      <c r="C960" s="15" t="str">
        <f t="shared" si="85"/>
        <v>3_GSM - Données avec la version 9 du logiciel de voix bidirectionnelle</v>
      </c>
      <c r="D960" s="15" t="str">
        <f t="shared" si="86"/>
        <v>Panel</v>
      </c>
      <c r="E960" s="15">
        <f t="shared" si="87"/>
        <v>0</v>
      </c>
      <c r="F960" s="15" t="str">
        <f t="shared" si="88"/>
        <v>No</v>
      </c>
    </row>
    <row r="961" spans="1:6" x14ac:dyDescent="0.25">
      <c r="A961" s="211" t="s">
        <v>2838</v>
      </c>
      <c r="B961" s="15" t="str">
        <f t="shared" si="84"/>
        <v>3_GSM Data w/Two-Way Voice SW Release 10</v>
      </c>
      <c r="C961" s="15" t="str">
        <f t="shared" si="85"/>
        <v>3_GSM - Données avec la version 10 du logiciel de voix bidirectionnelle</v>
      </c>
      <c r="D961" s="15" t="str">
        <f t="shared" si="86"/>
        <v>Panel</v>
      </c>
      <c r="E961" s="15">
        <f t="shared" si="87"/>
        <v>0</v>
      </c>
      <c r="F961" s="15" t="str">
        <f t="shared" si="88"/>
        <v>No</v>
      </c>
    </row>
    <row r="962" spans="1:6" x14ac:dyDescent="0.25">
      <c r="A962" s="211" t="s">
        <v>2840</v>
      </c>
      <c r="B962" s="15" t="str">
        <f t="shared" si="84"/>
        <v>3_GSM Data WiFi SW Release 6</v>
      </c>
      <c r="C962" s="15" t="str">
        <f t="shared" si="85"/>
        <v>3_GSM - Logiciel Data WiFi version 6</v>
      </c>
      <c r="D962" s="15" t="str">
        <f t="shared" si="86"/>
        <v>Panel</v>
      </c>
      <c r="E962" s="15">
        <f t="shared" si="87"/>
        <v>0</v>
      </c>
      <c r="F962" s="15" t="str">
        <f t="shared" si="88"/>
        <v>No</v>
      </c>
    </row>
    <row r="963" spans="1:6" x14ac:dyDescent="0.25">
      <c r="A963" s="211" t="s">
        <v>2842</v>
      </c>
      <c r="B963" s="15" t="str">
        <f t="shared" si="84"/>
        <v>3_GSM Data WiFi SW Release 7</v>
      </c>
      <c r="C963" s="15" t="str">
        <f t="shared" si="85"/>
        <v>3_GSM - Logiciel Data WiFi version 7</v>
      </c>
      <c r="D963" s="15" t="str">
        <f t="shared" si="86"/>
        <v>Panel</v>
      </c>
      <c r="E963" s="15">
        <f t="shared" si="87"/>
        <v>0</v>
      </c>
      <c r="F963" s="15" t="str">
        <f t="shared" si="88"/>
        <v>No</v>
      </c>
    </row>
    <row r="964" spans="1:6" x14ac:dyDescent="0.25">
      <c r="A964" s="211" t="s">
        <v>2844</v>
      </c>
      <c r="B964" s="15" t="str">
        <f t="shared" si="84"/>
        <v>3_GSM Data WiFi SW Release 8</v>
      </c>
      <c r="C964" s="15" t="str">
        <f t="shared" si="85"/>
        <v>3_GSM - Logiciel Data WiFi version 8</v>
      </c>
      <c r="D964" s="15" t="str">
        <f t="shared" si="86"/>
        <v>Panel</v>
      </c>
      <c r="E964" s="15">
        <f t="shared" si="87"/>
        <v>0</v>
      </c>
      <c r="F964" s="15" t="str">
        <f t="shared" si="88"/>
        <v>No</v>
      </c>
    </row>
    <row r="965" spans="1:6" x14ac:dyDescent="0.25">
      <c r="A965" s="211" t="s">
        <v>2846</v>
      </c>
      <c r="B965" s="15" t="str">
        <f t="shared" si="84"/>
        <v>3_GSM Data WiFi SW Release 9</v>
      </c>
      <c r="C965" s="15" t="str">
        <f t="shared" si="85"/>
        <v>3_GSM - Logiciel Data WiFi version 9</v>
      </c>
      <c r="D965" s="15" t="str">
        <f t="shared" si="86"/>
        <v>Panel</v>
      </c>
      <c r="E965" s="15">
        <f t="shared" si="87"/>
        <v>0</v>
      </c>
      <c r="F965" s="15" t="str">
        <f t="shared" si="88"/>
        <v>No</v>
      </c>
    </row>
    <row r="966" spans="1:6" x14ac:dyDescent="0.25">
      <c r="A966" s="211" t="s">
        <v>2848</v>
      </c>
      <c r="B966" s="15" t="str">
        <f t="shared" si="84"/>
        <v>3_GSM Data WiFi SW Release 10</v>
      </c>
      <c r="C966" s="15" t="str">
        <f t="shared" si="85"/>
        <v>3_GSM - Logiciel Data WiFi version 10</v>
      </c>
      <c r="D966" s="15" t="str">
        <f t="shared" si="86"/>
        <v>Panel</v>
      </c>
      <c r="E966" s="15">
        <f t="shared" si="87"/>
        <v>0</v>
      </c>
      <c r="F966" s="15" t="str">
        <f t="shared" si="88"/>
        <v>No</v>
      </c>
    </row>
    <row r="967" spans="1:6" x14ac:dyDescent="0.25">
      <c r="A967" s="211" t="s">
        <v>2850</v>
      </c>
      <c r="B967" s="15" t="str">
        <f t="shared" si="84"/>
        <v>3_GSM Data w/Two-Way Voice WiFi SW Release 6</v>
      </c>
      <c r="C967" s="15" t="str">
        <f t="shared" si="85"/>
        <v>3_GSM - Données avec la version 6 du logiciel Voice WiFi bidirectionnel</v>
      </c>
      <c r="D967" s="15" t="str">
        <f t="shared" si="86"/>
        <v>Panel</v>
      </c>
      <c r="E967" s="15">
        <f t="shared" si="87"/>
        <v>0</v>
      </c>
      <c r="F967" s="15" t="str">
        <f t="shared" si="88"/>
        <v>No</v>
      </c>
    </row>
    <row r="968" spans="1:6" x14ac:dyDescent="0.25">
      <c r="A968" s="211" t="s">
        <v>2852</v>
      </c>
      <c r="B968" s="15" t="str">
        <f t="shared" si="84"/>
        <v>3_GSM Data w/Two-Way Voice WiFi SW Release 7</v>
      </c>
      <c r="C968" s="15" t="str">
        <f t="shared" si="85"/>
        <v>3_GSM - Données avec la version 7 du logiciel Voice WiFi bidirectionnel</v>
      </c>
      <c r="D968" s="15" t="str">
        <f t="shared" si="86"/>
        <v>Panel</v>
      </c>
      <c r="E968" s="15">
        <f t="shared" si="87"/>
        <v>0</v>
      </c>
      <c r="F968" s="15" t="str">
        <f t="shared" si="88"/>
        <v>No</v>
      </c>
    </row>
    <row r="969" spans="1:6" x14ac:dyDescent="0.25">
      <c r="A969" s="211" t="s">
        <v>2854</v>
      </c>
      <c r="B969" s="15" t="str">
        <f t="shared" si="84"/>
        <v>3_GSM Data w/Two-Way Voice WiFi SW Release 8</v>
      </c>
      <c r="C969" s="15" t="str">
        <f t="shared" si="85"/>
        <v>3_GSM - Données avec la version 8 du logiciel Voice WiFi bidirectionnel</v>
      </c>
      <c r="D969" s="15" t="str">
        <f t="shared" si="86"/>
        <v>Panel</v>
      </c>
      <c r="E969" s="15">
        <f t="shared" si="87"/>
        <v>0</v>
      </c>
      <c r="F969" s="15" t="str">
        <f t="shared" si="88"/>
        <v>No</v>
      </c>
    </row>
    <row r="970" spans="1:6" x14ac:dyDescent="0.25">
      <c r="A970" s="211" t="s">
        <v>2856</v>
      </c>
      <c r="B970" s="15" t="str">
        <f t="shared" si="84"/>
        <v>3_GSM Data w/Two-Way Voice WiFi SW Release 9</v>
      </c>
      <c r="C970" s="15" t="str">
        <f t="shared" si="85"/>
        <v>3_GSM - Données avec la version 9 du logiciel Voice WiFi bidirectionnel</v>
      </c>
      <c r="D970" s="15" t="str">
        <f t="shared" si="86"/>
        <v>Panel</v>
      </c>
      <c r="E970" s="15">
        <f t="shared" si="87"/>
        <v>0</v>
      </c>
      <c r="F970" s="15" t="str">
        <f t="shared" si="88"/>
        <v>No</v>
      </c>
    </row>
    <row r="971" spans="1:6" x14ac:dyDescent="0.25">
      <c r="A971" s="211" t="s">
        <v>2858</v>
      </c>
      <c r="B971" s="15" t="str">
        <f t="shared" si="84"/>
        <v>3_GSM Data w/Two-Way Voice WiFi SW Release 10</v>
      </c>
      <c r="C971" s="15" t="str">
        <f t="shared" si="85"/>
        <v>3_GSM - Données avec la version 10 du logiciel Voice WiFi bidirectionnel</v>
      </c>
      <c r="D971" s="15" t="str">
        <f t="shared" si="86"/>
        <v>Panel</v>
      </c>
      <c r="E971" s="15">
        <f t="shared" si="87"/>
        <v>0</v>
      </c>
      <c r="F971" s="15" t="str">
        <f t="shared" si="88"/>
        <v>No</v>
      </c>
    </row>
    <row r="972" spans="1:6" x14ac:dyDescent="0.25">
      <c r="A972" s="211" t="s">
        <v>2860</v>
      </c>
      <c r="B972" s="15" t="str">
        <f t="shared" si="84"/>
        <v>AlarmCare 4200X</v>
      </c>
      <c r="C972" s="15" t="str">
        <f t="shared" si="85"/>
        <v>AlarmCare 4200X</v>
      </c>
      <c r="D972" s="15" t="str">
        <f t="shared" si="86"/>
        <v>Panel</v>
      </c>
      <c r="E972" s="15">
        <f t="shared" si="87"/>
        <v>60</v>
      </c>
      <c r="F972" s="15" t="str">
        <f t="shared" si="88"/>
        <v>No</v>
      </c>
    </row>
    <row r="973" spans="1:6" x14ac:dyDescent="0.25">
      <c r="A973" s="211" t="s">
        <v>2862</v>
      </c>
      <c r="B973" s="15" t="str">
        <f t="shared" si="84"/>
        <v>AlarmCare 4200X with Cellular</v>
      </c>
      <c r="C973" s="15" t="str">
        <f t="shared" si="85"/>
        <v>AlarmCare 4200X avec cellulaire</v>
      </c>
      <c r="D973" s="15" t="str">
        <f t="shared" si="86"/>
        <v>Panel</v>
      </c>
      <c r="E973" s="15">
        <f t="shared" si="87"/>
        <v>60</v>
      </c>
      <c r="F973" s="15" t="str">
        <f t="shared" si="88"/>
        <v>No</v>
      </c>
    </row>
    <row r="974" spans="1:6" x14ac:dyDescent="0.25">
      <c r="A974" s="211" t="s">
        <v>2864</v>
      </c>
      <c r="B974" s="15" t="str">
        <f t="shared" si="84"/>
        <v>AlarmCare AVB Control Panel</v>
      </c>
      <c r="C974" s="15" t="str">
        <f t="shared" si="85"/>
        <v>Panneau de configuration AlarmCare AVB</v>
      </c>
      <c r="D974" s="15" t="str">
        <f t="shared" si="86"/>
        <v>Panel</v>
      </c>
      <c r="E974" s="15">
        <f t="shared" si="87"/>
        <v>0</v>
      </c>
      <c r="F974" s="15" t="str">
        <f t="shared" si="88"/>
        <v>No</v>
      </c>
    </row>
    <row r="975" spans="1:6" x14ac:dyDescent="0.25">
      <c r="A975" s="211" t="s">
        <v>2866</v>
      </c>
      <c r="B975" s="15" t="str">
        <f t="shared" si="84"/>
        <v>AlarmCare EVS Release 1</v>
      </c>
      <c r="C975" s="15" t="str">
        <f t="shared" si="85"/>
        <v>AlarmCare EVS version 1</v>
      </c>
      <c r="D975" s="15" t="str">
        <f t="shared" si="86"/>
        <v>Panel</v>
      </c>
      <c r="E975" s="15">
        <f t="shared" si="87"/>
        <v>0</v>
      </c>
      <c r="F975" s="15" t="str">
        <f t="shared" si="88"/>
        <v>No</v>
      </c>
    </row>
    <row r="976" spans="1:6" x14ac:dyDescent="0.25">
      <c r="A976" s="211" t="s">
        <v>2868</v>
      </c>
      <c r="B976" s="15" t="str">
        <f t="shared" si="84"/>
        <v>AlarmCare EVS Release 2</v>
      </c>
      <c r="C976" s="15" t="str">
        <f t="shared" si="85"/>
        <v>AlarmCare EVS version 2</v>
      </c>
      <c r="D976" s="15" t="str">
        <f t="shared" si="86"/>
        <v>Panel</v>
      </c>
      <c r="E976" s="15">
        <f t="shared" si="87"/>
        <v>0</v>
      </c>
      <c r="F976" s="15" t="str">
        <f t="shared" si="88"/>
        <v>No</v>
      </c>
    </row>
    <row r="977" spans="1:6" x14ac:dyDescent="0.25">
      <c r="A977" s="211" t="s">
        <v>2870</v>
      </c>
      <c r="B977" s="15" t="str">
        <f t="shared" si="84"/>
        <v>AlarmCare Libris</v>
      </c>
      <c r="C977" s="15" t="str">
        <f t="shared" si="85"/>
        <v>AlarmCare Libris</v>
      </c>
      <c r="D977" s="15" t="str">
        <f t="shared" si="86"/>
        <v>Panel</v>
      </c>
      <c r="E977" s="15">
        <f t="shared" si="87"/>
        <v>0</v>
      </c>
      <c r="F977" s="15" t="str">
        <f t="shared" si="88"/>
        <v>No</v>
      </c>
    </row>
    <row r="978" spans="1:6" x14ac:dyDescent="0.25">
      <c r="A978" s="211" t="s">
        <v>2872</v>
      </c>
      <c r="B978" s="15" t="str">
        <f t="shared" si="84"/>
        <v>AlarmCare Control Panel in Quebec in English</v>
      </c>
      <c r="C978" s="15" t="str">
        <f t="shared" si="85"/>
        <v>Panneau de contrôle AlarmCare au Québec en anglais</v>
      </c>
      <c r="D978" s="15" t="str">
        <f t="shared" si="86"/>
        <v>Panel</v>
      </c>
      <c r="E978" s="15">
        <f t="shared" si="87"/>
        <v>0</v>
      </c>
      <c r="F978" s="15" t="str">
        <f t="shared" si="88"/>
        <v>No</v>
      </c>
    </row>
    <row r="979" spans="1:6" x14ac:dyDescent="0.25">
      <c r="A979" s="211" t="s">
        <v>2874</v>
      </c>
      <c r="B979" s="15" t="str">
        <f t="shared" si="84"/>
        <v>AlarmCare Home Panel in Quebec in French</v>
      </c>
      <c r="C979" s="15" t="str">
        <f t="shared" si="85"/>
        <v>Panneau d'accueil AlarmCare au Québec en français</v>
      </c>
      <c r="D979" s="15" t="str">
        <f t="shared" si="86"/>
        <v>Panel</v>
      </c>
      <c r="E979" s="15">
        <f t="shared" si="87"/>
        <v>0</v>
      </c>
      <c r="F979" s="15" t="str">
        <f t="shared" si="88"/>
        <v>No</v>
      </c>
    </row>
    <row r="980" spans="1:6" x14ac:dyDescent="0.25">
      <c r="A980" s="211" t="s">
        <v>2876</v>
      </c>
      <c r="B980" s="15" t="str">
        <f t="shared" si="84"/>
        <v>AlarmCare SAVS Control Panel</v>
      </c>
      <c r="C980" s="15" t="str">
        <f t="shared" si="85"/>
        <v>Panneau de commande AlarmCare SAVS</v>
      </c>
      <c r="D980" s="15" t="str">
        <f t="shared" si="86"/>
        <v>Panel</v>
      </c>
      <c r="E980" s="15">
        <f t="shared" si="87"/>
        <v>0</v>
      </c>
      <c r="F980" s="15" t="str">
        <f t="shared" si="88"/>
        <v>No</v>
      </c>
    </row>
    <row r="981" spans="1:6" x14ac:dyDescent="0.25">
      <c r="A981" s="211" t="s">
        <v>2878</v>
      </c>
      <c r="B981" s="15" t="str">
        <f t="shared" si="84"/>
        <v>AlarmCare SBC Control Panel</v>
      </c>
      <c r="C981" s="15" t="str">
        <f t="shared" si="85"/>
        <v>Panneau de commande AlarmCare SBC</v>
      </c>
      <c r="D981" s="15" t="str">
        <f t="shared" si="86"/>
        <v>Panel</v>
      </c>
      <c r="E981" s="15">
        <f t="shared" si="87"/>
        <v>0</v>
      </c>
      <c r="F981" s="15" t="str">
        <f t="shared" si="88"/>
        <v>No</v>
      </c>
    </row>
    <row r="982" spans="1:6" x14ac:dyDescent="0.25">
      <c r="A982" s="211" t="s">
        <v>2880</v>
      </c>
      <c r="B982" s="15" t="str">
        <f t="shared" si="84"/>
        <v>AlarmCare SBC Rel. 1</v>
      </c>
      <c r="C982" s="15" t="str">
        <f t="shared" si="85"/>
        <v>AlarmCare SBC Rel. 1</v>
      </c>
      <c r="D982" s="15" t="str">
        <f t="shared" si="86"/>
        <v>Panel</v>
      </c>
      <c r="E982" s="15">
        <f t="shared" si="87"/>
        <v>0</v>
      </c>
      <c r="F982" s="15" t="str">
        <f t="shared" si="88"/>
        <v>No</v>
      </c>
    </row>
    <row r="983" spans="1:6" x14ac:dyDescent="0.25">
      <c r="A983" s="211" t="s">
        <v>2882</v>
      </c>
      <c r="B983" s="15" t="str">
        <f t="shared" si="84"/>
        <v>AlarmCare SBC Rel. 2</v>
      </c>
      <c r="C983" s="15" t="str">
        <f t="shared" si="85"/>
        <v>AlarmCare SBC Rel. 2</v>
      </c>
      <c r="D983" s="15" t="str">
        <f t="shared" si="86"/>
        <v>Panel</v>
      </c>
      <c r="E983" s="15">
        <f t="shared" si="87"/>
        <v>0</v>
      </c>
      <c r="F983" s="15" t="str">
        <f t="shared" si="88"/>
        <v>No</v>
      </c>
    </row>
    <row r="984" spans="1:6" x14ac:dyDescent="0.25">
      <c r="A984" s="211" t="s">
        <v>2884</v>
      </c>
      <c r="B984" s="15" t="str">
        <f t="shared" si="84"/>
        <v>AlarmPlus</v>
      </c>
      <c r="C984" s="15" t="str">
        <f t="shared" si="85"/>
        <v>AlarmPlus</v>
      </c>
      <c r="D984" s="15" t="str">
        <f t="shared" si="86"/>
        <v>Panel</v>
      </c>
      <c r="E984" s="15">
        <f t="shared" si="87"/>
        <v>0</v>
      </c>
      <c r="F984" s="15" t="str">
        <f t="shared" si="88"/>
        <v>No</v>
      </c>
    </row>
    <row r="985" spans="1:6" x14ac:dyDescent="0.25">
      <c r="A985" s="211" t="s">
        <v>2886</v>
      </c>
      <c r="B985" s="15" t="str">
        <f t="shared" si="84"/>
        <v>AlarmVoice Services</v>
      </c>
      <c r="C985" s="15" t="str">
        <f t="shared" si="85"/>
        <v>Services AlarmVoice</v>
      </c>
      <c r="D985" s="15" t="str">
        <f t="shared" si="86"/>
        <v>Panel</v>
      </c>
      <c r="E985" s="15">
        <f t="shared" si="87"/>
        <v>0</v>
      </c>
      <c r="F985" s="15" t="str">
        <f t="shared" si="88"/>
        <v>No</v>
      </c>
    </row>
    <row r="986" spans="1:6" x14ac:dyDescent="0.25">
      <c r="A986" s="211" t="s">
        <v>2887</v>
      </c>
      <c r="B986" s="15" t="str">
        <f t="shared" si="84"/>
        <v>AlarmVoice Services</v>
      </c>
      <c r="C986" s="15" t="str">
        <f t="shared" si="85"/>
        <v>Services AlarmVoice</v>
      </c>
      <c r="D986" s="15" t="str">
        <f t="shared" si="86"/>
        <v>Panel</v>
      </c>
      <c r="E986" s="15">
        <f t="shared" si="87"/>
        <v>0</v>
      </c>
      <c r="F986" s="15" t="str">
        <f t="shared" si="88"/>
        <v>No</v>
      </c>
    </row>
    <row r="987" spans="1:6" x14ac:dyDescent="0.25">
      <c r="A987" s="211" t="s">
        <v>2888</v>
      </c>
      <c r="B987" s="15" t="str">
        <f t="shared" ref="B987:B1050" si="89">VLOOKUP($A987,masterdata,12,0)</f>
        <v>AlarmPlus Services</v>
      </c>
      <c r="C987" s="15" t="str">
        <f t="shared" ref="C987:C1050" si="90">VLOOKUP($A987,masterdata,13,0)</f>
        <v>Services AlarmPlus</v>
      </c>
      <c r="D987" s="15" t="str">
        <f t="shared" ref="D987:D1050" si="91">VLOOKUP($A987,masterdata,31,0)</f>
        <v>Panel</v>
      </c>
      <c r="E987" s="15">
        <f t="shared" ref="E987:E1050" si="92">VLOOKUP($A987,masterdata,7,0)</f>
        <v>0</v>
      </c>
      <c r="F987" s="15" t="str">
        <f t="shared" si="88"/>
        <v>No</v>
      </c>
    </row>
    <row r="988" spans="1:6" x14ac:dyDescent="0.25">
      <c r="A988" s="211" t="s">
        <v>2387</v>
      </c>
      <c r="B988" s="15" t="str">
        <f t="shared" si="89"/>
        <v>AlarmVoice Services</v>
      </c>
      <c r="C988" s="15" t="str">
        <f t="shared" si="90"/>
        <v>Services AlarmVoice</v>
      </c>
      <c r="D988" s="15" t="str">
        <f t="shared" si="91"/>
        <v>Service</v>
      </c>
      <c r="E988" s="15">
        <f t="shared" si="92"/>
        <v>0</v>
      </c>
      <c r="F988" s="15" t="str">
        <f t="shared" si="88"/>
        <v>No</v>
      </c>
    </row>
    <row r="989" spans="1:6" x14ac:dyDescent="0.25">
      <c r="A989" s="211" t="s">
        <v>2390</v>
      </c>
      <c r="B989" s="15" t="str">
        <f t="shared" si="89"/>
        <v>AlarmVoice Services</v>
      </c>
      <c r="C989" s="15" t="str">
        <f t="shared" si="90"/>
        <v>Services AlarmVoice</v>
      </c>
      <c r="D989" s="15" t="str">
        <f t="shared" si="91"/>
        <v>Service</v>
      </c>
      <c r="E989" s="15">
        <f t="shared" si="92"/>
        <v>0</v>
      </c>
      <c r="F989" s="15" t="str">
        <f t="shared" si="88"/>
        <v>No</v>
      </c>
    </row>
    <row r="990" spans="1:6" x14ac:dyDescent="0.25">
      <c r="A990" s="211" t="s">
        <v>2890</v>
      </c>
      <c r="B990" s="15" t="str">
        <f t="shared" si="89"/>
        <v>AlarmVoice Services</v>
      </c>
      <c r="C990" s="15" t="str">
        <f t="shared" si="90"/>
        <v>Services AlarmVoice</v>
      </c>
      <c r="D990" s="15" t="str">
        <f t="shared" si="91"/>
        <v>Service</v>
      </c>
      <c r="E990" s="15">
        <f t="shared" si="92"/>
        <v>0</v>
      </c>
      <c r="F990" s="15" t="str">
        <f t="shared" si="88"/>
        <v>No</v>
      </c>
    </row>
    <row r="991" spans="1:6" x14ac:dyDescent="0.25">
      <c r="A991" s="211" t="s">
        <v>2392</v>
      </c>
      <c r="B991" s="15" t="str">
        <f t="shared" si="89"/>
        <v>AlarmVoice Services</v>
      </c>
      <c r="C991" s="15" t="str">
        <f t="shared" si="90"/>
        <v>Services AlarmVoice</v>
      </c>
      <c r="D991" s="15" t="str">
        <f t="shared" si="91"/>
        <v>Service</v>
      </c>
      <c r="E991" s="15">
        <f t="shared" si="92"/>
        <v>0</v>
      </c>
      <c r="F991" s="15" t="str">
        <f t="shared" si="88"/>
        <v>No</v>
      </c>
    </row>
    <row r="992" spans="1:6" x14ac:dyDescent="0.25">
      <c r="A992" s="211" t="s">
        <v>2891</v>
      </c>
      <c r="B992" s="15" t="str">
        <f t="shared" si="89"/>
        <v>AlarmVoice Services</v>
      </c>
      <c r="C992" s="15" t="str">
        <f t="shared" si="90"/>
        <v>Services AlarmVoice</v>
      </c>
      <c r="D992" s="15" t="str">
        <f t="shared" si="91"/>
        <v>Service</v>
      </c>
      <c r="E992" s="15">
        <f t="shared" si="92"/>
        <v>0</v>
      </c>
      <c r="F992" s="15" t="str">
        <f t="shared" si="88"/>
        <v>No</v>
      </c>
    </row>
    <row r="993" spans="1:6" x14ac:dyDescent="0.25">
      <c r="A993" s="211" t="s">
        <v>2892</v>
      </c>
      <c r="B993" s="15" t="str">
        <f t="shared" si="89"/>
        <v>DigiPlus Service</v>
      </c>
      <c r="C993" s="15" t="str">
        <f t="shared" si="90"/>
        <v>DigiPlus Service</v>
      </c>
      <c r="D993" s="15" t="str">
        <f t="shared" si="91"/>
        <v>Service</v>
      </c>
      <c r="E993" s="15">
        <f t="shared" si="92"/>
        <v>0</v>
      </c>
      <c r="F993" s="15" t="str">
        <f t="shared" si="88"/>
        <v>No</v>
      </c>
    </row>
    <row r="994" spans="1:6" x14ac:dyDescent="0.25">
      <c r="A994" s="211" t="s">
        <v>2894</v>
      </c>
      <c r="B994" s="15" t="str">
        <f t="shared" si="89"/>
        <v>JUST TO CATCH ERRORS IN CONVERSION</v>
      </c>
      <c r="C994" s="15" t="str">
        <f t="shared" si="90"/>
        <v>JUST TO CATCH ERRORS IN CONVERSION</v>
      </c>
      <c r="D994" s="15">
        <f t="shared" si="91"/>
        <v>0</v>
      </c>
      <c r="E994" s="15">
        <f t="shared" si="92"/>
        <v>0</v>
      </c>
      <c r="F994" s="15" t="str">
        <f t="shared" si="88"/>
        <v>No</v>
      </c>
    </row>
    <row r="995" spans="1:6" x14ac:dyDescent="0.25">
      <c r="A995" s="211" t="s">
        <v>2897</v>
      </c>
      <c r="B995" s="15" t="str">
        <f t="shared" si="89"/>
        <v>DPK - Simcom</v>
      </c>
      <c r="C995" s="15" t="str">
        <f t="shared" si="90"/>
        <v>DPK - Simcom</v>
      </c>
      <c r="D995" s="15" t="str">
        <f t="shared" si="91"/>
        <v>Misc</v>
      </c>
      <c r="E995" s="15">
        <f t="shared" si="92"/>
        <v>0</v>
      </c>
      <c r="F995" s="15" t="str">
        <f t="shared" si="88"/>
        <v>No</v>
      </c>
    </row>
    <row r="996" spans="1:6" x14ac:dyDescent="0.25">
      <c r="A996" s="211" t="s">
        <v>2899</v>
      </c>
      <c r="B996" s="15" t="str">
        <f t="shared" si="89"/>
        <v>DigiPlus Kit_Simcom v.1 Rogers GPRS</v>
      </c>
      <c r="C996" s="15" t="str">
        <f t="shared" si="90"/>
        <v>DigiPlus Kit_Simcom v.1 Rogers GPRS</v>
      </c>
      <c r="D996" s="15" t="str">
        <f t="shared" si="91"/>
        <v>Misc</v>
      </c>
      <c r="E996" s="15">
        <f t="shared" si="92"/>
        <v>0</v>
      </c>
      <c r="F996" s="15" t="str">
        <f t="shared" ref="F996:F1059" si="93">IF(D996="Bundle",VLOOKUP(A996,masterdata,42,0),"No")</f>
        <v>No</v>
      </c>
    </row>
    <row r="997" spans="1:6" x14ac:dyDescent="0.25">
      <c r="A997" s="211" t="s">
        <v>2901</v>
      </c>
      <c r="B997" s="15" t="str">
        <f t="shared" si="89"/>
        <v>DPK Simcom3 Rogers SW 1</v>
      </c>
      <c r="C997" s="15" t="str">
        <f t="shared" si="90"/>
        <v>DPK Simcom3 Rogers SW 1</v>
      </c>
      <c r="D997" s="15" t="str">
        <f t="shared" si="91"/>
        <v>Misc</v>
      </c>
      <c r="E997" s="15">
        <f t="shared" si="92"/>
        <v>0</v>
      </c>
      <c r="F997" s="15" t="str">
        <f t="shared" si="93"/>
        <v>No</v>
      </c>
    </row>
    <row r="998" spans="1:6" x14ac:dyDescent="0.25">
      <c r="A998" s="211" t="s">
        <v>2903</v>
      </c>
      <c r="B998" s="15" t="str">
        <f t="shared" si="89"/>
        <v>DPK Simcom3 Universal SW 1</v>
      </c>
      <c r="C998" s="15" t="str">
        <f t="shared" si="90"/>
        <v>DPK Simcom3 Universal SW 1</v>
      </c>
      <c r="D998" s="15" t="str">
        <f t="shared" si="91"/>
        <v>Misc</v>
      </c>
      <c r="E998" s="15">
        <f t="shared" si="92"/>
        <v>0</v>
      </c>
      <c r="F998" s="15" t="str">
        <f t="shared" si="93"/>
        <v>No</v>
      </c>
    </row>
    <row r="999" spans="1:6" x14ac:dyDescent="0.25">
      <c r="A999" s="211" t="s">
        <v>2905</v>
      </c>
      <c r="B999" s="15" t="str">
        <f t="shared" si="89"/>
        <v>DigiPlus Kit_v. T1</v>
      </c>
      <c r="C999" s="15" t="str">
        <f t="shared" si="90"/>
        <v>DigiPlus Kit_v. T1</v>
      </c>
      <c r="D999" s="15" t="str">
        <f t="shared" si="91"/>
        <v>Misc</v>
      </c>
      <c r="E999" s="15">
        <f t="shared" si="92"/>
        <v>0</v>
      </c>
      <c r="F999" s="15" t="str">
        <f t="shared" si="93"/>
        <v>No</v>
      </c>
    </row>
    <row r="1000" spans="1:6" x14ac:dyDescent="0.25">
      <c r="A1000" s="211" t="s">
        <v>2907</v>
      </c>
      <c r="B1000" s="15" t="str">
        <f t="shared" si="89"/>
        <v>DigiPlus Kt_v. T2</v>
      </c>
      <c r="C1000" s="15" t="str">
        <f t="shared" si="90"/>
        <v>DigiPlus Kt_v. T2</v>
      </c>
      <c r="D1000" s="15" t="str">
        <f t="shared" si="91"/>
        <v>Misc</v>
      </c>
      <c r="E1000" s="15">
        <f t="shared" si="92"/>
        <v>0</v>
      </c>
      <c r="F1000" s="15" t="str">
        <f t="shared" si="93"/>
        <v>No</v>
      </c>
    </row>
    <row r="1001" spans="1:6" x14ac:dyDescent="0.25">
      <c r="A1001" s="211" t="s">
        <v>2909</v>
      </c>
      <c r="B1001" s="15" t="str">
        <f t="shared" si="89"/>
        <v>DigiPlus Kit_v.T3</v>
      </c>
      <c r="C1001" s="15" t="str">
        <f t="shared" si="90"/>
        <v>DigiPlus Kit_v.T3</v>
      </c>
      <c r="D1001" s="15" t="str">
        <f t="shared" si="91"/>
        <v>Misc</v>
      </c>
      <c r="E1001" s="15">
        <f t="shared" si="92"/>
        <v>0</v>
      </c>
      <c r="F1001" s="15" t="str">
        <f t="shared" si="93"/>
        <v>No</v>
      </c>
    </row>
    <row r="1002" spans="1:6" x14ac:dyDescent="0.25">
      <c r="A1002" s="211" t="s">
        <v>2932</v>
      </c>
      <c r="B1002" s="15" t="str">
        <f t="shared" si="89"/>
        <v>EVSNL</v>
      </c>
      <c r="C1002" s="15" t="str">
        <f t="shared" si="90"/>
        <v>EVSNL</v>
      </c>
      <c r="D1002" s="15" t="str">
        <f t="shared" si="91"/>
        <v>Panel</v>
      </c>
      <c r="E1002" s="15">
        <f t="shared" si="92"/>
        <v>0</v>
      </c>
      <c r="F1002" s="15" t="str">
        <f t="shared" si="93"/>
        <v>No</v>
      </c>
    </row>
    <row r="1003" spans="1:6" x14ac:dyDescent="0.25">
      <c r="A1003" s="211" t="s">
        <v>2933</v>
      </c>
      <c r="B1003" s="15" t="str">
        <f t="shared" si="89"/>
        <v>EVS SNL Release 1</v>
      </c>
      <c r="C1003" s="15" t="str">
        <f t="shared" si="90"/>
        <v>EVS SNL Version 1</v>
      </c>
      <c r="D1003" s="15" t="str">
        <f t="shared" si="91"/>
        <v>Panel</v>
      </c>
      <c r="E1003" s="15">
        <f t="shared" si="92"/>
        <v>0</v>
      </c>
      <c r="F1003" s="15" t="str">
        <f t="shared" si="93"/>
        <v>No</v>
      </c>
    </row>
    <row r="1004" spans="1:6" x14ac:dyDescent="0.25">
      <c r="A1004" s="211" t="s">
        <v>2935</v>
      </c>
      <c r="B1004" s="15" t="str">
        <f t="shared" si="89"/>
        <v>EVS SNL Release 2</v>
      </c>
      <c r="C1004" s="15" t="str">
        <f t="shared" si="90"/>
        <v>EVS SNL Version 2</v>
      </c>
      <c r="D1004" s="15" t="str">
        <f t="shared" si="91"/>
        <v>Panel</v>
      </c>
      <c r="E1004" s="15">
        <f t="shared" si="92"/>
        <v>0</v>
      </c>
      <c r="F1004" s="15" t="str">
        <f t="shared" si="93"/>
        <v>No</v>
      </c>
    </row>
    <row r="1005" spans="1:6" x14ac:dyDescent="0.25">
      <c r="A1005" s="211" t="s">
        <v>2937</v>
      </c>
      <c r="B1005" s="15" t="str">
        <f t="shared" si="89"/>
        <v>EVS SNL Release 3</v>
      </c>
      <c r="C1005" s="15" t="str">
        <f t="shared" si="90"/>
        <v>EVS SNL Version 3</v>
      </c>
      <c r="D1005" s="15" t="str">
        <f t="shared" si="91"/>
        <v>Panel</v>
      </c>
      <c r="E1005" s="15">
        <f t="shared" si="92"/>
        <v>0</v>
      </c>
      <c r="F1005" s="15" t="str">
        <f t="shared" si="93"/>
        <v>No</v>
      </c>
    </row>
    <row r="1006" spans="1:6" x14ac:dyDescent="0.25">
      <c r="A1006" s="211" t="s">
        <v>2939</v>
      </c>
      <c r="B1006" s="15" t="str">
        <f t="shared" si="89"/>
        <v>EVS SNL Release 4</v>
      </c>
      <c r="C1006" s="15" t="str">
        <f t="shared" si="90"/>
        <v>EVS SNL Version 4</v>
      </c>
      <c r="D1006" s="15" t="str">
        <f t="shared" si="91"/>
        <v>Panel</v>
      </c>
      <c r="E1006" s="15">
        <f t="shared" si="92"/>
        <v>0</v>
      </c>
      <c r="F1006" s="15" t="str">
        <f t="shared" si="93"/>
        <v>No</v>
      </c>
    </row>
    <row r="1007" spans="1:6" x14ac:dyDescent="0.25">
      <c r="A1007" s="211" t="s">
        <v>2941</v>
      </c>
      <c r="B1007" s="15" t="str">
        <f t="shared" si="89"/>
        <v>EVS SNL Release 5</v>
      </c>
      <c r="C1007" s="15" t="str">
        <f t="shared" si="90"/>
        <v>EVS SNL Version 5</v>
      </c>
      <c r="D1007" s="15" t="str">
        <f t="shared" si="91"/>
        <v>Panel</v>
      </c>
      <c r="E1007" s="15">
        <f t="shared" si="92"/>
        <v>0</v>
      </c>
      <c r="F1007" s="15" t="str">
        <f t="shared" si="93"/>
        <v>No</v>
      </c>
    </row>
    <row r="1008" spans="1:6" x14ac:dyDescent="0.25">
      <c r="A1008" s="211" t="s">
        <v>2943</v>
      </c>
      <c r="B1008" s="15" t="str">
        <f t="shared" si="89"/>
        <v>EVS SNL Release 6</v>
      </c>
      <c r="C1008" s="15" t="str">
        <f t="shared" si="90"/>
        <v>EVS SNL Version 6</v>
      </c>
      <c r="D1008" s="15" t="str">
        <f t="shared" si="91"/>
        <v>Panel</v>
      </c>
      <c r="E1008" s="15">
        <f t="shared" si="92"/>
        <v>0</v>
      </c>
      <c r="F1008" s="15" t="str">
        <f t="shared" si="93"/>
        <v>No</v>
      </c>
    </row>
    <row r="1009" spans="1:6" x14ac:dyDescent="0.25">
      <c r="A1009" s="211" t="s">
        <v>2945</v>
      </c>
      <c r="B1009" s="15" t="str">
        <f t="shared" si="89"/>
        <v>EVS SNL Release 7</v>
      </c>
      <c r="C1009" s="15" t="str">
        <f t="shared" si="90"/>
        <v>EVS SNL Version 7</v>
      </c>
      <c r="D1009" s="15" t="str">
        <f t="shared" si="91"/>
        <v>Panel</v>
      </c>
      <c r="E1009" s="15">
        <f t="shared" si="92"/>
        <v>0</v>
      </c>
      <c r="F1009" s="15" t="str">
        <f t="shared" si="93"/>
        <v>No</v>
      </c>
    </row>
    <row r="1010" spans="1:6" x14ac:dyDescent="0.25">
      <c r="A1010" s="211" t="s">
        <v>2947</v>
      </c>
      <c r="B1010" s="15" t="str">
        <f t="shared" si="89"/>
        <v>EVS SNL Release 8</v>
      </c>
      <c r="C1010" s="15" t="str">
        <f t="shared" si="90"/>
        <v>EVS SNL Version 8</v>
      </c>
      <c r="D1010" s="15" t="str">
        <f t="shared" si="91"/>
        <v>Panel</v>
      </c>
      <c r="E1010" s="15">
        <f t="shared" si="92"/>
        <v>0</v>
      </c>
      <c r="F1010" s="15" t="str">
        <f t="shared" si="93"/>
        <v>No</v>
      </c>
    </row>
    <row r="1011" spans="1:6" x14ac:dyDescent="0.25">
      <c r="A1011" s="211" t="s">
        <v>2949</v>
      </c>
      <c r="B1011" s="15" t="str">
        <f t="shared" si="89"/>
        <v>EVS SNL Release 9</v>
      </c>
      <c r="C1011" s="15" t="str">
        <f t="shared" si="90"/>
        <v>EVS SNL Version 9</v>
      </c>
      <c r="D1011" s="15" t="str">
        <f t="shared" si="91"/>
        <v>Panel</v>
      </c>
      <c r="E1011" s="15">
        <f t="shared" si="92"/>
        <v>0</v>
      </c>
      <c r="F1011" s="15" t="str">
        <f t="shared" si="93"/>
        <v>No</v>
      </c>
    </row>
    <row r="1012" spans="1:6" x14ac:dyDescent="0.25">
      <c r="A1012" s="211" t="s">
        <v>2951</v>
      </c>
      <c r="B1012" s="15" t="str">
        <f t="shared" si="89"/>
        <v>EVS with DPK</v>
      </c>
      <c r="C1012" s="15" t="str">
        <f t="shared" si="90"/>
        <v>EVS with DPK</v>
      </c>
      <c r="D1012" s="15" t="str">
        <f t="shared" si="91"/>
        <v>Panel</v>
      </c>
      <c r="E1012" s="15">
        <f t="shared" si="92"/>
        <v>0</v>
      </c>
      <c r="F1012" s="15" t="str">
        <f t="shared" si="93"/>
        <v>No</v>
      </c>
    </row>
    <row r="1013" spans="1:6" x14ac:dyDescent="0.25">
      <c r="A1013" s="211" t="s">
        <v>2953</v>
      </c>
      <c r="B1013" s="15" t="str">
        <f t="shared" si="89"/>
        <v>EVS Plus Release 1</v>
      </c>
      <c r="C1013" s="15" t="str">
        <f t="shared" si="90"/>
        <v>EVS Plus Version 1</v>
      </c>
      <c r="D1013" s="15" t="str">
        <f t="shared" si="91"/>
        <v>Panel</v>
      </c>
      <c r="E1013" s="15">
        <f t="shared" si="92"/>
        <v>0</v>
      </c>
      <c r="F1013" s="15" t="str">
        <f t="shared" si="93"/>
        <v>No</v>
      </c>
    </row>
    <row r="1014" spans="1:6" x14ac:dyDescent="0.25">
      <c r="A1014" s="211" t="s">
        <v>2955</v>
      </c>
      <c r="B1014" s="15" t="str">
        <f t="shared" si="89"/>
        <v>EVS Plus Release 2</v>
      </c>
      <c r="C1014" s="15" t="str">
        <f t="shared" si="90"/>
        <v>EVS Plus Version 2</v>
      </c>
      <c r="D1014" s="15" t="str">
        <f t="shared" si="91"/>
        <v>Panel</v>
      </c>
      <c r="E1014" s="15">
        <f t="shared" si="92"/>
        <v>0</v>
      </c>
      <c r="F1014" s="15" t="str">
        <f t="shared" si="93"/>
        <v>No</v>
      </c>
    </row>
    <row r="1015" spans="1:6" x14ac:dyDescent="0.25">
      <c r="A1015" s="211" t="s">
        <v>2957</v>
      </c>
      <c r="B1015" s="15" t="str">
        <f t="shared" si="89"/>
        <v>EVS Plus Release 3</v>
      </c>
      <c r="C1015" s="15" t="str">
        <f t="shared" si="90"/>
        <v>EVS Plus Version 3</v>
      </c>
      <c r="D1015" s="15" t="str">
        <f t="shared" si="91"/>
        <v>Panel</v>
      </c>
      <c r="E1015" s="15">
        <f t="shared" si="92"/>
        <v>0</v>
      </c>
      <c r="F1015" s="15" t="str">
        <f t="shared" si="93"/>
        <v>No</v>
      </c>
    </row>
    <row r="1016" spans="1:6" x14ac:dyDescent="0.25">
      <c r="A1016" s="211" t="s">
        <v>2959</v>
      </c>
      <c r="B1016" s="15" t="str">
        <f t="shared" si="89"/>
        <v>EVS Plus Release 4</v>
      </c>
      <c r="C1016" s="15" t="str">
        <f t="shared" si="90"/>
        <v>EVS Plus Version 4</v>
      </c>
      <c r="D1016" s="15" t="str">
        <f t="shared" si="91"/>
        <v>Panel</v>
      </c>
      <c r="E1016" s="15">
        <f t="shared" si="92"/>
        <v>0</v>
      </c>
      <c r="F1016" s="15" t="str">
        <f t="shared" si="93"/>
        <v>No</v>
      </c>
    </row>
    <row r="1017" spans="1:6" x14ac:dyDescent="0.25">
      <c r="A1017" s="211" t="s">
        <v>2961</v>
      </c>
      <c r="B1017" s="15" t="str">
        <f t="shared" si="89"/>
        <v>EVS Plus Release 5</v>
      </c>
      <c r="C1017" s="15" t="str">
        <f t="shared" si="90"/>
        <v>EVS Plus Version 5</v>
      </c>
      <c r="D1017" s="15" t="str">
        <f t="shared" si="91"/>
        <v>Panel</v>
      </c>
      <c r="E1017" s="15">
        <f t="shared" si="92"/>
        <v>0</v>
      </c>
      <c r="F1017" s="15" t="str">
        <f t="shared" si="93"/>
        <v>No</v>
      </c>
    </row>
    <row r="1018" spans="1:6" x14ac:dyDescent="0.25">
      <c r="A1018" s="211" t="s">
        <v>2963</v>
      </c>
      <c r="B1018" s="15" t="str">
        <f t="shared" si="89"/>
        <v>EVS Plus Release 6</v>
      </c>
      <c r="C1018" s="15" t="str">
        <f t="shared" si="90"/>
        <v>EVS Plus Version 6</v>
      </c>
      <c r="D1018" s="15" t="str">
        <f t="shared" si="91"/>
        <v>Panel</v>
      </c>
      <c r="E1018" s="15">
        <f t="shared" si="92"/>
        <v>0</v>
      </c>
      <c r="F1018" s="15" t="str">
        <f t="shared" si="93"/>
        <v>No</v>
      </c>
    </row>
    <row r="1019" spans="1:6" x14ac:dyDescent="0.25">
      <c r="A1019" s="211" t="s">
        <v>2965</v>
      </c>
      <c r="B1019" s="15" t="str">
        <f t="shared" si="89"/>
        <v>EVS Plus Release 7</v>
      </c>
      <c r="C1019" s="15" t="str">
        <f t="shared" si="90"/>
        <v>EVS Plus Version 7</v>
      </c>
      <c r="D1019" s="15" t="str">
        <f t="shared" si="91"/>
        <v>Panel</v>
      </c>
      <c r="E1019" s="15">
        <f t="shared" si="92"/>
        <v>0</v>
      </c>
      <c r="F1019" s="15" t="str">
        <f t="shared" si="93"/>
        <v>No</v>
      </c>
    </row>
    <row r="1020" spans="1:6" x14ac:dyDescent="0.25">
      <c r="A1020" s="211" t="s">
        <v>2967</v>
      </c>
      <c r="B1020" s="15" t="str">
        <f t="shared" si="89"/>
        <v>EVS Plus Release 8</v>
      </c>
      <c r="C1020" s="15" t="str">
        <f t="shared" si="90"/>
        <v>EVS Plus Version 8</v>
      </c>
      <c r="D1020" s="15" t="str">
        <f t="shared" si="91"/>
        <v>Panel</v>
      </c>
      <c r="E1020" s="15">
        <f t="shared" si="92"/>
        <v>0</v>
      </c>
      <c r="F1020" s="15" t="str">
        <f t="shared" si="93"/>
        <v>No</v>
      </c>
    </row>
    <row r="1021" spans="1:6" x14ac:dyDescent="0.25">
      <c r="A1021" s="211" t="s">
        <v>2969</v>
      </c>
      <c r="B1021" s="15" t="str">
        <f t="shared" si="89"/>
        <v>EVS Plus Release 9</v>
      </c>
      <c r="C1021" s="15" t="str">
        <f t="shared" si="90"/>
        <v>EVS Plus Version 9</v>
      </c>
      <c r="D1021" s="15" t="str">
        <f t="shared" si="91"/>
        <v>Panel</v>
      </c>
      <c r="E1021" s="15">
        <f t="shared" si="92"/>
        <v>0</v>
      </c>
      <c r="F1021" s="15" t="str">
        <f t="shared" si="93"/>
        <v>No</v>
      </c>
    </row>
    <row r="1022" spans="1:6" x14ac:dyDescent="0.25">
      <c r="A1022" s="211" t="s">
        <v>2971</v>
      </c>
      <c r="B1022" s="15" t="str">
        <f t="shared" si="89"/>
        <v>EVS Plus Release 10</v>
      </c>
      <c r="C1022" s="15" t="str">
        <f t="shared" si="90"/>
        <v>EVS Plus Version 10</v>
      </c>
      <c r="D1022" s="15" t="str">
        <f t="shared" si="91"/>
        <v>Panel</v>
      </c>
      <c r="E1022" s="15">
        <f t="shared" si="92"/>
        <v>0</v>
      </c>
      <c r="F1022" s="15" t="str">
        <f t="shared" si="93"/>
        <v>No</v>
      </c>
    </row>
    <row r="1023" spans="1:6" x14ac:dyDescent="0.25">
      <c r="A1023" s="211" t="s">
        <v>2973</v>
      </c>
      <c r="B1023" s="15" t="str">
        <f t="shared" si="89"/>
        <v>EVS Enhanced Voice System WiFi Release 9</v>
      </c>
      <c r="C1023" s="15" t="str">
        <f t="shared" si="90"/>
        <v>EVS Enhanced Voice System WiFi Version 9</v>
      </c>
      <c r="D1023" s="15" t="str">
        <f t="shared" si="91"/>
        <v>Panel</v>
      </c>
      <c r="E1023" s="15">
        <f t="shared" si="92"/>
        <v>0</v>
      </c>
      <c r="F1023" s="15" t="str">
        <f t="shared" si="93"/>
        <v>No</v>
      </c>
    </row>
    <row r="1024" spans="1:6" x14ac:dyDescent="0.25">
      <c r="A1024" s="211" t="s">
        <v>2975</v>
      </c>
      <c r="B1024" s="15" t="str">
        <f t="shared" si="89"/>
        <v>EVS Enhanced Voice System WiFi Release 10</v>
      </c>
      <c r="C1024" s="15" t="str">
        <f t="shared" si="90"/>
        <v>EVS Enhanced Voice System WiFi Version 10</v>
      </c>
      <c r="D1024" s="15" t="str">
        <f t="shared" si="91"/>
        <v>Panel</v>
      </c>
      <c r="E1024" s="15">
        <f t="shared" si="92"/>
        <v>0</v>
      </c>
      <c r="F1024" s="15" t="str">
        <f t="shared" si="93"/>
        <v>No</v>
      </c>
    </row>
    <row r="1025" spans="1:6" x14ac:dyDescent="0.25">
      <c r="A1025" s="211" t="s">
        <v>2977</v>
      </c>
      <c r="B1025" s="15" t="str">
        <f t="shared" si="89"/>
        <v>EVS SNL WiFi Release 9</v>
      </c>
      <c r="C1025" s="15" t="str">
        <f t="shared" si="90"/>
        <v>EVS SNL WiFi Version 9</v>
      </c>
      <c r="D1025" s="15" t="str">
        <f t="shared" si="91"/>
        <v>Panel</v>
      </c>
      <c r="E1025" s="15">
        <f t="shared" si="92"/>
        <v>0</v>
      </c>
      <c r="F1025" s="15" t="str">
        <f t="shared" si="93"/>
        <v>No</v>
      </c>
    </row>
    <row r="1026" spans="1:6" x14ac:dyDescent="0.25">
      <c r="A1026" s="211" t="s">
        <v>2979</v>
      </c>
      <c r="B1026" s="15" t="str">
        <f t="shared" si="89"/>
        <v>EVS Plus WiFi Release 9</v>
      </c>
      <c r="C1026" s="15" t="str">
        <f t="shared" si="90"/>
        <v>EVS Plus WiFi Version 9</v>
      </c>
      <c r="D1026" s="15" t="str">
        <f t="shared" si="91"/>
        <v>Panel</v>
      </c>
      <c r="E1026" s="15">
        <f t="shared" si="92"/>
        <v>0</v>
      </c>
      <c r="F1026" s="15" t="str">
        <f t="shared" si="93"/>
        <v>No</v>
      </c>
    </row>
    <row r="1027" spans="1:6" x14ac:dyDescent="0.25">
      <c r="A1027" s="211" t="s">
        <v>2981</v>
      </c>
      <c r="B1027" s="15" t="str">
        <f t="shared" si="89"/>
        <v>EVS Plus WiFi Release 10</v>
      </c>
      <c r="C1027" s="15" t="str">
        <f t="shared" si="90"/>
        <v>EVS Plus WiFi Version 10</v>
      </c>
      <c r="D1027" s="15" t="str">
        <f t="shared" si="91"/>
        <v>Panel</v>
      </c>
      <c r="E1027" s="15">
        <f t="shared" si="92"/>
        <v>0</v>
      </c>
      <c r="F1027" s="15" t="str">
        <f t="shared" si="93"/>
        <v>No</v>
      </c>
    </row>
    <row r="1028" spans="1:6" x14ac:dyDescent="0.25">
      <c r="A1028" s="211" t="s">
        <v>2394</v>
      </c>
      <c r="B1028" s="15" t="str">
        <f t="shared" si="89"/>
        <v>Hardwire System Equipments</v>
      </c>
      <c r="C1028" s="15" t="str">
        <f t="shared" si="90"/>
        <v>Équipements système câblé</v>
      </c>
      <c r="D1028" s="15" t="str">
        <f t="shared" si="91"/>
        <v>Misc</v>
      </c>
      <c r="E1028" s="15">
        <f t="shared" si="92"/>
        <v>0</v>
      </c>
      <c r="F1028" s="15" t="str">
        <f t="shared" si="93"/>
        <v>No</v>
      </c>
    </row>
    <row r="1029" spans="1:6" x14ac:dyDescent="0.25">
      <c r="A1029" s="211" t="s">
        <v>2983</v>
      </c>
      <c r="B1029" s="15" t="str">
        <f t="shared" si="89"/>
        <v>AlarmVoice Services</v>
      </c>
      <c r="C1029" s="15" t="str">
        <f t="shared" si="90"/>
        <v>Services AlarmVoice</v>
      </c>
      <c r="D1029" s="15" t="str">
        <f t="shared" si="91"/>
        <v>Service</v>
      </c>
      <c r="E1029" s="15">
        <f t="shared" si="92"/>
        <v>0</v>
      </c>
      <c r="F1029" s="15" t="str">
        <f t="shared" si="93"/>
        <v>No</v>
      </c>
    </row>
    <row r="1030" spans="1:6" x14ac:dyDescent="0.25">
      <c r="A1030" s="211" t="s">
        <v>2984</v>
      </c>
      <c r="B1030" s="15" t="str">
        <f t="shared" si="89"/>
        <v>CID Panel for Plus on HW System</v>
      </c>
      <c r="C1030" s="15" t="str">
        <f t="shared" si="90"/>
        <v>Panneau CID pour Plus sur système HW</v>
      </c>
      <c r="D1030" s="15" t="str">
        <f t="shared" si="91"/>
        <v>Panel</v>
      </c>
      <c r="E1030" s="15">
        <f t="shared" si="92"/>
        <v>0</v>
      </c>
      <c r="F1030" s="15" t="str">
        <f t="shared" si="93"/>
        <v>No</v>
      </c>
    </row>
    <row r="1031" spans="1:6" x14ac:dyDescent="0.25">
      <c r="A1031" s="211" t="s">
        <v>2986</v>
      </c>
      <c r="B1031" s="15" t="str">
        <f t="shared" si="89"/>
        <v>HWPNP</v>
      </c>
      <c r="C1031" s="15" t="str">
        <f t="shared" si="90"/>
        <v>HWPNP</v>
      </c>
      <c r="D1031" s="15" t="str">
        <f t="shared" si="91"/>
        <v>Panel</v>
      </c>
      <c r="E1031" s="15">
        <f t="shared" si="92"/>
        <v>0</v>
      </c>
      <c r="F1031" s="15" t="str">
        <f t="shared" si="93"/>
        <v>No</v>
      </c>
    </row>
    <row r="1032" spans="1:6" x14ac:dyDescent="0.25">
      <c r="A1032" s="211" t="s">
        <v>2987</v>
      </c>
      <c r="B1032" s="15" t="str">
        <f t="shared" si="89"/>
        <v>Libris serial number Panel Name</v>
      </c>
      <c r="C1032" s="15" t="str">
        <f t="shared" si="90"/>
        <v>Numéro de série Libris Nom du panneau</v>
      </c>
      <c r="D1032" s="15" t="str">
        <f t="shared" si="91"/>
        <v>Misc</v>
      </c>
      <c r="E1032" s="15">
        <f t="shared" si="92"/>
        <v>0</v>
      </c>
      <c r="F1032" s="15" t="str">
        <f t="shared" si="93"/>
        <v>No</v>
      </c>
    </row>
    <row r="1033" spans="1:6" x14ac:dyDescent="0.25">
      <c r="A1033" s="211" t="s">
        <v>2989</v>
      </c>
      <c r="B1033" s="15" t="str">
        <f t="shared" si="89"/>
        <v>DSC Panel</v>
      </c>
      <c r="C1033" s="15" t="str">
        <f t="shared" si="90"/>
        <v>Panneau DSC</v>
      </c>
      <c r="D1033" s="15" t="str">
        <f t="shared" si="91"/>
        <v>Panel</v>
      </c>
      <c r="E1033" s="15">
        <f t="shared" si="92"/>
        <v>0</v>
      </c>
      <c r="F1033" s="15" t="str">
        <f t="shared" si="93"/>
        <v>No</v>
      </c>
    </row>
    <row r="1034" spans="1:6" x14ac:dyDescent="0.25">
      <c r="A1034" s="211" t="s">
        <v>2991</v>
      </c>
      <c r="B1034" s="15" t="str">
        <f t="shared" si="89"/>
        <v>PC1616</v>
      </c>
      <c r="C1034" s="15" t="str">
        <f t="shared" si="90"/>
        <v>PC1616</v>
      </c>
      <c r="D1034" s="15" t="str">
        <f t="shared" si="91"/>
        <v>Panel</v>
      </c>
      <c r="E1034" s="15">
        <f t="shared" si="92"/>
        <v>0</v>
      </c>
      <c r="F1034" s="15" t="str">
        <f t="shared" si="93"/>
        <v>No</v>
      </c>
    </row>
    <row r="1035" spans="1:6" x14ac:dyDescent="0.25">
      <c r="A1035" s="211" t="s">
        <v>647</v>
      </c>
      <c r="B1035" s="15" t="str">
        <f t="shared" si="89"/>
        <v>PC1832</v>
      </c>
      <c r="C1035" s="15" t="str">
        <f t="shared" si="90"/>
        <v>PC1832</v>
      </c>
      <c r="D1035" s="15" t="str">
        <f t="shared" si="91"/>
        <v>Panel</v>
      </c>
      <c r="E1035" s="15">
        <f t="shared" si="92"/>
        <v>0</v>
      </c>
      <c r="F1035" s="15" t="str">
        <f t="shared" si="93"/>
        <v>No</v>
      </c>
    </row>
    <row r="1036" spans="1:6" x14ac:dyDescent="0.25">
      <c r="A1036" s="211" t="s">
        <v>2992</v>
      </c>
      <c r="B1036" s="15" t="str">
        <f t="shared" si="89"/>
        <v>PC1864</v>
      </c>
      <c r="C1036" s="15" t="str">
        <f t="shared" si="90"/>
        <v>PC1864</v>
      </c>
      <c r="D1036" s="15" t="str">
        <f t="shared" si="91"/>
        <v>Panel</v>
      </c>
      <c r="E1036" s="15">
        <f t="shared" si="92"/>
        <v>0</v>
      </c>
      <c r="F1036" s="15" t="str">
        <f t="shared" si="93"/>
        <v>No</v>
      </c>
    </row>
    <row r="1037" spans="1:6" x14ac:dyDescent="0.25">
      <c r="A1037" s="211" t="s">
        <v>2993</v>
      </c>
      <c r="B1037" s="15" t="str">
        <f t="shared" si="89"/>
        <v>PHONE</v>
      </c>
      <c r="C1037" s="15" t="str">
        <f t="shared" si="90"/>
        <v>TÉLÉPHONE</v>
      </c>
      <c r="D1037" s="15" t="str">
        <f t="shared" si="91"/>
        <v>Panel</v>
      </c>
      <c r="E1037" s="15">
        <f t="shared" si="92"/>
        <v>0</v>
      </c>
      <c r="F1037" s="15" t="str">
        <f t="shared" si="93"/>
        <v>No</v>
      </c>
    </row>
    <row r="1038" spans="1:6" x14ac:dyDescent="0.25">
      <c r="A1038" s="211" t="s">
        <v>2994</v>
      </c>
      <c r="B1038" s="15" t="str">
        <f t="shared" si="89"/>
        <v>PNP HW 2-Way Control</v>
      </c>
      <c r="C1038" s="15" t="str">
        <f t="shared" si="90"/>
        <v>Commande bidirectionnelle PNP HW</v>
      </c>
      <c r="D1038" s="15" t="str">
        <f t="shared" si="91"/>
        <v>Service</v>
      </c>
      <c r="E1038" s="15">
        <f t="shared" si="92"/>
        <v>10</v>
      </c>
      <c r="F1038" s="15" t="str">
        <f t="shared" si="93"/>
        <v>No</v>
      </c>
    </row>
    <row r="1039" spans="1:6" x14ac:dyDescent="0.25">
      <c r="A1039" s="211" t="s">
        <v>3098</v>
      </c>
      <c r="B1039" s="15" t="str">
        <f t="shared" si="89"/>
        <v>Qolsys IQ2 Hardwire Take over Panel</v>
      </c>
      <c r="C1039" s="15" t="str">
        <f t="shared" si="90"/>
        <v>Panneau de reprise Qolsys IQ2 Hardwire</v>
      </c>
      <c r="D1039" s="15" t="str">
        <f t="shared" si="91"/>
        <v>Panel</v>
      </c>
      <c r="E1039" s="15">
        <f t="shared" si="92"/>
        <v>0</v>
      </c>
      <c r="F1039" s="15" t="str">
        <f t="shared" si="93"/>
        <v>No</v>
      </c>
    </row>
    <row r="1040" spans="1:6" x14ac:dyDescent="0.25">
      <c r="A1040" s="211" t="s">
        <v>2997</v>
      </c>
      <c r="B1040" s="15" t="str">
        <f t="shared" si="89"/>
        <v>Receiver</v>
      </c>
      <c r="C1040" s="15" t="str">
        <f t="shared" si="90"/>
        <v>Destinataire</v>
      </c>
      <c r="D1040" s="15" t="str">
        <f t="shared" si="91"/>
        <v>Misc</v>
      </c>
      <c r="E1040" s="15">
        <f t="shared" si="92"/>
        <v>0</v>
      </c>
      <c r="F1040" s="15" t="str">
        <f t="shared" si="93"/>
        <v>No</v>
      </c>
    </row>
    <row r="1041" spans="1:6" x14ac:dyDescent="0.25">
      <c r="A1041" s="211" t="s">
        <v>2999</v>
      </c>
      <c r="B1041" s="15" t="str">
        <f t="shared" si="89"/>
        <v>AlarmVoice Services</v>
      </c>
      <c r="C1041" s="15" t="str">
        <f t="shared" si="90"/>
        <v>Services AlarmVoice</v>
      </c>
      <c r="D1041" s="15" t="str">
        <f t="shared" si="91"/>
        <v>Panel</v>
      </c>
      <c r="E1041" s="15">
        <f t="shared" si="92"/>
        <v>0</v>
      </c>
      <c r="F1041" s="15" t="str">
        <f t="shared" si="93"/>
        <v>No</v>
      </c>
    </row>
    <row r="1042" spans="1:6" x14ac:dyDescent="0.25">
      <c r="A1042" s="211" t="s">
        <v>3000</v>
      </c>
      <c r="B1042" s="15" t="str">
        <f t="shared" si="89"/>
        <v>SBC Rel. 1</v>
      </c>
      <c r="C1042" s="15" t="str">
        <f t="shared" si="90"/>
        <v>SBC Rel. 1</v>
      </c>
      <c r="D1042" s="15" t="str">
        <f t="shared" si="91"/>
        <v>Panel</v>
      </c>
      <c r="E1042" s="15">
        <f t="shared" si="92"/>
        <v>0</v>
      </c>
      <c r="F1042" s="15" t="str">
        <f t="shared" si="93"/>
        <v>No</v>
      </c>
    </row>
    <row r="1043" spans="1:6" x14ac:dyDescent="0.25">
      <c r="A1043" s="211" t="s">
        <v>3002</v>
      </c>
      <c r="B1043" s="15" t="str">
        <f t="shared" si="89"/>
        <v>SBC Rel. 2</v>
      </c>
      <c r="C1043" s="15" t="str">
        <f t="shared" si="90"/>
        <v>SBC Rel. 2</v>
      </c>
      <c r="D1043" s="15" t="str">
        <f t="shared" si="91"/>
        <v>Panel</v>
      </c>
      <c r="E1043" s="15">
        <f t="shared" si="92"/>
        <v>0</v>
      </c>
      <c r="F1043" s="15" t="str">
        <f t="shared" si="93"/>
        <v>No</v>
      </c>
    </row>
    <row r="1044" spans="1:6" x14ac:dyDescent="0.25">
      <c r="A1044" s="211" t="s">
        <v>3004</v>
      </c>
      <c r="B1044" s="15" t="str">
        <f t="shared" si="89"/>
        <v>SBC Rel. 3</v>
      </c>
      <c r="C1044" s="15" t="str">
        <f t="shared" si="90"/>
        <v>SBC Rel. 3</v>
      </c>
      <c r="D1044" s="15" t="str">
        <f t="shared" si="91"/>
        <v>Panel</v>
      </c>
      <c r="E1044" s="15">
        <f t="shared" si="92"/>
        <v>0</v>
      </c>
      <c r="F1044" s="15" t="str">
        <f t="shared" si="93"/>
        <v>No</v>
      </c>
    </row>
    <row r="1045" spans="1:6" x14ac:dyDescent="0.25">
      <c r="A1045" s="211" t="s">
        <v>3006</v>
      </c>
      <c r="B1045" s="15" t="str">
        <f t="shared" si="89"/>
        <v>SBC NL Rel. 1</v>
      </c>
      <c r="C1045" s="15" t="str">
        <f t="shared" si="90"/>
        <v>SBC NL Rel. 1</v>
      </c>
      <c r="D1045" s="15" t="str">
        <f t="shared" si="91"/>
        <v>Panel</v>
      </c>
      <c r="E1045" s="15">
        <f t="shared" si="92"/>
        <v>0</v>
      </c>
      <c r="F1045" s="15" t="str">
        <f t="shared" si="93"/>
        <v>No</v>
      </c>
    </row>
    <row r="1046" spans="1:6" x14ac:dyDescent="0.25">
      <c r="A1046" s="211" t="s">
        <v>3008</v>
      </c>
      <c r="B1046" s="15" t="str">
        <f t="shared" si="89"/>
        <v>SBC NL Rel. 2</v>
      </c>
      <c r="C1046" s="15" t="str">
        <f t="shared" si="90"/>
        <v>SBC NL Rel. 2</v>
      </c>
      <c r="D1046" s="15" t="str">
        <f t="shared" si="91"/>
        <v>Panel</v>
      </c>
      <c r="E1046" s="15">
        <f t="shared" si="92"/>
        <v>0</v>
      </c>
      <c r="F1046" s="15" t="str">
        <f t="shared" si="93"/>
        <v>No</v>
      </c>
    </row>
    <row r="1047" spans="1:6" x14ac:dyDescent="0.25">
      <c r="A1047" s="211" t="s">
        <v>3010</v>
      </c>
      <c r="B1047" s="15" t="str">
        <f t="shared" si="89"/>
        <v>SBC NL Rel. 3</v>
      </c>
      <c r="C1047" s="15" t="str">
        <f t="shared" si="90"/>
        <v>SBC NL Rel. 3</v>
      </c>
      <c r="D1047" s="15" t="str">
        <f t="shared" si="91"/>
        <v>Panel</v>
      </c>
      <c r="E1047" s="15">
        <f t="shared" si="92"/>
        <v>0</v>
      </c>
      <c r="F1047" s="15" t="str">
        <f t="shared" si="93"/>
        <v>No</v>
      </c>
    </row>
    <row r="1048" spans="1:6" x14ac:dyDescent="0.25">
      <c r="A1048" s="211" t="s">
        <v>3012</v>
      </c>
      <c r="B1048" s="15" t="str">
        <f t="shared" si="89"/>
        <v>AlarmVoice Services</v>
      </c>
      <c r="C1048" s="15" t="str">
        <f t="shared" si="90"/>
        <v>Services AlarmVoice</v>
      </c>
      <c r="D1048" s="15" t="str">
        <f t="shared" si="91"/>
        <v>Panel</v>
      </c>
      <c r="E1048" s="15">
        <f t="shared" si="92"/>
        <v>0</v>
      </c>
      <c r="F1048" s="15" t="str">
        <f t="shared" si="93"/>
        <v>No</v>
      </c>
    </row>
    <row r="1049" spans="1:6" x14ac:dyDescent="0.25">
      <c r="A1049" s="211" t="s">
        <v>3013</v>
      </c>
      <c r="B1049" s="15" t="str">
        <f t="shared" si="89"/>
        <v>SBC Plus Rel. 1</v>
      </c>
      <c r="C1049" s="15" t="str">
        <f t="shared" si="90"/>
        <v>SBC Plus Rel. 1</v>
      </c>
      <c r="D1049" s="15" t="str">
        <f t="shared" si="91"/>
        <v>Panel</v>
      </c>
      <c r="E1049" s="15">
        <f t="shared" si="92"/>
        <v>0</v>
      </c>
      <c r="F1049" s="15" t="str">
        <f t="shared" si="93"/>
        <v>No</v>
      </c>
    </row>
    <row r="1050" spans="1:6" x14ac:dyDescent="0.25">
      <c r="A1050" s="211" t="s">
        <v>3015</v>
      </c>
      <c r="B1050" s="15" t="str">
        <f t="shared" si="89"/>
        <v>SBC Plus Rel. 2</v>
      </c>
      <c r="C1050" s="15" t="str">
        <f t="shared" si="90"/>
        <v>SBC Plus Rel. 2</v>
      </c>
      <c r="D1050" s="15" t="str">
        <f t="shared" si="91"/>
        <v>Panel</v>
      </c>
      <c r="E1050" s="15">
        <f t="shared" si="92"/>
        <v>0</v>
      </c>
      <c r="F1050" s="15" t="str">
        <f t="shared" si="93"/>
        <v>No</v>
      </c>
    </row>
    <row r="1051" spans="1:6" x14ac:dyDescent="0.25">
      <c r="A1051" s="211" t="s">
        <v>3017</v>
      </c>
      <c r="B1051" s="15" t="str">
        <f t="shared" ref="B1051:B1068" si="94">VLOOKUP($A1051,masterdata,12,0)</f>
        <v>SBC Plus Rel. 3</v>
      </c>
      <c r="C1051" s="15" t="str">
        <f t="shared" ref="C1051:C1110" si="95">VLOOKUP($A1051,masterdata,13,0)</f>
        <v>SBC Plus Rel. 3</v>
      </c>
      <c r="D1051" s="15" t="str">
        <f t="shared" ref="D1051:D1068" si="96">VLOOKUP($A1051,masterdata,31,0)</f>
        <v>Panel</v>
      </c>
      <c r="E1051" s="15">
        <f t="shared" ref="E1051:E1068" si="97">VLOOKUP($A1051,masterdata,7,0)</f>
        <v>0</v>
      </c>
      <c r="F1051" s="15" t="str">
        <f t="shared" si="93"/>
        <v>No</v>
      </c>
    </row>
    <row r="1052" spans="1:6" x14ac:dyDescent="0.25">
      <c r="A1052" s="211" t="s">
        <v>3019</v>
      </c>
      <c r="B1052" s="15" t="str">
        <f t="shared" si="94"/>
        <v>EVS Supervised BETA</v>
      </c>
      <c r="C1052" s="15" t="str">
        <f t="shared" si="95"/>
        <v>BETA supervisé par EVS</v>
      </c>
      <c r="D1052" s="15" t="str">
        <f t="shared" si="96"/>
        <v>Panel</v>
      </c>
      <c r="E1052" s="15">
        <f t="shared" si="97"/>
        <v>0</v>
      </c>
      <c r="F1052" s="15" t="str">
        <f t="shared" si="93"/>
        <v>No</v>
      </c>
    </row>
    <row r="1053" spans="1:6" x14ac:dyDescent="0.25">
      <c r="A1053" s="211" t="s">
        <v>3021</v>
      </c>
      <c r="B1053" s="15" t="str">
        <f t="shared" si="94"/>
        <v>Interlogix Simon XT Panel</v>
      </c>
      <c r="C1053" s="15" t="str">
        <f t="shared" si="95"/>
        <v>Panneau Interlogix Simon XT</v>
      </c>
      <c r="D1053" s="15" t="str">
        <f t="shared" si="96"/>
        <v>Panel</v>
      </c>
      <c r="E1053" s="15">
        <f t="shared" si="97"/>
        <v>0</v>
      </c>
      <c r="F1053" s="15" t="str">
        <f t="shared" si="93"/>
        <v>No</v>
      </c>
    </row>
    <row r="1054" spans="1:6" x14ac:dyDescent="0.25">
      <c r="A1054" s="211" t="s">
        <v>3023</v>
      </c>
      <c r="B1054" s="15" t="str">
        <f t="shared" si="94"/>
        <v>SNL</v>
      </c>
      <c r="C1054" s="15" t="str">
        <f t="shared" si="95"/>
        <v>SNL</v>
      </c>
      <c r="D1054" s="15" t="str">
        <f t="shared" si="96"/>
        <v>Panel</v>
      </c>
      <c r="E1054" s="15">
        <f t="shared" si="97"/>
        <v>0</v>
      </c>
      <c r="F1054" s="15" t="str">
        <f t="shared" si="93"/>
        <v>No</v>
      </c>
    </row>
    <row r="1055" spans="1:6" x14ac:dyDescent="0.25">
      <c r="A1055" s="211" t="s">
        <v>3024</v>
      </c>
      <c r="B1055" s="15" t="str">
        <f t="shared" si="94"/>
        <v>AlarmVoice Services</v>
      </c>
      <c r="C1055" s="15" t="str">
        <f t="shared" si="95"/>
        <v>Services AlarmVoice</v>
      </c>
      <c r="D1055" s="15" t="str">
        <f t="shared" si="96"/>
        <v>Panel</v>
      </c>
      <c r="E1055" s="15">
        <f t="shared" si="97"/>
        <v>0</v>
      </c>
      <c r="F1055" s="15" t="str">
        <f t="shared" si="93"/>
        <v>No</v>
      </c>
    </row>
    <row r="1056" spans="1:6" x14ac:dyDescent="0.25">
      <c r="A1056" s="211" t="s">
        <v>3801</v>
      </c>
      <c r="B1056" s="15" t="str">
        <f t="shared" si="94"/>
        <v>AlarmVoice Services</v>
      </c>
      <c r="C1056" s="15" t="str">
        <f t="shared" si="95"/>
        <v>Services AlarmVoice</v>
      </c>
      <c r="D1056" s="15" t="str">
        <f t="shared" si="96"/>
        <v>Panel</v>
      </c>
      <c r="E1056" s="15">
        <f t="shared" si="97"/>
        <v>0</v>
      </c>
      <c r="F1056" s="15" t="str">
        <f t="shared" si="93"/>
        <v>No</v>
      </c>
    </row>
    <row r="1057" spans="1:6" x14ac:dyDescent="0.25">
      <c r="A1057" s="211" t="s">
        <v>3026</v>
      </c>
      <c r="B1057" s="15" t="str">
        <f t="shared" si="94"/>
        <v>SUPERAVS PLUS</v>
      </c>
      <c r="C1057" s="15" t="str">
        <f t="shared" si="95"/>
        <v>SUPERAVS PLUS</v>
      </c>
      <c r="D1057" s="15" t="str">
        <f t="shared" si="96"/>
        <v>Panel</v>
      </c>
      <c r="E1057" s="15">
        <f t="shared" si="97"/>
        <v>0</v>
      </c>
      <c r="F1057" s="15" t="str">
        <f t="shared" si="93"/>
        <v>No</v>
      </c>
    </row>
    <row r="1058" spans="1:6" x14ac:dyDescent="0.25">
      <c r="A1058" s="211" t="s">
        <v>3028</v>
      </c>
      <c r="B1058" s="15" t="str">
        <f t="shared" si="94"/>
        <v>VideoRelay</v>
      </c>
      <c r="C1058" s="15" t="str">
        <f t="shared" si="95"/>
        <v>VideoRelay</v>
      </c>
      <c r="D1058" s="15" t="str">
        <f t="shared" si="96"/>
        <v>Misc</v>
      </c>
      <c r="E1058" s="15">
        <f t="shared" si="97"/>
        <v>0</v>
      </c>
      <c r="F1058" s="15" t="str">
        <f t="shared" si="93"/>
        <v>No</v>
      </c>
    </row>
    <row r="1059" spans="1:6" x14ac:dyDescent="0.25">
      <c r="A1059" s="211" t="s">
        <v>3030</v>
      </c>
      <c r="B1059" s="15" t="str">
        <f t="shared" si="94"/>
        <v>Honeywell Vista 20 Panel</v>
      </c>
      <c r="C1059" s="15" t="str">
        <f t="shared" si="95"/>
        <v>Panneau Honeywell Vista 20</v>
      </c>
      <c r="D1059" s="15" t="str">
        <f t="shared" si="96"/>
        <v>Panel</v>
      </c>
      <c r="E1059" s="15">
        <f t="shared" si="97"/>
        <v>0</v>
      </c>
      <c r="F1059" s="15" t="str">
        <f t="shared" si="93"/>
        <v>No</v>
      </c>
    </row>
    <row r="1060" spans="1:6" x14ac:dyDescent="0.25">
      <c r="A1060" s="211" t="s">
        <v>3031</v>
      </c>
      <c r="B1060" s="15" t="str">
        <f t="shared" si="94"/>
        <v>WiFi Module</v>
      </c>
      <c r="C1060" s="15" t="str">
        <f t="shared" si="95"/>
        <v>Module WiFi</v>
      </c>
      <c r="D1060" s="15" t="str">
        <f t="shared" si="96"/>
        <v>Misc</v>
      </c>
      <c r="E1060" s="15">
        <f t="shared" si="97"/>
        <v>0</v>
      </c>
      <c r="F1060" s="15" t="str">
        <f t="shared" ref="F1060:F1117" si="98">IF(D1060="Bundle",VLOOKUP(A1060,masterdata,42,0),"No")</f>
        <v>No</v>
      </c>
    </row>
    <row r="1061" spans="1:6" x14ac:dyDescent="0.25">
      <c r="A1061" s="211" t="s">
        <v>5252</v>
      </c>
      <c r="B1061" s="15" t="str">
        <f t="shared" si="94"/>
        <v xml:space="preserve">6 Months Free Credit - $19.99 </v>
      </c>
      <c r="C1061" s="15" t="str">
        <f t="shared" si="95"/>
        <v>Offre de six mois gratuits -19.99 $</v>
      </c>
      <c r="D1061" s="15" t="str">
        <f t="shared" si="96"/>
        <v>Promotion</v>
      </c>
      <c r="E1061" s="15">
        <f t="shared" si="97"/>
        <v>0</v>
      </c>
      <c r="F1061" s="15" t="str">
        <f t="shared" si="98"/>
        <v>No</v>
      </c>
    </row>
    <row r="1062" spans="1:6" x14ac:dyDescent="0.25">
      <c r="A1062" s="211" t="s">
        <v>5253</v>
      </c>
      <c r="B1062" s="15" t="str">
        <f t="shared" si="94"/>
        <v xml:space="preserve">6 Months Free Credit - $29.99 </v>
      </c>
      <c r="C1062" s="15" t="str">
        <f t="shared" si="95"/>
        <v>Offre de six mois gratuits -29.99 $</v>
      </c>
      <c r="D1062" s="15" t="str">
        <f t="shared" si="96"/>
        <v>Promotion</v>
      </c>
      <c r="E1062" s="15">
        <f t="shared" si="97"/>
        <v>0</v>
      </c>
      <c r="F1062" s="15" t="str">
        <f t="shared" si="98"/>
        <v>No</v>
      </c>
    </row>
    <row r="1063" spans="1:6" x14ac:dyDescent="0.25">
      <c r="A1063" s="211" t="s">
        <v>5254</v>
      </c>
      <c r="B1063" s="15" t="str">
        <f t="shared" si="94"/>
        <v xml:space="preserve">3 Months Free Credit - $19.99 </v>
      </c>
      <c r="C1063" s="15" t="str">
        <f t="shared" si="95"/>
        <v>Offre de trois mois gratuits -19.99 $</v>
      </c>
      <c r="D1063" s="15" t="str">
        <f t="shared" si="96"/>
        <v>Promotion</v>
      </c>
      <c r="E1063" s="15">
        <f t="shared" si="97"/>
        <v>0</v>
      </c>
      <c r="F1063" s="15" t="str">
        <f t="shared" si="98"/>
        <v>No</v>
      </c>
    </row>
    <row r="1064" spans="1:6" x14ac:dyDescent="0.25">
      <c r="A1064" s="9" t="s">
        <v>5292</v>
      </c>
      <c r="B1064" s="15" t="str">
        <f t="shared" si="94"/>
        <v>Onboard Recording</v>
      </c>
      <c r="C1064" s="15" t="str">
        <f t="shared" si="95"/>
        <v>Enregistrement intégré</v>
      </c>
      <c r="D1064" s="15" t="str">
        <f t="shared" si="96"/>
        <v>Service</v>
      </c>
      <c r="E1064" s="15">
        <f t="shared" si="97"/>
        <v>0</v>
      </c>
      <c r="F1064" s="15" t="str">
        <f t="shared" si="98"/>
        <v>No</v>
      </c>
    </row>
    <row r="1065" spans="1:6" x14ac:dyDescent="0.25">
      <c r="A1065" s="211" t="s">
        <v>5297</v>
      </c>
      <c r="B1065" s="15" t="str">
        <f t="shared" si="94"/>
        <v>Panic Pendant - Wristband (Medical Alert at Home)</v>
      </c>
      <c r="C1065" s="15" t="str">
        <f t="shared" si="95"/>
        <v>Pendentif Panique - Bracelet (Alerte médicale À la maison)</v>
      </c>
      <c r="D1065" s="15" t="str">
        <f t="shared" si="96"/>
        <v>Sensor</v>
      </c>
      <c r="E1065" s="15">
        <f t="shared" si="97"/>
        <v>7.5</v>
      </c>
      <c r="F1065" s="15" t="str">
        <f t="shared" si="98"/>
        <v>No</v>
      </c>
    </row>
    <row r="1066" spans="1:6" x14ac:dyDescent="0.25">
      <c r="A1066" s="211" t="s">
        <v>5298</v>
      </c>
      <c r="B1066" s="15" t="str">
        <f t="shared" si="94"/>
        <v>Panic Pendant - Necklace (Medical Alert at Home)</v>
      </c>
      <c r="C1066" s="15" t="str">
        <f t="shared" si="95"/>
        <v>Pendentif Panique - Collier (Alerte médicale À la maison)</v>
      </c>
      <c r="D1066" s="15" t="str">
        <f t="shared" si="96"/>
        <v>Sensor</v>
      </c>
      <c r="E1066" s="15">
        <f t="shared" si="97"/>
        <v>7.5</v>
      </c>
      <c r="F1066" s="15" t="str">
        <f t="shared" si="98"/>
        <v>No</v>
      </c>
    </row>
    <row r="1067" spans="1:6" x14ac:dyDescent="0.25">
      <c r="A1067" s="302" t="s">
        <v>5299</v>
      </c>
      <c r="B1067" s="15" t="str">
        <f t="shared" si="94"/>
        <v>Panic Pendant (Medical Alert at Home)</v>
      </c>
      <c r="C1067" s="15" t="str">
        <f t="shared" si="95"/>
        <v>Pendentif Panic (Alerte médicale À la maison)</v>
      </c>
      <c r="D1067" s="15" t="str">
        <f t="shared" si="96"/>
        <v>Sensor</v>
      </c>
      <c r="E1067" s="15">
        <f t="shared" si="97"/>
        <v>7.5</v>
      </c>
      <c r="F1067" s="15" t="str">
        <f t="shared" si="98"/>
        <v>No</v>
      </c>
    </row>
    <row r="1068" spans="1:6" x14ac:dyDescent="0.25">
      <c r="A1068" s="302" t="s">
        <v>5300</v>
      </c>
      <c r="B1068" s="15" t="str">
        <f t="shared" si="94"/>
        <v>Panic Pendant (Medical Alert at Home)</v>
      </c>
      <c r="C1068" s="15" t="str">
        <f t="shared" si="95"/>
        <v>Pendentif Panic (Alerte médicale À la maison)</v>
      </c>
      <c r="D1068" s="15" t="str">
        <f t="shared" si="96"/>
        <v>Sensor</v>
      </c>
      <c r="E1068" s="15">
        <f t="shared" si="97"/>
        <v>7.5</v>
      </c>
      <c r="F1068" s="15" t="str">
        <f t="shared" si="98"/>
        <v>No</v>
      </c>
    </row>
    <row r="1069" spans="1:6" x14ac:dyDescent="0.25">
      <c r="A1069" s="328" t="s">
        <v>5250</v>
      </c>
      <c r="B1069" s="15" t="str">
        <f t="shared" ref="B1069:B1112" si="99">VLOOKUP($A1069,CRM_MDT,12,0)</f>
        <v>Best</v>
      </c>
      <c r="C1069" s="15" t="e">
        <f t="shared" si="95"/>
        <v>#N/A</v>
      </c>
      <c r="D1069" s="15" t="str">
        <f t="shared" ref="D1069:D1112" si="100">VLOOKUP($A1069,CRM_MDT,31,0)</f>
        <v>Bundle</v>
      </c>
      <c r="E1069" s="15">
        <f t="shared" ref="E1069:E1112" si="101">VLOOKUP($A1069,CRM_MDT,7,0)</f>
        <v>90</v>
      </c>
      <c r="F1069" s="15">
        <f t="shared" ref="F1069:F1112" si="102">IF(D1069="Bundle",VLOOKUP(A1069,CRM_MDT,42,0),"No")</f>
        <v>6</v>
      </c>
    </row>
    <row r="1070" spans="1:6" x14ac:dyDescent="0.25">
      <c r="A1070" s="328" t="s">
        <v>5247</v>
      </c>
      <c r="B1070" s="15" t="str">
        <f t="shared" si="99"/>
        <v>Good</v>
      </c>
      <c r="C1070" s="15" t="e">
        <f t="shared" si="95"/>
        <v>#N/A</v>
      </c>
      <c r="D1070" s="15" t="str">
        <f t="shared" si="100"/>
        <v>Bundle</v>
      </c>
      <c r="E1070" s="15">
        <f t="shared" si="101"/>
        <v>0</v>
      </c>
      <c r="F1070" s="15">
        <f t="shared" si="102"/>
        <v>3</v>
      </c>
    </row>
    <row r="1071" spans="1:6" x14ac:dyDescent="0.25">
      <c r="A1071" s="328" t="s">
        <v>5248</v>
      </c>
      <c r="B1071" s="15" t="str">
        <f t="shared" si="99"/>
        <v>Better</v>
      </c>
      <c r="C1071" s="15" t="e">
        <f t="shared" si="95"/>
        <v>#N/A</v>
      </c>
      <c r="D1071" s="15" t="str">
        <f t="shared" si="100"/>
        <v>Bundle</v>
      </c>
      <c r="E1071" s="15">
        <f t="shared" si="101"/>
        <v>45</v>
      </c>
      <c r="F1071" s="15">
        <f t="shared" si="102"/>
        <v>4</v>
      </c>
    </row>
    <row r="1072" spans="1:6" x14ac:dyDescent="0.25">
      <c r="A1072" s="328" t="s">
        <v>5249</v>
      </c>
      <c r="B1072" s="15" t="str">
        <f t="shared" si="99"/>
        <v>Better</v>
      </c>
      <c r="C1072" s="15" t="e">
        <f t="shared" si="95"/>
        <v>#N/A</v>
      </c>
      <c r="D1072" s="15" t="str">
        <f t="shared" si="100"/>
        <v>Bundle</v>
      </c>
      <c r="E1072" s="15">
        <f t="shared" si="101"/>
        <v>45</v>
      </c>
      <c r="F1072" s="15">
        <f t="shared" si="102"/>
        <v>5</v>
      </c>
    </row>
    <row r="1073" spans="1:6" x14ac:dyDescent="0.25">
      <c r="A1073" s="328" t="s">
        <v>5251</v>
      </c>
      <c r="B1073" s="15" t="str">
        <f t="shared" si="99"/>
        <v>Better</v>
      </c>
      <c r="C1073" s="15" t="e">
        <f t="shared" si="95"/>
        <v>#N/A</v>
      </c>
      <c r="D1073" s="15" t="str">
        <f t="shared" si="100"/>
        <v>Bundle</v>
      </c>
      <c r="E1073" s="15">
        <f t="shared" si="101"/>
        <v>45</v>
      </c>
      <c r="F1073" s="15">
        <f t="shared" si="102"/>
        <v>4</v>
      </c>
    </row>
    <row r="1074" spans="1:6" x14ac:dyDescent="0.25">
      <c r="A1074" s="326" t="s">
        <v>5329</v>
      </c>
      <c r="B1074" s="15" t="str">
        <f t="shared" si="99"/>
        <v>Best</v>
      </c>
      <c r="C1074" s="15" t="e">
        <f t="shared" si="95"/>
        <v>#N/A</v>
      </c>
      <c r="D1074" s="15" t="str">
        <f t="shared" si="100"/>
        <v>Bundle</v>
      </c>
      <c r="E1074" s="15">
        <f t="shared" si="101"/>
        <v>60</v>
      </c>
      <c r="F1074" s="15">
        <f t="shared" si="102"/>
        <v>4</v>
      </c>
    </row>
    <row r="1075" spans="1:6" x14ac:dyDescent="0.25">
      <c r="A1075" s="326" t="s">
        <v>5363</v>
      </c>
      <c r="B1075" s="15" t="str">
        <f t="shared" si="99"/>
        <v>Better</v>
      </c>
      <c r="C1075" s="15" t="e">
        <f t="shared" si="95"/>
        <v>#N/A</v>
      </c>
      <c r="D1075" s="15" t="str">
        <f t="shared" si="100"/>
        <v>Bundle</v>
      </c>
      <c r="E1075" s="15">
        <f t="shared" si="101"/>
        <v>0</v>
      </c>
      <c r="F1075" s="15">
        <f t="shared" si="102"/>
        <v>5</v>
      </c>
    </row>
    <row r="1076" spans="1:6" x14ac:dyDescent="0.25">
      <c r="A1076" s="326" t="s">
        <v>5331</v>
      </c>
      <c r="B1076" s="15" t="str">
        <f t="shared" si="99"/>
        <v>Best</v>
      </c>
      <c r="C1076" s="15" t="e">
        <f t="shared" si="95"/>
        <v>#N/A</v>
      </c>
      <c r="D1076" s="15" t="str">
        <f t="shared" si="100"/>
        <v>Bundle</v>
      </c>
      <c r="E1076" s="15">
        <f t="shared" si="101"/>
        <v>60</v>
      </c>
      <c r="F1076" s="15">
        <f t="shared" si="102"/>
        <v>4</v>
      </c>
    </row>
    <row r="1077" spans="1:6" x14ac:dyDescent="0.25">
      <c r="A1077" s="326" t="s">
        <v>5330</v>
      </c>
      <c r="B1077" s="15" t="str">
        <f t="shared" si="99"/>
        <v>Better</v>
      </c>
      <c r="C1077" s="15" t="e">
        <f t="shared" si="95"/>
        <v>#N/A</v>
      </c>
      <c r="D1077" s="15" t="str">
        <f t="shared" si="100"/>
        <v>Bundle</v>
      </c>
      <c r="E1077" s="15">
        <f t="shared" si="101"/>
        <v>0</v>
      </c>
      <c r="F1077" s="15">
        <f t="shared" si="102"/>
        <v>4</v>
      </c>
    </row>
    <row r="1078" spans="1:6" x14ac:dyDescent="0.25">
      <c r="A1078" s="326" t="s">
        <v>5334</v>
      </c>
      <c r="B1078" s="15" t="str">
        <f t="shared" si="99"/>
        <v>Better</v>
      </c>
      <c r="C1078" s="15" t="e">
        <f t="shared" si="95"/>
        <v>#N/A</v>
      </c>
      <c r="D1078" s="15" t="str">
        <f t="shared" si="100"/>
        <v>Bundle</v>
      </c>
      <c r="E1078" s="15">
        <f t="shared" si="101"/>
        <v>0</v>
      </c>
      <c r="F1078" s="15">
        <f t="shared" si="102"/>
        <v>4</v>
      </c>
    </row>
    <row r="1079" spans="1:6" x14ac:dyDescent="0.25">
      <c r="A1079" s="326" t="s">
        <v>5335</v>
      </c>
      <c r="B1079" s="15" t="str">
        <f t="shared" si="99"/>
        <v>Best</v>
      </c>
      <c r="C1079" s="15" t="e">
        <f t="shared" si="95"/>
        <v>#N/A</v>
      </c>
      <c r="D1079" s="15" t="str">
        <f t="shared" si="100"/>
        <v>Bundle</v>
      </c>
      <c r="E1079" s="15">
        <f t="shared" si="101"/>
        <v>60</v>
      </c>
      <c r="F1079" s="15">
        <f t="shared" si="102"/>
        <v>4</v>
      </c>
    </row>
    <row r="1080" spans="1:6" x14ac:dyDescent="0.25">
      <c r="A1080" s="326" t="s">
        <v>5336</v>
      </c>
      <c r="B1080" s="15" t="str">
        <f t="shared" si="99"/>
        <v>Best</v>
      </c>
      <c r="C1080" s="15" t="e">
        <f t="shared" si="95"/>
        <v>#N/A</v>
      </c>
      <c r="D1080" s="15" t="str">
        <f t="shared" si="100"/>
        <v>Bundle</v>
      </c>
      <c r="E1080" s="15">
        <f t="shared" si="101"/>
        <v>60</v>
      </c>
      <c r="F1080" s="15">
        <f t="shared" si="102"/>
        <v>5</v>
      </c>
    </row>
    <row r="1081" spans="1:6" x14ac:dyDescent="0.25">
      <c r="A1081" s="326" t="s">
        <v>5332</v>
      </c>
      <c r="B1081" s="15" t="str">
        <f t="shared" si="99"/>
        <v>Better</v>
      </c>
      <c r="C1081" s="15" t="e">
        <f t="shared" si="95"/>
        <v>#N/A</v>
      </c>
      <c r="D1081" s="15" t="str">
        <f t="shared" si="100"/>
        <v>Bundle</v>
      </c>
      <c r="E1081" s="15">
        <f t="shared" si="101"/>
        <v>0</v>
      </c>
      <c r="F1081" s="15">
        <f t="shared" si="102"/>
        <v>4</v>
      </c>
    </row>
    <row r="1082" spans="1:6" x14ac:dyDescent="0.25">
      <c r="A1082" s="326" t="s">
        <v>5333</v>
      </c>
      <c r="B1082" s="15" t="str">
        <f t="shared" si="99"/>
        <v>Best</v>
      </c>
      <c r="C1082" s="15" t="e">
        <f t="shared" si="95"/>
        <v>#N/A</v>
      </c>
      <c r="D1082" s="15" t="str">
        <f t="shared" si="100"/>
        <v>Bundle</v>
      </c>
      <c r="E1082" s="15">
        <f t="shared" si="101"/>
        <v>60</v>
      </c>
      <c r="F1082" s="15">
        <f t="shared" si="102"/>
        <v>4</v>
      </c>
    </row>
    <row r="1083" spans="1:6" x14ac:dyDescent="0.25">
      <c r="A1083" s="326" t="s">
        <v>5339</v>
      </c>
      <c r="B1083" s="15" t="str">
        <f t="shared" si="99"/>
        <v>Best</v>
      </c>
      <c r="C1083" s="15" t="e">
        <f t="shared" si="95"/>
        <v>#N/A</v>
      </c>
      <c r="D1083" s="15" t="str">
        <f t="shared" si="100"/>
        <v>Bundle</v>
      </c>
      <c r="E1083" s="15">
        <f t="shared" si="101"/>
        <v>105</v>
      </c>
      <c r="F1083" s="15">
        <f t="shared" si="102"/>
        <v>3</v>
      </c>
    </row>
    <row r="1084" spans="1:6" x14ac:dyDescent="0.25">
      <c r="A1084" s="326" t="s">
        <v>5337</v>
      </c>
      <c r="B1084" s="15" t="str">
        <f t="shared" si="99"/>
        <v>Better</v>
      </c>
      <c r="C1084" s="15" t="e">
        <f t="shared" si="95"/>
        <v>#N/A</v>
      </c>
      <c r="D1084" s="15" t="str">
        <f t="shared" si="100"/>
        <v>Bundle</v>
      </c>
      <c r="E1084" s="15">
        <f t="shared" si="101"/>
        <v>60</v>
      </c>
      <c r="F1084" s="15">
        <f t="shared" si="102"/>
        <v>3</v>
      </c>
    </row>
    <row r="1085" spans="1:6" x14ac:dyDescent="0.25">
      <c r="A1085" s="326" t="s">
        <v>5338</v>
      </c>
      <c r="B1085" s="15" t="str">
        <f t="shared" si="99"/>
        <v>Better</v>
      </c>
      <c r="C1085" s="15" t="e">
        <f t="shared" si="95"/>
        <v>#N/A</v>
      </c>
      <c r="D1085" s="15" t="str">
        <f t="shared" si="100"/>
        <v>Bundle</v>
      </c>
      <c r="E1085" s="15">
        <f t="shared" si="101"/>
        <v>60</v>
      </c>
      <c r="F1085" s="15">
        <f t="shared" si="102"/>
        <v>3</v>
      </c>
    </row>
    <row r="1086" spans="1:6" x14ac:dyDescent="0.25">
      <c r="A1086" s="326" t="s">
        <v>5343</v>
      </c>
      <c r="B1086" s="15" t="str">
        <f t="shared" si="99"/>
        <v>Best</v>
      </c>
      <c r="C1086" s="15" t="e">
        <f t="shared" si="95"/>
        <v>#N/A</v>
      </c>
      <c r="D1086" s="15" t="str">
        <f t="shared" si="100"/>
        <v>Bundle</v>
      </c>
      <c r="E1086" s="15">
        <f t="shared" si="101"/>
        <v>105</v>
      </c>
      <c r="F1086" s="15">
        <f t="shared" si="102"/>
        <v>2</v>
      </c>
    </row>
    <row r="1087" spans="1:6" x14ac:dyDescent="0.25">
      <c r="A1087" s="326" t="s">
        <v>5341</v>
      </c>
      <c r="B1087" s="15" t="str">
        <f t="shared" si="99"/>
        <v>Better</v>
      </c>
      <c r="C1087" s="15" t="e">
        <f t="shared" si="95"/>
        <v>#N/A</v>
      </c>
      <c r="D1087" s="15" t="str">
        <f t="shared" si="100"/>
        <v>Bundle</v>
      </c>
      <c r="E1087" s="15">
        <f t="shared" si="101"/>
        <v>60</v>
      </c>
      <c r="F1087" s="15">
        <f t="shared" si="102"/>
        <v>2</v>
      </c>
    </row>
    <row r="1088" spans="1:6" x14ac:dyDescent="0.25">
      <c r="A1088" s="326" t="s">
        <v>5342</v>
      </c>
      <c r="B1088" s="15" t="str">
        <f t="shared" si="99"/>
        <v>Better</v>
      </c>
      <c r="C1088" s="15" t="e">
        <f t="shared" si="95"/>
        <v>#N/A</v>
      </c>
      <c r="D1088" s="15" t="str">
        <f t="shared" si="100"/>
        <v>Bundle</v>
      </c>
      <c r="E1088" s="15">
        <f t="shared" si="101"/>
        <v>60</v>
      </c>
      <c r="F1088" s="15">
        <f t="shared" si="102"/>
        <v>2</v>
      </c>
    </row>
    <row r="1089" spans="1:6" x14ac:dyDescent="0.25">
      <c r="A1089" s="326" t="s">
        <v>5340</v>
      </c>
      <c r="B1089" s="15" t="str">
        <f t="shared" si="99"/>
        <v>Good</v>
      </c>
      <c r="C1089" s="15" t="e">
        <f t="shared" si="95"/>
        <v>#N/A</v>
      </c>
      <c r="D1089" s="15" t="str">
        <f t="shared" si="100"/>
        <v>Bundle</v>
      </c>
      <c r="E1089" s="15">
        <f t="shared" si="101"/>
        <v>0</v>
      </c>
      <c r="F1089" s="15">
        <f t="shared" si="102"/>
        <v>2</v>
      </c>
    </row>
    <row r="1090" spans="1:6" x14ac:dyDescent="0.25">
      <c r="A1090" s="326" t="s">
        <v>5344</v>
      </c>
      <c r="B1090" s="15" t="str">
        <f t="shared" si="99"/>
        <v>SMB Best</v>
      </c>
      <c r="C1090" s="15" t="e">
        <f t="shared" si="95"/>
        <v>#N/A</v>
      </c>
      <c r="D1090" s="15" t="str">
        <f t="shared" si="100"/>
        <v>Bundle</v>
      </c>
      <c r="E1090" s="15">
        <f t="shared" si="101"/>
        <v>135</v>
      </c>
      <c r="F1090" s="15">
        <f t="shared" si="102"/>
        <v>5</v>
      </c>
    </row>
    <row r="1091" spans="1:6" x14ac:dyDescent="0.25">
      <c r="A1091" s="326" t="s">
        <v>5348</v>
      </c>
      <c r="B1091" s="15" t="str">
        <f t="shared" si="99"/>
        <v>SMB Better</v>
      </c>
      <c r="C1091" s="15" t="e">
        <f t="shared" si="95"/>
        <v>#N/A</v>
      </c>
      <c r="D1091" s="15" t="str">
        <f t="shared" si="100"/>
        <v>Bundle</v>
      </c>
      <c r="E1091" s="15">
        <f t="shared" si="101"/>
        <v>75</v>
      </c>
      <c r="F1091" s="15">
        <f t="shared" si="102"/>
        <v>3</v>
      </c>
    </row>
    <row r="1092" spans="1:6" x14ac:dyDescent="0.25">
      <c r="A1092" s="326" t="s">
        <v>5347</v>
      </c>
      <c r="B1092" s="15" t="str">
        <f t="shared" si="99"/>
        <v>SMB Better</v>
      </c>
      <c r="C1092" s="15" t="e">
        <f t="shared" si="95"/>
        <v>#N/A</v>
      </c>
      <c r="D1092" s="15" t="str">
        <f t="shared" si="100"/>
        <v>Bundle</v>
      </c>
      <c r="E1092" s="15">
        <f t="shared" si="101"/>
        <v>75</v>
      </c>
      <c r="F1092" s="15">
        <f t="shared" si="102"/>
        <v>3</v>
      </c>
    </row>
    <row r="1093" spans="1:6" x14ac:dyDescent="0.25">
      <c r="A1093" s="326" t="s">
        <v>5353</v>
      </c>
      <c r="B1093" s="15" t="str">
        <f t="shared" si="99"/>
        <v>SMB Best</v>
      </c>
      <c r="C1093" s="15" t="e">
        <f t="shared" si="95"/>
        <v>#N/A</v>
      </c>
      <c r="D1093" s="15" t="str">
        <f t="shared" si="100"/>
        <v>Bundle</v>
      </c>
      <c r="E1093" s="15">
        <f t="shared" si="101"/>
        <v>105</v>
      </c>
      <c r="F1093" s="15">
        <f t="shared" si="102"/>
        <v>5</v>
      </c>
    </row>
    <row r="1094" spans="1:6" x14ac:dyDescent="0.25">
      <c r="A1094" s="326" t="s">
        <v>5357</v>
      </c>
      <c r="B1094" s="15" t="str">
        <f t="shared" si="99"/>
        <v>SMB Better</v>
      </c>
      <c r="C1094" s="15" t="e">
        <f t="shared" si="95"/>
        <v>#N/A</v>
      </c>
      <c r="D1094" s="15" t="str">
        <f t="shared" si="100"/>
        <v>Bundle</v>
      </c>
      <c r="E1094" s="15">
        <f t="shared" si="101"/>
        <v>60</v>
      </c>
      <c r="F1094" s="15">
        <f t="shared" si="102"/>
        <v>3</v>
      </c>
    </row>
    <row r="1095" spans="1:6" x14ac:dyDescent="0.25">
      <c r="A1095" s="326" t="s">
        <v>5356</v>
      </c>
      <c r="B1095" s="15" t="str">
        <f t="shared" si="99"/>
        <v>SMB Best</v>
      </c>
      <c r="C1095" s="15" t="e">
        <f t="shared" si="95"/>
        <v>#N/A</v>
      </c>
      <c r="D1095" s="15" t="str">
        <f t="shared" si="100"/>
        <v>Bundle</v>
      </c>
      <c r="E1095" s="15">
        <f t="shared" si="101"/>
        <v>150</v>
      </c>
      <c r="F1095" s="15">
        <f t="shared" si="102"/>
        <v>3</v>
      </c>
    </row>
    <row r="1096" spans="1:6" x14ac:dyDescent="0.25">
      <c r="A1096" s="326" t="s">
        <v>5358</v>
      </c>
      <c r="B1096" s="15" t="str">
        <f t="shared" si="99"/>
        <v>SMB Better</v>
      </c>
      <c r="C1096" s="15" t="e">
        <f t="shared" si="95"/>
        <v>#N/A</v>
      </c>
      <c r="D1096" s="15" t="str">
        <f t="shared" si="100"/>
        <v>Bundle</v>
      </c>
      <c r="E1096" s="15">
        <f t="shared" si="101"/>
        <v>60</v>
      </c>
      <c r="F1096" s="15">
        <f t="shared" si="102"/>
        <v>3</v>
      </c>
    </row>
    <row r="1097" spans="1:6" x14ac:dyDescent="0.25">
      <c r="A1097" s="326" t="s">
        <v>5345</v>
      </c>
      <c r="B1097" s="15" t="str">
        <f t="shared" si="99"/>
        <v>SMB Better</v>
      </c>
      <c r="C1097" s="15" t="e">
        <f t="shared" si="95"/>
        <v>#N/A</v>
      </c>
      <c r="D1097" s="15" t="str">
        <f t="shared" si="100"/>
        <v>Bundle</v>
      </c>
      <c r="E1097" s="15">
        <f t="shared" si="101"/>
        <v>0</v>
      </c>
      <c r="F1097" s="15">
        <f t="shared" si="102"/>
        <v>4</v>
      </c>
    </row>
    <row r="1098" spans="1:6" x14ac:dyDescent="0.25">
      <c r="A1098" s="326" t="s">
        <v>5346</v>
      </c>
      <c r="B1098" s="15" t="str">
        <f t="shared" si="99"/>
        <v>SMB Best</v>
      </c>
      <c r="C1098" s="15" t="e">
        <f t="shared" si="95"/>
        <v>#N/A</v>
      </c>
      <c r="D1098" s="15" t="str">
        <f t="shared" si="100"/>
        <v>Bundle</v>
      </c>
      <c r="E1098" s="15">
        <f t="shared" si="101"/>
        <v>135</v>
      </c>
      <c r="F1098" s="15">
        <f t="shared" si="102"/>
        <v>4</v>
      </c>
    </row>
    <row r="1099" spans="1:6" x14ac:dyDescent="0.25">
      <c r="A1099" s="326" t="s">
        <v>5350</v>
      </c>
      <c r="B1099" s="15" t="str">
        <f t="shared" si="99"/>
        <v>SMB Better</v>
      </c>
      <c r="C1099" s="15" t="e">
        <f t="shared" si="95"/>
        <v>#N/A</v>
      </c>
      <c r="D1099" s="15" t="str">
        <f t="shared" si="100"/>
        <v>Bundle</v>
      </c>
      <c r="E1099" s="15">
        <f t="shared" si="101"/>
        <v>75</v>
      </c>
      <c r="F1099" s="15">
        <f t="shared" si="102"/>
        <v>2</v>
      </c>
    </row>
    <row r="1100" spans="1:6" x14ac:dyDescent="0.25">
      <c r="A1100" s="326" t="s">
        <v>5349</v>
      </c>
      <c r="B1100" s="15" t="str">
        <f t="shared" si="99"/>
        <v>SMB Good</v>
      </c>
      <c r="C1100" s="15" t="e">
        <f t="shared" si="95"/>
        <v>#N/A</v>
      </c>
      <c r="D1100" s="15" t="str">
        <f t="shared" si="100"/>
        <v>Bundle</v>
      </c>
      <c r="E1100" s="15">
        <f t="shared" si="101"/>
        <v>0</v>
      </c>
      <c r="F1100" s="15">
        <f t="shared" si="102"/>
        <v>2</v>
      </c>
    </row>
    <row r="1101" spans="1:6" x14ac:dyDescent="0.25">
      <c r="A1101" s="326" t="s">
        <v>5351</v>
      </c>
      <c r="B1101" s="15" t="str">
        <f t="shared" si="99"/>
        <v>SMB Better</v>
      </c>
      <c r="C1101" s="15" t="e">
        <f t="shared" si="95"/>
        <v>#N/A</v>
      </c>
      <c r="D1101" s="15" t="str">
        <f t="shared" si="100"/>
        <v>Bundle</v>
      </c>
      <c r="E1101" s="15">
        <f t="shared" si="101"/>
        <v>75</v>
      </c>
      <c r="F1101" s="15">
        <f t="shared" si="102"/>
        <v>2</v>
      </c>
    </row>
    <row r="1102" spans="1:6" x14ac:dyDescent="0.25">
      <c r="A1102" s="326" t="s">
        <v>5352</v>
      </c>
      <c r="B1102" s="15" t="str">
        <f t="shared" si="99"/>
        <v>SMB Best</v>
      </c>
      <c r="C1102" s="15" t="e">
        <f t="shared" si="95"/>
        <v>#N/A</v>
      </c>
      <c r="D1102" s="15" t="str">
        <f t="shared" si="100"/>
        <v>Bundle</v>
      </c>
      <c r="E1102" s="15">
        <f t="shared" si="101"/>
        <v>195</v>
      </c>
      <c r="F1102" s="15">
        <f t="shared" si="102"/>
        <v>2</v>
      </c>
    </row>
    <row r="1103" spans="1:6" x14ac:dyDescent="0.25">
      <c r="A1103" s="326" t="s">
        <v>5355</v>
      </c>
      <c r="B1103" s="15" t="str">
        <f t="shared" si="99"/>
        <v>SMB Better</v>
      </c>
      <c r="C1103" s="15" t="e">
        <f t="shared" si="95"/>
        <v>#N/A</v>
      </c>
      <c r="D1103" s="15" t="str">
        <f t="shared" si="100"/>
        <v>Bundle</v>
      </c>
      <c r="E1103" s="15">
        <f t="shared" si="101"/>
        <v>0</v>
      </c>
      <c r="F1103" s="15">
        <f t="shared" si="102"/>
        <v>4</v>
      </c>
    </row>
    <row r="1104" spans="1:6" x14ac:dyDescent="0.25">
      <c r="A1104" s="326" t="s">
        <v>5354</v>
      </c>
      <c r="B1104" s="15" t="str">
        <f t="shared" si="99"/>
        <v>SMB Best</v>
      </c>
      <c r="C1104" s="15" t="e">
        <f t="shared" si="95"/>
        <v>#N/A</v>
      </c>
      <c r="D1104" s="15" t="str">
        <f t="shared" si="100"/>
        <v>Bundle</v>
      </c>
      <c r="E1104" s="15">
        <f t="shared" si="101"/>
        <v>105</v>
      </c>
      <c r="F1104" s="15">
        <f t="shared" si="102"/>
        <v>4</v>
      </c>
    </row>
    <row r="1105" spans="1:6" x14ac:dyDescent="0.25">
      <c r="A1105" s="326" t="s">
        <v>5360</v>
      </c>
      <c r="B1105" s="15" t="str">
        <f t="shared" si="99"/>
        <v>SMB Better</v>
      </c>
      <c r="C1105" s="15" t="e">
        <f t="shared" si="95"/>
        <v>#N/A</v>
      </c>
      <c r="D1105" s="15" t="str">
        <f t="shared" si="100"/>
        <v>Bundle</v>
      </c>
      <c r="E1105" s="15">
        <f t="shared" si="101"/>
        <v>60</v>
      </c>
      <c r="F1105" s="15">
        <f t="shared" si="102"/>
        <v>2</v>
      </c>
    </row>
    <row r="1106" spans="1:6" x14ac:dyDescent="0.25">
      <c r="A1106" s="326" t="s">
        <v>5362</v>
      </c>
      <c r="B1106" s="15" t="str">
        <f t="shared" si="99"/>
        <v>SMB Good</v>
      </c>
      <c r="C1106" s="15" t="e">
        <f t="shared" si="95"/>
        <v>#N/A</v>
      </c>
      <c r="D1106" s="15" t="str">
        <f t="shared" si="100"/>
        <v>Bundle</v>
      </c>
      <c r="E1106" s="15">
        <f t="shared" si="101"/>
        <v>0</v>
      </c>
      <c r="F1106" s="15">
        <f t="shared" si="102"/>
        <v>2</v>
      </c>
    </row>
    <row r="1107" spans="1:6" x14ac:dyDescent="0.25">
      <c r="A1107" s="326" t="s">
        <v>5359</v>
      </c>
      <c r="B1107" s="15" t="str">
        <f t="shared" si="99"/>
        <v>SMB Best</v>
      </c>
      <c r="C1107" s="15" t="e">
        <f t="shared" si="95"/>
        <v>#N/A</v>
      </c>
      <c r="D1107" s="15" t="str">
        <f t="shared" si="100"/>
        <v>Bundle</v>
      </c>
      <c r="E1107" s="15">
        <f t="shared" si="101"/>
        <v>150</v>
      </c>
      <c r="F1107" s="15">
        <f t="shared" si="102"/>
        <v>2</v>
      </c>
    </row>
    <row r="1108" spans="1:6" x14ac:dyDescent="0.25">
      <c r="A1108" s="326" t="s">
        <v>5361</v>
      </c>
      <c r="B1108" s="15" t="str">
        <f t="shared" si="99"/>
        <v>SMB Better</v>
      </c>
      <c r="C1108" s="15" t="e">
        <f t="shared" si="95"/>
        <v>#N/A</v>
      </c>
      <c r="D1108" s="15" t="str">
        <f t="shared" si="100"/>
        <v>Bundle</v>
      </c>
      <c r="E1108" s="15">
        <f t="shared" si="101"/>
        <v>60</v>
      </c>
      <c r="F1108" s="15">
        <f t="shared" si="102"/>
        <v>2</v>
      </c>
    </row>
    <row r="1109" spans="1:6" x14ac:dyDescent="0.25">
      <c r="A1109" s="359" t="s">
        <v>5440</v>
      </c>
      <c r="B1109" s="15" t="str">
        <f t="shared" si="99"/>
        <v>Better</v>
      </c>
      <c r="C1109" s="15" t="e">
        <f t="shared" si="95"/>
        <v>#N/A</v>
      </c>
      <c r="D1109" s="15" t="str">
        <f t="shared" si="100"/>
        <v>Bundle</v>
      </c>
      <c r="E1109" s="15">
        <f t="shared" si="101"/>
        <v>45</v>
      </c>
      <c r="F1109" s="15" t="str">
        <f t="shared" si="102"/>
        <v>5</v>
      </c>
    </row>
    <row r="1110" spans="1:6" x14ac:dyDescent="0.25">
      <c r="A1110" s="359" t="s">
        <v>5441</v>
      </c>
      <c r="B1110" s="15" t="str">
        <f t="shared" si="99"/>
        <v>Best</v>
      </c>
      <c r="C1110" s="15" t="e">
        <f t="shared" si="95"/>
        <v>#N/A</v>
      </c>
      <c r="D1110" s="15" t="str">
        <f t="shared" si="100"/>
        <v>Bundle</v>
      </c>
      <c r="E1110" s="15">
        <f t="shared" si="101"/>
        <v>90</v>
      </c>
      <c r="F1110" s="15">
        <f t="shared" si="102"/>
        <v>6</v>
      </c>
    </row>
    <row r="1111" spans="1:6" x14ac:dyDescent="0.25">
      <c r="A1111" s="359" t="s">
        <v>5442</v>
      </c>
      <c r="B1111" s="15" t="str">
        <f t="shared" si="99"/>
        <v>Best</v>
      </c>
      <c r="C1111" s="15" t="e">
        <f t="shared" ref="C1111:C1112" si="103">VLOOKUP($A1111,masterdata,13,0)</f>
        <v>#N/A</v>
      </c>
      <c r="D1111" s="15" t="str">
        <f t="shared" si="100"/>
        <v>Bundle</v>
      </c>
      <c r="E1111" s="15">
        <f t="shared" si="101"/>
        <v>60</v>
      </c>
      <c r="F1111" s="15">
        <f t="shared" si="102"/>
        <v>6</v>
      </c>
    </row>
    <row r="1112" spans="1:6" x14ac:dyDescent="0.25">
      <c r="A1112" s="359" t="s">
        <v>5443</v>
      </c>
      <c r="B1112" s="15" t="str">
        <f t="shared" si="99"/>
        <v>SMB Best</v>
      </c>
      <c r="C1112" s="15" t="e">
        <f t="shared" si="103"/>
        <v>#N/A</v>
      </c>
      <c r="D1112" s="15" t="str">
        <f t="shared" si="100"/>
        <v>Bundle</v>
      </c>
      <c r="E1112" s="15">
        <f t="shared" si="101"/>
        <v>195</v>
      </c>
      <c r="F1112" s="15">
        <f t="shared" si="102"/>
        <v>6</v>
      </c>
    </row>
    <row r="1113" spans="1:6" x14ac:dyDescent="0.25">
      <c r="A1113" s="15" t="s">
        <v>3690</v>
      </c>
      <c r="B1113" s="15" t="str">
        <f t="shared" ref="B1113:B1117" si="104">VLOOKUP($A1113,masterdata,12,0)</f>
        <v>32 z wireless receiver</v>
      </c>
      <c r="C1113" s="15" t="str">
        <f t="shared" ref="C1113:C1117" si="105">VLOOKUP($A1113,masterdata,13,0)</f>
        <v>Récepteur sans fil de 32 z</v>
      </c>
      <c r="D1113" s="15" t="str">
        <f t="shared" ref="D1113:D1117" si="106">VLOOKUP($A1113,masterdata,31,0)</f>
        <v>Misc</v>
      </c>
      <c r="E1113" s="15">
        <f t="shared" ref="E1113:E1117" si="107">VLOOKUP($A1113,masterdata,7,0)</f>
        <v>10</v>
      </c>
      <c r="F1113" s="15" t="str">
        <f t="shared" si="98"/>
        <v>No</v>
      </c>
    </row>
    <row r="1114" spans="1:6" x14ac:dyDescent="0.25">
      <c r="A1114" s="15" t="s">
        <v>5297</v>
      </c>
      <c r="B1114" s="15" t="str">
        <f t="shared" si="104"/>
        <v>Panic Pendant - Wristband (Medical Alert at Home)</v>
      </c>
      <c r="C1114" s="15" t="str">
        <f t="shared" si="105"/>
        <v>Pendentif Panique - Bracelet (Alerte médicale À la maison)</v>
      </c>
      <c r="D1114" s="15" t="str">
        <f t="shared" si="106"/>
        <v>Sensor</v>
      </c>
      <c r="E1114" s="15">
        <f t="shared" si="107"/>
        <v>7.5</v>
      </c>
      <c r="F1114" s="15" t="str">
        <f t="shared" si="98"/>
        <v>No</v>
      </c>
    </row>
    <row r="1115" spans="1:6" x14ac:dyDescent="0.25">
      <c r="A1115" s="15" t="s">
        <v>5298</v>
      </c>
      <c r="B1115" s="15" t="str">
        <f t="shared" si="104"/>
        <v>Panic Pendant - Necklace (Medical Alert at Home)</v>
      </c>
      <c r="C1115" s="15" t="str">
        <f t="shared" si="105"/>
        <v>Pendentif Panique - Collier (Alerte médicale À la maison)</v>
      </c>
      <c r="D1115" s="15" t="str">
        <f t="shared" si="106"/>
        <v>Sensor</v>
      </c>
      <c r="E1115" s="15">
        <f t="shared" si="107"/>
        <v>7.5</v>
      </c>
      <c r="F1115" s="15" t="str">
        <f t="shared" si="98"/>
        <v>No</v>
      </c>
    </row>
    <row r="1116" spans="1:6" x14ac:dyDescent="0.25">
      <c r="A1116" s="302" t="s">
        <v>5299</v>
      </c>
      <c r="B1116" s="15" t="str">
        <f t="shared" si="104"/>
        <v>Panic Pendant (Medical Alert at Home)</v>
      </c>
      <c r="C1116" s="15" t="str">
        <f t="shared" si="105"/>
        <v>Pendentif Panic (Alerte médicale À la maison)</v>
      </c>
      <c r="D1116" s="15" t="str">
        <f t="shared" si="106"/>
        <v>Sensor</v>
      </c>
      <c r="E1116" s="15">
        <f t="shared" si="107"/>
        <v>7.5</v>
      </c>
      <c r="F1116" s="15" t="str">
        <f t="shared" si="98"/>
        <v>No</v>
      </c>
    </row>
    <row r="1117" spans="1:6" x14ac:dyDescent="0.25">
      <c r="A1117" s="302" t="s">
        <v>5300</v>
      </c>
      <c r="B1117" s="15" t="str">
        <f t="shared" si="104"/>
        <v>Panic Pendant (Medical Alert at Home)</v>
      </c>
      <c r="C1117" s="15" t="str">
        <f t="shared" si="105"/>
        <v>Pendentif Panic (Alerte médicale À la maison)</v>
      </c>
      <c r="D1117" s="15" t="str">
        <f t="shared" si="106"/>
        <v>Sensor</v>
      </c>
      <c r="E1117" s="15">
        <f t="shared" si="107"/>
        <v>7.5</v>
      </c>
      <c r="F1117" s="15" t="str">
        <f t="shared" si="98"/>
        <v>No</v>
      </c>
    </row>
  </sheetData>
  <autoFilter ref="A1:G1117"/>
  <conditionalFormatting sqref="A1069">
    <cfRule type="duplicateValues" dxfId="43" priority="41"/>
  </conditionalFormatting>
  <conditionalFormatting sqref="A1069">
    <cfRule type="duplicateValues" dxfId="42" priority="40"/>
  </conditionalFormatting>
  <conditionalFormatting sqref="A1070:A1073">
    <cfRule type="duplicateValues" dxfId="41" priority="39"/>
  </conditionalFormatting>
  <conditionalFormatting sqref="A1065:A1066">
    <cfRule type="duplicateValues" dxfId="40" priority="38"/>
  </conditionalFormatting>
  <conditionalFormatting sqref="A1065:A1066">
    <cfRule type="duplicateValues" dxfId="39" priority="37"/>
  </conditionalFormatting>
  <conditionalFormatting sqref="A1067:A1068">
    <cfRule type="duplicateValues" dxfId="38" priority="26"/>
  </conditionalFormatting>
  <conditionalFormatting sqref="A1067:A1068">
    <cfRule type="duplicateValues" dxfId="37" priority="27"/>
  </conditionalFormatting>
  <conditionalFormatting sqref="A1067:A1068">
    <cfRule type="duplicateValues" dxfId="36" priority="28"/>
    <cfRule type="duplicateValues" dxfId="35" priority="29"/>
  </conditionalFormatting>
  <conditionalFormatting sqref="A1067:A1068">
    <cfRule type="duplicateValues" dxfId="34" priority="30"/>
    <cfRule type="duplicateValues" dxfId="33" priority="31"/>
    <cfRule type="duplicateValues" dxfId="32" priority="32"/>
    <cfRule type="duplicateValues" dxfId="31" priority="33"/>
  </conditionalFormatting>
  <conditionalFormatting sqref="A1067:A1068">
    <cfRule type="duplicateValues" dxfId="30" priority="34"/>
  </conditionalFormatting>
  <conditionalFormatting sqref="A1067:A1068">
    <cfRule type="duplicateValues" dxfId="29" priority="35"/>
  </conditionalFormatting>
  <conditionalFormatting sqref="A1067:A1068">
    <cfRule type="duplicateValues" dxfId="28" priority="25"/>
  </conditionalFormatting>
  <conditionalFormatting sqref="A1067:A1068">
    <cfRule type="duplicateValues" dxfId="27" priority="36"/>
  </conditionalFormatting>
  <conditionalFormatting sqref="A1067:A1068">
    <cfRule type="duplicateValues" dxfId="26" priority="24"/>
  </conditionalFormatting>
  <conditionalFormatting sqref="A1064">
    <cfRule type="duplicateValues" dxfId="25" priority="22"/>
  </conditionalFormatting>
  <conditionalFormatting sqref="A1064">
    <cfRule type="duplicateValues" dxfId="24" priority="23"/>
  </conditionalFormatting>
  <conditionalFormatting sqref="A1075:A1108">
    <cfRule type="duplicateValues" dxfId="23" priority="20"/>
  </conditionalFormatting>
  <conditionalFormatting sqref="A1074">
    <cfRule type="duplicateValues" dxfId="22" priority="18"/>
  </conditionalFormatting>
  <conditionalFormatting sqref="A1074">
    <cfRule type="duplicateValues" dxfId="21" priority="19"/>
  </conditionalFormatting>
  <conditionalFormatting sqref="A1075:A1108">
    <cfRule type="duplicateValues" dxfId="20" priority="21"/>
  </conditionalFormatting>
  <conditionalFormatting sqref="A1113">
    <cfRule type="duplicateValues" dxfId="19" priority="16"/>
  </conditionalFormatting>
  <conditionalFormatting sqref="A1113">
    <cfRule type="duplicateValues" dxfId="18" priority="17"/>
  </conditionalFormatting>
  <conditionalFormatting sqref="A1114:A1115">
    <cfRule type="duplicateValues" dxfId="17" priority="15"/>
  </conditionalFormatting>
  <conditionalFormatting sqref="A1114:A1115">
    <cfRule type="duplicateValues" dxfId="16" priority="14"/>
  </conditionalFormatting>
  <conditionalFormatting sqref="A1116:A1117">
    <cfRule type="duplicateValues" dxfId="15" priority="3"/>
  </conditionalFormatting>
  <conditionalFormatting sqref="A1116:A1117">
    <cfRule type="duplicateValues" dxfId="14" priority="4"/>
  </conditionalFormatting>
  <conditionalFormatting sqref="A1116:A1117">
    <cfRule type="duplicateValues" dxfId="13" priority="5"/>
    <cfRule type="duplicateValues" dxfId="12" priority="6"/>
  </conditionalFormatting>
  <conditionalFormatting sqref="A1116:A1117">
    <cfRule type="duplicateValues" dxfId="11" priority="7"/>
    <cfRule type="duplicateValues" dxfId="10" priority="8"/>
    <cfRule type="duplicateValues" dxfId="9" priority="9"/>
    <cfRule type="duplicateValues" dxfId="8" priority="10"/>
  </conditionalFormatting>
  <conditionalFormatting sqref="A1116:A1117">
    <cfRule type="duplicateValues" dxfId="7" priority="11"/>
  </conditionalFormatting>
  <conditionalFormatting sqref="A1116:A1117">
    <cfRule type="duplicateValues" dxfId="6" priority="12"/>
  </conditionalFormatting>
  <conditionalFormatting sqref="A1116:A1117">
    <cfRule type="duplicateValues" dxfId="5" priority="2"/>
  </conditionalFormatting>
  <conditionalFormatting sqref="A1116:A1117">
    <cfRule type="duplicateValues" dxfId="4" priority="13"/>
  </conditionalFormatting>
  <conditionalFormatting sqref="A1116:A1117">
    <cfRule type="duplicateValues" dxfId="3" priority="1"/>
  </conditionalFormatting>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N545"/>
  <sheetViews>
    <sheetView workbookViewId="0">
      <pane ySplit="1" topLeftCell="A405" activePane="bottomLeft" state="frozen"/>
      <selection pane="bottomLeft" activeCell="A273" sqref="A273"/>
    </sheetView>
  </sheetViews>
  <sheetFormatPr defaultRowHeight="15" x14ac:dyDescent="0.25"/>
  <cols>
    <col min="1" max="1" width="17.28515625" bestFit="1" customWidth="1"/>
    <col min="2" max="2" width="7.28515625" bestFit="1" customWidth="1"/>
    <col min="3" max="3" width="8.5703125" bestFit="1" customWidth="1"/>
    <col min="4" max="4" width="59.7109375" bestFit="1" customWidth="1"/>
    <col min="5" max="5" width="21.42578125" bestFit="1" customWidth="1"/>
    <col min="6" max="6" width="17.28515625" bestFit="1" customWidth="1"/>
    <col min="7" max="7" width="17.42578125" bestFit="1" customWidth="1"/>
    <col min="8" max="8" width="23.42578125" bestFit="1" customWidth="1"/>
    <col min="9" max="9" width="14.28515625" bestFit="1" customWidth="1"/>
    <col min="10" max="10" width="19.140625" bestFit="1" customWidth="1"/>
    <col min="11" max="11" width="8.140625" bestFit="1" customWidth="1"/>
    <col min="12" max="12" width="10.140625" bestFit="1" customWidth="1"/>
    <col min="13" max="13" width="165.28515625" bestFit="1" customWidth="1"/>
    <col min="14" max="14" width="14.7109375" bestFit="1" customWidth="1"/>
  </cols>
  <sheetData>
    <row r="1" spans="1:14" x14ac:dyDescent="0.25">
      <c r="A1" t="s">
        <v>4024</v>
      </c>
      <c r="B1" t="s">
        <v>4087</v>
      </c>
      <c r="C1" t="s">
        <v>4088</v>
      </c>
      <c r="D1" t="s">
        <v>4018</v>
      </c>
      <c r="E1" t="s">
        <v>4115</v>
      </c>
      <c r="F1" t="s">
        <v>4022</v>
      </c>
      <c r="G1" t="s">
        <v>4023</v>
      </c>
      <c r="H1" t="s">
        <v>4025</v>
      </c>
      <c r="I1" t="s">
        <v>4026</v>
      </c>
      <c r="J1" t="s">
        <v>4027</v>
      </c>
      <c r="K1" t="s">
        <v>4028</v>
      </c>
      <c r="L1" t="s">
        <v>4029</v>
      </c>
      <c r="M1" t="s">
        <v>4030</v>
      </c>
      <c r="N1" t="s">
        <v>4117</v>
      </c>
    </row>
    <row r="2" spans="1:14" x14ac:dyDescent="0.25">
      <c r="A2" t="s">
        <v>926</v>
      </c>
      <c r="D2" t="str">
        <f t="shared" ref="D2:D64" si="0">VLOOKUP($A2,masterdata,3,0)</f>
        <v>Z-Wave signal extender</v>
      </c>
      <c r="E2" s="9" t="str">
        <f t="shared" ref="E2:E64" si="1">VLOOKUP($A2,masterdata,12,0)</f>
        <v>Z-Wave signal extender</v>
      </c>
      <c r="F2" s="9">
        <f t="shared" ref="F2:F64" si="2">VLOOKUP($A2,masterdata,5,0)</f>
        <v>0</v>
      </c>
      <c r="G2" s="9" t="str">
        <f t="shared" ref="G2:G64" si="3">VLOOKUP($A2,masterdata,16,0)</f>
        <v>One Time</v>
      </c>
      <c r="H2" s="9" t="str">
        <f t="shared" ref="H2:H64" si="4">VLOOKUP($A2,masterdata,6,0)</f>
        <v>N</v>
      </c>
      <c r="I2" s="9">
        <f t="shared" ref="I2:I64" si="5">VLOOKUP($A2,masterdata,7,0)</f>
        <v>7.5</v>
      </c>
      <c r="J2" s="9" t="str">
        <f t="shared" ref="J2:J64" si="6">VLOOKUP($A2,masterdata,10,0)</f>
        <v>Optional Equipment</v>
      </c>
      <c r="K2" s="9" t="str">
        <f t="shared" ref="K2:K64" si="7">VLOOKUP($A2,masterdata,11,0)</f>
        <v>Lights and other accessories</v>
      </c>
      <c r="M2" s="9" t="str">
        <f t="shared" ref="M2:M64" si="8">VLOOKUP($A2,masterdata,14,0)</f>
        <v>Z-Wave signal extender</v>
      </c>
      <c r="N2" s="9" t="str">
        <f t="shared" ref="N2:N64" si="9">VLOOKUP($A2,masterdata,30,0)</f>
        <v>Product</v>
      </c>
    </row>
    <row r="3" spans="1:14" x14ac:dyDescent="0.25">
      <c r="A3" t="s">
        <v>2377</v>
      </c>
      <c r="D3" s="9" t="str">
        <f t="shared" si="0"/>
        <v>Ecolink Wireless Door Window and Shock Sensor for Honeywell</v>
      </c>
      <c r="E3" s="9" t="str">
        <f t="shared" si="1"/>
        <v>Ecolink Wireless Door Window and Shock Sensor for Honeywell</v>
      </c>
      <c r="F3" s="9">
        <f t="shared" si="2"/>
        <v>59</v>
      </c>
      <c r="G3" s="9" t="str">
        <f t="shared" si="3"/>
        <v>One Time</v>
      </c>
      <c r="H3" s="9" t="str">
        <f t="shared" si="4"/>
        <v>N</v>
      </c>
      <c r="I3" s="9">
        <f t="shared" si="5"/>
        <v>7.5</v>
      </c>
      <c r="J3" s="9" t="str">
        <f t="shared" si="6"/>
        <v>Optional Equipment</v>
      </c>
      <c r="K3" s="9" t="str">
        <f t="shared" si="7"/>
        <v>Sensors and Detectors</v>
      </c>
      <c r="L3" s="9"/>
      <c r="M3" s="9" t="str">
        <f t="shared" si="8"/>
        <v>Ecolink Wireless Door Window and Shock Sensor for Honeywell</v>
      </c>
      <c r="N3" s="9" t="str">
        <f t="shared" si="9"/>
        <v>Product</v>
      </c>
    </row>
    <row r="4" spans="1:14" x14ac:dyDescent="0.25">
      <c r="A4" t="s">
        <v>601</v>
      </c>
      <c r="D4" s="9" t="str">
        <f t="shared" si="0"/>
        <v>Water Sensor</v>
      </c>
      <c r="E4" s="9" t="str">
        <f t="shared" si="1"/>
        <v>Water Sensor</v>
      </c>
      <c r="F4" s="9">
        <f t="shared" si="2"/>
        <v>69</v>
      </c>
      <c r="G4" s="9" t="str">
        <f t="shared" si="3"/>
        <v>One Time</v>
      </c>
      <c r="H4" s="9" t="str">
        <f t="shared" si="4"/>
        <v>N</v>
      </c>
      <c r="I4" s="9">
        <f t="shared" si="5"/>
        <v>6</v>
      </c>
      <c r="J4" s="9" t="str">
        <f t="shared" si="6"/>
        <v>Legacy</v>
      </c>
      <c r="K4" s="9" t="str">
        <f t="shared" si="7"/>
        <v>Legacy</v>
      </c>
      <c r="L4" s="9"/>
      <c r="M4" s="9" t="str">
        <f t="shared" si="8"/>
        <v>Water Sensor</v>
      </c>
      <c r="N4" s="9" t="str">
        <f t="shared" si="9"/>
        <v>Product</v>
      </c>
    </row>
    <row r="5" spans="1:14" x14ac:dyDescent="0.25">
      <c r="A5" t="s">
        <v>730</v>
      </c>
      <c r="D5" s="9" t="str">
        <f t="shared" si="0"/>
        <v>SimonXT Starter Package - Wireless Takeover</v>
      </c>
      <c r="E5" s="9" t="str">
        <f t="shared" si="1"/>
        <v>Starter</v>
      </c>
      <c r="F5" s="9">
        <f t="shared" si="2"/>
        <v>29.99</v>
      </c>
      <c r="G5" s="9" t="str">
        <f t="shared" si="3"/>
        <v>RMR</v>
      </c>
      <c r="H5" s="9" t="str">
        <f t="shared" si="4"/>
        <v>N</v>
      </c>
      <c r="I5" s="9">
        <f t="shared" si="5"/>
        <v>75</v>
      </c>
      <c r="J5" s="9" t="str">
        <f t="shared" si="6"/>
        <v>Wireless Takeover</v>
      </c>
      <c r="K5" s="9" t="str">
        <f t="shared" si="7"/>
        <v>Bundles</v>
      </c>
      <c r="L5" s="9"/>
      <c r="M5" s="9" t="str">
        <f t="shared" si="8"/>
        <v xml:space="preserve">1 analog keypad 
1 motion detector 
2 door and window contacts </v>
      </c>
      <c r="N5" s="9" t="str">
        <f t="shared" si="9"/>
        <v>Product Bundle</v>
      </c>
    </row>
    <row r="6" spans="1:14" x14ac:dyDescent="0.25">
      <c r="A6" t="s">
        <v>3170</v>
      </c>
      <c r="D6" s="9" t="str">
        <f t="shared" si="0"/>
        <v>Wireless Acuity Glass Break Detector</v>
      </c>
      <c r="E6" s="9" t="str">
        <f t="shared" si="1"/>
        <v>Wireless Acuity Glass Break Detector</v>
      </c>
      <c r="F6" s="9">
        <f t="shared" si="2"/>
        <v>59</v>
      </c>
      <c r="G6" s="9" t="str">
        <f t="shared" si="3"/>
        <v>One Time</v>
      </c>
      <c r="H6" s="9" t="str">
        <f t="shared" si="4"/>
        <v>N</v>
      </c>
      <c r="I6" s="9">
        <f t="shared" si="5"/>
        <v>7.5</v>
      </c>
      <c r="J6" s="9" t="str">
        <f t="shared" si="6"/>
        <v>Legacy</v>
      </c>
      <c r="K6" s="9" t="str">
        <f t="shared" si="7"/>
        <v>Legacy</v>
      </c>
      <c r="L6" s="9"/>
      <c r="M6" s="9" t="str">
        <f t="shared" si="8"/>
        <v>Wireless Acuity Glass Break Detector</v>
      </c>
      <c r="N6" s="9" t="str">
        <f t="shared" si="9"/>
        <v>Product</v>
      </c>
    </row>
    <row r="7" spans="1:14" x14ac:dyDescent="0.25">
      <c r="A7" t="s">
        <v>344</v>
      </c>
      <c r="D7" s="9" t="str">
        <f t="shared" si="0"/>
        <v>wireless motion</v>
      </c>
      <c r="E7" s="9" t="str">
        <f t="shared" si="1"/>
        <v>wireless motion</v>
      </c>
      <c r="F7" s="9">
        <f t="shared" si="2"/>
        <v>99</v>
      </c>
      <c r="G7" s="9" t="str">
        <f t="shared" si="3"/>
        <v>One Time</v>
      </c>
      <c r="H7" s="9" t="str">
        <f t="shared" si="4"/>
        <v>N</v>
      </c>
      <c r="I7" s="9">
        <f t="shared" si="5"/>
        <v>7.5</v>
      </c>
      <c r="J7" s="9" t="str">
        <f t="shared" si="6"/>
        <v>Legacy</v>
      </c>
      <c r="K7" s="9" t="str">
        <f t="shared" si="7"/>
        <v>Legacy</v>
      </c>
      <c r="L7" s="9"/>
      <c r="M7" s="9" t="str">
        <f t="shared" si="8"/>
        <v>wireless motion</v>
      </c>
      <c r="N7" s="9" t="str">
        <f t="shared" si="9"/>
        <v>Product</v>
      </c>
    </row>
    <row r="8" spans="1:14" x14ac:dyDescent="0.25">
      <c r="A8" t="s">
        <v>208</v>
      </c>
      <c r="D8" s="9" t="str">
        <f t="shared" si="0"/>
        <v>WIFI D-LINK N 300 Router</v>
      </c>
      <c r="E8" s="9" t="str">
        <f t="shared" si="1"/>
        <v>WIFI D-LINK N 300 Router</v>
      </c>
      <c r="F8" s="9">
        <f t="shared" si="2"/>
        <v>0</v>
      </c>
      <c r="G8" s="9" t="str">
        <f t="shared" si="3"/>
        <v>One Time</v>
      </c>
      <c r="H8" s="9" t="str">
        <f t="shared" si="4"/>
        <v>N</v>
      </c>
      <c r="I8" s="9">
        <f t="shared" si="5"/>
        <v>0</v>
      </c>
      <c r="J8" s="9" t="str">
        <f t="shared" si="6"/>
        <v>WiFi Router</v>
      </c>
      <c r="K8" s="9" t="str">
        <f t="shared" si="7"/>
        <v>WiFi Router</v>
      </c>
      <c r="L8" s="9"/>
      <c r="M8" s="9" t="str">
        <f t="shared" si="8"/>
        <v>WIFI D-LINK N 300 Router</v>
      </c>
      <c r="N8" s="9" t="str">
        <f t="shared" si="9"/>
        <v>Product</v>
      </c>
    </row>
    <row r="9" spans="1:14" x14ac:dyDescent="0.25">
      <c r="A9" t="s">
        <v>209</v>
      </c>
      <c r="D9" s="9" t="str">
        <f t="shared" si="0"/>
        <v>D-Link WI-FI Range Extender</v>
      </c>
      <c r="E9" s="9" t="str">
        <f t="shared" si="1"/>
        <v>D-Link WI-FI Range Extender</v>
      </c>
      <c r="F9" s="9">
        <f t="shared" si="2"/>
        <v>0</v>
      </c>
      <c r="G9" s="9" t="str">
        <f t="shared" si="3"/>
        <v>One Time</v>
      </c>
      <c r="H9" s="9" t="str">
        <f t="shared" si="4"/>
        <v>N</v>
      </c>
      <c r="I9" s="9">
        <f t="shared" si="5"/>
        <v>0</v>
      </c>
      <c r="J9" s="9" t="str">
        <f t="shared" si="6"/>
        <v>WiFi Extender</v>
      </c>
      <c r="K9" s="9" t="str">
        <f t="shared" si="7"/>
        <v>WiFi Extender</v>
      </c>
      <c r="L9" s="9"/>
      <c r="M9" s="9" t="str">
        <f t="shared" si="8"/>
        <v>D-Link WI-FI Range Extender</v>
      </c>
      <c r="N9" s="9" t="str">
        <f t="shared" si="9"/>
        <v>Product</v>
      </c>
    </row>
    <row r="10" spans="1:14" x14ac:dyDescent="0.25">
      <c r="A10" t="s">
        <v>210</v>
      </c>
      <c r="D10" s="9" t="str">
        <f t="shared" si="0"/>
        <v>Weather to Panel</v>
      </c>
      <c r="E10" s="9" t="str">
        <f t="shared" si="1"/>
        <v>Weather to Panel</v>
      </c>
      <c r="F10" s="9">
        <f t="shared" si="2"/>
        <v>0</v>
      </c>
      <c r="G10" s="9" t="str">
        <f t="shared" si="3"/>
        <v>One Time</v>
      </c>
      <c r="H10" s="9" t="str">
        <f t="shared" si="4"/>
        <v>N</v>
      </c>
      <c r="I10" s="9">
        <f t="shared" si="5"/>
        <v>0</v>
      </c>
      <c r="J10" s="9" t="str">
        <f t="shared" si="6"/>
        <v>Feature</v>
      </c>
      <c r="K10" s="9" t="str">
        <f t="shared" si="7"/>
        <v>Feature</v>
      </c>
      <c r="L10" s="9"/>
      <c r="M10" s="9" t="str">
        <f t="shared" si="8"/>
        <v>Weather to Panel</v>
      </c>
      <c r="N10" s="9" t="str">
        <f t="shared" si="9"/>
        <v>Product</v>
      </c>
    </row>
    <row r="11" spans="1:14" x14ac:dyDescent="0.25">
      <c r="A11" t="s">
        <v>583</v>
      </c>
      <c r="D11" s="9" t="str">
        <f t="shared" si="0"/>
        <v>Water Bug</v>
      </c>
      <c r="E11" s="9" t="str">
        <f t="shared" si="1"/>
        <v>Water Bug</v>
      </c>
      <c r="F11" s="9">
        <f t="shared" si="2"/>
        <v>145</v>
      </c>
      <c r="G11" s="9" t="str">
        <f t="shared" si="3"/>
        <v>One Time</v>
      </c>
      <c r="H11" s="9" t="str">
        <f t="shared" si="4"/>
        <v>N</v>
      </c>
      <c r="I11" s="9">
        <f t="shared" si="5"/>
        <v>6</v>
      </c>
      <c r="J11" s="9" t="str">
        <f t="shared" si="6"/>
        <v>Legacy</v>
      </c>
      <c r="K11" s="9" t="str">
        <f t="shared" si="7"/>
        <v>Legacy</v>
      </c>
      <c r="L11" s="9"/>
      <c r="M11" s="9" t="str">
        <f t="shared" si="8"/>
        <v>Water Bug</v>
      </c>
      <c r="N11" s="9" t="str">
        <f t="shared" si="9"/>
        <v>Product</v>
      </c>
    </row>
    <row r="12" spans="1:14" x14ac:dyDescent="0.25">
      <c r="A12" t="s">
        <v>3196</v>
      </c>
      <c r="D12" s="9" t="str">
        <f t="shared" si="0"/>
        <v>Wall Plate for Camera</v>
      </c>
      <c r="E12" s="9" t="str">
        <f t="shared" si="1"/>
        <v>Wall Plate for Camera</v>
      </c>
      <c r="F12" s="9">
        <f t="shared" si="2"/>
        <v>0</v>
      </c>
      <c r="G12" s="9" t="str">
        <f t="shared" si="3"/>
        <v>One Time</v>
      </c>
      <c r="H12" s="9" t="str">
        <f t="shared" si="4"/>
        <v>N</v>
      </c>
      <c r="I12" s="9">
        <f t="shared" si="5"/>
        <v>0</v>
      </c>
      <c r="J12" s="9" t="str">
        <f t="shared" si="6"/>
        <v>Optional Equipment</v>
      </c>
      <c r="K12" s="9" t="str">
        <f t="shared" si="7"/>
        <v>Cameras</v>
      </c>
      <c r="L12" s="9"/>
      <c r="M12" s="9" t="str">
        <f t="shared" si="8"/>
        <v>Wall Plate for Camera</v>
      </c>
      <c r="N12" s="9" t="str">
        <f t="shared" si="9"/>
        <v>Product</v>
      </c>
    </row>
    <row r="13" spans="1:14" x14ac:dyDescent="0.25">
      <c r="A13" t="s">
        <v>2370</v>
      </c>
      <c r="D13" s="9" t="str">
        <f t="shared" si="0"/>
        <v>Z-Wave 105 dB Siren</v>
      </c>
      <c r="E13" s="9" t="str">
        <f t="shared" si="1"/>
        <v>Z-Wave 105 dB Siren</v>
      </c>
      <c r="F13" s="9">
        <f t="shared" si="2"/>
        <v>69</v>
      </c>
      <c r="G13" s="9" t="str">
        <f t="shared" si="3"/>
        <v>One Time</v>
      </c>
      <c r="H13" s="9" t="str">
        <f t="shared" si="4"/>
        <v>N</v>
      </c>
      <c r="I13" s="9">
        <f t="shared" si="5"/>
        <v>15</v>
      </c>
      <c r="J13" s="9" t="str">
        <f t="shared" si="6"/>
        <v>Optional Equipment</v>
      </c>
      <c r="K13" s="9" t="str">
        <f t="shared" si="7"/>
        <v>Sensors and Detectors</v>
      </c>
      <c r="L13" s="9"/>
      <c r="M13" s="9" t="str">
        <f t="shared" si="8"/>
        <v>Z-Wave 105 dB Siren</v>
      </c>
      <c r="N13" s="9" t="str">
        <f t="shared" si="9"/>
        <v>Product</v>
      </c>
    </row>
    <row r="14" spans="1:14" x14ac:dyDescent="0.25">
      <c r="A14" t="s">
        <v>2131</v>
      </c>
      <c r="D14" s="9" t="str">
        <f t="shared" si="0"/>
        <v>Legacy Promotion</v>
      </c>
      <c r="E14" s="9" t="str">
        <f t="shared" si="1"/>
        <v>Legacy Promotion</v>
      </c>
      <c r="F14" s="9">
        <f t="shared" si="2"/>
        <v>0</v>
      </c>
      <c r="G14" s="9" t="str">
        <f t="shared" si="3"/>
        <v>One time</v>
      </c>
      <c r="H14" s="9" t="str">
        <f t="shared" si="4"/>
        <v>N</v>
      </c>
      <c r="I14" s="9">
        <f t="shared" si="5"/>
        <v>0</v>
      </c>
      <c r="J14" s="9" t="str">
        <f t="shared" si="6"/>
        <v>Residential and Business</v>
      </c>
      <c r="K14" s="9" t="str">
        <f t="shared" si="7"/>
        <v>Smart Home</v>
      </c>
      <c r="L14" s="9"/>
      <c r="M14" s="9" t="str">
        <f t="shared" si="8"/>
        <v>Legacy Promotion</v>
      </c>
      <c r="N14" s="9" t="str">
        <f t="shared" si="9"/>
        <v>Product</v>
      </c>
    </row>
    <row r="15" spans="1:14" x14ac:dyDescent="0.25">
      <c r="A15" t="s">
        <v>234</v>
      </c>
      <c r="D15" s="9" t="str">
        <f t="shared" si="0"/>
        <v>8-48 Zone Controler</v>
      </c>
      <c r="E15" s="9" t="str">
        <f t="shared" si="1"/>
        <v>8-48 Zone Controler</v>
      </c>
      <c r="F15" s="9">
        <f t="shared" si="2"/>
        <v>0</v>
      </c>
      <c r="G15" s="9" t="str">
        <f t="shared" si="3"/>
        <v>One Time</v>
      </c>
      <c r="H15" s="9" t="str">
        <f t="shared" si="4"/>
        <v>N</v>
      </c>
      <c r="I15" s="9">
        <f t="shared" si="5"/>
        <v>30</v>
      </c>
      <c r="J15" s="9" t="str">
        <f t="shared" si="6"/>
        <v>Legacy</v>
      </c>
      <c r="K15" s="9" t="str">
        <f t="shared" si="7"/>
        <v>Legacy</v>
      </c>
      <c r="L15" s="9"/>
      <c r="M15" s="9" t="str">
        <f t="shared" si="8"/>
        <v>8-48 Zone Controler</v>
      </c>
      <c r="N15" s="9" t="str">
        <f t="shared" si="9"/>
        <v>Product</v>
      </c>
    </row>
    <row r="16" spans="1:14" x14ac:dyDescent="0.25">
      <c r="A16" t="s">
        <v>3120</v>
      </c>
      <c r="D16" s="9" t="str">
        <f t="shared" si="0"/>
        <v>Video and Automation</v>
      </c>
      <c r="E16" s="9" t="str">
        <f t="shared" si="1"/>
        <v>Video and Automation</v>
      </c>
      <c r="F16" s="9">
        <f t="shared" si="2"/>
        <v>19.989999999999998</v>
      </c>
      <c r="G16" s="9" t="str">
        <f t="shared" si="3"/>
        <v>RMR</v>
      </c>
      <c r="H16" s="9" t="str">
        <f t="shared" si="4"/>
        <v>Y</v>
      </c>
      <c r="I16" s="9">
        <f t="shared" si="5"/>
        <v>75</v>
      </c>
      <c r="J16" s="9" t="str">
        <f t="shared" si="6"/>
        <v>New Install</v>
      </c>
      <c r="K16" s="9" t="str">
        <f t="shared" si="7"/>
        <v>Bundles</v>
      </c>
      <c r="L16" s="9"/>
      <c r="M16" s="9" t="str">
        <f t="shared" si="8"/>
        <v>1 Automation Hub
1 Camera or Thermostat
1 Smart Bulb
1 Smart Plug</v>
      </c>
      <c r="N16" s="9" t="str">
        <f t="shared" si="9"/>
        <v>Product Bundle</v>
      </c>
    </row>
    <row r="17" spans="1:14" x14ac:dyDescent="0.25">
      <c r="A17" t="s">
        <v>3539</v>
      </c>
      <c r="D17" s="9" t="str">
        <f t="shared" si="0"/>
        <v xml:space="preserve">Additional Monthly Clips (5+ Cameras) </v>
      </c>
      <c r="E17" s="9" t="str">
        <f t="shared" si="1"/>
        <v>Provides increased monthly video clip allowance.</v>
      </c>
      <c r="F17" s="9">
        <f t="shared" si="2"/>
        <v>0</v>
      </c>
      <c r="G17" s="9" t="str">
        <f t="shared" si="3"/>
        <v>RMR</v>
      </c>
      <c r="H17" s="9" t="str">
        <f t="shared" si="4"/>
        <v>Y</v>
      </c>
      <c r="I17" s="9">
        <f t="shared" si="5"/>
        <v>0</v>
      </c>
      <c r="J17" s="9" t="str">
        <f t="shared" si="6"/>
        <v>Additional Services</v>
      </c>
      <c r="K17" s="9" t="str">
        <f t="shared" si="7"/>
        <v>Video Storage</v>
      </c>
      <c r="L17" s="9"/>
      <c r="M17" s="9" t="str">
        <f t="shared" si="8"/>
        <v>Useful for multi-camera installations where video clips increase significantly.</v>
      </c>
      <c r="N17" s="9" t="str">
        <f t="shared" si="9"/>
        <v>Product</v>
      </c>
    </row>
    <row r="18" spans="1:14" x14ac:dyDescent="0.25">
      <c r="A18" t="s">
        <v>87</v>
      </c>
      <c r="D18" s="9" t="str">
        <f t="shared" si="0"/>
        <v xml:space="preserve">Additional Monthly Clips (5+ Cameras) </v>
      </c>
      <c r="E18" s="9" t="str">
        <f t="shared" si="1"/>
        <v>Provides increased monthly video clip allowance.</v>
      </c>
      <c r="F18" s="9">
        <f t="shared" si="2"/>
        <v>5</v>
      </c>
      <c r="G18" s="9" t="str">
        <f t="shared" si="3"/>
        <v>RMR</v>
      </c>
      <c r="H18" s="9" t="str">
        <f t="shared" si="4"/>
        <v>Y</v>
      </c>
      <c r="I18" s="9">
        <f t="shared" si="5"/>
        <v>0</v>
      </c>
      <c r="J18" s="9" t="str">
        <f t="shared" si="6"/>
        <v>Additional Services</v>
      </c>
      <c r="K18" s="9" t="str">
        <f t="shared" si="7"/>
        <v>Video Storage</v>
      </c>
      <c r="L18" s="9"/>
      <c r="M18" s="9" t="str">
        <f t="shared" si="8"/>
        <v>Useful for multi-camera installations where video clips increase significantly.</v>
      </c>
      <c r="N18" s="9" t="str">
        <f t="shared" si="9"/>
        <v>Product</v>
      </c>
    </row>
    <row r="19" spans="1:14" x14ac:dyDescent="0.25">
      <c r="A19" t="s">
        <v>2283</v>
      </c>
      <c r="D19" s="9" t="str">
        <f t="shared" si="0"/>
        <v>Indoor/Outdoor Video Camera (Dome)</v>
      </c>
      <c r="E19" s="9" t="str">
        <f t="shared" si="1"/>
        <v>Indoor/Outdoor Video Camera (Dome)</v>
      </c>
      <c r="F19" s="9">
        <f t="shared" si="2"/>
        <v>219</v>
      </c>
      <c r="G19" s="9" t="str">
        <f t="shared" si="3"/>
        <v>One Time</v>
      </c>
      <c r="H19" s="9" t="str">
        <f t="shared" si="4"/>
        <v>Y</v>
      </c>
      <c r="I19" s="9">
        <f t="shared" si="5"/>
        <v>60</v>
      </c>
      <c r="J19" s="9" t="str">
        <f t="shared" si="6"/>
        <v>Optional Equipment</v>
      </c>
      <c r="K19" s="9" t="str">
        <f t="shared" si="7"/>
        <v>Cameras</v>
      </c>
      <c r="L19" s="9"/>
      <c r="M19" s="9" t="str">
        <f t="shared" si="8"/>
        <v>With its compact design and outstanding HD quality video, this high-performance dome camera is optimized for both indoor and outdoor video monitoring.</v>
      </c>
      <c r="N19" s="9" t="str">
        <f t="shared" si="9"/>
        <v>Product</v>
      </c>
    </row>
    <row r="20" spans="1:14" x14ac:dyDescent="0.25">
      <c r="A20" t="s">
        <v>2282</v>
      </c>
      <c r="D20" s="9" t="str">
        <f t="shared" si="0"/>
        <v>Indoor/Outdoor Video Camera (Mini Bullet)</v>
      </c>
      <c r="E20" s="9" t="str">
        <f t="shared" si="1"/>
        <v>Indoor/Outdoor Video Camera</v>
      </c>
      <c r="F20" s="9">
        <f t="shared" si="2"/>
        <v>219</v>
      </c>
      <c r="G20" s="9" t="str">
        <f t="shared" si="3"/>
        <v>One Time</v>
      </c>
      <c r="H20" s="9" t="str">
        <f t="shared" si="4"/>
        <v>Y</v>
      </c>
      <c r="I20" s="9">
        <f t="shared" si="5"/>
        <v>60</v>
      </c>
      <c r="J20" s="9" t="str">
        <f t="shared" si="6"/>
        <v>Optional Equipment</v>
      </c>
      <c r="K20" s="9" t="str">
        <f t="shared" si="7"/>
        <v>Cameras</v>
      </c>
      <c r="L20" s="9"/>
      <c r="M20" s="9" t="str">
        <f t="shared" si="8"/>
        <v>With its compact design and outstanding HD quality video, this high-performance mini bullet camera is optimized for both indoor and outdoor video monitoring.</v>
      </c>
      <c r="N20" s="9" t="str">
        <f t="shared" si="9"/>
        <v>Product</v>
      </c>
    </row>
    <row r="21" spans="1:14" x14ac:dyDescent="0.25">
      <c r="A21" t="s">
        <v>3212</v>
      </c>
      <c r="D21" s="9" t="str">
        <f t="shared" si="0"/>
        <v>Installation Fee Credit for Video and Automation Bundle</v>
      </c>
      <c r="E21" s="9" t="str">
        <f t="shared" si="1"/>
        <v>Installation Fee Credit for Video and Automation Bundle</v>
      </c>
      <c r="F21" s="9">
        <f t="shared" si="2"/>
        <v>0</v>
      </c>
      <c r="G21" s="9" t="str">
        <f t="shared" si="3"/>
        <v>One time</v>
      </c>
      <c r="H21" s="9" t="str">
        <f t="shared" si="4"/>
        <v>N</v>
      </c>
      <c r="I21" s="9">
        <f t="shared" si="5"/>
        <v>0</v>
      </c>
      <c r="J21" s="9" t="str">
        <f t="shared" si="6"/>
        <v>Residential</v>
      </c>
      <c r="K21" s="9" t="str">
        <f t="shared" si="7"/>
        <v>Video and Automation</v>
      </c>
      <c r="L21" s="9"/>
      <c r="M21" s="9">
        <f t="shared" si="8"/>
        <v>0</v>
      </c>
      <c r="N21" s="9" t="str">
        <f t="shared" si="9"/>
        <v>Product</v>
      </c>
    </row>
    <row r="22" spans="1:14" x14ac:dyDescent="0.25">
      <c r="A22" t="s">
        <v>2380</v>
      </c>
      <c r="D22" s="9" t="str">
        <f t="shared" si="0"/>
        <v>Pet immune motion detector, 319.5MHz (Interlogix)</v>
      </c>
      <c r="E22" s="9" t="str">
        <f t="shared" si="1"/>
        <v>Pet immune motion detector, 319.5MHz (Interlogix)</v>
      </c>
      <c r="F22" s="9">
        <f t="shared" si="2"/>
        <v>49</v>
      </c>
      <c r="G22" s="9" t="str">
        <f t="shared" si="3"/>
        <v>One Time</v>
      </c>
      <c r="H22" s="9" t="str">
        <f t="shared" si="4"/>
        <v>N</v>
      </c>
      <c r="I22" s="9">
        <f t="shared" si="5"/>
        <v>7.5</v>
      </c>
      <c r="J22" s="9" t="str">
        <f t="shared" si="6"/>
        <v>Optional Equipment</v>
      </c>
      <c r="K22" s="9" t="str">
        <f t="shared" si="7"/>
        <v>Sensors and Detectors</v>
      </c>
      <c r="L22" s="9"/>
      <c r="M22" s="9" t="str">
        <f t="shared" si="8"/>
        <v>Pet immune motion detector, 319.5MHz (Interlogix)</v>
      </c>
      <c r="N22" s="9" t="str">
        <f t="shared" si="9"/>
        <v>Product</v>
      </c>
    </row>
    <row r="23" spans="1:14" x14ac:dyDescent="0.25">
      <c r="A23" t="s">
        <v>51</v>
      </c>
      <c r="D23" s="9" t="str">
        <f t="shared" si="0"/>
        <v>Monitored Flood and Freeze Detector</v>
      </c>
      <c r="E23" s="9" t="str">
        <f t="shared" si="1"/>
        <v>Monitored Flood and Freeze Detector</v>
      </c>
      <c r="F23" s="9">
        <f t="shared" si="2"/>
        <v>59</v>
      </c>
      <c r="G23" s="9" t="str">
        <f t="shared" si="3"/>
        <v>One Time</v>
      </c>
      <c r="H23" s="9" t="str">
        <f t="shared" si="4"/>
        <v>N</v>
      </c>
      <c r="I23" s="9">
        <f t="shared" si="5"/>
        <v>7.5</v>
      </c>
      <c r="J23" s="9" t="str">
        <f t="shared" si="6"/>
        <v>Optional Equipment</v>
      </c>
      <c r="K23" s="9" t="str">
        <f t="shared" si="7"/>
        <v>Sensors and Detectors</v>
      </c>
      <c r="L23" s="9"/>
      <c r="M23" s="9" t="str">
        <f t="shared" si="8"/>
        <v>Installed in the basement, this device triggers a mobile app alert and notifies the monitoring centre upon detection of water.</v>
      </c>
      <c r="N23" s="9" t="str">
        <f t="shared" si="9"/>
        <v>Product</v>
      </c>
    </row>
    <row r="24" spans="1:14" x14ac:dyDescent="0.25">
      <c r="A24" t="s">
        <v>50</v>
      </c>
      <c r="D24" s="9" t="str">
        <f t="shared" si="0"/>
        <v>Garage Door Tilt Sensor</v>
      </c>
      <c r="E24" s="9" t="str">
        <f t="shared" si="1"/>
        <v>Garage Door Tilt Sensor</v>
      </c>
      <c r="F24" s="9">
        <f t="shared" si="2"/>
        <v>59</v>
      </c>
      <c r="G24" s="9" t="str">
        <f t="shared" si="3"/>
        <v>One Time</v>
      </c>
      <c r="H24" s="9" t="str">
        <f t="shared" si="4"/>
        <v>N</v>
      </c>
      <c r="I24" s="9">
        <f t="shared" si="5"/>
        <v>7.5</v>
      </c>
      <c r="J24" s="9" t="str">
        <f t="shared" si="6"/>
        <v>Optional Equipment</v>
      </c>
      <c r="K24" s="9" t="str">
        <f t="shared" si="7"/>
        <v>Sensors and Detectors</v>
      </c>
      <c r="L24" s="9"/>
      <c r="M24" s="9" t="str">
        <f t="shared" si="8"/>
        <v>Designed for garage doors where the tilt status needs to be monitored.  The sensor transmits a "tilt" at 45 degrees, and a "restore" once returned to less than 45 degrees.</v>
      </c>
      <c r="N24" s="9" t="str">
        <f t="shared" si="9"/>
        <v>Product</v>
      </c>
    </row>
    <row r="25" spans="1:14" x14ac:dyDescent="0.25">
      <c r="A25" t="s">
        <v>2293</v>
      </c>
      <c r="D25" s="9" t="str">
        <f t="shared" si="0"/>
        <v>Door Contact</v>
      </c>
      <c r="E25" s="9" t="str">
        <f t="shared" si="1"/>
        <v>Door Contact</v>
      </c>
      <c r="F25" s="9">
        <f t="shared" si="2"/>
        <v>19.5</v>
      </c>
      <c r="G25" s="9" t="str">
        <f t="shared" si="3"/>
        <v>One Time</v>
      </c>
      <c r="H25" s="9" t="str">
        <f t="shared" si="4"/>
        <v>Y</v>
      </c>
      <c r="I25" s="9">
        <f t="shared" si="5"/>
        <v>7.5</v>
      </c>
      <c r="J25" s="9" t="str">
        <f t="shared" si="6"/>
        <v>Optional Equipment</v>
      </c>
      <c r="K25" s="9" t="str">
        <f t="shared" si="7"/>
        <v>Sensors and Detectors</v>
      </c>
      <c r="L25" s="9"/>
      <c r="M25" s="9" t="str">
        <f t="shared" si="8"/>
        <v>This sensor sends an alert to the security panel when a door or window is opened.</v>
      </c>
      <c r="N25" s="9" t="str">
        <f t="shared" si="9"/>
        <v>Product</v>
      </c>
    </row>
    <row r="26" spans="1:14" x14ac:dyDescent="0.25">
      <c r="A26" t="s">
        <v>49</v>
      </c>
      <c r="D26" s="9" t="str">
        <f t="shared" si="0"/>
        <v>Door Contact</v>
      </c>
      <c r="E26" s="9" t="str">
        <f t="shared" si="1"/>
        <v>Door Contact</v>
      </c>
      <c r="F26" s="9">
        <f t="shared" si="2"/>
        <v>29</v>
      </c>
      <c r="G26" s="9" t="str">
        <f t="shared" si="3"/>
        <v>One Time</v>
      </c>
      <c r="H26" s="9" t="str">
        <f t="shared" si="4"/>
        <v>N</v>
      </c>
      <c r="I26" s="9">
        <f t="shared" si="5"/>
        <v>7.5</v>
      </c>
      <c r="J26" s="9" t="str">
        <f t="shared" si="6"/>
        <v>Optional Equipment</v>
      </c>
      <c r="K26" s="9" t="str">
        <f t="shared" si="7"/>
        <v>Sensors and Detectors</v>
      </c>
      <c r="L26" s="9"/>
      <c r="M26" s="9" t="str">
        <f t="shared" si="8"/>
        <v>This sensor sends an alert to the security panel when a door or window is opened.</v>
      </c>
      <c r="N26" s="9" t="str">
        <f t="shared" si="9"/>
        <v>Product</v>
      </c>
    </row>
    <row r="27" spans="1:14" x14ac:dyDescent="0.25">
      <c r="A27" t="s">
        <v>48</v>
      </c>
      <c r="D27" s="9" t="str">
        <f t="shared" si="0"/>
        <v>Keyfob</v>
      </c>
      <c r="E27" s="9" t="str">
        <f t="shared" si="1"/>
        <v>Keyfob</v>
      </c>
      <c r="F27" s="9">
        <f t="shared" si="2"/>
        <v>29</v>
      </c>
      <c r="G27" s="9" t="str">
        <f t="shared" si="3"/>
        <v>One Time</v>
      </c>
      <c r="H27" s="9" t="str">
        <f t="shared" si="4"/>
        <v>N</v>
      </c>
      <c r="I27" s="9">
        <f t="shared" si="5"/>
        <v>7.5</v>
      </c>
      <c r="J27" s="9" t="str">
        <f t="shared" si="6"/>
        <v>Optional Equipment</v>
      </c>
      <c r="K27" s="9" t="str">
        <f t="shared" si="7"/>
        <v>Keypads and remotes</v>
      </c>
      <c r="L27" s="9"/>
      <c r="M27" s="9" t="str">
        <f t="shared" si="8"/>
        <v>A personal device that can remotely arm or disarm the system at the push of a button.</v>
      </c>
      <c r="N27" s="9" t="str">
        <f t="shared" si="9"/>
        <v>Product</v>
      </c>
    </row>
    <row r="28" spans="1:14" x14ac:dyDescent="0.25">
      <c r="A28" t="s">
        <v>47</v>
      </c>
      <c r="D28" s="9" t="str">
        <f t="shared" si="0"/>
        <v>Carbon monoxide detector</v>
      </c>
      <c r="E28" s="9" t="str">
        <f t="shared" si="1"/>
        <v>Carbon monoxide detector</v>
      </c>
      <c r="F28" s="9">
        <f t="shared" si="2"/>
        <v>89</v>
      </c>
      <c r="G28" s="9" t="str">
        <f t="shared" si="3"/>
        <v>One Time</v>
      </c>
      <c r="H28" s="9" t="str">
        <f t="shared" si="4"/>
        <v>N</v>
      </c>
      <c r="I28" s="9">
        <f t="shared" si="5"/>
        <v>7.5</v>
      </c>
      <c r="J28" s="9" t="str">
        <f t="shared" si="6"/>
        <v>Optional Equipment</v>
      </c>
      <c r="K28" s="9" t="str">
        <f t="shared" si="7"/>
        <v>Sensors and Detectors</v>
      </c>
      <c r="L28" s="9"/>
      <c r="M28" s="9" t="str">
        <f t="shared" si="8"/>
        <v>This detector emits an 85 dB audible alarm, alerts the monitoring centre and sends a notification through the mobile app when it detects an excessive level of carbon monoxide.</v>
      </c>
      <c r="N28" s="9" t="str">
        <f t="shared" si="9"/>
        <v>Product</v>
      </c>
    </row>
    <row r="29" spans="1:14" x14ac:dyDescent="0.25">
      <c r="A29" t="s">
        <v>46</v>
      </c>
      <c r="D29" s="9" t="str">
        <f t="shared" si="0"/>
        <v>Monitored Smoke Detector</v>
      </c>
      <c r="E29" s="9" t="str">
        <f t="shared" si="1"/>
        <v>Monitored Smoke Detector</v>
      </c>
      <c r="F29" s="9">
        <f t="shared" si="2"/>
        <v>69</v>
      </c>
      <c r="G29" s="9" t="str">
        <f t="shared" si="3"/>
        <v>One Time</v>
      </c>
      <c r="H29" s="9" t="str">
        <f t="shared" si="4"/>
        <v>N</v>
      </c>
      <c r="I29" s="9">
        <f t="shared" si="5"/>
        <v>7.5</v>
      </c>
      <c r="J29" s="9" t="str">
        <f t="shared" si="6"/>
        <v>Optional Equipment</v>
      </c>
      <c r="K29" s="9" t="str">
        <f t="shared" si="7"/>
        <v>Sensors and Detectors</v>
      </c>
      <c r="L29" s="9"/>
      <c r="M29" s="9" t="str">
        <f t="shared" si="8"/>
        <v>Detects smoke and alerts the Central Monitoring Station who may dispatch emergency personnel in the event of a fire.</v>
      </c>
      <c r="N29" s="9" t="str">
        <f t="shared" si="9"/>
        <v>Product</v>
      </c>
    </row>
    <row r="30" spans="1:14" x14ac:dyDescent="0.25">
      <c r="A30" t="s">
        <v>45</v>
      </c>
      <c r="D30" s="9" t="str">
        <f t="shared" si="0"/>
        <v>Remote Panic Button (Black)</v>
      </c>
      <c r="E30" s="9" t="str">
        <f t="shared" si="1"/>
        <v>Remote Panic Button (Black)</v>
      </c>
      <c r="F30" s="9">
        <f t="shared" si="2"/>
        <v>39</v>
      </c>
      <c r="G30" s="9" t="str">
        <f t="shared" si="3"/>
        <v>One Time</v>
      </c>
      <c r="H30" s="9" t="str">
        <f t="shared" si="4"/>
        <v>N</v>
      </c>
      <c r="I30" s="9">
        <f t="shared" si="5"/>
        <v>7.5</v>
      </c>
      <c r="J30" s="9" t="str">
        <f t="shared" si="6"/>
        <v>Optional Equipment</v>
      </c>
      <c r="K30" s="9" t="str">
        <f t="shared" si="7"/>
        <v>Keypads and remotes</v>
      </c>
      <c r="L30" s="9"/>
      <c r="M30" s="9" t="str">
        <f t="shared" si="8"/>
        <v>A personal device that can trigger an emergency panic signal at the push of a button.</v>
      </c>
      <c r="N30" s="9" t="str">
        <f t="shared" si="9"/>
        <v>Product</v>
      </c>
    </row>
    <row r="31" spans="1:14" x14ac:dyDescent="0.25">
      <c r="A31" t="s">
        <v>44</v>
      </c>
      <c r="D31" s="9" t="str">
        <f t="shared" si="0"/>
        <v>Remote Panic Button (White)</v>
      </c>
      <c r="E31" s="9" t="str">
        <f t="shared" si="1"/>
        <v>Remote Panic Button (White)</v>
      </c>
      <c r="F31" s="9">
        <f t="shared" si="2"/>
        <v>39</v>
      </c>
      <c r="G31" s="9" t="str">
        <f t="shared" si="3"/>
        <v>One Time</v>
      </c>
      <c r="H31" s="9" t="str">
        <f t="shared" si="4"/>
        <v>N</v>
      </c>
      <c r="I31" s="9">
        <f t="shared" si="5"/>
        <v>7.5</v>
      </c>
      <c r="J31" s="9" t="str">
        <f t="shared" si="6"/>
        <v>Optional Equipment</v>
      </c>
      <c r="K31" s="9" t="str">
        <f t="shared" si="7"/>
        <v>Keypads and remotes</v>
      </c>
      <c r="L31" s="9"/>
      <c r="M31" s="9" t="str">
        <f t="shared" si="8"/>
        <v>A personal device that can trigger an emergency panic signal at the push of a button.</v>
      </c>
      <c r="N31" s="9" t="str">
        <f t="shared" si="9"/>
        <v>Product</v>
      </c>
    </row>
    <row r="32" spans="1:14" x14ac:dyDescent="0.25">
      <c r="A32" t="s">
        <v>3241</v>
      </c>
      <c r="D32" s="9" t="e">
        <f t="shared" si="0"/>
        <v>#N/A</v>
      </c>
      <c r="E32" s="9" t="e">
        <f t="shared" si="1"/>
        <v>#N/A</v>
      </c>
      <c r="F32" s="9" t="e">
        <f t="shared" si="2"/>
        <v>#N/A</v>
      </c>
      <c r="G32" s="9" t="e">
        <f t="shared" si="3"/>
        <v>#N/A</v>
      </c>
      <c r="H32" s="9" t="e">
        <f t="shared" si="4"/>
        <v>#N/A</v>
      </c>
      <c r="I32" s="9" t="e">
        <f t="shared" si="5"/>
        <v>#N/A</v>
      </c>
      <c r="J32" s="9" t="e">
        <f t="shared" si="6"/>
        <v>#N/A</v>
      </c>
      <c r="K32" s="9" t="e">
        <f t="shared" si="7"/>
        <v>#N/A</v>
      </c>
      <c r="L32" s="9"/>
      <c r="M32" s="9" t="e">
        <f t="shared" si="8"/>
        <v>#N/A</v>
      </c>
      <c r="N32" s="9" t="e">
        <f t="shared" si="9"/>
        <v>#N/A</v>
      </c>
    </row>
    <row r="33" spans="1:14" x14ac:dyDescent="0.25">
      <c r="A33" t="s">
        <v>3172</v>
      </c>
      <c r="D33" s="9" t="str">
        <f t="shared" si="0"/>
        <v>External door contacts</v>
      </c>
      <c r="E33" s="9" t="str">
        <f t="shared" si="1"/>
        <v>External door contacts</v>
      </c>
      <c r="F33" s="9">
        <f t="shared" si="2"/>
        <v>5</v>
      </c>
      <c r="G33" s="9" t="str">
        <f t="shared" si="3"/>
        <v>One Time</v>
      </c>
      <c r="H33" s="9" t="str">
        <f t="shared" si="4"/>
        <v>N</v>
      </c>
      <c r="I33" s="9">
        <f t="shared" si="5"/>
        <v>0</v>
      </c>
      <c r="J33" s="9" t="str">
        <f t="shared" si="6"/>
        <v>Optional Equipment</v>
      </c>
      <c r="K33" s="9" t="str">
        <f t="shared" si="7"/>
        <v>Sensors and Detectors</v>
      </c>
      <c r="L33" s="9"/>
      <c r="M33" s="9" t="str">
        <f t="shared" si="8"/>
        <v>External door contacts</v>
      </c>
      <c r="N33" s="9" t="str">
        <f t="shared" si="9"/>
        <v>Product</v>
      </c>
    </row>
    <row r="34" spans="1:14" x14ac:dyDescent="0.25">
      <c r="A34" t="s">
        <v>340</v>
      </c>
      <c r="D34" s="9" t="str">
        <f t="shared" si="0"/>
        <v>HW contact-surface mount with magnet(10 pack)</v>
      </c>
      <c r="E34" s="9" t="str">
        <f t="shared" si="1"/>
        <v>HW contact-surface mount with magnet(10 pack)</v>
      </c>
      <c r="F34" s="9">
        <f t="shared" si="2"/>
        <v>0</v>
      </c>
      <c r="G34" s="9" t="str">
        <f t="shared" si="3"/>
        <v>One Time</v>
      </c>
      <c r="H34" s="9" t="str">
        <f t="shared" si="4"/>
        <v>N</v>
      </c>
      <c r="I34" s="9">
        <f t="shared" si="5"/>
        <v>0</v>
      </c>
      <c r="J34" s="9" t="str">
        <f t="shared" si="6"/>
        <v>Optional Equipment</v>
      </c>
      <c r="K34" s="9" t="str">
        <f t="shared" si="7"/>
        <v>Sensors and Detectors</v>
      </c>
      <c r="L34" s="9"/>
      <c r="M34" s="9" t="str">
        <f t="shared" si="8"/>
        <v>HW contact-surface mount with magnet(10 pack)</v>
      </c>
      <c r="N34" s="9" t="str">
        <f t="shared" si="9"/>
        <v>Product</v>
      </c>
    </row>
    <row r="35" spans="1:14" x14ac:dyDescent="0.25">
      <c r="A35" t="s">
        <v>3</v>
      </c>
      <c r="D35" s="9" t="str">
        <f t="shared" si="0"/>
        <v>SimonXT Starter Package</v>
      </c>
      <c r="E35" s="9" t="str">
        <f t="shared" si="1"/>
        <v>Starter</v>
      </c>
      <c r="F35" s="9">
        <f t="shared" si="2"/>
        <v>29.99</v>
      </c>
      <c r="G35" s="9" t="str">
        <f t="shared" si="3"/>
        <v>RMR</v>
      </c>
      <c r="H35" s="9" t="str">
        <f t="shared" si="4"/>
        <v>Y</v>
      </c>
      <c r="I35" s="9">
        <f t="shared" si="5"/>
        <v>90</v>
      </c>
      <c r="J35" s="9" t="str">
        <f t="shared" si="6"/>
        <v>New Install</v>
      </c>
      <c r="K35" s="9" t="str">
        <f t="shared" si="7"/>
        <v>Bundles</v>
      </c>
      <c r="L35" s="9"/>
      <c r="M35" s="9" t="str">
        <f t="shared" si="8"/>
        <v xml:space="preserve">1 analog keypad 
1 motion detector 
2 door and window contacts </v>
      </c>
      <c r="N35" s="9" t="str">
        <f t="shared" si="9"/>
        <v>Product Bundle</v>
      </c>
    </row>
    <row r="36" spans="1:14" x14ac:dyDescent="0.25">
      <c r="A36" t="s">
        <v>2527</v>
      </c>
      <c r="D36" s="9" t="str">
        <f t="shared" si="0"/>
        <v>Bell Employee/ Retiree Discount - 35%</v>
      </c>
      <c r="E36" s="9" t="str">
        <f t="shared" si="1"/>
        <v xml:space="preserve">35% discount on RMR for employees and retirees from Bell on home security and automation bundles </v>
      </c>
      <c r="F36" s="9">
        <f t="shared" si="2"/>
        <v>0</v>
      </c>
      <c r="G36" s="9" t="str">
        <f t="shared" si="3"/>
        <v>RMR</v>
      </c>
      <c r="H36" s="9" t="str">
        <f t="shared" si="4"/>
        <v>N</v>
      </c>
      <c r="I36" s="9">
        <f t="shared" si="5"/>
        <v>0</v>
      </c>
      <c r="J36" s="9" t="str">
        <f t="shared" si="6"/>
        <v>Residential</v>
      </c>
      <c r="K36" s="9" t="str">
        <f t="shared" si="7"/>
        <v xml:space="preserve">Smart Home </v>
      </c>
      <c r="L36" s="9"/>
      <c r="M36" s="9">
        <f t="shared" si="8"/>
        <v>0</v>
      </c>
      <c r="N36" s="9" t="str">
        <f t="shared" si="9"/>
        <v>Product</v>
      </c>
    </row>
    <row r="37" spans="1:14" x14ac:dyDescent="0.25">
      <c r="A37" t="s">
        <v>2533</v>
      </c>
      <c r="D37" s="9" t="str">
        <f t="shared" si="0"/>
        <v xml:space="preserve">Bell Employee/Retiree Discount - 15% </v>
      </c>
      <c r="E37" s="9" t="str">
        <f t="shared" si="1"/>
        <v xml:space="preserve">15% discount on RMR for employees and retirees from Bell on Medical Alert bundles </v>
      </c>
      <c r="F37" s="9">
        <f t="shared" si="2"/>
        <v>0</v>
      </c>
      <c r="G37" s="9" t="str">
        <f t="shared" si="3"/>
        <v>RMR</v>
      </c>
      <c r="H37" s="9" t="str">
        <f t="shared" si="4"/>
        <v>N</v>
      </c>
      <c r="I37" s="9">
        <f t="shared" si="5"/>
        <v>0</v>
      </c>
      <c r="J37" s="9" t="str">
        <f t="shared" si="6"/>
        <v>Residential</v>
      </c>
      <c r="K37" s="9" t="str">
        <f t="shared" si="7"/>
        <v xml:space="preserve">Smart Home </v>
      </c>
      <c r="L37" s="9"/>
      <c r="M37" s="9">
        <f t="shared" si="8"/>
        <v>0</v>
      </c>
      <c r="N37" s="9" t="str">
        <f t="shared" si="9"/>
        <v>Product</v>
      </c>
    </row>
    <row r="38" spans="1:14" x14ac:dyDescent="0.25">
      <c r="A38" t="s">
        <v>3082</v>
      </c>
      <c r="D38" s="9" t="str">
        <f t="shared" si="0"/>
        <v>SMB Qolsys Good Package - Wireless Takeover</v>
      </c>
      <c r="E38" s="9" t="str">
        <f t="shared" si="1"/>
        <v>SMB Good</v>
      </c>
      <c r="F38" s="9">
        <f t="shared" si="2"/>
        <v>39.99</v>
      </c>
      <c r="G38" s="9" t="str">
        <f t="shared" si="3"/>
        <v>RMR</v>
      </c>
      <c r="H38" s="9" t="str">
        <f t="shared" si="4"/>
        <v>N</v>
      </c>
      <c r="I38" s="9">
        <f t="shared" si="5"/>
        <v>90</v>
      </c>
      <c r="J38" s="9" t="str">
        <f t="shared" si="6"/>
        <v>Wireless Takeover</v>
      </c>
      <c r="K38" s="9" t="str">
        <f t="shared" si="7"/>
        <v>SMB</v>
      </c>
      <c r="L38" s="9"/>
      <c r="M38" s="9" t="str">
        <f t="shared" si="8"/>
        <v>SMB Good</v>
      </c>
      <c r="N38" s="9" t="str">
        <f t="shared" si="9"/>
        <v>Product Bundle</v>
      </c>
    </row>
    <row r="39" spans="1:14" x14ac:dyDescent="0.25">
      <c r="A39" t="s">
        <v>3093</v>
      </c>
      <c r="D39" s="9" t="str">
        <f t="shared" si="0"/>
        <v>SMB Qolsys Best Package - Wireless Takeover</v>
      </c>
      <c r="E39" s="9" t="str">
        <f t="shared" si="1"/>
        <v>SMB Best</v>
      </c>
      <c r="F39" s="9">
        <f t="shared" si="2"/>
        <v>69.989999999999995</v>
      </c>
      <c r="G39" s="9" t="str">
        <f t="shared" si="3"/>
        <v>RMR</v>
      </c>
      <c r="H39" s="9" t="str">
        <f t="shared" si="4"/>
        <v>N</v>
      </c>
      <c r="I39" s="9">
        <f t="shared" si="5"/>
        <v>195</v>
      </c>
      <c r="J39" s="9" t="str">
        <f t="shared" si="6"/>
        <v>Wireless Takeover</v>
      </c>
      <c r="K39" s="9" t="str">
        <f t="shared" si="7"/>
        <v>SMB</v>
      </c>
      <c r="L39" s="9"/>
      <c r="M39" s="9" t="str">
        <f t="shared" si="8"/>
        <v>SMB Best</v>
      </c>
      <c r="N39" s="9" t="str">
        <f t="shared" si="9"/>
        <v>Product Bundle</v>
      </c>
    </row>
    <row r="40" spans="1:14" x14ac:dyDescent="0.25">
      <c r="A40" t="s">
        <v>3086</v>
      </c>
      <c r="D40" s="9" t="str">
        <f t="shared" si="0"/>
        <v>SMB Qolsys Better Package - Wireless Takeover</v>
      </c>
      <c r="E40" s="9" t="str">
        <f t="shared" si="1"/>
        <v>SMB Better</v>
      </c>
      <c r="F40" s="9">
        <f t="shared" si="2"/>
        <v>49.99</v>
      </c>
      <c r="G40" s="9" t="str">
        <f t="shared" si="3"/>
        <v>RMR</v>
      </c>
      <c r="H40" s="9" t="str">
        <f t="shared" si="4"/>
        <v>N</v>
      </c>
      <c r="I40" s="9">
        <f t="shared" si="5"/>
        <v>150</v>
      </c>
      <c r="J40" s="9" t="str">
        <f t="shared" si="6"/>
        <v>Wireless Takeover</v>
      </c>
      <c r="K40" s="9" t="str">
        <f t="shared" si="7"/>
        <v>SMB</v>
      </c>
      <c r="L40" s="9"/>
      <c r="M40" s="9" t="str">
        <f t="shared" si="8"/>
        <v>SMB Better</v>
      </c>
      <c r="N40" s="9" t="str">
        <f t="shared" si="9"/>
        <v>Product Bundle</v>
      </c>
    </row>
    <row r="41" spans="1:14" x14ac:dyDescent="0.25">
      <c r="A41" t="s">
        <v>3081</v>
      </c>
      <c r="D41" s="9" t="str">
        <f t="shared" si="0"/>
        <v>SMB Qolsys Good Package - Wired Takeover</v>
      </c>
      <c r="E41" s="9" t="str">
        <f t="shared" si="1"/>
        <v>SMB Good</v>
      </c>
      <c r="F41" s="9">
        <f t="shared" si="2"/>
        <v>39.99</v>
      </c>
      <c r="G41" s="9" t="str">
        <f t="shared" si="3"/>
        <v>RMR</v>
      </c>
      <c r="H41" s="9" t="str">
        <f t="shared" si="4"/>
        <v>N</v>
      </c>
      <c r="I41" s="9">
        <f t="shared" si="5"/>
        <v>150</v>
      </c>
      <c r="J41" s="9" t="str">
        <f t="shared" si="6"/>
        <v>Hardwired Takeover</v>
      </c>
      <c r="K41" s="9" t="str">
        <f t="shared" si="7"/>
        <v>SMB</v>
      </c>
      <c r="L41" s="9"/>
      <c r="M41" s="9" t="str">
        <f t="shared" si="8"/>
        <v>SMB Good</v>
      </c>
      <c r="N41" s="9" t="str">
        <f t="shared" si="9"/>
        <v>Product Bundle</v>
      </c>
    </row>
    <row r="42" spans="1:14" x14ac:dyDescent="0.25">
      <c r="A42" t="s">
        <v>3089</v>
      </c>
      <c r="D42" s="9" t="str">
        <f t="shared" si="0"/>
        <v>SMB Qolsys Best Package - Wired Takeover</v>
      </c>
      <c r="E42" s="9" t="str">
        <f t="shared" si="1"/>
        <v>SMB Best</v>
      </c>
      <c r="F42" s="9">
        <f t="shared" si="2"/>
        <v>69.989999999999995</v>
      </c>
      <c r="G42" s="9" t="str">
        <f t="shared" si="3"/>
        <v>RMR</v>
      </c>
      <c r="H42" s="9" t="str">
        <f t="shared" si="4"/>
        <v>N</v>
      </c>
      <c r="I42" s="9">
        <f t="shared" si="5"/>
        <v>285</v>
      </c>
      <c r="J42" s="9" t="str">
        <f t="shared" si="6"/>
        <v>Hardwired Takeover</v>
      </c>
      <c r="K42" s="9" t="str">
        <f t="shared" si="7"/>
        <v>SMB</v>
      </c>
      <c r="L42" s="9"/>
      <c r="M42" s="9" t="str">
        <f t="shared" si="8"/>
        <v>SMB Best</v>
      </c>
      <c r="N42" s="9" t="str">
        <f t="shared" si="9"/>
        <v>Product Bundle</v>
      </c>
    </row>
    <row r="43" spans="1:14" x14ac:dyDescent="0.25">
      <c r="A43" t="s">
        <v>3085</v>
      </c>
      <c r="D43" s="9" t="str">
        <f t="shared" si="0"/>
        <v>SMB Qolsys Better Package - Wired Takeover</v>
      </c>
      <c r="E43" s="9" t="str">
        <f t="shared" si="1"/>
        <v>SMB Better</v>
      </c>
      <c r="F43" s="9">
        <f t="shared" si="2"/>
        <v>49.99</v>
      </c>
      <c r="G43" s="9" t="str">
        <f t="shared" si="3"/>
        <v>RMR</v>
      </c>
      <c r="H43" s="9" t="str">
        <f t="shared" si="4"/>
        <v>N</v>
      </c>
      <c r="I43" s="9">
        <f t="shared" si="5"/>
        <v>195</v>
      </c>
      <c r="J43" s="9" t="str">
        <f t="shared" si="6"/>
        <v>Hardwired Takeover</v>
      </c>
      <c r="K43" s="9" t="str">
        <f t="shared" si="7"/>
        <v>SMB</v>
      </c>
      <c r="L43" s="9"/>
      <c r="M43" s="9" t="str">
        <f t="shared" si="8"/>
        <v>SMB Better</v>
      </c>
      <c r="N43" s="9" t="str">
        <f t="shared" si="9"/>
        <v>Product Bundle</v>
      </c>
    </row>
    <row r="44" spans="1:14" x14ac:dyDescent="0.25">
      <c r="A44" t="s">
        <v>3083</v>
      </c>
      <c r="D44" s="9" t="str">
        <f t="shared" si="0"/>
        <v>SMB Qolsys Good Package</v>
      </c>
      <c r="E44" s="9" t="str">
        <f t="shared" si="1"/>
        <v>SMB Good</v>
      </c>
      <c r="F44" s="9">
        <f t="shared" si="2"/>
        <v>39.99</v>
      </c>
      <c r="G44" s="9" t="str">
        <f t="shared" si="3"/>
        <v>RMR</v>
      </c>
      <c r="H44" s="9" t="str">
        <f t="shared" si="4"/>
        <v>N</v>
      </c>
      <c r="I44" s="9">
        <f t="shared" si="5"/>
        <v>90</v>
      </c>
      <c r="J44" s="9" t="str">
        <f t="shared" si="6"/>
        <v>New Install</v>
      </c>
      <c r="K44" s="9" t="str">
        <f t="shared" si="7"/>
        <v>SMB</v>
      </c>
      <c r="L44" s="9"/>
      <c r="M44" s="9" t="str">
        <f t="shared" si="8"/>
        <v>SMB Good</v>
      </c>
      <c r="N44" s="9" t="str">
        <f t="shared" si="9"/>
        <v>Product Bundle</v>
      </c>
    </row>
    <row r="45" spans="1:14" x14ac:dyDescent="0.25">
      <c r="A45" t="s">
        <v>3095</v>
      </c>
      <c r="D45" s="9" t="str">
        <f t="shared" si="0"/>
        <v>SMB Qolsys Best Package</v>
      </c>
      <c r="E45" s="9" t="str">
        <f t="shared" si="1"/>
        <v>SMB Best</v>
      </c>
      <c r="F45" s="9">
        <f t="shared" si="2"/>
        <v>69.989999999999995</v>
      </c>
      <c r="G45" s="9" t="str">
        <f t="shared" si="3"/>
        <v>RMR</v>
      </c>
      <c r="H45" s="9" t="str">
        <f t="shared" si="4"/>
        <v>N</v>
      </c>
      <c r="I45" s="9">
        <f t="shared" si="5"/>
        <v>270</v>
      </c>
      <c r="J45" s="9" t="str">
        <f t="shared" si="6"/>
        <v>New Install</v>
      </c>
      <c r="K45" s="9" t="str">
        <f t="shared" si="7"/>
        <v>SMB</v>
      </c>
      <c r="L45" s="9"/>
      <c r="M45" s="9" t="str">
        <f t="shared" si="8"/>
        <v>SMB Best</v>
      </c>
      <c r="N45" s="9" t="str">
        <f t="shared" si="9"/>
        <v>Product Bundle</v>
      </c>
    </row>
    <row r="46" spans="1:14" x14ac:dyDescent="0.25">
      <c r="A46" t="s">
        <v>3087</v>
      </c>
      <c r="D46" s="9" t="str">
        <f t="shared" si="0"/>
        <v>SMB Qolsys Better Package</v>
      </c>
      <c r="E46" s="9" t="str">
        <f t="shared" si="1"/>
        <v>SMB Better</v>
      </c>
      <c r="F46" s="9">
        <f t="shared" si="2"/>
        <v>49.99</v>
      </c>
      <c r="G46" s="9" t="str">
        <f t="shared" si="3"/>
        <v>RMR</v>
      </c>
      <c r="H46" s="9" t="str">
        <f t="shared" si="4"/>
        <v>N</v>
      </c>
      <c r="I46" s="9">
        <f t="shared" si="5"/>
        <v>150</v>
      </c>
      <c r="J46" s="9" t="str">
        <f t="shared" si="6"/>
        <v>New Install</v>
      </c>
      <c r="K46" s="9" t="str">
        <f t="shared" si="7"/>
        <v>SMB</v>
      </c>
      <c r="L46" s="9"/>
      <c r="M46" s="9" t="str">
        <f t="shared" si="8"/>
        <v>SMB Better</v>
      </c>
      <c r="N46" s="9" t="str">
        <f t="shared" si="9"/>
        <v>Product Bundle</v>
      </c>
    </row>
    <row r="47" spans="1:14" x14ac:dyDescent="0.25">
      <c r="A47" t="s">
        <v>3169</v>
      </c>
      <c r="D47" s="9" t="str">
        <f t="shared" si="0"/>
        <v>Wedge Mount for Slim Video Doorbell</v>
      </c>
      <c r="E47" s="9" t="str">
        <f t="shared" si="1"/>
        <v>Wedge Mount for Slim Video Doorbell</v>
      </c>
      <c r="F47" s="9">
        <f t="shared" si="2"/>
        <v>0</v>
      </c>
      <c r="G47" s="9" t="str">
        <f t="shared" si="3"/>
        <v>One Time</v>
      </c>
      <c r="H47" s="9" t="str">
        <f t="shared" si="4"/>
        <v>N</v>
      </c>
      <c r="I47" s="9">
        <f t="shared" si="5"/>
        <v>0</v>
      </c>
      <c r="J47" s="9" t="str">
        <f t="shared" si="6"/>
        <v>Optional Equipment</v>
      </c>
      <c r="K47" s="9" t="str">
        <f t="shared" si="7"/>
        <v>Cameras</v>
      </c>
      <c r="L47" s="9"/>
      <c r="M47" s="9" t="str">
        <f t="shared" si="8"/>
        <v>Wedge Mount for Slim Video Doorbell</v>
      </c>
      <c r="N47" s="9" t="str">
        <f t="shared" si="9"/>
        <v>Product</v>
      </c>
    </row>
    <row r="48" spans="1:14" x14ac:dyDescent="0.25">
      <c r="A48" t="s">
        <v>3194</v>
      </c>
      <c r="D48" s="9" t="str">
        <f t="shared" si="0"/>
        <v>Wedge Mount for Video Doorbell</v>
      </c>
      <c r="E48" s="9" t="str">
        <f t="shared" si="1"/>
        <v>Wedge Mount for Video Doorbell</v>
      </c>
      <c r="F48" s="9">
        <f t="shared" si="2"/>
        <v>0</v>
      </c>
      <c r="G48" s="9" t="str">
        <f t="shared" si="3"/>
        <v>One Time</v>
      </c>
      <c r="H48" s="9" t="str">
        <f t="shared" si="4"/>
        <v>N</v>
      </c>
      <c r="I48" s="9">
        <f t="shared" si="5"/>
        <v>0</v>
      </c>
      <c r="J48" s="9" t="str">
        <f t="shared" si="6"/>
        <v>Optional Equipment</v>
      </c>
      <c r="K48" s="9" t="str">
        <f t="shared" si="7"/>
        <v>Cameras</v>
      </c>
      <c r="L48" s="9"/>
      <c r="M48" s="9" t="str">
        <f t="shared" si="8"/>
        <v>Wedge Mount for Video Doorbell</v>
      </c>
      <c r="N48" s="9" t="str">
        <f t="shared" si="9"/>
        <v>Product</v>
      </c>
    </row>
    <row r="49" spans="1:14" x14ac:dyDescent="0.25">
      <c r="A49" t="s">
        <v>898</v>
      </c>
      <c r="D49" s="9" t="str">
        <f t="shared" si="0"/>
        <v>Simon XT Panel (French)</v>
      </c>
      <c r="E49" s="9" t="str">
        <f t="shared" si="1"/>
        <v>Simon XT Panel (French)</v>
      </c>
      <c r="F49" s="9">
        <f t="shared" si="2"/>
        <v>0</v>
      </c>
      <c r="G49" s="9" t="str">
        <f t="shared" si="3"/>
        <v>One Time</v>
      </c>
      <c r="H49" s="9" t="str">
        <f t="shared" si="4"/>
        <v>N</v>
      </c>
      <c r="I49" s="9">
        <f t="shared" si="5"/>
        <v>90</v>
      </c>
      <c r="J49" s="9" t="str">
        <f t="shared" si="6"/>
        <v>Optional Equipment</v>
      </c>
      <c r="K49" s="9" t="str">
        <f t="shared" si="7"/>
        <v>Panels/Panneaux</v>
      </c>
      <c r="L49" s="9"/>
      <c r="M49" s="9" t="str">
        <f t="shared" si="8"/>
        <v>Simon XT Panel (French)</v>
      </c>
      <c r="N49" s="9" t="str">
        <f t="shared" si="9"/>
        <v>Product</v>
      </c>
    </row>
    <row r="50" spans="1:14" x14ac:dyDescent="0.25">
      <c r="A50" t="s">
        <v>896</v>
      </c>
      <c r="D50" s="9" t="str">
        <f t="shared" si="0"/>
        <v>Simon XT Panel (English)</v>
      </c>
      <c r="E50" s="9" t="str">
        <f t="shared" si="1"/>
        <v>Simon XT Panel (English)</v>
      </c>
      <c r="F50" s="9">
        <f t="shared" si="2"/>
        <v>0</v>
      </c>
      <c r="G50" s="9" t="str">
        <f t="shared" si="3"/>
        <v>One Time</v>
      </c>
      <c r="H50" s="9" t="str">
        <f t="shared" si="4"/>
        <v>N</v>
      </c>
      <c r="I50" s="9">
        <f t="shared" si="5"/>
        <v>90</v>
      </c>
      <c r="J50" s="9" t="str">
        <f t="shared" si="6"/>
        <v>Optional Equipment</v>
      </c>
      <c r="K50" s="9" t="str">
        <f t="shared" si="7"/>
        <v>Panels/Panneaux</v>
      </c>
      <c r="L50" s="9"/>
      <c r="M50" s="9" t="str">
        <f t="shared" si="8"/>
        <v>Simon XT Panel (English)</v>
      </c>
      <c r="N50" s="9" t="str">
        <f t="shared" si="9"/>
        <v>Product</v>
      </c>
    </row>
    <row r="51" spans="1:14" x14ac:dyDescent="0.25">
      <c r="A51" t="s">
        <v>212</v>
      </c>
      <c r="D51" s="9" t="str">
        <f t="shared" si="0"/>
        <v>Simon XT Panel</v>
      </c>
      <c r="E51" s="9" t="str">
        <f t="shared" si="1"/>
        <v>Simon XT Panel</v>
      </c>
      <c r="F51" s="9">
        <f t="shared" si="2"/>
        <v>0</v>
      </c>
      <c r="G51" s="9" t="str">
        <f t="shared" si="3"/>
        <v>One Time</v>
      </c>
      <c r="H51" s="9" t="str">
        <f t="shared" si="4"/>
        <v>N</v>
      </c>
      <c r="I51" s="9">
        <f t="shared" si="5"/>
        <v>90</v>
      </c>
      <c r="J51" s="9" t="str">
        <f t="shared" si="6"/>
        <v>Optional Equipment</v>
      </c>
      <c r="K51" s="9" t="str">
        <f t="shared" si="7"/>
        <v>Panels/Panneaux</v>
      </c>
      <c r="L51" s="9"/>
      <c r="M51" s="9" t="str">
        <f t="shared" si="8"/>
        <v>Simon XT Panel</v>
      </c>
      <c r="N51" s="9" t="str">
        <f t="shared" si="9"/>
        <v>Product</v>
      </c>
    </row>
    <row r="52" spans="1:14" x14ac:dyDescent="0.25">
      <c r="A52" t="s">
        <v>2104</v>
      </c>
      <c r="D52" s="9" t="str">
        <f t="shared" si="0"/>
        <v>INTERLOGIX 60-886-95 LEARN MODE SHOCK SENSOR</v>
      </c>
      <c r="E52" s="9" t="str">
        <f t="shared" si="1"/>
        <v>INTERLOGIX 60-886-95 LEARN MODE SHOCK SENSOR</v>
      </c>
      <c r="F52" s="9">
        <f t="shared" si="2"/>
        <v>59</v>
      </c>
      <c r="G52" s="9" t="str">
        <f t="shared" si="3"/>
        <v>One Time</v>
      </c>
      <c r="H52" s="9" t="str">
        <f t="shared" si="4"/>
        <v>N</v>
      </c>
      <c r="I52" s="9">
        <f t="shared" si="5"/>
        <v>7.5</v>
      </c>
      <c r="J52" s="9" t="str">
        <f t="shared" si="6"/>
        <v>Optional Equipment</v>
      </c>
      <c r="K52" s="9" t="str">
        <f t="shared" si="7"/>
        <v>Sensors and Detectors</v>
      </c>
      <c r="L52" s="9"/>
      <c r="M52" s="9" t="str">
        <f t="shared" si="8"/>
        <v>INTERLOGIX 60-886-95 LEARN MODE SHOCK SENSOR</v>
      </c>
      <c r="N52" s="9" t="str">
        <f t="shared" si="9"/>
        <v>Product</v>
      </c>
    </row>
    <row r="53" spans="1:14" x14ac:dyDescent="0.25">
      <c r="A53" t="s">
        <v>258</v>
      </c>
      <c r="D53" s="9" t="str">
        <f t="shared" si="0"/>
        <v>Severe Weather notification</v>
      </c>
      <c r="E53" s="9" t="str">
        <f t="shared" si="1"/>
        <v>Severe Weather notification</v>
      </c>
      <c r="F53" s="9">
        <f t="shared" si="2"/>
        <v>0</v>
      </c>
      <c r="G53" s="9" t="str">
        <f t="shared" si="3"/>
        <v>One Time</v>
      </c>
      <c r="H53" s="9" t="str">
        <f t="shared" si="4"/>
        <v>N</v>
      </c>
      <c r="I53" s="9">
        <f t="shared" si="5"/>
        <v>0</v>
      </c>
      <c r="J53" s="9" t="str">
        <f t="shared" si="6"/>
        <v>Feature</v>
      </c>
      <c r="K53" s="9" t="str">
        <f t="shared" si="7"/>
        <v>Feature</v>
      </c>
      <c r="L53" s="9"/>
      <c r="M53" s="9" t="str">
        <f t="shared" si="8"/>
        <v>Severe Weather notification</v>
      </c>
      <c r="N53" s="9" t="str">
        <f t="shared" si="9"/>
        <v>Product</v>
      </c>
    </row>
    <row r="54" spans="1:14" x14ac:dyDescent="0.25">
      <c r="A54" t="s">
        <v>2570</v>
      </c>
      <c r="D54" s="9" t="str">
        <f t="shared" si="0"/>
        <v>Starter Bundle Plus App Discount - 10%</v>
      </c>
      <c r="E54" s="9" t="str">
        <f t="shared" si="1"/>
        <v xml:space="preserve">10% discount offered on Starter bundle plus app RMR by Retention and Loyalty </v>
      </c>
      <c r="F54" s="9">
        <f t="shared" si="2"/>
        <v>0</v>
      </c>
      <c r="G54" s="9" t="str">
        <f t="shared" si="3"/>
        <v>RMR</v>
      </c>
      <c r="H54" s="9" t="str">
        <f t="shared" si="4"/>
        <v>N</v>
      </c>
      <c r="I54" s="9">
        <f t="shared" si="5"/>
        <v>0</v>
      </c>
      <c r="J54" s="9" t="str">
        <f t="shared" si="6"/>
        <v>Residential and Business</v>
      </c>
      <c r="K54" s="9" t="str">
        <f t="shared" si="7"/>
        <v xml:space="preserve">Smart Home </v>
      </c>
      <c r="L54" s="9"/>
      <c r="M54" s="9">
        <f t="shared" si="8"/>
        <v>0</v>
      </c>
      <c r="N54" s="9" t="str">
        <f t="shared" si="9"/>
        <v>Product</v>
      </c>
    </row>
    <row r="55" spans="1:14" x14ac:dyDescent="0.25">
      <c r="A55" t="s">
        <v>2565</v>
      </c>
      <c r="D55" s="9" t="str">
        <f t="shared" si="0"/>
        <v>Starter Bundle Discount - 10%</v>
      </c>
      <c r="E55" s="9" t="str">
        <f t="shared" si="1"/>
        <v xml:space="preserve">10% discount offered on Starter bundle RMR by Retention and Loyalty </v>
      </c>
      <c r="F55" s="9">
        <f t="shared" si="2"/>
        <v>0</v>
      </c>
      <c r="G55" s="9" t="str">
        <f t="shared" si="3"/>
        <v>RMR</v>
      </c>
      <c r="H55" s="9" t="str">
        <f t="shared" si="4"/>
        <v>N</v>
      </c>
      <c r="I55" s="9">
        <f t="shared" si="5"/>
        <v>0</v>
      </c>
      <c r="J55" s="9" t="str">
        <f t="shared" si="6"/>
        <v>Residential and Business</v>
      </c>
      <c r="K55" s="9" t="str">
        <f t="shared" si="7"/>
        <v xml:space="preserve">Smart Home </v>
      </c>
      <c r="L55" s="9"/>
      <c r="M55" s="9">
        <f t="shared" si="8"/>
        <v>0</v>
      </c>
      <c r="N55" s="9" t="str">
        <f t="shared" si="9"/>
        <v>Product</v>
      </c>
    </row>
    <row r="56" spans="1:14" x14ac:dyDescent="0.25">
      <c r="A56" t="s">
        <v>923</v>
      </c>
      <c r="D56" s="9" t="str">
        <f t="shared" si="0"/>
        <v>Interlogix Wireless Smoke Detector with Heat and F</v>
      </c>
      <c r="E56" s="9" t="str">
        <f t="shared" si="1"/>
        <v>Interlogix Wireless Smoke Detector with Heat and F</v>
      </c>
      <c r="F56" s="9">
        <f t="shared" si="2"/>
        <v>0</v>
      </c>
      <c r="G56" s="9" t="str">
        <f t="shared" si="3"/>
        <v>One Time</v>
      </c>
      <c r="H56" s="9" t="str">
        <f t="shared" si="4"/>
        <v>N</v>
      </c>
      <c r="I56" s="9">
        <f t="shared" si="5"/>
        <v>7.5</v>
      </c>
      <c r="J56" s="9" t="str">
        <f t="shared" si="6"/>
        <v>Optional Equipment</v>
      </c>
      <c r="K56" s="9" t="str">
        <f t="shared" si="7"/>
        <v>Sensors and Detectors</v>
      </c>
      <c r="L56" s="9"/>
      <c r="M56" s="9" t="str">
        <f t="shared" si="8"/>
        <v>Interlogix Wireless Smoke Detector with Heat and F</v>
      </c>
      <c r="N56" s="9" t="str">
        <f t="shared" si="9"/>
        <v>Product</v>
      </c>
    </row>
    <row r="57" spans="1:14" x14ac:dyDescent="0.25">
      <c r="A57" t="s">
        <v>3210</v>
      </c>
      <c r="D57" s="9" t="str">
        <f t="shared" si="0"/>
        <v>Equipment Discount</v>
      </c>
      <c r="E57" s="9" t="str">
        <f t="shared" si="1"/>
        <v>Equipment Discount</v>
      </c>
      <c r="F57" s="9">
        <f t="shared" si="2"/>
        <v>0</v>
      </c>
      <c r="G57" s="9" t="str">
        <f t="shared" si="3"/>
        <v>One time</v>
      </c>
      <c r="H57" s="9" t="str">
        <f t="shared" si="4"/>
        <v>N</v>
      </c>
      <c r="I57" s="9">
        <f t="shared" si="5"/>
        <v>0</v>
      </c>
      <c r="J57" s="9" t="str">
        <f t="shared" si="6"/>
        <v>Residential</v>
      </c>
      <c r="K57" s="9" t="str">
        <f t="shared" si="7"/>
        <v>Alarm and Video Bundle</v>
      </c>
      <c r="L57" s="9"/>
      <c r="M57" s="9">
        <f t="shared" si="8"/>
        <v>0</v>
      </c>
      <c r="N57" s="9" t="str">
        <f t="shared" si="9"/>
        <v>Product</v>
      </c>
    </row>
    <row r="58" spans="1:14" x14ac:dyDescent="0.25">
      <c r="A58" t="s">
        <v>3208</v>
      </c>
      <c r="D58" s="9" t="str">
        <f t="shared" si="0"/>
        <v>Activation Fee Waived</v>
      </c>
      <c r="E58" s="9" t="str">
        <f t="shared" si="1"/>
        <v>Activation Fee Waived</v>
      </c>
      <c r="F58" s="9">
        <f t="shared" si="2"/>
        <v>0</v>
      </c>
      <c r="G58" s="9" t="str">
        <f t="shared" si="3"/>
        <v>One time</v>
      </c>
      <c r="H58" s="9" t="str">
        <f t="shared" si="4"/>
        <v>N</v>
      </c>
      <c r="I58" s="9">
        <f t="shared" si="5"/>
        <v>0</v>
      </c>
      <c r="J58" s="9" t="str">
        <f t="shared" si="6"/>
        <v>Residential</v>
      </c>
      <c r="K58" s="9" t="str">
        <f t="shared" si="7"/>
        <v>Alarm and Video Bundle</v>
      </c>
      <c r="L58" s="9"/>
      <c r="M58" s="9">
        <f t="shared" si="8"/>
        <v>0</v>
      </c>
      <c r="N58" s="9" t="str">
        <f t="shared" si="9"/>
        <v>Product</v>
      </c>
    </row>
    <row r="59" spans="1:14" x14ac:dyDescent="0.25">
      <c r="A59" t="s">
        <v>3206</v>
      </c>
      <c r="D59" s="9" t="str">
        <f t="shared" si="0"/>
        <v>6 months Free</v>
      </c>
      <c r="E59" s="9" t="str">
        <f t="shared" si="1"/>
        <v>6 months Free</v>
      </c>
      <c r="F59" s="9">
        <f t="shared" si="2"/>
        <v>0</v>
      </c>
      <c r="G59" s="9" t="str">
        <f t="shared" si="3"/>
        <v>RMR</v>
      </c>
      <c r="H59" s="9" t="str">
        <f t="shared" si="4"/>
        <v>N</v>
      </c>
      <c r="I59" s="9">
        <f t="shared" si="5"/>
        <v>0</v>
      </c>
      <c r="J59" s="9" t="str">
        <f t="shared" si="6"/>
        <v>Residential</v>
      </c>
      <c r="K59" s="9" t="str">
        <f t="shared" si="7"/>
        <v>Alarm and Video Bundle</v>
      </c>
      <c r="L59" s="9"/>
      <c r="M59" s="9">
        <f t="shared" si="8"/>
        <v>0</v>
      </c>
      <c r="N59" s="9" t="str">
        <f t="shared" si="9"/>
        <v>Product</v>
      </c>
    </row>
    <row r="60" spans="1:14" x14ac:dyDescent="0.25">
      <c r="A60" t="s">
        <v>3202</v>
      </c>
      <c r="D60" s="9" t="str">
        <f t="shared" si="0"/>
        <v>3 months Free</v>
      </c>
      <c r="E60" s="9" t="str">
        <f t="shared" si="1"/>
        <v>3 months Free</v>
      </c>
      <c r="F60" s="9">
        <f t="shared" si="2"/>
        <v>0</v>
      </c>
      <c r="G60" s="9" t="str">
        <f t="shared" si="3"/>
        <v>RMR</v>
      </c>
      <c r="H60" s="9" t="str">
        <f t="shared" si="4"/>
        <v>N</v>
      </c>
      <c r="I60" s="9">
        <f t="shared" si="5"/>
        <v>0</v>
      </c>
      <c r="J60" s="9" t="str">
        <f t="shared" si="6"/>
        <v>Residential</v>
      </c>
      <c r="K60" s="9" t="str">
        <f t="shared" si="7"/>
        <v>Alarm and Video Bundle</v>
      </c>
      <c r="L60" s="9"/>
      <c r="M60" s="9">
        <f t="shared" si="8"/>
        <v>0</v>
      </c>
      <c r="N60" s="9" t="str">
        <f t="shared" si="9"/>
        <v>Product</v>
      </c>
    </row>
    <row r="61" spans="1:14" x14ac:dyDescent="0.25">
      <c r="A61" t="s">
        <v>979</v>
      </c>
      <c r="D61" s="9" t="str">
        <f t="shared" si="0"/>
        <v>LIbris Kit - Base kit for Medical Alert On the Go</v>
      </c>
      <c r="E61" s="9" t="str">
        <f t="shared" si="1"/>
        <v>LIbris Kit - Base kit for Medical Alert On the Go</v>
      </c>
      <c r="F61" s="9">
        <f t="shared" si="2"/>
        <v>0</v>
      </c>
      <c r="G61" s="9" t="str">
        <f t="shared" si="3"/>
        <v>One Time</v>
      </c>
      <c r="H61" s="9" t="str">
        <f t="shared" si="4"/>
        <v>N</v>
      </c>
      <c r="I61" s="9">
        <f t="shared" si="5"/>
        <v>0</v>
      </c>
      <c r="J61" s="9" t="str">
        <f t="shared" si="6"/>
        <v>Panel</v>
      </c>
      <c r="K61" s="9" t="str">
        <f t="shared" si="7"/>
        <v>PERS</v>
      </c>
      <c r="L61" s="9"/>
      <c r="M61" s="9" t="str">
        <f t="shared" si="8"/>
        <v>LIbris Kit - Base kit for Medical Alert On the Go</v>
      </c>
      <c r="N61" s="9" t="str">
        <f t="shared" si="9"/>
        <v>Product</v>
      </c>
    </row>
    <row r="62" spans="1:14" x14ac:dyDescent="0.25">
      <c r="A62" t="s">
        <v>2585</v>
      </c>
      <c r="D62" s="9" t="str">
        <f t="shared" si="0"/>
        <v xml:space="preserve">Loyalty Discount  - $19.99 Ongoing </v>
      </c>
      <c r="E62" s="9" t="str">
        <f t="shared" si="1"/>
        <v>Promotional price of $19.99 (all inclusive) offered by Retention and Loyalty for legacy customers only</v>
      </c>
      <c r="F62" s="9">
        <f t="shared" si="2"/>
        <v>0</v>
      </c>
      <c r="G62" s="9" t="str">
        <f t="shared" si="3"/>
        <v>RMR</v>
      </c>
      <c r="H62" s="9" t="str">
        <f t="shared" si="4"/>
        <v>N</v>
      </c>
      <c r="I62" s="9">
        <f t="shared" si="5"/>
        <v>0</v>
      </c>
      <c r="J62" s="9" t="str">
        <f t="shared" si="6"/>
        <v>Residential and Business</v>
      </c>
      <c r="K62" s="9" t="str">
        <f t="shared" si="7"/>
        <v xml:space="preserve">Smart Home </v>
      </c>
      <c r="L62" s="9"/>
      <c r="M62" s="9">
        <f t="shared" si="8"/>
        <v>0</v>
      </c>
      <c r="N62" s="9" t="str">
        <f t="shared" si="9"/>
        <v>Product</v>
      </c>
    </row>
    <row r="63" spans="1:14" x14ac:dyDescent="0.25">
      <c r="A63" t="s">
        <v>614</v>
      </c>
      <c r="D63" s="9" t="str">
        <f t="shared" si="0"/>
        <v>Key Fob</v>
      </c>
      <c r="E63" s="9" t="str">
        <f t="shared" si="1"/>
        <v>Key Fob</v>
      </c>
      <c r="F63" s="9">
        <f t="shared" si="2"/>
        <v>49</v>
      </c>
      <c r="G63" s="9" t="str">
        <f t="shared" si="3"/>
        <v>One Time</v>
      </c>
      <c r="H63" s="9" t="str">
        <f t="shared" si="4"/>
        <v>N</v>
      </c>
      <c r="I63" s="9">
        <f t="shared" si="5"/>
        <v>6</v>
      </c>
      <c r="J63" s="9" t="str">
        <f t="shared" si="6"/>
        <v>Legacy</v>
      </c>
      <c r="K63" s="9" t="str">
        <f t="shared" si="7"/>
        <v>Legacy</v>
      </c>
      <c r="L63" s="9"/>
      <c r="M63" s="9" t="str">
        <f t="shared" si="8"/>
        <v>Key Fob</v>
      </c>
      <c r="N63" s="9" t="str">
        <f t="shared" si="9"/>
        <v>Product</v>
      </c>
    </row>
    <row r="64" spans="1:14" x14ac:dyDescent="0.25">
      <c r="A64" t="s">
        <v>725</v>
      </c>
      <c r="D64" s="9" t="str">
        <f t="shared" si="0"/>
        <v>Qolsys Good Package - Wireless Takeover</v>
      </c>
      <c r="E64" s="9" t="str">
        <f t="shared" si="1"/>
        <v>Good</v>
      </c>
      <c r="F64" s="9">
        <f t="shared" si="2"/>
        <v>39.99</v>
      </c>
      <c r="G64" s="9" t="str">
        <f t="shared" si="3"/>
        <v>RMR</v>
      </c>
      <c r="H64" s="9" t="str">
        <f t="shared" si="4"/>
        <v>N</v>
      </c>
      <c r="I64" s="9">
        <f t="shared" si="5"/>
        <v>90</v>
      </c>
      <c r="J64" s="9" t="str">
        <f t="shared" si="6"/>
        <v>Wireless Takeover</v>
      </c>
      <c r="K64" s="9" t="str">
        <f t="shared" si="7"/>
        <v>Bundles</v>
      </c>
      <c r="L64" s="9"/>
      <c r="M64" s="9" t="str">
        <f t="shared" si="8"/>
        <v>1 touchscreen control panel 
Mobile app
Private guard response (where available)</v>
      </c>
      <c r="N64" s="9" t="str">
        <f t="shared" si="9"/>
        <v>Product Bundle</v>
      </c>
    </row>
    <row r="65" spans="1:14" x14ac:dyDescent="0.25">
      <c r="A65" t="s">
        <v>3341</v>
      </c>
      <c r="D65" s="9" t="str">
        <f t="shared" ref="D65:D128" si="10">VLOOKUP($A65,masterdata,3,0)</f>
        <v>Qolsys Good Package with Automation - Wireless Takeover</v>
      </c>
      <c r="E65" s="9" t="str">
        <f t="shared" ref="E65:E128" si="11">VLOOKUP($A65,masterdata,12,0)</f>
        <v>Good</v>
      </c>
      <c r="F65" s="9">
        <f t="shared" ref="F65:F128" si="12">VLOOKUP($A65,masterdata,5,0)</f>
        <v>44.99</v>
      </c>
      <c r="G65" s="9" t="str">
        <f t="shared" ref="G65:G128" si="13">VLOOKUP($A65,masterdata,16,0)</f>
        <v>RMR</v>
      </c>
      <c r="H65" s="9" t="str">
        <f t="shared" ref="H65:H128" si="14">VLOOKUP($A65,masterdata,6,0)</f>
        <v>N</v>
      </c>
      <c r="I65" s="9">
        <f t="shared" ref="I65:I128" si="15">VLOOKUP($A65,masterdata,7,0)</f>
        <v>90</v>
      </c>
      <c r="J65" s="9" t="str">
        <f t="shared" ref="J65:J128" si="16">VLOOKUP($A65,masterdata,10,0)</f>
        <v>Wireless Takeover</v>
      </c>
      <c r="K65" s="9" t="str">
        <f t="shared" ref="K65:K128" si="17">VLOOKUP($A65,masterdata,11,0)</f>
        <v>Bundles</v>
      </c>
      <c r="L65" s="9"/>
      <c r="M65" s="9" t="str">
        <f t="shared" ref="M65:M128" si="18">VLOOKUP($A65,masterdata,14,0)</f>
        <v>1 touchscreen control panel 
Mobile app
Private guard response (where available)</v>
      </c>
      <c r="N65" s="9" t="str">
        <f t="shared" ref="N65:N128" si="19">VLOOKUP($A65,masterdata,30,0)</f>
        <v>Product Bundle</v>
      </c>
    </row>
    <row r="66" spans="1:14" x14ac:dyDescent="0.25">
      <c r="A66" t="s">
        <v>3346</v>
      </c>
      <c r="D66" s="9" t="str">
        <f t="shared" si="10"/>
        <v>Qolsys Better Package with Automation - Wireless Takeover</v>
      </c>
      <c r="E66" s="9" t="str">
        <f t="shared" si="11"/>
        <v>Better</v>
      </c>
      <c r="F66" s="9">
        <f t="shared" si="12"/>
        <v>54.99</v>
      </c>
      <c r="G66" s="9" t="str">
        <f t="shared" si="13"/>
        <v>RMR</v>
      </c>
      <c r="H66" s="9" t="str">
        <f t="shared" si="14"/>
        <v>N</v>
      </c>
      <c r="I66" s="9">
        <f t="shared" si="15"/>
        <v>135</v>
      </c>
      <c r="J66" s="9" t="str">
        <f t="shared" si="16"/>
        <v>Wireless Takeover</v>
      </c>
      <c r="K66" s="9" t="str">
        <f t="shared" si="17"/>
        <v>Bundles</v>
      </c>
      <c r="L66" s="9"/>
      <c r="M66" s="9" t="str">
        <f t="shared" si="18"/>
        <v>1 touchscreen control panel 
1 camera 
1 smoke, heat and freeze detector 
Mobile app
Private guard response (where available)</v>
      </c>
      <c r="N66" s="9" t="str">
        <f t="shared" si="19"/>
        <v>Product Bundle</v>
      </c>
    </row>
    <row r="67" spans="1:14" x14ac:dyDescent="0.25">
      <c r="A67" t="s">
        <v>3340</v>
      </c>
      <c r="D67" s="9" t="str">
        <f t="shared" si="10"/>
        <v>Qolsys Better Package - Wireless Takeover</v>
      </c>
      <c r="E67" s="9" t="str">
        <f t="shared" si="11"/>
        <v>Better</v>
      </c>
      <c r="F67" s="9">
        <f t="shared" si="12"/>
        <v>49.99</v>
      </c>
      <c r="G67" s="9" t="str">
        <f t="shared" si="13"/>
        <v>RMR</v>
      </c>
      <c r="H67" s="9" t="str">
        <f t="shared" si="14"/>
        <v>N</v>
      </c>
      <c r="I67" s="9">
        <f t="shared" si="15"/>
        <v>135</v>
      </c>
      <c r="J67" s="9" t="str">
        <f t="shared" si="16"/>
        <v>Wireless Takeover</v>
      </c>
      <c r="K67" s="9" t="str">
        <f t="shared" si="17"/>
        <v>Bundles</v>
      </c>
      <c r="L67" s="9"/>
      <c r="M67" s="9" t="str">
        <f t="shared" si="18"/>
        <v>1 touchscreen control panel 
1 camera 
1 smoke, heat and freeze detector 
Mobile app
Private guard response (where available)</v>
      </c>
      <c r="N67" s="9" t="str">
        <f t="shared" si="19"/>
        <v>Product Bundle</v>
      </c>
    </row>
    <row r="68" spans="1:14" x14ac:dyDescent="0.25">
      <c r="A68" t="s">
        <v>729</v>
      </c>
      <c r="D68" s="9" t="str">
        <f t="shared" si="10"/>
        <v>Qolsys Better Package - Wireless Takeover</v>
      </c>
      <c r="E68" s="9" t="str">
        <f t="shared" si="11"/>
        <v>Better</v>
      </c>
      <c r="F68" s="9">
        <f t="shared" si="12"/>
        <v>49.99</v>
      </c>
      <c r="G68" s="9" t="str">
        <f t="shared" si="13"/>
        <v>RMR</v>
      </c>
      <c r="H68" s="9" t="str">
        <f t="shared" si="14"/>
        <v>N</v>
      </c>
      <c r="I68" s="9">
        <f t="shared" si="15"/>
        <v>135</v>
      </c>
      <c r="J68" s="9" t="str">
        <f t="shared" si="16"/>
        <v>Wireless Takeover</v>
      </c>
      <c r="K68" s="9" t="str">
        <f t="shared" si="17"/>
        <v>Bundles</v>
      </c>
      <c r="L68" s="9"/>
      <c r="M68" s="9" t="str">
        <f t="shared" si="18"/>
        <v>1 touchscreen control panel 
1 camera 
1 smoke, heat and freeze detector 
Mobile app
Private guard response (where available)</v>
      </c>
      <c r="N68" s="9" t="str">
        <f t="shared" si="19"/>
        <v>Product Bundle</v>
      </c>
    </row>
    <row r="69" spans="1:14" x14ac:dyDescent="0.25">
      <c r="A69" t="s">
        <v>727</v>
      </c>
      <c r="D69" s="9" t="str">
        <f t="shared" si="10"/>
        <v>Qolsys Best Package - Wireless Takeover</v>
      </c>
      <c r="E69" s="9" t="str">
        <f t="shared" si="11"/>
        <v>Best</v>
      </c>
      <c r="F69" s="9">
        <f t="shared" si="12"/>
        <v>59.99</v>
      </c>
      <c r="G69" s="9" t="str">
        <f t="shared" si="13"/>
        <v>RMR</v>
      </c>
      <c r="H69" s="9" t="str">
        <f t="shared" si="14"/>
        <v>N</v>
      </c>
      <c r="I69" s="9">
        <f t="shared" si="15"/>
        <v>180</v>
      </c>
      <c r="J69" s="9" t="str">
        <f t="shared" si="16"/>
        <v>Wireless Takeover</v>
      </c>
      <c r="K69" s="9" t="str">
        <f t="shared" si="17"/>
        <v>Bundles</v>
      </c>
      <c r="L69" s="9"/>
      <c r="M69" s="9" t="str">
        <f t="shared" si="18"/>
        <v>1 touchscreen control panel 
1 camera 
1 smoke, heat and freeze detector 
1 smart thermostat/1 smart door lock</v>
      </c>
      <c r="N69" s="9" t="str">
        <f t="shared" si="19"/>
        <v>Product Bundle</v>
      </c>
    </row>
    <row r="70" spans="1:14" x14ac:dyDescent="0.25">
      <c r="A70" t="s">
        <v>403</v>
      </c>
      <c r="D70" s="9" t="str">
        <f t="shared" si="10"/>
        <v>Qolsys Secondary Touchscreen Keypad</v>
      </c>
      <c r="E70" s="9" t="str">
        <f t="shared" si="11"/>
        <v>Qolsys Secondary Touchscreen Keypad</v>
      </c>
      <c r="F70" s="9">
        <f t="shared" si="12"/>
        <v>249</v>
      </c>
      <c r="G70" s="9" t="str">
        <f t="shared" si="13"/>
        <v>One Time</v>
      </c>
      <c r="H70" s="9" t="str">
        <f t="shared" si="14"/>
        <v>Y</v>
      </c>
      <c r="I70" s="9">
        <f t="shared" si="15"/>
        <v>30</v>
      </c>
      <c r="J70" s="9" t="str">
        <f t="shared" si="16"/>
        <v>Optional Equipment</v>
      </c>
      <c r="K70" s="9" t="str">
        <f t="shared" si="17"/>
        <v>Keypads and remotes</v>
      </c>
      <c r="L70" s="9"/>
      <c r="M70" s="9" t="str">
        <f t="shared" si="18"/>
        <v xml:space="preserve">A secondary wireless touchscreen keypad that allows control of your system.  Useful for side entrances and bedroom. </v>
      </c>
      <c r="N70" s="9" t="str">
        <f t="shared" si="19"/>
        <v>Product</v>
      </c>
    </row>
    <row r="71" spans="1:14" x14ac:dyDescent="0.25">
      <c r="A71" t="s">
        <v>853</v>
      </c>
      <c r="D71" s="9" t="str">
        <f t="shared" si="10"/>
        <v>Qolsys IQ2 Panel - PowerG (White Box)</v>
      </c>
      <c r="E71" s="9" t="str">
        <f t="shared" si="11"/>
        <v>Qolsys IQ2 Panel - PowerG (White Box)</v>
      </c>
      <c r="F71" s="9">
        <f t="shared" si="12"/>
        <v>399</v>
      </c>
      <c r="G71" s="9" t="str">
        <f t="shared" si="13"/>
        <v>One Time</v>
      </c>
      <c r="H71" s="9" t="str">
        <f t="shared" si="14"/>
        <v>N</v>
      </c>
      <c r="I71" s="9">
        <f t="shared" si="15"/>
        <v>90</v>
      </c>
      <c r="J71" s="9" t="str">
        <f t="shared" si="16"/>
        <v>Optional Equipment</v>
      </c>
      <c r="K71" s="9" t="str">
        <f t="shared" si="17"/>
        <v>Panels/Panneaux</v>
      </c>
      <c r="L71" s="9"/>
      <c r="M71" s="9" t="str">
        <f t="shared" si="18"/>
        <v>Qolsys IQ2 Panel - PowerG (White Box)</v>
      </c>
      <c r="N71" s="9" t="str">
        <f t="shared" si="19"/>
        <v>Product</v>
      </c>
    </row>
    <row r="72" spans="1:14" x14ac:dyDescent="0.25">
      <c r="A72" t="s">
        <v>290</v>
      </c>
      <c r="D72" s="9" t="str">
        <f t="shared" si="10"/>
        <v>Qolsys IQ2 Panel - PowerG + 345 (Grey Box)</v>
      </c>
      <c r="E72" s="9" t="str">
        <f t="shared" si="11"/>
        <v>Qolsys IQ2 Panel - PowerG + 345 (Grey Box)</v>
      </c>
      <c r="F72" s="9">
        <f t="shared" si="12"/>
        <v>399</v>
      </c>
      <c r="G72" s="9" t="str">
        <f t="shared" si="13"/>
        <v>One Time</v>
      </c>
      <c r="H72" s="9" t="str">
        <f t="shared" si="14"/>
        <v>N</v>
      </c>
      <c r="I72" s="9">
        <f t="shared" si="15"/>
        <v>90</v>
      </c>
      <c r="J72" s="9" t="str">
        <f t="shared" si="16"/>
        <v>Optional Equipment</v>
      </c>
      <c r="K72" s="9" t="str">
        <f t="shared" si="17"/>
        <v>Panels/Panneaux</v>
      </c>
      <c r="L72" s="9"/>
      <c r="M72" s="9" t="str">
        <f t="shared" si="18"/>
        <v>Qolsys IQ2 Panel - PowerG + 345 (Grey Box)</v>
      </c>
      <c r="N72" s="9" t="str">
        <f t="shared" si="19"/>
        <v>Product</v>
      </c>
    </row>
    <row r="73" spans="1:14" x14ac:dyDescent="0.25">
      <c r="A73" t="s">
        <v>3792</v>
      </c>
      <c r="D73" s="9" t="str">
        <f t="shared" si="10"/>
        <v>Qolsys IQ2 Panel - PowerG + 345 (ATT SIM)</v>
      </c>
      <c r="E73" s="9" t="str">
        <f t="shared" si="11"/>
        <v>Qolsys IQ2 Panel - PowerG + 345 (ATT SIM)</v>
      </c>
      <c r="F73" s="9">
        <f t="shared" si="12"/>
        <v>399</v>
      </c>
      <c r="G73" s="9" t="str">
        <f t="shared" si="13"/>
        <v>One Time</v>
      </c>
      <c r="H73" s="9" t="str">
        <f t="shared" si="14"/>
        <v>N</v>
      </c>
      <c r="I73" s="9">
        <f t="shared" si="15"/>
        <v>90</v>
      </c>
      <c r="J73" s="9" t="str">
        <f t="shared" si="16"/>
        <v>Optional Equipment</v>
      </c>
      <c r="K73" s="9" t="str">
        <f t="shared" si="17"/>
        <v>Panels/Panneaux</v>
      </c>
      <c r="L73" s="9"/>
      <c r="M73" s="9" t="str">
        <f t="shared" si="18"/>
        <v>Qolsys IQ2 Panel - PowerG + 345 (ATT SIM)</v>
      </c>
      <c r="N73" s="9" t="str">
        <f t="shared" si="19"/>
        <v>Product</v>
      </c>
    </row>
    <row r="74" spans="1:14" x14ac:dyDescent="0.25">
      <c r="A74" t="s">
        <v>852</v>
      </c>
      <c r="D74" s="9" t="str">
        <f t="shared" si="10"/>
        <v>Qolsys IQ2 Panel - PowerG + 433 (Red Box)</v>
      </c>
      <c r="E74" s="9" t="str">
        <f t="shared" si="11"/>
        <v>Qolsys IQ2 Panel - PowerG + 433 (Red Box)</v>
      </c>
      <c r="F74" s="9">
        <f t="shared" si="12"/>
        <v>399</v>
      </c>
      <c r="G74" s="9" t="str">
        <f t="shared" si="13"/>
        <v>One Time</v>
      </c>
      <c r="H74" s="9" t="str">
        <f t="shared" si="14"/>
        <v>N</v>
      </c>
      <c r="I74" s="9">
        <f t="shared" si="15"/>
        <v>90</v>
      </c>
      <c r="J74" s="9" t="str">
        <f t="shared" si="16"/>
        <v>Optional Equipment</v>
      </c>
      <c r="K74" s="9" t="str">
        <f t="shared" si="17"/>
        <v>Panels/Panneaux</v>
      </c>
      <c r="L74" s="9"/>
      <c r="M74" s="9" t="str">
        <f t="shared" si="18"/>
        <v>Qolsys IQ2 Panel - PowerG + 433 (Red Box)</v>
      </c>
      <c r="N74" s="9" t="str">
        <f t="shared" si="19"/>
        <v>Product</v>
      </c>
    </row>
    <row r="75" spans="1:14" x14ac:dyDescent="0.25">
      <c r="A75" t="s">
        <v>851</v>
      </c>
      <c r="D75" s="9" t="str">
        <f t="shared" si="10"/>
        <v>Qolsys IQ2 Panel - PowerG + 319 (Gold Box)</v>
      </c>
      <c r="E75" s="9" t="str">
        <f t="shared" si="11"/>
        <v>Qolsys IQ2 Panel - PowerG + 319 (Gold Box)</v>
      </c>
      <c r="F75" s="9">
        <f t="shared" si="12"/>
        <v>399</v>
      </c>
      <c r="G75" s="9" t="str">
        <f t="shared" si="13"/>
        <v>One Time</v>
      </c>
      <c r="H75" s="9" t="str">
        <f t="shared" si="14"/>
        <v>N</v>
      </c>
      <c r="I75" s="9">
        <f t="shared" si="15"/>
        <v>90</v>
      </c>
      <c r="J75" s="9" t="str">
        <f t="shared" si="16"/>
        <v>Optional Equipment</v>
      </c>
      <c r="K75" s="9" t="str">
        <f t="shared" si="17"/>
        <v>Panels/Panneaux</v>
      </c>
      <c r="L75" s="9"/>
      <c r="M75" s="9" t="str">
        <f t="shared" si="18"/>
        <v>Qolsys IQ2 Panel - PowerG + 319 (Gold Box)</v>
      </c>
      <c r="N75" s="9" t="str">
        <f t="shared" si="19"/>
        <v>Product</v>
      </c>
    </row>
    <row r="76" spans="1:14" x14ac:dyDescent="0.25">
      <c r="A76" t="s">
        <v>724</v>
      </c>
      <c r="D76" s="9" t="str">
        <f t="shared" si="10"/>
        <v>Qolsys Good Package - Wired Takeover</v>
      </c>
      <c r="E76" s="9" t="str">
        <f t="shared" si="11"/>
        <v>Good</v>
      </c>
      <c r="F76" s="9">
        <f t="shared" si="12"/>
        <v>39.99</v>
      </c>
      <c r="G76" s="9" t="str">
        <f t="shared" si="13"/>
        <v>RMR</v>
      </c>
      <c r="H76" s="9" t="str">
        <f t="shared" si="14"/>
        <v>N</v>
      </c>
      <c r="I76" s="9">
        <f t="shared" si="15"/>
        <v>90</v>
      </c>
      <c r="J76" s="9" t="str">
        <f t="shared" si="16"/>
        <v>Hardwired Takeover</v>
      </c>
      <c r="K76" s="9" t="str">
        <f t="shared" si="17"/>
        <v>Bundles</v>
      </c>
      <c r="L76" s="9"/>
      <c r="M76" s="9" t="str">
        <f t="shared" si="18"/>
        <v>1 touchscreen control panel 
Mobile app
Private guard response (where available)</v>
      </c>
      <c r="N76" s="9" t="str">
        <f t="shared" si="19"/>
        <v>Product Bundle</v>
      </c>
    </row>
    <row r="77" spans="1:14" x14ac:dyDescent="0.25">
      <c r="A77" t="s">
        <v>3347</v>
      </c>
      <c r="D77" s="9" t="str">
        <f t="shared" si="10"/>
        <v>Qolsys Good Package with Automation - Wired Takeover</v>
      </c>
      <c r="E77" s="9" t="str">
        <f t="shared" si="11"/>
        <v>Good</v>
      </c>
      <c r="F77" s="9">
        <f t="shared" si="12"/>
        <v>44.99</v>
      </c>
      <c r="G77" s="9" t="str">
        <f t="shared" si="13"/>
        <v>RMR</v>
      </c>
      <c r="H77" s="9" t="str">
        <f t="shared" si="14"/>
        <v>N</v>
      </c>
      <c r="I77" s="9">
        <f t="shared" si="15"/>
        <v>90</v>
      </c>
      <c r="J77" s="9" t="str">
        <f t="shared" si="16"/>
        <v>Hardwired Takeover</v>
      </c>
      <c r="K77" s="9" t="str">
        <f t="shared" si="17"/>
        <v>Bundles</v>
      </c>
      <c r="L77" s="9"/>
      <c r="M77" s="9" t="str">
        <f t="shared" si="18"/>
        <v>1 touchscreen control panel 
Mobile app
Private guard response (where available)</v>
      </c>
      <c r="N77" s="9" t="str">
        <f t="shared" si="19"/>
        <v>Product Bundle</v>
      </c>
    </row>
    <row r="78" spans="1:14" x14ac:dyDescent="0.25">
      <c r="A78" t="s">
        <v>3343</v>
      </c>
      <c r="D78" s="9" t="str">
        <f t="shared" si="10"/>
        <v>Qolsys Better Package with Automation - Wired Takeover</v>
      </c>
      <c r="E78" s="9" t="str">
        <f t="shared" si="11"/>
        <v>Better</v>
      </c>
      <c r="F78" s="9">
        <f t="shared" si="12"/>
        <v>54.99</v>
      </c>
      <c r="G78" s="9" t="str">
        <f t="shared" si="13"/>
        <v>RMR</v>
      </c>
      <c r="H78" s="9" t="str">
        <f t="shared" si="14"/>
        <v>N</v>
      </c>
      <c r="I78" s="9">
        <f t="shared" si="15"/>
        <v>135</v>
      </c>
      <c r="J78" s="9" t="str">
        <f t="shared" si="16"/>
        <v>Hardwired Takeover</v>
      </c>
      <c r="K78" s="9" t="str">
        <f t="shared" si="17"/>
        <v>Bundles</v>
      </c>
      <c r="L78" s="9"/>
      <c r="M78" s="9" t="str">
        <f t="shared" si="18"/>
        <v>1 touchscreen control panel 
1 camera 
1 smoke, heat and freeze detector 
Mobile app
Private guard response (where available)</v>
      </c>
      <c r="N78" s="9" t="str">
        <f t="shared" si="19"/>
        <v>Product Bundle</v>
      </c>
    </row>
    <row r="79" spans="1:14" x14ac:dyDescent="0.25">
      <c r="A79" t="s">
        <v>3344</v>
      </c>
      <c r="D79" s="9" t="str">
        <f t="shared" si="10"/>
        <v>Qolsys Better Package - Wired Takeover</v>
      </c>
      <c r="E79" s="9" t="str">
        <f t="shared" si="11"/>
        <v>Better</v>
      </c>
      <c r="F79" s="9">
        <f t="shared" si="12"/>
        <v>49.99</v>
      </c>
      <c r="G79" s="9" t="str">
        <f t="shared" si="13"/>
        <v>RMR</v>
      </c>
      <c r="H79" s="9" t="str">
        <f t="shared" si="14"/>
        <v>N</v>
      </c>
      <c r="I79" s="9">
        <f t="shared" si="15"/>
        <v>135</v>
      </c>
      <c r="J79" s="9" t="str">
        <f t="shared" si="16"/>
        <v>Hardwired Takeover</v>
      </c>
      <c r="K79" s="9" t="str">
        <f t="shared" si="17"/>
        <v>Bundles</v>
      </c>
      <c r="L79" s="9"/>
      <c r="M79" s="9" t="str">
        <f t="shared" si="18"/>
        <v>1 touchscreen control panel 
1 camera 
1 smoke, heat and freeze detector 
Mobile app
Private guard response (where available)</v>
      </c>
      <c r="N79" s="9" t="str">
        <f t="shared" si="19"/>
        <v>Product Bundle</v>
      </c>
    </row>
    <row r="80" spans="1:14" x14ac:dyDescent="0.25">
      <c r="A80" t="s">
        <v>728</v>
      </c>
      <c r="D80" s="9" t="str">
        <f t="shared" si="10"/>
        <v>Qolsys Better Package - Wired Takeover</v>
      </c>
      <c r="E80" s="9" t="str">
        <f t="shared" si="11"/>
        <v>Better</v>
      </c>
      <c r="F80" s="9">
        <f t="shared" si="12"/>
        <v>49.99</v>
      </c>
      <c r="G80" s="9" t="str">
        <f t="shared" si="13"/>
        <v>RMR</v>
      </c>
      <c r="H80" s="9" t="str">
        <f t="shared" si="14"/>
        <v>N</v>
      </c>
      <c r="I80" s="9">
        <f t="shared" si="15"/>
        <v>135</v>
      </c>
      <c r="J80" s="9" t="str">
        <f t="shared" si="16"/>
        <v>Hardwired Takeover</v>
      </c>
      <c r="K80" s="9" t="str">
        <f t="shared" si="17"/>
        <v>Bundles</v>
      </c>
      <c r="L80" s="9"/>
      <c r="M80" s="9" t="str">
        <f t="shared" si="18"/>
        <v>1 touchscreen control panel 
1 camera 
1 smoke, heat and freeze detector 
Mobile app
Private guard response (where available)</v>
      </c>
      <c r="N80" s="9" t="str">
        <f t="shared" si="19"/>
        <v>Product Bundle</v>
      </c>
    </row>
    <row r="81" spans="1:14" x14ac:dyDescent="0.25">
      <c r="A81" t="s">
        <v>726</v>
      </c>
      <c r="D81" s="9" t="str">
        <f t="shared" si="10"/>
        <v>Qolsys Best Package - Wired Takeover</v>
      </c>
      <c r="E81" s="9" t="str">
        <f t="shared" si="11"/>
        <v>Best</v>
      </c>
      <c r="F81" s="9">
        <f t="shared" si="12"/>
        <v>59.99</v>
      </c>
      <c r="G81" s="9" t="str">
        <f t="shared" si="13"/>
        <v>RMR</v>
      </c>
      <c r="H81" s="9" t="str">
        <f t="shared" si="14"/>
        <v>N</v>
      </c>
      <c r="I81" s="9">
        <f t="shared" si="15"/>
        <v>180</v>
      </c>
      <c r="J81" s="9" t="str">
        <f t="shared" si="16"/>
        <v>Hardwired Takeover</v>
      </c>
      <c r="K81" s="9" t="str">
        <f t="shared" si="17"/>
        <v>Bundles</v>
      </c>
      <c r="L81" s="9"/>
      <c r="M81" s="9" t="str">
        <f t="shared" si="18"/>
        <v>1 touchscreen control panel 
1 camera 
1 smoke, heat and freeze detector 
1 smart thermostat/1 smart door lock</v>
      </c>
      <c r="N81" s="9" t="str">
        <f t="shared" si="19"/>
        <v>Product Bundle</v>
      </c>
    </row>
    <row r="82" spans="1:14" x14ac:dyDescent="0.25">
      <c r="A82" t="s">
        <v>293</v>
      </c>
      <c r="D82" s="9" t="str">
        <f t="shared" si="10"/>
        <v>Qolsys Good Package</v>
      </c>
      <c r="E82" s="9" t="str">
        <f t="shared" si="11"/>
        <v>Good</v>
      </c>
      <c r="F82" s="9">
        <f t="shared" si="12"/>
        <v>39.99</v>
      </c>
      <c r="G82" s="9" t="str">
        <f t="shared" si="13"/>
        <v>RMR</v>
      </c>
      <c r="H82" s="9" t="str">
        <f t="shared" si="14"/>
        <v>Y</v>
      </c>
      <c r="I82" s="9">
        <f t="shared" si="15"/>
        <v>120</v>
      </c>
      <c r="J82" s="9" t="str">
        <f t="shared" si="16"/>
        <v>New Install</v>
      </c>
      <c r="K82" s="9" t="str">
        <f t="shared" si="17"/>
        <v>Bundles</v>
      </c>
      <c r="L82" s="9"/>
      <c r="M82" s="9" t="str">
        <f t="shared" si="18"/>
        <v>1 touchscreen control panel 
2 motion detectors 
3 door and window contacts 
Mobile app
Private guard response (where available)</v>
      </c>
      <c r="N82" s="9" t="str">
        <f t="shared" si="19"/>
        <v>Product Bundle</v>
      </c>
    </row>
    <row r="83" spans="1:14" x14ac:dyDescent="0.25">
      <c r="A83" t="s">
        <v>3348</v>
      </c>
      <c r="D83" s="9" t="str">
        <f t="shared" si="10"/>
        <v>Qolsys Good Package with Automation</v>
      </c>
      <c r="E83" s="9" t="str">
        <f t="shared" si="11"/>
        <v>Good</v>
      </c>
      <c r="F83" s="9">
        <f t="shared" si="12"/>
        <v>44.99</v>
      </c>
      <c r="G83" s="9" t="str">
        <f t="shared" si="13"/>
        <v>RMR</v>
      </c>
      <c r="H83" s="9" t="str">
        <f t="shared" si="14"/>
        <v>N</v>
      </c>
      <c r="I83" s="9">
        <f t="shared" si="15"/>
        <v>120</v>
      </c>
      <c r="J83" s="9" t="str">
        <f t="shared" si="16"/>
        <v>New Install</v>
      </c>
      <c r="K83" s="9" t="str">
        <f t="shared" si="17"/>
        <v>Bundles</v>
      </c>
      <c r="L83" s="9"/>
      <c r="M83" s="9" t="str">
        <f t="shared" si="18"/>
        <v>1 touchscreen control panel 
2 motion detectors 
3 door and window contacts 
Mobile app
Private guard response (where available)</v>
      </c>
      <c r="N83" s="9" t="str">
        <f t="shared" si="19"/>
        <v>Product Bundle</v>
      </c>
    </row>
    <row r="84" spans="1:14" x14ac:dyDescent="0.25">
      <c r="A84" t="s">
        <v>2756</v>
      </c>
      <c r="D84" s="9" t="str">
        <f t="shared" si="10"/>
        <v xml:space="preserve"> Alarmcare Discount to QCC Members</v>
      </c>
      <c r="E84" s="9" t="str">
        <f t="shared" si="11"/>
        <v xml:space="preserve"> Alarmcare Discount to QCC Members</v>
      </c>
      <c r="F84" s="9">
        <f t="shared" si="12"/>
        <v>0</v>
      </c>
      <c r="G84" s="9" t="str">
        <f t="shared" si="13"/>
        <v>One time</v>
      </c>
      <c r="H84" s="9" t="str">
        <f t="shared" si="14"/>
        <v>N</v>
      </c>
      <c r="I84" s="9">
        <f t="shared" si="15"/>
        <v>0</v>
      </c>
      <c r="J84" s="9" t="str">
        <f t="shared" si="16"/>
        <v xml:space="preserve">Residential </v>
      </c>
      <c r="K84" s="9" t="str">
        <f t="shared" si="17"/>
        <v>Smart Home</v>
      </c>
      <c r="L84" s="9"/>
      <c r="M84" s="9" t="str">
        <f t="shared" si="18"/>
        <v xml:space="preserve"> Alarmcare Discount to QCC Members</v>
      </c>
      <c r="N84" s="9" t="str">
        <f t="shared" si="19"/>
        <v>Product</v>
      </c>
    </row>
    <row r="85" spans="1:14" x14ac:dyDescent="0.25">
      <c r="A85" t="s">
        <v>3345</v>
      </c>
      <c r="D85" s="9" t="str">
        <f t="shared" si="10"/>
        <v>Qolsys Better Package with Automation</v>
      </c>
      <c r="E85" s="9" t="str">
        <f t="shared" si="11"/>
        <v>Better</v>
      </c>
      <c r="F85" s="9">
        <f t="shared" si="12"/>
        <v>54.99</v>
      </c>
      <c r="G85" s="9" t="str">
        <f t="shared" si="13"/>
        <v>RMR</v>
      </c>
      <c r="H85" s="9" t="str">
        <f t="shared" si="14"/>
        <v>N</v>
      </c>
      <c r="I85" s="9">
        <f t="shared" si="15"/>
        <v>150</v>
      </c>
      <c r="J85" s="9" t="str">
        <f t="shared" si="16"/>
        <v>New Install</v>
      </c>
      <c r="K85" s="9" t="str">
        <f t="shared" si="17"/>
        <v>Bundles</v>
      </c>
      <c r="L85" s="9"/>
      <c r="M85" s="9" t="str">
        <f t="shared" si="18"/>
        <v>1 touchscreen control panel 
2 motion detectors 
3 door and window contacts 
1 camera 
1 smoke, heat and freeze detector 
Mobile app
Private guard response (where available)</v>
      </c>
      <c r="N85" s="9" t="str">
        <f t="shared" si="19"/>
        <v>Product Bundle</v>
      </c>
    </row>
    <row r="86" spans="1:14" x14ac:dyDescent="0.25">
      <c r="A86" t="s">
        <v>3342</v>
      </c>
      <c r="D86" s="9" t="str">
        <f t="shared" si="10"/>
        <v>Qolsys Better Package</v>
      </c>
      <c r="E86" s="9" t="str">
        <f t="shared" si="11"/>
        <v>Better</v>
      </c>
      <c r="F86" s="9">
        <f t="shared" si="12"/>
        <v>49.99</v>
      </c>
      <c r="G86" s="9" t="str">
        <f t="shared" si="13"/>
        <v>RMR</v>
      </c>
      <c r="H86" s="9" t="str">
        <f t="shared" si="14"/>
        <v>Y</v>
      </c>
      <c r="I86" s="9">
        <f t="shared" si="15"/>
        <v>150</v>
      </c>
      <c r="J86" s="9" t="str">
        <f t="shared" si="16"/>
        <v>New Install</v>
      </c>
      <c r="K86" s="9" t="str">
        <f t="shared" si="17"/>
        <v>Bundles</v>
      </c>
      <c r="L86" s="9"/>
      <c r="M86" s="9" t="str">
        <f t="shared" si="18"/>
        <v>1 touchscreen control panel 
2 motion detectors 
3 door and window contacts 
1 camera 
1 smoke, heat and freeze detector 
Mobile app
Private guard response (where available)</v>
      </c>
      <c r="N86" s="9" t="str">
        <f t="shared" si="19"/>
        <v>Product Bundle</v>
      </c>
    </row>
    <row r="87" spans="1:14" x14ac:dyDescent="0.25">
      <c r="A87" t="s">
        <v>295</v>
      </c>
      <c r="D87" s="9" t="str">
        <f t="shared" si="10"/>
        <v>Qolsys Better Package</v>
      </c>
      <c r="E87" s="9" t="str">
        <f t="shared" si="11"/>
        <v>Better</v>
      </c>
      <c r="F87" s="9">
        <f t="shared" si="12"/>
        <v>49.99</v>
      </c>
      <c r="G87" s="9" t="str">
        <f t="shared" si="13"/>
        <v>RMR</v>
      </c>
      <c r="H87" s="9" t="str">
        <f t="shared" si="14"/>
        <v>N</v>
      </c>
      <c r="I87" s="9">
        <f t="shared" si="15"/>
        <v>150</v>
      </c>
      <c r="J87" s="9" t="str">
        <f t="shared" si="16"/>
        <v>New Install</v>
      </c>
      <c r="K87" s="9" t="str">
        <f t="shared" si="17"/>
        <v>Bundles</v>
      </c>
      <c r="L87" s="9"/>
      <c r="M87" s="9" t="str">
        <f t="shared" si="18"/>
        <v>1 touchscreen control panel 
2 motion detectors 
3 door and window contacts 
1 camera 
1 smoke, heat and freeze detector 
Mobile app
Private guard response (where available)</v>
      </c>
      <c r="N87" s="9" t="str">
        <f t="shared" si="19"/>
        <v>Product Bundle</v>
      </c>
    </row>
    <row r="88" spans="1:14" x14ac:dyDescent="0.25">
      <c r="A88" t="s">
        <v>298</v>
      </c>
      <c r="D88" s="9" t="str">
        <f t="shared" si="10"/>
        <v>Qolsys Best Package</v>
      </c>
      <c r="E88" s="9" t="str">
        <f t="shared" si="11"/>
        <v>Best</v>
      </c>
      <c r="F88" s="9">
        <f t="shared" si="12"/>
        <v>59.99</v>
      </c>
      <c r="G88" s="9" t="str">
        <f t="shared" si="13"/>
        <v>RMR</v>
      </c>
      <c r="H88" s="9" t="str">
        <f t="shared" si="14"/>
        <v>Y</v>
      </c>
      <c r="I88" s="9">
        <f t="shared" si="15"/>
        <v>195</v>
      </c>
      <c r="J88" s="9" t="str">
        <f t="shared" si="16"/>
        <v>New Install</v>
      </c>
      <c r="K88" s="9" t="str">
        <f t="shared" si="17"/>
        <v>Bundles</v>
      </c>
      <c r="L88" s="9"/>
      <c r="M88" s="9" t="str">
        <f t="shared" si="18"/>
        <v>1 touchscreen control panel 
2 motion detectors 
3 door and window contacts 
1 camera 
1 smoke, heat and freeze detector 
1 smart thermostat/1 smart door lock</v>
      </c>
      <c r="N88" s="9" t="str">
        <f t="shared" si="19"/>
        <v>Product Bundle</v>
      </c>
    </row>
    <row r="89" spans="1:14" x14ac:dyDescent="0.25">
      <c r="A89" t="s">
        <v>2612</v>
      </c>
      <c r="D89" s="9" t="str">
        <f t="shared" si="10"/>
        <v>Private Guard Response Fee Discount - $3.25</v>
      </c>
      <c r="E89" s="9" t="str">
        <f t="shared" si="11"/>
        <v>Discount on legacy pricing of Private Guard response fee</v>
      </c>
      <c r="F89" s="9">
        <f t="shared" si="12"/>
        <v>0</v>
      </c>
      <c r="G89" s="9" t="str">
        <f t="shared" si="13"/>
        <v>One Time</v>
      </c>
      <c r="H89" s="9" t="str">
        <f t="shared" si="14"/>
        <v>N</v>
      </c>
      <c r="I89" s="9">
        <f t="shared" si="15"/>
        <v>0</v>
      </c>
      <c r="J89" s="9" t="str">
        <f t="shared" si="16"/>
        <v>Residential and Business</v>
      </c>
      <c r="K89" s="9" t="str">
        <f t="shared" si="17"/>
        <v xml:space="preserve">Smart Home </v>
      </c>
      <c r="L89" s="9"/>
      <c r="M89" s="9">
        <f t="shared" si="18"/>
        <v>0</v>
      </c>
      <c r="N89" s="9" t="str">
        <f t="shared" si="19"/>
        <v>Product</v>
      </c>
    </row>
    <row r="90" spans="1:14" x14ac:dyDescent="0.25">
      <c r="A90" t="s">
        <v>128</v>
      </c>
      <c r="D90" s="9" t="str">
        <f t="shared" si="10"/>
        <v>Private Guard response</v>
      </c>
      <c r="E90" s="9" t="str">
        <f t="shared" si="11"/>
        <v>Private security response to any non-verified alarm events.</v>
      </c>
      <c r="F90" s="9">
        <f t="shared" si="12"/>
        <v>0</v>
      </c>
      <c r="G90" s="9" t="str">
        <f t="shared" si="13"/>
        <v>RMR</v>
      </c>
      <c r="H90" s="9" t="str">
        <f t="shared" si="14"/>
        <v>N</v>
      </c>
      <c r="I90" s="9">
        <f t="shared" si="15"/>
        <v>0</v>
      </c>
      <c r="J90" s="9" t="str">
        <f t="shared" si="16"/>
        <v>Additional Services</v>
      </c>
      <c r="K90" s="9" t="str">
        <f t="shared" si="17"/>
        <v>Guard Response</v>
      </c>
      <c r="L90" s="9"/>
      <c r="M90" s="9" t="str">
        <f t="shared" si="18"/>
        <v>Avoid costly false alarm charges with local police.</v>
      </c>
      <c r="N90" s="9" t="str">
        <f t="shared" si="19"/>
        <v>Product</v>
      </c>
    </row>
    <row r="91" spans="1:14" x14ac:dyDescent="0.25">
      <c r="A91" t="s">
        <v>3549</v>
      </c>
      <c r="D91" s="9" t="str">
        <f t="shared" si="10"/>
        <v>Private Guard response</v>
      </c>
      <c r="E91" s="9" t="str">
        <f t="shared" si="11"/>
        <v>Private security response to any non-verified alarm events.</v>
      </c>
      <c r="F91" s="9">
        <f t="shared" si="12"/>
        <v>5</v>
      </c>
      <c r="G91" s="9" t="str">
        <f t="shared" si="13"/>
        <v>RMR</v>
      </c>
      <c r="H91" s="9" t="str">
        <f t="shared" si="14"/>
        <v>Y</v>
      </c>
      <c r="I91" s="9">
        <f t="shared" si="15"/>
        <v>0</v>
      </c>
      <c r="J91" s="9" t="str">
        <f t="shared" si="16"/>
        <v>Additional Services</v>
      </c>
      <c r="K91" s="9" t="str">
        <f t="shared" si="17"/>
        <v>Guard Response</v>
      </c>
      <c r="L91" s="9"/>
      <c r="M91" s="9" t="str">
        <f t="shared" si="18"/>
        <v>Avoid costly false alarm charges with local police.</v>
      </c>
      <c r="N91" s="9" t="str">
        <f t="shared" si="19"/>
        <v>Product</v>
      </c>
    </row>
    <row r="92" spans="1:14" x14ac:dyDescent="0.25">
      <c r="A92" t="s">
        <v>269</v>
      </c>
      <c r="D92" s="9" t="str">
        <f t="shared" si="10"/>
        <v>Starter SIMON XT to SIMON XT with Remote Access</v>
      </c>
      <c r="E92" s="9" t="str">
        <f t="shared" si="11"/>
        <v>Starter</v>
      </c>
      <c r="F92" s="9">
        <f t="shared" si="12"/>
        <v>29.99</v>
      </c>
      <c r="G92" s="9" t="str">
        <f t="shared" si="13"/>
        <v>RMR</v>
      </c>
      <c r="H92" s="9" t="str">
        <f t="shared" si="14"/>
        <v>N</v>
      </c>
      <c r="I92" s="9">
        <f t="shared" si="15"/>
        <v>90</v>
      </c>
      <c r="J92" s="9" t="str">
        <f t="shared" si="16"/>
        <v>Wireless Takeover</v>
      </c>
      <c r="K92" s="9" t="str">
        <f t="shared" si="17"/>
        <v>Bundles</v>
      </c>
      <c r="L92" s="9"/>
      <c r="M92" s="9" t="str">
        <f t="shared" si="18"/>
        <v>Starter</v>
      </c>
      <c r="N92" s="9" t="str">
        <f t="shared" si="19"/>
        <v>Product Bundle</v>
      </c>
    </row>
    <row r="93" spans="1:14" x14ac:dyDescent="0.25">
      <c r="A93" t="s">
        <v>267</v>
      </c>
      <c r="D93" s="9" t="str">
        <f t="shared" si="10"/>
        <v>Starter SIMON XT to SIMON XT Wireless Takeover</v>
      </c>
      <c r="E93" s="9" t="str">
        <f t="shared" si="11"/>
        <v>Starter</v>
      </c>
      <c r="F93" s="9">
        <f t="shared" si="12"/>
        <v>24.99</v>
      </c>
      <c r="G93" s="9" t="str">
        <f t="shared" si="13"/>
        <v>RMR</v>
      </c>
      <c r="H93" s="9" t="str">
        <f t="shared" si="14"/>
        <v>N</v>
      </c>
      <c r="I93" s="9">
        <f t="shared" si="15"/>
        <v>90</v>
      </c>
      <c r="J93" s="9" t="str">
        <f t="shared" si="16"/>
        <v>Wireless Takeover</v>
      </c>
      <c r="K93" s="9" t="str">
        <f t="shared" si="17"/>
        <v>Bundles</v>
      </c>
      <c r="L93" s="9"/>
      <c r="M93" s="9" t="str">
        <f t="shared" si="18"/>
        <v>Starter</v>
      </c>
      <c r="N93" s="9" t="str">
        <f t="shared" si="19"/>
        <v>Product Bundle</v>
      </c>
    </row>
    <row r="94" spans="1:14" x14ac:dyDescent="0.25">
      <c r="A94" t="s">
        <v>265</v>
      </c>
      <c r="D94" s="9" t="str">
        <f t="shared" si="10"/>
        <v>Better Simon XT to Simon XT Takeover</v>
      </c>
      <c r="E94" s="9" t="str">
        <f t="shared" si="11"/>
        <v>Better</v>
      </c>
      <c r="F94" s="9">
        <f t="shared" si="12"/>
        <v>44.99</v>
      </c>
      <c r="G94" s="9" t="str">
        <f t="shared" si="13"/>
        <v>RMR</v>
      </c>
      <c r="H94" s="9" t="str">
        <f t="shared" si="14"/>
        <v>N</v>
      </c>
      <c r="I94" s="9">
        <f t="shared" si="15"/>
        <v>150</v>
      </c>
      <c r="J94" s="9" t="str">
        <f t="shared" si="16"/>
        <v>Wireless Takeover</v>
      </c>
      <c r="K94" s="9" t="str">
        <f t="shared" si="17"/>
        <v>Bundles</v>
      </c>
      <c r="L94" s="9"/>
      <c r="M94" s="9" t="str">
        <f t="shared" si="18"/>
        <v>Better</v>
      </c>
      <c r="N94" s="9" t="str">
        <f t="shared" si="19"/>
        <v>Product Bundle</v>
      </c>
    </row>
    <row r="95" spans="1:14" x14ac:dyDescent="0.25">
      <c r="A95" t="s">
        <v>256</v>
      </c>
      <c r="D95" s="9" t="str">
        <f t="shared" si="10"/>
        <v>Good Simon XT to Simon XT Takeover</v>
      </c>
      <c r="E95" s="9" t="str">
        <f t="shared" si="11"/>
        <v>Good</v>
      </c>
      <c r="F95" s="9">
        <f t="shared" si="12"/>
        <v>34.99</v>
      </c>
      <c r="G95" s="9" t="str">
        <f t="shared" si="13"/>
        <v>RMR</v>
      </c>
      <c r="H95" s="9" t="str">
        <f t="shared" si="14"/>
        <v>N</v>
      </c>
      <c r="I95" s="9">
        <f t="shared" si="15"/>
        <v>90</v>
      </c>
      <c r="J95" s="9" t="str">
        <f t="shared" si="16"/>
        <v>Wireless Takeover</v>
      </c>
      <c r="K95" s="9" t="str">
        <f t="shared" si="17"/>
        <v>Bundles</v>
      </c>
      <c r="L95" s="9"/>
      <c r="M95" s="9" t="str">
        <f t="shared" si="18"/>
        <v>Good</v>
      </c>
      <c r="N95" s="9" t="str">
        <f t="shared" si="19"/>
        <v>Product Bundle</v>
      </c>
    </row>
    <row r="96" spans="1:14" x14ac:dyDescent="0.25">
      <c r="A96" t="s">
        <v>237</v>
      </c>
      <c r="D96" s="9" t="str">
        <f t="shared" si="10"/>
        <v>Starter Honeywell Wirelesss to 2GIG takeover with Remote Access</v>
      </c>
      <c r="E96" s="9" t="str">
        <f t="shared" si="11"/>
        <v>Starter</v>
      </c>
      <c r="F96" s="9">
        <f t="shared" si="12"/>
        <v>34.99</v>
      </c>
      <c r="G96" s="9" t="str">
        <f t="shared" si="13"/>
        <v>RMR</v>
      </c>
      <c r="H96" s="9" t="str">
        <f t="shared" si="14"/>
        <v>N</v>
      </c>
      <c r="I96" s="9">
        <f t="shared" si="15"/>
        <v>90</v>
      </c>
      <c r="J96" s="9" t="str">
        <f t="shared" si="16"/>
        <v>Hardwired Takeover</v>
      </c>
      <c r="K96" s="9" t="str">
        <f t="shared" si="17"/>
        <v>Bundles</v>
      </c>
      <c r="L96" s="9"/>
      <c r="M96" s="9" t="str">
        <f t="shared" si="18"/>
        <v>Starter</v>
      </c>
      <c r="N96" s="9" t="str">
        <f t="shared" si="19"/>
        <v>Product Bundle</v>
      </c>
    </row>
    <row r="97" spans="1:14" x14ac:dyDescent="0.25">
      <c r="A97" t="s">
        <v>236</v>
      </c>
      <c r="D97" s="9" t="str">
        <f t="shared" si="10"/>
        <v>Starter Honeywell Wirelesss to 2GIG takeover</v>
      </c>
      <c r="E97" s="9" t="str">
        <f t="shared" si="11"/>
        <v>Starter</v>
      </c>
      <c r="F97" s="9">
        <f t="shared" si="12"/>
        <v>29.99</v>
      </c>
      <c r="G97" s="9" t="str">
        <f t="shared" si="13"/>
        <v>RMR</v>
      </c>
      <c r="H97" s="9" t="str">
        <f t="shared" si="14"/>
        <v>N</v>
      </c>
      <c r="I97" s="9">
        <f t="shared" si="15"/>
        <v>90</v>
      </c>
      <c r="J97" s="9" t="str">
        <f t="shared" si="16"/>
        <v>Wireless Takeover</v>
      </c>
      <c r="K97" s="9" t="str">
        <f t="shared" si="17"/>
        <v>Bundles</v>
      </c>
      <c r="L97" s="9"/>
      <c r="M97" s="9" t="str">
        <f t="shared" si="18"/>
        <v>Starter</v>
      </c>
      <c r="N97" s="9" t="str">
        <f t="shared" si="19"/>
        <v>Product Bundle</v>
      </c>
    </row>
    <row r="98" spans="1:14" x14ac:dyDescent="0.25">
      <c r="A98" t="s">
        <v>241</v>
      </c>
      <c r="D98" s="9" t="str">
        <f t="shared" si="10"/>
        <v>Starter Hardwire DSC SEM Takeover</v>
      </c>
      <c r="E98" s="9" t="str">
        <f t="shared" si="11"/>
        <v>Starter</v>
      </c>
      <c r="F98" s="9">
        <f t="shared" si="12"/>
        <v>29.99</v>
      </c>
      <c r="G98" s="9" t="str">
        <f t="shared" si="13"/>
        <v>RMR</v>
      </c>
      <c r="H98" s="9" t="str">
        <f t="shared" si="14"/>
        <v>N</v>
      </c>
      <c r="I98" s="9">
        <f t="shared" si="15"/>
        <v>150</v>
      </c>
      <c r="J98" s="9" t="str">
        <f t="shared" si="16"/>
        <v>Hardwired Takeover</v>
      </c>
      <c r="K98" s="9" t="str">
        <f t="shared" si="17"/>
        <v>Bundles</v>
      </c>
      <c r="L98" s="9"/>
      <c r="M98" s="9" t="str">
        <f t="shared" si="18"/>
        <v>Starter</v>
      </c>
      <c r="N98" s="9" t="str">
        <f t="shared" si="19"/>
        <v>Product Bundle</v>
      </c>
    </row>
    <row r="99" spans="1:14" x14ac:dyDescent="0.25">
      <c r="A99" t="s">
        <v>245</v>
      </c>
      <c r="D99" s="9" t="str">
        <f t="shared" si="10"/>
        <v>Starter Hardwire DSC SEM Takeover with Remote Access</v>
      </c>
      <c r="E99" s="9" t="str">
        <f t="shared" si="11"/>
        <v>Starter</v>
      </c>
      <c r="F99" s="9">
        <f t="shared" si="12"/>
        <v>34.99</v>
      </c>
      <c r="G99" s="9" t="str">
        <f t="shared" si="13"/>
        <v>RMR</v>
      </c>
      <c r="H99" s="9" t="str">
        <f t="shared" si="14"/>
        <v>N</v>
      </c>
      <c r="I99" s="9">
        <f t="shared" si="15"/>
        <v>150</v>
      </c>
      <c r="J99" s="9" t="str">
        <f t="shared" si="16"/>
        <v>Hardwired Takeover</v>
      </c>
      <c r="K99" s="9" t="str">
        <f t="shared" si="17"/>
        <v>Bundles</v>
      </c>
      <c r="L99" s="9"/>
      <c r="M99" s="9" t="str">
        <f t="shared" si="18"/>
        <v>Starter</v>
      </c>
      <c r="N99" s="9" t="str">
        <f t="shared" si="19"/>
        <v>Product Bundle</v>
      </c>
    </row>
    <row r="100" spans="1:14" x14ac:dyDescent="0.25">
      <c r="A100" t="s">
        <v>3533</v>
      </c>
      <c r="D100" s="9" t="str">
        <f t="shared" si="10"/>
        <v>Better Hardwire DSC SEM Takeover</v>
      </c>
      <c r="E100" s="9" t="str">
        <f t="shared" si="11"/>
        <v>Better</v>
      </c>
      <c r="F100" s="9">
        <f t="shared" si="12"/>
        <v>49.99</v>
      </c>
      <c r="G100" s="9" t="str">
        <f t="shared" si="13"/>
        <v>RMR</v>
      </c>
      <c r="H100" s="9" t="str">
        <f t="shared" si="14"/>
        <v>N</v>
      </c>
      <c r="I100" s="9">
        <f t="shared" si="15"/>
        <v>150</v>
      </c>
      <c r="J100" s="9" t="str">
        <f t="shared" si="16"/>
        <v>Hardwired Takeover</v>
      </c>
      <c r="K100" s="9" t="str">
        <f t="shared" si="17"/>
        <v>Bundles</v>
      </c>
      <c r="L100" s="9"/>
      <c r="M100" s="9" t="str">
        <f t="shared" si="18"/>
        <v>Better</v>
      </c>
      <c r="N100" s="9" t="str">
        <f t="shared" si="19"/>
        <v>Product Bundle</v>
      </c>
    </row>
    <row r="101" spans="1:14" x14ac:dyDescent="0.25">
      <c r="A101" t="s">
        <v>288</v>
      </c>
      <c r="D101" s="9" t="str">
        <f t="shared" si="10"/>
        <v>Best Hardwire DSC SEM Takeover</v>
      </c>
      <c r="E101" s="9" t="str">
        <f t="shared" si="11"/>
        <v>Best</v>
      </c>
      <c r="F101" s="9">
        <f t="shared" si="12"/>
        <v>59.99</v>
      </c>
      <c r="G101" s="9" t="str">
        <f t="shared" si="13"/>
        <v>RMR</v>
      </c>
      <c r="H101" s="9" t="str">
        <f t="shared" si="14"/>
        <v>N</v>
      </c>
      <c r="I101" s="9">
        <f t="shared" si="15"/>
        <v>240</v>
      </c>
      <c r="J101" s="9" t="str">
        <f t="shared" si="16"/>
        <v>Hardwired Takeover</v>
      </c>
      <c r="K101" s="9" t="str">
        <f t="shared" si="17"/>
        <v>Bundles</v>
      </c>
      <c r="L101" s="9"/>
      <c r="M101" s="9" t="str">
        <f t="shared" si="18"/>
        <v>Best</v>
      </c>
      <c r="N101" s="9" t="str">
        <f t="shared" si="19"/>
        <v>Product Bundle</v>
      </c>
    </row>
    <row r="102" spans="1:14" x14ac:dyDescent="0.25">
      <c r="A102" t="s">
        <v>263</v>
      </c>
      <c r="D102" s="9" t="str">
        <f t="shared" si="10"/>
        <v>Better Honeywell Wirelesss to 2GIG takeover</v>
      </c>
      <c r="E102" s="9" t="str">
        <f t="shared" si="11"/>
        <v>Better</v>
      </c>
      <c r="F102" s="9">
        <f t="shared" si="12"/>
        <v>49.99</v>
      </c>
      <c r="G102" s="9" t="str">
        <f t="shared" si="13"/>
        <v>RMR</v>
      </c>
      <c r="H102" s="9" t="str">
        <f t="shared" si="14"/>
        <v>N</v>
      </c>
      <c r="I102" s="9">
        <f t="shared" si="15"/>
        <v>150</v>
      </c>
      <c r="J102" s="9" t="str">
        <f t="shared" si="16"/>
        <v>Wireless Takeover</v>
      </c>
      <c r="K102" s="9" t="str">
        <f t="shared" si="17"/>
        <v>Bundles</v>
      </c>
      <c r="L102" s="9"/>
      <c r="M102" s="9" t="str">
        <f t="shared" si="18"/>
        <v>Better</v>
      </c>
      <c r="N102" s="9" t="str">
        <f t="shared" si="19"/>
        <v>Product Bundle</v>
      </c>
    </row>
    <row r="103" spans="1:14" x14ac:dyDescent="0.25">
      <c r="A103" t="s">
        <v>254</v>
      </c>
      <c r="D103" s="9" t="str">
        <f t="shared" si="10"/>
        <v>Good Honeywell Wirelesss to 2GIG takeover</v>
      </c>
      <c r="E103" s="9" t="str">
        <f t="shared" si="11"/>
        <v>Good</v>
      </c>
      <c r="F103" s="9">
        <f t="shared" si="12"/>
        <v>39.99</v>
      </c>
      <c r="G103" s="9" t="str">
        <f t="shared" si="13"/>
        <v>RMR</v>
      </c>
      <c r="H103" s="9" t="str">
        <f t="shared" si="14"/>
        <v>N</v>
      </c>
      <c r="I103" s="9">
        <f t="shared" si="15"/>
        <v>90</v>
      </c>
      <c r="J103" s="9" t="str">
        <f t="shared" si="16"/>
        <v>Wireless Takeover</v>
      </c>
      <c r="K103" s="9" t="str">
        <f t="shared" si="17"/>
        <v>Bundles</v>
      </c>
      <c r="L103" s="9"/>
      <c r="M103" s="9" t="str">
        <f t="shared" si="18"/>
        <v>Good</v>
      </c>
      <c r="N103" s="9" t="str">
        <f t="shared" si="19"/>
        <v>Product Bundle</v>
      </c>
    </row>
    <row r="104" spans="1:14" x14ac:dyDescent="0.25">
      <c r="A104" t="s">
        <v>287</v>
      </c>
      <c r="D104" s="9" t="str">
        <f t="shared" si="10"/>
        <v>Best Honeywell Wirelesss to 2GIG takeover</v>
      </c>
      <c r="E104" s="9" t="str">
        <f t="shared" si="11"/>
        <v>Best</v>
      </c>
      <c r="F104" s="9">
        <f t="shared" si="12"/>
        <v>59.99</v>
      </c>
      <c r="G104" s="9" t="str">
        <f t="shared" si="13"/>
        <v>RMR</v>
      </c>
      <c r="H104" s="9" t="str">
        <f t="shared" si="14"/>
        <v>N</v>
      </c>
      <c r="I104" s="9">
        <f t="shared" si="15"/>
        <v>210</v>
      </c>
      <c r="J104" s="9" t="str">
        <f t="shared" si="16"/>
        <v>Wireless Takeover</v>
      </c>
      <c r="K104" s="9" t="str">
        <f t="shared" si="17"/>
        <v>Bundles</v>
      </c>
      <c r="L104" s="9"/>
      <c r="M104" s="9" t="str">
        <f t="shared" si="18"/>
        <v>Best</v>
      </c>
      <c r="N104" s="9" t="str">
        <f t="shared" si="19"/>
        <v>Product Bundle</v>
      </c>
    </row>
    <row r="105" spans="1:14" x14ac:dyDescent="0.25">
      <c r="A105" t="s">
        <v>223</v>
      </c>
      <c r="D105" s="9" t="str">
        <f t="shared" si="10"/>
        <v>Starter 2GIG Wireless Takeover with Remote Access</v>
      </c>
      <c r="E105" s="9" t="str">
        <f t="shared" si="11"/>
        <v>Starter</v>
      </c>
      <c r="F105" s="9">
        <f t="shared" si="12"/>
        <v>29.99</v>
      </c>
      <c r="G105" s="9" t="str">
        <f t="shared" si="13"/>
        <v>RMR</v>
      </c>
      <c r="H105" s="9" t="str">
        <f t="shared" si="14"/>
        <v>N</v>
      </c>
      <c r="I105" s="9">
        <f t="shared" si="15"/>
        <v>90</v>
      </c>
      <c r="J105" s="9" t="str">
        <f t="shared" si="16"/>
        <v>Wireless Takeover</v>
      </c>
      <c r="K105" s="9" t="str">
        <f t="shared" si="17"/>
        <v>Bundles</v>
      </c>
      <c r="L105" s="9"/>
      <c r="M105" s="9" t="str">
        <f t="shared" si="18"/>
        <v>Starter</v>
      </c>
      <c r="N105" s="9" t="str">
        <f t="shared" si="19"/>
        <v>Product Bundle</v>
      </c>
    </row>
    <row r="106" spans="1:14" x14ac:dyDescent="0.25">
      <c r="A106" t="s">
        <v>220</v>
      </c>
      <c r="D106" s="9" t="str">
        <f t="shared" si="10"/>
        <v>Starter 2GIG to 2GIG Wireless Takeover</v>
      </c>
      <c r="E106" s="9" t="str">
        <f t="shared" si="11"/>
        <v>Starter</v>
      </c>
      <c r="F106" s="9">
        <f t="shared" si="12"/>
        <v>24.99</v>
      </c>
      <c r="G106" s="9" t="str">
        <f t="shared" si="13"/>
        <v>RMR</v>
      </c>
      <c r="H106" s="9" t="str">
        <f t="shared" si="14"/>
        <v>N</v>
      </c>
      <c r="I106" s="9">
        <f t="shared" si="15"/>
        <v>90</v>
      </c>
      <c r="J106" s="9" t="str">
        <f t="shared" si="16"/>
        <v>Wireless Takeover</v>
      </c>
      <c r="K106" s="9" t="str">
        <f t="shared" si="17"/>
        <v>Bundles</v>
      </c>
      <c r="L106" s="9"/>
      <c r="M106" s="9" t="str">
        <f t="shared" si="18"/>
        <v>Starter</v>
      </c>
      <c r="N106" s="9" t="str">
        <f t="shared" si="19"/>
        <v>Product Bundle</v>
      </c>
    </row>
    <row r="107" spans="1:14" x14ac:dyDescent="0.25">
      <c r="A107" t="s">
        <v>261</v>
      </c>
      <c r="D107" s="9" t="str">
        <f t="shared" si="10"/>
        <v>Better</v>
      </c>
      <c r="E107" s="9" t="str">
        <f t="shared" si="11"/>
        <v>Better</v>
      </c>
      <c r="F107" s="9">
        <f t="shared" si="12"/>
        <v>44.99</v>
      </c>
      <c r="G107" s="9" t="str">
        <f t="shared" si="13"/>
        <v>RMR</v>
      </c>
      <c r="H107" s="9" t="str">
        <f t="shared" si="14"/>
        <v>N</v>
      </c>
      <c r="I107" s="9">
        <f t="shared" si="15"/>
        <v>150</v>
      </c>
      <c r="J107" s="9" t="str">
        <f t="shared" si="16"/>
        <v>Wireless Takeover</v>
      </c>
      <c r="K107" s="9" t="str">
        <f t="shared" si="17"/>
        <v>Bundles</v>
      </c>
      <c r="L107" s="9"/>
      <c r="M107" s="9" t="str">
        <f t="shared" si="18"/>
        <v>Better</v>
      </c>
      <c r="N107" s="9" t="str">
        <f t="shared" si="19"/>
        <v>Product Bundle</v>
      </c>
    </row>
    <row r="108" spans="1:14" x14ac:dyDescent="0.25">
      <c r="A108" t="s">
        <v>253</v>
      </c>
      <c r="D108" s="9" t="str">
        <f t="shared" si="10"/>
        <v>Good 2GIG to 2GIG Wireless Takeover</v>
      </c>
      <c r="E108" s="9" t="str">
        <f t="shared" si="11"/>
        <v>Good</v>
      </c>
      <c r="F108" s="9">
        <f t="shared" si="12"/>
        <v>34.99</v>
      </c>
      <c r="G108" s="9" t="str">
        <f t="shared" si="13"/>
        <v>RMR</v>
      </c>
      <c r="H108" s="9" t="str">
        <f t="shared" si="14"/>
        <v>N</v>
      </c>
      <c r="I108" s="9">
        <f t="shared" si="15"/>
        <v>90</v>
      </c>
      <c r="J108" s="9" t="str">
        <f t="shared" si="16"/>
        <v>Wireless Takeover</v>
      </c>
      <c r="K108" s="9" t="str">
        <f t="shared" si="17"/>
        <v>Bundles</v>
      </c>
      <c r="L108" s="9"/>
      <c r="M108" s="9" t="str">
        <f t="shared" si="18"/>
        <v>Good</v>
      </c>
      <c r="N108" s="9" t="str">
        <f t="shared" si="19"/>
        <v>Product Bundle</v>
      </c>
    </row>
    <row r="109" spans="1:14" x14ac:dyDescent="0.25">
      <c r="A109" t="s">
        <v>274</v>
      </c>
      <c r="D109" s="9" t="str">
        <f t="shared" si="10"/>
        <v>Best 2GIG to 2GIG Wireless Takeover</v>
      </c>
      <c r="E109" s="9" t="str">
        <f t="shared" si="11"/>
        <v>Best</v>
      </c>
      <c r="F109" s="9">
        <f t="shared" si="12"/>
        <v>54.99</v>
      </c>
      <c r="G109" s="9" t="str">
        <f t="shared" si="13"/>
        <v>RMR</v>
      </c>
      <c r="H109" s="9" t="str">
        <f t="shared" si="14"/>
        <v>N</v>
      </c>
      <c r="I109" s="9">
        <f t="shared" si="15"/>
        <v>210</v>
      </c>
      <c r="J109" s="9" t="str">
        <f t="shared" si="16"/>
        <v>Wireless Takeover</v>
      </c>
      <c r="K109" s="9" t="str">
        <f t="shared" si="17"/>
        <v>Bundles</v>
      </c>
      <c r="L109" s="9"/>
      <c r="M109" s="9" t="str">
        <f t="shared" si="18"/>
        <v>Best</v>
      </c>
      <c r="N109" s="9" t="str">
        <f t="shared" si="19"/>
        <v>Product Bundle</v>
      </c>
    </row>
    <row r="110" spans="1:14" x14ac:dyDescent="0.25">
      <c r="A110" t="s">
        <v>217</v>
      </c>
      <c r="D110" s="9" t="str">
        <f t="shared" si="10"/>
        <v>Starter with Remote Access</v>
      </c>
      <c r="E110" s="9" t="str">
        <f t="shared" si="11"/>
        <v>Starter</v>
      </c>
      <c r="F110" s="9">
        <f t="shared" si="12"/>
        <v>34.99</v>
      </c>
      <c r="G110" s="9" t="str">
        <f t="shared" si="13"/>
        <v>RMR</v>
      </c>
      <c r="H110" s="9" t="str">
        <f t="shared" si="14"/>
        <v>N</v>
      </c>
      <c r="I110" s="9">
        <f t="shared" si="15"/>
        <v>90</v>
      </c>
      <c r="J110" s="9" t="str">
        <f t="shared" si="16"/>
        <v>New Install</v>
      </c>
      <c r="K110" s="9" t="str">
        <f t="shared" si="17"/>
        <v>Bundles</v>
      </c>
      <c r="L110" s="9"/>
      <c r="M110" s="9" t="str">
        <f t="shared" si="18"/>
        <v>Starter</v>
      </c>
      <c r="N110" s="9" t="str">
        <f t="shared" si="19"/>
        <v>Product Bundle</v>
      </c>
    </row>
    <row r="111" spans="1:14" x14ac:dyDescent="0.25">
      <c r="A111" t="s">
        <v>233</v>
      </c>
      <c r="D111" s="9" t="str">
        <f t="shared" si="10"/>
        <v>Starter Package with Remote Access - Wired Takeover</v>
      </c>
      <c r="E111" s="9" t="str">
        <f t="shared" si="11"/>
        <v>Starter</v>
      </c>
      <c r="F111" s="9">
        <f t="shared" si="12"/>
        <v>34.99</v>
      </c>
      <c r="G111" s="9" t="str">
        <f t="shared" si="13"/>
        <v>RMR</v>
      </c>
      <c r="H111" s="9" t="str">
        <f t="shared" si="14"/>
        <v>N</v>
      </c>
      <c r="I111" s="9">
        <f t="shared" si="15"/>
        <v>90</v>
      </c>
      <c r="J111" s="9" t="str">
        <f t="shared" si="16"/>
        <v>Hardwired Takeover</v>
      </c>
      <c r="K111" s="9" t="str">
        <f t="shared" si="17"/>
        <v>Bundles</v>
      </c>
      <c r="L111" s="9"/>
      <c r="M111" s="9" t="str">
        <f t="shared" si="18"/>
        <v>Starter</v>
      </c>
      <c r="N111" s="9" t="str">
        <f t="shared" si="19"/>
        <v>Product Bundle</v>
      </c>
    </row>
    <row r="112" spans="1:14" x14ac:dyDescent="0.25">
      <c r="A112" t="s">
        <v>228</v>
      </c>
      <c r="D112" s="9" t="str">
        <f t="shared" si="10"/>
        <v>Starter Package - Wired Takeover</v>
      </c>
      <c r="E112" s="9" t="str">
        <f t="shared" si="11"/>
        <v>Starter</v>
      </c>
      <c r="F112" s="9">
        <f t="shared" si="12"/>
        <v>29.99</v>
      </c>
      <c r="G112" s="9" t="str">
        <f t="shared" si="13"/>
        <v>RMR</v>
      </c>
      <c r="H112" s="9" t="str">
        <f t="shared" si="14"/>
        <v>N</v>
      </c>
      <c r="I112" s="9">
        <f t="shared" si="15"/>
        <v>90</v>
      </c>
      <c r="J112" s="9" t="str">
        <f t="shared" si="16"/>
        <v>Hardwired Takeover</v>
      </c>
      <c r="K112" s="9" t="str">
        <f t="shared" si="17"/>
        <v>Bundles</v>
      </c>
      <c r="L112" s="9"/>
      <c r="M112" s="9" t="str">
        <f t="shared" si="18"/>
        <v>Starter</v>
      </c>
      <c r="N112" s="9" t="str">
        <f t="shared" si="19"/>
        <v>Product Bundle</v>
      </c>
    </row>
    <row r="113" spans="1:14" x14ac:dyDescent="0.25">
      <c r="A113" t="s">
        <v>262</v>
      </c>
      <c r="D113" s="9" t="str">
        <f t="shared" si="10"/>
        <v>Better Hardwire Honeywell SEM Takeover</v>
      </c>
      <c r="E113" s="9" t="str">
        <f t="shared" si="11"/>
        <v>Better</v>
      </c>
      <c r="F113" s="9">
        <f t="shared" si="12"/>
        <v>49.99</v>
      </c>
      <c r="G113" s="9" t="str">
        <f t="shared" si="13"/>
        <v>RMR</v>
      </c>
      <c r="H113" s="9" t="str">
        <f t="shared" si="14"/>
        <v>N</v>
      </c>
      <c r="I113" s="9">
        <f t="shared" si="15"/>
        <v>210</v>
      </c>
      <c r="J113" s="9" t="str">
        <f t="shared" si="16"/>
        <v>Hardwired Takeover</v>
      </c>
      <c r="K113" s="9" t="str">
        <f t="shared" si="17"/>
        <v>Bundles</v>
      </c>
      <c r="L113" s="9"/>
      <c r="M113" s="9" t="str">
        <f t="shared" si="18"/>
        <v>Better</v>
      </c>
      <c r="N113" s="9" t="str">
        <f t="shared" si="19"/>
        <v>Product Bundle</v>
      </c>
    </row>
    <row r="114" spans="1:14" x14ac:dyDescent="0.25">
      <c r="A114" t="s">
        <v>275</v>
      </c>
      <c r="D114" s="9" t="str">
        <f t="shared" si="10"/>
        <v>Best Hardwire Honeywell SEM Takeover</v>
      </c>
      <c r="E114" s="9" t="str">
        <f t="shared" si="11"/>
        <v>Best</v>
      </c>
      <c r="F114" s="9">
        <f t="shared" si="12"/>
        <v>59.99</v>
      </c>
      <c r="G114" s="9" t="str">
        <f t="shared" si="13"/>
        <v>RMR</v>
      </c>
      <c r="H114" s="9" t="str">
        <f t="shared" si="14"/>
        <v>N</v>
      </c>
      <c r="I114" s="9">
        <f t="shared" si="15"/>
        <v>240</v>
      </c>
      <c r="J114" s="9" t="str">
        <f t="shared" si="16"/>
        <v>Hardwired Takeover</v>
      </c>
      <c r="K114" s="9" t="str">
        <f t="shared" si="17"/>
        <v>Bundles</v>
      </c>
      <c r="L114" s="9"/>
      <c r="M114" s="9" t="str">
        <f t="shared" si="18"/>
        <v>Best</v>
      </c>
      <c r="N114" s="9" t="str">
        <f t="shared" si="19"/>
        <v>Product Bundle</v>
      </c>
    </row>
    <row r="115" spans="1:14" x14ac:dyDescent="0.25">
      <c r="A115" t="s">
        <v>3532</v>
      </c>
      <c r="D115" s="9" t="str">
        <f t="shared" si="10"/>
        <v>PowerG Outdoor Door/Window Sensor</v>
      </c>
      <c r="E115" s="9" t="str">
        <f t="shared" si="11"/>
        <v>PowerG Outdoor Door/Window Sensor</v>
      </c>
      <c r="F115" s="9">
        <f t="shared" si="12"/>
        <v>59</v>
      </c>
      <c r="G115" s="9" t="str">
        <f t="shared" si="13"/>
        <v>One Time</v>
      </c>
      <c r="H115" s="9" t="str">
        <f t="shared" si="14"/>
        <v>N</v>
      </c>
      <c r="I115" s="9">
        <f t="shared" si="15"/>
        <v>7.5</v>
      </c>
      <c r="J115" s="9" t="str">
        <f t="shared" si="16"/>
        <v>Optional Equipment</v>
      </c>
      <c r="K115" s="9" t="str">
        <f t="shared" si="17"/>
        <v>Sensors and Detectors</v>
      </c>
      <c r="L115" s="9"/>
      <c r="M115" s="9" t="str">
        <f t="shared" si="18"/>
        <v>PowerG Outdoor Door/Window Sensor</v>
      </c>
      <c r="N115" s="9" t="str">
        <f t="shared" si="19"/>
        <v>Product</v>
      </c>
    </row>
    <row r="116" spans="1:14" x14ac:dyDescent="0.25">
      <c r="A116" t="s">
        <v>3071</v>
      </c>
      <c r="D116" s="9" t="str">
        <f t="shared" si="10"/>
        <v>Private Guard Response One Time Adjustment - $5</v>
      </c>
      <c r="E116" s="9" t="str">
        <f t="shared" si="11"/>
        <v xml:space="preserve">One time Credit for customers complaining about Private Guard Price Increase </v>
      </c>
      <c r="F116" s="9">
        <f t="shared" si="12"/>
        <v>0</v>
      </c>
      <c r="G116" s="9" t="str">
        <f t="shared" si="13"/>
        <v>One time</v>
      </c>
      <c r="H116" s="9" t="str">
        <f t="shared" si="14"/>
        <v>N</v>
      </c>
      <c r="I116" s="9">
        <f t="shared" si="15"/>
        <v>0</v>
      </c>
      <c r="J116" s="9" t="str">
        <f t="shared" si="16"/>
        <v>Residential and Business</v>
      </c>
      <c r="K116" s="9" t="str">
        <f t="shared" si="17"/>
        <v xml:space="preserve">Smart Home </v>
      </c>
      <c r="L116" s="9"/>
      <c r="M116" s="9">
        <f t="shared" si="18"/>
        <v>0</v>
      </c>
      <c r="N116" s="9" t="str">
        <f t="shared" si="19"/>
        <v>Product</v>
      </c>
    </row>
    <row r="117" spans="1:14" x14ac:dyDescent="0.25">
      <c r="A117" t="s">
        <v>3072</v>
      </c>
      <c r="D117" s="9" t="str">
        <f t="shared" si="10"/>
        <v>Private Guard Response One Time Adjustment - $10</v>
      </c>
      <c r="E117" s="9" t="str">
        <f t="shared" si="11"/>
        <v xml:space="preserve">One time Credit for customers complaining about Private Guard Price Increase </v>
      </c>
      <c r="F117" s="9">
        <f t="shared" si="12"/>
        <v>0</v>
      </c>
      <c r="G117" s="9" t="str">
        <f t="shared" si="13"/>
        <v>One time</v>
      </c>
      <c r="H117" s="9" t="str">
        <f t="shared" si="14"/>
        <v>N</v>
      </c>
      <c r="I117" s="9">
        <f t="shared" si="15"/>
        <v>0</v>
      </c>
      <c r="J117" s="9" t="str">
        <f t="shared" si="16"/>
        <v>Residential and Business</v>
      </c>
      <c r="K117" s="9" t="str">
        <f t="shared" si="17"/>
        <v xml:space="preserve">Smart Home </v>
      </c>
      <c r="L117" s="9"/>
      <c r="M117" s="9">
        <f t="shared" si="18"/>
        <v>0</v>
      </c>
      <c r="N117" s="9" t="str">
        <f t="shared" si="19"/>
        <v>Product</v>
      </c>
    </row>
    <row r="118" spans="1:14" x14ac:dyDescent="0.25">
      <c r="A118" t="s">
        <v>1041</v>
      </c>
      <c r="D118" s="9" t="str">
        <f t="shared" si="10"/>
        <v>PowerG Outdoor Motion Detector 9994</v>
      </c>
      <c r="E118" s="9" t="str">
        <f t="shared" si="11"/>
        <v>PowerG Outdoor Motion Detector 9994</v>
      </c>
      <c r="F118" s="9">
        <f t="shared" si="12"/>
        <v>195</v>
      </c>
      <c r="G118" s="9" t="str">
        <f t="shared" si="13"/>
        <v>One Time</v>
      </c>
      <c r="H118" s="9" t="str">
        <f t="shared" si="14"/>
        <v>N</v>
      </c>
      <c r="I118" s="9">
        <f t="shared" si="15"/>
        <v>7.5</v>
      </c>
      <c r="J118" s="9" t="str">
        <f t="shared" si="16"/>
        <v>Optional Equipment</v>
      </c>
      <c r="K118" s="9" t="str">
        <f t="shared" si="17"/>
        <v>Sensors and Detectors</v>
      </c>
      <c r="L118" s="9"/>
      <c r="M118" s="9" t="str">
        <f t="shared" si="18"/>
        <v>A motion detector increases security by detecting motion when the system is armed in away mode.</v>
      </c>
      <c r="N118" s="9" t="str">
        <f t="shared" si="19"/>
        <v>Product</v>
      </c>
    </row>
    <row r="119" spans="1:14" x14ac:dyDescent="0.25">
      <c r="A119" t="s">
        <v>1044</v>
      </c>
      <c r="D119" s="9" t="str">
        <f t="shared" si="10"/>
        <v>PowerG Outdoor Motion w/ Camera 9944</v>
      </c>
      <c r="E119" s="9" t="str">
        <f t="shared" si="11"/>
        <v>PowerG Outdoor Motion w/ Camera 9944</v>
      </c>
      <c r="F119" s="9">
        <f t="shared" si="12"/>
        <v>349</v>
      </c>
      <c r="G119" s="9" t="str">
        <f t="shared" si="13"/>
        <v>One Time</v>
      </c>
      <c r="H119" s="9" t="str">
        <f t="shared" si="14"/>
        <v>N</v>
      </c>
      <c r="I119" s="9">
        <f t="shared" si="15"/>
        <v>7.5</v>
      </c>
      <c r="J119" s="9" t="str">
        <f t="shared" si="16"/>
        <v>Optional Equipment</v>
      </c>
      <c r="K119" s="9" t="str">
        <f t="shared" si="17"/>
        <v>Sensors and Detectors</v>
      </c>
      <c r="L119" s="9"/>
      <c r="M119" s="9" t="str">
        <f t="shared" si="18"/>
        <v>PowerG Outdoor Motion w/ Camera 9944</v>
      </c>
      <c r="N119" s="9" t="str">
        <f t="shared" si="19"/>
        <v>Product</v>
      </c>
    </row>
    <row r="120" spans="1:14" x14ac:dyDescent="0.25">
      <c r="A120" t="s">
        <v>1048</v>
      </c>
      <c r="D120" s="9" t="str">
        <f t="shared" si="10"/>
        <v>PowerG Shock Sensor 9935</v>
      </c>
      <c r="E120" s="9" t="str">
        <f t="shared" si="11"/>
        <v>PowerG Shock Sensor 9935</v>
      </c>
      <c r="F120" s="9">
        <f t="shared" si="12"/>
        <v>59</v>
      </c>
      <c r="G120" s="9" t="str">
        <f t="shared" si="13"/>
        <v>One Time</v>
      </c>
      <c r="H120" s="9" t="str">
        <f t="shared" si="14"/>
        <v>N</v>
      </c>
      <c r="I120" s="9">
        <f t="shared" si="15"/>
        <v>7.5</v>
      </c>
      <c r="J120" s="9" t="str">
        <f t="shared" si="16"/>
        <v>Optional Equipment</v>
      </c>
      <c r="K120" s="9" t="str">
        <f t="shared" si="17"/>
        <v>Sensors and Detectors</v>
      </c>
      <c r="L120" s="9"/>
      <c r="M120" s="9" t="str">
        <f t="shared" si="18"/>
        <v>PowerG Shock Sensor 9935</v>
      </c>
      <c r="N120" s="9" t="str">
        <f t="shared" si="19"/>
        <v>Product</v>
      </c>
    </row>
    <row r="121" spans="1:14" x14ac:dyDescent="0.25">
      <c r="A121" t="s">
        <v>1043</v>
      </c>
      <c r="D121" s="9" t="str">
        <f t="shared" si="10"/>
        <v>PowerG Repeater 9920</v>
      </c>
      <c r="E121" s="9" t="str">
        <f t="shared" si="11"/>
        <v>PowerG Repeater 9920</v>
      </c>
      <c r="F121" s="9">
        <f t="shared" si="12"/>
        <v>0</v>
      </c>
      <c r="G121" s="9" t="str">
        <f t="shared" si="13"/>
        <v>One Time</v>
      </c>
      <c r="H121" s="9" t="str">
        <f t="shared" si="14"/>
        <v>N</v>
      </c>
      <c r="I121" s="9">
        <f t="shared" si="15"/>
        <v>7.5</v>
      </c>
      <c r="J121" s="9" t="str">
        <f t="shared" si="16"/>
        <v>Optional Equipment</v>
      </c>
      <c r="K121" s="9" t="str">
        <f t="shared" si="17"/>
        <v>Sensors and Detectors</v>
      </c>
      <c r="L121" s="9"/>
      <c r="M121" s="9" t="str">
        <f t="shared" si="18"/>
        <v>PowerG Repeater</v>
      </c>
      <c r="N121" s="9" t="str">
        <f t="shared" si="19"/>
        <v>Product</v>
      </c>
    </row>
    <row r="122" spans="1:14" x14ac:dyDescent="0.25">
      <c r="A122" t="s">
        <v>1050</v>
      </c>
      <c r="D122" s="9" t="str">
        <f t="shared" si="10"/>
        <v>PowerG Outdoor Siren 9911</v>
      </c>
      <c r="E122" s="9" t="str">
        <f t="shared" si="11"/>
        <v>PowerG Outdoor Siren 9911</v>
      </c>
      <c r="F122" s="9">
        <f t="shared" si="12"/>
        <v>169</v>
      </c>
      <c r="G122" s="9" t="str">
        <f t="shared" si="13"/>
        <v>One Time</v>
      </c>
      <c r="H122" s="9" t="str">
        <f t="shared" si="14"/>
        <v>N</v>
      </c>
      <c r="I122" s="9">
        <f t="shared" si="15"/>
        <v>7.5</v>
      </c>
      <c r="J122" s="9" t="str">
        <f t="shared" si="16"/>
        <v>Optional Equipment</v>
      </c>
      <c r="K122" s="9" t="str">
        <f t="shared" si="17"/>
        <v>Sensors and Detectors</v>
      </c>
      <c r="L122" s="9"/>
      <c r="M122" s="9" t="str">
        <f t="shared" si="18"/>
        <v>PowerG Outdoor Siren 9911</v>
      </c>
      <c r="N122" s="9" t="str">
        <f t="shared" si="19"/>
        <v>Product</v>
      </c>
    </row>
    <row r="123" spans="1:14" x14ac:dyDescent="0.25">
      <c r="A123" t="s">
        <v>1045</v>
      </c>
      <c r="D123" s="9" t="str">
        <f t="shared" si="10"/>
        <v>PowerG Temperature Sensor 9905</v>
      </c>
      <c r="E123" s="9" t="str">
        <f t="shared" si="11"/>
        <v>PowerG Temperature Sensor 9905</v>
      </c>
      <c r="F123" s="9">
        <f t="shared" si="12"/>
        <v>49</v>
      </c>
      <c r="G123" s="9" t="str">
        <f t="shared" si="13"/>
        <v>One Time</v>
      </c>
      <c r="H123" s="9" t="str">
        <f t="shared" si="14"/>
        <v>N</v>
      </c>
      <c r="I123" s="9">
        <f t="shared" si="15"/>
        <v>7.5</v>
      </c>
      <c r="J123" s="9" t="str">
        <f t="shared" si="16"/>
        <v>Optional Equipment</v>
      </c>
      <c r="K123" s="9" t="str">
        <f t="shared" si="17"/>
        <v>Sensors and Detectors</v>
      </c>
      <c r="L123" s="9"/>
      <c r="M123" s="9" t="str">
        <f t="shared" si="18"/>
        <v>PowerG Temperature Sensor 9905</v>
      </c>
      <c r="N123" s="9" t="str">
        <f t="shared" si="19"/>
        <v>Product</v>
      </c>
    </row>
    <row r="124" spans="1:14" x14ac:dyDescent="0.25">
      <c r="A124" t="s">
        <v>1042</v>
      </c>
      <c r="D124" s="9" t="str">
        <f t="shared" si="10"/>
        <v>PowerG Indoor Siren 9901</v>
      </c>
      <c r="E124" s="9" t="str">
        <f t="shared" si="11"/>
        <v>PowerG Indoor Siren 9901</v>
      </c>
      <c r="F124" s="9">
        <f t="shared" si="12"/>
        <v>109</v>
      </c>
      <c r="G124" s="9" t="str">
        <f t="shared" si="13"/>
        <v>One Time</v>
      </c>
      <c r="H124" s="9" t="str">
        <f t="shared" si="14"/>
        <v>N</v>
      </c>
      <c r="I124" s="9">
        <f t="shared" si="15"/>
        <v>7.5</v>
      </c>
      <c r="J124" s="9" t="str">
        <f t="shared" si="16"/>
        <v>Optional Equipment</v>
      </c>
      <c r="K124" s="9" t="str">
        <f t="shared" si="17"/>
        <v>Sensors and Detectors</v>
      </c>
      <c r="L124" s="9"/>
      <c r="M124" s="9" t="str">
        <f t="shared" si="18"/>
        <v>PowerG Indoor Siren</v>
      </c>
      <c r="N124" s="9" t="str">
        <f t="shared" si="19"/>
        <v>Product</v>
      </c>
    </row>
    <row r="125" spans="1:14" x14ac:dyDescent="0.25">
      <c r="A125" t="s">
        <v>3077</v>
      </c>
      <c r="D125" s="9" t="str">
        <f t="shared" si="10"/>
        <v xml:space="preserve">Private Guard Response Fee - $5 Off For 6 Months </v>
      </c>
      <c r="E125" s="9" t="str">
        <f t="shared" si="11"/>
        <v xml:space="preserve">Limited Time credit for customers complaining about Private Guard Price Increase </v>
      </c>
      <c r="F125" s="9">
        <f t="shared" si="12"/>
        <v>0</v>
      </c>
      <c r="G125" s="9" t="str">
        <f t="shared" si="13"/>
        <v>RMR</v>
      </c>
      <c r="H125" s="9" t="str">
        <f t="shared" si="14"/>
        <v>N</v>
      </c>
      <c r="I125" s="9">
        <f t="shared" si="15"/>
        <v>0</v>
      </c>
      <c r="J125" s="9" t="str">
        <f t="shared" si="16"/>
        <v>Residential and Business</v>
      </c>
      <c r="K125" s="9" t="str">
        <f t="shared" si="17"/>
        <v xml:space="preserve">Smart Home </v>
      </c>
      <c r="L125" s="9"/>
      <c r="M125" s="9">
        <f t="shared" si="18"/>
        <v>0</v>
      </c>
      <c r="N125" s="9" t="str">
        <f t="shared" si="19"/>
        <v>Product</v>
      </c>
    </row>
    <row r="126" spans="1:14" x14ac:dyDescent="0.25">
      <c r="A126" t="s">
        <v>3076</v>
      </c>
      <c r="D126" s="9" t="str">
        <f t="shared" si="10"/>
        <v xml:space="preserve">Private Guard Response Fee - $5 Off for 12 Months </v>
      </c>
      <c r="E126" s="9" t="str">
        <f t="shared" si="11"/>
        <v xml:space="preserve">Limited Time credit for customers complaining about Private Guard Price Increase </v>
      </c>
      <c r="F126" s="9">
        <f t="shared" si="12"/>
        <v>0</v>
      </c>
      <c r="G126" s="9" t="str">
        <f t="shared" si="13"/>
        <v>RMR</v>
      </c>
      <c r="H126" s="9" t="str">
        <f t="shared" si="14"/>
        <v>N</v>
      </c>
      <c r="I126" s="9">
        <f t="shared" si="15"/>
        <v>0</v>
      </c>
      <c r="J126" s="9" t="str">
        <f t="shared" si="16"/>
        <v>Residential and Business</v>
      </c>
      <c r="K126" s="9" t="str">
        <f t="shared" si="17"/>
        <v xml:space="preserve">Smart Home </v>
      </c>
      <c r="L126" s="9"/>
      <c r="M126" s="9">
        <f t="shared" si="18"/>
        <v>0</v>
      </c>
      <c r="N126" s="9" t="str">
        <f t="shared" si="19"/>
        <v>Product</v>
      </c>
    </row>
    <row r="127" spans="1:14" x14ac:dyDescent="0.25">
      <c r="A127" t="s">
        <v>3843</v>
      </c>
      <c r="D127" s="9" t="str">
        <f t="shared" si="10"/>
        <v xml:space="preserve">Private Guard Response Fee - 50% Off For 12 Months </v>
      </c>
      <c r="E127" s="9" t="str">
        <f t="shared" si="11"/>
        <v xml:space="preserve">Limited Time credit for customers complaining about Private Guard Price Increase </v>
      </c>
      <c r="F127" s="9">
        <f t="shared" si="12"/>
        <v>0</v>
      </c>
      <c r="G127" s="9" t="str">
        <f t="shared" si="13"/>
        <v>RMR</v>
      </c>
      <c r="H127" s="9" t="str">
        <f t="shared" si="14"/>
        <v>N</v>
      </c>
      <c r="I127" s="9">
        <f t="shared" si="15"/>
        <v>0</v>
      </c>
      <c r="J127" s="9" t="str">
        <f t="shared" si="16"/>
        <v>Residential and Business</v>
      </c>
      <c r="K127" s="9" t="str">
        <f t="shared" si="17"/>
        <v xml:space="preserve">Smart Home </v>
      </c>
      <c r="L127" s="9"/>
      <c r="M127" s="9">
        <f t="shared" si="18"/>
        <v>0</v>
      </c>
      <c r="N127" s="9" t="str">
        <f t="shared" si="19"/>
        <v>Product</v>
      </c>
    </row>
    <row r="128" spans="1:14" x14ac:dyDescent="0.25">
      <c r="A128" t="s">
        <v>933</v>
      </c>
      <c r="D128" s="9" t="str">
        <f t="shared" si="10"/>
        <v>PowerG Smoke and Heat Detector</v>
      </c>
      <c r="E128" s="9" t="str">
        <f t="shared" si="11"/>
        <v>PowerG Smoke and Heat Detector</v>
      </c>
      <c r="F128" s="9">
        <f t="shared" si="12"/>
        <v>69</v>
      </c>
      <c r="G128" s="9" t="str">
        <f t="shared" si="13"/>
        <v>One Time</v>
      </c>
      <c r="H128" s="9" t="str">
        <f t="shared" si="14"/>
        <v>Y</v>
      </c>
      <c r="I128" s="9">
        <f t="shared" si="15"/>
        <v>7.5</v>
      </c>
      <c r="J128" s="9" t="str">
        <f t="shared" si="16"/>
        <v>Optional Equipment</v>
      </c>
      <c r="K128" s="9" t="str">
        <f t="shared" si="17"/>
        <v>Sensors and Detectors</v>
      </c>
      <c r="L128" s="9"/>
      <c r="M128" s="9" t="str">
        <f t="shared" si="18"/>
        <v>This detector emits an audible and visual alarm, alerts the monitoring centre and sends a notification through the mobile app when it detects smoke or excessive heat.</v>
      </c>
      <c r="N128" s="9" t="str">
        <f t="shared" si="19"/>
        <v>Product</v>
      </c>
    </row>
    <row r="129" spans="1:14" x14ac:dyDescent="0.25">
      <c r="A129" t="s">
        <v>296</v>
      </c>
      <c r="D129" s="9" t="str">
        <f t="shared" ref="D129:D192" si="20">VLOOKUP($A129,masterdata,3,0)</f>
        <v>PowerG Smoke and Heat Detector</v>
      </c>
      <c r="E129" s="9" t="str">
        <f t="shared" ref="E129:E192" si="21">VLOOKUP($A129,masterdata,12,0)</f>
        <v>PowerG Smoke and Heat Detector</v>
      </c>
      <c r="F129" s="9">
        <f t="shared" ref="F129:F192" si="22">VLOOKUP($A129,masterdata,5,0)</f>
        <v>69</v>
      </c>
      <c r="G129" s="9" t="str">
        <f t="shared" ref="G129:G192" si="23">VLOOKUP($A129,masterdata,16,0)</f>
        <v>One Time</v>
      </c>
      <c r="H129" s="9" t="str">
        <f t="shared" ref="H129:H192" si="24">VLOOKUP($A129,masterdata,6,0)</f>
        <v>N</v>
      </c>
      <c r="I129" s="9">
        <f t="shared" ref="I129:I192" si="25">VLOOKUP($A129,masterdata,7,0)</f>
        <v>7.5</v>
      </c>
      <c r="J129" s="9" t="str">
        <f t="shared" ref="J129:J192" si="26">VLOOKUP($A129,masterdata,10,0)</f>
        <v>Optional Equipment</v>
      </c>
      <c r="K129" s="9" t="str">
        <f t="shared" ref="K129:K192" si="27">VLOOKUP($A129,masterdata,11,0)</f>
        <v>Sensors and Detectors</v>
      </c>
      <c r="L129" s="9"/>
      <c r="M129" s="9" t="str">
        <f t="shared" ref="M129:M192" si="28">VLOOKUP($A129,masterdata,14,0)</f>
        <v>This detector emits an audible and visual alarm, alerts the monitoring centre and sends a notification through the mobile app when it detects smoke or excessive heat.</v>
      </c>
      <c r="N129" s="9" t="str">
        <f t="shared" ref="N129:N192" si="29">VLOOKUP($A129,masterdata,30,0)</f>
        <v>Product</v>
      </c>
    </row>
    <row r="130" spans="1:14" x14ac:dyDescent="0.25">
      <c r="A130" t="s">
        <v>400</v>
      </c>
      <c r="D130" s="9" t="str">
        <f t="shared" si="20"/>
        <v>PowerG Panic Button Remote</v>
      </c>
      <c r="E130" s="9" t="str">
        <f t="shared" si="21"/>
        <v>PowerG Panic Button Remote</v>
      </c>
      <c r="F130" s="9">
        <f t="shared" si="22"/>
        <v>39</v>
      </c>
      <c r="G130" s="9" t="str">
        <f t="shared" si="23"/>
        <v>One Time</v>
      </c>
      <c r="H130" s="9" t="str">
        <f t="shared" si="24"/>
        <v>Y</v>
      </c>
      <c r="I130" s="9">
        <f t="shared" si="25"/>
        <v>7.5</v>
      </c>
      <c r="J130" s="9" t="str">
        <f t="shared" si="26"/>
        <v>Optional Equipment</v>
      </c>
      <c r="K130" s="9" t="str">
        <f t="shared" si="27"/>
        <v>Sensors and Detectors</v>
      </c>
      <c r="L130" s="9"/>
      <c r="M130" s="9" t="str">
        <f t="shared" si="28"/>
        <v>A personal device that can trigger an emergency panic signal at the push of a button.</v>
      </c>
      <c r="N130" s="9" t="str">
        <f t="shared" si="29"/>
        <v>Product</v>
      </c>
    </row>
    <row r="131" spans="1:14" x14ac:dyDescent="0.25">
      <c r="A131" t="s">
        <v>292</v>
      </c>
      <c r="D131" s="9" t="str">
        <f t="shared" si="20"/>
        <v>PowerG Motion Detector</v>
      </c>
      <c r="E131" s="9" t="str">
        <f t="shared" si="21"/>
        <v>PowerG Motion Detector</v>
      </c>
      <c r="F131" s="9">
        <f t="shared" si="22"/>
        <v>49</v>
      </c>
      <c r="G131" s="9" t="str">
        <f t="shared" si="23"/>
        <v>One Time</v>
      </c>
      <c r="H131" s="9" t="str">
        <f t="shared" si="24"/>
        <v>Y</v>
      </c>
      <c r="I131" s="9">
        <f t="shared" si="25"/>
        <v>7.5</v>
      </c>
      <c r="J131" s="9" t="str">
        <f t="shared" si="26"/>
        <v>Optional Equipment</v>
      </c>
      <c r="K131" s="9" t="str">
        <f t="shared" si="27"/>
        <v>Sensors and Detectors</v>
      </c>
      <c r="L131" s="9"/>
      <c r="M131" s="9" t="str">
        <f t="shared" si="28"/>
        <v>A motion detector increases security by detecting motion when the system is armed in away mode.</v>
      </c>
      <c r="N131" s="9" t="str">
        <f t="shared" si="29"/>
        <v>Product</v>
      </c>
    </row>
    <row r="132" spans="1:14" x14ac:dyDescent="0.25">
      <c r="A132" t="s">
        <v>397</v>
      </c>
      <c r="D132" s="9" t="str">
        <f t="shared" si="20"/>
        <v>PowerG Glass Break Detector</v>
      </c>
      <c r="E132" s="9" t="str">
        <f t="shared" si="21"/>
        <v>PowerG Glass Break Detector</v>
      </c>
      <c r="F132" s="9">
        <f t="shared" si="22"/>
        <v>59</v>
      </c>
      <c r="G132" s="9" t="str">
        <f t="shared" si="23"/>
        <v>One Time</v>
      </c>
      <c r="H132" s="9" t="str">
        <f t="shared" si="24"/>
        <v>Y</v>
      </c>
      <c r="I132" s="9">
        <f t="shared" si="25"/>
        <v>7.5</v>
      </c>
      <c r="J132" s="9" t="str">
        <f t="shared" si="26"/>
        <v>Optional Equipment</v>
      </c>
      <c r="K132" s="9" t="str">
        <f t="shared" si="27"/>
        <v>Sensors and Detectors</v>
      </c>
      <c r="L132" s="9"/>
      <c r="M132" s="9" t="str">
        <f t="shared" si="28"/>
        <v>This device monitors windows or doors and alerts you via the mobile app when it detects glass breaking.</v>
      </c>
      <c r="N132" s="9" t="str">
        <f t="shared" si="29"/>
        <v>Product</v>
      </c>
    </row>
    <row r="133" spans="1:14" x14ac:dyDescent="0.25">
      <c r="A133" t="s">
        <v>395</v>
      </c>
      <c r="D133" s="9" t="str">
        <f t="shared" si="20"/>
        <v>PowerG Keyfob</v>
      </c>
      <c r="E133" s="9" t="str">
        <f t="shared" si="21"/>
        <v>PowerG Keyfob</v>
      </c>
      <c r="F133" s="9">
        <f t="shared" si="22"/>
        <v>29</v>
      </c>
      <c r="G133" s="9" t="str">
        <f t="shared" si="23"/>
        <v>One Time</v>
      </c>
      <c r="H133" s="9" t="str">
        <f t="shared" si="24"/>
        <v>Y</v>
      </c>
      <c r="I133" s="9">
        <f t="shared" si="25"/>
        <v>7.5</v>
      </c>
      <c r="J133" s="9" t="str">
        <f t="shared" si="26"/>
        <v>Optional Equipment</v>
      </c>
      <c r="K133" s="9" t="str">
        <f t="shared" si="27"/>
        <v>Keypads and remotes</v>
      </c>
      <c r="L133" s="9"/>
      <c r="M133" s="9" t="str">
        <f t="shared" si="28"/>
        <v>A personal device that can remotely arm or disarm the system, open a garage door, and trigger a panic signal at the push of a button.</v>
      </c>
      <c r="N133" s="9" t="str">
        <f t="shared" si="29"/>
        <v>Product</v>
      </c>
    </row>
    <row r="134" spans="1:14" x14ac:dyDescent="0.25">
      <c r="A134" t="s">
        <v>642</v>
      </c>
      <c r="D134" s="9" t="str">
        <f t="shared" si="20"/>
        <v>PowerG Flood Detector</v>
      </c>
      <c r="E134" s="9" t="str">
        <f t="shared" si="21"/>
        <v>PowerG Flood Detector</v>
      </c>
      <c r="F134" s="9">
        <f t="shared" si="22"/>
        <v>59</v>
      </c>
      <c r="G134" s="9" t="str">
        <f t="shared" si="23"/>
        <v>One Time</v>
      </c>
      <c r="H134" s="9" t="str">
        <f t="shared" si="24"/>
        <v>Y</v>
      </c>
      <c r="I134" s="9">
        <f t="shared" si="25"/>
        <v>7.5</v>
      </c>
      <c r="J134" s="9" t="str">
        <f t="shared" si="26"/>
        <v>Optional Equipment</v>
      </c>
      <c r="K134" s="9" t="str">
        <f t="shared" si="27"/>
        <v>Sensors and Detectors</v>
      </c>
      <c r="L134" s="9"/>
      <c r="M134" s="9" t="str">
        <f t="shared" si="28"/>
        <v>Installed in the basement, this device triggers a mobile app alert and notifies the monitoring centre upon detection of water.</v>
      </c>
      <c r="N134" s="9" t="str">
        <f t="shared" si="29"/>
        <v>Product</v>
      </c>
    </row>
    <row r="135" spans="1:14" x14ac:dyDescent="0.25">
      <c r="A135" t="s">
        <v>291</v>
      </c>
      <c r="D135" s="9" t="str">
        <f t="shared" si="20"/>
        <v>PowerG Door / Window Vanishing Sensor</v>
      </c>
      <c r="E135" s="9" t="str">
        <f t="shared" si="21"/>
        <v>PowerG Door / Window Vanishing Sensor</v>
      </c>
      <c r="F135" s="9">
        <f t="shared" si="22"/>
        <v>29</v>
      </c>
      <c r="G135" s="9" t="str">
        <f t="shared" si="23"/>
        <v>One Time</v>
      </c>
      <c r="H135" s="9" t="str">
        <f t="shared" si="24"/>
        <v>N</v>
      </c>
      <c r="I135" s="9">
        <f t="shared" si="25"/>
        <v>7.5</v>
      </c>
      <c r="J135" s="9" t="str">
        <f t="shared" si="26"/>
        <v>Optional Equipment</v>
      </c>
      <c r="K135" s="9" t="str">
        <f t="shared" si="27"/>
        <v>Sensors and Detectors</v>
      </c>
      <c r="L135" s="9"/>
      <c r="M135" s="9" t="str">
        <f t="shared" si="28"/>
        <v>This sensor sends an alert to the security panel when a door or window is opened.</v>
      </c>
      <c r="N135" s="9" t="str">
        <f t="shared" si="29"/>
        <v>Product</v>
      </c>
    </row>
    <row r="136" spans="1:14" x14ac:dyDescent="0.25">
      <c r="A136" t="s">
        <v>1040</v>
      </c>
      <c r="D136" s="9" t="str">
        <f t="shared" si="20"/>
        <v>PowerG Door / Window Aux Sensor 9945</v>
      </c>
      <c r="E136" s="9" t="str">
        <f t="shared" si="21"/>
        <v>PowerG Door / Window Aux Sensor 9945</v>
      </c>
      <c r="F136" s="9">
        <f t="shared" si="22"/>
        <v>29</v>
      </c>
      <c r="G136" s="9" t="str">
        <f t="shared" si="23"/>
        <v>One Time</v>
      </c>
      <c r="H136" s="9" t="str">
        <f t="shared" si="24"/>
        <v>N</v>
      </c>
      <c r="I136" s="9">
        <f t="shared" si="25"/>
        <v>7.5</v>
      </c>
      <c r="J136" s="9" t="str">
        <f t="shared" si="26"/>
        <v>Optional Equipment</v>
      </c>
      <c r="K136" s="9" t="str">
        <f t="shared" si="27"/>
        <v>Sensors and Detectors</v>
      </c>
      <c r="L136" s="9"/>
      <c r="M136" s="9" t="str">
        <f t="shared" si="28"/>
        <v>This sensor sends an alert to the security panel when a door or window is opened.</v>
      </c>
      <c r="N136" s="9" t="str">
        <f t="shared" si="29"/>
        <v>Product</v>
      </c>
    </row>
    <row r="137" spans="1:14" x14ac:dyDescent="0.25">
      <c r="A137" t="s">
        <v>932</v>
      </c>
      <c r="D137" s="9" t="str">
        <f t="shared" si="20"/>
        <v>PowerG Door / Window Vanishing Sensor</v>
      </c>
      <c r="E137" s="9" t="str">
        <f t="shared" si="21"/>
        <v>PowerG Door / Window Vanishing Sensor</v>
      </c>
      <c r="F137" s="9">
        <f t="shared" si="22"/>
        <v>29</v>
      </c>
      <c r="G137" s="9" t="str">
        <f t="shared" si="23"/>
        <v>One Time</v>
      </c>
      <c r="H137" s="9" t="str">
        <f t="shared" si="24"/>
        <v>Y</v>
      </c>
      <c r="I137" s="9">
        <f t="shared" si="25"/>
        <v>7.5</v>
      </c>
      <c r="J137" s="9" t="str">
        <f t="shared" si="26"/>
        <v>Optional Equipment</v>
      </c>
      <c r="K137" s="9" t="str">
        <f t="shared" si="27"/>
        <v>Sensors and Detectors</v>
      </c>
      <c r="L137" s="9"/>
      <c r="M137" s="9" t="str">
        <f t="shared" si="28"/>
        <v>This sensor sends an alert to the security panel when a door or window is opened.</v>
      </c>
      <c r="N137" s="9" t="str">
        <f t="shared" si="29"/>
        <v>Product</v>
      </c>
    </row>
    <row r="138" spans="1:14" x14ac:dyDescent="0.25">
      <c r="A138" t="s">
        <v>392</v>
      </c>
      <c r="D138" s="9" t="str">
        <f t="shared" si="20"/>
        <v>PowerG Carbon Monoxide Detector</v>
      </c>
      <c r="E138" s="9" t="str">
        <f t="shared" si="21"/>
        <v>PowerG Carbon Monoxide Detector</v>
      </c>
      <c r="F138" s="9">
        <f t="shared" si="22"/>
        <v>89</v>
      </c>
      <c r="G138" s="9" t="str">
        <f t="shared" si="23"/>
        <v>One Time</v>
      </c>
      <c r="H138" s="9" t="str">
        <f t="shared" si="24"/>
        <v>Y</v>
      </c>
      <c r="I138" s="9">
        <f t="shared" si="25"/>
        <v>7.5</v>
      </c>
      <c r="J138" s="9" t="str">
        <f t="shared" si="26"/>
        <v>Optional Equipment</v>
      </c>
      <c r="K138" s="9" t="str">
        <f t="shared" si="27"/>
        <v>Sensors and Detectors</v>
      </c>
      <c r="L138" s="9"/>
      <c r="M138" s="9" t="str">
        <f t="shared" si="28"/>
        <v>This detector emits an audible alarm, alerts the monitoring centre and sends a notification through the mobile app when it detects an excessive level of carbon monoxide.</v>
      </c>
      <c r="N138" s="9" t="str">
        <f t="shared" si="29"/>
        <v>Product</v>
      </c>
    </row>
    <row r="139" spans="1:14" x14ac:dyDescent="0.25">
      <c r="A139" t="s">
        <v>390</v>
      </c>
      <c r="D139" s="9" t="str">
        <f t="shared" si="20"/>
        <v>DSC PowerG  Keypad</v>
      </c>
      <c r="E139" s="9" t="str">
        <f t="shared" si="21"/>
        <v>DSC PowerG  Keypad</v>
      </c>
      <c r="F139" s="9">
        <f t="shared" si="22"/>
        <v>79</v>
      </c>
      <c r="G139" s="9" t="str">
        <f t="shared" si="23"/>
        <v>One Time</v>
      </c>
      <c r="H139" s="9" t="str">
        <f t="shared" si="24"/>
        <v>N</v>
      </c>
      <c r="I139" s="9">
        <f t="shared" si="25"/>
        <v>7.5</v>
      </c>
      <c r="J139" s="9" t="str">
        <f t="shared" si="26"/>
        <v>Optional Equipment</v>
      </c>
      <c r="K139" s="9" t="str">
        <f t="shared" si="27"/>
        <v>Keypads and Remotes</v>
      </c>
      <c r="L139" s="9"/>
      <c r="M139" s="9" t="str">
        <f t="shared" si="28"/>
        <v xml:space="preserve">A secondary wireless keypad that allows control of your system.  Useful for side entrances and bedroom. </v>
      </c>
      <c r="N139" s="9" t="str">
        <f t="shared" si="29"/>
        <v>Product</v>
      </c>
    </row>
    <row r="140" spans="1:14" x14ac:dyDescent="0.25">
      <c r="A140" t="s">
        <v>2705</v>
      </c>
      <c r="D140" s="9" t="str">
        <f t="shared" si="20"/>
        <v>Medical Alert One Time Adjustment - Customer Care</v>
      </c>
      <c r="E140" s="9" t="str">
        <f t="shared" si="21"/>
        <v>One time Discount on Medical Alert by Customer Care</v>
      </c>
      <c r="F140" s="9">
        <f t="shared" si="22"/>
        <v>0</v>
      </c>
      <c r="G140" s="9" t="str">
        <f t="shared" si="23"/>
        <v>One time</v>
      </c>
      <c r="H140" s="9" t="str">
        <f t="shared" si="24"/>
        <v>N</v>
      </c>
      <c r="I140" s="9">
        <f t="shared" si="25"/>
        <v>0</v>
      </c>
      <c r="J140" s="9" t="str">
        <f t="shared" si="26"/>
        <v>Residential</v>
      </c>
      <c r="K140" s="9" t="str">
        <f t="shared" si="27"/>
        <v>Medical Alert</v>
      </c>
      <c r="L140" s="9"/>
      <c r="M140" s="9">
        <f t="shared" si="28"/>
        <v>0</v>
      </c>
      <c r="N140" s="9" t="str">
        <f t="shared" si="29"/>
        <v>Product</v>
      </c>
    </row>
    <row r="141" spans="1:14" x14ac:dyDescent="0.25">
      <c r="A141" t="s">
        <v>2700</v>
      </c>
      <c r="D141" s="9" t="str">
        <f t="shared" si="20"/>
        <v xml:space="preserve">Medical Alert One Time Adjustment </v>
      </c>
      <c r="E141" s="9" t="str">
        <f t="shared" si="21"/>
        <v xml:space="preserve">One time Discount on Medical Alert by Processing </v>
      </c>
      <c r="F141" s="9">
        <f t="shared" si="22"/>
        <v>0</v>
      </c>
      <c r="G141" s="9" t="str">
        <f t="shared" si="23"/>
        <v>One time</v>
      </c>
      <c r="H141" s="9" t="str">
        <f t="shared" si="24"/>
        <v>N</v>
      </c>
      <c r="I141" s="9">
        <f t="shared" si="25"/>
        <v>0</v>
      </c>
      <c r="J141" s="9" t="str">
        <f t="shared" si="26"/>
        <v>Residential</v>
      </c>
      <c r="K141" s="9" t="str">
        <f t="shared" si="27"/>
        <v>Medical Alert</v>
      </c>
      <c r="L141" s="9"/>
      <c r="M141" s="9">
        <f t="shared" si="28"/>
        <v>0</v>
      </c>
      <c r="N141" s="9" t="str">
        <f t="shared" si="29"/>
        <v>Product</v>
      </c>
    </row>
    <row r="142" spans="1:14" x14ac:dyDescent="0.25">
      <c r="A142" t="s">
        <v>2763</v>
      </c>
      <c r="D142" s="9" t="str">
        <f t="shared" si="20"/>
        <v xml:space="preserve">Medical Alert Condo Discount </v>
      </c>
      <c r="E142" s="9" t="str">
        <f t="shared" si="21"/>
        <v xml:space="preserve">Medical Alert Condo Discount </v>
      </c>
      <c r="F142" s="9">
        <f t="shared" si="22"/>
        <v>0</v>
      </c>
      <c r="G142" s="9" t="str">
        <f t="shared" si="23"/>
        <v>One time</v>
      </c>
      <c r="H142" s="9" t="str">
        <f t="shared" si="24"/>
        <v>N</v>
      </c>
      <c r="I142" s="9">
        <f t="shared" si="25"/>
        <v>0</v>
      </c>
      <c r="J142" s="9" t="str">
        <f t="shared" si="26"/>
        <v xml:space="preserve">Residential </v>
      </c>
      <c r="K142" s="9" t="str">
        <f t="shared" si="27"/>
        <v>Medical Alert</v>
      </c>
      <c r="L142" s="9"/>
      <c r="M142" s="9" t="str">
        <f t="shared" si="28"/>
        <v xml:space="preserve">Medical Alert Condo Discount </v>
      </c>
      <c r="N142" s="9" t="str">
        <f t="shared" si="29"/>
        <v>Product</v>
      </c>
    </row>
    <row r="143" spans="1:14" x14ac:dyDescent="0.25">
      <c r="A143" t="s">
        <v>2695</v>
      </c>
      <c r="D143" s="9" t="str">
        <f t="shared" si="20"/>
        <v xml:space="preserve">NSF waiver </v>
      </c>
      <c r="E143" s="9" t="str">
        <f t="shared" si="21"/>
        <v xml:space="preserve">Fee charged for non sufficient funds in bank </v>
      </c>
      <c r="F143" s="9">
        <f t="shared" si="22"/>
        <v>0</v>
      </c>
      <c r="G143" s="9" t="str">
        <f t="shared" si="23"/>
        <v>One time</v>
      </c>
      <c r="H143" s="9" t="str">
        <f t="shared" si="24"/>
        <v>N</v>
      </c>
      <c r="I143" s="9">
        <f t="shared" si="25"/>
        <v>0</v>
      </c>
      <c r="J143" s="9" t="str">
        <f t="shared" si="26"/>
        <v>Residential and Business</v>
      </c>
      <c r="K143" s="9" t="str">
        <f t="shared" si="27"/>
        <v>Smart Home and Medical Alert</v>
      </c>
      <c r="L143" s="9"/>
      <c r="M143" s="9">
        <f t="shared" si="28"/>
        <v>0</v>
      </c>
      <c r="N143" s="9" t="str">
        <f t="shared" si="29"/>
        <v>Product</v>
      </c>
    </row>
    <row r="144" spans="1:14" x14ac:dyDescent="0.25">
      <c r="A144" t="s">
        <v>607</v>
      </c>
      <c r="D144" s="9" t="str">
        <f t="shared" si="20"/>
        <v>Phone for Programming NL System</v>
      </c>
      <c r="E144" s="9" t="str">
        <f t="shared" si="21"/>
        <v>Phone for Programming NL System</v>
      </c>
      <c r="F144" s="9">
        <f t="shared" si="22"/>
        <v>9.99</v>
      </c>
      <c r="G144" s="9" t="str">
        <f t="shared" si="23"/>
        <v>One Time</v>
      </c>
      <c r="H144" s="9" t="str">
        <f t="shared" si="24"/>
        <v>N</v>
      </c>
      <c r="I144" s="9">
        <f t="shared" si="25"/>
        <v>0</v>
      </c>
      <c r="J144" s="9" t="str">
        <f t="shared" si="26"/>
        <v>Legacy</v>
      </c>
      <c r="K144" s="9" t="str">
        <f t="shared" si="27"/>
        <v>Legacy</v>
      </c>
      <c r="L144" s="9"/>
      <c r="M144" s="9" t="str">
        <f t="shared" si="28"/>
        <v>Phone for Programming NL System</v>
      </c>
      <c r="N144" s="9" t="str">
        <f t="shared" si="29"/>
        <v>Product</v>
      </c>
    </row>
    <row r="145" spans="1:14" x14ac:dyDescent="0.25">
      <c r="A145" t="s">
        <v>1283</v>
      </c>
      <c r="D145" s="9" t="e">
        <f t="shared" si="20"/>
        <v>#N/A</v>
      </c>
      <c r="E145" s="9" t="e">
        <f t="shared" si="21"/>
        <v>#N/A</v>
      </c>
      <c r="F145" s="9" t="e">
        <f t="shared" si="22"/>
        <v>#N/A</v>
      </c>
      <c r="G145" s="9" t="e">
        <f t="shared" si="23"/>
        <v>#N/A</v>
      </c>
      <c r="H145" s="9" t="e">
        <f t="shared" si="24"/>
        <v>#N/A</v>
      </c>
      <c r="I145" s="9" t="e">
        <f t="shared" si="25"/>
        <v>#N/A</v>
      </c>
      <c r="J145" s="9" t="e">
        <f t="shared" si="26"/>
        <v>#N/A</v>
      </c>
      <c r="K145" s="9" t="e">
        <f t="shared" si="27"/>
        <v>#N/A</v>
      </c>
      <c r="L145" s="9"/>
      <c r="M145" s="9" t="e">
        <f t="shared" si="28"/>
        <v>#N/A</v>
      </c>
      <c r="N145" s="9" t="e">
        <f t="shared" si="29"/>
        <v>#N/A</v>
      </c>
    </row>
    <row r="146" spans="1:14" x14ac:dyDescent="0.25">
      <c r="A146" t="s">
        <v>1281</v>
      </c>
      <c r="D146" s="9" t="e">
        <f t="shared" si="20"/>
        <v>#N/A</v>
      </c>
      <c r="E146" s="9" t="e">
        <f t="shared" si="21"/>
        <v>#N/A</v>
      </c>
      <c r="F146" s="9" t="e">
        <f t="shared" si="22"/>
        <v>#N/A</v>
      </c>
      <c r="G146" s="9" t="e">
        <f t="shared" si="23"/>
        <v>#N/A</v>
      </c>
      <c r="H146" s="9" t="e">
        <f t="shared" si="24"/>
        <v>#N/A</v>
      </c>
      <c r="I146" s="9" t="e">
        <f t="shared" si="25"/>
        <v>#N/A</v>
      </c>
      <c r="J146" s="9" t="e">
        <f t="shared" si="26"/>
        <v>#N/A</v>
      </c>
      <c r="K146" s="9" t="e">
        <f t="shared" si="27"/>
        <v>#N/A</v>
      </c>
      <c r="L146" s="9"/>
      <c r="M146" s="9" t="e">
        <f t="shared" si="28"/>
        <v>#N/A</v>
      </c>
      <c r="N146" s="9" t="e">
        <f t="shared" si="29"/>
        <v>#N/A</v>
      </c>
    </row>
    <row r="147" spans="1:14" x14ac:dyDescent="0.25">
      <c r="A147" t="s">
        <v>1279</v>
      </c>
      <c r="D147" s="9" t="e">
        <f t="shared" si="20"/>
        <v>#N/A</v>
      </c>
      <c r="E147" s="9" t="e">
        <f t="shared" si="21"/>
        <v>#N/A</v>
      </c>
      <c r="F147" s="9" t="e">
        <f t="shared" si="22"/>
        <v>#N/A</v>
      </c>
      <c r="G147" s="9" t="e">
        <f t="shared" si="23"/>
        <v>#N/A</v>
      </c>
      <c r="H147" s="9" t="e">
        <f t="shared" si="24"/>
        <v>#N/A</v>
      </c>
      <c r="I147" s="9" t="e">
        <f t="shared" si="25"/>
        <v>#N/A</v>
      </c>
      <c r="J147" s="9" t="e">
        <f t="shared" si="26"/>
        <v>#N/A</v>
      </c>
      <c r="K147" s="9" t="e">
        <f t="shared" si="27"/>
        <v>#N/A</v>
      </c>
      <c r="L147" s="9"/>
      <c r="M147" s="9" t="e">
        <f t="shared" si="28"/>
        <v>#N/A</v>
      </c>
      <c r="N147" s="9" t="e">
        <f t="shared" si="29"/>
        <v>#N/A</v>
      </c>
    </row>
    <row r="148" spans="1:14" x14ac:dyDescent="0.25">
      <c r="A148" t="s">
        <v>1277</v>
      </c>
      <c r="D148" s="9" t="e">
        <f t="shared" si="20"/>
        <v>#N/A</v>
      </c>
      <c r="E148" s="9" t="e">
        <f t="shared" si="21"/>
        <v>#N/A</v>
      </c>
      <c r="F148" s="9" t="e">
        <f t="shared" si="22"/>
        <v>#N/A</v>
      </c>
      <c r="G148" s="9" t="e">
        <f t="shared" si="23"/>
        <v>#N/A</v>
      </c>
      <c r="H148" s="9" t="e">
        <f t="shared" si="24"/>
        <v>#N/A</v>
      </c>
      <c r="I148" s="9" t="e">
        <f t="shared" si="25"/>
        <v>#N/A</v>
      </c>
      <c r="J148" s="9" t="e">
        <f t="shared" si="26"/>
        <v>#N/A</v>
      </c>
      <c r="K148" s="9" t="e">
        <f t="shared" si="27"/>
        <v>#N/A</v>
      </c>
      <c r="L148" s="9"/>
      <c r="M148" s="9" t="e">
        <f t="shared" si="28"/>
        <v>#N/A</v>
      </c>
      <c r="N148" s="9" t="e">
        <f t="shared" si="29"/>
        <v>#N/A</v>
      </c>
    </row>
    <row r="149" spans="1:14" x14ac:dyDescent="0.25">
      <c r="A149" t="s">
        <v>1275</v>
      </c>
      <c r="D149" s="9" t="e">
        <f t="shared" si="20"/>
        <v>#N/A</v>
      </c>
      <c r="E149" s="9" t="e">
        <f t="shared" si="21"/>
        <v>#N/A</v>
      </c>
      <c r="F149" s="9" t="e">
        <f t="shared" si="22"/>
        <v>#N/A</v>
      </c>
      <c r="G149" s="9" t="e">
        <f t="shared" si="23"/>
        <v>#N/A</v>
      </c>
      <c r="H149" s="9" t="e">
        <f t="shared" si="24"/>
        <v>#N/A</v>
      </c>
      <c r="I149" s="9" t="e">
        <f t="shared" si="25"/>
        <v>#N/A</v>
      </c>
      <c r="J149" s="9" t="e">
        <f t="shared" si="26"/>
        <v>#N/A</v>
      </c>
      <c r="K149" s="9" t="e">
        <f t="shared" si="27"/>
        <v>#N/A</v>
      </c>
      <c r="L149" s="9"/>
      <c r="M149" s="9" t="e">
        <f t="shared" si="28"/>
        <v>#N/A</v>
      </c>
      <c r="N149" s="9" t="e">
        <f t="shared" si="29"/>
        <v>#N/A</v>
      </c>
    </row>
    <row r="150" spans="1:14" x14ac:dyDescent="0.25">
      <c r="A150" t="s">
        <v>2681</v>
      </c>
      <c r="D150" s="9" t="str">
        <f t="shared" si="20"/>
        <v xml:space="preserve">Montioring Fee Adjustment - Loyalty </v>
      </c>
      <c r="E150" s="9" t="str">
        <f t="shared" si="21"/>
        <v xml:space="preserve">Adjustment to monitoring fee by Retention and Loyalty </v>
      </c>
      <c r="F150" s="9">
        <f t="shared" si="22"/>
        <v>0</v>
      </c>
      <c r="G150" s="9" t="str">
        <f t="shared" si="23"/>
        <v>One time</v>
      </c>
      <c r="H150" s="9" t="str">
        <f t="shared" si="24"/>
        <v>N</v>
      </c>
      <c r="I150" s="9">
        <f t="shared" si="25"/>
        <v>0</v>
      </c>
      <c r="J150" s="9" t="str">
        <f t="shared" si="26"/>
        <v>Residential and Business</v>
      </c>
      <c r="K150" s="9" t="str">
        <f t="shared" si="27"/>
        <v>Smart Home and Medical Alert</v>
      </c>
      <c r="L150" s="9"/>
      <c r="M150" s="9">
        <f t="shared" si="28"/>
        <v>0</v>
      </c>
      <c r="N150" s="9" t="str">
        <f t="shared" si="29"/>
        <v>Product</v>
      </c>
    </row>
    <row r="151" spans="1:14" x14ac:dyDescent="0.25">
      <c r="A151" t="s">
        <v>3228</v>
      </c>
      <c r="D151" s="9" t="e">
        <f t="shared" si="20"/>
        <v>#N/A</v>
      </c>
      <c r="E151" s="9" t="e">
        <f t="shared" si="21"/>
        <v>#N/A</v>
      </c>
      <c r="F151" s="9" t="e">
        <f t="shared" si="22"/>
        <v>#N/A</v>
      </c>
      <c r="G151" s="9" t="e">
        <f t="shared" si="23"/>
        <v>#N/A</v>
      </c>
      <c r="H151" s="9" t="e">
        <f t="shared" si="24"/>
        <v>#N/A</v>
      </c>
      <c r="I151" s="9" t="e">
        <f t="shared" si="25"/>
        <v>#N/A</v>
      </c>
      <c r="J151" s="9" t="e">
        <f t="shared" si="26"/>
        <v>#N/A</v>
      </c>
      <c r="K151" s="9" t="e">
        <f t="shared" si="27"/>
        <v>#N/A</v>
      </c>
      <c r="L151" s="9"/>
      <c r="M151" s="9" t="e">
        <f t="shared" si="28"/>
        <v>#N/A</v>
      </c>
      <c r="N151" s="9" t="e">
        <f t="shared" si="29"/>
        <v>#N/A</v>
      </c>
    </row>
    <row r="152" spans="1:14" x14ac:dyDescent="0.25">
      <c r="A152" t="s">
        <v>2690</v>
      </c>
      <c r="D152" s="9" t="str">
        <f t="shared" si="20"/>
        <v xml:space="preserve">Montioring Fee Adjustment - Collections </v>
      </c>
      <c r="E152" s="9" t="str">
        <f t="shared" si="21"/>
        <v xml:space="preserve">Adjustment to monitoring fee by Collections </v>
      </c>
      <c r="F152" s="9">
        <f t="shared" si="22"/>
        <v>0</v>
      </c>
      <c r="G152" s="9" t="str">
        <f t="shared" si="23"/>
        <v>One time</v>
      </c>
      <c r="H152" s="9" t="str">
        <f t="shared" si="24"/>
        <v>N</v>
      </c>
      <c r="I152" s="9">
        <f t="shared" si="25"/>
        <v>0</v>
      </c>
      <c r="J152" s="9" t="str">
        <f t="shared" si="26"/>
        <v>Residential and Business</v>
      </c>
      <c r="K152" s="9" t="str">
        <f t="shared" si="27"/>
        <v>Smart Home and Medical Alert</v>
      </c>
      <c r="L152" s="9"/>
      <c r="M152" s="9">
        <f t="shared" si="28"/>
        <v>0</v>
      </c>
      <c r="N152" s="9" t="str">
        <f t="shared" si="29"/>
        <v>Product</v>
      </c>
    </row>
    <row r="153" spans="1:14" x14ac:dyDescent="0.25">
      <c r="A153" t="s">
        <v>2685</v>
      </c>
      <c r="D153" s="9" t="str">
        <f t="shared" si="20"/>
        <v xml:space="preserve">Montioring Fee Adjustment - Customer Care </v>
      </c>
      <c r="E153" s="9" t="str">
        <f t="shared" si="21"/>
        <v>Adjustment to monitoring fee by Customer Care</v>
      </c>
      <c r="F153" s="9">
        <f t="shared" si="22"/>
        <v>0</v>
      </c>
      <c r="G153" s="9" t="str">
        <f t="shared" si="23"/>
        <v>One time</v>
      </c>
      <c r="H153" s="9" t="str">
        <f t="shared" si="24"/>
        <v>N</v>
      </c>
      <c r="I153" s="9">
        <f t="shared" si="25"/>
        <v>0</v>
      </c>
      <c r="J153" s="9" t="str">
        <f t="shared" si="26"/>
        <v>Residential and Business</v>
      </c>
      <c r="K153" s="9" t="str">
        <f t="shared" si="27"/>
        <v>Smart Home and Medical Alert</v>
      </c>
      <c r="L153" s="9"/>
      <c r="M153" s="9">
        <f t="shared" si="28"/>
        <v>0</v>
      </c>
      <c r="N153" s="9" t="str">
        <f t="shared" si="29"/>
        <v>Product</v>
      </c>
    </row>
    <row r="154" spans="1:14" x14ac:dyDescent="0.25">
      <c r="A154" t="s">
        <v>2675</v>
      </c>
      <c r="D154" s="9" t="str">
        <f t="shared" si="20"/>
        <v xml:space="preserve">Montioring Fee Adjustment </v>
      </c>
      <c r="E154" s="9" t="str">
        <f t="shared" si="21"/>
        <v xml:space="preserve">Adjustment to monitoring fee by processing </v>
      </c>
      <c r="F154" s="9">
        <f t="shared" si="22"/>
        <v>0</v>
      </c>
      <c r="G154" s="9" t="str">
        <f t="shared" si="23"/>
        <v>One time</v>
      </c>
      <c r="H154" s="9" t="str">
        <f t="shared" si="24"/>
        <v>N</v>
      </c>
      <c r="I154" s="9">
        <f t="shared" si="25"/>
        <v>0</v>
      </c>
      <c r="J154" s="9" t="str">
        <f t="shared" si="26"/>
        <v>Residential and Business</v>
      </c>
      <c r="K154" s="9" t="str">
        <f t="shared" si="27"/>
        <v>Smart Home and Medical Alert</v>
      </c>
      <c r="L154" s="9"/>
      <c r="M154" s="9">
        <f t="shared" si="28"/>
        <v>0</v>
      </c>
      <c r="N154" s="9" t="str">
        <f t="shared" si="29"/>
        <v>Product</v>
      </c>
    </row>
    <row r="155" spans="1:14" x14ac:dyDescent="0.25">
      <c r="A155" t="s">
        <v>605</v>
      </c>
      <c r="D155" s="9" t="str">
        <f t="shared" si="20"/>
        <v>MKA315 Keyfob</v>
      </c>
      <c r="E155" s="9" t="str">
        <f t="shared" si="21"/>
        <v>MKA315 Keyfob</v>
      </c>
      <c r="F155" s="9">
        <f t="shared" si="22"/>
        <v>49</v>
      </c>
      <c r="G155" s="9" t="str">
        <f t="shared" si="23"/>
        <v>One Time</v>
      </c>
      <c r="H155" s="9" t="str">
        <f t="shared" si="24"/>
        <v>N</v>
      </c>
      <c r="I155" s="9">
        <f t="shared" si="25"/>
        <v>6</v>
      </c>
      <c r="J155" s="9" t="str">
        <f t="shared" si="26"/>
        <v>Legacy</v>
      </c>
      <c r="K155" s="9" t="str">
        <f t="shared" si="27"/>
        <v>Legacy</v>
      </c>
      <c r="L155" s="9"/>
      <c r="M155" s="9" t="str">
        <f t="shared" si="28"/>
        <v>MKA315 Keyfob</v>
      </c>
      <c r="N155" s="9" t="str">
        <f t="shared" si="29"/>
        <v>Product</v>
      </c>
    </row>
    <row r="156" spans="1:14" x14ac:dyDescent="0.25">
      <c r="A156" t="s">
        <v>3192</v>
      </c>
      <c r="D156" s="9" t="str">
        <f t="shared" si="20"/>
        <v>Liftmaster Garage Door Internet Gateway</v>
      </c>
      <c r="E156" s="9" t="str">
        <f t="shared" si="21"/>
        <v>Liftmaster Garage Door Internet Gateway</v>
      </c>
      <c r="F156" s="9">
        <f t="shared" si="22"/>
        <v>129</v>
      </c>
      <c r="G156" s="9" t="str">
        <f t="shared" si="23"/>
        <v>One Time</v>
      </c>
      <c r="H156" s="9" t="str">
        <f t="shared" si="24"/>
        <v>N</v>
      </c>
      <c r="I156" s="9">
        <f t="shared" si="25"/>
        <v>15</v>
      </c>
      <c r="J156" s="9" t="str">
        <f t="shared" si="26"/>
        <v>Optional Equipment</v>
      </c>
      <c r="K156" s="9" t="str">
        <f t="shared" si="27"/>
        <v>Lights and other accessories</v>
      </c>
      <c r="L156" s="9"/>
      <c r="M156" s="9" t="str">
        <f t="shared" si="28"/>
        <v>Liftmaster Garage Door Internet Gateway</v>
      </c>
      <c r="N156" s="9" t="str">
        <f t="shared" si="29"/>
        <v>Product</v>
      </c>
    </row>
    <row r="157" spans="1:14" x14ac:dyDescent="0.25">
      <c r="A157" t="s">
        <v>3190</v>
      </c>
      <c r="D157" s="9" t="str">
        <f t="shared" si="20"/>
        <v>Thick Door Deadbolt Kit</v>
      </c>
      <c r="E157" s="9" t="str">
        <f t="shared" si="21"/>
        <v>Thick Door Deadbolt Kit</v>
      </c>
      <c r="F157" s="9">
        <f t="shared" si="22"/>
        <v>5</v>
      </c>
      <c r="G157" s="9" t="str">
        <f t="shared" si="23"/>
        <v>One Time</v>
      </c>
      <c r="H157" s="9" t="str">
        <f t="shared" si="24"/>
        <v>N</v>
      </c>
      <c r="I157" s="9">
        <f t="shared" si="25"/>
        <v>15</v>
      </c>
      <c r="J157" s="9" t="str">
        <f t="shared" si="26"/>
        <v>Optional Equipment</v>
      </c>
      <c r="K157" s="9" t="str">
        <f t="shared" si="27"/>
        <v>Door locks and thermostats</v>
      </c>
      <c r="L157" s="9"/>
      <c r="M157" s="9" t="str">
        <f t="shared" si="28"/>
        <v>Thick Door Deadbolt Kit</v>
      </c>
      <c r="N157" s="9" t="str">
        <f t="shared" si="29"/>
        <v>Product</v>
      </c>
    </row>
    <row r="158" spans="1:14" x14ac:dyDescent="0.25">
      <c r="A158" t="s">
        <v>371</v>
      </c>
      <c r="D158" s="9" t="str">
        <f t="shared" si="20"/>
        <v>5VDC plug-in for 5828 keypad</v>
      </c>
      <c r="E158" s="9" t="str">
        <f t="shared" si="21"/>
        <v>5VDC plug-in for 5828 keypad</v>
      </c>
      <c r="F158" s="9">
        <f t="shared" si="22"/>
        <v>0</v>
      </c>
      <c r="G158" s="9" t="str">
        <f t="shared" si="23"/>
        <v>One Time</v>
      </c>
      <c r="H158" s="9" t="str">
        <f t="shared" si="24"/>
        <v>N</v>
      </c>
      <c r="I158" s="9">
        <f t="shared" si="25"/>
        <v>7.5</v>
      </c>
      <c r="J158" s="9" t="str">
        <f t="shared" si="26"/>
        <v>Legacy</v>
      </c>
      <c r="K158" s="9" t="str">
        <f t="shared" si="27"/>
        <v>Legacy</v>
      </c>
      <c r="L158" s="9"/>
      <c r="M158" s="9" t="str">
        <f t="shared" si="28"/>
        <v>5VDC plug-in for 5828 keypad</v>
      </c>
      <c r="N158" s="9" t="str">
        <f t="shared" si="29"/>
        <v>Product</v>
      </c>
    </row>
    <row r="159" spans="1:14" x14ac:dyDescent="0.25">
      <c r="A159" t="s">
        <v>3534</v>
      </c>
      <c r="D159" s="9" t="str">
        <f t="shared" si="20"/>
        <v>Smart Light Bulb</v>
      </c>
      <c r="E159" s="9" t="str">
        <f t="shared" si="21"/>
        <v>Smart Light Bulb</v>
      </c>
      <c r="F159" s="9">
        <f t="shared" si="22"/>
        <v>24</v>
      </c>
      <c r="G159" s="9" t="str">
        <f t="shared" si="23"/>
        <v>One Time</v>
      </c>
      <c r="H159" s="9" t="str">
        <f t="shared" si="24"/>
        <v>N</v>
      </c>
      <c r="I159" s="9">
        <f t="shared" si="25"/>
        <v>7.5</v>
      </c>
      <c r="J159" s="9" t="str">
        <f t="shared" si="26"/>
        <v>Optional Equipment</v>
      </c>
      <c r="K159" s="9" t="str">
        <f t="shared" si="27"/>
        <v>Lights and other accessories</v>
      </c>
      <c r="L159" s="9"/>
      <c r="M159" s="9" t="str">
        <f t="shared" si="28"/>
        <v>Smart Light Bulb</v>
      </c>
      <c r="N159" s="9" t="str">
        <f t="shared" si="29"/>
        <v>Product</v>
      </c>
    </row>
    <row r="160" spans="1:14" x14ac:dyDescent="0.25">
      <c r="A160" t="s">
        <v>3536</v>
      </c>
      <c r="D160" s="9" t="str">
        <f t="shared" si="20"/>
        <v>Smart Plug</v>
      </c>
      <c r="E160" s="9" t="str">
        <f t="shared" si="21"/>
        <v>Smart Plug</v>
      </c>
      <c r="F160" s="9">
        <f t="shared" si="22"/>
        <v>39</v>
      </c>
      <c r="G160" s="9" t="str">
        <f t="shared" si="23"/>
        <v>One Time</v>
      </c>
      <c r="H160" s="9" t="str">
        <f t="shared" si="24"/>
        <v>N</v>
      </c>
      <c r="I160" s="9">
        <f t="shared" si="25"/>
        <v>7.5</v>
      </c>
      <c r="J160" s="9" t="str">
        <f t="shared" si="26"/>
        <v>Optional Equipment</v>
      </c>
      <c r="K160" s="9" t="str">
        <f t="shared" si="27"/>
        <v>Lights and other accessories</v>
      </c>
      <c r="L160" s="9"/>
      <c r="M160" s="9" t="str">
        <f t="shared" si="28"/>
        <v>Smart Plug</v>
      </c>
      <c r="N160" s="9" t="str">
        <f t="shared" si="29"/>
        <v>Product</v>
      </c>
    </row>
    <row r="161" spans="1:14" x14ac:dyDescent="0.25">
      <c r="A161" t="s">
        <v>3535</v>
      </c>
      <c r="D161" s="9" t="str">
        <f t="shared" si="20"/>
        <v>Smart Dimmer</v>
      </c>
      <c r="E161" s="9" t="str">
        <f t="shared" si="21"/>
        <v>Smart Dimmer</v>
      </c>
      <c r="F161" s="9">
        <f t="shared" si="22"/>
        <v>39</v>
      </c>
      <c r="G161" s="9" t="str">
        <f t="shared" si="23"/>
        <v>One Time</v>
      </c>
      <c r="H161" s="9" t="str">
        <f t="shared" si="24"/>
        <v>N</v>
      </c>
      <c r="I161" s="9">
        <f t="shared" si="25"/>
        <v>7.5</v>
      </c>
      <c r="J161" s="9" t="str">
        <f t="shared" si="26"/>
        <v>Optional Equipment</v>
      </c>
      <c r="K161" s="9" t="str">
        <f t="shared" si="27"/>
        <v>Lights and other accessories</v>
      </c>
      <c r="L161" s="9"/>
      <c r="M161" s="9" t="str">
        <f t="shared" si="28"/>
        <v>Smart Dimmer</v>
      </c>
      <c r="N161" s="9" t="str">
        <f t="shared" si="29"/>
        <v>Product</v>
      </c>
    </row>
    <row r="162" spans="1:14" x14ac:dyDescent="0.25">
      <c r="A162" t="s">
        <v>603</v>
      </c>
      <c r="D162" s="9" t="str">
        <f t="shared" si="20"/>
        <v>Pet-Friendly Motion Sensor</v>
      </c>
      <c r="E162" s="9" t="str">
        <f t="shared" si="21"/>
        <v>Pet-Friendly Motion Sensor</v>
      </c>
      <c r="F162" s="9">
        <f t="shared" si="22"/>
        <v>0</v>
      </c>
      <c r="G162" s="9" t="str">
        <f t="shared" si="23"/>
        <v>One Time</v>
      </c>
      <c r="H162" s="9" t="str">
        <f t="shared" si="24"/>
        <v>N</v>
      </c>
      <c r="I162" s="9">
        <f t="shared" si="25"/>
        <v>6</v>
      </c>
      <c r="J162" s="9" t="str">
        <f t="shared" si="26"/>
        <v>Legacy</v>
      </c>
      <c r="K162" s="9" t="str">
        <f t="shared" si="27"/>
        <v>Legacy</v>
      </c>
      <c r="L162" s="9"/>
      <c r="M162" s="9" t="str">
        <f t="shared" si="28"/>
        <v>Pet-Friendly Motion Sensor</v>
      </c>
      <c r="N162" s="9" t="str">
        <f t="shared" si="29"/>
        <v>Product</v>
      </c>
    </row>
    <row r="163" spans="1:14" x14ac:dyDescent="0.25">
      <c r="A163" t="s">
        <v>3201</v>
      </c>
      <c r="D163" s="9" t="str">
        <f t="shared" si="20"/>
        <v>Installation Fee Credit - 50%</v>
      </c>
      <c r="E163" s="9" t="str">
        <f t="shared" si="21"/>
        <v>Installation Fee Waived at 50%</v>
      </c>
      <c r="F163" s="9">
        <f t="shared" si="22"/>
        <v>0</v>
      </c>
      <c r="G163" s="9" t="str">
        <f t="shared" si="23"/>
        <v>One time</v>
      </c>
      <c r="H163" s="9" t="str">
        <f t="shared" si="24"/>
        <v>N</v>
      </c>
      <c r="I163" s="9">
        <f t="shared" si="25"/>
        <v>0</v>
      </c>
      <c r="J163" s="9" t="str">
        <f t="shared" si="26"/>
        <v>Residential and Business</v>
      </c>
      <c r="K163" s="9" t="str">
        <f t="shared" si="27"/>
        <v xml:space="preserve">Smart Home </v>
      </c>
      <c r="L163" s="9"/>
      <c r="M163" s="9">
        <f t="shared" si="28"/>
        <v>0</v>
      </c>
      <c r="N163" s="9" t="str">
        <f t="shared" si="29"/>
        <v>Product</v>
      </c>
    </row>
    <row r="164" spans="1:14" x14ac:dyDescent="0.25">
      <c r="A164" t="s">
        <v>3200</v>
      </c>
      <c r="D164" s="9" t="str">
        <f t="shared" si="20"/>
        <v xml:space="preserve">Installation Fee Credit </v>
      </c>
      <c r="E164" s="9" t="str">
        <f t="shared" si="21"/>
        <v xml:space="preserve">Installation Fee Waived for new Smart Home service when customer has new or existing Bell Internet </v>
      </c>
      <c r="F164" s="9">
        <f t="shared" si="22"/>
        <v>0</v>
      </c>
      <c r="G164" s="9" t="str">
        <f t="shared" si="23"/>
        <v>One time</v>
      </c>
      <c r="H164" s="9" t="str">
        <f t="shared" si="24"/>
        <v>Y</v>
      </c>
      <c r="I164" s="9">
        <f t="shared" si="25"/>
        <v>0</v>
      </c>
      <c r="J164" s="9" t="str">
        <f t="shared" si="26"/>
        <v>Residential and Business</v>
      </c>
      <c r="K164" s="9" t="str">
        <f t="shared" si="27"/>
        <v xml:space="preserve">Smart Home </v>
      </c>
      <c r="L164" s="9"/>
      <c r="M164" s="9">
        <f t="shared" si="28"/>
        <v>0</v>
      </c>
      <c r="N164" s="9" t="str">
        <f t="shared" si="29"/>
        <v>Product</v>
      </c>
    </row>
    <row r="165" spans="1:14" x14ac:dyDescent="0.25">
      <c r="A165" t="s">
        <v>3199</v>
      </c>
      <c r="D165" s="9" t="str">
        <f t="shared" si="20"/>
        <v xml:space="preserve">Installation Fee </v>
      </c>
      <c r="E165" s="9" t="str">
        <f t="shared" si="21"/>
        <v xml:space="preserve">Installation Fee for new Smart Home service </v>
      </c>
      <c r="F165" s="9">
        <f t="shared" si="22"/>
        <v>199</v>
      </c>
      <c r="G165" s="9" t="str">
        <f t="shared" si="23"/>
        <v>One time</v>
      </c>
      <c r="H165" s="9" t="str">
        <f t="shared" si="24"/>
        <v>Y</v>
      </c>
      <c r="I165" s="9">
        <f t="shared" si="25"/>
        <v>0</v>
      </c>
      <c r="J165" s="9" t="str">
        <f t="shared" si="26"/>
        <v>Residential and Business</v>
      </c>
      <c r="K165" s="9" t="str">
        <f t="shared" si="27"/>
        <v xml:space="preserve">Smart Home </v>
      </c>
      <c r="L165" s="9"/>
      <c r="M165" s="9">
        <f t="shared" si="28"/>
        <v>0</v>
      </c>
      <c r="N165" s="9" t="str">
        <f t="shared" si="29"/>
        <v>Product</v>
      </c>
    </row>
    <row r="166" spans="1:14" x14ac:dyDescent="0.25">
      <c r="A166" t="s">
        <v>247</v>
      </c>
      <c r="D166" s="9" t="str">
        <f t="shared" si="20"/>
        <v xml:space="preserve">Starter Hardwire Super Switch Takeover </v>
      </c>
      <c r="E166" s="9" t="str">
        <f t="shared" si="21"/>
        <v>Starter</v>
      </c>
      <c r="F166" s="9">
        <f t="shared" si="22"/>
        <v>29.99</v>
      </c>
      <c r="G166" s="9" t="str">
        <f t="shared" si="23"/>
        <v>RMR</v>
      </c>
      <c r="H166" s="9" t="str">
        <f t="shared" si="24"/>
        <v>N</v>
      </c>
      <c r="I166" s="9">
        <f t="shared" si="25"/>
        <v>150</v>
      </c>
      <c r="J166" s="9" t="str">
        <f t="shared" si="26"/>
        <v>Hardwired Takeover</v>
      </c>
      <c r="K166" s="9" t="str">
        <f t="shared" si="27"/>
        <v>Bundles</v>
      </c>
      <c r="L166" s="9"/>
      <c r="M166" s="9" t="str">
        <f t="shared" si="28"/>
        <v>Starter</v>
      </c>
      <c r="N166" s="9" t="str">
        <f t="shared" si="29"/>
        <v>Product Bundle</v>
      </c>
    </row>
    <row r="167" spans="1:14" x14ac:dyDescent="0.25">
      <c r="A167" t="s">
        <v>248</v>
      </c>
      <c r="D167" s="9" t="str">
        <f t="shared" si="20"/>
        <v>Starter Hardwire Super Switch Takeover with Remote Access</v>
      </c>
      <c r="E167" s="9" t="str">
        <f t="shared" si="21"/>
        <v>Starter</v>
      </c>
      <c r="F167" s="9">
        <f t="shared" si="22"/>
        <v>34.99</v>
      </c>
      <c r="G167" s="9" t="str">
        <f t="shared" si="23"/>
        <v>RMR</v>
      </c>
      <c r="H167" s="9" t="str">
        <f t="shared" si="24"/>
        <v>N</v>
      </c>
      <c r="I167" s="9">
        <f t="shared" si="25"/>
        <v>150</v>
      </c>
      <c r="J167" s="9" t="str">
        <f t="shared" si="26"/>
        <v>Hardwired Takeover</v>
      </c>
      <c r="K167" s="9" t="str">
        <f t="shared" si="27"/>
        <v>Bundles</v>
      </c>
      <c r="L167" s="9"/>
      <c r="M167" s="9" t="str">
        <f t="shared" si="28"/>
        <v>Starter</v>
      </c>
      <c r="N167" s="9" t="str">
        <f t="shared" si="29"/>
        <v>Product Bundle</v>
      </c>
    </row>
    <row r="168" spans="1:14" x14ac:dyDescent="0.25">
      <c r="A168" t="s">
        <v>2501</v>
      </c>
      <c r="D168" s="9" t="str">
        <f t="shared" si="20"/>
        <v xml:space="preserve">Better Hardwire Super Switch Takeover </v>
      </c>
      <c r="E168" s="9" t="str">
        <f t="shared" si="21"/>
        <v>Better</v>
      </c>
      <c r="F168" s="9">
        <f t="shared" si="22"/>
        <v>49.99</v>
      </c>
      <c r="G168" s="9" t="str">
        <f t="shared" si="23"/>
        <v>RMR</v>
      </c>
      <c r="H168" s="9" t="str">
        <f t="shared" si="24"/>
        <v>N</v>
      </c>
      <c r="I168" s="9">
        <f t="shared" si="25"/>
        <v>210</v>
      </c>
      <c r="J168" s="9" t="str">
        <f t="shared" si="26"/>
        <v>Hardwired Takeover</v>
      </c>
      <c r="K168" s="9" t="str">
        <f t="shared" si="27"/>
        <v>Bundles</v>
      </c>
      <c r="L168" s="9"/>
      <c r="M168" s="9" t="str">
        <f t="shared" si="28"/>
        <v>Better</v>
      </c>
      <c r="N168" s="9" t="str">
        <f t="shared" si="29"/>
        <v>Product</v>
      </c>
    </row>
    <row r="169" spans="1:14" x14ac:dyDescent="0.25">
      <c r="A169" t="s">
        <v>2490</v>
      </c>
      <c r="D169" s="9" t="str">
        <f t="shared" si="20"/>
        <v xml:space="preserve">Good Hardwire Super Switch Takeover </v>
      </c>
      <c r="E169" s="9" t="str">
        <f t="shared" si="21"/>
        <v>Good</v>
      </c>
      <c r="F169" s="9">
        <f t="shared" si="22"/>
        <v>39.99</v>
      </c>
      <c r="G169" s="9" t="str">
        <f t="shared" si="23"/>
        <v>RMR</v>
      </c>
      <c r="H169" s="9" t="str">
        <f t="shared" si="24"/>
        <v>N</v>
      </c>
      <c r="I169" s="9">
        <f t="shared" si="25"/>
        <v>150</v>
      </c>
      <c r="J169" s="9" t="str">
        <f t="shared" si="26"/>
        <v>Hardwired Takeover</v>
      </c>
      <c r="K169" s="9" t="str">
        <f t="shared" si="27"/>
        <v>Bundles</v>
      </c>
      <c r="L169" s="9"/>
      <c r="M169" s="9" t="str">
        <f t="shared" si="28"/>
        <v>Good</v>
      </c>
      <c r="N169" s="9" t="str">
        <f t="shared" si="29"/>
        <v>Product</v>
      </c>
    </row>
    <row r="170" spans="1:14" x14ac:dyDescent="0.25">
      <c r="A170" t="s">
        <v>2502</v>
      </c>
      <c r="D170" s="9" t="str">
        <f t="shared" si="20"/>
        <v xml:space="preserve">Best Hardwire Super Switch Takeover </v>
      </c>
      <c r="E170" s="9" t="str">
        <f t="shared" si="21"/>
        <v>Best</v>
      </c>
      <c r="F170" s="9">
        <f t="shared" si="22"/>
        <v>59.99</v>
      </c>
      <c r="G170" s="9" t="str">
        <f t="shared" si="23"/>
        <v>RMR</v>
      </c>
      <c r="H170" s="9" t="str">
        <f t="shared" si="24"/>
        <v>N</v>
      </c>
      <c r="I170" s="9">
        <f t="shared" si="25"/>
        <v>240</v>
      </c>
      <c r="J170" s="9" t="str">
        <f t="shared" si="26"/>
        <v>Hardwired Takeover</v>
      </c>
      <c r="K170" s="9" t="str">
        <f t="shared" si="27"/>
        <v>Bundles</v>
      </c>
      <c r="L170" s="9"/>
      <c r="M170" s="9" t="str">
        <f t="shared" si="28"/>
        <v>Best</v>
      </c>
      <c r="N170" s="9" t="str">
        <f t="shared" si="29"/>
        <v>Product</v>
      </c>
    </row>
    <row r="171" spans="1:14" x14ac:dyDescent="0.25">
      <c r="A171" t="s">
        <v>491</v>
      </c>
      <c r="D171" s="9" t="str">
        <f t="shared" si="20"/>
        <v>Hardwire B/U Battery</v>
      </c>
      <c r="E171" s="9" t="str">
        <f t="shared" si="21"/>
        <v>Hardwire B/U Battery</v>
      </c>
      <c r="F171" s="9">
        <f t="shared" si="22"/>
        <v>30</v>
      </c>
      <c r="G171" s="9" t="str">
        <f t="shared" si="23"/>
        <v>One Time</v>
      </c>
      <c r="H171" s="9" t="str">
        <f t="shared" si="24"/>
        <v>N</v>
      </c>
      <c r="I171" s="9">
        <f t="shared" si="25"/>
        <v>2</v>
      </c>
      <c r="J171" s="9" t="str">
        <f t="shared" si="26"/>
        <v>Battery</v>
      </c>
      <c r="K171" s="9" t="str">
        <f t="shared" si="27"/>
        <v>Battery</v>
      </c>
      <c r="L171" s="9"/>
      <c r="M171" s="9" t="str">
        <f t="shared" si="28"/>
        <v>Hardwire B/U Battery</v>
      </c>
      <c r="N171" s="9" t="str">
        <f t="shared" si="29"/>
        <v>Product</v>
      </c>
    </row>
    <row r="172" spans="1:14" x14ac:dyDescent="0.25">
      <c r="A172" t="s">
        <v>2346</v>
      </c>
      <c r="D172" s="9" t="str">
        <f t="shared" si="20"/>
        <v>VideoRelay HomePlug Set</v>
      </c>
      <c r="E172" s="9" t="str">
        <f t="shared" si="21"/>
        <v>VideoRelay HomePlug Set</v>
      </c>
      <c r="F172" s="9">
        <f t="shared" si="22"/>
        <v>60</v>
      </c>
      <c r="G172" s="9" t="str">
        <f t="shared" si="23"/>
        <v>One Time</v>
      </c>
      <c r="H172" s="9" t="str">
        <f t="shared" si="24"/>
        <v>N</v>
      </c>
      <c r="I172" s="9">
        <f t="shared" si="25"/>
        <v>0</v>
      </c>
      <c r="J172" s="9" t="str">
        <f t="shared" si="26"/>
        <v>Optional Equipment</v>
      </c>
      <c r="K172" s="9" t="str">
        <f t="shared" si="27"/>
        <v>Lights and other accessories</v>
      </c>
      <c r="L172" s="9"/>
      <c r="M172" s="9" t="str">
        <f t="shared" si="28"/>
        <v>VideoRelay HomePlug Set</v>
      </c>
      <c r="N172" s="9" t="str">
        <f t="shared" si="29"/>
        <v>Product</v>
      </c>
    </row>
    <row r="173" spans="1:14" x14ac:dyDescent="0.25">
      <c r="A173" t="s">
        <v>78</v>
      </c>
      <c r="D173" s="9" t="str">
        <f t="shared" si="20"/>
        <v xml:space="preserve">Google Home </v>
      </c>
      <c r="E173" s="9" t="str">
        <f t="shared" si="21"/>
        <v xml:space="preserve">Google Home </v>
      </c>
      <c r="F173" s="9">
        <f t="shared" si="22"/>
        <v>0</v>
      </c>
      <c r="G173" s="9" t="str">
        <f t="shared" si="23"/>
        <v>One Time</v>
      </c>
      <c r="H173" s="9" t="str">
        <f t="shared" si="24"/>
        <v>N</v>
      </c>
      <c r="I173" s="9">
        <f t="shared" si="25"/>
        <v>30</v>
      </c>
      <c r="J173" s="9" t="str">
        <f t="shared" si="26"/>
        <v>Optional Equipment</v>
      </c>
      <c r="K173" s="9" t="str">
        <f t="shared" si="27"/>
        <v>Lights and other accessories</v>
      </c>
      <c r="L173" s="9"/>
      <c r="M173" s="9" t="str">
        <f t="shared" si="28"/>
        <v>Google Home is a powerful speaker and voice assistant</v>
      </c>
      <c r="N173" s="9" t="str">
        <f t="shared" si="29"/>
        <v>Product</v>
      </c>
    </row>
    <row r="174" spans="1:14" x14ac:dyDescent="0.25">
      <c r="A174" t="s">
        <v>4</v>
      </c>
      <c r="D174" s="9" t="str">
        <f t="shared" si="20"/>
        <v>2GIG Good Package</v>
      </c>
      <c r="E174" s="9" t="str">
        <f t="shared" si="21"/>
        <v>Good</v>
      </c>
      <c r="F174" s="9">
        <f t="shared" si="22"/>
        <v>39.99</v>
      </c>
      <c r="G174" s="9" t="str">
        <f t="shared" si="23"/>
        <v>RMR</v>
      </c>
      <c r="H174" s="9" t="str">
        <f t="shared" si="24"/>
        <v>N</v>
      </c>
      <c r="I174" s="9">
        <f t="shared" si="25"/>
        <v>120</v>
      </c>
      <c r="J174" s="9" t="str">
        <f t="shared" si="26"/>
        <v>New Install</v>
      </c>
      <c r="K174" s="9" t="str">
        <f t="shared" si="27"/>
        <v>Bundles</v>
      </c>
      <c r="L174" s="9"/>
      <c r="M174" s="9" t="str">
        <f t="shared" si="28"/>
        <v>Good</v>
      </c>
      <c r="N174" s="9" t="str">
        <f t="shared" si="29"/>
        <v>Product Bundle</v>
      </c>
    </row>
    <row r="175" spans="1:14" x14ac:dyDescent="0.25">
      <c r="A175" t="s">
        <v>479</v>
      </c>
      <c r="D175" s="9" t="str">
        <f t="shared" si="20"/>
        <v>Hardwire Battery 12 Volt/ 5Ah Battery</v>
      </c>
      <c r="E175" s="9" t="str">
        <f t="shared" si="21"/>
        <v>Hardwire Battery 12 Volt/ 5Ah Battery</v>
      </c>
      <c r="F175" s="9">
        <f t="shared" si="22"/>
        <v>25</v>
      </c>
      <c r="G175" s="9" t="str">
        <f t="shared" si="23"/>
        <v>One Time</v>
      </c>
      <c r="H175" s="9" t="str">
        <f t="shared" si="24"/>
        <v>N</v>
      </c>
      <c r="I175" s="9">
        <f t="shared" si="25"/>
        <v>2</v>
      </c>
      <c r="J175" s="9" t="str">
        <f t="shared" si="26"/>
        <v>Battery</v>
      </c>
      <c r="K175" s="9" t="str">
        <f t="shared" si="27"/>
        <v>Battery</v>
      </c>
      <c r="L175" s="9"/>
      <c r="M175" s="9" t="str">
        <f t="shared" si="28"/>
        <v>Hardwire Battery 12 Volt/ 5Ah Battery</v>
      </c>
      <c r="N175" s="9" t="str">
        <f t="shared" si="29"/>
        <v>Product</v>
      </c>
    </row>
    <row r="176" spans="1:14" x14ac:dyDescent="0.25">
      <c r="A176" t="s">
        <v>2759</v>
      </c>
      <c r="D176" s="9" t="str">
        <f t="shared" si="20"/>
        <v>Medical Alert FSNA Discount</v>
      </c>
      <c r="E176" s="9" t="str">
        <f t="shared" si="21"/>
        <v>Medical Alert FSNA Discount</v>
      </c>
      <c r="F176" s="9">
        <f t="shared" si="22"/>
        <v>0</v>
      </c>
      <c r="G176" s="9" t="str">
        <f t="shared" si="23"/>
        <v>One time</v>
      </c>
      <c r="H176" s="9" t="str">
        <f t="shared" si="24"/>
        <v>N</v>
      </c>
      <c r="I176" s="9">
        <f t="shared" si="25"/>
        <v>0</v>
      </c>
      <c r="J176" s="9" t="str">
        <f t="shared" si="26"/>
        <v xml:space="preserve">Residential </v>
      </c>
      <c r="K176" s="9" t="str">
        <f t="shared" si="27"/>
        <v>Medical Alert</v>
      </c>
      <c r="L176" s="9"/>
      <c r="M176" s="9" t="str">
        <f t="shared" si="28"/>
        <v>Medical Alert FSNA Discount</v>
      </c>
      <c r="N176" s="9" t="str">
        <f t="shared" si="29"/>
        <v>Product</v>
      </c>
    </row>
    <row r="177" spans="1:14" x14ac:dyDescent="0.25">
      <c r="A177" t="s">
        <v>974</v>
      </c>
      <c r="D177" s="9" t="str">
        <f t="shared" si="20"/>
        <v>Fall Sensor Pendant (Medical Alert at Home)</v>
      </c>
      <c r="E177" s="9" t="str">
        <f t="shared" si="21"/>
        <v>Fall Sensor Pendant (Medical Alert at Home)</v>
      </c>
      <c r="F177" s="9">
        <f t="shared" si="22"/>
        <v>0</v>
      </c>
      <c r="G177" s="9" t="str">
        <f t="shared" si="23"/>
        <v>One Time</v>
      </c>
      <c r="H177" s="9" t="str">
        <f t="shared" si="24"/>
        <v>N</v>
      </c>
      <c r="I177" s="9">
        <f t="shared" si="25"/>
        <v>30</v>
      </c>
      <c r="J177" s="9" t="str">
        <f t="shared" si="26"/>
        <v>Optional Equipment</v>
      </c>
      <c r="K177" s="9" t="str">
        <f t="shared" si="27"/>
        <v>Keypads and Remotes</v>
      </c>
      <c r="L177" s="9"/>
      <c r="M177" s="9" t="str">
        <f t="shared" si="28"/>
        <v>Fall Sensor Pendant (Medical Alert at Home)</v>
      </c>
      <c r="N177" s="9" t="str">
        <f t="shared" si="29"/>
        <v>Product</v>
      </c>
    </row>
    <row r="178" spans="1:14" x14ac:dyDescent="0.25">
      <c r="A178" t="s">
        <v>2482</v>
      </c>
      <c r="D178" s="9" t="str">
        <f t="shared" si="20"/>
        <v>Fee Credit</v>
      </c>
      <c r="E178" s="9" t="str">
        <f t="shared" si="21"/>
        <v>Fee Credit</v>
      </c>
      <c r="F178" s="9">
        <f t="shared" si="22"/>
        <v>0</v>
      </c>
      <c r="G178" s="9" t="str">
        <f t="shared" si="23"/>
        <v>One Time</v>
      </c>
      <c r="H178" s="9" t="str">
        <f t="shared" si="24"/>
        <v>N</v>
      </c>
      <c r="I178" s="9">
        <f t="shared" si="25"/>
        <v>0</v>
      </c>
      <c r="J178" s="9" t="str">
        <f t="shared" si="26"/>
        <v>None</v>
      </c>
      <c r="K178" s="9" t="str">
        <f t="shared" si="27"/>
        <v>None</v>
      </c>
      <c r="L178" s="9"/>
      <c r="M178" s="9" t="str">
        <f t="shared" si="28"/>
        <v>Fee Credit</v>
      </c>
      <c r="N178" s="9" t="str">
        <f t="shared" si="29"/>
        <v>Product</v>
      </c>
    </row>
    <row r="179" spans="1:14" x14ac:dyDescent="0.25">
      <c r="A179" t="s">
        <v>2671</v>
      </c>
      <c r="D179" s="9" t="str">
        <f t="shared" si="20"/>
        <v xml:space="preserve">False Alarm Fee Waiver - Other </v>
      </c>
      <c r="E179" s="9" t="str">
        <f t="shared" si="21"/>
        <v xml:space="preserve">False Alarm Fee Waiver - Other </v>
      </c>
      <c r="F179" s="9">
        <f t="shared" si="22"/>
        <v>0</v>
      </c>
      <c r="G179" s="9" t="str">
        <f t="shared" si="23"/>
        <v>One time</v>
      </c>
      <c r="H179" s="9" t="str">
        <f t="shared" si="24"/>
        <v>N</v>
      </c>
      <c r="I179" s="9">
        <f t="shared" si="25"/>
        <v>0</v>
      </c>
      <c r="J179" s="9" t="str">
        <f t="shared" si="26"/>
        <v>Residential and Business</v>
      </c>
      <c r="K179" s="9" t="str">
        <f t="shared" si="27"/>
        <v xml:space="preserve">Smart Home </v>
      </c>
      <c r="L179" s="9"/>
      <c r="M179" s="9" t="str">
        <f t="shared" si="28"/>
        <v xml:space="preserve">False Alarm Fee Waiver - Other </v>
      </c>
      <c r="N179" s="9" t="str">
        <f t="shared" si="29"/>
        <v>Product</v>
      </c>
    </row>
    <row r="180" spans="1:14" x14ac:dyDescent="0.25">
      <c r="A180" t="s">
        <v>2665</v>
      </c>
      <c r="D180" s="9" t="str">
        <f t="shared" si="20"/>
        <v xml:space="preserve">False Alarm Fee Waiver - Central Monitoring Station </v>
      </c>
      <c r="E180" s="9" t="str">
        <f t="shared" si="21"/>
        <v xml:space="preserve">False alarm fee waived by Central Monitoring Station </v>
      </c>
      <c r="F180" s="9">
        <f t="shared" si="22"/>
        <v>0</v>
      </c>
      <c r="G180" s="9" t="str">
        <f t="shared" si="23"/>
        <v>One time</v>
      </c>
      <c r="H180" s="9" t="str">
        <f t="shared" si="24"/>
        <v>N</v>
      </c>
      <c r="I180" s="9">
        <f t="shared" si="25"/>
        <v>0</v>
      </c>
      <c r="J180" s="9" t="str">
        <f t="shared" si="26"/>
        <v>Residential and Business</v>
      </c>
      <c r="K180" s="9" t="str">
        <f t="shared" si="27"/>
        <v xml:space="preserve">Smart Home </v>
      </c>
      <c r="L180" s="9"/>
      <c r="M180" s="9">
        <f t="shared" si="28"/>
        <v>0</v>
      </c>
      <c r="N180" s="9" t="str">
        <f t="shared" si="29"/>
        <v>Product</v>
      </c>
    </row>
    <row r="181" spans="1:14" x14ac:dyDescent="0.25">
      <c r="A181" t="s">
        <v>2661</v>
      </c>
      <c r="D181" s="9" t="str">
        <f t="shared" si="20"/>
        <v xml:space="preserve">False Alarm Fee Waiver - Loyalty </v>
      </c>
      <c r="E181" s="9" t="str">
        <f t="shared" si="21"/>
        <v xml:space="preserve">False alarm fee waived by Loyalty and Retention </v>
      </c>
      <c r="F181" s="9">
        <f t="shared" si="22"/>
        <v>0</v>
      </c>
      <c r="G181" s="9" t="str">
        <f t="shared" si="23"/>
        <v>One time</v>
      </c>
      <c r="H181" s="9" t="str">
        <f t="shared" si="24"/>
        <v>N</v>
      </c>
      <c r="I181" s="9">
        <f t="shared" si="25"/>
        <v>0</v>
      </c>
      <c r="J181" s="9" t="str">
        <f t="shared" si="26"/>
        <v>Residential and Business</v>
      </c>
      <c r="K181" s="9" t="str">
        <f t="shared" si="27"/>
        <v xml:space="preserve">Smart Home </v>
      </c>
      <c r="L181" s="9"/>
      <c r="M181" s="9">
        <f t="shared" si="28"/>
        <v>0</v>
      </c>
      <c r="N181" s="9" t="str">
        <f t="shared" si="29"/>
        <v>Product</v>
      </c>
    </row>
    <row r="182" spans="1:14" x14ac:dyDescent="0.25">
      <c r="A182" t="s">
        <v>2656</v>
      </c>
      <c r="D182" s="9" t="str">
        <f t="shared" si="20"/>
        <v xml:space="preserve">False Alarm Fee Waiver - Collections </v>
      </c>
      <c r="E182" s="9" t="str">
        <f t="shared" si="21"/>
        <v>False alarm fee waived by Collections</v>
      </c>
      <c r="F182" s="9">
        <f t="shared" si="22"/>
        <v>0</v>
      </c>
      <c r="G182" s="9" t="str">
        <f t="shared" si="23"/>
        <v>One time</v>
      </c>
      <c r="H182" s="9" t="str">
        <f t="shared" si="24"/>
        <v>N</v>
      </c>
      <c r="I182" s="9">
        <f t="shared" si="25"/>
        <v>0</v>
      </c>
      <c r="J182" s="9" t="str">
        <f t="shared" si="26"/>
        <v>Residential and Business</v>
      </c>
      <c r="K182" s="9" t="str">
        <f t="shared" si="27"/>
        <v xml:space="preserve">Smart Home </v>
      </c>
      <c r="L182" s="9"/>
      <c r="M182" s="9">
        <f t="shared" si="28"/>
        <v>0</v>
      </c>
      <c r="N182" s="9" t="str">
        <f t="shared" si="29"/>
        <v>Product</v>
      </c>
    </row>
    <row r="183" spans="1:14" x14ac:dyDescent="0.25">
      <c r="A183" t="s">
        <v>2651</v>
      </c>
      <c r="D183" s="9" t="str">
        <f t="shared" si="20"/>
        <v>False Alarm Fee Waiver - Customer Care</v>
      </c>
      <c r="E183" s="9" t="str">
        <f t="shared" si="21"/>
        <v>False alarm fee waived by Customer Care</v>
      </c>
      <c r="F183" s="9">
        <f t="shared" si="22"/>
        <v>0</v>
      </c>
      <c r="G183" s="9" t="str">
        <f t="shared" si="23"/>
        <v>One time</v>
      </c>
      <c r="H183" s="9" t="str">
        <f t="shared" si="24"/>
        <v>N</v>
      </c>
      <c r="I183" s="9">
        <f t="shared" si="25"/>
        <v>0</v>
      </c>
      <c r="J183" s="9" t="str">
        <f t="shared" si="26"/>
        <v>Residential and Business</v>
      </c>
      <c r="K183" s="9" t="str">
        <f t="shared" si="27"/>
        <v xml:space="preserve">Smart Home </v>
      </c>
      <c r="L183" s="9"/>
      <c r="M183" s="9">
        <f t="shared" si="28"/>
        <v>0</v>
      </c>
      <c r="N183" s="9" t="str">
        <f t="shared" si="29"/>
        <v>Product</v>
      </c>
    </row>
    <row r="184" spans="1:14" x14ac:dyDescent="0.25">
      <c r="A184" t="s">
        <v>561</v>
      </c>
      <c r="D184" s="9" t="str">
        <f t="shared" si="20"/>
        <v>AlarmVoice Services</v>
      </c>
      <c r="E184" s="9" t="str">
        <f t="shared" si="21"/>
        <v>AlarmVoice Services</v>
      </c>
      <c r="F184" s="9">
        <f t="shared" si="22"/>
        <v>25</v>
      </c>
      <c r="G184" s="9" t="str">
        <f t="shared" si="23"/>
        <v>RMR</v>
      </c>
      <c r="H184" s="9" t="str">
        <f t="shared" si="24"/>
        <v>N</v>
      </c>
      <c r="I184" s="9">
        <f t="shared" si="25"/>
        <v>30</v>
      </c>
      <c r="J184" s="9" t="str">
        <f t="shared" si="26"/>
        <v>Legacy</v>
      </c>
      <c r="K184" s="9" t="str">
        <f t="shared" si="27"/>
        <v>Legacy</v>
      </c>
      <c r="L184" s="9"/>
      <c r="M184" s="9" t="str">
        <f t="shared" si="28"/>
        <v>AlarmVoice Services</v>
      </c>
      <c r="N184" s="9" t="str">
        <f t="shared" si="29"/>
        <v>Product</v>
      </c>
    </row>
    <row r="185" spans="1:14" x14ac:dyDescent="0.25">
      <c r="A185" t="s">
        <v>2647</v>
      </c>
      <c r="D185" s="9" t="str">
        <f t="shared" si="20"/>
        <v>Equipment Discount (With Tax)</v>
      </c>
      <c r="E185" s="9" t="str">
        <f t="shared" si="21"/>
        <v>Equipment Discount (With Tax)</v>
      </c>
      <c r="F185" s="9">
        <f t="shared" si="22"/>
        <v>0</v>
      </c>
      <c r="G185" s="9" t="str">
        <f t="shared" si="23"/>
        <v>One time</v>
      </c>
      <c r="H185" s="9" t="str">
        <f t="shared" si="24"/>
        <v>N</v>
      </c>
      <c r="I185" s="9">
        <f t="shared" si="25"/>
        <v>0</v>
      </c>
      <c r="J185" s="9" t="str">
        <f t="shared" si="26"/>
        <v>Residential and Business</v>
      </c>
      <c r="K185" s="9" t="str">
        <f t="shared" si="27"/>
        <v xml:space="preserve">Smart Home </v>
      </c>
      <c r="L185" s="9"/>
      <c r="M185" s="9" t="str">
        <f t="shared" si="28"/>
        <v>Equipment Discount (With Tax)</v>
      </c>
      <c r="N185" s="9" t="str">
        <f t="shared" si="29"/>
        <v>Product</v>
      </c>
    </row>
    <row r="186" spans="1:14" x14ac:dyDescent="0.25">
      <c r="A186" t="s">
        <v>5435</v>
      </c>
      <c r="D186" s="9" t="str">
        <f t="shared" si="20"/>
        <v>Credit Equipment w/o Tax</v>
      </c>
      <c r="E186" s="9" t="str">
        <f t="shared" si="21"/>
        <v>Credit Equipment w/o Tax</v>
      </c>
      <c r="F186" s="9">
        <f t="shared" si="22"/>
        <v>0</v>
      </c>
      <c r="G186" s="9" t="str">
        <f t="shared" si="23"/>
        <v>One time</v>
      </c>
      <c r="H186" s="9" t="str">
        <f t="shared" si="24"/>
        <v>N</v>
      </c>
      <c r="I186" s="9">
        <f t="shared" si="25"/>
        <v>0</v>
      </c>
      <c r="J186" s="9" t="str">
        <f t="shared" si="26"/>
        <v>Residential and Business</v>
      </c>
      <c r="K186" s="9" t="str">
        <f t="shared" si="27"/>
        <v>Alarm and Video Bundle</v>
      </c>
      <c r="L186" s="9"/>
      <c r="M186" s="9">
        <f t="shared" si="28"/>
        <v>0</v>
      </c>
      <c r="N186" s="9" t="str">
        <f t="shared" si="29"/>
        <v>Product</v>
      </c>
    </row>
    <row r="187" spans="1:14" x14ac:dyDescent="0.25">
      <c r="A187" t="s">
        <v>3079</v>
      </c>
      <c r="D187" s="9" t="str">
        <f t="shared" si="20"/>
        <v xml:space="preserve">Equipment Fee Credit </v>
      </c>
      <c r="E187" s="9" t="str">
        <f t="shared" si="21"/>
        <v xml:space="preserve">Equipment Fee Waived for new Security and Automation customers when he has new Bell Internet </v>
      </c>
      <c r="F187" s="9">
        <f t="shared" si="22"/>
        <v>0</v>
      </c>
      <c r="G187" s="9" t="str">
        <f t="shared" si="23"/>
        <v>One time</v>
      </c>
      <c r="H187" s="9" t="str">
        <f t="shared" si="24"/>
        <v>N</v>
      </c>
      <c r="I187" s="9">
        <f t="shared" si="25"/>
        <v>0</v>
      </c>
      <c r="J187" s="9" t="str">
        <f t="shared" si="26"/>
        <v xml:space="preserve">Business </v>
      </c>
      <c r="K187" s="9" t="str">
        <f t="shared" si="27"/>
        <v>Security and Automation</v>
      </c>
      <c r="L187" s="9"/>
      <c r="M187" s="9">
        <f t="shared" si="28"/>
        <v>0</v>
      </c>
      <c r="N187" s="9" t="str">
        <f t="shared" si="29"/>
        <v>Product</v>
      </c>
    </row>
    <row r="188" spans="1:14" x14ac:dyDescent="0.25">
      <c r="A188" t="s">
        <v>3078</v>
      </c>
      <c r="D188" s="9" t="str">
        <f t="shared" si="20"/>
        <v>Equipment Fee Credit - 50%</v>
      </c>
      <c r="E188" s="9" t="str">
        <f t="shared" si="21"/>
        <v xml:space="preserve">Equipment Fee Waived at 50% </v>
      </c>
      <c r="F188" s="9">
        <f t="shared" si="22"/>
        <v>0</v>
      </c>
      <c r="G188" s="9" t="str">
        <f t="shared" si="23"/>
        <v>One time</v>
      </c>
      <c r="H188" s="9" t="str">
        <f t="shared" si="24"/>
        <v>N</v>
      </c>
      <c r="I188" s="9">
        <f t="shared" si="25"/>
        <v>0</v>
      </c>
      <c r="J188" s="9" t="str">
        <f t="shared" si="26"/>
        <v xml:space="preserve">Business </v>
      </c>
      <c r="K188" s="9" t="str">
        <f t="shared" si="27"/>
        <v>Security and Automation</v>
      </c>
      <c r="L188" s="9"/>
      <c r="M188" s="9">
        <f t="shared" si="28"/>
        <v>0</v>
      </c>
      <c r="N188" s="9" t="str">
        <f t="shared" si="29"/>
        <v>Product</v>
      </c>
    </row>
    <row r="189" spans="1:14" x14ac:dyDescent="0.25">
      <c r="A189" t="s">
        <v>3080</v>
      </c>
      <c r="D189" s="9" t="str">
        <f t="shared" si="20"/>
        <v xml:space="preserve">Equipment Fee </v>
      </c>
      <c r="E189" s="9" t="str">
        <f t="shared" si="21"/>
        <v xml:space="preserve">Equipment Fee for new Security and Automation bundles </v>
      </c>
      <c r="F189" s="9">
        <f t="shared" si="22"/>
        <v>199</v>
      </c>
      <c r="G189" s="9" t="str">
        <f t="shared" si="23"/>
        <v>One time</v>
      </c>
      <c r="H189" s="9" t="str">
        <f t="shared" si="24"/>
        <v>N</v>
      </c>
      <c r="I189" s="9">
        <f t="shared" si="25"/>
        <v>0</v>
      </c>
      <c r="J189" s="9" t="str">
        <f t="shared" si="26"/>
        <v xml:space="preserve">Business </v>
      </c>
      <c r="K189" s="9" t="str">
        <f t="shared" si="27"/>
        <v>Security and Automation</v>
      </c>
      <c r="L189" s="9"/>
      <c r="M189" s="9">
        <f t="shared" si="28"/>
        <v>0</v>
      </c>
      <c r="N189" s="9" t="str">
        <f t="shared" si="29"/>
        <v>Product</v>
      </c>
    </row>
    <row r="190" spans="1:14" x14ac:dyDescent="0.25">
      <c r="A190" t="s">
        <v>600</v>
      </c>
      <c r="D190" s="9" t="str">
        <f t="shared" si="20"/>
        <v>DX Smoke Detector</v>
      </c>
      <c r="E190" s="9" t="str">
        <f t="shared" si="21"/>
        <v>DX Smoke Detector</v>
      </c>
      <c r="F190" s="9">
        <f t="shared" si="22"/>
        <v>0</v>
      </c>
      <c r="G190" s="9" t="str">
        <f t="shared" si="23"/>
        <v>One Time</v>
      </c>
      <c r="H190" s="9" t="str">
        <f t="shared" si="24"/>
        <v>N</v>
      </c>
      <c r="I190" s="9">
        <f t="shared" si="25"/>
        <v>6</v>
      </c>
      <c r="J190" s="9" t="str">
        <f t="shared" si="26"/>
        <v>Legacy</v>
      </c>
      <c r="K190" s="9" t="str">
        <f t="shared" si="27"/>
        <v>Legacy</v>
      </c>
      <c r="L190" s="9"/>
      <c r="M190" s="9" t="str">
        <f t="shared" si="28"/>
        <v>DX Smoke Detector</v>
      </c>
      <c r="N190" s="9" t="str">
        <f t="shared" si="29"/>
        <v>Product</v>
      </c>
    </row>
    <row r="191" spans="1:14" x14ac:dyDescent="0.25">
      <c r="A191" t="s">
        <v>599</v>
      </c>
      <c r="D191" s="9" t="str">
        <f t="shared" si="20"/>
        <v>DX Smoke Detector</v>
      </c>
      <c r="E191" s="9" t="str">
        <f t="shared" si="21"/>
        <v>DX Smoke Detector</v>
      </c>
      <c r="F191" s="9">
        <f t="shared" si="22"/>
        <v>0</v>
      </c>
      <c r="G191" s="9" t="str">
        <f t="shared" si="23"/>
        <v>One Time</v>
      </c>
      <c r="H191" s="9" t="str">
        <f t="shared" si="24"/>
        <v>N</v>
      </c>
      <c r="I191" s="9">
        <f t="shared" si="25"/>
        <v>6</v>
      </c>
      <c r="J191" s="9" t="str">
        <f t="shared" si="26"/>
        <v>Legacy</v>
      </c>
      <c r="K191" s="9" t="str">
        <f t="shared" si="27"/>
        <v>Legacy</v>
      </c>
      <c r="L191" s="9"/>
      <c r="M191" s="9" t="str">
        <f t="shared" si="28"/>
        <v>DX Smoke Detector</v>
      </c>
      <c r="N191" s="9" t="str">
        <f t="shared" si="29"/>
        <v>Product</v>
      </c>
    </row>
    <row r="192" spans="1:14" x14ac:dyDescent="0.25">
      <c r="A192" t="s">
        <v>597</v>
      </c>
      <c r="D192" s="9" t="str">
        <f t="shared" si="20"/>
        <v>DX Smoke Detector</v>
      </c>
      <c r="E192" s="9" t="str">
        <f t="shared" si="21"/>
        <v>DX Smoke Detector</v>
      </c>
      <c r="F192" s="9">
        <f t="shared" si="22"/>
        <v>0</v>
      </c>
      <c r="G192" s="9" t="str">
        <f t="shared" si="23"/>
        <v>One Time</v>
      </c>
      <c r="H192" s="9" t="str">
        <f t="shared" si="24"/>
        <v>N</v>
      </c>
      <c r="I192" s="9">
        <f t="shared" si="25"/>
        <v>6</v>
      </c>
      <c r="J192" s="9" t="str">
        <f t="shared" si="26"/>
        <v>Legacy</v>
      </c>
      <c r="K192" s="9" t="str">
        <f t="shared" si="27"/>
        <v>Legacy</v>
      </c>
      <c r="L192" s="9"/>
      <c r="M192" s="9" t="str">
        <f t="shared" si="28"/>
        <v>DX Smoke Detector</v>
      </c>
      <c r="N192" s="9" t="str">
        <f t="shared" si="29"/>
        <v>Product</v>
      </c>
    </row>
    <row r="193" spans="1:14" x14ac:dyDescent="0.25">
      <c r="A193" t="s">
        <v>985</v>
      </c>
      <c r="D193" s="9" t="str">
        <f t="shared" ref="D193:D256" si="30">VLOOKUP($A193,masterdata,3,0)</f>
        <v>Panic Pendant - Wristband (Medical Alert at Home)</v>
      </c>
      <c r="E193" s="9" t="str">
        <f t="shared" ref="E193:E256" si="31">VLOOKUP($A193,masterdata,12,0)</f>
        <v>Panic Pendant - Wristband (Medical Alert at Home)</v>
      </c>
      <c r="F193" s="9">
        <f t="shared" ref="F193:F256" si="32">VLOOKUP($A193,masterdata,5,0)</f>
        <v>69</v>
      </c>
      <c r="G193" s="9" t="str">
        <f t="shared" ref="G193:G256" si="33">VLOOKUP($A193,masterdata,16,0)</f>
        <v>One time</v>
      </c>
      <c r="H193" s="9" t="str">
        <f t="shared" ref="H193:H256" si="34">VLOOKUP($A193,masterdata,6,0)</f>
        <v>N</v>
      </c>
      <c r="I193" s="9">
        <f t="shared" ref="I193:I256" si="35">VLOOKUP($A193,masterdata,7,0)</f>
        <v>7.5</v>
      </c>
      <c r="J193" s="9" t="str">
        <f t="shared" ref="J193:J256" si="36">VLOOKUP($A193,masterdata,10,0)</f>
        <v>Optional Equipment</v>
      </c>
      <c r="K193" s="9" t="str">
        <f t="shared" ref="K193:K256" si="37">VLOOKUP($A193,masterdata,11,0)</f>
        <v>Keypads and Remotes</v>
      </c>
      <c r="L193" s="9"/>
      <c r="M193" s="9" t="str">
        <f t="shared" ref="M193:M256" si="38">VLOOKUP($A193,masterdata,14,0)</f>
        <v>Panic Pendant - Wristband (Medical Alert at Home)</v>
      </c>
      <c r="N193" s="9" t="str">
        <f t="shared" ref="N193:N256" si="39">VLOOKUP($A193,masterdata,30,0)</f>
        <v>Product</v>
      </c>
    </row>
    <row r="194" spans="1:14" x14ac:dyDescent="0.25">
      <c r="A194" t="s">
        <v>972</v>
      </c>
      <c r="D194" s="9" t="str">
        <f t="shared" si="30"/>
        <v>Panic Pendant - Necklace (Medical Alert at Home)</v>
      </c>
      <c r="E194" s="9" t="str">
        <f t="shared" si="31"/>
        <v>Panic Pendant - Necklace (Medical Alert at Home)</v>
      </c>
      <c r="F194" s="9">
        <f t="shared" si="32"/>
        <v>69</v>
      </c>
      <c r="G194" s="9" t="str">
        <f t="shared" si="33"/>
        <v>One Time</v>
      </c>
      <c r="H194" s="9" t="str">
        <f t="shared" si="34"/>
        <v>N</v>
      </c>
      <c r="I194" s="9">
        <f t="shared" si="35"/>
        <v>7.5</v>
      </c>
      <c r="J194" s="9" t="str">
        <f t="shared" si="36"/>
        <v>Optional Equipment</v>
      </c>
      <c r="K194" s="9" t="str">
        <f t="shared" si="37"/>
        <v>Keypads and Remotes</v>
      </c>
      <c r="L194" s="9"/>
      <c r="M194" s="9" t="str">
        <f t="shared" si="38"/>
        <v>Panic Pendant - Necklace (Medical Alert at Home)</v>
      </c>
      <c r="N194" s="9" t="str">
        <f t="shared" si="39"/>
        <v>Product</v>
      </c>
    </row>
    <row r="195" spans="1:14" x14ac:dyDescent="0.25">
      <c r="A195" t="s">
        <v>337</v>
      </c>
      <c r="D195" s="9" t="str">
        <f t="shared" si="30"/>
        <v>2 way wireless keypad-requires  TR5164-433 transceiver</v>
      </c>
      <c r="E195" s="9" t="str">
        <f t="shared" si="31"/>
        <v>2 way wireless keypad-requires  TR5164-433 transceiver</v>
      </c>
      <c r="F195" s="9">
        <f t="shared" si="32"/>
        <v>249</v>
      </c>
      <c r="G195" s="9" t="str">
        <f t="shared" si="33"/>
        <v>One Time</v>
      </c>
      <c r="H195" s="9" t="str">
        <f t="shared" si="34"/>
        <v>N</v>
      </c>
      <c r="I195" s="9">
        <f t="shared" si="35"/>
        <v>30</v>
      </c>
      <c r="J195" s="9" t="str">
        <f t="shared" si="36"/>
        <v>Legacy</v>
      </c>
      <c r="K195" s="9" t="str">
        <f t="shared" si="37"/>
        <v>Legacy</v>
      </c>
      <c r="L195" s="9"/>
      <c r="M195" s="9" t="str">
        <f t="shared" si="38"/>
        <v>2 way wireless keypad-requires  TR5164-433 transceiver</v>
      </c>
      <c r="N195" s="9" t="str">
        <f t="shared" si="39"/>
        <v>Product</v>
      </c>
    </row>
    <row r="196" spans="1:14" x14ac:dyDescent="0.25">
      <c r="A196" t="s">
        <v>336</v>
      </c>
      <c r="D196" s="9" t="str">
        <f t="shared" si="30"/>
        <v>WS4985-wireless flood</v>
      </c>
      <c r="E196" s="9" t="str">
        <f t="shared" si="31"/>
        <v>WS4985-wireless flood</v>
      </c>
      <c r="F196" s="9">
        <f t="shared" si="32"/>
        <v>69</v>
      </c>
      <c r="G196" s="9" t="str">
        <f t="shared" si="33"/>
        <v>One Time</v>
      </c>
      <c r="H196" s="9" t="str">
        <f t="shared" si="34"/>
        <v>N</v>
      </c>
      <c r="I196" s="9">
        <f t="shared" si="35"/>
        <v>7.5</v>
      </c>
      <c r="J196" s="9" t="str">
        <f t="shared" si="36"/>
        <v>Legacy</v>
      </c>
      <c r="K196" s="9" t="str">
        <f t="shared" si="37"/>
        <v>Legacy</v>
      </c>
      <c r="L196" s="9"/>
      <c r="M196" s="9" t="str">
        <f t="shared" si="38"/>
        <v>WS4985-wireless flood</v>
      </c>
      <c r="N196" s="9" t="str">
        <f t="shared" si="39"/>
        <v>Product</v>
      </c>
    </row>
    <row r="197" spans="1:14" x14ac:dyDescent="0.25">
      <c r="A197" t="s">
        <v>335</v>
      </c>
      <c r="D197" s="9" t="str">
        <f t="shared" si="30"/>
        <v>DSC wireless contact</v>
      </c>
      <c r="E197" s="9" t="str">
        <f t="shared" si="31"/>
        <v>DSC wireless contact</v>
      </c>
      <c r="F197" s="9">
        <f t="shared" si="32"/>
        <v>29</v>
      </c>
      <c r="G197" s="9" t="str">
        <f t="shared" si="33"/>
        <v>One Time</v>
      </c>
      <c r="H197" s="9" t="str">
        <f t="shared" si="34"/>
        <v>N</v>
      </c>
      <c r="I197" s="9">
        <f t="shared" si="35"/>
        <v>7.5</v>
      </c>
      <c r="J197" s="9" t="str">
        <f t="shared" si="36"/>
        <v>Legacy</v>
      </c>
      <c r="K197" s="9" t="str">
        <f t="shared" si="37"/>
        <v>Legacy</v>
      </c>
      <c r="L197" s="9"/>
      <c r="M197" s="9" t="str">
        <f t="shared" si="38"/>
        <v>DSC wireless contact</v>
      </c>
      <c r="N197" s="9" t="str">
        <f t="shared" si="39"/>
        <v>Product</v>
      </c>
    </row>
    <row r="198" spans="1:14" x14ac:dyDescent="0.25">
      <c r="A198" t="s">
        <v>333</v>
      </c>
      <c r="D198" s="9" t="str">
        <f t="shared" si="30"/>
        <v>Wireless 4 button keyfob</v>
      </c>
      <c r="E198" s="9" t="str">
        <f t="shared" si="31"/>
        <v>Wireless 4 button keyfob</v>
      </c>
      <c r="F198" s="9">
        <f t="shared" si="32"/>
        <v>39</v>
      </c>
      <c r="G198" s="9" t="str">
        <f t="shared" si="33"/>
        <v>One Time</v>
      </c>
      <c r="H198" s="9" t="str">
        <f t="shared" si="34"/>
        <v>N</v>
      </c>
      <c r="I198" s="9">
        <f t="shared" si="35"/>
        <v>7.5</v>
      </c>
      <c r="J198" s="9" t="str">
        <f t="shared" si="36"/>
        <v>Legacy</v>
      </c>
      <c r="K198" s="9" t="str">
        <f t="shared" si="37"/>
        <v>Legacy</v>
      </c>
      <c r="L198" s="9"/>
      <c r="M198" s="9" t="str">
        <f t="shared" si="38"/>
        <v>Wireless 4 button keyfob</v>
      </c>
      <c r="N198" s="9" t="str">
        <f t="shared" si="39"/>
        <v>Product</v>
      </c>
    </row>
    <row r="199" spans="1:14" x14ac:dyDescent="0.25">
      <c r="A199" t="s">
        <v>332</v>
      </c>
      <c r="D199" s="9" t="str">
        <f t="shared" si="30"/>
        <v>wireless smoke</v>
      </c>
      <c r="E199" s="9" t="str">
        <f t="shared" si="31"/>
        <v>wireless smoke</v>
      </c>
      <c r="F199" s="9">
        <f t="shared" si="32"/>
        <v>79</v>
      </c>
      <c r="G199" s="9" t="str">
        <f t="shared" si="33"/>
        <v>One Time</v>
      </c>
      <c r="H199" s="9" t="str">
        <f t="shared" si="34"/>
        <v>N</v>
      </c>
      <c r="I199" s="9">
        <f t="shared" si="35"/>
        <v>7.5</v>
      </c>
      <c r="J199" s="9" t="str">
        <f t="shared" si="36"/>
        <v>Legacy</v>
      </c>
      <c r="K199" s="9" t="str">
        <f t="shared" si="37"/>
        <v>Legacy</v>
      </c>
      <c r="L199" s="9"/>
      <c r="M199" s="9" t="str">
        <f t="shared" si="38"/>
        <v>wireless smoke</v>
      </c>
      <c r="N199" s="9" t="str">
        <f t="shared" si="39"/>
        <v>Product</v>
      </c>
    </row>
    <row r="200" spans="1:14" x14ac:dyDescent="0.25">
      <c r="A200" t="s">
        <v>307</v>
      </c>
      <c r="D200" s="9" t="str">
        <f t="shared" si="30"/>
        <v>Wireless Panic Button</v>
      </c>
      <c r="E200" s="9" t="str">
        <f t="shared" si="31"/>
        <v>wireless panic/hold-up</v>
      </c>
      <c r="F200" s="9">
        <f t="shared" si="32"/>
        <v>69</v>
      </c>
      <c r="G200" s="9" t="str">
        <f t="shared" si="33"/>
        <v>One Time</v>
      </c>
      <c r="H200" s="9" t="str">
        <f t="shared" si="34"/>
        <v>N</v>
      </c>
      <c r="I200" s="9">
        <f t="shared" si="35"/>
        <v>7.5</v>
      </c>
      <c r="J200" s="9" t="str">
        <f t="shared" si="36"/>
        <v>Legacy</v>
      </c>
      <c r="K200" s="9" t="str">
        <f t="shared" si="37"/>
        <v>Legacy</v>
      </c>
      <c r="L200" s="9"/>
      <c r="M200" s="9" t="str">
        <f t="shared" si="38"/>
        <v>wireless panic/hold-up</v>
      </c>
      <c r="N200" s="9" t="str">
        <f t="shared" si="39"/>
        <v>Product</v>
      </c>
    </row>
    <row r="201" spans="1:14" x14ac:dyDescent="0.25">
      <c r="A201" t="s">
        <v>305</v>
      </c>
      <c r="D201" s="9" t="str">
        <f t="shared" si="30"/>
        <v>wireless repeater</v>
      </c>
      <c r="E201" s="9" t="str">
        <f t="shared" si="31"/>
        <v>wireless repeater</v>
      </c>
      <c r="F201" s="9">
        <f t="shared" si="32"/>
        <v>89</v>
      </c>
      <c r="G201" s="9" t="str">
        <f t="shared" si="33"/>
        <v>One Time</v>
      </c>
      <c r="H201" s="9" t="str">
        <f t="shared" si="34"/>
        <v>N</v>
      </c>
      <c r="I201" s="9">
        <f t="shared" si="35"/>
        <v>7.5</v>
      </c>
      <c r="J201" s="9" t="str">
        <f t="shared" si="36"/>
        <v>Legacy</v>
      </c>
      <c r="K201" s="9" t="str">
        <f t="shared" si="37"/>
        <v>Legacy</v>
      </c>
      <c r="L201" s="9"/>
      <c r="M201" s="9" t="str">
        <f t="shared" si="38"/>
        <v>wireless repeater</v>
      </c>
      <c r="N201" s="9" t="str">
        <f t="shared" si="39"/>
        <v>Product</v>
      </c>
    </row>
    <row r="202" spans="1:14" x14ac:dyDescent="0.25">
      <c r="A202" t="s">
        <v>331</v>
      </c>
      <c r="D202" s="9" t="str">
        <f t="shared" si="30"/>
        <v>WS4913-wireless CO</v>
      </c>
      <c r="E202" s="9" t="str">
        <f t="shared" si="31"/>
        <v>WS4913-wireless CO</v>
      </c>
      <c r="F202" s="9">
        <f t="shared" si="32"/>
        <v>89</v>
      </c>
      <c r="G202" s="9" t="str">
        <f t="shared" si="33"/>
        <v>One Time</v>
      </c>
      <c r="H202" s="9" t="str">
        <f t="shared" si="34"/>
        <v>N</v>
      </c>
      <c r="I202" s="9">
        <f t="shared" si="35"/>
        <v>7.5</v>
      </c>
      <c r="J202" s="9" t="str">
        <f t="shared" si="36"/>
        <v>Legacy</v>
      </c>
      <c r="K202" s="9" t="str">
        <f t="shared" si="37"/>
        <v>Legacy</v>
      </c>
      <c r="L202" s="9"/>
      <c r="M202" s="9" t="str">
        <f t="shared" si="38"/>
        <v>WS4913-wireless CO</v>
      </c>
      <c r="N202" s="9" t="str">
        <f t="shared" si="39"/>
        <v>Product</v>
      </c>
    </row>
    <row r="203" spans="1:14" x14ac:dyDescent="0.25">
      <c r="A203" t="s">
        <v>330</v>
      </c>
      <c r="D203" s="9" t="str">
        <f t="shared" si="30"/>
        <v>DSC HW Wireless Motion</v>
      </c>
      <c r="E203" s="9" t="str">
        <f t="shared" si="31"/>
        <v>DSC HW Wireless Motion</v>
      </c>
      <c r="F203" s="9">
        <f t="shared" si="32"/>
        <v>49</v>
      </c>
      <c r="G203" s="9" t="str">
        <f t="shared" si="33"/>
        <v>One Time</v>
      </c>
      <c r="H203" s="9" t="str">
        <f t="shared" si="34"/>
        <v>N</v>
      </c>
      <c r="I203" s="9">
        <f t="shared" si="35"/>
        <v>7.5</v>
      </c>
      <c r="J203" s="9" t="str">
        <f t="shared" si="36"/>
        <v>Legacy</v>
      </c>
      <c r="K203" s="9" t="str">
        <f t="shared" si="37"/>
        <v>Legacy</v>
      </c>
      <c r="L203" s="9"/>
      <c r="M203" s="9" t="str">
        <f t="shared" si="38"/>
        <v>DSC HW Wireless Motion</v>
      </c>
      <c r="N203" s="9" t="str">
        <f t="shared" si="39"/>
        <v>Product</v>
      </c>
    </row>
    <row r="204" spans="1:14" x14ac:dyDescent="0.25">
      <c r="A204" t="s">
        <v>329</v>
      </c>
      <c r="D204" s="9" t="str">
        <f t="shared" si="30"/>
        <v>wireless Acuity GB</v>
      </c>
      <c r="E204" s="9" t="str">
        <f t="shared" si="31"/>
        <v>wireless Acuity GB</v>
      </c>
      <c r="F204" s="9">
        <f t="shared" si="32"/>
        <v>89</v>
      </c>
      <c r="G204" s="9" t="str">
        <f t="shared" si="33"/>
        <v>One Time</v>
      </c>
      <c r="H204" s="9" t="str">
        <f t="shared" si="34"/>
        <v>N</v>
      </c>
      <c r="I204" s="9">
        <f t="shared" si="35"/>
        <v>7.5</v>
      </c>
      <c r="J204" s="9" t="str">
        <f t="shared" si="36"/>
        <v>Legacy</v>
      </c>
      <c r="K204" s="9" t="str">
        <f t="shared" si="37"/>
        <v>Legacy</v>
      </c>
      <c r="L204" s="9"/>
      <c r="M204" s="9" t="str">
        <f t="shared" si="38"/>
        <v>wireless Acuity GB</v>
      </c>
      <c r="N204" s="9" t="str">
        <f t="shared" si="39"/>
        <v>Product</v>
      </c>
    </row>
    <row r="205" spans="1:14" x14ac:dyDescent="0.25">
      <c r="A205" t="s">
        <v>327</v>
      </c>
      <c r="D205" s="9" t="str">
        <f t="shared" si="30"/>
        <v>DSC RFK5501 LCD Keypad with 433RF Receiver</v>
      </c>
      <c r="E205" s="9" t="str">
        <f t="shared" si="31"/>
        <v>DSC RFK5501 LCD Keypad with 433RF Receiver</v>
      </c>
      <c r="F205" s="9">
        <f t="shared" si="32"/>
        <v>0</v>
      </c>
      <c r="G205" s="9" t="str">
        <f t="shared" si="33"/>
        <v>One Time</v>
      </c>
      <c r="H205" s="9" t="str">
        <f t="shared" si="34"/>
        <v>N</v>
      </c>
      <c r="I205" s="9">
        <f t="shared" si="35"/>
        <v>30</v>
      </c>
      <c r="J205" s="9" t="str">
        <f t="shared" si="36"/>
        <v>Keypad</v>
      </c>
      <c r="K205" s="9" t="str">
        <f t="shared" si="37"/>
        <v>Keypad</v>
      </c>
      <c r="L205" s="9"/>
      <c r="M205" s="9" t="str">
        <f t="shared" si="38"/>
        <v>DSC RFK5501 LCD Keypad with 433RF Receiver</v>
      </c>
      <c r="N205" s="9" t="str">
        <f t="shared" si="39"/>
        <v>Product</v>
      </c>
    </row>
    <row r="206" spans="1:14" x14ac:dyDescent="0.25">
      <c r="A206" t="s">
        <v>325</v>
      </c>
      <c r="D206" s="9" t="str">
        <f t="shared" si="30"/>
        <v>64Z ALPA wireless keypad</v>
      </c>
      <c r="E206" s="9" t="str">
        <f t="shared" si="31"/>
        <v>64Z ALPA wireless keypad</v>
      </c>
      <c r="F206" s="9">
        <f t="shared" si="32"/>
        <v>129</v>
      </c>
      <c r="G206" s="9" t="str">
        <f t="shared" si="33"/>
        <v>One Time</v>
      </c>
      <c r="H206" s="9" t="str">
        <f t="shared" si="34"/>
        <v>N</v>
      </c>
      <c r="I206" s="9">
        <f t="shared" si="35"/>
        <v>30</v>
      </c>
      <c r="J206" s="9" t="str">
        <f t="shared" si="36"/>
        <v>Legacy</v>
      </c>
      <c r="K206" s="9" t="str">
        <f t="shared" si="37"/>
        <v>Legacy</v>
      </c>
      <c r="L206" s="9"/>
      <c r="M206" s="9" t="str">
        <f t="shared" si="38"/>
        <v>64Z ALPA wireless keypad</v>
      </c>
      <c r="N206" s="9" t="str">
        <f t="shared" si="39"/>
        <v>Product</v>
      </c>
    </row>
    <row r="207" spans="1:14" x14ac:dyDescent="0.25">
      <c r="A207" t="s">
        <v>3690</v>
      </c>
      <c r="D207" s="9" t="str">
        <f t="shared" si="30"/>
        <v>32 z wireless receiver</v>
      </c>
      <c r="E207" s="9" t="str">
        <f t="shared" si="31"/>
        <v>32 z wireless receiver</v>
      </c>
      <c r="F207" s="9">
        <f t="shared" si="32"/>
        <v>0</v>
      </c>
      <c r="G207" s="9" t="str">
        <f t="shared" si="33"/>
        <v>One Time</v>
      </c>
      <c r="H207" s="9" t="str">
        <f t="shared" si="34"/>
        <v>N</v>
      </c>
      <c r="I207" s="9">
        <f t="shared" si="35"/>
        <v>10</v>
      </c>
      <c r="J207" s="9">
        <f t="shared" si="36"/>
        <v>0</v>
      </c>
      <c r="K207" s="9">
        <f t="shared" si="37"/>
        <v>0</v>
      </c>
      <c r="L207" s="9"/>
      <c r="M207" s="9" t="str">
        <f t="shared" si="38"/>
        <v>32 z wireless receiver</v>
      </c>
      <c r="N207" s="9" t="str">
        <f t="shared" si="39"/>
        <v>Product</v>
      </c>
    </row>
    <row r="208" spans="1:14" x14ac:dyDescent="0.25">
      <c r="A208" t="s">
        <v>323</v>
      </c>
      <c r="D208" s="9" t="str">
        <f t="shared" si="30"/>
        <v>PK5501 picture Icon</v>
      </c>
      <c r="E208" s="9" t="str">
        <f t="shared" si="31"/>
        <v>PK5501 picture Icon</v>
      </c>
      <c r="F208" s="9">
        <f t="shared" si="32"/>
        <v>79</v>
      </c>
      <c r="G208" s="9" t="str">
        <f t="shared" si="33"/>
        <v>One Time</v>
      </c>
      <c r="H208" s="9" t="str">
        <f t="shared" si="34"/>
        <v>N</v>
      </c>
      <c r="I208" s="9">
        <f t="shared" si="35"/>
        <v>30</v>
      </c>
      <c r="J208" s="9" t="str">
        <f t="shared" si="36"/>
        <v>Legacy</v>
      </c>
      <c r="K208" s="9" t="str">
        <f t="shared" si="37"/>
        <v>Legacy</v>
      </c>
      <c r="L208" s="9"/>
      <c r="M208" s="9" t="str">
        <f t="shared" si="38"/>
        <v>PK5501 picture Icon</v>
      </c>
      <c r="N208" s="9" t="str">
        <f t="shared" si="39"/>
        <v>Product</v>
      </c>
    </row>
    <row r="209" spans="1:14" x14ac:dyDescent="0.25">
      <c r="A209" t="s">
        <v>321</v>
      </c>
      <c r="D209" s="9" t="str">
        <f t="shared" si="30"/>
        <v>64 z alpha keypad</v>
      </c>
      <c r="E209" s="9" t="str">
        <f t="shared" si="31"/>
        <v>64 z alpha keypad</v>
      </c>
      <c r="F209" s="9">
        <f t="shared" si="32"/>
        <v>119</v>
      </c>
      <c r="G209" s="9" t="str">
        <f t="shared" si="33"/>
        <v>One Time</v>
      </c>
      <c r="H209" s="9" t="str">
        <f t="shared" si="34"/>
        <v>N</v>
      </c>
      <c r="I209" s="9">
        <f t="shared" si="35"/>
        <v>30</v>
      </c>
      <c r="J209" s="9" t="str">
        <f t="shared" si="36"/>
        <v>Legacy</v>
      </c>
      <c r="K209" s="9" t="str">
        <f t="shared" si="37"/>
        <v>Legacy</v>
      </c>
      <c r="L209" s="9"/>
      <c r="M209" s="9" t="str">
        <f t="shared" si="38"/>
        <v>64 z alpha keypad</v>
      </c>
      <c r="N209" s="9" t="str">
        <f t="shared" si="39"/>
        <v>Product</v>
      </c>
    </row>
    <row r="210" spans="1:14" x14ac:dyDescent="0.25">
      <c r="A210" t="s">
        <v>276</v>
      </c>
      <c r="D210" s="9" t="str">
        <f t="shared" si="30"/>
        <v>DSC 8 Hardwire zone expander</v>
      </c>
      <c r="E210" s="9" t="str">
        <f t="shared" si="31"/>
        <v>DSC 8 Hardwire zone expander</v>
      </c>
      <c r="F210" s="9">
        <f t="shared" si="32"/>
        <v>0</v>
      </c>
      <c r="G210" s="9" t="str">
        <f t="shared" si="33"/>
        <v>One Time</v>
      </c>
      <c r="H210" s="9" t="str">
        <f t="shared" si="34"/>
        <v>N</v>
      </c>
      <c r="I210" s="9">
        <f t="shared" si="35"/>
        <v>30</v>
      </c>
      <c r="J210" s="9" t="str">
        <f t="shared" si="36"/>
        <v>Zone Expander</v>
      </c>
      <c r="K210" s="9" t="str">
        <f t="shared" si="37"/>
        <v>Zone Expander</v>
      </c>
      <c r="L210" s="9"/>
      <c r="M210" s="9" t="str">
        <f t="shared" si="38"/>
        <v>DSC 8 Hardwire zone expander</v>
      </c>
      <c r="N210" s="9" t="str">
        <f t="shared" si="39"/>
        <v>Product</v>
      </c>
    </row>
    <row r="211" spans="1:14" x14ac:dyDescent="0.25">
      <c r="A211" t="s">
        <v>303</v>
      </c>
      <c r="D211" s="9" t="str">
        <f t="shared" si="30"/>
        <v>8-64 ZONE CONTROL panel</v>
      </c>
      <c r="E211" s="9" t="str">
        <f t="shared" si="31"/>
        <v>8-64 ZONE CONTROL panel</v>
      </c>
      <c r="F211" s="9">
        <f t="shared" si="32"/>
        <v>0</v>
      </c>
      <c r="G211" s="9" t="str">
        <f t="shared" si="33"/>
        <v>One Time</v>
      </c>
      <c r="H211" s="9" t="str">
        <f t="shared" si="34"/>
        <v>N</v>
      </c>
      <c r="I211" s="9">
        <f t="shared" si="35"/>
        <v>30</v>
      </c>
      <c r="J211" s="9" t="str">
        <f t="shared" si="36"/>
        <v>Legacy</v>
      </c>
      <c r="K211" s="9" t="str">
        <f t="shared" si="37"/>
        <v>Legacy</v>
      </c>
      <c r="L211" s="9"/>
      <c r="M211" s="9" t="str">
        <f t="shared" si="38"/>
        <v>8-64 ZONE CONTROL panel</v>
      </c>
      <c r="N211" s="9" t="str">
        <f t="shared" si="39"/>
        <v>Product</v>
      </c>
    </row>
    <row r="212" spans="1:14" x14ac:dyDescent="0.25">
      <c r="A212" t="s">
        <v>319</v>
      </c>
      <c r="D212" s="9" t="str">
        <f t="shared" si="30"/>
        <v>LC100-HW motion-pet immune-55lbs</v>
      </c>
      <c r="E212" s="9" t="str">
        <f t="shared" si="31"/>
        <v>LC100-HW motion-pet immune-55lbs</v>
      </c>
      <c r="F212" s="9">
        <f t="shared" si="32"/>
        <v>29</v>
      </c>
      <c r="G212" s="9" t="str">
        <f t="shared" si="33"/>
        <v>One Time</v>
      </c>
      <c r="H212" s="9" t="str">
        <f t="shared" si="34"/>
        <v>N</v>
      </c>
      <c r="I212" s="9">
        <f t="shared" si="35"/>
        <v>7.5</v>
      </c>
      <c r="J212" s="9" t="str">
        <f t="shared" si="36"/>
        <v>Legacy</v>
      </c>
      <c r="K212" s="9" t="str">
        <f t="shared" si="37"/>
        <v>Legacy</v>
      </c>
      <c r="L212" s="9"/>
      <c r="M212" s="9" t="str">
        <f t="shared" si="38"/>
        <v>LC100-HW motion-pet immune-55lbs</v>
      </c>
      <c r="N212" s="9" t="str">
        <f t="shared" si="39"/>
        <v>Product</v>
      </c>
    </row>
    <row r="213" spans="1:14" x14ac:dyDescent="0.25">
      <c r="A213" t="s">
        <v>317</v>
      </c>
      <c r="D213" s="9" t="str">
        <f t="shared" si="30"/>
        <v>HW smoke-4 wire</v>
      </c>
      <c r="E213" s="9" t="str">
        <f t="shared" si="31"/>
        <v>HW smoke-4 wire</v>
      </c>
      <c r="F213" s="9">
        <f t="shared" si="32"/>
        <v>49</v>
      </c>
      <c r="G213" s="9" t="str">
        <f t="shared" si="33"/>
        <v>One Time</v>
      </c>
      <c r="H213" s="9" t="str">
        <f t="shared" si="34"/>
        <v>N</v>
      </c>
      <c r="I213" s="9">
        <f t="shared" si="35"/>
        <v>7.5</v>
      </c>
      <c r="J213" s="9" t="str">
        <f t="shared" si="36"/>
        <v>Legacy</v>
      </c>
      <c r="K213" s="9" t="str">
        <f t="shared" si="37"/>
        <v>Legacy</v>
      </c>
      <c r="L213" s="9"/>
      <c r="M213" s="9" t="str">
        <f t="shared" si="38"/>
        <v>HW smoke-4 wire</v>
      </c>
      <c r="N213" s="9" t="str">
        <f t="shared" si="39"/>
        <v>Product</v>
      </c>
    </row>
    <row r="214" spans="1:14" x14ac:dyDescent="0.25">
      <c r="A214" t="s">
        <v>316</v>
      </c>
      <c r="D214" s="9" t="str">
        <f t="shared" si="30"/>
        <v>2 wire smoke</v>
      </c>
      <c r="E214" s="9" t="str">
        <f t="shared" si="31"/>
        <v>2 wire smoke</v>
      </c>
      <c r="F214" s="9">
        <f t="shared" si="32"/>
        <v>49</v>
      </c>
      <c r="G214" s="9" t="str">
        <f t="shared" si="33"/>
        <v>One Time</v>
      </c>
      <c r="H214" s="9" t="str">
        <f t="shared" si="34"/>
        <v>N</v>
      </c>
      <c r="I214" s="9">
        <f t="shared" si="35"/>
        <v>7.5</v>
      </c>
      <c r="J214" s="9" t="str">
        <f t="shared" si="36"/>
        <v>Legacy</v>
      </c>
      <c r="K214" s="9" t="str">
        <f t="shared" si="37"/>
        <v>Legacy</v>
      </c>
      <c r="L214" s="9"/>
      <c r="M214" s="9" t="str">
        <f t="shared" si="38"/>
        <v>2 wire smoke</v>
      </c>
      <c r="N214" s="9" t="str">
        <f t="shared" si="39"/>
        <v>Product</v>
      </c>
    </row>
    <row r="215" spans="1:14" x14ac:dyDescent="0.25">
      <c r="A215" t="s">
        <v>315</v>
      </c>
      <c r="D215" s="9" t="str">
        <f t="shared" si="30"/>
        <v>slim line wireless contact</v>
      </c>
      <c r="E215" s="9" t="str">
        <f t="shared" si="31"/>
        <v>slim line wireless contact</v>
      </c>
      <c r="F215" s="9">
        <f t="shared" si="32"/>
        <v>49</v>
      </c>
      <c r="G215" s="9" t="str">
        <f t="shared" si="33"/>
        <v>One Time</v>
      </c>
      <c r="H215" s="9" t="str">
        <f t="shared" si="34"/>
        <v>N</v>
      </c>
      <c r="I215" s="9">
        <f t="shared" si="35"/>
        <v>7.5</v>
      </c>
      <c r="J215" s="9" t="str">
        <f t="shared" si="36"/>
        <v>Legacy</v>
      </c>
      <c r="K215" s="9" t="str">
        <f t="shared" si="37"/>
        <v>Legacy</v>
      </c>
      <c r="L215" s="9"/>
      <c r="M215" s="9" t="str">
        <f t="shared" si="38"/>
        <v>slim line wireless contact</v>
      </c>
      <c r="N215" s="9" t="str">
        <f t="shared" si="39"/>
        <v>Product</v>
      </c>
    </row>
    <row r="216" spans="1:14" x14ac:dyDescent="0.25">
      <c r="A216" t="s">
        <v>302</v>
      </c>
      <c r="D216" s="9" t="str">
        <f t="shared" si="30"/>
        <v>Ceiling mount HW GB</v>
      </c>
      <c r="E216" s="9" t="str">
        <f t="shared" si="31"/>
        <v>Ceiling mount HW GB</v>
      </c>
      <c r="F216" s="9">
        <f t="shared" si="32"/>
        <v>69</v>
      </c>
      <c r="G216" s="9" t="str">
        <f t="shared" si="33"/>
        <v>One Time</v>
      </c>
      <c r="H216" s="9" t="str">
        <f t="shared" si="34"/>
        <v>N</v>
      </c>
      <c r="I216" s="9">
        <f t="shared" si="35"/>
        <v>7.5</v>
      </c>
      <c r="J216" s="9" t="str">
        <f t="shared" si="36"/>
        <v>Legacy</v>
      </c>
      <c r="K216" s="9" t="str">
        <f t="shared" si="37"/>
        <v>Legacy</v>
      </c>
      <c r="L216" s="9"/>
      <c r="M216" s="9" t="str">
        <f t="shared" si="38"/>
        <v>Ceiling mount HW GB</v>
      </c>
      <c r="N216" s="9" t="str">
        <f t="shared" si="39"/>
        <v>Product</v>
      </c>
    </row>
    <row r="217" spans="1:14" x14ac:dyDescent="0.25">
      <c r="A217" t="s">
        <v>314</v>
      </c>
      <c r="D217" s="9" t="str">
        <f t="shared" si="30"/>
        <v>ACUITY  HW GB</v>
      </c>
      <c r="E217" s="9" t="str">
        <f t="shared" si="31"/>
        <v>ACUITY  HW GB</v>
      </c>
      <c r="F217" s="9">
        <f t="shared" si="32"/>
        <v>49</v>
      </c>
      <c r="G217" s="9" t="str">
        <f t="shared" si="33"/>
        <v>One Time</v>
      </c>
      <c r="H217" s="9" t="str">
        <f t="shared" si="34"/>
        <v>N</v>
      </c>
      <c r="I217" s="9">
        <f t="shared" si="35"/>
        <v>7.5</v>
      </c>
      <c r="J217" s="9" t="str">
        <f t="shared" si="36"/>
        <v>Legacy</v>
      </c>
      <c r="K217" s="9" t="str">
        <f t="shared" si="37"/>
        <v>Legacy</v>
      </c>
      <c r="L217" s="9"/>
      <c r="M217" s="9" t="str">
        <f t="shared" si="38"/>
        <v>ACUITY  HW GB</v>
      </c>
      <c r="N217" s="9" t="str">
        <f t="shared" si="39"/>
        <v>Product</v>
      </c>
    </row>
    <row r="218" spans="1:14" x14ac:dyDescent="0.25">
      <c r="A218" t="s">
        <v>312</v>
      </c>
      <c r="D218" s="9" t="str">
        <f t="shared" si="30"/>
        <v>DSC PowerSeries Control Panel - Large Panel</v>
      </c>
      <c r="E218" s="9" t="str">
        <f t="shared" si="31"/>
        <v>DSC PowerSeries Control Panel - Large Panel</v>
      </c>
      <c r="F218" s="9">
        <f t="shared" si="32"/>
        <v>0</v>
      </c>
      <c r="G218" s="9" t="str">
        <f t="shared" si="33"/>
        <v>One Time</v>
      </c>
      <c r="H218" s="9" t="str">
        <f t="shared" si="34"/>
        <v>N</v>
      </c>
      <c r="I218" s="9">
        <f t="shared" si="35"/>
        <v>30</v>
      </c>
      <c r="J218" s="9" t="str">
        <f t="shared" si="36"/>
        <v>Optional Equipment</v>
      </c>
      <c r="K218" s="9" t="str">
        <f t="shared" si="37"/>
        <v>Panels/Panneaux</v>
      </c>
      <c r="L218" s="9"/>
      <c r="M218" s="9" t="str">
        <f t="shared" si="38"/>
        <v>DSC PowerSeries Control Panel - Large Panel</v>
      </c>
      <c r="N218" s="9" t="str">
        <f t="shared" si="39"/>
        <v>Product</v>
      </c>
    </row>
    <row r="219" spans="1:14" x14ac:dyDescent="0.25">
      <c r="A219" t="s">
        <v>2286</v>
      </c>
      <c r="D219" s="9" t="str">
        <f t="shared" si="30"/>
        <v>6 zone control panel</v>
      </c>
      <c r="E219" s="9" t="str">
        <f t="shared" si="31"/>
        <v>6 zone control panel</v>
      </c>
      <c r="F219" s="9">
        <f t="shared" si="32"/>
        <v>0</v>
      </c>
      <c r="G219" s="9" t="str">
        <f t="shared" si="33"/>
        <v>One Time</v>
      </c>
      <c r="H219" s="9" t="str">
        <f t="shared" si="34"/>
        <v>N</v>
      </c>
      <c r="I219" s="9">
        <f t="shared" si="35"/>
        <v>30</v>
      </c>
      <c r="J219" s="9" t="str">
        <f t="shared" si="36"/>
        <v>Legacy</v>
      </c>
      <c r="K219" s="9" t="str">
        <f t="shared" si="37"/>
        <v>Legacy</v>
      </c>
      <c r="L219" s="9"/>
      <c r="M219" s="9" t="str">
        <f t="shared" si="38"/>
        <v>6 zone control panel</v>
      </c>
      <c r="N219" s="9" t="str">
        <f t="shared" si="39"/>
        <v>Product</v>
      </c>
    </row>
    <row r="220" spans="1:14" x14ac:dyDescent="0.25">
      <c r="A220" t="s">
        <v>5241</v>
      </c>
      <c r="D220" s="9" t="str">
        <f t="shared" si="30"/>
        <v>DigiPlus Service Credit Offered by Retention Dept.</v>
      </c>
      <c r="E220" s="9" t="str">
        <f t="shared" si="31"/>
        <v>DigiPlus Service Credit Offered by Retention Dept.</v>
      </c>
      <c r="F220" s="9">
        <f t="shared" si="32"/>
        <v>0</v>
      </c>
      <c r="G220" s="9" t="str">
        <f t="shared" si="33"/>
        <v>RMR</v>
      </c>
      <c r="H220" s="9" t="str">
        <f t="shared" si="34"/>
        <v>N</v>
      </c>
      <c r="I220" s="9">
        <f t="shared" si="35"/>
        <v>0</v>
      </c>
      <c r="J220" s="9" t="str">
        <f t="shared" si="36"/>
        <v>Residential and Business</v>
      </c>
      <c r="K220" s="9" t="str">
        <f t="shared" si="37"/>
        <v>Alarm and Video Bundle</v>
      </c>
      <c r="L220" s="9"/>
      <c r="M220" s="9">
        <f t="shared" si="38"/>
        <v>0</v>
      </c>
      <c r="N220" s="9" t="str">
        <f t="shared" si="39"/>
        <v>Product</v>
      </c>
    </row>
    <row r="221" spans="1:14" x14ac:dyDescent="0.25">
      <c r="A221" t="s">
        <v>565</v>
      </c>
      <c r="D221" s="9" t="str">
        <f t="shared" si="30"/>
        <v>DigiPlus Service</v>
      </c>
      <c r="E221" s="9" t="str">
        <f t="shared" si="31"/>
        <v>DigiPlus Service</v>
      </c>
      <c r="F221" s="9">
        <f t="shared" si="32"/>
        <v>0</v>
      </c>
      <c r="G221" s="9" t="str">
        <f t="shared" si="33"/>
        <v>RMR</v>
      </c>
      <c r="H221" s="9" t="str">
        <f t="shared" si="34"/>
        <v>N</v>
      </c>
      <c r="I221" s="9">
        <f t="shared" si="35"/>
        <v>30</v>
      </c>
      <c r="J221" s="9" t="str">
        <f t="shared" si="36"/>
        <v>Legacy</v>
      </c>
      <c r="K221" s="9" t="str">
        <f t="shared" si="37"/>
        <v>Legacy</v>
      </c>
      <c r="L221" s="9"/>
      <c r="M221" s="9" t="str">
        <f t="shared" si="38"/>
        <v>DigiPlus Service</v>
      </c>
      <c r="N221" s="9" t="str">
        <f t="shared" si="39"/>
        <v>Product</v>
      </c>
    </row>
    <row r="222" spans="1:14" x14ac:dyDescent="0.25">
      <c r="A222" t="s">
        <v>563</v>
      </c>
      <c r="D222" s="9" t="str">
        <f t="shared" si="30"/>
        <v>DigiPlus Service</v>
      </c>
      <c r="E222" s="9" t="str">
        <f t="shared" si="31"/>
        <v>DigiPlus Service</v>
      </c>
      <c r="F222" s="9">
        <f t="shared" si="32"/>
        <v>99</v>
      </c>
      <c r="G222" s="9" t="str">
        <f t="shared" si="33"/>
        <v>One Time</v>
      </c>
      <c r="H222" s="9" t="str">
        <f t="shared" si="34"/>
        <v>N</v>
      </c>
      <c r="I222" s="9">
        <f t="shared" si="35"/>
        <v>30</v>
      </c>
      <c r="J222" s="9" t="str">
        <f t="shared" si="36"/>
        <v>Legacy</v>
      </c>
      <c r="K222" s="9" t="str">
        <f t="shared" si="37"/>
        <v>Legacy</v>
      </c>
      <c r="L222" s="9"/>
      <c r="M222" s="9" t="str">
        <f t="shared" si="38"/>
        <v>DigiPlus Service</v>
      </c>
      <c r="N222" s="9" t="str">
        <f t="shared" si="39"/>
        <v>Product</v>
      </c>
    </row>
    <row r="223" spans="1:14" x14ac:dyDescent="0.25">
      <c r="A223" t="s">
        <v>3239</v>
      </c>
      <c r="D223" s="9" t="str">
        <f t="shared" si="30"/>
        <v>Install Fee Credit Offered by Tech Support</v>
      </c>
      <c r="E223" s="9" t="str">
        <f t="shared" si="31"/>
        <v>Install Fee Credit Offered by Tech Support</v>
      </c>
      <c r="F223" s="9">
        <f t="shared" si="32"/>
        <v>0</v>
      </c>
      <c r="G223" s="9" t="str">
        <f t="shared" si="33"/>
        <v>One time</v>
      </c>
      <c r="H223" s="9" t="str">
        <f t="shared" si="34"/>
        <v>N</v>
      </c>
      <c r="I223" s="9">
        <f t="shared" si="35"/>
        <v>0</v>
      </c>
      <c r="J223" s="9" t="str">
        <f t="shared" si="36"/>
        <v>Residential and Business</v>
      </c>
      <c r="K223" s="9" t="str">
        <f t="shared" si="37"/>
        <v>Alarm and Video Bundle</v>
      </c>
      <c r="L223" s="9"/>
      <c r="M223" s="9">
        <f t="shared" si="38"/>
        <v>0</v>
      </c>
      <c r="N223" s="9" t="str">
        <f t="shared" si="39"/>
        <v>Product</v>
      </c>
    </row>
    <row r="224" spans="1:14" x14ac:dyDescent="0.25">
      <c r="A224" t="s">
        <v>2546</v>
      </c>
      <c r="D224" s="9" t="str">
        <f t="shared" si="30"/>
        <v>Equipment Discount - Installer</v>
      </c>
      <c r="E224" s="9" t="str">
        <f t="shared" si="31"/>
        <v xml:space="preserve">Discounts offered on additional equipment by installer subject to approval </v>
      </c>
      <c r="F224" s="9">
        <f t="shared" si="32"/>
        <v>0</v>
      </c>
      <c r="G224" s="9" t="str">
        <f t="shared" si="33"/>
        <v>One time</v>
      </c>
      <c r="H224" s="9" t="str">
        <f t="shared" si="34"/>
        <v>N</v>
      </c>
      <c r="I224" s="9">
        <f t="shared" si="35"/>
        <v>0</v>
      </c>
      <c r="J224" s="9" t="str">
        <f t="shared" si="36"/>
        <v>Residential and Business</v>
      </c>
      <c r="K224" s="9" t="str">
        <f t="shared" si="37"/>
        <v xml:space="preserve">Smart Home </v>
      </c>
      <c r="L224" s="9"/>
      <c r="M224" s="9">
        <f t="shared" si="38"/>
        <v>0</v>
      </c>
      <c r="N224" s="9" t="str">
        <f t="shared" si="39"/>
        <v>Product</v>
      </c>
    </row>
    <row r="225" spans="1:14" x14ac:dyDescent="0.25">
      <c r="A225" t="s">
        <v>5436</v>
      </c>
      <c r="D225" s="9" t="str">
        <f t="shared" si="30"/>
        <v>Equip Discount by Sales Support</v>
      </c>
      <c r="E225" s="9" t="str">
        <f t="shared" si="31"/>
        <v>Equip Discount by Sales Support</v>
      </c>
      <c r="F225" s="9">
        <f t="shared" si="32"/>
        <v>0</v>
      </c>
      <c r="G225" s="9" t="str">
        <f t="shared" si="33"/>
        <v>One time</v>
      </c>
      <c r="H225" s="9" t="str">
        <f t="shared" si="34"/>
        <v>N</v>
      </c>
      <c r="I225" s="9">
        <f t="shared" si="35"/>
        <v>0</v>
      </c>
      <c r="J225" s="9" t="str">
        <f t="shared" si="36"/>
        <v>Residential and Business</v>
      </c>
      <c r="K225" s="9" t="str">
        <f t="shared" si="37"/>
        <v>Alarm and Video Bundle</v>
      </c>
      <c r="L225" s="9"/>
      <c r="M225" s="9">
        <f t="shared" si="38"/>
        <v>0</v>
      </c>
      <c r="N225" s="9" t="str">
        <f t="shared" si="39"/>
        <v>Product</v>
      </c>
    </row>
    <row r="226" spans="1:14" x14ac:dyDescent="0.25">
      <c r="A226" t="s">
        <v>5437</v>
      </c>
      <c r="D226" s="9" t="str">
        <f t="shared" si="30"/>
        <v>Service Charge Discounted by Retention Dept</v>
      </c>
      <c r="E226" s="9" t="str">
        <f t="shared" si="31"/>
        <v>Service Charge Discounted by Retention Dept</v>
      </c>
      <c r="F226" s="9">
        <f t="shared" si="32"/>
        <v>0</v>
      </c>
      <c r="G226" s="9" t="str">
        <f t="shared" si="33"/>
        <v>One time</v>
      </c>
      <c r="H226" s="9" t="str">
        <f t="shared" si="34"/>
        <v>N</v>
      </c>
      <c r="I226" s="9">
        <f t="shared" si="35"/>
        <v>0</v>
      </c>
      <c r="J226" s="9" t="str">
        <f t="shared" si="36"/>
        <v>Residential and Business</v>
      </c>
      <c r="K226" s="9" t="str">
        <f t="shared" si="37"/>
        <v>Alarm and Video Bundle</v>
      </c>
      <c r="L226" s="9"/>
      <c r="M226" s="9">
        <f t="shared" si="38"/>
        <v>0</v>
      </c>
      <c r="N226" s="9" t="str">
        <f t="shared" si="39"/>
        <v>Product</v>
      </c>
    </row>
    <row r="227" spans="1:14" x14ac:dyDescent="0.25">
      <c r="A227" t="s">
        <v>5438</v>
      </c>
      <c r="D227" s="9" t="str">
        <f t="shared" si="30"/>
        <v>Service Charge Discount by Customer Care</v>
      </c>
      <c r="E227" s="9" t="str">
        <f t="shared" si="31"/>
        <v>Service Charge Discount by Customer Care</v>
      </c>
      <c r="F227" s="9">
        <f t="shared" si="32"/>
        <v>0</v>
      </c>
      <c r="G227" s="9" t="str">
        <f t="shared" si="33"/>
        <v>One time</v>
      </c>
      <c r="H227" s="9" t="str">
        <f t="shared" si="34"/>
        <v>N</v>
      </c>
      <c r="I227" s="9">
        <f t="shared" si="35"/>
        <v>0</v>
      </c>
      <c r="J227" s="9" t="str">
        <f t="shared" si="36"/>
        <v>Residential and Business</v>
      </c>
      <c r="K227" s="9" t="str">
        <f t="shared" si="37"/>
        <v>Alarm and Video Bundle</v>
      </c>
      <c r="L227" s="9"/>
      <c r="M227" s="9">
        <f t="shared" si="38"/>
        <v>0</v>
      </c>
      <c r="N227" s="9" t="str">
        <f t="shared" si="39"/>
        <v>Product</v>
      </c>
    </row>
    <row r="228" spans="1:14" x14ac:dyDescent="0.25">
      <c r="A228" t="s">
        <v>2538</v>
      </c>
      <c r="D228" s="9" t="str">
        <f t="shared" si="30"/>
        <v>Equipment Discount  - Sales</v>
      </c>
      <c r="E228" s="9" t="str">
        <f t="shared" si="31"/>
        <v>Discounts offered on additional equipment by Sales subject to a per rep threshold and an overall budget, or when equipment is swapped (e.g. Motion for smoke detector)</v>
      </c>
      <c r="F228" s="9">
        <f t="shared" si="32"/>
        <v>0</v>
      </c>
      <c r="G228" s="9" t="str">
        <f t="shared" si="33"/>
        <v>One time</v>
      </c>
      <c r="H228" s="9" t="str">
        <f t="shared" si="34"/>
        <v>N</v>
      </c>
      <c r="I228" s="9">
        <f t="shared" si="35"/>
        <v>0</v>
      </c>
      <c r="J228" s="9" t="str">
        <f t="shared" si="36"/>
        <v>Residential and Business</v>
      </c>
      <c r="K228" s="9" t="str">
        <f t="shared" si="37"/>
        <v xml:space="preserve">Smart Home </v>
      </c>
      <c r="L228" s="9"/>
      <c r="M228" s="9">
        <f t="shared" si="38"/>
        <v>0</v>
      </c>
      <c r="N228" s="9" t="str">
        <f t="shared" si="39"/>
        <v>Product</v>
      </c>
    </row>
    <row r="229" spans="1:14" x14ac:dyDescent="0.25">
      <c r="A229" t="s">
        <v>3237</v>
      </c>
      <c r="D229" s="9" t="str">
        <f t="shared" si="30"/>
        <v>Install Fee Credit Offered by Sales Dept.</v>
      </c>
      <c r="E229" s="9" t="str">
        <f t="shared" si="31"/>
        <v>Install Fee Credit Offered by Sales Dept.</v>
      </c>
      <c r="F229" s="9">
        <f t="shared" si="32"/>
        <v>0</v>
      </c>
      <c r="G229" s="9" t="str">
        <f t="shared" si="33"/>
        <v>One time</v>
      </c>
      <c r="H229" s="9" t="str">
        <f t="shared" si="34"/>
        <v>N</v>
      </c>
      <c r="I229" s="9">
        <f t="shared" si="35"/>
        <v>0</v>
      </c>
      <c r="J229" s="9" t="str">
        <f t="shared" si="36"/>
        <v>Residential and Business</v>
      </c>
      <c r="K229" s="9" t="str">
        <f t="shared" si="37"/>
        <v>Alarm and Video Bundle</v>
      </c>
      <c r="L229" s="9"/>
      <c r="M229" s="9">
        <f t="shared" si="38"/>
        <v>0</v>
      </c>
      <c r="N229" s="9" t="str">
        <f t="shared" si="39"/>
        <v>Product</v>
      </c>
    </row>
    <row r="230" spans="1:14" x14ac:dyDescent="0.25">
      <c r="A230" t="s">
        <v>2560</v>
      </c>
      <c r="D230" s="9" t="str">
        <f t="shared" si="30"/>
        <v>Equipment Discount - Loyalty</v>
      </c>
      <c r="E230" s="9" t="str">
        <f t="shared" si="31"/>
        <v xml:space="preserve">Discounts offered on equipment by Retention and Loyalty </v>
      </c>
      <c r="F230" s="9">
        <f t="shared" si="32"/>
        <v>0</v>
      </c>
      <c r="G230" s="9" t="str">
        <f t="shared" si="33"/>
        <v>One time</v>
      </c>
      <c r="H230" s="9" t="str">
        <f t="shared" si="34"/>
        <v>N</v>
      </c>
      <c r="I230" s="9">
        <f t="shared" si="35"/>
        <v>0</v>
      </c>
      <c r="J230" s="9" t="str">
        <f t="shared" si="36"/>
        <v>Residential and Business</v>
      </c>
      <c r="K230" s="9" t="str">
        <f t="shared" si="37"/>
        <v xml:space="preserve">Smart Home </v>
      </c>
      <c r="L230" s="9"/>
      <c r="M230" s="9">
        <f t="shared" si="38"/>
        <v>0</v>
      </c>
      <c r="N230" s="9" t="str">
        <f t="shared" si="39"/>
        <v>Product</v>
      </c>
    </row>
    <row r="231" spans="1:14" x14ac:dyDescent="0.25">
      <c r="A231" t="s">
        <v>1869</v>
      </c>
      <c r="D231" s="9" t="str">
        <f t="shared" si="30"/>
        <v xml:space="preserve">Equipment Discount Due To Installer error </v>
      </c>
      <c r="E231" s="9" t="str">
        <f t="shared" si="31"/>
        <v xml:space="preserve">Equipment Discount Due To Installer error </v>
      </c>
      <c r="F231" s="9">
        <f t="shared" si="32"/>
        <v>0</v>
      </c>
      <c r="G231" s="9" t="str">
        <f t="shared" si="33"/>
        <v>One time</v>
      </c>
      <c r="H231" s="9" t="str">
        <f t="shared" si="34"/>
        <v>N</v>
      </c>
      <c r="I231" s="9">
        <f t="shared" si="35"/>
        <v>0</v>
      </c>
      <c r="J231" s="9" t="str">
        <f t="shared" si="36"/>
        <v>Residential and Business</v>
      </c>
      <c r="K231" s="9" t="str">
        <f t="shared" si="37"/>
        <v>Smart Home</v>
      </c>
      <c r="L231" s="9"/>
      <c r="M231" s="9" t="str">
        <f t="shared" si="38"/>
        <v xml:space="preserve">Equipment Discount Due To Installer error </v>
      </c>
      <c r="N231" s="9" t="str">
        <f t="shared" si="39"/>
        <v>Product</v>
      </c>
    </row>
    <row r="232" spans="1:14" x14ac:dyDescent="0.25">
      <c r="A232" t="s">
        <v>5439</v>
      </c>
      <c r="D232" s="9" t="str">
        <f t="shared" si="30"/>
        <v>Service Charge Waived by Head Office</v>
      </c>
      <c r="E232" s="9" t="str">
        <f t="shared" si="31"/>
        <v>Service Charge Waived by Head Office</v>
      </c>
      <c r="F232" s="9">
        <f t="shared" si="32"/>
        <v>0</v>
      </c>
      <c r="G232" s="9" t="str">
        <f t="shared" si="33"/>
        <v>One time</v>
      </c>
      <c r="H232" s="9" t="str">
        <f t="shared" si="34"/>
        <v>N</v>
      </c>
      <c r="I232" s="9">
        <f t="shared" si="35"/>
        <v>0</v>
      </c>
      <c r="J232" s="9" t="str">
        <f t="shared" si="36"/>
        <v>Residential and Business</v>
      </c>
      <c r="K232" s="9" t="str">
        <f t="shared" si="37"/>
        <v>Alarm and Video Bundle</v>
      </c>
      <c r="L232" s="9"/>
      <c r="M232" s="9">
        <f t="shared" si="38"/>
        <v>0</v>
      </c>
      <c r="N232" s="9" t="str">
        <f t="shared" si="39"/>
        <v>Product</v>
      </c>
    </row>
    <row r="233" spans="1:14" x14ac:dyDescent="0.25">
      <c r="A233" t="s">
        <v>2551</v>
      </c>
      <c r="D233" s="9" t="str">
        <f t="shared" si="30"/>
        <v xml:space="preserve">Equipment Discount Offer </v>
      </c>
      <c r="E233" s="9" t="str">
        <f t="shared" si="31"/>
        <v>Available when an offer is in the market (e.g. $0 flood/smoke/CO offer for Home Show)</v>
      </c>
      <c r="F233" s="9">
        <f t="shared" si="32"/>
        <v>0</v>
      </c>
      <c r="G233" s="9" t="str">
        <f t="shared" si="33"/>
        <v>One time</v>
      </c>
      <c r="H233" s="9" t="str">
        <f t="shared" si="34"/>
        <v>N</v>
      </c>
      <c r="I233" s="9">
        <f t="shared" si="35"/>
        <v>0</v>
      </c>
      <c r="J233" s="9" t="str">
        <f t="shared" si="36"/>
        <v>Residential and Business</v>
      </c>
      <c r="K233" s="9" t="str">
        <f t="shared" si="37"/>
        <v xml:space="preserve">Smart Home </v>
      </c>
      <c r="L233" s="9"/>
      <c r="M233" s="9">
        <f t="shared" si="38"/>
        <v>0</v>
      </c>
      <c r="N233" s="9" t="str">
        <f t="shared" si="39"/>
        <v>Product</v>
      </c>
    </row>
    <row r="234" spans="1:14" x14ac:dyDescent="0.25">
      <c r="A234" t="s">
        <v>2750</v>
      </c>
      <c r="D234" s="9" t="str">
        <f t="shared" si="30"/>
        <v>Service Charge Credit - Upgrade</v>
      </c>
      <c r="E234" s="9" t="str">
        <f t="shared" si="31"/>
        <v>Discount on Service Charge when legacy customer upgrades</v>
      </c>
      <c r="F234" s="9">
        <f t="shared" si="32"/>
        <v>0</v>
      </c>
      <c r="G234" s="9" t="str">
        <f t="shared" si="33"/>
        <v>One time</v>
      </c>
      <c r="H234" s="9" t="str">
        <f t="shared" si="34"/>
        <v>N</v>
      </c>
      <c r="I234" s="9">
        <f t="shared" si="35"/>
        <v>0</v>
      </c>
      <c r="J234" s="9" t="str">
        <f t="shared" si="36"/>
        <v>Residential and Business</v>
      </c>
      <c r="K234" s="9" t="str">
        <f t="shared" si="37"/>
        <v>Smart Home</v>
      </c>
      <c r="L234" s="9"/>
      <c r="M234" s="9">
        <f t="shared" si="38"/>
        <v>0</v>
      </c>
      <c r="N234" s="9" t="str">
        <f t="shared" si="39"/>
        <v>Product</v>
      </c>
    </row>
    <row r="235" spans="1:14" x14ac:dyDescent="0.25">
      <c r="A235" t="s">
        <v>3235</v>
      </c>
      <c r="D235" s="9" t="str">
        <f t="shared" si="30"/>
        <v>Install Fee Credit Offered by Loyalty Department</v>
      </c>
      <c r="E235" s="9" t="str">
        <f t="shared" si="31"/>
        <v>Install Fee Credit Offered by Loyalty Department</v>
      </c>
      <c r="F235" s="9">
        <f t="shared" si="32"/>
        <v>0</v>
      </c>
      <c r="G235" s="9" t="str">
        <f t="shared" si="33"/>
        <v>One time</v>
      </c>
      <c r="H235" s="9" t="str">
        <f t="shared" si="34"/>
        <v>N</v>
      </c>
      <c r="I235" s="9">
        <f t="shared" si="35"/>
        <v>0</v>
      </c>
      <c r="J235" s="9" t="str">
        <f t="shared" si="36"/>
        <v>Residential and Business</v>
      </c>
      <c r="K235" s="9" t="str">
        <f t="shared" si="37"/>
        <v>Alarm and Video Bundle</v>
      </c>
      <c r="L235" s="9"/>
      <c r="M235" s="9">
        <f t="shared" si="38"/>
        <v>0</v>
      </c>
      <c r="N235" s="9" t="str">
        <f t="shared" si="39"/>
        <v>Product</v>
      </c>
    </row>
    <row r="236" spans="1:14" x14ac:dyDescent="0.25">
      <c r="A236" t="s">
        <v>2642</v>
      </c>
      <c r="D236" s="9" t="str">
        <f t="shared" si="30"/>
        <v>Equipment Discount - Collections</v>
      </c>
      <c r="E236" s="9" t="str">
        <f t="shared" si="31"/>
        <v xml:space="preserve">Discounts offered on equipment by Collections </v>
      </c>
      <c r="F236" s="9">
        <f t="shared" si="32"/>
        <v>0</v>
      </c>
      <c r="G236" s="9" t="str">
        <f t="shared" si="33"/>
        <v>One time</v>
      </c>
      <c r="H236" s="9" t="str">
        <f t="shared" si="34"/>
        <v>N</v>
      </c>
      <c r="I236" s="9">
        <f t="shared" si="35"/>
        <v>0</v>
      </c>
      <c r="J236" s="9" t="str">
        <f t="shared" si="36"/>
        <v>Residential and Business</v>
      </c>
      <c r="K236" s="9" t="str">
        <f t="shared" si="37"/>
        <v xml:space="preserve">Smart Home </v>
      </c>
      <c r="L236" s="9"/>
      <c r="M236" s="9">
        <f t="shared" si="38"/>
        <v>0</v>
      </c>
      <c r="N236" s="9" t="str">
        <f t="shared" si="39"/>
        <v>Product</v>
      </c>
    </row>
    <row r="237" spans="1:14" x14ac:dyDescent="0.25">
      <c r="A237" t="s">
        <v>3233</v>
      </c>
      <c r="D237" s="9" t="str">
        <f t="shared" si="30"/>
        <v>Install Fee Credit Offered by Customer Care</v>
      </c>
      <c r="E237" s="9" t="str">
        <f t="shared" si="31"/>
        <v>Install Fee Credit Offered by Customer Care</v>
      </c>
      <c r="F237" s="9">
        <f t="shared" si="32"/>
        <v>0</v>
      </c>
      <c r="G237" s="9" t="str">
        <f t="shared" si="33"/>
        <v>One time</v>
      </c>
      <c r="H237" s="9" t="str">
        <f t="shared" si="34"/>
        <v>N</v>
      </c>
      <c r="I237" s="9">
        <f t="shared" si="35"/>
        <v>0</v>
      </c>
      <c r="J237" s="9" t="str">
        <f t="shared" si="36"/>
        <v>Residential and Business</v>
      </c>
      <c r="K237" s="9" t="str">
        <f t="shared" si="37"/>
        <v>Alarm and Video Bundle</v>
      </c>
      <c r="L237" s="9"/>
      <c r="M237" s="9">
        <f t="shared" si="38"/>
        <v>0</v>
      </c>
      <c r="N237" s="9" t="str">
        <f t="shared" si="39"/>
        <v>Product</v>
      </c>
    </row>
    <row r="238" spans="1:14" x14ac:dyDescent="0.25">
      <c r="A238" t="s">
        <v>2637</v>
      </c>
      <c r="D238" s="9" t="str">
        <f t="shared" si="30"/>
        <v>Equipment Discount - Customer Care</v>
      </c>
      <c r="E238" s="9" t="str">
        <f t="shared" si="31"/>
        <v>Discounts offered on equipment by Customer Care</v>
      </c>
      <c r="F238" s="9">
        <f t="shared" si="32"/>
        <v>0</v>
      </c>
      <c r="G238" s="9" t="str">
        <f t="shared" si="33"/>
        <v>One time</v>
      </c>
      <c r="H238" s="9" t="str">
        <f t="shared" si="34"/>
        <v>N</v>
      </c>
      <c r="I238" s="9">
        <f t="shared" si="35"/>
        <v>0</v>
      </c>
      <c r="J238" s="9" t="str">
        <f t="shared" si="36"/>
        <v>Residential and Business</v>
      </c>
      <c r="K238" s="9" t="str">
        <f t="shared" si="37"/>
        <v xml:space="preserve">Smart Home </v>
      </c>
      <c r="L238" s="9"/>
      <c r="M238" s="9">
        <f t="shared" si="38"/>
        <v>0</v>
      </c>
      <c r="N238" s="9" t="str">
        <f t="shared" si="39"/>
        <v>Product</v>
      </c>
    </row>
    <row r="239" spans="1:14" x14ac:dyDescent="0.25">
      <c r="A239" t="s">
        <v>3231</v>
      </c>
      <c r="D239" s="9" t="str">
        <f t="shared" si="30"/>
        <v>Install Fee Credit Offered by Collection Dept.</v>
      </c>
      <c r="E239" s="9" t="str">
        <f t="shared" si="31"/>
        <v>Install Fee Credit Offered by Collection Dept.</v>
      </c>
      <c r="F239" s="9">
        <f t="shared" si="32"/>
        <v>0</v>
      </c>
      <c r="G239" s="9" t="str">
        <f t="shared" si="33"/>
        <v>One time</v>
      </c>
      <c r="H239" s="9" t="str">
        <f t="shared" si="34"/>
        <v>N</v>
      </c>
      <c r="I239" s="9">
        <f t="shared" si="35"/>
        <v>0</v>
      </c>
      <c r="J239" s="9" t="str">
        <f t="shared" si="36"/>
        <v>Residential and Business</v>
      </c>
      <c r="K239" s="9" t="str">
        <f t="shared" si="37"/>
        <v>Alarm and Video Bundle</v>
      </c>
      <c r="L239" s="9"/>
      <c r="M239" s="9">
        <f t="shared" si="38"/>
        <v>0</v>
      </c>
      <c r="N239" s="9" t="str">
        <f t="shared" si="39"/>
        <v>Product</v>
      </c>
    </row>
    <row r="240" spans="1:14" x14ac:dyDescent="0.25">
      <c r="A240" t="s">
        <v>1222</v>
      </c>
      <c r="D240" s="9" t="str">
        <f t="shared" si="30"/>
        <v xml:space="preserve">Reinstatement Fee Credit - Customer Care </v>
      </c>
      <c r="E240" s="9" t="str">
        <f t="shared" si="31"/>
        <v xml:space="preserve">Reinstatement Fee Credit - Customer Care </v>
      </c>
      <c r="F240" s="9">
        <f t="shared" si="32"/>
        <v>0</v>
      </c>
      <c r="G240" s="9" t="str">
        <f t="shared" si="33"/>
        <v>One time</v>
      </c>
      <c r="H240" s="9" t="str">
        <f t="shared" si="34"/>
        <v>N</v>
      </c>
      <c r="I240" s="9">
        <f t="shared" si="35"/>
        <v>0</v>
      </c>
      <c r="J240" s="9" t="str">
        <f t="shared" si="36"/>
        <v>Residential and Business</v>
      </c>
      <c r="K240" s="9" t="str">
        <f t="shared" si="37"/>
        <v xml:space="preserve">Smart Home </v>
      </c>
      <c r="L240" s="9"/>
      <c r="M240" s="9" t="str">
        <f t="shared" si="38"/>
        <v xml:space="preserve">Reinstatement Fee Credit - Customer Care </v>
      </c>
      <c r="N240" s="9" t="str">
        <f t="shared" si="39"/>
        <v>Product</v>
      </c>
    </row>
    <row r="241" spans="1:14" x14ac:dyDescent="0.25">
      <c r="A241" t="s">
        <v>1219</v>
      </c>
      <c r="D241" s="9" t="str">
        <f t="shared" si="30"/>
        <v xml:space="preserve">Reinstatement Fee Credit - Loyalty </v>
      </c>
      <c r="E241" s="9" t="str">
        <f t="shared" si="31"/>
        <v xml:space="preserve">Reinstatement Fee Credit - Loyalty </v>
      </c>
      <c r="F241" s="9">
        <f t="shared" si="32"/>
        <v>0</v>
      </c>
      <c r="G241" s="9" t="str">
        <f t="shared" si="33"/>
        <v>One time</v>
      </c>
      <c r="H241" s="9" t="str">
        <f t="shared" si="34"/>
        <v>N</v>
      </c>
      <c r="I241" s="9">
        <f t="shared" si="35"/>
        <v>0</v>
      </c>
      <c r="J241" s="9" t="str">
        <f t="shared" si="36"/>
        <v>Residential and Business</v>
      </c>
      <c r="K241" s="9" t="str">
        <f t="shared" si="37"/>
        <v xml:space="preserve">Smart Home </v>
      </c>
      <c r="L241" s="9"/>
      <c r="M241" s="9" t="str">
        <f t="shared" si="38"/>
        <v xml:space="preserve">Reinstatement Fee Credit - Loyalty </v>
      </c>
      <c r="N241" s="9" t="str">
        <f t="shared" si="39"/>
        <v>Product</v>
      </c>
    </row>
    <row r="242" spans="1:14" x14ac:dyDescent="0.25">
      <c r="A242" t="s">
        <v>5242</v>
      </c>
      <c r="D242" s="9" t="str">
        <f t="shared" si="30"/>
        <v>RMR Discount for Contract Dealer - 25%</v>
      </c>
      <c r="E242" s="9" t="str">
        <f t="shared" si="31"/>
        <v>RMR Discount for Contract Dealer - 25%</v>
      </c>
      <c r="F242" s="9">
        <f t="shared" si="32"/>
        <v>0</v>
      </c>
      <c r="G242" s="9" t="str">
        <f t="shared" si="33"/>
        <v>RMR</v>
      </c>
      <c r="H242" s="9" t="str">
        <f t="shared" si="34"/>
        <v>N</v>
      </c>
      <c r="I242" s="9">
        <f t="shared" si="35"/>
        <v>0</v>
      </c>
      <c r="J242" s="9" t="str">
        <f t="shared" si="36"/>
        <v>Residential and Business</v>
      </c>
      <c r="K242" s="9" t="str">
        <f t="shared" si="37"/>
        <v>Alarm and Video Bundle</v>
      </c>
      <c r="L242" s="9"/>
      <c r="M242" s="9">
        <f t="shared" si="38"/>
        <v>0</v>
      </c>
      <c r="N242" s="9" t="str">
        <f t="shared" si="39"/>
        <v>Product</v>
      </c>
    </row>
    <row r="243" spans="1:14" x14ac:dyDescent="0.25">
      <c r="A243" t="s">
        <v>579</v>
      </c>
      <c r="D243" s="9" t="str">
        <f t="shared" si="30"/>
        <v>DX Glassbreak</v>
      </c>
      <c r="E243" s="9" t="str">
        <f t="shared" si="31"/>
        <v>DX Glassbreak</v>
      </c>
      <c r="F243" s="9">
        <f t="shared" si="32"/>
        <v>165</v>
      </c>
      <c r="G243" s="9" t="str">
        <f t="shared" si="33"/>
        <v>One Time</v>
      </c>
      <c r="H243" s="9" t="str">
        <f t="shared" si="34"/>
        <v>N</v>
      </c>
      <c r="I243" s="9">
        <f t="shared" si="35"/>
        <v>6</v>
      </c>
      <c r="J243" s="9" t="str">
        <f t="shared" si="36"/>
        <v>Legacy</v>
      </c>
      <c r="K243" s="9" t="str">
        <f t="shared" si="37"/>
        <v>Legacy</v>
      </c>
      <c r="L243" s="9"/>
      <c r="M243" s="9" t="str">
        <f t="shared" si="38"/>
        <v>DX Glassbreak</v>
      </c>
      <c r="N243" s="9" t="str">
        <f t="shared" si="39"/>
        <v>Product</v>
      </c>
    </row>
    <row r="244" spans="1:14" x14ac:dyDescent="0.25">
      <c r="A244" t="s">
        <v>595</v>
      </c>
      <c r="D244" s="9" t="str">
        <f t="shared" si="30"/>
        <v>Heat Rise Sensor w/FX-31P</v>
      </c>
      <c r="E244" s="9" t="str">
        <f t="shared" si="31"/>
        <v>Heat Rise Sensor w/FX-31P</v>
      </c>
      <c r="F244" s="9">
        <f t="shared" si="32"/>
        <v>139</v>
      </c>
      <c r="G244" s="9" t="str">
        <f t="shared" si="33"/>
        <v>One Time</v>
      </c>
      <c r="H244" s="9" t="str">
        <f t="shared" si="34"/>
        <v>N</v>
      </c>
      <c r="I244" s="9">
        <f t="shared" si="35"/>
        <v>6</v>
      </c>
      <c r="J244" s="9" t="str">
        <f t="shared" si="36"/>
        <v>Legacy</v>
      </c>
      <c r="K244" s="9" t="str">
        <f t="shared" si="37"/>
        <v>Legacy</v>
      </c>
      <c r="L244" s="9"/>
      <c r="M244" s="9" t="str">
        <f t="shared" si="38"/>
        <v>Heat Rise Sensor w/FX-31P</v>
      </c>
      <c r="N244" s="9" t="str">
        <f t="shared" si="39"/>
        <v>Product</v>
      </c>
    </row>
    <row r="245" spans="1:14" x14ac:dyDescent="0.25">
      <c r="A245" t="s">
        <v>593</v>
      </c>
      <c r="D245" s="9" t="str">
        <f t="shared" si="30"/>
        <v>Heat Rise Sensor w/FX-31P</v>
      </c>
      <c r="E245" s="9" t="str">
        <f t="shared" si="31"/>
        <v>Heat Rise Sensor w/FX-31P</v>
      </c>
      <c r="F245" s="9">
        <f t="shared" si="32"/>
        <v>139</v>
      </c>
      <c r="G245" s="9" t="str">
        <f t="shared" si="33"/>
        <v>One Time</v>
      </c>
      <c r="H245" s="9" t="str">
        <f t="shared" si="34"/>
        <v>N</v>
      </c>
      <c r="I245" s="9">
        <f t="shared" si="35"/>
        <v>6</v>
      </c>
      <c r="J245" s="9" t="str">
        <f t="shared" si="36"/>
        <v>Legacy</v>
      </c>
      <c r="K245" s="9" t="str">
        <f t="shared" si="37"/>
        <v>Legacy</v>
      </c>
      <c r="L245" s="9"/>
      <c r="M245" s="9" t="str">
        <f t="shared" si="38"/>
        <v>Heat Rise Sensor w/FX-31P</v>
      </c>
      <c r="N245" s="9" t="str">
        <f t="shared" si="39"/>
        <v>Product</v>
      </c>
    </row>
    <row r="246" spans="1:14" x14ac:dyDescent="0.25">
      <c r="A246" t="s">
        <v>591</v>
      </c>
      <c r="D246" s="9" t="str">
        <f t="shared" si="30"/>
        <v>Low Temp Sensor w/FX-31P</v>
      </c>
      <c r="E246" s="9" t="str">
        <f t="shared" si="31"/>
        <v>Low Temp Sensor w/FX-31P</v>
      </c>
      <c r="F246" s="9">
        <f t="shared" si="32"/>
        <v>139</v>
      </c>
      <c r="G246" s="9" t="str">
        <f t="shared" si="33"/>
        <v>One Time</v>
      </c>
      <c r="H246" s="9" t="str">
        <f t="shared" si="34"/>
        <v>N</v>
      </c>
      <c r="I246" s="9">
        <f t="shared" si="35"/>
        <v>6</v>
      </c>
      <c r="J246" s="9" t="str">
        <f t="shared" si="36"/>
        <v>Legacy</v>
      </c>
      <c r="K246" s="9" t="str">
        <f t="shared" si="37"/>
        <v>Legacy</v>
      </c>
      <c r="L246" s="9"/>
      <c r="M246" s="9" t="str">
        <f t="shared" si="38"/>
        <v>Low Temp Sensor w/FX-31P</v>
      </c>
      <c r="N246" s="9" t="str">
        <f t="shared" si="39"/>
        <v>Product</v>
      </c>
    </row>
    <row r="247" spans="1:14" x14ac:dyDescent="0.25">
      <c r="A247" t="s">
        <v>589</v>
      </c>
      <c r="D247" s="9" t="str">
        <f t="shared" si="30"/>
        <v>Low Temp Sensor w/FX-31P</v>
      </c>
      <c r="E247" s="9" t="str">
        <f t="shared" si="31"/>
        <v>Low Temp Sensor w/FX-31P</v>
      </c>
      <c r="F247" s="9">
        <f t="shared" si="32"/>
        <v>139</v>
      </c>
      <c r="G247" s="9" t="str">
        <f t="shared" si="33"/>
        <v>One Time</v>
      </c>
      <c r="H247" s="9" t="str">
        <f t="shared" si="34"/>
        <v>N</v>
      </c>
      <c r="I247" s="9">
        <f t="shared" si="35"/>
        <v>6</v>
      </c>
      <c r="J247" s="9" t="str">
        <f t="shared" si="36"/>
        <v>Legacy</v>
      </c>
      <c r="K247" s="9" t="str">
        <f t="shared" si="37"/>
        <v>Legacy</v>
      </c>
      <c r="L247" s="9"/>
      <c r="M247" s="9" t="str">
        <f t="shared" si="38"/>
        <v>Low Temp Sensor w/FX-31P</v>
      </c>
      <c r="N247" s="9" t="str">
        <f t="shared" si="39"/>
        <v>Product</v>
      </c>
    </row>
    <row r="248" spans="1:14" x14ac:dyDescent="0.25">
      <c r="A248" t="s">
        <v>489</v>
      </c>
      <c r="D248" s="9" t="str">
        <f t="shared" si="30"/>
        <v>Pendant (button cell) Battery</v>
      </c>
      <c r="E248" s="9" t="str">
        <f t="shared" si="31"/>
        <v>Pendant (button cell) Battery</v>
      </c>
      <c r="F248" s="9">
        <f t="shared" si="32"/>
        <v>5</v>
      </c>
      <c r="G248" s="9" t="str">
        <f t="shared" si="33"/>
        <v>One Time</v>
      </c>
      <c r="H248" s="9" t="str">
        <f t="shared" si="34"/>
        <v>N</v>
      </c>
      <c r="I248" s="9">
        <f t="shared" si="35"/>
        <v>2</v>
      </c>
      <c r="J248" s="9" t="str">
        <f t="shared" si="36"/>
        <v>Battery</v>
      </c>
      <c r="K248" s="9" t="str">
        <f t="shared" si="37"/>
        <v>Battery</v>
      </c>
      <c r="L248" s="9"/>
      <c r="M248" s="9" t="str">
        <f t="shared" si="38"/>
        <v>Pendant (button cell) Battery</v>
      </c>
      <c r="N248" s="9" t="str">
        <f t="shared" si="39"/>
        <v>Product</v>
      </c>
    </row>
    <row r="249" spans="1:14" x14ac:dyDescent="0.25">
      <c r="A249" t="s">
        <v>587</v>
      </c>
      <c r="D249" s="9" t="str">
        <f t="shared" si="30"/>
        <v>Water Detector w/FX-31P</v>
      </c>
      <c r="E249" s="9" t="str">
        <f t="shared" si="31"/>
        <v>Water Detector w/FX-31P</v>
      </c>
      <c r="F249" s="9">
        <f t="shared" si="32"/>
        <v>145</v>
      </c>
      <c r="G249" s="9" t="str">
        <f t="shared" si="33"/>
        <v>One Time</v>
      </c>
      <c r="H249" s="9" t="str">
        <f t="shared" si="34"/>
        <v>N</v>
      </c>
      <c r="I249" s="9">
        <f t="shared" si="35"/>
        <v>6</v>
      </c>
      <c r="J249" s="9" t="str">
        <f t="shared" si="36"/>
        <v>Legacy</v>
      </c>
      <c r="K249" s="9" t="str">
        <f t="shared" si="37"/>
        <v>Legacy</v>
      </c>
      <c r="L249" s="9"/>
      <c r="M249" s="9" t="str">
        <f t="shared" si="38"/>
        <v>Water Detector w/FX-31P</v>
      </c>
      <c r="N249" s="9" t="str">
        <f t="shared" si="39"/>
        <v>Product</v>
      </c>
    </row>
    <row r="250" spans="1:14" x14ac:dyDescent="0.25">
      <c r="A250" t="s">
        <v>585</v>
      </c>
      <c r="D250" s="9" t="str">
        <f t="shared" si="30"/>
        <v>CO Detector w/FX-31P</v>
      </c>
      <c r="E250" s="9" t="str">
        <f t="shared" si="31"/>
        <v>CO Detector w/FX-31P</v>
      </c>
      <c r="F250" s="9">
        <f t="shared" si="32"/>
        <v>275</v>
      </c>
      <c r="G250" s="9" t="str">
        <f t="shared" si="33"/>
        <v>One Time</v>
      </c>
      <c r="H250" s="9" t="str">
        <f t="shared" si="34"/>
        <v>N</v>
      </c>
      <c r="I250" s="9">
        <f t="shared" si="35"/>
        <v>6</v>
      </c>
      <c r="J250" s="9" t="str">
        <f t="shared" si="36"/>
        <v>Legacy</v>
      </c>
      <c r="K250" s="9" t="str">
        <f t="shared" si="37"/>
        <v>Legacy</v>
      </c>
      <c r="L250" s="9"/>
      <c r="M250" s="9" t="str">
        <f t="shared" si="38"/>
        <v>CO Detector w/FX-31P</v>
      </c>
      <c r="N250" s="9" t="str">
        <f t="shared" si="39"/>
        <v>Product</v>
      </c>
    </row>
    <row r="251" spans="1:14" x14ac:dyDescent="0.25">
      <c r="A251" t="s">
        <v>3075</v>
      </c>
      <c r="D251" s="9" t="str">
        <f t="shared" si="30"/>
        <v xml:space="preserve">Service Charge Discount </v>
      </c>
      <c r="E251" s="9" t="str">
        <f t="shared" si="31"/>
        <v>Service Charge Credit (in certain circumstances TBC)</v>
      </c>
      <c r="F251" s="9">
        <f t="shared" si="32"/>
        <v>0</v>
      </c>
      <c r="G251" s="9" t="str">
        <f t="shared" si="33"/>
        <v>One time</v>
      </c>
      <c r="H251" s="9" t="str">
        <f t="shared" si="34"/>
        <v>N</v>
      </c>
      <c r="I251" s="9">
        <f t="shared" si="35"/>
        <v>0</v>
      </c>
      <c r="J251" s="9" t="str">
        <f t="shared" si="36"/>
        <v>Residential and Business</v>
      </c>
      <c r="K251" s="9" t="str">
        <f t="shared" si="37"/>
        <v xml:space="preserve">Smart Home </v>
      </c>
      <c r="L251" s="9"/>
      <c r="M251" s="9">
        <f t="shared" si="38"/>
        <v>0</v>
      </c>
      <c r="N251" s="9" t="str">
        <f t="shared" si="39"/>
        <v>Product</v>
      </c>
    </row>
    <row r="252" spans="1:14" x14ac:dyDescent="0.25">
      <c r="A252" t="s">
        <v>3074</v>
      </c>
      <c r="D252" s="9" t="str">
        <f t="shared" si="30"/>
        <v xml:space="preserve">Service Charge </v>
      </c>
      <c r="E252" s="9" t="str">
        <f t="shared" si="31"/>
        <v xml:space="preserve">Service Charge </v>
      </c>
      <c r="F252" s="9">
        <f t="shared" si="32"/>
        <v>99</v>
      </c>
      <c r="G252" s="9" t="str">
        <f t="shared" si="33"/>
        <v>One time</v>
      </c>
      <c r="H252" s="9" t="str">
        <f t="shared" si="34"/>
        <v>N</v>
      </c>
      <c r="I252" s="9">
        <f t="shared" si="35"/>
        <v>0</v>
      </c>
      <c r="J252" s="9" t="str">
        <f t="shared" si="36"/>
        <v>Residential and Business</v>
      </c>
      <c r="K252" s="9" t="str">
        <f t="shared" si="37"/>
        <v xml:space="preserve">Smart Home </v>
      </c>
      <c r="L252" s="9"/>
      <c r="M252" s="9">
        <f t="shared" si="38"/>
        <v>0</v>
      </c>
      <c r="N252" s="9" t="str">
        <f t="shared" si="39"/>
        <v>Product</v>
      </c>
    </row>
    <row r="253" spans="1:14" x14ac:dyDescent="0.25">
      <c r="A253" t="s">
        <v>487</v>
      </c>
      <c r="D253" s="9" t="str">
        <f t="shared" si="30"/>
        <v>3V Lithium Button Battery</v>
      </c>
      <c r="E253" s="9" t="str">
        <f t="shared" si="31"/>
        <v>3V Lithium Button Battery</v>
      </c>
      <c r="F253" s="9">
        <f t="shared" si="32"/>
        <v>5</v>
      </c>
      <c r="G253" s="9" t="str">
        <f t="shared" si="33"/>
        <v>One Time</v>
      </c>
      <c r="H253" s="9" t="str">
        <f t="shared" si="34"/>
        <v>N</v>
      </c>
      <c r="I253" s="9">
        <f t="shared" si="35"/>
        <v>2</v>
      </c>
      <c r="J253" s="9" t="str">
        <f t="shared" si="36"/>
        <v>Battery</v>
      </c>
      <c r="K253" s="9" t="str">
        <f t="shared" si="37"/>
        <v>Battery</v>
      </c>
      <c r="L253" s="9"/>
      <c r="M253" s="9" t="str">
        <f t="shared" si="38"/>
        <v>3V Lithium Button Battery</v>
      </c>
      <c r="N253" s="9" t="str">
        <f t="shared" si="39"/>
        <v>Product</v>
      </c>
    </row>
    <row r="254" spans="1:14" x14ac:dyDescent="0.25">
      <c r="A254" t="s">
        <v>485</v>
      </c>
      <c r="D254" s="9" t="str">
        <f t="shared" si="30"/>
        <v>3V Lithium Battery for fall sensor</v>
      </c>
      <c r="E254" s="9" t="str">
        <f t="shared" si="31"/>
        <v>3V Lithium Battery for fall sensor</v>
      </c>
      <c r="F254" s="9">
        <f t="shared" si="32"/>
        <v>5</v>
      </c>
      <c r="G254" s="9" t="str">
        <f t="shared" si="33"/>
        <v>One Time</v>
      </c>
      <c r="H254" s="9" t="str">
        <f t="shared" si="34"/>
        <v>N</v>
      </c>
      <c r="I254" s="9">
        <f t="shared" si="35"/>
        <v>2</v>
      </c>
      <c r="J254" s="9" t="str">
        <f t="shared" si="36"/>
        <v>Battery</v>
      </c>
      <c r="K254" s="9" t="str">
        <f t="shared" si="37"/>
        <v>Battery</v>
      </c>
      <c r="L254" s="9"/>
      <c r="M254" s="9" t="str">
        <f t="shared" si="38"/>
        <v>3V Lithium Battery for fall sensor</v>
      </c>
      <c r="N254" s="9" t="str">
        <f t="shared" si="39"/>
        <v>Product</v>
      </c>
    </row>
    <row r="255" spans="1:14" x14ac:dyDescent="0.25">
      <c r="A255" t="s">
        <v>483</v>
      </c>
      <c r="D255" s="9" t="str">
        <f t="shared" si="30"/>
        <v>Glass Break Battery</v>
      </c>
      <c r="E255" s="9" t="str">
        <f t="shared" si="31"/>
        <v>Glass Break Battery</v>
      </c>
      <c r="F255" s="9">
        <f t="shared" si="32"/>
        <v>5</v>
      </c>
      <c r="G255" s="9" t="str">
        <f t="shared" si="33"/>
        <v>One Time</v>
      </c>
      <c r="H255" s="9" t="str">
        <f t="shared" si="34"/>
        <v>N</v>
      </c>
      <c r="I255" s="9">
        <f t="shared" si="35"/>
        <v>2</v>
      </c>
      <c r="J255" s="9" t="str">
        <f t="shared" si="36"/>
        <v>Battery</v>
      </c>
      <c r="K255" s="9" t="str">
        <f t="shared" si="37"/>
        <v>Battery</v>
      </c>
      <c r="L255" s="9"/>
      <c r="M255" s="9" t="str">
        <f t="shared" si="38"/>
        <v>Glass Break Battery</v>
      </c>
      <c r="N255" s="9" t="str">
        <f t="shared" si="39"/>
        <v>Product</v>
      </c>
    </row>
    <row r="256" spans="1:14" x14ac:dyDescent="0.25">
      <c r="A256" t="s">
        <v>462</v>
      </c>
      <c r="D256" s="9" t="str">
        <f t="shared" si="30"/>
        <v>CR2025 Lithium 3V battery</v>
      </c>
      <c r="E256" s="9" t="str">
        <f t="shared" si="31"/>
        <v>CR2025 Lithium 3V battery</v>
      </c>
      <c r="F256" s="9">
        <f t="shared" si="32"/>
        <v>5</v>
      </c>
      <c r="G256" s="9" t="str">
        <f t="shared" si="33"/>
        <v>One Time</v>
      </c>
      <c r="H256" s="9" t="str">
        <f t="shared" si="34"/>
        <v>N</v>
      </c>
      <c r="I256" s="9">
        <f t="shared" si="35"/>
        <v>2</v>
      </c>
      <c r="J256" s="9" t="str">
        <f t="shared" si="36"/>
        <v>Battery</v>
      </c>
      <c r="K256" s="9" t="str">
        <f t="shared" si="37"/>
        <v>Battery</v>
      </c>
      <c r="L256" s="9"/>
      <c r="M256" s="9" t="str">
        <f t="shared" si="38"/>
        <v>CR2025 Lithium 3V battery</v>
      </c>
      <c r="N256" s="9" t="str">
        <f t="shared" si="39"/>
        <v>Product</v>
      </c>
    </row>
    <row r="257" spans="1:14" x14ac:dyDescent="0.25">
      <c r="A257" t="s">
        <v>3188</v>
      </c>
      <c r="D257" s="9" t="str">
        <f t="shared" ref="D257:D320" si="40">VLOOKUP($A257,masterdata,3,0)</f>
        <v>Panic Button</v>
      </c>
      <c r="E257" s="9" t="str">
        <f t="shared" ref="E257:E320" si="41">VLOOKUP($A257,masterdata,12,0)</f>
        <v>Panic Button</v>
      </c>
      <c r="F257" s="9">
        <f t="shared" ref="F257:F320" si="42">VLOOKUP($A257,masterdata,5,0)</f>
        <v>5</v>
      </c>
      <c r="G257" s="9" t="str">
        <f t="shared" ref="G257:G320" si="43">VLOOKUP($A257,masterdata,16,0)</f>
        <v>One Time</v>
      </c>
      <c r="H257" s="9" t="str">
        <f t="shared" ref="H257:H320" si="44">VLOOKUP($A257,masterdata,6,0)</f>
        <v>N</v>
      </c>
      <c r="I257" s="9">
        <f t="shared" ref="I257:I320" si="45">VLOOKUP($A257,masterdata,7,0)</f>
        <v>7.5</v>
      </c>
      <c r="J257" s="9" t="str">
        <f t="shared" ref="J257:J320" si="46">VLOOKUP($A257,masterdata,10,0)</f>
        <v>Battery</v>
      </c>
      <c r="K257" s="9" t="str">
        <f t="shared" ref="K257:K320" si="47">VLOOKUP($A257,masterdata,11,0)</f>
        <v>Battery</v>
      </c>
      <c r="L257" s="9"/>
      <c r="M257" s="9" t="str">
        <f t="shared" ref="M257:M320" si="48">VLOOKUP($A257,masterdata,14,0)</f>
        <v>Panic Button</v>
      </c>
      <c r="N257" s="9" t="str">
        <f t="shared" ref="N257:N320" si="49">VLOOKUP($A257,masterdata,30,0)</f>
        <v>Product</v>
      </c>
    </row>
    <row r="258" spans="1:14" x14ac:dyDescent="0.25">
      <c r="A258" t="s">
        <v>481</v>
      </c>
      <c r="D258" s="9" t="str">
        <f t="shared" si="40"/>
        <v>Lithium Smoke Detector Battery</v>
      </c>
      <c r="E258" s="9" t="str">
        <f t="shared" si="41"/>
        <v>Lithium Smoke Detector Battery</v>
      </c>
      <c r="F258" s="9">
        <f t="shared" si="42"/>
        <v>5</v>
      </c>
      <c r="G258" s="9" t="str">
        <f t="shared" si="43"/>
        <v>One Time</v>
      </c>
      <c r="H258" s="9" t="str">
        <f t="shared" si="44"/>
        <v>N</v>
      </c>
      <c r="I258" s="9">
        <f t="shared" si="45"/>
        <v>2</v>
      </c>
      <c r="J258" s="9" t="str">
        <f t="shared" si="46"/>
        <v>Battery</v>
      </c>
      <c r="K258" s="9" t="str">
        <f t="shared" si="47"/>
        <v>Battery</v>
      </c>
      <c r="L258" s="9"/>
      <c r="M258" s="9" t="str">
        <f t="shared" si="48"/>
        <v>Lithium Smoke Detector Battery</v>
      </c>
      <c r="N258" s="9" t="str">
        <f t="shared" si="49"/>
        <v>Product</v>
      </c>
    </row>
    <row r="259" spans="1:14" x14ac:dyDescent="0.25">
      <c r="A259" t="s">
        <v>3381</v>
      </c>
      <c r="D259" s="9" t="str">
        <f t="shared" si="40"/>
        <v>Customer-Provided Temperature Sensor</v>
      </c>
      <c r="E259" s="9" t="str">
        <f t="shared" si="41"/>
        <v>Customer-Provided Temperature Sensor</v>
      </c>
      <c r="F259" s="9">
        <f t="shared" si="42"/>
        <v>0</v>
      </c>
      <c r="G259" s="9" t="str">
        <f t="shared" si="43"/>
        <v>One Time</v>
      </c>
      <c r="H259" s="9" t="str">
        <f t="shared" si="44"/>
        <v>N</v>
      </c>
      <c r="I259" s="9">
        <f t="shared" si="45"/>
        <v>2</v>
      </c>
      <c r="J259" s="9" t="str">
        <f t="shared" si="46"/>
        <v>Optional Equipment</v>
      </c>
      <c r="K259" s="9" t="str">
        <f t="shared" si="47"/>
        <v>Sensors and Detectors</v>
      </c>
      <c r="L259" s="9"/>
      <c r="M259" s="9" t="str">
        <f t="shared" si="48"/>
        <v>Customer-Provided Temperature Sensor</v>
      </c>
      <c r="N259" s="9" t="str">
        <f t="shared" si="49"/>
        <v>Product</v>
      </c>
    </row>
    <row r="260" spans="1:14" x14ac:dyDescent="0.25">
      <c r="A260" t="s">
        <v>3367</v>
      </c>
      <c r="D260" s="9" t="str">
        <f t="shared" si="40"/>
        <v>Customer-Provided Smoke Detector</v>
      </c>
      <c r="E260" s="9" t="str">
        <f t="shared" si="41"/>
        <v>Customer-Provided Smoke Detector</v>
      </c>
      <c r="F260" s="9">
        <f t="shared" si="42"/>
        <v>0</v>
      </c>
      <c r="G260" s="9" t="str">
        <f t="shared" si="43"/>
        <v>One Time</v>
      </c>
      <c r="H260" s="9" t="str">
        <f t="shared" si="44"/>
        <v>N</v>
      </c>
      <c r="I260" s="9">
        <f t="shared" si="45"/>
        <v>2</v>
      </c>
      <c r="J260" s="9" t="str">
        <f t="shared" si="46"/>
        <v>Optional Equipment</v>
      </c>
      <c r="K260" s="9" t="str">
        <f t="shared" si="47"/>
        <v>Sensors and Detectors</v>
      </c>
      <c r="L260" s="9"/>
      <c r="M260" s="9" t="str">
        <f t="shared" si="48"/>
        <v>Customer-Provided Smoke Detector</v>
      </c>
      <c r="N260" s="9" t="str">
        <f t="shared" si="49"/>
        <v>Product</v>
      </c>
    </row>
    <row r="261" spans="1:14" x14ac:dyDescent="0.25">
      <c r="A261" t="s">
        <v>3371</v>
      </c>
      <c r="D261" s="9" t="str">
        <f t="shared" si="40"/>
        <v>Customer-Provided Panic Button</v>
      </c>
      <c r="E261" s="9" t="str">
        <f t="shared" si="41"/>
        <v>Customer-Provided Panic Button</v>
      </c>
      <c r="F261" s="9">
        <f t="shared" si="42"/>
        <v>0</v>
      </c>
      <c r="G261" s="9" t="str">
        <f t="shared" si="43"/>
        <v>One Time</v>
      </c>
      <c r="H261" s="9" t="str">
        <f t="shared" si="44"/>
        <v>N</v>
      </c>
      <c r="I261" s="9">
        <f t="shared" si="45"/>
        <v>2</v>
      </c>
      <c r="J261" s="9" t="str">
        <f t="shared" si="46"/>
        <v>Optional Equipment</v>
      </c>
      <c r="K261" s="9" t="str">
        <f t="shared" si="47"/>
        <v>Sensors and Detectors</v>
      </c>
      <c r="L261" s="9"/>
      <c r="M261" s="9" t="str">
        <f t="shared" si="48"/>
        <v>Customer-Provided Panic Button</v>
      </c>
      <c r="N261" s="9" t="str">
        <f t="shared" si="49"/>
        <v>Product</v>
      </c>
    </row>
    <row r="262" spans="1:14" x14ac:dyDescent="0.25">
      <c r="A262" t="s">
        <v>3366</v>
      </c>
      <c r="D262" s="9" t="str">
        <f t="shared" si="40"/>
        <v>Customer-Provided Motion Sensor</v>
      </c>
      <c r="E262" s="9" t="str">
        <f t="shared" si="41"/>
        <v>Customer-Provided Motion Sensor</v>
      </c>
      <c r="F262" s="9">
        <f t="shared" si="42"/>
        <v>0</v>
      </c>
      <c r="G262" s="9" t="str">
        <f t="shared" si="43"/>
        <v>One Time</v>
      </c>
      <c r="H262" s="9" t="str">
        <f t="shared" si="44"/>
        <v>N</v>
      </c>
      <c r="I262" s="9">
        <f t="shared" si="45"/>
        <v>2</v>
      </c>
      <c r="J262" s="9" t="str">
        <f t="shared" si="46"/>
        <v>Optional Equipment</v>
      </c>
      <c r="K262" s="9" t="str">
        <f t="shared" si="47"/>
        <v>Sensors and Detectors</v>
      </c>
      <c r="L262" s="9"/>
      <c r="M262" s="9" t="str">
        <f t="shared" si="48"/>
        <v>Customer-Provided Motion Sensor</v>
      </c>
      <c r="N262" s="9" t="str">
        <f t="shared" si="49"/>
        <v>Product</v>
      </c>
    </row>
    <row r="263" spans="1:14" x14ac:dyDescent="0.25">
      <c r="A263" t="s">
        <v>3370</v>
      </c>
      <c r="D263" s="9" t="str">
        <f t="shared" si="40"/>
        <v>Customer-Provided Flood Sensor</v>
      </c>
      <c r="E263" s="9" t="str">
        <f t="shared" si="41"/>
        <v>Customer-Provided Flood Sensor</v>
      </c>
      <c r="F263" s="9">
        <f t="shared" si="42"/>
        <v>0</v>
      </c>
      <c r="G263" s="9" t="str">
        <f t="shared" si="43"/>
        <v>One Time</v>
      </c>
      <c r="H263" s="9" t="str">
        <f t="shared" si="44"/>
        <v>N</v>
      </c>
      <c r="I263" s="9">
        <f t="shared" si="45"/>
        <v>2</v>
      </c>
      <c r="J263" s="9" t="str">
        <f t="shared" si="46"/>
        <v>Optional Equipment</v>
      </c>
      <c r="K263" s="9" t="str">
        <f t="shared" si="47"/>
        <v>Sensors and Detectors</v>
      </c>
      <c r="L263" s="9"/>
      <c r="M263" s="9" t="str">
        <f t="shared" si="48"/>
        <v>Customer-Provided Flood Sensor</v>
      </c>
      <c r="N263" s="9" t="str">
        <f t="shared" si="49"/>
        <v>Product</v>
      </c>
    </row>
    <row r="264" spans="1:14" x14ac:dyDescent="0.25">
      <c r="A264" t="s">
        <v>3369</v>
      </c>
      <c r="D264" s="9" t="str">
        <f t="shared" si="40"/>
        <v>Customer-Provided Glass Break Sensor</v>
      </c>
      <c r="E264" s="9" t="str">
        <f t="shared" si="41"/>
        <v>Customer-Provided Glass Break Sensor</v>
      </c>
      <c r="F264" s="9">
        <f t="shared" si="42"/>
        <v>0</v>
      </c>
      <c r="G264" s="9" t="str">
        <f t="shared" si="43"/>
        <v>One Time</v>
      </c>
      <c r="H264" s="9" t="str">
        <f t="shared" si="44"/>
        <v>N</v>
      </c>
      <c r="I264" s="9">
        <f t="shared" si="45"/>
        <v>2</v>
      </c>
      <c r="J264" s="9" t="str">
        <f t="shared" si="46"/>
        <v>Optional Equipment</v>
      </c>
      <c r="K264" s="9" t="str">
        <f t="shared" si="47"/>
        <v>Sensors and Detectors</v>
      </c>
      <c r="L264" s="9"/>
      <c r="M264" s="9" t="str">
        <f t="shared" si="48"/>
        <v>Customer-Provided Glass Break Sensor</v>
      </c>
      <c r="N264" s="9" t="str">
        <f t="shared" si="49"/>
        <v>Product</v>
      </c>
    </row>
    <row r="265" spans="1:14" x14ac:dyDescent="0.25">
      <c r="A265" t="s">
        <v>3372</v>
      </c>
      <c r="D265" s="9" t="str">
        <f t="shared" si="40"/>
        <v>Customer-Provided Keyfob</v>
      </c>
      <c r="E265" s="9" t="str">
        <f t="shared" si="41"/>
        <v>Customer-Provided Keyfob</v>
      </c>
      <c r="F265" s="9">
        <f t="shared" si="42"/>
        <v>0</v>
      </c>
      <c r="G265" s="9" t="str">
        <f t="shared" si="43"/>
        <v>One Time</v>
      </c>
      <c r="H265" s="9" t="str">
        <f t="shared" si="44"/>
        <v>N</v>
      </c>
      <c r="I265" s="9">
        <f t="shared" si="45"/>
        <v>2</v>
      </c>
      <c r="J265" s="9" t="str">
        <f t="shared" si="46"/>
        <v>Optional Equipment</v>
      </c>
      <c r="K265" s="9" t="str">
        <f t="shared" si="47"/>
        <v>Sensors and Detectors</v>
      </c>
      <c r="L265" s="9"/>
      <c r="M265" s="9" t="str">
        <f t="shared" si="48"/>
        <v>Customer-Provided Keyfob</v>
      </c>
      <c r="N265" s="9" t="str">
        <f t="shared" si="49"/>
        <v>Product</v>
      </c>
    </row>
    <row r="266" spans="1:14" x14ac:dyDescent="0.25">
      <c r="A266" t="s">
        <v>3365</v>
      </c>
      <c r="D266" s="9" t="str">
        <f t="shared" si="40"/>
        <v>Customer-Provided Door/Window Contact</v>
      </c>
      <c r="E266" s="9" t="str">
        <f t="shared" si="41"/>
        <v>Customer-Provided Door/Window Contact</v>
      </c>
      <c r="F266" s="9">
        <f t="shared" si="42"/>
        <v>0</v>
      </c>
      <c r="G266" s="9" t="str">
        <f t="shared" si="43"/>
        <v>One Time</v>
      </c>
      <c r="H266" s="9" t="str">
        <f t="shared" si="44"/>
        <v>N</v>
      </c>
      <c r="I266" s="9">
        <f t="shared" si="45"/>
        <v>2</v>
      </c>
      <c r="J266" s="9" t="str">
        <f t="shared" si="46"/>
        <v>Optional Equipment</v>
      </c>
      <c r="K266" s="9" t="str">
        <f t="shared" si="47"/>
        <v>Sensors and Detectors</v>
      </c>
      <c r="L266" s="9"/>
      <c r="M266" s="9" t="str">
        <f t="shared" si="48"/>
        <v>Customer-Provided Door/Window Contact</v>
      </c>
      <c r="N266" s="9" t="str">
        <f t="shared" si="49"/>
        <v>Product</v>
      </c>
    </row>
    <row r="267" spans="1:14" x14ac:dyDescent="0.25">
      <c r="A267" t="s">
        <v>3368</v>
      </c>
      <c r="D267" s="9" t="str">
        <f t="shared" si="40"/>
        <v>Customer-Provided CO Detector</v>
      </c>
      <c r="E267" s="9" t="str">
        <f t="shared" si="41"/>
        <v>Customer-Provided CO Detector</v>
      </c>
      <c r="F267" s="9">
        <f t="shared" si="42"/>
        <v>0</v>
      </c>
      <c r="G267" s="9" t="str">
        <f t="shared" si="43"/>
        <v>One Time</v>
      </c>
      <c r="H267" s="9" t="str">
        <f t="shared" si="44"/>
        <v>N</v>
      </c>
      <c r="I267" s="9">
        <f t="shared" si="45"/>
        <v>2</v>
      </c>
      <c r="J267" s="9" t="str">
        <f t="shared" si="46"/>
        <v>Optional Equipment</v>
      </c>
      <c r="K267" s="9" t="str">
        <f t="shared" si="47"/>
        <v>Sensors and Detectors</v>
      </c>
      <c r="L267" s="9"/>
      <c r="M267" s="9" t="str">
        <f t="shared" si="48"/>
        <v>Customer-Provided CO Detector</v>
      </c>
      <c r="N267" s="9" t="str">
        <f t="shared" si="49"/>
        <v>Product</v>
      </c>
    </row>
    <row r="268" spans="1:14" x14ac:dyDescent="0.25">
      <c r="A268" t="s">
        <v>3382</v>
      </c>
      <c r="D268" s="9" t="str">
        <f t="shared" si="40"/>
        <v>Customer-Provided Freeze Sensor</v>
      </c>
      <c r="E268" s="9" t="str">
        <f t="shared" si="41"/>
        <v>Customer-Provided Keyfob</v>
      </c>
      <c r="F268" s="9">
        <f t="shared" si="42"/>
        <v>0</v>
      </c>
      <c r="G268" s="9" t="str">
        <f t="shared" si="43"/>
        <v>One Time</v>
      </c>
      <c r="H268" s="9" t="str">
        <f t="shared" si="44"/>
        <v>N</v>
      </c>
      <c r="I268" s="9">
        <f t="shared" si="45"/>
        <v>2</v>
      </c>
      <c r="J268" s="9" t="str">
        <f t="shared" si="46"/>
        <v>Optional Equipment</v>
      </c>
      <c r="K268" s="9" t="str">
        <f t="shared" si="47"/>
        <v>Sensors and Detectors</v>
      </c>
      <c r="L268" s="9"/>
      <c r="M268" s="9" t="str">
        <f t="shared" si="48"/>
        <v>Customer-Provided Keyfob</v>
      </c>
      <c r="N268" s="9" t="str">
        <f t="shared" si="49"/>
        <v>Product</v>
      </c>
    </row>
    <row r="269" spans="1:14" x14ac:dyDescent="0.25">
      <c r="A269" t="s">
        <v>3223</v>
      </c>
      <c r="D269" s="9" t="str">
        <f t="shared" si="40"/>
        <v>Monitoring Credits offered</v>
      </c>
      <c r="E269" s="9" t="str">
        <f t="shared" si="41"/>
        <v>Monitoring Credits offered</v>
      </c>
      <c r="F269" s="9">
        <f t="shared" si="42"/>
        <v>0</v>
      </c>
      <c r="G269" s="9" t="str">
        <f t="shared" si="43"/>
        <v>One time</v>
      </c>
      <c r="H269" s="9" t="str">
        <f t="shared" si="44"/>
        <v>N</v>
      </c>
      <c r="I269" s="9">
        <f t="shared" si="45"/>
        <v>0</v>
      </c>
      <c r="J269" s="9" t="str">
        <f t="shared" si="46"/>
        <v>Residential and Business</v>
      </c>
      <c r="K269" s="9" t="str">
        <f t="shared" si="47"/>
        <v>Alarm and Video Bundle</v>
      </c>
      <c r="L269" s="9"/>
      <c r="M269" s="9">
        <f t="shared" si="48"/>
        <v>0</v>
      </c>
      <c r="N269" s="9" t="str">
        <f t="shared" si="49"/>
        <v>Product</v>
      </c>
    </row>
    <row r="270" spans="1:14" x14ac:dyDescent="0.25">
      <c r="A270" t="s">
        <v>2578</v>
      </c>
      <c r="D270" s="9" t="str">
        <f t="shared" si="40"/>
        <v>Better Bundle Discount - 10%</v>
      </c>
      <c r="E270" s="9" t="str">
        <f t="shared" si="41"/>
        <v xml:space="preserve">10% discount offered on Better bundle RMR by Retention and Loyalty </v>
      </c>
      <c r="F270" s="9">
        <f t="shared" si="42"/>
        <v>0</v>
      </c>
      <c r="G270" s="9" t="str">
        <f t="shared" si="43"/>
        <v>RMR</v>
      </c>
      <c r="H270" s="9" t="str">
        <f t="shared" si="44"/>
        <v>N</v>
      </c>
      <c r="I270" s="9">
        <f t="shared" si="45"/>
        <v>0</v>
      </c>
      <c r="J270" s="9" t="str">
        <f t="shared" si="46"/>
        <v>Residential and Business</v>
      </c>
      <c r="K270" s="9" t="str">
        <f t="shared" si="47"/>
        <v xml:space="preserve">Smart Home </v>
      </c>
      <c r="L270" s="9"/>
      <c r="M270" s="9">
        <f t="shared" si="48"/>
        <v>0</v>
      </c>
      <c r="N270" s="9" t="str">
        <f t="shared" si="49"/>
        <v>Product</v>
      </c>
    </row>
    <row r="271" spans="1:14" x14ac:dyDescent="0.25">
      <c r="A271" t="s">
        <v>2574</v>
      </c>
      <c r="D271" s="9" t="str">
        <f t="shared" si="40"/>
        <v>Good Bundle Discount - 10%</v>
      </c>
      <c r="E271" s="9" t="str">
        <f t="shared" si="41"/>
        <v xml:space="preserve">10% discount offered on Good bundle RMR by Retention and Loyalty </v>
      </c>
      <c r="F271" s="9">
        <f t="shared" si="42"/>
        <v>0</v>
      </c>
      <c r="G271" s="9" t="str">
        <f t="shared" si="43"/>
        <v>RMR</v>
      </c>
      <c r="H271" s="9" t="str">
        <f t="shared" si="44"/>
        <v>N</v>
      </c>
      <c r="I271" s="9">
        <f t="shared" si="45"/>
        <v>0</v>
      </c>
      <c r="J271" s="9" t="str">
        <f t="shared" si="46"/>
        <v>Residential and Business</v>
      </c>
      <c r="K271" s="9" t="str">
        <f t="shared" si="47"/>
        <v xml:space="preserve">Smart Home </v>
      </c>
      <c r="L271" s="9"/>
      <c r="M271" s="9">
        <f t="shared" si="48"/>
        <v>0</v>
      </c>
      <c r="N271" s="9" t="str">
        <f t="shared" si="49"/>
        <v>Product</v>
      </c>
    </row>
    <row r="272" spans="1:14" x14ac:dyDescent="0.25">
      <c r="A272" t="s">
        <v>5283</v>
      </c>
      <c r="D272" s="9" t="str">
        <f t="shared" si="40"/>
        <v>Best Bundle Discount - 10%</v>
      </c>
      <c r="E272" s="9" t="str">
        <f t="shared" si="41"/>
        <v xml:space="preserve">10% discount offered on Best bundle RMR by Retention and Loyalty </v>
      </c>
      <c r="F272" s="9">
        <f t="shared" si="42"/>
        <v>0</v>
      </c>
      <c r="G272" s="9" t="str">
        <f t="shared" si="43"/>
        <v>RMR</v>
      </c>
      <c r="H272" s="9" t="str">
        <f t="shared" si="44"/>
        <v>N</v>
      </c>
      <c r="I272" s="9">
        <f t="shared" si="45"/>
        <v>0</v>
      </c>
      <c r="J272" s="9" t="str">
        <f t="shared" si="46"/>
        <v>Residential and Business</v>
      </c>
      <c r="K272" s="9" t="str">
        <f t="shared" si="47"/>
        <v xml:space="preserve">Smart Home </v>
      </c>
      <c r="L272" s="9"/>
      <c r="M272" s="9">
        <f t="shared" si="48"/>
        <v>0</v>
      </c>
      <c r="N272" s="9" t="str">
        <f t="shared" si="49"/>
        <v>Product</v>
      </c>
    </row>
    <row r="273" spans="1:14" x14ac:dyDescent="0.25">
      <c r="A273" t="s">
        <v>612</v>
      </c>
      <c r="D273" s="9" t="str">
        <f t="shared" si="40"/>
        <v>EVS AC Adaptor</v>
      </c>
      <c r="E273" s="9" t="str">
        <f t="shared" si="41"/>
        <v>EVS AC Adaptor</v>
      </c>
      <c r="F273" s="9">
        <f t="shared" si="42"/>
        <v>15</v>
      </c>
      <c r="G273" s="9" t="str">
        <f t="shared" si="43"/>
        <v>One Time</v>
      </c>
      <c r="H273" s="9" t="str">
        <f t="shared" si="44"/>
        <v>N</v>
      </c>
      <c r="I273" s="9">
        <f t="shared" si="45"/>
        <v>6</v>
      </c>
      <c r="J273" s="9" t="str">
        <f t="shared" si="46"/>
        <v>Legacy</v>
      </c>
      <c r="K273" s="9" t="str">
        <f t="shared" si="47"/>
        <v>Legacy</v>
      </c>
      <c r="L273" s="9"/>
      <c r="M273" s="9" t="str">
        <f t="shared" si="48"/>
        <v>EVS AC Adaptor</v>
      </c>
      <c r="N273" s="9" t="str">
        <f t="shared" si="49"/>
        <v>Product</v>
      </c>
    </row>
    <row r="274" spans="1:14" x14ac:dyDescent="0.25">
      <c r="A274" t="s">
        <v>243</v>
      </c>
      <c r="D274" s="9" t="str">
        <f t="shared" si="40"/>
        <v>Hardwire Battery</v>
      </c>
      <c r="E274" s="9" t="str">
        <f t="shared" si="41"/>
        <v>Hardwire Battery</v>
      </c>
      <c r="F274" s="9">
        <f t="shared" si="42"/>
        <v>36.799999999999997</v>
      </c>
      <c r="G274" s="9" t="str">
        <f t="shared" si="43"/>
        <v>One Time</v>
      </c>
      <c r="H274" s="9" t="str">
        <f t="shared" si="44"/>
        <v>N</v>
      </c>
      <c r="I274" s="9">
        <f t="shared" si="45"/>
        <v>2</v>
      </c>
      <c r="J274" s="9" t="str">
        <f t="shared" si="46"/>
        <v>Battery</v>
      </c>
      <c r="K274" s="9" t="str">
        <f t="shared" si="47"/>
        <v>Battery</v>
      </c>
      <c r="L274" s="9"/>
      <c r="M274" s="9" t="str">
        <f t="shared" si="48"/>
        <v>Hardwire Battery</v>
      </c>
      <c r="N274" s="9" t="str">
        <f t="shared" si="49"/>
        <v>Product</v>
      </c>
    </row>
    <row r="275" spans="1:14" x14ac:dyDescent="0.25">
      <c r="A275" t="s">
        <v>581</v>
      </c>
      <c r="D275" s="9" t="str">
        <f t="shared" si="40"/>
        <v>Carbon Monoxide Detector DXS-80</v>
      </c>
      <c r="E275" s="9" t="str">
        <f t="shared" si="41"/>
        <v>Carbon Monoxide Detector DXS-80</v>
      </c>
      <c r="F275" s="9">
        <f t="shared" si="42"/>
        <v>149</v>
      </c>
      <c r="G275" s="9" t="str">
        <f t="shared" si="43"/>
        <v>One Time</v>
      </c>
      <c r="H275" s="9" t="str">
        <f t="shared" si="44"/>
        <v>N</v>
      </c>
      <c r="I275" s="9">
        <f t="shared" si="45"/>
        <v>6</v>
      </c>
      <c r="J275" s="9" t="str">
        <f t="shared" si="46"/>
        <v>Legacy</v>
      </c>
      <c r="K275" s="9" t="str">
        <f t="shared" si="47"/>
        <v>Legacy</v>
      </c>
      <c r="L275" s="9"/>
      <c r="M275" s="9" t="str">
        <f t="shared" si="48"/>
        <v>Carbon Monoxide Detector DXS-80</v>
      </c>
      <c r="N275" s="9" t="str">
        <f t="shared" si="49"/>
        <v>Product</v>
      </c>
    </row>
    <row r="276" spans="1:14" x14ac:dyDescent="0.25">
      <c r="A276" t="s">
        <v>3461</v>
      </c>
      <c r="D276" s="9" t="str">
        <f t="shared" si="40"/>
        <v>Indoor/Outdoor Video Camera (Dome)</v>
      </c>
      <c r="E276" s="9" t="str">
        <f t="shared" si="41"/>
        <v>Indoor/Outdoor Video Camera (Dome)</v>
      </c>
      <c r="F276" s="9">
        <f t="shared" si="42"/>
        <v>219</v>
      </c>
      <c r="G276" s="9" t="str">
        <f t="shared" si="43"/>
        <v>One Time</v>
      </c>
      <c r="H276" s="9" t="str">
        <f t="shared" si="44"/>
        <v>Y</v>
      </c>
      <c r="I276" s="9">
        <f t="shared" si="45"/>
        <v>60</v>
      </c>
      <c r="J276" s="9" t="str">
        <f t="shared" si="46"/>
        <v>Optional Equipment</v>
      </c>
      <c r="K276" s="9" t="str">
        <f t="shared" si="47"/>
        <v>Cameras</v>
      </c>
      <c r="L276" s="9"/>
      <c r="M276" s="9" t="str">
        <f t="shared" si="48"/>
        <v>With its compact design and outstanding HD quality video, this high-performance dome camera is optimized for both indoor and outdoor video monitoring.</v>
      </c>
      <c r="N276" s="9" t="str">
        <f t="shared" si="49"/>
        <v>Product</v>
      </c>
    </row>
    <row r="277" spans="1:14" x14ac:dyDescent="0.25">
      <c r="A277" t="s">
        <v>3462</v>
      </c>
      <c r="D277" s="9" t="str">
        <f t="shared" si="40"/>
        <v>Indoor/Outdoor Video Camera (Mini Bullet)</v>
      </c>
      <c r="E277" s="9" t="str">
        <f t="shared" si="41"/>
        <v>Indoor/Outdoor Video Camera</v>
      </c>
      <c r="F277" s="9">
        <f t="shared" si="42"/>
        <v>219</v>
      </c>
      <c r="G277" s="9" t="str">
        <f t="shared" si="43"/>
        <v>One Time</v>
      </c>
      <c r="H277" s="9" t="str">
        <f t="shared" si="44"/>
        <v>Y</v>
      </c>
      <c r="I277" s="9">
        <f t="shared" si="45"/>
        <v>60</v>
      </c>
      <c r="J277" s="9" t="str">
        <f t="shared" si="46"/>
        <v>Optional Equipment</v>
      </c>
      <c r="K277" s="9" t="str">
        <f t="shared" si="47"/>
        <v>Cameras</v>
      </c>
      <c r="L277" s="9"/>
      <c r="M277" s="9" t="str">
        <f t="shared" si="48"/>
        <v>With its compact design and outstanding HD quality video, this high-performance mini bullet camera is optimized for both indoor and outdoor video monitoring.</v>
      </c>
      <c r="N277" s="9" t="str">
        <f t="shared" si="49"/>
        <v>Product</v>
      </c>
    </row>
    <row r="278" spans="1:14" x14ac:dyDescent="0.25">
      <c r="A278" t="s">
        <v>3458</v>
      </c>
      <c r="D278" s="9" t="str">
        <f t="shared" si="40"/>
        <v>Video Doorbell (Bronze)</v>
      </c>
      <c r="E278" s="9" t="str">
        <f t="shared" si="41"/>
        <v>Video Doorbell (Bronze)</v>
      </c>
      <c r="F278" s="9">
        <f t="shared" si="42"/>
        <v>199</v>
      </c>
      <c r="G278" s="9" t="str">
        <f t="shared" si="43"/>
        <v>One Time</v>
      </c>
      <c r="H278" s="9" t="str">
        <f t="shared" si="44"/>
        <v>Y</v>
      </c>
      <c r="I278" s="9">
        <f t="shared" si="45"/>
        <v>30</v>
      </c>
      <c r="J278" s="9" t="str">
        <f t="shared" si="46"/>
        <v>Optional Equipment</v>
      </c>
      <c r="K278" s="9" t="str">
        <f t="shared" si="47"/>
        <v>Cameras</v>
      </c>
      <c r="L278" s="9"/>
      <c r="M278" s="9" t="str">
        <f t="shared" si="48"/>
        <v>Answer the door from your smartphone. This smart video doorbell allows you to see, hear, and speak to the visitor at your door whether you’re at home, at work, or on the go.</v>
      </c>
      <c r="N278" s="9" t="str">
        <f t="shared" si="49"/>
        <v>Product</v>
      </c>
    </row>
    <row r="279" spans="1:14" x14ac:dyDescent="0.25">
      <c r="A279" t="s">
        <v>3459</v>
      </c>
      <c r="D279" s="9" t="str">
        <f t="shared" si="40"/>
        <v>Outdoor  Camera</v>
      </c>
      <c r="E279" s="9" t="str">
        <f t="shared" si="41"/>
        <v>Outdoor Camera</v>
      </c>
      <c r="F279" s="9">
        <f t="shared" si="42"/>
        <v>199</v>
      </c>
      <c r="G279" s="9" t="str">
        <f t="shared" si="43"/>
        <v>One Time</v>
      </c>
      <c r="H279" s="9" t="str">
        <f t="shared" si="44"/>
        <v>Y</v>
      </c>
      <c r="I279" s="9">
        <f t="shared" si="45"/>
        <v>60</v>
      </c>
      <c r="J279" s="9" t="str">
        <f t="shared" si="46"/>
        <v>Optional Equipment</v>
      </c>
      <c r="K279" s="9" t="str">
        <f t="shared" si="47"/>
        <v>Cameras</v>
      </c>
      <c r="L279" s="9"/>
      <c r="M279" s="9" t="str">
        <f t="shared" si="48"/>
        <v>The wireless outdoor video camera, resistant to weather conditions, works perfectly with the mobile app.</v>
      </c>
      <c r="N279" s="9" t="str">
        <f t="shared" si="49"/>
        <v>Product</v>
      </c>
    </row>
    <row r="280" spans="1:14" x14ac:dyDescent="0.25">
      <c r="A280" t="s">
        <v>3562</v>
      </c>
      <c r="D280" s="9" t="str">
        <f t="shared" si="40"/>
        <v>Indoor Video Camera</v>
      </c>
      <c r="E280" s="9" t="str">
        <f t="shared" si="41"/>
        <v>Indoor Video Camera</v>
      </c>
      <c r="F280" s="9">
        <f t="shared" si="42"/>
        <v>169</v>
      </c>
      <c r="G280" s="9" t="str">
        <f t="shared" si="43"/>
        <v>One Time</v>
      </c>
      <c r="H280" s="9" t="str">
        <f t="shared" si="44"/>
        <v>Y</v>
      </c>
      <c r="I280" s="9">
        <f t="shared" si="45"/>
        <v>30</v>
      </c>
      <c r="J280" s="9" t="str">
        <f t="shared" si="46"/>
        <v>Optional Equipment</v>
      </c>
      <c r="K280" s="9" t="str">
        <f t="shared" si="47"/>
        <v>Cameras</v>
      </c>
      <c r="L280" s="9"/>
      <c r="M280" s="9" t="str">
        <f t="shared" si="48"/>
        <v>Access live and high definition recorded video from your smartphone anytime.</v>
      </c>
      <c r="N280" s="9" t="str">
        <f t="shared" si="49"/>
        <v>Product</v>
      </c>
    </row>
    <row r="281" spans="1:14" x14ac:dyDescent="0.25">
      <c r="A281" t="s">
        <v>3457</v>
      </c>
      <c r="D281" s="9" t="str">
        <f t="shared" si="40"/>
        <v>Video Doorbell (Silver)</v>
      </c>
      <c r="E281" s="9" t="str">
        <f t="shared" si="41"/>
        <v>Video Doorbell (Silver)</v>
      </c>
      <c r="F281" s="9">
        <f t="shared" si="42"/>
        <v>199</v>
      </c>
      <c r="G281" s="9" t="str">
        <f t="shared" si="43"/>
        <v>One Time</v>
      </c>
      <c r="H281" s="9" t="str">
        <f t="shared" si="44"/>
        <v>Y</v>
      </c>
      <c r="I281" s="9">
        <f t="shared" si="45"/>
        <v>30</v>
      </c>
      <c r="J281" s="9" t="str">
        <f t="shared" si="46"/>
        <v>Optional Equipment</v>
      </c>
      <c r="K281" s="9" t="str">
        <f t="shared" si="47"/>
        <v>Cameras</v>
      </c>
      <c r="L281" s="9"/>
      <c r="M281" s="9" t="str">
        <f t="shared" si="48"/>
        <v>Answer the door from your smartphone. This smart video doorbell allows you to see, hear, and speak to the visitor at your door whether you’re at home, at work, or on the go.</v>
      </c>
      <c r="N281" s="9" t="str">
        <f t="shared" si="49"/>
        <v>Product</v>
      </c>
    </row>
    <row r="282" spans="1:14" x14ac:dyDescent="0.25">
      <c r="A282" t="s">
        <v>3186</v>
      </c>
      <c r="D282" s="9" t="str">
        <f t="shared" si="40"/>
        <v>110MM Camera Box</v>
      </c>
      <c r="E282" s="9" t="str">
        <f t="shared" si="41"/>
        <v>110MM Camera Box</v>
      </c>
      <c r="F282" s="9">
        <f t="shared" si="42"/>
        <v>0</v>
      </c>
      <c r="G282" s="9" t="str">
        <f t="shared" si="43"/>
        <v>One Time</v>
      </c>
      <c r="H282" s="9" t="str">
        <f t="shared" si="44"/>
        <v>N</v>
      </c>
      <c r="I282" s="9">
        <f t="shared" si="45"/>
        <v>0</v>
      </c>
      <c r="J282" s="9" t="str">
        <f t="shared" si="46"/>
        <v>Optional Equipment</v>
      </c>
      <c r="K282" s="9" t="str">
        <f t="shared" si="47"/>
        <v>Cameras</v>
      </c>
      <c r="L282" s="9"/>
      <c r="M282" s="9" t="str">
        <f t="shared" si="48"/>
        <v>110MM Camera Box</v>
      </c>
      <c r="N282" s="9" t="str">
        <f t="shared" si="49"/>
        <v>Product</v>
      </c>
    </row>
    <row r="283" spans="1:14" x14ac:dyDescent="0.25">
      <c r="A283" t="s">
        <v>476</v>
      </c>
      <c r="D283" s="9" t="str">
        <f t="shared" si="40"/>
        <v>AAA Alkaline Battery</v>
      </c>
      <c r="E283" s="9" t="str">
        <f t="shared" si="41"/>
        <v>AAA Alkaline Battery</v>
      </c>
      <c r="F283" s="9">
        <f t="shared" si="42"/>
        <v>5</v>
      </c>
      <c r="G283" s="9" t="str">
        <f t="shared" si="43"/>
        <v>One Time</v>
      </c>
      <c r="H283" s="9" t="str">
        <f t="shared" si="44"/>
        <v>N</v>
      </c>
      <c r="I283" s="9">
        <f t="shared" si="45"/>
        <v>2</v>
      </c>
      <c r="J283" s="9" t="str">
        <f t="shared" si="46"/>
        <v>Battery</v>
      </c>
      <c r="K283" s="9" t="str">
        <f t="shared" si="47"/>
        <v>Battery</v>
      </c>
      <c r="L283" s="9"/>
      <c r="M283" s="9" t="str">
        <f t="shared" si="48"/>
        <v>AAA Alkaline Battery</v>
      </c>
      <c r="N283" s="9" t="str">
        <f t="shared" si="49"/>
        <v>Product</v>
      </c>
    </row>
    <row r="284" spans="1:14" x14ac:dyDescent="0.25">
      <c r="A284" t="s">
        <v>474</v>
      </c>
      <c r="D284" s="9" t="str">
        <f t="shared" si="40"/>
        <v>9V Lithium Battery</v>
      </c>
      <c r="E284" s="9" t="str">
        <f t="shared" si="41"/>
        <v>9V Lithium Battery</v>
      </c>
      <c r="F284" s="9">
        <f t="shared" si="42"/>
        <v>5</v>
      </c>
      <c r="G284" s="9" t="str">
        <f t="shared" si="43"/>
        <v>One Time</v>
      </c>
      <c r="H284" s="9" t="str">
        <f t="shared" si="44"/>
        <v>N</v>
      </c>
      <c r="I284" s="9">
        <f t="shared" si="45"/>
        <v>2</v>
      </c>
      <c r="J284" s="9" t="str">
        <f t="shared" si="46"/>
        <v>Battery</v>
      </c>
      <c r="K284" s="9" t="str">
        <f t="shared" si="47"/>
        <v>Battery</v>
      </c>
      <c r="L284" s="9"/>
      <c r="M284" s="9" t="str">
        <f t="shared" si="48"/>
        <v>9V Lithium Battery</v>
      </c>
      <c r="N284" s="9" t="str">
        <f t="shared" si="49"/>
        <v>Product</v>
      </c>
    </row>
    <row r="285" spans="1:14" x14ac:dyDescent="0.25">
      <c r="A285" t="s">
        <v>472</v>
      </c>
      <c r="D285" s="9" t="str">
        <f t="shared" si="40"/>
        <v>9V Alkaline Battery</v>
      </c>
      <c r="E285" s="9" t="str">
        <f t="shared" si="41"/>
        <v>9V Alkaline Battery</v>
      </c>
      <c r="F285" s="9">
        <f t="shared" si="42"/>
        <v>5</v>
      </c>
      <c r="G285" s="9" t="str">
        <f t="shared" si="43"/>
        <v>One Time</v>
      </c>
      <c r="H285" s="9" t="str">
        <f t="shared" si="44"/>
        <v>N</v>
      </c>
      <c r="I285" s="9">
        <f t="shared" si="45"/>
        <v>2</v>
      </c>
      <c r="J285" s="9" t="str">
        <f t="shared" si="46"/>
        <v>Battery</v>
      </c>
      <c r="K285" s="9" t="str">
        <f t="shared" si="47"/>
        <v>Battery</v>
      </c>
      <c r="L285" s="9"/>
      <c r="M285" s="9" t="str">
        <f t="shared" si="48"/>
        <v>9V Alkaline Battery</v>
      </c>
      <c r="N285" s="9" t="str">
        <f t="shared" si="49"/>
        <v>Product</v>
      </c>
    </row>
    <row r="286" spans="1:14" x14ac:dyDescent="0.25">
      <c r="A286" t="s">
        <v>577</v>
      </c>
      <c r="D286" s="9" t="str">
        <f t="shared" si="40"/>
        <v>DX Smoke</v>
      </c>
      <c r="E286" s="9" t="str">
        <f t="shared" si="41"/>
        <v>DX Smoke</v>
      </c>
      <c r="F286" s="9">
        <f t="shared" si="42"/>
        <v>105</v>
      </c>
      <c r="G286" s="9" t="str">
        <f t="shared" si="43"/>
        <v>One Time</v>
      </c>
      <c r="H286" s="9" t="str">
        <f t="shared" si="44"/>
        <v>N</v>
      </c>
      <c r="I286" s="9">
        <f t="shared" si="45"/>
        <v>6</v>
      </c>
      <c r="J286" s="9" t="str">
        <f t="shared" si="46"/>
        <v>Legacy</v>
      </c>
      <c r="K286" s="9" t="str">
        <f t="shared" si="47"/>
        <v>Legacy</v>
      </c>
      <c r="L286" s="9"/>
      <c r="M286" s="9" t="str">
        <f t="shared" si="48"/>
        <v>DX Smoke</v>
      </c>
      <c r="N286" s="9" t="str">
        <f t="shared" si="49"/>
        <v>Product</v>
      </c>
    </row>
    <row r="287" spans="1:14" x14ac:dyDescent="0.25">
      <c r="A287" t="s">
        <v>575</v>
      </c>
      <c r="D287" s="9" t="str">
        <f t="shared" si="40"/>
        <v>Motion Sensor</v>
      </c>
      <c r="E287" s="9" t="str">
        <f t="shared" si="41"/>
        <v>Motion Sensor</v>
      </c>
      <c r="F287" s="9">
        <f t="shared" si="42"/>
        <v>99</v>
      </c>
      <c r="G287" s="9" t="str">
        <f t="shared" si="43"/>
        <v>One Time</v>
      </c>
      <c r="H287" s="9" t="str">
        <f t="shared" si="44"/>
        <v>N</v>
      </c>
      <c r="I287" s="9">
        <f t="shared" si="45"/>
        <v>6</v>
      </c>
      <c r="J287" s="9" t="str">
        <f t="shared" si="46"/>
        <v>Legacy</v>
      </c>
      <c r="K287" s="9" t="str">
        <f t="shared" si="47"/>
        <v>Legacy</v>
      </c>
      <c r="L287" s="9"/>
      <c r="M287" s="9" t="str">
        <f t="shared" si="48"/>
        <v>Motion Sensor</v>
      </c>
      <c r="N287" s="9" t="str">
        <f t="shared" si="49"/>
        <v>Product</v>
      </c>
    </row>
    <row r="288" spans="1:14" x14ac:dyDescent="0.25">
      <c r="A288" t="s">
        <v>569</v>
      </c>
      <c r="D288" s="9" t="str">
        <f t="shared" si="40"/>
        <v>DX Key Fob</v>
      </c>
      <c r="E288" s="9" t="str">
        <f t="shared" si="41"/>
        <v>DX Key Fob</v>
      </c>
      <c r="F288" s="9">
        <f t="shared" si="42"/>
        <v>49</v>
      </c>
      <c r="G288" s="9" t="str">
        <f t="shared" si="43"/>
        <v>One Time</v>
      </c>
      <c r="H288" s="9" t="str">
        <f t="shared" si="44"/>
        <v>N</v>
      </c>
      <c r="I288" s="9">
        <f t="shared" si="45"/>
        <v>6</v>
      </c>
      <c r="J288" s="9" t="str">
        <f t="shared" si="46"/>
        <v>Legacy</v>
      </c>
      <c r="K288" s="9" t="str">
        <f t="shared" si="47"/>
        <v>Legacy</v>
      </c>
      <c r="L288" s="9"/>
      <c r="M288" s="9" t="str">
        <f t="shared" si="48"/>
        <v>DX Key Fob</v>
      </c>
      <c r="N288" s="9" t="str">
        <f t="shared" si="49"/>
        <v>Product</v>
      </c>
    </row>
    <row r="289" spans="1:14" x14ac:dyDescent="0.25">
      <c r="A289" t="s">
        <v>928</v>
      </c>
      <c r="D289" s="9" t="str">
        <f t="shared" si="40"/>
        <v>DX Panic</v>
      </c>
      <c r="E289" s="9" t="str">
        <f t="shared" si="41"/>
        <v>DX Panic</v>
      </c>
      <c r="F289" s="9">
        <f t="shared" si="42"/>
        <v>35.5</v>
      </c>
      <c r="G289" s="9" t="str">
        <f t="shared" si="43"/>
        <v>One Time</v>
      </c>
      <c r="H289" s="9" t="str">
        <f t="shared" si="44"/>
        <v>N</v>
      </c>
      <c r="I289" s="9">
        <f t="shared" si="45"/>
        <v>6</v>
      </c>
      <c r="J289" s="9" t="str">
        <f t="shared" si="46"/>
        <v>Legacy</v>
      </c>
      <c r="K289" s="9" t="str">
        <f t="shared" si="47"/>
        <v>Legacy</v>
      </c>
      <c r="L289" s="9"/>
      <c r="M289" s="9" t="str">
        <f t="shared" si="48"/>
        <v>DX Panic</v>
      </c>
      <c r="N289" s="9" t="str">
        <f t="shared" si="49"/>
        <v>Product</v>
      </c>
    </row>
    <row r="290" spans="1:14" x14ac:dyDescent="0.25">
      <c r="A290" t="s">
        <v>573</v>
      </c>
      <c r="D290" s="9" t="str">
        <f t="shared" si="40"/>
        <v>Door/Window Sensor</v>
      </c>
      <c r="E290" s="9" t="str">
        <f t="shared" si="41"/>
        <v>Door/Window Sensor</v>
      </c>
      <c r="F290" s="9">
        <f t="shared" si="42"/>
        <v>69</v>
      </c>
      <c r="G290" s="9" t="str">
        <f t="shared" si="43"/>
        <v>One Time</v>
      </c>
      <c r="H290" s="9" t="str">
        <f t="shared" si="44"/>
        <v>N</v>
      </c>
      <c r="I290" s="9">
        <f t="shared" si="45"/>
        <v>6</v>
      </c>
      <c r="J290" s="9" t="str">
        <f t="shared" si="46"/>
        <v>Legacy</v>
      </c>
      <c r="K290" s="9" t="str">
        <f t="shared" si="47"/>
        <v>Legacy</v>
      </c>
      <c r="L290" s="9"/>
      <c r="M290" s="9" t="str">
        <f t="shared" si="48"/>
        <v>Door/Window Sensor</v>
      </c>
      <c r="N290" s="9" t="str">
        <f t="shared" si="49"/>
        <v>Product</v>
      </c>
    </row>
    <row r="291" spans="1:14" x14ac:dyDescent="0.25">
      <c r="A291" t="s">
        <v>470</v>
      </c>
      <c r="D291" s="9" t="str">
        <f t="shared" si="40"/>
        <v>3.6V AA Lithium Battery</v>
      </c>
      <c r="E291" s="9" t="str">
        <f t="shared" si="41"/>
        <v>3.6V AA Lithium Battery</v>
      </c>
      <c r="F291" s="9">
        <f t="shared" si="42"/>
        <v>5</v>
      </c>
      <c r="G291" s="9" t="str">
        <f t="shared" si="43"/>
        <v>One Time</v>
      </c>
      <c r="H291" s="9" t="str">
        <f t="shared" si="44"/>
        <v>N</v>
      </c>
      <c r="I291" s="9">
        <f t="shared" si="45"/>
        <v>2</v>
      </c>
      <c r="J291" s="9" t="str">
        <f t="shared" si="46"/>
        <v>Battery</v>
      </c>
      <c r="K291" s="9" t="str">
        <f t="shared" si="47"/>
        <v>Battery</v>
      </c>
      <c r="L291" s="9"/>
      <c r="M291" s="9" t="str">
        <f t="shared" si="48"/>
        <v>3.6V AA Lithium Battery</v>
      </c>
      <c r="N291" s="9" t="str">
        <f t="shared" si="49"/>
        <v>Product</v>
      </c>
    </row>
    <row r="292" spans="1:14" x14ac:dyDescent="0.25">
      <c r="A292" t="s">
        <v>468</v>
      </c>
      <c r="D292" s="9" t="str">
        <f t="shared" si="40"/>
        <v>AVS Backup Battery</v>
      </c>
      <c r="E292" s="9" t="str">
        <f t="shared" si="41"/>
        <v>AVS Backup Battery</v>
      </c>
      <c r="F292" s="9">
        <f t="shared" si="42"/>
        <v>30</v>
      </c>
      <c r="G292" s="9" t="str">
        <f t="shared" si="43"/>
        <v>One Time</v>
      </c>
      <c r="H292" s="9" t="str">
        <f t="shared" si="44"/>
        <v>N</v>
      </c>
      <c r="I292" s="9">
        <f t="shared" si="45"/>
        <v>2</v>
      </c>
      <c r="J292" s="9" t="str">
        <f t="shared" si="46"/>
        <v>Battery</v>
      </c>
      <c r="K292" s="9" t="str">
        <f t="shared" si="47"/>
        <v>Battery</v>
      </c>
      <c r="L292" s="9"/>
      <c r="M292" s="9" t="str">
        <f t="shared" si="48"/>
        <v>AVS Backup Battery</v>
      </c>
      <c r="N292" s="9" t="str">
        <f t="shared" si="49"/>
        <v>Product</v>
      </c>
    </row>
    <row r="293" spans="1:14" x14ac:dyDescent="0.25">
      <c r="A293" t="s">
        <v>571</v>
      </c>
      <c r="D293" s="9" t="str">
        <f t="shared" si="40"/>
        <v>Keypad</v>
      </c>
      <c r="E293" s="9" t="str">
        <f t="shared" si="41"/>
        <v>Keypad</v>
      </c>
      <c r="F293" s="9">
        <f t="shared" si="42"/>
        <v>89</v>
      </c>
      <c r="G293" s="9" t="str">
        <f t="shared" si="43"/>
        <v>One Time</v>
      </c>
      <c r="H293" s="9" t="str">
        <f t="shared" si="44"/>
        <v>N</v>
      </c>
      <c r="I293" s="9">
        <f t="shared" si="45"/>
        <v>6</v>
      </c>
      <c r="J293" s="9" t="str">
        <f t="shared" si="46"/>
        <v>Legacy</v>
      </c>
      <c r="K293" s="9" t="str">
        <f t="shared" si="47"/>
        <v>Legacy</v>
      </c>
      <c r="L293" s="9"/>
      <c r="M293" s="9" t="str">
        <f t="shared" si="48"/>
        <v>Keypad</v>
      </c>
      <c r="N293" s="9" t="str">
        <f t="shared" si="49"/>
        <v>Product</v>
      </c>
    </row>
    <row r="294" spans="1:14" x14ac:dyDescent="0.25">
      <c r="A294" t="s">
        <v>466</v>
      </c>
      <c r="D294" s="9" t="str">
        <f t="shared" si="40"/>
        <v>1/2 AA Lithium Battery</v>
      </c>
      <c r="E294" s="9" t="str">
        <f t="shared" si="41"/>
        <v>1/2 AA Lithium Battery</v>
      </c>
      <c r="F294" s="9">
        <f t="shared" si="42"/>
        <v>5</v>
      </c>
      <c r="G294" s="9" t="str">
        <f t="shared" si="43"/>
        <v>One Time</v>
      </c>
      <c r="H294" s="9" t="str">
        <f t="shared" si="44"/>
        <v>N</v>
      </c>
      <c r="I294" s="9">
        <f t="shared" si="45"/>
        <v>2</v>
      </c>
      <c r="J294" s="9" t="str">
        <f t="shared" si="46"/>
        <v>Battery</v>
      </c>
      <c r="K294" s="9" t="str">
        <f t="shared" si="47"/>
        <v>Battery</v>
      </c>
      <c r="L294" s="9"/>
      <c r="M294" s="9" t="str">
        <f t="shared" si="48"/>
        <v>1/2 AA Lithium Battery</v>
      </c>
      <c r="N294" s="9" t="str">
        <f t="shared" si="49"/>
        <v>Product</v>
      </c>
    </row>
    <row r="295" spans="1:14" x14ac:dyDescent="0.25">
      <c r="A295" t="s">
        <v>3391</v>
      </c>
      <c r="D295" s="9" t="str">
        <f t="shared" si="40"/>
        <v>Indoor/Outdoor Video Camera (Dome)</v>
      </c>
      <c r="E295" s="9" t="str">
        <f t="shared" si="41"/>
        <v>Indoor/Outdoor Video Camera (Dome)</v>
      </c>
      <c r="F295" s="9">
        <f t="shared" si="42"/>
        <v>219</v>
      </c>
      <c r="G295" s="9" t="str">
        <f t="shared" si="43"/>
        <v>One Time</v>
      </c>
      <c r="H295" s="9" t="str">
        <f t="shared" si="44"/>
        <v>Y</v>
      </c>
      <c r="I295" s="9">
        <f t="shared" si="45"/>
        <v>60</v>
      </c>
      <c r="J295" s="9" t="str">
        <f t="shared" si="46"/>
        <v>Optional Equipment</v>
      </c>
      <c r="K295" s="9" t="str">
        <f t="shared" si="47"/>
        <v>Cameras</v>
      </c>
      <c r="L295" s="9"/>
      <c r="M295" s="9" t="str">
        <f t="shared" si="48"/>
        <v>With its compact design and outstanding HD quality video, this high-performance dome camera is optimized for both indoor and outdoor video monitoring.</v>
      </c>
      <c r="N295" s="9" t="str">
        <f t="shared" si="49"/>
        <v>Product</v>
      </c>
    </row>
    <row r="296" spans="1:14" x14ac:dyDescent="0.25">
      <c r="A296" t="s">
        <v>3392</v>
      </c>
      <c r="D296" s="9" t="str">
        <f t="shared" si="40"/>
        <v>Indoor/Outdoor Video Camera (Mini Bullet)</v>
      </c>
      <c r="E296" s="9" t="str">
        <f t="shared" si="41"/>
        <v>Indoor/Outdoor Video Camera</v>
      </c>
      <c r="F296" s="9">
        <f t="shared" si="42"/>
        <v>219</v>
      </c>
      <c r="G296" s="9" t="str">
        <f t="shared" si="43"/>
        <v>One Time</v>
      </c>
      <c r="H296" s="9" t="str">
        <f t="shared" si="44"/>
        <v>Y</v>
      </c>
      <c r="I296" s="9">
        <f t="shared" si="45"/>
        <v>60</v>
      </c>
      <c r="J296" s="9" t="str">
        <f t="shared" si="46"/>
        <v>Optional Equipment</v>
      </c>
      <c r="K296" s="9" t="str">
        <f t="shared" si="47"/>
        <v>Cameras</v>
      </c>
      <c r="L296" s="9"/>
      <c r="M296" s="9" t="str">
        <f t="shared" si="48"/>
        <v>With its compact design and outstanding HD quality video, this high-performance mini bullet camera is optimized for both indoor and outdoor video monitoring.</v>
      </c>
      <c r="N296" s="9" t="str">
        <f t="shared" si="49"/>
        <v>Product</v>
      </c>
    </row>
    <row r="297" spans="1:14" x14ac:dyDescent="0.25">
      <c r="A297" t="s">
        <v>3388</v>
      </c>
      <c r="D297" s="9" t="str">
        <f t="shared" si="40"/>
        <v>Video Doorbell (Bronze)</v>
      </c>
      <c r="E297" s="9" t="str">
        <f t="shared" si="41"/>
        <v>Video Doorbell (Bronze)</v>
      </c>
      <c r="F297" s="9">
        <f t="shared" si="42"/>
        <v>199</v>
      </c>
      <c r="G297" s="9" t="str">
        <f t="shared" si="43"/>
        <v>One Time</v>
      </c>
      <c r="H297" s="9" t="str">
        <f t="shared" si="44"/>
        <v>Y</v>
      </c>
      <c r="I297" s="9">
        <f t="shared" si="45"/>
        <v>30</v>
      </c>
      <c r="J297" s="9" t="str">
        <f t="shared" si="46"/>
        <v>Optional Equipment</v>
      </c>
      <c r="K297" s="9" t="str">
        <f t="shared" si="47"/>
        <v>Cameras</v>
      </c>
      <c r="L297" s="9"/>
      <c r="M297" s="9" t="str">
        <f t="shared" si="48"/>
        <v>Answer the door from your smartphone. This smart video doorbell allows you to see, hear, and speak to the visitor at your door whether you’re at home, at work, or on the go.</v>
      </c>
      <c r="N297" s="9" t="str">
        <f t="shared" si="49"/>
        <v>Product</v>
      </c>
    </row>
    <row r="298" spans="1:14" x14ac:dyDescent="0.25">
      <c r="A298" t="s">
        <v>3389</v>
      </c>
      <c r="D298" s="9" t="str">
        <f t="shared" si="40"/>
        <v>Outdoor  Camera</v>
      </c>
      <c r="E298" s="9" t="str">
        <f t="shared" si="41"/>
        <v>Outdoor Camera</v>
      </c>
      <c r="F298" s="9">
        <f t="shared" si="42"/>
        <v>199</v>
      </c>
      <c r="G298" s="9" t="str">
        <f t="shared" si="43"/>
        <v>One Time</v>
      </c>
      <c r="H298" s="9" t="str">
        <f t="shared" si="44"/>
        <v>Y</v>
      </c>
      <c r="I298" s="9">
        <f t="shared" si="45"/>
        <v>60</v>
      </c>
      <c r="J298" s="9" t="str">
        <f t="shared" si="46"/>
        <v>Optional Equipment</v>
      </c>
      <c r="K298" s="9" t="str">
        <f t="shared" si="47"/>
        <v>Cameras</v>
      </c>
      <c r="L298" s="9"/>
      <c r="M298" s="9" t="str">
        <f t="shared" si="48"/>
        <v>The wireless outdoor video camera, resistant to weather conditions, works perfectly with the mobile app.</v>
      </c>
      <c r="N298" s="9" t="str">
        <f t="shared" si="49"/>
        <v>Product</v>
      </c>
    </row>
    <row r="299" spans="1:14" x14ac:dyDescent="0.25">
      <c r="A299" t="s">
        <v>3386</v>
      </c>
      <c r="D299" s="9" t="str">
        <f t="shared" si="40"/>
        <v>Smart Thermostat</v>
      </c>
      <c r="E299" s="9" t="str">
        <f t="shared" si="41"/>
        <v>Smart Thermostat</v>
      </c>
      <c r="F299" s="9">
        <f t="shared" si="42"/>
        <v>149</v>
      </c>
      <c r="G299" s="9" t="str">
        <f t="shared" si="43"/>
        <v>One Time</v>
      </c>
      <c r="H299" s="9" t="str">
        <f t="shared" si="44"/>
        <v>Y</v>
      </c>
      <c r="I299" s="9">
        <f t="shared" si="45"/>
        <v>30</v>
      </c>
      <c r="J299" s="9" t="str">
        <f t="shared" si="46"/>
        <v>Optional Equipment</v>
      </c>
      <c r="K299" s="9" t="str">
        <f t="shared" si="47"/>
        <v>Door locks and thermostats</v>
      </c>
      <c r="L299" s="9"/>
      <c r="M299" s="9" t="str">
        <f t="shared" si="48"/>
        <v xml:space="preserve">Set up geo-fencing so that the thermostat can smartly heat or cool your home whether you're leaving or coming home. </v>
      </c>
      <c r="N299" s="9" t="str">
        <f t="shared" si="49"/>
        <v>Product</v>
      </c>
    </row>
    <row r="300" spans="1:14" x14ac:dyDescent="0.25">
      <c r="A300" t="s">
        <v>3563</v>
      </c>
      <c r="D300" s="9" t="str">
        <f t="shared" si="40"/>
        <v>Indoor Video Camera</v>
      </c>
      <c r="E300" s="9" t="str">
        <f t="shared" si="41"/>
        <v>Indoor Video Camera</v>
      </c>
      <c r="F300" s="9">
        <f t="shared" si="42"/>
        <v>169</v>
      </c>
      <c r="G300" s="9" t="str">
        <f t="shared" si="43"/>
        <v>One Time</v>
      </c>
      <c r="H300" s="9" t="str">
        <f t="shared" si="44"/>
        <v>Y</v>
      </c>
      <c r="I300" s="9">
        <f t="shared" si="45"/>
        <v>30</v>
      </c>
      <c r="J300" s="9" t="str">
        <f t="shared" si="46"/>
        <v>Optional Equipment</v>
      </c>
      <c r="K300" s="9" t="str">
        <f t="shared" si="47"/>
        <v>Cameras</v>
      </c>
      <c r="L300" s="9"/>
      <c r="M300" s="9" t="str">
        <f t="shared" si="48"/>
        <v>Access live and high definition recorded video from your smartphone anytime.</v>
      </c>
      <c r="N300" s="9" t="str">
        <f t="shared" si="49"/>
        <v>Product</v>
      </c>
    </row>
    <row r="301" spans="1:14" x14ac:dyDescent="0.25">
      <c r="A301" t="s">
        <v>3387</v>
      </c>
      <c r="D301" s="9" t="str">
        <f t="shared" si="40"/>
        <v>Video Doorbell (Silver)</v>
      </c>
      <c r="E301" s="9" t="str">
        <f t="shared" si="41"/>
        <v>Video Doorbell (Silver)</v>
      </c>
      <c r="F301" s="9">
        <f t="shared" si="42"/>
        <v>199</v>
      </c>
      <c r="G301" s="9" t="str">
        <f t="shared" si="43"/>
        <v>One Time</v>
      </c>
      <c r="H301" s="9" t="str">
        <f t="shared" si="44"/>
        <v>Y</v>
      </c>
      <c r="I301" s="9">
        <f t="shared" si="45"/>
        <v>30</v>
      </c>
      <c r="J301" s="9" t="str">
        <f t="shared" si="46"/>
        <v>Optional Equipment</v>
      </c>
      <c r="K301" s="9" t="str">
        <f t="shared" si="47"/>
        <v>Cameras</v>
      </c>
      <c r="L301" s="9"/>
      <c r="M301" s="9" t="str">
        <f t="shared" si="48"/>
        <v>Answer the door from your smartphone. This smart video doorbell allows you to see, hear, and speak to the visitor at your door whether you’re at home, at work, or on the go.</v>
      </c>
      <c r="N301" s="9" t="str">
        <f t="shared" si="49"/>
        <v>Product</v>
      </c>
    </row>
    <row r="302" spans="1:14" x14ac:dyDescent="0.25">
      <c r="A302" t="s">
        <v>301</v>
      </c>
      <c r="D302" s="9" t="str">
        <f t="shared" si="40"/>
        <v>BV-300</v>
      </c>
      <c r="E302" s="9" t="str">
        <f t="shared" si="41"/>
        <v>BV-300</v>
      </c>
      <c r="F302" s="9">
        <f t="shared" si="42"/>
        <v>0</v>
      </c>
      <c r="G302" s="9" t="str">
        <f t="shared" si="43"/>
        <v>One Time</v>
      </c>
      <c r="H302" s="9" t="str">
        <f t="shared" si="44"/>
        <v>N</v>
      </c>
      <c r="I302" s="9">
        <f t="shared" si="45"/>
        <v>7.5</v>
      </c>
      <c r="J302" s="9" t="str">
        <f t="shared" si="46"/>
        <v>Legacy</v>
      </c>
      <c r="K302" s="9" t="str">
        <f t="shared" si="47"/>
        <v>Legacy</v>
      </c>
      <c r="L302" s="9"/>
      <c r="M302" s="9" t="str">
        <f t="shared" si="48"/>
        <v>BV-300</v>
      </c>
      <c r="N302" s="9" t="str">
        <f t="shared" si="49"/>
        <v>Product</v>
      </c>
    </row>
    <row r="303" spans="1:14" x14ac:dyDescent="0.25">
      <c r="A303" t="s">
        <v>505</v>
      </c>
      <c r="D303" s="9" t="str">
        <f t="shared" si="40"/>
        <v>Window decal - Bell Smart Home Security French</v>
      </c>
      <c r="E303" s="9" t="str">
        <f t="shared" si="41"/>
        <v>Window decal - Bell Smart Home Security French</v>
      </c>
      <c r="F303" s="9">
        <f t="shared" si="42"/>
        <v>0</v>
      </c>
      <c r="G303" s="9" t="str">
        <f t="shared" si="43"/>
        <v>One Time</v>
      </c>
      <c r="H303" s="9" t="str">
        <f t="shared" si="44"/>
        <v>N</v>
      </c>
      <c r="I303" s="9">
        <f t="shared" si="45"/>
        <v>1</v>
      </c>
      <c r="J303" s="9" t="str">
        <f t="shared" si="46"/>
        <v>Legacy</v>
      </c>
      <c r="K303" s="9" t="str">
        <f t="shared" si="47"/>
        <v>Legacy</v>
      </c>
      <c r="L303" s="9"/>
      <c r="M303" s="9" t="str">
        <f t="shared" si="48"/>
        <v>Window decal - Bell Smart Home Security French</v>
      </c>
      <c r="N303" s="9" t="str">
        <f t="shared" si="49"/>
        <v>Product</v>
      </c>
    </row>
    <row r="304" spans="1:14" x14ac:dyDescent="0.25">
      <c r="A304" t="s">
        <v>3244</v>
      </c>
      <c r="D304" s="9" t="str">
        <f t="shared" si="40"/>
        <v>Lawn Sign - Bell Smart Home Security French</v>
      </c>
      <c r="E304" s="9" t="str">
        <f t="shared" si="41"/>
        <v>Lawn Sign - Bell Smart Home Security French</v>
      </c>
      <c r="F304" s="9">
        <f t="shared" si="42"/>
        <v>0</v>
      </c>
      <c r="G304" s="9" t="str">
        <f t="shared" si="43"/>
        <v>One Time</v>
      </c>
      <c r="H304" s="9" t="str">
        <f t="shared" si="44"/>
        <v>N</v>
      </c>
      <c r="I304" s="9">
        <f t="shared" si="45"/>
        <v>1</v>
      </c>
      <c r="J304" s="9" t="str">
        <f t="shared" si="46"/>
        <v>Legacy</v>
      </c>
      <c r="K304" s="9" t="str">
        <f t="shared" si="47"/>
        <v>Legacy</v>
      </c>
      <c r="L304" s="9"/>
      <c r="M304" s="9" t="str">
        <f t="shared" si="48"/>
        <v>Lawn Sign - Bell Smart Home Security French</v>
      </c>
      <c r="N304" s="9" t="str">
        <f t="shared" si="49"/>
        <v>Product</v>
      </c>
    </row>
    <row r="305" spans="1:14" x14ac:dyDescent="0.25">
      <c r="A305" t="s">
        <v>503</v>
      </c>
      <c r="D305" s="9" t="str">
        <f t="shared" si="40"/>
        <v>Lawn Sign - Bell Smart Home Security French</v>
      </c>
      <c r="E305" s="9" t="str">
        <f t="shared" si="41"/>
        <v>Lawn Sign - Bell Smart Home Security French</v>
      </c>
      <c r="F305" s="9">
        <f t="shared" si="42"/>
        <v>0</v>
      </c>
      <c r="G305" s="9" t="str">
        <f t="shared" si="43"/>
        <v>One Time</v>
      </c>
      <c r="H305" s="9" t="str">
        <f t="shared" si="44"/>
        <v>N</v>
      </c>
      <c r="I305" s="9">
        <f t="shared" si="45"/>
        <v>1</v>
      </c>
      <c r="J305" s="9" t="str">
        <f t="shared" si="46"/>
        <v>Legacy</v>
      </c>
      <c r="K305" s="9" t="str">
        <f t="shared" si="47"/>
        <v>Legacy</v>
      </c>
      <c r="L305" s="9"/>
      <c r="M305" s="9" t="str">
        <f t="shared" si="48"/>
        <v>Lawn Sign - Bell Smart Home Security French</v>
      </c>
      <c r="N305" s="9" t="str">
        <f t="shared" si="49"/>
        <v>Product</v>
      </c>
    </row>
    <row r="306" spans="1:14" x14ac:dyDescent="0.25">
      <c r="A306" t="s">
        <v>501</v>
      </c>
      <c r="D306" s="9" t="str">
        <f t="shared" si="40"/>
        <v>Window decal - Bell Smart Home Security English</v>
      </c>
      <c r="E306" s="9" t="str">
        <f t="shared" si="41"/>
        <v>Window decal - Bell Smart Home Security English</v>
      </c>
      <c r="F306" s="9">
        <f t="shared" si="42"/>
        <v>0</v>
      </c>
      <c r="G306" s="9" t="str">
        <f t="shared" si="43"/>
        <v>One Time</v>
      </c>
      <c r="H306" s="9" t="str">
        <f t="shared" si="44"/>
        <v>N</v>
      </c>
      <c r="I306" s="9">
        <f t="shared" si="45"/>
        <v>1</v>
      </c>
      <c r="J306" s="9" t="str">
        <f t="shared" si="46"/>
        <v>Legacy</v>
      </c>
      <c r="K306" s="9" t="str">
        <f t="shared" si="47"/>
        <v>Legacy</v>
      </c>
      <c r="L306" s="9"/>
      <c r="M306" s="9" t="str">
        <f t="shared" si="48"/>
        <v>Window decal - Bell Smart Home Security English</v>
      </c>
      <c r="N306" s="9" t="str">
        <f t="shared" si="49"/>
        <v>Product</v>
      </c>
    </row>
    <row r="307" spans="1:14" x14ac:dyDescent="0.25">
      <c r="A307" t="s">
        <v>3243</v>
      </c>
      <c r="D307" s="9" t="str">
        <f t="shared" si="40"/>
        <v>Lawn Sign - Bell Smart Home Security English</v>
      </c>
      <c r="E307" s="9" t="str">
        <f t="shared" si="41"/>
        <v>Lawn Sign - Bell Smart Home Security English</v>
      </c>
      <c r="F307" s="9">
        <f t="shared" si="42"/>
        <v>0</v>
      </c>
      <c r="G307" s="9" t="str">
        <f t="shared" si="43"/>
        <v>One Time</v>
      </c>
      <c r="H307" s="9" t="str">
        <f t="shared" si="44"/>
        <v>N</v>
      </c>
      <c r="I307" s="9">
        <f t="shared" si="45"/>
        <v>1</v>
      </c>
      <c r="J307" s="9" t="str">
        <f t="shared" si="46"/>
        <v>Legacy</v>
      </c>
      <c r="K307" s="9" t="str">
        <f t="shared" si="47"/>
        <v>Legacy</v>
      </c>
      <c r="L307" s="9"/>
      <c r="M307" s="9" t="str">
        <f t="shared" si="48"/>
        <v>Lawn Sign - Bell Smart Home Security English</v>
      </c>
      <c r="N307" s="9" t="str">
        <f t="shared" si="49"/>
        <v>Product</v>
      </c>
    </row>
    <row r="308" spans="1:14" x14ac:dyDescent="0.25">
      <c r="A308" t="s">
        <v>499</v>
      </c>
      <c r="D308" s="9" t="str">
        <f t="shared" si="40"/>
        <v>Lawn Sign - Bell Smart Home Security English</v>
      </c>
      <c r="E308" s="9" t="str">
        <f t="shared" si="41"/>
        <v>Lawn Sign - Bell Smart Home Security English</v>
      </c>
      <c r="F308" s="9">
        <f t="shared" si="42"/>
        <v>0</v>
      </c>
      <c r="G308" s="9" t="str">
        <f t="shared" si="43"/>
        <v>One Time</v>
      </c>
      <c r="H308" s="9" t="str">
        <f t="shared" si="44"/>
        <v>N</v>
      </c>
      <c r="I308" s="9">
        <f t="shared" si="45"/>
        <v>1</v>
      </c>
      <c r="J308" s="9" t="str">
        <f t="shared" si="46"/>
        <v>Legacy</v>
      </c>
      <c r="K308" s="9" t="str">
        <f t="shared" si="47"/>
        <v>Legacy</v>
      </c>
      <c r="L308" s="9"/>
      <c r="M308" s="9" t="str">
        <f t="shared" si="48"/>
        <v>Lawn Sign - Bell Smart Home Security English</v>
      </c>
      <c r="N308" s="9" t="str">
        <f t="shared" si="49"/>
        <v>Product</v>
      </c>
    </row>
    <row r="309" spans="1:14" x14ac:dyDescent="0.25">
      <c r="A309" t="s">
        <v>2</v>
      </c>
      <c r="D309" s="9" t="str">
        <f t="shared" si="40"/>
        <v>2GIG Better Package</v>
      </c>
      <c r="E309" s="9" t="str">
        <f t="shared" si="41"/>
        <v>Better</v>
      </c>
      <c r="F309" s="9">
        <f t="shared" si="42"/>
        <v>49.99</v>
      </c>
      <c r="G309" s="9" t="str">
        <f t="shared" si="43"/>
        <v>RMR</v>
      </c>
      <c r="H309" s="9" t="str">
        <f t="shared" si="44"/>
        <v>N</v>
      </c>
      <c r="I309" s="9">
        <f t="shared" si="45"/>
        <v>150</v>
      </c>
      <c r="J309" s="9" t="str">
        <f t="shared" si="46"/>
        <v>New Install</v>
      </c>
      <c r="K309" s="9" t="str">
        <f t="shared" si="47"/>
        <v>Bundles</v>
      </c>
      <c r="L309" s="9"/>
      <c r="M309" s="9" t="str">
        <f t="shared" si="48"/>
        <v>Better</v>
      </c>
      <c r="N309" s="9" t="str">
        <f t="shared" si="49"/>
        <v>Product Bundle</v>
      </c>
    </row>
    <row r="310" spans="1:14" x14ac:dyDescent="0.25">
      <c r="A310" t="s">
        <v>5</v>
      </c>
      <c r="D310" s="9" t="str">
        <f t="shared" si="40"/>
        <v>2GIG Best Package</v>
      </c>
      <c r="E310" s="9" t="str">
        <f t="shared" si="41"/>
        <v>Best</v>
      </c>
      <c r="F310" s="9">
        <f t="shared" si="42"/>
        <v>59.99</v>
      </c>
      <c r="G310" s="9" t="str">
        <f t="shared" si="43"/>
        <v>RMR</v>
      </c>
      <c r="H310" s="9" t="str">
        <f t="shared" si="44"/>
        <v>N</v>
      </c>
      <c r="I310" s="9">
        <f t="shared" si="45"/>
        <v>210</v>
      </c>
      <c r="J310" s="9" t="str">
        <f t="shared" si="46"/>
        <v>New Install</v>
      </c>
      <c r="K310" s="9" t="str">
        <f t="shared" si="47"/>
        <v>Bundles</v>
      </c>
      <c r="L310" s="9"/>
      <c r="M310" s="9" t="str">
        <f t="shared" si="48"/>
        <v>Best</v>
      </c>
      <c r="N310" s="9" t="str">
        <f t="shared" si="49"/>
        <v>Product Bundle</v>
      </c>
    </row>
    <row r="311" spans="1:14" x14ac:dyDescent="0.25">
      <c r="A311" t="s">
        <v>497</v>
      </c>
      <c r="D311" s="9" t="str">
        <f t="shared" si="40"/>
        <v>Window decal - Bell Business Security French</v>
      </c>
      <c r="E311" s="9" t="str">
        <f t="shared" si="41"/>
        <v>Window decal - Bell Business Security French</v>
      </c>
      <c r="F311" s="9">
        <f t="shared" si="42"/>
        <v>0</v>
      </c>
      <c r="G311" s="9" t="str">
        <f t="shared" si="43"/>
        <v>One Time</v>
      </c>
      <c r="H311" s="9" t="str">
        <f t="shared" si="44"/>
        <v>N</v>
      </c>
      <c r="I311" s="9">
        <f t="shared" si="45"/>
        <v>1</v>
      </c>
      <c r="J311" s="9" t="str">
        <f t="shared" si="46"/>
        <v>Legacy</v>
      </c>
      <c r="K311" s="9" t="str">
        <f t="shared" si="47"/>
        <v>Legacy</v>
      </c>
      <c r="L311" s="9"/>
      <c r="M311" s="9" t="str">
        <f t="shared" si="48"/>
        <v>Window decal - Bell Business Security French</v>
      </c>
      <c r="N311" s="9" t="str">
        <f t="shared" si="49"/>
        <v>Product</v>
      </c>
    </row>
    <row r="312" spans="1:14" x14ac:dyDescent="0.25">
      <c r="A312" t="s">
        <v>495</v>
      </c>
      <c r="D312" s="9" t="str">
        <f t="shared" si="40"/>
        <v>Window decal - Bell Business Security English</v>
      </c>
      <c r="E312" s="9" t="str">
        <f t="shared" si="41"/>
        <v>Window decal - Bell Business Security English</v>
      </c>
      <c r="F312" s="9">
        <f t="shared" si="42"/>
        <v>0</v>
      </c>
      <c r="G312" s="9" t="str">
        <f t="shared" si="43"/>
        <v>One Time</v>
      </c>
      <c r="H312" s="9" t="str">
        <f t="shared" si="44"/>
        <v>N</v>
      </c>
      <c r="I312" s="9">
        <f t="shared" si="45"/>
        <v>1</v>
      </c>
      <c r="J312" s="9" t="str">
        <f t="shared" si="46"/>
        <v>Legacy</v>
      </c>
      <c r="K312" s="9" t="str">
        <f t="shared" si="47"/>
        <v>Legacy</v>
      </c>
      <c r="L312" s="9"/>
      <c r="M312" s="9" t="str">
        <f t="shared" si="48"/>
        <v>Window decal - Bell Business Security English</v>
      </c>
      <c r="N312" s="9" t="str">
        <f t="shared" si="49"/>
        <v>Product</v>
      </c>
    </row>
    <row r="313" spans="1:14" x14ac:dyDescent="0.25">
      <c r="A313" t="s">
        <v>2624</v>
      </c>
      <c r="D313" s="9" t="str">
        <f t="shared" si="40"/>
        <v xml:space="preserve">Cellular Backup Fee Credit - $4.95 Ongoing </v>
      </c>
      <c r="E313" s="9" t="str">
        <f t="shared" si="41"/>
        <v xml:space="preserve">Ongoing RMR Discount of cellular backup fee </v>
      </c>
      <c r="F313" s="9">
        <f t="shared" si="42"/>
        <v>0</v>
      </c>
      <c r="G313" s="9" t="str">
        <f t="shared" si="43"/>
        <v>One Time</v>
      </c>
      <c r="H313" s="9" t="str">
        <f t="shared" si="44"/>
        <v>N</v>
      </c>
      <c r="I313" s="9">
        <f t="shared" si="45"/>
        <v>0</v>
      </c>
      <c r="J313" s="9" t="str">
        <f t="shared" si="46"/>
        <v>Residential and Business</v>
      </c>
      <c r="K313" s="9" t="str">
        <f t="shared" si="47"/>
        <v xml:space="preserve">Smart Home </v>
      </c>
      <c r="L313" s="9"/>
      <c r="M313" s="9">
        <f t="shared" si="48"/>
        <v>0</v>
      </c>
      <c r="N313" s="9" t="str">
        <f t="shared" si="49"/>
        <v>Product</v>
      </c>
    </row>
    <row r="314" spans="1:14" x14ac:dyDescent="0.25">
      <c r="A314" t="s">
        <v>2618</v>
      </c>
      <c r="D314" s="9" t="str">
        <f t="shared" si="40"/>
        <v>Cellular Backup Fee One Time Adjustment - $4.95</v>
      </c>
      <c r="E314" s="9" t="str">
        <f t="shared" si="41"/>
        <v xml:space="preserve">One time Discount of cellular backup fee </v>
      </c>
      <c r="F314" s="9">
        <f t="shared" si="42"/>
        <v>0</v>
      </c>
      <c r="G314" s="9" t="str">
        <f t="shared" si="43"/>
        <v>One time</v>
      </c>
      <c r="H314" s="9" t="str">
        <f t="shared" si="44"/>
        <v>N</v>
      </c>
      <c r="I314" s="9">
        <f t="shared" si="45"/>
        <v>0</v>
      </c>
      <c r="J314" s="9" t="str">
        <f t="shared" si="46"/>
        <v>Residential and Business</v>
      </c>
      <c r="K314" s="9" t="str">
        <f t="shared" si="47"/>
        <v xml:space="preserve">Smart Home </v>
      </c>
      <c r="L314" s="9"/>
      <c r="M314" s="9">
        <f t="shared" si="48"/>
        <v>0</v>
      </c>
      <c r="N314" s="9" t="str">
        <f t="shared" si="49"/>
        <v>Product</v>
      </c>
    </row>
    <row r="315" spans="1:14" x14ac:dyDescent="0.25">
      <c r="A315" t="s">
        <v>2754</v>
      </c>
      <c r="D315" s="9" t="str">
        <f t="shared" si="40"/>
        <v xml:space="preserve"> Discount on AlarmForce App </v>
      </c>
      <c r="E315" s="9" t="str">
        <f t="shared" si="41"/>
        <v xml:space="preserve"> Discount on AlarmForce App </v>
      </c>
      <c r="F315" s="9">
        <f t="shared" si="42"/>
        <v>0</v>
      </c>
      <c r="G315" s="9" t="str">
        <f t="shared" si="43"/>
        <v>One time</v>
      </c>
      <c r="H315" s="9" t="str">
        <f t="shared" si="44"/>
        <v>N</v>
      </c>
      <c r="I315" s="9">
        <f t="shared" si="45"/>
        <v>0</v>
      </c>
      <c r="J315" s="9" t="str">
        <f t="shared" si="46"/>
        <v>Residential and Business</v>
      </c>
      <c r="K315" s="9" t="str">
        <f t="shared" si="47"/>
        <v>Smart Home</v>
      </c>
      <c r="L315" s="9"/>
      <c r="M315" s="9" t="str">
        <f t="shared" si="48"/>
        <v xml:space="preserve"> Discount on AlarmForce App </v>
      </c>
      <c r="N315" s="9" t="str">
        <f t="shared" si="49"/>
        <v>Product</v>
      </c>
    </row>
    <row r="316" spans="1:14" x14ac:dyDescent="0.25">
      <c r="A316" t="s">
        <v>610</v>
      </c>
      <c r="D316" s="9" t="str">
        <f t="shared" si="40"/>
        <v>AF Connect Service</v>
      </c>
      <c r="E316" s="9" t="str">
        <f t="shared" si="41"/>
        <v>AF Connect Service</v>
      </c>
      <c r="F316" s="9">
        <f t="shared" si="42"/>
        <v>2.99</v>
      </c>
      <c r="G316" s="9" t="str">
        <f t="shared" si="43"/>
        <v>RMR</v>
      </c>
      <c r="H316" s="9" t="str">
        <f t="shared" si="44"/>
        <v>N</v>
      </c>
      <c r="I316" s="9">
        <f t="shared" si="45"/>
        <v>15</v>
      </c>
      <c r="J316" s="9" t="str">
        <f t="shared" si="46"/>
        <v>Legacy</v>
      </c>
      <c r="K316" s="9" t="str">
        <f t="shared" si="47"/>
        <v>Legacy</v>
      </c>
      <c r="L316" s="9"/>
      <c r="M316" s="9" t="str">
        <f t="shared" si="48"/>
        <v>AF Connect Service</v>
      </c>
      <c r="N316" s="9" t="str">
        <f t="shared" si="49"/>
        <v>Product</v>
      </c>
    </row>
    <row r="317" spans="1:14" x14ac:dyDescent="0.25">
      <c r="A317" t="s">
        <v>129</v>
      </c>
      <c r="D317" s="9" t="str">
        <f t="shared" si="40"/>
        <v>Mobile App</v>
      </c>
      <c r="E317" s="9" t="str">
        <f t="shared" si="41"/>
        <v>Access to the Bell Smart Home mobile app and web portal to manage your system and devices.</v>
      </c>
      <c r="F317" s="9">
        <f t="shared" si="42"/>
        <v>0</v>
      </c>
      <c r="G317" s="9" t="str">
        <f t="shared" si="43"/>
        <v>RMR</v>
      </c>
      <c r="H317" s="9" t="str">
        <f t="shared" si="44"/>
        <v>Y</v>
      </c>
      <c r="I317" s="9">
        <f t="shared" si="45"/>
        <v>0</v>
      </c>
      <c r="J317" s="9" t="str">
        <f t="shared" si="46"/>
        <v>Additional Services</v>
      </c>
      <c r="K317" s="9" t="str">
        <f t="shared" si="47"/>
        <v>Remote Access</v>
      </c>
      <c r="L317" s="9"/>
      <c r="M317" s="9" t="str">
        <f t="shared" si="48"/>
        <v>Arm and manage your system from anywhere in the world.</v>
      </c>
      <c r="N317" s="9" t="str">
        <f t="shared" si="49"/>
        <v>Product</v>
      </c>
    </row>
    <row r="318" spans="1:14" x14ac:dyDescent="0.25">
      <c r="A318" t="s">
        <v>230</v>
      </c>
      <c r="D318" s="9" t="str">
        <f t="shared" si="40"/>
        <v>112V 4HA Battery</v>
      </c>
      <c r="E318" s="9" t="str">
        <f t="shared" si="41"/>
        <v>112V 4HA Battery</v>
      </c>
      <c r="F318" s="9">
        <f t="shared" si="42"/>
        <v>30</v>
      </c>
      <c r="G318" s="9" t="str">
        <f t="shared" si="43"/>
        <v>One Time</v>
      </c>
      <c r="H318" s="9" t="str">
        <f t="shared" si="44"/>
        <v>N</v>
      </c>
      <c r="I318" s="9">
        <f t="shared" si="45"/>
        <v>1</v>
      </c>
      <c r="J318" s="9" t="str">
        <f t="shared" si="46"/>
        <v>Battery</v>
      </c>
      <c r="K318" s="9" t="str">
        <f t="shared" si="47"/>
        <v>Battery</v>
      </c>
      <c r="L318" s="9"/>
      <c r="M318" s="9" t="str">
        <f t="shared" si="48"/>
        <v>112V 4HA Battery</v>
      </c>
      <c r="N318" s="9" t="str">
        <f t="shared" si="49"/>
        <v>Product</v>
      </c>
    </row>
    <row r="319" spans="1:14" x14ac:dyDescent="0.25">
      <c r="A319" t="s">
        <v>62</v>
      </c>
      <c r="D319" s="9" t="str">
        <f t="shared" si="40"/>
        <v>Smoke, Heat and Freeze Detector</v>
      </c>
      <c r="E319" s="9" t="str">
        <f t="shared" si="41"/>
        <v>Smoke, Heat and Freeze Detector</v>
      </c>
      <c r="F319" s="9">
        <f t="shared" si="42"/>
        <v>69</v>
      </c>
      <c r="G319" s="9" t="str">
        <f t="shared" si="43"/>
        <v>One Time</v>
      </c>
      <c r="H319" s="9" t="str">
        <f t="shared" si="44"/>
        <v>N</v>
      </c>
      <c r="I319" s="9">
        <f t="shared" si="45"/>
        <v>7.5</v>
      </c>
      <c r="J319" s="9" t="str">
        <f t="shared" si="46"/>
        <v>Optional Equipment</v>
      </c>
      <c r="K319" s="9" t="str">
        <f t="shared" si="47"/>
        <v>Sensors and Detectors</v>
      </c>
      <c r="L319" s="9"/>
      <c r="M319" s="9" t="str">
        <f t="shared" si="48"/>
        <v>This detector emits an audible and visual alarm, alerts the monitoring centre and sends a notification through the mobile app when it detects smoke or excessive heat or cold.</v>
      </c>
      <c r="N319" s="9" t="str">
        <f t="shared" si="49"/>
        <v>Product</v>
      </c>
    </row>
    <row r="320" spans="1:14" x14ac:dyDescent="0.25">
      <c r="A320" t="s">
        <v>61</v>
      </c>
      <c r="D320" s="9" t="str">
        <f t="shared" si="40"/>
        <v>Motion Detector</v>
      </c>
      <c r="E320" s="9" t="str">
        <f t="shared" si="41"/>
        <v>Motion Detector</v>
      </c>
      <c r="F320" s="9">
        <f t="shared" si="42"/>
        <v>49</v>
      </c>
      <c r="G320" s="9" t="str">
        <f t="shared" si="43"/>
        <v>One Time</v>
      </c>
      <c r="H320" s="9" t="str">
        <f t="shared" si="44"/>
        <v>N</v>
      </c>
      <c r="I320" s="9">
        <f t="shared" si="45"/>
        <v>7.5</v>
      </c>
      <c r="J320" s="9" t="str">
        <f t="shared" si="46"/>
        <v>Optional Equipment</v>
      </c>
      <c r="K320" s="9" t="str">
        <f t="shared" si="47"/>
        <v>Sensors and Detectors</v>
      </c>
      <c r="L320" s="9"/>
      <c r="M320" s="9" t="str">
        <f t="shared" si="48"/>
        <v>A motion detector increases security by detecting motion when the system is armed in away mode.</v>
      </c>
      <c r="N320" s="9" t="str">
        <f t="shared" si="49"/>
        <v>Product</v>
      </c>
    </row>
    <row r="321" spans="1:14" x14ac:dyDescent="0.25">
      <c r="A321" t="s">
        <v>3166</v>
      </c>
      <c r="D321" s="9" t="str">
        <f t="shared" ref="D321:D384" si="50">VLOOKUP($A321,masterdata,3,0)</f>
        <v>Power-over-Ethernet Bridge for Outdoor Cameras</v>
      </c>
      <c r="E321" s="9" t="str">
        <f t="shared" ref="E321:E384" si="51">VLOOKUP($A321,masterdata,12,0)</f>
        <v>Power-over-Ethernet Bridge for Outdoor Cameras</v>
      </c>
      <c r="F321" s="9">
        <f t="shared" ref="F321:F384" si="52">VLOOKUP($A321,masterdata,5,0)</f>
        <v>0</v>
      </c>
      <c r="G321" s="9" t="str">
        <f t="shared" ref="G321:G384" si="53">VLOOKUP($A321,masterdata,16,0)</f>
        <v>One Time</v>
      </c>
      <c r="H321" s="9" t="str">
        <f t="shared" ref="H321:H384" si="54">VLOOKUP($A321,masterdata,6,0)</f>
        <v>N</v>
      </c>
      <c r="I321" s="9">
        <f t="shared" ref="I321:I384" si="55">VLOOKUP($A321,masterdata,7,0)</f>
        <v>0</v>
      </c>
      <c r="J321" s="9" t="str">
        <f t="shared" ref="J321:J384" si="56">VLOOKUP($A321,masterdata,10,0)</f>
        <v>Optional Equipment</v>
      </c>
      <c r="K321" s="9" t="str">
        <f t="shared" ref="K321:K384" si="57">VLOOKUP($A321,masterdata,11,0)</f>
        <v>Cameras</v>
      </c>
      <c r="L321" s="9"/>
      <c r="M321" s="9" t="str">
        <f t="shared" ref="M321:M384" si="58">VLOOKUP($A321,masterdata,14,0)</f>
        <v>Power-over-Ethernet Bridge for Outdoor Cameras</v>
      </c>
      <c r="N321" s="9" t="str">
        <f t="shared" ref="N321:N384" si="59">VLOOKUP($A321,masterdata,30,0)</f>
        <v>Product</v>
      </c>
    </row>
    <row r="322" spans="1:14" x14ac:dyDescent="0.25">
      <c r="A322" t="s">
        <v>385</v>
      </c>
      <c r="D322" s="9" t="str">
        <f t="shared" si="50"/>
        <v>Video Doorbell (Bronze)</v>
      </c>
      <c r="E322" s="9" t="str">
        <f t="shared" si="51"/>
        <v>Video Doorbell (Bronze)</v>
      </c>
      <c r="F322" s="9">
        <f t="shared" si="52"/>
        <v>199</v>
      </c>
      <c r="G322" s="9" t="str">
        <f t="shared" si="53"/>
        <v>One Time</v>
      </c>
      <c r="H322" s="9" t="str">
        <f t="shared" si="54"/>
        <v>Y</v>
      </c>
      <c r="I322" s="9">
        <f t="shared" si="55"/>
        <v>30</v>
      </c>
      <c r="J322" s="9" t="str">
        <f t="shared" si="56"/>
        <v>Optional Equipment</v>
      </c>
      <c r="K322" s="9" t="str">
        <f t="shared" si="57"/>
        <v>Cameras</v>
      </c>
      <c r="L322" s="9"/>
      <c r="M322" s="9" t="str">
        <f t="shared" si="58"/>
        <v>Answer the door from your smartphone. This smart video doorbell allows you to see, hear, and speak to the visitor at your door whether you’re at home, at work, or on the go.</v>
      </c>
      <c r="N322" s="9" t="str">
        <f t="shared" si="59"/>
        <v>Product</v>
      </c>
    </row>
    <row r="323" spans="1:14" x14ac:dyDescent="0.25">
      <c r="A323" t="s">
        <v>384</v>
      </c>
      <c r="D323" s="9" t="str">
        <f t="shared" si="50"/>
        <v>ADC W100 WIFI Bridge PoE for use with ADC_VC726</v>
      </c>
      <c r="E323" s="9" t="str">
        <f t="shared" si="51"/>
        <v>ADC W100 WIFI Bridge PoE for use with ADC_VC726</v>
      </c>
      <c r="F323" s="9">
        <f t="shared" si="52"/>
        <v>0</v>
      </c>
      <c r="G323" s="9" t="str">
        <f t="shared" si="53"/>
        <v>One Time</v>
      </c>
      <c r="H323" s="9" t="str">
        <f t="shared" si="54"/>
        <v>N</v>
      </c>
      <c r="I323" s="9">
        <f t="shared" si="55"/>
        <v>0</v>
      </c>
      <c r="J323" s="9" t="str">
        <f t="shared" si="56"/>
        <v>Optional Equipment</v>
      </c>
      <c r="K323" s="9" t="str">
        <f t="shared" si="57"/>
        <v>Cameras</v>
      </c>
      <c r="L323" s="9"/>
      <c r="M323" s="9" t="str">
        <f t="shared" si="58"/>
        <v>This adapter makes it easy to install any Power over Ethernet (PoE) camera by eliminating the need to run cable wiring throughout a home or business</v>
      </c>
      <c r="N323" s="9" t="str">
        <f t="shared" si="59"/>
        <v>Product</v>
      </c>
    </row>
    <row r="324" spans="1:14" x14ac:dyDescent="0.25">
      <c r="A324" t="s">
        <v>3162</v>
      </c>
      <c r="D324" s="9" t="str">
        <f t="shared" si="50"/>
        <v>Outdoor  Camera</v>
      </c>
      <c r="E324" s="9" t="str">
        <f t="shared" si="51"/>
        <v>Outdoor Camera</v>
      </c>
      <c r="F324" s="9">
        <f t="shared" si="52"/>
        <v>199</v>
      </c>
      <c r="G324" s="9" t="str">
        <f t="shared" si="53"/>
        <v>One Time</v>
      </c>
      <c r="H324" s="9" t="str">
        <f t="shared" si="54"/>
        <v>Y</v>
      </c>
      <c r="I324" s="9">
        <f t="shared" si="55"/>
        <v>60</v>
      </c>
      <c r="J324" s="9" t="str">
        <f t="shared" si="56"/>
        <v>Optional Equipment</v>
      </c>
      <c r="K324" s="9" t="str">
        <f t="shared" si="57"/>
        <v>Cameras</v>
      </c>
      <c r="L324" s="9"/>
      <c r="M324" s="9" t="str">
        <f t="shared" si="58"/>
        <v>The wireless outdoor video camera, resistant to weather conditions, works perfectly with the mobile app.</v>
      </c>
      <c r="N324" s="9" t="str">
        <f t="shared" si="59"/>
        <v>Product</v>
      </c>
    </row>
    <row r="325" spans="1:14" x14ac:dyDescent="0.25">
      <c r="A325" t="s">
        <v>72</v>
      </c>
      <c r="D325" s="9" t="str">
        <f t="shared" si="50"/>
        <v>Smart Thermostat</v>
      </c>
      <c r="E325" s="9" t="str">
        <f t="shared" si="51"/>
        <v>Smart Thermostat</v>
      </c>
      <c r="F325" s="9">
        <f t="shared" si="52"/>
        <v>149</v>
      </c>
      <c r="G325" s="9" t="str">
        <f t="shared" si="53"/>
        <v>One Time</v>
      </c>
      <c r="H325" s="9" t="str">
        <f t="shared" si="54"/>
        <v>Y</v>
      </c>
      <c r="I325" s="9">
        <f t="shared" si="55"/>
        <v>30</v>
      </c>
      <c r="J325" s="9" t="str">
        <f t="shared" si="56"/>
        <v>Optional Equipment</v>
      </c>
      <c r="K325" s="9" t="str">
        <f t="shared" si="57"/>
        <v>Door locks and thermostats</v>
      </c>
      <c r="L325" s="9"/>
      <c r="M325" s="9" t="str">
        <f t="shared" si="58"/>
        <v xml:space="preserve">Set up geo-fencing so that the thermostat can smartly heat or cool your home whether you're leaving or coming home. </v>
      </c>
      <c r="N325" s="9" t="str">
        <f t="shared" si="59"/>
        <v>Product</v>
      </c>
    </row>
    <row r="326" spans="1:14" x14ac:dyDescent="0.25">
      <c r="A326" t="s">
        <v>3133</v>
      </c>
      <c r="D326" s="9" t="str">
        <f t="shared" si="50"/>
        <v>Automation Hub</v>
      </c>
      <c r="E326" s="9" t="str">
        <f t="shared" si="51"/>
        <v>Automation Hub</v>
      </c>
      <c r="F326" s="9">
        <f t="shared" si="52"/>
        <v>0</v>
      </c>
      <c r="G326" s="9" t="str">
        <f t="shared" si="53"/>
        <v>One Time</v>
      </c>
      <c r="H326" s="9" t="str">
        <f t="shared" si="54"/>
        <v>N</v>
      </c>
      <c r="I326" s="9">
        <f t="shared" si="55"/>
        <v>30</v>
      </c>
      <c r="J326" s="9" t="str">
        <f t="shared" si="56"/>
        <v>Panel</v>
      </c>
      <c r="K326" s="9" t="str">
        <f t="shared" si="57"/>
        <v>Panels/Panneaux</v>
      </c>
      <c r="L326" s="9"/>
      <c r="M326" s="9" t="str">
        <f t="shared" si="58"/>
        <v>Automation Hub</v>
      </c>
      <c r="N326" s="9" t="str">
        <f t="shared" si="59"/>
        <v>Product</v>
      </c>
    </row>
    <row r="327" spans="1:14" x14ac:dyDescent="0.25">
      <c r="A327" t="s">
        <v>1767</v>
      </c>
      <c r="D327" s="9" t="str">
        <f t="shared" si="50"/>
        <v>Honeywell System Enhancement Module</v>
      </c>
      <c r="E327" s="9" t="str">
        <f t="shared" si="51"/>
        <v>Honeywell System Enhancement Module</v>
      </c>
      <c r="F327" s="9">
        <f t="shared" si="52"/>
        <v>0</v>
      </c>
      <c r="G327" s="9" t="str">
        <f t="shared" si="53"/>
        <v>One Time</v>
      </c>
      <c r="H327" s="9" t="str">
        <f t="shared" si="54"/>
        <v>N</v>
      </c>
      <c r="I327" s="9">
        <f t="shared" si="55"/>
        <v>165</v>
      </c>
      <c r="J327" s="9" t="str">
        <f t="shared" si="56"/>
        <v>Legacy</v>
      </c>
      <c r="K327" s="9" t="str">
        <f t="shared" si="57"/>
        <v>Legacy</v>
      </c>
      <c r="L327" s="9"/>
      <c r="M327" s="9" t="str">
        <f t="shared" si="58"/>
        <v>Honeywell System Enhancement Module</v>
      </c>
      <c r="N327" s="9" t="str">
        <f t="shared" si="59"/>
        <v>Product</v>
      </c>
    </row>
    <row r="328" spans="1:14" x14ac:dyDescent="0.25">
      <c r="A328" t="s">
        <v>345</v>
      </c>
      <c r="D328" s="9" t="str">
        <f t="shared" si="50"/>
        <v>DSC PowerSeries System Enhancement Module</v>
      </c>
      <c r="E328" s="9" t="str">
        <f t="shared" si="51"/>
        <v>DSC PowerSeries System Enhancement Module</v>
      </c>
      <c r="F328" s="9">
        <f t="shared" si="52"/>
        <v>0</v>
      </c>
      <c r="G328" s="9" t="str">
        <f t="shared" si="53"/>
        <v>One Time</v>
      </c>
      <c r="H328" s="9" t="str">
        <f t="shared" si="54"/>
        <v>N</v>
      </c>
      <c r="I328" s="9">
        <f t="shared" si="55"/>
        <v>165</v>
      </c>
      <c r="J328" s="9" t="str">
        <f t="shared" si="56"/>
        <v>Legacy</v>
      </c>
      <c r="K328" s="9" t="str">
        <f t="shared" si="57"/>
        <v>Legacy</v>
      </c>
      <c r="L328" s="9"/>
      <c r="M328" s="9" t="str">
        <f t="shared" si="58"/>
        <v>DSC PowerSeries System Enhancement Module</v>
      </c>
      <c r="N328" s="9" t="str">
        <f t="shared" si="59"/>
        <v>Product</v>
      </c>
    </row>
    <row r="329" spans="1:14" x14ac:dyDescent="0.25">
      <c r="A329" t="s">
        <v>229</v>
      </c>
      <c r="D329" s="9" t="str">
        <f t="shared" si="50"/>
        <v>SEM  Gateway Vista Telus</v>
      </c>
      <c r="E329" s="9" t="str">
        <f t="shared" si="51"/>
        <v>SEM  Gateway Vista Telus</v>
      </c>
      <c r="F329" s="9">
        <f t="shared" si="52"/>
        <v>0</v>
      </c>
      <c r="G329" s="9" t="str">
        <f t="shared" si="53"/>
        <v>One Time</v>
      </c>
      <c r="H329" s="9" t="str">
        <f t="shared" si="54"/>
        <v>N</v>
      </c>
      <c r="I329" s="9">
        <f t="shared" si="55"/>
        <v>165</v>
      </c>
      <c r="J329" s="9" t="str">
        <f t="shared" si="56"/>
        <v>Legacy</v>
      </c>
      <c r="K329" s="9" t="str">
        <f t="shared" si="57"/>
        <v>Legacy</v>
      </c>
      <c r="L329" s="9"/>
      <c r="M329" s="9" t="str">
        <f t="shared" si="58"/>
        <v>SEM  Gateway Vista Telus</v>
      </c>
      <c r="N329" s="9" t="str">
        <f t="shared" si="59"/>
        <v>Product</v>
      </c>
    </row>
    <row r="330" spans="1:14" x14ac:dyDescent="0.25">
      <c r="A330" t="s">
        <v>242</v>
      </c>
      <c r="D330" s="9" t="str">
        <f t="shared" si="50"/>
        <v>Power Series ADC SEM100 3G Telus Sys</v>
      </c>
      <c r="E330" s="9" t="str">
        <f t="shared" si="51"/>
        <v>Power Series ADC SEM100 3G Telus Sys</v>
      </c>
      <c r="F330" s="9">
        <f t="shared" si="52"/>
        <v>0</v>
      </c>
      <c r="G330" s="9" t="str">
        <f t="shared" si="53"/>
        <v>One Time</v>
      </c>
      <c r="H330" s="9" t="str">
        <f t="shared" si="54"/>
        <v>N</v>
      </c>
      <c r="I330" s="9">
        <f t="shared" si="55"/>
        <v>165</v>
      </c>
      <c r="J330" s="9" t="str">
        <f t="shared" si="56"/>
        <v>Legacy</v>
      </c>
      <c r="K330" s="9" t="str">
        <f t="shared" si="57"/>
        <v>Legacy</v>
      </c>
      <c r="L330" s="9"/>
      <c r="M330" s="9" t="str">
        <f t="shared" si="58"/>
        <v>Power Series ADC SEM100 3G Telus Sys</v>
      </c>
      <c r="N330" s="9" t="str">
        <f t="shared" si="59"/>
        <v>Product</v>
      </c>
    </row>
    <row r="331" spans="1:14" x14ac:dyDescent="0.25">
      <c r="A331" t="s">
        <v>3404</v>
      </c>
      <c r="D331" s="9" t="str">
        <f t="shared" si="50"/>
        <v>Video Services</v>
      </c>
      <c r="E331" s="9" t="str">
        <f t="shared" si="51"/>
        <v>Video Service</v>
      </c>
      <c r="F331" s="9">
        <f t="shared" si="52"/>
        <v>0</v>
      </c>
      <c r="G331" s="9" t="str">
        <f t="shared" si="53"/>
        <v>One Time</v>
      </c>
      <c r="H331" s="9" t="str">
        <f t="shared" si="54"/>
        <v>N</v>
      </c>
      <c r="I331" s="9">
        <f t="shared" si="55"/>
        <v>0</v>
      </c>
      <c r="J331" s="9" t="str">
        <f t="shared" si="56"/>
        <v>Feature</v>
      </c>
      <c r="K331" s="9" t="str">
        <f t="shared" si="57"/>
        <v>Feature</v>
      </c>
      <c r="L331" s="9"/>
      <c r="M331" s="9" t="str">
        <f t="shared" si="58"/>
        <v>Video Service</v>
      </c>
      <c r="N331" s="9" t="str">
        <f t="shared" si="59"/>
        <v>Product</v>
      </c>
    </row>
    <row r="332" spans="1:14" x14ac:dyDescent="0.25">
      <c r="A332" t="s">
        <v>1783</v>
      </c>
      <c r="D332" s="9" t="str">
        <f t="shared" si="50"/>
        <v>2GIG Doorbell Adapter</v>
      </c>
      <c r="E332" s="9" t="str">
        <f t="shared" si="51"/>
        <v>2GIG Doorbell Adapter</v>
      </c>
      <c r="F332" s="9">
        <f t="shared" si="52"/>
        <v>0</v>
      </c>
      <c r="G332" s="9" t="str">
        <f t="shared" si="53"/>
        <v>One Time</v>
      </c>
      <c r="H332" s="9" t="str">
        <f t="shared" si="54"/>
        <v>N</v>
      </c>
      <c r="I332" s="9">
        <f t="shared" si="55"/>
        <v>0</v>
      </c>
      <c r="J332" s="9" t="str">
        <f t="shared" si="56"/>
        <v>Optional Equipment</v>
      </c>
      <c r="K332" s="9" t="str">
        <f t="shared" si="57"/>
        <v>Cameras</v>
      </c>
      <c r="L332" s="9"/>
      <c r="M332" s="9" t="str">
        <f t="shared" si="58"/>
        <v>2GIG Doorbell Adapter</v>
      </c>
      <c r="N332" s="9" t="str">
        <f t="shared" si="59"/>
        <v>Product</v>
      </c>
    </row>
    <row r="333" spans="1:14" x14ac:dyDescent="0.25">
      <c r="A333" t="s">
        <v>86</v>
      </c>
      <c r="D333" s="9" t="str">
        <f t="shared" si="50"/>
        <v>Outdoor Video Camera</v>
      </c>
      <c r="E333" s="9" t="str">
        <f t="shared" si="51"/>
        <v>Outdoor Camera</v>
      </c>
      <c r="F333" s="9">
        <f t="shared" si="52"/>
        <v>199</v>
      </c>
      <c r="G333" s="9" t="str">
        <f t="shared" si="53"/>
        <v>One Time</v>
      </c>
      <c r="H333" s="9" t="str">
        <f t="shared" si="54"/>
        <v>Y</v>
      </c>
      <c r="I333" s="9">
        <f t="shared" si="55"/>
        <v>60</v>
      </c>
      <c r="J333" s="9" t="str">
        <f t="shared" si="56"/>
        <v>Optional Equipment</v>
      </c>
      <c r="K333" s="9" t="str">
        <f t="shared" si="57"/>
        <v>Cameras</v>
      </c>
      <c r="L333" s="9"/>
      <c r="M333" s="9" t="str">
        <f t="shared" si="58"/>
        <v>The wireless outdoor video camera, resistant to weather conditions, works perfectly with the mobile app.</v>
      </c>
      <c r="N333" s="9" t="str">
        <f t="shared" si="59"/>
        <v>Product</v>
      </c>
    </row>
    <row r="334" spans="1:14" x14ac:dyDescent="0.25">
      <c r="A334" t="s">
        <v>709</v>
      </c>
      <c r="D334" s="9" t="str">
        <f t="shared" si="50"/>
        <v>Indoor Wireless PT IP Camera</v>
      </c>
      <c r="E334" s="9" t="str">
        <f t="shared" si="51"/>
        <v>Indoor Wireless PT IP Camera</v>
      </c>
      <c r="F334" s="9">
        <f t="shared" si="52"/>
        <v>299</v>
      </c>
      <c r="G334" s="9" t="str">
        <f t="shared" si="53"/>
        <v>One Time</v>
      </c>
      <c r="H334" s="9" t="str">
        <f t="shared" si="54"/>
        <v>N</v>
      </c>
      <c r="I334" s="9">
        <f t="shared" si="55"/>
        <v>30</v>
      </c>
      <c r="J334" s="9" t="str">
        <f t="shared" si="56"/>
        <v>Optional Equipment</v>
      </c>
      <c r="K334" s="9" t="str">
        <f t="shared" si="57"/>
        <v>Cameras</v>
      </c>
      <c r="L334" s="9"/>
      <c r="M334" s="9" t="str">
        <f t="shared" si="58"/>
        <v>Indoor Wireless PT IP Camera</v>
      </c>
      <c r="N334" s="9" t="str">
        <f t="shared" si="59"/>
        <v>Product</v>
      </c>
    </row>
    <row r="335" spans="1:14" x14ac:dyDescent="0.25">
      <c r="A335" t="s">
        <v>85</v>
      </c>
      <c r="D335" s="9" t="str">
        <f t="shared" si="50"/>
        <v>Indoor Video Camera</v>
      </c>
      <c r="E335" s="9" t="str">
        <f t="shared" si="51"/>
        <v>Indoor Video Camera</v>
      </c>
      <c r="F335" s="9">
        <f t="shared" si="52"/>
        <v>169</v>
      </c>
      <c r="G335" s="9" t="str">
        <f t="shared" si="53"/>
        <v>One Time</v>
      </c>
      <c r="H335" s="9" t="str">
        <f t="shared" si="54"/>
        <v>Y</v>
      </c>
      <c r="I335" s="9">
        <f t="shared" si="55"/>
        <v>30</v>
      </c>
      <c r="J335" s="9" t="str">
        <f t="shared" si="56"/>
        <v>Optional Equipment</v>
      </c>
      <c r="K335" s="9" t="str">
        <f t="shared" si="57"/>
        <v>Cameras</v>
      </c>
      <c r="L335" s="9"/>
      <c r="M335" s="9" t="str">
        <f t="shared" si="58"/>
        <v>Access live and high definition recorded video from your smartphone anytime.</v>
      </c>
      <c r="N335" s="9" t="str">
        <f t="shared" si="59"/>
        <v>Product</v>
      </c>
    </row>
    <row r="336" spans="1:14" x14ac:dyDescent="0.25">
      <c r="A336" t="s">
        <v>767</v>
      </c>
      <c r="D336" s="9" t="str">
        <f t="shared" si="50"/>
        <v>Stream Video Recorder (SVR)</v>
      </c>
      <c r="E336" s="9" t="str">
        <f t="shared" si="51"/>
        <v xml:space="preserve">Service required to enable Stream Video Recorder functionalty; requires </v>
      </c>
      <c r="F336" s="9">
        <f t="shared" si="52"/>
        <v>5</v>
      </c>
      <c r="G336" s="9" t="str">
        <f t="shared" si="53"/>
        <v>RMR</v>
      </c>
      <c r="H336" s="9" t="str">
        <f t="shared" si="54"/>
        <v>Y</v>
      </c>
      <c r="I336" s="9">
        <f t="shared" si="55"/>
        <v>0</v>
      </c>
      <c r="J336" s="9" t="str">
        <f t="shared" si="56"/>
        <v>Additional Services</v>
      </c>
      <c r="K336" s="9" t="str">
        <f t="shared" si="57"/>
        <v>Video Storage</v>
      </c>
      <c r="L336" s="9"/>
      <c r="M336" s="9" t="str">
        <f t="shared" si="58"/>
        <v>Service required to enable Stream Video Recorder functionality requires purchase of Stream Video Recorder.</v>
      </c>
      <c r="N336" s="9" t="str">
        <f t="shared" si="59"/>
        <v>Product</v>
      </c>
    </row>
    <row r="337" spans="1:14" x14ac:dyDescent="0.25">
      <c r="A337" t="s">
        <v>381</v>
      </c>
      <c r="D337" s="9" t="str">
        <f t="shared" si="50"/>
        <v>1TB Stream Video Recorder (SVR)</v>
      </c>
      <c r="E337" s="9" t="str">
        <f t="shared" si="51"/>
        <v>1TB Stream Video Recorder (SVR)</v>
      </c>
      <c r="F337" s="9">
        <f t="shared" si="52"/>
        <v>349</v>
      </c>
      <c r="G337" s="9" t="str">
        <f t="shared" si="53"/>
        <v>One Time</v>
      </c>
      <c r="H337" s="9" t="str">
        <f t="shared" si="54"/>
        <v>Y</v>
      </c>
      <c r="I337" s="9">
        <f t="shared" si="55"/>
        <v>30</v>
      </c>
      <c r="J337" s="9" t="str">
        <f t="shared" si="56"/>
        <v>Optional Equipment</v>
      </c>
      <c r="K337" s="9" t="str">
        <f t="shared" si="57"/>
        <v>Cameras</v>
      </c>
      <c r="L337" s="9"/>
      <c r="M337" s="9" t="str">
        <f t="shared" si="58"/>
        <v xml:space="preserve">The SVR provides 24/7 local video storage and comes with automatic remote accessibility, mobile app compatibility and dynamic cloud management. </v>
      </c>
      <c r="N337" s="9" t="str">
        <f t="shared" si="59"/>
        <v>Product</v>
      </c>
    </row>
    <row r="338" spans="1:14" x14ac:dyDescent="0.25">
      <c r="A338" t="s">
        <v>380</v>
      </c>
      <c r="D338" s="9" t="str">
        <f t="shared" si="50"/>
        <v>2TB Stream Video Recorder (SVR)</v>
      </c>
      <c r="E338" s="9" t="str">
        <f t="shared" si="51"/>
        <v>2TB Stream Video Recorder (SVR)</v>
      </c>
      <c r="F338" s="9">
        <f t="shared" si="52"/>
        <v>499</v>
      </c>
      <c r="G338" s="9" t="str">
        <f t="shared" si="53"/>
        <v>One Time</v>
      </c>
      <c r="H338" s="9" t="str">
        <f t="shared" si="54"/>
        <v>N</v>
      </c>
      <c r="I338" s="9">
        <f t="shared" si="55"/>
        <v>30</v>
      </c>
      <c r="J338" s="9" t="str">
        <f t="shared" si="56"/>
        <v>Optional Equipment</v>
      </c>
      <c r="K338" s="9" t="str">
        <f t="shared" si="57"/>
        <v>Cameras</v>
      </c>
      <c r="L338" s="9"/>
      <c r="M338" s="9" t="str">
        <f t="shared" si="58"/>
        <v xml:space="preserve">The SVR provides 24/7 local video storage and comes with automatic remote accessibility, mobile app compatibility and dynamic cloud management. </v>
      </c>
      <c r="N338" s="9" t="str">
        <f t="shared" si="59"/>
        <v>Product</v>
      </c>
    </row>
    <row r="339" spans="1:14" x14ac:dyDescent="0.25">
      <c r="A339" t="s">
        <v>2323</v>
      </c>
      <c r="D339" s="9" t="str">
        <f t="shared" si="50"/>
        <v>1TB Stream Video Recorder (SVR)</v>
      </c>
      <c r="E339" s="9" t="str">
        <f t="shared" si="51"/>
        <v>1TB Stream Video Recorder (SVR)</v>
      </c>
      <c r="F339" s="9">
        <f t="shared" si="52"/>
        <v>399</v>
      </c>
      <c r="G339" s="9" t="str">
        <f t="shared" si="53"/>
        <v>One Time</v>
      </c>
      <c r="H339" s="9" t="str">
        <f t="shared" si="54"/>
        <v>N</v>
      </c>
      <c r="I339" s="9">
        <f t="shared" si="55"/>
        <v>30</v>
      </c>
      <c r="J339" s="9" t="str">
        <f t="shared" si="56"/>
        <v>Optional Equipment</v>
      </c>
      <c r="K339" s="9" t="str">
        <f t="shared" si="57"/>
        <v>Cameras</v>
      </c>
      <c r="L339" s="9"/>
      <c r="M339" s="9" t="str">
        <f t="shared" si="58"/>
        <v xml:space="preserve">The SVR provides 24/7 local video storage and comes with automatic remote accessibility, mobile app compatibility and dynamic cloud management. </v>
      </c>
      <c r="N339" s="9" t="str">
        <f t="shared" si="59"/>
        <v>Product</v>
      </c>
    </row>
    <row r="340" spans="1:14" x14ac:dyDescent="0.25">
      <c r="A340" t="s">
        <v>3546</v>
      </c>
      <c r="D340" s="9" t="str">
        <f t="shared" si="50"/>
        <v>Stream Video Recorder (SVR)</v>
      </c>
      <c r="E340" s="9" t="str">
        <f t="shared" si="51"/>
        <v xml:space="preserve">Service required to enable Stream Video Recorder functionalty; requires </v>
      </c>
      <c r="F340" s="9">
        <f t="shared" si="52"/>
        <v>0</v>
      </c>
      <c r="G340" s="9" t="str">
        <f t="shared" si="53"/>
        <v>RMR</v>
      </c>
      <c r="H340" s="9" t="str">
        <f t="shared" si="54"/>
        <v>N</v>
      </c>
      <c r="I340" s="9">
        <f t="shared" si="55"/>
        <v>0</v>
      </c>
      <c r="J340" s="9" t="str">
        <f t="shared" si="56"/>
        <v>Additional Services</v>
      </c>
      <c r="K340" s="9" t="str">
        <f t="shared" si="57"/>
        <v>Video Storage</v>
      </c>
      <c r="L340" s="9"/>
      <c r="M340" s="9" t="str">
        <f t="shared" si="58"/>
        <v>Service required to enable Stream Video Recorder functionality requires purchase of Stream Video Recorder.</v>
      </c>
      <c r="N340" s="9" t="str">
        <f t="shared" si="59"/>
        <v>Product</v>
      </c>
    </row>
    <row r="341" spans="1:14" x14ac:dyDescent="0.25">
      <c r="A341" t="s">
        <v>379</v>
      </c>
      <c r="D341" s="9" t="str">
        <f t="shared" si="50"/>
        <v>Video Doorbell (Silver)</v>
      </c>
      <c r="E341" s="9" t="str">
        <f t="shared" si="51"/>
        <v>Video Doorbell (Silver)</v>
      </c>
      <c r="F341" s="9">
        <f t="shared" si="52"/>
        <v>199</v>
      </c>
      <c r="G341" s="9" t="str">
        <f t="shared" si="53"/>
        <v>One Time</v>
      </c>
      <c r="H341" s="9" t="str">
        <f t="shared" si="54"/>
        <v>Y</v>
      </c>
      <c r="I341" s="9">
        <f t="shared" si="55"/>
        <v>30</v>
      </c>
      <c r="J341" s="9" t="str">
        <f t="shared" si="56"/>
        <v>Optional Equipment</v>
      </c>
      <c r="K341" s="9" t="str">
        <f t="shared" si="57"/>
        <v>Cameras</v>
      </c>
      <c r="L341" s="9"/>
      <c r="M341" s="9" t="str">
        <f t="shared" si="58"/>
        <v>Answer the door from your smartphone. This smart video doorbell allows you to see, hear, and speak to the visitor at your door whether you’re at home, at work, or on the go.</v>
      </c>
      <c r="N341" s="9" t="str">
        <f t="shared" si="59"/>
        <v>Product</v>
      </c>
    </row>
    <row r="342" spans="1:14" x14ac:dyDescent="0.25">
      <c r="A342" t="s">
        <v>84</v>
      </c>
      <c r="D342" s="9" t="str">
        <f t="shared" si="50"/>
        <v>Video Doorbell (Round)</v>
      </c>
      <c r="E342" s="9" t="str">
        <f t="shared" si="51"/>
        <v>Video Doorbell (Round)</v>
      </c>
      <c r="F342" s="9">
        <f t="shared" si="52"/>
        <v>199</v>
      </c>
      <c r="G342" s="9" t="str">
        <f t="shared" si="53"/>
        <v>One Time</v>
      </c>
      <c r="H342" s="9" t="str">
        <f t="shared" si="54"/>
        <v>N</v>
      </c>
      <c r="I342" s="9">
        <f t="shared" si="55"/>
        <v>30</v>
      </c>
      <c r="J342" s="9" t="str">
        <f t="shared" si="56"/>
        <v>Optional Equipment</v>
      </c>
      <c r="K342" s="9" t="str">
        <f t="shared" si="57"/>
        <v>Cameras</v>
      </c>
      <c r="L342" s="9"/>
      <c r="M342" s="9" t="str">
        <f t="shared" si="58"/>
        <v>Answer the door from your smartphone. This smart video doorbell allows you to see, hear, and speak to the visitor at your door whether you're at home, at work, or on the go.</v>
      </c>
      <c r="N342" s="9" t="str">
        <f t="shared" si="59"/>
        <v>Product</v>
      </c>
    </row>
    <row r="343" spans="1:14" x14ac:dyDescent="0.25">
      <c r="A343" t="s">
        <v>1068</v>
      </c>
      <c r="D343" s="9" t="str">
        <f t="shared" si="50"/>
        <v>Medical Alert At Home Base Kit - ACCEVSS4H2</v>
      </c>
      <c r="E343" s="9" t="str">
        <f t="shared" si="51"/>
        <v>Medical Alert At Home Base Kit - ACCEVSS4H2</v>
      </c>
      <c r="F343" s="9">
        <f t="shared" si="52"/>
        <v>0</v>
      </c>
      <c r="G343" s="9" t="str">
        <f t="shared" si="53"/>
        <v>One Time</v>
      </c>
      <c r="H343" s="9" t="str">
        <f t="shared" si="54"/>
        <v>N</v>
      </c>
      <c r="I343" s="9">
        <f t="shared" si="55"/>
        <v>0</v>
      </c>
      <c r="J343" s="9" t="str">
        <f t="shared" si="56"/>
        <v>Panel</v>
      </c>
      <c r="K343" s="9" t="str">
        <f t="shared" si="57"/>
        <v>PERS</v>
      </c>
      <c r="L343" s="9"/>
      <c r="M343" s="9" t="str">
        <f t="shared" si="58"/>
        <v>Medical Alert At Home Base Kit - ACCEVSS4H2</v>
      </c>
      <c r="N343" s="9" t="str">
        <f t="shared" si="59"/>
        <v>Product</v>
      </c>
    </row>
    <row r="344" spans="1:14" x14ac:dyDescent="0.25">
      <c r="A344" t="s">
        <v>994</v>
      </c>
      <c r="D344" s="9" t="str">
        <f t="shared" si="50"/>
        <v>Medical Alert At Home Base Kit - ACCEVSS3H3</v>
      </c>
      <c r="E344" s="9" t="str">
        <f t="shared" si="51"/>
        <v>Medical Alert At Home Base Kit - ACCEVSS3H3</v>
      </c>
      <c r="F344" s="9">
        <f t="shared" si="52"/>
        <v>0</v>
      </c>
      <c r="G344" s="9" t="str">
        <f t="shared" si="53"/>
        <v>One Time</v>
      </c>
      <c r="H344" s="9" t="str">
        <f t="shared" si="54"/>
        <v>N</v>
      </c>
      <c r="I344" s="9">
        <f t="shared" si="55"/>
        <v>0</v>
      </c>
      <c r="J344" s="9" t="str">
        <f t="shared" si="56"/>
        <v>Panel</v>
      </c>
      <c r="K344" s="9" t="str">
        <f t="shared" si="57"/>
        <v>PERS</v>
      </c>
      <c r="L344" s="9"/>
      <c r="M344" s="9" t="str">
        <f t="shared" si="58"/>
        <v>Medical Alert At Home Base Kit - ACCEVSS3H3</v>
      </c>
      <c r="N344" s="9" t="str">
        <f t="shared" si="59"/>
        <v>Product</v>
      </c>
    </row>
    <row r="345" spans="1:14" x14ac:dyDescent="0.25">
      <c r="A345" t="s">
        <v>990</v>
      </c>
      <c r="D345" s="9" t="str">
        <f t="shared" si="50"/>
        <v>Medical Alert At Home Base Kit - ACCEVSS3H2</v>
      </c>
      <c r="E345" s="9" t="str">
        <f t="shared" si="51"/>
        <v>Medical Alert At Home Base Kit - ACCEVSS3H2</v>
      </c>
      <c r="F345" s="9">
        <f t="shared" si="52"/>
        <v>0</v>
      </c>
      <c r="G345" s="9" t="str">
        <f t="shared" si="53"/>
        <v>One Time</v>
      </c>
      <c r="H345" s="9" t="str">
        <f t="shared" si="54"/>
        <v>N</v>
      </c>
      <c r="I345" s="9">
        <f t="shared" si="55"/>
        <v>0</v>
      </c>
      <c r="J345" s="9" t="str">
        <f t="shared" si="56"/>
        <v>Panel</v>
      </c>
      <c r="K345" s="9" t="str">
        <f t="shared" si="57"/>
        <v>PERS</v>
      </c>
      <c r="L345" s="9"/>
      <c r="M345" s="9" t="str">
        <f t="shared" si="58"/>
        <v>Medical Alert At Home Base Kit - ACCEVSS3H2</v>
      </c>
      <c r="N345" s="9" t="str">
        <f t="shared" si="59"/>
        <v>Product</v>
      </c>
    </row>
    <row r="346" spans="1:14" x14ac:dyDescent="0.25">
      <c r="A346" t="s">
        <v>1744</v>
      </c>
      <c r="D346" s="9" t="str">
        <f t="shared" si="50"/>
        <v>PERS Kit 4200X</v>
      </c>
      <c r="E346" s="9" t="str">
        <f t="shared" si="51"/>
        <v>PERS Kit 4200X</v>
      </c>
      <c r="F346" s="9">
        <f t="shared" si="52"/>
        <v>0</v>
      </c>
      <c r="G346" s="9" t="str">
        <f t="shared" si="53"/>
        <v>One Time</v>
      </c>
      <c r="H346" s="9" t="str">
        <f t="shared" si="54"/>
        <v>N</v>
      </c>
      <c r="I346" s="9">
        <f t="shared" si="55"/>
        <v>0</v>
      </c>
      <c r="J346" s="9" t="str">
        <f t="shared" si="56"/>
        <v>Optional Equipment</v>
      </c>
      <c r="K346" s="9" t="str">
        <f t="shared" si="57"/>
        <v>PERS</v>
      </c>
      <c r="L346" s="9"/>
      <c r="M346" s="9" t="str">
        <f t="shared" si="58"/>
        <v>PERS Kit 4200X</v>
      </c>
      <c r="N346" s="9" t="str">
        <f t="shared" si="59"/>
        <v>Product</v>
      </c>
    </row>
    <row r="347" spans="1:14" x14ac:dyDescent="0.25">
      <c r="A347" t="s">
        <v>971</v>
      </c>
      <c r="D347" s="9" t="str">
        <f t="shared" si="50"/>
        <v>AlarmCare Home Base Kit - ACC</v>
      </c>
      <c r="E347" s="9" t="str">
        <f t="shared" si="51"/>
        <v>AlarmCare Home Base Kit - ACC</v>
      </c>
      <c r="F347" s="9">
        <f t="shared" si="52"/>
        <v>0</v>
      </c>
      <c r="G347" s="9" t="str">
        <f t="shared" si="53"/>
        <v>One Time</v>
      </c>
      <c r="H347" s="9" t="str">
        <f t="shared" si="54"/>
        <v>N</v>
      </c>
      <c r="I347" s="9">
        <f t="shared" si="55"/>
        <v>0</v>
      </c>
      <c r="J347" s="9" t="str">
        <f t="shared" si="56"/>
        <v>Panel</v>
      </c>
      <c r="K347" s="9" t="str">
        <f t="shared" si="57"/>
        <v>PERS</v>
      </c>
      <c r="L347" s="9"/>
      <c r="M347" s="9" t="str">
        <f t="shared" si="58"/>
        <v>AlarmCare Home Base Kit - ACC</v>
      </c>
      <c r="N347" s="9" t="str">
        <f t="shared" si="59"/>
        <v>Product</v>
      </c>
    </row>
    <row r="348" spans="1:14" x14ac:dyDescent="0.25">
      <c r="A348" t="s">
        <v>2320</v>
      </c>
      <c r="D348" s="9" t="str">
        <f t="shared" si="50"/>
        <v>Cellular Radio</v>
      </c>
      <c r="E348" s="9" t="str">
        <f t="shared" si="51"/>
        <v>Cellular Radio</v>
      </c>
      <c r="F348" s="9">
        <f t="shared" si="52"/>
        <v>0</v>
      </c>
      <c r="G348" s="9" t="str">
        <f t="shared" si="53"/>
        <v>One Time</v>
      </c>
      <c r="H348" s="9" t="str">
        <f t="shared" si="54"/>
        <v>N</v>
      </c>
      <c r="I348" s="9">
        <f t="shared" si="55"/>
        <v>15</v>
      </c>
      <c r="J348" s="9" t="str">
        <f t="shared" si="56"/>
        <v>Optional Equipment</v>
      </c>
      <c r="K348" s="9" t="str">
        <f t="shared" si="57"/>
        <v>PERS</v>
      </c>
      <c r="L348" s="9"/>
      <c r="M348" s="9" t="str">
        <f t="shared" si="58"/>
        <v>Cellular Radio</v>
      </c>
      <c r="N348" s="9" t="str">
        <f t="shared" si="59"/>
        <v>Product</v>
      </c>
    </row>
    <row r="349" spans="1:14" x14ac:dyDescent="0.25">
      <c r="A349" t="s">
        <v>2379</v>
      </c>
      <c r="D349" s="9" t="str">
        <f t="shared" si="50"/>
        <v>SmartTouch Door Lock (Solid Brass)</v>
      </c>
      <c r="E349" s="9" t="str">
        <f t="shared" si="51"/>
        <v>SmartTouch Door Lock (Solid Brass)</v>
      </c>
      <c r="F349" s="9">
        <f t="shared" si="52"/>
        <v>249</v>
      </c>
      <c r="G349" s="9" t="str">
        <f t="shared" si="53"/>
        <v>One Time</v>
      </c>
      <c r="H349" s="9" t="str">
        <f t="shared" si="54"/>
        <v>Y</v>
      </c>
      <c r="I349" s="9">
        <f t="shared" si="55"/>
        <v>30</v>
      </c>
      <c r="J349" s="9" t="str">
        <f t="shared" si="56"/>
        <v>Optional Equipment</v>
      </c>
      <c r="K349" s="9" t="str">
        <f t="shared" si="57"/>
        <v>Door locks and thermostats</v>
      </c>
      <c r="L349" s="9"/>
      <c r="M349" s="9" t="str">
        <f t="shared" si="58"/>
        <v xml:space="preserve">With this keyless entry lock, enter your home using a personal code. The motorized deadbolt locks with just the push of a button. </v>
      </c>
      <c r="N349" s="9" t="str">
        <f t="shared" si="59"/>
        <v>Product</v>
      </c>
    </row>
    <row r="350" spans="1:14" x14ac:dyDescent="0.25">
      <c r="A350" t="s">
        <v>71</v>
      </c>
      <c r="D350" s="9" t="str">
        <f t="shared" si="50"/>
        <v>SmartTouch Door Lock (Venetian Bronze)</v>
      </c>
      <c r="E350" s="9" t="str">
        <f t="shared" si="51"/>
        <v>SmartTouch Door Lock (Venetian Bronze)</v>
      </c>
      <c r="F350" s="9">
        <f t="shared" si="52"/>
        <v>249</v>
      </c>
      <c r="G350" s="9" t="str">
        <f t="shared" si="53"/>
        <v>One Time</v>
      </c>
      <c r="H350" s="9" t="str">
        <f t="shared" si="54"/>
        <v>N</v>
      </c>
      <c r="I350" s="9">
        <f t="shared" si="55"/>
        <v>30</v>
      </c>
      <c r="J350" s="9" t="str">
        <f t="shared" si="56"/>
        <v>Optional Equipment</v>
      </c>
      <c r="K350" s="9" t="str">
        <f t="shared" si="57"/>
        <v>Door locks and thermostats</v>
      </c>
      <c r="L350" s="9"/>
      <c r="M350" s="9" t="str">
        <f t="shared" si="58"/>
        <v xml:space="preserve">With this keyless entry lock, enter your home using a personal code. The motorized deadbolt locks with just the push of a button. </v>
      </c>
      <c r="N350" s="9" t="str">
        <f t="shared" si="59"/>
        <v>Product</v>
      </c>
    </row>
    <row r="351" spans="1:14" x14ac:dyDescent="0.25">
      <c r="A351" t="s">
        <v>70</v>
      </c>
      <c r="D351" s="9" t="str">
        <f t="shared" si="50"/>
        <v>SmartTouch Door Lock (Nickel Satin)</v>
      </c>
      <c r="E351" s="9" t="str">
        <f t="shared" si="51"/>
        <v>SmartTouch Door Lock (Nickel Satin)</v>
      </c>
      <c r="F351" s="9">
        <f t="shared" si="52"/>
        <v>249</v>
      </c>
      <c r="G351" s="9" t="str">
        <f t="shared" si="53"/>
        <v>One Time</v>
      </c>
      <c r="H351" s="9" t="str">
        <f t="shared" si="54"/>
        <v>N</v>
      </c>
      <c r="I351" s="9">
        <f t="shared" si="55"/>
        <v>30</v>
      </c>
      <c r="J351" s="9" t="str">
        <f t="shared" si="56"/>
        <v>Optional Equipment</v>
      </c>
      <c r="K351" s="9" t="str">
        <f t="shared" si="57"/>
        <v>Door locks and thermostats</v>
      </c>
      <c r="L351" s="9"/>
      <c r="M351" s="9" t="str">
        <f t="shared" si="58"/>
        <v xml:space="preserve">With this keyless entry lock, enter your home using a personal code. The motorized deadbolt locks with just the push of a button. </v>
      </c>
      <c r="N351" s="9" t="str">
        <f t="shared" si="59"/>
        <v>Product</v>
      </c>
    </row>
    <row r="352" spans="1:14" x14ac:dyDescent="0.25">
      <c r="A352" t="s">
        <v>69</v>
      </c>
      <c r="D352" s="9" t="str">
        <f t="shared" si="50"/>
        <v>SmartTouch Door Lock (Solid Brass)</v>
      </c>
      <c r="E352" s="9" t="str">
        <f t="shared" si="51"/>
        <v>SmartTouch Door Lock (Solid Brass)</v>
      </c>
      <c r="F352" s="9">
        <f t="shared" si="52"/>
        <v>249</v>
      </c>
      <c r="G352" s="9" t="str">
        <f t="shared" si="53"/>
        <v>One Time</v>
      </c>
      <c r="H352" s="9" t="str">
        <f t="shared" si="54"/>
        <v>N</v>
      </c>
      <c r="I352" s="9">
        <f t="shared" si="55"/>
        <v>30</v>
      </c>
      <c r="J352" s="9" t="str">
        <f t="shared" si="56"/>
        <v>Optional Equipment</v>
      </c>
      <c r="K352" s="9" t="str">
        <f t="shared" si="57"/>
        <v>Door locks and thermostats</v>
      </c>
      <c r="L352" s="9"/>
      <c r="M352" s="9" t="str">
        <f t="shared" si="58"/>
        <v xml:space="preserve">With this keyless entry lock, enter your home using a personal code. The motorized deadbolt locks with just the push of a button. </v>
      </c>
      <c r="N352" s="9" t="str">
        <f t="shared" si="59"/>
        <v>Product</v>
      </c>
    </row>
    <row r="353" spans="1:14" x14ac:dyDescent="0.25">
      <c r="A353" t="s">
        <v>1724</v>
      </c>
      <c r="D353" s="9" t="str">
        <f t="shared" si="50"/>
        <v>SmartTouch Door Lock (Venetian Bronze)</v>
      </c>
      <c r="E353" s="9" t="str">
        <f t="shared" si="51"/>
        <v>SmartTouch Door Lock (Venetian Bronze)</v>
      </c>
      <c r="F353" s="9">
        <f t="shared" si="52"/>
        <v>249</v>
      </c>
      <c r="G353" s="9" t="str">
        <f t="shared" si="53"/>
        <v>One Time</v>
      </c>
      <c r="H353" s="9" t="str">
        <f t="shared" si="54"/>
        <v>Y</v>
      </c>
      <c r="I353" s="9">
        <f t="shared" si="55"/>
        <v>30</v>
      </c>
      <c r="J353" s="9" t="str">
        <f t="shared" si="56"/>
        <v>Optional Equipment</v>
      </c>
      <c r="K353" s="9" t="str">
        <f t="shared" si="57"/>
        <v>Door locks and thermostats</v>
      </c>
      <c r="L353" s="9"/>
      <c r="M353" s="9" t="str">
        <f t="shared" si="58"/>
        <v xml:space="preserve">With this keyless entry lock, enter your home using a personal code. The motorized deadbolt locks with just the push of a button. </v>
      </c>
      <c r="N353" s="9" t="str">
        <f t="shared" si="59"/>
        <v>Product</v>
      </c>
    </row>
    <row r="354" spans="1:14" x14ac:dyDescent="0.25">
      <c r="A354" t="s">
        <v>1722</v>
      </c>
      <c r="D354" s="9" t="str">
        <f t="shared" si="50"/>
        <v>SmartTouch Door Lock (Nickel Satin)</v>
      </c>
      <c r="E354" s="9" t="str">
        <f t="shared" si="51"/>
        <v>SmartTouch Door Lock (Nickel Satin)</v>
      </c>
      <c r="F354" s="9">
        <f t="shared" si="52"/>
        <v>249</v>
      </c>
      <c r="G354" s="9" t="str">
        <f t="shared" si="53"/>
        <v>One Time</v>
      </c>
      <c r="H354" s="9" t="str">
        <f t="shared" si="54"/>
        <v>Y</v>
      </c>
      <c r="I354" s="9">
        <f t="shared" si="55"/>
        <v>30</v>
      </c>
      <c r="J354" s="9" t="str">
        <f t="shared" si="56"/>
        <v>Optional Equipment</v>
      </c>
      <c r="K354" s="9" t="str">
        <f t="shared" si="57"/>
        <v>Door locks and thermostats</v>
      </c>
      <c r="L354" s="9"/>
      <c r="M354" s="9" t="str">
        <f t="shared" si="58"/>
        <v xml:space="preserve">With this keyless entry lock, enter your home using a personal code. The motorized deadbolt locks with just the push of a button. </v>
      </c>
      <c r="N354" s="9" t="str">
        <f t="shared" si="59"/>
        <v>Product</v>
      </c>
    </row>
    <row r="355" spans="1:14" x14ac:dyDescent="0.25">
      <c r="A355" t="s">
        <v>68</v>
      </c>
      <c r="D355" s="9" t="str">
        <f t="shared" si="50"/>
        <v>Smart Door Lock (Venetian Bronze)</v>
      </c>
      <c r="E355" s="9" t="str">
        <f t="shared" si="51"/>
        <v>Smart Door Lock (Venetian Bronze)</v>
      </c>
      <c r="F355" s="9">
        <f t="shared" si="52"/>
        <v>199</v>
      </c>
      <c r="G355" s="9" t="str">
        <f t="shared" si="53"/>
        <v>One Time</v>
      </c>
      <c r="H355" s="9" t="str">
        <f t="shared" si="54"/>
        <v>N</v>
      </c>
      <c r="I355" s="9">
        <f t="shared" si="55"/>
        <v>30</v>
      </c>
      <c r="J355" s="9" t="str">
        <f t="shared" si="56"/>
        <v>Optional Equipment</v>
      </c>
      <c r="K355" s="9" t="str">
        <f t="shared" si="57"/>
        <v>Door locks and thermostats</v>
      </c>
      <c r="L355" s="9"/>
      <c r="M355" s="9" t="str">
        <f t="shared" si="58"/>
        <v>With this door lock, you can lock or unlock the door from anywhere right from your smartphone.</v>
      </c>
      <c r="N355" s="9" t="str">
        <f t="shared" si="59"/>
        <v>Product</v>
      </c>
    </row>
    <row r="356" spans="1:14" x14ac:dyDescent="0.25">
      <c r="A356" t="s">
        <v>67</v>
      </c>
      <c r="D356" s="9" t="str">
        <f t="shared" si="50"/>
        <v>Smart Door Lock (Nickel Satin)</v>
      </c>
      <c r="E356" s="9" t="str">
        <f t="shared" si="51"/>
        <v>Smart Door Lock (Nickel Satin)</v>
      </c>
      <c r="F356" s="9">
        <f t="shared" si="52"/>
        <v>199</v>
      </c>
      <c r="G356" s="9" t="str">
        <f t="shared" si="53"/>
        <v>One Time</v>
      </c>
      <c r="H356" s="9" t="str">
        <f t="shared" si="54"/>
        <v>N</v>
      </c>
      <c r="I356" s="9">
        <f t="shared" si="55"/>
        <v>30</v>
      </c>
      <c r="J356" s="9" t="str">
        <f t="shared" si="56"/>
        <v>Optional Equipment</v>
      </c>
      <c r="K356" s="9" t="str">
        <f t="shared" si="57"/>
        <v>Door locks and thermostats</v>
      </c>
      <c r="L356" s="9"/>
      <c r="M356" s="9" t="str">
        <f t="shared" si="58"/>
        <v>With this door lock, you can lock or unlock the door from anywhere right from your smartphone.</v>
      </c>
      <c r="N356" s="9" t="str">
        <f t="shared" si="59"/>
        <v>Product</v>
      </c>
    </row>
    <row r="357" spans="1:14" x14ac:dyDescent="0.25">
      <c r="A357" t="s">
        <v>1718</v>
      </c>
      <c r="D357" s="9" t="str">
        <f t="shared" si="50"/>
        <v>Smart Door Lock (Venetian Bronze)</v>
      </c>
      <c r="E357" s="9" t="str">
        <f t="shared" si="51"/>
        <v>Smart Door Lock (Venetian Bronze)</v>
      </c>
      <c r="F357" s="9">
        <f t="shared" si="52"/>
        <v>199</v>
      </c>
      <c r="G357" s="9" t="str">
        <f t="shared" si="53"/>
        <v>One Time</v>
      </c>
      <c r="H357" s="9" t="str">
        <f t="shared" si="54"/>
        <v>Y</v>
      </c>
      <c r="I357" s="9">
        <f t="shared" si="55"/>
        <v>30</v>
      </c>
      <c r="J357" s="9" t="str">
        <f t="shared" si="56"/>
        <v>Optional Equipment</v>
      </c>
      <c r="K357" s="9" t="str">
        <f t="shared" si="57"/>
        <v>Door locks and thermostats</v>
      </c>
      <c r="L357" s="9"/>
      <c r="M357" s="9" t="str">
        <f t="shared" si="58"/>
        <v>With this door lock, you can lock or unlock the door from anywhere right from your smartphone.</v>
      </c>
      <c r="N357" s="9" t="str">
        <f t="shared" si="59"/>
        <v>Product</v>
      </c>
    </row>
    <row r="358" spans="1:14" x14ac:dyDescent="0.25">
      <c r="A358" t="s">
        <v>1716</v>
      </c>
      <c r="D358" s="9" t="str">
        <f t="shared" si="50"/>
        <v>Smart Door Lock (Nickel Satin)</v>
      </c>
      <c r="E358" s="9" t="str">
        <f t="shared" si="51"/>
        <v>Smart Door Lock (Nickel Satin)</v>
      </c>
      <c r="F358" s="9">
        <f t="shared" si="52"/>
        <v>199</v>
      </c>
      <c r="G358" s="9" t="str">
        <f t="shared" si="53"/>
        <v>One Time</v>
      </c>
      <c r="H358" s="9" t="str">
        <f t="shared" si="54"/>
        <v>Y</v>
      </c>
      <c r="I358" s="9">
        <f t="shared" si="55"/>
        <v>30</v>
      </c>
      <c r="J358" s="9" t="str">
        <f t="shared" si="56"/>
        <v>Optional Equipment</v>
      </c>
      <c r="K358" s="9" t="str">
        <f t="shared" si="57"/>
        <v>Door locks and thermostats</v>
      </c>
      <c r="L358" s="9"/>
      <c r="M358" s="9" t="str">
        <f t="shared" si="58"/>
        <v>With this door lock, you can lock or unlock the door from anywhere right from your smartphone.</v>
      </c>
      <c r="N358" s="9" t="str">
        <f t="shared" si="59"/>
        <v>Product</v>
      </c>
    </row>
    <row r="359" spans="1:14" x14ac:dyDescent="0.25">
      <c r="A359" t="s">
        <v>1714</v>
      </c>
      <c r="D359" s="9" t="str">
        <f t="shared" si="50"/>
        <v>Smart Door Lock (Solid Brass)</v>
      </c>
      <c r="E359" s="9" t="str">
        <f t="shared" si="51"/>
        <v>Smart Door Lock (Solid Brass)</v>
      </c>
      <c r="F359" s="9">
        <f t="shared" si="52"/>
        <v>199</v>
      </c>
      <c r="G359" s="9" t="str">
        <f t="shared" si="53"/>
        <v>One Time</v>
      </c>
      <c r="H359" s="9" t="str">
        <f t="shared" si="54"/>
        <v>Y</v>
      </c>
      <c r="I359" s="9">
        <f t="shared" si="55"/>
        <v>30</v>
      </c>
      <c r="J359" s="9" t="str">
        <f t="shared" si="56"/>
        <v>Optional Equipment</v>
      </c>
      <c r="K359" s="9" t="str">
        <f t="shared" si="57"/>
        <v>Door locks and thermostats</v>
      </c>
      <c r="L359" s="9"/>
      <c r="M359" s="9" t="str">
        <f t="shared" si="58"/>
        <v>With this door lock, you can lock or unlock the door from anywhere right from your smartphone.</v>
      </c>
      <c r="N359" s="9" t="str">
        <f t="shared" si="59"/>
        <v>Product</v>
      </c>
    </row>
    <row r="360" spans="1:14" x14ac:dyDescent="0.25">
      <c r="A360" t="s">
        <v>66</v>
      </c>
      <c r="D360" s="9" t="str">
        <f t="shared" si="50"/>
        <v>Smart Door Lock (Solid Brass)</v>
      </c>
      <c r="E360" s="9" t="str">
        <f t="shared" si="51"/>
        <v>Smart Door Lock (Solid Brass)</v>
      </c>
      <c r="F360" s="9">
        <f t="shared" si="52"/>
        <v>199</v>
      </c>
      <c r="G360" s="9" t="str">
        <f t="shared" si="53"/>
        <v>One Time</v>
      </c>
      <c r="H360" s="9" t="str">
        <f t="shared" si="54"/>
        <v>N</v>
      </c>
      <c r="I360" s="9">
        <f t="shared" si="55"/>
        <v>30</v>
      </c>
      <c r="J360" s="9" t="str">
        <f t="shared" si="56"/>
        <v>Optional Equipment</v>
      </c>
      <c r="K360" s="9" t="str">
        <f t="shared" si="57"/>
        <v>Door locks and thermostats</v>
      </c>
      <c r="L360" s="9"/>
      <c r="M360" s="9" t="str">
        <f t="shared" si="58"/>
        <v>With this door lock, you can lock or unlock the door from anywhere right from your smartphone.</v>
      </c>
      <c r="N360" s="9" t="str">
        <f t="shared" si="59"/>
        <v>Product</v>
      </c>
    </row>
    <row r="361" spans="1:14" x14ac:dyDescent="0.25">
      <c r="A361" t="s">
        <v>3220</v>
      </c>
      <c r="D361" s="9" t="str">
        <f t="shared" si="50"/>
        <v>6 Months Free Acquisition Offer</v>
      </c>
      <c r="E361" s="9" t="str">
        <f t="shared" si="51"/>
        <v>6 Months Free one time offer</v>
      </c>
      <c r="F361" s="9">
        <f t="shared" si="52"/>
        <v>0</v>
      </c>
      <c r="G361" s="9" t="str">
        <f t="shared" si="53"/>
        <v>RMR</v>
      </c>
      <c r="H361" s="9" t="str">
        <f t="shared" si="54"/>
        <v>N</v>
      </c>
      <c r="I361" s="9">
        <f t="shared" si="55"/>
        <v>0</v>
      </c>
      <c r="J361" s="9" t="str">
        <f t="shared" si="56"/>
        <v>Residential</v>
      </c>
      <c r="K361" s="9" t="str">
        <f t="shared" si="57"/>
        <v>Alarm Bundle Only</v>
      </c>
      <c r="L361" s="9"/>
      <c r="M361" s="9">
        <f t="shared" si="58"/>
        <v>0</v>
      </c>
      <c r="N361" s="9" t="str">
        <f t="shared" si="59"/>
        <v>Product</v>
      </c>
    </row>
    <row r="362" spans="1:14" x14ac:dyDescent="0.25">
      <c r="A362" t="s">
        <v>365</v>
      </c>
      <c r="D362" s="9" t="e">
        <f t="shared" si="50"/>
        <v>#N/A</v>
      </c>
      <c r="E362" s="9" t="e">
        <f t="shared" si="51"/>
        <v>#N/A</v>
      </c>
      <c r="F362" s="9" t="e">
        <f t="shared" si="52"/>
        <v>#N/A</v>
      </c>
      <c r="G362" s="9" t="e">
        <f t="shared" si="53"/>
        <v>#N/A</v>
      </c>
      <c r="H362" s="9" t="e">
        <f t="shared" si="54"/>
        <v>#N/A</v>
      </c>
      <c r="I362" s="9" t="e">
        <f t="shared" si="55"/>
        <v>#N/A</v>
      </c>
      <c r="J362" s="9" t="e">
        <f t="shared" si="56"/>
        <v>#N/A</v>
      </c>
      <c r="K362" s="9" t="e">
        <f t="shared" si="57"/>
        <v>#N/A</v>
      </c>
      <c r="L362" s="9"/>
      <c r="M362" s="9" t="e">
        <f t="shared" si="58"/>
        <v>#N/A</v>
      </c>
      <c r="N362" s="9" t="e">
        <f t="shared" si="59"/>
        <v>#N/A</v>
      </c>
    </row>
    <row r="363" spans="1:14" x14ac:dyDescent="0.25">
      <c r="A363" t="s">
        <v>2287</v>
      </c>
      <c r="D363" s="9" t="str">
        <f t="shared" si="50"/>
        <v>2nd wired keypad-fixed French</v>
      </c>
      <c r="E363" s="9" t="str">
        <f t="shared" si="51"/>
        <v>2nd wired keypad-fixed French</v>
      </c>
      <c r="F363" s="9">
        <f t="shared" si="52"/>
        <v>79</v>
      </c>
      <c r="G363" s="9" t="str">
        <f t="shared" si="53"/>
        <v>One Time</v>
      </c>
      <c r="H363" s="9" t="str">
        <f t="shared" si="54"/>
        <v>N</v>
      </c>
      <c r="I363" s="9">
        <f t="shared" si="55"/>
        <v>30</v>
      </c>
      <c r="J363" s="9" t="str">
        <f t="shared" si="56"/>
        <v>Legacy</v>
      </c>
      <c r="K363" s="9" t="str">
        <f t="shared" si="57"/>
        <v>Legacy</v>
      </c>
      <c r="L363" s="9"/>
      <c r="M363" s="9" t="str">
        <f t="shared" si="58"/>
        <v>2nd wired keypad-fixed French</v>
      </c>
      <c r="N363" s="9" t="str">
        <f t="shared" si="59"/>
        <v>Product</v>
      </c>
    </row>
    <row r="364" spans="1:14" x14ac:dyDescent="0.25">
      <c r="A364" t="s">
        <v>528</v>
      </c>
      <c r="D364" s="9" t="e">
        <f t="shared" si="50"/>
        <v>#N/A</v>
      </c>
      <c r="E364" s="9" t="e">
        <f t="shared" si="51"/>
        <v>#N/A</v>
      </c>
      <c r="F364" s="9" t="e">
        <f t="shared" si="52"/>
        <v>#N/A</v>
      </c>
      <c r="G364" s="9" t="e">
        <f t="shared" si="53"/>
        <v>#N/A</v>
      </c>
      <c r="H364" s="9" t="e">
        <f t="shared" si="54"/>
        <v>#N/A</v>
      </c>
      <c r="I364" s="9" t="e">
        <f t="shared" si="55"/>
        <v>#N/A</v>
      </c>
      <c r="J364" s="9" t="e">
        <f t="shared" si="56"/>
        <v>#N/A</v>
      </c>
      <c r="K364" s="9" t="e">
        <f t="shared" si="57"/>
        <v>#N/A</v>
      </c>
      <c r="L364" s="9"/>
      <c r="M364" s="9" t="e">
        <f t="shared" si="58"/>
        <v>#N/A</v>
      </c>
      <c r="N364" s="9" t="e">
        <f t="shared" si="59"/>
        <v>#N/A</v>
      </c>
    </row>
    <row r="365" spans="1:14" x14ac:dyDescent="0.25">
      <c r="A365" t="s">
        <v>2285</v>
      </c>
      <c r="D365" s="9" t="str">
        <f t="shared" si="50"/>
        <v>HW Keypad with RF Reciever(French)</v>
      </c>
      <c r="E365" s="9" t="str">
        <f t="shared" si="51"/>
        <v>HW Keypad with RF Reciever(French)</v>
      </c>
      <c r="F365" s="9">
        <f t="shared" si="52"/>
        <v>0</v>
      </c>
      <c r="G365" s="9" t="str">
        <f t="shared" si="53"/>
        <v>One Time</v>
      </c>
      <c r="H365" s="9" t="str">
        <f t="shared" si="54"/>
        <v>N</v>
      </c>
      <c r="I365" s="9">
        <f t="shared" si="55"/>
        <v>30</v>
      </c>
      <c r="J365" s="9" t="str">
        <f t="shared" si="56"/>
        <v>Legacy</v>
      </c>
      <c r="K365" s="9" t="str">
        <f t="shared" si="57"/>
        <v>Legacy</v>
      </c>
      <c r="L365" s="9"/>
      <c r="M365" s="9" t="str">
        <f t="shared" si="58"/>
        <v>HW Keypad with RF Reciever(French)</v>
      </c>
      <c r="N365" s="9" t="str">
        <f t="shared" si="59"/>
        <v>Product</v>
      </c>
    </row>
    <row r="366" spans="1:14" x14ac:dyDescent="0.25">
      <c r="A366" t="s">
        <v>360</v>
      </c>
      <c r="D366" s="9" t="str">
        <f t="shared" si="50"/>
        <v>HW Keypad with RF Reciever-Fixed English</v>
      </c>
      <c r="E366" s="9" t="str">
        <f t="shared" si="51"/>
        <v>HW Keypad with RF Reciever-Fixed English</v>
      </c>
      <c r="F366" s="9">
        <f t="shared" si="52"/>
        <v>0</v>
      </c>
      <c r="G366" s="9" t="str">
        <f t="shared" si="53"/>
        <v>One Time</v>
      </c>
      <c r="H366" s="9" t="str">
        <f t="shared" si="54"/>
        <v>N</v>
      </c>
      <c r="I366" s="9">
        <f t="shared" si="55"/>
        <v>30</v>
      </c>
      <c r="J366" s="9" t="str">
        <f t="shared" si="56"/>
        <v>Legacy</v>
      </c>
      <c r="K366" s="9" t="str">
        <f t="shared" si="57"/>
        <v>Legacy</v>
      </c>
      <c r="L366" s="9"/>
      <c r="M366" s="9" t="str">
        <f t="shared" si="58"/>
        <v>HW Keypad with RF Reciever-Fixed English</v>
      </c>
      <c r="N366" s="9" t="str">
        <f t="shared" si="59"/>
        <v>Product</v>
      </c>
    </row>
    <row r="367" spans="1:14" x14ac:dyDescent="0.25">
      <c r="A367" t="s">
        <v>2310</v>
      </c>
      <c r="D367" s="9" t="str">
        <f t="shared" si="50"/>
        <v>Simon XT talking touch screen</v>
      </c>
      <c r="E367" s="9" t="str">
        <f t="shared" si="51"/>
        <v>Simon XT talking touch screen</v>
      </c>
      <c r="F367" s="9">
        <f t="shared" si="52"/>
        <v>150</v>
      </c>
      <c r="G367" s="9" t="str">
        <f t="shared" si="53"/>
        <v>One Time</v>
      </c>
      <c r="H367" s="9" t="str">
        <f t="shared" si="54"/>
        <v>N</v>
      </c>
      <c r="I367" s="9">
        <f t="shared" si="55"/>
        <v>30</v>
      </c>
      <c r="J367" s="9" t="str">
        <f t="shared" si="56"/>
        <v>Optional Equipment</v>
      </c>
      <c r="K367" s="9" t="str">
        <f t="shared" si="57"/>
        <v>Lights and other accessories</v>
      </c>
      <c r="L367" s="9"/>
      <c r="M367" s="9" t="str">
        <f t="shared" si="58"/>
        <v>Simon XT talking touch screen</v>
      </c>
      <c r="N367" s="9" t="str">
        <f t="shared" si="59"/>
        <v>Product</v>
      </c>
    </row>
    <row r="368" spans="1:14" x14ac:dyDescent="0.25">
      <c r="A368" t="s">
        <v>2295</v>
      </c>
      <c r="D368" s="9" t="e">
        <f t="shared" si="50"/>
        <v>#N/A</v>
      </c>
      <c r="E368" s="9" t="e">
        <f t="shared" si="51"/>
        <v>#N/A</v>
      </c>
      <c r="F368" s="9" t="e">
        <f t="shared" si="52"/>
        <v>#N/A</v>
      </c>
      <c r="G368" s="9" t="e">
        <f t="shared" si="53"/>
        <v>#N/A</v>
      </c>
      <c r="H368" s="9" t="e">
        <f t="shared" si="54"/>
        <v>#N/A</v>
      </c>
      <c r="I368" s="9" t="e">
        <f t="shared" si="55"/>
        <v>#N/A</v>
      </c>
      <c r="J368" s="9" t="e">
        <f t="shared" si="56"/>
        <v>#N/A</v>
      </c>
      <c r="K368" s="9" t="e">
        <f t="shared" si="57"/>
        <v>#N/A</v>
      </c>
      <c r="L368" s="9"/>
      <c r="M368" s="9" t="e">
        <f t="shared" si="58"/>
        <v>#N/A</v>
      </c>
      <c r="N368" s="9" t="e">
        <f t="shared" si="59"/>
        <v>#N/A</v>
      </c>
    </row>
    <row r="369" spans="1:14" x14ac:dyDescent="0.25">
      <c r="A369" t="s">
        <v>43</v>
      </c>
      <c r="D369" s="9" t="str">
        <f t="shared" si="50"/>
        <v>Glass Break Detector</v>
      </c>
      <c r="E369" s="9" t="str">
        <f t="shared" si="51"/>
        <v>Glass Break Detector</v>
      </c>
      <c r="F369" s="9">
        <f t="shared" si="52"/>
        <v>59</v>
      </c>
      <c r="G369" s="9" t="str">
        <f t="shared" si="53"/>
        <v>One Time</v>
      </c>
      <c r="H369" s="9" t="str">
        <f t="shared" si="54"/>
        <v>N</v>
      </c>
      <c r="I369" s="9">
        <f t="shared" si="55"/>
        <v>7.5</v>
      </c>
      <c r="J369" s="9" t="str">
        <f t="shared" si="56"/>
        <v>Optional Equipment</v>
      </c>
      <c r="K369" s="9" t="str">
        <f t="shared" si="57"/>
        <v>Sensors and Detectors</v>
      </c>
      <c r="L369" s="9"/>
      <c r="M369" s="9" t="str">
        <f t="shared" si="58"/>
        <v xml:space="preserve">This sensor triggers the alarm system when a break or shattering of glass is detected.  </v>
      </c>
      <c r="N369" s="9" t="str">
        <f t="shared" si="59"/>
        <v>Product</v>
      </c>
    </row>
    <row r="370" spans="1:14" x14ac:dyDescent="0.25">
      <c r="A370" t="s">
        <v>42</v>
      </c>
      <c r="D370" s="9" t="str">
        <f t="shared" si="50"/>
        <v xml:space="preserve">Simon XT Wireless Passive Infrared Motion Detector </v>
      </c>
      <c r="E370" s="9" t="str">
        <f t="shared" si="51"/>
        <v xml:space="preserve">Simon XT Wireless Passive Infrared Motion Detector </v>
      </c>
      <c r="F370" s="9">
        <f t="shared" si="52"/>
        <v>49</v>
      </c>
      <c r="G370" s="9" t="str">
        <f t="shared" si="53"/>
        <v>One Time</v>
      </c>
      <c r="H370" s="9" t="str">
        <f t="shared" si="54"/>
        <v>N</v>
      </c>
      <c r="I370" s="9">
        <f t="shared" si="55"/>
        <v>7.5</v>
      </c>
      <c r="J370" s="9" t="str">
        <f t="shared" si="56"/>
        <v>Optional Equipment</v>
      </c>
      <c r="K370" s="9" t="str">
        <f t="shared" si="57"/>
        <v>Sensors and Detectors</v>
      </c>
      <c r="L370" s="9"/>
      <c r="M370" s="9" t="str">
        <f t="shared" si="58"/>
        <v xml:space="preserve">Simon XT Wireless Passive Infrared Motion Detector </v>
      </c>
      <c r="N370" s="9" t="str">
        <f t="shared" si="59"/>
        <v>Product</v>
      </c>
    </row>
    <row r="371" spans="1:14" x14ac:dyDescent="0.25">
      <c r="A371" t="s">
        <v>1698</v>
      </c>
      <c r="D371" s="9" t="str">
        <f t="shared" si="50"/>
        <v>600-1048-XTZ</v>
      </c>
      <c r="E371" s="9" t="str">
        <f t="shared" si="51"/>
        <v>600-1048-XTZ</v>
      </c>
      <c r="F371" s="9">
        <f t="shared" si="52"/>
        <v>0</v>
      </c>
      <c r="G371" s="9" t="str">
        <f t="shared" si="53"/>
        <v>One Time</v>
      </c>
      <c r="H371" s="9" t="str">
        <f t="shared" si="54"/>
        <v>N</v>
      </c>
      <c r="I371" s="9">
        <f t="shared" si="55"/>
        <v>0</v>
      </c>
      <c r="J371" s="9" t="str">
        <f t="shared" si="56"/>
        <v>Optional Equipment</v>
      </c>
      <c r="K371" s="9" t="str">
        <f t="shared" si="57"/>
        <v>Panels/Panneaux</v>
      </c>
      <c r="L371" s="9"/>
      <c r="M371" s="9" t="str">
        <f t="shared" si="58"/>
        <v>600-1048-XTZ</v>
      </c>
      <c r="N371" s="9" t="str">
        <f t="shared" si="59"/>
        <v>Product</v>
      </c>
    </row>
    <row r="372" spans="1:14" x14ac:dyDescent="0.25">
      <c r="A372" t="s">
        <v>866</v>
      </c>
      <c r="D372" s="9" t="str">
        <f t="shared" si="50"/>
        <v>Simon XT Bell SIM Radio</v>
      </c>
      <c r="E372" s="9" t="str">
        <f t="shared" si="51"/>
        <v>Simon XT Bell SIM Radio</v>
      </c>
      <c r="F372" s="9">
        <f t="shared" si="52"/>
        <v>0</v>
      </c>
      <c r="G372" s="9" t="str">
        <f t="shared" si="53"/>
        <v>One Time</v>
      </c>
      <c r="H372" s="9" t="str">
        <f t="shared" si="54"/>
        <v>N</v>
      </c>
      <c r="I372" s="9">
        <f t="shared" si="55"/>
        <v>0</v>
      </c>
      <c r="J372" s="9" t="str">
        <f t="shared" si="56"/>
        <v>SIM Radio</v>
      </c>
      <c r="K372" s="9" t="str">
        <f t="shared" si="57"/>
        <v>SIM Radio</v>
      </c>
      <c r="L372" s="9"/>
      <c r="M372" s="9" t="str">
        <f t="shared" si="58"/>
        <v>Simon XT Bell SIM Radio</v>
      </c>
      <c r="N372" s="9" t="str">
        <f t="shared" si="59"/>
        <v>Product</v>
      </c>
    </row>
    <row r="373" spans="1:14" x14ac:dyDescent="0.25">
      <c r="A373" t="s">
        <v>5227</v>
      </c>
      <c r="D373" s="9" t="str">
        <f t="shared" si="50"/>
        <v>Bell Internet Offer #3 $5 Discount for Life with DB Camera</v>
      </c>
      <c r="E373" s="9" t="str">
        <f t="shared" si="51"/>
        <v>Bell Internet Offer #3 $5 Discount for Life with DB Camera</v>
      </c>
      <c r="F373" s="9">
        <f t="shared" si="52"/>
        <v>0</v>
      </c>
      <c r="G373" s="9" t="str">
        <f t="shared" si="53"/>
        <v>RMR</v>
      </c>
      <c r="H373" s="9" t="str">
        <f t="shared" si="54"/>
        <v>N</v>
      </c>
      <c r="I373" s="9">
        <f t="shared" si="55"/>
        <v>0</v>
      </c>
      <c r="J373" s="9" t="str">
        <f t="shared" si="56"/>
        <v>Residential and Business</v>
      </c>
      <c r="K373" s="9" t="str">
        <f t="shared" si="57"/>
        <v>Alarm and Video Bundle</v>
      </c>
      <c r="L373" s="9"/>
      <c r="M373" s="9">
        <f t="shared" si="58"/>
        <v>0</v>
      </c>
      <c r="N373" s="9" t="str">
        <f t="shared" si="59"/>
        <v>Product</v>
      </c>
    </row>
    <row r="374" spans="1:14" x14ac:dyDescent="0.25">
      <c r="A374" t="s">
        <v>130</v>
      </c>
      <c r="D374" s="9" t="str">
        <f t="shared" si="50"/>
        <v xml:space="preserve">Bell Internet Bundle Credit - $5 </v>
      </c>
      <c r="E374" s="9" t="str">
        <f t="shared" si="51"/>
        <v>Bell Internet Bundle Credit $5 for existing Internet customers</v>
      </c>
      <c r="F374" s="9">
        <f t="shared" si="52"/>
        <v>0</v>
      </c>
      <c r="G374" s="9" t="str">
        <f t="shared" si="53"/>
        <v>RMR</v>
      </c>
      <c r="H374" s="9" t="str">
        <f t="shared" si="54"/>
        <v>Y</v>
      </c>
      <c r="I374" s="9">
        <f t="shared" si="55"/>
        <v>0</v>
      </c>
      <c r="J374" s="9" t="str">
        <f t="shared" si="56"/>
        <v>Residential and Business</v>
      </c>
      <c r="K374" s="9" t="str">
        <f t="shared" si="57"/>
        <v xml:space="preserve">Smart Home </v>
      </c>
      <c r="L374" s="9"/>
      <c r="M374" s="9">
        <f t="shared" si="58"/>
        <v>0</v>
      </c>
      <c r="N374" s="9" t="str">
        <f t="shared" si="59"/>
        <v>Product</v>
      </c>
    </row>
    <row r="375" spans="1:14" x14ac:dyDescent="0.25">
      <c r="A375" t="s">
        <v>358</v>
      </c>
      <c r="D375" s="9" t="str">
        <f t="shared" si="50"/>
        <v>4 button keyfob</v>
      </c>
      <c r="E375" s="9" t="str">
        <f t="shared" si="51"/>
        <v>4 button keyfob</v>
      </c>
      <c r="F375" s="9">
        <f t="shared" si="52"/>
        <v>49</v>
      </c>
      <c r="G375" s="9" t="str">
        <f t="shared" si="53"/>
        <v>One Time</v>
      </c>
      <c r="H375" s="9" t="str">
        <f t="shared" si="54"/>
        <v>N</v>
      </c>
      <c r="I375" s="9">
        <f t="shared" si="55"/>
        <v>7.5</v>
      </c>
      <c r="J375" s="9" t="str">
        <f t="shared" si="56"/>
        <v>Legacy</v>
      </c>
      <c r="K375" s="9" t="str">
        <f t="shared" si="57"/>
        <v>Legacy</v>
      </c>
      <c r="L375" s="9"/>
      <c r="M375" s="9" t="str">
        <f t="shared" si="58"/>
        <v>4 button keyfob</v>
      </c>
      <c r="N375" s="9" t="str">
        <f t="shared" si="59"/>
        <v>Product</v>
      </c>
    </row>
    <row r="376" spans="1:14" x14ac:dyDescent="0.25">
      <c r="A376" t="s">
        <v>357</v>
      </c>
      <c r="D376" s="9" t="e">
        <f t="shared" si="50"/>
        <v>#N/A</v>
      </c>
      <c r="E376" s="9" t="e">
        <f t="shared" si="51"/>
        <v>#N/A</v>
      </c>
      <c r="F376" s="9" t="e">
        <f t="shared" si="52"/>
        <v>#N/A</v>
      </c>
      <c r="G376" s="9" t="e">
        <f t="shared" si="53"/>
        <v>#N/A</v>
      </c>
      <c r="H376" s="9" t="e">
        <f t="shared" si="54"/>
        <v>#N/A</v>
      </c>
      <c r="I376" s="9" t="e">
        <f t="shared" si="55"/>
        <v>#N/A</v>
      </c>
      <c r="J376" s="9" t="e">
        <f t="shared" si="56"/>
        <v>#N/A</v>
      </c>
      <c r="K376" s="9" t="e">
        <f t="shared" si="57"/>
        <v>#N/A</v>
      </c>
      <c r="L376" s="9"/>
      <c r="M376" s="9" t="e">
        <f t="shared" si="58"/>
        <v>#N/A</v>
      </c>
      <c r="N376" s="9" t="e">
        <f t="shared" si="59"/>
        <v>#N/A</v>
      </c>
    </row>
    <row r="377" spans="1:14" x14ac:dyDescent="0.25">
      <c r="A377" t="s">
        <v>2294</v>
      </c>
      <c r="D377" s="9" t="e">
        <f t="shared" si="50"/>
        <v>#N/A</v>
      </c>
      <c r="E377" s="9" t="e">
        <f t="shared" si="51"/>
        <v>#N/A</v>
      </c>
      <c r="F377" s="9" t="e">
        <f t="shared" si="52"/>
        <v>#N/A</v>
      </c>
      <c r="G377" s="9" t="e">
        <f t="shared" si="53"/>
        <v>#N/A</v>
      </c>
      <c r="H377" s="9" t="e">
        <f t="shared" si="54"/>
        <v>#N/A</v>
      </c>
      <c r="I377" s="9" t="e">
        <f t="shared" si="55"/>
        <v>#N/A</v>
      </c>
      <c r="J377" s="9" t="e">
        <f t="shared" si="56"/>
        <v>#N/A</v>
      </c>
      <c r="K377" s="9" t="e">
        <f t="shared" si="57"/>
        <v>#N/A</v>
      </c>
      <c r="L377" s="9"/>
      <c r="M377" s="9" t="e">
        <f t="shared" si="58"/>
        <v>#N/A</v>
      </c>
      <c r="N377" s="9" t="e">
        <f t="shared" si="59"/>
        <v>#N/A</v>
      </c>
    </row>
    <row r="378" spans="1:14" x14ac:dyDescent="0.25">
      <c r="A378" t="s">
        <v>355</v>
      </c>
      <c r="D378" s="9" t="str">
        <f t="shared" si="50"/>
        <v>1-button wireless panic</v>
      </c>
      <c r="E378" s="9" t="str">
        <f t="shared" si="51"/>
        <v>1-button wireless panic</v>
      </c>
      <c r="F378" s="9">
        <f t="shared" si="52"/>
        <v>59</v>
      </c>
      <c r="G378" s="9" t="str">
        <f t="shared" si="53"/>
        <v>One Time</v>
      </c>
      <c r="H378" s="9" t="str">
        <f t="shared" si="54"/>
        <v>N</v>
      </c>
      <c r="I378" s="9">
        <f t="shared" si="55"/>
        <v>7.5</v>
      </c>
      <c r="J378" s="9" t="str">
        <f t="shared" si="56"/>
        <v>Legacy</v>
      </c>
      <c r="K378" s="9" t="str">
        <f t="shared" si="57"/>
        <v>Legacy</v>
      </c>
      <c r="L378" s="9"/>
      <c r="M378" s="9" t="str">
        <f t="shared" si="58"/>
        <v>1-button wireless panic</v>
      </c>
      <c r="N378" s="9" t="str">
        <f t="shared" si="59"/>
        <v>Product</v>
      </c>
    </row>
    <row r="379" spans="1:14" x14ac:dyDescent="0.25">
      <c r="A379" t="s">
        <v>353</v>
      </c>
      <c r="D379" s="9" t="str">
        <f t="shared" si="50"/>
        <v>Honeywell Door/Window Transmitter</v>
      </c>
      <c r="E379" s="9" t="str">
        <f t="shared" si="51"/>
        <v>Honeywell Door/Window Transmitter</v>
      </c>
      <c r="F379" s="9">
        <f t="shared" si="52"/>
        <v>29</v>
      </c>
      <c r="G379" s="9" t="str">
        <f t="shared" si="53"/>
        <v>One Time</v>
      </c>
      <c r="H379" s="9" t="str">
        <f t="shared" si="54"/>
        <v>N</v>
      </c>
      <c r="I379" s="9">
        <f t="shared" si="55"/>
        <v>7.5</v>
      </c>
      <c r="J379" s="9" t="str">
        <f t="shared" si="56"/>
        <v>Legacy</v>
      </c>
      <c r="K379" s="9" t="str">
        <f t="shared" si="57"/>
        <v>Legacy</v>
      </c>
      <c r="L379" s="9"/>
      <c r="M379" s="9" t="str">
        <f t="shared" si="58"/>
        <v>Honeywell Door/Window Transmitter</v>
      </c>
      <c r="N379" s="9" t="str">
        <f t="shared" si="59"/>
        <v>Product</v>
      </c>
    </row>
    <row r="380" spans="1:14" x14ac:dyDescent="0.25">
      <c r="A380" t="s">
        <v>352</v>
      </c>
      <c r="D380" s="9" t="str">
        <f t="shared" si="50"/>
        <v>smoke/co combo</v>
      </c>
      <c r="E380" s="9" t="str">
        <f t="shared" si="51"/>
        <v>smoke/co combo</v>
      </c>
      <c r="F380" s="9">
        <f t="shared" si="52"/>
        <v>158</v>
      </c>
      <c r="G380" s="9" t="str">
        <f t="shared" si="53"/>
        <v>One Time</v>
      </c>
      <c r="H380" s="9" t="str">
        <f t="shared" si="54"/>
        <v>N</v>
      </c>
      <c r="I380" s="9">
        <f t="shared" si="55"/>
        <v>7.5</v>
      </c>
      <c r="J380" s="9" t="str">
        <f t="shared" si="56"/>
        <v>Legacy</v>
      </c>
      <c r="K380" s="9" t="str">
        <f t="shared" si="57"/>
        <v>Legacy</v>
      </c>
      <c r="L380" s="9"/>
      <c r="M380" s="9" t="str">
        <f t="shared" si="58"/>
        <v>smoke/co combo</v>
      </c>
      <c r="N380" s="9" t="str">
        <f t="shared" si="59"/>
        <v>Product</v>
      </c>
    </row>
    <row r="381" spans="1:14" x14ac:dyDescent="0.25">
      <c r="A381" t="s">
        <v>351</v>
      </c>
      <c r="D381" s="9" t="str">
        <f t="shared" si="50"/>
        <v>Wireless CO</v>
      </c>
      <c r="E381" s="9" t="str">
        <f t="shared" si="51"/>
        <v>Wireless CO</v>
      </c>
      <c r="F381" s="9">
        <f t="shared" si="52"/>
        <v>89</v>
      </c>
      <c r="G381" s="9" t="str">
        <f t="shared" si="53"/>
        <v>One Time</v>
      </c>
      <c r="H381" s="9" t="str">
        <f t="shared" si="54"/>
        <v>N</v>
      </c>
      <c r="I381" s="9">
        <f t="shared" si="55"/>
        <v>7.5</v>
      </c>
      <c r="J381" s="9" t="str">
        <f t="shared" si="56"/>
        <v>Legacy</v>
      </c>
      <c r="K381" s="9" t="str">
        <f t="shared" si="57"/>
        <v>Legacy</v>
      </c>
      <c r="L381" s="9"/>
      <c r="M381" s="9" t="str">
        <f t="shared" si="58"/>
        <v>Wireless CO</v>
      </c>
      <c r="N381" s="9" t="str">
        <f t="shared" si="59"/>
        <v>Product</v>
      </c>
    </row>
    <row r="382" spans="1:14" x14ac:dyDescent="0.25">
      <c r="A382" t="s">
        <v>349</v>
      </c>
      <c r="D382" s="9" t="e">
        <f t="shared" si="50"/>
        <v>#N/A</v>
      </c>
      <c r="E382" s="9" t="e">
        <f t="shared" si="51"/>
        <v>#N/A</v>
      </c>
      <c r="F382" s="9" t="e">
        <f t="shared" si="52"/>
        <v>#N/A</v>
      </c>
      <c r="G382" s="9" t="e">
        <f t="shared" si="53"/>
        <v>#N/A</v>
      </c>
      <c r="H382" s="9" t="e">
        <f t="shared" si="54"/>
        <v>#N/A</v>
      </c>
      <c r="I382" s="9" t="e">
        <f t="shared" si="55"/>
        <v>#N/A</v>
      </c>
      <c r="J382" s="9" t="e">
        <f t="shared" si="56"/>
        <v>#N/A</v>
      </c>
      <c r="K382" s="9" t="e">
        <f t="shared" si="57"/>
        <v>#N/A</v>
      </c>
      <c r="L382" s="9"/>
      <c r="M382" s="9" t="e">
        <f t="shared" si="58"/>
        <v>#N/A</v>
      </c>
      <c r="N382" s="9" t="e">
        <f t="shared" si="59"/>
        <v>#N/A</v>
      </c>
    </row>
    <row r="383" spans="1:14" x14ac:dyDescent="0.25">
      <c r="A383" t="s">
        <v>3218</v>
      </c>
      <c r="D383" s="9" t="str">
        <f t="shared" si="50"/>
        <v>3 Months Free Base Offer</v>
      </c>
      <c r="E383" s="9" t="str">
        <f t="shared" si="51"/>
        <v>3 Months Free one time offer</v>
      </c>
      <c r="F383" s="9">
        <f t="shared" si="52"/>
        <v>0</v>
      </c>
      <c r="G383" s="9" t="str">
        <f t="shared" si="53"/>
        <v>RMR</v>
      </c>
      <c r="H383" s="9" t="str">
        <f t="shared" si="54"/>
        <v>N</v>
      </c>
      <c r="I383" s="9">
        <f t="shared" si="55"/>
        <v>0</v>
      </c>
      <c r="J383" s="9" t="str">
        <f t="shared" si="56"/>
        <v>Residential</v>
      </c>
      <c r="K383" s="9" t="str">
        <f t="shared" si="57"/>
        <v>Alarm Bundle Only</v>
      </c>
      <c r="L383" s="9"/>
      <c r="M383" s="9">
        <f t="shared" si="58"/>
        <v>0</v>
      </c>
      <c r="N383" s="9" t="str">
        <f t="shared" si="59"/>
        <v>Product</v>
      </c>
    </row>
    <row r="384" spans="1:14" x14ac:dyDescent="0.25">
      <c r="A384" t="s">
        <v>3214</v>
      </c>
      <c r="D384" s="9" t="str">
        <f t="shared" si="50"/>
        <v>3 Months Free Acquisition Offer</v>
      </c>
      <c r="E384" s="9" t="str">
        <f t="shared" si="51"/>
        <v>3 Months Free one time offer</v>
      </c>
      <c r="F384" s="9">
        <f t="shared" si="52"/>
        <v>0</v>
      </c>
      <c r="G384" s="9" t="str">
        <f t="shared" si="53"/>
        <v>RMR</v>
      </c>
      <c r="H384" s="9" t="str">
        <f t="shared" si="54"/>
        <v>N</v>
      </c>
      <c r="I384" s="9">
        <f t="shared" si="55"/>
        <v>0</v>
      </c>
      <c r="J384" s="9" t="str">
        <f t="shared" si="56"/>
        <v>Residential</v>
      </c>
      <c r="K384" s="9" t="str">
        <f t="shared" si="57"/>
        <v>Alarm Bundle Only</v>
      </c>
      <c r="L384" s="9"/>
      <c r="M384" s="9">
        <f t="shared" si="58"/>
        <v>0</v>
      </c>
      <c r="N384" s="9" t="str">
        <f t="shared" si="59"/>
        <v>Product</v>
      </c>
    </row>
    <row r="385" spans="1:14" x14ac:dyDescent="0.25">
      <c r="A385" t="s">
        <v>559</v>
      </c>
      <c r="D385" s="9" t="str">
        <f t="shared" ref="D385:D448" si="60">VLOOKUP($A385,masterdata,3,0)</f>
        <v>Alarm Services with No Line</v>
      </c>
      <c r="E385" s="9" t="str">
        <f t="shared" ref="E385:E448" si="61">VLOOKUP($A385,masterdata,12,0)</f>
        <v>Alarm Services with No Line</v>
      </c>
      <c r="F385" s="9">
        <f t="shared" ref="F385:F448" si="62">VLOOKUP($A385,masterdata,5,0)</f>
        <v>25</v>
      </c>
      <c r="G385" s="9" t="str">
        <f t="shared" ref="G385:G448" si="63">VLOOKUP($A385,masterdata,16,0)</f>
        <v>RMR</v>
      </c>
      <c r="H385" s="9" t="str">
        <f t="shared" ref="H385:H448" si="64">VLOOKUP($A385,masterdata,6,0)</f>
        <v>N</v>
      </c>
      <c r="I385" s="9">
        <f t="shared" ref="I385:I448" si="65">VLOOKUP($A385,masterdata,7,0)</f>
        <v>30</v>
      </c>
      <c r="J385" s="9" t="str">
        <f t="shared" ref="J385:J448" si="66">VLOOKUP($A385,masterdata,10,0)</f>
        <v>Legacy</v>
      </c>
      <c r="K385" s="9" t="str">
        <f t="shared" ref="K385:K448" si="67">VLOOKUP($A385,masterdata,11,0)</f>
        <v>Legacy</v>
      </c>
      <c r="L385" s="9"/>
      <c r="M385" s="9" t="str">
        <f t="shared" ref="M385:M448" si="68">VLOOKUP($A385,masterdata,14,0)</f>
        <v>Alarm Services with No Line</v>
      </c>
      <c r="N385" s="9" t="str">
        <f t="shared" ref="N385:N448" si="69">VLOOKUP($A385,masterdata,30,0)</f>
        <v>Product</v>
      </c>
    </row>
    <row r="386" spans="1:14" x14ac:dyDescent="0.25">
      <c r="A386" t="s">
        <v>206</v>
      </c>
      <c r="D386" s="9" t="str">
        <f t="shared" si="60"/>
        <v>2 way voice response</v>
      </c>
      <c r="E386" s="9" t="str">
        <f t="shared" si="61"/>
        <v>2 way voice response</v>
      </c>
      <c r="F386" s="9">
        <f t="shared" si="62"/>
        <v>0</v>
      </c>
      <c r="G386" s="9" t="str">
        <f t="shared" si="63"/>
        <v>One Time</v>
      </c>
      <c r="H386" s="9" t="str">
        <f t="shared" si="64"/>
        <v>N</v>
      </c>
      <c r="I386" s="9">
        <f t="shared" si="65"/>
        <v>0</v>
      </c>
      <c r="J386" s="9" t="str">
        <f t="shared" si="66"/>
        <v>Feature</v>
      </c>
      <c r="K386" s="9" t="str">
        <f t="shared" si="67"/>
        <v>Feature</v>
      </c>
      <c r="L386" s="9"/>
      <c r="M386" s="9" t="str">
        <f t="shared" si="68"/>
        <v>2 way voice response</v>
      </c>
      <c r="N386" s="9" t="str">
        <f t="shared" si="69"/>
        <v>Product</v>
      </c>
    </row>
    <row r="387" spans="1:14" x14ac:dyDescent="0.25">
      <c r="A387" t="s">
        <v>2305</v>
      </c>
      <c r="D387" s="9" t="str">
        <f t="shared" si="60"/>
        <v>Wireless Indoor Repeater</v>
      </c>
      <c r="E387" s="9" t="str">
        <f t="shared" si="61"/>
        <v>Wireless Indoor Repeater</v>
      </c>
      <c r="F387" s="9">
        <f t="shared" si="62"/>
        <v>50</v>
      </c>
      <c r="G387" s="9" t="str">
        <f t="shared" si="63"/>
        <v>One Time</v>
      </c>
      <c r="H387" s="9" t="str">
        <f t="shared" si="64"/>
        <v>N</v>
      </c>
      <c r="I387" s="9">
        <f t="shared" si="65"/>
        <v>7.5</v>
      </c>
      <c r="J387" s="9" t="str">
        <f t="shared" si="66"/>
        <v>Optional Equipment</v>
      </c>
      <c r="K387" s="9" t="str">
        <f t="shared" si="67"/>
        <v>Lights and other accessories</v>
      </c>
      <c r="L387" s="9"/>
      <c r="M387" s="9" t="str">
        <f t="shared" si="68"/>
        <v>Wireless Indoor Repeater</v>
      </c>
      <c r="N387" s="9" t="str">
        <f t="shared" si="69"/>
        <v>Product</v>
      </c>
    </row>
    <row r="388" spans="1:14" x14ac:dyDescent="0.25">
      <c r="A388" t="s">
        <v>1011</v>
      </c>
      <c r="D388" s="9" t="str">
        <f t="shared" si="60"/>
        <v>AlarmCare Pendant or Necklace</v>
      </c>
      <c r="E388" s="9" t="str">
        <f t="shared" si="61"/>
        <v>Add on Pendant or Necklace unit monthly RMR</v>
      </c>
      <c r="F388" s="9">
        <f t="shared" si="62"/>
        <v>5</v>
      </c>
      <c r="G388" s="9" t="str">
        <f t="shared" si="63"/>
        <v>RMR</v>
      </c>
      <c r="H388" s="9" t="str">
        <f t="shared" si="64"/>
        <v>N</v>
      </c>
      <c r="I388" s="9">
        <f t="shared" si="65"/>
        <v>0</v>
      </c>
      <c r="J388" s="9" t="str">
        <f t="shared" si="66"/>
        <v>Optional Equipment</v>
      </c>
      <c r="K388" s="9" t="str">
        <f t="shared" si="67"/>
        <v>Monthly RMR Fee</v>
      </c>
      <c r="L388" s="9"/>
      <c r="M388" s="9" t="str">
        <f t="shared" si="68"/>
        <v>Add on Pendant or Necklace unit monthly RMR</v>
      </c>
      <c r="N388" s="9" t="str">
        <f t="shared" si="69"/>
        <v>Product</v>
      </c>
    </row>
    <row r="389" spans="1:14" x14ac:dyDescent="0.25">
      <c r="A389" t="s">
        <v>137</v>
      </c>
      <c r="D389" s="9" t="str">
        <f t="shared" si="60"/>
        <v>Automation access</v>
      </c>
      <c r="E389" s="9" t="str">
        <f t="shared" si="61"/>
        <v>Provides access and control over any Z-Wave devices added to your Smart Home system.</v>
      </c>
      <c r="F389" s="9">
        <f t="shared" si="62"/>
        <v>5</v>
      </c>
      <c r="G389" s="9" t="str">
        <f t="shared" si="63"/>
        <v>RMR</v>
      </c>
      <c r="H389" s="9" t="str">
        <f t="shared" si="64"/>
        <v>Y</v>
      </c>
      <c r="I389" s="9">
        <f t="shared" si="65"/>
        <v>0</v>
      </c>
      <c r="J389" s="9" t="str">
        <f t="shared" si="66"/>
        <v>Additional Services</v>
      </c>
      <c r="K389" s="9" t="str">
        <f t="shared" si="67"/>
        <v>Z-Wave Access</v>
      </c>
      <c r="L389" s="9"/>
      <c r="M389" s="9" t="str">
        <f t="shared" si="68"/>
        <v xml:space="preserve">Manage automation devices like a thermostat, door lock and lighting. </v>
      </c>
      <c r="N389" s="9" t="str">
        <f t="shared" si="69"/>
        <v>Product</v>
      </c>
    </row>
    <row r="390" spans="1:14" x14ac:dyDescent="0.25">
      <c r="A390" t="s">
        <v>1655</v>
      </c>
      <c r="D390" s="9" t="str">
        <f t="shared" si="60"/>
        <v>GC3 3G Cell Radio Module with antenna</v>
      </c>
      <c r="E390" s="9" t="str">
        <f t="shared" si="61"/>
        <v>GC3 3G Cell Radio Module with antenna</v>
      </c>
      <c r="F390" s="9">
        <f t="shared" si="62"/>
        <v>0</v>
      </c>
      <c r="G390" s="9" t="str">
        <f t="shared" si="63"/>
        <v>One Time</v>
      </c>
      <c r="H390" s="9" t="str">
        <f t="shared" si="64"/>
        <v>N</v>
      </c>
      <c r="I390" s="9">
        <f t="shared" si="65"/>
        <v>15</v>
      </c>
      <c r="J390" s="9" t="str">
        <f t="shared" si="66"/>
        <v>Optional Equipment</v>
      </c>
      <c r="K390" s="9" t="str">
        <f t="shared" si="67"/>
        <v>Panels/Panneaux</v>
      </c>
      <c r="L390" s="9"/>
      <c r="M390" s="9" t="str">
        <f t="shared" si="68"/>
        <v>GC3 3G Cell Radio Module with antenna</v>
      </c>
      <c r="N390" s="9" t="str">
        <f t="shared" si="69"/>
        <v>Product</v>
      </c>
    </row>
    <row r="391" spans="1:14" x14ac:dyDescent="0.25">
      <c r="A391" t="s">
        <v>2304</v>
      </c>
      <c r="D391" s="9" t="str">
        <f t="shared" si="60"/>
        <v>GC3 3G Cell Radio Module</v>
      </c>
      <c r="E391" s="9" t="str">
        <f t="shared" si="61"/>
        <v>GC3 3G Cell Radio Module</v>
      </c>
      <c r="F391" s="9">
        <f t="shared" si="62"/>
        <v>0</v>
      </c>
      <c r="G391" s="9" t="str">
        <f t="shared" si="63"/>
        <v>One Time</v>
      </c>
      <c r="H391" s="9" t="str">
        <f t="shared" si="64"/>
        <v>N</v>
      </c>
      <c r="I391" s="9">
        <f t="shared" si="65"/>
        <v>15</v>
      </c>
      <c r="J391" s="9" t="str">
        <f t="shared" si="66"/>
        <v>Optional Equipment</v>
      </c>
      <c r="K391" s="9" t="str">
        <f t="shared" si="67"/>
        <v>Panels/Panneaux</v>
      </c>
      <c r="L391" s="9"/>
      <c r="M391" s="9" t="str">
        <f t="shared" si="68"/>
        <v>GC3 3G Cell Radio Module</v>
      </c>
      <c r="N391" s="9" t="str">
        <f t="shared" si="69"/>
        <v>Product</v>
      </c>
    </row>
    <row r="392" spans="1:14" x14ac:dyDescent="0.25">
      <c r="A392" t="s">
        <v>900</v>
      </c>
      <c r="D392" s="9" t="str">
        <f t="shared" si="60"/>
        <v>2GIG GC2 Touchscreen control panel</v>
      </c>
      <c r="E392" s="9" t="str">
        <f t="shared" si="61"/>
        <v>2GIG GC2 Touchscreen control panel</v>
      </c>
      <c r="F392" s="9">
        <f t="shared" si="62"/>
        <v>0</v>
      </c>
      <c r="G392" s="9" t="str">
        <f t="shared" si="63"/>
        <v>One Time</v>
      </c>
      <c r="H392" s="9" t="str">
        <f t="shared" si="64"/>
        <v>N</v>
      </c>
      <c r="I392" s="9">
        <f t="shared" si="65"/>
        <v>90</v>
      </c>
      <c r="J392" s="9" t="str">
        <f t="shared" si="66"/>
        <v>Optional Equipment</v>
      </c>
      <c r="K392" s="9" t="str">
        <f t="shared" si="67"/>
        <v>Panels/Panneaux</v>
      </c>
      <c r="L392" s="9"/>
      <c r="M392" s="9" t="str">
        <f t="shared" si="68"/>
        <v>2GIG GC2 Touchscreen control panel</v>
      </c>
      <c r="N392" s="9" t="str">
        <f t="shared" si="69"/>
        <v>Product</v>
      </c>
    </row>
    <row r="393" spans="1:14" x14ac:dyDescent="0.25">
      <c r="A393" t="s">
        <v>899</v>
      </c>
      <c r="D393" s="9" t="str">
        <f t="shared" si="60"/>
        <v>2GIG GC2 Touchscreen control panel</v>
      </c>
      <c r="E393" s="9" t="str">
        <f t="shared" si="61"/>
        <v>2GIG GC2 Touchscreen control panel</v>
      </c>
      <c r="F393" s="9">
        <f t="shared" si="62"/>
        <v>0</v>
      </c>
      <c r="G393" s="9" t="str">
        <f t="shared" si="63"/>
        <v>One Time</v>
      </c>
      <c r="H393" s="9" t="str">
        <f t="shared" si="64"/>
        <v>N</v>
      </c>
      <c r="I393" s="9">
        <f t="shared" si="65"/>
        <v>90</v>
      </c>
      <c r="J393" s="9" t="str">
        <f t="shared" si="66"/>
        <v>Optional Equipment</v>
      </c>
      <c r="K393" s="9" t="str">
        <f t="shared" si="67"/>
        <v>Panels/Panneaux</v>
      </c>
      <c r="L393" s="9"/>
      <c r="M393" s="9" t="str">
        <f t="shared" si="68"/>
        <v>2GIG GC2 Touchscreen control panel</v>
      </c>
      <c r="N393" s="9" t="str">
        <f t="shared" si="69"/>
        <v>Product</v>
      </c>
    </row>
    <row r="394" spans="1:14" x14ac:dyDescent="0.25">
      <c r="A394" t="s">
        <v>1010</v>
      </c>
      <c r="D394" s="9" t="str">
        <f t="shared" si="60"/>
        <v>AlarmCare Fall Detection unit</v>
      </c>
      <c r="E394" s="9" t="str">
        <f t="shared" si="61"/>
        <v>Add on Fall Detection unit monthly RMR</v>
      </c>
      <c r="F394" s="9">
        <f t="shared" si="62"/>
        <v>10</v>
      </c>
      <c r="G394" s="9" t="str">
        <f t="shared" si="63"/>
        <v>RMR</v>
      </c>
      <c r="H394" s="9" t="str">
        <f t="shared" si="64"/>
        <v>N</v>
      </c>
      <c r="I394" s="9">
        <f t="shared" si="65"/>
        <v>0</v>
      </c>
      <c r="J394" s="9" t="str">
        <f t="shared" si="66"/>
        <v>Optional Equipment</v>
      </c>
      <c r="K394" s="9" t="str">
        <f t="shared" si="67"/>
        <v>Monthly RMR Fee</v>
      </c>
      <c r="L394" s="9"/>
      <c r="M394" s="9" t="str">
        <f t="shared" si="68"/>
        <v>Add on Fall Detection unit monthly RMR</v>
      </c>
      <c r="N394" s="9" t="str">
        <f t="shared" si="69"/>
        <v>Product</v>
      </c>
    </row>
    <row r="395" spans="1:14" x14ac:dyDescent="0.25">
      <c r="A395" t="s">
        <v>980</v>
      </c>
      <c r="D395" s="9" t="str">
        <f t="shared" si="60"/>
        <v>Fall Detection PHB</v>
      </c>
      <c r="E395" s="9" t="str">
        <f t="shared" si="61"/>
        <v>Fall Detection PHB</v>
      </c>
      <c r="F395" s="9">
        <f t="shared" si="62"/>
        <v>0</v>
      </c>
      <c r="G395" s="9" t="str">
        <f t="shared" si="63"/>
        <v>One Time</v>
      </c>
      <c r="H395" s="9" t="str">
        <f t="shared" si="64"/>
        <v>N</v>
      </c>
      <c r="I395" s="9">
        <f t="shared" si="65"/>
        <v>15</v>
      </c>
      <c r="J395" s="9" t="str">
        <f t="shared" si="66"/>
        <v>Optional Equipment</v>
      </c>
      <c r="K395" s="9" t="str">
        <f t="shared" si="67"/>
        <v>Lights and other accessories</v>
      </c>
      <c r="L395" s="9"/>
      <c r="M395" s="9" t="str">
        <f t="shared" si="68"/>
        <v>Fall Detection PHB</v>
      </c>
      <c r="N395" s="9" t="str">
        <f t="shared" si="69"/>
        <v>Product</v>
      </c>
    </row>
    <row r="396" spans="1:14" x14ac:dyDescent="0.25">
      <c r="A396" t="s">
        <v>1426</v>
      </c>
      <c r="D396" s="9" t="str">
        <f t="shared" si="60"/>
        <v>2 GIG GC2 Desktop Kit Cradle Bracket</v>
      </c>
      <c r="E396" s="9" t="str">
        <f t="shared" si="61"/>
        <v>2 GIG GC2 Desktop Kit Cradle Bracket</v>
      </c>
      <c r="F396" s="9">
        <f t="shared" si="62"/>
        <v>0</v>
      </c>
      <c r="G396" s="9" t="str">
        <f t="shared" si="63"/>
        <v>One Time</v>
      </c>
      <c r="H396" s="9" t="str">
        <f t="shared" si="64"/>
        <v>N</v>
      </c>
      <c r="I396" s="9">
        <f t="shared" si="65"/>
        <v>7.5</v>
      </c>
      <c r="J396" s="9" t="str">
        <f t="shared" si="66"/>
        <v>Optional Equipment</v>
      </c>
      <c r="K396" s="9" t="str">
        <f t="shared" si="67"/>
        <v>Lights and other accessories</v>
      </c>
      <c r="L396" s="9"/>
      <c r="M396" s="9" t="str">
        <f t="shared" si="68"/>
        <v>2 GIG GC2 Desktop Kit Cradle Bracket</v>
      </c>
      <c r="N396" s="9" t="str">
        <f t="shared" si="69"/>
        <v>Product</v>
      </c>
    </row>
    <row r="397" spans="1:14" x14ac:dyDescent="0.25">
      <c r="A397" t="s">
        <v>3174</v>
      </c>
      <c r="D397" s="9" t="str">
        <f t="shared" si="60"/>
        <v>2GIG Panel replacement battery</v>
      </c>
      <c r="E397" s="9" t="str">
        <f t="shared" si="61"/>
        <v>2GIG Panel replacement battery</v>
      </c>
      <c r="F397" s="9">
        <f t="shared" si="62"/>
        <v>30</v>
      </c>
      <c r="G397" s="9" t="str">
        <f t="shared" si="63"/>
        <v>One Time</v>
      </c>
      <c r="H397" s="9" t="str">
        <f t="shared" si="64"/>
        <v>N</v>
      </c>
      <c r="I397" s="9">
        <f t="shared" si="65"/>
        <v>7.5</v>
      </c>
      <c r="J397" s="9" t="str">
        <f t="shared" si="66"/>
        <v>Battery</v>
      </c>
      <c r="K397" s="9" t="str">
        <f t="shared" si="67"/>
        <v>Battery</v>
      </c>
      <c r="L397" s="9"/>
      <c r="M397" s="9" t="str">
        <f t="shared" si="68"/>
        <v>2GIG Panel replacement battery</v>
      </c>
      <c r="N397" s="9" t="str">
        <f t="shared" si="69"/>
        <v>Product</v>
      </c>
    </row>
    <row r="398" spans="1:14" x14ac:dyDescent="0.25">
      <c r="A398" t="s">
        <v>205</v>
      </c>
      <c r="D398" s="9" t="str">
        <f t="shared" si="60"/>
        <v>2GIG 3G Cell Radio Module (Bell) with antenna</v>
      </c>
      <c r="E398" s="9" t="str">
        <f t="shared" si="61"/>
        <v>2GIG 3G Cell Radio Module (Bell) with antenna</v>
      </c>
      <c r="F398" s="9">
        <f t="shared" si="62"/>
        <v>0</v>
      </c>
      <c r="G398" s="9" t="str">
        <f t="shared" si="63"/>
        <v>One Time</v>
      </c>
      <c r="H398" s="9" t="str">
        <f t="shared" si="64"/>
        <v>N</v>
      </c>
      <c r="I398" s="9">
        <f t="shared" si="65"/>
        <v>0</v>
      </c>
      <c r="J398" s="9" t="str">
        <f t="shared" si="66"/>
        <v>SIM Radio</v>
      </c>
      <c r="K398" s="9" t="str">
        <f t="shared" si="67"/>
        <v>SIM Radio</v>
      </c>
      <c r="L398" s="9"/>
      <c r="M398" s="9" t="str">
        <f t="shared" si="68"/>
        <v>2GIG 3G Cell Radio Module (Bell) with antenna</v>
      </c>
      <c r="N398" s="9" t="str">
        <f t="shared" si="69"/>
        <v>Product</v>
      </c>
    </row>
    <row r="399" spans="1:14" x14ac:dyDescent="0.25">
      <c r="A399" t="s">
        <v>1463</v>
      </c>
      <c r="D399" s="9" t="str">
        <f t="shared" si="60"/>
        <v>Z-Wave Programmable Thermostat</v>
      </c>
      <c r="E399" s="9" t="str">
        <f t="shared" si="61"/>
        <v>Z-Wave Programmable Thermostat</v>
      </c>
      <c r="F399" s="9">
        <f t="shared" si="62"/>
        <v>99</v>
      </c>
      <c r="G399" s="9" t="str">
        <f t="shared" si="63"/>
        <v>One Time</v>
      </c>
      <c r="H399" s="9" t="str">
        <f t="shared" si="64"/>
        <v>N</v>
      </c>
      <c r="I399" s="9">
        <f t="shared" si="65"/>
        <v>30</v>
      </c>
      <c r="J399" s="9" t="str">
        <f t="shared" si="66"/>
        <v>Optional Equipment</v>
      </c>
      <c r="K399" s="9" t="str">
        <f t="shared" si="67"/>
        <v>Door locks and thermostats</v>
      </c>
      <c r="L399" s="9"/>
      <c r="M399" s="9" t="str">
        <f t="shared" si="68"/>
        <v>Z-Wave Programmable Thermostat</v>
      </c>
      <c r="N399" s="9" t="str">
        <f t="shared" si="69"/>
        <v>Product</v>
      </c>
    </row>
    <row r="400" spans="1:14" x14ac:dyDescent="0.25">
      <c r="A400" t="s">
        <v>922</v>
      </c>
      <c r="D400" s="9" t="str">
        <f t="shared" si="60"/>
        <v>2GIG 900MHz Transceiver</v>
      </c>
      <c r="E400" s="9" t="str">
        <f t="shared" si="61"/>
        <v>2GIG 900MHz Transceiver</v>
      </c>
      <c r="F400" s="9">
        <f t="shared" si="62"/>
        <v>0</v>
      </c>
      <c r="G400" s="9" t="str">
        <f t="shared" si="63"/>
        <v>One Time</v>
      </c>
      <c r="H400" s="9" t="str">
        <f t="shared" si="64"/>
        <v>N</v>
      </c>
      <c r="I400" s="9">
        <f t="shared" si="65"/>
        <v>7.5</v>
      </c>
      <c r="J400" s="9" t="str">
        <f t="shared" si="66"/>
        <v>Optional Equipment</v>
      </c>
      <c r="K400" s="9" t="str">
        <f t="shared" si="67"/>
        <v>Lights and other accessories</v>
      </c>
      <c r="L400" s="9"/>
      <c r="M400" s="9" t="str">
        <f t="shared" si="68"/>
        <v>2GIG 900MHz Transceiver</v>
      </c>
      <c r="N400" s="9" t="str">
        <f t="shared" si="69"/>
        <v>Product</v>
      </c>
    </row>
    <row r="401" spans="1:14" x14ac:dyDescent="0.25">
      <c r="A401" t="s">
        <v>65</v>
      </c>
      <c r="D401" s="9" t="str">
        <f t="shared" si="60"/>
        <v>Touch Screen Keypad</v>
      </c>
      <c r="E401" s="9" t="str">
        <f t="shared" si="61"/>
        <v>Touch Screen Keypad</v>
      </c>
      <c r="F401" s="9">
        <f t="shared" si="62"/>
        <v>150</v>
      </c>
      <c r="G401" s="9" t="str">
        <f t="shared" si="63"/>
        <v>One Time</v>
      </c>
      <c r="H401" s="9" t="str">
        <f t="shared" si="64"/>
        <v>N</v>
      </c>
      <c r="I401" s="9">
        <f t="shared" si="65"/>
        <v>30</v>
      </c>
      <c r="J401" s="9" t="str">
        <f t="shared" si="66"/>
        <v>Optional Equipment</v>
      </c>
      <c r="K401" s="9" t="str">
        <f t="shared" si="67"/>
        <v>Keypads and Remotes</v>
      </c>
      <c r="L401" s="9"/>
      <c r="M401" s="9" t="str">
        <f t="shared" si="68"/>
        <v xml:space="preserve">A secondary wireless touchscreen keypad that allows control of your system.  Useful for side entrances and bedroom. </v>
      </c>
      <c r="N401" s="9" t="str">
        <f t="shared" si="69"/>
        <v>Product</v>
      </c>
    </row>
    <row r="402" spans="1:14" x14ac:dyDescent="0.25">
      <c r="A402" t="s">
        <v>64</v>
      </c>
      <c r="D402" s="9" t="str">
        <f t="shared" si="60"/>
        <v>Garage Door Tilt Sensor</v>
      </c>
      <c r="E402" s="9" t="str">
        <f t="shared" si="61"/>
        <v>Garage Door Tilt Sensor</v>
      </c>
      <c r="F402" s="9">
        <f t="shared" si="62"/>
        <v>59</v>
      </c>
      <c r="G402" s="9" t="str">
        <f t="shared" si="63"/>
        <v>One Time</v>
      </c>
      <c r="H402" s="9" t="str">
        <f t="shared" si="64"/>
        <v>N</v>
      </c>
      <c r="I402" s="9">
        <f t="shared" si="65"/>
        <v>7.5</v>
      </c>
      <c r="J402" s="9" t="str">
        <f t="shared" si="66"/>
        <v>Optional Equipment</v>
      </c>
      <c r="K402" s="9" t="str">
        <f t="shared" si="67"/>
        <v>Sensors and Detectors</v>
      </c>
      <c r="L402" s="9"/>
      <c r="M402" s="9" t="str">
        <f t="shared" si="68"/>
        <v>Designed for garage doors where the tilt status needs to be monitored.  The sensor transmits a "tilt" at 45 degrees, and a "restore" once returned to less than 45 degrees.</v>
      </c>
      <c r="N402" s="9" t="str">
        <f t="shared" si="69"/>
        <v>Product</v>
      </c>
    </row>
    <row r="403" spans="1:14" x14ac:dyDescent="0.25">
      <c r="A403" t="s">
        <v>63</v>
      </c>
      <c r="D403" s="9" t="str">
        <f t="shared" si="60"/>
        <v>2GIG Super Switch Wireless Takeover Module</v>
      </c>
      <c r="E403" s="9" t="str">
        <f t="shared" si="61"/>
        <v>2GIG Super Switch Wireless Takeover Module</v>
      </c>
      <c r="F403" s="9">
        <f t="shared" si="62"/>
        <v>79</v>
      </c>
      <c r="G403" s="9" t="str">
        <f t="shared" si="63"/>
        <v>One Time</v>
      </c>
      <c r="H403" s="9" t="str">
        <f t="shared" si="64"/>
        <v>N</v>
      </c>
      <c r="I403" s="9">
        <f t="shared" si="65"/>
        <v>90</v>
      </c>
      <c r="J403" s="9" t="str">
        <f t="shared" si="66"/>
        <v>Takeover Module</v>
      </c>
      <c r="K403" s="9" t="str">
        <f t="shared" si="67"/>
        <v>Takeover Module</v>
      </c>
      <c r="L403" s="9"/>
      <c r="M403" s="9" t="str">
        <f t="shared" si="68"/>
        <v>2GIG Super Switch Wireless Takeover Module</v>
      </c>
      <c r="N403" s="9" t="str">
        <f t="shared" si="69"/>
        <v>Product</v>
      </c>
    </row>
    <row r="404" spans="1:14" x14ac:dyDescent="0.25">
      <c r="A404" t="s">
        <v>1457</v>
      </c>
      <c r="D404" s="9" t="str">
        <f t="shared" si="60"/>
        <v>Hardwired Alarm System Conversion Kit</v>
      </c>
      <c r="E404" s="9" t="str">
        <f t="shared" si="61"/>
        <v>Hardwired Alarm System Conversion Kit</v>
      </c>
      <c r="F404" s="9">
        <f t="shared" si="62"/>
        <v>0</v>
      </c>
      <c r="G404" s="9" t="str">
        <f t="shared" si="63"/>
        <v>One Time</v>
      </c>
      <c r="H404" s="9" t="str">
        <f t="shared" si="64"/>
        <v>N</v>
      </c>
      <c r="I404" s="9">
        <f t="shared" si="65"/>
        <v>0</v>
      </c>
      <c r="J404" s="9" t="str">
        <f t="shared" si="66"/>
        <v>Takeover Module</v>
      </c>
      <c r="K404" s="9" t="str">
        <f t="shared" si="67"/>
        <v>Takeover Module</v>
      </c>
      <c r="L404" s="9"/>
      <c r="M404" s="9" t="str">
        <f t="shared" si="68"/>
        <v>Hardwired Alarm System Conversion Kit</v>
      </c>
      <c r="N404" s="9" t="str">
        <f t="shared" si="69"/>
        <v>Product</v>
      </c>
    </row>
    <row r="405" spans="1:14" x14ac:dyDescent="0.25">
      <c r="A405" t="s">
        <v>2302</v>
      </c>
      <c r="D405" s="9" t="str">
        <f t="shared" si="60"/>
        <v>Smoke, Heat and Freeze Dectector</v>
      </c>
      <c r="E405" s="9" t="str">
        <f t="shared" si="61"/>
        <v>Smoke, Heat and Freeze Dectector</v>
      </c>
      <c r="F405" s="9">
        <f t="shared" si="62"/>
        <v>69</v>
      </c>
      <c r="G405" s="9" t="str">
        <f t="shared" si="63"/>
        <v>One Time</v>
      </c>
      <c r="H405" s="9" t="str">
        <f t="shared" si="64"/>
        <v>N</v>
      </c>
      <c r="I405" s="9">
        <f t="shared" si="65"/>
        <v>7.5</v>
      </c>
      <c r="J405" s="9" t="str">
        <f t="shared" si="66"/>
        <v>Optional Equipment</v>
      </c>
      <c r="K405" s="9" t="str">
        <f t="shared" si="67"/>
        <v>Sensors and Detectors</v>
      </c>
      <c r="L405" s="9"/>
      <c r="M405" s="9" t="str">
        <f t="shared" si="68"/>
        <v>Smoke, Heat and Freeze Dectector</v>
      </c>
      <c r="N405" s="9" t="str">
        <f t="shared" si="69"/>
        <v>Product</v>
      </c>
    </row>
    <row r="406" spans="1:14" x14ac:dyDescent="0.25">
      <c r="A406" t="s">
        <v>77</v>
      </c>
      <c r="D406" s="9" t="str">
        <f t="shared" si="60"/>
        <v>Appliance Module</v>
      </c>
      <c r="E406" s="9" t="str">
        <f t="shared" si="61"/>
        <v>Appliance Mmodule</v>
      </c>
      <c r="F406" s="9">
        <f t="shared" si="62"/>
        <v>39</v>
      </c>
      <c r="G406" s="9" t="str">
        <f t="shared" si="63"/>
        <v>One Time</v>
      </c>
      <c r="H406" s="9" t="str">
        <f t="shared" si="64"/>
        <v>Y</v>
      </c>
      <c r="I406" s="9">
        <f t="shared" si="65"/>
        <v>30</v>
      </c>
      <c r="J406" s="9" t="str">
        <f t="shared" si="66"/>
        <v>Optional Equipment</v>
      </c>
      <c r="K406" s="9" t="str">
        <f t="shared" si="67"/>
        <v>Lights and other accessories</v>
      </c>
      <c r="L406" s="9"/>
      <c r="M406" s="9" t="str">
        <f t="shared" si="68"/>
        <v>Turn an electronic device on and off from anywhere using the mobile app.</v>
      </c>
      <c r="N406" s="9" t="str">
        <f t="shared" si="69"/>
        <v>Product</v>
      </c>
    </row>
    <row r="407" spans="1:14" x14ac:dyDescent="0.25">
      <c r="A407" t="s">
        <v>921</v>
      </c>
      <c r="D407" s="9" t="str">
        <f t="shared" si="60"/>
        <v>Smart Plug</v>
      </c>
      <c r="E407" s="9" t="str">
        <f t="shared" si="61"/>
        <v>Smart Plug</v>
      </c>
      <c r="F407" s="9">
        <f t="shared" si="62"/>
        <v>49</v>
      </c>
      <c r="G407" s="9" t="str">
        <f t="shared" si="63"/>
        <v>One Time</v>
      </c>
      <c r="H407" s="9" t="str">
        <f t="shared" si="64"/>
        <v>N</v>
      </c>
      <c r="I407" s="9">
        <f t="shared" si="65"/>
        <v>7.5</v>
      </c>
      <c r="J407" s="9" t="str">
        <f t="shared" si="66"/>
        <v>Optional Equipment</v>
      </c>
      <c r="K407" s="9" t="str">
        <f t="shared" si="67"/>
        <v>Lights and other accessories</v>
      </c>
      <c r="L407" s="9"/>
      <c r="M407" s="9" t="str">
        <f t="shared" si="68"/>
        <v>Smart Plug</v>
      </c>
      <c r="N407" s="9" t="str">
        <f t="shared" si="69"/>
        <v>Product</v>
      </c>
    </row>
    <row r="408" spans="1:14" x14ac:dyDescent="0.25">
      <c r="A408" t="s">
        <v>2301</v>
      </c>
      <c r="D408" s="9" t="str">
        <f t="shared" si="60"/>
        <v>Passive Inflared Motion Dectector</v>
      </c>
      <c r="E408" s="9" t="str">
        <f t="shared" si="61"/>
        <v>Passive Inflared Motion Dectector</v>
      </c>
      <c r="F408" s="9">
        <f t="shared" si="62"/>
        <v>49</v>
      </c>
      <c r="G408" s="9" t="str">
        <f t="shared" si="63"/>
        <v>One Time</v>
      </c>
      <c r="H408" s="9" t="str">
        <f t="shared" si="64"/>
        <v>N</v>
      </c>
      <c r="I408" s="9">
        <f t="shared" si="65"/>
        <v>7.5</v>
      </c>
      <c r="J408" s="9" t="str">
        <f t="shared" si="66"/>
        <v>Optional Equipment</v>
      </c>
      <c r="K408" s="9" t="str">
        <f t="shared" si="67"/>
        <v>Sensors and Detectors</v>
      </c>
      <c r="L408" s="9"/>
      <c r="M408" s="9" t="str">
        <f t="shared" si="68"/>
        <v>Passive Inflared Motion Dectector</v>
      </c>
      <c r="N408" s="9" t="str">
        <f t="shared" si="69"/>
        <v>Product</v>
      </c>
    </row>
    <row r="409" spans="1:14" x14ac:dyDescent="0.25">
      <c r="A409" t="s">
        <v>76</v>
      </c>
      <c r="D409" s="9" t="str">
        <f t="shared" si="60"/>
        <v>Lamp Dimmer</v>
      </c>
      <c r="E409" s="9" t="str">
        <f t="shared" si="61"/>
        <v>Lamp Dimmer</v>
      </c>
      <c r="F409" s="9">
        <f t="shared" si="62"/>
        <v>39</v>
      </c>
      <c r="G409" s="9" t="str">
        <f t="shared" si="63"/>
        <v>One Time</v>
      </c>
      <c r="H409" s="9" t="str">
        <f t="shared" si="64"/>
        <v>Y</v>
      </c>
      <c r="I409" s="9">
        <f t="shared" si="65"/>
        <v>30</v>
      </c>
      <c r="J409" s="9" t="str">
        <f t="shared" si="66"/>
        <v>Optional Equipment</v>
      </c>
      <c r="K409" s="9" t="str">
        <f t="shared" si="67"/>
        <v>Lights and other accessories</v>
      </c>
      <c r="L409" s="9"/>
      <c r="M409" s="9" t="str">
        <f t="shared" si="68"/>
        <v>Turn an electronic device on and off from anywhere using the mobile app.</v>
      </c>
      <c r="N409" s="9" t="str">
        <f t="shared" si="69"/>
        <v>Product</v>
      </c>
    </row>
    <row r="410" spans="1:14" x14ac:dyDescent="0.25">
      <c r="A410" t="s">
        <v>920</v>
      </c>
      <c r="D410" s="9" t="str">
        <f t="shared" si="60"/>
        <v>Z-Wave Plug-in Lamp Module</v>
      </c>
      <c r="E410" s="9" t="str">
        <f t="shared" si="61"/>
        <v>Z-Wave Plug-in Lamp Module</v>
      </c>
      <c r="F410" s="9">
        <f t="shared" si="62"/>
        <v>39</v>
      </c>
      <c r="G410" s="9" t="str">
        <f t="shared" si="63"/>
        <v>One Time</v>
      </c>
      <c r="H410" s="9" t="str">
        <f t="shared" si="64"/>
        <v>N</v>
      </c>
      <c r="I410" s="9">
        <f t="shared" si="65"/>
        <v>7.5</v>
      </c>
      <c r="J410" s="9" t="str">
        <f t="shared" si="66"/>
        <v>Optional Equipment</v>
      </c>
      <c r="K410" s="9" t="str">
        <f t="shared" si="67"/>
        <v>Lights and other accessories</v>
      </c>
      <c r="L410" s="9"/>
      <c r="M410" s="9" t="str">
        <f t="shared" si="68"/>
        <v>Z-Wave Plug-in Lamp Module</v>
      </c>
      <c r="N410" s="9" t="str">
        <f t="shared" si="69"/>
        <v>Product</v>
      </c>
    </row>
    <row r="411" spans="1:14" x14ac:dyDescent="0.25">
      <c r="A411" t="s">
        <v>60</v>
      </c>
      <c r="D411" s="9" t="str">
        <f t="shared" si="60"/>
        <v>2GIG Panic Button Remote</v>
      </c>
      <c r="E411" s="9" t="str">
        <f t="shared" si="61"/>
        <v>2GIG Panic Button Remote</v>
      </c>
      <c r="F411" s="9">
        <f t="shared" si="62"/>
        <v>39</v>
      </c>
      <c r="G411" s="9" t="str">
        <f t="shared" si="63"/>
        <v>One Time</v>
      </c>
      <c r="H411" s="9" t="str">
        <f t="shared" si="64"/>
        <v>N</v>
      </c>
      <c r="I411" s="9">
        <f t="shared" si="65"/>
        <v>7.5</v>
      </c>
      <c r="J411" s="9" t="str">
        <f t="shared" si="66"/>
        <v>Optional Equipment</v>
      </c>
      <c r="K411" s="9" t="str">
        <f t="shared" si="67"/>
        <v>Keypads and Remotes</v>
      </c>
      <c r="L411" s="9"/>
      <c r="M411" s="9" t="str">
        <f t="shared" si="68"/>
        <v>A personal device that can trigger an emergency panic signal at the push of a button.</v>
      </c>
      <c r="N411" s="9" t="str">
        <f t="shared" si="69"/>
        <v>Product</v>
      </c>
    </row>
    <row r="412" spans="1:14" x14ac:dyDescent="0.25">
      <c r="A412" t="s">
        <v>59</v>
      </c>
      <c r="D412" s="9" t="str">
        <f t="shared" si="60"/>
        <v>Wireless Keypad</v>
      </c>
      <c r="E412" s="9" t="str">
        <f t="shared" si="61"/>
        <v>Wireless Keypad</v>
      </c>
      <c r="F412" s="9">
        <f t="shared" si="62"/>
        <v>49</v>
      </c>
      <c r="G412" s="9" t="str">
        <f t="shared" si="63"/>
        <v>One Time</v>
      </c>
      <c r="H412" s="9" t="str">
        <f t="shared" si="64"/>
        <v>N</v>
      </c>
      <c r="I412" s="9">
        <f t="shared" si="65"/>
        <v>7.5</v>
      </c>
      <c r="J412" s="9" t="str">
        <f t="shared" si="66"/>
        <v>Optional Equipment</v>
      </c>
      <c r="K412" s="9" t="str">
        <f t="shared" si="67"/>
        <v>Keypads and Remotes</v>
      </c>
      <c r="L412" s="9"/>
      <c r="M412" s="9" t="str">
        <f t="shared" si="68"/>
        <v xml:space="preserve">A secondary wireless keypad that allows control of your system.  Useful for side entrances and bedroom. </v>
      </c>
      <c r="N412" s="9" t="str">
        <f t="shared" si="69"/>
        <v>Product</v>
      </c>
    </row>
    <row r="413" spans="1:14" x14ac:dyDescent="0.25">
      <c r="A413" t="s">
        <v>1671</v>
      </c>
      <c r="D413" s="9" t="str">
        <f t="shared" si="60"/>
        <v>Firefighter</v>
      </c>
      <c r="E413" s="9" t="str">
        <f t="shared" si="61"/>
        <v>Firefighter</v>
      </c>
      <c r="F413" s="9">
        <f t="shared" si="62"/>
        <v>69</v>
      </c>
      <c r="G413" s="9" t="str">
        <f t="shared" si="63"/>
        <v>One Time</v>
      </c>
      <c r="H413" s="9" t="str">
        <f t="shared" si="64"/>
        <v>N</v>
      </c>
      <c r="I413" s="9">
        <f t="shared" si="65"/>
        <v>7.5</v>
      </c>
      <c r="J413" s="9" t="str">
        <f t="shared" si="66"/>
        <v>Optional Equipment</v>
      </c>
      <c r="K413" s="9" t="str">
        <f t="shared" si="67"/>
        <v>Lights and other accessories</v>
      </c>
      <c r="L413" s="9"/>
      <c r="M413" s="9" t="str">
        <f t="shared" si="68"/>
        <v>Firefighter</v>
      </c>
      <c r="N413" s="9" t="str">
        <f t="shared" si="69"/>
        <v>Product</v>
      </c>
    </row>
    <row r="414" spans="1:14" x14ac:dyDescent="0.25">
      <c r="A414" t="s">
        <v>919</v>
      </c>
      <c r="D414" s="9" t="str">
        <f t="shared" si="60"/>
        <v>Bulbz Z-Wave LED 65-watt Equiv. Indoor Flood Light</v>
      </c>
      <c r="E414" s="9" t="str">
        <f t="shared" si="61"/>
        <v>Bulbz Z-Wave LED 65-watt Equiv. Indoor Flood Light</v>
      </c>
      <c r="F414" s="9">
        <f t="shared" si="62"/>
        <v>49</v>
      </c>
      <c r="G414" s="9" t="str">
        <f t="shared" si="63"/>
        <v>One Time</v>
      </c>
      <c r="H414" s="9" t="str">
        <f t="shared" si="64"/>
        <v>N</v>
      </c>
      <c r="I414" s="9">
        <f t="shared" si="65"/>
        <v>7.5</v>
      </c>
      <c r="J414" s="9" t="str">
        <f t="shared" si="66"/>
        <v>Optional Equipment</v>
      </c>
      <c r="K414" s="9" t="str">
        <f t="shared" si="67"/>
        <v>Lights and other accessories</v>
      </c>
      <c r="L414" s="9"/>
      <c r="M414" s="9" t="str">
        <f t="shared" si="68"/>
        <v>Bulbz Z-Wave LED 65-watt Equiv. Indoor Flood Light</v>
      </c>
      <c r="N414" s="9" t="str">
        <f t="shared" si="69"/>
        <v>Product</v>
      </c>
    </row>
    <row r="415" spans="1:14" x14ac:dyDescent="0.25">
      <c r="A415" t="s">
        <v>918</v>
      </c>
      <c r="D415" s="9" t="str">
        <f t="shared" si="60"/>
        <v>Bulbz 5"-6" Z-Wave Smart LED Indoor Recessed Retro</v>
      </c>
      <c r="E415" s="9" t="str">
        <f t="shared" si="61"/>
        <v>Bulbz 5"-6" Z-Wave Smart LED Indoor Recessed Retro</v>
      </c>
      <c r="F415" s="9">
        <f t="shared" si="62"/>
        <v>49</v>
      </c>
      <c r="G415" s="9" t="str">
        <f t="shared" si="63"/>
        <v>One Time</v>
      </c>
      <c r="H415" s="9" t="str">
        <f t="shared" si="64"/>
        <v>N</v>
      </c>
      <c r="I415" s="9">
        <f t="shared" si="65"/>
        <v>7.5</v>
      </c>
      <c r="J415" s="9" t="str">
        <f t="shared" si="66"/>
        <v>Optional Equipment</v>
      </c>
      <c r="K415" s="9" t="str">
        <f t="shared" si="67"/>
        <v>Lights and other accessories</v>
      </c>
      <c r="L415" s="9"/>
      <c r="M415" s="9" t="str">
        <f t="shared" si="68"/>
        <v>Bulbz 5"-6" Z-Wave Smart LED Indoor Recessed Retro</v>
      </c>
      <c r="N415" s="9" t="str">
        <f t="shared" si="69"/>
        <v>Product</v>
      </c>
    </row>
    <row r="416" spans="1:14" x14ac:dyDescent="0.25">
      <c r="A416" t="s">
        <v>75</v>
      </c>
      <c r="D416" s="9" t="str">
        <f t="shared" si="60"/>
        <v>Smart Light Bulb</v>
      </c>
      <c r="E416" s="9" t="str">
        <f t="shared" si="61"/>
        <v>Smart Light Bulb</v>
      </c>
      <c r="F416" s="9">
        <f t="shared" si="62"/>
        <v>24</v>
      </c>
      <c r="G416" s="9" t="str">
        <f t="shared" si="63"/>
        <v>One Time</v>
      </c>
      <c r="H416" s="9" t="str">
        <f t="shared" si="64"/>
        <v>Y</v>
      </c>
      <c r="I416" s="9">
        <f t="shared" si="65"/>
        <v>7.5</v>
      </c>
      <c r="J416" s="9" t="str">
        <f t="shared" si="66"/>
        <v>Optional Equipment</v>
      </c>
      <c r="K416" s="9" t="str">
        <f t="shared" si="67"/>
        <v>Lights and other accessories</v>
      </c>
      <c r="L416" s="9"/>
      <c r="M416" s="9" t="str">
        <f t="shared" si="68"/>
        <v>You can control this fully dimmable smart light bulb from the mobile app. The bulb provides soft-white illumination that is equivalent to a 60-watt incandescent bulb.</v>
      </c>
      <c r="N416" s="9" t="str">
        <f t="shared" si="69"/>
        <v>Product</v>
      </c>
    </row>
    <row r="417" spans="1:14" x14ac:dyDescent="0.25">
      <c r="A417" t="s">
        <v>58</v>
      </c>
      <c r="D417" s="9" t="str">
        <f t="shared" si="60"/>
        <v>Keyfob</v>
      </c>
      <c r="E417" s="9" t="str">
        <f t="shared" si="61"/>
        <v>Keyfob</v>
      </c>
      <c r="F417" s="9">
        <f t="shared" si="62"/>
        <v>29</v>
      </c>
      <c r="G417" s="9" t="str">
        <f t="shared" si="63"/>
        <v>One Time</v>
      </c>
      <c r="H417" s="9" t="str">
        <f t="shared" si="64"/>
        <v>N</v>
      </c>
      <c r="I417" s="9">
        <f t="shared" si="65"/>
        <v>7.5</v>
      </c>
      <c r="J417" s="9" t="str">
        <f t="shared" si="66"/>
        <v>Optional Equipment</v>
      </c>
      <c r="K417" s="9" t="str">
        <f t="shared" si="67"/>
        <v>Keypads and Remotes</v>
      </c>
      <c r="L417" s="9"/>
      <c r="M417" s="9" t="str">
        <f t="shared" si="68"/>
        <v>A personal device that can remotely arm or disarm the system, open a garage door, and trigger a panic signal at the push of a button.</v>
      </c>
      <c r="N417" s="9" t="str">
        <f t="shared" si="69"/>
        <v>Product</v>
      </c>
    </row>
    <row r="418" spans="1:14" x14ac:dyDescent="0.25">
      <c r="A418" t="s">
        <v>74</v>
      </c>
      <c r="D418" s="9" t="str">
        <f t="shared" si="60"/>
        <v>Image Sensor</v>
      </c>
      <c r="E418" s="9" t="str">
        <f t="shared" si="61"/>
        <v>Image Sensor</v>
      </c>
      <c r="F418" s="9">
        <f t="shared" si="62"/>
        <v>119</v>
      </c>
      <c r="G418" s="9" t="str">
        <f t="shared" si="63"/>
        <v>One Time</v>
      </c>
      <c r="H418" s="9" t="str">
        <f t="shared" si="64"/>
        <v>N</v>
      </c>
      <c r="I418" s="9">
        <f t="shared" si="65"/>
        <v>30</v>
      </c>
      <c r="J418" s="9" t="str">
        <f t="shared" si="66"/>
        <v>Optional Equipment</v>
      </c>
      <c r="K418" s="9" t="str">
        <f t="shared" si="67"/>
        <v>Lights and other accessories</v>
      </c>
      <c r="L418" s="9"/>
      <c r="M418" s="9" t="str">
        <f t="shared" si="68"/>
        <v>This passive infrared motion sensor takes images when triggered and works in the dark.</v>
      </c>
      <c r="N418" s="9" t="str">
        <f t="shared" si="69"/>
        <v>Product</v>
      </c>
    </row>
    <row r="419" spans="1:14" x14ac:dyDescent="0.25">
      <c r="A419" t="s">
        <v>73</v>
      </c>
      <c r="D419" s="9" t="str">
        <f t="shared" si="60"/>
        <v>Remote Garage Door Controller</v>
      </c>
      <c r="E419" s="9" t="str">
        <f t="shared" si="61"/>
        <v>Remote Garage Door Controller</v>
      </c>
      <c r="F419" s="9">
        <f t="shared" si="62"/>
        <v>129</v>
      </c>
      <c r="G419" s="9" t="str">
        <f t="shared" si="63"/>
        <v>One Time</v>
      </c>
      <c r="H419" s="9" t="str">
        <f t="shared" si="64"/>
        <v>Y</v>
      </c>
      <c r="I419" s="9">
        <f t="shared" si="65"/>
        <v>30</v>
      </c>
      <c r="J419" s="9" t="str">
        <f t="shared" si="66"/>
        <v>Optional Equipment</v>
      </c>
      <c r="K419" s="9" t="str">
        <f t="shared" si="67"/>
        <v>Lights and other accessories</v>
      </c>
      <c r="L419" s="9"/>
      <c r="M419" s="9" t="str">
        <f t="shared" si="68"/>
        <v xml:space="preserve">Open or close your garage door remotely through the mobile app. The device is compatible with virtually any automatic garage door opener connected to a sectional garage door. </v>
      </c>
      <c r="N419" s="9" t="str">
        <f t="shared" si="69"/>
        <v>Product</v>
      </c>
    </row>
    <row r="420" spans="1:14" x14ac:dyDescent="0.25">
      <c r="A420" t="s">
        <v>1446</v>
      </c>
      <c r="D420" s="9" t="str">
        <f t="shared" si="60"/>
        <v>Z-Wave Battery-Powered Smart Thermostat</v>
      </c>
      <c r="E420" s="9" t="str">
        <f t="shared" si="61"/>
        <v>Z-Wave Battery-Powered Smart Thermostat</v>
      </c>
      <c r="F420" s="9">
        <f t="shared" si="62"/>
        <v>99</v>
      </c>
      <c r="G420" s="9" t="str">
        <f t="shared" si="63"/>
        <v>One Time</v>
      </c>
      <c r="H420" s="9" t="str">
        <f t="shared" si="64"/>
        <v>N</v>
      </c>
      <c r="I420" s="9">
        <f t="shared" si="65"/>
        <v>30</v>
      </c>
      <c r="J420" s="9" t="str">
        <f t="shared" si="66"/>
        <v>Optional Equipment</v>
      </c>
      <c r="K420" s="9" t="str">
        <f t="shared" si="67"/>
        <v>Door locks and thermostats</v>
      </c>
      <c r="L420" s="9"/>
      <c r="M420" s="9" t="str">
        <f t="shared" si="68"/>
        <v>Z-Wave Battery-Powered Smart Thermostat</v>
      </c>
      <c r="N420" s="9" t="str">
        <f t="shared" si="69"/>
        <v>Product</v>
      </c>
    </row>
    <row r="421" spans="1:14" x14ac:dyDescent="0.25">
      <c r="A421" t="s">
        <v>57</v>
      </c>
      <c r="D421" s="9" t="str">
        <f t="shared" si="60"/>
        <v>Glass Break Detector</v>
      </c>
      <c r="E421" s="9" t="str">
        <f t="shared" si="61"/>
        <v>Glass Break Detector</v>
      </c>
      <c r="F421" s="9">
        <f t="shared" si="62"/>
        <v>59</v>
      </c>
      <c r="G421" s="9" t="str">
        <f t="shared" si="63"/>
        <v>One Time</v>
      </c>
      <c r="H421" s="9" t="str">
        <f t="shared" si="64"/>
        <v>N</v>
      </c>
      <c r="I421" s="9">
        <f t="shared" si="65"/>
        <v>7.5</v>
      </c>
      <c r="J421" s="9" t="str">
        <f t="shared" si="66"/>
        <v>Optional Equipment</v>
      </c>
      <c r="K421" s="9" t="str">
        <f t="shared" si="67"/>
        <v>Sensors and Detectors</v>
      </c>
      <c r="L421" s="9"/>
      <c r="M421" s="9" t="str">
        <f t="shared" si="68"/>
        <v>This device monitors windows or doors and alerts you via the mobile app when it detects glass breaking.</v>
      </c>
      <c r="N421" s="9" t="str">
        <f t="shared" si="69"/>
        <v>Product</v>
      </c>
    </row>
    <row r="422" spans="1:14" x14ac:dyDescent="0.25">
      <c r="A422" t="s">
        <v>56</v>
      </c>
      <c r="D422" s="9" t="str">
        <f t="shared" si="60"/>
        <v>Flood Detector</v>
      </c>
      <c r="E422" s="9" t="str">
        <f t="shared" si="61"/>
        <v>Flood Detector</v>
      </c>
      <c r="F422" s="9">
        <f t="shared" si="62"/>
        <v>59</v>
      </c>
      <c r="G422" s="9" t="str">
        <f t="shared" si="63"/>
        <v>One Time</v>
      </c>
      <c r="H422" s="9" t="str">
        <f t="shared" si="64"/>
        <v>N</v>
      </c>
      <c r="I422" s="9">
        <f t="shared" si="65"/>
        <v>7.5</v>
      </c>
      <c r="J422" s="9" t="str">
        <f t="shared" si="66"/>
        <v>Optional Equipment</v>
      </c>
      <c r="K422" s="9" t="str">
        <f t="shared" si="67"/>
        <v>Sensors and Detectors</v>
      </c>
      <c r="L422" s="9"/>
      <c r="M422" s="9" t="str">
        <f t="shared" si="68"/>
        <v>Installed in the basement, this device triggers a mobile app alert and notifies the monitoring centre upon detection of water.</v>
      </c>
      <c r="N422" s="9" t="str">
        <f t="shared" si="69"/>
        <v>Product</v>
      </c>
    </row>
    <row r="423" spans="1:14" x14ac:dyDescent="0.25">
      <c r="A423" t="s">
        <v>55</v>
      </c>
      <c r="D423" s="9" t="str">
        <f t="shared" si="60"/>
        <v>Bypassable Door Contact</v>
      </c>
      <c r="E423" s="9" t="str">
        <f t="shared" si="61"/>
        <v>Bypassable Door Contact</v>
      </c>
      <c r="F423" s="9">
        <f t="shared" si="62"/>
        <v>39</v>
      </c>
      <c r="G423" s="9" t="str">
        <f t="shared" si="63"/>
        <v>One Time</v>
      </c>
      <c r="H423" s="9" t="str">
        <f t="shared" si="64"/>
        <v>N</v>
      </c>
      <c r="I423" s="9">
        <f t="shared" si="65"/>
        <v>7.5</v>
      </c>
      <c r="J423" s="9" t="str">
        <f t="shared" si="66"/>
        <v>Optional Equipment</v>
      </c>
      <c r="K423" s="9" t="str">
        <f t="shared" si="67"/>
        <v>Sensors and Detectors</v>
      </c>
      <c r="L423" s="9"/>
      <c r="M423" s="9" t="str">
        <f t="shared" si="68"/>
        <v>This sensor sends an alert to the security panel when a door or window is opened.</v>
      </c>
      <c r="N423" s="9" t="str">
        <f t="shared" si="69"/>
        <v>Product</v>
      </c>
    </row>
    <row r="424" spans="1:14" x14ac:dyDescent="0.25">
      <c r="A424" t="s">
        <v>136</v>
      </c>
      <c r="D424" s="9" t="str">
        <f t="shared" si="60"/>
        <v>Recessed Door Contact</v>
      </c>
      <c r="E424" s="9" t="str">
        <f t="shared" si="61"/>
        <v>Recessed Door Contact</v>
      </c>
      <c r="F424" s="9">
        <f t="shared" si="62"/>
        <v>49</v>
      </c>
      <c r="G424" s="9" t="str">
        <f t="shared" si="63"/>
        <v>One Time</v>
      </c>
      <c r="H424" s="9" t="str">
        <f t="shared" si="64"/>
        <v>N</v>
      </c>
      <c r="I424" s="9">
        <f t="shared" si="65"/>
        <v>7.5</v>
      </c>
      <c r="J424" s="9" t="str">
        <f t="shared" si="66"/>
        <v>Optional Equipment</v>
      </c>
      <c r="K424" s="9" t="str">
        <f t="shared" si="67"/>
        <v>Sensors and Detectors</v>
      </c>
      <c r="L424" s="9"/>
      <c r="M424" s="9" t="str">
        <f t="shared" si="68"/>
        <v>A door or window contact that is hidden within the frame of the door / window.</v>
      </c>
      <c r="N424" s="9" t="str">
        <f t="shared" si="69"/>
        <v>Product</v>
      </c>
    </row>
    <row r="425" spans="1:14" x14ac:dyDescent="0.25">
      <c r="A425" t="s">
        <v>54</v>
      </c>
      <c r="D425" s="9" t="str">
        <f t="shared" si="60"/>
        <v>Door Contact</v>
      </c>
      <c r="E425" s="9" t="str">
        <f t="shared" si="61"/>
        <v>Door Contact</v>
      </c>
      <c r="F425" s="9">
        <f t="shared" si="62"/>
        <v>29</v>
      </c>
      <c r="G425" s="9" t="str">
        <f t="shared" si="63"/>
        <v>One Time</v>
      </c>
      <c r="H425" s="9" t="str">
        <f t="shared" si="64"/>
        <v>N</v>
      </c>
      <c r="I425" s="9">
        <f t="shared" si="65"/>
        <v>7.5</v>
      </c>
      <c r="J425" s="9" t="str">
        <f t="shared" si="66"/>
        <v>Optional Equipment</v>
      </c>
      <c r="K425" s="9" t="str">
        <f t="shared" si="67"/>
        <v>Sensors and Detectors</v>
      </c>
      <c r="L425" s="9"/>
      <c r="M425" s="9" t="str">
        <f t="shared" si="68"/>
        <v>This sensor sends an alert to the security panel when a door or window is opened.</v>
      </c>
      <c r="N425" s="9" t="str">
        <f t="shared" si="69"/>
        <v>Product</v>
      </c>
    </row>
    <row r="426" spans="1:14" x14ac:dyDescent="0.25">
      <c r="A426" t="s">
        <v>53</v>
      </c>
      <c r="D426" s="9" t="str">
        <f t="shared" si="60"/>
        <v>Wireless Doorbell</v>
      </c>
      <c r="E426" s="9" t="str">
        <f t="shared" si="61"/>
        <v>Wireless Doorbell</v>
      </c>
      <c r="F426" s="9">
        <f t="shared" si="62"/>
        <v>49</v>
      </c>
      <c r="G426" s="9" t="str">
        <f t="shared" si="63"/>
        <v>One Time</v>
      </c>
      <c r="H426" s="9" t="str">
        <f t="shared" si="64"/>
        <v>N</v>
      </c>
      <c r="I426" s="9">
        <f t="shared" si="65"/>
        <v>7.5</v>
      </c>
      <c r="J426" s="9" t="str">
        <f t="shared" si="66"/>
        <v>Optional Equipment</v>
      </c>
      <c r="K426" s="9" t="str">
        <f t="shared" si="67"/>
        <v>Keypads and Remotes</v>
      </c>
      <c r="L426" s="9"/>
      <c r="M426" s="9" t="str">
        <f t="shared" si="68"/>
        <v>This wireless doorbell sounds one of 11 selectable chimes when the pushbutton is pressed and has a range of up to 350 feet and can be powered using battery or low voltage wiring.</v>
      </c>
      <c r="N426" s="9" t="str">
        <f t="shared" si="69"/>
        <v>Product</v>
      </c>
    </row>
    <row r="427" spans="1:14" x14ac:dyDescent="0.25">
      <c r="A427" t="s">
        <v>52</v>
      </c>
      <c r="D427" s="9" t="str">
        <f t="shared" si="60"/>
        <v>Carbon Monoxide Detector</v>
      </c>
      <c r="E427" s="9" t="str">
        <f t="shared" si="61"/>
        <v>Carbon Monoxide Detector</v>
      </c>
      <c r="F427" s="9">
        <f t="shared" si="62"/>
        <v>89</v>
      </c>
      <c r="G427" s="9" t="str">
        <f t="shared" si="63"/>
        <v>One Time</v>
      </c>
      <c r="H427" s="9" t="str">
        <f t="shared" si="64"/>
        <v>N</v>
      </c>
      <c r="I427" s="9">
        <f t="shared" si="65"/>
        <v>7.5</v>
      </c>
      <c r="J427" s="9" t="str">
        <f t="shared" si="66"/>
        <v>Optional Equipment</v>
      </c>
      <c r="K427" s="9" t="str">
        <f t="shared" si="67"/>
        <v>Sensors and Detectors</v>
      </c>
      <c r="L427" s="9"/>
      <c r="M427" s="9" t="str">
        <f t="shared" si="68"/>
        <v>This detector emits an 85 dB audible alarm, alerts the monitoring centre and sends a notification through the mobile app when it detects an excessive level of carbon monoxide.</v>
      </c>
      <c r="N427" s="9" t="str">
        <f t="shared" si="69"/>
        <v>Product</v>
      </c>
    </row>
    <row r="428" spans="1:14" x14ac:dyDescent="0.25">
      <c r="A428" t="s">
        <v>2300</v>
      </c>
      <c r="D428" s="9" t="str">
        <f t="shared" si="60"/>
        <v>Internal Cell Radio Module Antenna</v>
      </c>
      <c r="E428" s="9" t="str">
        <f t="shared" si="61"/>
        <v>Internal Cell Radio Module Antenna</v>
      </c>
      <c r="F428" s="9">
        <f t="shared" si="62"/>
        <v>0</v>
      </c>
      <c r="G428" s="9" t="str">
        <f t="shared" si="63"/>
        <v>One Time</v>
      </c>
      <c r="H428" s="9" t="str">
        <f t="shared" si="64"/>
        <v>N</v>
      </c>
      <c r="I428" s="9">
        <f t="shared" si="65"/>
        <v>7.5</v>
      </c>
      <c r="J428" s="9" t="str">
        <f t="shared" si="66"/>
        <v>Optional Equipment</v>
      </c>
      <c r="K428" s="9" t="str">
        <f t="shared" si="67"/>
        <v>Lights and other accessories</v>
      </c>
      <c r="L428" s="9"/>
      <c r="M428" s="9" t="str">
        <f t="shared" si="68"/>
        <v>Internal Cell Radio Module Antenna</v>
      </c>
      <c r="N428" s="9" t="str">
        <f t="shared" si="69"/>
        <v>Product</v>
      </c>
    </row>
    <row r="429" spans="1:14" x14ac:dyDescent="0.25">
      <c r="A429" t="s">
        <v>3179</v>
      </c>
      <c r="D429" s="9" t="str">
        <f t="shared" si="60"/>
        <v>10 Foot External  Mount  Antenna</v>
      </c>
      <c r="E429" s="9" t="str">
        <f t="shared" si="61"/>
        <v>10 Foot External  Mount  Antenna</v>
      </c>
      <c r="F429" s="9">
        <f t="shared" si="62"/>
        <v>0</v>
      </c>
      <c r="G429" s="9" t="str">
        <f t="shared" si="63"/>
        <v>One Time</v>
      </c>
      <c r="H429" s="9" t="str">
        <f t="shared" si="64"/>
        <v>N</v>
      </c>
      <c r="I429" s="9">
        <f t="shared" si="65"/>
        <v>7.5</v>
      </c>
      <c r="J429" s="9" t="str">
        <f t="shared" si="66"/>
        <v>Optional Equipment</v>
      </c>
      <c r="K429" s="9" t="str">
        <f t="shared" si="67"/>
        <v>Lights and other accessories</v>
      </c>
      <c r="L429" s="9"/>
      <c r="M429" s="9" t="str">
        <f t="shared" si="68"/>
        <v>10 Foot External  Mount  Antenna</v>
      </c>
      <c r="N429" s="9" t="str">
        <f t="shared" si="69"/>
        <v>Product</v>
      </c>
    </row>
    <row r="430" spans="1:14" x14ac:dyDescent="0.25">
      <c r="A430" t="s">
        <v>94</v>
      </c>
      <c r="D430" s="9" t="str">
        <f t="shared" si="60"/>
        <v>Cold Weather Door Contact</v>
      </c>
      <c r="E430" s="9" t="str">
        <f t="shared" si="61"/>
        <v>Cold Weather Door Contact</v>
      </c>
      <c r="F430" s="9">
        <f t="shared" si="62"/>
        <v>99</v>
      </c>
      <c r="G430" s="9" t="str">
        <f t="shared" si="63"/>
        <v>One Time</v>
      </c>
      <c r="H430" s="9" t="str">
        <f t="shared" si="64"/>
        <v>N</v>
      </c>
      <c r="I430" s="9">
        <f t="shared" si="65"/>
        <v>7.5</v>
      </c>
      <c r="J430" s="9" t="str">
        <f t="shared" si="66"/>
        <v>Optional Equipment</v>
      </c>
      <c r="K430" s="9" t="str">
        <f t="shared" si="67"/>
        <v>Sensors and Detectors</v>
      </c>
      <c r="L430" s="9"/>
      <c r="M430" s="9" t="str">
        <f t="shared" si="68"/>
        <v>Cold Weather Door Contact</v>
      </c>
      <c r="N430" s="9" t="str">
        <f t="shared" si="69"/>
        <v>Product</v>
      </c>
    </row>
    <row r="431" spans="1:14" x14ac:dyDescent="0.25">
      <c r="A431" t="s">
        <v>93</v>
      </c>
      <c r="D431" s="9" t="str">
        <f t="shared" si="60"/>
        <v>Cold Weather Motion detector</v>
      </c>
      <c r="E431" s="9" t="str">
        <f t="shared" si="61"/>
        <v>Cold Weather Motion detector</v>
      </c>
      <c r="F431" s="9">
        <f t="shared" si="62"/>
        <v>299</v>
      </c>
      <c r="G431" s="9" t="str">
        <f t="shared" si="63"/>
        <v>One Time</v>
      </c>
      <c r="H431" s="9" t="str">
        <f t="shared" si="64"/>
        <v>N</v>
      </c>
      <c r="I431" s="9">
        <f t="shared" si="65"/>
        <v>7.5</v>
      </c>
      <c r="J431" s="9" t="str">
        <f t="shared" si="66"/>
        <v>Optional Equipment</v>
      </c>
      <c r="K431" s="9" t="str">
        <f t="shared" si="67"/>
        <v>Sensors and Detectors</v>
      </c>
      <c r="L431" s="9"/>
      <c r="M431" s="9" t="str">
        <f t="shared" si="68"/>
        <v>Cold weather Motion detector</v>
      </c>
      <c r="N431" s="9" t="str">
        <f t="shared" si="69"/>
        <v>Product</v>
      </c>
    </row>
    <row r="432" spans="1:14" x14ac:dyDescent="0.25">
      <c r="A432" t="s">
        <v>2299</v>
      </c>
      <c r="D432" s="9" t="str">
        <f t="shared" si="60"/>
        <v>GC3 3G Cell Radio Module</v>
      </c>
      <c r="E432" s="9" t="str">
        <f t="shared" si="61"/>
        <v>GC3 3G Cell Radio Module</v>
      </c>
      <c r="F432" s="9">
        <f t="shared" si="62"/>
        <v>0</v>
      </c>
      <c r="G432" s="9" t="str">
        <f t="shared" si="63"/>
        <v>One Time</v>
      </c>
      <c r="H432" s="9" t="str">
        <f t="shared" si="64"/>
        <v>N</v>
      </c>
      <c r="I432" s="9">
        <f t="shared" si="65"/>
        <v>15</v>
      </c>
      <c r="J432" s="9" t="str">
        <f t="shared" si="66"/>
        <v>Optional Equipment</v>
      </c>
      <c r="K432" s="9" t="str">
        <f t="shared" si="67"/>
        <v>Panels/Panneaux</v>
      </c>
      <c r="L432" s="9"/>
      <c r="M432" s="9" t="str">
        <f t="shared" si="68"/>
        <v>GC3 3G Cell Radio Module</v>
      </c>
      <c r="N432" s="9" t="str">
        <f t="shared" si="69"/>
        <v>Product</v>
      </c>
    </row>
    <row r="433" spans="1:14" x14ac:dyDescent="0.25">
      <c r="A433" t="s">
        <v>740</v>
      </c>
      <c r="D433" s="9" t="str">
        <f t="shared" si="60"/>
        <v>Bell Internet Bundle Credit - $15 Off For 24 Months</v>
      </c>
      <c r="E433" s="9" t="str">
        <f t="shared" si="61"/>
        <v>Bell Internet Bundle Credit $15 off for 24 months for new Internet customers</v>
      </c>
      <c r="F433" s="9">
        <f t="shared" si="62"/>
        <v>0</v>
      </c>
      <c r="G433" s="9" t="str">
        <f t="shared" si="63"/>
        <v>RMR</v>
      </c>
      <c r="H433" s="9" t="str">
        <f t="shared" si="64"/>
        <v>Y</v>
      </c>
      <c r="I433" s="9">
        <f t="shared" si="65"/>
        <v>0</v>
      </c>
      <c r="J433" s="9" t="str">
        <f t="shared" si="66"/>
        <v>Residential and Business</v>
      </c>
      <c r="K433" s="9" t="str">
        <f t="shared" si="67"/>
        <v xml:space="preserve">Smart Home </v>
      </c>
      <c r="L433" s="9"/>
      <c r="M433" s="9">
        <f t="shared" si="68"/>
        <v>0</v>
      </c>
      <c r="N433" s="9" t="str">
        <f t="shared" si="69"/>
        <v>Product</v>
      </c>
    </row>
    <row r="434" spans="1:14" x14ac:dyDescent="0.25">
      <c r="A434" t="s">
        <v>346</v>
      </c>
      <c r="D434" s="9" t="str">
        <f t="shared" si="60"/>
        <v>16VAC Transformer</v>
      </c>
      <c r="E434" s="9" t="str">
        <f t="shared" si="61"/>
        <v>16VAC Transformer</v>
      </c>
      <c r="F434" s="9">
        <f t="shared" si="62"/>
        <v>0</v>
      </c>
      <c r="G434" s="9" t="str">
        <f t="shared" si="63"/>
        <v>One Time</v>
      </c>
      <c r="H434" s="9" t="str">
        <f t="shared" si="64"/>
        <v>N</v>
      </c>
      <c r="I434" s="9">
        <f t="shared" si="65"/>
        <v>7.5</v>
      </c>
      <c r="J434" s="9" t="str">
        <f t="shared" si="66"/>
        <v>Legacy</v>
      </c>
      <c r="K434" s="9" t="str">
        <f t="shared" si="67"/>
        <v>Legacy</v>
      </c>
      <c r="L434" s="9"/>
      <c r="M434" s="9" t="str">
        <f t="shared" si="68"/>
        <v>16VAC Transformer</v>
      </c>
      <c r="N434" s="9" t="str">
        <f t="shared" si="69"/>
        <v>Product</v>
      </c>
    </row>
    <row r="435" spans="1:14" x14ac:dyDescent="0.25">
      <c r="A435" t="s">
        <v>3155</v>
      </c>
      <c r="D435" s="9" t="str">
        <f t="shared" si="60"/>
        <v>$10 credit for 24 months (Duo) with new Internet subscription</v>
      </c>
      <c r="E435" s="9" t="str">
        <f t="shared" si="61"/>
        <v>$10 credit for 24 months (Duo) with new Internet subscription</v>
      </c>
      <c r="F435" s="9">
        <f t="shared" si="62"/>
        <v>0</v>
      </c>
      <c r="G435" s="9" t="str">
        <f t="shared" si="63"/>
        <v>RMR</v>
      </c>
      <c r="H435" s="9" t="str">
        <f t="shared" si="64"/>
        <v>N</v>
      </c>
      <c r="I435" s="9">
        <f t="shared" si="65"/>
        <v>0</v>
      </c>
      <c r="J435" s="9" t="str">
        <f t="shared" si="66"/>
        <v>Residential</v>
      </c>
      <c r="K435" s="9" t="str">
        <f t="shared" si="67"/>
        <v>Video and Automation</v>
      </c>
      <c r="L435" s="9"/>
      <c r="M435" s="9" t="str">
        <f t="shared" si="68"/>
        <v>Bell Internet Bundle Credit $10 off for 24 months for Internet customers</v>
      </c>
      <c r="N435" s="9" t="str">
        <f t="shared" si="69"/>
        <v>Product</v>
      </c>
    </row>
    <row r="436" spans="1:14" x14ac:dyDescent="0.25">
      <c r="A436" t="s">
        <v>2555</v>
      </c>
      <c r="D436" s="9" t="str">
        <f t="shared" si="60"/>
        <v xml:space="preserve">Equipment Discount - 25% </v>
      </c>
      <c r="E436" s="9" t="str">
        <f t="shared" si="61"/>
        <v xml:space="preserve">25% discount on peripherals when legacy customer is upgrading </v>
      </c>
      <c r="F436" s="9">
        <f t="shared" si="62"/>
        <v>0</v>
      </c>
      <c r="G436" s="9" t="str">
        <f t="shared" si="63"/>
        <v>One time</v>
      </c>
      <c r="H436" s="9" t="str">
        <f t="shared" si="64"/>
        <v>N</v>
      </c>
      <c r="I436" s="9">
        <f t="shared" si="65"/>
        <v>0</v>
      </c>
      <c r="J436" s="9" t="str">
        <f t="shared" si="66"/>
        <v>Residential and Business</v>
      </c>
      <c r="K436" s="9" t="str">
        <f t="shared" si="67"/>
        <v xml:space="preserve">Smart Home </v>
      </c>
      <c r="L436" s="9"/>
      <c r="M436" s="9">
        <f t="shared" si="68"/>
        <v>0</v>
      </c>
      <c r="N436" s="9" t="str">
        <f t="shared" si="69"/>
        <v>Product</v>
      </c>
    </row>
    <row r="437" spans="1:14" x14ac:dyDescent="0.25">
      <c r="A437" t="s">
        <v>3745</v>
      </c>
      <c r="D437" s="9" t="str">
        <f t="shared" si="60"/>
        <v xml:space="preserve">Bell Smart Home Internet Bundle Credit $20 x 24 mths </v>
      </c>
      <c r="E437" s="9" t="str">
        <f t="shared" si="61"/>
        <v xml:space="preserve">Bell Smart Home Internet Bundle Credit $20 x 24 mths </v>
      </c>
      <c r="F437" s="9">
        <f t="shared" si="62"/>
        <v>0</v>
      </c>
      <c r="G437" s="9" t="str">
        <f t="shared" si="63"/>
        <v>RMR</v>
      </c>
      <c r="H437" s="9" t="str">
        <f t="shared" si="64"/>
        <v>N</v>
      </c>
      <c r="I437" s="9">
        <f t="shared" si="65"/>
        <v>0</v>
      </c>
      <c r="J437" s="9" t="str">
        <f t="shared" si="66"/>
        <v>Residential and Business</v>
      </c>
      <c r="K437" s="9" t="str">
        <f t="shared" si="67"/>
        <v>Smart Home</v>
      </c>
      <c r="L437" s="9"/>
      <c r="M437" s="9">
        <f t="shared" si="68"/>
        <v>0</v>
      </c>
      <c r="N437" s="9" t="str">
        <f t="shared" si="69"/>
        <v>Product</v>
      </c>
    </row>
    <row r="438" spans="1:14" x14ac:dyDescent="0.25">
      <c r="A438" t="s">
        <v>3247</v>
      </c>
      <c r="D438" s="9" t="str">
        <f t="shared" si="60"/>
        <v>Indoor Video Camera</v>
      </c>
      <c r="E438" s="9" t="str">
        <f t="shared" si="61"/>
        <v>Indoor Video Camera</v>
      </c>
      <c r="F438" s="9">
        <f t="shared" si="62"/>
        <v>169</v>
      </c>
      <c r="G438" s="9" t="str">
        <f t="shared" si="63"/>
        <v>One Time</v>
      </c>
      <c r="H438" s="9" t="str">
        <f t="shared" si="64"/>
        <v>Y</v>
      </c>
      <c r="I438" s="9">
        <f t="shared" si="65"/>
        <v>30</v>
      </c>
      <c r="J438" s="9" t="str">
        <f t="shared" si="66"/>
        <v>Optional Equipment</v>
      </c>
      <c r="K438" s="9" t="str">
        <f t="shared" si="67"/>
        <v>Cameras</v>
      </c>
      <c r="L438" s="9"/>
      <c r="M438" s="9" t="str">
        <f t="shared" si="68"/>
        <v>Access live and high definition recorded video from your smartphone anytime.</v>
      </c>
      <c r="N438" s="9" t="str">
        <f t="shared" si="69"/>
        <v>Product</v>
      </c>
    </row>
    <row r="439" spans="1:14" x14ac:dyDescent="0.25">
      <c r="A439" t="s">
        <v>3246</v>
      </c>
      <c r="D439" s="9" t="str">
        <f t="shared" si="60"/>
        <v>Outdoor Video Camera</v>
      </c>
      <c r="E439" s="9" t="str">
        <f t="shared" si="61"/>
        <v>Outdoor Camera</v>
      </c>
      <c r="F439" s="9">
        <f t="shared" si="62"/>
        <v>199</v>
      </c>
      <c r="G439" s="9" t="str">
        <f t="shared" si="63"/>
        <v>One Time</v>
      </c>
      <c r="H439" s="9" t="str">
        <f t="shared" si="64"/>
        <v>N</v>
      </c>
      <c r="I439" s="9">
        <f t="shared" si="65"/>
        <v>60</v>
      </c>
      <c r="J439" s="9" t="str">
        <f t="shared" si="66"/>
        <v>Optional Equipment</v>
      </c>
      <c r="K439" s="9" t="str">
        <f t="shared" si="67"/>
        <v>Cameras</v>
      </c>
      <c r="L439" s="9"/>
      <c r="M439" s="9" t="str">
        <f t="shared" si="68"/>
        <v>The wireless outdoor video camera, resistant to weather conditions, works perfectly with the mobile app.</v>
      </c>
      <c r="N439" s="9" t="str">
        <f t="shared" si="69"/>
        <v>Product</v>
      </c>
    </row>
    <row r="440" spans="1:14" x14ac:dyDescent="0.25">
      <c r="A440" t="s">
        <v>3565</v>
      </c>
      <c r="D440" s="9" t="str">
        <f t="shared" si="60"/>
        <v xml:space="preserve">Bell Internet Bundle Credit $5 off for 24 months </v>
      </c>
      <c r="E440" s="9" t="str">
        <f t="shared" si="61"/>
        <v xml:space="preserve">Bell Internet Bundle Credit $5 off for 24 months </v>
      </c>
      <c r="F440" s="9">
        <f t="shared" si="62"/>
        <v>0</v>
      </c>
      <c r="G440" s="9" t="str">
        <f t="shared" si="63"/>
        <v>RMR</v>
      </c>
      <c r="H440" s="9" t="str">
        <f t="shared" si="64"/>
        <v>Y</v>
      </c>
      <c r="I440" s="9">
        <f t="shared" si="65"/>
        <v>0</v>
      </c>
      <c r="J440" s="9" t="str">
        <f t="shared" si="66"/>
        <v xml:space="preserve">Residential </v>
      </c>
      <c r="K440" s="9" t="str">
        <f t="shared" si="67"/>
        <v>Video and Automation</v>
      </c>
      <c r="L440" s="9"/>
      <c r="M440" s="9" t="str">
        <f t="shared" si="68"/>
        <v xml:space="preserve">Bell Internet Bundle Credit $5 off for 24 months for new Internet customers </v>
      </c>
      <c r="N440" s="9" t="str">
        <f t="shared" si="69"/>
        <v>Product</v>
      </c>
    </row>
    <row r="441" spans="1:14" x14ac:dyDescent="0.25">
      <c r="A441" t="s">
        <v>3568</v>
      </c>
      <c r="D441" s="9" t="str">
        <f t="shared" si="60"/>
        <v>Bell Internet Bundle Credit - $10 credit for 24 months</v>
      </c>
      <c r="E441" s="9" t="str">
        <f t="shared" si="61"/>
        <v>Bell Internet Bundle Credit $10 off for 24 months for new Internet customers</v>
      </c>
      <c r="F441" s="9">
        <f t="shared" si="62"/>
        <v>0</v>
      </c>
      <c r="G441" s="9" t="str">
        <f t="shared" si="63"/>
        <v>RMR</v>
      </c>
      <c r="H441" s="9" t="str">
        <f t="shared" si="64"/>
        <v>Y</v>
      </c>
      <c r="I441" s="9">
        <f t="shared" si="65"/>
        <v>0</v>
      </c>
      <c r="J441" s="9" t="str">
        <f t="shared" si="66"/>
        <v xml:space="preserve">Residential and Business </v>
      </c>
      <c r="K441" s="9" t="str">
        <f t="shared" si="67"/>
        <v xml:space="preserve">Smart Home </v>
      </c>
      <c r="L441" s="9"/>
      <c r="M441" s="9" t="str">
        <f t="shared" si="68"/>
        <v>Bell Internet Bundle Credit $10 off for 24 months for new Internet customers</v>
      </c>
      <c r="N441" s="9" t="str">
        <f t="shared" si="69"/>
        <v>Product</v>
      </c>
    </row>
    <row r="442" spans="1:14" x14ac:dyDescent="0.25">
      <c r="A442" t="s">
        <v>3572</v>
      </c>
      <c r="D442" s="9" t="str">
        <f t="shared" si="60"/>
        <v>Bell Mobility Bundle Credit: Video and Automation - $5 Credit for 24 months</v>
      </c>
      <c r="E442" s="9" t="str">
        <f t="shared" si="61"/>
        <v>Bell Mobility Bundle Credit: Video and Automation - $5 Credit for 24 months</v>
      </c>
      <c r="F442" s="9">
        <f t="shared" si="62"/>
        <v>0</v>
      </c>
      <c r="G442" s="9" t="str">
        <f t="shared" si="63"/>
        <v>RMR</v>
      </c>
      <c r="H442" s="9" t="str">
        <f t="shared" si="64"/>
        <v>Y</v>
      </c>
      <c r="I442" s="9">
        <f t="shared" si="65"/>
        <v>0</v>
      </c>
      <c r="J442" s="9" t="str">
        <f t="shared" si="66"/>
        <v>Residential</v>
      </c>
      <c r="K442" s="9" t="str">
        <f t="shared" si="67"/>
        <v>Video and Automation</v>
      </c>
      <c r="L442" s="9"/>
      <c r="M442" s="9" t="str">
        <f t="shared" si="68"/>
        <v>Bell Mobility Bundle Credit: Video and Automation - $5 Credit for 24 months</v>
      </c>
      <c r="N442" s="9" t="str">
        <f t="shared" si="69"/>
        <v>Product</v>
      </c>
    </row>
    <row r="443" spans="1:14" x14ac:dyDescent="0.25">
      <c r="A443" t="s">
        <v>3575</v>
      </c>
      <c r="D443" s="9" t="str">
        <f t="shared" si="60"/>
        <v xml:space="preserve">Bell Mobility Bundle Credit - $5 </v>
      </c>
      <c r="E443" s="9" t="str">
        <f t="shared" si="61"/>
        <v>Bell Mobility Bundle Credit $5 for new and existing Mobility customers</v>
      </c>
      <c r="F443" s="9">
        <f t="shared" si="62"/>
        <v>0</v>
      </c>
      <c r="G443" s="9" t="str">
        <f t="shared" si="63"/>
        <v>RMR</v>
      </c>
      <c r="H443" s="9" t="str">
        <f t="shared" si="64"/>
        <v>Y</v>
      </c>
      <c r="I443" s="9">
        <f t="shared" si="65"/>
        <v>0</v>
      </c>
      <c r="J443" s="9" t="str">
        <f t="shared" si="66"/>
        <v xml:space="preserve">Residential and Business </v>
      </c>
      <c r="K443" s="9" t="str">
        <f t="shared" si="67"/>
        <v xml:space="preserve">Smart Home </v>
      </c>
      <c r="L443" s="9"/>
      <c r="M443" s="9" t="str">
        <f t="shared" si="68"/>
        <v>Crédit de 5 $ sur le forfait mobilité avec nouveaux et existants services Bell</v>
      </c>
      <c r="N443" s="9" t="str">
        <f t="shared" si="69"/>
        <v>Product</v>
      </c>
    </row>
    <row r="444" spans="1:14" x14ac:dyDescent="0.25">
      <c r="A444" t="s">
        <v>3584</v>
      </c>
      <c r="D444" s="9" t="str">
        <f t="shared" si="60"/>
        <v>External Probe for Temperature Sensor</v>
      </c>
      <c r="E444" s="9" t="str">
        <f t="shared" si="61"/>
        <v>External Probe for Temperature Sensor</v>
      </c>
      <c r="F444" s="9">
        <f t="shared" si="62"/>
        <v>44</v>
      </c>
      <c r="G444" s="9" t="str">
        <f t="shared" si="63"/>
        <v>One Time</v>
      </c>
      <c r="H444" s="9" t="str">
        <f t="shared" si="64"/>
        <v>Y</v>
      </c>
      <c r="I444" s="9">
        <f t="shared" si="65"/>
        <v>7.5</v>
      </c>
      <c r="J444" s="9" t="str">
        <f t="shared" si="66"/>
        <v>Optional Equipment</v>
      </c>
      <c r="K444" s="9" t="str">
        <f t="shared" si="67"/>
        <v>Sensors and Detectors</v>
      </c>
      <c r="L444" s="9"/>
      <c r="M444" s="9" t="str">
        <f t="shared" si="68"/>
        <v xml:space="preserve">This probe wires into the temperature sensor and lets you monitor a refrigerator, freezer and outdoor temperatures
</v>
      </c>
      <c r="N444" s="9" t="str">
        <f t="shared" si="69"/>
        <v>Product</v>
      </c>
    </row>
    <row r="445" spans="1:14" x14ac:dyDescent="0.25">
      <c r="A445" t="s">
        <v>3634</v>
      </c>
      <c r="D445" s="9" t="str">
        <f t="shared" si="60"/>
        <v>Yale nexTouch Push Button Door Lock</v>
      </c>
      <c r="E445" s="9" t="str">
        <f t="shared" si="61"/>
        <v>Yale nexTouch Push Button Door Lock</v>
      </c>
      <c r="F445" s="9">
        <f t="shared" si="62"/>
        <v>600</v>
      </c>
      <c r="G445" s="9" t="str">
        <f t="shared" si="63"/>
        <v>One Time</v>
      </c>
      <c r="H445" s="9" t="str">
        <f t="shared" si="64"/>
        <v>N</v>
      </c>
      <c r="I445" s="9">
        <f t="shared" si="65"/>
        <v>30</v>
      </c>
      <c r="J445" s="9" t="str">
        <f t="shared" si="66"/>
        <v>Optional Equipment</v>
      </c>
      <c r="K445" s="9" t="str">
        <f t="shared" si="67"/>
        <v>Door locks and thermostats</v>
      </c>
      <c r="L445" s="9"/>
      <c r="M445" s="9" t="str">
        <f t="shared" si="68"/>
        <v>Yale nexTouch Push Button Door Lock - SMB only</v>
      </c>
      <c r="N445" s="9" t="str">
        <f t="shared" si="69"/>
        <v>Product</v>
      </c>
    </row>
    <row r="446" spans="1:14" x14ac:dyDescent="0.25">
      <c r="A446" t="s">
        <v>3943</v>
      </c>
      <c r="D446" s="9" t="str">
        <f t="shared" si="60"/>
        <v>Automation service</v>
      </c>
      <c r="E446" s="9" t="str">
        <f t="shared" si="61"/>
        <v>Provides access and control over any Z-Wave devices added to your Smart Home system.</v>
      </c>
      <c r="F446" s="9">
        <f t="shared" si="62"/>
        <v>0</v>
      </c>
      <c r="G446" s="9" t="str">
        <f t="shared" si="63"/>
        <v>RMR</v>
      </c>
      <c r="H446" s="9" t="str">
        <f t="shared" si="64"/>
        <v>N</v>
      </c>
      <c r="I446" s="9">
        <f t="shared" si="65"/>
        <v>0</v>
      </c>
      <c r="J446" s="9" t="str">
        <f t="shared" si="66"/>
        <v>Additional Services</v>
      </c>
      <c r="K446" s="9" t="str">
        <f t="shared" si="67"/>
        <v>Z-Wave Access</v>
      </c>
      <c r="L446" s="9"/>
      <c r="M446" s="9" t="str">
        <f t="shared" si="68"/>
        <v xml:space="preserve">Manage automation devices like a thermostat, door lock and lighting. </v>
      </c>
      <c r="N446" s="9" t="str">
        <f t="shared" si="69"/>
        <v>Product</v>
      </c>
    </row>
    <row r="447" spans="1:14" x14ac:dyDescent="0.25">
      <c r="A447" t="s">
        <v>3987</v>
      </c>
      <c r="D447" s="9" t="e">
        <f t="shared" si="60"/>
        <v>#N/A</v>
      </c>
      <c r="E447" s="9" t="e">
        <f t="shared" si="61"/>
        <v>#N/A</v>
      </c>
      <c r="F447" s="9" t="e">
        <f t="shared" si="62"/>
        <v>#N/A</v>
      </c>
      <c r="G447" s="9" t="e">
        <f t="shared" si="63"/>
        <v>#N/A</v>
      </c>
      <c r="H447" s="9" t="e">
        <f t="shared" si="64"/>
        <v>#N/A</v>
      </c>
      <c r="I447" s="9" t="e">
        <f t="shared" si="65"/>
        <v>#N/A</v>
      </c>
      <c r="J447" s="9" t="e">
        <f t="shared" si="66"/>
        <v>#N/A</v>
      </c>
      <c r="K447" s="9" t="e">
        <f t="shared" si="67"/>
        <v>#N/A</v>
      </c>
      <c r="L447" s="9"/>
      <c r="M447" s="9" t="e">
        <f t="shared" si="68"/>
        <v>#N/A</v>
      </c>
      <c r="N447" s="9" t="e">
        <f t="shared" si="69"/>
        <v>#N/A</v>
      </c>
    </row>
    <row r="448" spans="1:14" x14ac:dyDescent="0.25">
      <c r="A448" t="s">
        <v>3945</v>
      </c>
      <c r="D448" s="9" t="str">
        <f t="shared" si="60"/>
        <v xml:space="preserve">3 Months Free Credit - $19.99 </v>
      </c>
      <c r="E448" s="9" t="str">
        <f t="shared" si="61"/>
        <v xml:space="preserve">3 Months Free Credit - $19.99 </v>
      </c>
      <c r="F448" s="9">
        <f t="shared" si="62"/>
        <v>0</v>
      </c>
      <c r="G448" s="9" t="str">
        <f t="shared" si="63"/>
        <v>RMR</v>
      </c>
      <c r="H448" s="9" t="str">
        <f t="shared" si="64"/>
        <v>N</v>
      </c>
      <c r="I448" s="9">
        <f t="shared" si="65"/>
        <v>0</v>
      </c>
      <c r="J448" s="9" t="str">
        <f t="shared" si="66"/>
        <v>Residential</v>
      </c>
      <c r="K448" s="9" t="str">
        <f t="shared" si="67"/>
        <v xml:space="preserve">Smart Home </v>
      </c>
      <c r="L448" s="9"/>
      <c r="M448" s="9" t="str">
        <f t="shared" si="68"/>
        <v xml:space="preserve">3 Months Free Credit - $19.99 </v>
      </c>
      <c r="N448" s="9" t="str">
        <f t="shared" si="69"/>
        <v>Product</v>
      </c>
    </row>
    <row r="449" spans="1:14" x14ac:dyDescent="0.25">
      <c r="A449" t="s">
        <v>3946</v>
      </c>
      <c r="D449" s="9" t="str">
        <f t="shared" ref="D449:D512" si="70">VLOOKUP($A449,masterdata,3,0)</f>
        <v xml:space="preserve">3 Months Free Credit - $29.99 </v>
      </c>
      <c r="E449" s="9" t="str">
        <f t="shared" ref="E449:E512" si="71">VLOOKUP($A449,masterdata,12,0)</f>
        <v xml:space="preserve">3 Months Free Credit - $29.99 </v>
      </c>
      <c r="F449" s="9">
        <f t="shared" ref="F449:F512" si="72">VLOOKUP($A449,masterdata,5,0)</f>
        <v>0</v>
      </c>
      <c r="G449" s="9" t="str">
        <f t="shared" ref="G449:G512" si="73">VLOOKUP($A449,masterdata,16,0)</f>
        <v>RMR</v>
      </c>
      <c r="H449" s="9" t="str">
        <f t="shared" ref="H449:H512" si="74">VLOOKUP($A449,masterdata,6,0)</f>
        <v>N</v>
      </c>
      <c r="I449" s="9">
        <f t="shared" ref="I449:I512" si="75">VLOOKUP($A449,masterdata,7,0)</f>
        <v>0</v>
      </c>
      <c r="J449" s="9" t="str">
        <f t="shared" ref="J449:J512" si="76">VLOOKUP($A449,masterdata,10,0)</f>
        <v>Residential</v>
      </c>
      <c r="K449" s="9" t="str">
        <f t="shared" ref="K449:K512" si="77">VLOOKUP($A449,masterdata,11,0)</f>
        <v xml:space="preserve">Smart Home </v>
      </c>
      <c r="L449" s="9"/>
      <c r="M449" s="9" t="str">
        <f t="shared" ref="M449:M512" si="78">VLOOKUP($A449,masterdata,14,0)</f>
        <v xml:space="preserve">3 Months Free Credit - $29.99 </v>
      </c>
      <c r="N449" s="9" t="str">
        <f t="shared" ref="N449:N505" si="79">VLOOKUP($A449,masterdata,30,0)</f>
        <v>Product</v>
      </c>
    </row>
    <row r="450" spans="1:14" x14ac:dyDescent="0.25">
      <c r="A450" t="s">
        <v>3947</v>
      </c>
      <c r="D450" s="9" t="str">
        <f t="shared" si="70"/>
        <v xml:space="preserve">3 Months Free Credit - $39.99 </v>
      </c>
      <c r="E450" s="9" t="str">
        <f t="shared" si="71"/>
        <v xml:space="preserve">3 Months Free Credit - $39.99 </v>
      </c>
      <c r="F450" s="9">
        <f t="shared" si="72"/>
        <v>0</v>
      </c>
      <c r="G450" s="9" t="str">
        <f t="shared" si="73"/>
        <v>RMR</v>
      </c>
      <c r="H450" s="9" t="str">
        <f t="shared" si="74"/>
        <v>N</v>
      </c>
      <c r="I450" s="9">
        <f t="shared" si="75"/>
        <v>0</v>
      </c>
      <c r="J450" s="9" t="str">
        <f t="shared" si="76"/>
        <v xml:space="preserve">Residential and Business </v>
      </c>
      <c r="K450" s="9" t="str">
        <f t="shared" si="77"/>
        <v xml:space="preserve">Smart Home </v>
      </c>
      <c r="L450" s="9"/>
      <c r="M450" s="9" t="str">
        <f t="shared" si="78"/>
        <v xml:space="preserve">3 Months Free Credit - $39.99 </v>
      </c>
      <c r="N450" s="9" t="str">
        <f t="shared" si="79"/>
        <v>Product</v>
      </c>
    </row>
    <row r="451" spans="1:14" x14ac:dyDescent="0.25">
      <c r="A451" t="s">
        <v>3948</v>
      </c>
      <c r="D451" s="9" t="str">
        <f t="shared" si="70"/>
        <v xml:space="preserve">3 Months Free Credit - $49.99 </v>
      </c>
      <c r="E451" s="9" t="str">
        <f t="shared" si="71"/>
        <v xml:space="preserve">3 Months Free Credit - $49.99 </v>
      </c>
      <c r="F451" s="9">
        <f t="shared" si="72"/>
        <v>0</v>
      </c>
      <c r="G451" s="9" t="str">
        <f t="shared" si="73"/>
        <v>RMR</v>
      </c>
      <c r="H451" s="9" t="str">
        <f t="shared" si="74"/>
        <v>N</v>
      </c>
      <c r="I451" s="9">
        <f t="shared" si="75"/>
        <v>0</v>
      </c>
      <c r="J451" s="9" t="str">
        <f t="shared" si="76"/>
        <v xml:space="preserve">Residential and Business </v>
      </c>
      <c r="K451" s="9" t="str">
        <f t="shared" si="77"/>
        <v xml:space="preserve">Smart Home </v>
      </c>
      <c r="L451" s="9"/>
      <c r="M451" s="9" t="str">
        <f t="shared" si="78"/>
        <v xml:space="preserve">3 Months Free Credit - $49.99 </v>
      </c>
      <c r="N451" s="9" t="str">
        <f t="shared" si="79"/>
        <v>Product</v>
      </c>
    </row>
    <row r="452" spans="1:14" x14ac:dyDescent="0.25">
      <c r="A452" t="s">
        <v>3949</v>
      </c>
      <c r="D452" s="9" t="str">
        <f t="shared" si="70"/>
        <v xml:space="preserve">3 Months Free Credit - $59.99 </v>
      </c>
      <c r="E452" s="9" t="str">
        <f t="shared" si="71"/>
        <v xml:space="preserve">3 Months Free Credit - $59.99 </v>
      </c>
      <c r="F452" s="9">
        <f t="shared" si="72"/>
        <v>0</v>
      </c>
      <c r="G452" s="9" t="str">
        <f t="shared" si="73"/>
        <v>RMR</v>
      </c>
      <c r="H452" s="9" t="str">
        <f t="shared" si="74"/>
        <v>N</v>
      </c>
      <c r="I452" s="9">
        <f t="shared" si="75"/>
        <v>0</v>
      </c>
      <c r="J452" s="9" t="str">
        <f t="shared" si="76"/>
        <v xml:space="preserve">Residential and Business </v>
      </c>
      <c r="K452" s="9" t="str">
        <f t="shared" si="77"/>
        <v xml:space="preserve">Smart Home </v>
      </c>
      <c r="L452" s="9"/>
      <c r="M452" s="9" t="str">
        <f t="shared" si="78"/>
        <v xml:space="preserve">3 Months Free Credit - $59.99 </v>
      </c>
      <c r="N452" s="9" t="str">
        <f t="shared" si="79"/>
        <v>Product</v>
      </c>
    </row>
    <row r="453" spans="1:14" x14ac:dyDescent="0.25">
      <c r="A453" t="s">
        <v>3950</v>
      </c>
      <c r="D453" s="9" t="str">
        <f t="shared" si="70"/>
        <v xml:space="preserve">3 Months Free Credit - $69.99 </v>
      </c>
      <c r="E453" s="9" t="str">
        <f t="shared" si="71"/>
        <v xml:space="preserve">3 Months Free Credit - $69.99 </v>
      </c>
      <c r="F453" s="9">
        <f t="shared" si="72"/>
        <v>0</v>
      </c>
      <c r="G453" s="9" t="str">
        <f t="shared" si="73"/>
        <v>RMR</v>
      </c>
      <c r="H453" s="9" t="str">
        <f t="shared" si="74"/>
        <v>N</v>
      </c>
      <c r="I453" s="9">
        <f t="shared" si="75"/>
        <v>0</v>
      </c>
      <c r="J453" s="9" t="str">
        <f t="shared" si="76"/>
        <v>Business</v>
      </c>
      <c r="K453" s="9" t="str">
        <f t="shared" si="77"/>
        <v xml:space="preserve">Smart Home </v>
      </c>
      <c r="L453" s="9"/>
      <c r="M453" s="9" t="str">
        <f t="shared" si="78"/>
        <v xml:space="preserve">3 Months Free Credit - $69.99 </v>
      </c>
      <c r="N453" s="9" t="str">
        <f t="shared" si="79"/>
        <v>Product</v>
      </c>
    </row>
    <row r="454" spans="1:14" x14ac:dyDescent="0.25">
      <c r="A454" t="s">
        <v>3959</v>
      </c>
      <c r="D454" s="9" t="str">
        <f t="shared" si="70"/>
        <v xml:space="preserve">3 Months Free Credit - $44.99 </v>
      </c>
      <c r="E454" s="9" t="str">
        <f t="shared" si="71"/>
        <v xml:space="preserve">3 Months Free Credit - $44.99 </v>
      </c>
      <c r="F454" s="9">
        <f t="shared" si="72"/>
        <v>0</v>
      </c>
      <c r="G454" s="9" t="str">
        <f t="shared" si="73"/>
        <v>RMR</v>
      </c>
      <c r="H454" s="9" t="str">
        <f t="shared" si="74"/>
        <v>N</v>
      </c>
      <c r="I454" s="9">
        <f t="shared" si="75"/>
        <v>0</v>
      </c>
      <c r="J454" s="9" t="str">
        <f t="shared" si="76"/>
        <v xml:space="preserve">Residential and Business </v>
      </c>
      <c r="K454" s="9" t="str">
        <f t="shared" si="77"/>
        <v xml:space="preserve">Smart Home </v>
      </c>
      <c r="L454" s="9"/>
      <c r="M454" s="9" t="str">
        <f t="shared" si="78"/>
        <v xml:space="preserve">3 Months Free Credit - $44.99 </v>
      </c>
      <c r="N454" s="9" t="str">
        <f t="shared" si="79"/>
        <v>Product</v>
      </c>
    </row>
    <row r="455" spans="1:14" x14ac:dyDescent="0.25">
      <c r="A455" t="s">
        <v>3960</v>
      </c>
      <c r="D455" s="9" t="str">
        <f t="shared" si="70"/>
        <v xml:space="preserve">3 Months Free Credit - $54.99 </v>
      </c>
      <c r="E455" s="9" t="str">
        <f t="shared" si="71"/>
        <v xml:space="preserve">3 Months Free Credit - $54.99 </v>
      </c>
      <c r="F455" s="9">
        <f t="shared" si="72"/>
        <v>0</v>
      </c>
      <c r="G455" s="9" t="str">
        <f t="shared" si="73"/>
        <v>RMR</v>
      </c>
      <c r="H455" s="9" t="str">
        <f t="shared" si="74"/>
        <v>N</v>
      </c>
      <c r="I455" s="9">
        <f t="shared" si="75"/>
        <v>0</v>
      </c>
      <c r="J455" s="9" t="str">
        <f t="shared" si="76"/>
        <v xml:space="preserve">Residential and Business </v>
      </c>
      <c r="K455" s="9" t="str">
        <f t="shared" si="77"/>
        <v xml:space="preserve">Smart Home </v>
      </c>
      <c r="L455" s="9"/>
      <c r="M455" s="9" t="str">
        <f t="shared" si="78"/>
        <v xml:space="preserve">3 Months Free Credit - $54.99 </v>
      </c>
      <c r="N455" s="9" t="str">
        <f t="shared" si="79"/>
        <v>Product</v>
      </c>
    </row>
    <row r="456" spans="1:14" x14ac:dyDescent="0.25">
      <c r="A456" t="s">
        <v>3993</v>
      </c>
      <c r="D456" s="9" t="str">
        <f t="shared" si="70"/>
        <v>Upfront Fee</v>
      </c>
      <c r="E456" s="9" t="str">
        <f t="shared" si="71"/>
        <v>Upfront Fee as required by credit record</v>
      </c>
      <c r="F456" s="9">
        <f t="shared" si="72"/>
        <v>350</v>
      </c>
      <c r="G456" s="9" t="str">
        <f t="shared" si="73"/>
        <v>One time</v>
      </c>
      <c r="H456" s="9" t="str">
        <f t="shared" si="74"/>
        <v>N</v>
      </c>
      <c r="I456" s="9">
        <f t="shared" si="75"/>
        <v>0</v>
      </c>
      <c r="J456" s="9" t="str">
        <f t="shared" si="76"/>
        <v>Residential</v>
      </c>
      <c r="K456" s="9" t="str">
        <f t="shared" si="77"/>
        <v xml:space="preserve">Smart Home </v>
      </c>
      <c r="L456" s="9"/>
      <c r="M456" s="9" t="str">
        <f t="shared" si="78"/>
        <v>Upfront Fee as required by credit record</v>
      </c>
      <c r="N456" s="9" t="str">
        <f t="shared" si="79"/>
        <v>Product</v>
      </c>
    </row>
    <row r="457" spans="1:14" x14ac:dyDescent="0.25">
      <c r="A457" t="s">
        <v>4012</v>
      </c>
      <c r="D457" s="9" t="str">
        <f t="shared" si="70"/>
        <v>Bell Mobility Bundle Credit - $10</v>
      </c>
      <c r="E457" s="9" t="str">
        <f t="shared" si="71"/>
        <v>Bell Mobility Bundle Credit $10 for new and existing Mobility customers</v>
      </c>
      <c r="F457" s="9">
        <f t="shared" si="72"/>
        <v>0</v>
      </c>
      <c r="G457" s="9" t="str">
        <f t="shared" si="73"/>
        <v>RMR</v>
      </c>
      <c r="H457" s="9" t="str">
        <f t="shared" si="74"/>
        <v>Y</v>
      </c>
      <c r="I457" s="9">
        <f t="shared" si="75"/>
        <v>0</v>
      </c>
      <c r="J457" s="9" t="str">
        <f t="shared" si="76"/>
        <v>Residential</v>
      </c>
      <c r="K457" s="9" t="str">
        <f t="shared" si="77"/>
        <v>Smart Home</v>
      </c>
      <c r="L457" s="9"/>
      <c r="M457" s="9" t="str">
        <f t="shared" si="78"/>
        <v>Bell Mobility Bundle Credit $10 for new and existing Mobility customers</v>
      </c>
      <c r="N457" s="9" t="str">
        <f t="shared" si="79"/>
        <v>Product</v>
      </c>
    </row>
    <row r="458" spans="1:14" x14ac:dyDescent="0.25">
      <c r="A458" t="s">
        <v>4057</v>
      </c>
      <c r="D458" s="9" t="str">
        <f t="shared" si="70"/>
        <v>Qolsys Best Package</v>
      </c>
      <c r="E458" s="9" t="str">
        <f t="shared" si="71"/>
        <v>Best</v>
      </c>
      <c r="F458" s="9">
        <f t="shared" si="72"/>
        <v>59.99</v>
      </c>
      <c r="G458" s="9" t="str">
        <f t="shared" si="73"/>
        <v>RMR</v>
      </c>
      <c r="H458" s="9" t="str">
        <f t="shared" si="74"/>
        <v>Y</v>
      </c>
      <c r="I458" s="9">
        <f t="shared" si="75"/>
        <v>195</v>
      </c>
      <c r="J458" s="9" t="str">
        <f t="shared" si="76"/>
        <v>New Install</v>
      </c>
      <c r="K458" s="9" t="str">
        <f t="shared" si="77"/>
        <v>Bundles</v>
      </c>
      <c r="L458" s="9"/>
      <c r="M458" s="9" t="str">
        <f t="shared" si="78"/>
        <v>1 touchscreen control panel 
2 motion detectors 
3 door and window contacts 
1 camera 
1 smoke, heat and freeze detector 
1 smart thermostat/1 smart door lock</v>
      </c>
      <c r="N458" s="9" t="str">
        <f t="shared" si="79"/>
        <v>Product Bundle</v>
      </c>
    </row>
    <row r="459" spans="1:14" x14ac:dyDescent="0.25">
      <c r="A459" t="s">
        <v>4058</v>
      </c>
      <c r="D459" s="9" t="str">
        <f t="shared" si="70"/>
        <v>Qolsys Best Package - Wired Takeover</v>
      </c>
      <c r="E459" s="9" t="str">
        <f t="shared" si="71"/>
        <v>Best</v>
      </c>
      <c r="F459" s="9">
        <f t="shared" si="72"/>
        <v>59.99</v>
      </c>
      <c r="G459" s="9" t="str">
        <f t="shared" si="73"/>
        <v>RMR</v>
      </c>
      <c r="H459" s="9" t="str">
        <f t="shared" si="74"/>
        <v>N</v>
      </c>
      <c r="I459" s="9">
        <f t="shared" si="75"/>
        <v>180</v>
      </c>
      <c r="J459" s="9" t="str">
        <f t="shared" si="76"/>
        <v>Hardwired Takeover</v>
      </c>
      <c r="K459" s="9" t="str">
        <f t="shared" si="77"/>
        <v>Bundles</v>
      </c>
      <c r="L459" s="9"/>
      <c r="M459" s="9" t="str">
        <f t="shared" si="78"/>
        <v>1 touchscreen control panel 
1 camera 
1 smoke, heat and freeze detector 
1 smart thermostat/1 smart door lock</v>
      </c>
      <c r="N459" s="9" t="str">
        <f t="shared" si="79"/>
        <v>Product Bundle</v>
      </c>
    </row>
    <row r="460" spans="1:14" x14ac:dyDescent="0.25">
      <c r="A460" t="s">
        <v>4059</v>
      </c>
      <c r="D460" s="9" t="str">
        <f t="shared" si="70"/>
        <v>Qolsys Best Package - Wireless Takeover</v>
      </c>
      <c r="E460" s="9" t="str">
        <f t="shared" si="71"/>
        <v>Best</v>
      </c>
      <c r="F460" s="9">
        <f t="shared" si="72"/>
        <v>59.99</v>
      </c>
      <c r="G460" s="9" t="str">
        <f t="shared" si="73"/>
        <v>RMR</v>
      </c>
      <c r="H460" s="9" t="str">
        <f t="shared" si="74"/>
        <v>N</v>
      </c>
      <c r="I460" s="9">
        <f t="shared" si="75"/>
        <v>180</v>
      </c>
      <c r="J460" s="9" t="str">
        <f t="shared" si="76"/>
        <v>Wireless Takeover</v>
      </c>
      <c r="K460" s="9" t="str">
        <f t="shared" si="77"/>
        <v>Bundles</v>
      </c>
      <c r="L460" s="9"/>
      <c r="M460" s="9" t="str">
        <f t="shared" si="78"/>
        <v>1 touchscreen control panel 
1 camera 
1 smoke, heat and freeze detector 
1 smart thermostat/1 smart door lock</v>
      </c>
      <c r="N460" s="9" t="str">
        <f t="shared" si="79"/>
        <v>Product Bundle</v>
      </c>
    </row>
    <row r="461" spans="1:14" x14ac:dyDescent="0.25">
      <c r="A461" t="s">
        <v>4056</v>
      </c>
      <c r="D461" s="9" t="str">
        <f t="shared" si="70"/>
        <v>SMB Qolsys Best Package</v>
      </c>
      <c r="E461" s="9" t="str">
        <f t="shared" si="71"/>
        <v>SMB Best</v>
      </c>
      <c r="F461" s="9">
        <f t="shared" si="72"/>
        <v>69.989999999999995</v>
      </c>
      <c r="G461" s="9" t="str">
        <f t="shared" si="73"/>
        <v>RMR</v>
      </c>
      <c r="H461" s="9" t="str">
        <f t="shared" si="74"/>
        <v>N</v>
      </c>
      <c r="I461" s="9">
        <f t="shared" si="75"/>
        <v>270</v>
      </c>
      <c r="J461" s="9" t="str">
        <f t="shared" si="76"/>
        <v>New Install</v>
      </c>
      <c r="K461" s="9" t="str">
        <f t="shared" si="77"/>
        <v>SMB</v>
      </c>
      <c r="L461" s="9"/>
      <c r="M461" s="9" t="str">
        <f t="shared" si="78"/>
        <v>SMB Best</v>
      </c>
      <c r="N461" s="9" t="str">
        <f t="shared" si="79"/>
        <v>Product Bundle</v>
      </c>
    </row>
    <row r="462" spans="1:14" x14ac:dyDescent="0.25">
      <c r="A462" t="s">
        <v>4060</v>
      </c>
      <c r="D462" s="9" t="str">
        <f t="shared" si="70"/>
        <v>SMB Qolsys Best Package - Wired Takeover</v>
      </c>
      <c r="E462" s="9" t="str">
        <f t="shared" si="71"/>
        <v>SMB Best</v>
      </c>
      <c r="F462" s="9">
        <f t="shared" si="72"/>
        <v>69.989999999999995</v>
      </c>
      <c r="G462" s="9" t="str">
        <f t="shared" si="73"/>
        <v>RMR</v>
      </c>
      <c r="H462" s="9" t="str">
        <f t="shared" si="74"/>
        <v>N</v>
      </c>
      <c r="I462" s="9">
        <f t="shared" si="75"/>
        <v>285</v>
      </c>
      <c r="J462" s="9" t="str">
        <f t="shared" si="76"/>
        <v>Hardwired Takeover</v>
      </c>
      <c r="K462" s="9" t="str">
        <f t="shared" si="77"/>
        <v>SMB</v>
      </c>
      <c r="L462" s="9"/>
      <c r="M462" s="9" t="str">
        <f t="shared" si="78"/>
        <v>SMB Best</v>
      </c>
      <c r="N462" s="9" t="str">
        <f t="shared" si="79"/>
        <v>Product Bundle</v>
      </c>
    </row>
    <row r="463" spans="1:14" x14ac:dyDescent="0.25">
      <c r="A463" t="s">
        <v>4061</v>
      </c>
      <c r="D463" s="9" t="str">
        <f t="shared" si="70"/>
        <v>SMB Qolsys Best Package - Wireless Takeover</v>
      </c>
      <c r="E463" s="9" t="str">
        <f t="shared" si="71"/>
        <v>SMB Best</v>
      </c>
      <c r="F463" s="9">
        <f t="shared" si="72"/>
        <v>69.989999999999995</v>
      </c>
      <c r="G463" s="9" t="str">
        <f t="shared" si="73"/>
        <v>RMR</v>
      </c>
      <c r="H463" s="9" t="str">
        <f t="shared" si="74"/>
        <v>N</v>
      </c>
      <c r="I463" s="9">
        <f t="shared" si="75"/>
        <v>195</v>
      </c>
      <c r="J463" s="9" t="str">
        <f t="shared" si="76"/>
        <v>Wireless Takeover</v>
      </c>
      <c r="K463" s="9" t="str">
        <f t="shared" si="77"/>
        <v>SMB</v>
      </c>
      <c r="L463" s="9"/>
      <c r="M463" s="9" t="str">
        <f t="shared" si="78"/>
        <v>SMB Best</v>
      </c>
      <c r="N463" s="9" t="str">
        <f t="shared" si="79"/>
        <v>Product Bundle</v>
      </c>
    </row>
    <row r="464" spans="1:14" x14ac:dyDescent="0.25">
      <c r="A464" t="s">
        <v>4062</v>
      </c>
      <c r="D464" s="9" t="str">
        <f t="shared" si="70"/>
        <v>SMB Qolsys Better Package with Automation</v>
      </c>
      <c r="E464" s="9" t="str">
        <f t="shared" si="71"/>
        <v>SMB Better</v>
      </c>
      <c r="F464" s="9">
        <f t="shared" si="72"/>
        <v>54.99</v>
      </c>
      <c r="G464" s="9" t="str">
        <f t="shared" si="73"/>
        <v>RMR</v>
      </c>
      <c r="H464" s="9" t="str">
        <f t="shared" si="74"/>
        <v>N</v>
      </c>
      <c r="I464" s="9">
        <f t="shared" si="75"/>
        <v>150</v>
      </c>
      <c r="J464" s="9" t="str">
        <f t="shared" si="76"/>
        <v>New Install</v>
      </c>
      <c r="K464" s="9" t="str">
        <f t="shared" si="77"/>
        <v>SMB</v>
      </c>
      <c r="L464" s="9"/>
      <c r="M464" s="9" t="str">
        <f t="shared" si="78"/>
        <v>SMB Better</v>
      </c>
      <c r="N464" s="9" t="str">
        <f t="shared" si="79"/>
        <v>Product Bundle</v>
      </c>
    </row>
    <row r="465" spans="1:14" x14ac:dyDescent="0.25">
      <c r="A465" t="s">
        <v>4063</v>
      </c>
      <c r="D465" s="9" t="str">
        <f t="shared" si="70"/>
        <v>SMB Qolsys Better Package with Automation - Wired Takeover</v>
      </c>
      <c r="E465" s="9" t="str">
        <f t="shared" si="71"/>
        <v>SMB Better</v>
      </c>
      <c r="F465" s="9">
        <f t="shared" si="72"/>
        <v>54.99</v>
      </c>
      <c r="G465" s="9" t="str">
        <f t="shared" si="73"/>
        <v>RMR</v>
      </c>
      <c r="H465" s="9" t="str">
        <f t="shared" si="74"/>
        <v>N</v>
      </c>
      <c r="I465" s="9">
        <f t="shared" si="75"/>
        <v>195</v>
      </c>
      <c r="J465" s="9" t="str">
        <f t="shared" si="76"/>
        <v>Hardwired Takeover</v>
      </c>
      <c r="K465" s="9" t="str">
        <f t="shared" si="77"/>
        <v>SMB</v>
      </c>
      <c r="L465" s="9"/>
      <c r="M465" s="9" t="str">
        <f t="shared" si="78"/>
        <v>SMB Better</v>
      </c>
      <c r="N465" s="9" t="str">
        <f t="shared" si="79"/>
        <v>Product Bundle</v>
      </c>
    </row>
    <row r="466" spans="1:14" x14ac:dyDescent="0.25">
      <c r="A466" t="s">
        <v>4064</v>
      </c>
      <c r="D466" s="9" t="str">
        <f t="shared" si="70"/>
        <v>SMB Qolsys Better Package with Automation - Wireless Takeover</v>
      </c>
      <c r="E466" s="9" t="str">
        <f t="shared" si="71"/>
        <v>SMB Better</v>
      </c>
      <c r="F466" s="9">
        <f t="shared" si="72"/>
        <v>54.99</v>
      </c>
      <c r="G466" s="9" t="str">
        <f t="shared" si="73"/>
        <v>RMR</v>
      </c>
      <c r="H466" s="9" t="str">
        <f t="shared" si="74"/>
        <v>N</v>
      </c>
      <c r="I466" s="9">
        <f t="shared" si="75"/>
        <v>150</v>
      </c>
      <c r="J466" s="9" t="str">
        <f t="shared" si="76"/>
        <v>Wireless Takeover</v>
      </c>
      <c r="K466" s="9" t="str">
        <f t="shared" si="77"/>
        <v>SMB</v>
      </c>
      <c r="L466" s="9"/>
      <c r="M466" s="9" t="str">
        <f t="shared" si="78"/>
        <v>SMB Better</v>
      </c>
      <c r="N466" s="9" t="str">
        <f t="shared" si="79"/>
        <v>Product Bundle</v>
      </c>
    </row>
    <row r="467" spans="1:14" x14ac:dyDescent="0.25">
      <c r="A467" t="s">
        <v>4065</v>
      </c>
      <c r="D467" s="9" t="str">
        <f t="shared" si="70"/>
        <v>SMB Qolsys Good Package with Automation</v>
      </c>
      <c r="E467" s="9" t="str">
        <f t="shared" si="71"/>
        <v>SMB Good</v>
      </c>
      <c r="F467" s="9">
        <f t="shared" si="72"/>
        <v>44.99</v>
      </c>
      <c r="G467" s="9" t="str">
        <f t="shared" si="73"/>
        <v>RMR</v>
      </c>
      <c r="H467" s="9" t="str">
        <f t="shared" si="74"/>
        <v>N</v>
      </c>
      <c r="I467" s="9">
        <f t="shared" si="75"/>
        <v>90</v>
      </c>
      <c r="J467" s="9" t="str">
        <f t="shared" si="76"/>
        <v>New Install</v>
      </c>
      <c r="K467" s="9" t="str">
        <f t="shared" si="77"/>
        <v>SMB</v>
      </c>
      <c r="L467" s="9"/>
      <c r="M467" s="9" t="str">
        <f t="shared" si="78"/>
        <v>SMB Good</v>
      </c>
      <c r="N467" s="9" t="str">
        <f t="shared" si="79"/>
        <v>Product Bundle</v>
      </c>
    </row>
    <row r="468" spans="1:14" x14ac:dyDescent="0.25">
      <c r="A468" t="s">
        <v>4066</v>
      </c>
      <c r="D468" s="9" t="str">
        <f t="shared" si="70"/>
        <v>SMB Qolsys Good Package with Automation - Wired Takeover</v>
      </c>
      <c r="E468" s="9" t="str">
        <f t="shared" si="71"/>
        <v>SMB Good</v>
      </c>
      <c r="F468" s="9">
        <f t="shared" si="72"/>
        <v>44.99</v>
      </c>
      <c r="G468" s="9" t="str">
        <f t="shared" si="73"/>
        <v>RMR</v>
      </c>
      <c r="H468" s="9" t="str">
        <f t="shared" si="74"/>
        <v>N</v>
      </c>
      <c r="I468" s="9">
        <f t="shared" si="75"/>
        <v>150</v>
      </c>
      <c r="J468" s="9" t="str">
        <f t="shared" si="76"/>
        <v>Hardwired Takeover</v>
      </c>
      <c r="K468" s="9" t="str">
        <f t="shared" si="77"/>
        <v>SMB</v>
      </c>
      <c r="L468" s="9"/>
      <c r="M468" s="9" t="str">
        <f t="shared" si="78"/>
        <v>SMB Good</v>
      </c>
      <c r="N468" s="9" t="str">
        <f t="shared" si="79"/>
        <v>Product Bundle</v>
      </c>
    </row>
    <row r="469" spans="1:14" x14ac:dyDescent="0.25">
      <c r="A469" t="s">
        <v>4067</v>
      </c>
      <c r="D469" s="9" t="str">
        <f t="shared" si="70"/>
        <v>SMB Qolsys Good Package with Automation - Wireless Takeover</v>
      </c>
      <c r="E469" s="9" t="str">
        <f t="shared" si="71"/>
        <v>SMB Good</v>
      </c>
      <c r="F469" s="9">
        <f t="shared" si="72"/>
        <v>44.99</v>
      </c>
      <c r="G469" s="9" t="str">
        <f t="shared" si="73"/>
        <v>RMR</v>
      </c>
      <c r="H469" s="9" t="str">
        <f t="shared" si="74"/>
        <v>N</v>
      </c>
      <c r="I469" s="9">
        <f t="shared" si="75"/>
        <v>90</v>
      </c>
      <c r="J469" s="9" t="str">
        <f t="shared" si="76"/>
        <v>Wireless Takeover</v>
      </c>
      <c r="K469" s="9" t="str">
        <f t="shared" si="77"/>
        <v>SMB</v>
      </c>
      <c r="L469" s="9"/>
      <c r="M469" s="9" t="str">
        <f t="shared" si="78"/>
        <v>SMB Good</v>
      </c>
      <c r="N469" s="9" t="str">
        <f t="shared" si="79"/>
        <v>Product Bundle</v>
      </c>
    </row>
    <row r="470" spans="1:14" x14ac:dyDescent="0.25">
      <c r="A470" t="s">
        <v>3691</v>
      </c>
      <c r="D470" s="9" t="str">
        <f t="shared" si="70"/>
        <v>Video Analytics</v>
      </c>
      <c r="E470" s="9" t="str">
        <f t="shared" si="71"/>
        <v>Video Analytics</v>
      </c>
      <c r="F470" s="9">
        <f t="shared" si="72"/>
        <v>0</v>
      </c>
      <c r="G470" s="9" t="str">
        <f t="shared" si="73"/>
        <v>One Time</v>
      </c>
      <c r="H470" s="9" t="str">
        <f t="shared" si="74"/>
        <v>N</v>
      </c>
      <c r="I470" s="9">
        <f t="shared" si="75"/>
        <v>0</v>
      </c>
      <c r="J470" s="9" t="str">
        <f t="shared" si="76"/>
        <v>Feature</v>
      </c>
      <c r="K470" s="9" t="str">
        <f t="shared" si="77"/>
        <v>Feature</v>
      </c>
      <c r="L470" s="9"/>
      <c r="M470" s="9" t="str">
        <f t="shared" si="78"/>
        <v>Video Analytics</v>
      </c>
      <c r="N470" s="9" t="str">
        <f t="shared" si="79"/>
        <v>Product</v>
      </c>
    </row>
    <row r="471" spans="1:14" x14ac:dyDescent="0.25">
      <c r="A471" t="s">
        <v>4101</v>
      </c>
      <c r="D471" s="9" t="str">
        <f t="shared" si="70"/>
        <v>Video Service</v>
      </c>
      <c r="E471" s="9" t="str">
        <f t="shared" si="71"/>
        <v>Video Service</v>
      </c>
      <c r="F471" s="9">
        <f t="shared" si="72"/>
        <v>0</v>
      </c>
      <c r="G471" s="9" t="str">
        <f t="shared" si="73"/>
        <v>One Time</v>
      </c>
      <c r="H471" s="9" t="str">
        <f t="shared" si="74"/>
        <v>N</v>
      </c>
      <c r="I471" s="9">
        <f t="shared" si="75"/>
        <v>0</v>
      </c>
      <c r="J471" s="9" t="str">
        <f t="shared" si="76"/>
        <v>Feature</v>
      </c>
      <c r="K471" s="9" t="str">
        <f t="shared" si="77"/>
        <v>Feature</v>
      </c>
      <c r="L471" s="9"/>
      <c r="M471" s="9" t="str">
        <f t="shared" si="78"/>
        <v>Video Service</v>
      </c>
      <c r="N471" s="9" t="str">
        <f t="shared" si="79"/>
        <v>Product</v>
      </c>
    </row>
    <row r="472" spans="1:14" x14ac:dyDescent="0.25">
      <c r="A472" t="s">
        <v>4106</v>
      </c>
      <c r="D472" s="9" t="str">
        <f t="shared" si="70"/>
        <v xml:space="preserve">3 Months Free Credit - $34.99 </v>
      </c>
      <c r="E472" s="9" t="str">
        <f t="shared" si="71"/>
        <v xml:space="preserve">3 Months Free Credit - $34.99 </v>
      </c>
      <c r="F472" s="9">
        <f t="shared" si="72"/>
        <v>0</v>
      </c>
      <c r="G472" s="9" t="str">
        <f t="shared" si="73"/>
        <v>RMR</v>
      </c>
      <c r="H472" s="9" t="str">
        <f t="shared" si="74"/>
        <v>N</v>
      </c>
      <c r="I472" s="9">
        <f t="shared" si="75"/>
        <v>0</v>
      </c>
      <c r="J472" s="9" t="str">
        <f t="shared" si="76"/>
        <v xml:space="preserve">Residential and Business </v>
      </c>
      <c r="K472" s="9" t="str">
        <f t="shared" si="77"/>
        <v xml:space="preserve">Smart Home </v>
      </c>
      <c r="L472" s="9"/>
      <c r="M472" s="9" t="str">
        <f t="shared" si="78"/>
        <v xml:space="preserve">3 Months Free Credit - $34.99 </v>
      </c>
      <c r="N472" s="9" t="str">
        <f t="shared" si="79"/>
        <v>Product</v>
      </c>
    </row>
    <row r="473" spans="1:14" x14ac:dyDescent="0.25">
      <c r="A473" s="9" t="s">
        <v>4195</v>
      </c>
      <c r="D473" s="9" t="str">
        <f t="shared" si="70"/>
        <v xml:space="preserve">50% off Motion detector </v>
      </c>
      <c r="E473" s="9" t="str">
        <f t="shared" si="71"/>
        <v xml:space="preserve">50% off Motion detector </v>
      </c>
      <c r="F473" s="9">
        <f t="shared" si="72"/>
        <v>0</v>
      </c>
      <c r="G473" s="9" t="str">
        <f t="shared" si="73"/>
        <v>One Time</v>
      </c>
      <c r="H473" s="9" t="str">
        <f t="shared" si="74"/>
        <v>N</v>
      </c>
      <c r="I473" s="9">
        <f t="shared" si="75"/>
        <v>0</v>
      </c>
      <c r="J473" s="9" t="str">
        <f t="shared" si="76"/>
        <v>Residential</v>
      </c>
      <c r="K473" s="9" t="str">
        <f t="shared" si="77"/>
        <v>Smart Home</v>
      </c>
      <c r="L473" s="9"/>
      <c r="M473" s="9" t="str">
        <f t="shared" si="78"/>
        <v xml:space="preserve">50% off motion detector </v>
      </c>
      <c r="N473" s="9" t="str">
        <f t="shared" si="79"/>
        <v>Product</v>
      </c>
    </row>
    <row r="474" spans="1:14" x14ac:dyDescent="0.25">
      <c r="A474" s="9" t="s">
        <v>4213</v>
      </c>
      <c r="D474" s="9" t="str">
        <f t="shared" si="70"/>
        <v xml:space="preserve">50% off Door and window contact </v>
      </c>
      <c r="E474" s="9" t="str">
        <f t="shared" si="71"/>
        <v xml:space="preserve">50% off Door and window contact </v>
      </c>
      <c r="F474" s="9">
        <f t="shared" si="72"/>
        <v>0</v>
      </c>
      <c r="G474" s="9" t="str">
        <f t="shared" si="73"/>
        <v>One Time</v>
      </c>
      <c r="H474" s="9" t="str">
        <f t="shared" si="74"/>
        <v>N</v>
      </c>
      <c r="I474" s="9">
        <f t="shared" si="75"/>
        <v>0</v>
      </c>
      <c r="J474" s="9" t="str">
        <f t="shared" si="76"/>
        <v>Residential</v>
      </c>
      <c r="K474" s="9" t="str">
        <f t="shared" si="77"/>
        <v>Smart Home</v>
      </c>
      <c r="L474" s="9"/>
      <c r="M474" s="9" t="str">
        <f t="shared" si="78"/>
        <v xml:space="preserve">50% off Door and window contact </v>
      </c>
      <c r="N474" s="9" t="str">
        <f t="shared" si="79"/>
        <v>Product</v>
      </c>
    </row>
    <row r="475" spans="1:14" x14ac:dyDescent="0.25">
      <c r="A475" s="9" t="s">
        <v>4214</v>
      </c>
      <c r="D475" s="9" t="str">
        <f t="shared" si="70"/>
        <v xml:space="preserve">50% off Glass break sensor </v>
      </c>
      <c r="E475" s="9" t="str">
        <f t="shared" si="71"/>
        <v xml:space="preserve">50% off Glass break sensor </v>
      </c>
      <c r="F475" s="9">
        <f t="shared" si="72"/>
        <v>0</v>
      </c>
      <c r="G475" s="9" t="str">
        <f t="shared" si="73"/>
        <v>One Time</v>
      </c>
      <c r="H475" s="9" t="str">
        <f t="shared" si="74"/>
        <v>N</v>
      </c>
      <c r="I475" s="9">
        <f t="shared" si="75"/>
        <v>0</v>
      </c>
      <c r="J475" s="9" t="str">
        <f t="shared" si="76"/>
        <v>Residential</v>
      </c>
      <c r="K475" s="9" t="str">
        <f t="shared" si="77"/>
        <v>Smart Home</v>
      </c>
      <c r="L475" s="9"/>
      <c r="M475" s="9" t="str">
        <f t="shared" si="78"/>
        <v xml:space="preserve">50% off Glass break sensor </v>
      </c>
      <c r="N475" s="9" t="str">
        <f t="shared" si="79"/>
        <v>Product</v>
      </c>
    </row>
    <row r="476" spans="1:14" x14ac:dyDescent="0.25">
      <c r="A476" s="9" t="s">
        <v>4215</v>
      </c>
      <c r="D476" s="9" t="str">
        <f t="shared" si="70"/>
        <v>50% off Smoke and heat detector</v>
      </c>
      <c r="E476" s="9" t="str">
        <f t="shared" si="71"/>
        <v>50% off Smoke and heat detector</v>
      </c>
      <c r="F476" s="9">
        <f t="shared" si="72"/>
        <v>0</v>
      </c>
      <c r="G476" s="9" t="str">
        <f t="shared" si="73"/>
        <v>One Time</v>
      </c>
      <c r="H476" s="9" t="str">
        <f t="shared" si="74"/>
        <v>N</v>
      </c>
      <c r="I476" s="9">
        <f t="shared" si="75"/>
        <v>0</v>
      </c>
      <c r="J476" s="9" t="str">
        <f t="shared" si="76"/>
        <v>Residential</v>
      </c>
      <c r="K476" s="9" t="str">
        <f t="shared" si="77"/>
        <v>Smart Home</v>
      </c>
      <c r="L476" s="9"/>
      <c r="M476" s="9" t="str">
        <f t="shared" si="78"/>
        <v>50% off Smoke and heat detector</v>
      </c>
      <c r="N476" s="9" t="str">
        <f t="shared" si="79"/>
        <v>Product</v>
      </c>
    </row>
    <row r="477" spans="1:14" x14ac:dyDescent="0.25">
      <c r="A477" s="9" t="s">
        <v>4216</v>
      </c>
      <c r="D477" s="9" t="str">
        <f t="shared" si="70"/>
        <v>50% off Flood sensor</v>
      </c>
      <c r="E477" s="9" t="str">
        <f t="shared" si="71"/>
        <v>50% off Flood sensor</v>
      </c>
      <c r="F477" s="9">
        <f t="shared" si="72"/>
        <v>0</v>
      </c>
      <c r="G477" s="9" t="str">
        <f t="shared" si="73"/>
        <v>One Time</v>
      </c>
      <c r="H477" s="9" t="str">
        <f t="shared" si="74"/>
        <v>N</v>
      </c>
      <c r="I477" s="9">
        <f t="shared" si="75"/>
        <v>0</v>
      </c>
      <c r="J477" s="9" t="str">
        <f t="shared" si="76"/>
        <v>Residential</v>
      </c>
      <c r="K477" s="9" t="str">
        <f t="shared" si="77"/>
        <v>Smart Home</v>
      </c>
      <c r="L477" s="9"/>
      <c r="M477" s="9" t="str">
        <f t="shared" si="78"/>
        <v>50% off Flood sensor</v>
      </c>
      <c r="N477" s="9" t="str">
        <f t="shared" si="79"/>
        <v>Product</v>
      </c>
    </row>
    <row r="478" spans="1:14" x14ac:dyDescent="0.25">
      <c r="A478" s="9" t="s">
        <v>4217</v>
      </c>
      <c r="D478" s="9" t="str">
        <f t="shared" si="70"/>
        <v xml:space="preserve">50% off Carbon monoxide detector </v>
      </c>
      <c r="E478" s="9" t="str">
        <f t="shared" si="71"/>
        <v xml:space="preserve">50% off Carbon monoxide detector </v>
      </c>
      <c r="F478" s="9">
        <f t="shared" si="72"/>
        <v>0</v>
      </c>
      <c r="G478" s="9" t="str">
        <f t="shared" si="73"/>
        <v>One Time</v>
      </c>
      <c r="H478" s="9" t="str">
        <f t="shared" si="74"/>
        <v>N</v>
      </c>
      <c r="I478" s="9">
        <f t="shared" si="75"/>
        <v>0</v>
      </c>
      <c r="J478" s="9" t="str">
        <f t="shared" si="76"/>
        <v>Residential</v>
      </c>
      <c r="K478" s="9" t="str">
        <f t="shared" si="77"/>
        <v>Smart Home</v>
      </c>
      <c r="L478" s="9"/>
      <c r="M478" s="9" t="str">
        <f t="shared" si="78"/>
        <v xml:space="preserve">50% off Carbon monoxide detector </v>
      </c>
      <c r="N478" s="9" t="str">
        <f t="shared" si="79"/>
        <v>Product</v>
      </c>
    </row>
    <row r="479" spans="1:14" x14ac:dyDescent="0.25">
      <c r="A479" s="9" t="s">
        <v>4218</v>
      </c>
      <c r="D479" s="9" t="str">
        <f t="shared" si="70"/>
        <v xml:space="preserve">50% off Smart thermostat </v>
      </c>
      <c r="E479" s="9" t="str">
        <f t="shared" si="71"/>
        <v xml:space="preserve">50% off Smart thermostat </v>
      </c>
      <c r="F479" s="9">
        <f t="shared" si="72"/>
        <v>0</v>
      </c>
      <c r="G479" s="9" t="str">
        <f t="shared" si="73"/>
        <v>One Time</v>
      </c>
      <c r="H479" s="9" t="str">
        <f t="shared" si="74"/>
        <v>N</v>
      </c>
      <c r="I479" s="9">
        <f t="shared" si="75"/>
        <v>0</v>
      </c>
      <c r="J479" s="9" t="str">
        <f t="shared" si="76"/>
        <v>Residential</v>
      </c>
      <c r="K479" s="9" t="str">
        <f t="shared" si="77"/>
        <v>Smart Home</v>
      </c>
      <c r="L479" s="9"/>
      <c r="M479" s="9" t="str">
        <f t="shared" si="78"/>
        <v xml:space="preserve">50% off Smart thermostat </v>
      </c>
      <c r="N479" s="9" t="str">
        <f t="shared" si="79"/>
        <v>Product</v>
      </c>
    </row>
    <row r="480" spans="1:14" x14ac:dyDescent="0.25">
      <c r="A480" s="9" t="s">
        <v>4219</v>
      </c>
      <c r="D480" s="9" t="str">
        <f t="shared" si="70"/>
        <v xml:space="preserve">50% off SmartCode 10 door lock </v>
      </c>
      <c r="E480" s="9" t="str">
        <f t="shared" si="71"/>
        <v xml:space="preserve">50% off SmartCode 10 door lock </v>
      </c>
      <c r="F480" s="9">
        <f t="shared" si="72"/>
        <v>0</v>
      </c>
      <c r="G480" s="9" t="str">
        <f t="shared" si="73"/>
        <v>One Time</v>
      </c>
      <c r="H480" s="9" t="str">
        <f t="shared" si="74"/>
        <v>N</v>
      </c>
      <c r="I480" s="9">
        <f t="shared" si="75"/>
        <v>0</v>
      </c>
      <c r="J480" s="9" t="str">
        <f t="shared" si="76"/>
        <v>Residential</v>
      </c>
      <c r="K480" s="9" t="str">
        <f t="shared" si="77"/>
        <v>Smart Home</v>
      </c>
      <c r="L480" s="9"/>
      <c r="M480" s="9" t="str">
        <f t="shared" si="78"/>
        <v xml:space="preserve">50% off SmartCode 10 door lock </v>
      </c>
      <c r="N480" s="9" t="str">
        <f t="shared" si="79"/>
        <v>Product</v>
      </c>
    </row>
    <row r="481" spans="1:14" x14ac:dyDescent="0.25">
      <c r="A481" s="9" t="s">
        <v>4220</v>
      </c>
      <c r="D481" s="9" t="str">
        <f t="shared" si="70"/>
        <v>50% off Smart light bulb</v>
      </c>
      <c r="E481" s="9" t="str">
        <f t="shared" si="71"/>
        <v>50% off Smart light bulb</v>
      </c>
      <c r="F481" s="9">
        <f t="shared" si="72"/>
        <v>0</v>
      </c>
      <c r="G481" s="9" t="str">
        <f t="shared" si="73"/>
        <v>One Time</v>
      </c>
      <c r="H481" s="9" t="str">
        <f t="shared" si="74"/>
        <v>N</v>
      </c>
      <c r="I481" s="9">
        <f t="shared" si="75"/>
        <v>0</v>
      </c>
      <c r="J481" s="9" t="str">
        <f t="shared" si="76"/>
        <v>Residential</v>
      </c>
      <c r="K481" s="9" t="str">
        <f t="shared" si="77"/>
        <v>Smart Home</v>
      </c>
      <c r="L481" s="9"/>
      <c r="M481" s="9" t="str">
        <f t="shared" si="78"/>
        <v>50% off Smart light bulb</v>
      </c>
      <c r="N481" s="9" t="str">
        <f t="shared" si="79"/>
        <v>Product</v>
      </c>
    </row>
    <row r="482" spans="1:14" x14ac:dyDescent="0.25">
      <c r="A482" s="9" t="s">
        <v>4221</v>
      </c>
      <c r="D482" s="9" t="str">
        <f t="shared" si="70"/>
        <v>50% off Video doorbell</v>
      </c>
      <c r="E482" s="9" t="str">
        <f t="shared" si="71"/>
        <v>50% off Video doorbell</v>
      </c>
      <c r="F482" s="9">
        <f t="shared" si="72"/>
        <v>0</v>
      </c>
      <c r="G482" s="9" t="str">
        <f t="shared" si="73"/>
        <v>One Time</v>
      </c>
      <c r="H482" s="9" t="str">
        <f t="shared" si="74"/>
        <v>N</v>
      </c>
      <c r="I482" s="9">
        <f t="shared" si="75"/>
        <v>0</v>
      </c>
      <c r="J482" s="9" t="str">
        <f t="shared" si="76"/>
        <v>Residential</v>
      </c>
      <c r="K482" s="9" t="str">
        <f t="shared" si="77"/>
        <v>Smart Home</v>
      </c>
      <c r="L482" s="9"/>
      <c r="M482" s="9" t="str">
        <f t="shared" si="78"/>
        <v>50% off Video doorbell</v>
      </c>
      <c r="N482" s="9" t="str">
        <f t="shared" si="79"/>
        <v>Product</v>
      </c>
    </row>
    <row r="483" spans="1:14" x14ac:dyDescent="0.25">
      <c r="A483" s="9" t="s">
        <v>4222</v>
      </c>
      <c r="D483" s="9" t="str">
        <f t="shared" si="70"/>
        <v>50% off Indoor video camera</v>
      </c>
      <c r="E483" s="9" t="str">
        <f t="shared" si="71"/>
        <v>50% off Indoor video camera</v>
      </c>
      <c r="F483" s="9">
        <f t="shared" si="72"/>
        <v>0</v>
      </c>
      <c r="G483" s="9" t="str">
        <f t="shared" si="73"/>
        <v>One Time</v>
      </c>
      <c r="H483" s="9" t="str">
        <f t="shared" si="74"/>
        <v>N</v>
      </c>
      <c r="I483" s="9">
        <f t="shared" si="75"/>
        <v>0</v>
      </c>
      <c r="J483" s="9" t="str">
        <f t="shared" si="76"/>
        <v>Residential</v>
      </c>
      <c r="K483" s="9" t="str">
        <f t="shared" si="77"/>
        <v>Smart Home</v>
      </c>
      <c r="L483" s="9"/>
      <c r="M483" s="9" t="str">
        <f t="shared" si="78"/>
        <v>50% off Indoor video camera</v>
      </c>
      <c r="N483" s="9" t="str">
        <f t="shared" si="79"/>
        <v>Product</v>
      </c>
    </row>
    <row r="484" spans="1:14" x14ac:dyDescent="0.25">
      <c r="A484" s="9" t="s">
        <v>4223</v>
      </c>
      <c r="D484" s="9" t="str">
        <f t="shared" si="70"/>
        <v>50% off Outdoor video camera</v>
      </c>
      <c r="E484" s="9" t="str">
        <f t="shared" si="71"/>
        <v>50% off Outdoor video camera</v>
      </c>
      <c r="F484" s="9">
        <f t="shared" si="72"/>
        <v>0</v>
      </c>
      <c r="G484" s="9" t="str">
        <f t="shared" si="73"/>
        <v>One Time</v>
      </c>
      <c r="H484" s="9" t="str">
        <f t="shared" si="74"/>
        <v>N</v>
      </c>
      <c r="I484" s="9">
        <f t="shared" si="75"/>
        <v>0</v>
      </c>
      <c r="J484" s="9" t="str">
        <f t="shared" si="76"/>
        <v>Residential</v>
      </c>
      <c r="K484" s="9" t="str">
        <f t="shared" si="77"/>
        <v>Smart Home</v>
      </c>
      <c r="L484" s="9"/>
      <c r="M484" s="9" t="str">
        <f t="shared" si="78"/>
        <v>50% off Outdoor video camera</v>
      </c>
      <c r="N484" s="9" t="str">
        <f t="shared" si="79"/>
        <v>Product</v>
      </c>
    </row>
    <row r="485" spans="1:14" x14ac:dyDescent="0.25">
      <c r="A485" s="9" t="s">
        <v>4259</v>
      </c>
      <c r="D485" s="9" t="str">
        <f t="shared" si="70"/>
        <v>$200 one-time bill credit for SMB bundles</v>
      </c>
      <c r="E485" s="9" t="str">
        <f t="shared" si="71"/>
        <v>$200 one-time bill credit for SMB bundles</v>
      </c>
      <c r="F485" s="9">
        <f t="shared" si="72"/>
        <v>0</v>
      </c>
      <c r="G485" s="9" t="str">
        <f t="shared" si="73"/>
        <v>One Time</v>
      </c>
      <c r="H485" s="9" t="str">
        <f t="shared" si="74"/>
        <v>N</v>
      </c>
      <c r="I485" s="9">
        <f t="shared" si="75"/>
        <v>0</v>
      </c>
      <c r="J485" s="9" t="str">
        <f t="shared" si="76"/>
        <v>SMB</v>
      </c>
      <c r="K485" s="9" t="str">
        <f t="shared" si="77"/>
        <v>Smart Home</v>
      </c>
      <c r="L485" s="9"/>
      <c r="M485" s="9" t="str">
        <f t="shared" si="78"/>
        <v>$200 one-time bill credit for SMB bundles</v>
      </c>
      <c r="N485" s="9" t="str">
        <f t="shared" si="79"/>
        <v>Product</v>
      </c>
    </row>
    <row r="486" spans="1:14" x14ac:dyDescent="0.25">
      <c r="A486" s="9" t="s">
        <v>4260</v>
      </c>
      <c r="D486" s="9" t="str">
        <f t="shared" si="70"/>
        <v>$100 one time bill credit for residential bundles</v>
      </c>
      <c r="E486" s="9" t="str">
        <f t="shared" si="71"/>
        <v>$100 one time bill credit for residential bundles</v>
      </c>
      <c r="F486" s="9">
        <f t="shared" si="72"/>
        <v>0</v>
      </c>
      <c r="G486" s="9" t="str">
        <f t="shared" si="73"/>
        <v>One Time</v>
      </c>
      <c r="H486" s="9" t="str">
        <f t="shared" si="74"/>
        <v>N</v>
      </c>
      <c r="I486" s="9">
        <f t="shared" si="75"/>
        <v>0</v>
      </c>
      <c r="J486" s="9" t="str">
        <f t="shared" si="76"/>
        <v>Residential</v>
      </c>
      <c r="K486" s="9" t="str">
        <f t="shared" si="77"/>
        <v>Smart Home</v>
      </c>
      <c r="L486" s="9"/>
      <c r="M486" s="9" t="str">
        <f t="shared" si="78"/>
        <v>$100 one time bill credit for residential bundles</v>
      </c>
      <c r="N486" s="9" t="str">
        <f t="shared" si="79"/>
        <v>Product</v>
      </c>
    </row>
    <row r="487" spans="1:14" x14ac:dyDescent="0.25">
      <c r="A487" s="9" t="s">
        <v>4273</v>
      </c>
      <c r="D487" s="9" t="str">
        <f t="shared" si="70"/>
        <v xml:space="preserve">6 Months Free Credit - $39.99 </v>
      </c>
      <c r="E487" s="9" t="str">
        <f t="shared" si="71"/>
        <v xml:space="preserve">6 Months Free Credit - $39.99 </v>
      </c>
      <c r="F487" s="9">
        <f t="shared" si="72"/>
        <v>0</v>
      </c>
      <c r="G487" s="9" t="str">
        <f t="shared" si="73"/>
        <v>RMR</v>
      </c>
      <c r="H487" s="9" t="str">
        <f t="shared" si="74"/>
        <v>N</v>
      </c>
      <c r="I487" s="9">
        <f t="shared" si="75"/>
        <v>0</v>
      </c>
      <c r="J487" s="9" t="str">
        <f t="shared" si="76"/>
        <v>Business</v>
      </c>
      <c r="K487" s="9" t="str">
        <f t="shared" si="77"/>
        <v xml:space="preserve">Smart Home </v>
      </c>
      <c r="L487" s="9"/>
      <c r="M487" s="9" t="str">
        <f t="shared" si="78"/>
        <v xml:space="preserve">6 Months Free Credit - $39.99 </v>
      </c>
      <c r="N487" s="9" t="str">
        <f t="shared" si="79"/>
        <v>Product</v>
      </c>
    </row>
    <row r="488" spans="1:14" x14ac:dyDescent="0.25">
      <c r="A488" s="9" t="s">
        <v>4274</v>
      </c>
      <c r="D488" s="9" t="str">
        <f t="shared" si="70"/>
        <v xml:space="preserve">6 Months Free Credit - $49.99 </v>
      </c>
      <c r="E488" s="9" t="str">
        <f t="shared" si="71"/>
        <v xml:space="preserve">6 Months Free Credit - $49.99 </v>
      </c>
      <c r="F488" s="9">
        <f t="shared" si="72"/>
        <v>0</v>
      </c>
      <c r="G488" s="9" t="str">
        <f t="shared" si="73"/>
        <v>RMR</v>
      </c>
      <c r="H488" s="9" t="str">
        <f t="shared" si="74"/>
        <v>N</v>
      </c>
      <c r="I488" s="9">
        <f t="shared" si="75"/>
        <v>0</v>
      </c>
      <c r="J488" s="9" t="str">
        <f t="shared" si="76"/>
        <v>Business</v>
      </c>
      <c r="K488" s="9" t="str">
        <f t="shared" si="77"/>
        <v xml:space="preserve">Smart Home </v>
      </c>
      <c r="L488" s="9"/>
      <c r="M488" s="9" t="str">
        <f t="shared" si="78"/>
        <v xml:space="preserve">6 Months Free Credit - $49.99 </v>
      </c>
      <c r="N488" s="9" t="str">
        <f t="shared" si="79"/>
        <v>Product</v>
      </c>
    </row>
    <row r="489" spans="1:14" x14ac:dyDescent="0.25">
      <c r="A489" s="9" t="s">
        <v>4275</v>
      </c>
      <c r="D489" s="9" t="str">
        <f t="shared" si="70"/>
        <v xml:space="preserve">6 Months Free Credit - $69.99 </v>
      </c>
      <c r="E489" s="9" t="str">
        <f t="shared" si="71"/>
        <v xml:space="preserve">6 Months Free Credit - $69.99 </v>
      </c>
      <c r="F489" s="9">
        <f t="shared" si="72"/>
        <v>0</v>
      </c>
      <c r="G489" s="9" t="str">
        <f t="shared" si="73"/>
        <v>RMR</v>
      </c>
      <c r="H489" s="9" t="str">
        <f t="shared" si="74"/>
        <v>N</v>
      </c>
      <c r="I489" s="9">
        <f t="shared" si="75"/>
        <v>0</v>
      </c>
      <c r="J489" s="9" t="str">
        <f t="shared" si="76"/>
        <v>Business</v>
      </c>
      <c r="K489" s="9" t="str">
        <f t="shared" si="77"/>
        <v xml:space="preserve">Smart Home </v>
      </c>
      <c r="L489" s="9"/>
      <c r="M489" s="9" t="str">
        <f t="shared" si="78"/>
        <v xml:space="preserve">6 Months Free Credit - $69.99 </v>
      </c>
      <c r="N489" s="9" t="str">
        <f t="shared" si="79"/>
        <v>Product</v>
      </c>
    </row>
    <row r="490" spans="1:14" x14ac:dyDescent="0.25">
      <c r="A490" s="9" t="s">
        <v>4286</v>
      </c>
      <c r="D490" s="9" t="str">
        <f t="shared" si="70"/>
        <v>6 Months Free Credit - $44.99</v>
      </c>
      <c r="E490" s="9" t="str">
        <f t="shared" si="71"/>
        <v>6 Months Free Credit - $44.99</v>
      </c>
      <c r="F490" s="9">
        <f t="shared" si="72"/>
        <v>0</v>
      </c>
      <c r="G490" s="9" t="str">
        <f t="shared" si="73"/>
        <v>RMR</v>
      </c>
      <c r="H490" s="9" t="str">
        <f t="shared" si="74"/>
        <v>N</v>
      </c>
      <c r="I490" s="9">
        <f t="shared" si="75"/>
        <v>0</v>
      </c>
      <c r="J490" s="9" t="str">
        <f t="shared" si="76"/>
        <v>Business</v>
      </c>
      <c r="K490" s="9" t="str">
        <f t="shared" si="77"/>
        <v xml:space="preserve">Smart Home </v>
      </c>
      <c r="L490" s="9"/>
      <c r="M490" s="9" t="str">
        <f t="shared" si="78"/>
        <v>6 Months Free Credit - $44.99</v>
      </c>
      <c r="N490" s="9" t="str">
        <f t="shared" si="79"/>
        <v>Product</v>
      </c>
    </row>
    <row r="491" spans="1:14" x14ac:dyDescent="0.25">
      <c r="A491" s="9" t="s">
        <v>4287</v>
      </c>
      <c r="D491" s="9" t="str">
        <f t="shared" si="70"/>
        <v>6 Months Free Credit - $54.99</v>
      </c>
      <c r="E491" s="9" t="str">
        <f t="shared" si="71"/>
        <v>6 Months Free Credit - $54.99</v>
      </c>
      <c r="F491" s="9">
        <f t="shared" si="72"/>
        <v>0</v>
      </c>
      <c r="G491" s="9" t="str">
        <f t="shared" si="73"/>
        <v>RMR</v>
      </c>
      <c r="H491" s="9" t="str">
        <f t="shared" si="74"/>
        <v>N</v>
      </c>
      <c r="I491" s="9">
        <f t="shared" si="75"/>
        <v>0</v>
      </c>
      <c r="J491" s="9" t="str">
        <f t="shared" si="76"/>
        <v>Business</v>
      </c>
      <c r="K491" s="9" t="str">
        <f t="shared" si="77"/>
        <v xml:space="preserve">Smart Home </v>
      </c>
      <c r="L491" s="9"/>
      <c r="M491" s="9" t="str">
        <f t="shared" si="78"/>
        <v>6 Months Free Credit - $54.99</v>
      </c>
      <c r="N491" s="9" t="str">
        <f t="shared" si="79"/>
        <v>Product</v>
      </c>
    </row>
    <row r="492" spans="1:14" x14ac:dyDescent="0.25">
      <c r="A492" s="9" t="s">
        <v>4301</v>
      </c>
      <c r="D492" s="9" t="str">
        <f t="shared" si="70"/>
        <v xml:space="preserve">100% off Motion detector </v>
      </c>
      <c r="E492" s="9" t="str">
        <f t="shared" si="71"/>
        <v xml:space="preserve">100% off Motion detector </v>
      </c>
      <c r="F492" s="9">
        <f t="shared" si="72"/>
        <v>0</v>
      </c>
      <c r="G492" s="9" t="str">
        <f t="shared" si="73"/>
        <v>One Time</v>
      </c>
      <c r="H492" s="9" t="str">
        <f t="shared" si="74"/>
        <v>N</v>
      </c>
      <c r="I492" s="9">
        <f t="shared" si="75"/>
        <v>0</v>
      </c>
      <c r="J492" s="9" t="str">
        <f t="shared" si="76"/>
        <v>Residential</v>
      </c>
      <c r="K492" s="9" t="str">
        <f t="shared" si="77"/>
        <v>Smart Home</v>
      </c>
      <c r="L492" s="9"/>
      <c r="M492" s="9" t="str">
        <f t="shared" si="78"/>
        <v xml:space="preserve">100% off Motion detector </v>
      </c>
      <c r="N492" s="9" t="str">
        <f t="shared" si="79"/>
        <v>Product</v>
      </c>
    </row>
    <row r="493" spans="1:14" x14ac:dyDescent="0.25">
      <c r="A493" s="9" t="s">
        <v>4302</v>
      </c>
      <c r="D493" s="9" t="str">
        <f t="shared" si="70"/>
        <v xml:space="preserve">100% off Door and window contact </v>
      </c>
      <c r="E493" s="9" t="str">
        <f t="shared" si="71"/>
        <v xml:space="preserve">100% off Door and window contact </v>
      </c>
      <c r="F493" s="9">
        <f t="shared" si="72"/>
        <v>0</v>
      </c>
      <c r="G493" s="9" t="str">
        <f t="shared" si="73"/>
        <v>One Time</v>
      </c>
      <c r="H493" s="9" t="str">
        <f t="shared" si="74"/>
        <v>N</v>
      </c>
      <c r="I493" s="9">
        <f t="shared" si="75"/>
        <v>0</v>
      </c>
      <c r="J493" s="9" t="str">
        <f t="shared" si="76"/>
        <v>Residential</v>
      </c>
      <c r="K493" s="9" t="str">
        <f t="shared" si="77"/>
        <v>Smart Home</v>
      </c>
      <c r="L493" s="9"/>
      <c r="M493" s="9" t="str">
        <f t="shared" si="78"/>
        <v xml:space="preserve">100% off Door and window contact </v>
      </c>
      <c r="N493" s="9" t="str">
        <f t="shared" si="79"/>
        <v>Product</v>
      </c>
    </row>
    <row r="494" spans="1:14" x14ac:dyDescent="0.25">
      <c r="A494" s="9" t="s">
        <v>4303</v>
      </c>
      <c r="D494" s="9" t="str">
        <f t="shared" si="70"/>
        <v xml:space="preserve">100% off Glass break sensor </v>
      </c>
      <c r="E494" s="9" t="str">
        <f t="shared" si="71"/>
        <v xml:space="preserve">100% off Glass break sensor </v>
      </c>
      <c r="F494" s="9">
        <f t="shared" si="72"/>
        <v>0</v>
      </c>
      <c r="G494" s="9" t="str">
        <f t="shared" si="73"/>
        <v>One Time</v>
      </c>
      <c r="H494" s="9" t="str">
        <f t="shared" si="74"/>
        <v>N</v>
      </c>
      <c r="I494" s="9">
        <f t="shared" si="75"/>
        <v>0</v>
      </c>
      <c r="J494" s="9" t="str">
        <f t="shared" si="76"/>
        <v>Residential</v>
      </c>
      <c r="K494" s="9" t="str">
        <f t="shared" si="77"/>
        <v>Smart Home</v>
      </c>
      <c r="L494" s="9"/>
      <c r="M494" s="9" t="str">
        <f t="shared" si="78"/>
        <v xml:space="preserve">100% off Glass break sensor </v>
      </c>
      <c r="N494" s="9" t="str">
        <f t="shared" si="79"/>
        <v>Product</v>
      </c>
    </row>
    <row r="495" spans="1:14" x14ac:dyDescent="0.25">
      <c r="A495" s="9" t="s">
        <v>4304</v>
      </c>
      <c r="D495" s="9" t="str">
        <f t="shared" si="70"/>
        <v>100% off Smoke and heat detector</v>
      </c>
      <c r="E495" s="9" t="str">
        <f t="shared" si="71"/>
        <v>100% off Smoke and heat detector</v>
      </c>
      <c r="F495" s="9">
        <f t="shared" si="72"/>
        <v>0</v>
      </c>
      <c r="G495" s="9" t="str">
        <f t="shared" si="73"/>
        <v>One Time</v>
      </c>
      <c r="H495" s="9" t="str">
        <f t="shared" si="74"/>
        <v>N</v>
      </c>
      <c r="I495" s="9">
        <f t="shared" si="75"/>
        <v>0</v>
      </c>
      <c r="J495" s="9" t="str">
        <f t="shared" si="76"/>
        <v>Residential</v>
      </c>
      <c r="K495" s="9" t="str">
        <f t="shared" si="77"/>
        <v>Smart Home</v>
      </c>
      <c r="L495" s="9"/>
      <c r="M495" s="9" t="str">
        <f t="shared" si="78"/>
        <v>100% off Smoke and heat detector</v>
      </c>
      <c r="N495" s="9" t="str">
        <f t="shared" si="79"/>
        <v>Product</v>
      </c>
    </row>
    <row r="496" spans="1:14" x14ac:dyDescent="0.25">
      <c r="A496" s="9" t="s">
        <v>4305</v>
      </c>
      <c r="D496" s="9" t="str">
        <f t="shared" si="70"/>
        <v>100% off Flood sensor</v>
      </c>
      <c r="E496" s="9" t="str">
        <f t="shared" si="71"/>
        <v>100% off Flood sensor</v>
      </c>
      <c r="F496" s="9">
        <f t="shared" si="72"/>
        <v>0</v>
      </c>
      <c r="G496" s="9" t="str">
        <f t="shared" si="73"/>
        <v>One Time</v>
      </c>
      <c r="H496" s="9" t="str">
        <f t="shared" si="74"/>
        <v>N</v>
      </c>
      <c r="I496" s="9">
        <f t="shared" si="75"/>
        <v>0</v>
      </c>
      <c r="J496" s="9" t="str">
        <f t="shared" si="76"/>
        <v>Residential</v>
      </c>
      <c r="K496" s="9" t="str">
        <f t="shared" si="77"/>
        <v>Smart Home</v>
      </c>
      <c r="L496" s="9"/>
      <c r="M496" s="9" t="str">
        <f t="shared" si="78"/>
        <v>100% off Flood sensor</v>
      </c>
      <c r="N496" s="9" t="str">
        <f t="shared" si="79"/>
        <v>Product</v>
      </c>
    </row>
    <row r="497" spans="1:14" x14ac:dyDescent="0.25">
      <c r="A497" s="9" t="s">
        <v>4306</v>
      </c>
      <c r="D497" s="9" t="str">
        <f t="shared" si="70"/>
        <v xml:space="preserve">100% off Carbon monoxide detector </v>
      </c>
      <c r="E497" s="9" t="str">
        <f t="shared" si="71"/>
        <v xml:space="preserve">100% off Carbon monoxide detector </v>
      </c>
      <c r="F497" s="9">
        <f t="shared" si="72"/>
        <v>0</v>
      </c>
      <c r="G497" s="9" t="str">
        <f t="shared" si="73"/>
        <v>One Time</v>
      </c>
      <c r="H497" s="9" t="str">
        <f t="shared" si="74"/>
        <v>N</v>
      </c>
      <c r="I497" s="9">
        <f t="shared" si="75"/>
        <v>0</v>
      </c>
      <c r="J497" s="9" t="str">
        <f t="shared" si="76"/>
        <v>Residential</v>
      </c>
      <c r="K497" s="9" t="str">
        <f t="shared" si="77"/>
        <v>Smart Home</v>
      </c>
      <c r="L497" s="9"/>
      <c r="M497" s="9" t="str">
        <f t="shared" si="78"/>
        <v xml:space="preserve">100% off Carbon monoxide detector </v>
      </c>
      <c r="N497" s="9" t="str">
        <f t="shared" si="79"/>
        <v>Product</v>
      </c>
    </row>
    <row r="498" spans="1:14" x14ac:dyDescent="0.25">
      <c r="A498" s="9" t="s">
        <v>4307</v>
      </c>
      <c r="D498" s="9" t="str">
        <f t="shared" si="70"/>
        <v xml:space="preserve">100% off Smart thermostat </v>
      </c>
      <c r="E498" s="9" t="str">
        <f t="shared" si="71"/>
        <v xml:space="preserve">100% off Smart thermostat </v>
      </c>
      <c r="F498" s="9">
        <f t="shared" si="72"/>
        <v>0</v>
      </c>
      <c r="G498" s="9" t="str">
        <f t="shared" si="73"/>
        <v>One Time</v>
      </c>
      <c r="H498" s="9" t="str">
        <f t="shared" si="74"/>
        <v>N</v>
      </c>
      <c r="I498" s="9">
        <f t="shared" si="75"/>
        <v>0</v>
      </c>
      <c r="J498" s="9" t="str">
        <f t="shared" si="76"/>
        <v>Residential</v>
      </c>
      <c r="K498" s="9" t="str">
        <f t="shared" si="77"/>
        <v>Smart Home</v>
      </c>
      <c r="L498" s="9"/>
      <c r="M498" s="9" t="str">
        <f t="shared" si="78"/>
        <v xml:space="preserve">100% off Smart thermostat </v>
      </c>
      <c r="N498" s="9" t="str">
        <f t="shared" si="79"/>
        <v>Product</v>
      </c>
    </row>
    <row r="499" spans="1:14" x14ac:dyDescent="0.25">
      <c r="A499" s="9" t="s">
        <v>4308</v>
      </c>
      <c r="D499" s="9" t="str">
        <f t="shared" si="70"/>
        <v xml:space="preserve">100% off SmartCode 10 door lock </v>
      </c>
      <c r="E499" s="9" t="str">
        <f t="shared" si="71"/>
        <v xml:space="preserve">100% off SmartCode 10 door lock </v>
      </c>
      <c r="F499" s="9">
        <f t="shared" si="72"/>
        <v>0</v>
      </c>
      <c r="G499" s="9" t="str">
        <f t="shared" si="73"/>
        <v>One Time</v>
      </c>
      <c r="H499" s="9" t="str">
        <f t="shared" si="74"/>
        <v>N</v>
      </c>
      <c r="I499" s="9">
        <f t="shared" si="75"/>
        <v>0</v>
      </c>
      <c r="J499" s="9" t="str">
        <f t="shared" si="76"/>
        <v>Residential</v>
      </c>
      <c r="K499" s="9" t="str">
        <f t="shared" si="77"/>
        <v>Smart Home</v>
      </c>
      <c r="L499" s="9"/>
      <c r="M499" s="9" t="str">
        <f t="shared" si="78"/>
        <v xml:space="preserve">100% off SmartCode 10 door lock </v>
      </c>
      <c r="N499" s="9" t="str">
        <f t="shared" si="79"/>
        <v>Product</v>
      </c>
    </row>
    <row r="500" spans="1:14" x14ac:dyDescent="0.25">
      <c r="A500" s="9" t="s">
        <v>4309</v>
      </c>
      <c r="D500" s="9" t="str">
        <f t="shared" si="70"/>
        <v>100% off Smart light bulb</v>
      </c>
      <c r="E500" s="9" t="str">
        <f t="shared" si="71"/>
        <v>100% off Smart light bulb</v>
      </c>
      <c r="F500" s="9">
        <f t="shared" si="72"/>
        <v>0</v>
      </c>
      <c r="G500" s="9" t="str">
        <f t="shared" si="73"/>
        <v>One Time</v>
      </c>
      <c r="H500" s="9" t="str">
        <f t="shared" si="74"/>
        <v>N</v>
      </c>
      <c r="I500" s="9">
        <f t="shared" si="75"/>
        <v>0</v>
      </c>
      <c r="J500" s="9" t="str">
        <f t="shared" si="76"/>
        <v>Residential</v>
      </c>
      <c r="K500" s="9" t="str">
        <f t="shared" si="77"/>
        <v>Smart Home</v>
      </c>
      <c r="L500" s="9"/>
      <c r="M500" s="9" t="str">
        <f t="shared" si="78"/>
        <v>100% off Smart light bulb</v>
      </c>
      <c r="N500" s="9" t="str">
        <f t="shared" si="79"/>
        <v>Product</v>
      </c>
    </row>
    <row r="501" spans="1:14" x14ac:dyDescent="0.25">
      <c r="A501" s="9" t="s">
        <v>4310</v>
      </c>
      <c r="D501" s="9" t="str">
        <f t="shared" si="70"/>
        <v>100% off Video doorbell</v>
      </c>
      <c r="E501" s="9" t="str">
        <f t="shared" si="71"/>
        <v>100% off Video doorbell</v>
      </c>
      <c r="F501" s="9">
        <f t="shared" si="72"/>
        <v>0</v>
      </c>
      <c r="G501" s="9" t="str">
        <f t="shared" si="73"/>
        <v>One Time</v>
      </c>
      <c r="H501" s="9" t="str">
        <f t="shared" si="74"/>
        <v>N</v>
      </c>
      <c r="I501" s="9">
        <f t="shared" si="75"/>
        <v>0</v>
      </c>
      <c r="J501" s="9" t="str">
        <f t="shared" si="76"/>
        <v>Residential</v>
      </c>
      <c r="K501" s="9" t="str">
        <f t="shared" si="77"/>
        <v>Smart Home</v>
      </c>
      <c r="L501" s="9"/>
      <c r="M501" s="9" t="str">
        <f t="shared" si="78"/>
        <v>100% off Video doorbell</v>
      </c>
      <c r="N501" s="9" t="str">
        <f t="shared" si="79"/>
        <v>Product</v>
      </c>
    </row>
    <row r="502" spans="1:14" x14ac:dyDescent="0.25">
      <c r="A502" s="9" t="s">
        <v>4311</v>
      </c>
      <c r="D502" s="9" t="str">
        <f t="shared" si="70"/>
        <v>100% off Indoor video camera</v>
      </c>
      <c r="E502" s="9" t="str">
        <f t="shared" si="71"/>
        <v>100% off Indoor video camera</v>
      </c>
      <c r="F502" s="9">
        <f t="shared" si="72"/>
        <v>0</v>
      </c>
      <c r="G502" s="9" t="str">
        <f t="shared" si="73"/>
        <v>One Time</v>
      </c>
      <c r="H502" s="9" t="str">
        <f t="shared" si="74"/>
        <v>N</v>
      </c>
      <c r="I502" s="9">
        <f t="shared" si="75"/>
        <v>0</v>
      </c>
      <c r="J502" s="9" t="str">
        <f t="shared" si="76"/>
        <v>Residential</v>
      </c>
      <c r="K502" s="9" t="str">
        <f t="shared" si="77"/>
        <v>Smart Home</v>
      </c>
      <c r="L502" s="9"/>
      <c r="M502" s="9" t="str">
        <f t="shared" si="78"/>
        <v>100% off Indoor video camera</v>
      </c>
      <c r="N502" s="9" t="str">
        <f t="shared" si="79"/>
        <v>Product</v>
      </c>
    </row>
    <row r="503" spans="1:14" x14ac:dyDescent="0.25">
      <c r="A503" s="9" t="s">
        <v>4312</v>
      </c>
      <c r="D503" s="9" t="str">
        <f t="shared" si="70"/>
        <v>100% off Outdoor video camera</v>
      </c>
      <c r="E503" s="9" t="str">
        <f t="shared" si="71"/>
        <v>100% off Outdoor video camera</v>
      </c>
      <c r="F503" s="9">
        <f t="shared" si="72"/>
        <v>0</v>
      </c>
      <c r="G503" s="9" t="str">
        <f t="shared" si="73"/>
        <v>One Time</v>
      </c>
      <c r="H503" s="9" t="str">
        <f t="shared" si="74"/>
        <v>N</v>
      </c>
      <c r="I503" s="9">
        <f t="shared" si="75"/>
        <v>0</v>
      </c>
      <c r="J503" s="9" t="str">
        <f t="shared" si="76"/>
        <v>Residential</v>
      </c>
      <c r="K503" s="9" t="str">
        <f t="shared" si="77"/>
        <v>Smart Home</v>
      </c>
      <c r="L503" s="9"/>
      <c r="M503" s="9" t="str">
        <f t="shared" si="78"/>
        <v>100% off Outdoor video camera</v>
      </c>
      <c r="N503" s="9" t="str">
        <f t="shared" si="79"/>
        <v>Product</v>
      </c>
    </row>
    <row r="504" spans="1:14" x14ac:dyDescent="0.25">
      <c r="A504" s="288" t="s">
        <v>4355</v>
      </c>
      <c r="D504" s="9" t="str">
        <f t="shared" si="70"/>
        <v>Video Doorbell (Silver)</v>
      </c>
      <c r="E504" s="9" t="str">
        <f t="shared" si="71"/>
        <v>Video Doorbell (Silver)</v>
      </c>
      <c r="F504" s="9">
        <f t="shared" si="72"/>
        <v>199</v>
      </c>
      <c r="G504" s="9" t="str">
        <f t="shared" si="73"/>
        <v>One Time</v>
      </c>
      <c r="H504" s="9" t="str">
        <f t="shared" si="74"/>
        <v>Y</v>
      </c>
      <c r="I504" s="9">
        <f t="shared" si="75"/>
        <v>30</v>
      </c>
      <c r="J504" s="9" t="str">
        <f t="shared" si="76"/>
        <v>Optional Equipment</v>
      </c>
      <c r="K504" s="9" t="str">
        <f t="shared" si="77"/>
        <v>Cameras</v>
      </c>
      <c r="L504" s="9"/>
      <c r="M504" s="9" t="str">
        <f t="shared" si="78"/>
        <v>Answer the door from your smartphone. This smart video doorbell allows you to see, hear, and speak to the visitor at your door whether you’re at home, at work, or on the go.</v>
      </c>
      <c r="N504" s="9" t="str">
        <f t="shared" si="79"/>
        <v>Product</v>
      </c>
    </row>
    <row r="505" spans="1:14" x14ac:dyDescent="0.25">
      <c r="A505" s="9" t="s">
        <v>4356</v>
      </c>
      <c r="D505" s="9" t="str">
        <f t="shared" si="70"/>
        <v>Video Doorbell (Silver)</v>
      </c>
      <c r="E505" s="9" t="str">
        <f t="shared" si="71"/>
        <v>Video Doorbell (Silver)</v>
      </c>
      <c r="F505" s="9">
        <f t="shared" si="72"/>
        <v>199</v>
      </c>
      <c r="G505" s="9" t="str">
        <f t="shared" si="73"/>
        <v>One Time</v>
      </c>
      <c r="H505" s="9" t="str">
        <f t="shared" si="74"/>
        <v>N</v>
      </c>
      <c r="I505" s="9">
        <f t="shared" si="75"/>
        <v>30</v>
      </c>
      <c r="J505" s="9" t="str">
        <f t="shared" si="76"/>
        <v>Optional Equipment</v>
      </c>
      <c r="K505" s="9" t="str">
        <f t="shared" si="77"/>
        <v>Cameras</v>
      </c>
      <c r="L505" s="9"/>
      <c r="M505" s="9" t="str">
        <f t="shared" si="78"/>
        <v>Answer the door from your smartphone. This smart video doorbell allows you to see, hear, and speak to the visitor at your door whether you’re at home, at work, or on the go.</v>
      </c>
      <c r="N505" s="9" t="str">
        <f t="shared" si="79"/>
        <v>Product</v>
      </c>
    </row>
    <row r="506" spans="1:14" x14ac:dyDescent="0.25">
      <c r="A506" s="9" t="s">
        <v>4357</v>
      </c>
      <c r="D506" s="9" t="str">
        <f t="shared" si="70"/>
        <v>Video Doorbell (Silver)</v>
      </c>
      <c r="E506" s="9" t="str">
        <f t="shared" si="71"/>
        <v>Video Doorbell (Silver)</v>
      </c>
      <c r="F506" s="9">
        <f t="shared" si="72"/>
        <v>199</v>
      </c>
      <c r="G506" s="9" t="str">
        <f t="shared" si="73"/>
        <v>One Time</v>
      </c>
      <c r="H506" s="9" t="str">
        <f t="shared" si="74"/>
        <v>N</v>
      </c>
      <c r="I506" s="9">
        <f t="shared" si="75"/>
        <v>30</v>
      </c>
      <c r="J506" s="9" t="str">
        <f t="shared" si="76"/>
        <v>Optional Equipment</v>
      </c>
      <c r="K506" s="9" t="str">
        <f t="shared" si="77"/>
        <v>Cameras</v>
      </c>
      <c r="L506" s="9"/>
      <c r="M506" s="9" t="str">
        <f t="shared" si="78"/>
        <v>Answer the door from your smartphone. This smart video doorbell allows you to see, hear, and speak to the visitor at your door whether you’re at home, at work, or on the go.</v>
      </c>
      <c r="N506" s="9" t="str">
        <f t="shared" ref="N506:N545" si="80">VLOOKUP($A506,masterdata,30,0)</f>
        <v>Product</v>
      </c>
    </row>
    <row r="507" spans="1:14" x14ac:dyDescent="0.25">
      <c r="A507" s="9" t="s">
        <v>4359</v>
      </c>
      <c r="D507" s="9" t="str">
        <f t="shared" si="70"/>
        <v>Video Doorbell (Bronze)</v>
      </c>
      <c r="E507" s="9" t="str">
        <f t="shared" si="71"/>
        <v>Video Doorbell (Bronze)</v>
      </c>
      <c r="F507" s="9">
        <f t="shared" si="72"/>
        <v>199</v>
      </c>
      <c r="G507" s="9" t="str">
        <f t="shared" si="73"/>
        <v>One Time</v>
      </c>
      <c r="H507" s="9" t="str">
        <f t="shared" si="74"/>
        <v>Y</v>
      </c>
      <c r="I507" s="9">
        <f t="shared" si="75"/>
        <v>30</v>
      </c>
      <c r="J507" s="9" t="str">
        <f t="shared" si="76"/>
        <v>Optional Equipment</v>
      </c>
      <c r="K507" s="9" t="str">
        <f t="shared" si="77"/>
        <v>Cameras</v>
      </c>
      <c r="L507" s="9"/>
      <c r="M507" s="9" t="str">
        <f t="shared" si="78"/>
        <v>Answer the door from your smartphone. This smart video doorbell allows you to see, hear, and speak to the visitor at your door whether you’re at home, at work, or on the go.</v>
      </c>
      <c r="N507" s="9" t="str">
        <f t="shared" si="80"/>
        <v>Product</v>
      </c>
    </row>
    <row r="508" spans="1:14" x14ac:dyDescent="0.25">
      <c r="A508" s="9" t="s">
        <v>4360</v>
      </c>
      <c r="D508" s="9" t="str">
        <f t="shared" si="70"/>
        <v>Video Doorbell (Bronze)</v>
      </c>
      <c r="E508" s="9" t="str">
        <f t="shared" si="71"/>
        <v>Video Doorbell (Bronze)</v>
      </c>
      <c r="F508" s="9">
        <f t="shared" si="72"/>
        <v>199</v>
      </c>
      <c r="G508" s="9" t="str">
        <f t="shared" si="73"/>
        <v>One Time</v>
      </c>
      <c r="H508" s="9" t="str">
        <f t="shared" si="74"/>
        <v>Y</v>
      </c>
      <c r="I508" s="9">
        <f t="shared" si="75"/>
        <v>30</v>
      </c>
      <c r="J508" s="9" t="str">
        <f t="shared" si="76"/>
        <v>Optional Equipment</v>
      </c>
      <c r="K508" s="9" t="str">
        <f t="shared" si="77"/>
        <v>Cameras</v>
      </c>
      <c r="L508" s="9"/>
      <c r="M508" s="9" t="str">
        <f t="shared" si="78"/>
        <v>Answer the door from your smartphone. This smart video doorbell allows you to see, hear, and speak to the visitor at your door whether you’re at home, at work, or on the go.</v>
      </c>
      <c r="N508" s="9" t="str">
        <f t="shared" si="80"/>
        <v>Product</v>
      </c>
    </row>
    <row r="509" spans="1:14" x14ac:dyDescent="0.25">
      <c r="A509" s="9" t="s">
        <v>4361</v>
      </c>
      <c r="D509" s="9" t="str">
        <f t="shared" si="70"/>
        <v>Video Doorbell (Bronze)</v>
      </c>
      <c r="E509" s="9" t="str">
        <f t="shared" si="71"/>
        <v>Video Doorbell (Bronze)</v>
      </c>
      <c r="F509" s="9">
        <f t="shared" si="72"/>
        <v>199</v>
      </c>
      <c r="G509" s="9" t="str">
        <f t="shared" si="73"/>
        <v>One Time</v>
      </c>
      <c r="H509" s="9" t="str">
        <f t="shared" si="74"/>
        <v>Y</v>
      </c>
      <c r="I509" s="9">
        <f t="shared" si="75"/>
        <v>30</v>
      </c>
      <c r="J509" s="9" t="str">
        <f t="shared" si="76"/>
        <v>Optional Equipment</v>
      </c>
      <c r="K509" s="9" t="str">
        <f t="shared" si="77"/>
        <v>Cameras</v>
      </c>
      <c r="L509" s="9"/>
      <c r="M509" s="9" t="str">
        <f t="shared" si="78"/>
        <v>Answer the door from your smartphone. This smart video doorbell allows you to see, hear, and speak to the visitor at your door whether you’re at home, at work, or on the go.</v>
      </c>
      <c r="N509" s="9" t="str">
        <f t="shared" si="80"/>
        <v>Product</v>
      </c>
    </row>
    <row r="510" spans="1:14" x14ac:dyDescent="0.25">
      <c r="A510" s="9" t="s">
        <v>4363</v>
      </c>
      <c r="D510" s="9" t="str">
        <f t="shared" si="70"/>
        <v>Bell Smart Home Indoor/Outdoor Siren Battery</v>
      </c>
      <c r="E510" s="9" t="str">
        <f t="shared" si="71"/>
        <v>Bell Smart Home Indoor/Outdoor Siren Battery</v>
      </c>
      <c r="F510" s="9">
        <f t="shared" si="72"/>
        <v>30</v>
      </c>
      <c r="G510" s="9" t="str">
        <f t="shared" si="73"/>
        <v>One Time</v>
      </c>
      <c r="H510" s="9" t="str">
        <f t="shared" si="74"/>
        <v>N</v>
      </c>
      <c r="I510" s="9">
        <f t="shared" si="75"/>
        <v>2</v>
      </c>
      <c r="J510" s="9" t="str">
        <f t="shared" si="76"/>
        <v>Battery</v>
      </c>
      <c r="K510" s="9" t="str">
        <f t="shared" si="77"/>
        <v>Battery</v>
      </c>
      <c r="L510" s="9"/>
      <c r="M510" s="9" t="str">
        <f t="shared" si="78"/>
        <v>Bell Smart Home Indoor/Outdoor Siren Battery</v>
      </c>
      <c r="N510" s="9" t="str">
        <f t="shared" si="80"/>
        <v>Product</v>
      </c>
    </row>
    <row r="511" spans="1:14" x14ac:dyDescent="0.25">
      <c r="A511" s="9" t="s">
        <v>4366</v>
      </c>
      <c r="D511" s="9" t="str">
        <f t="shared" si="70"/>
        <v>Bell Smart Home Repeater Battery</v>
      </c>
      <c r="E511" s="9" t="str">
        <f t="shared" si="71"/>
        <v>Bell Smart Home Repeater Battery</v>
      </c>
      <c r="F511" s="9">
        <f t="shared" si="72"/>
        <v>10</v>
      </c>
      <c r="G511" s="9" t="str">
        <f t="shared" si="73"/>
        <v>One Time</v>
      </c>
      <c r="H511" s="9" t="str">
        <f t="shared" si="74"/>
        <v>N</v>
      </c>
      <c r="I511" s="9">
        <f t="shared" si="75"/>
        <v>2</v>
      </c>
      <c r="J511" s="9" t="str">
        <f t="shared" si="76"/>
        <v>Battery</v>
      </c>
      <c r="K511" s="9" t="str">
        <f t="shared" si="77"/>
        <v>Battery</v>
      </c>
      <c r="L511" s="9"/>
      <c r="M511" s="9" t="str">
        <f t="shared" si="78"/>
        <v>Bell Smart Home Repeater Battery</v>
      </c>
      <c r="N511" s="9" t="str">
        <f t="shared" si="80"/>
        <v>Product</v>
      </c>
    </row>
    <row r="512" spans="1:14" x14ac:dyDescent="0.25">
      <c r="A512" s="15" t="s">
        <v>4369</v>
      </c>
      <c r="D512" s="9" t="str">
        <f t="shared" si="70"/>
        <v>Indoor Video Camera - ADC-V515</v>
      </c>
      <c r="E512" s="9" t="str">
        <f t="shared" si="71"/>
        <v>Indoor Video Camera</v>
      </c>
      <c r="F512" s="9">
        <f t="shared" si="72"/>
        <v>169</v>
      </c>
      <c r="G512" s="9" t="str">
        <f t="shared" si="73"/>
        <v>One Time</v>
      </c>
      <c r="H512" s="9" t="str">
        <f t="shared" si="74"/>
        <v>Y</v>
      </c>
      <c r="I512" s="9">
        <f t="shared" si="75"/>
        <v>30</v>
      </c>
      <c r="J512" s="9" t="str">
        <f t="shared" si="76"/>
        <v>Optional Equipment</v>
      </c>
      <c r="K512" s="9" t="str">
        <f t="shared" si="77"/>
        <v>Cameras</v>
      </c>
      <c r="L512" s="9"/>
      <c r="M512" s="9" t="str">
        <f t="shared" si="78"/>
        <v>Access live and high definition recorded video from your smartphone anytime.</v>
      </c>
      <c r="N512" s="9" t="str">
        <f t="shared" si="80"/>
        <v>Product</v>
      </c>
    </row>
    <row r="513" spans="1:14" x14ac:dyDescent="0.25">
      <c r="A513" s="9" t="s">
        <v>4367</v>
      </c>
      <c r="D513" s="9" t="str">
        <f t="shared" ref="D513:D545" si="81">VLOOKUP($A513,masterdata,3,0)</f>
        <v>Indoor Video Camera - ADC-V515</v>
      </c>
      <c r="E513" s="9" t="str">
        <f t="shared" ref="E513:E545" si="82">VLOOKUP($A513,masterdata,12,0)</f>
        <v>Indoor Video Camera</v>
      </c>
      <c r="F513" s="9">
        <f t="shared" ref="F513:F545" si="83">VLOOKUP($A513,masterdata,5,0)</f>
        <v>169</v>
      </c>
      <c r="G513" s="9" t="str">
        <f t="shared" ref="G513:G545" si="84">VLOOKUP($A513,masterdata,16,0)</f>
        <v>One Time</v>
      </c>
      <c r="H513" s="9" t="str">
        <f t="shared" ref="H513:H545" si="85">VLOOKUP($A513,masterdata,6,0)</f>
        <v>N</v>
      </c>
      <c r="I513" s="9">
        <f t="shared" ref="I513:I545" si="86">VLOOKUP($A513,masterdata,7,0)</f>
        <v>30</v>
      </c>
      <c r="J513" s="9" t="str">
        <f t="shared" ref="J513:J545" si="87">VLOOKUP($A513,masterdata,10,0)</f>
        <v>Optional Equipment</v>
      </c>
      <c r="K513" s="9" t="str">
        <f t="shared" ref="K513:K545" si="88">VLOOKUP($A513,masterdata,11,0)</f>
        <v>Cameras</v>
      </c>
      <c r="L513" s="9"/>
      <c r="M513" s="9" t="str">
        <f t="shared" ref="M513:M545" si="89">VLOOKUP($A513,masterdata,14,0)</f>
        <v>Access live and high definition recorded video from your smartphone anytime.</v>
      </c>
      <c r="N513" s="9" t="str">
        <f t="shared" si="80"/>
        <v>Product</v>
      </c>
    </row>
    <row r="514" spans="1:14" x14ac:dyDescent="0.25">
      <c r="A514" s="9" t="s">
        <v>4368</v>
      </c>
      <c r="D514" s="9" t="str">
        <f t="shared" si="81"/>
        <v>Indoor Video Camera - ADC-V515</v>
      </c>
      <c r="E514" s="9" t="str">
        <f t="shared" si="82"/>
        <v>Indoor Video Camera</v>
      </c>
      <c r="F514" s="9">
        <f t="shared" si="83"/>
        <v>169</v>
      </c>
      <c r="G514" s="9" t="str">
        <f t="shared" si="84"/>
        <v>One Time</v>
      </c>
      <c r="H514" s="9" t="str">
        <f t="shared" si="85"/>
        <v>N</v>
      </c>
      <c r="I514" s="9">
        <f t="shared" si="86"/>
        <v>30</v>
      </c>
      <c r="J514" s="9" t="str">
        <f t="shared" si="87"/>
        <v>Optional Equipment</v>
      </c>
      <c r="K514" s="9" t="str">
        <f t="shared" si="88"/>
        <v>Cameras</v>
      </c>
      <c r="L514" s="9"/>
      <c r="M514" s="9" t="str">
        <f t="shared" si="89"/>
        <v>Access live and high definition recorded video from your smartphone anytime.</v>
      </c>
      <c r="N514" s="9" t="str">
        <f t="shared" si="80"/>
        <v>Product</v>
      </c>
    </row>
    <row r="515" spans="1:14" x14ac:dyDescent="0.25">
      <c r="A515" s="9" t="s">
        <v>4370</v>
      </c>
      <c r="D515" s="9" t="str">
        <f t="shared" si="81"/>
        <v>Video Doorbell</v>
      </c>
      <c r="E515" s="9" t="str">
        <f t="shared" si="82"/>
        <v>Video Doorbell</v>
      </c>
      <c r="F515" s="9">
        <f t="shared" si="83"/>
        <v>199</v>
      </c>
      <c r="G515" s="9" t="str">
        <f t="shared" si="84"/>
        <v>One Time</v>
      </c>
      <c r="H515" s="9" t="str">
        <f t="shared" si="85"/>
        <v>Y</v>
      </c>
      <c r="I515" s="9">
        <f t="shared" si="86"/>
        <v>30</v>
      </c>
      <c r="J515" s="9" t="str">
        <f t="shared" si="87"/>
        <v>Optional Equipment</v>
      </c>
      <c r="K515" s="9" t="str">
        <f t="shared" si="88"/>
        <v>Cameras</v>
      </c>
      <c r="L515" s="9"/>
      <c r="M515" s="9" t="str">
        <f t="shared" si="89"/>
        <v>Answer the door from your smartphone. This smart video doorbell allows you to see, hear, and speak to the visitor at your door whether you’re at home, at work, or on the go.</v>
      </c>
      <c r="N515" s="9" t="str">
        <f t="shared" si="80"/>
        <v>Product</v>
      </c>
    </row>
    <row r="516" spans="1:14" x14ac:dyDescent="0.25">
      <c r="A516" s="9" t="s">
        <v>4371</v>
      </c>
      <c r="D516" s="9" t="str">
        <f t="shared" si="81"/>
        <v>Video Doorbell</v>
      </c>
      <c r="E516" s="9" t="str">
        <f t="shared" si="82"/>
        <v>Video Doorbell</v>
      </c>
      <c r="F516" s="9">
        <f t="shared" si="83"/>
        <v>199</v>
      </c>
      <c r="G516" s="9" t="str">
        <f t="shared" si="84"/>
        <v>One Time</v>
      </c>
      <c r="H516" s="9" t="str">
        <f t="shared" si="85"/>
        <v>N</v>
      </c>
      <c r="I516" s="9">
        <f t="shared" si="86"/>
        <v>30</v>
      </c>
      <c r="J516" s="9" t="str">
        <f t="shared" si="87"/>
        <v>Optional Equipment</v>
      </c>
      <c r="K516" s="9" t="str">
        <f t="shared" si="88"/>
        <v>Cameras</v>
      </c>
      <c r="L516" s="9"/>
      <c r="M516" s="9" t="str">
        <f t="shared" si="89"/>
        <v>Answer the door from your smartphone. This smart video doorbell allows you to see, hear, and speak to the visitor at your door whether you’re at home, at work, or on the go.</v>
      </c>
      <c r="N516" s="9" t="str">
        <f t="shared" si="80"/>
        <v>Product</v>
      </c>
    </row>
    <row r="517" spans="1:14" x14ac:dyDescent="0.25">
      <c r="A517" s="9" t="s">
        <v>4372</v>
      </c>
      <c r="D517" s="9" t="str">
        <f t="shared" si="81"/>
        <v>Video Doorbell</v>
      </c>
      <c r="E517" s="9" t="str">
        <f t="shared" si="82"/>
        <v>Video Doorbell</v>
      </c>
      <c r="F517" s="9">
        <f t="shared" si="83"/>
        <v>199</v>
      </c>
      <c r="G517" s="9" t="str">
        <f t="shared" si="84"/>
        <v>One Time</v>
      </c>
      <c r="H517" s="9" t="str">
        <f t="shared" si="85"/>
        <v>N</v>
      </c>
      <c r="I517" s="9">
        <f t="shared" si="86"/>
        <v>30</v>
      </c>
      <c r="J517" s="9" t="str">
        <f t="shared" si="87"/>
        <v>Optional Equipment</v>
      </c>
      <c r="K517" s="9" t="str">
        <f t="shared" si="88"/>
        <v>Cameras</v>
      </c>
      <c r="L517" s="9"/>
      <c r="M517" s="9" t="str">
        <f t="shared" si="89"/>
        <v>Answer the door from your smartphone. This smart video doorbell allows you to see, hear, and speak to the visitor at your door whether you’re at home, at work, or on the go.</v>
      </c>
      <c r="N517" s="9" t="str">
        <f t="shared" si="80"/>
        <v>Product</v>
      </c>
    </row>
    <row r="518" spans="1:14" x14ac:dyDescent="0.25">
      <c r="A518" s="9" t="s">
        <v>4373</v>
      </c>
      <c r="D518" s="9" t="str">
        <f t="shared" si="81"/>
        <v>Smart Light Bulb</v>
      </c>
      <c r="E518" s="9" t="str">
        <f t="shared" si="82"/>
        <v>Smart Light Bulb</v>
      </c>
      <c r="F518" s="9">
        <f t="shared" si="83"/>
        <v>24</v>
      </c>
      <c r="G518" s="9" t="str">
        <f t="shared" si="84"/>
        <v>One Time</v>
      </c>
      <c r="H518" s="9" t="str">
        <f t="shared" si="85"/>
        <v>Y</v>
      </c>
      <c r="I518" s="9">
        <f t="shared" si="86"/>
        <v>7.5</v>
      </c>
      <c r="J518" s="9" t="str">
        <f t="shared" si="87"/>
        <v>Optional Equipment</v>
      </c>
      <c r="K518" s="9" t="str">
        <f t="shared" si="88"/>
        <v>Lights and other accessories</v>
      </c>
      <c r="L518" s="9"/>
      <c r="M518" s="9" t="str">
        <f t="shared" si="89"/>
        <v>Smart Light Bulb</v>
      </c>
      <c r="N518" s="9" t="str">
        <f t="shared" si="80"/>
        <v>Product</v>
      </c>
    </row>
    <row r="519" spans="1:14" x14ac:dyDescent="0.25">
      <c r="A519" s="9" t="s">
        <v>4374</v>
      </c>
      <c r="D519" s="9" t="str">
        <f t="shared" si="81"/>
        <v>Smart Plug</v>
      </c>
      <c r="E519" s="9" t="str">
        <f t="shared" si="82"/>
        <v>Smart Plug</v>
      </c>
      <c r="F519" s="9">
        <f t="shared" si="83"/>
        <v>39</v>
      </c>
      <c r="G519" s="9" t="str">
        <f t="shared" si="84"/>
        <v>One Time</v>
      </c>
      <c r="H519" s="9" t="str">
        <f t="shared" si="85"/>
        <v>N</v>
      </c>
      <c r="I519" s="9">
        <f t="shared" si="86"/>
        <v>7.5</v>
      </c>
      <c r="J519" s="9" t="str">
        <f t="shared" si="87"/>
        <v>Optional Equipment</v>
      </c>
      <c r="K519" s="9" t="str">
        <f t="shared" si="88"/>
        <v>Lights and other accessories</v>
      </c>
      <c r="L519" s="9"/>
      <c r="M519" s="9" t="str">
        <f t="shared" si="89"/>
        <v>Smart Plug</v>
      </c>
      <c r="N519" s="9" t="str">
        <f t="shared" si="80"/>
        <v>Product</v>
      </c>
    </row>
    <row r="520" spans="1:14" x14ac:dyDescent="0.25">
      <c r="A520" s="9" t="s">
        <v>4375</v>
      </c>
      <c r="D520" s="9" t="str">
        <f t="shared" si="81"/>
        <v>Smart Dimmer</v>
      </c>
      <c r="E520" s="9" t="str">
        <f t="shared" si="82"/>
        <v>Smart Dimmer</v>
      </c>
      <c r="F520" s="9">
        <f t="shared" si="83"/>
        <v>39</v>
      </c>
      <c r="G520" s="9" t="str">
        <f t="shared" si="84"/>
        <v>One Time</v>
      </c>
      <c r="H520" s="9" t="str">
        <f t="shared" si="85"/>
        <v>N</v>
      </c>
      <c r="I520" s="9">
        <f t="shared" si="86"/>
        <v>7.5</v>
      </c>
      <c r="J520" s="9" t="str">
        <f t="shared" si="87"/>
        <v>Optional Equipment</v>
      </c>
      <c r="K520" s="9" t="str">
        <f t="shared" si="88"/>
        <v>Lights and other accessories</v>
      </c>
      <c r="L520" s="9"/>
      <c r="M520" s="9" t="str">
        <f t="shared" si="89"/>
        <v>Smart Dimmer</v>
      </c>
      <c r="N520" s="9" t="str">
        <f t="shared" si="80"/>
        <v>Product</v>
      </c>
    </row>
    <row r="521" spans="1:14" x14ac:dyDescent="0.25">
      <c r="A521" s="9" t="s">
        <v>3784</v>
      </c>
      <c r="D521" s="9" t="str">
        <f t="shared" si="81"/>
        <v>Move offer – Bell Internet Bundle Credit - $10 credit for 24 months</v>
      </c>
      <c r="E521" s="9" t="str">
        <f t="shared" si="82"/>
        <v>Move offer – Bell Internet Bundle Credit - $10 credit for 24 months</v>
      </c>
      <c r="F521" s="9">
        <f t="shared" si="83"/>
        <v>0</v>
      </c>
      <c r="G521" s="9" t="str">
        <f t="shared" si="84"/>
        <v>RMR</v>
      </c>
      <c r="H521" s="9" t="str">
        <f t="shared" si="85"/>
        <v>N</v>
      </c>
      <c r="I521" s="9">
        <f t="shared" si="86"/>
        <v>0</v>
      </c>
      <c r="J521" s="9" t="str">
        <f t="shared" si="87"/>
        <v xml:space="preserve">Residential and Business </v>
      </c>
      <c r="K521" s="9" t="str">
        <f t="shared" si="88"/>
        <v xml:space="preserve">Smart Home </v>
      </c>
      <c r="L521" s="9"/>
      <c r="M521" s="9" t="str">
        <f t="shared" si="89"/>
        <v>Move offer – Bell Internet Bundle Credit - $10 credit for 24 months</v>
      </c>
      <c r="N521" s="9" t="str">
        <f t="shared" si="80"/>
        <v>Product</v>
      </c>
    </row>
    <row r="522" spans="1:14" x14ac:dyDescent="0.25">
      <c r="A522" s="9" t="s">
        <v>4401</v>
      </c>
      <c r="D522" s="9" t="str">
        <f t="shared" si="81"/>
        <v xml:space="preserve">Bell Internet Bundle Credit </v>
      </c>
      <c r="E522" s="9" t="str">
        <f t="shared" si="82"/>
        <v xml:space="preserve">Bell Internet Bundle Credit </v>
      </c>
      <c r="F522" s="9">
        <f t="shared" si="83"/>
        <v>0</v>
      </c>
      <c r="G522" s="9" t="str">
        <f t="shared" si="84"/>
        <v>RMR</v>
      </c>
      <c r="H522" s="9" t="str">
        <f t="shared" si="85"/>
        <v>Y</v>
      </c>
      <c r="I522" s="9">
        <f t="shared" si="86"/>
        <v>0</v>
      </c>
      <c r="J522" s="9" t="str">
        <f t="shared" si="87"/>
        <v xml:space="preserve">Residential and Business </v>
      </c>
      <c r="K522" s="9" t="str">
        <f t="shared" si="88"/>
        <v xml:space="preserve">Smart Home </v>
      </c>
      <c r="L522" s="9"/>
      <c r="M522" s="9" t="str">
        <f t="shared" si="89"/>
        <v xml:space="preserve">Bell Internet Bundle Credit </v>
      </c>
      <c r="N522" s="9" t="str">
        <f t="shared" si="80"/>
        <v>Product</v>
      </c>
    </row>
    <row r="523" spans="1:14" x14ac:dyDescent="0.25">
      <c r="A523" s="9" t="s">
        <v>4402</v>
      </c>
      <c r="D523" s="9" t="str">
        <f t="shared" si="81"/>
        <v>Bell Mobility Bundle Credit</v>
      </c>
      <c r="E523" s="9" t="str">
        <f t="shared" si="82"/>
        <v>Bell Mobility Bundle Credit</v>
      </c>
      <c r="F523" s="9">
        <f t="shared" si="83"/>
        <v>0</v>
      </c>
      <c r="G523" s="9" t="str">
        <f t="shared" si="84"/>
        <v>RMR</v>
      </c>
      <c r="H523" s="9" t="str">
        <f t="shared" si="85"/>
        <v>Y</v>
      </c>
      <c r="I523" s="9">
        <f t="shared" si="86"/>
        <v>0</v>
      </c>
      <c r="J523" s="9" t="str">
        <f t="shared" si="87"/>
        <v xml:space="preserve">Residential and Business </v>
      </c>
      <c r="K523" s="9" t="str">
        <f t="shared" si="88"/>
        <v xml:space="preserve">Smart Home </v>
      </c>
      <c r="L523" s="9"/>
      <c r="M523" s="9" t="str">
        <f t="shared" si="89"/>
        <v>Bell Mobility Bundle Credit</v>
      </c>
      <c r="N523" s="9" t="str">
        <f t="shared" si="80"/>
        <v>Product</v>
      </c>
    </row>
    <row r="524" spans="1:14" x14ac:dyDescent="0.25">
      <c r="A524" s="9" t="s">
        <v>4403</v>
      </c>
      <c r="D524" s="9" t="str">
        <f t="shared" si="81"/>
        <v>Bell Internet Bundle Credit</v>
      </c>
      <c r="E524" s="9" t="str">
        <f t="shared" si="82"/>
        <v>Bell Internet Bundle Credit</v>
      </c>
      <c r="F524" s="9">
        <f t="shared" si="83"/>
        <v>0</v>
      </c>
      <c r="G524" s="9" t="str">
        <f t="shared" si="84"/>
        <v>RMR</v>
      </c>
      <c r="H524" s="9" t="str">
        <f t="shared" si="85"/>
        <v>Y</v>
      </c>
      <c r="I524" s="9">
        <f t="shared" si="86"/>
        <v>0</v>
      </c>
      <c r="J524" s="9" t="str">
        <f t="shared" si="87"/>
        <v xml:space="preserve">Residential and Business </v>
      </c>
      <c r="K524" s="9" t="str">
        <f t="shared" si="88"/>
        <v xml:space="preserve">Smart Home </v>
      </c>
      <c r="L524" s="9"/>
      <c r="M524" s="9" t="str">
        <f t="shared" si="89"/>
        <v>Bell Internet Bundle Credit</v>
      </c>
      <c r="N524" s="9" t="str">
        <f t="shared" si="80"/>
        <v>Product</v>
      </c>
    </row>
    <row r="525" spans="1:14" x14ac:dyDescent="0.25">
      <c r="A525" s="9" t="s">
        <v>4404</v>
      </c>
      <c r="D525" s="9" t="str">
        <f t="shared" si="81"/>
        <v>Bell Mobility Bundle Credit</v>
      </c>
      <c r="E525" s="9" t="str">
        <f t="shared" si="82"/>
        <v>Bell Mobility Bundle Credit</v>
      </c>
      <c r="F525" s="9">
        <f t="shared" si="83"/>
        <v>0</v>
      </c>
      <c r="G525" s="9" t="str">
        <f t="shared" si="84"/>
        <v>RMR</v>
      </c>
      <c r="H525" s="9" t="str">
        <f t="shared" si="85"/>
        <v>Y</v>
      </c>
      <c r="I525" s="9">
        <f t="shared" si="86"/>
        <v>0</v>
      </c>
      <c r="J525" s="9" t="str">
        <f t="shared" si="87"/>
        <v xml:space="preserve">Residential and Business </v>
      </c>
      <c r="K525" s="9" t="str">
        <f t="shared" si="88"/>
        <v xml:space="preserve">Smart Home </v>
      </c>
      <c r="L525" s="9"/>
      <c r="M525" s="9" t="str">
        <f t="shared" si="89"/>
        <v>Bell Mobility Bundle Credit</v>
      </c>
      <c r="N525" s="9" t="str">
        <f t="shared" si="80"/>
        <v>Product</v>
      </c>
    </row>
    <row r="526" spans="1:14" x14ac:dyDescent="0.25">
      <c r="A526" s="9" t="s">
        <v>4415</v>
      </c>
      <c r="D526" s="9" t="str">
        <f t="shared" si="81"/>
        <v>Employee Discount Program - SVR Fee</v>
      </c>
      <c r="E526" s="9" t="str">
        <f t="shared" si="82"/>
        <v>Employee Discount Program - SVR Fee</v>
      </c>
      <c r="F526" s="9">
        <f t="shared" si="83"/>
        <v>0</v>
      </c>
      <c r="G526" s="9" t="str">
        <f t="shared" si="84"/>
        <v>RMR</v>
      </c>
      <c r="H526" s="9" t="str">
        <f t="shared" si="85"/>
        <v>Y</v>
      </c>
      <c r="I526" s="9">
        <f t="shared" si="86"/>
        <v>0</v>
      </c>
      <c r="J526" s="9" t="str">
        <f t="shared" si="87"/>
        <v>Residential</v>
      </c>
      <c r="K526" s="9" t="str">
        <f t="shared" si="88"/>
        <v xml:space="preserve">Smart Home </v>
      </c>
      <c r="L526" s="9"/>
      <c r="M526" s="9" t="str">
        <f t="shared" si="89"/>
        <v>Employee Discount Program - SVR Fee</v>
      </c>
      <c r="N526" s="9" t="str">
        <f t="shared" si="80"/>
        <v>Product</v>
      </c>
    </row>
    <row r="527" spans="1:14" x14ac:dyDescent="0.25">
      <c r="A527" s="9" t="s">
        <v>4416</v>
      </c>
      <c r="D527" s="9" t="str">
        <f t="shared" si="81"/>
        <v>Employee Discount Program - Video Expansion</v>
      </c>
      <c r="E527" s="9" t="str">
        <f t="shared" si="82"/>
        <v>Employee Discount Program - Video Expansion</v>
      </c>
      <c r="F527" s="9">
        <f t="shared" si="83"/>
        <v>0</v>
      </c>
      <c r="G527" s="9" t="str">
        <f t="shared" si="84"/>
        <v>RMR</v>
      </c>
      <c r="H527" s="9" t="str">
        <f t="shared" si="85"/>
        <v>Y</v>
      </c>
      <c r="I527" s="9">
        <f t="shared" si="86"/>
        <v>0</v>
      </c>
      <c r="J527" s="9" t="str">
        <f t="shared" si="87"/>
        <v>Residential</v>
      </c>
      <c r="K527" s="9" t="str">
        <f t="shared" si="88"/>
        <v xml:space="preserve">Smart Home </v>
      </c>
      <c r="L527" s="9"/>
      <c r="M527" s="9" t="str">
        <f t="shared" si="89"/>
        <v>Employee Discount Program - Video Expansion</v>
      </c>
      <c r="N527" s="9" t="str">
        <f t="shared" si="80"/>
        <v>Product</v>
      </c>
    </row>
    <row r="528" spans="1:14" x14ac:dyDescent="0.25">
      <c r="A528" s="9" t="s">
        <v>4417</v>
      </c>
      <c r="D528" s="9" t="str">
        <f t="shared" si="81"/>
        <v>Employee Discount Program - Video and Automation</v>
      </c>
      <c r="E528" s="9" t="str">
        <f t="shared" si="82"/>
        <v>Employee Discount Program - Video and Automation</v>
      </c>
      <c r="F528" s="9">
        <f t="shared" si="83"/>
        <v>0</v>
      </c>
      <c r="G528" s="9" t="str">
        <f t="shared" si="84"/>
        <v>RMR</v>
      </c>
      <c r="H528" s="9" t="str">
        <f t="shared" si="85"/>
        <v>Y</v>
      </c>
      <c r="I528" s="9">
        <f t="shared" si="86"/>
        <v>0</v>
      </c>
      <c r="J528" s="9" t="str">
        <f t="shared" si="87"/>
        <v>Residential</v>
      </c>
      <c r="K528" s="9" t="str">
        <f t="shared" si="88"/>
        <v xml:space="preserve">Smart Home </v>
      </c>
      <c r="L528" s="9"/>
      <c r="M528" s="9" t="str">
        <f t="shared" si="89"/>
        <v>Employee Discount Program - Video and Automation</v>
      </c>
      <c r="N528" s="9" t="str">
        <f t="shared" si="80"/>
        <v>Product</v>
      </c>
    </row>
    <row r="529" spans="1:14" x14ac:dyDescent="0.25">
      <c r="A529" s="9" t="s">
        <v>4419</v>
      </c>
      <c r="D529" s="9" t="str">
        <f t="shared" si="81"/>
        <v>Employee Discount Program - Starter</v>
      </c>
      <c r="E529" s="9" t="str">
        <f t="shared" si="82"/>
        <v>Employee Discount Program - Starter</v>
      </c>
      <c r="F529" s="9">
        <f t="shared" si="83"/>
        <v>0</v>
      </c>
      <c r="G529" s="9" t="str">
        <f t="shared" si="84"/>
        <v>RMR</v>
      </c>
      <c r="H529" s="9" t="str">
        <f t="shared" si="85"/>
        <v>Y</v>
      </c>
      <c r="I529" s="9">
        <f t="shared" si="86"/>
        <v>0</v>
      </c>
      <c r="J529" s="9" t="str">
        <f t="shared" si="87"/>
        <v>Residential</v>
      </c>
      <c r="K529" s="9" t="str">
        <f t="shared" si="88"/>
        <v xml:space="preserve">Smart Home </v>
      </c>
      <c r="L529" s="9"/>
      <c r="M529" s="9" t="str">
        <f t="shared" si="89"/>
        <v>Employee Discount Program - Starter</v>
      </c>
      <c r="N529" s="9" t="str">
        <f t="shared" si="80"/>
        <v>Product</v>
      </c>
    </row>
    <row r="530" spans="1:14" x14ac:dyDescent="0.25">
      <c r="A530" s="9" t="s">
        <v>4420</v>
      </c>
      <c r="D530" s="9" t="str">
        <f t="shared" si="81"/>
        <v>Employee Discount Program - Starter with App or Private Guard</v>
      </c>
      <c r="E530" s="9" t="str">
        <f t="shared" si="82"/>
        <v>Employee Discount Program - Starter with App or Private Guard</v>
      </c>
      <c r="F530" s="9">
        <f t="shared" si="83"/>
        <v>0</v>
      </c>
      <c r="G530" s="9" t="str">
        <f t="shared" si="84"/>
        <v>RMR</v>
      </c>
      <c r="H530" s="9" t="str">
        <f t="shared" si="85"/>
        <v>Y</v>
      </c>
      <c r="I530" s="9">
        <f t="shared" si="86"/>
        <v>0</v>
      </c>
      <c r="J530" s="9" t="str">
        <f t="shared" si="87"/>
        <v>Residential</v>
      </c>
      <c r="K530" s="9" t="str">
        <f t="shared" si="88"/>
        <v xml:space="preserve">Smart Home </v>
      </c>
      <c r="L530" s="9"/>
      <c r="M530" s="9" t="str">
        <f t="shared" si="89"/>
        <v>Employee Discount Program - Starter with App or Private Guard</v>
      </c>
      <c r="N530" s="9" t="str">
        <f t="shared" si="80"/>
        <v>Product</v>
      </c>
    </row>
    <row r="531" spans="1:14" x14ac:dyDescent="0.25">
      <c r="A531" s="9" t="s">
        <v>4421</v>
      </c>
      <c r="D531" s="9" t="str">
        <f t="shared" si="81"/>
        <v>Employee Discount Program - Good</v>
      </c>
      <c r="E531" s="9" t="str">
        <f t="shared" si="82"/>
        <v>Employee Discount Program - Good</v>
      </c>
      <c r="F531" s="9">
        <f t="shared" si="83"/>
        <v>0</v>
      </c>
      <c r="G531" s="9" t="str">
        <f t="shared" si="84"/>
        <v>RMR</v>
      </c>
      <c r="H531" s="9" t="str">
        <f t="shared" si="85"/>
        <v>Y</v>
      </c>
      <c r="I531" s="9">
        <f t="shared" si="86"/>
        <v>0</v>
      </c>
      <c r="J531" s="9" t="str">
        <f t="shared" si="87"/>
        <v>Residential</v>
      </c>
      <c r="K531" s="9" t="str">
        <f t="shared" si="88"/>
        <v xml:space="preserve">Smart Home </v>
      </c>
      <c r="L531" s="9"/>
      <c r="M531" s="9" t="str">
        <f t="shared" si="89"/>
        <v>Employee Discount Program - Good</v>
      </c>
      <c r="N531" s="9" t="str">
        <f t="shared" si="80"/>
        <v>Product</v>
      </c>
    </row>
    <row r="532" spans="1:14" x14ac:dyDescent="0.25">
      <c r="A532" s="9" t="s">
        <v>4422</v>
      </c>
      <c r="D532" s="9" t="str">
        <f t="shared" si="81"/>
        <v>Employee Discount Program - Good with Automation</v>
      </c>
      <c r="E532" s="9" t="str">
        <f t="shared" si="82"/>
        <v>Employee Discount Program - Good with Automation</v>
      </c>
      <c r="F532" s="9">
        <f t="shared" si="83"/>
        <v>0</v>
      </c>
      <c r="G532" s="9" t="str">
        <f t="shared" si="84"/>
        <v>RMR</v>
      </c>
      <c r="H532" s="9" t="str">
        <f t="shared" si="85"/>
        <v>Y</v>
      </c>
      <c r="I532" s="9">
        <f t="shared" si="86"/>
        <v>0</v>
      </c>
      <c r="J532" s="9" t="str">
        <f t="shared" si="87"/>
        <v>Residential</v>
      </c>
      <c r="K532" s="9" t="str">
        <f t="shared" si="88"/>
        <v xml:space="preserve">Smart Home </v>
      </c>
      <c r="L532" s="9"/>
      <c r="M532" s="9" t="str">
        <f t="shared" si="89"/>
        <v>Employee Discount Program - Good with Automation</v>
      </c>
      <c r="N532" s="9" t="str">
        <f t="shared" si="80"/>
        <v>Product</v>
      </c>
    </row>
    <row r="533" spans="1:14" x14ac:dyDescent="0.25">
      <c r="A533" s="9" t="s">
        <v>4418</v>
      </c>
      <c r="D533" s="9" t="str">
        <f t="shared" si="81"/>
        <v>Employee Discount Program - Better</v>
      </c>
      <c r="E533" s="9" t="str">
        <f t="shared" si="82"/>
        <v>Employee Discount Program - Better</v>
      </c>
      <c r="F533" s="9">
        <f t="shared" si="83"/>
        <v>0</v>
      </c>
      <c r="G533" s="9" t="str">
        <f t="shared" si="84"/>
        <v>RMR</v>
      </c>
      <c r="H533" s="9" t="str">
        <f t="shared" si="85"/>
        <v>Y</v>
      </c>
      <c r="I533" s="9">
        <f t="shared" si="86"/>
        <v>0</v>
      </c>
      <c r="J533" s="9" t="str">
        <f t="shared" si="87"/>
        <v>Residential</v>
      </c>
      <c r="K533" s="9" t="str">
        <f t="shared" si="88"/>
        <v xml:space="preserve">Smart Home </v>
      </c>
      <c r="L533" s="9"/>
      <c r="M533" s="9" t="str">
        <f t="shared" si="89"/>
        <v>Employee Discount Program - Better</v>
      </c>
      <c r="N533" s="9" t="str">
        <f t="shared" si="80"/>
        <v>Product</v>
      </c>
    </row>
    <row r="534" spans="1:14" x14ac:dyDescent="0.25">
      <c r="A534" s="9" t="s">
        <v>4423</v>
      </c>
      <c r="D534" s="9" t="str">
        <f t="shared" si="81"/>
        <v>Employee Discount Program - Better with Automation</v>
      </c>
      <c r="E534" s="9" t="str">
        <f t="shared" si="82"/>
        <v>Employee Discount Program - Better with Automation</v>
      </c>
      <c r="F534" s="9">
        <f t="shared" si="83"/>
        <v>0</v>
      </c>
      <c r="G534" s="9" t="str">
        <f t="shared" si="84"/>
        <v>RMR</v>
      </c>
      <c r="H534" s="9" t="str">
        <f t="shared" si="85"/>
        <v>Y</v>
      </c>
      <c r="I534" s="9">
        <f t="shared" si="86"/>
        <v>0</v>
      </c>
      <c r="J534" s="9" t="str">
        <f t="shared" si="87"/>
        <v>Residential</v>
      </c>
      <c r="K534" s="9" t="str">
        <f t="shared" si="88"/>
        <v xml:space="preserve">Smart Home </v>
      </c>
      <c r="L534" s="9"/>
      <c r="M534" s="9" t="str">
        <f t="shared" si="89"/>
        <v>Employee Discount Program - Better with Automation</v>
      </c>
      <c r="N534" s="9" t="str">
        <f t="shared" si="80"/>
        <v>Product</v>
      </c>
    </row>
    <row r="535" spans="1:14" x14ac:dyDescent="0.25">
      <c r="A535" s="9" t="s">
        <v>4424</v>
      </c>
      <c r="D535" s="9" t="str">
        <f t="shared" si="81"/>
        <v>Employee Discount Program - Best</v>
      </c>
      <c r="E535" s="9" t="str">
        <f t="shared" si="82"/>
        <v>Employee Discount Program - Best</v>
      </c>
      <c r="F535" s="9">
        <f t="shared" si="83"/>
        <v>0</v>
      </c>
      <c r="G535" s="9" t="str">
        <f t="shared" si="84"/>
        <v>RMR</v>
      </c>
      <c r="H535" s="9" t="str">
        <f t="shared" si="85"/>
        <v>Y</v>
      </c>
      <c r="I535" s="9">
        <f t="shared" si="86"/>
        <v>0</v>
      </c>
      <c r="J535" s="9" t="str">
        <f t="shared" si="87"/>
        <v>Residential</v>
      </c>
      <c r="K535" s="9" t="str">
        <f t="shared" si="88"/>
        <v xml:space="preserve">Smart Home </v>
      </c>
      <c r="L535" s="9"/>
      <c r="M535" s="9" t="str">
        <f t="shared" si="89"/>
        <v>Employee Discount Program - Best</v>
      </c>
      <c r="N535" s="9" t="str">
        <f t="shared" si="80"/>
        <v>Product</v>
      </c>
    </row>
    <row r="536" spans="1:14" x14ac:dyDescent="0.25">
      <c r="A536" s="9" t="s">
        <v>4439</v>
      </c>
      <c r="D536" s="9" t="str">
        <f t="shared" si="81"/>
        <v>Promotional credit – 36 months</v>
      </c>
      <c r="E536" s="9" t="str">
        <f t="shared" si="82"/>
        <v>Promotional credit – 36 months</v>
      </c>
      <c r="F536" s="9">
        <f t="shared" si="83"/>
        <v>0</v>
      </c>
      <c r="G536" s="9" t="str">
        <f t="shared" si="84"/>
        <v>RMR</v>
      </c>
      <c r="H536" s="9" t="str">
        <f t="shared" si="85"/>
        <v>N</v>
      </c>
      <c r="I536" s="9">
        <f t="shared" si="86"/>
        <v>0</v>
      </c>
      <c r="J536" s="9" t="str">
        <f t="shared" si="87"/>
        <v xml:space="preserve">Residential and Business </v>
      </c>
      <c r="K536" s="9" t="str">
        <f t="shared" si="88"/>
        <v xml:space="preserve">Smart Home </v>
      </c>
      <c r="L536" s="9"/>
      <c r="M536" s="9" t="str">
        <f t="shared" si="89"/>
        <v>Promotional credit – 36 months</v>
      </c>
      <c r="N536" s="9" t="str">
        <f t="shared" si="80"/>
        <v>Product</v>
      </c>
    </row>
    <row r="537" spans="1:14" x14ac:dyDescent="0.25">
      <c r="A537" s="9" t="s">
        <v>4440</v>
      </c>
      <c r="D537" s="9" t="str">
        <f t="shared" si="81"/>
        <v>Promotional credit – 36 months</v>
      </c>
      <c r="E537" s="9" t="str">
        <f t="shared" si="82"/>
        <v>Promotional credit – 36 months</v>
      </c>
      <c r="F537" s="9">
        <f t="shared" si="83"/>
        <v>0</v>
      </c>
      <c r="G537" s="9" t="str">
        <f t="shared" si="84"/>
        <v>RMR</v>
      </c>
      <c r="H537" s="9" t="str">
        <f t="shared" si="85"/>
        <v>N</v>
      </c>
      <c r="I537" s="9">
        <f t="shared" si="86"/>
        <v>0</v>
      </c>
      <c r="J537" s="9" t="str">
        <f t="shared" si="87"/>
        <v xml:space="preserve">Residential and Business </v>
      </c>
      <c r="K537" s="9" t="str">
        <f t="shared" si="88"/>
        <v xml:space="preserve">Smart Home </v>
      </c>
      <c r="L537" s="9"/>
      <c r="M537" s="9" t="str">
        <f t="shared" si="89"/>
        <v>Promotional credit – 36 months</v>
      </c>
      <c r="N537" s="9" t="str">
        <f t="shared" si="80"/>
        <v>Product</v>
      </c>
    </row>
    <row r="538" spans="1:14" x14ac:dyDescent="0.25">
      <c r="A538" s="9" t="s">
        <v>4441</v>
      </c>
      <c r="D538" s="9" t="str">
        <f t="shared" si="81"/>
        <v>Promotional credit – 36 months</v>
      </c>
      <c r="E538" s="9" t="str">
        <f t="shared" si="82"/>
        <v>Promotional credit – 36 months</v>
      </c>
      <c r="F538" s="9">
        <f t="shared" si="83"/>
        <v>0</v>
      </c>
      <c r="G538" s="9" t="str">
        <f t="shared" si="84"/>
        <v>RMR</v>
      </c>
      <c r="H538" s="9" t="str">
        <f t="shared" si="85"/>
        <v>N</v>
      </c>
      <c r="I538" s="9">
        <f t="shared" si="86"/>
        <v>0</v>
      </c>
      <c r="J538" s="9" t="str">
        <f t="shared" si="87"/>
        <v xml:space="preserve">Residential and Business </v>
      </c>
      <c r="K538" s="9" t="str">
        <f t="shared" si="88"/>
        <v xml:space="preserve">Smart Home </v>
      </c>
      <c r="L538" s="9"/>
      <c r="M538" s="9" t="str">
        <f t="shared" si="89"/>
        <v>Promotional credit – 36 months</v>
      </c>
      <c r="N538" s="9" t="str">
        <f t="shared" si="80"/>
        <v>Product</v>
      </c>
    </row>
    <row r="539" spans="1:14" x14ac:dyDescent="0.25">
      <c r="A539" s="9" t="s">
        <v>4442</v>
      </c>
      <c r="D539" s="9" t="str">
        <f t="shared" si="81"/>
        <v>Promotional credit – 36 months</v>
      </c>
      <c r="E539" s="9" t="str">
        <f t="shared" si="82"/>
        <v>Promotional credit – 36 months</v>
      </c>
      <c r="F539" s="9">
        <f t="shared" si="83"/>
        <v>0</v>
      </c>
      <c r="G539" s="9" t="str">
        <f t="shared" si="84"/>
        <v>RMR</v>
      </c>
      <c r="H539" s="9" t="str">
        <f t="shared" si="85"/>
        <v>N</v>
      </c>
      <c r="I539" s="9">
        <f t="shared" si="86"/>
        <v>0</v>
      </c>
      <c r="J539" s="9" t="str">
        <f t="shared" si="87"/>
        <v xml:space="preserve">Residential and Business </v>
      </c>
      <c r="K539" s="9" t="str">
        <f t="shared" si="88"/>
        <v xml:space="preserve">Smart Home </v>
      </c>
      <c r="L539" s="9"/>
      <c r="M539" s="9" t="str">
        <f t="shared" si="89"/>
        <v>Promotional credit – 36 months</v>
      </c>
      <c r="N539" s="9" t="str">
        <f t="shared" si="80"/>
        <v>Product</v>
      </c>
    </row>
    <row r="540" spans="1:14" x14ac:dyDescent="0.25">
      <c r="A540" s="9" t="s">
        <v>4443</v>
      </c>
      <c r="D540" s="9" t="str">
        <f t="shared" si="81"/>
        <v>Promotional credit – 36 months</v>
      </c>
      <c r="E540" s="9" t="str">
        <f t="shared" si="82"/>
        <v>Promotional credit – 36 months</v>
      </c>
      <c r="F540" s="9">
        <f t="shared" si="83"/>
        <v>0</v>
      </c>
      <c r="G540" s="9" t="str">
        <f t="shared" si="84"/>
        <v>RMR</v>
      </c>
      <c r="H540" s="9" t="str">
        <f t="shared" si="85"/>
        <v>N</v>
      </c>
      <c r="I540" s="9">
        <f t="shared" si="86"/>
        <v>0</v>
      </c>
      <c r="J540" s="9" t="str">
        <f t="shared" si="87"/>
        <v xml:space="preserve">Residential and Business </v>
      </c>
      <c r="K540" s="9" t="str">
        <f t="shared" si="88"/>
        <v xml:space="preserve">Smart Home </v>
      </c>
      <c r="L540" s="9"/>
      <c r="M540" s="9" t="str">
        <f t="shared" si="89"/>
        <v>Promotional credit – 36 months</v>
      </c>
      <c r="N540" s="9" t="str">
        <f t="shared" si="80"/>
        <v>Product</v>
      </c>
    </row>
    <row r="541" spans="1:14" x14ac:dyDescent="0.25">
      <c r="A541" s="9" t="s">
        <v>4444</v>
      </c>
      <c r="D541" s="9" t="str">
        <f t="shared" si="81"/>
        <v>Promotional credit – 36 months</v>
      </c>
      <c r="E541" s="9" t="str">
        <f t="shared" si="82"/>
        <v>Promotional credit – 36 months</v>
      </c>
      <c r="F541" s="9">
        <f t="shared" si="83"/>
        <v>0</v>
      </c>
      <c r="G541" s="9" t="str">
        <f t="shared" si="84"/>
        <v>RMR</v>
      </c>
      <c r="H541" s="9" t="str">
        <f t="shared" si="85"/>
        <v>N</v>
      </c>
      <c r="I541" s="9">
        <f t="shared" si="86"/>
        <v>0</v>
      </c>
      <c r="J541" s="9" t="str">
        <f t="shared" si="87"/>
        <v xml:space="preserve">Residential and Business </v>
      </c>
      <c r="K541" s="9" t="str">
        <f t="shared" si="88"/>
        <v xml:space="preserve">Smart Home </v>
      </c>
      <c r="L541" s="9"/>
      <c r="M541" s="9" t="str">
        <f t="shared" si="89"/>
        <v>Promotional credit – 36 months</v>
      </c>
      <c r="N541" s="9" t="str">
        <f t="shared" si="80"/>
        <v>Product</v>
      </c>
    </row>
    <row r="542" spans="1:14" x14ac:dyDescent="0.25">
      <c r="A542" s="9" t="s">
        <v>4445</v>
      </c>
      <c r="D542" s="9" t="str">
        <f t="shared" si="81"/>
        <v>Promotional credit – 36 months</v>
      </c>
      <c r="E542" s="9" t="str">
        <f t="shared" si="82"/>
        <v>Promotional credit – 36 months</v>
      </c>
      <c r="F542" s="9">
        <f t="shared" si="83"/>
        <v>0</v>
      </c>
      <c r="G542" s="9" t="str">
        <f t="shared" si="84"/>
        <v>RMR</v>
      </c>
      <c r="H542" s="9" t="str">
        <f t="shared" si="85"/>
        <v>N</v>
      </c>
      <c r="I542" s="9">
        <f t="shared" si="86"/>
        <v>0</v>
      </c>
      <c r="J542" s="9" t="str">
        <f t="shared" si="87"/>
        <v xml:space="preserve">Residential and Business </v>
      </c>
      <c r="K542" s="9" t="str">
        <f t="shared" si="88"/>
        <v xml:space="preserve">Smart Home </v>
      </c>
      <c r="L542" s="9"/>
      <c r="M542" s="9" t="str">
        <f t="shared" si="89"/>
        <v>Promotional credit – 36 months</v>
      </c>
      <c r="N542" s="9" t="str">
        <f t="shared" si="80"/>
        <v>Product</v>
      </c>
    </row>
    <row r="543" spans="1:14" x14ac:dyDescent="0.25">
      <c r="A543" s="9" t="s">
        <v>4446</v>
      </c>
      <c r="D543" s="9" t="str">
        <f t="shared" si="81"/>
        <v>Promotional credit – 36 months</v>
      </c>
      <c r="E543" s="9" t="str">
        <f t="shared" si="82"/>
        <v>Promotional credit – 36 months</v>
      </c>
      <c r="F543" s="9">
        <f t="shared" si="83"/>
        <v>0</v>
      </c>
      <c r="G543" s="9" t="str">
        <f t="shared" si="84"/>
        <v>RMR</v>
      </c>
      <c r="H543" s="9" t="str">
        <f t="shared" si="85"/>
        <v>N</v>
      </c>
      <c r="I543" s="9">
        <f t="shared" si="86"/>
        <v>0</v>
      </c>
      <c r="J543" s="9" t="str">
        <f t="shared" si="87"/>
        <v xml:space="preserve">Residential and Business </v>
      </c>
      <c r="K543" s="9" t="str">
        <f t="shared" si="88"/>
        <v xml:space="preserve">Smart Home </v>
      </c>
      <c r="L543" s="9"/>
      <c r="M543" s="9" t="str">
        <f t="shared" si="89"/>
        <v>Promotional credit – 36 months</v>
      </c>
      <c r="N543" s="9" t="str">
        <f t="shared" si="80"/>
        <v>Product</v>
      </c>
    </row>
    <row r="544" spans="1:14" x14ac:dyDescent="0.25">
      <c r="A544" s="9" t="s">
        <v>4447</v>
      </c>
      <c r="D544" s="9" t="str">
        <f t="shared" si="81"/>
        <v>Promotional credit – 36 months</v>
      </c>
      <c r="E544" s="9" t="str">
        <f t="shared" si="82"/>
        <v>Promotional credit – 36 months</v>
      </c>
      <c r="F544" s="9">
        <f t="shared" si="83"/>
        <v>0</v>
      </c>
      <c r="G544" s="9" t="str">
        <f t="shared" si="84"/>
        <v>RMR</v>
      </c>
      <c r="H544" s="9" t="str">
        <f t="shared" si="85"/>
        <v>N</v>
      </c>
      <c r="I544" s="9">
        <f t="shared" si="86"/>
        <v>0</v>
      </c>
      <c r="J544" s="9" t="str">
        <f t="shared" si="87"/>
        <v xml:space="preserve">Residential and Business </v>
      </c>
      <c r="K544" s="9" t="str">
        <f t="shared" si="88"/>
        <v xml:space="preserve">Smart Home </v>
      </c>
      <c r="L544" s="9"/>
      <c r="M544" s="9" t="str">
        <f t="shared" si="89"/>
        <v>Promotional credit – 36 months</v>
      </c>
      <c r="N544" s="9" t="str">
        <f t="shared" si="80"/>
        <v>Product</v>
      </c>
    </row>
    <row r="545" spans="1:14" x14ac:dyDescent="0.25">
      <c r="A545" s="9" t="s">
        <v>4448</v>
      </c>
      <c r="D545" s="9" t="str">
        <f t="shared" si="81"/>
        <v>Promotional credit – 36 months</v>
      </c>
      <c r="E545" s="9" t="str">
        <f t="shared" si="82"/>
        <v>Promotional credit – 36 months</v>
      </c>
      <c r="F545" s="9">
        <f t="shared" si="83"/>
        <v>0</v>
      </c>
      <c r="G545" s="9" t="str">
        <f t="shared" si="84"/>
        <v>RMR</v>
      </c>
      <c r="H545" s="9" t="str">
        <f t="shared" si="85"/>
        <v>N</v>
      </c>
      <c r="I545" s="9">
        <f t="shared" si="86"/>
        <v>0</v>
      </c>
      <c r="J545" s="9" t="str">
        <f t="shared" si="87"/>
        <v xml:space="preserve">Residential and Business </v>
      </c>
      <c r="K545" s="9" t="str">
        <f t="shared" si="88"/>
        <v xml:space="preserve">Smart Home </v>
      </c>
      <c r="L545" s="9"/>
      <c r="M545" s="9" t="str">
        <f t="shared" si="89"/>
        <v>Promotional credit – 36 months</v>
      </c>
      <c r="N545" s="9" t="str">
        <f t="shared" si="80"/>
        <v>Product</v>
      </c>
    </row>
  </sheetData>
  <autoFilter ref="A1:N472"/>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545"/>
  <sheetViews>
    <sheetView topLeftCell="A374" workbookViewId="0">
      <selection activeCell="A273" sqref="A273"/>
    </sheetView>
  </sheetViews>
  <sheetFormatPr defaultRowHeight="15" x14ac:dyDescent="0.25"/>
  <cols>
    <col min="1" max="1" width="17.28515625" bestFit="1" customWidth="1"/>
    <col min="2" max="2" width="22.28515625" bestFit="1" customWidth="1"/>
    <col min="3" max="3" width="28.140625" bestFit="1" customWidth="1"/>
    <col min="4" max="4" width="17.28515625" bestFit="1" customWidth="1"/>
    <col min="5" max="5" width="23.42578125" bestFit="1" customWidth="1"/>
    <col min="6" max="6" width="24.140625" bestFit="1" customWidth="1"/>
    <col min="7" max="7" width="59.140625" bestFit="1" customWidth="1"/>
    <col min="8" max="8" width="19.140625" bestFit="1" customWidth="1"/>
    <col min="9" max="9" width="26.140625" bestFit="1" customWidth="1"/>
    <col min="10" max="10" width="22.28515625" bestFit="1" customWidth="1"/>
    <col min="11" max="11" width="28.140625" bestFit="1" customWidth="1"/>
    <col min="12" max="12" width="17.42578125" bestFit="1" customWidth="1"/>
  </cols>
  <sheetData>
    <row r="1" spans="1:12" x14ac:dyDescent="0.25">
      <c r="A1" s="272" t="s">
        <v>4024</v>
      </c>
      <c r="B1" s="272" t="s">
        <v>4018</v>
      </c>
      <c r="C1" s="272" t="s">
        <v>4019</v>
      </c>
      <c r="D1" s="272" t="s">
        <v>4022</v>
      </c>
      <c r="E1" s="272" t="s">
        <v>4025</v>
      </c>
      <c r="F1" s="272" t="s">
        <v>4026</v>
      </c>
      <c r="G1" s="272" t="s">
        <v>4027</v>
      </c>
      <c r="H1" s="272" t="s">
        <v>4028</v>
      </c>
      <c r="I1" s="272" t="s">
        <v>4029</v>
      </c>
      <c r="J1" s="272" t="s">
        <v>4020</v>
      </c>
      <c r="K1" s="272" t="s">
        <v>4021</v>
      </c>
      <c r="L1" s="272" t="s">
        <v>4023</v>
      </c>
    </row>
    <row r="2" spans="1:12" x14ac:dyDescent="0.25">
      <c r="A2" t="s">
        <v>926</v>
      </c>
      <c r="B2" t="str">
        <f t="shared" ref="B2:B64" si="0">VLOOKUP(A2,masterdata,3,0)</f>
        <v>Z-Wave signal extender</v>
      </c>
      <c r="C2" t="str">
        <f t="shared" ref="C2:C64" si="1">VLOOKUP(A2,masterdata,4,0)</f>
        <v>Prolongateur de signal z-wave</v>
      </c>
      <c r="D2">
        <f t="shared" ref="D2:D64" si="2">VLOOKUP(A2,masterdata,5,0)</f>
        <v>0</v>
      </c>
      <c r="E2" s="9" t="str">
        <f t="shared" ref="E2:E64" si="3">VLOOKUP(A2,masterdata,6,0)</f>
        <v>N</v>
      </c>
      <c r="F2" s="9">
        <f t="shared" ref="F2:F64" si="4">VLOOKUP(A2,masterdata,7,0)</f>
        <v>7.5</v>
      </c>
      <c r="G2" s="9" t="str">
        <f t="shared" ref="G2:G64" si="5">VLOOKUP($A2,masterdata,8,0)</f>
        <v>on Good or Better with Automation Add-on; also on Best Bundle</v>
      </c>
      <c r="H2" s="9" t="str">
        <f t="shared" ref="H2:H64" si="6">VLOOKUP($A2,masterdata,10,0)</f>
        <v>Optional Equipment</v>
      </c>
      <c r="I2" s="9" t="str">
        <f t="shared" ref="I2:I64" si="7">VLOOKUP($A2,masterdata,11,0)</f>
        <v>Lights and other accessories</v>
      </c>
      <c r="J2" s="9" t="str">
        <f t="shared" ref="J2:J64" si="8">VLOOKUP($A2,masterdata,12,0)</f>
        <v>Z-Wave signal extender</v>
      </c>
      <c r="K2" s="9" t="str">
        <f t="shared" ref="K2:K64" si="9">VLOOKUP($A2,masterdata,13,0)</f>
        <v>Prolongateur de signal z-wave</v>
      </c>
      <c r="L2" s="9" t="str">
        <f t="shared" ref="L2:L64" si="10">VLOOKUP($A2,masterdata,16,0)</f>
        <v>One Time</v>
      </c>
    </row>
    <row r="3" spans="1:12" x14ac:dyDescent="0.25">
      <c r="A3" t="s">
        <v>2377</v>
      </c>
      <c r="B3" s="9" t="str">
        <f t="shared" si="0"/>
        <v>Ecolink Wireless Door Window and Shock Sensor for Honeywell</v>
      </c>
      <c r="C3" s="9" t="str">
        <f t="shared" si="1"/>
        <v>Détecteur d'impact Ecolink pour Honeywell</v>
      </c>
      <c r="D3" s="9">
        <f t="shared" si="2"/>
        <v>59</v>
      </c>
      <c r="E3" s="9" t="str">
        <f t="shared" si="3"/>
        <v>N</v>
      </c>
      <c r="F3" s="9">
        <f t="shared" si="4"/>
        <v>7.5</v>
      </c>
      <c r="G3" s="9" t="str">
        <f t="shared" si="5"/>
        <v>Special Order Glentel</v>
      </c>
      <c r="H3" s="9" t="str">
        <f t="shared" si="6"/>
        <v>Optional Equipment</v>
      </c>
      <c r="I3" s="9" t="str">
        <f t="shared" si="7"/>
        <v>Sensors and Detectors</v>
      </c>
      <c r="J3" s="9" t="str">
        <f t="shared" si="8"/>
        <v>Ecolink Wireless Door Window and Shock Sensor for Honeywell</v>
      </c>
      <c r="K3" s="9" t="str">
        <f t="shared" si="9"/>
        <v>Détecteur d'impact Ecolink pour Honeywell</v>
      </c>
      <c r="L3" s="9" t="str">
        <f t="shared" si="10"/>
        <v>One Time</v>
      </c>
    </row>
    <row r="4" spans="1:12" x14ac:dyDescent="0.25">
      <c r="A4" t="s">
        <v>601</v>
      </c>
      <c r="B4" s="9" t="str">
        <f t="shared" si="0"/>
        <v>Water Sensor</v>
      </c>
      <c r="C4" s="9" t="str">
        <f t="shared" si="1"/>
        <v>Détecteur d'eau</v>
      </c>
      <c r="D4" s="9">
        <f t="shared" si="2"/>
        <v>69</v>
      </c>
      <c r="E4" s="9" t="str">
        <f t="shared" si="3"/>
        <v>N</v>
      </c>
      <c r="F4" s="9">
        <f t="shared" si="4"/>
        <v>6</v>
      </c>
      <c r="G4" s="9" t="str">
        <f t="shared" si="5"/>
        <v>Legacy</v>
      </c>
      <c r="H4" s="9" t="str">
        <f t="shared" si="6"/>
        <v>Legacy</v>
      </c>
      <c r="I4" s="9" t="str">
        <f t="shared" si="7"/>
        <v>Legacy</v>
      </c>
      <c r="J4" s="9" t="str">
        <f t="shared" si="8"/>
        <v>Water Sensor</v>
      </c>
      <c r="K4" s="9" t="str">
        <f t="shared" si="9"/>
        <v>Détecteur d'eau</v>
      </c>
      <c r="L4" s="9" t="str">
        <f t="shared" si="10"/>
        <v>One Time</v>
      </c>
    </row>
    <row r="5" spans="1:12" x14ac:dyDescent="0.25">
      <c r="A5" t="s">
        <v>730</v>
      </c>
      <c r="B5" s="9" t="str">
        <f t="shared" si="0"/>
        <v>SimonXT Starter Package - Wireless Takeover</v>
      </c>
      <c r="C5" s="9" t="str">
        <f t="shared" si="1"/>
        <v>Module de prise en charge sans fil - Départ</v>
      </c>
      <c r="D5" s="9">
        <f t="shared" si="2"/>
        <v>29.99</v>
      </c>
      <c r="E5" s="9" t="str">
        <f t="shared" si="3"/>
        <v>N</v>
      </c>
      <c r="F5" s="9">
        <f t="shared" si="4"/>
        <v>75</v>
      </c>
      <c r="G5" s="9" t="str">
        <f t="shared" si="5"/>
        <v>Wireless Takeover</v>
      </c>
      <c r="H5" s="9" t="str">
        <f t="shared" si="6"/>
        <v>Wireless Takeover</v>
      </c>
      <c r="I5" s="9" t="str">
        <f t="shared" si="7"/>
        <v>Bundles</v>
      </c>
      <c r="J5" s="9" t="str">
        <f t="shared" si="8"/>
        <v>Starter</v>
      </c>
      <c r="K5" s="9" t="str">
        <f t="shared" si="9"/>
        <v>Départ</v>
      </c>
      <c r="L5" s="9" t="str">
        <f t="shared" si="10"/>
        <v>RMR</v>
      </c>
    </row>
    <row r="6" spans="1:12" x14ac:dyDescent="0.25">
      <c r="A6" t="s">
        <v>3170</v>
      </c>
      <c r="B6" s="9" t="str">
        <f t="shared" si="0"/>
        <v>Wireless Acuity Glass Break Detector</v>
      </c>
      <c r="C6" s="9" t="str">
        <f t="shared" si="1"/>
        <v>Détecteur de bris de verre sans fil Acuity</v>
      </c>
      <c r="D6" s="9">
        <f t="shared" si="2"/>
        <v>59</v>
      </c>
      <c r="E6" s="9" t="str">
        <f t="shared" si="3"/>
        <v>N</v>
      </c>
      <c r="F6" s="9">
        <f t="shared" si="4"/>
        <v>7.5</v>
      </c>
      <c r="G6" s="9" t="str">
        <f t="shared" si="5"/>
        <v>Legacy</v>
      </c>
      <c r="H6" s="9" t="str">
        <f t="shared" si="6"/>
        <v>Legacy</v>
      </c>
      <c r="I6" s="9" t="str">
        <f t="shared" si="7"/>
        <v>Legacy</v>
      </c>
      <c r="J6" s="9" t="str">
        <f t="shared" si="8"/>
        <v>Wireless Acuity Glass Break Detector</v>
      </c>
      <c r="K6" s="9" t="str">
        <f t="shared" si="9"/>
        <v>Détecteur de bris de verre sans fil Acuity</v>
      </c>
      <c r="L6" s="9" t="str">
        <f t="shared" si="10"/>
        <v>One Time</v>
      </c>
    </row>
    <row r="7" spans="1:12" x14ac:dyDescent="0.25">
      <c r="A7" t="s">
        <v>344</v>
      </c>
      <c r="B7" s="9" t="str">
        <f t="shared" si="0"/>
        <v>wireless motion</v>
      </c>
      <c r="C7" s="9" t="str">
        <f t="shared" si="1"/>
        <v>Détecteur de mouvement sans fil</v>
      </c>
      <c r="D7" s="9">
        <f t="shared" si="2"/>
        <v>99</v>
      </c>
      <c r="E7" s="9" t="str">
        <f t="shared" si="3"/>
        <v>N</v>
      </c>
      <c r="F7" s="9">
        <f t="shared" si="4"/>
        <v>7.5</v>
      </c>
      <c r="G7" s="9" t="str">
        <f t="shared" si="5"/>
        <v>Legacy</v>
      </c>
      <c r="H7" s="9" t="str">
        <f t="shared" si="6"/>
        <v>Legacy</v>
      </c>
      <c r="I7" s="9" t="str">
        <f t="shared" si="7"/>
        <v>Legacy</v>
      </c>
      <c r="J7" s="9" t="str">
        <f t="shared" si="8"/>
        <v>wireless motion</v>
      </c>
      <c r="K7" s="9" t="str">
        <f t="shared" si="9"/>
        <v>Détecteur de mouvement sans fil</v>
      </c>
      <c r="L7" s="9" t="str">
        <f t="shared" si="10"/>
        <v>One Time</v>
      </c>
    </row>
    <row r="8" spans="1:12" x14ac:dyDescent="0.25">
      <c r="A8" t="s">
        <v>208</v>
      </c>
      <c r="B8" s="9" t="str">
        <f t="shared" si="0"/>
        <v>WIFI D-LINK N 300 Router</v>
      </c>
      <c r="C8" s="9" t="str">
        <f t="shared" si="1"/>
        <v>Routeur D-Link N300</v>
      </c>
      <c r="D8" s="9">
        <f t="shared" si="2"/>
        <v>0</v>
      </c>
      <c r="E8" s="9" t="str">
        <f t="shared" si="3"/>
        <v>N</v>
      </c>
      <c r="F8" s="9">
        <f t="shared" si="4"/>
        <v>0</v>
      </c>
      <c r="G8" s="9" t="str">
        <f t="shared" si="5"/>
        <v>Used as part of camera installations</v>
      </c>
      <c r="H8" s="9" t="str">
        <f t="shared" si="6"/>
        <v>WiFi Router</v>
      </c>
      <c r="I8" s="9" t="str">
        <f t="shared" si="7"/>
        <v>WiFi Router</v>
      </c>
      <c r="J8" s="9" t="str">
        <f t="shared" si="8"/>
        <v>WIFI D-LINK N 300 Router</v>
      </c>
      <c r="K8" s="9" t="str">
        <f t="shared" si="9"/>
        <v>Routeur D-Link N300</v>
      </c>
      <c r="L8" s="9" t="str">
        <f t="shared" si="10"/>
        <v>One Time</v>
      </c>
    </row>
    <row r="9" spans="1:12" x14ac:dyDescent="0.25">
      <c r="A9" t="s">
        <v>209</v>
      </c>
      <c r="B9" s="9" t="str">
        <f t="shared" si="0"/>
        <v>D-Link WI-FI Range Extender</v>
      </c>
      <c r="C9" s="9" t="str">
        <f t="shared" si="1"/>
        <v>D-Link WI-FI Prolongateur de signal</v>
      </c>
      <c r="D9" s="9">
        <f t="shared" si="2"/>
        <v>0</v>
      </c>
      <c r="E9" s="9" t="str">
        <f t="shared" si="3"/>
        <v>N</v>
      </c>
      <c r="F9" s="9">
        <f t="shared" si="4"/>
        <v>0</v>
      </c>
      <c r="G9" s="9" t="str">
        <f t="shared" si="5"/>
        <v>Used as part of camera installations</v>
      </c>
      <c r="H9" s="9" t="str">
        <f t="shared" si="6"/>
        <v>WiFi Extender</v>
      </c>
      <c r="I9" s="9" t="str">
        <f t="shared" si="7"/>
        <v>WiFi Extender</v>
      </c>
      <c r="J9" s="9" t="str">
        <f t="shared" si="8"/>
        <v>D-Link WI-FI Range Extender</v>
      </c>
      <c r="K9" s="9" t="str">
        <f t="shared" si="9"/>
        <v>D-Link WI-FI Prolongateur de signal</v>
      </c>
      <c r="L9" s="9" t="str">
        <f t="shared" si="10"/>
        <v>One Time</v>
      </c>
    </row>
    <row r="10" spans="1:12" x14ac:dyDescent="0.25">
      <c r="A10" t="s">
        <v>210</v>
      </c>
      <c r="B10" s="9" t="str">
        <f t="shared" si="0"/>
        <v>Weather to Panel</v>
      </c>
      <c r="C10" s="9" t="str">
        <f t="shared" si="1"/>
        <v>Météo pour panneau</v>
      </c>
      <c r="D10" s="9">
        <f t="shared" si="2"/>
        <v>0</v>
      </c>
      <c r="E10" s="9" t="str">
        <f t="shared" si="3"/>
        <v>N</v>
      </c>
      <c r="F10" s="9">
        <f t="shared" si="4"/>
        <v>0</v>
      </c>
      <c r="G10" s="9" t="str">
        <f t="shared" si="5"/>
        <v>Good, Better and Best</v>
      </c>
      <c r="H10" s="9" t="str">
        <f t="shared" si="6"/>
        <v>Feature</v>
      </c>
      <c r="I10" s="9" t="str">
        <f t="shared" si="7"/>
        <v>Feature</v>
      </c>
      <c r="J10" s="9" t="str">
        <f t="shared" si="8"/>
        <v>Weather to Panel</v>
      </c>
      <c r="K10" s="9" t="str">
        <f t="shared" si="9"/>
        <v>Météo pour panneau</v>
      </c>
      <c r="L10" s="9" t="str">
        <f t="shared" si="10"/>
        <v>One Time</v>
      </c>
    </row>
    <row r="11" spans="1:12" x14ac:dyDescent="0.25">
      <c r="A11" s="271" t="s">
        <v>583</v>
      </c>
      <c r="B11" s="9" t="str">
        <f t="shared" si="0"/>
        <v>Water Bug</v>
      </c>
      <c r="C11" s="9" t="str">
        <f t="shared" si="1"/>
        <v>Détecteur d'eau WaterBug</v>
      </c>
      <c r="D11" s="9">
        <f t="shared" si="2"/>
        <v>145</v>
      </c>
      <c r="E11" s="9" t="str">
        <f t="shared" si="3"/>
        <v>N</v>
      </c>
      <c r="F11" s="9">
        <f t="shared" si="4"/>
        <v>6</v>
      </c>
      <c r="G11" s="9" t="str">
        <f t="shared" si="5"/>
        <v>Legacy</v>
      </c>
      <c r="H11" s="9" t="str">
        <f t="shared" si="6"/>
        <v>Legacy</v>
      </c>
      <c r="I11" s="9" t="str">
        <f t="shared" si="7"/>
        <v>Legacy</v>
      </c>
      <c r="J11" s="9" t="str">
        <f t="shared" si="8"/>
        <v>Water Bug</v>
      </c>
      <c r="K11" s="9" t="str">
        <f t="shared" si="9"/>
        <v>Détecteur d'eau WaterBug</v>
      </c>
      <c r="L11" s="9" t="str">
        <f t="shared" si="10"/>
        <v>One Time</v>
      </c>
    </row>
    <row r="12" spans="1:12" x14ac:dyDescent="0.25">
      <c r="A12" t="s">
        <v>3196</v>
      </c>
      <c r="B12" s="9" t="str">
        <f t="shared" si="0"/>
        <v>Wall Plate for Camera</v>
      </c>
      <c r="C12" s="9" t="str">
        <f t="shared" si="1"/>
        <v>Plaque murale pour caméra</v>
      </c>
      <c r="D12" s="9">
        <f t="shared" si="2"/>
        <v>0</v>
      </c>
      <c r="E12" s="9" t="str">
        <f t="shared" si="3"/>
        <v>N</v>
      </c>
      <c r="F12" s="9">
        <f t="shared" si="4"/>
        <v>0</v>
      </c>
      <c r="G12" s="9" t="str">
        <f t="shared" si="5"/>
        <v>None</v>
      </c>
      <c r="H12" s="9" t="str">
        <f t="shared" si="6"/>
        <v>Optional Equipment</v>
      </c>
      <c r="I12" s="9" t="str">
        <f t="shared" si="7"/>
        <v>Cameras</v>
      </c>
      <c r="J12" s="9" t="str">
        <f t="shared" si="8"/>
        <v>Wall Plate for Camera</v>
      </c>
      <c r="K12" s="9" t="str">
        <f t="shared" si="9"/>
        <v>Plaque murale pour caméra</v>
      </c>
      <c r="L12" s="9" t="str">
        <f t="shared" si="10"/>
        <v>One Time</v>
      </c>
    </row>
    <row r="13" spans="1:12" x14ac:dyDescent="0.25">
      <c r="A13" s="271" t="s">
        <v>2370</v>
      </c>
      <c r="B13" s="9" t="str">
        <f t="shared" si="0"/>
        <v>Z-Wave 105 dB Siren</v>
      </c>
      <c r="C13" s="9" t="str">
        <f t="shared" si="1"/>
        <v>Sirène de 105 dB de Z-Wave</v>
      </c>
      <c r="D13" s="9">
        <f t="shared" si="2"/>
        <v>69</v>
      </c>
      <c r="E13" s="9" t="str">
        <f t="shared" si="3"/>
        <v>N</v>
      </c>
      <c r="F13" s="9">
        <f t="shared" si="4"/>
        <v>15</v>
      </c>
      <c r="G13" s="9" t="str">
        <f t="shared" si="5"/>
        <v>None</v>
      </c>
      <c r="H13" s="9" t="str">
        <f t="shared" si="6"/>
        <v>Optional Equipment</v>
      </c>
      <c r="I13" s="9" t="str">
        <f t="shared" si="7"/>
        <v>Sensors and Detectors</v>
      </c>
      <c r="J13" s="9" t="str">
        <f t="shared" si="8"/>
        <v>Z-Wave 105 dB Siren</v>
      </c>
      <c r="K13" s="9" t="str">
        <f t="shared" si="9"/>
        <v>Sirène de 105 dB de Z-Wave</v>
      </c>
      <c r="L13" s="9" t="str">
        <f t="shared" si="10"/>
        <v>One Time</v>
      </c>
    </row>
    <row r="14" spans="1:12" x14ac:dyDescent="0.25">
      <c r="A14" s="271" t="s">
        <v>2131</v>
      </c>
      <c r="B14" s="9" t="str">
        <f t="shared" si="0"/>
        <v>Legacy Promotion</v>
      </c>
      <c r="C14" s="9" t="str">
        <f t="shared" si="1"/>
        <v>Promotion de l'héritage</v>
      </c>
      <c r="D14" s="9">
        <f t="shared" si="2"/>
        <v>0</v>
      </c>
      <c r="E14" s="9" t="str">
        <f t="shared" si="3"/>
        <v>N</v>
      </c>
      <c r="F14" s="9">
        <f t="shared" si="4"/>
        <v>0</v>
      </c>
      <c r="G14" s="9">
        <f t="shared" si="5"/>
        <v>0</v>
      </c>
      <c r="H14" s="9" t="str">
        <f t="shared" si="6"/>
        <v>Residential and Business</v>
      </c>
      <c r="I14" s="9" t="str">
        <f t="shared" si="7"/>
        <v>Smart Home</v>
      </c>
      <c r="J14" s="9" t="str">
        <f t="shared" si="8"/>
        <v>Legacy Promotion</v>
      </c>
      <c r="K14" s="9" t="str">
        <f t="shared" si="9"/>
        <v>Promotion de l'héritage</v>
      </c>
      <c r="L14" s="9" t="str">
        <f t="shared" si="10"/>
        <v>One time</v>
      </c>
    </row>
    <row r="15" spans="1:12" x14ac:dyDescent="0.25">
      <c r="A15" s="271" t="s">
        <v>234</v>
      </c>
      <c r="B15" s="9" t="str">
        <f t="shared" si="0"/>
        <v>8-48 Zone Controler</v>
      </c>
      <c r="C15" s="9" t="str">
        <f t="shared" si="1"/>
        <v>Panneau de contrôle pour 8 à 48 zones</v>
      </c>
      <c r="D15" s="9">
        <f t="shared" si="2"/>
        <v>0</v>
      </c>
      <c r="E15" s="9" t="str">
        <f t="shared" si="3"/>
        <v>N</v>
      </c>
      <c r="F15" s="9">
        <f t="shared" si="4"/>
        <v>30</v>
      </c>
      <c r="G15" s="9" t="str">
        <f t="shared" si="5"/>
        <v>Legacy</v>
      </c>
      <c r="H15" s="9" t="str">
        <f t="shared" si="6"/>
        <v>Legacy</v>
      </c>
      <c r="I15" s="9" t="str">
        <f t="shared" si="7"/>
        <v>Legacy</v>
      </c>
      <c r="J15" s="9" t="str">
        <f t="shared" si="8"/>
        <v>8-48 Zone Controler</v>
      </c>
      <c r="K15" s="9" t="str">
        <f t="shared" si="9"/>
        <v>Panneau de contrôle pour 8 à 48 zones</v>
      </c>
      <c r="L15" s="9" t="str">
        <f t="shared" si="10"/>
        <v>One Time</v>
      </c>
    </row>
    <row r="16" spans="1:12" x14ac:dyDescent="0.25">
      <c r="A16" s="271" t="s">
        <v>3120</v>
      </c>
      <c r="B16" s="9" t="str">
        <f t="shared" si="0"/>
        <v>Video and Automation</v>
      </c>
      <c r="C16" s="9" t="str">
        <f t="shared" si="1"/>
        <v>Vidéo et domotique</v>
      </c>
      <c r="D16" s="9">
        <f t="shared" si="2"/>
        <v>19.989999999999998</v>
      </c>
      <c r="E16" s="9" t="str">
        <f t="shared" si="3"/>
        <v>Y</v>
      </c>
      <c r="F16" s="9">
        <f t="shared" si="4"/>
        <v>75</v>
      </c>
      <c r="G16" s="9" t="str">
        <f t="shared" si="5"/>
        <v>New Install</v>
      </c>
      <c r="H16" s="9" t="str">
        <f t="shared" si="6"/>
        <v>New Install</v>
      </c>
      <c r="I16" s="9" t="str">
        <f t="shared" si="7"/>
        <v>Bundles</v>
      </c>
      <c r="J16" s="9" t="str">
        <f t="shared" si="8"/>
        <v>Video and Automation</v>
      </c>
      <c r="K16" s="9" t="str">
        <f t="shared" si="9"/>
        <v>Vidéo et domotique</v>
      </c>
      <c r="L16" s="9" t="str">
        <f t="shared" si="10"/>
        <v>RMR</v>
      </c>
    </row>
    <row r="17" spans="1:12" x14ac:dyDescent="0.25">
      <c r="A17" t="s">
        <v>3539</v>
      </c>
      <c r="B17" s="9" t="str">
        <f t="shared" si="0"/>
        <v xml:space="preserve">Additional Monthly Clips (5+ Cameras) </v>
      </c>
      <c r="C17" s="9" t="str">
        <f t="shared" si="1"/>
        <v xml:space="preserve">Vidéoclips supplémentaires par mois (5 caméras ou plus) </v>
      </c>
      <c r="D17" s="9">
        <f t="shared" si="2"/>
        <v>0</v>
      </c>
      <c r="E17" s="9" t="str">
        <f t="shared" si="3"/>
        <v>Y</v>
      </c>
      <c r="F17" s="9">
        <f t="shared" si="4"/>
        <v>0</v>
      </c>
      <c r="G17" s="9" t="str">
        <f t="shared" si="5"/>
        <v>on Better or Best Bundle</v>
      </c>
      <c r="H17" s="9" t="str">
        <f t="shared" si="6"/>
        <v>Additional Services</v>
      </c>
      <c r="I17" s="9" t="str">
        <f t="shared" si="7"/>
        <v>Video Storage</v>
      </c>
      <c r="J17" s="9" t="str">
        <f t="shared" si="8"/>
        <v>Provides increased monthly video clip allowance.</v>
      </c>
      <c r="K17" s="9" t="str">
        <f t="shared" si="9"/>
        <v xml:space="preserve">
Fournit une allocation mensuelle accrue de clips vidéo.</v>
      </c>
      <c r="L17" s="9" t="str">
        <f t="shared" si="10"/>
        <v>RMR</v>
      </c>
    </row>
    <row r="18" spans="1:12" x14ac:dyDescent="0.25">
      <c r="A18" t="s">
        <v>87</v>
      </c>
      <c r="B18" s="9" t="str">
        <f t="shared" si="0"/>
        <v xml:space="preserve">Additional Monthly Clips (5+ Cameras) </v>
      </c>
      <c r="C18" s="9" t="str">
        <f t="shared" si="1"/>
        <v xml:space="preserve">Vidéoclips supplémentaires par mois (5 caméras ou plus) </v>
      </c>
      <c r="D18" s="9">
        <f t="shared" si="2"/>
        <v>5</v>
      </c>
      <c r="E18" s="9" t="str">
        <f t="shared" si="3"/>
        <v>Y</v>
      </c>
      <c r="F18" s="9">
        <f t="shared" si="4"/>
        <v>0</v>
      </c>
      <c r="G18" s="9" t="str">
        <f t="shared" si="5"/>
        <v>on Better or Best Bundle</v>
      </c>
      <c r="H18" s="9" t="str">
        <f t="shared" si="6"/>
        <v>Additional Services</v>
      </c>
      <c r="I18" s="9" t="str">
        <f t="shared" si="7"/>
        <v>Video Storage</v>
      </c>
      <c r="J18" s="9" t="str">
        <f t="shared" si="8"/>
        <v>Provides increased monthly video clip allowance.</v>
      </c>
      <c r="K18" s="9" t="str">
        <f t="shared" si="9"/>
        <v xml:space="preserve">
Fournit une allocation mensuelle accrue de clips vidéo.</v>
      </c>
      <c r="L18" s="9" t="str">
        <f t="shared" si="10"/>
        <v>RMR</v>
      </c>
    </row>
    <row r="19" spans="1:12" x14ac:dyDescent="0.25">
      <c r="A19" t="s">
        <v>2283</v>
      </c>
      <c r="B19" s="9" t="str">
        <f t="shared" si="0"/>
        <v>Indoor/Outdoor Video Camera (Dome)</v>
      </c>
      <c r="C19" s="9" t="str">
        <f t="shared" si="1"/>
        <v>Caméra intérieure/extérieure (dôme)</v>
      </c>
      <c r="D19" s="9">
        <f t="shared" si="2"/>
        <v>219</v>
      </c>
      <c r="E19" s="9" t="str">
        <f t="shared" si="3"/>
        <v>Y</v>
      </c>
      <c r="F19" s="9">
        <f t="shared" si="4"/>
        <v>60</v>
      </c>
      <c r="G19" s="9" t="str">
        <f t="shared" si="5"/>
        <v>on Better and Best bundle</v>
      </c>
      <c r="H19" s="9" t="str">
        <f t="shared" si="6"/>
        <v>Optional Equipment</v>
      </c>
      <c r="I19" s="9" t="str">
        <f t="shared" si="7"/>
        <v>Cameras</v>
      </c>
      <c r="J19" s="9" t="str">
        <f t="shared" si="8"/>
        <v>Indoor/Outdoor Video Camera (Dome)</v>
      </c>
      <c r="K19" s="9" t="str">
        <f t="shared" si="9"/>
        <v>Caméra intérieure/extérieure (dôme)</v>
      </c>
      <c r="L19" s="9" t="str">
        <f t="shared" si="10"/>
        <v>One Time</v>
      </c>
    </row>
    <row r="20" spans="1:12" x14ac:dyDescent="0.25">
      <c r="A20" t="s">
        <v>2282</v>
      </c>
      <c r="B20" s="9" t="str">
        <f t="shared" si="0"/>
        <v>Indoor/Outdoor Video Camera (Mini Bullet)</v>
      </c>
      <c r="C20" s="9" t="str">
        <f t="shared" si="1"/>
        <v>Caméra intérieure/extérieure (mini bullet)</v>
      </c>
      <c r="D20" s="9">
        <f t="shared" si="2"/>
        <v>219</v>
      </c>
      <c r="E20" s="9" t="str">
        <f t="shared" si="3"/>
        <v>Y</v>
      </c>
      <c r="F20" s="9">
        <f t="shared" si="4"/>
        <v>60</v>
      </c>
      <c r="G20" s="9" t="str">
        <f t="shared" si="5"/>
        <v>on Better and Best bundle</v>
      </c>
      <c r="H20" s="9" t="str">
        <f t="shared" si="6"/>
        <v>Optional Equipment</v>
      </c>
      <c r="I20" s="9" t="str">
        <f t="shared" si="7"/>
        <v>Cameras</v>
      </c>
      <c r="J20" s="9" t="str">
        <f t="shared" si="8"/>
        <v>Indoor/Outdoor Video Camera</v>
      </c>
      <c r="K20" s="9" t="str">
        <f t="shared" si="9"/>
        <v>Caméra intérieure/extérieure</v>
      </c>
      <c r="L20" s="9" t="str">
        <f t="shared" si="10"/>
        <v>One Time</v>
      </c>
    </row>
    <row r="21" spans="1:12" x14ac:dyDescent="0.25">
      <c r="A21" t="s">
        <v>3212</v>
      </c>
      <c r="B21" s="9" t="str">
        <f t="shared" si="0"/>
        <v>Installation Fee Credit for Video and Automation Bundle</v>
      </c>
      <c r="C21" s="9" t="str">
        <f t="shared" si="1"/>
        <v>Crédit pour frais d'installation du forfait groupé Vidéo et domotique</v>
      </c>
      <c r="D21" s="9">
        <f t="shared" si="2"/>
        <v>0</v>
      </c>
      <c r="E21" s="9" t="str">
        <f t="shared" si="3"/>
        <v>N</v>
      </c>
      <c r="F21" s="9">
        <f t="shared" si="4"/>
        <v>0</v>
      </c>
      <c r="G21" s="9" t="str">
        <f t="shared" si="5"/>
        <v>Used by Sales</v>
      </c>
      <c r="H21" s="9" t="str">
        <f t="shared" si="6"/>
        <v>Residential</v>
      </c>
      <c r="I21" s="9" t="str">
        <f t="shared" si="7"/>
        <v>Video and Automation</v>
      </c>
      <c r="J21" s="9" t="str">
        <f t="shared" si="8"/>
        <v>Installation Fee Credit for Video and Automation Bundle</v>
      </c>
      <c r="K21" s="9" t="str">
        <f t="shared" si="9"/>
        <v>Crédit pour frais d'installation du forfait groupé Vidéo et domotique</v>
      </c>
      <c r="L21" s="9" t="str">
        <f t="shared" si="10"/>
        <v>One time</v>
      </c>
    </row>
    <row r="22" spans="1:12" x14ac:dyDescent="0.25">
      <c r="A22" t="s">
        <v>2380</v>
      </c>
      <c r="B22" s="9" t="str">
        <f t="shared" si="0"/>
        <v>Pet immune motion detector, 319.5MHz (Interlogix)</v>
      </c>
      <c r="C22" s="9" t="str">
        <f t="shared" si="1"/>
        <v>Détecteur de mouvement Interlogix (319,5MHz)</v>
      </c>
      <c r="D22" s="9">
        <f t="shared" si="2"/>
        <v>49</v>
      </c>
      <c r="E22" s="9" t="str">
        <f t="shared" si="3"/>
        <v>N</v>
      </c>
      <c r="F22" s="9">
        <f t="shared" si="4"/>
        <v>7.5</v>
      </c>
      <c r="G22" s="9" t="str">
        <f t="shared" si="5"/>
        <v>on Starter bundle only</v>
      </c>
      <c r="H22" s="9" t="str">
        <f t="shared" si="6"/>
        <v>Optional Equipment</v>
      </c>
      <c r="I22" s="9" t="str">
        <f t="shared" si="7"/>
        <v>Sensors and Detectors</v>
      </c>
      <c r="J22" s="9" t="str">
        <f t="shared" si="8"/>
        <v>Pet immune motion detector, 319.5MHz (Interlogix)</v>
      </c>
      <c r="K22" s="9" t="str">
        <f t="shared" si="9"/>
        <v>Détecteur de mouvement Interlogix (319,5MHz)</v>
      </c>
      <c r="L22" s="9" t="str">
        <f t="shared" si="10"/>
        <v>One Time</v>
      </c>
    </row>
    <row r="23" spans="1:12" x14ac:dyDescent="0.25">
      <c r="A23" t="s">
        <v>51</v>
      </c>
      <c r="B23" s="9" t="str">
        <f t="shared" si="0"/>
        <v>Monitored Flood and Freeze Detector</v>
      </c>
      <c r="C23" s="9" t="str">
        <f t="shared" si="1"/>
        <v>Détect. inondation/gel relié à centrale</v>
      </c>
      <c r="D23" s="9">
        <f t="shared" si="2"/>
        <v>59</v>
      </c>
      <c r="E23" s="9" t="str">
        <f t="shared" si="3"/>
        <v>N</v>
      </c>
      <c r="F23" s="9">
        <f t="shared" si="4"/>
        <v>7.5</v>
      </c>
      <c r="G23" s="9" t="str">
        <f t="shared" si="5"/>
        <v>only works with SimonXT panels</v>
      </c>
      <c r="H23" s="9" t="str">
        <f t="shared" si="6"/>
        <v>Optional Equipment</v>
      </c>
      <c r="I23" s="9" t="str">
        <f t="shared" si="7"/>
        <v>Sensors and Detectors</v>
      </c>
      <c r="J23" s="9" t="str">
        <f t="shared" si="8"/>
        <v>Monitored Flood and Freeze Detector</v>
      </c>
      <c r="K23" s="9" t="str">
        <f t="shared" si="9"/>
        <v>Détect. inondation/gel relié à centrale</v>
      </c>
      <c r="L23" s="9" t="str">
        <f t="shared" si="10"/>
        <v>One Time</v>
      </c>
    </row>
    <row r="24" spans="1:12" x14ac:dyDescent="0.25">
      <c r="A24" t="s">
        <v>50</v>
      </c>
      <c r="B24" s="9" t="str">
        <f t="shared" si="0"/>
        <v>Garage Door Tilt Sensor</v>
      </c>
      <c r="C24" s="9" t="str">
        <f t="shared" si="1"/>
        <v>Capteur de mouvement de porte de garage</v>
      </c>
      <c r="D24" s="9">
        <f t="shared" si="2"/>
        <v>59</v>
      </c>
      <c r="E24" s="9" t="str">
        <f t="shared" si="3"/>
        <v>N</v>
      </c>
      <c r="F24" s="9">
        <f t="shared" si="4"/>
        <v>7.5</v>
      </c>
      <c r="G24" s="9" t="str">
        <f t="shared" si="5"/>
        <v>only works with SimonXT panels</v>
      </c>
      <c r="H24" s="9" t="str">
        <f t="shared" si="6"/>
        <v>Optional Equipment</v>
      </c>
      <c r="I24" s="9" t="str">
        <f t="shared" si="7"/>
        <v>Sensors and Detectors</v>
      </c>
      <c r="J24" s="9" t="str">
        <f t="shared" si="8"/>
        <v>Garage Door Tilt Sensor</v>
      </c>
      <c r="K24" s="9" t="str">
        <f t="shared" si="9"/>
        <v>Capteur de mouvement de porte de garage</v>
      </c>
      <c r="L24" s="9" t="str">
        <f t="shared" si="10"/>
        <v>One Time</v>
      </c>
    </row>
    <row r="25" spans="1:12" x14ac:dyDescent="0.25">
      <c r="A25" t="s">
        <v>2293</v>
      </c>
      <c r="B25" s="9" t="str">
        <f t="shared" si="0"/>
        <v>Door Contact</v>
      </c>
      <c r="C25" s="9" t="str">
        <f t="shared" si="1"/>
        <v>Contact de porte et fenêtre</v>
      </c>
      <c r="D25" s="9">
        <f t="shared" si="2"/>
        <v>19.5</v>
      </c>
      <c r="E25" s="9" t="str">
        <f t="shared" si="3"/>
        <v>Y</v>
      </c>
      <c r="F25" s="9">
        <f t="shared" si="4"/>
        <v>7.5</v>
      </c>
      <c r="G25" s="9" t="str">
        <f t="shared" si="5"/>
        <v>only works with SimonXT panels</v>
      </c>
      <c r="H25" s="9" t="str">
        <f t="shared" si="6"/>
        <v>Optional Equipment</v>
      </c>
      <c r="I25" s="9" t="str">
        <f t="shared" si="7"/>
        <v>Sensors and Detectors</v>
      </c>
      <c r="J25" s="9" t="str">
        <f t="shared" si="8"/>
        <v>Door Contact</v>
      </c>
      <c r="K25" s="9" t="str">
        <f t="shared" si="9"/>
        <v>Contact de porte et fenêtre</v>
      </c>
      <c r="L25" s="9" t="str">
        <f t="shared" si="10"/>
        <v>One Time</v>
      </c>
    </row>
    <row r="26" spans="1:12" x14ac:dyDescent="0.25">
      <c r="A26" t="s">
        <v>49</v>
      </c>
      <c r="B26" s="9" t="str">
        <f t="shared" si="0"/>
        <v>Door Contact</v>
      </c>
      <c r="C26" s="9" t="str">
        <f t="shared" si="1"/>
        <v>Contact de porte et fenêtre</v>
      </c>
      <c r="D26" s="9">
        <f t="shared" si="2"/>
        <v>29</v>
      </c>
      <c r="E26" s="9" t="str">
        <f t="shared" si="3"/>
        <v>N</v>
      </c>
      <c r="F26" s="9">
        <f t="shared" si="4"/>
        <v>7.5</v>
      </c>
      <c r="G26" s="9" t="str">
        <f t="shared" si="5"/>
        <v>only works with SimonXT panels</v>
      </c>
      <c r="H26" s="9" t="str">
        <f t="shared" si="6"/>
        <v>Optional Equipment</v>
      </c>
      <c r="I26" s="9" t="str">
        <f t="shared" si="7"/>
        <v>Sensors and Detectors</v>
      </c>
      <c r="J26" s="9" t="str">
        <f t="shared" si="8"/>
        <v>Door Contact</v>
      </c>
      <c r="K26" s="9" t="str">
        <f t="shared" si="9"/>
        <v>Contact de porte et fenêtre</v>
      </c>
      <c r="L26" s="9" t="str">
        <f t="shared" si="10"/>
        <v>One Time</v>
      </c>
    </row>
    <row r="27" spans="1:12" x14ac:dyDescent="0.25">
      <c r="A27" t="s">
        <v>48</v>
      </c>
      <c r="B27" s="9" t="str">
        <f t="shared" si="0"/>
        <v>Keyfob</v>
      </c>
      <c r="C27" s="9" t="str">
        <f t="shared" si="1"/>
        <v>Porte-clés</v>
      </c>
      <c r="D27" s="9">
        <f t="shared" si="2"/>
        <v>29</v>
      </c>
      <c r="E27" s="9" t="str">
        <f t="shared" si="3"/>
        <v>N</v>
      </c>
      <c r="F27" s="9">
        <f t="shared" si="4"/>
        <v>7.5</v>
      </c>
      <c r="G27" s="9" t="str">
        <f t="shared" si="5"/>
        <v>only works with SimonXT panels</v>
      </c>
      <c r="H27" s="9" t="str">
        <f t="shared" si="6"/>
        <v>Optional Equipment</v>
      </c>
      <c r="I27" s="9" t="str">
        <f t="shared" si="7"/>
        <v>Keypads and remotes</v>
      </c>
      <c r="J27" s="9" t="str">
        <f t="shared" si="8"/>
        <v>Keyfob</v>
      </c>
      <c r="K27" s="9" t="str">
        <f t="shared" si="9"/>
        <v>Porte-clés</v>
      </c>
      <c r="L27" s="9" t="str">
        <f t="shared" si="10"/>
        <v>One Time</v>
      </c>
    </row>
    <row r="28" spans="1:12" x14ac:dyDescent="0.25">
      <c r="A28" t="s">
        <v>47</v>
      </c>
      <c r="B28" s="9" t="str">
        <f t="shared" si="0"/>
        <v>Carbon monoxide detector</v>
      </c>
      <c r="C28" s="9" t="str">
        <f t="shared" si="1"/>
        <v>Détecteur de monoxyde de carbone</v>
      </c>
      <c r="D28" s="9">
        <f t="shared" si="2"/>
        <v>89</v>
      </c>
      <c r="E28" s="9" t="str">
        <f t="shared" si="3"/>
        <v>N</v>
      </c>
      <c r="F28" s="9">
        <f t="shared" si="4"/>
        <v>7.5</v>
      </c>
      <c r="G28" s="9" t="str">
        <f t="shared" si="5"/>
        <v>only works with SimonXT panels</v>
      </c>
      <c r="H28" s="9" t="str">
        <f t="shared" si="6"/>
        <v>Optional Equipment</v>
      </c>
      <c r="I28" s="9" t="str">
        <f t="shared" si="7"/>
        <v>Sensors and Detectors</v>
      </c>
      <c r="J28" s="9" t="str">
        <f t="shared" si="8"/>
        <v>Carbon monoxide detector</v>
      </c>
      <c r="K28" s="9" t="str">
        <f t="shared" si="9"/>
        <v>Détecteur de monoxyde de carbone</v>
      </c>
      <c r="L28" s="9" t="str">
        <f t="shared" si="10"/>
        <v>One Time</v>
      </c>
    </row>
    <row r="29" spans="1:12" x14ac:dyDescent="0.25">
      <c r="A29" t="s">
        <v>46</v>
      </c>
      <c r="B29" s="9" t="str">
        <f t="shared" si="0"/>
        <v>Monitored Smoke Detector</v>
      </c>
      <c r="C29" s="9" t="str">
        <f t="shared" si="1"/>
        <v>Détecteur de fumée relié à une centrale</v>
      </c>
      <c r="D29" s="9">
        <f t="shared" si="2"/>
        <v>69</v>
      </c>
      <c r="E29" s="9" t="str">
        <f t="shared" si="3"/>
        <v>N</v>
      </c>
      <c r="F29" s="9">
        <f t="shared" si="4"/>
        <v>7.5</v>
      </c>
      <c r="G29" s="9" t="str">
        <f t="shared" si="5"/>
        <v>only works with SimonXT panels</v>
      </c>
      <c r="H29" s="9" t="str">
        <f t="shared" si="6"/>
        <v>Optional Equipment</v>
      </c>
      <c r="I29" s="9" t="str">
        <f t="shared" si="7"/>
        <v>Sensors and Detectors</v>
      </c>
      <c r="J29" s="9" t="str">
        <f t="shared" si="8"/>
        <v>Monitored Smoke Detector</v>
      </c>
      <c r="K29" s="9" t="str">
        <f t="shared" si="9"/>
        <v>Détecteur de fumée relié à une centrale</v>
      </c>
      <c r="L29" s="9" t="str">
        <f t="shared" si="10"/>
        <v>One Time</v>
      </c>
    </row>
    <row r="30" spans="1:12" x14ac:dyDescent="0.25">
      <c r="A30" t="s">
        <v>45</v>
      </c>
      <c r="B30" s="9" t="str">
        <f t="shared" si="0"/>
        <v>Remote Panic Button (Black)</v>
      </c>
      <c r="C30" s="9" t="str">
        <f t="shared" si="1"/>
        <v>Télécommande à bouton d'alarme (noir)</v>
      </c>
      <c r="D30" s="9">
        <f t="shared" si="2"/>
        <v>39</v>
      </c>
      <c r="E30" s="9" t="str">
        <f t="shared" si="3"/>
        <v>N</v>
      </c>
      <c r="F30" s="9">
        <f t="shared" si="4"/>
        <v>7.5</v>
      </c>
      <c r="G30" s="9" t="str">
        <f t="shared" si="5"/>
        <v>only works with SimonXT panels</v>
      </c>
      <c r="H30" s="9" t="str">
        <f t="shared" si="6"/>
        <v>Optional Equipment</v>
      </c>
      <c r="I30" s="9" t="str">
        <f t="shared" si="7"/>
        <v>Keypads and remotes</v>
      </c>
      <c r="J30" s="9" t="str">
        <f t="shared" si="8"/>
        <v>Remote Panic Button (Black)</v>
      </c>
      <c r="K30" s="9" t="str">
        <f t="shared" si="9"/>
        <v>Télécommande à bouton d'alarme (noir)</v>
      </c>
      <c r="L30" s="9" t="str">
        <f t="shared" si="10"/>
        <v>One Time</v>
      </c>
    </row>
    <row r="31" spans="1:12" x14ac:dyDescent="0.25">
      <c r="A31" t="s">
        <v>44</v>
      </c>
      <c r="B31" s="9" t="str">
        <f t="shared" si="0"/>
        <v>Remote Panic Button (White)</v>
      </c>
      <c r="C31" s="9" t="str">
        <f t="shared" si="1"/>
        <v>Télécommande à bouton d'alarme (blanc)</v>
      </c>
      <c r="D31" s="9">
        <f t="shared" si="2"/>
        <v>39</v>
      </c>
      <c r="E31" s="9" t="str">
        <f t="shared" si="3"/>
        <v>N</v>
      </c>
      <c r="F31" s="9">
        <f t="shared" si="4"/>
        <v>7.5</v>
      </c>
      <c r="G31" s="9" t="str">
        <f t="shared" si="5"/>
        <v>only works with SimonXT panels</v>
      </c>
      <c r="H31" s="9" t="str">
        <f t="shared" si="6"/>
        <v>Optional Equipment</v>
      </c>
      <c r="I31" s="9" t="str">
        <f t="shared" si="7"/>
        <v>Keypads and remotes</v>
      </c>
      <c r="J31" s="9" t="str">
        <f t="shared" si="8"/>
        <v>Remote Panic Button (White)</v>
      </c>
      <c r="K31" s="9" t="str">
        <f t="shared" si="9"/>
        <v>Télécommande à bouton d'alarme (blanc)</v>
      </c>
      <c r="L31" s="9" t="str">
        <f t="shared" si="10"/>
        <v>One Time</v>
      </c>
    </row>
    <row r="32" spans="1:12" x14ac:dyDescent="0.25">
      <c r="A32" t="s">
        <v>3241</v>
      </c>
      <c r="B32" s="9" t="e">
        <f t="shared" si="0"/>
        <v>#N/A</v>
      </c>
      <c r="C32" s="9" t="e">
        <f t="shared" si="1"/>
        <v>#N/A</v>
      </c>
      <c r="D32" s="9" t="e">
        <f t="shared" si="2"/>
        <v>#N/A</v>
      </c>
      <c r="E32" s="9" t="e">
        <f t="shared" si="3"/>
        <v>#N/A</v>
      </c>
      <c r="F32" s="9" t="e">
        <f t="shared" si="4"/>
        <v>#N/A</v>
      </c>
      <c r="G32" s="9" t="e">
        <f t="shared" si="5"/>
        <v>#N/A</v>
      </c>
      <c r="H32" s="9" t="e">
        <f t="shared" si="6"/>
        <v>#N/A</v>
      </c>
      <c r="I32" s="9" t="e">
        <f t="shared" si="7"/>
        <v>#N/A</v>
      </c>
      <c r="J32" s="9" t="e">
        <f t="shared" si="8"/>
        <v>#N/A</v>
      </c>
      <c r="K32" s="9" t="e">
        <f t="shared" si="9"/>
        <v>#N/A</v>
      </c>
      <c r="L32" s="9" t="e">
        <f t="shared" si="10"/>
        <v>#N/A</v>
      </c>
    </row>
    <row r="33" spans="1:12" x14ac:dyDescent="0.25">
      <c r="A33" t="s">
        <v>3172</v>
      </c>
      <c r="B33" s="9" t="str">
        <f t="shared" si="0"/>
        <v>External door contacts</v>
      </c>
      <c r="C33" s="9" t="str">
        <f t="shared" si="1"/>
        <v>Contacts externes pour porte</v>
      </c>
      <c r="D33" s="9">
        <f t="shared" si="2"/>
        <v>5</v>
      </c>
      <c r="E33" s="9" t="str">
        <f t="shared" si="3"/>
        <v>N</v>
      </c>
      <c r="F33" s="9">
        <f t="shared" si="4"/>
        <v>0</v>
      </c>
      <c r="G33" s="9" t="str">
        <f t="shared" si="5"/>
        <v>only works with Qolsys Panel</v>
      </c>
      <c r="H33" s="9" t="str">
        <f t="shared" si="6"/>
        <v>Optional Equipment</v>
      </c>
      <c r="I33" s="9" t="str">
        <f t="shared" si="7"/>
        <v>Sensors and Detectors</v>
      </c>
      <c r="J33" s="9" t="str">
        <f t="shared" si="8"/>
        <v>External door contacts</v>
      </c>
      <c r="K33" s="9" t="str">
        <f t="shared" si="9"/>
        <v>Contacts externes pour porte</v>
      </c>
      <c r="L33" s="9" t="str">
        <f t="shared" si="10"/>
        <v>One Time</v>
      </c>
    </row>
    <row r="34" spans="1:12" x14ac:dyDescent="0.25">
      <c r="A34" t="s">
        <v>340</v>
      </c>
      <c r="B34" s="9" t="str">
        <f t="shared" si="0"/>
        <v>HW contact-surface mount with magnet(10 pack)</v>
      </c>
      <c r="C34" s="9" t="str">
        <f t="shared" si="1"/>
        <v>Prise de contact magnétique de Honeywell (paquet de 10)</v>
      </c>
      <c r="D34" s="9">
        <f t="shared" si="2"/>
        <v>0</v>
      </c>
      <c r="E34" s="9" t="str">
        <f t="shared" si="3"/>
        <v>N</v>
      </c>
      <c r="F34" s="9">
        <f t="shared" si="4"/>
        <v>0</v>
      </c>
      <c r="G34" s="9" t="str">
        <f t="shared" si="5"/>
        <v>None</v>
      </c>
      <c r="H34" s="9" t="str">
        <f t="shared" si="6"/>
        <v>Optional Equipment</v>
      </c>
      <c r="I34" s="9" t="str">
        <f t="shared" si="7"/>
        <v>Sensors and Detectors</v>
      </c>
      <c r="J34" s="9" t="str">
        <f t="shared" si="8"/>
        <v>HW contact-surface mount with magnet(10 pack)</v>
      </c>
      <c r="K34" s="9" t="str">
        <f t="shared" si="9"/>
        <v>Prise de contact magnétique de Honeywell (paquet de 10)</v>
      </c>
      <c r="L34" s="9" t="str">
        <f t="shared" si="10"/>
        <v>One Time</v>
      </c>
    </row>
    <row r="35" spans="1:12" x14ac:dyDescent="0.25">
      <c r="A35" t="s">
        <v>3</v>
      </c>
      <c r="B35" s="9" t="str">
        <f t="shared" si="0"/>
        <v>SimonXT Starter Package</v>
      </c>
      <c r="C35" s="9" t="str">
        <f t="shared" si="1"/>
        <v>Forfait de base - Départ</v>
      </c>
      <c r="D35" s="9">
        <f t="shared" si="2"/>
        <v>29.99</v>
      </c>
      <c r="E35" s="9" t="str">
        <f t="shared" si="3"/>
        <v>Y</v>
      </c>
      <c r="F35" s="9">
        <f t="shared" si="4"/>
        <v>90</v>
      </c>
      <c r="G35" s="9" t="str">
        <f t="shared" si="5"/>
        <v>New Install</v>
      </c>
      <c r="H35" s="9" t="str">
        <f t="shared" si="6"/>
        <v>New Install</v>
      </c>
      <c r="I35" s="9" t="str">
        <f t="shared" si="7"/>
        <v>Bundles</v>
      </c>
      <c r="J35" s="9" t="str">
        <f t="shared" si="8"/>
        <v>Starter</v>
      </c>
      <c r="K35" s="9" t="str">
        <f t="shared" si="9"/>
        <v>Départ</v>
      </c>
      <c r="L35" s="9" t="str">
        <f t="shared" si="10"/>
        <v>RMR</v>
      </c>
    </row>
    <row r="36" spans="1:12" x14ac:dyDescent="0.25">
      <c r="A36" t="s">
        <v>2527</v>
      </c>
      <c r="B36" s="9" t="str">
        <f t="shared" si="0"/>
        <v>Bell Employee/ Retiree Discount - 35%</v>
      </c>
      <c r="C36" s="9" t="str">
        <f t="shared" si="1"/>
        <v>Réduction de 35 % aux employés ou retraités de Bell</v>
      </c>
      <c r="D36" s="9">
        <f t="shared" si="2"/>
        <v>0</v>
      </c>
      <c r="E36" s="9" t="str">
        <f t="shared" si="3"/>
        <v>N</v>
      </c>
      <c r="F36" s="9">
        <f t="shared" si="4"/>
        <v>0</v>
      </c>
      <c r="G36" s="9" t="str">
        <f t="shared" si="5"/>
        <v xml:space="preserve">Sales and Customer Care - Bell Employee eligible </v>
      </c>
      <c r="H36" s="9" t="str">
        <f t="shared" si="6"/>
        <v>Residential</v>
      </c>
      <c r="I36" s="9" t="str">
        <f t="shared" si="7"/>
        <v xml:space="preserve">Smart Home </v>
      </c>
      <c r="J36" s="9" t="str">
        <f t="shared" si="8"/>
        <v xml:space="preserve">35% discount on RMR for employees and retirees from Bell on home security and automation bundles </v>
      </c>
      <c r="K36" s="9" t="str">
        <f t="shared" si="9"/>
        <v>Réduction de 35 % aux employés ou retraités de Bell</v>
      </c>
      <c r="L36" s="9" t="str">
        <f t="shared" si="10"/>
        <v>RMR</v>
      </c>
    </row>
    <row r="37" spans="1:12" x14ac:dyDescent="0.25">
      <c r="A37" t="s">
        <v>2533</v>
      </c>
      <c r="B37" s="9" t="str">
        <f t="shared" si="0"/>
        <v xml:space="preserve">Bell Employee/Retiree Discount - 15% </v>
      </c>
      <c r="C37" s="9" t="str">
        <f t="shared" si="1"/>
        <v>Réduction de 15 % aux employés ou retraités de Bell</v>
      </c>
      <c r="D37" s="9">
        <f t="shared" si="2"/>
        <v>0</v>
      </c>
      <c r="E37" s="9" t="str">
        <f t="shared" si="3"/>
        <v>N</v>
      </c>
      <c r="F37" s="9">
        <f t="shared" si="4"/>
        <v>0</v>
      </c>
      <c r="G37" s="9" t="str">
        <f t="shared" si="5"/>
        <v xml:space="preserve">Sales and Customer Care - Bell Employee eligible </v>
      </c>
      <c r="H37" s="9" t="str">
        <f t="shared" si="6"/>
        <v>Residential</v>
      </c>
      <c r="I37" s="9" t="str">
        <f t="shared" si="7"/>
        <v xml:space="preserve">Smart Home </v>
      </c>
      <c r="J37" s="9" t="str">
        <f t="shared" si="8"/>
        <v xml:space="preserve">15% discount on RMR for employees and retirees from Bell on Medical Alert bundles </v>
      </c>
      <c r="K37" s="9" t="str">
        <f t="shared" si="9"/>
        <v>Réduction de 15 % aux employés ou retraités de Bell</v>
      </c>
      <c r="L37" s="9" t="str">
        <f t="shared" si="10"/>
        <v>RMR</v>
      </c>
    </row>
    <row r="38" spans="1:12" x14ac:dyDescent="0.25">
      <c r="A38" t="s">
        <v>3082</v>
      </c>
      <c r="B38" s="9" t="str">
        <f t="shared" si="0"/>
        <v>SMB Qolsys Good Package - Wireless Takeover</v>
      </c>
      <c r="C38" s="9" t="str">
        <f t="shared" si="1"/>
        <v>Module de prise en charge sans fil - PME Bon (Qolsys)</v>
      </c>
      <c r="D38" s="9">
        <f t="shared" si="2"/>
        <v>39.99</v>
      </c>
      <c r="E38" s="9" t="str">
        <f t="shared" si="3"/>
        <v>N</v>
      </c>
      <c r="F38" s="9">
        <f t="shared" si="4"/>
        <v>90</v>
      </c>
      <c r="G38" s="9" t="str">
        <f t="shared" si="5"/>
        <v>Wireless Takeover</v>
      </c>
      <c r="H38" s="9" t="str">
        <f t="shared" si="6"/>
        <v>Wireless Takeover</v>
      </c>
      <c r="I38" s="9" t="str">
        <f t="shared" si="7"/>
        <v>SMB</v>
      </c>
      <c r="J38" s="9" t="str">
        <f t="shared" si="8"/>
        <v>SMB Good</v>
      </c>
      <c r="K38" s="9" t="str">
        <f t="shared" si="9"/>
        <v>PME Bon</v>
      </c>
      <c r="L38" s="9" t="str">
        <f t="shared" si="10"/>
        <v>RMR</v>
      </c>
    </row>
    <row r="39" spans="1:12" x14ac:dyDescent="0.25">
      <c r="A39" t="s">
        <v>3093</v>
      </c>
      <c r="B39" s="9" t="str">
        <f t="shared" si="0"/>
        <v>SMB Qolsys Best Package - Wireless Takeover</v>
      </c>
      <c r="C39" s="9" t="str">
        <f t="shared" si="1"/>
        <v>Module de prise en charge sans fil - PME Meilleur (Qolsys)</v>
      </c>
      <c r="D39" s="9">
        <f t="shared" si="2"/>
        <v>69.989999999999995</v>
      </c>
      <c r="E39" s="9" t="str">
        <f t="shared" si="3"/>
        <v>N</v>
      </c>
      <c r="F39" s="9">
        <f t="shared" si="4"/>
        <v>195</v>
      </c>
      <c r="G39" s="9" t="str">
        <f t="shared" si="5"/>
        <v>Wireless Takeover</v>
      </c>
      <c r="H39" s="9" t="str">
        <f t="shared" si="6"/>
        <v>Wireless Takeover</v>
      </c>
      <c r="I39" s="9" t="str">
        <f t="shared" si="7"/>
        <v>SMB</v>
      </c>
      <c r="J39" s="9" t="str">
        <f t="shared" si="8"/>
        <v>SMB Best</v>
      </c>
      <c r="K39" s="9" t="str">
        <f t="shared" si="9"/>
        <v>PME Meilleur</v>
      </c>
      <c r="L39" s="9" t="str">
        <f t="shared" si="10"/>
        <v>RMR</v>
      </c>
    </row>
    <row r="40" spans="1:12" x14ac:dyDescent="0.25">
      <c r="A40" t="s">
        <v>3086</v>
      </c>
      <c r="B40" s="9" t="str">
        <f t="shared" si="0"/>
        <v>SMB Qolsys Better Package - Wireless Takeover</v>
      </c>
      <c r="C40" s="9" t="str">
        <f t="shared" si="1"/>
        <v>Module de prise en charge sans fil - PME Mieux (Qolsys)</v>
      </c>
      <c r="D40" s="9">
        <f t="shared" si="2"/>
        <v>49.99</v>
      </c>
      <c r="E40" s="9" t="str">
        <f t="shared" si="3"/>
        <v>N</v>
      </c>
      <c r="F40" s="9">
        <f t="shared" si="4"/>
        <v>150</v>
      </c>
      <c r="G40" s="9" t="str">
        <f t="shared" si="5"/>
        <v>Wireless Takeover</v>
      </c>
      <c r="H40" s="9" t="str">
        <f t="shared" si="6"/>
        <v>Wireless Takeover</v>
      </c>
      <c r="I40" s="9" t="str">
        <f t="shared" si="7"/>
        <v>SMB</v>
      </c>
      <c r="J40" s="9" t="str">
        <f t="shared" si="8"/>
        <v>SMB Better</v>
      </c>
      <c r="K40" s="9" t="str">
        <f t="shared" si="9"/>
        <v>PME Mieux</v>
      </c>
      <c r="L40" s="9" t="str">
        <f t="shared" si="10"/>
        <v>RMR</v>
      </c>
    </row>
    <row r="41" spans="1:12" x14ac:dyDescent="0.25">
      <c r="A41" t="s">
        <v>3081</v>
      </c>
      <c r="B41" s="9" t="str">
        <f t="shared" si="0"/>
        <v>SMB Qolsys Good Package - Wired Takeover</v>
      </c>
      <c r="C41" s="9" t="str">
        <f t="shared" si="1"/>
        <v>Module de prise en charge câblé - PME Bon (Qolsys)</v>
      </c>
      <c r="D41" s="9">
        <f t="shared" si="2"/>
        <v>39.99</v>
      </c>
      <c r="E41" s="9" t="str">
        <f t="shared" si="3"/>
        <v>N</v>
      </c>
      <c r="F41" s="9">
        <f t="shared" si="4"/>
        <v>150</v>
      </c>
      <c r="G41" s="9" t="str">
        <f t="shared" si="5"/>
        <v>Hardwired Takeover</v>
      </c>
      <c r="H41" s="9" t="str">
        <f t="shared" si="6"/>
        <v>Hardwired Takeover</v>
      </c>
      <c r="I41" s="9" t="str">
        <f t="shared" si="7"/>
        <v>SMB</v>
      </c>
      <c r="J41" s="9" t="str">
        <f t="shared" si="8"/>
        <v>SMB Good</v>
      </c>
      <c r="K41" s="9" t="str">
        <f t="shared" si="9"/>
        <v>PME Bon</v>
      </c>
      <c r="L41" s="9" t="str">
        <f t="shared" si="10"/>
        <v>RMR</v>
      </c>
    </row>
    <row r="42" spans="1:12" x14ac:dyDescent="0.25">
      <c r="A42" t="s">
        <v>3089</v>
      </c>
      <c r="B42" s="9" t="str">
        <f t="shared" si="0"/>
        <v>SMB Qolsys Best Package - Wired Takeover</v>
      </c>
      <c r="C42" s="9" t="str">
        <f t="shared" si="1"/>
        <v>Module de prise en charge câblé - PME Meilleur (Qolsys)</v>
      </c>
      <c r="D42" s="9">
        <f t="shared" si="2"/>
        <v>69.989999999999995</v>
      </c>
      <c r="E42" s="9" t="str">
        <f t="shared" si="3"/>
        <v>N</v>
      </c>
      <c r="F42" s="9">
        <f t="shared" si="4"/>
        <v>285</v>
      </c>
      <c r="G42" s="9" t="str">
        <f t="shared" si="5"/>
        <v>Hardwired Takeover</v>
      </c>
      <c r="H42" s="9" t="str">
        <f t="shared" si="6"/>
        <v>Hardwired Takeover</v>
      </c>
      <c r="I42" s="9" t="str">
        <f t="shared" si="7"/>
        <v>SMB</v>
      </c>
      <c r="J42" s="9" t="str">
        <f t="shared" si="8"/>
        <v>SMB Best</v>
      </c>
      <c r="K42" s="9" t="str">
        <f t="shared" si="9"/>
        <v>PME Meilleur</v>
      </c>
      <c r="L42" s="9" t="str">
        <f t="shared" si="10"/>
        <v>RMR</v>
      </c>
    </row>
    <row r="43" spans="1:12" x14ac:dyDescent="0.25">
      <c r="A43" t="s">
        <v>3085</v>
      </c>
      <c r="B43" s="9" t="str">
        <f t="shared" si="0"/>
        <v>SMB Qolsys Better Package - Wired Takeover</v>
      </c>
      <c r="C43" s="9" t="str">
        <f t="shared" si="1"/>
        <v>Module de prise en charge câblé - PME Mieux (Qolsys)</v>
      </c>
      <c r="D43" s="9">
        <f t="shared" si="2"/>
        <v>49.99</v>
      </c>
      <c r="E43" s="9" t="str">
        <f t="shared" si="3"/>
        <v>N</v>
      </c>
      <c r="F43" s="9">
        <f t="shared" si="4"/>
        <v>195</v>
      </c>
      <c r="G43" s="9" t="str">
        <f t="shared" si="5"/>
        <v>Hardwired Takeover</v>
      </c>
      <c r="H43" s="9" t="str">
        <f t="shared" si="6"/>
        <v>Hardwired Takeover</v>
      </c>
      <c r="I43" s="9" t="str">
        <f t="shared" si="7"/>
        <v>SMB</v>
      </c>
      <c r="J43" s="9" t="str">
        <f t="shared" si="8"/>
        <v>SMB Better</v>
      </c>
      <c r="K43" s="9" t="str">
        <f t="shared" si="9"/>
        <v>PME Mieux</v>
      </c>
      <c r="L43" s="9" t="str">
        <f t="shared" si="10"/>
        <v>RMR</v>
      </c>
    </row>
    <row r="44" spans="1:12" x14ac:dyDescent="0.25">
      <c r="A44" t="s">
        <v>3083</v>
      </c>
      <c r="B44" s="9" t="str">
        <f t="shared" si="0"/>
        <v>SMB Qolsys Good Package</v>
      </c>
      <c r="C44" s="9" t="str">
        <f t="shared" si="1"/>
        <v>Forfait de base - PME Bon (Qolsys)</v>
      </c>
      <c r="D44" s="9">
        <f t="shared" si="2"/>
        <v>39.99</v>
      </c>
      <c r="E44" s="9" t="str">
        <f t="shared" si="3"/>
        <v>N</v>
      </c>
      <c r="F44" s="9">
        <f t="shared" si="4"/>
        <v>90</v>
      </c>
      <c r="G44" s="9" t="str">
        <f t="shared" si="5"/>
        <v>New Install</v>
      </c>
      <c r="H44" s="9" t="str">
        <f t="shared" si="6"/>
        <v>New Install</v>
      </c>
      <c r="I44" s="9" t="str">
        <f t="shared" si="7"/>
        <v>SMB</v>
      </c>
      <c r="J44" s="9" t="str">
        <f t="shared" si="8"/>
        <v>SMB Good</v>
      </c>
      <c r="K44" s="9" t="str">
        <f t="shared" si="9"/>
        <v>PME Bon</v>
      </c>
      <c r="L44" s="9" t="str">
        <f t="shared" si="10"/>
        <v>RMR</v>
      </c>
    </row>
    <row r="45" spans="1:12" x14ac:dyDescent="0.25">
      <c r="A45" t="s">
        <v>3095</v>
      </c>
      <c r="B45" s="9" t="str">
        <f t="shared" si="0"/>
        <v>SMB Qolsys Best Package</v>
      </c>
      <c r="C45" s="9" t="str">
        <f t="shared" si="1"/>
        <v>Forfait de base - PME Meilleur</v>
      </c>
      <c r="D45" s="9">
        <f t="shared" si="2"/>
        <v>69.989999999999995</v>
      </c>
      <c r="E45" s="9" t="str">
        <f t="shared" si="3"/>
        <v>N</v>
      </c>
      <c r="F45" s="9">
        <f t="shared" si="4"/>
        <v>270</v>
      </c>
      <c r="G45" s="9" t="str">
        <f t="shared" si="5"/>
        <v>New Install</v>
      </c>
      <c r="H45" s="9" t="str">
        <f t="shared" si="6"/>
        <v>New Install</v>
      </c>
      <c r="I45" s="9" t="str">
        <f t="shared" si="7"/>
        <v>SMB</v>
      </c>
      <c r="J45" s="9" t="str">
        <f t="shared" si="8"/>
        <v>SMB Best</v>
      </c>
      <c r="K45" s="9" t="str">
        <f t="shared" si="9"/>
        <v>PME Meilleur</v>
      </c>
      <c r="L45" s="9" t="str">
        <f t="shared" si="10"/>
        <v>RMR</v>
      </c>
    </row>
    <row r="46" spans="1:12" x14ac:dyDescent="0.25">
      <c r="A46" t="s">
        <v>3087</v>
      </c>
      <c r="B46" s="9" t="str">
        <f t="shared" si="0"/>
        <v>SMB Qolsys Better Package</v>
      </c>
      <c r="C46" s="9" t="str">
        <f t="shared" si="1"/>
        <v>Forfait de base - PME Mieux (Qolsys)</v>
      </c>
      <c r="D46" s="9">
        <f t="shared" si="2"/>
        <v>49.99</v>
      </c>
      <c r="E46" s="9" t="str">
        <f t="shared" si="3"/>
        <v>N</v>
      </c>
      <c r="F46" s="9">
        <f t="shared" si="4"/>
        <v>150</v>
      </c>
      <c r="G46" s="9" t="str">
        <f t="shared" si="5"/>
        <v>New Install</v>
      </c>
      <c r="H46" s="9" t="str">
        <f t="shared" si="6"/>
        <v>New Install</v>
      </c>
      <c r="I46" s="9" t="str">
        <f t="shared" si="7"/>
        <v>SMB</v>
      </c>
      <c r="J46" s="9" t="str">
        <f t="shared" si="8"/>
        <v>SMB Better</v>
      </c>
      <c r="K46" s="9" t="str">
        <f t="shared" si="9"/>
        <v>PME Mieux</v>
      </c>
      <c r="L46" s="9" t="str">
        <f t="shared" si="10"/>
        <v>RMR</v>
      </c>
    </row>
    <row r="47" spans="1:12" x14ac:dyDescent="0.25">
      <c r="A47" t="s">
        <v>3169</v>
      </c>
      <c r="B47" s="9" t="str">
        <f t="shared" si="0"/>
        <v>Wedge Mount for Slim Video Doorbell</v>
      </c>
      <c r="C47" s="9" t="str">
        <f t="shared" si="1"/>
        <v>Cale de montage pour sonnette vidéo profilée</v>
      </c>
      <c r="D47" s="9">
        <f t="shared" si="2"/>
        <v>0</v>
      </c>
      <c r="E47" s="9" t="str">
        <f t="shared" si="3"/>
        <v>N</v>
      </c>
      <c r="F47" s="9">
        <f t="shared" si="4"/>
        <v>0</v>
      </c>
      <c r="G47" s="9" t="str">
        <f t="shared" si="5"/>
        <v>on Good or Better with Automation Add-on; also on Best Bundle</v>
      </c>
      <c r="H47" s="9" t="str">
        <f t="shared" si="6"/>
        <v>Optional Equipment</v>
      </c>
      <c r="I47" s="9" t="str">
        <f t="shared" si="7"/>
        <v>Cameras</v>
      </c>
      <c r="J47" s="9" t="str">
        <f t="shared" si="8"/>
        <v>Wedge Mount for Slim Video Doorbell</v>
      </c>
      <c r="K47" s="9" t="str">
        <f t="shared" si="9"/>
        <v>Cale de montage pour sonnette vidéo profilée</v>
      </c>
      <c r="L47" s="9" t="str">
        <f t="shared" si="10"/>
        <v>One Time</v>
      </c>
    </row>
    <row r="48" spans="1:12" x14ac:dyDescent="0.25">
      <c r="A48" t="s">
        <v>3194</v>
      </c>
      <c r="B48" s="9" t="str">
        <f t="shared" si="0"/>
        <v>Wedge Mount for Video Doorbell</v>
      </c>
      <c r="C48" s="9" t="str">
        <f t="shared" si="1"/>
        <v>Cale de montage pour sonnette vidéo</v>
      </c>
      <c r="D48" s="9">
        <f t="shared" si="2"/>
        <v>0</v>
      </c>
      <c r="E48" s="9" t="str">
        <f t="shared" si="3"/>
        <v>N</v>
      </c>
      <c r="F48" s="9">
        <f t="shared" si="4"/>
        <v>0</v>
      </c>
      <c r="G48" s="9" t="str">
        <f t="shared" si="5"/>
        <v>on Good or Better with Automation Add-on; also on Best Bundle</v>
      </c>
      <c r="H48" s="9" t="str">
        <f t="shared" si="6"/>
        <v>Optional Equipment</v>
      </c>
      <c r="I48" s="9" t="str">
        <f t="shared" si="7"/>
        <v>Cameras</v>
      </c>
      <c r="J48" s="9" t="str">
        <f t="shared" si="8"/>
        <v>Wedge Mount for Video Doorbell</v>
      </c>
      <c r="K48" s="9" t="str">
        <f t="shared" si="9"/>
        <v>Cale de montage pour sonnette vidéo</v>
      </c>
      <c r="L48" s="9" t="str">
        <f t="shared" si="10"/>
        <v>One Time</v>
      </c>
    </row>
    <row r="49" spans="1:12" x14ac:dyDescent="0.25">
      <c r="A49" t="s">
        <v>898</v>
      </c>
      <c r="B49" s="9" t="str">
        <f t="shared" si="0"/>
        <v>Simon XT Panel (French)</v>
      </c>
      <c r="C49" s="9" t="str">
        <f t="shared" si="1"/>
        <v>Panneau SimonXT (Français)</v>
      </c>
      <c r="D49" s="9">
        <f t="shared" si="2"/>
        <v>0</v>
      </c>
      <c r="E49" s="9" t="str">
        <f t="shared" si="3"/>
        <v>N</v>
      </c>
      <c r="F49" s="9">
        <f t="shared" si="4"/>
        <v>90</v>
      </c>
      <c r="G49" s="9" t="str">
        <f t="shared" si="5"/>
        <v>Starter</v>
      </c>
      <c r="H49" s="9" t="str">
        <f t="shared" si="6"/>
        <v>Optional Equipment</v>
      </c>
      <c r="I49" s="9" t="str">
        <f t="shared" si="7"/>
        <v>Panels/Panneaux</v>
      </c>
      <c r="J49" s="9" t="str">
        <f t="shared" si="8"/>
        <v>Simon XT Panel (French)</v>
      </c>
      <c r="K49" s="9" t="str">
        <f t="shared" si="9"/>
        <v>Panneau SimonXT (Français)</v>
      </c>
      <c r="L49" s="9" t="str">
        <f t="shared" si="10"/>
        <v>One Time</v>
      </c>
    </row>
    <row r="50" spans="1:12" x14ac:dyDescent="0.25">
      <c r="A50" t="s">
        <v>896</v>
      </c>
      <c r="B50" s="9" t="str">
        <f t="shared" si="0"/>
        <v>Simon XT Panel (English)</v>
      </c>
      <c r="C50" s="9" t="str">
        <f t="shared" si="1"/>
        <v>Panneau SimonXT (Anglais)</v>
      </c>
      <c r="D50" s="9">
        <f t="shared" si="2"/>
        <v>0</v>
      </c>
      <c r="E50" s="9" t="str">
        <f t="shared" si="3"/>
        <v>N</v>
      </c>
      <c r="F50" s="9">
        <f t="shared" si="4"/>
        <v>90</v>
      </c>
      <c r="G50" s="9" t="str">
        <f t="shared" si="5"/>
        <v>Starter</v>
      </c>
      <c r="H50" s="9" t="str">
        <f t="shared" si="6"/>
        <v>Optional Equipment</v>
      </c>
      <c r="I50" s="9" t="str">
        <f t="shared" si="7"/>
        <v>Panels/Panneaux</v>
      </c>
      <c r="J50" s="9" t="str">
        <f t="shared" si="8"/>
        <v>Simon XT Panel (English)</v>
      </c>
      <c r="K50" s="9" t="str">
        <f t="shared" si="9"/>
        <v>Panneau SimonXT (Anglais)</v>
      </c>
      <c r="L50" s="9" t="str">
        <f t="shared" si="10"/>
        <v>One Time</v>
      </c>
    </row>
    <row r="51" spans="1:12" x14ac:dyDescent="0.25">
      <c r="A51" t="s">
        <v>212</v>
      </c>
      <c r="B51" s="9" t="str">
        <f t="shared" si="0"/>
        <v>Simon XT Panel</v>
      </c>
      <c r="C51" s="9" t="str">
        <f t="shared" si="1"/>
        <v>Panneau SimonXT</v>
      </c>
      <c r="D51" s="9">
        <f t="shared" si="2"/>
        <v>0</v>
      </c>
      <c r="E51" s="9" t="str">
        <f t="shared" si="3"/>
        <v>N</v>
      </c>
      <c r="F51" s="9">
        <f t="shared" si="4"/>
        <v>90</v>
      </c>
      <c r="G51" s="9" t="str">
        <f t="shared" si="5"/>
        <v>Starter</v>
      </c>
      <c r="H51" s="9" t="str">
        <f t="shared" si="6"/>
        <v>Optional Equipment</v>
      </c>
      <c r="I51" s="9" t="str">
        <f t="shared" si="7"/>
        <v>Panels/Panneaux</v>
      </c>
      <c r="J51" s="9" t="str">
        <f t="shared" si="8"/>
        <v>Simon XT Panel</v>
      </c>
      <c r="K51" s="9" t="str">
        <f t="shared" si="9"/>
        <v>Panneau SimonXT</v>
      </c>
      <c r="L51" s="9" t="str">
        <f t="shared" si="10"/>
        <v>One Time</v>
      </c>
    </row>
    <row r="52" spans="1:12" x14ac:dyDescent="0.25">
      <c r="A52" t="s">
        <v>2104</v>
      </c>
      <c r="B52" s="9" t="str">
        <f t="shared" si="0"/>
        <v>INTERLOGIX 60-886-95 LEARN MODE SHOCK SENSOR</v>
      </c>
      <c r="C52" s="9" t="str">
        <f t="shared" si="1"/>
        <v>Détecteur d'impact Interlogix</v>
      </c>
      <c r="D52" s="9">
        <f t="shared" si="2"/>
        <v>59</v>
      </c>
      <c r="E52" s="9" t="str">
        <f t="shared" si="3"/>
        <v>N</v>
      </c>
      <c r="F52" s="9">
        <f t="shared" si="4"/>
        <v>7.5</v>
      </c>
      <c r="G52" s="9" t="str">
        <f t="shared" si="5"/>
        <v>Special Order Glentel</v>
      </c>
      <c r="H52" s="9" t="str">
        <f t="shared" si="6"/>
        <v>Optional Equipment</v>
      </c>
      <c r="I52" s="9" t="str">
        <f t="shared" si="7"/>
        <v>Sensors and Detectors</v>
      </c>
      <c r="J52" s="9" t="str">
        <f t="shared" si="8"/>
        <v>INTERLOGIX 60-886-95 LEARN MODE SHOCK SENSOR</v>
      </c>
      <c r="K52" s="9" t="str">
        <f t="shared" si="9"/>
        <v>Détecteur d'impact Interlogix</v>
      </c>
      <c r="L52" s="9" t="str">
        <f t="shared" si="10"/>
        <v>One Time</v>
      </c>
    </row>
    <row r="53" spans="1:12" x14ac:dyDescent="0.25">
      <c r="A53" t="s">
        <v>258</v>
      </c>
      <c r="B53" s="9" t="str">
        <f t="shared" si="0"/>
        <v>Severe Weather notification</v>
      </c>
      <c r="C53" s="9" t="str">
        <f t="shared" si="1"/>
        <v>Alerte météo</v>
      </c>
      <c r="D53" s="9">
        <f t="shared" si="2"/>
        <v>0</v>
      </c>
      <c r="E53" s="9" t="str">
        <f t="shared" si="3"/>
        <v>N</v>
      </c>
      <c r="F53" s="9">
        <f t="shared" si="4"/>
        <v>0</v>
      </c>
      <c r="G53" s="9" t="str">
        <f t="shared" si="5"/>
        <v>Good, Better and Best</v>
      </c>
      <c r="H53" s="9" t="str">
        <f t="shared" si="6"/>
        <v>Feature</v>
      </c>
      <c r="I53" s="9" t="str">
        <f t="shared" si="7"/>
        <v>Feature</v>
      </c>
      <c r="J53" s="9" t="str">
        <f t="shared" si="8"/>
        <v>Severe Weather notification</v>
      </c>
      <c r="K53" s="9" t="str">
        <f t="shared" si="9"/>
        <v>Alerte météo</v>
      </c>
      <c r="L53" s="9" t="str">
        <f t="shared" si="10"/>
        <v>One Time</v>
      </c>
    </row>
    <row r="54" spans="1:12" x14ac:dyDescent="0.25">
      <c r="A54" t="s">
        <v>2570</v>
      </c>
      <c r="B54" s="9" t="str">
        <f t="shared" si="0"/>
        <v>Starter Bundle Plus App Discount - 10%</v>
      </c>
      <c r="C54" s="9" t="str">
        <f t="shared" si="1"/>
        <v>Réduction de 10 % - forfait Départ (avec application)</v>
      </c>
      <c r="D54" s="9">
        <f t="shared" si="2"/>
        <v>0</v>
      </c>
      <c r="E54" s="9" t="str">
        <f t="shared" si="3"/>
        <v>N</v>
      </c>
      <c r="F54" s="9">
        <f t="shared" si="4"/>
        <v>0</v>
      </c>
      <c r="G54" s="9" t="str">
        <f t="shared" si="5"/>
        <v>Retention</v>
      </c>
      <c r="H54" s="9" t="str">
        <f t="shared" si="6"/>
        <v>Residential and Business</v>
      </c>
      <c r="I54" s="9" t="str">
        <f t="shared" si="7"/>
        <v xml:space="preserve">Smart Home </v>
      </c>
      <c r="J54" s="9" t="str">
        <f t="shared" si="8"/>
        <v xml:space="preserve">10% discount offered on Starter bundle plus app RMR by Retention and Loyalty </v>
      </c>
      <c r="K54" s="9" t="str">
        <f t="shared" si="9"/>
        <v>Réduction de 10 % - forfait Départ (avec application)</v>
      </c>
      <c r="L54" s="9" t="str">
        <f t="shared" si="10"/>
        <v>RMR</v>
      </c>
    </row>
    <row r="55" spans="1:12" x14ac:dyDescent="0.25">
      <c r="A55" t="s">
        <v>2565</v>
      </c>
      <c r="B55" s="9" t="str">
        <f t="shared" si="0"/>
        <v>Starter Bundle Discount - 10%</v>
      </c>
      <c r="C55" s="9" t="str">
        <f t="shared" si="1"/>
        <v>Réduction de 10 % - forfait Départ</v>
      </c>
      <c r="D55" s="9">
        <f t="shared" si="2"/>
        <v>0</v>
      </c>
      <c r="E55" s="9" t="str">
        <f t="shared" si="3"/>
        <v>N</v>
      </c>
      <c r="F55" s="9">
        <f t="shared" si="4"/>
        <v>0</v>
      </c>
      <c r="G55" s="9" t="str">
        <f t="shared" si="5"/>
        <v>Retention</v>
      </c>
      <c r="H55" s="9" t="str">
        <f t="shared" si="6"/>
        <v>Residential and Business</v>
      </c>
      <c r="I55" s="9" t="str">
        <f t="shared" si="7"/>
        <v xml:space="preserve">Smart Home </v>
      </c>
      <c r="J55" s="9" t="str">
        <f t="shared" si="8"/>
        <v xml:space="preserve">10% discount offered on Starter bundle RMR by Retention and Loyalty </v>
      </c>
      <c r="K55" s="9" t="str">
        <f t="shared" si="9"/>
        <v>Réduction de 10 % - forfait Départ</v>
      </c>
      <c r="L55" s="9" t="str">
        <f t="shared" si="10"/>
        <v>RMR</v>
      </c>
    </row>
    <row r="56" spans="1:12" x14ac:dyDescent="0.25">
      <c r="A56" t="s">
        <v>923</v>
      </c>
      <c r="B56" s="9" t="str">
        <f t="shared" si="0"/>
        <v>Interlogix Wireless Smoke Detector with Heat and F</v>
      </c>
      <c r="C56" s="9" t="str">
        <f t="shared" si="1"/>
        <v>Détecteur de fumée sans fil Interlogix avec capteurs de chaleur et de gel</v>
      </c>
      <c r="D56" s="9">
        <f t="shared" si="2"/>
        <v>0</v>
      </c>
      <c r="E56" s="9" t="str">
        <f t="shared" si="3"/>
        <v>N</v>
      </c>
      <c r="F56" s="9">
        <f t="shared" si="4"/>
        <v>7.5</v>
      </c>
      <c r="G56" s="9" t="str">
        <f t="shared" si="5"/>
        <v>None</v>
      </c>
      <c r="H56" s="9" t="str">
        <f t="shared" si="6"/>
        <v>Optional Equipment</v>
      </c>
      <c r="I56" s="9" t="str">
        <f t="shared" si="7"/>
        <v>Sensors and Detectors</v>
      </c>
      <c r="J56" s="9" t="str">
        <f t="shared" si="8"/>
        <v>Interlogix Wireless Smoke Detector with Heat and F</v>
      </c>
      <c r="K56" s="9" t="str">
        <f t="shared" si="9"/>
        <v>Détecteur de fumée sans fil Interlogix avec capteurs de chaleur et de gel</v>
      </c>
      <c r="L56" s="9" t="str">
        <f t="shared" si="10"/>
        <v>One Time</v>
      </c>
    </row>
    <row r="57" spans="1:12" x14ac:dyDescent="0.25">
      <c r="A57" t="s">
        <v>3210</v>
      </c>
      <c r="B57" s="9" t="str">
        <f t="shared" si="0"/>
        <v>Equipment Discount</v>
      </c>
      <c r="C57" s="9" t="str">
        <f t="shared" si="1"/>
        <v>Rabais sur le matériel</v>
      </c>
      <c r="D57" s="9">
        <f t="shared" si="2"/>
        <v>0</v>
      </c>
      <c r="E57" s="9" t="str">
        <f t="shared" si="3"/>
        <v>N</v>
      </c>
      <c r="F57" s="9">
        <f t="shared" si="4"/>
        <v>0</v>
      </c>
      <c r="G57" s="9" t="str">
        <f t="shared" si="5"/>
        <v>Used by Sales Support</v>
      </c>
      <c r="H57" s="9" t="str">
        <f t="shared" si="6"/>
        <v>Residential</v>
      </c>
      <c r="I57" s="9" t="str">
        <f t="shared" si="7"/>
        <v>Alarm and Video Bundle</v>
      </c>
      <c r="J57" s="9" t="str">
        <f t="shared" si="8"/>
        <v>Equipment Discount</v>
      </c>
      <c r="K57" s="9" t="str">
        <f t="shared" si="9"/>
        <v>Rabais sur le matériel</v>
      </c>
      <c r="L57" s="9" t="str">
        <f t="shared" si="10"/>
        <v>One time</v>
      </c>
    </row>
    <row r="58" spans="1:12" x14ac:dyDescent="0.25">
      <c r="A58" t="s">
        <v>3208</v>
      </c>
      <c r="B58" s="9" t="str">
        <f t="shared" si="0"/>
        <v>Activation Fee Waived</v>
      </c>
      <c r="C58" s="9" t="str">
        <f t="shared" si="1"/>
        <v>Frais d'activation annulés</v>
      </c>
      <c r="D58" s="9">
        <f t="shared" si="2"/>
        <v>0</v>
      </c>
      <c r="E58" s="9" t="str">
        <f t="shared" si="3"/>
        <v>N</v>
      </c>
      <c r="F58" s="9">
        <f t="shared" si="4"/>
        <v>0</v>
      </c>
      <c r="G58" s="9" t="str">
        <f t="shared" si="5"/>
        <v>Used by Sales Support</v>
      </c>
      <c r="H58" s="9" t="str">
        <f t="shared" si="6"/>
        <v>Residential</v>
      </c>
      <c r="I58" s="9" t="str">
        <f t="shared" si="7"/>
        <v>Alarm and Video Bundle</v>
      </c>
      <c r="J58" s="9" t="str">
        <f t="shared" si="8"/>
        <v>Activation Fee Waived</v>
      </c>
      <c r="K58" s="9" t="str">
        <f t="shared" si="9"/>
        <v>Frais d'activation annulés</v>
      </c>
      <c r="L58" s="9" t="str">
        <f t="shared" si="10"/>
        <v>One time</v>
      </c>
    </row>
    <row r="59" spans="1:12" x14ac:dyDescent="0.25">
      <c r="A59" t="s">
        <v>3206</v>
      </c>
      <c r="B59" s="9" t="str">
        <f t="shared" si="0"/>
        <v>6 months Free</v>
      </c>
      <c r="C59" s="9" t="str">
        <f t="shared" si="1"/>
        <v>Six mois gratuits</v>
      </c>
      <c r="D59" s="9">
        <f t="shared" si="2"/>
        <v>0</v>
      </c>
      <c r="E59" s="9" t="str">
        <f t="shared" si="3"/>
        <v>N</v>
      </c>
      <c r="F59" s="9">
        <f t="shared" si="4"/>
        <v>0</v>
      </c>
      <c r="G59" s="9" t="str">
        <f t="shared" si="5"/>
        <v>Used by Sales Support</v>
      </c>
      <c r="H59" s="9" t="str">
        <f t="shared" si="6"/>
        <v>Residential</v>
      </c>
      <c r="I59" s="9" t="str">
        <f t="shared" si="7"/>
        <v>Alarm and Video Bundle</v>
      </c>
      <c r="J59" s="9" t="str">
        <f t="shared" si="8"/>
        <v>6 months Free</v>
      </c>
      <c r="K59" s="9" t="str">
        <f t="shared" si="9"/>
        <v>Six mois gratuits</v>
      </c>
      <c r="L59" s="9" t="str">
        <f t="shared" si="10"/>
        <v>RMR</v>
      </c>
    </row>
    <row r="60" spans="1:12" x14ac:dyDescent="0.25">
      <c r="A60" t="s">
        <v>3202</v>
      </c>
      <c r="B60" s="9" t="str">
        <f t="shared" si="0"/>
        <v>3 months Free</v>
      </c>
      <c r="C60" s="9" t="str">
        <f t="shared" si="1"/>
        <v>Trois mois gratuits</v>
      </c>
      <c r="D60" s="9">
        <f t="shared" si="2"/>
        <v>0</v>
      </c>
      <c r="E60" s="9" t="str">
        <f t="shared" si="3"/>
        <v>N</v>
      </c>
      <c r="F60" s="9">
        <f t="shared" si="4"/>
        <v>0</v>
      </c>
      <c r="G60" s="9" t="str">
        <f t="shared" si="5"/>
        <v>Used by Sales Support</v>
      </c>
      <c r="H60" s="9" t="str">
        <f t="shared" si="6"/>
        <v>Residential</v>
      </c>
      <c r="I60" s="9" t="str">
        <f t="shared" si="7"/>
        <v>Alarm and Video Bundle</v>
      </c>
      <c r="J60" s="9" t="str">
        <f t="shared" si="8"/>
        <v>3 months Free</v>
      </c>
      <c r="K60" s="9" t="str">
        <f t="shared" si="9"/>
        <v>Trois mois gratuits</v>
      </c>
      <c r="L60" s="9" t="str">
        <f t="shared" si="10"/>
        <v>RMR</v>
      </c>
    </row>
    <row r="61" spans="1:12" x14ac:dyDescent="0.25">
      <c r="A61" t="s">
        <v>979</v>
      </c>
      <c r="B61" s="9" t="str">
        <f t="shared" si="0"/>
        <v>LIbris Kit - Base kit for Medical Alert On the Go</v>
      </c>
      <c r="C61" s="9" t="str">
        <f t="shared" si="1"/>
        <v>Trousse Libris (Alerte médicale mobile)</v>
      </c>
      <c r="D61" s="9">
        <f t="shared" si="2"/>
        <v>0</v>
      </c>
      <c r="E61" s="9" t="str">
        <f t="shared" si="3"/>
        <v>N</v>
      </c>
      <c r="F61" s="9">
        <f t="shared" si="4"/>
        <v>0</v>
      </c>
      <c r="G61" s="9" t="str">
        <f t="shared" si="5"/>
        <v>This is legacy AlarmCare Go Panel (Libris)</v>
      </c>
      <c r="H61" s="9" t="str">
        <f t="shared" si="6"/>
        <v>Panel</v>
      </c>
      <c r="I61" s="9" t="str">
        <f t="shared" si="7"/>
        <v>PERS</v>
      </c>
      <c r="J61" s="9" t="str">
        <f t="shared" si="8"/>
        <v>LIbris Kit - Base kit for Medical Alert On the Go</v>
      </c>
      <c r="K61" s="9" t="str">
        <f t="shared" si="9"/>
        <v>Trousse Libris (Alerte médicale mobile)</v>
      </c>
      <c r="L61" s="9" t="str">
        <f t="shared" si="10"/>
        <v>One Time</v>
      </c>
    </row>
    <row r="62" spans="1:12" x14ac:dyDescent="0.25">
      <c r="A62" t="s">
        <v>2585</v>
      </c>
      <c r="B62" s="9" t="str">
        <f t="shared" si="0"/>
        <v xml:space="preserve">Loyalty Discount  - $19.99 Ongoing </v>
      </c>
      <c r="C62" s="9" t="str">
        <f t="shared" si="1"/>
        <v>Offre de loyauté continue - 19,99 $</v>
      </c>
      <c r="D62" s="9">
        <f t="shared" si="2"/>
        <v>0</v>
      </c>
      <c r="E62" s="9" t="str">
        <f t="shared" si="3"/>
        <v>N</v>
      </c>
      <c r="F62" s="9">
        <f t="shared" si="4"/>
        <v>0</v>
      </c>
      <c r="G62" s="9" t="str">
        <f t="shared" si="5"/>
        <v xml:space="preserve">Retention - Legacy only </v>
      </c>
      <c r="H62" s="9" t="str">
        <f t="shared" si="6"/>
        <v>Residential and Business</v>
      </c>
      <c r="I62" s="9" t="str">
        <f t="shared" si="7"/>
        <v xml:space="preserve">Smart Home </v>
      </c>
      <c r="J62" s="9" t="str">
        <f t="shared" si="8"/>
        <v>Promotional price of $19.99 (all inclusive) offered by Retention and Loyalty for legacy customers only</v>
      </c>
      <c r="K62" s="9" t="str">
        <f t="shared" si="9"/>
        <v>Offre de loyauté continue - 19,99 $</v>
      </c>
      <c r="L62" s="9" t="str">
        <f t="shared" si="10"/>
        <v>RMR</v>
      </c>
    </row>
    <row r="63" spans="1:12" x14ac:dyDescent="0.25">
      <c r="A63" t="s">
        <v>614</v>
      </c>
      <c r="B63" s="9" t="str">
        <f t="shared" si="0"/>
        <v>Key Fob</v>
      </c>
      <c r="C63" s="9" t="str">
        <f t="shared" si="1"/>
        <v>Porte-clés</v>
      </c>
      <c r="D63" s="9">
        <f t="shared" si="2"/>
        <v>49</v>
      </c>
      <c r="E63" s="9" t="str">
        <f t="shared" si="3"/>
        <v>N</v>
      </c>
      <c r="F63" s="9">
        <f t="shared" si="4"/>
        <v>6</v>
      </c>
      <c r="G63" s="9" t="str">
        <f t="shared" si="5"/>
        <v>Legacy</v>
      </c>
      <c r="H63" s="9" t="str">
        <f t="shared" si="6"/>
        <v>Legacy</v>
      </c>
      <c r="I63" s="9" t="str">
        <f t="shared" si="7"/>
        <v>Legacy</v>
      </c>
      <c r="J63" s="9" t="str">
        <f t="shared" si="8"/>
        <v>Key Fob</v>
      </c>
      <c r="K63" s="9" t="str">
        <f t="shared" si="9"/>
        <v>Porte-clés</v>
      </c>
      <c r="L63" s="9" t="str">
        <f t="shared" si="10"/>
        <v>One Time</v>
      </c>
    </row>
    <row r="64" spans="1:12" x14ac:dyDescent="0.25">
      <c r="A64" t="s">
        <v>725</v>
      </c>
      <c r="B64" s="9" t="str">
        <f t="shared" si="0"/>
        <v>Qolsys Good Package - Wireless Takeover</v>
      </c>
      <c r="C64" s="9" t="str">
        <f t="shared" si="1"/>
        <v>Module de prise en charge sans fil - Bon (Qolsys)</v>
      </c>
      <c r="D64" s="9">
        <f t="shared" si="2"/>
        <v>39.99</v>
      </c>
      <c r="E64" s="9" t="str">
        <f t="shared" si="3"/>
        <v>N</v>
      </c>
      <c r="F64" s="9">
        <f t="shared" si="4"/>
        <v>90</v>
      </c>
      <c r="G64" s="9" t="str">
        <f t="shared" si="5"/>
        <v>Wireless Takeover</v>
      </c>
      <c r="H64" s="9" t="str">
        <f t="shared" si="6"/>
        <v>Wireless Takeover</v>
      </c>
      <c r="I64" s="9" t="str">
        <f t="shared" si="7"/>
        <v>Bundles</v>
      </c>
      <c r="J64" s="9" t="str">
        <f t="shared" si="8"/>
        <v>Good</v>
      </c>
      <c r="K64" s="9" t="str">
        <f t="shared" si="9"/>
        <v>Bon</v>
      </c>
      <c r="L64" s="9" t="str">
        <f t="shared" si="10"/>
        <v>RMR</v>
      </c>
    </row>
    <row r="65" spans="1:12" x14ac:dyDescent="0.25">
      <c r="A65" t="s">
        <v>3341</v>
      </c>
      <c r="B65" s="9" t="str">
        <f t="shared" ref="B65:B128" si="11">VLOOKUP(A65,masterdata,3,0)</f>
        <v>Qolsys Good Package with Automation - Wireless Takeover</v>
      </c>
      <c r="C65" s="9" t="str">
        <f t="shared" ref="C65:C128" si="12">VLOOKUP(A65,masterdata,4,0)</f>
        <v>Module de prise en charge sans fil - Bon avec domotique (Qolsys)</v>
      </c>
      <c r="D65" s="9">
        <f t="shared" ref="D65:D128" si="13">VLOOKUP(A65,masterdata,5,0)</f>
        <v>44.99</v>
      </c>
      <c r="E65" s="9" t="str">
        <f t="shared" ref="E65:E128" si="14">VLOOKUP(A65,masterdata,6,0)</f>
        <v>N</v>
      </c>
      <c r="F65" s="9">
        <f t="shared" ref="F65:F128" si="15">VLOOKUP(A65,masterdata,7,0)</f>
        <v>90</v>
      </c>
      <c r="G65" s="9" t="str">
        <f t="shared" ref="G65:G128" si="16">VLOOKUP($A65,masterdata,8,0)</f>
        <v>Wireless Takeover</v>
      </c>
      <c r="H65" s="9" t="str">
        <f t="shared" ref="H65:H128" si="17">VLOOKUP($A65,masterdata,10,0)</f>
        <v>Wireless Takeover</v>
      </c>
      <c r="I65" s="9" t="str">
        <f t="shared" ref="I65:I128" si="18">VLOOKUP($A65,masterdata,11,0)</f>
        <v>Bundles</v>
      </c>
      <c r="J65" s="9" t="str">
        <f t="shared" ref="J65:J128" si="19">VLOOKUP($A65,masterdata,12,0)</f>
        <v>Good</v>
      </c>
      <c r="K65" s="9" t="str">
        <f t="shared" ref="K65:K128" si="20">VLOOKUP($A65,masterdata,13,0)</f>
        <v>Bon</v>
      </c>
      <c r="L65" s="9" t="str">
        <f t="shared" ref="L65:L128" si="21">VLOOKUP($A65,masterdata,16,0)</f>
        <v>RMR</v>
      </c>
    </row>
    <row r="66" spans="1:12" x14ac:dyDescent="0.25">
      <c r="A66" t="s">
        <v>3346</v>
      </c>
      <c r="B66" s="9" t="str">
        <f t="shared" si="11"/>
        <v>Qolsys Better Package with Automation - Wireless Takeover</v>
      </c>
      <c r="C66" s="9" t="str">
        <f t="shared" si="12"/>
        <v>Module de prise en charge sans fil - Mieux avec domotique (Qolsys)</v>
      </c>
      <c r="D66" s="9">
        <f t="shared" si="13"/>
        <v>54.99</v>
      </c>
      <c r="E66" s="9" t="str">
        <f t="shared" si="14"/>
        <v>N</v>
      </c>
      <c r="F66" s="9">
        <f t="shared" si="15"/>
        <v>135</v>
      </c>
      <c r="G66" s="9" t="str">
        <f t="shared" si="16"/>
        <v>Wireless Takeover</v>
      </c>
      <c r="H66" s="9" t="str">
        <f t="shared" si="17"/>
        <v>Wireless Takeover</v>
      </c>
      <c r="I66" s="9" t="str">
        <f t="shared" si="18"/>
        <v>Bundles</v>
      </c>
      <c r="J66" s="9" t="str">
        <f t="shared" si="19"/>
        <v>Better</v>
      </c>
      <c r="K66" s="9" t="str">
        <f t="shared" si="20"/>
        <v>Mieux</v>
      </c>
      <c r="L66" s="9" t="str">
        <f t="shared" si="21"/>
        <v>RMR</v>
      </c>
    </row>
    <row r="67" spans="1:12" x14ac:dyDescent="0.25">
      <c r="A67" t="s">
        <v>3340</v>
      </c>
      <c r="B67" s="9" t="str">
        <f t="shared" si="11"/>
        <v>Qolsys Better Package - Wireless Takeover</v>
      </c>
      <c r="C67" s="9" t="str">
        <f t="shared" si="12"/>
        <v>Module de prise en charge sans fil - Mieux (Qolsys)</v>
      </c>
      <c r="D67" s="9">
        <f t="shared" si="13"/>
        <v>49.99</v>
      </c>
      <c r="E67" s="9" t="str">
        <f t="shared" si="14"/>
        <v>N</v>
      </c>
      <c r="F67" s="9">
        <f t="shared" si="15"/>
        <v>135</v>
      </c>
      <c r="G67" s="9" t="str">
        <f t="shared" si="16"/>
        <v>Wireless Takeover</v>
      </c>
      <c r="H67" s="9" t="str">
        <f t="shared" si="17"/>
        <v>Wireless Takeover</v>
      </c>
      <c r="I67" s="9" t="str">
        <f t="shared" si="18"/>
        <v>Bundles</v>
      </c>
      <c r="J67" s="9" t="str">
        <f t="shared" si="19"/>
        <v>Better</v>
      </c>
      <c r="K67" s="9" t="str">
        <f t="shared" si="20"/>
        <v>Mieux</v>
      </c>
      <c r="L67" s="9" t="str">
        <f t="shared" si="21"/>
        <v>RMR</v>
      </c>
    </row>
    <row r="68" spans="1:12" x14ac:dyDescent="0.25">
      <c r="A68" t="s">
        <v>729</v>
      </c>
      <c r="B68" s="9" t="str">
        <f t="shared" si="11"/>
        <v>Qolsys Better Package - Wireless Takeover</v>
      </c>
      <c r="C68" s="9" t="str">
        <f t="shared" si="12"/>
        <v>Module de prise en charge sans fil - Mieux (Qolsys)</v>
      </c>
      <c r="D68" s="9">
        <f t="shared" si="13"/>
        <v>49.99</v>
      </c>
      <c r="E68" s="9" t="str">
        <f t="shared" si="14"/>
        <v>N</v>
      </c>
      <c r="F68" s="9">
        <f t="shared" si="15"/>
        <v>135</v>
      </c>
      <c r="G68" s="9" t="str">
        <f t="shared" si="16"/>
        <v>Wireless Takeover</v>
      </c>
      <c r="H68" s="9" t="str">
        <f t="shared" si="17"/>
        <v>Wireless Takeover</v>
      </c>
      <c r="I68" s="9" t="str">
        <f t="shared" si="18"/>
        <v>Bundles</v>
      </c>
      <c r="J68" s="9" t="str">
        <f t="shared" si="19"/>
        <v>Better</v>
      </c>
      <c r="K68" s="9" t="str">
        <f t="shared" si="20"/>
        <v>Mieux</v>
      </c>
      <c r="L68" s="9" t="str">
        <f t="shared" si="21"/>
        <v>RMR</v>
      </c>
    </row>
    <row r="69" spans="1:12" x14ac:dyDescent="0.25">
      <c r="A69" t="s">
        <v>727</v>
      </c>
      <c r="B69" s="9" t="str">
        <f t="shared" si="11"/>
        <v>Qolsys Best Package - Wireless Takeover</v>
      </c>
      <c r="C69" s="9" t="str">
        <f t="shared" si="12"/>
        <v>Module de prise en charge sans fil - Meilleur (Qolsys)</v>
      </c>
      <c r="D69" s="9">
        <f t="shared" si="13"/>
        <v>59.99</v>
      </c>
      <c r="E69" s="9" t="str">
        <f t="shared" si="14"/>
        <v>N</v>
      </c>
      <c r="F69" s="9">
        <f t="shared" si="15"/>
        <v>180</v>
      </c>
      <c r="G69" s="9" t="str">
        <f t="shared" si="16"/>
        <v>Wireless Takeover</v>
      </c>
      <c r="H69" s="9" t="str">
        <f t="shared" si="17"/>
        <v>Wireless Takeover</v>
      </c>
      <c r="I69" s="9" t="str">
        <f t="shared" si="18"/>
        <v>Bundles</v>
      </c>
      <c r="J69" s="9" t="str">
        <f t="shared" si="19"/>
        <v>Best</v>
      </c>
      <c r="K69" s="9" t="str">
        <f t="shared" si="20"/>
        <v>Meilleur</v>
      </c>
      <c r="L69" s="9" t="str">
        <f t="shared" si="21"/>
        <v>RMR</v>
      </c>
    </row>
    <row r="70" spans="1:12" x14ac:dyDescent="0.25">
      <c r="A70" t="s">
        <v>403</v>
      </c>
      <c r="B70" s="9" t="str">
        <f t="shared" si="11"/>
        <v>Qolsys Secondary Touchscreen Keypad</v>
      </c>
      <c r="C70" s="9" t="str">
        <f t="shared" si="12"/>
        <v>Clavier tactile secondaire Qolsys IQ Remote</v>
      </c>
      <c r="D70" s="9">
        <f t="shared" si="13"/>
        <v>249</v>
      </c>
      <c r="E70" s="9" t="str">
        <f t="shared" si="14"/>
        <v>Y</v>
      </c>
      <c r="F70" s="9">
        <f t="shared" si="15"/>
        <v>30</v>
      </c>
      <c r="G70" s="9" t="str">
        <f t="shared" si="16"/>
        <v>only works with Qolsys Panel</v>
      </c>
      <c r="H70" s="9" t="str">
        <f t="shared" si="17"/>
        <v>Optional Equipment</v>
      </c>
      <c r="I70" s="9" t="str">
        <f t="shared" si="18"/>
        <v>Keypads and remotes</v>
      </c>
      <c r="J70" s="9" t="str">
        <f t="shared" si="19"/>
        <v>Qolsys Secondary Touchscreen Keypad</v>
      </c>
      <c r="K70" s="9" t="str">
        <f t="shared" si="20"/>
        <v>Clavier tactile secondaire Qolsys IQ Remote</v>
      </c>
      <c r="L70" s="9" t="str">
        <f t="shared" si="21"/>
        <v>One Time</v>
      </c>
    </row>
    <row r="71" spans="1:12" x14ac:dyDescent="0.25">
      <c r="A71" t="s">
        <v>853</v>
      </c>
      <c r="B71" s="9" t="str">
        <f t="shared" si="11"/>
        <v>Qolsys IQ2 Panel - PowerG (White Box)</v>
      </c>
      <c r="C71" s="9" t="str">
        <f t="shared" si="12"/>
        <v>Panneau Qolsys IQ2 - PowerG (boîte blanche)</v>
      </c>
      <c r="D71" s="9">
        <f t="shared" si="13"/>
        <v>399</v>
      </c>
      <c r="E71" s="9" t="str">
        <f t="shared" si="14"/>
        <v>N</v>
      </c>
      <c r="F71" s="9">
        <f t="shared" si="15"/>
        <v>90</v>
      </c>
      <c r="G71" s="9" t="str">
        <f t="shared" si="16"/>
        <v>None</v>
      </c>
      <c r="H71" s="9" t="str">
        <f t="shared" si="17"/>
        <v>Optional Equipment</v>
      </c>
      <c r="I71" s="9" t="str">
        <f t="shared" si="18"/>
        <v>Panels/Panneaux</v>
      </c>
      <c r="J71" s="9" t="str">
        <f t="shared" si="19"/>
        <v>Qolsys IQ2 Panel - PowerG (White Box)</v>
      </c>
      <c r="K71" s="9" t="str">
        <f t="shared" si="20"/>
        <v>Panneau Qolsys IQ2 - PowerG (boîte blanche)</v>
      </c>
      <c r="L71" s="9" t="str">
        <f t="shared" si="21"/>
        <v>One Time</v>
      </c>
    </row>
    <row r="72" spans="1:12" x14ac:dyDescent="0.25">
      <c r="A72" t="s">
        <v>290</v>
      </c>
      <c r="B72" s="9" t="str">
        <f t="shared" si="11"/>
        <v>Qolsys IQ2 Panel - PowerG + 345 (Grey Box)</v>
      </c>
      <c r="C72" s="9" t="str">
        <f t="shared" si="12"/>
        <v>Panneau Qolsys IQ2  - PowerG + 345 (boîte grise)</v>
      </c>
      <c r="D72" s="9">
        <f t="shared" si="13"/>
        <v>399</v>
      </c>
      <c r="E72" s="9" t="str">
        <f t="shared" si="14"/>
        <v>N</v>
      </c>
      <c r="F72" s="9">
        <f t="shared" si="15"/>
        <v>90</v>
      </c>
      <c r="G72" s="9" t="str">
        <f t="shared" si="16"/>
        <v>None</v>
      </c>
      <c r="H72" s="9" t="str">
        <f t="shared" si="17"/>
        <v>Optional Equipment</v>
      </c>
      <c r="I72" s="9" t="str">
        <f t="shared" si="18"/>
        <v>Panels/Panneaux</v>
      </c>
      <c r="J72" s="9" t="str">
        <f t="shared" si="19"/>
        <v>Qolsys IQ2 Panel - PowerG + 345 (Grey Box)</v>
      </c>
      <c r="K72" s="9" t="str">
        <f t="shared" si="20"/>
        <v>Panneau Qolsys IQ2  - PowerG + 345 (boîte grise)</v>
      </c>
      <c r="L72" s="9" t="str">
        <f t="shared" si="21"/>
        <v>One Time</v>
      </c>
    </row>
    <row r="73" spans="1:12" x14ac:dyDescent="0.25">
      <c r="A73" t="s">
        <v>3792</v>
      </c>
      <c r="B73" s="9" t="str">
        <f t="shared" si="11"/>
        <v>Qolsys IQ2 Panel - PowerG + 345 (ATT SIM)</v>
      </c>
      <c r="C73" s="9" t="str">
        <f t="shared" si="12"/>
        <v>Panneau Qolsys IQ2  - PowerG + 345 (ATT SIM)</v>
      </c>
      <c r="D73" s="9">
        <f t="shared" si="13"/>
        <v>399</v>
      </c>
      <c r="E73" s="9" t="str">
        <f t="shared" si="14"/>
        <v>N</v>
      </c>
      <c r="F73" s="9">
        <f t="shared" si="15"/>
        <v>90</v>
      </c>
      <c r="G73" s="9" t="str">
        <f t="shared" si="16"/>
        <v>None</v>
      </c>
      <c r="H73" s="9" t="str">
        <f t="shared" si="17"/>
        <v>Optional Equipment</v>
      </c>
      <c r="I73" s="9" t="str">
        <f t="shared" si="18"/>
        <v>Panels/Panneaux</v>
      </c>
      <c r="J73" s="9" t="str">
        <f t="shared" si="19"/>
        <v>Qolsys IQ2 Panel - PowerG + 345 (ATT SIM)</v>
      </c>
      <c r="K73" s="9" t="str">
        <f t="shared" si="20"/>
        <v>Panneau Qolsys IQ2  - PowerG + 345 (ATT SIM)</v>
      </c>
      <c r="L73" s="9" t="str">
        <f t="shared" si="21"/>
        <v>One Time</v>
      </c>
    </row>
    <row r="74" spans="1:12" x14ac:dyDescent="0.25">
      <c r="A74" t="s">
        <v>852</v>
      </c>
      <c r="B74" s="9" t="str">
        <f t="shared" si="11"/>
        <v>Qolsys IQ2 Panel - PowerG + 433 (Red Box)</v>
      </c>
      <c r="C74" s="9" t="str">
        <f t="shared" si="12"/>
        <v>Panneau Qolsys IQ2  - PowerG + 433 (boîte rouge)</v>
      </c>
      <c r="D74" s="9">
        <f t="shared" si="13"/>
        <v>399</v>
      </c>
      <c r="E74" s="9" t="str">
        <f t="shared" si="14"/>
        <v>N</v>
      </c>
      <c r="F74" s="9">
        <f t="shared" si="15"/>
        <v>90</v>
      </c>
      <c r="G74" s="9" t="str">
        <f t="shared" si="16"/>
        <v>None</v>
      </c>
      <c r="H74" s="9" t="str">
        <f t="shared" si="17"/>
        <v>Optional Equipment</v>
      </c>
      <c r="I74" s="9" t="str">
        <f t="shared" si="18"/>
        <v>Panels/Panneaux</v>
      </c>
      <c r="J74" s="9" t="str">
        <f t="shared" si="19"/>
        <v>Qolsys IQ2 Panel - PowerG + 433 (Red Box)</v>
      </c>
      <c r="K74" s="9" t="str">
        <f t="shared" si="20"/>
        <v>Panneau Qolsys IQ2  - PowerG + 433 (boîte rouge)</v>
      </c>
      <c r="L74" s="9" t="str">
        <f t="shared" si="21"/>
        <v>One Time</v>
      </c>
    </row>
    <row r="75" spans="1:12" x14ac:dyDescent="0.25">
      <c r="A75" t="s">
        <v>851</v>
      </c>
      <c r="B75" s="9" t="str">
        <f t="shared" si="11"/>
        <v>Qolsys IQ2 Panel - PowerG + 319 (Gold Box)</v>
      </c>
      <c r="C75" s="9" t="str">
        <f t="shared" si="12"/>
        <v>Panneau Qolsys IQ2  - PowerG + 319 (boîte d'or)</v>
      </c>
      <c r="D75" s="9">
        <f t="shared" si="13"/>
        <v>399</v>
      </c>
      <c r="E75" s="9" t="str">
        <f t="shared" si="14"/>
        <v>N</v>
      </c>
      <c r="F75" s="9">
        <f t="shared" si="15"/>
        <v>90</v>
      </c>
      <c r="G75" s="9" t="str">
        <f t="shared" si="16"/>
        <v>None</v>
      </c>
      <c r="H75" s="9" t="str">
        <f t="shared" si="17"/>
        <v>Optional Equipment</v>
      </c>
      <c r="I75" s="9" t="str">
        <f t="shared" si="18"/>
        <v>Panels/Panneaux</v>
      </c>
      <c r="J75" s="9" t="str">
        <f t="shared" si="19"/>
        <v>Qolsys IQ2 Panel - PowerG + 319 (Gold Box)</v>
      </c>
      <c r="K75" s="9" t="str">
        <f t="shared" si="20"/>
        <v>Panneau Qolsys IQ2  - PowerG + 319 (boîte d'or)</v>
      </c>
      <c r="L75" s="9" t="str">
        <f t="shared" si="21"/>
        <v>One Time</v>
      </c>
    </row>
    <row r="76" spans="1:12" x14ac:dyDescent="0.25">
      <c r="A76" t="s">
        <v>724</v>
      </c>
      <c r="B76" s="9" t="str">
        <f t="shared" si="11"/>
        <v>Qolsys Good Package - Wired Takeover</v>
      </c>
      <c r="C76" s="9" t="str">
        <f t="shared" si="12"/>
        <v>Module de prise en charge câblé - Bon (Qolsys)</v>
      </c>
      <c r="D76" s="9">
        <f t="shared" si="13"/>
        <v>39.99</v>
      </c>
      <c r="E76" s="9" t="str">
        <f t="shared" si="14"/>
        <v>N</v>
      </c>
      <c r="F76" s="9">
        <f t="shared" si="15"/>
        <v>90</v>
      </c>
      <c r="G76" s="9" t="str">
        <f t="shared" si="16"/>
        <v>Hardwired Takeover</v>
      </c>
      <c r="H76" s="9" t="str">
        <f t="shared" si="17"/>
        <v>Hardwired Takeover</v>
      </c>
      <c r="I76" s="9" t="str">
        <f t="shared" si="18"/>
        <v>Bundles</v>
      </c>
      <c r="J76" s="9" t="str">
        <f t="shared" si="19"/>
        <v>Good</v>
      </c>
      <c r="K76" s="9" t="str">
        <f t="shared" si="20"/>
        <v>Bon</v>
      </c>
      <c r="L76" s="9" t="str">
        <f t="shared" si="21"/>
        <v>RMR</v>
      </c>
    </row>
    <row r="77" spans="1:12" x14ac:dyDescent="0.25">
      <c r="A77" t="s">
        <v>3347</v>
      </c>
      <c r="B77" s="9" t="str">
        <f t="shared" si="11"/>
        <v>Qolsys Good Package with Automation - Wired Takeover</v>
      </c>
      <c r="C77" s="9" t="str">
        <f t="shared" si="12"/>
        <v>Module de prise en charge câblé - Bon avec domotique (Qolsys)</v>
      </c>
      <c r="D77" s="9">
        <f t="shared" si="13"/>
        <v>44.99</v>
      </c>
      <c r="E77" s="9" t="str">
        <f t="shared" si="14"/>
        <v>N</v>
      </c>
      <c r="F77" s="9">
        <f t="shared" si="15"/>
        <v>90</v>
      </c>
      <c r="G77" s="9" t="str">
        <f t="shared" si="16"/>
        <v>Hardwired Takeover</v>
      </c>
      <c r="H77" s="9" t="str">
        <f t="shared" si="17"/>
        <v>Hardwired Takeover</v>
      </c>
      <c r="I77" s="9" t="str">
        <f t="shared" si="18"/>
        <v>Bundles</v>
      </c>
      <c r="J77" s="9" t="str">
        <f t="shared" si="19"/>
        <v>Good</v>
      </c>
      <c r="K77" s="9" t="str">
        <f t="shared" si="20"/>
        <v>Bon</v>
      </c>
      <c r="L77" s="9" t="str">
        <f t="shared" si="21"/>
        <v>RMR</v>
      </c>
    </row>
    <row r="78" spans="1:12" x14ac:dyDescent="0.25">
      <c r="A78" t="s">
        <v>3343</v>
      </c>
      <c r="B78" s="9" t="str">
        <f t="shared" si="11"/>
        <v>Qolsys Better Package with Automation - Wired Takeover</v>
      </c>
      <c r="C78" s="9" t="str">
        <f t="shared" si="12"/>
        <v>Module de prise en charge câblé - Mieux avec domotique (Qolsys)</v>
      </c>
      <c r="D78" s="9">
        <f t="shared" si="13"/>
        <v>54.99</v>
      </c>
      <c r="E78" s="9" t="str">
        <f t="shared" si="14"/>
        <v>N</v>
      </c>
      <c r="F78" s="9">
        <f t="shared" si="15"/>
        <v>135</v>
      </c>
      <c r="G78" s="9" t="str">
        <f t="shared" si="16"/>
        <v>Hardwired Takeover</v>
      </c>
      <c r="H78" s="9" t="str">
        <f t="shared" si="17"/>
        <v>Hardwired Takeover</v>
      </c>
      <c r="I78" s="9" t="str">
        <f t="shared" si="18"/>
        <v>Bundles</v>
      </c>
      <c r="J78" s="9" t="str">
        <f t="shared" si="19"/>
        <v>Better</v>
      </c>
      <c r="K78" s="9" t="str">
        <f t="shared" si="20"/>
        <v>Mieux</v>
      </c>
      <c r="L78" s="9" t="str">
        <f t="shared" si="21"/>
        <v>RMR</v>
      </c>
    </row>
    <row r="79" spans="1:12" x14ac:dyDescent="0.25">
      <c r="A79" t="s">
        <v>3344</v>
      </c>
      <c r="B79" s="9" t="str">
        <f t="shared" si="11"/>
        <v>Qolsys Better Package - Wired Takeover</v>
      </c>
      <c r="C79" s="9" t="str">
        <f t="shared" si="12"/>
        <v>Module de prise en charge câblé - Mieux (Qolsys)</v>
      </c>
      <c r="D79" s="9">
        <f t="shared" si="13"/>
        <v>49.99</v>
      </c>
      <c r="E79" s="9" t="str">
        <f t="shared" si="14"/>
        <v>N</v>
      </c>
      <c r="F79" s="9">
        <f t="shared" si="15"/>
        <v>135</v>
      </c>
      <c r="G79" s="9" t="str">
        <f t="shared" si="16"/>
        <v>Hardwired Takeover</v>
      </c>
      <c r="H79" s="9" t="str">
        <f t="shared" si="17"/>
        <v>Hardwired Takeover</v>
      </c>
      <c r="I79" s="9" t="str">
        <f t="shared" si="18"/>
        <v>Bundles</v>
      </c>
      <c r="J79" s="9" t="str">
        <f t="shared" si="19"/>
        <v>Better</v>
      </c>
      <c r="K79" s="9" t="str">
        <f t="shared" si="20"/>
        <v>Mieux</v>
      </c>
      <c r="L79" s="9" t="str">
        <f t="shared" si="21"/>
        <v>RMR</v>
      </c>
    </row>
    <row r="80" spans="1:12" x14ac:dyDescent="0.25">
      <c r="A80" t="s">
        <v>728</v>
      </c>
      <c r="B80" s="9" t="str">
        <f t="shared" si="11"/>
        <v>Qolsys Better Package - Wired Takeover</v>
      </c>
      <c r="C80" s="9" t="str">
        <f t="shared" si="12"/>
        <v>Module de prise en charge câblé - Mieux (Qolsys)</v>
      </c>
      <c r="D80" s="9">
        <f t="shared" si="13"/>
        <v>49.99</v>
      </c>
      <c r="E80" s="9" t="str">
        <f t="shared" si="14"/>
        <v>N</v>
      </c>
      <c r="F80" s="9">
        <f t="shared" si="15"/>
        <v>135</v>
      </c>
      <c r="G80" s="9" t="str">
        <f t="shared" si="16"/>
        <v>Hardwired Takeover</v>
      </c>
      <c r="H80" s="9" t="str">
        <f t="shared" si="17"/>
        <v>Hardwired Takeover</v>
      </c>
      <c r="I80" s="9" t="str">
        <f t="shared" si="18"/>
        <v>Bundles</v>
      </c>
      <c r="J80" s="9" t="str">
        <f t="shared" si="19"/>
        <v>Better</v>
      </c>
      <c r="K80" s="9" t="str">
        <f t="shared" si="20"/>
        <v>Mieux</v>
      </c>
      <c r="L80" s="9" t="str">
        <f t="shared" si="21"/>
        <v>RMR</v>
      </c>
    </row>
    <row r="81" spans="1:12" x14ac:dyDescent="0.25">
      <c r="A81" t="s">
        <v>726</v>
      </c>
      <c r="B81" s="9" t="str">
        <f t="shared" si="11"/>
        <v>Qolsys Best Package - Wired Takeover</v>
      </c>
      <c r="C81" s="9" t="str">
        <f t="shared" si="12"/>
        <v>Module de prise en charge câblé - Meilleur (Qolsys)</v>
      </c>
      <c r="D81" s="9">
        <f t="shared" si="13"/>
        <v>59.99</v>
      </c>
      <c r="E81" s="9" t="str">
        <f t="shared" si="14"/>
        <v>N</v>
      </c>
      <c r="F81" s="9">
        <f t="shared" si="15"/>
        <v>180</v>
      </c>
      <c r="G81" s="9" t="str">
        <f t="shared" si="16"/>
        <v>Hardwired Takeover</v>
      </c>
      <c r="H81" s="9" t="str">
        <f t="shared" si="17"/>
        <v>Hardwired Takeover</v>
      </c>
      <c r="I81" s="9" t="str">
        <f t="shared" si="18"/>
        <v>Bundles</v>
      </c>
      <c r="J81" s="9" t="str">
        <f t="shared" si="19"/>
        <v>Best</v>
      </c>
      <c r="K81" s="9" t="str">
        <f t="shared" si="20"/>
        <v>Meilleur</v>
      </c>
      <c r="L81" s="9" t="str">
        <f t="shared" si="21"/>
        <v>RMR</v>
      </c>
    </row>
    <row r="82" spans="1:12" x14ac:dyDescent="0.25">
      <c r="A82" t="s">
        <v>293</v>
      </c>
      <c r="B82" s="9" t="str">
        <f t="shared" si="11"/>
        <v>Qolsys Good Package</v>
      </c>
      <c r="C82" s="9" t="str">
        <f t="shared" si="12"/>
        <v>Forfait de base - Bon (Qolsys)</v>
      </c>
      <c r="D82" s="9">
        <f t="shared" si="13"/>
        <v>39.99</v>
      </c>
      <c r="E82" s="9" t="str">
        <f t="shared" si="14"/>
        <v>Y</v>
      </c>
      <c r="F82" s="9">
        <f t="shared" si="15"/>
        <v>120</v>
      </c>
      <c r="G82" s="9" t="str">
        <f t="shared" si="16"/>
        <v>New Install</v>
      </c>
      <c r="H82" s="9" t="str">
        <f t="shared" si="17"/>
        <v>New Install</v>
      </c>
      <c r="I82" s="9" t="str">
        <f t="shared" si="18"/>
        <v>Bundles</v>
      </c>
      <c r="J82" s="9" t="str">
        <f t="shared" si="19"/>
        <v>Good</v>
      </c>
      <c r="K82" s="9" t="str">
        <f t="shared" si="20"/>
        <v>Bon</v>
      </c>
      <c r="L82" s="9" t="str">
        <f t="shared" si="21"/>
        <v>RMR</v>
      </c>
    </row>
    <row r="83" spans="1:12" x14ac:dyDescent="0.25">
      <c r="A83" t="s">
        <v>3348</v>
      </c>
      <c r="B83" s="9" t="str">
        <f t="shared" si="11"/>
        <v>Qolsys Good Package with Automation</v>
      </c>
      <c r="C83" s="9" t="str">
        <f t="shared" si="12"/>
        <v>Forfait de base - Bon avec domotique (Qolsys)</v>
      </c>
      <c r="D83" s="9">
        <f t="shared" si="13"/>
        <v>44.99</v>
      </c>
      <c r="E83" s="9" t="str">
        <f t="shared" si="14"/>
        <v>N</v>
      </c>
      <c r="F83" s="9">
        <f t="shared" si="15"/>
        <v>120</v>
      </c>
      <c r="G83" s="9" t="str">
        <f t="shared" si="16"/>
        <v>New Install</v>
      </c>
      <c r="H83" s="9" t="str">
        <f t="shared" si="17"/>
        <v>New Install</v>
      </c>
      <c r="I83" s="9" t="str">
        <f t="shared" si="18"/>
        <v>Bundles</v>
      </c>
      <c r="J83" s="9" t="str">
        <f t="shared" si="19"/>
        <v>Good</v>
      </c>
      <c r="K83" s="9" t="str">
        <f t="shared" si="20"/>
        <v>Bon</v>
      </c>
      <c r="L83" s="9" t="str">
        <f t="shared" si="21"/>
        <v>RMR</v>
      </c>
    </row>
    <row r="84" spans="1:12" x14ac:dyDescent="0.25">
      <c r="A84" t="s">
        <v>2756</v>
      </c>
      <c r="B84" s="9" t="str">
        <f t="shared" si="11"/>
        <v xml:space="preserve"> Alarmcare Discount to QCC Members</v>
      </c>
      <c r="C84" s="9" t="str">
        <f t="shared" si="12"/>
        <v>Remise Alarmcare aux membres du QCC</v>
      </c>
      <c r="D84" s="9">
        <f t="shared" si="13"/>
        <v>0</v>
      </c>
      <c r="E84" s="9" t="str">
        <f t="shared" si="14"/>
        <v>N</v>
      </c>
      <c r="F84" s="9">
        <f t="shared" si="15"/>
        <v>0</v>
      </c>
      <c r="G84" s="9">
        <f t="shared" si="16"/>
        <v>0</v>
      </c>
      <c r="H84" s="9" t="str">
        <f t="shared" si="17"/>
        <v xml:space="preserve">Residential </v>
      </c>
      <c r="I84" s="9" t="str">
        <f t="shared" si="18"/>
        <v>Smart Home</v>
      </c>
      <c r="J84" s="9" t="str">
        <f t="shared" si="19"/>
        <v xml:space="preserve"> Alarmcare Discount to QCC Members</v>
      </c>
      <c r="K84" s="9" t="str">
        <f t="shared" si="20"/>
        <v>Remise Alarmcare aux membres du QCC</v>
      </c>
      <c r="L84" s="9" t="str">
        <f t="shared" si="21"/>
        <v>One time</v>
      </c>
    </row>
    <row r="85" spans="1:12" x14ac:dyDescent="0.25">
      <c r="A85" t="s">
        <v>3345</v>
      </c>
      <c r="B85" s="9" t="str">
        <f t="shared" si="11"/>
        <v>Qolsys Better Package with Automation</v>
      </c>
      <c r="C85" s="9" t="str">
        <f t="shared" si="12"/>
        <v>Forfait de base - Mieux avec domotique (Qolsys)</v>
      </c>
      <c r="D85" s="9">
        <f t="shared" si="13"/>
        <v>54.99</v>
      </c>
      <c r="E85" s="9" t="str">
        <f t="shared" si="14"/>
        <v>N</v>
      </c>
      <c r="F85" s="9">
        <f t="shared" si="15"/>
        <v>150</v>
      </c>
      <c r="G85" s="9" t="str">
        <f t="shared" si="16"/>
        <v>New Install</v>
      </c>
      <c r="H85" s="9" t="str">
        <f t="shared" si="17"/>
        <v>New Install</v>
      </c>
      <c r="I85" s="9" t="str">
        <f t="shared" si="18"/>
        <v>Bundles</v>
      </c>
      <c r="J85" s="9" t="str">
        <f t="shared" si="19"/>
        <v>Better</v>
      </c>
      <c r="K85" s="9" t="str">
        <f t="shared" si="20"/>
        <v>Mieux</v>
      </c>
      <c r="L85" s="9" t="str">
        <f t="shared" si="21"/>
        <v>RMR</v>
      </c>
    </row>
    <row r="86" spans="1:12" x14ac:dyDescent="0.25">
      <c r="A86" t="s">
        <v>3342</v>
      </c>
      <c r="B86" s="9" t="str">
        <f t="shared" si="11"/>
        <v>Qolsys Better Package</v>
      </c>
      <c r="C86" s="9" t="str">
        <f t="shared" si="12"/>
        <v>Forfait de base - Mieux (Qolsys)</v>
      </c>
      <c r="D86" s="9">
        <f t="shared" si="13"/>
        <v>49.99</v>
      </c>
      <c r="E86" s="9" t="str">
        <f t="shared" si="14"/>
        <v>Y</v>
      </c>
      <c r="F86" s="9">
        <f t="shared" si="15"/>
        <v>150</v>
      </c>
      <c r="G86" s="9" t="str">
        <f t="shared" si="16"/>
        <v>New Install</v>
      </c>
      <c r="H86" s="9" t="str">
        <f t="shared" si="17"/>
        <v>New Install</v>
      </c>
      <c r="I86" s="9" t="str">
        <f t="shared" si="18"/>
        <v>Bundles</v>
      </c>
      <c r="J86" s="9" t="str">
        <f t="shared" si="19"/>
        <v>Better</v>
      </c>
      <c r="K86" s="9" t="str">
        <f t="shared" si="20"/>
        <v>Mieux</v>
      </c>
      <c r="L86" s="9" t="str">
        <f t="shared" si="21"/>
        <v>RMR</v>
      </c>
    </row>
    <row r="87" spans="1:12" x14ac:dyDescent="0.25">
      <c r="A87" t="s">
        <v>295</v>
      </c>
      <c r="B87" s="9" t="str">
        <f t="shared" si="11"/>
        <v>Qolsys Better Package</v>
      </c>
      <c r="C87" s="9" t="str">
        <f t="shared" si="12"/>
        <v>Forfait de base - Mieux (Qolsys)</v>
      </c>
      <c r="D87" s="9">
        <f t="shared" si="13"/>
        <v>49.99</v>
      </c>
      <c r="E87" s="9" t="str">
        <f t="shared" si="14"/>
        <v>N</v>
      </c>
      <c r="F87" s="9">
        <f t="shared" si="15"/>
        <v>150</v>
      </c>
      <c r="G87" s="9" t="str">
        <f t="shared" si="16"/>
        <v>New Install</v>
      </c>
      <c r="H87" s="9" t="str">
        <f t="shared" si="17"/>
        <v>New Install</v>
      </c>
      <c r="I87" s="9" t="str">
        <f t="shared" si="18"/>
        <v>Bundles</v>
      </c>
      <c r="J87" s="9" t="str">
        <f t="shared" si="19"/>
        <v>Better</v>
      </c>
      <c r="K87" s="9" t="str">
        <f t="shared" si="20"/>
        <v>Mieux</v>
      </c>
      <c r="L87" s="9" t="str">
        <f t="shared" si="21"/>
        <v>RMR</v>
      </c>
    </row>
    <row r="88" spans="1:12" x14ac:dyDescent="0.25">
      <c r="A88" t="s">
        <v>298</v>
      </c>
      <c r="B88" s="9" t="str">
        <f t="shared" si="11"/>
        <v>Qolsys Best Package</v>
      </c>
      <c r="C88" s="9" t="str">
        <f t="shared" si="12"/>
        <v>Forfait de base - Meilleur</v>
      </c>
      <c r="D88" s="9">
        <f t="shared" si="13"/>
        <v>59.99</v>
      </c>
      <c r="E88" s="9" t="str">
        <f t="shared" si="14"/>
        <v>Y</v>
      </c>
      <c r="F88" s="9">
        <f t="shared" si="15"/>
        <v>195</v>
      </c>
      <c r="G88" s="9" t="str">
        <f t="shared" si="16"/>
        <v>New Install</v>
      </c>
      <c r="H88" s="9" t="str">
        <f t="shared" si="17"/>
        <v>New Install</v>
      </c>
      <c r="I88" s="9" t="str">
        <f t="shared" si="18"/>
        <v>Bundles</v>
      </c>
      <c r="J88" s="9" t="str">
        <f t="shared" si="19"/>
        <v>Best</v>
      </c>
      <c r="K88" s="9" t="str">
        <f t="shared" si="20"/>
        <v>Meilleur</v>
      </c>
      <c r="L88" s="9" t="str">
        <f t="shared" si="21"/>
        <v>RMR</v>
      </c>
    </row>
    <row r="89" spans="1:12" x14ac:dyDescent="0.25">
      <c r="A89" t="s">
        <v>2612</v>
      </c>
      <c r="B89" s="9" t="str">
        <f t="shared" si="11"/>
        <v>Private Guard Response Fee Discount - $3.25</v>
      </c>
      <c r="C89" s="9" t="str">
        <f t="shared" si="12"/>
        <v xml:space="preserve">Réduction sur les frais de service d'intervention d'un agent de sécurité privé </v>
      </c>
      <c r="D89" s="9">
        <f t="shared" si="13"/>
        <v>0</v>
      </c>
      <c r="E89" s="9" t="str">
        <f t="shared" si="14"/>
        <v>N</v>
      </c>
      <c r="F89" s="9">
        <f t="shared" si="15"/>
        <v>0</v>
      </c>
      <c r="G89" s="9" t="str">
        <f t="shared" si="16"/>
        <v xml:space="preserve">Retention </v>
      </c>
      <c r="H89" s="9" t="str">
        <f t="shared" si="17"/>
        <v>Residential and Business</v>
      </c>
      <c r="I89" s="9" t="str">
        <f t="shared" si="18"/>
        <v xml:space="preserve">Smart Home </v>
      </c>
      <c r="J89" s="9" t="str">
        <f t="shared" si="19"/>
        <v>Discount on legacy pricing of Private Guard response fee</v>
      </c>
      <c r="K89" s="9" t="str">
        <f t="shared" si="20"/>
        <v xml:space="preserve">Réduction sur les frais de service d'intervention d'un agent de sécurité privé </v>
      </c>
      <c r="L89" s="9" t="str">
        <f t="shared" si="21"/>
        <v>One Time</v>
      </c>
    </row>
    <row r="90" spans="1:12" x14ac:dyDescent="0.25">
      <c r="A90" t="s">
        <v>128</v>
      </c>
      <c r="B90" s="9" t="str">
        <f t="shared" si="11"/>
        <v>Private Guard response</v>
      </c>
      <c r="C90" s="9" t="str">
        <f t="shared" si="12"/>
        <v>Service de sécurité privé</v>
      </c>
      <c r="D90" s="9">
        <f t="shared" si="13"/>
        <v>0</v>
      </c>
      <c r="E90" s="9" t="str">
        <f t="shared" si="14"/>
        <v>N</v>
      </c>
      <c r="F90" s="9">
        <f t="shared" si="15"/>
        <v>0</v>
      </c>
      <c r="G90" s="9" t="str">
        <f t="shared" si="16"/>
        <v>on Starter only
in Private Guard area only</v>
      </c>
      <c r="H90" s="9" t="str">
        <f t="shared" si="17"/>
        <v>Additional Services</v>
      </c>
      <c r="I90" s="9" t="str">
        <f t="shared" si="18"/>
        <v>Guard Response</v>
      </c>
      <c r="J90" s="9" t="str">
        <f t="shared" si="19"/>
        <v>Private security response to any non-verified alarm events.</v>
      </c>
      <c r="K90" s="9" t="str">
        <f t="shared" si="20"/>
        <v>Réponse de sécurité privée à tout événement d'alarme non vérifié.</v>
      </c>
      <c r="L90" s="9" t="str">
        <f t="shared" si="21"/>
        <v>RMR</v>
      </c>
    </row>
    <row r="91" spans="1:12" x14ac:dyDescent="0.25">
      <c r="A91" t="s">
        <v>3549</v>
      </c>
      <c r="B91" s="9" t="str">
        <f t="shared" si="11"/>
        <v>Private Guard response</v>
      </c>
      <c r="C91" s="9" t="str">
        <f t="shared" si="12"/>
        <v>Service de sécurité privé</v>
      </c>
      <c r="D91" s="9">
        <f t="shared" si="13"/>
        <v>5</v>
      </c>
      <c r="E91" s="9" t="str">
        <f t="shared" si="14"/>
        <v>Y</v>
      </c>
      <c r="F91" s="9">
        <f t="shared" si="15"/>
        <v>0</v>
      </c>
      <c r="G91" s="9" t="str">
        <f t="shared" si="16"/>
        <v>on Starter only
in Private Guard area only</v>
      </c>
      <c r="H91" s="9" t="str">
        <f t="shared" si="17"/>
        <v>Additional Services</v>
      </c>
      <c r="I91" s="9" t="str">
        <f t="shared" si="18"/>
        <v>Guard Response</v>
      </c>
      <c r="J91" s="9" t="str">
        <f t="shared" si="19"/>
        <v>Private security response to any non-verified alarm events.</v>
      </c>
      <c r="K91" s="9" t="str">
        <f t="shared" si="20"/>
        <v>Réponse de sécurité privée à tout événement d'alarme non vérifié.</v>
      </c>
      <c r="L91" s="9" t="str">
        <f t="shared" si="21"/>
        <v>RMR</v>
      </c>
    </row>
    <row r="92" spans="1:12" x14ac:dyDescent="0.25">
      <c r="A92" t="s">
        <v>269</v>
      </c>
      <c r="B92" s="9" t="str">
        <f t="shared" si="11"/>
        <v>Starter SIMON XT to SIMON XT with Remote Access</v>
      </c>
      <c r="C92" s="9" t="str">
        <f t="shared" si="12"/>
        <v>Module de prise en charge sans fil: Simon XT à Simon XT avec accès à distance (Départ)</v>
      </c>
      <c r="D92" s="9">
        <f t="shared" si="13"/>
        <v>29.99</v>
      </c>
      <c r="E92" s="9" t="str">
        <f t="shared" si="14"/>
        <v>N</v>
      </c>
      <c r="F92" s="9">
        <f t="shared" si="15"/>
        <v>90</v>
      </c>
      <c r="G92" s="9" t="str">
        <f t="shared" si="16"/>
        <v>Wireless Takeover</v>
      </c>
      <c r="H92" s="9" t="str">
        <f t="shared" si="17"/>
        <v>Wireless Takeover</v>
      </c>
      <c r="I92" s="9" t="str">
        <f t="shared" si="18"/>
        <v>Bundles</v>
      </c>
      <c r="J92" s="9" t="str">
        <f t="shared" si="19"/>
        <v>Starter</v>
      </c>
      <c r="K92" s="9" t="str">
        <f t="shared" si="20"/>
        <v>Départ</v>
      </c>
      <c r="L92" s="9" t="str">
        <f t="shared" si="21"/>
        <v>RMR</v>
      </c>
    </row>
    <row r="93" spans="1:12" x14ac:dyDescent="0.25">
      <c r="A93" t="s">
        <v>267</v>
      </c>
      <c r="B93" s="9" t="str">
        <f t="shared" si="11"/>
        <v>Starter SIMON XT to SIMON XT Wireless Takeover</v>
      </c>
      <c r="C93" s="9" t="str">
        <f t="shared" si="12"/>
        <v>Module de prise en charge sans fil: Simon XT à Simon XT (Départ)</v>
      </c>
      <c r="D93" s="9">
        <f t="shared" si="13"/>
        <v>24.99</v>
      </c>
      <c r="E93" s="9" t="str">
        <f t="shared" si="14"/>
        <v>N</v>
      </c>
      <c r="F93" s="9">
        <f t="shared" si="15"/>
        <v>90</v>
      </c>
      <c r="G93" s="9" t="str">
        <f t="shared" si="16"/>
        <v>Wireless Takeover</v>
      </c>
      <c r="H93" s="9" t="str">
        <f t="shared" si="17"/>
        <v>Wireless Takeover</v>
      </c>
      <c r="I93" s="9" t="str">
        <f t="shared" si="18"/>
        <v>Bundles</v>
      </c>
      <c r="J93" s="9" t="str">
        <f t="shared" si="19"/>
        <v>Starter</v>
      </c>
      <c r="K93" s="9" t="str">
        <f t="shared" si="20"/>
        <v>Départ</v>
      </c>
      <c r="L93" s="9" t="str">
        <f t="shared" si="21"/>
        <v>RMR</v>
      </c>
    </row>
    <row r="94" spans="1:12" x14ac:dyDescent="0.25">
      <c r="A94" t="s">
        <v>265</v>
      </c>
      <c r="B94" s="9" t="str">
        <f t="shared" si="11"/>
        <v>Better Simon XT to Simon XT Takeover</v>
      </c>
      <c r="C94" s="9" t="str">
        <f t="shared" si="12"/>
        <v>Module de prise en charge sans fil: Simon XT à Simon XT (Mieux)</v>
      </c>
      <c r="D94" s="9">
        <f t="shared" si="13"/>
        <v>44.99</v>
      </c>
      <c r="E94" s="9" t="str">
        <f t="shared" si="14"/>
        <v>N</v>
      </c>
      <c r="F94" s="9">
        <f t="shared" si="15"/>
        <v>150</v>
      </c>
      <c r="G94" s="9" t="str">
        <f t="shared" si="16"/>
        <v>Wireless Takeover</v>
      </c>
      <c r="H94" s="9" t="str">
        <f t="shared" si="17"/>
        <v>Wireless Takeover</v>
      </c>
      <c r="I94" s="9" t="str">
        <f t="shared" si="18"/>
        <v>Bundles</v>
      </c>
      <c r="J94" s="9" t="str">
        <f t="shared" si="19"/>
        <v>Better</v>
      </c>
      <c r="K94" s="9" t="str">
        <f t="shared" si="20"/>
        <v>Mieux</v>
      </c>
      <c r="L94" s="9" t="str">
        <f t="shared" si="21"/>
        <v>RMR</v>
      </c>
    </row>
    <row r="95" spans="1:12" x14ac:dyDescent="0.25">
      <c r="A95" t="s">
        <v>256</v>
      </c>
      <c r="B95" s="9" t="str">
        <f t="shared" si="11"/>
        <v>Good Simon XT to Simon XT Takeover</v>
      </c>
      <c r="C95" s="9" t="str">
        <f t="shared" si="12"/>
        <v>Module de prise en charge sans fil: Simon XT à Simon XT (Bon)</v>
      </c>
      <c r="D95" s="9">
        <f t="shared" si="13"/>
        <v>34.99</v>
      </c>
      <c r="E95" s="9" t="str">
        <f t="shared" si="14"/>
        <v>N</v>
      </c>
      <c r="F95" s="9">
        <f t="shared" si="15"/>
        <v>90</v>
      </c>
      <c r="G95" s="9" t="str">
        <f t="shared" si="16"/>
        <v>Wireless Takeover</v>
      </c>
      <c r="H95" s="9" t="str">
        <f t="shared" si="17"/>
        <v>Wireless Takeover</v>
      </c>
      <c r="I95" s="9" t="str">
        <f t="shared" si="18"/>
        <v>Bundles</v>
      </c>
      <c r="J95" s="9" t="str">
        <f t="shared" si="19"/>
        <v>Good</v>
      </c>
      <c r="K95" s="9" t="str">
        <f t="shared" si="20"/>
        <v>Bon</v>
      </c>
      <c r="L95" s="9" t="str">
        <f t="shared" si="21"/>
        <v>RMR</v>
      </c>
    </row>
    <row r="96" spans="1:12" x14ac:dyDescent="0.25">
      <c r="A96" t="s">
        <v>237</v>
      </c>
      <c r="B96" s="9" t="str">
        <f t="shared" si="11"/>
        <v>Starter Honeywell Wirelesss to 2GIG takeover with Remote Access</v>
      </c>
      <c r="C96" s="9" t="str">
        <f t="shared" si="12"/>
        <v>Module de prise en charge sans fil: Honeywell à 2GIG avec accès à distance (Départ)</v>
      </c>
      <c r="D96" s="9">
        <f t="shared" si="13"/>
        <v>34.99</v>
      </c>
      <c r="E96" s="9" t="str">
        <f t="shared" si="14"/>
        <v>N</v>
      </c>
      <c r="F96" s="9">
        <f t="shared" si="15"/>
        <v>90</v>
      </c>
      <c r="G96" s="9" t="str">
        <f t="shared" si="16"/>
        <v>Hardwired Takeover</v>
      </c>
      <c r="H96" s="9" t="str">
        <f t="shared" si="17"/>
        <v>Hardwired Takeover</v>
      </c>
      <c r="I96" s="9" t="str">
        <f t="shared" si="18"/>
        <v>Bundles</v>
      </c>
      <c r="J96" s="9" t="str">
        <f t="shared" si="19"/>
        <v>Starter</v>
      </c>
      <c r="K96" s="9" t="str">
        <f t="shared" si="20"/>
        <v>Départ</v>
      </c>
      <c r="L96" s="9" t="str">
        <f t="shared" si="21"/>
        <v>RMR</v>
      </c>
    </row>
    <row r="97" spans="1:12" x14ac:dyDescent="0.25">
      <c r="A97" t="s">
        <v>236</v>
      </c>
      <c r="B97" s="9" t="str">
        <f t="shared" si="11"/>
        <v>Starter Honeywell Wirelesss to 2GIG takeover</v>
      </c>
      <c r="C97" s="9" t="str">
        <f t="shared" si="12"/>
        <v>Module de prise en charge sans fil: Honeywell à 2GIG (Départ)</v>
      </c>
      <c r="D97" s="9">
        <f t="shared" si="13"/>
        <v>29.99</v>
      </c>
      <c r="E97" s="9" t="str">
        <f t="shared" si="14"/>
        <v>N</v>
      </c>
      <c r="F97" s="9">
        <f t="shared" si="15"/>
        <v>90</v>
      </c>
      <c r="G97" s="9" t="str">
        <f t="shared" si="16"/>
        <v>Wireless Takeover</v>
      </c>
      <c r="H97" s="9" t="str">
        <f t="shared" si="17"/>
        <v>Wireless Takeover</v>
      </c>
      <c r="I97" s="9" t="str">
        <f t="shared" si="18"/>
        <v>Bundles</v>
      </c>
      <c r="J97" s="9" t="str">
        <f t="shared" si="19"/>
        <v>Starter</v>
      </c>
      <c r="K97" s="9" t="str">
        <f t="shared" si="20"/>
        <v>Départ</v>
      </c>
      <c r="L97" s="9" t="str">
        <f t="shared" si="21"/>
        <v>RMR</v>
      </c>
    </row>
    <row r="98" spans="1:12" x14ac:dyDescent="0.25">
      <c r="A98" t="s">
        <v>241</v>
      </c>
      <c r="B98" s="9" t="str">
        <f t="shared" si="11"/>
        <v>Starter Hardwire DSC SEM Takeover</v>
      </c>
      <c r="C98" s="9" t="str">
        <f t="shared" si="12"/>
        <v>Module de prise en charge câblé - DSC SEM (Départ)</v>
      </c>
      <c r="D98" s="9">
        <f t="shared" si="13"/>
        <v>29.99</v>
      </c>
      <c r="E98" s="9" t="str">
        <f t="shared" si="14"/>
        <v>N</v>
      </c>
      <c r="F98" s="9">
        <f t="shared" si="15"/>
        <v>150</v>
      </c>
      <c r="G98" s="9" t="str">
        <f t="shared" si="16"/>
        <v>Hardwired Takeover</v>
      </c>
      <c r="H98" s="9" t="str">
        <f t="shared" si="17"/>
        <v>Hardwired Takeover</v>
      </c>
      <c r="I98" s="9" t="str">
        <f t="shared" si="18"/>
        <v>Bundles</v>
      </c>
      <c r="J98" s="9" t="str">
        <f t="shared" si="19"/>
        <v>Starter</v>
      </c>
      <c r="K98" s="9" t="str">
        <f t="shared" si="20"/>
        <v>Départ</v>
      </c>
      <c r="L98" s="9" t="str">
        <f t="shared" si="21"/>
        <v>RMR</v>
      </c>
    </row>
    <row r="99" spans="1:12" x14ac:dyDescent="0.25">
      <c r="A99" t="s">
        <v>245</v>
      </c>
      <c r="B99" s="9" t="str">
        <f t="shared" si="11"/>
        <v>Starter Hardwire DSC SEM Takeover with Remote Access</v>
      </c>
      <c r="C99" s="9" t="str">
        <f t="shared" si="12"/>
        <v>Module de prise en charge câblé - DSC SEM avec accès à distance (Départ)</v>
      </c>
      <c r="D99" s="9">
        <f t="shared" si="13"/>
        <v>34.99</v>
      </c>
      <c r="E99" s="9" t="str">
        <f t="shared" si="14"/>
        <v>N</v>
      </c>
      <c r="F99" s="9">
        <f t="shared" si="15"/>
        <v>150</v>
      </c>
      <c r="G99" s="9" t="str">
        <f t="shared" si="16"/>
        <v>Hardwired Takeover</v>
      </c>
      <c r="H99" s="9" t="str">
        <f t="shared" si="17"/>
        <v>Hardwired Takeover</v>
      </c>
      <c r="I99" s="9" t="str">
        <f t="shared" si="18"/>
        <v>Bundles</v>
      </c>
      <c r="J99" s="9" t="str">
        <f t="shared" si="19"/>
        <v>Starter</v>
      </c>
      <c r="K99" s="9" t="str">
        <f t="shared" si="20"/>
        <v>Départ</v>
      </c>
      <c r="L99" s="9" t="str">
        <f t="shared" si="21"/>
        <v>RMR</v>
      </c>
    </row>
    <row r="100" spans="1:12" x14ac:dyDescent="0.25">
      <c r="A100" t="s">
        <v>3533</v>
      </c>
      <c r="B100" s="9" t="str">
        <f t="shared" si="11"/>
        <v>Better Hardwire DSC SEM Takeover</v>
      </c>
      <c r="C100" s="9" t="str">
        <f t="shared" si="12"/>
        <v>Module de prise en charge câblé - DSC SEM (Mieux)</v>
      </c>
      <c r="D100" s="9">
        <f t="shared" si="13"/>
        <v>49.99</v>
      </c>
      <c r="E100" s="9" t="str">
        <f t="shared" si="14"/>
        <v>N</v>
      </c>
      <c r="F100" s="9">
        <f t="shared" si="15"/>
        <v>150</v>
      </c>
      <c r="G100" s="9" t="str">
        <f t="shared" si="16"/>
        <v>Hardwired Takeover</v>
      </c>
      <c r="H100" s="9" t="str">
        <f t="shared" si="17"/>
        <v>Hardwired Takeover</v>
      </c>
      <c r="I100" s="9" t="str">
        <f t="shared" si="18"/>
        <v>Bundles</v>
      </c>
      <c r="J100" s="9" t="str">
        <f t="shared" si="19"/>
        <v>Better</v>
      </c>
      <c r="K100" s="9" t="str">
        <f t="shared" si="20"/>
        <v>Mieux</v>
      </c>
      <c r="L100" s="9" t="str">
        <f t="shared" si="21"/>
        <v>RMR</v>
      </c>
    </row>
    <row r="101" spans="1:12" x14ac:dyDescent="0.25">
      <c r="A101" t="s">
        <v>288</v>
      </c>
      <c r="B101" s="9" t="str">
        <f t="shared" si="11"/>
        <v>Best Hardwire DSC SEM Takeover</v>
      </c>
      <c r="C101" s="9" t="str">
        <f t="shared" si="12"/>
        <v>Module de prise en charge câblé - DSC SEM (Meilleur)</v>
      </c>
      <c r="D101" s="9">
        <f t="shared" si="13"/>
        <v>59.99</v>
      </c>
      <c r="E101" s="9" t="str">
        <f t="shared" si="14"/>
        <v>N</v>
      </c>
      <c r="F101" s="9">
        <f t="shared" si="15"/>
        <v>240</v>
      </c>
      <c r="G101" s="9" t="str">
        <f t="shared" si="16"/>
        <v>Hardwired Takeover</v>
      </c>
      <c r="H101" s="9" t="str">
        <f t="shared" si="17"/>
        <v>Hardwired Takeover</v>
      </c>
      <c r="I101" s="9" t="str">
        <f t="shared" si="18"/>
        <v>Bundles</v>
      </c>
      <c r="J101" s="9" t="str">
        <f t="shared" si="19"/>
        <v>Best</v>
      </c>
      <c r="K101" s="9" t="str">
        <f t="shared" si="20"/>
        <v>Meilleur</v>
      </c>
      <c r="L101" s="9" t="str">
        <f t="shared" si="21"/>
        <v>RMR</v>
      </c>
    </row>
    <row r="102" spans="1:12" x14ac:dyDescent="0.25">
      <c r="A102" t="s">
        <v>263</v>
      </c>
      <c r="B102" s="9" t="str">
        <f t="shared" si="11"/>
        <v>Better Honeywell Wirelesss to 2GIG takeover</v>
      </c>
      <c r="C102" s="9" t="str">
        <f t="shared" si="12"/>
        <v>Module de prise en charge sans fil: Honeywell à 2GIG (Mieux)</v>
      </c>
      <c r="D102" s="9">
        <f t="shared" si="13"/>
        <v>49.99</v>
      </c>
      <c r="E102" s="9" t="str">
        <f t="shared" si="14"/>
        <v>N</v>
      </c>
      <c r="F102" s="9">
        <f t="shared" si="15"/>
        <v>150</v>
      </c>
      <c r="G102" s="9" t="str">
        <f t="shared" si="16"/>
        <v>Wireless Takeover</v>
      </c>
      <c r="H102" s="9" t="str">
        <f t="shared" si="17"/>
        <v>Wireless Takeover</v>
      </c>
      <c r="I102" s="9" t="str">
        <f t="shared" si="18"/>
        <v>Bundles</v>
      </c>
      <c r="J102" s="9" t="str">
        <f t="shared" si="19"/>
        <v>Better</v>
      </c>
      <c r="K102" s="9" t="str">
        <f t="shared" si="20"/>
        <v>Mieux</v>
      </c>
      <c r="L102" s="9" t="str">
        <f t="shared" si="21"/>
        <v>RMR</v>
      </c>
    </row>
    <row r="103" spans="1:12" x14ac:dyDescent="0.25">
      <c r="A103" t="s">
        <v>254</v>
      </c>
      <c r="B103" s="9" t="str">
        <f t="shared" si="11"/>
        <v>Good Honeywell Wirelesss to 2GIG takeover</v>
      </c>
      <c r="C103" s="9" t="str">
        <f t="shared" si="12"/>
        <v>Module de prise en charge sans fil: Honeywell à 2GIG (Bon)</v>
      </c>
      <c r="D103" s="9">
        <f t="shared" si="13"/>
        <v>39.99</v>
      </c>
      <c r="E103" s="9" t="str">
        <f t="shared" si="14"/>
        <v>N</v>
      </c>
      <c r="F103" s="9">
        <f t="shared" si="15"/>
        <v>90</v>
      </c>
      <c r="G103" s="9" t="str">
        <f t="shared" si="16"/>
        <v>Wireless Takeover</v>
      </c>
      <c r="H103" s="9" t="str">
        <f t="shared" si="17"/>
        <v>Wireless Takeover</v>
      </c>
      <c r="I103" s="9" t="str">
        <f t="shared" si="18"/>
        <v>Bundles</v>
      </c>
      <c r="J103" s="9" t="str">
        <f t="shared" si="19"/>
        <v>Good</v>
      </c>
      <c r="K103" s="9" t="str">
        <f t="shared" si="20"/>
        <v>Bon</v>
      </c>
      <c r="L103" s="9" t="str">
        <f t="shared" si="21"/>
        <v>RMR</v>
      </c>
    </row>
    <row r="104" spans="1:12" x14ac:dyDescent="0.25">
      <c r="A104" t="s">
        <v>287</v>
      </c>
      <c r="B104" s="9" t="str">
        <f t="shared" si="11"/>
        <v>Best Honeywell Wirelesss to 2GIG takeover</v>
      </c>
      <c r="C104" s="9" t="str">
        <f t="shared" si="12"/>
        <v>Module de prise en charge sans fil: Honeywell à 2GIG (Meilleur)</v>
      </c>
      <c r="D104" s="9">
        <f t="shared" si="13"/>
        <v>59.99</v>
      </c>
      <c r="E104" s="9" t="str">
        <f t="shared" si="14"/>
        <v>N</v>
      </c>
      <c r="F104" s="9">
        <f t="shared" si="15"/>
        <v>210</v>
      </c>
      <c r="G104" s="9" t="str">
        <f t="shared" si="16"/>
        <v>Wireless Takeover</v>
      </c>
      <c r="H104" s="9" t="str">
        <f t="shared" si="17"/>
        <v>Wireless Takeover</v>
      </c>
      <c r="I104" s="9" t="str">
        <f t="shared" si="18"/>
        <v>Bundles</v>
      </c>
      <c r="J104" s="9" t="str">
        <f t="shared" si="19"/>
        <v>Best</v>
      </c>
      <c r="K104" s="9" t="str">
        <f t="shared" si="20"/>
        <v>Meilleur</v>
      </c>
      <c r="L104" s="9" t="str">
        <f t="shared" si="21"/>
        <v>RMR</v>
      </c>
    </row>
    <row r="105" spans="1:12" x14ac:dyDescent="0.25">
      <c r="A105" t="s">
        <v>223</v>
      </c>
      <c r="B105" s="9" t="str">
        <f t="shared" si="11"/>
        <v>Starter 2GIG Wireless Takeover with Remote Access</v>
      </c>
      <c r="C105" s="9" t="str">
        <f t="shared" si="12"/>
        <v>Module de prise en charge sans fil: 2GIG à 2GIG avec accès à distance (Départ)</v>
      </c>
      <c r="D105" s="9">
        <f t="shared" si="13"/>
        <v>29.99</v>
      </c>
      <c r="E105" s="9" t="str">
        <f t="shared" si="14"/>
        <v>N</v>
      </c>
      <c r="F105" s="9">
        <f t="shared" si="15"/>
        <v>90</v>
      </c>
      <c r="G105" s="9" t="str">
        <f t="shared" si="16"/>
        <v>Wireless Takeover</v>
      </c>
      <c r="H105" s="9" t="str">
        <f t="shared" si="17"/>
        <v>Wireless Takeover</v>
      </c>
      <c r="I105" s="9" t="str">
        <f t="shared" si="18"/>
        <v>Bundles</v>
      </c>
      <c r="J105" s="9" t="str">
        <f t="shared" si="19"/>
        <v>Starter</v>
      </c>
      <c r="K105" s="9" t="str">
        <f t="shared" si="20"/>
        <v>Départ</v>
      </c>
      <c r="L105" s="9" t="str">
        <f t="shared" si="21"/>
        <v>RMR</v>
      </c>
    </row>
    <row r="106" spans="1:12" x14ac:dyDescent="0.25">
      <c r="A106" t="s">
        <v>220</v>
      </c>
      <c r="B106" s="9" t="str">
        <f t="shared" si="11"/>
        <v>Starter 2GIG to 2GIG Wireless Takeover</v>
      </c>
      <c r="C106" s="9" t="str">
        <f t="shared" si="12"/>
        <v>Module de prise en charge sans fil: 2GIG à 2GIG (Départ)</v>
      </c>
      <c r="D106" s="9">
        <f t="shared" si="13"/>
        <v>24.99</v>
      </c>
      <c r="E106" s="9" t="str">
        <f t="shared" si="14"/>
        <v>N</v>
      </c>
      <c r="F106" s="9">
        <f t="shared" si="15"/>
        <v>90</v>
      </c>
      <c r="G106" s="9" t="str">
        <f t="shared" si="16"/>
        <v>Wireless Takeover</v>
      </c>
      <c r="H106" s="9" t="str">
        <f t="shared" si="17"/>
        <v>Wireless Takeover</v>
      </c>
      <c r="I106" s="9" t="str">
        <f t="shared" si="18"/>
        <v>Bundles</v>
      </c>
      <c r="J106" s="9" t="str">
        <f t="shared" si="19"/>
        <v>Starter</v>
      </c>
      <c r="K106" s="9" t="str">
        <f t="shared" si="20"/>
        <v>Départ</v>
      </c>
      <c r="L106" s="9" t="str">
        <f t="shared" si="21"/>
        <v>RMR</v>
      </c>
    </row>
    <row r="107" spans="1:12" x14ac:dyDescent="0.25">
      <c r="A107" t="s">
        <v>261</v>
      </c>
      <c r="B107" s="9" t="str">
        <f t="shared" si="11"/>
        <v>Better</v>
      </c>
      <c r="C107" s="9" t="str">
        <f t="shared" si="12"/>
        <v>Module de prise en charge sans fil: 2GIG à 2GIG (Mieux)</v>
      </c>
      <c r="D107" s="9">
        <f t="shared" si="13"/>
        <v>44.99</v>
      </c>
      <c r="E107" s="9" t="str">
        <f t="shared" si="14"/>
        <v>N</v>
      </c>
      <c r="F107" s="9">
        <f t="shared" si="15"/>
        <v>150</v>
      </c>
      <c r="G107" s="9" t="str">
        <f t="shared" si="16"/>
        <v>Wireless Takeover</v>
      </c>
      <c r="H107" s="9" t="str">
        <f t="shared" si="17"/>
        <v>Wireless Takeover</v>
      </c>
      <c r="I107" s="9" t="str">
        <f t="shared" si="18"/>
        <v>Bundles</v>
      </c>
      <c r="J107" s="9" t="str">
        <f t="shared" si="19"/>
        <v>Better</v>
      </c>
      <c r="K107" s="9" t="str">
        <f t="shared" si="20"/>
        <v>Mieux</v>
      </c>
      <c r="L107" s="9" t="str">
        <f t="shared" si="21"/>
        <v>RMR</v>
      </c>
    </row>
    <row r="108" spans="1:12" x14ac:dyDescent="0.25">
      <c r="A108" t="s">
        <v>253</v>
      </c>
      <c r="B108" s="9" t="str">
        <f t="shared" si="11"/>
        <v>Good 2GIG to 2GIG Wireless Takeover</v>
      </c>
      <c r="C108" s="9" t="str">
        <f t="shared" si="12"/>
        <v>Module de prise en charge sans fil: 2GIG à 2GIG (Bon)</v>
      </c>
      <c r="D108" s="9">
        <f t="shared" si="13"/>
        <v>34.99</v>
      </c>
      <c r="E108" s="9" t="str">
        <f t="shared" si="14"/>
        <v>N</v>
      </c>
      <c r="F108" s="9">
        <f t="shared" si="15"/>
        <v>90</v>
      </c>
      <c r="G108" s="9" t="str">
        <f t="shared" si="16"/>
        <v>Wireless Takeover</v>
      </c>
      <c r="H108" s="9" t="str">
        <f t="shared" si="17"/>
        <v>Wireless Takeover</v>
      </c>
      <c r="I108" s="9" t="str">
        <f t="shared" si="18"/>
        <v>Bundles</v>
      </c>
      <c r="J108" s="9" t="str">
        <f t="shared" si="19"/>
        <v>Good</v>
      </c>
      <c r="K108" s="9" t="str">
        <f t="shared" si="20"/>
        <v>Bon</v>
      </c>
      <c r="L108" s="9" t="str">
        <f t="shared" si="21"/>
        <v>RMR</v>
      </c>
    </row>
    <row r="109" spans="1:12" x14ac:dyDescent="0.25">
      <c r="A109" t="s">
        <v>274</v>
      </c>
      <c r="B109" s="9" t="str">
        <f t="shared" si="11"/>
        <v>Best 2GIG to 2GIG Wireless Takeover</v>
      </c>
      <c r="C109" s="9" t="str">
        <f t="shared" si="12"/>
        <v>Module de prise en charge sans fil: 2GIG à 2GIG (Meilleur)</v>
      </c>
      <c r="D109" s="9">
        <f t="shared" si="13"/>
        <v>54.99</v>
      </c>
      <c r="E109" s="9" t="str">
        <f t="shared" si="14"/>
        <v>N</v>
      </c>
      <c r="F109" s="9">
        <f t="shared" si="15"/>
        <v>210</v>
      </c>
      <c r="G109" s="9" t="str">
        <f t="shared" si="16"/>
        <v>Wireless Takeover</v>
      </c>
      <c r="H109" s="9" t="str">
        <f t="shared" si="17"/>
        <v>Wireless Takeover</v>
      </c>
      <c r="I109" s="9" t="str">
        <f t="shared" si="18"/>
        <v>Bundles</v>
      </c>
      <c r="J109" s="9" t="str">
        <f t="shared" si="19"/>
        <v>Best</v>
      </c>
      <c r="K109" s="9" t="str">
        <f t="shared" si="20"/>
        <v>Meilleur</v>
      </c>
      <c r="L109" s="9" t="str">
        <f t="shared" si="21"/>
        <v>RMR</v>
      </c>
    </row>
    <row r="110" spans="1:12" x14ac:dyDescent="0.25">
      <c r="A110" t="s">
        <v>217</v>
      </c>
      <c r="B110" s="9" t="str">
        <f t="shared" si="11"/>
        <v>Starter with Remote Access</v>
      </c>
      <c r="C110" s="9" t="str">
        <f t="shared" si="12"/>
        <v xml:space="preserve">Départ avec accès à distance </v>
      </c>
      <c r="D110" s="9">
        <f t="shared" si="13"/>
        <v>34.99</v>
      </c>
      <c r="E110" s="9" t="str">
        <f t="shared" si="14"/>
        <v>N</v>
      </c>
      <c r="F110" s="9">
        <f t="shared" si="15"/>
        <v>90</v>
      </c>
      <c r="G110" s="9" t="str">
        <f t="shared" si="16"/>
        <v>New Install</v>
      </c>
      <c r="H110" s="9" t="str">
        <f t="shared" si="17"/>
        <v>New Install</v>
      </c>
      <c r="I110" s="9" t="str">
        <f t="shared" si="18"/>
        <v>Bundles</v>
      </c>
      <c r="J110" s="9" t="str">
        <f t="shared" si="19"/>
        <v>Starter</v>
      </c>
      <c r="K110" s="9" t="str">
        <f t="shared" si="20"/>
        <v>Départ</v>
      </c>
      <c r="L110" s="9" t="str">
        <f t="shared" si="21"/>
        <v>RMR</v>
      </c>
    </row>
    <row r="111" spans="1:12" x14ac:dyDescent="0.25">
      <c r="A111" t="s">
        <v>233</v>
      </c>
      <c r="B111" s="9" t="str">
        <f t="shared" si="11"/>
        <v>Starter Package with Remote Access - Wired Takeover</v>
      </c>
      <c r="C111" s="9" t="str">
        <f t="shared" si="12"/>
        <v>Module de prise en charge câblé avec accès à distance - Départ</v>
      </c>
      <c r="D111" s="9">
        <f t="shared" si="13"/>
        <v>34.99</v>
      </c>
      <c r="E111" s="9" t="str">
        <f t="shared" si="14"/>
        <v>N</v>
      </c>
      <c r="F111" s="9">
        <f t="shared" si="15"/>
        <v>90</v>
      </c>
      <c r="G111" s="9" t="str">
        <f t="shared" si="16"/>
        <v>Hardwired Takeover</v>
      </c>
      <c r="H111" s="9" t="str">
        <f t="shared" si="17"/>
        <v>Hardwired Takeover</v>
      </c>
      <c r="I111" s="9" t="str">
        <f t="shared" si="18"/>
        <v>Bundles</v>
      </c>
      <c r="J111" s="9" t="str">
        <f t="shared" si="19"/>
        <v>Starter</v>
      </c>
      <c r="K111" s="9" t="str">
        <f t="shared" si="20"/>
        <v>Départ</v>
      </c>
      <c r="L111" s="9" t="str">
        <f t="shared" si="21"/>
        <v>RMR</v>
      </c>
    </row>
    <row r="112" spans="1:12" x14ac:dyDescent="0.25">
      <c r="A112" t="s">
        <v>228</v>
      </c>
      <c r="B112" s="9" t="str">
        <f t="shared" si="11"/>
        <v>Starter Package - Wired Takeover</v>
      </c>
      <c r="C112" s="9" t="str">
        <f t="shared" si="12"/>
        <v>Module de prise en charge câblé - Départ</v>
      </c>
      <c r="D112" s="9">
        <f t="shared" si="13"/>
        <v>29.99</v>
      </c>
      <c r="E112" s="9" t="str">
        <f t="shared" si="14"/>
        <v>N</v>
      </c>
      <c r="F112" s="9">
        <f t="shared" si="15"/>
        <v>90</v>
      </c>
      <c r="G112" s="9" t="str">
        <f t="shared" si="16"/>
        <v>Hardwired Takeover</v>
      </c>
      <c r="H112" s="9" t="str">
        <f t="shared" si="17"/>
        <v>Hardwired Takeover</v>
      </c>
      <c r="I112" s="9" t="str">
        <f t="shared" si="18"/>
        <v>Bundles</v>
      </c>
      <c r="J112" s="9" t="str">
        <f t="shared" si="19"/>
        <v>Starter</v>
      </c>
      <c r="K112" s="9" t="str">
        <f t="shared" si="20"/>
        <v>Départ</v>
      </c>
      <c r="L112" s="9" t="str">
        <f t="shared" si="21"/>
        <v>RMR</v>
      </c>
    </row>
    <row r="113" spans="1:12" x14ac:dyDescent="0.25">
      <c r="A113" t="s">
        <v>262</v>
      </c>
      <c r="B113" s="9" t="str">
        <f t="shared" si="11"/>
        <v>Better Hardwire Honeywell SEM Takeover</v>
      </c>
      <c r="C113" s="9" t="str">
        <f t="shared" si="12"/>
        <v>Module de prise en charge câblé - Honeywell SEM (Mieux)</v>
      </c>
      <c r="D113" s="9">
        <f t="shared" si="13"/>
        <v>49.99</v>
      </c>
      <c r="E113" s="9" t="str">
        <f t="shared" si="14"/>
        <v>N</v>
      </c>
      <c r="F113" s="9">
        <f t="shared" si="15"/>
        <v>210</v>
      </c>
      <c r="G113" s="9" t="str">
        <f t="shared" si="16"/>
        <v>Hardwired Takeover</v>
      </c>
      <c r="H113" s="9" t="str">
        <f t="shared" si="17"/>
        <v>Hardwired Takeover</v>
      </c>
      <c r="I113" s="9" t="str">
        <f t="shared" si="18"/>
        <v>Bundles</v>
      </c>
      <c r="J113" s="9" t="str">
        <f t="shared" si="19"/>
        <v>Better</v>
      </c>
      <c r="K113" s="9" t="str">
        <f t="shared" si="20"/>
        <v>Mieux</v>
      </c>
      <c r="L113" s="9" t="str">
        <f t="shared" si="21"/>
        <v>RMR</v>
      </c>
    </row>
    <row r="114" spans="1:12" x14ac:dyDescent="0.25">
      <c r="A114" t="s">
        <v>275</v>
      </c>
      <c r="B114" s="9" t="str">
        <f t="shared" si="11"/>
        <v>Best Hardwire Honeywell SEM Takeover</v>
      </c>
      <c r="C114" s="9" t="str">
        <f t="shared" si="12"/>
        <v>Module de prise en charge câblé - Honeywell SEM (Meilleur)</v>
      </c>
      <c r="D114" s="9">
        <f t="shared" si="13"/>
        <v>59.99</v>
      </c>
      <c r="E114" s="9" t="str">
        <f t="shared" si="14"/>
        <v>N</v>
      </c>
      <c r="F114" s="9">
        <f t="shared" si="15"/>
        <v>240</v>
      </c>
      <c r="G114" s="9" t="str">
        <f t="shared" si="16"/>
        <v>Hardwired Takeover</v>
      </c>
      <c r="H114" s="9" t="str">
        <f t="shared" si="17"/>
        <v>Hardwired Takeover</v>
      </c>
      <c r="I114" s="9" t="str">
        <f t="shared" si="18"/>
        <v>Bundles</v>
      </c>
      <c r="J114" s="9" t="str">
        <f t="shared" si="19"/>
        <v>Best</v>
      </c>
      <c r="K114" s="9" t="str">
        <f t="shared" si="20"/>
        <v>Meilleur</v>
      </c>
      <c r="L114" s="9" t="str">
        <f t="shared" si="21"/>
        <v>RMR</v>
      </c>
    </row>
    <row r="115" spans="1:12" x14ac:dyDescent="0.25">
      <c r="A115" t="s">
        <v>3532</v>
      </c>
      <c r="B115" s="9" t="str">
        <f t="shared" si="11"/>
        <v>PowerG Outdoor Door/Window Sensor</v>
      </c>
      <c r="C115" s="9" t="str">
        <f t="shared" si="12"/>
        <v>Contact de porte/fenêtre sans fil PowerG extérieure</v>
      </c>
      <c r="D115" s="9">
        <f t="shared" si="13"/>
        <v>59</v>
      </c>
      <c r="E115" s="9" t="str">
        <f t="shared" si="14"/>
        <v>N</v>
      </c>
      <c r="F115" s="9">
        <f t="shared" si="15"/>
        <v>7.5</v>
      </c>
      <c r="G115" s="9" t="str">
        <f t="shared" si="16"/>
        <v>only works with Qolsys Panel</v>
      </c>
      <c r="H115" s="9" t="str">
        <f t="shared" si="17"/>
        <v>Optional Equipment</v>
      </c>
      <c r="I115" s="9" t="str">
        <f t="shared" si="18"/>
        <v>Sensors and Detectors</v>
      </c>
      <c r="J115" s="9" t="str">
        <f t="shared" si="19"/>
        <v>PowerG Outdoor Door/Window Sensor</v>
      </c>
      <c r="K115" s="9" t="str">
        <f t="shared" si="20"/>
        <v>Contact de porte/fenêtre sans fil PowerG extérieure</v>
      </c>
      <c r="L115" s="9" t="str">
        <f t="shared" si="21"/>
        <v>One Time</v>
      </c>
    </row>
    <row r="116" spans="1:12" x14ac:dyDescent="0.25">
      <c r="A116" t="s">
        <v>3071</v>
      </c>
      <c r="B116" s="9" t="str">
        <f t="shared" si="11"/>
        <v>Private Guard Response One Time Adjustment - $5</v>
      </c>
      <c r="C116" s="9" t="str">
        <f t="shared" si="12"/>
        <v>Rectification unique de 5 $ des frais de service d'intervention d'un agent de sécurité privé</v>
      </c>
      <c r="D116" s="9">
        <f t="shared" si="13"/>
        <v>0</v>
      </c>
      <c r="E116" s="9" t="str">
        <f t="shared" si="14"/>
        <v>N</v>
      </c>
      <c r="F116" s="9">
        <f t="shared" si="15"/>
        <v>0</v>
      </c>
      <c r="G116" s="9" t="str">
        <f t="shared" si="16"/>
        <v>Customer Care</v>
      </c>
      <c r="H116" s="9" t="str">
        <f t="shared" si="17"/>
        <v>Residential and Business</v>
      </c>
      <c r="I116" s="9" t="str">
        <f t="shared" si="18"/>
        <v xml:space="preserve">Smart Home </v>
      </c>
      <c r="J116" s="9" t="str">
        <f t="shared" si="19"/>
        <v xml:space="preserve">One time Credit for customers complaining about Private Guard Price Increase </v>
      </c>
      <c r="K116" s="9" t="str">
        <f t="shared" si="20"/>
        <v>Rectification unique de 5 $ des frais de service d'intervention d'un agent de sécurité privé</v>
      </c>
      <c r="L116" s="9" t="str">
        <f t="shared" si="21"/>
        <v>One time</v>
      </c>
    </row>
    <row r="117" spans="1:12" x14ac:dyDescent="0.25">
      <c r="A117" t="s">
        <v>3072</v>
      </c>
      <c r="B117" s="9" t="str">
        <f t="shared" si="11"/>
        <v>Private Guard Response One Time Adjustment - $10</v>
      </c>
      <c r="C117" s="9" t="str">
        <f t="shared" si="12"/>
        <v>Rectification unique de 10 $ des frais de service d'intervention d'un agent de sécurité privé</v>
      </c>
      <c r="D117" s="9">
        <f t="shared" si="13"/>
        <v>0</v>
      </c>
      <c r="E117" s="9" t="str">
        <f t="shared" si="14"/>
        <v>N</v>
      </c>
      <c r="F117" s="9">
        <f t="shared" si="15"/>
        <v>0</v>
      </c>
      <c r="G117" s="9" t="str">
        <f t="shared" si="16"/>
        <v>Customer Care</v>
      </c>
      <c r="H117" s="9" t="str">
        <f t="shared" si="17"/>
        <v>Residential and Business</v>
      </c>
      <c r="I117" s="9" t="str">
        <f t="shared" si="18"/>
        <v xml:space="preserve">Smart Home </v>
      </c>
      <c r="J117" s="9" t="str">
        <f t="shared" si="19"/>
        <v xml:space="preserve">One time Credit for customers complaining about Private Guard Price Increase </v>
      </c>
      <c r="K117" s="9" t="str">
        <f t="shared" si="20"/>
        <v>Rectification unique de 10 $ des frais de service d'intervention d'un agent de sécurité privé</v>
      </c>
      <c r="L117" s="9" t="str">
        <f t="shared" si="21"/>
        <v>One time</v>
      </c>
    </row>
    <row r="118" spans="1:12" x14ac:dyDescent="0.25">
      <c r="A118" t="s">
        <v>1041</v>
      </c>
      <c r="B118" s="9" t="str">
        <f t="shared" si="11"/>
        <v>PowerG Outdoor Motion Detector 9994</v>
      </c>
      <c r="C118" s="9" t="str">
        <f t="shared" si="12"/>
        <v xml:space="preserve">Détecteur de mouvement extérieure sans fil PowerG </v>
      </c>
      <c r="D118" s="9">
        <f t="shared" si="13"/>
        <v>195</v>
      </c>
      <c r="E118" s="9" t="str">
        <f t="shared" si="14"/>
        <v>N</v>
      </c>
      <c r="F118" s="9">
        <f t="shared" si="15"/>
        <v>7.5</v>
      </c>
      <c r="G118" s="9" t="str">
        <f t="shared" si="16"/>
        <v>only works with Qolsys Panel</v>
      </c>
      <c r="H118" s="9" t="str">
        <f t="shared" si="17"/>
        <v>Optional Equipment</v>
      </c>
      <c r="I118" s="9" t="str">
        <f t="shared" si="18"/>
        <v>Sensors and Detectors</v>
      </c>
      <c r="J118" s="9" t="str">
        <f t="shared" si="19"/>
        <v>PowerG Outdoor Motion Detector 9994</v>
      </c>
      <c r="K118" s="9" t="str">
        <f t="shared" si="20"/>
        <v xml:space="preserve">Détecteur de mouvement extérieure sans fil PowerG </v>
      </c>
      <c r="L118" s="9" t="str">
        <f t="shared" si="21"/>
        <v>One Time</v>
      </c>
    </row>
    <row r="119" spans="1:12" x14ac:dyDescent="0.25">
      <c r="A119" t="s">
        <v>1044</v>
      </c>
      <c r="B119" s="9" t="str">
        <f t="shared" si="11"/>
        <v>PowerG Outdoor Motion w/ Camera 9944</v>
      </c>
      <c r="C119" s="9" t="str">
        <f t="shared" si="12"/>
        <v xml:space="preserve">Détecteur de mouvement extérieure avec caméra sans fil PowerG </v>
      </c>
      <c r="D119" s="9">
        <f t="shared" si="13"/>
        <v>349</v>
      </c>
      <c r="E119" s="9" t="str">
        <f t="shared" si="14"/>
        <v>N</v>
      </c>
      <c r="F119" s="9">
        <f t="shared" si="15"/>
        <v>7.5</v>
      </c>
      <c r="G119" s="9" t="str">
        <f t="shared" si="16"/>
        <v>only works with Qolsys Panel</v>
      </c>
      <c r="H119" s="9" t="str">
        <f t="shared" si="17"/>
        <v>Optional Equipment</v>
      </c>
      <c r="I119" s="9" t="str">
        <f t="shared" si="18"/>
        <v>Sensors and Detectors</v>
      </c>
      <c r="J119" s="9" t="str">
        <f t="shared" si="19"/>
        <v>PowerG Outdoor Motion w/ Camera 9944</v>
      </c>
      <c r="K119" s="9" t="str">
        <f t="shared" si="20"/>
        <v xml:space="preserve">Détecteur de mouvement extérieure avec caméra sans fil PowerG </v>
      </c>
      <c r="L119" s="9" t="str">
        <f t="shared" si="21"/>
        <v>One Time</v>
      </c>
    </row>
    <row r="120" spans="1:12" x14ac:dyDescent="0.25">
      <c r="A120" t="s">
        <v>1048</v>
      </c>
      <c r="B120" s="9" t="str">
        <f t="shared" si="11"/>
        <v>PowerG Shock Sensor 9935</v>
      </c>
      <c r="C120" s="9" t="str">
        <f t="shared" si="12"/>
        <v>Détecteur d'impact PowerG</v>
      </c>
      <c r="D120" s="9">
        <f t="shared" si="13"/>
        <v>59</v>
      </c>
      <c r="E120" s="9" t="str">
        <f t="shared" si="14"/>
        <v>N</v>
      </c>
      <c r="F120" s="9">
        <f t="shared" si="15"/>
        <v>7.5</v>
      </c>
      <c r="G120" s="9" t="str">
        <f t="shared" si="16"/>
        <v>only works with Qolsys Panel</v>
      </c>
      <c r="H120" s="9" t="str">
        <f t="shared" si="17"/>
        <v>Optional Equipment</v>
      </c>
      <c r="I120" s="9" t="str">
        <f t="shared" si="18"/>
        <v>Sensors and Detectors</v>
      </c>
      <c r="J120" s="9" t="str">
        <f t="shared" si="19"/>
        <v>PowerG Shock Sensor 9935</v>
      </c>
      <c r="K120" s="9" t="str">
        <f t="shared" si="20"/>
        <v>Détecteur d'impact PowerG</v>
      </c>
      <c r="L120" s="9" t="str">
        <f t="shared" si="21"/>
        <v>One Time</v>
      </c>
    </row>
    <row r="121" spans="1:12" x14ac:dyDescent="0.25">
      <c r="A121" t="s">
        <v>1043</v>
      </c>
      <c r="B121" s="9" t="str">
        <f t="shared" si="11"/>
        <v>PowerG Repeater 9920</v>
      </c>
      <c r="C121" s="9" t="str">
        <f t="shared" si="12"/>
        <v xml:space="preserve">Répétiteur PowerG </v>
      </c>
      <c r="D121" s="9">
        <f t="shared" si="13"/>
        <v>0</v>
      </c>
      <c r="E121" s="9" t="str">
        <f t="shared" si="14"/>
        <v>N</v>
      </c>
      <c r="F121" s="9">
        <f t="shared" si="15"/>
        <v>7.5</v>
      </c>
      <c r="G121" s="9" t="str">
        <f t="shared" si="16"/>
        <v>only works with Qolsys Panel</v>
      </c>
      <c r="H121" s="9" t="str">
        <f t="shared" si="17"/>
        <v>Optional Equipment</v>
      </c>
      <c r="I121" s="9" t="str">
        <f t="shared" si="18"/>
        <v>Sensors and Detectors</v>
      </c>
      <c r="J121" s="9" t="str">
        <f t="shared" si="19"/>
        <v>PowerG Repeater 9920</v>
      </c>
      <c r="K121" s="9" t="str">
        <f t="shared" si="20"/>
        <v xml:space="preserve">Répétiteur PowerG </v>
      </c>
      <c r="L121" s="9" t="str">
        <f t="shared" si="21"/>
        <v>One Time</v>
      </c>
    </row>
    <row r="122" spans="1:12" x14ac:dyDescent="0.25">
      <c r="A122" t="s">
        <v>1050</v>
      </c>
      <c r="B122" s="9" t="str">
        <f t="shared" si="11"/>
        <v>PowerG Outdoor Siren 9911</v>
      </c>
      <c r="C122" s="9" t="str">
        <f t="shared" si="12"/>
        <v>Sirène extérieure PowerG</v>
      </c>
      <c r="D122" s="9">
        <f t="shared" si="13"/>
        <v>169</v>
      </c>
      <c r="E122" s="9" t="str">
        <f t="shared" si="14"/>
        <v>N</v>
      </c>
      <c r="F122" s="9">
        <f t="shared" si="15"/>
        <v>7.5</v>
      </c>
      <c r="G122" s="9" t="str">
        <f t="shared" si="16"/>
        <v>only works with Qolsys Panel</v>
      </c>
      <c r="H122" s="9" t="str">
        <f t="shared" si="17"/>
        <v>Optional Equipment</v>
      </c>
      <c r="I122" s="9" t="str">
        <f t="shared" si="18"/>
        <v>Sensors and Detectors</v>
      </c>
      <c r="J122" s="9" t="str">
        <f t="shared" si="19"/>
        <v>PowerG Outdoor Siren 9911</v>
      </c>
      <c r="K122" s="9" t="str">
        <f t="shared" si="20"/>
        <v>Sirène extérieure PowerG</v>
      </c>
      <c r="L122" s="9" t="str">
        <f t="shared" si="21"/>
        <v>One Time</v>
      </c>
    </row>
    <row r="123" spans="1:12" x14ac:dyDescent="0.25">
      <c r="A123" t="s">
        <v>1045</v>
      </c>
      <c r="B123" s="9" t="str">
        <f t="shared" si="11"/>
        <v>PowerG Temperature Sensor 9905</v>
      </c>
      <c r="C123" s="9" t="str">
        <f t="shared" si="12"/>
        <v>Détecteur température PowerG</v>
      </c>
      <c r="D123" s="9">
        <f t="shared" si="13"/>
        <v>49</v>
      </c>
      <c r="E123" s="9" t="str">
        <f t="shared" si="14"/>
        <v>N</v>
      </c>
      <c r="F123" s="9">
        <f t="shared" si="15"/>
        <v>7.5</v>
      </c>
      <c r="G123" s="9" t="str">
        <f t="shared" si="16"/>
        <v>only works with Qolsys Panel</v>
      </c>
      <c r="H123" s="9" t="str">
        <f t="shared" si="17"/>
        <v>Optional Equipment</v>
      </c>
      <c r="I123" s="9" t="str">
        <f t="shared" si="18"/>
        <v>Sensors and Detectors</v>
      </c>
      <c r="J123" s="9" t="str">
        <f t="shared" si="19"/>
        <v>PowerG Temperature Sensor 9905</v>
      </c>
      <c r="K123" s="9" t="str">
        <f t="shared" si="20"/>
        <v>Détecteur température PowerG</v>
      </c>
      <c r="L123" s="9" t="str">
        <f t="shared" si="21"/>
        <v>One Time</v>
      </c>
    </row>
    <row r="124" spans="1:12" x14ac:dyDescent="0.25">
      <c r="A124" t="s">
        <v>1042</v>
      </c>
      <c r="B124" s="9" t="str">
        <f t="shared" si="11"/>
        <v>PowerG Indoor Siren 9901</v>
      </c>
      <c r="C124" s="9" t="str">
        <f t="shared" si="12"/>
        <v>Sirène intérieure PowerG</v>
      </c>
      <c r="D124" s="9">
        <f t="shared" si="13"/>
        <v>109</v>
      </c>
      <c r="E124" s="9" t="str">
        <f t="shared" si="14"/>
        <v>N</v>
      </c>
      <c r="F124" s="9">
        <f t="shared" si="15"/>
        <v>7.5</v>
      </c>
      <c r="G124" s="9" t="str">
        <f t="shared" si="16"/>
        <v>only works with Qolsys Panel</v>
      </c>
      <c r="H124" s="9" t="str">
        <f t="shared" si="17"/>
        <v>Optional Equipment</v>
      </c>
      <c r="I124" s="9" t="str">
        <f t="shared" si="18"/>
        <v>Sensors and Detectors</v>
      </c>
      <c r="J124" s="9" t="str">
        <f t="shared" si="19"/>
        <v>PowerG Indoor Siren 9901</v>
      </c>
      <c r="K124" s="9" t="str">
        <f t="shared" si="20"/>
        <v>Sirène intérieure PowerG</v>
      </c>
      <c r="L124" s="9" t="str">
        <f t="shared" si="21"/>
        <v>One Time</v>
      </c>
    </row>
    <row r="125" spans="1:12" x14ac:dyDescent="0.25">
      <c r="A125" t="s">
        <v>3077</v>
      </c>
      <c r="B125" s="9" t="str">
        <f t="shared" si="11"/>
        <v xml:space="preserve">Private Guard Response Fee - $5 Off For 6 Months </v>
      </c>
      <c r="C125" s="9" t="str">
        <f t="shared" si="12"/>
        <v>Frais de service d'intervention d'un agent de sécurité privé (pendant 6 mois)</v>
      </c>
      <c r="D125" s="9">
        <f t="shared" si="13"/>
        <v>0</v>
      </c>
      <c r="E125" s="9" t="str">
        <f t="shared" si="14"/>
        <v>N</v>
      </c>
      <c r="F125" s="9">
        <f t="shared" si="15"/>
        <v>0</v>
      </c>
      <c r="G125" s="9" t="str">
        <f t="shared" si="16"/>
        <v>Customer Care</v>
      </c>
      <c r="H125" s="9" t="str">
        <f t="shared" si="17"/>
        <v>Residential and Business</v>
      </c>
      <c r="I125" s="9" t="str">
        <f t="shared" si="18"/>
        <v xml:space="preserve">Smart Home </v>
      </c>
      <c r="J125" s="9" t="str">
        <f t="shared" si="19"/>
        <v xml:space="preserve">Limited Time credit for customers complaining about Private Guard Price Increase </v>
      </c>
      <c r="K125" s="9" t="str">
        <f t="shared" si="20"/>
        <v>Frais de service d'intervention d'un agent de sécurité privé (pendant 6 mois)</v>
      </c>
      <c r="L125" s="9" t="str">
        <f t="shared" si="21"/>
        <v>RMR</v>
      </c>
    </row>
    <row r="126" spans="1:12" x14ac:dyDescent="0.25">
      <c r="A126" t="s">
        <v>3076</v>
      </c>
      <c r="B126" s="9" t="str">
        <f t="shared" si="11"/>
        <v xml:space="preserve">Private Guard Response Fee - $5 Off for 12 Months </v>
      </c>
      <c r="C126" s="9" t="str">
        <f t="shared" si="12"/>
        <v>Frais de service d'intervention d'un agent de sécurité privé (pendant 12 mois)</v>
      </c>
      <c r="D126" s="9">
        <f t="shared" si="13"/>
        <v>0</v>
      </c>
      <c r="E126" s="9" t="str">
        <f t="shared" si="14"/>
        <v>N</v>
      </c>
      <c r="F126" s="9">
        <f t="shared" si="15"/>
        <v>0</v>
      </c>
      <c r="G126" s="9" t="str">
        <f t="shared" si="16"/>
        <v xml:space="preserve">Retention </v>
      </c>
      <c r="H126" s="9" t="str">
        <f t="shared" si="17"/>
        <v>Residential and Business</v>
      </c>
      <c r="I126" s="9" t="str">
        <f t="shared" si="18"/>
        <v xml:space="preserve">Smart Home </v>
      </c>
      <c r="J126" s="9" t="str">
        <f t="shared" si="19"/>
        <v xml:space="preserve">Limited Time credit for customers complaining about Private Guard Price Increase </v>
      </c>
      <c r="K126" s="9" t="str">
        <f t="shared" si="20"/>
        <v>Frais de service d'intervention d'un agent de sécurité privé (pendant 12 mois)</v>
      </c>
      <c r="L126" s="9" t="str">
        <f t="shared" si="21"/>
        <v>RMR</v>
      </c>
    </row>
    <row r="127" spans="1:12" x14ac:dyDescent="0.25">
      <c r="A127" t="s">
        <v>3843</v>
      </c>
      <c r="B127" s="9" t="str">
        <f t="shared" si="11"/>
        <v xml:space="preserve">Private Guard Response Fee - 50% Off For 12 Months </v>
      </c>
      <c r="C127" s="9" t="str">
        <f t="shared" si="12"/>
        <v xml:space="preserve">Frais de service d'intervention d'un agent de sécurité privé (réduction de 50 % pendant 12 mois) </v>
      </c>
      <c r="D127" s="9">
        <f t="shared" si="13"/>
        <v>0</v>
      </c>
      <c r="E127" s="9" t="str">
        <f t="shared" si="14"/>
        <v>N</v>
      </c>
      <c r="F127" s="9">
        <f t="shared" si="15"/>
        <v>0</v>
      </c>
      <c r="G127" s="9" t="str">
        <f t="shared" si="16"/>
        <v>Customer Care</v>
      </c>
      <c r="H127" s="9" t="str">
        <f t="shared" si="17"/>
        <v>Residential and Business</v>
      </c>
      <c r="I127" s="9" t="str">
        <f t="shared" si="18"/>
        <v xml:space="preserve">Smart Home </v>
      </c>
      <c r="J127" s="9" t="str">
        <f t="shared" si="19"/>
        <v xml:space="preserve">Limited Time credit for customers complaining about Private Guard Price Increase </v>
      </c>
      <c r="K127" s="9" t="str">
        <f t="shared" si="20"/>
        <v xml:space="preserve">Frais de service d'intervention d'un agent de sécurité privé (réduction de 50 % pendant 12 mois) </v>
      </c>
      <c r="L127" s="9" t="str">
        <f t="shared" si="21"/>
        <v>RMR</v>
      </c>
    </row>
    <row r="128" spans="1:12" x14ac:dyDescent="0.25">
      <c r="A128" t="s">
        <v>933</v>
      </c>
      <c r="B128" s="9" t="str">
        <f t="shared" si="11"/>
        <v>PowerG Smoke and Heat Detector</v>
      </c>
      <c r="C128" s="9" t="str">
        <f t="shared" si="12"/>
        <v>Détecteur de fumée et de chaleur sans fil PowerG</v>
      </c>
      <c r="D128" s="9">
        <f t="shared" si="13"/>
        <v>69</v>
      </c>
      <c r="E128" s="9" t="str">
        <f t="shared" si="14"/>
        <v>Y</v>
      </c>
      <c r="F128" s="9">
        <f t="shared" si="15"/>
        <v>7.5</v>
      </c>
      <c r="G128" s="9" t="str">
        <f t="shared" si="16"/>
        <v>only works with Qolsys Panel</v>
      </c>
      <c r="H128" s="9" t="str">
        <f t="shared" si="17"/>
        <v>Optional Equipment</v>
      </c>
      <c r="I128" s="9" t="str">
        <f t="shared" si="18"/>
        <v>Sensors and Detectors</v>
      </c>
      <c r="J128" s="9" t="str">
        <f t="shared" si="19"/>
        <v>PowerG Smoke and Heat Detector</v>
      </c>
      <c r="K128" s="9" t="str">
        <f t="shared" si="20"/>
        <v>Détecteur de fumée et de chaleur sans fil PowerG</v>
      </c>
      <c r="L128" s="9" t="str">
        <f t="shared" si="21"/>
        <v>One Time</v>
      </c>
    </row>
    <row r="129" spans="1:12" x14ac:dyDescent="0.25">
      <c r="A129" t="s">
        <v>296</v>
      </c>
      <c r="B129" s="9" t="str">
        <f t="shared" ref="B129:B192" si="22">VLOOKUP(A129,masterdata,3,0)</f>
        <v>PowerG Smoke and Heat Detector</v>
      </c>
      <c r="C129" s="9" t="str">
        <f t="shared" ref="C129:C192" si="23">VLOOKUP(A129,masterdata,4,0)</f>
        <v>Détecteur de fumée et dechaleur sans fil PowerG</v>
      </c>
      <c r="D129" s="9">
        <f t="shared" ref="D129:D192" si="24">VLOOKUP(A129,masterdata,5,0)</f>
        <v>69</v>
      </c>
      <c r="E129" s="9" t="str">
        <f t="shared" ref="E129:E192" si="25">VLOOKUP(A129,masterdata,6,0)</f>
        <v>N</v>
      </c>
      <c r="F129" s="9">
        <f t="shared" ref="F129:F192" si="26">VLOOKUP(A129,masterdata,7,0)</f>
        <v>7.5</v>
      </c>
      <c r="G129" s="9" t="str">
        <f t="shared" ref="G129:G192" si="27">VLOOKUP($A129,masterdata,8,0)</f>
        <v>only works with Qolsys Panel</v>
      </c>
      <c r="H129" s="9" t="str">
        <f t="shared" ref="H129:H192" si="28">VLOOKUP($A129,masterdata,10,0)</f>
        <v>Optional Equipment</v>
      </c>
      <c r="I129" s="9" t="str">
        <f t="shared" ref="I129:I192" si="29">VLOOKUP($A129,masterdata,11,0)</f>
        <v>Sensors and Detectors</v>
      </c>
      <c r="J129" s="9" t="str">
        <f t="shared" ref="J129:J192" si="30">VLOOKUP($A129,masterdata,12,0)</f>
        <v>PowerG Smoke and Heat Detector</v>
      </c>
      <c r="K129" s="9" t="str">
        <f t="shared" ref="K129:K192" si="31">VLOOKUP($A129,masterdata,13,0)</f>
        <v>Détecteur de fumée et dechaleur sans fil PowerG</v>
      </c>
      <c r="L129" s="9" t="str">
        <f t="shared" ref="L129:L192" si="32">VLOOKUP($A129,masterdata,16,0)</f>
        <v>One Time</v>
      </c>
    </row>
    <row r="130" spans="1:12" x14ac:dyDescent="0.25">
      <c r="A130" t="s">
        <v>400</v>
      </c>
      <c r="B130" s="9" t="str">
        <f t="shared" si="22"/>
        <v>PowerG Panic Button Remote</v>
      </c>
      <c r="C130" s="9" t="str">
        <f t="shared" si="23"/>
        <v>Bouton d'urgence sans fil PowerG</v>
      </c>
      <c r="D130" s="9">
        <f t="shared" si="24"/>
        <v>39</v>
      </c>
      <c r="E130" s="9" t="str">
        <f t="shared" si="25"/>
        <v>Y</v>
      </c>
      <c r="F130" s="9">
        <f t="shared" si="26"/>
        <v>7.5</v>
      </c>
      <c r="G130" s="9" t="str">
        <f t="shared" si="27"/>
        <v>only works with Qolsys Panel</v>
      </c>
      <c r="H130" s="9" t="str">
        <f t="shared" si="28"/>
        <v>Optional Equipment</v>
      </c>
      <c r="I130" s="9" t="str">
        <f t="shared" si="29"/>
        <v>Sensors and Detectors</v>
      </c>
      <c r="J130" s="9" t="str">
        <f t="shared" si="30"/>
        <v>PowerG Panic Button Remote</v>
      </c>
      <c r="K130" s="9" t="str">
        <f t="shared" si="31"/>
        <v>Bouton d'urgence sans fil PowerG</v>
      </c>
      <c r="L130" s="9" t="str">
        <f t="shared" si="32"/>
        <v>One Time</v>
      </c>
    </row>
    <row r="131" spans="1:12" x14ac:dyDescent="0.25">
      <c r="A131" t="s">
        <v>292</v>
      </c>
      <c r="B131" s="9" t="str">
        <f t="shared" si="22"/>
        <v>PowerG Motion Detector</v>
      </c>
      <c r="C131" s="9" t="str">
        <f t="shared" si="23"/>
        <v>Détecteur de mouvement sans fil PowerG</v>
      </c>
      <c r="D131" s="9">
        <f t="shared" si="24"/>
        <v>49</v>
      </c>
      <c r="E131" s="9" t="str">
        <f t="shared" si="25"/>
        <v>Y</v>
      </c>
      <c r="F131" s="9">
        <f t="shared" si="26"/>
        <v>7.5</v>
      </c>
      <c r="G131" s="9" t="str">
        <f t="shared" si="27"/>
        <v>only works with Qolsys Panel</v>
      </c>
      <c r="H131" s="9" t="str">
        <f t="shared" si="28"/>
        <v>Optional Equipment</v>
      </c>
      <c r="I131" s="9" t="str">
        <f t="shared" si="29"/>
        <v>Sensors and Detectors</v>
      </c>
      <c r="J131" s="9" t="str">
        <f t="shared" si="30"/>
        <v>PowerG Motion Detector</v>
      </c>
      <c r="K131" s="9" t="str">
        <f t="shared" si="31"/>
        <v>Détecteur de mouvement sans fil PowerG</v>
      </c>
      <c r="L131" s="9" t="str">
        <f t="shared" si="32"/>
        <v>One Time</v>
      </c>
    </row>
    <row r="132" spans="1:12" x14ac:dyDescent="0.25">
      <c r="A132" t="s">
        <v>397</v>
      </c>
      <c r="B132" s="9" t="str">
        <f t="shared" si="22"/>
        <v>PowerG Glass Break Detector</v>
      </c>
      <c r="C132" s="9" t="str">
        <f t="shared" si="23"/>
        <v>Détecteur de bris de verre sans fil PowerG</v>
      </c>
      <c r="D132" s="9">
        <f t="shared" si="24"/>
        <v>59</v>
      </c>
      <c r="E132" s="9" t="str">
        <f t="shared" si="25"/>
        <v>Y</v>
      </c>
      <c r="F132" s="9">
        <f t="shared" si="26"/>
        <v>7.5</v>
      </c>
      <c r="G132" s="9" t="str">
        <f t="shared" si="27"/>
        <v>only works with Qolsys Panel</v>
      </c>
      <c r="H132" s="9" t="str">
        <f t="shared" si="28"/>
        <v>Optional Equipment</v>
      </c>
      <c r="I132" s="9" t="str">
        <f t="shared" si="29"/>
        <v>Sensors and Detectors</v>
      </c>
      <c r="J132" s="9" t="str">
        <f t="shared" si="30"/>
        <v>PowerG Glass Break Detector</v>
      </c>
      <c r="K132" s="9" t="str">
        <f t="shared" si="31"/>
        <v>Détecteur de bris de verre sans fil PowerG</v>
      </c>
      <c r="L132" s="9" t="str">
        <f t="shared" si="32"/>
        <v>One Time</v>
      </c>
    </row>
    <row r="133" spans="1:12" x14ac:dyDescent="0.25">
      <c r="A133" t="s">
        <v>395</v>
      </c>
      <c r="B133" s="9" t="str">
        <f t="shared" si="22"/>
        <v>PowerG Keyfob</v>
      </c>
      <c r="C133" s="9" t="str">
        <f t="shared" si="23"/>
        <v>Télécommande à 4 boutons sans fil PowerG</v>
      </c>
      <c r="D133" s="9">
        <f t="shared" si="24"/>
        <v>29</v>
      </c>
      <c r="E133" s="9" t="str">
        <f t="shared" si="25"/>
        <v>Y</v>
      </c>
      <c r="F133" s="9">
        <f t="shared" si="26"/>
        <v>7.5</v>
      </c>
      <c r="G133" s="9" t="str">
        <f t="shared" si="27"/>
        <v>only works with Qolsys Panel</v>
      </c>
      <c r="H133" s="9" t="str">
        <f t="shared" si="28"/>
        <v>Optional Equipment</v>
      </c>
      <c r="I133" s="9" t="str">
        <f t="shared" si="29"/>
        <v>Keypads and remotes</v>
      </c>
      <c r="J133" s="9" t="str">
        <f t="shared" si="30"/>
        <v>PowerG Keyfob</v>
      </c>
      <c r="K133" s="9" t="str">
        <f t="shared" si="31"/>
        <v>Télécommande à 4 boutons sans fil PowerG</v>
      </c>
      <c r="L133" s="9" t="str">
        <f t="shared" si="32"/>
        <v>One Time</v>
      </c>
    </row>
    <row r="134" spans="1:12" x14ac:dyDescent="0.25">
      <c r="A134" t="s">
        <v>642</v>
      </c>
      <c r="B134" s="9" t="str">
        <f t="shared" si="22"/>
        <v>PowerG Flood Detector</v>
      </c>
      <c r="C134" s="9" t="str">
        <f t="shared" si="23"/>
        <v>Détecteur d'inondation sans fil PowerG</v>
      </c>
      <c r="D134" s="9">
        <f t="shared" si="24"/>
        <v>59</v>
      </c>
      <c r="E134" s="9" t="str">
        <f t="shared" si="25"/>
        <v>Y</v>
      </c>
      <c r="F134" s="9">
        <f t="shared" si="26"/>
        <v>7.5</v>
      </c>
      <c r="G134" s="9" t="str">
        <f t="shared" si="27"/>
        <v>only works with Qolsys Panel</v>
      </c>
      <c r="H134" s="9" t="str">
        <f t="shared" si="28"/>
        <v>Optional Equipment</v>
      </c>
      <c r="I134" s="9" t="str">
        <f t="shared" si="29"/>
        <v>Sensors and Detectors</v>
      </c>
      <c r="J134" s="9" t="str">
        <f t="shared" si="30"/>
        <v>PowerG Flood Detector</v>
      </c>
      <c r="K134" s="9" t="str">
        <f t="shared" si="31"/>
        <v>Détecteur d'inondation sans fil PowerG</v>
      </c>
      <c r="L134" s="9" t="str">
        <f t="shared" si="32"/>
        <v>One Time</v>
      </c>
    </row>
    <row r="135" spans="1:12" x14ac:dyDescent="0.25">
      <c r="A135" t="s">
        <v>291</v>
      </c>
      <c r="B135" s="9" t="str">
        <f t="shared" si="22"/>
        <v>PowerG Door / Window Vanishing Sensor</v>
      </c>
      <c r="C135" s="9" t="str">
        <f t="shared" si="23"/>
        <v>Contact de porte/fenêtre sans fil PowerG</v>
      </c>
      <c r="D135" s="9">
        <f t="shared" si="24"/>
        <v>29</v>
      </c>
      <c r="E135" s="9" t="str">
        <f t="shared" si="25"/>
        <v>N</v>
      </c>
      <c r="F135" s="9">
        <f t="shared" si="26"/>
        <v>7.5</v>
      </c>
      <c r="G135" s="9" t="str">
        <f t="shared" si="27"/>
        <v>only works with Qolsys Panel</v>
      </c>
      <c r="H135" s="9" t="str">
        <f t="shared" si="28"/>
        <v>Optional Equipment</v>
      </c>
      <c r="I135" s="9" t="str">
        <f t="shared" si="29"/>
        <v>Sensors and Detectors</v>
      </c>
      <c r="J135" s="9" t="str">
        <f t="shared" si="30"/>
        <v>PowerG Door / Window Vanishing Sensor</v>
      </c>
      <c r="K135" s="9" t="str">
        <f t="shared" si="31"/>
        <v>Contact de porte/fenêtre sans fil PowerG</v>
      </c>
      <c r="L135" s="9" t="str">
        <f t="shared" si="32"/>
        <v>One Time</v>
      </c>
    </row>
    <row r="136" spans="1:12" x14ac:dyDescent="0.25">
      <c r="A136" t="s">
        <v>1040</v>
      </c>
      <c r="B136" s="9" t="str">
        <f t="shared" si="22"/>
        <v>PowerG Door / Window Aux Sensor 9945</v>
      </c>
      <c r="C136" s="9" t="str">
        <f t="shared" si="23"/>
        <v>Contact de porte/fenêtre sans fil PowerG</v>
      </c>
      <c r="D136" s="9">
        <f t="shared" si="24"/>
        <v>29</v>
      </c>
      <c r="E136" s="9" t="str">
        <f t="shared" si="25"/>
        <v>N</v>
      </c>
      <c r="F136" s="9">
        <f t="shared" si="26"/>
        <v>7.5</v>
      </c>
      <c r="G136" s="9" t="str">
        <f t="shared" si="27"/>
        <v>only works with Qolsys Panel</v>
      </c>
      <c r="H136" s="9" t="str">
        <f t="shared" si="28"/>
        <v>Optional Equipment</v>
      </c>
      <c r="I136" s="9" t="str">
        <f t="shared" si="29"/>
        <v>Sensors and Detectors</v>
      </c>
      <c r="J136" s="9" t="str">
        <f t="shared" si="30"/>
        <v>PowerG Door / Window Aux Sensor 9945</v>
      </c>
      <c r="K136" s="9" t="str">
        <f t="shared" si="31"/>
        <v>Contact de porte/fenêtre sans fil PowerG</v>
      </c>
      <c r="L136" s="9" t="str">
        <f t="shared" si="32"/>
        <v>One Time</v>
      </c>
    </row>
    <row r="137" spans="1:12" x14ac:dyDescent="0.25">
      <c r="A137" t="s">
        <v>932</v>
      </c>
      <c r="B137" s="9" t="str">
        <f t="shared" si="22"/>
        <v>PowerG Door / Window Vanishing Sensor</v>
      </c>
      <c r="C137" s="9" t="str">
        <f t="shared" si="23"/>
        <v>Contact de porte/fenêtre sans fil PowerG</v>
      </c>
      <c r="D137" s="9">
        <f t="shared" si="24"/>
        <v>29</v>
      </c>
      <c r="E137" s="9" t="str">
        <f t="shared" si="25"/>
        <v>Y</v>
      </c>
      <c r="F137" s="9">
        <f t="shared" si="26"/>
        <v>7.5</v>
      </c>
      <c r="G137" s="9" t="str">
        <f t="shared" si="27"/>
        <v>only works with Qolsys Panel</v>
      </c>
      <c r="H137" s="9" t="str">
        <f t="shared" si="28"/>
        <v>Optional Equipment</v>
      </c>
      <c r="I137" s="9" t="str">
        <f t="shared" si="29"/>
        <v>Sensors and Detectors</v>
      </c>
      <c r="J137" s="9" t="str">
        <f t="shared" si="30"/>
        <v>PowerG Door / Window Vanishing Sensor</v>
      </c>
      <c r="K137" s="9" t="str">
        <f t="shared" si="31"/>
        <v>Contact de porte/fenêtre sans fil PowerG</v>
      </c>
      <c r="L137" s="9" t="str">
        <f t="shared" si="32"/>
        <v>One Time</v>
      </c>
    </row>
    <row r="138" spans="1:12" x14ac:dyDescent="0.25">
      <c r="A138" t="s">
        <v>392</v>
      </c>
      <c r="B138" s="9" t="str">
        <f t="shared" si="22"/>
        <v>PowerG Carbon Monoxide Detector</v>
      </c>
      <c r="C138" s="9" t="str">
        <f t="shared" si="23"/>
        <v>Détecteur de monoxyde de carbone sans fil DSC PowerG</v>
      </c>
      <c r="D138" s="9">
        <f t="shared" si="24"/>
        <v>89</v>
      </c>
      <c r="E138" s="9" t="str">
        <f t="shared" si="25"/>
        <v>Y</v>
      </c>
      <c r="F138" s="9">
        <f t="shared" si="26"/>
        <v>7.5</v>
      </c>
      <c r="G138" s="9" t="str">
        <f t="shared" si="27"/>
        <v>only works with Qolsys Panel</v>
      </c>
      <c r="H138" s="9" t="str">
        <f t="shared" si="28"/>
        <v>Optional Equipment</v>
      </c>
      <c r="I138" s="9" t="str">
        <f t="shared" si="29"/>
        <v>Sensors and Detectors</v>
      </c>
      <c r="J138" s="9" t="str">
        <f t="shared" si="30"/>
        <v>PowerG Carbon Monoxide Detector</v>
      </c>
      <c r="K138" s="9" t="str">
        <f t="shared" si="31"/>
        <v>Détecteur de monoxyde de carbone sans fil DSC PowerG</v>
      </c>
      <c r="L138" s="9" t="str">
        <f t="shared" si="32"/>
        <v>One Time</v>
      </c>
    </row>
    <row r="139" spans="1:12" x14ac:dyDescent="0.25">
      <c r="A139" t="s">
        <v>390</v>
      </c>
      <c r="B139" s="9" t="str">
        <f t="shared" si="22"/>
        <v>DSC PowerG  Keypad</v>
      </c>
      <c r="C139" s="9" t="str">
        <f t="shared" si="23"/>
        <v>Poste d'armement bidirectionnel sans fil DSC PowerG</v>
      </c>
      <c r="D139" s="9">
        <f t="shared" si="24"/>
        <v>79</v>
      </c>
      <c r="E139" s="9" t="str">
        <f t="shared" si="25"/>
        <v>N</v>
      </c>
      <c r="F139" s="9">
        <f t="shared" si="26"/>
        <v>7.5</v>
      </c>
      <c r="G139" s="9" t="str">
        <f t="shared" si="27"/>
        <v>only works with PowerG Sensors</v>
      </c>
      <c r="H139" s="9" t="str">
        <f t="shared" si="28"/>
        <v>Optional Equipment</v>
      </c>
      <c r="I139" s="9" t="str">
        <f t="shared" si="29"/>
        <v>Keypads and Remotes</v>
      </c>
      <c r="J139" s="9" t="str">
        <f t="shared" si="30"/>
        <v>DSC PowerG  Keypad</v>
      </c>
      <c r="K139" s="9" t="str">
        <f t="shared" si="31"/>
        <v>Poste d'armement bidirectionnel sans fil DSC PowerG</v>
      </c>
      <c r="L139" s="9" t="str">
        <f t="shared" si="32"/>
        <v>One Time</v>
      </c>
    </row>
    <row r="140" spans="1:12" x14ac:dyDescent="0.25">
      <c r="A140" t="s">
        <v>2705</v>
      </c>
      <c r="B140" s="9" t="str">
        <f t="shared" si="22"/>
        <v>Medical Alert One Time Adjustment - Customer Care</v>
      </c>
      <c r="C140" s="9" t="str">
        <f t="shared" si="23"/>
        <v>Rectification unique des frais de service Bell Alerte médicale (Service à la clientèle)</v>
      </c>
      <c r="D140" s="9">
        <f t="shared" si="24"/>
        <v>0</v>
      </c>
      <c r="E140" s="9" t="str">
        <f t="shared" si="25"/>
        <v>N</v>
      </c>
      <c r="F140" s="9">
        <f t="shared" si="26"/>
        <v>0</v>
      </c>
      <c r="G140" s="9" t="str">
        <f t="shared" si="27"/>
        <v>Customer Care</v>
      </c>
      <c r="H140" s="9" t="str">
        <f t="shared" si="28"/>
        <v>Residential</v>
      </c>
      <c r="I140" s="9" t="str">
        <f t="shared" si="29"/>
        <v>Medical Alert</v>
      </c>
      <c r="J140" s="9" t="str">
        <f t="shared" si="30"/>
        <v>One time Discount on Medical Alert by Customer Care</v>
      </c>
      <c r="K140" s="9" t="str">
        <f t="shared" si="31"/>
        <v>Rectification unique des frais de service Bell Alerte médicale (Service à la clientèle)</v>
      </c>
      <c r="L140" s="9" t="str">
        <f t="shared" si="32"/>
        <v>One time</v>
      </c>
    </row>
    <row r="141" spans="1:12" x14ac:dyDescent="0.25">
      <c r="A141" t="s">
        <v>2700</v>
      </c>
      <c r="B141" s="9" t="str">
        <f t="shared" si="22"/>
        <v xml:space="preserve">Medical Alert One Time Adjustment </v>
      </c>
      <c r="C141" s="9" t="str">
        <f t="shared" si="23"/>
        <v>Rectification unique des frais de service Bell Alerte médicale</v>
      </c>
      <c r="D141" s="9">
        <f t="shared" si="24"/>
        <v>0</v>
      </c>
      <c r="E141" s="9" t="str">
        <f t="shared" si="25"/>
        <v>N</v>
      </c>
      <c r="F141" s="9">
        <f t="shared" si="26"/>
        <v>0</v>
      </c>
      <c r="G141" s="9" t="str">
        <f t="shared" si="27"/>
        <v xml:space="preserve">Processing </v>
      </c>
      <c r="H141" s="9" t="str">
        <f t="shared" si="28"/>
        <v>Residential</v>
      </c>
      <c r="I141" s="9" t="str">
        <f t="shared" si="29"/>
        <v>Medical Alert</v>
      </c>
      <c r="J141" s="9" t="str">
        <f t="shared" si="30"/>
        <v xml:space="preserve">One time Discount on Medical Alert by Processing </v>
      </c>
      <c r="K141" s="9" t="str">
        <f t="shared" si="31"/>
        <v>Rectification unique des frais de service Bell Alerte médicale</v>
      </c>
      <c r="L141" s="9" t="str">
        <f t="shared" si="32"/>
        <v>One time</v>
      </c>
    </row>
    <row r="142" spans="1:12" x14ac:dyDescent="0.25">
      <c r="A142" t="s">
        <v>2763</v>
      </c>
      <c r="B142" s="9" t="str">
        <f t="shared" si="22"/>
        <v xml:space="preserve">Medical Alert Condo Discount </v>
      </c>
      <c r="C142" s="9" t="str">
        <f t="shared" si="23"/>
        <v xml:space="preserve">
Remise Condo Medical Alert</v>
      </c>
      <c r="D142" s="9">
        <f t="shared" si="24"/>
        <v>0</v>
      </c>
      <c r="E142" s="9" t="str">
        <f t="shared" si="25"/>
        <v>N</v>
      </c>
      <c r="F142" s="9">
        <f t="shared" si="26"/>
        <v>0</v>
      </c>
      <c r="G142" s="9" t="str">
        <f t="shared" si="27"/>
        <v>Used by Sales</v>
      </c>
      <c r="H142" s="9" t="str">
        <f t="shared" si="28"/>
        <v xml:space="preserve">Residential </v>
      </c>
      <c r="I142" s="9" t="str">
        <f t="shared" si="29"/>
        <v>Medical Alert</v>
      </c>
      <c r="J142" s="9" t="str">
        <f t="shared" si="30"/>
        <v xml:space="preserve">Medical Alert Condo Discount </v>
      </c>
      <c r="K142" s="9" t="str">
        <f t="shared" si="31"/>
        <v xml:space="preserve">
Remise Condo Medical Alert</v>
      </c>
      <c r="L142" s="9" t="str">
        <f t="shared" si="32"/>
        <v>One time</v>
      </c>
    </row>
    <row r="143" spans="1:12" x14ac:dyDescent="0.25">
      <c r="A143" t="s">
        <v>2695</v>
      </c>
      <c r="B143" s="9" t="str">
        <f t="shared" si="22"/>
        <v xml:space="preserve">NSF waiver </v>
      </c>
      <c r="C143" s="9" t="str">
        <f t="shared" si="23"/>
        <v>Annulation de frais de chèque sans provision</v>
      </c>
      <c r="D143" s="9">
        <f t="shared" si="24"/>
        <v>0</v>
      </c>
      <c r="E143" s="9" t="str">
        <f t="shared" si="25"/>
        <v>N</v>
      </c>
      <c r="F143" s="9">
        <f t="shared" si="26"/>
        <v>0</v>
      </c>
      <c r="G143" s="9" t="str">
        <f t="shared" si="27"/>
        <v>Customer Care</v>
      </c>
      <c r="H143" s="9" t="str">
        <f t="shared" si="28"/>
        <v>Residential and Business</v>
      </c>
      <c r="I143" s="9" t="str">
        <f t="shared" si="29"/>
        <v>Smart Home and Medical Alert</v>
      </c>
      <c r="J143" s="9" t="str">
        <f t="shared" si="30"/>
        <v xml:space="preserve">Fee charged for non sufficient funds in bank </v>
      </c>
      <c r="K143" s="9" t="str">
        <f t="shared" si="31"/>
        <v>Annulation de frais de chèque sans provision</v>
      </c>
      <c r="L143" s="9" t="str">
        <f t="shared" si="32"/>
        <v>One time</v>
      </c>
    </row>
    <row r="144" spans="1:12" x14ac:dyDescent="0.25">
      <c r="A144" t="s">
        <v>607</v>
      </c>
      <c r="B144" s="9" t="str">
        <f t="shared" si="22"/>
        <v>Phone for Programming NL System</v>
      </c>
      <c r="C144" s="9" t="str">
        <f t="shared" si="23"/>
        <v>Téléphone pour la programmation du système NL</v>
      </c>
      <c r="D144" s="9">
        <f t="shared" si="24"/>
        <v>9.99</v>
      </c>
      <c r="E144" s="9" t="str">
        <f t="shared" si="25"/>
        <v>N</v>
      </c>
      <c r="F144" s="9">
        <f t="shared" si="26"/>
        <v>0</v>
      </c>
      <c r="G144" s="9" t="str">
        <f t="shared" si="27"/>
        <v>Legacy</v>
      </c>
      <c r="H144" s="9" t="str">
        <f t="shared" si="28"/>
        <v>Legacy</v>
      </c>
      <c r="I144" s="9" t="str">
        <f t="shared" si="29"/>
        <v>Legacy</v>
      </c>
      <c r="J144" s="9" t="str">
        <f t="shared" si="30"/>
        <v>Phone for Programming NL System</v>
      </c>
      <c r="K144" s="9" t="str">
        <f t="shared" si="31"/>
        <v>Téléphone pour la programmation du système NL</v>
      </c>
      <c r="L144" s="9" t="str">
        <f t="shared" si="32"/>
        <v>One Time</v>
      </c>
    </row>
    <row r="145" spans="1:12" x14ac:dyDescent="0.25">
      <c r="A145" t="s">
        <v>1283</v>
      </c>
      <c r="B145" s="9" t="e">
        <f t="shared" si="22"/>
        <v>#N/A</v>
      </c>
      <c r="C145" s="9" t="e">
        <f t="shared" si="23"/>
        <v>#N/A</v>
      </c>
      <c r="D145" s="9" t="e">
        <f t="shared" si="24"/>
        <v>#N/A</v>
      </c>
      <c r="E145" s="9" t="e">
        <f t="shared" si="25"/>
        <v>#N/A</v>
      </c>
      <c r="F145" s="9" t="e">
        <f t="shared" si="26"/>
        <v>#N/A</v>
      </c>
      <c r="G145" s="9" t="e">
        <f t="shared" si="27"/>
        <v>#N/A</v>
      </c>
      <c r="H145" s="9" t="e">
        <f t="shared" si="28"/>
        <v>#N/A</v>
      </c>
      <c r="I145" s="9" t="e">
        <f t="shared" si="29"/>
        <v>#N/A</v>
      </c>
      <c r="J145" s="9" t="e">
        <f t="shared" si="30"/>
        <v>#N/A</v>
      </c>
      <c r="K145" s="9" t="e">
        <f t="shared" si="31"/>
        <v>#N/A</v>
      </c>
      <c r="L145" s="9" t="e">
        <f t="shared" si="32"/>
        <v>#N/A</v>
      </c>
    </row>
    <row r="146" spans="1:12" x14ac:dyDescent="0.25">
      <c r="A146" t="s">
        <v>1281</v>
      </c>
      <c r="B146" s="9" t="e">
        <f t="shared" si="22"/>
        <v>#N/A</v>
      </c>
      <c r="C146" s="9" t="e">
        <f t="shared" si="23"/>
        <v>#N/A</v>
      </c>
      <c r="D146" s="9" t="e">
        <f t="shared" si="24"/>
        <v>#N/A</v>
      </c>
      <c r="E146" s="9" t="e">
        <f t="shared" si="25"/>
        <v>#N/A</v>
      </c>
      <c r="F146" s="9" t="e">
        <f t="shared" si="26"/>
        <v>#N/A</v>
      </c>
      <c r="G146" s="9" t="e">
        <f t="shared" si="27"/>
        <v>#N/A</v>
      </c>
      <c r="H146" s="9" t="e">
        <f t="shared" si="28"/>
        <v>#N/A</v>
      </c>
      <c r="I146" s="9" t="e">
        <f t="shared" si="29"/>
        <v>#N/A</v>
      </c>
      <c r="J146" s="9" t="e">
        <f t="shared" si="30"/>
        <v>#N/A</v>
      </c>
      <c r="K146" s="9" t="e">
        <f t="shared" si="31"/>
        <v>#N/A</v>
      </c>
      <c r="L146" s="9" t="e">
        <f t="shared" si="32"/>
        <v>#N/A</v>
      </c>
    </row>
    <row r="147" spans="1:12" x14ac:dyDescent="0.25">
      <c r="A147" t="s">
        <v>1279</v>
      </c>
      <c r="B147" s="9" t="e">
        <f t="shared" si="22"/>
        <v>#N/A</v>
      </c>
      <c r="C147" s="9" t="e">
        <f t="shared" si="23"/>
        <v>#N/A</v>
      </c>
      <c r="D147" s="9" t="e">
        <f t="shared" si="24"/>
        <v>#N/A</v>
      </c>
      <c r="E147" s="9" t="e">
        <f t="shared" si="25"/>
        <v>#N/A</v>
      </c>
      <c r="F147" s="9" t="e">
        <f t="shared" si="26"/>
        <v>#N/A</v>
      </c>
      <c r="G147" s="9" t="e">
        <f t="shared" si="27"/>
        <v>#N/A</v>
      </c>
      <c r="H147" s="9" t="e">
        <f t="shared" si="28"/>
        <v>#N/A</v>
      </c>
      <c r="I147" s="9" t="e">
        <f t="shared" si="29"/>
        <v>#N/A</v>
      </c>
      <c r="J147" s="9" t="e">
        <f t="shared" si="30"/>
        <v>#N/A</v>
      </c>
      <c r="K147" s="9" t="e">
        <f t="shared" si="31"/>
        <v>#N/A</v>
      </c>
      <c r="L147" s="9" t="e">
        <f t="shared" si="32"/>
        <v>#N/A</v>
      </c>
    </row>
    <row r="148" spans="1:12" x14ac:dyDescent="0.25">
      <c r="A148" t="s">
        <v>1277</v>
      </c>
      <c r="B148" s="9" t="e">
        <f t="shared" si="22"/>
        <v>#N/A</v>
      </c>
      <c r="C148" s="9" t="e">
        <f t="shared" si="23"/>
        <v>#N/A</v>
      </c>
      <c r="D148" s="9" t="e">
        <f t="shared" si="24"/>
        <v>#N/A</v>
      </c>
      <c r="E148" s="9" t="e">
        <f t="shared" si="25"/>
        <v>#N/A</v>
      </c>
      <c r="F148" s="9" t="e">
        <f t="shared" si="26"/>
        <v>#N/A</v>
      </c>
      <c r="G148" s="9" t="e">
        <f t="shared" si="27"/>
        <v>#N/A</v>
      </c>
      <c r="H148" s="9" t="e">
        <f t="shared" si="28"/>
        <v>#N/A</v>
      </c>
      <c r="I148" s="9" t="e">
        <f t="shared" si="29"/>
        <v>#N/A</v>
      </c>
      <c r="J148" s="9" t="e">
        <f t="shared" si="30"/>
        <v>#N/A</v>
      </c>
      <c r="K148" s="9" t="e">
        <f t="shared" si="31"/>
        <v>#N/A</v>
      </c>
      <c r="L148" s="9" t="e">
        <f t="shared" si="32"/>
        <v>#N/A</v>
      </c>
    </row>
    <row r="149" spans="1:12" x14ac:dyDescent="0.25">
      <c r="A149" t="s">
        <v>1275</v>
      </c>
      <c r="B149" s="9" t="e">
        <f t="shared" si="22"/>
        <v>#N/A</v>
      </c>
      <c r="C149" s="9" t="e">
        <f t="shared" si="23"/>
        <v>#N/A</v>
      </c>
      <c r="D149" s="9" t="e">
        <f t="shared" si="24"/>
        <v>#N/A</v>
      </c>
      <c r="E149" s="9" t="e">
        <f t="shared" si="25"/>
        <v>#N/A</v>
      </c>
      <c r="F149" s="9" t="e">
        <f t="shared" si="26"/>
        <v>#N/A</v>
      </c>
      <c r="G149" s="9" t="e">
        <f t="shared" si="27"/>
        <v>#N/A</v>
      </c>
      <c r="H149" s="9" t="e">
        <f t="shared" si="28"/>
        <v>#N/A</v>
      </c>
      <c r="I149" s="9" t="e">
        <f t="shared" si="29"/>
        <v>#N/A</v>
      </c>
      <c r="J149" s="9" t="e">
        <f t="shared" si="30"/>
        <v>#N/A</v>
      </c>
      <c r="K149" s="9" t="e">
        <f t="shared" si="31"/>
        <v>#N/A</v>
      </c>
      <c r="L149" s="9" t="e">
        <f t="shared" si="32"/>
        <v>#N/A</v>
      </c>
    </row>
    <row r="150" spans="1:12" x14ac:dyDescent="0.25">
      <c r="A150" t="s">
        <v>2681</v>
      </c>
      <c r="B150" s="9" t="str">
        <f t="shared" si="22"/>
        <v xml:space="preserve">Montioring Fee Adjustment - Loyalty </v>
      </c>
      <c r="C150" s="9" t="str">
        <f t="shared" si="23"/>
        <v>Rectification des frais de surveillance (équipe Loyauté)</v>
      </c>
      <c r="D150" s="9">
        <f t="shared" si="24"/>
        <v>0</v>
      </c>
      <c r="E150" s="9" t="str">
        <f t="shared" si="25"/>
        <v>N</v>
      </c>
      <c r="F150" s="9">
        <f t="shared" si="26"/>
        <v>0</v>
      </c>
      <c r="G150" s="9" t="str">
        <f t="shared" si="27"/>
        <v>Retention</v>
      </c>
      <c r="H150" s="9" t="str">
        <f t="shared" si="28"/>
        <v>Residential and Business</v>
      </c>
      <c r="I150" s="9" t="str">
        <f t="shared" si="29"/>
        <v>Smart Home and Medical Alert</v>
      </c>
      <c r="J150" s="9" t="str">
        <f t="shared" si="30"/>
        <v xml:space="preserve">Adjustment to monitoring fee by Retention and Loyalty </v>
      </c>
      <c r="K150" s="9" t="str">
        <f t="shared" si="31"/>
        <v>Rectification des frais de surveillance (équipe Loyauté)</v>
      </c>
      <c r="L150" s="9" t="str">
        <f t="shared" si="32"/>
        <v>One time</v>
      </c>
    </row>
    <row r="151" spans="1:12" x14ac:dyDescent="0.25">
      <c r="A151" t="s">
        <v>3228</v>
      </c>
      <c r="B151" s="9" t="e">
        <f t="shared" si="22"/>
        <v>#N/A</v>
      </c>
      <c r="C151" s="9" t="e">
        <f t="shared" si="23"/>
        <v>#N/A</v>
      </c>
      <c r="D151" s="9" t="e">
        <f t="shared" si="24"/>
        <v>#N/A</v>
      </c>
      <c r="E151" s="9" t="e">
        <f t="shared" si="25"/>
        <v>#N/A</v>
      </c>
      <c r="F151" s="9" t="e">
        <f t="shared" si="26"/>
        <v>#N/A</v>
      </c>
      <c r="G151" s="9" t="e">
        <f t="shared" si="27"/>
        <v>#N/A</v>
      </c>
      <c r="H151" s="9" t="e">
        <f t="shared" si="28"/>
        <v>#N/A</v>
      </c>
      <c r="I151" s="9" t="e">
        <f t="shared" si="29"/>
        <v>#N/A</v>
      </c>
      <c r="J151" s="9" t="e">
        <f t="shared" si="30"/>
        <v>#N/A</v>
      </c>
      <c r="K151" s="9" t="e">
        <f t="shared" si="31"/>
        <v>#N/A</v>
      </c>
      <c r="L151" s="9" t="e">
        <f t="shared" si="32"/>
        <v>#N/A</v>
      </c>
    </row>
    <row r="152" spans="1:12" x14ac:dyDescent="0.25">
      <c r="A152" t="s">
        <v>2690</v>
      </c>
      <c r="B152" s="9" t="str">
        <f t="shared" si="22"/>
        <v xml:space="preserve">Montioring Fee Adjustment - Collections </v>
      </c>
      <c r="C152" s="9" t="str">
        <f t="shared" si="23"/>
        <v>Rectification des frais de surveillance (Service de recouvrement)</v>
      </c>
      <c r="D152" s="9">
        <f t="shared" si="24"/>
        <v>0</v>
      </c>
      <c r="E152" s="9" t="str">
        <f t="shared" si="25"/>
        <v>N</v>
      </c>
      <c r="F152" s="9">
        <f t="shared" si="26"/>
        <v>0</v>
      </c>
      <c r="G152" s="9" t="str">
        <f t="shared" si="27"/>
        <v>Collections</v>
      </c>
      <c r="H152" s="9" t="str">
        <f t="shared" si="28"/>
        <v>Residential and Business</v>
      </c>
      <c r="I152" s="9" t="str">
        <f t="shared" si="29"/>
        <v>Smart Home and Medical Alert</v>
      </c>
      <c r="J152" s="9" t="str">
        <f t="shared" si="30"/>
        <v xml:space="preserve">Adjustment to monitoring fee by Collections </v>
      </c>
      <c r="K152" s="9" t="str">
        <f t="shared" si="31"/>
        <v>Rectification des frais de surveillance (Service de recouvrement)</v>
      </c>
      <c r="L152" s="9" t="str">
        <f t="shared" si="32"/>
        <v>One time</v>
      </c>
    </row>
    <row r="153" spans="1:12" x14ac:dyDescent="0.25">
      <c r="A153" t="s">
        <v>2685</v>
      </c>
      <c r="B153" s="9" t="str">
        <f t="shared" si="22"/>
        <v xml:space="preserve">Montioring Fee Adjustment - Customer Care </v>
      </c>
      <c r="C153" s="9" t="str">
        <f t="shared" si="23"/>
        <v>Rectification des frais de surveillance (Service à la clientèle)</v>
      </c>
      <c r="D153" s="9">
        <f t="shared" si="24"/>
        <v>0</v>
      </c>
      <c r="E153" s="9" t="str">
        <f t="shared" si="25"/>
        <v>N</v>
      </c>
      <c r="F153" s="9">
        <f t="shared" si="26"/>
        <v>0</v>
      </c>
      <c r="G153" s="9" t="str">
        <f t="shared" si="27"/>
        <v>Customer Care</v>
      </c>
      <c r="H153" s="9" t="str">
        <f t="shared" si="28"/>
        <v>Residential and Business</v>
      </c>
      <c r="I153" s="9" t="str">
        <f t="shared" si="29"/>
        <v>Smart Home and Medical Alert</v>
      </c>
      <c r="J153" s="9" t="str">
        <f t="shared" si="30"/>
        <v>Adjustment to monitoring fee by Customer Care</v>
      </c>
      <c r="K153" s="9" t="str">
        <f t="shared" si="31"/>
        <v>Rectification des frais de surveillance (Service à la clientèle)</v>
      </c>
      <c r="L153" s="9" t="str">
        <f t="shared" si="32"/>
        <v>One time</v>
      </c>
    </row>
    <row r="154" spans="1:12" x14ac:dyDescent="0.25">
      <c r="A154" t="s">
        <v>2675</v>
      </c>
      <c r="B154" s="9" t="str">
        <f t="shared" si="22"/>
        <v xml:space="preserve">Montioring Fee Adjustment </v>
      </c>
      <c r="C154" s="9" t="str">
        <f t="shared" si="23"/>
        <v>Rectification des frais de surveillance</v>
      </c>
      <c r="D154" s="9">
        <f t="shared" si="24"/>
        <v>0</v>
      </c>
      <c r="E154" s="9" t="str">
        <f t="shared" si="25"/>
        <v>N</v>
      </c>
      <c r="F154" s="9">
        <f t="shared" si="26"/>
        <v>0</v>
      </c>
      <c r="G154" s="9" t="str">
        <f t="shared" si="27"/>
        <v xml:space="preserve">Processing </v>
      </c>
      <c r="H154" s="9" t="str">
        <f t="shared" si="28"/>
        <v>Residential and Business</v>
      </c>
      <c r="I154" s="9" t="str">
        <f t="shared" si="29"/>
        <v>Smart Home and Medical Alert</v>
      </c>
      <c r="J154" s="9" t="str">
        <f t="shared" si="30"/>
        <v xml:space="preserve">Adjustment to monitoring fee by processing </v>
      </c>
      <c r="K154" s="9" t="str">
        <f t="shared" si="31"/>
        <v>Rectification des frais de surveillance</v>
      </c>
      <c r="L154" s="9" t="str">
        <f t="shared" si="32"/>
        <v>One time</v>
      </c>
    </row>
    <row r="155" spans="1:12" x14ac:dyDescent="0.25">
      <c r="A155" t="s">
        <v>605</v>
      </c>
      <c r="B155" s="9" t="str">
        <f t="shared" si="22"/>
        <v>MKA315 Keyfob</v>
      </c>
      <c r="C155" s="9" t="str">
        <f t="shared" si="23"/>
        <v>Porte-clés MKA315</v>
      </c>
      <c r="D155" s="9">
        <f t="shared" si="24"/>
        <v>49</v>
      </c>
      <c r="E155" s="9" t="str">
        <f t="shared" si="25"/>
        <v>N</v>
      </c>
      <c r="F155" s="9">
        <f t="shared" si="26"/>
        <v>6</v>
      </c>
      <c r="G155" s="9" t="str">
        <f t="shared" si="27"/>
        <v>Legacy</v>
      </c>
      <c r="H155" s="9" t="str">
        <f t="shared" si="28"/>
        <v>Legacy</v>
      </c>
      <c r="I155" s="9" t="str">
        <f t="shared" si="29"/>
        <v>Legacy</v>
      </c>
      <c r="J155" s="9" t="str">
        <f t="shared" si="30"/>
        <v>MKA315 Keyfob</v>
      </c>
      <c r="K155" s="9" t="str">
        <f t="shared" si="31"/>
        <v>Porte-clés MKA315</v>
      </c>
      <c r="L155" s="9" t="str">
        <f t="shared" si="32"/>
        <v>One Time</v>
      </c>
    </row>
    <row r="156" spans="1:12" x14ac:dyDescent="0.25">
      <c r="A156" t="s">
        <v>3192</v>
      </c>
      <c r="B156" s="9" t="str">
        <f t="shared" si="22"/>
        <v>Liftmaster Garage Door Internet Gateway</v>
      </c>
      <c r="C156" s="9" t="str">
        <f t="shared" si="23"/>
        <v>Passerelle Internet LiftMaster pour porte de garage</v>
      </c>
      <c r="D156" s="9">
        <f t="shared" si="24"/>
        <v>129</v>
      </c>
      <c r="E156" s="9" t="str">
        <f t="shared" si="25"/>
        <v>N</v>
      </c>
      <c r="F156" s="9">
        <f t="shared" si="26"/>
        <v>15</v>
      </c>
      <c r="G156" s="9" t="str">
        <f t="shared" si="27"/>
        <v>on Good or Better with Automation Add-on; also on Best Bundle</v>
      </c>
      <c r="H156" s="9" t="str">
        <f t="shared" si="28"/>
        <v>Optional Equipment</v>
      </c>
      <c r="I156" s="9" t="str">
        <f t="shared" si="29"/>
        <v>Lights and other accessories</v>
      </c>
      <c r="J156" s="9" t="str">
        <f t="shared" si="30"/>
        <v>Liftmaster Garage Door Internet Gateway</v>
      </c>
      <c r="K156" s="9" t="str">
        <f t="shared" si="31"/>
        <v>Passerelle Internet LiftMaster pour porte de garage</v>
      </c>
      <c r="L156" s="9" t="str">
        <f t="shared" si="32"/>
        <v>One Time</v>
      </c>
    </row>
    <row r="157" spans="1:12" x14ac:dyDescent="0.25">
      <c r="A157" t="s">
        <v>3190</v>
      </c>
      <c r="B157" s="9" t="str">
        <f t="shared" si="22"/>
        <v>Thick Door Deadbolt Kit</v>
      </c>
      <c r="C157" s="9" t="str">
        <f t="shared" si="23"/>
        <v>Ensemble de verrous pour porte épaisse</v>
      </c>
      <c r="D157" s="9">
        <f t="shared" si="24"/>
        <v>5</v>
      </c>
      <c r="E157" s="9" t="str">
        <f t="shared" si="25"/>
        <v>N</v>
      </c>
      <c r="F157" s="9">
        <f t="shared" si="26"/>
        <v>15</v>
      </c>
      <c r="G157" s="9" t="str">
        <f t="shared" si="27"/>
        <v>None</v>
      </c>
      <c r="H157" s="9" t="str">
        <f t="shared" si="28"/>
        <v>Optional Equipment</v>
      </c>
      <c r="I157" s="9" t="str">
        <f t="shared" si="29"/>
        <v>Door locks and thermostats</v>
      </c>
      <c r="J157" s="9" t="str">
        <f t="shared" si="30"/>
        <v>Thick Door Deadbolt Kit</v>
      </c>
      <c r="K157" s="9" t="str">
        <f t="shared" si="31"/>
        <v>Ensemble de verrous pour porte épaisse</v>
      </c>
      <c r="L157" s="9" t="str">
        <f t="shared" si="32"/>
        <v>One Time</v>
      </c>
    </row>
    <row r="158" spans="1:12" x14ac:dyDescent="0.25">
      <c r="A158" t="s">
        <v>371</v>
      </c>
      <c r="B158" s="9" t="str">
        <f t="shared" si="22"/>
        <v>5VDC plug-in for 5828 keypad</v>
      </c>
      <c r="C158" s="9" t="str">
        <f t="shared" si="23"/>
        <v>Bloc d'alimentation enfichable 5 V c.c. pour clavier 5828</v>
      </c>
      <c r="D158" s="9">
        <f t="shared" si="24"/>
        <v>0</v>
      </c>
      <c r="E158" s="9" t="str">
        <f t="shared" si="25"/>
        <v>N</v>
      </c>
      <c r="F158" s="9">
        <f t="shared" si="26"/>
        <v>7.5</v>
      </c>
      <c r="G158" s="9" t="str">
        <f t="shared" si="27"/>
        <v>Legacy</v>
      </c>
      <c r="H158" s="9" t="str">
        <f t="shared" si="28"/>
        <v>Legacy</v>
      </c>
      <c r="I158" s="9" t="str">
        <f t="shared" si="29"/>
        <v>Legacy</v>
      </c>
      <c r="J158" s="9" t="str">
        <f t="shared" si="30"/>
        <v>5VDC plug-in for 5828 keypad</v>
      </c>
      <c r="K158" s="9" t="str">
        <f t="shared" si="31"/>
        <v>Bloc d'alimentation enfichable 5 V c.c. pour clavier 5828</v>
      </c>
      <c r="L158" s="9" t="str">
        <f t="shared" si="32"/>
        <v>One Time</v>
      </c>
    </row>
    <row r="159" spans="1:12" x14ac:dyDescent="0.25">
      <c r="A159" t="s">
        <v>3534</v>
      </c>
      <c r="B159" s="9" t="str">
        <f t="shared" si="22"/>
        <v>Smart Light Bulb</v>
      </c>
      <c r="C159" s="9" t="str">
        <f t="shared" si="23"/>
        <v>Ampoule intelligente</v>
      </c>
      <c r="D159" s="9">
        <f t="shared" si="24"/>
        <v>24</v>
      </c>
      <c r="E159" s="9" t="str">
        <f t="shared" si="25"/>
        <v>N</v>
      </c>
      <c r="F159" s="9">
        <f t="shared" si="26"/>
        <v>7.5</v>
      </c>
      <c r="G159" s="9" t="str">
        <f t="shared" si="27"/>
        <v>on Good or Better with Automation Add-on; also on Best Bundle</v>
      </c>
      <c r="H159" s="9" t="str">
        <f t="shared" si="28"/>
        <v>Optional Equipment</v>
      </c>
      <c r="I159" s="9" t="str">
        <f t="shared" si="29"/>
        <v>Lights and other accessories</v>
      </c>
      <c r="J159" s="9" t="str">
        <f t="shared" si="30"/>
        <v>Smart Light Bulb</v>
      </c>
      <c r="K159" s="9" t="str">
        <f t="shared" si="31"/>
        <v>Ampoule intelligente</v>
      </c>
      <c r="L159" s="9" t="str">
        <f t="shared" si="32"/>
        <v>One Time</v>
      </c>
    </row>
    <row r="160" spans="1:12" x14ac:dyDescent="0.25">
      <c r="A160" t="s">
        <v>3536</v>
      </c>
      <c r="B160" s="9" t="str">
        <f t="shared" si="22"/>
        <v>Smart Plug</v>
      </c>
      <c r="C160" s="9" t="str">
        <f t="shared" si="23"/>
        <v>Prise intelligente</v>
      </c>
      <c r="D160" s="9">
        <f t="shared" si="24"/>
        <v>39</v>
      </c>
      <c r="E160" s="9" t="str">
        <f t="shared" si="25"/>
        <v>N</v>
      </c>
      <c r="F160" s="9">
        <f t="shared" si="26"/>
        <v>7.5</v>
      </c>
      <c r="G160" s="9" t="str">
        <f t="shared" si="27"/>
        <v>on Good or Better with Automation Add-on; also on Best Bundle</v>
      </c>
      <c r="H160" s="9" t="str">
        <f t="shared" si="28"/>
        <v>Optional Equipment</v>
      </c>
      <c r="I160" s="9" t="str">
        <f t="shared" si="29"/>
        <v>Lights and other accessories</v>
      </c>
      <c r="J160" s="9" t="str">
        <f t="shared" si="30"/>
        <v>Smart Plug</v>
      </c>
      <c r="K160" s="9" t="str">
        <f t="shared" si="31"/>
        <v>Prise intelligente</v>
      </c>
      <c r="L160" s="9" t="str">
        <f t="shared" si="32"/>
        <v>One Time</v>
      </c>
    </row>
    <row r="161" spans="1:12" x14ac:dyDescent="0.25">
      <c r="A161" t="s">
        <v>3535</v>
      </c>
      <c r="B161" s="9" t="str">
        <f t="shared" si="22"/>
        <v>Smart Dimmer</v>
      </c>
      <c r="C161" s="9" t="str">
        <f t="shared" si="23"/>
        <v>Gradateur d’éclairage</v>
      </c>
      <c r="D161" s="9">
        <f t="shared" si="24"/>
        <v>39</v>
      </c>
      <c r="E161" s="9" t="str">
        <f t="shared" si="25"/>
        <v>N</v>
      </c>
      <c r="F161" s="9">
        <f t="shared" si="26"/>
        <v>7.5</v>
      </c>
      <c r="G161" s="9" t="str">
        <f t="shared" si="27"/>
        <v>on Good or Better with Automation Add-on; also on Best Bundle</v>
      </c>
      <c r="H161" s="9" t="str">
        <f t="shared" si="28"/>
        <v>Optional Equipment</v>
      </c>
      <c r="I161" s="9" t="str">
        <f t="shared" si="29"/>
        <v>Lights and other accessories</v>
      </c>
      <c r="J161" s="9" t="str">
        <f t="shared" si="30"/>
        <v>Smart Dimmer</v>
      </c>
      <c r="K161" s="9" t="str">
        <f t="shared" si="31"/>
        <v>Gradateur d’éclairage</v>
      </c>
      <c r="L161" s="9" t="str">
        <f t="shared" si="32"/>
        <v>One Time</v>
      </c>
    </row>
    <row r="162" spans="1:12" x14ac:dyDescent="0.25">
      <c r="A162" t="s">
        <v>603</v>
      </c>
      <c r="B162" s="9" t="str">
        <f t="shared" si="22"/>
        <v>Pet-Friendly Motion Sensor</v>
      </c>
      <c r="C162" s="9" t="str">
        <f t="shared" si="23"/>
        <v>Détecteur de mouvement insensible aux animaux</v>
      </c>
      <c r="D162" s="9">
        <f t="shared" si="24"/>
        <v>0</v>
      </c>
      <c r="E162" s="9" t="str">
        <f t="shared" si="25"/>
        <v>N</v>
      </c>
      <c r="F162" s="9">
        <f t="shared" si="26"/>
        <v>6</v>
      </c>
      <c r="G162" s="9" t="str">
        <f t="shared" si="27"/>
        <v>Legacy</v>
      </c>
      <c r="H162" s="9" t="str">
        <f t="shared" si="28"/>
        <v>Legacy</v>
      </c>
      <c r="I162" s="9" t="str">
        <f t="shared" si="29"/>
        <v>Legacy</v>
      </c>
      <c r="J162" s="9" t="str">
        <f t="shared" si="30"/>
        <v>Pet-Friendly Motion Sensor</v>
      </c>
      <c r="K162" s="9" t="str">
        <f t="shared" si="31"/>
        <v>Détecteur de mouvement insensible aux animaux</v>
      </c>
      <c r="L162" s="9" t="str">
        <f t="shared" si="32"/>
        <v>One Time</v>
      </c>
    </row>
    <row r="163" spans="1:12" x14ac:dyDescent="0.25">
      <c r="A163" t="s">
        <v>3201</v>
      </c>
      <c r="B163" s="9" t="str">
        <f t="shared" si="22"/>
        <v>Installation Fee Credit - 50%</v>
      </c>
      <c r="C163" s="9" t="str">
        <f t="shared" si="23"/>
        <v>Crédit d'installation  (50 %)</v>
      </c>
      <c r="D163" s="9">
        <f t="shared" si="24"/>
        <v>0</v>
      </c>
      <c r="E163" s="9" t="str">
        <f t="shared" si="25"/>
        <v>N</v>
      </c>
      <c r="F163" s="9">
        <f t="shared" si="26"/>
        <v>0</v>
      </c>
      <c r="G163" s="9" t="str">
        <f t="shared" si="27"/>
        <v>Sales - Used only for specific situations (TBC)</v>
      </c>
      <c r="H163" s="9" t="str">
        <f t="shared" si="28"/>
        <v>Residential and Business</v>
      </c>
      <c r="I163" s="9" t="str">
        <f t="shared" si="29"/>
        <v xml:space="preserve">Smart Home </v>
      </c>
      <c r="J163" s="9" t="str">
        <f t="shared" si="30"/>
        <v>Installation Fee Waived at 50%</v>
      </c>
      <c r="K163" s="9" t="str">
        <f t="shared" si="31"/>
        <v>Crédit d'installation  (50 %)</v>
      </c>
      <c r="L163" s="9" t="str">
        <f t="shared" si="32"/>
        <v>One time</v>
      </c>
    </row>
    <row r="164" spans="1:12" x14ac:dyDescent="0.25">
      <c r="A164" t="s">
        <v>3200</v>
      </c>
      <c r="B164" s="9" t="str">
        <f t="shared" si="22"/>
        <v xml:space="preserve">Installation Fee Credit </v>
      </c>
      <c r="C164" s="9" t="str">
        <f t="shared" si="23"/>
        <v xml:space="preserve">Crédit d'installation </v>
      </c>
      <c r="D164" s="9">
        <f t="shared" si="24"/>
        <v>0</v>
      </c>
      <c r="E164" s="9" t="str">
        <f t="shared" si="25"/>
        <v>Y</v>
      </c>
      <c r="F164" s="9">
        <f t="shared" si="26"/>
        <v>0</v>
      </c>
      <c r="G164" s="9" t="str">
        <f t="shared" si="27"/>
        <v xml:space="preserve">Sales - Waived for new Smart Home Residential and SMB customers adding new Bell Int or have existing Bell Internet </v>
      </c>
      <c r="H164" s="9" t="str">
        <f t="shared" si="28"/>
        <v>Residential and Business</v>
      </c>
      <c r="I164" s="9" t="str">
        <f t="shared" si="29"/>
        <v xml:space="preserve">Smart Home </v>
      </c>
      <c r="J164" s="9" t="str">
        <f t="shared" si="30"/>
        <v xml:space="preserve">Installation Fee Waived for new Smart Home service when customer has new or existing Bell Internet </v>
      </c>
      <c r="K164" s="9" t="str">
        <f t="shared" si="31"/>
        <v xml:space="preserve">Crédit d'installation </v>
      </c>
      <c r="L164" s="9" t="str">
        <f t="shared" si="32"/>
        <v>One time</v>
      </c>
    </row>
    <row r="165" spans="1:12" x14ac:dyDescent="0.25">
      <c r="A165" t="s">
        <v>3199</v>
      </c>
      <c r="B165" s="9" t="str">
        <f t="shared" si="22"/>
        <v xml:space="preserve">Installation Fee </v>
      </c>
      <c r="C165" s="9" t="str">
        <f t="shared" si="23"/>
        <v>Frais d'installation</v>
      </c>
      <c r="D165" s="9">
        <f t="shared" si="24"/>
        <v>199</v>
      </c>
      <c r="E165" s="9" t="str">
        <f t="shared" si="25"/>
        <v>Y</v>
      </c>
      <c r="F165" s="9">
        <f t="shared" si="26"/>
        <v>0</v>
      </c>
      <c r="G165" s="9" t="str">
        <f t="shared" si="27"/>
        <v xml:space="preserve">Sales - Applied to all Residential and Commercial bundles </v>
      </c>
      <c r="H165" s="9" t="str">
        <f t="shared" si="28"/>
        <v>Residential and Business</v>
      </c>
      <c r="I165" s="9" t="str">
        <f t="shared" si="29"/>
        <v xml:space="preserve">Smart Home </v>
      </c>
      <c r="J165" s="9" t="str">
        <f t="shared" si="30"/>
        <v xml:space="preserve">Installation Fee for new Smart Home service </v>
      </c>
      <c r="K165" s="9" t="str">
        <f t="shared" si="31"/>
        <v>Frais d'installation</v>
      </c>
      <c r="L165" s="9" t="str">
        <f t="shared" si="32"/>
        <v>One time</v>
      </c>
    </row>
    <row r="166" spans="1:12" x14ac:dyDescent="0.25">
      <c r="A166" t="s">
        <v>247</v>
      </c>
      <c r="B166" s="9" t="str">
        <f t="shared" si="22"/>
        <v xml:space="preserve">Starter Hardwire Super Switch Takeover </v>
      </c>
      <c r="C166" s="9" t="str">
        <f t="shared" si="23"/>
        <v>Module de prise en charge câblé - Super Switch (Départ)</v>
      </c>
      <c r="D166" s="9">
        <f t="shared" si="24"/>
        <v>29.99</v>
      </c>
      <c r="E166" s="9" t="str">
        <f t="shared" si="25"/>
        <v>N</v>
      </c>
      <c r="F166" s="9">
        <f t="shared" si="26"/>
        <v>150</v>
      </c>
      <c r="G166" s="9" t="str">
        <f t="shared" si="27"/>
        <v>Hardwired Takeover</v>
      </c>
      <c r="H166" s="9" t="str">
        <f t="shared" si="28"/>
        <v>Hardwired Takeover</v>
      </c>
      <c r="I166" s="9" t="str">
        <f t="shared" si="29"/>
        <v>Bundles</v>
      </c>
      <c r="J166" s="9" t="str">
        <f t="shared" si="30"/>
        <v>Starter</v>
      </c>
      <c r="K166" s="9" t="str">
        <f t="shared" si="31"/>
        <v>Départ</v>
      </c>
      <c r="L166" s="9" t="str">
        <f t="shared" si="32"/>
        <v>RMR</v>
      </c>
    </row>
    <row r="167" spans="1:12" x14ac:dyDescent="0.25">
      <c r="A167" t="s">
        <v>248</v>
      </c>
      <c r="B167" s="9" t="str">
        <f t="shared" si="22"/>
        <v>Starter Hardwire Super Switch Takeover with Remote Access</v>
      </c>
      <c r="C167" s="9" t="str">
        <f t="shared" si="23"/>
        <v>Module de prise en charge câblé - Super Switch avec accès à distance (Départ)</v>
      </c>
      <c r="D167" s="9">
        <f t="shared" si="24"/>
        <v>34.99</v>
      </c>
      <c r="E167" s="9" t="str">
        <f t="shared" si="25"/>
        <v>N</v>
      </c>
      <c r="F167" s="9">
        <f t="shared" si="26"/>
        <v>150</v>
      </c>
      <c r="G167" s="9" t="str">
        <f t="shared" si="27"/>
        <v>Hardwired Takeover</v>
      </c>
      <c r="H167" s="9" t="str">
        <f t="shared" si="28"/>
        <v>Hardwired Takeover</v>
      </c>
      <c r="I167" s="9" t="str">
        <f t="shared" si="29"/>
        <v>Bundles</v>
      </c>
      <c r="J167" s="9" t="str">
        <f t="shared" si="30"/>
        <v>Starter</v>
      </c>
      <c r="K167" s="9" t="str">
        <f t="shared" si="31"/>
        <v>Départ</v>
      </c>
      <c r="L167" s="9" t="str">
        <f t="shared" si="32"/>
        <v>RMR</v>
      </c>
    </row>
    <row r="168" spans="1:12" x14ac:dyDescent="0.25">
      <c r="A168" t="s">
        <v>2501</v>
      </c>
      <c r="B168" s="9" t="str">
        <f t="shared" si="22"/>
        <v xml:space="preserve">Better Hardwire Super Switch Takeover </v>
      </c>
      <c r="C168" s="9" t="str">
        <f t="shared" si="23"/>
        <v>Module de prise en charge câblé - Super Switch (Mieux)</v>
      </c>
      <c r="D168" s="9">
        <f t="shared" si="24"/>
        <v>49.99</v>
      </c>
      <c r="E168" s="9" t="str">
        <f t="shared" si="25"/>
        <v>N</v>
      </c>
      <c r="F168" s="9">
        <f t="shared" si="26"/>
        <v>210</v>
      </c>
      <c r="G168" s="9" t="str">
        <f t="shared" si="27"/>
        <v>Hardwired Takeover</v>
      </c>
      <c r="H168" s="9" t="str">
        <f t="shared" si="28"/>
        <v>Hardwired Takeover</v>
      </c>
      <c r="I168" s="9" t="str">
        <f t="shared" si="29"/>
        <v>Bundles</v>
      </c>
      <c r="J168" s="9" t="str">
        <f t="shared" si="30"/>
        <v>Better</v>
      </c>
      <c r="K168" s="9" t="str">
        <f t="shared" si="31"/>
        <v>Mieux</v>
      </c>
      <c r="L168" s="9" t="str">
        <f t="shared" si="32"/>
        <v>RMR</v>
      </c>
    </row>
    <row r="169" spans="1:12" x14ac:dyDescent="0.25">
      <c r="A169" t="s">
        <v>2490</v>
      </c>
      <c r="B169" s="9" t="str">
        <f t="shared" si="22"/>
        <v xml:space="preserve">Good Hardwire Super Switch Takeover </v>
      </c>
      <c r="C169" s="9" t="str">
        <f t="shared" si="23"/>
        <v>Module de prise en charge câblé - Super Switch (Bon)</v>
      </c>
      <c r="D169" s="9">
        <f t="shared" si="24"/>
        <v>39.99</v>
      </c>
      <c r="E169" s="9" t="str">
        <f t="shared" si="25"/>
        <v>N</v>
      </c>
      <c r="F169" s="9">
        <f t="shared" si="26"/>
        <v>150</v>
      </c>
      <c r="G169" s="9" t="str">
        <f t="shared" si="27"/>
        <v>Hardwired Takeover</v>
      </c>
      <c r="H169" s="9" t="str">
        <f t="shared" si="28"/>
        <v>Hardwired Takeover</v>
      </c>
      <c r="I169" s="9" t="str">
        <f t="shared" si="29"/>
        <v>Bundles</v>
      </c>
      <c r="J169" s="9" t="str">
        <f t="shared" si="30"/>
        <v>Good</v>
      </c>
      <c r="K169" s="9" t="str">
        <f t="shared" si="31"/>
        <v>Bon</v>
      </c>
      <c r="L169" s="9" t="str">
        <f t="shared" si="32"/>
        <v>RMR</v>
      </c>
    </row>
    <row r="170" spans="1:12" x14ac:dyDescent="0.25">
      <c r="A170" t="s">
        <v>2502</v>
      </c>
      <c r="B170" s="9" t="str">
        <f t="shared" si="22"/>
        <v xml:space="preserve">Best Hardwire Super Switch Takeover </v>
      </c>
      <c r="C170" s="9" t="str">
        <f t="shared" si="23"/>
        <v>Module de prise en charge câblé - Super Switch (Meilleur)</v>
      </c>
      <c r="D170" s="9">
        <f t="shared" si="24"/>
        <v>59.99</v>
      </c>
      <c r="E170" s="9" t="str">
        <f t="shared" si="25"/>
        <v>N</v>
      </c>
      <c r="F170" s="9">
        <f t="shared" si="26"/>
        <v>240</v>
      </c>
      <c r="G170" s="9" t="str">
        <f t="shared" si="27"/>
        <v>Hardwired Takeover</v>
      </c>
      <c r="H170" s="9" t="str">
        <f t="shared" si="28"/>
        <v>Hardwired Takeover</v>
      </c>
      <c r="I170" s="9" t="str">
        <f t="shared" si="29"/>
        <v>Bundles</v>
      </c>
      <c r="J170" s="9" t="str">
        <f t="shared" si="30"/>
        <v>Best</v>
      </c>
      <c r="K170" s="9" t="str">
        <f t="shared" si="31"/>
        <v>Meilleur</v>
      </c>
      <c r="L170" s="9" t="str">
        <f t="shared" si="32"/>
        <v>RMR</v>
      </c>
    </row>
    <row r="171" spans="1:12" x14ac:dyDescent="0.25">
      <c r="A171" t="s">
        <v>491</v>
      </c>
      <c r="B171" s="9" t="str">
        <f t="shared" si="22"/>
        <v>Hardwire B/U Battery</v>
      </c>
      <c r="C171" s="9" t="str">
        <f t="shared" si="23"/>
        <v>Pile de secours pour système câblé</v>
      </c>
      <c r="D171" s="9">
        <f t="shared" si="24"/>
        <v>30</v>
      </c>
      <c r="E171" s="9" t="str">
        <f t="shared" si="25"/>
        <v>N</v>
      </c>
      <c r="F171" s="9">
        <f t="shared" si="26"/>
        <v>2</v>
      </c>
      <c r="G171" s="9" t="str">
        <f t="shared" si="27"/>
        <v>Legacy</v>
      </c>
      <c r="H171" s="9" t="str">
        <f t="shared" si="28"/>
        <v>Battery</v>
      </c>
      <c r="I171" s="9" t="str">
        <f t="shared" si="29"/>
        <v>Battery</v>
      </c>
      <c r="J171" s="9" t="str">
        <f t="shared" si="30"/>
        <v>Hardwire B/U Battery</v>
      </c>
      <c r="K171" s="9" t="str">
        <f t="shared" si="31"/>
        <v>Pile de secours pour système câblé</v>
      </c>
      <c r="L171" s="9" t="str">
        <f t="shared" si="32"/>
        <v>One Time</v>
      </c>
    </row>
    <row r="172" spans="1:12" x14ac:dyDescent="0.25">
      <c r="A172" t="s">
        <v>2346</v>
      </c>
      <c r="B172" s="9" t="str">
        <f t="shared" si="22"/>
        <v>VideoRelay HomePlug Set</v>
      </c>
      <c r="C172" s="9" t="str">
        <f t="shared" si="23"/>
        <v>Ensemble VideoRelay avec désignation HomePlug</v>
      </c>
      <c r="D172" s="9">
        <f t="shared" si="24"/>
        <v>60</v>
      </c>
      <c r="E172" s="9" t="str">
        <f t="shared" si="25"/>
        <v>N</v>
      </c>
      <c r="F172" s="9">
        <f t="shared" si="26"/>
        <v>0</v>
      </c>
      <c r="G172" s="9" t="str">
        <f t="shared" si="27"/>
        <v>Legacy</v>
      </c>
      <c r="H172" s="9" t="str">
        <f t="shared" si="28"/>
        <v>Optional Equipment</v>
      </c>
      <c r="I172" s="9" t="str">
        <f t="shared" si="29"/>
        <v>Lights and other accessories</v>
      </c>
      <c r="J172" s="9" t="str">
        <f t="shared" si="30"/>
        <v>VideoRelay HomePlug Set</v>
      </c>
      <c r="K172" s="9" t="str">
        <f t="shared" si="31"/>
        <v>Ensemble VideoRelay avec désignation HomePlug</v>
      </c>
      <c r="L172" s="9" t="str">
        <f t="shared" si="32"/>
        <v>One Time</v>
      </c>
    </row>
    <row r="173" spans="1:12" x14ac:dyDescent="0.25">
      <c r="A173" t="s">
        <v>78</v>
      </c>
      <c r="B173" s="9" t="str">
        <f t="shared" si="22"/>
        <v xml:space="preserve">Google Home </v>
      </c>
      <c r="C173" s="9" t="str">
        <f t="shared" si="23"/>
        <v>Google Home</v>
      </c>
      <c r="D173" s="9">
        <f t="shared" si="24"/>
        <v>0</v>
      </c>
      <c r="E173" s="9" t="str">
        <f t="shared" si="25"/>
        <v>N</v>
      </c>
      <c r="F173" s="9">
        <f t="shared" si="26"/>
        <v>30</v>
      </c>
      <c r="G173" s="9" t="str">
        <f t="shared" si="27"/>
        <v>on Good or Better with Automation Add-on; also on Best Bundle</v>
      </c>
      <c r="H173" s="9" t="str">
        <f t="shared" si="28"/>
        <v>Optional Equipment</v>
      </c>
      <c r="I173" s="9" t="str">
        <f t="shared" si="29"/>
        <v>Lights and other accessories</v>
      </c>
      <c r="J173" s="9" t="str">
        <f t="shared" si="30"/>
        <v xml:space="preserve">Google Home </v>
      </c>
      <c r="K173" s="9" t="str">
        <f t="shared" si="31"/>
        <v>Google Home</v>
      </c>
      <c r="L173" s="9" t="str">
        <f t="shared" si="32"/>
        <v>One Time</v>
      </c>
    </row>
    <row r="174" spans="1:12" x14ac:dyDescent="0.25">
      <c r="A174" t="s">
        <v>4</v>
      </c>
      <c r="B174" s="9" t="str">
        <f t="shared" si="22"/>
        <v>2GIG Good Package</v>
      </c>
      <c r="C174" s="9" t="str">
        <f t="shared" si="23"/>
        <v>Forfait de base - Bon</v>
      </c>
      <c r="D174" s="9">
        <f t="shared" si="24"/>
        <v>39.99</v>
      </c>
      <c r="E174" s="9" t="str">
        <f t="shared" si="25"/>
        <v>N</v>
      </c>
      <c r="F174" s="9">
        <f t="shared" si="26"/>
        <v>120</v>
      </c>
      <c r="G174" s="9" t="str">
        <f t="shared" si="27"/>
        <v>New Install</v>
      </c>
      <c r="H174" s="9" t="str">
        <f t="shared" si="28"/>
        <v>New Install</v>
      </c>
      <c r="I174" s="9" t="str">
        <f t="shared" si="29"/>
        <v>Bundles</v>
      </c>
      <c r="J174" s="9" t="str">
        <f t="shared" si="30"/>
        <v>Good</v>
      </c>
      <c r="K174" s="9" t="str">
        <f t="shared" si="31"/>
        <v>Bon</v>
      </c>
      <c r="L174" s="9" t="str">
        <f t="shared" si="32"/>
        <v>RMR</v>
      </c>
    </row>
    <row r="175" spans="1:12" x14ac:dyDescent="0.25">
      <c r="A175" t="s">
        <v>479</v>
      </c>
      <c r="B175" s="9" t="str">
        <f t="shared" si="22"/>
        <v>Hardwire Battery 12 Volt/ 5Ah Battery</v>
      </c>
      <c r="C175" s="9" t="str">
        <f t="shared" si="23"/>
        <v>Pile de 12 V et 5 Ah pour système câblé</v>
      </c>
      <c r="D175" s="9">
        <f t="shared" si="24"/>
        <v>25</v>
      </c>
      <c r="E175" s="9" t="str">
        <f t="shared" si="25"/>
        <v>N</v>
      </c>
      <c r="F175" s="9">
        <f t="shared" si="26"/>
        <v>2</v>
      </c>
      <c r="G175" s="9" t="str">
        <f t="shared" si="27"/>
        <v>Legacy</v>
      </c>
      <c r="H175" s="9" t="str">
        <f t="shared" si="28"/>
        <v>Battery</v>
      </c>
      <c r="I175" s="9" t="str">
        <f t="shared" si="29"/>
        <v>Battery</v>
      </c>
      <c r="J175" s="9" t="str">
        <f t="shared" si="30"/>
        <v>Hardwire Battery 12 Volt/ 5Ah Battery</v>
      </c>
      <c r="K175" s="9" t="str">
        <f t="shared" si="31"/>
        <v>Pile de 12 V et 5 Ah pour système câblé</v>
      </c>
      <c r="L175" s="9" t="str">
        <f t="shared" si="32"/>
        <v>One Time</v>
      </c>
    </row>
    <row r="176" spans="1:12" x14ac:dyDescent="0.25">
      <c r="A176" t="s">
        <v>2759</v>
      </c>
      <c r="B176" s="9" t="str">
        <f t="shared" si="22"/>
        <v>Medical Alert FSNA Discount</v>
      </c>
      <c r="C176" s="9" t="str">
        <f t="shared" si="23"/>
        <v>Remise sur l'alerte médicale de l'ANRF</v>
      </c>
      <c r="D176" s="9">
        <f t="shared" si="24"/>
        <v>0</v>
      </c>
      <c r="E176" s="9" t="str">
        <f t="shared" si="25"/>
        <v>N</v>
      </c>
      <c r="F176" s="9">
        <f t="shared" si="26"/>
        <v>0</v>
      </c>
      <c r="G176" s="9" t="str">
        <f t="shared" si="27"/>
        <v>Available to all departments</v>
      </c>
      <c r="H176" s="9" t="str">
        <f t="shared" si="28"/>
        <v xml:space="preserve">Residential </v>
      </c>
      <c r="I176" s="9" t="str">
        <f t="shared" si="29"/>
        <v>Medical Alert</v>
      </c>
      <c r="J176" s="9" t="str">
        <f t="shared" si="30"/>
        <v>Medical Alert FSNA Discount</v>
      </c>
      <c r="K176" s="9" t="str">
        <f t="shared" si="31"/>
        <v>Remise sur l'alerte médicale de l'ANRF</v>
      </c>
      <c r="L176" s="9" t="str">
        <f t="shared" si="32"/>
        <v>One time</v>
      </c>
    </row>
    <row r="177" spans="1:12" x14ac:dyDescent="0.25">
      <c r="A177" t="s">
        <v>974</v>
      </c>
      <c r="B177" s="9" t="str">
        <f t="shared" si="22"/>
        <v>Fall Sensor Pendant (Medical Alert at Home)</v>
      </c>
      <c r="C177" s="9" t="str">
        <f t="shared" si="23"/>
        <v>Pendentif avec capteur de chute (Alerte médicale À la maison)</v>
      </c>
      <c r="D177" s="9">
        <f t="shared" si="24"/>
        <v>0</v>
      </c>
      <c r="E177" s="9" t="str">
        <f t="shared" si="25"/>
        <v>N</v>
      </c>
      <c r="F177" s="9">
        <f t="shared" si="26"/>
        <v>30</v>
      </c>
      <c r="G177" s="9" t="str">
        <f t="shared" si="27"/>
        <v>works with legacy AlarmCare panel</v>
      </c>
      <c r="H177" s="9" t="str">
        <f t="shared" si="28"/>
        <v>Optional Equipment</v>
      </c>
      <c r="I177" s="9" t="str">
        <f t="shared" si="29"/>
        <v>Keypads and Remotes</v>
      </c>
      <c r="J177" s="9" t="str">
        <f t="shared" si="30"/>
        <v>Fall Sensor Pendant (Medical Alert at Home)</v>
      </c>
      <c r="K177" s="9" t="str">
        <f t="shared" si="31"/>
        <v>Pendentif avec capteur de chute (Alerte médicale À la maison)</v>
      </c>
      <c r="L177" s="9" t="str">
        <f t="shared" si="32"/>
        <v>One Time</v>
      </c>
    </row>
    <row r="178" spans="1:12" x14ac:dyDescent="0.25">
      <c r="A178" t="s">
        <v>2482</v>
      </c>
      <c r="B178" s="9" t="str">
        <f t="shared" si="22"/>
        <v>Fee Credit</v>
      </c>
      <c r="C178" s="9" t="str">
        <f t="shared" si="23"/>
        <v>Crédit</v>
      </c>
      <c r="D178" s="9">
        <f t="shared" si="24"/>
        <v>0</v>
      </c>
      <c r="E178" s="9" t="str">
        <f t="shared" si="25"/>
        <v>N</v>
      </c>
      <c r="F178" s="9">
        <f t="shared" si="26"/>
        <v>0</v>
      </c>
      <c r="G178" s="9" t="str">
        <f t="shared" si="27"/>
        <v>None</v>
      </c>
      <c r="H178" s="9" t="str">
        <f t="shared" si="28"/>
        <v>None</v>
      </c>
      <c r="I178" s="9" t="str">
        <f t="shared" si="29"/>
        <v>None</v>
      </c>
      <c r="J178" s="9" t="str">
        <f t="shared" si="30"/>
        <v>Fee Credit</v>
      </c>
      <c r="K178" s="9" t="str">
        <f t="shared" si="31"/>
        <v>Crédit</v>
      </c>
      <c r="L178" s="9" t="str">
        <f t="shared" si="32"/>
        <v>One Time</v>
      </c>
    </row>
    <row r="179" spans="1:12" x14ac:dyDescent="0.25">
      <c r="A179" t="s">
        <v>2671</v>
      </c>
      <c r="B179" s="9" t="str">
        <f t="shared" si="22"/>
        <v xml:space="preserve">False Alarm Fee Waiver - Other </v>
      </c>
      <c r="C179" s="9" t="str">
        <f t="shared" si="23"/>
        <v>Annulation de frais de fausse alarme (autre)</v>
      </c>
      <c r="D179" s="9">
        <f t="shared" si="24"/>
        <v>0</v>
      </c>
      <c r="E179" s="9" t="str">
        <f t="shared" si="25"/>
        <v>N</v>
      </c>
      <c r="F179" s="9">
        <f t="shared" si="26"/>
        <v>0</v>
      </c>
      <c r="G179" s="9" t="str">
        <f t="shared" si="27"/>
        <v>Customer Care</v>
      </c>
      <c r="H179" s="9" t="str">
        <f t="shared" si="28"/>
        <v>Residential and Business</v>
      </c>
      <c r="I179" s="9" t="str">
        <f t="shared" si="29"/>
        <v xml:space="preserve">Smart Home </v>
      </c>
      <c r="J179" s="9" t="str">
        <f t="shared" si="30"/>
        <v xml:space="preserve">False Alarm Fee Waiver - Other </v>
      </c>
      <c r="K179" s="9" t="str">
        <f t="shared" si="31"/>
        <v>Annulation de frais de fausse alarme (autre)</v>
      </c>
      <c r="L179" s="9" t="str">
        <f t="shared" si="32"/>
        <v>One time</v>
      </c>
    </row>
    <row r="180" spans="1:12" x14ac:dyDescent="0.25">
      <c r="A180" t="s">
        <v>2665</v>
      </c>
      <c r="B180" s="9" t="str">
        <f t="shared" si="22"/>
        <v xml:space="preserve">False Alarm Fee Waiver - Central Monitoring Station </v>
      </c>
      <c r="C180" s="9" t="str">
        <f t="shared" si="23"/>
        <v>Annulation de frais de fausse alarme (centrale de surveillance)</v>
      </c>
      <c r="D180" s="9">
        <f t="shared" si="24"/>
        <v>0</v>
      </c>
      <c r="E180" s="9" t="str">
        <f t="shared" si="25"/>
        <v>N</v>
      </c>
      <c r="F180" s="9">
        <f t="shared" si="26"/>
        <v>0</v>
      </c>
      <c r="G180" s="9" t="str">
        <f t="shared" si="27"/>
        <v xml:space="preserve">Central Monitoring Station </v>
      </c>
      <c r="H180" s="9" t="str">
        <f t="shared" si="28"/>
        <v>Residential and Business</v>
      </c>
      <c r="I180" s="9" t="str">
        <f t="shared" si="29"/>
        <v xml:space="preserve">Smart Home </v>
      </c>
      <c r="J180" s="9" t="str">
        <f t="shared" si="30"/>
        <v xml:space="preserve">False alarm fee waived by Central Monitoring Station </v>
      </c>
      <c r="K180" s="9" t="str">
        <f t="shared" si="31"/>
        <v>Annulation de frais de fausse alarme (centrale de surveillance)</v>
      </c>
      <c r="L180" s="9" t="str">
        <f t="shared" si="32"/>
        <v>One time</v>
      </c>
    </row>
    <row r="181" spans="1:12" x14ac:dyDescent="0.25">
      <c r="A181" t="s">
        <v>2661</v>
      </c>
      <c r="B181" s="9" t="str">
        <f t="shared" si="22"/>
        <v xml:space="preserve">False Alarm Fee Waiver - Loyalty </v>
      </c>
      <c r="C181" s="9" t="str">
        <f t="shared" si="23"/>
        <v>Annulation de frais de fausse alarme (équipe Loyauté)</v>
      </c>
      <c r="D181" s="9">
        <f t="shared" si="24"/>
        <v>0</v>
      </c>
      <c r="E181" s="9" t="str">
        <f t="shared" si="25"/>
        <v>N</v>
      </c>
      <c r="F181" s="9">
        <f t="shared" si="26"/>
        <v>0</v>
      </c>
      <c r="G181" s="9" t="str">
        <f t="shared" si="27"/>
        <v>Retention</v>
      </c>
      <c r="H181" s="9" t="str">
        <f t="shared" si="28"/>
        <v>Residential and Business</v>
      </c>
      <c r="I181" s="9" t="str">
        <f t="shared" si="29"/>
        <v xml:space="preserve">Smart Home </v>
      </c>
      <c r="J181" s="9" t="str">
        <f t="shared" si="30"/>
        <v xml:space="preserve">False alarm fee waived by Loyalty and Retention </v>
      </c>
      <c r="K181" s="9" t="str">
        <f t="shared" si="31"/>
        <v>Annulation de frais de fausse alarme (équipe Loyauté)</v>
      </c>
      <c r="L181" s="9" t="str">
        <f t="shared" si="32"/>
        <v>One time</v>
      </c>
    </row>
    <row r="182" spans="1:12" x14ac:dyDescent="0.25">
      <c r="A182" t="s">
        <v>2656</v>
      </c>
      <c r="B182" s="9" t="str">
        <f t="shared" si="22"/>
        <v xml:space="preserve">False Alarm Fee Waiver - Collections </v>
      </c>
      <c r="C182" s="9" t="str">
        <f t="shared" si="23"/>
        <v>Annulation de frais de fausse alarme (Service de recouvrement)</v>
      </c>
      <c r="D182" s="9">
        <f t="shared" si="24"/>
        <v>0</v>
      </c>
      <c r="E182" s="9" t="str">
        <f t="shared" si="25"/>
        <v>N</v>
      </c>
      <c r="F182" s="9">
        <f t="shared" si="26"/>
        <v>0</v>
      </c>
      <c r="G182" s="9" t="str">
        <f t="shared" si="27"/>
        <v>Collections</v>
      </c>
      <c r="H182" s="9" t="str">
        <f t="shared" si="28"/>
        <v>Residential and Business</v>
      </c>
      <c r="I182" s="9" t="str">
        <f t="shared" si="29"/>
        <v xml:space="preserve">Smart Home </v>
      </c>
      <c r="J182" s="9" t="str">
        <f t="shared" si="30"/>
        <v>False alarm fee waived by Collections</v>
      </c>
      <c r="K182" s="9" t="str">
        <f t="shared" si="31"/>
        <v>Annulation de frais de fausse alarme (Service de recouvrement)</v>
      </c>
      <c r="L182" s="9" t="str">
        <f t="shared" si="32"/>
        <v>One time</v>
      </c>
    </row>
    <row r="183" spans="1:12" x14ac:dyDescent="0.25">
      <c r="A183" t="s">
        <v>2651</v>
      </c>
      <c r="B183" s="9" t="str">
        <f t="shared" si="22"/>
        <v>False Alarm Fee Waiver - Customer Care</v>
      </c>
      <c r="C183" s="9" t="str">
        <f t="shared" si="23"/>
        <v>Annulation de frais de fausse alarme (Service à la clientèle)</v>
      </c>
      <c r="D183" s="9">
        <f t="shared" si="24"/>
        <v>0</v>
      </c>
      <c r="E183" s="9" t="str">
        <f t="shared" si="25"/>
        <v>N</v>
      </c>
      <c r="F183" s="9">
        <f t="shared" si="26"/>
        <v>0</v>
      </c>
      <c r="G183" s="9" t="str">
        <f t="shared" si="27"/>
        <v>Customer Care</v>
      </c>
      <c r="H183" s="9" t="str">
        <f t="shared" si="28"/>
        <v>Residential and Business</v>
      </c>
      <c r="I183" s="9" t="str">
        <f t="shared" si="29"/>
        <v xml:space="preserve">Smart Home </v>
      </c>
      <c r="J183" s="9" t="str">
        <f t="shared" si="30"/>
        <v>False alarm fee waived by Customer Care</v>
      </c>
      <c r="K183" s="9" t="str">
        <f t="shared" si="31"/>
        <v>Annulation de frais de fausse alarme (Service à la clientèle)</v>
      </c>
      <c r="L183" s="9" t="str">
        <f t="shared" si="32"/>
        <v>One time</v>
      </c>
    </row>
    <row r="184" spans="1:12" x14ac:dyDescent="0.25">
      <c r="A184" t="s">
        <v>561</v>
      </c>
      <c r="B184" s="9" t="str">
        <f t="shared" si="22"/>
        <v>AlarmVoice Services</v>
      </c>
      <c r="C184" s="9" t="str">
        <f t="shared" si="23"/>
        <v>Services AlarmVoice</v>
      </c>
      <c r="D184" s="9">
        <f t="shared" si="24"/>
        <v>25</v>
      </c>
      <c r="E184" s="9" t="str">
        <f t="shared" si="25"/>
        <v>N</v>
      </c>
      <c r="F184" s="9">
        <f t="shared" si="26"/>
        <v>30</v>
      </c>
      <c r="G184" s="9" t="str">
        <f t="shared" si="27"/>
        <v>Legacy</v>
      </c>
      <c r="H184" s="9" t="str">
        <f t="shared" si="28"/>
        <v>Legacy</v>
      </c>
      <c r="I184" s="9" t="str">
        <f t="shared" si="29"/>
        <v>Legacy</v>
      </c>
      <c r="J184" s="9" t="str">
        <f t="shared" si="30"/>
        <v>AlarmVoice Services</v>
      </c>
      <c r="K184" s="9" t="str">
        <f t="shared" si="31"/>
        <v>Services AlarmVoice</v>
      </c>
      <c r="L184" s="9" t="str">
        <f t="shared" si="32"/>
        <v>RMR</v>
      </c>
    </row>
    <row r="185" spans="1:12" x14ac:dyDescent="0.25">
      <c r="A185" t="s">
        <v>2647</v>
      </c>
      <c r="B185" s="9" t="str">
        <f t="shared" si="22"/>
        <v>Equipment Discount (With Tax)</v>
      </c>
      <c r="C185" s="9" t="str">
        <f t="shared" si="23"/>
        <v>Réduction sur l'équipement (avec taxes)</v>
      </c>
      <c r="D185" s="9">
        <f t="shared" si="24"/>
        <v>0</v>
      </c>
      <c r="E185" s="9" t="str">
        <f t="shared" si="25"/>
        <v>N</v>
      </c>
      <c r="F185" s="9">
        <f t="shared" si="26"/>
        <v>0</v>
      </c>
      <c r="G185" s="9" t="str">
        <f t="shared" si="27"/>
        <v>Customer Care</v>
      </c>
      <c r="H185" s="9" t="str">
        <f t="shared" si="28"/>
        <v>Residential and Business</v>
      </c>
      <c r="I185" s="9" t="str">
        <f t="shared" si="29"/>
        <v xml:space="preserve">Smart Home </v>
      </c>
      <c r="J185" s="9" t="str">
        <f t="shared" si="30"/>
        <v>Equipment Discount (With Tax)</v>
      </c>
      <c r="K185" s="9" t="str">
        <f t="shared" si="31"/>
        <v>Réduction sur l'équipement (avec taxes)</v>
      </c>
      <c r="L185" s="9" t="str">
        <f t="shared" si="32"/>
        <v>One time</v>
      </c>
    </row>
    <row r="186" spans="1:12" x14ac:dyDescent="0.25">
      <c r="A186" t="s">
        <v>5435</v>
      </c>
      <c r="B186" s="9" t="str">
        <f t="shared" si="22"/>
        <v>Credit Equipment w/o Tax</v>
      </c>
      <c r="C186" s="9" t="str">
        <f t="shared" si="23"/>
        <v>Crédit sur le matériel avant taxes</v>
      </c>
      <c r="D186" s="9">
        <f t="shared" si="24"/>
        <v>0</v>
      </c>
      <c r="E186" s="9" t="str">
        <f t="shared" si="25"/>
        <v>N</v>
      </c>
      <c r="F186" s="9">
        <f t="shared" si="26"/>
        <v>0</v>
      </c>
      <c r="G186" s="9" t="str">
        <f t="shared" si="27"/>
        <v>Operations</v>
      </c>
      <c r="H186" s="9" t="str">
        <f t="shared" si="28"/>
        <v>Residential and Business</v>
      </c>
      <c r="I186" s="9" t="str">
        <f t="shared" si="29"/>
        <v>Alarm and Video Bundle</v>
      </c>
      <c r="J186" s="9" t="str">
        <f t="shared" si="30"/>
        <v>Credit Equipment w/o Tax</v>
      </c>
      <c r="K186" s="9" t="str">
        <f t="shared" si="31"/>
        <v>Crédit sur le matériel avant taxes</v>
      </c>
      <c r="L186" s="9" t="str">
        <f t="shared" si="32"/>
        <v>One time</v>
      </c>
    </row>
    <row r="187" spans="1:12" x14ac:dyDescent="0.25">
      <c r="A187" t="s">
        <v>3079</v>
      </c>
      <c r="B187" s="9" t="str">
        <f t="shared" si="22"/>
        <v xml:space="preserve">Equipment Fee Credit </v>
      </c>
      <c r="C187" s="9" t="str">
        <f t="shared" si="23"/>
        <v xml:space="preserve">Crédit sur les frais d'équipement </v>
      </c>
      <c r="D187" s="9">
        <f t="shared" si="24"/>
        <v>0</v>
      </c>
      <c r="E187" s="9" t="str">
        <f t="shared" si="25"/>
        <v>N</v>
      </c>
      <c r="F187" s="9">
        <f t="shared" si="26"/>
        <v>0</v>
      </c>
      <c r="G187" s="9" t="str">
        <f t="shared" si="27"/>
        <v xml:space="preserve">Sales - Waived for new BSA customers adding new Bell Int </v>
      </c>
      <c r="H187" s="9" t="str">
        <f t="shared" si="28"/>
        <v xml:space="preserve">Business </v>
      </c>
      <c r="I187" s="9" t="str">
        <f t="shared" si="29"/>
        <v>Security and Automation</v>
      </c>
      <c r="J187" s="9" t="str">
        <f t="shared" si="30"/>
        <v xml:space="preserve">Equipment Fee Waived for new Security and Automation customers when he has new Bell Internet </v>
      </c>
      <c r="K187" s="9" t="str">
        <f t="shared" si="31"/>
        <v xml:space="preserve">Crédit sur les frais d'équipement </v>
      </c>
      <c r="L187" s="9" t="str">
        <f t="shared" si="32"/>
        <v>One time</v>
      </c>
    </row>
    <row r="188" spans="1:12" x14ac:dyDescent="0.25">
      <c r="A188" t="s">
        <v>3078</v>
      </c>
      <c r="B188" s="9" t="str">
        <f t="shared" si="22"/>
        <v>Equipment Fee Credit - 50%</v>
      </c>
      <c r="C188" s="9" t="str">
        <f t="shared" si="23"/>
        <v>Crédit sur les frais d'équipement (50%)</v>
      </c>
      <c r="D188" s="9">
        <f t="shared" si="24"/>
        <v>0</v>
      </c>
      <c r="E188" s="9" t="str">
        <f t="shared" si="25"/>
        <v>N</v>
      </c>
      <c r="F188" s="9">
        <f t="shared" si="26"/>
        <v>0</v>
      </c>
      <c r="G188" s="9" t="str">
        <f t="shared" si="27"/>
        <v>Sales - Used only for specific situations (TBC)</v>
      </c>
      <c r="H188" s="9" t="str">
        <f t="shared" si="28"/>
        <v xml:space="preserve">Business </v>
      </c>
      <c r="I188" s="9" t="str">
        <f t="shared" si="29"/>
        <v>Security and Automation</v>
      </c>
      <c r="J188" s="9" t="str">
        <f t="shared" si="30"/>
        <v xml:space="preserve">Equipment Fee Waived at 50% </v>
      </c>
      <c r="K188" s="9" t="str">
        <f t="shared" si="31"/>
        <v>Crédit sur les frais d'équipement (50%)</v>
      </c>
      <c r="L188" s="9" t="str">
        <f t="shared" si="32"/>
        <v>One time</v>
      </c>
    </row>
    <row r="189" spans="1:12" x14ac:dyDescent="0.25">
      <c r="A189" t="s">
        <v>3080</v>
      </c>
      <c r="B189" s="9" t="str">
        <f t="shared" si="22"/>
        <v xml:space="preserve">Equipment Fee </v>
      </c>
      <c r="C189" s="9" t="str">
        <f t="shared" si="23"/>
        <v xml:space="preserve">Frais d'équipement </v>
      </c>
      <c r="D189" s="9">
        <f t="shared" si="24"/>
        <v>199</v>
      </c>
      <c r="E189" s="9" t="str">
        <f t="shared" si="25"/>
        <v>N</v>
      </c>
      <c r="F189" s="9">
        <f t="shared" si="26"/>
        <v>0</v>
      </c>
      <c r="G189" s="9" t="str">
        <f t="shared" si="27"/>
        <v xml:space="preserve">Sales - Applied to all BSA bundles </v>
      </c>
      <c r="H189" s="9" t="str">
        <f t="shared" si="28"/>
        <v xml:space="preserve">Business </v>
      </c>
      <c r="I189" s="9" t="str">
        <f t="shared" si="29"/>
        <v>Security and Automation</v>
      </c>
      <c r="J189" s="9" t="str">
        <f t="shared" si="30"/>
        <v xml:space="preserve">Equipment Fee for new Security and Automation bundles </v>
      </c>
      <c r="K189" s="9" t="str">
        <f t="shared" si="31"/>
        <v xml:space="preserve">Frais d'équipement </v>
      </c>
      <c r="L189" s="9" t="str">
        <f t="shared" si="32"/>
        <v>One time</v>
      </c>
    </row>
    <row r="190" spans="1:12" x14ac:dyDescent="0.25">
      <c r="A190" t="s">
        <v>600</v>
      </c>
      <c r="B190" s="9" t="str">
        <f t="shared" si="22"/>
        <v>DX Smoke Detector</v>
      </c>
      <c r="C190" s="9" t="str">
        <f t="shared" si="23"/>
        <v>Détecteur de fumée DX</v>
      </c>
      <c r="D190" s="9">
        <f t="shared" si="24"/>
        <v>0</v>
      </c>
      <c r="E190" s="9" t="str">
        <f t="shared" si="25"/>
        <v>N</v>
      </c>
      <c r="F190" s="9">
        <f t="shared" si="26"/>
        <v>6</v>
      </c>
      <c r="G190" s="9" t="str">
        <f t="shared" si="27"/>
        <v>Legacy</v>
      </c>
      <c r="H190" s="9" t="str">
        <f t="shared" si="28"/>
        <v>Legacy</v>
      </c>
      <c r="I190" s="9" t="str">
        <f t="shared" si="29"/>
        <v>Legacy</v>
      </c>
      <c r="J190" s="9" t="str">
        <f t="shared" si="30"/>
        <v>DX Smoke Detector</v>
      </c>
      <c r="K190" s="9" t="str">
        <f t="shared" si="31"/>
        <v>Détecteur de fumée DX</v>
      </c>
      <c r="L190" s="9" t="str">
        <f t="shared" si="32"/>
        <v>One Time</v>
      </c>
    </row>
    <row r="191" spans="1:12" x14ac:dyDescent="0.25">
      <c r="A191" t="s">
        <v>599</v>
      </c>
      <c r="B191" s="9" t="str">
        <f t="shared" si="22"/>
        <v>DX Smoke Detector</v>
      </c>
      <c r="C191" s="9" t="str">
        <f t="shared" si="23"/>
        <v>Détecteur de fumée DX</v>
      </c>
      <c r="D191" s="9">
        <f t="shared" si="24"/>
        <v>0</v>
      </c>
      <c r="E191" s="9" t="str">
        <f t="shared" si="25"/>
        <v>N</v>
      </c>
      <c r="F191" s="9">
        <f t="shared" si="26"/>
        <v>6</v>
      </c>
      <c r="G191" s="9" t="str">
        <f t="shared" si="27"/>
        <v>Legacy</v>
      </c>
      <c r="H191" s="9" t="str">
        <f t="shared" si="28"/>
        <v>Legacy</v>
      </c>
      <c r="I191" s="9" t="str">
        <f t="shared" si="29"/>
        <v>Legacy</v>
      </c>
      <c r="J191" s="9" t="str">
        <f t="shared" si="30"/>
        <v>DX Smoke Detector</v>
      </c>
      <c r="K191" s="9" t="str">
        <f t="shared" si="31"/>
        <v>Détecteur de fumée DX</v>
      </c>
      <c r="L191" s="9" t="str">
        <f t="shared" si="32"/>
        <v>One Time</v>
      </c>
    </row>
    <row r="192" spans="1:12" x14ac:dyDescent="0.25">
      <c r="A192" t="s">
        <v>597</v>
      </c>
      <c r="B192" s="9" t="str">
        <f t="shared" si="22"/>
        <v>DX Smoke Detector</v>
      </c>
      <c r="C192" s="9" t="str">
        <f t="shared" si="23"/>
        <v>Détecteur de fumée DX</v>
      </c>
      <c r="D192" s="9">
        <f t="shared" si="24"/>
        <v>0</v>
      </c>
      <c r="E192" s="9" t="str">
        <f t="shared" si="25"/>
        <v>N</v>
      </c>
      <c r="F192" s="9">
        <f t="shared" si="26"/>
        <v>6</v>
      </c>
      <c r="G192" s="9" t="str">
        <f t="shared" si="27"/>
        <v>Legacy</v>
      </c>
      <c r="H192" s="9" t="str">
        <f t="shared" si="28"/>
        <v>Legacy</v>
      </c>
      <c r="I192" s="9" t="str">
        <f t="shared" si="29"/>
        <v>Legacy</v>
      </c>
      <c r="J192" s="9" t="str">
        <f t="shared" si="30"/>
        <v>DX Smoke Detector</v>
      </c>
      <c r="K192" s="9" t="str">
        <f t="shared" si="31"/>
        <v>Détecteur de fumée DX</v>
      </c>
      <c r="L192" s="9" t="str">
        <f t="shared" si="32"/>
        <v>One Time</v>
      </c>
    </row>
    <row r="193" spans="1:12" x14ac:dyDescent="0.25">
      <c r="A193" t="s">
        <v>985</v>
      </c>
      <c r="B193" s="9" t="str">
        <f t="shared" ref="B193:B256" si="33">VLOOKUP(A193,masterdata,3,0)</f>
        <v>Panic Pendant - Wristband (Medical Alert at Home)</v>
      </c>
      <c r="C193" s="9" t="str">
        <f t="shared" ref="C193:C256" si="34">VLOOKUP(A193,masterdata,4,0)</f>
        <v>Pendentif Panique - Bracelet (Alerte médicale À la maison)</v>
      </c>
      <c r="D193" s="9">
        <f t="shared" ref="D193:D256" si="35">VLOOKUP(A193,masterdata,5,0)</f>
        <v>69</v>
      </c>
      <c r="E193" s="9" t="str">
        <f t="shared" ref="E193:E256" si="36">VLOOKUP(A193,masterdata,6,0)</f>
        <v>N</v>
      </c>
      <c r="F193" s="9">
        <f t="shared" ref="F193:F256" si="37">VLOOKUP(A193,masterdata,7,0)</f>
        <v>7.5</v>
      </c>
      <c r="G193" s="9" t="str">
        <f t="shared" ref="G193:G256" si="38">VLOOKUP($A193,masterdata,8,0)</f>
        <v>works with legacy AlarmCare panel</v>
      </c>
      <c r="H193" s="9" t="str">
        <f t="shared" ref="H193:H256" si="39">VLOOKUP($A193,masterdata,10,0)</f>
        <v>Optional Equipment</v>
      </c>
      <c r="I193" s="9" t="str">
        <f t="shared" ref="I193:I256" si="40">VLOOKUP($A193,masterdata,11,0)</f>
        <v>Keypads and Remotes</v>
      </c>
      <c r="J193" s="9" t="str">
        <f t="shared" ref="J193:J256" si="41">VLOOKUP($A193,masterdata,12,0)</f>
        <v>Panic Pendant - Wristband (Medical Alert at Home)</v>
      </c>
      <c r="K193" s="9" t="str">
        <f t="shared" ref="K193:K256" si="42">VLOOKUP($A193,masterdata,13,0)</f>
        <v>Pendentif Panique - Bracelet (Alerte médicale À la maison)</v>
      </c>
      <c r="L193" s="9" t="str">
        <f t="shared" ref="L193:L256" si="43">VLOOKUP($A193,masterdata,16,0)</f>
        <v>One time</v>
      </c>
    </row>
    <row r="194" spans="1:12" x14ac:dyDescent="0.25">
      <c r="A194" t="s">
        <v>972</v>
      </c>
      <c r="B194" s="9" t="str">
        <f t="shared" si="33"/>
        <v>Panic Pendant - Necklace (Medical Alert at Home)</v>
      </c>
      <c r="C194" s="9" t="str">
        <f t="shared" si="34"/>
        <v>Pendentif Panique - Collier (Alerte médicale À la maison)</v>
      </c>
      <c r="D194" s="9">
        <f t="shared" si="35"/>
        <v>69</v>
      </c>
      <c r="E194" s="9" t="str">
        <f t="shared" si="36"/>
        <v>N</v>
      </c>
      <c r="F194" s="9">
        <f t="shared" si="37"/>
        <v>7.5</v>
      </c>
      <c r="G194" s="9" t="str">
        <f t="shared" si="38"/>
        <v>works with legacy AlarmCare panel</v>
      </c>
      <c r="H194" s="9" t="str">
        <f t="shared" si="39"/>
        <v>Optional Equipment</v>
      </c>
      <c r="I194" s="9" t="str">
        <f t="shared" si="40"/>
        <v>Keypads and Remotes</v>
      </c>
      <c r="J194" s="9" t="str">
        <f t="shared" si="41"/>
        <v>Panic Pendant - Necklace (Medical Alert at Home)</v>
      </c>
      <c r="K194" s="9" t="str">
        <f t="shared" si="42"/>
        <v>Pendentif Panique - Collier (Alerte médicale À la maison)</v>
      </c>
      <c r="L194" s="9" t="str">
        <f t="shared" si="43"/>
        <v>One Time</v>
      </c>
    </row>
    <row r="195" spans="1:12" x14ac:dyDescent="0.25">
      <c r="A195" t="s">
        <v>337</v>
      </c>
      <c r="B195" s="9" t="str">
        <f t="shared" si="33"/>
        <v>2 way wireless keypad-requires  TR5164-433 transceiver</v>
      </c>
      <c r="C195" s="9" t="str">
        <f t="shared" si="34"/>
        <v>Clavier sans fil bidirectionnel - nécessite un émetteur-récepteur TR5164-433</v>
      </c>
      <c r="D195" s="9">
        <f t="shared" si="35"/>
        <v>249</v>
      </c>
      <c r="E195" s="9" t="str">
        <f t="shared" si="36"/>
        <v>N</v>
      </c>
      <c r="F195" s="9">
        <f t="shared" si="37"/>
        <v>30</v>
      </c>
      <c r="G195" s="9" t="str">
        <f t="shared" si="38"/>
        <v>Legacy</v>
      </c>
      <c r="H195" s="9" t="str">
        <f t="shared" si="39"/>
        <v>Legacy</v>
      </c>
      <c r="I195" s="9" t="str">
        <f t="shared" si="40"/>
        <v>Legacy</v>
      </c>
      <c r="J195" s="9" t="str">
        <f t="shared" si="41"/>
        <v>2 way wireless keypad-requires  TR5164-433 transceiver</v>
      </c>
      <c r="K195" s="9" t="str">
        <f t="shared" si="42"/>
        <v>Clavier sans fil bidirectionnel - nécessite un émetteur-récepteur TR5164-433</v>
      </c>
      <c r="L195" s="9" t="str">
        <f t="shared" si="43"/>
        <v>One Time</v>
      </c>
    </row>
    <row r="196" spans="1:12" x14ac:dyDescent="0.25">
      <c r="A196" t="s">
        <v>336</v>
      </c>
      <c r="B196" s="9" t="str">
        <f t="shared" si="33"/>
        <v>WS4985-wireless flood</v>
      </c>
      <c r="C196" s="9" t="str">
        <f t="shared" si="34"/>
        <v>Détecteur d'inondation sans fil WS4985</v>
      </c>
      <c r="D196" s="9">
        <f t="shared" si="35"/>
        <v>69</v>
      </c>
      <c r="E196" s="9" t="str">
        <f t="shared" si="36"/>
        <v>N</v>
      </c>
      <c r="F196" s="9">
        <f t="shared" si="37"/>
        <v>7.5</v>
      </c>
      <c r="G196" s="9" t="str">
        <f t="shared" si="38"/>
        <v>Legacy</v>
      </c>
      <c r="H196" s="9" t="str">
        <f t="shared" si="39"/>
        <v>Legacy</v>
      </c>
      <c r="I196" s="9" t="str">
        <f t="shared" si="40"/>
        <v>Legacy</v>
      </c>
      <c r="J196" s="9" t="str">
        <f t="shared" si="41"/>
        <v>WS4985-wireless flood</v>
      </c>
      <c r="K196" s="9" t="str">
        <f t="shared" si="42"/>
        <v>Détecteur d'inondation sans fil WS4985</v>
      </c>
      <c r="L196" s="9" t="str">
        <f t="shared" si="43"/>
        <v>One Time</v>
      </c>
    </row>
    <row r="197" spans="1:12" x14ac:dyDescent="0.25">
      <c r="A197" t="s">
        <v>335</v>
      </c>
      <c r="B197" s="9" t="str">
        <f t="shared" si="33"/>
        <v>DSC wireless contact</v>
      </c>
      <c r="C197" s="9" t="str">
        <f t="shared" si="34"/>
        <v>Contact sans fil de DSC</v>
      </c>
      <c r="D197" s="9">
        <f t="shared" si="35"/>
        <v>29</v>
      </c>
      <c r="E197" s="9" t="str">
        <f t="shared" si="36"/>
        <v>N</v>
      </c>
      <c r="F197" s="9">
        <f t="shared" si="37"/>
        <v>7.5</v>
      </c>
      <c r="G197" s="9" t="str">
        <f t="shared" si="38"/>
        <v>Legacy</v>
      </c>
      <c r="H197" s="9" t="str">
        <f t="shared" si="39"/>
        <v>Legacy</v>
      </c>
      <c r="I197" s="9" t="str">
        <f t="shared" si="40"/>
        <v>Legacy</v>
      </c>
      <c r="J197" s="9" t="str">
        <f t="shared" si="41"/>
        <v>DSC wireless contact</v>
      </c>
      <c r="K197" s="9" t="str">
        <f t="shared" si="42"/>
        <v>Contact sans fil de DSC</v>
      </c>
      <c r="L197" s="9" t="str">
        <f t="shared" si="43"/>
        <v>One Time</v>
      </c>
    </row>
    <row r="198" spans="1:12" x14ac:dyDescent="0.25">
      <c r="A198" t="s">
        <v>333</v>
      </c>
      <c r="B198" s="9" t="str">
        <f t="shared" si="33"/>
        <v>Wireless 4 button keyfob</v>
      </c>
      <c r="C198" s="9" t="str">
        <f t="shared" si="34"/>
        <v>Porte-clés à 4 boutons sans fil</v>
      </c>
      <c r="D198" s="9">
        <f t="shared" si="35"/>
        <v>39</v>
      </c>
      <c r="E198" s="9" t="str">
        <f t="shared" si="36"/>
        <v>N</v>
      </c>
      <c r="F198" s="9">
        <f t="shared" si="37"/>
        <v>7.5</v>
      </c>
      <c r="G198" s="9" t="str">
        <f t="shared" si="38"/>
        <v>Legacy</v>
      </c>
      <c r="H198" s="9" t="str">
        <f t="shared" si="39"/>
        <v>Legacy</v>
      </c>
      <c r="I198" s="9" t="str">
        <f t="shared" si="40"/>
        <v>Legacy</v>
      </c>
      <c r="J198" s="9" t="str">
        <f t="shared" si="41"/>
        <v>Wireless 4 button keyfob</v>
      </c>
      <c r="K198" s="9" t="str">
        <f t="shared" si="42"/>
        <v>Porte-clés à 4 boutons sans fil</v>
      </c>
      <c r="L198" s="9" t="str">
        <f t="shared" si="43"/>
        <v>One Time</v>
      </c>
    </row>
    <row r="199" spans="1:12" x14ac:dyDescent="0.25">
      <c r="A199" t="s">
        <v>332</v>
      </c>
      <c r="B199" s="9" t="str">
        <f t="shared" si="33"/>
        <v>wireless smoke</v>
      </c>
      <c r="C199" s="9" t="str">
        <f t="shared" si="34"/>
        <v>Détecteur de fumée sans fil</v>
      </c>
      <c r="D199" s="9">
        <f t="shared" si="35"/>
        <v>79</v>
      </c>
      <c r="E199" s="9" t="str">
        <f t="shared" si="36"/>
        <v>N</v>
      </c>
      <c r="F199" s="9">
        <f t="shared" si="37"/>
        <v>7.5</v>
      </c>
      <c r="G199" s="9" t="str">
        <f t="shared" si="38"/>
        <v>Legacy</v>
      </c>
      <c r="H199" s="9" t="str">
        <f t="shared" si="39"/>
        <v>Legacy</v>
      </c>
      <c r="I199" s="9" t="str">
        <f t="shared" si="40"/>
        <v>Legacy</v>
      </c>
      <c r="J199" s="9" t="str">
        <f t="shared" si="41"/>
        <v>wireless smoke</v>
      </c>
      <c r="K199" s="9" t="str">
        <f t="shared" si="42"/>
        <v>Détecteur de fumée sans fil</v>
      </c>
      <c r="L199" s="9" t="str">
        <f t="shared" si="43"/>
        <v>One Time</v>
      </c>
    </row>
    <row r="200" spans="1:12" x14ac:dyDescent="0.25">
      <c r="A200" t="s">
        <v>307</v>
      </c>
      <c r="B200" s="9" t="str">
        <f t="shared" si="33"/>
        <v>Wireless Panic Button</v>
      </c>
      <c r="C200" s="9" t="str">
        <f t="shared" si="34"/>
        <v>Bouton d'urgence ou d'alarme de vol à main armée</v>
      </c>
      <c r="D200" s="9">
        <f t="shared" si="35"/>
        <v>69</v>
      </c>
      <c r="E200" s="9" t="str">
        <f t="shared" si="36"/>
        <v>N</v>
      </c>
      <c r="F200" s="9">
        <f t="shared" si="37"/>
        <v>7.5</v>
      </c>
      <c r="G200" s="9" t="str">
        <f t="shared" si="38"/>
        <v>Legacy</v>
      </c>
      <c r="H200" s="9" t="str">
        <f t="shared" si="39"/>
        <v>Legacy</v>
      </c>
      <c r="I200" s="9" t="str">
        <f t="shared" si="40"/>
        <v>Legacy</v>
      </c>
      <c r="J200" s="9" t="str">
        <f t="shared" si="41"/>
        <v>wireless panic/hold-up</v>
      </c>
      <c r="K200" s="9" t="str">
        <f t="shared" si="42"/>
        <v>Bouton d'urgence ou d'alarme de vol à main armée</v>
      </c>
      <c r="L200" s="9" t="str">
        <f t="shared" si="43"/>
        <v>One Time</v>
      </c>
    </row>
    <row r="201" spans="1:12" x14ac:dyDescent="0.25">
      <c r="A201" t="s">
        <v>305</v>
      </c>
      <c r="B201" s="9" t="str">
        <f t="shared" si="33"/>
        <v>wireless repeater</v>
      </c>
      <c r="C201" s="9" t="str">
        <f t="shared" si="34"/>
        <v>Répéteur sans fil</v>
      </c>
      <c r="D201" s="9">
        <f t="shared" si="35"/>
        <v>89</v>
      </c>
      <c r="E201" s="9" t="str">
        <f t="shared" si="36"/>
        <v>N</v>
      </c>
      <c r="F201" s="9">
        <f t="shared" si="37"/>
        <v>7.5</v>
      </c>
      <c r="G201" s="9" t="str">
        <f t="shared" si="38"/>
        <v>Legacy</v>
      </c>
      <c r="H201" s="9" t="str">
        <f t="shared" si="39"/>
        <v>Legacy</v>
      </c>
      <c r="I201" s="9" t="str">
        <f t="shared" si="40"/>
        <v>Legacy</v>
      </c>
      <c r="J201" s="9" t="str">
        <f t="shared" si="41"/>
        <v>wireless repeater</v>
      </c>
      <c r="K201" s="9" t="str">
        <f t="shared" si="42"/>
        <v>Répéteur sans fil</v>
      </c>
      <c r="L201" s="9" t="str">
        <f t="shared" si="43"/>
        <v>One Time</v>
      </c>
    </row>
    <row r="202" spans="1:12" x14ac:dyDescent="0.25">
      <c r="A202" t="s">
        <v>331</v>
      </c>
      <c r="B202" s="9" t="str">
        <f t="shared" si="33"/>
        <v>WS4913-wireless CO</v>
      </c>
      <c r="C202" s="9" t="str">
        <f t="shared" si="34"/>
        <v>Détecteur de monoxyde de carbone sans fil WS4913</v>
      </c>
      <c r="D202" s="9">
        <f t="shared" si="35"/>
        <v>89</v>
      </c>
      <c r="E202" s="9" t="str">
        <f t="shared" si="36"/>
        <v>N</v>
      </c>
      <c r="F202" s="9">
        <f t="shared" si="37"/>
        <v>7.5</v>
      </c>
      <c r="G202" s="9" t="str">
        <f t="shared" si="38"/>
        <v>Legacy</v>
      </c>
      <c r="H202" s="9" t="str">
        <f t="shared" si="39"/>
        <v>Legacy</v>
      </c>
      <c r="I202" s="9" t="str">
        <f t="shared" si="40"/>
        <v>Legacy</v>
      </c>
      <c r="J202" s="9" t="str">
        <f t="shared" si="41"/>
        <v>WS4913-wireless CO</v>
      </c>
      <c r="K202" s="9" t="str">
        <f t="shared" si="42"/>
        <v>Détecteur de monoxyde de carbone sans fil WS4913</v>
      </c>
      <c r="L202" s="9" t="str">
        <f t="shared" si="43"/>
        <v>One Time</v>
      </c>
    </row>
    <row r="203" spans="1:12" x14ac:dyDescent="0.25">
      <c r="A203" t="s">
        <v>330</v>
      </c>
      <c r="B203" s="9" t="str">
        <f t="shared" si="33"/>
        <v>DSC HW Wireless Motion</v>
      </c>
      <c r="C203" s="9" t="str">
        <f t="shared" si="34"/>
        <v>Détecteur de mouvement sans fil DSC pour système câblé</v>
      </c>
      <c r="D203" s="9">
        <f t="shared" si="35"/>
        <v>49</v>
      </c>
      <c r="E203" s="9" t="str">
        <f t="shared" si="36"/>
        <v>N</v>
      </c>
      <c r="F203" s="9">
        <f t="shared" si="37"/>
        <v>7.5</v>
      </c>
      <c r="G203" s="9" t="str">
        <f t="shared" si="38"/>
        <v>Legacy</v>
      </c>
      <c r="H203" s="9" t="str">
        <f t="shared" si="39"/>
        <v>Legacy</v>
      </c>
      <c r="I203" s="9" t="str">
        <f t="shared" si="40"/>
        <v>Legacy</v>
      </c>
      <c r="J203" s="9" t="str">
        <f t="shared" si="41"/>
        <v>DSC HW Wireless Motion</v>
      </c>
      <c r="K203" s="9" t="str">
        <f t="shared" si="42"/>
        <v>Détecteur de mouvement sans fil DSC pour système câblé</v>
      </c>
      <c r="L203" s="9" t="str">
        <f t="shared" si="43"/>
        <v>One Time</v>
      </c>
    </row>
    <row r="204" spans="1:12" x14ac:dyDescent="0.25">
      <c r="A204" t="s">
        <v>329</v>
      </c>
      <c r="B204" s="9" t="str">
        <f t="shared" si="33"/>
        <v>wireless Acuity GB</v>
      </c>
      <c r="C204" s="9" t="str">
        <f t="shared" si="34"/>
        <v>Détecteur de bris de verre sans fil Acuity</v>
      </c>
      <c r="D204" s="9">
        <f t="shared" si="35"/>
        <v>89</v>
      </c>
      <c r="E204" s="9" t="str">
        <f t="shared" si="36"/>
        <v>N</v>
      </c>
      <c r="F204" s="9">
        <f t="shared" si="37"/>
        <v>7.5</v>
      </c>
      <c r="G204" s="9" t="str">
        <f t="shared" si="38"/>
        <v>Legacy</v>
      </c>
      <c r="H204" s="9" t="str">
        <f t="shared" si="39"/>
        <v>Legacy</v>
      </c>
      <c r="I204" s="9" t="str">
        <f t="shared" si="40"/>
        <v>Legacy</v>
      </c>
      <c r="J204" s="9" t="str">
        <f t="shared" si="41"/>
        <v>wireless Acuity GB</v>
      </c>
      <c r="K204" s="9" t="str">
        <f t="shared" si="42"/>
        <v>Détecteur de bris de verre sans fil Acuity</v>
      </c>
      <c r="L204" s="9" t="str">
        <f t="shared" si="43"/>
        <v>One Time</v>
      </c>
    </row>
    <row r="205" spans="1:12" x14ac:dyDescent="0.25">
      <c r="A205" t="s">
        <v>327</v>
      </c>
      <c r="B205" s="9" t="str">
        <f t="shared" si="33"/>
        <v>DSC RFK5501 LCD Keypad with 433RF Receiver</v>
      </c>
      <c r="C205" s="9" t="str">
        <f t="shared" si="34"/>
        <v>Clavier DSC RFK5501 433RF</v>
      </c>
      <c r="D205" s="9">
        <f t="shared" si="35"/>
        <v>0</v>
      </c>
      <c r="E205" s="9" t="str">
        <f t="shared" si="36"/>
        <v>N</v>
      </c>
      <c r="F205" s="9">
        <f t="shared" si="37"/>
        <v>30</v>
      </c>
      <c r="G205" s="9" t="str">
        <f t="shared" si="38"/>
        <v>May be used during DSC hardwire takeovers</v>
      </c>
      <c r="H205" s="9" t="str">
        <f t="shared" si="39"/>
        <v>Keypad</v>
      </c>
      <c r="I205" s="9" t="str">
        <f t="shared" si="40"/>
        <v>Keypad</v>
      </c>
      <c r="J205" s="9" t="str">
        <f t="shared" si="41"/>
        <v>DSC RFK5501 LCD Keypad with 433RF Receiver</v>
      </c>
      <c r="K205" s="9" t="str">
        <f t="shared" si="42"/>
        <v>Clavier DSC RFK5501 433RF</v>
      </c>
      <c r="L205" s="9" t="str">
        <f t="shared" si="43"/>
        <v>One Time</v>
      </c>
    </row>
    <row r="206" spans="1:12" x14ac:dyDescent="0.25">
      <c r="A206" t="s">
        <v>325</v>
      </c>
      <c r="B206" s="9" t="str">
        <f t="shared" si="33"/>
        <v>64Z ALPA wireless keypad</v>
      </c>
      <c r="C206" s="9" t="str">
        <f t="shared" si="34"/>
        <v>Clavier alphanumérique sans fil avec 64 zones</v>
      </c>
      <c r="D206" s="9">
        <f t="shared" si="35"/>
        <v>129</v>
      </c>
      <c r="E206" s="9" t="str">
        <f t="shared" si="36"/>
        <v>N</v>
      </c>
      <c r="F206" s="9">
        <f t="shared" si="37"/>
        <v>30</v>
      </c>
      <c r="G206" s="9" t="str">
        <f t="shared" si="38"/>
        <v>Legacy</v>
      </c>
      <c r="H206" s="9" t="str">
        <f t="shared" si="39"/>
        <v>Legacy</v>
      </c>
      <c r="I206" s="9" t="str">
        <f t="shared" si="40"/>
        <v>Legacy</v>
      </c>
      <c r="J206" s="9" t="str">
        <f t="shared" si="41"/>
        <v>64Z ALPA wireless keypad</v>
      </c>
      <c r="K206" s="9" t="str">
        <f t="shared" si="42"/>
        <v>Clavier alphanumérique sans fil avec 64 zones</v>
      </c>
      <c r="L206" s="9" t="str">
        <f t="shared" si="43"/>
        <v>One Time</v>
      </c>
    </row>
    <row r="207" spans="1:12" x14ac:dyDescent="0.25">
      <c r="A207" t="s">
        <v>3690</v>
      </c>
      <c r="B207" s="9" t="str">
        <f t="shared" si="33"/>
        <v>32 z wireless receiver</v>
      </c>
      <c r="C207" s="9" t="str">
        <f t="shared" si="34"/>
        <v>Récepteur sans fil de 32 z</v>
      </c>
      <c r="D207" s="9">
        <f t="shared" si="35"/>
        <v>0</v>
      </c>
      <c r="E207" s="9" t="str">
        <f t="shared" si="36"/>
        <v>N</v>
      </c>
      <c r="F207" s="9">
        <f t="shared" si="37"/>
        <v>10</v>
      </c>
      <c r="G207" s="9">
        <f t="shared" si="38"/>
        <v>0</v>
      </c>
      <c r="H207" s="9">
        <f t="shared" si="39"/>
        <v>0</v>
      </c>
      <c r="I207" s="9">
        <f t="shared" si="40"/>
        <v>0</v>
      </c>
      <c r="J207" s="9" t="str">
        <f t="shared" si="41"/>
        <v>32 z wireless receiver</v>
      </c>
      <c r="K207" s="9" t="str">
        <f t="shared" si="42"/>
        <v>Récepteur sans fil de 32 z</v>
      </c>
      <c r="L207" s="9" t="str">
        <f t="shared" si="43"/>
        <v>One Time</v>
      </c>
    </row>
    <row r="208" spans="1:12" x14ac:dyDescent="0.25">
      <c r="A208" t="s">
        <v>323</v>
      </c>
      <c r="B208" s="9" t="str">
        <f t="shared" si="33"/>
        <v>PK5501 picture Icon</v>
      </c>
      <c r="C208" s="9" t="str">
        <f t="shared" si="34"/>
        <v>Clavier avec icônes PK5501</v>
      </c>
      <c r="D208" s="9">
        <f t="shared" si="35"/>
        <v>79</v>
      </c>
      <c r="E208" s="9" t="str">
        <f t="shared" si="36"/>
        <v>N</v>
      </c>
      <c r="F208" s="9">
        <f t="shared" si="37"/>
        <v>30</v>
      </c>
      <c r="G208" s="9" t="str">
        <f t="shared" si="38"/>
        <v>Legacy</v>
      </c>
      <c r="H208" s="9" t="str">
        <f t="shared" si="39"/>
        <v>Legacy</v>
      </c>
      <c r="I208" s="9" t="str">
        <f t="shared" si="40"/>
        <v>Legacy</v>
      </c>
      <c r="J208" s="9" t="str">
        <f t="shared" si="41"/>
        <v>PK5501 picture Icon</v>
      </c>
      <c r="K208" s="9" t="str">
        <f t="shared" si="42"/>
        <v>Clavier avec icônes PK5501</v>
      </c>
      <c r="L208" s="9" t="str">
        <f t="shared" si="43"/>
        <v>One Time</v>
      </c>
    </row>
    <row r="209" spans="1:12" x14ac:dyDescent="0.25">
      <c r="A209" t="s">
        <v>321</v>
      </c>
      <c r="B209" s="9" t="str">
        <f t="shared" si="33"/>
        <v>64 z alpha keypad</v>
      </c>
      <c r="C209" s="9" t="str">
        <f t="shared" si="34"/>
        <v>Clavier alphanumérique avec 64 zones</v>
      </c>
      <c r="D209" s="9">
        <f t="shared" si="35"/>
        <v>119</v>
      </c>
      <c r="E209" s="9" t="str">
        <f t="shared" si="36"/>
        <v>N</v>
      </c>
      <c r="F209" s="9">
        <f t="shared" si="37"/>
        <v>30</v>
      </c>
      <c r="G209" s="9" t="str">
        <f t="shared" si="38"/>
        <v>Legacy</v>
      </c>
      <c r="H209" s="9" t="str">
        <f t="shared" si="39"/>
        <v>Legacy</v>
      </c>
      <c r="I209" s="9" t="str">
        <f t="shared" si="40"/>
        <v>Legacy</v>
      </c>
      <c r="J209" s="9" t="str">
        <f t="shared" si="41"/>
        <v>64 z alpha keypad</v>
      </c>
      <c r="K209" s="9" t="str">
        <f t="shared" si="42"/>
        <v>Clavier alphanumérique avec 64 zones</v>
      </c>
      <c r="L209" s="9" t="str">
        <f t="shared" si="43"/>
        <v>One Time</v>
      </c>
    </row>
    <row r="210" spans="1:12" x14ac:dyDescent="0.25">
      <c r="A210" t="s">
        <v>276</v>
      </c>
      <c r="B210" s="9" t="str">
        <f t="shared" si="33"/>
        <v>DSC 8 Hardwire zone expander</v>
      </c>
      <c r="C210" s="9" t="str">
        <f t="shared" si="34"/>
        <v>Module d'extension jusqu'à 8 zones DSC</v>
      </c>
      <c r="D210" s="9">
        <f t="shared" si="35"/>
        <v>0</v>
      </c>
      <c r="E210" s="9" t="str">
        <f t="shared" si="36"/>
        <v>N</v>
      </c>
      <c r="F210" s="9">
        <f t="shared" si="37"/>
        <v>30</v>
      </c>
      <c r="G210" s="9" t="str">
        <f t="shared" si="38"/>
        <v>May be used during DSC hardwire takeovers</v>
      </c>
      <c r="H210" s="9" t="str">
        <f t="shared" si="39"/>
        <v>Zone Expander</v>
      </c>
      <c r="I210" s="9" t="str">
        <f t="shared" si="40"/>
        <v>Zone Expander</v>
      </c>
      <c r="J210" s="9" t="str">
        <f t="shared" si="41"/>
        <v>DSC 8 Hardwire zone expander</v>
      </c>
      <c r="K210" s="9" t="str">
        <f t="shared" si="42"/>
        <v>Module d'extension jusqu'à 8 zones DSC</v>
      </c>
      <c r="L210" s="9" t="str">
        <f t="shared" si="43"/>
        <v>One Time</v>
      </c>
    </row>
    <row r="211" spans="1:12" x14ac:dyDescent="0.25">
      <c r="A211" t="s">
        <v>303</v>
      </c>
      <c r="B211" s="9" t="str">
        <f t="shared" si="33"/>
        <v>8-64 ZONE CONTROL panel</v>
      </c>
      <c r="C211" s="9" t="str">
        <f t="shared" si="34"/>
        <v>Panneau de contrôle pour 8 à 64 zones</v>
      </c>
      <c r="D211" s="9">
        <f t="shared" si="35"/>
        <v>0</v>
      </c>
      <c r="E211" s="9" t="str">
        <f t="shared" si="36"/>
        <v>N</v>
      </c>
      <c r="F211" s="9">
        <f t="shared" si="37"/>
        <v>30</v>
      </c>
      <c r="G211" s="9" t="str">
        <f t="shared" si="38"/>
        <v>Legacy</v>
      </c>
      <c r="H211" s="9" t="str">
        <f t="shared" si="39"/>
        <v>Legacy</v>
      </c>
      <c r="I211" s="9" t="str">
        <f t="shared" si="40"/>
        <v>Legacy</v>
      </c>
      <c r="J211" s="9" t="str">
        <f t="shared" si="41"/>
        <v>8-64 ZONE CONTROL panel</v>
      </c>
      <c r="K211" s="9" t="str">
        <f t="shared" si="42"/>
        <v>Panneau de contrôle pour 8 à 64 zones</v>
      </c>
      <c r="L211" s="9" t="str">
        <f t="shared" si="43"/>
        <v>One Time</v>
      </c>
    </row>
    <row r="212" spans="1:12" x14ac:dyDescent="0.25">
      <c r="A212" t="s">
        <v>319</v>
      </c>
      <c r="B212" s="9" t="str">
        <f t="shared" si="33"/>
        <v>LC100-HW motion-pet immune-55lbs</v>
      </c>
      <c r="C212" s="9" t="str">
        <f t="shared" si="34"/>
        <v>Détecteur de mouvement LC100-HW insensible aux animaux jusqu'à 55 lb pour système câblé</v>
      </c>
      <c r="D212" s="9">
        <f t="shared" si="35"/>
        <v>29</v>
      </c>
      <c r="E212" s="9" t="str">
        <f t="shared" si="36"/>
        <v>N</v>
      </c>
      <c r="F212" s="9">
        <f t="shared" si="37"/>
        <v>7.5</v>
      </c>
      <c r="G212" s="9" t="str">
        <f t="shared" si="38"/>
        <v>Legacy</v>
      </c>
      <c r="H212" s="9" t="str">
        <f t="shared" si="39"/>
        <v>Legacy</v>
      </c>
      <c r="I212" s="9" t="str">
        <f t="shared" si="40"/>
        <v>Legacy</v>
      </c>
      <c r="J212" s="9" t="str">
        <f t="shared" si="41"/>
        <v>LC100-HW motion-pet immune-55lbs</v>
      </c>
      <c r="K212" s="9" t="str">
        <f t="shared" si="42"/>
        <v>Détecteur de mouvement LC100-HW insensible aux animaux jusqu'à 55 lb pour système câblé</v>
      </c>
      <c r="L212" s="9" t="str">
        <f t="shared" si="43"/>
        <v>One Time</v>
      </c>
    </row>
    <row r="213" spans="1:12" x14ac:dyDescent="0.25">
      <c r="A213" t="s">
        <v>317</v>
      </c>
      <c r="B213" s="9" t="str">
        <f t="shared" si="33"/>
        <v>HW smoke-4 wire</v>
      </c>
      <c r="C213" s="9" t="str">
        <f t="shared" si="34"/>
        <v>Détecteur de fumée câblé à 4 fils</v>
      </c>
      <c r="D213" s="9">
        <f t="shared" si="35"/>
        <v>49</v>
      </c>
      <c r="E213" s="9" t="str">
        <f t="shared" si="36"/>
        <v>N</v>
      </c>
      <c r="F213" s="9">
        <f t="shared" si="37"/>
        <v>7.5</v>
      </c>
      <c r="G213" s="9" t="str">
        <f t="shared" si="38"/>
        <v>Legacy</v>
      </c>
      <c r="H213" s="9" t="str">
        <f t="shared" si="39"/>
        <v>Legacy</v>
      </c>
      <c r="I213" s="9" t="str">
        <f t="shared" si="40"/>
        <v>Legacy</v>
      </c>
      <c r="J213" s="9" t="str">
        <f t="shared" si="41"/>
        <v>HW smoke-4 wire</v>
      </c>
      <c r="K213" s="9" t="str">
        <f t="shared" si="42"/>
        <v>Détecteur de fumée câblé à 4 fils</v>
      </c>
      <c r="L213" s="9" t="str">
        <f t="shared" si="43"/>
        <v>One Time</v>
      </c>
    </row>
    <row r="214" spans="1:12" x14ac:dyDescent="0.25">
      <c r="A214" t="s">
        <v>316</v>
      </c>
      <c r="B214" s="9" t="str">
        <f t="shared" si="33"/>
        <v>2 wire smoke</v>
      </c>
      <c r="C214" s="9" t="str">
        <f t="shared" si="34"/>
        <v>Détecteur de fumée à 2 fils</v>
      </c>
      <c r="D214" s="9">
        <f t="shared" si="35"/>
        <v>49</v>
      </c>
      <c r="E214" s="9" t="str">
        <f t="shared" si="36"/>
        <v>N</v>
      </c>
      <c r="F214" s="9">
        <f t="shared" si="37"/>
        <v>7.5</v>
      </c>
      <c r="G214" s="9" t="str">
        <f t="shared" si="38"/>
        <v>Legacy</v>
      </c>
      <c r="H214" s="9" t="str">
        <f t="shared" si="39"/>
        <v>Legacy</v>
      </c>
      <c r="I214" s="9" t="str">
        <f t="shared" si="40"/>
        <v>Legacy</v>
      </c>
      <c r="J214" s="9" t="str">
        <f t="shared" si="41"/>
        <v>2 wire smoke</v>
      </c>
      <c r="K214" s="9" t="str">
        <f t="shared" si="42"/>
        <v>Détecteur de fumée à 2 fils</v>
      </c>
      <c r="L214" s="9" t="str">
        <f t="shared" si="43"/>
        <v>One Time</v>
      </c>
    </row>
    <row r="215" spans="1:12" x14ac:dyDescent="0.25">
      <c r="A215" t="s">
        <v>315</v>
      </c>
      <c r="B215" s="9" t="str">
        <f t="shared" si="33"/>
        <v>slim line wireless contact</v>
      </c>
      <c r="C215" s="9" t="str">
        <f t="shared" si="34"/>
        <v>Contact sans fil étroit pour système sans fil</v>
      </c>
      <c r="D215" s="9">
        <f t="shared" si="35"/>
        <v>49</v>
      </c>
      <c r="E215" s="9" t="str">
        <f t="shared" si="36"/>
        <v>N</v>
      </c>
      <c r="F215" s="9">
        <f t="shared" si="37"/>
        <v>7.5</v>
      </c>
      <c r="G215" s="9" t="str">
        <f t="shared" si="38"/>
        <v>Legacy</v>
      </c>
      <c r="H215" s="9" t="str">
        <f t="shared" si="39"/>
        <v>Legacy</v>
      </c>
      <c r="I215" s="9" t="str">
        <f t="shared" si="40"/>
        <v>Legacy</v>
      </c>
      <c r="J215" s="9" t="str">
        <f t="shared" si="41"/>
        <v>slim line wireless contact</v>
      </c>
      <c r="K215" s="9" t="str">
        <f t="shared" si="42"/>
        <v>Contact sans fil étroit pour système sans fil</v>
      </c>
      <c r="L215" s="9" t="str">
        <f t="shared" si="43"/>
        <v>One Time</v>
      </c>
    </row>
    <row r="216" spans="1:12" x14ac:dyDescent="0.25">
      <c r="A216" t="s">
        <v>302</v>
      </c>
      <c r="B216" s="9" t="str">
        <f t="shared" si="33"/>
        <v>Ceiling mount HW GB</v>
      </c>
      <c r="C216" s="9" t="str">
        <f t="shared" si="34"/>
        <v>Détecteur de bris de verre à installer au plafond</v>
      </c>
      <c r="D216" s="9">
        <f t="shared" si="35"/>
        <v>69</v>
      </c>
      <c r="E216" s="9" t="str">
        <f t="shared" si="36"/>
        <v>N</v>
      </c>
      <c r="F216" s="9">
        <f t="shared" si="37"/>
        <v>7.5</v>
      </c>
      <c r="G216" s="9" t="str">
        <f t="shared" si="38"/>
        <v>Legacy</v>
      </c>
      <c r="H216" s="9" t="str">
        <f t="shared" si="39"/>
        <v>Legacy</v>
      </c>
      <c r="I216" s="9" t="str">
        <f t="shared" si="40"/>
        <v>Legacy</v>
      </c>
      <c r="J216" s="9" t="str">
        <f t="shared" si="41"/>
        <v>Ceiling mount HW GB</v>
      </c>
      <c r="K216" s="9" t="str">
        <f t="shared" si="42"/>
        <v>Détecteur de bris de verre à installer au plafond</v>
      </c>
      <c r="L216" s="9" t="str">
        <f t="shared" si="43"/>
        <v>One Time</v>
      </c>
    </row>
    <row r="217" spans="1:12" x14ac:dyDescent="0.25">
      <c r="A217" t="s">
        <v>314</v>
      </c>
      <c r="B217" s="9" t="str">
        <f t="shared" si="33"/>
        <v>ACUITY  HW GB</v>
      </c>
      <c r="C217" s="9" t="str">
        <f t="shared" si="34"/>
        <v>Détecteur de bris de verre câblé Acuity</v>
      </c>
      <c r="D217" s="9">
        <f t="shared" si="35"/>
        <v>49</v>
      </c>
      <c r="E217" s="9" t="str">
        <f t="shared" si="36"/>
        <v>N</v>
      </c>
      <c r="F217" s="9">
        <f t="shared" si="37"/>
        <v>7.5</v>
      </c>
      <c r="G217" s="9" t="str">
        <f t="shared" si="38"/>
        <v>Legacy</v>
      </c>
      <c r="H217" s="9" t="str">
        <f t="shared" si="39"/>
        <v>Legacy</v>
      </c>
      <c r="I217" s="9" t="str">
        <f t="shared" si="40"/>
        <v>Legacy</v>
      </c>
      <c r="J217" s="9" t="str">
        <f t="shared" si="41"/>
        <v>ACUITY  HW GB</v>
      </c>
      <c r="K217" s="9" t="str">
        <f t="shared" si="42"/>
        <v>Détecteur de bris de verre câblé Acuity</v>
      </c>
      <c r="L217" s="9" t="str">
        <f t="shared" si="43"/>
        <v>One Time</v>
      </c>
    </row>
    <row r="218" spans="1:12" x14ac:dyDescent="0.25">
      <c r="A218" t="s">
        <v>312</v>
      </c>
      <c r="B218" s="9" t="str">
        <f t="shared" si="33"/>
        <v>DSC PowerSeries Control Panel - Large Panel</v>
      </c>
      <c r="C218" s="9" t="str">
        <f t="shared" si="34"/>
        <v>Panneau grande DSC PowerSeries</v>
      </c>
      <c r="D218" s="9">
        <f t="shared" si="35"/>
        <v>0</v>
      </c>
      <c r="E218" s="9" t="str">
        <f t="shared" si="36"/>
        <v>N</v>
      </c>
      <c r="F218" s="9">
        <f t="shared" si="37"/>
        <v>30</v>
      </c>
      <c r="G218" s="9" t="str">
        <f t="shared" si="38"/>
        <v>May be used during DSC hardwire takeovers</v>
      </c>
      <c r="H218" s="9" t="str">
        <f t="shared" si="39"/>
        <v>Optional Equipment</v>
      </c>
      <c r="I218" s="9" t="str">
        <f t="shared" si="40"/>
        <v>Panels/Panneaux</v>
      </c>
      <c r="J218" s="9" t="str">
        <f t="shared" si="41"/>
        <v>DSC PowerSeries Control Panel - Large Panel</v>
      </c>
      <c r="K218" s="9" t="str">
        <f t="shared" si="42"/>
        <v>Panneau grande DSC PowerSeries</v>
      </c>
      <c r="L218" s="9" t="str">
        <f t="shared" si="43"/>
        <v>One Time</v>
      </c>
    </row>
    <row r="219" spans="1:12" x14ac:dyDescent="0.25">
      <c r="A219" t="s">
        <v>2286</v>
      </c>
      <c r="B219" s="9" t="str">
        <f t="shared" si="33"/>
        <v>6 zone control panel</v>
      </c>
      <c r="C219" s="9" t="str">
        <f t="shared" si="34"/>
        <v>Panneau de contrôle pour 6 zones</v>
      </c>
      <c r="D219" s="9">
        <f t="shared" si="35"/>
        <v>0</v>
      </c>
      <c r="E219" s="9" t="str">
        <f t="shared" si="36"/>
        <v>N</v>
      </c>
      <c r="F219" s="9">
        <f t="shared" si="37"/>
        <v>30</v>
      </c>
      <c r="G219" s="9" t="str">
        <f t="shared" si="38"/>
        <v>Legacy</v>
      </c>
      <c r="H219" s="9" t="str">
        <f t="shared" si="39"/>
        <v>Legacy</v>
      </c>
      <c r="I219" s="9" t="str">
        <f t="shared" si="40"/>
        <v>Legacy</v>
      </c>
      <c r="J219" s="9" t="str">
        <f t="shared" si="41"/>
        <v>6 zone control panel</v>
      </c>
      <c r="K219" s="9" t="str">
        <f t="shared" si="42"/>
        <v>Panneau de contrôle pour 6 zones</v>
      </c>
      <c r="L219" s="9" t="str">
        <f t="shared" si="43"/>
        <v>One Time</v>
      </c>
    </row>
    <row r="220" spans="1:12" x14ac:dyDescent="0.25">
      <c r="A220" t="s">
        <v>5241</v>
      </c>
      <c r="B220" s="9" t="str">
        <f t="shared" si="33"/>
        <v>DigiPlus Service Credit Offered by Retention Dept.</v>
      </c>
      <c r="C220" s="9" t="str">
        <f t="shared" si="34"/>
        <v>Crédit sur le service DigiPlus offert par l'équipe Fidélisation</v>
      </c>
      <c r="D220" s="9">
        <f t="shared" si="35"/>
        <v>0</v>
      </c>
      <c r="E220" s="9" t="str">
        <f t="shared" si="36"/>
        <v>N</v>
      </c>
      <c r="F220" s="9">
        <f t="shared" si="37"/>
        <v>0</v>
      </c>
      <c r="G220" s="9" t="str">
        <f t="shared" si="38"/>
        <v>Operations</v>
      </c>
      <c r="H220" s="9" t="str">
        <f t="shared" si="39"/>
        <v>Residential and Business</v>
      </c>
      <c r="I220" s="9" t="str">
        <f t="shared" si="40"/>
        <v>Alarm and Video Bundle</v>
      </c>
      <c r="J220" s="9" t="str">
        <f t="shared" si="41"/>
        <v>DigiPlus Service Credit Offered by Retention Dept.</v>
      </c>
      <c r="K220" s="9" t="str">
        <f t="shared" si="42"/>
        <v>Crédit sur le service DigiPlus offert par l'équipe Fidélisation</v>
      </c>
      <c r="L220" s="9" t="str">
        <f t="shared" si="43"/>
        <v>RMR</v>
      </c>
    </row>
    <row r="221" spans="1:12" x14ac:dyDescent="0.25">
      <c r="A221" t="s">
        <v>565</v>
      </c>
      <c r="B221" s="9" t="str">
        <f t="shared" si="33"/>
        <v>DigiPlus Service</v>
      </c>
      <c r="C221" s="9" t="str">
        <f t="shared" si="34"/>
        <v>Service DigiPlus</v>
      </c>
      <c r="D221" s="9">
        <f t="shared" si="35"/>
        <v>0</v>
      </c>
      <c r="E221" s="9" t="str">
        <f t="shared" si="36"/>
        <v>N</v>
      </c>
      <c r="F221" s="9">
        <f t="shared" si="37"/>
        <v>30</v>
      </c>
      <c r="G221" s="9" t="str">
        <f t="shared" si="38"/>
        <v>Legacy</v>
      </c>
      <c r="H221" s="9" t="str">
        <f t="shared" si="39"/>
        <v>Legacy</v>
      </c>
      <c r="I221" s="9" t="str">
        <f t="shared" si="40"/>
        <v>Legacy</v>
      </c>
      <c r="J221" s="9" t="str">
        <f t="shared" si="41"/>
        <v>DigiPlus Service</v>
      </c>
      <c r="K221" s="9" t="str">
        <f t="shared" si="42"/>
        <v>Service DigiPlus</v>
      </c>
      <c r="L221" s="9" t="str">
        <f t="shared" si="43"/>
        <v>RMR</v>
      </c>
    </row>
    <row r="222" spans="1:12" x14ac:dyDescent="0.25">
      <c r="A222" t="s">
        <v>563</v>
      </c>
      <c r="B222" s="9" t="str">
        <f t="shared" si="33"/>
        <v>DigiPlus Service</v>
      </c>
      <c r="C222" s="9" t="str">
        <f t="shared" si="34"/>
        <v>Service DigiPlus</v>
      </c>
      <c r="D222" s="9">
        <f t="shared" si="35"/>
        <v>99</v>
      </c>
      <c r="E222" s="9" t="str">
        <f t="shared" si="36"/>
        <v>N</v>
      </c>
      <c r="F222" s="9">
        <f t="shared" si="37"/>
        <v>30</v>
      </c>
      <c r="G222" s="9" t="str">
        <f t="shared" si="38"/>
        <v>Legacy</v>
      </c>
      <c r="H222" s="9" t="str">
        <f t="shared" si="39"/>
        <v>Legacy</v>
      </c>
      <c r="I222" s="9" t="str">
        <f t="shared" si="40"/>
        <v>Legacy</v>
      </c>
      <c r="J222" s="9" t="str">
        <f t="shared" si="41"/>
        <v>DigiPlus Service</v>
      </c>
      <c r="K222" s="9" t="str">
        <f t="shared" si="42"/>
        <v>Service DigiPlus</v>
      </c>
      <c r="L222" s="9" t="str">
        <f t="shared" si="43"/>
        <v>One Time</v>
      </c>
    </row>
    <row r="223" spans="1:12" x14ac:dyDescent="0.25">
      <c r="A223" t="s">
        <v>3239</v>
      </c>
      <c r="B223" s="9" t="str">
        <f t="shared" si="33"/>
        <v>Install Fee Credit Offered by Tech Support</v>
      </c>
      <c r="C223" s="9" t="str">
        <f t="shared" si="34"/>
        <v>Crédit sur les frais d'installation offert par l'équipe Soutien technique</v>
      </c>
      <c r="D223" s="9">
        <f t="shared" si="35"/>
        <v>0</v>
      </c>
      <c r="E223" s="9" t="str">
        <f t="shared" si="36"/>
        <v>N</v>
      </c>
      <c r="F223" s="9">
        <f t="shared" si="37"/>
        <v>0</v>
      </c>
      <c r="G223" s="9" t="str">
        <f t="shared" si="38"/>
        <v>Used by Sales Support</v>
      </c>
      <c r="H223" s="9" t="str">
        <f t="shared" si="39"/>
        <v>Residential and Business</v>
      </c>
      <c r="I223" s="9" t="str">
        <f t="shared" si="40"/>
        <v>Alarm and Video Bundle</v>
      </c>
      <c r="J223" s="9" t="str">
        <f t="shared" si="41"/>
        <v>Install Fee Credit Offered by Tech Support</v>
      </c>
      <c r="K223" s="9" t="str">
        <f t="shared" si="42"/>
        <v>Crédit sur les frais d'installation offert par l'équipe Soutien technique</v>
      </c>
      <c r="L223" s="9" t="str">
        <f t="shared" si="43"/>
        <v>One time</v>
      </c>
    </row>
    <row r="224" spans="1:12" x14ac:dyDescent="0.25">
      <c r="A224" t="s">
        <v>2546</v>
      </c>
      <c r="B224" s="9" t="str">
        <f t="shared" si="33"/>
        <v>Equipment Discount - Installer</v>
      </c>
      <c r="C224" s="9" t="str">
        <f t="shared" si="34"/>
        <v>Réduction sur l'équipement (installateur)</v>
      </c>
      <c r="D224" s="9">
        <f t="shared" si="35"/>
        <v>0</v>
      </c>
      <c r="E224" s="9" t="str">
        <f t="shared" si="36"/>
        <v>N</v>
      </c>
      <c r="F224" s="9">
        <f t="shared" si="37"/>
        <v>0</v>
      </c>
      <c r="G224" s="9" t="str">
        <f t="shared" si="38"/>
        <v xml:space="preserve">Installer - requires approval </v>
      </c>
      <c r="H224" s="9" t="str">
        <f t="shared" si="39"/>
        <v>Residential and Business</v>
      </c>
      <c r="I224" s="9" t="str">
        <f t="shared" si="40"/>
        <v xml:space="preserve">Smart Home </v>
      </c>
      <c r="J224" s="9" t="str">
        <f t="shared" si="41"/>
        <v xml:space="preserve">Discounts offered on additional equipment by installer subject to approval </v>
      </c>
      <c r="K224" s="9" t="str">
        <f t="shared" si="42"/>
        <v>Réduction sur l'équipement (installateur)</v>
      </c>
      <c r="L224" s="9" t="str">
        <f t="shared" si="43"/>
        <v>One time</v>
      </c>
    </row>
    <row r="225" spans="1:12" x14ac:dyDescent="0.25">
      <c r="A225" t="s">
        <v>5436</v>
      </c>
      <c r="B225" s="9" t="str">
        <f t="shared" si="33"/>
        <v>Equip Discount by Sales Support</v>
      </c>
      <c r="C225" s="9" t="str">
        <f t="shared" si="34"/>
        <v>Rabais sur l'équipement offert par le soutien aux ventes</v>
      </c>
      <c r="D225" s="9">
        <f t="shared" si="35"/>
        <v>0</v>
      </c>
      <c r="E225" s="9" t="str">
        <f t="shared" si="36"/>
        <v>N</v>
      </c>
      <c r="F225" s="9">
        <f t="shared" si="37"/>
        <v>0</v>
      </c>
      <c r="G225" s="9" t="str">
        <f t="shared" si="38"/>
        <v>Operations</v>
      </c>
      <c r="H225" s="9" t="str">
        <f t="shared" si="39"/>
        <v>Residential and Business</v>
      </c>
      <c r="I225" s="9" t="str">
        <f t="shared" si="40"/>
        <v>Alarm and Video Bundle</v>
      </c>
      <c r="J225" s="9" t="str">
        <f t="shared" si="41"/>
        <v>Equip Discount by Sales Support</v>
      </c>
      <c r="K225" s="9" t="str">
        <f t="shared" si="42"/>
        <v>Rabais sur l'équipement offert par le soutien aux ventes</v>
      </c>
      <c r="L225" s="9" t="str">
        <f t="shared" si="43"/>
        <v>One time</v>
      </c>
    </row>
    <row r="226" spans="1:12" x14ac:dyDescent="0.25">
      <c r="A226" t="s">
        <v>5437</v>
      </c>
      <c r="B226" s="9" t="str">
        <f t="shared" si="33"/>
        <v>Service Charge Discounted by Retention Dept</v>
      </c>
      <c r="C226" s="9" t="str">
        <f t="shared" si="34"/>
        <v>Rabais sur les frais de service offert par l'équipe Fidélisation</v>
      </c>
      <c r="D226" s="9">
        <f t="shared" si="35"/>
        <v>0</v>
      </c>
      <c r="E226" s="9" t="str">
        <f t="shared" si="36"/>
        <v>N</v>
      </c>
      <c r="F226" s="9">
        <f t="shared" si="37"/>
        <v>0</v>
      </c>
      <c r="G226" s="9" t="str">
        <f t="shared" si="38"/>
        <v>Operations</v>
      </c>
      <c r="H226" s="9" t="str">
        <f t="shared" si="39"/>
        <v>Residential and Business</v>
      </c>
      <c r="I226" s="9" t="str">
        <f t="shared" si="40"/>
        <v>Alarm and Video Bundle</v>
      </c>
      <c r="J226" s="9" t="str">
        <f t="shared" si="41"/>
        <v>Service Charge Discounted by Retention Dept</v>
      </c>
      <c r="K226" s="9" t="str">
        <f t="shared" si="42"/>
        <v>Rabais sur les frais de service offert par l'équipe Fidélisation</v>
      </c>
      <c r="L226" s="9" t="str">
        <f t="shared" si="43"/>
        <v>One time</v>
      </c>
    </row>
    <row r="227" spans="1:12" x14ac:dyDescent="0.25">
      <c r="A227" t="s">
        <v>5438</v>
      </c>
      <c r="B227" s="9" t="str">
        <f t="shared" si="33"/>
        <v>Service Charge Discount by Customer Care</v>
      </c>
      <c r="C227" s="9" t="str">
        <f t="shared" si="34"/>
        <v>Rabais sur les frais de service offert par le service à la clientèle</v>
      </c>
      <c r="D227" s="9">
        <f t="shared" si="35"/>
        <v>0</v>
      </c>
      <c r="E227" s="9" t="str">
        <f t="shared" si="36"/>
        <v>N</v>
      </c>
      <c r="F227" s="9">
        <f t="shared" si="37"/>
        <v>0</v>
      </c>
      <c r="G227" s="9" t="str">
        <f t="shared" si="38"/>
        <v>Operations</v>
      </c>
      <c r="H227" s="9" t="str">
        <f t="shared" si="39"/>
        <v>Residential and Business</v>
      </c>
      <c r="I227" s="9" t="str">
        <f t="shared" si="40"/>
        <v>Alarm and Video Bundle</v>
      </c>
      <c r="J227" s="9" t="str">
        <f t="shared" si="41"/>
        <v>Service Charge Discount by Customer Care</v>
      </c>
      <c r="K227" s="9" t="str">
        <f t="shared" si="42"/>
        <v>Rabais sur les frais de service offert par le service à la clientèle</v>
      </c>
      <c r="L227" s="9" t="str">
        <f t="shared" si="43"/>
        <v>One time</v>
      </c>
    </row>
    <row r="228" spans="1:12" x14ac:dyDescent="0.25">
      <c r="A228" t="s">
        <v>2538</v>
      </c>
      <c r="B228" s="9" t="str">
        <f t="shared" si="33"/>
        <v>Equipment Discount  - Sales</v>
      </c>
      <c r="C228" s="9" t="str">
        <f t="shared" si="34"/>
        <v>Réduction sur l'équipement (équipe Ventes)</v>
      </c>
      <c r="D228" s="9">
        <f t="shared" si="35"/>
        <v>0</v>
      </c>
      <c r="E228" s="9" t="str">
        <f t="shared" si="36"/>
        <v>N</v>
      </c>
      <c r="F228" s="9">
        <f t="shared" si="37"/>
        <v>0</v>
      </c>
      <c r="G228" s="9" t="str">
        <f t="shared" si="38"/>
        <v>Sales - contingent on an overall budget and a per rep threshold</v>
      </c>
      <c r="H228" s="9" t="str">
        <f t="shared" si="39"/>
        <v>Residential and Business</v>
      </c>
      <c r="I228" s="9" t="str">
        <f t="shared" si="40"/>
        <v xml:space="preserve">Smart Home </v>
      </c>
      <c r="J228" s="9" t="str">
        <f t="shared" si="41"/>
        <v>Discounts offered on additional equipment by Sales subject to a per rep threshold and an overall budget, or when equipment is swapped (e.g. Motion for smoke detector)</v>
      </c>
      <c r="K228" s="9" t="str">
        <f t="shared" si="42"/>
        <v>Réduction sur l'équipement (équipe Ventes)</v>
      </c>
      <c r="L228" s="9" t="str">
        <f t="shared" si="43"/>
        <v>One time</v>
      </c>
    </row>
    <row r="229" spans="1:12" x14ac:dyDescent="0.25">
      <c r="A229" t="s">
        <v>3237</v>
      </c>
      <c r="B229" s="9" t="str">
        <f t="shared" si="33"/>
        <v>Install Fee Credit Offered by Sales Dept.</v>
      </c>
      <c r="C229" s="9" t="str">
        <f t="shared" si="34"/>
        <v>Crédit sur les frais d'installation offert par l'équipe Ventes</v>
      </c>
      <c r="D229" s="9">
        <f t="shared" si="35"/>
        <v>0</v>
      </c>
      <c r="E229" s="9" t="str">
        <f t="shared" si="36"/>
        <v>N</v>
      </c>
      <c r="F229" s="9">
        <f t="shared" si="37"/>
        <v>0</v>
      </c>
      <c r="G229" s="9" t="str">
        <f t="shared" si="38"/>
        <v>Used by Sales Support</v>
      </c>
      <c r="H229" s="9" t="str">
        <f t="shared" si="39"/>
        <v>Residential and Business</v>
      </c>
      <c r="I229" s="9" t="str">
        <f t="shared" si="40"/>
        <v>Alarm and Video Bundle</v>
      </c>
      <c r="J229" s="9" t="str">
        <f t="shared" si="41"/>
        <v>Install Fee Credit Offered by Sales Dept.</v>
      </c>
      <c r="K229" s="9" t="str">
        <f t="shared" si="42"/>
        <v>Crédit sur les frais d'installation offert par l'équipe Ventes</v>
      </c>
      <c r="L229" s="9" t="str">
        <f t="shared" si="43"/>
        <v>One time</v>
      </c>
    </row>
    <row r="230" spans="1:12" x14ac:dyDescent="0.25">
      <c r="A230" t="s">
        <v>2560</v>
      </c>
      <c r="B230" s="9" t="str">
        <f t="shared" si="33"/>
        <v>Equipment Discount - Loyalty</v>
      </c>
      <c r="C230" s="9" t="str">
        <f t="shared" si="34"/>
        <v xml:space="preserve">Réduction sur l'équipement (équipe Loyauté) </v>
      </c>
      <c r="D230" s="9">
        <f t="shared" si="35"/>
        <v>0</v>
      </c>
      <c r="E230" s="9" t="str">
        <f t="shared" si="36"/>
        <v>N</v>
      </c>
      <c r="F230" s="9">
        <f t="shared" si="37"/>
        <v>0</v>
      </c>
      <c r="G230" s="9" t="str">
        <f t="shared" si="38"/>
        <v>Retention</v>
      </c>
      <c r="H230" s="9" t="str">
        <f t="shared" si="39"/>
        <v>Residential and Business</v>
      </c>
      <c r="I230" s="9" t="str">
        <f t="shared" si="40"/>
        <v xml:space="preserve">Smart Home </v>
      </c>
      <c r="J230" s="9" t="str">
        <f t="shared" si="41"/>
        <v xml:space="preserve">Discounts offered on equipment by Retention and Loyalty </v>
      </c>
      <c r="K230" s="9" t="str">
        <f t="shared" si="42"/>
        <v xml:space="preserve">Réduction sur l'équipement (équipe Loyauté) </v>
      </c>
      <c r="L230" s="9" t="str">
        <f t="shared" si="43"/>
        <v>One time</v>
      </c>
    </row>
    <row r="231" spans="1:12" x14ac:dyDescent="0.25">
      <c r="A231" t="s">
        <v>1869</v>
      </c>
      <c r="B231" s="9" t="str">
        <f t="shared" si="33"/>
        <v xml:space="preserve">Equipment Discount Due To Installer error </v>
      </c>
      <c r="C231" s="9" t="str">
        <f t="shared" si="34"/>
        <v>Remise sur l'équipement en raison d'une erreur de l'installateur</v>
      </c>
      <c r="D231" s="9">
        <f t="shared" si="35"/>
        <v>0</v>
      </c>
      <c r="E231" s="9" t="str">
        <f t="shared" si="36"/>
        <v>N</v>
      </c>
      <c r="F231" s="9">
        <f t="shared" si="37"/>
        <v>0</v>
      </c>
      <c r="G231" s="9">
        <f t="shared" si="38"/>
        <v>0</v>
      </c>
      <c r="H231" s="9" t="str">
        <f t="shared" si="39"/>
        <v>Residential and Business</v>
      </c>
      <c r="I231" s="9" t="str">
        <f t="shared" si="40"/>
        <v>Smart Home</v>
      </c>
      <c r="J231" s="9" t="str">
        <f t="shared" si="41"/>
        <v xml:space="preserve">Equipment Discount Due To Installer error </v>
      </c>
      <c r="K231" s="9" t="str">
        <f t="shared" si="42"/>
        <v>Remise sur l'équipement en raison d'une erreur de l'installateur</v>
      </c>
      <c r="L231" s="9" t="str">
        <f t="shared" si="43"/>
        <v>One time</v>
      </c>
    </row>
    <row r="232" spans="1:12" x14ac:dyDescent="0.25">
      <c r="A232" t="s">
        <v>5439</v>
      </c>
      <c r="B232" s="9" t="str">
        <f t="shared" si="33"/>
        <v>Service Charge Waived by Head Office</v>
      </c>
      <c r="C232" s="9" t="str">
        <f t="shared" si="34"/>
        <v>Frais de service supprimés par le siège social</v>
      </c>
      <c r="D232" s="9">
        <f t="shared" si="35"/>
        <v>0</v>
      </c>
      <c r="E232" s="9" t="str">
        <f t="shared" si="36"/>
        <v>N</v>
      </c>
      <c r="F232" s="9">
        <f t="shared" si="37"/>
        <v>0</v>
      </c>
      <c r="G232" s="9" t="str">
        <f t="shared" si="38"/>
        <v>Used by Sales</v>
      </c>
      <c r="H232" s="9" t="str">
        <f t="shared" si="39"/>
        <v>Residential and Business</v>
      </c>
      <c r="I232" s="9" t="str">
        <f t="shared" si="40"/>
        <v>Alarm and Video Bundle</v>
      </c>
      <c r="J232" s="9" t="str">
        <f t="shared" si="41"/>
        <v>Service Charge Waived by Head Office</v>
      </c>
      <c r="K232" s="9" t="str">
        <f t="shared" si="42"/>
        <v>Frais de service supprimés par le siège social</v>
      </c>
      <c r="L232" s="9" t="str">
        <f t="shared" si="43"/>
        <v>One time</v>
      </c>
    </row>
    <row r="233" spans="1:12" x14ac:dyDescent="0.25">
      <c r="A233" t="s">
        <v>2551</v>
      </c>
      <c r="B233" s="9" t="str">
        <f t="shared" si="33"/>
        <v xml:space="preserve">Equipment Discount Offer </v>
      </c>
      <c r="C233" s="9" t="str">
        <f t="shared" si="34"/>
        <v>Offre de réduction sur l'équipement</v>
      </c>
      <c r="D233" s="9">
        <f t="shared" si="35"/>
        <v>0</v>
      </c>
      <c r="E233" s="9" t="str">
        <f t="shared" si="36"/>
        <v>N</v>
      </c>
      <c r="F233" s="9">
        <f t="shared" si="37"/>
        <v>0</v>
      </c>
      <c r="G233" s="9" t="str">
        <f t="shared" si="38"/>
        <v>All Departments</v>
      </c>
      <c r="H233" s="9" t="str">
        <f t="shared" si="39"/>
        <v>Residential and Business</v>
      </c>
      <c r="I233" s="9" t="str">
        <f t="shared" si="40"/>
        <v xml:space="preserve">Smart Home </v>
      </c>
      <c r="J233" s="9" t="str">
        <f t="shared" si="41"/>
        <v>Available when an offer is in the market (e.g. $0 flood/smoke/CO offer for Home Show)</v>
      </c>
      <c r="K233" s="9" t="str">
        <f t="shared" si="42"/>
        <v>Offre de réduction sur l'équipement</v>
      </c>
      <c r="L233" s="9" t="str">
        <f t="shared" si="43"/>
        <v>One time</v>
      </c>
    </row>
    <row r="234" spans="1:12" x14ac:dyDescent="0.25">
      <c r="A234" t="s">
        <v>2750</v>
      </c>
      <c r="B234" s="9" t="str">
        <f t="shared" si="33"/>
        <v>Service Charge Credit - Upgrade</v>
      </c>
      <c r="C234" s="9" t="str">
        <f t="shared" si="34"/>
        <v>Crédit sur les frais de service (passage à un service supérieur)</v>
      </c>
      <c r="D234" s="9">
        <f t="shared" si="35"/>
        <v>0</v>
      </c>
      <c r="E234" s="9" t="str">
        <f t="shared" si="36"/>
        <v>N</v>
      </c>
      <c r="F234" s="9">
        <f t="shared" si="37"/>
        <v>0</v>
      </c>
      <c r="G234" s="9" t="str">
        <f t="shared" si="38"/>
        <v xml:space="preserve">Tech Support </v>
      </c>
      <c r="H234" s="9" t="str">
        <f t="shared" si="39"/>
        <v>Residential and Business</v>
      </c>
      <c r="I234" s="9" t="str">
        <f t="shared" si="40"/>
        <v>Smart Home</v>
      </c>
      <c r="J234" s="9" t="str">
        <f t="shared" si="41"/>
        <v>Discount on Service Charge when legacy customer upgrades</v>
      </c>
      <c r="K234" s="9" t="str">
        <f t="shared" si="42"/>
        <v>Crédit sur les frais de service (passage à un service supérieur)</v>
      </c>
      <c r="L234" s="9" t="str">
        <f t="shared" si="43"/>
        <v>One time</v>
      </c>
    </row>
    <row r="235" spans="1:12" x14ac:dyDescent="0.25">
      <c r="A235" t="s">
        <v>3235</v>
      </c>
      <c r="B235" s="9" t="str">
        <f t="shared" si="33"/>
        <v>Install Fee Credit Offered by Loyalty Department</v>
      </c>
      <c r="C235" s="9" t="str">
        <f t="shared" si="34"/>
        <v>Crédit sur les frais d'installation offert par l'équipe Fidélisation</v>
      </c>
      <c r="D235" s="9">
        <f t="shared" si="35"/>
        <v>0</v>
      </c>
      <c r="E235" s="9" t="str">
        <f t="shared" si="36"/>
        <v>N</v>
      </c>
      <c r="F235" s="9">
        <f t="shared" si="37"/>
        <v>0</v>
      </c>
      <c r="G235" s="9" t="str">
        <f t="shared" si="38"/>
        <v>Used by Sales Support</v>
      </c>
      <c r="H235" s="9" t="str">
        <f t="shared" si="39"/>
        <v>Residential and Business</v>
      </c>
      <c r="I235" s="9" t="str">
        <f t="shared" si="40"/>
        <v>Alarm and Video Bundle</v>
      </c>
      <c r="J235" s="9" t="str">
        <f t="shared" si="41"/>
        <v>Install Fee Credit Offered by Loyalty Department</v>
      </c>
      <c r="K235" s="9" t="str">
        <f t="shared" si="42"/>
        <v>Crédit sur les frais d'installation offert par l'équipe Fidélisation</v>
      </c>
      <c r="L235" s="9" t="str">
        <f t="shared" si="43"/>
        <v>One time</v>
      </c>
    </row>
    <row r="236" spans="1:12" x14ac:dyDescent="0.25">
      <c r="A236" t="s">
        <v>2642</v>
      </c>
      <c r="B236" s="9" t="str">
        <f t="shared" si="33"/>
        <v>Equipment Discount - Collections</v>
      </c>
      <c r="C236" s="9" t="str">
        <f t="shared" si="34"/>
        <v>Réduction sur l'équipement (Service de recouvrement)</v>
      </c>
      <c r="D236" s="9">
        <f t="shared" si="35"/>
        <v>0</v>
      </c>
      <c r="E236" s="9" t="str">
        <f t="shared" si="36"/>
        <v>N</v>
      </c>
      <c r="F236" s="9">
        <f t="shared" si="37"/>
        <v>0</v>
      </c>
      <c r="G236" s="9" t="str">
        <f t="shared" si="38"/>
        <v>Collections</v>
      </c>
      <c r="H236" s="9" t="str">
        <f t="shared" si="39"/>
        <v>Residential and Business</v>
      </c>
      <c r="I236" s="9" t="str">
        <f t="shared" si="40"/>
        <v xml:space="preserve">Smart Home </v>
      </c>
      <c r="J236" s="9" t="str">
        <f t="shared" si="41"/>
        <v xml:space="preserve">Discounts offered on equipment by Collections </v>
      </c>
      <c r="K236" s="9" t="str">
        <f t="shared" si="42"/>
        <v>Réduction sur l'équipement (Service de recouvrement)</v>
      </c>
      <c r="L236" s="9" t="str">
        <f t="shared" si="43"/>
        <v>One time</v>
      </c>
    </row>
    <row r="237" spans="1:12" x14ac:dyDescent="0.25">
      <c r="A237" t="s">
        <v>3233</v>
      </c>
      <c r="B237" s="9" t="str">
        <f t="shared" si="33"/>
        <v>Install Fee Credit Offered by Customer Care</v>
      </c>
      <c r="C237" s="9" t="str">
        <f t="shared" si="34"/>
        <v>Crédit sur les frais d'installation offert par l'équipe Service à la clientèle</v>
      </c>
      <c r="D237" s="9">
        <f t="shared" si="35"/>
        <v>0</v>
      </c>
      <c r="E237" s="9" t="str">
        <f t="shared" si="36"/>
        <v>N</v>
      </c>
      <c r="F237" s="9">
        <f t="shared" si="37"/>
        <v>0</v>
      </c>
      <c r="G237" s="9" t="str">
        <f t="shared" si="38"/>
        <v>Used by Sales Support</v>
      </c>
      <c r="H237" s="9" t="str">
        <f t="shared" si="39"/>
        <v>Residential and Business</v>
      </c>
      <c r="I237" s="9" t="str">
        <f t="shared" si="40"/>
        <v>Alarm and Video Bundle</v>
      </c>
      <c r="J237" s="9" t="str">
        <f t="shared" si="41"/>
        <v>Install Fee Credit Offered by Customer Care</v>
      </c>
      <c r="K237" s="9" t="str">
        <f t="shared" si="42"/>
        <v>Crédit sur les frais d'installation offert par l'équipe Service à la clientèle</v>
      </c>
      <c r="L237" s="9" t="str">
        <f t="shared" si="43"/>
        <v>One time</v>
      </c>
    </row>
    <row r="238" spans="1:12" x14ac:dyDescent="0.25">
      <c r="A238" t="s">
        <v>2637</v>
      </c>
      <c r="B238" s="9" t="str">
        <f t="shared" si="33"/>
        <v>Equipment Discount - Customer Care</v>
      </c>
      <c r="C238" s="9" t="str">
        <f t="shared" si="34"/>
        <v>Réduction sur l'équipement (Service à la clientèle)</v>
      </c>
      <c r="D238" s="9">
        <f t="shared" si="35"/>
        <v>0</v>
      </c>
      <c r="E238" s="9" t="str">
        <f t="shared" si="36"/>
        <v>N</v>
      </c>
      <c r="F238" s="9">
        <f t="shared" si="37"/>
        <v>0</v>
      </c>
      <c r="G238" s="9" t="str">
        <f t="shared" si="38"/>
        <v>Customer Care</v>
      </c>
      <c r="H238" s="9" t="str">
        <f t="shared" si="39"/>
        <v>Residential and Business</v>
      </c>
      <c r="I238" s="9" t="str">
        <f t="shared" si="40"/>
        <v xml:space="preserve">Smart Home </v>
      </c>
      <c r="J238" s="9" t="str">
        <f t="shared" si="41"/>
        <v>Discounts offered on equipment by Customer Care</v>
      </c>
      <c r="K238" s="9" t="str">
        <f t="shared" si="42"/>
        <v>Réduction sur l'équipement (Service à la clientèle)</v>
      </c>
      <c r="L238" s="9" t="str">
        <f t="shared" si="43"/>
        <v>One time</v>
      </c>
    </row>
    <row r="239" spans="1:12" x14ac:dyDescent="0.25">
      <c r="A239" t="s">
        <v>3231</v>
      </c>
      <c r="B239" s="9" t="str">
        <f t="shared" si="33"/>
        <v>Install Fee Credit Offered by Collection Dept.</v>
      </c>
      <c r="C239" s="9" t="str">
        <f t="shared" si="34"/>
        <v>Crédit sur les frais d'installation offert par l'équipe Recouvrement</v>
      </c>
      <c r="D239" s="9">
        <f t="shared" si="35"/>
        <v>0</v>
      </c>
      <c r="E239" s="9" t="str">
        <f t="shared" si="36"/>
        <v>N</v>
      </c>
      <c r="F239" s="9">
        <f t="shared" si="37"/>
        <v>0</v>
      </c>
      <c r="G239" s="9" t="str">
        <f t="shared" si="38"/>
        <v>Used by Sales Support</v>
      </c>
      <c r="H239" s="9" t="str">
        <f t="shared" si="39"/>
        <v>Residential and Business</v>
      </c>
      <c r="I239" s="9" t="str">
        <f t="shared" si="40"/>
        <v>Alarm and Video Bundle</v>
      </c>
      <c r="J239" s="9" t="str">
        <f t="shared" si="41"/>
        <v>Install Fee Credit Offered by Collection Dept.</v>
      </c>
      <c r="K239" s="9" t="str">
        <f t="shared" si="42"/>
        <v>Crédit sur les frais d'installation offert par l'équipe Recouvrement</v>
      </c>
      <c r="L239" s="9" t="str">
        <f t="shared" si="43"/>
        <v>One time</v>
      </c>
    </row>
    <row r="240" spans="1:12" x14ac:dyDescent="0.25">
      <c r="A240" t="s">
        <v>1222</v>
      </c>
      <c r="B240" s="9" t="str">
        <f t="shared" si="33"/>
        <v xml:space="preserve">Reinstatement Fee Credit - Customer Care </v>
      </c>
      <c r="C240" s="9" t="str">
        <f t="shared" si="34"/>
        <v>Crédit sur les frais de rétablissement</v>
      </c>
      <c r="D240" s="9">
        <f t="shared" si="35"/>
        <v>0</v>
      </c>
      <c r="E240" s="9" t="str">
        <f t="shared" si="36"/>
        <v>N</v>
      </c>
      <c r="F240" s="9">
        <f t="shared" si="37"/>
        <v>0</v>
      </c>
      <c r="G240" s="9" t="str">
        <f t="shared" si="38"/>
        <v>Customer Care</v>
      </c>
      <c r="H240" s="9" t="str">
        <f t="shared" si="39"/>
        <v>Residential and Business</v>
      </c>
      <c r="I240" s="9" t="str">
        <f t="shared" si="40"/>
        <v xml:space="preserve">Smart Home </v>
      </c>
      <c r="J240" s="9" t="str">
        <f t="shared" si="41"/>
        <v xml:space="preserve">Reinstatement Fee Credit - Customer Care </v>
      </c>
      <c r="K240" s="9" t="str">
        <f t="shared" si="42"/>
        <v>Crédit sur les frais de rétablissement</v>
      </c>
      <c r="L240" s="9" t="str">
        <f t="shared" si="43"/>
        <v>One time</v>
      </c>
    </row>
    <row r="241" spans="1:12" x14ac:dyDescent="0.25">
      <c r="A241" t="s">
        <v>1219</v>
      </c>
      <c r="B241" s="9" t="str">
        <f t="shared" si="33"/>
        <v xml:space="preserve">Reinstatement Fee Credit - Loyalty </v>
      </c>
      <c r="C241" s="9" t="str">
        <f t="shared" si="34"/>
        <v>Crédit sur les frais de rétablissement (équipe Loyauté)</v>
      </c>
      <c r="D241" s="9">
        <f t="shared" si="35"/>
        <v>0</v>
      </c>
      <c r="E241" s="9" t="str">
        <f t="shared" si="36"/>
        <v>N</v>
      </c>
      <c r="F241" s="9">
        <f t="shared" si="37"/>
        <v>0</v>
      </c>
      <c r="G241" s="9" t="str">
        <f t="shared" si="38"/>
        <v>Retention</v>
      </c>
      <c r="H241" s="9" t="str">
        <f t="shared" si="39"/>
        <v>Residential and Business</v>
      </c>
      <c r="I241" s="9" t="str">
        <f t="shared" si="40"/>
        <v xml:space="preserve">Smart Home </v>
      </c>
      <c r="J241" s="9" t="str">
        <f t="shared" si="41"/>
        <v xml:space="preserve">Reinstatement Fee Credit - Loyalty </v>
      </c>
      <c r="K241" s="9" t="str">
        <f t="shared" si="42"/>
        <v>Crédit sur les frais de rétablissement (équipe Loyauté)</v>
      </c>
      <c r="L241" s="9" t="str">
        <f t="shared" si="43"/>
        <v>One time</v>
      </c>
    </row>
    <row r="242" spans="1:12" x14ac:dyDescent="0.25">
      <c r="A242" t="s">
        <v>5242</v>
      </c>
      <c r="B242" s="9" t="str">
        <f t="shared" si="33"/>
        <v>RMR Discount for Contract Dealer - 25%</v>
      </c>
      <c r="C242" s="9" t="str">
        <f t="shared" si="34"/>
        <v>Rabais de 25 % sur les frais mensuels offert par les vendeurs de contrats</v>
      </c>
      <c r="D242" s="9">
        <f t="shared" si="35"/>
        <v>0</v>
      </c>
      <c r="E242" s="9" t="str">
        <f t="shared" si="36"/>
        <v>N</v>
      </c>
      <c r="F242" s="9">
        <f t="shared" si="37"/>
        <v>0</v>
      </c>
      <c r="G242" s="9" t="str">
        <f t="shared" si="38"/>
        <v>Operations</v>
      </c>
      <c r="H242" s="9" t="str">
        <f t="shared" si="39"/>
        <v>Residential and Business</v>
      </c>
      <c r="I242" s="9" t="str">
        <f t="shared" si="40"/>
        <v>Alarm and Video Bundle</v>
      </c>
      <c r="J242" s="9" t="str">
        <f t="shared" si="41"/>
        <v>RMR Discount for Contract Dealer - 25%</v>
      </c>
      <c r="K242" s="9" t="str">
        <f t="shared" si="42"/>
        <v>Rabais de 25 % sur les frais mensuels offert par les vendeurs de contrats</v>
      </c>
      <c r="L242" s="9" t="str">
        <f t="shared" si="43"/>
        <v>RMR</v>
      </c>
    </row>
    <row r="243" spans="1:12" x14ac:dyDescent="0.25">
      <c r="A243" t="s">
        <v>579</v>
      </c>
      <c r="B243" s="9" t="str">
        <f t="shared" si="33"/>
        <v>DX Glassbreak</v>
      </c>
      <c r="C243" s="9" t="str">
        <f t="shared" si="34"/>
        <v>Détecteur de bris de verre DX</v>
      </c>
      <c r="D243" s="9">
        <f t="shared" si="35"/>
        <v>165</v>
      </c>
      <c r="E243" s="9" t="str">
        <f t="shared" si="36"/>
        <v>N</v>
      </c>
      <c r="F243" s="9">
        <f t="shared" si="37"/>
        <v>6</v>
      </c>
      <c r="G243" s="9" t="str">
        <f t="shared" si="38"/>
        <v>Legacy</v>
      </c>
      <c r="H243" s="9" t="str">
        <f t="shared" si="39"/>
        <v>Legacy</v>
      </c>
      <c r="I243" s="9" t="str">
        <f t="shared" si="40"/>
        <v>Legacy</v>
      </c>
      <c r="J243" s="9" t="str">
        <f t="shared" si="41"/>
        <v>DX Glassbreak</v>
      </c>
      <c r="K243" s="9" t="str">
        <f t="shared" si="42"/>
        <v>Détecteur de bris de verre DX</v>
      </c>
      <c r="L243" s="9" t="str">
        <f t="shared" si="43"/>
        <v>One Time</v>
      </c>
    </row>
    <row r="244" spans="1:12" x14ac:dyDescent="0.25">
      <c r="A244" t="s">
        <v>595</v>
      </c>
      <c r="B244" s="9" t="str">
        <f t="shared" si="33"/>
        <v>Heat Rise Sensor w/FX-31P</v>
      </c>
      <c r="C244" s="9" t="str">
        <f t="shared" si="34"/>
        <v>Détecteur d'augmentation de température avec FX-31P</v>
      </c>
      <c r="D244" s="9">
        <f t="shared" si="35"/>
        <v>139</v>
      </c>
      <c r="E244" s="9" t="str">
        <f t="shared" si="36"/>
        <v>N</v>
      </c>
      <c r="F244" s="9">
        <f t="shared" si="37"/>
        <v>6</v>
      </c>
      <c r="G244" s="9" t="str">
        <f t="shared" si="38"/>
        <v>Legacy</v>
      </c>
      <c r="H244" s="9" t="str">
        <f t="shared" si="39"/>
        <v>Legacy</v>
      </c>
      <c r="I244" s="9" t="str">
        <f t="shared" si="40"/>
        <v>Legacy</v>
      </c>
      <c r="J244" s="9" t="str">
        <f t="shared" si="41"/>
        <v>Heat Rise Sensor w/FX-31P</v>
      </c>
      <c r="K244" s="9" t="str">
        <f t="shared" si="42"/>
        <v>Détecteur d'augmentation de température avec FX-31P</v>
      </c>
      <c r="L244" s="9" t="str">
        <f t="shared" si="43"/>
        <v>One Time</v>
      </c>
    </row>
    <row r="245" spans="1:12" x14ac:dyDescent="0.25">
      <c r="A245" t="s">
        <v>593</v>
      </c>
      <c r="B245" s="9" t="str">
        <f t="shared" si="33"/>
        <v>Heat Rise Sensor w/FX-31P</v>
      </c>
      <c r="C245" s="9" t="str">
        <f t="shared" si="34"/>
        <v>Détecteur d'augmentation de température avec FX-31P</v>
      </c>
      <c r="D245" s="9">
        <f t="shared" si="35"/>
        <v>139</v>
      </c>
      <c r="E245" s="9" t="str">
        <f t="shared" si="36"/>
        <v>N</v>
      </c>
      <c r="F245" s="9">
        <f t="shared" si="37"/>
        <v>6</v>
      </c>
      <c r="G245" s="9" t="str">
        <f t="shared" si="38"/>
        <v>Legacy</v>
      </c>
      <c r="H245" s="9" t="str">
        <f t="shared" si="39"/>
        <v>Legacy</v>
      </c>
      <c r="I245" s="9" t="str">
        <f t="shared" si="40"/>
        <v>Legacy</v>
      </c>
      <c r="J245" s="9" t="str">
        <f t="shared" si="41"/>
        <v>Heat Rise Sensor w/FX-31P</v>
      </c>
      <c r="K245" s="9" t="str">
        <f t="shared" si="42"/>
        <v>Détecteur d'augmentation de température avec FX-31P</v>
      </c>
      <c r="L245" s="9" t="str">
        <f t="shared" si="43"/>
        <v>One Time</v>
      </c>
    </row>
    <row r="246" spans="1:12" x14ac:dyDescent="0.25">
      <c r="A246" t="s">
        <v>591</v>
      </c>
      <c r="B246" s="9" t="str">
        <f t="shared" si="33"/>
        <v>Low Temp Sensor w/FX-31P</v>
      </c>
      <c r="C246" s="9" t="str">
        <f t="shared" si="34"/>
        <v>Détecteur de température basse avec FX-31P</v>
      </c>
      <c r="D246" s="9">
        <f t="shared" si="35"/>
        <v>139</v>
      </c>
      <c r="E246" s="9" t="str">
        <f t="shared" si="36"/>
        <v>N</v>
      </c>
      <c r="F246" s="9">
        <f t="shared" si="37"/>
        <v>6</v>
      </c>
      <c r="G246" s="9" t="str">
        <f t="shared" si="38"/>
        <v>Legacy</v>
      </c>
      <c r="H246" s="9" t="str">
        <f t="shared" si="39"/>
        <v>Legacy</v>
      </c>
      <c r="I246" s="9" t="str">
        <f t="shared" si="40"/>
        <v>Legacy</v>
      </c>
      <c r="J246" s="9" t="str">
        <f t="shared" si="41"/>
        <v>Low Temp Sensor w/FX-31P</v>
      </c>
      <c r="K246" s="9" t="str">
        <f t="shared" si="42"/>
        <v>Détecteur de température basse avec FX-31P</v>
      </c>
      <c r="L246" s="9" t="str">
        <f t="shared" si="43"/>
        <v>One Time</v>
      </c>
    </row>
    <row r="247" spans="1:12" x14ac:dyDescent="0.25">
      <c r="A247" t="s">
        <v>589</v>
      </c>
      <c r="B247" s="9" t="str">
        <f t="shared" si="33"/>
        <v>Low Temp Sensor w/FX-31P</v>
      </c>
      <c r="C247" s="9" t="str">
        <f t="shared" si="34"/>
        <v>Détecteur de température basse avec FX-31P</v>
      </c>
      <c r="D247" s="9">
        <f t="shared" si="35"/>
        <v>139</v>
      </c>
      <c r="E247" s="9" t="str">
        <f t="shared" si="36"/>
        <v>N</v>
      </c>
      <c r="F247" s="9">
        <f t="shared" si="37"/>
        <v>6</v>
      </c>
      <c r="G247" s="9" t="str">
        <f t="shared" si="38"/>
        <v>Legacy</v>
      </c>
      <c r="H247" s="9" t="str">
        <f t="shared" si="39"/>
        <v>Legacy</v>
      </c>
      <c r="I247" s="9" t="str">
        <f t="shared" si="40"/>
        <v>Legacy</v>
      </c>
      <c r="J247" s="9" t="str">
        <f t="shared" si="41"/>
        <v>Low Temp Sensor w/FX-31P</v>
      </c>
      <c r="K247" s="9" t="str">
        <f t="shared" si="42"/>
        <v>Détecteur de température basse avec FX-31P</v>
      </c>
      <c r="L247" s="9" t="str">
        <f t="shared" si="43"/>
        <v>One Time</v>
      </c>
    </row>
    <row r="248" spans="1:12" x14ac:dyDescent="0.25">
      <c r="A248" t="s">
        <v>489</v>
      </c>
      <c r="B248" s="9" t="str">
        <f t="shared" si="33"/>
        <v>Pendant (button cell) Battery</v>
      </c>
      <c r="C248" s="9" t="str">
        <f t="shared" si="34"/>
        <v>Pile bouton pour pendentif</v>
      </c>
      <c r="D248" s="9">
        <f t="shared" si="35"/>
        <v>5</v>
      </c>
      <c r="E248" s="9" t="str">
        <f t="shared" si="36"/>
        <v>N</v>
      </c>
      <c r="F248" s="9">
        <f t="shared" si="37"/>
        <v>2</v>
      </c>
      <c r="G248" s="9" t="str">
        <f t="shared" si="38"/>
        <v>Legacy</v>
      </c>
      <c r="H248" s="9" t="str">
        <f t="shared" si="39"/>
        <v>Battery</v>
      </c>
      <c r="I248" s="9" t="str">
        <f t="shared" si="40"/>
        <v>Battery</v>
      </c>
      <c r="J248" s="9" t="str">
        <f t="shared" si="41"/>
        <v>Pendant (button cell) Battery</v>
      </c>
      <c r="K248" s="9" t="str">
        <f t="shared" si="42"/>
        <v>Pile bouton pour pendentif</v>
      </c>
      <c r="L248" s="9" t="str">
        <f t="shared" si="43"/>
        <v>One Time</v>
      </c>
    </row>
    <row r="249" spans="1:12" x14ac:dyDescent="0.25">
      <c r="A249" t="s">
        <v>587</v>
      </c>
      <c r="B249" s="9" t="str">
        <f t="shared" si="33"/>
        <v>Water Detector w/FX-31P</v>
      </c>
      <c r="C249" s="9" t="str">
        <f t="shared" si="34"/>
        <v>Détecteur d'eau avec FX-31P</v>
      </c>
      <c r="D249" s="9">
        <f t="shared" si="35"/>
        <v>145</v>
      </c>
      <c r="E249" s="9" t="str">
        <f t="shared" si="36"/>
        <v>N</v>
      </c>
      <c r="F249" s="9">
        <f t="shared" si="37"/>
        <v>6</v>
      </c>
      <c r="G249" s="9" t="str">
        <f t="shared" si="38"/>
        <v>Legacy</v>
      </c>
      <c r="H249" s="9" t="str">
        <f t="shared" si="39"/>
        <v>Legacy</v>
      </c>
      <c r="I249" s="9" t="str">
        <f t="shared" si="40"/>
        <v>Legacy</v>
      </c>
      <c r="J249" s="9" t="str">
        <f t="shared" si="41"/>
        <v>Water Detector w/FX-31P</v>
      </c>
      <c r="K249" s="9" t="str">
        <f t="shared" si="42"/>
        <v>Détecteur d'eau avec FX-31P</v>
      </c>
      <c r="L249" s="9" t="str">
        <f t="shared" si="43"/>
        <v>One Time</v>
      </c>
    </row>
    <row r="250" spans="1:12" x14ac:dyDescent="0.25">
      <c r="A250" t="s">
        <v>585</v>
      </c>
      <c r="B250" s="9" t="str">
        <f t="shared" si="33"/>
        <v>CO Detector w/FX-31P</v>
      </c>
      <c r="C250" s="9" t="str">
        <f t="shared" si="34"/>
        <v>Détecteur de monoxyde de carbone avec FX-31P</v>
      </c>
      <c r="D250" s="9">
        <f t="shared" si="35"/>
        <v>275</v>
      </c>
      <c r="E250" s="9" t="str">
        <f t="shared" si="36"/>
        <v>N</v>
      </c>
      <c r="F250" s="9">
        <f t="shared" si="37"/>
        <v>6</v>
      </c>
      <c r="G250" s="9" t="str">
        <f t="shared" si="38"/>
        <v>Legacy</v>
      </c>
      <c r="H250" s="9" t="str">
        <f t="shared" si="39"/>
        <v>Legacy</v>
      </c>
      <c r="I250" s="9" t="str">
        <f t="shared" si="40"/>
        <v>Legacy</v>
      </c>
      <c r="J250" s="9" t="str">
        <f t="shared" si="41"/>
        <v>CO Detector w/FX-31P</v>
      </c>
      <c r="K250" s="9" t="str">
        <f t="shared" si="42"/>
        <v>Détecteur de monoxyde de carbone avec FX-31P</v>
      </c>
      <c r="L250" s="9" t="str">
        <f t="shared" si="43"/>
        <v>One Time</v>
      </c>
    </row>
    <row r="251" spans="1:12" x14ac:dyDescent="0.25">
      <c r="A251" t="s">
        <v>3075</v>
      </c>
      <c r="B251" s="9" t="str">
        <f t="shared" si="33"/>
        <v xml:space="preserve">Service Charge Discount </v>
      </c>
      <c r="C251" s="9" t="str">
        <f t="shared" si="34"/>
        <v>Réduction des frais de service</v>
      </c>
      <c r="D251" s="9">
        <f t="shared" si="35"/>
        <v>0</v>
      </c>
      <c r="E251" s="9" t="str">
        <f t="shared" si="36"/>
        <v>N</v>
      </c>
      <c r="F251" s="9">
        <f t="shared" si="37"/>
        <v>0</v>
      </c>
      <c r="G251" s="9" t="str">
        <f t="shared" si="38"/>
        <v>Tech Support and Customer Care</v>
      </c>
      <c r="H251" s="9" t="str">
        <f t="shared" si="39"/>
        <v>Residential and Business</v>
      </c>
      <c r="I251" s="9" t="str">
        <f t="shared" si="40"/>
        <v xml:space="preserve">Smart Home </v>
      </c>
      <c r="J251" s="9" t="str">
        <f t="shared" si="41"/>
        <v>Service Charge Credit (in certain circumstances TBC)</v>
      </c>
      <c r="K251" s="9" t="str">
        <f t="shared" si="42"/>
        <v>Réduction des frais de service</v>
      </c>
      <c r="L251" s="9" t="str">
        <f t="shared" si="43"/>
        <v>One time</v>
      </c>
    </row>
    <row r="252" spans="1:12" x14ac:dyDescent="0.25">
      <c r="A252" t="s">
        <v>3074</v>
      </c>
      <c r="B252" s="9" t="str">
        <f t="shared" si="33"/>
        <v xml:space="preserve">Service Charge </v>
      </c>
      <c r="C252" s="9" t="str">
        <f t="shared" si="34"/>
        <v xml:space="preserve"> frais de service </v>
      </c>
      <c r="D252" s="9">
        <f t="shared" si="35"/>
        <v>99</v>
      </c>
      <c r="E252" s="9" t="str">
        <f t="shared" si="36"/>
        <v>N</v>
      </c>
      <c r="F252" s="9">
        <f t="shared" si="37"/>
        <v>0</v>
      </c>
      <c r="G252" s="9" t="str">
        <f t="shared" si="38"/>
        <v xml:space="preserve">Tech Support </v>
      </c>
      <c r="H252" s="9" t="str">
        <f t="shared" si="39"/>
        <v>Residential and Business</v>
      </c>
      <c r="I252" s="9" t="str">
        <f t="shared" si="40"/>
        <v xml:space="preserve">Smart Home </v>
      </c>
      <c r="J252" s="9" t="str">
        <f t="shared" si="41"/>
        <v xml:space="preserve">Service Charge </v>
      </c>
      <c r="K252" s="9" t="str">
        <f t="shared" si="42"/>
        <v xml:space="preserve"> frais de service </v>
      </c>
      <c r="L252" s="9" t="str">
        <f t="shared" si="43"/>
        <v>One time</v>
      </c>
    </row>
    <row r="253" spans="1:12" x14ac:dyDescent="0.25">
      <c r="A253" t="s">
        <v>487</v>
      </c>
      <c r="B253" s="9" t="str">
        <f t="shared" si="33"/>
        <v>3V Lithium Button Battery</v>
      </c>
      <c r="C253" s="9" t="str">
        <f t="shared" si="34"/>
        <v>Pile bouton au lithium de 3 V</v>
      </c>
      <c r="D253" s="9">
        <f t="shared" si="35"/>
        <v>5</v>
      </c>
      <c r="E253" s="9" t="str">
        <f t="shared" si="36"/>
        <v>N</v>
      </c>
      <c r="F253" s="9">
        <f t="shared" si="37"/>
        <v>2</v>
      </c>
      <c r="G253" s="9" t="str">
        <f t="shared" si="38"/>
        <v>Legacy</v>
      </c>
      <c r="H253" s="9" t="str">
        <f t="shared" si="39"/>
        <v>Battery</v>
      </c>
      <c r="I253" s="9" t="str">
        <f t="shared" si="40"/>
        <v>Battery</v>
      </c>
      <c r="J253" s="9" t="str">
        <f t="shared" si="41"/>
        <v>3V Lithium Button Battery</v>
      </c>
      <c r="K253" s="9" t="str">
        <f t="shared" si="42"/>
        <v>Pile bouton au lithium de 3 V</v>
      </c>
      <c r="L253" s="9" t="str">
        <f t="shared" si="43"/>
        <v>One Time</v>
      </c>
    </row>
    <row r="254" spans="1:12" x14ac:dyDescent="0.25">
      <c r="A254" t="s">
        <v>485</v>
      </c>
      <c r="B254" s="9" t="str">
        <f t="shared" si="33"/>
        <v>3V Lithium Battery for fall sensor</v>
      </c>
      <c r="C254" s="9" t="str">
        <f t="shared" si="34"/>
        <v>Pile au lithium de 3 V pour détecteur de chute</v>
      </c>
      <c r="D254" s="9">
        <f t="shared" si="35"/>
        <v>5</v>
      </c>
      <c r="E254" s="9" t="str">
        <f t="shared" si="36"/>
        <v>N</v>
      </c>
      <c r="F254" s="9">
        <f t="shared" si="37"/>
        <v>2</v>
      </c>
      <c r="G254" s="9" t="str">
        <f t="shared" si="38"/>
        <v>Legacy</v>
      </c>
      <c r="H254" s="9" t="str">
        <f t="shared" si="39"/>
        <v>Battery</v>
      </c>
      <c r="I254" s="9" t="str">
        <f t="shared" si="40"/>
        <v>Battery</v>
      </c>
      <c r="J254" s="9" t="str">
        <f t="shared" si="41"/>
        <v>3V Lithium Battery for fall sensor</v>
      </c>
      <c r="K254" s="9" t="str">
        <f t="shared" si="42"/>
        <v>Pile au lithium de 3 V pour détecteur de chute</v>
      </c>
      <c r="L254" s="9" t="str">
        <f t="shared" si="43"/>
        <v>One Time</v>
      </c>
    </row>
    <row r="255" spans="1:12" x14ac:dyDescent="0.25">
      <c r="A255" t="s">
        <v>483</v>
      </c>
      <c r="B255" s="9" t="str">
        <f t="shared" si="33"/>
        <v>Glass Break Battery</v>
      </c>
      <c r="C255" s="9" t="str">
        <f t="shared" si="34"/>
        <v>Pile pour détecteur de bris de verre</v>
      </c>
      <c r="D255" s="9">
        <f t="shared" si="35"/>
        <v>5</v>
      </c>
      <c r="E255" s="9" t="str">
        <f t="shared" si="36"/>
        <v>N</v>
      </c>
      <c r="F255" s="9">
        <f t="shared" si="37"/>
        <v>2</v>
      </c>
      <c r="G255" s="9" t="str">
        <f t="shared" si="38"/>
        <v>Legacy</v>
      </c>
      <c r="H255" s="9" t="str">
        <f t="shared" si="39"/>
        <v>Battery</v>
      </c>
      <c r="I255" s="9" t="str">
        <f t="shared" si="40"/>
        <v>Battery</v>
      </c>
      <c r="J255" s="9" t="str">
        <f t="shared" si="41"/>
        <v>Glass Break Battery</v>
      </c>
      <c r="K255" s="9" t="str">
        <f t="shared" si="42"/>
        <v>Pile pour détecteur de bris de verre</v>
      </c>
      <c r="L255" s="9" t="str">
        <f t="shared" si="43"/>
        <v>One Time</v>
      </c>
    </row>
    <row r="256" spans="1:12" x14ac:dyDescent="0.25">
      <c r="A256" t="s">
        <v>462</v>
      </c>
      <c r="B256" s="9" t="str">
        <f t="shared" si="33"/>
        <v>CR2025 Lithium 3V battery</v>
      </c>
      <c r="C256" s="9" t="str">
        <f t="shared" si="34"/>
        <v>Pile au lithium 3 V CR2025</v>
      </c>
      <c r="D256" s="9">
        <f t="shared" si="35"/>
        <v>5</v>
      </c>
      <c r="E256" s="9" t="str">
        <f t="shared" si="36"/>
        <v>N</v>
      </c>
      <c r="F256" s="9">
        <f t="shared" si="37"/>
        <v>2</v>
      </c>
      <c r="G256" s="9" t="str">
        <f t="shared" si="38"/>
        <v>Legacy</v>
      </c>
      <c r="H256" s="9" t="str">
        <f t="shared" si="39"/>
        <v>Battery</v>
      </c>
      <c r="I256" s="9" t="str">
        <f t="shared" si="40"/>
        <v>Battery</v>
      </c>
      <c r="J256" s="9" t="str">
        <f t="shared" si="41"/>
        <v>CR2025 Lithium 3V battery</v>
      </c>
      <c r="K256" s="9" t="str">
        <f t="shared" si="42"/>
        <v>Pile au lithium 3 V CR2025</v>
      </c>
      <c r="L256" s="9" t="str">
        <f t="shared" si="43"/>
        <v>One Time</v>
      </c>
    </row>
    <row r="257" spans="1:12" x14ac:dyDescent="0.25">
      <c r="A257" t="s">
        <v>3188</v>
      </c>
      <c r="B257" s="9" t="str">
        <f t="shared" ref="B257:B320" si="44">VLOOKUP(A257,masterdata,3,0)</f>
        <v>Panic Button</v>
      </c>
      <c r="C257" s="9" t="str">
        <f t="shared" ref="C257:C320" si="45">VLOOKUP(A257,masterdata,4,0)</f>
        <v>Bouton d’urgence</v>
      </c>
      <c r="D257" s="9">
        <f t="shared" ref="D257:D320" si="46">VLOOKUP(A257,masterdata,5,0)</f>
        <v>5</v>
      </c>
      <c r="E257" s="9" t="str">
        <f t="shared" ref="E257:E320" si="47">VLOOKUP(A257,masterdata,6,0)</f>
        <v>N</v>
      </c>
      <c r="F257" s="9">
        <f t="shared" ref="F257:F320" si="48">VLOOKUP(A257,masterdata,7,0)</f>
        <v>7.5</v>
      </c>
      <c r="G257" s="9" t="str">
        <f t="shared" ref="G257:G320" si="49">VLOOKUP($A257,masterdata,8,0)</f>
        <v>only works with SimonXT panels</v>
      </c>
      <c r="H257" s="9" t="str">
        <f t="shared" ref="H257:H320" si="50">VLOOKUP($A257,masterdata,10,0)</f>
        <v>Battery</v>
      </c>
      <c r="I257" s="9" t="str">
        <f t="shared" ref="I257:I320" si="51">VLOOKUP($A257,masterdata,11,0)</f>
        <v>Battery</v>
      </c>
      <c r="J257" s="9" t="str">
        <f t="shared" ref="J257:J320" si="52">VLOOKUP($A257,masterdata,12,0)</f>
        <v>Panic Button</v>
      </c>
      <c r="K257" s="9" t="str">
        <f t="shared" ref="K257:K320" si="53">VLOOKUP($A257,masterdata,13,0)</f>
        <v>Bouton d’urgence</v>
      </c>
      <c r="L257" s="9" t="str">
        <f t="shared" ref="L257:L320" si="54">VLOOKUP($A257,masterdata,16,0)</f>
        <v>One Time</v>
      </c>
    </row>
    <row r="258" spans="1:12" x14ac:dyDescent="0.25">
      <c r="A258" t="s">
        <v>481</v>
      </c>
      <c r="B258" s="9" t="str">
        <f t="shared" si="44"/>
        <v>Lithium Smoke Detector Battery</v>
      </c>
      <c r="C258" s="9" t="str">
        <f t="shared" si="45"/>
        <v>Pile au lithium pour détecteur de fumée</v>
      </c>
      <c r="D258" s="9">
        <f t="shared" si="46"/>
        <v>5</v>
      </c>
      <c r="E258" s="9" t="str">
        <f t="shared" si="47"/>
        <v>N</v>
      </c>
      <c r="F258" s="9">
        <f t="shared" si="48"/>
        <v>2</v>
      </c>
      <c r="G258" s="9" t="str">
        <f t="shared" si="49"/>
        <v>Legacy</v>
      </c>
      <c r="H258" s="9" t="str">
        <f t="shared" si="50"/>
        <v>Battery</v>
      </c>
      <c r="I258" s="9" t="str">
        <f t="shared" si="51"/>
        <v>Battery</v>
      </c>
      <c r="J258" s="9" t="str">
        <f t="shared" si="52"/>
        <v>Lithium Smoke Detector Battery</v>
      </c>
      <c r="K258" s="9" t="str">
        <f t="shared" si="53"/>
        <v>Pile au lithium pour détecteur de fumée</v>
      </c>
      <c r="L258" s="9" t="str">
        <f t="shared" si="54"/>
        <v>One Time</v>
      </c>
    </row>
    <row r="259" spans="1:12" x14ac:dyDescent="0.25">
      <c r="A259" t="s">
        <v>3381</v>
      </c>
      <c r="B259" s="9" t="str">
        <f t="shared" si="44"/>
        <v>Customer-Provided Temperature Sensor</v>
      </c>
      <c r="C259" s="9" t="str">
        <f t="shared" si="45"/>
        <v>Capteur de température fourni par le client</v>
      </c>
      <c r="D259" s="9">
        <f t="shared" si="46"/>
        <v>0</v>
      </c>
      <c r="E259" s="9" t="str">
        <f t="shared" si="47"/>
        <v>N</v>
      </c>
      <c r="F259" s="9">
        <f t="shared" si="48"/>
        <v>2</v>
      </c>
      <c r="G259" s="9" t="str">
        <f t="shared" si="49"/>
        <v>None</v>
      </c>
      <c r="H259" s="9" t="str">
        <f t="shared" si="50"/>
        <v>Optional Equipment</v>
      </c>
      <c r="I259" s="9" t="str">
        <f t="shared" si="51"/>
        <v>Sensors and Detectors</v>
      </c>
      <c r="J259" s="9" t="str">
        <f t="shared" si="52"/>
        <v>Customer-Provided Temperature Sensor</v>
      </c>
      <c r="K259" s="9" t="str">
        <f t="shared" si="53"/>
        <v>Capteur de température fourni par le client</v>
      </c>
      <c r="L259" s="9" t="str">
        <f t="shared" si="54"/>
        <v>One Time</v>
      </c>
    </row>
    <row r="260" spans="1:12" x14ac:dyDescent="0.25">
      <c r="A260" t="s">
        <v>3367</v>
      </c>
      <c r="B260" s="9" t="str">
        <f t="shared" si="44"/>
        <v>Customer-Provided Smoke Detector</v>
      </c>
      <c r="C260" s="9" t="str">
        <f t="shared" si="45"/>
        <v>Détecteur de fumée fourni par le client</v>
      </c>
      <c r="D260" s="9">
        <f t="shared" si="46"/>
        <v>0</v>
      </c>
      <c r="E260" s="9" t="str">
        <f t="shared" si="47"/>
        <v>N</v>
      </c>
      <c r="F260" s="9">
        <f t="shared" si="48"/>
        <v>2</v>
      </c>
      <c r="G260" s="9" t="str">
        <f t="shared" si="49"/>
        <v>None</v>
      </c>
      <c r="H260" s="9" t="str">
        <f t="shared" si="50"/>
        <v>Optional Equipment</v>
      </c>
      <c r="I260" s="9" t="str">
        <f t="shared" si="51"/>
        <v>Sensors and Detectors</v>
      </c>
      <c r="J260" s="9" t="str">
        <f t="shared" si="52"/>
        <v>Customer-Provided Smoke Detector</v>
      </c>
      <c r="K260" s="9" t="str">
        <f t="shared" si="53"/>
        <v>Détecteur de fumée fourni par le client</v>
      </c>
      <c r="L260" s="9" t="str">
        <f t="shared" si="54"/>
        <v>One Time</v>
      </c>
    </row>
    <row r="261" spans="1:12" x14ac:dyDescent="0.25">
      <c r="A261" t="s">
        <v>3371</v>
      </c>
      <c r="B261" s="9" t="str">
        <f t="shared" si="44"/>
        <v>Customer-Provided Panic Button</v>
      </c>
      <c r="C261" s="9" t="str">
        <f t="shared" si="45"/>
        <v>Bouton d'urgence fourni par le client</v>
      </c>
      <c r="D261" s="9">
        <f t="shared" si="46"/>
        <v>0</v>
      </c>
      <c r="E261" s="9" t="str">
        <f t="shared" si="47"/>
        <v>N</v>
      </c>
      <c r="F261" s="9">
        <f t="shared" si="48"/>
        <v>2</v>
      </c>
      <c r="G261" s="9" t="str">
        <f t="shared" si="49"/>
        <v>None</v>
      </c>
      <c r="H261" s="9" t="str">
        <f t="shared" si="50"/>
        <v>Optional Equipment</v>
      </c>
      <c r="I261" s="9" t="str">
        <f t="shared" si="51"/>
        <v>Sensors and Detectors</v>
      </c>
      <c r="J261" s="9" t="str">
        <f t="shared" si="52"/>
        <v>Customer-Provided Panic Button</v>
      </c>
      <c r="K261" s="9" t="str">
        <f t="shared" si="53"/>
        <v>Bouton d'urgence fourni par le client</v>
      </c>
      <c r="L261" s="9" t="str">
        <f t="shared" si="54"/>
        <v>One Time</v>
      </c>
    </row>
    <row r="262" spans="1:12" x14ac:dyDescent="0.25">
      <c r="A262" t="s">
        <v>3366</v>
      </c>
      <c r="B262" s="9" t="str">
        <f t="shared" si="44"/>
        <v>Customer-Provided Motion Sensor</v>
      </c>
      <c r="C262" s="9" t="str">
        <f t="shared" si="45"/>
        <v>Détecteur de mouvement fourni par le client</v>
      </c>
      <c r="D262" s="9">
        <f t="shared" si="46"/>
        <v>0</v>
      </c>
      <c r="E262" s="9" t="str">
        <f t="shared" si="47"/>
        <v>N</v>
      </c>
      <c r="F262" s="9">
        <f t="shared" si="48"/>
        <v>2</v>
      </c>
      <c r="G262" s="9" t="str">
        <f t="shared" si="49"/>
        <v>None</v>
      </c>
      <c r="H262" s="9" t="str">
        <f t="shared" si="50"/>
        <v>Optional Equipment</v>
      </c>
      <c r="I262" s="9" t="str">
        <f t="shared" si="51"/>
        <v>Sensors and Detectors</v>
      </c>
      <c r="J262" s="9" t="str">
        <f t="shared" si="52"/>
        <v>Customer-Provided Motion Sensor</v>
      </c>
      <c r="K262" s="9" t="str">
        <f t="shared" si="53"/>
        <v>Détecteur de mouvement fourni par le client</v>
      </c>
      <c r="L262" s="9" t="str">
        <f t="shared" si="54"/>
        <v>One Time</v>
      </c>
    </row>
    <row r="263" spans="1:12" x14ac:dyDescent="0.25">
      <c r="A263" t="s">
        <v>3370</v>
      </c>
      <c r="B263" s="9" t="str">
        <f t="shared" si="44"/>
        <v>Customer-Provided Flood Sensor</v>
      </c>
      <c r="C263" s="9" t="str">
        <f t="shared" si="45"/>
        <v>Détecteur d'inondation fourni par le client</v>
      </c>
      <c r="D263" s="9">
        <f t="shared" si="46"/>
        <v>0</v>
      </c>
      <c r="E263" s="9" t="str">
        <f t="shared" si="47"/>
        <v>N</v>
      </c>
      <c r="F263" s="9">
        <f t="shared" si="48"/>
        <v>2</v>
      </c>
      <c r="G263" s="9" t="str">
        <f t="shared" si="49"/>
        <v>None</v>
      </c>
      <c r="H263" s="9" t="str">
        <f t="shared" si="50"/>
        <v>Optional Equipment</v>
      </c>
      <c r="I263" s="9" t="str">
        <f t="shared" si="51"/>
        <v>Sensors and Detectors</v>
      </c>
      <c r="J263" s="9" t="str">
        <f t="shared" si="52"/>
        <v>Customer-Provided Flood Sensor</v>
      </c>
      <c r="K263" s="9" t="str">
        <f t="shared" si="53"/>
        <v>Détecteur d'inondation fourni par le client</v>
      </c>
      <c r="L263" s="9" t="str">
        <f t="shared" si="54"/>
        <v>One Time</v>
      </c>
    </row>
    <row r="264" spans="1:12" x14ac:dyDescent="0.25">
      <c r="A264" t="s">
        <v>3369</v>
      </c>
      <c r="B264" s="9" t="str">
        <f t="shared" si="44"/>
        <v>Customer-Provided Glass Break Sensor</v>
      </c>
      <c r="C264" s="9" t="str">
        <f t="shared" si="45"/>
        <v>Détecteur de bris de vitre fourni par le client</v>
      </c>
      <c r="D264" s="9">
        <f t="shared" si="46"/>
        <v>0</v>
      </c>
      <c r="E264" s="9" t="str">
        <f t="shared" si="47"/>
        <v>N</v>
      </c>
      <c r="F264" s="9">
        <f t="shared" si="48"/>
        <v>2</v>
      </c>
      <c r="G264" s="9" t="str">
        <f t="shared" si="49"/>
        <v>None</v>
      </c>
      <c r="H264" s="9" t="str">
        <f t="shared" si="50"/>
        <v>Optional Equipment</v>
      </c>
      <c r="I264" s="9" t="str">
        <f t="shared" si="51"/>
        <v>Sensors and Detectors</v>
      </c>
      <c r="J264" s="9" t="str">
        <f t="shared" si="52"/>
        <v>Customer-Provided Glass Break Sensor</v>
      </c>
      <c r="K264" s="9" t="str">
        <f t="shared" si="53"/>
        <v>Détecteur de bris de vitre fourni par le client</v>
      </c>
      <c r="L264" s="9" t="str">
        <f t="shared" si="54"/>
        <v>One Time</v>
      </c>
    </row>
    <row r="265" spans="1:12" x14ac:dyDescent="0.25">
      <c r="A265" t="s">
        <v>3372</v>
      </c>
      <c r="B265" s="9" t="str">
        <f t="shared" si="44"/>
        <v>Customer-Provided Keyfob</v>
      </c>
      <c r="C265" s="9" t="str">
        <f t="shared" si="45"/>
        <v>Porte-clés fourni par le client</v>
      </c>
      <c r="D265" s="9">
        <f t="shared" si="46"/>
        <v>0</v>
      </c>
      <c r="E265" s="9" t="str">
        <f t="shared" si="47"/>
        <v>N</v>
      </c>
      <c r="F265" s="9">
        <f t="shared" si="48"/>
        <v>2</v>
      </c>
      <c r="G265" s="9" t="str">
        <f t="shared" si="49"/>
        <v>None</v>
      </c>
      <c r="H265" s="9" t="str">
        <f t="shared" si="50"/>
        <v>Optional Equipment</v>
      </c>
      <c r="I265" s="9" t="str">
        <f t="shared" si="51"/>
        <v>Sensors and Detectors</v>
      </c>
      <c r="J265" s="9" t="str">
        <f t="shared" si="52"/>
        <v>Customer-Provided Keyfob</v>
      </c>
      <c r="K265" s="9" t="str">
        <f t="shared" si="53"/>
        <v>Porte-clés fourni par le client</v>
      </c>
      <c r="L265" s="9" t="str">
        <f t="shared" si="54"/>
        <v>One Time</v>
      </c>
    </row>
    <row r="266" spans="1:12" x14ac:dyDescent="0.25">
      <c r="A266" t="s">
        <v>3365</v>
      </c>
      <c r="B266" s="9" t="str">
        <f t="shared" si="44"/>
        <v>Customer-Provided Door/Window Contact</v>
      </c>
      <c r="C266" s="9" t="str">
        <f t="shared" si="45"/>
        <v>Contact de porte ou fenêtre fourni par le client</v>
      </c>
      <c r="D266" s="9">
        <f t="shared" si="46"/>
        <v>0</v>
      </c>
      <c r="E266" s="9" t="str">
        <f t="shared" si="47"/>
        <v>N</v>
      </c>
      <c r="F266" s="9">
        <f t="shared" si="48"/>
        <v>2</v>
      </c>
      <c r="G266" s="9" t="str">
        <f t="shared" si="49"/>
        <v>None</v>
      </c>
      <c r="H266" s="9" t="str">
        <f t="shared" si="50"/>
        <v>Optional Equipment</v>
      </c>
      <c r="I266" s="9" t="str">
        <f t="shared" si="51"/>
        <v>Sensors and Detectors</v>
      </c>
      <c r="J266" s="9" t="str">
        <f t="shared" si="52"/>
        <v>Customer-Provided Door/Window Contact</v>
      </c>
      <c r="K266" s="9" t="str">
        <f t="shared" si="53"/>
        <v>Contact de porte ou fenêtre fourni par le client</v>
      </c>
      <c r="L266" s="9" t="str">
        <f t="shared" si="54"/>
        <v>One Time</v>
      </c>
    </row>
    <row r="267" spans="1:12" x14ac:dyDescent="0.25">
      <c r="A267" t="s">
        <v>3368</v>
      </c>
      <c r="B267" s="9" t="str">
        <f t="shared" si="44"/>
        <v>Customer-Provided CO Detector</v>
      </c>
      <c r="C267" s="9" t="str">
        <f t="shared" si="45"/>
        <v>Détecteur de monoxyde de carbone fourni par le client</v>
      </c>
      <c r="D267" s="9">
        <f t="shared" si="46"/>
        <v>0</v>
      </c>
      <c r="E267" s="9" t="str">
        <f t="shared" si="47"/>
        <v>N</v>
      </c>
      <c r="F267" s="9">
        <f t="shared" si="48"/>
        <v>2</v>
      </c>
      <c r="G267" s="9" t="str">
        <f t="shared" si="49"/>
        <v>None</v>
      </c>
      <c r="H267" s="9" t="str">
        <f t="shared" si="50"/>
        <v>Optional Equipment</v>
      </c>
      <c r="I267" s="9" t="str">
        <f t="shared" si="51"/>
        <v>Sensors and Detectors</v>
      </c>
      <c r="J267" s="9" t="str">
        <f t="shared" si="52"/>
        <v>Customer-Provided CO Detector</v>
      </c>
      <c r="K267" s="9" t="str">
        <f t="shared" si="53"/>
        <v>Détecteur de monoxyde de carbone fourni par le client</v>
      </c>
      <c r="L267" s="9" t="str">
        <f t="shared" si="54"/>
        <v>One Time</v>
      </c>
    </row>
    <row r="268" spans="1:12" x14ac:dyDescent="0.25">
      <c r="A268" t="s">
        <v>3382</v>
      </c>
      <c r="B268" s="9" t="str">
        <f t="shared" si="44"/>
        <v>Customer-Provided Freeze Sensor</v>
      </c>
      <c r="C268" s="9" t="str">
        <f t="shared" si="45"/>
        <v>Détecteur de gel fourni par le client</v>
      </c>
      <c r="D268" s="9">
        <f t="shared" si="46"/>
        <v>0</v>
      </c>
      <c r="E268" s="9" t="str">
        <f t="shared" si="47"/>
        <v>N</v>
      </c>
      <c r="F268" s="9">
        <f t="shared" si="48"/>
        <v>2</v>
      </c>
      <c r="G268" s="9" t="str">
        <f t="shared" si="49"/>
        <v>None</v>
      </c>
      <c r="H268" s="9" t="str">
        <f t="shared" si="50"/>
        <v>Optional Equipment</v>
      </c>
      <c r="I268" s="9" t="str">
        <f t="shared" si="51"/>
        <v>Sensors and Detectors</v>
      </c>
      <c r="J268" s="9" t="str">
        <f t="shared" si="52"/>
        <v>Customer-Provided Keyfob</v>
      </c>
      <c r="K268" s="9" t="str">
        <f t="shared" si="53"/>
        <v>Détecteur de gel fourni par le client</v>
      </c>
      <c r="L268" s="9" t="str">
        <f t="shared" si="54"/>
        <v>One Time</v>
      </c>
    </row>
    <row r="269" spans="1:12" x14ac:dyDescent="0.25">
      <c r="A269" t="s">
        <v>3223</v>
      </c>
      <c r="B269" s="9" t="str">
        <f t="shared" si="44"/>
        <v>Monitoring Credits offered</v>
      </c>
      <c r="C269" s="9" t="str">
        <f t="shared" si="45"/>
        <v>Surveillance des crédits offerts</v>
      </c>
      <c r="D269" s="9">
        <f t="shared" si="46"/>
        <v>0</v>
      </c>
      <c r="E269" s="9" t="str">
        <f t="shared" si="47"/>
        <v>N</v>
      </c>
      <c r="F269" s="9">
        <f t="shared" si="48"/>
        <v>0</v>
      </c>
      <c r="G269" s="9" t="str">
        <f t="shared" si="49"/>
        <v>Operations</v>
      </c>
      <c r="H269" s="9" t="str">
        <f t="shared" si="50"/>
        <v>Residential and Business</v>
      </c>
      <c r="I269" s="9" t="str">
        <f t="shared" si="51"/>
        <v>Alarm and Video Bundle</v>
      </c>
      <c r="J269" s="9" t="str">
        <f t="shared" si="52"/>
        <v>Monitoring Credits offered</v>
      </c>
      <c r="K269" s="9" t="str">
        <f t="shared" si="53"/>
        <v>Surveillance des crédits offerts</v>
      </c>
      <c r="L269" s="9" t="str">
        <f t="shared" si="54"/>
        <v>One time</v>
      </c>
    </row>
    <row r="270" spans="1:12" x14ac:dyDescent="0.25">
      <c r="A270" t="s">
        <v>2578</v>
      </c>
      <c r="B270" s="9" t="str">
        <f t="shared" si="44"/>
        <v>Better Bundle Discount - 10%</v>
      </c>
      <c r="C270" s="9" t="str">
        <f t="shared" si="45"/>
        <v>Réduction de 10 % - forfait Mieux</v>
      </c>
      <c r="D270" s="9">
        <f t="shared" si="46"/>
        <v>0</v>
      </c>
      <c r="E270" s="9" t="str">
        <f t="shared" si="47"/>
        <v>N</v>
      </c>
      <c r="F270" s="9">
        <f t="shared" si="48"/>
        <v>0</v>
      </c>
      <c r="G270" s="9" t="str">
        <f t="shared" si="49"/>
        <v>Retention</v>
      </c>
      <c r="H270" s="9" t="str">
        <f t="shared" si="50"/>
        <v>Residential and Business</v>
      </c>
      <c r="I270" s="9" t="str">
        <f t="shared" si="51"/>
        <v xml:space="preserve">Smart Home </v>
      </c>
      <c r="J270" s="9" t="str">
        <f t="shared" si="52"/>
        <v xml:space="preserve">10% discount offered on Better bundle RMR by Retention and Loyalty </v>
      </c>
      <c r="K270" s="9" t="str">
        <f t="shared" si="53"/>
        <v>Réduction de 10 % - forfait Mieux</v>
      </c>
      <c r="L270" s="9" t="str">
        <f t="shared" si="54"/>
        <v>RMR</v>
      </c>
    </row>
    <row r="271" spans="1:12" x14ac:dyDescent="0.25">
      <c r="A271" t="s">
        <v>2574</v>
      </c>
      <c r="B271" s="9" t="str">
        <f t="shared" si="44"/>
        <v>Good Bundle Discount - 10%</v>
      </c>
      <c r="C271" s="9" t="str">
        <f t="shared" si="45"/>
        <v>Réduction de 10 % - forfait Bon</v>
      </c>
      <c r="D271" s="9">
        <f t="shared" si="46"/>
        <v>0</v>
      </c>
      <c r="E271" s="9" t="str">
        <f t="shared" si="47"/>
        <v>N</v>
      </c>
      <c r="F271" s="9">
        <f t="shared" si="48"/>
        <v>0</v>
      </c>
      <c r="G271" s="9" t="str">
        <f t="shared" si="49"/>
        <v>Retention</v>
      </c>
      <c r="H271" s="9" t="str">
        <f t="shared" si="50"/>
        <v>Residential and Business</v>
      </c>
      <c r="I271" s="9" t="str">
        <f t="shared" si="51"/>
        <v xml:space="preserve">Smart Home </v>
      </c>
      <c r="J271" s="9" t="str">
        <f t="shared" si="52"/>
        <v xml:space="preserve">10% discount offered on Good bundle RMR by Retention and Loyalty </v>
      </c>
      <c r="K271" s="9" t="str">
        <f t="shared" si="53"/>
        <v>Réduction de 10 % - forfait Bon</v>
      </c>
      <c r="L271" s="9" t="str">
        <f t="shared" si="54"/>
        <v>RMR</v>
      </c>
    </row>
    <row r="272" spans="1:12" x14ac:dyDescent="0.25">
      <c r="A272" t="s">
        <v>5283</v>
      </c>
      <c r="B272" s="9" t="str">
        <f t="shared" si="44"/>
        <v>Best Bundle Discount - 10%</v>
      </c>
      <c r="C272" s="9" t="str">
        <f t="shared" si="45"/>
        <v>Réduction de 10 % - forfait Meilleur</v>
      </c>
      <c r="D272" s="9">
        <f t="shared" si="46"/>
        <v>0</v>
      </c>
      <c r="E272" s="9" t="str">
        <f t="shared" si="47"/>
        <v>N</v>
      </c>
      <c r="F272" s="9">
        <f t="shared" si="48"/>
        <v>0</v>
      </c>
      <c r="G272" s="9" t="str">
        <f t="shared" si="49"/>
        <v>Retention</v>
      </c>
      <c r="H272" s="9" t="str">
        <f t="shared" si="50"/>
        <v>Residential and Business</v>
      </c>
      <c r="I272" s="9" t="str">
        <f t="shared" si="51"/>
        <v xml:space="preserve">Smart Home </v>
      </c>
      <c r="J272" s="9" t="str">
        <f t="shared" si="52"/>
        <v xml:space="preserve">10% discount offered on Best bundle RMR by Retention and Loyalty </v>
      </c>
      <c r="K272" s="9" t="str">
        <f t="shared" si="53"/>
        <v>Réduction de 10 % - forfait Meilleur</v>
      </c>
      <c r="L272" s="9" t="str">
        <f t="shared" si="54"/>
        <v>RMR</v>
      </c>
    </row>
    <row r="273" spans="1:12" x14ac:dyDescent="0.25">
      <c r="A273" t="s">
        <v>612</v>
      </c>
      <c r="B273" s="9" t="str">
        <f t="shared" si="44"/>
        <v>EVS AC Adaptor</v>
      </c>
      <c r="C273" s="9" t="str">
        <f t="shared" si="45"/>
        <v>Adaptateur CA pour équipement EVS</v>
      </c>
      <c r="D273" s="9">
        <f t="shared" si="46"/>
        <v>15</v>
      </c>
      <c r="E273" s="9" t="str">
        <f t="shared" si="47"/>
        <v>N</v>
      </c>
      <c r="F273" s="9">
        <f t="shared" si="48"/>
        <v>6</v>
      </c>
      <c r="G273" s="9" t="str">
        <f t="shared" si="49"/>
        <v>Legacy</v>
      </c>
      <c r="H273" s="9" t="str">
        <f t="shared" si="50"/>
        <v>Legacy</v>
      </c>
      <c r="I273" s="9" t="str">
        <f t="shared" si="51"/>
        <v>Legacy</v>
      </c>
      <c r="J273" s="9" t="str">
        <f t="shared" si="52"/>
        <v>EVS AC Adaptor</v>
      </c>
      <c r="K273" s="9" t="str">
        <f t="shared" si="53"/>
        <v>Adaptateur CA pour équipement EVS</v>
      </c>
      <c r="L273" s="9" t="str">
        <f t="shared" si="54"/>
        <v>One Time</v>
      </c>
    </row>
    <row r="274" spans="1:12" x14ac:dyDescent="0.25">
      <c r="A274" t="s">
        <v>243</v>
      </c>
      <c r="B274" s="9" t="str">
        <f t="shared" si="44"/>
        <v>Hardwire Battery</v>
      </c>
      <c r="C274" s="9" t="str">
        <f t="shared" si="45"/>
        <v>Pile pour système câblé</v>
      </c>
      <c r="D274" s="9">
        <f t="shared" si="46"/>
        <v>36.799999999999997</v>
      </c>
      <c r="E274" s="9" t="str">
        <f t="shared" si="47"/>
        <v>N</v>
      </c>
      <c r="F274" s="9">
        <f t="shared" si="48"/>
        <v>2</v>
      </c>
      <c r="G274" s="9" t="str">
        <f t="shared" si="49"/>
        <v>Legacy</v>
      </c>
      <c r="H274" s="9" t="str">
        <f t="shared" si="50"/>
        <v>Battery</v>
      </c>
      <c r="I274" s="9" t="str">
        <f t="shared" si="51"/>
        <v>Battery</v>
      </c>
      <c r="J274" s="9" t="str">
        <f t="shared" si="52"/>
        <v>Hardwire Battery</v>
      </c>
      <c r="K274" s="9" t="str">
        <f t="shared" si="53"/>
        <v>Pile pour système câblé</v>
      </c>
      <c r="L274" s="9" t="str">
        <f t="shared" si="54"/>
        <v>One Time</v>
      </c>
    </row>
    <row r="275" spans="1:12" x14ac:dyDescent="0.25">
      <c r="A275" t="s">
        <v>581</v>
      </c>
      <c r="B275" s="9" t="str">
        <f t="shared" si="44"/>
        <v>Carbon Monoxide Detector DXS-80</v>
      </c>
      <c r="C275" s="9" t="str">
        <f t="shared" si="45"/>
        <v>Détecteur de monoxyde de carbone DXS-80</v>
      </c>
      <c r="D275" s="9">
        <f t="shared" si="46"/>
        <v>149</v>
      </c>
      <c r="E275" s="9" t="str">
        <f t="shared" si="47"/>
        <v>N</v>
      </c>
      <c r="F275" s="9">
        <f t="shared" si="48"/>
        <v>6</v>
      </c>
      <c r="G275" s="9" t="str">
        <f t="shared" si="49"/>
        <v>Legacy</v>
      </c>
      <c r="H275" s="9" t="str">
        <f t="shared" si="50"/>
        <v>Legacy</v>
      </c>
      <c r="I275" s="9" t="str">
        <f t="shared" si="51"/>
        <v>Legacy</v>
      </c>
      <c r="J275" s="9" t="str">
        <f t="shared" si="52"/>
        <v>Carbon Monoxide Detector DXS-80</v>
      </c>
      <c r="K275" s="9" t="str">
        <f t="shared" si="53"/>
        <v>Détecteur de monoxyde de carbone DXS-80</v>
      </c>
      <c r="L275" s="9" t="str">
        <f t="shared" si="54"/>
        <v>One Time</v>
      </c>
    </row>
    <row r="276" spans="1:12" x14ac:dyDescent="0.25">
      <c r="A276" t="s">
        <v>3461</v>
      </c>
      <c r="B276" s="9" t="str">
        <f t="shared" si="44"/>
        <v>Indoor/Outdoor Video Camera (Dome)</v>
      </c>
      <c r="C276" s="9" t="str">
        <f t="shared" si="45"/>
        <v>Caméra intérieure/extérieure (dôme)</v>
      </c>
      <c r="D276" s="9">
        <f t="shared" si="46"/>
        <v>219</v>
      </c>
      <c r="E276" s="9" t="str">
        <f t="shared" si="47"/>
        <v>Y</v>
      </c>
      <c r="F276" s="9">
        <f t="shared" si="48"/>
        <v>60</v>
      </c>
      <c r="G276" s="9" t="str">
        <f t="shared" si="49"/>
        <v>on Better and Best bundle</v>
      </c>
      <c r="H276" s="9" t="str">
        <f t="shared" si="50"/>
        <v>Optional Equipment</v>
      </c>
      <c r="I276" s="9" t="str">
        <f t="shared" si="51"/>
        <v>Cameras</v>
      </c>
      <c r="J276" s="9" t="str">
        <f t="shared" si="52"/>
        <v>Indoor/Outdoor Video Camera (Dome)</v>
      </c>
      <c r="K276" s="9" t="str">
        <f t="shared" si="53"/>
        <v>Caméra intérieure/extérieure (dôme)</v>
      </c>
      <c r="L276" s="9" t="str">
        <f t="shared" si="54"/>
        <v>One Time</v>
      </c>
    </row>
    <row r="277" spans="1:12" x14ac:dyDescent="0.25">
      <c r="A277" t="s">
        <v>3462</v>
      </c>
      <c r="B277" s="9" t="str">
        <f t="shared" si="44"/>
        <v>Indoor/Outdoor Video Camera (Mini Bullet)</v>
      </c>
      <c r="C277" s="9" t="str">
        <f t="shared" si="45"/>
        <v>Caméra intérieure/extérieure (mini bullet)</v>
      </c>
      <c r="D277" s="9">
        <f t="shared" si="46"/>
        <v>219</v>
      </c>
      <c r="E277" s="9" t="str">
        <f t="shared" si="47"/>
        <v>Y</v>
      </c>
      <c r="F277" s="9">
        <f t="shared" si="48"/>
        <v>60</v>
      </c>
      <c r="G277" s="9" t="str">
        <f t="shared" si="49"/>
        <v>on Better and Best bundle</v>
      </c>
      <c r="H277" s="9" t="str">
        <f t="shared" si="50"/>
        <v>Optional Equipment</v>
      </c>
      <c r="I277" s="9" t="str">
        <f t="shared" si="51"/>
        <v>Cameras</v>
      </c>
      <c r="J277" s="9" t="str">
        <f t="shared" si="52"/>
        <v>Indoor/Outdoor Video Camera</v>
      </c>
      <c r="K277" s="9" t="str">
        <f t="shared" si="53"/>
        <v>Caméra intérieure/extérieure</v>
      </c>
      <c r="L277" s="9" t="str">
        <f t="shared" si="54"/>
        <v>One Time</v>
      </c>
    </row>
    <row r="278" spans="1:12" x14ac:dyDescent="0.25">
      <c r="A278" t="s">
        <v>3458</v>
      </c>
      <c r="B278" s="9" t="str">
        <f t="shared" si="44"/>
        <v>Video Doorbell (Bronze)</v>
      </c>
      <c r="C278" s="9" t="str">
        <f t="shared" si="45"/>
        <v>Sonnette vidéo (bronze)</v>
      </c>
      <c r="D278" s="9">
        <f t="shared" si="46"/>
        <v>199</v>
      </c>
      <c r="E278" s="9" t="str">
        <f t="shared" si="47"/>
        <v>Y</v>
      </c>
      <c r="F278" s="9">
        <f t="shared" si="48"/>
        <v>30</v>
      </c>
      <c r="G278" s="9" t="str">
        <f t="shared" si="49"/>
        <v>on Better and Best bundle</v>
      </c>
      <c r="H278" s="9" t="str">
        <f t="shared" si="50"/>
        <v>Optional Equipment</v>
      </c>
      <c r="I278" s="9" t="str">
        <f t="shared" si="51"/>
        <v>Cameras</v>
      </c>
      <c r="J278" s="9" t="str">
        <f t="shared" si="52"/>
        <v>Video Doorbell (Bronze)</v>
      </c>
      <c r="K278" s="9" t="str">
        <f t="shared" si="53"/>
        <v>Sonnette vidéo (bronze)</v>
      </c>
      <c r="L278" s="9" t="str">
        <f t="shared" si="54"/>
        <v>One Time</v>
      </c>
    </row>
    <row r="279" spans="1:12" x14ac:dyDescent="0.25">
      <c r="A279" t="s">
        <v>3459</v>
      </c>
      <c r="B279" s="9" t="str">
        <f t="shared" si="44"/>
        <v>Outdoor  Camera</v>
      </c>
      <c r="C279" s="9" t="str">
        <f t="shared" si="45"/>
        <v>Caméra extérieure</v>
      </c>
      <c r="D279" s="9">
        <f t="shared" si="46"/>
        <v>199</v>
      </c>
      <c r="E279" s="9" t="str">
        <f t="shared" si="47"/>
        <v>Y</v>
      </c>
      <c r="F279" s="9">
        <f t="shared" si="48"/>
        <v>60</v>
      </c>
      <c r="G279" s="9" t="str">
        <f t="shared" si="49"/>
        <v>on Better and Best bundle</v>
      </c>
      <c r="H279" s="9" t="str">
        <f t="shared" si="50"/>
        <v>Optional Equipment</v>
      </c>
      <c r="I279" s="9" t="str">
        <f t="shared" si="51"/>
        <v>Cameras</v>
      </c>
      <c r="J279" s="9" t="str">
        <f t="shared" si="52"/>
        <v>Outdoor Camera</v>
      </c>
      <c r="K279" s="9" t="str">
        <f t="shared" si="53"/>
        <v>Caméra extérieure</v>
      </c>
      <c r="L279" s="9" t="str">
        <f t="shared" si="54"/>
        <v>One Time</v>
      </c>
    </row>
    <row r="280" spans="1:12" x14ac:dyDescent="0.25">
      <c r="A280" t="s">
        <v>3562</v>
      </c>
      <c r="B280" s="9" t="str">
        <f t="shared" si="44"/>
        <v>Indoor Video Camera</v>
      </c>
      <c r="C280" s="9" t="str">
        <f t="shared" si="45"/>
        <v>Caméra intérieure</v>
      </c>
      <c r="D280" s="9">
        <f t="shared" si="46"/>
        <v>169</v>
      </c>
      <c r="E280" s="9" t="str">
        <f t="shared" si="47"/>
        <v>Y</v>
      </c>
      <c r="F280" s="9">
        <f t="shared" si="48"/>
        <v>30</v>
      </c>
      <c r="G280" s="9" t="str">
        <f t="shared" si="49"/>
        <v>on Better and Best bundle</v>
      </c>
      <c r="H280" s="9" t="str">
        <f t="shared" si="50"/>
        <v>Optional Equipment</v>
      </c>
      <c r="I280" s="9" t="str">
        <f t="shared" si="51"/>
        <v>Cameras</v>
      </c>
      <c r="J280" s="9" t="str">
        <f t="shared" si="52"/>
        <v>Indoor Video Camera</v>
      </c>
      <c r="K280" s="9" t="str">
        <f t="shared" si="53"/>
        <v>Caméra intérieure</v>
      </c>
      <c r="L280" s="9" t="str">
        <f t="shared" si="54"/>
        <v>One Time</v>
      </c>
    </row>
    <row r="281" spans="1:12" x14ac:dyDescent="0.25">
      <c r="A281" t="s">
        <v>3457</v>
      </c>
      <c r="B281" s="9" t="str">
        <f t="shared" si="44"/>
        <v>Video Doorbell (Silver)</v>
      </c>
      <c r="C281" s="9" t="str">
        <f t="shared" si="45"/>
        <v>Sonnette vidéo (argent)</v>
      </c>
      <c r="D281" s="9">
        <f t="shared" si="46"/>
        <v>199</v>
      </c>
      <c r="E281" s="9" t="str">
        <f t="shared" si="47"/>
        <v>Y</v>
      </c>
      <c r="F281" s="9">
        <f t="shared" si="48"/>
        <v>30</v>
      </c>
      <c r="G281" s="9" t="str">
        <f t="shared" si="49"/>
        <v>on Better and Best bundle</v>
      </c>
      <c r="H281" s="9" t="str">
        <f t="shared" si="50"/>
        <v>Optional Equipment</v>
      </c>
      <c r="I281" s="9" t="str">
        <f t="shared" si="51"/>
        <v>Cameras</v>
      </c>
      <c r="J281" s="9" t="str">
        <f t="shared" si="52"/>
        <v>Video Doorbell (Silver)</v>
      </c>
      <c r="K281" s="9" t="str">
        <f t="shared" si="53"/>
        <v>Sonnette vidéo (argent)</v>
      </c>
      <c r="L281" s="9" t="str">
        <f t="shared" si="54"/>
        <v>One Time</v>
      </c>
    </row>
    <row r="282" spans="1:12" x14ac:dyDescent="0.25">
      <c r="A282" t="s">
        <v>3186</v>
      </c>
      <c r="B282" s="9" t="str">
        <f t="shared" si="44"/>
        <v>110MM Camera Box</v>
      </c>
      <c r="C282" s="9" t="str">
        <f t="shared" si="45"/>
        <v>Boîtier de caméra de 110 mm</v>
      </c>
      <c r="D282" s="9">
        <f t="shared" si="46"/>
        <v>0</v>
      </c>
      <c r="E282" s="9" t="str">
        <f t="shared" si="47"/>
        <v>N</v>
      </c>
      <c r="F282" s="9">
        <f t="shared" si="48"/>
        <v>0</v>
      </c>
      <c r="G282" s="9" t="str">
        <f t="shared" si="49"/>
        <v>on Good or Better with Automation Add-on; also on Best Bundle</v>
      </c>
      <c r="H282" s="9" t="str">
        <f t="shared" si="50"/>
        <v>Optional Equipment</v>
      </c>
      <c r="I282" s="9" t="str">
        <f t="shared" si="51"/>
        <v>Cameras</v>
      </c>
      <c r="J282" s="9" t="str">
        <f t="shared" si="52"/>
        <v>110MM Camera Box</v>
      </c>
      <c r="K282" s="9" t="str">
        <f t="shared" si="53"/>
        <v>Boîtier de caméra de 110 mm</v>
      </c>
      <c r="L282" s="9" t="str">
        <f t="shared" si="54"/>
        <v>One Time</v>
      </c>
    </row>
    <row r="283" spans="1:12" x14ac:dyDescent="0.25">
      <c r="A283" t="s">
        <v>476</v>
      </c>
      <c r="B283" s="9" t="str">
        <f t="shared" si="44"/>
        <v>AAA Alkaline Battery</v>
      </c>
      <c r="C283" s="9" t="str">
        <f t="shared" si="45"/>
        <v>Pile alcaline AAA</v>
      </c>
      <c r="D283" s="9">
        <f t="shared" si="46"/>
        <v>5</v>
      </c>
      <c r="E283" s="9" t="str">
        <f t="shared" si="47"/>
        <v>N</v>
      </c>
      <c r="F283" s="9">
        <f t="shared" si="48"/>
        <v>2</v>
      </c>
      <c r="G283" s="9" t="str">
        <f t="shared" si="49"/>
        <v>Legacy</v>
      </c>
      <c r="H283" s="9" t="str">
        <f t="shared" si="50"/>
        <v>Battery</v>
      </c>
      <c r="I283" s="9" t="str">
        <f t="shared" si="51"/>
        <v>Battery</v>
      </c>
      <c r="J283" s="9" t="str">
        <f t="shared" si="52"/>
        <v>AAA Alkaline Battery</v>
      </c>
      <c r="K283" s="9" t="str">
        <f t="shared" si="53"/>
        <v>Pile alcaline AAA</v>
      </c>
      <c r="L283" s="9" t="str">
        <f t="shared" si="54"/>
        <v>One Time</v>
      </c>
    </row>
    <row r="284" spans="1:12" x14ac:dyDescent="0.25">
      <c r="A284" t="s">
        <v>474</v>
      </c>
      <c r="B284" s="9" t="str">
        <f t="shared" si="44"/>
        <v>9V Lithium Battery</v>
      </c>
      <c r="C284" s="9" t="str">
        <f t="shared" si="45"/>
        <v>Pile au lithium de 9 V</v>
      </c>
      <c r="D284" s="9">
        <f t="shared" si="46"/>
        <v>5</v>
      </c>
      <c r="E284" s="9" t="str">
        <f t="shared" si="47"/>
        <v>N</v>
      </c>
      <c r="F284" s="9">
        <f t="shared" si="48"/>
        <v>2</v>
      </c>
      <c r="G284" s="9" t="str">
        <f t="shared" si="49"/>
        <v>Legacy</v>
      </c>
      <c r="H284" s="9" t="str">
        <f t="shared" si="50"/>
        <v>Battery</v>
      </c>
      <c r="I284" s="9" t="str">
        <f t="shared" si="51"/>
        <v>Battery</v>
      </c>
      <c r="J284" s="9" t="str">
        <f t="shared" si="52"/>
        <v>9V Lithium Battery</v>
      </c>
      <c r="K284" s="9" t="str">
        <f t="shared" si="53"/>
        <v>Pile au lithium de 9 V</v>
      </c>
      <c r="L284" s="9" t="str">
        <f t="shared" si="54"/>
        <v>One Time</v>
      </c>
    </row>
    <row r="285" spans="1:12" x14ac:dyDescent="0.25">
      <c r="A285" t="s">
        <v>472</v>
      </c>
      <c r="B285" s="9" t="str">
        <f t="shared" si="44"/>
        <v>9V Alkaline Battery</v>
      </c>
      <c r="C285" s="9" t="str">
        <f t="shared" si="45"/>
        <v>Pile alcaline de 9 V</v>
      </c>
      <c r="D285" s="9">
        <f t="shared" si="46"/>
        <v>5</v>
      </c>
      <c r="E285" s="9" t="str">
        <f t="shared" si="47"/>
        <v>N</v>
      </c>
      <c r="F285" s="9">
        <f t="shared" si="48"/>
        <v>2</v>
      </c>
      <c r="G285" s="9" t="str">
        <f t="shared" si="49"/>
        <v>Legacy</v>
      </c>
      <c r="H285" s="9" t="str">
        <f t="shared" si="50"/>
        <v>Battery</v>
      </c>
      <c r="I285" s="9" t="str">
        <f t="shared" si="51"/>
        <v>Battery</v>
      </c>
      <c r="J285" s="9" t="str">
        <f t="shared" si="52"/>
        <v>9V Alkaline Battery</v>
      </c>
      <c r="K285" s="9" t="str">
        <f t="shared" si="53"/>
        <v>Pile alcaline de 9 V</v>
      </c>
      <c r="L285" s="9" t="str">
        <f t="shared" si="54"/>
        <v>One Time</v>
      </c>
    </row>
    <row r="286" spans="1:12" x14ac:dyDescent="0.25">
      <c r="A286" t="s">
        <v>577</v>
      </c>
      <c r="B286" s="9" t="str">
        <f t="shared" si="44"/>
        <v>DX Smoke</v>
      </c>
      <c r="C286" s="9" t="str">
        <f t="shared" si="45"/>
        <v>Détecteur de fumée DX</v>
      </c>
      <c r="D286" s="9">
        <f t="shared" si="46"/>
        <v>105</v>
      </c>
      <c r="E286" s="9" t="str">
        <f t="shared" si="47"/>
        <v>N</v>
      </c>
      <c r="F286" s="9">
        <f t="shared" si="48"/>
        <v>6</v>
      </c>
      <c r="G286" s="9" t="str">
        <f t="shared" si="49"/>
        <v>Legacy</v>
      </c>
      <c r="H286" s="9" t="str">
        <f t="shared" si="50"/>
        <v>Legacy</v>
      </c>
      <c r="I286" s="9" t="str">
        <f t="shared" si="51"/>
        <v>Legacy</v>
      </c>
      <c r="J286" s="9" t="str">
        <f t="shared" si="52"/>
        <v>DX Smoke</v>
      </c>
      <c r="K286" s="9" t="str">
        <f t="shared" si="53"/>
        <v>Détecteur de fumée DX</v>
      </c>
      <c r="L286" s="9" t="str">
        <f t="shared" si="54"/>
        <v>One Time</v>
      </c>
    </row>
    <row r="287" spans="1:12" x14ac:dyDescent="0.25">
      <c r="A287" t="s">
        <v>575</v>
      </c>
      <c r="B287" s="9" t="str">
        <f t="shared" si="44"/>
        <v>Motion Sensor</v>
      </c>
      <c r="C287" s="9" t="str">
        <f t="shared" si="45"/>
        <v>Détecteur de mouvement</v>
      </c>
      <c r="D287" s="9">
        <f t="shared" si="46"/>
        <v>99</v>
      </c>
      <c r="E287" s="9" t="str">
        <f t="shared" si="47"/>
        <v>N</v>
      </c>
      <c r="F287" s="9">
        <f t="shared" si="48"/>
        <v>6</v>
      </c>
      <c r="G287" s="9" t="str">
        <f t="shared" si="49"/>
        <v>Legacy</v>
      </c>
      <c r="H287" s="9" t="str">
        <f t="shared" si="50"/>
        <v>Legacy</v>
      </c>
      <c r="I287" s="9" t="str">
        <f t="shared" si="51"/>
        <v>Legacy</v>
      </c>
      <c r="J287" s="9" t="str">
        <f t="shared" si="52"/>
        <v>Motion Sensor</v>
      </c>
      <c r="K287" s="9" t="str">
        <f t="shared" si="53"/>
        <v>Détecteur de mouvement</v>
      </c>
      <c r="L287" s="9" t="str">
        <f t="shared" si="54"/>
        <v>One Time</v>
      </c>
    </row>
    <row r="288" spans="1:12" x14ac:dyDescent="0.25">
      <c r="A288" t="s">
        <v>569</v>
      </c>
      <c r="B288" s="9" t="str">
        <f t="shared" si="44"/>
        <v>DX Key Fob</v>
      </c>
      <c r="C288" s="9" t="str">
        <f t="shared" si="45"/>
        <v>Porte-clés DX</v>
      </c>
      <c r="D288" s="9">
        <f t="shared" si="46"/>
        <v>49</v>
      </c>
      <c r="E288" s="9" t="str">
        <f t="shared" si="47"/>
        <v>N</v>
      </c>
      <c r="F288" s="9">
        <f t="shared" si="48"/>
        <v>6</v>
      </c>
      <c r="G288" s="9" t="str">
        <f t="shared" si="49"/>
        <v>Legacy</v>
      </c>
      <c r="H288" s="9" t="str">
        <f t="shared" si="50"/>
        <v>Legacy</v>
      </c>
      <c r="I288" s="9" t="str">
        <f t="shared" si="51"/>
        <v>Legacy</v>
      </c>
      <c r="J288" s="9" t="str">
        <f t="shared" si="52"/>
        <v>DX Key Fob</v>
      </c>
      <c r="K288" s="9" t="str">
        <f t="shared" si="53"/>
        <v>Porte-clés DX</v>
      </c>
      <c r="L288" s="9" t="str">
        <f t="shared" si="54"/>
        <v>One Time</v>
      </c>
    </row>
    <row r="289" spans="1:12" x14ac:dyDescent="0.25">
      <c r="A289" t="s">
        <v>928</v>
      </c>
      <c r="B289" s="9" t="str">
        <f t="shared" si="44"/>
        <v>DX Panic</v>
      </c>
      <c r="C289" s="9" t="str">
        <f t="shared" si="45"/>
        <v>Bouton d'alarme DX</v>
      </c>
      <c r="D289" s="9">
        <f t="shared" si="46"/>
        <v>35.5</v>
      </c>
      <c r="E289" s="9" t="str">
        <f t="shared" si="47"/>
        <v>N</v>
      </c>
      <c r="F289" s="9">
        <f t="shared" si="48"/>
        <v>6</v>
      </c>
      <c r="G289" s="9" t="str">
        <f t="shared" si="49"/>
        <v>Legacy</v>
      </c>
      <c r="H289" s="9" t="str">
        <f t="shared" si="50"/>
        <v>Legacy</v>
      </c>
      <c r="I289" s="9" t="str">
        <f t="shared" si="51"/>
        <v>Legacy</v>
      </c>
      <c r="J289" s="9" t="str">
        <f t="shared" si="52"/>
        <v>DX Panic</v>
      </c>
      <c r="K289" s="9" t="str">
        <f t="shared" si="53"/>
        <v>Bouton d'alarme DX</v>
      </c>
      <c r="L289" s="9" t="str">
        <f t="shared" si="54"/>
        <v>One Time</v>
      </c>
    </row>
    <row r="290" spans="1:12" x14ac:dyDescent="0.25">
      <c r="A290" t="s">
        <v>573</v>
      </c>
      <c r="B290" s="9" t="str">
        <f t="shared" si="44"/>
        <v>Door/Window Sensor</v>
      </c>
      <c r="C290" s="9" t="str">
        <f t="shared" si="45"/>
        <v>Détecteur de porte et fenêtre</v>
      </c>
      <c r="D290" s="9">
        <f t="shared" si="46"/>
        <v>69</v>
      </c>
      <c r="E290" s="9" t="str">
        <f t="shared" si="47"/>
        <v>N</v>
      </c>
      <c r="F290" s="9">
        <f t="shared" si="48"/>
        <v>6</v>
      </c>
      <c r="G290" s="9" t="str">
        <f t="shared" si="49"/>
        <v>Legacy</v>
      </c>
      <c r="H290" s="9" t="str">
        <f t="shared" si="50"/>
        <v>Legacy</v>
      </c>
      <c r="I290" s="9" t="str">
        <f t="shared" si="51"/>
        <v>Legacy</v>
      </c>
      <c r="J290" s="9" t="str">
        <f t="shared" si="52"/>
        <v>Door/Window Sensor</v>
      </c>
      <c r="K290" s="9" t="str">
        <f t="shared" si="53"/>
        <v>Détecteur de porte et fenêtre</v>
      </c>
      <c r="L290" s="9" t="str">
        <f t="shared" si="54"/>
        <v>One Time</v>
      </c>
    </row>
    <row r="291" spans="1:12" x14ac:dyDescent="0.25">
      <c r="A291" t="s">
        <v>470</v>
      </c>
      <c r="B291" s="9" t="str">
        <f t="shared" si="44"/>
        <v>3.6V AA Lithium Battery</v>
      </c>
      <c r="C291" s="9" t="str">
        <f t="shared" si="45"/>
        <v>Pile au lithium AA de 3,6 V</v>
      </c>
      <c r="D291" s="9">
        <f t="shared" si="46"/>
        <v>5</v>
      </c>
      <c r="E291" s="9" t="str">
        <f t="shared" si="47"/>
        <v>N</v>
      </c>
      <c r="F291" s="9">
        <f t="shared" si="48"/>
        <v>2</v>
      </c>
      <c r="G291" s="9" t="str">
        <f t="shared" si="49"/>
        <v>Legacy</v>
      </c>
      <c r="H291" s="9" t="str">
        <f t="shared" si="50"/>
        <v>Battery</v>
      </c>
      <c r="I291" s="9" t="str">
        <f t="shared" si="51"/>
        <v>Battery</v>
      </c>
      <c r="J291" s="9" t="str">
        <f t="shared" si="52"/>
        <v>3.6V AA Lithium Battery</v>
      </c>
      <c r="K291" s="9" t="str">
        <f t="shared" si="53"/>
        <v>Pile au lithium AA de 3,6 V</v>
      </c>
      <c r="L291" s="9" t="str">
        <f t="shared" si="54"/>
        <v>One Time</v>
      </c>
    </row>
    <row r="292" spans="1:12" x14ac:dyDescent="0.25">
      <c r="A292" t="s">
        <v>468</v>
      </c>
      <c r="B292" s="9" t="str">
        <f t="shared" si="44"/>
        <v>AVS Backup Battery</v>
      </c>
      <c r="C292" s="9" t="str">
        <f t="shared" si="45"/>
        <v>Pile de secours d'AVS</v>
      </c>
      <c r="D292" s="9">
        <f t="shared" si="46"/>
        <v>30</v>
      </c>
      <c r="E292" s="9" t="str">
        <f t="shared" si="47"/>
        <v>N</v>
      </c>
      <c r="F292" s="9">
        <f t="shared" si="48"/>
        <v>2</v>
      </c>
      <c r="G292" s="9" t="str">
        <f t="shared" si="49"/>
        <v>Legacy</v>
      </c>
      <c r="H292" s="9" t="str">
        <f t="shared" si="50"/>
        <v>Battery</v>
      </c>
      <c r="I292" s="9" t="str">
        <f t="shared" si="51"/>
        <v>Battery</v>
      </c>
      <c r="J292" s="9" t="str">
        <f t="shared" si="52"/>
        <v>AVS Backup Battery</v>
      </c>
      <c r="K292" s="9" t="str">
        <f t="shared" si="53"/>
        <v>Pile de secours d'AVS</v>
      </c>
      <c r="L292" s="9" t="str">
        <f t="shared" si="54"/>
        <v>One Time</v>
      </c>
    </row>
    <row r="293" spans="1:12" x14ac:dyDescent="0.25">
      <c r="A293" t="s">
        <v>571</v>
      </c>
      <c r="B293" s="9" t="str">
        <f t="shared" si="44"/>
        <v>Keypad</v>
      </c>
      <c r="C293" s="9" t="str">
        <f t="shared" si="45"/>
        <v>Clavier</v>
      </c>
      <c r="D293" s="9">
        <f t="shared" si="46"/>
        <v>89</v>
      </c>
      <c r="E293" s="9" t="str">
        <f t="shared" si="47"/>
        <v>N</v>
      </c>
      <c r="F293" s="9">
        <f t="shared" si="48"/>
        <v>6</v>
      </c>
      <c r="G293" s="9" t="str">
        <f t="shared" si="49"/>
        <v>Legacy</v>
      </c>
      <c r="H293" s="9" t="str">
        <f t="shared" si="50"/>
        <v>Legacy</v>
      </c>
      <c r="I293" s="9" t="str">
        <f t="shared" si="51"/>
        <v>Legacy</v>
      </c>
      <c r="J293" s="9" t="str">
        <f t="shared" si="52"/>
        <v>Keypad</v>
      </c>
      <c r="K293" s="9" t="str">
        <f t="shared" si="53"/>
        <v>Clavier</v>
      </c>
      <c r="L293" s="9" t="str">
        <f t="shared" si="54"/>
        <v>One Time</v>
      </c>
    </row>
    <row r="294" spans="1:12" x14ac:dyDescent="0.25">
      <c r="A294" t="s">
        <v>466</v>
      </c>
      <c r="B294" s="9" t="str">
        <f t="shared" si="44"/>
        <v>1/2 AA Lithium Battery</v>
      </c>
      <c r="C294" s="9" t="str">
        <f t="shared" si="45"/>
        <v>Pile au lithium ½ AA</v>
      </c>
      <c r="D294" s="9">
        <f t="shared" si="46"/>
        <v>5</v>
      </c>
      <c r="E294" s="9" t="str">
        <f t="shared" si="47"/>
        <v>N</v>
      </c>
      <c r="F294" s="9">
        <f t="shared" si="48"/>
        <v>2</v>
      </c>
      <c r="G294" s="9" t="str">
        <f t="shared" si="49"/>
        <v>Legacy</v>
      </c>
      <c r="H294" s="9" t="str">
        <f t="shared" si="50"/>
        <v>Battery</v>
      </c>
      <c r="I294" s="9" t="str">
        <f t="shared" si="51"/>
        <v>Battery</v>
      </c>
      <c r="J294" s="9" t="str">
        <f t="shared" si="52"/>
        <v>1/2 AA Lithium Battery</v>
      </c>
      <c r="K294" s="9" t="str">
        <f t="shared" si="53"/>
        <v>Pile au lithium ½ AA</v>
      </c>
      <c r="L294" s="9" t="str">
        <f t="shared" si="54"/>
        <v>One Time</v>
      </c>
    </row>
    <row r="295" spans="1:12" x14ac:dyDescent="0.25">
      <c r="A295" t="s">
        <v>3391</v>
      </c>
      <c r="B295" s="9" t="str">
        <f t="shared" si="44"/>
        <v>Indoor/Outdoor Video Camera (Dome)</v>
      </c>
      <c r="C295" s="9" t="str">
        <f t="shared" si="45"/>
        <v>Caméra intérieure/extérieure (dôme)</v>
      </c>
      <c r="D295" s="9">
        <f t="shared" si="46"/>
        <v>219</v>
      </c>
      <c r="E295" s="9" t="str">
        <f t="shared" si="47"/>
        <v>Y</v>
      </c>
      <c r="F295" s="9">
        <f t="shared" si="48"/>
        <v>60</v>
      </c>
      <c r="G295" s="9" t="str">
        <f t="shared" si="49"/>
        <v>on Better and Best bundle</v>
      </c>
      <c r="H295" s="9" t="str">
        <f t="shared" si="50"/>
        <v>Optional Equipment</v>
      </c>
      <c r="I295" s="9" t="str">
        <f t="shared" si="51"/>
        <v>Cameras</v>
      </c>
      <c r="J295" s="9" t="str">
        <f t="shared" si="52"/>
        <v>Indoor/Outdoor Video Camera (Dome)</v>
      </c>
      <c r="K295" s="9" t="str">
        <f t="shared" si="53"/>
        <v>Caméra intérieure/extérieure (dôme)</v>
      </c>
      <c r="L295" s="9" t="str">
        <f t="shared" si="54"/>
        <v>One Time</v>
      </c>
    </row>
    <row r="296" spans="1:12" x14ac:dyDescent="0.25">
      <c r="A296" t="s">
        <v>3392</v>
      </c>
      <c r="B296" s="9" t="str">
        <f t="shared" si="44"/>
        <v>Indoor/Outdoor Video Camera (Mini Bullet)</v>
      </c>
      <c r="C296" s="9" t="str">
        <f t="shared" si="45"/>
        <v>Caméra intérieure/extérieure (mini bullet)</v>
      </c>
      <c r="D296" s="9">
        <f t="shared" si="46"/>
        <v>219</v>
      </c>
      <c r="E296" s="9" t="str">
        <f t="shared" si="47"/>
        <v>Y</v>
      </c>
      <c r="F296" s="9">
        <f t="shared" si="48"/>
        <v>60</v>
      </c>
      <c r="G296" s="9" t="str">
        <f t="shared" si="49"/>
        <v>on Better and Best bundle</v>
      </c>
      <c r="H296" s="9" t="str">
        <f t="shared" si="50"/>
        <v>Optional Equipment</v>
      </c>
      <c r="I296" s="9" t="str">
        <f t="shared" si="51"/>
        <v>Cameras</v>
      </c>
      <c r="J296" s="9" t="str">
        <f t="shared" si="52"/>
        <v>Indoor/Outdoor Video Camera</v>
      </c>
      <c r="K296" s="9" t="str">
        <f t="shared" si="53"/>
        <v>Caméra intérieure/extérieure</v>
      </c>
      <c r="L296" s="9" t="str">
        <f t="shared" si="54"/>
        <v>One Time</v>
      </c>
    </row>
    <row r="297" spans="1:12" x14ac:dyDescent="0.25">
      <c r="A297" t="s">
        <v>3388</v>
      </c>
      <c r="B297" s="9" t="str">
        <f t="shared" si="44"/>
        <v>Video Doorbell (Bronze)</v>
      </c>
      <c r="C297" s="9" t="str">
        <f t="shared" si="45"/>
        <v>Sonnette vidéo (bronze)</v>
      </c>
      <c r="D297" s="9">
        <f t="shared" si="46"/>
        <v>199</v>
      </c>
      <c r="E297" s="9" t="str">
        <f t="shared" si="47"/>
        <v>Y</v>
      </c>
      <c r="F297" s="9">
        <f t="shared" si="48"/>
        <v>30</v>
      </c>
      <c r="G297" s="9" t="str">
        <f t="shared" si="49"/>
        <v>on Better and Best bundle</v>
      </c>
      <c r="H297" s="9" t="str">
        <f t="shared" si="50"/>
        <v>Optional Equipment</v>
      </c>
      <c r="I297" s="9" t="str">
        <f t="shared" si="51"/>
        <v>Cameras</v>
      </c>
      <c r="J297" s="9" t="str">
        <f t="shared" si="52"/>
        <v>Video Doorbell (Bronze)</v>
      </c>
      <c r="K297" s="9" t="str">
        <f t="shared" si="53"/>
        <v>Sonnette vidéo (bronze)</v>
      </c>
      <c r="L297" s="9" t="str">
        <f t="shared" si="54"/>
        <v>One Time</v>
      </c>
    </row>
    <row r="298" spans="1:12" x14ac:dyDescent="0.25">
      <c r="A298" t="s">
        <v>3389</v>
      </c>
      <c r="B298" s="9" t="str">
        <f t="shared" si="44"/>
        <v>Outdoor  Camera</v>
      </c>
      <c r="C298" s="9" t="str">
        <f t="shared" si="45"/>
        <v>Caméra extérieure</v>
      </c>
      <c r="D298" s="9">
        <f t="shared" si="46"/>
        <v>199</v>
      </c>
      <c r="E298" s="9" t="str">
        <f t="shared" si="47"/>
        <v>Y</v>
      </c>
      <c r="F298" s="9">
        <f t="shared" si="48"/>
        <v>60</v>
      </c>
      <c r="G298" s="9" t="str">
        <f t="shared" si="49"/>
        <v>on Better and Best bundle</v>
      </c>
      <c r="H298" s="9" t="str">
        <f t="shared" si="50"/>
        <v>Optional Equipment</v>
      </c>
      <c r="I298" s="9" t="str">
        <f t="shared" si="51"/>
        <v>Cameras</v>
      </c>
      <c r="J298" s="9" t="str">
        <f t="shared" si="52"/>
        <v>Outdoor Camera</v>
      </c>
      <c r="K298" s="9" t="str">
        <f t="shared" si="53"/>
        <v>Caméra extérieure</v>
      </c>
      <c r="L298" s="9" t="str">
        <f t="shared" si="54"/>
        <v>One Time</v>
      </c>
    </row>
    <row r="299" spans="1:12" x14ac:dyDescent="0.25">
      <c r="A299" t="s">
        <v>3386</v>
      </c>
      <c r="B299" s="9" t="str">
        <f t="shared" si="44"/>
        <v>Smart Thermostat</v>
      </c>
      <c r="C299" s="9" t="str">
        <f t="shared" si="45"/>
        <v>Thermostat intelligent</v>
      </c>
      <c r="D299" s="9">
        <f t="shared" si="46"/>
        <v>149</v>
      </c>
      <c r="E299" s="9" t="str">
        <f t="shared" si="47"/>
        <v>Y</v>
      </c>
      <c r="F299" s="9">
        <f t="shared" si="48"/>
        <v>30</v>
      </c>
      <c r="G299" s="9" t="str">
        <f t="shared" si="49"/>
        <v>on Good or Better with Automation Add-on; also on Best Bundle</v>
      </c>
      <c r="H299" s="9" t="str">
        <f t="shared" si="50"/>
        <v>Optional Equipment</v>
      </c>
      <c r="I299" s="9" t="str">
        <f t="shared" si="51"/>
        <v>Door locks and thermostats</v>
      </c>
      <c r="J299" s="9" t="str">
        <f t="shared" si="52"/>
        <v>Smart Thermostat</v>
      </c>
      <c r="K299" s="9" t="str">
        <f t="shared" si="53"/>
        <v>Thermostat intelligent</v>
      </c>
      <c r="L299" s="9" t="str">
        <f t="shared" si="54"/>
        <v>One Time</v>
      </c>
    </row>
    <row r="300" spans="1:12" x14ac:dyDescent="0.25">
      <c r="A300" t="s">
        <v>3563</v>
      </c>
      <c r="B300" s="9" t="str">
        <f t="shared" si="44"/>
        <v>Indoor Video Camera</v>
      </c>
      <c r="C300" s="9" t="str">
        <f t="shared" si="45"/>
        <v>Caméra intérieure</v>
      </c>
      <c r="D300" s="9">
        <f t="shared" si="46"/>
        <v>169</v>
      </c>
      <c r="E300" s="9" t="str">
        <f t="shared" si="47"/>
        <v>Y</v>
      </c>
      <c r="F300" s="9">
        <f t="shared" si="48"/>
        <v>30</v>
      </c>
      <c r="G300" s="9" t="str">
        <f t="shared" si="49"/>
        <v>on Better and Best bundle</v>
      </c>
      <c r="H300" s="9" t="str">
        <f t="shared" si="50"/>
        <v>Optional Equipment</v>
      </c>
      <c r="I300" s="9" t="str">
        <f t="shared" si="51"/>
        <v>Cameras</v>
      </c>
      <c r="J300" s="9" t="str">
        <f t="shared" si="52"/>
        <v>Indoor Video Camera</v>
      </c>
      <c r="K300" s="9" t="str">
        <f t="shared" si="53"/>
        <v>Caméra intérieure</v>
      </c>
      <c r="L300" s="9" t="str">
        <f t="shared" si="54"/>
        <v>One Time</v>
      </c>
    </row>
    <row r="301" spans="1:12" x14ac:dyDescent="0.25">
      <c r="A301" t="s">
        <v>3387</v>
      </c>
      <c r="B301" s="9" t="str">
        <f t="shared" si="44"/>
        <v>Video Doorbell (Silver)</v>
      </c>
      <c r="C301" s="9" t="str">
        <f t="shared" si="45"/>
        <v>Sonnette vidéo (argent)</v>
      </c>
      <c r="D301" s="9">
        <f t="shared" si="46"/>
        <v>199</v>
      </c>
      <c r="E301" s="9" t="str">
        <f t="shared" si="47"/>
        <v>Y</v>
      </c>
      <c r="F301" s="9">
        <f t="shared" si="48"/>
        <v>30</v>
      </c>
      <c r="G301" s="9" t="str">
        <f t="shared" si="49"/>
        <v>on Better and Best bundle</v>
      </c>
      <c r="H301" s="9" t="str">
        <f t="shared" si="50"/>
        <v>Optional Equipment</v>
      </c>
      <c r="I301" s="9" t="str">
        <f t="shared" si="51"/>
        <v>Cameras</v>
      </c>
      <c r="J301" s="9" t="str">
        <f t="shared" si="52"/>
        <v>Video Doorbell (Silver)</v>
      </c>
      <c r="K301" s="9" t="str">
        <f t="shared" si="53"/>
        <v>Sonnette vidéo (argent)</v>
      </c>
      <c r="L301" s="9" t="str">
        <f t="shared" si="54"/>
        <v>One Time</v>
      </c>
    </row>
    <row r="302" spans="1:12" x14ac:dyDescent="0.25">
      <c r="A302" t="s">
        <v>301</v>
      </c>
      <c r="B302" s="9" t="str">
        <f t="shared" si="44"/>
        <v>BV-300</v>
      </c>
      <c r="C302" s="9" t="str">
        <f t="shared" si="45"/>
        <v>BV-300</v>
      </c>
      <c r="D302" s="9">
        <f t="shared" si="46"/>
        <v>0</v>
      </c>
      <c r="E302" s="9" t="str">
        <f t="shared" si="47"/>
        <v>N</v>
      </c>
      <c r="F302" s="9">
        <f t="shared" si="48"/>
        <v>7.5</v>
      </c>
      <c r="G302" s="9" t="str">
        <f t="shared" si="49"/>
        <v>Legacy</v>
      </c>
      <c r="H302" s="9" t="str">
        <f t="shared" si="50"/>
        <v>Legacy</v>
      </c>
      <c r="I302" s="9" t="str">
        <f t="shared" si="51"/>
        <v>Legacy</v>
      </c>
      <c r="J302" s="9" t="str">
        <f t="shared" si="52"/>
        <v>BV-300</v>
      </c>
      <c r="K302" s="9" t="str">
        <f t="shared" si="53"/>
        <v>BV-300</v>
      </c>
      <c r="L302" s="9" t="str">
        <f t="shared" si="54"/>
        <v>One Time</v>
      </c>
    </row>
    <row r="303" spans="1:12" x14ac:dyDescent="0.25">
      <c r="A303" t="s">
        <v>505</v>
      </c>
      <c r="B303" s="9" t="str">
        <f t="shared" si="44"/>
        <v>Window decal - Bell Smart Home Security French</v>
      </c>
      <c r="C303" s="9" t="str">
        <f t="shared" si="45"/>
        <v>Autocollant de fenêtre - Service de sécurité Bell Maison intelligente (français)</v>
      </c>
      <c r="D303" s="9">
        <f t="shared" si="46"/>
        <v>0</v>
      </c>
      <c r="E303" s="9" t="str">
        <f t="shared" si="47"/>
        <v>N</v>
      </c>
      <c r="F303" s="9">
        <f t="shared" si="48"/>
        <v>1</v>
      </c>
      <c r="G303" s="9" t="str">
        <f t="shared" si="49"/>
        <v>Legacy</v>
      </c>
      <c r="H303" s="9" t="str">
        <f t="shared" si="50"/>
        <v>Legacy</v>
      </c>
      <c r="I303" s="9" t="str">
        <f t="shared" si="51"/>
        <v>Legacy</v>
      </c>
      <c r="J303" s="9" t="str">
        <f t="shared" si="52"/>
        <v>Window decal - Bell Smart Home Security French</v>
      </c>
      <c r="K303" s="9" t="str">
        <f t="shared" si="53"/>
        <v>Autocollant de fenêtre - Service de sécurité Bell Maison intelligente (français)</v>
      </c>
      <c r="L303" s="9" t="str">
        <f t="shared" si="54"/>
        <v>One Time</v>
      </c>
    </row>
    <row r="304" spans="1:12" x14ac:dyDescent="0.25">
      <c r="A304" t="s">
        <v>3244</v>
      </c>
      <c r="B304" s="9" t="str">
        <f t="shared" si="44"/>
        <v>Lawn Sign - Bell Smart Home Security French</v>
      </c>
      <c r="C304" s="9" t="str">
        <f t="shared" si="45"/>
        <v>Panneau de pelouse - Service de sécurité Bell Maison intelligente (français)</v>
      </c>
      <c r="D304" s="9">
        <f t="shared" si="46"/>
        <v>0</v>
      </c>
      <c r="E304" s="9" t="str">
        <f t="shared" si="47"/>
        <v>N</v>
      </c>
      <c r="F304" s="9">
        <f t="shared" si="48"/>
        <v>1</v>
      </c>
      <c r="G304" s="9" t="str">
        <f t="shared" si="49"/>
        <v>Legacy</v>
      </c>
      <c r="H304" s="9" t="str">
        <f t="shared" si="50"/>
        <v>Legacy</v>
      </c>
      <c r="I304" s="9" t="str">
        <f t="shared" si="51"/>
        <v>Legacy</v>
      </c>
      <c r="J304" s="9" t="str">
        <f t="shared" si="52"/>
        <v>Lawn Sign - Bell Smart Home Security French</v>
      </c>
      <c r="K304" s="9" t="str">
        <f t="shared" si="53"/>
        <v>Panneau de pelouse - Service de sécurité Bell Maison intelligente (français)</v>
      </c>
      <c r="L304" s="9" t="str">
        <f t="shared" si="54"/>
        <v>One Time</v>
      </c>
    </row>
    <row r="305" spans="1:12" x14ac:dyDescent="0.25">
      <c r="A305" t="s">
        <v>503</v>
      </c>
      <c r="B305" s="9" t="str">
        <f t="shared" si="44"/>
        <v>Lawn Sign - Bell Smart Home Security French</v>
      </c>
      <c r="C305" s="9" t="str">
        <f t="shared" si="45"/>
        <v>Panneau de pelouse - Service de sécurité Bell Maison intelligente (français)</v>
      </c>
      <c r="D305" s="9">
        <f t="shared" si="46"/>
        <v>0</v>
      </c>
      <c r="E305" s="9" t="str">
        <f t="shared" si="47"/>
        <v>N</v>
      </c>
      <c r="F305" s="9">
        <f t="shared" si="48"/>
        <v>1</v>
      </c>
      <c r="G305" s="9" t="str">
        <f t="shared" si="49"/>
        <v>Legacy</v>
      </c>
      <c r="H305" s="9" t="str">
        <f t="shared" si="50"/>
        <v>Legacy</v>
      </c>
      <c r="I305" s="9" t="str">
        <f t="shared" si="51"/>
        <v>Legacy</v>
      </c>
      <c r="J305" s="9" t="str">
        <f t="shared" si="52"/>
        <v>Lawn Sign - Bell Smart Home Security French</v>
      </c>
      <c r="K305" s="9" t="str">
        <f t="shared" si="53"/>
        <v>Panneau de pelouse - Service de sécurité Bell Maison intelligente (français)</v>
      </c>
      <c r="L305" s="9" t="str">
        <f t="shared" si="54"/>
        <v>One Time</v>
      </c>
    </row>
    <row r="306" spans="1:12" x14ac:dyDescent="0.25">
      <c r="A306" t="s">
        <v>501</v>
      </c>
      <c r="B306" s="9" t="str">
        <f t="shared" si="44"/>
        <v>Window decal - Bell Smart Home Security English</v>
      </c>
      <c r="C306" s="9" t="str">
        <f t="shared" si="45"/>
        <v>Autocollant de fenêtre - Service de sécurité Bell Maison intelligente (anglais)</v>
      </c>
      <c r="D306" s="9">
        <f t="shared" si="46"/>
        <v>0</v>
      </c>
      <c r="E306" s="9" t="str">
        <f t="shared" si="47"/>
        <v>N</v>
      </c>
      <c r="F306" s="9">
        <f t="shared" si="48"/>
        <v>1</v>
      </c>
      <c r="G306" s="9" t="str">
        <f t="shared" si="49"/>
        <v>Legacy</v>
      </c>
      <c r="H306" s="9" t="str">
        <f t="shared" si="50"/>
        <v>Legacy</v>
      </c>
      <c r="I306" s="9" t="str">
        <f t="shared" si="51"/>
        <v>Legacy</v>
      </c>
      <c r="J306" s="9" t="str">
        <f t="shared" si="52"/>
        <v>Window decal - Bell Smart Home Security English</v>
      </c>
      <c r="K306" s="9" t="str">
        <f t="shared" si="53"/>
        <v>Autocollant de fenêtre - Service de sécurité Bell Maison intelligente (anglais)</v>
      </c>
      <c r="L306" s="9" t="str">
        <f t="shared" si="54"/>
        <v>One Time</v>
      </c>
    </row>
    <row r="307" spans="1:12" x14ac:dyDescent="0.25">
      <c r="A307" t="s">
        <v>3243</v>
      </c>
      <c r="B307" s="9" t="str">
        <f t="shared" si="44"/>
        <v>Lawn Sign - Bell Smart Home Security English</v>
      </c>
      <c r="C307" s="9" t="str">
        <f t="shared" si="45"/>
        <v>Panneau de pelouse - Service de sécurité Bell Maison intelligente (anglais)</v>
      </c>
      <c r="D307" s="9">
        <f t="shared" si="46"/>
        <v>0</v>
      </c>
      <c r="E307" s="9" t="str">
        <f t="shared" si="47"/>
        <v>N</v>
      </c>
      <c r="F307" s="9">
        <f t="shared" si="48"/>
        <v>1</v>
      </c>
      <c r="G307" s="9" t="str">
        <f t="shared" si="49"/>
        <v>Legacy</v>
      </c>
      <c r="H307" s="9" t="str">
        <f t="shared" si="50"/>
        <v>Legacy</v>
      </c>
      <c r="I307" s="9" t="str">
        <f t="shared" si="51"/>
        <v>Legacy</v>
      </c>
      <c r="J307" s="9" t="str">
        <f t="shared" si="52"/>
        <v>Lawn Sign - Bell Smart Home Security English</v>
      </c>
      <c r="K307" s="9" t="str">
        <f t="shared" si="53"/>
        <v>Panneau de pelouse - Service de sécurité Bell Maison intelligente (anglais)</v>
      </c>
      <c r="L307" s="9" t="str">
        <f t="shared" si="54"/>
        <v>One Time</v>
      </c>
    </row>
    <row r="308" spans="1:12" x14ac:dyDescent="0.25">
      <c r="A308" t="s">
        <v>499</v>
      </c>
      <c r="B308" s="9" t="str">
        <f t="shared" si="44"/>
        <v>Lawn Sign - Bell Smart Home Security English</v>
      </c>
      <c r="C308" s="9" t="str">
        <f t="shared" si="45"/>
        <v>Panneau de pelouse - Service de sécurité Bell Maison intelligente (anglais)</v>
      </c>
      <c r="D308" s="9">
        <f t="shared" si="46"/>
        <v>0</v>
      </c>
      <c r="E308" s="9" t="str">
        <f t="shared" si="47"/>
        <v>N</v>
      </c>
      <c r="F308" s="9">
        <f t="shared" si="48"/>
        <v>1</v>
      </c>
      <c r="G308" s="9" t="str">
        <f t="shared" si="49"/>
        <v>Legacy</v>
      </c>
      <c r="H308" s="9" t="str">
        <f t="shared" si="50"/>
        <v>Legacy</v>
      </c>
      <c r="I308" s="9" t="str">
        <f t="shared" si="51"/>
        <v>Legacy</v>
      </c>
      <c r="J308" s="9" t="str">
        <f t="shared" si="52"/>
        <v>Lawn Sign - Bell Smart Home Security English</v>
      </c>
      <c r="K308" s="9" t="str">
        <f t="shared" si="53"/>
        <v>Panneau de pelouse - Service de sécurité Bell Maison intelligente (anglais)</v>
      </c>
      <c r="L308" s="9" t="str">
        <f t="shared" si="54"/>
        <v>One Time</v>
      </c>
    </row>
    <row r="309" spans="1:12" x14ac:dyDescent="0.25">
      <c r="A309" t="s">
        <v>2</v>
      </c>
      <c r="B309" s="9" t="str">
        <f t="shared" si="44"/>
        <v>2GIG Better Package</v>
      </c>
      <c r="C309" s="9" t="str">
        <f t="shared" si="45"/>
        <v>Forfait de base - Mieux</v>
      </c>
      <c r="D309" s="9">
        <f t="shared" si="46"/>
        <v>49.99</v>
      </c>
      <c r="E309" s="9" t="str">
        <f t="shared" si="47"/>
        <v>N</v>
      </c>
      <c r="F309" s="9">
        <f t="shared" si="48"/>
        <v>150</v>
      </c>
      <c r="G309" s="9" t="str">
        <f t="shared" si="49"/>
        <v>New Install</v>
      </c>
      <c r="H309" s="9" t="str">
        <f t="shared" si="50"/>
        <v>New Install</v>
      </c>
      <c r="I309" s="9" t="str">
        <f t="shared" si="51"/>
        <v>Bundles</v>
      </c>
      <c r="J309" s="9" t="str">
        <f t="shared" si="52"/>
        <v>Better</v>
      </c>
      <c r="K309" s="9" t="str">
        <f t="shared" si="53"/>
        <v>Mieux</v>
      </c>
      <c r="L309" s="9" t="str">
        <f t="shared" si="54"/>
        <v>RMR</v>
      </c>
    </row>
    <row r="310" spans="1:12" x14ac:dyDescent="0.25">
      <c r="A310" t="s">
        <v>5</v>
      </c>
      <c r="B310" s="9" t="str">
        <f t="shared" si="44"/>
        <v>2GIG Best Package</v>
      </c>
      <c r="C310" s="9" t="str">
        <f t="shared" si="45"/>
        <v>Forfait de base - Meilleur</v>
      </c>
      <c r="D310" s="9">
        <f t="shared" si="46"/>
        <v>59.99</v>
      </c>
      <c r="E310" s="9" t="str">
        <f t="shared" si="47"/>
        <v>N</v>
      </c>
      <c r="F310" s="9">
        <f t="shared" si="48"/>
        <v>210</v>
      </c>
      <c r="G310" s="9" t="str">
        <f t="shared" si="49"/>
        <v>New Install</v>
      </c>
      <c r="H310" s="9" t="str">
        <f t="shared" si="50"/>
        <v>New Install</v>
      </c>
      <c r="I310" s="9" t="str">
        <f t="shared" si="51"/>
        <v>Bundles</v>
      </c>
      <c r="J310" s="9" t="str">
        <f t="shared" si="52"/>
        <v>Best</v>
      </c>
      <c r="K310" s="9" t="str">
        <f t="shared" si="53"/>
        <v>Meilleur</v>
      </c>
      <c r="L310" s="9" t="str">
        <f t="shared" si="54"/>
        <v>RMR</v>
      </c>
    </row>
    <row r="311" spans="1:12" x14ac:dyDescent="0.25">
      <c r="A311" t="s">
        <v>497</v>
      </c>
      <c r="B311" s="9" t="str">
        <f t="shared" si="44"/>
        <v>Window decal - Bell Business Security French</v>
      </c>
      <c r="C311" s="9" t="str">
        <f t="shared" si="45"/>
        <v>Autocollant de fenêtre - Service de sécurité d'affaires de Bell (français)</v>
      </c>
      <c r="D311" s="9">
        <f t="shared" si="46"/>
        <v>0</v>
      </c>
      <c r="E311" s="9" t="str">
        <f t="shared" si="47"/>
        <v>N</v>
      </c>
      <c r="F311" s="9">
        <f t="shared" si="48"/>
        <v>1</v>
      </c>
      <c r="G311" s="9" t="str">
        <f t="shared" si="49"/>
        <v>Legacy</v>
      </c>
      <c r="H311" s="9" t="str">
        <f t="shared" si="50"/>
        <v>Legacy</v>
      </c>
      <c r="I311" s="9" t="str">
        <f t="shared" si="51"/>
        <v>Legacy</v>
      </c>
      <c r="J311" s="9" t="str">
        <f t="shared" si="52"/>
        <v>Window decal - Bell Business Security French</v>
      </c>
      <c r="K311" s="9" t="str">
        <f t="shared" si="53"/>
        <v>Autocollant de fenêtre - Service de sécurité d'affaires de Bell (français)</v>
      </c>
      <c r="L311" s="9" t="str">
        <f t="shared" si="54"/>
        <v>One Time</v>
      </c>
    </row>
    <row r="312" spans="1:12" x14ac:dyDescent="0.25">
      <c r="A312" t="s">
        <v>495</v>
      </c>
      <c r="B312" s="9" t="str">
        <f t="shared" si="44"/>
        <v>Window decal - Bell Business Security English</v>
      </c>
      <c r="C312" s="9" t="str">
        <f t="shared" si="45"/>
        <v>Autocollant de fenêtre - Service de sécurité d'affaires de Bell (anglais)</v>
      </c>
      <c r="D312" s="9">
        <f t="shared" si="46"/>
        <v>0</v>
      </c>
      <c r="E312" s="9" t="str">
        <f t="shared" si="47"/>
        <v>N</v>
      </c>
      <c r="F312" s="9">
        <f t="shared" si="48"/>
        <v>1</v>
      </c>
      <c r="G312" s="9" t="str">
        <f t="shared" si="49"/>
        <v>Legacy</v>
      </c>
      <c r="H312" s="9" t="str">
        <f t="shared" si="50"/>
        <v>Legacy</v>
      </c>
      <c r="I312" s="9" t="str">
        <f t="shared" si="51"/>
        <v>Legacy</v>
      </c>
      <c r="J312" s="9" t="str">
        <f t="shared" si="52"/>
        <v>Window decal - Bell Business Security English</v>
      </c>
      <c r="K312" s="9" t="str">
        <f t="shared" si="53"/>
        <v>Autocollant de fenêtre - Service de sécurité d'affaires de Bell (anglais)</v>
      </c>
      <c r="L312" s="9" t="str">
        <f t="shared" si="54"/>
        <v>One Time</v>
      </c>
    </row>
    <row r="313" spans="1:12" x14ac:dyDescent="0.25">
      <c r="A313" t="s">
        <v>2624</v>
      </c>
      <c r="B313" s="9" t="str">
        <f t="shared" si="44"/>
        <v xml:space="preserve">Cellular Backup Fee Credit - $4.95 Ongoing </v>
      </c>
      <c r="C313" s="9" t="str">
        <f t="shared" si="45"/>
        <v>Crédit sur les frais de service de secours sur réseau mobile</v>
      </c>
      <c r="D313" s="9">
        <f t="shared" si="46"/>
        <v>0</v>
      </c>
      <c r="E313" s="9" t="str">
        <f t="shared" si="47"/>
        <v>N</v>
      </c>
      <c r="F313" s="9">
        <f t="shared" si="48"/>
        <v>0</v>
      </c>
      <c r="G313" s="9" t="str">
        <f t="shared" si="49"/>
        <v>Processing</v>
      </c>
      <c r="H313" s="9" t="str">
        <f t="shared" si="50"/>
        <v>Residential and Business</v>
      </c>
      <c r="I313" s="9" t="str">
        <f t="shared" si="51"/>
        <v xml:space="preserve">Smart Home </v>
      </c>
      <c r="J313" s="9" t="str">
        <f t="shared" si="52"/>
        <v xml:space="preserve">Ongoing RMR Discount of cellular backup fee </v>
      </c>
      <c r="K313" s="9" t="str">
        <f t="shared" si="53"/>
        <v>Crédit sur les frais de service de secours sur réseau mobile</v>
      </c>
      <c r="L313" s="9" t="str">
        <f t="shared" si="54"/>
        <v>One Time</v>
      </c>
    </row>
    <row r="314" spans="1:12" x14ac:dyDescent="0.25">
      <c r="A314" t="s">
        <v>2618</v>
      </c>
      <c r="B314" s="9" t="str">
        <f t="shared" si="44"/>
        <v>Cellular Backup Fee One Time Adjustment - $4.95</v>
      </c>
      <c r="C314" s="9" t="str">
        <f t="shared" si="45"/>
        <v>Rectification unique des frais de service de secours sur réseau mobile</v>
      </c>
      <c r="D314" s="9">
        <f t="shared" si="46"/>
        <v>0</v>
      </c>
      <c r="E314" s="9" t="str">
        <f t="shared" si="47"/>
        <v>N</v>
      </c>
      <c r="F314" s="9">
        <f t="shared" si="48"/>
        <v>0</v>
      </c>
      <c r="G314" s="9" t="str">
        <f t="shared" si="49"/>
        <v>Processing</v>
      </c>
      <c r="H314" s="9" t="str">
        <f t="shared" si="50"/>
        <v>Residential and Business</v>
      </c>
      <c r="I314" s="9" t="str">
        <f t="shared" si="51"/>
        <v xml:space="preserve">Smart Home </v>
      </c>
      <c r="J314" s="9" t="str">
        <f t="shared" si="52"/>
        <v xml:space="preserve">One time Discount of cellular backup fee </v>
      </c>
      <c r="K314" s="9" t="str">
        <f t="shared" si="53"/>
        <v>Rectification unique des frais de service de secours sur réseau mobile</v>
      </c>
      <c r="L314" s="9" t="str">
        <f t="shared" si="54"/>
        <v>One time</v>
      </c>
    </row>
    <row r="315" spans="1:12" x14ac:dyDescent="0.25">
      <c r="A315" t="s">
        <v>2754</v>
      </c>
      <c r="B315" s="9" t="str">
        <f t="shared" si="44"/>
        <v xml:space="preserve"> Discount on AlarmForce App </v>
      </c>
      <c r="C315" s="9" t="str">
        <f t="shared" si="45"/>
        <v>Remise sur l'application AlarmForce</v>
      </c>
      <c r="D315" s="9">
        <f t="shared" si="46"/>
        <v>0</v>
      </c>
      <c r="E315" s="9" t="str">
        <f t="shared" si="47"/>
        <v>N</v>
      </c>
      <c r="F315" s="9">
        <f t="shared" si="48"/>
        <v>0</v>
      </c>
      <c r="G315" s="9">
        <f t="shared" si="49"/>
        <v>0</v>
      </c>
      <c r="H315" s="9" t="str">
        <f t="shared" si="50"/>
        <v>Residential and Business</v>
      </c>
      <c r="I315" s="9" t="str">
        <f t="shared" si="51"/>
        <v>Smart Home</v>
      </c>
      <c r="J315" s="9" t="str">
        <f t="shared" si="52"/>
        <v xml:space="preserve"> Discount on AlarmForce App </v>
      </c>
      <c r="K315" s="9" t="str">
        <f t="shared" si="53"/>
        <v>Remise sur l'application AlarmForce</v>
      </c>
      <c r="L315" s="9" t="str">
        <f t="shared" si="54"/>
        <v>One time</v>
      </c>
    </row>
    <row r="316" spans="1:12" x14ac:dyDescent="0.25">
      <c r="A316" t="s">
        <v>610</v>
      </c>
      <c r="B316" s="9" t="str">
        <f t="shared" si="44"/>
        <v>AF Connect Service</v>
      </c>
      <c r="C316" s="9" t="str">
        <f t="shared" si="45"/>
        <v>Service de connexion d'AlarmForce</v>
      </c>
      <c r="D316" s="9">
        <f t="shared" si="46"/>
        <v>2.99</v>
      </c>
      <c r="E316" s="9" t="str">
        <f t="shared" si="47"/>
        <v>N</v>
      </c>
      <c r="F316" s="9">
        <f t="shared" si="48"/>
        <v>15</v>
      </c>
      <c r="G316" s="9" t="str">
        <f t="shared" si="49"/>
        <v>Legacy</v>
      </c>
      <c r="H316" s="9" t="str">
        <f t="shared" si="50"/>
        <v>Legacy</v>
      </c>
      <c r="I316" s="9" t="str">
        <f t="shared" si="51"/>
        <v>Legacy</v>
      </c>
      <c r="J316" s="9" t="str">
        <f t="shared" si="52"/>
        <v>AF Connect Service</v>
      </c>
      <c r="K316" s="9" t="str">
        <f t="shared" si="53"/>
        <v>Service de connexion d'AlarmForce</v>
      </c>
      <c r="L316" s="9" t="str">
        <f t="shared" si="54"/>
        <v>RMR</v>
      </c>
    </row>
    <row r="317" spans="1:12" x14ac:dyDescent="0.25">
      <c r="A317" t="s">
        <v>129</v>
      </c>
      <c r="B317" s="9" t="str">
        <f t="shared" si="44"/>
        <v>Mobile App</v>
      </c>
      <c r="C317" s="9" t="str">
        <f t="shared" si="45"/>
        <v>Application mobile</v>
      </c>
      <c r="D317" s="9">
        <f t="shared" si="46"/>
        <v>0</v>
      </c>
      <c r="E317" s="9" t="str">
        <f t="shared" si="47"/>
        <v>Y</v>
      </c>
      <c r="F317" s="9">
        <f t="shared" si="48"/>
        <v>0</v>
      </c>
      <c r="G317" s="9" t="str">
        <f t="shared" si="49"/>
        <v>on Starter only</v>
      </c>
      <c r="H317" s="9" t="str">
        <f t="shared" si="50"/>
        <v>Additional Services</v>
      </c>
      <c r="I317" s="9" t="str">
        <f t="shared" si="51"/>
        <v>Remote Access</v>
      </c>
      <c r="J317" s="9" t="str">
        <f t="shared" si="52"/>
        <v>Access to the Bell Smart Home mobile app and web portal to manage your system and devices.</v>
      </c>
      <c r="K317" s="9" t="str">
        <f t="shared" si="53"/>
        <v xml:space="preserve">
Accès à l'application mobile et au portail Web de Bell Maison Inteligente pour gérer votre système et vos appareils</v>
      </c>
      <c r="L317" s="9" t="str">
        <f t="shared" si="54"/>
        <v>RMR</v>
      </c>
    </row>
    <row r="318" spans="1:12" x14ac:dyDescent="0.25">
      <c r="A318" t="s">
        <v>230</v>
      </c>
      <c r="B318" s="9" t="str">
        <f t="shared" si="44"/>
        <v>112V 4HA Battery</v>
      </c>
      <c r="C318" s="9" t="str">
        <f t="shared" si="45"/>
        <v>Pile de 12 V et 4 Ah</v>
      </c>
      <c r="D318" s="9">
        <f t="shared" si="46"/>
        <v>30</v>
      </c>
      <c r="E318" s="9" t="str">
        <f t="shared" si="47"/>
        <v>N</v>
      </c>
      <c r="F318" s="9">
        <f t="shared" si="48"/>
        <v>1</v>
      </c>
      <c r="G318" s="9" t="str">
        <f t="shared" si="49"/>
        <v>Legacy</v>
      </c>
      <c r="H318" s="9" t="str">
        <f t="shared" si="50"/>
        <v>Battery</v>
      </c>
      <c r="I318" s="9" t="str">
        <f t="shared" si="51"/>
        <v>Battery</v>
      </c>
      <c r="J318" s="9" t="str">
        <f t="shared" si="52"/>
        <v>112V 4HA Battery</v>
      </c>
      <c r="K318" s="9" t="str">
        <f t="shared" si="53"/>
        <v>Pile de 12 V et 4 Ah</v>
      </c>
      <c r="L318" s="9" t="str">
        <f t="shared" si="54"/>
        <v>One Time</v>
      </c>
    </row>
    <row r="319" spans="1:12" x14ac:dyDescent="0.25">
      <c r="A319" t="s">
        <v>62</v>
      </c>
      <c r="B319" s="9" t="str">
        <f t="shared" si="44"/>
        <v>Smoke, Heat and Freeze Detector</v>
      </c>
      <c r="C319" s="9" t="str">
        <f t="shared" si="45"/>
        <v>Détecteur de fumée et de température</v>
      </c>
      <c r="D319" s="9">
        <f t="shared" si="46"/>
        <v>69</v>
      </c>
      <c r="E319" s="9" t="str">
        <f t="shared" si="47"/>
        <v>N</v>
      </c>
      <c r="F319" s="9">
        <f t="shared" si="48"/>
        <v>7.5</v>
      </c>
      <c r="G319" s="9" t="str">
        <f t="shared" si="49"/>
        <v>only works with 2GIG Panels (and 345mhz Qolsys Panel - FMO)</v>
      </c>
      <c r="H319" s="9" t="str">
        <f t="shared" si="50"/>
        <v>Optional Equipment</v>
      </c>
      <c r="I319" s="9" t="str">
        <f t="shared" si="51"/>
        <v>Sensors and Detectors</v>
      </c>
      <c r="J319" s="9" t="str">
        <f t="shared" si="52"/>
        <v>Smoke, Heat and Freeze Detector</v>
      </c>
      <c r="K319" s="9" t="str">
        <f t="shared" si="53"/>
        <v>Détecteur de fumée et de température</v>
      </c>
      <c r="L319" s="9" t="str">
        <f t="shared" si="54"/>
        <v>One Time</v>
      </c>
    </row>
    <row r="320" spans="1:12" x14ac:dyDescent="0.25">
      <c r="A320" t="s">
        <v>61</v>
      </c>
      <c r="B320" s="9" t="str">
        <f t="shared" si="44"/>
        <v>Motion Detector</v>
      </c>
      <c r="C320" s="9" t="str">
        <f t="shared" si="45"/>
        <v>Détecteur de mouvement</v>
      </c>
      <c r="D320" s="9">
        <f t="shared" si="46"/>
        <v>49</v>
      </c>
      <c r="E320" s="9" t="str">
        <f t="shared" si="47"/>
        <v>N</v>
      </c>
      <c r="F320" s="9">
        <f t="shared" si="48"/>
        <v>7.5</v>
      </c>
      <c r="G320" s="9" t="str">
        <f t="shared" si="49"/>
        <v>only works with 2GIG Panels (and 345mhz Qolsys Panel - FMO)</v>
      </c>
      <c r="H320" s="9" t="str">
        <f t="shared" si="50"/>
        <v>Optional Equipment</v>
      </c>
      <c r="I320" s="9" t="str">
        <f t="shared" si="51"/>
        <v>Sensors and Detectors</v>
      </c>
      <c r="J320" s="9" t="str">
        <f t="shared" si="52"/>
        <v>Motion Detector</v>
      </c>
      <c r="K320" s="9" t="str">
        <f t="shared" si="53"/>
        <v>Détecteur de mouvement</v>
      </c>
      <c r="L320" s="9" t="str">
        <f t="shared" si="54"/>
        <v>One Time</v>
      </c>
    </row>
    <row r="321" spans="1:12" x14ac:dyDescent="0.25">
      <c r="A321" t="s">
        <v>3166</v>
      </c>
      <c r="B321" s="9" t="str">
        <f t="shared" ref="B321:B384" si="55">VLOOKUP(A321,masterdata,3,0)</f>
        <v>Power-over-Ethernet Bridge for Outdoor Cameras</v>
      </c>
      <c r="C321" s="9" t="str">
        <f t="shared" ref="C321:C384" si="56">VLOOKUP(A321,masterdata,4,0)</f>
        <v>Passerelle pour caméras extérieures avec alimentation par Ethernet</v>
      </c>
      <c r="D321" s="9">
        <f t="shared" ref="D321:D384" si="57">VLOOKUP(A321,masterdata,5,0)</f>
        <v>0</v>
      </c>
      <c r="E321" s="9" t="str">
        <f t="shared" ref="E321:E384" si="58">VLOOKUP(A321,masterdata,6,0)</f>
        <v>N</v>
      </c>
      <c r="F321" s="9">
        <f t="shared" ref="F321:F384" si="59">VLOOKUP(A321,masterdata,7,0)</f>
        <v>0</v>
      </c>
      <c r="G321" s="9" t="str">
        <f t="shared" ref="G321:G384" si="60">VLOOKUP($A321,masterdata,8,0)</f>
        <v>on Better and Best bundle with POE camera</v>
      </c>
      <c r="H321" s="9" t="str">
        <f t="shared" ref="H321:H384" si="61">VLOOKUP($A321,masterdata,10,0)</f>
        <v>Optional Equipment</v>
      </c>
      <c r="I321" s="9" t="str">
        <f t="shared" ref="I321:I384" si="62">VLOOKUP($A321,masterdata,11,0)</f>
        <v>Cameras</v>
      </c>
      <c r="J321" s="9" t="str">
        <f t="shared" ref="J321:J384" si="63">VLOOKUP($A321,masterdata,12,0)</f>
        <v>Power-over-Ethernet Bridge for Outdoor Cameras</v>
      </c>
      <c r="K321" s="9" t="str">
        <f t="shared" ref="K321:K384" si="64">VLOOKUP($A321,masterdata,13,0)</f>
        <v>ADC W110 POE</v>
      </c>
      <c r="L321" s="9" t="str">
        <f t="shared" ref="L321:L384" si="65">VLOOKUP($A321,masterdata,16,0)</f>
        <v>One Time</v>
      </c>
    </row>
    <row r="322" spans="1:12" x14ac:dyDescent="0.25">
      <c r="A322" t="s">
        <v>385</v>
      </c>
      <c r="B322" s="9" t="str">
        <f t="shared" si="55"/>
        <v>Video Doorbell (Bronze)</v>
      </c>
      <c r="C322" s="9" t="str">
        <f t="shared" si="56"/>
        <v>Sonnette vidéo (bronze)</v>
      </c>
      <c r="D322" s="9">
        <f t="shared" si="57"/>
        <v>199</v>
      </c>
      <c r="E322" s="9" t="str">
        <f t="shared" si="58"/>
        <v>Y</v>
      </c>
      <c r="F322" s="9">
        <f t="shared" si="59"/>
        <v>30</v>
      </c>
      <c r="G322" s="9" t="str">
        <f t="shared" si="60"/>
        <v>on Better and Best bundle</v>
      </c>
      <c r="H322" s="9" t="str">
        <f t="shared" si="61"/>
        <v>Optional Equipment</v>
      </c>
      <c r="I322" s="9" t="str">
        <f t="shared" si="62"/>
        <v>Cameras</v>
      </c>
      <c r="J322" s="9" t="str">
        <f t="shared" si="63"/>
        <v>Video Doorbell (Bronze)</v>
      </c>
      <c r="K322" s="9" t="str">
        <f t="shared" si="64"/>
        <v>Sonnette vidéo (bronze)</v>
      </c>
      <c r="L322" s="9" t="str">
        <f t="shared" si="65"/>
        <v>One Time</v>
      </c>
    </row>
    <row r="323" spans="1:12" x14ac:dyDescent="0.25">
      <c r="A323" t="s">
        <v>384</v>
      </c>
      <c r="B323" s="9" t="str">
        <f t="shared" si="55"/>
        <v>ADC W100 WIFI Bridge PoE for use with ADC_VC726</v>
      </c>
      <c r="C323" s="9" t="str">
        <f t="shared" si="56"/>
        <v>ADC W100 adapteur pour ADC_VC726</v>
      </c>
      <c r="D323" s="9">
        <f t="shared" si="57"/>
        <v>0</v>
      </c>
      <c r="E323" s="9" t="str">
        <f t="shared" si="58"/>
        <v>N</v>
      </c>
      <c r="F323" s="9">
        <f t="shared" si="59"/>
        <v>0</v>
      </c>
      <c r="G323" s="9" t="str">
        <f t="shared" si="60"/>
        <v>on Better and Best bundle with ADC_VC726 camera</v>
      </c>
      <c r="H323" s="9" t="str">
        <f t="shared" si="61"/>
        <v>Optional Equipment</v>
      </c>
      <c r="I323" s="9" t="str">
        <f t="shared" si="62"/>
        <v>Cameras</v>
      </c>
      <c r="J323" s="9" t="str">
        <f t="shared" si="63"/>
        <v>ADC W100 WIFI Bridge PoE for use with ADC_VC726</v>
      </c>
      <c r="K323" s="9" t="str">
        <f t="shared" si="64"/>
        <v>ADC W100 adapteur pour ADC_VC726</v>
      </c>
      <c r="L323" s="9" t="str">
        <f t="shared" si="65"/>
        <v>One Time</v>
      </c>
    </row>
    <row r="324" spans="1:12" x14ac:dyDescent="0.25">
      <c r="A324" t="s">
        <v>3162</v>
      </c>
      <c r="B324" s="9" t="str">
        <f t="shared" si="55"/>
        <v>Outdoor  Camera</v>
      </c>
      <c r="C324" s="9" t="str">
        <f t="shared" si="56"/>
        <v>Caméra extérieure</v>
      </c>
      <c r="D324" s="9">
        <f t="shared" si="57"/>
        <v>199</v>
      </c>
      <c r="E324" s="9" t="str">
        <f t="shared" si="58"/>
        <v>Y</v>
      </c>
      <c r="F324" s="9">
        <f t="shared" si="59"/>
        <v>60</v>
      </c>
      <c r="G324" s="9" t="str">
        <f t="shared" si="60"/>
        <v>on Better and Best bundle</v>
      </c>
      <c r="H324" s="9" t="str">
        <f t="shared" si="61"/>
        <v>Optional Equipment</v>
      </c>
      <c r="I324" s="9" t="str">
        <f t="shared" si="62"/>
        <v>Cameras</v>
      </c>
      <c r="J324" s="9" t="str">
        <f t="shared" si="63"/>
        <v>Outdoor Camera</v>
      </c>
      <c r="K324" s="9" t="str">
        <f t="shared" si="64"/>
        <v>Caméra extérieure</v>
      </c>
      <c r="L324" s="9" t="str">
        <f t="shared" si="65"/>
        <v>One Time</v>
      </c>
    </row>
    <row r="325" spans="1:12" x14ac:dyDescent="0.25">
      <c r="A325" t="s">
        <v>72</v>
      </c>
      <c r="B325" s="9" t="str">
        <f t="shared" si="55"/>
        <v>Smart Thermostat</v>
      </c>
      <c r="C325" s="9" t="str">
        <f t="shared" si="56"/>
        <v>Thermostat intelligent</v>
      </c>
      <c r="D325" s="9">
        <f t="shared" si="57"/>
        <v>149</v>
      </c>
      <c r="E325" s="9" t="str">
        <f t="shared" si="58"/>
        <v>Y</v>
      </c>
      <c r="F325" s="9">
        <f t="shared" si="59"/>
        <v>30</v>
      </c>
      <c r="G325" s="9" t="str">
        <f t="shared" si="60"/>
        <v>on Good or Better with Automation Add-on; also on Best Bundle</v>
      </c>
      <c r="H325" s="9" t="str">
        <f t="shared" si="61"/>
        <v>Optional Equipment</v>
      </c>
      <c r="I325" s="9" t="str">
        <f t="shared" si="62"/>
        <v>Door locks and thermostats</v>
      </c>
      <c r="J325" s="9" t="str">
        <f t="shared" si="63"/>
        <v>Smart Thermostat</v>
      </c>
      <c r="K325" s="9" t="str">
        <f t="shared" si="64"/>
        <v>Thermostat intelligent</v>
      </c>
      <c r="L325" s="9" t="str">
        <f t="shared" si="65"/>
        <v>One Time</v>
      </c>
    </row>
    <row r="326" spans="1:12" x14ac:dyDescent="0.25">
      <c r="A326" t="s">
        <v>3133</v>
      </c>
      <c r="B326" s="9" t="str">
        <f t="shared" si="55"/>
        <v>Automation Hub</v>
      </c>
      <c r="C326" s="9" t="str">
        <f t="shared" si="56"/>
        <v>Concentrateur domotique</v>
      </c>
      <c r="D326" s="9">
        <f t="shared" si="57"/>
        <v>0</v>
      </c>
      <c r="E326" s="9" t="str">
        <f t="shared" si="58"/>
        <v>N</v>
      </c>
      <c r="F326" s="9">
        <f t="shared" si="59"/>
        <v>30</v>
      </c>
      <c r="G326" s="9" t="str">
        <f t="shared" si="60"/>
        <v>Video and Automation</v>
      </c>
      <c r="H326" s="9" t="str">
        <f t="shared" si="61"/>
        <v>Panel</v>
      </c>
      <c r="I326" s="9" t="str">
        <f t="shared" si="62"/>
        <v>Panels/Panneaux</v>
      </c>
      <c r="J326" s="9" t="str">
        <f t="shared" si="63"/>
        <v>Automation Hub</v>
      </c>
      <c r="K326" s="9" t="str">
        <f t="shared" si="64"/>
        <v>Concentrateur domotique</v>
      </c>
      <c r="L326" s="9" t="str">
        <f t="shared" si="65"/>
        <v>One Time</v>
      </c>
    </row>
    <row r="327" spans="1:12" x14ac:dyDescent="0.25">
      <c r="A327" t="s">
        <v>1767</v>
      </c>
      <c r="B327" s="9" t="str">
        <f t="shared" si="55"/>
        <v>Honeywell System Enhancement Module</v>
      </c>
      <c r="C327" s="9" t="str">
        <f t="shared" si="56"/>
        <v>Module d'amélioration de système Honeywell</v>
      </c>
      <c r="D327" s="9">
        <f t="shared" si="57"/>
        <v>0</v>
      </c>
      <c r="E327" s="9" t="str">
        <f t="shared" si="58"/>
        <v>N</v>
      </c>
      <c r="F327" s="9">
        <f t="shared" si="59"/>
        <v>165</v>
      </c>
      <c r="G327" s="9" t="str">
        <f t="shared" si="60"/>
        <v>Legacy</v>
      </c>
      <c r="H327" s="9" t="str">
        <f t="shared" si="61"/>
        <v>Legacy</v>
      </c>
      <c r="I327" s="9" t="str">
        <f t="shared" si="62"/>
        <v>Legacy</v>
      </c>
      <c r="J327" s="9" t="str">
        <f t="shared" si="63"/>
        <v>Honeywell System Enhancement Module</v>
      </c>
      <c r="K327" s="9" t="str">
        <f t="shared" si="64"/>
        <v>Module d'amélioration de système Honeywell</v>
      </c>
      <c r="L327" s="9" t="str">
        <f t="shared" si="65"/>
        <v>One Time</v>
      </c>
    </row>
    <row r="328" spans="1:12" x14ac:dyDescent="0.25">
      <c r="A328" t="s">
        <v>345</v>
      </c>
      <c r="B328" s="9" t="str">
        <f t="shared" si="55"/>
        <v>DSC PowerSeries System Enhancement Module</v>
      </c>
      <c r="C328" s="9" t="str">
        <f t="shared" si="56"/>
        <v>Module d'amélioration de système DSC PowerSeries</v>
      </c>
      <c r="D328" s="9">
        <f t="shared" si="57"/>
        <v>0</v>
      </c>
      <c r="E328" s="9" t="str">
        <f t="shared" si="58"/>
        <v>N</v>
      </c>
      <c r="F328" s="9">
        <f t="shared" si="59"/>
        <v>165</v>
      </c>
      <c r="G328" s="9" t="str">
        <f t="shared" si="60"/>
        <v>Legacy</v>
      </c>
      <c r="H328" s="9" t="str">
        <f t="shared" si="61"/>
        <v>Legacy</v>
      </c>
      <c r="I328" s="9" t="str">
        <f t="shared" si="62"/>
        <v>Legacy</v>
      </c>
      <c r="J328" s="9" t="str">
        <f t="shared" si="63"/>
        <v>DSC PowerSeries System Enhancement Module</v>
      </c>
      <c r="K328" s="9" t="str">
        <f t="shared" si="64"/>
        <v>Module d'amélioration de système DSC PowerSeries</v>
      </c>
      <c r="L328" s="9" t="str">
        <f t="shared" si="65"/>
        <v>One Time</v>
      </c>
    </row>
    <row r="329" spans="1:12" x14ac:dyDescent="0.25">
      <c r="A329" t="s">
        <v>229</v>
      </c>
      <c r="B329" s="9" t="str">
        <f t="shared" si="55"/>
        <v>SEM  Gateway Vista Telus</v>
      </c>
      <c r="C329" s="9" t="str">
        <f t="shared" si="56"/>
        <v>Module d'amélioration du système et passerelle Vista de TELUS</v>
      </c>
      <c r="D329" s="9">
        <f t="shared" si="57"/>
        <v>0</v>
      </c>
      <c r="E329" s="9" t="str">
        <f t="shared" si="58"/>
        <v>N</v>
      </c>
      <c r="F329" s="9">
        <f t="shared" si="59"/>
        <v>165</v>
      </c>
      <c r="G329" s="9" t="str">
        <f t="shared" si="60"/>
        <v>Legacy</v>
      </c>
      <c r="H329" s="9" t="str">
        <f t="shared" si="61"/>
        <v>Legacy</v>
      </c>
      <c r="I329" s="9" t="str">
        <f t="shared" si="62"/>
        <v>Legacy</v>
      </c>
      <c r="J329" s="9" t="str">
        <f t="shared" si="63"/>
        <v>SEM  Gateway Vista Telus</v>
      </c>
      <c r="K329" s="9" t="str">
        <f t="shared" si="64"/>
        <v>Module d'amélioration du système et passerelle Vista de TELUS</v>
      </c>
      <c r="L329" s="9" t="str">
        <f t="shared" si="65"/>
        <v>One Time</v>
      </c>
    </row>
    <row r="330" spans="1:12" x14ac:dyDescent="0.25">
      <c r="A330" t="s">
        <v>242</v>
      </c>
      <c r="B330" s="9" t="str">
        <f t="shared" si="55"/>
        <v>Power Series ADC SEM100 3G Telus Sys</v>
      </c>
      <c r="C330" s="9" t="str">
        <f t="shared" si="56"/>
        <v>Module d'amélioration de système ADC-SEM210 3G de TELUS - Panneau PowerSeries</v>
      </c>
      <c r="D330" s="9">
        <f t="shared" si="57"/>
        <v>0</v>
      </c>
      <c r="E330" s="9" t="str">
        <f t="shared" si="58"/>
        <v>N</v>
      </c>
      <c r="F330" s="9">
        <f t="shared" si="59"/>
        <v>165</v>
      </c>
      <c r="G330" s="9" t="str">
        <f t="shared" si="60"/>
        <v>Legacy</v>
      </c>
      <c r="H330" s="9" t="str">
        <f t="shared" si="61"/>
        <v>Legacy</v>
      </c>
      <c r="I330" s="9" t="str">
        <f t="shared" si="62"/>
        <v>Legacy</v>
      </c>
      <c r="J330" s="9" t="str">
        <f t="shared" si="63"/>
        <v>Power Series ADC SEM100 3G Telus Sys</v>
      </c>
      <c r="K330" s="9" t="str">
        <f t="shared" si="64"/>
        <v>Module d'amélioration de système ADC-SEM210 3G de TELUS - Panneau PowerSeries</v>
      </c>
      <c r="L330" s="9" t="str">
        <f t="shared" si="65"/>
        <v>One Time</v>
      </c>
    </row>
    <row r="331" spans="1:12" x14ac:dyDescent="0.25">
      <c r="A331" t="s">
        <v>3404</v>
      </c>
      <c r="B331" s="9" t="str">
        <f t="shared" si="55"/>
        <v>Video Services</v>
      </c>
      <c r="C331" s="9" t="str">
        <f t="shared" si="56"/>
        <v xml:space="preserve">Services vidéo </v>
      </c>
      <c r="D331" s="9">
        <f t="shared" si="57"/>
        <v>0</v>
      </c>
      <c r="E331" s="9" t="str">
        <f t="shared" si="58"/>
        <v>N</v>
      </c>
      <c r="F331" s="9">
        <f t="shared" si="59"/>
        <v>0</v>
      </c>
      <c r="G331" s="9" t="str">
        <f t="shared" si="60"/>
        <v>Video and Automation, Better and Best</v>
      </c>
      <c r="H331" s="9" t="str">
        <f t="shared" si="61"/>
        <v>Feature</v>
      </c>
      <c r="I331" s="9" t="str">
        <f t="shared" si="62"/>
        <v>Feature</v>
      </c>
      <c r="J331" s="9" t="str">
        <f t="shared" si="63"/>
        <v>Video Service</v>
      </c>
      <c r="K331" s="9" t="str">
        <f t="shared" si="64"/>
        <v>Service vidéo</v>
      </c>
      <c r="L331" s="9" t="str">
        <f t="shared" si="65"/>
        <v>One Time</v>
      </c>
    </row>
    <row r="332" spans="1:12" x14ac:dyDescent="0.25">
      <c r="A332" t="s">
        <v>1783</v>
      </c>
      <c r="B332" s="9" t="str">
        <f t="shared" si="55"/>
        <v>2GIG Doorbell Adapter</v>
      </c>
      <c r="C332" s="9" t="str">
        <f t="shared" si="56"/>
        <v>2GIG adaptateur de sonnette</v>
      </c>
      <c r="D332" s="9">
        <f t="shared" si="57"/>
        <v>0</v>
      </c>
      <c r="E332" s="9" t="str">
        <f t="shared" si="58"/>
        <v>N</v>
      </c>
      <c r="F332" s="9">
        <f t="shared" si="59"/>
        <v>0</v>
      </c>
      <c r="G332" s="9" t="str">
        <f t="shared" si="60"/>
        <v>on Better and Best bundle</v>
      </c>
      <c r="H332" s="9" t="str">
        <f t="shared" si="61"/>
        <v>Optional Equipment</v>
      </c>
      <c r="I332" s="9" t="str">
        <f t="shared" si="62"/>
        <v>Cameras</v>
      </c>
      <c r="J332" s="9" t="str">
        <f t="shared" si="63"/>
        <v>2GIG Doorbell Adapter</v>
      </c>
      <c r="K332" s="9" t="str">
        <f t="shared" si="64"/>
        <v>2GIG adaptateur de sonnette</v>
      </c>
      <c r="L332" s="9" t="str">
        <f t="shared" si="65"/>
        <v>One Time</v>
      </c>
    </row>
    <row r="333" spans="1:12" x14ac:dyDescent="0.25">
      <c r="A333" t="s">
        <v>86</v>
      </c>
      <c r="B333" s="9" t="str">
        <f t="shared" si="55"/>
        <v>Outdoor Video Camera</v>
      </c>
      <c r="C333" s="9" t="str">
        <f t="shared" si="56"/>
        <v>Caméra extérieure</v>
      </c>
      <c r="D333" s="9">
        <f t="shared" si="57"/>
        <v>199</v>
      </c>
      <c r="E333" s="9" t="str">
        <f t="shared" si="58"/>
        <v>Y</v>
      </c>
      <c r="F333" s="9">
        <f t="shared" si="59"/>
        <v>60</v>
      </c>
      <c r="G333" s="9" t="str">
        <f t="shared" si="60"/>
        <v>on Better and Best bundle</v>
      </c>
      <c r="H333" s="9" t="str">
        <f t="shared" si="61"/>
        <v>Optional Equipment</v>
      </c>
      <c r="I333" s="9" t="str">
        <f t="shared" si="62"/>
        <v>Cameras</v>
      </c>
      <c r="J333" s="9" t="str">
        <f t="shared" si="63"/>
        <v>Outdoor Camera</v>
      </c>
      <c r="K333" s="9" t="str">
        <f t="shared" si="64"/>
        <v>Caméra extérieure</v>
      </c>
      <c r="L333" s="9" t="str">
        <f t="shared" si="65"/>
        <v>One Time</v>
      </c>
    </row>
    <row r="334" spans="1:12" x14ac:dyDescent="0.25">
      <c r="A334" t="s">
        <v>709</v>
      </c>
      <c r="B334" s="9" t="str">
        <f t="shared" si="55"/>
        <v>Indoor Wireless PT IP Camera</v>
      </c>
      <c r="C334" s="9" t="str">
        <f t="shared" si="56"/>
        <v>Caméra IP intérieure sans fil à balayage horizontal et vertical</v>
      </c>
      <c r="D334" s="9">
        <f t="shared" si="57"/>
        <v>299</v>
      </c>
      <c r="E334" s="9" t="str">
        <f t="shared" si="58"/>
        <v>N</v>
      </c>
      <c r="F334" s="9">
        <f t="shared" si="59"/>
        <v>30</v>
      </c>
      <c r="G334" s="9" t="str">
        <f t="shared" si="60"/>
        <v>on Good or Better with Automation Add-on; also on Best Bundle</v>
      </c>
      <c r="H334" s="9" t="str">
        <f t="shared" si="61"/>
        <v>Optional Equipment</v>
      </c>
      <c r="I334" s="9" t="str">
        <f t="shared" si="62"/>
        <v>Cameras</v>
      </c>
      <c r="J334" s="9" t="str">
        <f t="shared" si="63"/>
        <v>Indoor Wireless PT IP Camera</v>
      </c>
      <c r="K334" s="9" t="str">
        <f t="shared" si="64"/>
        <v>Caméra IP intérieure sans fil à balayage horizontal et vertical</v>
      </c>
      <c r="L334" s="9" t="str">
        <f t="shared" si="65"/>
        <v>One Time</v>
      </c>
    </row>
    <row r="335" spans="1:12" x14ac:dyDescent="0.25">
      <c r="A335" t="s">
        <v>85</v>
      </c>
      <c r="B335" s="9" t="str">
        <f t="shared" si="55"/>
        <v>Indoor Video Camera</v>
      </c>
      <c r="C335" s="9" t="str">
        <f t="shared" si="56"/>
        <v>Caméra intérieure</v>
      </c>
      <c r="D335" s="9">
        <f t="shared" si="57"/>
        <v>169</v>
      </c>
      <c r="E335" s="9" t="str">
        <f t="shared" si="58"/>
        <v>Y</v>
      </c>
      <c r="F335" s="9">
        <f t="shared" si="59"/>
        <v>30</v>
      </c>
      <c r="G335" s="9" t="str">
        <f t="shared" si="60"/>
        <v>on Better and Best bundle</v>
      </c>
      <c r="H335" s="9" t="str">
        <f t="shared" si="61"/>
        <v>Optional Equipment</v>
      </c>
      <c r="I335" s="9" t="str">
        <f t="shared" si="62"/>
        <v>Cameras</v>
      </c>
      <c r="J335" s="9" t="str">
        <f t="shared" si="63"/>
        <v>Indoor Video Camera</v>
      </c>
      <c r="K335" s="9" t="str">
        <f t="shared" si="64"/>
        <v>Caméra intérieure</v>
      </c>
      <c r="L335" s="9" t="str">
        <f t="shared" si="65"/>
        <v>One Time</v>
      </c>
    </row>
    <row r="336" spans="1:12" x14ac:dyDescent="0.25">
      <c r="A336" t="s">
        <v>767</v>
      </c>
      <c r="B336" s="9" t="str">
        <f t="shared" si="55"/>
        <v>Stream Video Recorder (SVR)</v>
      </c>
      <c r="C336" s="9" t="str">
        <f t="shared" si="56"/>
        <v>Service pour enregistreur vidéo à diffusion en continu</v>
      </c>
      <c r="D336" s="9">
        <f t="shared" si="57"/>
        <v>5</v>
      </c>
      <c r="E336" s="9" t="str">
        <f t="shared" si="58"/>
        <v>Y</v>
      </c>
      <c r="F336" s="9">
        <f t="shared" si="59"/>
        <v>0</v>
      </c>
      <c r="G336" s="9" t="str">
        <f t="shared" si="60"/>
        <v>on Better or Best Bundle</v>
      </c>
      <c r="H336" s="9" t="str">
        <f t="shared" si="61"/>
        <v>Additional Services</v>
      </c>
      <c r="I336" s="9" t="str">
        <f t="shared" si="62"/>
        <v>Video Storage</v>
      </c>
      <c r="J336" s="9" t="str">
        <f t="shared" si="63"/>
        <v xml:space="preserve">Service required to enable Stream Video Recorder functionalty; requires </v>
      </c>
      <c r="K336" s="9" t="str">
        <f t="shared" si="64"/>
        <v>Service pour enregistreur vidéo à diffusion en continu</v>
      </c>
      <c r="L336" s="9" t="str">
        <f t="shared" si="65"/>
        <v>RMR</v>
      </c>
    </row>
    <row r="337" spans="1:12" x14ac:dyDescent="0.25">
      <c r="A337" t="s">
        <v>381</v>
      </c>
      <c r="B337" s="9" t="str">
        <f t="shared" si="55"/>
        <v>1TB Stream Video Recorder (SVR)</v>
      </c>
      <c r="C337" s="9" t="str">
        <f t="shared" si="56"/>
        <v>Enregistreur vidéo en continu 1To</v>
      </c>
      <c r="D337" s="9">
        <f t="shared" si="57"/>
        <v>349</v>
      </c>
      <c r="E337" s="9" t="str">
        <f t="shared" si="58"/>
        <v>Y</v>
      </c>
      <c r="F337" s="9">
        <f t="shared" si="59"/>
        <v>30</v>
      </c>
      <c r="G337" s="9" t="str">
        <f t="shared" si="60"/>
        <v>on Better and Best bundle</v>
      </c>
      <c r="H337" s="9" t="str">
        <f t="shared" si="61"/>
        <v>Optional Equipment</v>
      </c>
      <c r="I337" s="9" t="str">
        <f t="shared" si="62"/>
        <v>Cameras</v>
      </c>
      <c r="J337" s="9" t="str">
        <f t="shared" si="63"/>
        <v>1TB Stream Video Recorder (SVR)</v>
      </c>
      <c r="K337" s="9" t="str">
        <f t="shared" si="64"/>
        <v>Enregistreur vidéo en continu 1To</v>
      </c>
      <c r="L337" s="9" t="str">
        <f t="shared" si="65"/>
        <v>One Time</v>
      </c>
    </row>
    <row r="338" spans="1:12" x14ac:dyDescent="0.25">
      <c r="A338" t="s">
        <v>380</v>
      </c>
      <c r="B338" s="9" t="str">
        <f t="shared" si="55"/>
        <v>2TB Stream Video Recorder (SVR)</v>
      </c>
      <c r="C338" s="9" t="str">
        <f t="shared" si="56"/>
        <v>Enregistreur vidéo en continu 2To</v>
      </c>
      <c r="D338" s="9">
        <f t="shared" si="57"/>
        <v>499</v>
      </c>
      <c r="E338" s="9" t="str">
        <f t="shared" si="58"/>
        <v>N</v>
      </c>
      <c r="F338" s="9">
        <f t="shared" si="59"/>
        <v>30</v>
      </c>
      <c r="G338" s="9" t="str">
        <f t="shared" si="60"/>
        <v>on Better and Best bundle</v>
      </c>
      <c r="H338" s="9" t="str">
        <f t="shared" si="61"/>
        <v>Optional Equipment</v>
      </c>
      <c r="I338" s="9" t="str">
        <f t="shared" si="62"/>
        <v>Cameras</v>
      </c>
      <c r="J338" s="9" t="str">
        <f t="shared" si="63"/>
        <v>2TB Stream Video Recorder (SVR)</v>
      </c>
      <c r="K338" s="9" t="str">
        <f t="shared" si="64"/>
        <v>Enregistreur vidéo en continu 2To</v>
      </c>
      <c r="L338" s="9" t="str">
        <f t="shared" si="65"/>
        <v>One Time</v>
      </c>
    </row>
    <row r="339" spans="1:12" x14ac:dyDescent="0.25">
      <c r="A339" t="s">
        <v>2323</v>
      </c>
      <c r="B339" s="9" t="str">
        <f t="shared" si="55"/>
        <v>1TB Stream Video Recorder (SVR)</v>
      </c>
      <c r="C339" s="9" t="str">
        <f t="shared" si="56"/>
        <v>Enregistreur vidéo en continu 1To</v>
      </c>
      <c r="D339" s="9">
        <f t="shared" si="57"/>
        <v>399</v>
      </c>
      <c r="E339" s="9" t="str">
        <f t="shared" si="58"/>
        <v>N</v>
      </c>
      <c r="F339" s="9">
        <f t="shared" si="59"/>
        <v>30</v>
      </c>
      <c r="G339" s="9" t="str">
        <f t="shared" si="60"/>
        <v>on Better and Best bundle</v>
      </c>
      <c r="H339" s="9" t="str">
        <f t="shared" si="61"/>
        <v>Optional Equipment</v>
      </c>
      <c r="I339" s="9" t="str">
        <f t="shared" si="62"/>
        <v>Cameras</v>
      </c>
      <c r="J339" s="9" t="str">
        <f t="shared" si="63"/>
        <v>1TB Stream Video Recorder (SVR)</v>
      </c>
      <c r="K339" s="9" t="str">
        <f t="shared" si="64"/>
        <v>Enregistreur vidéo en continu 1To</v>
      </c>
      <c r="L339" s="9" t="str">
        <f t="shared" si="65"/>
        <v>One Time</v>
      </c>
    </row>
    <row r="340" spans="1:12" x14ac:dyDescent="0.25">
      <c r="A340" t="s">
        <v>3546</v>
      </c>
      <c r="B340" s="9" t="str">
        <f t="shared" si="55"/>
        <v>Stream Video Recorder (SVR)</v>
      </c>
      <c r="C340" s="9" t="str">
        <f t="shared" si="56"/>
        <v>Service pour enregistreur vidéo à diffusion en continu</v>
      </c>
      <c r="D340" s="9">
        <f t="shared" si="57"/>
        <v>0</v>
      </c>
      <c r="E340" s="9" t="str">
        <f t="shared" si="58"/>
        <v>N</v>
      </c>
      <c r="F340" s="9">
        <f t="shared" si="59"/>
        <v>0</v>
      </c>
      <c r="G340" s="9" t="str">
        <f t="shared" si="60"/>
        <v>on Better or Best Bundle</v>
      </c>
      <c r="H340" s="9" t="str">
        <f t="shared" si="61"/>
        <v>Additional Services</v>
      </c>
      <c r="I340" s="9" t="str">
        <f t="shared" si="62"/>
        <v>Video Storage</v>
      </c>
      <c r="J340" s="9" t="str">
        <f t="shared" si="63"/>
        <v xml:space="preserve">Service required to enable Stream Video Recorder functionalty; requires </v>
      </c>
      <c r="K340" s="9" t="str">
        <f t="shared" si="64"/>
        <v>Service pour enregistreur vidéo à diffusion en continu</v>
      </c>
      <c r="L340" s="9" t="str">
        <f t="shared" si="65"/>
        <v>RMR</v>
      </c>
    </row>
    <row r="341" spans="1:12" x14ac:dyDescent="0.25">
      <c r="A341" t="s">
        <v>379</v>
      </c>
      <c r="B341" s="9" t="str">
        <f t="shared" si="55"/>
        <v>Video Doorbell (Silver)</v>
      </c>
      <c r="C341" s="9" t="str">
        <f t="shared" si="56"/>
        <v>Sonnette vidéo (argent)</v>
      </c>
      <c r="D341" s="9">
        <f t="shared" si="57"/>
        <v>199</v>
      </c>
      <c r="E341" s="9" t="str">
        <f t="shared" si="58"/>
        <v>Y</v>
      </c>
      <c r="F341" s="9">
        <f t="shared" si="59"/>
        <v>30</v>
      </c>
      <c r="G341" s="9" t="str">
        <f t="shared" si="60"/>
        <v>on Better and Best bundle</v>
      </c>
      <c r="H341" s="9" t="str">
        <f t="shared" si="61"/>
        <v>Optional Equipment</v>
      </c>
      <c r="I341" s="9" t="str">
        <f t="shared" si="62"/>
        <v>Cameras</v>
      </c>
      <c r="J341" s="9" t="str">
        <f t="shared" si="63"/>
        <v>Video Doorbell (Silver)</v>
      </c>
      <c r="K341" s="9" t="str">
        <f t="shared" si="64"/>
        <v>Sonnette vidéo (argent)</v>
      </c>
      <c r="L341" s="9" t="str">
        <f t="shared" si="65"/>
        <v>One Time</v>
      </c>
    </row>
    <row r="342" spans="1:12" x14ac:dyDescent="0.25">
      <c r="A342" t="s">
        <v>84</v>
      </c>
      <c r="B342" s="9" t="str">
        <f t="shared" si="55"/>
        <v>Video Doorbell (Round)</v>
      </c>
      <c r="C342" s="9" t="str">
        <f t="shared" si="56"/>
        <v>Sonnette vidéo (ronde)</v>
      </c>
      <c r="D342" s="9">
        <f t="shared" si="57"/>
        <v>199</v>
      </c>
      <c r="E342" s="9" t="str">
        <f t="shared" si="58"/>
        <v>N</v>
      </c>
      <c r="F342" s="9">
        <f t="shared" si="59"/>
        <v>30</v>
      </c>
      <c r="G342" s="9" t="str">
        <f t="shared" si="60"/>
        <v>on Better and Best bundle</v>
      </c>
      <c r="H342" s="9" t="str">
        <f t="shared" si="61"/>
        <v>Optional Equipment</v>
      </c>
      <c r="I342" s="9" t="str">
        <f t="shared" si="62"/>
        <v>Cameras</v>
      </c>
      <c r="J342" s="9" t="str">
        <f t="shared" si="63"/>
        <v>Video Doorbell (Round)</v>
      </c>
      <c r="K342" s="9" t="str">
        <f t="shared" si="64"/>
        <v>Sonnette vidéo (ronde)</v>
      </c>
      <c r="L342" s="9" t="str">
        <f t="shared" si="65"/>
        <v>One Time</v>
      </c>
    </row>
    <row r="343" spans="1:12" x14ac:dyDescent="0.25">
      <c r="A343" t="s">
        <v>1068</v>
      </c>
      <c r="B343" s="9" t="str">
        <f t="shared" si="55"/>
        <v>Medical Alert At Home Base Kit - ACCEVSS4H2</v>
      </c>
      <c r="C343" s="9" t="str">
        <f t="shared" si="56"/>
        <v>Trousse de maison (Alerte médicale À la maison) - ACCEVSS4H2</v>
      </c>
      <c r="D343" s="9">
        <f t="shared" si="57"/>
        <v>0</v>
      </c>
      <c r="E343" s="9" t="str">
        <f t="shared" si="58"/>
        <v>N</v>
      </c>
      <c r="F343" s="9">
        <f t="shared" si="59"/>
        <v>0</v>
      </c>
      <c r="G343" s="9" t="str">
        <f t="shared" si="60"/>
        <v>This is legacy AlarmCare Home Panel</v>
      </c>
      <c r="H343" s="9" t="str">
        <f t="shared" si="61"/>
        <v>Panel</v>
      </c>
      <c r="I343" s="9" t="str">
        <f t="shared" si="62"/>
        <v>PERS</v>
      </c>
      <c r="J343" s="9" t="str">
        <f t="shared" si="63"/>
        <v>Medical Alert At Home Base Kit - ACCEVSS4H2</v>
      </c>
      <c r="K343" s="9" t="str">
        <f t="shared" si="64"/>
        <v>Trousse de maison (Alerte médicale À la maison) - ACCEVSS4H2</v>
      </c>
      <c r="L343" s="9" t="str">
        <f t="shared" si="65"/>
        <v>One Time</v>
      </c>
    </row>
    <row r="344" spans="1:12" x14ac:dyDescent="0.25">
      <c r="A344" t="s">
        <v>994</v>
      </c>
      <c r="B344" s="9" t="str">
        <f t="shared" si="55"/>
        <v>Medical Alert At Home Base Kit - ACCEVSS3H3</v>
      </c>
      <c r="C344" s="9" t="str">
        <f t="shared" si="56"/>
        <v>Trousse de maison (Alerte médicale À la maison) - ACCEVSS3H3</v>
      </c>
      <c r="D344" s="9">
        <f t="shared" si="57"/>
        <v>0</v>
      </c>
      <c r="E344" s="9" t="str">
        <f t="shared" si="58"/>
        <v>N</v>
      </c>
      <c r="F344" s="9">
        <f t="shared" si="59"/>
        <v>0</v>
      </c>
      <c r="G344" s="9" t="str">
        <f t="shared" si="60"/>
        <v>This is legacy AlarmCare Home Panel</v>
      </c>
      <c r="H344" s="9" t="str">
        <f t="shared" si="61"/>
        <v>Panel</v>
      </c>
      <c r="I344" s="9" t="str">
        <f t="shared" si="62"/>
        <v>PERS</v>
      </c>
      <c r="J344" s="9" t="str">
        <f t="shared" si="63"/>
        <v>Medical Alert At Home Base Kit - ACCEVSS3H3</v>
      </c>
      <c r="K344" s="9" t="str">
        <f t="shared" si="64"/>
        <v>Trousse de maison (Alerte médicale À la maison) - ACCEVSS3H3</v>
      </c>
      <c r="L344" s="9" t="str">
        <f t="shared" si="65"/>
        <v>One Time</v>
      </c>
    </row>
    <row r="345" spans="1:12" x14ac:dyDescent="0.25">
      <c r="A345" t="s">
        <v>990</v>
      </c>
      <c r="B345" s="9" t="str">
        <f t="shared" si="55"/>
        <v>Medical Alert At Home Base Kit - ACCEVSS3H2</v>
      </c>
      <c r="C345" s="9" t="str">
        <f t="shared" si="56"/>
        <v>Trousse de maison (Alerte médicale À la maison) - ACCEVSS3H2</v>
      </c>
      <c r="D345" s="9">
        <f t="shared" si="57"/>
        <v>0</v>
      </c>
      <c r="E345" s="9" t="str">
        <f t="shared" si="58"/>
        <v>N</v>
      </c>
      <c r="F345" s="9">
        <f t="shared" si="59"/>
        <v>0</v>
      </c>
      <c r="G345" s="9" t="str">
        <f t="shared" si="60"/>
        <v>This is legacy AlarmCare Home Panel</v>
      </c>
      <c r="H345" s="9" t="str">
        <f t="shared" si="61"/>
        <v>Panel</v>
      </c>
      <c r="I345" s="9" t="str">
        <f t="shared" si="62"/>
        <v>PERS</v>
      </c>
      <c r="J345" s="9" t="str">
        <f t="shared" si="63"/>
        <v>Medical Alert At Home Base Kit - ACCEVSS3H2</v>
      </c>
      <c r="K345" s="9" t="str">
        <f t="shared" si="64"/>
        <v>Trousse de maison (Alerte médicale À la maison) - ACCEVSS3H2</v>
      </c>
      <c r="L345" s="9" t="str">
        <f t="shared" si="65"/>
        <v>One Time</v>
      </c>
    </row>
    <row r="346" spans="1:12" x14ac:dyDescent="0.25">
      <c r="A346" t="s">
        <v>1744</v>
      </c>
      <c r="B346" s="9" t="str">
        <f t="shared" si="55"/>
        <v>PERS Kit 4200X</v>
      </c>
      <c r="C346" s="9" t="str">
        <f t="shared" si="56"/>
        <v>Ensemble PERS 4200X</v>
      </c>
      <c r="D346" s="9">
        <f t="shared" si="57"/>
        <v>0</v>
      </c>
      <c r="E346" s="9" t="str">
        <f t="shared" si="58"/>
        <v>N</v>
      </c>
      <c r="F346" s="9">
        <f t="shared" si="59"/>
        <v>0</v>
      </c>
      <c r="G346" s="9" t="str">
        <f t="shared" si="60"/>
        <v>Associated PERS bundles AC and ACFD</v>
      </c>
      <c r="H346" s="9" t="str">
        <f t="shared" si="61"/>
        <v>Optional Equipment</v>
      </c>
      <c r="I346" s="9" t="str">
        <f t="shared" si="62"/>
        <v>PERS</v>
      </c>
      <c r="J346" s="9" t="str">
        <f t="shared" si="63"/>
        <v>PERS Kit 4200X</v>
      </c>
      <c r="K346" s="9" t="str">
        <f t="shared" si="64"/>
        <v>Ensemble PERS 4200X</v>
      </c>
      <c r="L346" s="9" t="str">
        <f t="shared" si="65"/>
        <v>One Time</v>
      </c>
    </row>
    <row r="347" spans="1:12" x14ac:dyDescent="0.25">
      <c r="A347" t="s">
        <v>971</v>
      </c>
      <c r="B347" s="9" t="str">
        <f t="shared" si="55"/>
        <v>AlarmCare Home Base Kit - ACC</v>
      </c>
      <c r="C347" s="9" t="str">
        <f t="shared" si="56"/>
        <v>Trousse de maison (Alerte médicale À la maison) - ACC</v>
      </c>
      <c r="D347" s="9">
        <f t="shared" si="57"/>
        <v>0</v>
      </c>
      <c r="E347" s="9" t="str">
        <f t="shared" si="58"/>
        <v>N</v>
      </c>
      <c r="F347" s="9">
        <f t="shared" si="59"/>
        <v>0</v>
      </c>
      <c r="G347" s="9" t="str">
        <f t="shared" si="60"/>
        <v>ACC = ACCEVSS4H2 unit</v>
      </c>
      <c r="H347" s="9" t="str">
        <f t="shared" si="61"/>
        <v>Panel</v>
      </c>
      <c r="I347" s="9" t="str">
        <f t="shared" si="62"/>
        <v>PERS</v>
      </c>
      <c r="J347" s="9" t="str">
        <f t="shared" si="63"/>
        <v>AlarmCare Home Base Kit - ACC</v>
      </c>
      <c r="K347" s="9" t="str">
        <f t="shared" si="64"/>
        <v>Trousse de maison (Alerte médicale À la maison) - ACC</v>
      </c>
      <c r="L347" s="9" t="str">
        <f t="shared" si="65"/>
        <v>One Time</v>
      </c>
    </row>
    <row r="348" spans="1:12" x14ac:dyDescent="0.25">
      <c r="A348" t="s">
        <v>2320</v>
      </c>
      <c r="B348" s="9" t="str">
        <f t="shared" si="55"/>
        <v>Cellular Radio</v>
      </c>
      <c r="C348" s="9" t="str">
        <f t="shared" si="56"/>
        <v>Radio cellulaire</v>
      </c>
      <c r="D348" s="9">
        <f t="shared" si="57"/>
        <v>0</v>
      </c>
      <c r="E348" s="9" t="str">
        <f t="shared" si="58"/>
        <v>N</v>
      </c>
      <c r="F348" s="9">
        <f t="shared" si="59"/>
        <v>15</v>
      </c>
      <c r="G348" s="9" t="str">
        <f t="shared" si="60"/>
        <v>only works with SimonXT panels</v>
      </c>
      <c r="H348" s="9" t="str">
        <f t="shared" si="61"/>
        <v>Optional Equipment</v>
      </c>
      <c r="I348" s="9" t="str">
        <f t="shared" si="62"/>
        <v>PERS</v>
      </c>
      <c r="J348" s="9" t="str">
        <f t="shared" si="63"/>
        <v>Cellular Radio</v>
      </c>
      <c r="K348" s="9" t="str">
        <f t="shared" si="64"/>
        <v>Radio cellulaire</v>
      </c>
      <c r="L348" s="9" t="str">
        <f t="shared" si="65"/>
        <v>One Time</v>
      </c>
    </row>
    <row r="349" spans="1:12" x14ac:dyDescent="0.25">
      <c r="A349" t="s">
        <v>2379</v>
      </c>
      <c r="B349" s="9" t="str">
        <f t="shared" si="55"/>
        <v>SmartTouch Door Lock (Solid Brass)</v>
      </c>
      <c r="C349" s="9" t="str">
        <f t="shared" si="56"/>
        <v>Serrure de porte SmartTouch (laiton luisant)</v>
      </c>
      <c r="D349" s="9">
        <f t="shared" si="57"/>
        <v>249</v>
      </c>
      <c r="E349" s="9" t="str">
        <f t="shared" si="58"/>
        <v>Y</v>
      </c>
      <c r="F349" s="9">
        <f t="shared" si="59"/>
        <v>30</v>
      </c>
      <c r="G349" s="9" t="str">
        <f t="shared" si="60"/>
        <v>on Good or Better with Automation Add-on; also on Best Bundle</v>
      </c>
      <c r="H349" s="9" t="str">
        <f t="shared" si="61"/>
        <v>Optional Equipment</v>
      </c>
      <c r="I349" s="9" t="str">
        <f t="shared" si="62"/>
        <v>Door locks and thermostats</v>
      </c>
      <c r="J349" s="9" t="str">
        <f t="shared" si="63"/>
        <v>SmartTouch Door Lock (Solid Brass)</v>
      </c>
      <c r="K349" s="9" t="str">
        <f t="shared" si="64"/>
        <v>Serrure de porte SmartTouch (laiton luisant)</v>
      </c>
      <c r="L349" s="9" t="str">
        <f t="shared" si="65"/>
        <v>One Time</v>
      </c>
    </row>
    <row r="350" spans="1:12" x14ac:dyDescent="0.25">
      <c r="A350" t="s">
        <v>71</v>
      </c>
      <c r="B350" s="9" t="str">
        <f t="shared" si="55"/>
        <v>SmartTouch Door Lock (Venetian Bronze)</v>
      </c>
      <c r="C350" s="9" t="str">
        <f t="shared" si="56"/>
        <v>Serrure de porte SmartTouch (venetian bronze)</v>
      </c>
      <c r="D350" s="9">
        <f t="shared" si="57"/>
        <v>249</v>
      </c>
      <c r="E350" s="9" t="str">
        <f t="shared" si="58"/>
        <v>N</v>
      </c>
      <c r="F350" s="9">
        <f t="shared" si="59"/>
        <v>30</v>
      </c>
      <c r="G350" s="9" t="str">
        <f t="shared" si="60"/>
        <v>on Good or Better with Automation Add-on; also on Best Bundle</v>
      </c>
      <c r="H350" s="9" t="str">
        <f t="shared" si="61"/>
        <v>Optional Equipment</v>
      </c>
      <c r="I350" s="9" t="str">
        <f t="shared" si="62"/>
        <v>Door locks and thermostats</v>
      </c>
      <c r="J350" s="9" t="str">
        <f t="shared" si="63"/>
        <v>SmartTouch Door Lock (Venetian Bronze)</v>
      </c>
      <c r="K350" s="9" t="str">
        <f t="shared" si="64"/>
        <v>Serrure de porte SmartTouch (venetian bronze)</v>
      </c>
      <c r="L350" s="9" t="str">
        <f t="shared" si="65"/>
        <v>One Time</v>
      </c>
    </row>
    <row r="351" spans="1:12" x14ac:dyDescent="0.25">
      <c r="A351" t="s">
        <v>70</v>
      </c>
      <c r="B351" s="9" t="str">
        <f t="shared" si="55"/>
        <v>SmartTouch Door Lock (Nickel Satin)</v>
      </c>
      <c r="C351" s="9" t="str">
        <f t="shared" si="56"/>
        <v>Serrure de porte SmartTouch (nickel satin)</v>
      </c>
      <c r="D351" s="9">
        <f t="shared" si="57"/>
        <v>249</v>
      </c>
      <c r="E351" s="9" t="str">
        <f t="shared" si="58"/>
        <v>N</v>
      </c>
      <c r="F351" s="9">
        <f t="shared" si="59"/>
        <v>30</v>
      </c>
      <c r="G351" s="9" t="str">
        <f t="shared" si="60"/>
        <v>on Good or Better with Automation Add-on; also on Best Bundle</v>
      </c>
      <c r="H351" s="9" t="str">
        <f t="shared" si="61"/>
        <v>Optional Equipment</v>
      </c>
      <c r="I351" s="9" t="str">
        <f t="shared" si="62"/>
        <v>Door locks and thermostats</v>
      </c>
      <c r="J351" s="9" t="str">
        <f t="shared" si="63"/>
        <v>SmartTouch Door Lock (Nickel Satin)</v>
      </c>
      <c r="K351" s="9" t="str">
        <f t="shared" si="64"/>
        <v>Serrure de porte SmartTouch (nickel satin)</v>
      </c>
      <c r="L351" s="9" t="str">
        <f t="shared" si="65"/>
        <v>One Time</v>
      </c>
    </row>
    <row r="352" spans="1:12" x14ac:dyDescent="0.25">
      <c r="A352" t="s">
        <v>69</v>
      </c>
      <c r="B352" s="9" t="str">
        <f t="shared" si="55"/>
        <v>SmartTouch Door Lock (Solid Brass)</v>
      </c>
      <c r="C352" s="9" t="str">
        <f t="shared" si="56"/>
        <v>Serrure de porte SmartTouch (laiton luisant)</v>
      </c>
      <c r="D352" s="9">
        <f t="shared" si="57"/>
        <v>249</v>
      </c>
      <c r="E352" s="9" t="str">
        <f t="shared" si="58"/>
        <v>N</v>
      </c>
      <c r="F352" s="9">
        <f t="shared" si="59"/>
        <v>30</v>
      </c>
      <c r="G352" s="9" t="str">
        <f t="shared" si="60"/>
        <v>on Good or Better with Automation Add-on; also on Best Bundle</v>
      </c>
      <c r="H352" s="9" t="str">
        <f t="shared" si="61"/>
        <v>Optional Equipment</v>
      </c>
      <c r="I352" s="9" t="str">
        <f t="shared" si="62"/>
        <v>Door locks and thermostats</v>
      </c>
      <c r="J352" s="9" t="str">
        <f t="shared" si="63"/>
        <v>SmartTouch Door Lock (Solid Brass)</v>
      </c>
      <c r="K352" s="9" t="str">
        <f t="shared" si="64"/>
        <v>Serrure de porte SmartTouch (laiton luisant)</v>
      </c>
      <c r="L352" s="9" t="str">
        <f t="shared" si="65"/>
        <v>One Time</v>
      </c>
    </row>
    <row r="353" spans="1:12" x14ac:dyDescent="0.25">
      <c r="A353" t="s">
        <v>1724</v>
      </c>
      <c r="B353" s="9" t="str">
        <f t="shared" si="55"/>
        <v>SmartTouch Door Lock (Venetian Bronze)</v>
      </c>
      <c r="C353" s="9" t="str">
        <f t="shared" si="56"/>
        <v>Serrure de porte SmartTouch (venetian bronze)</v>
      </c>
      <c r="D353" s="9">
        <f t="shared" si="57"/>
        <v>249</v>
      </c>
      <c r="E353" s="9" t="str">
        <f t="shared" si="58"/>
        <v>Y</v>
      </c>
      <c r="F353" s="9">
        <f t="shared" si="59"/>
        <v>30</v>
      </c>
      <c r="G353" s="9" t="str">
        <f t="shared" si="60"/>
        <v>on Good or Better with Automation Add-on; also on Best Bundle</v>
      </c>
      <c r="H353" s="9" t="str">
        <f t="shared" si="61"/>
        <v>Optional Equipment</v>
      </c>
      <c r="I353" s="9" t="str">
        <f t="shared" si="62"/>
        <v>Door locks and thermostats</v>
      </c>
      <c r="J353" s="9" t="str">
        <f t="shared" si="63"/>
        <v>SmartTouch Door Lock (Venetian Bronze)</v>
      </c>
      <c r="K353" s="9" t="str">
        <f t="shared" si="64"/>
        <v>Serrure de porte SmartTouch (venetian bronze)</v>
      </c>
      <c r="L353" s="9" t="str">
        <f t="shared" si="65"/>
        <v>One Time</v>
      </c>
    </row>
    <row r="354" spans="1:12" x14ac:dyDescent="0.25">
      <c r="A354" t="s">
        <v>1722</v>
      </c>
      <c r="B354" s="9" t="str">
        <f t="shared" si="55"/>
        <v>SmartTouch Door Lock (Nickel Satin)</v>
      </c>
      <c r="C354" s="9" t="str">
        <f t="shared" si="56"/>
        <v>Serrure de porte SmartTouch (nickel satin)</v>
      </c>
      <c r="D354" s="9">
        <f t="shared" si="57"/>
        <v>249</v>
      </c>
      <c r="E354" s="9" t="str">
        <f t="shared" si="58"/>
        <v>Y</v>
      </c>
      <c r="F354" s="9">
        <f t="shared" si="59"/>
        <v>30</v>
      </c>
      <c r="G354" s="9" t="str">
        <f t="shared" si="60"/>
        <v>on Good or Better with Automation Add-on; also on Best Bundle</v>
      </c>
      <c r="H354" s="9" t="str">
        <f t="shared" si="61"/>
        <v>Optional Equipment</v>
      </c>
      <c r="I354" s="9" t="str">
        <f t="shared" si="62"/>
        <v>Door locks and thermostats</v>
      </c>
      <c r="J354" s="9" t="str">
        <f t="shared" si="63"/>
        <v>SmartTouch Door Lock (Nickel Satin)</v>
      </c>
      <c r="K354" s="9" t="str">
        <f t="shared" si="64"/>
        <v>Serrure de porte SmartTouch (nickel satin)</v>
      </c>
      <c r="L354" s="9" t="str">
        <f t="shared" si="65"/>
        <v>One Time</v>
      </c>
    </row>
    <row r="355" spans="1:12" x14ac:dyDescent="0.25">
      <c r="A355" t="s">
        <v>68</v>
      </c>
      <c r="B355" s="9" t="str">
        <f t="shared" si="55"/>
        <v>Smart Door Lock (Venetian Bronze)</v>
      </c>
      <c r="C355" s="9" t="str">
        <f t="shared" si="56"/>
        <v>Serrure de porte intelligente (venetian bronze)</v>
      </c>
      <c r="D355" s="9">
        <f t="shared" si="57"/>
        <v>199</v>
      </c>
      <c r="E355" s="9" t="str">
        <f t="shared" si="58"/>
        <v>N</v>
      </c>
      <c r="F355" s="9">
        <f t="shared" si="59"/>
        <v>30</v>
      </c>
      <c r="G355" s="9" t="str">
        <f t="shared" si="60"/>
        <v>on Good or Better with Automation Add-on; also on Best Bundle</v>
      </c>
      <c r="H355" s="9" t="str">
        <f t="shared" si="61"/>
        <v>Optional Equipment</v>
      </c>
      <c r="I355" s="9" t="str">
        <f t="shared" si="62"/>
        <v>Door locks and thermostats</v>
      </c>
      <c r="J355" s="9" t="str">
        <f t="shared" si="63"/>
        <v>Smart Door Lock (Venetian Bronze)</v>
      </c>
      <c r="K355" s="9" t="str">
        <f t="shared" si="64"/>
        <v>Serrure de porte intelligente (venetian bronze)</v>
      </c>
      <c r="L355" s="9" t="str">
        <f t="shared" si="65"/>
        <v>One Time</v>
      </c>
    </row>
    <row r="356" spans="1:12" x14ac:dyDescent="0.25">
      <c r="A356" t="s">
        <v>67</v>
      </c>
      <c r="B356" s="9" t="str">
        <f t="shared" si="55"/>
        <v>Smart Door Lock (Nickel Satin)</v>
      </c>
      <c r="C356" s="9" t="str">
        <f t="shared" si="56"/>
        <v>Serrure de porte intelligente (nickel satin)</v>
      </c>
      <c r="D356" s="9">
        <f t="shared" si="57"/>
        <v>199</v>
      </c>
      <c r="E356" s="9" t="str">
        <f t="shared" si="58"/>
        <v>N</v>
      </c>
      <c r="F356" s="9">
        <f t="shared" si="59"/>
        <v>30</v>
      </c>
      <c r="G356" s="9" t="str">
        <f t="shared" si="60"/>
        <v>on Good or Better with Automation Add-on; also on Best Bundle</v>
      </c>
      <c r="H356" s="9" t="str">
        <f t="shared" si="61"/>
        <v>Optional Equipment</v>
      </c>
      <c r="I356" s="9" t="str">
        <f t="shared" si="62"/>
        <v>Door locks and thermostats</v>
      </c>
      <c r="J356" s="9" t="str">
        <f t="shared" si="63"/>
        <v>Smart Door Lock (Nickel Satin)</v>
      </c>
      <c r="K356" s="9" t="str">
        <f t="shared" si="64"/>
        <v>Serrure de porte intelligente (nickel satin)</v>
      </c>
      <c r="L356" s="9" t="str">
        <f t="shared" si="65"/>
        <v>One Time</v>
      </c>
    </row>
    <row r="357" spans="1:12" x14ac:dyDescent="0.25">
      <c r="A357" t="s">
        <v>1718</v>
      </c>
      <c r="B357" s="9" t="str">
        <f t="shared" si="55"/>
        <v>Smart Door Lock (Venetian Bronze)</v>
      </c>
      <c r="C357" s="9" t="str">
        <f t="shared" si="56"/>
        <v>Serrure de porte intelligente (bronze vénitien)</v>
      </c>
      <c r="D357" s="9">
        <f t="shared" si="57"/>
        <v>199</v>
      </c>
      <c r="E357" s="9" t="str">
        <f t="shared" si="58"/>
        <v>Y</v>
      </c>
      <c r="F357" s="9">
        <f t="shared" si="59"/>
        <v>30</v>
      </c>
      <c r="G357" s="9" t="str">
        <f t="shared" si="60"/>
        <v>on Good or Better with Automation Add-on; also on Best Bundle</v>
      </c>
      <c r="H357" s="9" t="str">
        <f t="shared" si="61"/>
        <v>Optional Equipment</v>
      </c>
      <c r="I357" s="9" t="str">
        <f t="shared" si="62"/>
        <v>Door locks and thermostats</v>
      </c>
      <c r="J357" s="9" t="str">
        <f t="shared" si="63"/>
        <v>Smart Door Lock (Venetian Bronze)</v>
      </c>
      <c r="K357" s="9" t="str">
        <f t="shared" si="64"/>
        <v>Serrure de porte intelligente (bronze vénitien)</v>
      </c>
      <c r="L357" s="9" t="str">
        <f t="shared" si="65"/>
        <v>One Time</v>
      </c>
    </row>
    <row r="358" spans="1:12" x14ac:dyDescent="0.25">
      <c r="A358" t="s">
        <v>1716</v>
      </c>
      <c r="B358" s="9" t="str">
        <f t="shared" si="55"/>
        <v>Smart Door Lock (Nickel Satin)</v>
      </c>
      <c r="C358" s="9" t="str">
        <f t="shared" si="56"/>
        <v>Serrure de porte intelligente (nickel satin)</v>
      </c>
      <c r="D358" s="9">
        <f t="shared" si="57"/>
        <v>199</v>
      </c>
      <c r="E358" s="9" t="str">
        <f t="shared" si="58"/>
        <v>Y</v>
      </c>
      <c r="F358" s="9">
        <f t="shared" si="59"/>
        <v>30</v>
      </c>
      <c r="G358" s="9" t="str">
        <f t="shared" si="60"/>
        <v>on Good or Better with Automation Add-on; also on Best Bundle</v>
      </c>
      <c r="H358" s="9" t="str">
        <f t="shared" si="61"/>
        <v>Optional Equipment</v>
      </c>
      <c r="I358" s="9" t="str">
        <f t="shared" si="62"/>
        <v>Door locks and thermostats</v>
      </c>
      <c r="J358" s="9" t="str">
        <f t="shared" si="63"/>
        <v>Smart Door Lock (Nickel Satin)</v>
      </c>
      <c r="K358" s="9" t="str">
        <f t="shared" si="64"/>
        <v>Serrure de porte intelligente (nickel satin)</v>
      </c>
      <c r="L358" s="9" t="str">
        <f t="shared" si="65"/>
        <v>One Time</v>
      </c>
    </row>
    <row r="359" spans="1:12" x14ac:dyDescent="0.25">
      <c r="A359" t="s">
        <v>1714</v>
      </c>
      <c r="B359" s="9" t="str">
        <f t="shared" si="55"/>
        <v>Smart Door Lock (Solid Brass)</v>
      </c>
      <c r="C359" s="9" t="str">
        <f t="shared" si="56"/>
        <v>Serrure de porte intelligente (laiton luisant)</v>
      </c>
      <c r="D359" s="9">
        <f t="shared" si="57"/>
        <v>199</v>
      </c>
      <c r="E359" s="9" t="str">
        <f t="shared" si="58"/>
        <v>Y</v>
      </c>
      <c r="F359" s="9">
        <f t="shared" si="59"/>
        <v>30</v>
      </c>
      <c r="G359" s="9" t="str">
        <f t="shared" si="60"/>
        <v>on Good or Better with Automation Add-on; also on Best Bundle</v>
      </c>
      <c r="H359" s="9" t="str">
        <f t="shared" si="61"/>
        <v>Optional Equipment</v>
      </c>
      <c r="I359" s="9" t="str">
        <f t="shared" si="62"/>
        <v>Door locks and thermostats</v>
      </c>
      <c r="J359" s="9" t="str">
        <f t="shared" si="63"/>
        <v>Smart Door Lock (Solid Brass)</v>
      </c>
      <c r="K359" s="9" t="str">
        <f t="shared" si="64"/>
        <v>Serrure de porte intelligente (laiton luisant)</v>
      </c>
      <c r="L359" s="9" t="str">
        <f t="shared" si="65"/>
        <v>One Time</v>
      </c>
    </row>
    <row r="360" spans="1:12" x14ac:dyDescent="0.25">
      <c r="A360" t="s">
        <v>66</v>
      </c>
      <c r="B360" s="9" t="str">
        <f t="shared" si="55"/>
        <v>Smart Door Lock (Solid Brass)</v>
      </c>
      <c r="C360" s="9" t="str">
        <f t="shared" si="56"/>
        <v>Serrure de porte intelligente (laiton luisant)</v>
      </c>
      <c r="D360" s="9">
        <f t="shared" si="57"/>
        <v>199</v>
      </c>
      <c r="E360" s="9" t="str">
        <f t="shared" si="58"/>
        <v>N</v>
      </c>
      <c r="F360" s="9">
        <f t="shared" si="59"/>
        <v>30</v>
      </c>
      <c r="G360" s="9" t="str">
        <f t="shared" si="60"/>
        <v>on Good or Better with Automation Add-on; also on Best Bundle</v>
      </c>
      <c r="H360" s="9" t="str">
        <f t="shared" si="61"/>
        <v>Optional Equipment</v>
      </c>
      <c r="I360" s="9" t="str">
        <f t="shared" si="62"/>
        <v>Door locks and thermostats</v>
      </c>
      <c r="J360" s="9" t="str">
        <f t="shared" si="63"/>
        <v>Smart Door Lock (Solid Brass)</v>
      </c>
      <c r="K360" s="9" t="str">
        <f t="shared" si="64"/>
        <v>Serrure de porte intelligente (laiton luisant)</v>
      </c>
      <c r="L360" s="9" t="str">
        <f t="shared" si="65"/>
        <v>One Time</v>
      </c>
    </row>
    <row r="361" spans="1:12" x14ac:dyDescent="0.25">
      <c r="A361" t="s">
        <v>3220</v>
      </c>
      <c r="B361" s="9" t="str">
        <f t="shared" si="55"/>
        <v>6 Months Free Acquisition Offer</v>
      </c>
      <c r="C361" s="9" t="str">
        <f t="shared" si="56"/>
        <v>Offre d'acquisition de six mois gratuits</v>
      </c>
      <c r="D361" s="9">
        <f t="shared" si="57"/>
        <v>0</v>
      </c>
      <c r="E361" s="9" t="str">
        <f t="shared" si="58"/>
        <v>N</v>
      </c>
      <c r="F361" s="9">
        <f t="shared" si="59"/>
        <v>0</v>
      </c>
      <c r="G361" s="9" t="str">
        <f t="shared" si="60"/>
        <v>Used by Sales</v>
      </c>
      <c r="H361" s="9" t="str">
        <f t="shared" si="61"/>
        <v>Residential</v>
      </c>
      <c r="I361" s="9" t="str">
        <f t="shared" si="62"/>
        <v>Alarm Bundle Only</v>
      </c>
      <c r="J361" s="9" t="str">
        <f t="shared" si="63"/>
        <v>6 Months Free one time offer</v>
      </c>
      <c r="K361" s="9" t="str">
        <f t="shared" si="64"/>
        <v>Offre d'acquisition de six mois gratuits</v>
      </c>
      <c r="L361" s="9" t="str">
        <f t="shared" si="65"/>
        <v>RMR</v>
      </c>
    </row>
    <row r="362" spans="1:12" x14ac:dyDescent="0.25">
      <c r="A362" t="s">
        <v>365</v>
      </c>
      <c r="B362" s="9" t="e">
        <f t="shared" si="55"/>
        <v>#N/A</v>
      </c>
      <c r="C362" s="9" t="e">
        <f t="shared" si="56"/>
        <v>#N/A</v>
      </c>
      <c r="D362" s="9" t="e">
        <f t="shared" si="57"/>
        <v>#N/A</v>
      </c>
      <c r="E362" s="9" t="e">
        <f t="shared" si="58"/>
        <v>#N/A</v>
      </c>
      <c r="F362" s="9" t="e">
        <f t="shared" si="59"/>
        <v>#N/A</v>
      </c>
      <c r="G362" s="9" t="e">
        <f t="shared" si="60"/>
        <v>#N/A</v>
      </c>
      <c r="H362" s="9" t="e">
        <f t="shared" si="61"/>
        <v>#N/A</v>
      </c>
      <c r="I362" s="9" t="e">
        <f t="shared" si="62"/>
        <v>#N/A</v>
      </c>
      <c r="J362" s="9" t="e">
        <f t="shared" si="63"/>
        <v>#N/A</v>
      </c>
      <c r="K362" s="9" t="e">
        <f t="shared" si="64"/>
        <v>#N/A</v>
      </c>
      <c r="L362" s="9" t="e">
        <f t="shared" si="65"/>
        <v>#N/A</v>
      </c>
    </row>
    <row r="363" spans="1:12" x14ac:dyDescent="0.25">
      <c r="A363" t="s">
        <v>2287</v>
      </c>
      <c r="B363" s="9" t="str">
        <f t="shared" si="55"/>
        <v>2nd wired keypad-fixed French</v>
      </c>
      <c r="C363" s="9" t="str">
        <f t="shared" si="56"/>
        <v>Clavier fixe câblé secondaire (français)</v>
      </c>
      <c r="D363" s="9">
        <f t="shared" si="57"/>
        <v>79</v>
      </c>
      <c r="E363" s="9" t="str">
        <f t="shared" si="58"/>
        <v>N</v>
      </c>
      <c r="F363" s="9">
        <f t="shared" si="59"/>
        <v>30</v>
      </c>
      <c r="G363" s="9" t="str">
        <f t="shared" si="60"/>
        <v>Legacy</v>
      </c>
      <c r="H363" s="9" t="str">
        <f t="shared" si="61"/>
        <v>Legacy</v>
      </c>
      <c r="I363" s="9" t="str">
        <f t="shared" si="62"/>
        <v>Legacy</v>
      </c>
      <c r="J363" s="9" t="str">
        <f t="shared" si="63"/>
        <v>2nd wired keypad-fixed French</v>
      </c>
      <c r="K363" s="9" t="str">
        <f t="shared" si="64"/>
        <v>Clavier fixe câblé secondaire (français)</v>
      </c>
      <c r="L363" s="9" t="str">
        <f t="shared" si="65"/>
        <v>One Time</v>
      </c>
    </row>
    <row r="364" spans="1:12" x14ac:dyDescent="0.25">
      <c r="A364" t="s">
        <v>528</v>
      </c>
      <c r="B364" s="9" t="e">
        <f t="shared" si="55"/>
        <v>#N/A</v>
      </c>
      <c r="C364" s="9" t="e">
        <f t="shared" si="56"/>
        <v>#N/A</v>
      </c>
      <c r="D364" s="9" t="e">
        <f t="shared" si="57"/>
        <v>#N/A</v>
      </c>
      <c r="E364" s="9" t="e">
        <f t="shared" si="58"/>
        <v>#N/A</v>
      </c>
      <c r="F364" s="9" t="e">
        <f t="shared" si="59"/>
        <v>#N/A</v>
      </c>
      <c r="G364" s="9" t="e">
        <f t="shared" si="60"/>
        <v>#N/A</v>
      </c>
      <c r="H364" s="9" t="e">
        <f t="shared" si="61"/>
        <v>#N/A</v>
      </c>
      <c r="I364" s="9" t="e">
        <f t="shared" si="62"/>
        <v>#N/A</v>
      </c>
      <c r="J364" s="9" t="e">
        <f t="shared" si="63"/>
        <v>#N/A</v>
      </c>
      <c r="K364" s="9" t="e">
        <f t="shared" si="64"/>
        <v>#N/A</v>
      </c>
      <c r="L364" s="9" t="e">
        <f t="shared" si="65"/>
        <v>#N/A</v>
      </c>
    </row>
    <row r="365" spans="1:12" x14ac:dyDescent="0.25">
      <c r="A365" t="s">
        <v>2285</v>
      </c>
      <c r="B365" s="9" t="str">
        <f t="shared" si="55"/>
        <v>HW Keypad with RF Reciever(French)</v>
      </c>
      <c r="C365" s="9" t="str">
        <f t="shared" si="56"/>
        <v>Clavier fixe avec récepteur RF (français)</v>
      </c>
      <c r="D365" s="9">
        <f t="shared" si="57"/>
        <v>0</v>
      </c>
      <c r="E365" s="9" t="str">
        <f t="shared" si="58"/>
        <v>N</v>
      </c>
      <c r="F365" s="9">
        <f t="shared" si="59"/>
        <v>30</v>
      </c>
      <c r="G365" s="9" t="str">
        <f t="shared" si="60"/>
        <v>Legacy</v>
      </c>
      <c r="H365" s="9" t="str">
        <f t="shared" si="61"/>
        <v>Legacy</v>
      </c>
      <c r="I365" s="9" t="str">
        <f t="shared" si="62"/>
        <v>Legacy</v>
      </c>
      <c r="J365" s="9" t="str">
        <f t="shared" si="63"/>
        <v>HW Keypad with RF Reciever(French)</v>
      </c>
      <c r="K365" s="9" t="str">
        <f t="shared" si="64"/>
        <v>Clavier fixe avec récepteur RF (français)</v>
      </c>
      <c r="L365" s="9" t="str">
        <f t="shared" si="65"/>
        <v>One Time</v>
      </c>
    </row>
    <row r="366" spans="1:12" x14ac:dyDescent="0.25">
      <c r="A366" t="s">
        <v>360</v>
      </c>
      <c r="B366" s="9" t="str">
        <f t="shared" si="55"/>
        <v>HW Keypad with RF Reciever-Fixed English</v>
      </c>
      <c r="C366" s="9" t="str">
        <f t="shared" si="56"/>
        <v>Clavier fixe avec récepteur RF (anglais)</v>
      </c>
      <c r="D366" s="9">
        <f t="shared" si="57"/>
        <v>0</v>
      </c>
      <c r="E366" s="9" t="str">
        <f t="shared" si="58"/>
        <v>N</v>
      </c>
      <c r="F366" s="9">
        <f t="shared" si="59"/>
        <v>30</v>
      </c>
      <c r="G366" s="9" t="str">
        <f t="shared" si="60"/>
        <v>Legacy</v>
      </c>
      <c r="H366" s="9" t="str">
        <f t="shared" si="61"/>
        <v>Legacy</v>
      </c>
      <c r="I366" s="9" t="str">
        <f t="shared" si="62"/>
        <v>Legacy</v>
      </c>
      <c r="J366" s="9" t="str">
        <f t="shared" si="63"/>
        <v>HW Keypad with RF Reciever-Fixed English</v>
      </c>
      <c r="K366" s="9" t="str">
        <f t="shared" si="64"/>
        <v>Clavier fixe avec récepteur RF (anglais)</v>
      </c>
      <c r="L366" s="9" t="str">
        <f t="shared" si="65"/>
        <v>One Time</v>
      </c>
    </row>
    <row r="367" spans="1:12" x14ac:dyDescent="0.25">
      <c r="A367" t="s">
        <v>2310</v>
      </c>
      <c r="B367" s="9" t="str">
        <f t="shared" si="55"/>
        <v>Simon XT talking touch screen</v>
      </c>
      <c r="C367" s="9" t="str">
        <f t="shared" si="56"/>
        <v>Panneau de contrôle Simon XT à écran tactile parlant</v>
      </c>
      <c r="D367" s="9">
        <f t="shared" si="57"/>
        <v>150</v>
      </c>
      <c r="E367" s="9" t="str">
        <f t="shared" si="58"/>
        <v>N</v>
      </c>
      <c r="F367" s="9">
        <f t="shared" si="59"/>
        <v>30</v>
      </c>
      <c r="G367" s="9" t="str">
        <f t="shared" si="60"/>
        <v>only works with SimonXT panels</v>
      </c>
      <c r="H367" s="9" t="str">
        <f t="shared" si="61"/>
        <v>Optional Equipment</v>
      </c>
      <c r="I367" s="9" t="str">
        <f t="shared" si="62"/>
        <v>Lights and other accessories</v>
      </c>
      <c r="J367" s="9" t="str">
        <f t="shared" si="63"/>
        <v>Simon XT talking touch screen</v>
      </c>
      <c r="K367" s="9" t="str">
        <f t="shared" si="64"/>
        <v>Panneau de contrôle Simon XT à écran tactile parlant</v>
      </c>
      <c r="L367" s="9" t="str">
        <f t="shared" si="65"/>
        <v>One Time</v>
      </c>
    </row>
    <row r="368" spans="1:12" x14ac:dyDescent="0.25">
      <c r="A368" t="s">
        <v>2295</v>
      </c>
      <c r="B368" s="9" t="e">
        <f t="shared" si="55"/>
        <v>#N/A</v>
      </c>
      <c r="C368" s="9" t="e">
        <f t="shared" si="56"/>
        <v>#N/A</v>
      </c>
      <c r="D368" s="9" t="e">
        <f t="shared" si="57"/>
        <v>#N/A</v>
      </c>
      <c r="E368" s="9" t="e">
        <f t="shared" si="58"/>
        <v>#N/A</v>
      </c>
      <c r="F368" s="9" t="e">
        <f t="shared" si="59"/>
        <v>#N/A</v>
      </c>
      <c r="G368" s="9" t="e">
        <f t="shared" si="60"/>
        <v>#N/A</v>
      </c>
      <c r="H368" s="9" t="e">
        <f t="shared" si="61"/>
        <v>#N/A</v>
      </c>
      <c r="I368" s="9" t="e">
        <f t="shared" si="62"/>
        <v>#N/A</v>
      </c>
      <c r="J368" s="9" t="e">
        <f t="shared" si="63"/>
        <v>#N/A</v>
      </c>
      <c r="K368" s="9" t="e">
        <f t="shared" si="64"/>
        <v>#N/A</v>
      </c>
      <c r="L368" s="9" t="e">
        <f t="shared" si="65"/>
        <v>#N/A</v>
      </c>
    </row>
    <row r="369" spans="1:12" x14ac:dyDescent="0.25">
      <c r="A369" t="s">
        <v>43</v>
      </c>
      <c r="B369" s="9" t="str">
        <f t="shared" si="55"/>
        <v>Glass Break Detector</v>
      </c>
      <c r="C369" s="9" t="str">
        <f t="shared" si="56"/>
        <v>Capteur intelligent de bris de verre</v>
      </c>
      <c r="D369" s="9">
        <f t="shared" si="57"/>
        <v>59</v>
      </c>
      <c r="E369" s="9" t="str">
        <f t="shared" si="58"/>
        <v>N</v>
      </c>
      <c r="F369" s="9">
        <f t="shared" si="59"/>
        <v>7.5</v>
      </c>
      <c r="G369" s="9" t="str">
        <f t="shared" si="60"/>
        <v>only works with SimonXT panels</v>
      </c>
      <c r="H369" s="9" t="str">
        <f t="shared" si="61"/>
        <v>Optional Equipment</v>
      </c>
      <c r="I369" s="9" t="str">
        <f t="shared" si="62"/>
        <v>Sensors and Detectors</v>
      </c>
      <c r="J369" s="9" t="str">
        <f t="shared" si="63"/>
        <v>Glass Break Detector</v>
      </c>
      <c r="K369" s="9" t="str">
        <f t="shared" si="64"/>
        <v>Capteur intelligent de bris de verre</v>
      </c>
      <c r="L369" s="9" t="str">
        <f t="shared" si="65"/>
        <v>One Time</v>
      </c>
    </row>
    <row r="370" spans="1:12" x14ac:dyDescent="0.25">
      <c r="A370" t="s">
        <v>42</v>
      </c>
      <c r="B370" s="9" t="str">
        <f t="shared" si="55"/>
        <v xml:space="preserve">Simon XT Wireless Passive Infrared Motion Detector </v>
      </c>
      <c r="C370" s="9" t="str">
        <f t="shared" si="56"/>
        <v>Détecteur de mouvement sans fil SimonXT</v>
      </c>
      <c r="D370" s="9">
        <f t="shared" si="57"/>
        <v>49</v>
      </c>
      <c r="E370" s="9" t="str">
        <f t="shared" si="58"/>
        <v>N</v>
      </c>
      <c r="F370" s="9">
        <f t="shared" si="59"/>
        <v>7.5</v>
      </c>
      <c r="G370" s="9" t="str">
        <f t="shared" si="60"/>
        <v>SIMON XT PANELS ONLY</v>
      </c>
      <c r="H370" s="9" t="str">
        <f t="shared" si="61"/>
        <v>Optional Equipment</v>
      </c>
      <c r="I370" s="9" t="str">
        <f t="shared" si="62"/>
        <v>Sensors and Detectors</v>
      </c>
      <c r="J370" s="9" t="str">
        <f t="shared" si="63"/>
        <v xml:space="preserve">Simon XT Wireless Passive Infrared Motion Detector </v>
      </c>
      <c r="K370" s="9" t="str">
        <f t="shared" si="64"/>
        <v>Détecteur de mouvement sans fil SimonXT</v>
      </c>
      <c r="L370" s="9" t="str">
        <f t="shared" si="65"/>
        <v>One Time</v>
      </c>
    </row>
    <row r="371" spans="1:12" x14ac:dyDescent="0.25">
      <c r="A371" t="s">
        <v>1698</v>
      </c>
      <c r="B371" s="9" t="str">
        <f t="shared" si="55"/>
        <v>600-1048-XTZ</v>
      </c>
      <c r="C371" s="9" t="str">
        <f t="shared" si="56"/>
        <v>600-1048-XTZ</v>
      </c>
      <c r="D371" s="9">
        <f t="shared" si="57"/>
        <v>0</v>
      </c>
      <c r="E371" s="9" t="str">
        <f t="shared" si="58"/>
        <v>N</v>
      </c>
      <c r="F371" s="9">
        <f t="shared" si="59"/>
        <v>0</v>
      </c>
      <c r="G371" s="9" t="str">
        <f t="shared" si="60"/>
        <v>only works with SimonXT panels</v>
      </c>
      <c r="H371" s="9" t="str">
        <f t="shared" si="61"/>
        <v>Optional Equipment</v>
      </c>
      <c r="I371" s="9" t="str">
        <f t="shared" si="62"/>
        <v>Panels/Panneaux</v>
      </c>
      <c r="J371" s="9" t="str">
        <f t="shared" si="63"/>
        <v>600-1048-XTZ</v>
      </c>
      <c r="K371" s="9" t="str">
        <f t="shared" si="64"/>
        <v>600-1048-XTZ</v>
      </c>
      <c r="L371" s="9" t="str">
        <f t="shared" si="65"/>
        <v>One Time</v>
      </c>
    </row>
    <row r="372" spans="1:12" x14ac:dyDescent="0.25">
      <c r="A372" t="s">
        <v>866</v>
      </c>
      <c r="B372" s="9" t="str">
        <f t="shared" si="55"/>
        <v>Simon XT Bell SIM Radio</v>
      </c>
      <c r="C372" s="9" t="str">
        <f t="shared" si="56"/>
        <v>Radio Bell pour SimonXT</v>
      </c>
      <c r="D372" s="9">
        <f t="shared" si="57"/>
        <v>0</v>
      </c>
      <c r="E372" s="9" t="str">
        <f t="shared" si="58"/>
        <v>N</v>
      </c>
      <c r="F372" s="9">
        <f t="shared" si="59"/>
        <v>0</v>
      </c>
      <c r="G372" s="9" t="str">
        <f t="shared" si="60"/>
        <v>Legacy</v>
      </c>
      <c r="H372" s="9" t="str">
        <f t="shared" si="61"/>
        <v>SIM Radio</v>
      </c>
      <c r="I372" s="9" t="str">
        <f t="shared" si="62"/>
        <v>SIM Radio</v>
      </c>
      <c r="J372" s="9" t="str">
        <f t="shared" si="63"/>
        <v>Simon XT Bell SIM Radio</v>
      </c>
      <c r="K372" s="9" t="str">
        <f t="shared" si="64"/>
        <v>Radio Bell pour SimonXT</v>
      </c>
      <c r="L372" s="9" t="str">
        <f t="shared" si="65"/>
        <v>One Time</v>
      </c>
    </row>
    <row r="373" spans="1:12" x14ac:dyDescent="0.25">
      <c r="A373" t="s">
        <v>5227</v>
      </c>
      <c r="B373" s="9" t="str">
        <f t="shared" si="55"/>
        <v>Bell Internet Offer #3 $5 Discount for Life with DB Camera</v>
      </c>
      <c r="C373" s="9" t="str">
        <f t="shared" si="56"/>
        <v>Offre no 3 Bell Internet réduction de 5 $ avec caméra DB</v>
      </c>
      <c r="D373" s="9">
        <f t="shared" si="57"/>
        <v>0</v>
      </c>
      <c r="E373" s="9" t="str">
        <f t="shared" si="58"/>
        <v>N</v>
      </c>
      <c r="F373" s="9">
        <f t="shared" si="59"/>
        <v>0</v>
      </c>
      <c r="G373" s="9" t="str">
        <f t="shared" si="60"/>
        <v>Used by Sales</v>
      </c>
      <c r="H373" s="9" t="str">
        <f t="shared" si="61"/>
        <v>Residential and Business</v>
      </c>
      <c r="I373" s="9" t="str">
        <f t="shared" si="62"/>
        <v>Alarm and Video Bundle</v>
      </c>
      <c r="J373" s="9" t="str">
        <f t="shared" si="63"/>
        <v>Bell Internet Offer #3 $5 Discount for Life with DB Camera</v>
      </c>
      <c r="K373" s="9" t="str">
        <f t="shared" si="64"/>
        <v>Offre no 3 Bell Internet réduction de 5 $ avec caméra DB</v>
      </c>
      <c r="L373" s="9" t="str">
        <f t="shared" si="65"/>
        <v>RMR</v>
      </c>
    </row>
    <row r="374" spans="1:12" x14ac:dyDescent="0.25">
      <c r="A374" t="s">
        <v>130</v>
      </c>
      <c r="B374" s="9" t="str">
        <f t="shared" si="55"/>
        <v xml:space="preserve">Bell Internet Bundle Credit - $5 </v>
      </c>
      <c r="C374" s="9" t="str">
        <f t="shared" si="56"/>
        <v>Crédit de 5 $ sur le forfait Internet avec services Bell</v>
      </c>
      <c r="D374" s="9">
        <f t="shared" si="57"/>
        <v>0</v>
      </c>
      <c r="E374" s="9" t="str">
        <f t="shared" si="58"/>
        <v>Y</v>
      </c>
      <c r="F374" s="9">
        <f t="shared" si="59"/>
        <v>0</v>
      </c>
      <c r="G374" s="9" t="str">
        <f t="shared" si="60"/>
        <v>Sales - existing/new internet customer</v>
      </c>
      <c r="H374" s="9" t="str">
        <f t="shared" si="61"/>
        <v>Residential and Business</v>
      </c>
      <c r="I374" s="9" t="str">
        <f t="shared" si="62"/>
        <v xml:space="preserve">Smart Home </v>
      </c>
      <c r="J374" s="9" t="str">
        <f t="shared" si="63"/>
        <v>Bell Internet Bundle Credit $5 for existing Internet customers</v>
      </c>
      <c r="K374" s="9" t="str">
        <f t="shared" si="64"/>
        <v>Crédit de 5 $ sur le forfait Internet avec services Bell</v>
      </c>
      <c r="L374" s="9" t="str">
        <f t="shared" si="65"/>
        <v>RMR</v>
      </c>
    </row>
    <row r="375" spans="1:12" x14ac:dyDescent="0.25">
      <c r="A375" t="s">
        <v>358</v>
      </c>
      <c r="B375" s="9" t="str">
        <f t="shared" si="55"/>
        <v>4 button keyfob</v>
      </c>
      <c r="C375" s="9" t="str">
        <f t="shared" si="56"/>
        <v>Porte-clés à 4 boutons</v>
      </c>
      <c r="D375" s="9">
        <f t="shared" si="57"/>
        <v>49</v>
      </c>
      <c r="E375" s="9" t="str">
        <f t="shared" si="58"/>
        <v>N</v>
      </c>
      <c r="F375" s="9">
        <f t="shared" si="59"/>
        <v>7.5</v>
      </c>
      <c r="G375" s="9" t="str">
        <f t="shared" si="60"/>
        <v>Legacy</v>
      </c>
      <c r="H375" s="9" t="str">
        <f t="shared" si="61"/>
        <v>Legacy</v>
      </c>
      <c r="I375" s="9" t="str">
        <f t="shared" si="62"/>
        <v>Legacy</v>
      </c>
      <c r="J375" s="9" t="str">
        <f t="shared" si="63"/>
        <v>4 button keyfob</v>
      </c>
      <c r="K375" s="9" t="str">
        <f t="shared" si="64"/>
        <v>Porte-clés à 4 boutons</v>
      </c>
      <c r="L375" s="9" t="str">
        <f t="shared" si="65"/>
        <v>One Time</v>
      </c>
    </row>
    <row r="376" spans="1:12" x14ac:dyDescent="0.25">
      <c r="A376" t="s">
        <v>357</v>
      </c>
      <c r="B376" s="9" t="e">
        <f t="shared" si="55"/>
        <v>#N/A</v>
      </c>
      <c r="C376" s="9" t="e">
        <f t="shared" si="56"/>
        <v>#N/A</v>
      </c>
      <c r="D376" s="9" t="e">
        <f t="shared" si="57"/>
        <v>#N/A</v>
      </c>
      <c r="E376" s="9" t="e">
        <f t="shared" si="58"/>
        <v>#N/A</v>
      </c>
      <c r="F376" s="9" t="e">
        <f t="shared" si="59"/>
        <v>#N/A</v>
      </c>
      <c r="G376" s="9" t="e">
        <f t="shared" si="60"/>
        <v>#N/A</v>
      </c>
      <c r="H376" s="9" t="e">
        <f t="shared" si="61"/>
        <v>#N/A</v>
      </c>
      <c r="I376" s="9" t="e">
        <f t="shared" si="62"/>
        <v>#N/A</v>
      </c>
      <c r="J376" s="9" t="e">
        <f t="shared" si="63"/>
        <v>#N/A</v>
      </c>
      <c r="K376" s="9" t="e">
        <f t="shared" si="64"/>
        <v>#N/A</v>
      </c>
      <c r="L376" s="9" t="e">
        <f t="shared" si="65"/>
        <v>#N/A</v>
      </c>
    </row>
    <row r="377" spans="1:12" x14ac:dyDescent="0.25">
      <c r="A377" t="s">
        <v>2294</v>
      </c>
      <c r="B377" s="9" t="e">
        <f t="shared" si="55"/>
        <v>#N/A</v>
      </c>
      <c r="C377" s="9" t="e">
        <f t="shared" si="56"/>
        <v>#N/A</v>
      </c>
      <c r="D377" s="9" t="e">
        <f t="shared" si="57"/>
        <v>#N/A</v>
      </c>
      <c r="E377" s="9" t="e">
        <f t="shared" si="58"/>
        <v>#N/A</v>
      </c>
      <c r="F377" s="9" t="e">
        <f t="shared" si="59"/>
        <v>#N/A</v>
      </c>
      <c r="G377" s="9" t="e">
        <f t="shared" si="60"/>
        <v>#N/A</v>
      </c>
      <c r="H377" s="9" t="e">
        <f t="shared" si="61"/>
        <v>#N/A</v>
      </c>
      <c r="I377" s="9" t="e">
        <f t="shared" si="62"/>
        <v>#N/A</v>
      </c>
      <c r="J377" s="9" t="e">
        <f t="shared" si="63"/>
        <v>#N/A</v>
      </c>
      <c r="K377" s="9" t="e">
        <f t="shared" si="64"/>
        <v>#N/A</v>
      </c>
      <c r="L377" s="9" t="e">
        <f t="shared" si="65"/>
        <v>#N/A</v>
      </c>
    </row>
    <row r="378" spans="1:12" x14ac:dyDescent="0.25">
      <c r="A378" t="s">
        <v>355</v>
      </c>
      <c r="B378" s="9" t="str">
        <f t="shared" si="55"/>
        <v>1-button wireless panic</v>
      </c>
      <c r="C378" s="9" t="str">
        <f t="shared" si="56"/>
        <v>Bouton d'urgence sans fil à simple touche</v>
      </c>
      <c r="D378" s="9">
        <f t="shared" si="57"/>
        <v>59</v>
      </c>
      <c r="E378" s="9" t="str">
        <f t="shared" si="58"/>
        <v>N</v>
      </c>
      <c r="F378" s="9">
        <f t="shared" si="59"/>
        <v>7.5</v>
      </c>
      <c r="G378" s="9" t="str">
        <f t="shared" si="60"/>
        <v>Legacy</v>
      </c>
      <c r="H378" s="9" t="str">
        <f t="shared" si="61"/>
        <v>Legacy</v>
      </c>
      <c r="I378" s="9" t="str">
        <f t="shared" si="62"/>
        <v>Legacy</v>
      </c>
      <c r="J378" s="9" t="str">
        <f t="shared" si="63"/>
        <v>1-button wireless panic</v>
      </c>
      <c r="K378" s="9" t="str">
        <f t="shared" si="64"/>
        <v>Bouton d'urgence sans fil à simple touche</v>
      </c>
      <c r="L378" s="9" t="str">
        <f t="shared" si="65"/>
        <v>One Time</v>
      </c>
    </row>
    <row r="379" spans="1:12" x14ac:dyDescent="0.25">
      <c r="A379" t="s">
        <v>353</v>
      </c>
      <c r="B379" s="9" t="str">
        <f t="shared" si="55"/>
        <v>Honeywell Door/Window Transmitter</v>
      </c>
      <c r="C379" s="9" t="str">
        <f t="shared" si="56"/>
        <v>Émetteur de porte ou fenêtre de Honeywell</v>
      </c>
      <c r="D379" s="9">
        <f t="shared" si="57"/>
        <v>29</v>
      </c>
      <c r="E379" s="9" t="str">
        <f t="shared" si="58"/>
        <v>N</v>
      </c>
      <c r="F379" s="9">
        <f t="shared" si="59"/>
        <v>7.5</v>
      </c>
      <c r="G379" s="9" t="str">
        <f t="shared" si="60"/>
        <v>Legacy</v>
      </c>
      <c r="H379" s="9" t="str">
        <f t="shared" si="61"/>
        <v>Legacy</v>
      </c>
      <c r="I379" s="9" t="str">
        <f t="shared" si="62"/>
        <v>Legacy</v>
      </c>
      <c r="J379" s="9" t="str">
        <f t="shared" si="63"/>
        <v>Honeywell Door/Window Transmitter</v>
      </c>
      <c r="K379" s="9" t="str">
        <f t="shared" si="64"/>
        <v>Émetteur de porte ou fenêtre de Honeywell</v>
      </c>
      <c r="L379" s="9" t="str">
        <f t="shared" si="65"/>
        <v>One Time</v>
      </c>
    </row>
    <row r="380" spans="1:12" x14ac:dyDescent="0.25">
      <c r="A380" t="s">
        <v>352</v>
      </c>
      <c r="B380" s="9" t="str">
        <f t="shared" si="55"/>
        <v>smoke/co combo</v>
      </c>
      <c r="C380" s="9" t="str">
        <f t="shared" si="56"/>
        <v>Détecteur de fumée et de monoxyde de carbone</v>
      </c>
      <c r="D380" s="9">
        <f t="shared" si="57"/>
        <v>158</v>
      </c>
      <c r="E380" s="9" t="str">
        <f t="shared" si="58"/>
        <v>N</v>
      </c>
      <c r="F380" s="9">
        <f t="shared" si="59"/>
        <v>7.5</v>
      </c>
      <c r="G380" s="9" t="str">
        <f t="shared" si="60"/>
        <v>Legacy</v>
      </c>
      <c r="H380" s="9" t="str">
        <f t="shared" si="61"/>
        <v>Legacy</v>
      </c>
      <c r="I380" s="9" t="str">
        <f t="shared" si="62"/>
        <v>Legacy</v>
      </c>
      <c r="J380" s="9" t="str">
        <f t="shared" si="63"/>
        <v>smoke/co combo</v>
      </c>
      <c r="K380" s="9" t="str">
        <f t="shared" si="64"/>
        <v>Détecteur de fumée et de monoxyde de carbone</v>
      </c>
      <c r="L380" s="9" t="str">
        <f t="shared" si="65"/>
        <v>One Time</v>
      </c>
    </row>
    <row r="381" spans="1:12" x14ac:dyDescent="0.25">
      <c r="A381" t="s">
        <v>351</v>
      </c>
      <c r="B381" s="9" t="str">
        <f t="shared" si="55"/>
        <v>Wireless CO</v>
      </c>
      <c r="C381" s="9" t="str">
        <f t="shared" si="56"/>
        <v>Détecteur de monoxyde de carbone sans fil</v>
      </c>
      <c r="D381" s="9">
        <f t="shared" si="57"/>
        <v>89</v>
      </c>
      <c r="E381" s="9" t="str">
        <f t="shared" si="58"/>
        <v>N</v>
      </c>
      <c r="F381" s="9">
        <f t="shared" si="59"/>
        <v>7.5</v>
      </c>
      <c r="G381" s="9" t="str">
        <f t="shared" si="60"/>
        <v>Legacy</v>
      </c>
      <c r="H381" s="9" t="str">
        <f t="shared" si="61"/>
        <v>Legacy</v>
      </c>
      <c r="I381" s="9" t="str">
        <f t="shared" si="62"/>
        <v>Legacy</v>
      </c>
      <c r="J381" s="9" t="str">
        <f t="shared" si="63"/>
        <v>Wireless CO</v>
      </c>
      <c r="K381" s="9" t="str">
        <f t="shared" si="64"/>
        <v>Détecteur de monoxyde de carbone sans fil</v>
      </c>
      <c r="L381" s="9" t="str">
        <f t="shared" si="65"/>
        <v>One Time</v>
      </c>
    </row>
    <row r="382" spans="1:12" x14ac:dyDescent="0.25">
      <c r="A382" t="s">
        <v>349</v>
      </c>
      <c r="B382" s="9" t="e">
        <f t="shared" si="55"/>
        <v>#N/A</v>
      </c>
      <c r="C382" s="9" t="e">
        <f t="shared" si="56"/>
        <v>#N/A</v>
      </c>
      <c r="D382" s="9" t="e">
        <f t="shared" si="57"/>
        <v>#N/A</v>
      </c>
      <c r="E382" s="9" t="e">
        <f t="shared" si="58"/>
        <v>#N/A</v>
      </c>
      <c r="F382" s="9" t="e">
        <f t="shared" si="59"/>
        <v>#N/A</v>
      </c>
      <c r="G382" s="9" t="e">
        <f t="shared" si="60"/>
        <v>#N/A</v>
      </c>
      <c r="H382" s="9" t="e">
        <f t="shared" si="61"/>
        <v>#N/A</v>
      </c>
      <c r="I382" s="9" t="e">
        <f t="shared" si="62"/>
        <v>#N/A</v>
      </c>
      <c r="J382" s="9" t="e">
        <f t="shared" si="63"/>
        <v>#N/A</v>
      </c>
      <c r="K382" s="9" t="e">
        <f t="shared" si="64"/>
        <v>#N/A</v>
      </c>
      <c r="L382" s="9" t="e">
        <f t="shared" si="65"/>
        <v>#N/A</v>
      </c>
    </row>
    <row r="383" spans="1:12" x14ac:dyDescent="0.25">
      <c r="A383" t="s">
        <v>3218</v>
      </c>
      <c r="B383" s="9" t="str">
        <f t="shared" si="55"/>
        <v>3 Months Free Base Offer</v>
      </c>
      <c r="C383" s="9" t="str">
        <f t="shared" si="56"/>
        <v>Offre de base de trois mois gratuits</v>
      </c>
      <c r="D383" s="9">
        <f t="shared" si="57"/>
        <v>0</v>
      </c>
      <c r="E383" s="9" t="str">
        <f t="shared" si="58"/>
        <v>N</v>
      </c>
      <c r="F383" s="9">
        <f t="shared" si="59"/>
        <v>0</v>
      </c>
      <c r="G383" s="9" t="str">
        <f t="shared" si="60"/>
        <v>Used by Sales</v>
      </c>
      <c r="H383" s="9" t="str">
        <f t="shared" si="61"/>
        <v>Residential</v>
      </c>
      <c r="I383" s="9" t="str">
        <f t="shared" si="62"/>
        <v>Alarm Bundle Only</v>
      </c>
      <c r="J383" s="9" t="str">
        <f t="shared" si="63"/>
        <v>3 Months Free one time offer</v>
      </c>
      <c r="K383" s="9" t="str">
        <f t="shared" si="64"/>
        <v>Offre de base de trois mois gratuits</v>
      </c>
      <c r="L383" s="9" t="str">
        <f t="shared" si="65"/>
        <v>RMR</v>
      </c>
    </row>
    <row r="384" spans="1:12" x14ac:dyDescent="0.25">
      <c r="A384" t="s">
        <v>3214</v>
      </c>
      <c r="B384" s="9" t="str">
        <f t="shared" si="55"/>
        <v>3 Months Free Acquisition Offer</v>
      </c>
      <c r="C384" s="9" t="str">
        <f t="shared" si="56"/>
        <v>Offre d'acquisition de trois mois gratuits</v>
      </c>
      <c r="D384" s="9">
        <f t="shared" si="57"/>
        <v>0</v>
      </c>
      <c r="E384" s="9" t="str">
        <f t="shared" si="58"/>
        <v>N</v>
      </c>
      <c r="F384" s="9">
        <f t="shared" si="59"/>
        <v>0</v>
      </c>
      <c r="G384" s="9" t="str">
        <f t="shared" si="60"/>
        <v>Used by Sales</v>
      </c>
      <c r="H384" s="9" t="str">
        <f t="shared" si="61"/>
        <v>Residential</v>
      </c>
      <c r="I384" s="9" t="str">
        <f t="shared" si="62"/>
        <v>Alarm Bundle Only</v>
      </c>
      <c r="J384" s="9" t="str">
        <f t="shared" si="63"/>
        <v>3 Months Free one time offer</v>
      </c>
      <c r="K384" s="9" t="str">
        <f t="shared" si="64"/>
        <v>Offre d'acquisition de trois mois gratuits</v>
      </c>
      <c r="L384" s="9" t="str">
        <f t="shared" si="65"/>
        <v>RMR</v>
      </c>
    </row>
    <row r="385" spans="1:12" x14ac:dyDescent="0.25">
      <c r="A385" t="s">
        <v>559</v>
      </c>
      <c r="B385" s="9" t="str">
        <f t="shared" ref="B385:B448" si="66">VLOOKUP(A385,masterdata,3,0)</f>
        <v>Alarm Services with No Line</v>
      </c>
      <c r="C385" s="9" t="str">
        <f t="shared" ref="C385:C448" si="67">VLOOKUP(A385,masterdata,4,0)</f>
        <v>Services d'alarme sans ligne</v>
      </c>
      <c r="D385" s="9">
        <f t="shared" ref="D385:D448" si="68">VLOOKUP(A385,masterdata,5,0)</f>
        <v>25</v>
      </c>
      <c r="E385" s="9" t="str">
        <f t="shared" ref="E385:E448" si="69">VLOOKUP(A385,masterdata,6,0)</f>
        <v>N</v>
      </c>
      <c r="F385" s="9">
        <f t="shared" ref="F385:F448" si="70">VLOOKUP(A385,masterdata,7,0)</f>
        <v>30</v>
      </c>
      <c r="G385" s="9" t="str">
        <f t="shared" ref="G385:G448" si="71">VLOOKUP($A385,masterdata,8,0)</f>
        <v>Legacy</v>
      </c>
      <c r="H385" s="9" t="str">
        <f t="shared" ref="H385:H448" si="72">VLOOKUP($A385,masterdata,10,0)</f>
        <v>Legacy</v>
      </c>
      <c r="I385" s="9" t="str">
        <f t="shared" ref="I385:I448" si="73">VLOOKUP($A385,masterdata,11,0)</f>
        <v>Legacy</v>
      </c>
      <c r="J385" s="9" t="str">
        <f t="shared" ref="J385:J448" si="74">VLOOKUP($A385,masterdata,12,0)</f>
        <v>Alarm Services with No Line</v>
      </c>
      <c r="K385" s="9" t="str">
        <f t="shared" ref="K385:K448" si="75">VLOOKUP($A385,masterdata,13,0)</f>
        <v>Services d'alarme sans ligne</v>
      </c>
      <c r="L385" s="9" t="str">
        <f t="shared" ref="L385:L448" si="76">VLOOKUP($A385,masterdata,16,0)</f>
        <v>RMR</v>
      </c>
    </row>
    <row r="386" spans="1:12" x14ac:dyDescent="0.25">
      <c r="A386" t="s">
        <v>206</v>
      </c>
      <c r="B386" s="9" t="str">
        <f t="shared" si="66"/>
        <v>2 way voice response</v>
      </c>
      <c r="C386" s="9" t="str">
        <f t="shared" si="67"/>
        <v>Voix à double sens</v>
      </c>
      <c r="D386" s="9">
        <f t="shared" si="68"/>
        <v>0</v>
      </c>
      <c r="E386" s="9" t="str">
        <f t="shared" si="69"/>
        <v>N</v>
      </c>
      <c r="F386" s="9">
        <f t="shared" si="70"/>
        <v>0</v>
      </c>
      <c r="G386" s="9" t="str">
        <f t="shared" si="71"/>
        <v>Good, Better and Best</v>
      </c>
      <c r="H386" s="9" t="str">
        <f t="shared" si="72"/>
        <v>Feature</v>
      </c>
      <c r="I386" s="9" t="str">
        <f t="shared" si="73"/>
        <v>Feature</v>
      </c>
      <c r="J386" s="9" t="str">
        <f t="shared" si="74"/>
        <v>2 way voice response</v>
      </c>
      <c r="K386" s="9" t="str">
        <f t="shared" si="75"/>
        <v>Voix à double sens</v>
      </c>
      <c r="L386" s="9" t="str">
        <f t="shared" si="76"/>
        <v>One Time</v>
      </c>
    </row>
    <row r="387" spans="1:12" x14ac:dyDescent="0.25">
      <c r="A387" t="s">
        <v>2305</v>
      </c>
      <c r="B387" s="9" t="str">
        <f t="shared" si="66"/>
        <v>Wireless Indoor Repeater</v>
      </c>
      <c r="C387" s="9" t="str">
        <f t="shared" si="67"/>
        <v>Répéteur d'intérieur sans fil</v>
      </c>
      <c r="D387" s="9">
        <f t="shared" si="68"/>
        <v>50</v>
      </c>
      <c r="E387" s="9" t="str">
        <f t="shared" si="69"/>
        <v>N</v>
      </c>
      <c r="F387" s="9">
        <f t="shared" si="70"/>
        <v>7.5</v>
      </c>
      <c r="G387" s="9" t="str">
        <f t="shared" si="71"/>
        <v>on Good, Better and Best bundle</v>
      </c>
      <c r="H387" s="9" t="str">
        <f t="shared" si="72"/>
        <v>Optional Equipment</v>
      </c>
      <c r="I387" s="9" t="str">
        <f t="shared" si="73"/>
        <v>Lights and other accessories</v>
      </c>
      <c r="J387" s="9" t="str">
        <f t="shared" si="74"/>
        <v>Wireless Indoor Repeater</v>
      </c>
      <c r="K387" s="9" t="str">
        <f t="shared" si="75"/>
        <v>Répéteur d'intérieur sans fil</v>
      </c>
      <c r="L387" s="9" t="str">
        <f t="shared" si="76"/>
        <v>One Time</v>
      </c>
    </row>
    <row r="388" spans="1:12" x14ac:dyDescent="0.25">
      <c r="A388" t="s">
        <v>1011</v>
      </c>
      <c r="B388" s="9" t="str">
        <f t="shared" si="66"/>
        <v>AlarmCare Pendant or Necklace</v>
      </c>
      <c r="C388" s="9" t="str">
        <f t="shared" si="67"/>
        <v>Pendentif Panique - Bracelet ou Collier (Alerte médicale À la maison)</v>
      </c>
      <c r="D388" s="9">
        <f t="shared" si="68"/>
        <v>5</v>
      </c>
      <c r="E388" s="9" t="str">
        <f t="shared" si="69"/>
        <v>N</v>
      </c>
      <c r="F388" s="9">
        <f t="shared" si="70"/>
        <v>0</v>
      </c>
      <c r="G388" s="9" t="str">
        <f t="shared" si="71"/>
        <v>works with legacy AlarmCare panel</v>
      </c>
      <c r="H388" s="9" t="str">
        <f t="shared" si="72"/>
        <v>Optional Equipment</v>
      </c>
      <c r="I388" s="9" t="str">
        <f t="shared" si="73"/>
        <v>Monthly RMR Fee</v>
      </c>
      <c r="J388" s="9" t="str">
        <f t="shared" si="74"/>
        <v>Add on Pendant or Necklace unit monthly RMR</v>
      </c>
      <c r="K388" s="9" t="str">
        <f t="shared" si="75"/>
        <v>Pendentif Panique - Bracelet ou Collier (Alerte médicale À la maison)</v>
      </c>
      <c r="L388" s="9" t="str">
        <f t="shared" si="76"/>
        <v>RMR</v>
      </c>
    </row>
    <row r="389" spans="1:12" x14ac:dyDescent="0.25">
      <c r="A389" t="s">
        <v>137</v>
      </c>
      <c r="B389" s="9" t="str">
        <f t="shared" si="66"/>
        <v>Automation access</v>
      </c>
      <c r="C389" s="9" t="str">
        <f t="shared" si="67"/>
        <v>Accès à la domotique</v>
      </c>
      <c r="D389" s="9">
        <f t="shared" si="68"/>
        <v>5</v>
      </c>
      <c r="E389" s="9" t="str">
        <f t="shared" si="69"/>
        <v>Y</v>
      </c>
      <c r="F389" s="9">
        <f t="shared" si="70"/>
        <v>0</v>
      </c>
      <c r="G389" s="9" t="str">
        <f t="shared" si="71"/>
        <v>on Good or Better</v>
      </c>
      <c r="H389" s="9" t="str">
        <f t="shared" si="72"/>
        <v>Additional Services</v>
      </c>
      <c r="I389" s="9" t="str">
        <f t="shared" si="73"/>
        <v>Z-Wave Access</v>
      </c>
      <c r="J389" s="9" t="str">
        <f t="shared" si="74"/>
        <v>Provides access and control over any Z-Wave devices added to your Smart Home system.</v>
      </c>
      <c r="K389" s="9" t="str">
        <f t="shared" si="75"/>
        <v>Fournit un accès et un contrôle sur tous les appareils Z-Wave ajoutés à votre système Maison Intelligente.</v>
      </c>
      <c r="L389" s="9" t="str">
        <f t="shared" si="76"/>
        <v>RMR</v>
      </c>
    </row>
    <row r="390" spans="1:12" x14ac:dyDescent="0.25">
      <c r="A390" t="s">
        <v>1655</v>
      </c>
      <c r="B390" s="9" t="str">
        <f t="shared" si="66"/>
        <v>GC3 3G Cell Radio Module with antenna</v>
      </c>
      <c r="C390" s="9" t="str">
        <f t="shared" si="67"/>
        <v>Module de radio cellulaire 3G avec antenne GC3</v>
      </c>
      <c r="D390" s="9">
        <f t="shared" si="68"/>
        <v>0</v>
      </c>
      <c r="E390" s="9" t="str">
        <f t="shared" si="69"/>
        <v>N</v>
      </c>
      <c r="F390" s="9">
        <f t="shared" si="70"/>
        <v>15</v>
      </c>
      <c r="G390" s="9" t="str">
        <f t="shared" si="71"/>
        <v>only works with 2GIG Panels</v>
      </c>
      <c r="H390" s="9" t="str">
        <f t="shared" si="72"/>
        <v>Optional Equipment</v>
      </c>
      <c r="I390" s="9" t="str">
        <f t="shared" si="73"/>
        <v>Panels/Panneaux</v>
      </c>
      <c r="J390" s="9" t="str">
        <f t="shared" si="74"/>
        <v>GC3 3G Cell Radio Module with antenna</v>
      </c>
      <c r="K390" s="9" t="str">
        <f t="shared" si="75"/>
        <v>Module de radio cellulaire 3G avec antenne GC3</v>
      </c>
      <c r="L390" s="9" t="str">
        <f t="shared" si="76"/>
        <v>One Time</v>
      </c>
    </row>
    <row r="391" spans="1:12" x14ac:dyDescent="0.25">
      <c r="A391" t="s">
        <v>2304</v>
      </c>
      <c r="B391" s="9" t="str">
        <f t="shared" si="66"/>
        <v>GC3 3G Cell Radio Module</v>
      </c>
      <c r="C391" s="9" t="str">
        <f t="shared" si="67"/>
        <v>Module de radio cellulaire 3G GC3</v>
      </c>
      <c r="D391" s="9">
        <f t="shared" si="68"/>
        <v>0</v>
      </c>
      <c r="E391" s="9" t="str">
        <f t="shared" si="69"/>
        <v>N</v>
      </c>
      <c r="F391" s="9">
        <f t="shared" si="70"/>
        <v>15</v>
      </c>
      <c r="G391" s="9" t="str">
        <f t="shared" si="71"/>
        <v>only works with 2GIG Panels</v>
      </c>
      <c r="H391" s="9" t="str">
        <f t="shared" si="72"/>
        <v>Optional Equipment</v>
      </c>
      <c r="I391" s="9" t="str">
        <f t="shared" si="73"/>
        <v>Panels/Panneaux</v>
      </c>
      <c r="J391" s="9" t="str">
        <f t="shared" si="74"/>
        <v>GC3 3G Cell Radio Module</v>
      </c>
      <c r="K391" s="9" t="str">
        <f t="shared" si="75"/>
        <v>Module de radio cellulaire 3G GC3</v>
      </c>
      <c r="L391" s="9" t="str">
        <f t="shared" si="76"/>
        <v>One Time</v>
      </c>
    </row>
    <row r="392" spans="1:12" x14ac:dyDescent="0.25">
      <c r="A392" t="s">
        <v>900</v>
      </c>
      <c r="B392" s="9" t="str">
        <f t="shared" si="66"/>
        <v>2GIG GC2 Touchscreen control panel</v>
      </c>
      <c r="C392" s="9" t="str">
        <f t="shared" si="67"/>
        <v>Panneau 2GIG GC2 (Français)</v>
      </c>
      <c r="D392" s="9">
        <f t="shared" si="68"/>
        <v>0</v>
      </c>
      <c r="E392" s="9" t="str">
        <f t="shared" si="69"/>
        <v>N</v>
      </c>
      <c r="F392" s="9">
        <f t="shared" si="70"/>
        <v>90</v>
      </c>
      <c r="G392" s="9" t="str">
        <f t="shared" si="71"/>
        <v>Legacy</v>
      </c>
      <c r="H392" s="9" t="str">
        <f t="shared" si="72"/>
        <v>Optional Equipment</v>
      </c>
      <c r="I392" s="9" t="str">
        <f t="shared" si="73"/>
        <v>Panels/Panneaux</v>
      </c>
      <c r="J392" s="9" t="str">
        <f t="shared" si="74"/>
        <v>2GIG GC2 Touchscreen control panel</v>
      </c>
      <c r="K392" s="9" t="str">
        <f t="shared" si="75"/>
        <v>Panneau 2GIG GC2 (Français)</v>
      </c>
      <c r="L392" s="9" t="str">
        <f t="shared" si="76"/>
        <v>One Time</v>
      </c>
    </row>
    <row r="393" spans="1:12" x14ac:dyDescent="0.25">
      <c r="A393" t="s">
        <v>899</v>
      </c>
      <c r="B393" s="9" t="str">
        <f t="shared" si="66"/>
        <v>2GIG GC2 Touchscreen control panel</v>
      </c>
      <c r="C393" s="9" t="str">
        <f t="shared" si="67"/>
        <v>Panneau 2GIG GC2 (Anglais)</v>
      </c>
      <c r="D393" s="9">
        <f t="shared" si="68"/>
        <v>0</v>
      </c>
      <c r="E393" s="9" t="str">
        <f t="shared" si="69"/>
        <v>N</v>
      </c>
      <c r="F393" s="9">
        <f t="shared" si="70"/>
        <v>90</v>
      </c>
      <c r="G393" s="9" t="str">
        <f t="shared" si="71"/>
        <v>Legacy</v>
      </c>
      <c r="H393" s="9" t="str">
        <f t="shared" si="72"/>
        <v>Optional Equipment</v>
      </c>
      <c r="I393" s="9" t="str">
        <f t="shared" si="73"/>
        <v>Panels/Panneaux</v>
      </c>
      <c r="J393" s="9" t="str">
        <f t="shared" si="74"/>
        <v>2GIG GC2 Touchscreen control panel</v>
      </c>
      <c r="K393" s="9" t="str">
        <f t="shared" si="75"/>
        <v>Panneau 2GIG GC2 (Anglais)</v>
      </c>
      <c r="L393" s="9" t="str">
        <f t="shared" si="76"/>
        <v>One Time</v>
      </c>
    </row>
    <row r="394" spans="1:12" x14ac:dyDescent="0.25">
      <c r="A394" t="s">
        <v>1010</v>
      </c>
      <c r="B394" s="9" t="str">
        <f t="shared" si="66"/>
        <v>AlarmCare Fall Detection unit</v>
      </c>
      <c r="C394" s="9" t="str">
        <f t="shared" si="67"/>
        <v>Détecteur de chute AlarmCare</v>
      </c>
      <c r="D394" s="9">
        <f t="shared" si="68"/>
        <v>10</v>
      </c>
      <c r="E394" s="9" t="str">
        <f t="shared" si="69"/>
        <v>N</v>
      </c>
      <c r="F394" s="9">
        <f t="shared" si="70"/>
        <v>0</v>
      </c>
      <c r="G394" s="9" t="str">
        <f t="shared" si="71"/>
        <v>works with legacy AlarmCare panel</v>
      </c>
      <c r="H394" s="9" t="str">
        <f t="shared" si="72"/>
        <v>Optional Equipment</v>
      </c>
      <c r="I394" s="9" t="str">
        <f t="shared" si="73"/>
        <v>Monthly RMR Fee</v>
      </c>
      <c r="J394" s="9" t="str">
        <f t="shared" si="74"/>
        <v>Add on Fall Detection unit monthly RMR</v>
      </c>
      <c r="K394" s="9" t="str">
        <f t="shared" si="75"/>
        <v>Détecteur de chute AlarmCare</v>
      </c>
      <c r="L394" s="9" t="str">
        <f t="shared" si="76"/>
        <v>RMR</v>
      </c>
    </row>
    <row r="395" spans="1:12" x14ac:dyDescent="0.25">
      <c r="A395" t="s">
        <v>980</v>
      </c>
      <c r="B395" s="9" t="str">
        <f t="shared" si="66"/>
        <v>Fall Detection PHB</v>
      </c>
      <c r="C395" s="9" t="str">
        <f t="shared" si="67"/>
        <v xml:space="preserve">
Détecteur de chute PHB</v>
      </c>
      <c r="D395" s="9">
        <f t="shared" si="68"/>
        <v>0</v>
      </c>
      <c r="E395" s="9" t="str">
        <f t="shared" si="69"/>
        <v>N</v>
      </c>
      <c r="F395" s="9">
        <f t="shared" si="70"/>
        <v>15</v>
      </c>
      <c r="G395" s="9" t="str">
        <f t="shared" si="71"/>
        <v>on Good, Better and Best bundle</v>
      </c>
      <c r="H395" s="9" t="str">
        <f t="shared" si="72"/>
        <v>Optional Equipment</v>
      </c>
      <c r="I395" s="9" t="str">
        <f t="shared" si="73"/>
        <v>Lights and other accessories</v>
      </c>
      <c r="J395" s="9" t="str">
        <f t="shared" si="74"/>
        <v>Fall Detection PHB</v>
      </c>
      <c r="K395" s="9" t="str">
        <f t="shared" si="75"/>
        <v xml:space="preserve">
Détecteur de chute PHB</v>
      </c>
      <c r="L395" s="9" t="str">
        <f t="shared" si="76"/>
        <v>One Time</v>
      </c>
    </row>
    <row r="396" spans="1:12" x14ac:dyDescent="0.25">
      <c r="A396" t="s">
        <v>1426</v>
      </c>
      <c r="B396" s="9" t="str">
        <f t="shared" si="66"/>
        <v>2 GIG GC2 Desktop Kit Cradle Bracket</v>
      </c>
      <c r="C396" s="9" t="str">
        <f t="shared" si="67"/>
        <v>Trousse de support pour bureau</v>
      </c>
      <c r="D396" s="9">
        <f t="shared" si="68"/>
        <v>0</v>
      </c>
      <c r="E396" s="9" t="str">
        <f t="shared" si="69"/>
        <v>N</v>
      </c>
      <c r="F396" s="9">
        <f t="shared" si="70"/>
        <v>7.5</v>
      </c>
      <c r="G396" s="9" t="str">
        <f t="shared" si="71"/>
        <v>on Good, Better and Best bundle</v>
      </c>
      <c r="H396" s="9" t="str">
        <f t="shared" si="72"/>
        <v>Optional Equipment</v>
      </c>
      <c r="I396" s="9" t="str">
        <f t="shared" si="73"/>
        <v>Lights and other accessories</v>
      </c>
      <c r="J396" s="9" t="str">
        <f t="shared" si="74"/>
        <v>2 GIG GC2 Desktop Kit Cradle Bracket</v>
      </c>
      <c r="K396" s="9" t="str">
        <f t="shared" si="75"/>
        <v>Trousse de support pour bureau</v>
      </c>
      <c r="L396" s="9" t="str">
        <f t="shared" si="76"/>
        <v>One Time</v>
      </c>
    </row>
    <row r="397" spans="1:12" x14ac:dyDescent="0.25">
      <c r="A397" t="s">
        <v>3174</v>
      </c>
      <c r="B397" s="9" t="str">
        <f t="shared" si="66"/>
        <v>2GIG Panel replacement battery</v>
      </c>
      <c r="C397" s="9" t="str">
        <f t="shared" si="67"/>
        <v>Pile de remplacement pour panneau 2GIG</v>
      </c>
      <c r="D397" s="9">
        <f t="shared" si="68"/>
        <v>30</v>
      </c>
      <c r="E397" s="9" t="str">
        <f t="shared" si="69"/>
        <v>N</v>
      </c>
      <c r="F397" s="9">
        <f t="shared" si="70"/>
        <v>7.5</v>
      </c>
      <c r="G397" s="9" t="str">
        <f t="shared" si="71"/>
        <v>only works with 2GIG Panels</v>
      </c>
      <c r="H397" s="9" t="str">
        <f t="shared" si="72"/>
        <v>Battery</v>
      </c>
      <c r="I397" s="9" t="str">
        <f t="shared" si="73"/>
        <v>Battery</v>
      </c>
      <c r="J397" s="9" t="str">
        <f t="shared" si="74"/>
        <v>2GIG Panel replacement battery</v>
      </c>
      <c r="K397" s="9" t="str">
        <f t="shared" si="75"/>
        <v>Pile de remplacement pour panneau 2GIG</v>
      </c>
      <c r="L397" s="9" t="str">
        <f t="shared" si="76"/>
        <v>One Time</v>
      </c>
    </row>
    <row r="398" spans="1:12" x14ac:dyDescent="0.25">
      <c r="A398" t="s">
        <v>205</v>
      </c>
      <c r="B398" s="9" t="str">
        <f t="shared" si="66"/>
        <v>2GIG 3G Cell Radio Module (Bell) with antenna</v>
      </c>
      <c r="C398" s="9" t="str">
        <f t="shared" si="67"/>
        <v>Radio Bell pour 2GIG GC2</v>
      </c>
      <c r="D398" s="9">
        <f t="shared" si="68"/>
        <v>0</v>
      </c>
      <c r="E398" s="9" t="str">
        <f t="shared" si="69"/>
        <v>N</v>
      </c>
      <c r="F398" s="9">
        <f t="shared" si="70"/>
        <v>0</v>
      </c>
      <c r="G398" s="9" t="str">
        <f t="shared" si="71"/>
        <v>Legacy</v>
      </c>
      <c r="H398" s="9" t="str">
        <f t="shared" si="72"/>
        <v>SIM Radio</v>
      </c>
      <c r="I398" s="9" t="str">
        <f t="shared" si="73"/>
        <v>SIM Radio</v>
      </c>
      <c r="J398" s="9" t="str">
        <f t="shared" si="74"/>
        <v>2GIG 3G Cell Radio Module (Bell) with antenna</v>
      </c>
      <c r="K398" s="9" t="str">
        <f t="shared" si="75"/>
        <v>Radio Bell pour 2GIG GC2</v>
      </c>
      <c r="L398" s="9" t="str">
        <f t="shared" si="76"/>
        <v>One Time</v>
      </c>
    </row>
    <row r="399" spans="1:12" x14ac:dyDescent="0.25">
      <c r="A399" t="s">
        <v>1463</v>
      </c>
      <c r="B399" s="9" t="str">
        <f t="shared" si="66"/>
        <v>Z-Wave Programmable Thermostat</v>
      </c>
      <c r="C399" s="9" t="str">
        <f t="shared" si="67"/>
        <v>Thermostat programmable de Z-Wave</v>
      </c>
      <c r="D399" s="9">
        <f t="shared" si="68"/>
        <v>99</v>
      </c>
      <c r="E399" s="9" t="str">
        <f t="shared" si="69"/>
        <v>N</v>
      </c>
      <c r="F399" s="9">
        <f t="shared" si="70"/>
        <v>30</v>
      </c>
      <c r="G399" s="9" t="str">
        <f t="shared" si="71"/>
        <v>only works with 2GIG Panels</v>
      </c>
      <c r="H399" s="9" t="str">
        <f t="shared" si="72"/>
        <v>Optional Equipment</v>
      </c>
      <c r="I399" s="9" t="str">
        <f t="shared" si="73"/>
        <v>Door locks and thermostats</v>
      </c>
      <c r="J399" s="9" t="str">
        <f t="shared" si="74"/>
        <v>Z-Wave Programmable Thermostat</v>
      </c>
      <c r="K399" s="9" t="str">
        <f t="shared" si="75"/>
        <v>Thermostat programmable de Z-Wave</v>
      </c>
      <c r="L399" s="9" t="str">
        <f t="shared" si="76"/>
        <v>One Time</v>
      </c>
    </row>
    <row r="400" spans="1:12" x14ac:dyDescent="0.25">
      <c r="A400" t="s">
        <v>922</v>
      </c>
      <c r="B400" s="9" t="str">
        <f t="shared" si="66"/>
        <v>2GIG 900MHz Transceiver</v>
      </c>
      <c r="C400" s="9" t="str">
        <f t="shared" si="67"/>
        <v xml:space="preserve">
2GIG émetteur-récepteur 900MHz</v>
      </c>
      <c r="D400" s="9">
        <f t="shared" si="68"/>
        <v>0</v>
      </c>
      <c r="E400" s="9" t="str">
        <f t="shared" si="69"/>
        <v>N</v>
      </c>
      <c r="F400" s="9">
        <f t="shared" si="70"/>
        <v>7.5</v>
      </c>
      <c r="G400" s="9" t="str">
        <f t="shared" si="71"/>
        <v>on Good, Better and Best bundle</v>
      </c>
      <c r="H400" s="9" t="str">
        <f t="shared" si="72"/>
        <v>Optional Equipment</v>
      </c>
      <c r="I400" s="9" t="str">
        <f t="shared" si="73"/>
        <v>Lights and other accessories</v>
      </c>
      <c r="J400" s="9" t="str">
        <f t="shared" si="74"/>
        <v>2GIG 900MHz Transceiver</v>
      </c>
      <c r="K400" s="9" t="str">
        <f t="shared" si="75"/>
        <v xml:space="preserve">
2GIG émetteur-récepteur 900MHz</v>
      </c>
      <c r="L400" s="9" t="str">
        <f t="shared" si="76"/>
        <v>One Time</v>
      </c>
    </row>
    <row r="401" spans="1:12" x14ac:dyDescent="0.25">
      <c r="A401" t="s">
        <v>65</v>
      </c>
      <c r="B401" s="9" t="str">
        <f t="shared" si="66"/>
        <v>Touch Screen Keypad</v>
      </c>
      <c r="C401" s="9" t="str">
        <f t="shared" si="67"/>
        <v>Clavier tactile secondaire</v>
      </c>
      <c r="D401" s="9">
        <f t="shared" si="68"/>
        <v>150</v>
      </c>
      <c r="E401" s="9" t="str">
        <f t="shared" si="69"/>
        <v>N</v>
      </c>
      <c r="F401" s="9">
        <f t="shared" si="70"/>
        <v>30</v>
      </c>
      <c r="G401" s="9" t="str">
        <f t="shared" si="71"/>
        <v>only works with 2GIG Panels (and 345mhz Qolsys Panel - FMO)</v>
      </c>
      <c r="H401" s="9" t="str">
        <f t="shared" si="72"/>
        <v>Optional Equipment</v>
      </c>
      <c r="I401" s="9" t="str">
        <f t="shared" si="73"/>
        <v>Keypads and Remotes</v>
      </c>
      <c r="J401" s="9" t="str">
        <f t="shared" si="74"/>
        <v>Touch Screen Keypad</v>
      </c>
      <c r="K401" s="9" t="str">
        <f t="shared" si="75"/>
        <v>Clavier tactile secondaire</v>
      </c>
      <c r="L401" s="9" t="str">
        <f t="shared" si="76"/>
        <v>One Time</v>
      </c>
    </row>
    <row r="402" spans="1:12" x14ac:dyDescent="0.25">
      <c r="A402" t="s">
        <v>64</v>
      </c>
      <c r="B402" s="9" t="str">
        <f t="shared" si="66"/>
        <v>Garage Door Tilt Sensor</v>
      </c>
      <c r="C402" s="9" t="str">
        <f t="shared" si="67"/>
        <v>Capteur de mouvement de porte de garage</v>
      </c>
      <c r="D402" s="9">
        <f t="shared" si="68"/>
        <v>59</v>
      </c>
      <c r="E402" s="9" t="str">
        <f t="shared" si="69"/>
        <v>N</v>
      </c>
      <c r="F402" s="9">
        <f t="shared" si="70"/>
        <v>7.5</v>
      </c>
      <c r="G402" s="9" t="str">
        <f t="shared" si="71"/>
        <v>only works with 2GIG Panels (and 345mhz Qolsys Panel - FMO)</v>
      </c>
      <c r="H402" s="9" t="str">
        <f t="shared" si="72"/>
        <v>Optional Equipment</v>
      </c>
      <c r="I402" s="9" t="str">
        <f t="shared" si="73"/>
        <v>Sensors and Detectors</v>
      </c>
      <c r="J402" s="9" t="str">
        <f t="shared" si="74"/>
        <v>Garage Door Tilt Sensor</v>
      </c>
      <c r="K402" s="9" t="str">
        <f t="shared" si="75"/>
        <v>Capteur de mouvement de porte de garage</v>
      </c>
      <c r="L402" s="9" t="str">
        <f t="shared" si="76"/>
        <v>One Time</v>
      </c>
    </row>
    <row r="403" spans="1:12" x14ac:dyDescent="0.25">
      <c r="A403" t="s">
        <v>63</v>
      </c>
      <c r="B403" s="9" t="str">
        <f t="shared" si="66"/>
        <v>2GIG Super Switch Wireless Takeover Module</v>
      </c>
      <c r="C403" s="9" t="str">
        <f t="shared" si="67"/>
        <v>Module de prise de contôle sans fil "2GIG Super Switch"</v>
      </c>
      <c r="D403" s="9">
        <f t="shared" si="68"/>
        <v>79</v>
      </c>
      <c r="E403" s="9" t="str">
        <f t="shared" si="69"/>
        <v>N</v>
      </c>
      <c r="F403" s="9">
        <f t="shared" si="70"/>
        <v>90</v>
      </c>
      <c r="G403" s="9" t="str">
        <f t="shared" si="71"/>
        <v>Used for hardwire takeovers</v>
      </c>
      <c r="H403" s="9" t="str">
        <f t="shared" si="72"/>
        <v>Takeover Module</v>
      </c>
      <c r="I403" s="9" t="str">
        <f t="shared" si="73"/>
        <v>Takeover Module</v>
      </c>
      <c r="J403" s="9" t="str">
        <f t="shared" si="74"/>
        <v>2GIG Super Switch Wireless Takeover Module</v>
      </c>
      <c r="K403" s="9" t="str">
        <f t="shared" si="75"/>
        <v>Module de prise de contôle sans fil "2GIG Super Switch"</v>
      </c>
      <c r="L403" s="9" t="str">
        <f t="shared" si="76"/>
        <v>One Time</v>
      </c>
    </row>
    <row r="404" spans="1:12" x14ac:dyDescent="0.25">
      <c r="A404" t="s">
        <v>1457</v>
      </c>
      <c r="B404" s="9" t="str">
        <f t="shared" si="66"/>
        <v>Hardwired Alarm System Conversion Kit</v>
      </c>
      <c r="C404" s="9" t="str">
        <f t="shared" si="67"/>
        <v>Trousse de conversion pour système d’alarme câblé</v>
      </c>
      <c r="D404" s="9">
        <f t="shared" si="68"/>
        <v>0</v>
      </c>
      <c r="E404" s="9" t="str">
        <f t="shared" si="69"/>
        <v>N</v>
      </c>
      <c r="F404" s="9">
        <f t="shared" si="70"/>
        <v>0</v>
      </c>
      <c r="G404" s="9" t="str">
        <f t="shared" si="71"/>
        <v>only works with 2GIG Panels</v>
      </c>
      <c r="H404" s="9" t="str">
        <f t="shared" si="72"/>
        <v>Takeover Module</v>
      </c>
      <c r="I404" s="9" t="str">
        <f t="shared" si="73"/>
        <v>Takeover Module</v>
      </c>
      <c r="J404" s="9" t="str">
        <f t="shared" si="74"/>
        <v>Hardwired Alarm System Conversion Kit</v>
      </c>
      <c r="K404" s="9" t="str">
        <f t="shared" si="75"/>
        <v>Trousse de conversion pour système d’alarme câblé</v>
      </c>
      <c r="L404" s="9" t="str">
        <f t="shared" si="76"/>
        <v>One Time</v>
      </c>
    </row>
    <row r="405" spans="1:12" x14ac:dyDescent="0.25">
      <c r="A405" t="s">
        <v>2302</v>
      </c>
      <c r="B405" s="9" t="str">
        <f t="shared" si="66"/>
        <v>Smoke, Heat and Freeze Dectector</v>
      </c>
      <c r="C405" s="9" t="str">
        <f t="shared" si="67"/>
        <v>Détecteur de fumée, de chaleur et de gel</v>
      </c>
      <c r="D405" s="9">
        <f t="shared" si="68"/>
        <v>69</v>
      </c>
      <c r="E405" s="9" t="str">
        <f t="shared" si="69"/>
        <v>N</v>
      </c>
      <c r="F405" s="9">
        <f t="shared" si="70"/>
        <v>7.5</v>
      </c>
      <c r="G405" s="9" t="str">
        <f t="shared" si="71"/>
        <v>only works with 2GIG Panels (and 345mhz Qolsys Panel - FMO)</v>
      </c>
      <c r="H405" s="9" t="str">
        <f t="shared" si="72"/>
        <v>Optional Equipment</v>
      </c>
      <c r="I405" s="9" t="str">
        <f t="shared" si="73"/>
        <v>Sensors and Detectors</v>
      </c>
      <c r="J405" s="9" t="str">
        <f t="shared" si="74"/>
        <v>Smoke, Heat and Freeze Dectector</v>
      </c>
      <c r="K405" s="9" t="str">
        <f t="shared" si="75"/>
        <v>Détecteur de fumée, de chaleur et de gel</v>
      </c>
      <c r="L405" s="9" t="str">
        <f t="shared" si="76"/>
        <v>One Time</v>
      </c>
    </row>
    <row r="406" spans="1:12" x14ac:dyDescent="0.25">
      <c r="A406" t="s">
        <v>77</v>
      </c>
      <c r="B406" s="9" t="str">
        <f t="shared" si="66"/>
        <v>Appliance Module</v>
      </c>
      <c r="C406" s="9" t="str">
        <f t="shared" si="67"/>
        <v>Module d'appareil</v>
      </c>
      <c r="D406" s="9">
        <f t="shared" si="68"/>
        <v>39</v>
      </c>
      <c r="E406" s="9" t="str">
        <f t="shared" si="69"/>
        <v>Y</v>
      </c>
      <c r="F406" s="9">
        <f t="shared" si="70"/>
        <v>30</v>
      </c>
      <c r="G406" s="9" t="str">
        <f t="shared" si="71"/>
        <v>on Good or Better with Automation Add-on; also on Best Bundle</v>
      </c>
      <c r="H406" s="9" t="str">
        <f t="shared" si="72"/>
        <v>Optional Equipment</v>
      </c>
      <c r="I406" s="9" t="str">
        <f t="shared" si="73"/>
        <v>Lights and other accessories</v>
      </c>
      <c r="J406" s="9" t="str">
        <f t="shared" si="74"/>
        <v>Appliance Mmodule</v>
      </c>
      <c r="K406" s="9" t="str">
        <f t="shared" si="75"/>
        <v>Module d'appareil</v>
      </c>
      <c r="L406" s="9" t="str">
        <f t="shared" si="76"/>
        <v>One Time</v>
      </c>
    </row>
    <row r="407" spans="1:12" x14ac:dyDescent="0.25">
      <c r="A407" t="s">
        <v>921</v>
      </c>
      <c r="B407" s="9" t="str">
        <f t="shared" si="66"/>
        <v>Smart Plug</v>
      </c>
      <c r="C407" s="9" t="str">
        <f t="shared" si="67"/>
        <v>Prise intelligente</v>
      </c>
      <c r="D407" s="9">
        <f t="shared" si="68"/>
        <v>49</v>
      </c>
      <c r="E407" s="9" t="str">
        <f t="shared" si="69"/>
        <v>N</v>
      </c>
      <c r="F407" s="9">
        <f t="shared" si="70"/>
        <v>7.5</v>
      </c>
      <c r="G407" s="9" t="str">
        <f t="shared" si="71"/>
        <v>on Good or Better with Automation Add-on; also on Best Bundle</v>
      </c>
      <c r="H407" s="9" t="str">
        <f t="shared" si="72"/>
        <v>Optional Equipment</v>
      </c>
      <c r="I407" s="9" t="str">
        <f t="shared" si="73"/>
        <v>Lights and other accessories</v>
      </c>
      <c r="J407" s="9" t="str">
        <f t="shared" si="74"/>
        <v>Smart Plug</v>
      </c>
      <c r="K407" s="9" t="str">
        <f t="shared" si="75"/>
        <v>Prise intelligente</v>
      </c>
      <c r="L407" s="9" t="str">
        <f t="shared" si="76"/>
        <v>One Time</v>
      </c>
    </row>
    <row r="408" spans="1:12" x14ac:dyDescent="0.25">
      <c r="A408" t="s">
        <v>2301</v>
      </c>
      <c r="B408" s="9" t="str">
        <f t="shared" si="66"/>
        <v>Passive Inflared Motion Dectector</v>
      </c>
      <c r="C408" s="9" t="str">
        <f t="shared" si="67"/>
        <v>Détecteur de mouvement à infrarouge passif</v>
      </c>
      <c r="D408" s="9">
        <f t="shared" si="68"/>
        <v>49</v>
      </c>
      <c r="E408" s="9" t="str">
        <f t="shared" si="69"/>
        <v>N</v>
      </c>
      <c r="F408" s="9">
        <f t="shared" si="70"/>
        <v>7.5</v>
      </c>
      <c r="G408" s="9" t="str">
        <f t="shared" si="71"/>
        <v>only works with 2GIG Panels (and 345mhz Qolsys Panel - FMO)</v>
      </c>
      <c r="H408" s="9" t="str">
        <f t="shared" si="72"/>
        <v>Optional Equipment</v>
      </c>
      <c r="I408" s="9" t="str">
        <f t="shared" si="73"/>
        <v>Sensors and Detectors</v>
      </c>
      <c r="J408" s="9" t="str">
        <f t="shared" si="74"/>
        <v>Passive Inflared Motion Dectector</v>
      </c>
      <c r="K408" s="9" t="str">
        <f t="shared" si="75"/>
        <v>Détecteur de mouvement à infrarouge passif</v>
      </c>
      <c r="L408" s="9" t="str">
        <f t="shared" si="76"/>
        <v>One Time</v>
      </c>
    </row>
    <row r="409" spans="1:12" x14ac:dyDescent="0.25">
      <c r="A409" t="s">
        <v>76</v>
      </c>
      <c r="B409" s="9" t="str">
        <f t="shared" si="66"/>
        <v>Lamp Dimmer</v>
      </c>
      <c r="C409" s="9" t="str">
        <f t="shared" si="67"/>
        <v>Gradateur d'éclairage</v>
      </c>
      <c r="D409" s="9">
        <f t="shared" si="68"/>
        <v>39</v>
      </c>
      <c r="E409" s="9" t="str">
        <f t="shared" si="69"/>
        <v>Y</v>
      </c>
      <c r="F409" s="9">
        <f t="shared" si="70"/>
        <v>30</v>
      </c>
      <c r="G409" s="9" t="str">
        <f t="shared" si="71"/>
        <v>on Good or Better with Automation Add-on; also on Best Bundle</v>
      </c>
      <c r="H409" s="9" t="str">
        <f t="shared" si="72"/>
        <v>Optional Equipment</v>
      </c>
      <c r="I409" s="9" t="str">
        <f t="shared" si="73"/>
        <v>Lights and other accessories</v>
      </c>
      <c r="J409" s="9" t="str">
        <f t="shared" si="74"/>
        <v>Lamp Dimmer</v>
      </c>
      <c r="K409" s="9" t="str">
        <f t="shared" si="75"/>
        <v>Gradateur d'éclairage</v>
      </c>
      <c r="L409" s="9" t="str">
        <f t="shared" si="76"/>
        <v>One Time</v>
      </c>
    </row>
    <row r="410" spans="1:12" x14ac:dyDescent="0.25">
      <c r="A410" t="s">
        <v>920</v>
      </c>
      <c r="B410" s="9" t="str">
        <f t="shared" si="66"/>
        <v>Z-Wave Plug-in Lamp Module</v>
      </c>
      <c r="C410" s="9" t="str">
        <f t="shared" si="67"/>
        <v>Module de commande de lampe enfichable Z-Wave</v>
      </c>
      <c r="D410" s="9">
        <f t="shared" si="68"/>
        <v>39</v>
      </c>
      <c r="E410" s="9" t="str">
        <f t="shared" si="69"/>
        <v>N</v>
      </c>
      <c r="F410" s="9">
        <f t="shared" si="70"/>
        <v>7.5</v>
      </c>
      <c r="G410" s="9" t="str">
        <f t="shared" si="71"/>
        <v>None</v>
      </c>
      <c r="H410" s="9" t="str">
        <f t="shared" si="72"/>
        <v>Optional Equipment</v>
      </c>
      <c r="I410" s="9" t="str">
        <f t="shared" si="73"/>
        <v>Lights and other accessories</v>
      </c>
      <c r="J410" s="9" t="str">
        <f t="shared" si="74"/>
        <v>Z-Wave Plug-in Lamp Module</v>
      </c>
      <c r="K410" s="9" t="str">
        <f t="shared" si="75"/>
        <v>Module de commande de lampe enfichable Z-Wave</v>
      </c>
      <c r="L410" s="9" t="str">
        <f t="shared" si="76"/>
        <v>One Time</v>
      </c>
    </row>
    <row r="411" spans="1:12" x14ac:dyDescent="0.25">
      <c r="A411" t="s">
        <v>60</v>
      </c>
      <c r="B411" s="9" t="str">
        <f t="shared" si="66"/>
        <v>2GIG Panic Button Remote</v>
      </c>
      <c r="C411" s="9" t="str">
        <f t="shared" si="67"/>
        <v>Télécommande à bouton d'alarme 2GIG</v>
      </c>
      <c r="D411" s="9">
        <f t="shared" si="68"/>
        <v>39</v>
      </c>
      <c r="E411" s="9" t="str">
        <f t="shared" si="69"/>
        <v>N</v>
      </c>
      <c r="F411" s="9">
        <f t="shared" si="70"/>
        <v>7.5</v>
      </c>
      <c r="G411" s="9" t="str">
        <f t="shared" si="71"/>
        <v>only works with 2GIG Panels (and 345mhz Qolsys Panel - FMO)</v>
      </c>
      <c r="H411" s="9" t="str">
        <f t="shared" si="72"/>
        <v>Optional Equipment</v>
      </c>
      <c r="I411" s="9" t="str">
        <f t="shared" si="73"/>
        <v>Keypads and Remotes</v>
      </c>
      <c r="J411" s="9" t="str">
        <f t="shared" si="74"/>
        <v>2GIG Panic Button Remote</v>
      </c>
      <c r="K411" s="9" t="str">
        <f t="shared" si="75"/>
        <v>Télécommande à bouton d'alarme 2GIG</v>
      </c>
      <c r="L411" s="9" t="str">
        <f t="shared" si="76"/>
        <v>One Time</v>
      </c>
    </row>
    <row r="412" spans="1:12" x14ac:dyDescent="0.25">
      <c r="A412" t="s">
        <v>59</v>
      </c>
      <c r="B412" s="9" t="str">
        <f t="shared" si="66"/>
        <v>Wireless Keypad</v>
      </c>
      <c r="C412" s="9" t="str">
        <f t="shared" si="67"/>
        <v>Clavier sans fil</v>
      </c>
      <c r="D412" s="9">
        <f t="shared" si="68"/>
        <v>49</v>
      </c>
      <c r="E412" s="9" t="str">
        <f t="shared" si="69"/>
        <v>N</v>
      </c>
      <c r="F412" s="9">
        <f t="shared" si="70"/>
        <v>7.5</v>
      </c>
      <c r="G412" s="9" t="str">
        <f t="shared" si="71"/>
        <v>only works with 2GIG Panels (and 345mhz Qolsys Panel - FMO)</v>
      </c>
      <c r="H412" s="9" t="str">
        <f t="shared" si="72"/>
        <v>Optional Equipment</v>
      </c>
      <c r="I412" s="9" t="str">
        <f t="shared" si="73"/>
        <v>Keypads and Remotes</v>
      </c>
      <c r="J412" s="9" t="str">
        <f t="shared" si="74"/>
        <v>Wireless Keypad</v>
      </c>
      <c r="K412" s="9" t="str">
        <f t="shared" si="75"/>
        <v>Clavier sans fil</v>
      </c>
      <c r="L412" s="9" t="str">
        <f t="shared" si="76"/>
        <v>One Time</v>
      </c>
    </row>
    <row r="413" spans="1:12" x14ac:dyDescent="0.25">
      <c r="A413" t="s">
        <v>1671</v>
      </c>
      <c r="B413" s="9" t="str">
        <f t="shared" si="66"/>
        <v>Firefighter</v>
      </c>
      <c r="C413" s="9" t="str">
        <f t="shared" si="67"/>
        <v>Pompier</v>
      </c>
      <c r="D413" s="9">
        <f t="shared" si="68"/>
        <v>69</v>
      </c>
      <c r="E413" s="9" t="str">
        <f t="shared" si="69"/>
        <v>N</v>
      </c>
      <c r="F413" s="9">
        <f t="shared" si="70"/>
        <v>7.5</v>
      </c>
      <c r="G413" s="9" t="str">
        <f t="shared" si="71"/>
        <v>on Good, Better and Best bundle</v>
      </c>
      <c r="H413" s="9" t="str">
        <f t="shared" si="72"/>
        <v>Optional Equipment</v>
      </c>
      <c r="I413" s="9" t="str">
        <f t="shared" si="73"/>
        <v>Lights and other accessories</v>
      </c>
      <c r="J413" s="9" t="str">
        <f t="shared" si="74"/>
        <v>Firefighter</v>
      </c>
      <c r="K413" s="9" t="str">
        <f t="shared" si="75"/>
        <v>Pompier</v>
      </c>
      <c r="L413" s="9" t="str">
        <f t="shared" si="76"/>
        <v>One Time</v>
      </c>
    </row>
    <row r="414" spans="1:12" x14ac:dyDescent="0.25">
      <c r="A414" t="s">
        <v>919</v>
      </c>
      <c r="B414" s="9" t="str">
        <f t="shared" si="66"/>
        <v>Bulbz Z-Wave LED 65-watt Equiv. Indoor Flood Light</v>
      </c>
      <c r="C414" s="9" t="str">
        <f t="shared" si="67"/>
        <v>Projecteur d'intérieur  DEL Z-Wave à faisceau large</v>
      </c>
      <c r="D414" s="9">
        <f t="shared" si="68"/>
        <v>49</v>
      </c>
      <c r="E414" s="9" t="str">
        <f t="shared" si="69"/>
        <v>N</v>
      </c>
      <c r="F414" s="9">
        <f t="shared" si="70"/>
        <v>7.5</v>
      </c>
      <c r="G414" s="9" t="str">
        <f t="shared" si="71"/>
        <v>None</v>
      </c>
      <c r="H414" s="9" t="str">
        <f t="shared" si="72"/>
        <v>Optional Equipment</v>
      </c>
      <c r="I414" s="9" t="str">
        <f t="shared" si="73"/>
        <v>Lights and other accessories</v>
      </c>
      <c r="J414" s="9" t="str">
        <f t="shared" si="74"/>
        <v>Bulbz Z-Wave LED 65-watt Equiv. Indoor Flood Light</v>
      </c>
      <c r="K414" s="9" t="str">
        <f t="shared" si="75"/>
        <v>Projecteur d'intérieur  DEL Z-Wave à faisceau large</v>
      </c>
      <c r="L414" s="9" t="str">
        <f t="shared" si="76"/>
        <v>One Time</v>
      </c>
    </row>
    <row r="415" spans="1:12" x14ac:dyDescent="0.25">
      <c r="A415" t="s">
        <v>918</v>
      </c>
      <c r="B415" s="9" t="str">
        <f t="shared" si="66"/>
        <v>Bulbz 5"-6" Z-Wave Smart LED Indoor Recessed Retro</v>
      </c>
      <c r="C415" s="9" t="str">
        <f t="shared" si="67"/>
        <v>Module de conversion pour lumière encastrée DEL intelligente</v>
      </c>
      <c r="D415" s="9">
        <f t="shared" si="68"/>
        <v>49</v>
      </c>
      <c r="E415" s="9" t="str">
        <f t="shared" si="69"/>
        <v>N</v>
      </c>
      <c r="F415" s="9">
        <f t="shared" si="70"/>
        <v>7.5</v>
      </c>
      <c r="G415" s="9" t="str">
        <f t="shared" si="71"/>
        <v>None</v>
      </c>
      <c r="H415" s="9" t="str">
        <f t="shared" si="72"/>
        <v>Optional Equipment</v>
      </c>
      <c r="I415" s="9" t="str">
        <f t="shared" si="73"/>
        <v>Lights and other accessories</v>
      </c>
      <c r="J415" s="9" t="str">
        <f t="shared" si="74"/>
        <v>Bulbz 5"-6" Z-Wave Smart LED Indoor Recessed Retro</v>
      </c>
      <c r="K415" s="9" t="str">
        <f t="shared" si="75"/>
        <v>Module de conversion pour lumière encastrée DEL intelligente</v>
      </c>
      <c r="L415" s="9" t="str">
        <f t="shared" si="76"/>
        <v>One Time</v>
      </c>
    </row>
    <row r="416" spans="1:12" x14ac:dyDescent="0.25">
      <c r="A416" t="s">
        <v>75</v>
      </c>
      <c r="B416" s="9" t="str">
        <f t="shared" si="66"/>
        <v>Smart Light Bulb</v>
      </c>
      <c r="C416" s="9" t="str">
        <f t="shared" si="67"/>
        <v>Ampoule intelligente</v>
      </c>
      <c r="D416" s="9">
        <f t="shared" si="68"/>
        <v>24</v>
      </c>
      <c r="E416" s="9" t="str">
        <f t="shared" si="69"/>
        <v>Y</v>
      </c>
      <c r="F416" s="9">
        <f t="shared" si="70"/>
        <v>7.5</v>
      </c>
      <c r="G416" s="9" t="str">
        <f t="shared" si="71"/>
        <v>on Good or Better with Automation Add-on; also on Best Bundle</v>
      </c>
      <c r="H416" s="9" t="str">
        <f t="shared" si="72"/>
        <v>Optional Equipment</v>
      </c>
      <c r="I416" s="9" t="str">
        <f t="shared" si="73"/>
        <v>Lights and other accessories</v>
      </c>
      <c r="J416" s="9" t="str">
        <f t="shared" si="74"/>
        <v>Smart Light Bulb</v>
      </c>
      <c r="K416" s="9" t="str">
        <f t="shared" si="75"/>
        <v>Ampoule intelligente</v>
      </c>
      <c r="L416" s="9" t="str">
        <f t="shared" si="76"/>
        <v>One Time</v>
      </c>
    </row>
    <row r="417" spans="1:12" x14ac:dyDescent="0.25">
      <c r="A417" t="s">
        <v>58</v>
      </c>
      <c r="B417" s="9" t="str">
        <f t="shared" si="66"/>
        <v>Keyfob</v>
      </c>
      <c r="C417" s="9" t="str">
        <f t="shared" si="67"/>
        <v>Porte-clés</v>
      </c>
      <c r="D417" s="9">
        <f t="shared" si="68"/>
        <v>29</v>
      </c>
      <c r="E417" s="9" t="str">
        <f t="shared" si="69"/>
        <v>N</v>
      </c>
      <c r="F417" s="9">
        <f t="shared" si="70"/>
        <v>7.5</v>
      </c>
      <c r="G417" s="9" t="str">
        <f t="shared" si="71"/>
        <v>only works with 2GIG Panels (and 345mhz Qolsys Panel - FMO)</v>
      </c>
      <c r="H417" s="9" t="str">
        <f t="shared" si="72"/>
        <v>Optional Equipment</v>
      </c>
      <c r="I417" s="9" t="str">
        <f t="shared" si="73"/>
        <v>Keypads and Remotes</v>
      </c>
      <c r="J417" s="9" t="str">
        <f t="shared" si="74"/>
        <v>Keyfob</v>
      </c>
      <c r="K417" s="9" t="str">
        <f t="shared" si="75"/>
        <v>Porte-clés</v>
      </c>
      <c r="L417" s="9" t="str">
        <f t="shared" si="76"/>
        <v>One Time</v>
      </c>
    </row>
    <row r="418" spans="1:12" x14ac:dyDescent="0.25">
      <c r="A418" t="s">
        <v>74</v>
      </c>
      <c r="B418" s="9" t="str">
        <f t="shared" si="66"/>
        <v>Image Sensor</v>
      </c>
      <c r="C418" s="9" t="str">
        <f t="shared" si="67"/>
        <v>Capteur d'image</v>
      </c>
      <c r="D418" s="9">
        <f t="shared" si="68"/>
        <v>119</v>
      </c>
      <c r="E418" s="9" t="str">
        <f t="shared" si="69"/>
        <v>N</v>
      </c>
      <c r="F418" s="9">
        <f t="shared" si="70"/>
        <v>30</v>
      </c>
      <c r="G418" s="9" t="str">
        <f t="shared" si="71"/>
        <v>on Good or Better with Automation Add-on; also on Best Bundle</v>
      </c>
      <c r="H418" s="9" t="str">
        <f t="shared" si="72"/>
        <v>Optional Equipment</v>
      </c>
      <c r="I418" s="9" t="str">
        <f t="shared" si="73"/>
        <v>Lights and other accessories</v>
      </c>
      <c r="J418" s="9" t="str">
        <f t="shared" si="74"/>
        <v>Image Sensor</v>
      </c>
      <c r="K418" s="9" t="str">
        <f t="shared" si="75"/>
        <v>Capteur d'image</v>
      </c>
      <c r="L418" s="9" t="str">
        <f t="shared" si="76"/>
        <v>One Time</v>
      </c>
    </row>
    <row r="419" spans="1:12" x14ac:dyDescent="0.25">
      <c r="A419" t="s">
        <v>73</v>
      </c>
      <c r="B419" s="9" t="str">
        <f t="shared" si="66"/>
        <v>Remote Garage Door Controller</v>
      </c>
      <c r="C419" s="9" t="str">
        <f t="shared" si="67"/>
        <v>Télécommande d'ouvre-porte de garage</v>
      </c>
      <c r="D419" s="9">
        <f t="shared" si="68"/>
        <v>129</v>
      </c>
      <c r="E419" s="9" t="str">
        <f t="shared" si="69"/>
        <v>Y</v>
      </c>
      <c r="F419" s="9">
        <f t="shared" si="70"/>
        <v>30</v>
      </c>
      <c r="G419" s="9" t="str">
        <f t="shared" si="71"/>
        <v>on Good or Better with Automation Add-on; also on Best Bundle</v>
      </c>
      <c r="H419" s="9" t="str">
        <f t="shared" si="72"/>
        <v>Optional Equipment</v>
      </c>
      <c r="I419" s="9" t="str">
        <f t="shared" si="73"/>
        <v>Lights and other accessories</v>
      </c>
      <c r="J419" s="9" t="str">
        <f t="shared" si="74"/>
        <v>Remote Garage Door Controller</v>
      </c>
      <c r="K419" s="9" t="str">
        <f t="shared" si="75"/>
        <v>Télécommande d'ouvre-porte de garage</v>
      </c>
      <c r="L419" s="9" t="str">
        <f t="shared" si="76"/>
        <v>One Time</v>
      </c>
    </row>
    <row r="420" spans="1:12" x14ac:dyDescent="0.25">
      <c r="A420" t="s">
        <v>1446</v>
      </c>
      <c r="B420" s="9" t="str">
        <f t="shared" si="66"/>
        <v>Z-Wave Battery-Powered Smart Thermostat</v>
      </c>
      <c r="C420" s="9" t="str">
        <f t="shared" si="67"/>
        <v>Thermostat intelligent alimenté par pile de Z-Wave</v>
      </c>
      <c r="D420" s="9">
        <f t="shared" si="68"/>
        <v>99</v>
      </c>
      <c r="E420" s="9" t="str">
        <f t="shared" si="69"/>
        <v>N</v>
      </c>
      <c r="F420" s="9">
        <f t="shared" si="70"/>
        <v>30</v>
      </c>
      <c r="G420" s="9" t="str">
        <f t="shared" si="71"/>
        <v>only works with 2GIG Panels</v>
      </c>
      <c r="H420" s="9" t="str">
        <f t="shared" si="72"/>
        <v>Optional Equipment</v>
      </c>
      <c r="I420" s="9" t="str">
        <f t="shared" si="73"/>
        <v>Door locks and thermostats</v>
      </c>
      <c r="J420" s="9" t="str">
        <f t="shared" si="74"/>
        <v>Z-Wave Battery-Powered Smart Thermostat</v>
      </c>
      <c r="K420" s="9" t="str">
        <f t="shared" si="75"/>
        <v>Thermostat intelligent alimenté par pile de Z-Wave</v>
      </c>
      <c r="L420" s="9" t="str">
        <f t="shared" si="76"/>
        <v>One Time</v>
      </c>
    </row>
    <row r="421" spans="1:12" x14ac:dyDescent="0.25">
      <c r="A421" t="s">
        <v>57</v>
      </c>
      <c r="B421" s="9" t="str">
        <f t="shared" si="66"/>
        <v>Glass Break Detector</v>
      </c>
      <c r="C421" s="9" t="str">
        <f t="shared" si="67"/>
        <v>Capteur intelligent de bris de verre</v>
      </c>
      <c r="D421" s="9">
        <f t="shared" si="68"/>
        <v>59</v>
      </c>
      <c r="E421" s="9" t="str">
        <f t="shared" si="69"/>
        <v>N</v>
      </c>
      <c r="F421" s="9">
        <f t="shared" si="70"/>
        <v>7.5</v>
      </c>
      <c r="G421" s="9" t="str">
        <f t="shared" si="71"/>
        <v>only works with 2GIG Panels (and 345mhz Qolsys Panel - FMO)</v>
      </c>
      <c r="H421" s="9" t="str">
        <f t="shared" si="72"/>
        <v>Optional Equipment</v>
      </c>
      <c r="I421" s="9" t="str">
        <f t="shared" si="73"/>
        <v>Sensors and Detectors</v>
      </c>
      <c r="J421" s="9" t="str">
        <f t="shared" si="74"/>
        <v>Glass Break Detector</v>
      </c>
      <c r="K421" s="9" t="str">
        <f t="shared" si="75"/>
        <v>Capteur intelligent de bris de verre</v>
      </c>
      <c r="L421" s="9" t="str">
        <f t="shared" si="76"/>
        <v>One Time</v>
      </c>
    </row>
    <row r="422" spans="1:12" x14ac:dyDescent="0.25">
      <c r="A422" t="s">
        <v>56</v>
      </c>
      <c r="B422" s="9" t="str">
        <f t="shared" si="66"/>
        <v>Flood Detector</v>
      </c>
      <c r="C422" s="9" t="str">
        <f t="shared" si="67"/>
        <v>Détecteur d'inondation</v>
      </c>
      <c r="D422" s="9">
        <f t="shared" si="68"/>
        <v>59</v>
      </c>
      <c r="E422" s="9" t="str">
        <f t="shared" si="69"/>
        <v>N</v>
      </c>
      <c r="F422" s="9">
        <f t="shared" si="70"/>
        <v>7.5</v>
      </c>
      <c r="G422" s="9" t="str">
        <f t="shared" si="71"/>
        <v>only works with 2GIG Panels (and 345mhz Qolsys Panel - FMO)</v>
      </c>
      <c r="H422" s="9" t="str">
        <f t="shared" si="72"/>
        <v>Optional Equipment</v>
      </c>
      <c r="I422" s="9" t="str">
        <f t="shared" si="73"/>
        <v>Sensors and Detectors</v>
      </c>
      <c r="J422" s="9" t="str">
        <f t="shared" si="74"/>
        <v>Flood Detector</v>
      </c>
      <c r="K422" s="9" t="str">
        <f t="shared" si="75"/>
        <v>Détecteur d'inondation</v>
      </c>
      <c r="L422" s="9" t="str">
        <f t="shared" si="76"/>
        <v>One Time</v>
      </c>
    </row>
    <row r="423" spans="1:12" x14ac:dyDescent="0.25">
      <c r="A423" t="s">
        <v>55</v>
      </c>
      <c r="B423" s="9" t="str">
        <f t="shared" si="66"/>
        <v>Bypassable Door Contact</v>
      </c>
      <c r="C423" s="9" t="str">
        <f t="shared" si="67"/>
        <v>Contact de porte et fenêtre bypassable</v>
      </c>
      <c r="D423" s="9">
        <f t="shared" si="68"/>
        <v>39</v>
      </c>
      <c r="E423" s="9" t="str">
        <f t="shared" si="69"/>
        <v>N</v>
      </c>
      <c r="F423" s="9">
        <f t="shared" si="70"/>
        <v>7.5</v>
      </c>
      <c r="G423" s="9" t="str">
        <f t="shared" si="71"/>
        <v>only works with 2GIG Panels (and 345mhz Qolsys Panel - FMO)</v>
      </c>
      <c r="H423" s="9" t="str">
        <f t="shared" si="72"/>
        <v>Optional Equipment</v>
      </c>
      <c r="I423" s="9" t="str">
        <f t="shared" si="73"/>
        <v>Sensors and Detectors</v>
      </c>
      <c r="J423" s="9" t="str">
        <f t="shared" si="74"/>
        <v>Bypassable Door Contact</v>
      </c>
      <c r="K423" s="9" t="str">
        <f t="shared" si="75"/>
        <v>Contact de porte et fenêtre bypassable</v>
      </c>
      <c r="L423" s="9" t="str">
        <f t="shared" si="76"/>
        <v>One Time</v>
      </c>
    </row>
    <row r="424" spans="1:12" x14ac:dyDescent="0.25">
      <c r="A424" t="s">
        <v>136</v>
      </c>
      <c r="B424" s="9" t="str">
        <f t="shared" si="66"/>
        <v>Recessed Door Contact</v>
      </c>
      <c r="C424" s="9" t="str">
        <f t="shared" si="67"/>
        <v>Contact de porte contact encastré</v>
      </c>
      <c r="D424" s="9">
        <f t="shared" si="68"/>
        <v>49</v>
      </c>
      <c r="E424" s="9" t="str">
        <f t="shared" si="69"/>
        <v>N</v>
      </c>
      <c r="F424" s="9">
        <f t="shared" si="70"/>
        <v>7.5</v>
      </c>
      <c r="G424" s="9" t="str">
        <f t="shared" si="71"/>
        <v>only works with 2GIG Panels (and 345mhz Qolsys Panel - FMO)</v>
      </c>
      <c r="H424" s="9" t="str">
        <f t="shared" si="72"/>
        <v>Optional Equipment</v>
      </c>
      <c r="I424" s="9" t="str">
        <f t="shared" si="73"/>
        <v>Sensors and Detectors</v>
      </c>
      <c r="J424" s="9" t="str">
        <f t="shared" si="74"/>
        <v>Recessed Door Contact</v>
      </c>
      <c r="K424" s="9" t="str">
        <f t="shared" si="75"/>
        <v>Contact de porte contact encastré</v>
      </c>
      <c r="L424" s="9" t="str">
        <f t="shared" si="76"/>
        <v>One Time</v>
      </c>
    </row>
    <row r="425" spans="1:12" x14ac:dyDescent="0.25">
      <c r="A425" t="s">
        <v>54</v>
      </c>
      <c r="B425" s="9" t="str">
        <f t="shared" si="66"/>
        <v>Door Contact</v>
      </c>
      <c r="C425" s="9" t="str">
        <f t="shared" si="67"/>
        <v>Contact de porte et fenêtre</v>
      </c>
      <c r="D425" s="9">
        <f t="shared" si="68"/>
        <v>29</v>
      </c>
      <c r="E425" s="9" t="str">
        <f t="shared" si="69"/>
        <v>N</v>
      </c>
      <c r="F425" s="9">
        <f t="shared" si="70"/>
        <v>7.5</v>
      </c>
      <c r="G425" s="9" t="str">
        <f t="shared" si="71"/>
        <v>only works with 2GIG Panels (and 345mhz Qolsys Panel - FMO)</v>
      </c>
      <c r="H425" s="9" t="str">
        <f t="shared" si="72"/>
        <v>Optional Equipment</v>
      </c>
      <c r="I425" s="9" t="str">
        <f t="shared" si="73"/>
        <v>Sensors and Detectors</v>
      </c>
      <c r="J425" s="9" t="str">
        <f t="shared" si="74"/>
        <v>Door Contact</v>
      </c>
      <c r="K425" s="9" t="str">
        <f t="shared" si="75"/>
        <v>Contact de porte et fenêtre</v>
      </c>
      <c r="L425" s="9" t="str">
        <f t="shared" si="76"/>
        <v>One Time</v>
      </c>
    </row>
    <row r="426" spans="1:12" x14ac:dyDescent="0.25">
      <c r="A426" t="s">
        <v>53</v>
      </c>
      <c r="B426" s="9" t="str">
        <f t="shared" si="66"/>
        <v>Wireless Doorbell</v>
      </c>
      <c r="C426" s="9" t="str">
        <f t="shared" si="67"/>
        <v>Sonnette sans fil</v>
      </c>
      <c r="D426" s="9">
        <f t="shared" si="68"/>
        <v>49</v>
      </c>
      <c r="E426" s="9" t="str">
        <f t="shared" si="69"/>
        <v>N</v>
      </c>
      <c r="F426" s="9">
        <f t="shared" si="70"/>
        <v>7.5</v>
      </c>
      <c r="G426" s="9" t="str">
        <f t="shared" si="71"/>
        <v>only works with 2GIG Panels (and 345mhz Qolsys Panel - FMO)</v>
      </c>
      <c r="H426" s="9" t="str">
        <f t="shared" si="72"/>
        <v>Optional Equipment</v>
      </c>
      <c r="I426" s="9" t="str">
        <f t="shared" si="73"/>
        <v>Keypads and Remotes</v>
      </c>
      <c r="J426" s="9" t="str">
        <f t="shared" si="74"/>
        <v>Wireless Doorbell</v>
      </c>
      <c r="K426" s="9" t="str">
        <f t="shared" si="75"/>
        <v>Sonnette sans fil</v>
      </c>
      <c r="L426" s="9" t="str">
        <f t="shared" si="76"/>
        <v>One Time</v>
      </c>
    </row>
    <row r="427" spans="1:12" x14ac:dyDescent="0.25">
      <c r="A427" t="s">
        <v>52</v>
      </c>
      <c r="B427" s="9" t="str">
        <f t="shared" si="66"/>
        <v>Carbon Monoxide Detector</v>
      </c>
      <c r="C427" s="9" t="str">
        <f t="shared" si="67"/>
        <v>Détecteur de monoxyde de carbone</v>
      </c>
      <c r="D427" s="9">
        <f t="shared" si="68"/>
        <v>89</v>
      </c>
      <c r="E427" s="9" t="str">
        <f t="shared" si="69"/>
        <v>N</v>
      </c>
      <c r="F427" s="9">
        <f t="shared" si="70"/>
        <v>7.5</v>
      </c>
      <c r="G427" s="9" t="str">
        <f t="shared" si="71"/>
        <v>only works with 2GIG Panels (and 345mhz Qolsys Panel - FMO)</v>
      </c>
      <c r="H427" s="9" t="str">
        <f t="shared" si="72"/>
        <v>Optional Equipment</v>
      </c>
      <c r="I427" s="9" t="str">
        <f t="shared" si="73"/>
        <v>Sensors and Detectors</v>
      </c>
      <c r="J427" s="9" t="str">
        <f t="shared" si="74"/>
        <v>Carbon Monoxide Detector</v>
      </c>
      <c r="K427" s="9" t="str">
        <f t="shared" si="75"/>
        <v>Détecteur de monoxyde de carbone</v>
      </c>
      <c r="L427" s="9" t="str">
        <f t="shared" si="76"/>
        <v>One Time</v>
      </c>
    </row>
    <row r="428" spans="1:12" x14ac:dyDescent="0.25">
      <c r="A428" t="s">
        <v>2300</v>
      </c>
      <c r="B428" s="9" t="str">
        <f t="shared" si="66"/>
        <v>Internal Cell Radio Module Antenna</v>
      </c>
      <c r="C428" s="9" t="str">
        <f t="shared" si="67"/>
        <v>Antenne interne du module radio cellulaire</v>
      </c>
      <c r="D428" s="9">
        <f t="shared" si="68"/>
        <v>0</v>
      </c>
      <c r="E428" s="9" t="str">
        <f t="shared" si="69"/>
        <v>N</v>
      </c>
      <c r="F428" s="9">
        <f t="shared" si="70"/>
        <v>7.5</v>
      </c>
      <c r="G428" s="9" t="str">
        <f t="shared" si="71"/>
        <v>on Good, Better and Best bundle</v>
      </c>
      <c r="H428" s="9" t="str">
        <f t="shared" si="72"/>
        <v>Optional Equipment</v>
      </c>
      <c r="I428" s="9" t="str">
        <f t="shared" si="73"/>
        <v>Lights and other accessories</v>
      </c>
      <c r="J428" s="9" t="str">
        <f t="shared" si="74"/>
        <v>Internal Cell Radio Module Antenna</v>
      </c>
      <c r="K428" s="9" t="str">
        <f t="shared" si="75"/>
        <v>Antenne interne du module radio cellulaire</v>
      </c>
      <c r="L428" s="9" t="str">
        <f t="shared" si="76"/>
        <v>One Time</v>
      </c>
    </row>
    <row r="429" spans="1:12" x14ac:dyDescent="0.25">
      <c r="A429" t="s">
        <v>3179</v>
      </c>
      <c r="B429" s="9" t="str">
        <f t="shared" si="66"/>
        <v>10 Foot External  Mount  Antenna</v>
      </c>
      <c r="C429" s="9" t="str">
        <f t="shared" si="67"/>
        <v>Antenne montée externe de 10 pieds</v>
      </c>
      <c r="D429" s="9">
        <f t="shared" si="68"/>
        <v>0</v>
      </c>
      <c r="E429" s="9" t="str">
        <f t="shared" si="69"/>
        <v>N</v>
      </c>
      <c r="F429" s="9">
        <f t="shared" si="70"/>
        <v>7.5</v>
      </c>
      <c r="G429" s="9" t="str">
        <f t="shared" si="71"/>
        <v>only works with 2GIG Panels</v>
      </c>
      <c r="H429" s="9" t="str">
        <f t="shared" si="72"/>
        <v>Optional Equipment</v>
      </c>
      <c r="I429" s="9" t="str">
        <f t="shared" si="73"/>
        <v>Lights and other accessories</v>
      </c>
      <c r="J429" s="9" t="str">
        <f t="shared" si="74"/>
        <v>10 Foot External  Mount  Antenna</v>
      </c>
      <c r="K429" s="9" t="str">
        <f t="shared" si="75"/>
        <v>Antenne montée externe de 10 pieds</v>
      </c>
      <c r="L429" s="9" t="str">
        <f t="shared" si="76"/>
        <v>One Time</v>
      </c>
    </row>
    <row r="430" spans="1:12" x14ac:dyDescent="0.25">
      <c r="A430" t="s">
        <v>94</v>
      </c>
      <c r="B430" s="9" t="str">
        <f t="shared" si="66"/>
        <v>Cold Weather Door Contact</v>
      </c>
      <c r="C430" s="9" t="str">
        <f t="shared" si="67"/>
        <v>Contact de porte et fenêtre  par temps froid</v>
      </c>
      <c r="D430" s="9">
        <f t="shared" si="68"/>
        <v>99</v>
      </c>
      <c r="E430" s="9" t="str">
        <f t="shared" si="69"/>
        <v>N</v>
      </c>
      <c r="F430" s="9">
        <f t="shared" si="70"/>
        <v>7.5</v>
      </c>
      <c r="G430" s="9" t="str">
        <f t="shared" si="71"/>
        <v>only works with 2GIG Panels (and 345mhz Qolsys Panel - FMO)</v>
      </c>
      <c r="H430" s="9" t="str">
        <f t="shared" si="72"/>
        <v>Optional Equipment</v>
      </c>
      <c r="I430" s="9" t="str">
        <f t="shared" si="73"/>
        <v>Sensors and Detectors</v>
      </c>
      <c r="J430" s="9" t="str">
        <f t="shared" si="74"/>
        <v>Cold Weather Door Contact</v>
      </c>
      <c r="K430" s="9" t="str">
        <f t="shared" si="75"/>
        <v>Contact de porte et fenêtre  par temps froid</v>
      </c>
      <c r="L430" s="9" t="str">
        <f t="shared" si="76"/>
        <v>One Time</v>
      </c>
    </row>
    <row r="431" spans="1:12" x14ac:dyDescent="0.25">
      <c r="A431" t="s">
        <v>93</v>
      </c>
      <c r="B431" s="9" t="str">
        <f t="shared" si="66"/>
        <v>Cold Weather Motion detector</v>
      </c>
      <c r="C431" s="9" t="str">
        <f t="shared" si="67"/>
        <v>Détecteur de mouvements par temps froid</v>
      </c>
      <c r="D431" s="9">
        <f t="shared" si="68"/>
        <v>299</v>
      </c>
      <c r="E431" s="9" t="str">
        <f t="shared" si="69"/>
        <v>N</v>
      </c>
      <c r="F431" s="9">
        <f t="shared" si="70"/>
        <v>7.5</v>
      </c>
      <c r="G431" s="9" t="str">
        <f t="shared" si="71"/>
        <v>only works with 2GIG Panels (and 345mhz Qolsys Panel - FMO)</v>
      </c>
      <c r="H431" s="9" t="str">
        <f t="shared" si="72"/>
        <v>Optional Equipment</v>
      </c>
      <c r="I431" s="9" t="str">
        <f t="shared" si="73"/>
        <v>Sensors and Detectors</v>
      </c>
      <c r="J431" s="9" t="str">
        <f t="shared" si="74"/>
        <v>Cold Weather Motion detector</v>
      </c>
      <c r="K431" s="9" t="str">
        <f t="shared" si="75"/>
        <v>Détecteur de mouvements par temps froid</v>
      </c>
      <c r="L431" s="9" t="str">
        <f t="shared" si="76"/>
        <v>One Time</v>
      </c>
    </row>
    <row r="432" spans="1:12" x14ac:dyDescent="0.25">
      <c r="A432" t="s">
        <v>2299</v>
      </c>
      <c r="B432" s="9" t="str">
        <f t="shared" si="66"/>
        <v>GC3 3G Cell Radio Module</v>
      </c>
      <c r="C432" s="9" t="str">
        <f t="shared" si="67"/>
        <v>Module de radio cellulaire 3G GC3</v>
      </c>
      <c r="D432" s="9">
        <f t="shared" si="68"/>
        <v>0</v>
      </c>
      <c r="E432" s="9" t="str">
        <f t="shared" si="69"/>
        <v>N</v>
      </c>
      <c r="F432" s="9">
        <f t="shared" si="70"/>
        <v>15</v>
      </c>
      <c r="G432" s="9" t="str">
        <f t="shared" si="71"/>
        <v>only works with 2GIG Panels</v>
      </c>
      <c r="H432" s="9" t="str">
        <f t="shared" si="72"/>
        <v>Optional Equipment</v>
      </c>
      <c r="I432" s="9" t="str">
        <f t="shared" si="73"/>
        <v>Panels/Panneaux</v>
      </c>
      <c r="J432" s="9" t="str">
        <f t="shared" si="74"/>
        <v>GC3 3G Cell Radio Module</v>
      </c>
      <c r="K432" s="9" t="str">
        <f t="shared" si="75"/>
        <v>Module de radio cellulaire 3G GC3</v>
      </c>
      <c r="L432" s="9" t="str">
        <f t="shared" si="76"/>
        <v>One Time</v>
      </c>
    </row>
    <row r="433" spans="1:12" x14ac:dyDescent="0.25">
      <c r="A433" t="s">
        <v>740</v>
      </c>
      <c r="B433" s="9" t="str">
        <f t="shared" si="66"/>
        <v>Bell Internet Bundle Credit - $15 Off For 24 Months</v>
      </c>
      <c r="C433" s="9" t="str">
        <f t="shared" si="67"/>
        <v>Crédit de 15 $ pendant 24 mois sur le forfait Internet avec services Bell</v>
      </c>
      <c r="D433" s="9">
        <f t="shared" si="68"/>
        <v>0</v>
      </c>
      <c r="E433" s="9" t="str">
        <f t="shared" si="69"/>
        <v>Y</v>
      </c>
      <c r="F433" s="9">
        <f t="shared" si="70"/>
        <v>0</v>
      </c>
      <c r="G433" s="9" t="str">
        <f t="shared" si="71"/>
        <v xml:space="preserve">Sales - New internet customer
</v>
      </c>
      <c r="H433" s="9" t="str">
        <f t="shared" si="72"/>
        <v>Residential and Business</v>
      </c>
      <c r="I433" s="9" t="str">
        <f t="shared" si="73"/>
        <v xml:space="preserve">Smart Home </v>
      </c>
      <c r="J433" s="9" t="str">
        <f t="shared" si="74"/>
        <v>Bell Internet Bundle Credit $15 off for 24 months for new Internet customers</v>
      </c>
      <c r="K433" s="9" t="str">
        <f t="shared" si="75"/>
        <v>Crédit de 15 $ pendant 24 mois sur le forfait Internet avec services Bell</v>
      </c>
      <c r="L433" s="9" t="str">
        <f t="shared" si="76"/>
        <v>RMR</v>
      </c>
    </row>
    <row r="434" spans="1:12" x14ac:dyDescent="0.25">
      <c r="A434" t="s">
        <v>346</v>
      </c>
      <c r="B434" s="9" t="str">
        <f t="shared" si="66"/>
        <v>16VAC Transformer</v>
      </c>
      <c r="C434" s="9" t="str">
        <f t="shared" si="67"/>
        <v>Transformateur 16 V c.a.</v>
      </c>
      <c r="D434" s="9">
        <f t="shared" si="68"/>
        <v>0</v>
      </c>
      <c r="E434" s="9" t="str">
        <f t="shared" si="69"/>
        <v>N</v>
      </c>
      <c r="F434" s="9">
        <f t="shared" si="70"/>
        <v>7.5</v>
      </c>
      <c r="G434" s="9" t="str">
        <f t="shared" si="71"/>
        <v>Legacy</v>
      </c>
      <c r="H434" s="9" t="str">
        <f t="shared" si="72"/>
        <v>Legacy</v>
      </c>
      <c r="I434" s="9" t="str">
        <f t="shared" si="73"/>
        <v>Legacy</v>
      </c>
      <c r="J434" s="9" t="str">
        <f t="shared" si="74"/>
        <v>16VAC Transformer</v>
      </c>
      <c r="K434" s="9" t="str">
        <f t="shared" si="75"/>
        <v>Transformateur 16 V c.a.</v>
      </c>
      <c r="L434" s="9" t="str">
        <f t="shared" si="76"/>
        <v>One Time</v>
      </c>
    </row>
    <row r="435" spans="1:12" x14ac:dyDescent="0.25">
      <c r="A435" t="s">
        <v>3155</v>
      </c>
      <c r="B435" s="9" t="str">
        <f t="shared" si="66"/>
        <v>$10 credit for 24 months (Duo) with new Internet subscription</v>
      </c>
      <c r="C435" s="9" t="str">
        <f t="shared" si="67"/>
        <v>10 $ de crédit pour 24 mois (Duo) avec un nouvel abonnement à Internet</v>
      </c>
      <c r="D435" s="9">
        <f t="shared" si="68"/>
        <v>0</v>
      </c>
      <c r="E435" s="9" t="str">
        <f t="shared" si="69"/>
        <v>N</v>
      </c>
      <c r="F435" s="9">
        <f t="shared" si="70"/>
        <v>0</v>
      </c>
      <c r="G435" s="9" t="str">
        <f t="shared" si="71"/>
        <v xml:space="preserve">Sales - Used for Video and Automation Bundle only </v>
      </c>
      <c r="H435" s="9" t="str">
        <f t="shared" si="72"/>
        <v>Residential</v>
      </c>
      <c r="I435" s="9" t="str">
        <f t="shared" si="73"/>
        <v>Video and Automation</v>
      </c>
      <c r="J435" s="9" t="str">
        <f t="shared" si="74"/>
        <v>$10 credit for 24 months (Duo) with new Internet subscription</v>
      </c>
      <c r="K435" s="9" t="str">
        <f t="shared" si="75"/>
        <v>10 $ de crédit pour 24 mois (Duo) avec un nouvel abonnement à Internet</v>
      </c>
      <c r="L435" s="9" t="str">
        <f t="shared" si="76"/>
        <v>RMR</v>
      </c>
    </row>
    <row r="436" spans="1:12" x14ac:dyDescent="0.25">
      <c r="A436" t="s">
        <v>2555</v>
      </c>
      <c r="B436" s="9" t="str">
        <f t="shared" si="66"/>
        <v xml:space="preserve">Equipment Discount - 25% </v>
      </c>
      <c r="C436" s="9" t="str">
        <f t="shared" si="67"/>
        <v>Réduction de 25 % sur l'équipement</v>
      </c>
      <c r="D436" s="9">
        <f t="shared" si="68"/>
        <v>0</v>
      </c>
      <c r="E436" s="9" t="str">
        <f t="shared" si="69"/>
        <v>N</v>
      </c>
      <c r="F436" s="9">
        <f t="shared" si="70"/>
        <v>0</v>
      </c>
      <c r="G436" s="9" t="str">
        <f t="shared" si="71"/>
        <v xml:space="preserve">Retention - Legacy only </v>
      </c>
      <c r="H436" s="9" t="str">
        <f t="shared" si="72"/>
        <v>Residential and Business</v>
      </c>
      <c r="I436" s="9" t="str">
        <f t="shared" si="73"/>
        <v xml:space="preserve">Smart Home </v>
      </c>
      <c r="J436" s="9" t="str">
        <f t="shared" si="74"/>
        <v xml:space="preserve">25% discount on peripherals when legacy customer is upgrading </v>
      </c>
      <c r="K436" s="9" t="str">
        <f t="shared" si="75"/>
        <v>Réduction de 25 % sur l'équipement</v>
      </c>
      <c r="L436" s="9" t="str">
        <f t="shared" si="76"/>
        <v>One time</v>
      </c>
    </row>
    <row r="437" spans="1:12" x14ac:dyDescent="0.25">
      <c r="A437" t="s">
        <v>3745</v>
      </c>
      <c r="B437" s="9" t="str">
        <f t="shared" si="66"/>
        <v xml:space="preserve">Bell Smart Home Internet Bundle Credit $20 x 24 mths </v>
      </c>
      <c r="C437" s="9" t="str">
        <f t="shared" si="67"/>
        <v>20$ de rabais pour 24 mois</v>
      </c>
      <c r="D437" s="9">
        <f t="shared" si="68"/>
        <v>0</v>
      </c>
      <c r="E437" s="9" t="str">
        <f t="shared" si="69"/>
        <v>N</v>
      </c>
      <c r="F437" s="9">
        <f t="shared" si="70"/>
        <v>0</v>
      </c>
      <c r="G437" s="9" t="str">
        <f t="shared" si="71"/>
        <v>New internet customer
Good bundle and above</v>
      </c>
      <c r="H437" s="9" t="str">
        <f t="shared" si="72"/>
        <v>Residential and Business</v>
      </c>
      <c r="I437" s="9" t="str">
        <f t="shared" si="73"/>
        <v>Smart Home</v>
      </c>
      <c r="J437" s="9" t="str">
        <f t="shared" si="74"/>
        <v xml:space="preserve">Bell Smart Home Internet Bundle Credit $20 x 24 mths </v>
      </c>
      <c r="K437" s="9" t="str">
        <f t="shared" si="75"/>
        <v>20$ de rabais pour 24 mois</v>
      </c>
      <c r="L437" s="9" t="str">
        <f t="shared" si="76"/>
        <v>RMR</v>
      </c>
    </row>
    <row r="438" spans="1:12" x14ac:dyDescent="0.25">
      <c r="A438" t="s">
        <v>3247</v>
      </c>
      <c r="B438" s="9" t="str">
        <f t="shared" si="66"/>
        <v>Indoor Video Camera</v>
      </c>
      <c r="C438" s="9" t="str">
        <f t="shared" si="67"/>
        <v>Caméra intérieure</v>
      </c>
      <c r="D438" s="9">
        <f t="shared" si="68"/>
        <v>169</v>
      </c>
      <c r="E438" s="9" t="str">
        <f t="shared" si="69"/>
        <v>Y</v>
      </c>
      <c r="F438" s="9">
        <f t="shared" si="70"/>
        <v>30</v>
      </c>
      <c r="G438" s="9" t="str">
        <f t="shared" si="71"/>
        <v>on Better and Best bundle</v>
      </c>
      <c r="H438" s="9" t="str">
        <f t="shared" si="72"/>
        <v>Optional Equipment</v>
      </c>
      <c r="I438" s="9" t="str">
        <f t="shared" si="73"/>
        <v>Cameras</v>
      </c>
      <c r="J438" s="9" t="str">
        <f t="shared" si="74"/>
        <v>Indoor Video Camera</v>
      </c>
      <c r="K438" s="9" t="str">
        <f t="shared" si="75"/>
        <v>Caméra intérieure</v>
      </c>
      <c r="L438" s="9" t="str">
        <f t="shared" si="76"/>
        <v>One Time</v>
      </c>
    </row>
    <row r="439" spans="1:12" x14ac:dyDescent="0.25">
      <c r="A439" t="s">
        <v>3246</v>
      </c>
      <c r="B439" s="9" t="str">
        <f t="shared" si="66"/>
        <v>Outdoor Video Camera</v>
      </c>
      <c r="C439" s="9" t="str">
        <f t="shared" si="67"/>
        <v>Caméra extérieure</v>
      </c>
      <c r="D439" s="9">
        <f t="shared" si="68"/>
        <v>199</v>
      </c>
      <c r="E439" s="9" t="str">
        <f t="shared" si="69"/>
        <v>N</v>
      </c>
      <c r="F439" s="9">
        <f t="shared" si="70"/>
        <v>60</v>
      </c>
      <c r="G439" s="9" t="str">
        <f t="shared" si="71"/>
        <v>on Better and Best bundle</v>
      </c>
      <c r="H439" s="9" t="str">
        <f t="shared" si="72"/>
        <v>Optional Equipment</v>
      </c>
      <c r="I439" s="9" t="str">
        <f t="shared" si="73"/>
        <v>Cameras</v>
      </c>
      <c r="J439" s="9" t="str">
        <f t="shared" si="74"/>
        <v>Outdoor Camera</v>
      </c>
      <c r="K439" s="9" t="str">
        <f t="shared" si="75"/>
        <v>Caméra extérieure</v>
      </c>
      <c r="L439" s="9" t="str">
        <f t="shared" si="76"/>
        <v>One Time</v>
      </c>
    </row>
    <row r="440" spans="1:12" x14ac:dyDescent="0.25">
      <c r="A440" t="s">
        <v>3565</v>
      </c>
      <c r="B440" s="9" t="str">
        <f t="shared" si="66"/>
        <v xml:space="preserve">Bell Internet Bundle Credit $5 off for 24 months </v>
      </c>
      <c r="C440" s="9" t="str">
        <f t="shared" si="67"/>
        <v>5$ de crédit pour 24 mois sur le forfait Internet avec services Bell</v>
      </c>
      <c r="D440" s="9">
        <f t="shared" si="68"/>
        <v>0</v>
      </c>
      <c r="E440" s="9" t="str">
        <f t="shared" si="69"/>
        <v>Y</v>
      </c>
      <c r="F440" s="9">
        <f t="shared" si="70"/>
        <v>0</v>
      </c>
      <c r="G440" s="9" t="str">
        <f t="shared" si="71"/>
        <v xml:space="preserve">Sales - New Video and Automation with New/Existing Internet </v>
      </c>
      <c r="H440" s="9" t="str">
        <f t="shared" si="72"/>
        <v xml:space="preserve">Residential </v>
      </c>
      <c r="I440" s="9" t="str">
        <f t="shared" si="73"/>
        <v>Video and Automation</v>
      </c>
      <c r="J440" s="9" t="str">
        <f t="shared" si="74"/>
        <v xml:space="preserve">Bell Internet Bundle Credit $5 off for 24 months </v>
      </c>
      <c r="K440" s="9" t="str">
        <f t="shared" si="75"/>
        <v>5 $ de crédit pour 24 mois sur le forfait Internet avec services Bell</v>
      </c>
      <c r="L440" s="9" t="str">
        <f t="shared" si="76"/>
        <v>RMR</v>
      </c>
    </row>
    <row r="441" spans="1:12" x14ac:dyDescent="0.25">
      <c r="A441" t="s">
        <v>3568</v>
      </c>
      <c r="B441" s="9" t="str">
        <f t="shared" si="66"/>
        <v>Bell Internet Bundle Credit - $10 credit for 24 months</v>
      </c>
      <c r="C441" s="9" t="str">
        <f t="shared" si="67"/>
        <v>10 $ de crédit pour 24 mois sur le forfait Internet avec services Bell</v>
      </c>
      <c r="D441" s="9">
        <f t="shared" si="68"/>
        <v>0</v>
      </c>
      <c r="E441" s="9" t="str">
        <f t="shared" si="69"/>
        <v>Y</v>
      </c>
      <c r="F441" s="9">
        <f t="shared" si="70"/>
        <v>0</v>
      </c>
      <c r="G441" s="9" t="str">
        <f t="shared" si="71"/>
        <v xml:space="preserve">Sales - New Internet customer </v>
      </c>
      <c r="H441" s="9" t="str">
        <f t="shared" si="72"/>
        <v xml:space="preserve">Residential and Business </v>
      </c>
      <c r="I441" s="9" t="str">
        <f t="shared" si="73"/>
        <v xml:space="preserve">Smart Home </v>
      </c>
      <c r="J441" s="9" t="str">
        <f t="shared" si="74"/>
        <v>Bell Internet Bundle Credit $10 off for 24 months for new Internet customers</v>
      </c>
      <c r="K441" s="9" t="str">
        <f t="shared" si="75"/>
        <v>10 $ de crédit pour 24 mois sur le forfait Internet avec services Bell</v>
      </c>
      <c r="L441" s="9" t="str">
        <f t="shared" si="76"/>
        <v>RMR</v>
      </c>
    </row>
    <row r="442" spans="1:12" x14ac:dyDescent="0.25">
      <c r="A442" t="s">
        <v>3572</v>
      </c>
      <c r="B442" s="9" t="str">
        <f t="shared" si="66"/>
        <v>Bell Mobility Bundle Credit: Video and Automation - $5 Credit for 24 months</v>
      </c>
      <c r="C442" s="9" t="str">
        <f t="shared" si="67"/>
        <v>Crédit forfait Bell Mobilité: Vidéo et domotique - Crédit de 5 $ pour 24 mois</v>
      </c>
      <c r="D442" s="9">
        <f t="shared" si="68"/>
        <v>0</v>
      </c>
      <c r="E442" s="9" t="str">
        <f t="shared" si="69"/>
        <v>Y</v>
      </c>
      <c r="F442" s="9">
        <f t="shared" si="70"/>
        <v>0</v>
      </c>
      <c r="G442" s="9" t="str">
        <f t="shared" si="71"/>
        <v>Sales - New Video and Automation with New/existing Mobility customer</v>
      </c>
      <c r="H442" s="9" t="str">
        <f t="shared" si="72"/>
        <v>Residential</v>
      </c>
      <c r="I442" s="9" t="str">
        <f t="shared" si="73"/>
        <v>Video and Automation</v>
      </c>
      <c r="J442" s="9" t="str">
        <f t="shared" si="74"/>
        <v>Bell Mobility Bundle Credit: Video and Automation - $5 Credit for 24 months</v>
      </c>
      <c r="K442" s="9" t="str">
        <f t="shared" si="75"/>
        <v>Crédit forfait Bell Mobilité: Vidéo et domotique - Crédit de 5 $ pour 24 mois</v>
      </c>
      <c r="L442" s="9" t="str">
        <f t="shared" si="76"/>
        <v>RMR</v>
      </c>
    </row>
    <row r="443" spans="1:12" x14ac:dyDescent="0.25">
      <c r="A443" t="s">
        <v>3575</v>
      </c>
      <c r="B443" s="9" t="str">
        <f t="shared" si="66"/>
        <v xml:space="preserve">Bell Mobility Bundle Credit - $5 </v>
      </c>
      <c r="C443" s="9" t="str">
        <f t="shared" si="67"/>
        <v>Crédit de 5 $ sur le forfait mobilité avec services Bell</v>
      </c>
      <c r="D443" s="9">
        <f t="shared" si="68"/>
        <v>0</v>
      </c>
      <c r="E443" s="9" t="str">
        <f t="shared" si="69"/>
        <v>Y</v>
      </c>
      <c r="F443" s="9">
        <f t="shared" si="70"/>
        <v>0</v>
      </c>
      <c r="G443" s="9" t="str">
        <f t="shared" si="71"/>
        <v>Sales - New/existing Mobility customer</v>
      </c>
      <c r="H443" s="9" t="str">
        <f t="shared" si="72"/>
        <v xml:space="preserve">Residential and Business </v>
      </c>
      <c r="I443" s="9" t="str">
        <f t="shared" si="73"/>
        <v xml:space="preserve">Smart Home </v>
      </c>
      <c r="J443" s="9" t="str">
        <f t="shared" si="74"/>
        <v>Bell Mobility Bundle Credit $5 for new and existing Mobility customers</v>
      </c>
      <c r="K443" s="9" t="str">
        <f t="shared" si="75"/>
        <v>Bell Mobility Bundle Credit $5 for new and existing Mobility customers</v>
      </c>
      <c r="L443" s="9" t="str">
        <f t="shared" si="76"/>
        <v>RMR</v>
      </c>
    </row>
    <row r="444" spans="1:12" x14ac:dyDescent="0.25">
      <c r="A444" t="s">
        <v>3584</v>
      </c>
      <c r="B444" s="9" t="str">
        <f t="shared" si="66"/>
        <v>External Probe for Temperature Sensor</v>
      </c>
      <c r="C444" s="9" t="str">
        <f t="shared" si="67"/>
        <v>Sonde externe du capteur de température</v>
      </c>
      <c r="D444" s="9">
        <f t="shared" si="68"/>
        <v>44</v>
      </c>
      <c r="E444" s="9" t="str">
        <f t="shared" si="69"/>
        <v>Y</v>
      </c>
      <c r="F444" s="9">
        <f t="shared" si="70"/>
        <v>7.5</v>
      </c>
      <c r="G444" s="9" t="str">
        <f t="shared" si="71"/>
        <v>Only works with Qolsys panel and Temperature Sensor</v>
      </c>
      <c r="H444" s="9" t="str">
        <f t="shared" si="72"/>
        <v>Optional Equipment</v>
      </c>
      <c r="I444" s="9" t="str">
        <f t="shared" si="73"/>
        <v>Sensors and Detectors</v>
      </c>
      <c r="J444" s="9" t="str">
        <f t="shared" si="74"/>
        <v>External Probe for Temperature Sensor</v>
      </c>
      <c r="K444" s="9" t="str">
        <f t="shared" si="75"/>
        <v>Sonde externe du capteur de température</v>
      </c>
      <c r="L444" s="9" t="str">
        <f t="shared" si="76"/>
        <v>One Time</v>
      </c>
    </row>
    <row r="445" spans="1:12" x14ac:dyDescent="0.25">
      <c r="A445" t="s">
        <v>3634</v>
      </c>
      <c r="B445" s="9" t="str">
        <f t="shared" si="66"/>
        <v>Yale nexTouch Push Button Door Lock</v>
      </c>
      <c r="C445" s="9" t="str">
        <f t="shared" si="67"/>
        <v>Serrure de porte Yale nexTouch</v>
      </c>
      <c r="D445" s="9">
        <f t="shared" si="68"/>
        <v>600</v>
      </c>
      <c r="E445" s="9" t="str">
        <f t="shared" si="69"/>
        <v>N</v>
      </c>
      <c r="F445" s="9">
        <f t="shared" si="70"/>
        <v>30</v>
      </c>
      <c r="G445" s="9" t="str">
        <f t="shared" si="71"/>
        <v>SMB only: Best or Automation Add-On</v>
      </c>
      <c r="H445" s="9" t="str">
        <f t="shared" si="72"/>
        <v>Optional Equipment</v>
      </c>
      <c r="I445" s="9" t="str">
        <f t="shared" si="73"/>
        <v>Door locks and thermostats</v>
      </c>
      <c r="J445" s="9" t="str">
        <f t="shared" si="74"/>
        <v>Yale nexTouch Push Button Door Lock</v>
      </c>
      <c r="K445" s="9" t="str">
        <f t="shared" si="75"/>
        <v>Serrure de porte Yale nexTouch</v>
      </c>
      <c r="L445" s="9" t="str">
        <f t="shared" si="76"/>
        <v>One Time</v>
      </c>
    </row>
    <row r="446" spans="1:12" x14ac:dyDescent="0.25">
      <c r="A446" t="s">
        <v>3943</v>
      </c>
      <c r="B446" s="9" t="str">
        <f t="shared" si="66"/>
        <v>Automation service</v>
      </c>
      <c r="C446" s="9" t="str">
        <f t="shared" si="67"/>
        <v>Service de domotique</v>
      </c>
      <c r="D446" s="9">
        <f t="shared" si="68"/>
        <v>0</v>
      </c>
      <c r="E446" s="9" t="str">
        <f t="shared" si="69"/>
        <v>N</v>
      </c>
      <c r="F446" s="9">
        <f t="shared" si="70"/>
        <v>0</v>
      </c>
      <c r="G446" s="9" t="str">
        <f t="shared" si="71"/>
        <v>on Good or Better</v>
      </c>
      <c r="H446" s="9" t="str">
        <f t="shared" si="72"/>
        <v>Additional Services</v>
      </c>
      <c r="I446" s="9" t="str">
        <f t="shared" si="73"/>
        <v>Z-Wave Access</v>
      </c>
      <c r="J446" s="9" t="str">
        <f t="shared" si="74"/>
        <v>Provides access and control over any Z-Wave devices added to your Smart Home system.</v>
      </c>
      <c r="K446" s="9" t="str">
        <f t="shared" si="75"/>
        <v>Fournit un accès et un contrôle sur tous les appareils Z-Wave ajoutés à votre système Maison Intelligente.</v>
      </c>
      <c r="L446" s="9" t="str">
        <f t="shared" si="76"/>
        <v>RMR</v>
      </c>
    </row>
    <row r="447" spans="1:12" x14ac:dyDescent="0.25">
      <c r="A447" t="s">
        <v>3987</v>
      </c>
      <c r="B447" s="9" t="e">
        <f t="shared" si="66"/>
        <v>#N/A</v>
      </c>
      <c r="C447" s="9" t="e">
        <f t="shared" si="67"/>
        <v>#N/A</v>
      </c>
      <c r="D447" s="9" t="e">
        <f t="shared" si="68"/>
        <v>#N/A</v>
      </c>
      <c r="E447" s="9" t="e">
        <f t="shared" si="69"/>
        <v>#N/A</v>
      </c>
      <c r="F447" s="9" t="e">
        <f t="shared" si="70"/>
        <v>#N/A</v>
      </c>
      <c r="G447" s="9" t="e">
        <f t="shared" si="71"/>
        <v>#N/A</v>
      </c>
      <c r="H447" s="9" t="e">
        <f t="shared" si="72"/>
        <v>#N/A</v>
      </c>
      <c r="I447" s="9" t="e">
        <f t="shared" si="73"/>
        <v>#N/A</v>
      </c>
      <c r="J447" s="9" t="e">
        <f t="shared" si="74"/>
        <v>#N/A</v>
      </c>
      <c r="K447" s="9" t="e">
        <f t="shared" si="75"/>
        <v>#N/A</v>
      </c>
      <c r="L447" s="9" t="e">
        <f t="shared" si="76"/>
        <v>#N/A</v>
      </c>
    </row>
    <row r="448" spans="1:12" x14ac:dyDescent="0.25">
      <c r="A448" t="s">
        <v>3945</v>
      </c>
      <c r="B448" s="9" t="str">
        <f t="shared" si="66"/>
        <v xml:space="preserve">3 Months Free Credit - $19.99 </v>
      </c>
      <c r="C448" s="9" t="str">
        <f t="shared" si="67"/>
        <v>Offre de trois mois gratuits -19.99 $</v>
      </c>
      <c r="D448" s="9">
        <f t="shared" si="68"/>
        <v>0</v>
      </c>
      <c r="E448" s="9" t="str">
        <f t="shared" si="69"/>
        <v>N</v>
      </c>
      <c r="F448" s="9">
        <f t="shared" si="70"/>
        <v>0</v>
      </c>
      <c r="G448" s="9" t="str">
        <f t="shared" si="71"/>
        <v>Sales - New Customer</v>
      </c>
      <c r="H448" s="9" t="str">
        <f t="shared" si="72"/>
        <v>Residential</v>
      </c>
      <c r="I448" s="9" t="str">
        <f t="shared" si="73"/>
        <v xml:space="preserve">Smart Home </v>
      </c>
      <c r="J448" s="9" t="str">
        <f t="shared" si="74"/>
        <v xml:space="preserve">3 Months Free Credit - $19.99 </v>
      </c>
      <c r="K448" s="9" t="str">
        <f t="shared" si="75"/>
        <v>Offre de trois mois gratuits -19.99 $</v>
      </c>
      <c r="L448" s="9" t="str">
        <f t="shared" si="76"/>
        <v>RMR</v>
      </c>
    </row>
    <row r="449" spans="1:12" x14ac:dyDescent="0.25">
      <c r="A449" t="s">
        <v>3946</v>
      </c>
      <c r="B449" s="9" t="str">
        <f t="shared" ref="B449:B471" si="77">VLOOKUP(A449,masterdata,3,0)</f>
        <v xml:space="preserve">3 Months Free Credit - $29.99 </v>
      </c>
      <c r="C449" s="9" t="str">
        <f t="shared" ref="C449:C471" si="78">VLOOKUP(A449,masterdata,4,0)</f>
        <v>Offre de trois mois gratuits -29.99 $</v>
      </c>
      <c r="D449" s="9">
        <f t="shared" ref="D449:D471" si="79">VLOOKUP(A449,masterdata,5,0)</f>
        <v>0</v>
      </c>
      <c r="E449" s="9" t="str">
        <f t="shared" ref="E449:E471" si="80">VLOOKUP(A449,masterdata,6,0)</f>
        <v>N</v>
      </c>
      <c r="F449" s="9">
        <f t="shared" ref="F449:F471" si="81">VLOOKUP(A449,masterdata,7,0)</f>
        <v>0</v>
      </c>
      <c r="G449" s="9" t="str">
        <f t="shared" ref="G449:G512" si="82">VLOOKUP($A449,masterdata,8,0)</f>
        <v>Sales - New Customer</v>
      </c>
      <c r="H449" s="9" t="str">
        <f t="shared" ref="H449:H512" si="83">VLOOKUP($A449,masterdata,10,0)</f>
        <v>Residential</v>
      </c>
      <c r="I449" s="9" t="str">
        <f t="shared" ref="I449:I512" si="84">VLOOKUP($A449,masterdata,11,0)</f>
        <v xml:space="preserve">Smart Home </v>
      </c>
      <c r="J449" s="9" t="str">
        <f t="shared" ref="J449:J512" si="85">VLOOKUP($A449,masterdata,12,0)</f>
        <v xml:space="preserve">3 Months Free Credit - $29.99 </v>
      </c>
      <c r="K449" s="9" t="str">
        <f t="shared" ref="K449:K512" si="86">VLOOKUP($A449,masterdata,13,0)</f>
        <v>Offre de trois mois gratuits -29.99 $</v>
      </c>
      <c r="L449" s="9" t="str">
        <f t="shared" ref="L449:L512" si="87">VLOOKUP($A449,masterdata,16,0)</f>
        <v>RMR</v>
      </c>
    </row>
    <row r="450" spans="1:12" x14ac:dyDescent="0.25">
      <c r="A450" t="s">
        <v>3947</v>
      </c>
      <c r="B450" s="9" t="str">
        <f t="shared" si="77"/>
        <v xml:space="preserve">3 Months Free Credit - $39.99 </v>
      </c>
      <c r="C450" s="9" t="str">
        <f t="shared" si="78"/>
        <v>Offre de trois mois gratuits -39.99 $</v>
      </c>
      <c r="D450" s="9">
        <f t="shared" si="79"/>
        <v>0</v>
      </c>
      <c r="E450" s="9" t="str">
        <f t="shared" si="80"/>
        <v>N</v>
      </c>
      <c r="F450" s="9">
        <f t="shared" si="81"/>
        <v>0</v>
      </c>
      <c r="G450" s="9" t="str">
        <f t="shared" si="82"/>
        <v>Sales - New Customer</v>
      </c>
      <c r="H450" s="9" t="str">
        <f t="shared" si="83"/>
        <v xml:space="preserve">Residential and Business </v>
      </c>
      <c r="I450" s="9" t="str">
        <f t="shared" si="84"/>
        <v xml:space="preserve">Smart Home </v>
      </c>
      <c r="J450" s="9" t="str">
        <f t="shared" si="85"/>
        <v xml:space="preserve">3 Months Free Credit - $39.99 </v>
      </c>
      <c r="K450" s="9" t="str">
        <f t="shared" si="86"/>
        <v>Offre de trois mois gratuits -39.99 $</v>
      </c>
      <c r="L450" s="9" t="str">
        <f t="shared" si="87"/>
        <v>RMR</v>
      </c>
    </row>
    <row r="451" spans="1:12" x14ac:dyDescent="0.25">
      <c r="A451" t="s">
        <v>3948</v>
      </c>
      <c r="B451" s="9" t="str">
        <f t="shared" si="77"/>
        <v xml:space="preserve">3 Months Free Credit - $49.99 </v>
      </c>
      <c r="C451" s="9" t="str">
        <f t="shared" si="78"/>
        <v>Offre de trois mois gratuits -49.99 $</v>
      </c>
      <c r="D451" s="9">
        <f t="shared" si="79"/>
        <v>0</v>
      </c>
      <c r="E451" s="9" t="str">
        <f t="shared" si="80"/>
        <v>N</v>
      </c>
      <c r="F451" s="9">
        <f t="shared" si="81"/>
        <v>0</v>
      </c>
      <c r="G451" s="9" t="str">
        <f t="shared" si="82"/>
        <v>Sales - New Customer</v>
      </c>
      <c r="H451" s="9" t="str">
        <f t="shared" si="83"/>
        <v xml:space="preserve">Residential and Business </v>
      </c>
      <c r="I451" s="9" t="str">
        <f t="shared" si="84"/>
        <v xml:space="preserve">Smart Home </v>
      </c>
      <c r="J451" s="9" t="str">
        <f t="shared" si="85"/>
        <v xml:space="preserve">3 Months Free Credit - $49.99 </v>
      </c>
      <c r="K451" s="9" t="str">
        <f t="shared" si="86"/>
        <v>Offre de trois mois gratuits -49.99 $</v>
      </c>
      <c r="L451" s="9" t="str">
        <f t="shared" si="87"/>
        <v>RMR</v>
      </c>
    </row>
    <row r="452" spans="1:12" x14ac:dyDescent="0.25">
      <c r="A452" t="s">
        <v>3949</v>
      </c>
      <c r="B452" s="9" t="str">
        <f t="shared" si="77"/>
        <v xml:space="preserve">3 Months Free Credit - $59.99 </v>
      </c>
      <c r="C452" s="9" t="str">
        <f t="shared" si="78"/>
        <v>Offre de trois mois gratuits -59.99 $</v>
      </c>
      <c r="D452" s="9">
        <f t="shared" si="79"/>
        <v>0</v>
      </c>
      <c r="E452" s="9" t="str">
        <f t="shared" si="80"/>
        <v>N</v>
      </c>
      <c r="F452" s="9">
        <f t="shared" si="81"/>
        <v>0</v>
      </c>
      <c r="G452" s="9" t="str">
        <f t="shared" si="82"/>
        <v>Sales - New Customer</v>
      </c>
      <c r="H452" s="9" t="str">
        <f t="shared" si="83"/>
        <v xml:space="preserve">Residential and Business </v>
      </c>
      <c r="I452" s="9" t="str">
        <f t="shared" si="84"/>
        <v xml:space="preserve">Smart Home </v>
      </c>
      <c r="J452" s="9" t="str">
        <f t="shared" si="85"/>
        <v xml:space="preserve">3 Months Free Credit - $59.99 </v>
      </c>
      <c r="K452" s="9" t="str">
        <f t="shared" si="86"/>
        <v>Offre de trois mois gratuits -59.99 $</v>
      </c>
      <c r="L452" s="9" t="str">
        <f t="shared" si="87"/>
        <v>RMR</v>
      </c>
    </row>
    <row r="453" spans="1:12" x14ac:dyDescent="0.25">
      <c r="A453" t="s">
        <v>3950</v>
      </c>
      <c r="B453" s="9" t="str">
        <f t="shared" si="77"/>
        <v xml:space="preserve">3 Months Free Credit - $69.99 </v>
      </c>
      <c r="C453" s="9" t="str">
        <f t="shared" si="78"/>
        <v>Offre de trois mois gratuits -69.99 $</v>
      </c>
      <c r="D453" s="9">
        <f t="shared" si="79"/>
        <v>0</v>
      </c>
      <c r="E453" s="9" t="str">
        <f t="shared" si="80"/>
        <v>N</v>
      </c>
      <c r="F453" s="9">
        <f t="shared" si="81"/>
        <v>0</v>
      </c>
      <c r="G453" s="9" t="str">
        <f t="shared" si="82"/>
        <v>Sales - New Customer</v>
      </c>
      <c r="H453" s="9" t="str">
        <f t="shared" si="83"/>
        <v>Business</v>
      </c>
      <c r="I453" s="9" t="str">
        <f t="shared" si="84"/>
        <v xml:space="preserve">Smart Home </v>
      </c>
      <c r="J453" s="9" t="str">
        <f t="shared" si="85"/>
        <v xml:space="preserve">3 Months Free Credit - $69.99 </v>
      </c>
      <c r="K453" s="9" t="str">
        <f t="shared" si="86"/>
        <v>Offre de trois mois gratuits -69.99 $</v>
      </c>
      <c r="L453" s="9" t="str">
        <f t="shared" si="87"/>
        <v>RMR</v>
      </c>
    </row>
    <row r="454" spans="1:12" x14ac:dyDescent="0.25">
      <c r="A454" t="s">
        <v>3959</v>
      </c>
      <c r="B454" s="9" t="str">
        <f t="shared" si="77"/>
        <v xml:space="preserve">3 Months Free Credit - $44.99 </v>
      </c>
      <c r="C454" s="9" t="str">
        <f t="shared" si="78"/>
        <v>Offre de trois mois gratuits -44.99 $</v>
      </c>
      <c r="D454" s="9">
        <f t="shared" si="79"/>
        <v>0</v>
      </c>
      <c r="E454" s="9" t="str">
        <f t="shared" si="80"/>
        <v>N</v>
      </c>
      <c r="F454" s="9">
        <f t="shared" si="81"/>
        <v>0</v>
      </c>
      <c r="G454" s="9" t="str">
        <f t="shared" si="82"/>
        <v>Sales - New Customer</v>
      </c>
      <c r="H454" s="9" t="str">
        <f t="shared" si="83"/>
        <v xml:space="preserve">Residential and Business </v>
      </c>
      <c r="I454" s="9" t="str">
        <f t="shared" si="84"/>
        <v xml:space="preserve">Smart Home </v>
      </c>
      <c r="J454" s="9" t="str">
        <f t="shared" si="85"/>
        <v xml:space="preserve">3 Months Free Credit - $44.99 </v>
      </c>
      <c r="K454" s="9" t="str">
        <f t="shared" si="86"/>
        <v>Offre de trois mois gratuits -44.99 $</v>
      </c>
      <c r="L454" s="9" t="str">
        <f t="shared" si="87"/>
        <v>RMR</v>
      </c>
    </row>
    <row r="455" spans="1:12" x14ac:dyDescent="0.25">
      <c r="A455" t="s">
        <v>3960</v>
      </c>
      <c r="B455" s="9" t="str">
        <f t="shared" si="77"/>
        <v xml:space="preserve">3 Months Free Credit - $54.99 </v>
      </c>
      <c r="C455" s="9" t="str">
        <f t="shared" si="78"/>
        <v>Offre de trois mois gratuits -54.99 $</v>
      </c>
      <c r="D455" s="9">
        <f t="shared" si="79"/>
        <v>0</v>
      </c>
      <c r="E455" s="9" t="str">
        <f t="shared" si="80"/>
        <v>N</v>
      </c>
      <c r="F455" s="9">
        <f t="shared" si="81"/>
        <v>0</v>
      </c>
      <c r="G455" s="9" t="str">
        <f t="shared" si="82"/>
        <v>Sales - New Customer</v>
      </c>
      <c r="H455" s="9" t="str">
        <f t="shared" si="83"/>
        <v xml:space="preserve">Residential and Business </v>
      </c>
      <c r="I455" s="9" t="str">
        <f t="shared" si="84"/>
        <v xml:space="preserve">Smart Home </v>
      </c>
      <c r="J455" s="9" t="str">
        <f t="shared" si="85"/>
        <v xml:space="preserve">3 Months Free Credit - $54.99 </v>
      </c>
      <c r="K455" s="9" t="str">
        <f t="shared" si="86"/>
        <v>Offre de trois mois gratuits -54.99 $</v>
      </c>
      <c r="L455" s="9" t="str">
        <f t="shared" si="87"/>
        <v>RMR</v>
      </c>
    </row>
    <row r="456" spans="1:12" x14ac:dyDescent="0.25">
      <c r="A456" t="s">
        <v>3993</v>
      </c>
      <c r="B456" s="9" t="str">
        <f t="shared" si="77"/>
        <v>Upfront Fee</v>
      </c>
      <c r="C456" s="9" t="str">
        <f t="shared" si="78"/>
        <v>Frais initaux</v>
      </c>
      <c r="D456" s="9">
        <f t="shared" si="79"/>
        <v>350</v>
      </c>
      <c r="E456" s="9" t="str">
        <f t="shared" si="80"/>
        <v>N</v>
      </c>
      <c r="F456" s="9">
        <f t="shared" si="81"/>
        <v>0</v>
      </c>
      <c r="G456" s="9" t="str">
        <f t="shared" si="82"/>
        <v>Sales - Applied to all Residential sales as required by credit check</v>
      </c>
      <c r="H456" s="9" t="str">
        <f t="shared" si="83"/>
        <v>Residential</v>
      </c>
      <c r="I456" s="9" t="str">
        <f t="shared" si="84"/>
        <v xml:space="preserve">Smart Home </v>
      </c>
      <c r="J456" s="9" t="str">
        <f t="shared" si="85"/>
        <v>Upfront Fee as required by credit record</v>
      </c>
      <c r="K456" s="9" t="str">
        <f t="shared" si="86"/>
        <v>Frais initaux</v>
      </c>
      <c r="L456" s="9" t="str">
        <f t="shared" si="87"/>
        <v>One time</v>
      </c>
    </row>
    <row r="457" spans="1:12" x14ac:dyDescent="0.25">
      <c r="A457" t="s">
        <v>4012</v>
      </c>
      <c r="B457" s="9" t="str">
        <f t="shared" si="77"/>
        <v>Bell Mobility Bundle Credit - $10</v>
      </c>
      <c r="C457" s="9" t="str">
        <f t="shared" si="78"/>
        <v xml:space="preserve">Crédit forfait Bell Mobilité - 10 $ </v>
      </c>
      <c r="D457" s="9">
        <f t="shared" si="79"/>
        <v>0</v>
      </c>
      <c r="E457" s="9" t="str">
        <f t="shared" si="80"/>
        <v>Y</v>
      </c>
      <c r="F457" s="9">
        <f t="shared" si="81"/>
        <v>0</v>
      </c>
      <c r="G457" s="9" t="str">
        <f t="shared" si="82"/>
        <v>Sales - New/existing Mobility customer</v>
      </c>
      <c r="H457" s="9" t="str">
        <f t="shared" si="83"/>
        <v>Residential</v>
      </c>
      <c r="I457" s="9" t="str">
        <f t="shared" si="84"/>
        <v>Smart Home</v>
      </c>
      <c r="J457" s="9" t="str">
        <f t="shared" si="85"/>
        <v>Bell Mobility Bundle Credit $10 for new and existing Mobility customers</v>
      </c>
      <c r="K457" s="9" t="str">
        <f t="shared" si="86"/>
        <v>Crédit de 10 $ sur le forfait mobilité avec nouveaux et existants services Bell</v>
      </c>
      <c r="L457" s="9" t="str">
        <f t="shared" si="87"/>
        <v>RMR</v>
      </c>
    </row>
    <row r="458" spans="1:12" x14ac:dyDescent="0.25">
      <c r="A458" t="s">
        <v>4057</v>
      </c>
      <c r="B458" s="9" t="str">
        <f t="shared" si="77"/>
        <v>Qolsys Best Package</v>
      </c>
      <c r="C458" s="9" t="str">
        <f t="shared" si="78"/>
        <v>Forfait de base – Meilleur (Qolsys)</v>
      </c>
      <c r="D458" s="9">
        <f t="shared" si="79"/>
        <v>59.99</v>
      </c>
      <c r="E458" s="9" t="str">
        <f t="shared" si="80"/>
        <v>Y</v>
      </c>
      <c r="F458" s="9">
        <f t="shared" si="81"/>
        <v>195</v>
      </c>
      <c r="G458" s="9" t="str">
        <f t="shared" si="82"/>
        <v>New Install</v>
      </c>
      <c r="H458" s="9" t="str">
        <f t="shared" si="83"/>
        <v>New Install</v>
      </c>
      <c r="I458" s="9" t="str">
        <f t="shared" si="84"/>
        <v>Bundles</v>
      </c>
      <c r="J458" s="9" t="str">
        <f t="shared" si="85"/>
        <v>Best</v>
      </c>
      <c r="K458" s="9" t="str">
        <f t="shared" si="86"/>
        <v>Meilleur</v>
      </c>
      <c r="L458" s="9" t="str">
        <f t="shared" si="87"/>
        <v>RMR</v>
      </c>
    </row>
    <row r="459" spans="1:12" x14ac:dyDescent="0.25">
      <c r="A459" t="s">
        <v>4058</v>
      </c>
      <c r="B459" s="9" t="str">
        <f t="shared" si="77"/>
        <v>Qolsys Best Package - Wired Takeover</v>
      </c>
      <c r="C459" s="9" t="str">
        <f t="shared" si="78"/>
        <v>Module de prise en charge câblé - Meilleur (Qolsys)</v>
      </c>
      <c r="D459" s="9">
        <f t="shared" si="79"/>
        <v>59.99</v>
      </c>
      <c r="E459" s="9" t="str">
        <f t="shared" si="80"/>
        <v>N</v>
      </c>
      <c r="F459" s="9">
        <f t="shared" si="81"/>
        <v>180</v>
      </c>
      <c r="G459" s="9" t="str">
        <f t="shared" si="82"/>
        <v>Hardwired Takeover</v>
      </c>
      <c r="H459" s="9" t="str">
        <f t="shared" si="83"/>
        <v>Hardwired Takeover</v>
      </c>
      <c r="I459" s="9" t="str">
        <f t="shared" si="84"/>
        <v>Bundles</v>
      </c>
      <c r="J459" s="9" t="str">
        <f t="shared" si="85"/>
        <v>Best</v>
      </c>
      <c r="K459" s="9" t="str">
        <f t="shared" si="86"/>
        <v>Meilleur</v>
      </c>
      <c r="L459" s="9" t="str">
        <f t="shared" si="87"/>
        <v>RMR</v>
      </c>
    </row>
    <row r="460" spans="1:12" x14ac:dyDescent="0.25">
      <c r="A460" t="s">
        <v>4059</v>
      </c>
      <c r="B460" s="9" t="str">
        <f t="shared" si="77"/>
        <v>Qolsys Best Package - Wireless Takeover</v>
      </c>
      <c r="C460" s="9" t="str">
        <f t="shared" si="78"/>
        <v>Module de prise en charge sans fil - Meilleur (Qolsys)</v>
      </c>
      <c r="D460" s="9">
        <f t="shared" si="79"/>
        <v>59.99</v>
      </c>
      <c r="E460" s="9" t="str">
        <f t="shared" si="80"/>
        <v>N</v>
      </c>
      <c r="F460" s="9">
        <f t="shared" si="81"/>
        <v>180</v>
      </c>
      <c r="G460" s="9" t="str">
        <f t="shared" si="82"/>
        <v>Wireless Takeover</v>
      </c>
      <c r="H460" s="9" t="str">
        <f t="shared" si="83"/>
        <v>Wireless Takeover</v>
      </c>
      <c r="I460" s="9" t="str">
        <f t="shared" si="84"/>
        <v>Bundles</v>
      </c>
      <c r="J460" s="9" t="str">
        <f t="shared" si="85"/>
        <v>Best</v>
      </c>
      <c r="K460" s="9" t="str">
        <f t="shared" si="86"/>
        <v>Meilleur</v>
      </c>
      <c r="L460" s="9" t="str">
        <f t="shared" si="87"/>
        <v>RMR</v>
      </c>
    </row>
    <row r="461" spans="1:12" x14ac:dyDescent="0.25">
      <c r="A461" t="s">
        <v>4056</v>
      </c>
      <c r="B461" s="9" t="str">
        <f t="shared" si="77"/>
        <v>SMB Qolsys Best Package</v>
      </c>
      <c r="C461" s="9" t="str">
        <f t="shared" si="78"/>
        <v>Forfait de base - PME Meilleur (Qolsys)</v>
      </c>
      <c r="D461" s="9">
        <f t="shared" si="79"/>
        <v>69.989999999999995</v>
      </c>
      <c r="E461" s="9" t="str">
        <f t="shared" si="80"/>
        <v>N</v>
      </c>
      <c r="F461" s="9">
        <f t="shared" si="81"/>
        <v>270</v>
      </c>
      <c r="G461" s="9" t="str">
        <f t="shared" si="82"/>
        <v>New Install</v>
      </c>
      <c r="H461" s="9" t="str">
        <f t="shared" si="83"/>
        <v>New Install</v>
      </c>
      <c r="I461" s="9" t="str">
        <f t="shared" si="84"/>
        <v>SMB</v>
      </c>
      <c r="J461" s="9" t="str">
        <f t="shared" si="85"/>
        <v>SMB Best</v>
      </c>
      <c r="K461" s="9" t="str">
        <f t="shared" si="86"/>
        <v>PME Meilleur</v>
      </c>
      <c r="L461" s="9" t="str">
        <f t="shared" si="87"/>
        <v>RMR</v>
      </c>
    </row>
    <row r="462" spans="1:12" x14ac:dyDescent="0.25">
      <c r="A462" t="s">
        <v>4060</v>
      </c>
      <c r="B462" s="9" t="str">
        <f t="shared" si="77"/>
        <v>SMB Qolsys Best Package - Wired Takeover</v>
      </c>
      <c r="C462" s="9" t="str">
        <f t="shared" si="78"/>
        <v>Module de prise en charge câblé - PME Meilleur (Qolsys)</v>
      </c>
      <c r="D462" s="9">
        <f t="shared" si="79"/>
        <v>69.989999999999995</v>
      </c>
      <c r="E462" s="9" t="str">
        <f t="shared" si="80"/>
        <v>N</v>
      </c>
      <c r="F462" s="9">
        <f t="shared" si="81"/>
        <v>285</v>
      </c>
      <c r="G462" s="9" t="str">
        <f t="shared" si="82"/>
        <v>Hardwired Takeover</v>
      </c>
      <c r="H462" s="9" t="str">
        <f t="shared" si="83"/>
        <v>Hardwired Takeover</v>
      </c>
      <c r="I462" s="9" t="str">
        <f t="shared" si="84"/>
        <v>SMB</v>
      </c>
      <c r="J462" s="9" t="str">
        <f t="shared" si="85"/>
        <v>SMB Best</v>
      </c>
      <c r="K462" s="9" t="str">
        <f t="shared" si="86"/>
        <v>PME Meilleur</v>
      </c>
      <c r="L462" s="9" t="str">
        <f t="shared" si="87"/>
        <v>RMR</v>
      </c>
    </row>
    <row r="463" spans="1:12" x14ac:dyDescent="0.25">
      <c r="A463" t="s">
        <v>4061</v>
      </c>
      <c r="B463" s="9" t="str">
        <f t="shared" si="77"/>
        <v>SMB Qolsys Best Package - Wireless Takeover</v>
      </c>
      <c r="C463" s="9" t="str">
        <f t="shared" si="78"/>
        <v>Module de prise en charge sans fil - PME Meilleur (Qolsys)</v>
      </c>
      <c r="D463" s="9">
        <f t="shared" si="79"/>
        <v>69.989999999999995</v>
      </c>
      <c r="E463" s="9" t="str">
        <f t="shared" si="80"/>
        <v>N</v>
      </c>
      <c r="F463" s="9">
        <f t="shared" si="81"/>
        <v>195</v>
      </c>
      <c r="G463" s="9" t="str">
        <f t="shared" si="82"/>
        <v>Wireless Takeover</v>
      </c>
      <c r="H463" s="9" t="str">
        <f t="shared" si="83"/>
        <v>Wireless Takeover</v>
      </c>
      <c r="I463" s="9" t="str">
        <f t="shared" si="84"/>
        <v>SMB</v>
      </c>
      <c r="J463" s="9" t="str">
        <f t="shared" si="85"/>
        <v>SMB Best</v>
      </c>
      <c r="K463" s="9" t="str">
        <f t="shared" si="86"/>
        <v>PME Meilleur</v>
      </c>
      <c r="L463" s="9" t="str">
        <f t="shared" si="87"/>
        <v>RMR</v>
      </c>
    </row>
    <row r="464" spans="1:12" x14ac:dyDescent="0.25">
      <c r="A464" t="s">
        <v>4062</v>
      </c>
      <c r="B464" s="9" t="str">
        <f t="shared" si="77"/>
        <v>SMB Qolsys Better Package with Automation</v>
      </c>
      <c r="C464" s="9" t="str">
        <f t="shared" si="78"/>
        <v>Forfait de base - PME Mieux avec domotique (Qolsys)</v>
      </c>
      <c r="D464" s="9">
        <f t="shared" si="79"/>
        <v>54.99</v>
      </c>
      <c r="E464" s="9" t="str">
        <f t="shared" si="80"/>
        <v>N</v>
      </c>
      <c r="F464" s="9">
        <f t="shared" si="81"/>
        <v>150</v>
      </c>
      <c r="G464" s="9" t="str">
        <f t="shared" si="82"/>
        <v>New Install</v>
      </c>
      <c r="H464" s="9" t="str">
        <f t="shared" si="83"/>
        <v>New Install</v>
      </c>
      <c r="I464" s="9" t="str">
        <f t="shared" si="84"/>
        <v>SMB</v>
      </c>
      <c r="J464" s="9" t="str">
        <f t="shared" si="85"/>
        <v>SMB Better</v>
      </c>
      <c r="K464" s="9" t="str">
        <f t="shared" si="86"/>
        <v>PME Mieux</v>
      </c>
      <c r="L464" s="9" t="str">
        <f t="shared" si="87"/>
        <v>RMR</v>
      </c>
    </row>
    <row r="465" spans="1:12" x14ac:dyDescent="0.25">
      <c r="A465" t="s">
        <v>4063</v>
      </c>
      <c r="B465" s="9" t="str">
        <f t="shared" si="77"/>
        <v>SMB Qolsys Better Package with Automation - Wired Takeover</v>
      </c>
      <c r="C465" s="9" t="str">
        <f t="shared" si="78"/>
        <v>Module de prise en charge câblé - PME Mieux avec domotique (Qolsys)</v>
      </c>
      <c r="D465" s="9">
        <f t="shared" si="79"/>
        <v>54.99</v>
      </c>
      <c r="E465" s="9" t="str">
        <f t="shared" si="80"/>
        <v>N</v>
      </c>
      <c r="F465" s="9">
        <f t="shared" si="81"/>
        <v>195</v>
      </c>
      <c r="G465" s="9" t="str">
        <f t="shared" si="82"/>
        <v>Hardwired Takeover</v>
      </c>
      <c r="H465" s="9" t="str">
        <f t="shared" si="83"/>
        <v>Hardwired Takeover</v>
      </c>
      <c r="I465" s="9" t="str">
        <f t="shared" si="84"/>
        <v>SMB</v>
      </c>
      <c r="J465" s="9" t="str">
        <f t="shared" si="85"/>
        <v>SMB Better</v>
      </c>
      <c r="K465" s="9" t="str">
        <f t="shared" si="86"/>
        <v>PME Mieux</v>
      </c>
      <c r="L465" s="9" t="str">
        <f t="shared" si="87"/>
        <v>RMR</v>
      </c>
    </row>
    <row r="466" spans="1:12" x14ac:dyDescent="0.25">
      <c r="A466" t="s">
        <v>4064</v>
      </c>
      <c r="B466" s="9" t="str">
        <f t="shared" si="77"/>
        <v>SMB Qolsys Better Package with Automation - Wireless Takeover</v>
      </c>
      <c r="C466" s="9" t="str">
        <f t="shared" si="78"/>
        <v>Module de prise en charge sans fil - PME Mieux avec domotique (Qolsys)</v>
      </c>
      <c r="D466" s="9">
        <f t="shared" si="79"/>
        <v>54.99</v>
      </c>
      <c r="E466" s="9" t="str">
        <f t="shared" si="80"/>
        <v>N</v>
      </c>
      <c r="F466" s="9">
        <f t="shared" si="81"/>
        <v>150</v>
      </c>
      <c r="G466" s="9" t="str">
        <f t="shared" si="82"/>
        <v>Wireless Takeover</v>
      </c>
      <c r="H466" s="9" t="str">
        <f t="shared" si="83"/>
        <v>Wireless Takeover</v>
      </c>
      <c r="I466" s="9" t="str">
        <f t="shared" si="84"/>
        <v>SMB</v>
      </c>
      <c r="J466" s="9" t="str">
        <f t="shared" si="85"/>
        <v>SMB Better</v>
      </c>
      <c r="K466" s="9" t="str">
        <f t="shared" si="86"/>
        <v>PME Mieux</v>
      </c>
      <c r="L466" s="9" t="str">
        <f t="shared" si="87"/>
        <v>RMR</v>
      </c>
    </row>
    <row r="467" spans="1:12" x14ac:dyDescent="0.25">
      <c r="A467" t="s">
        <v>4065</v>
      </c>
      <c r="B467" s="9" t="str">
        <f t="shared" si="77"/>
        <v>SMB Qolsys Good Package with Automation</v>
      </c>
      <c r="C467" s="9" t="str">
        <f t="shared" si="78"/>
        <v>Forfait de base - PME Bon avec domotique (Qolsys)</v>
      </c>
      <c r="D467" s="9">
        <f t="shared" si="79"/>
        <v>44.99</v>
      </c>
      <c r="E467" s="9" t="str">
        <f t="shared" si="80"/>
        <v>N</v>
      </c>
      <c r="F467" s="9">
        <f t="shared" si="81"/>
        <v>90</v>
      </c>
      <c r="G467" s="9" t="str">
        <f t="shared" si="82"/>
        <v>New Install</v>
      </c>
      <c r="H467" s="9" t="str">
        <f t="shared" si="83"/>
        <v>New Install</v>
      </c>
      <c r="I467" s="9" t="str">
        <f t="shared" si="84"/>
        <v>SMB</v>
      </c>
      <c r="J467" s="9" t="str">
        <f t="shared" si="85"/>
        <v>SMB Good</v>
      </c>
      <c r="K467" s="9" t="str">
        <f t="shared" si="86"/>
        <v>PME Bon</v>
      </c>
      <c r="L467" s="9" t="str">
        <f t="shared" si="87"/>
        <v>RMR</v>
      </c>
    </row>
    <row r="468" spans="1:12" x14ac:dyDescent="0.25">
      <c r="A468" t="s">
        <v>4066</v>
      </c>
      <c r="B468" s="9" t="str">
        <f t="shared" si="77"/>
        <v>SMB Qolsys Good Package with Automation - Wired Takeover</v>
      </c>
      <c r="C468" s="9" t="str">
        <f t="shared" si="78"/>
        <v>Module de prise en charge câblé - PME Bon avec domotique (Qolsys)</v>
      </c>
      <c r="D468" s="9">
        <f t="shared" si="79"/>
        <v>44.99</v>
      </c>
      <c r="E468" s="9" t="str">
        <f t="shared" si="80"/>
        <v>N</v>
      </c>
      <c r="F468" s="9">
        <f t="shared" si="81"/>
        <v>150</v>
      </c>
      <c r="G468" s="9" t="str">
        <f t="shared" si="82"/>
        <v>Hardwired Takeover</v>
      </c>
      <c r="H468" s="9" t="str">
        <f t="shared" si="83"/>
        <v>Hardwired Takeover</v>
      </c>
      <c r="I468" s="9" t="str">
        <f t="shared" si="84"/>
        <v>SMB</v>
      </c>
      <c r="J468" s="9" t="str">
        <f t="shared" si="85"/>
        <v>SMB Good</v>
      </c>
      <c r="K468" s="9" t="str">
        <f t="shared" si="86"/>
        <v>PME Bon</v>
      </c>
      <c r="L468" s="9" t="str">
        <f t="shared" si="87"/>
        <v>RMR</v>
      </c>
    </row>
    <row r="469" spans="1:12" x14ac:dyDescent="0.25">
      <c r="A469" t="s">
        <v>4067</v>
      </c>
      <c r="B469" s="9" t="str">
        <f t="shared" si="77"/>
        <v>SMB Qolsys Good Package with Automation - Wireless Takeover</v>
      </c>
      <c r="C469" s="9" t="str">
        <f t="shared" si="78"/>
        <v>Module de prise en charge sans fil - PME Bon avec domotique (Qolsys)</v>
      </c>
      <c r="D469" s="9">
        <f t="shared" si="79"/>
        <v>44.99</v>
      </c>
      <c r="E469" s="9" t="str">
        <f t="shared" si="80"/>
        <v>N</v>
      </c>
      <c r="F469" s="9">
        <f t="shared" si="81"/>
        <v>90</v>
      </c>
      <c r="G469" s="9" t="str">
        <f t="shared" si="82"/>
        <v>Wireless Takeover</v>
      </c>
      <c r="H469" s="9" t="str">
        <f t="shared" si="83"/>
        <v>Wireless Takeover</v>
      </c>
      <c r="I469" s="9" t="str">
        <f t="shared" si="84"/>
        <v>SMB</v>
      </c>
      <c r="J469" s="9" t="str">
        <f t="shared" si="85"/>
        <v>SMB Good</v>
      </c>
      <c r="K469" s="9" t="str">
        <f t="shared" si="86"/>
        <v>PME Bon</v>
      </c>
      <c r="L469" s="9" t="str">
        <f t="shared" si="87"/>
        <v>RMR</v>
      </c>
    </row>
    <row r="470" spans="1:12" x14ac:dyDescent="0.25">
      <c r="A470" s="9" t="s">
        <v>3691</v>
      </c>
      <c r="B470" s="9" t="str">
        <f t="shared" si="77"/>
        <v>Video Analytics</v>
      </c>
      <c r="C470" s="9" t="str">
        <f t="shared" si="78"/>
        <v>Analyse intéligente de vidéo</v>
      </c>
      <c r="D470" s="9">
        <f t="shared" si="79"/>
        <v>0</v>
      </c>
      <c r="E470" s="9" t="str">
        <f t="shared" si="80"/>
        <v>N</v>
      </c>
      <c r="F470" s="9">
        <f t="shared" si="81"/>
        <v>0</v>
      </c>
      <c r="G470" s="9" t="str">
        <f t="shared" si="82"/>
        <v>Video and Automation, Better and Best</v>
      </c>
      <c r="H470" s="9" t="str">
        <f t="shared" si="83"/>
        <v>Feature</v>
      </c>
      <c r="I470" s="9" t="str">
        <f t="shared" si="84"/>
        <v>Feature</v>
      </c>
      <c r="J470" s="9" t="str">
        <f t="shared" si="85"/>
        <v>Video Analytics</v>
      </c>
      <c r="K470" s="9" t="str">
        <f t="shared" si="86"/>
        <v>Analyse intéligente de vidéo</v>
      </c>
      <c r="L470" s="9" t="str">
        <f t="shared" si="87"/>
        <v>One Time</v>
      </c>
    </row>
    <row r="471" spans="1:12" x14ac:dyDescent="0.25">
      <c r="A471" s="9" t="s">
        <v>4101</v>
      </c>
      <c r="B471" s="9" t="str">
        <f t="shared" si="77"/>
        <v>Video Service</v>
      </c>
      <c r="C471" s="9" t="str">
        <f t="shared" si="78"/>
        <v xml:space="preserve">Services vidéo </v>
      </c>
      <c r="D471" s="9">
        <f t="shared" si="79"/>
        <v>0</v>
      </c>
      <c r="E471" s="9" t="str">
        <f t="shared" si="80"/>
        <v>N</v>
      </c>
      <c r="F471" s="9">
        <f t="shared" si="81"/>
        <v>0</v>
      </c>
      <c r="G471" s="9" t="str">
        <f t="shared" si="82"/>
        <v>Video and Automation, Better and Best</v>
      </c>
      <c r="H471" s="9" t="str">
        <f t="shared" si="83"/>
        <v>Feature</v>
      </c>
      <c r="I471" s="9" t="str">
        <f t="shared" si="84"/>
        <v>Feature</v>
      </c>
      <c r="J471" s="9" t="str">
        <f t="shared" si="85"/>
        <v>Video Service</v>
      </c>
      <c r="K471" s="9" t="str">
        <f t="shared" si="86"/>
        <v>Service vidéo</v>
      </c>
      <c r="L471" s="9" t="str">
        <f t="shared" si="87"/>
        <v>One Time</v>
      </c>
    </row>
    <row r="472" spans="1:12" x14ac:dyDescent="0.25">
      <c r="A472" t="s">
        <v>4106</v>
      </c>
      <c r="B472" s="9" t="str">
        <f t="shared" ref="B472" si="88">VLOOKUP(A472,masterdata,3,0)</f>
        <v xml:space="preserve">3 Months Free Credit - $34.99 </v>
      </c>
      <c r="C472" s="9" t="str">
        <f t="shared" ref="C472" si="89">VLOOKUP(A472,masterdata,4,0)</f>
        <v>Offre de trois mois gratuits -34.99 $</v>
      </c>
      <c r="D472" s="9">
        <f t="shared" ref="D472" si="90">VLOOKUP(A472,masterdata,5,0)</f>
        <v>0</v>
      </c>
      <c r="E472" s="9" t="str">
        <f t="shared" ref="E472" si="91">VLOOKUP(A472,masterdata,6,0)</f>
        <v>N</v>
      </c>
      <c r="F472" s="9">
        <f t="shared" ref="F472" si="92">VLOOKUP(A472,masterdata,7,0)</f>
        <v>0</v>
      </c>
      <c r="G472" s="9" t="str">
        <f t="shared" si="82"/>
        <v>Sales - New Customer</v>
      </c>
      <c r="H472" s="9" t="str">
        <f t="shared" si="83"/>
        <v xml:space="preserve">Residential and Business </v>
      </c>
      <c r="I472" s="9" t="str">
        <f t="shared" si="84"/>
        <v xml:space="preserve">Smart Home </v>
      </c>
      <c r="J472" s="9" t="str">
        <f t="shared" si="85"/>
        <v xml:space="preserve">3 Months Free Credit - $34.99 </v>
      </c>
      <c r="K472" s="9" t="str">
        <f t="shared" si="86"/>
        <v>Offre de trois mois gratuits -34.99 $</v>
      </c>
      <c r="L472" s="9" t="str">
        <f t="shared" si="87"/>
        <v>RMR</v>
      </c>
    </row>
    <row r="473" spans="1:12" x14ac:dyDescent="0.25">
      <c r="A473" s="9" t="s">
        <v>4195</v>
      </c>
      <c r="B473" s="9" t="str">
        <f t="shared" ref="B473" si="93">VLOOKUP(A473,masterdata,3,0)</f>
        <v xml:space="preserve">50% off Motion detector </v>
      </c>
      <c r="C473" s="9" t="str">
        <f t="shared" ref="C473" si="94">VLOOKUP(A473,masterdata,4,0)</f>
        <v>50 % de réduction sur le détecteur de mouvement</v>
      </c>
      <c r="D473" s="9">
        <f t="shared" ref="D473" si="95">VLOOKUP(A473,masterdata,5,0)</f>
        <v>0</v>
      </c>
      <c r="E473" s="9" t="str">
        <f t="shared" ref="E473" si="96">VLOOKUP(A473,masterdata,6,0)</f>
        <v>N</v>
      </c>
      <c r="F473" s="9">
        <f t="shared" ref="F473" si="97">VLOOKUP(A473,masterdata,7,0)</f>
        <v>0</v>
      </c>
      <c r="G473" s="9" t="str">
        <f t="shared" si="82"/>
        <v>New residential</v>
      </c>
      <c r="H473" s="9" t="str">
        <f t="shared" si="83"/>
        <v>Residential</v>
      </c>
      <c r="I473" s="9" t="str">
        <f t="shared" si="84"/>
        <v>Smart Home</v>
      </c>
      <c r="J473" s="9" t="str">
        <f t="shared" si="85"/>
        <v xml:space="preserve">50% off Motion detector </v>
      </c>
      <c r="K473" s="9" t="str">
        <f t="shared" si="86"/>
        <v>50 % de réduction sur le détecteur de mouvement</v>
      </c>
      <c r="L473" s="9" t="str">
        <f t="shared" si="87"/>
        <v>One Time</v>
      </c>
    </row>
    <row r="474" spans="1:12" x14ac:dyDescent="0.25">
      <c r="A474" s="9" t="s">
        <v>4213</v>
      </c>
      <c r="B474" s="9" t="str">
        <f t="shared" ref="B474:B484" si="98">VLOOKUP(A474,masterdata,3,0)</f>
        <v xml:space="preserve">50% off Door and window contact </v>
      </c>
      <c r="C474" s="9" t="str">
        <f t="shared" ref="C474:C484" si="99">VLOOKUP(A474,masterdata,4,0)</f>
        <v>50% de rabais sur le contact de porte et de fenêtre</v>
      </c>
      <c r="D474" s="9">
        <f t="shared" ref="D474:D484" si="100">VLOOKUP(A474,masterdata,5,0)</f>
        <v>0</v>
      </c>
      <c r="E474" s="9" t="str">
        <f t="shared" ref="E474:E484" si="101">VLOOKUP(A474,masterdata,6,0)</f>
        <v>N</v>
      </c>
      <c r="F474" s="9">
        <f t="shared" ref="F474:F484" si="102">VLOOKUP(A474,masterdata,7,0)</f>
        <v>0</v>
      </c>
      <c r="G474" s="9" t="str">
        <f t="shared" si="82"/>
        <v>New residential</v>
      </c>
      <c r="H474" s="9" t="str">
        <f t="shared" si="83"/>
        <v>Residential</v>
      </c>
      <c r="I474" s="9" t="str">
        <f t="shared" si="84"/>
        <v>Smart Home</v>
      </c>
      <c r="J474" s="9" t="str">
        <f t="shared" si="85"/>
        <v xml:space="preserve">50% off Door and window contact </v>
      </c>
      <c r="K474" s="9" t="str">
        <f t="shared" si="86"/>
        <v>50% de rabais sur le contact de porte et de fenêtre</v>
      </c>
      <c r="L474" s="9" t="str">
        <f t="shared" si="87"/>
        <v>One Time</v>
      </c>
    </row>
    <row r="475" spans="1:12" x14ac:dyDescent="0.25">
      <c r="A475" s="9" t="s">
        <v>4214</v>
      </c>
      <c r="B475" s="9" t="str">
        <f t="shared" si="98"/>
        <v xml:space="preserve">50% off Glass break sensor </v>
      </c>
      <c r="C475" s="9" t="str">
        <f t="shared" si="99"/>
        <v>50% de réduction sur le capteur de bris de verre</v>
      </c>
      <c r="D475" s="9">
        <f t="shared" si="100"/>
        <v>0</v>
      </c>
      <c r="E475" s="9" t="str">
        <f t="shared" si="101"/>
        <v>N</v>
      </c>
      <c r="F475" s="9">
        <f t="shared" si="102"/>
        <v>0</v>
      </c>
      <c r="G475" s="9" t="str">
        <f t="shared" si="82"/>
        <v>New residential</v>
      </c>
      <c r="H475" s="9" t="str">
        <f t="shared" si="83"/>
        <v>Residential</v>
      </c>
      <c r="I475" s="9" t="str">
        <f t="shared" si="84"/>
        <v>Smart Home</v>
      </c>
      <c r="J475" s="9" t="str">
        <f t="shared" si="85"/>
        <v xml:space="preserve">50% off Glass break sensor </v>
      </c>
      <c r="K475" s="9" t="str">
        <f t="shared" si="86"/>
        <v>50% de réduction sur le capteur de bris de verre</v>
      </c>
      <c r="L475" s="9" t="str">
        <f t="shared" si="87"/>
        <v>One Time</v>
      </c>
    </row>
    <row r="476" spans="1:12" x14ac:dyDescent="0.25">
      <c r="A476" s="9" t="s">
        <v>4215</v>
      </c>
      <c r="B476" s="9" t="str">
        <f t="shared" si="98"/>
        <v>50% off Smoke and heat detector</v>
      </c>
      <c r="C476" s="9" t="str">
        <f t="shared" si="99"/>
        <v>50% de rabais sur le détecteur de fumée et de chaleur</v>
      </c>
      <c r="D476" s="9">
        <f t="shared" si="100"/>
        <v>0</v>
      </c>
      <c r="E476" s="9" t="str">
        <f t="shared" si="101"/>
        <v>N</v>
      </c>
      <c r="F476" s="9">
        <f t="shared" si="102"/>
        <v>0</v>
      </c>
      <c r="G476" s="9" t="str">
        <f t="shared" si="82"/>
        <v>New residential</v>
      </c>
      <c r="H476" s="9" t="str">
        <f t="shared" si="83"/>
        <v>Residential</v>
      </c>
      <c r="I476" s="9" t="str">
        <f t="shared" si="84"/>
        <v>Smart Home</v>
      </c>
      <c r="J476" s="9" t="str">
        <f t="shared" si="85"/>
        <v>50% off Smoke and heat detector</v>
      </c>
      <c r="K476" s="9" t="str">
        <f t="shared" si="86"/>
        <v>50% de rabais sur le détecteur de fumée et de chaleur</v>
      </c>
      <c r="L476" s="9" t="str">
        <f t="shared" si="87"/>
        <v>One Time</v>
      </c>
    </row>
    <row r="477" spans="1:12" x14ac:dyDescent="0.25">
      <c r="A477" s="9" t="s">
        <v>4216</v>
      </c>
      <c r="B477" s="9" t="str">
        <f t="shared" si="98"/>
        <v>50% off Flood sensor</v>
      </c>
      <c r="C477" s="9" t="str">
        <f t="shared" si="99"/>
        <v>50% de réduction sur Flood Sensor</v>
      </c>
      <c r="D477" s="9">
        <f t="shared" si="100"/>
        <v>0</v>
      </c>
      <c r="E477" s="9" t="str">
        <f t="shared" si="101"/>
        <v>N</v>
      </c>
      <c r="F477" s="9">
        <f t="shared" si="102"/>
        <v>0</v>
      </c>
      <c r="G477" s="9" t="str">
        <f t="shared" si="82"/>
        <v>New residential</v>
      </c>
      <c r="H477" s="9" t="str">
        <f t="shared" si="83"/>
        <v>Residential</v>
      </c>
      <c r="I477" s="9" t="str">
        <f t="shared" si="84"/>
        <v>Smart Home</v>
      </c>
      <c r="J477" s="9" t="str">
        <f t="shared" si="85"/>
        <v>50% off Flood sensor</v>
      </c>
      <c r="K477" s="9" t="str">
        <f t="shared" si="86"/>
        <v>50% de réduction sur Flood Sensor</v>
      </c>
      <c r="L477" s="9" t="str">
        <f t="shared" si="87"/>
        <v>One Time</v>
      </c>
    </row>
    <row r="478" spans="1:12" x14ac:dyDescent="0.25">
      <c r="A478" s="9" t="s">
        <v>4217</v>
      </c>
      <c r="B478" s="9" t="str">
        <f t="shared" si="98"/>
        <v xml:space="preserve">50% off Carbon monoxide detector </v>
      </c>
      <c r="C478" s="9" t="str">
        <f t="shared" si="99"/>
        <v>50% de réduction sur le détecteur de monoxyde de carbone</v>
      </c>
      <c r="D478" s="9">
        <f t="shared" si="100"/>
        <v>0</v>
      </c>
      <c r="E478" s="9" t="str">
        <f t="shared" si="101"/>
        <v>N</v>
      </c>
      <c r="F478" s="9">
        <f t="shared" si="102"/>
        <v>0</v>
      </c>
      <c r="G478" s="9" t="str">
        <f t="shared" si="82"/>
        <v>New residential</v>
      </c>
      <c r="H478" s="9" t="str">
        <f t="shared" si="83"/>
        <v>Residential</v>
      </c>
      <c r="I478" s="9" t="str">
        <f t="shared" si="84"/>
        <v>Smart Home</v>
      </c>
      <c r="J478" s="9" t="str">
        <f t="shared" si="85"/>
        <v xml:space="preserve">50% off Carbon monoxide detector </v>
      </c>
      <c r="K478" s="9" t="str">
        <f t="shared" si="86"/>
        <v>50% de réduction sur le détecteur de monoxyde de carbone</v>
      </c>
      <c r="L478" s="9" t="str">
        <f t="shared" si="87"/>
        <v>One Time</v>
      </c>
    </row>
    <row r="479" spans="1:12" x14ac:dyDescent="0.25">
      <c r="A479" s="9" t="s">
        <v>4218</v>
      </c>
      <c r="B479" s="9" t="str">
        <f t="shared" si="98"/>
        <v xml:space="preserve">50% off Smart thermostat </v>
      </c>
      <c r="C479" s="9" t="str">
        <f t="shared" si="99"/>
        <v>50% de rabais sur le thermostat intelligent</v>
      </c>
      <c r="D479" s="9">
        <f t="shared" si="100"/>
        <v>0</v>
      </c>
      <c r="E479" s="9" t="str">
        <f t="shared" si="101"/>
        <v>N</v>
      </c>
      <c r="F479" s="9">
        <f t="shared" si="102"/>
        <v>0</v>
      </c>
      <c r="G479" s="9" t="str">
        <f t="shared" si="82"/>
        <v>New residential</v>
      </c>
      <c r="H479" s="9" t="str">
        <f t="shared" si="83"/>
        <v>Residential</v>
      </c>
      <c r="I479" s="9" t="str">
        <f t="shared" si="84"/>
        <v>Smart Home</v>
      </c>
      <c r="J479" s="9" t="str">
        <f t="shared" si="85"/>
        <v xml:space="preserve">50% off Smart thermostat </v>
      </c>
      <c r="K479" s="9" t="str">
        <f t="shared" si="86"/>
        <v>50% de rabais sur le thermostat intelligent</v>
      </c>
      <c r="L479" s="9" t="str">
        <f t="shared" si="87"/>
        <v>One Time</v>
      </c>
    </row>
    <row r="480" spans="1:12" x14ac:dyDescent="0.25">
      <c r="A480" s="9" t="s">
        <v>4219</v>
      </c>
      <c r="B480" s="9" t="str">
        <f t="shared" si="98"/>
        <v xml:space="preserve">50% off SmartCode 10 door lock </v>
      </c>
      <c r="C480" s="9" t="str">
        <f t="shared" si="99"/>
        <v>50% de réduction sur la serrure de porte SmartCode 10</v>
      </c>
      <c r="D480" s="9">
        <f t="shared" si="100"/>
        <v>0</v>
      </c>
      <c r="E480" s="9" t="str">
        <f t="shared" si="101"/>
        <v>N</v>
      </c>
      <c r="F480" s="9">
        <f t="shared" si="102"/>
        <v>0</v>
      </c>
      <c r="G480" s="9" t="str">
        <f t="shared" si="82"/>
        <v>New residential</v>
      </c>
      <c r="H480" s="9" t="str">
        <f t="shared" si="83"/>
        <v>Residential</v>
      </c>
      <c r="I480" s="9" t="str">
        <f t="shared" si="84"/>
        <v>Smart Home</v>
      </c>
      <c r="J480" s="9" t="str">
        <f t="shared" si="85"/>
        <v xml:space="preserve">50% off SmartCode 10 door lock </v>
      </c>
      <c r="K480" s="9" t="str">
        <f t="shared" si="86"/>
        <v>50% de réduction sur la serrure de porte SmartCode 10</v>
      </c>
      <c r="L480" s="9" t="str">
        <f t="shared" si="87"/>
        <v>One Time</v>
      </c>
    </row>
    <row r="481" spans="1:12" x14ac:dyDescent="0.25">
      <c r="A481" s="9" t="s">
        <v>4220</v>
      </c>
      <c r="B481" s="9" t="str">
        <f t="shared" si="98"/>
        <v>50% off Smart light bulb</v>
      </c>
      <c r="C481" s="9" t="str">
        <f t="shared" si="99"/>
        <v>50% de réduction sur l'ampoule intelligente</v>
      </c>
      <c r="D481" s="9">
        <f t="shared" si="100"/>
        <v>0</v>
      </c>
      <c r="E481" s="9" t="str">
        <f t="shared" si="101"/>
        <v>N</v>
      </c>
      <c r="F481" s="9">
        <f t="shared" si="102"/>
        <v>0</v>
      </c>
      <c r="G481" s="9" t="str">
        <f t="shared" si="82"/>
        <v>New residential</v>
      </c>
      <c r="H481" s="9" t="str">
        <f t="shared" si="83"/>
        <v>Residential</v>
      </c>
      <c r="I481" s="9" t="str">
        <f t="shared" si="84"/>
        <v>Smart Home</v>
      </c>
      <c r="J481" s="9" t="str">
        <f t="shared" si="85"/>
        <v>50% off Smart light bulb</v>
      </c>
      <c r="K481" s="9" t="str">
        <f t="shared" si="86"/>
        <v>50% de réduction sur l'ampoule intelligente</v>
      </c>
      <c r="L481" s="9" t="str">
        <f t="shared" si="87"/>
        <v>One Time</v>
      </c>
    </row>
    <row r="482" spans="1:12" x14ac:dyDescent="0.25">
      <c r="A482" s="9" t="s">
        <v>4221</v>
      </c>
      <c r="B482" s="9" t="str">
        <f t="shared" si="98"/>
        <v>50% off Video doorbell</v>
      </c>
      <c r="C482" s="9" t="str">
        <f t="shared" si="99"/>
        <v>50% de réduction sur la sonnette vidéo</v>
      </c>
      <c r="D482" s="9">
        <f t="shared" si="100"/>
        <v>0</v>
      </c>
      <c r="E482" s="9" t="str">
        <f t="shared" si="101"/>
        <v>N</v>
      </c>
      <c r="F482" s="9">
        <f t="shared" si="102"/>
        <v>0</v>
      </c>
      <c r="G482" s="9" t="str">
        <f t="shared" si="82"/>
        <v>New residential</v>
      </c>
      <c r="H482" s="9" t="str">
        <f t="shared" si="83"/>
        <v>Residential</v>
      </c>
      <c r="I482" s="9" t="str">
        <f t="shared" si="84"/>
        <v>Smart Home</v>
      </c>
      <c r="J482" s="9" t="str">
        <f t="shared" si="85"/>
        <v>50% off Video doorbell</v>
      </c>
      <c r="K482" s="9" t="str">
        <f t="shared" si="86"/>
        <v>50% de réduction sur la sonnette vidéo</v>
      </c>
      <c r="L482" s="9" t="str">
        <f t="shared" si="87"/>
        <v>One Time</v>
      </c>
    </row>
    <row r="483" spans="1:12" x14ac:dyDescent="0.25">
      <c r="A483" s="9" t="s">
        <v>4222</v>
      </c>
      <c r="B483" s="9" t="str">
        <f t="shared" si="98"/>
        <v>50% off Indoor video camera</v>
      </c>
      <c r="C483" s="9" t="str">
        <f t="shared" si="99"/>
        <v>50% de réduction sur la caméra vidéo intérieure</v>
      </c>
      <c r="D483" s="9">
        <f t="shared" si="100"/>
        <v>0</v>
      </c>
      <c r="E483" s="9" t="str">
        <f t="shared" si="101"/>
        <v>N</v>
      </c>
      <c r="F483" s="9">
        <f t="shared" si="102"/>
        <v>0</v>
      </c>
      <c r="G483" s="9" t="str">
        <f t="shared" si="82"/>
        <v>New residential</v>
      </c>
      <c r="H483" s="9" t="str">
        <f t="shared" si="83"/>
        <v>Residential</v>
      </c>
      <c r="I483" s="9" t="str">
        <f t="shared" si="84"/>
        <v>Smart Home</v>
      </c>
      <c r="J483" s="9" t="str">
        <f t="shared" si="85"/>
        <v>50% off Indoor video camera</v>
      </c>
      <c r="K483" s="9" t="str">
        <f t="shared" si="86"/>
        <v>50% de réduction sur la caméra vidéo intérieure</v>
      </c>
      <c r="L483" s="9" t="str">
        <f t="shared" si="87"/>
        <v>One Time</v>
      </c>
    </row>
    <row r="484" spans="1:12" x14ac:dyDescent="0.25">
      <c r="A484" s="9" t="s">
        <v>4223</v>
      </c>
      <c r="B484" s="9" t="str">
        <f t="shared" si="98"/>
        <v>50% off Outdoor video camera</v>
      </c>
      <c r="C484" s="9" t="str">
        <f t="shared" si="99"/>
        <v>50% de réduction sur la caméra vidéo extérieure</v>
      </c>
      <c r="D484" s="9">
        <f t="shared" si="100"/>
        <v>0</v>
      </c>
      <c r="E484" s="9" t="str">
        <f t="shared" si="101"/>
        <v>N</v>
      </c>
      <c r="F484" s="9">
        <f t="shared" si="102"/>
        <v>0</v>
      </c>
      <c r="G484" s="9" t="str">
        <f t="shared" si="82"/>
        <v>New residential</v>
      </c>
      <c r="H484" s="9" t="str">
        <f t="shared" si="83"/>
        <v>Residential</v>
      </c>
      <c r="I484" s="9" t="str">
        <f t="shared" si="84"/>
        <v>Smart Home</v>
      </c>
      <c r="J484" s="9" t="str">
        <f t="shared" si="85"/>
        <v>50% off Outdoor video camera</v>
      </c>
      <c r="K484" s="9" t="str">
        <f t="shared" si="86"/>
        <v>50% de réduction sur la caméra vidéo extérieure</v>
      </c>
      <c r="L484" s="9" t="str">
        <f t="shared" si="87"/>
        <v>One Time</v>
      </c>
    </row>
    <row r="485" spans="1:12" x14ac:dyDescent="0.25">
      <c r="A485" s="9" t="s">
        <v>4259</v>
      </c>
      <c r="B485" s="9" t="str">
        <f t="shared" ref="B485:B486" si="103">VLOOKUP(A485,masterdata,3,0)</f>
        <v>$200 one-time bill credit for SMB bundles</v>
      </c>
      <c r="C485" s="9" t="str">
        <f t="shared" ref="C485:C486" si="104">VLOOKUP(A485,masterdata,4,0)</f>
        <v>Crédit de facture unique de 200 $ pour les forfaits PME</v>
      </c>
      <c r="D485" s="9">
        <f t="shared" ref="D485:D486" si="105">VLOOKUP(A485,masterdata,5,0)</f>
        <v>0</v>
      </c>
      <c r="E485" s="9" t="str">
        <f t="shared" ref="E485:E486" si="106">VLOOKUP(A485,masterdata,6,0)</f>
        <v>N</v>
      </c>
      <c r="F485" s="9">
        <f t="shared" ref="F485:F486" si="107">VLOOKUP(A485,masterdata,7,0)</f>
        <v>0</v>
      </c>
      <c r="G485" s="9" t="str">
        <f t="shared" si="82"/>
        <v>New SMB</v>
      </c>
      <c r="H485" s="9" t="str">
        <f t="shared" si="83"/>
        <v>SMB</v>
      </c>
      <c r="I485" s="9" t="str">
        <f t="shared" si="84"/>
        <v>Smart Home</v>
      </c>
      <c r="J485" s="9" t="str">
        <f t="shared" si="85"/>
        <v>$200 one-time bill credit for SMB bundles</v>
      </c>
      <c r="K485" s="9" t="str">
        <f t="shared" si="86"/>
        <v>Crédit de facture unique de 200 $ pour les forfaits PME</v>
      </c>
      <c r="L485" s="9" t="str">
        <f t="shared" si="87"/>
        <v>One Time</v>
      </c>
    </row>
    <row r="486" spans="1:12" x14ac:dyDescent="0.25">
      <c r="A486" s="9" t="s">
        <v>4260</v>
      </c>
      <c r="B486" s="9" t="str">
        <f t="shared" si="103"/>
        <v>$100 one time bill credit for residential bundles</v>
      </c>
      <c r="C486" s="9" t="str">
        <f t="shared" si="104"/>
        <v>Crédit de facture unique de 100 $ pour les ensembles RES</v>
      </c>
      <c r="D486" s="9">
        <f t="shared" si="105"/>
        <v>0</v>
      </c>
      <c r="E486" s="9" t="str">
        <f t="shared" si="106"/>
        <v>N</v>
      </c>
      <c r="F486" s="9">
        <f t="shared" si="107"/>
        <v>0</v>
      </c>
      <c r="G486" s="9" t="str">
        <f t="shared" si="82"/>
        <v>New residential</v>
      </c>
      <c r="H486" s="9" t="str">
        <f t="shared" si="83"/>
        <v>Residential</v>
      </c>
      <c r="I486" s="9" t="str">
        <f t="shared" si="84"/>
        <v>Smart Home</v>
      </c>
      <c r="J486" s="9" t="str">
        <f t="shared" si="85"/>
        <v>$100 one time bill credit for residential bundles</v>
      </c>
      <c r="K486" s="9" t="str">
        <f t="shared" si="86"/>
        <v>Crédit de facture unique de 100 $ pour les ensembles RES</v>
      </c>
      <c r="L486" s="9" t="str">
        <f t="shared" si="87"/>
        <v>One Time</v>
      </c>
    </row>
    <row r="487" spans="1:12" x14ac:dyDescent="0.25">
      <c r="A487" s="9" t="s">
        <v>4273</v>
      </c>
      <c r="B487" s="9" t="str">
        <f t="shared" ref="B487:B491" si="108">VLOOKUP(A487,masterdata,3,0)</f>
        <v xml:space="preserve">6 Months Free Credit - $39.99 </v>
      </c>
      <c r="C487" s="9" t="str">
        <f t="shared" ref="C487:C491" si="109">VLOOKUP(A487,masterdata,4,0)</f>
        <v>Offre de six mois gratuits -39.99 $</v>
      </c>
      <c r="D487" s="9">
        <f t="shared" ref="D487:D491" si="110">VLOOKUP(A487,masterdata,5,0)</f>
        <v>0</v>
      </c>
      <c r="E487" s="9" t="str">
        <f t="shared" ref="E487:E491" si="111">VLOOKUP(A487,masterdata,6,0)</f>
        <v>N</v>
      </c>
      <c r="F487" s="9">
        <f t="shared" ref="F487:F491" si="112">VLOOKUP(A487,masterdata,7,0)</f>
        <v>0</v>
      </c>
      <c r="G487" s="9" t="str">
        <f t="shared" si="82"/>
        <v>New SMB</v>
      </c>
      <c r="H487" s="9" t="str">
        <f t="shared" si="83"/>
        <v>Business</v>
      </c>
      <c r="I487" s="9" t="str">
        <f t="shared" si="84"/>
        <v xml:space="preserve">Smart Home </v>
      </c>
      <c r="J487" s="9" t="str">
        <f t="shared" si="85"/>
        <v xml:space="preserve">6 Months Free Credit - $39.99 </v>
      </c>
      <c r="K487" s="9" t="str">
        <f t="shared" si="86"/>
        <v>Offre de six mois gratuits -39.99 $</v>
      </c>
      <c r="L487" s="9" t="str">
        <f t="shared" si="87"/>
        <v>RMR</v>
      </c>
    </row>
    <row r="488" spans="1:12" x14ac:dyDescent="0.25">
      <c r="A488" s="9" t="s">
        <v>4274</v>
      </c>
      <c r="B488" s="9" t="str">
        <f t="shared" si="108"/>
        <v xml:space="preserve">6 Months Free Credit - $49.99 </v>
      </c>
      <c r="C488" s="9" t="str">
        <f t="shared" si="109"/>
        <v>Offre de six mois gratuits -49.99 $</v>
      </c>
      <c r="D488" s="9">
        <f t="shared" si="110"/>
        <v>0</v>
      </c>
      <c r="E488" s="9" t="str">
        <f t="shared" si="111"/>
        <v>N</v>
      </c>
      <c r="F488" s="9">
        <f t="shared" si="112"/>
        <v>0</v>
      </c>
      <c r="G488" s="9" t="str">
        <f t="shared" si="82"/>
        <v>New SMB</v>
      </c>
      <c r="H488" s="9" t="str">
        <f t="shared" si="83"/>
        <v>Business</v>
      </c>
      <c r="I488" s="9" t="str">
        <f t="shared" si="84"/>
        <v xml:space="preserve">Smart Home </v>
      </c>
      <c r="J488" s="9" t="str">
        <f t="shared" si="85"/>
        <v xml:space="preserve">6 Months Free Credit - $49.99 </v>
      </c>
      <c r="K488" s="9" t="str">
        <f t="shared" si="86"/>
        <v>Offre de six mois gratuits -49.99 $</v>
      </c>
      <c r="L488" s="9" t="str">
        <f t="shared" si="87"/>
        <v>RMR</v>
      </c>
    </row>
    <row r="489" spans="1:12" x14ac:dyDescent="0.25">
      <c r="A489" s="9" t="s">
        <v>4275</v>
      </c>
      <c r="B489" s="9" t="str">
        <f t="shared" si="108"/>
        <v xml:space="preserve">6 Months Free Credit - $69.99 </v>
      </c>
      <c r="C489" s="9" t="str">
        <f t="shared" si="109"/>
        <v>Offre de six mois gratuits -69.99 $</v>
      </c>
      <c r="D489" s="9">
        <f t="shared" si="110"/>
        <v>0</v>
      </c>
      <c r="E489" s="9" t="str">
        <f t="shared" si="111"/>
        <v>N</v>
      </c>
      <c r="F489" s="9">
        <f t="shared" si="112"/>
        <v>0</v>
      </c>
      <c r="G489" s="9" t="str">
        <f t="shared" si="82"/>
        <v>New SMB</v>
      </c>
      <c r="H489" s="9" t="str">
        <f t="shared" si="83"/>
        <v>Business</v>
      </c>
      <c r="I489" s="9" t="str">
        <f t="shared" si="84"/>
        <v xml:space="preserve">Smart Home </v>
      </c>
      <c r="J489" s="9" t="str">
        <f t="shared" si="85"/>
        <v xml:space="preserve">6 Months Free Credit - $69.99 </v>
      </c>
      <c r="K489" s="9" t="str">
        <f t="shared" si="86"/>
        <v>Offre de six mois gratuits -69.99 $</v>
      </c>
      <c r="L489" s="9" t="str">
        <f t="shared" si="87"/>
        <v>RMR</v>
      </c>
    </row>
    <row r="490" spans="1:12" x14ac:dyDescent="0.25">
      <c r="A490" s="9" t="s">
        <v>4286</v>
      </c>
      <c r="B490" s="9" t="str">
        <f t="shared" si="108"/>
        <v>6 Months Free Credit - $44.99</v>
      </c>
      <c r="C490" s="9" t="str">
        <f t="shared" si="109"/>
        <v>Offre de six mois gratuits -44.99 $</v>
      </c>
      <c r="D490" s="9">
        <f t="shared" si="110"/>
        <v>0</v>
      </c>
      <c r="E490" s="9" t="str">
        <f t="shared" si="111"/>
        <v>N</v>
      </c>
      <c r="F490" s="9">
        <f t="shared" si="112"/>
        <v>0</v>
      </c>
      <c r="G490" s="9" t="str">
        <f t="shared" si="82"/>
        <v>New SMB</v>
      </c>
      <c r="H490" s="9" t="str">
        <f t="shared" si="83"/>
        <v>Business</v>
      </c>
      <c r="I490" s="9" t="str">
        <f t="shared" si="84"/>
        <v xml:space="preserve">Smart Home </v>
      </c>
      <c r="J490" s="9" t="str">
        <f t="shared" si="85"/>
        <v>6 Months Free Credit - $44.99</v>
      </c>
      <c r="K490" s="9" t="str">
        <f t="shared" si="86"/>
        <v>Offre de six mois gratuits -44.99 $</v>
      </c>
      <c r="L490" s="9" t="str">
        <f t="shared" si="87"/>
        <v>RMR</v>
      </c>
    </row>
    <row r="491" spans="1:12" x14ac:dyDescent="0.25">
      <c r="A491" s="9" t="s">
        <v>4287</v>
      </c>
      <c r="B491" s="9" t="str">
        <f t="shared" si="108"/>
        <v>6 Months Free Credit - $54.99</v>
      </c>
      <c r="C491" s="9" t="str">
        <f t="shared" si="109"/>
        <v>Offre de six mois gratuits -54.99 $</v>
      </c>
      <c r="D491" s="9">
        <f t="shared" si="110"/>
        <v>0</v>
      </c>
      <c r="E491" s="9" t="str">
        <f t="shared" si="111"/>
        <v>N</v>
      </c>
      <c r="F491" s="9">
        <f t="shared" si="112"/>
        <v>0</v>
      </c>
      <c r="G491" s="9" t="str">
        <f t="shared" si="82"/>
        <v>New SMB</v>
      </c>
      <c r="H491" s="9" t="str">
        <f t="shared" si="83"/>
        <v>Business</v>
      </c>
      <c r="I491" s="9" t="str">
        <f t="shared" si="84"/>
        <v xml:space="preserve">Smart Home </v>
      </c>
      <c r="J491" s="9" t="str">
        <f t="shared" si="85"/>
        <v>6 Months Free Credit - $54.99</v>
      </c>
      <c r="K491" s="9" t="str">
        <f t="shared" si="86"/>
        <v>Offre de six mois gratuits -54.99 $</v>
      </c>
      <c r="L491" s="9" t="str">
        <f t="shared" si="87"/>
        <v>RMR</v>
      </c>
    </row>
    <row r="492" spans="1:12" x14ac:dyDescent="0.25">
      <c r="A492" s="9" t="s">
        <v>4301</v>
      </c>
      <c r="B492" s="9" t="str">
        <f t="shared" ref="B492:B503" si="113">VLOOKUP(A492,masterdata,3,0)</f>
        <v xml:space="preserve">100% off Motion detector </v>
      </c>
      <c r="C492" s="9" t="str">
        <f t="shared" ref="C492:C503" si="114">VLOOKUP(A492,masterdata,4,0)</f>
        <v>100% rabais – Détecteur de movement</v>
      </c>
      <c r="D492" s="9">
        <f t="shared" ref="D492:D503" si="115">VLOOKUP(A492,masterdata,5,0)</f>
        <v>0</v>
      </c>
      <c r="E492" s="9" t="str">
        <f t="shared" ref="E492:E503" si="116">VLOOKUP(A492,masterdata,6,0)</f>
        <v>N</v>
      </c>
      <c r="F492" s="9">
        <f t="shared" ref="F492:F503" si="117">VLOOKUP(A492,masterdata,7,0)</f>
        <v>0</v>
      </c>
      <c r="G492" s="9" t="str">
        <f t="shared" si="82"/>
        <v>New residential</v>
      </c>
      <c r="H492" s="9" t="str">
        <f t="shared" si="83"/>
        <v>Residential</v>
      </c>
      <c r="I492" s="9" t="str">
        <f t="shared" si="84"/>
        <v>Smart Home</v>
      </c>
      <c r="J492" s="9" t="str">
        <f t="shared" si="85"/>
        <v xml:space="preserve">100% off Motion detector </v>
      </c>
      <c r="K492" s="9" t="str">
        <f t="shared" si="86"/>
        <v>100% rabais – Détecteur de movement</v>
      </c>
      <c r="L492" s="9" t="str">
        <f t="shared" si="87"/>
        <v>One Time</v>
      </c>
    </row>
    <row r="493" spans="1:12" x14ac:dyDescent="0.25">
      <c r="A493" s="9" t="s">
        <v>4302</v>
      </c>
      <c r="B493" s="9" t="str">
        <f t="shared" si="113"/>
        <v xml:space="preserve">100% off Door and window contact </v>
      </c>
      <c r="C493" s="9" t="str">
        <f t="shared" si="114"/>
        <v xml:space="preserve">100% rabais – Contact de porte et fenêtre </v>
      </c>
      <c r="D493" s="9">
        <f t="shared" si="115"/>
        <v>0</v>
      </c>
      <c r="E493" s="9" t="str">
        <f t="shared" si="116"/>
        <v>N</v>
      </c>
      <c r="F493" s="9">
        <f t="shared" si="117"/>
        <v>0</v>
      </c>
      <c r="G493" s="9" t="str">
        <f t="shared" si="82"/>
        <v>New residential</v>
      </c>
      <c r="H493" s="9" t="str">
        <f t="shared" si="83"/>
        <v>Residential</v>
      </c>
      <c r="I493" s="9" t="str">
        <f t="shared" si="84"/>
        <v>Smart Home</v>
      </c>
      <c r="J493" s="9" t="str">
        <f t="shared" si="85"/>
        <v xml:space="preserve">100% off Door and window contact </v>
      </c>
      <c r="K493" s="9" t="str">
        <f t="shared" si="86"/>
        <v xml:space="preserve">100% rabais – Contact de porte et fenêtre </v>
      </c>
      <c r="L493" s="9" t="str">
        <f t="shared" si="87"/>
        <v>One Time</v>
      </c>
    </row>
    <row r="494" spans="1:12" x14ac:dyDescent="0.25">
      <c r="A494" s="9" t="s">
        <v>4303</v>
      </c>
      <c r="B494" s="9" t="str">
        <f t="shared" si="113"/>
        <v xml:space="preserve">100% off Glass break sensor </v>
      </c>
      <c r="C494" s="9" t="str">
        <f t="shared" si="114"/>
        <v xml:space="preserve">100% rabais – Capteur de bris de verre </v>
      </c>
      <c r="D494" s="9">
        <f t="shared" si="115"/>
        <v>0</v>
      </c>
      <c r="E494" s="9" t="str">
        <f t="shared" si="116"/>
        <v>N</v>
      </c>
      <c r="F494" s="9">
        <f t="shared" si="117"/>
        <v>0</v>
      </c>
      <c r="G494" s="9" t="str">
        <f t="shared" si="82"/>
        <v>New residential</v>
      </c>
      <c r="H494" s="9" t="str">
        <f t="shared" si="83"/>
        <v>Residential</v>
      </c>
      <c r="I494" s="9" t="str">
        <f t="shared" si="84"/>
        <v>Smart Home</v>
      </c>
      <c r="J494" s="9" t="str">
        <f t="shared" si="85"/>
        <v xml:space="preserve">100% off Glass break sensor </v>
      </c>
      <c r="K494" s="9" t="str">
        <f t="shared" si="86"/>
        <v xml:space="preserve">100% rabais – Capteur de bris de verre </v>
      </c>
      <c r="L494" s="9" t="str">
        <f t="shared" si="87"/>
        <v>One Time</v>
      </c>
    </row>
    <row r="495" spans="1:12" x14ac:dyDescent="0.25">
      <c r="A495" s="9" t="s">
        <v>4304</v>
      </c>
      <c r="B495" s="9" t="str">
        <f t="shared" si="113"/>
        <v>100% off Smoke and heat detector</v>
      </c>
      <c r="C495" s="9" t="str">
        <f t="shared" si="114"/>
        <v xml:space="preserve">100% rabais – Détecteur de fumée et de chaleur </v>
      </c>
      <c r="D495" s="9">
        <f t="shared" si="115"/>
        <v>0</v>
      </c>
      <c r="E495" s="9" t="str">
        <f t="shared" si="116"/>
        <v>N</v>
      </c>
      <c r="F495" s="9">
        <f t="shared" si="117"/>
        <v>0</v>
      </c>
      <c r="G495" s="9" t="str">
        <f t="shared" si="82"/>
        <v>New residential</v>
      </c>
      <c r="H495" s="9" t="str">
        <f t="shared" si="83"/>
        <v>Residential</v>
      </c>
      <c r="I495" s="9" t="str">
        <f t="shared" si="84"/>
        <v>Smart Home</v>
      </c>
      <c r="J495" s="9" t="str">
        <f t="shared" si="85"/>
        <v>100% off Smoke and heat detector</v>
      </c>
      <c r="K495" s="9" t="str">
        <f t="shared" si="86"/>
        <v xml:space="preserve">100% rabais – Détecteur de fumée et de chaleur </v>
      </c>
      <c r="L495" s="9" t="str">
        <f t="shared" si="87"/>
        <v>One Time</v>
      </c>
    </row>
    <row r="496" spans="1:12" x14ac:dyDescent="0.25">
      <c r="A496" s="9" t="s">
        <v>4305</v>
      </c>
      <c r="B496" s="9" t="str">
        <f t="shared" si="113"/>
        <v>100% off Flood sensor</v>
      </c>
      <c r="C496" s="9" t="str">
        <f t="shared" si="114"/>
        <v xml:space="preserve">100% rabais – Détecteur d’inondation </v>
      </c>
      <c r="D496" s="9">
        <f t="shared" si="115"/>
        <v>0</v>
      </c>
      <c r="E496" s="9" t="str">
        <f t="shared" si="116"/>
        <v>N</v>
      </c>
      <c r="F496" s="9">
        <f t="shared" si="117"/>
        <v>0</v>
      </c>
      <c r="G496" s="9" t="str">
        <f t="shared" si="82"/>
        <v>New residential</v>
      </c>
      <c r="H496" s="9" t="str">
        <f t="shared" si="83"/>
        <v>Residential</v>
      </c>
      <c r="I496" s="9" t="str">
        <f t="shared" si="84"/>
        <v>Smart Home</v>
      </c>
      <c r="J496" s="9" t="str">
        <f t="shared" si="85"/>
        <v>100% off Flood sensor</v>
      </c>
      <c r="K496" s="9" t="str">
        <f t="shared" si="86"/>
        <v xml:space="preserve">100% rabais – Détecteur d’inondation </v>
      </c>
      <c r="L496" s="9" t="str">
        <f t="shared" si="87"/>
        <v>One Time</v>
      </c>
    </row>
    <row r="497" spans="1:12" x14ac:dyDescent="0.25">
      <c r="A497" s="9" t="s">
        <v>4306</v>
      </c>
      <c r="B497" s="9" t="str">
        <f t="shared" si="113"/>
        <v xml:space="preserve">100% off Carbon monoxide detector </v>
      </c>
      <c r="C497" s="9" t="str">
        <f t="shared" si="114"/>
        <v>100% rabais – Détecteur de monoxyde de carbone</v>
      </c>
      <c r="D497" s="9">
        <f t="shared" si="115"/>
        <v>0</v>
      </c>
      <c r="E497" s="9" t="str">
        <f t="shared" si="116"/>
        <v>N</v>
      </c>
      <c r="F497" s="9">
        <f t="shared" si="117"/>
        <v>0</v>
      </c>
      <c r="G497" s="9" t="str">
        <f t="shared" si="82"/>
        <v>New residential</v>
      </c>
      <c r="H497" s="9" t="str">
        <f t="shared" si="83"/>
        <v>Residential</v>
      </c>
      <c r="I497" s="9" t="str">
        <f t="shared" si="84"/>
        <v>Smart Home</v>
      </c>
      <c r="J497" s="9" t="str">
        <f t="shared" si="85"/>
        <v xml:space="preserve">100% off Carbon monoxide detector </v>
      </c>
      <c r="K497" s="9" t="str">
        <f t="shared" si="86"/>
        <v>100% rabais – Détecteur de monoxyde de carbone</v>
      </c>
      <c r="L497" s="9" t="str">
        <f t="shared" si="87"/>
        <v>One Time</v>
      </c>
    </row>
    <row r="498" spans="1:12" x14ac:dyDescent="0.25">
      <c r="A498" s="9" t="s">
        <v>4307</v>
      </c>
      <c r="B498" s="9" t="str">
        <f t="shared" si="113"/>
        <v xml:space="preserve">100% off Smart thermostat </v>
      </c>
      <c r="C498" s="9" t="str">
        <f t="shared" si="114"/>
        <v xml:space="preserve">100% rabais – Thermostat intelligent </v>
      </c>
      <c r="D498" s="9">
        <f t="shared" si="115"/>
        <v>0</v>
      </c>
      <c r="E498" s="9" t="str">
        <f t="shared" si="116"/>
        <v>N</v>
      </c>
      <c r="F498" s="9">
        <f t="shared" si="117"/>
        <v>0</v>
      </c>
      <c r="G498" s="9" t="str">
        <f t="shared" si="82"/>
        <v>New residential</v>
      </c>
      <c r="H498" s="9" t="str">
        <f t="shared" si="83"/>
        <v>Residential</v>
      </c>
      <c r="I498" s="9" t="str">
        <f t="shared" si="84"/>
        <v>Smart Home</v>
      </c>
      <c r="J498" s="9" t="str">
        <f t="shared" si="85"/>
        <v xml:space="preserve">100% off Smart thermostat </v>
      </c>
      <c r="K498" s="9" t="str">
        <f t="shared" si="86"/>
        <v xml:space="preserve">100% rabais – Thermostat intelligent </v>
      </c>
      <c r="L498" s="9" t="str">
        <f t="shared" si="87"/>
        <v>One Time</v>
      </c>
    </row>
    <row r="499" spans="1:12" x14ac:dyDescent="0.25">
      <c r="A499" s="9" t="s">
        <v>4308</v>
      </c>
      <c r="B499" s="9" t="str">
        <f t="shared" si="113"/>
        <v xml:space="preserve">100% off SmartCode 10 door lock </v>
      </c>
      <c r="C499" s="9" t="str">
        <f t="shared" si="114"/>
        <v>100% rabais – Serrure de porte SmartCode10</v>
      </c>
      <c r="D499" s="9">
        <f t="shared" si="115"/>
        <v>0</v>
      </c>
      <c r="E499" s="9" t="str">
        <f t="shared" si="116"/>
        <v>N</v>
      </c>
      <c r="F499" s="9">
        <f t="shared" si="117"/>
        <v>0</v>
      </c>
      <c r="G499" s="9" t="str">
        <f t="shared" si="82"/>
        <v>New residential</v>
      </c>
      <c r="H499" s="9" t="str">
        <f t="shared" si="83"/>
        <v>Residential</v>
      </c>
      <c r="I499" s="9" t="str">
        <f t="shared" si="84"/>
        <v>Smart Home</v>
      </c>
      <c r="J499" s="9" t="str">
        <f t="shared" si="85"/>
        <v xml:space="preserve">100% off SmartCode 10 door lock </v>
      </c>
      <c r="K499" s="9" t="str">
        <f t="shared" si="86"/>
        <v>100% rabais – Serrure de porte SmartCode10</v>
      </c>
      <c r="L499" s="9" t="str">
        <f t="shared" si="87"/>
        <v>One Time</v>
      </c>
    </row>
    <row r="500" spans="1:12" x14ac:dyDescent="0.25">
      <c r="A500" s="9" t="s">
        <v>4309</v>
      </c>
      <c r="B500" s="9" t="str">
        <f t="shared" si="113"/>
        <v>100% off Smart light bulb</v>
      </c>
      <c r="C500" s="9" t="str">
        <f t="shared" si="114"/>
        <v>100% rabais – Ampoule intelligente</v>
      </c>
      <c r="D500" s="9">
        <f t="shared" si="115"/>
        <v>0</v>
      </c>
      <c r="E500" s="9" t="str">
        <f t="shared" si="116"/>
        <v>N</v>
      </c>
      <c r="F500" s="9">
        <f t="shared" si="117"/>
        <v>0</v>
      </c>
      <c r="G500" s="9" t="str">
        <f t="shared" si="82"/>
        <v>New residential</v>
      </c>
      <c r="H500" s="9" t="str">
        <f t="shared" si="83"/>
        <v>Residential</v>
      </c>
      <c r="I500" s="9" t="str">
        <f t="shared" si="84"/>
        <v>Smart Home</v>
      </c>
      <c r="J500" s="9" t="str">
        <f t="shared" si="85"/>
        <v>100% off Smart light bulb</v>
      </c>
      <c r="K500" s="9" t="str">
        <f t="shared" si="86"/>
        <v>100% rabais – Ampoule intelligente</v>
      </c>
      <c r="L500" s="9" t="str">
        <f t="shared" si="87"/>
        <v>One Time</v>
      </c>
    </row>
    <row r="501" spans="1:12" x14ac:dyDescent="0.25">
      <c r="A501" s="9" t="s">
        <v>4310</v>
      </c>
      <c r="B501" s="9" t="str">
        <f t="shared" si="113"/>
        <v>100% off Video doorbell</v>
      </c>
      <c r="C501" s="9" t="str">
        <f t="shared" si="114"/>
        <v>100% rabais – Sonnette video</v>
      </c>
      <c r="D501" s="9">
        <f t="shared" si="115"/>
        <v>0</v>
      </c>
      <c r="E501" s="9" t="str">
        <f t="shared" si="116"/>
        <v>N</v>
      </c>
      <c r="F501" s="9">
        <f t="shared" si="117"/>
        <v>0</v>
      </c>
      <c r="G501" s="9" t="str">
        <f t="shared" si="82"/>
        <v>New residential</v>
      </c>
      <c r="H501" s="9" t="str">
        <f t="shared" si="83"/>
        <v>Residential</v>
      </c>
      <c r="I501" s="9" t="str">
        <f t="shared" si="84"/>
        <v>Smart Home</v>
      </c>
      <c r="J501" s="9" t="str">
        <f t="shared" si="85"/>
        <v>100% off Video doorbell</v>
      </c>
      <c r="K501" s="9" t="str">
        <f t="shared" si="86"/>
        <v>100% rabais – Sonnette video</v>
      </c>
      <c r="L501" s="9" t="str">
        <f t="shared" si="87"/>
        <v>One Time</v>
      </c>
    </row>
    <row r="502" spans="1:12" x14ac:dyDescent="0.25">
      <c r="A502" s="9" t="s">
        <v>4311</v>
      </c>
      <c r="B502" s="9" t="str">
        <f t="shared" si="113"/>
        <v>100% off Indoor video camera</v>
      </c>
      <c r="C502" s="9" t="str">
        <f t="shared" si="114"/>
        <v>100% rabais – Caméra intérieure</v>
      </c>
      <c r="D502" s="9">
        <f t="shared" si="115"/>
        <v>0</v>
      </c>
      <c r="E502" s="9" t="str">
        <f t="shared" si="116"/>
        <v>N</v>
      </c>
      <c r="F502" s="9">
        <f t="shared" si="117"/>
        <v>0</v>
      </c>
      <c r="G502" s="9" t="str">
        <f t="shared" si="82"/>
        <v>New residential</v>
      </c>
      <c r="H502" s="9" t="str">
        <f t="shared" si="83"/>
        <v>Residential</v>
      </c>
      <c r="I502" s="9" t="str">
        <f t="shared" si="84"/>
        <v>Smart Home</v>
      </c>
      <c r="J502" s="9" t="str">
        <f t="shared" si="85"/>
        <v>100% off Indoor video camera</v>
      </c>
      <c r="K502" s="9" t="str">
        <f t="shared" si="86"/>
        <v>100% rabais – Caméra intérieure</v>
      </c>
      <c r="L502" s="9" t="str">
        <f t="shared" si="87"/>
        <v>One Time</v>
      </c>
    </row>
    <row r="503" spans="1:12" x14ac:dyDescent="0.25">
      <c r="A503" s="9" t="s">
        <v>4312</v>
      </c>
      <c r="B503" s="9" t="str">
        <f t="shared" si="113"/>
        <v>100% off Outdoor video camera</v>
      </c>
      <c r="C503" s="9" t="str">
        <f t="shared" si="114"/>
        <v>100% rabais – Caméra extérieure</v>
      </c>
      <c r="D503" s="9">
        <f t="shared" si="115"/>
        <v>0</v>
      </c>
      <c r="E503" s="9" t="str">
        <f t="shared" si="116"/>
        <v>N</v>
      </c>
      <c r="F503" s="9">
        <f t="shared" si="117"/>
        <v>0</v>
      </c>
      <c r="G503" s="9" t="str">
        <f t="shared" si="82"/>
        <v>New residential</v>
      </c>
      <c r="H503" s="9" t="str">
        <f t="shared" si="83"/>
        <v>Residential</v>
      </c>
      <c r="I503" s="9" t="str">
        <f t="shared" si="84"/>
        <v>Smart Home</v>
      </c>
      <c r="J503" s="9" t="str">
        <f t="shared" si="85"/>
        <v>100% off Outdoor video camera</v>
      </c>
      <c r="K503" s="9" t="str">
        <f t="shared" si="86"/>
        <v>100% rabais – Caméra extérieure</v>
      </c>
      <c r="L503" s="9" t="str">
        <f t="shared" si="87"/>
        <v>One Time</v>
      </c>
    </row>
    <row r="504" spans="1:12" x14ac:dyDescent="0.25">
      <c r="A504" s="288" t="s">
        <v>4355</v>
      </c>
      <c r="B504" s="9" t="str">
        <f t="shared" ref="B504:B506" si="118">VLOOKUP(A504,masterdata,3,0)</f>
        <v>Video Doorbell (Silver)</v>
      </c>
      <c r="C504" s="9" t="str">
        <f t="shared" ref="C504:C506" si="119">VLOOKUP(A504,masterdata,4,0)</f>
        <v>Sonnette vidéo (argent)</v>
      </c>
      <c r="D504" s="9">
        <f t="shared" ref="D504:D506" si="120">VLOOKUP(A504,masterdata,5,0)</f>
        <v>199</v>
      </c>
      <c r="E504" s="9" t="str">
        <f t="shared" ref="E504:E506" si="121">VLOOKUP(A504,masterdata,6,0)</f>
        <v>Y</v>
      </c>
      <c r="F504" s="9">
        <f t="shared" ref="F504:F506" si="122">VLOOKUP(A504,masterdata,7,0)</f>
        <v>30</v>
      </c>
      <c r="G504" s="9" t="str">
        <f t="shared" si="82"/>
        <v>on Better and Best bundle</v>
      </c>
      <c r="H504" s="9" t="str">
        <f t="shared" si="83"/>
        <v>Optional Equipment</v>
      </c>
      <c r="I504" s="9" t="str">
        <f t="shared" si="84"/>
        <v>Cameras</v>
      </c>
      <c r="J504" s="9" t="str">
        <f t="shared" si="85"/>
        <v>Video Doorbell (Silver)</v>
      </c>
      <c r="K504" s="9" t="str">
        <f t="shared" si="86"/>
        <v>Sonnette vidéo (argent)</v>
      </c>
      <c r="L504" s="9" t="str">
        <f t="shared" si="87"/>
        <v>One Time</v>
      </c>
    </row>
    <row r="505" spans="1:12" x14ac:dyDescent="0.25">
      <c r="A505" s="9" t="s">
        <v>4356</v>
      </c>
      <c r="B505" s="9" t="str">
        <f t="shared" si="118"/>
        <v>Video Doorbell (Silver)</v>
      </c>
      <c r="C505" s="9" t="str">
        <f t="shared" si="119"/>
        <v>Sonnette vidéo (argent)</v>
      </c>
      <c r="D505" s="9">
        <f t="shared" si="120"/>
        <v>199</v>
      </c>
      <c r="E505" s="9" t="str">
        <f t="shared" si="121"/>
        <v>N</v>
      </c>
      <c r="F505" s="9">
        <f t="shared" si="122"/>
        <v>30</v>
      </c>
      <c r="G505" s="9" t="str">
        <f t="shared" si="82"/>
        <v>on Better and Best bundle</v>
      </c>
      <c r="H505" s="9" t="str">
        <f t="shared" si="83"/>
        <v>Optional Equipment</v>
      </c>
      <c r="I505" s="9" t="str">
        <f t="shared" si="84"/>
        <v>Cameras</v>
      </c>
      <c r="J505" s="9" t="str">
        <f t="shared" si="85"/>
        <v>Video Doorbell (Silver)</v>
      </c>
      <c r="K505" s="9" t="str">
        <f t="shared" si="86"/>
        <v>Sonnette vidéo (argent)</v>
      </c>
      <c r="L505" s="9" t="str">
        <f t="shared" si="87"/>
        <v>One Time</v>
      </c>
    </row>
    <row r="506" spans="1:12" x14ac:dyDescent="0.25">
      <c r="A506" s="9" t="s">
        <v>4357</v>
      </c>
      <c r="B506" s="9" t="str">
        <f t="shared" si="118"/>
        <v>Video Doorbell (Silver)</v>
      </c>
      <c r="C506" s="9" t="str">
        <f t="shared" si="119"/>
        <v>Sonnette vidéo (argent)</v>
      </c>
      <c r="D506" s="9">
        <f t="shared" si="120"/>
        <v>199</v>
      </c>
      <c r="E506" s="9" t="str">
        <f t="shared" si="121"/>
        <v>N</v>
      </c>
      <c r="F506" s="9">
        <f t="shared" si="122"/>
        <v>30</v>
      </c>
      <c r="G506" s="9" t="str">
        <f t="shared" si="82"/>
        <v>on Better and Best bundle</v>
      </c>
      <c r="H506" s="9" t="str">
        <f t="shared" si="83"/>
        <v>Optional Equipment</v>
      </c>
      <c r="I506" s="9" t="str">
        <f t="shared" si="84"/>
        <v>Cameras</v>
      </c>
      <c r="J506" s="9" t="str">
        <f t="shared" si="85"/>
        <v>Video Doorbell (Silver)</v>
      </c>
      <c r="K506" s="9" t="str">
        <f t="shared" si="86"/>
        <v>Sonnette vidéo (argent)</v>
      </c>
      <c r="L506" s="9" t="str">
        <f t="shared" si="87"/>
        <v>One Time</v>
      </c>
    </row>
    <row r="507" spans="1:12" x14ac:dyDescent="0.25">
      <c r="A507" s="9" t="s">
        <v>4359</v>
      </c>
      <c r="B507" s="9" t="str">
        <f t="shared" ref="B507:B520" si="123">VLOOKUP(A507,masterdata,3,0)</f>
        <v>Video Doorbell (Bronze)</v>
      </c>
      <c r="C507" s="9" t="str">
        <f t="shared" ref="C507:C520" si="124">VLOOKUP(A507,masterdata,4,0)</f>
        <v>Sonnette vidéo (bronze)</v>
      </c>
      <c r="D507" s="9">
        <f t="shared" ref="D507:D520" si="125">VLOOKUP(A507,masterdata,5,0)</f>
        <v>199</v>
      </c>
      <c r="E507" s="9" t="str">
        <f t="shared" ref="E507:E520" si="126">VLOOKUP(A507,masterdata,6,0)</f>
        <v>Y</v>
      </c>
      <c r="F507" s="9">
        <f t="shared" ref="F507:F520" si="127">VLOOKUP(A507,masterdata,7,0)</f>
        <v>30</v>
      </c>
      <c r="G507" s="9" t="str">
        <f t="shared" si="82"/>
        <v>on Better and Best bundle</v>
      </c>
      <c r="H507" s="9" t="str">
        <f t="shared" si="83"/>
        <v>Optional Equipment</v>
      </c>
      <c r="I507" s="9" t="str">
        <f t="shared" si="84"/>
        <v>Cameras</v>
      </c>
      <c r="J507" s="9" t="str">
        <f t="shared" si="85"/>
        <v>Video Doorbell (Bronze)</v>
      </c>
      <c r="K507" s="9" t="str">
        <f t="shared" si="86"/>
        <v>Sonnette vidéo (bronze)</v>
      </c>
      <c r="L507" s="9" t="str">
        <f t="shared" si="87"/>
        <v>One Time</v>
      </c>
    </row>
    <row r="508" spans="1:12" x14ac:dyDescent="0.25">
      <c r="A508" s="9" t="s">
        <v>4360</v>
      </c>
      <c r="B508" s="9" t="str">
        <f t="shared" si="123"/>
        <v>Video Doorbell (Bronze)</v>
      </c>
      <c r="C508" s="9" t="str">
        <f t="shared" si="124"/>
        <v>Sonnette vidéo (bronze)</v>
      </c>
      <c r="D508" s="9">
        <f t="shared" si="125"/>
        <v>199</v>
      </c>
      <c r="E508" s="9" t="str">
        <f t="shared" si="126"/>
        <v>Y</v>
      </c>
      <c r="F508" s="9">
        <f t="shared" si="127"/>
        <v>30</v>
      </c>
      <c r="G508" s="9" t="str">
        <f t="shared" si="82"/>
        <v>on Better and Best bundle</v>
      </c>
      <c r="H508" s="9" t="str">
        <f t="shared" si="83"/>
        <v>Optional Equipment</v>
      </c>
      <c r="I508" s="9" t="str">
        <f t="shared" si="84"/>
        <v>Cameras</v>
      </c>
      <c r="J508" s="9" t="str">
        <f t="shared" si="85"/>
        <v>Video Doorbell (Bronze)</v>
      </c>
      <c r="K508" s="9" t="str">
        <f t="shared" si="86"/>
        <v>Sonnette vidéo (bronze)</v>
      </c>
      <c r="L508" s="9" t="str">
        <f t="shared" si="87"/>
        <v>One Time</v>
      </c>
    </row>
    <row r="509" spans="1:12" x14ac:dyDescent="0.25">
      <c r="A509" s="9" t="s">
        <v>4361</v>
      </c>
      <c r="B509" s="9" t="str">
        <f t="shared" si="123"/>
        <v>Video Doorbell (Bronze)</v>
      </c>
      <c r="C509" s="9" t="str">
        <f t="shared" si="124"/>
        <v>Sonnette vidéo (bronze)</v>
      </c>
      <c r="D509" s="9">
        <f t="shared" si="125"/>
        <v>199</v>
      </c>
      <c r="E509" s="9" t="str">
        <f t="shared" si="126"/>
        <v>Y</v>
      </c>
      <c r="F509" s="9">
        <f t="shared" si="127"/>
        <v>30</v>
      </c>
      <c r="G509" s="9" t="str">
        <f t="shared" si="82"/>
        <v>on Better and Best bundle</v>
      </c>
      <c r="H509" s="9" t="str">
        <f t="shared" si="83"/>
        <v>Optional Equipment</v>
      </c>
      <c r="I509" s="9" t="str">
        <f t="shared" si="84"/>
        <v>Cameras</v>
      </c>
      <c r="J509" s="9" t="str">
        <f t="shared" si="85"/>
        <v>Video Doorbell (Bronze)</v>
      </c>
      <c r="K509" s="9" t="str">
        <f t="shared" si="86"/>
        <v>Sonnette vidéo (bronze)</v>
      </c>
      <c r="L509" s="9" t="str">
        <f t="shared" si="87"/>
        <v>One Time</v>
      </c>
    </row>
    <row r="510" spans="1:12" x14ac:dyDescent="0.25">
      <c r="A510" s="9" t="s">
        <v>4363</v>
      </c>
      <c r="B510" s="9" t="str">
        <f t="shared" si="123"/>
        <v>Bell Smart Home Indoor/Outdoor Siren Battery</v>
      </c>
      <c r="C510" s="9" t="str">
        <f t="shared" si="124"/>
        <v>Pile pour d’intérieur/d’extérieur sirène de Bell Maison intelligente</v>
      </c>
      <c r="D510" s="9">
        <f t="shared" si="125"/>
        <v>30</v>
      </c>
      <c r="E510" s="9" t="str">
        <f t="shared" si="126"/>
        <v>N</v>
      </c>
      <c r="F510" s="9">
        <f t="shared" si="127"/>
        <v>2</v>
      </c>
      <c r="G510" s="9" t="str">
        <f t="shared" si="82"/>
        <v>only works with Qolsys Panels</v>
      </c>
      <c r="H510" s="9" t="str">
        <f t="shared" si="83"/>
        <v>Battery</v>
      </c>
      <c r="I510" s="9" t="str">
        <f t="shared" si="84"/>
        <v>Battery</v>
      </c>
      <c r="J510" s="9" t="str">
        <f t="shared" si="85"/>
        <v>Bell Smart Home Indoor/Outdoor Siren Battery</v>
      </c>
      <c r="K510" s="9" t="str">
        <f t="shared" si="86"/>
        <v>Pile pour d’intérieur/d’extérieur sirène de Bell Maison intelligente</v>
      </c>
      <c r="L510" s="9" t="str">
        <f t="shared" si="87"/>
        <v>One Time</v>
      </c>
    </row>
    <row r="511" spans="1:12" x14ac:dyDescent="0.25">
      <c r="A511" s="9" t="s">
        <v>4366</v>
      </c>
      <c r="B511" s="9" t="str">
        <f t="shared" si="123"/>
        <v>Bell Smart Home Repeater Battery</v>
      </c>
      <c r="C511" s="9" t="str">
        <f t="shared" si="124"/>
        <v>Pile pour répéteur de Bell Maison intelligente</v>
      </c>
      <c r="D511" s="9">
        <f t="shared" si="125"/>
        <v>10</v>
      </c>
      <c r="E511" s="9" t="str">
        <f t="shared" si="126"/>
        <v>N</v>
      </c>
      <c r="F511" s="9">
        <f t="shared" si="127"/>
        <v>2</v>
      </c>
      <c r="G511" s="9" t="str">
        <f t="shared" si="82"/>
        <v>only works with Qolsys Panels</v>
      </c>
      <c r="H511" s="9" t="str">
        <f t="shared" si="83"/>
        <v>Battery</v>
      </c>
      <c r="I511" s="9" t="str">
        <f t="shared" si="84"/>
        <v>Battery</v>
      </c>
      <c r="J511" s="9" t="str">
        <f t="shared" si="85"/>
        <v>Bell Smart Home Repeater Battery</v>
      </c>
      <c r="K511" s="9" t="str">
        <f t="shared" si="86"/>
        <v>Pile pour répéteur de Bell Maison intelligente</v>
      </c>
      <c r="L511" s="9" t="str">
        <f t="shared" si="87"/>
        <v>One Time</v>
      </c>
    </row>
    <row r="512" spans="1:12" x14ac:dyDescent="0.25">
      <c r="A512" s="15" t="s">
        <v>4369</v>
      </c>
      <c r="B512" s="9" t="str">
        <f t="shared" si="123"/>
        <v>Indoor Video Camera - ADC-V515</v>
      </c>
      <c r="C512" s="9" t="str">
        <f t="shared" si="124"/>
        <v>Caméra intérieure - ADC-V515</v>
      </c>
      <c r="D512" s="9">
        <f t="shared" si="125"/>
        <v>169</v>
      </c>
      <c r="E512" s="9" t="str">
        <f t="shared" si="126"/>
        <v>Y</v>
      </c>
      <c r="F512" s="9">
        <f t="shared" si="127"/>
        <v>30</v>
      </c>
      <c r="G512" s="9" t="str">
        <f t="shared" si="82"/>
        <v>on Better and Best bundle</v>
      </c>
      <c r="H512" s="9" t="str">
        <f t="shared" si="83"/>
        <v>Optional Equipment</v>
      </c>
      <c r="I512" s="9" t="str">
        <f t="shared" si="84"/>
        <v>Cameras</v>
      </c>
      <c r="J512" s="9" t="str">
        <f t="shared" si="85"/>
        <v>Indoor Video Camera</v>
      </c>
      <c r="K512" s="9" t="str">
        <f t="shared" si="86"/>
        <v>Caméra intérieure</v>
      </c>
      <c r="L512" s="9" t="str">
        <f t="shared" si="87"/>
        <v>One Time</v>
      </c>
    </row>
    <row r="513" spans="1:12" x14ac:dyDescent="0.25">
      <c r="A513" s="9" t="s">
        <v>4367</v>
      </c>
      <c r="B513" s="9" t="str">
        <f t="shared" si="123"/>
        <v>Indoor Video Camera - ADC-V515</v>
      </c>
      <c r="C513" s="9" t="str">
        <f t="shared" si="124"/>
        <v>Caméra intérieure - ADC-V515</v>
      </c>
      <c r="D513" s="9">
        <f t="shared" si="125"/>
        <v>169</v>
      </c>
      <c r="E513" s="9" t="str">
        <f t="shared" si="126"/>
        <v>N</v>
      </c>
      <c r="F513" s="9">
        <f t="shared" si="127"/>
        <v>30</v>
      </c>
      <c r="G513" s="9" t="str">
        <f t="shared" ref="G513:G545" si="128">VLOOKUP($A513,masterdata,8,0)</f>
        <v>on Better and Best bundle</v>
      </c>
      <c r="H513" s="9" t="str">
        <f t="shared" ref="H513:H545" si="129">VLOOKUP($A513,masterdata,10,0)</f>
        <v>Optional Equipment</v>
      </c>
      <c r="I513" s="9" t="str">
        <f t="shared" ref="I513:I545" si="130">VLOOKUP($A513,masterdata,11,0)</f>
        <v>Cameras</v>
      </c>
      <c r="J513" s="9" t="str">
        <f t="shared" ref="J513:J545" si="131">VLOOKUP($A513,masterdata,12,0)</f>
        <v>Indoor Video Camera</v>
      </c>
      <c r="K513" s="9" t="str">
        <f t="shared" ref="K513:K545" si="132">VLOOKUP($A513,masterdata,13,0)</f>
        <v>Caméra intérieure</v>
      </c>
      <c r="L513" s="9" t="str">
        <f t="shared" ref="L513:L545" si="133">VLOOKUP($A513,masterdata,16,0)</f>
        <v>One Time</v>
      </c>
    </row>
    <row r="514" spans="1:12" x14ac:dyDescent="0.25">
      <c r="A514" s="9" t="s">
        <v>4368</v>
      </c>
      <c r="B514" s="9" t="str">
        <f t="shared" si="123"/>
        <v>Indoor Video Camera - ADC-V515</v>
      </c>
      <c r="C514" s="9" t="str">
        <f t="shared" si="124"/>
        <v>Caméra intérieure - ADC-V515</v>
      </c>
      <c r="D514" s="9">
        <f t="shared" si="125"/>
        <v>169</v>
      </c>
      <c r="E514" s="9" t="str">
        <f t="shared" si="126"/>
        <v>N</v>
      </c>
      <c r="F514" s="9">
        <f t="shared" si="127"/>
        <v>30</v>
      </c>
      <c r="G514" s="9" t="str">
        <f t="shared" si="128"/>
        <v>on Better and Best bundle</v>
      </c>
      <c r="H514" s="9" t="str">
        <f t="shared" si="129"/>
        <v>Optional Equipment</v>
      </c>
      <c r="I514" s="9" t="str">
        <f t="shared" si="130"/>
        <v>Cameras</v>
      </c>
      <c r="J514" s="9" t="str">
        <f t="shared" si="131"/>
        <v>Indoor Video Camera</v>
      </c>
      <c r="K514" s="9" t="str">
        <f t="shared" si="132"/>
        <v>Caméra intérieure</v>
      </c>
      <c r="L514" s="9" t="str">
        <f t="shared" si="133"/>
        <v>One Time</v>
      </c>
    </row>
    <row r="515" spans="1:12" x14ac:dyDescent="0.25">
      <c r="A515" s="9" t="s">
        <v>4370</v>
      </c>
      <c r="B515" s="9" t="str">
        <f t="shared" si="123"/>
        <v>Video Doorbell</v>
      </c>
      <c r="C515" s="9" t="str">
        <f t="shared" si="124"/>
        <v>Sonnette vidéo</v>
      </c>
      <c r="D515" s="9">
        <f t="shared" si="125"/>
        <v>199</v>
      </c>
      <c r="E515" s="9" t="str">
        <f t="shared" si="126"/>
        <v>Y</v>
      </c>
      <c r="F515" s="9">
        <f t="shared" si="127"/>
        <v>30</v>
      </c>
      <c r="G515" s="9" t="str">
        <f t="shared" si="128"/>
        <v>on Better and Best bundle</v>
      </c>
      <c r="H515" s="9" t="str">
        <f t="shared" si="129"/>
        <v>Optional Equipment</v>
      </c>
      <c r="I515" s="9" t="str">
        <f t="shared" si="130"/>
        <v>Cameras</v>
      </c>
      <c r="J515" s="9" t="str">
        <f t="shared" si="131"/>
        <v>Video Doorbell</v>
      </c>
      <c r="K515" s="9" t="str">
        <f t="shared" si="132"/>
        <v>Sonnette vidéo</v>
      </c>
      <c r="L515" s="9" t="str">
        <f t="shared" si="133"/>
        <v>One Time</v>
      </c>
    </row>
    <row r="516" spans="1:12" x14ac:dyDescent="0.25">
      <c r="A516" s="9" t="s">
        <v>4371</v>
      </c>
      <c r="B516" s="9" t="str">
        <f t="shared" si="123"/>
        <v>Video Doorbell</v>
      </c>
      <c r="C516" s="9" t="str">
        <f t="shared" si="124"/>
        <v>Sonnette vidéo</v>
      </c>
      <c r="D516" s="9">
        <f t="shared" si="125"/>
        <v>199</v>
      </c>
      <c r="E516" s="9" t="str">
        <f t="shared" si="126"/>
        <v>N</v>
      </c>
      <c r="F516" s="9">
        <f t="shared" si="127"/>
        <v>30</v>
      </c>
      <c r="G516" s="9" t="str">
        <f t="shared" si="128"/>
        <v>on Better and Best bundle</v>
      </c>
      <c r="H516" s="9" t="str">
        <f t="shared" si="129"/>
        <v>Optional Equipment</v>
      </c>
      <c r="I516" s="9" t="str">
        <f t="shared" si="130"/>
        <v>Cameras</v>
      </c>
      <c r="J516" s="9" t="str">
        <f t="shared" si="131"/>
        <v>Video Doorbell</v>
      </c>
      <c r="K516" s="9" t="str">
        <f t="shared" si="132"/>
        <v>Sonnette vidéo</v>
      </c>
      <c r="L516" s="9" t="str">
        <f t="shared" si="133"/>
        <v>One Time</v>
      </c>
    </row>
    <row r="517" spans="1:12" x14ac:dyDescent="0.25">
      <c r="A517" s="9" t="s">
        <v>4372</v>
      </c>
      <c r="B517" s="9" t="str">
        <f t="shared" si="123"/>
        <v>Video Doorbell</v>
      </c>
      <c r="C517" s="9" t="str">
        <f t="shared" si="124"/>
        <v>Sonnette vidéo</v>
      </c>
      <c r="D517" s="9">
        <f t="shared" si="125"/>
        <v>199</v>
      </c>
      <c r="E517" s="9" t="str">
        <f t="shared" si="126"/>
        <v>N</v>
      </c>
      <c r="F517" s="9">
        <f t="shared" si="127"/>
        <v>30</v>
      </c>
      <c r="G517" s="9" t="str">
        <f t="shared" si="128"/>
        <v>on Better and Best bundle</v>
      </c>
      <c r="H517" s="9" t="str">
        <f t="shared" si="129"/>
        <v>Optional Equipment</v>
      </c>
      <c r="I517" s="9" t="str">
        <f t="shared" si="130"/>
        <v>Cameras</v>
      </c>
      <c r="J517" s="9" t="str">
        <f t="shared" si="131"/>
        <v>Video Doorbell</v>
      </c>
      <c r="K517" s="9" t="str">
        <f t="shared" si="132"/>
        <v>Sonnette vidéo</v>
      </c>
      <c r="L517" s="9" t="str">
        <f t="shared" si="133"/>
        <v>One Time</v>
      </c>
    </row>
    <row r="518" spans="1:12" x14ac:dyDescent="0.25">
      <c r="A518" s="9" t="s">
        <v>4373</v>
      </c>
      <c r="B518" s="9" t="str">
        <f t="shared" si="123"/>
        <v>Smart Light Bulb</v>
      </c>
      <c r="C518" s="9" t="str">
        <f t="shared" si="124"/>
        <v>Ampoule intelligente</v>
      </c>
      <c r="D518" s="9">
        <f t="shared" si="125"/>
        <v>24</v>
      </c>
      <c r="E518" s="9" t="str">
        <f t="shared" si="126"/>
        <v>Y</v>
      </c>
      <c r="F518" s="9">
        <f t="shared" si="127"/>
        <v>7.5</v>
      </c>
      <c r="G518" s="9" t="str">
        <f t="shared" si="128"/>
        <v>V&amp;A; Good or Better with Automation Add-on; also on Best Bundle</v>
      </c>
      <c r="H518" s="9" t="str">
        <f t="shared" si="129"/>
        <v>Optional Equipment</v>
      </c>
      <c r="I518" s="9" t="str">
        <f t="shared" si="130"/>
        <v>Lights and other accessories</v>
      </c>
      <c r="J518" s="9" t="str">
        <f t="shared" si="131"/>
        <v>Smart Light Bulb</v>
      </c>
      <c r="K518" s="9" t="str">
        <f t="shared" si="132"/>
        <v>Ampoule intelligente</v>
      </c>
      <c r="L518" s="9" t="str">
        <f t="shared" si="133"/>
        <v>One Time</v>
      </c>
    </row>
    <row r="519" spans="1:12" x14ac:dyDescent="0.25">
      <c r="A519" s="9" t="s">
        <v>4374</v>
      </c>
      <c r="B519" s="9" t="str">
        <f t="shared" si="123"/>
        <v>Smart Plug</v>
      </c>
      <c r="C519" s="9" t="str">
        <f t="shared" si="124"/>
        <v>Prise intelligente</v>
      </c>
      <c r="D519" s="9">
        <f t="shared" si="125"/>
        <v>39</v>
      </c>
      <c r="E519" s="9" t="str">
        <f t="shared" si="126"/>
        <v>N</v>
      </c>
      <c r="F519" s="9">
        <f t="shared" si="127"/>
        <v>7.5</v>
      </c>
      <c r="G519" s="9" t="str">
        <f t="shared" si="128"/>
        <v>V&amp;A; Good or Better with Automation Add-on; also on Best Bundle</v>
      </c>
      <c r="H519" s="9" t="str">
        <f t="shared" si="129"/>
        <v>Optional Equipment</v>
      </c>
      <c r="I519" s="9" t="str">
        <f t="shared" si="130"/>
        <v>Lights and other accessories</v>
      </c>
      <c r="J519" s="9" t="str">
        <f t="shared" si="131"/>
        <v>Smart Plug</v>
      </c>
      <c r="K519" s="9" t="str">
        <f t="shared" si="132"/>
        <v>Prise intelligente</v>
      </c>
      <c r="L519" s="9" t="str">
        <f t="shared" si="133"/>
        <v>One Time</v>
      </c>
    </row>
    <row r="520" spans="1:12" x14ac:dyDescent="0.25">
      <c r="A520" s="9" t="s">
        <v>4375</v>
      </c>
      <c r="B520" s="9" t="str">
        <f t="shared" si="123"/>
        <v>Smart Dimmer</v>
      </c>
      <c r="C520" s="9" t="str">
        <f t="shared" si="124"/>
        <v>Gradateur d’éclairage</v>
      </c>
      <c r="D520" s="9">
        <f t="shared" si="125"/>
        <v>39</v>
      </c>
      <c r="E520" s="9" t="str">
        <f t="shared" si="126"/>
        <v>N</v>
      </c>
      <c r="F520" s="9">
        <f t="shared" si="127"/>
        <v>7.5</v>
      </c>
      <c r="G520" s="9" t="str">
        <f t="shared" si="128"/>
        <v>V&amp;A; Good or Better with Automation Add-on; also on Best Bundle</v>
      </c>
      <c r="H520" s="9" t="str">
        <f t="shared" si="129"/>
        <v>Optional Equipment</v>
      </c>
      <c r="I520" s="9" t="str">
        <f t="shared" si="130"/>
        <v>Lights and other accessories</v>
      </c>
      <c r="J520" s="9" t="str">
        <f t="shared" si="131"/>
        <v>Smart Dimmer</v>
      </c>
      <c r="K520" s="9" t="str">
        <f t="shared" si="132"/>
        <v>Gradateur d’éclairage</v>
      </c>
      <c r="L520" s="9" t="str">
        <f t="shared" si="133"/>
        <v>One Time</v>
      </c>
    </row>
    <row r="521" spans="1:12" x14ac:dyDescent="0.25">
      <c r="A521" s="9" t="s">
        <v>3784</v>
      </c>
      <c r="B521" s="9" t="str">
        <f t="shared" ref="B521" si="134">VLOOKUP(A521,masterdata,3,0)</f>
        <v>Move offer – Bell Internet Bundle Credit - $10 credit for 24 months</v>
      </c>
      <c r="C521" s="9" t="str">
        <f t="shared" ref="C521" si="135">VLOOKUP(A521,masterdata,4,0)</f>
        <v>Déménagement Offre- 10 $ de crédit pour 24 mois sur le forfait Internet avec services Bell</v>
      </c>
      <c r="D521" s="9">
        <f t="shared" ref="D521" si="136">VLOOKUP(A521,masterdata,5,0)</f>
        <v>0</v>
      </c>
      <c r="E521" s="9" t="str">
        <f t="shared" ref="E521" si="137">VLOOKUP(A521,masterdata,6,0)</f>
        <v>N</v>
      </c>
      <c r="F521" s="9">
        <f t="shared" ref="F521" si="138">VLOOKUP(A521,masterdata,7,0)</f>
        <v>0</v>
      </c>
      <c r="G521" s="9" t="str">
        <f t="shared" si="128"/>
        <v xml:space="preserve">Sales - Existing Internet customer </v>
      </c>
      <c r="H521" s="9" t="str">
        <f t="shared" si="129"/>
        <v xml:space="preserve">Residential and Business </v>
      </c>
      <c r="I521" s="9" t="str">
        <f t="shared" si="130"/>
        <v xml:space="preserve">Smart Home </v>
      </c>
      <c r="J521" s="9" t="str">
        <f t="shared" si="131"/>
        <v>Move offer – Bell Internet Bundle Credit - $10 credit for 24 months</v>
      </c>
      <c r="K521" s="9" t="str">
        <f t="shared" si="132"/>
        <v>Déménagement Offre- 10 $ de crédit pour 24 mois sur le forfait Internet avec services Bell</v>
      </c>
      <c r="L521" s="9" t="str">
        <f t="shared" si="133"/>
        <v>RMR</v>
      </c>
    </row>
    <row r="522" spans="1:12" x14ac:dyDescent="0.25">
      <c r="A522" s="9" t="s">
        <v>4401</v>
      </c>
      <c r="B522" s="9" t="str">
        <f t="shared" ref="B522:B524" si="139">VLOOKUP(A522,masterdata,3,0)</f>
        <v xml:space="preserve">Bell Internet Bundle Credit </v>
      </c>
      <c r="C522" s="9" t="str">
        <f t="shared" ref="C522:C524" si="140">VLOOKUP(A522,masterdata,4,0)</f>
        <v>Crédit forfait Bell Internet</v>
      </c>
      <c r="D522" s="9">
        <f t="shared" ref="D522:D524" si="141">VLOOKUP(A522,masterdata,5,0)</f>
        <v>0</v>
      </c>
      <c r="E522" s="9" t="str">
        <f t="shared" ref="E522:E524" si="142">VLOOKUP(A522,masterdata,6,0)</f>
        <v>Y</v>
      </c>
      <c r="F522" s="9">
        <f t="shared" ref="F522:F524" si="143">VLOOKUP(A522,masterdata,7,0)</f>
        <v>0</v>
      </c>
      <c r="G522" s="9" t="str">
        <f t="shared" si="128"/>
        <v>new or existing Internet</v>
      </c>
      <c r="H522" s="9" t="str">
        <f t="shared" si="129"/>
        <v xml:space="preserve">Residential and Business </v>
      </c>
      <c r="I522" s="9" t="str">
        <f t="shared" si="130"/>
        <v xml:space="preserve">Smart Home </v>
      </c>
      <c r="J522" s="9" t="str">
        <f t="shared" si="131"/>
        <v xml:space="preserve">Bell Internet Bundle Credit </v>
      </c>
      <c r="K522" s="9" t="str">
        <f t="shared" si="132"/>
        <v>Crédit forfait Bell Internet</v>
      </c>
      <c r="L522" s="9" t="str">
        <f t="shared" si="133"/>
        <v>RMR</v>
      </c>
    </row>
    <row r="523" spans="1:12" x14ac:dyDescent="0.25">
      <c r="A523" s="9" t="s">
        <v>4402</v>
      </c>
      <c r="B523" s="9" t="str">
        <f t="shared" si="139"/>
        <v>Bell Mobility Bundle Credit</v>
      </c>
      <c r="C523" s="9" t="str">
        <f t="shared" si="140"/>
        <v>Crédit forfait Bell Mobilité</v>
      </c>
      <c r="D523" s="9">
        <f t="shared" si="141"/>
        <v>0</v>
      </c>
      <c r="E523" s="9" t="str">
        <f t="shared" si="142"/>
        <v>Y</v>
      </c>
      <c r="F523" s="9">
        <f t="shared" si="143"/>
        <v>0</v>
      </c>
      <c r="G523" s="9" t="str">
        <f t="shared" si="128"/>
        <v>new or existing Mobility</v>
      </c>
      <c r="H523" s="9" t="str">
        <f t="shared" si="129"/>
        <v xml:space="preserve">Residential and Business </v>
      </c>
      <c r="I523" s="9" t="str">
        <f t="shared" si="130"/>
        <v xml:space="preserve">Smart Home </v>
      </c>
      <c r="J523" s="9" t="str">
        <f t="shared" si="131"/>
        <v>Bell Mobility Bundle Credit</v>
      </c>
      <c r="K523" s="9" t="str">
        <f t="shared" si="132"/>
        <v>Crédit forfait Bell Mobilité</v>
      </c>
      <c r="L523" s="9" t="str">
        <f t="shared" si="133"/>
        <v>RMR</v>
      </c>
    </row>
    <row r="524" spans="1:12" x14ac:dyDescent="0.25">
      <c r="A524" s="9" t="s">
        <v>4403</v>
      </c>
      <c r="B524" s="9" t="str">
        <f t="shared" si="139"/>
        <v>Bell Internet Bundle Credit</v>
      </c>
      <c r="C524" s="9" t="str">
        <f t="shared" si="140"/>
        <v>Crédit forfait Bell Internet</v>
      </c>
      <c r="D524" s="9">
        <f t="shared" si="141"/>
        <v>0</v>
      </c>
      <c r="E524" s="9" t="str">
        <f t="shared" si="142"/>
        <v>Y</v>
      </c>
      <c r="F524" s="9">
        <f t="shared" si="143"/>
        <v>0</v>
      </c>
      <c r="G524" s="9" t="str">
        <f t="shared" si="128"/>
        <v>new or existing Internet</v>
      </c>
      <c r="H524" s="9" t="str">
        <f t="shared" si="129"/>
        <v xml:space="preserve">Residential and Business </v>
      </c>
      <c r="I524" s="9" t="str">
        <f t="shared" si="130"/>
        <v xml:space="preserve">Smart Home </v>
      </c>
      <c r="J524" s="9" t="str">
        <f t="shared" si="131"/>
        <v>Bell Internet Bundle Credit</v>
      </c>
      <c r="K524" s="9" t="str">
        <f t="shared" si="132"/>
        <v>Crédit forfait Bell Internet</v>
      </c>
      <c r="L524" s="9" t="str">
        <f t="shared" si="133"/>
        <v>RMR</v>
      </c>
    </row>
    <row r="525" spans="1:12" x14ac:dyDescent="0.25">
      <c r="A525" s="9" t="s">
        <v>4404</v>
      </c>
      <c r="B525" s="9" t="str">
        <f t="shared" ref="B525:B545" si="144">VLOOKUP(A525,masterdata,3,0)</f>
        <v>Bell Mobility Bundle Credit</v>
      </c>
      <c r="C525" s="9" t="str">
        <f t="shared" ref="C525:C545" si="145">VLOOKUP(A525,masterdata,4,0)</f>
        <v>Crédit forfait Bell Mobilité</v>
      </c>
      <c r="D525" s="9">
        <f t="shared" ref="D525:D545" si="146">VLOOKUP(A525,masterdata,5,0)</f>
        <v>0</v>
      </c>
      <c r="E525" s="9" t="str">
        <f t="shared" ref="E525:E545" si="147">VLOOKUP(A525,masterdata,6,0)</f>
        <v>Y</v>
      </c>
      <c r="F525" s="9">
        <f t="shared" ref="F525:F545" si="148">VLOOKUP(A525,masterdata,7,0)</f>
        <v>0</v>
      </c>
      <c r="G525" s="9" t="str">
        <f t="shared" si="128"/>
        <v>new or existing Mobility</v>
      </c>
      <c r="H525" s="9" t="str">
        <f t="shared" si="129"/>
        <v xml:space="preserve">Residential and Business </v>
      </c>
      <c r="I525" s="9" t="str">
        <f t="shared" si="130"/>
        <v xml:space="preserve">Smart Home </v>
      </c>
      <c r="J525" s="9" t="str">
        <f t="shared" si="131"/>
        <v>Bell Mobility Bundle Credit</v>
      </c>
      <c r="K525" s="9" t="str">
        <f t="shared" si="132"/>
        <v>Crédit forfait Bell Mobilité</v>
      </c>
      <c r="L525" s="9" t="str">
        <f t="shared" si="133"/>
        <v>RMR</v>
      </c>
    </row>
    <row r="526" spans="1:12" x14ac:dyDescent="0.25">
      <c r="A526" s="9" t="s">
        <v>4415</v>
      </c>
      <c r="B526" s="9" t="str">
        <f t="shared" si="144"/>
        <v>Employee Discount Program - SVR Fee</v>
      </c>
      <c r="C526" s="9" t="str">
        <f t="shared" si="145"/>
        <v>Programme de tarifs préférentiels pour les employés – frais pour enregistreur vidéo</v>
      </c>
      <c r="D526" s="9">
        <f t="shared" si="146"/>
        <v>0</v>
      </c>
      <c r="E526" s="9" t="str">
        <f t="shared" si="147"/>
        <v>Y</v>
      </c>
      <c r="F526" s="9">
        <f t="shared" si="148"/>
        <v>0</v>
      </c>
      <c r="G526" s="9" t="str">
        <f t="shared" si="128"/>
        <v>Residential Bundle</v>
      </c>
      <c r="H526" s="9" t="str">
        <f t="shared" si="129"/>
        <v>Residential</v>
      </c>
      <c r="I526" s="9" t="str">
        <f t="shared" si="130"/>
        <v xml:space="preserve">Smart Home </v>
      </c>
      <c r="J526" s="9" t="str">
        <f t="shared" si="131"/>
        <v>Employee Discount Program - SVR Fee</v>
      </c>
      <c r="K526" s="9" t="str">
        <f t="shared" si="132"/>
        <v>Programme de tarifs préférentiels pour les employés – frais pour enregistreur vidéo</v>
      </c>
      <c r="L526" s="9" t="str">
        <f t="shared" si="133"/>
        <v>RMR</v>
      </c>
    </row>
    <row r="527" spans="1:12" x14ac:dyDescent="0.25">
      <c r="A527" s="9" t="s">
        <v>4416</v>
      </c>
      <c r="B527" s="9" t="str">
        <f t="shared" si="144"/>
        <v>Employee Discount Program - Video Expansion</v>
      </c>
      <c r="C527" s="9" t="str">
        <f t="shared" si="145"/>
        <v>Programme de tarifs préférentiels pour les employés – Expansion vidéo</v>
      </c>
      <c r="D527" s="9">
        <f t="shared" si="146"/>
        <v>0</v>
      </c>
      <c r="E527" s="9" t="str">
        <f t="shared" si="147"/>
        <v>Y</v>
      </c>
      <c r="F527" s="9">
        <f t="shared" si="148"/>
        <v>0</v>
      </c>
      <c r="G527" s="9" t="str">
        <f t="shared" si="128"/>
        <v>Residential Bundle</v>
      </c>
      <c r="H527" s="9" t="str">
        <f t="shared" si="129"/>
        <v>Residential</v>
      </c>
      <c r="I527" s="9" t="str">
        <f t="shared" si="130"/>
        <v xml:space="preserve">Smart Home </v>
      </c>
      <c r="J527" s="9" t="str">
        <f t="shared" si="131"/>
        <v>Employee Discount Program - Video Expansion</v>
      </c>
      <c r="K527" s="9" t="str">
        <f t="shared" si="132"/>
        <v>Programme de tarifs préférentiels pour les employés – Expansion vidéo</v>
      </c>
      <c r="L527" s="9" t="str">
        <f t="shared" si="133"/>
        <v>RMR</v>
      </c>
    </row>
    <row r="528" spans="1:12" x14ac:dyDescent="0.25">
      <c r="A528" s="9" t="s">
        <v>4417</v>
      </c>
      <c r="B528" s="9" t="str">
        <f t="shared" si="144"/>
        <v>Employee Discount Program - Video and Automation</v>
      </c>
      <c r="C528" s="9" t="str">
        <f t="shared" si="145"/>
        <v>Programme de tarifs préférentiels pour les employés – Vidéo et domotique</v>
      </c>
      <c r="D528" s="9">
        <f t="shared" si="146"/>
        <v>0</v>
      </c>
      <c r="E528" s="9" t="str">
        <f t="shared" si="147"/>
        <v>Y</v>
      </c>
      <c r="F528" s="9">
        <f t="shared" si="148"/>
        <v>0</v>
      </c>
      <c r="G528" s="9" t="str">
        <f t="shared" si="128"/>
        <v>Residential Bundle</v>
      </c>
      <c r="H528" s="9" t="str">
        <f t="shared" si="129"/>
        <v>Residential</v>
      </c>
      <c r="I528" s="9" t="str">
        <f t="shared" si="130"/>
        <v xml:space="preserve">Smart Home </v>
      </c>
      <c r="J528" s="9" t="str">
        <f t="shared" si="131"/>
        <v>Employee Discount Program - Video and Automation</v>
      </c>
      <c r="K528" s="9" t="str">
        <f t="shared" si="132"/>
        <v>Programme de tarifs préférentiels pour les employés – Vidéo et domotique</v>
      </c>
      <c r="L528" s="9" t="str">
        <f t="shared" si="133"/>
        <v>RMR</v>
      </c>
    </row>
    <row r="529" spans="1:12" x14ac:dyDescent="0.25">
      <c r="A529" s="9" t="s">
        <v>4419</v>
      </c>
      <c r="B529" s="9" t="str">
        <f t="shared" si="144"/>
        <v>Employee Discount Program - Starter</v>
      </c>
      <c r="C529" s="9" t="str">
        <f t="shared" si="145"/>
        <v>Programme de tarifs préférentiels pour les employés – Départ</v>
      </c>
      <c r="D529" s="9">
        <f t="shared" si="146"/>
        <v>0</v>
      </c>
      <c r="E529" s="9" t="str">
        <f t="shared" si="147"/>
        <v>Y</v>
      </c>
      <c r="F529" s="9">
        <f t="shared" si="148"/>
        <v>0</v>
      </c>
      <c r="G529" s="9" t="str">
        <f t="shared" si="128"/>
        <v>Residential Bundle</v>
      </c>
      <c r="H529" s="9" t="str">
        <f t="shared" si="129"/>
        <v>Residential</v>
      </c>
      <c r="I529" s="9" t="str">
        <f t="shared" si="130"/>
        <v xml:space="preserve">Smart Home </v>
      </c>
      <c r="J529" s="9" t="str">
        <f t="shared" si="131"/>
        <v>Employee Discount Program - Starter</v>
      </c>
      <c r="K529" s="9" t="str">
        <f t="shared" si="132"/>
        <v>Programme de tarifs préférentiels pour les employés – Départ</v>
      </c>
      <c r="L529" s="9" t="str">
        <f t="shared" si="133"/>
        <v>RMR</v>
      </c>
    </row>
    <row r="530" spans="1:12" x14ac:dyDescent="0.25">
      <c r="A530" s="9" t="s">
        <v>4420</v>
      </c>
      <c r="B530" s="9" t="str">
        <f t="shared" si="144"/>
        <v>Employee Discount Program - Starter with App or Private Guard</v>
      </c>
      <c r="C530" s="9" t="str">
        <f t="shared" si="145"/>
        <v>Programme de tarifs préférentiels pour les employés – Départ avec appli ou service de sécurité privé</v>
      </c>
      <c r="D530" s="9">
        <f t="shared" si="146"/>
        <v>0</v>
      </c>
      <c r="E530" s="9" t="str">
        <f t="shared" si="147"/>
        <v>Y</v>
      </c>
      <c r="F530" s="9">
        <f t="shared" si="148"/>
        <v>0</v>
      </c>
      <c r="G530" s="9" t="str">
        <f t="shared" si="128"/>
        <v>Residential Bundle</v>
      </c>
      <c r="H530" s="9" t="str">
        <f t="shared" si="129"/>
        <v>Residential</v>
      </c>
      <c r="I530" s="9" t="str">
        <f t="shared" si="130"/>
        <v xml:space="preserve">Smart Home </v>
      </c>
      <c r="J530" s="9" t="str">
        <f t="shared" si="131"/>
        <v>Employee Discount Program - Starter with App or Private Guard</v>
      </c>
      <c r="K530" s="9" t="str">
        <f t="shared" si="132"/>
        <v>Programme de tarifs préférentiels pour les employés – Départ avec appli ou service de sécurité privé</v>
      </c>
      <c r="L530" s="9" t="str">
        <f t="shared" si="133"/>
        <v>RMR</v>
      </c>
    </row>
    <row r="531" spans="1:12" x14ac:dyDescent="0.25">
      <c r="A531" s="9" t="s">
        <v>4421</v>
      </c>
      <c r="B531" s="9" t="str">
        <f t="shared" si="144"/>
        <v>Employee Discount Program - Good</v>
      </c>
      <c r="C531" s="9" t="str">
        <f t="shared" si="145"/>
        <v>Programme de tarifs préférentiels pour les employés – Bon</v>
      </c>
      <c r="D531" s="9">
        <f t="shared" si="146"/>
        <v>0</v>
      </c>
      <c r="E531" s="9" t="str">
        <f t="shared" si="147"/>
        <v>Y</v>
      </c>
      <c r="F531" s="9">
        <f t="shared" si="148"/>
        <v>0</v>
      </c>
      <c r="G531" s="9" t="str">
        <f t="shared" si="128"/>
        <v>Residential Bundle</v>
      </c>
      <c r="H531" s="9" t="str">
        <f t="shared" si="129"/>
        <v>Residential</v>
      </c>
      <c r="I531" s="9" t="str">
        <f t="shared" si="130"/>
        <v xml:space="preserve">Smart Home </v>
      </c>
      <c r="J531" s="9" t="str">
        <f t="shared" si="131"/>
        <v>Employee Discount Program - Good</v>
      </c>
      <c r="K531" s="9" t="str">
        <f t="shared" si="132"/>
        <v>Programme de tarifs préférentiels pour les employés – Bon</v>
      </c>
      <c r="L531" s="9" t="str">
        <f t="shared" si="133"/>
        <v>RMR</v>
      </c>
    </row>
    <row r="532" spans="1:12" x14ac:dyDescent="0.25">
      <c r="A532" s="9" t="s">
        <v>4422</v>
      </c>
      <c r="B532" s="9" t="str">
        <f t="shared" si="144"/>
        <v>Employee Discount Program - Good with Automation</v>
      </c>
      <c r="C532" s="9" t="str">
        <f t="shared" si="145"/>
        <v>Programme de tarifs préférentiels pour les employés – Bon avec domotique</v>
      </c>
      <c r="D532" s="9">
        <f t="shared" si="146"/>
        <v>0</v>
      </c>
      <c r="E532" s="9" t="str">
        <f t="shared" si="147"/>
        <v>Y</v>
      </c>
      <c r="F532" s="9">
        <f t="shared" si="148"/>
        <v>0</v>
      </c>
      <c r="G532" s="9" t="str">
        <f t="shared" si="128"/>
        <v>Residential Bundle</v>
      </c>
      <c r="H532" s="9" t="str">
        <f t="shared" si="129"/>
        <v>Residential</v>
      </c>
      <c r="I532" s="9" t="str">
        <f t="shared" si="130"/>
        <v xml:space="preserve">Smart Home </v>
      </c>
      <c r="J532" s="9" t="str">
        <f t="shared" si="131"/>
        <v>Employee Discount Program - Good with Automation</v>
      </c>
      <c r="K532" s="9" t="str">
        <f t="shared" si="132"/>
        <v>Programme de tarifs préférentiels pour les employés – Bon avec domotique</v>
      </c>
      <c r="L532" s="9" t="str">
        <f t="shared" si="133"/>
        <v>RMR</v>
      </c>
    </row>
    <row r="533" spans="1:12" x14ac:dyDescent="0.25">
      <c r="A533" s="9" t="s">
        <v>4418</v>
      </c>
      <c r="B533" s="9" t="str">
        <f t="shared" si="144"/>
        <v>Employee Discount Program - Better</v>
      </c>
      <c r="C533" s="9" t="str">
        <f t="shared" si="145"/>
        <v>Programme de tarifs préférentiels pour les employés – Mieux</v>
      </c>
      <c r="D533" s="9">
        <f t="shared" si="146"/>
        <v>0</v>
      </c>
      <c r="E533" s="9" t="str">
        <f t="shared" si="147"/>
        <v>Y</v>
      </c>
      <c r="F533" s="9">
        <f t="shared" si="148"/>
        <v>0</v>
      </c>
      <c r="G533" s="9" t="str">
        <f t="shared" si="128"/>
        <v>Residential Bundle</v>
      </c>
      <c r="H533" s="9" t="str">
        <f t="shared" si="129"/>
        <v>Residential</v>
      </c>
      <c r="I533" s="9" t="str">
        <f t="shared" si="130"/>
        <v xml:space="preserve">Smart Home </v>
      </c>
      <c r="J533" s="9" t="str">
        <f t="shared" si="131"/>
        <v>Employee Discount Program - Better</v>
      </c>
      <c r="K533" s="9" t="str">
        <f t="shared" si="132"/>
        <v>Programme de tarifs préférentiels pour les employés – Mieux</v>
      </c>
      <c r="L533" s="9" t="str">
        <f t="shared" si="133"/>
        <v>RMR</v>
      </c>
    </row>
    <row r="534" spans="1:12" x14ac:dyDescent="0.25">
      <c r="A534" s="9" t="s">
        <v>4423</v>
      </c>
      <c r="B534" s="9" t="str">
        <f t="shared" si="144"/>
        <v>Employee Discount Program - Better with Automation</v>
      </c>
      <c r="C534" s="9" t="str">
        <f t="shared" si="145"/>
        <v>Programme de tarifs préférentiels pour les employés – Mieux avec domotique</v>
      </c>
      <c r="D534" s="9">
        <f t="shared" si="146"/>
        <v>0</v>
      </c>
      <c r="E534" s="9" t="str">
        <f t="shared" si="147"/>
        <v>Y</v>
      </c>
      <c r="F534" s="9">
        <f t="shared" si="148"/>
        <v>0</v>
      </c>
      <c r="G534" s="9" t="str">
        <f t="shared" si="128"/>
        <v>Residential Bundle</v>
      </c>
      <c r="H534" s="9" t="str">
        <f t="shared" si="129"/>
        <v>Residential</v>
      </c>
      <c r="I534" s="9" t="str">
        <f t="shared" si="130"/>
        <v xml:space="preserve">Smart Home </v>
      </c>
      <c r="J534" s="9" t="str">
        <f t="shared" si="131"/>
        <v>Employee Discount Program - Better with Automation</v>
      </c>
      <c r="K534" s="9" t="str">
        <f t="shared" si="132"/>
        <v>Programme de tarifs préférentiels pour les employés – Mieux avec domotique</v>
      </c>
      <c r="L534" s="9" t="str">
        <f t="shared" si="133"/>
        <v>RMR</v>
      </c>
    </row>
    <row r="535" spans="1:12" x14ac:dyDescent="0.25">
      <c r="A535" s="9" t="s">
        <v>4424</v>
      </c>
      <c r="B535" s="9" t="str">
        <f t="shared" si="144"/>
        <v>Employee Discount Program - Best</v>
      </c>
      <c r="C535" s="9" t="str">
        <f t="shared" si="145"/>
        <v>Programme de tarifs préférentiels pour les employés – Meilleur</v>
      </c>
      <c r="D535" s="9">
        <f t="shared" si="146"/>
        <v>0</v>
      </c>
      <c r="E535" s="9" t="str">
        <f t="shared" si="147"/>
        <v>Y</v>
      </c>
      <c r="F535" s="9">
        <f t="shared" si="148"/>
        <v>0</v>
      </c>
      <c r="G535" s="9" t="str">
        <f t="shared" si="128"/>
        <v>Residential Bundle</v>
      </c>
      <c r="H535" s="9" t="str">
        <f t="shared" si="129"/>
        <v>Residential</v>
      </c>
      <c r="I535" s="9" t="str">
        <f t="shared" si="130"/>
        <v xml:space="preserve">Smart Home </v>
      </c>
      <c r="J535" s="9" t="str">
        <f t="shared" si="131"/>
        <v>Employee Discount Program - Best</v>
      </c>
      <c r="K535" s="9" t="str">
        <f t="shared" si="132"/>
        <v>Programme de tarifs préférentiels pour les employés – Meilleur</v>
      </c>
      <c r="L535" s="9" t="str">
        <f t="shared" si="133"/>
        <v>RMR</v>
      </c>
    </row>
    <row r="536" spans="1:12" x14ac:dyDescent="0.25">
      <c r="A536" s="9" t="s">
        <v>4439</v>
      </c>
      <c r="B536" s="9" t="str">
        <f t="shared" si="144"/>
        <v>Promotional credit – 36 months</v>
      </c>
      <c r="C536" s="9" t="str">
        <f t="shared" si="145"/>
        <v>Crédit promotionnel – 36 mois</v>
      </c>
      <c r="D536" s="9">
        <f t="shared" si="146"/>
        <v>0</v>
      </c>
      <c r="E536" s="9" t="str">
        <f t="shared" si="147"/>
        <v>N</v>
      </c>
      <c r="F536" s="9">
        <f t="shared" si="148"/>
        <v>0</v>
      </c>
      <c r="G536" s="9" t="str">
        <f t="shared" si="128"/>
        <v>New Security Service</v>
      </c>
      <c r="H536" s="9" t="str">
        <f t="shared" si="129"/>
        <v xml:space="preserve">Residential and Business </v>
      </c>
      <c r="I536" s="9" t="str">
        <f t="shared" si="130"/>
        <v xml:space="preserve">Smart Home </v>
      </c>
      <c r="J536" s="9" t="str">
        <f t="shared" si="131"/>
        <v>Promotional credit – 36 months</v>
      </c>
      <c r="K536" s="9" t="str">
        <f t="shared" si="132"/>
        <v>Crédit promotionnel – 36 mois</v>
      </c>
      <c r="L536" s="9" t="str">
        <f t="shared" si="133"/>
        <v>RMR</v>
      </c>
    </row>
    <row r="537" spans="1:12" x14ac:dyDescent="0.25">
      <c r="A537" s="9" t="s">
        <v>4440</v>
      </c>
      <c r="B537" s="9" t="str">
        <f t="shared" si="144"/>
        <v>Promotional credit – 36 months</v>
      </c>
      <c r="C537" s="9" t="str">
        <f t="shared" si="145"/>
        <v>Crédit promotionnel – 36 mois</v>
      </c>
      <c r="D537" s="9">
        <f t="shared" si="146"/>
        <v>0</v>
      </c>
      <c r="E537" s="9" t="str">
        <f t="shared" si="147"/>
        <v>N</v>
      </c>
      <c r="F537" s="9">
        <f t="shared" si="148"/>
        <v>0</v>
      </c>
      <c r="G537" s="9" t="str">
        <f t="shared" si="128"/>
        <v>New Security Service</v>
      </c>
      <c r="H537" s="9" t="str">
        <f t="shared" si="129"/>
        <v xml:space="preserve">Residential and Business </v>
      </c>
      <c r="I537" s="9" t="str">
        <f t="shared" si="130"/>
        <v xml:space="preserve">Smart Home </v>
      </c>
      <c r="J537" s="9" t="str">
        <f t="shared" si="131"/>
        <v>Promotional credit – 36 months</v>
      </c>
      <c r="K537" s="9" t="str">
        <f t="shared" si="132"/>
        <v>Crédit promotionnel – 36 mois</v>
      </c>
      <c r="L537" s="9" t="str">
        <f t="shared" si="133"/>
        <v>RMR</v>
      </c>
    </row>
    <row r="538" spans="1:12" x14ac:dyDescent="0.25">
      <c r="A538" s="9" t="s">
        <v>4441</v>
      </c>
      <c r="B538" s="9" t="str">
        <f t="shared" si="144"/>
        <v>Promotional credit – 36 months</v>
      </c>
      <c r="C538" s="9" t="str">
        <f t="shared" si="145"/>
        <v>Crédit promotionnel – 36 mois</v>
      </c>
      <c r="D538" s="9">
        <f t="shared" si="146"/>
        <v>0</v>
      </c>
      <c r="E538" s="9" t="str">
        <f t="shared" si="147"/>
        <v>N</v>
      </c>
      <c r="F538" s="9">
        <f t="shared" si="148"/>
        <v>0</v>
      </c>
      <c r="G538" s="9" t="str">
        <f t="shared" si="128"/>
        <v>New Security Service</v>
      </c>
      <c r="H538" s="9" t="str">
        <f t="shared" si="129"/>
        <v xml:space="preserve">Residential and Business </v>
      </c>
      <c r="I538" s="9" t="str">
        <f t="shared" si="130"/>
        <v xml:space="preserve">Smart Home </v>
      </c>
      <c r="J538" s="9" t="str">
        <f t="shared" si="131"/>
        <v>Promotional credit – 36 months</v>
      </c>
      <c r="K538" s="9" t="str">
        <f t="shared" si="132"/>
        <v>Crédit promotionnel – 36 mois</v>
      </c>
      <c r="L538" s="9" t="str">
        <f t="shared" si="133"/>
        <v>RMR</v>
      </c>
    </row>
    <row r="539" spans="1:12" x14ac:dyDescent="0.25">
      <c r="A539" s="9" t="s">
        <v>4442</v>
      </c>
      <c r="B539" s="9" t="str">
        <f t="shared" si="144"/>
        <v>Promotional credit – 36 months</v>
      </c>
      <c r="C539" s="9" t="str">
        <f t="shared" si="145"/>
        <v>Crédit promotionnel – 36 mois</v>
      </c>
      <c r="D539" s="9">
        <f t="shared" si="146"/>
        <v>0</v>
      </c>
      <c r="E539" s="9" t="str">
        <f t="shared" si="147"/>
        <v>N</v>
      </c>
      <c r="F539" s="9">
        <f t="shared" si="148"/>
        <v>0</v>
      </c>
      <c r="G539" s="9" t="str">
        <f t="shared" si="128"/>
        <v>New Security Service</v>
      </c>
      <c r="H539" s="9" t="str">
        <f t="shared" si="129"/>
        <v xml:space="preserve">Residential and Business </v>
      </c>
      <c r="I539" s="9" t="str">
        <f t="shared" si="130"/>
        <v xml:space="preserve">Smart Home </v>
      </c>
      <c r="J539" s="9" t="str">
        <f t="shared" si="131"/>
        <v>Promotional credit – 36 months</v>
      </c>
      <c r="K539" s="9" t="str">
        <f t="shared" si="132"/>
        <v>Crédit promotionnel – 36 mois</v>
      </c>
      <c r="L539" s="9" t="str">
        <f t="shared" si="133"/>
        <v>RMR</v>
      </c>
    </row>
    <row r="540" spans="1:12" x14ac:dyDescent="0.25">
      <c r="A540" s="9" t="s">
        <v>4443</v>
      </c>
      <c r="B540" s="9" t="str">
        <f t="shared" si="144"/>
        <v>Promotional credit – 36 months</v>
      </c>
      <c r="C540" s="9" t="str">
        <f t="shared" si="145"/>
        <v>Crédit promotionnel – 36 mois</v>
      </c>
      <c r="D540" s="9">
        <f t="shared" si="146"/>
        <v>0</v>
      </c>
      <c r="E540" s="9" t="str">
        <f t="shared" si="147"/>
        <v>N</v>
      </c>
      <c r="F540" s="9">
        <f t="shared" si="148"/>
        <v>0</v>
      </c>
      <c r="G540" s="9" t="str">
        <f t="shared" si="128"/>
        <v>New Security Service</v>
      </c>
      <c r="H540" s="9" t="str">
        <f t="shared" si="129"/>
        <v xml:space="preserve">Residential and Business </v>
      </c>
      <c r="I540" s="9" t="str">
        <f t="shared" si="130"/>
        <v xml:space="preserve">Smart Home </v>
      </c>
      <c r="J540" s="9" t="str">
        <f t="shared" si="131"/>
        <v>Promotional credit – 36 months</v>
      </c>
      <c r="K540" s="9" t="str">
        <f t="shared" si="132"/>
        <v>Crédit promotionnel – 36 mois</v>
      </c>
      <c r="L540" s="9" t="str">
        <f t="shared" si="133"/>
        <v>RMR</v>
      </c>
    </row>
    <row r="541" spans="1:12" x14ac:dyDescent="0.25">
      <c r="A541" s="9" t="s">
        <v>4444</v>
      </c>
      <c r="B541" s="9" t="str">
        <f t="shared" si="144"/>
        <v>Promotional credit – 36 months</v>
      </c>
      <c r="C541" s="9" t="str">
        <f t="shared" si="145"/>
        <v>Crédit promotionnel – 36 mois</v>
      </c>
      <c r="D541" s="9">
        <f t="shared" si="146"/>
        <v>0</v>
      </c>
      <c r="E541" s="9" t="str">
        <f t="shared" si="147"/>
        <v>N</v>
      </c>
      <c r="F541" s="9">
        <f t="shared" si="148"/>
        <v>0</v>
      </c>
      <c r="G541" s="9" t="str">
        <f t="shared" si="128"/>
        <v>New Security Service</v>
      </c>
      <c r="H541" s="9" t="str">
        <f t="shared" si="129"/>
        <v xml:space="preserve">Residential and Business </v>
      </c>
      <c r="I541" s="9" t="str">
        <f t="shared" si="130"/>
        <v xml:space="preserve">Smart Home </v>
      </c>
      <c r="J541" s="9" t="str">
        <f t="shared" si="131"/>
        <v>Promotional credit – 36 months</v>
      </c>
      <c r="K541" s="9" t="str">
        <f t="shared" si="132"/>
        <v>Crédit promotionnel – 36 mois</v>
      </c>
      <c r="L541" s="9" t="str">
        <f t="shared" si="133"/>
        <v>RMR</v>
      </c>
    </row>
    <row r="542" spans="1:12" x14ac:dyDescent="0.25">
      <c r="A542" s="9" t="s">
        <v>4445</v>
      </c>
      <c r="B542" s="9" t="str">
        <f t="shared" si="144"/>
        <v>Promotional credit – 36 months</v>
      </c>
      <c r="C542" s="9" t="str">
        <f t="shared" si="145"/>
        <v>Crédit promotionnel – 36 mois</v>
      </c>
      <c r="D542" s="9">
        <f t="shared" si="146"/>
        <v>0</v>
      </c>
      <c r="E542" s="9" t="str">
        <f t="shared" si="147"/>
        <v>N</v>
      </c>
      <c r="F542" s="9">
        <f t="shared" si="148"/>
        <v>0</v>
      </c>
      <c r="G542" s="9" t="str">
        <f t="shared" si="128"/>
        <v>New Security Service</v>
      </c>
      <c r="H542" s="9" t="str">
        <f t="shared" si="129"/>
        <v xml:space="preserve">Residential and Business </v>
      </c>
      <c r="I542" s="9" t="str">
        <f t="shared" si="130"/>
        <v xml:space="preserve">Smart Home </v>
      </c>
      <c r="J542" s="9" t="str">
        <f t="shared" si="131"/>
        <v>Promotional credit – 36 months</v>
      </c>
      <c r="K542" s="9" t="str">
        <f t="shared" si="132"/>
        <v>Crédit promotionnel – 36 mois</v>
      </c>
      <c r="L542" s="9" t="str">
        <f t="shared" si="133"/>
        <v>RMR</v>
      </c>
    </row>
    <row r="543" spans="1:12" x14ac:dyDescent="0.25">
      <c r="A543" s="9" t="s">
        <v>4446</v>
      </c>
      <c r="B543" s="9" t="str">
        <f t="shared" si="144"/>
        <v>Promotional credit – 36 months</v>
      </c>
      <c r="C543" s="9" t="str">
        <f t="shared" si="145"/>
        <v>Crédit promotionnel – 36 mois</v>
      </c>
      <c r="D543" s="9">
        <f t="shared" si="146"/>
        <v>0</v>
      </c>
      <c r="E543" s="9" t="str">
        <f t="shared" si="147"/>
        <v>N</v>
      </c>
      <c r="F543" s="9">
        <f t="shared" si="148"/>
        <v>0</v>
      </c>
      <c r="G543" s="9" t="str">
        <f t="shared" si="128"/>
        <v>New Security Service</v>
      </c>
      <c r="H543" s="9" t="str">
        <f t="shared" si="129"/>
        <v xml:space="preserve">Residential and Business </v>
      </c>
      <c r="I543" s="9" t="str">
        <f t="shared" si="130"/>
        <v xml:space="preserve">Smart Home </v>
      </c>
      <c r="J543" s="9" t="str">
        <f t="shared" si="131"/>
        <v>Promotional credit – 36 months</v>
      </c>
      <c r="K543" s="9" t="str">
        <f t="shared" si="132"/>
        <v>Crédit promotionnel – 36 mois</v>
      </c>
      <c r="L543" s="9" t="str">
        <f t="shared" si="133"/>
        <v>RMR</v>
      </c>
    </row>
    <row r="544" spans="1:12" x14ac:dyDescent="0.25">
      <c r="A544" s="9" t="s">
        <v>4447</v>
      </c>
      <c r="B544" s="9" t="str">
        <f t="shared" si="144"/>
        <v>Promotional credit – 36 months</v>
      </c>
      <c r="C544" s="9" t="str">
        <f t="shared" si="145"/>
        <v>Crédit promotionnel – 36 mois</v>
      </c>
      <c r="D544" s="9">
        <f t="shared" si="146"/>
        <v>0</v>
      </c>
      <c r="E544" s="9" t="str">
        <f t="shared" si="147"/>
        <v>N</v>
      </c>
      <c r="F544" s="9">
        <f t="shared" si="148"/>
        <v>0</v>
      </c>
      <c r="G544" s="9" t="str">
        <f t="shared" si="128"/>
        <v>New Security Service</v>
      </c>
      <c r="H544" s="9" t="str">
        <f t="shared" si="129"/>
        <v xml:space="preserve">Residential and Business </v>
      </c>
      <c r="I544" s="9" t="str">
        <f t="shared" si="130"/>
        <v xml:space="preserve">Smart Home </v>
      </c>
      <c r="J544" s="9" t="str">
        <f t="shared" si="131"/>
        <v>Promotional credit – 36 months</v>
      </c>
      <c r="K544" s="9" t="str">
        <f t="shared" si="132"/>
        <v>Crédit promotionnel – 36 mois</v>
      </c>
      <c r="L544" s="9" t="str">
        <f t="shared" si="133"/>
        <v>RMR</v>
      </c>
    </row>
    <row r="545" spans="1:12" x14ac:dyDescent="0.25">
      <c r="A545" s="9" t="s">
        <v>4448</v>
      </c>
      <c r="B545" s="9" t="str">
        <f t="shared" si="144"/>
        <v>Promotional credit – 36 months</v>
      </c>
      <c r="C545" s="9" t="str">
        <f t="shared" si="145"/>
        <v>Crédit promotionnel – 36 mois</v>
      </c>
      <c r="D545" s="9">
        <f t="shared" si="146"/>
        <v>0</v>
      </c>
      <c r="E545" s="9" t="str">
        <f t="shared" si="147"/>
        <v>N</v>
      </c>
      <c r="F545" s="9">
        <f t="shared" si="148"/>
        <v>0</v>
      </c>
      <c r="G545" s="9" t="str">
        <f t="shared" si="128"/>
        <v>New Security Service</v>
      </c>
      <c r="H545" s="9" t="str">
        <f t="shared" si="129"/>
        <v xml:space="preserve">Residential and Business </v>
      </c>
      <c r="I545" s="9" t="str">
        <f t="shared" si="130"/>
        <v xml:space="preserve">Smart Home </v>
      </c>
      <c r="J545" s="9" t="str">
        <f t="shared" si="131"/>
        <v>Promotional credit – 36 months</v>
      </c>
      <c r="K545" s="9" t="str">
        <f t="shared" si="132"/>
        <v>Crédit promotionnel – 36 mois</v>
      </c>
      <c r="L545" s="9" t="str">
        <f t="shared" si="133"/>
        <v>RMR</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N581"/>
  <sheetViews>
    <sheetView zoomScale="70" zoomScaleNormal="70" workbookViewId="0">
      <pane xSplit="1" ySplit="1" topLeftCell="B452" activePane="bottomRight" state="frozen"/>
      <selection pane="topRight" activeCell="B1" sqref="B1"/>
      <selection pane="bottomLeft" activeCell="A2" sqref="A2"/>
      <selection pane="bottomRight" activeCell="A273" sqref="A273"/>
    </sheetView>
  </sheetViews>
  <sheetFormatPr defaultRowHeight="15" x14ac:dyDescent="0.25"/>
  <cols>
    <col min="1" max="1" width="21" style="9" bestFit="1" customWidth="1"/>
    <col min="2" max="2" width="163.28515625" style="9" bestFit="1" customWidth="1"/>
    <col min="3" max="3" width="92.42578125" style="9" bestFit="1" customWidth="1"/>
    <col min="4" max="4" width="63.5703125" style="9" bestFit="1" customWidth="1"/>
    <col min="5" max="5" width="111.28515625" style="9" bestFit="1" customWidth="1"/>
    <col min="6" max="6" width="17.28515625" style="9" bestFit="1" customWidth="1"/>
    <col min="7" max="7" width="17.42578125" style="9" bestFit="1" customWidth="1"/>
    <col min="8" max="8" width="23.7109375" style="9" bestFit="1" customWidth="1"/>
    <col min="9" max="9" width="14.42578125" style="9" bestFit="1" customWidth="1"/>
    <col min="10" max="10" width="25.28515625" style="9" bestFit="1" customWidth="1"/>
    <col min="11" max="11" width="29.7109375" style="9" bestFit="1" customWidth="1"/>
    <col min="12" max="12" width="10.28515625" style="9" bestFit="1" customWidth="1"/>
    <col min="13" max="13" width="171.85546875" style="9" bestFit="1" customWidth="1"/>
    <col min="14" max="14" width="222.42578125" style="9" bestFit="1" customWidth="1"/>
    <col min="15" max="16384" width="9.140625" style="9"/>
  </cols>
  <sheetData>
    <row r="1" spans="1:14" x14ac:dyDescent="0.25">
      <c r="A1" s="9" t="s">
        <v>4024</v>
      </c>
      <c r="B1" s="9" t="s">
        <v>4018</v>
      </c>
      <c r="C1" s="9" t="s">
        <v>4019</v>
      </c>
      <c r="D1" s="9" t="s">
        <v>4020</v>
      </c>
      <c r="E1" s="9" t="s">
        <v>4021</v>
      </c>
      <c r="F1" s="9" t="s">
        <v>4022</v>
      </c>
      <c r="G1" s="9" t="s">
        <v>4023</v>
      </c>
      <c r="H1" s="9" t="s">
        <v>4025</v>
      </c>
      <c r="I1" s="9" t="s">
        <v>4026</v>
      </c>
      <c r="J1" s="9" t="s">
        <v>4027</v>
      </c>
      <c r="K1" s="9" t="s">
        <v>4028</v>
      </c>
      <c r="L1" s="9" t="s">
        <v>4029</v>
      </c>
      <c r="M1" s="9" t="s">
        <v>4030</v>
      </c>
      <c r="N1" s="9" t="s">
        <v>4031</v>
      </c>
    </row>
    <row r="2" spans="1:14" x14ac:dyDescent="0.25">
      <c r="A2" s="9" t="s">
        <v>926</v>
      </c>
      <c r="B2" s="9" t="str">
        <f t="shared" ref="B2:B64" si="0">VLOOKUP($A2,masterdata,3,0)</f>
        <v>Z-Wave signal extender</v>
      </c>
      <c r="C2" s="9" t="str">
        <f t="shared" ref="C2:C64" si="1">VLOOKUP($A2,masterdata,4,0)</f>
        <v>Prolongateur de signal z-wave</v>
      </c>
      <c r="D2" s="9" t="str">
        <f t="shared" ref="D2:D64" si="2">VLOOKUP($A2,masterdata,12,0)</f>
        <v>Z-Wave signal extender</v>
      </c>
      <c r="E2" s="9" t="str">
        <f t="shared" ref="E2:E64" si="3">VLOOKUP($A2,masterdata,13,0)</f>
        <v>Prolongateur de signal z-wave</v>
      </c>
      <c r="F2" s="9">
        <f t="shared" ref="F2:F64" si="4">VLOOKUP($A2,masterdata,5,0)</f>
        <v>0</v>
      </c>
      <c r="G2" s="9" t="str">
        <f t="shared" ref="G2:G64" si="5">VLOOKUP($A2,masterdata,16,0)</f>
        <v>One Time</v>
      </c>
      <c r="H2" s="9" t="str">
        <f t="shared" ref="H2:H64" si="6">VLOOKUP($A2,masterdata,6,0)</f>
        <v>N</v>
      </c>
      <c r="I2" s="9">
        <f t="shared" ref="I2:I64" si="7">VLOOKUP($A2,masterdata,7,0)</f>
        <v>7.5</v>
      </c>
      <c r="J2" s="9" t="str">
        <f t="shared" ref="J2:J64" si="8">VLOOKUP($A2,masterdata,10,0)</f>
        <v>Optional Equipment</v>
      </c>
      <c r="K2" s="9" t="str">
        <f t="shared" ref="K2:K64" si="9">VLOOKUP($A2,masterdata,11,0)</f>
        <v>Lights and other accessories</v>
      </c>
      <c r="M2" s="9" t="str">
        <f t="shared" ref="M2:M64" si="10">VLOOKUP($A2,masterdata,14,0)</f>
        <v>Z-Wave signal extender</v>
      </c>
      <c r="N2" s="9" t="str">
        <f t="shared" ref="N2:N64" si="11">VLOOKUP($A2,masterdata,15,0)</f>
        <v>Prolongateur de signal z-wave</v>
      </c>
    </row>
    <row r="3" spans="1:14" x14ac:dyDescent="0.25">
      <c r="A3" s="9" t="s">
        <v>2377</v>
      </c>
      <c r="B3" s="9" t="str">
        <f t="shared" si="0"/>
        <v>Ecolink Wireless Door Window and Shock Sensor for Honeywell</v>
      </c>
      <c r="C3" s="9" t="str">
        <f t="shared" si="1"/>
        <v>Détecteur d'impact Ecolink pour Honeywell</v>
      </c>
      <c r="D3" s="9" t="str">
        <f t="shared" si="2"/>
        <v>Ecolink Wireless Door Window and Shock Sensor for Honeywell</v>
      </c>
      <c r="E3" s="9" t="str">
        <f t="shared" si="3"/>
        <v>Détecteur d'impact Ecolink pour Honeywell</v>
      </c>
      <c r="F3" s="9">
        <f t="shared" si="4"/>
        <v>59</v>
      </c>
      <c r="G3" s="9" t="str">
        <f t="shared" si="5"/>
        <v>One Time</v>
      </c>
      <c r="H3" s="9" t="str">
        <f t="shared" si="6"/>
        <v>N</v>
      </c>
      <c r="I3" s="9">
        <f t="shared" si="7"/>
        <v>7.5</v>
      </c>
      <c r="J3" s="9" t="str">
        <f t="shared" si="8"/>
        <v>Optional Equipment</v>
      </c>
      <c r="K3" s="9" t="str">
        <f t="shared" si="9"/>
        <v>Sensors and Detectors</v>
      </c>
      <c r="M3" s="9" t="str">
        <f t="shared" si="10"/>
        <v>Ecolink Wireless Door Window and Shock Sensor for Honeywell</v>
      </c>
      <c r="N3" s="9" t="str">
        <f t="shared" si="11"/>
        <v>Détecteur d'impact Ecolink pour Honeywell</v>
      </c>
    </row>
    <row r="4" spans="1:14" x14ac:dyDescent="0.25">
      <c r="A4" s="9" t="s">
        <v>601</v>
      </c>
      <c r="B4" s="9" t="str">
        <f t="shared" si="0"/>
        <v>Water Sensor</v>
      </c>
      <c r="C4" s="9" t="str">
        <f t="shared" si="1"/>
        <v>Détecteur d'eau</v>
      </c>
      <c r="D4" s="9" t="str">
        <f t="shared" si="2"/>
        <v>Water Sensor</v>
      </c>
      <c r="E4" s="9" t="str">
        <f t="shared" si="3"/>
        <v>Détecteur d'eau</v>
      </c>
      <c r="F4" s="9">
        <f t="shared" si="4"/>
        <v>69</v>
      </c>
      <c r="G4" s="9" t="str">
        <f t="shared" si="5"/>
        <v>One Time</v>
      </c>
      <c r="H4" s="9" t="str">
        <f t="shared" si="6"/>
        <v>N</v>
      </c>
      <c r="I4" s="9">
        <f t="shared" si="7"/>
        <v>6</v>
      </c>
      <c r="J4" s="9" t="str">
        <f t="shared" si="8"/>
        <v>Legacy</v>
      </c>
      <c r="K4" s="9" t="str">
        <f t="shared" si="9"/>
        <v>Legacy</v>
      </c>
      <c r="M4" s="9" t="str">
        <f t="shared" si="10"/>
        <v>Water Sensor</v>
      </c>
      <c r="N4" s="9" t="str">
        <f t="shared" si="11"/>
        <v>Détecteur d'eau</v>
      </c>
    </row>
    <row r="5" spans="1:14" x14ac:dyDescent="0.25">
      <c r="A5" s="9" t="s">
        <v>730</v>
      </c>
      <c r="B5" s="9" t="str">
        <f t="shared" si="0"/>
        <v>SimonXT Starter Package - Wireless Takeover</v>
      </c>
      <c r="C5" s="9" t="str">
        <f t="shared" si="1"/>
        <v>Module de prise en charge sans fil - Départ</v>
      </c>
      <c r="D5" s="9" t="str">
        <f t="shared" si="2"/>
        <v>Starter</v>
      </c>
      <c r="E5" s="9" t="str">
        <f t="shared" si="3"/>
        <v>Départ</v>
      </c>
      <c r="F5" s="9">
        <f t="shared" si="4"/>
        <v>29.99</v>
      </c>
      <c r="G5" s="9" t="str">
        <f t="shared" si="5"/>
        <v>RMR</v>
      </c>
      <c r="H5" s="9" t="str">
        <f t="shared" si="6"/>
        <v>N</v>
      </c>
      <c r="I5" s="9">
        <f t="shared" si="7"/>
        <v>75</v>
      </c>
      <c r="J5" s="9" t="str">
        <f t="shared" si="8"/>
        <v>Wireless Takeover</v>
      </c>
      <c r="K5" s="9" t="str">
        <f t="shared" si="9"/>
        <v>Bundles</v>
      </c>
      <c r="M5" s="9" t="str">
        <f t="shared" si="10"/>
        <v xml:space="preserve">1 analog keypad 
1 motion detector 
2 door and window contacts </v>
      </c>
      <c r="N5" s="9" t="str">
        <f t="shared" si="11"/>
        <v>1 panneau de contrôle analogique 
1 détecteur de mouvement 
2 contacts de porte et fenêtre</v>
      </c>
    </row>
    <row r="6" spans="1:14" x14ac:dyDescent="0.25">
      <c r="A6" s="9" t="s">
        <v>3170</v>
      </c>
      <c r="B6" s="9" t="str">
        <f t="shared" si="0"/>
        <v>Wireless Acuity Glass Break Detector</v>
      </c>
      <c r="C6" s="9" t="str">
        <f t="shared" si="1"/>
        <v>Détecteur de bris de verre sans fil Acuity</v>
      </c>
      <c r="D6" s="9" t="str">
        <f t="shared" si="2"/>
        <v>Wireless Acuity Glass Break Detector</v>
      </c>
      <c r="E6" s="9" t="str">
        <f t="shared" si="3"/>
        <v>Détecteur de bris de verre sans fil Acuity</v>
      </c>
      <c r="F6" s="9">
        <f t="shared" si="4"/>
        <v>59</v>
      </c>
      <c r="G6" s="9" t="str">
        <f t="shared" si="5"/>
        <v>One Time</v>
      </c>
      <c r="H6" s="9" t="str">
        <f t="shared" si="6"/>
        <v>N</v>
      </c>
      <c r="I6" s="9">
        <f t="shared" si="7"/>
        <v>7.5</v>
      </c>
      <c r="J6" s="9" t="str">
        <f t="shared" si="8"/>
        <v>Legacy</v>
      </c>
      <c r="K6" s="9" t="str">
        <f t="shared" si="9"/>
        <v>Legacy</v>
      </c>
      <c r="M6" s="9" t="str">
        <f t="shared" si="10"/>
        <v>Wireless Acuity Glass Break Detector</v>
      </c>
      <c r="N6" s="9" t="str">
        <f t="shared" si="11"/>
        <v>Détecteur de bris de verre sans fil Acuity</v>
      </c>
    </row>
    <row r="7" spans="1:14" x14ac:dyDescent="0.25">
      <c r="A7" s="9" t="s">
        <v>344</v>
      </c>
      <c r="B7" s="9" t="str">
        <f t="shared" si="0"/>
        <v>wireless motion</v>
      </c>
      <c r="C7" s="9" t="str">
        <f t="shared" si="1"/>
        <v>Détecteur de mouvement sans fil</v>
      </c>
      <c r="D7" s="9" t="str">
        <f t="shared" si="2"/>
        <v>wireless motion</v>
      </c>
      <c r="E7" s="9" t="str">
        <f t="shared" si="3"/>
        <v>Détecteur de mouvement sans fil</v>
      </c>
      <c r="F7" s="9">
        <f t="shared" si="4"/>
        <v>99</v>
      </c>
      <c r="G7" s="9" t="str">
        <f t="shared" si="5"/>
        <v>One Time</v>
      </c>
      <c r="H7" s="9" t="str">
        <f t="shared" si="6"/>
        <v>N</v>
      </c>
      <c r="I7" s="9">
        <f t="shared" si="7"/>
        <v>7.5</v>
      </c>
      <c r="J7" s="9" t="str">
        <f t="shared" si="8"/>
        <v>Legacy</v>
      </c>
      <c r="K7" s="9" t="str">
        <f t="shared" si="9"/>
        <v>Legacy</v>
      </c>
      <c r="M7" s="9" t="str">
        <f t="shared" si="10"/>
        <v>wireless motion</v>
      </c>
      <c r="N7" s="9" t="str">
        <f t="shared" si="11"/>
        <v>Détecteur de mouvement sans fil</v>
      </c>
    </row>
    <row r="8" spans="1:14" x14ac:dyDescent="0.25">
      <c r="A8" s="9" t="s">
        <v>208</v>
      </c>
      <c r="B8" s="9" t="str">
        <f t="shared" si="0"/>
        <v>WIFI D-LINK N 300 Router</v>
      </c>
      <c r="C8" s="9" t="str">
        <f t="shared" si="1"/>
        <v>Routeur D-Link N300</v>
      </c>
      <c r="D8" s="9" t="str">
        <f t="shared" si="2"/>
        <v>WIFI D-LINK N 300 Router</v>
      </c>
      <c r="E8" s="9" t="str">
        <f t="shared" si="3"/>
        <v>Routeur D-Link N300</v>
      </c>
      <c r="F8" s="9">
        <f t="shared" si="4"/>
        <v>0</v>
      </c>
      <c r="G8" s="9" t="str">
        <f t="shared" si="5"/>
        <v>One Time</v>
      </c>
      <c r="H8" s="9" t="str">
        <f t="shared" si="6"/>
        <v>N</v>
      </c>
      <c r="I8" s="9">
        <f t="shared" si="7"/>
        <v>0</v>
      </c>
      <c r="J8" s="9" t="str">
        <f t="shared" si="8"/>
        <v>WiFi Router</v>
      </c>
      <c r="K8" s="9" t="str">
        <f t="shared" si="9"/>
        <v>WiFi Router</v>
      </c>
      <c r="M8" s="9" t="str">
        <f t="shared" si="10"/>
        <v>WIFI D-LINK N 300 Router</v>
      </c>
      <c r="N8" s="9" t="str">
        <f t="shared" si="11"/>
        <v>Routeur D-Link N300</v>
      </c>
    </row>
    <row r="9" spans="1:14" x14ac:dyDescent="0.25">
      <c r="A9" s="9" t="s">
        <v>209</v>
      </c>
      <c r="B9" s="9" t="str">
        <f t="shared" si="0"/>
        <v>D-Link WI-FI Range Extender</v>
      </c>
      <c r="C9" s="9" t="str">
        <f t="shared" si="1"/>
        <v>D-Link WI-FI Prolongateur de signal</v>
      </c>
      <c r="D9" s="9" t="str">
        <f t="shared" si="2"/>
        <v>D-Link WI-FI Range Extender</v>
      </c>
      <c r="E9" s="9" t="str">
        <f t="shared" si="3"/>
        <v>D-Link WI-FI Prolongateur de signal</v>
      </c>
      <c r="F9" s="9">
        <f t="shared" si="4"/>
        <v>0</v>
      </c>
      <c r="G9" s="9" t="str">
        <f t="shared" si="5"/>
        <v>One Time</v>
      </c>
      <c r="H9" s="9" t="str">
        <f t="shared" si="6"/>
        <v>N</v>
      </c>
      <c r="I9" s="9">
        <f t="shared" si="7"/>
        <v>0</v>
      </c>
      <c r="J9" s="9" t="str">
        <f t="shared" si="8"/>
        <v>WiFi Extender</v>
      </c>
      <c r="K9" s="9" t="str">
        <f t="shared" si="9"/>
        <v>WiFi Extender</v>
      </c>
      <c r="M9" s="9" t="str">
        <f t="shared" si="10"/>
        <v>D-Link WI-FI Range Extender</v>
      </c>
      <c r="N9" s="9" t="str">
        <f t="shared" si="11"/>
        <v>D-Link WI-FI Prolongateur de signal</v>
      </c>
    </row>
    <row r="10" spans="1:14" x14ac:dyDescent="0.25">
      <c r="A10" s="9" t="s">
        <v>210</v>
      </c>
      <c r="B10" s="9" t="str">
        <f t="shared" si="0"/>
        <v>Weather to Panel</v>
      </c>
      <c r="C10" s="9" t="str">
        <f t="shared" si="1"/>
        <v>Météo pour panneau</v>
      </c>
      <c r="D10" s="9" t="str">
        <f t="shared" si="2"/>
        <v>Weather to Panel</v>
      </c>
      <c r="E10" s="9" t="str">
        <f t="shared" si="3"/>
        <v>Météo pour panneau</v>
      </c>
      <c r="F10" s="9">
        <f t="shared" si="4"/>
        <v>0</v>
      </c>
      <c r="G10" s="9" t="str">
        <f t="shared" si="5"/>
        <v>One Time</v>
      </c>
      <c r="H10" s="9" t="str">
        <f t="shared" si="6"/>
        <v>N</v>
      </c>
      <c r="I10" s="9">
        <f t="shared" si="7"/>
        <v>0</v>
      </c>
      <c r="J10" s="9" t="str">
        <f t="shared" si="8"/>
        <v>Feature</v>
      </c>
      <c r="K10" s="9" t="str">
        <f t="shared" si="9"/>
        <v>Feature</v>
      </c>
      <c r="M10" s="9" t="str">
        <f t="shared" si="10"/>
        <v>Weather to Panel</v>
      </c>
      <c r="N10" s="9" t="str">
        <f t="shared" si="11"/>
        <v>Météo pour panneau</v>
      </c>
    </row>
    <row r="11" spans="1:14" x14ac:dyDescent="0.25">
      <c r="A11" s="9" t="s">
        <v>583</v>
      </c>
      <c r="B11" s="9" t="str">
        <f t="shared" si="0"/>
        <v>Water Bug</v>
      </c>
      <c r="C11" s="9" t="str">
        <f t="shared" si="1"/>
        <v>Détecteur d'eau WaterBug</v>
      </c>
      <c r="D11" s="9" t="str">
        <f t="shared" si="2"/>
        <v>Water Bug</v>
      </c>
      <c r="E11" s="9" t="str">
        <f t="shared" si="3"/>
        <v>Détecteur d'eau WaterBug</v>
      </c>
      <c r="F11" s="9">
        <f t="shared" si="4"/>
        <v>145</v>
      </c>
      <c r="G11" s="9" t="str">
        <f t="shared" si="5"/>
        <v>One Time</v>
      </c>
      <c r="H11" s="9" t="str">
        <f t="shared" si="6"/>
        <v>N</v>
      </c>
      <c r="I11" s="9">
        <f t="shared" si="7"/>
        <v>6</v>
      </c>
      <c r="J11" s="9" t="str">
        <f t="shared" si="8"/>
        <v>Legacy</v>
      </c>
      <c r="K11" s="9" t="str">
        <f t="shared" si="9"/>
        <v>Legacy</v>
      </c>
      <c r="M11" s="9" t="str">
        <f t="shared" si="10"/>
        <v>Water Bug</v>
      </c>
      <c r="N11" s="9" t="str">
        <f t="shared" si="11"/>
        <v>Détecteur d'eau WaterBug</v>
      </c>
    </row>
    <row r="12" spans="1:14" x14ac:dyDescent="0.25">
      <c r="A12" s="9" t="s">
        <v>3196</v>
      </c>
      <c r="B12" s="9" t="str">
        <f t="shared" si="0"/>
        <v>Wall Plate for Camera</v>
      </c>
      <c r="C12" s="9" t="str">
        <f t="shared" si="1"/>
        <v>Plaque murale pour caméra</v>
      </c>
      <c r="D12" s="9" t="str">
        <f t="shared" si="2"/>
        <v>Wall Plate for Camera</v>
      </c>
      <c r="E12" s="9" t="str">
        <f t="shared" si="3"/>
        <v>Plaque murale pour caméra</v>
      </c>
      <c r="F12" s="9">
        <f t="shared" si="4"/>
        <v>0</v>
      </c>
      <c r="G12" s="9" t="str">
        <f t="shared" si="5"/>
        <v>One Time</v>
      </c>
      <c r="H12" s="9" t="str">
        <f t="shared" si="6"/>
        <v>N</v>
      </c>
      <c r="I12" s="9">
        <f t="shared" si="7"/>
        <v>0</v>
      </c>
      <c r="J12" s="9" t="str">
        <f t="shared" si="8"/>
        <v>Optional Equipment</v>
      </c>
      <c r="K12" s="9" t="str">
        <f t="shared" si="9"/>
        <v>Cameras</v>
      </c>
      <c r="M12" s="9" t="str">
        <f t="shared" si="10"/>
        <v>Wall Plate for Camera</v>
      </c>
      <c r="N12" s="9" t="str">
        <f t="shared" si="11"/>
        <v>Plaque murale pour caméra</v>
      </c>
    </row>
    <row r="13" spans="1:14" x14ac:dyDescent="0.25">
      <c r="A13" s="9" t="s">
        <v>2370</v>
      </c>
      <c r="B13" s="9" t="str">
        <f t="shared" si="0"/>
        <v>Z-Wave 105 dB Siren</v>
      </c>
      <c r="C13" s="9" t="str">
        <f t="shared" si="1"/>
        <v>Sirène de 105 dB de Z-Wave</v>
      </c>
      <c r="D13" s="9" t="str">
        <f t="shared" si="2"/>
        <v>Z-Wave 105 dB Siren</v>
      </c>
      <c r="E13" s="9" t="str">
        <f t="shared" si="3"/>
        <v>Sirène de 105 dB de Z-Wave</v>
      </c>
      <c r="F13" s="9">
        <f t="shared" si="4"/>
        <v>69</v>
      </c>
      <c r="G13" s="9" t="str">
        <f t="shared" si="5"/>
        <v>One Time</v>
      </c>
      <c r="H13" s="9" t="str">
        <f t="shared" si="6"/>
        <v>N</v>
      </c>
      <c r="I13" s="9">
        <f t="shared" si="7"/>
        <v>15</v>
      </c>
      <c r="J13" s="9" t="str">
        <f t="shared" si="8"/>
        <v>Optional Equipment</v>
      </c>
      <c r="K13" s="9" t="str">
        <f t="shared" si="9"/>
        <v>Sensors and Detectors</v>
      </c>
      <c r="M13" s="9" t="str">
        <f t="shared" si="10"/>
        <v>Z-Wave 105 dB Siren</v>
      </c>
      <c r="N13" s="9" t="str">
        <f t="shared" si="11"/>
        <v>Sirène de 105 dB de Z-Wave</v>
      </c>
    </row>
    <row r="14" spans="1:14" x14ac:dyDescent="0.25">
      <c r="A14" s="9" t="s">
        <v>2131</v>
      </c>
      <c r="B14" s="9" t="str">
        <f t="shared" si="0"/>
        <v>Legacy Promotion</v>
      </c>
      <c r="C14" s="9" t="str">
        <f t="shared" si="1"/>
        <v>Promotion de l'héritage</v>
      </c>
      <c r="D14" s="9" t="str">
        <f t="shared" si="2"/>
        <v>Legacy Promotion</v>
      </c>
      <c r="E14" s="9" t="str">
        <f t="shared" si="3"/>
        <v>Promotion de l'héritage</v>
      </c>
      <c r="F14" s="9">
        <f t="shared" si="4"/>
        <v>0</v>
      </c>
      <c r="G14" s="9" t="str">
        <f t="shared" si="5"/>
        <v>One time</v>
      </c>
      <c r="H14" s="9" t="str">
        <f t="shared" si="6"/>
        <v>N</v>
      </c>
      <c r="I14" s="9">
        <f t="shared" si="7"/>
        <v>0</v>
      </c>
      <c r="J14" s="9" t="str">
        <f t="shared" si="8"/>
        <v>Residential and Business</v>
      </c>
      <c r="K14" s="9" t="str">
        <f t="shared" si="9"/>
        <v>Smart Home</v>
      </c>
      <c r="M14" s="9" t="str">
        <f t="shared" si="10"/>
        <v>Legacy Promotion</v>
      </c>
      <c r="N14" s="9" t="str">
        <f t="shared" si="11"/>
        <v>Promotion de l'héritage</v>
      </c>
    </row>
    <row r="15" spans="1:14" x14ac:dyDescent="0.25">
      <c r="A15" s="9" t="s">
        <v>234</v>
      </c>
      <c r="B15" s="9" t="str">
        <f t="shared" si="0"/>
        <v>8-48 Zone Controler</v>
      </c>
      <c r="C15" s="9" t="str">
        <f t="shared" si="1"/>
        <v>Panneau de contrôle pour 8 à 48 zones</v>
      </c>
      <c r="D15" s="9" t="str">
        <f t="shared" si="2"/>
        <v>8-48 Zone Controler</v>
      </c>
      <c r="E15" s="9" t="str">
        <f t="shared" si="3"/>
        <v>Panneau de contrôle pour 8 à 48 zones</v>
      </c>
      <c r="F15" s="9">
        <f t="shared" si="4"/>
        <v>0</v>
      </c>
      <c r="G15" s="9" t="str">
        <f t="shared" si="5"/>
        <v>One Time</v>
      </c>
      <c r="H15" s="9" t="str">
        <f t="shared" si="6"/>
        <v>N</v>
      </c>
      <c r="I15" s="9">
        <f t="shared" si="7"/>
        <v>30</v>
      </c>
      <c r="J15" s="9" t="str">
        <f t="shared" si="8"/>
        <v>Legacy</v>
      </c>
      <c r="K15" s="9" t="str">
        <f t="shared" si="9"/>
        <v>Legacy</v>
      </c>
      <c r="M15" s="9" t="str">
        <f t="shared" si="10"/>
        <v>8-48 Zone Controler</v>
      </c>
      <c r="N15" s="9" t="str">
        <f t="shared" si="11"/>
        <v>Panneau de contrôle pour 8 à 48 zones</v>
      </c>
    </row>
    <row r="16" spans="1:14" x14ac:dyDescent="0.25">
      <c r="A16" s="9" t="s">
        <v>3120</v>
      </c>
      <c r="B16" s="9" t="str">
        <f t="shared" si="0"/>
        <v>Video and Automation</v>
      </c>
      <c r="C16" s="9" t="str">
        <f t="shared" si="1"/>
        <v>Vidéo et domotique</v>
      </c>
      <c r="D16" s="9" t="str">
        <f t="shared" si="2"/>
        <v>Video and Automation</v>
      </c>
      <c r="E16" s="9" t="str">
        <f t="shared" si="3"/>
        <v>Vidéo et domotique</v>
      </c>
      <c r="F16" s="9">
        <f t="shared" si="4"/>
        <v>19.989999999999998</v>
      </c>
      <c r="G16" s="9" t="str">
        <f t="shared" si="5"/>
        <v>RMR</v>
      </c>
      <c r="H16" s="9" t="str">
        <f t="shared" si="6"/>
        <v>Y</v>
      </c>
      <c r="I16" s="9">
        <f t="shared" si="7"/>
        <v>75</v>
      </c>
      <c r="J16" s="9" t="str">
        <f t="shared" si="8"/>
        <v>New Install</v>
      </c>
      <c r="K16" s="9" t="str">
        <f t="shared" si="9"/>
        <v>Bundles</v>
      </c>
      <c r="M16" s="9" t="str">
        <f t="shared" si="10"/>
        <v>1 Automation Hub
1 Camera or Thermostat
1 Smart Bulb
1 Smart Plug</v>
      </c>
      <c r="N16" s="9" t="str">
        <f t="shared" si="11"/>
        <v>1 Concentrateur domotique
1 Caméra ou thermostat
1 Ampoule intelligente
1 Prise intelligente</v>
      </c>
    </row>
    <row r="17" spans="1:14" x14ac:dyDescent="0.25">
      <c r="A17" s="9" t="s">
        <v>3539</v>
      </c>
      <c r="B17" s="9" t="str">
        <f t="shared" si="0"/>
        <v xml:space="preserve">Additional Monthly Clips (5+ Cameras) </v>
      </c>
      <c r="C17" s="9" t="str">
        <f t="shared" si="1"/>
        <v xml:space="preserve">Vidéoclips supplémentaires par mois (5 caméras ou plus) </v>
      </c>
      <c r="D17" s="9" t="str">
        <f t="shared" si="2"/>
        <v>Provides increased monthly video clip allowance.</v>
      </c>
      <c r="E17" s="9" t="str">
        <f t="shared" si="3"/>
        <v xml:space="preserve">
Fournit une allocation mensuelle accrue de clips vidéo.</v>
      </c>
      <c r="F17" s="9">
        <f t="shared" si="4"/>
        <v>0</v>
      </c>
      <c r="G17" s="9" t="str">
        <f t="shared" si="5"/>
        <v>RMR</v>
      </c>
      <c r="H17" s="9" t="str">
        <f t="shared" si="6"/>
        <v>Y</v>
      </c>
      <c r="I17" s="9">
        <f t="shared" si="7"/>
        <v>0</v>
      </c>
      <c r="J17" s="9" t="str">
        <f t="shared" si="8"/>
        <v>Additional Services</v>
      </c>
      <c r="K17" s="9" t="str">
        <f t="shared" si="9"/>
        <v>Video Storage</v>
      </c>
      <c r="M17" s="9" t="str">
        <f t="shared" si="10"/>
        <v>Useful for multi-camera installations where video clips increase significantly.</v>
      </c>
      <c r="N17" s="9" t="str">
        <f t="shared" si="11"/>
        <v xml:space="preserve">
Utile pour les installations multi-caméras où les clips vidéo augmentent considérablement.</v>
      </c>
    </row>
    <row r="18" spans="1:14" x14ac:dyDescent="0.25">
      <c r="A18" s="9" t="s">
        <v>87</v>
      </c>
      <c r="B18" s="9" t="str">
        <f t="shared" si="0"/>
        <v xml:space="preserve">Additional Monthly Clips (5+ Cameras) </v>
      </c>
      <c r="C18" s="9" t="str">
        <f t="shared" si="1"/>
        <v xml:space="preserve">Vidéoclips supplémentaires par mois (5 caméras ou plus) </v>
      </c>
      <c r="D18" s="9" t="str">
        <f t="shared" si="2"/>
        <v>Provides increased monthly video clip allowance.</v>
      </c>
      <c r="E18" s="9" t="str">
        <f t="shared" si="3"/>
        <v xml:space="preserve">
Fournit une allocation mensuelle accrue de clips vidéo.</v>
      </c>
      <c r="F18" s="9">
        <f t="shared" si="4"/>
        <v>5</v>
      </c>
      <c r="G18" s="9" t="str">
        <f t="shared" si="5"/>
        <v>RMR</v>
      </c>
      <c r="H18" s="9" t="str">
        <f t="shared" si="6"/>
        <v>Y</v>
      </c>
      <c r="I18" s="9">
        <f t="shared" si="7"/>
        <v>0</v>
      </c>
      <c r="J18" s="9" t="str">
        <f t="shared" si="8"/>
        <v>Additional Services</v>
      </c>
      <c r="K18" s="9" t="str">
        <f t="shared" si="9"/>
        <v>Video Storage</v>
      </c>
      <c r="M18" s="9" t="str">
        <f t="shared" si="10"/>
        <v>Useful for multi-camera installations where video clips increase significantly.</v>
      </c>
      <c r="N18" s="9" t="str">
        <f t="shared" si="11"/>
        <v xml:space="preserve">
Utile pour les installations multi-caméras où les clips vidéo augmentent considérablement.</v>
      </c>
    </row>
    <row r="19" spans="1:14" x14ac:dyDescent="0.25">
      <c r="A19" s="9" t="s">
        <v>2283</v>
      </c>
      <c r="B19" s="9" t="str">
        <f t="shared" si="0"/>
        <v>Indoor/Outdoor Video Camera (Dome)</v>
      </c>
      <c r="C19" s="9" t="str">
        <f t="shared" si="1"/>
        <v>Caméra intérieure/extérieure (dôme)</v>
      </c>
      <c r="D19" s="9" t="str">
        <f t="shared" si="2"/>
        <v>Indoor/Outdoor Video Camera (Dome)</v>
      </c>
      <c r="E19" s="9" t="str">
        <f t="shared" si="3"/>
        <v>Caméra intérieure/extérieure (dôme)</v>
      </c>
      <c r="F19" s="9">
        <f t="shared" si="4"/>
        <v>219</v>
      </c>
      <c r="G19" s="9" t="str">
        <f t="shared" si="5"/>
        <v>One Time</v>
      </c>
      <c r="H19" s="9" t="str">
        <f t="shared" si="6"/>
        <v>Y</v>
      </c>
      <c r="I19" s="9">
        <f t="shared" si="7"/>
        <v>60</v>
      </c>
      <c r="J19" s="9" t="str">
        <f t="shared" si="8"/>
        <v>Optional Equipment</v>
      </c>
      <c r="K19" s="9" t="str">
        <f t="shared" si="9"/>
        <v>Cameras</v>
      </c>
      <c r="M19" s="9" t="str">
        <f t="shared" si="10"/>
        <v>With its compact design and outstanding HD quality video, this high-performance dome camera is optimized for both indoor and outdoor video monitoring.</v>
      </c>
      <c r="N19" s="9" t="str">
        <f t="shared" si="11"/>
        <v xml:space="preserve">Avec son design compact et sa qualité vidéo HD exceptionnelle, cette caméra dôme de haute performance est optimisée pour la surveillance vidéo intérieure et extérieure. </v>
      </c>
    </row>
    <row r="20" spans="1:14" x14ac:dyDescent="0.25">
      <c r="A20" s="9" t="s">
        <v>2282</v>
      </c>
      <c r="B20" s="9" t="str">
        <f t="shared" si="0"/>
        <v>Indoor/Outdoor Video Camera (Mini Bullet)</v>
      </c>
      <c r="C20" s="9" t="str">
        <f t="shared" si="1"/>
        <v>Caméra intérieure/extérieure (mini bullet)</v>
      </c>
      <c r="D20" s="9" t="str">
        <f t="shared" si="2"/>
        <v>Indoor/Outdoor Video Camera</v>
      </c>
      <c r="E20" s="9" t="str">
        <f t="shared" si="3"/>
        <v>Caméra intérieure/extérieure</v>
      </c>
      <c r="F20" s="9">
        <f t="shared" si="4"/>
        <v>219</v>
      </c>
      <c r="G20" s="9" t="str">
        <f t="shared" si="5"/>
        <v>One Time</v>
      </c>
      <c r="H20" s="9" t="str">
        <f t="shared" si="6"/>
        <v>Y</v>
      </c>
      <c r="I20" s="9">
        <f t="shared" si="7"/>
        <v>60</v>
      </c>
      <c r="J20" s="9" t="str">
        <f t="shared" si="8"/>
        <v>Optional Equipment</v>
      </c>
      <c r="K20" s="9" t="str">
        <f t="shared" si="9"/>
        <v>Cameras</v>
      </c>
      <c r="M20" s="9" t="str">
        <f t="shared" si="10"/>
        <v>With its compact design and outstanding HD quality video, this high-performance mini bullet camera is optimized for both indoor and outdoor video monitoring.</v>
      </c>
      <c r="N20" s="9" t="str">
        <f t="shared" si="11"/>
        <v xml:space="preserve">Avec son design compact et sa qualité vidéo HD exceptionnelle, cette caméra miniature de haute performance est optimisée pour la surveillance vidéo intérieure et extérieure. </v>
      </c>
    </row>
    <row r="21" spans="1:14" x14ac:dyDescent="0.25">
      <c r="A21" s="9" t="s">
        <v>3212</v>
      </c>
      <c r="B21" s="9" t="str">
        <f t="shared" si="0"/>
        <v>Installation Fee Credit for Video and Automation Bundle</v>
      </c>
      <c r="C21" s="9" t="str">
        <f t="shared" si="1"/>
        <v>Crédit pour frais d'installation du forfait groupé Vidéo et domotique</v>
      </c>
      <c r="D21" s="9" t="str">
        <f t="shared" si="2"/>
        <v>Installation Fee Credit for Video and Automation Bundle</v>
      </c>
      <c r="E21" s="9" t="str">
        <f t="shared" si="3"/>
        <v>Crédit pour frais d'installation du forfait groupé Vidéo et domotique</v>
      </c>
      <c r="F21" s="9">
        <f t="shared" si="4"/>
        <v>0</v>
      </c>
      <c r="G21" s="9" t="str">
        <f t="shared" si="5"/>
        <v>One time</v>
      </c>
      <c r="H21" s="9" t="str">
        <f t="shared" si="6"/>
        <v>N</v>
      </c>
      <c r="I21" s="9">
        <f t="shared" si="7"/>
        <v>0</v>
      </c>
      <c r="J21" s="9" t="str">
        <f t="shared" si="8"/>
        <v>Residential</v>
      </c>
      <c r="K21" s="9" t="str">
        <f t="shared" si="9"/>
        <v>Video and Automation</v>
      </c>
      <c r="M21" s="9">
        <f t="shared" si="10"/>
        <v>0</v>
      </c>
      <c r="N21" s="9">
        <f t="shared" si="11"/>
        <v>0</v>
      </c>
    </row>
    <row r="22" spans="1:14" x14ac:dyDescent="0.25">
      <c r="A22" s="9" t="s">
        <v>2380</v>
      </c>
      <c r="B22" s="9" t="str">
        <f t="shared" si="0"/>
        <v>Pet immune motion detector, 319.5MHz (Interlogix)</v>
      </c>
      <c r="C22" s="9" t="str">
        <f t="shared" si="1"/>
        <v>Détecteur de mouvement Interlogix (319,5MHz)</v>
      </c>
      <c r="D22" s="9" t="str">
        <f t="shared" si="2"/>
        <v>Pet immune motion detector, 319.5MHz (Interlogix)</v>
      </c>
      <c r="E22" s="9" t="str">
        <f t="shared" si="3"/>
        <v>Détecteur de mouvement Interlogix (319,5MHz)</v>
      </c>
      <c r="F22" s="9">
        <f t="shared" si="4"/>
        <v>49</v>
      </c>
      <c r="G22" s="9" t="str">
        <f t="shared" si="5"/>
        <v>One Time</v>
      </c>
      <c r="H22" s="9" t="str">
        <f t="shared" si="6"/>
        <v>N</v>
      </c>
      <c r="I22" s="9">
        <f t="shared" si="7"/>
        <v>7.5</v>
      </c>
      <c r="J22" s="9" t="str">
        <f t="shared" si="8"/>
        <v>Optional Equipment</v>
      </c>
      <c r="K22" s="9" t="str">
        <f t="shared" si="9"/>
        <v>Sensors and Detectors</v>
      </c>
      <c r="M22" s="9" t="str">
        <f t="shared" si="10"/>
        <v>Pet immune motion detector, 319.5MHz (Interlogix)</v>
      </c>
      <c r="N22" s="9" t="str">
        <f t="shared" si="11"/>
        <v>Détecteur de mouvement Interlogix (319,5MHz)</v>
      </c>
    </row>
    <row r="23" spans="1:14" x14ac:dyDescent="0.25">
      <c r="A23" s="9" t="s">
        <v>51</v>
      </c>
      <c r="B23" s="9" t="str">
        <f t="shared" si="0"/>
        <v>Monitored Flood and Freeze Detector</v>
      </c>
      <c r="C23" s="9" t="str">
        <f t="shared" si="1"/>
        <v>Détect. inondation/gel relié à centrale</v>
      </c>
      <c r="D23" s="9" t="str">
        <f t="shared" si="2"/>
        <v>Monitored Flood and Freeze Detector</v>
      </c>
      <c r="E23" s="9" t="str">
        <f t="shared" si="3"/>
        <v>Détect. inondation/gel relié à centrale</v>
      </c>
      <c r="F23" s="9">
        <f t="shared" si="4"/>
        <v>59</v>
      </c>
      <c r="G23" s="9" t="str">
        <f t="shared" si="5"/>
        <v>One Time</v>
      </c>
      <c r="H23" s="9" t="str">
        <f t="shared" si="6"/>
        <v>N</v>
      </c>
      <c r="I23" s="9">
        <f t="shared" si="7"/>
        <v>7.5</v>
      </c>
      <c r="J23" s="9" t="str">
        <f t="shared" si="8"/>
        <v>Optional Equipment</v>
      </c>
      <c r="K23" s="9" t="str">
        <f t="shared" si="9"/>
        <v>Sensors and Detectors</v>
      </c>
      <c r="M23" s="9" t="str">
        <f t="shared" si="10"/>
        <v>Installed in the basement, this device triggers a mobile app alert and notifies the monitoring centre upon detection of water.</v>
      </c>
      <c r="N23" s="9" t="str">
        <f t="shared" si="11"/>
        <v>Installé au sous-sol, ce dispositif déclenche une alerte par application mobile et avertit la centrale de surveillance dès qu'il détecte de l'eau.</v>
      </c>
    </row>
    <row r="24" spans="1:14" x14ac:dyDescent="0.25">
      <c r="A24" s="9" t="s">
        <v>50</v>
      </c>
      <c r="B24" s="9" t="str">
        <f t="shared" si="0"/>
        <v>Garage Door Tilt Sensor</v>
      </c>
      <c r="C24" s="9" t="str">
        <f t="shared" si="1"/>
        <v>Capteur de mouvement de porte de garage</v>
      </c>
      <c r="D24" s="9" t="str">
        <f t="shared" si="2"/>
        <v>Garage Door Tilt Sensor</v>
      </c>
      <c r="E24" s="9" t="str">
        <f t="shared" si="3"/>
        <v>Capteur de mouvement de porte de garage</v>
      </c>
      <c r="F24" s="9">
        <f t="shared" si="4"/>
        <v>59</v>
      </c>
      <c r="G24" s="9" t="str">
        <f t="shared" si="5"/>
        <v>One Time</v>
      </c>
      <c r="H24" s="9" t="str">
        <f t="shared" si="6"/>
        <v>N</v>
      </c>
      <c r="I24" s="9">
        <f t="shared" si="7"/>
        <v>7.5</v>
      </c>
      <c r="J24" s="9" t="str">
        <f t="shared" si="8"/>
        <v>Optional Equipment</v>
      </c>
      <c r="K24" s="9" t="str">
        <f t="shared" si="9"/>
        <v>Sensors and Detectors</v>
      </c>
      <c r="M24" s="9" t="str">
        <f t="shared" si="10"/>
        <v>Designed for garage doors where the tilt status needs to be monitored.  The sensor transmits a "tilt" at 45 degrees, and a "restore" once returned to less than 45 degrees.</v>
      </c>
      <c r="N24" s="9" t="str">
        <f t="shared" si="11"/>
        <v>Conçu pour les portes de garage dont l'ouverture doit être surveillée. Le capteur signale que la porte bascule lorsqu'elle est à plus 45 °, et qu'elle revient en place dans le cas contraire.</v>
      </c>
    </row>
    <row r="25" spans="1:14" x14ac:dyDescent="0.25">
      <c r="A25" s="9" t="s">
        <v>2293</v>
      </c>
      <c r="B25" s="9" t="str">
        <f t="shared" si="0"/>
        <v>Door Contact</v>
      </c>
      <c r="C25" s="9" t="str">
        <f t="shared" si="1"/>
        <v>Contact de porte et fenêtre</v>
      </c>
      <c r="D25" s="9" t="str">
        <f t="shared" si="2"/>
        <v>Door Contact</v>
      </c>
      <c r="E25" s="9" t="str">
        <f t="shared" si="3"/>
        <v>Contact de porte et fenêtre</v>
      </c>
      <c r="F25" s="9">
        <f t="shared" si="4"/>
        <v>19.5</v>
      </c>
      <c r="G25" s="9" t="str">
        <f t="shared" si="5"/>
        <v>One Time</v>
      </c>
      <c r="H25" s="9" t="str">
        <f t="shared" si="6"/>
        <v>Y</v>
      </c>
      <c r="I25" s="9">
        <f t="shared" si="7"/>
        <v>7.5</v>
      </c>
      <c r="J25" s="9" t="str">
        <f t="shared" si="8"/>
        <v>Optional Equipment</v>
      </c>
      <c r="K25" s="9" t="str">
        <f t="shared" si="9"/>
        <v>Sensors and Detectors</v>
      </c>
      <c r="M25" s="9" t="str">
        <f t="shared" si="10"/>
        <v>This sensor sends an alert to the security panel when a door or window is opened.</v>
      </c>
      <c r="N25" s="9" t="str">
        <f t="shared" si="11"/>
        <v>Ce capteur envoie une alerte au panneau de sécurité lorsqu’une porte ou une fenêtre est ouverte.</v>
      </c>
    </row>
    <row r="26" spans="1:14" x14ac:dyDescent="0.25">
      <c r="A26" s="9" t="s">
        <v>49</v>
      </c>
      <c r="B26" s="9" t="str">
        <f t="shared" si="0"/>
        <v>Door Contact</v>
      </c>
      <c r="C26" s="9" t="str">
        <f t="shared" si="1"/>
        <v>Contact de porte et fenêtre</v>
      </c>
      <c r="D26" s="9" t="str">
        <f t="shared" si="2"/>
        <v>Door Contact</v>
      </c>
      <c r="E26" s="9" t="str">
        <f t="shared" si="3"/>
        <v>Contact de porte et fenêtre</v>
      </c>
      <c r="F26" s="9">
        <f t="shared" si="4"/>
        <v>29</v>
      </c>
      <c r="G26" s="9" t="str">
        <f t="shared" si="5"/>
        <v>One Time</v>
      </c>
      <c r="H26" s="9" t="str">
        <f t="shared" si="6"/>
        <v>N</v>
      </c>
      <c r="I26" s="9">
        <f t="shared" si="7"/>
        <v>7.5</v>
      </c>
      <c r="J26" s="9" t="str">
        <f t="shared" si="8"/>
        <v>Optional Equipment</v>
      </c>
      <c r="K26" s="9" t="str">
        <f t="shared" si="9"/>
        <v>Sensors and Detectors</v>
      </c>
      <c r="M26" s="9" t="str">
        <f t="shared" si="10"/>
        <v>This sensor sends an alert to the security panel when a door or window is opened.</v>
      </c>
      <c r="N26" s="9" t="str">
        <f t="shared" si="11"/>
        <v>Ce capteur envoie une alerte au panneau de sécurité lorsqu'une porte ou une fenêtre est ouverte.</v>
      </c>
    </row>
    <row r="27" spans="1:14" x14ac:dyDescent="0.25">
      <c r="A27" s="9" t="s">
        <v>48</v>
      </c>
      <c r="B27" s="9" t="str">
        <f t="shared" si="0"/>
        <v>Keyfob</v>
      </c>
      <c r="C27" s="9" t="str">
        <f t="shared" si="1"/>
        <v>Porte-clés</v>
      </c>
      <c r="D27" s="9" t="str">
        <f t="shared" si="2"/>
        <v>Keyfob</v>
      </c>
      <c r="E27" s="9" t="str">
        <f t="shared" si="3"/>
        <v>Porte-clés</v>
      </c>
      <c r="F27" s="9">
        <f t="shared" si="4"/>
        <v>29</v>
      </c>
      <c r="G27" s="9" t="str">
        <f t="shared" si="5"/>
        <v>One Time</v>
      </c>
      <c r="H27" s="9" t="str">
        <f t="shared" si="6"/>
        <v>N</v>
      </c>
      <c r="I27" s="9">
        <f t="shared" si="7"/>
        <v>7.5</v>
      </c>
      <c r="J27" s="9" t="str">
        <f t="shared" si="8"/>
        <v>Optional Equipment</v>
      </c>
      <c r="K27" s="9" t="str">
        <f t="shared" si="9"/>
        <v>Keypads and remotes</v>
      </c>
      <c r="M27" s="9" t="str">
        <f t="shared" si="10"/>
        <v>A personal device that can remotely arm or disarm the system at the push of a button.</v>
      </c>
      <c r="N27" s="9" t="str">
        <f t="shared" si="11"/>
        <v>Dispositif personnel permettant d'activer ou de désactiver à distance le système à l'aide d'un simple bouton.</v>
      </c>
    </row>
    <row r="28" spans="1:14" x14ac:dyDescent="0.25">
      <c r="A28" s="9" t="s">
        <v>47</v>
      </c>
      <c r="B28" s="9" t="str">
        <f t="shared" si="0"/>
        <v>Carbon monoxide detector</v>
      </c>
      <c r="C28" s="9" t="str">
        <f t="shared" si="1"/>
        <v>Détecteur de monoxyde de carbone</v>
      </c>
      <c r="D28" s="9" t="str">
        <f t="shared" si="2"/>
        <v>Carbon monoxide detector</v>
      </c>
      <c r="E28" s="9" t="str">
        <f t="shared" si="3"/>
        <v>Détecteur de monoxyde de carbone</v>
      </c>
      <c r="F28" s="9">
        <f t="shared" si="4"/>
        <v>89</v>
      </c>
      <c r="G28" s="9" t="str">
        <f t="shared" si="5"/>
        <v>One Time</v>
      </c>
      <c r="H28" s="9" t="str">
        <f t="shared" si="6"/>
        <v>N</v>
      </c>
      <c r="I28" s="9">
        <f t="shared" si="7"/>
        <v>7.5</v>
      </c>
      <c r="J28" s="9" t="str">
        <f t="shared" si="8"/>
        <v>Optional Equipment</v>
      </c>
      <c r="K28" s="9" t="str">
        <f t="shared" si="9"/>
        <v>Sensors and Detectors</v>
      </c>
      <c r="M28" s="9" t="str">
        <f t="shared" si="10"/>
        <v>This detector emits an 85 dB audible alarm, alerts the monitoring centre and sends a notification through the mobile app when it detects an excessive level of carbon monoxide.</v>
      </c>
      <c r="N28" s="9" t="str">
        <f t="shared" si="11"/>
        <v>Ce détecteur émet une alarme sonore de 85 décibels, avise le centre de surveillance et envoie une alerte via l'application mobile lorsqu'il détecte un niveau excessif de monoxyde de carbone.</v>
      </c>
    </row>
    <row r="29" spans="1:14" x14ac:dyDescent="0.25">
      <c r="A29" s="9" t="s">
        <v>46</v>
      </c>
      <c r="B29" s="9" t="str">
        <f t="shared" si="0"/>
        <v>Monitored Smoke Detector</v>
      </c>
      <c r="C29" s="9" t="str">
        <f t="shared" si="1"/>
        <v>Détecteur de fumée relié à une centrale</v>
      </c>
      <c r="D29" s="9" t="str">
        <f t="shared" si="2"/>
        <v>Monitored Smoke Detector</v>
      </c>
      <c r="E29" s="9" t="str">
        <f t="shared" si="3"/>
        <v>Détecteur de fumée relié à une centrale</v>
      </c>
      <c r="F29" s="9">
        <f t="shared" si="4"/>
        <v>69</v>
      </c>
      <c r="G29" s="9" t="str">
        <f t="shared" si="5"/>
        <v>One Time</v>
      </c>
      <c r="H29" s="9" t="str">
        <f t="shared" si="6"/>
        <v>N</v>
      </c>
      <c r="I29" s="9">
        <f t="shared" si="7"/>
        <v>7.5</v>
      </c>
      <c r="J29" s="9" t="str">
        <f t="shared" si="8"/>
        <v>Optional Equipment</v>
      </c>
      <c r="K29" s="9" t="str">
        <f t="shared" si="9"/>
        <v>Sensors and Detectors</v>
      </c>
      <c r="M29" s="9" t="str">
        <f t="shared" si="10"/>
        <v>Detects smoke and alerts the Central Monitoring Station who may dispatch emergency personnel in the event of a fire.</v>
      </c>
      <c r="N29" s="9" t="str">
        <f t="shared" si="11"/>
        <v>Dispositif qui détecte la fumée et alerte la centrale de surveillance qui peut dépêcher des secours en cas d'incendie.</v>
      </c>
    </row>
    <row r="30" spans="1:14" x14ac:dyDescent="0.25">
      <c r="A30" s="9" t="s">
        <v>45</v>
      </c>
      <c r="B30" s="9" t="str">
        <f t="shared" si="0"/>
        <v>Remote Panic Button (Black)</v>
      </c>
      <c r="C30" s="9" t="str">
        <f t="shared" si="1"/>
        <v>Télécommande à bouton d'alarme (noir)</v>
      </c>
      <c r="D30" s="9" t="str">
        <f t="shared" si="2"/>
        <v>Remote Panic Button (Black)</v>
      </c>
      <c r="E30" s="9" t="str">
        <f t="shared" si="3"/>
        <v>Télécommande à bouton d'alarme (noir)</v>
      </c>
      <c r="F30" s="9">
        <f t="shared" si="4"/>
        <v>39</v>
      </c>
      <c r="G30" s="9" t="str">
        <f t="shared" si="5"/>
        <v>One Time</v>
      </c>
      <c r="H30" s="9" t="str">
        <f t="shared" si="6"/>
        <v>N</v>
      </c>
      <c r="I30" s="9">
        <f t="shared" si="7"/>
        <v>7.5</v>
      </c>
      <c r="J30" s="9" t="str">
        <f t="shared" si="8"/>
        <v>Optional Equipment</v>
      </c>
      <c r="K30" s="9" t="str">
        <f t="shared" si="9"/>
        <v>Keypads and remotes</v>
      </c>
      <c r="M30" s="9" t="str">
        <f t="shared" si="10"/>
        <v>A personal device that can trigger an emergency panic signal at the push of a button.</v>
      </c>
      <c r="N30" s="9" t="str">
        <f t="shared" si="11"/>
        <v>Dispositif personnel permettant de déclencher un signal d'alarme à l'aide d'un simple bouton.</v>
      </c>
    </row>
    <row r="31" spans="1:14" x14ac:dyDescent="0.25">
      <c r="A31" s="9" t="s">
        <v>44</v>
      </c>
      <c r="B31" s="9" t="str">
        <f t="shared" si="0"/>
        <v>Remote Panic Button (White)</v>
      </c>
      <c r="C31" s="9" t="str">
        <f t="shared" si="1"/>
        <v>Télécommande à bouton d'alarme (blanc)</v>
      </c>
      <c r="D31" s="9" t="str">
        <f t="shared" si="2"/>
        <v>Remote Panic Button (White)</v>
      </c>
      <c r="E31" s="9" t="str">
        <f t="shared" si="3"/>
        <v>Télécommande à bouton d'alarme (blanc)</v>
      </c>
      <c r="F31" s="9">
        <f t="shared" si="4"/>
        <v>39</v>
      </c>
      <c r="G31" s="9" t="str">
        <f t="shared" si="5"/>
        <v>One Time</v>
      </c>
      <c r="H31" s="9" t="str">
        <f t="shared" si="6"/>
        <v>N</v>
      </c>
      <c r="I31" s="9">
        <f t="shared" si="7"/>
        <v>7.5</v>
      </c>
      <c r="J31" s="9" t="str">
        <f t="shared" si="8"/>
        <v>Optional Equipment</v>
      </c>
      <c r="K31" s="9" t="str">
        <f t="shared" si="9"/>
        <v>Keypads and remotes</v>
      </c>
      <c r="M31" s="9" t="str">
        <f t="shared" si="10"/>
        <v>A personal device that can trigger an emergency panic signal at the push of a button.</v>
      </c>
      <c r="N31" s="9" t="str">
        <f t="shared" si="11"/>
        <v>Dispositif personnel permettant de déclencher un signal d'alarme à l'aide d'un simple bouton.</v>
      </c>
    </row>
    <row r="32" spans="1:14" x14ac:dyDescent="0.25">
      <c r="A32" s="9" t="s">
        <v>3241</v>
      </c>
      <c r="B32" s="9" t="e">
        <f t="shared" si="0"/>
        <v>#N/A</v>
      </c>
      <c r="C32" s="9" t="e">
        <f t="shared" si="1"/>
        <v>#N/A</v>
      </c>
      <c r="D32" s="9" t="e">
        <f t="shared" si="2"/>
        <v>#N/A</v>
      </c>
      <c r="E32" s="9" t="e">
        <f t="shared" si="3"/>
        <v>#N/A</v>
      </c>
      <c r="F32" s="9" t="e">
        <f t="shared" si="4"/>
        <v>#N/A</v>
      </c>
      <c r="G32" s="9" t="e">
        <f t="shared" si="5"/>
        <v>#N/A</v>
      </c>
      <c r="H32" s="9" t="e">
        <f t="shared" si="6"/>
        <v>#N/A</v>
      </c>
      <c r="I32" s="9" t="e">
        <f t="shared" si="7"/>
        <v>#N/A</v>
      </c>
      <c r="J32" s="9" t="e">
        <f t="shared" si="8"/>
        <v>#N/A</v>
      </c>
      <c r="K32" s="9" t="e">
        <f t="shared" si="9"/>
        <v>#N/A</v>
      </c>
      <c r="M32" s="9" t="e">
        <f t="shared" si="10"/>
        <v>#N/A</v>
      </c>
      <c r="N32" s="9" t="e">
        <f t="shared" si="11"/>
        <v>#N/A</v>
      </c>
    </row>
    <row r="33" spans="1:14" x14ac:dyDescent="0.25">
      <c r="A33" s="9" t="s">
        <v>3172</v>
      </c>
      <c r="B33" s="9" t="str">
        <f t="shared" si="0"/>
        <v>External door contacts</v>
      </c>
      <c r="C33" s="9" t="str">
        <f t="shared" si="1"/>
        <v>Contacts externes pour porte</v>
      </c>
      <c r="D33" s="9" t="str">
        <f t="shared" si="2"/>
        <v>External door contacts</v>
      </c>
      <c r="E33" s="9" t="str">
        <f t="shared" si="3"/>
        <v>Contacts externes pour porte</v>
      </c>
      <c r="F33" s="9">
        <f t="shared" si="4"/>
        <v>5</v>
      </c>
      <c r="G33" s="9" t="str">
        <f t="shared" si="5"/>
        <v>One Time</v>
      </c>
      <c r="H33" s="9" t="str">
        <f t="shared" si="6"/>
        <v>N</v>
      </c>
      <c r="I33" s="9">
        <f t="shared" si="7"/>
        <v>0</v>
      </c>
      <c r="J33" s="9" t="str">
        <f t="shared" si="8"/>
        <v>Optional Equipment</v>
      </c>
      <c r="K33" s="9" t="str">
        <f t="shared" si="9"/>
        <v>Sensors and Detectors</v>
      </c>
      <c r="M33" s="9" t="str">
        <f t="shared" si="10"/>
        <v>External door contacts</v>
      </c>
      <c r="N33" s="9" t="str">
        <f t="shared" si="11"/>
        <v>Contacts externes pour porte</v>
      </c>
    </row>
    <row r="34" spans="1:14" x14ac:dyDescent="0.25">
      <c r="A34" s="9" t="s">
        <v>340</v>
      </c>
      <c r="B34" s="9" t="str">
        <f t="shared" si="0"/>
        <v>HW contact-surface mount with magnet(10 pack)</v>
      </c>
      <c r="C34" s="9" t="str">
        <f t="shared" si="1"/>
        <v>Prise de contact magnétique de Honeywell (paquet de 10)</v>
      </c>
      <c r="D34" s="9" t="str">
        <f t="shared" si="2"/>
        <v>HW contact-surface mount with magnet(10 pack)</v>
      </c>
      <c r="E34" s="9" t="str">
        <f t="shared" si="3"/>
        <v>Prise de contact magnétique de Honeywell (paquet de 10)</v>
      </c>
      <c r="F34" s="9">
        <f t="shared" si="4"/>
        <v>0</v>
      </c>
      <c r="G34" s="9" t="str">
        <f t="shared" si="5"/>
        <v>One Time</v>
      </c>
      <c r="H34" s="9" t="str">
        <f t="shared" si="6"/>
        <v>N</v>
      </c>
      <c r="I34" s="9">
        <f t="shared" si="7"/>
        <v>0</v>
      </c>
      <c r="J34" s="9" t="str">
        <f t="shared" si="8"/>
        <v>Optional Equipment</v>
      </c>
      <c r="K34" s="9" t="str">
        <f t="shared" si="9"/>
        <v>Sensors and Detectors</v>
      </c>
      <c r="M34" s="9" t="str">
        <f t="shared" si="10"/>
        <v>HW contact-surface mount with magnet(10 pack)</v>
      </c>
      <c r="N34" s="9" t="str">
        <f t="shared" si="11"/>
        <v>Prise de contact magnétique de Honeywell (paquet de 10)</v>
      </c>
    </row>
    <row r="35" spans="1:14" x14ac:dyDescent="0.25">
      <c r="A35" s="9" t="s">
        <v>3</v>
      </c>
      <c r="B35" s="9" t="str">
        <f t="shared" si="0"/>
        <v>SimonXT Starter Package</v>
      </c>
      <c r="C35" s="9" t="str">
        <f t="shared" si="1"/>
        <v>Forfait de base - Départ</v>
      </c>
      <c r="D35" s="9" t="str">
        <f t="shared" si="2"/>
        <v>Starter</v>
      </c>
      <c r="E35" s="9" t="str">
        <f t="shared" si="3"/>
        <v>Départ</v>
      </c>
      <c r="F35" s="9">
        <f t="shared" si="4"/>
        <v>29.99</v>
      </c>
      <c r="G35" s="9" t="str">
        <f t="shared" si="5"/>
        <v>RMR</v>
      </c>
      <c r="H35" s="9" t="str">
        <f t="shared" si="6"/>
        <v>Y</v>
      </c>
      <c r="I35" s="9">
        <f t="shared" si="7"/>
        <v>90</v>
      </c>
      <c r="J35" s="9" t="str">
        <f t="shared" si="8"/>
        <v>New Install</v>
      </c>
      <c r="K35" s="9" t="str">
        <f t="shared" si="9"/>
        <v>Bundles</v>
      </c>
      <c r="M35" s="9" t="str">
        <f t="shared" si="10"/>
        <v xml:space="preserve">1 analog keypad 
1 motion detector 
2 door and window contacts </v>
      </c>
      <c r="N35" s="9" t="str">
        <f t="shared" si="11"/>
        <v>1 panneau de contrôle analogique 
1 détecteur de mouvement 
2 contacts de porte et fenêtre</v>
      </c>
    </row>
    <row r="36" spans="1:14" x14ac:dyDescent="0.25">
      <c r="A36" s="9" t="s">
        <v>2527</v>
      </c>
      <c r="B36" s="9" t="str">
        <f t="shared" si="0"/>
        <v>Bell Employee/ Retiree Discount - 35%</v>
      </c>
      <c r="C36" s="9" t="str">
        <f t="shared" si="1"/>
        <v>Réduction de 35 % aux employés ou retraités de Bell</v>
      </c>
      <c r="D36" s="9" t="str">
        <f t="shared" si="2"/>
        <v xml:space="preserve">35% discount on RMR for employees and retirees from Bell on home security and automation bundles </v>
      </c>
      <c r="E36" s="9" t="str">
        <f t="shared" si="3"/>
        <v>Réduction de 35 % aux employés ou retraités de Bell</v>
      </c>
      <c r="F36" s="9">
        <f t="shared" si="4"/>
        <v>0</v>
      </c>
      <c r="G36" s="9" t="str">
        <f t="shared" si="5"/>
        <v>RMR</v>
      </c>
      <c r="H36" s="9" t="str">
        <f t="shared" si="6"/>
        <v>N</v>
      </c>
      <c r="I36" s="9">
        <f t="shared" si="7"/>
        <v>0</v>
      </c>
      <c r="J36" s="9" t="str">
        <f t="shared" si="8"/>
        <v>Residential</v>
      </c>
      <c r="K36" s="9" t="str">
        <f t="shared" si="9"/>
        <v xml:space="preserve">Smart Home </v>
      </c>
      <c r="M36" s="9">
        <f t="shared" si="10"/>
        <v>0</v>
      </c>
      <c r="N36" s="9">
        <f t="shared" si="11"/>
        <v>0</v>
      </c>
    </row>
    <row r="37" spans="1:14" x14ac:dyDescent="0.25">
      <c r="A37" s="9" t="s">
        <v>2533</v>
      </c>
      <c r="B37" s="9" t="str">
        <f t="shared" si="0"/>
        <v xml:space="preserve">Bell Employee/Retiree Discount - 15% </v>
      </c>
      <c r="C37" s="9" t="str">
        <f t="shared" si="1"/>
        <v>Réduction de 15 % aux employés ou retraités de Bell</v>
      </c>
      <c r="D37" s="9" t="str">
        <f t="shared" si="2"/>
        <v xml:space="preserve">15% discount on RMR for employees and retirees from Bell on Medical Alert bundles </v>
      </c>
      <c r="E37" s="9" t="str">
        <f t="shared" si="3"/>
        <v>Réduction de 15 % aux employés ou retraités de Bell</v>
      </c>
      <c r="F37" s="9">
        <f t="shared" si="4"/>
        <v>0</v>
      </c>
      <c r="G37" s="9" t="str">
        <f t="shared" si="5"/>
        <v>RMR</v>
      </c>
      <c r="H37" s="9" t="str">
        <f t="shared" si="6"/>
        <v>N</v>
      </c>
      <c r="I37" s="9">
        <f t="shared" si="7"/>
        <v>0</v>
      </c>
      <c r="J37" s="9" t="str">
        <f t="shared" si="8"/>
        <v>Residential</v>
      </c>
      <c r="K37" s="9" t="str">
        <f t="shared" si="9"/>
        <v xml:space="preserve">Smart Home </v>
      </c>
      <c r="M37" s="9">
        <f t="shared" si="10"/>
        <v>0</v>
      </c>
      <c r="N37" s="9">
        <f t="shared" si="11"/>
        <v>0</v>
      </c>
    </row>
    <row r="38" spans="1:14" x14ac:dyDescent="0.25">
      <c r="A38" s="9" t="s">
        <v>3082</v>
      </c>
      <c r="B38" s="9" t="str">
        <f t="shared" si="0"/>
        <v>SMB Qolsys Good Package - Wireless Takeover</v>
      </c>
      <c r="C38" s="9" t="str">
        <f t="shared" si="1"/>
        <v>Module de prise en charge sans fil - PME Bon (Qolsys)</v>
      </c>
      <c r="D38" s="9" t="str">
        <f t="shared" si="2"/>
        <v>SMB Good</v>
      </c>
      <c r="E38" s="9" t="str">
        <f t="shared" si="3"/>
        <v>PME Bon</v>
      </c>
      <c r="F38" s="9">
        <f t="shared" si="4"/>
        <v>39.99</v>
      </c>
      <c r="G38" s="9" t="str">
        <f t="shared" si="5"/>
        <v>RMR</v>
      </c>
      <c r="H38" s="9" t="str">
        <f t="shared" si="6"/>
        <v>N</v>
      </c>
      <c r="I38" s="9">
        <f t="shared" si="7"/>
        <v>90</v>
      </c>
      <c r="J38" s="9" t="str">
        <f t="shared" si="8"/>
        <v>Wireless Takeover</v>
      </c>
      <c r="K38" s="9" t="str">
        <f t="shared" si="9"/>
        <v>SMB</v>
      </c>
      <c r="M38" s="9" t="str">
        <f t="shared" si="10"/>
        <v>SMB Good</v>
      </c>
      <c r="N38" s="9" t="str">
        <f t="shared" si="11"/>
        <v>PME Bon</v>
      </c>
    </row>
    <row r="39" spans="1:14" x14ac:dyDescent="0.25">
      <c r="A39" s="9" t="s">
        <v>3093</v>
      </c>
      <c r="B39" s="9" t="str">
        <f t="shared" si="0"/>
        <v>SMB Qolsys Best Package - Wireless Takeover</v>
      </c>
      <c r="C39" s="9" t="str">
        <f t="shared" si="1"/>
        <v>Module de prise en charge sans fil - PME Meilleur (Qolsys)</v>
      </c>
      <c r="D39" s="9" t="str">
        <f t="shared" si="2"/>
        <v>SMB Best</v>
      </c>
      <c r="E39" s="9" t="str">
        <f t="shared" si="3"/>
        <v>PME Meilleur</v>
      </c>
      <c r="F39" s="9">
        <f t="shared" si="4"/>
        <v>69.989999999999995</v>
      </c>
      <c r="G39" s="9" t="str">
        <f t="shared" si="5"/>
        <v>RMR</v>
      </c>
      <c r="H39" s="9" t="str">
        <f t="shared" si="6"/>
        <v>N</v>
      </c>
      <c r="I39" s="9">
        <f t="shared" si="7"/>
        <v>195</v>
      </c>
      <c r="J39" s="9" t="str">
        <f t="shared" si="8"/>
        <v>Wireless Takeover</v>
      </c>
      <c r="K39" s="9" t="str">
        <f t="shared" si="9"/>
        <v>SMB</v>
      </c>
      <c r="M39" s="9" t="str">
        <f t="shared" si="10"/>
        <v>SMB Best</v>
      </c>
      <c r="N39" s="9" t="str">
        <f t="shared" si="11"/>
        <v>PME Meilleur</v>
      </c>
    </row>
    <row r="40" spans="1:14" x14ac:dyDescent="0.25">
      <c r="A40" s="9" t="s">
        <v>3086</v>
      </c>
      <c r="B40" s="9" t="str">
        <f t="shared" si="0"/>
        <v>SMB Qolsys Better Package - Wireless Takeover</v>
      </c>
      <c r="C40" s="9" t="str">
        <f t="shared" si="1"/>
        <v>Module de prise en charge sans fil - PME Mieux (Qolsys)</v>
      </c>
      <c r="D40" s="9" t="str">
        <f t="shared" si="2"/>
        <v>SMB Better</v>
      </c>
      <c r="E40" s="9" t="str">
        <f t="shared" si="3"/>
        <v>PME Mieux</v>
      </c>
      <c r="F40" s="9">
        <f t="shared" si="4"/>
        <v>49.99</v>
      </c>
      <c r="G40" s="9" t="str">
        <f t="shared" si="5"/>
        <v>RMR</v>
      </c>
      <c r="H40" s="9" t="str">
        <f t="shared" si="6"/>
        <v>N</v>
      </c>
      <c r="I40" s="9">
        <f t="shared" si="7"/>
        <v>150</v>
      </c>
      <c r="J40" s="9" t="str">
        <f t="shared" si="8"/>
        <v>Wireless Takeover</v>
      </c>
      <c r="K40" s="9" t="str">
        <f t="shared" si="9"/>
        <v>SMB</v>
      </c>
      <c r="M40" s="9" t="str">
        <f t="shared" si="10"/>
        <v>SMB Better</v>
      </c>
      <c r="N40" s="9" t="str">
        <f t="shared" si="11"/>
        <v>PME Mieux</v>
      </c>
    </row>
    <row r="41" spans="1:14" x14ac:dyDescent="0.25">
      <c r="A41" s="9" t="s">
        <v>3081</v>
      </c>
      <c r="B41" s="9" t="str">
        <f t="shared" si="0"/>
        <v>SMB Qolsys Good Package - Wired Takeover</v>
      </c>
      <c r="C41" s="9" t="str">
        <f t="shared" si="1"/>
        <v>Module de prise en charge câblé - PME Bon (Qolsys)</v>
      </c>
      <c r="D41" s="9" t="str">
        <f t="shared" si="2"/>
        <v>SMB Good</v>
      </c>
      <c r="E41" s="9" t="str">
        <f t="shared" si="3"/>
        <v>PME Bon</v>
      </c>
      <c r="F41" s="9">
        <f t="shared" si="4"/>
        <v>39.99</v>
      </c>
      <c r="G41" s="9" t="str">
        <f t="shared" si="5"/>
        <v>RMR</v>
      </c>
      <c r="H41" s="9" t="str">
        <f t="shared" si="6"/>
        <v>N</v>
      </c>
      <c r="I41" s="9">
        <f t="shared" si="7"/>
        <v>150</v>
      </c>
      <c r="J41" s="9" t="str">
        <f t="shared" si="8"/>
        <v>Hardwired Takeover</v>
      </c>
      <c r="K41" s="9" t="str">
        <f t="shared" si="9"/>
        <v>SMB</v>
      </c>
      <c r="M41" s="9" t="str">
        <f t="shared" si="10"/>
        <v>SMB Good</v>
      </c>
      <c r="N41" s="9" t="str">
        <f t="shared" si="11"/>
        <v>PME Bon</v>
      </c>
    </row>
    <row r="42" spans="1:14" x14ac:dyDescent="0.25">
      <c r="A42" s="9" t="s">
        <v>3089</v>
      </c>
      <c r="B42" s="9" t="str">
        <f t="shared" si="0"/>
        <v>SMB Qolsys Best Package - Wired Takeover</v>
      </c>
      <c r="C42" s="9" t="str">
        <f t="shared" si="1"/>
        <v>Module de prise en charge câblé - PME Meilleur (Qolsys)</v>
      </c>
      <c r="D42" s="9" t="str">
        <f t="shared" si="2"/>
        <v>SMB Best</v>
      </c>
      <c r="E42" s="9" t="str">
        <f t="shared" si="3"/>
        <v>PME Meilleur</v>
      </c>
      <c r="F42" s="9">
        <f t="shared" si="4"/>
        <v>69.989999999999995</v>
      </c>
      <c r="G42" s="9" t="str">
        <f t="shared" si="5"/>
        <v>RMR</v>
      </c>
      <c r="H42" s="9" t="str">
        <f t="shared" si="6"/>
        <v>N</v>
      </c>
      <c r="I42" s="9">
        <f t="shared" si="7"/>
        <v>285</v>
      </c>
      <c r="J42" s="9" t="str">
        <f t="shared" si="8"/>
        <v>Hardwired Takeover</v>
      </c>
      <c r="K42" s="9" t="str">
        <f t="shared" si="9"/>
        <v>SMB</v>
      </c>
      <c r="M42" s="9" t="str">
        <f t="shared" si="10"/>
        <v>SMB Best</v>
      </c>
      <c r="N42" s="9" t="str">
        <f t="shared" si="11"/>
        <v>PME Meilleur</v>
      </c>
    </row>
    <row r="43" spans="1:14" x14ac:dyDescent="0.25">
      <c r="A43" s="9" t="s">
        <v>3085</v>
      </c>
      <c r="B43" s="9" t="str">
        <f t="shared" si="0"/>
        <v>SMB Qolsys Better Package - Wired Takeover</v>
      </c>
      <c r="C43" s="9" t="str">
        <f t="shared" si="1"/>
        <v>Module de prise en charge câblé - PME Mieux (Qolsys)</v>
      </c>
      <c r="D43" s="9" t="str">
        <f t="shared" si="2"/>
        <v>SMB Better</v>
      </c>
      <c r="E43" s="9" t="str">
        <f t="shared" si="3"/>
        <v>PME Mieux</v>
      </c>
      <c r="F43" s="9">
        <f t="shared" si="4"/>
        <v>49.99</v>
      </c>
      <c r="G43" s="9" t="str">
        <f t="shared" si="5"/>
        <v>RMR</v>
      </c>
      <c r="H43" s="9" t="str">
        <f t="shared" si="6"/>
        <v>N</v>
      </c>
      <c r="I43" s="9">
        <f t="shared" si="7"/>
        <v>195</v>
      </c>
      <c r="J43" s="9" t="str">
        <f t="shared" si="8"/>
        <v>Hardwired Takeover</v>
      </c>
      <c r="K43" s="9" t="str">
        <f t="shared" si="9"/>
        <v>SMB</v>
      </c>
      <c r="M43" s="9" t="str">
        <f t="shared" si="10"/>
        <v>SMB Better</v>
      </c>
      <c r="N43" s="9" t="str">
        <f t="shared" si="11"/>
        <v>PME Mieux</v>
      </c>
    </row>
    <row r="44" spans="1:14" x14ac:dyDescent="0.25">
      <c r="A44" s="9" t="s">
        <v>3083</v>
      </c>
      <c r="B44" s="9" t="str">
        <f t="shared" si="0"/>
        <v>SMB Qolsys Good Package</v>
      </c>
      <c r="C44" s="9" t="str">
        <f t="shared" si="1"/>
        <v>Forfait de base - PME Bon (Qolsys)</v>
      </c>
      <c r="D44" s="9" t="str">
        <f t="shared" si="2"/>
        <v>SMB Good</v>
      </c>
      <c r="E44" s="9" t="str">
        <f t="shared" si="3"/>
        <v>PME Bon</v>
      </c>
      <c r="F44" s="9">
        <f t="shared" si="4"/>
        <v>39.99</v>
      </c>
      <c r="G44" s="9" t="str">
        <f t="shared" si="5"/>
        <v>RMR</v>
      </c>
      <c r="H44" s="9" t="str">
        <f t="shared" si="6"/>
        <v>N</v>
      </c>
      <c r="I44" s="9">
        <f t="shared" si="7"/>
        <v>90</v>
      </c>
      <c r="J44" s="9" t="str">
        <f t="shared" si="8"/>
        <v>New Install</v>
      </c>
      <c r="K44" s="9" t="str">
        <f t="shared" si="9"/>
        <v>SMB</v>
      </c>
      <c r="M44" s="9" t="str">
        <f t="shared" si="10"/>
        <v>SMB Good</v>
      </c>
      <c r="N44" s="9" t="str">
        <f t="shared" si="11"/>
        <v>PME Bon</v>
      </c>
    </row>
    <row r="45" spans="1:14" x14ac:dyDescent="0.25">
      <c r="A45" s="9" t="s">
        <v>3095</v>
      </c>
      <c r="B45" s="9" t="str">
        <f t="shared" si="0"/>
        <v>SMB Qolsys Best Package</v>
      </c>
      <c r="C45" s="9" t="str">
        <f t="shared" si="1"/>
        <v>Forfait de base - PME Meilleur</v>
      </c>
      <c r="D45" s="9" t="str">
        <f t="shared" si="2"/>
        <v>SMB Best</v>
      </c>
      <c r="E45" s="9" t="str">
        <f t="shared" si="3"/>
        <v>PME Meilleur</v>
      </c>
      <c r="F45" s="9">
        <f t="shared" si="4"/>
        <v>69.989999999999995</v>
      </c>
      <c r="G45" s="9" t="str">
        <f t="shared" si="5"/>
        <v>RMR</v>
      </c>
      <c r="H45" s="9" t="str">
        <f t="shared" si="6"/>
        <v>N</v>
      </c>
      <c r="I45" s="9">
        <f t="shared" si="7"/>
        <v>270</v>
      </c>
      <c r="J45" s="9" t="str">
        <f t="shared" si="8"/>
        <v>New Install</v>
      </c>
      <c r="K45" s="9" t="str">
        <f t="shared" si="9"/>
        <v>SMB</v>
      </c>
      <c r="M45" s="9" t="str">
        <f t="shared" si="10"/>
        <v>SMB Best</v>
      </c>
      <c r="N45" s="9" t="str">
        <f t="shared" si="11"/>
        <v>PME Meilleur</v>
      </c>
    </row>
    <row r="46" spans="1:14" x14ac:dyDescent="0.25">
      <c r="A46" s="9" t="s">
        <v>3087</v>
      </c>
      <c r="B46" s="9" t="str">
        <f t="shared" si="0"/>
        <v>SMB Qolsys Better Package</v>
      </c>
      <c r="C46" s="9" t="str">
        <f t="shared" si="1"/>
        <v>Forfait de base - PME Mieux (Qolsys)</v>
      </c>
      <c r="D46" s="9" t="str">
        <f t="shared" si="2"/>
        <v>SMB Better</v>
      </c>
      <c r="E46" s="9" t="str">
        <f t="shared" si="3"/>
        <v>PME Mieux</v>
      </c>
      <c r="F46" s="9">
        <f t="shared" si="4"/>
        <v>49.99</v>
      </c>
      <c r="G46" s="9" t="str">
        <f t="shared" si="5"/>
        <v>RMR</v>
      </c>
      <c r="H46" s="9" t="str">
        <f t="shared" si="6"/>
        <v>N</v>
      </c>
      <c r="I46" s="9">
        <f t="shared" si="7"/>
        <v>150</v>
      </c>
      <c r="J46" s="9" t="str">
        <f t="shared" si="8"/>
        <v>New Install</v>
      </c>
      <c r="K46" s="9" t="str">
        <f t="shared" si="9"/>
        <v>SMB</v>
      </c>
      <c r="M46" s="9" t="str">
        <f t="shared" si="10"/>
        <v>SMB Better</v>
      </c>
      <c r="N46" s="9" t="str">
        <f t="shared" si="11"/>
        <v>PME Mieux</v>
      </c>
    </row>
    <row r="47" spans="1:14" x14ac:dyDescent="0.25">
      <c r="A47" s="9" t="s">
        <v>3169</v>
      </c>
      <c r="B47" s="9" t="str">
        <f t="shared" si="0"/>
        <v>Wedge Mount for Slim Video Doorbell</v>
      </c>
      <c r="C47" s="9" t="str">
        <f t="shared" si="1"/>
        <v>Cale de montage pour sonnette vidéo profilée</v>
      </c>
      <c r="D47" s="9" t="str">
        <f t="shared" si="2"/>
        <v>Wedge Mount for Slim Video Doorbell</v>
      </c>
      <c r="E47" s="9" t="str">
        <f t="shared" si="3"/>
        <v>Cale de montage pour sonnette vidéo profilée</v>
      </c>
      <c r="F47" s="9">
        <f t="shared" si="4"/>
        <v>0</v>
      </c>
      <c r="G47" s="9" t="str">
        <f t="shared" si="5"/>
        <v>One Time</v>
      </c>
      <c r="H47" s="9" t="str">
        <f t="shared" si="6"/>
        <v>N</v>
      </c>
      <c r="I47" s="9">
        <f t="shared" si="7"/>
        <v>0</v>
      </c>
      <c r="J47" s="9" t="str">
        <f t="shared" si="8"/>
        <v>Optional Equipment</v>
      </c>
      <c r="K47" s="9" t="str">
        <f t="shared" si="9"/>
        <v>Cameras</v>
      </c>
      <c r="M47" s="9" t="str">
        <f t="shared" si="10"/>
        <v>Wedge Mount for Slim Video Doorbell</v>
      </c>
      <c r="N47" s="9" t="str">
        <f t="shared" si="11"/>
        <v>Cale de montage pour sonnette vidéo profilée</v>
      </c>
    </row>
    <row r="48" spans="1:14" x14ac:dyDescent="0.25">
      <c r="A48" s="9" t="s">
        <v>3194</v>
      </c>
      <c r="B48" s="9" t="str">
        <f t="shared" si="0"/>
        <v>Wedge Mount for Video Doorbell</v>
      </c>
      <c r="C48" s="9" t="str">
        <f t="shared" si="1"/>
        <v>Cale de montage pour sonnette vidéo</v>
      </c>
      <c r="D48" s="9" t="str">
        <f t="shared" si="2"/>
        <v>Wedge Mount for Video Doorbell</v>
      </c>
      <c r="E48" s="9" t="str">
        <f t="shared" si="3"/>
        <v>Cale de montage pour sonnette vidéo</v>
      </c>
      <c r="F48" s="9">
        <f t="shared" si="4"/>
        <v>0</v>
      </c>
      <c r="G48" s="9" t="str">
        <f t="shared" si="5"/>
        <v>One Time</v>
      </c>
      <c r="H48" s="9" t="str">
        <f t="shared" si="6"/>
        <v>N</v>
      </c>
      <c r="I48" s="9">
        <f t="shared" si="7"/>
        <v>0</v>
      </c>
      <c r="J48" s="9" t="str">
        <f t="shared" si="8"/>
        <v>Optional Equipment</v>
      </c>
      <c r="K48" s="9" t="str">
        <f t="shared" si="9"/>
        <v>Cameras</v>
      </c>
      <c r="M48" s="9" t="str">
        <f t="shared" si="10"/>
        <v>Wedge Mount for Video Doorbell</v>
      </c>
      <c r="N48" s="9" t="str">
        <f t="shared" si="11"/>
        <v>Cale de montage pour sonnette vidéo</v>
      </c>
    </row>
    <row r="49" spans="1:14" x14ac:dyDescent="0.25">
      <c r="A49" s="9" t="s">
        <v>898</v>
      </c>
      <c r="B49" s="9" t="str">
        <f t="shared" si="0"/>
        <v>Simon XT Panel (French)</v>
      </c>
      <c r="C49" s="9" t="str">
        <f t="shared" si="1"/>
        <v>Panneau SimonXT (Français)</v>
      </c>
      <c r="D49" s="9" t="str">
        <f t="shared" si="2"/>
        <v>Simon XT Panel (French)</v>
      </c>
      <c r="E49" s="9" t="str">
        <f t="shared" si="3"/>
        <v>Panneau SimonXT (Français)</v>
      </c>
      <c r="F49" s="9">
        <f t="shared" si="4"/>
        <v>0</v>
      </c>
      <c r="G49" s="9" t="str">
        <f t="shared" si="5"/>
        <v>One Time</v>
      </c>
      <c r="H49" s="9" t="str">
        <f t="shared" si="6"/>
        <v>N</v>
      </c>
      <c r="I49" s="9">
        <f t="shared" si="7"/>
        <v>90</v>
      </c>
      <c r="J49" s="9" t="str">
        <f t="shared" si="8"/>
        <v>Optional Equipment</v>
      </c>
      <c r="K49" s="9" t="str">
        <f t="shared" si="9"/>
        <v>Panels/Panneaux</v>
      </c>
      <c r="M49" s="9" t="str">
        <f t="shared" si="10"/>
        <v>Simon XT Panel (French)</v>
      </c>
      <c r="N49" s="9" t="str">
        <f t="shared" si="11"/>
        <v>Panneau SimonXT (Français)</v>
      </c>
    </row>
    <row r="50" spans="1:14" x14ac:dyDescent="0.25">
      <c r="A50" s="9" t="s">
        <v>896</v>
      </c>
      <c r="B50" s="9" t="str">
        <f t="shared" si="0"/>
        <v>Simon XT Panel (English)</v>
      </c>
      <c r="C50" s="9" t="str">
        <f t="shared" si="1"/>
        <v>Panneau SimonXT (Anglais)</v>
      </c>
      <c r="D50" s="9" t="str">
        <f t="shared" si="2"/>
        <v>Simon XT Panel (English)</v>
      </c>
      <c r="E50" s="9" t="str">
        <f t="shared" si="3"/>
        <v>Panneau SimonXT (Anglais)</v>
      </c>
      <c r="F50" s="9">
        <f t="shared" si="4"/>
        <v>0</v>
      </c>
      <c r="G50" s="9" t="str">
        <f t="shared" si="5"/>
        <v>One Time</v>
      </c>
      <c r="H50" s="9" t="str">
        <f t="shared" si="6"/>
        <v>N</v>
      </c>
      <c r="I50" s="9">
        <f t="shared" si="7"/>
        <v>90</v>
      </c>
      <c r="J50" s="9" t="str">
        <f t="shared" si="8"/>
        <v>Optional Equipment</v>
      </c>
      <c r="K50" s="9" t="str">
        <f t="shared" si="9"/>
        <v>Panels/Panneaux</v>
      </c>
      <c r="M50" s="9" t="str">
        <f t="shared" si="10"/>
        <v>Simon XT Panel (English)</v>
      </c>
      <c r="N50" s="9" t="str">
        <f t="shared" si="11"/>
        <v>Panneau SimonXT (Anglais)</v>
      </c>
    </row>
    <row r="51" spans="1:14" x14ac:dyDescent="0.25">
      <c r="A51" s="9" t="s">
        <v>212</v>
      </c>
      <c r="B51" s="9" t="str">
        <f t="shared" si="0"/>
        <v>Simon XT Panel</v>
      </c>
      <c r="C51" s="9" t="str">
        <f t="shared" si="1"/>
        <v>Panneau SimonXT</v>
      </c>
      <c r="D51" s="9" t="str">
        <f t="shared" si="2"/>
        <v>Simon XT Panel</v>
      </c>
      <c r="E51" s="9" t="str">
        <f t="shared" si="3"/>
        <v>Panneau SimonXT</v>
      </c>
      <c r="F51" s="9">
        <f t="shared" si="4"/>
        <v>0</v>
      </c>
      <c r="G51" s="9" t="str">
        <f t="shared" si="5"/>
        <v>One Time</v>
      </c>
      <c r="H51" s="9" t="str">
        <f t="shared" si="6"/>
        <v>N</v>
      </c>
      <c r="I51" s="9">
        <f t="shared" si="7"/>
        <v>90</v>
      </c>
      <c r="J51" s="9" t="str">
        <f t="shared" si="8"/>
        <v>Optional Equipment</v>
      </c>
      <c r="K51" s="9" t="str">
        <f t="shared" si="9"/>
        <v>Panels/Panneaux</v>
      </c>
      <c r="M51" s="9" t="str">
        <f t="shared" si="10"/>
        <v>Simon XT Panel</v>
      </c>
      <c r="N51" s="9" t="str">
        <f t="shared" si="11"/>
        <v>Panneau SimonXT</v>
      </c>
    </row>
    <row r="52" spans="1:14" x14ac:dyDescent="0.25">
      <c r="A52" s="9" t="s">
        <v>2104</v>
      </c>
      <c r="B52" s="9" t="str">
        <f t="shared" si="0"/>
        <v>INTERLOGIX 60-886-95 LEARN MODE SHOCK SENSOR</v>
      </c>
      <c r="C52" s="9" t="str">
        <f t="shared" si="1"/>
        <v>Détecteur d'impact Interlogix</v>
      </c>
      <c r="D52" s="9" t="str">
        <f t="shared" si="2"/>
        <v>INTERLOGIX 60-886-95 LEARN MODE SHOCK SENSOR</v>
      </c>
      <c r="E52" s="9" t="str">
        <f t="shared" si="3"/>
        <v>Détecteur d'impact Interlogix</v>
      </c>
      <c r="F52" s="9">
        <f t="shared" si="4"/>
        <v>59</v>
      </c>
      <c r="G52" s="9" t="str">
        <f t="shared" si="5"/>
        <v>One Time</v>
      </c>
      <c r="H52" s="9" t="str">
        <f t="shared" si="6"/>
        <v>N</v>
      </c>
      <c r="I52" s="9">
        <f t="shared" si="7"/>
        <v>7.5</v>
      </c>
      <c r="J52" s="9" t="str">
        <f t="shared" si="8"/>
        <v>Optional Equipment</v>
      </c>
      <c r="K52" s="9" t="str">
        <f t="shared" si="9"/>
        <v>Sensors and Detectors</v>
      </c>
      <c r="M52" s="9" t="str">
        <f t="shared" si="10"/>
        <v>INTERLOGIX 60-886-95 LEARN MODE SHOCK SENSOR</v>
      </c>
      <c r="N52" s="9" t="str">
        <f t="shared" si="11"/>
        <v>Détecteur d'impact Interlogix</v>
      </c>
    </row>
    <row r="53" spans="1:14" x14ac:dyDescent="0.25">
      <c r="A53" s="9" t="s">
        <v>258</v>
      </c>
      <c r="B53" s="9" t="str">
        <f t="shared" si="0"/>
        <v>Severe Weather notification</v>
      </c>
      <c r="C53" s="9" t="str">
        <f t="shared" si="1"/>
        <v>Alerte météo</v>
      </c>
      <c r="D53" s="9" t="str">
        <f t="shared" si="2"/>
        <v>Severe Weather notification</v>
      </c>
      <c r="E53" s="9" t="str">
        <f t="shared" si="3"/>
        <v>Alerte météo</v>
      </c>
      <c r="F53" s="9">
        <f t="shared" si="4"/>
        <v>0</v>
      </c>
      <c r="G53" s="9" t="str">
        <f t="shared" si="5"/>
        <v>One Time</v>
      </c>
      <c r="H53" s="9" t="str">
        <f t="shared" si="6"/>
        <v>N</v>
      </c>
      <c r="I53" s="9">
        <f t="shared" si="7"/>
        <v>0</v>
      </c>
      <c r="J53" s="9" t="str">
        <f t="shared" si="8"/>
        <v>Feature</v>
      </c>
      <c r="K53" s="9" t="str">
        <f t="shared" si="9"/>
        <v>Feature</v>
      </c>
      <c r="M53" s="9" t="str">
        <f t="shared" si="10"/>
        <v>Severe Weather notification</v>
      </c>
      <c r="N53" s="9" t="str">
        <f t="shared" si="11"/>
        <v>Alerte météo</v>
      </c>
    </row>
    <row r="54" spans="1:14" x14ac:dyDescent="0.25">
      <c r="A54" s="9" t="s">
        <v>2570</v>
      </c>
      <c r="B54" s="9" t="str">
        <f t="shared" si="0"/>
        <v>Starter Bundle Plus App Discount - 10%</v>
      </c>
      <c r="C54" s="9" t="str">
        <f t="shared" si="1"/>
        <v>Réduction de 10 % - forfait Départ (avec application)</v>
      </c>
      <c r="D54" s="9" t="str">
        <f t="shared" si="2"/>
        <v xml:space="preserve">10% discount offered on Starter bundle plus app RMR by Retention and Loyalty </v>
      </c>
      <c r="E54" s="9" t="str">
        <f t="shared" si="3"/>
        <v>Réduction de 10 % - forfait Départ (avec application)</v>
      </c>
      <c r="F54" s="9">
        <f t="shared" si="4"/>
        <v>0</v>
      </c>
      <c r="G54" s="9" t="str">
        <f t="shared" si="5"/>
        <v>RMR</v>
      </c>
      <c r="H54" s="9" t="str">
        <f t="shared" si="6"/>
        <v>N</v>
      </c>
      <c r="I54" s="9">
        <f t="shared" si="7"/>
        <v>0</v>
      </c>
      <c r="J54" s="9" t="str">
        <f t="shared" si="8"/>
        <v>Residential and Business</v>
      </c>
      <c r="K54" s="9" t="str">
        <f t="shared" si="9"/>
        <v xml:space="preserve">Smart Home </v>
      </c>
      <c r="M54" s="9">
        <f t="shared" si="10"/>
        <v>0</v>
      </c>
      <c r="N54" s="9">
        <f t="shared" si="11"/>
        <v>0</v>
      </c>
    </row>
    <row r="55" spans="1:14" x14ac:dyDescent="0.25">
      <c r="A55" s="9" t="s">
        <v>2565</v>
      </c>
      <c r="B55" s="9" t="str">
        <f t="shared" si="0"/>
        <v>Starter Bundle Discount - 10%</v>
      </c>
      <c r="C55" s="9" t="str">
        <f t="shared" si="1"/>
        <v>Réduction de 10 % - forfait Départ</v>
      </c>
      <c r="D55" s="9" t="str">
        <f t="shared" si="2"/>
        <v xml:space="preserve">10% discount offered on Starter bundle RMR by Retention and Loyalty </v>
      </c>
      <c r="E55" s="9" t="str">
        <f t="shared" si="3"/>
        <v>Réduction de 10 % - forfait Départ</v>
      </c>
      <c r="F55" s="9">
        <f t="shared" si="4"/>
        <v>0</v>
      </c>
      <c r="G55" s="9" t="str">
        <f t="shared" si="5"/>
        <v>RMR</v>
      </c>
      <c r="H55" s="9" t="str">
        <f t="shared" si="6"/>
        <v>N</v>
      </c>
      <c r="I55" s="9">
        <f t="shared" si="7"/>
        <v>0</v>
      </c>
      <c r="J55" s="9" t="str">
        <f t="shared" si="8"/>
        <v>Residential and Business</v>
      </c>
      <c r="K55" s="9" t="str">
        <f t="shared" si="9"/>
        <v xml:space="preserve">Smart Home </v>
      </c>
      <c r="M55" s="9">
        <f t="shared" si="10"/>
        <v>0</v>
      </c>
      <c r="N55" s="9">
        <f t="shared" si="11"/>
        <v>0</v>
      </c>
    </row>
    <row r="56" spans="1:14" x14ac:dyDescent="0.25">
      <c r="A56" s="9" t="s">
        <v>923</v>
      </c>
      <c r="B56" s="9" t="str">
        <f t="shared" si="0"/>
        <v>Interlogix Wireless Smoke Detector with Heat and F</v>
      </c>
      <c r="C56" s="9" t="str">
        <f t="shared" si="1"/>
        <v>Détecteur de fumée sans fil Interlogix avec capteurs de chaleur et de gel</v>
      </c>
      <c r="D56" s="9" t="str">
        <f t="shared" si="2"/>
        <v>Interlogix Wireless Smoke Detector with Heat and F</v>
      </c>
      <c r="E56" s="9" t="str">
        <f t="shared" si="3"/>
        <v>Détecteur de fumée sans fil Interlogix avec capteurs de chaleur et de gel</v>
      </c>
      <c r="F56" s="9">
        <f t="shared" si="4"/>
        <v>0</v>
      </c>
      <c r="G56" s="9" t="str">
        <f t="shared" si="5"/>
        <v>One Time</v>
      </c>
      <c r="H56" s="9" t="str">
        <f t="shared" si="6"/>
        <v>N</v>
      </c>
      <c r="I56" s="9">
        <f t="shared" si="7"/>
        <v>7.5</v>
      </c>
      <c r="J56" s="9" t="str">
        <f t="shared" si="8"/>
        <v>Optional Equipment</v>
      </c>
      <c r="K56" s="9" t="str">
        <f t="shared" si="9"/>
        <v>Sensors and Detectors</v>
      </c>
      <c r="M56" s="9" t="str">
        <f t="shared" si="10"/>
        <v>Interlogix Wireless Smoke Detector with Heat and F</v>
      </c>
      <c r="N56" s="9" t="str">
        <f t="shared" si="11"/>
        <v>Détecteur de fumée sans fil Interlogix avec capteurs de chaleur et de gel</v>
      </c>
    </row>
    <row r="57" spans="1:14" x14ac:dyDescent="0.25">
      <c r="A57" s="9" t="s">
        <v>3210</v>
      </c>
      <c r="B57" s="9" t="str">
        <f t="shared" si="0"/>
        <v>Equipment Discount</v>
      </c>
      <c r="C57" s="9" t="str">
        <f t="shared" si="1"/>
        <v>Rabais sur le matériel</v>
      </c>
      <c r="D57" s="9" t="str">
        <f t="shared" si="2"/>
        <v>Equipment Discount</v>
      </c>
      <c r="E57" s="9" t="str">
        <f t="shared" si="3"/>
        <v>Rabais sur le matériel</v>
      </c>
      <c r="F57" s="9">
        <f t="shared" si="4"/>
        <v>0</v>
      </c>
      <c r="G57" s="9" t="str">
        <f t="shared" si="5"/>
        <v>One time</v>
      </c>
      <c r="H57" s="9" t="str">
        <f t="shared" si="6"/>
        <v>N</v>
      </c>
      <c r="I57" s="9">
        <f t="shared" si="7"/>
        <v>0</v>
      </c>
      <c r="J57" s="9" t="str">
        <f t="shared" si="8"/>
        <v>Residential</v>
      </c>
      <c r="K57" s="9" t="str">
        <f t="shared" si="9"/>
        <v>Alarm and Video Bundle</v>
      </c>
      <c r="M57" s="9">
        <f t="shared" si="10"/>
        <v>0</v>
      </c>
      <c r="N57" s="9">
        <f t="shared" si="11"/>
        <v>0</v>
      </c>
    </row>
    <row r="58" spans="1:14" x14ac:dyDescent="0.25">
      <c r="A58" s="9" t="s">
        <v>3208</v>
      </c>
      <c r="B58" s="9" t="str">
        <f t="shared" si="0"/>
        <v>Activation Fee Waived</v>
      </c>
      <c r="C58" s="9" t="str">
        <f t="shared" si="1"/>
        <v>Frais d'activation annulés</v>
      </c>
      <c r="D58" s="9" t="str">
        <f t="shared" si="2"/>
        <v>Activation Fee Waived</v>
      </c>
      <c r="E58" s="9" t="str">
        <f t="shared" si="3"/>
        <v>Frais d'activation annulés</v>
      </c>
      <c r="F58" s="9">
        <f t="shared" si="4"/>
        <v>0</v>
      </c>
      <c r="G58" s="9" t="str">
        <f t="shared" si="5"/>
        <v>One time</v>
      </c>
      <c r="H58" s="9" t="str">
        <f t="shared" si="6"/>
        <v>N</v>
      </c>
      <c r="I58" s="9">
        <f t="shared" si="7"/>
        <v>0</v>
      </c>
      <c r="J58" s="9" t="str">
        <f t="shared" si="8"/>
        <v>Residential</v>
      </c>
      <c r="K58" s="9" t="str">
        <f t="shared" si="9"/>
        <v>Alarm and Video Bundle</v>
      </c>
      <c r="M58" s="9">
        <f t="shared" si="10"/>
        <v>0</v>
      </c>
      <c r="N58" s="9">
        <f t="shared" si="11"/>
        <v>0</v>
      </c>
    </row>
    <row r="59" spans="1:14" x14ac:dyDescent="0.25">
      <c r="A59" s="9" t="s">
        <v>3206</v>
      </c>
      <c r="B59" s="9" t="str">
        <f t="shared" si="0"/>
        <v>6 months Free</v>
      </c>
      <c r="C59" s="9" t="str">
        <f t="shared" si="1"/>
        <v>Six mois gratuits</v>
      </c>
      <c r="D59" s="9" t="str">
        <f t="shared" si="2"/>
        <v>6 months Free</v>
      </c>
      <c r="E59" s="9" t="str">
        <f t="shared" si="3"/>
        <v>Six mois gratuits</v>
      </c>
      <c r="F59" s="9">
        <f t="shared" si="4"/>
        <v>0</v>
      </c>
      <c r="G59" s="9" t="str">
        <f t="shared" si="5"/>
        <v>RMR</v>
      </c>
      <c r="H59" s="9" t="str">
        <f t="shared" si="6"/>
        <v>N</v>
      </c>
      <c r="I59" s="9">
        <f t="shared" si="7"/>
        <v>0</v>
      </c>
      <c r="J59" s="9" t="str">
        <f t="shared" si="8"/>
        <v>Residential</v>
      </c>
      <c r="K59" s="9" t="str">
        <f t="shared" si="9"/>
        <v>Alarm and Video Bundle</v>
      </c>
      <c r="M59" s="9">
        <f t="shared" si="10"/>
        <v>0</v>
      </c>
      <c r="N59" s="9">
        <f t="shared" si="11"/>
        <v>0</v>
      </c>
    </row>
    <row r="60" spans="1:14" x14ac:dyDescent="0.25">
      <c r="A60" s="9" t="s">
        <v>3202</v>
      </c>
      <c r="B60" s="9" t="str">
        <f t="shared" si="0"/>
        <v>3 months Free</v>
      </c>
      <c r="C60" s="9" t="str">
        <f t="shared" si="1"/>
        <v>Trois mois gratuits</v>
      </c>
      <c r="D60" s="9" t="str">
        <f t="shared" si="2"/>
        <v>3 months Free</v>
      </c>
      <c r="E60" s="9" t="str">
        <f t="shared" si="3"/>
        <v>Trois mois gratuits</v>
      </c>
      <c r="F60" s="9">
        <f t="shared" si="4"/>
        <v>0</v>
      </c>
      <c r="G60" s="9" t="str">
        <f t="shared" si="5"/>
        <v>RMR</v>
      </c>
      <c r="H60" s="9" t="str">
        <f t="shared" si="6"/>
        <v>N</v>
      </c>
      <c r="I60" s="9">
        <f t="shared" si="7"/>
        <v>0</v>
      </c>
      <c r="J60" s="9" t="str">
        <f t="shared" si="8"/>
        <v>Residential</v>
      </c>
      <c r="K60" s="9" t="str">
        <f t="shared" si="9"/>
        <v>Alarm and Video Bundle</v>
      </c>
      <c r="M60" s="9">
        <f t="shared" si="10"/>
        <v>0</v>
      </c>
      <c r="N60" s="9">
        <f t="shared" si="11"/>
        <v>0</v>
      </c>
    </row>
    <row r="61" spans="1:14" x14ac:dyDescent="0.25">
      <c r="A61" s="9" t="s">
        <v>979</v>
      </c>
      <c r="B61" s="9" t="str">
        <f t="shared" si="0"/>
        <v>LIbris Kit - Base kit for Medical Alert On the Go</v>
      </c>
      <c r="C61" s="9" t="str">
        <f t="shared" si="1"/>
        <v>Trousse Libris (Alerte médicale mobile)</v>
      </c>
      <c r="D61" s="9" t="str">
        <f t="shared" si="2"/>
        <v>LIbris Kit - Base kit for Medical Alert On the Go</v>
      </c>
      <c r="E61" s="9" t="str">
        <f t="shared" si="3"/>
        <v>Trousse Libris (Alerte médicale mobile)</v>
      </c>
      <c r="F61" s="9">
        <f t="shared" si="4"/>
        <v>0</v>
      </c>
      <c r="G61" s="9" t="str">
        <f t="shared" si="5"/>
        <v>One Time</v>
      </c>
      <c r="H61" s="9" t="str">
        <f t="shared" si="6"/>
        <v>N</v>
      </c>
      <c r="I61" s="9">
        <f t="shared" si="7"/>
        <v>0</v>
      </c>
      <c r="J61" s="9" t="str">
        <f t="shared" si="8"/>
        <v>Panel</v>
      </c>
      <c r="K61" s="9" t="str">
        <f t="shared" si="9"/>
        <v>PERS</v>
      </c>
      <c r="M61" s="9" t="str">
        <f t="shared" si="10"/>
        <v>LIbris Kit - Base kit for Medical Alert On the Go</v>
      </c>
      <c r="N61" s="9" t="str">
        <f t="shared" si="11"/>
        <v>Trousse Libris (Alerte médicale mobile)</v>
      </c>
    </row>
    <row r="62" spans="1:14" x14ac:dyDescent="0.25">
      <c r="A62" s="9" t="s">
        <v>2585</v>
      </c>
      <c r="B62" s="9" t="str">
        <f t="shared" si="0"/>
        <v xml:space="preserve">Loyalty Discount  - $19.99 Ongoing </v>
      </c>
      <c r="C62" s="9" t="str">
        <f t="shared" si="1"/>
        <v>Offre de loyauté continue - 19,99 $</v>
      </c>
      <c r="D62" s="9" t="str">
        <f t="shared" si="2"/>
        <v>Promotional price of $19.99 (all inclusive) offered by Retention and Loyalty for legacy customers only</v>
      </c>
      <c r="E62" s="9" t="str">
        <f t="shared" si="3"/>
        <v>Offre de loyauté continue - 19,99 $</v>
      </c>
      <c r="F62" s="9">
        <f t="shared" si="4"/>
        <v>0</v>
      </c>
      <c r="G62" s="9" t="str">
        <f t="shared" si="5"/>
        <v>RMR</v>
      </c>
      <c r="H62" s="9" t="str">
        <f t="shared" si="6"/>
        <v>N</v>
      </c>
      <c r="I62" s="9">
        <f t="shared" si="7"/>
        <v>0</v>
      </c>
      <c r="J62" s="9" t="str">
        <f t="shared" si="8"/>
        <v>Residential and Business</v>
      </c>
      <c r="K62" s="9" t="str">
        <f t="shared" si="9"/>
        <v xml:space="preserve">Smart Home </v>
      </c>
      <c r="M62" s="9">
        <f t="shared" si="10"/>
        <v>0</v>
      </c>
      <c r="N62" s="9">
        <f t="shared" si="11"/>
        <v>0</v>
      </c>
    </row>
    <row r="63" spans="1:14" x14ac:dyDescent="0.25">
      <c r="A63" s="9" t="s">
        <v>614</v>
      </c>
      <c r="B63" s="9" t="str">
        <f t="shared" si="0"/>
        <v>Key Fob</v>
      </c>
      <c r="C63" s="9" t="str">
        <f t="shared" si="1"/>
        <v>Porte-clés</v>
      </c>
      <c r="D63" s="9" t="str">
        <f t="shared" si="2"/>
        <v>Key Fob</v>
      </c>
      <c r="E63" s="9" t="str">
        <f t="shared" si="3"/>
        <v>Porte-clés</v>
      </c>
      <c r="F63" s="9">
        <f t="shared" si="4"/>
        <v>49</v>
      </c>
      <c r="G63" s="9" t="str">
        <f t="shared" si="5"/>
        <v>One Time</v>
      </c>
      <c r="H63" s="9" t="str">
        <f t="shared" si="6"/>
        <v>N</v>
      </c>
      <c r="I63" s="9">
        <f t="shared" si="7"/>
        <v>6</v>
      </c>
      <c r="J63" s="9" t="str">
        <f t="shared" si="8"/>
        <v>Legacy</v>
      </c>
      <c r="K63" s="9" t="str">
        <f t="shared" si="9"/>
        <v>Legacy</v>
      </c>
      <c r="M63" s="9" t="str">
        <f t="shared" si="10"/>
        <v>Key Fob</v>
      </c>
      <c r="N63" s="9" t="str">
        <f t="shared" si="11"/>
        <v>Porte-clés</v>
      </c>
    </row>
    <row r="64" spans="1:14" x14ac:dyDescent="0.25">
      <c r="A64" s="9" t="s">
        <v>725</v>
      </c>
      <c r="B64" s="9" t="str">
        <f t="shared" si="0"/>
        <v>Qolsys Good Package - Wireless Takeover</v>
      </c>
      <c r="C64" s="9" t="str">
        <f t="shared" si="1"/>
        <v>Module de prise en charge sans fil - Bon (Qolsys)</v>
      </c>
      <c r="D64" s="9" t="str">
        <f t="shared" si="2"/>
        <v>Good</v>
      </c>
      <c r="E64" s="9" t="str">
        <f t="shared" si="3"/>
        <v>Bon</v>
      </c>
      <c r="F64" s="9">
        <f t="shared" si="4"/>
        <v>39.99</v>
      </c>
      <c r="G64" s="9" t="str">
        <f t="shared" si="5"/>
        <v>RMR</v>
      </c>
      <c r="H64" s="9" t="str">
        <f t="shared" si="6"/>
        <v>N</v>
      </c>
      <c r="I64" s="9">
        <f t="shared" si="7"/>
        <v>90</v>
      </c>
      <c r="J64" s="9" t="str">
        <f t="shared" si="8"/>
        <v>Wireless Takeover</v>
      </c>
      <c r="K64" s="9" t="str">
        <f t="shared" si="9"/>
        <v>Bundles</v>
      </c>
      <c r="M64" s="9" t="str">
        <f t="shared" si="10"/>
        <v>1 touchscreen control panel 
Mobile app
Private guard response (where available)</v>
      </c>
      <c r="N64" s="9" t="str">
        <f t="shared" si="11"/>
        <v>1 panneau de contrôle à écran tactile 
Application mobile
Intervention d’un agent de sécurité privé (là où le service est offert)</v>
      </c>
    </row>
    <row r="65" spans="1:14" x14ac:dyDescent="0.25">
      <c r="A65" s="9" t="s">
        <v>3341</v>
      </c>
      <c r="B65" s="9" t="str">
        <f t="shared" ref="B65:B128" si="12">VLOOKUP($A65,masterdata,3,0)</f>
        <v>Qolsys Good Package with Automation - Wireless Takeover</v>
      </c>
      <c r="C65" s="9" t="str">
        <f t="shared" ref="C65:C128" si="13">VLOOKUP($A65,masterdata,4,0)</f>
        <v>Module de prise en charge sans fil - Bon avec domotique (Qolsys)</v>
      </c>
      <c r="D65" s="9" t="str">
        <f t="shared" ref="D65:D128" si="14">VLOOKUP($A65,masterdata,12,0)</f>
        <v>Good</v>
      </c>
      <c r="E65" s="9" t="str">
        <f t="shared" ref="E65:E128" si="15">VLOOKUP($A65,masterdata,13,0)</f>
        <v>Bon</v>
      </c>
      <c r="F65" s="9">
        <f t="shared" ref="F65:F128" si="16">VLOOKUP($A65,masterdata,5,0)</f>
        <v>44.99</v>
      </c>
      <c r="G65" s="9" t="str">
        <f t="shared" ref="G65:G128" si="17">VLOOKUP($A65,masterdata,16,0)</f>
        <v>RMR</v>
      </c>
      <c r="H65" s="9" t="str">
        <f t="shared" ref="H65:H128" si="18">VLOOKUP($A65,masterdata,6,0)</f>
        <v>N</v>
      </c>
      <c r="I65" s="9">
        <f t="shared" ref="I65:I128" si="19">VLOOKUP($A65,masterdata,7,0)</f>
        <v>90</v>
      </c>
      <c r="J65" s="9" t="str">
        <f t="shared" ref="J65:J128" si="20">VLOOKUP($A65,masterdata,10,0)</f>
        <v>Wireless Takeover</v>
      </c>
      <c r="K65" s="9" t="str">
        <f t="shared" ref="K65:K128" si="21">VLOOKUP($A65,masterdata,11,0)</f>
        <v>Bundles</v>
      </c>
      <c r="M65" s="9" t="str">
        <f t="shared" ref="M65:M128" si="22">VLOOKUP($A65,masterdata,14,0)</f>
        <v>1 touchscreen control panel 
Mobile app
Private guard response (where available)</v>
      </c>
      <c r="N65" s="9" t="str">
        <f t="shared" ref="N65:N128" si="23">VLOOKUP($A65,masterdata,15,0)</f>
        <v>1 panneau de contrôle à écran tactile 
Application mobile
Intervention d’un agent de sécurité privé (là où le service est offert)</v>
      </c>
    </row>
    <row r="66" spans="1:14" x14ac:dyDescent="0.25">
      <c r="A66" s="9" t="s">
        <v>3346</v>
      </c>
      <c r="B66" s="9" t="str">
        <f t="shared" si="12"/>
        <v>Qolsys Better Package with Automation - Wireless Takeover</v>
      </c>
      <c r="C66" s="9" t="str">
        <f t="shared" si="13"/>
        <v>Module de prise en charge sans fil - Mieux avec domotique (Qolsys)</v>
      </c>
      <c r="D66" s="9" t="str">
        <f t="shared" si="14"/>
        <v>Better</v>
      </c>
      <c r="E66" s="9" t="str">
        <f t="shared" si="15"/>
        <v>Mieux</v>
      </c>
      <c r="F66" s="9">
        <f t="shared" si="16"/>
        <v>54.99</v>
      </c>
      <c r="G66" s="9" t="str">
        <f t="shared" si="17"/>
        <v>RMR</v>
      </c>
      <c r="H66" s="9" t="str">
        <f t="shared" si="18"/>
        <v>N</v>
      </c>
      <c r="I66" s="9">
        <f t="shared" si="19"/>
        <v>135</v>
      </c>
      <c r="J66" s="9" t="str">
        <f t="shared" si="20"/>
        <v>Wireless Takeover</v>
      </c>
      <c r="K66" s="9" t="str">
        <f t="shared" si="21"/>
        <v>Bundles</v>
      </c>
      <c r="M66" s="9" t="str">
        <f t="shared" si="22"/>
        <v>1 touchscreen control panel 
1 camera 
1 smoke, heat and freeze detector 
Mobile app
Private guard response (where available)</v>
      </c>
      <c r="N66" s="9" t="str">
        <f t="shared" si="23"/>
        <v>1 panneau de contrôle à écran tactile 
1 caméra 
1 détecteur de fumée et de température 
Application mobile
Intervention d’un agent de sécurité privé (là où le service est offert)</v>
      </c>
    </row>
    <row r="67" spans="1:14" x14ac:dyDescent="0.25">
      <c r="A67" s="9" t="s">
        <v>3340</v>
      </c>
      <c r="B67" s="9" t="str">
        <f t="shared" si="12"/>
        <v>Qolsys Better Package - Wireless Takeover</v>
      </c>
      <c r="C67" s="9" t="str">
        <f t="shared" si="13"/>
        <v>Module de prise en charge sans fil - Mieux (Qolsys)</v>
      </c>
      <c r="D67" s="9" t="str">
        <f t="shared" si="14"/>
        <v>Better</v>
      </c>
      <c r="E67" s="9" t="str">
        <f t="shared" si="15"/>
        <v>Mieux</v>
      </c>
      <c r="F67" s="9">
        <f t="shared" si="16"/>
        <v>49.99</v>
      </c>
      <c r="G67" s="9" t="str">
        <f t="shared" si="17"/>
        <v>RMR</v>
      </c>
      <c r="H67" s="9" t="str">
        <f t="shared" si="18"/>
        <v>N</v>
      </c>
      <c r="I67" s="9">
        <f t="shared" si="19"/>
        <v>135</v>
      </c>
      <c r="J67" s="9" t="str">
        <f t="shared" si="20"/>
        <v>Wireless Takeover</v>
      </c>
      <c r="K67" s="9" t="str">
        <f t="shared" si="21"/>
        <v>Bundles</v>
      </c>
      <c r="M67" s="9" t="str">
        <f t="shared" si="22"/>
        <v>1 touchscreen control panel 
1 camera 
1 smoke, heat and freeze detector 
Mobile app
Private guard response (where available)</v>
      </c>
      <c r="N67" s="9" t="str">
        <f t="shared" si="23"/>
        <v>1 panneau de contrôle à écran tactile 
1 caméra 
1 détecteur de fumée et de température 
Application mobile
Intervention d’un agent de sécurité privé (là où le service est offert)</v>
      </c>
    </row>
    <row r="68" spans="1:14" x14ac:dyDescent="0.25">
      <c r="A68" s="9" t="s">
        <v>729</v>
      </c>
      <c r="B68" s="9" t="str">
        <f t="shared" si="12"/>
        <v>Qolsys Better Package - Wireless Takeover</v>
      </c>
      <c r="C68" s="9" t="str">
        <f t="shared" si="13"/>
        <v>Module de prise en charge sans fil - Mieux (Qolsys)</v>
      </c>
      <c r="D68" s="9" t="str">
        <f t="shared" si="14"/>
        <v>Better</v>
      </c>
      <c r="E68" s="9" t="str">
        <f t="shared" si="15"/>
        <v>Mieux</v>
      </c>
      <c r="F68" s="9">
        <f t="shared" si="16"/>
        <v>49.99</v>
      </c>
      <c r="G68" s="9" t="str">
        <f t="shared" si="17"/>
        <v>RMR</v>
      </c>
      <c r="H68" s="9" t="str">
        <f t="shared" si="18"/>
        <v>N</v>
      </c>
      <c r="I68" s="9">
        <f t="shared" si="19"/>
        <v>135</v>
      </c>
      <c r="J68" s="9" t="str">
        <f t="shared" si="20"/>
        <v>Wireless Takeover</v>
      </c>
      <c r="K68" s="9" t="str">
        <f t="shared" si="21"/>
        <v>Bundles</v>
      </c>
      <c r="M68" s="9" t="str">
        <f t="shared" si="22"/>
        <v>1 touchscreen control panel 
1 camera 
1 smoke, heat and freeze detector 
Mobile app
Private guard response (where available)</v>
      </c>
      <c r="N68" s="9" t="str">
        <f t="shared" si="23"/>
        <v>1 panneau de contrôle à écran tactile 
1 caméra 
1 détecteur de fumée et de température 
Application mobile
Intervention d’un agent de sécurité privé (là où le service est offert)</v>
      </c>
    </row>
    <row r="69" spans="1:14" x14ac:dyDescent="0.25">
      <c r="A69" s="9" t="s">
        <v>727</v>
      </c>
      <c r="B69" s="9" t="str">
        <f t="shared" si="12"/>
        <v>Qolsys Best Package - Wireless Takeover</v>
      </c>
      <c r="C69" s="9" t="str">
        <f t="shared" si="13"/>
        <v>Module de prise en charge sans fil - Meilleur (Qolsys)</v>
      </c>
      <c r="D69" s="9" t="str">
        <f t="shared" si="14"/>
        <v>Best</v>
      </c>
      <c r="E69" s="9" t="str">
        <f t="shared" si="15"/>
        <v>Meilleur</v>
      </c>
      <c r="F69" s="9">
        <f t="shared" si="16"/>
        <v>59.99</v>
      </c>
      <c r="G69" s="9" t="str">
        <f t="shared" si="17"/>
        <v>RMR</v>
      </c>
      <c r="H69" s="9" t="str">
        <f t="shared" si="18"/>
        <v>N</v>
      </c>
      <c r="I69" s="9">
        <f t="shared" si="19"/>
        <v>180</v>
      </c>
      <c r="J69" s="9" t="str">
        <f t="shared" si="20"/>
        <v>Wireless Takeover</v>
      </c>
      <c r="K69" s="9" t="str">
        <f t="shared" si="21"/>
        <v>Bundles</v>
      </c>
      <c r="M69" s="9" t="str">
        <f t="shared" si="22"/>
        <v>1 touchscreen control panel 
1 camera 
1 smoke, heat and freeze detector 
1 smart thermostat/1 smart door lock</v>
      </c>
      <c r="N69" s="9" t="str">
        <f t="shared" si="23"/>
        <v xml:space="preserve">1 panneau de contrôle à écran tactile 
1 caméra 
1 détecteur de fumée et de température 
1 thermostat intelligent/ 1 serrurre de porte intelligente </v>
      </c>
    </row>
    <row r="70" spans="1:14" x14ac:dyDescent="0.25">
      <c r="A70" s="9" t="s">
        <v>403</v>
      </c>
      <c r="B70" s="9" t="str">
        <f t="shared" si="12"/>
        <v>Qolsys Secondary Touchscreen Keypad</v>
      </c>
      <c r="C70" s="9" t="str">
        <f t="shared" si="13"/>
        <v>Clavier tactile secondaire Qolsys IQ Remote</v>
      </c>
      <c r="D70" s="9" t="str">
        <f t="shared" si="14"/>
        <v>Qolsys Secondary Touchscreen Keypad</v>
      </c>
      <c r="E70" s="9" t="str">
        <f t="shared" si="15"/>
        <v>Clavier tactile secondaire Qolsys IQ Remote</v>
      </c>
      <c r="F70" s="9">
        <f t="shared" si="16"/>
        <v>249</v>
      </c>
      <c r="G70" s="9" t="str">
        <f t="shared" si="17"/>
        <v>One Time</v>
      </c>
      <c r="H70" s="9" t="str">
        <f t="shared" si="18"/>
        <v>Y</v>
      </c>
      <c r="I70" s="9">
        <f t="shared" si="19"/>
        <v>30</v>
      </c>
      <c r="J70" s="9" t="str">
        <f t="shared" si="20"/>
        <v>Optional Equipment</v>
      </c>
      <c r="K70" s="9" t="str">
        <f t="shared" si="21"/>
        <v>Keypads and remotes</v>
      </c>
      <c r="M70" s="9" t="str">
        <f t="shared" si="22"/>
        <v xml:space="preserve">A secondary wireless touchscreen keypad that allows control of your system.  Useful for side entrances and bedroom. </v>
      </c>
      <c r="N70" s="9" t="str">
        <f t="shared" si="23"/>
        <v xml:space="preserve">Clavier secondaire, tactile et sans fil permettant de commander le système; utile pour les entrées secondaires et les chambres. </v>
      </c>
    </row>
    <row r="71" spans="1:14" x14ac:dyDescent="0.25">
      <c r="A71" s="9" t="s">
        <v>853</v>
      </c>
      <c r="B71" s="9" t="str">
        <f t="shared" si="12"/>
        <v>Qolsys IQ2 Panel - PowerG (White Box)</v>
      </c>
      <c r="C71" s="9" t="str">
        <f t="shared" si="13"/>
        <v>Panneau Qolsys IQ2 - PowerG (boîte blanche)</v>
      </c>
      <c r="D71" s="9" t="str">
        <f t="shared" si="14"/>
        <v>Qolsys IQ2 Panel - PowerG (White Box)</v>
      </c>
      <c r="E71" s="9" t="str">
        <f t="shared" si="15"/>
        <v>Panneau Qolsys IQ2 - PowerG (boîte blanche)</v>
      </c>
      <c r="F71" s="9">
        <f t="shared" si="16"/>
        <v>399</v>
      </c>
      <c r="G71" s="9" t="str">
        <f t="shared" si="17"/>
        <v>One Time</v>
      </c>
      <c r="H71" s="9" t="str">
        <f t="shared" si="18"/>
        <v>N</v>
      </c>
      <c r="I71" s="9">
        <f t="shared" si="19"/>
        <v>90</v>
      </c>
      <c r="J71" s="9" t="str">
        <f t="shared" si="20"/>
        <v>Optional Equipment</v>
      </c>
      <c r="K71" s="9" t="str">
        <f t="shared" si="21"/>
        <v>Panels/Panneaux</v>
      </c>
      <c r="M71" s="9" t="str">
        <f t="shared" si="22"/>
        <v>Qolsys IQ2 Panel - PowerG (White Box)</v>
      </c>
      <c r="N71" s="9" t="str">
        <f t="shared" si="23"/>
        <v>Panneau Qolsys IQ2 - PowerG (boîte blanche)</v>
      </c>
    </row>
    <row r="72" spans="1:14" x14ac:dyDescent="0.25">
      <c r="A72" s="9" t="s">
        <v>290</v>
      </c>
      <c r="B72" s="9" t="str">
        <f t="shared" si="12"/>
        <v>Qolsys IQ2 Panel - PowerG + 345 (Grey Box)</v>
      </c>
      <c r="C72" s="9" t="str">
        <f t="shared" si="13"/>
        <v>Panneau Qolsys IQ2  - PowerG + 345 (boîte grise)</v>
      </c>
      <c r="D72" s="9" t="str">
        <f t="shared" si="14"/>
        <v>Qolsys IQ2 Panel - PowerG + 345 (Grey Box)</v>
      </c>
      <c r="E72" s="9" t="str">
        <f t="shared" si="15"/>
        <v>Panneau Qolsys IQ2  - PowerG + 345 (boîte grise)</v>
      </c>
      <c r="F72" s="9">
        <f t="shared" si="16"/>
        <v>399</v>
      </c>
      <c r="G72" s="9" t="str">
        <f t="shared" si="17"/>
        <v>One Time</v>
      </c>
      <c r="H72" s="9" t="str">
        <f t="shared" si="18"/>
        <v>N</v>
      </c>
      <c r="I72" s="9">
        <f t="shared" si="19"/>
        <v>90</v>
      </c>
      <c r="J72" s="9" t="str">
        <f t="shared" si="20"/>
        <v>Optional Equipment</v>
      </c>
      <c r="K72" s="9" t="str">
        <f t="shared" si="21"/>
        <v>Panels/Panneaux</v>
      </c>
      <c r="M72" s="9" t="str">
        <f t="shared" si="22"/>
        <v>Qolsys IQ2 Panel - PowerG + 345 (Grey Box)</v>
      </c>
      <c r="N72" s="9" t="str">
        <f t="shared" si="23"/>
        <v>Panneau Qolsys IQ2  - PowerG + 345 (boîte grise)</v>
      </c>
    </row>
    <row r="73" spans="1:14" x14ac:dyDescent="0.25">
      <c r="A73" s="9" t="s">
        <v>3792</v>
      </c>
      <c r="B73" s="9" t="str">
        <f t="shared" si="12"/>
        <v>Qolsys IQ2 Panel - PowerG + 345 (ATT SIM)</v>
      </c>
      <c r="C73" s="9" t="str">
        <f t="shared" si="13"/>
        <v>Panneau Qolsys IQ2  - PowerG + 345 (ATT SIM)</v>
      </c>
      <c r="D73" s="9" t="str">
        <f t="shared" si="14"/>
        <v>Qolsys IQ2 Panel - PowerG + 345 (ATT SIM)</v>
      </c>
      <c r="E73" s="9" t="str">
        <f t="shared" si="15"/>
        <v>Panneau Qolsys IQ2  - PowerG + 345 (ATT SIM)</v>
      </c>
      <c r="F73" s="9">
        <f t="shared" si="16"/>
        <v>399</v>
      </c>
      <c r="G73" s="9" t="str">
        <f t="shared" si="17"/>
        <v>One Time</v>
      </c>
      <c r="H73" s="9" t="str">
        <f t="shared" si="18"/>
        <v>N</v>
      </c>
      <c r="I73" s="9">
        <f t="shared" si="19"/>
        <v>90</v>
      </c>
      <c r="J73" s="9" t="str">
        <f t="shared" si="20"/>
        <v>Optional Equipment</v>
      </c>
      <c r="K73" s="9" t="str">
        <f t="shared" si="21"/>
        <v>Panels/Panneaux</v>
      </c>
      <c r="M73" s="9" t="str">
        <f t="shared" si="22"/>
        <v>Qolsys IQ2 Panel - PowerG + 345 (ATT SIM)</v>
      </c>
      <c r="N73" s="9" t="str">
        <f t="shared" si="23"/>
        <v>Panneau Qolsys IQ2  - PowerG + 345 (ATT SIM)</v>
      </c>
    </row>
    <row r="74" spans="1:14" x14ac:dyDescent="0.25">
      <c r="A74" s="9" t="s">
        <v>852</v>
      </c>
      <c r="B74" s="9" t="str">
        <f t="shared" si="12"/>
        <v>Qolsys IQ2 Panel - PowerG + 433 (Red Box)</v>
      </c>
      <c r="C74" s="9" t="str">
        <f t="shared" si="13"/>
        <v>Panneau Qolsys IQ2  - PowerG + 433 (boîte rouge)</v>
      </c>
      <c r="D74" s="9" t="str">
        <f t="shared" si="14"/>
        <v>Qolsys IQ2 Panel - PowerG + 433 (Red Box)</v>
      </c>
      <c r="E74" s="9" t="str">
        <f t="shared" si="15"/>
        <v>Panneau Qolsys IQ2  - PowerG + 433 (boîte rouge)</v>
      </c>
      <c r="F74" s="9">
        <f t="shared" si="16"/>
        <v>399</v>
      </c>
      <c r="G74" s="9" t="str">
        <f t="shared" si="17"/>
        <v>One Time</v>
      </c>
      <c r="H74" s="9" t="str">
        <f t="shared" si="18"/>
        <v>N</v>
      </c>
      <c r="I74" s="9">
        <f t="shared" si="19"/>
        <v>90</v>
      </c>
      <c r="J74" s="9" t="str">
        <f t="shared" si="20"/>
        <v>Optional Equipment</v>
      </c>
      <c r="K74" s="9" t="str">
        <f t="shared" si="21"/>
        <v>Panels/Panneaux</v>
      </c>
      <c r="M74" s="9" t="str">
        <f t="shared" si="22"/>
        <v>Qolsys IQ2 Panel - PowerG + 433 (Red Box)</v>
      </c>
      <c r="N74" s="9" t="str">
        <f t="shared" si="23"/>
        <v>Panneau Qolsys IQ2  - PowerG + 433 (boîte rouge)</v>
      </c>
    </row>
    <row r="75" spans="1:14" x14ac:dyDescent="0.25">
      <c r="A75" s="9" t="s">
        <v>851</v>
      </c>
      <c r="B75" s="9" t="str">
        <f t="shared" si="12"/>
        <v>Qolsys IQ2 Panel - PowerG + 319 (Gold Box)</v>
      </c>
      <c r="C75" s="9" t="str">
        <f t="shared" si="13"/>
        <v>Panneau Qolsys IQ2  - PowerG + 319 (boîte d'or)</v>
      </c>
      <c r="D75" s="9" t="str">
        <f t="shared" si="14"/>
        <v>Qolsys IQ2 Panel - PowerG + 319 (Gold Box)</v>
      </c>
      <c r="E75" s="9" t="str">
        <f t="shared" si="15"/>
        <v>Panneau Qolsys IQ2  - PowerG + 319 (boîte d'or)</v>
      </c>
      <c r="F75" s="9">
        <f t="shared" si="16"/>
        <v>399</v>
      </c>
      <c r="G75" s="9" t="str">
        <f t="shared" si="17"/>
        <v>One Time</v>
      </c>
      <c r="H75" s="9" t="str">
        <f t="shared" si="18"/>
        <v>N</v>
      </c>
      <c r="I75" s="9">
        <f t="shared" si="19"/>
        <v>90</v>
      </c>
      <c r="J75" s="9" t="str">
        <f t="shared" si="20"/>
        <v>Optional Equipment</v>
      </c>
      <c r="K75" s="9" t="str">
        <f t="shared" si="21"/>
        <v>Panels/Panneaux</v>
      </c>
      <c r="M75" s="9" t="str">
        <f t="shared" si="22"/>
        <v>Qolsys IQ2 Panel - PowerG + 319 (Gold Box)</v>
      </c>
      <c r="N75" s="9" t="str">
        <f t="shared" si="23"/>
        <v>Panneau Qolsys IQ2  - PowerG + 319 (boîte d'or)</v>
      </c>
    </row>
    <row r="76" spans="1:14" x14ac:dyDescent="0.25">
      <c r="A76" s="9" t="s">
        <v>724</v>
      </c>
      <c r="B76" s="9" t="str">
        <f t="shared" si="12"/>
        <v>Qolsys Good Package - Wired Takeover</v>
      </c>
      <c r="C76" s="9" t="str">
        <f t="shared" si="13"/>
        <v>Module de prise en charge câblé - Bon (Qolsys)</v>
      </c>
      <c r="D76" s="9" t="str">
        <f t="shared" si="14"/>
        <v>Good</v>
      </c>
      <c r="E76" s="9" t="str">
        <f t="shared" si="15"/>
        <v>Bon</v>
      </c>
      <c r="F76" s="9">
        <f t="shared" si="16"/>
        <v>39.99</v>
      </c>
      <c r="G76" s="9" t="str">
        <f t="shared" si="17"/>
        <v>RMR</v>
      </c>
      <c r="H76" s="9" t="str">
        <f t="shared" si="18"/>
        <v>N</v>
      </c>
      <c r="I76" s="9">
        <f t="shared" si="19"/>
        <v>90</v>
      </c>
      <c r="J76" s="9" t="str">
        <f t="shared" si="20"/>
        <v>Hardwired Takeover</v>
      </c>
      <c r="K76" s="9" t="str">
        <f t="shared" si="21"/>
        <v>Bundles</v>
      </c>
      <c r="M76" s="9" t="str">
        <f t="shared" si="22"/>
        <v>1 touchscreen control panel 
Mobile app
Private guard response (where available)</v>
      </c>
      <c r="N76" s="9" t="str">
        <f t="shared" si="23"/>
        <v>1 panneau de contrôle à écran tactile 
Application mobile
Intervention d’un agent de sécurité privé (là où le service est offert)</v>
      </c>
    </row>
    <row r="77" spans="1:14" x14ac:dyDescent="0.25">
      <c r="A77" s="9" t="s">
        <v>3347</v>
      </c>
      <c r="B77" s="9" t="str">
        <f t="shared" si="12"/>
        <v>Qolsys Good Package with Automation - Wired Takeover</v>
      </c>
      <c r="C77" s="9" t="str">
        <f t="shared" si="13"/>
        <v>Module de prise en charge câblé - Bon avec domotique (Qolsys)</v>
      </c>
      <c r="D77" s="9" t="str">
        <f t="shared" si="14"/>
        <v>Good</v>
      </c>
      <c r="E77" s="9" t="str">
        <f t="shared" si="15"/>
        <v>Bon</v>
      </c>
      <c r="F77" s="9">
        <f t="shared" si="16"/>
        <v>44.99</v>
      </c>
      <c r="G77" s="9" t="str">
        <f t="shared" si="17"/>
        <v>RMR</v>
      </c>
      <c r="H77" s="9" t="str">
        <f t="shared" si="18"/>
        <v>N</v>
      </c>
      <c r="I77" s="9">
        <f t="shared" si="19"/>
        <v>90</v>
      </c>
      <c r="J77" s="9" t="str">
        <f t="shared" si="20"/>
        <v>Hardwired Takeover</v>
      </c>
      <c r="K77" s="9" t="str">
        <f t="shared" si="21"/>
        <v>Bundles</v>
      </c>
      <c r="M77" s="9" t="str">
        <f t="shared" si="22"/>
        <v>1 touchscreen control panel 
Mobile app
Private guard response (where available)</v>
      </c>
      <c r="N77" s="9" t="str">
        <f t="shared" si="23"/>
        <v>1 panneau de contrôle à écran tactile 
Application mobile
Intervention d’un agent de sécurité privé (là où le service est offert)</v>
      </c>
    </row>
    <row r="78" spans="1:14" x14ac:dyDescent="0.25">
      <c r="A78" s="9" t="s">
        <v>3343</v>
      </c>
      <c r="B78" s="9" t="str">
        <f t="shared" si="12"/>
        <v>Qolsys Better Package with Automation - Wired Takeover</v>
      </c>
      <c r="C78" s="9" t="str">
        <f t="shared" si="13"/>
        <v>Module de prise en charge câblé - Mieux avec domotique (Qolsys)</v>
      </c>
      <c r="D78" s="9" t="str">
        <f t="shared" si="14"/>
        <v>Better</v>
      </c>
      <c r="E78" s="9" t="str">
        <f t="shared" si="15"/>
        <v>Mieux</v>
      </c>
      <c r="F78" s="9">
        <f t="shared" si="16"/>
        <v>54.99</v>
      </c>
      <c r="G78" s="9" t="str">
        <f t="shared" si="17"/>
        <v>RMR</v>
      </c>
      <c r="H78" s="9" t="str">
        <f t="shared" si="18"/>
        <v>N</v>
      </c>
      <c r="I78" s="9">
        <f t="shared" si="19"/>
        <v>135</v>
      </c>
      <c r="J78" s="9" t="str">
        <f t="shared" si="20"/>
        <v>Hardwired Takeover</v>
      </c>
      <c r="K78" s="9" t="str">
        <f t="shared" si="21"/>
        <v>Bundles</v>
      </c>
      <c r="M78" s="9" t="str">
        <f t="shared" si="22"/>
        <v>1 touchscreen control panel 
1 camera 
1 smoke, heat and freeze detector 
Mobile app
Private guard response (where available)</v>
      </c>
      <c r="N78" s="9" t="str">
        <f t="shared" si="23"/>
        <v>1 panneau de contrôle à écran tactile 
1 caméra 
1 détecteur de fumée et de température 
Application mobile
Intervention d’un agent de sécurité privé (là où le service est offert)</v>
      </c>
    </row>
    <row r="79" spans="1:14" x14ac:dyDescent="0.25">
      <c r="A79" s="9" t="s">
        <v>3344</v>
      </c>
      <c r="B79" s="9" t="str">
        <f t="shared" si="12"/>
        <v>Qolsys Better Package - Wired Takeover</v>
      </c>
      <c r="C79" s="9" t="str">
        <f t="shared" si="13"/>
        <v>Module de prise en charge câblé - Mieux (Qolsys)</v>
      </c>
      <c r="D79" s="9" t="str">
        <f t="shared" si="14"/>
        <v>Better</v>
      </c>
      <c r="E79" s="9" t="str">
        <f t="shared" si="15"/>
        <v>Mieux</v>
      </c>
      <c r="F79" s="9">
        <f t="shared" si="16"/>
        <v>49.99</v>
      </c>
      <c r="G79" s="9" t="str">
        <f t="shared" si="17"/>
        <v>RMR</v>
      </c>
      <c r="H79" s="9" t="str">
        <f t="shared" si="18"/>
        <v>N</v>
      </c>
      <c r="I79" s="9">
        <f t="shared" si="19"/>
        <v>135</v>
      </c>
      <c r="J79" s="9" t="str">
        <f t="shared" si="20"/>
        <v>Hardwired Takeover</v>
      </c>
      <c r="K79" s="9" t="str">
        <f t="shared" si="21"/>
        <v>Bundles</v>
      </c>
      <c r="M79" s="9" t="str">
        <f t="shared" si="22"/>
        <v>1 touchscreen control panel 
1 camera 
1 smoke, heat and freeze detector 
Mobile app
Private guard response (where available)</v>
      </c>
      <c r="N79" s="9" t="str">
        <f t="shared" si="23"/>
        <v>1 panneau de contrôle à écran tactile 
1 caméra 
1 détecteur de fumée et de température 
Application mobile
Intervention d’un agent de sécurité privé (là où le service est offert)</v>
      </c>
    </row>
    <row r="80" spans="1:14" x14ac:dyDescent="0.25">
      <c r="A80" s="9" t="s">
        <v>728</v>
      </c>
      <c r="B80" s="9" t="str">
        <f t="shared" si="12"/>
        <v>Qolsys Better Package - Wired Takeover</v>
      </c>
      <c r="C80" s="9" t="str">
        <f t="shared" si="13"/>
        <v>Module de prise en charge câblé - Mieux (Qolsys)</v>
      </c>
      <c r="D80" s="9" t="str">
        <f t="shared" si="14"/>
        <v>Better</v>
      </c>
      <c r="E80" s="9" t="str">
        <f t="shared" si="15"/>
        <v>Mieux</v>
      </c>
      <c r="F80" s="9">
        <f t="shared" si="16"/>
        <v>49.99</v>
      </c>
      <c r="G80" s="9" t="str">
        <f t="shared" si="17"/>
        <v>RMR</v>
      </c>
      <c r="H80" s="9" t="str">
        <f t="shared" si="18"/>
        <v>N</v>
      </c>
      <c r="I80" s="9">
        <f t="shared" si="19"/>
        <v>135</v>
      </c>
      <c r="J80" s="9" t="str">
        <f t="shared" si="20"/>
        <v>Hardwired Takeover</v>
      </c>
      <c r="K80" s="9" t="str">
        <f t="shared" si="21"/>
        <v>Bundles</v>
      </c>
      <c r="M80" s="9" t="str">
        <f t="shared" si="22"/>
        <v>1 touchscreen control panel 
1 camera 
1 smoke, heat and freeze detector 
Mobile app
Private guard response (where available)</v>
      </c>
      <c r="N80" s="9" t="str">
        <f t="shared" si="23"/>
        <v>1 panneau de contrôle à écran tactile 
1 caméra 
1 détecteur de fumée et de température 
Application mobile
Intervention d’un agent de sécurité privé (là où le service est offert)</v>
      </c>
    </row>
    <row r="81" spans="1:14" x14ac:dyDescent="0.25">
      <c r="A81" s="9" t="s">
        <v>726</v>
      </c>
      <c r="B81" s="9" t="str">
        <f t="shared" si="12"/>
        <v>Qolsys Best Package - Wired Takeover</v>
      </c>
      <c r="C81" s="9" t="str">
        <f t="shared" si="13"/>
        <v>Module de prise en charge câblé - Meilleur (Qolsys)</v>
      </c>
      <c r="D81" s="9" t="str">
        <f t="shared" si="14"/>
        <v>Best</v>
      </c>
      <c r="E81" s="9" t="str">
        <f t="shared" si="15"/>
        <v>Meilleur</v>
      </c>
      <c r="F81" s="9">
        <f t="shared" si="16"/>
        <v>59.99</v>
      </c>
      <c r="G81" s="9" t="str">
        <f t="shared" si="17"/>
        <v>RMR</v>
      </c>
      <c r="H81" s="9" t="str">
        <f t="shared" si="18"/>
        <v>N</v>
      </c>
      <c r="I81" s="9">
        <f t="shared" si="19"/>
        <v>180</v>
      </c>
      <c r="J81" s="9" t="str">
        <f t="shared" si="20"/>
        <v>Hardwired Takeover</v>
      </c>
      <c r="K81" s="9" t="str">
        <f t="shared" si="21"/>
        <v>Bundles</v>
      </c>
      <c r="M81" s="9" t="str">
        <f t="shared" si="22"/>
        <v>1 touchscreen control panel 
1 camera 
1 smoke, heat and freeze detector 
1 smart thermostat/1 smart door lock</v>
      </c>
      <c r="N81" s="9" t="str">
        <f t="shared" si="23"/>
        <v xml:space="preserve">1 panneau de contrôle à écran tactile 
1 caméra 
1 détecteur de fumée et de température 
1 thermostat intelligent/ 1 serrurre de porte intelligente </v>
      </c>
    </row>
    <row r="82" spans="1:14" x14ac:dyDescent="0.25">
      <c r="A82" s="9" t="s">
        <v>293</v>
      </c>
      <c r="B82" s="9" t="str">
        <f t="shared" si="12"/>
        <v>Qolsys Good Package</v>
      </c>
      <c r="C82" s="9" t="str">
        <f t="shared" si="13"/>
        <v>Forfait de base - Bon (Qolsys)</v>
      </c>
      <c r="D82" s="9" t="str">
        <f t="shared" si="14"/>
        <v>Good</v>
      </c>
      <c r="E82" s="9" t="str">
        <f t="shared" si="15"/>
        <v>Bon</v>
      </c>
      <c r="F82" s="9">
        <f t="shared" si="16"/>
        <v>39.99</v>
      </c>
      <c r="G82" s="9" t="str">
        <f t="shared" si="17"/>
        <v>RMR</v>
      </c>
      <c r="H82" s="9" t="str">
        <f t="shared" si="18"/>
        <v>Y</v>
      </c>
      <c r="I82" s="9">
        <f t="shared" si="19"/>
        <v>120</v>
      </c>
      <c r="J82" s="9" t="str">
        <f t="shared" si="20"/>
        <v>New Install</v>
      </c>
      <c r="K82" s="9" t="str">
        <f t="shared" si="21"/>
        <v>Bundles</v>
      </c>
      <c r="M82" s="9" t="str">
        <f t="shared" si="22"/>
        <v>1 touchscreen control panel 
2 motion detectors 
3 door and window contacts 
Mobile app
Private guard response (where available)</v>
      </c>
      <c r="N82" s="9" t="str">
        <f t="shared" si="23"/>
        <v>1 panneau de contrôle à écran tactile 
2 détecteurs de mouvement 
3 contacts de porte et fenêtre 
Application mobile
Intervention d’un agent de sécurité privé (là où le service est offert)</v>
      </c>
    </row>
    <row r="83" spans="1:14" x14ac:dyDescent="0.25">
      <c r="A83" s="9" t="s">
        <v>3348</v>
      </c>
      <c r="B83" s="9" t="str">
        <f t="shared" si="12"/>
        <v>Qolsys Good Package with Automation</v>
      </c>
      <c r="C83" s="9" t="str">
        <f t="shared" si="13"/>
        <v>Forfait de base - Bon avec domotique (Qolsys)</v>
      </c>
      <c r="D83" s="9" t="str">
        <f t="shared" si="14"/>
        <v>Good</v>
      </c>
      <c r="E83" s="9" t="str">
        <f t="shared" si="15"/>
        <v>Bon</v>
      </c>
      <c r="F83" s="9">
        <f t="shared" si="16"/>
        <v>44.99</v>
      </c>
      <c r="G83" s="9" t="str">
        <f t="shared" si="17"/>
        <v>RMR</v>
      </c>
      <c r="H83" s="9" t="str">
        <f t="shared" si="18"/>
        <v>N</v>
      </c>
      <c r="I83" s="9">
        <f t="shared" si="19"/>
        <v>120</v>
      </c>
      <c r="J83" s="9" t="str">
        <f t="shared" si="20"/>
        <v>New Install</v>
      </c>
      <c r="K83" s="9" t="str">
        <f t="shared" si="21"/>
        <v>Bundles</v>
      </c>
      <c r="M83" s="9" t="str">
        <f t="shared" si="22"/>
        <v>1 touchscreen control panel 
2 motion detectors 
3 door and window contacts 
Mobile app
Private guard response (where available)</v>
      </c>
      <c r="N83" s="9" t="str">
        <f t="shared" si="23"/>
        <v>1 panneau de contrôle à écran tactile 
2 détecteurs de mouvement 
3 contacts de porte et fenêtre 
Application mobile
Intervention d’un agent de sécurité privé (là où le service est offert)</v>
      </c>
    </row>
    <row r="84" spans="1:14" x14ac:dyDescent="0.25">
      <c r="A84" s="9" t="s">
        <v>2756</v>
      </c>
      <c r="B84" s="9" t="str">
        <f t="shared" si="12"/>
        <v xml:space="preserve"> Alarmcare Discount to QCC Members</v>
      </c>
      <c r="C84" s="9" t="str">
        <f t="shared" si="13"/>
        <v>Remise Alarmcare aux membres du QCC</v>
      </c>
      <c r="D84" s="9" t="str">
        <f t="shared" si="14"/>
        <v xml:space="preserve"> Alarmcare Discount to QCC Members</v>
      </c>
      <c r="E84" s="9" t="str">
        <f t="shared" si="15"/>
        <v>Remise Alarmcare aux membres du QCC</v>
      </c>
      <c r="F84" s="9">
        <f t="shared" si="16"/>
        <v>0</v>
      </c>
      <c r="G84" s="9" t="str">
        <f t="shared" si="17"/>
        <v>One time</v>
      </c>
      <c r="H84" s="9" t="str">
        <f t="shared" si="18"/>
        <v>N</v>
      </c>
      <c r="I84" s="9">
        <f t="shared" si="19"/>
        <v>0</v>
      </c>
      <c r="J84" s="9" t="str">
        <f t="shared" si="20"/>
        <v xml:space="preserve">Residential </v>
      </c>
      <c r="K84" s="9" t="str">
        <f t="shared" si="21"/>
        <v>Smart Home</v>
      </c>
      <c r="M84" s="9" t="str">
        <f t="shared" si="22"/>
        <v xml:space="preserve"> Alarmcare Discount to QCC Members</v>
      </c>
      <c r="N84" s="9" t="str">
        <f t="shared" si="23"/>
        <v>Remise Alarmcare aux membres du QCC</v>
      </c>
    </row>
    <row r="85" spans="1:14" x14ac:dyDescent="0.25">
      <c r="A85" s="9" t="s">
        <v>3345</v>
      </c>
      <c r="B85" s="9" t="str">
        <f t="shared" si="12"/>
        <v>Qolsys Better Package with Automation</v>
      </c>
      <c r="C85" s="9" t="str">
        <f t="shared" si="13"/>
        <v>Forfait de base - Mieux avec domotique (Qolsys)</v>
      </c>
      <c r="D85" s="9" t="str">
        <f t="shared" si="14"/>
        <v>Better</v>
      </c>
      <c r="E85" s="9" t="str">
        <f t="shared" si="15"/>
        <v>Mieux</v>
      </c>
      <c r="F85" s="9">
        <f t="shared" si="16"/>
        <v>54.99</v>
      </c>
      <c r="G85" s="9" t="str">
        <f t="shared" si="17"/>
        <v>RMR</v>
      </c>
      <c r="H85" s="9" t="str">
        <f t="shared" si="18"/>
        <v>N</v>
      </c>
      <c r="I85" s="9">
        <f t="shared" si="19"/>
        <v>150</v>
      </c>
      <c r="J85" s="9" t="str">
        <f t="shared" si="20"/>
        <v>New Install</v>
      </c>
      <c r="K85" s="9" t="str">
        <f t="shared" si="21"/>
        <v>Bundles</v>
      </c>
      <c r="M85" s="9" t="str">
        <f t="shared" si="22"/>
        <v>1 touchscreen control panel 
2 motion detectors 
3 door and window contacts 
1 camera 
1 smoke, heat and freeze detector 
Mobile app
Private guard response (where available)</v>
      </c>
      <c r="N85" s="9" t="str">
        <f t="shared" si="23"/>
        <v>1 panneau de contrôle à écran tactile 
2 détecteurs de mouvement 
3 contacts de porte et fenêtre 
1 caméra 
1 détecteur de fumée et de température 
Application mobile
Intervention d’un agent de sécurité privé (là où le service est offert)</v>
      </c>
    </row>
    <row r="86" spans="1:14" x14ac:dyDescent="0.25">
      <c r="A86" s="9" t="s">
        <v>3342</v>
      </c>
      <c r="B86" s="9" t="str">
        <f t="shared" si="12"/>
        <v>Qolsys Better Package</v>
      </c>
      <c r="C86" s="9" t="str">
        <f t="shared" si="13"/>
        <v>Forfait de base - Mieux (Qolsys)</v>
      </c>
      <c r="D86" s="9" t="str">
        <f t="shared" si="14"/>
        <v>Better</v>
      </c>
      <c r="E86" s="9" t="str">
        <f t="shared" si="15"/>
        <v>Mieux</v>
      </c>
      <c r="F86" s="9">
        <f t="shared" si="16"/>
        <v>49.99</v>
      </c>
      <c r="G86" s="9" t="str">
        <f t="shared" si="17"/>
        <v>RMR</v>
      </c>
      <c r="H86" s="9" t="str">
        <f t="shared" si="18"/>
        <v>Y</v>
      </c>
      <c r="I86" s="9">
        <f t="shared" si="19"/>
        <v>150</v>
      </c>
      <c r="J86" s="9" t="str">
        <f t="shared" si="20"/>
        <v>New Install</v>
      </c>
      <c r="K86" s="9" t="str">
        <f t="shared" si="21"/>
        <v>Bundles</v>
      </c>
      <c r="M86" s="9" t="str">
        <f t="shared" si="22"/>
        <v>1 touchscreen control panel 
2 motion detectors 
3 door and window contacts 
1 camera 
1 smoke, heat and freeze detector 
Mobile app
Private guard response (where available)</v>
      </c>
      <c r="N86" s="9" t="str">
        <f t="shared" si="23"/>
        <v>1 panneau de contrôle à écran tactile 
2 détecteurs de mouvement 
3 contacts de porte et fenêtre 
1 caméra 
1 détecteur de fumée et de température 
Application mobile
Intervention d’un agent de sécurité privé (là où le service est offert)</v>
      </c>
    </row>
    <row r="87" spans="1:14" x14ac:dyDescent="0.25">
      <c r="A87" s="9" t="s">
        <v>295</v>
      </c>
      <c r="B87" s="9" t="str">
        <f t="shared" si="12"/>
        <v>Qolsys Better Package</v>
      </c>
      <c r="C87" s="9" t="str">
        <f t="shared" si="13"/>
        <v>Forfait de base - Mieux (Qolsys)</v>
      </c>
      <c r="D87" s="9" t="str">
        <f t="shared" si="14"/>
        <v>Better</v>
      </c>
      <c r="E87" s="9" t="str">
        <f t="shared" si="15"/>
        <v>Mieux</v>
      </c>
      <c r="F87" s="9">
        <f t="shared" si="16"/>
        <v>49.99</v>
      </c>
      <c r="G87" s="9" t="str">
        <f t="shared" si="17"/>
        <v>RMR</v>
      </c>
      <c r="H87" s="9" t="str">
        <f t="shared" si="18"/>
        <v>N</v>
      </c>
      <c r="I87" s="9">
        <f t="shared" si="19"/>
        <v>150</v>
      </c>
      <c r="J87" s="9" t="str">
        <f t="shared" si="20"/>
        <v>New Install</v>
      </c>
      <c r="K87" s="9" t="str">
        <f t="shared" si="21"/>
        <v>Bundles</v>
      </c>
      <c r="M87" s="9" t="str">
        <f t="shared" si="22"/>
        <v>1 touchscreen control panel 
2 motion detectors 
3 door and window contacts 
1 camera 
1 smoke, heat and freeze detector 
Mobile app
Private guard response (where available)</v>
      </c>
      <c r="N87" s="9" t="str">
        <f t="shared" si="23"/>
        <v>1 panneau de contrôle à écran tactile 
2 détecteurs de mouvement 
3 contacts de porte et fenêtre 
1 caméra 
1 détecteur de fumée et de température 
Application mobile
Intervention d’un agent de sécurité privé (là où le service est offert)</v>
      </c>
    </row>
    <row r="88" spans="1:14" x14ac:dyDescent="0.25">
      <c r="A88" s="9" t="s">
        <v>298</v>
      </c>
      <c r="B88" s="9" t="str">
        <f t="shared" si="12"/>
        <v>Qolsys Best Package</v>
      </c>
      <c r="C88" s="9" t="str">
        <f t="shared" si="13"/>
        <v>Forfait de base - Meilleur</v>
      </c>
      <c r="D88" s="9" t="str">
        <f t="shared" si="14"/>
        <v>Best</v>
      </c>
      <c r="E88" s="9" t="str">
        <f t="shared" si="15"/>
        <v>Meilleur</v>
      </c>
      <c r="F88" s="9">
        <f t="shared" si="16"/>
        <v>59.99</v>
      </c>
      <c r="G88" s="9" t="str">
        <f t="shared" si="17"/>
        <v>RMR</v>
      </c>
      <c r="H88" s="9" t="str">
        <f t="shared" si="18"/>
        <v>Y</v>
      </c>
      <c r="I88" s="9">
        <f t="shared" si="19"/>
        <v>195</v>
      </c>
      <c r="J88" s="9" t="str">
        <f t="shared" si="20"/>
        <v>New Install</v>
      </c>
      <c r="K88" s="9" t="str">
        <f t="shared" si="21"/>
        <v>Bundles</v>
      </c>
      <c r="M88" s="9" t="str">
        <f t="shared" si="22"/>
        <v>1 touchscreen control panel 
2 motion detectors 
3 door and window contacts 
1 camera 
1 smoke, heat and freeze detector 
1 smart thermostat/1 smart door lock</v>
      </c>
      <c r="N88" s="9" t="str">
        <f t="shared" si="23"/>
        <v xml:space="preserve">1 panneau de contrôle à écran tactile 
2 détecteurs de mouvement 
3 contacts de porte et fenêtre 
1 caméra 
1 détecteur de fumée et de température 
1 thermostat intelligent/ 1 serrurre de porte intelligente </v>
      </c>
    </row>
    <row r="89" spans="1:14" x14ac:dyDescent="0.25">
      <c r="A89" s="9" t="s">
        <v>2612</v>
      </c>
      <c r="B89" s="9" t="str">
        <f t="shared" si="12"/>
        <v>Private Guard Response Fee Discount - $3.25</v>
      </c>
      <c r="C89" s="9" t="str">
        <f t="shared" si="13"/>
        <v xml:space="preserve">Réduction sur les frais de service d'intervention d'un agent de sécurité privé </v>
      </c>
      <c r="D89" s="9" t="str">
        <f t="shared" si="14"/>
        <v>Discount on legacy pricing of Private Guard response fee</v>
      </c>
      <c r="E89" s="9" t="str">
        <f t="shared" si="15"/>
        <v xml:space="preserve">Réduction sur les frais de service d'intervention d'un agent de sécurité privé </v>
      </c>
      <c r="F89" s="9">
        <f t="shared" si="16"/>
        <v>0</v>
      </c>
      <c r="G89" s="9" t="str">
        <f t="shared" si="17"/>
        <v>One Time</v>
      </c>
      <c r="H89" s="9" t="str">
        <f t="shared" si="18"/>
        <v>N</v>
      </c>
      <c r="I89" s="9">
        <f t="shared" si="19"/>
        <v>0</v>
      </c>
      <c r="J89" s="9" t="str">
        <f t="shared" si="20"/>
        <v>Residential and Business</v>
      </c>
      <c r="K89" s="9" t="str">
        <f t="shared" si="21"/>
        <v xml:space="preserve">Smart Home </v>
      </c>
      <c r="M89" s="9">
        <f t="shared" si="22"/>
        <v>0</v>
      </c>
      <c r="N89" s="9">
        <f t="shared" si="23"/>
        <v>0</v>
      </c>
    </row>
    <row r="90" spans="1:14" x14ac:dyDescent="0.25">
      <c r="A90" s="9" t="s">
        <v>128</v>
      </c>
      <c r="B90" s="9" t="str">
        <f t="shared" si="12"/>
        <v>Private Guard response</v>
      </c>
      <c r="C90" s="9" t="str">
        <f t="shared" si="13"/>
        <v>Service de sécurité privé</v>
      </c>
      <c r="D90" s="9" t="str">
        <f t="shared" si="14"/>
        <v>Private security response to any non-verified alarm events.</v>
      </c>
      <c r="E90" s="9" t="str">
        <f t="shared" si="15"/>
        <v>Réponse de sécurité privée à tout événement d'alarme non vérifié.</v>
      </c>
      <c r="F90" s="9">
        <f t="shared" si="16"/>
        <v>0</v>
      </c>
      <c r="G90" s="9" t="str">
        <f t="shared" si="17"/>
        <v>RMR</v>
      </c>
      <c r="H90" s="9" t="str">
        <f t="shared" si="18"/>
        <v>N</v>
      </c>
      <c r="I90" s="9">
        <f t="shared" si="19"/>
        <v>0</v>
      </c>
      <c r="J90" s="9" t="str">
        <f t="shared" si="20"/>
        <v>Additional Services</v>
      </c>
      <c r="K90" s="9" t="str">
        <f t="shared" si="21"/>
        <v>Guard Response</v>
      </c>
      <c r="M90" s="9" t="str">
        <f t="shared" si="22"/>
        <v>Avoid costly false alarm charges with local police.</v>
      </c>
      <c r="N90" s="9" t="str">
        <f t="shared" si="23"/>
        <v xml:space="preserve">
Évitez les accusations coûteuses de fausse alarme auprès de la police locale.</v>
      </c>
    </row>
    <row r="91" spans="1:14" x14ac:dyDescent="0.25">
      <c r="A91" s="9" t="s">
        <v>3549</v>
      </c>
      <c r="B91" s="9" t="str">
        <f t="shared" si="12"/>
        <v>Private Guard response</v>
      </c>
      <c r="C91" s="9" t="str">
        <f t="shared" si="13"/>
        <v>Service de sécurité privé</v>
      </c>
      <c r="D91" s="9" t="str">
        <f t="shared" si="14"/>
        <v>Private security response to any non-verified alarm events.</v>
      </c>
      <c r="E91" s="9" t="str">
        <f t="shared" si="15"/>
        <v>Réponse de sécurité privée à tout événement d'alarme non vérifié.</v>
      </c>
      <c r="F91" s="9">
        <f t="shared" si="16"/>
        <v>5</v>
      </c>
      <c r="G91" s="9" t="str">
        <f t="shared" si="17"/>
        <v>RMR</v>
      </c>
      <c r="H91" s="9" t="str">
        <f t="shared" si="18"/>
        <v>Y</v>
      </c>
      <c r="I91" s="9">
        <f t="shared" si="19"/>
        <v>0</v>
      </c>
      <c r="J91" s="9" t="str">
        <f t="shared" si="20"/>
        <v>Additional Services</v>
      </c>
      <c r="K91" s="9" t="str">
        <f t="shared" si="21"/>
        <v>Guard Response</v>
      </c>
      <c r="M91" s="9" t="str">
        <f t="shared" si="22"/>
        <v>Avoid costly false alarm charges with local police.</v>
      </c>
      <c r="N91" s="9" t="str">
        <f t="shared" si="23"/>
        <v xml:space="preserve">
Évitez les accusations coûteuses de fausse alarme auprès de la police locale.</v>
      </c>
    </row>
    <row r="92" spans="1:14" x14ac:dyDescent="0.25">
      <c r="A92" s="9" t="s">
        <v>269</v>
      </c>
      <c r="B92" s="9" t="str">
        <f t="shared" si="12"/>
        <v>Starter SIMON XT to SIMON XT with Remote Access</v>
      </c>
      <c r="C92" s="9" t="str">
        <f t="shared" si="13"/>
        <v>Module de prise en charge sans fil: Simon XT à Simon XT avec accès à distance (Départ)</v>
      </c>
      <c r="D92" s="9" t="str">
        <f t="shared" si="14"/>
        <v>Starter</v>
      </c>
      <c r="E92" s="9" t="str">
        <f t="shared" si="15"/>
        <v>Départ</v>
      </c>
      <c r="F92" s="9">
        <f t="shared" si="16"/>
        <v>29.99</v>
      </c>
      <c r="G92" s="9" t="str">
        <f t="shared" si="17"/>
        <v>RMR</v>
      </c>
      <c r="H92" s="9" t="str">
        <f t="shared" si="18"/>
        <v>N</v>
      </c>
      <c r="I92" s="9">
        <f t="shared" si="19"/>
        <v>90</v>
      </c>
      <c r="J92" s="9" t="str">
        <f t="shared" si="20"/>
        <v>Wireless Takeover</v>
      </c>
      <c r="K92" s="9" t="str">
        <f t="shared" si="21"/>
        <v>Bundles</v>
      </c>
      <c r="M92" s="9" t="str">
        <f t="shared" si="22"/>
        <v>Starter</v>
      </c>
      <c r="N92" s="9" t="str">
        <f t="shared" si="23"/>
        <v>Départ</v>
      </c>
    </row>
    <row r="93" spans="1:14" x14ac:dyDescent="0.25">
      <c r="A93" s="9" t="s">
        <v>267</v>
      </c>
      <c r="B93" s="9" t="str">
        <f t="shared" si="12"/>
        <v>Starter SIMON XT to SIMON XT Wireless Takeover</v>
      </c>
      <c r="C93" s="9" t="str">
        <f t="shared" si="13"/>
        <v>Module de prise en charge sans fil: Simon XT à Simon XT (Départ)</v>
      </c>
      <c r="D93" s="9" t="str">
        <f t="shared" si="14"/>
        <v>Starter</v>
      </c>
      <c r="E93" s="9" t="str">
        <f t="shared" si="15"/>
        <v>Départ</v>
      </c>
      <c r="F93" s="9">
        <f t="shared" si="16"/>
        <v>24.99</v>
      </c>
      <c r="G93" s="9" t="str">
        <f t="shared" si="17"/>
        <v>RMR</v>
      </c>
      <c r="H93" s="9" t="str">
        <f t="shared" si="18"/>
        <v>N</v>
      </c>
      <c r="I93" s="9">
        <f t="shared" si="19"/>
        <v>90</v>
      </c>
      <c r="J93" s="9" t="str">
        <f t="shared" si="20"/>
        <v>Wireless Takeover</v>
      </c>
      <c r="K93" s="9" t="str">
        <f t="shared" si="21"/>
        <v>Bundles</v>
      </c>
      <c r="M93" s="9" t="str">
        <f t="shared" si="22"/>
        <v>Starter</v>
      </c>
      <c r="N93" s="9" t="str">
        <f t="shared" si="23"/>
        <v>Départ</v>
      </c>
    </row>
    <row r="94" spans="1:14" x14ac:dyDescent="0.25">
      <c r="A94" s="9" t="s">
        <v>265</v>
      </c>
      <c r="B94" s="9" t="str">
        <f t="shared" si="12"/>
        <v>Better Simon XT to Simon XT Takeover</v>
      </c>
      <c r="C94" s="9" t="str">
        <f t="shared" si="13"/>
        <v>Module de prise en charge sans fil: Simon XT à Simon XT (Mieux)</v>
      </c>
      <c r="D94" s="9" t="str">
        <f t="shared" si="14"/>
        <v>Better</v>
      </c>
      <c r="E94" s="9" t="str">
        <f t="shared" si="15"/>
        <v>Mieux</v>
      </c>
      <c r="F94" s="9">
        <f t="shared" si="16"/>
        <v>44.99</v>
      </c>
      <c r="G94" s="9" t="str">
        <f t="shared" si="17"/>
        <v>RMR</v>
      </c>
      <c r="H94" s="9" t="str">
        <f t="shared" si="18"/>
        <v>N</v>
      </c>
      <c r="I94" s="9">
        <f t="shared" si="19"/>
        <v>150</v>
      </c>
      <c r="J94" s="9" t="str">
        <f t="shared" si="20"/>
        <v>Wireless Takeover</v>
      </c>
      <c r="K94" s="9" t="str">
        <f t="shared" si="21"/>
        <v>Bundles</v>
      </c>
      <c r="M94" s="9" t="str">
        <f t="shared" si="22"/>
        <v>Better</v>
      </c>
      <c r="N94" s="9" t="str">
        <f t="shared" si="23"/>
        <v>Mieux</v>
      </c>
    </row>
    <row r="95" spans="1:14" x14ac:dyDescent="0.25">
      <c r="A95" s="9" t="s">
        <v>256</v>
      </c>
      <c r="B95" s="9" t="str">
        <f t="shared" si="12"/>
        <v>Good Simon XT to Simon XT Takeover</v>
      </c>
      <c r="C95" s="9" t="str">
        <f t="shared" si="13"/>
        <v>Module de prise en charge sans fil: Simon XT à Simon XT (Bon)</v>
      </c>
      <c r="D95" s="9" t="str">
        <f t="shared" si="14"/>
        <v>Good</v>
      </c>
      <c r="E95" s="9" t="str">
        <f t="shared" si="15"/>
        <v>Bon</v>
      </c>
      <c r="F95" s="9">
        <f t="shared" si="16"/>
        <v>34.99</v>
      </c>
      <c r="G95" s="9" t="str">
        <f t="shared" si="17"/>
        <v>RMR</v>
      </c>
      <c r="H95" s="9" t="str">
        <f t="shared" si="18"/>
        <v>N</v>
      </c>
      <c r="I95" s="9">
        <f t="shared" si="19"/>
        <v>90</v>
      </c>
      <c r="J95" s="9" t="str">
        <f t="shared" si="20"/>
        <v>Wireless Takeover</v>
      </c>
      <c r="K95" s="9" t="str">
        <f t="shared" si="21"/>
        <v>Bundles</v>
      </c>
      <c r="M95" s="9" t="str">
        <f t="shared" si="22"/>
        <v>Good</v>
      </c>
      <c r="N95" s="9" t="str">
        <f t="shared" si="23"/>
        <v>Bon</v>
      </c>
    </row>
    <row r="96" spans="1:14" x14ac:dyDescent="0.25">
      <c r="A96" s="9" t="s">
        <v>237</v>
      </c>
      <c r="B96" s="9" t="str">
        <f t="shared" si="12"/>
        <v>Starter Honeywell Wirelesss to 2GIG takeover with Remote Access</v>
      </c>
      <c r="C96" s="9" t="str">
        <f t="shared" si="13"/>
        <v>Module de prise en charge sans fil: Honeywell à 2GIG avec accès à distance (Départ)</v>
      </c>
      <c r="D96" s="9" t="str">
        <f t="shared" si="14"/>
        <v>Starter</v>
      </c>
      <c r="E96" s="9" t="str">
        <f t="shared" si="15"/>
        <v>Départ</v>
      </c>
      <c r="F96" s="9">
        <f t="shared" si="16"/>
        <v>34.99</v>
      </c>
      <c r="G96" s="9" t="str">
        <f t="shared" si="17"/>
        <v>RMR</v>
      </c>
      <c r="H96" s="9" t="str">
        <f t="shared" si="18"/>
        <v>N</v>
      </c>
      <c r="I96" s="9">
        <f t="shared" si="19"/>
        <v>90</v>
      </c>
      <c r="J96" s="9" t="str">
        <f t="shared" si="20"/>
        <v>Hardwired Takeover</v>
      </c>
      <c r="K96" s="9" t="str">
        <f t="shared" si="21"/>
        <v>Bundles</v>
      </c>
      <c r="M96" s="9" t="str">
        <f t="shared" si="22"/>
        <v>Starter</v>
      </c>
      <c r="N96" s="9" t="str">
        <f t="shared" si="23"/>
        <v>Départ</v>
      </c>
    </row>
    <row r="97" spans="1:14" x14ac:dyDescent="0.25">
      <c r="A97" s="9" t="s">
        <v>236</v>
      </c>
      <c r="B97" s="9" t="str">
        <f t="shared" si="12"/>
        <v>Starter Honeywell Wirelesss to 2GIG takeover</v>
      </c>
      <c r="C97" s="9" t="str">
        <f t="shared" si="13"/>
        <v>Module de prise en charge sans fil: Honeywell à 2GIG (Départ)</v>
      </c>
      <c r="D97" s="9" t="str">
        <f t="shared" si="14"/>
        <v>Starter</v>
      </c>
      <c r="E97" s="9" t="str">
        <f t="shared" si="15"/>
        <v>Départ</v>
      </c>
      <c r="F97" s="9">
        <f t="shared" si="16"/>
        <v>29.99</v>
      </c>
      <c r="G97" s="9" t="str">
        <f t="shared" si="17"/>
        <v>RMR</v>
      </c>
      <c r="H97" s="9" t="str">
        <f t="shared" si="18"/>
        <v>N</v>
      </c>
      <c r="I97" s="9">
        <f t="shared" si="19"/>
        <v>90</v>
      </c>
      <c r="J97" s="9" t="str">
        <f t="shared" si="20"/>
        <v>Wireless Takeover</v>
      </c>
      <c r="K97" s="9" t="str">
        <f t="shared" si="21"/>
        <v>Bundles</v>
      </c>
      <c r="M97" s="9" t="str">
        <f t="shared" si="22"/>
        <v>Starter</v>
      </c>
      <c r="N97" s="9" t="str">
        <f t="shared" si="23"/>
        <v>Départ</v>
      </c>
    </row>
    <row r="98" spans="1:14" x14ac:dyDescent="0.25">
      <c r="A98" s="9" t="s">
        <v>241</v>
      </c>
      <c r="B98" s="9" t="str">
        <f t="shared" si="12"/>
        <v>Starter Hardwire DSC SEM Takeover</v>
      </c>
      <c r="C98" s="9" t="str">
        <f t="shared" si="13"/>
        <v>Module de prise en charge câblé - DSC SEM (Départ)</v>
      </c>
      <c r="D98" s="9" t="str">
        <f t="shared" si="14"/>
        <v>Starter</v>
      </c>
      <c r="E98" s="9" t="str">
        <f t="shared" si="15"/>
        <v>Départ</v>
      </c>
      <c r="F98" s="9">
        <f t="shared" si="16"/>
        <v>29.99</v>
      </c>
      <c r="G98" s="9" t="str">
        <f t="shared" si="17"/>
        <v>RMR</v>
      </c>
      <c r="H98" s="9" t="str">
        <f t="shared" si="18"/>
        <v>N</v>
      </c>
      <c r="I98" s="9">
        <f t="shared" si="19"/>
        <v>150</v>
      </c>
      <c r="J98" s="9" t="str">
        <f t="shared" si="20"/>
        <v>Hardwired Takeover</v>
      </c>
      <c r="K98" s="9" t="str">
        <f t="shared" si="21"/>
        <v>Bundles</v>
      </c>
      <c r="M98" s="9" t="str">
        <f t="shared" si="22"/>
        <v>Starter</v>
      </c>
      <c r="N98" s="9" t="str">
        <f t="shared" si="23"/>
        <v>Départ</v>
      </c>
    </row>
    <row r="99" spans="1:14" x14ac:dyDescent="0.25">
      <c r="A99" s="9" t="s">
        <v>245</v>
      </c>
      <c r="B99" s="9" t="str">
        <f t="shared" si="12"/>
        <v>Starter Hardwire DSC SEM Takeover with Remote Access</v>
      </c>
      <c r="C99" s="9" t="str">
        <f t="shared" si="13"/>
        <v>Module de prise en charge câblé - DSC SEM avec accès à distance (Départ)</v>
      </c>
      <c r="D99" s="9" t="str">
        <f t="shared" si="14"/>
        <v>Starter</v>
      </c>
      <c r="E99" s="9" t="str">
        <f t="shared" si="15"/>
        <v>Départ</v>
      </c>
      <c r="F99" s="9">
        <f t="shared" si="16"/>
        <v>34.99</v>
      </c>
      <c r="G99" s="9" t="str">
        <f t="shared" si="17"/>
        <v>RMR</v>
      </c>
      <c r="H99" s="9" t="str">
        <f t="shared" si="18"/>
        <v>N</v>
      </c>
      <c r="I99" s="9">
        <f t="shared" si="19"/>
        <v>150</v>
      </c>
      <c r="J99" s="9" t="str">
        <f t="shared" si="20"/>
        <v>Hardwired Takeover</v>
      </c>
      <c r="K99" s="9" t="str">
        <f t="shared" si="21"/>
        <v>Bundles</v>
      </c>
      <c r="M99" s="9" t="str">
        <f t="shared" si="22"/>
        <v>Starter</v>
      </c>
      <c r="N99" s="9" t="str">
        <f t="shared" si="23"/>
        <v>Départ</v>
      </c>
    </row>
    <row r="100" spans="1:14" x14ac:dyDescent="0.25">
      <c r="A100" s="9" t="s">
        <v>3533</v>
      </c>
      <c r="B100" s="9" t="str">
        <f t="shared" si="12"/>
        <v>Better Hardwire DSC SEM Takeover</v>
      </c>
      <c r="C100" s="9" t="str">
        <f t="shared" si="13"/>
        <v>Module de prise en charge câblé - DSC SEM (Mieux)</v>
      </c>
      <c r="D100" s="9" t="str">
        <f t="shared" si="14"/>
        <v>Better</v>
      </c>
      <c r="E100" s="9" t="str">
        <f t="shared" si="15"/>
        <v>Mieux</v>
      </c>
      <c r="F100" s="9">
        <f t="shared" si="16"/>
        <v>49.99</v>
      </c>
      <c r="G100" s="9" t="str">
        <f t="shared" si="17"/>
        <v>RMR</v>
      </c>
      <c r="H100" s="9" t="str">
        <f t="shared" si="18"/>
        <v>N</v>
      </c>
      <c r="I100" s="9">
        <f t="shared" si="19"/>
        <v>150</v>
      </c>
      <c r="J100" s="9" t="str">
        <f t="shared" si="20"/>
        <v>Hardwired Takeover</v>
      </c>
      <c r="K100" s="9" t="str">
        <f t="shared" si="21"/>
        <v>Bundles</v>
      </c>
      <c r="M100" s="9" t="str">
        <f t="shared" si="22"/>
        <v>Better</v>
      </c>
      <c r="N100" s="9" t="str">
        <f t="shared" si="23"/>
        <v>Mieux</v>
      </c>
    </row>
    <row r="101" spans="1:14" x14ac:dyDescent="0.25">
      <c r="A101" s="9" t="s">
        <v>288</v>
      </c>
      <c r="B101" s="9" t="str">
        <f t="shared" si="12"/>
        <v>Best Hardwire DSC SEM Takeover</v>
      </c>
      <c r="C101" s="9" t="str">
        <f t="shared" si="13"/>
        <v>Module de prise en charge câblé - DSC SEM (Meilleur)</v>
      </c>
      <c r="D101" s="9" t="str">
        <f t="shared" si="14"/>
        <v>Best</v>
      </c>
      <c r="E101" s="9" t="str">
        <f t="shared" si="15"/>
        <v>Meilleur</v>
      </c>
      <c r="F101" s="9">
        <f t="shared" si="16"/>
        <v>59.99</v>
      </c>
      <c r="G101" s="9" t="str">
        <f t="shared" si="17"/>
        <v>RMR</v>
      </c>
      <c r="H101" s="9" t="str">
        <f t="shared" si="18"/>
        <v>N</v>
      </c>
      <c r="I101" s="9">
        <f t="shared" si="19"/>
        <v>240</v>
      </c>
      <c r="J101" s="9" t="str">
        <f t="shared" si="20"/>
        <v>Hardwired Takeover</v>
      </c>
      <c r="K101" s="9" t="str">
        <f t="shared" si="21"/>
        <v>Bundles</v>
      </c>
      <c r="M101" s="9" t="str">
        <f t="shared" si="22"/>
        <v>Best</v>
      </c>
      <c r="N101" s="9" t="str">
        <f t="shared" si="23"/>
        <v>Meilleur</v>
      </c>
    </row>
    <row r="102" spans="1:14" x14ac:dyDescent="0.25">
      <c r="A102" s="9" t="s">
        <v>263</v>
      </c>
      <c r="B102" s="9" t="str">
        <f t="shared" si="12"/>
        <v>Better Honeywell Wirelesss to 2GIG takeover</v>
      </c>
      <c r="C102" s="9" t="str">
        <f t="shared" si="13"/>
        <v>Module de prise en charge sans fil: Honeywell à 2GIG (Mieux)</v>
      </c>
      <c r="D102" s="9" t="str">
        <f t="shared" si="14"/>
        <v>Better</v>
      </c>
      <c r="E102" s="9" t="str">
        <f t="shared" si="15"/>
        <v>Mieux</v>
      </c>
      <c r="F102" s="9">
        <f t="shared" si="16"/>
        <v>49.99</v>
      </c>
      <c r="G102" s="9" t="str">
        <f t="shared" si="17"/>
        <v>RMR</v>
      </c>
      <c r="H102" s="9" t="str">
        <f t="shared" si="18"/>
        <v>N</v>
      </c>
      <c r="I102" s="9">
        <f t="shared" si="19"/>
        <v>150</v>
      </c>
      <c r="J102" s="9" t="str">
        <f t="shared" si="20"/>
        <v>Wireless Takeover</v>
      </c>
      <c r="K102" s="9" t="str">
        <f t="shared" si="21"/>
        <v>Bundles</v>
      </c>
      <c r="M102" s="9" t="str">
        <f t="shared" si="22"/>
        <v>Better</v>
      </c>
      <c r="N102" s="9" t="str">
        <f t="shared" si="23"/>
        <v>Mieux</v>
      </c>
    </row>
    <row r="103" spans="1:14" x14ac:dyDescent="0.25">
      <c r="A103" s="9" t="s">
        <v>254</v>
      </c>
      <c r="B103" s="9" t="str">
        <f t="shared" si="12"/>
        <v>Good Honeywell Wirelesss to 2GIG takeover</v>
      </c>
      <c r="C103" s="9" t="str">
        <f t="shared" si="13"/>
        <v>Module de prise en charge sans fil: Honeywell à 2GIG (Bon)</v>
      </c>
      <c r="D103" s="9" t="str">
        <f t="shared" si="14"/>
        <v>Good</v>
      </c>
      <c r="E103" s="9" t="str">
        <f t="shared" si="15"/>
        <v>Bon</v>
      </c>
      <c r="F103" s="9">
        <f t="shared" si="16"/>
        <v>39.99</v>
      </c>
      <c r="G103" s="9" t="str">
        <f t="shared" si="17"/>
        <v>RMR</v>
      </c>
      <c r="H103" s="9" t="str">
        <f t="shared" si="18"/>
        <v>N</v>
      </c>
      <c r="I103" s="9">
        <f t="shared" si="19"/>
        <v>90</v>
      </c>
      <c r="J103" s="9" t="str">
        <f t="shared" si="20"/>
        <v>Wireless Takeover</v>
      </c>
      <c r="K103" s="9" t="str">
        <f t="shared" si="21"/>
        <v>Bundles</v>
      </c>
      <c r="M103" s="9" t="str">
        <f t="shared" si="22"/>
        <v>Good</v>
      </c>
      <c r="N103" s="9" t="str">
        <f t="shared" si="23"/>
        <v>Bon</v>
      </c>
    </row>
    <row r="104" spans="1:14" x14ac:dyDescent="0.25">
      <c r="A104" s="9" t="s">
        <v>287</v>
      </c>
      <c r="B104" s="9" t="str">
        <f t="shared" si="12"/>
        <v>Best Honeywell Wirelesss to 2GIG takeover</v>
      </c>
      <c r="C104" s="9" t="str">
        <f t="shared" si="13"/>
        <v>Module de prise en charge sans fil: Honeywell à 2GIG (Meilleur)</v>
      </c>
      <c r="D104" s="9" t="str">
        <f t="shared" si="14"/>
        <v>Best</v>
      </c>
      <c r="E104" s="9" t="str">
        <f t="shared" si="15"/>
        <v>Meilleur</v>
      </c>
      <c r="F104" s="9">
        <f t="shared" si="16"/>
        <v>59.99</v>
      </c>
      <c r="G104" s="9" t="str">
        <f t="shared" si="17"/>
        <v>RMR</v>
      </c>
      <c r="H104" s="9" t="str">
        <f t="shared" si="18"/>
        <v>N</v>
      </c>
      <c r="I104" s="9">
        <f t="shared" si="19"/>
        <v>210</v>
      </c>
      <c r="J104" s="9" t="str">
        <f t="shared" si="20"/>
        <v>Wireless Takeover</v>
      </c>
      <c r="K104" s="9" t="str">
        <f t="shared" si="21"/>
        <v>Bundles</v>
      </c>
      <c r="M104" s="9" t="str">
        <f t="shared" si="22"/>
        <v>Best</v>
      </c>
      <c r="N104" s="9" t="str">
        <f t="shared" si="23"/>
        <v>Meilleur</v>
      </c>
    </row>
    <row r="105" spans="1:14" x14ac:dyDescent="0.25">
      <c r="A105" s="9" t="s">
        <v>223</v>
      </c>
      <c r="B105" s="9" t="str">
        <f t="shared" si="12"/>
        <v>Starter 2GIG Wireless Takeover with Remote Access</v>
      </c>
      <c r="C105" s="9" t="str">
        <f t="shared" si="13"/>
        <v>Module de prise en charge sans fil: 2GIG à 2GIG avec accès à distance (Départ)</v>
      </c>
      <c r="D105" s="9" t="str">
        <f t="shared" si="14"/>
        <v>Starter</v>
      </c>
      <c r="E105" s="9" t="str">
        <f t="shared" si="15"/>
        <v>Départ</v>
      </c>
      <c r="F105" s="9">
        <f t="shared" si="16"/>
        <v>29.99</v>
      </c>
      <c r="G105" s="9" t="str">
        <f t="shared" si="17"/>
        <v>RMR</v>
      </c>
      <c r="H105" s="9" t="str">
        <f t="shared" si="18"/>
        <v>N</v>
      </c>
      <c r="I105" s="9">
        <f t="shared" si="19"/>
        <v>90</v>
      </c>
      <c r="J105" s="9" t="str">
        <f t="shared" si="20"/>
        <v>Wireless Takeover</v>
      </c>
      <c r="K105" s="9" t="str">
        <f t="shared" si="21"/>
        <v>Bundles</v>
      </c>
      <c r="M105" s="9" t="str">
        <f t="shared" si="22"/>
        <v>Starter</v>
      </c>
      <c r="N105" s="9" t="str">
        <f t="shared" si="23"/>
        <v>Départ</v>
      </c>
    </row>
    <row r="106" spans="1:14" x14ac:dyDescent="0.25">
      <c r="A106" s="9" t="s">
        <v>220</v>
      </c>
      <c r="B106" s="9" t="str">
        <f t="shared" si="12"/>
        <v>Starter 2GIG to 2GIG Wireless Takeover</v>
      </c>
      <c r="C106" s="9" t="str">
        <f t="shared" si="13"/>
        <v>Module de prise en charge sans fil: 2GIG à 2GIG (Départ)</v>
      </c>
      <c r="D106" s="9" t="str">
        <f t="shared" si="14"/>
        <v>Starter</v>
      </c>
      <c r="E106" s="9" t="str">
        <f t="shared" si="15"/>
        <v>Départ</v>
      </c>
      <c r="F106" s="9">
        <f t="shared" si="16"/>
        <v>24.99</v>
      </c>
      <c r="G106" s="9" t="str">
        <f t="shared" si="17"/>
        <v>RMR</v>
      </c>
      <c r="H106" s="9" t="str">
        <f t="shared" si="18"/>
        <v>N</v>
      </c>
      <c r="I106" s="9">
        <f t="shared" si="19"/>
        <v>90</v>
      </c>
      <c r="J106" s="9" t="str">
        <f t="shared" si="20"/>
        <v>Wireless Takeover</v>
      </c>
      <c r="K106" s="9" t="str">
        <f t="shared" si="21"/>
        <v>Bundles</v>
      </c>
      <c r="M106" s="9" t="str">
        <f t="shared" si="22"/>
        <v>Starter</v>
      </c>
      <c r="N106" s="9" t="str">
        <f t="shared" si="23"/>
        <v>Départ</v>
      </c>
    </row>
    <row r="107" spans="1:14" x14ac:dyDescent="0.25">
      <c r="A107" s="9" t="s">
        <v>261</v>
      </c>
      <c r="B107" s="9" t="str">
        <f t="shared" si="12"/>
        <v>Better</v>
      </c>
      <c r="C107" s="9" t="str">
        <f t="shared" si="13"/>
        <v>Module de prise en charge sans fil: 2GIG à 2GIG (Mieux)</v>
      </c>
      <c r="D107" s="9" t="str">
        <f t="shared" si="14"/>
        <v>Better</v>
      </c>
      <c r="E107" s="9" t="str">
        <f t="shared" si="15"/>
        <v>Mieux</v>
      </c>
      <c r="F107" s="9">
        <f t="shared" si="16"/>
        <v>44.99</v>
      </c>
      <c r="G107" s="9" t="str">
        <f t="shared" si="17"/>
        <v>RMR</v>
      </c>
      <c r="H107" s="9" t="str">
        <f t="shared" si="18"/>
        <v>N</v>
      </c>
      <c r="I107" s="9">
        <f t="shared" si="19"/>
        <v>150</v>
      </c>
      <c r="J107" s="9" t="str">
        <f t="shared" si="20"/>
        <v>Wireless Takeover</v>
      </c>
      <c r="K107" s="9" t="str">
        <f t="shared" si="21"/>
        <v>Bundles</v>
      </c>
      <c r="M107" s="9" t="str">
        <f t="shared" si="22"/>
        <v>Better</v>
      </c>
      <c r="N107" s="9" t="str">
        <f t="shared" si="23"/>
        <v>Mieux</v>
      </c>
    </row>
    <row r="108" spans="1:14" x14ac:dyDescent="0.25">
      <c r="A108" s="9" t="s">
        <v>253</v>
      </c>
      <c r="B108" s="9" t="str">
        <f t="shared" si="12"/>
        <v>Good 2GIG to 2GIG Wireless Takeover</v>
      </c>
      <c r="C108" s="9" t="str">
        <f t="shared" si="13"/>
        <v>Module de prise en charge sans fil: 2GIG à 2GIG (Bon)</v>
      </c>
      <c r="D108" s="9" t="str">
        <f t="shared" si="14"/>
        <v>Good</v>
      </c>
      <c r="E108" s="9" t="str">
        <f t="shared" si="15"/>
        <v>Bon</v>
      </c>
      <c r="F108" s="9">
        <f t="shared" si="16"/>
        <v>34.99</v>
      </c>
      <c r="G108" s="9" t="str">
        <f t="shared" si="17"/>
        <v>RMR</v>
      </c>
      <c r="H108" s="9" t="str">
        <f t="shared" si="18"/>
        <v>N</v>
      </c>
      <c r="I108" s="9">
        <f t="shared" si="19"/>
        <v>90</v>
      </c>
      <c r="J108" s="9" t="str">
        <f t="shared" si="20"/>
        <v>Wireless Takeover</v>
      </c>
      <c r="K108" s="9" t="str">
        <f t="shared" si="21"/>
        <v>Bundles</v>
      </c>
      <c r="M108" s="9" t="str">
        <f t="shared" si="22"/>
        <v>Good</v>
      </c>
      <c r="N108" s="9" t="str">
        <f t="shared" si="23"/>
        <v>Bon</v>
      </c>
    </row>
    <row r="109" spans="1:14" x14ac:dyDescent="0.25">
      <c r="A109" s="9" t="s">
        <v>274</v>
      </c>
      <c r="B109" s="9" t="str">
        <f t="shared" si="12"/>
        <v>Best 2GIG to 2GIG Wireless Takeover</v>
      </c>
      <c r="C109" s="9" t="str">
        <f t="shared" si="13"/>
        <v>Module de prise en charge sans fil: 2GIG à 2GIG (Meilleur)</v>
      </c>
      <c r="D109" s="9" t="str">
        <f t="shared" si="14"/>
        <v>Best</v>
      </c>
      <c r="E109" s="9" t="str">
        <f t="shared" si="15"/>
        <v>Meilleur</v>
      </c>
      <c r="F109" s="9">
        <f t="shared" si="16"/>
        <v>54.99</v>
      </c>
      <c r="G109" s="9" t="str">
        <f t="shared" si="17"/>
        <v>RMR</v>
      </c>
      <c r="H109" s="9" t="str">
        <f t="shared" si="18"/>
        <v>N</v>
      </c>
      <c r="I109" s="9">
        <f t="shared" si="19"/>
        <v>210</v>
      </c>
      <c r="J109" s="9" t="str">
        <f t="shared" si="20"/>
        <v>Wireless Takeover</v>
      </c>
      <c r="K109" s="9" t="str">
        <f t="shared" si="21"/>
        <v>Bundles</v>
      </c>
      <c r="M109" s="9" t="str">
        <f t="shared" si="22"/>
        <v>Best</v>
      </c>
      <c r="N109" s="9" t="str">
        <f t="shared" si="23"/>
        <v>Meilleur</v>
      </c>
    </row>
    <row r="110" spans="1:14" x14ac:dyDescent="0.25">
      <c r="A110" s="9" t="s">
        <v>217</v>
      </c>
      <c r="B110" s="9" t="str">
        <f t="shared" si="12"/>
        <v>Starter with Remote Access</v>
      </c>
      <c r="C110" s="9" t="str">
        <f t="shared" si="13"/>
        <v xml:space="preserve">Départ avec accès à distance </v>
      </c>
      <c r="D110" s="9" t="str">
        <f t="shared" si="14"/>
        <v>Starter</v>
      </c>
      <c r="E110" s="9" t="str">
        <f t="shared" si="15"/>
        <v>Départ</v>
      </c>
      <c r="F110" s="9">
        <f t="shared" si="16"/>
        <v>34.99</v>
      </c>
      <c r="G110" s="9" t="str">
        <f t="shared" si="17"/>
        <v>RMR</v>
      </c>
      <c r="H110" s="9" t="str">
        <f t="shared" si="18"/>
        <v>N</v>
      </c>
      <c r="I110" s="9">
        <f t="shared" si="19"/>
        <v>90</v>
      </c>
      <c r="J110" s="9" t="str">
        <f t="shared" si="20"/>
        <v>New Install</v>
      </c>
      <c r="K110" s="9" t="str">
        <f t="shared" si="21"/>
        <v>Bundles</v>
      </c>
      <c r="M110" s="9" t="str">
        <f t="shared" si="22"/>
        <v>Starter</v>
      </c>
      <c r="N110" s="9" t="str">
        <f t="shared" si="23"/>
        <v>Départ</v>
      </c>
    </row>
    <row r="111" spans="1:14" x14ac:dyDescent="0.25">
      <c r="A111" s="9" t="s">
        <v>233</v>
      </c>
      <c r="B111" s="9" t="str">
        <f t="shared" si="12"/>
        <v>Starter Package with Remote Access - Wired Takeover</v>
      </c>
      <c r="C111" s="9" t="str">
        <f t="shared" si="13"/>
        <v>Module de prise en charge câblé avec accès à distance - Départ</v>
      </c>
      <c r="D111" s="9" t="str">
        <f t="shared" si="14"/>
        <v>Starter</v>
      </c>
      <c r="E111" s="9" t="str">
        <f t="shared" si="15"/>
        <v>Départ</v>
      </c>
      <c r="F111" s="9">
        <f t="shared" si="16"/>
        <v>34.99</v>
      </c>
      <c r="G111" s="9" t="str">
        <f t="shared" si="17"/>
        <v>RMR</v>
      </c>
      <c r="H111" s="9" t="str">
        <f t="shared" si="18"/>
        <v>N</v>
      </c>
      <c r="I111" s="9">
        <f t="shared" si="19"/>
        <v>90</v>
      </c>
      <c r="J111" s="9" t="str">
        <f t="shared" si="20"/>
        <v>Hardwired Takeover</v>
      </c>
      <c r="K111" s="9" t="str">
        <f t="shared" si="21"/>
        <v>Bundles</v>
      </c>
      <c r="M111" s="9" t="str">
        <f t="shared" si="22"/>
        <v>Starter</v>
      </c>
      <c r="N111" s="9" t="str">
        <f t="shared" si="23"/>
        <v>Départ</v>
      </c>
    </row>
    <row r="112" spans="1:14" x14ac:dyDescent="0.25">
      <c r="A112" s="9" t="s">
        <v>228</v>
      </c>
      <c r="B112" s="9" t="str">
        <f t="shared" si="12"/>
        <v>Starter Package - Wired Takeover</v>
      </c>
      <c r="C112" s="9" t="str">
        <f t="shared" si="13"/>
        <v>Module de prise en charge câblé - Départ</v>
      </c>
      <c r="D112" s="9" t="str">
        <f t="shared" si="14"/>
        <v>Starter</v>
      </c>
      <c r="E112" s="9" t="str">
        <f t="shared" si="15"/>
        <v>Départ</v>
      </c>
      <c r="F112" s="9">
        <f t="shared" si="16"/>
        <v>29.99</v>
      </c>
      <c r="G112" s="9" t="str">
        <f t="shared" si="17"/>
        <v>RMR</v>
      </c>
      <c r="H112" s="9" t="str">
        <f t="shared" si="18"/>
        <v>N</v>
      </c>
      <c r="I112" s="9">
        <f t="shared" si="19"/>
        <v>90</v>
      </c>
      <c r="J112" s="9" t="str">
        <f t="shared" si="20"/>
        <v>Hardwired Takeover</v>
      </c>
      <c r="K112" s="9" t="str">
        <f t="shared" si="21"/>
        <v>Bundles</v>
      </c>
      <c r="M112" s="9" t="str">
        <f t="shared" si="22"/>
        <v>Starter</v>
      </c>
      <c r="N112" s="9" t="str">
        <f t="shared" si="23"/>
        <v>Départ</v>
      </c>
    </row>
    <row r="113" spans="1:14" x14ac:dyDescent="0.25">
      <c r="A113" s="9" t="s">
        <v>262</v>
      </c>
      <c r="B113" s="9" t="str">
        <f t="shared" si="12"/>
        <v>Better Hardwire Honeywell SEM Takeover</v>
      </c>
      <c r="C113" s="9" t="str">
        <f t="shared" si="13"/>
        <v>Module de prise en charge câblé - Honeywell SEM (Mieux)</v>
      </c>
      <c r="D113" s="9" t="str">
        <f t="shared" si="14"/>
        <v>Better</v>
      </c>
      <c r="E113" s="9" t="str">
        <f t="shared" si="15"/>
        <v>Mieux</v>
      </c>
      <c r="F113" s="9">
        <f t="shared" si="16"/>
        <v>49.99</v>
      </c>
      <c r="G113" s="9" t="str">
        <f t="shared" si="17"/>
        <v>RMR</v>
      </c>
      <c r="H113" s="9" t="str">
        <f t="shared" si="18"/>
        <v>N</v>
      </c>
      <c r="I113" s="9">
        <f t="shared" si="19"/>
        <v>210</v>
      </c>
      <c r="J113" s="9" t="str">
        <f t="shared" si="20"/>
        <v>Hardwired Takeover</v>
      </c>
      <c r="K113" s="9" t="str">
        <f t="shared" si="21"/>
        <v>Bundles</v>
      </c>
      <c r="M113" s="9" t="str">
        <f t="shared" si="22"/>
        <v>Better</v>
      </c>
      <c r="N113" s="9" t="str">
        <f t="shared" si="23"/>
        <v>Mieux</v>
      </c>
    </row>
    <row r="114" spans="1:14" x14ac:dyDescent="0.25">
      <c r="A114" s="9" t="s">
        <v>275</v>
      </c>
      <c r="B114" s="9" t="str">
        <f t="shared" si="12"/>
        <v>Best Hardwire Honeywell SEM Takeover</v>
      </c>
      <c r="C114" s="9" t="str">
        <f t="shared" si="13"/>
        <v>Module de prise en charge câblé - Honeywell SEM (Meilleur)</v>
      </c>
      <c r="D114" s="9" t="str">
        <f t="shared" si="14"/>
        <v>Best</v>
      </c>
      <c r="E114" s="9" t="str">
        <f t="shared" si="15"/>
        <v>Meilleur</v>
      </c>
      <c r="F114" s="9">
        <f t="shared" si="16"/>
        <v>59.99</v>
      </c>
      <c r="G114" s="9" t="str">
        <f t="shared" si="17"/>
        <v>RMR</v>
      </c>
      <c r="H114" s="9" t="str">
        <f t="shared" si="18"/>
        <v>N</v>
      </c>
      <c r="I114" s="9">
        <f t="shared" si="19"/>
        <v>240</v>
      </c>
      <c r="J114" s="9" t="str">
        <f t="shared" si="20"/>
        <v>Hardwired Takeover</v>
      </c>
      <c r="K114" s="9" t="str">
        <f t="shared" si="21"/>
        <v>Bundles</v>
      </c>
      <c r="M114" s="9" t="str">
        <f t="shared" si="22"/>
        <v>Best</v>
      </c>
      <c r="N114" s="9" t="str">
        <f t="shared" si="23"/>
        <v>Meilleur</v>
      </c>
    </row>
    <row r="115" spans="1:14" x14ac:dyDescent="0.25">
      <c r="A115" s="9" t="s">
        <v>3532</v>
      </c>
      <c r="B115" s="9" t="str">
        <f t="shared" si="12"/>
        <v>PowerG Outdoor Door/Window Sensor</v>
      </c>
      <c r="C115" s="9" t="str">
        <f t="shared" si="13"/>
        <v>Contact de porte/fenêtre sans fil PowerG extérieure</v>
      </c>
      <c r="D115" s="9" t="str">
        <f t="shared" si="14"/>
        <v>PowerG Outdoor Door/Window Sensor</v>
      </c>
      <c r="E115" s="9" t="str">
        <f t="shared" si="15"/>
        <v>Contact de porte/fenêtre sans fil PowerG extérieure</v>
      </c>
      <c r="F115" s="9">
        <f t="shared" si="16"/>
        <v>59</v>
      </c>
      <c r="G115" s="9" t="str">
        <f t="shared" si="17"/>
        <v>One Time</v>
      </c>
      <c r="H115" s="9" t="str">
        <f t="shared" si="18"/>
        <v>N</v>
      </c>
      <c r="I115" s="9">
        <f t="shared" si="19"/>
        <v>7.5</v>
      </c>
      <c r="J115" s="9" t="str">
        <f t="shared" si="20"/>
        <v>Optional Equipment</v>
      </c>
      <c r="K115" s="9" t="str">
        <f t="shared" si="21"/>
        <v>Sensors and Detectors</v>
      </c>
      <c r="M115" s="9" t="str">
        <f t="shared" si="22"/>
        <v>PowerG Outdoor Door/Window Sensor</v>
      </c>
      <c r="N115" s="9" t="str">
        <f t="shared" si="23"/>
        <v>Contact de porte/fenêtre sans fil PowerG extérieure</v>
      </c>
    </row>
    <row r="116" spans="1:14" x14ac:dyDescent="0.25">
      <c r="A116" s="9" t="s">
        <v>3071</v>
      </c>
      <c r="B116" s="9" t="str">
        <f t="shared" si="12"/>
        <v>Private Guard Response One Time Adjustment - $5</v>
      </c>
      <c r="C116" s="9" t="str">
        <f t="shared" si="13"/>
        <v>Rectification unique de 5 $ des frais de service d'intervention d'un agent de sécurité privé</v>
      </c>
      <c r="D116" s="9" t="str">
        <f t="shared" si="14"/>
        <v xml:space="preserve">One time Credit for customers complaining about Private Guard Price Increase </v>
      </c>
      <c r="E116" s="9" t="str">
        <f t="shared" si="15"/>
        <v>Rectification unique de 5 $ des frais de service d'intervention d'un agent de sécurité privé</v>
      </c>
      <c r="F116" s="9">
        <f t="shared" si="16"/>
        <v>0</v>
      </c>
      <c r="G116" s="9" t="str">
        <f t="shared" si="17"/>
        <v>One time</v>
      </c>
      <c r="H116" s="9" t="str">
        <f t="shared" si="18"/>
        <v>N</v>
      </c>
      <c r="I116" s="9">
        <f t="shared" si="19"/>
        <v>0</v>
      </c>
      <c r="J116" s="9" t="str">
        <f t="shared" si="20"/>
        <v>Residential and Business</v>
      </c>
      <c r="K116" s="9" t="str">
        <f t="shared" si="21"/>
        <v xml:space="preserve">Smart Home </v>
      </c>
      <c r="M116" s="9">
        <f t="shared" si="22"/>
        <v>0</v>
      </c>
      <c r="N116" s="9">
        <f t="shared" si="23"/>
        <v>0</v>
      </c>
    </row>
    <row r="117" spans="1:14" x14ac:dyDescent="0.25">
      <c r="A117" s="9" t="s">
        <v>3072</v>
      </c>
      <c r="B117" s="9" t="str">
        <f t="shared" si="12"/>
        <v>Private Guard Response One Time Adjustment - $10</v>
      </c>
      <c r="C117" s="9" t="str">
        <f t="shared" si="13"/>
        <v>Rectification unique de 10 $ des frais de service d'intervention d'un agent de sécurité privé</v>
      </c>
      <c r="D117" s="9" t="str">
        <f t="shared" si="14"/>
        <v xml:space="preserve">One time Credit for customers complaining about Private Guard Price Increase </v>
      </c>
      <c r="E117" s="9" t="str">
        <f t="shared" si="15"/>
        <v>Rectification unique de 10 $ des frais de service d'intervention d'un agent de sécurité privé</v>
      </c>
      <c r="F117" s="9">
        <f t="shared" si="16"/>
        <v>0</v>
      </c>
      <c r="G117" s="9" t="str">
        <f t="shared" si="17"/>
        <v>One time</v>
      </c>
      <c r="H117" s="9" t="str">
        <f t="shared" si="18"/>
        <v>N</v>
      </c>
      <c r="I117" s="9">
        <f t="shared" si="19"/>
        <v>0</v>
      </c>
      <c r="J117" s="9" t="str">
        <f t="shared" si="20"/>
        <v>Residential and Business</v>
      </c>
      <c r="K117" s="9" t="str">
        <f t="shared" si="21"/>
        <v xml:space="preserve">Smart Home </v>
      </c>
      <c r="M117" s="9">
        <f t="shared" si="22"/>
        <v>0</v>
      </c>
      <c r="N117" s="9">
        <f t="shared" si="23"/>
        <v>0</v>
      </c>
    </row>
    <row r="118" spans="1:14" x14ac:dyDescent="0.25">
      <c r="A118" s="9" t="s">
        <v>1041</v>
      </c>
      <c r="B118" s="9" t="str">
        <f t="shared" si="12"/>
        <v>PowerG Outdoor Motion Detector 9994</v>
      </c>
      <c r="C118" s="9" t="str">
        <f t="shared" si="13"/>
        <v xml:space="preserve">Détecteur de mouvement extérieure sans fil PowerG </v>
      </c>
      <c r="D118" s="9" t="str">
        <f t="shared" si="14"/>
        <v>PowerG Outdoor Motion Detector 9994</v>
      </c>
      <c r="E118" s="9" t="str">
        <f t="shared" si="15"/>
        <v xml:space="preserve">Détecteur de mouvement extérieure sans fil PowerG </v>
      </c>
      <c r="F118" s="9">
        <f t="shared" si="16"/>
        <v>195</v>
      </c>
      <c r="G118" s="9" t="str">
        <f t="shared" si="17"/>
        <v>One Time</v>
      </c>
      <c r="H118" s="9" t="str">
        <f t="shared" si="18"/>
        <v>N</v>
      </c>
      <c r="I118" s="9">
        <f t="shared" si="19"/>
        <v>7.5</v>
      </c>
      <c r="J118" s="9" t="str">
        <f t="shared" si="20"/>
        <v>Optional Equipment</v>
      </c>
      <c r="K118" s="9" t="str">
        <f t="shared" si="21"/>
        <v>Sensors and Detectors</v>
      </c>
      <c r="M118" s="9" t="str">
        <f t="shared" si="22"/>
        <v>A motion detector increases security by detecting motion when the system is armed in away mode.</v>
      </c>
      <c r="N118" s="9" t="str">
        <f t="shared" si="23"/>
        <v>Ce détecteur augmente la sécurité en détectant le mouvement lorsque le système est armé en mode absent.</v>
      </c>
    </row>
    <row r="119" spans="1:14" x14ac:dyDescent="0.25">
      <c r="A119" s="9" t="s">
        <v>1044</v>
      </c>
      <c r="B119" s="9" t="str">
        <f t="shared" si="12"/>
        <v>PowerG Outdoor Motion w/ Camera 9944</v>
      </c>
      <c r="C119" s="9" t="str">
        <f t="shared" si="13"/>
        <v xml:space="preserve">Détecteur de mouvement extérieure avec caméra sans fil PowerG </v>
      </c>
      <c r="D119" s="9" t="str">
        <f t="shared" si="14"/>
        <v>PowerG Outdoor Motion w/ Camera 9944</v>
      </c>
      <c r="E119" s="9" t="str">
        <f t="shared" si="15"/>
        <v xml:space="preserve">Détecteur de mouvement extérieure avec caméra sans fil PowerG </v>
      </c>
      <c r="F119" s="9">
        <f t="shared" si="16"/>
        <v>349</v>
      </c>
      <c r="G119" s="9" t="str">
        <f t="shared" si="17"/>
        <v>One Time</v>
      </c>
      <c r="H119" s="9" t="str">
        <f t="shared" si="18"/>
        <v>N</v>
      </c>
      <c r="I119" s="9">
        <f t="shared" si="19"/>
        <v>7.5</v>
      </c>
      <c r="J119" s="9" t="str">
        <f t="shared" si="20"/>
        <v>Optional Equipment</v>
      </c>
      <c r="K119" s="9" t="str">
        <f t="shared" si="21"/>
        <v>Sensors and Detectors</v>
      </c>
      <c r="M119" s="9" t="str">
        <f t="shared" si="22"/>
        <v>PowerG Outdoor Motion w/ Camera 9944</v>
      </c>
      <c r="N119" s="9" t="str">
        <f t="shared" si="23"/>
        <v xml:space="preserve">Détecteur de mouvement extérieure avec caméra sans fil PowerG </v>
      </c>
    </row>
    <row r="120" spans="1:14" x14ac:dyDescent="0.25">
      <c r="A120" s="9" t="s">
        <v>1048</v>
      </c>
      <c r="B120" s="9" t="str">
        <f t="shared" si="12"/>
        <v>PowerG Shock Sensor 9935</v>
      </c>
      <c r="C120" s="9" t="str">
        <f t="shared" si="13"/>
        <v>Détecteur d'impact PowerG</v>
      </c>
      <c r="D120" s="9" t="str">
        <f t="shared" si="14"/>
        <v>PowerG Shock Sensor 9935</v>
      </c>
      <c r="E120" s="9" t="str">
        <f t="shared" si="15"/>
        <v>Détecteur d'impact PowerG</v>
      </c>
      <c r="F120" s="9">
        <f t="shared" si="16"/>
        <v>59</v>
      </c>
      <c r="G120" s="9" t="str">
        <f t="shared" si="17"/>
        <v>One Time</v>
      </c>
      <c r="H120" s="9" t="str">
        <f t="shared" si="18"/>
        <v>N</v>
      </c>
      <c r="I120" s="9">
        <f t="shared" si="19"/>
        <v>7.5</v>
      </c>
      <c r="J120" s="9" t="str">
        <f t="shared" si="20"/>
        <v>Optional Equipment</v>
      </c>
      <c r="K120" s="9" t="str">
        <f t="shared" si="21"/>
        <v>Sensors and Detectors</v>
      </c>
      <c r="M120" s="9" t="str">
        <f t="shared" si="22"/>
        <v>PowerG Shock Sensor 9935</v>
      </c>
      <c r="N120" s="9" t="str">
        <f t="shared" si="23"/>
        <v>Détecteur d'impact PowerG</v>
      </c>
    </row>
    <row r="121" spans="1:14" x14ac:dyDescent="0.25">
      <c r="A121" s="9" t="s">
        <v>1043</v>
      </c>
      <c r="B121" s="9" t="str">
        <f t="shared" si="12"/>
        <v>PowerG Repeater 9920</v>
      </c>
      <c r="C121" s="9" t="str">
        <f t="shared" si="13"/>
        <v xml:space="preserve">Répétiteur PowerG </v>
      </c>
      <c r="D121" s="9" t="str">
        <f t="shared" si="14"/>
        <v>PowerG Repeater 9920</v>
      </c>
      <c r="E121" s="9" t="str">
        <f t="shared" si="15"/>
        <v xml:space="preserve">Répétiteur PowerG </v>
      </c>
      <c r="F121" s="9">
        <f t="shared" si="16"/>
        <v>0</v>
      </c>
      <c r="G121" s="9" t="str">
        <f t="shared" si="17"/>
        <v>One Time</v>
      </c>
      <c r="H121" s="9" t="str">
        <f t="shared" si="18"/>
        <v>N</v>
      </c>
      <c r="I121" s="9">
        <f t="shared" si="19"/>
        <v>7.5</v>
      </c>
      <c r="J121" s="9" t="str">
        <f t="shared" si="20"/>
        <v>Optional Equipment</v>
      </c>
      <c r="K121" s="9" t="str">
        <f t="shared" si="21"/>
        <v>Sensors and Detectors</v>
      </c>
      <c r="M121" s="9" t="str">
        <f t="shared" si="22"/>
        <v>PowerG Repeater</v>
      </c>
      <c r="N121" s="9" t="str">
        <f t="shared" si="23"/>
        <v xml:space="preserve">Répétiteur PowerG </v>
      </c>
    </row>
    <row r="122" spans="1:14" x14ac:dyDescent="0.25">
      <c r="A122" s="9" t="s">
        <v>1050</v>
      </c>
      <c r="B122" s="9" t="str">
        <f t="shared" si="12"/>
        <v>PowerG Outdoor Siren 9911</v>
      </c>
      <c r="C122" s="9" t="str">
        <f t="shared" si="13"/>
        <v>Sirène extérieure PowerG</v>
      </c>
      <c r="D122" s="9" t="str">
        <f t="shared" si="14"/>
        <v>PowerG Outdoor Siren 9911</v>
      </c>
      <c r="E122" s="9" t="str">
        <f t="shared" si="15"/>
        <v>Sirène extérieure PowerG</v>
      </c>
      <c r="F122" s="9">
        <f t="shared" si="16"/>
        <v>169</v>
      </c>
      <c r="G122" s="9" t="str">
        <f t="shared" si="17"/>
        <v>One Time</v>
      </c>
      <c r="H122" s="9" t="str">
        <f t="shared" si="18"/>
        <v>N</v>
      </c>
      <c r="I122" s="9">
        <f t="shared" si="19"/>
        <v>7.5</v>
      </c>
      <c r="J122" s="9" t="str">
        <f t="shared" si="20"/>
        <v>Optional Equipment</v>
      </c>
      <c r="K122" s="9" t="str">
        <f t="shared" si="21"/>
        <v>Sensors and Detectors</v>
      </c>
      <c r="M122" s="9" t="str">
        <f t="shared" si="22"/>
        <v>PowerG Outdoor Siren 9911</v>
      </c>
      <c r="N122" s="9" t="str">
        <f t="shared" si="23"/>
        <v>Sirène extérieure PowerG</v>
      </c>
    </row>
    <row r="123" spans="1:14" x14ac:dyDescent="0.25">
      <c r="A123" s="9" t="s">
        <v>1045</v>
      </c>
      <c r="B123" s="9" t="str">
        <f t="shared" si="12"/>
        <v>PowerG Temperature Sensor 9905</v>
      </c>
      <c r="C123" s="9" t="str">
        <f t="shared" si="13"/>
        <v>Détecteur température PowerG</v>
      </c>
      <c r="D123" s="9" t="str">
        <f t="shared" si="14"/>
        <v>PowerG Temperature Sensor 9905</v>
      </c>
      <c r="E123" s="9" t="str">
        <f t="shared" si="15"/>
        <v>Détecteur température PowerG</v>
      </c>
      <c r="F123" s="9">
        <f t="shared" si="16"/>
        <v>49</v>
      </c>
      <c r="G123" s="9" t="str">
        <f t="shared" si="17"/>
        <v>One Time</v>
      </c>
      <c r="H123" s="9" t="str">
        <f t="shared" si="18"/>
        <v>N</v>
      </c>
      <c r="I123" s="9">
        <f t="shared" si="19"/>
        <v>7.5</v>
      </c>
      <c r="J123" s="9" t="str">
        <f t="shared" si="20"/>
        <v>Optional Equipment</v>
      </c>
      <c r="K123" s="9" t="str">
        <f t="shared" si="21"/>
        <v>Sensors and Detectors</v>
      </c>
      <c r="M123" s="9" t="str">
        <f t="shared" si="22"/>
        <v>PowerG Temperature Sensor 9905</v>
      </c>
      <c r="N123" s="9" t="str">
        <f t="shared" si="23"/>
        <v>Détecteur température PowerG</v>
      </c>
    </row>
    <row r="124" spans="1:14" x14ac:dyDescent="0.25">
      <c r="A124" s="9" t="s">
        <v>1042</v>
      </c>
      <c r="B124" s="9" t="str">
        <f t="shared" si="12"/>
        <v>PowerG Indoor Siren 9901</v>
      </c>
      <c r="C124" s="9" t="str">
        <f t="shared" si="13"/>
        <v>Sirène intérieure PowerG</v>
      </c>
      <c r="D124" s="9" t="str">
        <f t="shared" si="14"/>
        <v>PowerG Indoor Siren 9901</v>
      </c>
      <c r="E124" s="9" t="str">
        <f t="shared" si="15"/>
        <v>Sirène intérieure PowerG</v>
      </c>
      <c r="F124" s="9">
        <f t="shared" si="16"/>
        <v>109</v>
      </c>
      <c r="G124" s="9" t="str">
        <f t="shared" si="17"/>
        <v>One Time</v>
      </c>
      <c r="H124" s="9" t="str">
        <f t="shared" si="18"/>
        <v>N</v>
      </c>
      <c r="I124" s="9">
        <f t="shared" si="19"/>
        <v>7.5</v>
      </c>
      <c r="J124" s="9" t="str">
        <f t="shared" si="20"/>
        <v>Optional Equipment</v>
      </c>
      <c r="K124" s="9" t="str">
        <f t="shared" si="21"/>
        <v>Sensors and Detectors</v>
      </c>
      <c r="M124" s="9" t="str">
        <f t="shared" si="22"/>
        <v>PowerG Indoor Siren</v>
      </c>
      <c r="N124" s="9" t="str">
        <f t="shared" si="23"/>
        <v>Sirène intérieure PowerG</v>
      </c>
    </row>
    <row r="125" spans="1:14" x14ac:dyDescent="0.25">
      <c r="A125" s="9" t="s">
        <v>3077</v>
      </c>
      <c r="B125" s="9" t="str">
        <f t="shared" si="12"/>
        <v xml:space="preserve">Private Guard Response Fee - $5 Off For 6 Months </v>
      </c>
      <c r="C125" s="9" t="str">
        <f t="shared" si="13"/>
        <v>Frais de service d'intervention d'un agent de sécurité privé (pendant 6 mois)</v>
      </c>
      <c r="D125" s="9" t="str">
        <f t="shared" si="14"/>
        <v xml:space="preserve">Limited Time credit for customers complaining about Private Guard Price Increase </v>
      </c>
      <c r="E125" s="9" t="str">
        <f t="shared" si="15"/>
        <v>Frais de service d'intervention d'un agent de sécurité privé (pendant 6 mois)</v>
      </c>
      <c r="F125" s="9">
        <f t="shared" si="16"/>
        <v>0</v>
      </c>
      <c r="G125" s="9" t="str">
        <f t="shared" si="17"/>
        <v>RMR</v>
      </c>
      <c r="H125" s="9" t="str">
        <f t="shared" si="18"/>
        <v>N</v>
      </c>
      <c r="I125" s="9">
        <f t="shared" si="19"/>
        <v>0</v>
      </c>
      <c r="J125" s="9" t="str">
        <f t="shared" si="20"/>
        <v>Residential and Business</v>
      </c>
      <c r="K125" s="9" t="str">
        <f t="shared" si="21"/>
        <v xml:space="preserve">Smart Home </v>
      </c>
      <c r="M125" s="9">
        <f t="shared" si="22"/>
        <v>0</v>
      </c>
      <c r="N125" s="9">
        <f t="shared" si="23"/>
        <v>0</v>
      </c>
    </row>
    <row r="126" spans="1:14" x14ac:dyDescent="0.25">
      <c r="A126" s="9" t="s">
        <v>3076</v>
      </c>
      <c r="B126" s="9" t="str">
        <f t="shared" si="12"/>
        <v xml:space="preserve">Private Guard Response Fee - $5 Off for 12 Months </v>
      </c>
      <c r="C126" s="9" t="str">
        <f t="shared" si="13"/>
        <v>Frais de service d'intervention d'un agent de sécurité privé (pendant 12 mois)</v>
      </c>
      <c r="D126" s="9" t="str">
        <f t="shared" si="14"/>
        <v xml:space="preserve">Limited Time credit for customers complaining about Private Guard Price Increase </v>
      </c>
      <c r="E126" s="9" t="str">
        <f t="shared" si="15"/>
        <v>Frais de service d'intervention d'un agent de sécurité privé (pendant 12 mois)</v>
      </c>
      <c r="F126" s="9">
        <f t="shared" si="16"/>
        <v>0</v>
      </c>
      <c r="G126" s="9" t="str">
        <f t="shared" si="17"/>
        <v>RMR</v>
      </c>
      <c r="H126" s="9" t="str">
        <f t="shared" si="18"/>
        <v>N</v>
      </c>
      <c r="I126" s="9">
        <f t="shared" si="19"/>
        <v>0</v>
      </c>
      <c r="J126" s="9" t="str">
        <f t="shared" si="20"/>
        <v>Residential and Business</v>
      </c>
      <c r="K126" s="9" t="str">
        <f t="shared" si="21"/>
        <v xml:space="preserve">Smart Home </v>
      </c>
      <c r="M126" s="9">
        <f t="shared" si="22"/>
        <v>0</v>
      </c>
      <c r="N126" s="9">
        <f t="shared" si="23"/>
        <v>0</v>
      </c>
    </row>
    <row r="127" spans="1:14" x14ac:dyDescent="0.25">
      <c r="A127" s="9" t="s">
        <v>3843</v>
      </c>
      <c r="B127" s="9" t="str">
        <f t="shared" si="12"/>
        <v xml:space="preserve">Private Guard Response Fee - 50% Off For 12 Months </v>
      </c>
      <c r="C127" s="9" t="str">
        <f t="shared" si="13"/>
        <v xml:space="preserve">Frais de service d'intervention d'un agent de sécurité privé (réduction de 50 % pendant 12 mois) </v>
      </c>
      <c r="D127" s="9" t="str">
        <f t="shared" si="14"/>
        <v xml:space="preserve">Limited Time credit for customers complaining about Private Guard Price Increase </v>
      </c>
      <c r="E127" s="9" t="str">
        <f t="shared" si="15"/>
        <v xml:space="preserve">Frais de service d'intervention d'un agent de sécurité privé (réduction de 50 % pendant 12 mois) </v>
      </c>
      <c r="F127" s="9">
        <f t="shared" si="16"/>
        <v>0</v>
      </c>
      <c r="G127" s="9" t="str">
        <f t="shared" si="17"/>
        <v>RMR</v>
      </c>
      <c r="H127" s="9" t="str">
        <f t="shared" si="18"/>
        <v>N</v>
      </c>
      <c r="I127" s="9">
        <f t="shared" si="19"/>
        <v>0</v>
      </c>
      <c r="J127" s="9" t="str">
        <f t="shared" si="20"/>
        <v>Residential and Business</v>
      </c>
      <c r="K127" s="9" t="str">
        <f t="shared" si="21"/>
        <v xml:space="preserve">Smart Home </v>
      </c>
      <c r="M127" s="9">
        <f t="shared" si="22"/>
        <v>0</v>
      </c>
      <c r="N127" s="9">
        <f t="shared" si="23"/>
        <v>0</v>
      </c>
    </row>
    <row r="128" spans="1:14" x14ac:dyDescent="0.25">
      <c r="A128" s="9" t="s">
        <v>933</v>
      </c>
      <c r="B128" s="9" t="str">
        <f t="shared" si="12"/>
        <v>PowerG Smoke and Heat Detector</v>
      </c>
      <c r="C128" s="9" t="str">
        <f t="shared" si="13"/>
        <v>Détecteur de fumée et de chaleur sans fil PowerG</v>
      </c>
      <c r="D128" s="9" t="str">
        <f t="shared" si="14"/>
        <v>PowerG Smoke and Heat Detector</v>
      </c>
      <c r="E128" s="9" t="str">
        <f t="shared" si="15"/>
        <v>Détecteur de fumée et de chaleur sans fil PowerG</v>
      </c>
      <c r="F128" s="9">
        <f t="shared" si="16"/>
        <v>69</v>
      </c>
      <c r="G128" s="9" t="str">
        <f t="shared" si="17"/>
        <v>One Time</v>
      </c>
      <c r="H128" s="9" t="str">
        <f t="shared" si="18"/>
        <v>Y</v>
      </c>
      <c r="I128" s="9">
        <f t="shared" si="19"/>
        <v>7.5</v>
      </c>
      <c r="J128" s="9" t="str">
        <f t="shared" si="20"/>
        <v>Optional Equipment</v>
      </c>
      <c r="K128" s="9" t="str">
        <f t="shared" si="21"/>
        <v>Sensors and Detectors</v>
      </c>
      <c r="M128" s="9" t="str">
        <f t="shared" si="22"/>
        <v>This detector emits an audible and visual alarm, alerts the monitoring centre and sends a notification through the mobile app when it detects smoke or excessive heat.</v>
      </c>
      <c r="N128" s="9" t="str">
        <f t="shared" si="23"/>
        <v>Détecteur de fumée et de chaleur sans fil PowerG</v>
      </c>
    </row>
    <row r="129" spans="1:14" x14ac:dyDescent="0.25">
      <c r="A129" s="9" t="s">
        <v>296</v>
      </c>
      <c r="B129" s="9" t="str">
        <f t="shared" ref="B129:B192" si="24">VLOOKUP($A129,masterdata,3,0)</f>
        <v>PowerG Smoke and Heat Detector</v>
      </c>
      <c r="C129" s="9" t="str">
        <f t="shared" ref="C129:C192" si="25">VLOOKUP($A129,masterdata,4,0)</f>
        <v>Détecteur de fumée et dechaleur sans fil PowerG</v>
      </c>
      <c r="D129" s="9" t="str">
        <f t="shared" ref="D129:D192" si="26">VLOOKUP($A129,masterdata,12,0)</f>
        <v>PowerG Smoke and Heat Detector</v>
      </c>
      <c r="E129" s="9" t="str">
        <f t="shared" ref="E129:E192" si="27">VLOOKUP($A129,masterdata,13,0)</f>
        <v>Détecteur de fumée et dechaleur sans fil PowerG</v>
      </c>
      <c r="F129" s="9">
        <f t="shared" ref="F129:F192" si="28">VLOOKUP($A129,masterdata,5,0)</f>
        <v>69</v>
      </c>
      <c r="G129" s="9" t="str">
        <f t="shared" ref="G129:G192" si="29">VLOOKUP($A129,masterdata,16,0)</f>
        <v>One Time</v>
      </c>
      <c r="H129" s="9" t="str">
        <f t="shared" ref="H129:H192" si="30">VLOOKUP($A129,masterdata,6,0)</f>
        <v>N</v>
      </c>
      <c r="I129" s="9">
        <f t="shared" ref="I129:I192" si="31">VLOOKUP($A129,masterdata,7,0)</f>
        <v>7.5</v>
      </c>
      <c r="J129" s="9" t="str">
        <f t="shared" ref="J129:J192" si="32">VLOOKUP($A129,masterdata,10,0)</f>
        <v>Optional Equipment</v>
      </c>
      <c r="K129" s="9" t="str">
        <f t="shared" ref="K129:K192" si="33">VLOOKUP($A129,masterdata,11,0)</f>
        <v>Sensors and Detectors</v>
      </c>
      <c r="M129" s="9" t="str">
        <f t="shared" ref="M129:M192" si="34">VLOOKUP($A129,masterdata,14,0)</f>
        <v>This detector emits an audible and visual alarm, alerts the monitoring centre and sends a notification through the mobile app when it detects smoke or excessive heat.</v>
      </c>
      <c r="N129" s="9" t="str">
        <f t="shared" ref="N129:N192" si="35">VLOOKUP($A129,masterdata,15,0)</f>
        <v>Ce détecteur émet une alarme sonore et visuelle, avise le centre de surveillance et envoie une alerte via l'application mobile lorsqu'il détecte de la fumée ou une chaleur excessive.</v>
      </c>
    </row>
    <row r="130" spans="1:14" x14ac:dyDescent="0.25">
      <c r="A130" s="9" t="s">
        <v>400</v>
      </c>
      <c r="B130" s="9" t="str">
        <f t="shared" si="24"/>
        <v>PowerG Panic Button Remote</v>
      </c>
      <c r="C130" s="9" t="str">
        <f t="shared" si="25"/>
        <v>Bouton d'urgence sans fil PowerG</v>
      </c>
      <c r="D130" s="9" t="str">
        <f t="shared" si="26"/>
        <v>PowerG Panic Button Remote</v>
      </c>
      <c r="E130" s="9" t="str">
        <f t="shared" si="27"/>
        <v>Bouton d'urgence sans fil PowerG</v>
      </c>
      <c r="F130" s="9">
        <f t="shared" si="28"/>
        <v>39</v>
      </c>
      <c r="G130" s="9" t="str">
        <f t="shared" si="29"/>
        <v>One Time</v>
      </c>
      <c r="H130" s="9" t="str">
        <f t="shared" si="30"/>
        <v>Y</v>
      </c>
      <c r="I130" s="9">
        <f t="shared" si="31"/>
        <v>7.5</v>
      </c>
      <c r="J130" s="9" t="str">
        <f t="shared" si="32"/>
        <v>Optional Equipment</v>
      </c>
      <c r="K130" s="9" t="str">
        <f t="shared" si="33"/>
        <v>Sensors and Detectors</v>
      </c>
      <c r="M130" s="9" t="str">
        <f t="shared" si="34"/>
        <v>A personal device that can trigger an emergency panic signal at the push of a button.</v>
      </c>
      <c r="N130" s="9" t="str">
        <f t="shared" si="35"/>
        <v>Dispositif personnel permettant de déclencher un signal d'alarme à l'aide d'un simple bouton.</v>
      </c>
    </row>
    <row r="131" spans="1:14" x14ac:dyDescent="0.25">
      <c r="A131" s="9" t="s">
        <v>292</v>
      </c>
      <c r="B131" s="9" t="str">
        <f t="shared" si="24"/>
        <v>PowerG Motion Detector</v>
      </c>
      <c r="C131" s="9" t="str">
        <f t="shared" si="25"/>
        <v>Détecteur de mouvement sans fil PowerG</v>
      </c>
      <c r="D131" s="9" t="str">
        <f t="shared" si="26"/>
        <v>PowerG Motion Detector</v>
      </c>
      <c r="E131" s="9" t="str">
        <f t="shared" si="27"/>
        <v>Détecteur de mouvement sans fil PowerG</v>
      </c>
      <c r="F131" s="9">
        <f t="shared" si="28"/>
        <v>49</v>
      </c>
      <c r="G131" s="9" t="str">
        <f t="shared" si="29"/>
        <v>One Time</v>
      </c>
      <c r="H131" s="9" t="str">
        <f t="shared" si="30"/>
        <v>Y</v>
      </c>
      <c r="I131" s="9">
        <f t="shared" si="31"/>
        <v>7.5</v>
      </c>
      <c r="J131" s="9" t="str">
        <f t="shared" si="32"/>
        <v>Optional Equipment</v>
      </c>
      <c r="K131" s="9" t="str">
        <f t="shared" si="33"/>
        <v>Sensors and Detectors</v>
      </c>
      <c r="M131" s="9" t="str">
        <f t="shared" si="34"/>
        <v>A motion detector increases security by detecting motion when the system is armed in away mode.</v>
      </c>
      <c r="N131" s="9" t="str">
        <f t="shared" si="35"/>
        <v>Ce détecteur augmente la sécurité en détectant le mouvement lorsque le système est armé en mode absent.</v>
      </c>
    </row>
    <row r="132" spans="1:14" x14ac:dyDescent="0.25">
      <c r="A132" s="9" t="s">
        <v>397</v>
      </c>
      <c r="B132" s="9" t="str">
        <f t="shared" si="24"/>
        <v>PowerG Glass Break Detector</v>
      </c>
      <c r="C132" s="9" t="str">
        <f t="shared" si="25"/>
        <v>Détecteur de bris de verre sans fil PowerG</v>
      </c>
      <c r="D132" s="9" t="str">
        <f t="shared" si="26"/>
        <v>PowerG Glass Break Detector</v>
      </c>
      <c r="E132" s="9" t="str">
        <f t="shared" si="27"/>
        <v>Détecteur de bris de verre sans fil PowerG</v>
      </c>
      <c r="F132" s="9">
        <f t="shared" si="28"/>
        <v>59</v>
      </c>
      <c r="G132" s="9" t="str">
        <f t="shared" si="29"/>
        <v>One Time</v>
      </c>
      <c r="H132" s="9" t="str">
        <f t="shared" si="30"/>
        <v>Y</v>
      </c>
      <c r="I132" s="9">
        <f t="shared" si="31"/>
        <v>7.5</v>
      </c>
      <c r="J132" s="9" t="str">
        <f t="shared" si="32"/>
        <v>Optional Equipment</v>
      </c>
      <c r="K132" s="9" t="str">
        <f t="shared" si="33"/>
        <v>Sensors and Detectors</v>
      </c>
      <c r="M132" s="9" t="str">
        <f t="shared" si="34"/>
        <v>This device monitors windows or doors and alerts you via the mobile app when it detects glass breaking.</v>
      </c>
      <c r="N132" s="9" t="str">
        <f t="shared" si="35"/>
        <v>Cet appareil surveille les fenêtres ou les portes de verre et vous avertit via l'application mobile lorsqu'il détecte un bris de vitre.</v>
      </c>
    </row>
    <row r="133" spans="1:14" x14ac:dyDescent="0.25">
      <c r="A133" s="9" t="s">
        <v>395</v>
      </c>
      <c r="B133" s="9" t="str">
        <f t="shared" si="24"/>
        <v>PowerG Keyfob</v>
      </c>
      <c r="C133" s="9" t="str">
        <f t="shared" si="25"/>
        <v>Télécommande à 4 boutons sans fil PowerG</v>
      </c>
      <c r="D133" s="9" t="str">
        <f t="shared" si="26"/>
        <v>PowerG Keyfob</v>
      </c>
      <c r="E133" s="9" t="str">
        <f t="shared" si="27"/>
        <v>Télécommande à 4 boutons sans fil PowerG</v>
      </c>
      <c r="F133" s="9">
        <f t="shared" si="28"/>
        <v>29</v>
      </c>
      <c r="G133" s="9" t="str">
        <f t="shared" si="29"/>
        <v>One Time</v>
      </c>
      <c r="H133" s="9" t="str">
        <f t="shared" si="30"/>
        <v>Y</v>
      </c>
      <c r="I133" s="9">
        <f t="shared" si="31"/>
        <v>7.5</v>
      </c>
      <c r="J133" s="9" t="str">
        <f t="shared" si="32"/>
        <v>Optional Equipment</v>
      </c>
      <c r="K133" s="9" t="str">
        <f t="shared" si="33"/>
        <v>Keypads and remotes</v>
      </c>
      <c r="M133" s="9" t="str">
        <f t="shared" si="34"/>
        <v>A personal device that can remotely arm or disarm the system, open a garage door, and trigger a panic signal at the push of a button.</v>
      </c>
      <c r="N133" s="9" t="str">
        <f t="shared" si="35"/>
        <v>Dispositif personnel permettant d'activer ou de désactiver le système, d'ouvrir une porte de garage ou de déclencher un signal d'alarme, à distance et à l'aide d'un simple bouton.</v>
      </c>
    </row>
    <row r="134" spans="1:14" x14ac:dyDescent="0.25">
      <c r="A134" s="9" t="s">
        <v>642</v>
      </c>
      <c r="B134" s="9" t="str">
        <f t="shared" si="24"/>
        <v>PowerG Flood Detector</v>
      </c>
      <c r="C134" s="9" t="str">
        <f t="shared" si="25"/>
        <v>Détecteur d'inondation sans fil PowerG</v>
      </c>
      <c r="D134" s="9" t="str">
        <f t="shared" si="26"/>
        <v>PowerG Flood Detector</v>
      </c>
      <c r="E134" s="9" t="str">
        <f t="shared" si="27"/>
        <v>Détecteur d'inondation sans fil PowerG</v>
      </c>
      <c r="F134" s="9">
        <f t="shared" si="28"/>
        <v>59</v>
      </c>
      <c r="G134" s="9" t="str">
        <f t="shared" si="29"/>
        <v>One Time</v>
      </c>
      <c r="H134" s="9" t="str">
        <f t="shared" si="30"/>
        <v>Y</v>
      </c>
      <c r="I134" s="9">
        <f t="shared" si="31"/>
        <v>7.5</v>
      </c>
      <c r="J134" s="9" t="str">
        <f t="shared" si="32"/>
        <v>Optional Equipment</v>
      </c>
      <c r="K134" s="9" t="str">
        <f t="shared" si="33"/>
        <v>Sensors and Detectors</v>
      </c>
      <c r="M134" s="9" t="str">
        <f t="shared" si="34"/>
        <v>Installed in the basement, this device triggers a mobile app alert and notifies the monitoring centre upon detection of water.</v>
      </c>
      <c r="N134" s="9" t="str">
        <f t="shared" si="35"/>
        <v>Installé au sous-sol, cet appareil déclenche une alerte via l'application mobile et avertit le centre de surveillance lors de la détection d'eau.</v>
      </c>
    </row>
    <row r="135" spans="1:14" x14ac:dyDescent="0.25">
      <c r="A135" s="9" t="s">
        <v>291</v>
      </c>
      <c r="B135" s="9" t="str">
        <f t="shared" si="24"/>
        <v>PowerG Door / Window Vanishing Sensor</v>
      </c>
      <c r="C135" s="9" t="str">
        <f t="shared" si="25"/>
        <v>Contact de porte/fenêtre sans fil PowerG</v>
      </c>
      <c r="D135" s="9" t="str">
        <f t="shared" si="26"/>
        <v>PowerG Door / Window Vanishing Sensor</v>
      </c>
      <c r="E135" s="9" t="str">
        <f t="shared" si="27"/>
        <v>Contact de porte/fenêtre sans fil PowerG</v>
      </c>
      <c r="F135" s="9">
        <f t="shared" si="28"/>
        <v>29</v>
      </c>
      <c r="G135" s="9" t="str">
        <f t="shared" si="29"/>
        <v>One Time</v>
      </c>
      <c r="H135" s="9" t="str">
        <f t="shared" si="30"/>
        <v>N</v>
      </c>
      <c r="I135" s="9">
        <f t="shared" si="31"/>
        <v>7.5</v>
      </c>
      <c r="J135" s="9" t="str">
        <f t="shared" si="32"/>
        <v>Optional Equipment</v>
      </c>
      <c r="K135" s="9" t="str">
        <f t="shared" si="33"/>
        <v>Sensors and Detectors</v>
      </c>
      <c r="M135" s="9" t="str">
        <f t="shared" si="34"/>
        <v>This sensor sends an alert to the security panel when a door or window is opened.</v>
      </c>
      <c r="N135" s="9" t="str">
        <f t="shared" si="35"/>
        <v>Ce capteur envoie une alerte au panneau de sécurité lorsqu'une porte ou une fenêtre est ouverte.</v>
      </c>
    </row>
    <row r="136" spans="1:14" x14ac:dyDescent="0.25">
      <c r="A136" s="9" t="s">
        <v>1040</v>
      </c>
      <c r="B136" s="9" t="str">
        <f t="shared" si="24"/>
        <v>PowerG Door / Window Aux Sensor 9945</v>
      </c>
      <c r="C136" s="9" t="str">
        <f t="shared" si="25"/>
        <v>Contact de porte/fenêtre sans fil PowerG</v>
      </c>
      <c r="D136" s="9" t="str">
        <f t="shared" si="26"/>
        <v>PowerG Door / Window Aux Sensor 9945</v>
      </c>
      <c r="E136" s="9" t="str">
        <f t="shared" si="27"/>
        <v>Contact de porte/fenêtre sans fil PowerG</v>
      </c>
      <c r="F136" s="9">
        <f t="shared" si="28"/>
        <v>29</v>
      </c>
      <c r="G136" s="9" t="str">
        <f t="shared" si="29"/>
        <v>One Time</v>
      </c>
      <c r="H136" s="9" t="str">
        <f t="shared" si="30"/>
        <v>N</v>
      </c>
      <c r="I136" s="9">
        <f t="shared" si="31"/>
        <v>7.5</v>
      </c>
      <c r="J136" s="9" t="str">
        <f t="shared" si="32"/>
        <v>Optional Equipment</v>
      </c>
      <c r="K136" s="9" t="str">
        <f t="shared" si="33"/>
        <v>Sensors and Detectors</v>
      </c>
      <c r="M136" s="9" t="str">
        <f t="shared" si="34"/>
        <v>This sensor sends an alert to the security panel when a door or window is opened.</v>
      </c>
      <c r="N136" s="9" t="str">
        <f t="shared" si="35"/>
        <v>Ce capteur envoie une alerte au panneau de sécurité lorsqu'une porte ou une fenêtre est ouverte.</v>
      </c>
    </row>
    <row r="137" spans="1:14" x14ac:dyDescent="0.25">
      <c r="A137" s="9" t="s">
        <v>932</v>
      </c>
      <c r="B137" s="9" t="str">
        <f t="shared" si="24"/>
        <v>PowerG Door / Window Vanishing Sensor</v>
      </c>
      <c r="C137" s="9" t="str">
        <f t="shared" si="25"/>
        <v>Contact de porte/fenêtre sans fil PowerG</v>
      </c>
      <c r="D137" s="9" t="str">
        <f t="shared" si="26"/>
        <v>PowerG Door / Window Vanishing Sensor</v>
      </c>
      <c r="E137" s="9" t="str">
        <f t="shared" si="27"/>
        <v>Contact de porte/fenêtre sans fil PowerG</v>
      </c>
      <c r="F137" s="9">
        <f t="shared" si="28"/>
        <v>29</v>
      </c>
      <c r="G137" s="9" t="str">
        <f t="shared" si="29"/>
        <v>One Time</v>
      </c>
      <c r="H137" s="9" t="str">
        <f t="shared" si="30"/>
        <v>Y</v>
      </c>
      <c r="I137" s="9">
        <f t="shared" si="31"/>
        <v>7.5</v>
      </c>
      <c r="J137" s="9" t="str">
        <f t="shared" si="32"/>
        <v>Optional Equipment</v>
      </c>
      <c r="K137" s="9" t="str">
        <f t="shared" si="33"/>
        <v>Sensors and Detectors</v>
      </c>
      <c r="M137" s="9" t="str">
        <f t="shared" si="34"/>
        <v>This sensor sends an alert to the security panel when a door or window is opened.</v>
      </c>
      <c r="N137" s="9" t="str">
        <f t="shared" si="35"/>
        <v>Ce capteur envoie une alerte au panneau de sécurité lorsqu'une porte ou une fenêtre est ouverte.</v>
      </c>
    </row>
    <row r="138" spans="1:14" x14ac:dyDescent="0.25">
      <c r="A138" s="9" t="s">
        <v>392</v>
      </c>
      <c r="B138" s="9" t="str">
        <f t="shared" si="24"/>
        <v>PowerG Carbon Monoxide Detector</v>
      </c>
      <c r="C138" s="9" t="str">
        <f t="shared" si="25"/>
        <v>Détecteur de monoxyde de carbone sans fil DSC PowerG</v>
      </c>
      <c r="D138" s="9" t="str">
        <f t="shared" si="26"/>
        <v>PowerG Carbon Monoxide Detector</v>
      </c>
      <c r="E138" s="9" t="str">
        <f t="shared" si="27"/>
        <v>Détecteur de monoxyde de carbone sans fil DSC PowerG</v>
      </c>
      <c r="F138" s="9">
        <f t="shared" si="28"/>
        <v>89</v>
      </c>
      <c r="G138" s="9" t="str">
        <f t="shared" si="29"/>
        <v>One Time</v>
      </c>
      <c r="H138" s="9" t="str">
        <f t="shared" si="30"/>
        <v>Y</v>
      </c>
      <c r="I138" s="9">
        <f t="shared" si="31"/>
        <v>7.5</v>
      </c>
      <c r="J138" s="9" t="str">
        <f t="shared" si="32"/>
        <v>Optional Equipment</v>
      </c>
      <c r="K138" s="9" t="str">
        <f t="shared" si="33"/>
        <v>Sensors and Detectors</v>
      </c>
      <c r="M138" s="9" t="str">
        <f t="shared" si="34"/>
        <v>This detector emits an audible alarm, alerts the monitoring centre and sends a notification through the mobile app when it detects an excessive level of carbon monoxide.</v>
      </c>
      <c r="N138" s="9" t="str">
        <f t="shared" si="35"/>
        <v>Ce détecteur émet une alarme sonore, avise le centre de surveillance et envoie une alerte via l'application mobile lorsqu'il détecte un niveau excessif de monoxyde de carbone.</v>
      </c>
    </row>
    <row r="139" spans="1:14" x14ac:dyDescent="0.25">
      <c r="A139" s="9" t="s">
        <v>390</v>
      </c>
      <c r="B139" s="9" t="str">
        <f t="shared" si="24"/>
        <v>DSC PowerG  Keypad</v>
      </c>
      <c r="C139" s="9" t="str">
        <f t="shared" si="25"/>
        <v>Poste d'armement bidirectionnel sans fil DSC PowerG</v>
      </c>
      <c r="D139" s="9" t="str">
        <f t="shared" si="26"/>
        <v>DSC PowerG  Keypad</v>
      </c>
      <c r="E139" s="9" t="str">
        <f t="shared" si="27"/>
        <v>Poste d'armement bidirectionnel sans fil DSC PowerG</v>
      </c>
      <c r="F139" s="9">
        <f t="shared" si="28"/>
        <v>79</v>
      </c>
      <c r="G139" s="9" t="str">
        <f t="shared" si="29"/>
        <v>One Time</v>
      </c>
      <c r="H139" s="9" t="str">
        <f t="shared" si="30"/>
        <v>N</v>
      </c>
      <c r="I139" s="9">
        <f t="shared" si="31"/>
        <v>7.5</v>
      </c>
      <c r="J139" s="9" t="str">
        <f t="shared" si="32"/>
        <v>Optional Equipment</v>
      </c>
      <c r="K139" s="9" t="str">
        <f t="shared" si="33"/>
        <v>Keypads and Remotes</v>
      </c>
      <c r="M139" s="9" t="str">
        <f t="shared" si="34"/>
        <v xml:space="preserve">A secondary wireless keypad that allows control of your system.  Useful for side entrances and bedroom. </v>
      </c>
      <c r="N139" s="9" t="str">
        <f t="shared" si="35"/>
        <v xml:space="preserve">Clavier secondaire sans fil permettant de commander le système; utile pour les entrées secondaires et les chambres. </v>
      </c>
    </row>
    <row r="140" spans="1:14" x14ac:dyDescent="0.25">
      <c r="A140" s="9" t="s">
        <v>2705</v>
      </c>
      <c r="B140" s="9" t="str">
        <f t="shared" si="24"/>
        <v>Medical Alert One Time Adjustment - Customer Care</v>
      </c>
      <c r="C140" s="9" t="str">
        <f t="shared" si="25"/>
        <v>Rectification unique des frais de service Bell Alerte médicale (Service à la clientèle)</v>
      </c>
      <c r="D140" s="9" t="str">
        <f t="shared" si="26"/>
        <v>One time Discount on Medical Alert by Customer Care</v>
      </c>
      <c r="E140" s="9" t="str">
        <f t="shared" si="27"/>
        <v>Rectification unique des frais de service Bell Alerte médicale (Service à la clientèle)</v>
      </c>
      <c r="F140" s="9">
        <f t="shared" si="28"/>
        <v>0</v>
      </c>
      <c r="G140" s="9" t="str">
        <f t="shared" si="29"/>
        <v>One time</v>
      </c>
      <c r="H140" s="9" t="str">
        <f t="shared" si="30"/>
        <v>N</v>
      </c>
      <c r="I140" s="9">
        <f t="shared" si="31"/>
        <v>0</v>
      </c>
      <c r="J140" s="9" t="str">
        <f t="shared" si="32"/>
        <v>Residential</v>
      </c>
      <c r="K140" s="9" t="str">
        <f t="shared" si="33"/>
        <v>Medical Alert</v>
      </c>
      <c r="M140" s="9">
        <f t="shared" si="34"/>
        <v>0</v>
      </c>
      <c r="N140" s="9">
        <f t="shared" si="35"/>
        <v>0</v>
      </c>
    </row>
    <row r="141" spans="1:14" x14ac:dyDescent="0.25">
      <c r="A141" s="9" t="s">
        <v>2700</v>
      </c>
      <c r="B141" s="9" t="str">
        <f t="shared" si="24"/>
        <v xml:space="preserve">Medical Alert One Time Adjustment </v>
      </c>
      <c r="C141" s="9" t="str">
        <f t="shared" si="25"/>
        <v>Rectification unique des frais de service Bell Alerte médicale</v>
      </c>
      <c r="D141" s="9" t="str">
        <f t="shared" si="26"/>
        <v xml:space="preserve">One time Discount on Medical Alert by Processing </v>
      </c>
      <c r="E141" s="9" t="str">
        <f t="shared" si="27"/>
        <v>Rectification unique des frais de service Bell Alerte médicale</v>
      </c>
      <c r="F141" s="9">
        <f t="shared" si="28"/>
        <v>0</v>
      </c>
      <c r="G141" s="9" t="str">
        <f t="shared" si="29"/>
        <v>One time</v>
      </c>
      <c r="H141" s="9" t="str">
        <f t="shared" si="30"/>
        <v>N</v>
      </c>
      <c r="I141" s="9">
        <f t="shared" si="31"/>
        <v>0</v>
      </c>
      <c r="J141" s="9" t="str">
        <f t="shared" si="32"/>
        <v>Residential</v>
      </c>
      <c r="K141" s="9" t="str">
        <f t="shared" si="33"/>
        <v>Medical Alert</v>
      </c>
      <c r="M141" s="9">
        <f t="shared" si="34"/>
        <v>0</v>
      </c>
      <c r="N141" s="9">
        <f t="shared" si="35"/>
        <v>0</v>
      </c>
    </row>
    <row r="142" spans="1:14" x14ac:dyDescent="0.25">
      <c r="A142" s="9" t="s">
        <v>2763</v>
      </c>
      <c r="B142" s="9" t="str">
        <f t="shared" si="24"/>
        <v xml:space="preserve">Medical Alert Condo Discount </v>
      </c>
      <c r="C142" s="9" t="str">
        <f t="shared" si="25"/>
        <v xml:space="preserve">
Remise Condo Medical Alert</v>
      </c>
      <c r="D142" s="9" t="str">
        <f t="shared" si="26"/>
        <v xml:space="preserve">Medical Alert Condo Discount </v>
      </c>
      <c r="E142" s="9" t="str">
        <f t="shared" si="27"/>
        <v xml:space="preserve">
Remise Condo Medical Alert</v>
      </c>
      <c r="F142" s="9">
        <f t="shared" si="28"/>
        <v>0</v>
      </c>
      <c r="G142" s="9" t="str">
        <f t="shared" si="29"/>
        <v>One time</v>
      </c>
      <c r="H142" s="9" t="str">
        <f t="shared" si="30"/>
        <v>N</v>
      </c>
      <c r="I142" s="9">
        <f t="shared" si="31"/>
        <v>0</v>
      </c>
      <c r="J142" s="9" t="str">
        <f t="shared" si="32"/>
        <v xml:space="preserve">Residential </v>
      </c>
      <c r="K142" s="9" t="str">
        <f t="shared" si="33"/>
        <v>Medical Alert</v>
      </c>
      <c r="M142" s="9" t="str">
        <f t="shared" si="34"/>
        <v xml:space="preserve">Medical Alert Condo Discount </v>
      </c>
      <c r="N142" s="9" t="str">
        <f t="shared" si="35"/>
        <v xml:space="preserve">
Remise Condo Medical Alert</v>
      </c>
    </row>
    <row r="143" spans="1:14" x14ac:dyDescent="0.25">
      <c r="A143" s="9" t="s">
        <v>2695</v>
      </c>
      <c r="B143" s="9" t="str">
        <f t="shared" si="24"/>
        <v xml:space="preserve">NSF waiver </v>
      </c>
      <c r="C143" s="9" t="str">
        <f t="shared" si="25"/>
        <v>Annulation de frais de chèque sans provision</v>
      </c>
      <c r="D143" s="9" t="str">
        <f t="shared" si="26"/>
        <v xml:space="preserve">Fee charged for non sufficient funds in bank </v>
      </c>
      <c r="E143" s="9" t="str">
        <f t="shared" si="27"/>
        <v>Annulation de frais de chèque sans provision</v>
      </c>
      <c r="F143" s="9">
        <f t="shared" si="28"/>
        <v>0</v>
      </c>
      <c r="G143" s="9" t="str">
        <f t="shared" si="29"/>
        <v>One time</v>
      </c>
      <c r="H143" s="9" t="str">
        <f t="shared" si="30"/>
        <v>N</v>
      </c>
      <c r="I143" s="9">
        <f t="shared" si="31"/>
        <v>0</v>
      </c>
      <c r="J143" s="9" t="str">
        <f t="shared" si="32"/>
        <v>Residential and Business</v>
      </c>
      <c r="K143" s="9" t="str">
        <f t="shared" si="33"/>
        <v>Smart Home and Medical Alert</v>
      </c>
      <c r="M143" s="9">
        <f t="shared" si="34"/>
        <v>0</v>
      </c>
      <c r="N143" s="9">
        <f t="shared" si="35"/>
        <v>0</v>
      </c>
    </row>
    <row r="144" spans="1:14" x14ac:dyDescent="0.25">
      <c r="A144" s="9" t="s">
        <v>607</v>
      </c>
      <c r="B144" s="9" t="str">
        <f t="shared" si="24"/>
        <v>Phone for Programming NL System</v>
      </c>
      <c r="C144" s="9" t="str">
        <f t="shared" si="25"/>
        <v>Téléphone pour la programmation du système NL</v>
      </c>
      <c r="D144" s="9" t="str">
        <f t="shared" si="26"/>
        <v>Phone for Programming NL System</v>
      </c>
      <c r="E144" s="9" t="str">
        <f t="shared" si="27"/>
        <v>Téléphone pour la programmation du système NL</v>
      </c>
      <c r="F144" s="9">
        <f t="shared" si="28"/>
        <v>9.99</v>
      </c>
      <c r="G144" s="9" t="str">
        <f t="shared" si="29"/>
        <v>One Time</v>
      </c>
      <c r="H144" s="9" t="str">
        <f t="shared" si="30"/>
        <v>N</v>
      </c>
      <c r="I144" s="9">
        <f t="shared" si="31"/>
        <v>0</v>
      </c>
      <c r="J144" s="9" t="str">
        <f t="shared" si="32"/>
        <v>Legacy</v>
      </c>
      <c r="K144" s="9" t="str">
        <f t="shared" si="33"/>
        <v>Legacy</v>
      </c>
      <c r="M144" s="9" t="str">
        <f t="shared" si="34"/>
        <v>Phone for Programming NL System</v>
      </c>
      <c r="N144" s="9" t="str">
        <f t="shared" si="35"/>
        <v>Téléphone pour la programmation du système NL</v>
      </c>
    </row>
    <row r="145" spans="1:14" x14ac:dyDescent="0.25">
      <c r="A145" s="9" t="s">
        <v>1283</v>
      </c>
      <c r="B145" s="9" t="e">
        <f t="shared" si="24"/>
        <v>#N/A</v>
      </c>
      <c r="C145" s="9" t="e">
        <f t="shared" si="25"/>
        <v>#N/A</v>
      </c>
      <c r="D145" s="9" t="e">
        <f t="shared" si="26"/>
        <v>#N/A</v>
      </c>
      <c r="E145" s="9" t="e">
        <f t="shared" si="27"/>
        <v>#N/A</v>
      </c>
      <c r="F145" s="9" t="e">
        <f t="shared" si="28"/>
        <v>#N/A</v>
      </c>
      <c r="G145" s="9" t="e">
        <f t="shared" si="29"/>
        <v>#N/A</v>
      </c>
      <c r="H145" s="9" t="e">
        <f t="shared" si="30"/>
        <v>#N/A</v>
      </c>
      <c r="I145" s="9" t="e">
        <f t="shared" si="31"/>
        <v>#N/A</v>
      </c>
      <c r="J145" s="9" t="e">
        <f t="shared" si="32"/>
        <v>#N/A</v>
      </c>
      <c r="K145" s="9" t="e">
        <f t="shared" si="33"/>
        <v>#N/A</v>
      </c>
      <c r="M145" s="9" t="e">
        <f t="shared" si="34"/>
        <v>#N/A</v>
      </c>
      <c r="N145" s="9" t="e">
        <f t="shared" si="35"/>
        <v>#N/A</v>
      </c>
    </row>
    <row r="146" spans="1:14" x14ac:dyDescent="0.25">
      <c r="A146" s="9" t="s">
        <v>1281</v>
      </c>
      <c r="B146" s="9" t="e">
        <f t="shared" si="24"/>
        <v>#N/A</v>
      </c>
      <c r="C146" s="9" t="e">
        <f t="shared" si="25"/>
        <v>#N/A</v>
      </c>
      <c r="D146" s="9" t="e">
        <f t="shared" si="26"/>
        <v>#N/A</v>
      </c>
      <c r="E146" s="9" t="e">
        <f t="shared" si="27"/>
        <v>#N/A</v>
      </c>
      <c r="F146" s="9" t="e">
        <f t="shared" si="28"/>
        <v>#N/A</v>
      </c>
      <c r="G146" s="9" t="e">
        <f t="shared" si="29"/>
        <v>#N/A</v>
      </c>
      <c r="H146" s="9" t="e">
        <f t="shared" si="30"/>
        <v>#N/A</v>
      </c>
      <c r="I146" s="9" t="e">
        <f t="shared" si="31"/>
        <v>#N/A</v>
      </c>
      <c r="J146" s="9" t="e">
        <f t="shared" si="32"/>
        <v>#N/A</v>
      </c>
      <c r="K146" s="9" t="e">
        <f t="shared" si="33"/>
        <v>#N/A</v>
      </c>
      <c r="M146" s="9" t="e">
        <f t="shared" si="34"/>
        <v>#N/A</v>
      </c>
      <c r="N146" s="9" t="e">
        <f t="shared" si="35"/>
        <v>#N/A</v>
      </c>
    </row>
    <row r="147" spans="1:14" x14ac:dyDescent="0.25">
      <c r="A147" s="9" t="s">
        <v>1279</v>
      </c>
      <c r="B147" s="9" t="e">
        <f t="shared" si="24"/>
        <v>#N/A</v>
      </c>
      <c r="C147" s="9" t="e">
        <f t="shared" si="25"/>
        <v>#N/A</v>
      </c>
      <c r="D147" s="9" t="e">
        <f t="shared" si="26"/>
        <v>#N/A</v>
      </c>
      <c r="E147" s="9" t="e">
        <f t="shared" si="27"/>
        <v>#N/A</v>
      </c>
      <c r="F147" s="9" t="e">
        <f t="shared" si="28"/>
        <v>#N/A</v>
      </c>
      <c r="G147" s="9" t="e">
        <f t="shared" si="29"/>
        <v>#N/A</v>
      </c>
      <c r="H147" s="9" t="e">
        <f t="shared" si="30"/>
        <v>#N/A</v>
      </c>
      <c r="I147" s="9" t="e">
        <f t="shared" si="31"/>
        <v>#N/A</v>
      </c>
      <c r="J147" s="9" t="e">
        <f t="shared" si="32"/>
        <v>#N/A</v>
      </c>
      <c r="K147" s="9" t="e">
        <f t="shared" si="33"/>
        <v>#N/A</v>
      </c>
      <c r="M147" s="9" t="e">
        <f t="shared" si="34"/>
        <v>#N/A</v>
      </c>
      <c r="N147" s="9" t="e">
        <f t="shared" si="35"/>
        <v>#N/A</v>
      </c>
    </row>
    <row r="148" spans="1:14" x14ac:dyDescent="0.25">
      <c r="A148" s="9" t="s">
        <v>1277</v>
      </c>
      <c r="B148" s="9" t="e">
        <f t="shared" si="24"/>
        <v>#N/A</v>
      </c>
      <c r="C148" s="9" t="e">
        <f t="shared" si="25"/>
        <v>#N/A</v>
      </c>
      <c r="D148" s="9" t="e">
        <f t="shared" si="26"/>
        <v>#N/A</v>
      </c>
      <c r="E148" s="9" t="e">
        <f t="shared" si="27"/>
        <v>#N/A</v>
      </c>
      <c r="F148" s="9" t="e">
        <f t="shared" si="28"/>
        <v>#N/A</v>
      </c>
      <c r="G148" s="9" t="e">
        <f t="shared" si="29"/>
        <v>#N/A</v>
      </c>
      <c r="H148" s="9" t="e">
        <f t="shared" si="30"/>
        <v>#N/A</v>
      </c>
      <c r="I148" s="9" t="e">
        <f t="shared" si="31"/>
        <v>#N/A</v>
      </c>
      <c r="J148" s="9" t="e">
        <f t="shared" si="32"/>
        <v>#N/A</v>
      </c>
      <c r="K148" s="9" t="e">
        <f t="shared" si="33"/>
        <v>#N/A</v>
      </c>
      <c r="M148" s="9" t="e">
        <f t="shared" si="34"/>
        <v>#N/A</v>
      </c>
      <c r="N148" s="9" t="e">
        <f t="shared" si="35"/>
        <v>#N/A</v>
      </c>
    </row>
    <row r="149" spans="1:14" x14ac:dyDescent="0.25">
      <c r="A149" s="9" t="s">
        <v>1275</v>
      </c>
      <c r="B149" s="9" t="e">
        <f t="shared" si="24"/>
        <v>#N/A</v>
      </c>
      <c r="C149" s="9" t="e">
        <f t="shared" si="25"/>
        <v>#N/A</v>
      </c>
      <c r="D149" s="9" t="e">
        <f t="shared" si="26"/>
        <v>#N/A</v>
      </c>
      <c r="E149" s="9" t="e">
        <f t="shared" si="27"/>
        <v>#N/A</v>
      </c>
      <c r="F149" s="9" t="e">
        <f t="shared" si="28"/>
        <v>#N/A</v>
      </c>
      <c r="G149" s="9" t="e">
        <f t="shared" si="29"/>
        <v>#N/A</v>
      </c>
      <c r="H149" s="9" t="e">
        <f t="shared" si="30"/>
        <v>#N/A</v>
      </c>
      <c r="I149" s="9" t="e">
        <f t="shared" si="31"/>
        <v>#N/A</v>
      </c>
      <c r="J149" s="9" t="e">
        <f t="shared" si="32"/>
        <v>#N/A</v>
      </c>
      <c r="K149" s="9" t="e">
        <f t="shared" si="33"/>
        <v>#N/A</v>
      </c>
      <c r="M149" s="9" t="e">
        <f t="shared" si="34"/>
        <v>#N/A</v>
      </c>
      <c r="N149" s="9" t="e">
        <f t="shared" si="35"/>
        <v>#N/A</v>
      </c>
    </row>
    <row r="150" spans="1:14" x14ac:dyDescent="0.25">
      <c r="A150" s="9" t="s">
        <v>2681</v>
      </c>
      <c r="B150" s="9" t="str">
        <f t="shared" si="24"/>
        <v xml:space="preserve">Montioring Fee Adjustment - Loyalty </v>
      </c>
      <c r="C150" s="9" t="str">
        <f t="shared" si="25"/>
        <v>Rectification des frais de surveillance (équipe Loyauté)</v>
      </c>
      <c r="D150" s="9" t="str">
        <f t="shared" si="26"/>
        <v xml:space="preserve">Adjustment to monitoring fee by Retention and Loyalty </v>
      </c>
      <c r="E150" s="9" t="str">
        <f t="shared" si="27"/>
        <v>Rectification des frais de surveillance (équipe Loyauté)</v>
      </c>
      <c r="F150" s="9">
        <f t="shared" si="28"/>
        <v>0</v>
      </c>
      <c r="G150" s="9" t="str">
        <f t="shared" si="29"/>
        <v>One time</v>
      </c>
      <c r="H150" s="9" t="str">
        <f t="shared" si="30"/>
        <v>N</v>
      </c>
      <c r="I150" s="9">
        <f t="shared" si="31"/>
        <v>0</v>
      </c>
      <c r="J150" s="9" t="str">
        <f t="shared" si="32"/>
        <v>Residential and Business</v>
      </c>
      <c r="K150" s="9" t="str">
        <f t="shared" si="33"/>
        <v>Smart Home and Medical Alert</v>
      </c>
      <c r="M150" s="9">
        <f t="shared" si="34"/>
        <v>0</v>
      </c>
      <c r="N150" s="9">
        <f t="shared" si="35"/>
        <v>0</v>
      </c>
    </row>
    <row r="151" spans="1:14" x14ac:dyDescent="0.25">
      <c r="A151" s="9" t="s">
        <v>3228</v>
      </c>
      <c r="B151" s="9" t="e">
        <f t="shared" si="24"/>
        <v>#N/A</v>
      </c>
      <c r="C151" s="9" t="e">
        <f t="shared" si="25"/>
        <v>#N/A</v>
      </c>
      <c r="D151" s="9" t="e">
        <f t="shared" si="26"/>
        <v>#N/A</v>
      </c>
      <c r="E151" s="9" t="e">
        <f t="shared" si="27"/>
        <v>#N/A</v>
      </c>
      <c r="F151" s="9" t="e">
        <f t="shared" si="28"/>
        <v>#N/A</v>
      </c>
      <c r="G151" s="9" t="e">
        <f t="shared" si="29"/>
        <v>#N/A</v>
      </c>
      <c r="H151" s="9" t="e">
        <f t="shared" si="30"/>
        <v>#N/A</v>
      </c>
      <c r="I151" s="9" t="e">
        <f t="shared" si="31"/>
        <v>#N/A</v>
      </c>
      <c r="J151" s="9" t="e">
        <f t="shared" si="32"/>
        <v>#N/A</v>
      </c>
      <c r="K151" s="9" t="e">
        <f t="shared" si="33"/>
        <v>#N/A</v>
      </c>
      <c r="M151" s="9" t="e">
        <f t="shared" si="34"/>
        <v>#N/A</v>
      </c>
      <c r="N151" s="9" t="e">
        <f t="shared" si="35"/>
        <v>#N/A</v>
      </c>
    </row>
    <row r="152" spans="1:14" x14ac:dyDescent="0.25">
      <c r="A152" s="9" t="s">
        <v>2690</v>
      </c>
      <c r="B152" s="9" t="str">
        <f t="shared" si="24"/>
        <v xml:space="preserve">Montioring Fee Adjustment - Collections </v>
      </c>
      <c r="C152" s="9" t="str">
        <f t="shared" si="25"/>
        <v>Rectification des frais de surveillance (Service de recouvrement)</v>
      </c>
      <c r="D152" s="9" t="str">
        <f t="shared" si="26"/>
        <v xml:space="preserve">Adjustment to monitoring fee by Collections </v>
      </c>
      <c r="E152" s="9" t="str">
        <f t="shared" si="27"/>
        <v>Rectification des frais de surveillance (Service de recouvrement)</v>
      </c>
      <c r="F152" s="9">
        <f t="shared" si="28"/>
        <v>0</v>
      </c>
      <c r="G152" s="9" t="str">
        <f t="shared" si="29"/>
        <v>One time</v>
      </c>
      <c r="H152" s="9" t="str">
        <f t="shared" si="30"/>
        <v>N</v>
      </c>
      <c r="I152" s="9">
        <f t="shared" si="31"/>
        <v>0</v>
      </c>
      <c r="J152" s="9" t="str">
        <f t="shared" si="32"/>
        <v>Residential and Business</v>
      </c>
      <c r="K152" s="9" t="str">
        <f t="shared" si="33"/>
        <v>Smart Home and Medical Alert</v>
      </c>
      <c r="M152" s="9">
        <f t="shared" si="34"/>
        <v>0</v>
      </c>
      <c r="N152" s="9">
        <f t="shared" si="35"/>
        <v>0</v>
      </c>
    </row>
    <row r="153" spans="1:14" x14ac:dyDescent="0.25">
      <c r="A153" s="9" t="s">
        <v>2685</v>
      </c>
      <c r="B153" s="9" t="str">
        <f t="shared" si="24"/>
        <v xml:space="preserve">Montioring Fee Adjustment - Customer Care </v>
      </c>
      <c r="C153" s="9" t="str">
        <f t="shared" si="25"/>
        <v>Rectification des frais de surveillance (Service à la clientèle)</v>
      </c>
      <c r="D153" s="9" t="str">
        <f t="shared" si="26"/>
        <v>Adjustment to monitoring fee by Customer Care</v>
      </c>
      <c r="E153" s="9" t="str">
        <f t="shared" si="27"/>
        <v>Rectification des frais de surveillance (Service à la clientèle)</v>
      </c>
      <c r="F153" s="9">
        <f t="shared" si="28"/>
        <v>0</v>
      </c>
      <c r="G153" s="9" t="str">
        <f t="shared" si="29"/>
        <v>One time</v>
      </c>
      <c r="H153" s="9" t="str">
        <f t="shared" si="30"/>
        <v>N</v>
      </c>
      <c r="I153" s="9">
        <f t="shared" si="31"/>
        <v>0</v>
      </c>
      <c r="J153" s="9" t="str">
        <f t="shared" si="32"/>
        <v>Residential and Business</v>
      </c>
      <c r="K153" s="9" t="str">
        <f t="shared" si="33"/>
        <v>Smart Home and Medical Alert</v>
      </c>
      <c r="M153" s="9">
        <f t="shared" si="34"/>
        <v>0</v>
      </c>
      <c r="N153" s="9">
        <f t="shared" si="35"/>
        <v>0</v>
      </c>
    </row>
    <row r="154" spans="1:14" x14ac:dyDescent="0.25">
      <c r="A154" s="9" t="s">
        <v>2675</v>
      </c>
      <c r="B154" s="9" t="str">
        <f t="shared" si="24"/>
        <v xml:space="preserve">Montioring Fee Adjustment </v>
      </c>
      <c r="C154" s="9" t="str">
        <f t="shared" si="25"/>
        <v>Rectification des frais de surveillance</v>
      </c>
      <c r="D154" s="9" t="str">
        <f t="shared" si="26"/>
        <v xml:space="preserve">Adjustment to monitoring fee by processing </v>
      </c>
      <c r="E154" s="9" t="str">
        <f t="shared" si="27"/>
        <v>Rectification des frais de surveillance</v>
      </c>
      <c r="F154" s="9">
        <f t="shared" si="28"/>
        <v>0</v>
      </c>
      <c r="G154" s="9" t="str">
        <f t="shared" si="29"/>
        <v>One time</v>
      </c>
      <c r="H154" s="9" t="str">
        <f t="shared" si="30"/>
        <v>N</v>
      </c>
      <c r="I154" s="9">
        <f t="shared" si="31"/>
        <v>0</v>
      </c>
      <c r="J154" s="9" t="str">
        <f t="shared" si="32"/>
        <v>Residential and Business</v>
      </c>
      <c r="K154" s="9" t="str">
        <f t="shared" si="33"/>
        <v>Smart Home and Medical Alert</v>
      </c>
      <c r="M154" s="9">
        <f t="shared" si="34"/>
        <v>0</v>
      </c>
      <c r="N154" s="9">
        <f t="shared" si="35"/>
        <v>0</v>
      </c>
    </row>
    <row r="155" spans="1:14" x14ac:dyDescent="0.25">
      <c r="A155" s="9" t="s">
        <v>605</v>
      </c>
      <c r="B155" s="9" t="str">
        <f t="shared" si="24"/>
        <v>MKA315 Keyfob</v>
      </c>
      <c r="C155" s="9" t="str">
        <f t="shared" si="25"/>
        <v>Porte-clés MKA315</v>
      </c>
      <c r="D155" s="9" t="str">
        <f t="shared" si="26"/>
        <v>MKA315 Keyfob</v>
      </c>
      <c r="E155" s="9" t="str">
        <f t="shared" si="27"/>
        <v>Porte-clés MKA315</v>
      </c>
      <c r="F155" s="9">
        <f t="shared" si="28"/>
        <v>49</v>
      </c>
      <c r="G155" s="9" t="str">
        <f t="shared" si="29"/>
        <v>One Time</v>
      </c>
      <c r="H155" s="9" t="str">
        <f t="shared" si="30"/>
        <v>N</v>
      </c>
      <c r="I155" s="9">
        <f t="shared" si="31"/>
        <v>6</v>
      </c>
      <c r="J155" s="9" t="str">
        <f t="shared" si="32"/>
        <v>Legacy</v>
      </c>
      <c r="K155" s="9" t="str">
        <f t="shared" si="33"/>
        <v>Legacy</v>
      </c>
      <c r="M155" s="9" t="str">
        <f t="shared" si="34"/>
        <v>MKA315 Keyfob</v>
      </c>
      <c r="N155" s="9" t="str">
        <f t="shared" si="35"/>
        <v>Porte-clés MKA315</v>
      </c>
    </row>
    <row r="156" spans="1:14" x14ac:dyDescent="0.25">
      <c r="A156" s="9" t="s">
        <v>3192</v>
      </c>
      <c r="B156" s="9" t="str">
        <f t="shared" si="24"/>
        <v>Liftmaster Garage Door Internet Gateway</v>
      </c>
      <c r="C156" s="9" t="str">
        <f t="shared" si="25"/>
        <v>Passerelle Internet LiftMaster pour porte de garage</v>
      </c>
      <c r="D156" s="9" t="str">
        <f t="shared" si="26"/>
        <v>Liftmaster Garage Door Internet Gateway</v>
      </c>
      <c r="E156" s="9" t="str">
        <f t="shared" si="27"/>
        <v>Passerelle Internet LiftMaster pour porte de garage</v>
      </c>
      <c r="F156" s="9">
        <f t="shared" si="28"/>
        <v>129</v>
      </c>
      <c r="G156" s="9" t="str">
        <f t="shared" si="29"/>
        <v>One Time</v>
      </c>
      <c r="H156" s="9" t="str">
        <f t="shared" si="30"/>
        <v>N</v>
      </c>
      <c r="I156" s="9">
        <f t="shared" si="31"/>
        <v>15</v>
      </c>
      <c r="J156" s="9" t="str">
        <f t="shared" si="32"/>
        <v>Optional Equipment</v>
      </c>
      <c r="K156" s="9" t="str">
        <f t="shared" si="33"/>
        <v>Lights and other accessories</v>
      </c>
      <c r="M156" s="9" t="str">
        <f t="shared" si="34"/>
        <v>Liftmaster Garage Door Internet Gateway</v>
      </c>
      <c r="N156" s="9" t="str">
        <f t="shared" si="35"/>
        <v>Passerelle Internet LiftMaster pour porte de garage</v>
      </c>
    </row>
    <row r="157" spans="1:14" x14ac:dyDescent="0.25">
      <c r="A157" s="9" t="s">
        <v>3190</v>
      </c>
      <c r="B157" s="9" t="str">
        <f t="shared" si="24"/>
        <v>Thick Door Deadbolt Kit</v>
      </c>
      <c r="C157" s="9" t="str">
        <f t="shared" si="25"/>
        <v>Ensemble de verrous pour porte épaisse</v>
      </c>
      <c r="D157" s="9" t="str">
        <f t="shared" si="26"/>
        <v>Thick Door Deadbolt Kit</v>
      </c>
      <c r="E157" s="9" t="str">
        <f t="shared" si="27"/>
        <v>Ensemble de verrous pour porte épaisse</v>
      </c>
      <c r="F157" s="9">
        <f t="shared" si="28"/>
        <v>5</v>
      </c>
      <c r="G157" s="9" t="str">
        <f t="shared" si="29"/>
        <v>One Time</v>
      </c>
      <c r="H157" s="9" t="str">
        <f t="shared" si="30"/>
        <v>N</v>
      </c>
      <c r="I157" s="9">
        <f t="shared" si="31"/>
        <v>15</v>
      </c>
      <c r="J157" s="9" t="str">
        <f t="shared" si="32"/>
        <v>Optional Equipment</v>
      </c>
      <c r="K157" s="9" t="str">
        <f t="shared" si="33"/>
        <v>Door locks and thermostats</v>
      </c>
      <c r="M157" s="9" t="str">
        <f t="shared" si="34"/>
        <v>Thick Door Deadbolt Kit</v>
      </c>
      <c r="N157" s="9" t="str">
        <f t="shared" si="35"/>
        <v>Ensemble de verrous pour porte épaisse</v>
      </c>
    </row>
    <row r="158" spans="1:14" x14ac:dyDescent="0.25">
      <c r="A158" s="9" t="s">
        <v>371</v>
      </c>
      <c r="B158" s="9" t="str">
        <f t="shared" si="24"/>
        <v>5VDC plug-in for 5828 keypad</v>
      </c>
      <c r="C158" s="9" t="str">
        <f t="shared" si="25"/>
        <v>Bloc d'alimentation enfichable 5 V c.c. pour clavier 5828</v>
      </c>
      <c r="D158" s="9" t="str">
        <f t="shared" si="26"/>
        <v>5VDC plug-in for 5828 keypad</v>
      </c>
      <c r="E158" s="9" t="str">
        <f t="shared" si="27"/>
        <v>Bloc d'alimentation enfichable 5 V c.c. pour clavier 5828</v>
      </c>
      <c r="F158" s="9">
        <f t="shared" si="28"/>
        <v>0</v>
      </c>
      <c r="G158" s="9" t="str">
        <f t="shared" si="29"/>
        <v>One Time</v>
      </c>
      <c r="H158" s="9" t="str">
        <f t="shared" si="30"/>
        <v>N</v>
      </c>
      <c r="I158" s="9">
        <f t="shared" si="31"/>
        <v>7.5</v>
      </c>
      <c r="J158" s="9" t="str">
        <f t="shared" si="32"/>
        <v>Legacy</v>
      </c>
      <c r="K158" s="9" t="str">
        <f t="shared" si="33"/>
        <v>Legacy</v>
      </c>
      <c r="M158" s="9" t="str">
        <f t="shared" si="34"/>
        <v>5VDC plug-in for 5828 keypad</v>
      </c>
      <c r="N158" s="9" t="str">
        <f t="shared" si="35"/>
        <v>Bloc d'alimentation enfichable 5 V c.c. pour clavier 5828</v>
      </c>
    </row>
    <row r="159" spans="1:14" x14ac:dyDescent="0.25">
      <c r="A159" s="9" t="s">
        <v>3534</v>
      </c>
      <c r="B159" s="9" t="str">
        <f t="shared" si="24"/>
        <v>Smart Light Bulb</v>
      </c>
      <c r="C159" s="9" t="str">
        <f t="shared" si="25"/>
        <v>Ampoule intelligente</v>
      </c>
      <c r="D159" s="9" t="str">
        <f t="shared" si="26"/>
        <v>Smart Light Bulb</v>
      </c>
      <c r="E159" s="9" t="str">
        <f t="shared" si="27"/>
        <v>Ampoule intelligente</v>
      </c>
      <c r="F159" s="9">
        <f t="shared" si="28"/>
        <v>24</v>
      </c>
      <c r="G159" s="9" t="str">
        <f t="shared" si="29"/>
        <v>One Time</v>
      </c>
      <c r="H159" s="9" t="str">
        <f t="shared" si="30"/>
        <v>N</v>
      </c>
      <c r="I159" s="9">
        <f t="shared" si="31"/>
        <v>7.5</v>
      </c>
      <c r="J159" s="9" t="str">
        <f t="shared" si="32"/>
        <v>Optional Equipment</v>
      </c>
      <c r="K159" s="9" t="str">
        <f t="shared" si="33"/>
        <v>Lights and other accessories</v>
      </c>
      <c r="M159" s="9" t="str">
        <f t="shared" si="34"/>
        <v>Smart Light Bulb</v>
      </c>
      <c r="N159" s="9" t="str">
        <f t="shared" si="35"/>
        <v>Ampoule intelligente</v>
      </c>
    </row>
    <row r="160" spans="1:14" x14ac:dyDescent="0.25">
      <c r="A160" s="9" t="s">
        <v>3536</v>
      </c>
      <c r="B160" s="9" t="str">
        <f t="shared" si="24"/>
        <v>Smart Plug</v>
      </c>
      <c r="C160" s="9" t="str">
        <f t="shared" si="25"/>
        <v>Prise intelligente</v>
      </c>
      <c r="D160" s="9" t="str">
        <f t="shared" si="26"/>
        <v>Smart Plug</v>
      </c>
      <c r="E160" s="9" t="str">
        <f t="shared" si="27"/>
        <v>Prise intelligente</v>
      </c>
      <c r="F160" s="9">
        <f t="shared" si="28"/>
        <v>39</v>
      </c>
      <c r="G160" s="9" t="str">
        <f t="shared" si="29"/>
        <v>One Time</v>
      </c>
      <c r="H160" s="9" t="str">
        <f t="shared" si="30"/>
        <v>N</v>
      </c>
      <c r="I160" s="9">
        <f t="shared" si="31"/>
        <v>7.5</v>
      </c>
      <c r="J160" s="9" t="str">
        <f t="shared" si="32"/>
        <v>Optional Equipment</v>
      </c>
      <c r="K160" s="9" t="str">
        <f t="shared" si="33"/>
        <v>Lights and other accessories</v>
      </c>
      <c r="M160" s="9" t="str">
        <f t="shared" si="34"/>
        <v>Smart Plug</v>
      </c>
      <c r="N160" s="9" t="str">
        <f t="shared" si="35"/>
        <v>Prise intelligente</v>
      </c>
    </row>
    <row r="161" spans="1:14" x14ac:dyDescent="0.25">
      <c r="A161" s="9" t="s">
        <v>3535</v>
      </c>
      <c r="B161" s="9" t="str">
        <f t="shared" si="24"/>
        <v>Smart Dimmer</v>
      </c>
      <c r="C161" s="9" t="str">
        <f t="shared" si="25"/>
        <v>Gradateur d’éclairage</v>
      </c>
      <c r="D161" s="9" t="str">
        <f t="shared" si="26"/>
        <v>Smart Dimmer</v>
      </c>
      <c r="E161" s="9" t="str">
        <f t="shared" si="27"/>
        <v>Gradateur d’éclairage</v>
      </c>
      <c r="F161" s="9">
        <f t="shared" si="28"/>
        <v>39</v>
      </c>
      <c r="G161" s="9" t="str">
        <f t="shared" si="29"/>
        <v>One Time</v>
      </c>
      <c r="H161" s="9" t="str">
        <f t="shared" si="30"/>
        <v>N</v>
      </c>
      <c r="I161" s="9">
        <f t="shared" si="31"/>
        <v>7.5</v>
      </c>
      <c r="J161" s="9" t="str">
        <f t="shared" si="32"/>
        <v>Optional Equipment</v>
      </c>
      <c r="K161" s="9" t="str">
        <f t="shared" si="33"/>
        <v>Lights and other accessories</v>
      </c>
      <c r="M161" s="9" t="str">
        <f t="shared" si="34"/>
        <v>Smart Dimmer</v>
      </c>
      <c r="N161" s="9" t="str">
        <f t="shared" si="35"/>
        <v>Gradateur d’éclairage</v>
      </c>
    </row>
    <row r="162" spans="1:14" x14ac:dyDescent="0.25">
      <c r="A162" s="9" t="s">
        <v>603</v>
      </c>
      <c r="B162" s="9" t="str">
        <f t="shared" si="24"/>
        <v>Pet-Friendly Motion Sensor</v>
      </c>
      <c r="C162" s="9" t="str">
        <f t="shared" si="25"/>
        <v>Détecteur de mouvement insensible aux animaux</v>
      </c>
      <c r="D162" s="9" t="str">
        <f t="shared" si="26"/>
        <v>Pet-Friendly Motion Sensor</v>
      </c>
      <c r="E162" s="9" t="str">
        <f t="shared" si="27"/>
        <v>Détecteur de mouvement insensible aux animaux</v>
      </c>
      <c r="F162" s="9">
        <f t="shared" si="28"/>
        <v>0</v>
      </c>
      <c r="G162" s="9" t="str">
        <f t="shared" si="29"/>
        <v>One Time</v>
      </c>
      <c r="H162" s="9" t="str">
        <f t="shared" si="30"/>
        <v>N</v>
      </c>
      <c r="I162" s="9">
        <f t="shared" si="31"/>
        <v>6</v>
      </c>
      <c r="J162" s="9" t="str">
        <f t="shared" si="32"/>
        <v>Legacy</v>
      </c>
      <c r="K162" s="9" t="str">
        <f t="shared" si="33"/>
        <v>Legacy</v>
      </c>
      <c r="M162" s="9" t="str">
        <f t="shared" si="34"/>
        <v>Pet-Friendly Motion Sensor</v>
      </c>
      <c r="N162" s="9" t="str">
        <f t="shared" si="35"/>
        <v>Détecteur de mouvement insensible aux animaux</v>
      </c>
    </row>
    <row r="163" spans="1:14" x14ac:dyDescent="0.25">
      <c r="A163" s="9" t="s">
        <v>3201</v>
      </c>
      <c r="B163" s="9" t="str">
        <f t="shared" si="24"/>
        <v>Installation Fee Credit - 50%</v>
      </c>
      <c r="C163" s="9" t="str">
        <f t="shared" si="25"/>
        <v>Crédit d'installation  (50 %)</v>
      </c>
      <c r="D163" s="9" t="str">
        <f t="shared" si="26"/>
        <v>Installation Fee Waived at 50%</v>
      </c>
      <c r="E163" s="9" t="str">
        <f t="shared" si="27"/>
        <v>Crédit d'installation  (50 %)</v>
      </c>
      <c r="F163" s="9">
        <f t="shared" si="28"/>
        <v>0</v>
      </c>
      <c r="G163" s="9" t="str">
        <f t="shared" si="29"/>
        <v>One time</v>
      </c>
      <c r="H163" s="9" t="str">
        <f t="shared" si="30"/>
        <v>N</v>
      </c>
      <c r="I163" s="9">
        <f t="shared" si="31"/>
        <v>0</v>
      </c>
      <c r="J163" s="9" t="str">
        <f t="shared" si="32"/>
        <v>Residential and Business</v>
      </c>
      <c r="K163" s="9" t="str">
        <f t="shared" si="33"/>
        <v xml:space="preserve">Smart Home </v>
      </c>
      <c r="M163" s="9">
        <f t="shared" si="34"/>
        <v>0</v>
      </c>
      <c r="N163" s="9">
        <f t="shared" si="35"/>
        <v>0</v>
      </c>
    </row>
    <row r="164" spans="1:14" x14ac:dyDescent="0.25">
      <c r="A164" s="9" t="s">
        <v>3200</v>
      </c>
      <c r="B164" s="9" t="str">
        <f t="shared" si="24"/>
        <v xml:space="preserve">Installation Fee Credit </v>
      </c>
      <c r="C164" s="9" t="str">
        <f t="shared" si="25"/>
        <v xml:space="preserve">Crédit d'installation </v>
      </c>
      <c r="D164" s="9" t="str">
        <f t="shared" si="26"/>
        <v xml:space="preserve">Installation Fee Waived for new Smart Home service when customer has new or existing Bell Internet </v>
      </c>
      <c r="E164" s="9" t="str">
        <f t="shared" si="27"/>
        <v xml:space="preserve">Crédit d'installation </v>
      </c>
      <c r="F164" s="9">
        <f t="shared" si="28"/>
        <v>0</v>
      </c>
      <c r="G164" s="9" t="str">
        <f t="shared" si="29"/>
        <v>One time</v>
      </c>
      <c r="H164" s="9" t="str">
        <f t="shared" si="30"/>
        <v>Y</v>
      </c>
      <c r="I164" s="9">
        <f t="shared" si="31"/>
        <v>0</v>
      </c>
      <c r="J164" s="9" t="str">
        <f t="shared" si="32"/>
        <v>Residential and Business</v>
      </c>
      <c r="K164" s="9" t="str">
        <f t="shared" si="33"/>
        <v xml:space="preserve">Smart Home </v>
      </c>
      <c r="M164" s="9">
        <f t="shared" si="34"/>
        <v>0</v>
      </c>
      <c r="N164" s="9">
        <f t="shared" si="35"/>
        <v>0</v>
      </c>
    </row>
    <row r="165" spans="1:14" x14ac:dyDescent="0.25">
      <c r="A165" s="9" t="s">
        <v>3199</v>
      </c>
      <c r="B165" s="9" t="str">
        <f t="shared" si="24"/>
        <v xml:space="preserve">Installation Fee </v>
      </c>
      <c r="C165" s="9" t="str">
        <f t="shared" si="25"/>
        <v>Frais d'installation</v>
      </c>
      <c r="D165" s="9" t="str">
        <f t="shared" si="26"/>
        <v xml:space="preserve">Installation Fee for new Smart Home service </v>
      </c>
      <c r="E165" s="9" t="str">
        <f t="shared" si="27"/>
        <v>Frais d'installation</v>
      </c>
      <c r="F165" s="9">
        <f t="shared" si="28"/>
        <v>199</v>
      </c>
      <c r="G165" s="9" t="str">
        <f t="shared" si="29"/>
        <v>One time</v>
      </c>
      <c r="H165" s="9" t="str">
        <f t="shared" si="30"/>
        <v>Y</v>
      </c>
      <c r="I165" s="9">
        <f t="shared" si="31"/>
        <v>0</v>
      </c>
      <c r="J165" s="9" t="str">
        <f t="shared" si="32"/>
        <v>Residential and Business</v>
      </c>
      <c r="K165" s="9" t="str">
        <f t="shared" si="33"/>
        <v xml:space="preserve">Smart Home </v>
      </c>
      <c r="M165" s="9">
        <f t="shared" si="34"/>
        <v>0</v>
      </c>
      <c r="N165" s="9">
        <f t="shared" si="35"/>
        <v>0</v>
      </c>
    </row>
    <row r="166" spans="1:14" x14ac:dyDescent="0.25">
      <c r="A166" s="9" t="s">
        <v>247</v>
      </c>
      <c r="B166" s="9" t="str">
        <f t="shared" si="24"/>
        <v xml:space="preserve">Starter Hardwire Super Switch Takeover </v>
      </c>
      <c r="C166" s="9" t="str">
        <f t="shared" si="25"/>
        <v>Module de prise en charge câblé - Super Switch (Départ)</v>
      </c>
      <c r="D166" s="9" t="str">
        <f t="shared" si="26"/>
        <v>Starter</v>
      </c>
      <c r="E166" s="9" t="str">
        <f t="shared" si="27"/>
        <v>Départ</v>
      </c>
      <c r="F166" s="9">
        <f t="shared" si="28"/>
        <v>29.99</v>
      </c>
      <c r="G166" s="9" t="str">
        <f t="shared" si="29"/>
        <v>RMR</v>
      </c>
      <c r="H166" s="9" t="str">
        <f t="shared" si="30"/>
        <v>N</v>
      </c>
      <c r="I166" s="9">
        <f t="shared" si="31"/>
        <v>150</v>
      </c>
      <c r="J166" s="9" t="str">
        <f t="shared" si="32"/>
        <v>Hardwired Takeover</v>
      </c>
      <c r="K166" s="9" t="str">
        <f t="shared" si="33"/>
        <v>Bundles</v>
      </c>
      <c r="M166" s="9" t="str">
        <f t="shared" si="34"/>
        <v>Starter</v>
      </c>
      <c r="N166" s="9" t="str">
        <f t="shared" si="35"/>
        <v>Départ</v>
      </c>
    </row>
    <row r="167" spans="1:14" x14ac:dyDescent="0.25">
      <c r="A167" s="9" t="s">
        <v>248</v>
      </c>
      <c r="B167" s="9" t="str">
        <f t="shared" si="24"/>
        <v>Starter Hardwire Super Switch Takeover with Remote Access</v>
      </c>
      <c r="C167" s="9" t="str">
        <f t="shared" si="25"/>
        <v>Module de prise en charge câblé - Super Switch avec accès à distance (Départ)</v>
      </c>
      <c r="D167" s="9" t="str">
        <f t="shared" si="26"/>
        <v>Starter</v>
      </c>
      <c r="E167" s="9" t="str">
        <f t="shared" si="27"/>
        <v>Départ</v>
      </c>
      <c r="F167" s="9">
        <f t="shared" si="28"/>
        <v>34.99</v>
      </c>
      <c r="G167" s="9" t="str">
        <f t="shared" si="29"/>
        <v>RMR</v>
      </c>
      <c r="H167" s="9" t="str">
        <f t="shared" si="30"/>
        <v>N</v>
      </c>
      <c r="I167" s="9">
        <f t="shared" si="31"/>
        <v>150</v>
      </c>
      <c r="J167" s="9" t="str">
        <f t="shared" si="32"/>
        <v>Hardwired Takeover</v>
      </c>
      <c r="K167" s="9" t="str">
        <f t="shared" si="33"/>
        <v>Bundles</v>
      </c>
      <c r="M167" s="9" t="str">
        <f t="shared" si="34"/>
        <v>Starter</v>
      </c>
      <c r="N167" s="9" t="str">
        <f t="shared" si="35"/>
        <v>Départ</v>
      </c>
    </row>
    <row r="168" spans="1:14" x14ac:dyDescent="0.25">
      <c r="A168" s="9" t="s">
        <v>2501</v>
      </c>
      <c r="B168" s="9" t="str">
        <f t="shared" si="24"/>
        <v xml:space="preserve">Better Hardwire Super Switch Takeover </v>
      </c>
      <c r="C168" s="9" t="str">
        <f t="shared" si="25"/>
        <v>Module de prise en charge câblé - Super Switch (Mieux)</v>
      </c>
      <c r="D168" s="9" t="str">
        <f t="shared" si="26"/>
        <v>Better</v>
      </c>
      <c r="E168" s="9" t="str">
        <f t="shared" si="27"/>
        <v>Mieux</v>
      </c>
      <c r="F168" s="9">
        <f t="shared" si="28"/>
        <v>49.99</v>
      </c>
      <c r="G168" s="9" t="str">
        <f t="shared" si="29"/>
        <v>RMR</v>
      </c>
      <c r="H168" s="9" t="str">
        <f t="shared" si="30"/>
        <v>N</v>
      </c>
      <c r="I168" s="9">
        <f t="shared" si="31"/>
        <v>210</v>
      </c>
      <c r="J168" s="9" t="str">
        <f t="shared" si="32"/>
        <v>Hardwired Takeover</v>
      </c>
      <c r="K168" s="9" t="str">
        <f t="shared" si="33"/>
        <v>Bundles</v>
      </c>
      <c r="M168" s="9" t="str">
        <f t="shared" si="34"/>
        <v>Better</v>
      </c>
      <c r="N168" s="9" t="str">
        <f t="shared" si="35"/>
        <v>Mieux</v>
      </c>
    </row>
    <row r="169" spans="1:14" x14ac:dyDescent="0.25">
      <c r="A169" s="9" t="s">
        <v>2490</v>
      </c>
      <c r="B169" s="9" t="str">
        <f t="shared" si="24"/>
        <v xml:space="preserve">Good Hardwire Super Switch Takeover </v>
      </c>
      <c r="C169" s="9" t="str">
        <f t="shared" si="25"/>
        <v>Module de prise en charge câblé - Super Switch (Bon)</v>
      </c>
      <c r="D169" s="9" t="str">
        <f t="shared" si="26"/>
        <v>Good</v>
      </c>
      <c r="E169" s="9" t="str">
        <f t="shared" si="27"/>
        <v>Bon</v>
      </c>
      <c r="F169" s="9">
        <f t="shared" si="28"/>
        <v>39.99</v>
      </c>
      <c r="G169" s="9" t="str">
        <f t="shared" si="29"/>
        <v>RMR</v>
      </c>
      <c r="H169" s="9" t="str">
        <f t="shared" si="30"/>
        <v>N</v>
      </c>
      <c r="I169" s="9">
        <f t="shared" si="31"/>
        <v>150</v>
      </c>
      <c r="J169" s="9" t="str">
        <f t="shared" si="32"/>
        <v>Hardwired Takeover</v>
      </c>
      <c r="K169" s="9" t="str">
        <f t="shared" si="33"/>
        <v>Bundles</v>
      </c>
      <c r="M169" s="9" t="str">
        <f t="shared" si="34"/>
        <v>Good</v>
      </c>
      <c r="N169" s="9" t="str">
        <f t="shared" si="35"/>
        <v>Bon</v>
      </c>
    </row>
    <row r="170" spans="1:14" x14ac:dyDescent="0.25">
      <c r="A170" s="9" t="s">
        <v>2502</v>
      </c>
      <c r="B170" s="9" t="str">
        <f t="shared" si="24"/>
        <v xml:space="preserve">Best Hardwire Super Switch Takeover </v>
      </c>
      <c r="C170" s="9" t="str">
        <f t="shared" si="25"/>
        <v>Module de prise en charge câblé - Super Switch (Meilleur)</v>
      </c>
      <c r="D170" s="9" t="str">
        <f t="shared" si="26"/>
        <v>Best</v>
      </c>
      <c r="E170" s="9" t="str">
        <f t="shared" si="27"/>
        <v>Meilleur</v>
      </c>
      <c r="F170" s="9">
        <f t="shared" si="28"/>
        <v>59.99</v>
      </c>
      <c r="G170" s="9" t="str">
        <f t="shared" si="29"/>
        <v>RMR</v>
      </c>
      <c r="H170" s="9" t="str">
        <f t="shared" si="30"/>
        <v>N</v>
      </c>
      <c r="I170" s="9">
        <f t="shared" si="31"/>
        <v>240</v>
      </c>
      <c r="J170" s="9" t="str">
        <f t="shared" si="32"/>
        <v>Hardwired Takeover</v>
      </c>
      <c r="K170" s="9" t="str">
        <f t="shared" si="33"/>
        <v>Bundles</v>
      </c>
      <c r="M170" s="9" t="str">
        <f t="shared" si="34"/>
        <v>Best</v>
      </c>
      <c r="N170" s="9" t="str">
        <f t="shared" si="35"/>
        <v>Meilleur</v>
      </c>
    </row>
    <row r="171" spans="1:14" x14ac:dyDescent="0.25">
      <c r="A171" s="9" t="s">
        <v>491</v>
      </c>
      <c r="B171" s="9" t="str">
        <f t="shared" si="24"/>
        <v>Hardwire B/U Battery</v>
      </c>
      <c r="C171" s="9" t="str">
        <f t="shared" si="25"/>
        <v>Pile de secours pour système câblé</v>
      </c>
      <c r="D171" s="9" t="str">
        <f t="shared" si="26"/>
        <v>Hardwire B/U Battery</v>
      </c>
      <c r="E171" s="9" t="str">
        <f t="shared" si="27"/>
        <v>Pile de secours pour système câblé</v>
      </c>
      <c r="F171" s="9">
        <f t="shared" si="28"/>
        <v>30</v>
      </c>
      <c r="G171" s="9" t="str">
        <f t="shared" si="29"/>
        <v>One Time</v>
      </c>
      <c r="H171" s="9" t="str">
        <f t="shared" si="30"/>
        <v>N</v>
      </c>
      <c r="I171" s="9">
        <f t="shared" si="31"/>
        <v>2</v>
      </c>
      <c r="J171" s="9" t="str">
        <f t="shared" si="32"/>
        <v>Battery</v>
      </c>
      <c r="K171" s="9" t="str">
        <f t="shared" si="33"/>
        <v>Battery</v>
      </c>
      <c r="M171" s="9" t="str">
        <f t="shared" si="34"/>
        <v>Hardwire B/U Battery</v>
      </c>
      <c r="N171" s="9" t="str">
        <f t="shared" si="35"/>
        <v>Pile de secours pour système câblé</v>
      </c>
    </row>
    <row r="172" spans="1:14" x14ac:dyDescent="0.25">
      <c r="A172" s="9" t="s">
        <v>2346</v>
      </c>
      <c r="B172" s="9" t="str">
        <f t="shared" si="24"/>
        <v>VideoRelay HomePlug Set</v>
      </c>
      <c r="C172" s="9" t="str">
        <f t="shared" si="25"/>
        <v>Ensemble VideoRelay avec désignation HomePlug</v>
      </c>
      <c r="D172" s="9" t="str">
        <f t="shared" si="26"/>
        <v>VideoRelay HomePlug Set</v>
      </c>
      <c r="E172" s="9" t="str">
        <f t="shared" si="27"/>
        <v>Ensemble VideoRelay avec désignation HomePlug</v>
      </c>
      <c r="F172" s="9">
        <f t="shared" si="28"/>
        <v>60</v>
      </c>
      <c r="G172" s="9" t="str">
        <f t="shared" si="29"/>
        <v>One Time</v>
      </c>
      <c r="H172" s="9" t="str">
        <f t="shared" si="30"/>
        <v>N</v>
      </c>
      <c r="I172" s="9">
        <f t="shared" si="31"/>
        <v>0</v>
      </c>
      <c r="J172" s="9" t="str">
        <f t="shared" si="32"/>
        <v>Optional Equipment</v>
      </c>
      <c r="K172" s="9" t="str">
        <f t="shared" si="33"/>
        <v>Lights and other accessories</v>
      </c>
      <c r="M172" s="9" t="str">
        <f t="shared" si="34"/>
        <v>VideoRelay HomePlug Set</v>
      </c>
      <c r="N172" s="9" t="str">
        <f t="shared" si="35"/>
        <v>Ensemble VideoRelay avec désignation HomePlug</v>
      </c>
    </row>
    <row r="173" spans="1:14" x14ac:dyDescent="0.25">
      <c r="A173" s="9" t="s">
        <v>78</v>
      </c>
      <c r="B173" s="9" t="str">
        <f t="shared" si="24"/>
        <v xml:space="preserve">Google Home </v>
      </c>
      <c r="C173" s="9" t="str">
        <f t="shared" si="25"/>
        <v>Google Home</v>
      </c>
      <c r="D173" s="9" t="str">
        <f t="shared" si="26"/>
        <v xml:space="preserve">Google Home </v>
      </c>
      <c r="E173" s="9" t="str">
        <f t="shared" si="27"/>
        <v>Google Home</v>
      </c>
      <c r="F173" s="9">
        <f t="shared" si="28"/>
        <v>0</v>
      </c>
      <c r="G173" s="9" t="str">
        <f t="shared" si="29"/>
        <v>One Time</v>
      </c>
      <c r="H173" s="9" t="str">
        <f t="shared" si="30"/>
        <v>N</v>
      </c>
      <c r="I173" s="9">
        <f t="shared" si="31"/>
        <v>30</v>
      </c>
      <c r="J173" s="9" t="str">
        <f t="shared" si="32"/>
        <v>Optional Equipment</v>
      </c>
      <c r="K173" s="9" t="str">
        <f t="shared" si="33"/>
        <v>Lights and other accessories</v>
      </c>
      <c r="M173" s="9" t="str">
        <f t="shared" si="34"/>
        <v>Google Home is a powerful speaker and voice assistant</v>
      </c>
      <c r="N173" s="9" t="str">
        <f t="shared" si="35"/>
        <v>Google Home est un puissant haut-parleur et assistant vocal</v>
      </c>
    </row>
    <row r="174" spans="1:14" x14ac:dyDescent="0.25">
      <c r="A174" s="9" t="s">
        <v>4</v>
      </c>
      <c r="B174" s="9" t="str">
        <f t="shared" si="24"/>
        <v>2GIG Good Package</v>
      </c>
      <c r="C174" s="9" t="str">
        <f t="shared" si="25"/>
        <v>Forfait de base - Bon</v>
      </c>
      <c r="D174" s="9" t="str">
        <f t="shared" si="26"/>
        <v>Good</v>
      </c>
      <c r="E174" s="9" t="str">
        <f t="shared" si="27"/>
        <v>Bon</v>
      </c>
      <c r="F174" s="9">
        <f t="shared" si="28"/>
        <v>39.99</v>
      </c>
      <c r="G174" s="9" t="str">
        <f t="shared" si="29"/>
        <v>RMR</v>
      </c>
      <c r="H174" s="9" t="str">
        <f t="shared" si="30"/>
        <v>N</v>
      </c>
      <c r="I174" s="9">
        <f t="shared" si="31"/>
        <v>120</v>
      </c>
      <c r="J174" s="9" t="str">
        <f t="shared" si="32"/>
        <v>New Install</v>
      </c>
      <c r="K174" s="9" t="str">
        <f t="shared" si="33"/>
        <v>Bundles</v>
      </c>
      <c r="M174" s="9" t="str">
        <f t="shared" si="34"/>
        <v>Good</v>
      </c>
      <c r="N174" s="9" t="str">
        <f t="shared" si="35"/>
        <v>Bon</v>
      </c>
    </row>
    <row r="175" spans="1:14" x14ac:dyDescent="0.25">
      <c r="A175" s="9" t="s">
        <v>479</v>
      </c>
      <c r="B175" s="9" t="str">
        <f t="shared" si="24"/>
        <v>Hardwire Battery 12 Volt/ 5Ah Battery</v>
      </c>
      <c r="C175" s="9" t="str">
        <f t="shared" si="25"/>
        <v>Pile de 12 V et 5 Ah pour système câblé</v>
      </c>
      <c r="D175" s="9" t="str">
        <f t="shared" si="26"/>
        <v>Hardwire Battery 12 Volt/ 5Ah Battery</v>
      </c>
      <c r="E175" s="9" t="str">
        <f t="shared" si="27"/>
        <v>Pile de 12 V et 5 Ah pour système câblé</v>
      </c>
      <c r="F175" s="9">
        <f t="shared" si="28"/>
        <v>25</v>
      </c>
      <c r="G175" s="9" t="str">
        <f t="shared" si="29"/>
        <v>One Time</v>
      </c>
      <c r="H175" s="9" t="str">
        <f t="shared" si="30"/>
        <v>N</v>
      </c>
      <c r="I175" s="9">
        <f t="shared" si="31"/>
        <v>2</v>
      </c>
      <c r="J175" s="9" t="str">
        <f t="shared" si="32"/>
        <v>Battery</v>
      </c>
      <c r="K175" s="9" t="str">
        <f t="shared" si="33"/>
        <v>Battery</v>
      </c>
      <c r="M175" s="9" t="str">
        <f t="shared" si="34"/>
        <v>Hardwire Battery 12 Volt/ 5Ah Battery</v>
      </c>
      <c r="N175" s="9" t="str">
        <f t="shared" si="35"/>
        <v>Pile de 12 V et 5 Ah pour système câblé</v>
      </c>
    </row>
    <row r="176" spans="1:14" x14ac:dyDescent="0.25">
      <c r="A176" s="9" t="s">
        <v>2759</v>
      </c>
      <c r="B176" s="9" t="str">
        <f t="shared" si="24"/>
        <v>Medical Alert FSNA Discount</v>
      </c>
      <c r="C176" s="9" t="str">
        <f t="shared" si="25"/>
        <v>Remise sur l'alerte médicale de l'ANRF</v>
      </c>
      <c r="D176" s="9" t="str">
        <f t="shared" si="26"/>
        <v>Medical Alert FSNA Discount</v>
      </c>
      <c r="E176" s="9" t="str">
        <f t="shared" si="27"/>
        <v>Remise sur l'alerte médicale de l'ANRF</v>
      </c>
      <c r="F176" s="9">
        <f t="shared" si="28"/>
        <v>0</v>
      </c>
      <c r="G176" s="9" t="str">
        <f t="shared" si="29"/>
        <v>One time</v>
      </c>
      <c r="H176" s="9" t="str">
        <f t="shared" si="30"/>
        <v>N</v>
      </c>
      <c r="I176" s="9">
        <f t="shared" si="31"/>
        <v>0</v>
      </c>
      <c r="J176" s="9" t="str">
        <f t="shared" si="32"/>
        <v xml:space="preserve">Residential </v>
      </c>
      <c r="K176" s="9" t="str">
        <f t="shared" si="33"/>
        <v>Medical Alert</v>
      </c>
      <c r="M176" s="9" t="str">
        <f t="shared" si="34"/>
        <v>Medical Alert FSNA Discount</v>
      </c>
      <c r="N176" s="9" t="str">
        <f t="shared" si="35"/>
        <v>Remise sur l'alerte médicale de l'ANRF</v>
      </c>
    </row>
    <row r="177" spans="1:14" x14ac:dyDescent="0.25">
      <c r="A177" s="9" t="s">
        <v>974</v>
      </c>
      <c r="B177" s="9" t="str">
        <f t="shared" si="24"/>
        <v>Fall Sensor Pendant (Medical Alert at Home)</v>
      </c>
      <c r="C177" s="9" t="str">
        <f t="shared" si="25"/>
        <v>Pendentif avec capteur de chute (Alerte médicale À la maison)</v>
      </c>
      <c r="D177" s="9" t="str">
        <f t="shared" si="26"/>
        <v>Fall Sensor Pendant (Medical Alert at Home)</v>
      </c>
      <c r="E177" s="9" t="str">
        <f t="shared" si="27"/>
        <v>Pendentif avec capteur de chute (Alerte médicale À la maison)</v>
      </c>
      <c r="F177" s="9">
        <f t="shared" si="28"/>
        <v>0</v>
      </c>
      <c r="G177" s="9" t="str">
        <f t="shared" si="29"/>
        <v>One Time</v>
      </c>
      <c r="H177" s="9" t="str">
        <f t="shared" si="30"/>
        <v>N</v>
      </c>
      <c r="I177" s="9">
        <f t="shared" si="31"/>
        <v>30</v>
      </c>
      <c r="J177" s="9" t="str">
        <f t="shared" si="32"/>
        <v>Optional Equipment</v>
      </c>
      <c r="K177" s="9" t="str">
        <f t="shared" si="33"/>
        <v>Keypads and Remotes</v>
      </c>
      <c r="M177" s="9" t="str">
        <f t="shared" si="34"/>
        <v>Fall Sensor Pendant (Medical Alert at Home)</v>
      </c>
      <c r="N177" s="9" t="str">
        <f t="shared" si="35"/>
        <v>Pendentif avec capteur de chute (Alerte médicale À la maison)</v>
      </c>
    </row>
    <row r="178" spans="1:14" x14ac:dyDescent="0.25">
      <c r="A178" s="9" t="s">
        <v>2482</v>
      </c>
      <c r="B178" s="9" t="str">
        <f t="shared" si="24"/>
        <v>Fee Credit</v>
      </c>
      <c r="C178" s="9" t="str">
        <f t="shared" si="25"/>
        <v>Crédit</v>
      </c>
      <c r="D178" s="9" t="str">
        <f t="shared" si="26"/>
        <v>Fee Credit</v>
      </c>
      <c r="E178" s="9" t="str">
        <f t="shared" si="27"/>
        <v>Crédit</v>
      </c>
      <c r="F178" s="9">
        <f t="shared" si="28"/>
        <v>0</v>
      </c>
      <c r="G178" s="9" t="str">
        <f t="shared" si="29"/>
        <v>One Time</v>
      </c>
      <c r="H178" s="9" t="str">
        <f t="shared" si="30"/>
        <v>N</v>
      </c>
      <c r="I178" s="9">
        <f t="shared" si="31"/>
        <v>0</v>
      </c>
      <c r="J178" s="9" t="str">
        <f t="shared" si="32"/>
        <v>None</v>
      </c>
      <c r="K178" s="9" t="str">
        <f t="shared" si="33"/>
        <v>None</v>
      </c>
      <c r="M178" s="9" t="str">
        <f t="shared" si="34"/>
        <v>Fee Credit</v>
      </c>
      <c r="N178" s="9" t="str">
        <f t="shared" si="35"/>
        <v>Crédit</v>
      </c>
    </row>
    <row r="179" spans="1:14" x14ac:dyDescent="0.25">
      <c r="A179" s="9" t="s">
        <v>2671</v>
      </c>
      <c r="B179" s="9" t="str">
        <f t="shared" si="24"/>
        <v xml:space="preserve">False Alarm Fee Waiver - Other </v>
      </c>
      <c r="C179" s="9" t="str">
        <f t="shared" si="25"/>
        <v>Annulation de frais de fausse alarme (autre)</v>
      </c>
      <c r="D179" s="9" t="str">
        <f t="shared" si="26"/>
        <v xml:space="preserve">False Alarm Fee Waiver - Other </v>
      </c>
      <c r="E179" s="9" t="str">
        <f t="shared" si="27"/>
        <v>Annulation de frais de fausse alarme (autre)</v>
      </c>
      <c r="F179" s="9">
        <f t="shared" si="28"/>
        <v>0</v>
      </c>
      <c r="G179" s="9" t="str">
        <f t="shared" si="29"/>
        <v>One time</v>
      </c>
      <c r="H179" s="9" t="str">
        <f t="shared" si="30"/>
        <v>N</v>
      </c>
      <c r="I179" s="9">
        <f t="shared" si="31"/>
        <v>0</v>
      </c>
      <c r="J179" s="9" t="str">
        <f t="shared" si="32"/>
        <v>Residential and Business</v>
      </c>
      <c r="K179" s="9" t="str">
        <f t="shared" si="33"/>
        <v xml:space="preserve">Smart Home </v>
      </c>
      <c r="M179" s="9" t="str">
        <f t="shared" si="34"/>
        <v xml:space="preserve">False Alarm Fee Waiver - Other </v>
      </c>
      <c r="N179" s="9" t="str">
        <f t="shared" si="35"/>
        <v>Annulation de frais de fausse alarme (autre)</v>
      </c>
    </row>
    <row r="180" spans="1:14" x14ac:dyDescent="0.25">
      <c r="A180" s="9" t="s">
        <v>2665</v>
      </c>
      <c r="B180" s="9" t="str">
        <f t="shared" si="24"/>
        <v xml:space="preserve">False Alarm Fee Waiver - Central Monitoring Station </v>
      </c>
      <c r="C180" s="9" t="str">
        <f t="shared" si="25"/>
        <v>Annulation de frais de fausse alarme (centrale de surveillance)</v>
      </c>
      <c r="D180" s="9" t="str">
        <f t="shared" si="26"/>
        <v xml:space="preserve">False alarm fee waived by Central Monitoring Station </v>
      </c>
      <c r="E180" s="9" t="str">
        <f t="shared" si="27"/>
        <v>Annulation de frais de fausse alarme (centrale de surveillance)</v>
      </c>
      <c r="F180" s="9">
        <f t="shared" si="28"/>
        <v>0</v>
      </c>
      <c r="G180" s="9" t="str">
        <f t="shared" si="29"/>
        <v>One time</v>
      </c>
      <c r="H180" s="9" t="str">
        <f t="shared" si="30"/>
        <v>N</v>
      </c>
      <c r="I180" s="9">
        <f t="shared" si="31"/>
        <v>0</v>
      </c>
      <c r="J180" s="9" t="str">
        <f t="shared" si="32"/>
        <v>Residential and Business</v>
      </c>
      <c r="K180" s="9" t="str">
        <f t="shared" si="33"/>
        <v xml:space="preserve">Smart Home </v>
      </c>
      <c r="M180" s="9">
        <f t="shared" si="34"/>
        <v>0</v>
      </c>
      <c r="N180" s="9">
        <f t="shared" si="35"/>
        <v>0</v>
      </c>
    </row>
    <row r="181" spans="1:14" x14ac:dyDescent="0.25">
      <c r="A181" s="9" t="s">
        <v>2661</v>
      </c>
      <c r="B181" s="9" t="str">
        <f t="shared" si="24"/>
        <v xml:space="preserve">False Alarm Fee Waiver - Loyalty </v>
      </c>
      <c r="C181" s="9" t="str">
        <f t="shared" si="25"/>
        <v>Annulation de frais de fausse alarme (équipe Loyauté)</v>
      </c>
      <c r="D181" s="9" t="str">
        <f t="shared" si="26"/>
        <v xml:space="preserve">False alarm fee waived by Loyalty and Retention </v>
      </c>
      <c r="E181" s="9" t="str">
        <f t="shared" si="27"/>
        <v>Annulation de frais de fausse alarme (équipe Loyauté)</v>
      </c>
      <c r="F181" s="9">
        <f t="shared" si="28"/>
        <v>0</v>
      </c>
      <c r="G181" s="9" t="str">
        <f t="shared" si="29"/>
        <v>One time</v>
      </c>
      <c r="H181" s="9" t="str">
        <f t="shared" si="30"/>
        <v>N</v>
      </c>
      <c r="I181" s="9">
        <f t="shared" si="31"/>
        <v>0</v>
      </c>
      <c r="J181" s="9" t="str">
        <f t="shared" si="32"/>
        <v>Residential and Business</v>
      </c>
      <c r="K181" s="9" t="str">
        <f t="shared" si="33"/>
        <v xml:space="preserve">Smart Home </v>
      </c>
      <c r="M181" s="9">
        <f t="shared" si="34"/>
        <v>0</v>
      </c>
      <c r="N181" s="9">
        <f t="shared" si="35"/>
        <v>0</v>
      </c>
    </row>
    <row r="182" spans="1:14" x14ac:dyDescent="0.25">
      <c r="A182" s="9" t="s">
        <v>2656</v>
      </c>
      <c r="B182" s="9" t="str">
        <f t="shared" si="24"/>
        <v xml:space="preserve">False Alarm Fee Waiver - Collections </v>
      </c>
      <c r="C182" s="9" t="str">
        <f t="shared" si="25"/>
        <v>Annulation de frais de fausse alarme (Service de recouvrement)</v>
      </c>
      <c r="D182" s="9" t="str">
        <f t="shared" si="26"/>
        <v>False alarm fee waived by Collections</v>
      </c>
      <c r="E182" s="9" t="str">
        <f t="shared" si="27"/>
        <v>Annulation de frais de fausse alarme (Service de recouvrement)</v>
      </c>
      <c r="F182" s="9">
        <f t="shared" si="28"/>
        <v>0</v>
      </c>
      <c r="G182" s="9" t="str">
        <f t="shared" si="29"/>
        <v>One time</v>
      </c>
      <c r="H182" s="9" t="str">
        <f t="shared" si="30"/>
        <v>N</v>
      </c>
      <c r="I182" s="9">
        <f t="shared" si="31"/>
        <v>0</v>
      </c>
      <c r="J182" s="9" t="str">
        <f t="shared" si="32"/>
        <v>Residential and Business</v>
      </c>
      <c r="K182" s="9" t="str">
        <f t="shared" si="33"/>
        <v xml:space="preserve">Smart Home </v>
      </c>
      <c r="M182" s="9">
        <f t="shared" si="34"/>
        <v>0</v>
      </c>
      <c r="N182" s="9">
        <f t="shared" si="35"/>
        <v>0</v>
      </c>
    </row>
    <row r="183" spans="1:14" x14ac:dyDescent="0.25">
      <c r="A183" s="9" t="s">
        <v>2651</v>
      </c>
      <c r="B183" s="9" t="str">
        <f t="shared" si="24"/>
        <v>False Alarm Fee Waiver - Customer Care</v>
      </c>
      <c r="C183" s="9" t="str">
        <f t="shared" si="25"/>
        <v>Annulation de frais de fausse alarme (Service à la clientèle)</v>
      </c>
      <c r="D183" s="9" t="str">
        <f t="shared" si="26"/>
        <v>False alarm fee waived by Customer Care</v>
      </c>
      <c r="E183" s="9" t="str">
        <f t="shared" si="27"/>
        <v>Annulation de frais de fausse alarme (Service à la clientèle)</v>
      </c>
      <c r="F183" s="9">
        <f t="shared" si="28"/>
        <v>0</v>
      </c>
      <c r="G183" s="9" t="str">
        <f t="shared" si="29"/>
        <v>One time</v>
      </c>
      <c r="H183" s="9" t="str">
        <f t="shared" si="30"/>
        <v>N</v>
      </c>
      <c r="I183" s="9">
        <f t="shared" si="31"/>
        <v>0</v>
      </c>
      <c r="J183" s="9" t="str">
        <f t="shared" si="32"/>
        <v>Residential and Business</v>
      </c>
      <c r="K183" s="9" t="str">
        <f t="shared" si="33"/>
        <v xml:space="preserve">Smart Home </v>
      </c>
      <c r="M183" s="9">
        <f t="shared" si="34"/>
        <v>0</v>
      </c>
      <c r="N183" s="9">
        <f t="shared" si="35"/>
        <v>0</v>
      </c>
    </row>
    <row r="184" spans="1:14" x14ac:dyDescent="0.25">
      <c r="A184" s="9" t="s">
        <v>561</v>
      </c>
      <c r="B184" s="9" t="str">
        <f t="shared" si="24"/>
        <v>AlarmVoice Services</v>
      </c>
      <c r="C184" s="9" t="str">
        <f t="shared" si="25"/>
        <v>Services AlarmVoice</v>
      </c>
      <c r="D184" s="9" t="str">
        <f t="shared" si="26"/>
        <v>AlarmVoice Services</v>
      </c>
      <c r="E184" s="9" t="str">
        <f t="shared" si="27"/>
        <v>Services AlarmVoice</v>
      </c>
      <c r="F184" s="9">
        <f t="shared" si="28"/>
        <v>25</v>
      </c>
      <c r="G184" s="9" t="str">
        <f t="shared" si="29"/>
        <v>RMR</v>
      </c>
      <c r="H184" s="9" t="str">
        <f t="shared" si="30"/>
        <v>N</v>
      </c>
      <c r="I184" s="9">
        <f t="shared" si="31"/>
        <v>30</v>
      </c>
      <c r="J184" s="9" t="str">
        <f t="shared" si="32"/>
        <v>Legacy</v>
      </c>
      <c r="K184" s="9" t="str">
        <f t="shared" si="33"/>
        <v>Legacy</v>
      </c>
      <c r="M184" s="9" t="str">
        <f t="shared" si="34"/>
        <v>AlarmVoice Services</v>
      </c>
      <c r="N184" s="9" t="str">
        <f t="shared" si="35"/>
        <v>Services AlarmVoice</v>
      </c>
    </row>
    <row r="185" spans="1:14" x14ac:dyDescent="0.25">
      <c r="A185" s="9" t="s">
        <v>2647</v>
      </c>
      <c r="B185" s="9" t="str">
        <f t="shared" si="24"/>
        <v>Equipment Discount (With Tax)</v>
      </c>
      <c r="C185" s="9" t="str">
        <f t="shared" si="25"/>
        <v>Réduction sur l'équipement (avec taxes)</v>
      </c>
      <c r="D185" s="9" t="str">
        <f t="shared" si="26"/>
        <v>Equipment Discount (With Tax)</v>
      </c>
      <c r="E185" s="9" t="str">
        <f t="shared" si="27"/>
        <v>Réduction sur l'équipement (avec taxes)</v>
      </c>
      <c r="F185" s="9">
        <f t="shared" si="28"/>
        <v>0</v>
      </c>
      <c r="G185" s="9" t="str">
        <f t="shared" si="29"/>
        <v>One time</v>
      </c>
      <c r="H185" s="9" t="str">
        <f t="shared" si="30"/>
        <v>N</v>
      </c>
      <c r="I185" s="9">
        <f t="shared" si="31"/>
        <v>0</v>
      </c>
      <c r="J185" s="9" t="str">
        <f t="shared" si="32"/>
        <v>Residential and Business</v>
      </c>
      <c r="K185" s="9" t="str">
        <f t="shared" si="33"/>
        <v xml:space="preserve">Smart Home </v>
      </c>
      <c r="M185" s="9" t="str">
        <f t="shared" si="34"/>
        <v>Equipment Discount (With Tax)</v>
      </c>
      <c r="N185" s="9" t="str">
        <f t="shared" si="35"/>
        <v>Réduction sur l'équipement (avec taxes)</v>
      </c>
    </row>
    <row r="186" spans="1:14" x14ac:dyDescent="0.25">
      <c r="A186" s="9" t="s">
        <v>5435</v>
      </c>
      <c r="B186" s="9" t="str">
        <f t="shared" si="24"/>
        <v>Credit Equipment w/o Tax</v>
      </c>
      <c r="C186" s="9" t="str">
        <f t="shared" si="25"/>
        <v>Crédit sur le matériel avant taxes</v>
      </c>
      <c r="D186" s="9" t="str">
        <f t="shared" si="26"/>
        <v>Credit Equipment w/o Tax</v>
      </c>
      <c r="E186" s="9" t="str">
        <f t="shared" si="27"/>
        <v>Crédit sur le matériel avant taxes</v>
      </c>
      <c r="F186" s="9">
        <f t="shared" si="28"/>
        <v>0</v>
      </c>
      <c r="G186" s="9" t="str">
        <f t="shared" si="29"/>
        <v>One time</v>
      </c>
      <c r="H186" s="9" t="str">
        <f t="shared" si="30"/>
        <v>N</v>
      </c>
      <c r="I186" s="9">
        <f t="shared" si="31"/>
        <v>0</v>
      </c>
      <c r="J186" s="9" t="str">
        <f t="shared" si="32"/>
        <v>Residential and Business</v>
      </c>
      <c r="K186" s="9" t="str">
        <f t="shared" si="33"/>
        <v>Alarm and Video Bundle</v>
      </c>
      <c r="M186" s="9">
        <f t="shared" si="34"/>
        <v>0</v>
      </c>
      <c r="N186" s="9">
        <f t="shared" si="35"/>
        <v>0</v>
      </c>
    </row>
    <row r="187" spans="1:14" x14ac:dyDescent="0.25">
      <c r="A187" s="9" t="s">
        <v>3079</v>
      </c>
      <c r="B187" s="9" t="str">
        <f t="shared" si="24"/>
        <v xml:space="preserve">Equipment Fee Credit </v>
      </c>
      <c r="C187" s="9" t="str">
        <f t="shared" si="25"/>
        <v xml:space="preserve">Crédit sur les frais d'équipement </v>
      </c>
      <c r="D187" s="9" t="str">
        <f t="shared" si="26"/>
        <v xml:space="preserve">Equipment Fee Waived for new Security and Automation customers when he has new Bell Internet </v>
      </c>
      <c r="E187" s="9" t="str">
        <f t="shared" si="27"/>
        <v xml:space="preserve">Crédit sur les frais d'équipement </v>
      </c>
      <c r="F187" s="9">
        <f t="shared" si="28"/>
        <v>0</v>
      </c>
      <c r="G187" s="9" t="str">
        <f t="shared" si="29"/>
        <v>One time</v>
      </c>
      <c r="H187" s="9" t="str">
        <f t="shared" si="30"/>
        <v>N</v>
      </c>
      <c r="I187" s="9">
        <f t="shared" si="31"/>
        <v>0</v>
      </c>
      <c r="J187" s="9" t="str">
        <f t="shared" si="32"/>
        <v xml:space="preserve">Business </v>
      </c>
      <c r="K187" s="9" t="str">
        <f t="shared" si="33"/>
        <v>Security and Automation</v>
      </c>
      <c r="M187" s="9">
        <f t="shared" si="34"/>
        <v>0</v>
      </c>
      <c r="N187" s="9">
        <f t="shared" si="35"/>
        <v>0</v>
      </c>
    </row>
    <row r="188" spans="1:14" x14ac:dyDescent="0.25">
      <c r="A188" s="9" t="s">
        <v>3078</v>
      </c>
      <c r="B188" s="9" t="str">
        <f t="shared" si="24"/>
        <v>Equipment Fee Credit - 50%</v>
      </c>
      <c r="C188" s="9" t="str">
        <f t="shared" si="25"/>
        <v>Crédit sur les frais d'équipement (50%)</v>
      </c>
      <c r="D188" s="9" t="str">
        <f t="shared" si="26"/>
        <v xml:space="preserve">Equipment Fee Waived at 50% </v>
      </c>
      <c r="E188" s="9" t="str">
        <f t="shared" si="27"/>
        <v>Crédit sur les frais d'équipement (50%)</v>
      </c>
      <c r="F188" s="9">
        <f t="shared" si="28"/>
        <v>0</v>
      </c>
      <c r="G188" s="9" t="str">
        <f t="shared" si="29"/>
        <v>One time</v>
      </c>
      <c r="H188" s="9" t="str">
        <f t="shared" si="30"/>
        <v>N</v>
      </c>
      <c r="I188" s="9">
        <f t="shared" si="31"/>
        <v>0</v>
      </c>
      <c r="J188" s="9" t="str">
        <f t="shared" si="32"/>
        <v xml:space="preserve">Business </v>
      </c>
      <c r="K188" s="9" t="str">
        <f t="shared" si="33"/>
        <v>Security and Automation</v>
      </c>
      <c r="M188" s="9">
        <f t="shared" si="34"/>
        <v>0</v>
      </c>
      <c r="N188" s="9">
        <f t="shared" si="35"/>
        <v>0</v>
      </c>
    </row>
    <row r="189" spans="1:14" x14ac:dyDescent="0.25">
      <c r="A189" s="9" t="s">
        <v>3080</v>
      </c>
      <c r="B189" s="9" t="str">
        <f t="shared" si="24"/>
        <v xml:space="preserve">Equipment Fee </v>
      </c>
      <c r="C189" s="9" t="str">
        <f t="shared" si="25"/>
        <v xml:space="preserve">Frais d'équipement </v>
      </c>
      <c r="D189" s="9" t="str">
        <f t="shared" si="26"/>
        <v xml:space="preserve">Equipment Fee for new Security and Automation bundles </v>
      </c>
      <c r="E189" s="9" t="str">
        <f t="shared" si="27"/>
        <v xml:space="preserve">Frais d'équipement </v>
      </c>
      <c r="F189" s="9">
        <f t="shared" si="28"/>
        <v>199</v>
      </c>
      <c r="G189" s="9" t="str">
        <f t="shared" si="29"/>
        <v>One time</v>
      </c>
      <c r="H189" s="9" t="str">
        <f t="shared" si="30"/>
        <v>N</v>
      </c>
      <c r="I189" s="9">
        <f t="shared" si="31"/>
        <v>0</v>
      </c>
      <c r="J189" s="9" t="str">
        <f t="shared" si="32"/>
        <v xml:space="preserve">Business </v>
      </c>
      <c r="K189" s="9" t="str">
        <f t="shared" si="33"/>
        <v>Security and Automation</v>
      </c>
      <c r="M189" s="9">
        <f t="shared" si="34"/>
        <v>0</v>
      </c>
      <c r="N189" s="9">
        <f t="shared" si="35"/>
        <v>0</v>
      </c>
    </row>
    <row r="190" spans="1:14" x14ac:dyDescent="0.25">
      <c r="A190" s="9" t="s">
        <v>600</v>
      </c>
      <c r="B190" s="9" t="str">
        <f t="shared" si="24"/>
        <v>DX Smoke Detector</v>
      </c>
      <c r="C190" s="9" t="str">
        <f t="shared" si="25"/>
        <v>Détecteur de fumée DX</v>
      </c>
      <c r="D190" s="9" t="str">
        <f t="shared" si="26"/>
        <v>DX Smoke Detector</v>
      </c>
      <c r="E190" s="9" t="str">
        <f t="shared" si="27"/>
        <v>Détecteur de fumée DX</v>
      </c>
      <c r="F190" s="9">
        <f t="shared" si="28"/>
        <v>0</v>
      </c>
      <c r="G190" s="9" t="str">
        <f t="shared" si="29"/>
        <v>One Time</v>
      </c>
      <c r="H190" s="9" t="str">
        <f t="shared" si="30"/>
        <v>N</v>
      </c>
      <c r="I190" s="9">
        <f t="shared" si="31"/>
        <v>6</v>
      </c>
      <c r="J190" s="9" t="str">
        <f t="shared" si="32"/>
        <v>Legacy</v>
      </c>
      <c r="K190" s="9" t="str">
        <f t="shared" si="33"/>
        <v>Legacy</v>
      </c>
      <c r="M190" s="9" t="str">
        <f t="shared" si="34"/>
        <v>DX Smoke Detector</v>
      </c>
      <c r="N190" s="9" t="str">
        <f t="shared" si="35"/>
        <v>Détecteur de fumée DX</v>
      </c>
    </row>
    <row r="191" spans="1:14" x14ac:dyDescent="0.25">
      <c r="A191" s="9" t="s">
        <v>599</v>
      </c>
      <c r="B191" s="9" t="str">
        <f t="shared" si="24"/>
        <v>DX Smoke Detector</v>
      </c>
      <c r="C191" s="9" t="str">
        <f t="shared" si="25"/>
        <v>Détecteur de fumée DX</v>
      </c>
      <c r="D191" s="9" t="str">
        <f t="shared" si="26"/>
        <v>DX Smoke Detector</v>
      </c>
      <c r="E191" s="9" t="str">
        <f t="shared" si="27"/>
        <v>Détecteur de fumée DX</v>
      </c>
      <c r="F191" s="9">
        <f t="shared" si="28"/>
        <v>0</v>
      </c>
      <c r="G191" s="9" t="str">
        <f t="shared" si="29"/>
        <v>One Time</v>
      </c>
      <c r="H191" s="9" t="str">
        <f t="shared" si="30"/>
        <v>N</v>
      </c>
      <c r="I191" s="9">
        <f t="shared" si="31"/>
        <v>6</v>
      </c>
      <c r="J191" s="9" t="str">
        <f t="shared" si="32"/>
        <v>Legacy</v>
      </c>
      <c r="K191" s="9" t="str">
        <f t="shared" si="33"/>
        <v>Legacy</v>
      </c>
      <c r="M191" s="9" t="str">
        <f t="shared" si="34"/>
        <v>DX Smoke Detector</v>
      </c>
      <c r="N191" s="9" t="str">
        <f t="shared" si="35"/>
        <v>Détecteur de fumée DX</v>
      </c>
    </row>
    <row r="192" spans="1:14" x14ac:dyDescent="0.25">
      <c r="A192" s="9" t="s">
        <v>597</v>
      </c>
      <c r="B192" s="9" t="str">
        <f t="shared" si="24"/>
        <v>DX Smoke Detector</v>
      </c>
      <c r="C192" s="9" t="str">
        <f t="shared" si="25"/>
        <v>Détecteur de fumée DX</v>
      </c>
      <c r="D192" s="9" t="str">
        <f t="shared" si="26"/>
        <v>DX Smoke Detector</v>
      </c>
      <c r="E192" s="9" t="str">
        <f t="shared" si="27"/>
        <v>Détecteur de fumée DX</v>
      </c>
      <c r="F192" s="9">
        <f t="shared" si="28"/>
        <v>0</v>
      </c>
      <c r="G192" s="9" t="str">
        <f t="shared" si="29"/>
        <v>One Time</v>
      </c>
      <c r="H192" s="9" t="str">
        <f t="shared" si="30"/>
        <v>N</v>
      </c>
      <c r="I192" s="9">
        <f t="shared" si="31"/>
        <v>6</v>
      </c>
      <c r="J192" s="9" t="str">
        <f t="shared" si="32"/>
        <v>Legacy</v>
      </c>
      <c r="K192" s="9" t="str">
        <f t="shared" si="33"/>
        <v>Legacy</v>
      </c>
      <c r="M192" s="9" t="str">
        <f t="shared" si="34"/>
        <v>DX Smoke Detector</v>
      </c>
      <c r="N192" s="9" t="str">
        <f t="shared" si="35"/>
        <v>Détecteur de fumée DX</v>
      </c>
    </row>
    <row r="193" spans="1:14" x14ac:dyDescent="0.25">
      <c r="A193" s="9" t="s">
        <v>985</v>
      </c>
      <c r="B193" s="9" t="str">
        <f t="shared" ref="B193:B256" si="36">VLOOKUP($A193,masterdata,3,0)</f>
        <v>Panic Pendant - Wristband (Medical Alert at Home)</v>
      </c>
      <c r="C193" s="9" t="str">
        <f t="shared" ref="C193:C256" si="37">VLOOKUP($A193,masterdata,4,0)</f>
        <v>Pendentif Panique - Bracelet (Alerte médicale À la maison)</v>
      </c>
      <c r="D193" s="9" t="str">
        <f t="shared" ref="D193:D256" si="38">VLOOKUP($A193,masterdata,12,0)</f>
        <v>Panic Pendant - Wristband (Medical Alert at Home)</v>
      </c>
      <c r="E193" s="9" t="str">
        <f t="shared" ref="E193:E256" si="39">VLOOKUP($A193,masterdata,13,0)</f>
        <v>Pendentif Panique - Bracelet (Alerte médicale À la maison)</v>
      </c>
      <c r="F193" s="9">
        <f t="shared" ref="F193:F256" si="40">VLOOKUP($A193,masterdata,5,0)</f>
        <v>69</v>
      </c>
      <c r="G193" s="9" t="str">
        <f t="shared" ref="G193:G256" si="41">VLOOKUP($A193,masterdata,16,0)</f>
        <v>One time</v>
      </c>
      <c r="H193" s="9" t="str">
        <f t="shared" ref="H193:H256" si="42">VLOOKUP($A193,masterdata,6,0)</f>
        <v>N</v>
      </c>
      <c r="I193" s="9">
        <f t="shared" ref="I193:I256" si="43">VLOOKUP($A193,masterdata,7,0)</f>
        <v>7.5</v>
      </c>
      <c r="J193" s="9" t="str">
        <f t="shared" ref="J193:J256" si="44">VLOOKUP($A193,masterdata,10,0)</f>
        <v>Optional Equipment</v>
      </c>
      <c r="K193" s="9" t="str">
        <f t="shared" ref="K193:K256" si="45">VLOOKUP($A193,masterdata,11,0)</f>
        <v>Keypads and Remotes</v>
      </c>
      <c r="M193" s="9" t="str">
        <f t="shared" ref="M193:M256" si="46">VLOOKUP($A193,masterdata,14,0)</f>
        <v>Panic Pendant - Wristband (Medical Alert at Home)</v>
      </c>
      <c r="N193" s="9" t="str">
        <f t="shared" ref="N193:N256" si="47">VLOOKUP($A193,masterdata,15,0)</f>
        <v>Pendentif Panique - Bracelet (Alerte médicale À la maison)</v>
      </c>
    </row>
    <row r="194" spans="1:14" x14ac:dyDescent="0.25">
      <c r="A194" s="9" t="s">
        <v>972</v>
      </c>
      <c r="B194" s="9" t="str">
        <f t="shared" si="36"/>
        <v>Panic Pendant - Necklace (Medical Alert at Home)</v>
      </c>
      <c r="C194" s="9" t="str">
        <f t="shared" si="37"/>
        <v>Pendentif Panique - Collier (Alerte médicale À la maison)</v>
      </c>
      <c r="D194" s="9" t="str">
        <f t="shared" si="38"/>
        <v>Panic Pendant - Necklace (Medical Alert at Home)</v>
      </c>
      <c r="E194" s="9" t="str">
        <f t="shared" si="39"/>
        <v>Pendentif Panique - Collier (Alerte médicale À la maison)</v>
      </c>
      <c r="F194" s="9">
        <f t="shared" si="40"/>
        <v>69</v>
      </c>
      <c r="G194" s="9" t="str">
        <f t="shared" si="41"/>
        <v>One Time</v>
      </c>
      <c r="H194" s="9" t="str">
        <f t="shared" si="42"/>
        <v>N</v>
      </c>
      <c r="I194" s="9">
        <f t="shared" si="43"/>
        <v>7.5</v>
      </c>
      <c r="J194" s="9" t="str">
        <f t="shared" si="44"/>
        <v>Optional Equipment</v>
      </c>
      <c r="K194" s="9" t="str">
        <f t="shared" si="45"/>
        <v>Keypads and Remotes</v>
      </c>
      <c r="M194" s="9" t="str">
        <f t="shared" si="46"/>
        <v>Panic Pendant - Necklace (Medical Alert at Home)</v>
      </c>
      <c r="N194" s="9" t="str">
        <f t="shared" si="47"/>
        <v>Pendentif Panique - Collier (Alerte médicale À la maison)</v>
      </c>
    </row>
    <row r="195" spans="1:14" x14ac:dyDescent="0.25">
      <c r="A195" s="9" t="s">
        <v>337</v>
      </c>
      <c r="B195" s="9" t="str">
        <f t="shared" si="36"/>
        <v>2 way wireless keypad-requires  TR5164-433 transceiver</v>
      </c>
      <c r="C195" s="9" t="str">
        <f t="shared" si="37"/>
        <v>Clavier sans fil bidirectionnel - nécessite un émetteur-récepteur TR5164-433</v>
      </c>
      <c r="D195" s="9" t="str">
        <f t="shared" si="38"/>
        <v>2 way wireless keypad-requires  TR5164-433 transceiver</v>
      </c>
      <c r="E195" s="9" t="str">
        <f t="shared" si="39"/>
        <v>Clavier sans fil bidirectionnel - nécessite un émetteur-récepteur TR5164-433</v>
      </c>
      <c r="F195" s="9">
        <f t="shared" si="40"/>
        <v>249</v>
      </c>
      <c r="G195" s="9" t="str">
        <f t="shared" si="41"/>
        <v>One Time</v>
      </c>
      <c r="H195" s="9" t="str">
        <f t="shared" si="42"/>
        <v>N</v>
      </c>
      <c r="I195" s="9">
        <f t="shared" si="43"/>
        <v>30</v>
      </c>
      <c r="J195" s="9" t="str">
        <f t="shared" si="44"/>
        <v>Legacy</v>
      </c>
      <c r="K195" s="9" t="str">
        <f t="shared" si="45"/>
        <v>Legacy</v>
      </c>
      <c r="M195" s="9" t="str">
        <f t="shared" si="46"/>
        <v>2 way wireless keypad-requires  TR5164-433 transceiver</v>
      </c>
      <c r="N195" s="9" t="str">
        <f t="shared" si="47"/>
        <v>Clavier sans fil bidirectionnel - nécessite un émetteur-récepteur TR5164-433</v>
      </c>
    </row>
    <row r="196" spans="1:14" x14ac:dyDescent="0.25">
      <c r="A196" s="9" t="s">
        <v>336</v>
      </c>
      <c r="B196" s="9" t="str">
        <f t="shared" si="36"/>
        <v>WS4985-wireless flood</v>
      </c>
      <c r="C196" s="9" t="str">
        <f t="shared" si="37"/>
        <v>Détecteur d'inondation sans fil WS4985</v>
      </c>
      <c r="D196" s="9" t="str">
        <f t="shared" si="38"/>
        <v>WS4985-wireless flood</v>
      </c>
      <c r="E196" s="9" t="str">
        <f t="shared" si="39"/>
        <v>Détecteur d'inondation sans fil WS4985</v>
      </c>
      <c r="F196" s="9">
        <f t="shared" si="40"/>
        <v>69</v>
      </c>
      <c r="G196" s="9" t="str">
        <f t="shared" si="41"/>
        <v>One Time</v>
      </c>
      <c r="H196" s="9" t="str">
        <f t="shared" si="42"/>
        <v>N</v>
      </c>
      <c r="I196" s="9">
        <f t="shared" si="43"/>
        <v>7.5</v>
      </c>
      <c r="J196" s="9" t="str">
        <f t="shared" si="44"/>
        <v>Legacy</v>
      </c>
      <c r="K196" s="9" t="str">
        <f t="shared" si="45"/>
        <v>Legacy</v>
      </c>
      <c r="M196" s="9" t="str">
        <f t="shared" si="46"/>
        <v>WS4985-wireless flood</v>
      </c>
      <c r="N196" s="9" t="str">
        <f t="shared" si="47"/>
        <v>Détecteur d'inondation sans fil WS4985</v>
      </c>
    </row>
    <row r="197" spans="1:14" x14ac:dyDescent="0.25">
      <c r="A197" s="9" t="s">
        <v>335</v>
      </c>
      <c r="B197" s="9" t="str">
        <f t="shared" si="36"/>
        <v>DSC wireless contact</v>
      </c>
      <c r="C197" s="9" t="str">
        <f t="shared" si="37"/>
        <v>Contact sans fil de DSC</v>
      </c>
      <c r="D197" s="9" t="str">
        <f t="shared" si="38"/>
        <v>DSC wireless contact</v>
      </c>
      <c r="E197" s="9" t="str">
        <f t="shared" si="39"/>
        <v>Contact sans fil de DSC</v>
      </c>
      <c r="F197" s="9">
        <f t="shared" si="40"/>
        <v>29</v>
      </c>
      <c r="G197" s="9" t="str">
        <f t="shared" si="41"/>
        <v>One Time</v>
      </c>
      <c r="H197" s="9" t="str">
        <f t="shared" si="42"/>
        <v>N</v>
      </c>
      <c r="I197" s="9">
        <f t="shared" si="43"/>
        <v>7.5</v>
      </c>
      <c r="J197" s="9" t="str">
        <f t="shared" si="44"/>
        <v>Legacy</v>
      </c>
      <c r="K197" s="9" t="str">
        <f t="shared" si="45"/>
        <v>Legacy</v>
      </c>
      <c r="M197" s="9" t="str">
        <f t="shared" si="46"/>
        <v>DSC wireless contact</v>
      </c>
      <c r="N197" s="9" t="str">
        <f t="shared" si="47"/>
        <v>Contact sans fil de DSC</v>
      </c>
    </row>
    <row r="198" spans="1:14" x14ac:dyDescent="0.25">
      <c r="A198" s="9" t="s">
        <v>333</v>
      </c>
      <c r="B198" s="9" t="str">
        <f t="shared" si="36"/>
        <v>Wireless 4 button keyfob</v>
      </c>
      <c r="C198" s="9" t="str">
        <f t="shared" si="37"/>
        <v>Porte-clés à 4 boutons sans fil</v>
      </c>
      <c r="D198" s="9" t="str">
        <f t="shared" si="38"/>
        <v>Wireless 4 button keyfob</v>
      </c>
      <c r="E198" s="9" t="str">
        <f t="shared" si="39"/>
        <v>Porte-clés à 4 boutons sans fil</v>
      </c>
      <c r="F198" s="9">
        <f t="shared" si="40"/>
        <v>39</v>
      </c>
      <c r="G198" s="9" t="str">
        <f t="shared" si="41"/>
        <v>One Time</v>
      </c>
      <c r="H198" s="9" t="str">
        <f t="shared" si="42"/>
        <v>N</v>
      </c>
      <c r="I198" s="9">
        <f t="shared" si="43"/>
        <v>7.5</v>
      </c>
      <c r="J198" s="9" t="str">
        <f t="shared" si="44"/>
        <v>Legacy</v>
      </c>
      <c r="K198" s="9" t="str">
        <f t="shared" si="45"/>
        <v>Legacy</v>
      </c>
      <c r="M198" s="9" t="str">
        <f t="shared" si="46"/>
        <v>Wireless 4 button keyfob</v>
      </c>
      <c r="N198" s="9" t="str">
        <f t="shared" si="47"/>
        <v>Porte-clés à 4 boutons sans fil</v>
      </c>
    </row>
    <row r="199" spans="1:14" x14ac:dyDescent="0.25">
      <c r="A199" s="9" t="s">
        <v>332</v>
      </c>
      <c r="B199" s="9" t="str">
        <f t="shared" si="36"/>
        <v>wireless smoke</v>
      </c>
      <c r="C199" s="9" t="str">
        <f t="shared" si="37"/>
        <v>Détecteur de fumée sans fil</v>
      </c>
      <c r="D199" s="9" t="str">
        <f t="shared" si="38"/>
        <v>wireless smoke</v>
      </c>
      <c r="E199" s="9" t="str">
        <f t="shared" si="39"/>
        <v>Détecteur de fumée sans fil</v>
      </c>
      <c r="F199" s="9">
        <f t="shared" si="40"/>
        <v>79</v>
      </c>
      <c r="G199" s="9" t="str">
        <f t="shared" si="41"/>
        <v>One Time</v>
      </c>
      <c r="H199" s="9" t="str">
        <f t="shared" si="42"/>
        <v>N</v>
      </c>
      <c r="I199" s="9">
        <f t="shared" si="43"/>
        <v>7.5</v>
      </c>
      <c r="J199" s="9" t="str">
        <f t="shared" si="44"/>
        <v>Legacy</v>
      </c>
      <c r="K199" s="9" t="str">
        <f t="shared" si="45"/>
        <v>Legacy</v>
      </c>
      <c r="M199" s="9" t="str">
        <f t="shared" si="46"/>
        <v>wireless smoke</v>
      </c>
      <c r="N199" s="9" t="str">
        <f t="shared" si="47"/>
        <v>Détecteur de fumée sans fil</v>
      </c>
    </row>
    <row r="200" spans="1:14" x14ac:dyDescent="0.25">
      <c r="A200" s="9" t="s">
        <v>307</v>
      </c>
      <c r="B200" s="9" t="str">
        <f t="shared" si="36"/>
        <v>Wireless Panic Button</v>
      </c>
      <c r="C200" s="9" t="str">
        <f t="shared" si="37"/>
        <v>Bouton d'urgence ou d'alarme de vol à main armée</v>
      </c>
      <c r="D200" s="9" t="str">
        <f t="shared" si="38"/>
        <v>wireless panic/hold-up</v>
      </c>
      <c r="E200" s="9" t="str">
        <f t="shared" si="39"/>
        <v>Bouton d'urgence ou d'alarme de vol à main armée</v>
      </c>
      <c r="F200" s="9">
        <f t="shared" si="40"/>
        <v>69</v>
      </c>
      <c r="G200" s="9" t="str">
        <f t="shared" si="41"/>
        <v>One Time</v>
      </c>
      <c r="H200" s="9" t="str">
        <f t="shared" si="42"/>
        <v>N</v>
      </c>
      <c r="I200" s="9">
        <f t="shared" si="43"/>
        <v>7.5</v>
      </c>
      <c r="J200" s="9" t="str">
        <f t="shared" si="44"/>
        <v>Legacy</v>
      </c>
      <c r="K200" s="9" t="str">
        <f t="shared" si="45"/>
        <v>Legacy</v>
      </c>
      <c r="M200" s="9" t="str">
        <f t="shared" si="46"/>
        <v>wireless panic/hold-up</v>
      </c>
      <c r="N200" s="9" t="str">
        <f t="shared" si="47"/>
        <v>Bouton d'urgence ou d'alarme de vol à main armée</v>
      </c>
    </row>
    <row r="201" spans="1:14" x14ac:dyDescent="0.25">
      <c r="A201" s="9" t="s">
        <v>305</v>
      </c>
      <c r="B201" s="9" t="str">
        <f t="shared" si="36"/>
        <v>wireless repeater</v>
      </c>
      <c r="C201" s="9" t="str">
        <f t="shared" si="37"/>
        <v>Répéteur sans fil</v>
      </c>
      <c r="D201" s="9" t="str">
        <f t="shared" si="38"/>
        <v>wireless repeater</v>
      </c>
      <c r="E201" s="9" t="str">
        <f t="shared" si="39"/>
        <v>Répéteur sans fil</v>
      </c>
      <c r="F201" s="9">
        <f t="shared" si="40"/>
        <v>89</v>
      </c>
      <c r="G201" s="9" t="str">
        <f t="shared" si="41"/>
        <v>One Time</v>
      </c>
      <c r="H201" s="9" t="str">
        <f t="shared" si="42"/>
        <v>N</v>
      </c>
      <c r="I201" s="9">
        <f t="shared" si="43"/>
        <v>7.5</v>
      </c>
      <c r="J201" s="9" t="str">
        <f t="shared" si="44"/>
        <v>Legacy</v>
      </c>
      <c r="K201" s="9" t="str">
        <f t="shared" si="45"/>
        <v>Legacy</v>
      </c>
      <c r="M201" s="9" t="str">
        <f t="shared" si="46"/>
        <v>wireless repeater</v>
      </c>
      <c r="N201" s="9" t="str">
        <f t="shared" si="47"/>
        <v>Répéteur sans fil</v>
      </c>
    </row>
    <row r="202" spans="1:14" x14ac:dyDescent="0.25">
      <c r="A202" s="9" t="s">
        <v>331</v>
      </c>
      <c r="B202" s="9" t="str">
        <f t="shared" si="36"/>
        <v>WS4913-wireless CO</v>
      </c>
      <c r="C202" s="9" t="str">
        <f t="shared" si="37"/>
        <v>Détecteur de monoxyde de carbone sans fil WS4913</v>
      </c>
      <c r="D202" s="9" t="str">
        <f t="shared" si="38"/>
        <v>WS4913-wireless CO</v>
      </c>
      <c r="E202" s="9" t="str">
        <f t="shared" si="39"/>
        <v>Détecteur de monoxyde de carbone sans fil WS4913</v>
      </c>
      <c r="F202" s="9">
        <f t="shared" si="40"/>
        <v>89</v>
      </c>
      <c r="G202" s="9" t="str">
        <f t="shared" si="41"/>
        <v>One Time</v>
      </c>
      <c r="H202" s="9" t="str">
        <f t="shared" si="42"/>
        <v>N</v>
      </c>
      <c r="I202" s="9">
        <f t="shared" si="43"/>
        <v>7.5</v>
      </c>
      <c r="J202" s="9" t="str">
        <f t="shared" si="44"/>
        <v>Legacy</v>
      </c>
      <c r="K202" s="9" t="str">
        <f t="shared" si="45"/>
        <v>Legacy</v>
      </c>
      <c r="M202" s="9" t="str">
        <f t="shared" si="46"/>
        <v>WS4913-wireless CO</v>
      </c>
      <c r="N202" s="9" t="str">
        <f t="shared" si="47"/>
        <v>Détecteur de monoxyde de carbone sans fil WS4913</v>
      </c>
    </row>
    <row r="203" spans="1:14" x14ac:dyDescent="0.25">
      <c r="A203" s="9" t="s">
        <v>330</v>
      </c>
      <c r="B203" s="9" t="str">
        <f t="shared" si="36"/>
        <v>DSC HW Wireless Motion</v>
      </c>
      <c r="C203" s="9" t="str">
        <f t="shared" si="37"/>
        <v>Détecteur de mouvement sans fil DSC pour système câblé</v>
      </c>
      <c r="D203" s="9" t="str">
        <f t="shared" si="38"/>
        <v>DSC HW Wireless Motion</v>
      </c>
      <c r="E203" s="9" t="str">
        <f t="shared" si="39"/>
        <v>Détecteur de mouvement sans fil DSC pour système câblé</v>
      </c>
      <c r="F203" s="9">
        <f t="shared" si="40"/>
        <v>49</v>
      </c>
      <c r="G203" s="9" t="str">
        <f t="shared" si="41"/>
        <v>One Time</v>
      </c>
      <c r="H203" s="9" t="str">
        <f t="shared" si="42"/>
        <v>N</v>
      </c>
      <c r="I203" s="9">
        <f t="shared" si="43"/>
        <v>7.5</v>
      </c>
      <c r="J203" s="9" t="str">
        <f t="shared" si="44"/>
        <v>Legacy</v>
      </c>
      <c r="K203" s="9" t="str">
        <f t="shared" si="45"/>
        <v>Legacy</v>
      </c>
      <c r="M203" s="9" t="str">
        <f t="shared" si="46"/>
        <v>DSC HW Wireless Motion</v>
      </c>
      <c r="N203" s="9" t="str">
        <f t="shared" si="47"/>
        <v>Détecteur de mouvement sans fil DSC pour système câblé</v>
      </c>
    </row>
    <row r="204" spans="1:14" x14ac:dyDescent="0.25">
      <c r="A204" s="9" t="s">
        <v>329</v>
      </c>
      <c r="B204" s="9" t="str">
        <f t="shared" si="36"/>
        <v>wireless Acuity GB</v>
      </c>
      <c r="C204" s="9" t="str">
        <f t="shared" si="37"/>
        <v>Détecteur de bris de verre sans fil Acuity</v>
      </c>
      <c r="D204" s="9" t="str">
        <f t="shared" si="38"/>
        <v>wireless Acuity GB</v>
      </c>
      <c r="E204" s="9" t="str">
        <f t="shared" si="39"/>
        <v>Détecteur de bris de verre sans fil Acuity</v>
      </c>
      <c r="F204" s="9">
        <f t="shared" si="40"/>
        <v>89</v>
      </c>
      <c r="G204" s="9" t="str">
        <f t="shared" si="41"/>
        <v>One Time</v>
      </c>
      <c r="H204" s="9" t="str">
        <f t="shared" si="42"/>
        <v>N</v>
      </c>
      <c r="I204" s="9">
        <f t="shared" si="43"/>
        <v>7.5</v>
      </c>
      <c r="J204" s="9" t="str">
        <f t="shared" si="44"/>
        <v>Legacy</v>
      </c>
      <c r="K204" s="9" t="str">
        <f t="shared" si="45"/>
        <v>Legacy</v>
      </c>
      <c r="M204" s="9" t="str">
        <f t="shared" si="46"/>
        <v>wireless Acuity GB</v>
      </c>
      <c r="N204" s="9" t="str">
        <f t="shared" si="47"/>
        <v>Détecteur de bris de verre sans fil Acuity</v>
      </c>
    </row>
    <row r="205" spans="1:14" x14ac:dyDescent="0.25">
      <c r="A205" s="9" t="s">
        <v>327</v>
      </c>
      <c r="B205" s="9" t="str">
        <f t="shared" si="36"/>
        <v>DSC RFK5501 LCD Keypad with 433RF Receiver</v>
      </c>
      <c r="C205" s="9" t="str">
        <f t="shared" si="37"/>
        <v>Clavier DSC RFK5501 433RF</v>
      </c>
      <c r="D205" s="9" t="str">
        <f t="shared" si="38"/>
        <v>DSC RFK5501 LCD Keypad with 433RF Receiver</v>
      </c>
      <c r="E205" s="9" t="str">
        <f t="shared" si="39"/>
        <v>Clavier DSC RFK5501 433RF</v>
      </c>
      <c r="F205" s="9">
        <f t="shared" si="40"/>
        <v>0</v>
      </c>
      <c r="G205" s="9" t="str">
        <f t="shared" si="41"/>
        <v>One Time</v>
      </c>
      <c r="H205" s="9" t="str">
        <f t="shared" si="42"/>
        <v>N</v>
      </c>
      <c r="I205" s="9">
        <f t="shared" si="43"/>
        <v>30</v>
      </c>
      <c r="J205" s="9" t="str">
        <f t="shared" si="44"/>
        <v>Keypad</v>
      </c>
      <c r="K205" s="9" t="str">
        <f t="shared" si="45"/>
        <v>Keypad</v>
      </c>
      <c r="M205" s="9" t="str">
        <f t="shared" si="46"/>
        <v>DSC RFK5501 LCD Keypad with 433RF Receiver</v>
      </c>
      <c r="N205" s="9" t="str">
        <f t="shared" si="47"/>
        <v>Clavier DSC RFK5501 433RF</v>
      </c>
    </row>
    <row r="206" spans="1:14" x14ac:dyDescent="0.25">
      <c r="A206" s="9" t="s">
        <v>325</v>
      </c>
      <c r="B206" s="9" t="str">
        <f t="shared" si="36"/>
        <v>64Z ALPA wireless keypad</v>
      </c>
      <c r="C206" s="9" t="str">
        <f t="shared" si="37"/>
        <v>Clavier alphanumérique sans fil avec 64 zones</v>
      </c>
      <c r="D206" s="9" t="str">
        <f t="shared" si="38"/>
        <v>64Z ALPA wireless keypad</v>
      </c>
      <c r="E206" s="9" t="str">
        <f t="shared" si="39"/>
        <v>Clavier alphanumérique sans fil avec 64 zones</v>
      </c>
      <c r="F206" s="9">
        <f t="shared" si="40"/>
        <v>129</v>
      </c>
      <c r="G206" s="9" t="str">
        <f t="shared" si="41"/>
        <v>One Time</v>
      </c>
      <c r="H206" s="9" t="str">
        <f t="shared" si="42"/>
        <v>N</v>
      </c>
      <c r="I206" s="9">
        <f t="shared" si="43"/>
        <v>30</v>
      </c>
      <c r="J206" s="9" t="str">
        <f t="shared" si="44"/>
        <v>Legacy</v>
      </c>
      <c r="K206" s="9" t="str">
        <f t="shared" si="45"/>
        <v>Legacy</v>
      </c>
      <c r="M206" s="9" t="str">
        <f t="shared" si="46"/>
        <v>64Z ALPA wireless keypad</v>
      </c>
      <c r="N206" s="9" t="str">
        <f t="shared" si="47"/>
        <v>Clavier alphanumérique sans fil avec 64 zones</v>
      </c>
    </row>
    <row r="207" spans="1:14" x14ac:dyDescent="0.25">
      <c r="A207" s="9" t="s">
        <v>3690</v>
      </c>
      <c r="B207" s="9" t="str">
        <f t="shared" si="36"/>
        <v>32 z wireless receiver</v>
      </c>
      <c r="C207" s="9" t="str">
        <f t="shared" si="37"/>
        <v>Récepteur sans fil de 32 z</v>
      </c>
      <c r="D207" s="9" t="str">
        <f t="shared" si="38"/>
        <v>32 z wireless receiver</v>
      </c>
      <c r="E207" s="9" t="str">
        <f t="shared" si="39"/>
        <v>Récepteur sans fil de 32 z</v>
      </c>
      <c r="F207" s="9">
        <f t="shared" si="40"/>
        <v>0</v>
      </c>
      <c r="G207" s="9" t="str">
        <f t="shared" si="41"/>
        <v>One Time</v>
      </c>
      <c r="H207" s="9" t="str">
        <f t="shared" si="42"/>
        <v>N</v>
      </c>
      <c r="I207" s="9">
        <f t="shared" si="43"/>
        <v>10</v>
      </c>
      <c r="J207" s="9">
        <f t="shared" si="44"/>
        <v>0</v>
      </c>
      <c r="K207" s="9">
        <f t="shared" si="45"/>
        <v>0</v>
      </c>
      <c r="M207" s="9" t="str">
        <f t="shared" si="46"/>
        <v>32 z wireless receiver</v>
      </c>
      <c r="N207" s="9" t="str">
        <f t="shared" si="47"/>
        <v>Récepteur sans fil de 32 z</v>
      </c>
    </row>
    <row r="208" spans="1:14" x14ac:dyDescent="0.25">
      <c r="A208" s="9" t="s">
        <v>323</v>
      </c>
      <c r="B208" s="9" t="str">
        <f t="shared" si="36"/>
        <v>PK5501 picture Icon</v>
      </c>
      <c r="C208" s="9" t="str">
        <f t="shared" si="37"/>
        <v>Clavier avec icônes PK5501</v>
      </c>
      <c r="D208" s="9" t="str">
        <f t="shared" si="38"/>
        <v>PK5501 picture Icon</v>
      </c>
      <c r="E208" s="9" t="str">
        <f t="shared" si="39"/>
        <v>Clavier avec icônes PK5501</v>
      </c>
      <c r="F208" s="9">
        <f t="shared" si="40"/>
        <v>79</v>
      </c>
      <c r="G208" s="9" t="str">
        <f t="shared" si="41"/>
        <v>One Time</v>
      </c>
      <c r="H208" s="9" t="str">
        <f t="shared" si="42"/>
        <v>N</v>
      </c>
      <c r="I208" s="9">
        <f t="shared" si="43"/>
        <v>30</v>
      </c>
      <c r="J208" s="9" t="str">
        <f t="shared" si="44"/>
        <v>Legacy</v>
      </c>
      <c r="K208" s="9" t="str">
        <f t="shared" si="45"/>
        <v>Legacy</v>
      </c>
      <c r="M208" s="9" t="str">
        <f t="shared" si="46"/>
        <v>PK5501 picture Icon</v>
      </c>
      <c r="N208" s="9" t="str">
        <f t="shared" si="47"/>
        <v>Clavier avec icônes PK5501</v>
      </c>
    </row>
    <row r="209" spans="1:14" x14ac:dyDescent="0.25">
      <c r="A209" s="9" t="s">
        <v>321</v>
      </c>
      <c r="B209" s="9" t="str">
        <f t="shared" si="36"/>
        <v>64 z alpha keypad</v>
      </c>
      <c r="C209" s="9" t="str">
        <f t="shared" si="37"/>
        <v>Clavier alphanumérique avec 64 zones</v>
      </c>
      <c r="D209" s="9" t="str">
        <f t="shared" si="38"/>
        <v>64 z alpha keypad</v>
      </c>
      <c r="E209" s="9" t="str">
        <f t="shared" si="39"/>
        <v>Clavier alphanumérique avec 64 zones</v>
      </c>
      <c r="F209" s="9">
        <f t="shared" si="40"/>
        <v>119</v>
      </c>
      <c r="G209" s="9" t="str">
        <f t="shared" si="41"/>
        <v>One Time</v>
      </c>
      <c r="H209" s="9" t="str">
        <f t="shared" si="42"/>
        <v>N</v>
      </c>
      <c r="I209" s="9">
        <f t="shared" si="43"/>
        <v>30</v>
      </c>
      <c r="J209" s="9" t="str">
        <f t="shared" si="44"/>
        <v>Legacy</v>
      </c>
      <c r="K209" s="9" t="str">
        <f t="shared" si="45"/>
        <v>Legacy</v>
      </c>
      <c r="M209" s="9" t="str">
        <f t="shared" si="46"/>
        <v>64 z alpha keypad</v>
      </c>
      <c r="N209" s="9" t="str">
        <f t="shared" si="47"/>
        <v>Clavier alphanumérique avec 64 zones</v>
      </c>
    </row>
    <row r="210" spans="1:14" x14ac:dyDescent="0.25">
      <c r="A210" s="9" t="s">
        <v>276</v>
      </c>
      <c r="B210" s="9" t="str">
        <f t="shared" si="36"/>
        <v>DSC 8 Hardwire zone expander</v>
      </c>
      <c r="C210" s="9" t="str">
        <f t="shared" si="37"/>
        <v>Module d'extension jusqu'à 8 zones DSC</v>
      </c>
      <c r="D210" s="9" t="str">
        <f t="shared" si="38"/>
        <v>DSC 8 Hardwire zone expander</v>
      </c>
      <c r="E210" s="9" t="str">
        <f t="shared" si="39"/>
        <v>Module d'extension jusqu'à 8 zones DSC</v>
      </c>
      <c r="F210" s="9">
        <f t="shared" si="40"/>
        <v>0</v>
      </c>
      <c r="G210" s="9" t="str">
        <f t="shared" si="41"/>
        <v>One Time</v>
      </c>
      <c r="H210" s="9" t="str">
        <f t="shared" si="42"/>
        <v>N</v>
      </c>
      <c r="I210" s="9">
        <f t="shared" si="43"/>
        <v>30</v>
      </c>
      <c r="J210" s="9" t="str">
        <f t="shared" si="44"/>
        <v>Zone Expander</v>
      </c>
      <c r="K210" s="9" t="str">
        <f t="shared" si="45"/>
        <v>Zone Expander</v>
      </c>
      <c r="M210" s="9" t="str">
        <f t="shared" si="46"/>
        <v>DSC 8 Hardwire zone expander</v>
      </c>
      <c r="N210" s="9" t="str">
        <f t="shared" si="47"/>
        <v>Module d'extension jusqu'à 8 zones DSC</v>
      </c>
    </row>
    <row r="211" spans="1:14" x14ac:dyDescent="0.25">
      <c r="A211" s="9" t="s">
        <v>303</v>
      </c>
      <c r="B211" s="9" t="str">
        <f t="shared" si="36"/>
        <v>8-64 ZONE CONTROL panel</v>
      </c>
      <c r="C211" s="9" t="str">
        <f t="shared" si="37"/>
        <v>Panneau de contrôle pour 8 à 64 zones</v>
      </c>
      <c r="D211" s="9" t="str">
        <f t="shared" si="38"/>
        <v>8-64 ZONE CONTROL panel</v>
      </c>
      <c r="E211" s="9" t="str">
        <f t="shared" si="39"/>
        <v>Panneau de contrôle pour 8 à 64 zones</v>
      </c>
      <c r="F211" s="9">
        <f t="shared" si="40"/>
        <v>0</v>
      </c>
      <c r="G211" s="9" t="str">
        <f t="shared" si="41"/>
        <v>One Time</v>
      </c>
      <c r="H211" s="9" t="str">
        <f t="shared" si="42"/>
        <v>N</v>
      </c>
      <c r="I211" s="9">
        <f t="shared" si="43"/>
        <v>30</v>
      </c>
      <c r="J211" s="9" t="str">
        <f t="shared" si="44"/>
        <v>Legacy</v>
      </c>
      <c r="K211" s="9" t="str">
        <f t="shared" si="45"/>
        <v>Legacy</v>
      </c>
      <c r="M211" s="9" t="str">
        <f t="shared" si="46"/>
        <v>8-64 ZONE CONTROL panel</v>
      </c>
      <c r="N211" s="9" t="str">
        <f t="shared" si="47"/>
        <v>Panneau de contrôle pour 8 à 64 zones</v>
      </c>
    </row>
    <row r="212" spans="1:14" x14ac:dyDescent="0.25">
      <c r="A212" s="9" t="s">
        <v>319</v>
      </c>
      <c r="B212" s="9" t="str">
        <f t="shared" si="36"/>
        <v>LC100-HW motion-pet immune-55lbs</v>
      </c>
      <c r="C212" s="9" t="str">
        <f t="shared" si="37"/>
        <v>Détecteur de mouvement LC100-HW insensible aux animaux jusqu'à 55 lb pour système câblé</v>
      </c>
      <c r="D212" s="9" t="str">
        <f t="shared" si="38"/>
        <v>LC100-HW motion-pet immune-55lbs</v>
      </c>
      <c r="E212" s="9" t="str">
        <f t="shared" si="39"/>
        <v>Détecteur de mouvement LC100-HW insensible aux animaux jusqu'à 55 lb pour système câblé</v>
      </c>
      <c r="F212" s="9">
        <f t="shared" si="40"/>
        <v>29</v>
      </c>
      <c r="G212" s="9" t="str">
        <f t="shared" si="41"/>
        <v>One Time</v>
      </c>
      <c r="H212" s="9" t="str">
        <f t="shared" si="42"/>
        <v>N</v>
      </c>
      <c r="I212" s="9">
        <f t="shared" si="43"/>
        <v>7.5</v>
      </c>
      <c r="J212" s="9" t="str">
        <f t="shared" si="44"/>
        <v>Legacy</v>
      </c>
      <c r="K212" s="9" t="str">
        <f t="shared" si="45"/>
        <v>Legacy</v>
      </c>
      <c r="M212" s="9" t="str">
        <f t="shared" si="46"/>
        <v>LC100-HW motion-pet immune-55lbs</v>
      </c>
      <c r="N212" s="9" t="str">
        <f t="shared" si="47"/>
        <v>Détecteur de mouvement LC100-HW insensible aux animaux jusqu'à 55 lb pour système câblé</v>
      </c>
    </row>
    <row r="213" spans="1:14" x14ac:dyDescent="0.25">
      <c r="A213" s="9" t="s">
        <v>317</v>
      </c>
      <c r="B213" s="9" t="str">
        <f t="shared" si="36"/>
        <v>HW smoke-4 wire</v>
      </c>
      <c r="C213" s="9" t="str">
        <f t="shared" si="37"/>
        <v>Détecteur de fumée câblé à 4 fils</v>
      </c>
      <c r="D213" s="9" t="str">
        <f t="shared" si="38"/>
        <v>HW smoke-4 wire</v>
      </c>
      <c r="E213" s="9" t="str">
        <f t="shared" si="39"/>
        <v>Détecteur de fumée câblé à 4 fils</v>
      </c>
      <c r="F213" s="9">
        <f t="shared" si="40"/>
        <v>49</v>
      </c>
      <c r="G213" s="9" t="str">
        <f t="shared" si="41"/>
        <v>One Time</v>
      </c>
      <c r="H213" s="9" t="str">
        <f t="shared" si="42"/>
        <v>N</v>
      </c>
      <c r="I213" s="9">
        <f t="shared" si="43"/>
        <v>7.5</v>
      </c>
      <c r="J213" s="9" t="str">
        <f t="shared" si="44"/>
        <v>Legacy</v>
      </c>
      <c r="K213" s="9" t="str">
        <f t="shared" si="45"/>
        <v>Legacy</v>
      </c>
      <c r="M213" s="9" t="str">
        <f t="shared" si="46"/>
        <v>HW smoke-4 wire</v>
      </c>
      <c r="N213" s="9" t="str">
        <f t="shared" si="47"/>
        <v>Détecteur de fumée câblé à 4 fils</v>
      </c>
    </row>
    <row r="214" spans="1:14" x14ac:dyDescent="0.25">
      <c r="A214" s="9" t="s">
        <v>316</v>
      </c>
      <c r="B214" s="9" t="str">
        <f t="shared" si="36"/>
        <v>2 wire smoke</v>
      </c>
      <c r="C214" s="9" t="str">
        <f t="shared" si="37"/>
        <v>Détecteur de fumée à 2 fils</v>
      </c>
      <c r="D214" s="9" t="str">
        <f t="shared" si="38"/>
        <v>2 wire smoke</v>
      </c>
      <c r="E214" s="9" t="str">
        <f t="shared" si="39"/>
        <v>Détecteur de fumée à 2 fils</v>
      </c>
      <c r="F214" s="9">
        <f t="shared" si="40"/>
        <v>49</v>
      </c>
      <c r="G214" s="9" t="str">
        <f t="shared" si="41"/>
        <v>One Time</v>
      </c>
      <c r="H214" s="9" t="str">
        <f t="shared" si="42"/>
        <v>N</v>
      </c>
      <c r="I214" s="9">
        <f t="shared" si="43"/>
        <v>7.5</v>
      </c>
      <c r="J214" s="9" t="str">
        <f t="shared" si="44"/>
        <v>Legacy</v>
      </c>
      <c r="K214" s="9" t="str">
        <f t="shared" si="45"/>
        <v>Legacy</v>
      </c>
      <c r="M214" s="9" t="str">
        <f t="shared" si="46"/>
        <v>2 wire smoke</v>
      </c>
      <c r="N214" s="9" t="str">
        <f t="shared" si="47"/>
        <v>Détecteur de fumée à 2 fils</v>
      </c>
    </row>
    <row r="215" spans="1:14" x14ac:dyDescent="0.25">
      <c r="A215" s="9" t="s">
        <v>315</v>
      </c>
      <c r="B215" s="9" t="str">
        <f t="shared" si="36"/>
        <v>slim line wireless contact</v>
      </c>
      <c r="C215" s="9" t="str">
        <f t="shared" si="37"/>
        <v>Contact sans fil étroit pour système sans fil</v>
      </c>
      <c r="D215" s="9" t="str">
        <f t="shared" si="38"/>
        <v>slim line wireless contact</v>
      </c>
      <c r="E215" s="9" t="str">
        <f t="shared" si="39"/>
        <v>Contact sans fil étroit pour système sans fil</v>
      </c>
      <c r="F215" s="9">
        <f t="shared" si="40"/>
        <v>49</v>
      </c>
      <c r="G215" s="9" t="str">
        <f t="shared" si="41"/>
        <v>One Time</v>
      </c>
      <c r="H215" s="9" t="str">
        <f t="shared" si="42"/>
        <v>N</v>
      </c>
      <c r="I215" s="9">
        <f t="shared" si="43"/>
        <v>7.5</v>
      </c>
      <c r="J215" s="9" t="str">
        <f t="shared" si="44"/>
        <v>Legacy</v>
      </c>
      <c r="K215" s="9" t="str">
        <f t="shared" si="45"/>
        <v>Legacy</v>
      </c>
      <c r="M215" s="9" t="str">
        <f t="shared" si="46"/>
        <v>slim line wireless contact</v>
      </c>
      <c r="N215" s="9" t="str">
        <f t="shared" si="47"/>
        <v>Contact sans fil étroit pour système sans fil</v>
      </c>
    </row>
    <row r="216" spans="1:14" x14ac:dyDescent="0.25">
      <c r="A216" s="9" t="s">
        <v>302</v>
      </c>
      <c r="B216" s="9" t="str">
        <f t="shared" si="36"/>
        <v>Ceiling mount HW GB</v>
      </c>
      <c r="C216" s="9" t="str">
        <f t="shared" si="37"/>
        <v>Détecteur de bris de verre à installer au plafond</v>
      </c>
      <c r="D216" s="9" t="str">
        <f t="shared" si="38"/>
        <v>Ceiling mount HW GB</v>
      </c>
      <c r="E216" s="9" t="str">
        <f t="shared" si="39"/>
        <v>Détecteur de bris de verre à installer au plafond</v>
      </c>
      <c r="F216" s="9">
        <f t="shared" si="40"/>
        <v>69</v>
      </c>
      <c r="G216" s="9" t="str">
        <f t="shared" si="41"/>
        <v>One Time</v>
      </c>
      <c r="H216" s="9" t="str">
        <f t="shared" si="42"/>
        <v>N</v>
      </c>
      <c r="I216" s="9">
        <f t="shared" si="43"/>
        <v>7.5</v>
      </c>
      <c r="J216" s="9" t="str">
        <f t="shared" si="44"/>
        <v>Legacy</v>
      </c>
      <c r="K216" s="9" t="str">
        <f t="shared" si="45"/>
        <v>Legacy</v>
      </c>
      <c r="M216" s="9" t="str">
        <f t="shared" si="46"/>
        <v>Ceiling mount HW GB</v>
      </c>
      <c r="N216" s="9" t="str">
        <f t="shared" si="47"/>
        <v>Détecteur de bris de verre à installer au plafond</v>
      </c>
    </row>
    <row r="217" spans="1:14" x14ac:dyDescent="0.25">
      <c r="A217" s="9" t="s">
        <v>314</v>
      </c>
      <c r="B217" s="9" t="str">
        <f t="shared" si="36"/>
        <v>ACUITY  HW GB</v>
      </c>
      <c r="C217" s="9" t="str">
        <f t="shared" si="37"/>
        <v>Détecteur de bris de verre câblé Acuity</v>
      </c>
      <c r="D217" s="9" t="str">
        <f t="shared" si="38"/>
        <v>ACUITY  HW GB</v>
      </c>
      <c r="E217" s="9" t="str">
        <f t="shared" si="39"/>
        <v>Détecteur de bris de verre câblé Acuity</v>
      </c>
      <c r="F217" s="9">
        <f t="shared" si="40"/>
        <v>49</v>
      </c>
      <c r="G217" s="9" t="str">
        <f t="shared" si="41"/>
        <v>One Time</v>
      </c>
      <c r="H217" s="9" t="str">
        <f t="shared" si="42"/>
        <v>N</v>
      </c>
      <c r="I217" s="9">
        <f t="shared" si="43"/>
        <v>7.5</v>
      </c>
      <c r="J217" s="9" t="str">
        <f t="shared" si="44"/>
        <v>Legacy</v>
      </c>
      <c r="K217" s="9" t="str">
        <f t="shared" si="45"/>
        <v>Legacy</v>
      </c>
      <c r="M217" s="9" t="str">
        <f t="shared" si="46"/>
        <v>ACUITY  HW GB</v>
      </c>
      <c r="N217" s="9" t="str">
        <f t="shared" si="47"/>
        <v>Détecteur de bris de verre câblé Acuity</v>
      </c>
    </row>
    <row r="218" spans="1:14" x14ac:dyDescent="0.25">
      <c r="A218" s="9" t="s">
        <v>312</v>
      </c>
      <c r="B218" s="9" t="str">
        <f t="shared" si="36"/>
        <v>DSC PowerSeries Control Panel - Large Panel</v>
      </c>
      <c r="C218" s="9" t="str">
        <f t="shared" si="37"/>
        <v>Panneau grande DSC PowerSeries</v>
      </c>
      <c r="D218" s="9" t="str">
        <f t="shared" si="38"/>
        <v>DSC PowerSeries Control Panel - Large Panel</v>
      </c>
      <c r="E218" s="9" t="str">
        <f t="shared" si="39"/>
        <v>Panneau grande DSC PowerSeries</v>
      </c>
      <c r="F218" s="9">
        <f t="shared" si="40"/>
        <v>0</v>
      </c>
      <c r="G218" s="9" t="str">
        <f t="shared" si="41"/>
        <v>One Time</v>
      </c>
      <c r="H218" s="9" t="str">
        <f t="shared" si="42"/>
        <v>N</v>
      </c>
      <c r="I218" s="9">
        <f t="shared" si="43"/>
        <v>30</v>
      </c>
      <c r="J218" s="9" t="str">
        <f t="shared" si="44"/>
        <v>Optional Equipment</v>
      </c>
      <c r="K218" s="9" t="str">
        <f t="shared" si="45"/>
        <v>Panels/Panneaux</v>
      </c>
      <c r="M218" s="9" t="str">
        <f t="shared" si="46"/>
        <v>DSC PowerSeries Control Panel - Large Panel</v>
      </c>
      <c r="N218" s="9" t="str">
        <f t="shared" si="47"/>
        <v>Panneau grande DSC PowerSeries</v>
      </c>
    </row>
    <row r="219" spans="1:14" x14ac:dyDescent="0.25">
      <c r="A219" s="9" t="s">
        <v>2286</v>
      </c>
      <c r="B219" s="9" t="str">
        <f t="shared" si="36"/>
        <v>6 zone control panel</v>
      </c>
      <c r="C219" s="9" t="str">
        <f t="shared" si="37"/>
        <v>Panneau de contrôle pour 6 zones</v>
      </c>
      <c r="D219" s="9" t="str">
        <f t="shared" si="38"/>
        <v>6 zone control panel</v>
      </c>
      <c r="E219" s="9" t="str">
        <f t="shared" si="39"/>
        <v>Panneau de contrôle pour 6 zones</v>
      </c>
      <c r="F219" s="9">
        <f t="shared" si="40"/>
        <v>0</v>
      </c>
      <c r="G219" s="9" t="str">
        <f t="shared" si="41"/>
        <v>One Time</v>
      </c>
      <c r="H219" s="9" t="str">
        <f t="shared" si="42"/>
        <v>N</v>
      </c>
      <c r="I219" s="9">
        <f t="shared" si="43"/>
        <v>30</v>
      </c>
      <c r="J219" s="9" t="str">
        <f t="shared" si="44"/>
        <v>Legacy</v>
      </c>
      <c r="K219" s="9" t="str">
        <f t="shared" si="45"/>
        <v>Legacy</v>
      </c>
      <c r="M219" s="9" t="str">
        <f t="shared" si="46"/>
        <v>6 zone control panel</v>
      </c>
      <c r="N219" s="9" t="str">
        <f t="shared" si="47"/>
        <v>Panneau de contrôle pour 6 zones</v>
      </c>
    </row>
    <row r="220" spans="1:14" x14ac:dyDescent="0.25">
      <c r="A220" s="9" t="s">
        <v>5241</v>
      </c>
      <c r="B220" s="9" t="str">
        <f t="shared" si="36"/>
        <v>DigiPlus Service Credit Offered by Retention Dept.</v>
      </c>
      <c r="C220" s="9" t="str">
        <f t="shared" si="37"/>
        <v>Crédit sur le service DigiPlus offert par l'équipe Fidélisation</v>
      </c>
      <c r="D220" s="9" t="str">
        <f t="shared" si="38"/>
        <v>DigiPlus Service Credit Offered by Retention Dept.</v>
      </c>
      <c r="E220" s="9" t="str">
        <f t="shared" si="39"/>
        <v>Crédit sur le service DigiPlus offert par l'équipe Fidélisation</v>
      </c>
      <c r="F220" s="9">
        <f t="shared" si="40"/>
        <v>0</v>
      </c>
      <c r="G220" s="9" t="str">
        <f t="shared" si="41"/>
        <v>RMR</v>
      </c>
      <c r="H220" s="9" t="str">
        <f t="shared" si="42"/>
        <v>N</v>
      </c>
      <c r="I220" s="9">
        <f t="shared" si="43"/>
        <v>0</v>
      </c>
      <c r="J220" s="9" t="str">
        <f t="shared" si="44"/>
        <v>Residential and Business</v>
      </c>
      <c r="K220" s="9" t="str">
        <f t="shared" si="45"/>
        <v>Alarm and Video Bundle</v>
      </c>
      <c r="M220" s="9">
        <f t="shared" si="46"/>
        <v>0</v>
      </c>
      <c r="N220" s="9">
        <f t="shared" si="47"/>
        <v>0</v>
      </c>
    </row>
    <row r="221" spans="1:14" x14ac:dyDescent="0.25">
      <c r="A221" s="9" t="s">
        <v>565</v>
      </c>
      <c r="B221" s="9" t="str">
        <f t="shared" si="36"/>
        <v>DigiPlus Service</v>
      </c>
      <c r="C221" s="9" t="str">
        <f t="shared" si="37"/>
        <v>Service DigiPlus</v>
      </c>
      <c r="D221" s="9" t="str">
        <f t="shared" si="38"/>
        <v>DigiPlus Service</v>
      </c>
      <c r="E221" s="9" t="str">
        <f t="shared" si="39"/>
        <v>Service DigiPlus</v>
      </c>
      <c r="F221" s="9">
        <f t="shared" si="40"/>
        <v>0</v>
      </c>
      <c r="G221" s="9" t="str">
        <f t="shared" si="41"/>
        <v>RMR</v>
      </c>
      <c r="H221" s="9" t="str">
        <f t="shared" si="42"/>
        <v>N</v>
      </c>
      <c r="I221" s="9">
        <f t="shared" si="43"/>
        <v>30</v>
      </c>
      <c r="J221" s="9" t="str">
        <f t="shared" si="44"/>
        <v>Legacy</v>
      </c>
      <c r="K221" s="9" t="str">
        <f t="shared" si="45"/>
        <v>Legacy</v>
      </c>
      <c r="M221" s="9" t="str">
        <f t="shared" si="46"/>
        <v>DigiPlus Service</v>
      </c>
      <c r="N221" s="9" t="str">
        <f t="shared" si="47"/>
        <v>Service DigiPlus</v>
      </c>
    </row>
    <row r="222" spans="1:14" x14ac:dyDescent="0.25">
      <c r="A222" s="9" t="s">
        <v>563</v>
      </c>
      <c r="B222" s="9" t="str">
        <f t="shared" si="36"/>
        <v>DigiPlus Service</v>
      </c>
      <c r="C222" s="9" t="str">
        <f t="shared" si="37"/>
        <v>Service DigiPlus</v>
      </c>
      <c r="D222" s="9" t="str">
        <f t="shared" si="38"/>
        <v>DigiPlus Service</v>
      </c>
      <c r="E222" s="9" t="str">
        <f t="shared" si="39"/>
        <v>Service DigiPlus</v>
      </c>
      <c r="F222" s="9">
        <f t="shared" si="40"/>
        <v>99</v>
      </c>
      <c r="G222" s="9" t="str">
        <f t="shared" si="41"/>
        <v>One Time</v>
      </c>
      <c r="H222" s="9" t="str">
        <f t="shared" si="42"/>
        <v>N</v>
      </c>
      <c r="I222" s="9">
        <f t="shared" si="43"/>
        <v>30</v>
      </c>
      <c r="J222" s="9" t="str">
        <f t="shared" si="44"/>
        <v>Legacy</v>
      </c>
      <c r="K222" s="9" t="str">
        <f t="shared" si="45"/>
        <v>Legacy</v>
      </c>
      <c r="M222" s="9" t="str">
        <f t="shared" si="46"/>
        <v>DigiPlus Service</v>
      </c>
      <c r="N222" s="9" t="str">
        <f t="shared" si="47"/>
        <v>Service DigiPlus</v>
      </c>
    </row>
    <row r="223" spans="1:14" x14ac:dyDescent="0.25">
      <c r="A223" s="9" t="s">
        <v>3239</v>
      </c>
      <c r="B223" s="9" t="str">
        <f t="shared" si="36"/>
        <v>Install Fee Credit Offered by Tech Support</v>
      </c>
      <c r="C223" s="9" t="str">
        <f t="shared" si="37"/>
        <v>Crédit sur les frais d'installation offert par l'équipe Soutien technique</v>
      </c>
      <c r="D223" s="9" t="str">
        <f t="shared" si="38"/>
        <v>Install Fee Credit Offered by Tech Support</v>
      </c>
      <c r="E223" s="9" t="str">
        <f t="shared" si="39"/>
        <v>Crédit sur les frais d'installation offert par l'équipe Soutien technique</v>
      </c>
      <c r="F223" s="9">
        <f t="shared" si="40"/>
        <v>0</v>
      </c>
      <c r="G223" s="9" t="str">
        <f t="shared" si="41"/>
        <v>One time</v>
      </c>
      <c r="H223" s="9" t="str">
        <f t="shared" si="42"/>
        <v>N</v>
      </c>
      <c r="I223" s="9">
        <f t="shared" si="43"/>
        <v>0</v>
      </c>
      <c r="J223" s="9" t="str">
        <f t="shared" si="44"/>
        <v>Residential and Business</v>
      </c>
      <c r="K223" s="9" t="str">
        <f t="shared" si="45"/>
        <v>Alarm and Video Bundle</v>
      </c>
      <c r="M223" s="9">
        <f t="shared" si="46"/>
        <v>0</v>
      </c>
      <c r="N223" s="9">
        <f t="shared" si="47"/>
        <v>0</v>
      </c>
    </row>
    <row r="224" spans="1:14" x14ac:dyDescent="0.25">
      <c r="A224" s="9" t="s">
        <v>2546</v>
      </c>
      <c r="B224" s="9" t="str">
        <f t="shared" si="36"/>
        <v>Equipment Discount - Installer</v>
      </c>
      <c r="C224" s="9" t="str">
        <f t="shared" si="37"/>
        <v>Réduction sur l'équipement (installateur)</v>
      </c>
      <c r="D224" s="9" t="str">
        <f t="shared" si="38"/>
        <v xml:space="preserve">Discounts offered on additional equipment by installer subject to approval </v>
      </c>
      <c r="E224" s="9" t="str">
        <f t="shared" si="39"/>
        <v>Réduction sur l'équipement (installateur)</v>
      </c>
      <c r="F224" s="9">
        <f t="shared" si="40"/>
        <v>0</v>
      </c>
      <c r="G224" s="9" t="str">
        <f t="shared" si="41"/>
        <v>One time</v>
      </c>
      <c r="H224" s="9" t="str">
        <f t="shared" si="42"/>
        <v>N</v>
      </c>
      <c r="I224" s="9">
        <f t="shared" si="43"/>
        <v>0</v>
      </c>
      <c r="J224" s="9" t="str">
        <f t="shared" si="44"/>
        <v>Residential and Business</v>
      </c>
      <c r="K224" s="9" t="str">
        <f t="shared" si="45"/>
        <v xml:space="preserve">Smart Home </v>
      </c>
      <c r="M224" s="9">
        <f t="shared" si="46"/>
        <v>0</v>
      </c>
      <c r="N224" s="9">
        <f t="shared" si="47"/>
        <v>0</v>
      </c>
    </row>
    <row r="225" spans="1:14" x14ac:dyDescent="0.25">
      <c r="A225" s="9" t="s">
        <v>5436</v>
      </c>
      <c r="B225" s="9" t="str">
        <f t="shared" si="36"/>
        <v>Equip Discount by Sales Support</v>
      </c>
      <c r="C225" s="9" t="str">
        <f t="shared" si="37"/>
        <v>Rabais sur l'équipement offert par le soutien aux ventes</v>
      </c>
      <c r="D225" s="9" t="str">
        <f t="shared" si="38"/>
        <v>Equip Discount by Sales Support</v>
      </c>
      <c r="E225" s="9" t="str">
        <f t="shared" si="39"/>
        <v>Rabais sur l'équipement offert par le soutien aux ventes</v>
      </c>
      <c r="F225" s="9">
        <f t="shared" si="40"/>
        <v>0</v>
      </c>
      <c r="G225" s="9" t="str">
        <f t="shared" si="41"/>
        <v>One time</v>
      </c>
      <c r="H225" s="9" t="str">
        <f t="shared" si="42"/>
        <v>N</v>
      </c>
      <c r="I225" s="9">
        <f t="shared" si="43"/>
        <v>0</v>
      </c>
      <c r="J225" s="9" t="str">
        <f t="shared" si="44"/>
        <v>Residential and Business</v>
      </c>
      <c r="K225" s="9" t="str">
        <f t="shared" si="45"/>
        <v>Alarm and Video Bundle</v>
      </c>
      <c r="M225" s="9">
        <f t="shared" si="46"/>
        <v>0</v>
      </c>
      <c r="N225" s="9">
        <f t="shared" si="47"/>
        <v>0</v>
      </c>
    </row>
    <row r="226" spans="1:14" x14ac:dyDescent="0.25">
      <c r="A226" s="9" t="s">
        <v>5437</v>
      </c>
      <c r="B226" s="9" t="str">
        <f t="shared" si="36"/>
        <v>Service Charge Discounted by Retention Dept</v>
      </c>
      <c r="C226" s="9" t="str">
        <f t="shared" si="37"/>
        <v>Rabais sur les frais de service offert par l'équipe Fidélisation</v>
      </c>
      <c r="D226" s="9" t="str">
        <f t="shared" si="38"/>
        <v>Service Charge Discounted by Retention Dept</v>
      </c>
      <c r="E226" s="9" t="str">
        <f t="shared" si="39"/>
        <v>Rabais sur les frais de service offert par l'équipe Fidélisation</v>
      </c>
      <c r="F226" s="9">
        <f t="shared" si="40"/>
        <v>0</v>
      </c>
      <c r="G226" s="9" t="str">
        <f t="shared" si="41"/>
        <v>One time</v>
      </c>
      <c r="H226" s="9" t="str">
        <f t="shared" si="42"/>
        <v>N</v>
      </c>
      <c r="I226" s="9">
        <f t="shared" si="43"/>
        <v>0</v>
      </c>
      <c r="J226" s="9" t="str">
        <f t="shared" si="44"/>
        <v>Residential and Business</v>
      </c>
      <c r="K226" s="9" t="str">
        <f t="shared" si="45"/>
        <v>Alarm and Video Bundle</v>
      </c>
      <c r="M226" s="9">
        <f t="shared" si="46"/>
        <v>0</v>
      </c>
      <c r="N226" s="9">
        <f t="shared" si="47"/>
        <v>0</v>
      </c>
    </row>
    <row r="227" spans="1:14" x14ac:dyDescent="0.25">
      <c r="A227" s="9" t="s">
        <v>5438</v>
      </c>
      <c r="B227" s="9" t="str">
        <f t="shared" si="36"/>
        <v>Service Charge Discount by Customer Care</v>
      </c>
      <c r="C227" s="9" t="str">
        <f t="shared" si="37"/>
        <v>Rabais sur les frais de service offert par le service à la clientèle</v>
      </c>
      <c r="D227" s="9" t="str">
        <f t="shared" si="38"/>
        <v>Service Charge Discount by Customer Care</v>
      </c>
      <c r="E227" s="9" t="str">
        <f t="shared" si="39"/>
        <v>Rabais sur les frais de service offert par le service à la clientèle</v>
      </c>
      <c r="F227" s="9">
        <f t="shared" si="40"/>
        <v>0</v>
      </c>
      <c r="G227" s="9" t="str">
        <f t="shared" si="41"/>
        <v>One time</v>
      </c>
      <c r="H227" s="9" t="str">
        <f t="shared" si="42"/>
        <v>N</v>
      </c>
      <c r="I227" s="9">
        <f t="shared" si="43"/>
        <v>0</v>
      </c>
      <c r="J227" s="9" t="str">
        <f t="shared" si="44"/>
        <v>Residential and Business</v>
      </c>
      <c r="K227" s="9" t="str">
        <f t="shared" si="45"/>
        <v>Alarm and Video Bundle</v>
      </c>
      <c r="M227" s="9">
        <f t="shared" si="46"/>
        <v>0</v>
      </c>
      <c r="N227" s="9">
        <f t="shared" si="47"/>
        <v>0</v>
      </c>
    </row>
    <row r="228" spans="1:14" x14ac:dyDescent="0.25">
      <c r="A228" s="9" t="s">
        <v>2538</v>
      </c>
      <c r="B228" s="9" t="str">
        <f t="shared" si="36"/>
        <v>Equipment Discount  - Sales</v>
      </c>
      <c r="C228" s="9" t="str">
        <f t="shared" si="37"/>
        <v>Réduction sur l'équipement (équipe Ventes)</v>
      </c>
      <c r="D228" s="9" t="str">
        <f t="shared" si="38"/>
        <v>Discounts offered on additional equipment by Sales subject to a per rep threshold and an overall budget, or when equipment is swapped (e.g. Motion for smoke detector)</v>
      </c>
      <c r="E228" s="9" t="str">
        <f t="shared" si="39"/>
        <v>Réduction sur l'équipement (équipe Ventes)</v>
      </c>
      <c r="F228" s="9">
        <f t="shared" si="40"/>
        <v>0</v>
      </c>
      <c r="G228" s="9" t="str">
        <f t="shared" si="41"/>
        <v>One time</v>
      </c>
      <c r="H228" s="9" t="str">
        <f t="shared" si="42"/>
        <v>N</v>
      </c>
      <c r="I228" s="9">
        <f t="shared" si="43"/>
        <v>0</v>
      </c>
      <c r="J228" s="9" t="str">
        <f t="shared" si="44"/>
        <v>Residential and Business</v>
      </c>
      <c r="K228" s="9" t="str">
        <f t="shared" si="45"/>
        <v xml:space="preserve">Smart Home </v>
      </c>
      <c r="M228" s="9">
        <f t="shared" si="46"/>
        <v>0</v>
      </c>
      <c r="N228" s="9">
        <f t="shared" si="47"/>
        <v>0</v>
      </c>
    </row>
    <row r="229" spans="1:14" x14ac:dyDescent="0.25">
      <c r="A229" s="9" t="s">
        <v>3237</v>
      </c>
      <c r="B229" s="9" t="str">
        <f t="shared" si="36"/>
        <v>Install Fee Credit Offered by Sales Dept.</v>
      </c>
      <c r="C229" s="9" t="str">
        <f t="shared" si="37"/>
        <v>Crédit sur les frais d'installation offert par l'équipe Ventes</v>
      </c>
      <c r="D229" s="9" t="str">
        <f t="shared" si="38"/>
        <v>Install Fee Credit Offered by Sales Dept.</v>
      </c>
      <c r="E229" s="9" t="str">
        <f t="shared" si="39"/>
        <v>Crédit sur les frais d'installation offert par l'équipe Ventes</v>
      </c>
      <c r="F229" s="9">
        <f t="shared" si="40"/>
        <v>0</v>
      </c>
      <c r="G229" s="9" t="str">
        <f t="shared" si="41"/>
        <v>One time</v>
      </c>
      <c r="H229" s="9" t="str">
        <f t="shared" si="42"/>
        <v>N</v>
      </c>
      <c r="I229" s="9">
        <f t="shared" si="43"/>
        <v>0</v>
      </c>
      <c r="J229" s="9" t="str">
        <f t="shared" si="44"/>
        <v>Residential and Business</v>
      </c>
      <c r="K229" s="9" t="str">
        <f t="shared" si="45"/>
        <v>Alarm and Video Bundle</v>
      </c>
      <c r="M229" s="9">
        <f t="shared" si="46"/>
        <v>0</v>
      </c>
      <c r="N229" s="9">
        <f t="shared" si="47"/>
        <v>0</v>
      </c>
    </row>
    <row r="230" spans="1:14" x14ac:dyDescent="0.25">
      <c r="A230" s="9" t="s">
        <v>2560</v>
      </c>
      <c r="B230" s="9" t="str">
        <f t="shared" si="36"/>
        <v>Equipment Discount - Loyalty</v>
      </c>
      <c r="C230" s="9" t="str">
        <f t="shared" si="37"/>
        <v xml:space="preserve">Réduction sur l'équipement (équipe Loyauté) </v>
      </c>
      <c r="D230" s="9" t="str">
        <f t="shared" si="38"/>
        <v xml:space="preserve">Discounts offered on equipment by Retention and Loyalty </v>
      </c>
      <c r="E230" s="9" t="str">
        <f t="shared" si="39"/>
        <v xml:space="preserve">Réduction sur l'équipement (équipe Loyauté) </v>
      </c>
      <c r="F230" s="9">
        <f t="shared" si="40"/>
        <v>0</v>
      </c>
      <c r="G230" s="9" t="str">
        <f t="shared" si="41"/>
        <v>One time</v>
      </c>
      <c r="H230" s="9" t="str">
        <f t="shared" si="42"/>
        <v>N</v>
      </c>
      <c r="I230" s="9">
        <f t="shared" si="43"/>
        <v>0</v>
      </c>
      <c r="J230" s="9" t="str">
        <f t="shared" si="44"/>
        <v>Residential and Business</v>
      </c>
      <c r="K230" s="9" t="str">
        <f t="shared" si="45"/>
        <v xml:space="preserve">Smart Home </v>
      </c>
      <c r="M230" s="9">
        <f t="shared" si="46"/>
        <v>0</v>
      </c>
      <c r="N230" s="9">
        <f t="shared" si="47"/>
        <v>0</v>
      </c>
    </row>
    <row r="231" spans="1:14" x14ac:dyDescent="0.25">
      <c r="A231" s="9" t="s">
        <v>1869</v>
      </c>
      <c r="B231" s="9" t="str">
        <f t="shared" si="36"/>
        <v xml:space="preserve">Equipment Discount Due To Installer error </v>
      </c>
      <c r="C231" s="9" t="str">
        <f t="shared" si="37"/>
        <v>Remise sur l'équipement en raison d'une erreur de l'installateur</v>
      </c>
      <c r="D231" s="9" t="str">
        <f t="shared" si="38"/>
        <v xml:space="preserve">Equipment Discount Due To Installer error </v>
      </c>
      <c r="E231" s="9" t="str">
        <f t="shared" si="39"/>
        <v>Remise sur l'équipement en raison d'une erreur de l'installateur</v>
      </c>
      <c r="F231" s="9">
        <f t="shared" si="40"/>
        <v>0</v>
      </c>
      <c r="G231" s="9" t="str">
        <f t="shared" si="41"/>
        <v>One time</v>
      </c>
      <c r="H231" s="9" t="str">
        <f t="shared" si="42"/>
        <v>N</v>
      </c>
      <c r="I231" s="9">
        <f t="shared" si="43"/>
        <v>0</v>
      </c>
      <c r="J231" s="9" t="str">
        <f t="shared" si="44"/>
        <v>Residential and Business</v>
      </c>
      <c r="K231" s="9" t="str">
        <f t="shared" si="45"/>
        <v>Smart Home</v>
      </c>
      <c r="M231" s="9" t="str">
        <f t="shared" si="46"/>
        <v xml:space="preserve">Equipment Discount Due To Installer error </v>
      </c>
      <c r="N231" s="9" t="str">
        <f t="shared" si="47"/>
        <v>Remise sur l'équipement en raison d'une erreur de l'installateur</v>
      </c>
    </row>
    <row r="232" spans="1:14" x14ac:dyDescent="0.25">
      <c r="A232" s="9" t="s">
        <v>5439</v>
      </c>
      <c r="B232" s="9" t="str">
        <f t="shared" si="36"/>
        <v>Service Charge Waived by Head Office</v>
      </c>
      <c r="C232" s="9" t="str">
        <f t="shared" si="37"/>
        <v>Frais de service supprimés par le siège social</v>
      </c>
      <c r="D232" s="9" t="str">
        <f t="shared" si="38"/>
        <v>Service Charge Waived by Head Office</v>
      </c>
      <c r="E232" s="9" t="str">
        <f t="shared" si="39"/>
        <v>Frais de service supprimés par le siège social</v>
      </c>
      <c r="F232" s="9">
        <f t="shared" si="40"/>
        <v>0</v>
      </c>
      <c r="G232" s="9" t="str">
        <f t="shared" si="41"/>
        <v>One time</v>
      </c>
      <c r="H232" s="9" t="str">
        <f t="shared" si="42"/>
        <v>N</v>
      </c>
      <c r="I232" s="9">
        <f t="shared" si="43"/>
        <v>0</v>
      </c>
      <c r="J232" s="9" t="str">
        <f t="shared" si="44"/>
        <v>Residential and Business</v>
      </c>
      <c r="K232" s="9" t="str">
        <f t="shared" si="45"/>
        <v>Alarm and Video Bundle</v>
      </c>
      <c r="M232" s="9">
        <f t="shared" si="46"/>
        <v>0</v>
      </c>
      <c r="N232" s="9">
        <f t="shared" si="47"/>
        <v>0</v>
      </c>
    </row>
    <row r="233" spans="1:14" x14ac:dyDescent="0.25">
      <c r="A233" s="9" t="s">
        <v>2551</v>
      </c>
      <c r="B233" s="9" t="str">
        <f t="shared" si="36"/>
        <v xml:space="preserve">Equipment Discount Offer </v>
      </c>
      <c r="C233" s="9" t="str">
        <f t="shared" si="37"/>
        <v>Offre de réduction sur l'équipement</v>
      </c>
      <c r="D233" s="9" t="str">
        <f t="shared" si="38"/>
        <v>Available when an offer is in the market (e.g. $0 flood/smoke/CO offer for Home Show)</v>
      </c>
      <c r="E233" s="9" t="str">
        <f t="shared" si="39"/>
        <v>Offre de réduction sur l'équipement</v>
      </c>
      <c r="F233" s="9">
        <f t="shared" si="40"/>
        <v>0</v>
      </c>
      <c r="G233" s="9" t="str">
        <f t="shared" si="41"/>
        <v>One time</v>
      </c>
      <c r="H233" s="9" t="str">
        <f t="shared" si="42"/>
        <v>N</v>
      </c>
      <c r="I233" s="9">
        <f t="shared" si="43"/>
        <v>0</v>
      </c>
      <c r="J233" s="9" t="str">
        <f t="shared" si="44"/>
        <v>Residential and Business</v>
      </c>
      <c r="K233" s="9" t="str">
        <f t="shared" si="45"/>
        <v xml:space="preserve">Smart Home </v>
      </c>
      <c r="M233" s="9">
        <f t="shared" si="46"/>
        <v>0</v>
      </c>
      <c r="N233" s="9">
        <f t="shared" si="47"/>
        <v>0</v>
      </c>
    </row>
    <row r="234" spans="1:14" x14ac:dyDescent="0.25">
      <c r="A234" s="9" t="s">
        <v>2750</v>
      </c>
      <c r="B234" s="9" t="str">
        <f t="shared" si="36"/>
        <v>Service Charge Credit - Upgrade</v>
      </c>
      <c r="C234" s="9" t="str">
        <f t="shared" si="37"/>
        <v>Crédit sur les frais de service (passage à un service supérieur)</v>
      </c>
      <c r="D234" s="9" t="str">
        <f t="shared" si="38"/>
        <v>Discount on Service Charge when legacy customer upgrades</v>
      </c>
      <c r="E234" s="9" t="str">
        <f t="shared" si="39"/>
        <v>Crédit sur les frais de service (passage à un service supérieur)</v>
      </c>
      <c r="F234" s="9">
        <f t="shared" si="40"/>
        <v>0</v>
      </c>
      <c r="G234" s="9" t="str">
        <f t="shared" si="41"/>
        <v>One time</v>
      </c>
      <c r="H234" s="9" t="str">
        <f t="shared" si="42"/>
        <v>N</v>
      </c>
      <c r="I234" s="9">
        <f t="shared" si="43"/>
        <v>0</v>
      </c>
      <c r="J234" s="9" t="str">
        <f t="shared" si="44"/>
        <v>Residential and Business</v>
      </c>
      <c r="K234" s="9" t="str">
        <f t="shared" si="45"/>
        <v>Smart Home</v>
      </c>
      <c r="M234" s="9">
        <f t="shared" si="46"/>
        <v>0</v>
      </c>
      <c r="N234" s="9">
        <f t="shared" si="47"/>
        <v>0</v>
      </c>
    </row>
    <row r="235" spans="1:14" x14ac:dyDescent="0.25">
      <c r="A235" s="9" t="s">
        <v>3235</v>
      </c>
      <c r="B235" s="9" t="str">
        <f t="shared" si="36"/>
        <v>Install Fee Credit Offered by Loyalty Department</v>
      </c>
      <c r="C235" s="9" t="str">
        <f t="shared" si="37"/>
        <v>Crédit sur les frais d'installation offert par l'équipe Fidélisation</v>
      </c>
      <c r="D235" s="9" t="str">
        <f t="shared" si="38"/>
        <v>Install Fee Credit Offered by Loyalty Department</v>
      </c>
      <c r="E235" s="9" t="str">
        <f t="shared" si="39"/>
        <v>Crédit sur les frais d'installation offert par l'équipe Fidélisation</v>
      </c>
      <c r="F235" s="9">
        <f t="shared" si="40"/>
        <v>0</v>
      </c>
      <c r="G235" s="9" t="str">
        <f t="shared" si="41"/>
        <v>One time</v>
      </c>
      <c r="H235" s="9" t="str">
        <f t="shared" si="42"/>
        <v>N</v>
      </c>
      <c r="I235" s="9">
        <f t="shared" si="43"/>
        <v>0</v>
      </c>
      <c r="J235" s="9" t="str">
        <f t="shared" si="44"/>
        <v>Residential and Business</v>
      </c>
      <c r="K235" s="9" t="str">
        <f t="shared" si="45"/>
        <v>Alarm and Video Bundle</v>
      </c>
      <c r="M235" s="9">
        <f t="shared" si="46"/>
        <v>0</v>
      </c>
      <c r="N235" s="9">
        <f t="shared" si="47"/>
        <v>0</v>
      </c>
    </row>
    <row r="236" spans="1:14" x14ac:dyDescent="0.25">
      <c r="A236" s="9" t="s">
        <v>2642</v>
      </c>
      <c r="B236" s="9" t="str">
        <f t="shared" si="36"/>
        <v>Equipment Discount - Collections</v>
      </c>
      <c r="C236" s="9" t="str">
        <f t="shared" si="37"/>
        <v>Réduction sur l'équipement (Service de recouvrement)</v>
      </c>
      <c r="D236" s="9" t="str">
        <f t="shared" si="38"/>
        <v xml:space="preserve">Discounts offered on equipment by Collections </v>
      </c>
      <c r="E236" s="9" t="str">
        <f t="shared" si="39"/>
        <v>Réduction sur l'équipement (Service de recouvrement)</v>
      </c>
      <c r="F236" s="9">
        <f t="shared" si="40"/>
        <v>0</v>
      </c>
      <c r="G236" s="9" t="str">
        <f t="shared" si="41"/>
        <v>One time</v>
      </c>
      <c r="H236" s="9" t="str">
        <f t="shared" si="42"/>
        <v>N</v>
      </c>
      <c r="I236" s="9">
        <f t="shared" si="43"/>
        <v>0</v>
      </c>
      <c r="J236" s="9" t="str">
        <f t="shared" si="44"/>
        <v>Residential and Business</v>
      </c>
      <c r="K236" s="9" t="str">
        <f t="shared" si="45"/>
        <v xml:space="preserve">Smart Home </v>
      </c>
      <c r="M236" s="9">
        <f t="shared" si="46"/>
        <v>0</v>
      </c>
      <c r="N236" s="9">
        <f t="shared" si="47"/>
        <v>0</v>
      </c>
    </row>
    <row r="237" spans="1:14" x14ac:dyDescent="0.25">
      <c r="A237" s="9" t="s">
        <v>3233</v>
      </c>
      <c r="B237" s="9" t="str">
        <f t="shared" si="36"/>
        <v>Install Fee Credit Offered by Customer Care</v>
      </c>
      <c r="C237" s="9" t="str">
        <f t="shared" si="37"/>
        <v>Crédit sur les frais d'installation offert par l'équipe Service à la clientèle</v>
      </c>
      <c r="D237" s="9" t="str">
        <f t="shared" si="38"/>
        <v>Install Fee Credit Offered by Customer Care</v>
      </c>
      <c r="E237" s="9" t="str">
        <f t="shared" si="39"/>
        <v>Crédit sur les frais d'installation offert par l'équipe Service à la clientèle</v>
      </c>
      <c r="F237" s="9">
        <f t="shared" si="40"/>
        <v>0</v>
      </c>
      <c r="G237" s="9" t="str">
        <f t="shared" si="41"/>
        <v>One time</v>
      </c>
      <c r="H237" s="9" t="str">
        <f t="shared" si="42"/>
        <v>N</v>
      </c>
      <c r="I237" s="9">
        <f t="shared" si="43"/>
        <v>0</v>
      </c>
      <c r="J237" s="9" t="str">
        <f t="shared" si="44"/>
        <v>Residential and Business</v>
      </c>
      <c r="K237" s="9" t="str">
        <f t="shared" si="45"/>
        <v>Alarm and Video Bundle</v>
      </c>
      <c r="M237" s="9">
        <f t="shared" si="46"/>
        <v>0</v>
      </c>
      <c r="N237" s="9">
        <f t="shared" si="47"/>
        <v>0</v>
      </c>
    </row>
    <row r="238" spans="1:14" x14ac:dyDescent="0.25">
      <c r="A238" s="9" t="s">
        <v>2637</v>
      </c>
      <c r="B238" s="9" t="str">
        <f t="shared" si="36"/>
        <v>Equipment Discount - Customer Care</v>
      </c>
      <c r="C238" s="9" t="str">
        <f t="shared" si="37"/>
        <v>Réduction sur l'équipement (Service à la clientèle)</v>
      </c>
      <c r="D238" s="9" t="str">
        <f t="shared" si="38"/>
        <v>Discounts offered on equipment by Customer Care</v>
      </c>
      <c r="E238" s="9" t="str">
        <f t="shared" si="39"/>
        <v>Réduction sur l'équipement (Service à la clientèle)</v>
      </c>
      <c r="F238" s="9">
        <f t="shared" si="40"/>
        <v>0</v>
      </c>
      <c r="G238" s="9" t="str">
        <f t="shared" si="41"/>
        <v>One time</v>
      </c>
      <c r="H238" s="9" t="str">
        <f t="shared" si="42"/>
        <v>N</v>
      </c>
      <c r="I238" s="9">
        <f t="shared" si="43"/>
        <v>0</v>
      </c>
      <c r="J238" s="9" t="str">
        <f t="shared" si="44"/>
        <v>Residential and Business</v>
      </c>
      <c r="K238" s="9" t="str">
        <f t="shared" si="45"/>
        <v xml:space="preserve">Smart Home </v>
      </c>
      <c r="M238" s="9">
        <f t="shared" si="46"/>
        <v>0</v>
      </c>
      <c r="N238" s="9">
        <f t="shared" si="47"/>
        <v>0</v>
      </c>
    </row>
    <row r="239" spans="1:14" x14ac:dyDescent="0.25">
      <c r="A239" s="9" t="s">
        <v>3231</v>
      </c>
      <c r="B239" s="9" t="str">
        <f t="shared" si="36"/>
        <v>Install Fee Credit Offered by Collection Dept.</v>
      </c>
      <c r="C239" s="9" t="str">
        <f t="shared" si="37"/>
        <v>Crédit sur les frais d'installation offert par l'équipe Recouvrement</v>
      </c>
      <c r="D239" s="9" t="str">
        <f t="shared" si="38"/>
        <v>Install Fee Credit Offered by Collection Dept.</v>
      </c>
      <c r="E239" s="9" t="str">
        <f t="shared" si="39"/>
        <v>Crédit sur les frais d'installation offert par l'équipe Recouvrement</v>
      </c>
      <c r="F239" s="9">
        <f t="shared" si="40"/>
        <v>0</v>
      </c>
      <c r="G239" s="9" t="str">
        <f t="shared" si="41"/>
        <v>One time</v>
      </c>
      <c r="H239" s="9" t="str">
        <f t="shared" si="42"/>
        <v>N</v>
      </c>
      <c r="I239" s="9">
        <f t="shared" si="43"/>
        <v>0</v>
      </c>
      <c r="J239" s="9" t="str">
        <f t="shared" si="44"/>
        <v>Residential and Business</v>
      </c>
      <c r="K239" s="9" t="str">
        <f t="shared" si="45"/>
        <v>Alarm and Video Bundle</v>
      </c>
      <c r="M239" s="9">
        <f t="shared" si="46"/>
        <v>0</v>
      </c>
      <c r="N239" s="9">
        <f t="shared" si="47"/>
        <v>0</v>
      </c>
    </row>
    <row r="240" spans="1:14" x14ac:dyDescent="0.25">
      <c r="A240" s="9" t="s">
        <v>1222</v>
      </c>
      <c r="B240" s="9" t="str">
        <f t="shared" si="36"/>
        <v xml:space="preserve">Reinstatement Fee Credit - Customer Care </v>
      </c>
      <c r="C240" s="9" t="str">
        <f t="shared" si="37"/>
        <v>Crédit sur les frais de rétablissement</v>
      </c>
      <c r="D240" s="9" t="str">
        <f t="shared" si="38"/>
        <v xml:space="preserve">Reinstatement Fee Credit - Customer Care </v>
      </c>
      <c r="E240" s="9" t="str">
        <f t="shared" si="39"/>
        <v>Crédit sur les frais de rétablissement</v>
      </c>
      <c r="F240" s="9">
        <f t="shared" si="40"/>
        <v>0</v>
      </c>
      <c r="G240" s="9" t="str">
        <f t="shared" si="41"/>
        <v>One time</v>
      </c>
      <c r="H240" s="9" t="str">
        <f t="shared" si="42"/>
        <v>N</v>
      </c>
      <c r="I240" s="9">
        <f t="shared" si="43"/>
        <v>0</v>
      </c>
      <c r="J240" s="9" t="str">
        <f t="shared" si="44"/>
        <v>Residential and Business</v>
      </c>
      <c r="K240" s="9" t="str">
        <f t="shared" si="45"/>
        <v xml:space="preserve">Smart Home </v>
      </c>
      <c r="M240" s="9" t="str">
        <f t="shared" si="46"/>
        <v xml:space="preserve">Reinstatement Fee Credit - Customer Care </v>
      </c>
      <c r="N240" s="9" t="str">
        <f t="shared" si="47"/>
        <v>Crédit sur les frais de rétablissement</v>
      </c>
    </row>
    <row r="241" spans="1:14" x14ac:dyDescent="0.25">
      <c r="A241" s="9" t="s">
        <v>1219</v>
      </c>
      <c r="B241" s="9" t="str">
        <f t="shared" si="36"/>
        <v xml:space="preserve">Reinstatement Fee Credit - Loyalty </v>
      </c>
      <c r="C241" s="9" t="str">
        <f t="shared" si="37"/>
        <v>Crédit sur les frais de rétablissement (équipe Loyauté)</v>
      </c>
      <c r="D241" s="9" t="str">
        <f t="shared" si="38"/>
        <v xml:space="preserve">Reinstatement Fee Credit - Loyalty </v>
      </c>
      <c r="E241" s="9" t="str">
        <f t="shared" si="39"/>
        <v>Crédit sur les frais de rétablissement (équipe Loyauté)</v>
      </c>
      <c r="F241" s="9">
        <f t="shared" si="40"/>
        <v>0</v>
      </c>
      <c r="G241" s="9" t="str">
        <f t="shared" si="41"/>
        <v>One time</v>
      </c>
      <c r="H241" s="9" t="str">
        <f t="shared" si="42"/>
        <v>N</v>
      </c>
      <c r="I241" s="9">
        <f t="shared" si="43"/>
        <v>0</v>
      </c>
      <c r="J241" s="9" t="str">
        <f t="shared" si="44"/>
        <v>Residential and Business</v>
      </c>
      <c r="K241" s="9" t="str">
        <f t="shared" si="45"/>
        <v xml:space="preserve">Smart Home </v>
      </c>
      <c r="M241" s="9" t="str">
        <f t="shared" si="46"/>
        <v xml:space="preserve">Reinstatement Fee Credit - Loyalty </v>
      </c>
      <c r="N241" s="9" t="str">
        <f t="shared" si="47"/>
        <v>Crédit sur les frais de rétablissement (équipe Loyauté)</v>
      </c>
    </row>
    <row r="242" spans="1:14" x14ac:dyDescent="0.25">
      <c r="A242" s="9" t="s">
        <v>5242</v>
      </c>
      <c r="B242" s="9" t="str">
        <f t="shared" si="36"/>
        <v>RMR Discount for Contract Dealer - 25%</v>
      </c>
      <c r="C242" s="9" t="str">
        <f t="shared" si="37"/>
        <v>Rabais de 25 % sur les frais mensuels offert par les vendeurs de contrats</v>
      </c>
      <c r="D242" s="9" t="str">
        <f t="shared" si="38"/>
        <v>RMR Discount for Contract Dealer - 25%</v>
      </c>
      <c r="E242" s="9" t="str">
        <f t="shared" si="39"/>
        <v>Rabais de 25 % sur les frais mensuels offert par les vendeurs de contrats</v>
      </c>
      <c r="F242" s="9">
        <f t="shared" si="40"/>
        <v>0</v>
      </c>
      <c r="G242" s="9" t="str">
        <f t="shared" si="41"/>
        <v>RMR</v>
      </c>
      <c r="H242" s="9" t="str">
        <f t="shared" si="42"/>
        <v>N</v>
      </c>
      <c r="I242" s="9">
        <f t="shared" si="43"/>
        <v>0</v>
      </c>
      <c r="J242" s="9" t="str">
        <f t="shared" si="44"/>
        <v>Residential and Business</v>
      </c>
      <c r="K242" s="9" t="str">
        <f t="shared" si="45"/>
        <v>Alarm and Video Bundle</v>
      </c>
      <c r="M242" s="9">
        <f t="shared" si="46"/>
        <v>0</v>
      </c>
      <c r="N242" s="9">
        <f t="shared" si="47"/>
        <v>0</v>
      </c>
    </row>
    <row r="243" spans="1:14" x14ac:dyDescent="0.25">
      <c r="A243" s="9" t="s">
        <v>579</v>
      </c>
      <c r="B243" s="9" t="str">
        <f t="shared" si="36"/>
        <v>DX Glassbreak</v>
      </c>
      <c r="C243" s="9" t="str">
        <f t="shared" si="37"/>
        <v>Détecteur de bris de verre DX</v>
      </c>
      <c r="D243" s="9" t="str">
        <f t="shared" si="38"/>
        <v>DX Glassbreak</v>
      </c>
      <c r="E243" s="9" t="str">
        <f t="shared" si="39"/>
        <v>Détecteur de bris de verre DX</v>
      </c>
      <c r="F243" s="9">
        <f t="shared" si="40"/>
        <v>165</v>
      </c>
      <c r="G243" s="9" t="str">
        <f t="shared" si="41"/>
        <v>One Time</v>
      </c>
      <c r="H243" s="9" t="str">
        <f t="shared" si="42"/>
        <v>N</v>
      </c>
      <c r="I243" s="9">
        <f t="shared" si="43"/>
        <v>6</v>
      </c>
      <c r="J243" s="9" t="str">
        <f t="shared" si="44"/>
        <v>Legacy</v>
      </c>
      <c r="K243" s="9" t="str">
        <f t="shared" si="45"/>
        <v>Legacy</v>
      </c>
      <c r="M243" s="9" t="str">
        <f t="shared" si="46"/>
        <v>DX Glassbreak</v>
      </c>
      <c r="N243" s="9" t="str">
        <f t="shared" si="47"/>
        <v>Détecteur de bris de verre DX</v>
      </c>
    </row>
    <row r="244" spans="1:14" x14ac:dyDescent="0.25">
      <c r="A244" s="9" t="s">
        <v>595</v>
      </c>
      <c r="B244" s="9" t="str">
        <f t="shared" si="36"/>
        <v>Heat Rise Sensor w/FX-31P</v>
      </c>
      <c r="C244" s="9" t="str">
        <f t="shared" si="37"/>
        <v>Détecteur d'augmentation de température avec FX-31P</v>
      </c>
      <c r="D244" s="9" t="str">
        <f t="shared" si="38"/>
        <v>Heat Rise Sensor w/FX-31P</v>
      </c>
      <c r="E244" s="9" t="str">
        <f t="shared" si="39"/>
        <v>Détecteur d'augmentation de température avec FX-31P</v>
      </c>
      <c r="F244" s="9">
        <f t="shared" si="40"/>
        <v>139</v>
      </c>
      <c r="G244" s="9" t="str">
        <f t="shared" si="41"/>
        <v>One Time</v>
      </c>
      <c r="H244" s="9" t="str">
        <f t="shared" si="42"/>
        <v>N</v>
      </c>
      <c r="I244" s="9">
        <f t="shared" si="43"/>
        <v>6</v>
      </c>
      <c r="J244" s="9" t="str">
        <f t="shared" si="44"/>
        <v>Legacy</v>
      </c>
      <c r="K244" s="9" t="str">
        <f t="shared" si="45"/>
        <v>Legacy</v>
      </c>
      <c r="M244" s="9" t="str">
        <f t="shared" si="46"/>
        <v>Heat Rise Sensor w/FX-31P</v>
      </c>
      <c r="N244" s="9" t="str">
        <f t="shared" si="47"/>
        <v>Détecteur d'augmentation de température avec FX-31P</v>
      </c>
    </row>
    <row r="245" spans="1:14" x14ac:dyDescent="0.25">
      <c r="A245" s="9" t="s">
        <v>593</v>
      </c>
      <c r="B245" s="9" t="str">
        <f t="shared" si="36"/>
        <v>Heat Rise Sensor w/FX-31P</v>
      </c>
      <c r="C245" s="9" t="str">
        <f t="shared" si="37"/>
        <v>Détecteur d'augmentation de température avec FX-31P</v>
      </c>
      <c r="D245" s="9" t="str">
        <f t="shared" si="38"/>
        <v>Heat Rise Sensor w/FX-31P</v>
      </c>
      <c r="E245" s="9" t="str">
        <f t="shared" si="39"/>
        <v>Détecteur d'augmentation de température avec FX-31P</v>
      </c>
      <c r="F245" s="9">
        <f t="shared" si="40"/>
        <v>139</v>
      </c>
      <c r="G245" s="9" t="str">
        <f t="shared" si="41"/>
        <v>One Time</v>
      </c>
      <c r="H245" s="9" t="str">
        <f t="shared" si="42"/>
        <v>N</v>
      </c>
      <c r="I245" s="9">
        <f t="shared" si="43"/>
        <v>6</v>
      </c>
      <c r="J245" s="9" t="str">
        <f t="shared" si="44"/>
        <v>Legacy</v>
      </c>
      <c r="K245" s="9" t="str">
        <f t="shared" si="45"/>
        <v>Legacy</v>
      </c>
      <c r="M245" s="9" t="str">
        <f t="shared" si="46"/>
        <v>Heat Rise Sensor w/FX-31P</v>
      </c>
      <c r="N245" s="9" t="str">
        <f t="shared" si="47"/>
        <v>Détecteur d'augmentation de température avec FX-31P</v>
      </c>
    </row>
    <row r="246" spans="1:14" x14ac:dyDescent="0.25">
      <c r="A246" s="9" t="s">
        <v>591</v>
      </c>
      <c r="B246" s="9" t="str">
        <f t="shared" si="36"/>
        <v>Low Temp Sensor w/FX-31P</v>
      </c>
      <c r="C246" s="9" t="str">
        <f t="shared" si="37"/>
        <v>Détecteur de température basse avec FX-31P</v>
      </c>
      <c r="D246" s="9" t="str">
        <f t="shared" si="38"/>
        <v>Low Temp Sensor w/FX-31P</v>
      </c>
      <c r="E246" s="9" t="str">
        <f t="shared" si="39"/>
        <v>Détecteur de température basse avec FX-31P</v>
      </c>
      <c r="F246" s="9">
        <f t="shared" si="40"/>
        <v>139</v>
      </c>
      <c r="G246" s="9" t="str">
        <f t="shared" si="41"/>
        <v>One Time</v>
      </c>
      <c r="H246" s="9" t="str">
        <f t="shared" si="42"/>
        <v>N</v>
      </c>
      <c r="I246" s="9">
        <f t="shared" si="43"/>
        <v>6</v>
      </c>
      <c r="J246" s="9" t="str">
        <f t="shared" si="44"/>
        <v>Legacy</v>
      </c>
      <c r="K246" s="9" t="str">
        <f t="shared" si="45"/>
        <v>Legacy</v>
      </c>
      <c r="M246" s="9" t="str">
        <f t="shared" si="46"/>
        <v>Low Temp Sensor w/FX-31P</v>
      </c>
      <c r="N246" s="9" t="str">
        <f t="shared" si="47"/>
        <v>Détecteur de température basse avec FX-31P</v>
      </c>
    </row>
    <row r="247" spans="1:14" x14ac:dyDescent="0.25">
      <c r="A247" s="9" t="s">
        <v>589</v>
      </c>
      <c r="B247" s="9" t="str">
        <f t="shared" si="36"/>
        <v>Low Temp Sensor w/FX-31P</v>
      </c>
      <c r="C247" s="9" t="str">
        <f t="shared" si="37"/>
        <v>Détecteur de température basse avec FX-31P</v>
      </c>
      <c r="D247" s="9" t="str">
        <f t="shared" si="38"/>
        <v>Low Temp Sensor w/FX-31P</v>
      </c>
      <c r="E247" s="9" t="str">
        <f t="shared" si="39"/>
        <v>Détecteur de température basse avec FX-31P</v>
      </c>
      <c r="F247" s="9">
        <f t="shared" si="40"/>
        <v>139</v>
      </c>
      <c r="G247" s="9" t="str">
        <f t="shared" si="41"/>
        <v>One Time</v>
      </c>
      <c r="H247" s="9" t="str">
        <f t="shared" si="42"/>
        <v>N</v>
      </c>
      <c r="I247" s="9">
        <f t="shared" si="43"/>
        <v>6</v>
      </c>
      <c r="J247" s="9" t="str">
        <f t="shared" si="44"/>
        <v>Legacy</v>
      </c>
      <c r="K247" s="9" t="str">
        <f t="shared" si="45"/>
        <v>Legacy</v>
      </c>
      <c r="M247" s="9" t="str">
        <f t="shared" si="46"/>
        <v>Low Temp Sensor w/FX-31P</v>
      </c>
      <c r="N247" s="9" t="str">
        <f t="shared" si="47"/>
        <v>Détecteur de température basse avec FX-31P</v>
      </c>
    </row>
    <row r="248" spans="1:14" x14ac:dyDescent="0.25">
      <c r="A248" s="9" t="s">
        <v>489</v>
      </c>
      <c r="B248" s="9" t="str">
        <f t="shared" si="36"/>
        <v>Pendant (button cell) Battery</v>
      </c>
      <c r="C248" s="9" t="str">
        <f t="shared" si="37"/>
        <v>Pile bouton pour pendentif</v>
      </c>
      <c r="D248" s="9" t="str">
        <f t="shared" si="38"/>
        <v>Pendant (button cell) Battery</v>
      </c>
      <c r="E248" s="9" t="str">
        <f t="shared" si="39"/>
        <v>Pile bouton pour pendentif</v>
      </c>
      <c r="F248" s="9">
        <f t="shared" si="40"/>
        <v>5</v>
      </c>
      <c r="G248" s="9" t="str">
        <f t="shared" si="41"/>
        <v>One Time</v>
      </c>
      <c r="H248" s="9" t="str">
        <f t="shared" si="42"/>
        <v>N</v>
      </c>
      <c r="I248" s="9">
        <f t="shared" si="43"/>
        <v>2</v>
      </c>
      <c r="J248" s="9" t="str">
        <f t="shared" si="44"/>
        <v>Battery</v>
      </c>
      <c r="K248" s="9" t="str">
        <f t="shared" si="45"/>
        <v>Battery</v>
      </c>
      <c r="M248" s="9" t="str">
        <f t="shared" si="46"/>
        <v>Pendant (button cell) Battery</v>
      </c>
      <c r="N248" s="9" t="str">
        <f t="shared" si="47"/>
        <v>Pile bouton pour pendentif</v>
      </c>
    </row>
    <row r="249" spans="1:14" x14ac:dyDescent="0.25">
      <c r="A249" s="9" t="s">
        <v>587</v>
      </c>
      <c r="B249" s="9" t="str">
        <f t="shared" si="36"/>
        <v>Water Detector w/FX-31P</v>
      </c>
      <c r="C249" s="9" t="str">
        <f t="shared" si="37"/>
        <v>Détecteur d'eau avec FX-31P</v>
      </c>
      <c r="D249" s="9" t="str">
        <f t="shared" si="38"/>
        <v>Water Detector w/FX-31P</v>
      </c>
      <c r="E249" s="9" t="str">
        <f t="shared" si="39"/>
        <v>Détecteur d'eau avec FX-31P</v>
      </c>
      <c r="F249" s="9">
        <f t="shared" si="40"/>
        <v>145</v>
      </c>
      <c r="G249" s="9" t="str">
        <f t="shared" si="41"/>
        <v>One Time</v>
      </c>
      <c r="H249" s="9" t="str">
        <f t="shared" si="42"/>
        <v>N</v>
      </c>
      <c r="I249" s="9">
        <f t="shared" si="43"/>
        <v>6</v>
      </c>
      <c r="J249" s="9" t="str">
        <f t="shared" si="44"/>
        <v>Legacy</v>
      </c>
      <c r="K249" s="9" t="str">
        <f t="shared" si="45"/>
        <v>Legacy</v>
      </c>
      <c r="M249" s="9" t="str">
        <f t="shared" si="46"/>
        <v>Water Detector w/FX-31P</v>
      </c>
      <c r="N249" s="9" t="str">
        <f t="shared" si="47"/>
        <v>Détecteur d'eau avec FX-31P</v>
      </c>
    </row>
    <row r="250" spans="1:14" x14ac:dyDescent="0.25">
      <c r="A250" s="9" t="s">
        <v>585</v>
      </c>
      <c r="B250" s="9" t="str">
        <f t="shared" si="36"/>
        <v>CO Detector w/FX-31P</v>
      </c>
      <c r="C250" s="9" t="str">
        <f t="shared" si="37"/>
        <v>Détecteur de monoxyde de carbone avec FX-31P</v>
      </c>
      <c r="D250" s="9" t="str">
        <f t="shared" si="38"/>
        <v>CO Detector w/FX-31P</v>
      </c>
      <c r="E250" s="9" t="str">
        <f t="shared" si="39"/>
        <v>Détecteur de monoxyde de carbone avec FX-31P</v>
      </c>
      <c r="F250" s="9">
        <f t="shared" si="40"/>
        <v>275</v>
      </c>
      <c r="G250" s="9" t="str">
        <f t="shared" si="41"/>
        <v>One Time</v>
      </c>
      <c r="H250" s="9" t="str">
        <f t="shared" si="42"/>
        <v>N</v>
      </c>
      <c r="I250" s="9">
        <f t="shared" si="43"/>
        <v>6</v>
      </c>
      <c r="J250" s="9" t="str">
        <f t="shared" si="44"/>
        <v>Legacy</v>
      </c>
      <c r="K250" s="9" t="str">
        <f t="shared" si="45"/>
        <v>Legacy</v>
      </c>
      <c r="M250" s="9" t="str">
        <f t="shared" si="46"/>
        <v>CO Detector w/FX-31P</v>
      </c>
      <c r="N250" s="9" t="str">
        <f t="shared" si="47"/>
        <v>Détecteur de monoxyde de carbone avec FX-31P</v>
      </c>
    </row>
    <row r="251" spans="1:14" x14ac:dyDescent="0.25">
      <c r="A251" s="9" t="s">
        <v>3075</v>
      </c>
      <c r="B251" s="9" t="str">
        <f t="shared" si="36"/>
        <v xml:space="preserve">Service Charge Discount </v>
      </c>
      <c r="C251" s="9" t="str">
        <f t="shared" si="37"/>
        <v>Réduction des frais de service</v>
      </c>
      <c r="D251" s="9" t="str">
        <f t="shared" si="38"/>
        <v>Service Charge Credit (in certain circumstances TBC)</v>
      </c>
      <c r="E251" s="9" t="str">
        <f t="shared" si="39"/>
        <v>Réduction des frais de service</v>
      </c>
      <c r="F251" s="9">
        <f t="shared" si="40"/>
        <v>0</v>
      </c>
      <c r="G251" s="9" t="str">
        <f t="shared" si="41"/>
        <v>One time</v>
      </c>
      <c r="H251" s="9" t="str">
        <f t="shared" si="42"/>
        <v>N</v>
      </c>
      <c r="I251" s="9">
        <f t="shared" si="43"/>
        <v>0</v>
      </c>
      <c r="J251" s="9" t="str">
        <f t="shared" si="44"/>
        <v>Residential and Business</v>
      </c>
      <c r="K251" s="9" t="str">
        <f t="shared" si="45"/>
        <v xml:space="preserve">Smart Home </v>
      </c>
      <c r="M251" s="9">
        <f t="shared" si="46"/>
        <v>0</v>
      </c>
      <c r="N251" s="9">
        <f t="shared" si="47"/>
        <v>0</v>
      </c>
    </row>
    <row r="252" spans="1:14" x14ac:dyDescent="0.25">
      <c r="A252" s="9" t="s">
        <v>3074</v>
      </c>
      <c r="B252" s="9" t="str">
        <f t="shared" si="36"/>
        <v xml:space="preserve">Service Charge </v>
      </c>
      <c r="C252" s="9" t="str">
        <f t="shared" si="37"/>
        <v xml:space="preserve"> frais de service </v>
      </c>
      <c r="D252" s="9" t="str">
        <f t="shared" si="38"/>
        <v xml:space="preserve">Service Charge </v>
      </c>
      <c r="E252" s="9" t="str">
        <f t="shared" si="39"/>
        <v xml:space="preserve"> frais de service </v>
      </c>
      <c r="F252" s="9">
        <f t="shared" si="40"/>
        <v>99</v>
      </c>
      <c r="G252" s="9" t="str">
        <f t="shared" si="41"/>
        <v>One time</v>
      </c>
      <c r="H252" s="9" t="str">
        <f t="shared" si="42"/>
        <v>N</v>
      </c>
      <c r="I252" s="9">
        <f t="shared" si="43"/>
        <v>0</v>
      </c>
      <c r="J252" s="9" t="str">
        <f t="shared" si="44"/>
        <v>Residential and Business</v>
      </c>
      <c r="K252" s="9" t="str">
        <f t="shared" si="45"/>
        <v xml:space="preserve">Smart Home </v>
      </c>
      <c r="M252" s="9">
        <f t="shared" si="46"/>
        <v>0</v>
      </c>
      <c r="N252" s="9">
        <f t="shared" si="47"/>
        <v>0</v>
      </c>
    </row>
    <row r="253" spans="1:14" x14ac:dyDescent="0.25">
      <c r="A253" s="9" t="s">
        <v>487</v>
      </c>
      <c r="B253" s="9" t="str">
        <f t="shared" si="36"/>
        <v>3V Lithium Button Battery</v>
      </c>
      <c r="C253" s="9" t="str">
        <f t="shared" si="37"/>
        <v>Pile bouton au lithium de 3 V</v>
      </c>
      <c r="D253" s="9" t="str">
        <f t="shared" si="38"/>
        <v>3V Lithium Button Battery</v>
      </c>
      <c r="E253" s="9" t="str">
        <f t="shared" si="39"/>
        <v>Pile bouton au lithium de 3 V</v>
      </c>
      <c r="F253" s="9">
        <f t="shared" si="40"/>
        <v>5</v>
      </c>
      <c r="G253" s="9" t="str">
        <f t="shared" si="41"/>
        <v>One Time</v>
      </c>
      <c r="H253" s="9" t="str">
        <f t="shared" si="42"/>
        <v>N</v>
      </c>
      <c r="I253" s="9">
        <f t="shared" si="43"/>
        <v>2</v>
      </c>
      <c r="J253" s="9" t="str">
        <f t="shared" si="44"/>
        <v>Battery</v>
      </c>
      <c r="K253" s="9" t="str">
        <f t="shared" si="45"/>
        <v>Battery</v>
      </c>
      <c r="M253" s="9" t="str">
        <f t="shared" si="46"/>
        <v>3V Lithium Button Battery</v>
      </c>
      <c r="N253" s="9" t="str">
        <f t="shared" si="47"/>
        <v>Pile bouton au lithium de 3 V</v>
      </c>
    </row>
    <row r="254" spans="1:14" x14ac:dyDescent="0.25">
      <c r="A254" s="9" t="s">
        <v>485</v>
      </c>
      <c r="B254" s="9" t="str">
        <f t="shared" si="36"/>
        <v>3V Lithium Battery for fall sensor</v>
      </c>
      <c r="C254" s="9" t="str">
        <f t="shared" si="37"/>
        <v>Pile au lithium de 3 V pour détecteur de chute</v>
      </c>
      <c r="D254" s="9" t="str">
        <f t="shared" si="38"/>
        <v>3V Lithium Battery for fall sensor</v>
      </c>
      <c r="E254" s="9" t="str">
        <f t="shared" si="39"/>
        <v>Pile au lithium de 3 V pour détecteur de chute</v>
      </c>
      <c r="F254" s="9">
        <f t="shared" si="40"/>
        <v>5</v>
      </c>
      <c r="G254" s="9" t="str">
        <f t="shared" si="41"/>
        <v>One Time</v>
      </c>
      <c r="H254" s="9" t="str">
        <f t="shared" si="42"/>
        <v>N</v>
      </c>
      <c r="I254" s="9">
        <f t="shared" si="43"/>
        <v>2</v>
      </c>
      <c r="J254" s="9" t="str">
        <f t="shared" si="44"/>
        <v>Battery</v>
      </c>
      <c r="K254" s="9" t="str">
        <f t="shared" si="45"/>
        <v>Battery</v>
      </c>
      <c r="M254" s="9" t="str">
        <f t="shared" si="46"/>
        <v>3V Lithium Battery for fall sensor</v>
      </c>
      <c r="N254" s="9" t="str">
        <f t="shared" si="47"/>
        <v>Pile au lithium de 3 V pour détecteur de chute</v>
      </c>
    </row>
    <row r="255" spans="1:14" x14ac:dyDescent="0.25">
      <c r="A255" s="9" t="s">
        <v>483</v>
      </c>
      <c r="B255" s="9" t="str">
        <f t="shared" si="36"/>
        <v>Glass Break Battery</v>
      </c>
      <c r="C255" s="9" t="str">
        <f t="shared" si="37"/>
        <v>Pile pour détecteur de bris de verre</v>
      </c>
      <c r="D255" s="9" t="str">
        <f t="shared" si="38"/>
        <v>Glass Break Battery</v>
      </c>
      <c r="E255" s="9" t="str">
        <f t="shared" si="39"/>
        <v>Pile pour détecteur de bris de verre</v>
      </c>
      <c r="F255" s="9">
        <f t="shared" si="40"/>
        <v>5</v>
      </c>
      <c r="G255" s="9" t="str">
        <f t="shared" si="41"/>
        <v>One Time</v>
      </c>
      <c r="H255" s="9" t="str">
        <f t="shared" si="42"/>
        <v>N</v>
      </c>
      <c r="I255" s="9">
        <f t="shared" si="43"/>
        <v>2</v>
      </c>
      <c r="J255" s="9" t="str">
        <f t="shared" si="44"/>
        <v>Battery</v>
      </c>
      <c r="K255" s="9" t="str">
        <f t="shared" si="45"/>
        <v>Battery</v>
      </c>
      <c r="M255" s="9" t="str">
        <f t="shared" si="46"/>
        <v>Glass Break Battery</v>
      </c>
      <c r="N255" s="9" t="str">
        <f t="shared" si="47"/>
        <v>Pile pour détecteur de bris de verre</v>
      </c>
    </row>
    <row r="256" spans="1:14" x14ac:dyDescent="0.25">
      <c r="A256" s="9" t="s">
        <v>462</v>
      </c>
      <c r="B256" s="9" t="str">
        <f t="shared" si="36"/>
        <v>CR2025 Lithium 3V battery</v>
      </c>
      <c r="C256" s="9" t="str">
        <f t="shared" si="37"/>
        <v>Pile au lithium 3 V CR2025</v>
      </c>
      <c r="D256" s="9" t="str">
        <f t="shared" si="38"/>
        <v>CR2025 Lithium 3V battery</v>
      </c>
      <c r="E256" s="9" t="str">
        <f t="shared" si="39"/>
        <v>Pile au lithium 3 V CR2025</v>
      </c>
      <c r="F256" s="9">
        <f t="shared" si="40"/>
        <v>5</v>
      </c>
      <c r="G256" s="9" t="str">
        <f t="shared" si="41"/>
        <v>One Time</v>
      </c>
      <c r="H256" s="9" t="str">
        <f t="shared" si="42"/>
        <v>N</v>
      </c>
      <c r="I256" s="9">
        <f t="shared" si="43"/>
        <v>2</v>
      </c>
      <c r="J256" s="9" t="str">
        <f t="shared" si="44"/>
        <v>Battery</v>
      </c>
      <c r="K256" s="9" t="str">
        <f t="shared" si="45"/>
        <v>Battery</v>
      </c>
      <c r="M256" s="9" t="str">
        <f t="shared" si="46"/>
        <v>CR2025 Lithium 3V battery</v>
      </c>
      <c r="N256" s="9" t="str">
        <f t="shared" si="47"/>
        <v>Pile au lithium 3 V CR2025</v>
      </c>
    </row>
    <row r="257" spans="1:14" x14ac:dyDescent="0.25">
      <c r="A257" s="9" t="s">
        <v>3188</v>
      </c>
      <c r="B257" s="9" t="str">
        <f t="shared" ref="B257:B320" si="48">VLOOKUP($A257,masterdata,3,0)</f>
        <v>Panic Button</v>
      </c>
      <c r="C257" s="9" t="str">
        <f t="shared" ref="C257:C320" si="49">VLOOKUP($A257,masterdata,4,0)</f>
        <v>Bouton d’urgence</v>
      </c>
      <c r="D257" s="9" t="str">
        <f t="shared" ref="D257:D320" si="50">VLOOKUP($A257,masterdata,12,0)</f>
        <v>Panic Button</v>
      </c>
      <c r="E257" s="9" t="str">
        <f t="shared" ref="E257:E320" si="51">VLOOKUP($A257,masterdata,13,0)</f>
        <v>Bouton d’urgence</v>
      </c>
      <c r="F257" s="9">
        <f t="shared" ref="F257:F320" si="52">VLOOKUP($A257,masterdata,5,0)</f>
        <v>5</v>
      </c>
      <c r="G257" s="9" t="str">
        <f t="shared" ref="G257:G320" si="53">VLOOKUP($A257,masterdata,16,0)</f>
        <v>One Time</v>
      </c>
      <c r="H257" s="9" t="str">
        <f t="shared" ref="H257:H320" si="54">VLOOKUP($A257,masterdata,6,0)</f>
        <v>N</v>
      </c>
      <c r="I257" s="9">
        <f t="shared" ref="I257:I320" si="55">VLOOKUP($A257,masterdata,7,0)</f>
        <v>7.5</v>
      </c>
      <c r="J257" s="9" t="str">
        <f t="shared" ref="J257:J320" si="56">VLOOKUP($A257,masterdata,10,0)</f>
        <v>Battery</v>
      </c>
      <c r="K257" s="9" t="str">
        <f t="shared" ref="K257:K320" si="57">VLOOKUP($A257,masterdata,11,0)</f>
        <v>Battery</v>
      </c>
      <c r="M257" s="9" t="str">
        <f t="shared" ref="M257:M320" si="58">VLOOKUP($A257,masterdata,14,0)</f>
        <v>Panic Button</v>
      </c>
      <c r="N257" s="9" t="str">
        <f t="shared" ref="N257:N320" si="59">VLOOKUP($A257,masterdata,15,0)</f>
        <v>Bouton d’urgence</v>
      </c>
    </row>
    <row r="258" spans="1:14" x14ac:dyDescent="0.25">
      <c r="A258" s="9" t="s">
        <v>481</v>
      </c>
      <c r="B258" s="9" t="str">
        <f t="shared" si="48"/>
        <v>Lithium Smoke Detector Battery</v>
      </c>
      <c r="C258" s="9" t="str">
        <f t="shared" si="49"/>
        <v>Pile au lithium pour détecteur de fumée</v>
      </c>
      <c r="D258" s="9" t="str">
        <f t="shared" si="50"/>
        <v>Lithium Smoke Detector Battery</v>
      </c>
      <c r="E258" s="9" t="str">
        <f t="shared" si="51"/>
        <v>Pile au lithium pour détecteur de fumée</v>
      </c>
      <c r="F258" s="9">
        <f t="shared" si="52"/>
        <v>5</v>
      </c>
      <c r="G258" s="9" t="str">
        <f t="shared" si="53"/>
        <v>One Time</v>
      </c>
      <c r="H258" s="9" t="str">
        <f t="shared" si="54"/>
        <v>N</v>
      </c>
      <c r="I258" s="9">
        <f t="shared" si="55"/>
        <v>2</v>
      </c>
      <c r="J258" s="9" t="str">
        <f t="shared" si="56"/>
        <v>Battery</v>
      </c>
      <c r="K258" s="9" t="str">
        <f t="shared" si="57"/>
        <v>Battery</v>
      </c>
      <c r="M258" s="9" t="str">
        <f t="shared" si="58"/>
        <v>Lithium Smoke Detector Battery</v>
      </c>
      <c r="N258" s="9" t="str">
        <f t="shared" si="59"/>
        <v>Pile au lithium pour détecteur de fumée</v>
      </c>
    </row>
    <row r="259" spans="1:14" x14ac:dyDescent="0.25">
      <c r="A259" s="9" t="s">
        <v>3381</v>
      </c>
      <c r="B259" s="9" t="str">
        <f t="shared" si="48"/>
        <v>Customer-Provided Temperature Sensor</v>
      </c>
      <c r="C259" s="9" t="str">
        <f t="shared" si="49"/>
        <v>Capteur de température fourni par le client</v>
      </c>
      <c r="D259" s="9" t="str">
        <f t="shared" si="50"/>
        <v>Customer-Provided Temperature Sensor</v>
      </c>
      <c r="E259" s="9" t="str">
        <f t="shared" si="51"/>
        <v>Capteur de température fourni par le client</v>
      </c>
      <c r="F259" s="9">
        <f t="shared" si="52"/>
        <v>0</v>
      </c>
      <c r="G259" s="9" t="str">
        <f t="shared" si="53"/>
        <v>One Time</v>
      </c>
      <c r="H259" s="9" t="str">
        <f t="shared" si="54"/>
        <v>N</v>
      </c>
      <c r="I259" s="9">
        <f t="shared" si="55"/>
        <v>2</v>
      </c>
      <c r="J259" s="9" t="str">
        <f t="shared" si="56"/>
        <v>Optional Equipment</v>
      </c>
      <c r="K259" s="9" t="str">
        <f t="shared" si="57"/>
        <v>Sensors and Detectors</v>
      </c>
      <c r="M259" s="9" t="str">
        <f t="shared" si="58"/>
        <v>Customer-Provided Temperature Sensor</v>
      </c>
      <c r="N259" s="9" t="str">
        <f t="shared" si="59"/>
        <v>Capteur de température fourni par le client</v>
      </c>
    </row>
    <row r="260" spans="1:14" x14ac:dyDescent="0.25">
      <c r="A260" s="9" t="s">
        <v>3367</v>
      </c>
      <c r="B260" s="9" t="str">
        <f t="shared" si="48"/>
        <v>Customer-Provided Smoke Detector</v>
      </c>
      <c r="C260" s="9" t="str">
        <f t="shared" si="49"/>
        <v>Détecteur de fumée fourni par le client</v>
      </c>
      <c r="D260" s="9" t="str">
        <f t="shared" si="50"/>
        <v>Customer-Provided Smoke Detector</v>
      </c>
      <c r="E260" s="9" t="str">
        <f t="shared" si="51"/>
        <v>Détecteur de fumée fourni par le client</v>
      </c>
      <c r="F260" s="9">
        <f t="shared" si="52"/>
        <v>0</v>
      </c>
      <c r="G260" s="9" t="str">
        <f t="shared" si="53"/>
        <v>One Time</v>
      </c>
      <c r="H260" s="9" t="str">
        <f t="shared" si="54"/>
        <v>N</v>
      </c>
      <c r="I260" s="9">
        <f t="shared" si="55"/>
        <v>2</v>
      </c>
      <c r="J260" s="9" t="str">
        <f t="shared" si="56"/>
        <v>Optional Equipment</v>
      </c>
      <c r="K260" s="9" t="str">
        <f t="shared" si="57"/>
        <v>Sensors and Detectors</v>
      </c>
      <c r="M260" s="9" t="str">
        <f t="shared" si="58"/>
        <v>Customer-Provided Smoke Detector</v>
      </c>
      <c r="N260" s="9" t="str">
        <f t="shared" si="59"/>
        <v>Détecteur de fumée fourni par le client</v>
      </c>
    </row>
    <row r="261" spans="1:14" x14ac:dyDescent="0.25">
      <c r="A261" s="9" t="s">
        <v>3371</v>
      </c>
      <c r="B261" s="9" t="str">
        <f t="shared" si="48"/>
        <v>Customer-Provided Panic Button</v>
      </c>
      <c r="C261" s="9" t="str">
        <f t="shared" si="49"/>
        <v>Bouton d'urgence fourni par le client</v>
      </c>
      <c r="D261" s="9" t="str">
        <f t="shared" si="50"/>
        <v>Customer-Provided Panic Button</v>
      </c>
      <c r="E261" s="9" t="str">
        <f t="shared" si="51"/>
        <v>Bouton d'urgence fourni par le client</v>
      </c>
      <c r="F261" s="9">
        <f t="shared" si="52"/>
        <v>0</v>
      </c>
      <c r="G261" s="9" t="str">
        <f t="shared" si="53"/>
        <v>One Time</v>
      </c>
      <c r="H261" s="9" t="str">
        <f t="shared" si="54"/>
        <v>N</v>
      </c>
      <c r="I261" s="9">
        <f t="shared" si="55"/>
        <v>2</v>
      </c>
      <c r="J261" s="9" t="str">
        <f t="shared" si="56"/>
        <v>Optional Equipment</v>
      </c>
      <c r="K261" s="9" t="str">
        <f t="shared" si="57"/>
        <v>Sensors and Detectors</v>
      </c>
      <c r="M261" s="9" t="str">
        <f t="shared" si="58"/>
        <v>Customer-Provided Panic Button</v>
      </c>
      <c r="N261" s="9" t="str">
        <f t="shared" si="59"/>
        <v>Bouton d'urgence fourni par le client</v>
      </c>
    </row>
    <row r="262" spans="1:14" x14ac:dyDescent="0.25">
      <c r="A262" s="9" t="s">
        <v>3366</v>
      </c>
      <c r="B262" s="9" t="str">
        <f t="shared" si="48"/>
        <v>Customer-Provided Motion Sensor</v>
      </c>
      <c r="C262" s="9" t="str">
        <f t="shared" si="49"/>
        <v>Détecteur de mouvement fourni par le client</v>
      </c>
      <c r="D262" s="9" t="str">
        <f t="shared" si="50"/>
        <v>Customer-Provided Motion Sensor</v>
      </c>
      <c r="E262" s="9" t="str">
        <f t="shared" si="51"/>
        <v>Détecteur de mouvement fourni par le client</v>
      </c>
      <c r="F262" s="9">
        <f t="shared" si="52"/>
        <v>0</v>
      </c>
      <c r="G262" s="9" t="str">
        <f t="shared" si="53"/>
        <v>One Time</v>
      </c>
      <c r="H262" s="9" t="str">
        <f t="shared" si="54"/>
        <v>N</v>
      </c>
      <c r="I262" s="9">
        <f t="shared" si="55"/>
        <v>2</v>
      </c>
      <c r="J262" s="9" t="str">
        <f t="shared" si="56"/>
        <v>Optional Equipment</v>
      </c>
      <c r="K262" s="9" t="str">
        <f t="shared" si="57"/>
        <v>Sensors and Detectors</v>
      </c>
      <c r="M262" s="9" t="str">
        <f t="shared" si="58"/>
        <v>Customer-Provided Motion Sensor</v>
      </c>
      <c r="N262" s="9" t="str">
        <f t="shared" si="59"/>
        <v>Détecteur de mouvement fourni par le client</v>
      </c>
    </row>
    <row r="263" spans="1:14" x14ac:dyDescent="0.25">
      <c r="A263" s="9" t="s">
        <v>3370</v>
      </c>
      <c r="B263" s="9" t="str">
        <f t="shared" si="48"/>
        <v>Customer-Provided Flood Sensor</v>
      </c>
      <c r="C263" s="9" t="str">
        <f t="shared" si="49"/>
        <v>Détecteur d'inondation fourni par le client</v>
      </c>
      <c r="D263" s="9" t="str">
        <f t="shared" si="50"/>
        <v>Customer-Provided Flood Sensor</v>
      </c>
      <c r="E263" s="9" t="str">
        <f t="shared" si="51"/>
        <v>Détecteur d'inondation fourni par le client</v>
      </c>
      <c r="F263" s="9">
        <f t="shared" si="52"/>
        <v>0</v>
      </c>
      <c r="G263" s="9" t="str">
        <f t="shared" si="53"/>
        <v>One Time</v>
      </c>
      <c r="H263" s="9" t="str">
        <f t="shared" si="54"/>
        <v>N</v>
      </c>
      <c r="I263" s="9">
        <f t="shared" si="55"/>
        <v>2</v>
      </c>
      <c r="J263" s="9" t="str">
        <f t="shared" si="56"/>
        <v>Optional Equipment</v>
      </c>
      <c r="K263" s="9" t="str">
        <f t="shared" si="57"/>
        <v>Sensors and Detectors</v>
      </c>
      <c r="M263" s="9" t="str">
        <f t="shared" si="58"/>
        <v>Customer-Provided Flood Sensor</v>
      </c>
      <c r="N263" s="9" t="str">
        <f t="shared" si="59"/>
        <v>Détecteur d'inondation fourni par le client</v>
      </c>
    </row>
    <row r="264" spans="1:14" x14ac:dyDescent="0.25">
      <c r="A264" s="9" t="s">
        <v>3369</v>
      </c>
      <c r="B264" s="9" t="str">
        <f t="shared" si="48"/>
        <v>Customer-Provided Glass Break Sensor</v>
      </c>
      <c r="C264" s="9" t="str">
        <f t="shared" si="49"/>
        <v>Détecteur de bris de vitre fourni par le client</v>
      </c>
      <c r="D264" s="9" t="str">
        <f t="shared" si="50"/>
        <v>Customer-Provided Glass Break Sensor</v>
      </c>
      <c r="E264" s="9" t="str">
        <f t="shared" si="51"/>
        <v>Détecteur de bris de vitre fourni par le client</v>
      </c>
      <c r="F264" s="9">
        <f t="shared" si="52"/>
        <v>0</v>
      </c>
      <c r="G264" s="9" t="str">
        <f t="shared" si="53"/>
        <v>One Time</v>
      </c>
      <c r="H264" s="9" t="str">
        <f t="shared" si="54"/>
        <v>N</v>
      </c>
      <c r="I264" s="9">
        <f t="shared" si="55"/>
        <v>2</v>
      </c>
      <c r="J264" s="9" t="str">
        <f t="shared" si="56"/>
        <v>Optional Equipment</v>
      </c>
      <c r="K264" s="9" t="str">
        <f t="shared" si="57"/>
        <v>Sensors and Detectors</v>
      </c>
      <c r="M264" s="9" t="str">
        <f t="shared" si="58"/>
        <v>Customer-Provided Glass Break Sensor</v>
      </c>
      <c r="N264" s="9" t="str">
        <f t="shared" si="59"/>
        <v>Détecteur de bris de vitre fourni par le client</v>
      </c>
    </row>
    <row r="265" spans="1:14" x14ac:dyDescent="0.25">
      <c r="A265" s="9" t="s">
        <v>3372</v>
      </c>
      <c r="B265" s="9" t="str">
        <f t="shared" si="48"/>
        <v>Customer-Provided Keyfob</v>
      </c>
      <c r="C265" s="9" t="str">
        <f t="shared" si="49"/>
        <v>Porte-clés fourni par le client</v>
      </c>
      <c r="D265" s="9" t="str">
        <f t="shared" si="50"/>
        <v>Customer-Provided Keyfob</v>
      </c>
      <c r="E265" s="9" t="str">
        <f t="shared" si="51"/>
        <v>Porte-clés fourni par le client</v>
      </c>
      <c r="F265" s="9">
        <f t="shared" si="52"/>
        <v>0</v>
      </c>
      <c r="G265" s="9" t="str">
        <f t="shared" si="53"/>
        <v>One Time</v>
      </c>
      <c r="H265" s="9" t="str">
        <f t="shared" si="54"/>
        <v>N</v>
      </c>
      <c r="I265" s="9">
        <f t="shared" si="55"/>
        <v>2</v>
      </c>
      <c r="J265" s="9" t="str">
        <f t="shared" si="56"/>
        <v>Optional Equipment</v>
      </c>
      <c r="K265" s="9" t="str">
        <f t="shared" si="57"/>
        <v>Sensors and Detectors</v>
      </c>
      <c r="M265" s="9" t="str">
        <f t="shared" si="58"/>
        <v>Customer-Provided Keyfob</v>
      </c>
      <c r="N265" s="9" t="str">
        <f t="shared" si="59"/>
        <v>Porte-clés fourni par le client</v>
      </c>
    </row>
    <row r="266" spans="1:14" x14ac:dyDescent="0.25">
      <c r="A266" s="9" t="s">
        <v>3365</v>
      </c>
      <c r="B266" s="9" t="str">
        <f t="shared" si="48"/>
        <v>Customer-Provided Door/Window Contact</v>
      </c>
      <c r="C266" s="9" t="str">
        <f t="shared" si="49"/>
        <v>Contact de porte ou fenêtre fourni par le client</v>
      </c>
      <c r="D266" s="9" t="str">
        <f t="shared" si="50"/>
        <v>Customer-Provided Door/Window Contact</v>
      </c>
      <c r="E266" s="9" t="str">
        <f t="shared" si="51"/>
        <v>Contact de porte ou fenêtre fourni par le client</v>
      </c>
      <c r="F266" s="9">
        <f t="shared" si="52"/>
        <v>0</v>
      </c>
      <c r="G266" s="9" t="str">
        <f t="shared" si="53"/>
        <v>One Time</v>
      </c>
      <c r="H266" s="9" t="str">
        <f t="shared" si="54"/>
        <v>N</v>
      </c>
      <c r="I266" s="9">
        <f t="shared" si="55"/>
        <v>2</v>
      </c>
      <c r="J266" s="9" t="str">
        <f t="shared" si="56"/>
        <v>Optional Equipment</v>
      </c>
      <c r="K266" s="9" t="str">
        <f t="shared" si="57"/>
        <v>Sensors and Detectors</v>
      </c>
      <c r="M266" s="9" t="str">
        <f t="shared" si="58"/>
        <v>Customer-Provided Door/Window Contact</v>
      </c>
      <c r="N266" s="9" t="str">
        <f t="shared" si="59"/>
        <v>Contact de porte ou fenêtre fourni par le client</v>
      </c>
    </row>
    <row r="267" spans="1:14" x14ac:dyDescent="0.25">
      <c r="A267" s="9" t="s">
        <v>3368</v>
      </c>
      <c r="B267" s="9" t="str">
        <f t="shared" si="48"/>
        <v>Customer-Provided CO Detector</v>
      </c>
      <c r="C267" s="9" t="str">
        <f t="shared" si="49"/>
        <v>Détecteur de monoxyde de carbone fourni par le client</v>
      </c>
      <c r="D267" s="9" t="str">
        <f t="shared" si="50"/>
        <v>Customer-Provided CO Detector</v>
      </c>
      <c r="E267" s="9" t="str">
        <f t="shared" si="51"/>
        <v>Détecteur de monoxyde de carbone fourni par le client</v>
      </c>
      <c r="F267" s="9">
        <f t="shared" si="52"/>
        <v>0</v>
      </c>
      <c r="G267" s="9" t="str">
        <f t="shared" si="53"/>
        <v>One Time</v>
      </c>
      <c r="H267" s="9" t="str">
        <f t="shared" si="54"/>
        <v>N</v>
      </c>
      <c r="I267" s="9">
        <f t="shared" si="55"/>
        <v>2</v>
      </c>
      <c r="J267" s="9" t="str">
        <f t="shared" si="56"/>
        <v>Optional Equipment</v>
      </c>
      <c r="K267" s="9" t="str">
        <f t="shared" si="57"/>
        <v>Sensors and Detectors</v>
      </c>
      <c r="M267" s="9" t="str">
        <f t="shared" si="58"/>
        <v>Customer-Provided CO Detector</v>
      </c>
      <c r="N267" s="9" t="str">
        <f t="shared" si="59"/>
        <v>Détecteur de monoxyde de carbone fourni par le client</v>
      </c>
    </row>
    <row r="268" spans="1:14" x14ac:dyDescent="0.25">
      <c r="A268" s="9" t="s">
        <v>3382</v>
      </c>
      <c r="B268" s="9" t="str">
        <f t="shared" si="48"/>
        <v>Customer-Provided Freeze Sensor</v>
      </c>
      <c r="C268" s="9" t="str">
        <f t="shared" si="49"/>
        <v>Détecteur de gel fourni par le client</v>
      </c>
      <c r="D268" s="9" t="str">
        <f t="shared" si="50"/>
        <v>Customer-Provided Keyfob</v>
      </c>
      <c r="E268" s="9" t="str">
        <f t="shared" si="51"/>
        <v>Détecteur de gel fourni par le client</v>
      </c>
      <c r="F268" s="9">
        <f t="shared" si="52"/>
        <v>0</v>
      </c>
      <c r="G268" s="9" t="str">
        <f t="shared" si="53"/>
        <v>One Time</v>
      </c>
      <c r="H268" s="9" t="str">
        <f t="shared" si="54"/>
        <v>N</v>
      </c>
      <c r="I268" s="9">
        <f t="shared" si="55"/>
        <v>2</v>
      </c>
      <c r="J268" s="9" t="str">
        <f t="shared" si="56"/>
        <v>Optional Equipment</v>
      </c>
      <c r="K268" s="9" t="str">
        <f t="shared" si="57"/>
        <v>Sensors and Detectors</v>
      </c>
      <c r="M268" s="9" t="str">
        <f t="shared" si="58"/>
        <v>Customer-Provided Keyfob</v>
      </c>
      <c r="N268" s="9" t="str">
        <f t="shared" si="59"/>
        <v>Détecteur de gel fourni par le client</v>
      </c>
    </row>
    <row r="269" spans="1:14" x14ac:dyDescent="0.25">
      <c r="A269" s="9" t="s">
        <v>3223</v>
      </c>
      <c r="B269" s="9" t="str">
        <f t="shared" si="48"/>
        <v>Monitoring Credits offered</v>
      </c>
      <c r="C269" s="9" t="str">
        <f t="shared" si="49"/>
        <v>Surveillance des crédits offerts</v>
      </c>
      <c r="D269" s="9" t="str">
        <f t="shared" si="50"/>
        <v>Monitoring Credits offered</v>
      </c>
      <c r="E269" s="9" t="str">
        <f t="shared" si="51"/>
        <v>Surveillance des crédits offerts</v>
      </c>
      <c r="F269" s="9">
        <f t="shared" si="52"/>
        <v>0</v>
      </c>
      <c r="G269" s="9" t="str">
        <f t="shared" si="53"/>
        <v>One time</v>
      </c>
      <c r="H269" s="9" t="str">
        <f t="shared" si="54"/>
        <v>N</v>
      </c>
      <c r="I269" s="9">
        <f t="shared" si="55"/>
        <v>0</v>
      </c>
      <c r="J269" s="9" t="str">
        <f t="shared" si="56"/>
        <v>Residential and Business</v>
      </c>
      <c r="K269" s="9" t="str">
        <f t="shared" si="57"/>
        <v>Alarm and Video Bundle</v>
      </c>
      <c r="M269" s="9">
        <f t="shared" si="58"/>
        <v>0</v>
      </c>
      <c r="N269" s="9">
        <f t="shared" si="59"/>
        <v>0</v>
      </c>
    </row>
    <row r="270" spans="1:14" x14ac:dyDescent="0.25">
      <c r="A270" s="9" t="s">
        <v>2578</v>
      </c>
      <c r="B270" s="9" t="str">
        <f t="shared" si="48"/>
        <v>Better Bundle Discount - 10%</v>
      </c>
      <c r="C270" s="9" t="str">
        <f t="shared" si="49"/>
        <v>Réduction de 10 % - forfait Mieux</v>
      </c>
      <c r="D270" s="9" t="str">
        <f t="shared" si="50"/>
        <v xml:space="preserve">10% discount offered on Better bundle RMR by Retention and Loyalty </v>
      </c>
      <c r="E270" s="9" t="str">
        <f t="shared" si="51"/>
        <v>Réduction de 10 % - forfait Mieux</v>
      </c>
      <c r="F270" s="9">
        <f t="shared" si="52"/>
        <v>0</v>
      </c>
      <c r="G270" s="9" t="str">
        <f t="shared" si="53"/>
        <v>RMR</v>
      </c>
      <c r="H270" s="9" t="str">
        <f t="shared" si="54"/>
        <v>N</v>
      </c>
      <c r="I270" s="9">
        <f t="shared" si="55"/>
        <v>0</v>
      </c>
      <c r="J270" s="9" t="str">
        <f t="shared" si="56"/>
        <v>Residential and Business</v>
      </c>
      <c r="K270" s="9" t="str">
        <f t="shared" si="57"/>
        <v xml:space="preserve">Smart Home </v>
      </c>
      <c r="M270" s="9">
        <f t="shared" si="58"/>
        <v>0</v>
      </c>
      <c r="N270" s="9">
        <f t="shared" si="59"/>
        <v>0</v>
      </c>
    </row>
    <row r="271" spans="1:14" x14ac:dyDescent="0.25">
      <c r="A271" s="9" t="s">
        <v>2574</v>
      </c>
      <c r="B271" s="9" t="str">
        <f t="shared" si="48"/>
        <v>Good Bundle Discount - 10%</v>
      </c>
      <c r="C271" s="9" t="str">
        <f t="shared" si="49"/>
        <v>Réduction de 10 % - forfait Bon</v>
      </c>
      <c r="D271" s="9" t="str">
        <f t="shared" si="50"/>
        <v xml:space="preserve">10% discount offered on Good bundle RMR by Retention and Loyalty </v>
      </c>
      <c r="E271" s="9" t="str">
        <f t="shared" si="51"/>
        <v>Réduction de 10 % - forfait Bon</v>
      </c>
      <c r="F271" s="9">
        <f t="shared" si="52"/>
        <v>0</v>
      </c>
      <c r="G271" s="9" t="str">
        <f t="shared" si="53"/>
        <v>RMR</v>
      </c>
      <c r="H271" s="9" t="str">
        <f t="shared" si="54"/>
        <v>N</v>
      </c>
      <c r="I271" s="9">
        <f t="shared" si="55"/>
        <v>0</v>
      </c>
      <c r="J271" s="9" t="str">
        <f t="shared" si="56"/>
        <v>Residential and Business</v>
      </c>
      <c r="K271" s="9" t="str">
        <f t="shared" si="57"/>
        <v xml:space="preserve">Smart Home </v>
      </c>
      <c r="M271" s="9">
        <f t="shared" si="58"/>
        <v>0</v>
      </c>
      <c r="N271" s="9">
        <f t="shared" si="59"/>
        <v>0</v>
      </c>
    </row>
    <row r="272" spans="1:14" x14ac:dyDescent="0.25">
      <c r="A272" s="9" t="s">
        <v>5283</v>
      </c>
      <c r="B272" s="9" t="str">
        <f t="shared" si="48"/>
        <v>Best Bundle Discount - 10%</v>
      </c>
      <c r="C272" s="9" t="str">
        <f t="shared" si="49"/>
        <v>Réduction de 10 % - forfait Meilleur</v>
      </c>
      <c r="D272" s="9" t="str">
        <f t="shared" si="50"/>
        <v xml:space="preserve">10% discount offered on Best bundle RMR by Retention and Loyalty </v>
      </c>
      <c r="E272" s="9" t="str">
        <f t="shared" si="51"/>
        <v>Réduction de 10 % - forfait Meilleur</v>
      </c>
      <c r="F272" s="9">
        <f t="shared" si="52"/>
        <v>0</v>
      </c>
      <c r="G272" s="9" t="str">
        <f t="shared" si="53"/>
        <v>RMR</v>
      </c>
      <c r="H272" s="9" t="str">
        <f t="shared" si="54"/>
        <v>N</v>
      </c>
      <c r="I272" s="9">
        <f t="shared" si="55"/>
        <v>0</v>
      </c>
      <c r="J272" s="9" t="str">
        <f t="shared" si="56"/>
        <v>Residential and Business</v>
      </c>
      <c r="K272" s="9" t="str">
        <f t="shared" si="57"/>
        <v xml:space="preserve">Smart Home </v>
      </c>
      <c r="M272" s="9">
        <f t="shared" si="58"/>
        <v>0</v>
      </c>
      <c r="N272" s="9">
        <f t="shared" si="59"/>
        <v>0</v>
      </c>
    </row>
    <row r="273" spans="1:14" x14ac:dyDescent="0.25">
      <c r="A273" s="9" t="s">
        <v>612</v>
      </c>
      <c r="B273" s="9" t="str">
        <f t="shared" si="48"/>
        <v>EVS AC Adaptor</v>
      </c>
      <c r="C273" s="9" t="str">
        <f t="shared" si="49"/>
        <v>Adaptateur CA pour équipement EVS</v>
      </c>
      <c r="D273" s="9" t="str">
        <f t="shared" si="50"/>
        <v>EVS AC Adaptor</v>
      </c>
      <c r="E273" s="9" t="str">
        <f t="shared" si="51"/>
        <v>Adaptateur CA pour équipement EVS</v>
      </c>
      <c r="F273" s="9">
        <f t="shared" si="52"/>
        <v>15</v>
      </c>
      <c r="G273" s="9" t="str">
        <f t="shared" si="53"/>
        <v>One Time</v>
      </c>
      <c r="H273" s="9" t="str">
        <f t="shared" si="54"/>
        <v>N</v>
      </c>
      <c r="I273" s="9">
        <f t="shared" si="55"/>
        <v>6</v>
      </c>
      <c r="J273" s="9" t="str">
        <f t="shared" si="56"/>
        <v>Legacy</v>
      </c>
      <c r="K273" s="9" t="str">
        <f t="shared" si="57"/>
        <v>Legacy</v>
      </c>
      <c r="M273" s="9" t="str">
        <f t="shared" si="58"/>
        <v>EVS AC Adaptor</v>
      </c>
      <c r="N273" s="9" t="str">
        <f t="shared" si="59"/>
        <v>Adaptateur CA pour équipement EVS</v>
      </c>
    </row>
    <row r="274" spans="1:14" x14ac:dyDescent="0.25">
      <c r="A274" s="9" t="s">
        <v>243</v>
      </c>
      <c r="B274" s="9" t="str">
        <f t="shared" si="48"/>
        <v>Hardwire Battery</v>
      </c>
      <c r="C274" s="9" t="str">
        <f t="shared" si="49"/>
        <v>Pile pour système câblé</v>
      </c>
      <c r="D274" s="9" t="str">
        <f t="shared" si="50"/>
        <v>Hardwire Battery</v>
      </c>
      <c r="E274" s="9" t="str">
        <f t="shared" si="51"/>
        <v>Pile pour système câblé</v>
      </c>
      <c r="F274" s="9">
        <f t="shared" si="52"/>
        <v>36.799999999999997</v>
      </c>
      <c r="G274" s="9" t="str">
        <f t="shared" si="53"/>
        <v>One Time</v>
      </c>
      <c r="H274" s="9" t="str">
        <f t="shared" si="54"/>
        <v>N</v>
      </c>
      <c r="I274" s="9">
        <f t="shared" si="55"/>
        <v>2</v>
      </c>
      <c r="J274" s="9" t="str">
        <f t="shared" si="56"/>
        <v>Battery</v>
      </c>
      <c r="K274" s="9" t="str">
        <f t="shared" si="57"/>
        <v>Battery</v>
      </c>
      <c r="M274" s="9" t="str">
        <f t="shared" si="58"/>
        <v>Hardwire Battery</v>
      </c>
      <c r="N274" s="9" t="str">
        <f t="shared" si="59"/>
        <v>Pile pour système câblé</v>
      </c>
    </row>
    <row r="275" spans="1:14" x14ac:dyDescent="0.25">
      <c r="A275" s="9" t="s">
        <v>581</v>
      </c>
      <c r="B275" s="9" t="str">
        <f t="shared" si="48"/>
        <v>Carbon Monoxide Detector DXS-80</v>
      </c>
      <c r="C275" s="9" t="str">
        <f t="shared" si="49"/>
        <v>Détecteur de monoxyde de carbone DXS-80</v>
      </c>
      <c r="D275" s="9" t="str">
        <f t="shared" si="50"/>
        <v>Carbon Monoxide Detector DXS-80</v>
      </c>
      <c r="E275" s="9" t="str">
        <f t="shared" si="51"/>
        <v>Détecteur de monoxyde de carbone DXS-80</v>
      </c>
      <c r="F275" s="9">
        <f t="shared" si="52"/>
        <v>149</v>
      </c>
      <c r="G275" s="9" t="str">
        <f t="shared" si="53"/>
        <v>One Time</v>
      </c>
      <c r="H275" s="9" t="str">
        <f t="shared" si="54"/>
        <v>N</v>
      </c>
      <c r="I275" s="9">
        <f t="shared" si="55"/>
        <v>6</v>
      </c>
      <c r="J275" s="9" t="str">
        <f t="shared" si="56"/>
        <v>Legacy</v>
      </c>
      <c r="K275" s="9" t="str">
        <f t="shared" si="57"/>
        <v>Legacy</v>
      </c>
      <c r="M275" s="9" t="str">
        <f t="shared" si="58"/>
        <v>Carbon Monoxide Detector DXS-80</v>
      </c>
      <c r="N275" s="9" t="str">
        <f t="shared" si="59"/>
        <v>Détecteur de monoxyde de carbone DXS-80</v>
      </c>
    </row>
    <row r="276" spans="1:14" x14ac:dyDescent="0.25">
      <c r="A276" s="9" t="s">
        <v>3461</v>
      </c>
      <c r="B276" s="9" t="str">
        <f t="shared" si="48"/>
        <v>Indoor/Outdoor Video Camera (Dome)</v>
      </c>
      <c r="C276" s="9" t="str">
        <f t="shared" si="49"/>
        <v>Caméra intérieure/extérieure (dôme)</v>
      </c>
      <c r="D276" s="9" t="str">
        <f t="shared" si="50"/>
        <v>Indoor/Outdoor Video Camera (Dome)</v>
      </c>
      <c r="E276" s="9" t="str">
        <f t="shared" si="51"/>
        <v>Caméra intérieure/extérieure (dôme)</v>
      </c>
      <c r="F276" s="9">
        <f t="shared" si="52"/>
        <v>219</v>
      </c>
      <c r="G276" s="9" t="str">
        <f t="shared" si="53"/>
        <v>One Time</v>
      </c>
      <c r="H276" s="9" t="str">
        <f t="shared" si="54"/>
        <v>Y</v>
      </c>
      <c r="I276" s="9">
        <f t="shared" si="55"/>
        <v>60</v>
      </c>
      <c r="J276" s="9" t="str">
        <f t="shared" si="56"/>
        <v>Optional Equipment</v>
      </c>
      <c r="K276" s="9" t="str">
        <f t="shared" si="57"/>
        <v>Cameras</v>
      </c>
      <c r="M276" s="9" t="str">
        <f t="shared" si="58"/>
        <v>With its compact design and outstanding HD quality video, this high-performance dome camera is optimized for both indoor and outdoor video monitoring.</v>
      </c>
      <c r="N276" s="9" t="str">
        <f t="shared" si="59"/>
        <v xml:space="preserve">Avec son design compact et sa qualité vidéo HD exceptionnelle, cette caméra dôme de haute performance est optimisée pour la surveillance vidéo intérieure et extérieure. </v>
      </c>
    </row>
    <row r="277" spans="1:14" x14ac:dyDescent="0.25">
      <c r="A277" s="9" t="s">
        <v>3462</v>
      </c>
      <c r="B277" s="9" t="str">
        <f t="shared" si="48"/>
        <v>Indoor/Outdoor Video Camera (Mini Bullet)</v>
      </c>
      <c r="C277" s="9" t="str">
        <f t="shared" si="49"/>
        <v>Caméra intérieure/extérieure (mini bullet)</v>
      </c>
      <c r="D277" s="9" t="str">
        <f t="shared" si="50"/>
        <v>Indoor/Outdoor Video Camera</v>
      </c>
      <c r="E277" s="9" t="str">
        <f t="shared" si="51"/>
        <v>Caméra intérieure/extérieure</v>
      </c>
      <c r="F277" s="9">
        <f t="shared" si="52"/>
        <v>219</v>
      </c>
      <c r="G277" s="9" t="str">
        <f t="shared" si="53"/>
        <v>One Time</v>
      </c>
      <c r="H277" s="9" t="str">
        <f t="shared" si="54"/>
        <v>Y</v>
      </c>
      <c r="I277" s="9">
        <f t="shared" si="55"/>
        <v>60</v>
      </c>
      <c r="J277" s="9" t="str">
        <f t="shared" si="56"/>
        <v>Optional Equipment</v>
      </c>
      <c r="K277" s="9" t="str">
        <f t="shared" si="57"/>
        <v>Cameras</v>
      </c>
      <c r="M277" s="9" t="str">
        <f t="shared" si="58"/>
        <v>With its compact design and outstanding HD quality video, this high-performance mini bullet camera is optimized for both indoor and outdoor video monitoring.</v>
      </c>
      <c r="N277" s="9" t="str">
        <f t="shared" si="59"/>
        <v xml:space="preserve">Avec son design compact et sa qualité vidéo HD exceptionnelle, cette caméra miniature de haute performance est optimisée pour la surveillance vidéo intérieure et extérieure. </v>
      </c>
    </row>
    <row r="278" spans="1:14" x14ac:dyDescent="0.25">
      <c r="A278" s="9" t="s">
        <v>3458</v>
      </c>
      <c r="B278" s="9" t="str">
        <f t="shared" si="48"/>
        <v>Video Doorbell (Bronze)</v>
      </c>
      <c r="C278" s="9" t="str">
        <f t="shared" si="49"/>
        <v>Sonnette vidéo (bronze)</v>
      </c>
      <c r="D278" s="9" t="str">
        <f t="shared" si="50"/>
        <v>Video Doorbell (Bronze)</v>
      </c>
      <c r="E278" s="9" t="str">
        <f t="shared" si="51"/>
        <v>Sonnette vidéo (bronze)</v>
      </c>
      <c r="F278" s="9">
        <f t="shared" si="52"/>
        <v>199</v>
      </c>
      <c r="G278" s="9" t="str">
        <f t="shared" si="53"/>
        <v>One Time</v>
      </c>
      <c r="H278" s="9" t="str">
        <f t="shared" si="54"/>
        <v>Y</v>
      </c>
      <c r="I278" s="9">
        <f t="shared" si="55"/>
        <v>30</v>
      </c>
      <c r="J278" s="9" t="str">
        <f t="shared" si="56"/>
        <v>Optional Equipment</v>
      </c>
      <c r="K278" s="9" t="str">
        <f t="shared" si="57"/>
        <v>Cameras</v>
      </c>
      <c r="M278" s="9" t="str">
        <f t="shared" si="58"/>
        <v>Answer the door from your smartphone. This smart video doorbell allows you to see, hear, and speak to the visitor at your door whether you’re at home, at work, or on the go.</v>
      </c>
      <c r="N278" s="9" t="str">
        <f t="shared" si="59"/>
        <v xml:space="preserve">Répondez à la porte à partir de votre téléphone intelligent. Cette sonnette vidéo vous permet de voir, d'entendre et de parler au visiteur à votre porte, que vous soyez à la maison, au travail ou en déplacement. </v>
      </c>
    </row>
    <row r="279" spans="1:14" x14ac:dyDescent="0.25">
      <c r="A279" s="9" t="s">
        <v>3459</v>
      </c>
      <c r="B279" s="9" t="str">
        <f t="shared" si="48"/>
        <v>Outdoor  Camera</v>
      </c>
      <c r="C279" s="9" t="str">
        <f t="shared" si="49"/>
        <v>Caméra extérieure</v>
      </c>
      <c r="D279" s="9" t="str">
        <f t="shared" si="50"/>
        <v>Outdoor Camera</v>
      </c>
      <c r="E279" s="9" t="str">
        <f t="shared" si="51"/>
        <v>Caméra extérieure</v>
      </c>
      <c r="F279" s="9">
        <f t="shared" si="52"/>
        <v>199</v>
      </c>
      <c r="G279" s="9" t="str">
        <f t="shared" si="53"/>
        <v>One Time</v>
      </c>
      <c r="H279" s="9" t="str">
        <f t="shared" si="54"/>
        <v>Y</v>
      </c>
      <c r="I279" s="9">
        <f t="shared" si="55"/>
        <v>60</v>
      </c>
      <c r="J279" s="9" t="str">
        <f t="shared" si="56"/>
        <v>Optional Equipment</v>
      </c>
      <c r="K279" s="9" t="str">
        <f t="shared" si="57"/>
        <v>Cameras</v>
      </c>
      <c r="M279" s="9" t="str">
        <f t="shared" si="58"/>
        <v>The wireless outdoor video camera, resistant to weather conditions, works perfectly with the mobile app.</v>
      </c>
      <c r="N279" s="9" t="str">
        <f t="shared" si="59"/>
        <v>Cette caméra sans fil pour l’extérieur, résistante aux conditions météorologiques, fonctionne parfaitement avec l'application Maison intelligente.</v>
      </c>
    </row>
    <row r="280" spans="1:14" x14ac:dyDescent="0.25">
      <c r="A280" s="9" t="s">
        <v>3562</v>
      </c>
      <c r="B280" s="9" t="str">
        <f t="shared" si="48"/>
        <v>Indoor Video Camera</v>
      </c>
      <c r="C280" s="9" t="str">
        <f t="shared" si="49"/>
        <v>Caméra intérieure</v>
      </c>
      <c r="D280" s="9" t="str">
        <f t="shared" si="50"/>
        <v>Indoor Video Camera</v>
      </c>
      <c r="E280" s="9" t="str">
        <f t="shared" si="51"/>
        <v>Caméra intérieure</v>
      </c>
      <c r="F280" s="9">
        <f t="shared" si="52"/>
        <v>169</v>
      </c>
      <c r="G280" s="9" t="str">
        <f t="shared" si="53"/>
        <v>One Time</v>
      </c>
      <c r="H280" s="9" t="str">
        <f t="shared" si="54"/>
        <v>Y</v>
      </c>
      <c r="I280" s="9">
        <f t="shared" si="55"/>
        <v>30</v>
      </c>
      <c r="J280" s="9" t="str">
        <f t="shared" si="56"/>
        <v>Optional Equipment</v>
      </c>
      <c r="K280" s="9" t="str">
        <f t="shared" si="57"/>
        <v>Cameras</v>
      </c>
      <c r="M280" s="9" t="str">
        <f t="shared" si="58"/>
        <v>Access live and high definition recorded video from your smartphone anytime.</v>
      </c>
      <c r="N280" s="9" t="str">
        <f t="shared" si="59"/>
        <v xml:space="preserve">Visionnez la vidéo en direct et enregistrée en haute définition à tout moment depuis votre téléphone intelligent. </v>
      </c>
    </row>
    <row r="281" spans="1:14" x14ac:dyDescent="0.25">
      <c r="A281" s="9" t="s">
        <v>3457</v>
      </c>
      <c r="B281" s="9" t="str">
        <f t="shared" si="48"/>
        <v>Video Doorbell (Silver)</v>
      </c>
      <c r="C281" s="9" t="str">
        <f t="shared" si="49"/>
        <v>Sonnette vidéo (argent)</v>
      </c>
      <c r="D281" s="9" t="str">
        <f t="shared" si="50"/>
        <v>Video Doorbell (Silver)</v>
      </c>
      <c r="E281" s="9" t="str">
        <f t="shared" si="51"/>
        <v>Sonnette vidéo (argent)</v>
      </c>
      <c r="F281" s="9">
        <f t="shared" si="52"/>
        <v>199</v>
      </c>
      <c r="G281" s="9" t="str">
        <f t="shared" si="53"/>
        <v>One Time</v>
      </c>
      <c r="H281" s="9" t="str">
        <f t="shared" si="54"/>
        <v>Y</v>
      </c>
      <c r="I281" s="9">
        <f t="shared" si="55"/>
        <v>30</v>
      </c>
      <c r="J281" s="9" t="str">
        <f t="shared" si="56"/>
        <v>Optional Equipment</v>
      </c>
      <c r="K281" s="9" t="str">
        <f t="shared" si="57"/>
        <v>Cameras</v>
      </c>
      <c r="M281" s="9" t="str">
        <f t="shared" si="58"/>
        <v>Answer the door from your smartphone. This smart video doorbell allows you to see, hear, and speak to the visitor at your door whether you’re at home, at work, or on the go.</v>
      </c>
      <c r="N281" s="9" t="str">
        <f t="shared" si="59"/>
        <v xml:space="preserve">Répondez à la porte à partir de votre téléphone intelligent. Cette sonnette vidéo vous permet de voir, d'entendre et de parler au visiteur à votre porte, que vous soyez à la maison, au travail ou en déplacement. </v>
      </c>
    </row>
    <row r="282" spans="1:14" x14ac:dyDescent="0.25">
      <c r="A282" s="9" t="s">
        <v>3186</v>
      </c>
      <c r="B282" s="9" t="str">
        <f t="shared" si="48"/>
        <v>110MM Camera Box</v>
      </c>
      <c r="C282" s="9" t="str">
        <f t="shared" si="49"/>
        <v>Boîtier de caméra de 110 mm</v>
      </c>
      <c r="D282" s="9" t="str">
        <f t="shared" si="50"/>
        <v>110MM Camera Box</v>
      </c>
      <c r="E282" s="9" t="str">
        <f t="shared" si="51"/>
        <v>Boîtier de caméra de 110 mm</v>
      </c>
      <c r="F282" s="9">
        <f t="shared" si="52"/>
        <v>0</v>
      </c>
      <c r="G282" s="9" t="str">
        <f t="shared" si="53"/>
        <v>One Time</v>
      </c>
      <c r="H282" s="9" t="str">
        <f t="shared" si="54"/>
        <v>N</v>
      </c>
      <c r="I282" s="9">
        <f t="shared" si="55"/>
        <v>0</v>
      </c>
      <c r="J282" s="9" t="str">
        <f t="shared" si="56"/>
        <v>Optional Equipment</v>
      </c>
      <c r="K282" s="9" t="str">
        <f t="shared" si="57"/>
        <v>Cameras</v>
      </c>
      <c r="M282" s="9" t="str">
        <f t="shared" si="58"/>
        <v>110MM Camera Box</v>
      </c>
      <c r="N282" s="9" t="str">
        <f t="shared" si="59"/>
        <v>Boîtier de caméra de 110 mm</v>
      </c>
    </row>
    <row r="283" spans="1:14" x14ac:dyDescent="0.25">
      <c r="A283" s="9" t="s">
        <v>476</v>
      </c>
      <c r="B283" s="9" t="str">
        <f t="shared" si="48"/>
        <v>AAA Alkaline Battery</v>
      </c>
      <c r="C283" s="9" t="str">
        <f t="shared" si="49"/>
        <v>Pile alcaline AAA</v>
      </c>
      <c r="D283" s="9" t="str">
        <f t="shared" si="50"/>
        <v>AAA Alkaline Battery</v>
      </c>
      <c r="E283" s="9" t="str">
        <f t="shared" si="51"/>
        <v>Pile alcaline AAA</v>
      </c>
      <c r="F283" s="9">
        <f t="shared" si="52"/>
        <v>5</v>
      </c>
      <c r="G283" s="9" t="str">
        <f t="shared" si="53"/>
        <v>One Time</v>
      </c>
      <c r="H283" s="9" t="str">
        <f t="shared" si="54"/>
        <v>N</v>
      </c>
      <c r="I283" s="9">
        <f t="shared" si="55"/>
        <v>2</v>
      </c>
      <c r="J283" s="9" t="str">
        <f t="shared" si="56"/>
        <v>Battery</v>
      </c>
      <c r="K283" s="9" t="str">
        <f t="shared" si="57"/>
        <v>Battery</v>
      </c>
      <c r="M283" s="9" t="str">
        <f t="shared" si="58"/>
        <v>AAA Alkaline Battery</v>
      </c>
      <c r="N283" s="9" t="str">
        <f t="shared" si="59"/>
        <v>Pile alcaline AAA</v>
      </c>
    </row>
    <row r="284" spans="1:14" x14ac:dyDescent="0.25">
      <c r="A284" s="9" t="s">
        <v>474</v>
      </c>
      <c r="B284" s="9" t="str">
        <f t="shared" si="48"/>
        <v>9V Lithium Battery</v>
      </c>
      <c r="C284" s="9" t="str">
        <f t="shared" si="49"/>
        <v>Pile au lithium de 9 V</v>
      </c>
      <c r="D284" s="9" t="str">
        <f t="shared" si="50"/>
        <v>9V Lithium Battery</v>
      </c>
      <c r="E284" s="9" t="str">
        <f t="shared" si="51"/>
        <v>Pile au lithium de 9 V</v>
      </c>
      <c r="F284" s="9">
        <f t="shared" si="52"/>
        <v>5</v>
      </c>
      <c r="G284" s="9" t="str">
        <f t="shared" si="53"/>
        <v>One Time</v>
      </c>
      <c r="H284" s="9" t="str">
        <f t="shared" si="54"/>
        <v>N</v>
      </c>
      <c r="I284" s="9">
        <f t="shared" si="55"/>
        <v>2</v>
      </c>
      <c r="J284" s="9" t="str">
        <f t="shared" si="56"/>
        <v>Battery</v>
      </c>
      <c r="K284" s="9" t="str">
        <f t="shared" si="57"/>
        <v>Battery</v>
      </c>
      <c r="M284" s="9" t="str">
        <f t="shared" si="58"/>
        <v>9V Lithium Battery</v>
      </c>
      <c r="N284" s="9" t="str">
        <f t="shared" si="59"/>
        <v>Pile au lithium de 9 V</v>
      </c>
    </row>
    <row r="285" spans="1:14" x14ac:dyDescent="0.25">
      <c r="A285" s="9" t="s">
        <v>472</v>
      </c>
      <c r="B285" s="9" t="str">
        <f t="shared" si="48"/>
        <v>9V Alkaline Battery</v>
      </c>
      <c r="C285" s="9" t="str">
        <f t="shared" si="49"/>
        <v>Pile alcaline de 9 V</v>
      </c>
      <c r="D285" s="9" t="str">
        <f t="shared" si="50"/>
        <v>9V Alkaline Battery</v>
      </c>
      <c r="E285" s="9" t="str">
        <f t="shared" si="51"/>
        <v>Pile alcaline de 9 V</v>
      </c>
      <c r="F285" s="9">
        <f t="shared" si="52"/>
        <v>5</v>
      </c>
      <c r="G285" s="9" t="str">
        <f t="shared" si="53"/>
        <v>One Time</v>
      </c>
      <c r="H285" s="9" t="str">
        <f t="shared" si="54"/>
        <v>N</v>
      </c>
      <c r="I285" s="9">
        <f t="shared" si="55"/>
        <v>2</v>
      </c>
      <c r="J285" s="9" t="str">
        <f t="shared" si="56"/>
        <v>Battery</v>
      </c>
      <c r="K285" s="9" t="str">
        <f t="shared" si="57"/>
        <v>Battery</v>
      </c>
      <c r="M285" s="9" t="str">
        <f t="shared" si="58"/>
        <v>9V Alkaline Battery</v>
      </c>
      <c r="N285" s="9" t="str">
        <f t="shared" si="59"/>
        <v>Pile alcaline de 9 V</v>
      </c>
    </row>
    <row r="286" spans="1:14" x14ac:dyDescent="0.25">
      <c r="A286" s="9" t="s">
        <v>577</v>
      </c>
      <c r="B286" s="9" t="str">
        <f t="shared" si="48"/>
        <v>DX Smoke</v>
      </c>
      <c r="C286" s="9" t="str">
        <f t="shared" si="49"/>
        <v>Détecteur de fumée DX</v>
      </c>
      <c r="D286" s="9" t="str">
        <f t="shared" si="50"/>
        <v>DX Smoke</v>
      </c>
      <c r="E286" s="9" t="str">
        <f t="shared" si="51"/>
        <v>Détecteur de fumée DX</v>
      </c>
      <c r="F286" s="9">
        <f t="shared" si="52"/>
        <v>105</v>
      </c>
      <c r="G286" s="9" t="str">
        <f t="shared" si="53"/>
        <v>One Time</v>
      </c>
      <c r="H286" s="9" t="str">
        <f t="shared" si="54"/>
        <v>N</v>
      </c>
      <c r="I286" s="9">
        <f t="shared" si="55"/>
        <v>6</v>
      </c>
      <c r="J286" s="9" t="str">
        <f t="shared" si="56"/>
        <v>Legacy</v>
      </c>
      <c r="K286" s="9" t="str">
        <f t="shared" si="57"/>
        <v>Legacy</v>
      </c>
      <c r="M286" s="9" t="str">
        <f t="shared" si="58"/>
        <v>DX Smoke</v>
      </c>
      <c r="N286" s="9" t="str">
        <f t="shared" si="59"/>
        <v>Détecteur de fumée DX</v>
      </c>
    </row>
    <row r="287" spans="1:14" x14ac:dyDescent="0.25">
      <c r="A287" s="9" t="s">
        <v>575</v>
      </c>
      <c r="B287" s="9" t="str">
        <f t="shared" si="48"/>
        <v>Motion Sensor</v>
      </c>
      <c r="C287" s="9" t="str">
        <f t="shared" si="49"/>
        <v>Détecteur de mouvement</v>
      </c>
      <c r="D287" s="9" t="str">
        <f t="shared" si="50"/>
        <v>Motion Sensor</v>
      </c>
      <c r="E287" s="9" t="str">
        <f t="shared" si="51"/>
        <v>Détecteur de mouvement</v>
      </c>
      <c r="F287" s="9">
        <f t="shared" si="52"/>
        <v>99</v>
      </c>
      <c r="G287" s="9" t="str">
        <f t="shared" si="53"/>
        <v>One Time</v>
      </c>
      <c r="H287" s="9" t="str">
        <f t="shared" si="54"/>
        <v>N</v>
      </c>
      <c r="I287" s="9">
        <f t="shared" si="55"/>
        <v>6</v>
      </c>
      <c r="J287" s="9" t="str">
        <f t="shared" si="56"/>
        <v>Legacy</v>
      </c>
      <c r="K287" s="9" t="str">
        <f t="shared" si="57"/>
        <v>Legacy</v>
      </c>
      <c r="M287" s="9" t="str">
        <f t="shared" si="58"/>
        <v>Motion Sensor</v>
      </c>
      <c r="N287" s="9" t="str">
        <f t="shared" si="59"/>
        <v>Détecteur de mouvement</v>
      </c>
    </row>
    <row r="288" spans="1:14" x14ac:dyDescent="0.25">
      <c r="A288" s="9" t="s">
        <v>569</v>
      </c>
      <c r="B288" s="9" t="str">
        <f t="shared" si="48"/>
        <v>DX Key Fob</v>
      </c>
      <c r="C288" s="9" t="str">
        <f t="shared" si="49"/>
        <v>Porte-clés DX</v>
      </c>
      <c r="D288" s="9" t="str">
        <f t="shared" si="50"/>
        <v>DX Key Fob</v>
      </c>
      <c r="E288" s="9" t="str">
        <f t="shared" si="51"/>
        <v>Porte-clés DX</v>
      </c>
      <c r="F288" s="9">
        <f t="shared" si="52"/>
        <v>49</v>
      </c>
      <c r="G288" s="9" t="str">
        <f t="shared" si="53"/>
        <v>One Time</v>
      </c>
      <c r="H288" s="9" t="str">
        <f t="shared" si="54"/>
        <v>N</v>
      </c>
      <c r="I288" s="9">
        <f t="shared" si="55"/>
        <v>6</v>
      </c>
      <c r="J288" s="9" t="str">
        <f t="shared" si="56"/>
        <v>Legacy</v>
      </c>
      <c r="K288" s="9" t="str">
        <f t="shared" si="57"/>
        <v>Legacy</v>
      </c>
      <c r="M288" s="9" t="str">
        <f t="shared" si="58"/>
        <v>DX Key Fob</v>
      </c>
      <c r="N288" s="9" t="str">
        <f t="shared" si="59"/>
        <v>Porte-clés DX</v>
      </c>
    </row>
    <row r="289" spans="1:14" x14ac:dyDescent="0.25">
      <c r="A289" s="9" t="s">
        <v>928</v>
      </c>
      <c r="B289" s="9" t="str">
        <f t="shared" si="48"/>
        <v>DX Panic</v>
      </c>
      <c r="C289" s="9" t="str">
        <f t="shared" si="49"/>
        <v>Bouton d'alarme DX</v>
      </c>
      <c r="D289" s="9" t="str">
        <f t="shared" si="50"/>
        <v>DX Panic</v>
      </c>
      <c r="E289" s="9" t="str">
        <f t="shared" si="51"/>
        <v>Bouton d'alarme DX</v>
      </c>
      <c r="F289" s="9">
        <f t="shared" si="52"/>
        <v>35.5</v>
      </c>
      <c r="G289" s="9" t="str">
        <f t="shared" si="53"/>
        <v>One Time</v>
      </c>
      <c r="H289" s="9" t="str">
        <f t="shared" si="54"/>
        <v>N</v>
      </c>
      <c r="I289" s="9">
        <f t="shared" si="55"/>
        <v>6</v>
      </c>
      <c r="J289" s="9" t="str">
        <f t="shared" si="56"/>
        <v>Legacy</v>
      </c>
      <c r="K289" s="9" t="str">
        <f t="shared" si="57"/>
        <v>Legacy</v>
      </c>
      <c r="M289" s="9" t="str">
        <f t="shared" si="58"/>
        <v>DX Panic</v>
      </c>
      <c r="N289" s="9" t="str">
        <f t="shared" si="59"/>
        <v>Bouton d'alarme DX</v>
      </c>
    </row>
    <row r="290" spans="1:14" x14ac:dyDescent="0.25">
      <c r="A290" s="9" t="s">
        <v>573</v>
      </c>
      <c r="B290" s="9" t="str">
        <f t="shared" si="48"/>
        <v>Door/Window Sensor</v>
      </c>
      <c r="C290" s="9" t="str">
        <f t="shared" si="49"/>
        <v>Détecteur de porte et fenêtre</v>
      </c>
      <c r="D290" s="9" t="str">
        <f t="shared" si="50"/>
        <v>Door/Window Sensor</v>
      </c>
      <c r="E290" s="9" t="str">
        <f t="shared" si="51"/>
        <v>Détecteur de porte et fenêtre</v>
      </c>
      <c r="F290" s="9">
        <f t="shared" si="52"/>
        <v>69</v>
      </c>
      <c r="G290" s="9" t="str">
        <f t="shared" si="53"/>
        <v>One Time</v>
      </c>
      <c r="H290" s="9" t="str">
        <f t="shared" si="54"/>
        <v>N</v>
      </c>
      <c r="I290" s="9">
        <f t="shared" si="55"/>
        <v>6</v>
      </c>
      <c r="J290" s="9" t="str">
        <f t="shared" si="56"/>
        <v>Legacy</v>
      </c>
      <c r="K290" s="9" t="str">
        <f t="shared" si="57"/>
        <v>Legacy</v>
      </c>
      <c r="M290" s="9" t="str">
        <f t="shared" si="58"/>
        <v>Door/Window Sensor</v>
      </c>
      <c r="N290" s="9" t="str">
        <f t="shared" si="59"/>
        <v>Détecteur de porte et fenêtre</v>
      </c>
    </row>
    <row r="291" spans="1:14" x14ac:dyDescent="0.25">
      <c r="A291" s="9" t="s">
        <v>470</v>
      </c>
      <c r="B291" s="9" t="str">
        <f t="shared" si="48"/>
        <v>3.6V AA Lithium Battery</v>
      </c>
      <c r="C291" s="9" t="str">
        <f t="shared" si="49"/>
        <v>Pile au lithium AA de 3,6 V</v>
      </c>
      <c r="D291" s="9" t="str">
        <f t="shared" si="50"/>
        <v>3.6V AA Lithium Battery</v>
      </c>
      <c r="E291" s="9" t="str">
        <f t="shared" si="51"/>
        <v>Pile au lithium AA de 3,6 V</v>
      </c>
      <c r="F291" s="9">
        <f t="shared" si="52"/>
        <v>5</v>
      </c>
      <c r="G291" s="9" t="str">
        <f t="shared" si="53"/>
        <v>One Time</v>
      </c>
      <c r="H291" s="9" t="str">
        <f t="shared" si="54"/>
        <v>N</v>
      </c>
      <c r="I291" s="9">
        <f t="shared" si="55"/>
        <v>2</v>
      </c>
      <c r="J291" s="9" t="str">
        <f t="shared" si="56"/>
        <v>Battery</v>
      </c>
      <c r="K291" s="9" t="str">
        <f t="shared" si="57"/>
        <v>Battery</v>
      </c>
      <c r="M291" s="9" t="str">
        <f t="shared" si="58"/>
        <v>3.6V AA Lithium Battery</v>
      </c>
      <c r="N291" s="9" t="str">
        <f t="shared" si="59"/>
        <v>Pile au lithium AA de 3,6 V</v>
      </c>
    </row>
    <row r="292" spans="1:14" x14ac:dyDescent="0.25">
      <c r="A292" s="9" t="s">
        <v>468</v>
      </c>
      <c r="B292" s="9" t="str">
        <f t="shared" si="48"/>
        <v>AVS Backup Battery</v>
      </c>
      <c r="C292" s="9" t="str">
        <f t="shared" si="49"/>
        <v>Pile de secours d'AVS</v>
      </c>
      <c r="D292" s="9" t="str">
        <f t="shared" si="50"/>
        <v>AVS Backup Battery</v>
      </c>
      <c r="E292" s="9" t="str">
        <f t="shared" si="51"/>
        <v>Pile de secours d'AVS</v>
      </c>
      <c r="F292" s="9">
        <f t="shared" si="52"/>
        <v>30</v>
      </c>
      <c r="G292" s="9" t="str">
        <f t="shared" si="53"/>
        <v>One Time</v>
      </c>
      <c r="H292" s="9" t="str">
        <f t="shared" si="54"/>
        <v>N</v>
      </c>
      <c r="I292" s="9">
        <f t="shared" si="55"/>
        <v>2</v>
      </c>
      <c r="J292" s="9" t="str">
        <f t="shared" si="56"/>
        <v>Battery</v>
      </c>
      <c r="K292" s="9" t="str">
        <f t="shared" si="57"/>
        <v>Battery</v>
      </c>
      <c r="M292" s="9" t="str">
        <f t="shared" si="58"/>
        <v>AVS Backup Battery</v>
      </c>
      <c r="N292" s="9" t="str">
        <f t="shared" si="59"/>
        <v>Pile de secours d'AVS</v>
      </c>
    </row>
    <row r="293" spans="1:14" x14ac:dyDescent="0.25">
      <c r="A293" s="9" t="s">
        <v>571</v>
      </c>
      <c r="B293" s="9" t="str">
        <f t="shared" si="48"/>
        <v>Keypad</v>
      </c>
      <c r="C293" s="9" t="str">
        <f t="shared" si="49"/>
        <v>Clavier</v>
      </c>
      <c r="D293" s="9" t="str">
        <f t="shared" si="50"/>
        <v>Keypad</v>
      </c>
      <c r="E293" s="9" t="str">
        <f t="shared" si="51"/>
        <v>Clavier</v>
      </c>
      <c r="F293" s="9">
        <f t="shared" si="52"/>
        <v>89</v>
      </c>
      <c r="G293" s="9" t="str">
        <f t="shared" si="53"/>
        <v>One Time</v>
      </c>
      <c r="H293" s="9" t="str">
        <f t="shared" si="54"/>
        <v>N</v>
      </c>
      <c r="I293" s="9">
        <f t="shared" si="55"/>
        <v>6</v>
      </c>
      <c r="J293" s="9" t="str">
        <f t="shared" si="56"/>
        <v>Legacy</v>
      </c>
      <c r="K293" s="9" t="str">
        <f t="shared" si="57"/>
        <v>Legacy</v>
      </c>
      <c r="M293" s="9" t="str">
        <f t="shared" si="58"/>
        <v>Keypad</v>
      </c>
      <c r="N293" s="9" t="str">
        <f t="shared" si="59"/>
        <v>Clavier</v>
      </c>
    </row>
    <row r="294" spans="1:14" x14ac:dyDescent="0.25">
      <c r="A294" s="9" t="s">
        <v>466</v>
      </c>
      <c r="B294" s="9" t="str">
        <f t="shared" si="48"/>
        <v>1/2 AA Lithium Battery</v>
      </c>
      <c r="C294" s="9" t="str">
        <f t="shared" si="49"/>
        <v>Pile au lithium ½ AA</v>
      </c>
      <c r="D294" s="9" t="str">
        <f t="shared" si="50"/>
        <v>1/2 AA Lithium Battery</v>
      </c>
      <c r="E294" s="9" t="str">
        <f t="shared" si="51"/>
        <v>Pile au lithium ½ AA</v>
      </c>
      <c r="F294" s="9">
        <f t="shared" si="52"/>
        <v>5</v>
      </c>
      <c r="G294" s="9" t="str">
        <f t="shared" si="53"/>
        <v>One Time</v>
      </c>
      <c r="H294" s="9" t="str">
        <f t="shared" si="54"/>
        <v>N</v>
      </c>
      <c r="I294" s="9">
        <f t="shared" si="55"/>
        <v>2</v>
      </c>
      <c r="J294" s="9" t="str">
        <f t="shared" si="56"/>
        <v>Battery</v>
      </c>
      <c r="K294" s="9" t="str">
        <f t="shared" si="57"/>
        <v>Battery</v>
      </c>
      <c r="M294" s="9" t="str">
        <f t="shared" si="58"/>
        <v>1/2 AA Lithium Battery</v>
      </c>
      <c r="N294" s="9" t="str">
        <f t="shared" si="59"/>
        <v>Pile au lithium ½ AA</v>
      </c>
    </row>
    <row r="295" spans="1:14" x14ac:dyDescent="0.25">
      <c r="A295" s="9" t="s">
        <v>3391</v>
      </c>
      <c r="B295" s="9" t="str">
        <f t="shared" si="48"/>
        <v>Indoor/Outdoor Video Camera (Dome)</v>
      </c>
      <c r="C295" s="9" t="str">
        <f t="shared" si="49"/>
        <v>Caméra intérieure/extérieure (dôme)</v>
      </c>
      <c r="D295" s="9" t="str">
        <f t="shared" si="50"/>
        <v>Indoor/Outdoor Video Camera (Dome)</v>
      </c>
      <c r="E295" s="9" t="str">
        <f t="shared" si="51"/>
        <v>Caméra intérieure/extérieure (dôme)</v>
      </c>
      <c r="F295" s="9">
        <f t="shared" si="52"/>
        <v>219</v>
      </c>
      <c r="G295" s="9" t="str">
        <f t="shared" si="53"/>
        <v>One Time</v>
      </c>
      <c r="H295" s="9" t="str">
        <f t="shared" si="54"/>
        <v>Y</v>
      </c>
      <c r="I295" s="9">
        <f t="shared" si="55"/>
        <v>60</v>
      </c>
      <c r="J295" s="9" t="str">
        <f t="shared" si="56"/>
        <v>Optional Equipment</v>
      </c>
      <c r="K295" s="9" t="str">
        <f t="shared" si="57"/>
        <v>Cameras</v>
      </c>
      <c r="M295" s="9" t="str">
        <f t="shared" si="58"/>
        <v>With its compact design and outstanding HD quality video, this high-performance dome camera is optimized for both indoor and outdoor video monitoring.</v>
      </c>
      <c r="N295" s="9" t="str">
        <f t="shared" si="59"/>
        <v xml:space="preserve">Avec son design compact et sa qualité vidéo HD exceptionnelle, cette caméra dôme de haute performance est optimisée pour la surveillance vidéo intérieure et extérieure. </v>
      </c>
    </row>
    <row r="296" spans="1:14" x14ac:dyDescent="0.25">
      <c r="A296" s="9" t="s">
        <v>3392</v>
      </c>
      <c r="B296" s="9" t="str">
        <f t="shared" si="48"/>
        <v>Indoor/Outdoor Video Camera (Mini Bullet)</v>
      </c>
      <c r="C296" s="9" t="str">
        <f t="shared" si="49"/>
        <v>Caméra intérieure/extérieure (mini bullet)</v>
      </c>
      <c r="D296" s="9" t="str">
        <f t="shared" si="50"/>
        <v>Indoor/Outdoor Video Camera</v>
      </c>
      <c r="E296" s="9" t="str">
        <f t="shared" si="51"/>
        <v>Caméra intérieure/extérieure</v>
      </c>
      <c r="F296" s="9">
        <f t="shared" si="52"/>
        <v>219</v>
      </c>
      <c r="G296" s="9" t="str">
        <f t="shared" si="53"/>
        <v>One Time</v>
      </c>
      <c r="H296" s="9" t="str">
        <f t="shared" si="54"/>
        <v>Y</v>
      </c>
      <c r="I296" s="9">
        <f t="shared" si="55"/>
        <v>60</v>
      </c>
      <c r="J296" s="9" t="str">
        <f t="shared" si="56"/>
        <v>Optional Equipment</v>
      </c>
      <c r="K296" s="9" t="str">
        <f t="shared" si="57"/>
        <v>Cameras</v>
      </c>
      <c r="M296" s="9" t="str">
        <f t="shared" si="58"/>
        <v>With its compact design and outstanding HD quality video, this high-performance mini bullet camera is optimized for both indoor and outdoor video monitoring.</v>
      </c>
      <c r="N296" s="9" t="str">
        <f t="shared" si="59"/>
        <v xml:space="preserve">Avec son design compact et sa qualité vidéo HD exceptionnelle, cette caméra miniature de haute performance est optimisée pour la surveillance vidéo intérieure et extérieure. </v>
      </c>
    </row>
    <row r="297" spans="1:14" x14ac:dyDescent="0.25">
      <c r="A297" s="9" t="s">
        <v>3388</v>
      </c>
      <c r="B297" s="9" t="str">
        <f t="shared" si="48"/>
        <v>Video Doorbell (Bronze)</v>
      </c>
      <c r="C297" s="9" t="str">
        <f t="shared" si="49"/>
        <v>Sonnette vidéo (bronze)</v>
      </c>
      <c r="D297" s="9" t="str">
        <f t="shared" si="50"/>
        <v>Video Doorbell (Bronze)</v>
      </c>
      <c r="E297" s="9" t="str">
        <f t="shared" si="51"/>
        <v>Sonnette vidéo (bronze)</v>
      </c>
      <c r="F297" s="9">
        <f t="shared" si="52"/>
        <v>199</v>
      </c>
      <c r="G297" s="9" t="str">
        <f t="shared" si="53"/>
        <v>One Time</v>
      </c>
      <c r="H297" s="9" t="str">
        <f t="shared" si="54"/>
        <v>Y</v>
      </c>
      <c r="I297" s="9">
        <f t="shared" si="55"/>
        <v>30</v>
      </c>
      <c r="J297" s="9" t="str">
        <f t="shared" si="56"/>
        <v>Optional Equipment</v>
      </c>
      <c r="K297" s="9" t="str">
        <f t="shared" si="57"/>
        <v>Cameras</v>
      </c>
      <c r="M297" s="9" t="str">
        <f t="shared" si="58"/>
        <v>Answer the door from your smartphone. This smart video doorbell allows you to see, hear, and speak to the visitor at your door whether you’re at home, at work, or on the go.</v>
      </c>
      <c r="N297" s="9" t="str">
        <f t="shared" si="59"/>
        <v xml:space="preserve">Répondez à la porte à partir de votre téléphone intelligent. Cette sonnette vidéo vous permet de voir, d'entendre et de parler au visiteur à votre porte, que vous soyez à la maison, au travail ou en déplacement. </v>
      </c>
    </row>
    <row r="298" spans="1:14" x14ac:dyDescent="0.25">
      <c r="A298" s="9" t="s">
        <v>3389</v>
      </c>
      <c r="B298" s="9" t="str">
        <f t="shared" si="48"/>
        <v>Outdoor  Camera</v>
      </c>
      <c r="C298" s="9" t="str">
        <f t="shared" si="49"/>
        <v>Caméra extérieure</v>
      </c>
      <c r="D298" s="9" t="str">
        <f t="shared" si="50"/>
        <v>Outdoor Camera</v>
      </c>
      <c r="E298" s="9" t="str">
        <f t="shared" si="51"/>
        <v>Caméra extérieure</v>
      </c>
      <c r="F298" s="9">
        <f t="shared" si="52"/>
        <v>199</v>
      </c>
      <c r="G298" s="9" t="str">
        <f t="shared" si="53"/>
        <v>One Time</v>
      </c>
      <c r="H298" s="9" t="str">
        <f t="shared" si="54"/>
        <v>Y</v>
      </c>
      <c r="I298" s="9">
        <f t="shared" si="55"/>
        <v>60</v>
      </c>
      <c r="J298" s="9" t="str">
        <f t="shared" si="56"/>
        <v>Optional Equipment</v>
      </c>
      <c r="K298" s="9" t="str">
        <f t="shared" si="57"/>
        <v>Cameras</v>
      </c>
      <c r="M298" s="9" t="str">
        <f t="shared" si="58"/>
        <v>The wireless outdoor video camera, resistant to weather conditions, works perfectly with the mobile app.</v>
      </c>
      <c r="N298" s="9" t="str">
        <f t="shared" si="59"/>
        <v>Cette caméra sans fil pour l’extérieur, résistante aux conditions météorologiques, fonctionne parfaitement avec l'application Maison intelligente.</v>
      </c>
    </row>
    <row r="299" spans="1:14" x14ac:dyDescent="0.25">
      <c r="A299" s="9" t="s">
        <v>3386</v>
      </c>
      <c r="B299" s="9" t="str">
        <f t="shared" si="48"/>
        <v>Smart Thermostat</v>
      </c>
      <c r="C299" s="9" t="str">
        <f t="shared" si="49"/>
        <v>Thermostat intelligent</v>
      </c>
      <c r="D299" s="9" t="str">
        <f t="shared" si="50"/>
        <v>Smart Thermostat</v>
      </c>
      <c r="E299" s="9" t="str">
        <f t="shared" si="51"/>
        <v>Thermostat intelligent</v>
      </c>
      <c r="F299" s="9">
        <f t="shared" si="52"/>
        <v>149</v>
      </c>
      <c r="G299" s="9" t="str">
        <f t="shared" si="53"/>
        <v>One Time</v>
      </c>
      <c r="H299" s="9" t="str">
        <f t="shared" si="54"/>
        <v>Y</v>
      </c>
      <c r="I299" s="9">
        <f t="shared" si="55"/>
        <v>30</v>
      </c>
      <c r="J299" s="9" t="str">
        <f t="shared" si="56"/>
        <v>Optional Equipment</v>
      </c>
      <c r="K299" s="9" t="str">
        <f t="shared" si="57"/>
        <v>Door locks and thermostats</v>
      </c>
      <c r="M299" s="9" t="str">
        <f t="shared" si="58"/>
        <v xml:space="preserve">Set up geo-fencing so that the thermostat can smartly heat or cool your home whether you're leaving or coming home. </v>
      </c>
      <c r="N299" s="9" t="str">
        <f t="shared" si="59"/>
        <v xml:space="preserve">Créez des zones de confort afin que le thermostat puisse intelligemment chauffer ou refroidir votre demeure lors de votre départ ou en prévision de votre arrivée. </v>
      </c>
    </row>
    <row r="300" spans="1:14" x14ac:dyDescent="0.25">
      <c r="A300" s="9" t="s">
        <v>3563</v>
      </c>
      <c r="B300" s="9" t="str">
        <f t="shared" si="48"/>
        <v>Indoor Video Camera</v>
      </c>
      <c r="C300" s="9" t="str">
        <f t="shared" si="49"/>
        <v>Caméra intérieure</v>
      </c>
      <c r="D300" s="9" t="str">
        <f t="shared" si="50"/>
        <v>Indoor Video Camera</v>
      </c>
      <c r="E300" s="9" t="str">
        <f t="shared" si="51"/>
        <v>Caméra intérieure</v>
      </c>
      <c r="F300" s="9">
        <f t="shared" si="52"/>
        <v>169</v>
      </c>
      <c r="G300" s="9" t="str">
        <f t="shared" si="53"/>
        <v>One Time</v>
      </c>
      <c r="H300" s="9" t="str">
        <f t="shared" si="54"/>
        <v>Y</v>
      </c>
      <c r="I300" s="9">
        <f t="shared" si="55"/>
        <v>30</v>
      </c>
      <c r="J300" s="9" t="str">
        <f t="shared" si="56"/>
        <v>Optional Equipment</v>
      </c>
      <c r="K300" s="9" t="str">
        <f t="shared" si="57"/>
        <v>Cameras</v>
      </c>
      <c r="M300" s="9" t="str">
        <f t="shared" si="58"/>
        <v>Access live and high definition recorded video from your smartphone anytime.</v>
      </c>
      <c r="N300" s="9" t="str">
        <f t="shared" si="59"/>
        <v xml:space="preserve">Visionnez la vidéo en direct et enregistrée en haute définition à tout moment depuis votre téléphone intelligent. </v>
      </c>
    </row>
    <row r="301" spans="1:14" x14ac:dyDescent="0.25">
      <c r="A301" s="9" t="s">
        <v>3387</v>
      </c>
      <c r="B301" s="9" t="str">
        <f t="shared" si="48"/>
        <v>Video Doorbell (Silver)</v>
      </c>
      <c r="C301" s="9" t="str">
        <f t="shared" si="49"/>
        <v>Sonnette vidéo (argent)</v>
      </c>
      <c r="D301" s="9" t="str">
        <f t="shared" si="50"/>
        <v>Video Doorbell (Silver)</v>
      </c>
      <c r="E301" s="9" t="str">
        <f t="shared" si="51"/>
        <v>Sonnette vidéo (argent)</v>
      </c>
      <c r="F301" s="9">
        <f t="shared" si="52"/>
        <v>199</v>
      </c>
      <c r="G301" s="9" t="str">
        <f t="shared" si="53"/>
        <v>One Time</v>
      </c>
      <c r="H301" s="9" t="str">
        <f t="shared" si="54"/>
        <v>Y</v>
      </c>
      <c r="I301" s="9">
        <f t="shared" si="55"/>
        <v>30</v>
      </c>
      <c r="J301" s="9" t="str">
        <f t="shared" si="56"/>
        <v>Optional Equipment</v>
      </c>
      <c r="K301" s="9" t="str">
        <f t="shared" si="57"/>
        <v>Cameras</v>
      </c>
      <c r="M301" s="9" t="str">
        <f t="shared" si="58"/>
        <v>Answer the door from your smartphone. This smart video doorbell allows you to see, hear, and speak to the visitor at your door whether you’re at home, at work, or on the go.</v>
      </c>
      <c r="N301" s="9" t="str">
        <f t="shared" si="59"/>
        <v xml:space="preserve">Répondez à la porte à partir de votre téléphone intelligent. Cette sonnette vidéo vous permet de voir, d'entendre et de parler au visiteur à votre porte, que vous soyez à la maison, au travail ou en déplacement. </v>
      </c>
    </row>
    <row r="302" spans="1:14" x14ac:dyDescent="0.25">
      <c r="A302" s="9" t="s">
        <v>301</v>
      </c>
      <c r="B302" s="9" t="str">
        <f t="shared" si="48"/>
        <v>BV-300</v>
      </c>
      <c r="C302" s="9" t="str">
        <f t="shared" si="49"/>
        <v>BV-300</v>
      </c>
      <c r="D302" s="9" t="str">
        <f t="shared" si="50"/>
        <v>BV-300</v>
      </c>
      <c r="E302" s="9" t="str">
        <f t="shared" si="51"/>
        <v>BV-300</v>
      </c>
      <c r="F302" s="9">
        <f t="shared" si="52"/>
        <v>0</v>
      </c>
      <c r="G302" s="9" t="str">
        <f t="shared" si="53"/>
        <v>One Time</v>
      </c>
      <c r="H302" s="9" t="str">
        <f t="shared" si="54"/>
        <v>N</v>
      </c>
      <c r="I302" s="9">
        <f t="shared" si="55"/>
        <v>7.5</v>
      </c>
      <c r="J302" s="9" t="str">
        <f t="shared" si="56"/>
        <v>Legacy</v>
      </c>
      <c r="K302" s="9" t="str">
        <f t="shared" si="57"/>
        <v>Legacy</v>
      </c>
      <c r="M302" s="9" t="str">
        <f t="shared" si="58"/>
        <v>BV-300</v>
      </c>
      <c r="N302" s="9" t="str">
        <f t="shared" si="59"/>
        <v>BV-300</v>
      </c>
    </row>
    <row r="303" spans="1:14" x14ac:dyDescent="0.25">
      <c r="A303" s="9" t="s">
        <v>505</v>
      </c>
      <c r="B303" s="9" t="str">
        <f t="shared" si="48"/>
        <v>Window decal - Bell Smart Home Security French</v>
      </c>
      <c r="C303" s="9" t="str">
        <f t="shared" si="49"/>
        <v>Autocollant de fenêtre - Service de sécurité Bell Maison intelligente (français)</v>
      </c>
      <c r="D303" s="9" t="str">
        <f t="shared" si="50"/>
        <v>Window decal - Bell Smart Home Security French</v>
      </c>
      <c r="E303" s="9" t="str">
        <f t="shared" si="51"/>
        <v>Autocollant de fenêtre - Service de sécurité Bell Maison intelligente (français)</v>
      </c>
      <c r="F303" s="9">
        <f t="shared" si="52"/>
        <v>0</v>
      </c>
      <c r="G303" s="9" t="str">
        <f t="shared" si="53"/>
        <v>One Time</v>
      </c>
      <c r="H303" s="9" t="str">
        <f t="shared" si="54"/>
        <v>N</v>
      </c>
      <c r="I303" s="9">
        <f t="shared" si="55"/>
        <v>1</v>
      </c>
      <c r="J303" s="9" t="str">
        <f t="shared" si="56"/>
        <v>Legacy</v>
      </c>
      <c r="K303" s="9" t="str">
        <f t="shared" si="57"/>
        <v>Legacy</v>
      </c>
      <c r="M303" s="9" t="str">
        <f t="shared" si="58"/>
        <v>Window decal - Bell Smart Home Security French</v>
      </c>
      <c r="N303" s="9" t="str">
        <f t="shared" si="59"/>
        <v>Autocollant de fenêtre - Service de sécurité Bell Maison intelligente (français)</v>
      </c>
    </row>
    <row r="304" spans="1:14" x14ac:dyDescent="0.25">
      <c r="A304" s="9" t="s">
        <v>3244</v>
      </c>
      <c r="B304" s="9" t="str">
        <f t="shared" si="48"/>
        <v>Lawn Sign - Bell Smart Home Security French</v>
      </c>
      <c r="C304" s="9" t="str">
        <f t="shared" si="49"/>
        <v>Panneau de pelouse - Service de sécurité Bell Maison intelligente (français)</v>
      </c>
      <c r="D304" s="9" t="str">
        <f t="shared" si="50"/>
        <v>Lawn Sign - Bell Smart Home Security French</v>
      </c>
      <c r="E304" s="9" t="str">
        <f t="shared" si="51"/>
        <v>Panneau de pelouse - Service de sécurité Bell Maison intelligente (français)</v>
      </c>
      <c r="F304" s="9">
        <f t="shared" si="52"/>
        <v>0</v>
      </c>
      <c r="G304" s="9" t="str">
        <f t="shared" si="53"/>
        <v>One Time</v>
      </c>
      <c r="H304" s="9" t="str">
        <f t="shared" si="54"/>
        <v>N</v>
      </c>
      <c r="I304" s="9">
        <f t="shared" si="55"/>
        <v>1</v>
      </c>
      <c r="J304" s="9" t="str">
        <f t="shared" si="56"/>
        <v>Legacy</v>
      </c>
      <c r="K304" s="9" t="str">
        <f t="shared" si="57"/>
        <v>Legacy</v>
      </c>
      <c r="M304" s="9" t="str">
        <f t="shared" si="58"/>
        <v>Lawn Sign - Bell Smart Home Security French</v>
      </c>
      <c r="N304" s="9" t="str">
        <f t="shared" si="59"/>
        <v>Panneau de pelouse - Service de sécurité Bell Maison intelligente (français)</v>
      </c>
    </row>
    <row r="305" spans="1:14" x14ac:dyDescent="0.25">
      <c r="A305" s="9" t="s">
        <v>503</v>
      </c>
      <c r="B305" s="9" t="str">
        <f t="shared" si="48"/>
        <v>Lawn Sign - Bell Smart Home Security French</v>
      </c>
      <c r="C305" s="9" t="str">
        <f t="shared" si="49"/>
        <v>Panneau de pelouse - Service de sécurité Bell Maison intelligente (français)</v>
      </c>
      <c r="D305" s="9" t="str">
        <f t="shared" si="50"/>
        <v>Lawn Sign - Bell Smart Home Security French</v>
      </c>
      <c r="E305" s="9" t="str">
        <f t="shared" si="51"/>
        <v>Panneau de pelouse - Service de sécurité Bell Maison intelligente (français)</v>
      </c>
      <c r="F305" s="9">
        <f t="shared" si="52"/>
        <v>0</v>
      </c>
      <c r="G305" s="9" t="str">
        <f t="shared" si="53"/>
        <v>One Time</v>
      </c>
      <c r="H305" s="9" t="str">
        <f t="shared" si="54"/>
        <v>N</v>
      </c>
      <c r="I305" s="9">
        <f t="shared" si="55"/>
        <v>1</v>
      </c>
      <c r="J305" s="9" t="str">
        <f t="shared" si="56"/>
        <v>Legacy</v>
      </c>
      <c r="K305" s="9" t="str">
        <f t="shared" si="57"/>
        <v>Legacy</v>
      </c>
      <c r="M305" s="9" t="str">
        <f t="shared" si="58"/>
        <v>Lawn Sign - Bell Smart Home Security French</v>
      </c>
      <c r="N305" s="9" t="str">
        <f t="shared" si="59"/>
        <v>Panneau de pelouse - Service de sécurité Bell Maison intelligente (français)</v>
      </c>
    </row>
    <row r="306" spans="1:14" x14ac:dyDescent="0.25">
      <c r="A306" s="9" t="s">
        <v>501</v>
      </c>
      <c r="B306" s="9" t="str">
        <f t="shared" si="48"/>
        <v>Window decal - Bell Smart Home Security English</v>
      </c>
      <c r="C306" s="9" t="str">
        <f t="shared" si="49"/>
        <v>Autocollant de fenêtre - Service de sécurité Bell Maison intelligente (anglais)</v>
      </c>
      <c r="D306" s="9" t="str">
        <f t="shared" si="50"/>
        <v>Window decal - Bell Smart Home Security English</v>
      </c>
      <c r="E306" s="9" t="str">
        <f t="shared" si="51"/>
        <v>Autocollant de fenêtre - Service de sécurité Bell Maison intelligente (anglais)</v>
      </c>
      <c r="F306" s="9">
        <f t="shared" si="52"/>
        <v>0</v>
      </c>
      <c r="G306" s="9" t="str">
        <f t="shared" si="53"/>
        <v>One Time</v>
      </c>
      <c r="H306" s="9" t="str">
        <f t="shared" si="54"/>
        <v>N</v>
      </c>
      <c r="I306" s="9">
        <f t="shared" si="55"/>
        <v>1</v>
      </c>
      <c r="J306" s="9" t="str">
        <f t="shared" si="56"/>
        <v>Legacy</v>
      </c>
      <c r="K306" s="9" t="str">
        <f t="shared" si="57"/>
        <v>Legacy</v>
      </c>
      <c r="M306" s="9" t="str">
        <f t="shared" si="58"/>
        <v>Window decal - Bell Smart Home Security English</v>
      </c>
      <c r="N306" s="9" t="str">
        <f t="shared" si="59"/>
        <v>Autocollant de fenêtre - Service de sécurité Bell Maison intelligente (anglais)</v>
      </c>
    </row>
    <row r="307" spans="1:14" x14ac:dyDescent="0.25">
      <c r="A307" s="9" t="s">
        <v>3243</v>
      </c>
      <c r="B307" s="9" t="str">
        <f t="shared" si="48"/>
        <v>Lawn Sign - Bell Smart Home Security English</v>
      </c>
      <c r="C307" s="9" t="str">
        <f t="shared" si="49"/>
        <v>Panneau de pelouse - Service de sécurité Bell Maison intelligente (anglais)</v>
      </c>
      <c r="D307" s="9" t="str">
        <f t="shared" si="50"/>
        <v>Lawn Sign - Bell Smart Home Security English</v>
      </c>
      <c r="E307" s="9" t="str">
        <f t="shared" si="51"/>
        <v>Panneau de pelouse - Service de sécurité Bell Maison intelligente (anglais)</v>
      </c>
      <c r="F307" s="9">
        <f t="shared" si="52"/>
        <v>0</v>
      </c>
      <c r="G307" s="9" t="str">
        <f t="shared" si="53"/>
        <v>One Time</v>
      </c>
      <c r="H307" s="9" t="str">
        <f t="shared" si="54"/>
        <v>N</v>
      </c>
      <c r="I307" s="9">
        <f t="shared" si="55"/>
        <v>1</v>
      </c>
      <c r="J307" s="9" t="str">
        <f t="shared" si="56"/>
        <v>Legacy</v>
      </c>
      <c r="K307" s="9" t="str">
        <f t="shared" si="57"/>
        <v>Legacy</v>
      </c>
      <c r="M307" s="9" t="str">
        <f t="shared" si="58"/>
        <v>Lawn Sign - Bell Smart Home Security English</v>
      </c>
      <c r="N307" s="9" t="str">
        <f t="shared" si="59"/>
        <v>Panneau de pelouse - Service de sécurité Bell Maison intelligente (anglais)</v>
      </c>
    </row>
    <row r="308" spans="1:14" x14ac:dyDescent="0.25">
      <c r="A308" s="9" t="s">
        <v>499</v>
      </c>
      <c r="B308" s="9" t="str">
        <f t="shared" si="48"/>
        <v>Lawn Sign - Bell Smart Home Security English</v>
      </c>
      <c r="C308" s="9" t="str">
        <f t="shared" si="49"/>
        <v>Panneau de pelouse - Service de sécurité Bell Maison intelligente (anglais)</v>
      </c>
      <c r="D308" s="9" t="str">
        <f t="shared" si="50"/>
        <v>Lawn Sign - Bell Smart Home Security English</v>
      </c>
      <c r="E308" s="9" t="str">
        <f t="shared" si="51"/>
        <v>Panneau de pelouse - Service de sécurité Bell Maison intelligente (anglais)</v>
      </c>
      <c r="F308" s="9">
        <f t="shared" si="52"/>
        <v>0</v>
      </c>
      <c r="G308" s="9" t="str">
        <f t="shared" si="53"/>
        <v>One Time</v>
      </c>
      <c r="H308" s="9" t="str">
        <f t="shared" si="54"/>
        <v>N</v>
      </c>
      <c r="I308" s="9">
        <f t="shared" si="55"/>
        <v>1</v>
      </c>
      <c r="J308" s="9" t="str">
        <f t="shared" si="56"/>
        <v>Legacy</v>
      </c>
      <c r="K308" s="9" t="str">
        <f t="shared" si="57"/>
        <v>Legacy</v>
      </c>
      <c r="M308" s="9" t="str">
        <f t="shared" si="58"/>
        <v>Lawn Sign - Bell Smart Home Security English</v>
      </c>
      <c r="N308" s="9" t="str">
        <f t="shared" si="59"/>
        <v>Panneau de pelouse - Service de sécurité Bell Maison intelligente (anglais)</v>
      </c>
    </row>
    <row r="309" spans="1:14" x14ac:dyDescent="0.25">
      <c r="A309" s="9" t="s">
        <v>2</v>
      </c>
      <c r="B309" s="9" t="str">
        <f t="shared" si="48"/>
        <v>2GIG Better Package</v>
      </c>
      <c r="C309" s="9" t="str">
        <f t="shared" si="49"/>
        <v>Forfait de base - Mieux</v>
      </c>
      <c r="D309" s="9" t="str">
        <f t="shared" si="50"/>
        <v>Better</v>
      </c>
      <c r="E309" s="9" t="str">
        <f t="shared" si="51"/>
        <v>Mieux</v>
      </c>
      <c r="F309" s="9">
        <f t="shared" si="52"/>
        <v>49.99</v>
      </c>
      <c r="G309" s="9" t="str">
        <f t="shared" si="53"/>
        <v>RMR</v>
      </c>
      <c r="H309" s="9" t="str">
        <f t="shared" si="54"/>
        <v>N</v>
      </c>
      <c r="I309" s="9">
        <f t="shared" si="55"/>
        <v>150</v>
      </c>
      <c r="J309" s="9" t="str">
        <f t="shared" si="56"/>
        <v>New Install</v>
      </c>
      <c r="K309" s="9" t="str">
        <f t="shared" si="57"/>
        <v>Bundles</v>
      </c>
      <c r="M309" s="9" t="str">
        <f t="shared" si="58"/>
        <v>Better</v>
      </c>
      <c r="N309" s="9" t="str">
        <f t="shared" si="59"/>
        <v>Mieux</v>
      </c>
    </row>
    <row r="310" spans="1:14" x14ac:dyDescent="0.25">
      <c r="A310" s="9" t="s">
        <v>5</v>
      </c>
      <c r="B310" s="9" t="str">
        <f t="shared" si="48"/>
        <v>2GIG Best Package</v>
      </c>
      <c r="C310" s="9" t="str">
        <f t="shared" si="49"/>
        <v>Forfait de base - Meilleur</v>
      </c>
      <c r="D310" s="9" t="str">
        <f t="shared" si="50"/>
        <v>Best</v>
      </c>
      <c r="E310" s="9" t="str">
        <f t="shared" si="51"/>
        <v>Meilleur</v>
      </c>
      <c r="F310" s="9">
        <f t="shared" si="52"/>
        <v>59.99</v>
      </c>
      <c r="G310" s="9" t="str">
        <f t="shared" si="53"/>
        <v>RMR</v>
      </c>
      <c r="H310" s="9" t="str">
        <f t="shared" si="54"/>
        <v>N</v>
      </c>
      <c r="I310" s="9">
        <f t="shared" si="55"/>
        <v>210</v>
      </c>
      <c r="J310" s="9" t="str">
        <f t="shared" si="56"/>
        <v>New Install</v>
      </c>
      <c r="K310" s="9" t="str">
        <f t="shared" si="57"/>
        <v>Bundles</v>
      </c>
      <c r="M310" s="9" t="str">
        <f t="shared" si="58"/>
        <v>Best</v>
      </c>
      <c r="N310" s="9" t="str">
        <f t="shared" si="59"/>
        <v>Meilleur</v>
      </c>
    </row>
    <row r="311" spans="1:14" x14ac:dyDescent="0.25">
      <c r="A311" s="9" t="s">
        <v>497</v>
      </c>
      <c r="B311" s="9" t="str">
        <f t="shared" si="48"/>
        <v>Window decal - Bell Business Security French</v>
      </c>
      <c r="C311" s="9" t="str">
        <f t="shared" si="49"/>
        <v>Autocollant de fenêtre - Service de sécurité d'affaires de Bell (français)</v>
      </c>
      <c r="D311" s="9" t="str">
        <f t="shared" si="50"/>
        <v>Window decal - Bell Business Security French</v>
      </c>
      <c r="E311" s="9" t="str">
        <f t="shared" si="51"/>
        <v>Autocollant de fenêtre - Service de sécurité d'affaires de Bell (français)</v>
      </c>
      <c r="F311" s="9">
        <f t="shared" si="52"/>
        <v>0</v>
      </c>
      <c r="G311" s="9" t="str">
        <f t="shared" si="53"/>
        <v>One Time</v>
      </c>
      <c r="H311" s="9" t="str">
        <f t="shared" si="54"/>
        <v>N</v>
      </c>
      <c r="I311" s="9">
        <f t="shared" si="55"/>
        <v>1</v>
      </c>
      <c r="J311" s="9" t="str">
        <f t="shared" si="56"/>
        <v>Legacy</v>
      </c>
      <c r="K311" s="9" t="str">
        <f t="shared" si="57"/>
        <v>Legacy</v>
      </c>
      <c r="M311" s="9" t="str">
        <f t="shared" si="58"/>
        <v>Window decal - Bell Business Security French</v>
      </c>
      <c r="N311" s="9" t="str">
        <f t="shared" si="59"/>
        <v>Autocollant de fenêtre - Service de sécurité d'affaires de Bell (français)</v>
      </c>
    </row>
    <row r="312" spans="1:14" x14ac:dyDescent="0.25">
      <c r="A312" s="9" t="s">
        <v>495</v>
      </c>
      <c r="B312" s="9" t="str">
        <f t="shared" si="48"/>
        <v>Window decal - Bell Business Security English</v>
      </c>
      <c r="C312" s="9" t="str">
        <f t="shared" si="49"/>
        <v>Autocollant de fenêtre - Service de sécurité d'affaires de Bell (anglais)</v>
      </c>
      <c r="D312" s="9" t="str">
        <f t="shared" si="50"/>
        <v>Window decal - Bell Business Security English</v>
      </c>
      <c r="E312" s="9" t="str">
        <f t="shared" si="51"/>
        <v>Autocollant de fenêtre - Service de sécurité d'affaires de Bell (anglais)</v>
      </c>
      <c r="F312" s="9">
        <f t="shared" si="52"/>
        <v>0</v>
      </c>
      <c r="G312" s="9" t="str">
        <f t="shared" si="53"/>
        <v>One Time</v>
      </c>
      <c r="H312" s="9" t="str">
        <f t="shared" si="54"/>
        <v>N</v>
      </c>
      <c r="I312" s="9">
        <f t="shared" si="55"/>
        <v>1</v>
      </c>
      <c r="J312" s="9" t="str">
        <f t="shared" si="56"/>
        <v>Legacy</v>
      </c>
      <c r="K312" s="9" t="str">
        <f t="shared" si="57"/>
        <v>Legacy</v>
      </c>
      <c r="M312" s="9" t="str">
        <f t="shared" si="58"/>
        <v>Window decal - Bell Business Security English</v>
      </c>
      <c r="N312" s="9" t="str">
        <f t="shared" si="59"/>
        <v>Autocollant de fenêtre - Service de sécurité d'affaires de Bell (anglais)</v>
      </c>
    </row>
    <row r="313" spans="1:14" x14ac:dyDescent="0.25">
      <c r="A313" s="9" t="s">
        <v>2624</v>
      </c>
      <c r="B313" s="9" t="str">
        <f t="shared" si="48"/>
        <v xml:space="preserve">Cellular Backup Fee Credit - $4.95 Ongoing </v>
      </c>
      <c r="C313" s="9" t="str">
        <f t="shared" si="49"/>
        <v>Crédit sur les frais de service de secours sur réseau mobile</v>
      </c>
      <c r="D313" s="9" t="str">
        <f t="shared" si="50"/>
        <v xml:space="preserve">Ongoing RMR Discount of cellular backup fee </v>
      </c>
      <c r="E313" s="9" t="str">
        <f t="shared" si="51"/>
        <v>Crédit sur les frais de service de secours sur réseau mobile</v>
      </c>
      <c r="F313" s="9">
        <f t="shared" si="52"/>
        <v>0</v>
      </c>
      <c r="G313" s="9" t="str">
        <f t="shared" si="53"/>
        <v>One Time</v>
      </c>
      <c r="H313" s="9" t="str">
        <f t="shared" si="54"/>
        <v>N</v>
      </c>
      <c r="I313" s="9">
        <f t="shared" si="55"/>
        <v>0</v>
      </c>
      <c r="J313" s="9" t="str">
        <f t="shared" si="56"/>
        <v>Residential and Business</v>
      </c>
      <c r="K313" s="9" t="str">
        <f t="shared" si="57"/>
        <v xml:space="preserve">Smart Home </v>
      </c>
      <c r="M313" s="9">
        <f t="shared" si="58"/>
        <v>0</v>
      </c>
      <c r="N313" s="9">
        <f t="shared" si="59"/>
        <v>0</v>
      </c>
    </row>
    <row r="314" spans="1:14" x14ac:dyDescent="0.25">
      <c r="A314" s="9" t="s">
        <v>2618</v>
      </c>
      <c r="B314" s="9" t="str">
        <f t="shared" si="48"/>
        <v>Cellular Backup Fee One Time Adjustment - $4.95</v>
      </c>
      <c r="C314" s="9" t="str">
        <f t="shared" si="49"/>
        <v>Rectification unique des frais de service de secours sur réseau mobile</v>
      </c>
      <c r="D314" s="9" t="str">
        <f t="shared" si="50"/>
        <v xml:space="preserve">One time Discount of cellular backup fee </v>
      </c>
      <c r="E314" s="9" t="str">
        <f t="shared" si="51"/>
        <v>Rectification unique des frais de service de secours sur réseau mobile</v>
      </c>
      <c r="F314" s="9">
        <f t="shared" si="52"/>
        <v>0</v>
      </c>
      <c r="G314" s="9" t="str">
        <f t="shared" si="53"/>
        <v>One time</v>
      </c>
      <c r="H314" s="9" t="str">
        <f t="shared" si="54"/>
        <v>N</v>
      </c>
      <c r="I314" s="9">
        <f t="shared" si="55"/>
        <v>0</v>
      </c>
      <c r="J314" s="9" t="str">
        <f t="shared" si="56"/>
        <v>Residential and Business</v>
      </c>
      <c r="K314" s="9" t="str">
        <f t="shared" si="57"/>
        <v xml:space="preserve">Smart Home </v>
      </c>
      <c r="M314" s="9">
        <f t="shared" si="58"/>
        <v>0</v>
      </c>
      <c r="N314" s="9">
        <f t="shared" si="59"/>
        <v>0</v>
      </c>
    </row>
    <row r="315" spans="1:14" x14ac:dyDescent="0.25">
      <c r="A315" s="9" t="s">
        <v>2754</v>
      </c>
      <c r="B315" s="9" t="str">
        <f t="shared" si="48"/>
        <v xml:space="preserve"> Discount on AlarmForce App </v>
      </c>
      <c r="C315" s="9" t="str">
        <f t="shared" si="49"/>
        <v>Remise sur l'application AlarmForce</v>
      </c>
      <c r="D315" s="9" t="str">
        <f t="shared" si="50"/>
        <v xml:space="preserve"> Discount on AlarmForce App </v>
      </c>
      <c r="E315" s="9" t="str">
        <f t="shared" si="51"/>
        <v>Remise sur l'application AlarmForce</v>
      </c>
      <c r="F315" s="9">
        <f t="shared" si="52"/>
        <v>0</v>
      </c>
      <c r="G315" s="9" t="str">
        <f t="shared" si="53"/>
        <v>One time</v>
      </c>
      <c r="H315" s="9" t="str">
        <f t="shared" si="54"/>
        <v>N</v>
      </c>
      <c r="I315" s="9">
        <f t="shared" si="55"/>
        <v>0</v>
      </c>
      <c r="J315" s="9" t="str">
        <f t="shared" si="56"/>
        <v>Residential and Business</v>
      </c>
      <c r="K315" s="9" t="str">
        <f t="shared" si="57"/>
        <v>Smart Home</v>
      </c>
      <c r="M315" s="9" t="str">
        <f t="shared" si="58"/>
        <v xml:space="preserve"> Discount on AlarmForce App </v>
      </c>
      <c r="N315" s="9" t="str">
        <f t="shared" si="59"/>
        <v>Remise sur l'application AlarmForce</v>
      </c>
    </row>
    <row r="316" spans="1:14" x14ac:dyDescent="0.25">
      <c r="A316" s="9" t="s">
        <v>610</v>
      </c>
      <c r="B316" s="9" t="str">
        <f t="shared" si="48"/>
        <v>AF Connect Service</v>
      </c>
      <c r="C316" s="9" t="str">
        <f t="shared" si="49"/>
        <v>Service de connexion d'AlarmForce</v>
      </c>
      <c r="D316" s="9" t="str">
        <f t="shared" si="50"/>
        <v>AF Connect Service</v>
      </c>
      <c r="E316" s="9" t="str">
        <f t="shared" si="51"/>
        <v>Service de connexion d'AlarmForce</v>
      </c>
      <c r="F316" s="9">
        <f t="shared" si="52"/>
        <v>2.99</v>
      </c>
      <c r="G316" s="9" t="str">
        <f t="shared" si="53"/>
        <v>RMR</v>
      </c>
      <c r="H316" s="9" t="str">
        <f t="shared" si="54"/>
        <v>N</v>
      </c>
      <c r="I316" s="9">
        <f t="shared" si="55"/>
        <v>15</v>
      </c>
      <c r="J316" s="9" t="str">
        <f t="shared" si="56"/>
        <v>Legacy</v>
      </c>
      <c r="K316" s="9" t="str">
        <f t="shared" si="57"/>
        <v>Legacy</v>
      </c>
      <c r="M316" s="9" t="str">
        <f t="shared" si="58"/>
        <v>AF Connect Service</v>
      </c>
      <c r="N316" s="9" t="str">
        <f t="shared" si="59"/>
        <v>Service de connexion d'AlarmForce</v>
      </c>
    </row>
    <row r="317" spans="1:14" x14ac:dyDescent="0.25">
      <c r="A317" s="9" t="s">
        <v>129</v>
      </c>
      <c r="B317" s="9" t="str">
        <f t="shared" si="48"/>
        <v>Mobile App</v>
      </c>
      <c r="C317" s="9" t="str">
        <f t="shared" si="49"/>
        <v>Application mobile</v>
      </c>
      <c r="D317" s="9" t="str">
        <f t="shared" si="50"/>
        <v>Access to the Bell Smart Home mobile app and web portal to manage your system and devices.</v>
      </c>
      <c r="E317" s="9" t="str">
        <f t="shared" si="51"/>
        <v xml:space="preserve">
Accès à l'application mobile et au portail Web de Bell Maison Inteligente pour gérer votre système et vos appareils</v>
      </c>
      <c r="F317" s="9">
        <f t="shared" si="52"/>
        <v>0</v>
      </c>
      <c r="G317" s="9" t="str">
        <f t="shared" si="53"/>
        <v>RMR</v>
      </c>
      <c r="H317" s="9" t="str">
        <f t="shared" si="54"/>
        <v>Y</v>
      </c>
      <c r="I317" s="9">
        <f t="shared" si="55"/>
        <v>0</v>
      </c>
      <c r="J317" s="9" t="str">
        <f t="shared" si="56"/>
        <v>Additional Services</v>
      </c>
      <c r="K317" s="9" t="str">
        <f t="shared" si="57"/>
        <v>Remote Access</v>
      </c>
      <c r="M317" s="9" t="str">
        <f t="shared" si="58"/>
        <v>Arm and manage your system from anywhere in the world.</v>
      </c>
      <c r="N317" s="9" t="str">
        <f t="shared" si="59"/>
        <v>Activez et gérez votre système, de n'importe où dans le monde.</v>
      </c>
    </row>
    <row r="318" spans="1:14" x14ac:dyDescent="0.25">
      <c r="A318" s="9" t="s">
        <v>230</v>
      </c>
      <c r="B318" s="9" t="str">
        <f t="shared" si="48"/>
        <v>112V 4HA Battery</v>
      </c>
      <c r="C318" s="9" t="str">
        <f t="shared" si="49"/>
        <v>Pile de 12 V et 4 Ah</v>
      </c>
      <c r="D318" s="9" t="str">
        <f t="shared" si="50"/>
        <v>112V 4HA Battery</v>
      </c>
      <c r="E318" s="9" t="str">
        <f t="shared" si="51"/>
        <v>Pile de 12 V et 4 Ah</v>
      </c>
      <c r="F318" s="9">
        <f t="shared" si="52"/>
        <v>30</v>
      </c>
      <c r="G318" s="9" t="str">
        <f t="shared" si="53"/>
        <v>One Time</v>
      </c>
      <c r="H318" s="9" t="str">
        <f t="shared" si="54"/>
        <v>N</v>
      </c>
      <c r="I318" s="9">
        <f t="shared" si="55"/>
        <v>1</v>
      </c>
      <c r="J318" s="9" t="str">
        <f t="shared" si="56"/>
        <v>Battery</v>
      </c>
      <c r="K318" s="9" t="str">
        <f t="shared" si="57"/>
        <v>Battery</v>
      </c>
      <c r="M318" s="9" t="str">
        <f t="shared" si="58"/>
        <v>112V 4HA Battery</v>
      </c>
      <c r="N318" s="9" t="str">
        <f t="shared" si="59"/>
        <v>Pile de 12 V et 4 Ah</v>
      </c>
    </row>
    <row r="319" spans="1:14" x14ac:dyDescent="0.25">
      <c r="A319" s="9" t="s">
        <v>62</v>
      </c>
      <c r="B319" s="9" t="str">
        <f t="shared" si="48"/>
        <v>Smoke, Heat and Freeze Detector</v>
      </c>
      <c r="C319" s="9" t="str">
        <f t="shared" si="49"/>
        <v>Détecteur de fumée et de température</v>
      </c>
      <c r="D319" s="9" t="str">
        <f t="shared" si="50"/>
        <v>Smoke, Heat and Freeze Detector</v>
      </c>
      <c r="E319" s="9" t="str">
        <f t="shared" si="51"/>
        <v>Détecteur de fumée et de température</v>
      </c>
      <c r="F319" s="9">
        <f t="shared" si="52"/>
        <v>69</v>
      </c>
      <c r="G319" s="9" t="str">
        <f t="shared" si="53"/>
        <v>One Time</v>
      </c>
      <c r="H319" s="9" t="str">
        <f t="shared" si="54"/>
        <v>N</v>
      </c>
      <c r="I319" s="9">
        <f t="shared" si="55"/>
        <v>7.5</v>
      </c>
      <c r="J319" s="9" t="str">
        <f t="shared" si="56"/>
        <v>Optional Equipment</v>
      </c>
      <c r="K319" s="9" t="str">
        <f t="shared" si="57"/>
        <v>Sensors and Detectors</v>
      </c>
      <c r="M319" s="9" t="str">
        <f t="shared" si="58"/>
        <v>This detector emits an audible and visual alarm, alerts the monitoring centre and sends a notification through the mobile app when it detects smoke or excessive heat or cold.</v>
      </c>
      <c r="N319" s="9" t="str">
        <f t="shared" si="59"/>
        <v>Ce détecteur émet une alarme sonore et visuelle, avise le centre de surveillance et envoie une alerte via l'application mobile lorsqu'il détecte de la fumée ou une chaleur excessive/froid excessif.</v>
      </c>
    </row>
    <row r="320" spans="1:14" x14ac:dyDescent="0.25">
      <c r="A320" s="9" t="s">
        <v>61</v>
      </c>
      <c r="B320" s="9" t="str">
        <f t="shared" si="48"/>
        <v>Motion Detector</v>
      </c>
      <c r="C320" s="9" t="str">
        <f t="shared" si="49"/>
        <v>Détecteur de mouvement</v>
      </c>
      <c r="D320" s="9" t="str">
        <f t="shared" si="50"/>
        <v>Motion Detector</v>
      </c>
      <c r="E320" s="9" t="str">
        <f t="shared" si="51"/>
        <v>Détecteur de mouvement</v>
      </c>
      <c r="F320" s="9">
        <f t="shared" si="52"/>
        <v>49</v>
      </c>
      <c r="G320" s="9" t="str">
        <f t="shared" si="53"/>
        <v>One Time</v>
      </c>
      <c r="H320" s="9" t="str">
        <f t="shared" si="54"/>
        <v>N</v>
      </c>
      <c r="I320" s="9">
        <f t="shared" si="55"/>
        <v>7.5</v>
      </c>
      <c r="J320" s="9" t="str">
        <f t="shared" si="56"/>
        <v>Optional Equipment</v>
      </c>
      <c r="K320" s="9" t="str">
        <f t="shared" si="57"/>
        <v>Sensors and Detectors</v>
      </c>
      <c r="M320" s="9" t="str">
        <f t="shared" si="58"/>
        <v>A motion detector increases security by detecting motion when the system is armed in away mode.</v>
      </c>
      <c r="N320" s="9" t="str">
        <f t="shared" si="59"/>
        <v>Ce détecteur augmente la sécurité en détectant le mouvement lorsque le système est armé en mode absent.</v>
      </c>
    </row>
    <row r="321" spans="1:14" x14ac:dyDescent="0.25">
      <c r="A321" s="9" t="s">
        <v>3166</v>
      </c>
      <c r="B321" s="9" t="str">
        <f t="shared" ref="B321:B384" si="60">VLOOKUP($A321,masterdata,3,0)</f>
        <v>Power-over-Ethernet Bridge for Outdoor Cameras</v>
      </c>
      <c r="C321" s="9" t="str">
        <f t="shared" ref="C321:C384" si="61">VLOOKUP($A321,masterdata,4,0)</f>
        <v>Passerelle pour caméras extérieures avec alimentation par Ethernet</v>
      </c>
      <c r="D321" s="9" t="str">
        <f t="shared" ref="D321:D384" si="62">VLOOKUP($A321,masterdata,12,0)</f>
        <v>Power-over-Ethernet Bridge for Outdoor Cameras</v>
      </c>
      <c r="E321" s="9" t="str">
        <f t="shared" ref="E321:E384" si="63">VLOOKUP($A321,masterdata,13,0)</f>
        <v>ADC W110 POE</v>
      </c>
      <c r="F321" s="9">
        <f t="shared" ref="F321:F384" si="64">VLOOKUP($A321,masterdata,5,0)</f>
        <v>0</v>
      </c>
      <c r="G321" s="9" t="str">
        <f t="shared" ref="G321:G384" si="65">VLOOKUP($A321,masterdata,16,0)</f>
        <v>One Time</v>
      </c>
      <c r="H321" s="9" t="str">
        <f t="shared" ref="H321:H384" si="66">VLOOKUP($A321,masterdata,6,0)</f>
        <v>N</v>
      </c>
      <c r="I321" s="9">
        <f t="shared" ref="I321:I384" si="67">VLOOKUP($A321,masterdata,7,0)</f>
        <v>0</v>
      </c>
      <c r="J321" s="9" t="str">
        <f t="shared" ref="J321:J384" si="68">VLOOKUP($A321,masterdata,10,0)</f>
        <v>Optional Equipment</v>
      </c>
      <c r="K321" s="9" t="str">
        <f t="shared" ref="K321:K384" si="69">VLOOKUP($A321,masterdata,11,0)</f>
        <v>Cameras</v>
      </c>
      <c r="M321" s="9" t="str">
        <f t="shared" ref="M321:M384" si="70">VLOOKUP($A321,masterdata,14,0)</f>
        <v>Power-over-Ethernet Bridge for Outdoor Cameras</v>
      </c>
      <c r="N321" s="9" t="str">
        <f t="shared" ref="N321:N384" si="71">VLOOKUP($A321,masterdata,15,0)</f>
        <v>Cet adaptateur facilite l'installation de toutes caméras alimentées par câble Ethernet en éliminant l’utilisation de câblage à travers votre maison ou entreprise.</v>
      </c>
    </row>
    <row r="322" spans="1:14" x14ac:dyDescent="0.25">
      <c r="A322" s="9" t="s">
        <v>385</v>
      </c>
      <c r="B322" s="9" t="str">
        <f t="shared" si="60"/>
        <v>Video Doorbell (Bronze)</v>
      </c>
      <c r="C322" s="9" t="str">
        <f t="shared" si="61"/>
        <v>Sonnette vidéo (bronze)</v>
      </c>
      <c r="D322" s="9" t="str">
        <f t="shared" si="62"/>
        <v>Video Doorbell (Bronze)</v>
      </c>
      <c r="E322" s="9" t="str">
        <f t="shared" si="63"/>
        <v>Sonnette vidéo (bronze)</v>
      </c>
      <c r="F322" s="9">
        <f t="shared" si="64"/>
        <v>199</v>
      </c>
      <c r="G322" s="9" t="str">
        <f t="shared" si="65"/>
        <v>One Time</v>
      </c>
      <c r="H322" s="9" t="str">
        <f t="shared" si="66"/>
        <v>Y</v>
      </c>
      <c r="I322" s="9">
        <f t="shared" si="67"/>
        <v>30</v>
      </c>
      <c r="J322" s="9" t="str">
        <f t="shared" si="68"/>
        <v>Optional Equipment</v>
      </c>
      <c r="K322" s="9" t="str">
        <f t="shared" si="69"/>
        <v>Cameras</v>
      </c>
      <c r="M322" s="9" t="str">
        <f t="shared" si="70"/>
        <v>Answer the door from your smartphone. This smart video doorbell allows you to see, hear, and speak to the visitor at your door whether you’re at home, at work, or on the go.</v>
      </c>
      <c r="N322" s="9" t="str">
        <f t="shared" si="71"/>
        <v xml:space="preserve">Répondez à la porte à partir de votre téléphone intelligent. Cette sonnette vidéo vous permet de voir, d'entendre et de parler au visiteur à votre porte, que vous soyez à la maison, au travail ou en déplacement. </v>
      </c>
    </row>
    <row r="323" spans="1:14" x14ac:dyDescent="0.25">
      <c r="A323" s="9" t="s">
        <v>384</v>
      </c>
      <c r="B323" s="9" t="str">
        <f t="shared" si="60"/>
        <v>ADC W100 WIFI Bridge PoE for use with ADC_VC726</v>
      </c>
      <c r="C323" s="9" t="str">
        <f t="shared" si="61"/>
        <v>ADC W100 adapteur pour ADC_VC726</v>
      </c>
      <c r="D323" s="9" t="str">
        <f t="shared" si="62"/>
        <v>ADC W100 WIFI Bridge PoE for use with ADC_VC726</v>
      </c>
      <c r="E323" s="9" t="str">
        <f t="shared" si="63"/>
        <v>ADC W100 adapteur pour ADC_VC726</v>
      </c>
      <c r="F323" s="9">
        <f t="shared" si="64"/>
        <v>0</v>
      </c>
      <c r="G323" s="9" t="str">
        <f t="shared" si="65"/>
        <v>One Time</v>
      </c>
      <c r="H323" s="9" t="str">
        <f t="shared" si="66"/>
        <v>N</v>
      </c>
      <c r="I323" s="9">
        <f t="shared" si="67"/>
        <v>0</v>
      </c>
      <c r="J323" s="9" t="str">
        <f t="shared" si="68"/>
        <v>Optional Equipment</v>
      </c>
      <c r="K323" s="9" t="str">
        <f t="shared" si="69"/>
        <v>Cameras</v>
      </c>
      <c r="M323" s="9" t="str">
        <f t="shared" si="70"/>
        <v>This adapter makes it easy to install any Power over Ethernet (PoE) camera by eliminating the need to run cable wiring throughout a home or business</v>
      </c>
      <c r="N323" s="9" t="str">
        <f t="shared" si="71"/>
        <v>Cet adaptateur facilite l'installation de toutes caméras alimentées par câble Ethernet en éliminant l'utilisation de câblage à travers votre maison ou entreprise.</v>
      </c>
    </row>
    <row r="324" spans="1:14" x14ac:dyDescent="0.25">
      <c r="A324" s="9" t="s">
        <v>3162</v>
      </c>
      <c r="B324" s="9" t="str">
        <f t="shared" si="60"/>
        <v>Outdoor  Camera</v>
      </c>
      <c r="C324" s="9" t="str">
        <f t="shared" si="61"/>
        <v>Caméra extérieure</v>
      </c>
      <c r="D324" s="9" t="str">
        <f t="shared" si="62"/>
        <v>Outdoor Camera</v>
      </c>
      <c r="E324" s="9" t="str">
        <f t="shared" si="63"/>
        <v>Caméra extérieure</v>
      </c>
      <c r="F324" s="9">
        <f t="shared" si="64"/>
        <v>199</v>
      </c>
      <c r="G324" s="9" t="str">
        <f t="shared" si="65"/>
        <v>One Time</v>
      </c>
      <c r="H324" s="9" t="str">
        <f t="shared" si="66"/>
        <v>Y</v>
      </c>
      <c r="I324" s="9">
        <f t="shared" si="67"/>
        <v>60</v>
      </c>
      <c r="J324" s="9" t="str">
        <f t="shared" si="68"/>
        <v>Optional Equipment</v>
      </c>
      <c r="K324" s="9" t="str">
        <f t="shared" si="69"/>
        <v>Cameras</v>
      </c>
      <c r="M324" s="9" t="str">
        <f t="shared" si="70"/>
        <v>The wireless outdoor video camera, resistant to weather conditions, works perfectly with the mobile app.</v>
      </c>
      <c r="N324" s="9" t="str">
        <f t="shared" si="71"/>
        <v>Cette caméra sans fil pour l’extérieur, résistante aux conditions météorologiques, fonctionne parfaitement avec l'application Maison intelligente.</v>
      </c>
    </row>
    <row r="325" spans="1:14" x14ac:dyDescent="0.25">
      <c r="A325" s="9" t="s">
        <v>72</v>
      </c>
      <c r="B325" s="9" t="str">
        <f t="shared" si="60"/>
        <v>Smart Thermostat</v>
      </c>
      <c r="C325" s="9" t="str">
        <f t="shared" si="61"/>
        <v>Thermostat intelligent</v>
      </c>
      <c r="D325" s="9" t="str">
        <f t="shared" si="62"/>
        <v>Smart Thermostat</v>
      </c>
      <c r="E325" s="9" t="str">
        <f t="shared" si="63"/>
        <v>Thermostat intelligent</v>
      </c>
      <c r="F325" s="9">
        <f t="shared" si="64"/>
        <v>149</v>
      </c>
      <c r="G325" s="9" t="str">
        <f t="shared" si="65"/>
        <v>One Time</v>
      </c>
      <c r="H325" s="9" t="str">
        <f t="shared" si="66"/>
        <v>Y</v>
      </c>
      <c r="I325" s="9">
        <f t="shared" si="67"/>
        <v>30</v>
      </c>
      <c r="J325" s="9" t="str">
        <f t="shared" si="68"/>
        <v>Optional Equipment</v>
      </c>
      <c r="K325" s="9" t="str">
        <f t="shared" si="69"/>
        <v>Door locks and thermostats</v>
      </c>
      <c r="M325" s="9" t="str">
        <f t="shared" si="70"/>
        <v xml:space="preserve">Set up geo-fencing so that the thermostat can smartly heat or cool your home whether you're leaving or coming home. </v>
      </c>
      <c r="N325" s="9" t="str">
        <f t="shared" si="71"/>
        <v xml:space="preserve">Créez des zones de confort afin que le thermostat puisse intelligemment chauffer ou refroidir votre demeure lors de votre départ ou en prévision de votre arrivée. </v>
      </c>
    </row>
    <row r="326" spans="1:14" x14ac:dyDescent="0.25">
      <c r="A326" s="9" t="s">
        <v>3133</v>
      </c>
      <c r="B326" s="9" t="str">
        <f t="shared" si="60"/>
        <v>Automation Hub</v>
      </c>
      <c r="C326" s="9" t="str">
        <f t="shared" si="61"/>
        <v>Concentrateur domotique</v>
      </c>
      <c r="D326" s="9" t="str">
        <f t="shared" si="62"/>
        <v>Automation Hub</v>
      </c>
      <c r="E326" s="9" t="str">
        <f t="shared" si="63"/>
        <v>Concentrateur domotique</v>
      </c>
      <c r="F326" s="9">
        <f t="shared" si="64"/>
        <v>0</v>
      </c>
      <c r="G326" s="9" t="str">
        <f t="shared" si="65"/>
        <v>One Time</v>
      </c>
      <c r="H326" s="9" t="str">
        <f t="shared" si="66"/>
        <v>N</v>
      </c>
      <c r="I326" s="9">
        <f t="shared" si="67"/>
        <v>30</v>
      </c>
      <c r="J326" s="9" t="str">
        <f t="shared" si="68"/>
        <v>Panel</v>
      </c>
      <c r="K326" s="9" t="str">
        <f t="shared" si="69"/>
        <v>Panels/Panneaux</v>
      </c>
      <c r="M326" s="9" t="str">
        <f t="shared" si="70"/>
        <v>Automation Hub</v>
      </c>
      <c r="N326" s="9" t="str">
        <f t="shared" si="71"/>
        <v>Concentrateur domotique</v>
      </c>
    </row>
    <row r="327" spans="1:14" x14ac:dyDescent="0.25">
      <c r="A327" s="9" t="s">
        <v>1767</v>
      </c>
      <c r="B327" s="9" t="str">
        <f t="shared" si="60"/>
        <v>Honeywell System Enhancement Module</v>
      </c>
      <c r="C327" s="9" t="str">
        <f t="shared" si="61"/>
        <v>Module d'amélioration de système Honeywell</v>
      </c>
      <c r="D327" s="9" t="str">
        <f t="shared" si="62"/>
        <v>Honeywell System Enhancement Module</v>
      </c>
      <c r="E327" s="9" t="str">
        <f t="shared" si="63"/>
        <v>Module d'amélioration de système Honeywell</v>
      </c>
      <c r="F327" s="9">
        <f t="shared" si="64"/>
        <v>0</v>
      </c>
      <c r="G327" s="9" t="str">
        <f t="shared" si="65"/>
        <v>One Time</v>
      </c>
      <c r="H327" s="9" t="str">
        <f t="shared" si="66"/>
        <v>N</v>
      </c>
      <c r="I327" s="9">
        <f t="shared" si="67"/>
        <v>165</v>
      </c>
      <c r="J327" s="9" t="str">
        <f t="shared" si="68"/>
        <v>Legacy</v>
      </c>
      <c r="K327" s="9" t="str">
        <f t="shared" si="69"/>
        <v>Legacy</v>
      </c>
      <c r="M327" s="9" t="str">
        <f t="shared" si="70"/>
        <v>Honeywell System Enhancement Module</v>
      </c>
      <c r="N327" s="9" t="str">
        <f t="shared" si="71"/>
        <v>Module d'amélioration de système Honeywell</v>
      </c>
    </row>
    <row r="328" spans="1:14" x14ac:dyDescent="0.25">
      <c r="A328" s="9" t="s">
        <v>345</v>
      </c>
      <c r="B328" s="9" t="str">
        <f t="shared" si="60"/>
        <v>DSC PowerSeries System Enhancement Module</v>
      </c>
      <c r="C328" s="9" t="str">
        <f t="shared" si="61"/>
        <v>Module d'amélioration de système DSC PowerSeries</v>
      </c>
      <c r="D328" s="9" t="str">
        <f t="shared" si="62"/>
        <v>DSC PowerSeries System Enhancement Module</v>
      </c>
      <c r="E328" s="9" t="str">
        <f t="shared" si="63"/>
        <v>Module d'amélioration de système DSC PowerSeries</v>
      </c>
      <c r="F328" s="9">
        <f t="shared" si="64"/>
        <v>0</v>
      </c>
      <c r="G328" s="9" t="str">
        <f t="shared" si="65"/>
        <v>One Time</v>
      </c>
      <c r="H328" s="9" t="str">
        <f t="shared" si="66"/>
        <v>N</v>
      </c>
      <c r="I328" s="9">
        <f t="shared" si="67"/>
        <v>165</v>
      </c>
      <c r="J328" s="9" t="str">
        <f t="shared" si="68"/>
        <v>Legacy</v>
      </c>
      <c r="K328" s="9" t="str">
        <f t="shared" si="69"/>
        <v>Legacy</v>
      </c>
      <c r="M328" s="9" t="str">
        <f t="shared" si="70"/>
        <v>DSC PowerSeries System Enhancement Module</v>
      </c>
      <c r="N328" s="9" t="str">
        <f t="shared" si="71"/>
        <v>Module d'amélioration de système DSC PowerSeries</v>
      </c>
    </row>
    <row r="329" spans="1:14" x14ac:dyDescent="0.25">
      <c r="A329" s="9" t="s">
        <v>229</v>
      </c>
      <c r="B329" s="9" t="str">
        <f t="shared" si="60"/>
        <v>SEM  Gateway Vista Telus</v>
      </c>
      <c r="C329" s="9" t="str">
        <f t="shared" si="61"/>
        <v>Module d'amélioration du système et passerelle Vista de TELUS</v>
      </c>
      <c r="D329" s="9" t="str">
        <f t="shared" si="62"/>
        <v>SEM  Gateway Vista Telus</v>
      </c>
      <c r="E329" s="9" t="str">
        <f t="shared" si="63"/>
        <v>Module d'amélioration du système et passerelle Vista de TELUS</v>
      </c>
      <c r="F329" s="9">
        <f t="shared" si="64"/>
        <v>0</v>
      </c>
      <c r="G329" s="9" t="str">
        <f t="shared" si="65"/>
        <v>One Time</v>
      </c>
      <c r="H329" s="9" t="str">
        <f t="shared" si="66"/>
        <v>N</v>
      </c>
      <c r="I329" s="9">
        <f t="shared" si="67"/>
        <v>165</v>
      </c>
      <c r="J329" s="9" t="str">
        <f t="shared" si="68"/>
        <v>Legacy</v>
      </c>
      <c r="K329" s="9" t="str">
        <f t="shared" si="69"/>
        <v>Legacy</v>
      </c>
      <c r="M329" s="9" t="str">
        <f t="shared" si="70"/>
        <v>SEM  Gateway Vista Telus</v>
      </c>
      <c r="N329" s="9" t="str">
        <f t="shared" si="71"/>
        <v>Module d'amélioration du système et passerelle Vista de TELUS</v>
      </c>
    </row>
    <row r="330" spans="1:14" x14ac:dyDescent="0.25">
      <c r="A330" s="9" t="s">
        <v>242</v>
      </c>
      <c r="B330" s="9" t="str">
        <f t="shared" si="60"/>
        <v>Power Series ADC SEM100 3G Telus Sys</v>
      </c>
      <c r="C330" s="9" t="str">
        <f t="shared" si="61"/>
        <v>Module d'amélioration de système ADC-SEM210 3G de TELUS - Panneau PowerSeries</v>
      </c>
      <c r="D330" s="9" t="str">
        <f t="shared" si="62"/>
        <v>Power Series ADC SEM100 3G Telus Sys</v>
      </c>
      <c r="E330" s="9" t="str">
        <f t="shared" si="63"/>
        <v>Module d'amélioration de système ADC-SEM210 3G de TELUS - Panneau PowerSeries</v>
      </c>
      <c r="F330" s="9">
        <f t="shared" si="64"/>
        <v>0</v>
      </c>
      <c r="G330" s="9" t="str">
        <f t="shared" si="65"/>
        <v>One Time</v>
      </c>
      <c r="H330" s="9" t="str">
        <f t="shared" si="66"/>
        <v>N</v>
      </c>
      <c r="I330" s="9">
        <f t="shared" si="67"/>
        <v>165</v>
      </c>
      <c r="J330" s="9" t="str">
        <f t="shared" si="68"/>
        <v>Legacy</v>
      </c>
      <c r="K330" s="9" t="str">
        <f t="shared" si="69"/>
        <v>Legacy</v>
      </c>
      <c r="M330" s="9" t="str">
        <f t="shared" si="70"/>
        <v>Power Series ADC SEM100 3G Telus Sys</v>
      </c>
      <c r="N330" s="9" t="str">
        <f t="shared" si="71"/>
        <v>Module d'amélioration de système ADC-SEM210 3G de TELUS - Panneau PowerSeries</v>
      </c>
    </row>
    <row r="331" spans="1:14" x14ac:dyDescent="0.25">
      <c r="A331" s="9" t="s">
        <v>3404</v>
      </c>
      <c r="B331" s="9" t="str">
        <f t="shared" si="60"/>
        <v>Video Services</v>
      </c>
      <c r="C331" s="9" t="str">
        <f t="shared" si="61"/>
        <v xml:space="preserve">Services vidéo </v>
      </c>
      <c r="D331" s="9" t="str">
        <f t="shared" si="62"/>
        <v>Video Service</v>
      </c>
      <c r="E331" s="9" t="str">
        <f t="shared" si="63"/>
        <v>Service vidéo</v>
      </c>
      <c r="F331" s="9">
        <f t="shared" si="64"/>
        <v>0</v>
      </c>
      <c r="G331" s="9" t="str">
        <f t="shared" si="65"/>
        <v>One Time</v>
      </c>
      <c r="H331" s="9" t="str">
        <f t="shared" si="66"/>
        <v>N</v>
      </c>
      <c r="I331" s="9">
        <f t="shared" si="67"/>
        <v>0</v>
      </c>
      <c r="J331" s="9" t="str">
        <f t="shared" si="68"/>
        <v>Feature</v>
      </c>
      <c r="K331" s="9" t="str">
        <f t="shared" si="69"/>
        <v>Feature</v>
      </c>
      <c r="M331" s="9" t="str">
        <f t="shared" si="70"/>
        <v>Video Service</v>
      </c>
      <c r="N331" s="9" t="str">
        <f t="shared" si="71"/>
        <v>Service vidéo</v>
      </c>
    </row>
    <row r="332" spans="1:14" x14ac:dyDescent="0.25">
      <c r="A332" s="9" t="s">
        <v>1783</v>
      </c>
      <c r="B332" s="9" t="str">
        <f t="shared" si="60"/>
        <v>2GIG Doorbell Adapter</v>
      </c>
      <c r="C332" s="9" t="str">
        <f t="shared" si="61"/>
        <v>2GIG adaptateur de sonnette</v>
      </c>
      <c r="D332" s="9" t="str">
        <f t="shared" si="62"/>
        <v>2GIG Doorbell Adapter</v>
      </c>
      <c r="E332" s="9" t="str">
        <f t="shared" si="63"/>
        <v>2GIG adaptateur de sonnette</v>
      </c>
      <c r="F332" s="9">
        <f t="shared" si="64"/>
        <v>0</v>
      </c>
      <c r="G332" s="9" t="str">
        <f t="shared" si="65"/>
        <v>One Time</v>
      </c>
      <c r="H332" s="9" t="str">
        <f t="shared" si="66"/>
        <v>N</v>
      </c>
      <c r="I332" s="9">
        <f t="shared" si="67"/>
        <v>0</v>
      </c>
      <c r="J332" s="9" t="str">
        <f t="shared" si="68"/>
        <v>Optional Equipment</v>
      </c>
      <c r="K332" s="9" t="str">
        <f t="shared" si="69"/>
        <v>Cameras</v>
      </c>
      <c r="M332" s="9" t="str">
        <f t="shared" si="70"/>
        <v>2GIG Doorbell Adapter</v>
      </c>
      <c r="N332" s="9" t="str">
        <f t="shared" si="71"/>
        <v>2GIG adaptateur de sonnette</v>
      </c>
    </row>
    <row r="333" spans="1:14" x14ac:dyDescent="0.25">
      <c r="A333" s="9" t="s">
        <v>86</v>
      </c>
      <c r="B333" s="9" t="str">
        <f t="shared" si="60"/>
        <v>Outdoor Video Camera</v>
      </c>
      <c r="C333" s="9" t="str">
        <f t="shared" si="61"/>
        <v>Caméra extérieure</v>
      </c>
      <c r="D333" s="9" t="str">
        <f t="shared" si="62"/>
        <v>Outdoor Camera</v>
      </c>
      <c r="E333" s="9" t="str">
        <f t="shared" si="63"/>
        <v>Caméra extérieure</v>
      </c>
      <c r="F333" s="9">
        <f t="shared" si="64"/>
        <v>199</v>
      </c>
      <c r="G333" s="9" t="str">
        <f t="shared" si="65"/>
        <v>One Time</v>
      </c>
      <c r="H333" s="9" t="str">
        <f t="shared" si="66"/>
        <v>Y</v>
      </c>
      <c r="I333" s="9">
        <f t="shared" si="67"/>
        <v>60</v>
      </c>
      <c r="J333" s="9" t="str">
        <f t="shared" si="68"/>
        <v>Optional Equipment</v>
      </c>
      <c r="K333" s="9" t="str">
        <f t="shared" si="69"/>
        <v>Cameras</v>
      </c>
      <c r="M333" s="9" t="str">
        <f t="shared" si="70"/>
        <v>The wireless outdoor video camera, resistant to weather conditions, works perfectly with the mobile app.</v>
      </c>
      <c r="N333" s="9" t="str">
        <f t="shared" si="71"/>
        <v>Cette caméra sans fil pour l'extérieur, résistante aux conditions météorologiques, fonctionne parfaitement avec l'application Maison intelligente.</v>
      </c>
    </row>
    <row r="334" spans="1:14" x14ac:dyDescent="0.25">
      <c r="A334" s="9" t="s">
        <v>709</v>
      </c>
      <c r="B334" s="9" t="str">
        <f t="shared" si="60"/>
        <v>Indoor Wireless PT IP Camera</v>
      </c>
      <c r="C334" s="9" t="str">
        <f t="shared" si="61"/>
        <v>Caméra IP intérieure sans fil à balayage horizontal et vertical</v>
      </c>
      <c r="D334" s="9" t="str">
        <f t="shared" si="62"/>
        <v>Indoor Wireless PT IP Camera</v>
      </c>
      <c r="E334" s="9" t="str">
        <f t="shared" si="63"/>
        <v>Caméra IP intérieure sans fil à balayage horizontal et vertical</v>
      </c>
      <c r="F334" s="9">
        <f t="shared" si="64"/>
        <v>299</v>
      </c>
      <c r="G334" s="9" t="str">
        <f t="shared" si="65"/>
        <v>One Time</v>
      </c>
      <c r="H334" s="9" t="str">
        <f t="shared" si="66"/>
        <v>N</v>
      </c>
      <c r="I334" s="9">
        <f t="shared" si="67"/>
        <v>30</v>
      </c>
      <c r="J334" s="9" t="str">
        <f t="shared" si="68"/>
        <v>Optional Equipment</v>
      </c>
      <c r="K334" s="9" t="str">
        <f t="shared" si="69"/>
        <v>Cameras</v>
      </c>
      <c r="M334" s="9" t="str">
        <f t="shared" si="70"/>
        <v>Indoor Wireless PT IP Camera</v>
      </c>
      <c r="N334" s="9" t="str">
        <f t="shared" si="71"/>
        <v>Caméra IP intérieure sans fil à balayage horizontal et vertical</v>
      </c>
    </row>
    <row r="335" spans="1:14" x14ac:dyDescent="0.25">
      <c r="A335" s="9" t="s">
        <v>85</v>
      </c>
      <c r="B335" s="9" t="str">
        <f t="shared" si="60"/>
        <v>Indoor Video Camera</v>
      </c>
      <c r="C335" s="9" t="str">
        <f t="shared" si="61"/>
        <v>Caméra intérieure</v>
      </c>
      <c r="D335" s="9" t="str">
        <f t="shared" si="62"/>
        <v>Indoor Video Camera</v>
      </c>
      <c r="E335" s="9" t="str">
        <f t="shared" si="63"/>
        <v>Caméra intérieure</v>
      </c>
      <c r="F335" s="9">
        <f t="shared" si="64"/>
        <v>169</v>
      </c>
      <c r="G335" s="9" t="str">
        <f t="shared" si="65"/>
        <v>One Time</v>
      </c>
      <c r="H335" s="9" t="str">
        <f t="shared" si="66"/>
        <v>Y</v>
      </c>
      <c r="I335" s="9">
        <f t="shared" si="67"/>
        <v>30</v>
      </c>
      <c r="J335" s="9" t="str">
        <f t="shared" si="68"/>
        <v>Optional Equipment</v>
      </c>
      <c r="K335" s="9" t="str">
        <f t="shared" si="69"/>
        <v>Cameras</v>
      </c>
      <c r="M335" s="9" t="str">
        <f t="shared" si="70"/>
        <v>Access live and high definition recorded video from your smartphone anytime.</v>
      </c>
      <c r="N335" s="9" t="str">
        <f t="shared" si="71"/>
        <v xml:space="preserve">Visionnez la vidéo en direct et enregistrée en haute définition à tout moment depuis votre téléphone intelligent. </v>
      </c>
    </row>
    <row r="336" spans="1:14" x14ac:dyDescent="0.25">
      <c r="A336" s="9" t="s">
        <v>767</v>
      </c>
      <c r="B336" s="9" t="str">
        <f t="shared" si="60"/>
        <v>Stream Video Recorder (SVR)</v>
      </c>
      <c r="C336" s="9" t="str">
        <f t="shared" si="61"/>
        <v>Service pour enregistreur vidéo à diffusion en continu</v>
      </c>
      <c r="D336" s="9" t="str">
        <f t="shared" si="62"/>
        <v xml:space="preserve">Service required to enable Stream Video Recorder functionalty; requires </v>
      </c>
      <c r="E336" s="9" t="str">
        <f t="shared" si="63"/>
        <v>Service pour enregistreur vidéo à diffusion en continu</v>
      </c>
      <c r="F336" s="9">
        <f t="shared" si="64"/>
        <v>5</v>
      </c>
      <c r="G336" s="9" t="str">
        <f t="shared" si="65"/>
        <v>RMR</v>
      </c>
      <c r="H336" s="9" t="str">
        <f t="shared" si="66"/>
        <v>Y</v>
      </c>
      <c r="I336" s="9">
        <f t="shared" si="67"/>
        <v>0</v>
      </c>
      <c r="J336" s="9" t="str">
        <f t="shared" si="68"/>
        <v>Additional Services</v>
      </c>
      <c r="K336" s="9" t="str">
        <f t="shared" si="69"/>
        <v>Video Storage</v>
      </c>
      <c r="M336" s="9" t="str">
        <f t="shared" si="70"/>
        <v>Service required to enable Stream Video Recorder functionality requires purchase of Stream Video Recorder.</v>
      </c>
      <c r="N336" s="9" t="str">
        <f t="shared" si="71"/>
        <v>Le service requis pour activer la fonctionnalité « enregistreur vidéo à diffusion en continu » nécessite l'achat d'un enregistreur vidéo à diffusion en continu.</v>
      </c>
    </row>
    <row r="337" spans="1:14" x14ac:dyDescent="0.25">
      <c r="A337" s="9" t="s">
        <v>381</v>
      </c>
      <c r="B337" s="9" t="str">
        <f t="shared" si="60"/>
        <v>1TB Stream Video Recorder (SVR)</v>
      </c>
      <c r="C337" s="9" t="str">
        <f t="shared" si="61"/>
        <v>Enregistreur vidéo en continu 1To</v>
      </c>
      <c r="D337" s="9" t="str">
        <f t="shared" si="62"/>
        <v>1TB Stream Video Recorder (SVR)</v>
      </c>
      <c r="E337" s="9" t="str">
        <f t="shared" si="63"/>
        <v>Enregistreur vidéo en continu 1To</v>
      </c>
      <c r="F337" s="9">
        <f t="shared" si="64"/>
        <v>349</v>
      </c>
      <c r="G337" s="9" t="str">
        <f t="shared" si="65"/>
        <v>One Time</v>
      </c>
      <c r="H337" s="9" t="str">
        <f t="shared" si="66"/>
        <v>Y</v>
      </c>
      <c r="I337" s="9">
        <f t="shared" si="67"/>
        <v>30</v>
      </c>
      <c r="J337" s="9" t="str">
        <f t="shared" si="68"/>
        <v>Optional Equipment</v>
      </c>
      <c r="K337" s="9" t="str">
        <f t="shared" si="69"/>
        <v>Cameras</v>
      </c>
      <c r="M337" s="9" t="str">
        <f t="shared" si="70"/>
        <v xml:space="preserve">The SVR provides 24/7 local video storage and comes with automatic remote accessibility, mobile app compatibility and dynamic cloud management. </v>
      </c>
      <c r="N337" s="9" t="str">
        <f t="shared" si="71"/>
        <v xml:space="preserve">Cet enregistreur offre un stockage local de vidéos en tout temps. Compatible avec les applications mobiles, il permet l'accès à distance automatique et la gestion dynamique du nuage. </v>
      </c>
    </row>
    <row r="338" spans="1:14" x14ac:dyDescent="0.25">
      <c r="A338" s="9" t="s">
        <v>380</v>
      </c>
      <c r="B338" s="9" t="str">
        <f t="shared" si="60"/>
        <v>2TB Stream Video Recorder (SVR)</v>
      </c>
      <c r="C338" s="9" t="str">
        <f t="shared" si="61"/>
        <v>Enregistreur vidéo en continu 2To</v>
      </c>
      <c r="D338" s="9" t="str">
        <f t="shared" si="62"/>
        <v>2TB Stream Video Recorder (SVR)</v>
      </c>
      <c r="E338" s="9" t="str">
        <f t="shared" si="63"/>
        <v>Enregistreur vidéo en continu 2To</v>
      </c>
      <c r="F338" s="9">
        <f t="shared" si="64"/>
        <v>499</v>
      </c>
      <c r="G338" s="9" t="str">
        <f t="shared" si="65"/>
        <v>One Time</v>
      </c>
      <c r="H338" s="9" t="str">
        <f t="shared" si="66"/>
        <v>N</v>
      </c>
      <c r="I338" s="9">
        <f t="shared" si="67"/>
        <v>30</v>
      </c>
      <c r="J338" s="9" t="str">
        <f t="shared" si="68"/>
        <v>Optional Equipment</v>
      </c>
      <c r="K338" s="9" t="str">
        <f t="shared" si="69"/>
        <v>Cameras</v>
      </c>
      <c r="M338" s="9" t="str">
        <f t="shared" si="70"/>
        <v xml:space="preserve">The SVR provides 24/7 local video storage and comes with automatic remote accessibility, mobile app compatibility and dynamic cloud management. </v>
      </c>
      <c r="N338" s="9" t="str">
        <f t="shared" si="71"/>
        <v xml:space="preserve">Cet enregistreur offre un stockage local de vidéos en tout temps. Compatible avec les applications mobiles, il permet l'accès à distance automatique et la gestion dynamique du nuage. </v>
      </c>
    </row>
    <row r="339" spans="1:14" x14ac:dyDescent="0.25">
      <c r="A339" s="9" t="s">
        <v>2323</v>
      </c>
      <c r="B339" s="9" t="str">
        <f t="shared" si="60"/>
        <v>1TB Stream Video Recorder (SVR)</v>
      </c>
      <c r="C339" s="9" t="str">
        <f t="shared" si="61"/>
        <v>Enregistreur vidéo en continu 1To</v>
      </c>
      <c r="D339" s="9" t="str">
        <f t="shared" si="62"/>
        <v>1TB Stream Video Recorder (SVR)</v>
      </c>
      <c r="E339" s="9" t="str">
        <f t="shared" si="63"/>
        <v>Enregistreur vidéo en continu 1To</v>
      </c>
      <c r="F339" s="9">
        <f t="shared" si="64"/>
        <v>399</v>
      </c>
      <c r="G339" s="9" t="str">
        <f t="shared" si="65"/>
        <v>One Time</v>
      </c>
      <c r="H339" s="9" t="str">
        <f t="shared" si="66"/>
        <v>N</v>
      </c>
      <c r="I339" s="9">
        <f t="shared" si="67"/>
        <v>30</v>
      </c>
      <c r="J339" s="9" t="str">
        <f t="shared" si="68"/>
        <v>Optional Equipment</v>
      </c>
      <c r="K339" s="9" t="str">
        <f t="shared" si="69"/>
        <v>Cameras</v>
      </c>
      <c r="M339" s="9" t="str">
        <f t="shared" si="70"/>
        <v xml:space="preserve">The SVR provides 24/7 local video storage and comes with automatic remote accessibility, mobile app compatibility and dynamic cloud management. </v>
      </c>
      <c r="N339" s="9" t="str">
        <f t="shared" si="71"/>
        <v xml:space="preserve">Cet enregistreur offre un stockage local de vidéos en tout temps. Compatible avec les applications mobiles, il permet l'accès à distance automatique et la gestion dynamique du nuage. </v>
      </c>
    </row>
    <row r="340" spans="1:14" x14ac:dyDescent="0.25">
      <c r="A340" s="9" t="s">
        <v>3546</v>
      </c>
      <c r="B340" s="9" t="str">
        <f t="shared" si="60"/>
        <v>Stream Video Recorder (SVR)</v>
      </c>
      <c r="C340" s="9" t="str">
        <f t="shared" si="61"/>
        <v>Service pour enregistreur vidéo à diffusion en continu</v>
      </c>
      <c r="D340" s="9" t="str">
        <f t="shared" si="62"/>
        <v xml:space="preserve">Service required to enable Stream Video Recorder functionalty; requires </v>
      </c>
      <c r="E340" s="9" t="str">
        <f t="shared" si="63"/>
        <v>Service pour enregistreur vidéo à diffusion en continu</v>
      </c>
      <c r="F340" s="9">
        <f t="shared" si="64"/>
        <v>0</v>
      </c>
      <c r="G340" s="9" t="str">
        <f t="shared" si="65"/>
        <v>RMR</v>
      </c>
      <c r="H340" s="9" t="str">
        <f t="shared" si="66"/>
        <v>N</v>
      </c>
      <c r="I340" s="9">
        <f t="shared" si="67"/>
        <v>0</v>
      </c>
      <c r="J340" s="9" t="str">
        <f t="shared" si="68"/>
        <v>Additional Services</v>
      </c>
      <c r="K340" s="9" t="str">
        <f t="shared" si="69"/>
        <v>Video Storage</v>
      </c>
      <c r="M340" s="9" t="str">
        <f t="shared" si="70"/>
        <v>Service required to enable Stream Video Recorder functionality requires purchase of Stream Video Recorder.</v>
      </c>
      <c r="N340" s="9" t="str">
        <f t="shared" si="71"/>
        <v>Le service requis pour activer la fonctionnalité « enregistreur vidéo à diffusion en continu » nécessite l'achat d'un enregistreur vidéo à diffusion en continu.</v>
      </c>
    </row>
    <row r="341" spans="1:14" x14ac:dyDescent="0.25">
      <c r="A341" s="9" t="s">
        <v>379</v>
      </c>
      <c r="B341" s="9" t="str">
        <f t="shared" si="60"/>
        <v>Video Doorbell (Silver)</v>
      </c>
      <c r="C341" s="9" t="str">
        <f t="shared" si="61"/>
        <v>Sonnette vidéo (argent)</v>
      </c>
      <c r="D341" s="9" t="str">
        <f t="shared" si="62"/>
        <v>Video Doorbell (Silver)</v>
      </c>
      <c r="E341" s="9" t="str">
        <f t="shared" si="63"/>
        <v>Sonnette vidéo (argent)</v>
      </c>
      <c r="F341" s="9">
        <f t="shared" si="64"/>
        <v>199</v>
      </c>
      <c r="G341" s="9" t="str">
        <f t="shared" si="65"/>
        <v>One Time</v>
      </c>
      <c r="H341" s="9" t="str">
        <f t="shared" si="66"/>
        <v>Y</v>
      </c>
      <c r="I341" s="9">
        <f t="shared" si="67"/>
        <v>30</v>
      </c>
      <c r="J341" s="9" t="str">
        <f t="shared" si="68"/>
        <v>Optional Equipment</v>
      </c>
      <c r="K341" s="9" t="str">
        <f t="shared" si="69"/>
        <v>Cameras</v>
      </c>
      <c r="M341" s="9" t="str">
        <f t="shared" si="70"/>
        <v>Answer the door from your smartphone. This smart video doorbell allows you to see, hear, and speak to the visitor at your door whether you’re at home, at work, or on the go.</v>
      </c>
      <c r="N341" s="9" t="str">
        <f t="shared" si="71"/>
        <v xml:space="preserve">Répondez à la porte à partir de votre téléphone intelligent. Cette sonnette vidéo vous permet de voir, d'entendre et de parler au visiteur à votre porte, que vous soyez à la maison, au travail ou en déplacement. </v>
      </c>
    </row>
    <row r="342" spans="1:14" x14ac:dyDescent="0.25">
      <c r="A342" s="9" t="s">
        <v>84</v>
      </c>
      <c r="B342" s="9" t="str">
        <f t="shared" si="60"/>
        <v>Video Doorbell (Round)</v>
      </c>
      <c r="C342" s="9" t="str">
        <f t="shared" si="61"/>
        <v>Sonnette vidéo (ronde)</v>
      </c>
      <c r="D342" s="9" t="str">
        <f t="shared" si="62"/>
        <v>Video Doorbell (Round)</v>
      </c>
      <c r="E342" s="9" t="str">
        <f t="shared" si="63"/>
        <v>Sonnette vidéo (ronde)</v>
      </c>
      <c r="F342" s="9">
        <f t="shared" si="64"/>
        <v>199</v>
      </c>
      <c r="G342" s="9" t="str">
        <f t="shared" si="65"/>
        <v>One Time</v>
      </c>
      <c r="H342" s="9" t="str">
        <f t="shared" si="66"/>
        <v>N</v>
      </c>
      <c r="I342" s="9">
        <f t="shared" si="67"/>
        <v>30</v>
      </c>
      <c r="J342" s="9" t="str">
        <f t="shared" si="68"/>
        <v>Optional Equipment</v>
      </c>
      <c r="K342" s="9" t="str">
        <f t="shared" si="69"/>
        <v>Cameras</v>
      </c>
      <c r="M342" s="9" t="str">
        <f t="shared" si="70"/>
        <v>Answer the door from your smartphone. This smart video doorbell allows you to see, hear, and speak to the visitor at your door whether you're at home, at work, or on the go.</v>
      </c>
      <c r="N342" s="9" t="str">
        <f t="shared" si="71"/>
        <v xml:space="preserve">Répondez à la porte à partir de votre téléphone intelligent. Cette sonnette vidéo vous permet de voir, d'entendre et de parler au visiteur à votre porte, que vous soyez à la maison, au travail ou en déplacement. </v>
      </c>
    </row>
    <row r="343" spans="1:14" x14ac:dyDescent="0.25">
      <c r="A343" s="9" t="s">
        <v>1068</v>
      </c>
      <c r="B343" s="9" t="str">
        <f t="shared" si="60"/>
        <v>Medical Alert At Home Base Kit - ACCEVSS4H2</v>
      </c>
      <c r="C343" s="9" t="str">
        <f t="shared" si="61"/>
        <v>Trousse de maison (Alerte médicale À la maison) - ACCEVSS4H2</v>
      </c>
      <c r="D343" s="9" t="str">
        <f t="shared" si="62"/>
        <v>Medical Alert At Home Base Kit - ACCEVSS4H2</v>
      </c>
      <c r="E343" s="9" t="str">
        <f t="shared" si="63"/>
        <v>Trousse de maison (Alerte médicale À la maison) - ACCEVSS4H2</v>
      </c>
      <c r="F343" s="9">
        <f t="shared" si="64"/>
        <v>0</v>
      </c>
      <c r="G343" s="9" t="str">
        <f t="shared" si="65"/>
        <v>One Time</v>
      </c>
      <c r="H343" s="9" t="str">
        <f t="shared" si="66"/>
        <v>N</v>
      </c>
      <c r="I343" s="9">
        <f t="shared" si="67"/>
        <v>0</v>
      </c>
      <c r="J343" s="9" t="str">
        <f t="shared" si="68"/>
        <v>Panel</v>
      </c>
      <c r="K343" s="9" t="str">
        <f t="shared" si="69"/>
        <v>PERS</v>
      </c>
      <c r="M343" s="9" t="str">
        <f t="shared" si="70"/>
        <v>Medical Alert At Home Base Kit - ACCEVSS4H2</v>
      </c>
      <c r="N343" s="9" t="str">
        <f t="shared" si="71"/>
        <v>Trousse de maison (Alerte médicale À la maison) - ACCEVSS4H2</v>
      </c>
    </row>
    <row r="344" spans="1:14" x14ac:dyDescent="0.25">
      <c r="A344" s="9" t="s">
        <v>994</v>
      </c>
      <c r="B344" s="9" t="str">
        <f t="shared" si="60"/>
        <v>Medical Alert At Home Base Kit - ACCEVSS3H3</v>
      </c>
      <c r="C344" s="9" t="str">
        <f t="shared" si="61"/>
        <v>Trousse de maison (Alerte médicale À la maison) - ACCEVSS3H3</v>
      </c>
      <c r="D344" s="9" t="str">
        <f t="shared" si="62"/>
        <v>Medical Alert At Home Base Kit - ACCEVSS3H3</v>
      </c>
      <c r="E344" s="9" t="str">
        <f t="shared" si="63"/>
        <v>Trousse de maison (Alerte médicale À la maison) - ACCEVSS3H3</v>
      </c>
      <c r="F344" s="9">
        <f t="shared" si="64"/>
        <v>0</v>
      </c>
      <c r="G344" s="9" t="str">
        <f t="shared" si="65"/>
        <v>One Time</v>
      </c>
      <c r="H344" s="9" t="str">
        <f t="shared" si="66"/>
        <v>N</v>
      </c>
      <c r="I344" s="9">
        <f t="shared" si="67"/>
        <v>0</v>
      </c>
      <c r="J344" s="9" t="str">
        <f t="shared" si="68"/>
        <v>Panel</v>
      </c>
      <c r="K344" s="9" t="str">
        <f t="shared" si="69"/>
        <v>PERS</v>
      </c>
      <c r="M344" s="9" t="str">
        <f t="shared" si="70"/>
        <v>Medical Alert At Home Base Kit - ACCEVSS3H3</v>
      </c>
      <c r="N344" s="9" t="str">
        <f t="shared" si="71"/>
        <v>Trousse de maison (Alerte médicale À la maison) - ACCEVSS3H3</v>
      </c>
    </row>
    <row r="345" spans="1:14" x14ac:dyDescent="0.25">
      <c r="A345" s="9" t="s">
        <v>990</v>
      </c>
      <c r="B345" s="9" t="str">
        <f t="shared" si="60"/>
        <v>Medical Alert At Home Base Kit - ACCEVSS3H2</v>
      </c>
      <c r="C345" s="9" t="str">
        <f t="shared" si="61"/>
        <v>Trousse de maison (Alerte médicale À la maison) - ACCEVSS3H2</v>
      </c>
      <c r="D345" s="9" t="str">
        <f t="shared" si="62"/>
        <v>Medical Alert At Home Base Kit - ACCEVSS3H2</v>
      </c>
      <c r="E345" s="9" t="str">
        <f t="shared" si="63"/>
        <v>Trousse de maison (Alerte médicale À la maison) - ACCEVSS3H2</v>
      </c>
      <c r="F345" s="9">
        <f t="shared" si="64"/>
        <v>0</v>
      </c>
      <c r="G345" s="9" t="str">
        <f t="shared" si="65"/>
        <v>One Time</v>
      </c>
      <c r="H345" s="9" t="str">
        <f t="shared" si="66"/>
        <v>N</v>
      </c>
      <c r="I345" s="9">
        <f t="shared" si="67"/>
        <v>0</v>
      </c>
      <c r="J345" s="9" t="str">
        <f t="shared" si="68"/>
        <v>Panel</v>
      </c>
      <c r="K345" s="9" t="str">
        <f t="shared" si="69"/>
        <v>PERS</v>
      </c>
      <c r="M345" s="9" t="str">
        <f t="shared" si="70"/>
        <v>Medical Alert At Home Base Kit - ACCEVSS3H2</v>
      </c>
      <c r="N345" s="9" t="str">
        <f t="shared" si="71"/>
        <v>Trousse de maison (Alerte médicale À la maison) - ACCEVSS3H2</v>
      </c>
    </row>
    <row r="346" spans="1:14" x14ac:dyDescent="0.25">
      <c r="A346" s="9" t="s">
        <v>1744</v>
      </c>
      <c r="B346" s="9" t="str">
        <f t="shared" si="60"/>
        <v>PERS Kit 4200X</v>
      </c>
      <c r="C346" s="9" t="str">
        <f t="shared" si="61"/>
        <v>Ensemble PERS 4200X</v>
      </c>
      <c r="D346" s="9" t="str">
        <f t="shared" si="62"/>
        <v>PERS Kit 4200X</v>
      </c>
      <c r="E346" s="9" t="str">
        <f t="shared" si="63"/>
        <v>Ensemble PERS 4200X</v>
      </c>
      <c r="F346" s="9">
        <f t="shared" si="64"/>
        <v>0</v>
      </c>
      <c r="G346" s="9" t="str">
        <f t="shared" si="65"/>
        <v>One Time</v>
      </c>
      <c r="H346" s="9" t="str">
        <f t="shared" si="66"/>
        <v>N</v>
      </c>
      <c r="I346" s="9">
        <f t="shared" si="67"/>
        <v>0</v>
      </c>
      <c r="J346" s="9" t="str">
        <f t="shared" si="68"/>
        <v>Optional Equipment</v>
      </c>
      <c r="K346" s="9" t="str">
        <f t="shared" si="69"/>
        <v>PERS</v>
      </c>
      <c r="M346" s="9" t="str">
        <f t="shared" si="70"/>
        <v>PERS Kit 4200X</v>
      </c>
      <c r="N346" s="9" t="str">
        <f t="shared" si="71"/>
        <v>Ensemble PERS 4200X</v>
      </c>
    </row>
    <row r="347" spans="1:14" x14ac:dyDescent="0.25">
      <c r="A347" s="9" t="s">
        <v>971</v>
      </c>
      <c r="B347" s="9" t="str">
        <f t="shared" si="60"/>
        <v>AlarmCare Home Base Kit - ACC</v>
      </c>
      <c r="C347" s="9" t="str">
        <f t="shared" si="61"/>
        <v>Trousse de maison (Alerte médicale À la maison) - ACC</v>
      </c>
      <c r="D347" s="9" t="str">
        <f t="shared" si="62"/>
        <v>AlarmCare Home Base Kit - ACC</v>
      </c>
      <c r="E347" s="9" t="str">
        <f t="shared" si="63"/>
        <v>Trousse de maison (Alerte médicale À la maison) - ACC</v>
      </c>
      <c r="F347" s="9">
        <f t="shared" si="64"/>
        <v>0</v>
      </c>
      <c r="G347" s="9" t="str">
        <f t="shared" si="65"/>
        <v>One Time</v>
      </c>
      <c r="H347" s="9" t="str">
        <f t="shared" si="66"/>
        <v>N</v>
      </c>
      <c r="I347" s="9">
        <f t="shared" si="67"/>
        <v>0</v>
      </c>
      <c r="J347" s="9" t="str">
        <f t="shared" si="68"/>
        <v>Panel</v>
      </c>
      <c r="K347" s="9" t="str">
        <f t="shared" si="69"/>
        <v>PERS</v>
      </c>
      <c r="M347" s="9" t="str">
        <f t="shared" si="70"/>
        <v>AlarmCare Home Base Kit - ACC</v>
      </c>
      <c r="N347" s="9" t="str">
        <f t="shared" si="71"/>
        <v>Trousse de maison (Alerte médicale À la maison) - ACC</v>
      </c>
    </row>
    <row r="348" spans="1:14" x14ac:dyDescent="0.25">
      <c r="A348" s="9" t="s">
        <v>2320</v>
      </c>
      <c r="B348" s="9" t="str">
        <f t="shared" si="60"/>
        <v>Cellular Radio</v>
      </c>
      <c r="C348" s="9" t="str">
        <f t="shared" si="61"/>
        <v>Radio cellulaire</v>
      </c>
      <c r="D348" s="9" t="str">
        <f t="shared" si="62"/>
        <v>Cellular Radio</v>
      </c>
      <c r="E348" s="9" t="str">
        <f t="shared" si="63"/>
        <v>Radio cellulaire</v>
      </c>
      <c r="F348" s="9">
        <f t="shared" si="64"/>
        <v>0</v>
      </c>
      <c r="G348" s="9" t="str">
        <f t="shared" si="65"/>
        <v>One Time</v>
      </c>
      <c r="H348" s="9" t="str">
        <f t="shared" si="66"/>
        <v>N</v>
      </c>
      <c r="I348" s="9">
        <f t="shared" si="67"/>
        <v>15</v>
      </c>
      <c r="J348" s="9" t="str">
        <f t="shared" si="68"/>
        <v>Optional Equipment</v>
      </c>
      <c r="K348" s="9" t="str">
        <f t="shared" si="69"/>
        <v>PERS</v>
      </c>
      <c r="M348" s="9" t="str">
        <f t="shared" si="70"/>
        <v>Cellular Radio</v>
      </c>
      <c r="N348" s="9" t="str">
        <f t="shared" si="71"/>
        <v>Radio cellulaire</v>
      </c>
    </row>
    <row r="349" spans="1:14" x14ac:dyDescent="0.25">
      <c r="A349" s="9" t="s">
        <v>2379</v>
      </c>
      <c r="B349" s="9" t="str">
        <f t="shared" si="60"/>
        <v>SmartTouch Door Lock (Solid Brass)</v>
      </c>
      <c r="C349" s="9" t="str">
        <f t="shared" si="61"/>
        <v>Serrure de porte SmartTouch (laiton luisant)</v>
      </c>
      <c r="D349" s="9" t="str">
        <f t="shared" si="62"/>
        <v>SmartTouch Door Lock (Solid Brass)</v>
      </c>
      <c r="E349" s="9" t="str">
        <f t="shared" si="63"/>
        <v>Serrure de porte SmartTouch (laiton luisant)</v>
      </c>
      <c r="F349" s="9">
        <f t="shared" si="64"/>
        <v>249</v>
      </c>
      <c r="G349" s="9" t="str">
        <f t="shared" si="65"/>
        <v>One Time</v>
      </c>
      <c r="H349" s="9" t="str">
        <f t="shared" si="66"/>
        <v>Y</v>
      </c>
      <c r="I349" s="9">
        <f t="shared" si="67"/>
        <v>30</v>
      </c>
      <c r="J349" s="9" t="str">
        <f t="shared" si="68"/>
        <v>Optional Equipment</v>
      </c>
      <c r="K349" s="9" t="str">
        <f t="shared" si="69"/>
        <v>Door locks and thermostats</v>
      </c>
      <c r="M349" s="9" t="str">
        <f t="shared" si="70"/>
        <v xml:space="preserve">With this keyless entry lock, enter your home using a personal code. The motorized deadbolt locks with just the push of a button. </v>
      </c>
      <c r="N349" s="9" t="str">
        <f t="shared" si="71"/>
        <v xml:space="preserve">Entrez chez vous sans clé, en utilisant un code personnel. Le pêne dormant motorisé se verrouille en appuyant simplement sur un bouton. </v>
      </c>
    </row>
    <row r="350" spans="1:14" x14ac:dyDescent="0.25">
      <c r="A350" s="9" t="s">
        <v>71</v>
      </c>
      <c r="B350" s="9" t="str">
        <f t="shared" si="60"/>
        <v>SmartTouch Door Lock (Venetian Bronze)</v>
      </c>
      <c r="C350" s="9" t="str">
        <f t="shared" si="61"/>
        <v>Serrure de porte SmartTouch (venetian bronze)</v>
      </c>
      <c r="D350" s="9" t="str">
        <f t="shared" si="62"/>
        <v>SmartTouch Door Lock (Venetian Bronze)</v>
      </c>
      <c r="E350" s="9" t="str">
        <f t="shared" si="63"/>
        <v>Serrure de porte SmartTouch (venetian bronze)</v>
      </c>
      <c r="F350" s="9">
        <f t="shared" si="64"/>
        <v>249</v>
      </c>
      <c r="G350" s="9" t="str">
        <f t="shared" si="65"/>
        <v>One Time</v>
      </c>
      <c r="H350" s="9" t="str">
        <f t="shared" si="66"/>
        <v>N</v>
      </c>
      <c r="I350" s="9">
        <f t="shared" si="67"/>
        <v>30</v>
      </c>
      <c r="J350" s="9" t="str">
        <f t="shared" si="68"/>
        <v>Optional Equipment</v>
      </c>
      <c r="K350" s="9" t="str">
        <f t="shared" si="69"/>
        <v>Door locks and thermostats</v>
      </c>
      <c r="M350" s="9" t="str">
        <f t="shared" si="70"/>
        <v xml:space="preserve">With this keyless entry lock, enter your home using a personal code. The motorized deadbolt locks with just the push of a button. </v>
      </c>
      <c r="N350" s="9" t="str">
        <f t="shared" si="71"/>
        <v xml:space="preserve">Entrez chez vous sans clé, en utilisant un code personnel. Le pêne dormant motorisé se verrouille en appuyant simplement sur un bouton. </v>
      </c>
    </row>
    <row r="351" spans="1:14" x14ac:dyDescent="0.25">
      <c r="A351" s="9" t="s">
        <v>70</v>
      </c>
      <c r="B351" s="9" t="str">
        <f t="shared" si="60"/>
        <v>SmartTouch Door Lock (Nickel Satin)</v>
      </c>
      <c r="C351" s="9" t="str">
        <f t="shared" si="61"/>
        <v>Serrure de porte SmartTouch (nickel satin)</v>
      </c>
      <c r="D351" s="9" t="str">
        <f t="shared" si="62"/>
        <v>SmartTouch Door Lock (Nickel Satin)</v>
      </c>
      <c r="E351" s="9" t="str">
        <f t="shared" si="63"/>
        <v>Serrure de porte SmartTouch (nickel satin)</v>
      </c>
      <c r="F351" s="9">
        <f t="shared" si="64"/>
        <v>249</v>
      </c>
      <c r="G351" s="9" t="str">
        <f t="shared" si="65"/>
        <v>One Time</v>
      </c>
      <c r="H351" s="9" t="str">
        <f t="shared" si="66"/>
        <v>N</v>
      </c>
      <c r="I351" s="9">
        <f t="shared" si="67"/>
        <v>30</v>
      </c>
      <c r="J351" s="9" t="str">
        <f t="shared" si="68"/>
        <v>Optional Equipment</v>
      </c>
      <c r="K351" s="9" t="str">
        <f t="shared" si="69"/>
        <v>Door locks and thermostats</v>
      </c>
      <c r="M351" s="9" t="str">
        <f t="shared" si="70"/>
        <v xml:space="preserve">With this keyless entry lock, enter your home using a personal code. The motorized deadbolt locks with just the push of a button. </v>
      </c>
      <c r="N351" s="9" t="str">
        <f t="shared" si="71"/>
        <v xml:space="preserve">Entrez chez vous sans clé, en utilisant un code personnel. Le pêne dormant motorisé se verrouille en appuyant simplement sur un bouton. </v>
      </c>
    </row>
    <row r="352" spans="1:14" x14ac:dyDescent="0.25">
      <c r="A352" s="9" t="s">
        <v>69</v>
      </c>
      <c r="B352" s="9" t="str">
        <f t="shared" si="60"/>
        <v>SmartTouch Door Lock (Solid Brass)</v>
      </c>
      <c r="C352" s="9" t="str">
        <f t="shared" si="61"/>
        <v>Serrure de porte SmartTouch (laiton luisant)</v>
      </c>
      <c r="D352" s="9" t="str">
        <f t="shared" si="62"/>
        <v>SmartTouch Door Lock (Solid Brass)</v>
      </c>
      <c r="E352" s="9" t="str">
        <f t="shared" si="63"/>
        <v>Serrure de porte SmartTouch (laiton luisant)</v>
      </c>
      <c r="F352" s="9">
        <f t="shared" si="64"/>
        <v>249</v>
      </c>
      <c r="G352" s="9" t="str">
        <f t="shared" si="65"/>
        <v>One Time</v>
      </c>
      <c r="H352" s="9" t="str">
        <f t="shared" si="66"/>
        <v>N</v>
      </c>
      <c r="I352" s="9">
        <f t="shared" si="67"/>
        <v>30</v>
      </c>
      <c r="J352" s="9" t="str">
        <f t="shared" si="68"/>
        <v>Optional Equipment</v>
      </c>
      <c r="K352" s="9" t="str">
        <f t="shared" si="69"/>
        <v>Door locks and thermostats</v>
      </c>
      <c r="M352" s="9" t="str">
        <f t="shared" si="70"/>
        <v xml:space="preserve">With this keyless entry lock, enter your home using a personal code. The motorized deadbolt locks with just the push of a button. </v>
      </c>
      <c r="N352" s="9" t="str">
        <f t="shared" si="71"/>
        <v xml:space="preserve">Entrez chez vous sans clé, en utilisant un code personnel. Le pêne dormant motorisé se verrouille en appuyant simplement sur un bouton. </v>
      </c>
    </row>
    <row r="353" spans="1:14" x14ac:dyDescent="0.25">
      <c r="A353" s="9" t="s">
        <v>1724</v>
      </c>
      <c r="B353" s="9" t="str">
        <f t="shared" si="60"/>
        <v>SmartTouch Door Lock (Venetian Bronze)</v>
      </c>
      <c r="C353" s="9" t="str">
        <f t="shared" si="61"/>
        <v>Serrure de porte SmartTouch (venetian bronze)</v>
      </c>
      <c r="D353" s="9" t="str">
        <f t="shared" si="62"/>
        <v>SmartTouch Door Lock (Venetian Bronze)</v>
      </c>
      <c r="E353" s="9" t="str">
        <f t="shared" si="63"/>
        <v>Serrure de porte SmartTouch (venetian bronze)</v>
      </c>
      <c r="F353" s="9">
        <f t="shared" si="64"/>
        <v>249</v>
      </c>
      <c r="G353" s="9" t="str">
        <f t="shared" si="65"/>
        <v>One Time</v>
      </c>
      <c r="H353" s="9" t="str">
        <f t="shared" si="66"/>
        <v>Y</v>
      </c>
      <c r="I353" s="9">
        <f t="shared" si="67"/>
        <v>30</v>
      </c>
      <c r="J353" s="9" t="str">
        <f t="shared" si="68"/>
        <v>Optional Equipment</v>
      </c>
      <c r="K353" s="9" t="str">
        <f t="shared" si="69"/>
        <v>Door locks and thermostats</v>
      </c>
      <c r="M353" s="9" t="str">
        <f t="shared" si="70"/>
        <v xml:space="preserve">With this keyless entry lock, enter your home using a personal code. The motorized deadbolt locks with just the push of a button. </v>
      </c>
      <c r="N353" s="9" t="str">
        <f t="shared" si="71"/>
        <v xml:space="preserve">Entrez chez vous sans clé, en utilisant un code personnel. Le pêne dormant motorisé se verrouille en appuyant simplement sur un bouton. </v>
      </c>
    </row>
    <row r="354" spans="1:14" x14ac:dyDescent="0.25">
      <c r="A354" s="9" t="s">
        <v>1722</v>
      </c>
      <c r="B354" s="9" t="str">
        <f t="shared" si="60"/>
        <v>SmartTouch Door Lock (Nickel Satin)</v>
      </c>
      <c r="C354" s="9" t="str">
        <f t="shared" si="61"/>
        <v>Serrure de porte SmartTouch (nickel satin)</v>
      </c>
      <c r="D354" s="9" t="str">
        <f t="shared" si="62"/>
        <v>SmartTouch Door Lock (Nickel Satin)</v>
      </c>
      <c r="E354" s="9" t="str">
        <f t="shared" si="63"/>
        <v>Serrure de porte SmartTouch (nickel satin)</v>
      </c>
      <c r="F354" s="9">
        <f t="shared" si="64"/>
        <v>249</v>
      </c>
      <c r="G354" s="9" t="str">
        <f t="shared" si="65"/>
        <v>One Time</v>
      </c>
      <c r="H354" s="9" t="str">
        <f t="shared" si="66"/>
        <v>Y</v>
      </c>
      <c r="I354" s="9">
        <f t="shared" si="67"/>
        <v>30</v>
      </c>
      <c r="J354" s="9" t="str">
        <f t="shared" si="68"/>
        <v>Optional Equipment</v>
      </c>
      <c r="K354" s="9" t="str">
        <f t="shared" si="69"/>
        <v>Door locks and thermostats</v>
      </c>
      <c r="M354" s="9" t="str">
        <f t="shared" si="70"/>
        <v xml:space="preserve">With this keyless entry lock, enter your home using a personal code. The motorized deadbolt locks with just the push of a button. </v>
      </c>
      <c r="N354" s="9" t="str">
        <f t="shared" si="71"/>
        <v xml:space="preserve">Entrez chez vous sans clé, en utilisant un code personnel. Le pêne dormant motorisé se verrouille en appuyant simplement sur un bouton. </v>
      </c>
    </row>
    <row r="355" spans="1:14" x14ac:dyDescent="0.25">
      <c r="A355" s="9" t="s">
        <v>68</v>
      </c>
      <c r="B355" s="9" t="str">
        <f t="shared" si="60"/>
        <v>Smart Door Lock (Venetian Bronze)</v>
      </c>
      <c r="C355" s="9" t="str">
        <f t="shared" si="61"/>
        <v>Serrure de porte intelligente (venetian bronze)</v>
      </c>
      <c r="D355" s="9" t="str">
        <f t="shared" si="62"/>
        <v>Smart Door Lock (Venetian Bronze)</v>
      </c>
      <c r="E355" s="9" t="str">
        <f t="shared" si="63"/>
        <v>Serrure de porte intelligente (venetian bronze)</v>
      </c>
      <c r="F355" s="9">
        <f t="shared" si="64"/>
        <v>199</v>
      </c>
      <c r="G355" s="9" t="str">
        <f t="shared" si="65"/>
        <v>One Time</v>
      </c>
      <c r="H355" s="9" t="str">
        <f t="shared" si="66"/>
        <v>N</v>
      </c>
      <c r="I355" s="9">
        <f t="shared" si="67"/>
        <v>30</v>
      </c>
      <c r="J355" s="9" t="str">
        <f t="shared" si="68"/>
        <v>Optional Equipment</v>
      </c>
      <c r="K355" s="9" t="str">
        <f t="shared" si="69"/>
        <v>Door locks and thermostats</v>
      </c>
      <c r="M355" s="9" t="str">
        <f t="shared" si="70"/>
        <v>With this door lock, you can lock or unlock the door from anywhere right from your smartphone.</v>
      </c>
      <c r="N355" s="9" t="str">
        <f t="shared" si="71"/>
        <v xml:space="preserve">Avec cette serrure, vous pouvez verrouiller ou déverrouiller la porte où que vous soyez à partir de votre téléphone intelligent. </v>
      </c>
    </row>
    <row r="356" spans="1:14" x14ac:dyDescent="0.25">
      <c r="A356" s="9" t="s">
        <v>67</v>
      </c>
      <c r="B356" s="9" t="str">
        <f t="shared" si="60"/>
        <v>Smart Door Lock (Nickel Satin)</v>
      </c>
      <c r="C356" s="9" t="str">
        <f t="shared" si="61"/>
        <v>Serrure de porte intelligente (nickel satin)</v>
      </c>
      <c r="D356" s="9" t="str">
        <f t="shared" si="62"/>
        <v>Smart Door Lock (Nickel Satin)</v>
      </c>
      <c r="E356" s="9" t="str">
        <f t="shared" si="63"/>
        <v>Serrure de porte intelligente (nickel satin)</v>
      </c>
      <c r="F356" s="9">
        <f t="shared" si="64"/>
        <v>199</v>
      </c>
      <c r="G356" s="9" t="str">
        <f t="shared" si="65"/>
        <v>One Time</v>
      </c>
      <c r="H356" s="9" t="str">
        <f t="shared" si="66"/>
        <v>N</v>
      </c>
      <c r="I356" s="9">
        <f t="shared" si="67"/>
        <v>30</v>
      </c>
      <c r="J356" s="9" t="str">
        <f t="shared" si="68"/>
        <v>Optional Equipment</v>
      </c>
      <c r="K356" s="9" t="str">
        <f t="shared" si="69"/>
        <v>Door locks and thermostats</v>
      </c>
      <c r="M356" s="9" t="str">
        <f t="shared" si="70"/>
        <v>With this door lock, you can lock or unlock the door from anywhere right from your smartphone.</v>
      </c>
      <c r="N356" s="9" t="str">
        <f t="shared" si="71"/>
        <v xml:space="preserve">Avec cette serrure, vous pouvez verrouiller ou déverrouiller la porte où que vous soyez à partir de votre téléphone intelligent. </v>
      </c>
    </row>
    <row r="357" spans="1:14" x14ac:dyDescent="0.25">
      <c r="A357" s="9" t="s">
        <v>1718</v>
      </c>
      <c r="B357" s="9" t="str">
        <f t="shared" si="60"/>
        <v>Smart Door Lock (Venetian Bronze)</v>
      </c>
      <c r="C357" s="9" t="str">
        <f t="shared" si="61"/>
        <v>Serrure de porte intelligente (bronze vénitien)</v>
      </c>
      <c r="D357" s="9" t="str">
        <f t="shared" si="62"/>
        <v>Smart Door Lock (Venetian Bronze)</v>
      </c>
      <c r="E357" s="9" t="str">
        <f t="shared" si="63"/>
        <v>Serrure de porte intelligente (bronze vénitien)</v>
      </c>
      <c r="F357" s="9">
        <f t="shared" si="64"/>
        <v>199</v>
      </c>
      <c r="G357" s="9" t="str">
        <f t="shared" si="65"/>
        <v>One Time</v>
      </c>
      <c r="H357" s="9" t="str">
        <f t="shared" si="66"/>
        <v>Y</v>
      </c>
      <c r="I357" s="9">
        <f t="shared" si="67"/>
        <v>30</v>
      </c>
      <c r="J357" s="9" t="str">
        <f t="shared" si="68"/>
        <v>Optional Equipment</v>
      </c>
      <c r="K357" s="9" t="str">
        <f t="shared" si="69"/>
        <v>Door locks and thermostats</v>
      </c>
      <c r="M357" s="9" t="str">
        <f t="shared" si="70"/>
        <v>With this door lock, you can lock or unlock the door from anywhere right from your smartphone.</v>
      </c>
      <c r="N357" s="9" t="str">
        <f t="shared" si="71"/>
        <v xml:space="preserve">Avec cette serrure, vous pouvez verrouiller ou déverrouiller la porte où que vous soyez à partir de votre téléphone intelligent. </v>
      </c>
    </row>
    <row r="358" spans="1:14" x14ac:dyDescent="0.25">
      <c r="A358" s="9" t="s">
        <v>1716</v>
      </c>
      <c r="B358" s="9" t="str">
        <f t="shared" si="60"/>
        <v>Smart Door Lock (Nickel Satin)</v>
      </c>
      <c r="C358" s="9" t="str">
        <f t="shared" si="61"/>
        <v>Serrure de porte intelligente (nickel satin)</v>
      </c>
      <c r="D358" s="9" t="str">
        <f t="shared" si="62"/>
        <v>Smart Door Lock (Nickel Satin)</v>
      </c>
      <c r="E358" s="9" t="str">
        <f t="shared" si="63"/>
        <v>Serrure de porte intelligente (nickel satin)</v>
      </c>
      <c r="F358" s="9">
        <f t="shared" si="64"/>
        <v>199</v>
      </c>
      <c r="G358" s="9" t="str">
        <f t="shared" si="65"/>
        <v>One Time</v>
      </c>
      <c r="H358" s="9" t="str">
        <f t="shared" si="66"/>
        <v>Y</v>
      </c>
      <c r="I358" s="9">
        <f t="shared" si="67"/>
        <v>30</v>
      </c>
      <c r="J358" s="9" t="str">
        <f t="shared" si="68"/>
        <v>Optional Equipment</v>
      </c>
      <c r="K358" s="9" t="str">
        <f t="shared" si="69"/>
        <v>Door locks and thermostats</v>
      </c>
      <c r="M358" s="9" t="str">
        <f t="shared" si="70"/>
        <v>With this door lock, you can lock or unlock the door from anywhere right from your smartphone.</v>
      </c>
      <c r="N358" s="9" t="str">
        <f t="shared" si="71"/>
        <v xml:space="preserve">Avec cette serrure, vous pouvez verrouiller ou déverrouiller la porte où que vous soyez à partir de votre téléphone intelligent. </v>
      </c>
    </row>
    <row r="359" spans="1:14" x14ac:dyDescent="0.25">
      <c r="A359" s="9" t="s">
        <v>1714</v>
      </c>
      <c r="B359" s="9" t="str">
        <f t="shared" si="60"/>
        <v>Smart Door Lock (Solid Brass)</v>
      </c>
      <c r="C359" s="9" t="str">
        <f t="shared" si="61"/>
        <v>Serrure de porte intelligente (laiton luisant)</v>
      </c>
      <c r="D359" s="9" t="str">
        <f t="shared" si="62"/>
        <v>Smart Door Lock (Solid Brass)</v>
      </c>
      <c r="E359" s="9" t="str">
        <f t="shared" si="63"/>
        <v>Serrure de porte intelligente (laiton luisant)</v>
      </c>
      <c r="F359" s="9">
        <f t="shared" si="64"/>
        <v>199</v>
      </c>
      <c r="G359" s="9" t="str">
        <f t="shared" si="65"/>
        <v>One Time</v>
      </c>
      <c r="H359" s="9" t="str">
        <f t="shared" si="66"/>
        <v>Y</v>
      </c>
      <c r="I359" s="9">
        <f t="shared" si="67"/>
        <v>30</v>
      </c>
      <c r="J359" s="9" t="str">
        <f t="shared" si="68"/>
        <v>Optional Equipment</v>
      </c>
      <c r="K359" s="9" t="str">
        <f t="shared" si="69"/>
        <v>Door locks and thermostats</v>
      </c>
      <c r="M359" s="9" t="str">
        <f t="shared" si="70"/>
        <v>With this door lock, you can lock or unlock the door from anywhere right from your smartphone.</v>
      </c>
      <c r="N359" s="9" t="str">
        <f t="shared" si="71"/>
        <v xml:space="preserve">Avec cette serrure, vous pouvez verrouiller ou déverrouiller la porte où que vous soyez à partir de votre téléphone intelligent. </v>
      </c>
    </row>
    <row r="360" spans="1:14" x14ac:dyDescent="0.25">
      <c r="A360" s="9" t="s">
        <v>66</v>
      </c>
      <c r="B360" s="9" t="str">
        <f t="shared" si="60"/>
        <v>Smart Door Lock (Solid Brass)</v>
      </c>
      <c r="C360" s="9" t="str">
        <f t="shared" si="61"/>
        <v>Serrure de porte intelligente (laiton luisant)</v>
      </c>
      <c r="D360" s="9" t="str">
        <f t="shared" si="62"/>
        <v>Smart Door Lock (Solid Brass)</v>
      </c>
      <c r="E360" s="9" t="str">
        <f t="shared" si="63"/>
        <v>Serrure de porte intelligente (laiton luisant)</v>
      </c>
      <c r="F360" s="9">
        <f t="shared" si="64"/>
        <v>199</v>
      </c>
      <c r="G360" s="9" t="str">
        <f t="shared" si="65"/>
        <v>One Time</v>
      </c>
      <c r="H360" s="9" t="str">
        <f t="shared" si="66"/>
        <v>N</v>
      </c>
      <c r="I360" s="9">
        <f t="shared" si="67"/>
        <v>30</v>
      </c>
      <c r="J360" s="9" t="str">
        <f t="shared" si="68"/>
        <v>Optional Equipment</v>
      </c>
      <c r="K360" s="9" t="str">
        <f t="shared" si="69"/>
        <v>Door locks and thermostats</v>
      </c>
      <c r="M360" s="9" t="str">
        <f t="shared" si="70"/>
        <v>With this door lock, you can lock or unlock the door from anywhere right from your smartphone.</v>
      </c>
      <c r="N360" s="9" t="str">
        <f t="shared" si="71"/>
        <v xml:space="preserve">Avec cette serrure, vous pouvez verrouiller ou déverrouiller la porte où que vous soyez à partir de votre téléphone intelligent. </v>
      </c>
    </row>
    <row r="361" spans="1:14" x14ac:dyDescent="0.25">
      <c r="A361" s="9" t="s">
        <v>3220</v>
      </c>
      <c r="B361" s="9" t="str">
        <f t="shared" si="60"/>
        <v>6 Months Free Acquisition Offer</v>
      </c>
      <c r="C361" s="9" t="str">
        <f t="shared" si="61"/>
        <v>Offre d'acquisition de six mois gratuits</v>
      </c>
      <c r="D361" s="9" t="str">
        <f t="shared" si="62"/>
        <v>6 Months Free one time offer</v>
      </c>
      <c r="E361" s="9" t="str">
        <f t="shared" si="63"/>
        <v>Offre d'acquisition de six mois gratuits</v>
      </c>
      <c r="F361" s="9">
        <f t="shared" si="64"/>
        <v>0</v>
      </c>
      <c r="G361" s="9" t="str">
        <f t="shared" si="65"/>
        <v>RMR</v>
      </c>
      <c r="H361" s="9" t="str">
        <f t="shared" si="66"/>
        <v>N</v>
      </c>
      <c r="I361" s="9">
        <f t="shared" si="67"/>
        <v>0</v>
      </c>
      <c r="J361" s="9" t="str">
        <f t="shared" si="68"/>
        <v>Residential</v>
      </c>
      <c r="K361" s="9" t="str">
        <f t="shared" si="69"/>
        <v>Alarm Bundle Only</v>
      </c>
      <c r="M361" s="9">
        <f t="shared" si="70"/>
        <v>0</v>
      </c>
      <c r="N361" s="9">
        <f t="shared" si="71"/>
        <v>0</v>
      </c>
    </row>
    <row r="362" spans="1:14" x14ac:dyDescent="0.25">
      <c r="A362" s="9" t="s">
        <v>365</v>
      </c>
      <c r="B362" s="9" t="e">
        <f t="shared" si="60"/>
        <v>#N/A</v>
      </c>
      <c r="C362" s="9" t="e">
        <f t="shared" si="61"/>
        <v>#N/A</v>
      </c>
      <c r="D362" s="9" t="e">
        <f t="shared" si="62"/>
        <v>#N/A</v>
      </c>
      <c r="E362" s="9" t="e">
        <f t="shared" si="63"/>
        <v>#N/A</v>
      </c>
      <c r="F362" s="9" t="e">
        <f t="shared" si="64"/>
        <v>#N/A</v>
      </c>
      <c r="G362" s="9" t="e">
        <f t="shared" si="65"/>
        <v>#N/A</v>
      </c>
      <c r="H362" s="9" t="e">
        <f t="shared" si="66"/>
        <v>#N/A</v>
      </c>
      <c r="I362" s="9" t="e">
        <f t="shared" si="67"/>
        <v>#N/A</v>
      </c>
      <c r="J362" s="9" t="e">
        <f t="shared" si="68"/>
        <v>#N/A</v>
      </c>
      <c r="K362" s="9" t="e">
        <f t="shared" si="69"/>
        <v>#N/A</v>
      </c>
      <c r="M362" s="9" t="e">
        <f t="shared" si="70"/>
        <v>#N/A</v>
      </c>
      <c r="N362" s="9" t="e">
        <f t="shared" si="71"/>
        <v>#N/A</v>
      </c>
    </row>
    <row r="363" spans="1:14" x14ac:dyDescent="0.25">
      <c r="A363" s="9" t="s">
        <v>2287</v>
      </c>
      <c r="B363" s="9" t="str">
        <f t="shared" si="60"/>
        <v>2nd wired keypad-fixed French</v>
      </c>
      <c r="C363" s="9" t="str">
        <f t="shared" si="61"/>
        <v>Clavier fixe câblé secondaire (français)</v>
      </c>
      <c r="D363" s="9" t="str">
        <f t="shared" si="62"/>
        <v>2nd wired keypad-fixed French</v>
      </c>
      <c r="E363" s="9" t="str">
        <f t="shared" si="63"/>
        <v>Clavier fixe câblé secondaire (français)</v>
      </c>
      <c r="F363" s="9">
        <f t="shared" si="64"/>
        <v>79</v>
      </c>
      <c r="G363" s="9" t="str">
        <f t="shared" si="65"/>
        <v>One Time</v>
      </c>
      <c r="H363" s="9" t="str">
        <f t="shared" si="66"/>
        <v>N</v>
      </c>
      <c r="I363" s="9">
        <f t="shared" si="67"/>
        <v>30</v>
      </c>
      <c r="J363" s="9" t="str">
        <f t="shared" si="68"/>
        <v>Legacy</v>
      </c>
      <c r="K363" s="9" t="str">
        <f t="shared" si="69"/>
        <v>Legacy</v>
      </c>
      <c r="M363" s="9" t="str">
        <f t="shared" si="70"/>
        <v>2nd wired keypad-fixed French</v>
      </c>
      <c r="N363" s="9" t="str">
        <f t="shared" si="71"/>
        <v>Clavier fixe câblé secondaire (français)</v>
      </c>
    </row>
    <row r="364" spans="1:14" x14ac:dyDescent="0.25">
      <c r="A364" s="9" t="s">
        <v>528</v>
      </c>
      <c r="B364" s="9" t="e">
        <f t="shared" si="60"/>
        <v>#N/A</v>
      </c>
      <c r="C364" s="9" t="e">
        <f t="shared" si="61"/>
        <v>#N/A</v>
      </c>
      <c r="D364" s="9" t="e">
        <f t="shared" si="62"/>
        <v>#N/A</v>
      </c>
      <c r="E364" s="9" t="e">
        <f t="shared" si="63"/>
        <v>#N/A</v>
      </c>
      <c r="F364" s="9" t="e">
        <f t="shared" si="64"/>
        <v>#N/A</v>
      </c>
      <c r="G364" s="9" t="e">
        <f t="shared" si="65"/>
        <v>#N/A</v>
      </c>
      <c r="H364" s="9" t="e">
        <f t="shared" si="66"/>
        <v>#N/A</v>
      </c>
      <c r="I364" s="9" t="e">
        <f t="shared" si="67"/>
        <v>#N/A</v>
      </c>
      <c r="J364" s="9" t="e">
        <f t="shared" si="68"/>
        <v>#N/A</v>
      </c>
      <c r="K364" s="9" t="e">
        <f t="shared" si="69"/>
        <v>#N/A</v>
      </c>
      <c r="M364" s="9" t="e">
        <f t="shared" si="70"/>
        <v>#N/A</v>
      </c>
      <c r="N364" s="9" t="e">
        <f t="shared" si="71"/>
        <v>#N/A</v>
      </c>
    </row>
    <row r="365" spans="1:14" x14ac:dyDescent="0.25">
      <c r="A365" s="9" t="s">
        <v>2285</v>
      </c>
      <c r="B365" s="9" t="str">
        <f t="shared" si="60"/>
        <v>HW Keypad with RF Reciever(French)</v>
      </c>
      <c r="C365" s="9" t="str">
        <f t="shared" si="61"/>
        <v>Clavier fixe avec récepteur RF (français)</v>
      </c>
      <c r="D365" s="9" t="str">
        <f t="shared" si="62"/>
        <v>HW Keypad with RF Reciever(French)</v>
      </c>
      <c r="E365" s="9" t="str">
        <f t="shared" si="63"/>
        <v>Clavier fixe avec récepteur RF (français)</v>
      </c>
      <c r="F365" s="9">
        <f t="shared" si="64"/>
        <v>0</v>
      </c>
      <c r="G365" s="9" t="str">
        <f t="shared" si="65"/>
        <v>One Time</v>
      </c>
      <c r="H365" s="9" t="str">
        <f t="shared" si="66"/>
        <v>N</v>
      </c>
      <c r="I365" s="9">
        <f t="shared" si="67"/>
        <v>30</v>
      </c>
      <c r="J365" s="9" t="str">
        <f t="shared" si="68"/>
        <v>Legacy</v>
      </c>
      <c r="K365" s="9" t="str">
        <f t="shared" si="69"/>
        <v>Legacy</v>
      </c>
      <c r="M365" s="9" t="str">
        <f t="shared" si="70"/>
        <v>HW Keypad with RF Reciever(French)</v>
      </c>
      <c r="N365" s="9" t="str">
        <f t="shared" si="71"/>
        <v>Clavier fixe avec récepteur RF (français)</v>
      </c>
    </row>
    <row r="366" spans="1:14" x14ac:dyDescent="0.25">
      <c r="A366" s="9" t="s">
        <v>360</v>
      </c>
      <c r="B366" s="9" t="str">
        <f t="shared" si="60"/>
        <v>HW Keypad with RF Reciever-Fixed English</v>
      </c>
      <c r="C366" s="9" t="str">
        <f t="shared" si="61"/>
        <v>Clavier fixe avec récepteur RF (anglais)</v>
      </c>
      <c r="D366" s="9" t="str">
        <f t="shared" si="62"/>
        <v>HW Keypad with RF Reciever-Fixed English</v>
      </c>
      <c r="E366" s="9" t="str">
        <f t="shared" si="63"/>
        <v>Clavier fixe avec récepteur RF (anglais)</v>
      </c>
      <c r="F366" s="9">
        <f t="shared" si="64"/>
        <v>0</v>
      </c>
      <c r="G366" s="9" t="str">
        <f t="shared" si="65"/>
        <v>One Time</v>
      </c>
      <c r="H366" s="9" t="str">
        <f t="shared" si="66"/>
        <v>N</v>
      </c>
      <c r="I366" s="9">
        <f t="shared" si="67"/>
        <v>30</v>
      </c>
      <c r="J366" s="9" t="str">
        <f t="shared" si="68"/>
        <v>Legacy</v>
      </c>
      <c r="K366" s="9" t="str">
        <f t="shared" si="69"/>
        <v>Legacy</v>
      </c>
      <c r="M366" s="9" t="str">
        <f t="shared" si="70"/>
        <v>HW Keypad with RF Reciever-Fixed English</v>
      </c>
      <c r="N366" s="9" t="str">
        <f t="shared" si="71"/>
        <v>Clavier fixe avec récepteur RF (anglais)</v>
      </c>
    </row>
    <row r="367" spans="1:14" x14ac:dyDescent="0.25">
      <c r="A367" s="9" t="s">
        <v>2310</v>
      </c>
      <c r="B367" s="9" t="str">
        <f t="shared" si="60"/>
        <v>Simon XT talking touch screen</v>
      </c>
      <c r="C367" s="9" t="str">
        <f t="shared" si="61"/>
        <v>Panneau de contrôle Simon XT à écran tactile parlant</v>
      </c>
      <c r="D367" s="9" t="str">
        <f t="shared" si="62"/>
        <v>Simon XT talking touch screen</v>
      </c>
      <c r="E367" s="9" t="str">
        <f t="shared" si="63"/>
        <v>Panneau de contrôle Simon XT à écran tactile parlant</v>
      </c>
      <c r="F367" s="9">
        <f t="shared" si="64"/>
        <v>150</v>
      </c>
      <c r="G367" s="9" t="str">
        <f t="shared" si="65"/>
        <v>One Time</v>
      </c>
      <c r="H367" s="9" t="str">
        <f t="shared" si="66"/>
        <v>N</v>
      </c>
      <c r="I367" s="9">
        <f t="shared" si="67"/>
        <v>30</v>
      </c>
      <c r="J367" s="9" t="str">
        <f t="shared" si="68"/>
        <v>Optional Equipment</v>
      </c>
      <c r="K367" s="9" t="str">
        <f t="shared" si="69"/>
        <v>Lights and other accessories</v>
      </c>
      <c r="M367" s="9" t="str">
        <f t="shared" si="70"/>
        <v>Simon XT talking touch screen</v>
      </c>
      <c r="N367" s="9" t="str">
        <f t="shared" si="71"/>
        <v>Panneau de contrôle Simon XT à écran tactile parlant</v>
      </c>
    </row>
    <row r="368" spans="1:14" x14ac:dyDescent="0.25">
      <c r="A368" s="9" t="s">
        <v>2295</v>
      </c>
      <c r="B368" s="9" t="e">
        <f t="shared" si="60"/>
        <v>#N/A</v>
      </c>
      <c r="C368" s="9" t="e">
        <f t="shared" si="61"/>
        <v>#N/A</v>
      </c>
      <c r="D368" s="9" t="e">
        <f t="shared" si="62"/>
        <v>#N/A</v>
      </c>
      <c r="E368" s="9" t="e">
        <f t="shared" si="63"/>
        <v>#N/A</v>
      </c>
      <c r="F368" s="9" t="e">
        <f t="shared" si="64"/>
        <v>#N/A</v>
      </c>
      <c r="G368" s="9" t="e">
        <f t="shared" si="65"/>
        <v>#N/A</v>
      </c>
      <c r="H368" s="9" t="e">
        <f t="shared" si="66"/>
        <v>#N/A</v>
      </c>
      <c r="I368" s="9" t="e">
        <f t="shared" si="67"/>
        <v>#N/A</v>
      </c>
      <c r="J368" s="9" t="e">
        <f t="shared" si="68"/>
        <v>#N/A</v>
      </c>
      <c r="K368" s="9" t="e">
        <f t="shared" si="69"/>
        <v>#N/A</v>
      </c>
      <c r="M368" s="9" t="e">
        <f t="shared" si="70"/>
        <v>#N/A</v>
      </c>
      <c r="N368" s="9" t="e">
        <f t="shared" si="71"/>
        <v>#N/A</v>
      </c>
    </row>
    <row r="369" spans="1:14" x14ac:dyDescent="0.25">
      <c r="A369" s="9" t="s">
        <v>43</v>
      </c>
      <c r="B369" s="9" t="str">
        <f t="shared" si="60"/>
        <v>Glass Break Detector</v>
      </c>
      <c r="C369" s="9" t="str">
        <f t="shared" si="61"/>
        <v>Capteur intelligent de bris de verre</v>
      </c>
      <c r="D369" s="9" t="str">
        <f t="shared" si="62"/>
        <v>Glass Break Detector</v>
      </c>
      <c r="E369" s="9" t="str">
        <f t="shared" si="63"/>
        <v>Capteur intelligent de bris de verre</v>
      </c>
      <c r="F369" s="9">
        <f t="shared" si="64"/>
        <v>59</v>
      </c>
      <c r="G369" s="9" t="str">
        <f t="shared" si="65"/>
        <v>One Time</v>
      </c>
      <c r="H369" s="9" t="str">
        <f t="shared" si="66"/>
        <v>N</v>
      </c>
      <c r="I369" s="9">
        <f t="shared" si="67"/>
        <v>7.5</v>
      </c>
      <c r="J369" s="9" t="str">
        <f t="shared" si="68"/>
        <v>Optional Equipment</v>
      </c>
      <c r="K369" s="9" t="str">
        <f t="shared" si="69"/>
        <v>Sensors and Detectors</v>
      </c>
      <c r="M369" s="9" t="str">
        <f t="shared" si="70"/>
        <v xml:space="preserve">This sensor triggers the alarm system when a break or shattering of glass is detected.  </v>
      </c>
      <c r="N369" s="9" t="str">
        <f t="shared" si="71"/>
        <v xml:space="preserve">Ce capteur déclenche le système d'alarme dès qu'il détecte un bris de verre.  </v>
      </c>
    </row>
    <row r="370" spans="1:14" x14ac:dyDescent="0.25">
      <c r="A370" s="9" t="s">
        <v>42</v>
      </c>
      <c r="B370" s="9" t="str">
        <f t="shared" si="60"/>
        <v xml:space="preserve">Simon XT Wireless Passive Infrared Motion Detector </v>
      </c>
      <c r="C370" s="9" t="str">
        <f t="shared" si="61"/>
        <v>Détecteur de mouvement sans fil SimonXT</v>
      </c>
      <c r="D370" s="9" t="str">
        <f t="shared" si="62"/>
        <v xml:space="preserve">Simon XT Wireless Passive Infrared Motion Detector </v>
      </c>
      <c r="E370" s="9" t="str">
        <f t="shared" si="63"/>
        <v>Détecteur de mouvement sans fil SimonXT</v>
      </c>
      <c r="F370" s="9">
        <f t="shared" si="64"/>
        <v>49</v>
      </c>
      <c r="G370" s="9" t="str">
        <f t="shared" si="65"/>
        <v>One Time</v>
      </c>
      <c r="H370" s="9" t="str">
        <f t="shared" si="66"/>
        <v>N</v>
      </c>
      <c r="I370" s="9">
        <f t="shared" si="67"/>
        <v>7.5</v>
      </c>
      <c r="J370" s="9" t="str">
        <f t="shared" si="68"/>
        <v>Optional Equipment</v>
      </c>
      <c r="K370" s="9" t="str">
        <f t="shared" si="69"/>
        <v>Sensors and Detectors</v>
      </c>
      <c r="M370" s="9" t="str">
        <f t="shared" si="70"/>
        <v xml:space="preserve">Simon XT Wireless Passive Infrared Motion Detector </v>
      </c>
      <c r="N370" s="9" t="str">
        <f t="shared" si="71"/>
        <v>Détecteur de mouvement sans fil SimonXT</v>
      </c>
    </row>
    <row r="371" spans="1:14" x14ac:dyDescent="0.25">
      <c r="A371" s="9" t="s">
        <v>1698</v>
      </c>
      <c r="B371" s="9" t="str">
        <f t="shared" si="60"/>
        <v>600-1048-XTZ</v>
      </c>
      <c r="C371" s="9" t="str">
        <f t="shared" si="61"/>
        <v>600-1048-XTZ</v>
      </c>
      <c r="D371" s="9" t="str">
        <f t="shared" si="62"/>
        <v>600-1048-XTZ</v>
      </c>
      <c r="E371" s="9" t="str">
        <f t="shared" si="63"/>
        <v>600-1048-XTZ</v>
      </c>
      <c r="F371" s="9">
        <f t="shared" si="64"/>
        <v>0</v>
      </c>
      <c r="G371" s="9" t="str">
        <f t="shared" si="65"/>
        <v>One Time</v>
      </c>
      <c r="H371" s="9" t="str">
        <f t="shared" si="66"/>
        <v>N</v>
      </c>
      <c r="I371" s="9">
        <f t="shared" si="67"/>
        <v>0</v>
      </c>
      <c r="J371" s="9" t="str">
        <f t="shared" si="68"/>
        <v>Optional Equipment</v>
      </c>
      <c r="K371" s="9" t="str">
        <f t="shared" si="69"/>
        <v>Panels/Panneaux</v>
      </c>
      <c r="M371" s="9" t="str">
        <f t="shared" si="70"/>
        <v>600-1048-XTZ</v>
      </c>
      <c r="N371" s="9" t="str">
        <f t="shared" si="71"/>
        <v>600-1048-XTZ</v>
      </c>
    </row>
    <row r="372" spans="1:14" x14ac:dyDescent="0.25">
      <c r="A372" s="9" t="s">
        <v>866</v>
      </c>
      <c r="B372" s="9" t="str">
        <f t="shared" si="60"/>
        <v>Simon XT Bell SIM Radio</v>
      </c>
      <c r="C372" s="9" t="str">
        <f t="shared" si="61"/>
        <v>Radio Bell pour SimonXT</v>
      </c>
      <c r="D372" s="9" t="str">
        <f t="shared" si="62"/>
        <v>Simon XT Bell SIM Radio</v>
      </c>
      <c r="E372" s="9" t="str">
        <f t="shared" si="63"/>
        <v>Radio Bell pour SimonXT</v>
      </c>
      <c r="F372" s="9">
        <f t="shared" si="64"/>
        <v>0</v>
      </c>
      <c r="G372" s="9" t="str">
        <f t="shared" si="65"/>
        <v>One Time</v>
      </c>
      <c r="H372" s="9" t="str">
        <f t="shared" si="66"/>
        <v>N</v>
      </c>
      <c r="I372" s="9">
        <f t="shared" si="67"/>
        <v>0</v>
      </c>
      <c r="J372" s="9" t="str">
        <f t="shared" si="68"/>
        <v>SIM Radio</v>
      </c>
      <c r="K372" s="9" t="str">
        <f t="shared" si="69"/>
        <v>SIM Radio</v>
      </c>
      <c r="M372" s="9" t="str">
        <f t="shared" si="70"/>
        <v>Simon XT Bell SIM Radio</v>
      </c>
      <c r="N372" s="9" t="str">
        <f t="shared" si="71"/>
        <v>Radio Bell pour SimonXT</v>
      </c>
    </row>
    <row r="373" spans="1:14" x14ac:dyDescent="0.25">
      <c r="A373" s="9" t="s">
        <v>5227</v>
      </c>
      <c r="B373" s="9" t="str">
        <f t="shared" si="60"/>
        <v>Bell Internet Offer #3 $5 Discount for Life with DB Camera</v>
      </c>
      <c r="C373" s="9" t="str">
        <f t="shared" si="61"/>
        <v>Offre no 3 Bell Internet réduction de 5 $ avec caméra DB</v>
      </c>
      <c r="D373" s="9" t="str">
        <f t="shared" si="62"/>
        <v>Bell Internet Offer #3 $5 Discount for Life with DB Camera</v>
      </c>
      <c r="E373" s="9" t="str">
        <f t="shared" si="63"/>
        <v>Offre no 3 Bell Internet réduction de 5 $ avec caméra DB</v>
      </c>
      <c r="F373" s="9">
        <f t="shared" si="64"/>
        <v>0</v>
      </c>
      <c r="G373" s="9" t="str">
        <f t="shared" si="65"/>
        <v>RMR</v>
      </c>
      <c r="H373" s="9" t="str">
        <f t="shared" si="66"/>
        <v>N</v>
      </c>
      <c r="I373" s="9">
        <f t="shared" si="67"/>
        <v>0</v>
      </c>
      <c r="J373" s="9" t="str">
        <f t="shared" si="68"/>
        <v>Residential and Business</v>
      </c>
      <c r="K373" s="9" t="str">
        <f t="shared" si="69"/>
        <v>Alarm and Video Bundle</v>
      </c>
      <c r="M373" s="9">
        <f t="shared" si="70"/>
        <v>0</v>
      </c>
      <c r="N373" s="9">
        <f t="shared" si="71"/>
        <v>0</v>
      </c>
    </row>
    <row r="374" spans="1:14" x14ac:dyDescent="0.25">
      <c r="A374" s="9" t="s">
        <v>130</v>
      </c>
      <c r="B374" s="9" t="str">
        <f t="shared" si="60"/>
        <v xml:space="preserve">Bell Internet Bundle Credit - $5 </v>
      </c>
      <c r="C374" s="9" t="str">
        <f t="shared" si="61"/>
        <v>Crédit de 5 $ sur le forfait Internet avec services Bell</v>
      </c>
      <c r="D374" s="9" t="str">
        <f t="shared" si="62"/>
        <v>Bell Internet Bundle Credit $5 for existing Internet customers</v>
      </c>
      <c r="E374" s="9" t="str">
        <f t="shared" si="63"/>
        <v>Crédit de 5 $ sur le forfait Internet avec services Bell</v>
      </c>
      <c r="F374" s="9">
        <f t="shared" si="64"/>
        <v>0</v>
      </c>
      <c r="G374" s="9" t="str">
        <f t="shared" si="65"/>
        <v>RMR</v>
      </c>
      <c r="H374" s="9" t="str">
        <f t="shared" si="66"/>
        <v>Y</v>
      </c>
      <c r="I374" s="9">
        <f t="shared" si="67"/>
        <v>0</v>
      </c>
      <c r="J374" s="9" t="str">
        <f t="shared" si="68"/>
        <v>Residential and Business</v>
      </c>
      <c r="K374" s="9" t="str">
        <f t="shared" si="69"/>
        <v xml:space="preserve">Smart Home </v>
      </c>
      <c r="M374" s="9">
        <f t="shared" si="70"/>
        <v>0</v>
      </c>
      <c r="N374" s="9">
        <f t="shared" si="71"/>
        <v>0</v>
      </c>
    </row>
    <row r="375" spans="1:14" x14ac:dyDescent="0.25">
      <c r="A375" s="9" t="s">
        <v>358</v>
      </c>
      <c r="B375" s="9" t="str">
        <f t="shared" si="60"/>
        <v>4 button keyfob</v>
      </c>
      <c r="C375" s="9" t="str">
        <f t="shared" si="61"/>
        <v>Porte-clés à 4 boutons</v>
      </c>
      <c r="D375" s="9" t="str">
        <f t="shared" si="62"/>
        <v>4 button keyfob</v>
      </c>
      <c r="E375" s="9" t="str">
        <f t="shared" si="63"/>
        <v>Porte-clés à 4 boutons</v>
      </c>
      <c r="F375" s="9">
        <f t="shared" si="64"/>
        <v>49</v>
      </c>
      <c r="G375" s="9" t="str">
        <f t="shared" si="65"/>
        <v>One Time</v>
      </c>
      <c r="H375" s="9" t="str">
        <f t="shared" si="66"/>
        <v>N</v>
      </c>
      <c r="I375" s="9">
        <f t="shared" si="67"/>
        <v>7.5</v>
      </c>
      <c r="J375" s="9" t="str">
        <f t="shared" si="68"/>
        <v>Legacy</v>
      </c>
      <c r="K375" s="9" t="str">
        <f t="shared" si="69"/>
        <v>Legacy</v>
      </c>
      <c r="M375" s="9" t="str">
        <f t="shared" si="70"/>
        <v>4 button keyfob</v>
      </c>
      <c r="N375" s="9" t="str">
        <f t="shared" si="71"/>
        <v>Porte-clés à 4 boutons</v>
      </c>
    </row>
    <row r="376" spans="1:14" x14ac:dyDescent="0.25">
      <c r="A376" s="9" t="s">
        <v>357</v>
      </c>
      <c r="B376" s="9" t="e">
        <f t="shared" si="60"/>
        <v>#N/A</v>
      </c>
      <c r="C376" s="9" t="e">
        <f t="shared" si="61"/>
        <v>#N/A</v>
      </c>
      <c r="D376" s="9" t="e">
        <f t="shared" si="62"/>
        <v>#N/A</v>
      </c>
      <c r="E376" s="9" t="e">
        <f t="shared" si="63"/>
        <v>#N/A</v>
      </c>
      <c r="F376" s="9" t="e">
        <f t="shared" si="64"/>
        <v>#N/A</v>
      </c>
      <c r="G376" s="9" t="e">
        <f t="shared" si="65"/>
        <v>#N/A</v>
      </c>
      <c r="H376" s="9" t="e">
        <f t="shared" si="66"/>
        <v>#N/A</v>
      </c>
      <c r="I376" s="9" t="e">
        <f t="shared" si="67"/>
        <v>#N/A</v>
      </c>
      <c r="J376" s="9" t="e">
        <f t="shared" si="68"/>
        <v>#N/A</v>
      </c>
      <c r="K376" s="9" t="e">
        <f t="shared" si="69"/>
        <v>#N/A</v>
      </c>
      <c r="M376" s="9" t="e">
        <f t="shared" si="70"/>
        <v>#N/A</v>
      </c>
      <c r="N376" s="9" t="e">
        <f t="shared" si="71"/>
        <v>#N/A</v>
      </c>
    </row>
    <row r="377" spans="1:14" x14ac:dyDescent="0.25">
      <c r="A377" s="9" t="s">
        <v>2294</v>
      </c>
      <c r="B377" s="9" t="e">
        <f t="shared" si="60"/>
        <v>#N/A</v>
      </c>
      <c r="C377" s="9" t="e">
        <f t="shared" si="61"/>
        <v>#N/A</v>
      </c>
      <c r="D377" s="9" t="e">
        <f t="shared" si="62"/>
        <v>#N/A</v>
      </c>
      <c r="E377" s="9" t="e">
        <f t="shared" si="63"/>
        <v>#N/A</v>
      </c>
      <c r="F377" s="9" t="e">
        <f t="shared" si="64"/>
        <v>#N/A</v>
      </c>
      <c r="G377" s="9" t="e">
        <f t="shared" si="65"/>
        <v>#N/A</v>
      </c>
      <c r="H377" s="9" t="e">
        <f t="shared" si="66"/>
        <v>#N/A</v>
      </c>
      <c r="I377" s="9" t="e">
        <f t="shared" si="67"/>
        <v>#N/A</v>
      </c>
      <c r="J377" s="9" t="e">
        <f t="shared" si="68"/>
        <v>#N/A</v>
      </c>
      <c r="K377" s="9" t="e">
        <f t="shared" si="69"/>
        <v>#N/A</v>
      </c>
      <c r="M377" s="9" t="e">
        <f t="shared" si="70"/>
        <v>#N/A</v>
      </c>
      <c r="N377" s="9" t="e">
        <f t="shared" si="71"/>
        <v>#N/A</v>
      </c>
    </row>
    <row r="378" spans="1:14" x14ac:dyDescent="0.25">
      <c r="A378" s="9" t="s">
        <v>355</v>
      </c>
      <c r="B378" s="9" t="str">
        <f t="shared" si="60"/>
        <v>1-button wireless panic</v>
      </c>
      <c r="C378" s="9" t="str">
        <f t="shared" si="61"/>
        <v>Bouton d'urgence sans fil à simple touche</v>
      </c>
      <c r="D378" s="9" t="str">
        <f t="shared" si="62"/>
        <v>1-button wireless panic</v>
      </c>
      <c r="E378" s="9" t="str">
        <f t="shared" si="63"/>
        <v>Bouton d'urgence sans fil à simple touche</v>
      </c>
      <c r="F378" s="9">
        <f t="shared" si="64"/>
        <v>59</v>
      </c>
      <c r="G378" s="9" t="str">
        <f t="shared" si="65"/>
        <v>One Time</v>
      </c>
      <c r="H378" s="9" t="str">
        <f t="shared" si="66"/>
        <v>N</v>
      </c>
      <c r="I378" s="9">
        <f t="shared" si="67"/>
        <v>7.5</v>
      </c>
      <c r="J378" s="9" t="str">
        <f t="shared" si="68"/>
        <v>Legacy</v>
      </c>
      <c r="K378" s="9" t="str">
        <f t="shared" si="69"/>
        <v>Legacy</v>
      </c>
      <c r="M378" s="9" t="str">
        <f t="shared" si="70"/>
        <v>1-button wireless panic</v>
      </c>
      <c r="N378" s="9" t="str">
        <f t="shared" si="71"/>
        <v>Bouton d'urgence sans fil à simple touche</v>
      </c>
    </row>
    <row r="379" spans="1:14" x14ac:dyDescent="0.25">
      <c r="A379" s="9" t="s">
        <v>353</v>
      </c>
      <c r="B379" s="9" t="str">
        <f t="shared" si="60"/>
        <v>Honeywell Door/Window Transmitter</v>
      </c>
      <c r="C379" s="9" t="str">
        <f t="shared" si="61"/>
        <v>Émetteur de porte ou fenêtre de Honeywell</v>
      </c>
      <c r="D379" s="9" t="str">
        <f t="shared" si="62"/>
        <v>Honeywell Door/Window Transmitter</v>
      </c>
      <c r="E379" s="9" t="str">
        <f t="shared" si="63"/>
        <v>Émetteur de porte ou fenêtre de Honeywell</v>
      </c>
      <c r="F379" s="9">
        <f t="shared" si="64"/>
        <v>29</v>
      </c>
      <c r="G379" s="9" t="str">
        <f t="shared" si="65"/>
        <v>One Time</v>
      </c>
      <c r="H379" s="9" t="str">
        <f t="shared" si="66"/>
        <v>N</v>
      </c>
      <c r="I379" s="9">
        <f t="shared" si="67"/>
        <v>7.5</v>
      </c>
      <c r="J379" s="9" t="str">
        <f t="shared" si="68"/>
        <v>Legacy</v>
      </c>
      <c r="K379" s="9" t="str">
        <f t="shared" si="69"/>
        <v>Legacy</v>
      </c>
      <c r="M379" s="9" t="str">
        <f t="shared" si="70"/>
        <v>Honeywell Door/Window Transmitter</v>
      </c>
      <c r="N379" s="9" t="str">
        <f t="shared" si="71"/>
        <v>Émetteur de porte ou fenêtre de Honeywell</v>
      </c>
    </row>
    <row r="380" spans="1:14" x14ac:dyDescent="0.25">
      <c r="A380" s="9" t="s">
        <v>352</v>
      </c>
      <c r="B380" s="9" t="str">
        <f t="shared" si="60"/>
        <v>smoke/co combo</v>
      </c>
      <c r="C380" s="9" t="str">
        <f t="shared" si="61"/>
        <v>Détecteur de fumée et de monoxyde de carbone</v>
      </c>
      <c r="D380" s="9" t="str">
        <f t="shared" si="62"/>
        <v>smoke/co combo</v>
      </c>
      <c r="E380" s="9" t="str">
        <f t="shared" si="63"/>
        <v>Détecteur de fumée et de monoxyde de carbone</v>
      </c>
      <c r="F380" s="9">
        <f t="shared" si="64"/>
        <v>158</v>
      </c>
      <c r="G380" s="9" t="str">
        <f t="shared" si="65"/>
        <v>One Time</v>
      </c>
      <c r="H380" s="9" t="str">
        <f t="shared" si="66"/>
        <v>N</v>
      </c>
      <c r="I380" s="9">
        <f t="shared" si="67"/>
        <v>7.5</v>
      </c>
      <c r="J380" s="9" t="str">
        <f t="shared" si="68"/>
        <v>Legacy</v>
      </c>
      <c r="K380" s="9" t="str">
        <f t="shared" si="69"/>
        <v>Legacy</v>
      </c>
      <c r="M380" s="9" t="str">
        <f t="shared" si="70"/>
        <v>smoke/co combo</v>
      </c>
      <c r="N380" s="9" t="str">
        <f t="shared" si="71"/>
        <v>Détecteur de fumée et de monoxyde de carbone</v>
      </c>
    </row>
    <row r="381" spans="1:14" x14ac:dyDescent="0.25">
      <c r="A381" s="9" t="s">
        <v>351</v>
      </c>
      <c r="B381" s="9" t="str">
        <f t="shared" si="60"/>
        <v>Wireless CO</v>
      </c>
      <c r="C381" s="9" t="str">
        <f t="shared" si="61"/>
        <v>Détecteur de monoxyde de carbone sans fil</v>
      </c>
      <c r="D381" s="9" t="str">
        <f t="shared" si="62"/>
        <v>Wireless CO</v>
      </c>
      <c r="E381" s="9" t="str">
        <f t="shared" si="63"/>
        <v>Détecteur de monoxyde de carbone sans fil</v>
      </c>
      <c r="F381" s="9">
        <f t="shared" si="64"/>
        <v>89</v>
      </c>
      <c r="G381" s="9" t="str">
        <f t="shared" si="65"/>
        <v>One Time</v>
      </c>
      <c r="H381" s="9" t="str">
        <f t="shared" si="66"/>
        <v>N</v>
      </c>
      <c r="I381" s="9">
        <f t="shared" si="67"/>
        <v>7.5</v>
      </c>
      <c r="J381" s="9" t="str">
        <f t="shared" si="68"/>
        <v>Legacy</v>
      </c>
      <c r="K381" s="9" t="str">
        <f t="shared" si="69"/>
        <v>Legacy</v>
      </c>
      <c r="M381" s="9" t="str">
        <f t="shared" si="70"/>
        <v>Wireless CO</v>
      </c>
      <c r="N381" s="9" t="str">
        <f t="shared" si="71"/>
        <v>Détecteur de monoxyde de carbone sans fil</v>
      </c>
    </row>
    <row r="382" spans="1:14" x14ac:dyDescent="0.25">
      <c r="A382" s="9" t="s">
        <v>349</v>
      </c>
      <c r="B382" s="9" t="e">
        <f t="shared" si="60"/>
        <v>#N/A</v>
      </c>
      <c r="C382" s="9" t="e">
        <f t="shared" si="61"/>
        <v>#N/A</v>
      </c>
      <c r="D382" s="9" t="e">
        <f t="shared" si="62"/>
        <v>#N/A</v>
      </c>
      <c r="E382" s="9" t="e">
        <f t="shared" si="63"/>
        <v>#N/A</v>
      </c>
      <c r="F382" s="9" t="e">
        <f t="shared" si="64"/>
        <v>#N/A</v>
      </c>
      <c r="G382" s="9" t="e">
        <f t="shared" si="65"/>
        <v>#N/A</v>
      </c>
      <c r="H382" s="9" t="e">
        <f t="shared" si="66"/>
        <v>#N/A</v>
      </c>
      <c r="I382" s="9" t="e">
        <f t="shared" si="67"/>
        <v>#N/A</v>
      </c>
      <c r="J382" s="9" t="e">
        <f t="shared" si="68"/>
        <v>#N/A</v>
      </c>
      <c r="K382" s="9" t="e">
        <f t="shared" si="69"/>
        <v>#N/A</v>
      </c>
      <c r="M382" s="9" t="e">
        <f t="shared" si="70"/>
        <v>#N/A</v>
      </c>
      <c r="N382" s="9" t="e">
        <f t="shared" si="71"/>
        <v>#N/A</v>
      </c>
    </row>
    <row r="383" spans="1:14" x14ac:dyDescent="0.25">
      <c r="A383" s="9" t="s">
        <v>3218</v>
      </c>
      <c r="B383" s="9" t="str">
        <f t="shared" si="60"/>
        <v>3 Months Free Base Offer</v>
      </c>
      <c r="C383" s="9" t="str">
        <f t="shared" si="61"/>
        <v>Offre de base de trois mois gratuits</v>
      </c>
      <c r="D383" s="9" t="str">
        <f t="shared" si="62"/>
        <v>3 Months Free one time offer</v>
      </c>
      <c r="E383" s="9" t="str">
        <f t="shared" si="63"/>
        <v>Offre de base de trois mois gratuits</v>
      </c>
      <c r="F383" s="9">
        <f t="shared" si="64"/>
        <v>0</v>
      </c>
      <c r="G383" s="9" t="str">
        <f t="shared" si="65"/>
        <v>RMR</v>
      </c>
      <c r="H383" s="9" t="str">
        <f t="shared" si="66"/>
        <v>N</v>
      </c>
      <c r="I383" s="9">
        <f t="shared" si="67"/>
        <v>0</v>
      </c>
      <c r="J383" s="9" t="str">
        <f t="shared" si="68"/>
        <v>Residential</v>
      </c>
      <c r="K383" s="9" t="str">
        <f t="shared" si="69"/>
        <v>Alarm Bundle Only</v>
      </c>
      <c r="M383" s="9">
        <f t="shared" si="70"/>
        <v>0</v>
      </c>
      <c r="N383" s="9">
        <f t="shared" si="71"/>
        <v>0</v>
      </c>
    </row>
    <row r="384" spans="1:14" x14ac:dyDescent="0.25">
      <c r="A384" s="9" t="s">
        <v>3214</v>
      </c>
      <c r="B384" s="9" t="str">
        <f t="shared" si="60"/>
        <v>3 Months Free Acquisition Offer</v>
      </c>
      <c r="C384" s="9" t="str">
        <f t="shared" si="61"/>
        <v>Offre d'acquisition de trois mois gratuits</v>
      </c>
      <c r="D384" s="9" t="str">
        <f t="shared" si="62"/>
        <v>3 Months Free one time offer</v>
      </c>
      <c r="E384" s="9" t="str">
        <f t="shared" si="63"/>
        <v>Offre d'acquisition de trois mois gratuits</v>
      </c>
      <c r="F384" s="9">
        <f t="shared" si="64"/>
        <v>0</v>
      </c>
      <c r="G384" s="9" t="str">
        <f t="shared" si="65"/>
        <v>RMR</v>
      </c>
      <c r="H384" s="9" t="str">
        <f t="shared" si="66"/>
        <v>N</v>
      </c>
      <c r="I384" s="9">
        <f t="shared" si="67"/>
        <v>0</v>
      </c>
      <c r="J384" s="9" t="str">
        <f t="shared" si="68"/>
        <v>Residential</v>
      </c>
      <c r="K384" s="9" t="str">
        <f t="shared" si="69"/>
        <v>Alarm Bundle Only</v>
      </c>
      <c r="M384" s="9">
        <f t="shared" si="70"/>
        <v>0</v>
      </c>
      <c r="N384" s="9">
        <f t="shared" si="71"/>
        <v>0</v>
      </c>
    </row>
    <row r="385" spans="1:14" x14ac:dyDescent="0.25">
      <c r="A385" s="9" t="s">
        <v>559</v>
      </c>
      <c r="B385" s="9" t="str">
        <f t="shared" ref="B385:B447" si="72">VLOOKUP($A385,masterdata,3,0)</f>
        <v>Alarm Services with No Line</v>
      </c>
      <c r="C385" s="9" t="str">
        <f t="shared" ref="C385:C447" si="73">VLOOKUP($A385,masterdata,4,0)</f>
        <v>Services d'alarme sans ligne</v>
      </c>
      <c r="D385" s="9" t="str">
        <f t="shared" ref="D385:D447" si="74">VLOOKUP($A385,masterdata,12,0)</f>
        <v>Alarm Services with No Line</v>
      </c>
      <c r="E385" s="9" t="str">
        <f t="shared" ref="E385:E447" si="75">VLOOKUP($A385,masterdata,13,0)</f>
        <v>Services d'alarme sans ligne</v>
      </c>
      <c r="F385" s="9">
        <f t="shared" ref="F385:F447" si="76">VLOOKUP($A385,masterdata,5,0)</f>
        <v>25</v>
      </c>
      <c r="G385" s="9" t="str">
        <f t="shared" ref="G385:G447" si="77">VLOOKUP($A385,masterdata,16,0)</f>
        <v>RMR</v>
      </c>
      <c r="H385" s="9" t="str">
        <f t="shared" ref="H385:H447" si="78">VLOOKUP($A385,masterdata,6,0)</f>
        <v>N</v>
      </c>
      <c r="I385" s="9">
        <f t="shared" ref="I385:I447" si="79">VLOOKUP($A385,masterdata,7,0)</f>
        <v>30</v>
      </c>
      <c r="J385" s="9" t="str">
        <f t="shared" ref="J385:J447" si="80">VLOOKUP($A385,masterdata,10,0)</f>
        <v>Legacy</v>
      </c>
      <c r="K385" s="9" t="str">
        <f t="shared" ref="K385:K447" si="81">VLOOKUP($A385,masterdata,11,0)</f>
        <v>Legacy</v>
      </c>
      <c r="M385" s="9" t="str">
        <f t="shared" ref="M385:M447" si="82">VLOOKUP($A385,masterdata,14,0)</f>
        <v>Alarm Services with No Line</v>
      </c>
      <c r="N385" s="9" t="str">
        <f t="shared" ref="N385:N447" si="83">VLOOKUP($A385,masterdata,15,0)</f>
        <v>Services d'alarme sans ligne</v>
      </c>
    </row>
    <row r="386" spans="1:14" x14ac:dyDescent="0.25">
      <c r="A386" s="9" t="s">
        <v>206</v>
      </c>
      <c r="B386" s="9" t="str">
        <f t="shared" si="72"/>
        <v>2 way voice response</v>
      </c>
      <c r="C386" s="9" t="str">
        <f t="shared" si="73"/>
        <v>Voix à double sens</v>
      </c>
      <c r="D386" s="9" t="str">
        <f t="shared" si="74"/>
        <v>2 way voice response</v>
      </c>
      <c r="E386" s="9" t="str">
        <f t="shared" si="75"/>
        <v>Voix à double sens</v>
      </c>
      <c r="F386" s="9">
        <f t="shared" si="76"/>
        <v>0</v>
      </c>
      <c r="G386" s="9" t="str">
        <f t="shared" si="77"/>
        <v>One Time</v>
      </c>
      <c r="H386" s="9" t="str">
        <f t="shared" si="78"/>
        <v>N</v>
      </c>
      <c r="I386" s="9">
        <f t="shared" si="79"/>
        <v>0</v>
      </c>
      <c r="J386" s="9" t="str">
        <f t="shared" si="80"/>
        <v>Feature</v>
      </c>
      <c r="K386" s="9" t="str">
        <f t="shared" si="81"/>
        <v>Feature</v>
      </c>
      <c r="M386" s="9" t="str">
        <f t="shared" si="82"/>
        <v>2 way voice response</v>
      </c>
      <c r="N386" s="9" t="str">
        <f t="shared" si="83"/>
        <v>Voix à double sens</v>
      </c>
    </row>
    <row r="387" spans="1:14" x14ac:dyDescent="0.25">
      <c r="A387" s="9" t="s">
        <v>2305</v>
      </c>
      <c r="B387" s="9" t="str">
        <f t="shared" si="72"/>
        <v>Wireless Indoor Repeater</v>
      </c>
      <c r="C387" s="9" t="str">
        <f t="shared" si="73"/>
        <v>Répéteur d'intérieur sans fil</v>
      </c>
      <c r="D387" s="9" t="str">
        <f t="shared" si="74"/>
        <v>Wireless Indoor Repeater</v>
      </c>
      <c r="E387" s="9" t="str">
        <f t="shared" si="75"/>
        <v>Répéteur d'intérieur sans fil</v>
      </c>
      <c r="F387" s="9">
        <f t="shared" si="76"/>
        <v>50</v>
      </c>
      <c r="G387" s="9" t="str">
        <f t="shared" si="77"/>
        <v>One Time</v>
      </c>
      <c r="H387" s="9" t="str">
        <f t="shared" si="78"/>
        <v>N</v>
      </c>
      <c r="I387" s="9">
        <f t="shared" si="79"/>
        <v>7.5</v>
      </c>
      <c r="J387" s="9" t="str">
        <f t="shared" si="80"/>
        <v>Optional Equipment</v>
      </c>
      <c r="K387" s="9" t="str">
        <f t="shared" si="81"/>
        <v>Lights and other accessories</v>
      </c>
      <c r="M387" s="9" t="str">
        <f t="shared" si="82"/>
        <v>Wireless Indoor Repeater</v>
      </c>
      <c r="N387" s="9" t="str">
        <f t="shared" si="83"/>
        <v>Répéteur d'intérieur sans fil</v>
      </c>
    </row>
    <row r="388" spans="1:14" x14ac:dyDescent="0.25">
      <c r="A388" s="9" t="s">
        <v>1011</v>
      </c>
      <c r="B388" s="9" t="str">
        <f t="shared" si="72"/>
        <v>AlarmCare Pendant or Necklace</v>
      </c>
      <c r="C388" s="9" t="str">
        <f t="shared" si="73"/>
        <v>Pendentif Panique - Bracelet ou Collier (Alerte médicale À la maison)</v>
      </c>
      <c r="D388" s="9" t="str">
        <f t="shared" si="74"/>
        <v>Add on Pendant or Necklace unit monthly RMR</v>
      </c>
      <c r="E388" s="9" t="str">
        <f t="shared" si="75"/>
        <v>Pendentif Panique - Bracelet ou Collier (Alerte médicale À la maison)</v>
      </c>
      <c r="F388" s="9">
        <f t="shared" si="76"/>
        <v>5</v>
      </c>
      <c r="G388" s="9" t="str">
        <f t="shared" si="77"/>
        <v>RMR</v>
      </c>
      <c r="H388" s="9" t="str">
        <f t="shared" si="78"/>
        <v>N</v>
      </c>
      <c r="I388" s="9">
        <f t="shared" si="79"/>
        <v>0</v>
      </c>
      <c r="J388" s="9" t="str">
        <f t="shared" si="80"/>
        <v>Optional Equipment</v>
      </c>
      <c r="K388" s="9" t="str">
        <f t="shared" si="81"/>
        <v>Monthly RMR Fee</v>
      </c>
      <c r="M388" s="9" t="str">
        <f t="shared" si="82"/>
        <v>Add on Pendant or Necklace unit monthly RMR</v>
      </c>
      <c r="N388" s="9" t="str">
        <f t="shared" si="83"/>
        <v>Pendentif Panique - Bracelet ou Collier (Alerte médicale À la maison)</v>
      </c>
    </row>
    <row r="389" spans="1:14" x14ac:dyDescent="0.25">
      <c r="A389" s="9" t="s">
        <v>137</v>
      </c>
      <c r="B389" s="9" t="str">
        <f t="shared" si="72"/>
        <v>Automation access</v>
      </c>
      <c r="C389" s="9" t="str">
        <f t="shared" si="73"/>
        <v>Accès à la domotique</v>
      </c>
      <c r="D389" s="9" t="str">
        <f t="shared" si="74"/>
        <v>Provides access and control over any Z-Wave devices added to your Smart Home system.</v>
      </c>
      <c r="E389" s="9" t="str">
        <f t="shared" si="75"/>
        <v>Fournit un accès et un contrôle sur tous les appareils Z-Wave ajoutés à votre système Maison Intelligente.</v>
      </c>
      <c r="F389" s="9">
        <f t="shared" si="76"/>
        <v>5</v>
      </c>
      <c r="G389" s="9" t="str">
        <f t="shared" si="77"/>
        <v>RMR</v>
      </c>
      <c r="H389" s="9" t="str">
        <f t="shared" si="78"/>
        <v>Y</v>
      </c>
      <c r="I389" s="9">
        <f t="shared" si="79"/>
        <v>0</v>
      </c>
      <c r="J389" s="9" t="str">
        <f t="shared" si="80"/>
        <v>Additional Services</v>
      </c>
      <c r="K389" s="9" t="str">
        <f t="shared" si="81"/>
        <v>Z-Wave Access</v>
      </c>
      <c r="M389" s="9" t="str">
        <f t="shared" si="82"/>
        <v xml:space="preserve">Manage automation devices like a thermostat, door lock and lighting. </v>
      </c>
      <c r="N389" s="9" t="str">
        <f t="shared" si="83"/>
        <v xml:space="preserve">Gestion des appareils de domotique comme les thermostats, les serrures de porte et l'éclairage. </v>
      </c>
    </row>
    <row r="390" spans="1:14" x14ac:dyDescent="0.25">
      <c r="A390" s="9" t="s">
        <v>1655</v>
      </c>
      <c r="B390" s="9" t="str">
        <f t="shared" si="72"/>
        <v>GC3 3G Cell Radio Module with antenna</v>
      </c>
      <c r="C390" s="9" t="str">
        <f t="shared" si="73"/>
        <v>Module de radio cellulaire 3G avec antenne GC3</v>
      </c>
      <c r="D390" s="9" t="str">
        <f t="shared" si="74"/>
        <v>GC3 3G Cell Radio Module with antenna</v>
      </c>
      <c r="E390" s="9" t="str">
        <f t="shared" si="75"/>
        <v>Module de radio cellulaire 3G avec antenne GC3</v>
      </c>
      <c r="F390" s="9">
        <f t="shared" si="76"/>
        <v>0</v>
      </c>
      <c r="G390" s="9" t="str">
        <f t="shared" si="77"/>
        <v>One Time</v>
      </c>
      <c r="H390" s="9" t="str">
        <f t="shared" si="78"/>
        <v>N</v>
      </c>
      <c r="I390" s="9">
        <f t="shared" si="79"/>
        <v>15</v>
      </c>
      <c r="J390" s="9" t="str">
        <f t="shared" si="80"/>
        <v>Optional Equipment</v>
      </c>
      <c r="K390" s="9" t="str">
        <f t="shared" si="81"/>
        <v>Panels/Panneaux</v>
      </c>
      <c r="M390" s="9" t="str">
        <f t="shared" si="82"/>
        <v>GC3 3G Cell Radio Module with antenna</v>
      </c>
      <c r="N390" s="9" t="str">
        <f t="shared" si="83"/>
        <v>Module de radio cellulaire 3G avec antenne GC3</v>
      </c>
    </row>
    <row r="391" spans="1:14" x14ac:dyDescent="0.25">
      <c r="A391" s="9" t="s">
        <v>2304</v>
      </c>
      <c r="B391" s="9" t="str">
        <f t="shared" si="72"/>
        <v>GC3 3G Cell Radio Module</v>
      </c>
      <c r="C391" s="9" t="str">
        <f t="shared" si="73"/>
        <v>Module de radio cellulaire 3G GC3</v>
      </c>
      <c r="D391" s="9" t="str">
        <f t="shared" si="74"/>
        <v>GC3 3G Cell Radio Module</v>
      </c>
      <c r="E391" s="9" t="str">
        <f t="shared" si="75"/>
        <v>Module de radio cellulaire 3G GC3</v>
      </c>
      <c r="F391" s="9">
        <f t="shared" si="76"/>
        <v>0</v>
      </c>
      <c r="G391" s="9" t="str">
        <f t="shared" si="77"/>
        <v>One Time</v>
      </c>
      <c r="H391" s="9" t="str">
        <f t="shared" si="78"/>
        <v>N</v>
      </c>
      <c r="I391" s="9">
        <f t="shared" si="79"/>
        <v>15</v>
      </c>
      <c r="J391" s="9" t="str">
        <f t="shared" si="80"/>
        <v>Optional Equipment</v>
      </c>
      <c r="K391" s="9" t="str">
        <f t="shared" si="81"/>
        <v>Panels/Panneaux</v>
      </c>
      <c r="M391" s="9" t="str">
        <f t="shared" si="82"/>
        <v>GC3 3G Cell Radio Module</v>
      </c>
      <c r="N391" s="9" t="str">
        <f t="shared" si="83"/>
        <v>Module de radio cellulaire 3G GC3</v>
      </c>
    </row>
    <row r="392" spans="1:14" x14ac:dyDescent="0.25">
      <c r="A392" s="9" t="s">
        <v>900</v>
      </c>
      <c r="B392" s="9" t="str">
        <f t="shared" si="72"/>
        <v>2GIG GC2 Touchscreen control panel</v>
      </c>
      <c r="C392" s="9" t="str">
        <f t="shared" si="73"/>
        <v>Panneau 2GIG GC2 (Français)</v>
      </c>
      <c r="D392" s="9" t="str">
        <f t="shared" si="74"/>
        <v>2GIG GC2 Touchscreen control panel</v>
      </c>
      <c r="E392" s="9" t="str">
        <f t="shared" si="75"/>
        <v>Panneau 2GIG GC2 (Français)</v>
      </c>
      <c r="F392" s="9">
        <f t="shared" si="76"/>
        <v>0</v>
      </c>
      <c r="G392" s="9" t="str">
        <f t="shared" si="77"/>
        <v>One Time</v>
      </c>
      <c r="H392" s="9" t="str">
        <f t="shared" si="78"/>
        <v>N</v>
      </c>
      <c r="I392" s="9">
        <f t="shared" si="79"/>
        <v>90</v>
      </c>
      <c r="J392" s="9" t="str">
        <f t="shared" si="80"/>
        <v>Optional Equipment</v>
      </c>
      <c r="K392" s="9" t="str">
        <f t="shared" si="81"/>
        <v>Panels/Panneaux</v>
      </c>
      <c r="M392" s="9" t="str">
        <f t="shared" si="82"/>
        <v>2GIG GC2 Touchscreen control panel</v>
      </c>
      <c r="N392" s="9" t="str">
        <f t="shared" si="83"/>
        <v>Panneau 2GIG GC2 (Français)</v>
      </c>
    </row>
    <row r="393" spans="1:14" x14ac:dyDescent="0.25">
      <c r="A393" s="9" t="s">
        <v>899</v>
      </c>
      <c r="B393" s="9" t="str">
        <f t="shared" si="72"/>
        <v>2GIG GC2 Touchscreen control panel</v>
      </c>
      <c r="C393" s="9" t="str">
        <f t="shared" si="73"/>
        <v>Panneau 2GIG GC2 (Anglais)</v>
      </c>
      <c r="D393" s="9" t="str">
        <f t="shared" si="74"/>
        <v>2GIG GC2 Touchscreen control panel</v>
      </c>
      <c r="E393" s="9" t="str">
        <f t="shared" si="75"/>
        <v>Panneau 2GIG GC2 (Anglais)</v>
      </c>
      <c r="F393" s="9">
        <f t="shared" si="76"/>
        <v>0</v>
      </c>
      <c r="G393" s="9" t="str">
        <f t="shared" si="77"/>
        <v>One Time</v>
      </c>
      <c r="H393" s="9" t="str">
        <f t="shared" si="78"/>
        <v>N</v>
      </c>
      <c r="I393" s="9">
        <f t="shared" si="79"/>
        <v>90</v>
      </c>
      <c r="J393" s="9" t="str">
        <f t="shared" si="80"/>
        <v>Optional Equipment</v>
      </c>
      <c r="K393" s="9" t="str">
        <f t="shared" si="81"/>
        <v>Panels/Panneaux</v>
      </c>
      <c r="M393" s="9" t="str">
        <f t="shared" si="82"/>
        <v>2GIG GC2 Touchscreen control panel</v>
      </c>
      <c r="N393" s="9" t="str">
        <f t="shared" si="83"/>
        <v>Panneau 2GIG GC2 (Anglais)</v>
      </c>
    </row>
    <row r="394" spans="1:14" x14ac:dyDescent="0.25">
      <c r="A394" s="9" t="s">
        <v>1010</v>
      </c>
      <c r="B394" s="9" t="str">
        <f t="shared" si="72"/>
        <v>AlarmCare Fall Detection unit</v>
      </c>
      <c r="C394" s="9" t="str">
        <f t="shared" si="73"/>
        <v>Détecteur de chute AlarmCare</v>
      </c>
      <c r="D394" s="9" t="str">
        <f t="shared" si="74"/>
        <v>Add on Fall Detection unit monthly RMR</v>
      </c>
      <c r="E394" s="9" t="str">
        <f t="shared" si="75"/>
        <v>Détecteur de chute AlarmCare</v>
      </c>
      <c r="F394" s="9">
        <f t="shared" si="76"/>
        <v>10</v>
      </c>
      <c r="G394" s="9" t="str">
        <f t="shared" si="77"/>
        <v>RMR</v>
      </c>
      <c r="H394" s="9" t="str">
        <f t="shared" si="78"/>
        <v>N</v>
      </c>
      <c r="I394" s="9">
        <f t="shared" si="79"/>
        <v>0</v>
      </c>
      <c r="J394" s="9" t="str">
        <f t="shared" si="80"/>
        <v>Optional Equipment</v>
      </c>
      <c r="K394" s="9" t="str">
        <f t="shared" si="81"/>
        <v>Monthly RMR Fee</v>
      </c>
      <c r="M394" s="9" t="str">
        <f t="shared" si="82"/>
        <v>Add on Fall Detection unit monthly RMR</v>
      </c>
      <c r="N394" s="9" t="str">
        <f t="shared" si="83"/>
        <v>Détecteur de chute AlarmCare</v>
      </c>
    </row>
    <row r="395" spans="1:14" x14ac:dyDescent="0.25">
      <c r="A395" s="9" t="s">
        <v>980</v>
      </c>
      <c r="B395" s="9" t="str">
        <f t="shared" si="72"/>
        <v>Fall Detection PHB</v>
      </c>
      <c r="C395" s="9" t="str">
        <f t="shared" si="73"/>
        <v xml:space="preserve">
Détecteur de chute PHB</v>
      </c>
      <c r="D395" s="9" t="str">
        <f t="shared" si="74"/>
        <v>Fall Detection PHB</v>
      </c>
      <c r="E395" s="9" t="str">
        <f t="shared" si="75"/>
        <v xml:space="preserve">
Détecteur de chute PHB</v>
      </c>
      <c r="F395" s="9">
        <f t="shared" si="76"/>
        <v>0</v>
      </c>
      <c r="G395" s="9" t="str">
        <f t="shared" si="77"/>
        <v>One Time</v>
      </c>
      <c r="H395" s="9" t="str">
        <f t="shared" si="78"/>
        <v>N</v>
      </c>
      <c r="I395" s="9">
        <f t="shared" si="79"/>
        <v>15</v>
      </c>
      <c r="J395" s="9" t="str">
        <f t="shared" si="80"/>
        <v>Optional Equipment</v>
      </c>
      <c r="K395" s="9" t="str">
        <f t="shared" si="81"/>
        <v>Lights and other accessories</v>
      </c>
      <c r="M395" s="9" t="str">
        <f t="shared" si="82"/>
        <v>Fall Detection PHB</v>
      </c>
      <c r="N395" s="9" t="str">
        <f t="shared" si="83"/>
        <v xml:space="preserve">
Détecteur de chute PHB</v>
      </c>
    </row>
    <row r="396" spans="1:14" x14ac:dyDescent="0.25">
      <c r="A396" s="9" t="s">
        <v>1426</v>
      </c>
      <c r="B396" s="9" t="str">
        <f t="shared" si="72"/>
        <v>2 GIG GC2 Desktop Kit Cradle Bracket</v>
      </c>
      <c r="C396" s="9" t="str">
        <f t="shared" si="73"/>
        <v>Trousse de support pour bureau</v>
      </c>
      <c r="D396" s="9" t="str">
        <f t="shared" si="74"/>
        <v>2 GIG GC2 Desktop Kit Cradle Bracket</v>
      </c>
      <c r="E396" s="9" t="str">
        <f t="shared" si="75"/>
        <v>Trousse de support pour bureau</v>
      </c>
      <c r="F396" s="9">
        <f t="shared" si="76"/>
        <v>0</v>
      </c>
      <c r="G396" s="9" t="str">
        <f t="shared" si="77"/>
        <v>One Time</v>
      </c>
      <c r="H396" s="9" t="str">
        <f t="shared" si="78"/>
        <v>N</v>
      </c>
      <c r="I396" s="9">
        <f t="shared" si="79"/>
        <v>7.5</v>
      </c>
      <c r="J396" s="9" t="str">
        <f t="shared" si="80"/>
        <v>Optional Equipment</v>
      </c>
      <c r="K396" s="9" t="str">
        <f t="shared" si="81"/>
        <v>Lights and other accessories</v>
      </c>
      <c r="M396" s="9" t="str">
        <f t="shared" si="82"/>
        <v>2 GIG GC2 Desktop Kit Cradle Bracket</v>
      </c>
      <c r="N396" s="9" t="str">
        <f t="shared" si="83"/>
        <v>Trousse de support pour bureau</v>
      </c>
    </row>
    <row r="397" spans="1:14" x14ac:dyDescent="0.25">
      <c r="A397" s="9" t="s">
        <v>3174</v>
      </c>
      <c r="B397" s="9" t="str">
        <f t="shared" si="72"/>
        <v>2GIG Panel replacement battery</v>
      </c>
      <c r="C397" s="9" t="str">
        <f t="shared" si="73"/>
        <v>Pile de remplacement pour panneau 2GIG</v>
      </c>
      <c r="D397" s="9" t="str">
        <f t="shared" si="74"/>
        <v>2GIG Panel replacement battery</v>
      </c>
      <c r="E397" s="9" t="str">
        <f t="shared" si="75"/>
        <v>Pile de remplacement pour panneau 2GIG</v>
      </c>
      <c r="F397" s="9">
        <f t="shared" si="76"/>
        <v>30</v>
      </c>
      <c r="G397" s="9" t="str">
        <f t="shared" si="77"/>
        <v>One Time</v>
      </c>
      <c r="H397" s="9" t="str">
        <f t="shared" si="78"/>
        <v>N</v>
      </c>
      <c r="I397" s="9">
        <f t="shared" si="79"/>
        <v>7.5</v>
      </c>
      <c r="J397" s="9" t="str">
        <f t="shared" si="80"/>
        <v>Battery</v>
      </c>
      <c r="K397" s="9" t="str">
        <f t="shared" si="81"/>
        <v>Battery</v>
      </c>
      <c r="M397" s="9" t="str">
        <f t="shared" si="82"/>
        <v>2GIG Panel replacement battery</v>
      </c>
      <c r="N397" s="9" t="str">
        <f t="shared" si="83"/>
        <v>Pile de remplacement pour panneau 2GIG</v>
      </c>
    </row>
    <row r="398" spans="1:14" x14ac:dyDescent="0.25">
      <c r="A398" s="9" t="s">
        <v>205</v>
      </c>
      <c r="B398" s="9" t="str">
        <f t="shared" si="72"/>
        <v>2GIG 3G Cell Radio Module (Bell) with antenna</v>
      </c>
      <c r="C398" s="9" t="str">
        <f t="shared" si="73"/>
        <v>Radio Bell pour 2GIG GC2</v>
      </c>
      <c r="D398" s="9" t="str">
        <f t="shared" si="74"/>
        <v>2GIG 3G Cell Radio Module (Bell) with antenna</v>
      </c>
      <c r="E398" s="9" t="str">
        <f t="shared" si="75"/>
        <v>Radio Bell pour 2GIG GC2</v>
      </c>
      <c r="F398" s="9">
        <f t="shared" si="76"/>
        <v>0</v>
      </c>
      <c r="G398" s="9" t="str">
        <f t="shared" si="77"/>
        <v>One Time</v>
      </c>
      <c r="H398" s="9" t="str">
        <f t="shared" si="78"/>
        <v>N</v>
      </c>
      <c r="I398" s="9">
        <f t="shared" si="79"/>
        <v>0</v>
      </c>
      <c r="J398" s="9" t="str">
        <f t="shared" si="80"/>
        <v>SIM Radio</v>
      </c>
      <c r="K398" s="9" t="str">
        <f t="shared" si="81"/>
        <v>SIM Radio</v>
      </c>
      <c r="M398" s="9" t="str">
        <f t="shared" si="82"/>
        <v>2GIG 3G Cell Radio Module (Bell) with antenna</v>
      </c>
      <c r="N398" s="9" t="str">
        <f t="shared" si="83"/>
        <v>Radio Bell pour 2GIG GC2</v>
      </c>
    </row>
    <row r="399" spans="1:14" x14ac:dyDescent="0.25">
      <c r="A399" s="9" t="s">
        <v>1463</v>
      </c>
      <c r="B399" s="9" t="str">
        <f t="shared" si="72"/>
        <v>Z-Wave Programmable Thermostat</v>
      </c>
      <c r="C399" s="9" t="str">
        <f t="shared" si="73"/>
        <v>Thermostat programmable de Z-Wave</v>
      </c>
      <c r="D399" s="9" t="str">
        <f t="shared" si="74"/>
        <v>Z-Wave Programmable Thermostat</v>
      </c>
      <c r="E399" s="9" t="str">
        <f t="shared" si="75"/>
        <v>Thermostat programmable de Z-Wave</v>
      </c>
      <c r="F399" s="9">
        <f t="shared" si="76"/>
        <v>99</v>
      </c>
      <c r="G399" s="9" t="str">
        <f t="shared" si="77"/>
        <v>One Time</v>
      </c>
      <c r="H399" s="9" t="str">
        <f t="shared" si="78"/>
        <v>N</v>
      </c>
      <c r="I399" s="9">
        <f t="shared" si="79"/>
        <v>30</v>
      </c>
      <c r="J399" s="9" t="str">
        <f t="shared" si="80"/>
        <v>Optional Equipment</v>
      </c>
      <c r="K399" s="9" t="str">
        <f t="shared" si="81"/>
        <v>Door locks and thermostats</v>
      </c>
      <c r="M399" s="9" t="str">
        <f t="shared" si="82"/>
        <v>Z-Wave Programmable Thermostat</v>
      </c>
      <c r="N399" s="9" t="str">
        <f t="shared" si="83"/>
        <v>Thermostat programmable de Z-Wave</v>
      </c>
    </row>
    <row r="400" spans="1:14" x14ac:dyDescent="0.25">
      <c r="A400" s="9" t="s">
        <v>922</v>
      </c>
      <c r="B400" s="9" t="str">
        <f t="shared" si="72"/>
        <v>2GIG 900MHz Transceiver</v>
      </c>
      <c r="C400" s="9" t="str">
        <f t="shared" si="73"/>
        <v xml:space="preserve">
2GIG émetteur-récepteur 900MHz</v>
      </c>
      <c r="D400" s="9" t="str">
        <f t="shared" si="74"/>
        <v>2GIG 900MHz Transceiver</v>
      </c>
      <c r="E400" s="9" t="str">
        <f t="shared" si="75"/>
        <v xml:space="preserve">
2GIG émetteur-récepteur 900MHz</v>
      </c>
      <c r="F400" s="9">
        <f t="shared" si="76"/>
        <v>0</v>
      </c>
      <c r="G400" s="9" t="str">
        <f t="shared" si="77"/>
        <v>One Time</v>
      </c>
      <c r="H400" s="9" t="str">
        <f t="shared" si="78"/>
        <v>N</v>
      </c>
      <c r="I400" s="9">
        <f t="shared" si="79"/>
        <v>7.5</v>
      </c>
      <c r="J400" s="9" t="str">
        <f t="shared" si="80"/>
        <v>Optional Equipment</v>
      </c>
      <c r="K400" s="9" t="str">
        <f t="shared" si="81"/>
        <v>Lights and other accessories</v>
      </c>
      <c r="M400" s="9" t="str">
        <f t="shared" si="82"/>
        <v>2GIG 900MHz Transceiver</v>
      </c>
      <c r="N400" s="9" t="str">
        <f t="shared" si="83"/>
        <v xml:space="preserve">
2GIG émetteur-récepteur 900MHz</v>
      </c>
    </row>
    <row r="401" spans="1:14" x14ac:dyDescent="0.25">
      <c r="A401" s="9" t="s">
        <v>65</v>
      </c>
      <c r="B401" s="9" t="str">
        <f t="shared" si="72"/>
        <v>Touch Screen Keypad</v>
      </c>
      <c r="C401" s="9" t="str">
        <f t="shared" si="73"/>
        <v>Clavier tactile secondaire</v>
      </c>
      <c r="D401" s="9" t="str">
        <f t="shared" si="74"/>
        <v>Touch Screen Keypad</v>
      </c>
      <c r="E401" s="9" t="str">
        <f t="shared" si="75"/>
        <v>Clavier tactile secondaire</v>
      </c>
      <c r="F401" s="9">
        <f t="shared" si="76"/>
        <v>150</v>
      </c>
      <c r="G401" s="9" t="str">
        <f t="shared" si="77"/>
        <v>One Time</v>
      </c>
      <c r="H401" s="9" t="str">
        <f t="shared" si="78"/>
        <v>N</v>
      </c>
      <c r="I401" s="9">
        <f t="shared" si="79"/>
        <v>30</v>
      </c>
      <c r="J401" s="9" t="str">
        <f t="shared" si="80"/>
        <v>Optional Equipment</v>
      </c>
      <c r="K401" s="9" t="str">
        <f t="shared" si="81"/>
        <v>Keypads and Remotes</v>
      </c>
      <c r="M401" s="9" t="str">
        <f t="shared" si="82"/>
        <v xml:space="preserve">A secondary wireless touchscreen keypad that allows control of your system.  Useful for side entrances and bedroom. </v>
      </c>
      <c r="N401" s="9" t="str">
        <f t="shared" si="83"/>
        <v xml:space="preserve">Clavier secondaire, tactile et sans fil permettant de commander le système; utile pour les entrées secondaires et les chambres. </v>
      </c>
    </row>
    <row r="402" spans="1:14" x14ac:dyDescent="0.25">
      <c r="A402" s="9" t="s">
        <v>64</v>
      </c>
      <c r="B402" s="9" t="str">
        <f t="shared" si="72"/>
        <v>Garage Door Tilt Sensor</v>
      </c>
      <c r="C402" s="9" t="str">
        <f t="shared" si="73"/>
        <v>Capteur de mouvement de porte de garage</v>
      </c>
      <c r="D402" s="9" t="str">
        <f t="shared" si="74"/>
        <v>Garage Door Tilt Sensor</v>
      </c>
      <c r="E402" s="9" t="str">
        <f t="shared" si="75"/>
        <v>Capteur de mouvement de porte de garage</v>
      </c>
      <c r="F402" s="9">
        <f t="shared" si="76"/>
        <v>59</v>
      </c>
      <c r="G402" s="9" t="str">
        <f t="shared" si="77"/>
        <v>One Time</v>
      </c>
      <c r="H402" s="9" t="str">
        <f t="shared" si="78"/>
        <v>N</v>
      </c>
      <c r="I402" s="9">
        <f t="shared" si="79"/>
        <v>7.5</v>
      </c>
      <c r="J402" s="9" t="str">
        <f t="shared" si="80"/>
        <v>Optional Equipment</v>
      </c>
      <c r="K402" s="9" t="str">
        <f t="shared" si="81"/>
        <v>Sensors and Detectors</v>
      </c>
      <c r="M402" s="9" t="str">
        <f t="shared" si="82"/>
        <v>Designed for garage doors where the tilt status needs to be monitored.  The sensor transmits a "tilt" at 45 degrees, and a "restore" once returned to less than 45 degrees.</v>
      </c>
      <c r="N402" s="9" t="str">
        <f t="shared" si="83"/>
        <v>Conçu pour les portes de garage dont l'ouverture doit être surveillée. Le capteur signale que la porte bascule lorsqu'elle est à plus 45 °, et qu'elle revient en place dans le cas contraire.</v>
      </c>
    </row>
    <row r="403" spans="1:14" x14ac:dyDescent="0.25">
      <c r="A403" s="9" t="s">
        <v>63</v>
      </c>
      <c r="B403" s="9" t="str">
        <f t="shared" si="72"/>
        <v>2GIG Super Switch Wireless Takeover Module</v>
      </c>
      <c r="C403" s="9" t="str">
        <f t="shared" si="73"/>
        <v>Module de prise de contôle sans fil "2GIG Super Switch"</v>
      </c>
      <c r="D403" s="9" t="str">
        <f t="shared" si="74"/>
        <v>2GIG Super Switch Wireless Takeover Module</v>
      </c>
      <c r="E403" s="9" t="str">
        <f t="shared" si="75"/>
        <v>Module de prise de contôle sans fil "2GIG Super Switch"</v>
      </c>
      <c r="F403" s="9">
        <f t="shared" si="76"/>
        <v>79</v>
      </c>
      <c r="G403" s="9" t="str">
        <f t="shared" si="77"/>
        <v>One Time</v>
      </c>
      <c r="H403" s="9" t="str">
        <f t="shared" si="78"/>
        <v>N</v>
      </c>
      <c r="I403" s="9">
        <f t="shared" si="79"/>
        <v>90</v>
      </c>
      <c r="J403" s="9" t="str">
        <f t="shared" si="80"/>
        <v>Takeover Module</v>
      </c>
      <c r="K403" s="9" t="str">
        <f t="shared" si="81"/>
        <v>Takeover Module</v>
      </c>
      <c r="M403" s="9" t="str">
        <f t="shared" si="82"/>
        <v>2GIG Super Switch Wireless Takeover Module</v>
      </c>
      <c r="N403" s="9" t="str">
        <f t="shared" si="83"/>
        <v>Module de prise de contôle sans fil "2GIG Super Switch"</v>
      </c>
    </row>
    <row r="404" spans="1:14" x14ac:dyDescent="0.25">
      <c r="A404" s="9" t="s">
        <v>1457</v>
      </c>
      <c r="B404" s="9" t="str">
        <f t="shared" si="72"/>
        <v>Hardwired Alarm System Conversion Kit</v>
      </c>
      <c r="C404" s="9" t="str">
        <f t="shared" si="73"/>
        <v>Trousse de conversion pour système d’alarme câblé</v>
      </c>
      <c r="D404" s="9" t="str">
        <f t="shared" si="74"/>
        <v>Hardwired Alarm System Conversion Kit</v>
      </c>
      <c r="E404" s="9" t="str">
        <f t="shared" si="75"/>
        <v>Trousse de conversion pour système d’alarme câblé</v>
      </c>
      <c r="F404" s="9">
        <f t="shared" si="76"/>
        <v>0</v>
      </c>
      <c r="G404" s="9" t="str">
        <f t="shared" si="77"/>
        <v>One Time</v>
      </c>
      <c r="H404" s="9" t="str">
        <f t="shared" si="78"/>
        <v>N</v>
      </c>
      <c r="I404" s="9">
        <f t="shared" si="79"/>
        <v>0</v>
      </c>
      <c r="J404" s="9" t="str">
        <f t="shared" si="80"/>
        <v>Takeover Module</v>
      </c>
      <c r="K404" s="9" t="str">
        <f t="shared" si="81"/>
        <v>Takeover Module</v>
      </c>
      <c r="M404" s="9" t="str">
        <f t="shared" si="82"/>
        <v>Hardwired Alarm System Conversion Kit</v>
      </c>
      <c r="N404" s="9" t="str">
        <f t="shared" si="83"/>
        <v>Trousse de conversion pour système d’alarme câblé</v>
      </c>
    </row>
    <row r="405" spans="1:14" x14ac:dyDescent="0.25">
      <c r="A405" s="9" t="s">
        <v>2302</v>
      </c>
      <c r="B405" s="9" t="str">
        <f t="shared" si="72"/>
        <v>Smoke, Heat and Freeze Dectector</v>
      </c>
      <c r="C405" s="9" t="str">
        <f t="shared" si="73"/>
        <v>Détecteur de fumée, de chaleur et de gel</v>
      </c>
      <c r="D405" s="9" t="str">
        <f t="shared" si="74"/>
        <v>Smoke, Heat and Freeze Dectector</v>
      </c>
      <c r="E405" s="9" t="str">
        <f t="shared" si="75"/>
        <v>Détecteur de fumée, de chaleur et de gel</v>
      </c>
      <c r="F405" s="9">
        <f t="shared" si="76"/>
        <v>69</v>
      </c>
      <c r="G405" s="9" t="str">
        <f t="shared" si="77"/>
        <v>One Time</v>
      </c>
      <c r="H405" s="9" t="str">
        <f t="shared" si="78"/>
        <v>N</v>
      </c>
      <c r="I405" s="9">
        <f t="shared" si="79"/>
        <v>7.5</v>
      </c>
      <c r="J405" s="9" t="str">
        <f t="shared" si="80"/>
        <v>Optional Equipment</v>
      </c>
      <c r="K405" s="9" t="str">
        <f t="shared" si="81"/>
        <v>Sensors and Detectors</v>
      </c>
      <c r="M405" s="9" t="str">
        <f t="shared" si="82"/>
        <v>Smoke, Heat and Freeze Dectector</v>
      </c>
      <c r="N405" s="9" t="str">
        <f t="shared" si="83"/>
        <v>Détecteur de fumée, de chaleur et de gel</v>
      </c>
    </row>
    <row r="406" spans="1:14" x14ac:dyDescent="0.25">
      <c r="A406" s="9" t="s">
        <v>77</v>
      </c>
      <c r="B406" s="9" t="str">
        <f t="shared" si="72"/>
        <v>Appliance Module</v>
      </c>
      <c r="C406" s="9" t="str">
        <f t="shared" si="73"/>
        <v>Module d'appareil</v>
      </c>
      <c r="D406" s="9" t="str">
        <f t="shared" si="74"/>
        <v>Appliance Mmodule</v>
      </c>
      <c r="E406" s="9" t="str">
        <f t="shared" si="75"/>
        <v>Module d'appareil</v>
      </c>
      <c r="F406" s="9">
        <f t="shared" si="76"/>
        <v>39</v>
      </c>
      <c r="G406" s="9" t="str">
        <f t="shared" si="77"/>
        <v>One Time</v>
      </c>
      <c r="H406" s="9" t="str">
        <f t="shared" si="78"/>
        <v>Y</v>
      </c>
      <c r="I406" s="9">
        <f t="shared" si="79"/>
        <v>30</v>
      </c>
      <c r="J406" s="9" t="str">
        <f t="shared" si="80"/>
        <v>Optional Equipment</v>
      </c>
      <c r="K406" s="9" t="str">
        <f t="shared" si="81"/>
        <v>Lights and other accessories</v>
      </c>
      <c r="M406" s="9" t="str">
        <f t="shared" si="82"/>
        <v>Turn an electronic device on and off from anywhere using the mobile app.</v>
      </c>
      <c r="N406" s="9" t="str">
        <f t="shared" si="83"/>
        <v xml:space="preserve">Allumez et éteignez un appareil électronique où que vous soyez à l'aide de l'application mobile. </v>
      </c>
    </row>
    <row r="407" spans="1:14" x14ac:dyDescent="0.25">
      <c r="A407" s="9" t="s">
        <v>921</v>
      </c>
      <c r="B407" s="9" t="str">
        <f t="shared" si="72"/>
        <v>Smart Plug</v>
      </c>
      <c r="C407" s="9" t="str">
        <f t="shared" si="73"/>
        <v>Prise intelligente</v>
      </c>
      <c r="D407" s="9" t="str">
        <f t="shared" si="74"/>
        <v>Smart Plug</v>
      </c>
      <c r="E407" s="9" t="str">
        <f t="shared" si="75"/>
        <v>Prise intelligente</v>
      </c>
      <c r="F407" s="9">
        <f t="shared" si="76"/>
        <v>49</v>
      </c>
      <c r="G407" s="9" t="str">
        <f t="shared" si="77"/>
        <v>One Time</v>
      </c>
      <c r="H407" s="9" t="str">
        <f t="shared" si="78"/>
        <v>N</v>
      </c>
      <c r="I407" s="9">
        <f t="shared" si="79"/>
        <v>7.5</v>
      </c>
      <c r="J407" s="9" t="str">
        <f t="shared" si="80"/>
        <v>Optional Equipment</v>
      </c>
      <c r="K407" s="9" t="str">
        <f t="shared" si="81"/>
        <v>Lights and other accessories</v>
      </c>
      <c r="M407" s="9" t="str">
        <f t="shared" si="82"/>
        <v>Smart Plug</v>
      </c>
      <c r="N407" s="9" t="str">
        <f t="shared" si="83"/>
        <v>Prise intelligente</v>
      </c>
    </row>
    <row r="408" spans="1:14" x14ac:dyDescent="0.25">
      <c r="A408" s="9" t="s">
        <v>2301</v>
      </c>
      <c r="B408" s="9" t="str">
        <f t="shared" si="72"/>
        <v>Passive Inflared Motion Dectector</v>
      </c>
      <c r="C408" s="9" t="str">
        <f t="shared" si="73"/>
        <v>Détecteur de mouvement à infrarouge passif</v>
      </c>
      <c r="D408" s="9" t="str">
        <f t="shared" si="74"/>
        <v>Passive Inflared Motion Dectector</v>
      </c>
      <c r="E408" s="9" t="str">
        <f t="shared" si="75"/>
        <v>Détecteur de mouvement à infrarouge passif</v>
      </c>
      <c r="F408" s="9">
        <f t="shared" si="76"/>
        <v>49</v>
      </c>
      <c r="G408" s="9" t="str">
        <f t="shared" si="77"/>
        <v>One Time</v>
      </c>
      <c r="H408" s="9" t="str">
        <f t="shared" si="78"/>
        <v>N</v>
      </c>
      <c r="I408" s="9">
        <f t="shared" si="79"/>
        <v>7.5</v>
      </c>
      <c r="J408" s="9" t="str">
        <f t="shared" si="80"/>
        <v>Optional Equipment</v>
      </c>
      <c r="K408" s="9" t="str">
        <f t="shared" si="81"/>
        <v>Sensors and Detectors</v>
      </c>
      <c r="M408" s="9" t="str">
        <f t="shared" si="82"/>
        <v>Passive Inflared Motion Dectector</v>
      </c>
      <c r="N408" s="9" t="str">
        <f t="shared" si="83"/>
        <v>Détecteur de mouvement à infrarouge passif</v>
      </c>
    </row>
    <row r="409" spans="1:14" x14ac:dyDescent="0.25">
      <c r="A409" s="9" t="s">
        <v>76</v>
      </c>
      <c r="B409" s="9" t="str">
        <f t="shared" si="72"/>
        <v>Lamp Dimmer</v>
      </c>
      <c r="C409" s="9" t="str">
        <f t="shared" si="73"/>
        <v>Gradateur d'éclairage</v>
      </c>
      <c r="D409" s="9" t="str">
        <f t="shared" si="74"/>
        <v>Lamp Dimmer</v>
      </c>
      <c r="E409" s="9" t="str">
        <f t="shared" si="75"/>
        <v>Gradateur d'éclairage</v>
      </c>
      <c r="F409" s="9">
        <f t="shared" si="76"/>
        <v>39</v>
      </c>
      <c r="G409" s="9" t="str">
        <f t="shared" si="77"/>
        <v>One Time</v>
      </c>
      <c r="H409" s="9" t="str">
        <f t="shared" si="78"/>
        <v>Y</v>
      </c>
      <c r="I409" s="9">
        <f t="shared" si="79"/>
        <v>30</v>
      </c>
      <c r="J409" s="9" t="str">
        <f t="shared" si="80"/>
        <v>Optional Equipment</v>
      </c>
      <c r="K409" s="9" t="str">
        <f t="shared" si="81"/>
        <v>Lights and other accessories</v>
      </c>
      <c r="M409" s="9" t="str">
        <f t="shared" si="82"/>
        <v>Turn an electronic device on and off from anywhere using the mobile app.</v>
      </c>
      <c r="N409" s="9" t="str">
        <f t="shared" si="83"/>
        <v xml:space="preserve">Allumez et éteignez un appareil électronique où que vous soyez à l'aide de l'application mobile. </v>
      </c>
    </row>
    <row r="410" spans="1:14" x14ac:dyDescent="0.25">
      <c r="A410" s="9" t="s">
        <v>920</v>
      </c>
      <c r="B410" s="9" t="str">
        <f t="shared" si="72"/>
        <v>Z-Wave Plug-in Lamp Module</v>
      </c>
      <c r="C410" s="9" t="str">
        <f t="shared" si="73"/>
        <v>Module de commande de lampe enfichable Z-Wave</v>
      </c>
      <c r="D410" s="9" t="str">
        <f t="shared" si="74"/>
        <v>Z-Wave Plug-in Lamp Module</v>
      </c>
      <c r="E410" s="9" t="str">
        <f t="shared" si="75"/>
        <v>Module de commande de lampe enfichable Z-Wave</v>
      </c>
      <c r="F410" s="9">
        <f t="shared" si="76"/>
        <v>39</v>
      </c>
      <c r="G410" s="9" t="str">
        <f t="shared" si="77"/>
        <v>One Time</v>
      </c>
      <c r="H410" s="9" t="str">
        <f t="shared" si="78"/>
        <v>N</v>
      </c>
      <c r="I410" s="9">
        <f t="shared" si="79"/>
        <v>7.5</v>
      </c>
      <c r="J410" s="9" t="str">
        <f t="shared" si="80"/>
        <v>Optional Equipment</v>
      </c>
      <c r="K410" s="9" t="str">
        <f t="shared" si="81"/>
        <v>Lights and other accessories</v>
      </c>
      <c r="M410" s="9" t="str">
        <f t="shared" si="82"/>
        <v>Z-Wave Plug-in Lamp Module</v>
      </c>
      <c r="N410" s="9" t="str">
        <f t="shared" si="83"/>
        <v>Module de commande de lampe enfichable Z-Wave</v>
      </c>
    </row>
    <row r="411" spans="1:14" x14ac:dyDescent="0.25">
      <c r="A411" s="9" t="s">
        <v>60</v>
      </c>
      <c r="B411" s="9" t="str">
        <f t="shared" si="72"/>
        <v>2GIG Panic Button Remote</v>
      </c>
      <c r="C411" s="9" t="str">
        <f t="shared" si="73"/>
        <v>Télécommande à bouton d'alarme 2GIG</v>
      </c>
      <c r="D411" s="9" t="str">
        <f t="shared" si="74"/>
        <v>2GIG Panic Button Remote</v>
      </c>
      <c r="E411" s="9" t="str">
        <f t="shared" si="75"/>
        <v>Télécommande à bouton d'alarme 2GIG</v>
      </c>
      <c r="F411" s="9">
        <f t="shared" si="76"/>
        <v>39</v>
      </c>
      <c r="G411" s="9" t="str">
        <f t="shared" si="77"/>
        <v>One Time</v>
      </c>
      <c r="H411" s="9" t="str">
        <f t="shared" si="78"/>
        <v>N</v>
      </c>
      <c r="I411" s="9">
        <f t="shared" si="79"/>
        <v>7.5</v>
      </c>
      <c r="J411" s="9" t="str">
        <f t="shared" si="80"/>
        <v>Optional Equipment</v>
      </c>
      <c r="K411" s="9" t="str">
        <f t="shared" si="81"/>
        <v>Keypads and Remotes</v>
      </c>
      <c r="M411" s="9" t="str">
        <f t="shared" si="82"/>
        <v>A personal device that can trigger an emergency panic signal at the push of a button.</v>
      </c>
      <c r="N411" s="9" t="str">
        <f t="shared" si="83"/>
        <v>Dispositif personnel permettant de déclencher un signal d'alarme à l'aide d'un simple bouton.</v>
      </c>
    </row>
    <row r="412" spans="1:14" x14ac:dyDescent="0.25">
      <c r="A412" s="9" t="s">
        <v>59</v>
      </c>
      <c r="B412" s="9" t="str">
        <f t="shared" si="72"/>
        <v>Wireless Keypad</v>
      </c>
      <c r="C412" s="9" t="str">
        <f t="shared" si="73"/>
        <v>Clavier sans fil</v>
      </c>
      <c r="D412" s="9" t="str">
        <f t="shared" si="74"/>
        <v>Wireless Keypad</v>
      </c>
      <c r="E412" s="9" t="str">
        <f t="shared" si="75"/>
        <v>Clavier sans fil</v>
      </c>
      <c r="F412" s="9">
        <f t="shared" si="76"/>
        <v>49</v>
      </c>
      <c r="G412" s="9" t="str">
        <f t="shared" si="77"/>
        <v>One Time</v>
      </c>
      <c r="H412" s="9" t="str">
        <f t="shared" si="78"/>
        <v>N</v>
      </c>
      <c r="I412" s="9">
        <f t="shared" si="79"/>
        <v>7.5</v>
      </c>
      <c r="J412" s="9" t="str">
        <f t="shared" si="80"/>
        <v>Optional Equipment</v>
      </c>
      <c r="K412" s="9" t="str">
        <f t="shared" si="81"/>
        <v>Keypads and Remotes</v>
      </c>
      <c r="M412" s="9" t="str">
        <f t="shared" si="82"/>
        <v xml:space="preserve">A secondary wireless keypad that allows control of your system.  Useful for side entrances and bedroom. </v>
      </c>
      <c r="N412" s="9" t="str">
        <f t="shared" si="83"/>
        <v xml:space="preserve">Clavier secondaire sans fil permettant de commander le système; utile pour les entrées secondaires et les chambres. </v>
      </c>
    </row>
    <row r="413" spans="1:14" x14ac:dyDescent="0.25">
      <c r="A413" s="9" t="s">
        <v>1671</v>
      </c>
      <c r="B413" s="9" t="str">
        <f t="shared" si="72"/>
        <v>Firefighter</v>
      </c>
      <c r="C413" s="9" t="str">
        <f t="shared" si="73"/>
        <v>Pompier</v>
      </c>
      <c r="D413" s="9" t="str">
        <f t="shared" si="74"/>
        <v>Firefighter</v>
      </c>
      <c r="E413" s="9" t="str">
        <f t="shared" si="75"/>
        <v>Pompier</v>
      </c>
      <c r="F413" s="9">
        <f t="shared" si="76"/>
        <v>69</v>
      </c>
      <c r="G413" s="9" t="str">
        <f t="shared" si="77"/>
        <v>One Time</v>
      </c>
      <c r="H413" s="9" t="str">
        <f t="shared" si="78"/>
        <v>N</v>
      </c>
      <c r="I413" s="9">
        <f t="shared" si="79"/>
        <v>7.5</v>
      </c>
      <c r="J413" s="9" t="str">
        <f t="shared" si="80"/>
        <v>Optional Equipment</v>
      </c>
      <c r="K413" s="9" t="str">
        <f t="shared" si="81"/>
        <v>Lights and other accessories</v>
      </c>
      <c r="M413" s="9" t="str">
        <f t="shared" si="82"/>
        <v>Firefighter</v>
      </c>
      <c r="N413" s="9" t="str">
        <f t="shared" si="83"/>
        <v>Pompier</v>
      </c>
    </row>
    <row r="414" spans="1:14" x14ac:dyDescent="0.25">
      <c r="A414" s="9" t="s">
        <v>919</v>
      </c>
      <c r="B414" s="9" t="str">
        <f t="shared" si="72"/>
        <v>Bulbz Z-Wave LED 65-watt Equiv. Indoor Flood Light</v>
      </c>
      <c r="C414" s="9" t="str">
        <f t="shared" si="73"/>
        <v>Projecteur d'intérieur  DEL Z-Wave à faisceau large</v>
      </c>
      <c r="D414" s="9" t="str">
        <f t="shared" si="74"/>
        <v>Bulbz Z-Wave LED 65-watt Equiv. Indoor Flood Light</v>
      </c>
      <c r="E414" s="9" t="str">
        <f t="shared" si="75"/>
        <v>Projecteur d'intérieur  DEL Z-Wave à faisceau large</v>
      </c>
      <c r="F414" s="9">
        <f t="shared" si="76"/>
        <v>49</v>
      </c>
      <c r="G414" s="9" t="str">
        <f t="shared" si="77"/>
        <v>One Time</v>
      </c>
      <c r="H414" s="9" t="str">
        <f t="shared" si="78"/>
        <v>N</v>
      </c>
      <c r="I414" s="9">
        <f t="shared" si="79"/>
        <v>7.5</v>
      </c>
      <c r="J414" s="9" t="str">
        <f t="shared" si="80"/>
        <v>Optional Equipment</v>
      </c>
      <c r="K414" s="9" t="str">
        <f t="shared" si="81"/>
        <v>Lights and other accessories</v>
      </c>
      <c r="M414" s="9" t="str">
        <f t="shared" si="82"/>
        <v>Bulbz Z-Wave LED 65-watt Equiv. Indoor Flood Light</v>
      </c>
      <c r="N414" s="9" t="str">
        <f t="shared" si="83"/>
        <v>Projecteur d'intérieur  DEL Z-Wave à faisceau large</v>
      </c>
    </row>
    <row r="415" spans="1:14" x14ac:dyDescent="0.25">
      <c r="A415" s="9" t="s">
        <v>918</v>
      </c>
      <c r="B415" s="9" t="str">
        <f t="shared" si="72"/>
        <v>Bulbz 5"-6" Z-Wave Smart LED Indoor Recessed Retro</v>
      </c>
      <c r="C415" s="9" t="str">
        <f t="shared" si="73"/>
        <v>Module de conversion pour lumière encastrée DEL intelligente</v>
      </c>
      <c r="D415" s="9" t="str">
        <f t="shared" si="74"/>
        <v>Bulbz 5"-6" Z-Wave Smart LED Indoor Recessed Retro</v>
      </c>
      <c r="E415" s="9" t="str">
        <f t="shared" si="75"/>
        <v>Module de conversion pour lumière encastrée DEL intelligente</v>
      </c>
      <c r="F415" s="9">
        <f t="shared" si="76"/>
        <v>49</v>
      </c>
      <c r="G415" s="9" t="str">
        <f t="shared" si="77"/>
        <v>One Time</v>
      </c>
      <c r="H415" s="9" t="str">
        <f t="shared" si="78"/>
        <v>N</v>
      </c>
      <c r="I415" s="9">
        <f t="shared" si="79"/>
        <v>7.5</v>
      </c>
      <c r="J415" s="9" t="str">
        <f t="shared" si="80"/>
        <v>Optional Equipment</v>
      </c>
      <c r="K415" s="9" t="str">
        <f t="shared" si="81"/>
        <v>Lights and other accessories</v>
      </c>
      <c r="M415" s="9" t="str">
        <f t="shared" si="82"/>
        <v>Bulbz 5"-6" Z-Wave Smart LED Indoor Recessed Retro</v>
      </c>
      <c r="N415" s="9" t="str">
        <f t="shared" si="83"/>
        <v>Module de conversion pour lumière encastrée DEL intelligente</v>
      </c>
    </row>
    <row r="416" spans="1:14" x14ac:dyDescent="0.25">
      <c r="A416" s="9" t="s">
        <v>75</v>
      </c>
      <c r="B416" s="9" t="str">
        <f t="shared" si="72"/>
        <v>Smart Light Bulb</v>
      </c>
      <c r="C416" s="9" t="str">
        <f t="shared" si="73"/>
        <v>Ampoule intelligente</v>
      </c>
      <c r="D416" s="9" t="str">
        <f t="shared" si="74"/>
        <v>Smart Light Bulb</v>
      </c>
      <c r="E416" s="9" t="str">
        <f t="shared" si="75"/>
        <v>Ampoule intelligente</v>
      </c>
      <c r="F416" s="9">
        <f t="shared" si="76"/>
        <v>24</v>
      </c>
      <c r="G416" s="9" t="str">
        <f t="shared" si="77"/>
        <v>One Time</v>
      </c>
      <c r="H416" s="9" t="str">
        <f t="shared" si="78"/>
        <v>Y</v>
      </c>
      <c r="I416" s="9">
        <f t="shared" si="79"/>
        <v>7.5</v>
      </c>
      <c r="J416" s="9" t="str">
        <f t="shared" si="80"/>
        <v>Optional Equipment</v>
      </c>
      <c r="K416" s="9" t="str">
        <f t="shared" si="81"/>
        <v>Lights and other accessories</v>
      </c>
      <c r="M416" s="9" t="str">
        <f t="shared" si="82"/>
        <v>You can control this fully dimmable smart light bulb from the mobile app. The bulb provides soft-white illumination that is equivalent to a 60-watt incandescent bulb.</v>
      </c>
      <c r="N416" s="9" t="str">
        <f t="shared" si="83"/>
        <v xml:space="preserve">Atténuez l'éclairage de la pièce depuis l'application mobile. L'ampoule produit un éclairage blanc doux qui équivaut à une ampoule à incandescence de 60 watts. </v>
      </c>
    </row>
    <row r="417" spans="1:14" x14ac:dyDescent="0.25">
      <c r="A417" s="9" t="s">
        <v>58</v>
      </c>
      <c r="B417" s="9" t="str">
        <f t="shared" si="72"/>
        <v>Keyfob</v>
      </c>
      <c r="C417" s="9" t="str">
        <f t="shared" si="73"/>
        <v>Porte-clés</v>
      </c>
      <c r="D417" s="9" t="str">
        <f t="shared" si="74"/>
        <v>Keyfob</v>
      </c>
      <c r="E417" s="9" t="str">
        <f t="shared" si="75"/>
        <v>Porte-clés</v>
      </c>
      <c r="F417" s="9">
        <f t="shared" si="76"/>
        <v>29</v>
      </c>
      <c r="G417" s="9" t="str">
        <f t="shared" si="77"/>
        <v>One Time</v>
      </c>
      <c r="H417" s="9" t="str">
        <f t="shared" si="78"/>
        <v>N</v>
      </c>
      <c r="I417" s="9">
        <f t="shared" si="79"/>
        <v>7.5</v>
      </c>
      <c r="J417" s="9" t="str">
        <f t="shared" si="80"/>
        <v>Optional Equipment</v>
      </c>
      <c r="K417" s="9" t="str">
        <f t="shared" si="81"/>
        <v>Keypads and Remotes</v>
      </c>
      <c r="M417" s="9" t="str">
        <f t="shared" si="82"/>
        <v>A personal device that can remotely arm or disarm the system, open a garage door, and trigger a panic signal at the push of a button.</v>
      </c>
      <c r="N417" s="9" t="str">
        <f t="shared" si="83"/>
        <v>Dispositif personnel permettant d'activer ou de désactiver le système, d'ouvrir une porte de garage ou de déclencher un signal d'alarme, à distance et à l'aide d'un simple bouton.</v>
      </c>
    </row>
    <row r="418" spans="1:14" x14ac:dyDescent="0.25">
      <c r="A418" s="9" t="s">
        <v>74</v>
      </c>
      <c r="B418" s="9" t="str">
        <f t="shared" si="72"/>
        <v>Image Sensor</v>
      </c>
      <c r="C418" s="9" t="str">
        <f t="shared" si="73"/>
        <v>Capteur d'image</v>
      </c>
      <c r="D418" s="9" t="str">
        <f t="shared" si="74"/>
        <v>Image Sensor</v>
      </c>
      <c r="E418" s="9" t="str">
        <f t="shared" si="75"/>
        <v>Capteur d'image</v>
      </c>
      <c r="F418" s="9">
        <f t="shared" si="76"/>
        <v>119</v>
      </c>
      <c r="G418" s="9" t="str">
        <f t="shared" si="77"/>
        <v>One Time</v>
      </c>
      <c r="H418" s="9" t="str">
        <f t="shared" si="78"/>
        <v>N</v>
      </c>
      <c r="I418" s="9">
        <f t="shared" si="79"/>
        <v>30</v>
      </c>
      <c r="J418" s="9" t="str">
        <f t="shared" si="80"/>
        <v>Optional Equipment</v>
      </c>
      <c r="K418" s="9" t="str">
        <f t="shared" si="81"/>
        <v>Lights and other accessories</v>
      </c>
      <c r="M418" s="9" t="str">
        <f t="shared" si="82"/>
        <v>This passive infrared motion sensor takes images when triggered and works in the dark.</v>
      </c>
      <c r="N418" s="9" t="str">
        <f t="shared" si="83"/>
        <v>Le capteur de mouvement infrarouge passif prend des images lorsqu'il est déclenché et fonctionne dans l'obscurité.</v>
      </c>
    </row>
    <row r="419" spans="1:14" x14ac:dyDescent="0.25">
      <c r="A419" s="9" t="s">
        <v>73</v>
      </c>
      <c r="B419" s="9" t="str">
        <f t="shared" si="72"/>
        <v>Remote Garage Door Controller</v>
      </c>
      <c r="C419" s="9" t="str">
        <f t="shared" si="73"/>
        <v>Télécommande d'ouvre-porte de garage</v>
      </c>
      <c r="D419" s="9" t="str">
        <f t="shared" si="74"/>
        <v>Remote Garage Door Controller</v>
      </c>
      <c r="E419" s="9" t="str">
        <f t="shared" si="75"/>
        <v>Télécommande d'ouvre-porte de garage</v>
      </c>
      <c r="F419" s="9">
        <f t="shared" si="76"/>
        <v>129</v>
      </c>
      <c r="G419" s="9" t="str">
        <f t="shared" si="77"/>
        <v>One Time</v>
      </c>
      <c r="H419" s="9" t="str">
        <f t="shared" si="78"/>
        <v>Y</v>
      </c>
      <c r="I419" s="9">
        <f t="shared" si="79"/>
        <v>30</v>
      </c>
      <c r="J419" s="9" t="str">
        <f t="shared" si="80"/>
        <v>Optional Equipment</v>
      </c>
      <c r="K419" s="9" t="str">
        <f t="shared" si="81"/>
        <v>Lights and other accessories</v>
      </c>
      <c r="M419" s="9" t="str">
        <f t="shared" si="82"/>
        <v xml:space="preserve">Open or close your garage door remotely through the mobile app. The device is compatible with virtually any automatic garage door opener connected to a sectional garage door. </v>
      </c>
      <c r="N419" s="9" t="str">
        <f t="shared" si="83"/>
        <v xml:space="preserve">Ouvrez ou fermez votre porte de garage à distance au moyen de l'application mobile. L'appareil est compatible avec pratiquement tout ouvre-porte de garage automatique relié à une porte sectionnelle. </v>
      </c>
    </row>
    <row r="420" spans="1:14" x14ac:dyDescent="0.25">
      <c r="A420" s="9" t="s">
        <v>1446</v>
      </c>
      <c r="B420" s="9" t="str">
        <f t="shared" si="72"/>
        <v>Z-Wave Battery-Powered Smart Thermostat</v>
      </c>
      <c r="C420" s="9" t="str">
        <f t="shared" si="73"/>
        <v>Thermostat intelligent alimenté par pile de Z-Wave</v>
      </c>
      <c r="D420" s="9" t="str">
        <f t="shared" si="74"/>
        <v>Z-Wave Battery-Powered Smart Thermostat</v>
      </c>
      <c r="E420" s="9" t="str">
        <f t="shared" si="75"/>
        <v>Thermostat intelligent alimenté par pile de Z-Wave</v>
      </c>
      <c r="F420" s="9">
        <f t="shared" si="76"/>
        <v>99</v>
      </c>
      <c r="G420" s="9" t="str">
        <f t="shared" si="77"/>
        <v>One Time</v>
      </c>
      <c r="H420" s="9" t="str">
        <f t="shared" si="78"/>
        <v>N</v>
      </c>
      <c r="I420" s="9">
        <f t="shared" si="79"/>
        <v>30</v>
      </c>
      <c r="J420" s="9" t="str">
        <f t="shared" si="80"/>
        <v>Optional Equipment</v>
      </c>
      <c r="K420" s="9" t="str">
        <f t="shared" si="81"/>
        <v>Door locks and thermostats</v>
      </c>
      <c r="M420" s="9" t="str">
        <f t="shared" si="82"/>
        <v>Z-Wave Battery-Powered Smart Thermostat</v>
      </c>
      <c r="N420" s="9" t="str">
        <f t="shared" si="83"/>
        <v>Thermostat intelligent alimenté par pile de Z-Wave</v>
      </c>
    </row>
    <row r="421" spans="1:14" x14ac:dyDescent="0.25">
      <c r="A421" s="9" t="s">
        <v>57</v>
      </c>
      <c r="B421" s="9" t="str">
        <f t="shared" si="72"/>
        <v>Glass Break Detector</v>
      </c>
      <c r="C421" s="9" t="str">
        <f t="shared" si="73"/>
        <v>Capteur intelligent de bris de verre</v>
      </c>
      <c r="D421" s="9" t="str">
        <f t="shared" si="74"/>
        <v>Glass Break Detector</v>
      </c>
      <c r="E421" s="9" t="str">
        <f t="shared" si="75"/>
        <v>Capteur intelligent de bris de verre</v>
      </c>
      <c r="F421" s="9">
        <f t="shared" si="76"/>
        <v>59</v>
      </c>
      <c r="G421" s="9" t="str">
        <f t="shared" si="77"/>
        <v>One Time</v>
      </c>
      <c r="H421" s="9" t="str">
        <f t="shared" si="78"/>
        <v>N</v>
      </c>
      <c r="I421" s="9">
        <f t="shared" si="79"/>
        <v>7.5</v>
      </c>
      <c r="J421" s="9" t="str">
        <f t="shared" si="80"/>
        <v>Optional Equipment</v>
      </c>
      <c r="K421" s="9" t="str">
        <f t="shared" si="81"/>
        <v>Sensors and Detectors</v>
      </c>
      <c r="M421" s="9" t="str">
        <f t="shared" si="82"/>
        <v>This device monitors windows or doors and alerts you via the mobile app when it detects glass breaking.</v>
      </c>
      <c r="N421" s="9" t="str">
        <f t="shared" si="83"/>
        <v>Cet appareil surveille les fenêtres ou les portes de verre et vous avertit via l'application mobile lorsqu'il détecte un bris de vitre.</v>
      </c>
    </row>
    <row r="422" spans="1:14" x14ac:dyDescent="0.25">
      <c r="A422" s="9" t="s">
        <v>56</v>
      </c>
      <c r="B422" s="9" t="str">
        <f t="shared" si="72"/>
        <v>Flood Detector</v>
      </c>
      <c r="C422" s="9" t="str">
        <f t="shared" si="73"/>
        <v>Détecteur d'inondation</v>
      </c>
      <c r="D422" s="9" t="str">
        <f t="shared" si="74"/>
        <v>Flood Detector</v>
      </c>
      <c r="E422" s="9" t="str">
        <f t="shared" si="75"/>
        <v>Détecteur d'inondation</v>
      </c>
      <c r="F422" s="9">
        <f t="shared" si="76"/>
        <v>59</v>
      </c>
      <c r="G422" s="9" t="str">
        <f t="shared" si="77"/>
        <v>One Time</v>
      </c>
      <c r="H422" s="9" t="str">
        <f t="shared" si="78"/>
        <v>N</v>
      </c>
      <c r="I422" s="9">
        <f t="shared" si="79"/>
        <v>7.5</v>
      </c>
      <c r="J422" s="9" t="str">
        <f t="shared" si="80"/>
        <v>Optional Equipment</v>
      </c>
      <c r="K422" s="9" t="str">
        <f t="shared" si="81"/>
        <v>Sensors and Detectors</v>
      </c>
      <c r="M422" s="9" t="str">
        <f t="shared" si="82"/>
        <v>Installed in the basement, this device triggers a mobile app alert and notifies the monitoring centre upon detection of water.</v>
      </c>
      <c r="N422" s="9" t="str">
        <f t="shared" si="83"/>
        <v>Installé au sous-sol, cet appareil déclenche une alerte via l'application mobile et avertit le centre de surveillance lors de la détection d'eau.</v>
      </c>
    </row>
    <row r="423" spans="1:14" x14ac:dyDescent="0.25">
      <c r="A423" s="9" t="s">
        <v>55</v>
      </c>
      <c r="B423" s="9" t="str">
        <f t="shared" si="72"/>
        <v>Bypassable Door Contact</v>
      </c>
      <c r="C423" s="9" t="str">
        <f t="shared" si="73"/>
        <v>Contact de porte et fenêtre bypassable</v>
      </c>
      <c r="D423" s="9" t="str">
        <f t="shared" si="74"/>
        <v>Bypassable Door Contact</v>
      </c>
      <c r="E423" s="9" t="str">
        <f t="shared" si="75"/>
        <v>Contact de porte et fenêtre bypassable</v>
      </c>
      <c r="F423" s="9">
        <f t="shared" si="76"/>
        <v>39</v>
      </c>
      <c r="G423" s="9" t="str">
        <f t="shared" si="77"/>
        <v>One Time</v>
      </c>
      <c r="H423" s="9" t="str">
        <f t="shared" si="78"/>
        <v>N</v>
      </c>
      <c r="I423" s="9">
        <f t="shared" si="79"/>
        <v>7.5</v>
      </c>
      <c r="J423" s="9" t="str">
        <f t="shared" si="80"/>
        <v>Optional Equipment</v>
      </c>
      <c r="K423" s="9" t="str">
        <f t="shared" si="81"/>
        <v>Sensors and Detectors</v>
      </c>
      <c r="M423" s="9" t="str">
        <f t="shared" si="82"/>
        <v>This sensor sends an alert to the security panel when a door or window is opened.</v>
      </c>
      <c r="N423" s="9" t="str">
        <f t="shared" si="83"/>
        <v>Ce capteur envoie une alerte au panneau de sécurité lorsqu'une porte ou une fenêtre est ouverte.</v>
      </c>
    </row>
    <row r="424" spans="1:14" x14ac:dyDescent="0.25">
      <c r="A424" s="9" t="s">
        <v>136</v>
      </c>
      <c r="B424" s="9" t="str">
        <f t="shared" si="72"/>
        <v>Recessed Door Contact</v>
      </c>
      <c r="C424" s="9" t="str">
        <f t="shared" si="73"/>
        <v>Contact de porte contact encastré</v>
      </c>
      <c r="D424" s="9" t="str">
        <f t="shared" si="74"/>
        <v>Recessed Door Contact</v>
      </c>
      <c r="E424" s="9" t="str">
        <f t="shared" si="75"/>
        <v>Contact de porte contact encastré</v>
      </c>
      <c r="F424" s="9">
        <f t="shared" si="76"/>
        <v>49</v>
      </c>
      <c r="G424" s="9" t="str">
        <f t="shared" si="77"/>
        <v>One Time</v>
      </c>
      <c r="H424" s="9" t="str">
        <f t="shared" si="78"/>
        <v>N</v>
      </c>
      <c r="I424" s="9">
        <f t="shared" si="79"/>
        <v>7.5</v>
      </c>
      <c r="J424" s="9" t="str">
        <f t="shared" si="80"/>
        <v>Optional Equipment</v>
      </c>
      <c r="K424" s="9" t="str">
        <f t="shared" si="81"/>
        <v>Sensors and Detectors</v>
      </c>
      <c r="M424" s="9" t="str">
        <f t="shared" si="82"/>
        <v>A door or window contact that is hidden within the frame of the door / window.</v>
      </c>
      <c r="N424" s="9" t="str">
        <f t="shared" si="83"/>
        <v>Capteur dissimulable dans le cadre d'une porte ou d'une fenêtre.</v>
      </c>
    </row>
    <row r="425" spans="1:14" x14ac:dyDescent="0.25">
      <c r="A425" s="9" t="s">
        <v>54</v>
      </c>
      <c r="B425" s="9" t="str">
        <f t="shared" si="72"/>
        <v>Door Contact</v>
      </c>
      <c r="C425" s="9" t="str">
        <f t="shared" si="73"/>
        <v>Contact de porte et fenêtre</v>
      </c>
      <c r="D425" s="9" t="str">
        <f t="shared" si="74"/>
        <v>Door Contact</v>
      </c>
      <c r="E425" s="9" t="str">
        <f t="shared" si="75"/>
        <v>Contact de porte et fenêtre</v>
      </c>
      <c r="F425" s="9">
        <f t="shared" si="76"/>
        <v>29</v>
      </c>
      <c r="G425" s="9" t="str">
        <f t="shared" si="77"/>
        <v>One Time</v>
      </c>
      <c r="H425" s="9" t="str">
        <f t="shared" si="78"/>
        <v>N</v>
      </c>
      <c r="I425" s="9">
        <f t="shared" si="79"/>
        <v>7.5</v>
      </c>
      <c r="J425" s="9" t="str">
        <f t="shared" si="80"/>
        <v>Optional Equipment</v>
      </c>
      <c r="K425" s="9" t="str">
        <f t="shared" si="81"/>
        <v>Sensors and Detectors</v>
      </c>
      <c r="M425" s="9" t="str">
        <f t="shared" si="82"/>
        <v>This sensor sends an alert to the security panel when a door or window is opened.</v>
      </c>
      <c r="N425" s="9" t="str">
        <f t="shared" si="83"/>
        <v>Ce capteur envoie une alerte au panneau de sécurité lorsqu'une porte ou une fenêtre est ouverte.</v>
      </c>
    </row>
    <row r="426" spans="1:14" x14ac:dyDescent="0.25">
      <c r="A426" s="9" t="s">
        <v>53</v>
      </c>
      <c r="B426" s="9" t="str">
        <f t="shared" si="72"/>
        <v>Wireless Doorbell</v>
      </c>
      <c r="C426" s="9" t="str">
        <f t="shared" si="73"/>
        <v>Sonnette sans fil</v>
      </c>
      <c r="D426" s="9" t="str">
        <f t="shared" si="74"/>
        <v>Wireless Doorbell</v>
      </c>
      <c r="E426" s="9" t="str">
        <f t="shared" si="75"/>
        <v>Sonnette sans fil</v>
      </c>
      <c r="F426" s="9">
        <f t="shared" si="76"/>
        <v>49</v>
      </c>
      <c r="G426" s="9" t="str">
        <f t="shared" si="77"/>
        <v>One Time</v>
      </c>
      <c r="H426" s="9" t="str">
        <f t="shared" si="78"/>
        <v>N</v>
      </c>
      <c r="I426" s="9">
        <f t="shared" si="79"/>
        <v>7.5</v>
      </c>
      <c r="J426" s="9" t="str">
        <f t="shared" si="80"/>
        <v>Optional Equipment</v>
      </c>
      <c r="K426" s="9" t="str">
        <f t="shared" si="81"/>
        <v>Keypads and Remotes</v>
      </c>
      <c r="M426" s="9" t="str">
        <f t="shared" si="82"/>
        <v>This wireless doorbell sounds one of 11 selectable chimes when the pushbutton is pressed and has a range of up to 350 feet and can be powered using battery or low voltage wiring.</v>
      </c>
      <c r="N426" s="9" t="str">
        <f t="shared" si="83"/>
        <v>Cette sonnette sans fil sonne l'un des 11 carillons sélectionnables lorsque vous appuyez sur le bouton poussoir. Elle a une portée maximale de 350 pieds et peut être alimentée à l'aide d'une batterie ou d'un câblage basse tension.</v>
      </c>
    </row>
    <row r="427" spans="1:14" x14ac:dyDescent="0.25">
      <c r="A427" s="9" t="s">
        <v>52</v>
      </c>
      <c r="B427" s="9" t="str">
        <f t="shared" si="72"/>
        <v>Carbon Monoxide Detector</v>
      </c>
      <c r="C427" s="9" t="str">
        <f t="shared" si="73"/>
        <v>Détecteur de monoxyde de carbone</v>
      </c>
      <c r="D427" s="9" t="str">
        <f t="shared" si="74"/>
        <v>Carbon Monoxide Detector</v>
      </c>
      <c r="E427" s="9" t="str">
        <f t="shared" si="75"/>
        <v>Détecteur de monoxyde de carbone</v>
      </c>
      <c r="F427" s="9">
        <f t="shared" si="76"/>
        <v>89</v>
      </c>
      <c r="G427" s="9" t="str">
        <f t="shared" si="77"/>
        <v>One Time</v>
      </c>
      <c r="H427" s="9" t="str">
        <f t="shared" si="78"/>
        <v>N</v>
      </c>
      <c r="I427" s="9">
        <f t="shared" si="79"/>
        <v>7.5</v>
      </c>
      <c r="J427" s="9" t="str">
        <f t="shared" si="80"/>
        <v>Optional Equipment</v>
      </c>
      <c r="K427" s="9" t="str">
        <f t="shared" si="81"/>
        <v>Sensors and Detectors</v>
      </c>
      <c r="M427" s="9" t="str">
        <f t="shared" si="82"/>
        <v>This detector emits an 85 dB audible alarm, alerts the monitoring centre and sends a notification through the mobile app when it detects an excessive level of carbon monoxide.</v>
      </c>
      <c r="N427" s="9" t="str">
        <f t="shared" si="83"/>
        <v>Ce détecteur émet une alarme sonore de 85 décibels, avise le centre de surveillance et envoie une alerte via l'application mobile lorsqu'il détecte un niveau excessif de monoxyde de carbone.</v>
      </c>
    </row>
    <row r="428" spans="1:14" x14ac:dyDescent="0.25">
      <c r="A428" s="9" t="s">
        <v>2300</v>
      </c>
      <c r="B428" s="9" t="str">
        <f t="shared" si="72"/>
        <v>Internal Cell Radio Module Antenna</v>
      </c>
      <c r="C428" s="9" t="str">
        <f t="shared" si="73"/>
        <v>Antenne interne du module radio cellulaire</v>
      </c>
      <c r="D428" s="9" t="str">
        <f t="shared" si="74"/>
        <v>Internal Cell Radio Module Antenna</v>
      </c>
      <c r="E428" s="9" t="str">
        <f t="shared" si="75"/>
        <v>Antenne interne du module radio cellulaire</v>
      </c>
      <c r="F428" s="9">
        <f t="shared" si="76"/>
        <v>0</v>
      </c>
      <c r="G428" s="9" t="str">
        <f t="shared" si="77"/>
        <v>One Time</v>
      </c>
      <c r="H428" s="9" t="str">
        <f t="shared" si="78"/>
        <v>N</v>
      </c>
      <c r="I428" s="9">
        <f t="shared" si="79"/>
        <v>7.5</v>
      </c>
      <c r="J428" s="9" t="str">
        <f t="shared" si="80"/>
        <v>Optional Equipment</v>
      </c>
      <c r="K428" s="9" t="str">
        <f t="shared" si="81"/>
        <v>Lights and other accessories</v>
      </c>
      <c r="M428" s="9" t="str">
        <f t="shared" si="82"/>
        <v>Internal Cell Radio Module Antenna</v>
      </c>
      <c r="N428" s="9" t="str">
        <f t="shared" si="83"/>
        <v>Antenne interne du module radio cellulaire</v>
      </c>
    </row>
    <row r="429" spans="1:14" x14ac:dyDescent="0.25">
      <c r="A429" s="9" t="s">
        <v>3179</v>
      </c>
      <c r="B429" s="9" t="str">
        <f t="shared" si="72"/>
        <v>10 Foot External  Mount  Antenna</v>
      </c>
      <c r="C429" s="9" t="str">
        <f t="shared" si="73"/>
        <v>Antenne montée externe de 10 pieds</v>
      </c>
      <c r="D429" s="9" t="str">
        <f t="shared" si="74"/>
        <v>10 Foot External  Mount  Antenna</v>
      </c>
      <c r="E429" s="9" t="str">
        <f t="shared" si="75"/>
        <v>Antenne montée externe de 10 pieds</v>
      </c>
      <c r="F429" s="9">
        <f t="shared" si="76"/>
        <v>0</v>
      </c>
      <c r="G429" s="9" t="str">
        <f t="shared" si="77"/>
        <v>One Time</v>
      </c>
      <c r="H429" s="9" t="str">
        <f t="shared" si="78"/>
        <v>N</v>
      </c>
      <c r="I429" s="9">
        <f t="shared" si="79"/>
        <v>7.5</v>
      </c>
      <c r="J429" s="9" t="str">
        <f t="shared" si="80"/>
        <v>Optional Equipment</v>
      </c>
      <c r="K429" s="9" t="str">
        <f t="shared" si="81"/>
        <v>Lights and other accessories</v>
      </c>
      <c r="M429" s="9" t="str">
        <f t="shared" si="82"/>
        <v>10 Foot External  Mount  Antenna</v>
      </c>
      <c r="N429" s="9" t="str">
        <f t="shared" si="83"/>
        <v>Antenne montée externe de 10 pieds</v>
      </c>
    </row>
    <row r="430" spans="1:14" x14ac:dyDescent="0.25">
      <c r="A430" s="9" t="s">
        <v>94</v>
      </c>
      <c r="B430" s="9" t="str">
        <f t="shared" si="72"/>
        <v>Cold Weather Door Contact</v>
      </c>
      <c r="C430" s="9" t="str">
        <f t="shared" si="73"/>
        <v>Contact de porte et fenêtre  par temps froid</v>
      </c>
      <c r="D430" s="9" t="str">
        <f t="shared" si="74"/>
        <v>Cold Weather Door Contact</v>
      </c>
      <c r="E430" s="9" t="str">
        <f t="shared" si="75"/>
        <v>Contact de porte et fenêtre  par temps froid</v>
      </c>
      <c r="F430" s="9">
        <f t="shared" si="76"/>
        <v>99</v>
      </c>
      <c r="G430" s="9" t="str">
        <f t="shared" si="77"/>
        <v>One Time</v>
      </c>
      <c r="H430" s="9" t="str">
        <f t="shared" si="78"/>
        <v>N</v>
      </c>
      <c r="I430" s="9">
        <f t="shared" si="79"/>
        <v>7.5</v>
      </c>
      <c r="J430" s="9" t="str">
        <f t="shared" si="80"/>
        <v>Optional Equipment</v>
      </c>
      <c r="K430" s="9" t="str">
        <f t="shared" si="81"/>
        <v>Sensors and Detectors</v>
      </c>
      <c r="M430" s="9" t="str">
        <f t="shared" si="82"/>
        <v>Cold Weather Door Contact</v>
      </c>
      <c r="N430" s="9" t="str">
        <f t="shared" si="83"/>
        <v>Contact de porte et fenêtre  par temps froid</v>
      </c>
    </row>
    <row r="431" spans="1:14" x14ac:dyDescent="0.25">
      <c r="A431" s="9" t="s">
        <v>93</v>
      </c>
      <c r="B431" s="9" t="str">
        <f t="shared" si="72"/>
        <v>Cold Weather Motion detector</v>
      </c>
      <c r="C431" s="9" t="str">
        <f t="shared" si="73"/>
        <v>Détecteur de mouvements par temps froid</v>
      </c>
      <c r="D431" s="9" t="str">
        <f t="shared" si="74"/>
        <v>Cold Weather Motion detector</v>
      </c>
      <c r="E431" s="9" t="str">
        <f t="shared" si="75"/>
        <v>Détecteur de mouvements par temps froid</v>
      </c>
      <c r="F431" s="9">
        <f t="shared" si="76"/>
        <v>299</v>
      </c>
      <c r="G431" s="9" t="str">
        <f t="shared" si="77"/>
        <v>One Time</v>
      </c>
      <c r="H431" s="9" t="str">
        <f t="shared" si="78"/>
        <v>N</v>
      </c>
      <c r="I431" s="9">
        <f t="shared" si="79"/>
        <v>7.5</v>
      </c>
      <c r="J431" s="9" t="str">
        <f t="shared" si="80"/>
        <v>Optional Equipment</v>
      </c>
      <c r="K431" s="9" t="str">
        <f t="shared" si="81"/>
        <v>Sensors and Detectors</v>
      </c>
      <c r="M431" s="9" t="str">
        <f t="shared" si="82"/>
        <v>Cold weather Motion detector</v>
      </c>
      <c r="N431" s="9" t="str">
        <f t="shared" si="83"/>
        <v>Détecteur de mouvements par temps froid</v>
      </c>
    </row>
    <row r="432" spans="1:14" x14ac:dyDescent="0.25">
      <c r="A432" s="9" t="s">
        <v>2299</v>
      </c>
      <c r="B432" s="9" t="str">
        <f t="shared" si="72"/>
        <v>GC3 3G Cell Radio Module</v>
      </c>
      <c r="C432" s="9" t="str">
        <f t="shared" si="73"/>
        <v>Module de radio cellulaire 3G GC3</v>
      </c>
      <c r="D432" s="9" t="str">
        <f t="shared" si="74"/>
        <v>GC3 3G Cell Radio Module</v>
      </c>
      <c r="E432" s="9" t="str">
        <f t="shared" si="75"/>
        <v>Module de radio cellulaire 3G GC3</v>
      </c>
      <c r="F432" s="9">
        <f t="shared" si="76"/>
        <v>0</v>
      </c>
      <c r="G432" s="9" t="str">
        <f t="shared" si="77"/>
        <v>One Time</v>
      </c>
      <c r="H432" s="9" t="str">
        <f t="shared" si="78"/>
        <v>N</v>
      </c>
      <c r="I432" s="9">
        <f t="shared" si="79"/>
        <v>15</v>
      </c>
      <c r="J432" s="9" t="str">
        <f t="shared" si="80"/>
        <v>Optional Equipment</v>
      </c>
      <c r="K432" s="9" t="str">
        <f t="shared" si="81"/>
        <v>Panels/Panneaux</v>
      </c>
      <c r="M432" s="9" t="str">
        <f t="shared" si="82"/>
        <v>GC3 3G Cell Radio Module</v>
      </c>
      <c r="N432" s="9" t="str">
        <f t="shared" si="83"/>
        <v>Module de radio cellulaire 3G GC3</v>
      </c>
    </row>
    <row r="433" spans="1:14" x14ac:dyDescent="0.25">
      <c r="A433" s="9" t="s">
        <v>740</v>
      </c>
      <c r="B433" s="9" t="str">
        <f t="shared" si="72"/>
        <v>Bell Internet Bundle Credit - $15 Off For 24 Months</v>
      </c>
      <c r="C433" s="9" t="str">
        <f t="shared" si="73"/>
        <v>Crédit de 15 $ pendant 24 mois sur le forfait Internet avec services Bell</v>
      </c>
      <c r="D433" s="9" t="str">
        <f t="shared" si="74"/>
        <v>Bell Internet Bundle Credit $15 off for 24 months for new Internet customers</v>
      </c>
      <c r="E433" s="9" t="str">
        <f t="shared" si="75"/>
        <v>Crédit de 15 $ pendant 24 mois sur le forfait Internet avec services Bell</v>
      </c>
      <c r="F433" s="9">
        <f t="shared" si="76"/>
        <v>0</v>
      </c>
      <c r="G433" s="9" t="str">
        <f t="shared" si="77"/>
        <v>RMR</v>
      </c>
      <c r="H433" s="9" t="str">
        <f t="shared" si="78"/>
        <v>Y</v>
      </c>
      <c r="I433" s="9">
        <f t="shared" si="79"/>
        <v>0</v>
      </c>
      <c r="J433" s="9" t="str">
        <f t="shared" si="80"/>
        <v>Residential and Business</v>
      </c>
      <c r="K433" s="9" t="str">
        <f t="shared" si="81"/>
        <v xml:space="preserve">Smart Home </v>
      </c>
      <c r="M433" s="9">
        <f t="shared" si="82"/>
        <v>0</v>
      </c>
      <c r="N433" s="9">
        <f t="shared" si="83"/>
        <v>0</v>
      </c>
    </row>
    <row r="434" spans="1:14" x14ac:dyDescent="0.25">
      <c r="A434" s="9" t="s">
        <v>346</v>
      </c>
      <c r="B434" s="9" t="str">
        <f t="shared" si="72"/>
        <v>16VAC Transformer</v>
      </c>
      <c r="C434" s="9" t="str">
        <f t="shared" si="73"/>
        <v>Transformateur 16 V c.a.</v>
      </c>
      <c r="D434" s="9" t="str">
        <f t="shared" si="74"/>
        <v>16VAC Transformer</v>
      </c>
      <c r="E434" s="9" t="str">
        <f t="shared" si="75"/>
        <v>Transformateur 16 V c.a.</v>
      </c>
      <c r="F434" s="9">
        <f t="shared" si="76"/>
        <v>0</v>
      </c>
      <c r="G434" s="9" t="str">
        <f t="shared" si="77"/>
        <v>One Time</v>
      </c>
      <c r="H434" s="9" t="str">
        <f t="shared" si="78"/>
        <v>N</v>
      </c>
      <c r="I434" s="9">
        <f t="shared" si="79"/>
        <v>7.5</v>
      </c>
      <c r="J434" s="9" t="str">
        <f t="shared" si="80"/>
        <v>Legacy</v>
      </c>
      <c r="K434" s="9" t="str">
        <f t="shared" si="81"/>
        <v>Legacy</v>
      </c>
      <c r="M434" s="9" t="str">
        <f t="shared" si="82"/>
        <v>16VAC Transformer</v>
      </c>
      <c r="N434" s="9" t="str">
        <f t="shared" si="83"/>
        <v>Transformateur 16 V c.a.</v>
      </c>
    </row>
    <row r="435" spans="1:14" x14ac:dyDescent="0.25">
      <c r="A435" s="9" t="s">
        <v>3155</v>
      </c>
      <c r="B435" s="9" t="str">
        <f t="shared" si="72"/>
        <v>$10 credit for 24 months (Duo) with new Internet subscription</v>
      </c>
      <c r="C435" s="9" t="str">
        <f t="shared" si="73"/>
        <v>10 $ de crédit pour 24 mois (Duo) avec un nouvel abonnement à Internet</v>
      </c>
      <c r="D435" s="9" t="str">
        <f t="shared" si="74"/>
        <v>$10 credit for 24 months (Duo) with new Internet subscription</v>
      </c>
      <c r="E435" s="9" t="str">
        <f t="shared" si="75"/>
        <v>10 $ de crédit pour 24 mois (Duo) avec un nouvel abonnement à Internet</v>
      </c>
      <c r="F435" s="9">
        <f t="shared" si="76"/>
        <v>0</v>
      </c>
      <c r="G435" s="9" t="str">
        <f t="shared" si="77"/>
        <v>RMR</v>
      </c>
      <c r="H435" s="9" t="str">
        <f t="shared" si="78"/>
        <v>N</v>
      </c>
      <c r="I435" s="9">
        <f t="shared" si="79"/>
        <v>0</v>
      </c>
      <c r="J435" s="9" t="str">
        <f t="shared" si="80"/>
        <v>Residential</v>
      </c>
      <c r="K435" s="9" t="str">
        <f t="shared" si="81"/>
        <v>Video and Automation</v>
      </c>
      <c r="M435" s="9" t="str">
        <f t="shared" si="82"/>
        <v>Bell Internet Bundle Credit $10 off for 24 months for Internet customers</v>
      </c>
      <c r="N435" s="9" t="str">
        <f t="shared" si="83"/>
        <v xml:space="preserve"> Crédit de 10 $ pendant 24 mois sur le forfait Internet avec services Bell </v>
      </c>
    </row>
    <row r="436" spans="1:14" x14ac:dyDescent="0.25">
      <c r="A436" s="9" t="s">
        <v>2555</v>
      </c>
      <c r="B436" s="9" t="str">
        <f t="shared" si="72"/>
        <v xml:space="preserve">Equipment Discount - 25% </v>
      </c>
      <c r="C436" s="9" t="str">
        <f t="shared" si="73"/>
        <v>Réduction de 25 % sur l'équipement</v>
      </c>
      <c r="D436" s="9" t="str">
        <f t="shared" si="74"/>
        <v xml:space="preserve">25% discount on peripherals when legacy customer is upgrading </v>
      </c>
      <c r="E436" s="9" t="str">
        <f t="shared" si="75"/>
        <v>Réduction de 25 % sur l'équipement</v>
      </c>
      <c r="F436" s="9">
        <f t="shared" si="76"/>
        <v>0</v>
      </c>
      <c r="G436" s="9" t="str">
        <f t="shared" si="77"/>
        <v>One time</v>
      </c>
      <c r="H436" s="9" t="str">
        <f t="shared" si="78"/>
        <v>N</v>
      </c>
      <c r="I436" s="9">
        <f t="shared" si="79"/>
        <v>0</v>
      </c>
      <c r="J436" s="9" t="str">
        <f t="shared" si="80"/>
        <v>Residential and Business</v>
      </c>
      <c r="K436" s="9" t="str">
        <f t="shared" si="81"/>
        <v xml:space="preserve">Smart Home </v>
      </c>
      <c r="M436" s="9">
        <f t="shared" si="82"/>
        <v>0</v>
      </c>
      <c r="N436" s="9">
        <f t="shared" si="83"/>
        <v>0</v>
      </c>
    </row>
    <row r="437" spans="1:14" x14ac:dyDescent="0.25">
      <c r="A437" s="9" t="s">
        <v>3745</v>
      </c>
      <c r="B437" s="9" t="str">
        <f t="shared" si="72"/>
        <v xml:space="preserve">Bell Smart Home Internet Bundle Credit $20 x 24 mths </v>
      </c>
      <c r="C437" s="9" t="str">
        <f t="shared" si="73"/>
        <v>20$ de rabais pour 24 mois</v>
      </c>
      <c r="D437" s="9" t="str">
        <f t="shared" si="74"/>
        <v xml:space="preserve">Bell Smart Home Internet Bundle Credit $20 x 24 mths </v>
      </c>
      <c r="E437" s="9" t="str">
        <f t="shared" si="75"/>
        <v>20$ de rabais pour 24 mois</v>
      </c>
      <c r="F437" s="9">
        <f t="shared" si="76"/>
        <v>0</v>
      </c>
      <c r="G437" s="9" t="str">
        <f t="shared" si="77"/>
        <v>RMR</v>
      </c>
      <c r="H437" s="9" t="str">
        <f t="shared" si="78"/>
        <v>N</v>
      </c>
      <c r="I437" s="9">
        <f t="shared" si="79"/>
        <v>0</v>
      </c>
      <c r="J437" s="9" t="str">
        <f t="shared" si="80"/>
        <v>Residential and Business</v>
      </c>
      <c r="K437" s="9" t="str">
        <f t="shared" si="81"/>
        <v>Smart Home</v>
      </c>
      <c r="M437" s="9">
        <f t="shared" si="82"/>
        <v>0</v>
      </c>
      <c r="N437" s="9">
        <f t="shared" si="83"/>
        <v>0</v>
      </c>
    </row>
    <row r="438" spans="1:14" x14ac:dyDescent="0.25">
      <c r="A438" s="9" t="s">
        <v>3247</v>
      </c>
      <c r="B438" s="9" t="str">
        <f t="shared" si="72"/>
        <v>Indoor Video Camera</v>
      </c>
      <c r="C438" s="9" t="str">
        <f t="shared" si="73"/>
        <v>Caméra intérieure</v>
      </c>
      <c r="D438" s="9" t="str">
        <f t="shared" si="74"/>
        <v>Indoor Video Camera</v>
      </c>
      <c r="E438" s="9" t="str">
        <f t="shared" si="75"/>
        <v>Caméra intérieure</v>
      </c>
      <c r="F438" s="9">
        <f t="shared" si="76"/>
        <v>169</v>
      </c>
      <c r="G438" s="9" t="str">
        <f t="shared" si="77"/>
        <v>One Time</v>
      </c>
      <c r="H438" s="9" t="str">
        <f t="shared" si="78"/>
        <v>Y</v>
      </c>
      <c r="I438" s="9">
        <f t="shared" si="79"/>
        <v>30</v>
      </c>
      <c r="J438" s="9" t="str">
        <f t="shared" si="80"/>
        <v>Optional Equipment</v>
      </c>
      <c r="K438" s="9" t="str">
        <f t="shared" si="81"/>
        <v>Cameras</v>
      </c>
      <c r="M438" s="9" t="str">
        <f t="shared" si="82"/>
        <v>Access live and high definition recorded video from your smartphone anytime.</v>
      </c>
      <c r="N438" s="9" t="str">
        <f t="shared" si="83"/>
        <v xml:space="preserve">Visionnez la vidéo en direct et enregistrée en haute définition à tout moment depuis votre téléphone intelligent. </v>
      </c>
    </row>
    <row r="439" spans="1:14" x14ac:dyDescent="0.25">
      <c r="A439" s="9" t="s">
        <v>3246</v>
      </c>
      <c r="B439" s="9" t="str">
        <f t="shared" si="72"/>
        <v>Outdoor Video Camera</v>
      </c>
      <c r="C439" s="9" t="str">
        <f t="shared" si="73"/>
        <v>Caméra extérieure</v>
      </c>
      <c r="D439" s="9" t="str">
        <f t="shared" si="74"/>
        <v>Outdoor Camera</v>
      </c>
      <c r="E439" s="9" t="str">
        <f t="shared" si="75"/>
        <v>Caméra extérieure</v>
      </c>
      <c r="F439" s="9">
        <f t="shared" si="76"/>
        <v>199</v>
      </c>
      <c r="G439" s="9" t="str">
        <f t="shared" si="77"/>
        <v>One Time</v>
      </c>
      <c r="H439" s="9" t="str">
        <f t="shared" si="78"/>
        <v>N</v>
      </c>
      <c r="I439" s="9">
        <f t="shared" si="79"/>
        <v>60</v>
      </c>
      <c r="J439" s="9" t="str">
        <f t="shared" si="80"/>
        <v>Optional Equipment</v>
      </c>
      <c r="K439" s="9" t="str">
        <f t="shared" si="81"/>
        <v>Cameras</v>
      </c>
      <c r="M439" s="9" t="str">
        <f t="shared" si="82"/>
        <v>The wireless outdoor video camera, resistant to weather conditions, works perfectly with the mobile app.</v>
      </c>
      <c r="N439" s="9" t="str">
        <f t="shared" si="83"/>
        <v>Cette caméra sans fil pour l'extérieur, résistante aux conditions météorologiques, fonctionne parfaitement avec l'application Maison intelligente.</v>
      </c>
    </row>
    <row r="440" spans="1:14" x14ac:dyDescent="0.25">
      <c r="A440" s="9" t="s">
        <v>3565</v>
      </c>
      <c r="B440" s="9" t="str">
        <f t="shared" si="72"/>
        <v xml:space="preserve">Bell Internet Bundle Credit $5 off for 24 months </v>
      </c>
      <c r="C440" s="9" t="str">
        <f t="shared" si="73"/>
        <v>5$ de crédit pour 24 mois sur le forfait Internet avec services Bell</v>
      </c>
      <c r="D440" s="9" t="str">
        <f t="shared" si="74"/>
        <v xml:space="preserve">Bell Internet Bundle Credit $5 off for 24 months </v>
      </c>
      <c r="E440" s="9" t="str">
        <f t="shared" si="75"/>
        <v>5 $ de crédit pour 24 mois sur le forfait Internet avec services Bell</v>
      </c>
      <c r="F440" s="9">
        <f t="shared" si="76"/>
        <v>0</v>
      </c>
      <c r="G440" s="9" t="str">
        <f t="shared" si="77"/>
        <v>RMR</v>
      </c>
      <c r="H440" s="9" t="str">
        <f t="shared" si="78"/>
        <v>Y</v>
      </c>
      <c r="I440" s="9">
        <f t="shared" si="79"/>
        <v>0</v>
      </c>
      <c r="J440" s="9" t="str">
        <f t="shared" si="80"/>
        <v xml:space="preserve">Residential </v>
      </c>
      <c r="K440" s="9" t="str">
        <f t="shared" si="81"/>
        <v>Video and Automation</v>
      </c>
      <c r="M440" s="9" t="str">
        <f t="shared" si="82"/>
        <v xml:space="preserve">Bell Internet Bundle Credit $5 off for 24 months for new Internet customers </v>
      </c>
      <c r="N440" s="9">
        <f t="shared" si="83"/>
        <v>0</v>
      </c>
    </row>
    <row r="441" spans="1:14" x14ac:dyDescent="0.25">
      <c r="A441" s="9" t="s">
        <v>3568</v>
      </c>
      <c r="B441" s="9" t="str">
        <f t="shared" si="72"/>
        <v>Bell Internet Bundle Credit - $10 credit for 24 months</v>
      </c>
      <c r="C441" s="9" t="str">
        <f t="shared" si="73"/>
        <v>10 $ de crédit pour 24 mois sur le forfait Internet avec services Bell</v>
      </c>
      <c r="D441" s="9" t="str">
        <f t="shared" si="74"/>
        <v>Bell Internet Bundle Credit $10 off for 24 months for new Internet customers</v>
      </c>
      <c r="E441" s="9" t="str">
        <f t="shared" si="75"/>
        <v>10 $ de crédit pour 24 mois sur le forfait Internet avec services Bell</v>
      </c>
      <c r="F441" s="9">
        <f t="shared" si="76"/>
        <v>0</v>
      </c>
      <c r="G441" s="9" t="str">
        <f t="shared" si="77"/>
        <v>RMR</v>
      </c>
      <c r="H441" s="9" t="str">
        <f t="shared" si="78"/>
        <v>Y</v>
      </c>
      <c r="I441" s="9">
        <f t="shared" si="79"/>
        <v>0</v>
      </c>
      <c r="J441" s="9" t="str">
        <f t="shared" si="80"/>
        <v xml:space="preserve">Residential and Business </v>
      </c>
      <c r="K441" s="9" t="str">
        <f t="shared" si="81"/>
        <v xml:space="preserve">Smart Home </v>
      </c>
      <c r="M441" s="9" t="str">
        <f t="shared" si="82"/>
        <v>Bell Internet Bundle Credit $10 off for 24 months for new Internet customers</v>
      </c>
      <c r="N441" s="9">
        <f t="shared" si="83"/>
        <v>0</v>
      </c>
    </row>
    <row r="442" spans="1:14" x14ac:dyDescent="0.25">
      <c r="A442" s="9" t="s">
        <v>3572</v>
      </c>
      <c r="B442" s="9" t="str">
        <f t="shared" si="72"/>
        <v>Bell Mobility Bundle Credit: Video and Automation - $5 Credit for 24 months</v>
      </c>
      <c r="C442" s="9" t="str">
        <f t="shared" si="73"/>
        <v>Crédit forfait Bell Mobilité: Vidéo et domotique - Crédit de 5 $ pour 24 mois</v>
      </c>
      <c r="D442" s="9" t="str">
        <f t="shared" si="74"/>
        <v>Bell Mobility Bundle Credit: Video and Automation - $5 Credit for 24 months</v>
      </c>
      <c r="E442" s="9" t="str">
        <f t="shared" si="75"/>
        <v>Crédit forfait Bell Mobilité: Vidéo et domotique - Crédit de 5 $ pour 24 mois</v>
      </c>
      <c r="F442" s="9">
        <f t="shared" si="76"/>
        <v>0</v>
      </c>
      <c r="G442" s="9" t="str">
        <f t="shared" si="77"/>
        <v>RMR</v>
      </c>
      <c r="H442" s="9" t="str">
        <f t="shared" si="78"/>
        <v>Y</v>
      </c>
      <c r="I442" s="9">
        <f t="shared" si="79"/>
        <v>0</v>
      </c>
      <c r="J442" s="9" t="str">
        <f t="shared" si="80"/>
        <v>Residential</v>
      </c>
      <c r="K442" s="9" t="str">
        <f t="shared" si="81"/>
        <v>Video and Automation</v>
      </c>
      <c r="M442" s="9" t="str">
        <f t="shared" si="82"/>
        <v>Bell Mobility Bundle Credit: Video and Automation - $5 Credit for 24 months</v>
      </c>
      <c r="N442" s="9">
        <f t="shared" si="83"/>
        <v>0</v>
      </c>
    </row>
    <row r="443" spans="1:14" x14ac:dyDescent="0.25">
      <c r="A443" s="9" t="s">
        <v>3575</v>
      </c>
      <c r="B443" s="9" t="str">
        <f t="shared" si="72"/>
        <v xml:space="preserve">Bell Mobility Bundle Credit - $5 </v>
      </c>
      <c r="C443" s="9" t="str">
        <f t="shared" si="73"/>
        <v>Crédit de 5 $ sur le forfait mobilité avec services Bell</v>
      </c>
      <c r="D443" s="9" t="str">
        <f t="shared" si="74"/>
        <v>Bell Mobility Bundle Credit $5 for new and existing Mobility customers</v>
      </c>
      <c r="E443" s="9" t="str">
        <f t="shared" si="75"/>
        <v>Bell Mobility Bundle Credit $5 for new and existing Mobility customers</v>
      </c>
      <c r="F443" s="9">
        <f t="shared" si="76"/>
        <v>0</v>
      </c>
      <c r="G443" s="9" t="str">
        <f t="shared" si="77"/>
        <v>RMR</v>
      </c>
      <c r="H443" s="9" t="str">
        <f t="shared" si="78"/>
        <v>Y</v>
      </c>
      <c r="I443" s="9">
        <f t="shared" si="79"/>
        <v>0</v>
      </c>
      <c r="J443" s="9" t="str">
        <f t="shared" si="80"/>
        <v xml:space="preserve">Residential and Business </v>
      </c>
      <c r="K443" s="9" t="str">
        <f t="shared" si="81"/>
        <v xml:space="preserve">Smart Home </v>
      </c>
      <c r="M443" s="9" t="str">
        <f t="shared" si="82"/>
        <v>Crédit de 5 $ sur le forfait mobilité avec nouveaux et existants services Bell</v>
      </c>
      <c r="N443" s="9">
        <f t="shared" si="83"/>
        <v>0</v>
      </c>
    </row>
    <row r="444" spans="1:14" x14ac:dyDescent="0.25">
      <c r="A444" s="9" t="s">
        <v>3584</v>
      </c>
      <c r="B444" s="9" t="str">
        <f t="shared" si="72"/>
        <v>External Probe for Temperature Sensor</v>
      </c>
      <c r="C444" s="9" t="str">
        <f t="shared" si="73"/>
        <v>Sonde externe du capteur de température</v>
      </c>
      <c r="D444" s="9" t="str">
        <f t="shared" si="74"/>
        <v>External Probe for Temperature Sensor</v>
      </c>
      <c r="E444" s="9" t="str">
        <f t="shared" si="75"/>
        <v>Sonde externe du capteur de température</v>
      </c>
      <c r="F444" s="9">
        <f t="shared" si="76"/>
        <v>44</v>
      </c>
      <c r="G444" s="9" t="str">
        <f t="shared" si="77"/>
        <v>One Time</v>
      </c>
      <c r="H444" s="9" t="str">
        <f t="shared" si="78"/>
        <v>Y</v>
      </c>
      <c r="I444" s="9">
        <f t="shared" si="79"/>
        <v>7.5</v>
      </c>
      <c r="J444" s="9" t="str">
        <f t="shared" si="80"/>
        <v>Optional Equipment</v>
      </c>
      <c r="K444" s="9" t="str">
        <f t="shared" si="81"/>
        <v>Sensors and Detectors</v>
      </c>
      <c r="M444" s="9" t="str">
        <f t="shared" si="82"/>
        <v xml:space="preserve">This probe wires into the temperature sensor and lets you monitor a refrigerator, freezer and outdoor temperatures
</v>
      </c>
      <c r="N444" s="9" t="str">
        <f t="shared" si="83"/>
        <v>Cette sonde est reliée au capteur de température et vous permet de surveiller la température d'un réfrigérateur, d'un congélateur et de l'extérieur. Cet appareil ne doit pas être vendu sans le capteur de température</v>
      </c>
    </row>
    <row r="445" spans="1:14" x14ac:dyDescent="0.25">
      <c r="A445" s="9" t="s">
        <v>3634</v>
      </c>
      <c r="B445" s="9" t="str">
        <f t="shared" si="72"/>
        <v>Yale nexTouch Push Button Door Lock</v>
      </c>
      <c r="C445" s="9" t="str">
        <f t="shared" si="73"/>
        <v>Serrure de porte Yale nexTouch</v>
      </c>
      <c r="D445" s="9" t="str">
        <f t="shared" si="74"/>
        <v>Yale nexTouch Push Button Door Lock</v>
      </c>
      <c r="E445" s="9" t="str">
        <f t="shared" si="75"/>
        <v>Serrure de porte Yale nexTouch</v>
      </c>
      <c r="F445" s="9">
        <f t="shared" si="76"/>
        <v>600</v>
      </c>
      <c r="G445" s="9" t="str">
        <f t="shared" si="77"/>
        <v>One Time</v>
      </c>
      <c r="H445" s="9" t="str">
        <f t="shared" si="78"/>
        <v>N</v>
      </c>
      <c r="I445" s="9">
        <f t="shared" si="79"/>
        <v>30</v>
      </c>
      <c r="J445" s="9" t="str">
        <f t="shared" si="80"/>
        <v>Optional Equipment</v>
      </c>
      <c r="K445" s="9" t="str">
        <f t="shared" si="81"/>
        <v>Door locks and thermostats</v>
      </c>
      <c r="M445" s="9" t="str">
        <f t="shared" si="82"/>
        <v>Yale nexTouch Push Button Door Lock - SMB only</v>
      </c>
      <c r="N445" s="9" t="str">
        <f t="shared" si="83"/>
        <v>Serrure de porte Yale nexTouch - PME seulement</v>
      </c>
    </row>
    <row r="446" spans="1:14" x14ac:dyDescent="0.25">
      <c r="A446" s="9" t="s">
        <v>3943</v>
      </c>
      <c r="B446" s="9" t="str">
        <f t="shared" si="72"/>
        <v>Automation service</v>
      </c>
      <c r="C446" s="9" t="str">
        <f t="shared" si="73"/>
        <v>Service de domotique</v>
      </c>
      <c r="D446" s="9" t="str">
        <f t="shared" si="74"/>
        <v>Provides access and control over any Z-Wave devices added to your Smart Home system.</v>
      </c>
      <c r="E446" s="9" t="str">
        <f t="shared" si="75"/>
        <v>Fournit un accès et un contrôle sur tous les appareils Z-Wave ajoutés à votre système Maison Intelligente.</v>
      </c>
      <c r="F446" s="9">
        <f t="shared" si="76"/>
        <v>0</v>
      </c>
      <c r="G446" s="9" t="str">
        <f t="shared" si="77"/>
        <v>RMR</v>
      </c>
      <c r="H446" s="9" t="str">
        <f t="shared" si="78"/>
        <v>N</v>
      </c>
      <c r="I446" s="9">
        <f t="shared" si="79"/>
        <v>0</v>
      </c>
      <c r="J446" s="9" t="str">
        <f t="shared" si="80"/>
        <v>Additional Services</v>
      </c>
      <c r="K446" s="9" t="str">
        <f t="shared" si="81"/>
        <v>Z-Wave Access</v>
      </c>
      <c r="M446" s="9" t="str">
        <f t="shared" si="82"/>
        <v xml:space="preserve">Manage automation devices like a thermostat, door lock and lighting. </v>
      </c>
      <c r="N446" s="9" t="str">
        <f t="shared" si="83"/>
        <v xml:space="preserve">Gestion des appareils de domotique comme les thermostats, les serrures de porte et l'éclairage. </v>
      </c>
    </row>
    <row r="447" spans="1:14" x14ac:dyDescent="0.25">
      <c r="A447" s="9" t="s">
        <v>3945</v>
      </c>
      <c r="B447" s="9" t="str">
        <f t="shared" si="72"/>
        <v xml:space="preserve">3 Months Free Credit - $19.99 </v>
      </c>
      <c r="C447" s="9" t="str">
        <f t="shared" si="73"/>
        <v>Offre de trois mois gratuits -19.99 $</v>
      </c>
      <c r="D447" s="9" t="str">
        <f t="shared" si="74"/>
        <v xml:space="preserve">3 Months Free Credit - $19.99 </v>
      </c>
      <c r="E447" s="9" t="str">
        <f t="shared" si="75"/>
        <v>Offre de trois mois gratuits -19.99 $</v>
      </c>
      <c r="F447" s="9">
        <f t="shared" si="76"/>
        <v>0</v>
      </c>
      <c r="G447" s="9" t="str">
        <f t="shared" si="77"/>
        <v>RMR</v>
      </c>
      <c r="H447" s="9" t="str">
        <f t="shared" si="78"/>
        <v>N</v>
      </c>
      <c r="I447" s="9">
        <f t="shared" si="79"/>
        <v>0</v>
      </c>
      <c r="J447" s="9" t="str">
        <f t="shared" si="80"/>
        <v>Residential</v>
      </c>
      <c r="K447" s="9" t="str">
        <f t="shared" si="81"/>
        <v xml:space="preserve">Smart Home </v>
      </c>
      <c r="M447" s="9" t="str">
        <f t="shared" si="82"/>
        <v xml:space="preserve">3 Months Free Credit - $19.99 </v>
      </c>
      <c r="N447" s="9" t="str">
        <f t="shared" si="83"/>
        <v>Offre de trois mois gratuits -19.99 $</v>
      </c>
    </row>
    <row r="448" spans="1:14" x14ac:dyDescent="0.25">
      <c r="A448" s="9" t="s">
        <v>3946</v>
      </c>
      <c r="B448" s="9" t="str">
        <f t="shared" ref="B448:B471" si="84">VLOOKUP($A448,masterdata,3,0)</f>
        <v xml:space="preserve">3 Months Free Credit - $29.99 </v>
      </c>
      <c r="C448" s="9" t="str">
        <f t="shared" ref="C448:C471" si="85">VLOOKUP($A448,masterdata,4,0)</f>
        <v>Offre de trois mois gratuits -29.99 $</v>
      </c>
      <c r="D448" s="9" t="str">
        <f t="shared" ref="D448:D471" si="86">VLOOKUP($A448,masterdata,12,0)</f>
        <v xml:space="preserve">3 Months Free Credit - $29.99 </v>
      </c>
      <c r="E448" s="9" t="str">
        <f t="shared" ref="E448:E471" si="87">VLOOKUP($A448,masterdata,13,0)</f>
        <v>Offre de trois mois gratuits -29.99 $</v>
      </c>
      <c r="F448" s="9">
        <f t="shared" ref="F448:F471" si="88">VLOOKUP($A448,masterdata,5,0)</f>
        <v>0</v>
      </c>
      <c r="G448" s="9" t="str">
        <f t="shared" ref="G448:G471" si="89">VLOOKUP($A448,masterdata,16,0)</f>
        <v>RMR</v>
      </c>
      <c r="H448" s="9" t="str">
        <f t="shared" ref="H448:H471" si="90">VLOOKUP($A448,masterdata,6,0)</f>
        <v>N</v>
      </c>
      <c r="I448" s="9">
        <f t="shared" ref="I448:I471" si="91">VLOOKUP($A448,masterdata,7,0)</f>
        <v>0</v>
      </c>
      <c r="J448" s="9" t="str">
        <f t="shared" ref="J448:J471" si="92">VLOOKUP($A448,masterdata,10,0)</f>
        <v>Residential</v>
      </c>
      <c r="K448" s="9" t="str">
        <f t="shared" ref="K448:K471" si="93">VLOOKUP($A448,masterdata,11,0)</f>
        <v xml:space="preserve">Smart Home </v>
      </c>
      <c r="M448" s="9" t="str">
        <f t="shared" ref="M448:M471" si="94">VLOOKUP($A448,masterdata,14,0)</f>
        <v xml:space="preserve">3 Months Free Credit - $29.99 </v>
      </c>
      <c r="N448" s="9" t="str">
        <f t="shared" ref="N448:N471" si="95">VLOOKUP($A448,masterdata,15,0)</f>
        <v>Offre de trois mois gratuits -29.99 $</v>
      </c>
    </row>
    <row r="449" spans="1:14" x14ac:dyDescent="0.25">
      <c r="A449" s="9" t="s">
        <v>3947</v>
      </c>
      <c r="B449" s="9" t="str">
        <f t="shared" si="84"/>
        <v xml:space="preserve">3 Months Free Credit - $39.99 </v>
      </c>
      <c r="C449" s="9" t="str">
        <f t="shared" si="85"/>
        <v>Offre de trois mois gratuits -39.99 $</v>
      </c>
      <c r="D449" s="9" t="str">
        <f t="shared" si="86"/>
        <v xml:space="preserve">3 Months Free Credit - $39.99 </v>
      </c>
      <c r="E449" s="9" t="str">
        <f t="shared" si="87"/>
        <v>Offre de trois mois gratuits -39.99 $</v>
      </c>
      <c r="F449" s="9">
        <f t="shared" si="88"/>
        <v>0</v>
      </c>
      <c r="G449" s="9" t="str">
        <f t="shared" si="89"/>
        <v>RMR</v>
      </c>
      <c r="H449" s="9" t="str">
        <f t="shared" si="90"/>
        <v>N</v>
      </c>
      <c r="I449" s="9">
        <f t="shared" si="91"/>
        <v>0</v>
      </c>
      <c r="J449" s="9" t="str">
        <f t="shared" si="92"/>
        <v xml:space="preserve">Residential and Business </v>
      </c>
      <c r="K449" s="9" t="str">
        <f t="shared" si="93"/>
        <v xml:space="preserve">Smart Home </v>
      </c>
      <c r="M449" s="9" t="str">
        <f t="shared" si="94"/>
        <v xml:space="preserve">3 Months Free Credit - $39.99 </v>
      </c>
      <c r="N449" s="9" t="str">
        <f t="shared" si="95"/>
        <v>Offre de trois mois gratuits -39.99 $</v>
      </c>
    </row>
    <row r="450" spans="1:14" x14ac:dyDescent="0.25">
      <c r="A450" s="9" t="s">
        <v>3948</v>
      </c>
      <c r="B450" s="9" t="str">
        <f t="shared" si="84"/>
        <v xml:space="preserve">3 Months Free Credit - $49.99 </v>
      </c>
      <c r="C450" s="9" t="str">
        <f t="shared" si="85"/>
        <v>Offre de trois mois gratuits -49.99 $</v>
      </c>
      <c r="D450" s="9" t="str">
        <f t="shared" si="86"/>
        <v xml:space="preserve">3 Months Free Credit - $49.99 </v>
      </c>
      <c r="E450" s="9" t="str">
        <f t="shared" si="87"/>
        <v>Offre de trois mois gratuits -49.99 $</v>
      </c>
      <c r="F450" s="9">
        <f t="shared" si="88"/>
        <v>0</v>
      </c>
      <c r="G450" s="9" t="str">
        <f t="shared" si="89"/>
        <v>RMR</v>
      </c>
      <c r="H450" s="9" t="str">
        <f t="shared" si="90"/>
        <v>N</v>
      </c>
      <c r="I450" s="9">
        <f t="shared" si="91"/>
        <v>0</v>
      </c>
      <c r="J450" s="9" t="str">
        <f t="shared" si="92"/>
        <v xml:space="preserve">Residential and Business </v>
      </c>
      <c r="K450" s="9" t="str">
        <f t="shared" si="93"/>
        <v xml:space="preserve">Smart Home </v>
      </c>
      <c r="M450" s="9" t="str">
        <f t="shared" si="94"/>
        <v xml:space="preserve">3 Months Free Credit - $49.99 </v>
      </c>
      <c r="N450" s="9" t="str">
        <f t="shared" si="95"/>
        <v>Offre de trois mois gratuits -49.99 $</v>
      </c>
    </row>
    <row r="451" spans="1:14" x14ac:dyDescent="0.25">
      <c r="A451" s="9" t="s">
        <v>3949</v>
      </c>
      <c r="B451" s="9" t="str">
        <f t="shared" si="84"/>
        <v xml:space="preserve">3 Months Free Credit - $59.99 </v>
      </c>
      <c r="C451" s="9" t="str">
        <f t="shared" si="85"/>
        <v>Offre de trois mois gratuits -59.99 $</v>
      </c>
      <c r="D451" s="9" t="str">
        <f t="shared" si="86"/>
        <v xml:space="preserve">3 Months Free Credit - $59.99 </v>
      </c>
      <c r="E451" s="9" t="str">
        <f t="shared" si="87"/>
        <v>Offre de trois mois gratuits -59.99 $</v>
      </c>
      <c r="F451" s="9">
        <f t="shared" si="88"/>
        <v>0</v>
      </c>
      <c r="G451" s="9" t="str">
        <f t="shared" si="89"/>
        <v>RMR</v>
      </c>
      <c r="H451" s="9" t="str">
        <f t="shared" si="90"/>
        <v>N</v>
      </c>
      <c r="I451" s="9">
        <f t="shared" si="91"/>
        <v>0</v>
      </c>
      <c r="J451" s="9" t="str">
        <f t="shared" si="92"/>
        <v xml:space="preserve">Residential and Business </v>
      </c>
      <c r="K451" s="9" t="str">
        <f t="shared" si="93"/>
        <v xml:space="preserve">Smart Home </v>
      </c>
      <c r="M451" s="9" t="str">
        <f t="shared" si="94"/>
        <v xml:space="preserve">3 Months Free Credit - $59.99 </v>
      </c>
      <c r="N451" s="9" t="str">
        <f t="shared" si="95"/>
        <v>Offre de trois mois gratuits -59.99 $</v>
      </c>
    </row>
    <row r="452" spans="1:14" x14ac:dyDescent="0.25">
      <c r="A452" s="9" t="s">
        <v>3950</v>
      </c>
      <c r="B452" s="9" t="str">
        <f t="shared" si="84"/>
        <v xml:space="preserve">3 Months Free Credit - $69.99 </v>
      </c>
      <c r="C452" s="9" t="str">
        <f t="shared" si="85"/>
        <v>Offre de trois mois gratuits -69.99 $</v>
      </c>
      <c r="D452" s="9" t="str">
        <f t="shared" si="86"/>
        <v xml:space="preserve">3 Months Free Credit - $69.99 </v>
      </c>
      <c r="E452" s="9" t="str">
        <f t="shared" si="87"/>
        <v>Offre de trois mois gratuits -69.99 $</v>
      </c>
      <c r="F452" s="9">
        <f t="shared" si="88"/>
        <v>0</v>
      </c>
      <c r="G452" s="9" t="str">
        <f t="shared" si="89"/>
        <v>RMR</v>
      </c>
      <c r="H452" s="9" t="str">
        <f t="shared" si="90"/>
        <v>N</v>
      </c>
      <c r="I452" s="9">
        <f t="shared" si="91"/>
        <v>0</v>
      </c>
      <c r="J452" s="9" t="str">
        <f t="shared" si="92"/>
        <v>Business</v>
      </c>
      <c r="K452" s="9" t="str">
        <f t="shared" si="93"/>
        <v xml:space="preserve">Smart Home </v>
      </c>
      <c r="M452" s="9" t="str">
        <f t="shared" si="94"/>
        <v xml:space="preserve">3 Months Free Credit - $69.99 </v>
      </c>
      <c r="N452" s="9" t="str">
        <f t="shared" si="95"/>
        <v>Offre de trois mois gratuits -69.99 $</v>
      </c>
    </row>
    <row r="453" spans="1:14" x14ac:dyDescent="0.25">
      <c r="A453" s="9" t="s">
        <v>3959</v>
      </c>
      <c r="B453" s="9" t="str">
        <f t="shared" si="84"/>
        <v xml:space="preserve">3 Months Free Credit - $44.99 </v>
      </c>
      <c r="C453" s="9" t="str">
        <f t="shared" si="85"/>
        <v>Offre de trois mois gratuits -44.99 $</v>
      </c>
      <c r="D453" s="9" t="str">
        <f t="shared" si="86"/>
        <v xml:space="preserve">3 Months Free Credit - $44.99 </v>
      </c>
      <c r="E453" s="9" t="str">
        <f t="shared" si="87"/>
        <v>Offre de trois mois gratuits -44.99 $</v>
      </c>
      <c r="F453" s="9">
        <f t="shared" si="88"/>
        <v>0</v>
      </c>
      <c r="G453" s="9" t="str">
        <f t="shared" si="89"/>
        <v>RMR</v>
      </c>
      <c r="H453" s="9" t="str">
        <f t="shared" si="90"/>
        <v>N</v>
      </c>
      <c r="I453" s="9">
        <f t="shared" si="91"/>
        <v>0</v>
      </c>
      <c r="J453" s="9" t="str">
        <f t="shared" si="92"/>
        <v xml:space="preserve">Residential and Business </v>
      </c>
      <c r="K453" s="9" t="str">
        <f t="shared" si="93"/>
        <v xml:space="preserve">Smart Home </v>
      </c>
      <c r="M453" s="9" t="str">
        <f t="shared" si="94"/>
        <v xml:space="preserve">3 Months Free Credit - $44.99 </v>
      </c>
      <c r="N453" s="9" t="str">
        <f t="shared" si="95"/>
        <v>Offre de trois mois gratuits -44.99 $</v>
      </c>
    </row>
    <row r="454" spans="1:14" x14ac:dyDescent="0.25">
      <c r="A454" s="9" t="s">
        <v>3960</v>
      </c>
      <c r="B454" s="9" t="str">
        <f t="shared" si="84"/>
        <v xml:space="preserve">3 Months Free Credit - $54.99 </v>
      </c>
      <c r="C454" s="9" t="str">
        <f t="shared" si="85"/>
        <v>Offre de trois mois gratuits -54.99 $</v>
      </c>
      <c r="D454" s="9" t="str">
        <f t="shared" si="86"/>
        <v xml:space="preserve">3 Months Free Credit - $54.99 </v>
      </c>
      <c r="E454" s="9" t="str">
        <f t="shared" si="87"/>
        <v>Offre de trois mois gratuits -54.99 $</v>
      </c>
      <c r="F454" s="9">
        <f t="shared" si="88"/>
        <v>0</v>
      </c>
      <c r="G454" s="9" t="str">
        <f t="shared" si="89"/>
        <v>RMR</v>
      </c>
      <c r="H454" s="9" t="str">
        <f t="shared" si="90"/>
        <v>N</v>
      </c>
      <c r="I454" s="9">
        <f t="shared" si="91"/>
        <v>0</v>
      </c>
      <c r="J454" s="9" t="str">
        <f t="shared" si="92"/>
        <v xml:space="preserve">Residential and Business </v>
      </c>
      <c r="K454" s="9" t="str">
        <f t="shared" si="93"/>
        <v xml:space="preserve">Smart Home </v>
      </c>
      <c r="M454" s="9" t="str">
        <f t="shared" si="94"/>
        <v xml:space="preserve">3 Months Free Credit - $54.99 </v>
      </c>
      <c r="N454" s="9" t="str">
        <f t="shared" si="95"/>
        <v>Offre de trois mois gratuits -54.99 $</v>
      </c>
    </row>
    <row r="455" spans="1:14" x14ac:dyDescent="0.25">
      <c r="A455" s="9" t="s">
        <v>3993</v>
      </c>
      <c r="B455" s="9" t="str">
        <f t="shared" si="84"/>
        <v>Upfront Fee</v>
      </c>
      <c r="C455" s="9" t="str">
        <f t="shared" si="85"/>
        <v>Frais initaux</v>
      </c>
      <c r="D455" s="9" t="str">
        <f t="shared" si="86"/>
        <v>Upfront Fee as required by credit record</v>
      </c>
      <c r="E455" s="9" t="str">
        <f t="shared" si="87"/>
        <v>Frais initaux</v>
      </c>
      <c r="F455" s="9">
        <f t="shared" si="88"/>
        <v>350</v>
      </c>
      <c r="G455" s="9" t="str">
        <f t="shared" si="89"/>
        <v>One time</v>
      </c>
      <c r="H455" s="9" t="str">
        <f t="shared" si="90"/>
        <v>N</v>
      </c>
      <c r="I455" s="9">
        <f t="shared" si="91"/>
        <v>0</v>
      </c>
      <c r="J455" s="9" t="str">
        <f t="shared" si="92"/>
        <v>Residential</v>
      </c>
      <c r="K455" s="9" t="str">
        <f t="shared" si="93"/>
        <v xml:space="preserve">Smart Home </v>
      </c>
      <c r="M455" s="9" t="str">
        <f t="shared" si="94"/>
        <v>Upfront Fee as required by credit record</v>
      </c>
      <c r="N455" s="9" t="str">
        <f t="shared" si="95"/>
        <v>Frais initaux</v>
      </c>
    </row>
    <row r="456" spans="1:14" x14ac:dyDescent="0.25">
      <c r="A456" s="9" t="s">
        <v>4012</v>
      </c>
      <c r="B456" s="9" t="str">
        <f t="shared" si="84"/>
        <v>Bell Mobility Bundle Credit - $10</v>
      </c>
      <c r="C456" s="9" t="str">
        <f t="shared" si="85"/>
        <v xml:space="preserve">Crédit forfait Bell Mobilité - 10 $ </v>
      </c>
      <c r="D456" s="9" t="str">
        <f t="shared" si="86"/>
        <v>Bell Mobility Bundle Credit $10 for new and existing Mobility customers</v>
      </c>
      <c r="E456" s="9" t="str">
        <f t="shared" si="87"/>
        <v>Crédit de 10 $ sur le forfait mobilité avec nouveaux et existants services Bell</v>
      </c>
      <c r="F456" s="9">
        <f t="shared" si="88"/>
        <v>0</v>
      </c>
      <c r="G456" s="9" t="str">
        <f t="shared" si="89"/>
        <v>RMR</v>
      </c>
      <c r="H456" s="9" t="str">
        <f t="shared" si="90"/>
        <v>Y</v>
      </c>
      <c r="I456" s="9">
        <f t="shared" si="91"/>
        <v>0</v>
      </c>
      <c r="J456" s="9" t="str">
        <f t="shared" si="92"/>
        <v>Residential</v>
      </c>
      <c r="K456" s="9" t="str">
        <f t="shared" si="93"/>
        <v>Smart Home</v>
      </c>
      <c r="M456" s="9" t="str">
        <f t="shared" si="94"/>
        <v>Bell Mobility Bundle Credit $10 for new and existing Mobility customers</v>
      </c>
      <c r="N456" s="9" t="str">
        <f t="shared" si="95"/>
        <v>Crédit de 10 $ sur le forfait mobilité avec nouveaux et existants services Bell</v>
      </c>
    </row>
    <row r="457" spans="1:14" x14ac:dyDescent="0.25">
      <c r="A457" s="15" t="s">
        <v>4057</v>
      </c>
      <c r="B457" s="9" t="str">
        <f t="shared" si="84"/>
        <v>Qolsys Best Package</v>
      </c>
      <c r="C457" s="9" t="str">
        <f t="shared" si="85"/>
        <v>Forfait de base – Meilleur (Qolsys)</v>
      </c>
      <c r="D457" s="9" t="str">
        <f t="shared" si="86"/>
        <v>Best</v>
      </c>
      <c r="E457" s="9" t="str">
        <f t="shared" si="87"/>
        <v>Meilleur</v>
      </c>
      <c r="F457" s="9">
        <f t="shared" si="88"/>
        <v>59.99</v>
      </c>
      <c r="G457" s="9" t="str">
        <f t="shared" si="89"/>
        <v>RMR</v>
      </c>
      <c r="H457" s="9" t="str">
        <f t="shared" si="90"/>
        <v>Y</v>
      </c>
      <c r="I457" s="9">
        <f t="shared" si="91"/>
        <v>195</v>
      </c>
      <c r="J457" s="9" t="str">
        <f t="shared" si="92"/>
        <v>New Install</v>
      </c>
      <c r="K457" s="9" t="str">
        <f t="shared" si="93"/>
        <v>Bundles</v>
      </c>
      <c r="M457" s="9" t="str">
        <f t="shared" si="94"/>
        <v>1 touchscreen control panel 
2 motion detectors 
3 door and window contacts 
1 camera 
1 smoke, heat and freeze detector 
1 smart thermostat/1 smart door lock</v>
      </c>
      <c r="N457" s="9" t="str">
        <f t="shared" si="95"/>
        <v xml:space="preserve">1 panneau de contrôle à écran tactile 
2 détecteurs de mouvement 
3 contacts de porte et fenêtre 
1 caméra 
1 détecteur de fumée et de température 
1 thermostat intelligent/ 1 serrurre de porte intelligente </v>
      </c>
    </row>
    <row r="458" spans="1:14" x14ac:dyDescent="0.25">
      <c r="A458" s="15" t="s">
        <v>4058</v>
      </c>
      <c r="B458" s="9" t="str">
        <f t="shared" si="84"/>
        <v>Qolsys Best Package - Wired Takeover</v>
      </c>
      <c r="C458" s="9" t="str">
        <f t="shared" si="85"/>
        <v>Module de prise en charge câblé - Meilleur (Qolsys)</v>
      </c>
      <c r="D458" s="9" t="str">
        <f t="shared" si="86"/>
        <v>Best</v>
      </c>
      <c r="E458" s="9" t="str">
        <f t="shared" si="87"/>
        <v>Meilleur</v>
      </c>
      <c r="F458" s="9">
        <f t="shared" si="88"/>
        <v>59.99</v>
      </c>
      <c r="G458" s="9" t="str">
        <f t="shared" si="89"/>
        <v>RMR</v>
      </c>
      <c r="H458" s="9" t="str">
        <f t="shared" si="90"/>
        <v>N</v>
      </c>
      <c r="I458" s="9">
        <f t="shared" si="91"/>
        <v>180</v>
      </c>
      <c r="J458" s="9" t="str">
        <f t="shared" si="92"/>
        <v>Hardwired Takeover</v>
      </c>
      <c r="K458" s="9" t="str">
        <f t="shared" si="93"/>
        <v>Bundles</v>
      </c>
      <c r="M458" s="9" t="str">
        <f t="shared" si="94"/>
        <v>1 touchscreen control panel 
1 camera 
1 smoke, heat and freeze detector 
1 smart thermostat/1 smart door lock</v>
      </c>
      <c r="N458" s="9" t="str">
        <f t="shared" si="95"/>
        <v xml:space="preserve">1 panneau de contrôle à écran tactile 
1 caméra 
1 détecteur de fumée et de température 
1 thermostat intelligent/ 1 serrurre de porte intelligente </v>
      </c>
    </row>
    <row r="459" spans="1:14" x14ac:dyDescent="0.25">
      <c r="A459" s="15" t="s">
        <v>4059</v>
      </c>
      <c r="B459" s="9" t="str">
        <f t="shared" si="84"/>
        <v>Qolsys Best Package - Wireless Takeover</v>
      </c>
      <c r="C459" s="9" t="str">
        <f t="shared" si="85"/>
        <v>Module de prise en charge sans fil - Meilleur (Qolsys)</v>
      </c>
      <c r="D459" s="9" t="str">
        <f t="shared" si="86"/>
        <v>Best</v>
      </c>
      <c r="E459" s="9" t="str">
        <f t="shared" si="87"/>
        <v>Meilleur</v>
      </c>
      <c r="F459" s="9">
        <f t="shared" si="88"/>
        <v>59.99</v>
      </c>
      <c r="G459" s="9" t="str">
        <f t="shared" si="89"/>
        <v>RMR</v>
      </c>
      <c r="H459" s="9" t="str">
        <f t="shared" si="90"/>
        <v>N</v>
      </c>
      <c r="I459" s="9">
        <f t="shared" si="91"/>
        <v>180</v>
      </c>
      <c r="J459" s="9" t="str">
        <f t="shared" si="92"/>
        <v>Wireless Takeover</v>
      </c>
      <c r="K459" s="9" t="str">
        <f t="shared" si="93"/>
        <v>Bundles</v>
      </c>
      <c r="M459" s="9" t="str">
        <f t="shared" si="94"/>
        <v>1 touchscreen control panel 
1 camera 
1 smoke, heat and freeze detector 
1 smart thermostat/1 smart door lock</v>
      </c>
      <c r="N459" s="9" t="str">
        <f t="shared" si="95"/>
        <v xml:space="preserve">1 panneau de contrôle à écran tactile 
1 caméra 
1 détecteur de fumée et de température 
1 thermostat intelligent/ 1 serrurre de porte intelligente </v>
      </c>
    </row>
    <row r="460" spans="1:14" x14ac:dyDescent="0.25">
      <c r="A460" s="15" t="s">
        <v>4056</v>
      </c>
      <c r="B460" s="9" t="str">
        <f t="shared" si="84"/>
        <v>SMB Qolsys Best Package</v>
      </c>
      <c r="C460" s="9" t="str">
        <f t="shared" si="85"/>
        <v>Forfait de base - PME Meilleur (Qolsys)</v>
      </c>
      <c r="D460" s="9" t="str">
        <f t="shared" si="86"/>
        <v>SMB Best</v>
      </c>
      <c r="E460" s="9" t="str">
        <f t="shared" si="87"/>
        <v>PME Meilleur</v>
      </c>
      <c r="F460" s="9">
        <f t="shared" si="88"/>
        <v>69.989999999999995</v>
      </c>
      <c r="G460" s="9" t="str">
        <f t="shared" si="89"/>
        <v>RMR</v>
      </c>
      <c r="H460" s="9" t="str">
        <f t="shared" si="90"/>
        <v>N</v>
      </c>
      <c r="I460" s="9">
        <f t="shared" si="91"/>
        <v>270</v>
      </c>
      <c r="J460" s="9" t="str">
        <f t="shared" si="92"/>
        <v>New Install</v>
      </c>
      <c r="K460" s="9" t="str">
        <f t="shared" si="93"/>
        <v>SMB</v>
      </c>
      <c r="M460" s="9" t="str">
        <f t="shared" si="94"/>
        <v>SMB Best</v>
      </c>
      <c r="N460" s="9" t="str">
        <f t="shared" si="95"/>
        <v>PME Meilleur</v>
      </c>
    </row>
    <row r="461" spans="1:14" x14ac:dyDescent="0.25">
      <c r="A461" s="15" t="s">
        <v>4060</v>
      </c>
      <c r="B461" s="9" t="str">
        <f t="shared" si="84"/>
        <v>SMB Qolsys Best Package - Wired Takeover</v>
      </c>
      <c r="C461" s="9" t="str">
        <f t="shared" si="85"/>
        <v>Module de prise en charge câblé - PME Meilleur (Qolsys)</v>
      </c>
      <c r="D461" s="9" t="str">
        <f t="shared" si="86"/>
        <v>SMB Best</v>
      </c>
      <c r="E461" s="9" t="str">
        <f t="shared" si="87"/>
        <v>PME Meilleur</v>
      </c>
      <c r="F461" s="9">
        <f t="shared" si="88"/>
        <v>69.989999999999995</v>
      </c>
      <c r="G461" s="9" t="str">
        <f t="shared" si="89"/>
        <v>RMR</v>
      </c>
      <c r="H461" s="9" t="str">
        <f t="shared" si="90"/>
        <v>N</v>
      </c>
      <c r="I461" s="9">
        <f t="shared" si="91"/>
        <v>285</v>
      </c>
      <c r="J461" s="9" t="str">
        <f t="shared" si="92"/>
        <v>Hardwired Takeover</v>
      </c>
      <c r="K461" s="9" t="str">
        <f t="shared" si="93"/>
        <v>SMB</v>
      </c>
      <c r="M461" s="9" t="str">
        <f t="shared" si="94"/>
        <v>SMB Best</v>
      </c>
      <c r="N461" s="9" t="str">
        <f t="shared" si="95"/>
        <v>PME Meilleur</v>
      </c>
    </row>
    <row r="462" spans="1:14" x14ac:dyDescent="0.25">
      <c r="A462" s="15" t="s">
        <v>4061</v>
      </c>
      <c r="B462" s="9" t="str">
        <f t="shared" si="84"/>
        <v>SMB Qolsys Best Package - Wireless Takeover</v>
      </c>
      <c r="C462" s="9" t="str">
        <f t="shared" si="85"/>
        <v>Module de prise en charge sans fil - PME Meilleur (Qolsys)</v>
      </c>
      <c r="D462" s="9" t="str">
        <f t="shared" si="86"/>
        <v>SMB Best</v>
      </c>
      <c r="E462" s="9" t="str">
        <f t="shared" si="87"/>
        <v>PME Meilleur</v>
      </c>
      <c r="F462" s="9">
        <f t="shared" si="88"/>
        <v>69.989999999999995</v>
      </c>
      <c r="G462" s="9" t="str">
        <f t="shared" si="89"/>
        <v>RMR</v>
      </c>
      <c r="H462" s="9" t="str">
        <f t="shared" si="90"/>
        <v>N</v>
      </c>
      <c r="I462" s="9">
        <f t="shared" si="91"/>
        <v>195</v>
      </c>
      <c r="J462" s="9" t="str">
        <f t="shared" si="92"/>
        <v>Wireless Takeover</v>
      </c>
      <c r="K462" s="9" t="str">
        <f t="shared" si="93"/>
        <v>SMB</v>
      </c>
      <c r="M462" s="9" t="str">
        <f t="shared" si="94"/>
        <v>SMB Best</v>
      </c>
      <c r="N462" s="9" t="str">
        <f t="shared" si="95"/>
        <v>PME Meilleur</v>
      </c>
    </row>
    <row r="463" spans="1:14" x14ac:dyDescent="0.25">
      <c r="A463" s="15" t="s">
        <v>4062</v>
      </c>
      <c r="B463" s="9" t="str">
        <f t="shared" si="84"/>
        <v>SMB Qolsys Better Package with Automation</v>
      </c>
      <c r="C463" s="9" t="str">
        <f t="shared" si="85"/>
        <v>Forfait de base - PME Mieux avec domotique (Qolsys)</v>
      </c>
      <c r="D463" s="9" t="str">
        <f t="shared" si="86"/>
        <v>SMB Better</v>
      </c>
      <c r="E463" s="9" t="str">
        <f t="shared" si="87"/>
        <v>PME Mieux</v>
      </c>
      <c r="F463" s="9">
        <f t="shared" si="88"/>
        <v>54.99</v>
      </c>
      <c r="G463" s="9" t="str">
        <f t="shared" si="89"/>
        <v>RMR</v>
      </c>
      <c r="H463" s="9" t="str">
        <f t="shared" si="90"/>
        <v>N</v>
      </c>
      <c r="I463" s="9">
        <f t="shared" si="91"/>
        <v>150</v>
      </c>
      <c r="J463" s="9" t="str">
        <f t="shared" si="92"/>
        <v>New Install</v>
      </c>
      <c r="K463" s="9" t="str">
        <f t="shared" si="93"/>
        <v>SMB</v>
      </c>
      <c r="M463" s="9" t="str">
        <f t="shared" si="94"/>
        <v>SMB Better</v>
      </c>
      <c r="N463" s="9" t="str">
        <f t="shared" si="95"/>
        <v>PME Mieux</v>
      </c>
    </row>
    <row r="464" spans="1:14" x14ac:dyDescent="0.25">
      <c r="A464" s="15" t="s">
        <v>4063</v>
      </c>
      <c r="B464" s="9" t="str">
        <f>VLOOKUP($A464,masterdata,3,0)</f>
        <v>SMB Qolsys Better Package with Automation - Wired Takeover</v>
      </c>
      <c r="C464" s="9" t="str">
        <f t="shared" si="85"/>
        <v>Module de prise en charge câblé - PME Mieux avec domotique (Qolsys)</v>
      </c>
      <c r="D464" s="9" t="str">
        <f t="shared" si="86"/>
        <v>SMB Better</v>
      </c>
      <c r="E464" s="9" t="str">
        <f t="shared" si="87"/>
        <v>PME Mieux</v>
      </c>
      <c r="F464" s="9">
        <f t="shared" si="88"/>
        <v>54.99</v>
      </c>
      <c r="G464" s="9" t="str">
        <f t="shared" si="89"/>
        <v>RMR</v>
      </c>
      <c r="H464" s="9" t="str">
        <f t="shared" si="90"/>
        <v>N</v>
      </c>
      <c r="I464" s="9">
        <f t="shared" si="91"/>
        <v>195</v>
      </c>
      <c r="J464" s="9" t="str">
        <f t="shared" si="92"/>
        <v>Hardwired Takeover</v>
      </c>
      <c r="K464" s="9" t="str">
        <f t="shared" si="93"/>
        <v>SMB</v>
      </c>
      <c r="M464" s="9" t="str">
        <f t="shared" si="94"/>
        <v>SMB Better</v>
      </c>
      <c r="N464" s="9" t="str">
        <f t="shared" si="95"/>
        <v>PME Mieux</v>
      </c>
    </row>
    <row r="465" spans="1:14" x14ac:dyDescent="0.25">
      <c r="A465" s="15" t="s">
        <v>4064</v>
      </c>
      <c r="B465" s="9" t="str">
        <f t="shared" si="84"/>
        <v>SMB Qolsys Better Package with Automation - Wireless Takeover</v>
      </c>
      <c r="C465" s="9" t="str">
        <f t="shared" si="85"/>
        <v>Module de prise en charge sans fil - PME Mieux avec domotique (Qolsys)</v>
      </c>
      <c r="D465" s="9" t="str">
        <f t="shared" si="86"/>
        <v>SMB Better</v>
      </c>
      <c r="E465" s="9" t="str">
        <f t="shared" si="87"/>
        <v>PME Mieux</v>
      </c>
      <c r="F465" s="9">
        <f t="shared" si="88"/>
        <v>54.99</v>
      </c>
      <c r="G465" s="9" t="str">
        <f t="shared" si="89"/>
        <v>RMR</v>
      </c>
      <c r="H465" s="9" t="str">
        <f t="shared" si="90"/>
        <v>N</v>
      </c>
      <c r="I465" s="9">
        <f t="shared" si="91"/>
        <v>150</v>
      </c>
      <c r="J465" s="9" t="str">
        <f t="shared" si="92"/>
        <v>Wireless Takeover</v>
      </c>
      <c r="K465" s="9" t="str">
        <f t="shared" si="93"/>
        <v>SMB</v>
      </c>
      <c r="M465" s="9" t="str">
        <f t="shared" si="94"/>
        <v>SMB Better</v>
      </c>
      <c r="N465" s="9" t="str">
        <f t="shared" si="95"/>
        <v>PME Mieux</v>
      </c>
    </row>
    <row r="466" spans="1:14" x14ac:dyDescent="0.25">
      <c r="A466" s="15" t="s">
        <v>4065</v>
      </c>
      <c r="B466" s="9" t="str">
        <f t="shared" si="84"/>
        <v>SMB Qolsys Good Package with Automation</v>
      </c>
      <c r="C466" s="9" t="str">
        <f t="shared" si="85"/>
        <v>Forfait de base - PME Bon avec domotique (Qolsys)</v>
      </c>
      <c r="D466" s="9" t="str">
        <f t="shared" si="86"/>
        <v>SMB Good</v>
      </c>
      <c r="E466" s="9" t="str">
        <f t="shared" si="87"/>
        <v>PME Bon</v>
      </c>
      <c r="F466" s="9">
        <f t="shared" si="88"/>
        <v>44.99</v>
      </c>
      <c r="G466" s="9" t="str">
        <f t="shared" si="89"/>
        <v>RMR</v>
      </c>
      <c r="H466" s="9" t="str">
        <f t="shared" si="90"/>
        <v>N</v>
      </c>
      <c r="I466" s="9">
        <f t="shared" si="91"/>
        <v>90</v>
      </c>
      <c r="J466" s="9" t="str">
        <f t="shared" si="92"/>
        <v>New Install</v>
      </c>
      <c r="K466" s="9" t="str">
        <f t="shared" si="93"/>
        <v>SMB</v>
      </c>
      <c r="M466" s="9" t="str">
        <f t="shared" si="94"/>
        <v>SMB Good</v>
      </c>
      <c r="N466" s="9" t="str">
        <f t="shared" si="95"/>
        <v>PME Bon</v>
      </c>
    </row>
    <row r="467" spans="1:14" x14ac:dyDescent="0.25">
      <c r="A467" s="15" t="s">
        <v>4066</v>
      </c>
      <c r="B467" s="9" t="str">
        <f t="shared" si="84"/>
        <v>SMB Qolsys Good Package with Automation - Wired Takeover</v>
      </c>
      <c r="C467" s="9" t="str">
        <f t="shared" si="85"/>
        <v>Module de prise en charge câblé - PME Bon avec domotique (Qolsys)</v>
      </c>
      <c r="D467" s="9" t="str">
        <f t="shared" si="86"/>
        <v>SMB Good</v>
      </c>
      <c r="E467" s="9" t="str">
        <f t="shared" si="87"/>
        <v>PME Bon</v>
      </c>
      <c r="F467" s="9">
        <f t="shared" si="88"/>
        <v>44.99</v>
      </c>
      <c r="G467" s="9" t="str">
        <f t="shared" si="89"/>
        <v>RMR</v>
      </c>
      <c r="H467" s="9" t="str">
        <f t="shared" si="90"/>
        <v>N</v>
      </c>
      <c r="I467" s="9">
        <f t="shared" si="91"/>
        <v>150</v>
      </c>
      <c r="J467" s="9" t="str">
        <f t="shared" si="92"/>
        <v>Hardwired Takeover</v>
      </c>
      <c r="K467" s="9" t="str">
        <f t="shared" si="93"/>
        <v>SMB</v>
      </c>
      <c r="M467" s="9" t="str">
        <f t="shared" si="94"/>
        <v>SMB Good</v>
      </c>
      <c r="N467" s="9" t="str">
        <f t="shared" si="95"/>
        <v>PME Bon</v>
      </c>
    </row>
    <row r="468" spans="1:14" x14ac:dyDescent="0.25">
      <c r="A468" s="15" t="s">
        <v>4067</v>
      </c>
      <c r="B468" s="9" t="str">
        <f t="shared" si="84"/>
        <v>SMB Qolsys Good Package with Automation - Wireless Takeover</v>
      </c>
      <c r="C468" s="9" t="str">
        <f t="shared" si="85"/>
        <v>Module de prise en charge sans fil - PME Bon avec domotique (Qolsys)</v>
      </c>
      <c r="D468" s="9" t="str">
        <f t="shared" si="86"/>
        <v>SMB Good</v>
      </c>
      <c r="E468" s="9" t="str">
        <f t="shared" si="87"/>
        <v>PME Bon</v>
      </c>
      <c r="F468" s="9">
        <f t="shared" si="88"/>
        <v>44.99</v>
      </c>
      <c r="G468" s="9" t="str">
        <f t="shared" si="89"/>
        <v>RMR</v>
      </c>
      <c r="H468" s="9" t="str">
        <f t="shared" si="90"/>
        <v>N</v>
      </c>
      <c r="I468" s="9">
        <f t="shared" si="91"/>
        <v>90</v>
      </c>
      <c r="J468" s="9" t="str">
        <f t="shared" si="92"/>
        <v>Wireless Takeover</v>
      </c>
      <c r="K468" s="9" t="str">
        <f t="shared" si="93"/>
        <v>SMB</v>
      </c>
      <c r="M468" s="9" t="str">
        <f t="shared" si="94"/>
        <v>SMB Good</v>
      </c>
      <c r="N468" s="9" t="str">
        <f t="shared" si="95"/>
        <v>PME Bon</v>
      </c>
    </row>
    <row r="469" spans="1:14" x14ac:dyDescent="0.25">
      <c r="A469" s="9" t="s">
        <v>3691</v>
      </c>
      <c r="B469" s="9" t="str">
        <f t="shared" si="84"/>
        <v>Video Analytics</v>
      </c>
      <c r="C469" s="9" t="str">
        <f t="shared" si="85"/>
        <v>Analyse intéligente de vidéo</v>
      </c>
      <c r="D469" s="9" t="str">
        <f t="shared" si="86"/>
        <v>Video Analytics</v>
      </c>
      <c r="E469" s="9" t="str">
        <f t="shared" si="87"/>
        <v>Analyse intéligente de vidéo</v>
      </c>
      <c r="F469" s="9">
        <f t="shared" si="88"/>
        <v>0</v>
      </c>
      <c r="G469" s="9" t="str">
        <f t="shared" si="89"/>
        <v>One Time</v>
      </c>
      <c r="H469" s="9" t="str">
        <f t="shared" si="90"/>
        <v>N</v>
      </c>
      <c r="I469" s="9">
        <f t="shared" si="91"/>
        <v>0</v>
      </c>
      <c r="J469" s="9" t="str">
        <f t="shared" si="92"/>
        <v>Feature</v>
      </c>
      <c r="K469" s="9" t="str">
        <f t="shared" si="93"/>
        <v>Feature</v>
      </c>
      <c r="M469" s="9" t="str">
        <f t="shared" si="94"/>
        <v>Video Analytics</v>
      </c>
      <c r="N469" s="9" t="str">
        <f t="shared" si="95"/>
        <v>Analyse intéligente de vidéo</v>
      </c>
    </row>
    <row r="470" spans="1:14" x14ac:dyDescent="0.25">
      <c r="A470" s="9" t="s">
        <v>4101</v>
      </c>
      <c r="B470" s="9" t="str">
        <f t="shared" si="84"/>
        <v>Video Service</v>
      </c>
      <c r="C470" s="9" t="str">
        <f t="shared" si="85"/>
        <v xml:space="preserve">Services vidéo </v>
      </c>
      <c r="D470" s="9" t="str">
        <f t="shared" si="86"/>
        <v>Video Service</v>
      </c>
      <c r="E470" s="9" t="str">
        <f t="shared" si="87"/>
        <v>Service vidéo</v>
      </c>
      <c r="F470" s="9">
        <f t="shared" si="88"/>
        <v>0</v>
      </c>
      <c r="G470" s="9" t="str">
        <f t="shared" si="89"/>
        <v>One Time</v>
      </c>
      <c r="H470" s="9" t="str">
        <f t="shared" si="90"/>
        <v>N</v>
      </c>
      <c r="I470" s="9">
        <f t="shared" si="91"/>
        <v>0</v>
      </c>
      <c r="J470" s="9" t="str">
        <f t="shared" si="92"/>
        <v>Feature</v>
      </c>
      <c r="K470" s="9" t="str">
        <f t="shared" si="93"/>
        <v>Feature</v>
      </c>
      <c r="M470" s="9" t="str">
        <f t="shared" si="94"/>
        <v>Video Service</v>
      </c>
      <c r="N470" s="9" t="str">
        <f t="shared" si="95"/>
        <v>Service vidéo</v>
      </c>
    </row>
    <row r="471" spans="1:14" x14ac:dyDescent="0.25">
      <c r="A471" s="9" t="s">
        <v>4106</v>
      </c>
      <c r="B471" s="9" t="str">
        <f t="shared" si="84"/>
        <v xml:space="preserve">3 Months Free Credit - $34.99 </v>
      </c>
      <c r="C471" s="9" t="str">
        <f t="shared" si="85"/>
        <v>Offre de trois mois gratuits -34.99 $</v>
      </c>
      <c r="D471" s="9" t="str">
        <f t="shared" si="86"/>
        <v xml:space="preserve">3 Months Free Credit - $34.99 </v>
      </c>
      <c r="E471" s="9" t="str">
        <f t="shared" si="87"/>
        <v>Offre de trois mois gratuits -34.99 $</v>
      </c>
      <c r="F471" s="9">
        <f t="shared" si="88"/>
        <v>0</v>
      </c>
      <c r="G471" s="9" t="str">
        <f t="shared" si="89"/>
        <v>RMR</v>
      </c>
      <c r="H471" s="9" t="str">
        <f t="shared" si="90"/>
        <v>N</v>
      </c>
      <c r="I471" s="9">
        <f t="shared" si="91"/>
        <v>0</v>
      </c>
      <c r="J471" s="9" t="str">
        <f t="shared" si="92"/>
        <v xml:space="preserve">Residential and Business </v>
      </c>
      <c r="K471" s="9" t="str">
        <f t="shared" si="93"/>
        <v xml:space="preserve">Smart Home </v>
      </c>
      <c r="M471" s="9" t="str">
        <f t="shared" si="94"/>
        <v xml:space="preserve">3 Months Free Credit - $34.99 </v>
      </c>
      <c r="N471" s="9" t="str">
        <f t="shared" si="95"/>
        <v>Offre de trois mois gratuits -34.99 $</v>
      </c>
    </row>
    <row r="472" spans="1:14" x14ac:dyDescent="0.25">
      <c r="A472" s="283" t="s">
        <v>977</v>
      </c>
      <c r="B472" s="283" t="s">
        <v>4120</v>
      </c>
      <c r="C472" s="283" t="s">
        <v>4120</v>
      </c>
      <c r="D472" s="283" t="s">
        <v>4120</v>
      </c>
      <c r="E472" s="283" t="s">
        <v>4120</v>
      </c>
      <c r="F472" s="283">
        <v>57.99</v>
      </c>
      <c r="G472" s="283" t="s">
        <v>737</v>
      </c>
      <c r="H472" s="283" t="s">
        <v>557</v>
      </c>
      <c r="I472" s="283">
        <v>0</v>
      </c>
      <c r="J472" s="283" t="s">
        <v>684</v>
      </c>
      <c r="K472" s="283" t="s">
        <v>684</v>
      </c>
      <c r="L472" s="283"/>
      <c r="M472" s="283" t="s">
        <v>4120</v>
      </c>
      <c r="N472" s="283" t="s">
        <v>4120</v>
      </c>
    </row>
    <row r="473" spans="1:14" x14ac:dyDescent="0.25">
      <c r="A473" s="283" t="s">
        <v>272</v>
      </c>
      <c r="B473" s="283" t="s">
        <v>112</v>
      </c>
      <c r="C473" s="283" t="s">
        <v>195</v>
      </c>
      <c r="D473" s="283" t="s">
        <v>112</v>
      </c>
      <c r="E473" s="283" t="s">
        <v>195</v>
      </c>
      <c r="F473" s="283">
        <v>59.99</v>
      </c>
      <c r="G473" s="283" t="s">
        <v>737</v>
      </c>
      <c r="H473" s="283" t="s">
        <v>557</v>
      </c>
      <c r="I473" s="283">
        <v>0</v>
      </c>
      <c r="J473" s="283" t="s">
        <v>684</v>
      </c>
      <c r="K473" s="283" t="s">
        <v>684</v>
      </c>
      <c r="L473" s="283"/>
      <c r="M473" s="283" t="s">
        <v>195</v>
      </c>
      <c r="N473" s="283" t="s">
        <v>195</v>
      </c>
    </row>
    <row r="474" spans="1:14" x14ac:dyDescent="0.25">
      <c r="A474" s="283" t="s">
        <v>251</v>
      </c>
      <c r="B474" s="283" t="s">
        <v>109</v>
      </c>
      <c r="C474" s="283" t="s">
        <v>194</v>
      </c>
      <c r="D474" s="283" t="s">
        <v>109</v>
      </c>
      <c r="E474" s="283" t="s">
        <v>194</v>
      </c>
      <c r="F474" s="283">
        <v>39.99</v>
      </c>
      <c r="G474" s="283" t="s">
        <v>737</v>
      </c>
      <c r="H474" s="283" t="s">
        <v>557</v>
      </c>
      <c r="I474" s="283">
        <v>0</v>
      </c>
      <c r="J474" s="283" t="s">
        <v>684</v>
      </c>
      <c r="K474" s="283" t="s">
        <v>684</v>
      </c>
      <c r="L474" s="283"/>
      <c r="M474" s="283" t="s">
        <v>194</v>
      </c>
      <c r="N474" s="283" t="s">
        <v>194</v>
      </c>
    </row>
    <row r="475" spans="1:14" x14ac:dyDescent="0.25">
      <c r="A475" s="283" t="s">
        <v>260</v>
      </c>
      <c r="B475" s="283" t="s">
        <v>111</v>
      </c>
      <c r="C475" s="283" t="s">
        <v>196</v>
      </c>
      <c r="D475" s="283" t="s">
        <v>111</v>
      </c>
      <c r="E475" s="283" t="s">
        <v>196</v>
      </c>
      <c r="F475" s="283">
        <v>49.99</v>
      </c>
      <c r="G475" s="283" t="s">
        <v>737</v>
      </c>
      <c r="H475" s="283" t="s">
        <v>557</v>
      </c>
      <c r="I475" s="283">
        <v>0</v>
      </c>
      <c r="J475" s="283" t="s">
        <v>684</v>
      </c>
      <c r="K475" s="283" t="s">
        <v>684</v>
      </c>
      <c r="L475" s="283"/>
      <c r="M475" s="283" t="s">
        <v>196</v>
      </c>
      <c r="N475" s="283" t="s">
        <v>196</v>
      </c>
    </row>
    <row r="476" spans="1:14" x14ac:dyDescent="0.25">
      <c r="A476" s="283" t="s">
        <v>3650</v>
      </c>
      <c r="B476" s="283" t="s">
        <v>112</v>
      </c>
      <c r="C476" s="283" t="s">
        <v>195</v>
      </c>
      <c r="D476" s="283" t="s">
        <v>112</v>
      </c>
      <c r="E476" s="283" t="s">
        <v>195</v>
      </c>
      <c r="F476" s="283">
        <v>59.99</v>
      </c>
      <c r="G476" s="283" t="s">
        <v>737</v>
      </c>
      <c r="H476" s="283" t="s">
        <v>557</v>
      </c>
      <c r="I476" s="283">
        <v>0</v>
      </c>
      <c r="J476" s="283" t="s">
        <v>684</v>
      </c>
      <c r="K476" s="283" t="s">
        <v>684</v>
      </c>
      <c r="L476" s="283"/>
      <c r="M476" s="283" t="s">
        <v>195</v>
      </c>
      <c r="N476" s="283" t="s">
        <v>195</v>
      </c>
    </row>
    <row r="477" spans="1:14" x14ac:dyDescent="0.25">
      <c r="A477" s="283" t="s">
        <v>3651</v>
      </c>
      <c r="B477" s="283" t="s">
        <v>111</v>
      </c>
      <c r="C477" s="283" t="s">
        <v>196</v>
      </c>
      <c r="D477" s="283" t="s">
        <v>111</v>
      </c>
      <c r="E477" s="283" t="s">
        <v>196</v>
      </c>
      <c r="F477" s="283">
        <v>49.99</v>
      </c>
      <c r="G477" s="283" t="s">
        <v>737</v>
      </c>
      <c r="H477" s="283" t="s">
        <v>557</v>
      </c>
      <c r="I477" s="283">
        <v>0</v>
      </c>
      <c r="J477" s="283" t="s">
        <v>684</v>
      </c>
      <c r="K477" s="283" t="s">
        <v>684</v>
      </c>
      <c r="L477" s="283"/>
      <c r="M477" s="283" t="s">
        <v>196</v>
      </c>
      <c r="N477" s="283" t="s">
        <v>196</v>
      </c>
    </row>
    <row r="478" spans="1:14" x14ac:dyDescent="0.25">
      <c r="A478" s="283" t="s">
        <v>3652</v>
      </c>
      <c r="B478" s="283" t="s">
        <v>108</v>
      </c>
      <c r="C478" s="283" t="s">
        <v>193</v>
      </c>
      <c r="D478" s="283" t="s">
        <v>108</v>
      </c>
      <c r="E478" s="283" t="s">
        <v>193</v>
      </c>
      <c r="F478" s="283">
        <v>29.99</v>
      </c>
      <c r="G478" s="283" t="s">
        <v>737</v>
      </c>
      <c r="H478" s="283" t="s">
        <v>557</v>
      </c>
      <c r="I478" s="283">
        <v>0</v>
      </c>
      <c r="J478" s="283" t="s">
        <v>684</v>
      </c>
      <c r="K478" s="283" t="s">
        <v>684</v>
      </c>
      <c r="L478" s="283"/>
      <c r="M478" s="283" t="s">
        <v>193</v>
      </c>
      <c r="N478" s="283" t="s">
        <v>193</v>
      </c>
    </row>
    <row r="479" spans="1:14" x14ac:dyDescent="0.25">
      <c r="A479" s="283" t="s">
        <v>3653</v>
      </c>
      <c r="B479" s="283" t="s">
        <v>112</v>
      </c>
      <c r="C479" s="283" t="s">
        <v>195</v>
      </c>
      <c r="D479" s="283" t="s">
        <v>112</v>
      </c>
      <c r="E479" s="283" t="s">
        <v>195</v>
      </c>
      <c r="F479" s="283">
        <v>54.99</v>
      </c>
      <c r="G479" s="283" t="s">
        <v>737</v>
      </c>
      <c r="H479" s="283" t="s">
        <v>557</v>
      </c>
      <c r="I479" s="283">
        <v>0</v>
      </c>
      <c r="J479" s="283" t="s">
        <v>684</v>
      </c>
      <c r="K479" s="283" t="s">
        <v>684</v>
      </c>
      <c r="L479" s="283"/>
      <c r="M479" s="283" t="s">
        <v>195</v>
      </c>
      <c r="N479" s="283" t="s">
        <v>195</v>
      </c>
    </row>
    <row r="480" spans="1:14" x14ac:dyDescent="0.25">
      <c r="A480" s="283" t="s">
        <v>3654</v>
      </c>
      <c r="B480" s="283" t="s">
        <v>109</v>
      </c>
      <c r="C480" s="283" t="s">
        <v>194</v>
      </c>
      <c r="D480" s="283" t="s">
        <v>109</v>
      </c>
      <c r="E480" s="283" t="s">
        <v>194</v>
      </c>
      <c r="F480" s="283">
        <v>39.99</v>
      </c>
      <c r="G480" s="283" t="s">
        <v>737</v>
      </c>
      <c r="H480" s="283" t="s">
        <v>557</v>
      </c>
      <c r="I480" s="283">
        <v>0</v>
      </c>
      <c r="J480" s="283" t="s">
        <v>684</v>
      </c>
      <c r="K480" s="283" t="s">
        <v>684</v>
      </c>
      <c r="L480" s="283"/>
      <c r="M480" s="283" t="s">
        <v>194</v>
      </c>
      <c r="N480" s="283" t="s">
        <v>194</v>
      </c>
    </row>
    <row r="481" spans="1:14" x14ac:dyDescent="0.25">
      <c r="A481" s="283" t="s">
        <v>3655</v>
      </c>
      <c r="B481" s="283" t="s">
        <v>111</v>
      </c>
      <c r="C481" s="283" t="s">
        <v>196</v>
      </c>
      <c r="D481" s="283" t="s">
        <v>111</v>
      </c>
      <c r="E481" s="283" t="s">
        <v>196</v>
      </c>
      <c r="F481" s="283">
        <v>44.99</v>
      </c>
      <c r="G481" s="283" t="s">
        <v>737</v>
      </c>
      <c r="H481" s="283" t="s">
        <v>557</v>
      </c>
      <c r="I481" s="283">
        <v>0</v>
      </c>
      <c r="J481" s="283" t="s">
        <v>684</v>
      </c>
      <c r="K481" s="283" t="s">
        <v>684</v>
      </c>
      <c r="L481" s="283"/>
      <c r="M481" s="283" t="s">
        <v>196</v>
      </c>
      <c r="N481" s="283" t="s">
        <v>196</v>
      </c>
    </row>
    <row r="482" spans="1:14" x14ac:dyDescent="0.25">
      <c r="A482" s="283" t="s">
        <v>3656</v>
      </c>
      <c r="B482" s="283" t="s">
        <v>684</v>
      </c>
      <c r="C482" s="283" t="s">
        <v>4121</v>
      </c>
      <c r="D482" s="283" t="s">
        <v>684</v>
      </c>
      <c r="E482" s="283" t="s">
        <v>4121</v>
      </c>
      <c r="F482" s="283">
        <v>25</v>
      </c>
      <c r="G482" s="283" t="s">
        <v>737</v>
      </c>
      <c r="H482" s="283" t="s">
        <v>557</v>
      </c>
      <c r="I482" s="283">
        <v>0</v>
      </c>
      <c r="J482" s="283" t="s">
        <v>684</v>
      </c>
      <c r="K482" s="283" t="s">
        <v>684</v>
      </c>
      <c r="L482" s="283"/>
      <c r="M482" s="283" t="s">
        <v>4121</v>
      </c>
      <c r="N482" s="283" t="s">
        <v>4121</v>
      </c>
    </row>
    <row r="483" spans="1:14" x14ac:dyDescent="0.25">
      <c r="A483" s="283" t="s">
        <v>3657</v>
      </c>
      <c r="B483" s="283" t="s">
        <v>684</v>
      </c>
      <c r="C483" s="283" t="s">
        <v>4121</v>
      </c>
      <c r="D483" s="283" t="s">
        <v>684</v>
      </c>
      <c r="E483" s="283" t="s">
        <v>4121</v>
      </c>
      <c r="F483" s="283">
        <v>25</v>
      </c>
      <c r="G483" s="283" t="s">
        <v>737</v>
      </c>
      <c r="H483" s="283" t="s">
        <v>557</v>
      </c>
      <c r="I483" s="283">
        <v>0</v>
      </c>
      <c r="J483" s="283" t="s">
        <v>684</v>
      </c>
      <c r="K483" s="283" t="s">
        <v>684</v>
      </c>
      <c r="L483" s="283"/>
      <c r="M483" s="283" t="s">
        <v>4121</v>
      </c>
      <c r="N483" s="283" t="s">
        <v>4121</v>
      </c>
    </row>
    <row r="484" spans="1:14" x14ac:dyDescent="0.25">
      <c r="A484" s="283" t="s">
        <v>3658</v>
      </c>
      <c r="B484" s="283" t="s">
        <v>684</v>
      </c>
      <c r="C484" s="283" t="s">
        <v>4121</v>
      </c>
      <c r="D484" s="283" t="s">
        <v>684</v>
      </c>
      <c r="E484" s="283" t="s">
        <v>4121</v>
      </c>
      <c r="F484" s="283">
        <v>25</v>
      </c>
      <c r="G484" s="283" t="s">
        <v>737</v>
      </c>
      <c r="H484" s="283" t="s">
        <v>557</v>
      </c>
      <c r="I484" s="283">
        <v>0</v>
      </c>
      <c r="J484" s="283" t="s">
        <v>684</v>
      </c>
      <c r="K484" s="283" t="s">
        <v>684</v>
      </c>
      <c r="L484" s="283"/>
      <c r="M484" s="283" t="s">
        <v>4121</v>
      </c>
      <c r="N484" s="283" t="s">
        <v>4121</v>
      </c>
    </row>
    <row r="485" spans="1:14" x14ac:dyDescent="0.25">
      <c r="A485" s="283" t="s">
        <v>3659</v>
      </c>
      <c r="B485" s="283" t="s">
        <v>684</v>
      </c>
      <c r="C485" s="283" t="s">
        <v>4121</v>
      </c>
      <c r="D485" s="283" t="s">
        <v>684</v>
      </c>
      <c r="E485" s="283" t="s">
        <v>4121</v>
      </c>
      <c r="F485" s="283">
        <v>25</v>
      </c>
      <c r="G485" s="283" t="s">
        <v>737</v>
      </c>
      <c r="H485" s="283" t="s">
        <v>557</v>
      </c>
      <c r="I485" s="283">
        <v>0</v>
      </c>
      <c r="J485" s="283" t="s">
        <v>684</v>
      </c>
      <c r="K485" s="283" t="s">
        <v>684</v>
      </c>
      <c r="L485" s="283"/>
      <c r="M485" s="283" t="s">
        <v>4121</v>
      </c>
      <c r="N485" s="283" t="s">
        <v>4121</v>
      </c>
    </row>
    <row r="486" spans="1:14" x14ac:dyDescent="0.25">
      <c r="A486" s="283" t="s">
        <v>3660</v>
      </c>
      <c r="B486" s="283" t="s">
        <v>684</v>
      </c>
      <c r="C486" s="283" t="s">
        <v>4121</v>
      </c>
      <c r="D486" s="283" t="s">
        <v>684</v>
      </c>
      <c r="E486" s="283" t="s">
        <v>4121</v>
      </c>
      <c r="F486" s="283">
        <v>25</v>
      </c>
      <c r="G486" s="283" t="s">
        <v>737</v>
      </c>
      <c r="H486" s="283" t="s">
        <v>557</v>
      </c>
      <c r="I486" s="283">
        <v>0</v>
      </c>
      <c r="J486" s="283" t="s">
        <v>684</v>
      </c>
      <c r="K486" s="283" t="s">
        <v>684</v>
      </c>
      <c r="L486" s="283"/>
      <c r="M486" s="283" t="s">
        <v>4121</v>
      </c>
      <c r="N486" s="283" t="s">
        <v>4121</v>
      </c>
    </row>
    <row r="487" spans="1:14" x14ac:dyDescent="0.25">
      <c r="A487" s="283" t="s">
        <v>3661</v>
      </c>
      <c r="B487" s="283" t="s">
        <v>684</v>
      </c>
      <c r="C487" s="283" t="s">
        <v>4121</v>
      </c>
      <c r="D487" s="283" t="s">
        <v>684</v>
      </c>
      <c r="E487" s="283" t="s">
        <v>4121</v>
      </c>
      <c r="F487" s="283">
        <v>25</v>
      </c>
      <c r="G487" s="283" t="s">
        <v>737</v>
      </c>
      <c r="H487" s="283" t="s">
        <v>557</v>
      </c>
      <c r="I487" s="283">
        <v>0</v>
      </c>
      <c r="J487" s="283" t="s">
        <v>684</v>
      </c>
      <c r="K487" s="283" t="s">
        <v>684</v>
      </c>
      <c r="L487" s="283"/>
      <c r="M487" s="283" t="s">
        <v>4121</v>
      </c>
      <c r="N487" s="283" t="s">
        <v>4121</v>
      </c>
    </row>
    <row r="488" spans="1:14" x14ac:dyDescent="0.25">
      <c r="A488" s="283" t="s">
        <v>3662</v>
      </c>
      <c r="B488" s="283" t="s">
        <v>684</v>
      </c>
      <c r="C488" s="283" t="s">
        <v>4121</v>
      </c>
      <c r="D488" s="283" t="s">
        <v>684</v>
      </c>
      <c r="E488" s="283" t="s">
        <v>4121</v>
      </c>
      <c r="F488" s="283">
        <v>25</v>
      </c>
      <c r="G488" s="283" t="s">
        <v>737</v>
      </c>
      <c r="H488" s="283" t="s">
        <v>557</v>
      </c>
      <c r="I488" s="283">
        <v>0</v>
      </c>
      <c r="J488" s="283" t="s">
        <v>684</v>
      </c>
      <c r="K488" s="283" t="s">
        <v>684</v>
      </c>
      <c r="L488" s="283"/>
      <c r="M488" s="283" t="s">
        <v>4121</v>
      </c>
      <c r="N488" s="283" t="s">
        <v>4121</v>
      </c>
    </row>
    <row r="489" spans="1:14" x14ac:dyDescent="0.25">
      <c r="A489" s="283" t="s">
        <v>3663</v>
      </c>
      <c r="B489" s="283" t="s">
        <v>684</v>
      </c>
      <c r="C489" s="283" t="s">
        <v>4121</v>
      </c>
      <c r="D489" s="283" t="s">
        <v>684</v>
      </c>
      <c r="E489" s="283" t="s">
        <v>4121</v>
      </c>
      <c r="F489" s="283">
        <v>25</v>
      </c>
      <c r="G489" s="283" t="s">
        <v>737</v>
      </c>
      <c r="H489" s="283" t="s">
        <v>557</v>
      </c>
      <c r="I489" s="283">
        <v>0</v>
      </c>
      <c r="J489" s="283" t="s">
        <v>684</v>
      </c>
      <c r="K489" s="283" t="s">
        <v>684</v>
      </c>
      <c r="L489" s="283"/>
      <c r="M489" s="283" t="s">
        <v>4121</v>
      </c>
      <c r="N489" s="283" t="s">
        <v>4121</v>
      </c>
    </row>
    <row r="490" spans="1:14" x14ac:dyDescent="0.25">
      <c r="A490" s="283" t="s">
        <v>3664</v>
      </c>
      <c r="B490" s="283" t="s">
        <v>684</v>
      </c>
      <c r="C490" s="283" t="s">
        <v>4121</v>
      </c>
      <c r="D490" s="283" t="s">
        <v>684</v>
      </c>
      <c r="E490" s="283" t="s">
        <v>4121</v>
      </c>
      <c r="F490" s="283">
        <v>25</v>
      </c>
      <c r="G490" s="283" t="s">
        <v>737</v>
      </c>
      <c r="H490" s="283" t="s">
        <v>557</v>
      </c>
      <c r="I490" s="283">
        <v>0</v>
      </c>
      <c r="J490" s="283" t="s">
        <v>684</v>
      </c>
      <c r="K490" s="283" t="s">
        <v>684</v>
      </c>
      <c r="L490" s="283"/>
      <c r="M490" s="283" t="s">
        <v>4121</v>
      </c>
      <c r="N490" s="283" t="s">
        <v>4121</v>
      </c>
    </row>
    <row r="491" spans="1:14" x14ac:dyDescent="0.25">
      <c r="A491" s="283" t="s">
        <v>3665</v>
      </c>
      <c r="B491" s="283" t="s">
        <v>684</v>
      </c>
      <c r="C491" s="283" t="s">
        <v>4121</v>
      </c>
      <c r="D491" s="283" t="s">
        <v>684</v>
      </c>
      <c r="E491" s="283" t="s">
        <v>4121</v>
      </c>
      <c r="F491" s="283">
        <v>25</v>
      </c>
      <c r="G491" s="283" t="s">
        <v>737</v>
      </c>
      <c r="H491" s="283" t="s">
        <v>557</v>
      </c>
      <c r="I491" s="283">
        <v>0</v>
      </c>
      <c r="J491" s="283" t="s">
        <v>684</v>
      </c>
      <c r="K491" s="283" t="s">
        <v>684</v>
      </c>
      <c r="L491" s="283"/>
      <c r="M491" s="283" t="s">
        <v>4121</v>
      </c>
      <c r="N491" s="283" t="s">
        <v>4121</v>
      </c>
    </row>
    <row r="492" spans="1:14" x14ac:dyDescent="0.25">
      <c r="A492" s="283" t="s">
        <v>3666</v>
      </c>
      <c r="B492" s="283" t="s">
        <v>684</v>
      </c>
      <c r="C492" s="283" t="s">
        <v>4121</v>
      </c>
      <c r="D492" s="283" t="s">
        <v>684</v>
      </c>
      <c r="E492" s="283" t="s">
        <v>4121</v>
      </c>
      <c r="F492" s="283">
        <v>25</v>
      </c>
      <c r="G492" s="283" t="s">
        <v>737</v>
      </c>
      <c r="H492" s="283" t="s">
        <v>557</v>
      </c>
      <c r="I492" s="283">
        <v>0</v>
      </c>
      <c r="J492" s="283" t="s">
        <v>684</v>
      </c>
      <c r="K492" s="283" t="s">
        <v>684</v>
      </c>
      <c r="L492" s="283"/>
      <c r="M492" s="283" t="s">
        <v>4121</v>
      </c>
      <c r="N492" s="283" t="s">
        <v>4121</v>
      </c>
    </row>
    <row r="493" spans="1:14" x14ac:dyDescent="0.25">
      <c r="A493" s="283" t="s">
        <v>3667</v>
      </c>
      <c r="B493" s="283" t="s">
        <v>684</v>
      </c>
      <c r="C493" s="283" t="s">
        <v>4121</v>
      </c>
      <c r="D493" s="283" t="s">
        <v>684</v>
      </c>
      <c r="E493" s="283" t="s">
        <v>4121</v>
      </c>
      <c r="F493" s="283">
        <v>25</v>
      </c>
      <c r="G493" s="283" t="s">
        <v>737</v>
      </c>
      <c r="H493" s="283" t="s">
        <v>557</v>
      </c>
      <c r="I493" s="283">
        <v>0</v>
      </c>
      <c r="J493" s="283" t="s">
        <v>684</v>
      </c>
      <c r="K493" s="283" t="s">
        <v>684</v>
      </c>
      <c r="L493" s="283"/>
      <c r="M493" s="283" t="s">
        <v>4121</v>
      </c>
      <c r="N493" s="283" t="s">
        <v>4121</v>
      </c>
    </row>
    <row r="494" spans="1:14" x14ac:dyDescent="0.25">
      <c r="A494" s="283" t="s">
        <v>3669</v>
      </c>
      <c r="B494" s="283" t="s">
        <v>684</v>
      </c>
      <c r="C494" s="283" t="s">
        <v>4121</v>
      </c>
      <c r="D494" s="283" t="s">
        <v>684</v>
      </c>
      <c r="E494" s="283" t="s">
        <v>4121</v>
      </c>
      <c r="F494" s="283">
        <v>25</v>
      </c>
      <c r="G494" s="283" t="s">
        <v>737</v>
      </c>
      <c r="H494" s="283" t="s">
        <v>557</v>
      </c>
      <c r="I494" s="283">
        <v>0</v>
      </c>
      <c r="J494" s="283" t="s">
        <v>684</v>
      </c>
      <c r="K494" s="283" t="s">
        <v>684</v>
      </c>
      <c r="L494" s="283"/>
      <c r="M494" s="283" t="s">
        <v>4121</v>
      </c>
      <c r="N494" s="283" t="s">
        <v>4121</v>
      </c>
    </row>
    <row r="495" spans="1:14" x14ac:dyDescent="0.25">
      <c r="A495" s="283" t="s">
        <v>3673</v>
      </c>
      <c r="B495" s="283" t="s">
        <v>108</v>
      </c>
      <c r="C495" s="283" t="s">
        <v>193</v>
      </c>
      <c r="D495" s="283" t="s">
        <v>108</v>
      </c>
      <c r="E495" s="283" t="s">
        <v>193</v>
      </c>
      <c r="F495" s="283">
        <v>29.99</v>
      </c>
      <c r="G495" s="283" t="s">
        <v>737</v>
      </c>
      <c r="H495" s="283" t="s">
        <v>557</v>
      </c>
      <c r="I495" s="283">
        <v>0</v>
      </c>
      <c r="J495" s="283" t="s">
        <v>684</v>
      </c>
      <c r="K495" s="283" t="s">
        <v>684</v>
      </c>
      <c r="L495" s="283"/>
      <c r="M495" s="283" t="s">
        <v>193</v>
      </c>
      <c r="N495" s="283" t="s">
        <v>193</v>
      </c>
    </row>
    <row r="496" spans="1:14" x14ac:dyDescent="0.25">
      <c r="A496" s="283" t="s">
        <v>3671</v>
      </c>
      <c r="B496" s="283" t="s">
        <v>3538</v>
      </c>
      <c r="C496" s="283" t="s">
        <v>2447</v>
      </c>
      <c r="D496" s="283" t="s">
        <v>108</v>
      </c>
      <c r="E496" s="283" t="s">
        <v>2447</v>
      </c>
      <c r="F496" s="283">
        <v>34.99</v>
      </c>
      <c r="G496" s="283" t="s">
        <v>737</v>
      </c>
      <c r="H496" s="283" t="s">
        <v>557</v>
      </c>
      <c r="I496" s="283">
        <v>90</v>
      </c>
      <c r="J496" s="283" t="s">
        <v>684</v>
      </c>
      <c r="K496" s="283" t="s">
        <v>684</v>
      </c>
      <c r="L496" s="283"/>
      <c r="M496" s="283" t="s">
        <v>2447</v>
      </c>
      <c r="N496" s="283" t="s">
        <v>2447</v>
      </c>
    </row>
    <row r="497" spans="1:14" x14ac:dyDescent="0.25">
      <c r="A497" s="283" t="s">
        <v>3672</v>
      </c>
      <c r="B497" s="283" t="s">
        <v>684</v>
      </c>
      <c r="C497" s="283" t="s">
        <v>4121</v>
      </c>
      <c r="D497" s="283" t="s">
        <v>684</v>
      </c>
      <c r="E497" s="283" t="s">
        <v>4121</v>
      </c>
      <c r="F497" s="283">
        <v>29.99</v>
      </c>
      <c r="G497" s="283" t="s">
        <v>737</v>
      </c>
      <c r="H497" s="283" t="s">
        <v>557</v>
      </c>
      <c r="I497" s="283">
        <v>0</v>
      </c>
      <c r="J497" s="283" t="s">
        <v>684</v>
      </c>
      <c r="K497" s="283" t="s">
        <v>684</v>
      </c>
      <c r="L497" s="283"/>
      <c r="M497" s="283" t="s">
        <v>4121</v>
      </c>
      <c r="N497" s="283" t="s">
        <v>4121</v>
      </c>
    </row>
    <row r="498" spans="1:14" x14ac:dyDescent="0.25">
      <c r="A498" s="283" t="s">
        <v>3674</v>
      </c>
      <c r="B498" s="283" t="s">
        <v>684</v>
      </c>
      <c r="C498" s="283" t="s">
        <v>4121</v>
      </c>
      <c r="D498" s="283" t="s">
        <v>684</v>
      </c>
      <c r="E498" s="283" t="s">
        <v>4121</v>
      </c>
      <c r="F498" s="283">
        <v>59.99</v>
      </c>
      <c r="G498" s="283" t="s">
        <v>737</v>
      </c>
      <c r="H498" s="283" t="s">
        <v>557</v>
      </c>
      <c r="I498" s="283">
        <v>0</v>
      </c>
      <c r="J498" s="283" t="s">
        <v>684</v>
      </c>
      <c r="K498" s="283" t="s">
        <v>684</v>
      </c>
      <c r="L498" s="283"/>
      <c r="M498" s="283" t="s">
        <v>4121</v>
      </c>
      <c r="N498" s="283" t="s">
        <v>4121</v>
      </c>
    </row>
    <row r="499" spans="1:14" x14ac:dyDescent="0.25">
      <c r="A499" s="283" t="s">
        <v>3676</v>
      </c>
      <c r="B499" s="283" t="s">
        <v>684</v>
      </c>
      <c r="C499" s="283" t="s">
        <v>4121</v>
      </c>
      <c r="D499" s="283" t="s">
        <v>684</v>
      </c>
      <c r="E499" s="283" t="s">
        <v>4121</v>
      </c>
      <c r="F499" s="283">
        <v>25</v>
      </c>
      <c r="G499" s="283" t="s">
        <v>737</v>
      </c>
      <c r="H499" s="283" t="s">
        <v>557</v>
      </c>
      <c r="I499" s="283">
        <v>0</v>
      </c>
      <c r="J499" s="283" t="s">
        <v>684</v>
      </c>
      <c r="K499" s="283" t="s">
        <v>684</v>
      </c>
      <c r="L499" s="283"/>
      <c r="M499" s="283" t="s">
        <v>4121</v>
      </c>
      <c r="N499" s="283" t="s">
        <v>4121</v>
      </c>
    </row>
    <row r="500" spans="1:14" x14ac:dyDescent="0.25">
      <c r="A500" s="283" t="s">
        <v>3675</v>
      </c>
      <c r="B500" s="283" t="s">
        <v>684</v>
      </c>
      <c r="C500" s="283" t="s">
        <v>4121</v>
      </c>
      <c r="D500" s="283" t="s">
        <v>684</v>
      </c>
      <c r="E500" s="283" t="s">
        <v>4121</v>
      </c>
      <c r="F500" s="283">
        <v>25</v>
      </c>
      <c r="G500" s="283" t="s">
        <v>737</v>
      </c>
      <c r="H500" s="283" t="s">
        <v>557</v>
      </c>
      <c r="I500" s="283">
        <v>0</v>
      </c>
      <c r="J500" s="283" t="s">
        <v>684</v>
      </c>
      <c r="K500" s="283" t="s">
        <v>684</v>
      </c>
      <c r="L500" s="283"/>
      <c r="M500" s="283" t="s">
        <v>4121</v>
      </c>
      <c r="N500" s="283" t="s">
        <v>4121</v>
      </c>
    </row>
    <row r="501" spans="1:14" x14ac:dyDescent="0.25">
      <c r="A501" s="283" t="s">
        <v>3678</v>
      </c>
      <c r="B501" s="283" t="s">
        <v>112</v>
      </c>
      <c r="C501" s="283" t="s">
        <v>195</v>
      </c>
      <c r="D501" s="283" t="s">
        <v>112</v>
      </c>
      <c r="E501" s="283" t="s">
        <v>195</v>
      </c>
      <c r="F501" s="283">
        <v>54.99</v>
      </c>
      <c r="G501" s="283" t="s">
        <v>737</v>
      </c>
      <c r="H501" s="283" t="s">
        <v>557</v>
      </c>
      <c r="I501" s="283">
        <v>0</v>
      </c>
      <c r="J501" s="283" t="s">
        <v>684</v>
      </c>
      <c r="K501" s="283" t="s">
        <v>684</v>
      </c>
      <c r="L501" s="283"/>
      <c r="M501" s="283" t="s">
        <v>195</v>
      </c>
      <c r="N501" s="283" t="s">
        <v>195</v>
      </c>
    </row>
    <row r="502" spans="1:14" x14ac:dyDescent="0.25">
      <c r="A502" s="283" t="s">
        <v>3681</v>
      </c>
      <c r="B502" s="283" t="s">
        <v>111</v>
      </c>
      <c r="C502" s="283" t="s">
        <v>196</v>
      </c>
      <c r="D502" s="283" t="s">
        <v>111</v>
      </c>
      <c r="E502" s="283" t="s">
        <v>196</v>
      </c>
      <c r="F502" s="283">
        <v>49.99</v>
      </c>
      <c r="G502" s="283" t="s">
        <v>737</v>
      </c>
      <c r="H502" s="283" t="s">
        <v>557</v>
      </c>
      <c r="I502" s="283">
        <v>0</v>
      </c>
      <c r="J502" s="283" t="s">
        <v>684</v>
      </c>
      <c r="K502" s="283" t="s">
        <v>684</v>
      </c>
      <c r="L502" s="283"/>
      <c r="M502" s="283" t="s">
        <v>196</v>
      </c>
      <c r="N502" s="283" t="s">
        <v>196</v>
      </c>
    </row>
    <row r="503" spans="1:14" x14ac:dyDescent="0.25">
      <c r="A503" s="283" t="s">
        <v>3687</v>
      </c>
      <c r="B503" s="283" t="s">
        <v>2486</v>
      </c>
      <c r="C503" s="283" t="s">
        <v>838</v>
      </c>
      <c r="D503" s="283" t="s">
        <v>108</v>
      </c>
      <c r="E503" s="283" t="s">
        <v>838</v>
      </c>
      <c r="F503" s="283">
        <v>29.99</v>
      </c>
      <c r="G503" s="283" t="s">
        <v>737</v>
      </c>
      <c r="H503" s="283" t="s">
        <v>557</v>
      </c>
      <c r="I503" s="283">
        <v>90</v>
      </c>
      <c r="J503" s="283" t="s">
        <v>684</v>
      </c>
      <c r="K503" s="283" t="s">
        <v>684</v>
      </c>
      <c r="L503" s="283"/>
      <c r="M503" s="283" t="s">
        <v>838</v>
      </c>
      <c r="N503" s="283" t="s">
        <v>838</v>
      </c>
    </row>
    <row r="504" spans="1:14" x14ac:dyDescent="0.25">
      <c r="A504" s="283" t="s">
        <v>203</v>
      </c>
      <c r="B504" s="283" t="s">
        <v>2438</v>
      </c>
      <c r="C504" s="283" t="s">
        <v>848</v>
      </c>
      <c r="D504" s="283" t="s">
        <v>112</v>
      </c>
      <c r="E504" s="283" t="s">
        <v>848</v>
      </c>
      <c r="F504" s="283">
        <v>59.99</v>
      </c>
      <c r="G504" s="283" t="s">
        <v>737</v>
      </c>
      <c r="H504" s="283" t="s">
        <v>557</v>
      </c>
      <c r="I504" s="283">
        <v>210</v>
      </c>
      <c r="J504" s="283" t="s">
        <v>684</v>
      </c>
      <c r="K504" s="283" t="s">
        <v>684</v>
      </c>
      <c r="L504" s="283"/>
      <c r="M504" s="283" t="s">
        <v>848</v>
      </c>
      <c r="N504" s="283" t="s">
        <v>848</v>
      </c>
    </row>
    <row r="505" spans="1:14" x14ac:dyDescent="0.25">
      <c r="A505" s="283" t="s">
        <v>202</v>
      </c>
      <c r="B505" s="283" t="s">
        <v>2431</v>
      </c>
      <c r="C505" s="283" t="s">
        <v>844</v>
      </c>
      <c r="D505" s="283" t="s">
        <v>111</v>
      </c>
      <c r="E505" s="283" t="s">
        <v>844</v>
      </c>
      <c r="F505" s="283">
        <v>49.99</v>
      </c>
      <c r="G505" s="283" t="s">
        <v>737</v>
      </c>
      <c r="H505" s="283" t="s">
        <v>557</v>
      </c>
      <c r="I505" s="283">
        <v>150</v>
      </c>
      <c r="J505" s="283" t="s">
        <v>684</v>
      </c>
      <c r="K505" s="283" t="s">
        <v>684</v>
      </c>
      <c r="L505" s="283"/>
      <c r="M505" s="283" t="s">
        <v>844</v>
      </c>
      <c r="N505" s="283" t="s">
        <v>844</v>
      </c>
    </row>
    <row r="506" spans="1:14" x14ac:dyDescent="0.25">
      <c r="A506" s="283" t="s">
        <v>201</v>
      </c>
      <c r="B506" s="283" t="s">
        <v>2420</v>
      </c>
      <c r="C506" s="283" t="s">
        <v>840</v>
      </c>
      <c r="D506" s="283" t="s">
        <v>109</v>
      </c>
      <c r="E506" s="283" t="s">
        <v>840</v>
      </c>
      <c r="F506" s="283">
        <v>39.99</v>
      </c>
      <c r="G506" s="283" t="s">
        <v>737</v>
      </c>
      <c r="H506" s="283" t="s">
        <v>557</v>
      </c>
      <c r="I506" s="283">
        <v>120</v>
      </c>
      <c r="J506" s="283" t="s">
        <v>684</v>
      </c>
      <c r="K506" s="283" t="s">
        <v>684</v>
      </c>
      <c r="L506" s="283"/>
      <c r="M506" s="283" t="s">
        <v>840</v>
      </c>
      <c r="N506" s="283" t="s">
        <v>840</v>
      </c>
    </row>
    <row r="507" spans="1:14" x14ac:dyDescent="0.25">
      <c r="A507" s="283" t="s">
        <v>200</v>
      </c>
      <c r="B507" s="283" t="s">
        <v>2486</v>
      </c>
      <c r="C507" s="283" t="s">
        <v>838</v>
      </c>
      <c r="D507" s="283" t="s">
        <v>108</v>
      </c>
      <c r="E507" s="283" t="s">
        <v>838</v>
      </c>
      <c r="F507" s="283">
        <v>29.99</v>
      </c>
      <c r="G507" s="283" t="s">
        <v>737</v>
      </c>
      <c r="H507" s="283" t="s">
        <v>557</v>
      </c>
      <c r="I507" s="283">
        <v>90</v>
      </c>
      <c r="J507" s="283" t="s">
        <v>684</v>
      </c>
      <c r="K507" s="283" t="s">
        <v>684</v>
      </c>
      <c r="L507" s="283"/>
      <c r="M507" s="283" t="s">
        <v>838</v>
      </c>
      <c r="N507" s="283" t="s">
        <v>838</v>
      </c>
    </row>
    <row r="508" spans="1:14" x14ac:dyDescent="0.25">
      <c r="A508" s="283" t="s">
        <v>969</v>
      </c>
      <c r="B508" s="283" t="s">
        <v>4120</v>
      </c>
      <c r="C508" s="283" t="s">
        <v>4120</v>
      </c>
      <c r="D508" s="283" t="s">
        <v>4120</v>
      </c>
      <c r="E508" s="283" t="s">
        <v>4120</v>
      </c>
      <c r="F508" s="283">
        <v>27.99</v>
      </c>
      <c r="G508" s="283" t="s">
        <v>737</v>
      </c>
      <c r="H508" s="283" t="s">
        <v>557</v>
      </c>
      <c r="I508" s="283">
        <v>0</v>
      </c>
      <c r="J508" s="283" t="s">
        <v>684</v>
      </c>
      <c r="K508" s="283" t="s">
        <v>684</v>
      </c>
      <c r="L508" s="283"/>
      <c r="M508" s="283" t="s">
        <v>4120</v>
      </c>
      <c r="N508" s="283" t="s">
        <v>4120</v>
      </c>
    </row>
    <row r="509" spans="1:14" x14ac:dyDescent="0.25">
      <c r="A509" s="9" t="s">
        <v>4195</v>
      </c>
      <c r="B509" s="9" t="str">
        <f t="shared" ref="B509:B572" si="96">VLOOKUP($A509,masterdata,3,0)</f>
        <v xml:space="preserve">50% off Motion detector </v>
      </c>
      <c r="C509" s="9" t="str">
        <f t="shared" ref="C509:C572" si="97">VLOOKUP($A509,masterdata,4,0)</f>
        <v>50 % de réduction sur le détecteur de mouvement</v>
      </c>
      <c r="D509" s="9" t="str">
        <f t="shared" ref="D509:D572" si="98">VLOOKUP($A509,masterdata,12,0)</f>
        <v xml:space="preserve">50% off Motion detector </v>
      </c>
      <c r="E509" s="9" t="str">
        <f t="shared" ref="E509:E572" si="99">VLOOKUP($A509,masterdata,13,0)</f>
        <v>50 % de réduction sur le détecteur de mouvement</v>
      </c>
      <c r="F509" s="9">
        <f t="shared" ref="F509:F572" si="100">VLOOKUP($A509,masterdata,5,0)</f>
        <v>0</v>
      </c>
      <c r="G509" s="9" t="str">
        <f t="shared" ref="G509:G572" si="101">VLOOKUP($A509,masterdata,16,0)</f>
        <v>One Time</v>
      </c>
      <c r="H509" s="9" t="str">
        <f t="shared" ref="H509:H572" si="102">VLOOKUP($A509,masterdata,6,0)</f>
        <v>N</v>
      </c>
      <c r="I509" s="9">
        <f t="shared" ref="I509:I572" si="103">VLOOKUP($A509,masterdata,7,0)</f>
        <v>0</v>
      </c>
      <c r="J509" s="9" t="str">
        <f t="shared" ref="J509:J572" si="104">VLOOKUP($A509,masterdata,10,0)</f>
        <v>Residential</v>
      </c>
      <c r="K509" s="9" t="str">
        <f t="shared" ref="K509:K572" si="105">VLOOKUP($A509,masterdata,11,0)</f>
        <v>Smart Home</v>
      </c>
      <c r="M509" s="9" t="str">
        <f t="shared" ref="M509:M572" si="106">VLOOKUP($A509,masterdata,14,0)</f>
        <v xml:space="preserve">50% off motion detector </v>
      </c>
      <c r="N509" s="9" t="str">
        <f t="shared" ref="N509:N572" si="107">VLOOKUP($A509,masterdata,15,0)</f>
        <v>50 % de réduction sur le détecteur de mouvement</v>
      </c>
    </row>
    <row r="510" spans="1:14" x14ac:dyDescent="0.25">
      <c r="A510" s="9" t="s">
        <v>4213</v>
      </c>
      <c r="B510" s="9" t="str">
        <f t="shared" si="96"/>
        <v xml:space="preserve">50% off Door and window contact </v>
      </c>
      <c r="C510" s="9" t="str">
        <f t="shared" si="97"/>
        <v>50% de rabais sur le contact de porte et de fenêtre</v>
      </c>
      <c r="D510" s="9" t="str">
        <f t="shared" si="98"/>
        <v xml:space="preserve">50% off Door and window contact </v>
      </c>
      <c r="E510" s="9" t="str">
        <f t="shared" si="99"/>
        <v>50% de rabais sur le contact de porte et de fenêtre</v>
      </c>
      <c r="F510" s="9">
        <f t="shared" si="100"/>
        <v>0</v>
      </c>
      <c r="G510" s="9" t="str">
        <f t="shared" si="101"/>
        <v>One Time</v>
      </c>
      <c r="H510" s="9" t="str">
        <f t="shared" si="102"/>
        <v>N</v>
      </c>
      <c r="I510" s="9">
        <f t="shared" si="103"/>
        <v>0</v>
      </c>
      <c r="J510" s="9" t="str">
        <f t="shared" si="104"/>
        <v>Residential</v>
      </c>
      <c r="K510" s="9" t="str">
        <f t="shared" si="105"/>
        <v>Smart Home</v>
      </c>
      <c r="M510" s="9" t="str">
        <f t="shared" si="106"/>
        <v xml:space="preserve">50% off Door and window contact </v>
      </c>
      <c r="N510" s="9" t="str">
        <f t="shared" si="107"/>
        <v>50% de rabais sur le contact de porte et de fenêtre</v>
      </c>
    </row>
    <row r="511" spans="1:14" x14ac:dyDescent="0.25">
      <c r="A511" s="9" t="s">
        <v>4214</v>
      </c>
      <c r="B511" s="9" t="str">
        <f t="shared" si="96"/>
        <v xml:space="preserve">50% off Glass break sensor </v>
      </c>
      <c r="C511" s="9" t="str">
        <f t="shared" si="97"/>
        <v>50% de réduction sur le capteur de bris de verre</v>
      </c>
      <c r="D511" s="9" t="str">
        <f t="shared" si="98"/>
        <v xml:space="preserve">50% off Glass break sensor </v>
      </c>
      <c r="E511" s="9" t="str">
        <f t="shared" si="99"/>
        <v>50% de réduction sur le capteur de bris de verre</v>
      </c>
      <c r="F511" s="9">
        <f t="shared" si="100"/>
        <v>0</v>
      </c>
      <c r="G511" s="9" t="str">
        <f t="shared" si="101"/>
        <v>One Time</v>
      </c>
      <c r="H511" s="9" t="str">
        <f t="shared" si="102"/>
        <v>N</v>
      </c>
      <c r="I511" s="9">
        <f t="shared" si="103"/>
        <v>0</v>
      </c>
      <c r="J511" s="9" t="str">
        <f t="shared" si="104"/>
        <v>Residential</v>
      </c>
      <c r="K511" s="9" t="str">
        <f t="shared" si="105"/>
        <v>Smart Home</v>
      </c>
      <c r="M511" s="9" t="str">
        <f t="shared" si="106"/>
        <v xml:space="preserve">50% off Glass break sensor </v>
      </c>
      <c r="N511" s="9" t="str">
        <f t="shared" si="107"/>
        <v>50% de réduction sur le capteur de bris de verre</v>
      </c>
    </row>
    <row r="512" spans="1:14" x14ac:dyDescent="0.25">
      <c r="A512" s="9" t="s">
        <v>4215</v>
      </c>
      <c r="B512" s="9" t="str">
        <f t="shared" si="96"/>
        <v>50% off Smoke and heat detector</v>
      </c>
      <c r="C512" s="9" t="str">
        <f t="shared" si="97"/>
        <v>50% de rabais sur le détecteur de fumée et de chaleur</v>
      </c>
      <c r="D512" s="9" t="str">
        <f t="shared" si="98"/>
        <v>50% off Smoke and heat detector</v>
      </c>
      <c r="E512" s="9" t="str">
        <f t="shared" si="99"/>
        <v>50% de rabais sur le détecteur de fumée et de chaleur</v>
      </c>
      <c r="F512" s="9">
        <f t="shared" si="100"/>
        <v>0</v>
      </c>
      <c r="G512" s="9" t="str">
        <f t="shared" si="101"/>
        <v>One Time</v>
      </c>
      <c r="H512" s="9" t="str">
        <f t="shared" si="102"/>
        <v>N</v>
      </c>
      <c r="I512" s="9">
        <f t="shared" si="103"/>
        <v>0</v>
      </c>
      <c r="J512" s="9" t="str">
        <f t="shared" si="104"/>
        <v>Residential</v>
      </c>
      <c r="K512" s="9" t="str">
        <f t="shared" si="105"/>
        <v>Smart Home</v>
      </c>
      <c r="M512" s="9" t="str">
        <f t="shared" si="106"/>
        <v>50% off Smoke and heat detector</v>
      </c>
      <c r="N512" s="9" t="str">
        <f t="shared" si="107"/>
        <v>50% de rabais sur le détecteur de fumée et de chaleur</v>
      </c>
    </row>
    <row r="513" spans="1:14" x14ac:dyDescent="0.25">
      <c r="A513" s="9" t="s">
        <v>4216</v>
      </c>
      <c r="B513" s="9" t="str">
        <f t="shared" si="96"/>
        <v>50% off Flood sensor</v>
      </c>
      <c r="C513" s="9" t="str">
        <f t="shared" si="97"/>
        <v>50% de réduction sur Flood Sensor</v>
      </c>
      <c r="D513" s="9" t="str">
        <f t="shared" si="98"/>
        <v>50% off Flood sensor</v>
      </c>
      <c r="E513" s="9" t="str">
        <f t="shared" si="99"/>
        <v>50% de réduction sur Flood Sensor</v>
      </c>
      <c r="F513" s="9">
        <f t="shared" si="100"/>
        <v>0</v>
      </c>
      <c r="G513" s="9" t="str">
        <f t="shared" si="101"/>
        <v>One Time</v>
      </c>
      <c r="H513" s="9" t="str">
        <f t="shared" si="102"/>
        <v>N</v>
      </c>
      <c r="I513" s="9">
        <f t="shared" si="103"/>
        <v>0</v>
      </c>
      <c r="J513" s="9" t="str">
        <f t="shared" si="104"/>
        <v>Residential</v>
      </c>
      <c r="K513" s="9" t="str">
        <f t="shared" si="105"/>
        <v>Smart Home</v>
      </c>
      <c r="M513" s="9" t="str">
        <f t="shared" si="106"/>
        <v>50% off Flood sensor</v>
      </c>
      <c r="N513" s="9" t="str">
        <f t="shared" si="107"/>
        <v>50% de réduction sur Flood Sensor</v>
      </c>
    </row>
    <row r="514" spans="1:14" x14ac:dyDescent="0.25">
      <c r="A514" s="9" t="s">
        <v>4217</v>
      </c>
      <c r="B514" s="9" t="str">
        <f t="shared" si="96"/>
        <v xml:space="preserve">50% off Carbon monoxide detector </v>
      </c>
      <c r="C514" s="9" t="str">
        <f t="shared" si="97"/>
        <v>50% de réduction sur le détecteur de monoxyde de carbone</v>
      </c>
      <c r="D514" s="9" t="str">
        <f t="shared" si="98"/>
        <v xml:space="preserve">50% off Carbon monoxide detector </v>
      </c>
      <c r="E514" s="9" t="str">
        <f t="shared" si="99"/>
        <v>50% de réduction sur le détecteur de monoxyde de carbone</v>
      </c>
      <c r="F514" s="9">
        <f t="shared" si="100"/>
        <v>0</v>
      </c>
      <c r="G514" s="9" t="str">
        <f t="shared" si="101"/>
        <v>One Time</v>
      </c>
      <c r="H514" s="9" t="str">
        <f t="shared" si="102"/>
        <v>N</v>
      </c>
      <c r="I514" s="9">
        <f t="shared" si="103"/>
        <v>0</v>
      </c>
      <c r="J514" s="9" t="str">
        <f t="shared" si="104"/>
        <v>Residential</v>
      </c>
      <c r="K514" s="9" t="str">
        <f t="shared" si="105"/>
        <v>Smart Home</v>
      </c>
      <c r="M514" s="9" t="str">
        <f t="shared" si="106"/>
        <v xml:space="preserve">50% off Carbon monoxide detector </v>
      </c>
      <c r="N514" s="9" t="str">
        <f t="shared" si="107"/>
        <v>50% de réduction sur le détecteur de monoxyde de carbone</v>
      </c>
    </row>
    <row r="515" spans="1:14" x14ac:dyDescent="0.25">
      <c r="A515" s="9" t="s">
        <v>4218</v>
      </c>
      <c r="B515" s="9" t="str">
        <f t="shared" si="96"/>
        <v xml:space="preserve">50% off Smart thermostat </v>
      </c>
      <c r="C515" s="9" t="str">
        <f t="shared" si="97"/>
        <v>50% de rabais sur le thermostat intelligent</v>
      </c>
      <c r="D515" s="9" t="str">
        <f t="shared" si="98"/>
        <v xml:space="preserve">50% off Smart thermostat </v>
      </c>
      <c r="E515" s="9" t="str">
        <f t="shared" si="99"/>
        <v>50% de rabais sur le thermostat intelligent</v>
      </c>
      <c r="F515" s="9">
        <f t="shared" si="100"/>
        <v>0</v>
      </c>
      <c r="G515" s="9" t="str">
        <f t="shared" si="101"/>
        <v>One Time</v>
      </c>
      <c r="H515" s="9" t="str">
        <f t="shared" si="102"/>
        <v>N</v>
      </c>
      <c r="I515" s="9">
        <f t="shared" si="103"/>
        <v>0</v>
      </c>
      <c r="J515" s="9" t="str">
        <f t="shared" si="104"/>
        <v>Residential</v>
      </c>
      <c r="K515" s="9" t="str">
        <f t="shared" si="105"/>
        <v>Smart Home</v>
      </c>
      <c r="M515" s="9" t="str">
        <f t="shared" si="106"/>
        <v xml:space="preserve">50% off Smart thermostat </v>
      </c>
      <c r="N515" s="9" t="str">
        <f t="shared" si="107"/>
        <v>50% de rabais sur le thermostat intelligent</v>
      </c>
    </row>
    <row r="516" spans="1:14" x14ac:dyDescent="0.25">
      <c r="A516" s="9" t="s">
        <v>4219</v>
      </c>
      <c r="B516" s="9" t="str">
        <f t="shared" si="96"/>
        <v xml:space="preserve">50% off SmartCode 10 door lock </v>
      </c>
      <c r="C516" s="9" t="str">
        <f t="shared" si="97"/>
        <v>50% de réduction sur la serrure de porte SmartCode 10</v>
      </c>
      <c r="D516" s="9" t="str">
        <f t="shared" si="98"/>
        <v xml:space="preserve">50% off SmartCode 10 door lock </v>
      </c>
      <c r="E516" s="9" t="str">
        <f t="shared" si="99"/>
        <v>50% de réduction sur la serrure de porte SmartCode 10</v>
      </c>
      <c r="F516" s="9">
        <f t="shared" si="100"/>
        <v>0</v>
      </c>
      <c r="G516" s="9" t="str">
        <f t="shared" si="101"/>
        <v>One Time</v>
      </c>
      <c r="H516" s="9" t="str">
        <f t="shared" si="102"/>
        <v>N</v>
      </c>
      <c r="I516" s="9">
        <f t="shared" si="103"/>
        <v>0</v>
      </c>
      <c r="J516" s="9" t="str">
        <f t="shared" si="104"/>
        <v>Residential</v>
      </c>
      <c r="K516" s="9" t="str">
        <f t="shared" si="105"/>
        <v>Smart Home</v>
      </c>
      <c r="M516" s="9" t="str">
        <f t="shared" si="106"/>
        <v xml:space="preserve">50% off SmartCode 10 door lock </v>
      </c>
      <c r="N516" s="9" t="str">
        <f t="shared" si="107"/>
        <v>50% de réduction sur la serrure de porte SmartCode 10</v>
      </c>
    </row>
    <row r="517" spans="1:14" x14ac:dyDescent="0.25">
      <c r="A517" s="9" t="s">
        <v>4220</v>
      </c>
      <c r="B517" s="9" t="str">
        <f t="shared" si="96"/>
        <v>50% off Smart light bulb</v>
      </c>
      <c r="C517" s="9" t="str">
        <f t="shared" si="97"/>
        <v>50% de réduction sur l'ampoule intelligente</v>
      </c>
      <c r="D517" s="9" t="str">
        <f t="shared" si="98"/>
        <v>50% off Smart light bulb</v>
      </c>
      <c r="E517" s="9" t="str">
        <f t="shared" si="99"/>
        <v>50% de réduction sur l'ampoule intelligente</v>
      </c>
      <c r="F517" s="9">
        <f t="shared" si="100"/>
        <v>0</v>
      </c>
      <c r="G517" s="9" t="str">
        <f t="shared" si="101"/>
        <v>One Time</v>
      </c>
      <c r="H517" s="9" t="str">
        <f t="shared" si="102"/>
        <v>N</v>
      </c>
      <c r="I517" s="9">
        <f t="shared" si="103"/>
        <v>0</v>
      </c>
      <c r="J517" s="9" t="str">
        <f t="shared" si="104"/>
        <v>Residential</v>
      </c>
      <c r="K517" s="9" t="str">
        <f t="shared" si="105"/>
        <v>Smart Home</v>
      </c>
      <c r="M517" s="9" t="str">
        <f t="shared" si="106"/>
        <v>50% off Smart light bulb</v>
      </c>
      <c r="N517" s="9" t="str">
        <f t="shared" si="107"/>
        <v>50% de réduction sur l'ampoule intelligente</v>
      </c>
    </row>
    <row r="518" spans="1:14" x14ac:dyDescent="0.25">
      <c r="A518" s="9" t="s">
        <v>4221</v>
      </c>
      <c r="B518" s="9" t="str">
        <f t="shared" si="96"/>
        <v>50% off Video doorbell</v>
      </c>
      <c r="C518" s="9" t="str">
        <f t="shared" si="97"/>
        <v>50% de réduction sur la sonnette vidéo</v>
      </c>
      <c r="D518" s="9" t="str">
        <f t="shared" si="98"/>
        <v>50% off Video doorbell</v>
      </c>
      <c r="E518" s="9" t="str">
        <f t="shared" si="99"/>
        <v>50% de réduction sur la sonnette vidéo</v>
      </c>
      <c r="F518" s="9">
        <f t="shared" si="100"/>
        <v>0</v>
      </c>
      <c r="G518" s="9" t="str">
        <f t="shared" si="101"/>
        <v>One Time</v>
      </c>
      <c r="H518" s="9" t="str">
        <f t="shared" si="102"/>
        <v>N</v>
      </c>
      <c r="I518" s="9">
        <f t="shared" si="103"/>
        <v>0</v>
      </c>
      <c r="J518" s="9" t="str">
        <f t="shared" si="104"/>
        <v>Residential</v>
      </c>
      <c r="K518" s="9" t="str">
        <f t="shared" si="105"/>
        <v>Smart Home</v>
      </c>
      <c r="M518" s="9" t="str">
        <f t="shared" si="106"/>
        <v>50% off Video doorbell</v>
      </c>
      <c r="N518" s="9" t="str">
        <f t="shared" si="107"/>
        <v>50% de réduction sur la sonnette vidéo</v>
      </c>
    </row>
    <row r="519" spans="1:14" x14ac:dyDescent="0.25">
      <c r="A519" s="9" t="s">
        <v>4222</v>
      </c>
      <c r="B519" s="9" t="str">
        <f t="shared" si="96"/>
        <v>50% off Indoor video camera</v>
      </c>
      <c r="C519" s="9" t="str">
        <f t="shared" si="97"/>
        <v>50% de réduction sur la caméra vidéo intérieure</v>
      </c>
      <c r="D519" s="9" t="str">
        <f t="shared" si="98"/>
        <v>50% off Indoor video camera</v>
      </c>
      <c r="E519" s="9" t="str">
        <f t="shared" si="99"/>
        <v>50% de réduction sur la caméra vidéo intérieure</v>
      </c>
      <c r="F519" s="9">
        <f t="shared" si="100"/>
        <v>0</v>
      </c>
      <c r="G519" s="9" t="str">
        <f t="shared" si="101"/>
        <v>One Time</v>
      </c>
      <c r="H519" s="9" t="str">
        <f t="shared" si="102"/>
        <v>N</v>
      </c>
      <c r="I519" s="9">
        <f t="shared" si="103"/>
        <v>0</v>
      </c>
      <c r="J519" s="9" t="str">
        <f t="shared" si="104"/>
        <v>Residential</v>
      </c>
      <c r="K519" s="9" t="str">
        <f t="shared" si="105"/>
        <v>Smart Home</v>
      </c>
      <c r="M519" s="9" t="str">
        <f t="shared" si="106"/>
        <v>50% off Indoor video camera</v>
      </c>
      <c r="N519" s="9" t="str">
        <f t="shared" si="107"/>
        <v>50% de réduction sur la caméra vidéo intérieure</v>
      </c>
    </row>
    <row r="520" spans="1:14" x14ac:dyDescent="0.25">
      <c r="A520" s="9" t="s">
        <v>4223</v>
      </c>
      <c r="B520" s="9" t="str">
        <f t="shared" si="96"/>
        <v>50% off Outdoor video camera</v>
      </c>
      <c r="C520" s="9" t="str">
        <f t="shared" si="97"/>
        <v>50% de réduction sur la caméra vidéo extérieure</v>
      </c>
      <c r="D520" s="9" t="str">
        <f t="shared" si="98"/>
        <v>50% off Outdoor video camera</v>
      </c>
      <c r="E520" s="9" t="str">
        <f t="shared" si="99"/>
        <v>50% de réduction sur la caméra vidéo extérieure</v>
      </c>
      <c r="F520" s="9">
        <f t="shared" si="100"/>
        <v>0</v>
      </c>
      <c r="G520" s="9" t="str">
        <f t="shared" si="101"/>
        <v>One Time</v>
      </c>
      <c r="H520" s="9" t="str">
        <f t="shared" si="102"/>
        <v>N</v>
      </c>
      <c r="I520" s="9">
        <f t="shared" si="103"/>
        <v>0</v>
      </c>
      <c r="J520" s="9" t="str">
        <f t="shared" si="104"/>
        <v>Residential</v>
      </c>
      <c r="K520" s="9" t="str">
        <f t="shared" si="105"/>
        <v>Smart Home</v>
      </c>
      <c r="M520" s="9" t="str">
        <f t="shared" si="106"/>
        <v>50% off Outdoor video camera</v>
      </c>
      <c r="N520" s="9" t="str">
        <f t="shared" si="107"/>
        <v>50% de réduction sur la caméra vidéo extérieure</v>
      </c>
    </row>
    <row r="521" spans="1:14" x14ac:dyDescent="0.25">
      <c r="A521" s="9" t="s">
        <v>4259</v>
      </c>
      <c r="B521" s="9" t="str">
        <f t="shared" si="96"/>
        <v>$200 one-time bill credit for SMB bundles</v>
      </c>
      <c r="C521" s="9" t="str">
        <f t="shared" si="97"/>
        <v>Crédit de facture unique de 200 $ pour les forfaits PME</v>
      </c>
      <c r="D521" s="9" t="str">
        <f t="shared" si="98"/>
        <v>$200 one-time bill credit for SMB bundles</v>
      </c>
      <c r="E521" s="9" t="str">
        <f t="shared" si="99"/>
        <v>Crédit de facture unique de 200 $ pour les forfaits PME</v>
      </c>
      <c r="F521" s="9">
        <f t="shared" si="100"/>
        <v>0</v>
      </c>
      <c r="G521" s="9" t="str">
        <f t="shared" si="101"/>
        <v>One Time</v>
      </c>
      <c r="H521" s="9" t="str">
        <f t="shared" si="102"/>
        <v>N</v>
      </c>
      <c r="I521" s="9">
        <f t="shared" si="103"/>
        <v>0</v>
      </c>
      <c r="J521" s="9" t="str">
        <f t="shared" si="104"/>
        <v>SMB</v>
      </c>
      <c r="K521" s="9" t="str">
        <f t="shared" si="105"/>
        <v>Smart Home</v>
      </c>
      <c r="M521" s="9" t="str">
        <f t="shared" si="106"/>
        <v>$200 one-time bill credit for SMB bundles</v>
      </c>
      <c r="N521" s="9" t="str">
        <f t="shared" si="107"/>
        <v>Crédit de facture unique de 200 $ pour les forfaits PME</v>
      </c>
    </row>
    <row r="522" spans="1:14" x14ac:dyDescent="0.25">
      <c r="A522" s="9" t="s">
        <v>4260</v>
      </c>
      <c r="B522" s="9" t="str">
        <f t="shared" si="96"/>
        <v>$100 one time bill credit for residential bundles</v>
      </c>
      <c r="C522" s="9" t="str">
        <f t="shared" si="97"/>
        <v>Crédit de facture unique de 100 $ pour les ensembles RES</v>
      </c>
      <c r="D522" s="9" t="str">
        <f t="shared" si="98"/>
        <v>$100 one time bill credit for residential bundles</v>
      </c>
      <c r="E522" s="9" t="str">
        <f t="shared" si="99"/>
        <v>Crédit de facture unique de 100 $ pour les ensembles RES</v>
      </c>
      <c r="F522" s="9">
        <f t="shared" si="100"/>
        <v>0</v>
      </c>
      <c r="G522" s="9" t="str">
        <f t="shared" si="101"/>
        <v>One Time</v>
      </c>
      <c r="H522" s="9" t="str">
        <f t="shared" si="102"/>
        <v>N</v>
      </c>
      <c r="I522" s="9">
        <f t="shared" si="103"/>
        <v>0</v>
      </c>
      <c r="J522" s="9" t="str">
        <f t="shared" si="104"/>
        <v>Residential</v>
      </c>
      <c r="K522" s="9" t="str">
        <f t="shared" si="105"/>
        <v>Smart Home</v>
      </c>
      <c r="M522" s="9" t="str">
        <f t="shared" si="106"/>
        <v>$100 one time bill credit for residential bundles</v>
      </c>
      <c r="N522" s="9" t="str">
        <f t="shared" si="107"/>
        <v>Crédit de facture unique de 100 $ pour les ensembles RES</v>
      </c>
    </row>
    <row r="523" spans="1:14" x14ac:dyDescent="0.25">
      <c r="A523" s="9" t="s">
        <v>4273</v>
      </c>
      <c r="B523" s="9" t="str">
        <f t="shared" si="96"/>
        <v xml:space="preserve">6 Months Free Credit - $39.99 </v>
      </c>
      <c r="C523" s="9" t="str">
        <f t="shared" si="97"/>
        <v>Offre de six mois gratuits -39.99 $</v>
      </c>
      <c r="D523" s="9" t="str">
        <f t="shared" si="98"/>
        <v xml:space="preserve">6 Months Free Credit - $39.99 </v>
      </c>
      <c r="E523" s="9" t="str">
        <f t="shared" si="99"/>
        <v>Offre de six mois gratuits -39.99 $</v>
      </c>
      <c r="F523" s="9">
        <f t="shared" si="100"/>
        <v>0</v>
      </c>
      <c r="G523" s="9" t="str">
        <f t="shared" si="101"/>
        <v>RMR</v>
      </c>
      <c r="H523" s="9" t="str">
        <f t="shared" si="102"/>
        <v>N</v>
      </c>
      <c r="I523" s="9">
        <f t="shared" si="103"/>
        <v>0</v>
      </c>
      <c r="J523" s="9" t="str">
        <f t="shared" si="104"/>
        <v>Business</v>
      </c>
      <c r="K523" s="9" t="str">
        <f t="shared" si="105"/>
        <v xml:space="preserve">Smart Home </v>
      </c>
      <c r="M523" s="9" t="str">
        <f t="shared" si="106"/>
        <v xml:space="preserve">6 Months Free Credit - $39.99 </v>
      </c>
      <c r="N523" s="9" t="str">
        <f t="shared" si="107"/>
        <v>Offre de six mois gratuits -39.99 $</v>
      </c>
    </row>
    <row r="524" spans="1:14" x14ac:dyDescent="0.25">
      <c r="A524" s="9" t="s">
        <v>4274</v>
      </c>
      <c r="B524" s="9" t="str">
        <f t="shared" si="96"/>
        <v xml:space="preserve">6 Months Free Credit - $49.99 </v>
      </c>
      <c r="C524" s="9" t="str">
        <f t="shared" si="97"/>
        <v>Offre de six mois gratuits -49.99 $</v>
      </c>
      <c r="D524" s="9" t="str">
        <f t="shared" si="98"/>
        <v xml:space="preserve">6 Months Free Credit - $49.99 </v>
      </c>
      <c r="E524" s="9" t="str">
        <f t="shared" si="99"/>
        <v>Offre de six mois gratuits -49.99 $</v>
      </c>
      <c r="F524" s="9">
        <f t="shared" si="100"/>
        <v>0</v>
      </c>
      <c r="G524" s="9" t="str">
        <f t="shared" si="101"/>
        <v>RMR</v>
      </c>
      <c r="H524" s="9" t="str">
        <f t="shared" si="102"/>
        <v>N</v>
      </c>
      <c r="I524" s="9">
        <f t="shared" si="103"/>
        <v>0</v>
      </c>
      <c r="J524" s="9" t="str">
        <f t="shared" si="104"/>
        <v>Business</v>
      </c>
      <c r="K524" s="9" t="str">
        <f t="shared" si="105"/>
        <v xml:space="preserve">Smart Home </v>
      </c>
      <c r="M524" s="9" t="str">
        <f t="shared" si="106"/>
        <v xml:space="preserve">6 Months Free Credit - $49.99 </v>
      </c>
      <c r="N524" s="9" t="str">
        <f t="shared" si="107"/>
        <v>Offre de six mois gratuits -49.99 $</v>
      </c>
    </row>
    <row r="525" spans="1:14" x14ac:dyDescent="0.25">
      <c r="A525" s="9" t="s">
        <v>4275</v>
      </c>
      <c r="B525" s="9" t="str">
        <f t="shared" si="96"/>
        <v xml:space="preserve">6 Months Free Credit - $69.99 </v>
      </c>
      <c r="C525" s="9" t="str">
        <f t="shared" si="97"/>
        <v>Offre de six mois gratuits -69.99 $</v>
      </c>
      <c r="D525" s="9" t="str">
        <f t="shared" si="98"/>
        <v xml:space="preserve">6 Months Free Credit - $69.99 </v>
      </c>
      <c r="E525" s="9" t="str">
        <f t="shared" si="99"/>
        <v>Offre de six mois gratuits -69.99 $</v>
      </c>
      <c r="F525" s="9">
        <f t="shared" si="100"/>
        <v>0</v>
      </c>
      <c r="G525" s="9" t="str">
        <f t="shared" si="101"/>
        <v>RMR</v>
      </c>
      <c r="H525" s="9" t="str">
        <f t="shared" si="102"/>
        <v>N</v>
      </c>
      <c r="I525" s="9">
        <f t="shared" si="103"/>
        <v>0</v>
      </c>
      <c r="J525" s="9" t="str">
        <f t="shared" si="104"/>
        <v>Business</v>
      </c>
      <c r="K525" s="9" t="str">
        <f t="shared" si="105"/>
        <v xml:space="preserve">Smart Home </v>
      </c>
      <c r="M525" s="9" t="str">
        <f t="shared" si="106"/>
        <v xml:space="preserve">6 Months Free Credit - $69.99 </v>
      </c>
      <c r="N525" s="9" t="str">
        <f t="shared" si="107"/>
        <v>Offre de six mois gratuits -69.99 $</v>
      </c>
    </row>
    <row r="526" spans="1:14" x14ac:dyDescent="0.25">
      <c r="A526" s="9" t="s">
        <v>4286</v>
      </c>
      <c r="B526" s="9" t="str">
        <f t="shared" si="96"/>
        <v>6 Months Free Credit - $44.99</v>
      </c>
      <c r="C526" s="9" t="str">
        <f t="shared" si="97"/>
        <v>Offre de six mois gratuits -44.99 $</v>
      </c>
      <c r="D526" s="9" t="str">
        <f t="shared" si="98"/>
        <v>6 Months Free Credit - $44.99</v>
      </c>
      <c r="E526" s="9" t="str">
        <f t="shared" si="99"/>
        <v>Offre de six mois gratuits -44.99 $</v>
      </c>
      <c r="F526" s="9">
        <f t="shared" si="100"/>
        <v>0</v>
      </c>
      <c r="G526" s="9" t="str">
        <f t="shared" si="101"/>
        <v>RMR</v>
      </c>
      <c r="H526" s="9" t="str">
        <f t="shared" si="102"/>
        <v>N</v>
      </c>
      <c r="I526" s="9">
        <f t="shared" si="103"/>
        <v>0</v>
      </c>
      <c r="J526" s="9" t="str">
        <f t="shared" si="104"/>
        <v>Business</v>
      </c>
      <c r="K526" s="9" t="str">
        <f t="shared" si="105"/>
        <v xml:space="preserve">Smart Home </v>
      </c>
      <c r="M526" s="9" t="str">
        <f t="shared" si="106"/>
        <v>6 Months Free Credit - $44.99</v>
      </c>
      <c r="N526" s="9" t="str">
        <f t="shared" si="107"/>
        <v>Offre de six mois gratuits -44.99 $</v>
      </c>
    </row>
    <row r="527" spans="1:14" x14ac:dyDescent="0.25">
      <c r="A527" s="9" t="s">
        <v>4287</v>
      </c>
      <c r="B527" s="9" t="str">
        <f t="shared" si="96"/>
        <v>6 Months Free Credit - $54.99</v>
      </c>
      <c r="C527" s="9" t="str">
        <f t="shared" si="97"/>
        <v>Offre de six mois gratuits -54.99 $</v>
      </c>
      <c r="D527" s="9" t="str">
        <f t="shared" si="98"/>
        <v>6 Months Free Credit - $54.99</v>
      </c>
      <c r="E527" s="9" t="str">
        <f t="shared" si="99"/>
        <v>Offre de six mois gratuits -54.99 $</v>
      </c>
      <c r="F527" s="9">
        <f t="shared" si="100"/>
        <v>0</v>
      </c>
      <c r="G527" s="9" t="str">
        <f t="shared" si="101"/>
        <v>RMR</v>
      </c>
      <c r="H527" s="9" t="str">
        <f t="shared" si="102"/>
        <v>N</v>
      </c>
      <c r="I527" s="9">
        <f t="shared" si="103"/>
        <v>0</v>
      </c>
      <c r="J527" s="9" t="str">
        <f t="shared" si="104"/>
        <v>Business</v>
      </c>
      <c r="K527" s="9" t="str">
        <f t="shared" si="105"/>
        <v xml:space="preserve">Smart Home </v>
      </c>
      <c r="M527" s="9" t="str">
        <f t="shared" si="106"/>
        <v>6 Months Free Credit - $54.99</v>
      </c>
      <c r="N527" s="9" t="str">
        <f t="shared" si="107"/>
        <v>Offre de six mois gratuits -54.99 $</v>
      </c>
    </row>
    <row r="528" spans="1:14" x14ac:dyDescent="0.25">
      <c r="A528" s="9" t="s">
        <v>4301</v>
      </c>
      <c r="B528" s="9" t="str">
        <f t="shared" si="96"/>
        <v xml:space="preserve">100% off Motion detector </v>
      </c>
      <c r="C528" s="9" t="str">
        <f t="shared" si="97"/>
        <v>100% rabais – Détecteur de movement</v>
      </c>
      <c r="D528" s="9" t="str">
        <f t="shared" si="98"/>
        <v xml:space="preserve">100% off Motion detector </v>
      </c>
      <c r="E528" s="9" t="str">
        <f t="shared" si="99"/>
        <v>100% rabais – Détecteur de movement</v>
      </c>
      <c r="F528" s="9">
        <f t="shared" si="100"/>
        <v>0</v>
      </c>
      <c r="G528" s="9" t="str">
        <f t="shared" si="101"/>
        <v>One Time</v>
      </c>
      <c r="H528" s="9" t="str">
        <f t="shared" si="102"/>
        <v>N</v>
      </c>
      <c r="I528" s="9">
        <f t="shared" si="103"/>
        <v>0</v>
      </c>
      <c r="J528" s="9" t="str">
        <f t="shared" si="104"/>
        <v>Residential</v>
      </c>
      <c r="K528" s="9" t="str">
        <f t="shared" si="105"/>
        <v>Smart Home</v>
      </c>
      <c r="M528" s="9" t="str">
        <f t="shared" si="106"/>
        <v xml:space="preserve">100% off Motion detector </v>
      </c>
      <c r="N528" s="9" t="str">
        <f t="shared" si="107"/>
        <v>100% rabais – Détecteur de movement</v>
      </c>
    </row>
    <row r="529" spans="1:14" x14ac:dyDescent="0.25">
      <c r="A529" s="9" t="s">
        <v>4302</v>
      </c>
      <c r="B529" s="9" t="str">
        <f t="shared" si="96"/>
        <v xml:space="preserve">100% off Door and window contact </v>
      </c>
      <c r="C529" s="9" t="str">
        <f t="shared" si="97"/>
        <v xml:space="preserve">100% rabais – Contact de porte et fenêtre </v>
      </c>
      <c r="D529" s="9" t="str">
        <f t="shared" si="98"/>
        <v xml:space="preserve">100% off Door and window contact </v>
      </c>
      <c r="E529" s="9" t="str">
        <f t="shared" si="99"/>
        <v xml:space="preserve">100% rabais – Contact de porte et fenêtre </v>
      </c>
      <c r="F529" s="9">
        <f t="shared" si="100"/>
        <v>0</v>
      </c>
      <c r="G529" s="9" t="str">
        <f t="shared" si="101"/>
        <v>One Time</v>
      </c>
      <c r="H529" s="9" t="str">
        <f t="shared" si="102"/>
        <v>N</v>
      </c>
      <c r="I529" s="9">
        <f t="shared" si="103"/>
        <v>0</v>
      </c>
      <c r="J529" s="9" t="str">
        <f t="shared" si="104"/>
        <v>Residential</v>
      </c>
      <c r="K529" s="9" t="str">
        <f t="shared" si="105"/>
        <v>Smart Home</v>
      </c>
      <c r="M529" s="9" t="str">
        <f t="shared" si="106"/>
        <v xml:space="preserve">100% off Door and window contact </v>
      </c>
      <c r="N529" s="9" t="str">
        <f t="shared" si="107"/>
        <v xml:space="preserve">100% rabais – Contact de porte et fenêtre </v>
      </c>
    </row>
    <row r="530" spans="1:14" x14ac:dyDescent="0.25">
      <c r="A530" s="9" t="s">
        <v>4303</v>
      </c>
      <c r="B530" s="9" t="str">
        <f t="shared" si="96"/>
        <v xml:space="preserve">100% off Glass break sensor </v>
      </c>
      <c r="C530" s="9" t="str">
        <f t="shared" si="97"/>
        <v xml:space="preserve">100% rabais – Capteur de bris de verre </v>
      </c>
      <c r="D530" s="9" t="str">
        <f t="shared" si="98"/>
        <v xml:space="preserve">100% off Glass break sensor </v>
      </c>
      <c r="E530" s="9" t="str">
        <f t="shared" si="99"/>
        <v xml:space="preserve">100% rabais – Capteur de bris de verre </v>
      </c>
      <c r="F530" s="9">
        <f t="shared" si="100"/>
        <v>0</v>
      </c>
      <c r="G530" s="9" t="str">
        <f t="shared" si="101"/>
        <v>One Time</v>
      </c>
      <c r="H530" s="9" t="str">
        <f t="shared" si="102"/>
        <v>N</v>
      </c>
      <c r="I530" s="9">
        <f t="shared" si="103"/>
        <v>0</v>
      </c>
      <c r="J530" s="9" t="str">
        <f t="shared" si="104"/>
        <v>Residential</v>
      </c>
      <c r="K530" s="9" t="str">
        <f t="shared" si="105"/>
        <v>Smart Home</v>
      </c>
      <c r="M530" s="9" t="str">
        <f t="shared" si="106"/>
        <v xml:space="preserve">100% off Glass break sensor </v>
      </c>
      <c r="N530" s="9" t="str">
        <f t="shared" si="107"/>
        <v xml:space="preserve">100% rabais – Capteur de bris de verre </v>
      </c>
    </row>
    <row r="531" spans="1:14" x14ac:dyDescent="0.25">
      <c r="A531" s="9" t="s">
        <v>4304</v>
      </c>
      <c r="B531" s="9" t="str">
        <f t="shared" si="96"/>
        <v>100% off Smoke and heat detector</v>
      </c>
      <c r="C531" s="9" t="str">
        <f t="shared" si="97"/>
        <v xml:space="preserve">100% rabais – Détecteur de fumée et de chaleur </v>
      </c>
      <c r="D531" s="9" t="str">
        <f t="shared" si="98"/>
        <v>100% off Smoke and heat detector</v>
      </c>
      <c r="E531" s="9" t="str">
        <f t="shared" si="99"/>
        <v xml:space="preserve">100% rabais – Détecteur de fumée et de chaleur </v>
      </c>
      <c r="F531" s="9">
        <f t="shared" si="100"/>
        <v>0</v>
      </c>
      <c r="G531" s="9" t="str">
        <f t="shared" si="101"/>
        <v>One Time</v>
      </c>
      <c r="H531" s="9" t="str">
        <f t="shared" si="102"/>
        <v>N</v>
      </c>
      <c r="I531" s="9">
        <f t="shared" si="103"/>
        <v>0</v>
      </c>
      <c r="J531" s="9" t="str">
        <f t="shared" si="104"/>
        <v>Residential</v>
      </c>
      <c r="K531" s="9" t="str">
        <f t="shared" si="105"/>
        <v>Smart Home</v>
      </c>
      <c r="M531" s="9" t="str">
        <f t="shared" si="106"/>
        <v>100% off Smoke and heat detector</v>
      </c>
      <c r="N531" s="9" t="str">
        <f t="shared" si="107"/>
        <v xml:space="preserve">100% rabais – Détecteur de fumée et de chaleur </v>
      </c>
    </row>
    <row r="532" spans="1:14" x14ac:dyDescent="0.25">
      <c r="A532" s="9" t="s">
        <v>4305</v>
      </c>
      <c r="B532" s="9" t="str">
        <f t="shared" si="96"/>
        <v>100% off Flood sensor</v>
      </c>
      <c r="C532" s="9" t="str">
        <f t="shared" si="97"/>
        <v xml:space="preserve">100% rabais – Détecteur d’inondation </v>
      </c>
      <c r="D532" s="9" t="str">
        <f t="shared" si="98"/>
        <v>100% off Flood sensor</v>
      </c>
      <c r="E532" s="9" t="str">
        <f t="shared" si="99"/>
        <v xml:space="preserve">100% rabais – Détecteur d’inondation </v>
      </c>
      <c r="F532" s="9">
        <f t="shared" si="100"/>
        <v>0</v>
      </c>
      <c r="G532" s="9" t="str">
        <f t="shared" si="101"/>
        <v>One Time</v>
      </c>
      <c r="H532" s="9" t="str">
        <f t="shared" si="102"/>
        <v>N</v>
      </c>
      <c r="I532" s="9">
        <f t="shared" si="103"/>
        <v>0</v>
      </c>
      <c r="J532" s="9" t="str">
        <f t="shared" si="104"/>
        <v>Residential</v>
      </c>
      <c r="K532" s="9" t="str">
        <f t="shared" si="105"/>
        <v>Smart Home</v>
      </c>
      <c r="M532" s="9" t="str">
        <f t="shared" si="106"/>
        <v>100% off Flood sensor</v>
      </c>
      <c r="N532" s="9" t="str">
        <f t="shared" si="107"/>
        <v xml:space="preserve">100% rabais – Détecteur d’inondation </v>
      </c>
    </row>
    <row r="533" spans="1:14" x14ac:dyDescent="0.25">
      <c r="A533" s="9" t="s">
        <v>4306</v>
      </c>
      <c r="B533" s="9" t="str">
        <f t="shared" si="96"/>
        <v xml:space="preserve">100% off Carbon monoxide detector </v>
      </c>
      <c r="C533" s="9" t="str">
        <f t="shared" si="97"/>
        <v>100% rabais – Détecteur de monoxyde de carbone</v>
      </c>
      <c r="D533" s="9" t="str">
        <f t="shared" si="98"/>
        <v xml:space="preserve">100% off Carbon monoxide detector </v>
      </c>
      <c r="E533" s="9" t="str">
        <f t="shared" si="99"/>
        <v>100% rabais – Détecteur de monoxyde de carbone</v>
      </c>
      <c r="F533" s="9">
        <f t="shared" si="100"/>
        <v>0</v>
      </c>
      <c r="G533" s="9" t="str">
        <f t="shared" si="101"/>
        <v>One Time</v>
      </c>
      <c r="H533" s="9" t="str">
        <f t="shared" si="102"/>
        <v>N</v>
      </c>
      <c r="I533" s="9">
        <f t="shared" si="103"/>
        <v>0</v>
      </c>
      <c r="J533" s="9" t="str">
        <f t="shared" si="104"/>
        <v>Residential</v>
      </c>
      <c r="K533" s="9" t="str">
        <f t="shared" si="105"/>
        <v>Smart Home</v>
      </c>
      <c r="M533" s="9" t="str">
        <f t="shared" si="106"/>
        <v xml:space="preserve">100% off Carbon monoxide detector </v>
      </c>
      <c r="N533" s="9" t="str">
        <f t="shared" si="107"/>
        <v>100% rabais – Détecteur de monoxyde de carbone</v>
      </c>
    </row>
    <row r="534" spans="1:14" x14ac:dyDescent="0.25">
      <c r="A534" s="9" t="s">
        <v>4307</v>
      </c>
      <c r="B534" s="9" t="str">
        <f t="shared" si="96"/>
        <v xml:space="preserve">100% off Smart thermostat </v>
      </c>
      <c r="C534" s="9" t="str">
        <f t="shared" si="97"/>
        <v xml:space="preserve">100% rabais – Thermostat intelligent </v>
      </c>
      <c r="D534" s="9" t="str">
        <f t="shared" si="98"/>
        <v xml:space="preserve">100% off Smart thermostat </v>
      </c>
      <c r="E534" s="9" t="str">
        <f t="shared" si="99"/>
        <v xml:space="preserve">100% rabais – Thermostat intelligent </v>
      </c>
      <c r="F534" s="9">
        <f t="shared" si="100"/>
        <v>0</v>
      </c>
      <c r="G534" s="9" t="str">
        <f t="shared" si="101"/>
        <v>One Time</v>
      </c>
      <c r="H534" s="9" t="str">
        <f t="shared" si="102"/>
        <v>N</v>
      </c>
      <c r="I534" s="9">
        <f t="shared" si="103"/>
        <v>0</v>
      </c>
      <c r="J534" s="9" t="str">
        <f t="shared" si="104"/>
        <v>Residential</v>
      </c>
      <c r="K534" s="9" t="str">
        <f t="shared" si="105"/>
        <v>Smart Home</v>
      </c>
      <c r="M534" s="9" t="str">
        <f t="shared" si="106"/>
        <v xml:space="preserve">100% off Smart thermostat </v>
      </c>
      <c r="N534" s="9" t="str">
        <f t="shared" si="107"/>
        <v xml:space="preserve">100% rabais – Thermostat intelligent </v>
      </c>
    </row>
    <row r="535" spans="1:14" x14ac:dyDescent="0.25">
      <c r="A535" s="9" t="s">
        <v>4308</v>
      </c>
      <c r="B535" s="9" t="str">
        <f t="shared" si="96"/>
        <v xml:space="preserve">100% off SmartCode 10 door lock </v>
      </c>
      <c r="C535" s="9" t="str">
        <f t="shared" si="97"/>
        <v>100% rabais – Serrure de porte SmartCode10</v>
      </c>
      <c r="D535" s="9" t="str">
        <f t="shared" si="98"/>
        <v xml:space="preserve">100% off SmartCode 10 door lock </v>
      </c>
      <c r="E535" s="9" t="str">
        <f t="shared" si="99"/>
        <v>100% rabais – Serrure de porte SmartCode10</v>
      </c>
      <c r="F535" s="9">
        <f t="shared" si="100"/>
        <v>0</v>
      </c>
      <c r="G535" s="9" t="str">
        <f t="shared" si="101"/>
        <v>One Time</v>
      </c>
      <c r="H535" s="9" t="str">
        <f t="shared" si="102"/>
        <v>N</v>
      </c>
      <c r="I535" s="9">
        <f t="shared" si="103"/>
        <v>0</v>
      </c>
      <c r="J535" s="9" t="str">
        <f t="shared" si="104"/>
        <v>Residential</v>
      </c>
      <c r="K535" s="9" t="str">
        <f t="shared" si="105"/>
        <v>Smart Home</v>
      </c>
      <c r="M535" s="9" t="str">
        <f t="shared" si="106"/>
        <v xml:space="preserve">100% off SmartCode 10 door lock </v>
      </c>
      <c r="N535" s="9" t="str">
        <f t="shared" si="107"/>
        <v>100% rabais – Serrure de porte SmartCode10</v>
      </c>
    </row>
    <row r="536" spans="1:14" x14ac:dyDescent="0.25">
      <c r="A536" s="9" t="s">
        <v>4309</v>
      </c>
      <c r="B536" s="9" t="str">
        <f t="shared" si="96"/>
        <v>100% off Smart light bulb</v>
      </c>
      <c r="C536" s="9" t="str">
        <f t="shared" si="97"/>
        <v>100% rabais – Ampoule intelligente</v>
      </c>
      <c r="D536" s="9" t="str">
        <f t="shared" si="98"/>
        <v>100% off Smart light bulb</v>
      </c>
      <c r="E536" s="9" t="str">
        <f t="shared" si="99"/>
        <v>100% rabais – Ampoule intelligente</v>
      </c>
      <c r="F536" s="9">
        <f t="shared" si="100"/>
        <v>0</v>
      </c>
      <c r="G536" s="9" t="str">
        <f t="shared" si="101"/>
        <v>One Time</v>
      </c>
      <c r="H536" s="9" t="str">
        <f t="shared" si="102"/>
        <v>N</v>
      </c>
      <c r="I536" s="9">
        <f t="shared" si="103"/>
        <v>0</v>
      </c>
      <c r="J536" s="9" t="str">
        <f t="shared" si="104"/>
        <v>Residential</v>
      </c>
      <c r="K536" s="9" t="str">
        <f t="shared" si="105"/>
        <v>Smart Home</v>
      </c>
      <c r="M536" s="9" t="str">
        <f t="shared" si="106"/>
        <v>100% off Smart light bulb</v>
      </c>
      <c r="N536" s="9" t="str">
        <f t="shared" si="107"/>
        <v>100% rabais – Ampoule intelligente</v>
      </c>
    </row>
    <row r="537" spans="1:14" x14ac:dyDescent="0.25">
      <c r="A537" s="9" t="s">
        <v>4310</v>
      </c>
      <c r="B537" s="9" t="str">
        <f t="shared" si="96"/>
        <v>100% off Video doorbell</v>
      </c>
      <c r="C537" s="9" t="str">
        <f t="shared" si="97"/>
        <v>100% rabais – Sonnette video</v>
      </c>
      <c r="D537" s="9" t="str">
        <f t="shared" si="98"/>
        <v>100% off Video doorbell</v>
      </c>
      <c r="E537" s="9" t="str">
        <f t="shared" si="99"/>
        <v>100% rabais – Sonnette video</v>
      </c>
      <c r="F537" s="9">
        <f t="shared" si="100"/>
        <v>0</v>
      </c>
      <c r="G537" s="9" t="str">
        <f t="shared" si="101"/>
        <v>One Time</v>
      </c>
      <c r="H537" s="9" t="str">
        <f t="shared" si="102"/>
        <v>N</v>
      </c>
      <c r="I537" s="9">
        <f t="shared" si="103"/>
        <v>0</v>
      </c>
      <c r="J537" s="9" t="str">
        <f t="shared" si="104"/>
        <v>Residential</v>
      </c>
      <c r="K537" s="9" t="str">
        <f t="shared" si="105"/>
        <v>Smart Home</v>
      </c>
      <c r="M537" s="9" t="str">
        <f t="shared" si="106"/>
        <v>100% off Video doorbell</v>
      </c>
      <c r="N537" s="9" t="str">
        <f t="shared" si="107"/>
        <v>100% rabais – Sonnette video</v>
      </c>
    </row>
    <row r="538" spans="1:14" x14ac:dyDescent="0.25">
      <c r="A538" s="9" t="s">
        <v>4311</v>
      </c>
      <c r="B538" s="9" t="str">
        <f t="shared" si="96"/>
        <v>100% off Indoor video camera</v>
      </c>
      <c r="C538" s="9" t="str">
        <f t="shared" si="97"/>
        <v>100% rabais – Caméra intérieure</v>
      </c>
      <c r="D538" s="9" t="str">
        <f t="shared" si="98"/>
        <v>100% off Indoor video camera</v>
      </c>
      <c r="E538" s="9" t="str">
        <f t="shared" si="99"/>
        <v>100% rabais – Caméra intérieure</v>
      </c>
      <c r="F538" s="9">
        <f t="shared" si="100"/>
        <v>0</v>
      </c>
      <c r="G538" s="9" t="str">
        <f t="shared" si="101"/>
        <v>One Time</v>
      </c>
      <c r="H538" s="9" t="str">
        <f t="shared" si="102"/>
        <v>N</v>
      </c>
      <c r="I538" s="9">
        <f t="shared" si="103"/>
        <v>0</v>
      </c>
      <c r="J538" s="9" t="str">
        <f t="shared" si="104"/>
        <v>Residential</v>
      </c>
      <c r="K538" s="9" t="str">
        <f t="shared" si="105"/>
        <v>Smart Home</v>
      </c>
      <c r="M538" s="9" t="str">
        <f t="shared" si="106"/>
        <v>100% off Indoor video camera</v>
      </c>
      <c r="N538" s="9" t="str">
        <f t="shared" si="107"/>
        <v>100% rabais – Caméra intérieure</v>
      </c>
    </row>
    <row r="539" spans="1:14" x14ac:dyDescent="0.25">
      <c r="A539" s="9" t="s">
        <v>4312</v>
      </c>
      <c r="B539" s="9" t="str">
        <f t="shared" si="96"/>
        <v>100% off Outdoor video camera</v>
      </c>
      <c r="C539" s="9" t="str">
        <f t="shared" si="97"/>
        <v>100% rabais – Caméra extérieure</v>
      </c>
      <c r="D539" s="9" t="str">
        <f t="shared" si="98"/>
        <v>100% off Outdoor video camera</v>
      </c>
      <c r="E539" s="9" t="str">
        <f t="shared" si="99"/>
        <v>100% rabais – Caméra extérieure</v>
      </c>
      <c r="F539" s="9">
        <f t="shared" si="100"/>
        <v>0</v>
      </c>
      <c r="G539" s="9" t="str">
        <f t="shared" si="101"/>
        <v>One Time</v>
      </c>
      <c r="H539" s="9" t="str">
        <f t="shared" si="102"/>
        <v>N</v>
      </c>
      <c r="I539" s="9">
        <f t="shared" si="103"/>
        <v>0</v>
      </c>
      <c r="J539" s="9" t="str">
        <f t="shared" si="104"/>
        <v>Residential</v>
      </c>
      <c r="K539" s="9" t="str">
        <f t="shared" si="105"/>
        <v>Smart Home</v>
      </c>
      <c r="M539" s="9" t="str">
        <f t="shared" si="106"/>
        <v>100% off Outdoor video camera</v>
      </c>
      <c r="N539" s="9" t="str">
        <f t="shared" si="107"/>
        <v>100% rabais – Caméra extérieure</v>
      </c>
    </row>
    <row r="540" spans="1:14" x14ac:dyDescent="0.25">
      <c r="A540" s="288" t="s">
        <v>4355</v>
      </c>
      <c r="B540" s="9" t="str">
        <f t="shared" si="96"/>
        <v>Video Doorbell (Silver)</v>
      </c>
      <c r="C540" s="9" t="str">
        <f t="shared" si="97"/>
        <v>Sonnette vidéo (argent)</v>
      </c>
      <c r="D540" s="9" t="str">
        <f t="shared" si="98"/>
        <v>Video Doorbell (Silver)</v>
      </c>
      <c r="E540" s="9" t="str">
        <f t="shared" si="99"/>
        <v>Sonnette vidéo (argent)</v>
      </c>
      <c r="F540" s="9">
        <f t="shared" si="100"/>
        <v>199</v>
      </c>
      <c r="G540" s="9" t="str">
        <f t="shared" si="101"/>
        <v>One Time</v>
      </c>
      <c r="H540" s="9" t="str">
        <f t="shared" si="102"/>
        <v>Y</v>
      </c>
      <c r="I540" s="9">
        <f t="shared" si="103"/>
        <v>30</v>
      </c>
      <c r="J540" s="9" t="str">
        <f t="shared" si="104"/>
        <v>Optional Equipment</v>
      </c>
      <c r="K540" s="9" t="str">
        <f t="shared" si="105"/>
        <v>Cameras</v>
      </c>
      <c r="M540" s="9" t="str">
        <f t="shared" si="106"/>
        <v>Answer the door from your smartphone. This smart video doorbell allows you to see, hear, and speak to the visitor at your door whether you’re at home, at work, or on the go.</v>
      </c>
      <c r="N540" s="9" t="str">
        <f t="shared" si="107"/>
        <v xml:space="preserve">Répondez à la porte à partir de votre téléphone intelligent. Cette sonnette vidéo vous permet de voir, d'entendre et de parler au visiteur à votre porte, que vous soyez à la maison, au travail ou en déplacement. </v>
      </c>
    </row>
    <row r="541" spans="1:14" x14ac:dyDescent="0.25">
      <c r="A541" s="9" t="s">
        <v>4356</v>
      </c>
      <c r="B541" s="9" t="str">
        <f t="shared" si="96"/>
        <v>Video Doorbell (Silver)</v>
      </c>
      <c r="C541" s="9" t="str">
        <f t="shared" si="97"/>
        <v>Sonnette vidéo (argent)</v>
      </c>
      <c r="D541" s="9" t="str">
        <f t="shared" si="98"/>
        <v>Video Doorbell (Silver)</v>
      </c>
      <c r="E541" s="9" t="str">
        <f t="shared" si="99"/>
        <v>Sonnette vidéo (argent)</v>
      </c>
      <c r="F541" s="9">
        <f t="shared" si="100"/>
        <v>199</v>
      </c>
      <c r="G541" s="9" t="str">
        <f t="shared" si="101"/>
        <v>One Time</v>
      </c>
      <c r="H541" s="9" t="str">
        <f t="shared" si="102"/>
        <v>N</v>
      </c>
      <c r="I541" s="9">
        <f t="shared" si="103"/>
        <v>30</v>
      </c>
      <c r="J541" s="9" t="str">
        <f t="shared" si="104"/>
        <v>Optional Equipment</v>
      </c>
      <c r="K541" s="9" t="str">
        <f t="shared" si="105"/>
        <v>Cameras</v>
      </c>
      <c r="M541" s="9" t="str">
        <f t="shared" si="106"/>
        <v>Answer the door from your smartphone. This smart video doorbell allows you to see, hear, and speak to the visitor at your door whether you’re at home, at work, or on the go.</v>
      </c>
      <c r="N541" s="9" t="str">
        <f t="shared" si="107"/>
        <v xml:space="preserve">Répondez à la porte à partir de votre téléphone intelligent. Cette sonnette vidéo vous permet de voir, d'entendre et de parler au visiteur à votre porte, que vous soyez à la maison, au travail ou en déplacement. </v>
      </c>
    </row>
    <row r="542" spans="1:14" x14ac:dyDescent="0.25">
      <c r="A542" s="9" t="s">
        <v>4357</v>
      </c>
      <c r="B542" s="9" t="str">
        <f t="shared" si="96"/>
        <v>Video Doorbell (Silver)</v>
      </c>
      <c r="C542" s="9" t="str">
        <f t="shared" si="97"/>
        <v>Sonnette vidéo (argent)</v>
      </c>
      <c r="D542" s="9" t="str">
        <f t="shared" si="98"/>
        <v>Video Doorbell (Silver)</v>
      </c>
      <c r="E542" s="9" t="str">
        <f t="shared" si="99"/>
        <v>Sonnette vidéo (argent)</v>
      </c>
      <c r="F542" s="9">
        <f t="shared" si="100"/>
        <v>199</v>
      </c>
      <c r="G542" s="9" t="str">
        <f t="shared" si="101"/>
        <v>One Time</v>
      </c>
      <c r="H542" s="9" t="str">
        <f t="shared" si="102"/>
        <v>N</v>
      </c>
      <c r="I542" s="9">
        <f t="shared" si="103"/>
        <v>30</v>
      </c>
      <c r="J542" s="9" t="str">
        <f t="shared" si="104"/>
        <v>Optional Equipment</v>
      </c>
      <c r="K542" s="9" t="str">
        <f t="shared" si="105"/>
        <v>Cameras</v>
      </c>
      <c r="M542" s="9" t="str">
        <f t="shared" si="106"/>
        <v>Answer the door from your smartphone. This smart video doorbell allows you to see, hear, and speak to the visitor at your door whether you’re at home, at work, or on the go.</v>
      </c>
      <c r="N542" s="9" t="str">
        <f t="shared" si="107"/>
        <v xml:space="preserve">Répondez à la porte à partir de votre téléphone intelligent. Cette sonnette vidéo vous permet de voir, d'entendre et de parler au visiteur à votre porte, que vous soyez à la maison, au travail ou en déplacement. </v>
      </c>
    </row>
    <row r="543" spans="1:14" x14ac:dyDescent="0.25">
      <c r="A543" s="9" t="s">
        <v>4359</v>
      </c>
      <c r="B543" s="9" t="str">
        <f t="shared" si="96"/>
        <v>Video Doorbell (Bronze)</v>
      </c>
      <c r="C543" s="9" t="str">
        <f t="shared" si="97"/>
        <v>Sonnette vidéo (bronze)</v>
      </c>
      <c r="D543" s="9" t="str">
        <f t="shared" si="98"/>
        <v>Video Doorbell (Bronze)</v>
      </c>
      <c r="E543" s="9" t="str">
        <f t="shared" si="99"/>
        <v>Sonnette vidéo (bronze)</v>
      </c>
      <c r="F543" s="9">
        <f t="shared" si="100"/>
        <v>199</v>
      </c>
      <c r="G543" s="9" t="str">
        <f t="shared" si="101"/>
        <v>One Time</v>
      </c>
      <c r="H543" s="9" t="str">
        <f t="shared" si="102"/>
        <v>Y</v>
      </c>
      <c r="I543" s="9">
        <f t="shared" si="103"/>
        <v>30</v>
      </c>
      <c r="J543" s="9" t="str">
        <f t="shared" si="104"/>
        <v>Optional Equipment</v>
      </c>
      <c r="K543" s="9" t="str">
        <f t="shared" si="105"/>
        <v>Cameras</v>
      </c>
      <c r="M543" s="9" t="str">
        <f t="shared" si="106"/>
        <v>Answer the door from your smartphone. This smart video doorbell allows you to see, hear, and speak to the visitor at your door whether you’re at home, at work, or on the go.</v>
      </c>
      <c r="N543" s="9" t="str">
        <f t="shared" si="107"/>
        <v xml:space="preserve">Répondez à la porte à partir de votre téléphone intelligent. Cette sonnette vidéo vous permet de voir, d'entendre et de parler au visiteur à votre porte, que vous soyez à la maison, au travail ou en déplacement. </v>
      </c>
    </row>
    <row r="544" spans="1:14" x14ac:dyDescent="0.25">
      <c r="A544" s="9" t="s">
        <v>4360</v>
      </c>
      <c r="B544" s="9" t="str">
        <f t="shared" si="96"/>
        <v>Video Doorbell (Bronze)</v>
      </c>
      <c r="C544" s="9" t="str">
        <f t="shared" si="97"/>
        <v>Sonnette vidéo (bronze)</v>
      </c>
      <c r="D544" s="9" t="str">
        <f t="shared" si="98"/>
        <v>Video Doorbell (Bronze)</v>
      </c>
      <c r="E544" s="9" t="str">
        <f t="shared" si="99"/>
        <v>Sonnette vidéo (bronze)</v>
      </c>
      <c r="F544" s="9">
        <f t="shared" si="100"/>
        <v>199</v>
      </c>
      <c r="G544" s="9" t="str">
        <f t="shared" si="101"/>
        <v>One Time</v>
      </c>
      <c r="H544" s="9" t="str">
        <f t="shared" si="102"/>
        <v>Y</v>
      </c>
      <c r="I544" s="9">
        <f t="shared" si="103"/>
        <v>30</v>
      </c>
      <c r="J544" s="9" t="str">
        <f t="shared" si="104"/>
        <v>Optional Equipment</v>
      </c>
      <c r="K544" s="9" t="str">
        <f t="shared" si="105"/>
        <v>Cameras</v>
      </c>
      <c r="M544" s="9" t="str">
        <f t="shared" si="106"/>
        <v>Answer the door from your smartphone. This smart video doorbell allows you to see, hear, and speak to the visitor at your door whether you’re at home, at work, or on the go.</v>
      </c>
      <c r="N544" s="9" t="str">
        <f t="shared" si="107"/>
        <v xml:space="preserve">Répondez à la porte à partir de votre téléphone intelligent. Cette sonnette vidéo vous permet de voir, d'entendre et de parler au visiteur à votre porte, que vous soyez à la maison, au travail ou en déplacement. </v>
      </c>
    </row>
    <row r="545" spans="1:14" x14ac:dyDescent="0.25">
      <c r="A545" s="9" t="s">
        <v>4361</v>
      </c>
      <c r="B545" s="9" t="str">
        <f t="shared" si="96"/>
        <v>Video Doorbell (Bronze)</v>
      </c>
      <c r="C545" s="9" t="str">
        <f t="shared" si="97"/>
        <v>Sonnette vidéo (bronze)</v>
      </c>
      <c r="D545" s="9" t="str">
        <f t="shared" si="98"/>
        <v>Video Doorbell (Bronze)</v>
      </c>
      <c r="E545" s="9" t="str">
        <f t="shared" si="99"/>
        <v>Sonnette vidéo (bronze)</v>
      </c>
      <c r="F545" s="9">
        <f t="shared" si="100"/>
        <v>199</v>
      </c>
      <c r="G545" s="9" t="str">
        <f t="shared" si="101"/>
        <v>One Time</v>
      </c>
      <c r="H545" s="9" t="str">
        <f t="shared" si="102"/>
        <v>Y</v>
      </c>
      <c r="I545" s="9">
        <f t="shared" si="103"/>
        <v>30</v>
      </c>
      <c r="J545" s="9" t="str">
        <f t="shared" si="104"/>
        <v>Optional Equipment</v>
      </c>
      <c r="K545" s="9" t="str">
        <f t="shared" si="105"/>
        <v>Cameras</v>
      </c>
      <c r="M545" s="9" t="str">
        <f t="shared" si="106"/>
        <v>Answer the door from your smartphone. This smart video doorbell allows you to see, hear, and speak to the visitor at your door whether you’re at home, at work, or on the go.</v>
      </c>
      <c r="N545" s="9" t="str">
        <f t="shared" si="107"/>
        <v xml:space="preserve">Répondez à la porte à partir de votre téléphone intelligent. Cette sonnette vidéo vous permet de voir, d'entendre et de parler au visiteur à votre porte, que vous soyez à la maison, au travail ou en déplacement. </v>
      </c>
    </row>
    <row r="546" spans="1:14" x14ac:dyDescent="0.25">
      <c r="A546" s="9" t="s">
        <v>4363</v>
      </c>
      <c r="B546" s="9" t="str">
        <f t="shared" si="96"/>
        <v>Bell Smart Home Indoor/Outdoor Siren Battery</v>
      </c>
      <c r="C546" s="9" t="str">
        <f t="shared" si="97"/>
        <v>Pile pour d’intérieur/d’extérieur sirène de Bell Maison intelligente</v>
      </c>
      <c r="D546" s="9" t="str">
        <f t="shared" si="98"/>
        <v>Bell Smart Home Indoor/Outdoor Siren Battery</v>
      </c>
      <c r="E546" s="9" t="str">
        <f t="shared" si="99"/>
        <v>Pile pour d’intérieur/d’extérieur sirène de Bell Maison intelligente</v>
      </c>
      <c r="F546" s="9">
        <f t="shared" si="100"/>
        <v>30</v>
      </c>
      <c r="G546" s="9" t="str">
        <f t="shared" si="101"/>
        <v>One Time</v>
      </c>
      <c r="H546" s="9" t="str">
        <f t="shared" si="102"/>
        <v>N</v>
      </c>
      <c r="I546" s="9">
        <f t="shared" si="103"/>
        <v>2</v>
      </c>
      <c r="J546" s="9" t="str">
        <f t="shared" si="104"/>
        <v>Battery</v>
      </c>
      <c r="K546" s="9" t="str">
        <f t="shared" si="105"/>
        <v>Battery</v>
      </c>
      <c r="M546" s="9" t="str">
        <f t="shared" si="106"/>
        <v>Bell Smart Home Indoor/Outdoor Siren Battery</v>
      </c>
      <c r="N546" s="9" t="str">
        <f t="shared" si="107"/>
        <v>Pile pour d’intérieur/d’extérieur sirène de Bell Maison intelligente</v>
      </c>
    </row>
    <row r="547" spans="1:14" x14ac:dyDescent="0.25">
      <c r="A547" s="9" t="s">
        <v>4366</v>
      </c>
      <c r="B547" s="9" t="str">
        <f t="shared" si="96"/>
        <v>Bell Smart Home Repeater Battery</v>
      </c>
      <c r="C547" s="9" t="str">
        <f t="shared" si="97"/>
        <v>Pile pour répéteur de Bell Maison intelligente</v>
      </c>
      <c r="D547" s="9" t="str">
        <f t="shared" si="98"/>
        <v>Bell Smart Home Repeater Battery</v>
      </c>
      <c r="E547" s="9" t="str">
        <f t="shared" si="99"/>
        <v>Pile pour répéteur de Bell Maison intelligente</v>
      </c>
      <c r="F547" s="9">
        <f t="shared" si="100"/>
        <v>10</v>
      </c>
      <c r="G547" s="9" t="str">
        <f t="shared" si="101"/>
        <v>One Time</v>
      </c>
      <c r="H547" s="9" t="str">
        <f t="shared" si="102"/>
        <v>N</v>
      </c>
      <c r="I547" s="9">
        <f t="shared" si="103"/>
        <v>2</v>
      </c>
      <c r="J547" s="9" t="str">
        <f t="shared" si="104"/>
        <v>Battery</v>
      </c>
      <c r="K547" s="9" t="str">
        <f t="shared" si="105"/>
        <v>Battery</v>
      </c>
      <c r="M547" s="9" t="str">
        <f t="shared" si="106"/>
        <v>Bell Smart Home Repeater Battery</v>
      </c>
      <c r="N547" s="9" t="str">
        <f t="shared" si="107"/>
        <v>Pile pour répéteur de Bell Maison intelligente</v>
      </c>
    </row>
    <row r="548" spans="1:14" x14ac:dyDescent="0.25">
      <c r="A548" s="15" t="s">
        <v>4369</v>
      </c>
      <c r="B548" s="9" t="str">
        <f t="shared" si="96"/>
        <v>Indoor Video Camera - ADC-V515</v>
      </c>
      <c r="C548" s="9" t="str">
        <f t="shared" si="97"/>
        <v>Caméra intérieure - ADC-V515</v>
      </c>
      <c r="D548" s="9" t="str">
        <f t="shared" si="98"/>
        <v>Indoor Video Camera</v>
      </c>
      <c r="E548" s="9" t="str">
        <f t="shared" si="99"/>
        <v>Caméra intérieure</v>
      </c>
      <c r="F548" s="9">
        <f t="shared" si="100"/>
        <v>169</v>
      </c>
      <c r="G548" s="9" t="str">
        <f t="shared" si="101"/>
        <v>One Time</v>
      </c>
      <c r="H548" s="9" t="str">
        <f t="shared" si="102"/>
        <v>Y</v>
      </c>
      <c r="I548" s="9">
        <f t="shared" si="103"/>
        <v>30</v>
      </c>
      <c r="J548" s="9" t="str">
        <f t="shared" si="104"/>
        <v>Optional Equipment</v>
      </c>
      <c r="K548" s="9" t="str">
        <f t="shared" si="105"/>
        <v>Cameras</v>
      </c>
      <c r="M548" s="9" t="str">
        <f t="shared" si="106"/>
        <v>Access live and high definition recorded video from your smartphone anytime.</v>
      </c>
      <c r="N548" s="9" t="str">
        <f t="shared" si="107"/>
        <v xml:space="preserve">Visionnez la vidéo en direct et enregistrée en haute définition à tout moment depuis votre téléphone intelligent. </v>
      </c>
    </row>
    <row r="549" spans="1:14" x14ac:dyDescent="0.25">
      <c r="A549" s="9" t="s">
        <v>4367</v>
      </c>
      <c r="B549" s="9" t="str">
        <f t="shared" si="96"/>
        <v>Indoor Video Camera - ADC-V515</v>
      </c>
      <c r="C549" s="9" t="str">
        <f t="shared" si="97"/>
        <v>Caméra intérieure - ADC-V515</v>
      </c>
      <c r="D549" s="9" t="str">
        <f t="shared" si="98"/>
        <v>Indoor Video Camera</v>
      </c>
      <c r="E549" s="9" t="str">
        <f t="shared" si="99"/>
        <v>Caméra intérieure</v>
      </c>
      <c r="F549" s="9">
        <f t="shared" si="100"/>
        <v>169</v>
      </c>
      <c r="G549" s="9" t="str">
        <f t="shared" si="101"/>
        <v>One Time</v>
      </c>
      <c r="H549" s="9" t="str">
        <f t="shared" si="102"/>
        <v>N</v>
      </c>
      <c r="I549" s="9">
        <f t="shared" si="103"/>
        <v>30</v>
      </c>
      <c r="J549" s="9" t="str">
        <f t="shared" si="104"/>
        <v>Optional Equipment</v>
      </c>
      <c r="K549" s="9" t="str">
        <f t="shared" si="105"/>
        <v>Cameras</v>
      </c>
      <c r="M549" s="9" t="str">
        <f t="shared" si="106"/>
        <v>Access live and high definition recorded video from your smartphone anytime.</v>
      </c>
      <c r="N549" s="9" t="str">
        <f t="shared" si="107"/>
        <v xml:space="preserve">Visionnez la vidéo en direct et enregistrée en haute définition à tout moment depuis votre téléphone intelligent. </v>
      </c>
    </row>
    <row r="550" spans="1:14" x14ac:dyDescent="0.25">
      <c r="A550" s="9" t="s">
        <v>4368</v>
      </c>
      <c r="B550" s="9" t="str">
        <f t="shared" si="96"/>
        <v>Indoor Video Camera - ADC-V515</v>
      </c>
      <c r="C550" s="9" t="str">
        <f t="shared" si="97"/>
        <v>Caméra intérieure - ADC-V515</v>
      </c>
      <c r="D550" s="9" t="str">
        <f t="shared" si="98"/>
        <v>Indoor Video Camera</v>
      </c>
      <c r="E550" s="9" t="str">
        <f t="shared" si="99"/>
        <v>Caméra intérieure</v>
      </c>
      <c r="F550" s="9">
        <f t="shared" si="100"/>
        <v>169</v>
      </c>
      <c r="G550" s="9" t="str">
        <f t="shared" si="101"/>
        <v>One Time</v>
      </c>
      <c r="H550" s="9" t="str">
        <f t="shared" si="102"/>
        <v>N</v>
      </c>
      <c r="I550" s="9">
        <f t="shared" si="103"/>
        <v>30</v>
      </c>
      <c r="J550" s="9" t="str">
        <f t="shared" si="104"/>
        <v>Optional Equipment</v>
      </c>
      <c r="K550" s="9" t="str">
        <f t="shared" si="105"/>
        <v>Cameras</v>
      </c>
      <c r="M550" s="9" t="str">
        <f t="shared" si="106"/>
        <v>Access live and high definition recorded video from your smartphone anytime.</v>
      </c>
      <c r="N550" s="9" t="str">
        <f t="shared" si="107"/>
        <v xml:space="preserve">Visionnez la vidéo en direct et enregistrée en haute définition à tout moment depuis votre téléphone intelligent. </v>
      </c>
    </row>
    <row r="551" spans="1:14" x14ac:dyDescent="0.25">
      <c r="A551" s="9" t="s">
        <v>4370</v>
      </c>
      <c r="B551" s="9" t="str">
        <f t="shared" si="96"/>
        <v>Video Doorbell</v>
      </c>
      <c r="C551" s="9" t="str">
        <f t="shared" si="97"/>
        <v>Sonnette vidéo</v>
      </c>
      <c r="D551" s="9" t="str">
        <f t="shared" si="98"/>
        <v>Video Doorbell</v>
      </c>
      <c r="E551" s="9" t="str">
        <f t="shared" si="99"/>
        <v>Sonnette vidéo</v>
      </c>
      <c r="F551" s="9">
        <f t="shared" si="100"/>
        <v>199</v>
      </c>
      <c r="G551" s="9" t="str">
        <f t="shared" si="101"/>
        <v>One Time</v>
      </c>
      <c r="H551" s="9" t="str">
        <f t="shared" si="102"/>
        <v>Y</v>
      </c>
      <c r="I551" s="9">
        <f t="shared" si="103"/>
        <v>30</v>
      </c>
      <c r="J551" s="9" t="str">
        <f t="shared" si="104"/>
        <v>Optional Equipment</v>
      </c>
      <c r="K551" s="9" t="str">
        <f t="shared" si="105"/>
        <v>Cameras</v>
      </c>
      <c r="M551" s="9" t="str">
        <f t="shared" si="106"/>
        <v>Answer the door from your smartphone. This smart video doorbell allows you to see, hear, and speak to the visitor at your door whether you’re at home, at work, or on the go.</v>
      </c>
      <c r="N551" s="9" t="str">
        <f t="shared" si="107"/>
        <v xml:space="preserve">Répondez à la porte à partir de votre téléphone intelligent. Cette sonnette vidéo vous permet de voir, d'entendre et de parler au visiteur à votre porte, que vous soyez à la maison, au travail ou en déplacement. </v>
      </c>
    </row>
    <row r="552" spans="1:14" x14ac:dyDescent="0.25">
      <c r="A552" s="9" t="s">
        <v>4371</v>
      </c>
      <c r="B552" s="9" t="str">
        <f t="shared" si="96"/>
        <v>Video Doorbell</v>
      </c>
      <c r="C552" s="9" t="str">
        <f t="shared" si="97"/>
        <v>Sonnette vidéo</v>
      </c>
      <c r="D552" s="9" t="str">
        <f t="shared" si="98"/>
        <v>Video Doorbell</v>
      </c>
      <c r="E552" s="9" t="str">
        <f t="shared" si="99"/>
        <v>Sonnette vidéo</v>
      </c>
      <c r="F552" s="9">
        <f t="shared" si="100"/>
        <v>199</v>
      </c>
      <c r="G552" s="9" t="str">
        <f t="shared" si="101"/>
        <v>One Time</v>
      </c>
      <c r="H552" s="9" t="str">
        <f t="shared" si="102"/>
        <v>N</v>
      </c>
      <c r="I552" s="9">
        <f t="shared" si="103"/>
        <v>30</v>
      </c>
      <c r="J552" s="9" t="str">
        <f t="shared" si="104"/>
        <v>Optional Equipment</v>
      </c>
      <c r="K552" s="9" t="str">
        <f t="shared" si="105"/>
        <v>Cameras</v>
      </c>
      <c r="M552" s="9" t="str">
        <f t="shared" si="106"/>
        <v>Answer the door from your smartphone. This smart video doorbell allows you to see, hear, and speak to the visitor at your door whether you’re at home, at work, or on the go.</v>
      </c>
      <c r="N552" s="9" t="str">
        <f t="shared" si="107"/>
        <v xml:space="preserve">Répondez à la porte à partir de votre téléphone intelligent. Cette sonnette vidéo vous permet de voir, d'entendre et de parler au visiteur à votre porte, que vous soyez à la maison, au travail ou en déplacement. </v>
      </c>
    </row>
    <row r="553" spans="1:14" x14ac:dyDescent="0.25">
      <c r="A553" s="9" t="s">
        <v>4372</v>
      </c>
      <c r="B553" s="9" t="str">
        <f t="shared" si="96"/>
        <v>Video Doorbell</v>
      </c>
      <c r="C553" s="9" t="str">
        <f t="shared" si="97"/>
        <v>Sonnette vidéo</v>
      </c>
      <c r="D553" s="9" t="str">
        <f t="shared" si="98"/>
        <v>Video Doorbell</v>
      </c>
      <c r="E553" s="9" t="str">
        <f t="shared" si="99"/>
        <v>Sonnette vidéo</v>
      </c>
      <c r="F553" s="9">
        <f t="shared" si="100"/>
        <v>199</v>
      </c>
      <c r="G553" s="9" t="str">
        <f t="shared" si="101"/>
        <v>One Time</v>
      </c>
      <c r="H553" s="9" t="str">
        <f t="shared" si="102"/>
        <v>N</v>
      </c>
      <c r="I553" s="9">
        <f t="shared" si="103"/>
        <v>30</v>
      </c>
      <c r="J553" s="9" t="str">
        <f t="shared" si="104"/>
        <v>Optional Equipment</v>
      </c>
      <c r="K553" s="9" t="str">
        <f t="shared" si="105"/>
        <v>Cameras</v>
      </c>
      <c r="M553" s="9" t="str">
        <f t="shared" si="106"/>
        <v>Answer the door from your smartphone. This smart video doorbell allows you to see, hear, and speak to the visitor at your door whether you’re at home, at work, or on the go.</v>
      </c>
      <c r="N553" s="9" t="str">
        <f t="shared" si="107"/>
        <v xml:space="preserve">Répondez à la porte à partir de votre téléphone intelligent. Cette sonnette vidéo vous permet de voir, d'entendre et de parler au visiteur à votre porte, que vous soyez à la maison, au travail ou en déplacement. </v>
      </c>
    </row>
    <row r="554" spans="1:14" x14ac:dyDescent="0.25">
      <c r="A554" s="9" t="s">
        <v>4373</v>
      </c>
      <c r="B554" s="9" t="str">
        <f t="shared" si="96"/>
        <v>Smart Light Bulb</v>
      </c>
      <c r="C554" s="9" t="str">
        <f t="shared" si="97"/>
        <v>Ampoule intelligente</v>
      </c>
      <c r="D554" s="9" t="str">
        <f t="shared" si="98"/>
        <v>Smart Light Bulb</v>
      </c>
      <c r="E554" s="9" t="str">
        <f t="shared" si="99"/>
        <v>Ampoule intelligente</v>
      </c>
      <c r="F554" s="9">
        <f t="shared" si="100"/>
        <v>24</v>
      </c>
      <c r="G554" s="9" t="str">
        <f t="shared" si="101"/>
        <v>One Time</v>
      </c>
      <c r="H554" s="9" t="str">
        <f t="shared" si="102"/>
        <v>Y</v>
      </c>
      <c r="I554" s="9">
        <f t="shared" si="103"/>
        <v>7.5</v>
      </c>
      <c r="J554" s="9" t="str">
        <f t="shared" si="104"/>
        <v>Optional Equipment</v>
      </c>
      <c r="K554" s="9" t="str">
        <f t="shared" si="105"/>
        <v>Lights and other accessories</v>
      </c>
      <c r="M554" s="9" t="str">
        <f t="shared" si="106"/>
        <v>Smart Light Bulb</v>
      </c>
      <c r="N554" s="9" t="str">
        <f t="shared" si="107"/>
        <v>Ampoule intelligente</v>
      </c>
    </row>
    <row r="555" spans="1:14" x14ac:dyDescent="0.25">
      <c r="A555" s="9" t="s">
        <v>4374</v>
      </c>
      <c r="B555" s="9" t="str">
        <f t="shared" si="96"/>
        <v>Smart Plug</v>
      </c>
      <c r="C555" s="9" t="str">
        <f t="shared" si="97"/>
        <v>Prise intelligente</v>
      </c>
      <c r="D555" s="9" t="str">
        <f t="shared" si="98"/>
        <v>Smart Plug</v>
      </c>
      <c r="E555" s="9" t="str">
        <f t="shared" si="99"/>
        <v>Prise intelligente</v>
      </c>
      <c r="F555" s="9">
        <f t="shared" si="100"/>
        <v>39</v>
      </c>
      <c r="G555" s="9" t="str">
        <f t="shared" si="101"/>
        <v>One Time</v>
      </c>
      <c r="H555" s="9" t="str">
        <f t="shared" si="102"/>
        <v>N</v>
      </c>
      <c r="I555" s="9">
        <f t="shared" si="103"/>
        <v>7.5</v>
      </c>
      <c r="J555" s="9" t="str">
        <f t="shared" si="104"/>
        <v>Optional Equipment</v>
      </c>
      <c r="K555" s="9" t="str">
        <f t="shared" si="105"/>
        <v>Lights and other accessories</v>
      </c>
      <c r="M555" s="9" t="str">
        <f t="shared" si="106"/>
        <v>Smart Plug</v>
      </c>
      <c r="N555" s="9" t="str">
        <f t="shared" si="107"/>
        <v>Prise intelligente</v>
      </c>
    </row>
    <row r="556" spans="1:14" x14ac:dyDescent="0.25">
      <c r="A556" s="9" t="s">
        <v>4375</v>
      </c>
      <c r="B556" s="9" t="str">
        <f t="shared" si="96"/>
        <v>Smart Dimmer</v>
      </c>
      <c r="C556" s="9" t="str">
        <f t="shared" si="97"/>
        <v>Gradateur d’éclairage</v>
      </c>
      <c r="D556" s="9" t="str">
        <f t="shared" si="98"/>
        <v>Smart Dimmer</v>
      </c>
      <c r="E556" s="9" t="str">
        <f t="shared" si="99"/>
        <v>Gradateur d’éclairage</v>
      </c>
      <c r="F556" s="9">
        <f t="shared" si="100"/>
        <v>39</v>
      </c>
      <c r="G556" s="9" t="str">
        <f t="shared" si="101"/>
        <v>One Time</v>
      </c>
      <c r="H556" s="9" t="str">
        <f t="shared" si="102"/>
        <v>N</v>
      </c>
      <c r="I556" s="9">
        <f t="shared" si="103"/>
        <v>7.5</v>
      </c>
      <c r="J556" s="9" t="str">
        <f t="shared" si="104"/>
        <v>Optional Equipment</v>
      </c>
      <c r="K556" s="9" t="str">
        <f t="shared" si="105"/>
        <v>Lights and other accessories</v>
      </c>
      <c r="M556" s="9" t="str">
        <f t="shared" si="106"/>
        <v>Smart Dimmer</v>
      </c>
      <c r="N556" s="9" t="str">
        <f t="shared" si="107"/>
        <v>Gradateur d’éclairage</v>
      </c>
    </row>
    <row r="557" spans="1:14" x14ac:dyDescent="0.25">
      <c r="A557" s="9" t="s">
        <v>3784</v>
      </c>
      <c r="B557" s="9" t="str">
        <f t="shared" si="96"/>
        <v>Move offer – Bell Internet Bundle Credit - $10 credit for 24 months</v>
      </c>
      <c r="C557" s="9" t="str">
        <f t="shared" si="97"/>
        <v>Déménagement Offre- 10 $ de crédit pour 24 mois sur le forfait Internet avec services Bell</v>
      </c>
      <c r="D557" s="9" t="str">
        <f t="shared" si="98"/>
        <v>Move offer – Bell Internet Bundle Credit - $10 credit for 24 months</v>
      </c>
      <c r="E557" s="9" t="str">
        <f t="shared" si="99"/>
        <v>Déménagement Offre- 10 $ de crédit pour 24 mois sur le forfait Internet avec services Bell</v>
      </c>
      <c r="F557" s="9">
        <f t="shared" si="100"/>
        <v>0</v>
      </c>
      <c r="G557" s="9" t="str">
        <f t="shared" si="101"/>
        <v>RMR</v>
      </c>
      <c r="H557" s="9" t="str">
        <f t="shared" si="102"/>
        <v>N</v>
      </c>
      <c r="I557" s="9">
        <f t="shared" si="103"/>
        <v>0</v>
      </c>
      <c r="J557" s="9" t="str">
        <f t="shared" si="104"/>
        <v xml:space="preserve">Residential and Business </v>
      </c>
      <c r="K557" s="9" t="str">
        <f t="shared" si="105"/>
        <v xml:space="preserve">Smart Home </v>
      </c>
      <c r="M557" s="9" t="str">
        <f t="shared" si="106"/>
        <v>Move offer – Bell Internet Bundle Credit - $10 credit for 24 months</v>
      </c>
      <c r="N557" s="9" t="str">
        <f t="shared" si="107"/>
        <v>Déménagement Offre- 10 $ de crédit pour 24 mois sur le forfait Internet avec services Bell</v>
      </c>
    </row>
    <row r="558" spans="1:14" x14ac:dyDescent="0.25">
      <c r="A558" s="9" t="s">
        <v>4401</v>
      </c>
      <c r="B558" s="9" t="str">
        <f t="shared" si="96"/>
        <v xml:space="preserve">Bell Internet Bundle Credit </v>
      </c>
      <c r="C558" s="9" t="str">
        <f t="shared" si="97"/>
        <v>Crédit forfait Bell Internet</v>
      </c>
      <c r="D558" s="9" t="str">
        <f t="shared" si="98"/>
        <v xml:space="preserve">Bell Internet Bundle Credit </v>
      </c>
      <c r="E558" s="9" t="str">
        <f t="shared" si="99"/>
        <v>Crédit forfait Bell Internet</v>
      </c>
      <c r="F558" s="9">
        <f t="shared" si="100"/>
        <v>0</v>
      </c>
      <c r="G558" s="9" t="str">
        <f t="shared" si="101"/>
        <v>RMR</v>
      </c>
      <c r="H558" s="9" t="str">
        <f t="shared" si="102"/>
        <v>Y</v>
      </c>
      <c r="I558" s="9">
        <f t="shared" si="103"/>
        <v>0</v>
      </c>
      <c r="J558" s="9" t="str">
        <f t="shared" si="104"/>
        <v xml:space="preserve">Residential and Business </v>
      </c>
      <c r="K558" s="9" t="str">
        <f t="shared" si="105"/>
        <v xml:space="preserve">Smart Home </v>
      </c>
      <c r="M558" s="9" t="str">
        <f t="shared" si="106"/>
        <v xml:space="preserve">Bell Internet Bundle Credit </v>
      </c>
      <c r="N558" s="9" t="str">
        <f t="shared" si="107"/>
        <v>Crédit forfait Bell Internet</v>
      </c>
    </row>
    <row r="559" spans="1:14" x14ac:dyDescent="0.25">
      <c r="A559" s="9" t="s">
        <v>4402</v>
      </c>
      <c r="B559" s="9" t="str">
        <f t="shared" si="96"/>
        <v>Bell Mobility Bundle Credit</v>
      </c>
      <c r="C559" s="9" t="str">
        <f t="shared" si="97"/>
        <v>Crédit forfait Bell Mobilité</v>
      </c>
      <c r="D559" s="9" t="str">
        <f t="shared" si="98"/>
        <v>Bell Mobility Bundle Credit</v>
      </c>
      <c r="E559" s="9" t="str">
        <f t="shared" si="99"/>
        <v>Crédit forfait Bell Mobilité</v>
      </c>
      <c r="F559" s="9">
        <f t="shared" si="100"/>
        <v>0</v>
      </c>
      <c r="G559" s="9" t="str">
        <f t="shared" si="101"/>
        <v>RMR</v>
      </c>
      <c r="H559" s="9" t="str">
        <f t="shared" si="102"/>
        <v>Y</v>
      </c>
      <c r="I559" s="9">
        <f t="shared" si="103"/>
        <v>0</v>
      </c>
      <c r="J559" s="9" t="str">
        <f t="shared" si="104"/>
        <v xml:space="preserve">Residential and Business </v>
      </c>
      <c r="K559" s="9" t="str">
        <f t="shared" si="105"/>
        <v xml:space="preserve">Smart Home </v>
      </c>
      <c r="M559" s="9" t="str">
        <f t="shared" si="106"/>
        <v>Bell Mobility Bundle Credit</v>
      </c>
      <c r="N559" s="9" t="str">
        <f t="shared" si="107"/>
        <v>Crédit forfait Bell Mobilité</v>
      </c>
    </row>
    <row r="560" spans="1:14" x14ac:dyDescent="0.25">
      <c r="A560" s="9" t="s">
        <v>4403</v>
      </c>
      <c r="B560" s="9" t="str">
        <f t="shared" si="96"/>
        <v>Bell Internet Bundle Credit</v>
      </c>
      <c r="C560" s="9" t="str">
        <f t="shared" si="97"/>
        <v>Crédit forfait Bell Internet</v>
      </c>
      <c r="D560" s="9" t="str">
        <f t="shared" si="98"/>
        <v>Bell Internet Bundle Credit</v>
      </c>
      <c r="E560" s="9" t="str">
        <f t="shared" si="99"/>
        <v>Crédit forfait Bell Internet</v>
      </c>
      <c r="F560" s="9">
        <f t="shared" si="100"/>
        <v>0</v>
      </c>
      <c r="G560" s="9" t="str">
        <f t="shared" si="101"/>
        <v>RMR</v>
      </c>
      <c r="H560" s="9" t="str">
        <f t="shared" si="102"/>
        <v>Y</v>
      </c>
      <c r="I560" s="9">
        <f t="shared" si="103"/>
        <v>0</v>
      </c>
      <c r="J560" s="9" t="str">
        <f t="shared" si="104"/>
        <v xml:space="preserve">Residential and Business </v>
      </c>
      <c r="K560" s="9" t="str">
        <f t="shared" si="105"/>
        <v xml:space="preserve">Smart Home </v>
      </c>
      <c r="M560" s="9" t="str">
        <f t="shared" si="106"/>
        <v>Bell Internet Bundle Credit</v>
      </c>
      <c r="N560" s="9" t="str">
        <f t="shared" si="107"/>
        <v>Crédit forfait Bell Internet</v>
      </c>
    </row>
    <row r="561" spans="1:14" x14ac:dyDescent="0.25">
      <c r="A561" s="9" t="s">
        <v>4404</v>
      </c>
      <c r="B561" s="9" t="str">
        <f t="shared" si="96"/>
        <v>Bell Mobility Bundle Credit</v>
      </c>
      <c r="C561" s="9" t="str">
        <f t="shared" si="97"/>
        <v>Crédit forfait Bell Mobilité</v>
      </c>
      <c r="D561" s="9" t="str">
        <f t="shared" si="98"/>
        <v>Bell Mobility Bundle Credit</v>
      </c>
      <c r="E561" s="9" t="str">
        <f t="shared" si="99"/>
        <v>Crédit forfait Bell Mobilité</v>
      </c>
      <c r="F561" s="9">
        <f t="shared" si="100"/>
        <v>0</v>
      </c>
      <c r="G561" s="9" t="str">
        <f t="shared" si="101"/>
        <v>RMR</v>
      </c>
      <c r="H561" s="9" t="str">
        <f t="shared" si="102"/>
        <v>Y</v>
      </c>
      <c r="I561" s="9">
        <f t="shared" si="103"/>
        <v>0</v>
      </c>
      <c r="J561" s="9" t="str">
        <f t="shared" si="104"/>
        <v xml:space="preserve">Residential and Business </v>
      </c>
      <c r="K561" s="9" t="str">
        <f t="shared" si="105"/>
        <v xml:space="preserve">Smart Home </v>
      </c>
      <c r="M561" s="9" t="str">
        <f t="shared" si="106"/>
        <v>Bell Mobility Bundle Credit</v>
      </c>
      <c r="N561" s="9" t="str">
        <f t="shared" si="107"/>
        <v>Crédit forfait Bell Mobilité</v>
      </c>
    </row>
    <row r="562" spans="1:14" x14ac:dyDescent="0.25">
      <c r="A562" s="9" t="s">
        <v>4415</v>
      </c>
      <c r="B562" s="9" t="str">
        <f t="shared" si="96"/>
        <v>Employee Discount Program - SVR Fee</v>
      </c>
      <c r="C562" s="9" t="str">
        <f t="shared" si="97"/>
        <v>Programme de tarifs préférentiels pour les employés – frais pour enregistreur vidéo</v>
      </c>
      <c r="D562" s="9" t="str">
        <f t="shared" si="98"/>
        <v>Employee Discount Program - SVR Fee</v>
      </c>
      <c r="E562" s="9" t="str">
        <f t="shared" si="99"/>
        <v>Programme de tarifs préférentiels pour les employés – frais pour enregistreur vidéo</v>
      </c>
      <c r="F562" s="9">
        <f t="shared" si="100"/>
        <v>0</v>
      </c>
      <c r="G562" s="9" t="str">
        <f t="shared" si="101"/>
        <v>RMR</v>
      </c>
      <c r="H562" s="9" t="str">
        <f t="shared" si="102"/>
        <v>Y</v>
      </c>
      <c r="I562" s="9">
        <f t="shared" si="103"/>
        <v>0</v>
      </c>
      <c r="J562" s="9" t="str">
        <f t="shared" si="104"/>
        <v>Residential</v>
      </c>
      <c r="K562" s="9" t="str">
        <f t="shared" si="105"/>
        <v xml:space="preserve">Smart Home </v>
      </c>
      <c r="M562" s="9" t="str">
        <f t="shared" si="106"/>
        <v>Employee Discount Program - SVR Fee</v>
      </c>
      <c r="N562" s="9" t="str">
        <f t="shared" si="107"/>
        <v>Programme de tarifs préférentiels pour les employés – frais pour enregistreur vidéo</v>
      </c>
    </row>
    <row r="563" spans="1:14" x14ac:dyDescent="0.25">
      <c r="A563" s="9" t="s">
        <v>4416</v>
      </c>
      <c r="B563" s="9" t="str">
        <f t="shared" si="96"/>
        <v>Employee Discount Program - Video Expansion</v>
      </c>
      <c r="C563" s="9" t="str">
        <f t="shared" si="97"/>
        <v>Programme de tarifs préférentiels pour les employés – Expansion vidéo</v>
      </c>
      <c r="D563" s="9" t="str">
        <f t="shared" si="98"/>
        <v>Employee Discount Program - Video Expansion</v>
      </c>
      <c r="E563" s="9" t="str">
        <f t="shared" si="99"/>
        <v>Programme de tarifs préférentiels pour les employés – Expansion vidéo</v>
      </c>
      <c r="F563" s="9">
        <f t="shared" si="100"/>
        <v>0</v>
      </c>
      <c r="G563" s="9" t="str">
        <f t="shared" si="101"/>
        <v>RMR</v>
      </c>
      <c r="H563" s="9" t="str">
        <f t="shared" si="102"/>
        <v>Y</v>
      </c>
      <c r="I563" s="9">
        <f t="shared" si="103"/>
        <v>0</v>
      </c>
      <c r="J563" s="9" t="str">
        <f t="shared" si="104"/>
        <v>Residential</v>
      </c>
      <c r="K563" s="9" t="str">
        <f t="shared" si="105"/>
        <v xml:space="preserve">Smart Home </v>
      </c>
      <c r="M563" s="9" t="str">
        <f t="shared" si="106"/>
        <v>Employee Discount Program - Video Expansion</v>
      </c>
      <c r="N563" s="9" t="str">
        <f t="shared" si="107"/>
        <v>Programme de tarifs préférentiels pour les employés – Expansion vidéo</v>
      </c>
    </row>
    <row r="564" spans="1:14" x14ac:dyDescent="0.25">
      <c r="A564" s="9" t="s">
        <v>4417</v>
      </c>
      <c r="B564" s="9" t="str">
        <f t="shared" si="96"/>
        <v>Employee Discount Program - Video and Automation</v>
      </c>
      <c r="C564" s="9" t="str">
        <f t="shared" si="97"/>
        <v>Programme de tarifs préférentiels pour les employés – Vidéo et domotique</v>
      </c>
      <c r="D564" s="9" t="str">
        <f t="shared" si="98"/>
        <v>Employee Discount Program - Video and Automation</v>
      </c>
      <c r="E564" s="9" t="str">
        <f t="shared" si="99"/>
        <v>Programme de tarifs préférentiels pour les employés – Vidéo et domotique</v>
      </c>
      <c r="F564" s="9">
        <f t="shared" si="100"/>
        <v>0</v>
      </c>
      <c r="G564" s="9" t="str">
        <f t="shared" si="101"/>
        <v>RMR</v>
      </c>
      <c r="H564" s="9" t="str">
        <f t="shared" si="102"/>
        <v>Y</v>
      </c>
      <c r="I564" s="9">
        <f t="shared" si="103"/>
        <v>0</v>
      </c>
      <c r="J564" s="9" t="str">
        <f t="shared" si="104"/>
        <v>Residential</v>
      </c>
      <c r="K564" s="9" t="str">
        <f t="shared" si="105"/>
        <v xml:space="preserve">Smart Home </v>
      </c>
      <c r="M564" s="9" t="str">
        <f t="shared" si="106"/>
        <v>Employee Discount Program - Video and Automation</v>
      </c>
      <c r="N564" s="9" t="str">
        <f t="shared" si="107"/>
        <v>Programme de tarifs préférentiels pour les employés – Vidéo et domotique</v>
      </c>
    </row>
    <row r="565" spans="1:14" x14ac:dyDescent="0.25">
      <c r="A565" s="9" t="s">
        <v>4419</v>
      </c>
      <c r="B565" s="9" t="str">
        <f t="shared" si="96"/>
        <v>Employee Discount Program - Starter</v>
      </c>
      <c r="C565" s="9" t="str">
        <f t="shared" si="97"/>
        <v>Programme de tarifs préférentiels pour les employés – Départ</v>
      </c>
      <c r="D565" s="9" t="str">
        <f t="shared" si="98"/>
        <v>Employee Discount Program - Starter</v>
      </c>
      <c r="E565" s="9" t="str">
        <f t="shared" si="99"/>
        <v>Programme de tarifs préférentiels pour les employés – Départ</v>
      </c>
      <c r="F565" s="9">
        <f t="shared" si="100"/>
        <v>0</v>
      </c>
      <c r="G565" s="9" t="str">
        <f t="shared" si="101"/>
        <v>RMR</v>
      </c>
      <c r="H565" s="9" t="str">
        <f t="shared" si="102"/>
        <v>Y</v>
      </c>
      <c r="I565" s="9">
        <f t="shared" si="103"/>
        <v>0</v>
      </c>
      <c r="J565" s="9" t="str">
        <f t="shared" si="104"/>
        <v>Residential</v>
      </c>
      <c r="K565" s="9" t="str">
        <f t="shared" si="105"/>
        <v xml:space="preserve">Smart Home </v>
      </c>
      <c r="M565" s="9" t="str">
        <f t="shared" si="106"/>
        <v>Employee Discount Program - Starter</v>
      </c>
      <c r="N565" s="9" t="str">
        <f t="shared" si="107"/>
        <v>Programme de tarifs préférentiels pour les employés – Départ</v>
      </c>
    </row>
    <row r="566" spans="1:14" x14ac:dyDescent="0.25">
      <c r="A566" s="9" t="s">
        <v>4420</v>
      </c>
      <c r="B566" s="9" t="str">
        <f t="shared" si="96"/>
        <v>Employee Discount Program - Starter with App or Private Guard</v>
      </c>
      <c r="C566" s="9" t="str">
        <f t="shared" si="97"/>
        <v>Programme de tarifs préférentiels pour les employés – Départ avec appli ou service de sécurité privé</v>
      </c>
      <c r="D566" s="9" t="str">
        <f t="shared" si="98"/>
        <v>Employee Discount Program - Starter with App or Private Guard</v>
      </c>
      <c r="E566" s="9" t="str">
        <f t="shared" si="99"/>
        <v>Programme de tarifs préférentiels pour les employés – Départ avec appli ou service de sécurité privé</v>
      </c>
      <c r="F566" s="9">
        <f t="shared" si="100"/>
        <v>0</v>
      </c>
      <c r="G566" s="9" t="str">
        <f t="shared" si="101"/>
        <v>RMR</v>
      </c>
      <c r="H566" s="9" t="str">
        <f t="shared" si="102"/>
        <v>Y</v>
      </c>
      <c r="I566" s="9">
        <f t="shared" si="103"/>
        <v>0</v>
      </c>
      <c r="J566" s="9" t="str">
        <f t="shared" si="104"/>
        <v>Residential</v>
      </c>
      <c r="K566" s="9" t="str">
        <f t="shared" si="105"/>
        <v xml:space="preserve">Smart Home </v>
      </c>
      <c r="M566" s="9" t="str">
        <f t="shared" si="106"/>
        <v>Employee Discount Program - Starter with App or Private Guard</v>
      </c>
      <c r="N566" s="9" t="str">
        <f t="shared" si="107"/>
        <v>Programme de tarifs préférentiels pour les employés – Départ avec appli ou service de sécurité privé</v>
      </c>
    </row>
    <row r="567" spans="1:14" x14ac:dyDescent="0.25">
      <c r="A567" s="9" t="s">
        <v>4421</v>
      </c>
      <c r="B567" s="9" t="str">
        <f t="shared" si="96"/>
        <v>Employee Discount Program - Good</v>
      </c>
      <c r="C567" s="9" t="str">
        <f t="shared" si="97"/>
        <v>Programme de tarifs préférentiels pour les employés – Bon</v>
      </c>
      <c r="D567" s="9" t="str">
        <f t="shared" si="98"/>
        <v>Employee Discount Program - Good</v>
      </c>
      <c r="E567" s="9" t="str">
        <f t="shared" si="99"/>
        <v>Programme de tarifs préférentiels pour les employés – Bon</v>
      </c>
      <c r="F567" s="9">
        <f t="shared" si="100"/>
        <v>0</v>
      </c>
      <c r="G567" s="9" t="str">
        <f t="shared" si="101"/>
        <v>RMR</v>
      </c>
      <c r="H567" s="9" t="str">
        <f t="shared" si="102"/>
        <v>Y</v>
      </c>
      <c r="I567" s="9">
        <f t="shared" si="103"/>
        <v>0</v>
      </c>
      <c r="J567" s="9" t="str">
        <f t="shared" si="104"/>
        <v>Residential</v>
      </c>
      <c r="K567" s="9" t="str">
        <f t="shared" si="105"/>
        <v xml:space="preserve">Smart Home </v>
      </c>
      <c r="M567" s="9" t="str">
        <f t="shared" si="106"/>
        <v>Employee Discount Program - Good</v>
      </c>
      <c r="N567" s="9" t="str">
        <f t="shared" si="107"/>
        <v>Programme de tarifs préférentiels pour les employés – Bon</v>
      </c>
    </row>
    <row r="568" spans="1:14" x14ac:dyDescent="0.25">
      <c r="A568" s="9" t="s">
        <v>4422</v>
      </c>
      <c r="B568" s="9" t="str">
        <f t="shared" si="96"/>
        <v>Employee Discount Program - Good with Automation</v>
      </c>
      <c r="C568" s="9" t="str">
        <f t="shared" si="97"/>
        <v>Programme de tarifs préférentiels pour les employés – Bon avec domotique</v>
      </c>
      <c r="D568" s="9" t="str">
        <f t="shared" si="98"/>
        <v>Employee Discount Program - Good with Automation</v>
      </c>
      <c r="E568" s="9" t="str">
        <f t="shared" si="99"/>
        <v>Programme de tarifs préférentiels pour les employés – Bon avec domotique</v>
      </c>
      <c r="F568" s="9">
        <f t="shared" si="100"/>
        <v>0</v>
      </c>
      <c r="G568" s="9" t="str">
        <f t="shared" si="101"/>
        <v>RMR</v>
      </c>
      <c r="H568" s="9" t="str">
        <f t="shared" si="102"/>
        <v>Y</v>
      </c>
      <c r="I568" s="9">
        <f t="shared" si="103"/>
        <v>0</v>
      </c>
      <c r="J568" s="9" t="str">
        <f t="shared" si="104"/>
        <v>Residential</v>
      </c>
      <c r="K568" s="9" t="str">
        <f t="shared" si="105"/>
        <v xml:space="preserve">Smart Home </v>
      </c>
      <c r="M568" s="9" t="str">
        <f t="shared" si="106"/>
        <v>Employee Discount Program - Good with Automation</v>
      </c>
      <c r="N568" s="9" t="str">
        <f t="shared" si="107"/>
        <v>Programme de tarifs préférentiels pour les employés – Bon avec domotique</v>
      </c>
    </row>
    <row r="569" spans="1:14" x14ac:dyDescent="0.25">
      <c r="A569" s="9" t="s">
        <v>4418</v>
      </c>
      <c r="B569" s="9" t="str">
        <f t="shared" si="96"/>
        <v>Employee Discount Program - Better</v>
      </c>
      <c r="C569" s="9" t="str">
        <f t="shared" si="97"/>
        <v>Programme de tarifs préférentiels pour les employés – Mieux</v>
      </c>
      <c r="D569" s="9" t="str">
        <f t="shared" si="98"/>
        <v>Employee Discount Program - Better</v>
      </c>
      <c r="E569" s="9" t="str">
        <f t="shared" si="99"/>
        <v>Programme de tarifs préférentiels pour les employés – Mieux</v>
      </c>
      <c r="F569" s="9">
        <f t="shared" si="100"/>
        <v>0</v>
      </c>
      <c r="G569" s="9" t="str">
        <f t="shared" si="101"/>
        <v>RMR</v>
      </c>
      <c r="H569" s="9" t="str">
        <f t="shared" si="102"/>
        <v>Y</v>
      </c>
      <c r="I569" s="9">
        <f t="shared" si="103"/>
        <v>0</v>
      </c>
      <c r="J569" s="9" t="str">
        <f t="shared" si="104"/>
        <v>Residential</v>
      </c>
      <c r="K569" s="9" t="str">
        <f t="shared" si="105"/>
        <v xml:space="preserve">Smart Home </v>
      </c>
      <c r="M569" s="9" t="str">
        <f t="shared" si="106"/>
        <v>Employee Discount Program - Better</v>
      </c>
      <c r="N569" s="9" t="str">
        <f t="shared" si="107"/>
        <v>Programme de tarifs préférentiels pour les employés – Mieux</v>
      </c>
    </row>
    <row r="570" spans="1:14" x14ac:dyDescent="0.25">
      <c r="A570" s="9" t="s">
        <v>4423</v>
      </c>
      <c r="B570" s="9" t="str">
        <f t="shared" si="96"/>
        <v>Employee Discount Program - Better with Automation</v>
      </c>
      <c r="C570" s="9" t="str">
        <f t="shared" si="97"/>
        <v>Programme de tarifs préférentiels pour les employés – Mieux avec domotique</v>
      </c>
      <c r="D570" s="9" t="str">
        <f t="shared" si="98"/>
        <v>Employee Discount Program - Better with Automation</v>
      </c>
      <c r="E570" s="9" t="str">
        <f t="shared" si="99"/>
        <v>Programme de tarifs préférentiels pour les employés – Mieux avec domotique</v>
      </c>
      <c r="F570" s="9">
        <f t="shared" si="100"/>
        <v>0</v>
      </c>
      <c r="G570" s="9" t="str">
        <f t="shared" si="101"/>
        <v>RMR</v>
      </c>
      <c r="H570" s="9" t="str">
        <f t="shared" si="102"/>
        <v>Y</v>
      </c>
      <c r="I570" s="9">
        <f t="shared" si="103"/>
        <v>0</v>
      </c>
      <c r="J570" s="9" t="str">
        <f t="shared" si="104"/>
        <v>Residential</v>
      </c>
      <c r="K570" s="9" t="str">
        <f t="shared" si="105"/>
        <v xml:space="preserve">Smart Home </v>
      </c>
      <c r="M570" s="9" t="str">
        <f t="shared" si="106"/>
        <v>Employee Discount Program - Better with Automation</v>
      </c>
      <c r="N570" s="9" t="str">
        <f t="shared" si="107"/>
        <v>Programme de tarifs préférentiels pour les employés – Mieux avec domotique</v>
      </c>
    </row>
    <row r="571" spans="1:14" x14ac:dyDescent="0.25">
      <c r="A571" s="9" t="s">
        <v>4424</v>
      </c>
      <c r="B571" s="9" t="str">
        <f t="shared" si="96"/>
        <v>Employee Discount Program - Best</v>
      </c>
      <c r="C571" s="9" t="str">
        <f t="shared" si="97"/>
        <v>Programme de tarifs préférentiels pour les employés – Meilleur</v>
      </c>
      <c r="D571" s="9" t="str">
        <f t="shared" si="98"/>
        <v>Employee Discount Program - Best</v>
      </c>
      <c r="E571" s="9" t="str">
        <f t="shared" si="99"/>
        <v>Programme de tarifs préférentiels pour les employés – Meilleur</v>
      </c>
      <c r="F571" s="9">
        <f t="shared" si="100"/>
        <v>0</v>
      </c>
      <c r="G571" s="9" t="str">
        <f t="shared" si="101"/>
        <v>RMR</v>
      </c>
      <c r="H571" s="9" t="str">
        <f t="shared" si="102"/>
        <v>Y</v>
      </c>
      <c r="I571" s="9">
        <f t="shared" si="103"/>
        <v>0</v>
      </c>
      <c r="J571" s="9" t="str">
        <f t="shared" si="104"/>
        <v>Residential</v>
      </c>
      <c r="K571" s="9" t="str">
        <f t="shared" si="105"/>
        <v xml:space="preserve">Smart Home </v>
      </c>
      <c r="M571" s="9" t="str">
        <f t="shared" si="106"/>
        <v>Employee Discount Program - Best</v>
      </c>
      <c r="N571" s="9" t="str">
        <f t="shared" si="107"/>
        <v>Programme de tarifs préférentiels pour les employés – Meilleur</v>
      </c>
    </row>
    <row r="572" spans="1:14" x14ac:dyDescent="0.25">
      <c r="A572" s="9" t="s">
        <v>4439</v>
      </c>
      <c r="B572" s="9" t="str">
        <f t="shared" si="96"/>
        <v>Promotional credit – 36 months</v>
      </c>
      <c r="C572" s="9" t="str">
        <f t="shared" si="97"/>
        <v>Crédit promotionnel – 36 mois</v>
      </c>
      <c r="D572" s="9" t="str">
        <f t="shared" si="98"/>
        <v>Promotional credit – 36 months</v>
      </c>
      <c r="E572" s="9" t="str">
        <f t="shared" si="99"/>
        <v>Crédit promotionnel – 36 mois</v>
      </c>
      <c r="F572" s="9">
        <f t="shared" si="100"/>
        <v>0</v>
      </c>
      <c r="G572" s="9" t="str">
        <f t="shared" si="101"/>
        <v>RMR</v>
      </c>
      <c r="H572" s="9" t="str">
        <f t="shared" si="102"/>
        <v>N</v>
      </c>
      <c r="I572" s="9">
        <f t="shared" si="103"/>
        <v>0</v>
      </c>
      <c r="J572" s="9" t="str">
        <f t="shared" si="104"/>
        <v xml:space="preserve">Residential and Business </v>
      </c>
      <c r="K572" s="9" t="str">
        <f t="shared" si="105"/>
        <v xml:space="preserve">Smart Home </v>
      </c>
      <c r="M572" s="9" t="str">
        <f t="shared" si="106"/>
        <v>Promotional credit – 36 months</v>
      </c>
      <c r="N572" s="9" t="str">
        <f t="shared" si="107"/>
        <v>Crédit promotionnel – 36 mois</v>
      </c>
    </row>
    <row r="573" spans="1:14" x14ac:dyDescent="0.25">
      <c r="A573" s="9" t="s">
        <v>4440</v>
      </c>
      <c r="B573" s="9" t="str">
        <f t="shared" ref="B573:B581" si="108">VLOOKUP($A573,masterdata,3,0)</f>
        <v>Promotional credit – 36 months</v>
      </c>
      <c r="C573" s="9" t="str">
        <f t="shared" ref="C573:C581" si="109">VLOOKUP($A573,masterdata,4,0)</f>
        <v>Crédit promotionnel – 36 mois</v>
      </c>
      <c r="D573" s="9" t="str">
        <f t="shared" ref="D573:D581" si="110">VLOOKUP($A573,masterdata,12,0)</f>
        <v>Promotional credit – 36 months</v>
      </c>
      <c r="E573" s="9" t="str">
        <f t="shared" ref="E573:E581" si="111">VLOOKUP($A573,masterdata,13,0)</f>
        <v>Crédit promotionnel – 36 mois</v>
      </c>
      <c r="F573" s="9">
        <f t="shared" ref="F573:F581" si="112">VLOOKUP($A573,masterdata,5,0)</f>
        <v>0</v>
      </c>
      <c r="G573" s="9" t="str">
        <f t="shared" ref="G573:G581" si="113">VLOOKUP($A573,masterdata,16,0)</f>
        <v>RMR</v>
      </c>
      <c r="H573" s="9" t="str">
        <f t="shared" ref="H573:H581" si="114">VLOOKUP($A573,masterdata,6,0)</f>
        <v>N</v>
      </c>
      <c r="I573" s="9">
        <f t="shared" ref="I573:I581" si="115">VLOOKUP($A573,masterdata,7,0)</f>
        <v>0</v>
      </c>
      <c r="J573" s="9" t="str">
        <f t="shared" ref="J573:J581" si="116">VLOOKUP($A573,masterdata,10,0)</f>
        <v xml:space="preserve">Residential and Business </v>
      </c>
      <c r="K573" s="9" t="str">
        <f t="shared" ref="K573:K581" si="117">VLOOKUP($A573,masterdata,11,0)</f>
        <v xml:space="preserve">Smart Home </v>
      </c>
      <c r="M573" s="9" t="str">
        <f t="shared" ref="M573:M581" si="118">VLOOKUP($A573,masterdata,14,0)</f>
        <v>Promotional credit – 36 months</v>
      </c>
      <c r="N573" s="9" t="str">
        <f t="shared" ref="N573:N581" si="119">VLOOKUP($A573,masterdata,15,0)</f>
        <v>Crédit promotionnel – 36 mois</v>
      </c>
    </row>
    <row r="574" spans="1:14" x14ac:dyDescent="0.25">
      <c r="A574" s="9" t="s">
        <v>4441</v>
      </c>
      <c r="B574" s="9" t="str">
        <f t="shared" si="108"/>
        <v>Promotional credit – 36 months</v>
      </c>
      <c r="C574" s="9" t="str">
        <f t="shared" si="109"/>
        <v>Crédit promotionnel – 36 mois</v>
      </c>
      <c r="D574" s="9" t="str">
        <f t="shared" si="110"/>
        <v>Promotional credit – 36 months</v>
      </c>
      <c r="E574" s="9" t="str">
        <f t="shared" si="111"/>
        <v>Crédit promotionnel – 36 mois</v>
      </c>
      <c r="F574" s="9">
        <f t="shared" si="112"/>
        <v>0</v>
      </c>
      <c r="G574" s="9" t="str">
        <f t="shared" si="113"/>
        <v>RMR</v>
      </c>
      <c r="H574" s="9" t="str">
        <f t="shared" si="114"/>
        <v>N</v>
      </c>
      <c r="I574" s="9">
        <f t="shared" si="115"/>
        <v>0</v>
      </c>
      <c r="J574" s="9" t="str">
        <f t="shared" si="116"/>
        <v xml:space="preserve">Residential and Business </v>
      </c>
      <c r="K574" s="9" t="str">
        <f t="shared" si="117"/>
        <v xml:space="preserve">Smart Home </v>
      </c>
      <c r="M574" s="9" t="str">
        <f t="shared" si="118"/>
        <v>Promotional credit – 36 months</v>
      </c>
      <c r="N574" s="9" t="str">
        <f t="shared" si="119"/>
        <v>Crédit promotionnel – 36 mois</v>
      </c>
    </row>
    <row r="575" spans="1:14" x14ac:dyDescent="0.25">
      <c r="A575" s="9" t="s">
        <v>4442</v>
      </c>
      <c r="B575" s="9" t="str">
        <f t="shared" si="108"/>
        <v>Promotional credit – 36 months</v>
      </c>
      <c r="C575" s="9" t="str">
        <f t="shared" si="109"/>
        <v>Crédit promotionnel – 36 mois</v>
      </c>
      <c r="D575" s="9" t="str">
        <f t="shared" si="110"/>
        <v>Promotional credit – 36 months</v>
      </c>
      <c r="E575" s="9" t="str">
        <f t="shared" si="111"/>
        <v>Crédit promotionnel – 36 mois</v>
      </c>
      <c r="F575" s="9">
        <f t="shared" si="112"/>
        <v>0</v>
      </c>
      <c r="G575" s="9" t="str">
        <f t="shared" si="113"/>
        <v>RMR</v>
      </c>
      <c r="H575" s="9" t="str">
        <f t="shared" si="114"/>
        <v>N</v>
      </c>
      <c r="I575" s="9">
        <f t="shared" si="115"/>
        <v>0</v>
      </c>
      <c r="J575" s="9" t="str">
        <f t="shared" si="116"/>
        <v xml:space="preserve">Residential and Business </v>
      </c>
      <c r="K575" s="9" t="str">
        <f t="shared" si="117"/>
        <v xml:space="preserve">Smart Home </v>
      </c>
      <c r="M575" s="9" t="str">
        <f t="shared" si="118"/>
        <v>Promotional credit – 36 months</v>
      </c>
      <c r="N575" s="9" t="str">
        <f t="shared" si="119"/>
        <v>Crédit promotionnel – 36 mois</v>
      </c>
    </row>
    <row r="576" spans="1:14" x14ac:dyDescent="0.25">
      <c r="A576" s="9" t="s">
        <v>4443</v>
      </c>
      <c r="B576" s="9" t="str">
        <f t="shared" si="108"/>
        <v>Promotional credit – 36 months</v>
      </c>
      <c r="C576" s="9" t="str">
        <f t="shared" si="109"/>
        <v>Crédit promotionnel – 36 mois</v>
      </c>
      <c r="D576" s="9" t="str">
        <f t="shared" si="110"/>
        <v>Promotional credit – 36 months</v>
      </c>
      <c r="E576" s="9" t="str">
        <f t="shared" si="111"/>
        <v>Crédit promotionnel – 36 mois</v>
      </c>
      <c r="F576" s="9">
        <f t="shared" si="112"/>
        <v>0</v>
      </c>
      <c r="G576" s="9" t="str">
        <f t="shared" si="113"/>
        <v>RMR</v>
      </c>
      <c r="H576" s="9" t="str">
        <f t="shared" si="114"/>
        <v>N</v>
      </c>
      <c r="I576" s="9">
        <f t="shared" si="115"/>
        <v>0</v>
      </c>
      <c r="J576" s="9" t="str">
        <f t="shared" si="116"/>
        <v xml:space="preserve">Residential and Business </v>
      </c>
      <c r="K576" s="9" t="str">
        <f t="shared" si="117"/>
        <v xml:space="preserve">Smart Home </v>
      </c>
      <c r="M576" s="9" t="str">
        <f t="shared" si="118"/>
        <v>Promotional credit – 36 months</v>
      </c>
      <c r="N576" s="9" t="str">
        <f t="shared" si="119"/>
        <v>Crédit promotionnel – 36 mois</v>
      </c>
    </row>
    <row r="577" spans="1:14" x14ac:dyDescent="0.25">
      <c r="A577" s="9" t="s">
        <v>4444</v>
      </c>
      <c r="B577" s="9" t="str">
        <f t="shared" si="108"/>
        <v>Promotional credit – 36 months</v>
      </c>
      <c r="C577" s="9" t="str">
        <f t="shared" si="109"/>
        <v>Crédit promotionnel – 36 mois</v>
      </c>
      <c r="D577" s="9" t="str">
        <f t="shared" si="110"/>
        <v>Promotional credit – 36 months</v>
      </c>
      <c r="E577" s="9" t="str">
        <f t="shared" si="111"/>
        <v>Crédit promotionnel – 36 mois</v>
      </c>
      <c r="F577" s="9">
        <f t="shared" si="112"/>
        <v>0</v>
      </c>
      <c r="G577" s="9" t="str">
        <f t="shared" si="113"/>
        <v>RMR</v>
      </c>
      <c r="H577" s="9" t="str">
        <f t="shared" si="114"/>
        <v>N</v>
      </c>
      <c r="I577" s="9">
        <f t="shared" si="115"/>
        <v>0</v>
      </c>
      <c r="J577" s="9" t="str">
        <f t="shared" si="116"/>
        <v xml:space="preserve">Residential and Business </v>
      </c>
      <c r="K577" s="9" t="str">
        <f t="shared" si="117"/>
        <v xml:space="preserve">Smart Home </v>
      </c>
      <c r="M577" s="9" t="str">
        <f t="shared" si="118"/>
        <v>Promotional credit – 36 months</v>
      </c>
      <c r="N577" s="9" t="str">
        <f t="shared" si="119"/>
        <v>Crédit promotionnel – 36 mois</v>
      </c>
    </row>
    <row r="578" spans="1:14" x14ac:dyDescent="0.25">
      <c r="A578" s="9" t="s">
        <v>4445</v>
      </c>
      <c r="B578" s="9" t="str">
        <f t="shared" si="108"/>
        <v>Promotional credit – 36 months</v>
      </c>
      <c r="C578" s="9" t="str">
        <f t="shared" si="109"/>
        <v>Crédit promotionnel – 36 mois</v>
      </c>
      <c r="D578" s="9" t="str">
        <f t="shared" si="110"/>
        <v>Promotional credit – 36 months</v>
      </c>
      <c r="E578" s="9" t="str">
        <f t="shared" si="111"/>
        <v>Crédit promotionnel – 36 mois</v>
      </c>
      <c r="F578" s="9">
        <f t="shared" si="112"/>
        <v>0</v>
      </c>
      <c r="G578" s="9" t="str">
        <f t="shared" si="113"/>
        <v>RMR</v>
      </c>
      <c r="H578" s="9" t="str">
        <f t="shared" si="114"/>
        <v>N</v>
      </c>
      <c r="I578" s="9">
        <f t="shared" si="115"/>
        <v>0</v>
      </c>
      <c r="J578" s="9" t="str">
        <f t="shared" si="116"/>
        <v xml:space="preserve">Residential and Business </v>
      </c>
      <c r="K578" s="9" t="str">
        <f t="shared" si="117"/>
        <v xml:space="preserve">Smart Home </v>
      </c>
      <c r="M578" s="9" t="str">
        <f t="shared" si="118"/>
        <v>Promotional credit – 36 months</v>
      </c>
      <c r="N578" s="9" t="str">
        <f t="shared" si="119"/>
        <v>Crédit promotionnel – 36 mois</v>
      </c>
    </row>
    <row r="579" spans="1:14" x14ac:dyDescent="0.25">
      <c r="A579" s="9" t="s">
        <v>4446</v>
      </c>
      <c r="B579" s="9" t="str">
        <f t="shared" si="108"/>
        <v>Promotional credit – 36 months</v>
      </c>
      <c r="C579" s="9" t="str">
        <f t="shared" si="109"/>
        <v>Crédit promotionnel – 36 mois</v>
      </c>
      <c r="D579" s="9" t="str">
        <f t="shared" si="110"/>
        <v>Promotional credit – 36 months</v>
      </c>
      <c r="E579" s="9" t="str">
        <f t="shared" si="111"/>
        <v>Crédit promotionnel – 36 mois</v>
      </c>
      <c r="F579" s="9">
        <f t="shared" si="112"/>
        <v>0</v>
      </c>
      <c r="G579" s="9" t="str">
        <f t="shared" si="113"/>
        <v>RMR</v>
      </c>
      <c r="H579" s="9" t="str">
        <f t="shared" si="114"/>
        <v>N</v>
      </c>
      <c r="I579" s="9">
        <f t="shared" si="115"/>
        <v>0</v>
      </c>
      <c r="J579" s="9" t="str">
        <f t="shared" si="116"/>
        <v xml:space="preserve">Residential and Business </v>
      </c>
      <c r="K579" s="9" t="str">
        <f t="shared" si="117"/>
        <v xml:space="preserve">Smart Home </v>
      </c>
      <c r="M579" s="9" t="str">
        <f t="shared" si="118"/>
        <v>Promotional credit – 36 months</v>
      </c>
      <c r="N579" s="9" t="str">
        <f t="shared" si="119"/>
        <v>Crédit promotionnel – 36 mois</v>
      </c>
    </row>
    <row r="580" spans="1:14" x14ac:dyDescent="0.25">
      <c r="A580" s="9" t="s">
        <v>4447</v>
      </c>
      <c r="B580" s="9" t="str">
        <f t="shared" si="108"/>
        <v>Promotional credit – 36 months</v>
      </c>
      <c r="C580" s="9" t="str">
        <f t="shared" si="109"/>
        <v>Crédit promotionnel – 36 mois</v>
      </c>
      <c r="D580" s="9" t="str">
        <f t="shared" si="110"/>
        <v>Promotional credit – 36 months</v>
      </c>
      <c r="E580" s="9" t="str">
        <f t="shared" si="111"/>
        <v>Crédit promotionnel – 36 mois</v>
      </c>
      <c r="F580" s="9">
        <f t="shared" si="112"/>
        <v>0</v>
      </c>
      <c r="G580" s="9" t="str">
        <f t="shared" si="113"/>
        <v>RMR</v>
      </c>
      <c r="H580" s="9" t="str">
        <f t="shared" si="114"/>
        <v>N</v>
      </c>
      <c r="I580" s="9">
        <f t="shared" si="115"/>
        <v>0</v>
      </c>
      <c r="J580" s="9" t="str">
        <f t="shared" si="116"/>
        <v xml:space="preserve">Residential and Business </v>
      </c>
      <c r="K580" s="9" t="str">
        <f t="shared" si="117"/>
        <v xml:space="preserve">Smart Home </v>
      </c>
      <c r="M580" s="9" t="str">
        <f t="shared" si="118"/>
        <v>Promotional credit – 36 months</v>
      </c>
      <c r="N580" s="9" t="str">
        <f t="shared" si="119"/>
        <v>Crédit promotionnel – 36 mois</v>
      </c>
    </row>
    <row r="581" spans="1:14" x14ac:dyDescent="0.25">
      <c r="A581" s="9" t="s">
        <v>4448</v>
      </c>
      <c r="B581" s="9" t="str">
        <f t="shared" si="108"/>
        <v>Promotional credit – 36 months</v>
      </c>
      <c r="C581" s="9" t="str">
        <f t="shared" si="109"/>
        <v>Crédit promotionnel – 36 mois</v>
      </c>
      <c r="D581" s="9" t="str">
        <f t="shared" si="110"/>
        <v>Promotional credit – 36 months</v>
      </c>
      <c r="E581" s="9" t="str">
        <f t="shared" si="111"/>
        <v>Crédit promotionnel – 36 mois</v>
      </c>
      <c r="F581" s="9">
        <f t="shared" si="112"/>
        <v>0</v>
      </c>
      <c r="G581" s="9" t="str">
        <f t="shared" si="113"/>
        <v>RMR</v>
      </c>
      <c r="H581" s="9" t="str">
        <f t="shared" si="114"/>
        <v>N</v>
      </c>
      <c r="I581" s="9">
        <f t="shared" si="115"/>
        <v>0</v>
      </c>
      <c r="J581" s="9" t="str">
        <f t="shared" si="116"/>
        <v xml:space="preserve">Residential and Business </v>
      </c>
      <c r="K581" s="9" t="str">
        <f t="shared" si="117"/>
        <v xml:space="preserve">Smart Home </v>
      </c>
      <c r="M581" s="9" t="str">
        <f t="shared" si="118"/>
        <v>Promotional credit – 36 months</v>
      </c>
      <c r="N581" s="9" t="str">
        <f t="shared" si="119"/>
        <v>Crédit promotionnel – 36 mois</v>
      </c>
    </row>
  </sheetData>
  <autoFilter ref="A1:Q507"/>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
  <sheetViews>
    <sheetView workbookViewId="0">
      <selection activeCell="K37" sqref="K37"/>
    </sheetView>
  </sheetViews>
  <sheetFormatPr defaultRowHeight="15" x14ac:dyDescent="0.2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O3"/>
  <sheetViews>
    <sheetView workbookViewId="0">
      <selection activeCell="F16" sqref="F16"/>
    </sheetView>
  </sheetViews>
  <sheetFormatPr defaultRowHeight="15" x14ac:dyDescent="0.25"/>
  <cols>
    <col min="1" max="1" width="13.140625" bestFit="1" customWidth="1"/>
    <col min="2" max="2" width="23.140625" style="9" bestFit="1" customWidth="1"/>
    <col min="3" max="3" width="7.28515625" style="9" bestFit="1" customWidth="1"/>
    <col min="4" max="4" width="8.7109375" style="9" bestFit="1" customWidth="1"/>
    <col min="5" max="5" width="46.7109375" style="9" bestFit="1" customWidth="1"/>
    <col min="6" max="6" width="64.7109375" style="9" bestFit="1" customWidth="1"/>
    <col min="7" max="7" width="15" bestFit="1" customWidth="1"/>
    <col min="8" max="8" width="23.28515625" bestFit="1" customWidth="1"/>
    <col min="9" max="9" width="15.42578125" bestFit="1" customWidth="1"/>
    <col min="10" max="10" width="12.140625" bestFit="1" customWidth="1"/>
    <col min="11" max="11" width="9.42578125" bestFit="1" customWidth="1"/>
    <col min="12" max="12" width="10.5703125" bestFit="1" customWidth="1"/>
    <col min="13" max="13" width="11.42578125" bestFit="1" customWidth="1"/>
    <col min="14" max="14" width="13.5703125" bestFit="1" customWidth="1"/>
    <col min="15" max="15" width="13.140625" bestFit="1" customWidth="1"/>
  </cols>
  <sheetData>
    <row r="1" spans="1:15" x14ac:dyDescent="0.25">
      <c r="A1" s="277" t="s">
        <v>4085</v>
      </c>
      <c r="B1" s="277" t="s">
        <v>4086</v>
      </c>
      <c r="C1" s="277" t="s">
        <v>4087</v>
      </c>
      <c r="D1" s="277" t="s">
        <v>4088</v>
      </c>
      <c r="E1" s="277" t="s">
        <v>4089</v>
      </c>
      <c r="F1" s="277" t="s">
        <v>4090</v>
      </c>
      <c r="G1" s="277" t="s">
        <v>4091</v>
      </c>
      <c r="H1" s="277" t="s">
        <v>4092</v>
      </c>
      <c r="I1" s="277" t="s">
        <v>4093</v>
      </c>
      <c r="J1" s="277" t="s">
        <v>4094</v>
      </c>
      <c r="K1" s="277" t="s">
        <v>4095</v>
      </c>
      <c r="L1" s="277" t="s">
        <v>4096</v>
      </c>
      <c r="M1" s="277" t="s">
        <v>4097</v>
      </c>
      <c r="N1" s="277" t="s">
        <v>4098</v>
      </c>
      <c r="O1" s="277" t="s">
        <v>4099</v>
      </c>
    </row>
    <row r="2" spans="1:15" x14ac:dyDescent="0.25">
      <c r="A2" t="s">
        <v>3344</v>
      </c>
      <c r="B2" s="9" t="s">
        <v>4100</v>
      </c>
      <c r="E2" s="9" t="str">
        <f>VLOOKUP($A2,masterdata,3,0)</f>
        <v>Qolsys Better Package - Wired Takeover</v>
      </c>
      <c r="F2" s="9" t="str">
        <f>VLOOKUP($A2,masterdata,4,0)</f>
        <v>Module de prise en charge câblé - Mieux (Qolsys)</v>
      </c>
      <c r="H2" s="9" t="str">
        <f>VLOOKUP($A2,masterdata,10,0)</f>
        <v>Hardwired Takeover</v>
      </c>
      <c r="I2" s="9" t="str">
        <f>VLOOKUP($A2,masterdata,11,0)</f>
        <v>Bundles</v>
      </c>
      <c r="M2" s="9">
        <f>VLOOKUP($A2,masterdata,5,0)</f>
        <v>49.99</v>
      </c>
    </row>
    <row r="3" spans="1:15" x14ac:dyDescent="0.25">
      <c r="A3" t="s">
        <v>740</v>
      </c>
      <c r="E3" s="9" t="str">
        <f>VLOOKUP($A3,masterdata,3,0)</f>
        <v>Bell Internet Bundle Credit - $15 Off For 24 Months</v>
      </c>
      <c r="F3" s="9" t="str">
        <f>VLOOKUP($A3,masterdata,4,0)</f>
        <v>Crédit de 15 $ pendant 24 mois sur le forfait Internet avec services Bell</v>
      </c>
      <c r="H3" s="9" t="str">
        <f>VLOOKUP($A3,masterdata,10,0)</f>
        <v>Residential and Business</v>
      </c>
      <c r="I3" s="9" t="str">
        <f>VLOOKUP($A3,masterdata,11,0)</f>
        <v xml:space="preserve">Smart Home </v>
      </c>
      <c r="M3" s="9">
        <f>VLOOKUP($A3,masterdata,5,0)</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
  <sheetViews>
    <sheetView workbookViewId="0">
      <selection activeCell="K10" sqref="K10"/>
    </sheetView>
  </sheetViews>
  <sheetFormatPr defaultRowHeight="15" x14ac:dyDescent="0.2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859"/>
  <sheetViews>
    <sheetView topLeftCell="A70" zoomScaleNormal="100" workbookViewId="0">
      <selection activeCell="B74" sqref="B74"/>
    </sheetView>
  </sheetViews>
  <sheetFormatPr defaultRowHeight="15" x14ac:dyDescent="0.25"/>
  <cols>
    <col min="1" max="1" width="17.28515625" style="9" bestFit="1" customWidth="1"/>
    <col min="2" max="2" width="21.42578125" style="9" bestFit="1" customWidth="1"/>
    <col min="3" max="16384" width="9.140625" style="9"/>
  </cols>
  <sheetData>
    <row r="1" spans="1:2" x14ac:dyDescent="0.25">
      <c r="A1" s="9" t="s">
        <v>3363</v>
      </c>
      <c r="B1" s="9" t="s">
        <v>4131</v>
      </c>
    </row>
    <row r="2" spans="1:2" x14ac:dyDescent="0.25">
      <c r="A2" s="9" t="s">
        <v>3</v>
      </c>
      <c r="B2" s="9" t="s">
        <v>108</v>
      </c>
    </row>
    <row r="3" spans="1:2" x14ac:dyDescent="0.25">
      <c r="A3" s="9" t="s">
        <v>293</v>
      </c>
      <c r="B3" s="9" t="s">
        <v>109</v>
      </c>
    </row>
    <row r="4" spans="1:2" x14ac:dyDescent="0.25">
      <c r="A4" s="9" t="s">
        <v>295</v>
      </c>
      <c r="B4" s="9" t="s">
        <v>111</v>
      </c>
    </row>
    <row r="5" spans="1:2" x14ac:dyDescent="0.25">
      <c r="A5" s="9" t="s">
        <v>298</v>
      </c>
      <c r="B5" s="9" t="s">
        <v>112</v>
      </c>
    </row>
    <row r="6" spans="1:2" x14ac:dyDescent="0.25">
      <c r="A6" s="9" t="s">
        <v>3120</v>
      </c>
      <c r="B6" s="9" t="s">
        <v>3118</v>
      </c>
    </row>
    <row r="7" spans="1:2" x14ac:dyDescent="0.25">
      <c r="A7" s="9" t="s">
        <v>730</v>
      </c>
      <c r="B7" s="9" t="s">
        <v>108</v>
      </c>
    </row>
    <row r="8" spans="1:2" x14ac:dyDescent="0.25">
      <c r="A8" s="9" t="s">
        <v>724</v>
      </c>
      <c r="B8" s="9" t="s">
        <v>109</v>
      </c>
    </row>
    <row r="9" spans="1:2" x14ac:dyDescent="0.25">
      <c r="A9" s="9" t="s">
        <v>725</v>
      </c>
      <c r="B9" s="9" t="s">
        <v>109</v>
      </c>
    </row>
    <row r="10" spans="1:2" x14ac:dyDescent="0.25">
      <c r="A10" s="9" t="s">
        <v>728</v>
      </c>
      <c r="B10" s="9" t="s">
        <v>111</v>
      </c>
    </row>
    <row r="11" spans="1:2" x14ac:dyDescent="0.25">
      <c r="A11" s="9" t="s">
        <v>729</v>
      </c>
      <c r="B11" s="9" t="s">
        <v>111</v>
      </c>
    </row>
    <row r="12" spans="1:2" x14ac:dyDescent="0.25">
      <c r="A12" s="9" t="s">
        <v>726</v>
      </c>
      <c r="B12" s="9" t="s">
        <v>112</v>
      </c>
    </row>
    <row r="13" spans="1:2" x14ac:dyDescent="0.25">
      <c r="A13" s="9" t="s">
        <v>727</v>
      </c>
      <c r="B13" s="9" t="s">
        <v>112</v>
      </c>
    </row>
    <row r="14" spans="1:2" x14ac:dyDescent="0.25">
      <c r="A14" s="9" t="s">
        <v>3340</v>
      </c>
      <c r="B14" s="9" t="s">
        <v>111</v>
      </c>
    </row>
    <row r="15" spans="1:2" x14ac:dyDescent="0.25">
      <c r="A15" s="9" t="s">
        <v>3341</v>
      </c>
      <c r="B15" s="9" t="s">
        <v>109</v>
      </c>
    </row>
    <row r="16" spans="1:2" x14ac:dyDescent="0.25">
      <c r="A16" s="9" t="s">
        <v>3342</v>
      </c>
      <c r="B16" s="9" t="s">
        <v>111</v>
      </c>
    </row>
    <row r="17" spans="1:2" x14ac:dyDescent="0.25">
      <c r="A17" s="9" t="s">
        <v>3343</v>
      </c>
      <c r="B17" s="9" t="s">
        <v>111</v>
      </c>
    </row>
    <row r="18" spans="1:2" x14ac:dyDescent="0.25">
      <c r="A18" s="9" t="s">
        <v>3344</v>
      </c>
      <c r="B18" s="9" t="s">
        <v>111</v>
      </c>
    </row>
    <row r="19" spans="1:2" x14ac:dyDescent="0.25">
      <c r="A19" s="9" t="s">
        <v>3345</v>
      </c>
      <c r="B19" s="9" t="s">
        <v>111</v>
      </c>
    </row>
    <row r="20" spans="1:2" x14ac:dyDescent="0.25">
      <c r="A20" s="9" t="s">
        <v>3346</v>
      </c>
      <c r="B20" s="9" t="s">
        <v>111</v>
      </c>
    </row>
    <row r="21" spans="1:2" x14ac:dyDescent="0.25">
      <c r="A21" s="9" t="s">
        <v>3347</v>
      </c>
      <c r="B21" s="9" t="s">
        <v>109</v>
      </c>
    </row>
    <row r="22" spans="1:2" x14ac:dyDescent="0.25">
      <c r="A22" s="9" t="s">
        <v>3348</v>
      </c>
      <c r="B22" s="9" t="s">
        <v>109</v>
      </c>
    </row>
    <row r="23" spans="1:2" x14ac:dyDescent="0.25">
      <c r="A23" s="9" t="s">
        <v>3081</v>
      </c>
      <c r="B23" s="9" t="s">
        <v>109</v>
      </c>
    </row>
    <row r="24" spans="1:2" x14ac:dyDescent="0.25">
      <c r="A24" s="9" t="s">
        <v>3082</v>
      </c>
      <c r="B24" s="9" t="s">
        <v>109</v>
      </c>
    </row>
    <row r="25" spans="1:2" x14ac:dyDescent="0.25">
      <c r="A25" s="9" t="s">
        <v>3083</v>
      </c>
      <c r="B25" s="9" t="s">
        <v>109</v>
      </c>
    </row>
    <row r="26" spans="1:2" x14ac:dyDescent="0.25">
      <c r="A26" s="9" t="s">
        <v>3085</v>
      </c>
      <c r="B26" s="9" t="s">
        <v>111</v>
      </c>
    </row>
    <row r="27" spans="1:2" x14ac:dyDescent="0.25">
      <c r="A27" s="9" t="s">
        <v>3086</v>
      </c>
      <c r="B27" s="9" t="s">
        <v>111</v>
      </c>
    </row>
    <row r="28" spans="1:2" x14ac:dyDescent="0.25">
      <c r="A28" s="9" t="s">
        <v>3087</v>
      </c>
      <c r="B28" s="9" t="s">
        <v>111</v>
      </c>
    </row>
    <row r="29" spans="1:2" x14ac:dyDescent="0.25">
      <c r="A29" s="9" t="s">
        <v>3089</v>
      </c>
      <c r="B29" s="9" t="s">
        <v>112</v>
      </c>
    </row>
    <row r="30" spans="1:2" x14ac:dyDescent="0.25">
      <c r="A30" s="9" t="s">
        <v>3093</v>
      </c>
      <c r="B30" s="9" t="s">
        <v>112</v>
      </c>
    </row>
    <row r="31" spans="1:2" x14ac:dyDescent="0.25">
      <c r="A31" s="9" t="s">
        <v>3095</v>
      </c>
      <c r="B31" s="9" t="s">
        <v>112</v>
      </c>
    </row>
    <row r="32" spans="1:2" x14ac:dyDescent="0.25">
      <c r="A32" s="9" t="s">
        <v>217</v>
      </c>
      <c r="B32" s="9" t="s">
        <v>108</v>
      </c>
    </row>
    <row r="33" spans="1:2" x14ac:dyDescent="0.25">
      <c r="A33" s="9" t="s">
        <v>228</v>
      </c>
      <c r="B33" s="9" t="s">
        <v>108</v>
      </c>
    </row>
    <row r="34" spans="1:2" x14ac:dyDescent="0.25">
      <c r="A34" s="9" t="s">
        <v>233</v>
      </c>
      <c r="B34" s="9" t="s">
        <v>108</v>
      </c>
    </row>
    <row r="35" spans="1:2" x14ac:dyDescent="0.25">
      <c r="A35" s="9" t="s">
        <v>241</v>
      </c>
      <c r="B35" s="9" t="s">
        <v>108</v>
      </c>
    </row>
    <row r="36" spans="1:2" x14ac:dyDescent="0.25">
      <c r="A36" s="9" t="s">
        <v>245</v>
      </c>
      <c r="B36" s="9" t="s">
        <v>108</v>
      </c>
    </row>
    <row r="37" spans="1:2" x14ac:dyDescent="0.25">
      <c r="A37" s="9" t="s">
        <v>247</v>
      </c>
      <c r="B37" s="9" t="s">
        <v>108</v>
      </c>
    </row>
    <row r="38" spans="1:2" x14ac:dyDescent="0.25">
      <c r="A38" s="9" t="s">
        <v>248</v>
      </c>
      <c r="B38" s="9" t="s">
        <v>108</v>
      </c>
    </row>
    <row r="39" spans="1:2" x14ac:dyDescent="0.25">
      <c r="A39" s="9" t="s">
        <v>220</v>
      </c>
      <c r="B39" s="9" t="s">
        <v>108</v>
      </c>
    </row>
    <row r="40" spans="1:2" x14ac:dyDescent="0.25">
      <c r="A40" s="9" t="s">
        <v>223</v>
      </c>
      <c r="B40" s="9" t="s">
        <v>108</v>
      </c>
    </row>
    <row r="41" spans="1:2" x14ac:dyDescent="0.25">
      <c r="A41" s="9" t="s">
        <v>267</v>
      </c>
      <c r="B41" s="9" t="s">
        <v>108</v>
      </c>
    </row>
    <row r="42" spans="1:2" x14ac:dyDescent="0.25">
      <c r="A42" s="9" t="s">
        <v>269</v>
      </c>
      <c r="B42" s="9" t="s">
        <v>108</v>
      </c>
    </row>
    <row r="43" spans="1:2" x14ac:dyDescent="0.25">
      <c r="A43" s="9" t="s">
        <v>236</v>
      </c>
      <c r="B43" s="9" t="s">
        <v>108</v>
      </c>
    </row>
    <row r="44" spans="1:2" x14ac:dyDescent="0.25">
      <c r="A44" s="9" t="s">
        <v>237</v>
      </c>
      <c r="B44" s="9" t="s">
        <v>108</v>
      </c>
    </row>
    <row r="45" spans="1:2" x14ac:dyDescent="0.25">
      <c r="A45" s="9" t="s">
        <v>4</v>
      </c>
      <c r="B45" s="9" t="s">
        <v>109</v>
      </c>
    </row>
    <row r="46" spans="1:2" x14ac:dyDescent="0.25">
      <c r="A46" s="9" t="s">
        <v>2490</v>
      </c>
      <c r="B46" s="9" t="s">
        <v>109</v>
      </c>
    </row>
    <row r="47" spans="1:2" x14ac:dyDescent="0.25">
      <c r="A47" s="9" t="s">
        <v>253</v>
      </c>
      <c r="B47" s="9" t="s">
        <v>109</v>
      </c>
    </row>
    <row r="48" spans="1:2" x14ac:dyDescent="0.25">
      <c r="A48" s="9" t="s">
        <v>254</v>
      </c>
      <c r="B48" s="9" t="s">
        <v>109</v>
      </c>
    </row>
    <row r="49" spans="1:2" x14ac:dyDescent="0.25">
      <c r="A49" s="9" t="s">
        <v>256</v>
      </c>
      <c r="B49" s="9" t="s">
        <v>109</v>
      </c>
    </row>
    <row r="50" spans="1:2" x14ac:dyDescent="0.25">
      <c r="A50" s="9" t="s">
        <v>2</v>
      </c>
      <c r="B50" s="9" t="s">
        <v>111</v>
      </c>
    </row>
    <row r="51" spans="1:2" x14ac:dyDescent="0.25">
      <c r="A51" s="9" t="s">
        <v>262</v>
      </c>
      <c r="B51" s="9" t="s">
        <v>111</v>
      </c>
    </row>
    <row r="52" spans="1:2" x14ac:dyDescent="0.25">
      <c r="A52" s="9" t="s">
        <v>3533</v>
      </c>
      <c r="B52" s="9" t="s">
        <v>111</v>
      </c>
    </row>
    <row r="53" spans="1:2" x14ac:dyDescent="0.25">
      <c r="A53" s="9" t="s">
        <v>2501</v>
      </c>
      <c r="B53" s="9" t="s">
        <v>111</v>
      </c>
    </row>
    <row r="54" spans="1:2" x14ac:dyDescent="0.25">
      <c r="A54" s="9" t="s">
        <v>261</v>
      </c>
      <c r="B54" s="9" t="s">
        <v>111</v>
      </c>
    </row>
    <row r="55" spans="1:2" x14ac:dyDescent="0.25">
      <c r="A55" s="9" t="s">
        <v>263</v>
      </c>
      <c r="B55" s="9" t="s">
        <v>111</v>
      </c>
    </row>
    <row r="56" spans="1:2" x14ac:dyDescent="0.25">
      <c r="A56" s="9" t="s">
        <v>265</v>
      </c>
      <c r="B56" s="9" t="s">
        <v>111</v>
      </c>
    </row>
    <row r="57" spans="1:2" x14ac:dyDescent="0.25">
      <c r="A57" s="9" t="s">
        <v>5</v>
      </c>
      <c r="B57" s="9" t="s">
        <v>112</v>
      </c>
    </row>
    <row r="58" spans="1:2" x14ac:dyDescent="0.25">
      <c r="A58" s="9" t="s">
        <v>275</v>
      </c>
      <c r="B58" s="9" t="s">
        <v>112</v>
      </c>
    </row>
    <row r="59" spans="1:2" x14ac:dyDescent="0.25">
      <c r="A59" s="9" t="s">
        <v>288</v>
      </c>
      <c r="B59" s="9" t="s">
        <v>112</v>
      </c>
    </row>
    <row r="60" spans="1:2" x14ac:dyDescent="0.25">
      <c r="A60" s="9" t="s">
        <v>2502</v>
      </c>
      <c r="B60" s="9" t="s">
        <v>112</v>
      </c>
    </row>
    <row r="61" spans="1:2" x14ac:dyDescent="0.25">
      <c r="A61" s="9" t="s">
        <v>274</v>
      </c>
      <c r="B61" s="9" t="s">
        <v>112</v>
      </c>
    </row>
    <row r="62" spans="1:2" x14ac:dyDescent="0.25">
      <c r="A62" s="9" t="s">
        <v>287</v>
      </c>
      <c r="B62" s="9" t="s">
        <v>112</v>
      </c>
    </row>
    <row r="63" spans="1:2" x14ac:dyDescent="0.25">
      <c r="A63" s="233" t="s">
        <v>969</v>
      </c>
      <c r="B63" s="9" t="s">
        <v>108</v>
      </c>
    </row>
    <row r="64" spans="1:2" x14ac:dyDescent="0.25">
      <c r="A64" s="233" t="s">
        <v>3640</v>
      </c>
      <c r="B64" s="9" t="s">
        <v>108</v>
      </c>
    </row>
    <row r="65" spans="1:2" x14ac:dyDescent="0.25">
      <c r="A65" s="233" t="s">
        <v>3641</v>
      </c>
      <c r="B65" s="9" t="s">
        <v>108</v>
      </c>
    </row>
    <row r="66" spans="1:2" x14ac:dyDescent="0.25">
      <c r="A66" s="233" t="s">
        <v>973</v>
      </c>
      <c r="B66" s="9" t="s">
        <v>108</v>
      </c>
    </row>
    <row r="67" spans="1:2" x14ac:dyDescent="0.25">
      <c r="A67" s="233" t="s">
        <v>977</v>
      </c>
      <c r="B67" s="9" t="s">
        <v>108</v>
      </c>
    </row>
    <row r="68" spans="1:2" x14ac:dyDescent="0.25">
      <c r="A68" s="233" t="s">
        <v>989</v>
      </c>
      <c r="B68" s="9" t="s">
        <v>108</v>
      </c>
    </row>
    <row r="69" spans="1:2" x14ac:dyDescent="0.25">
      <c r="A69" s="233" t="s">
        <v>991</v>
      </c>
      <c r="B69" s="9" t="s">
        <v>108</v>
      </c>
    </row>
    <row r="70" spans="1:2" x14ac:dyDescent="0.25">
      <c r="A70" s="233" t="s">
        <v>992</v>
      </c>
      <c r="B70" s="9" t="s">
        <v>108</v>
      </c>
    </row>
    <row r="71" spans="1:2" x14ac:dyDescent="0.25">
      <c r="A71" s="233" t="s">
        <v>993</v>
      </c>
      <c r="B71" s="9" t="s">
        <v>108</v>
      </c>
    </row>
    <row r="72" spans="1:2" x14ac:dyDescent="0.25">
      <c r="A72" s="233" t="s">
        <v>3642</v>
      </c>
      <c r="B72" s="9" t="s">
        <v>109</v>
      </c>
    </row>
    <row r="73" spans="1:2" x14ac:dyDescent="0.25">
      <c r="A73" s="233" t="s">
        <v>3643</v>
      </c>
      <c r="B73" s="9" t="s">
        <v>109</v>
      </c>
    </row>
    <row r="74" spans="1:2" x14ac:dyDescent="0.25">
      <c r="A74" s="233" t="s">
        <v>3644</v>
      </c>
      <c r="B74" s="9" t="s">
        <v>109</v>
      </c>
    </row>
    <row r="75" spans="1:2" x14ac:dyDescent="0.25">
      <c r="A75" s="233" t="s">
        <v>3645</v>
      </c>
      <c r="B75" s="9" t="s">
        <v>109</v>
      </c>
    </row>
    <row r="76" spans="1:2" x14ac:dyDescent="0.25">
      <c r="A76" s="233" t="s">
        <v>3646</v>
      </c>
      <c r="B76" s="9" t="s">
        <v>108</v>
      </c>
    </row>
    <row r="77" spans="1:2" x14ac:dyDescent="0.25">
      <c r="A77" s="233" t="s">
        <v>3647</v>
      </c>
      <c r="B77" s="9" t="s">
        <v>108</v>
      </c>
    </row>
    <row r="78" spans="1:2" x14ac:dyDescent="0.25">
      <c r="A78" s="233" t="s">
        <v>3648</v>
      </c>
      <c r="B78" s="9" t="s">
        <v>108</v>
      </c>
    </row>
    <row r="79" spans="1:2" x14ac:dyDescent="0.25">
      <c r="A79" s="233" t="s">
        <v>3649</v>
      </c>
      <c r="B79" s="9" t="s">
        <v>108</v>
      </c>
    </row>
    <row r="80" spans="1:2" x14ac:dyDescent="0.25">
      <c r="A80" s="233" t="s">
        <v>3650</v>
      </c>
      <c r="B80" s="9" t="s">
        <v>112</v>
      </c>
    </row>
    <row r="81" spans="1:2" x14ac:dyDescent="0.25">
      <c r="A81" s="233" t="s">
        <v>3651</v>
      </c>
      <c r="B81" s="9" t="s">
        <v>111</v>
      </c>
    </row>
    <row r="82" spans="1:2" x14ac:dyDescent="0.25">
      <c r="A82" s="233" t="s">
        <v>3652</v>
      </c>
      <c r="B82" s="9" t="s">
        <v>108</v>
      </c>
    </row>
    <row r="83" spans="1:2" x14ac:dyDescent="0.25">
      <c r="A83" s="233" t="s">
        <v>3653</v>
      </c>
      <c r="B83" s="9" t="s">
        <v>112</v>
      </c>
    </row>
    <row r="84" spans="1:2" x14ac:dyDescent="0.25">
      <c r="A84" s="233" t="s">
        <v>3654</v>
      </c>
      <c r="B84" s="9" t="s">
        <v>109</v>
      </c>
    </row>
    <row r="85" spans="1:2" x14ac:dyDescent="0.25">
      <c r="A85" s="233" t="s">
        <v>3655</v>
      </c>
      <c r="B85" s="9" t="s">
        <v>111</v>
      </c>
    </row>
    <row r="86" spans="1:2" x14ac:dyDescent="0.25">
      <c r="A86" s="233" t="s">
        <v>3656</v>
      </c>
      <c r="B86" s="9" t="s">
        <v>108</v>
      </c>
    </row>
    <row r="87" spans="1:2" x14ac:dyDescent="0.25">
      <c r="A87" s="233" t="s">
        <v>3657</v>
      </c>
      <c r="B87" s="9" t="s">
        <v>108</v>
      </c>
    </row>
    <row r="88" spans="1:2" x14ac:dyDescent="0.25">
      <c r="A88" s="233" t="s">
        <v>3658</v>
      </c>
      <c r="B88" s="9" t="s">
        <v>108</v>
      </c>
    </row>
    <row r="89" spans="1:2" x14ac:dyDescent="0.25">
      <c r="A89" s="233" t="s">
        <v>3659</v>
      </c>
      <c r="B89" s="9" t="s">
        <v>108</v>
      </c>
    </row>
    <row r="90" spans="1:2" x14ac:dyDescent="0.25">
      <c r="A90" s="233" t="s">
        <v>3660</v>
      </c>
      <c r="B90" s="9" t="s">
        <v>108</v>
      </c>
    </row>
    <row r="91" spans="1:2" x14ac:dyDescent="0.25">
      <c r="A91" s="233" t="s">
        <v>3661</v>
      </c>
      <c r="B91" s="9" t="s">
        <v>108</v>
      </c>
    </row>
    <row r="92" spans="1:2" x14ac:dyDescent="0.25">
      <c r="A92" s="233" t="s">
        <v>3662</v>
      </c>
      <c r="B92" s="9" t="s">
        <v>108</v>
      </c>
    </row>
    <row r="93" spans="1:2" x14ac:dyDescent="0.25">
      <c r="A93" s="233" t="s">
        <v>3663</v>
      </c>
      <c r="B93" s="9" t="s">
        <v>108</v>
      </c>
    </row>
    <row r="94" spans="1:2" x14ac:dyDescent="0.25">
      <c r="A94" s="233" t="s">
        <v>3664</v>
      </c>
      <c r="B94" s="9" t="s">
        <v>108</v>
      </c>
    </row>
    <row r="95" spans="1:2" x14ac:dyDescent="0.25">
      <c r="A95" s="233" t="s">
        <v>3665</v>
      </c>
      <c r="B95" s="9" t="s">
        <v>108</v>
      </c>
    </row>
    <row r="96" spans="1:2" x14ac:dyDescent="0.25">
      <c r="A96" s="233" t="s">
        <v>3666</v>
      </c>
      <c r="B96" s="9" t="s">
        <v>108</v>
      </c>
    </row>
    <row r="97" spans="1:2" x14ac:dyDescent="0.25">
      <c r="A97" s="233" t="s">
        <v>3667</v>
      </c>
      <c r="B97" s="9" t="s">
        <v>108</v>
      </c>
    </row>
    <row r="98" spans="1:2" x14ac:dyDescent="0.25">
      <c r="A98" s="233" t="s">
        <v>3668</v>
      </c>
      <c r="B98" s="9" t="s">
        <v>108</v>
      </c>
    </row>
    <row r="99" spans="1:2" x14ac:dyDescent="0.25">
      <c r="A99" s="233" t="s">
        <v>3669</v>
      </c>
      <c r="B99" s="9" t="s">
        <v>108</v>
      </c>
    </row>
    <row r="100" spans="1:2" x14ac:dyDescent="0.25">
      <c r="A100" s="233" t="s">
        <v>3670</v>
      </c>
      <c r="B100" s="9" t="s">
        <v>109</v>
      </c>
    </row>
    <row r="101" spans="1:2" x14ac:dyDescent="0.25">
      <c r="A101" s="233" t="s">
        <v>3671</v>
      </c>
      <c r="B101" s="9" t="s">
        <v>108</v>
      </c>
    </row>
    <row r="102" spans="1:2" x14ac:dyDescent="0.25">
      <c r="A102" s="233" t="s">
        <v>3672</v>
      </c>
      <c r="B102" s="9" t="s">
        <v>108</v>
      </c>
    </row>
    <row r="103" spans="1:2" x14ac:dyDescent="0.25">
      <c r="A103" s="233" t="s">
        <v>3673</v>
      </c>
      <c r="B103" s="9" t="s">
        <v>108</v>
      </c>
    </row>
    <row r="104" spans="1:2" x14ac:dyDescent="0.25">
      <c r="A104" s="233" t="s">
        <v>3674</v>
      </c>
      <c r="B104" s="9" t="s">
        <v>111</v>
      </c>
    </row>
    <row r="105" spans="1:2" x14ac:dyDescent="0.25">
      <c r="A105" s="233" t="s">
        <v>3675</v>
      </c>
      <c r="B105" s="9" t="s">
        <v>108</v>
      </c>
    </row>
    <row r="106" spans="1:2" x14ac:dyDescent="0.25">
      <c r="A106" s="233" t="s">
        <v>3676</v>
      </c>
      <c r="B106" s="9" t="s">
        <v>108</v>
      </c>
    </row>
    <row r="107" spans="1:2" x14ac:dyDescent="0.25">
      <c r="A107" s="233" t="s">
        <v>3677</v>
      </c>
      <c r="B107" s="9" t="s">
        <v>108</v>
      </c>
    </row>
    <row r="108" spans="1:2" x14ac:dyDescent="0.25">
      <c r="A108" s="233" t="s">
        <v>3678</v>
      </c>
      <c r="B108" s="9" t="s">
        <v>111</v>
      </c>
    </row>
    <row r="109" spans="1:2" x14ac:dyDescent="0.25">
      <c r="A109" s="233" t="s">
        <v>3679</v>
      </c>
      <c r="B109" s="9" t="s">
        <v>111</v>
      </c>
    </row>
    <row r="110" spans="1:2" x14ac:dyDescent="0.25">
      <c r="A110" s="233" t="s">
        <v>3680</v>
      </c>
      <c r="B110" s="9" t="s">
        <v>111</v>
      </c>
    </row>
    <row r="111" spans="1:2" x14ac:dyDescent="0.25">
      <c r="A111" s="233" t="s">
        <v>3681</v>
      </c>
      <c r="B111" s="9" t="s">
        <v>111</v>
      </c>
    </row>
    <row r="112" spans="1:2" x14ac:dyDescent="0.25">
      <c r="A112" s="233" t="s">
        <v>3682</v>
      </c>
      <c r="B112" s="9" t="s">
        <v>111</v>
      </c>
    </row>
    <row r="113" spans="1:2" x14ac:dyDescent="0.25">
      <c r="A113" s="233" t="s">
        <v>3683</v>
      </c>
      <c r="B113" s="9" t="s">
        <v>111</v>
      </c>
    </row>
    <row r="114" spans="1:2" x14ac:dyDescent="0.25">
      <c r="A114" s="233" t="s">
        <v>3684</v>
      </c>
      <c r="B114" s="9" t="s">
        <v>111</v>
      </c>
    </row>
    <row r="115" spans="1:2" x14ac:dyDescent="0.25">
      <c r="A115" s="233" t="s">
        <v>3685</v>
      </c>
      <c r="B115" s="9" t="s">
        <v>111</v>
      </c>
    </row>
    <row r="116" spans="1:2" x14ac:dyDescent="0.25">
      <c r="A116" s="233" t="s">
        <v>3686</v>
      </c>
      <c r="B116" s="9" t="s">
        <v>3118</v>
      </c>
    </row>
    <row r="117" spans="1:2" x14ac:dyDescent="0.25">
      <c r="A117" s="233" t="s">
        <v>3687</v>
      </c>
      <c r="B117" s="9" t="s">
        <v>108</v>
      </c>
    </row>
    <row r="118" spans="1:2" x14ac:dyDescent="0.25">
      <c r="A118" s="9" t="s">
        <v>3787</v>
      </c>
      <c r="B118" s="9" t="s">
        <v>111</v>
      </c>
    </row>
    <row r="119" spans="1:2" x14ac:dyDescent="0.25">
      <c r="A119" s="9" t="s">
        <v>3788</v>
      </c>
      <c r="B119" s="9" t="s">
        <v>109</v>
      </c>
    </row>
    <row r="120" spans="1:2" x14ac:dyDescent="0.25">
      <c r="A120" s="9" t="s">
        <v>3789</v>
      </c>
      <c r="B120" s="9" t="s">
        <v>111</v>
      </c>
    </row>
    <row r="121" spans="1:2" x14ac:dyDescent="0.25">
      <c r="A121" s="9" t="s">
        <v>3791</v>
      </c>
      <c r="B121" s="9" t="s">
        <v>108</v>
      </c>
    </row>
    <row r="122" spans="1:2" x14ac:dyDescent="0.25">
      <c r="A122" s="15" t="s">
        <v>4057</v>
      </c>
      <c r="B122" s="9" t="s">
        <v>112</v>
      </c>
    </row>
    <row r="123" spans="1:2" x14ac:dyDescent="0.25">
      <c r="A123" s="15" t="s">
        <v>4058</v>
      </c>
      <c r="B123" s="9" t="s">
        <v>112</v>
      </c>
    </row>
    <row r="124" spans="1:2" x14ac:dyDescent="0.25">
      <c r="A124" s="15" t="s">
        <v>4059</v>
      </c>
      <c r="B124" s="9" t="s">
        <v>112</v>
      </c>
    </row>
    <row r="125" spans="1:2" x14ac:dyDescent="0.25">
      <c r="A125" s="15" t="s">
        <v>4056</v>
      </c>
      <c r="B125" s="9" t="s">
        <v>112</v>
      </c>
    </row>
    <row r="126" spans="1:2" x14ac:dyDescent="0.25">
      <c r="A126" s="15" t="s">
        <v>4060</v>
      </c>
      <c r="B126" s="9" t="s">
        <v>112</v>
      </c>
    </row>
    <row r="127" spans="1:2" x14ac:dyDescent="0.25">
      <c r="A127" s="15" t="s">
        <v>4061</v>
      </c>
      <c r="B127" s="9" t="s">
        <v>112</v>
      </c>
    </row>
    <row r="128" spans="1:2" x14ac:dyDescent="0.25">
      <c r="A128" s="15" t="s">
        <v>4062</v>
      </c>
      <c r="B128" s="9" t="s">
        <v>111</v>
      </c>
    </row>
    <row r="129" spans="1:2" x14ac:dyDescent="0.25">
      <c r="A129" s="15" t="s">
        <v>4063</v>
      </c>
      <c r="B129" s="9" t="s">
        <v>111</v>
      </c>
    </row>
    <row r="130" spans="1:2" x14ac:dyDescent="0.25">
      <c r="A130" s="15" t="s">
        <v>4064</v>
      </c>
      <c r="B130" s="9" t="s">
        <v>111</v>
      </c>
    </row>
    <row r="131" spans="1:2" x14ac:dyDescent="0.25">
      <c r="A131" s="15" t="s">
        <v>4065</v>
      </c>
      <c r="B131" s="9" t="s">
        <v>109</v>
      </c>
    </row>
    <row r="132" spans="1:2" x14ac:dyDescent="0.25">
      <c r="A132" s="15" t="s">
        <v>4066</v>
      </c>
      <c r="B132" s="9" t="s">
        <v>109</v>
      </c>
    </row>
    <row r="133" spans="1:2" x14ac:dyDescent="0.25">
      <c r="A133" s="15" t="s">
        <v>4067</v>
      </c>
      <c r="B133" s="9" t="s">
        <v>109</v>
      </c>
    </row>
    <row r="134" spans="1:2" x14ac:dyDescent="0.25">
      <c r="A134" s="77" t="s">
        <v>4146</v>
      </c>
      <c r="B134" s="9" t="s">
        <v>109</v>
      </c>
    </row>
    <row r="135" spans="1:2" x14ac:dyDescent="0.25">
      <c r="A135" s="77" t="s">
        <v>4148</v>
      </c>
      <c r="B135" s="9" t="s">
        <v>109</v>
      </c>
    </row>
    <row r="136" spans="1:2" x14ac:dyDescent="0.25">
      <c r="A136" s="77" t="s">
        <v>4150</v>
      </c>
      <c r="B136" s="9" t="s">
        <v>109</v>
      </c>
    </row>
    <row r="137" spans="1:2" x14ac:dyDescent="0.25">
      <c r="A137" s="77" t="s">
        <v>4152</v>
      </c>
      <c r="B137" s="9" t="s">
        <v>112</v>
      </c>
    </row>
    <row r="138" spans="1:2" x14ac:dyDescent="0.25">
      <c r="A138" s="77" t="s">
        <v>4154</v>
      </c>
      <c r="B138" s="9" t="s">
        <v>112</v>
      </c>
    </row>
    <row r="139" spans="1:2" x14ac:dyDescent="0.25">
      <c r="A139" s="77" t="s">
        <v>4156</v>
      </c>
      <c r="B139" s="9" t="s">
        <v>112</v>
      </c>
    </row>
    <row r="140" spans="1:2" x14ac:dyDescent="0.25">
      <c r="A140" s="77" t="s">
        <v>4158</v>
      </c>
      <c r="B140" s="9" t="s">
        <v>112</v>
      </c>
    </row>
    <row r="141" spans="1:2" x14ac:dyDescent="0.25">
      <c r="A141" s="77" t="s">
        <v>4160</v>
      </c>
      <c r="B141" s="9" t="s">
        <v>109</v>
      </c>
    </row>
    <row r="142" spans="1:2" x14ac:dyDescent="0.25">
      <c r="A142" s="77" t="s">
        <v>4162</v>
      </c>
      <c r="B142" s="9" t="s">
        <v>109</v>
      </c>
    </row>
    <row r="143" spans="1:2" x14ac:dyDescent="0.25">
      <c r="A143" s="77" t="s">
        <v>4164</v>
      </c>
      <c r="B143" s="9" t="s">
        <v>111</v>
      </c>
    </row>
    <row r="144" spans="1:2" x14ac:dyDescent="0.25">
      <c r="A144" s="77" t="s">
        <v>4166</v>
      </c>
      <c r="B144" s="9" t="s">
        <v>112</v>
      </c>
    </row>
    <row r="145" spans="1:2" x14ac:dyDescent="0.25">
      <c r="A145" s="77" t="s">
        <v>4168</v>
      </c>
      <c r="B145" s="9" t="s">
        <v>112</v>
      </c>
    </row>
    <row r="146" spans="1:2" x14ac:dyDescent="0.25">
      <c r="A146" s="77" t="s">
        <v>4170</v>
      </c>
      <c r="B146" s="9" t="s">
        <v>108</v>
      </c>
    </row>
    <row r="147" spans="1:2" x14ac:dyDescent="0.25">
      <c r="A147" s="77" t="s">
        <v>4172</v>
      </c>
      <c r="B147" s="9" t="s">
        <v>108</v>
      </c>
    </row>
    <row r="148" spans="1:2" x14ac:dyDescent="0.25">
      <c r="A148" s="77" t="s">
        <v>272</v>
      </c>
      <c r="B148" s="9" t="s">
        <v>112</v>
      </c>
    </row>
    <row r="149" spans="1:2" x14ac:dyDescent="0.25">
      <c r="A149" s="77" t="s">
        <v>251</v>
      </c>
      <c r="B149" s="9" t="s">
        <v>109</v>
      </c>
    </row>
    <row r="150" spans="1:2" x14ac:dyDescent="0.25">
      <c r="A150" s="77" t="s">
        <v>260</v>
      </c>
      <c r="B150" s="9" t="s">
        <v>111</v>
      </c>
    </row>
    <row r="151" spans="1:2" x14ac:dyDescent="0.25">
      <c r="A151" s="77" t="s">
        <v>4177</v>
      </c>
      <c r="B151" s="9" t="s">
        <v>108</v>
      </c>
    </row>
    <row r="152" spans="1:2" x14ac:dyDescent="0.25">
      <c r="A152" s="77" t="s">
        <v>4179</v>
      </c>
      <c r="B152" s="9" t="s">
        <v>108</v>
      </c>
    </row>
    <row r="153" spans="1:2" x14ac:dyDescent="0.25">
      <c r="A153" s="77" t="s">
        <v>4181</v>
      </c>
      <c r="B153" s="9" t="s">
        <v>108</v>
      </c>
    </row>
    <row r="154" spans="1:2" x14ac:dyDescent="0.25">
      <c r="A154" s="77" t="s">
        <v>4183</v>
      </c>
      <c r="B154" s="9" t="s">
        <v>108</v>
      </c>
    </row>
    <row r="155" spans="1:2" x14ac:dyDescent="0.25">
      <c r="A155" s="77" t="s">
        <v>4185</v>
      </c>
      <c r="B155" s="9" t="s">
        <v>108</v>
      </c>
    </row>
    <row r="156" spans="1:2" x14ac:dyDescent="0.25">
      <c r="A156" s="77" t="s">
        <v>4187</v>
      </c>
      <c r="B156" s="9" t="s">
        <v>111</v>
      </c>
    </row>
    <row r="157" spans="1:2" x14ac:dyDescent="0.25">
      <c r="A157" s="77" t="s">
        <v>4189</v>
      </c>
      <c r="B157" s="9" t="s">
        <v>111</v>
      </c>
    </row>
    <row r="406" spans="1:2" x14ac:dyDescent="0.25">
      <c r="A406" s="9" t="s">
        <v>217</v>
      </c>
      <c r="B406" s="9" t="str">
        <f t="shared" ref="B406:B436" si="0">VLOOKUP(A406,masterdata,42,0)</f>
        <v>0</v>
      </c>
    </row>
    <row r="407" spans="1:2" x14ac:dyDescent="0.25">
      <c r="A407" s="9" t="s">
        <v>228</v>
      </c>
      <c r="B407" s="9" t="str">
        <f t="shared" si="0"/>
        <v>1</v>
      </c>
    </row>
    <row r="408" spans="1:2" x14ac:dyDescent="0.25">
      <c r="A408" s="9" t="s">
        <v>233</v>
      </c>
      <c r="B408" s="9" t="str">
        <f t="shared" si="0"/>
        <v>2</v>
      </c>
    </row>
    <row r="409" spans="1:2" x14ac:dyDescent="0.25">
      <c r="A409" s="9" t="s">
        <v>241</v>
      </c>
      <c r="B409" s="9" t="str">
        <f t="shared" si="0"/>
        <v>1</v>
      </c>
    </row>
    <row r="410" spans="1:2" x14ac:dyDescent="0.25">
      <c r="A410" s="9" t="s">
        <v>245</v>
      </c>
      <c r="B410" s="9" t="str">
        <f t="shared" si="0"/>
        <v>2</v>
      </c>
    </row>
    <row r="411" spans="1:2" x14ac:dyDescent="0.25">
      <c r="A411" s="9" t="s">
        <v>247</v>
      </c>
      <c r="B411" s="9" t="str">
        <f t="shared" si="0"/>
        <v>0</v>
      </c>
    </row>
    <row r="412" spans="1:2" x14ac:dyDescent="0.25">
      <c r="A412" s="9" t="s">
        <v>248</v>
      </c>
      <c r="B412" s="9" t="str">
        <f t="shared" si="0"/>
        <v>0</v>
      </c>
    </row>
    <row r="413" spans="1:2" x14ac:dyDescent="0.25">
      <c r="A413" s="9" t="s">
        <v>220</v>
      </c>
      <c r="B413" s="9" t="str">
        <f t="shared" si="0"/>
        <v>0</v>
      </c>
    </row>
    <row r="414" spans="1:2" x14ac:dyDescent="0.25">
      <c r="A414" s="9" t="s">
        <v>223</v>
      </c>
      <c r="B414" s="9" t="str">
        <f t="shared" si="0"/>
        <v>0</v>
      </c>
    </row>
    <row r="415" spans="1:2" x14ac:dyDescent="0.25">
      <c r="A415" s="9" t="s">
        <v>267</v>
      </c>
      <c r="B415" s="9" t="str">
        <f t="shared" si="0"/>
        <v>0</v>
      </c>
    </row>
    <row r="416" spans="1:2" x14ac:dyDescent="0.25">
      <c r="A416" s="9" t="s">
        <v>269</v>
      </c>
      <c r="B416" s="9" t="str">
        <f t="shared" si="0"/>
        <v>0</v>
      </c>
    </row>
    <row r="417" spans="1:2" x14ac:dyDescent="0.25">
      <c r="A417" s="9" t="s">
        <v>236</v>
      </c>
      <c r="B417" s="9" t="str">
        <f t="shared" si="0"/>
        <v>0</v>
      </c>
    </row>
    <row r="418" spans="1:2" x14ac:dyDescent="0.25">
      <c r="A418" s="9" t="s">
        <v>237</v>
      </c>
      <c r="B418" s="9" t="str">
        <f t="shared" si="0"/>
        <v>0</v>
      </c>
    </row>
    <row r="419" spans="1:2" x14ac:dyDescent="0.25">
      <c r="A419" s="9" t="s">
        <v>4</v>
      </c>
      <c r="B419" s="9" t="str">
        <f t="shared" si="0"/>
        <v>0</v>
      </c>
    </row>
    <row r="420" spans="1:2" x14ac:dyDescent="0.25">
      <c r="A420" s="9" t="s">
        <v>2490</v>
      </c>
      <c r="B420" s="9">
        <f t="shared" si="0"/>
        <v>0</v>
      </c>
    </row>
    <row r="421" spans="1:2" x14ac:dyDescent="0.25">
      <c r="A421" s="9" t="s">
        <v>253</v>
      </c>
      <c r="B421" s="9" t="str">
        <f t="shared" si="0"/>
        <v>0</v>
      </c>
    </row>
    <row r="422" spans="1:2" x14ac:dyDescent="0.25">
      <c r="A422" s="9" t="s">
        <v>254</v>
      </c>
      <c r="B422" s="9" t="str">
        <f t="shared" si="0"/>
        <v>0</v>
      </c>
    </row>
    <row r="423" spans="1:2" x14ac:dyDescent="0.25">
      <c r="A423" s="9" t="s">
        <v>256</v>
      </c>
      <c r="B423" s="9" t="str">
        <f t="shared" si="0"/>
        <v>0</v>
      </c>
    </row>
    <row r="424" spans="1:2" x14ac:dyDescent="0.25">
      <c r="A424" s="9" t="s">
        <v>2</v>
      </c>
      <c r="B424" s="9" t="str">
        <f t="shared" si="0"/>
        <v>0</v>
      </c>
    </row>
    <row r="425" spans="1:2" x14ac:dyDescent="0.25">
      <c r="A425" s="9" t="s">
        <v>262</v>
      </c>
      <c r="B425" s="9" t="str">
        <f t="shared" si="0"/>
        <v>4</v>
      </c>
    </row>
    <row r="426" spans="1:2" x14ac:dyDescent="0.25">
      <c r="A426" s="9" t="s">
        <v>3533</v>
      </c>
      <c r="B426" s="9" t="str">
        <f t="shared" si="0"/>
        <v>4</v>
      </c>
    </row>
    <row r="427" spans="1:2" x14ac:dyDescent="0.25">
      <c r="A427" s="9" t="s">
        <v>2501</v>
      </c>
      <c r="B427" s="9">
        <f t="shared" si="0"/>
        <v>0</v>
      </c>
    </row>
    <row r="428" spans="1:2" x14ac:dyDescent="0.25">
      <c r="A428" s="9" t="s">
        <v>261</v>
      </c>
      <c r="B428" s="9" t="str">
        <f t="shared" si="0"/>
        <v>0</v>
      </c>
    </row>
    <row r="429" spans="1:2" x14ac:dyDescent="0.25">
      <c r="A429" s="9" t="s">
        <v>263</v>
      </c>
      <c r="B429" s="9" t="str">
        <f t="shared" si="0"/>
        <v>0</v>
      </c>
    </row>
    <row r="430" spans="1:2" x14ac:dyDescent="0.25">
      <c r="A430" s="9" t="s">
        <v>265</v>
      </c>
      <c r="B430" s="9" t="str">
        <f t="shared" si="0"/>
        <v>0</v>
      </c>
    </row>
    <row r="431" spans="1:2" x14ac:dyDescent="0.25">
      <c r="A431" s="9" t="s">
        <v>5</v>
      </c>
      <c r="B431" s="9" t="str">
        <f t="shared" si="0"/>
        <v>0</v>
      </c>
    </row>
    <row r="432" spans="1:2" x14ac:dyDescent="0.25">
      <c r="A432" s="9" t="s">
        <v>275</v>
      </c>
      <c r="B432" s="9" t="str">
        <f t="shared" si="0"/>
        <v>6</v>
      </c>
    </row>
    <row r="433" spans="1:2" x14ac:dyDescent="0.25">
      <c r="A433" s="9" t="s">
        <v>288</v>
      </c>
      <c r="B433" s="9" t="str">
        <f t="shared" si="0"/>
        <v>6</v>
      </c>
    </row>
    <row r="434" spans="1:2" x14ac:dyDescent="0.25">
      <c r="A434" s="9" t="s">
        <v>2502</v>
      </c>
      <c r="B434" s="9">
        <f t="shared" si="0"/>
        <v>0</v>
      </c>
    </row>
    <row r="435" spans="1:2" x14ac:dyDescent="0.25">
      <c r="A435" s="9" t="s">
        <v>274</v>
      </c>
      <c r="B435" s="9" t="str">
        <f t="shared" si="0"/>
        <v>0</v>
      </c>
    </row>
    <row r="436" spans="1:2" x14ac:dyDescent="0.25">
      <c r="A436" s="9" t="s">
        <v>287</v>
      </c>
      <c r="B436" s="9" t="str">
        <f t="shared" si="0"/>
        <v>0</v>
      </c>
    </row>
    <row r="467" spans="1:2" x14ac:dyDescent="0.25">
      <c r="A467" s="233" t="s">
        <v>969</v>
      </c>
      <c r="B467" s="9" t="s">
        <v>108</v>
      </c>
    </row>
    <row r="468" spans="1:2" x14ac:dyDescent="0.25">
      <c r="A468" s="233" t="s">
        <v>3640</v>
      </c>
      <c r="B468" s="9" t="s">
        <v>108</v>
      </c>
    </row>
    <row r="469" spans="1:2" x14ac:dyDescent="0.25">
      <c r="A469" s="233" t="s">
        <v>3641</v>
      </c>
      <c r="B469" s="9" t="s">
        <v>108</v>
      </c>
    </row>
    <row r="470" spans="1:2" x14ac:dyDescent="0.25">
      <c r="A470" s="233" t="s">
        <v>973</v>
      </c>
      <c r="B470" s="9" t="s">
        <v>108</v>
      </c>
    </row>
    <row r="471" spans="1:2" x14ac:dyDescent="0.25">
      <c r="A471" s="233" t="s">
        <v>977</v>
      </c>
      <c r="B471" s="9" t="s">
        <v>108</v>
      </c>
    </row>
    <row r="472" spans="1:2" x14ac:dyDescent="0.25">
      <c r="A472" s="233" t="s">
        <v>989</v>
      </c>
      <c r="B472" s="9" t="s">
        <v>108</v>
      </c>
    </row>
    <row r="473" spans="1:2" x14ac:dyDescent="0.25">
      <c r="A473" s="233" t="s">
        <v>991</v>
      </c>
      <c r="B473" s="9" t="s">
        <v>108</v>
      </c>
    </row>
    <row r="474" spans="1:2" x14ac:dyDescent="0.25">
      <c r="A474" s="233" t="s">
        <v>992</v>
      </c>
      <c r="B474" s="9" t="s">
        <v>108</v>
      </c>
    </row>
    <row r="475" spans="1:2" x14ac:dyDescent="0.25">
      <c r="A475" s="233" t="s">
        <v>993</v>
      </c>
      <c r="B475" s="9" t="s">
        <v>108</v>
      </c>
    </row>
    <row r="476" spans="1:2" x14ac:dyDescent="0.25">
      <c r="A476" s="233" t="s">
        <v>3642</v>
      </c>
      <c r="B476" s="9" t="s">
        <v>109</v>
      </c>
    </row>
    <row r="477" spans="1:2" x14ac:dyDescent="0.25">
      <c r="A477" s="233" t="s">
        <v>3643</v>
      </c>
      <c r="B477" s="9" t="s">
        <v>109</v>
      </c>
    </row>
    <row r="478" spans="1:2" x14ac:dyDescent="0.25">
      <c r="A478" s="233" t="s">
        <v>3644</v>
      </c>
      <c r="B478" s="9" t="s">
        <v>109</v>
      </c>
    </row>
    <row r="479" spans="1:2" x14ac:dyDescent="0.25">
      <c r="A479" s="233" t="s">
        <v>3645</v>
      </c>
      <c r="B479" s="9" t="s">
        <v>109</v>
      </c>
    </row>
    <row r="480" spans="1:2" x14ac:dyDescent="0.25">
      <c r="A480" s="233" t="s">
        <v>3646</v>
      </c>
      <c r="B480" s="9" t="s">
        <v>108</v>
      </c>
    </row>
    <row r="481" spans="1:2" x14ac:dyDescent="0.25">
      <c r="A481" s="233" t="s">
        <v>3647</v>
      </c>
      <c r="B481" s="9" t="s">
        <v>108</v>
      </c>
    </row>
    <row r="482" spans="1:2" x14ac:dyDescent="0.25">
      <c r="A482" s="233" t="s">
        <v>3648</v>
      </c>
      <c r="B482" s="9" t="s">
        <v>108</v>
      </c>
    </row>
    <row r="483" spans="1:2" x14ac:dyDescent="0.25">
      <c r="A483" s="233" t="s">
        <v>3649</v>
      </c>
      <c r="B483" s="9" t="s">
        <v>108</v>
      </c>
    </row>
    <row r="484" spans="1:2" x14ac:dyDescent="0.25">
      <c r="A484" s="233" t="s">
        <v>3650</v>
      </c>
      <c r="B484" s="9" t="s">
        <v>112</v>
      </c>
    </row>
    <row r="485" spans="1:2" x14ac:dyDescent="0.25">
      <c r="A485" s="233" t="s">
        <v>3651</v>
      </c>
      <c r="B485" s="9" t="s">
        <v>111</v>
      </c>
    </row>
    <row r="486" spans="1:2" x14ac:dyDescent="0.25">
      <c r="A486" s="233" t="s">
        <v>3652</v>
      </c>
      <c r="B486" s="9" t="s">
        <v>108</v>
      </c>
    </row>
    <row r="487" spans="1:2" x14ac:dyDescent="0.25">
      <c r="A487" s="233" t="s">
        <v>3653</v>
      </c>
      <c r="B487" s="9" t="s">
        <v>112</v>
      </c>
    </row>
    <row r="488" spans="1:2" x14ac:dyDescent="0.25">
      <c r="A488" s="233" t="s">
        <v>3654</v>
      </c>
      <c r="B488" s="9" t="s">
        <v>109</v>
      </c>
    </row>
    <row r="489" spans="1:2" x14ac:dyDescent="0.25">
      <c r="A489" s="233" t="s">
        <v>3655</v>
      </c>
      <c r="B489" s="9" t="s">
        <v>111</v>
      </c>
    </row>
    <row r="490" spans="1:2" x14ac:dyDescent="0.25">
      <c r="A490" s="233" t="s">
        <v>3656</v>
      </c>
      <c r="B490" s="9" t="s">
        <v>108</v>
      </c>
    </row>
    <row r="491" spans="1:2" x14ac:dyDescent="0.25">
      <c r="A491" s="233" t="s">
        <v>3657</v>
      </c>
      <c r="B491" s="9" t="s">
        <v>108</v>
      </c>
    </row>
    <row r="492" spans="1:2" x14ac:dyDescent="0.25">
      <c r="A492" s="233" t="s">
        <v>3658</v>
      </c>
      <c r="B492" s="9" t="s">
        <v>108</v>
      </c>
    </row>
    <row r="493" spans="1:2" x14ac:dyDescent="0.25">
      <c r="A493" s="233" t="s">
        <v>3659</v>
      </c>
      <c r="B493" s="9" t="s">
        <v>108</v>
      </c>
    </row>
    <row r="494" spans="1:2" x14ac:dyDescent="0.25">
      <c r="A494" s="233" t="s">
        <v>3660</v>
      </c>
      <c r="B494" s="9" t="s">
        <v>108</v>
      </c>
    </row>
    <row r="495" spans="1:2" x14ac:dyDescent="0.25">
      <c r="A495" s="233" t="s">
        <v>3661</v>
      </c>
      <c r="B495" s="9" t="s">
        <v>108</v>
      </c>
    </row>
    <row r="496" spans="1:2" x14ac:dyDescent="0.25">
      <c r="A496" s="233" t="s">
        <v>3662</v>
      </c>
      <c r="B496" s="9" t="s">
        <v>108</v>
      </c>
    </row>
    <row r="497" spans="1:2" x14ac:dyDescent="0.25">
      <c r="A497" s="233" t="s">
        <v>3663</v>
      </c>
      <c r="B497" s="9" t="s">
        <v>108</v>
      </c>
    </row>
    <row r="498" spans="1:2" x14ac:dyDescent="0.25">
      <c r="A498" s="233" t="s">
        <v>3664</v>
      </c>
      <c r="B498" s="9" t="s">
        <v>108</v>
      </c>
    </row>
    <row r="499" spans="1:2" x14ac:dyDescent="0.25">
      <c r="A499" s="233" t="s">
        <v>3665</v>
      </c>
      <c r="B499" s="9" t="s">
        <v>108</v>
      </c>
    </row>
    <row r="500" spans="1:2" x14ac:dyDescent="0.25">
      <c r="A500" s="233" t="s">
        <v>3666</v>
      </c>
      <c r="B500" s="9" t="s">
        <v>108</v>
      </c>
    </row>
    <row r="501" spans="1:2" x14ac:dyDescent="0.25">
      <c r="A501" s="233" t="s">
        <v>3667</v>
      </c>
      <c r="B501" s="9" t="s">
        <v>108</v>
      </c>
    </row>
    <row r="502" spans="1:2" x14ac:dyDescent="0.25">
      <c r="A502" s="233" t="s">
        <v>3668</v>
      </c>
      <c r="B502" s="9" t="s">
        <v>108</v>
      </c>
    </row>
    <row r="503" spans="1:2" x14ac:dyDescent="0.25">
      <c r="A503" s="233" t="s">
        <v>3669</v>
      </c>
      <c r="B503" s="9" t="s">
        <v>108</v>
      </c>
    </row>
    <row r="504" spans="1:2" x14ac:dyDescent="0.25">
      <c r="A504" s="233" t="s">
        <v>3670</v>
      </c>
      <c r="B504" s="9" t="s">
        <v>109</v>
      </c>
    </row>
    <row r="505" spans="1:2" x14ac:dyDescent="0.25">
      <c r="A505" s="233" t="s">
        <v>3671</v>
      </c>
      <c r="B505" s="9" t="s">
        <v>108</v>
      </c>
    </row>
    <row r="506" spans="1:2" x14ac:dyDescent="0.25">
      <c r="A506" s="233" t="s">
        <v>3672</v>
      </c>
      <c r="B506" s="9" t="s">
        <v>108</v>
      </c>
    </row>
    <row r="507" spans="1:2" x14ac:dyDescent="0.25">
      <c r="A507" s="233" t="s">
        <v>3673</v>
      </c>
      <c r="B507" s="9" t="s">
        <v>108</v>
      </c>
    </row>
    <row r="508" spans="1:2" x14ac:dyDescent="0.25">
      <c r="A508" s="233" t="s">
        <v>3674</v>
      </c>
      <c r="B508" s="9" t="s">
        <v>111</v>
      </c>
    </row>
    <row r="509" spans="1:2" x14ac:dyDescent="0.25">
      <c r="A509" s="233" t="s">
        <v>3675</v>
      </c>
      <c r="B509" s="9" t="s">
        <v>108</v>
      </c>
    </row>
    <row r="510" spans="1:2" x14ac:dyDescent="0.25">
      <c r="A510" s="233" t="s">
        <v>3676</v>
      </c>
      <c r="B510" s="9" t="s">
        <v>108</v>
      </c>
    </row>
    <row r="511" spans="1:2" x14ac:dyDescent="0.25">
      <c r="A511" s="233" t="s">
        <v>3677</v>
      </c>
      <c r="B511" s="9" t="s">
        <v>108</v>
      </c>
    </row>
    <row r="512" spans="1:2" x14ac:dyDescent="0.25">
      <c r="A512" s="233" t="s">
        <v>3678</v>
      </c>
      <c r="B512" s="9" t="s">
        <v>111</v>
      </c>
    </row>
    <row r="513" spans="1:2" x14ac:dyDescent="0.25">
      <c r="A513" s="233" t="s">
        <v>3679</v>
      </c>
      <c r="B513" s="9" t="s">
        <v>111</v>
      </c>
    </row>
    <row r="514" spans="1:2" x14ac:dyDescent="0.25">
      <c r="A514" s="233" t="s">
        <v>3680</v>
      </c>
      <c r="B514" s="9" t="s">
        <v>111</v>
      </c>
    </row>
    <row r="515" spans="1:2" x14ac:dyDescent="0.25">
      <c r="A515" s="233" t="s">
        <v>3681</v>
      </c>
      <c r="B515" s="9" t="s">
        <v>111</v>
      </c>
    </row>
    <row r="516" spans="1:2" x14ac:dyDescent="0.25">
      <c r="A516" s="233" t="s">
        <v>3682</v>
      </c>
      <c r="B516" s="9" t="s">
        <v>111</v>
      </c>
    </row>
    <row r="517" spans="1:2" x14ac:dyDescent="0.25">
      <c r="A517" s="233" t="s">
        <v>3683</v>
      </c>
      <c r="B517" s="9" t="s">
        <v>111</v>
      </c>
    </row>
    <row r="518" spans="1:2" x14ac:dyDescent="0.25">
      <c r="A518" s="233" t="s">
        <v>3684</v>
      </c>
      <c r="B518" s="9" t="s">
        <v>111</v>
      </c>
    </row>
    <row r="519" spans="1:2" x14ac:dyDescent="0.25">
      <c r="A519" s="233" t="s">
        <v>3685</v>
      </c>
      <c r="B519" s="9" t="s">
        <v>111</v>
      </c>
    </row>
    <row r="520" spans="1:2" x14ac:dyDescent="0.25">
      <c r="A520" s="233" t="s">
        <v>3686</v>
      </c>
      <c r="B520" s="9" t="s">
        <v>3118</v>
      </c>
    </row>
    <row r="521" spans="1:2" x14ac:dyDescent="0.25">
      <c r="A521" s="233" t="s">
        <v>3687</v>
      </c>
      <c r="B521" s="9" t="s">
        <v>108</v>
      </c>
    </row>
    <row r="717" spans="1:2" x14ac:dyDescent="0.25">
      <c r="A717" s="9" t="s">
        <v>3787</v>
      </c>
      <c r="B717" s="9" t="s">
        <v>111</v>
      </c>
    </row>
    <row r="718" spans="1:2" x14ac:dyDescent="0.25">
      <c r="A718" s="9" t="s">
        <v>3788</v>
      </c>
      <c r="B718" s="9" t="s">
        <v>109</v>
      </c>
    </row>
    <row r="719" spans="1:2" x14ac:dyDescent="0.25">
      <c r="A719" s="9" t="s">
        <v>3789</v>
      </c>
      <c r="B719" s="9" t="s">
        <v>111</v>
      </c>
    </row>
    <row r="721" spans="1:2" x14ac:dyDescent="0.25">
      <c r="A721" s="9" t="s">
        <v>3791</v>
      </c>
      <c r="B721" s="9" t="s">
        <v>108</v>
      </c>
    </row>
    <row r="808" ht="15.75" customHeight="1" x14ac:dyDescent="0.25"/>
    <row r="821" spans="1:2" x14ac:dyDescent="0.25">
      <c r="A821" s="15" t="s">
        <v>4057</v>
      </c>
      <c r="B821" s="9">
        <f t="shared" ref="B821:B832" si="1">VLOOKUP(A821,masterdata,42,0)</f>
        <v>6</v>
      </c>
    </row>
    <row r="822" spans="1:2" x14ac:dyDescent="0.25">
      <c r="A822" s="15" t="s">
        <v>4058</v>
      </c>
      <c r="B822" s="9" t="str">
        <f t="shared" si="1"/>
        <v>6</v>
      </c>
    </row>
    <row r="823" spans="1:2" x14ac:dyDescent="0.25">
      <c r="A823" s="15" t="s">
        <v>4059</v>
      </c>
      <c r="B823" s="9" t="str">
        <f t="shared" si="1"/>
        <v>6</v>
      </c>
    </row>
    <row r="824" spans="1:2" x14ac:dyDescent="0.25">
      <c r="A824" s="15" t="s">
        <v>4056</v>
      </c>
      <c r="B824" s="9">
        <f t="shared" si="1"/>
        <v>6</v>
      </c>
    </row>
    <row r="825" spans="1:2" x14ac:dyDescent="0.25">
      <c r="A825" s="15" t="s">
        <v>4060</v>
      </c>
      <c r="B825" s="9" t="str">
        <f t="shared" si="1"/>
        <v>6</v>
      </c>
    </row>
    <row r="826" spans="1:2" x14ac:dyDescent="0.25">
      <c r="A826" s="15" t="s">
        <v>4061</v>
      </c>
      <c r="B826" s="9" t="str">
        <f t="shared" si="1"/>
        <v>6</v>
      </c>
    </row>
    <row r="827" spans="1:2" x14ac:dyDescent="0.25">
      <c r="A827" s="15" t="s">
        <v>4062</v>
      </c>
      <c r="B827" s="9" t="str">
        <f t="shared" si="1"/>
        <v>5</v>
      </c>
    </row>
    <row r="828" spans="1:2" x14ac:dyDescent="0.25">
      <c r="A828" s="15" t="s">
        <v>4063</v>
      </c>
      <c r="B828" s="9" t="str">
        <f t="shared" si="1"/>
        <v>5</v>
      </c>
    </row>
    <row r="829" spans="1:2" x14ac:dyDescent="0.25">
      <c r="A829" s="15" t="s">
        <v>4064</v>
      </c>
      <c r="B829" s="9" t="str">
        <f t="shared" si="1"/>
        <v>5</v>
      </c>
    </row>
    <row r="830" spans="1:2" x14ac:dyDescent="0.25">
      <c r="A830" s="15" t="s">
        <v>4065</v>
      </c>
      <c r="B830" s="9" t="str">
        <f t="shared" si="1"/>
        <v>3</v>
      </c>
    </row>
    <row r="831" spans="1:2" x14ac:dyDescent="0.25">
      <c r="A831" s="15" t="s">
        <v>4066</v>
      </c>
      <c r="B831" s="9" t="str">
        <f t="shared" si="1"/>
        <v>3</v>
      </c>
    </row>
    <row r="832" spans="1:2" x14ac:dyDescent="0.25">
      <c r="A832" s="15" t="s">
        <v>4067</v>
      </c>
      <c r="B832" s="9" t="str">
        <f t="shared" si="1"/>
        <v>3</v>
      </c>
    </row>
    <row r="836" spans="1:2" x14ac:dyDescent="0.25">
      <c r="A836" s="77" t="s">
        <v>4146</v>
      </c>
      <c r="B836" s="9" t="s">
        <v>109</v>
      </c>
    </row>
    <row r="837" spans="1:2" x14ac:dyDescent="0.25">
      <c r="A837" s="77" t="s">
        <v>4148</v>
      </c>
      <c r="B837" s="9" t="s">
        <v>109</v>
      </c>
    </row>
    <row r="838" spans="1:2" x14ac:dyDescent="0.25">
      <c r="A838" s="77" t="s">
        <v>4150</v>
      </c>
      <c r="B838" s="9" t="s">
        <v>109</v>
      </c>
    </row>
    <row r="839" spans="1:2" x14ac:dyDescent="0.25">
      <c r="A839" s="77" t="s">
        <v>4152</v>
      </c>
      <c r="B839" s="9" t="s">
        <v>112</v>
      </c>
    </row>
    <row r="840" spans="1:2" x14ac:dyDescent="0.25">
      <c r="A840" s="77" t="s">
        <v>4154</v>
      </c>
      <c r="B840" s="9" t="s">
        <v>112</v>
      </c>
    </row>
    <row r="841" spans="1:2" x14ac:dyDescent="0.25">
      <c r="A841" s="77" t="s">
        <v>4156</v>
      </c>
      <c r="B841" s="9" t="s">
        <v>112</v>
      </c>
    </row>
    <row r="842" spans="1:2" x14ac:dyDescent="0.25">
      <c r="A842" s="77" t="s">
        <v>4158</v>
      </c>
      <c r="B842" s="9" t="s">
        <v>112</v>
      </c>
    </row>
    <row r="843" spans="1:2" x14ac:dyDescent="0.25">
      <c r="A843" s="77" t="s">
        <v>4160</v>
      </c>
      <c r="B843" s="9" t="s">
        <v>109</v>
      </c>
    </row>
    <row r="844" spans="1:2" x14ac:dyDescent="0.25">
      <c r="A844" s="77" t="s">
        <v>4162</v>
      </c>
      <c r="B844" s="9" t="s">
        <v>109</v>
      </c>
    </row>
    <row r="845" spans="1:2" x14ac:dyDescent="0.25">
      <c r="A845" s="77" t="s">
        <v>4164</v>
      </c>
      <c r="B845" s="9" t="s">
        <v>111</v>
      </c>
    </row>
    <row r="846" spans="1:2" x14ac:dyDescent="0.25">
      <c r="A846" s="77" t="s">
        <v>4166</v>
      </c>
      <c r="B846" s="9" t="s">
        <v>112</v>
      </c>
    </row>
    <row r="847" spans="1:2" x14ac:dyDescent="0.25">
      <c r="A847" s="77" t="s">
        <v>4168</v>
      </c>
      <c r="B847" s="9" t="s">
        <v>112</v>
      </c>
    </row>
    <row r="848" spans="1:2" x14ac:dyDescent="0.25">
      <c r="A848" s="77" t="s">
        <v>4170</v>
      </c>
      <c r="B848" s="9" t="s">
        <v>108</v>
      </c>
    </row>
    <row r="849" spans="1:2" x14ac:dyDescent="0.25">
      <c r="A849" s="77" t="s">
        <v>4172</v>
      </c>
      <c r="B849" s="9" t="s">
        <v>108</v>
      </c>
    </row>
    <row r="850" spans="1:2" x14ac:dyDescent="0.25">
      <c r="A850" s="77" t="s">
        <v>272</v>
      </c>
      <c r="B850" s="9" t="s">
        <v>112</v>
      </c>
    </row>
    <row r="851" spans="1:2" x14ac:dyDescent="0.25">
      <c r="A851" s="77" t="s">
        <v>251</v>
      </c>
      <c r="B851" s="9" t="s">
        <v>109</v>
      </c>
    </row>
    <row r="852" spans="1:2" x14ac:dyDescent="0.25">
      <c r="A852" s="77" t="s">
        <v>260</v>
      </c>
      <c r="B852" s="9" t="s">
        <v>111</v>
      </c>
    </row>
    <row r="853" spans="1:2" x14ac:dyDescent="0.25">
      <c r="A853" s="77" t="s">
        <v>4177</v>
      </c>
      <c r="B853" s="9" t="s">
        <v>108</v>
      </c>
    </row>
    <row r="854" spans="1:2" x14ac:dyDescent="0.25">
      <c r="A854" s="77" t="s">
        <v>4179</v>
      </c>
      <c r="B854" s="9" t="s">
        <v>108</v>
      </c>
    </row>
    <row r="855" spans="1:2" x14ac:dyDescent="0.25">
      <c r="A855" s="77" t="s">
        <v>4181</v>
      </c>
      <c r="B855" s="9" t="s">
        <v>108</v>
      </c>
    </row>
    <row r="856" spans="1:2" x14ac:dyDescent="0.25">
      <c r="A856" s="77" t="s">
        <v>4183</v>
      </c>
      <c r="B856" s="9" t="s">
        <v>108</v>
      </c>
    </row>
    <row r="857" spans="1:2" x14ac:dyDescent="0.25">
      <c r="A857" s="77" t="s">
        <v>4185</v>
      </c>
      <c r="B857" s="9" t="s">
        <v>108</v>
      </c>
    </row>
    <row r="858" spans="1:2" x14ac:dyDescent="0.25">
      <c r="A858" s="77" t="s">
        <v>4187</v>
      </c>
      <c r="B858" s="9" t="s">
        <v>111</v>
      </c>
    </row>
    <row r="859" spans="1:2" x14ac:dyDescent="0.25">
      <c r="A859" s="77" t="s">
        <v>4189</v>
      </c>
      <c r="B859" s="9" t="s">
        <v>111</v>
      </c>
    </row>
  </sheetData>
  <autoFilter ref="A1:D859"/>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
  <sheetViews>
    <sheetView workbookViewId="0">
      <selection activeCell="D17" sqref="D17"/>
    </sheetView>
  </sheetViews>
  <sheetFormatPr defaultRowHeight="15" x14ac:dyDescent="0.25"/>
  <sheetData>
    <row r="1" spans="1:1" x14ac:dyDescent="0.25">
      <c r="A1" t="s">
        <v>4104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U425"/>
  <sheetViews>
    <sheetView zoomScale="70" zoomScaleNormal="70" zoomScaleSheetLayoutView="85" workbookViewId="0">
      <pane xSplit="1" ySplit="1" topLeftCell="B2" activePane="bottomRight" state="frozen"/>
      <selection pane="topRight" activeCell="B1" sqref="B1"/>
      <selection pane="bottomLeft" activeCell="A2" sqref="A2"/>
      <selection pane="bottomRight" activeCell="H11" sqref="H11:H16"/>
    </sheetView>
  </sheetViews>
  <sheetFormatPr defaultColWidth="9.140625" defaultRowHeight="15" x14ac:dyDescent="0.25"/>
  <cols>
    <col min="1" max="1" width="15.7109375" style="15" bestFit="1" customWidth="1"/>
    <col min="2" max="3" width="42.140625" style="15" customWidth="1"/>
    <col min="4" max="4" width="24.85546875" style="15" customWidth="1"/>
    <col min="5" max="5" width="27.42578125" style="15" customWidth="1"/>
    <col min="6" max="6" width="14.7109375" style="15" customWidth="1"/>
    <col min="7" max="7" width="17.7109375" style="15" bestFit="1" customWidth="1"/>
    <col min="8" max="8" width="17.7109375" style="15" customWidth="1"/>
    <col min="9" max="9" width="12.7109375" style="15" customWidth="1"/>
    <col min="10" max="10" width="23.140625" style="15" bestFit="1" customWidth="1"/>
    <col min="11" max="11" width="21.7109375" style="15" customWidth="1"/>
    <col min="12" max="12" width="11.5703125" style="15" customWidth="1"/>
    <col min="13" max="13" width="17.5703125" style="15" customWidth="1"/>
    <col min="14" max="14" width="46" style="106" customWidth="1"/>
    <col min="15" max="15" width="54" style="106" customWidth="1"/>
    <col min="16" max="16" width="21.5703125" style="15" customWidth="1"/>
    <col min="17" max="17" width="22.140625" style="15" customWidth="1"/>
    <col min="18" max="18" width="22.5703125" style="15" bestFit="1" customWidth="1"/>
    <col min="19" max="19" width="46.42578125" style="15" customWidth="1"/>
    <col min="20" max="20" width="22.5703125" style="15" bestFit="1" customWidth="1"/>
    <col min="21" max="21" width="53.7109375" customWidth="1"/>
  </cols>
  <sheetData>
    <row r="1" spans="1:20" s="1" customFormat="1" ht="31.5" x14ac:dyDescent="0.25">
      <c r="A1" s="2" t="s">
        <v>110</v>
      </c>
      <c r="B1" s="2" t="s">
        <v>748</v>
      </c>
      <c r="C1" s="2" t="s">
        <v>749</v>
      </c>
      <c r="D1" s="2" t="s">
        <v>99</v>
      </c>
      <c r="E1" s="2" t="s">
        <v>100</v>
      </c>
      <c r="F1" s="2" t="s">
        <v>39</v>
      </c>
      <c r="G1" s="2" t="s">
        <v>40</v>
      </c>
      <c r="H1" s="2" t="s">
        <v>2488</v>
      </c>
      <c r="I1" s="4" t="s">
        <v>197</v>
      </c>
      <c r="J1" s="4" t="s">
        <v>199</v>
      </c>
      <c r="K1" s="4" t="s">
        <v>104</v>
      </c>
      <c r="L1" s="2" t="s">
        <v>106</v>
      </c>
      <c r="M1" s="2" t="s">
        <v>118</v>
      </c>
      <c r="N1" s="6" t="s">
        <v>97</v>
      </c>
      <c r="O1" s="6" t="s">
        <v>98</v>
      </c>
      <c r="P1" s="2" t="s">
        <v>102</v>
      </c>
      <c r="Q1" s="2" t="s">
        <v>103</v>
      </c>
      <c r="R1" s="381" t="s">
        <v>207</v>
      </c>
      <c r="S1" s="382"/>
    </row>
    <row r="2" spans="1:20" s="1" customFormat="1" ht="30" x14ac:dyDescent="0.25">
      <c r="A2" s="383" t="s">
        <v>3</v>
      </c>
      <c r="B2" s="392" t="s">
        <v>2486</v>
      </c>
      <c r="C2" s="383" t="s">
        <v>838</v>
      </c>
      <c r="D2" s="409" t="s">
        <v>108</v>
      </c>
      <c r="E2" s="409" t="s">
        <v>193</v>
      </c>
      <c r="F2" s="416" t="s">
        <v>41</v>
      </c>
      <c r="G2" s="409" t="s">
        <v>200</v>
      </c>
      <c r="H2" s="409" t="s">
        <v>200</v>
      </c>
      <c r="I2" s="414" t="s">
        <v>198</v>
      </c>
      <c r="J2" s="409">
        <v>90</v>
      </c>
      <c r="K2" s="409" t="s">
        <v>214</v>
      </c>
      <c r="L2" s="409" t="s">
        <v>110</v>
      </c>
      <c r="M2" s="409" t="s">
        <v>142</v>
      </c>
      <c r="N2" s="396" t="s">
        <v>139</v>
      </c>
      <c r="O2" s="396" t="s">
        <v>189</v>
      </c>
      <c r="P2" s="409" t="s">
        <v>142</v>
      </c>
      <c r="Q2" s="409" t="s">
        <v>142</v>
      </c>
      <c r="R2" s="116">
        <v>1</v>
      </c>
      <c r="S2" s="218" t="s">
        <v>2515</v>
      </c>
      <c r="T2" s="217">
        <v>1</v>
      </c>
    </row>
    <row r="3" spans="1:20" s="1" customFormat="1" x14ac:dyDescent="0.25">
      <c r="A3" s="384"/>
      <c r="B3" s="393"/>
      <c r="C3" s="384"/>
      <c r="D3" s="410"/>
      <c r="E3" s="410"/>
      <c r="F3" s="412"/>
      <c r="G3" s="410"/>
      <c r="H3" s="410"/>
      <c r="I3" s="415"/>
      <c r="J3" s="410"/>
      <c r="K3" s="410"/>
      <c r="L3" s="410"/>
      <c r="M3" s="410"/>
      <c r="N3" s="397"/>
      <c r="O3" s="397"/>
      <c r="P3" s="410"/>
      <c r="Q3" s="410"/>
      <c r="R3" s="116">
        <v>1</v>
      </c>
      <c r="S3" s="115" t="s">
        <v>2380</v>
      </c>
      <c r="T3" s="217">
        <v>1</v>
      </c>
    </row>
    <row r="4" spans="1:20" s="1" customFormat="1" x14ac:dyDescent="0.25">
      <c r="A4" s="384"/>
      <c r="B4" s="393"/>
      <c r="C4" s="384"/>
      <c r="D4" s="410"/>
      <c r="E4" s="410"/>
      <c r="F4" s="412"/>
      <c r="G4" s="410"/>
      <c r="H4" s="410"/>
      <c r="I4" s="415"/>
      <c r="J4" s="410"/>
      <c r="K4" s="410"/>
      <c r="L4" s="410"/>
      <c r="M4" s="410"/>
      <c r="N4" s="397"/>
      <c r="O4" s="397"/>
      <c r="P4" s="410"/>
      <c r="Q4" s="410"/>
      <c r="R4" s="116">
        <v>2</v>
      </c>
      <c r="S4" s="116" t="s">
        <v>213</v>
      </c>
      <c r="T4" s="217">
        <v>2</v>
      </c>
    </row>
    <row r="5" spans="1:20" s="1" customFormat="1" x14ac:dyDescent="0.25">
      <c r="A5" s="384"/>
      <c r="B5" s="393"/>
      <c r="C5" s="384"/>
      <c r="D5" s="410"/>
      <c r="E5" s="410"/>
      <c r="F5" s="412"/>
      <c r="G5" s="410"/>
      <c r="H5" s="410"/>
      <c r="I5" s="415"/>
      <c r="J5" s="410"/>
      <c r="K5" s="410"/>
      <c r="L5" s="410"/>
      <c r="M5" s="410"/>
      <c r="N5" s="397"/>
      <c r="O5" s="397"/>
      <c r="P5" s="410"/>
      <c r="Q5" s="410"/>
      <c r="R5" s="116">
        <v>1</v>
      </c>
      <c r="S5" s="116" t="s">
        <v>866</v>
      </c>
      <c r="T5" s="217">
        <v>1</v>
      </c>
    </row>
    <row r="6" spans="1:20" s="1" customFormat="1" x14ac:dyDescent="0.25">
      <c r="A6" s="384"/>
      <c r="B6" s="393"/>
      <c r="C6" s="384"/>
      <c r="D6" s="410"/>
      <c r="E6" s="410"/>
      <c r="F6" s="412"/>
      <c r="G6" s="410"/>
      <c r="H6" s="410"/>
      <c r="I6" s="415"/>
      <c r="J6" s="410"/>
      <c r="K6" s="410"/>
      <c r="L6" s="410"/>
      <c r="M6" s="410"/>
      <c r="N6" s="397"/>
      <c r="O6" s="397"/>
      <c r="P6" s="410"/>
      <c r="Q6" s="410"/>
      <c r="R6" s="116">
        <v>1</v>
      </c>
      <c r="S6" s="116" t="s">
        <v>206</v>
      </c>
      <c r="T6" s="217">
        <v>1</v>
      </c>
    </row>
    <row r="7" spans="1:20" s="1" customFormat="1" x14ac:dyDescent="0.25">
      <c r="A7" s="384"/>
      <c r="B7" s="393"/>
      <c r="C7" s="384"/>
      <c r="D7" s="410"/>
      <c r="E7" s="410"/>
      <c r="F7" s="412"/>
      <c r="G7" s="410"/>
      <c r="H7" s="410"/>
      <c r="I7" s="415"/>
      <c r="J7" s="410"/>
      <c r="K7" s="410"/>
      <c r="L7" s="410"/>
      <c r="M7" s="410"/>
      <c r="N7" s="397"/>
      <c r="O7" s="397"/>
      <c r="P7" s="410"/>
      <c r="Q7" s="410"/>
      <c r="R7" s="119">
        <v>1</v>
      </c>
      <c r="S7" s="110" t="s">
        <v>499</v>
      </c>
      <c r="T7" s="221">
        <v>1</v>
      </c>
    </row>
    <row r="8" spans="1:20" s="1" customFormat="1" x14ac:dyDescent="0.25">
      <c r="A8" s="420"/>
      <c r="B8" s="383" t="s">
        <v>2487</v>
      </c>
      <c r="C8" s="383" t="s">
        <v>839</v>
      </c>
      <c r="D8" s="409" t="s">
        <v>108</v>
      </c>
      <c r="E8" s="409" t="s">
        <v>193</v>
      </c>
      <c r="F8" s="409" t="s">
        <v>41</v>
      </c>
      <c r="G8" s="417" t="s">
        <v>730</v>
      </c>
      <c r="H8" s="417" t="s">
        <v>730</v>
      </c>
      <c r="I8" s="383" t="s">
        <v>557</v>
      </c>
      <c r="J8" s="409">
        <v>90</v>
      </c>
      <c r="K8" s="409" t="s">
        <v>218</v>
      </c>
      <c r="L8" s="409" t="s">
        <v>110</v>
      </c>
      <c r="M8" s="409" t="s">
        <v>142</v>
      </c>
      <c r="N8" s="409" t="s">
        <v>679</v>
      </c>
      <c r="O8" s="409" t="s">
        <v>680</v>
      </c>
      <c r="P8" s="409" t="s">
        <v>142</v>
      </c>
      <c r="Q8" s="409" t="s">
        <v>142</v>
      </c>
      <c r="R8" s="116">
        <v>1</v>
      </c>
      <c r="S8" s="128" t="s">
        <v>499</v>
      </c>
      <c r="T8" s="217">
        <v>1</v>
      </c>
    </row>
    <row r="9" spans="1:20" s="1" customFormat="1" x14ac:dyDescent="0.25">
      <c r="A9" s="420"/>
      <c r="B9" s="384"/>
      <c r="C9" s="384"/>
      <c r="D9" s="410"/>
      <c r="E9" s="410"/>
      <c r="F9" s="410"/>
      <c r="G9" s="418"/>
      <c r="H9" s="418"/>
      <c r="I9" s="384"/>
      <c r="J9" s="410"/>
      <c r="K9" s="410"/>
      <c r="L9" s="410"/>
      <c r="M9" s="410"/>
      <c r="N9" s="410"/>
      <c r="O9" s="410"/>
      <c r="P9" s="410"/>
      <c r="Q9" s="410"/>
      <c r="R9" s="116">
        <v>1</v>
      </c>
      <c r="S9" s="116" t="s">
        <v>866</v>
      </c>
      <c r="T9" s="217">
        <v>1</v>
      </c>
    </row>
    <row r="10" spans="1:20" s="1" customFormat="1" x14ac:dyDescent="0.25">
      <c r="A10" s="420"/>
      <c r="B10" s="385"/>
      <c r="C10" s="385"/>
      <c r="D10" s="411"/>
      <c r="E10" s="411"/>
      <c r="F10" s="411"/>
      <c r="G10" s="419"/>
      <c r="H10" s="419"/>
      <c r="I10" s="385"/>
      <c r="J10" s="411"/>
      <c r="K10" s="411"/>
      <c r="L10" s="411"/>
      <c r="M10" s="411"/>
      <c r="N10" s="411"/>
      <c r="O10" s="411"/>
      <c r="P10" s="411"/>
      <c r="Q10" s="411"/>
      <c r="R10" s="116">
        <v>1</v>
      </c>
      <c r="S10" s="116" t="s">
        <v>206</v>
      </c>
      <c r="T10" s="217">
        <v>1</v>
      </c>
    </row>
    <row r="11" spans="1:20" s="1" customFormat="1" ht="30" x14ac:dyDescent="0.25">
      <c r="A11" s="384"/>
      <c r="B11" s="393" t="s">
        <v>2407</v>
      </c>
      <c r="C11" s="384" t="s">
        <v>2447</v>
      </c>
      <c r="D11" s="410" t="s">
        <v>108</v>
      </c>
      <c r="E11" s="410" t="s">
        <v>193</v>
      </c>
      <c r="F11" s="412" t="s">
        <v>216</v>
      </c>
      <c r="G11" s="410" t="s">
        <v>217</v>
      </c>
      <c r="H11" s="410" t="s">
        <v>217</v>
      </c>
      <c r="I11" s="384" t="s">
        <v>557</v>
      </c>
      <c r="J11" s="410">
        <v>90</v>
      </c>
      <c r="K11" s="410" t="s">
        <v>214</v>
      </c>
      <c r="L11" s="410" t="s">
        <v>110</v>
      </c>
      <c r="M11" s="410" t="s">
        <v>142</v>
      </c>
      <c r="N11" s="397" t="s">
        <v>139</v>
      </c>
      <c r="O11" s="397" t="s">
        <v>189</v>
      </c>
      <c r="P11" s="410" t="s">
        <v>142</v>
      </c>
      <c r="Q11" s="410" t="s">
        <v>142</v>
      </c>
      <c r="R11" s="121">
        <v>1</v>
      </c>
      <c r="S11" s="127" t="s">
        <v>2515</v>
      </c>
      <c r="T11" s="223">
        <v>1</v>
      </c>
    </row>
    <row r="12" spans="1:20" s="1" customFormat="1" x14ac:dyDescent="0.25">
      <c r="A12" s="384"/>
      <c r="B12" s="393"/>
      <c r="C12" s="384"/>
      <c r="D12" s="410"/>
      <c r="E12" s="410"/>
      <c r="F12" s="412"/>
      <c r="G12" s="410"/>
      <c r="H12" s="410"/>
      <c r="I12" s="384"/>
      <c r="J12" s="410"/>
      <c r="K12" s="410"/>
      <c r="L12" s="410"/>
      <c r="M12" s="410"/>
      <c r="N12" s="397"/>
      <c r="O12" s="397"/>
      <c r="P12" s="410"/>
      <c r="Q12" s="410"/>
      <c r="R12" s="116">
        <v>1</v>
      </c>
      <c r="S12" s="116" t="s">
        <v>42</v>
      </c>
      <c r="T12" s="217">
        <v>1</v>
      </c>
    </row>
    <row r="13" spans="1:20" s="1" customFormat="1" x14ac:dyDescent="0.25">
      <c r="A13" s="384"/>
      <c r="B13" s="393"/>
      <c r="C13" s="384"/>
      <c r="D13" s="410"/>
      <c r="E13" s="410"/>
      <c r="F13" s="412"/>
      <c r="G13" s="410"/>
      <c r="H13" s="410"/>
      <c r="I13" s="384"/>
      <c r="J13" s="410"/>
      <c r="K13" s="410"/>
      <c r="L13" s="410"/>
      <c r="M13" s="410"/>
      <c r="N13" s="397"/>
      <c r="O13" s="397"/>
      <c r="P13" s="410"/>
      <c r="Q13" s="410"/>
      <c r="R13" s="116">
        <v>1</v>
      </c>
      <c r="S13" s="116" t="s">
        <v>866</v>
      </c>
      <c r="T13" s="217">
        <v>1</v>
      </c>
    </row>
    <row r="14" spans="1:20" s="1" customFormat="1" x14ac:dyDescent="0.25">
      <c r="A14" s="384"/>
      <c r="B14" s="393"/>
      <c r="C14" s="384"/>
      <c r="D14" s="410"/>
      <c r="E14" s="410"/>
      <c r="F14" s="412"/>
      <c r="G14" s="410"/>
      <c r="H14" s="410"/>
      <c r="I14" s="384"/>
      <c r="J14" s="410"/>
      <c r="K14" s="410"/>
      <c r="L14" s="410"/>
      <c r="M14" s="410"/>
      <c r="N14" s="397"/>
      <c r="O14" s="397"/>
      <c r="P14" s="410"/>
      <c r="Q14" s="410"/>
      <c r="R14" s="116">
        <v>2</v>
      </c>
      <c r="S14" s="116" t="s">
        <v>213</v>
      </c>
      <c r="T14" s="217">
        <v>2</v>
      </c>
    </row>
    <row r="15" spans="1:20" s="1" customFormat="1" x14ac:dyDescent="0.25">
      <c r="A15" s="384"/>
      <c r="B15" s="393"/>
      <c r="C15" s="384"/>
      <c r="D15" s="410"/>
      <c r="E15" s="410"/>
      <c r="F15" s="412"/>
      <c r="G15" s="410"/>
      <c r="H15" s="410"/>
      <c r="I15" s="384"/>
      <c r="J15" s="410"/>
      <c r="K15" s="410"/>
      <c r="L15" s="410"/>
      <c r="M15" s="410"/>
      <c r="N15" s="397"/>
      <c r="O15" s="397"/>
      <c r="P15" s="410"/>
      <c r="Q15" s="410"/>
      <c r="R15" s="116">
        <v>1</v>
      </c>
      <c r="S15" s="116" t="s">
        <v>206</v>
      </c>
      <c r="T15" s="217">
        <v>1</v>
      </c>
    </row>
    <row r="16" spans="1:20" s="1" customFormat="1" x14ac:dyDescent="0.25">
      <c r="A16" s="384"/>
      <c r="B16" s="394"/>
      <c r="C16" s="385"/>
      <c r="D16" s="411"/>
      <c r="E16" s="411"/>
      <c r="F16" s="413"/>
      <c r="G16" s="411"/>
      <c r="H16" s="411"/>
      <c r="I16" s="385"/>
      <c r="J16" s="411"/>
      <c r="K16" s="411"/>
      <c r="L16" s="411"/>
      <c r="M16" s="411"/>
      <c r="N16" s="398"/>
      <c r="O16" s="398"/>
      <c r="P16" s="411"/>
      <c r="Q16" s="411"/>
      <c r="R16" s="119">
        <v>1</v>
      </c>
      <c r="S16" s="129" t="s">
        <v>499</v>
      </c>
      <c r="T16" s="221">
        <v>1</v>
      </c>
    </row>
    <row r="17" spans="1:20" s="1" customFormat="1" x14ac:dyDescent="0.25">
      <c r="A17" s="384"/>
      <c r="B17" s="392" t="s">
        <v>2408</v>
      </c>
      <c r="C17" s="383" t="s">
        <v>2448</v>
      </c>
      <c r="D17" s="409" t="s">
        <v>108</v>
      </c>
      <c r="E17" s="409" t="s">
        <v>193</v>
      </c>
      <c r="F17" s="416" t="s">
        <v>41</v>
      </c>
      <c r="G17" s="409" t="s">
        <v>228</v>
      </c>
      <c r="H17" s="409" t="s">
        <v>228</v>
      </c>
      <c r="I17" s="383" t="s">
        <v>557</v>
      </c>
      <c r="J17" s="409">
        <v>150</v>
      </c>
      <c r="K17" s="409" t="s">
        <v>227</v>
      </c>
      <c r="L17" s="409" t="s">
        <v>110</v>
      </c>
      <c r="M17" s="409" t="s">
        <v>142</v>
      </c>
      <c r="N17" s="396" t="s">
        <v>750</v>
      </c>
      <c r="O17" s="396" t="s">
        <v>750</v>
      </c>
      <c r="P17" s="409" t="s">
        <v>142</v>
      </c>
      <c r="Q17" s="409" t="s">
        <v>142</v>
      </c>
      <c r="R17" s="116">
        <v>1</v>
      </c>
      <c r="S17" s="116" t="s">
        <v>1789</v>
      </c>
      <c r="T17" s="217">
        <v>1</v>
      </c>
    </row>
    <row r="18" spans="1:20" s="1" customFormat="1" x14ac:dyDescent="0.25">
      <c r="A18" s="384"/>
      <c r="B18" s="393"/>
      <c r="C18" s="384"/>
      <c r="D18" s="410"/>
      <c r="E18" s="410"/>
      <c r="F18" s="412"/>
      <c r="G18" s="410"/>
      <c r="H18" s="410"/>
      <c r="I18" s="384"/>
      <c r="J18" s="410"/>
      <c r="K18" s="410"/>
      <c r="L18" s="410"/>
      <c r="M18" s="410"/>
      <c r="N18" s="397"/>
      <c r="O18" s="397"/>
      <c r="P18" s="410"/>
      <c r="Q18" s="410"/>
      <c r="R18" s="116">
        <v>1</v>
      </c>
      <c r="S18" s="116" t="s">
        <v>234</v>
      </c>
      <c r="T18" s="217">
        <v>1</v>
      </c>
    </row>
    <row r="19" spans="1:20" s="1" customFormat="1" x14ac:dyDescent="0.25">
      <c r="A19" s="384"/>
      <c r="B19" s="393"/>
      <c r="C19" s="384"/>
      <c r="D19" s="410"/>
      <c r="E19" s="410"/>
      <c r="F19" s="412"/>
      <c r="G19" s="410"/>
      <c r="H19" s="410"/>
      <c r="I19" s="384"/>
      <c r="J19" s="410"/>
      <c r="K19" s="410"/>
      <c r="L19" s="410"/>
      <c r="M19" s="410"/>
      <c r="N19" s="397"/>
      <c r="O19" s="397"/>
      <c r="P19" s="410"/>
      <c r="Q19" s="410"/>
      <c r="R19" s="119">
        <v>1</v>
      </c>
      <c r="S19" s="119" t="s">
        <v>230</v>
      </c>
      <c r="T19" s="221">
        <v>1</v>
      </c>
    </row>
    <row r="20" spans="1:20" s="1" customFormat="1" x14ac:dyDescent="0.25">
      <c r="A20" s="384"/>
      <c r="B20" s="393"/>
      <c r="C20" s="385"/>
      <c r="D20" s="410"/>
      <c r="E20" s="410"/>
      <c r="F20" s="412"/>
      <c r="G20" s="410"/>
      <c r="H20" s="410"/>
      <c r="I20" s="384"/>
      <c r="J20" s="410"/>
      <c r="K20" s="410"/>
      <c r="L20" s="410"/>
      <c r="M20" s="410"/>
      <c r="N20" s="397"/>
      <c r="O20" s="397"/>
      <c r="P20" s="410"/>
      <c r="Q20" s="410"/>
      <c r="R20" s="119">
        <v>1</v>
      </c>
      <c r="S20" s="116" t="s">
        <v>499</v>
      </c>
      <c r="T20" s="221">
        <v>1</v>
      </c>
    </row>
    <row r="21" spans="1:20" s="1" customFormat="1" x14ac:dyDescent="0.25">
      <c r="A21" s="384"/>
      <c r="B21" s="392" t="s">
        <v>2409</v>
      </c>
      <c r="C21" s="383" t="s">
        <v>2449</v>
      </c>
      <c r="D21" s="409" t="s">
        <v>108</v>
      </c>
      <c r="E21" s="409" t="s">
        <v>193</v>
      </c>
      <c r="F21" s="409" t="s">
        <v>216</v>
      </c>
      <c r="G21" s="409" t="s">
        <v>233</v>
      </c>
      <c r="H21" s="409" t="s">
        <v>233</v>
      </c>
      <c r="I21" s="383" t="s">
        <v>557</v>
      </c>
      <c r="J21" s="409">
        <v>150</v>
      </c>
      <c r="K21" s="409" t="s">
        <v>227</v>
      </c>
      <c r="L21" s="409" t="s">
        <v>110</v>
      </c>
      <c r="M21" s="409" t="s">
        <v>142</v>
      </c>
      <c r="N21" s="396" t="s">
        <v>750</v>
      </c>
      <c r="O21" s="396" t="s">
        <v>750</v>
      </c>
      <c r="P21" s="409" t="s">
        <v>142</v>
      </c>
      <c r="Q21" s="409" t="s">
        <v>142</v>
      </c>
      <c r="R21" s="116">
        <v>1</v>
      </c>
      <c r="S21" s="116" t="s">
        <v>1789</v>
      </c>
      <c r="T21" s="217">
        <v>1</v>
      </c>
    </row>
    <row r="22" spans="1:20" s="1" customFormat="1" x14ac:dyDescent="0.25">
      <c r="A22" s="384"/>
      <c r="B22" s="393"/>
      <c r="C22" s="384"/>
      <c r="D22" s="410"/>
      <c r="E22" s="410"/>
      <c r="F22" s="410"/>
      <c r="G22" s="410"/>
      <c r="H22" s="410"/>
      <c r="I22" s="384"/>
      <c r="J22" s="410"/>
      <c r="K22" s="410"/>
      <c r="L22" s="410"/>
      <c r="M22" s="410"/>
      <c r="N22" s="397"/>
      <c r="O22" s="397"/>
      <c r="P22" s="410"/>
      <c r="Q22" s="410"/>
      <c r="R22" s="116">
        <v>1</v>
      </c>
      <c r="S22" s="116" t="s">
        <v>234</v>
      </c>
      <c r="T22" s="217">
        <v>1</v>
      </c>
    </row>
    <row r="23" spans="1:20" s="1" customFormat="1" x14ac:dyDescent="0.25">
      <c r="A23" s="384"/>
      <c r="B23" s="393"/>
      <c r="C23" s="384"/>
      <c r="D23" s="410"/>
      <c r="E23" s="410"/>
      <c r="F23" s="410"/>
      <c r="G23" s="410"/>
      <c r="H23" s="410"/>
      <c r="I23" s="384"/>
      <c r="J23" s="410"/>
      <c r="K23" s="410"/>
      <c r="L23" s="410"/>
      <c r="M23" s="410"/>
      <c r="N23" s="397"/>
      <c r="O23" s="397"/>
      <c r="P23" s="410"/>
      <c r="Q23" s="410"/>
      <c r="R23" s="119">
        <v>1</v>
      </c>
      <c r="S23" s="119" t="s">
        <v>230</v>
      </c>
      <c r="T23" s="221">
        <v>1</v>
      </c>
    </row>
    <row r="24" spans="1:20" s="1" customFormat="1" x14ac:dyDescent="0.25">
      <c r="A24" s="384"/>
      <c r="B24" s="393"/>
      <c r="C24" s="384"/>
      <c r="D24" s="410"/>
      <c r="E24" s="410"/>
      <c r="F24" s="410"/>
      <c r="G24" s="410"/>
      <c r="H24" s="410"/>
      <c r="I24" s="384"/>
      <c r="J24" s="410"/>
      <c r="K24" s="410"/>
      <c r="L24" s="410"/>
      <c r="M24" s="410"/>
      <c r="N24" s="397"/>
      <c r="O24" s="397"/>
      <c r="P24" s="410"/>
      <c r="Q24" s="410"/>
      <c r="R24" s="17">
        <v>1</v>
      </c>
      <c r="S24" s="119" t="s">
        <v>129</v>
      </c>
      <c r="T24" s="17">
        <v>1</v>
      </c>
    </row>
    <row r="25" spans="1:20" s="1" customFormat="1" x14ac:dyDescent="0.25">
      <c r="A25" s="384"/>
      <c r="B25" s="394"/>
      <c r="C25" s="385"/>
      <c r="D25" s="411"/>
      <c r="E25" s="411"/>
      <c r="F25" s="411"/>
      <c r="G25" s="411"/>
      <c r="H25" s="411"/>
      <c r="I25" s="385"/>
      <c r="J25" s="411"/>
      <c r="K25" s="411"/>
      <c r="L25" s="411"/>
      <c r="M25" s="411"/>
      <c r="N25" s="398"/>
      <c r="O25" s="398"/>
      <c r="P25" s="411"/>
      <c r="Q25" s="411"/>
      <c r="R25" s="119">
        <v>1</v>
      </c>
      <c r="S25" s="129" t="s">
        <v>499</v>
      </c>
      <c r="T25" s="221">
        <v>1</v>
      </c>
    </row>
    <row r="26" spans="1:20" s="1" customFormat="1" x14ac:dyDescent="0.25">
      <c r="A26" s="384"/>
      <c r="B26" s="392" t="s">
        <v>2410</v>
      </c>
      <c r="C26" s="383" t="s">
        <v>2450</v>
      </c>
      <c r="D26" s="409" t="s">
        <v>108</v>
      </c>
      <c r="E26" s="409" t="s">
        <v>193</v>
      </c>
      <c r="F26" s="416" t="s">
        <v>41</v>
      </c>
      <c r="G26" s="409" t="s">
        <v>241</v>
      </c>
      <c r="H26" s="409" t="s">
        <v>241</v>
      </c>
      <c r="I26" s="383" t="s">
        <v>557</v>
      </c>
      <c r="J26" s="409">
        <v>150</v>
      </c>
      <c r="K26" s="409" t="s">
        <v>227</v>
      </c>
      <c r="L26" s="409" t="s">
        <v>110</v>
      </c>
      <c r="M26" s="409" t="s">
        <v>142</v>
      </c>
      <c r="N26" s="396" t="s">
        <v>750</v>
      </c>
      <c r="O26" s="396" t="s">
        <v>750</v>
      </c>
      <c r="P26" s="409" t="s">
        <v>142</v>
      </c>
      <c r="Q26" s="409" t="s">
        <v>142</v>
      </c>
      <c r="R26" s="116">
        <v>1</v>
      </c>
      <c r="S26" s="116" t="s">
        <v>345</v>
      </c>
      <c r="T26" s="217">
        <v>1</v>
      </c>
    </row>
    <row r="27" spans="1:20" s="1" customFormat="1" x14ac:dyDescent="0.25">
      <c r="A27" s="384"/>
      <c r="B27" s="393"/>
      <c r="C27" s="384"/>
      <c r="D27" s="410"/>
      <c r="E27" s="410"/>
      <c r="F27" s="412"/>
      <c r="G27" s="410"/>
      <c r="H27" s="410"/>
      <c r="I27" s="384"/>
      <c r="J27" s="410"/>
      <c r="K27" s="410"/>
      <c r="L27" s="410"/>
      <c r="M27" s="410"/>
      <c r="N27" s="397"/>
      <c r="O27" s="397"/>
      <c r="P27" s="410"/>
      <c r="Q27" s="410"/>
      <c r="R27" s="116">
        <v>1</v>
      </c>
      <c r="S27" s="116" t="s">
        <v>479</v>
      </c>
      <c r="T27" s="217">
        <v>1</v>
      </c>
    </row>
    <row r="28" spans="1:20" s="1" customFormat="1" x14ac:dyDescent="0.25">
      <c r="A28" s="384"/>
      <c r="B28" s="393"/>
      <c r="C28" s="385"/>
      <c r="D28" s="410"/>
      <c r="E28" s="410"/>
      <c r="F28" s="412"/>
      <c r="G28" s="410"/>
      <c r="H28" s="410"/>
      <c r="I28" s="384"/>
      <c r="J28" s="410"/>
      <c r="K28" s="410"/>
      <c r="L28" s="410"/>
      <c r="M28" s="410"/>
      <c r="N28" s="397"/>
      <c r="O28" s="397"/>
      <c r="P28" s="410"/>
      <c r="Q28" s="410"/>
      <c r="R28" s="119">
        <v>1</v>
      </c>
      <c r="S28" s="129" t="s">
        <v>499</v>
      </c>
      <c r="T28" s="221">
        <v>1</v>
      </c>
    </row>
    <row r="29" spans="1:20" s="1" customFormat="1" ht="15" customHeight="1" x14ac:dyDescent="0.25">
      <c r="A29" s="384"/>
      <c r="B29" s="392" t="s">
        <v>2411</v>
      </c>
      <c r="C29" s="383" t="s">
        <v>2451</v>
      </c>
      <c r="D29" s="409" t="s">
        <v>108</v>
      </c>
      <c r="E29" s="409" t="s">
        <v>193</v>
      </c>
      <c r="F29" s="409" t="s">
        <v>216</v>
      </c>
      <c r="G29" s="409" t="s">
        <v>245</v>
      </c>
      <c r="H29" s="409" t="s">
        <v>245</v>
      </c>
      <c r="I29" s="383" t="s">
        <v>557</v>
      </c>
      <c r="J29" s="409">
        <v>150</v>
      </c>
      <c r="K29" s="409" t="s">
        <v>227</v>
      </c>
      <c r="L29" s="409" t="s">
        <v>110</v>
      </c>
      <c r="M29" s="409" t="s">
        <v>142</v>
      </c>
      <c r="N29" s="396" t="s">
        <v>750</v>
      </c>
      <c r="O29" s="396" t="s">
        <v>750</v>
      </c>
      <c r="P29" s="409" t="s">
        <v>142</v>
      </c>
      <c r="Q29" s="409" t="s">
        <v>142</v>
      </c>
      <c r="R29" s="116">
        <v>1</v>
      </c>
      <c r="S29" s="116" t="s">
        <v>345</v>
      </c>
      <c r="T29" s="217">
        <v>1</v>
      </c>
    </row>
    <row r="30" spans="1:20" s="1" customFormat="1" x14ac:dyDescent="0.25">
      <c r="A30" s="384"/>
      <c r="B30" s="393"/>
      <c r="C30" s="384"/>
      <c r="D30" s="410"/>
      <c r="E30" s="410"/>
      <c r="F30" s="410"/>
      <c r="G30" s="410"/>
      <c r="H30" s="410"/>
      <c r="I30" s="384"/>
      <c r="J30" s="410"/>
      <c r="K30" s="410"/>
      <c r="L30" s="410"/>
      <c r="M30" s="410"/>
      <c r="N30" s="397"/>
      <c r="O30" s="397"/>
      <c r="P30" s="410"/>
      <c r="Q30" s="410"/>
      <c r="R30" s="116">
        <v>1</v>
      </c>
      <c r="S30" s="116" t="s">
        <v>479</v>
      </c>
      <c r="T30" s="217">
        <v>1</v>
      </c>
    </row>
    <row r="31" spans="1:20" s="1" customFormat="1" x14ac:dyDescent="0.25">
      <c r="A31" s="384"/>
      <c r="B31" s="393"/>
      <c r="C31" s="384"/>
      <c r="D31" s="410"/>
      <c r="E31" s="410"/>
      <c r="F31" s="410"/>
      <c r="G31" s="410"/>
      <c r="H31" s="410"/>
      <c r="I31" s="384"/>
      <c r="J31" s="410"/>
      <c r="K31" s="410"/>
      <c r="L31" s="410"/>
      <c r="M31" s="410"/>
      <c r="N31" s="397"/>
      <c r="O31" s="397"/>
      <c r="P31" s="410"/>
      <c r="Q31" s="410"/>
      <c r="R31" s="17">
        <v>1</v>
      </c>
      <c r="S31" s="119" t="s">
        <v>129</v>
      </c>
      <c r="T31" s="17">
        <v>1</v>
      </c>
    </row>
    <row r="32" spans="1:20" s="1" customFormat="1" x14ac:dyDescent="0.25">
      <c r="A32" s="384"/>
      <c r="B32" s="394"/>
      <c r="C32" s="385"/>
      <c r="D32" s="411"/>
      <c r="E32" s="411"/>
      <c r="F32" s="411"/>
      <c r="G32" s="411"/>
      <c r="H32" s="411"/>
      <c r="I32" s="385"/>
      <c r="J32" s="411"/>
      <c r="K32" s="411"/>
      <c r="L32" s="411"/>
      <c r="M32" s="411"/>
      <c r="N32" s="397"/>
      <c r="O32" s="397"/>
      <c r="P32" s="411"/>
      <c r="Q32" s="411"/>
      <c r="R32" s="119">
        <v>1</v>
      </c>
      <c r="S32" s="129" t="s">
        <v>499</v>
      </c>
      <c r="T32" s="221">
        <v>1</v>
      </c>
    </row>
    <row r="33" spans="1:20" s="1" customFormat="1" ht="30" x14ac:dyDescent="0.25">
      <c r="A33" s="384"/>
      <c r="B33" s="386" t="s">
        <v>2412</v>
      </c>
      <c r="C33" s="383" t="s">
        <v>2452</v>
      </c>
      <c r="D33" s="379" t="s">
        <v>108</v>
      </c>
      <c r="E33" s="379" t="s">
        <v>193</v>
      </c>
      <c r="F33" s="379" t="s">
        <v>41</v>
      </c>
      <c r="G33" s="379" t="s">
        <v>247</v>
      </c>
      <c r="H33" s="379" t="s">
        <v>247</v>
      </c>
      <c r="I33" s="390" t="s">
        <v>557</v>
      </c>
      <c r="J33" s="379">
        <v>150</v>
      </c>
      <c r="K33" s="379" t="s">
        <v>227</v>
      </c>
      <c r="L33" s="379" t="s">
        <v>110</v>
      </c>
      <c r="M33" s="379" t="s">
        <v>142</v>
      </c>
      <c r="N33" s="391" t="s">
        <v>238</v>
      </c>
      <c r="O33" s="391" t="s">
        <v>239</v>
      </c>
      <c r="P33" s="379" t="s">
        <v>142</v>
      </c>
      <c r="Q33" s="379" t="s">
        <v>142</v>
      </c>
      <c r="R33" s="116">
        <v>1</v>
      </c>
      <c r="S33" s="116" t="s">
        <v>2516</v>
      </c>
      <c r="T33" s="217">
        <v>1</v>
      </c>
    </row>
    <row r="34" spans="1:20" s="1" customFormat="1" x14ac:dyDescent="0.25">
      <c r="A34" s="384"/>
      <c r="B34" s="386"/>
      <c r="C34" s="384"/>
      <c r="D34" s="379"/>
      <c r="E34" s="379"/>
      <c r="F34" s="379"/>
      <c r="G34" s="379"/>
      <c r="H34" s="379"/>
      <c r="I34" s="390"/>
      <c r="J34" s="379"/>
      <c r="K34" s="379"/>
      <c r="L34" s="379"/>
      <c r="M34" s="379"/>
      <c r="N34" s="391"/>
      <c r="O34" s="391"/>
      <c r="P34" s="379"/>
      <c r="Q34" s="379"/>
      <c r="R34" s="116">
        <v>1</v>
      </c>
      <c r="S34" s="116" t="s">
        <v>206</v>
      </c>
      <c r="T34" s="217">
        <v>1</v>
      </c>
    </row>
    <row r="35" spans="1:20" s="1" customFormat="1" x14ac:dyDescent="0.25">
      <c r="A35" s="384"/>
      <c r="B35" s="386"/>
      <c r="C35" s="384"/>
      <c r="D35" s="379"/>
      <c r="E35" s="379"/>
      <c r="F35" s="379"/>
      <c r="G35" s="379"/>
      <c r="H35" s="379"/>
      <c r="I35" s="390"/>
      <c r="J35" s="379"/>
      <c r="K35" s="379"/>
      <c r="L35" s="379"/>
      <c r="M35" s="379"/>
      <c r="N35" s="391"/>
      <c r="O35" s="391"/>
      <c r="P35" s="379"/>
      <c r="Q35" s="379"/>
      <c r="R35" s="116">
        <v>1</v>
      </c>
      <c r="S35" s="116" t="s">
        <v>205</v>
      </c>
      <c r="T35" s="217">
        <v>1</v>
      </c>
    </row>
    <row r="36" spans="1:20" s="1" customFormat="1" x14ac:dyDescent="0.25">
      <c r="A36" s="384"/>
      <c r="B36" s="386"/>
      <c r="C36" s="384"/>
      <c r="D36" s="379"/>
      <c r="E36" s="379"/>
      <c r="F36" s="379"/>
      <c r="G36" s="379"/>
      <c r="H36" s="379"/>
      <c r="I36" s="390"/>
      <c r="J36" s="379"/>
      <c r="K36" s="379"/>
      <c r="L36" s="379"/>
      <c r="M36" s="379"/>
      <c r="N36" s="391"/>
      <c r="O36" s="391"/>
      <c r="P36" s="379"/>
      <c r="Q36" s="379"/>
      <c r="R36" s="116">
        <v>1</v>
      </c>
      <c r="S36" s="116" t="s">
        <v>479</v>
      </c>
      <c r="T36" s="217">
        <v>1</v>
      </c>
    </row>
    <row r="37" spans="1:20" s="1" customFormat="1" x14ac:dyDescent="0.25">
      <c r="A37" s="384"/>
      <c r="B37" s="386"/>
      <c r="C37" s="384"/>
      <c r="D37" s="379"/>
      <c r="E37" s="379"/>
      <c r="F37" s="379"/>
      <c r="G37" s="379"/>
      <c r="H37" s="379"/>
      <c r="I37" s="390"/>
      <c r="J37" s="379"/>
      <c r="K37" s="379"/>
      <c r="L37" s="379"/>
      <c r="M37" s="379"/>
      <c r="N37" s="391"/>
      <c r="O37" s="391"/>
      <c r="P37" s="379"/>
      <c r="Q37" s="379"/>
      <c r="R37" s="116">
        <v>1</v>
      </c>
      <c r="S37" s="116" t="s">
        <v>63</v>
      </c>
      <c r="T37" s="217">
        <v>1</v>
      </c>
    </row>
    <row r="38" spans="1:20" s="1" customFormat="1" x14ac:dyDescent="0.25">
      <c r="A38" s="384"/>
      <c r="B38" s="386"/>
      <c r="C38" s="385"/>
      <c r="D38" s="379"/>
      <c r="E38" s="379"/>
      <c r="F38" s="379"/>
      <c r="G38" s="379"/>
      <c r="H38" s="379"/>
      <c r="I38" s="390"/>
      <c r="J38" s="379"/>
      <c r="K38" s="379"/>
      <c r="L38" s="379"/>
      <c r="M38" s="379"/>
      <c r="N38" s="391"/>
      <c r="O38" s="391"/>
      <c r="P38" s="379"/>
      <c r="Q38" s="379"/>
      <c r="R38" s="119">
        <v>1</v>
      </c>
      <c r="S38" s="122" t="s">
        <v>499</v>
      </c>
      <c r="T38" s="221">
        <v>1</v>
      </c>
    </row>
    <row r="39" spans="1:20" s="1" customFormat="1" ht="30" x14ac:dyDescent="0.25">
      <c r="A39" s="384"/>
      <c r="B39" s="386" t="s">
        <v>2413</v>
      </c>
      <c r="C39" s="383" t="s">
        <v>2453</v>
      </c>
      <c r="D39" s="379" t="s">
        <v>108</v>
      </c>
      <c r="E39" s="379" t="s">
        <v>193</v>
      </c>
      <c r="F39" s="379" t="s">
        <v>216</v>
      </c>
      <c r="G39" s="379" t="s">
        <v>248</v>
      </c>
      <c r="H39" s="379" t="s">
        <v>248</v>
      </c>
      <c r="I39" s="390" t="s">
        <v>557</v>
      </c>
      <c r="J39" s="379">
        <v>150</v>
      </c>
      <c r="K39" s="379" t="s">
        <v>227</v>
      </c>
      <c r="L39" s="379" t="s">
        <v>110</v>
      </c>
      <c r="M39" s="379" t="s">
        <v>142</v>
      </c>
      <c r="N39" s="391" t="s">
        <v>238</v>
      </c>
      <c r="O39" s="391" t="s">
        <v>239</v>
      </c>
      <c r="P39" s="379" t="s">
        <v>142</v>
      </c>
      <c r="Q39" s="379" t="s">
        <v>142</v>
      </c>
      <c r="R39" s="116">
        <v>1</v>
      </c>
      <c r="S39" s="116" t="s">
        <v>2516</v>
      </c>
      <c r="T39" s="217">
        <v>1</v>
      </c>
    </row>
    <row r="40" spans="1:20" s="1" customFormat="1" x14ac:dyDescent="0.25">
      <c r="A40" s="384"/>
      <c r="B40" s="386"/>
      <c r="C40" s="384"/>
      <c r="D40" s="379"/>
      <c r="E40" s="379"/>
      <c r="F40" s="379"/>
      <c r="G40" s="379"/>
      <c r="H40" s="379"/>
      <c r="I40" s="390"/>
      <c r="J40" s="379"/>
      <c r="K40" s="379"/>
      <c r="L40" s="379"/>
      <c r="M40" s="379"/>
      <c r="N40" s="391"/>
      <c r="O40" s="391"/>
      <c r="P40" s="379"/>
      <c r="Q40" s="379"/>
      <c r="R40" s="116">
        <v>1</v>
      </c>
      <c r="S40" s="116" t="s">
        <v>206</v>
      </c>
      <c r="T40" s="217">
        <v>1</v>
      </c>
    </row>
    <row r="41" spans="1:20" s="1" customFormat="1" x14ac:dyDescent="0.25">
      <c r="A41" s="384"/>
      <c r="B41" s="386"/>
      <c r="C41" s="384"/>
      <c r="D41" s="379"/>
      <c r="E41" s="379"/>
      <c r="F41" s="379"/>
      <c r="G41" s="379"/>
      <c r="H41" s="379"/>
      <c r="I41" s="390"/>
      <c r="J41" s="379"/>
      <c r="K41" s="379"/>
      <c r="L41" s="379"/>
      <c r="M41" s="379"/>
      <c r="N41" s="391"/>
      <c r="O41" s="391"/>
      <c r="P41" s="379"/>
      <c r="Q41" s="379"/>
      <c r="R41" s="116">
        <v>1</v>
      </c>
      <c r="S41" s="116" t="s">
        <v>479</v>
      </c>
      <c r="T41" s="217">
        <v>1</v>
      </c>
    </row>
    <row r="42" spans="1:20" s="1" customFormat="1" x14ac:dyDescent="0.25">
      <c r="A42" s="384"/>
      <c r="B42" s="386"/>
      <c r="C42" s="384"/>
      <c r="D42" s="379"/>
      <c r="E42" s="379"/>
      <c r="F42" s="379"/>
      <c r="G42" s="379"/>
      <c r="H42" s="379"/>
      <c r="I42" s="390"/>
      <c r="J42" s="379"/>
      <c r="K42" s="379"/>
      <c r="L42" s="379"/>
      <c r="M42" s="379"/>
      <c r="N42" s="391"/>
      <c r="O42" s="391"/>
      <c r="P42" s="379"/>
      <c r="Q42" s="379"/>
      <c r="R42" s="116">
        <v>1</v>
      </c>
      <c r="S42" s="116" t="s">
        <v>129</v>
      </c>
      <c r="T42" s="217">
        <v>1</v>
      </c>
    </row>
    <row r="43" spans="1:20" s="1" customFormat="1" x14ac:dyDescent="0.25">
      <c r="A43" s="384"/>
      <c r="B43" s="386"/>
      <c r="C43" s="384"/>
      <c r="D43" s="379"/>
      <c r="E43" s="379"/>
      <c r="F43" s="379"/>
      <c r="G43" s="379"/>
      <c r="H43" s="379"/>
      <c r="I43" s="390"/>
      <c r="J43" s="379"/>
      <c r="K43" s="379"/>
      <c r="L43" s="379"/>
      <c r="M43" s="379"/>
      <c r="N43" s="391"/>
      <c r="O43" s="391"/>
      <c r="P43" s="379"/>
      <c r="Q43" s="379"/>
      <c r="R43" s="116">
        <v>1</v>
      </c>
      <c r="S43" s="116" t="s">
        <v>63</v>
      </c>
      <c r="T43" s="217">
        <v>1</v>
      </c>
    </row>
    <row r="44" spans="1:20" s="1" customFormat="1" x14ac:dyDescent="0.25">
      <c r="A44" s="384"/>
      <c r="B44" s="386"/>
      <c r="C44" s="385"/>
      <c r="D44" s="379"/>
      <c r="E44" s="379"/>
      <c r="F44" s="379"/>
      <c r="G44" s="379"/>
      <c r="H44" s="379"/>
      <c r="I44" s="390"/>
      <c r="J44" s="379"/>
      <c r="K44" s="379"/>
      <c r="L44" s="379"/>
      <c r="M44" s="379"/>
      <c r="N44" s="391"/>
      <c r="O44" s="391"/>
      <c r="P44" s="379"/>
      <c r="Q44" s="379"/>
      <c r="R44" s="119">
        <v>1</v>
      </c>
      <c r="S44" s="122" t="s">
        <v>499</v>
      </c>
      <c r="T44" s="221">
        <v>1</v>
      </c>
    </row>
    <row r="45" spans="1:20" s="1" customFormat="1" ht="30" x14ac:dyDescent="0.25">
      <c r="A45" s="384"/>
      <c r="B45" s="392" t="s">
        <v>2414</v>
      </c>
      <c r="C45" s="383" t="s">
        <v>2454</v>
      </c>
      <c r="D45" s="409" t="s">
        <v>108</v>
      </c>
      <c r="E45" s="409" t="s">
        <v>193</v>
      </c>
      <c r="F45" s="416" t="s">
        <v>219</v>
      </c>
      <c r="G45" s="409" t="s">
        <v>220</v>
      </c>
      <c r="H45" s="409" t="s">
        <v>220</v>
      </c>
      <c r="I45" s="383" t="s">
        <v>557</v>
      </c>
      <c r="J45" s="409">
        <v>90</v>
      </c>
      <c r="K45" s="409" t="s">
        <v>218</v>
      </c>
      <c r="L45" s="409" t="s">
        <v>110</v>
      </c>
      <c r="M45" s="409" t="s">
        <v>142</v>
      </c>
      <c r="N45" s="396" t="s">
        <v>221</v>
      </c>
      <c r="O45" s="396" t="s">
        <v>222</v>
      </c>
      <c r="P45" s="409" t="s">
        <v>142</v>
      </c>
      <c r="Q45" s="409" t="s">
        <v>142</v>
      </c>
      <c r="R45" s="116">
        <v>1</v>
      </c>
      <c r="S45" s="119" t="s">
        <v>2516</v>
      </c>
      <c r="T45" s="217">
        <v>1</v>
      </c>
    </row>
    <row r="46" spans="1:20" s="1" customFormat="1" x14ac:dyDescent="0.25">
      <c r="A46" s="384"/>
      <c r="B46" s="393"/>
      <c r="C46" s="384"/>
      <c r="D46" s="410"/>
      <c r="E46" s="410"/>
      <c r="F46" s="412"/>
      <c r="G46" s="410"/>
      <c r="H46" s="410"/>
      <c r="I46" s="384"/>
      <c r="J46" s="410"/>
      <c r="K46" s="410"/>
      <c r="L46" s="410"/>
      <c r="M46" s="410"/>
      <c r="N46" s="397"/>
      <c r="O46" s="397"/>
      <c r="P46" s="410"/>
      <c r="Q46" s="410"/>
      <c r="R46" s="116">
        <v>1</v>
      </c>
      <c r="S46" s="119" t="s">
        <v>206</v>
      </c>
      <c r="T46" s="217">
        <v>1</v>
      </c>
    </row>
    <row r="47" spans="1:20" s="1" customFormat="1" x14ac:dyDescent="0.25">
      <c r="A47" s="384"/>
      <c r="B47" s="393"/>
      <c r="C47" s="384"/>
      <c r="D47" s="410"/>
      <c r="E47" s="410"/>
      <c r="F47" s="412"/>
      <c r="G47" s="410"/>
      <c r="H47" s="410"/>
      <c r="I47" s="384"/>
      <c r="J47" s="410"/>
      <c r="K47" s="410"/>
      <c r="L47" s="410"/>
      <c r="M47" s="410"/>
      <c r="N47" s="397"/>
      <c r="O47" s="397"/>
      <c r="P47" s="410"/>
      <c r="Q47" s="410"/>
      <c r="R47" s="116">
        <v>1</v>
      </c>
      <c r="S47" s="123" t="s">
        <v>205</v>
      </c>
      <c r="T47" s="217">
        <v>1</v>
      </c>
    </row>
    <row r="48" spans="1:20" s="1" customFormat="1" x14ac:dyDescent="0.25">
      <c r="A48" s="384"/>
      <c r="B48" s="393"/>
      <c r="C48" s="385"/>
      <c r="D48" s="410"/>
      <c r="E48" s="410"/>
      <c r="F48" s="412"/>
      <c r="G48" s="410"/>
      <c r="H48" s="410"/>
      <c r="I48" s="384"/>
      <c r="J48" s="410"/>
      <c r="K48" s="410"/>
      <c r="L48" s="410"/>
      <c r="M48" s="410"/>
      <c r="N48" s="397"/>
      <c r="O48" s="397"/>
      <c r="P48" s="410"/>
      <c r="Q48" s="410"/>
      <c r="R48" s="119">
        <v>1</v>
      </c>
      <c r="S48" s="122" t="s">
        <v>499</v>
      </c>
      <c r="T48" s="221">
        <v>1</v>
      </c>
    </row>
    <row r="49" spans="1:20" s="1" customFormat="1" ht="30" x14ac:dyDescent="0.25">
      <c r="A49" s="384"/>
      <c r="B49" s="392" t="s">
        <v>2415</v>
      </c>
      <c r="C49" s="383" t="s">
        <v>2455</v>
      </c>
      <c r="D49" s="409" t="s">
        <v>108</v>
      </c>
      <c r="E49" s="409" t="s">
        <v>193</v>
      </c>
      <c r="F49" s="416" t="s">
        <v>41</v>
      </c>
      <c r="G49" s="409" t="s">
        <v>223</v>
      </c>
      <c r="H49" s="409" t="s">
        <v>223</v>
      </c>
      <c r="I49" s="383" t="s">
        <v>557</v>
      </c>
      <c r="J49" s="409">
        <v>90</v>
      </c>
      <c r="K49" s="409" t="s">
        <v>218</v>
      </c>
      <c r="L49" s="409" t="s">
        <v>110</v>
      </c>
      <c r="M49" s="409" t="s">
        <v>142</v>
      </c>
      <c r="N49" s="396" t="s">
        <v>221</v>
      </c>
      <c r="O49" s="396" t="s">
        <v>222</v>
      </c>
      <c r="P49" s="409" t="s">
        <v>142</v>
      </c>
      <c r="Q49" s="409" t="s">
        <v>142</v>
      </c>
      <c r="R49" s="116">
        <v>1</v>
      </c>
      <c r="S49" s="116" t="s">
        <v>2516</v>
      </c>
      <c r="T49" s="217">
        <v>1</v>
      </c>
    </row>
    <row r="50" spans="1:20" s="1" customFormat="1" x14ac:dyDescent="0.25">
      <c r="A50" s="384"/>
      <c r="B50" s="393"/>
      <c r="C50" s="384"/>
      <c r="D50" s="410"/>
      <c r="E50" s="410"/>
      <c r="F50" s="412"/>
      <c r="G50" s="410"/>
      <c r="H50" s="410"/>
      <c r="I50" s="384"/>
      <c r="J50" s="410"/>
      <c r="K50" s="410"/>
      <c r="L50" s="410"/>
      <c r="M50" s="410"/>
      <c r="N50" s="397"/>
      <c r="O50" s="397"/>
      <c r="P50" s="410"/>
      <c r="Q50" s="410"/>
      <c r="R50" s="116">
        <v>1</v>
      </c>
      <c r="S50" s="116" t="s">
        <v>129</v>
      </c>
      <c r="T50" s="217">
        <v>1</v>
      </c>
    </row>
    <row r="51" spans="1:20" s="1" customFormat="1" x14ac:dyDescent="0.25">
      <c r="A51" s="384"/>
      <c r="B51" s="393"/>
      <c r="C51" s="384"/>
      <c r="D51" s="410"/>
      <c r="E51" s="410"/>
      <c r="F51" s="412"/>
      <c r="G51" s="410"/>
      <c r="H51" s="410"/>
      <c r="I51" s="384"/>
      <c r="J51" s="410"/>
      <c r="K51" s="410"/>
      <c r="L51" s="410"/>
      <c r="M51" s="410"/>
      <c r="N51" s="397"/>
      <c r="O51" s="397"/>
      <c r="P51" s="410"/>
      <c r="Q51" s="410"/>
      <c r="R51" s="116">
        <v>1</v>
      </c>
      <c r="S51" s="119" t="s">
        <v>206</v>
      </c>
      <c r="T51" s="217">
        <v>1</v>
      </c>
    </row>
    <row r="52" spans="1:20" s="1" customFormat="1" x14ac:dyDescent="0.25">
      <c r="A52" s="384"/>
      <c r="B52" s="393"/>
      <c r="C52" s="384"/>
      <c r="D52" s="410"/>
      <c r="E52" s="410"/>
      <c r="F52" s="412"/>
      <c r="G52" s="410"/>
      <c r="H52" s="410"/>
      <c r="I52" s="384"/>
      <c r="J52" s="410"/>
      <c r="K52" s="410"/>
      <c r="L52" s="410"/>
      <c r="M52" s="410"/>
      <c r="N52" s="397"/>
      <c r="O52" s="397"/>
      <c r="P52" s="410"/>
      <c r="Q52" s="410"/>
      <c r="R52" s="116">
        <v>1</v>
      </c>
      <c r="S52" s="123" t="s">
        <v>205</v>
      </c>
      <c r="T52" s="217">
        <v>1</v>
      </c>
    </row>
    <row r="53" spans="1:20" s="1" customFormat="1" x14ac:dyDescent="0.25">
      <c r="A53" s="384"/>
      <c r="B53" s="394"/>
      <c r="C53" s="385"/>
      <c r="D53" s="411"/>
      <c r="E53" s="411"/>
      <c r="F53" s="413"/>
      <c r="G53" s="411"/>
      <c r="H53" s="411"/>
      <c r="I53" s="385"/>
      <c r="J53" s="411"/>
      <c r="K53" s="411"/>
      <c r="L53" s="411"/>
      <c r="M53" s="411"/>
      <c r="N53" s="398"/>
      <c r="O53" s="398"/>
      <c r="P53" s="411"/>
      <c r="Q53" s="411"/>
      <c r="R53" s="119">
        <v>1</v>
      </c>
      <c r="S53" s="122" t="s">
        <v>499</v>
      </c>
      <c r="T53" s="221">
        <v>1</v>
      </c>
    </row>
    <row r="54" spans="1:20" s="1" customFormat="1" ht="30" x14ac:dyDescent="0.25">
      <c r="A54" s="384"/>
      <c r="B54" s="392" t="s">
        <v>2416</v>
      </c>
      <c r="C54" s="383" t="s">
        <v>2456</v>
      </c>
      <c r="D54" s="409" t="s">
        <v>108</v>
      </c>
      <c r="E54" s="409" t="s">
        <v>193</v>
      </c>
      <c r="F54" s="416" t="s">
        <v>219</v>
      </c>
      <c r="G54" s="409" t="s">
        <v>267</v>
      </c>
      <c r="H54" s="409" t="s">
        <v>267</v>
      </c>
      <c r="I54" s="383" t="s">
        <v>557</v>
      </c>
      <c r="J54" s="409">
        <v>90</v>
      </c>
      <c r="K54" s="409" t="s">
        <v>218</v>
      </c>
      <c r="L54" s="409" t="s">
        <v>110</v>
      </c>
      <c r="M54" s="409" t="s">
        <v>142</v>
      </c>
      <c r="N54" s="396" t="s">
        <v>221</v>
      </c>
      <c r="O54" s="396" t="s">
        <v>858</v>
      </c>
      <c r="P54" s="409" t="s">
        <v>142</v>
      </c>
      <c r="Q54" s="409" t="s">
        <v>142</v>
      </c>
      <c r="R54" s="116">
        <v>1</v>
      </c>
      <c r="S54" s="127" t="s">
        <v>2515</v>
      </c>
      <c r="T54" s="217">
        <v>1</v>
      </c>
    </row>
    <row r="55" spans="1:20" s="1" customFormat="1" x14ac:dyDescent="0.25">
      <c r="A55" s="384"/>
      <c r="B55" s="393"/>
      <c r="C55" s="384"/>
      <c r="D55" s="410"/>
      <c r="E55" s="410"/>
      <c r="F55" s="412"/>
      <c r="G55" s="410"/>
      <c r="H55" s="410"/>
      <c r="I55" s="384"/>
      <c r="J55" s="410"/>
      <c r="K55" s="410"/>
      <c r="L55" s="410"/>
      <c r="M55" s="410"/>
      <c r="N55" s="397"/>
      <c r="O55" s="397"/>
      <c r="P55" s="410"/>
      <c r="Q55" s="410"/>
      <c r="R55" s="116">
        <v>1</v>
      </c>
      <c r="S55" s="119" t="s">
        <v>206</v>
      </c>
      <c r="T55" s="217">
        <v>1</v>
      </c>
    </row>
    <row r="56" spans="1:20" s="1" customFormat="1" x14ac:dyDescent="0.25">
      <c r="A56" s="384"/>
      <c r="B56" s="393"/>
      <c r="C56" s="384"/>
      <c r="D56" s="410"/>
      <c r="E56" s="410"/>
      <c r="F56" s="412"/>
      <c r="G56" s="410"/>
      <c r="H56" s="410"/>
      <c r="I56" s="384"/>
      <c r="J56" s="410"/>
      <c r="K56" s="410"/>
      <c r="L56" s="410"/>
      <c r="M56" s="410"/>
      <c r="N56" s="397"/>
      <c r="O56" s="397"/>
      <c r="P56" s="410"/>
      <c r="Q56" s="410"/>
      <c r="R56" s="116">
        <v>1</v>
      </c>
      <c r="S56" s="116" t="s">
        <v>866</v>
      </c>
      <c r="T56" s="217">
        <v>1</v>
      </c>
    </row>
    <row r="57" spans="1:20" s="1" customFormat="1" x14ac:dyDescent="0.25">
      <c r="A57" s="384"/>
      <c r="B57" s="393"/>
      <c r="C57" s="385"/>
      <c r="D57" s="410"/>
      <c r="E57" s="410"/>
      <c r="F57" s="412"/>
      <c r="G57" s="410"/>
      <c r="H57" s="410"/>
      <c r="I57" s="384"/>
      <c r="J57" s="410"/>
      <c r="K57" s="410"/>
      <c r="L57" s="410"/>
      <c r="M57" s="410"/>
      <c r="N57" s="397"/>
      <c r="O57" s="397"/>
      <c r="P57" s="410"/>
      <c r="Q57" s="410"/>
      <c r="R57" s="119">
        <v>1</v>
      </c>
      <c r="S57" s="122" t="s">
        <v>499</v>
      </c>
      <c r="T57" s="221">
        <v>1</v>
      </c>
    </row>
    <row r="58" spans="1:20" s="1" customFormat="1" ht="30" x14ac:dyDescent="0.25">
      <c r="A58" s="384"/>
      <c r="B58" s="392" t="s">
        <v>2417</v>
      </c>
      <c r="C58" s="383" t="s">
        <v>2457</v>
      </c>
      <c r="D58" s="409" t="s">
        <v>108</v>
      </c>
      <c r="E58" s="409" t="s">
        <v>193</v>
      </c>
      <c r="F58" s="416" t="s">
        <v>41</v>
      </c>
      <c r="G58" s="409" t="s">
        <v>269</v>
      </c>
      <c r="H58" s="409" t="s">
        <v>269</v>
      </c>
      <c r="I58" s="383" t="s">
        <v>557</v>
      </c>
      <c r="J58" s="409">
        <v>90</v>
      </c>
      <c r="K58" s="409" t="s">
        <v>218</v>
      </c>
      <c r="L58" s="409" t="s">
        <v>110</v>
      </c>
      <c r="M58" s="409" t="s">
        <v>142</v>
      </c>
      <c r="N58" s="396" t="s">
        <v>221</v>
      </c>
      <c r="O58" s="396" t="s">
        <v>222</v>
      </c>
      <c r="P58" s="409" t="s">
        <v>142</v>
      </c>
      <c r="Q58" s="409" t="s">
        <v>142</v>
      </c>
      <c r="R58" s="116">
        <v>1</v>
      </c>
      <c r="S58" s="127" t="s">
        <v>2515</v>
      </c>
      <c r="T58" s="217">
        <v>1</v>
      </c>
    </row>
    <row r="59" spans="1:20" s="1" customFormat="1" x14ac:dyDescent="0.25">
      <c r="A59" s="384"/>
      <c r="B59" s="393"/>
      <c r="C59" s="384"/>
      <c r="D59" s="410"/>
      <c r="E59" s="410"/>
      <c r="F59" s="412"/>
      <c r="G59" s="410"/>
      <c r="H59" s="410"/>
      <c r="I59" s="384"/>
      <c r="J59" s="410"/>
      <c r="K59" s="410"/>
      <c r="L59" s="410"/>
      <c r="M59" s="410"/>
      <c r="N59" s="397"/>
      <c r="O59" s="397"/>
      <c r="P59" s="410"/>
      <c r="Q59" s="410"/>
      <c r="R59" s="116">
        <v>1</v>
      </c>
      <c r="S59" s="116" t="s">
        <v>129</v>
      </c>
      <c r="T59" s="217">
        <v>1</v>
      </c>
    </row>
    <row r="60" spans="1:20" s="1" customFormat="1" x14ac:dyDescent="0.25">
      <c r="A60" s="384"/>
      <c r="B60" s="393"/>
      <c r="C60" s="384"/>
      <c r="D60" s="410"/>
      <c r="E60" s="410"/>
      <c r="F60" s="412"/>
      <c r="G60" s="410"/>
      <c r="H60" s="410"/>
      <c r="I60" s="384"/>
      <c r="J60" s="410"/>
      <c r="K60" s="410"/>
      <c r="L60" s="410"/>
      <c r="M60" s="410"/>
      <c r="N60" s="397"/>
      <c r="O60" s="397"/>
      <c r="P60" s="410"/>
      <c r="Q60" s="410"/>
      <c r="R60" s="116">
        <v>1</v>
      </c>
      <c r="S60" s="119" t="s">
        <v>206</v>
      </c>
      <c r="T60" s="217">
        <v>1</v>
      </c>
    </row>
    <row r="61" spans="1:20" s="1" customFormat="1" x14ac:dyDescent="0.25">
      <c r="A61" s="384"/>
      <c r="B61" s="393"/>
      <c r="C61" s="384"/>
      <c r="D61" s="410"/>
      <c r="E61" s="410"/>
      <c r="F61" s="412"/>
      <c r="G61" s="410"/>
      <c r="H61" s="410"/>
      <c r="I61" s="384"/>
      <c r="J61" s="410"/>
      <c r="K61" s="410"/>
      <c r="L61" s="410"/>
      <c r="M61" s="410"/>
      <c r="N61" s="397"/>
      <c r="O61" s="397"/>
      <c r="P61" s="410"/>
      <c r="Q61" s="410"/>
      <c r="R61" s="116">
        <v>1</v>
      </c>
      <c r="S61" s="116" t="s">
        <v>866</v>
      </c>
      <c r="T61" s="217">
        <v>1</v>
      </c>
    </row>
    <row r="62" spans="1:20" s="1" customFormat="1" x14ac:dyDescent="0.25">
      <c r="A62" s="384"/>
      <c r="B62" s="394"/>
      <c r="C62" s="385"/>
      <c r="D62" s="411"/>
      <c r="E62" s="411"/>
      <c r="F62" s="413"/>
      <c r="G62" s="411"/>
      <c r="H62" s="411"/>
      <c r="I62" s="385"/>
      <c r="J62" s="411"/>
      <c r="K62" s="411"/>
      <c r="L62" s="411"/>
      <c r="M62" s="411"/>
      <c r="N62" s="398"/>
      <c r="O62" s="398"/>
      <c r="P62" s="411"/>
      <c r="Q62" s="411"/>
      <c r="R62" s="119">
        <v>1</v>
      </c>
      <c r="S62" s="122" t="s">
        <v>499</v>
      </c>
      <c r="T62" s="221">
        <v>1</v>
      </c>
    </row>
    <row r="63" spans="1:20" s="1" customFormat="1" ht="30" x14ac:dyDescent="0.25">
      <c r="A63" s="384"/>
      <c r="B63" s="386" t="s">
        <v>2418</v>
      </c>
      <c r="C63" s="383" t="s">
        <v>2458</v>
      </c>
      <c r="D63" s="379" t="s">
        <v>108</v>
      </c>
      <c r="E63" s="379" t="s">
        <v>193</v>
      </c>
      <c r="F63" s="379" t="s">
        <v>41</v>
      </c>
      <c r="G63" s="379" t="s">
        <v>236</v>
      </c>
      <c r="H63" s="379" t="s">
        <v>236</v>
      </c>
      <c r="I63" s="390" t="s">
        <v>557</v>
      </c>
      <c r="J63" s="379">
        <v>90</v>
      </c>
      <c r="K63" s="379" t="s">
        <v>218</v>
      </c>
      <c r="L63" s="379" t="s">
        <v>110</v>
      </c>
      <c r="M63" s="379" t="s">
        <v>142</v>
      </c>
      <c r="N63" s="391" t="s">
        <v>238</v>
      </c>
      <c r="O63" s="391" t="s">
        <v>239</v>
      </c>
      <c r="P63" s="379" t="s">
        <v>142</v>
      </c>
      <c r="Q63" s="379" t="s">
        <v>142</v>
      </c>
      <c r="R63" s="116">
        <v>1</v>
      </c>
      <c r="S63" s="116" t="s">
        <v>2516</v>
      </c>
      <c r="T63" s="217">
        <v>1</v>
      </c>
    </row>
    <row r="64" spans="1:20" s="1" customFormat="1" x14ac:dyDescent="0.25">
      <c r="A64" s="384"/>
      <c r="B64" s="386"/>
      <c r="C64" s="384"/>
      <c r="D64" s="379"/>
      <c r="E64" s="379"/>
      <c r="F64" s="379"/>
      <c r="G64" s="379"/>
      <c r="H64" s="379"/>
      <c r="I64" s="390"/>
      <c r="J64" s="379"/>
      <c r="K64" s="379"/>
      <c r="L64" s="379"/>
      <c r="M64" s="379"/>
      <c r="N64" s="391"/>
      <c r="O64" s="391"/>
      <c r="P64" s="379"/>
      <c r="Q64" s="379"/>
      <c r="R64" s="116">
        <v>1</v>
      </c>
      <c r="S64" s="116" t="s">
        <v>206</v>
      </c>
      <c r="T64" s="217">
        <v>1</v>
      </c>
    </row>
    <row r="65" spans="1:20" s="1" customFormat="1" x14ac:dyDescent="0.25">
      <c r="A65" s="384"/>
      <c r="B65" s="386"/>
      <c r="C65" s="384"/>
      <c r="D65" s="379"/>
      <c r="E65" s="379"/>
      <c r="F65" s="379"/>
      <c r="G65" s="379"/>
      <c r="H65" s="379"/>
      <c r="I65" s="390"/>
      <c r="J65" s="379"/>
      <c r="K65" s="379"/>
      <c r="L65" s="379"/>
      <c r="M65" s="379"/>
      <c r="N65" s="391"/>
      <c r="O65" s="391"/>
      <c r="P65" s="379"/>
      <c r="Q65" s="379"/>
      <c r="R65" s="116">
        <v>1</v>
      </c>
      <c r="S65" s="123" t="s">
        <v>205</v>
      </c>
      <c r="T65" s="217">
        <v>1</v>
      </c>
    </row>
    <row r="66" spans="1:20" s="1" customFormat="1" x14ac:dyDescent="0.25">
      <c r="A66" s="384"/>
      <c r="B66" s="386"/>
      <c r="C66" s="385"/>
      <c r="D66" s="379"/>
      <c r="E66" s="379"/>
      <c r="F66" s="379"/>
      <c r="G66" s="379"/>
      <c r="H66" s="379"/>
      <c r="I66" s="390"/>
      <c r="J66" s="379"/>
      <c r="K66" s="379"/>
      <c r="L66" s="379"/>
      <c r="M66" s="379"/>
      <c r="N66" s="391"/>
      <c r="O66" s="391"/>
      <c r="P66" s="379"/>
      <c r="Q66" s="379"/>
      <c r="R66" s="119">
        <v>1</v>
      </c>
      <c r="S66" s="122" t="s">
        <v>499</v>
      </c>
      <c r="T66" s="221">
        <v>1</v>
      </c>
    </row>
    <row r="67" spans="1:20" s="1" customFormat="1" ht="30" x14ac:dyDescent="0.25">
      <c r="A67" s="384"/>
      <c r="B67" s="386" t="s">
        <v>2419</v>
      </c>
      <c r="C67" s="383" t="s">
        <v>2459</v>
      </c>
      <c r="D67" s="379" t="s">
        <v>108</v>
      </c>
      <c r="E67" s="379" t="s">
        <v>193</v>
      </c>
      <c r="F67" s="379" t="s">
        <v>216</v>
      </c>
      <c r="G67" s="379" t="s">
        <v>237</v>
      </c>
      <c r="H67" s="379" t="s">
        <v>237</v>
      </c>
      <c r="I67" s="390" t="s">
        <v>557</v>
      </c>
      <c r="J67" s="379">
        <v>90</v>
      </c>
      <c r="K67" s="379" t="s">
        <v>227</v>
      </c>
      <c r="L67" s="379" t="s">
        <v>110</v>
      </c>
      <c r="M67" s="379" t="s">
        <v>142</v>
      </c>
      <c r="N67" s="396" t="s">
        <v>238</v>
      </c>
      <c r="O67" s="396" t="s">
        <v>239</v>
      </c>
      <c r="P67" s="379" t="s">
        <v>142</v>
      </c>
      <c r="Q67" s="379" t="s">
        <v>142</v>
      </c>
      <c r="R67" s="116">
        <v>1</v>
      </c>
      <c r="S67" s="116" t="s">
        <v>2516</v>
      </c>
      <c r="T67" s="217">
        <v>1</v>
      </c>
    </row>
    <row r="68" spans="1:20" s="1" customFormat="1" x14ac:dyDescent="0.25">
      <c r="A68" s="384"/>
      <c r="B68" s="386"/>
      <c r="C68" s="384"/>
      <c r="D68" s="379"/>
      <c r="E68" s="379"/>
      <c r="F68" s="379"/>
      <c r="G68" s="379"/>
      <c r="H68" s="379"/>
      <c r="I68" s="390"/>
      <c r="J68" s="379"/>
      <c r="K68" s="379"/>
      <c r="L68" s="379"/>
      <c r="M68" s="379"/>
      <c r="N68" s="397"/>
      <c r="O68" s="397"/>
      <c r="P68" s="379"/>
      <c r="Q68" s="379"/>
      <c r="R68" s="116">
        <v>1</v>
      </c>
      <c r="S68" s="116" t="s">
        <v>206</v>
      </c>
      <c r="T68" s="217">
        <v>1</v>
      </c>
    </row>
    <row r="69" spans="1:20" s="1" customFormat="1" x14ac:dyDescent="0.25">
      <c r="A69" s="384"/>
      <c r="B69" s="386"/>
      <c r="C69" s="384"/>
      <c r="D69" s="379"/>
      <c r="E69" s="379"/>
      <c r="F69" s="379"/>
      <c r="G69" s="379"/>
      <c r="H69" s="379"/>
      <c r="I69" s="390"/>
      <c r="J69" s="379"/>
      <c r="K69" s="379"/>
      <c r="L69" s="379"/>
      <c r="M69" s="379"/>
      <c r="N69" s="397"/>
      <c r="O69" s="397"/>
      <c r="P69" s="379"/>
      <c r="Q69" s="379"/>
      <c r="R69" s="116">
        <v>1</v>
      </c>
      <c r="S69" s="116" t="s">
        <v>129</v>
      </c>
      <c r="T69" s="217">
        <v>1</v>
      </c>
    </row>
    <row r="70" spans="1:20" s="1" customFormat="1" x14ac:dyDescent="0.25">
      <c r="A70" s="384"/>
      <c r="B70" s="386"/>
      <c r="C70" s="384"/>
      <c r="D70" s="379"/>
      <c r="E70" s="379"/>
      <c r="F70" s="379"/>
      <c r="G70" s="379"/>
      <c r="H70" s="379"/>
      <c r="I70" s="390"/>
      <c r="J70" s="379"/>
      <c r="K70" s="379"/>
      <c r="L70" s="379"/>
      <c r="M70" s="379"/>
      <c r="N70" s="397"/>
      <c r="O70" s="397"/>
      <c r="P70" s="379"/>
      <c r="Q70" s="379"/>
      <c r="R70" s="116">
        <v>1</v>
      </c>
      <c r="S70" s="123" t="s">
        <v>205</v>
      </c>
      <c r="T70" s="217">
        <v>1</v>
      </c>
    </row>
    <row r="71" spans="1:20" s="1" customFormat="1" x14ac:dyDescent="0.25">
      <c r="A71" s="385"/>
      <c r="B71" s="386"/>
      <c r="C71" s="385"/>
      <c r="D71" s="379"/>
      <c r="E71" s="379"/>
      <c r="F71" s="379"/>
      <c r="G71" s="379"/>
      <c r="H71" s="379"/>
      <c r="I71" s="390"/>
      <c r="J71" s="379"/>
      <c r="K71" s="379"/>
      <c r="L71" s="379"/>
      <c r="M71" s="379"/>
      <c r="N71" s="398"/>
      <c r="O71" s="398"/>
      <c r="P71" s="379"/>
      <c r="Q71" s="379"/>
      <c r="R71" s="119">
        <v>1</v>
      </c>
      <c r="S71" s="122" t="s">
        <v>499</v>
      </c>
      <c r="T71" s="221">
        <v>1</v>
      </c>
    </row>
    <row r="72" spans="1:20" s="1" customFormat="1" ht="30" x14ac:dyDescent="0.25">
      <c r="A72" s="423" t="s">
        <v>4</v>
      </c>
      <c r="B72" s="392" t="s">
        <v>2420</v>
      </c>
      <c r="C72" s="383" t="s">
        <v>840</v>
      </c>
      <c r="D72" s="379" t="s">
        <v>109</v>
      </c>
      <c r="E72" s="379" t="s">
        <v>194</v>
      </c>
      <c r="F72" s="421" t="s">
        <v>138</v>
      </c>
      <c r="G72" s="379" t="s">
        <v>201</v>
      </c>
      <c r="H72" s="379" t="s">
        <v>201</v>
      </c>
      <c r="I72" s="390" t="s">
        <v>557</v>
      </c>
      <c r="J72" s="379">
        <v>120</v>
      </c>
      <c r="K72" s="379" t="s">
        <v>214</v>
      </c>
      <c r="L72" s="379" t="s">
        <v>110</v>
      </c>
      <c r="M72" s="379" t="s">
        <v>142</v>
      </c>
      <c r="N72" s="391" t="s">
        <v>672</v>
      </c>
      <c r="O72" s="391" t="s">
        <v>3925</v>
      </c>
      <c r="P72" s="379" t="s">
        <v>142</v>
      </c>
      <c r="Q72" s="379" t="s">
        <v>142</v>
      </c>
      <c r="R72" s="17">
        <v>1</v>
      </c>
      <c r="S72" s="119" t="s">
        <v>2516</v>
      </c>
      <c r="T72" s="17">
        <v>1</v>
      </c>
    </row>
    <row r="73" spans="1:20" s="1" customFormat="1" x14ac:dyDescent="0.25">
      <c r="A73" s="424"/>
      <c r="B73" s="393"/>
      <c r="C73" s="384"/>
      <c r="D73" s="379"/>
      <c r="E73" s="379"/>
      <c r="F73" s="421"/>
      <c r="G73" s="379"/>
      <c r="H73" s="379"/>
      <c r="I73" s="390"/>
      <c r="J73" s="379"/>
      <c r="K73" s="379"/>
      <c r="L73" s="379"/>
      <c r="M73" s="379"/>
      <c r="N73" s="391"/>
      <c r="O73" s="391"/>
      <c r="P73" s="379"/>
      <c r="Q73" s="379"/>
      <c r="R73" s="17">
        <v>1</v>
      </c>
      <c r="S73" s="116" t="s">
        <v>205</v>
      </c>
      <c r="T73" s="17">
        <v>1</v>
      </c>
    </row>
    <row r="74" spans="1:20" s="1" customFormat="1" x14ac:dyDescent="0.25">
      <c r="A74" s="424"/>
      <c r="B74" s="393"/>
      <c r="C74" s="384"/>
      <c r="D74" s="379"/>
      <c r="E74" s="379"/>
      <c r="F74" s="421"/>
      <c r="G74" s="379"/>
      <c r="H74" s="379"/>
      <c r="I74" s="390"/>
      <c r="J74" s="379"/>
      <c r="K74" s="379"/>
      <c r="L74" s="379"/>
      <c r="M74" s="379"/>
      <c r="N74" s="391"/>
      <c r="O74" s="391"/>
      <c r="P74" s="379"/>
      <c r="Q74" s="379"/>
      <c r="R74" s="17">
        <v>3</v>
      </c>
      <c r="S74" s="116" t="s">
        <v>54</v>
      </c>
      <c r="T74" s="17">
        <v>3</v>
      </c>
    </row>
    <row r="75" spans="1:20" s="1" customFormat="1" x14ac:dyDescent="0.25">
      <c r="A75" s="424"/>
      <c r="B75" s="393"/>
      <c r="C75" s="384"/>
      <c r="D75" s="379"/>
      <c r="E75" s="379"/>
      <c r="F75" s="421"/>
      <c r="G75" s="379"/>
      <c r="H75" s="379"/>
      <c r="I75" s="390"/>
      <c r="J75" s="379"/>
      <c r="K75" s="379"/>
      <c r="L75" s="379"/>
      <c r="M75" s="379"/>
      <c r="N75" s="391"/>
      <c r="O75" s="391"/>
      <c r="P75" s="379"/>
      <c r="Q75" s="379"/>
      <c r="R75" s="17">
        <v>2</v>
      </c>
      <c r="S75" s="116" t="s">
        <v>61</v>
      </c>
      <c r="T75" s="17">
        <v>2</v>
      </c>
    </row>
    <row r="76" spans="1:20" s="1" customFormat="1" x14ac:dyDescent="0.25">
      <c r="A76" s="424"/>
      <c r="B76" s="393"/>
      <c r="C76" s="384"/>
      <c r="D76" s="379"/>
      <c r="E76" s="379"/>
      <c r="F76" s="421"/>
      <c r="G76" s="379"/>
      <c r="H76" s="379"/>
      <c r="I76" s="390"/>
      <c r="J76" s="379"/>
      <c r="K76" s="379"/>
      <c r="L76" s="379"/>
      <c r="M76" s="379"/>
      <c r="N76" s="391"/>
      <c r="O76" s="391"/>
      <c r="P76" s="379"/>
      <c r="Q76" s="379"/>
      <c r="R76" s="17">
        <v>1</v>
      </c>
      <c r="S76" s="116" t="s">
        <v>206</v>
      </c>
      <c r="T76" s="17">
        <v>1</v>
      </c>
    </row>
    <row r="77" spans="1:20" s="1" customFormat="1" x14ac:dyDescent="0.25">
      <c r="A77" s="424"/>
      <c r="B77" s="393"/>
      <c r="C77" s="384"/>
      <c r="D77" s="379"/>
      <c r="E77" s="379"/>
      <c r="F77" s="421"/>
      <c r="G77" s="379"/>
      <c r="H77" s="379"/>
      <c r="I77" s="390"/>
      <c r="J77" s="379"/>
      <c r="K77" s="379"/>
      <c r="L77" s="379"/>
      <c r="M77" s="379"/>
      <c r="N77" s="391"/>
      <c r="O77" s="391"/>
      <c r="P77" s="379"/>
      <c r="Q77" s="379"/>
      <c r="R77" s="17">
        <v>1</v>
      </c>
      <c r="S77" s="116" t="s">
        <v>129</v>
      </c>
      <c r="T77" s="17">
        <v>1</v>
      </c>
    </row>
    <row r="78" spans="1:20" s="1" customFormat="1" x14ac:dyDescent="0.25">
      <c r="A78" s="424"/>
      <c r="B78" s="393"/>
      <c r="C78" s="384"/>
      <c r="D78" s="379"/>
      <c r="E78" s="379"/>
      <c r="F78" s="421"/>
      <c r="G78" s="379"/>
      <c r="H78" s="379"/>
      <c r="I78" s="390"/>
      <c r="J78" s="379"/>
      <c r="K78" s="379"/>
      <c r="L78" s="379"/>
      <c r="M78" s="379"/>
      <c r="N78" s="391"/>
      <c r="O78" s="391"/>
      <c r="P78" s="379"/>
      <c r="Q78" s="379"/>
      <c r="R78" s="17">
        <v>1</v>
      </c>
      <c r="S78" s="116" t="s">
        <v>128</v>
      </c>
      <c r="T78" s="17">
        <v>1</v>
      </c>
    </row>
    <row r="79" spans="1:20" s="1" customFormat="1" x14ac:dyDescent="0.25">
      <c r="A79" s="424"/>
      <c r="B79" s="394"/>
      <c r="C79" s="385"/>
      <c r="D79" s="379"/>
      <c r="E79" s="379"/>
      <c r="F79" s="421"/>
      <c r="G79" s="379"/>
      <c r="H79" s="379"/>
      <c r="I79" s="390"/>
      <c r="J79" s="379"/>
      <c r="K79" s="379"/>
      <c r="L79" s="379"/>
      <c r="M79" s="379"/>
      <c r="N79" s="391"/>
      <c r="O79" s="391"/>
      <c r="P79" s="379"/>
      <c r="Q79" s="379"/>
      <c r="R79" s="119">
        <v>1</v>
      </c>
      <c r="S79" s="122" t="s">
        <v>499</v>
      </c>
      <c r="T79" s="221">
        <v>1</v>
      </c>
    </row>
    <row r="80" spans="1:20" s="9" customFormat="1" x14ac:dyDescent="0.25">
      <c r="A80" s="424"/>
      <c r="B80" s="386" t="s">
        <v>2421</v>
      </c>
      <c r="C80" s="383" t="s">
        <v>842</v>
      </c>
      <c r="D80" s="379" t="s">
        <v>109</v>
      </c>
      <c r="E80" s="379" t="s">
        <v>194</v>
      </c>
      <c r="F80" s="379" t="s">
        <v>138</v>
      </c>
      <c r="G80" s="379" t="s">
        <v>724</v>
      </c>
      <c r="H80" s="379" t="s">
        <v>724</v>
      </c>
      <c r="I80" s="390" t="s">
        <v>557</v>
      </c>
      <c r="J80" s="380">
        <v>165</v>
      </c>
      <c r="K80" s="379" t="s">
        <v>227</v>
      </c>
      <c r="L80" s="379" t="s">
        <v>110</v>
      </c>
      <c r="M80" s="379" t="s">
        <v>142</v>
      </c>
      <c r="N80" s="391" t="s">
        <v>673</v>
      </c>
      <c r="O80" s="391" t="s">
        <v>3926</v>
      </c>
      <c r="P80" s="379" t="s">
        <v>142</v>
      </c>
      <c r="Q80" s="379" t="s">
        <v>142</v>
      </c>
      <c r="R80" s="116">
        <v>0</v>
      </c>
      <c r="S80" s="116" t="s">
        <v>2500</v>
      </c>
      <c r="T80" s="217">
        <v>0</v>
      </c>
    </row>
    <row r="81" spans="1:20" s="9" customFormat="1" x14ac:dyDescent="0.25">
      <c r="A81" s="424"/>
      <c r="B81" s="386"/>
      <c r="C81" s="384"/>
      <c r="D81" s="379"/>
      <c r="E81" s="379"/>
      <c r="F81" s="379"/>
      <c r="G81" s="379"/>
      <c r="H81" s="379"/>
      <c r="I81" s="390"/>
      <c r="J81" s="380"/>
      <c r="K81" s="379"/>
      <c r="L81" s="379"/>
      <c r="M81" s="379"/>
      <c r="N81" s="391"/>
      <c r="O81" s="391"/>
      <c r="P81" s="379"/>
      <c r="Q81" s="379"/>
      <c r="R81" s="116">
        <v>0</v>
      </c>
      <c r="S81" s="116" t="s">
        <v>234</v>
      </c>
      <c r="T81" s="217">
        <v>0</v>
      </c>
    </row>
    <row r="82" spans="1:20" s="9" customFormat="1" x14ac:dyDescent="0.25">
      <c r="A82" s="424"/>
      <c r="B82" s="386"/>
      <c r="C82" s="384"/>
      <c r="D82" s="379"/>
      <c r="E82" s="379"/>
      <c r="F82" s="379"/>
      <c r="G82" s="379"/>
      <c r="H82" s="379"/>
      <c r="I82" s="390"/>
      <c r="J82" s="380"/>
      <c r="K82" s="379"/>
      <c r="L82" s="379"/>
      <c r="M82" s="379"/>
      <c r="N82" s="391"/>
      <c r="O82" s="391"/>
      <c r="P82" s="379"/>
      <c r="Q82" s="379"/>
      <c r="R82" s="116">
        <v>0</v>
      </c>
      <c r="S82" s="116" t="s">
        <v>290</v>
      </c>
      <c r="T82" s="217">
        <v>0</v>
      </c>
    </row>
    <row r="83" spans="1:20" s="9" customFormat="1" x14ac:dyDescent="0.25">
      <c r="A83" s="424"/>
      <c r="B83" s="386"/>
      <c r="C83" s="384"/>
      <c r="D83" s="379"/>
      <c r="E83" s="379"/>
      <c r="F83" s="379"/>
      <c r="G83" s="379"/>
      <c r="H83" s="379"/>
      <c r="I83" s="390"/>
      <c r="J83" s="380"/>
      <c r="K83" s="379"/>
      <c r="L83" s="379"/>
      <c r="M83" s="379"/>
      <c r="N83" s="391"/>
      <c r="O83" s="391"/>
      <c r="P83" s="379"/>
      <c r="Q83" s="379"/>
      <c r="R83" s="116">
        <v>1</v>
      </c>
      <c r="S83" s="116" t="s">
        <v>479</v>
      </c>
      <c r="T83" s="217">
        <v>1</v>
      </c>
    </row>
    <row r="84" spans="1:20" s="9" customFormat="1" x14ac:dyDescent="0.25">
      <c r="A84" s="424"/>
      <c r="B84" s="386"/>
      <c r="C84" s="384"/>
      <c r="D84" s="379"/>
      <c r="E84" s="379"/>
      <c r="F84" s="379"/>
      <c r="G84" s="379"/>
      <c r="H84" s="379"/>
      <c r="I84" s="390"/>
      <c r="J84" s="380"/>
      <c r="K84" s="379"/>
      <c r="L84" s="379"/>
      <c r="M84" s="379"/>
      <c r="N84" s="391"/>
      <c r="O84" s="391"/>
      <c r="P84" s="379"/>
      <c r="Q84" s="379"/>
      <c r="R84" s="116">
        <v>0</v>
      </c>
      <c r="S84" s="116" t="s">
        <v>345</v>
      </c>
      <c r="T84" s="217">
        <v>0</v>
      </c>
    </row>
    <row r="85" spans="1:20" s="9" customFormat="1" x14ac:dyDescent="0.25">
      <c r="A85" s="424"/>
      <c r="B85" s="386"/>
      <c r="C85" s="384"/>
      <c r="D85" s="379"/>
      <c r="E85" s="379"/>
      <c r="F85" s="379"/>
      <c r="G85" s="379"/>
      <c r="H85" s="379"/>
      <c r="I85" s="390"/>
      <c r="J85" s="380"/>
      <c r="K85" s="379"/>
      <c r="L85" s="379"/>
      <c r="M85" s="379"/>
      <c r="N85" s="391"/>
      <c r="O85" s="391"/>
      <c r="P85" s="379"/>
      <c r="Q85" s="379"/>
      <c r="R85" s="116">
        <v>0</v>
      </c>
      <c r="S85" s="116" t="s">
        <v>1789</v>
      </c>
      <c r="T85" s="217">
        <v>0</v>
      </c>
    </row>
    <row r="86" spans="1:20" s="9" customFormat="1" x14ac:dyDescent="0.25">
      <c r="A86" s="424"/>
      <c r="B86" s="386"/>
      <c r="C86" s="384"/>
      <c r="D86" s="379"/>
      <c r="E86" s="379"/>
      <c r="F86" s="379"/>
      <c r="G86" s="379"/>
      <c r="H86" s="379"/>
      <c r="I86" s="390"/>
      <c r="J86" s="380"/>
      <c r="K86" s="379"/>
      <c r="L86" s="379"/>
      <c r="M86" s="379"/>
      <c r="N86" s="391"/>
      <c r="O86" s="391"/>
      <c r="P86" s="379"/>
      <c r="Q86" s="379"/>
      <c r="R86" s="116">
        <v>0</v>
      </c>
      <c r="S86" s="116" t="s">
        <v>63</v>
      </c>
      <c r="T86" s="217">
        <v>0</v>
      </c>
    </row>
    <row r="87" spans="1:20" s="9" customFormat="1" ht="30" x14ac:dyDescent="0.25">
      <c r="A87" s="424"/>
      <c r="B87" s="386"/>
      <c r="C87" s="384"/>
      <c r="D87" s="379"/>
      <c r="E87" s="379"/>
      <c r="F87" s="379"/>
      <c r="G87" s="379"/>
      <c r="H87" s="379"/>
      <c r="I87" s="390"/>
      <c r="J87" s="380"/>
      <c r="K87" s="379"/>
      <c r="L87" s="379"/>
      <c r="M87" s="379"/>
      <c r="N87" s="391"/>
      <c r="O87" s="391"/>
      <c r="P87" s="379"/>
      <c r="Q87" s="379"/>
      <c r="R87" s="116">
        <v>0</v>
      </c>
      <c r="S87" s="116" t="s">
        <v>2489</v>
      </c>
      <c r="T87" s="217">
        <v>0</v>
      </c>
    </row>
    <row r="88" spans="1:20" s="9" customFormat="1" x14ac:dyDescent="0.25">
      <c r="A88" s="424"/>
      <c r="B88" s="386"/>
      <c r="C88" s="384"/>
      <c r="D88" s="379"/>
      <c r="E88" s="379"/>
      <c r="F88" s="379"/>
      <c r="G88" s="379"/>
      <c r="H88" s="379"/>
      <c r="I88" s="390"/>
      <c r="J88" s="380"/>
      <c r="K88" s="379"/>
      <c r="L88" s="379"/>
      <c r="M88" s="379"/>
      <c r="N88" s="391"/>
      <c r="O88" s="391"/>
      <c r="P88" s="379"/>
      <c r="Q88" s="379"/>
      <c r="R88" s="116">
        <v>0</v>
      </c>
      <c r="S88" s="116" t="s">
        <v>327</v>
      </c>
      <c r="T88" s="217">
        <v>0</v>
      </c>
    </row>
    <row r="89" spans="1:20" s="9" customFormat="1" x14ac:dyDescent="0.25">
      <c r="A89" s="424"/>
      <c r="B89" s="386"/>
      <c r="C89" s="384"/>
      <c r="D89" s="379"/>
      <c r="E89" s="379"/>
      <c r="F89" s="379"/>
      <c r="G89" s="379"/>
      <c r="H89" s="379"/>
      <c r="I89" s="390"/>
      <c r="J89" s="380"/>
      <c r="K89" s="379"/>
      <c r="L89" s="379"/>
      <c r="M89" s="379"/>
      <c r="N89" s="391"/>
      <c r="O89" s="391"/>
      <c r="P89" s="379"/>
      <c r="Q89" s="379"/>
      <c r="R89" s="116">
        <v>1</v>
      </c>
      <c r="S89" s="116" t="s">
        <v>206</v>
      </c>
      <c r="T89" s="217">
        <v>1</v>
      </c>
    </row>
    <row r="90" spans="1:20" s="9" customFormat="1" x14ac:dyDescent="0.25">
      <c r="A90" s="424"/>
      <c r="B90" s="386"/>
      <c r="C90" s="384"/>
      <c r="D90" s="379"/>
      <c r="E90" s="379"/>
      <c r="F90" s="379"/>
      <c r="G90" s="379"/>
      <c r="H90" s="379"/>
      <c r="I90" s="390"/>
      <c r="J90" s="380"/>
      <c r="K90" s="379"/>
      <c r="L90" s="379"/>
      <c r="M90" s="379"/>
      <c r="N90" s="391"/>
      <c r="O90" s="391"/>
      <c r="P90" s="379"/>
      <c r="Q90" s="379"/>
      <c r="R90" s="116">
        <v>1</v>
      </c>
      <c r="S90" s="116" t="s">
        <v>129</v>
      </c>
      <c r="T90" s="217">
        <v>1</v>
      </c>
    </row>
    <row r="91" spans="1:20" s="9" customFormat="1" x14ac:dyDescent="0.25">
      <c r="A91" s="424"/>
      <c r="B91" s="386"/>
      <c r="C91" s="384"/>
      <c r="D91" s="379"/>
      <c r="E91" s="379"/>
      <c r="F91" s="379"/>
      <c r="G91" s="379"/>
      <c r="H91" s="379"/>
      <c r="I91" s="390"/>
      <c r="J91" s="380"/>
      <c r="K91" s="379"/>
      <c r="L91" s="379"/>
      <c r="M91" s="379"/>
      <c r="N91" s="391"/>
      <c r="O91" s="391"/>
      <c r="P91" s="379"/>
      <c r="Q91" s="379"/>
      <c r="R91" s="116">
        <v>1</v>
      </c>
      <c r="S91" s="116" t="s">
        <v>210</v>
      </c>
      <c r="T91" s="217">
        <v>1</v>
      </c>
    </row>
    <row r="92" spans="1:20" s="9" customFormat="1" x14ac:dyDescent="0.25">
      <c r="A92" s="424"/>
      <c r="B92" s="386"/>
      <c r="C92" s="384"/>
      <c r="D92" s="379"/>
      <c r="E92" s="379"/>
      <c r="F92" s="379"/>
      <c r="G92" s="379"/>
      <c r="H92" s="379"/>
      <c r="I92" s="390"/>
      <c r="J92" s="380"/>
      <c r="K92" s="379"/>
      <c r="L92" s="379"/>
      <c r="M92" s="379"/>
      <c r="N92" s="391"/>
      <c r="O92" s="391"/>
      <c r="P92" s="379"/>
      <c r="Q92" s="379"/>
      <c r="R92" s="116">
        <v>1</v>
      </c>
      <c r="S92" s="116" t="s">
        <v>128</v>
      </c>
      <c r="T92" s="217">
        <v>1</v>
      </c>
    </row>
    <row r="93" spans="1:20" s="9" customFormat="1" x14ac:dyDescent="0.25">
      <c r="A93" s="424"/>
      <c r="B93" s="386"/>
      <c r="C93" s="385"/>
      <c r="D93" s="379"/>
      <c r="E93" s="379"/>
      <c r="F93" s="379"/>
      <c r="G93" s="379"/>
      <c r="H93" s="379"/>
      <c r="I93" s="390"/>
      <c r="J93" s="380"/>
      <c r="K93" s="379"/>
      <c r="L93" s="379"/>
      <c r="M93" s="379"/>
      <c r="N93" s="391"/>
      <c r="O93" s="391"/>
      <c r="P93" s="379"/>
      <c r="Q93" s="379"/>
      <c r="R93" s="119">
        <v>1</v>
      </c>
      <c r="S93" s="122" t="s">
        <v>499</v>
      </c>
      <c r="T93" s="221">
        <v>1</v>
      </c>
    </row>
    <row r="94" spans="1:20" s="9" customFormat="1" x14ac:dyDescent="0.25">
      <c r="A94" s="424"/>
      <c r="B94" s="386" t="s">
        <v>2422</v>
      </c>
      <c r="C94" s="383" t="s">
        <v>841</v>
      </c>
      <c r="D94" s="379" t="s">
        <v>109</v>
      </c>
      <c r="E94" s="379" t="s">
        <v>194</v>
      </c>
      <c r="F94" s="379" t="s">
        <v>138</v>
      </c>
      <c r="G94" s="379" t="s">
        <v>725</v>
      </c>
      <c r="H94" s="379" t="s">
        <v>725</v>
      </c>
      <c r="I94" s="390" t="s">
        <v>557</v>
      </c>
      <c r="J94" s="380">
        <v>90</v>
      </c>
      <c r="K94" s="379" t="s">
        <v>218</v>
      </c>
      <c r="L94" s="379" t="s">
        <v>110</v>
      </c>
      <c r="M94" s="379" t="s">
        <v>142</v>
      </c>
      <c r="N94" s="396" t="s">
        <v>673</v>
      </c>
      <c r="O94" s="396" t="s">
        <v>3926</v>
      </c>
      <c r="P94" s="379" t="s">
        <v>142</v>
      </c>
      <c r="Q94" s="379" t="s">
        <v>142</v>
      </c>
      <c r="R94" s="116">
        <v>0</v>
      </c>
      <c r="S94" s="19" t="s">
        <v>853</v>
      </c>
      <c r="T94" s="217">
        <v>0</v>
      </c>
    </row>
    <row r="95" spans="1:20" s="9" customFormat="1" x14ac:dyDescent="0.25">
      <c r="A95" s="424"/>
      <c r="B95" s="386"/>
      <c r="C95" s="384"/>
      <c r="D95" s="379"/>
      <c r="E95" s="379"/>
      <c r="F95" s="379"/>
      <c r="G95" s="379"/>
      <c r="H95" s="379"/>
      <c r="I95" s="390"/>
      <c r="J95" s="380"/>
      <c r="K95" s="379"/>
      <c r="L95" s="379"/>
      <c r="M95" s="379"/>
      <c r="N95" s="397"/>
      <c r="O95" s="397"/>
      <c r="P95" s="379"/>
      <c r="Q95" s="379"/>
      <c r="R95" s="116">
        <v>0</v>
      </c>
      <c r="S95" s="19" t="s">
        <v>851</v>
      </c>
      <c r="T95" s="217">
        <v>0</v>
      </c>
    </row>
    <row r="96" spans="1:20" s="9" customFormat="1" x14ac:dyDescent="0.25">
      <c r="A96" s="424"/>
      <c r="B96" s="386"/>
      <c r="C96" s="384"/>
      <c r="D96" s="379"/>
      <c r="E96" s="379"/>
      <c r="F96" s="379"/>
      <c r="G96" s="379"/>
      <c r="H96" s="379"/>
      <c r="I96" s="390"/>
      <c r="J96" s="380"/>
      <c r="K96" s="379"/>
      <c r="L96" s="379"/>
      <c r="M96" s="379"/>
      <c r="N96" s="397"/>
      <c r="O96" s="397"/>
      <c r="P96" s="379"/>
      <c r="Q96" s="379"/>
      <c r="R96" s="116">
        <v>1</v>
      </c>
      <c r="S96" s="19" t="s">
        <v>290</v>
      </c>
      <c r="T96" s="217">
        <v>1</v>
      </c>
    </row>
    <row r="97" spans="1:20" s="9" customFormat="1" x14ac:dyDescent="0.25">
      <c r="A97" s="424"/>
      <c r="B97" s="386"/>
      <c r="C97" s="384"/>
      <c r="D97" s="379"/>
      <c r="E97" s="379"/>
      <c r="F97" s="379"/>
      <c r="G97" s="379"/>
      <c r="H97" s="379"/>
      <c r="I97" s="390"/>
      <c r="J97" s="380"/>
      <c r="K97" s="379"/>
      <c r="L97" s="379"/>
      <c r="M97" s="379"/>
      <c r="N97" s="397"/>
      <c r="O97" s="397"/>
      <c r="P97" s="379"/>
      <c r="Q97" s="379"/>
      <c r="R97" s="116">
        <v>0</v>
      </c>
      <c r="S97" s="19" t="s">
        <v>852</v>
      </c>
      <c r="T97" s="217">
        <v>0</v>
      </c>
    </row>
    <row r="98" spans="1:20" s="9" customFormat="1" x14ac:dyDescent="0.25">
      <c r="A98" s="424"/>
      <c r="B98" s="386"/>
      <c r="C98" s="384"/>
      <c r="D98" s="379"/>
      <c r="E98" s="379"/>
      <c r="F98" s="379"/>
      <c r="G98" s="379"/>
      <c r="H98" s="379"/>
      <c r="I98" s="390"/>
      <c r="J98" s="380"/>
      <c r="K98" s="379"/>
      <c r="L98" s="379"/>
      <c r="M98" s="379"/>
      <c r="N98" s="397"/>
      <c r="O98" s="397"/>
      <c r="P98" s="379"/>
      <c r="Q98" s="379"/>
      <c r="R98" s="116">
        <v>1</v>
      </c>
      <c r="S98" s="116" t="s">
        <v>206</v>
      </c>
      <c r="T98" s="217">
        <v>1</v>
      </c>
    </row>
    <row r="99" spans="1:20" s="9" customFormat="1" x14ac:dyDescent="0.25">
      <c r="A99" s="424"/>
      <c r="B99" s="386"/>
      <c r="C99" s="384"/>
      <c r="D99" s="379"/>
      <c r="E99" s="379"/>
      <c r="F99" s="379"/>
      <c r="G99" s="379"/>
      <c r="H99" s="379"/>
      <c r="I99" s="390"/>
      <c r="J99" s="380"/>
      <c r="K99" s="379"/>
      <c r="L99" s="379"/>
      <c r="M99" s="379"/>
      <c r="N99" s="397"/>
      <c r="O99" s="397"/>
      <c r="P99" s="379"/>
      <c r="Q99" s="379"/>
      <c r="R99" s="116">
        <v>1</v>
      </c>
      <c r="S99" s="116" t="s">
        <v>129</v>
      </c>
      <c r="T99" s="217">
        <v>1</v>
      </c>
    </row>
    <row r="100" spans="1:20" s="9" customFormat="1" x14ac:dyDescent="0.25">
      <c r="A100" s="424"/>
      <c r="B100" s="386"/>
      <c r="C100" s="384"/>
      <c r="D100" s="379"/>
      <c r="E100" s="379"/>
      <c r="F100" s="379"/>
      <c r="G100" s="379"/>
      <c r="H100" s="379"/>
      <c r="I100" s="390"/>
      <c r="J100" s="380"/>
      <c r="K100" s="379"/>
      <c r="L100" s="379"/>
      <c r="M100" s="379"/>
      <c r="N100" s="397"/>
      <c r="O100" s="397"/>
      <c r="P100" s="379"/>
      <c r="Q100" s="379"/>
      <c r="R100" s="116">
        <v>1</v>
      </c>
      <c r="S100" s="116" t="s">
        <v>210</v>
      </c>
      <c r="T100" s="217">
        <v>1</v>
      </c>
    </row>
    <row r="101" spans="1:20" s="9" customFormat="1" x14ac:dyDescent="0.25">
      <c r="A101" s="424"/>
      <c r="B101" s="386"/>
      <c r="C101" s="384"/>
      <c r="D101" s="379"/>
      <c r="E101" s="379"/>
      <c r="F101" s="379"/>
      <c r="G101" s="379"/>
      <c r="H101" s="379"/>
      <c r="I101" s="390"/>
      <c r="J101" s="380"/>
      <c r="K101" s="379"/>
      <c r="L101" s="379"/>
      <c r="M101" s="379"/>
      <c r="N101" s="397"/>
      <c r="O101" s="397"/>
      <c r="P101" s="379"/>
      <c r="Q101" s="379"/>
      <c r="R101" s="116">
        <v>1</v>
      </c>
      <c r="S101" s="116" t="s">
        <v>128</v>
      </c>
      <c r="T101" s="217">
        <v>1</v>
      </c>
    </row>
    <row r="102" spans="1:20" s="9" customFormat="1" x14ac:dyDescent="0.25">
      <c r="A102" s="424"/>
      <c r="B102" s="386"/>
      <c r="C102" s="385"/>
      <c r="D102" s="379"/>
      <c r="E102" s="379"/>
      <c r="F102" s="379"/>
      <c r="G102" s="379"/>
      <c r="H102" s="379"/>
      <c r="I102" s="390"/>
      <c r="J102" s="380"/>
      <c r="K102" s="379"/>
      <c r="L102" s="379"/>
      <c r="M102" s="379"/>
      <c r="N102" s="398"/>
      <c r="O102" s="398"/>
      <c r="P102" s="379"/>
      <c r="Q102" s="379"/>
      <c r="R102" s="119">
        <v>1</v>
      </c>
      <c r="S102" s="19" t="s">
        <v>499</v>
      </c>
      <c r="T102" s="221">
        <v>1</v>
      </c>
    </row>
    <row r="103" spans="1:20" s="1" customFormat="1" x14ac:dyDescent="0.25">
      <c r="A103" s="424"/>
      <c r="B103" s="392" t="s">
        <v>2423</v>
      </c>
      <c r="C103" s="383" t="s">
        <v>843</v>
      </c>
      <c r="D103" s="379" t="s">
        <v>109</v>
      </c>
      <c r="E103" s="379" t="s">
        <v>194</v>
      </c>
      <c r="F103" s="421" t="s">
        <v>138</v>
      </c>
      <c r="G103" s="409" t="s">
        <v>293</v>
      </c>
      <c r="H103" s="409" t="s">
        <v>293</v>
      </c>
      <c r="I103" s="430" t="s">
        <v>198</v>
      </c>
      <c r="J103" s="380">
        <v>120</v>
      </c>
      <c r="K103" s="379" t="s">
        <v>214</v>
      </c>
      <c r="L103" s="379" t="s">
        <v>110</v>
      </c>
      <c r="M103" s="379" t="s">
        <v>142</v>
      </c>
      <c r="N103" s="391" t="s">
        <v>672</v>
      </c>
      <c r="O103" s="391" t="s">
        <v>3925</v>
      </c>
      <c r="P103" s="379" t="s">
        <v>142</v>
      </c>
      <c r="Q103" s="379" t="s">
        <v>142</v>
      </c>
      <c r="R103" s="17">
        <v>1</v>
      </c>
      <c r="S103" s="19" t="s">
        <v>853</v>
      </c>
      <c r="T103" s="17">
        <v>1</v>
      </c>
    </row>
    <row r="104" spans="1:20" s="1" customFormat="1" x14ac:dyDescent="0.25">
      <c r="A104" s="424"/>
      <c r="B104" s="393"/>
      <c r="C104" s="384"/>
      <c r="D104" s="379"/>
      <c r="E104" s="379"/>
      <c r="F104" s="421"/>
      <c r="G104" s="410"/>
      <c r="H104" s="410"/>
      <c r="I104" s="430"/>
      <c r="J104" s="380"/>
      <c r="K104" s="379"/>
      <c r="L104" s="379"/>
      <c r="M104" s="379"/>
      <c r="N104" s="391"/>
      <c r="O104" s="391"/>
      <c r="P104" s="379"/>
      <c r="Q104" s="379"/>
      <c r="R104" s="17">
        <v>0</v>
      </c>
      <c r="S104" s="116" t="s">
        <v>291</v>
      </c>
      <c r="T104" s="17">
        <v>0</v>
      </c>
    </row>
    <row r="105" spans="1:20" s="1" customFormat="1" x14ac:dyDescent="0.25">
      <c r="A105" s="424"/>
      <c r="B105" s="393"/>
      <c r="C105" s="384"/>
      <c r="D105" s="379"/>
      <c r="E105" s="379"/>
      <c r="F105" s="421"/>
      <c r="G105" s="410"/>
      <c r="H105" s="410"/>
      <c r="I105" s="430"/>
      <c r="J105" s="380"/>
      <c r="K105" s="379"/>
      <c r="L105" s="379"/>
      <c r="M105" s="379"/>
      <c r="N105" s="391"/>
      <c r="O105" s="391"/>
      <c r="P105" s="379"/>
      <c r="Q105" s="379"/>
      <c r="R105" s="17">
        <v>3</v>
      </c>
      <c r="S105" s="127" t="s">
        <v>932</v>
      </c>
      <c r="T105" s="17">
        <v>3</v>
      </c>
    </row>
    <row r="106" spans="1:20" s="1" customFormat="1" x14ac:dyDescent="0.25">
      <c r="A106" s="424"/>
      <c r="B106" s="393"/>
      <c r="C106" s="384"/>
      <c r="D106" s="379"/>
      <c r="E106" s="379"/>
      <c r="F106" s="421"/>
      <c r="G106" s="410"/>
      <c r="H106" s="410"/>
      <c r="I106" s="430"/>
      <c r="J106" s="380"/>
      <c r="K106" s="379"/>
      <c r="L106" s="379"/>
      <c r="M106" s="379"/>
      <c r="N106" s="391"/>
      <c r="O106" s="391"/>
      <c r="P106" s="379"/>
      <c r="Q106" s="379"/>
      <c r="R106" s="17">
        <v>2</v>
      </c>
      <c r="S106" s="116" t="s">
        <v>292</v>
      </c>
      <c r="T106" s="17">
        <v>2</v>
      </c>
    </row>
    <row r="107" spans="1:20" s="1" customFormat="1" x14ac:dyDescent="0.25">
      <c r="A107" s="424"/>
      <c r="B107" s="393"/>
      <c r="C107" s="384"/>
      <c r="D107" s="379"/>
      <c r="E107" s="379"/>
      <c r="F107" s="421"/>
      <c r="G107" s="410"/>
      <c r="H107" s="410"/>
      <c r="I107" s="430"/>
      <c r="J107" s="380"/>
      <c r="K107" s="379"/>
      <c r="L107" s="379"/>
      <c r="M107" s="379"/>
      <c r="N107" s="391"/>
      <c r="O107" s="391"/>
      <c r="P107" s="379"/>
      <c r="Q107" s="379"/>
      <c r="R107" s="17">
        <v>1</v>
      </c>
      <c r="S107" s="116" t="s">
        <v>206</v>
      </c>
      <c r="T107" s="17">
        <v>1</v>
      </c>
    </row>
    <row r="108" spans="1:20" s="1" customFormat="1" x14ac:dyDescent="0.25">
      <c r="A108" s="424"/>
      <c r="B108" s="393"/>
      <c r="C108" s="384"/>
      <c r="D108" s="379"/>
      <c r="E108" s="379"/>
      <c r="F108" s="421"/>
      <c r="G108" s="410"/>
      <c r="H108" s="410"/>
      <c r="I108" s="430"/>
      <c r="J108" s="380"/>
      <c r="K108" s="379"/>
      <c r="L108" s="379"/>
      <c r="M108" s="379"/>
      <c r="N108" s="391"/>
      <c r="O108" s="391"/>
      <c r="P108" s="379"/>
      <c r="Q108" s="379"/>
      <c r="R108" s="17">
        <v>1</v>
      </c>
      <c r="S108" s="116" t="s">
        <v>129</v>
      </c>
      <c r="T108" s="17">
        <v>1</v>
      </c>
    </row>
    <row r="109" spans="1:20" s="1" customFormat="1" x14ac:dyDescent="0.25">
      <c r="A109" s="424"/>
      <c r="B109" s="393"/>
      <c r="C109" s="384"/>
      <c r="D109" s="379"/>
      <c r="E109" s="379"/>
      <c r="F109" s="421"/>
      <c r="G109" s="410"/>
      <c r="H109" s="410"/>
      <c r="I109" s="430"/>
      <c r="J109" s="380"/>
      <c r="K109" s="379"/>
      <c r="L109" s="379"/>
      <c r="M109" s="379"/>
      <c r="N109" s="391"/>
      <c r="O109" s="391"/>
      <c r="P109" s="379"/>
      <c r="Q109" s="379"/>
      <c r="R109" s="17">
        <v>1</v>
      </c>
      <c r="S109" s="116" t="s">
        <v>210</v>
      </c>
      <c r="T109" s="17">
        <v>1</v>
      </c>
    </row>
    <row r="110" spans="1:20" s="1" customFormat="1" x14ac:dyDescent="0.25">
      <c r="A110" s="424"/>
      <c r="B110" s="393"/>
      <c r="C110" s="384"/>
      <c r="D110" s="379"/>
      <c r="E110" s="379"/>
      <c r="F110" s="421"/>
      <c r="G110" s="410"/>
      <c r="H110" s="410"/>
      <c r="I110" s="430"/>
      <c r="J110" s="380"/>
      <c r="K110" s="379"/>
      <c r="L110" s="379"/>
      <c r="M110" s="379"/>
      <c r="N110" s="391"/>
      <c r="O110" s="391"/>
      <c r="P110" s="379"/>
      <c r="Q110" s="379"/>
      <c r="R110" s="17">
        <v>1</v>
      </c>
      <c r="S110" s="116" t="s">
        <v>128</v>
      </c>
      <c r="T110" s="17">
        <v>1</v>
      </c>
    </row>
    <row r="111" spans="1:20" s="1" customFormat="1" x14ac:dyDescent="0.25">
      <c r="A111" s="424"/>
      <c r="B111" s="394"/>
      <c r="C111" s="385"/>
      <c r="D111" s="379"/>
      <c r="E111" s="379"/>
      <c r="F111" s="421"/>
      <c r="G111" s="411"/>
      <c r="H111" s="411"/>
      <c r="I111" s="430"/>
      <c r="J111" s="380"/>
      <c r="K111" s="379"/>
      <c r="L111" s="379"/>
      <c r="M111" s="379"/>
      <c r="N111" s="391"/>
      <c r="O111" s="391"/>
      <c r="P111" s="379"/>
      <c r="Q111" s="379"/>
      <c r="R111" s="119">
        <v>1</v>
      </c>
      <c r="S111" s="19" t="s">
        <v>499</v>
      </c>
      <c r="T111" s="221">
        <v>1</v>
      </c>
    </row>
    <row r="112" spans="1:20" ht="30" x14ac:dyDescent="0.25">
      <c r="A112" s="424"/>
      <c r="B112" s="386" t="s">
        <v>2424</v>
      </c>
      <c r="C112" s="383" t="s">
        <v>2460</v>
      </c>
      <c r="D112" s="379" t="s">
        <v>109</v>
      </c>
      <c r="E112" s="379" t="s">
        <v>194</v>
      </c>
      <c r="F112" s="379" t="s">
        <v>138</v>
      </c>
      <c r="G112" s="422" t="s">
        <v>2490</v>
      </c>
      <c r="H112" s="379" t="s">
        <v>2490</v>
      </c>
      <c r="I112" s="390" t="s">
        <v>557</v>
      </c>
      <c r="J112" s="379">
        <v>150</v>
      </c>
      <c r="K112" s="379" t="s">
        <v>227</v>
      </c>
      <c r="L112" s="379" t="s">
        <v>110</v>
      </c>
      <c r="M112" s="379" t="s">
        <v>142</v>
      </c>
      <c r="N112" s="391" t="s">
        <v>238</v>
      </c>
      <c r="O112" s="391" t="s">
        <v>239</v>
      </c>
      <c r="P112" s="379"/>
      <c r="Q112" s="379"/>
      <c r="R112" s="116">
        <v>1</v>
      </c>
      <c r="S112" s="116" t="s">
        <v>2516</v>
      </c>
      <c r="T112" s="217">
        <v>1</v>
      </c>
    </row>
    <row r="113" spans="1:20" x14ac:dyDescent="0.25">
      <c r="A113" s="424"/>
      <c r="B113" s="386"/>
      <c r="C113" s="384"/>
      <c r="D113" s="379"/>
      <c r="E113" s="379"/>
      <c r="F113" s="379"/>
      <c r="G113" s="422"/>
      <c r="H113" s="379"/>
      <c r="I113" s="390"/>
      <c r="J113" s="379"/>
      <c r="K113" s="379"/>
      <c r="L113" s="379"/>
      <c r="M113" s="379"/>
      <c r="N113" s="391"/>
      <c r="O113" s="391"/>
      <c r="P113" s="379"/>
      <c r="Q113" s="379"/>
      <c r="R113" s="116">
        <v>1</v>
      </c>
      <c r="S113" s="116" t="s">
        <v>206</v>
      </c>
      <c r="T113" s="217">
        <v>1</v>
      </c>
    </row>
    <row r="114" spans="1:20" x14ac:dyDescent="0.25">
      <c r="A114" s="424"/>
      <c r="B114" s="386"/>
      <c r="C114" s="384"/>
      <c r="D114" s="379"/>
      <c r="E114" s="379"/>
      <c r="F114" s="379"/>
      <c r="G114" s="422"/>
      <c r="H114" s="379"/>
      <c r="I114" s="390"/>
      <c r="J114" s="379"/>
      <c r="K114" s="379"/>
      <c r="L114" s="379"/>
      <c r="M114" s="379"/>
      <c r="N114" s="391"/>
      <c r="O114" s="391"/>
      <c r="P114" s="379"/>
      <c r="Q114" s="379"/>
      <c r="R114" s="116">
        <v>1</v>
      </c>
      <c r="S114" s="116" t="s">
        <v>128</v>
      </c>
      <c r="T114" s="217">
        <v>1</v>
      </c>
    </row>
    <row r="115" spans="1:20" x14ac:dyDescent="0.25">
      <c r="A115" s="424"/>
      <c r="B115" s="386"/>
      <c r="C115" s="384"/>
      <c r="D115" s="379"/>
      <c r="E115" s="379"/>
      <c r="F115" s="379"/>
      <c r="G115" s="422"/>
      <c r="H115" s="379"/>
      <c r="I115" s="390"/>
      <c r="J115" s="379"/>
      <c r="K115" s="379"/>
      <c r="L115" s="379"/>
      <c r="M115" s="379"/>
      <c r="N115" s="391"/>
      <c r="O115" s="391"/>
      <c r="P115" s="379"/>
      <c r="Q115" s="379"/>
      <c r="R115" s="116">
        <v>1</v>
      </c>
      <c r="S115" s="116" t="s">
        <v>129</v>
      </c>
      <c r="T115" s="217">
        <v>1</v>
      </c>
    </row>
    <row r="116" spans="1:20" x14ac:dyDescent="0.25">
      <c r="A116" s="424"/>
      <c r="B116" s="386"/>
      <c r="C116" s="384"/>
      <c r="D116" s="379"/>
      <c r="E116" s="379"/>
      <c r="F116" s="379"/>
      <c r="G116" s="422"/>
      <c r="H116" s="379"/>
      <c r="I116" s="390"/>
      <c r="J116" s="379"/>
      <c r="K116" s="379"/>
      <c r="L116" s="379"/>
      <c r="M116" s="379"/>
      <c r="N116" s="391"/>
      <c r="O116" s="391"/>
      <c r="P116" s="379"/>
      <c r="Q116" s="379"/>
      <c r="R116" s="116">
        <v>1</v>
      </c>
      <c r="S116" s="116" t="s">
        <v>479</v>
      </c>
      <c r="T116" s="217">
        <v>1</v>
      </c>
    </row>
    <row r="117" spans="1:20" s="9" customFormat="1" x14ac:dyDescent="0.25">
      <c r="A117" s="424"/>
      <c r="B117" s="386"/>
      <c r="C117" s="384"/>
      <c r="D117" s="379"/>
      <c r="E117" s="379"/>
      <c r="F117" s="379"/>
      <c r="G117" s="422"/>
      <c r="H117" s="379"/>
      <c r="I117" s="390"/>
      <c r="J117" s="379"/>
      <c r="K117" s="379"/>
      <c r="L117" s="379"/>
      <c r="M117" s="379"/>
      <c r="N117" s="391"/>
      <c r="O117" s="391"/>
      <c r="P117" s="379"/>
      <c r="Q117" s="379"/>
      <c r="R117" s="116">
        <v>1</v>
      </c>
      <c r="S117" s="116" t="s">
        <v>63</v>
      </c>
      <c r="T117" s="217">
        <v>1</v>
      </c>
    </row>
    <row r="118" spans="1:20" x14ac:dyDescent="0.25">
      <c r="A118" s="424"/>
      <c r="B118" s="386"/>
      <c r="C118" s="385"/>
      <c r="D118" s="379"/>
      <c r="E118" s="379"/>
      <c r="F118" s="379"/>
      <c r="G118" s="422"/>
      <c r="H118" s="379"/>
      <c r="I118" s="390"/>
      <c r="J118" s="379"/>
      <c r="K118" s="379"/>
      <c r="L118" s="379"/>
      <c r="M118" s="379"/>
      <c r="N118" s="391"/>
      <c r="O118" s="391"/>
      <c r="P118" s="379"/>
      <c r="Q118" s="379"/>
      <c r="R118" s="116">
        <v>1</v>
      </c>
      <c r="S118" s="116" t="s">
        <v>499</v>
      </c>
      <c r="T118" s="217">
        <v>1</v>
      </c>
    </row>
    <row r="119" spans="1:20" ht="30" x14ac:dyDescent="0.25">
      <c r="A119" s="424"/>
      <c r="B119" s="392" t="s">
        <v>2425</v>
      </c>
      <c r="C119" s="383" t="s">
        <v>2461</v>
      </c>
      <c r="D119" s="409" t="s">
        <v>109</v>
      </c>
      <c r="E119" s="409" t="s">
        <v>194</v>
      </c>
      <c r="F119" s="416" t="s">
        <v>216</v>
      </c>
      <c r="G119" s="409" t="s">
        <v>253</v>
      </c>
      <c r="H119" s="409" t="s">
        <v>253</v>
      </c>
      <c r="I119" s="383" t="s">
        <v>557</v>
      </c>
      <c r="J119" s="409">
        <v>90</v>
      </c>
      <c r="K119" s="409" t="s">
        <v>218</v>
      </c>
      <c r="L119" s="409" t="s">
        <v>110</v>
      </c>
      <c r="M119" s="409" t="s">
        <v>142</v>
      </c>
      <c r="N119" s="396" t="s">
        <v>221</v>
      </c>
      <c r="O119" s="396" t="s">
        <v>222</v>
      </c>
      <c r="P119" s="409" t="s">
        <v>142</v>
      </c>
      <c r="Q119" s="409" t="s">
        <v>142</v>
      </c>
      <c r="R119" s="116">
        <v>1</v>
      </c>
      <c r="S119" s="119" t="s">
        <v>2516</v>
      </c>
      <c r="T119" s="217">
        <v>1</v>
      </c>
    </row>
    <row r="120" spans="1:20" x14ac:dyDescent="0.25">
      <c r="A120" s="424"/>
      <c r="B120" s="393"/>
      <c r="C120" s="384"/>
      <c r="D120" s="410"/>
      <c r="E120" s="410"/>
      <c r="F120" s="412"/>
      <c r="G120" s="410"/>
      <c r="H120" s="410"/>
      <c r="I120" s="384"/>
      <c r="J120" s="410"/>
      <c r="K120" s="410"/>
      <c r="L120" s="410"/>
      <c r="M120" s="410"/>
      <c r="N120" s="397"/>
      <c r="O120" s="397"/>
      <c r="P120" s="410"/>
      <c r="Q120" s="410"/>
      <c r="R120" s="116">
        <v>1</v>
      </c>
      <c r="S120" s="119" t="s">
        <v>206</v>
      </c>
      <c r="T120" s="217">
        <v>1</v>
      </c>
    </row>
    <row r="121" spans="1:20" x14ac:dyDescent="0.25">
      <c r="A121" s="424"/>
      <c r="B121" s="393"/>
      <c r="C121" s="384"/>
      <c r="D121" s="410"/>
      <c r="E121" s="410"/>
      <c r="F121" s="412"/>
      <c r="G121" s="410"/>
      <c r="H121" s="410"/>
      <c r="I121" s="384"/>
      <c r="J121" s="410"/>
      <c r="K121" s="410"/>
      <c r="L121" s="410"/>
      <c r="M121" s="410"/>
      <c r="N121" s="397"/>
      <c r="O121" s="397"/>
      <c r="P121" s="410"/>
      <c r="Q121" s="410"/>
      <c r="R121" s="116">
        <v>1</v>
      </c>
      <c r="S121" s="119" t="s">
        <v>129</v>
      </c>
      <c r="T121" s="217">
        <v>1</v>
      </c>
    </row>
    <row r="122" spans="1:20" x14ac:dyDescent="0.25">
      <c r="A122" s="424"/>
      <c r="B122" s="393"/>
      <c r="C122" s="384"/>
      <c r="D122" s="410"/>
      <c r="E122" s="410"/>
      <c r="F122" s="412"/>
      <c r="G122" s="410"/>
      <c r="H122" s="410"/>
      <c r="I122" s="384"/>
      <c r="J122" s="410"/>
      <c r="K122" s="410"/>
      <c r="L122" s="410"/>
      <c r="M122" s="410"/>
      <c r="N122" s="397"/>
      <c r="O122" s="397"/>
      <c r="P122" s="410"/>
      <c r="Q122" s="410"/>
      <c r="R122" s="116">
        <v>1</v>
      </c>
      <c r="S122" s="119" t="s">
        <v>128</v>
      </c>
      <c r="T122" s="217">
        <v>1</v>
      </c>
    </row>
    <row r="123" spans="1:20" s="9" customFormat="1" x14ac:dyDescent="0.25">
      <c r="A123" s="424"/>
      <c r="B123" s="393"/>
      <c r="C123" s="384"/>
      <c r="D123" s="410"/>
      <c r="E123" s="410"/>
      <c r="F123" s="412"/>
      <c r="G123" s="410"/>
      <c r="H123" s="410"/>
      <c r="I123" s="384"/>
      <c r="J123" s="410"/>
      <c r="K123" s="410"/>
      <c r="L123" s="410"/>
      <c r="M123" s="410"/>
      <c r="N123" s="397"/>
      <c r="O123" s="397"/>
      <c r="P123" s="410"/>
      <c r="Q123" s="410"/>
      <c r="R123" s="116">
        <v>1</v>
      </c>
      <c r="S123" s="116" t="s">
        <v>205</v>
      </c>
      <c r="T123" s="217">
        <v>1</v>
      </c>
    </row>
    <row r="124" spans="1:20" x14ac:dyDescent="0.25">
      <c r="A124" s="424"/>
      <c r="B124" s="393"/>
      <c r="C124" s="385"/>
      <c r="D124" s="410"/>
      <c r="E124" s="410"/>
      <c r="F124" s="412"/>
      <c r="G124" s="410"/>
      <c r="H124" s="410"/>
      <c r="I124" s="384"/>
      <c r="J124" s="410"/>
      <c r="K124" s="410"/>
      <c r="L124" s="410"/>
      <c r="M124" s="410"/>
      <c r="N124" s="397"/>
      <c r="O124" s="397"/>
      <c r="P124" s="410"/>
      <c r="Q124" s="410"/>
      <c r="R124" s="116">
        <v>1</v>
      </c>
      <c r="S124" s="116" t="s">
        <v>499</v>
      </c>
      <c r="T124" s="217">
        <v>1</v>
      </c>
    </row>
    <row r="125" spans="1:20" ht="30" x14ac:dyDescent="0.25">
      <c r="A125" s="424"/>
      <c r="B125" s="386" t="s">
        <v>2426</v>
      </c>
      <c r="C125" s="383" t="s">
        <v>2462</v>
      </c>
      <c r="D125" s="379" t="s">
        <v>109</v>
      </c>
      <c r="E125" s="379" t="s">
        <v>194</v>
      </c>
      <c r="F125" s="379" t="s">
        <v>138</v>
      </c>
      <c r="G125" s="379" t="s">
        <v>254</v>
      </c>
      <c r="H125" s="379" t="s">
        <v>254</v>
      </c>
      <c r="I125" s="390" t="s">
        <v>557</v>
      </c>
      <c r="J125" s="379">
        <v>90</v>
      </c>
      <c r="K125" s="379" t="s">
        <v>218</v>
      </c>
      <c r="L125" s="379" t="s">
        <v>110</v>
      </c>
      <c r="M125" s="379" t="s">
        <v>142</v>
      </c>
      <c r="N125" s="391" t="s">
        <v>238</v>
      </c>
      <c r="O125" s="391" t="s">
        <v>239</v>
      </c>
      <c r="P125" s="379" t="s">
        <v>142</v>
      </c>
      <c r="Q125" s="379" t="s">
        <v>142</v>
      </c>
      <c r="R125" s="116">
        <v>1</v>
      </c>
      <c r="S125" s="116" t="s">
        <v>2516</v>
      </c>
      <c r="T125" s="217">
        <v>1</v>
      </c>
    </row>
    <row r="126" spans="1:20" x14ac:dyDescent="0.25">
      <c r="A126" s="424"/>
      <c r="B126" s="386"/>
      <c r="C126" s="384"/>
      <c r="D126" s="379"/>
      <c r="E126" s="379"/>
      <c r="F126" s="379"/>
      <c r="G126" s="379"/>
      <c r="H126" s="379"/>
      <c r="I126" s="390"/>
      <c r="J126" s="379"/>
      <c r="K126" s="379"/>
      <c r="L126" s="379"/>
      <c r="M126" s="379"/>
      <c r="N126" s="391"/>
      <c r="O126" s="391"/>
      <c r="P126" s="379"/>
      <c r="Q126" s="379"/>
      <c r="R126" s="116">
        <v>1</v>
      </c>
      <c r="S126" s="116" t="s">
        <v>206</v>
      </c>
      <c r="T126" s="217">
        <v>1</v>
      </c>
    </row>
    <row r="127" spans="1:20" x14ac:dyDescent="0.25">
      <c r="A127" s="424"/>
      <c r="B127" s="386"/>
      <c r="C127" s="384"/>
      <c r="D127" s="379"/>
      <c r="E127" s="379"/>
      <c r="F127" s="379"/>
      <c r="G127" s="379"/>
      <c r="H127" s="379"/>
      <c r="I127" s="390"/>
      <c r="J127" s="379"/>
      <c r="K127" s="379"/>
      <c r="L127" s="379"/>
      <c r="M127" s="379"/>
      <c r="N127" s="391"/>
      <c r="O127" s="391"/>
      <c r="P127" s="379"/>
      <c r="Q127" s="379"/>
      <c r="R127" s="116">
        <v>1</v>
      </c>
      <c r="S127" s="116" t="s">
        <v>129</v>
      </c>
      <c r="T127" s="217">
        <v>1</v>
      </c>
    </row>
    <row r="128" spans="1:20" x14ac:dyDescent="0.25">
      <c r="A128" s="424"/>
      <c r="B128" s="386"/>
      <c r="C128" s="384"/>
      <c r="D128" s="379"/>
      <c r="E128" s="379"/>
      <c r="F128" s="379"/>
      <c r="G128" s="379"/>
      <c r="H128" s="379"/>
      <c r="I128" s="390"/>
      <c r="J128" s="379"/>
      <c r="K128" s="379"/>
      <c r="L128" s="379"/>
      <c r="M128" s="379"/>
      <c r="N128" s="391"/>
      <c r="O128" s="391"/>
      <c r="P128" s="379"/>
      <c r="Q128" s="379"/>
      <c r="R128" s="116">
        <v>1</v>
      </c>
      <c r="S128" s="116" t="s">
        <v>128</v>
      </c>
      <c r="T128" s="217">
        <v>1</v>
      </c>
    </row>
    <row r="129" spans="1:21" s="9" customFormat="1" x14ac:dyDescent="0.25">
      <c r="A129" s="424"/>
      <c r="B129" s="386"/>
      <c r="C129" s="384"/>
      <c r="D129" s="379"/>
      <c r="E129" s="379"/>
      <c r="F129" s="379"/>
      <c r="G129" s="379"/>
      <c r="H129" s="379"/>
      <c r="I129" s="390"/>
      <c r="J129" s="379"/>
      <c r="K129" s="379"/>
      <c r="L129" s="379"/>
      <c r="M129" s="379"/>
      <c r="N129" s="391"/>
      <c r="O129" s="391"/>
      <c r="P129" s="379"/>
      <c r="Q129" s="379"/>
      <c r="R129" s="116">
        <v>1</v>
      </c>
      <c r="S129" s="116" t="s">
        <v>205</v>
      </c>
      <c r="T129" s="217">
        <v>1</v>
      </c>
    </row>
    <row r="130" spans="1:21" x14ac:dyDescent="0.25">
      <c r="A130" s="424"/>
      <c r="B130" s="386"/>
      <c r="C130" s="385"/>
      <c r="D130" s="379"/>
      <c r="E130" s="379"/>
      <c r="F130" s="379"/>
      <c r="G130" s="379"/>
      <c r="H130" s="379"/>
      <c r="I130" s="390"/>
      <c r="J130" s="379"/>
      <c r="K130" s="379"/>
      <c r="L130" s="379"/>
      <c r="M130" s="379"/>
      <c r="N130" s="391"/>
      <c r="O130" s="391"/>
      <c r="P130" s="379"/>
      <c r="Q130" s="379"/>
      <c r="R130" s="116">
        <v>1</v>
      </c>
      <c r="S130" s="116" t="s">
        <v>499</v>
      </c>
      <c r="T130" s="217">
        <v>1</v>
      </c>
    </row>
    <row r="131" spans="1:21" x14ac:dyDescent="0.25">
      <c r="A131" s="424"/>
      <c r="B131" s="386" t="s">
        <v>2427</v>
      </c>
      <c r="C131" s="383" t="s">
        <v>2463</v>
      </c>
      <c r="D131" s="379" t="s">
        <v>109</v>
      </c>
      <c r="E131" s="379" t="s">
        <v>194</v>
      </c>
      <c r="F131" s="379" t="s">
        <v>216</v>
      </c>
      <c r="G131" s="379" t="s">
        <v>256</v>
      </c>
      <c r="H131" s="379" t="s">
        <v>256</v>
      </c>
      <c r="I131" s="390" t="s">
        <v>558</v>
      </c>
      <c r="J131" s="379">
        <v>90</v>
      </c>
      <c r="K131" s="379" t="s">
        <v>218</v>
      </c>
      <c r="L131" s="379" t="s">
        <v>110</v>
      </c>
      <c r="M131" s="379" t="s">
        <v>142</v>
      </c>
      <c r="N131" s="391" t="s">
        <v>751</v>
      </c>
      <c r="O131" s="391" t="s">
        <v>752</v>
      </c>
      <c r="P131" s="379" t="s">
        <v>142</v>
      </c>
      <c r="Q131" s="379" t="s">
        <v>142</v>
      </c>
      <c r="R131" s="116">
        <v>1</v>
      </c>
      <c r="S131" s="116" t="s">
        <v>128</v>
      </c>
      <c r="T131" s="217">
        <v>1</v>
      </c>
    </row>
    <row r="132" spans="1:21" x14ac:dyDescent="0.25">
      <c r="A132" s="424"/>
      <c r="B132" s="386"/>
      <c r="C132" s="384"/>
      <c r="D132" s="379"/>
      <c r="E132" s="379"/>
      <c r="F132" s="379"/>
      <c r="G132" s="379"/>
      <c r="H132" s="379"/>
      <c r="I132" s="390"/>
      <c r="J132" s="379"/>
      <c r="K132" s="379"/>
      <c r="L132" s="379"/>
      <c r="M132" s="379"/>
      <c r="N132" s="391"/>
      <c r="O132" s="391"/>
      <c r="P132" s="379"/>
      <c r="Q132" s="379"/>
      <c r="R132" s="116">
        <v>1</v>
      </c>
      <c r="S132" s="116" t="s">
        <v>129</v>
      </c>
      <c r="T132" s="217">
        <v>1</v>
      </c>
    </row>
    <row r="133" spans="1:21" x14ac:dyDescent="0.25">
      <c r="A133" s="424"/>
      <c r="B133" s="386"/>
      <c r="C133" s="384"/>
      <c r="D133" s="379"/>
      <c r="E133" s="379"/>
      <c r="F133" s="379"/>
      <c r="G133" s="379"/>
      <c r="H133" s="379"/>
      <c r="I133" s="390"/>
      <c r="J133" s="379"/>
      <c r="K133" s="379"/>
      <c r="L133" s="379"/>
      <c r="M133" s="379"/>
      <c r="N133" s="391"/>
      <c r="O133" s="391"/>
      <c r="P133" s="379"/>
      <c r="Q133" s="379"/>
      <c r="R133" s="116">
        <v>1</v>
      </c>
      <c r="S133" s="116" t="s">
        <v>206</v>
      </c>
      <c r="T133" s="217">
        <v>1</v>
      </c>
    </row>
    <row r="134" spans="1:21" s="9" customFormat="1" x14ac:dyDescent="0.25">
      <c r="A134" s="424"/>
      <c r="B134" s="386"/>
      <c r="C134" s="384"/>
      <c r="D134" s="379"/>
      <c r="E134" s="379"/>
      <c r="F134" s="379"/>
      <c r="G134" s="379"/>
      <c r="H134" s="379"/>
      <c r="I134" s="390"/>
      <c r="J134" s="379"/>
      <c r="K134" s="379"/>
      <c r="L134" s="379"/>
      <c r="M134" s="379"/>
      <c r="N134" s="391"/>
      <c r="O134" s="391"/>
      <c r="P134" s="379"/>
      <c r="Q134" s="379"/>
      <c r="R134" s="116">
        <v>1</v>
      </c>
      <c r="S134" s="116" t="s">
        <v>866</v>
      </c>
      <c r="T134" s="217">
        <v>1</v>
      </c>
    </row>
    <row r="135" spans="1:21" x14ac:dyDescent="0.25">
      <c r="A135" s="424"/>
      <c r="B135" s="386"/>
      <c r="C135" s="385"/>
      <c r="D135" s="379"/>
      <c r="E135" s="379"/>
      <c r="F135" s="379"/>
      <c r="G135" s="379"/>
      <c r="H135" s="379"/>
      <c r="I135" s="390"/>
      <c r="J135" s="379"/>
      <c r="K135" s="379"/>
      <c r="L135" s="379"/>
      <c r="M135" s="379"/>
      <c r="N135" s="391"/>
      <c r="O135" s="391"/>
      <c r="P135" s="379"/>
      <c r="Q135" s="379"/>
      <c r="R135" s="116">
        <v>1</v>
      </c>
      <c r="S135" s="116" t="s">
        <v>499</v>
      </c>
      <c r="T135" s="217">
        <v>1</v>
      </c>
    </row>
    <row r="136" spans="1:21" ht="30" x14ac:dyDescent="0.25">
      <c r="A136" s="423" t="s">
        <v>2</v>
      </c>
      <c r="B136" s="406" t="s">
        <v>2431</v>
      </c>
      <c r="C136" s="406" t="s">
        <v>844</v>
      </c>
      <c r="D136" s="379" t="s">
        <v>111</v>
      </c>
      <c r="E136" s="379" t="s">
        <v>195</v>
      </c>
      <c r="F136" s="431" t="s">
        <v>79</v>
      </c>
      <c r="G136" s="379" t="s">
        <v>202</v>
      </c>
      <c r="H136" s="379" t="s">
        <v>202</v>
      </c>
      <c r="I136" s="390" t="s">
        <v>557</v>
      </c>
      <c r="J136" s="379">
        <v>150</v>
      </c>
      <c r="K136" s="379" t="s">
        <v>214</v>
      </c>
      <c r="L136" s="379" t="s">
        <v>110</v>
      </c>
      <c r="M136" s="379" t="s">
        <v>142</v>
      </c>
      <c r="N136" s="391" t="s">
        <v>140</v>
      </c>
      <c r="O136" s="391" t="s">
        <v>3927</v>
      </c>
      <c r="P136" s="379" t="s">
        <v>142</v>
      </c>
      <c r="Q136" s="379" t="s">
        <v>142</v>
      </c>
      <c r="R136" s="17">
        <v>1</v>
      </c>
      <c r="S136" s="116" t="s">
        <v>2516</v>
      </c>
      <c r="T136" s="17">
        <v>1</v>
      </c>
      <c r="U136" s="1"/>
    </row>
    <row r="137" spans="1:21" x14ac:dyDescent="0.25">
      <c r="A137" s="424"/>
      <c r="B137" s="407"/>
      <c r="C137" s="407"/>
      <c r="D137" s="379"/>
      <c r="E137" s="379"/>
      <c r="F137" s="431"/>
      <c r="G137" s="379"/>
      <c r="H137" s="379"/>
      <c r="I137" s="390"/>
      <c r="J137" s="379"/>
      <c r="K137" s="379"/>
      <c r="L137" s="379"/>
      <c r="M137" s="379"/>
      <c r="N137" s="391"/>
      <c r="O137" s="391"/>
      <c r="P137" s="379"/>
      <c r="Q137" s="379"/>
      <c r="R137" s="17">
        <v>1</v>
      </c>
      <c r="S137" s="116" t="s">
        <v>205</v>
      </c>
      <c r="T137" s="17">
        <v>1</v>
      </c>
      <c r="U137" s="1"/>
    </row>
    <row r="138" spans="1:21" x14ac:dyDescent="0.25">
      <c r="A138" s="424"/>
      <c r="B138" s="407"/>
      <c r="C138" s="407"/>
      <c r="D138" s="379"/>
      <c r="E138" s="379"/>
      <c r="F138" s="431"/>
      <c r="G138" s="379"/>
      <c r="H138" s="379"/>
      <c r="I138" s="390"/>
      <c r="J138" s="379"/>
      <c r="K138" s="379"/>
      <c r="L138" s="379"/>
      <c r="M138" s="379"/>
      <c r="N138" s="391"/>
      <c r="O138" s="391"/>
      <c r="P138" s="379"/>
      <c r="Q138" s="379"/>
      <c r="R138" s="17">
        <v>3</v>
      </c>
      <c r="S138" s="116" t="s">
        <v>54</v>
      </c>
      <c r="T138" s="17">
        <v>3</v>
      </c>
      <c r="U138" s="1"/>
    </row>
    <row r="139" spans="1:21" x14ac:dyDescent="0.25">
      <c r="A139" s="424"/>
      <c r="B139" s="407"/>
      <c r="C139" s="407"/>
      <c r="D139" s="379"/>
      <c r="E139" s="379"/>
      <c r="F139" s="431"/>
      <c r="G139" s="379"/>
      <c r="H139" s="379"/>
      <c r="I139" s="390"/>
      <c r="J139" s="379"/>
      <c r="K139" s="379"/>
      <c r="L139" s="379"/>
      <c r="M139" s="379"/>
      <c r="N139" s="391"/>
      <c r="O139" s="391"/>
      <c r="P139" s="379"/>
      <c r="Q139" s="379"/>
      <c r="R139" s="17">
        <v>2</v>
      </c>
      <c r="S139" s="116" t="s">
        <v>61</v>
      </c>
      <c r="T139" s="17">
        <v>2</v>
      </c>
      <c r="U139" s="1"/>
    </row>
    <row r="140" spans="1:21" x14ac:dyDescent="0.25">
      <c r="A140" s="424"/>
      <c r="B140" s="407"/>
      <c r="C140" s="407"/>
      <c r="D140" s="379"/>
      <c r="E140" s="379"/>
      <c r="F140" s="431"/>
      <c r="G140" s="379"/>
      <c r="H140" s="379"/>
      <c r="I140" s="390"/>
      <c r="J140" s="379"/>
      <c r="K140" s="379"/>
      <c r="L140" s="379"/>
      <c r="M140" s="379"/>
      <c r="N140" s="391"/>
      <c r="O140" s="391"/>
      <c r="P140" s="379"/>
      <c r="Q140" s="379"/>
      <c r="R140" s="17">
        <v>1</v>
      </c>
      <c r="S140" s="116" t="s">
        <v>62</v>
      </c>
      <c r="T140" s="17">
        <v>1</v>
      </c>
      <c r="U140" s="1"/>
    </row>
    <row r="141" spans="1:21" x14ac:dyDescent="0.25">
      <c r="A141" s="424"/>
      <c r="B141" s="407"/>
      <c r="C141" s="407"/>
      <c r="D141" s="379"/>
      <c r="E141" s="379"/>
      <c r="F141" s="431"/>
      <c r="G141" s="379"/>
      <c r="H141" s="379"/>
      <c r="I141" s="390"/>
      <c r="J141" s="379"/>
      <c r="K141" s="379"/>
      <c r="L141" s="379"/>
      <c r="M141" s="379"/>
      <c r="N141" s="391"/>
      <c r="O141" s="391"/>
      <c r="P141" s="379"/>
      <c r="Q141" s="379"/>
      <c r="R141" s="116" t="s">
        <v>280</v>
      </c>
      <c r="S141" s="116" t="s">
        <v>211</v>
      </c>
      <c r="T141" s="217" t="s">
        <v>280</v>
      </c>
      <c r="U141" s="1"/>
    </row>
    <row r="142" spans="1:21" x14ac:dyDescent="0.25">
      <c r="A142" s="424"/>
      <c r="B142" s="407"/>
      <c r="C142" s="407"/>
      <c r="D142" s="379"/>
      <c r="E142" s="379"/>
      <c r="F142" s="431"/>
      <c r="G142" s="379"/>
      <c r="H142" s="379"/>
      <c r="I142" s="390"/>
      <c r="J142" s="379"/>
      <c r="K142" s="379"/>
      <c r="L142" s="379"/>
      <c r="M142" s="379"/>
      <c r="N142" s="391"/>
      <c r="O142" s="391"/>
      <c r="P142" s="379"/>
      <c r="Q142" s="379"/>
      <c r="R142" s="116" t="s">
        <v>280</v>
      </c>
      <c r="S142" s="116" t="s">
        <v>208</v>
      </c>
      <c r="T142" s="217" t="s">
        <v>280</v>
      </c>
      <c r="U142" s="1"/>
    </row>
    <row r="143" spans="1:21" x14ac:dyDescent="0.25">
      <c r="A143" s="424"/>
      <c r="B143" s="407"/>
      <c r="C143" s="407"/>
      <c r="D143" s="379"/>
      <c r="E143" s="379"/>
      <c r="F143" s="431"/>
      <c r="G143" s="379"/>
      <c r="H143" s="379"/>
      <c r="I143" s="390"/>
      <c r="J143" s="379"/>
      <c r="K143" s="379"/>
      <c r="L143" s="379"/>
      <c r="M143" s="379"/>
      <c r="N143" s="391"/>
      <c r="O143" s="391"/>
      <c r="P143" s="379"/>
      <c r="Q143" s="379"/>
      <c r="R143" s="116" t="s">
        <v>280</v>
      </c>
      <c r="S143" s="116" t="s">
        <v>209</v>
      </c>
      <c r="T143" s="217" t="s">
        <v>280</v>
      </c>
      <c r="U143" s="1"/>
    </row>
    <row r="144" spans="1:21" x14ac:dyDescent="0.25">
      <c r="A144" s="424"/>
      <c r="B144" s="407"/>
      <c r="C144" s="407"/>
      <c r="D144" s="379"/>
      <c r="E144" s="379"/>
      <c r="F144" s="431"/>
      <c r="G144" s="379"/>
      <c r="H144" s="379"/>
      <c r="I144" s="390"/>
      <c r="J144" s="379"/>
      <c r="K144" s="379"/>
      <c r="L144" s="379"/>
      <c r="M144" s="379"/>
      <c r="N144" s="391"/>
      <c r="O144" s="391"/>
      <c r="P144" s="379"/>
      <c r="Q144" s="379"/>
      <c r="R144" s="17">
        <v>1</v>
      </c>
      <c r="S144" s="116" t="s">
        <v>206</v>
      </c>
      <c r="T144" s="17">
        <v>1</v>
      </c>
      <c r="U144" s="1"/>
    </row>
    <row r="145" spans="1:21" x14ac:dyDescent="0.25">
      <c r="A145" s="424"/>
      <c r="B145" s="407"/>
      <c r="C145" s="407"/>
      <c r="D145" s="379"/>
      <c r="E145" s="379"/>
      <c r="F145" s="431"/>
      <c r="G145" s="379"/>
      <c r="H145" s="379"/>
      <c r="I145" s="390"/>
      <c r="J145" s="379"/>
      <c r="K145" s="379"/>
      <c r="L145" s="379"/>
      <c r="M145" s="379"/>
      <c r="N145" s="391"/>
      <c r="O145" s="391"/>
      <c r="P145" s="379"/>
      <c r="Q145" s="379"/>
      <c r="R145" s="17">
        <v>1</v>
      </c>
      <c r="S145" s="116" t="s">
        <v>129</v>
      </c>
      <c r="T145" s="17">
        <v>1</v>
      </c>
      <c r="U145" s="1"/>
    </row>
    <row r="146" spans="1:21" x14ac:dyDescent="0.25">
      <c r="A146" s="424"/>
      <c r="B146" s="407"/>
      <c r="C146" s="407"/>
      <c r="D146" s="379"/>
      <c r="E146" s="379"/>
      <c r="F146" s="431"/>
      <c r="G146" s="379"/>
      <c r="H146" s="379"/>
      <c r="I146" s="390"/>
      <c r="J146" s="379"/>
      <c r="K146" s="379"/>
      <c r="L146" s="379"/>
      <c r="M146" s="379"/>
      <c r="N146" s="391"/>
      <c r="O146" s="391"/>
      <c r="P146" s="379"/>
      <c r="Q146" s="379"/>
      <c r="R146" s="17">
        <v>1</v>
      </c>
      <c r="S146" s="116" t="s">
        <v>210</v>
      </c>
      <c r="T146" s="17">
        <v>1</v>
      </c>
      <c r="U146" s="1"/>
    </row>
    <row r="147" spans="1:21" s="9" customFormat="1" x14ac:dyDescent="0.25">
      <c r="A147" s="424"/>
      <c r="B147" s="407"/>
      <c r="C147" s="407"/>
      <c r="D147" s="379"/>
      <c r="E147" s="379"/>
      <c r="F147" s="431"/>
      <c r="G147" s="379"/>
      <c r="H147" s="379"/>
      <c r="I147" s="390"/>
      <c r="J147" s="379"/>
      <c r="K147" s="379"/>
      <c r="L147" s="379"/>
      <c r="M147" s="379"/>
      <c r="N147" s="391"/>
      <c r="O147" s="391"/>
      <c r="P147" s="379"/>
      <c r="Q147" s="379"/>
      <c r="R147" s="17">
        <v>1</v>
      </c>
      <c r="S147" s="116" t="s">
        <v>128</v>
      </c>
      <c r="T147" s="17">
        <v>1</v>
      </c>
      <c r="U147" s="1"/>
    </row>
    <row r="148" spans="1:21" x14ac:dyDescent="0.25">
      <c r="A148" s="424"/>
      <c r="B148" s="408"/>
      <c r="C148" s="408"/>
      <c r="D148" s="379"/>
      <c r="E148" s="379"/>
      <c r="F148" s="431"/>
      <c r="G148" s="379"/>
      <c r="H148" s="379"/>
      <c r="I148" s="390"/>
      <c r="J148" s="379"/>
      <c r="K148" s="379"/>
      <c r="L148" s="379"/>
      <c r="M148" s="379"/>
      <c r="N148" s="391"/>
      <c r="O148" s="391"/>
      <c r="P148" s="379"/>
      <c r="Q148" s="379"/>
      <c r="R148" s="119">
        <v>1</v>
      </c>
      <c r="S148" s="116" t="s">
        <v>499</v>
      </c>
      <c r="T148" s="221">
        <v>1</v>
      </c>
      <c r="U148" s="1"/>
    </row>
    <row r="149" spans="1:21" s="9" customFormat="1" x14ac:dyDescent="0.25">
      <c r="A149" s="424"/>
      <c r="B149" s="386" t="s">
        <v>2429</v>
      </c>
      <c r="C149" s="383" t="s">
        <v>845</v>
      </c>
      <c r="D149" s="379" t="s">
        <v>111</v>
      </c>
      <c r="E149" s="379" t="s">
        <v>195</v>
      </c>
      <c r="F149" s="379" t="s">
        <v>79</v>
      </c>
      <c r="G149" s="379" t="s">
        <v>728</v>
      </c>
      <c r="H149" s="379" t="s">
        <v>728</v>
      </c>
      <c r="I149" s="390" t="s">
        <v>557</v>
      </c>
      <c r="J149" s="380">
        <v>225</v>
      </c>
      <c r="K149" s="379" t="s">
        <v>227</v>
      </c>
      <c r="L149" s="379" t="s">
        <v>110</v>
      </c>
      <c r="M149" s="379" t="s">
        <v>142</v>
      </c>
      <c r="N149" s="391" t="s">
        <v>675</v>
      </c>
      <c r="O149" s="391" t="s">
        <v>3928</v>
      </c>
      <c r="P149" s="379" t="s">
        <v>142</v>
      </c>
      <c r="Q149" s="379" t="s">
        <v>142</v>
      </c>
      <c r="R149" s="116">
        <v>0</v>
      </c>
      <c r="S149" s="116" t="s">
        <v>647</v>
      </c>
      <c r="T149" s="217">
        <v>0</v>
      </c>
    </row>
    <row r="150" spans="1:21" s="9" customFormat="1" x14ac:dyDescent="0.25">
      <c r="A150" s="424"/>
      <c r="B150" s="386"/>
      <c r="C150" s="384"/>
      <c r="D150" s="379"/>
      <c r="E150" s="379"/>
      <c r="F150" s="379"/>
      <c r="G150" s="379"/>
      <c r="H150" s="379"/>
      <c r="I150" s="390"/>
      <c r="J150" s="380"/>
      <c r="K150" s="379"/>
      <c r="L150" s="379"/>
      <c r="M150" s="379"/>
      <c r="N150" s="391"/>
      <c r="O150" s="391"/>
      <c r="P150" s="379"/>
      <c r="Q150" s="379"/>
      <c r="R150" s="116">
        <v>0</v>
      </c>
      <c r="S150" s="116" t="s">
        <v>234</v>
      </c>
      <c r="T150" s="217">
        <v>0</v>
      </c>
    </row>
    <row r="151" spans="1:21" s="9" customFormat="1" x14ac:dyDescent="0.25">
      <c r="A151" s="424"/>
      <c r="B151" s="386"/>
      <c r="C151" s="384"/>
      <c r="D151" s="379"/>
      <c r="E151" s="379"/>
      <c r="F151" s="379"/>
      <c r="G151" s="379"/>
      <c r="H151" s="379"/>
      <c r="I151" s="390"/>
      <c r="J151" s="380"/>
      <c r="K151" s="379"/>
      <c r="L151" s="379"/>
      <c r="M151" s="379"/>
      <c r="N151" s="391"/>
      <c r="O151" s="391"/>
      <c r="P151" s="379"/>
      <c r="Q151" s="379"/>
      <c r="R151" s="116">
        <v>0</v>
      </c>
      <c r="S151" s="116" t="s">
        <v>290</v>
      </c>
      <c r="T151" s="217">
        <v>0</v>
      </c>
    </row>
    <row r="152" spans="1:21" s="9" customFormat="1" x14ac:dyDescent="0.25">
      <c r="A152" s="424"/>
      <c r="B152" s="386"/>
      <c r="C152" s="384"/>
      <c r="D152" s="379"/>
      <c r="E152" s="379"/>
      <c r="F152" s="379"/>
      <c r="G152" s="379"/>
      <c r="H152" s="379"/>
      <c r="I152" s="390"/>
      <c r="J152" s="380"/>
      <c r="K152" s="379"/>
      <c r="L152" s="379"/>
      <c r="M152" s="379"/>
      <c r="N152" s="391"/>
      <c r="O152" s="391"/>
      <c r="P152" s="379"/>
      <c r="Q152" s="379"/>
      <c r="R152" s="116">
        <v>1</v>
      </c>
      <c r="S152" s="116" t="s">
        <v>479</v>
      </c>
      <c r="T152" s="217">
        <v>1</v>
      </c>
    </row>
    <row r="153" spans="1:21" s="9" customFormat="1" x14ac:dyDescent="0.25">
      <c r="A153" s="424"/>
      <c r="B153" s="386"/>
      <c r="C153" s="384"/>
      <c r="D153" s="379"/>
      <c r="E153" s="379"/>
      <c r="F153" s="379"/>
      <c r="G153" s="379"/>
      <c r="H153" s="379"/>
      <c r="I153" s="390"/>
      <c r="J153" s="380"/>
      <c r="K153" s="379"/>
      <c r="L153" s="379"/>
      <c r="M153" s="379"/>
      <c r="N153" s="391"/>
      <c r="O153" s="391"/>
      <c r="P153" s="379"/>
      <c r="Q153" s="379"/>
      <c r="R153" s="116">
        <v>0</v>
      </c>
      <c r="S153" s="116" t="s">
        <v>345</v>
      </c>
      <c r="T153" s="217">
        <v>0</v>
      </c>
    </row>
    <row r="154" spans="1:21" s="9" customFormat="1" x14ac:dyDescent="0.25">
      <c r="A154" s="424"/>
      <c r="B154" s="386"/>
      <c r="C154" s="384"/>
      <c r="D154" s="379"/>
      <c r="E154" s="379"/>
      <c r="F154" s="379"/>
      <c r="G154" s="379"/>
      <c r="H154" s="379"/>
      <c r="I154" s="390"/>
      <c r="J154" s="380"/>
      <c r="K154" s="379"/>
      <c r="L154" s="379"/>
      <c r="M154" s="379"/>
      <c r="N154" s="391"/>
      <c r="O154" s="391"/>
      <c r="P154" s="379"/>
      <c r="Q154" s="379"/>
      <c r="R154" s="116">
        <v>0</v>
      </c>
      <c r="S154" s="116" t="s">
        <v>1789</v>
      </c>
      <c r="T154" s="217">
        <v>0</v>
      </c>
    </row>
    <row r="155" spans="1:21" s="9" customFormat="1" x14ac:dyDescent="0.25">
      <c r="A155" s="424"/>
      <c r="B155" s="386"/>
      <c r="C155" s="384"/>
      <c r="D155" s="379"/>
      <c r="E155" s="379"/>
      <c r="F155" s="379"/>
      <c r="G155" s="379"/>
      <c r="H155" s="379"/>
      <c r="I155" s="390"/>
      <c r="J155" s="380"/>
      <c r="K155" s="379"/>
      <c r="L155" s="379"/>
      <c r="M155" s="379"/>
      <c r="N155" s="391"/>
      <c r="O155" s="391"/>
      <c r="P155" s="379"/>
      <c r="Q155" s="379"/>
      <c r="R155" s="116">
        <v>0</v>
      </c>
      <c r="S155" s="116" t="s">
        <v>63</v>
      </c>
      <c r="T155" s="217">
        <v>0</v>
      </c>
    </row>
    <row r="156" spans="1:21" s="9" customFormat="1" ht="30" x14ac:dyDescent="0.25">
      <c r="A156" s="424"/>
      <c r="B156" s="386"/>
      <c r="C156" s="384"/>
      <c r="D156" s="379"/>
      <c r="E156" s="379"/>
      <c r="F156" s="379"/>
      <c r="G156" s="379"/>
      <c r="H156" s="379"/>
      <c r="I156" s="390"/>
      <c r="J156" s="380"/>
      <c r="K156" s="379"/>
      <c r="L156" s="379"/>
      <c r="M156" s="379"/>
      <c r="N156" s="391"/>
      <c r="O156" s="391"/>
      <c r="P156" s="379"/>
      <c r="Q156" s="379"/>
      <c r="R156" s="116">
        <v>0</v>
      </c>
      <c r="S156" s="116" t="s">
        <v>2489</v>
      </c>
      <c r="T156" s="217">
        <v>0</v>
      </c>
    </row>
    <row r="157" spans="1:21" s="9" customFormat="1" x14ac:dyDescent="0.25">
      <c r="A157" s="424"/>
      <c r="B157" s="386"/>
      <c r="C157" s="384"/>
      <c r="D157" s="379"/>
      <c r="E157" s="379"/>
      <c r="F157" s="379"/>
      <c r="G157" s="379"/>
      <c r="H157" s="379"/>
      <c r="I157" s="390"/>
      <c r="J157" s="380"/>
      <c r="K157" s="379"/>
      <c r="L157" s="379"/>
      <c r="M157" s="379"/>
      <c r="N157" s="391"/>
      <c r="O157" s="391"/>
      <c r="P157" s="379"/>
      <c r="Q157" s="379"/>
      <c r="R157" s="116">
        <v>0</v>
      </c>
      <c r="S157" s="116" t="s">
        <v>327</v>
      </c>
      <c r="T157" s="217">
        <v>0</v>
      </c>
    </row>
    <row r="158" spans="1:21" s="9" customFormat="1" x14ac:dyDescent="0.25">
      <c r="A158" s="424"/>
      <c r="B158" s="386"/>
      <c r="C158" s="384"/>
      <c r="D158" s="379"/>
      <c r="E158" s="379"/>
      <c r="F158" s="379"/>
      <c r="G158" s="379"/>
      <c r="H158" s="379"/>
      <c r="I158" s="390"/>
      <c r="J158" s="380"/>
      <c r="K158" s="379"/>
      <c r="L158" s="379"/>
      <c r="M158" s="379"/>
      <c r="N158" s="391"/>
      <c r="O158" s="391"/>
      <c r="P158" s="379"/>
      <c r="Q158" s="379"/>
      <c r="R158" s="116">
        <v>0</v>
      </c>
      <c r="S158" s="116" t="s">
        <v>296</v>
      </c>
      <c r="T158" s="217">
        <v>0</v>
      </c>
    </row>
    <row r="159" spans="1:21" s="9" customFormat="1" x14ac:dyDescent="0.25">
      <c r="A159" s="424"/>
      <c r="B159" s="386"/>
      <c r="C159" s="384"/>
      <c r="D159" s="379"/>
      <c r="E159" s="379"/>
      <c r="F159" s="379"/>
      <c r="G159" s="379"/>
      <c r="H159" s="379"/>
      <c r="I159" s="390"/>
      <c r="J159" s="380"/>
      <c r="K159" s="379"/>
      <c r="L159" s="379"/>
      <c r="M159" s="379"/>
      <c r="N159" s="391"/>
      <c r="O159" s="391"/>
      <c r="P159" s="379"/>
      <c r="Q159" s="379"/>
      <c r="R159" s="116">
        <v>1</v>
      </c>
      <c r="S159" s="116" t="s">
        <v>933</v>
      </c>
      <c r="T159" s="217">
        <v>1</v>
      </c>
    </row>
    <row r="160" spans="1:21" s="9" customFormat="1" x14ac:dyDescent="0.25">
      <c r="A160" s="424"/>
      <c r="B160" s="386"/>
      <c r="C160" s="384"/>
      <c r="D160" s="379"/>
      <c r="E160" s="379"/>
      <c r="F160" s="379"/>
      <c r="G160" s="379"/>
      <c r="H160" s="379"/>
      <c r="I160" s="390"/>
      <c r="J160" s="380"/>
      <c r="K160" s="379"/>
      <c r="L160" s="379"/>
      <c r="M160" s="379"/>
      <c r="N160" s="391"/>
      <c r="O160" s="391"/>
      <c r="P160" s="379"/>
      <c r="Q160" s="379"/>
      <c r="R160" s="116" t="s">
        <v>280</v>
      </c>
      <c r="S160" s="116" t="s">
        <v>211</v>
      </c>
      <c r="T160" s="217" t="s">
        <v>280</v>
      </c>
    </row>
    <row r="161" spans="1:20" s="9" customFormat="1" x14ac:dyDescent="0.25">
      <c r="A161" s="424"/>
      <c r="B161" s="386"/>
      <c r="C161" s="384"/>
      <c r="D161" s="379"/>
      <c r="E161" s="379"/>
      <c r="F161" s="379"/>
      <c r="G161" s="379"/>
      <c r="H161" s="379"/>
      <c r="I161" s="390"/>
      <c r="J161" s="380"/>
      <c r="K161" s="379"/>
      <c r="L161" s="379"/>
      <c r="M161" s="379"/>
      <c r="N161" s="391"/>
      <c r="O161" s="391"/>
      <c r="P161" s="379"/>
      <c r="Q161" s="379"/>
      <c r="R161" s="116" t="s">
        <v>280</v>
      </c>
      <c r="S161" s="116" t="s">
        <v>208</v>
      </c>
      <c r="T161" s="217" t="s">
        <v>280</v>
      </c>
    </row>
    <row r="162" spans="1:20" s="9" customFormat="1" x14ac:dyDescent="0.25">
      <c r="A162" s="424"/>
      <c r="B162" s="386"/>
      <c r="C162" s="384"/>
      <c r="D162" s="379"/>
      <c r="E162" s="379"/>
      <c r="F162" s="379"/>
      <c r="G162" s="379"/>
      <c r="H162" s="379"/>
      <c r="I162" s="390"/>
      <c r="J162" s="380"/>
      <c r="K162" s="379"/>
      <c r="L162" s="379"/>
      <c r="M162" s="379"/>
      <c r="N162" s="391"/>
      <c r="O162" s="391"/>
      <c r="P162" s="379"/>
      <c r="Q162" s="379"/>
      <c r="R162" s="116" t="s">
        <v>280</v>
      </c>
      <c r="S162" s="116" t="s">
        <v>209</v>
      </c>
      <c r="T162" s="217" t="s">
        <v>280</v>
      </c>
    </row>
    <row r="163" spans="1:20" s="9" customFormat="1" x14ac:dyDescent="0.25">
      <c r="A163" s="424"/>
      <c r="B163" s="386"/>
      <c r="C163" s="384"/>
      <c r="D163" s="379"/>
      <c r="E163" s="379"/>
      <c r="F163" s="379"/>
      <c r="G163" s="379"/>
      <c r="H163" s="379"/>
      <c r="I163" s="390"/>
      <c r="J163" s="380"/>
      <c r="K163" s="379"/>
      <c r="L163" s="379"/>
      <c r="M163" s="379"/>
      <c r="N163" s="391"/>
      <c r="O163" s="391"/>
      <c r="P163" s="379"/>
      <c r="Q163" s="379"/>
      <c r="R163" s="116">
        <v>1</v>
      </c>
      <c r="S163" s="116" t="s">
        <v>206</v>
      </c>
      <c r="T163" s="217">
        <v>1</v>
      </c>
    </row>
    <row r="164" spans="1:20" s="9" customFormat="1" x14ac:dyDescent="0.25">
      <c r="A164" s="424"/>
      <c r="B164" s="386"/>
      <c r="C164" s="384"/>
      <c r="D164" s="379"/>
      <c r="E164" s="379"/>
      <c r="F164" s="379"/>
      <c r="G164" s="379"/>
      <c r="H164" s="379"/>
      <c r="I164" s="390"/>
      <c r="J164" s="380"/>
      <c r="K164" s="379"/>
      <c r="L164" s="379"/>
      <c r="M164" s="379"/>
      <c r="N164" s="391"/>
      <c r="O164" s="391"/>
      <c r="P164" s="379"/>
      <c r="Q164" s="379"/>
      <c r="R164" s="116">
        <v>1</v>
      </c>
      <c r="S164" s="116" t="s">
        <v>129</v>
      </c>
      <c r="T164" s="217">
        <v>1</v>
      </c>
    </row>
    <row r="165" spans="1:20" s="9" customFormat="1" x14ac:dyDescent="0.25">
      <c r="A165" s="424"/>
      <c r="B165" s="386"/>
      <c r="C165" s="384"/>
      <c r="D165" s="379"/>
      <c r="E165" s="379"/>
      <c r="F165" s="379"/>
      <c r="G165" s="379"/>
      <c r="H165" s="379"/>
      <c r="I165" s="390"/>
      <c r="J165" s="380"/>
      <c r="K165" s="379"/>
      <c r="L165" s="379"/>
      <c r="M165" s="379"/>
      <c r="N165" s="391"/>
      <c r="O165" s="391"/>
      <c r="P165" s="379"/>
      <c r="Q165" s="379"/>
      <c r="R165" s="116">
        <v>1</v>
      </c>
      <c r="S165" s="116" t="s">
        <v>210</v>
      </c>
      <c r="T165" s="217">
        <v>1</v>
      </c>
    </row>
    <row r="166" spans="1:20" s="9" customFormat="1" x14ac:dyDescent="0.25">
      <c r="A166" s="424"/>
      <c r="B166" s="386"/>
      <c r="C166" s="384"/>
      <c r="D166" s="379"/>
      <c r="E166" s="379"/>
      <c r="F166" s="379"/>
      <c r="G166" s="379"/>
      <c r="H166" s="379"/>
      <c r="I166" s="390"/>
      <c r="J166" s="380"/>
      <c r="K166" s="379"/>
      <c r="L166" s="379"/>
      <c r="M166" s="379"/>
      <c r="N166" s="391"/>
      <c r="O166" s="391"/>
      <c r="P166" s="379"/>
      <c r="Q166" s="379"/>
      <c r="R166" s="116">
        <v>1</v>
      </c>
      <c r="S166" s="116" t="s">
        <v>128</v>
      </c>
      <c r="T166" s="217">
        <v>1</v>
      </c>
    </row>
    <row r="167" spans="1:20" s="9" customFormat="1" x14ac:dyDescent="0.25">
      <c r="A167" s="424"/>
      <c r="B167" s="386"/>
      <c r="C167" s="385"/>
      <c r="D167" s="379"/>
      <c r="E167" s="379"/>
      <c r="F167" s="379"/>
      <c r="G167" s="379"/>
      <c r="H167" s="379"/>
      <c r="I167" s="390"/>
      <c r="J167" s="380"/>
      <c r="K167" s="379"/>
      <c r="L167" s="379"/>
      <c r="M167" s="379"/>
      <c r="N167" s="391"/>
      <c r="O167" s="391"/>
      <c r="P167" s="379"/>
      <c r="Q167" s="379"/>
      <c r="R167" s="119">
        <v>1</v>
      </c>
      <c r="S167" s="116" t="s">
        <v>499</v>
      </c>
      <c r="T167" s="221">
        <v>1</v>
      </c>
    </row>
    <row r="168" spans="1:20" s="9" customFormat="1" x14ac:dyDescent="0.25">
      <c r="A168" s="424"/>
      <c r="B168" s="386" t="s">
        <v>2430</v>
      </c>
      <c r="C168" s="383" t="s">
        <v>846</v>
      </c>
      <c r="D168" s="379" t="s">
        <v>111</v>
      </c>
      <c r="E168" s="379" t="s">
        <v>195</v>
      </c>
      <c r="F168" s="379" t="s">
        <v>79</v>
      </c>
      <c r="G168" s="379" t="s">
        <v>729</v>
      </c>
      <c r="H168" s="379" t="s">
        <v>729</v>
      </c>
      <c r="I168" s="390" t="s">
        <v>557</v>
      </c>
      <c r="J168" s="380">
        <v>150</v>
      </c>
      <c r="K168" s="379" t="s">
        <v>218</v>
      </c>
      <c r="L168" s="379" t="s">
        <v>110</v>
      </c>
      <c r="M168" s="379" t="s">
        <v>142</v>
      </c>
      <c r="N168" s="391" t="s">
        <v>675</v>
      </c>
      <c r="O168" s="391" t="s">
        <v>3928</v>
      </c>
      <c r="P168" s="379" t="s">
        <v>142</v>
      </c>
      <c r="Q168" s="379" t="s">
        <v>142</v>
      </c>
      <c r="R168" s="116">
        <v>0</v>
      </c>
      <c r="S168" s="19" t="s">
        <v>853</v>
      </c>
      <c r="T168" s="217">
        <v>0</v>
      </c>
    </row>
    <row r="169" spans="1:20" s="9" customFormat="1" x14ac:dyDescent="0.25">
      <c r="A169" s="424"/>
      <c r="B169" s="386"/>
      <c r="C169" s="384"/>
      <c r="D169" s="379"/>
      <c r="E169" s="379"/>
      <c r="F169" s="379"/>
      <c r="G169" s="379"/>
      <c r="H169" s="379"/>
      <c r="I169" s="390"/>
      <c r="J169" s="380"/>
      <c r="K169" s="379"/>
      <c r="L169" s="379"/>
      <c r="M169" s="379"/>
      <c r="N169" s="391"/>
      <c r="O169" s="391"/>
      <c r="P169" s="379"/>
      <c r="Q169" s="379"/>
      <c r="R169" s="116">
        <v>1</v>
      </c>
      <c r="S169" s="19" t="s">
        <v>851</v>
      </c>
      <c r="T169" s="217">
        <v>1</v>
      </c>
    </row>
    <row r="170" spans="1:20" s="9" customFormat="1" x14ac:dyDescent="0.25">
      <c r="A170" s="424"/>
      <c r="B170" s="386"/>
      <c r="C170" s="384"/>
      <c r="D170" s="379"/>
      <c r="E170" s="379"/>
      <c r="F170" s="379"/>
      <c r="G170" s="379"/>
      <c r="H170" s="379"/>
      <c r="I170" s="390"/>
      <c r="J170" s="380"/>
      <c r="K170" s="379"/>
      <c r="L170" s="379"/>
      <c r="M170" s="379"/>
      <c r="N170" s="391"/>
      <c r="O170" s="391"/>
      <c r="P170" s="379"/>
      <c r="Q170" s="379"/>
      <c r="R170" s="116">
        <v>0</v>
      </c>
      <c r="S170" s="19" t="s">
        <v>290</v>
      </c>
      <c r="T170" s="217">
        <v>0</v>
      </c>
    </row>
    <row r="171" spans="1:20" s="9" customFormat="1" x14ac:dyDescent="0.25">
      <c r="A171" s="424"/>
      <c r="B171" s="386"/>
      <c r="C171" s="384"/>
      <c r="D171" s="379"/>
      <c r="E171" s="379"/>
      <c r="F171" s="379"/>
      <c r="G171" s="379"/>
      <c r="H171" s="379"/>
      <c r="I171" s="390"/>
      <c r="J171" s="380"/>
      <c r="K171" s="379"/>
      <c r="L171" s="379"/>
      <c r="M171" s="379"/>
      <c r="N171" s="391"/>
      <c r="O171" s="391"/>
      <c r="P171" s="379"/>
      <c r="Q171" s="379"/>
      <c r="R171" s="116">
        <v>0</v>
      </c>
      <c r="S171" s="19" t="s">
        <v>852</v>
      </c>
      <c r="T171" s="217">
        <v>0</v>
      </c>
    </row>
    <row r="172" spans="1:20" s="9" customFormat="1" x14ac:dyDescent="0.25">
      <c r="A172" s="424"/>
      <c r="B172" s="386"/>
      <c r="C172" s="384"/>
      <c r="D172" s="379"/>
      <c r="E172" s="379"/>
      <c r="F172" s="379"/>
      <c r="G172" s="379"/>
      <c r="H172" s="379"/>
      <c r="I172" s="390"/>
      <c r="J172" s="380"/>
      <c r="K172" s="379"/>
      <c r="L172" s="379"/>
      <c r="M172" s="379"/>
      <c r="N172" s="391"/>
      <c r="O172" s="391"/>
      <c r="P172" s="379"/>
      <c r="Q172" s="379"/>
      <c r="R172" s="116">
        <v>0</v>
      </c>
      <c r="S172" s="116" t="s">
        <v>296</v>
      </c>
      <c r="T172" s="217">
        <v>0</v>
      </c>
    </row>
    <row r="173" spans="1:20" s="9" customFormat="1" x14ac:dyDescent="0.25">
      <c r="A173" s="424"/>
      <c r="B173" s="386"/>
      <c r="C173" s="384"/>
      <c r="D173" s="379"/>
      <c r="E173" s="379"/>
      <c r="F173" s="379"/>
      <c r="G173" s="379"/>
      <c r="H173" s="379"/>
      <c r="I173" s="390"/>
      <c r="J173" s="380"/>
      <c r="K173" s="379"/>
      <c r="L173" s="379"/>
      <c r="M173" s="379"/>
      <c r="N173" s="391"/>
      <c r="O173" s="391"/>
      <c r="P173" s="379"/>
      <c r="Q173" s="379"/>
      <c r="R173" s="116">
        <v>1</v>
      </c>
      <c r="S173" s="116" t="s">
        <v>933</v>
      </c>
      <c r="T173" s="217">
        <v>1</v>
      </c>
    </row>
    <row r="174" spans="1:20" s="9" customFormat="1" x14ac:dyDescent="0.25">
      <c r="A174" s="424"/>
      <c r="B174" s="386"/>
      <c r="C174" s="384"/>
      <c r="D174" s="379"/>
      <c r="E174" s="379"/>
      <c r="F174" s="379"/>
      <c r="G174" s="379"/>
      <c r="H174" s="379"/>
      <c r="I174" s="390"/>
      <c r="J174" s="380"/>
      <c r="K174" s="379"/>
      <c r="L174" s="379"/>
      <c r="M174" s="379"/>
      <c r="N174" s="391"/>
      <c r="O174" s="391"/>
      <c r="P174" s="379"/>
      <c r="Q174" s="379"/>
      <c r="R174" s="116" t="s">
        <v>280</v>
      </c>
      <c r="S174" s="116" t="s">
        <v>211</v>
      </c>
      <c r="T174" s="217" t="s">
        <v>280</v>
      </c>
    </row>
    <row r="175" spans="1:20" s="9" customFormat="1" x14ac:dyDescent="0.25">
      <c r="A175" s="424"/>
      <c r="B175" s="386"/>
      <c r="C175" s="384"/>
      <c r="D175" s="379"/>
      <c r="E175" s="379"/>
      <c r="F175" s="379"/>
      <c r="G175" s="379"/>
      <c r="H175" s="379"/>
      <c r="I175" s="390"/>
      <c r="J175" s="380"/>
      <c r="K175" s="379"/>
      <c r="L175" s="379"/>
      <c r="M175" s="379"/>
      <c r="N175" s="391"/>
      <c r="O175" s="391"/>
      <c r="P175" s="379"/>
      <c r="Q175" s="379"/>
      <c r="R175" s="116" t="s">
        <v>280</v>
      </c>
      <c r="S175" s="116" t="s">
        <v>208</v>
      </c>
      <c r="T175" s="217" t="s">
        <v>280</v>
      </c>
    </row>
    <row r="176" spans="1:20" s="9" customFormat="1" x14ac:dyDescent="0.25">
      <c r="A176" s="424"/>
      <c r="B176" s="386"/>
      <c r="C176" s="384"/>
      <c r="D176" s="379"/>
      <c r="E176" s="379"/>
      <c r="F176" s="379"/>
      <c r="G176" s="379"/>
      <c r="H176" s="379"/>
      <c r="I176" s="390"/>
      <c r="J176" s="380"/>
      <c r="K176" s="379"/>
      <c r="L176" s="379"/>
      <c r="M176" s="379"/>
      <c r="N176" s="391"/>
      <c r="O176" s="391"/>
      <c r="P176" s="379"/>
      <c r="Q176" s="379"/>
      <c r="R176" s="116" t="s">
        <v>280</v>
      </c>
      <c r="S176" s="116" t="s">
        <v>209</v>
      </c>
      <c r="T176" s="217" t="s">
        <v>280</v>
      </c>
    </row>
    <row r="177" spans="1:21" s="9" customFormat="1" x14ac:dyDescent="0.25">
      <c r="A177" s="424"/>
      <c r="B177" s="386"/>
      <c r="C177" s="384"/>
      <c r="D177" s="379"/>
      <c r="E177" s="379"/>
      <c r="F177" s="379"/>
      <c r="G177" s="379"/>
      <c r="H177" s="379"/>
      <c r="I177" s="390"/>
      <c r="J177" s="380"/>
      <c r="K177" s="379"/>
      <c r="L177" s="379"/>
      <c r="M177" s="379"/>
      <c r="N177" s="391"/>
      <c r="O177" s="391"/>
      <c r="P177" s="379"/>
      <c r="Q177" s="379"/>
      <c r="R177" s="116">
        <v>1</v>
      </c>
      <c r="S177" s="116" t="s">
        <v>206</v>
      </c>
      <c r="T177" s="217">
        <v>1</v>
      </c>
    </row>
    <row r="178" spans="1:21" s="9" customFormat="1" x14ac:dyDescent="0.25">
      <c r="A178" s="424"/>
      <c r="B178" s="386"/>
      <c r="C178" s="384"/>
      <c r="D178" s="379"/>
      <c r="E178" s="379"/>
      <c r="F178" s="379"/>
      <c r="G178" s="379"/>
      <c r="H178" s="379"/>
      <c r="I178" s="390"/>
      <c r="J178" s="380"/>
      <c r="K178" s="379"/>
      <c r="L178" s="379"/>
      <c r="M178" s="379"/>
      <c r="N178" s="391"/>
      <c r="O178" s="391"/>
      <c r="P178" s="379"/>
      <c r="Q178" s="379"/>
      <c r="R178" s="116">
        <v>1</v>
      </c>
      <c r="S178" s="116" t="s">
        <v>129</v>
      </c>
      <c r="T178" s="217">
        <v>1</v>
      </c>
    </row>
    <row r="179" spans="1:21" s="9" customFormat="1" x14ac:dyDescent="0.25">
      <c r="A179" s="424"/>
      <c r="B179" s="386"/>
      <c r="C179" s="384"/>
      <c r="D179" s="379"/>
      <c r="E179" s="379"/>
      <c r="F179" s="379"/>
      <c r="G179" s="379"/>
      <c r="H179" s="379"/>
      <c r="I179" s="390"/>
      <c r="J179" s="380"/>
      <c r="K179" s="379"/>
      <c r="L179" s="379"/>
      <c r="M179" s="379"/>
      <c r="N179" s="391"/>
      <c r="O179" s="391"/>
      <c r="P179" s="379"/>
      <c r="Q179" s="379"/>
      <c r="R179" s="116">
        <v>1</v>
      </c>
      <c r="S179" s="116" t="s">
        <v>210</v>
      </c>
      <c r="T179" s="217">
        <v>1</v>
      </c>
    </row>
    <row r="180" spans="1:21" s="9" customFormat="1" x14ac:dyDescent="0.25">
      <c r="A180" s="424"/>
      <c r="B180" s="386"/>
      <c r="C180" s="384"/>
      <c r="D180" s="379"/>
      <c r="E180" s="379"/>
      <c r="F180" s="379"/>
      <c r="G180" s="379"/>
      <c r="H180" s="379"/>
      <c r="I180" s="390"/>
      <c r="J180" s="380"/>
      <c r="K180" s="379"/>
      <c r="L180" s="379"/>
      <c r="M180" s="379"/>
      <c r="N180" s="391"/>
      <c r="O180" s="391"/>
      <c r="P180" s="379"/>
      <c r="Q180" s="379"/>
      <c r="R180" s="116">
        <v>1</v>
      </c>
      <c r="S180" s="116" t="s">
        <v>128</v>
      </c>
      <c r="T180" s="217">
        <v>1</v>
      </c>
    </row>
    <row r="181" spans="1:21" s="9" customFormat="1" x14ac:dyDescent="0.25">
      <c r="A181" s="424"/>
      <c r="B181" s="386"/>
      <c r="C181" s="385"/>
      <c r="D181" s="379"/>
      <c r="E181" s="379"/>
      <c r="F181" s="379"/>
      <c r="G181" s="379"/>
      <c r="H181" s="379"/>
      <c r="I181" s="390"/>
      <c r="J181" s="380"/>
      <c r="K181" s="379"/>
      <c r="L181" s="379"/>
      <c r="M181" s="379"/>
      <c r="N181" s="391"/>
      <c r="O181" s="391"/>
      <c r="P181" s="379"/>
      <c r="Q181" s="379"/>
      <c r="R181" s="119">
        <v>1</v>
      </c>
      <c r="S181" s="116" t="s">
        <v>499</v>
      </c>
      <c r="T181" s="221">
        <v>1</v>
      </c>
    </row>
    <row r="182" spans="1:21" x14ac:dyDescent="0.25">
      <c r="A182" s="424"/>
      <c r="B182" s="392" t="s">
        <v>2428</v>
      </c>
      <c r="C182" s="383" t="s">
        <v>847</v>
      </c>
      <c r="D182" s="379" t="s">
        <v>111</v>
      </c>
      <c r="E182" s="379" t="s">
        <v>195</v>
      </c>
      <c r="F182" s="421" t="s">
        <v>79</v>
      </c>
      <c r="G182" s="379" t="s">
        <v>295</v>
      </c>
      <c r="H182" s="379" t="s">
        <v>295</v>
      </c>
      <c r="I182" s="430" t="s">
        <v>198</v>
      </c>
      <c r="J182" s="380">
        <v>150</v>
      </c>
      <c r="K182" s="379" t="s">
        <v>214</v>
      </c>
      <c r="L182" s="379" t="s">
        <v>110</v>
      </c>
      <c r="M182" s="379" t="s">
        <v>142</v>
      </c>
      <c r="N182" s="396" t="s">
        <v>140</v>
      </c>
      <c r="O182" s="396" t="s">
        <v>3927</v>
      </c>
      <c r="P182" s="379" t="s">
        <v>142</v>
      </c>
      <c r="Q182" s="379" t="s">
        <v>142</v>
      </c>
      <c r="R182" s="17">
        <v>1</v>
      </c>
      <c r="S182" s="19" t="s">
        <v>853</v>
      </c>
      <c r="T182" s="17">
        <v>1</v>
      </c>
      <c r="U182" s="1"/>
    </row>
    <row r="183" spans="1:21" x14ac:dyDescent="0.25">
      <c r="A183" s="424"/>
      <c r="B183" s="393"/>
      <c r="C183" s="384"/>
      <c r="D183" s="379"/>
      <c r="E183" s="379"/>
      <c r="F183" s="421"/>
      <c r="G183" s="379"/>
      <c r="H183" s="379"/>
      <c r="I183" s="430"/>
      <c r="J183" s="380"/>
      <c r="K183" s="379"/>
      <c r="L183" s="379"/>
      <c r="M183" s="379"/>
      <c r="N183" s="397"/>
      <c r="O183" s="397"/>
      <c r="P183" s="379"/>
      <c r="Q183" s="379"/>
      <c r="R183" s="17">
        <v>0</v>
      </c>
      <c r="S183" s="116" t="s">
        <v>291</v>
      </c>
      <c r="T183" s="17">
        <v>0</v>
      </c>
      <c r="U183" s="1"/>
    </row>
    <row r="184" spans="1:21" s="9" customFormat="1" x14ac:dyDescent="0.25">
      <c r="A184" s="424"/>
      <c r="B184" s="393"/>
      <c r="C184" s="384"/>
      <c r="D184" s="379"/>
      <c r="E184" s="379"/>
      <c r="F184" s="421"/>
      <c r="G184" s="379"/>
      <c r="H184" s="379"/>
      <c r="I184" s="430"/>
      <c r="J184" s="380"/>
      <c r="K184" s="379"/>
      <c r="L184" s="379"/>
      <c r="M184" s="379"/>
      <c r="N184" s="397"/>
      <c r="O184" s="397"/>
      <c r="P184" s="379"/>
      <c r="Q184" s="379"/>
      <c r="R184" s="17">
        <v>3</v>
      </c>
      <c r="S184" s="97" t="s">
        <v>932</v>
      </c>
      <c r="T184" s="17">
        <v>3</v>
      </c>
      <c r="U184" s="1"/>
    </row>
    <row r="185" spans="1:21" x14ac:dyDescent="0.25">
      <c r="A185" s="424"/>
      <c r="B185" s="393"/>
      <c r="C185" s="384"/>
      <c r="D185" s="379"/>
      <c r="E185" s="379"/>
      <c r="F185" s="421"/>
      <c r="G185" s="379"/>
      <c r="H185" s="379"/>
      <c r="I185" s="430"/>
      <c r="J185" s="380"/>
      <c r="K185" s="379"/>
      <c r="L185" s="379"/>
      <c r="M185" s="379"/>
      <c r="N185" s="397"/>
      <c r="O185" s="397"/>
      <c r="P185" s="379"/>
      <c r="Q185" s="379"/>
      <c r="R185" s="17">
        <v>2</v>
      </c>
      <c r="S185" s="116" t="s">
        <v>292</v>
      </c>
      <c r="T185" s="17">
        <v>2</v>
      </c>
      <c r="U185" s="1"/>
    </row>
    <row r="186" spans="1:21" x14ac:dyDescent="0.25">
      <c r="A186" s="424"/>
      <c r="B186" s="393"/>
      <c r="C186" s="384"/>
      <c r="D186" s="379"/>
      <c r="E186" s="379"/>
      <c r="F186" s="421"/>
      <c r="G186" s="379"/>
      <c r="H186" s="379"/>
      <c r="I186" s="430"/>
      <c r="J186" s="380"/>
      <c r="K186" s="379"/>
      <c r="L186" s="379"/>
      <c r="M186" s="379"/>
      <c r="N186" s="397"/>
      <c r="O186" s="397"/>
      <c r="P186" s="379"/>
      <c r="Q186" s="379"/>
      <c r="R186" s="17">
        <v>0</v>
      </c>
      <c r="S186" s="116" t="s">
        <v>296</v>
      </c>
      <c r="T186" s="17">
        <v>0</v>
      </c>
      <c r="U186" s="1"/>
    </row>
    <row r="187" spans="1:21" s="9" customFormat="1" x14ac:dyDescent="0.25">
      <c r="A187" s="424"/>
      <c r="B187" s="393"/>
      <c r="C187" s="384"/>
      <c r="D187" s="379"/>
      <c r="E187" s="379"/>
      <c r="F187" s="421"/>
      <c r="G187" s="379"/>
      <c r="H187" s="379"/>
      <c r="I187" s="430"/>
      <c r="J187" s="380"/>
      <c r="K187" s="379"/>
      <c r="L187" s="379"/>
      <c r="M187" s="379"/>
      <c r="N187" s="397"/>
      <c r="O187" s="397"/>
      <c r="P187" s="379"/>
      <c r="Q187" s="379"/>
      <c r="R187" s="116">
        <v>1</v>
      </c>
      <c r="S187" s="116" t="s">
        <v>933</v>
      </c>
      <c r="T187" s="217">
        <v>1</v>
      </c>
      <c r="U187" s="1"/>
    </row>
    <row r="188" spans="1:21" x14ac:dyDescent="0.25">
      <c r="A188" s="424"/>
      <c r="B188" s="393"/>
      <c r="C188" s="384"/>
      <c r="D188" s="379"/>
      <c r="E188" s="379"/>
      <c r="F188" s="421"/>
      <c r="G188" s="379"/>
      <c r="H188" s="379"/>
      <c r="I188" s="430"/>
      <c r="J188" s="380"/>
      <c r="K188" s="379"/>
      <c r="L188" s="379"/>
      <c r="M188" s="379"/>
      <c r="N188" s="397"/>
      <c r="O188" s="397"/>
      <c r="P188" s="379"/>
      <c r="Q188" s="379"/>
      <c r="R188" s="17" t="s">
        <v>280</v>
      </c>
      <c r="S188" s="116" t="s">
        <v>211</v>
      </c>
      <c r="T188" s="17" t="s">
        <v>280</v>
      </c>
      <c r="U188" s="1"/>
    </row>
    <row r="189" spans="1:21" x14ac:dyDescent="0.25">
      <c r="A189" s="424"/>
      <c r="B189" s="393"/>
      <c r="C189" s="384"/>
      <c r="D189" s="379"/>
      <c r="E189" s="379"/>
      <c r="F189" s="421"/>
      <c r="G189" s="379"/>
      <c r="H189" s="379"/>
      <c r="I189" s="430"/>
      <c r="J189" s="380"/>
      <c r="K189" s="379"/>
      <c r="L189" s="379"/>
      <c r="M189" s="379"/>
      <c r="N189" s="397"/>
      <c r="O189" s="397"/>
      <c r="P189" s="379"/>
      <c r="Q189" s="379"/>
      <c r="R189" s="17" t="s">
        <v>280</v>
      </c>
      <c r="S189" s="116" t="s">
        <v>208</v>
      </c>
      <c r="T189" s="17" t="s">
        <v>280</v>
      </c>
      <c r="U189" s="1"/>
    </row>
    <row r="190" spans="1:21" x14ac:dyDescent="0.25">
      <c r="A190" s="424"/>
      <c r="B190" s="393"/>
      <c r="C190" s="384"/>
      <c r="D190" s="379"/>
      <c r="E190" s="379"/>
      <c r="F190" s="421"/>
      <c r="G190" s="379"/>
      <c r="H190" s="379"/>
      <c r="I190" s="430"/>
      <c r="J190" s="380"/>
      <c r="K190" s="379"/>
      <c r="L190" s="379"/>
      <c r="M190" s="379"/>
      <c r="N190" s="397"/>
      <c r="O190" s="397"/>
      <c r="P190" s="379"/>
      <c r="Q190" s="379"/>
      <c r="R190" s="17" t="s">
        <v>280</v>
      </c>
      <c r="S190" s="116" t="s">
        <v>209</v>
      </c>
      <c r="T190" s="17" t="s">
        <v>280</v>
      </c>
      <c r="U190" s="1"/>
    </row>
    <row r="191" spans="1:21" x14ac:dyDescent="0.25">
      <c r="A191" s="424"/>
      <c r="B191" s="393"/>
      <c r="C191" s="384"/>
      <c r="D191" s="379"/>
      <c r="E191" s="379"/>
      <c r="F191" s="421"/>
      <c r="G191" s="379"/>
      <c r="H191" s="379"/>
      <c r="I191" s="430"/>
      <c r="J191" s="380"/>
      <c r="K191" s="379"/>
      <c r="L191" s="379"/>
      <c r="M191" s="379"/>
      <c r="N191" s="397"/>
      <c r="O191" s="397"/>
      <c r="P191" s="379"/>
      <c r="Q191" s="379"/>
      <c r="R191" s="17">
        <v>1</v>
      </c>
      <c r="S191" s="116" t="s">
        <v>206</v>
      </c>
      <c r="T191" s="17">
        <v>1</v>
      </c>
      <c r="U191" s="1"/>
    </row>
    <row r="192" spans="1:21" x14ac:dyDescent="0.25">
      <c r="A192" s="424"/>
      <c r="B192" s="393"/>
      <c r="C192" s="384"/>
      <c r="D192" s="379"/>
      <c r="E192" s="379"/>
      <c r="F192" s="421"/>
      <c r="G192" s="379"/>
      <c r="H192" s="379"/>
      <c r="I192" s="430"/>
      <c r="J192" s="380"/>
      <c r="K192" s="379"/>
      <c r="L192" s="379"/>
      <c r="M192" s="379"/>
      <c r="N192" s="397"/>
      <c r="O192" s="397"/>
      <c r="P192" s="379"/>
      <c r="Q192" s="379"/>
      <c r="R192" s="17">
        <v>1</v>
      </c>
      <c r="S192" s="116" t="s">
        <v>129</v>
      </c>
      <c r="T192" s="17">
        <v>1</v>
      </c>
      <c r="U192" s="1"/>
    </row>
    <row r="193" spans="1:21" s="9" customFormat="1" x14ac:dyDescent="0.25">
      <c r="A193" s="424"/>
      <c r="B193" s="393"/>
      <c r="C193" s="384"/>
      <c r="D193" s="379"/>
      <c r="E193" s="379"/>
      <c r="F193" s="421"/>
      <c r="G193" s="379"/>
      <c r="H193" s="379"/>
      <c r="I193" s="430"/>
      <c r="J193" s="380"/>
      <c r="K193" s="379"/>
      <c r="L193" s="379"/>
      <c r="M193" s="379"/>
      <c r="N193" s="397"/>
      <c r="O193" s="397"/>
      <c r="P193" s="379"/>
      <c r="Q193" s="379"/>
      <c r="R193" s="17">
        <v>1</v>
      </c>
      <c r="S193" s="116" t="s">
        <v>210</v>
      </c>
      <c r="T193" s="17">
        <v>1</v>
      </c>
      <c r="U193" s="1"/>
    </row>
    <row r="194" spans="1:21" s="9" customFormat="1" x14ac:dyDescent="0.25">
      <c r="A194" s="424"/>
      <c r="B194" s="393"/>
      <c r="C194" s="384"/>
      <c r="D194" s="379"/>
      <c r="E194" s="379"/>
      <c r="F194" s="421"/>
      <c r="G194" s="379"/>
      <c r="H194" s="379"/>
      <c r="I194" s="430"/>
      <c r="J194" s="380"/>
      <c r="K194" s="379"/>
      <c r="L194" s="379"/>
      <c r="M194" s="379"/>
      <c r="N194" s="397"/>
      <c r="O194" s="397"/>
      <c r="P194" s="379"/>
      <c r="Q194" s="379"/>
      <c r="R194" s="17">
        <v>1</v>
      </c>
      <c r="S194" s="116" t="s">
        <v>128</v>
      </c>
      <c r="T194" s="17">
        <v>1</v>
      </c>
      <c r="U194" s="1"/>
    </row>
    <row r="195" spans="1:21" x14ac:dyDescent="0.25">
      <c r="A195" s="424"/>
      <c r="B195" s="393"/>
      <c r="C195" s="385"/>
      <c r="D195" s="379"/>
      <c r="E195" s="379"/>
      <c r="F195" s="421"/>
      <c r="G195" s="379"/>
      <c r="H195" s="379"/>
      <c r="I195" s="430"/>
      <c r="J195" s="380"/>
      <c r="K195" s="379"/>
      <c r="L195" s="379"/>
      <c r="M195" s="379"/>
      <c r="N195" s="397"/>
      <c r="O195" s="397"/>
      <c r="P195" s="379"/>
      <c r="Q195" s="379"/>
      <c r="R195" s="119">
        <v>1</v>
      </c>
      <c r="S195" s="116" t="s">
        <v>499</v>
      </c>
      <c r="T195" s="221">
        <v>1</v>
      </c>
      <c r="U195" s="1"/>
    </row>
    <row r="196" spans="1:21" x14ac:dyDescent="0.25">
      <c r="A196" s="424"/>
      <c r="B196" s="425" t="s">
        <v>2432</v>
      </c>
      <c r="C196" s="406" t="s">
        <v>2464</v>
      </c>
      <c r="D196" s="409" t="s">
        <v>111</v>
      </c>
      <c r="E196" s="409" t="s">
        <v>195</v>
      </c>
      <c r="F196" s="416" t="s">
        <v>79</v>
      </c>
      <c r="G196" s="417" t="s">
        <v>262</v>
      </c>
      <c r="H196" s="417" t="s">
        <v>262</v>
      </c>
      <c r="I196" s="383" t="s">
        <v>557</v>
      </c>
      <c r="J196" s="409">
        <v>210</v>
      </c>
      <c r="K196" s="409" t="s">
        <v>227</v>
      </c>
      <c r="L196" s="409" t="s">
        <v>110</v>
      </c>
      <c r="M196" s="409" t="s">
        <v>142</v>
      </c>
      <c r="N196" s="396" t="s">
        <v>753</v>
      </c>
      <c r="O196" s="396" t="s">
        <v>3929</v>
      </c>
      <c r="P196" s="409" t="s">
        <v>142</v>
      </c>
      <c r="Q196" s="409" t="s">
        <v>142</v>
      </c>
      <c r="R196" s="116">
        <v>1</v>
      </c>
      <c r="S196" s="116" t="s">
        <v>1789</v>
      </c>
      <c r="T196" s="217">
        <v>1</v>
      </c>
    </row>
    <row r="197" spans="1:21" x14ac:dyDescent="0.25">
      <c r="A197" s="424"/>
      <c r="B197" s="426"/>
      <c r="C197" s="407"/>
      <c r="D197" s="410"/>
      <c r="E197" s="410"/>
      <c r="F197" s="412"/>
      <c r="G197" s="418"/>
      <c r="H197" s="418"/>
      <c r="I197" s="384"/>
      <c r="J197" s="410"/>
      <c r="K197" s="410"/>
      <c r="L197" s="410"/>
      <c r="M197" s="410"/>
      <c r="N197" s="397"/>
      <c r="O197" s="397"/>
      <c r="P197" s="410"/>
      <c r="Q197" s="410"/>
      <c r="R197" s="116">
        <v>1</v>
      </c>
      <c r="S197" s="116" t="s">
        <v>234</v>
      </c>
      <c r="T197" s="217">
        <v>1</v>
      </c>
    </row>
    <row r="198" spans="1:21" x14ac:dyDescent="0.25">
      <c r="A198" s="424"/>
      <c r="B198" s="426"/>
      <c r="C198" s="407"/>
      <c r="D198" s="410"/>
      <c r="E198" s="410"/>
      <c r="F198" s="412"/>
      <c r="G198" s="418"/>
      <c r="H198" s="418"/>
      <c r="I198" s="384"/>
      <c r="J198" s="410"/>
      <c r="K198" s="410"/>
      <c r="L198" s="410"/>
      <c r="M198" s="410"/>
      <c r="N198" s="397"/>
      <c r="O198" s="397"/>
      <c r="P198" s="410"/>
      <c r="Q198" s="410"/>
      <c r="R198" s="17" t="s">
        <v>280</v>
      </c>
      <c r="S198" s="116" t="s">
        <v>211</v>
      </c>
      <c r="T198" s="17" t="s">
        <v>280</v>
      </c>
    </row>
    <row r="199" spans="1:21" x14ac:dyDescent="0.25">
      <c r="A199" s="424"/>
      <c r="B199" s="426"/>
      <c r="C199" s="407"/>
      <c r="D199" s="410"/>
      <c r="E199" s="410"/>
      <c r="F199" s="412"/>
      <c r="G199" s="418"/>
      <c r="H199" s="418"/>
      <c r="I199" s="384"/>
      <c r="J199" s="410"/>
      <c r="K199" s="410"/>
      <c r="L199" s="410"/>
      <c r="M199" s="410"/>
      <c r="N199" s="397"/>
      <c r="O199" s="397"/>
      <c r="P199" s="410"/>
      <c r="Q199" s="410"/>
      <c r="R199" s="17" t="s">
        <v>280</v>
      </c>
      <c r="S199" s="116" t="s">
        <v>208</v>
      </c>
      <c r="T199" s="17" t="s">
        <v>280</v>
      </c>
    </row>
    <row r="200" spans="1:21" x14ac:dyDescent="0.25">
      <c r="A200" s="424"/>
      <c r="B200" s="426"/>
      <c r="C200" s="407"/>
      <c r="D200" s="410"/>
      <c r="E200" s="410"/>
      <c r="F200" s="412"/>
      <c r="G200" s="418"/>
      <c r="H200" s="418"/>
      <c r="I200" s="384"/>
      <c r="J200" s="410"/>
      <c r="K200" s="410"/>
      <c r="L200" s="410"/>
      <c r="M200" s="410"/>
      <c r="N200" s="397"/>
      <c r="O200" s="397"/>
      <c r="P200" s="410"/>
      <c r="Q200" s="410"/>
      <c r="R200" s="17" t="s">
        <v>280</v>
      </c>
      <c r="S200" s="116" t="s">
        <v>209</v>
      </c>
      <c r="T200" s="17" t="s">
        <v>280</v>
      </c>
    </row>
    <row r="201" spans="1:21" x14ac:dyDescent="0.25">
      <c r="A201" s="424"/>
      <c r="B201" s="426"/>
      <c r="C201" s="407"/>
      <c r="D201" s="410"/>
      <c r="E201" s="410"/>
      <c r="F201" s="412"/>
      <c r="G201" s="418"/>
      <c r="H201" s="418"/>
      <c r="I201" s="384"/>
      <c r="J201" s="410"/>
      <c r="K201" s="410"/>
      <c r="L201" s="410"/>
      <c r="M201" s="410"/>
      <c r="N201" s="397"/>
      <c r="O201" s="397"/>
      <c r="P201" s="410"/>
      <c r="Q201" s="410"/>
      <c r="R201" s="17" t="s">
        <v>280</v>
      </c>
      <c r="S201" s="119" t="s">
        <v>62</v>
      </c>
      <c r="T201" s="17" t="s">
        <v>280</v>
      </c>
    </row>
    <row r="202" spans="1:21" x14ac:dyDescent="0.25">
      <c r="A202" s="424"/>
      <c r="B202" s="426"/>
      <c r="C202" s="407"/>
      <c r="D202" s="410"/>
      <c r="E202" s="410"/>
      <c r="F202" s="412"/>
      <c r="G202" s="418"/>
      <c r="H202" s="418"/>
      <c r="I202" s="384"/>
      <c r="J202" s="410"/>
      <c r="K202" s="410"/>
      <c r="L202" s="410"/>
      <c r="M202" s="410"/>
      <c r="N202" s="397"/>
      <c r="O202" s="397"/>
      <c r="P202" s="410"/>
      <c r="Q202" s="410"/>
      <c r="R202" s="119">
        <v>1</v>
      </c>
      <c r="S202" s="119" t="s">
        <v>129</v>
      </c>
      <c r="T202" s="221">
        <v>1</v>
      </c>
    </row>
    <row r="203" spans="1:21" x14ac:dyDescent="0.25">
      <c r="A203" s="424"/>
      <c r="B203" s="426"/>
      <c r="C203" s="407"/>
      <c r="D203" s="410"/>
      <c r="E203" s="410"/>
      <c r="F203" s="412"/>
      <c r="G203" s="418"/>
      <c r="H203" s="418"/>
      <c r="I203" s="384"/>
      <c r="J203" s="410"/>
      <c r="K203" s="410"/>
      <c r="L203" s="410"/>
      <c r="M203" s="410"/>
      <c r="N203" s="397"/>
      <c r="O203" s="397"/>
      <c r="P203" s="410"/>
      <c r="Q203" s="410"/>
      <c r="R203" s="119">
        <v>1</v>
      </c>
      <c r="S203" s="119" t="s">
        <v>128</v>
      </c>
      <c r="T203" s="221">
        <v>1</v>
      </c>
    </row>
    <row r="204" spans="1:21" s="9" customFormat="1" x14ac:dyDescent="0.25">
      <c r="A204" s="424"/>
      <c r="B204" s="426"/>
      <c r="C204" s="407"/>
      <c r="D204" s="410"/>
      <c r="E204" s="410"/>
      <c r="F204" s="412"/>
      <c r="G204" s="418"/>
      <c r="H204" s="418"/>
      <c r="I204" s="384"/>
      <c r="J204" s="410"/>
      <c r="K204" s="410"/>
      <c r="L204" s="410"/>
      <c r="M204" s="410"/>
      <c r="N204" s="397"/>
      <c r="O204" s="397"/>
      <c r="P204" s="410"/>
      <c r="Q204" s="410"/>
      <c r="R204" s="119">
        <v>1</v>
      </c>
      <c r="S204" s="119" t="s">
        <v>230</v>
      </c>
      <c r="T204" s="221">
        <v>1</v>
      </c>
    </row>
    <row r="205" spans="1:21" x14ac:dyDescent="0.25">
      <c r="A205" s="424"/>
      <c r="B205" s="426"/>
      <c r="C205" s="407"/>
      <c r="D205" s="410"/>
      <c r="E205" s="410"/>
      <c r="F205" s="412"/>
      <c r="G205" s="418"/>
      <c r="H205" s="418"/>
      <c r="I205" s="384"/>
      <c r="J205" s="410"/>
      <c r="K205" s="410"/>
      <c r="L205" s="410"/>
      <c r="M205" s="410"/>
      <c r="N205" s="397"/>
      <c r="O205" s="397"/>
      <c r="P205" s="410"/>
      <c r="Q205" s="410"/>
      <c r="R205" s="116">
        <v>1</v>
      </c>
      <c r="S205" s="116" t="s">
        <v>499</v>
      </c>
      <c r="T205" s="217">
        <v>1</v>
      </c>
    </row>
    <row r="206" spans="1:21" s="9" customFormat="1" x14ac:dyDescent="0.25">
      <c r="A206" s="424"/>
      <c r="B206" s="392" t="s">
        <v>2433</v>
      </c>
      <c r="C206" s="383" t="s">
        <v>2465</v>
      </c>
      <c r="D206" s="409" t="s">
        <v>111</v>
      </c>
      <c r="E206" s="409" t="s">
        <v>195</v>
      </c>
      <c r="F206" s="416" t="s">
        <v>138</v>
      </c>
      <c r="G206" s="417" t="s">
        <v>556</v>
      </c>
      <c r="H206" s="409" t="s">
        <v>556</v>
      </c>
      <c r="I206" s="383" t="s">
        <v>557</v>
      </c>
      <c r="J206" s="409">
        <v>150</v>
      </c>
      <c r="K206" s="409" t="s">
        <v>227</v>
      </c>
      <c r="L206" s="409" t="s">
        <v>110</v>
      </c>
      <c r="M206" s="409" t="s">
        <v>142</v>
      </c>
      <c r="N206" s="396" t="s">
        <v>750</v>
      </c>
      <c r="O206" s="396" t="s">
        <v>750</v>
      </c>
      <c r="P206" s="409" t="s">
        <v>142</v>
      </c>
      <c r="Q206" s="409" t="s">
        <v>142</v>
      </c>
      <c r="R206" s="116">
        <v>1</v>
      </c>
      <c r="S206" s="116" t="s">
        <v>345</v>
      </c>
      <c r="T206" s="217">
        <v>1</v>
      </c>
    </row>
    <row r="207" spans="1:21" s="9" customFormat="1" x14ac:dyDescent="0.25">
      <c r="A207" s="424"/>
      <c r="B207" s="393"/>
      <c r="C207" s="384"/>
      <c r="D207" s="410"/>
      <c r="E207" s="410"/>
      <c r="F207" s="412"/>
      <c r="G207" s="418"/>
      <c r="H207" s="410"/>
      <c r="I207" s="384"/>
      <c r="J207" s="410"/>
      <c r="K207" s="410"/>
      <c r="L207" s="410"/>
      <c r="M207" s="410"/>
      <c r="N207" s="397"/>
      <c r="O207" s="397"/>
      <c r="P207" s="410"/>
      <c r="Q207" s="410"/>
      <c r="R207" s="116">
        <v>1</v>
      </c>
      <c r="S207" s="116" t="s">
        <v>129</v>
      </c>
      <c r="T207" s="217">
        <v>1</v>
      </c>
    </row>
    <row r="208" spans="1:21" s="9" customFormat="1" x14ac:dyDescent="0.25">
      <c r="A208" s="424"/>
      <c r="B208" s="393"/>
      <c r="C208" s="384"/>
      <c r="D208" s="410"/>
      <c r="E208" s="410"/>
      <c r="F208" s="412"/>
      <c r="G208" s="418"/>
      <c r="H208" s="410"/>
      <c r="I208" s="384"/>
      <c r="J208" s="410"/>
      <c r="K208" s="410"/>
      <c r="L208" s="410"/>
      <c r="M208" s="410"/>
      <c r="N208" s="397"/>
      <c r="O208" s="397"/>
      <c r="P208" s="410"/>
      <c r="Q208" s="410"/>
      <c r="R208" s="116">
        <v>1</v>
      </c>
      <c r="S208" s="116" t="s">
        <v>128</v>
      </c>
      <c r="T208" s="217">
        <v>1</v>
      </c>
    </row>
    <row r="209" spans="1:20" s="9" customFormat="1" x14ac:dyDescent="0.25">
      <c r="A209" s="424"/>
      <c r="B209" s="393"/>
      <c r="C209" s="384"/>
      <c r="D209" s="410"/>
      <c r="E209" s="410"/>
      <c r="F209" s="412"/>
      <c r="G209" s="418"/>
      <c r="H209" s="410"/>
      <c r="I209" s="384"/>
      <c r="J209" s="410"/>
      <c r="K209" s="410"/>
      <c r="L209" s="410"/>
      <c r="M209" s="410"/>
      <c r="N209" s="397"/>
      <c r="O209" s="397"/>
      <c r="P209" s="410"/>
      <c r="Q209" s="410"/>
      <c r="R209" s="116">
        <v>1</v>
      </c>
      <c r="S209" s="116" t="s">
        <v>479</v>
      </c>
      <c r="T209" s="217">
        <v>1</v>
      </c>
    </row>
    <row r="210" spans="1:20" s="9" customFormat="1" x14ac:dyDescent="0.25">
      <c r="A210" s="424"/>
      <c r="B210" s="393"/>
      <c r="C210" s="385"/>
      <c r="D210" s="410"/>
      <c r="E210" s="410"/>
      <c r="F210" s="412"/>
      <c r="G210" s="418"/>
      <c r="H210" s="410"/>
      <c r="I210" s="384"/>
      <c r="J210" s="410"/>
      <c r="K210" s="410"/>
      <c r="L210" s="410"/>
      <c r="M210" s="410"/>
      <c r="N210" s="397"/>
      <c r="O210" s="397"/>
      <c r="P210" s="410"/>
      <c r="Q210" s="410"/>
      <c r="R210" s="116">
        <v>1</v>
      </c>
      <c r="S210" s="116" t="s">
        <v>499</v>
      </c>
      <c r="T210" s="217">
        <v>1</v>
      </c>
    </row>
    <row r="211" spans="1:20" x14ac:dyDescent="0.25">
      <c r="A211" s="424"/>
      <c r="B211" s="425" t="s">
        <v>2433</v>
      </c>
      <c r="C211" s="406" t="s">
        <v>2466</v>
      </c>
      <c r="D211" s="409" t="s">
        <v>111</v>
      </c>
      <c r="E211" s="409" t="s">
        <v>195</v>
      </c>
      <c r="F211" s="416" t="s">
        <v>79</v>
      </c>
      <c r="G211" s="427" t="s">
        <v>3105</v>
      </c>
      <c r="H211" s="427" t="s">
        <v>3105</v>
      </c>
      <c r="I211" s="383" t="s">
        <v>557</v>
      </c>
      <c r="J211" s="409">
        <v>210</v>
      </c>
      <c r="K211" s="409" t="s">
        <v>227</v>
      </c>
      <c r="L211" s="409" t="s">
        <v>110</v>
      </c>
      <c r="M211" s="409" t="s">
        <v>142</v>
      </c>
      <c r="N211" s="396" t="s">
        <v>753</v>
      </c>
      <c r="O211" s="396" t="s">
        <v>3929</v>
      </c>
      <c r="P211" s="409" t="s">
        <v>142</v>
      </c>
      <c r="Q211" s="409" t="s">
        <v>142</v>
      </c>
      <c r="R211" s="116">
        <v>1</v>
      </c>
      <c r="S211" s="116" t="s">
        <v>345</v>
      </c>
      <c r="T211" s="217">
        <v>1</v>
      </c>
    </row>
    <row r="212" spans="1:20" x14ac:dyDescent="0.25">
      <c r="A212" s="424"/>
      <c r="B212" s="426"/>
      <c r="C212" s="407"/>
      <c r="D212" s="410"/>
      <c r="E212" s="410"/>
      <c r="F212" s="412"/>
      <c r="G212" s="428"/>
      <c r="H212" s="428"/>
      <c r="I212" s="384"/>
      <c r="J212" s="410"/>
      <c r="K212" s="410"/>
      <c r="L212" s="410"/>
      <c r="M212" s="410"/>
      <c r="N212" s="397"/>
      <c r="O212" s="397"/>
      <c r="P212" s="410"/>
      <c r="Q212" s="410"/>
      <c r="R212" s="17" t="s">
        <v>280</v>
      </c>
      <c r="S212" s="116" t="s">
        <v>211</v>
      </c>
      <c r="T212" s="17" t="s">
        <v>280</v>
      </c>
    </row>
    <row r="213" spans="1:20" x14ac:dyDescent="0.25">
      <c r="A213" s="424"/>
      <c r="B213" s="426"/>
      <c r="C213" s="407"/>
      <c r="D213" s="410"/>
      <c r="E213" s="410"/>
      <c r="F213" s="412"/>
      <c r="G213" s="428"/>
      <c r="H213" s="428"/>
      <c r="I213" s="384"/>
      <c r="J213" s="410"/>
      <c r="K213" s="410"/>
      <c r="L213" s="410"/>
      <c r="M213" s="410"/>
      <c r="N213" s="397"/>
      <c r="O213" s="397"/>
      <c r="P213" s="410"/>
      <c r="Q213" s="410"/>
      <c r="R213" s="116">
        <v>1</v>
      </c>
      <c r="S213" s="116" t="s">
        <v>208</v>
      </c>
      <c r="T213" s="217">
        <v>1</v>
      </c>
    </row>
    <row r="214" spans="1:20" x14ac:dyDescent="0.25">
      <c r="A214" s="424"/>
      <c r="B214" s="426"/>
      <c r="C214" s="407"/>
      <c r="D214" s="410"/>
      <c r="E214" s="410"/>
      <c r="F214" s="412"/>
      <c r="G214" s="428"/>
      <c r="H214" s="428"/>
      <c r="I214" s="384"/>
      <c r="J214" s="410"/>
      <c r="K214" s="410"/>
      <c r="L214" s="410"/>
      <c r="M214" s="410"/>
      <c r="N214" s="397"/>
      <c r="O214" s="397"/>
      <c r="P214" s="410"/>
      <c r="Q214" s="410"/>
      <c r="R214" s="116">
        <v>1</v>
      </c>
      <c r="S214" s="116" t="s">
        <v>209</v>
      </c>
      <c r="T214" s="217">
        <v>1</v>
      </c>
    </row>
    <row r="215" spans="1:20" x14ac:dyDescent="0.25">
      <c r="A215" s="424"/>
      <c r="B215" s="426"/>
      <c r="C215" s="407"/>
      <c r="D215" s="410"/>
      <c r="E215" s="410"/>
      <c r="F215" s="412"/>
      <c r="G215" s="428"/>
      <c r="H215" s="428"/>
      <c r="I215" s="384"/>
      <c r="J215" s="410"/>
      <c r="K215" s="410"/>
      <c r="L215" s="410"/>
      <c r="M215" s="410"/>
      <c r="N215" s="397"/>
      <c r="O215" s="397"/>
      <c r="P215" s="410"/>
      <c r="Q215" s="410"/>
      <c r="R215" s="116">
        <v>1</v>
      </c>
      <c r="S215" s="116" t="s">
        <v>62</v>
      </c>
      <c r="T215" s="217">
        <v>1</v>
      </c>
    </row>
    <row r="216" spans="1:20" x14ac:dyDescent="0.25">
      <c r="A216" s="424"/>
      <c r="B216" s="426"/>
      <c r="C216" s="407"/>
      <c r="D216" s="410"/>
      <c r="E216" s="410"/>
      <c r="F216" s="412"/>
      <c r="G216" s="428"/>
      <c r="H216" s="428"/>
      <c r="I216" s="384"/>
      <c r="J216" s="410"/>
      <c r="K216" s="410"/>
      <c r="L216" s="410"/>
      <c r="M216" s="410"/>
      <c r="N216" s="397"/>
      <c r="O216" s="397"/>
      <c r="P216" s="410"/>
      <c r="Q216" s="410"/>
      <c r="R216" s="116">
        <v>1</v>
      </c>
      <c r="S216" s="116" t="s">
        <v>129</v>
      </c>
      <c r="T216" s="217">
        <v>1</v>
      </c>
    </row>
    <row r="217" spans="1:20" x14ac:dyDescent="0.25">
      <c r="A217" s="424"/>
      <c r="B217" s="426"/>
      <c r="C217" s="407"/>
      <c r="D217" s="410"/>
      <c r="E217" s="410"/>
      <c r="F217" s="412"/>
      <c r="G217" s="428"/>
      <c r="H217" s="428"/>
      <c r="I217" s="384"/>
      <c r="J217" s="410"/>
      <c r="K217" s="410"/>
      <c r="L217" s="410"/>
      <c r="M217" s="410"/>
      <c r="N217" s="397"/>
      <c r="O217" s="397"/>
      <c r="P217" s="410"/>
      <c r="Q217" s="410"/>
      <c r="R217" s="116">
        <v>1</v>
      </c>
      <c r="S217" s="116" t="s">
        <v>128</v>
      </c>
      <c r="T217" s="217">
        <v>1</v>
      </c>
    </row>
    <row r="218" spans="1:20" s="9" customFormat="1" x14ac:dyDescent="0.25">
      <c r="A218" s="424"/>
      <c r="B218" s="426"/>
      <c r="C218" s="407"/>
      <c r="D218" s="410"/>
      <c r="E218" s="410"/>
      <c r="F218" s="412"/>
      <c r="G218" s="428"/>
      <c r="H218" s="428"/>
      <c r="I218" s="384"/>
      <c r="J218" s="410"/>
      <c r="K218" s="410"/>
      <c r="L218" s="410"/>
      <c r="M218" s="410"/>
      <c r="N218" s="397"/>
      <c r="O218" s="397"/>
      <c r="P218" s="410"/>
      <c r="Q218" s="410"/>
      <c r="R218" s="116">
        <v>1</v>
      </c>
      <c r="S218" s="116" t="s">
        <v>479</v>
      </c>
      <c r="T218" s="217">
        <v>1</v>
      </c>
    </row>
    <row r="219" spans="1:20" x14ac:dyDescent="0.25">
      <c r="A219" s="424"/>
      <c r="B219" s="426"/>
      <c r="C219" s="408"/>
      <c r="D219" s="410"/>
      <c r="E219" s="410"/>
      <c r="F219" s="412"/>
      <c r="G219" s="428"/>
      <c r="H219" s="428"/>
      <c r="I219" s="384"/>
      <c r="J219" s="410"/>
      <c r="K219" s="410"/>
      <c r="L219" s="410"/>
      <c r="M219" s="410"/>
      <c r="N219" s="397"/>
      <c r="O219" s="397"/>
      <c r="P219" s="410"/>
      <c r="Q219" s="410"/>
      <c r="R219" s="116">
        <v>1</v>
      </c>
      <c r="S219" s="116" t="s">
        <v>499</v>
      </c>
      <c r="T219" s="217">
        <v>1</v>
      </c>
    </row>
    <row r="220" spans="1:20" ht="30" x14ac:dyDescent="0.25">
      <c r="A220" s="424"/>
      <c r="B220" s="429" t="s">
        <v>2434</v>
      </c>
      <c r="C220" s="406" t="s">
        <v>2467</v>
      </c>
      <c r="D220" s="379" t="s">
        <v>111</v>
      </c>
      <c r="E220" s="379" t="s">
        <v>195</v>
      </c>
      <c r="F220" s="379" t="s">
        <v>79</v>
      </c>
      <c r="G220" s="379" t="s">
        <v>2501</v>
      </c>
      <c r="H220" s="379" t="s">
        <v>2501</v>
      </c>
      <c r="I220" s="390" t="s">
        <v>557</v>
      </c>
      <c r="J220" s="379">
        <v>210</v>
      </c>
      <c r="K220" s="379" t="s">
        <v>227</v>
      </c>
      <c r="L220" s="379" t="s">
        <v>110</v>
      </c>
      <c r="M220" s="379" t="s">
        <v>142</v>
      </c>
      <c r="N220" s="391" t="s">
        <v>281</v>
      </c>
      <c r="O220" s="391" t="s">
        <v>3930</v>
      </c>
      <c r="P220" s="379"/>
      <c r="Q220" s="379"/>
      <c r="R220" s="116">
        <v>1</v>
      </c>
      <c r="S220" s="116" t="s">
        <v>2516</v>
      </c>
      <c r="T220" s="217">
        <v>1</v>
      </c>
    </row>
    <row r="221" spans="1:20" x14ac:dyDescent="0.25">
      <c r="A221" s="424"/>
      <c r="B221" s="429"/>
      <c r="C221" s="407"/>
      <c r="D221" s="379"/>
      <c r="E221" s="379"/>
      <c r="F221" s="379"/>
      <c r="G221" s="379"/>
      <c r="H221" s="379"/>
      <c r="I221" s="390"/>
      <c r="J221" s="379"/>
      <c r="K221" s="379"/>
      <c r="L221" s="379"/>
      <c r="M221" s="379"/>
      <c r="N221" s="391"/>
      <c r="O221" s="391"/>
      <c r="P221" s="379"/>
      <c r="Q221" s="379"/>
      <c r="R221" s="17" t="s">
        <v>280</v>
      </c>
      <c r="S221" s="116" t="s">
        <v>211</v>
      </c>
      <c r="T221" s="17" t="s">
        <v>280</v>
      </c>
    </row>
    <row r="222" spans="1:20" x14ac:dyDescent="0.25">
      <c r="A222" s="424"/>
      <c r="B222" s="429"/>
      <c r="C222" s="407"/>
      <c r="D222" s="379"/>
      <c r="E222" s="379"/>
      <c r="F222" s="379"/>
      <c r="G222" s="379"/>
      <c r="H222" s="379"/>
      <c r="I222" s="390"/>
      <c r="J222" s="379"/>
      <c r="K222" s="379"/>
      <c r="L222" s="379"/>
      <c r="M222" s="379"/>
      <c r="N222" s="391"/>
      <c r="O222" s="391"/>
      <c r="P222" s="379"/>
      <c r="Q222" s="379"/>
      <c r="R222" s="116">
        <v>1</v>
      </c>
      <c r="S222" s="116" t="s">
        <v>208</v>
      </c>
      <c r="T222" s="217">
        <v>1</v>
      </c>
    </row>
    <row r="223" spans="1:20" x14ac:dyDescent="0.25">
      <c r="A223" s="424"/>
      <c r="B223" s="429"/>
      <c r="C223" s="407"/>
      <c r="D223" s="379"/>
      <c r="E223" s="379"/>
      <c r="F223" s="379"/>
      <c r="G223" s="379"/>
      <c r="H223" s="379"/>
      <c r="I223" s="390"/>
      <c r="J223" s="379"/>
      <c r="K223" s="379"/>
      <c r="L223" s="379"/>
      <c r="M223" s="379"/>
      <c r="N223" s="391"/>
      <c r="O223" s="391"/>
      <c r="P223" s="379"/>
      <c r="Q223" s="379"/>
      <c r="R223" s="116">
        <v>1</v>
      </c>
      <c r="S223" s="116" t="s">
        <v>209</v>
      </c>
      <c r="T223" s="217">
        <v>1</v>
      </c>
    </row>
    <row r="224" spans="1:20" x14ac:dyDescent="0.25">
      <c r="A224" s="424"/>
      <c r="B224" s="429"/>
      <c r="C224" s="407"/>
      <c r="D224" s="379"/>
      <c r="E224" s="379"/>
      <c r="F224" s="379"/>
      <c r="G224" s="379"/>
      <c r="H224" s="379"/>
      <c r="I224" s="390"/>
      <c r="J224" s="379"/>
      <c r="K224" s="379"/>
      <c r="L224" s="379"/>
      <c r="M224" s="379"/>
      <c r="N224" s="391"/>
      <c r="O224" s="391"/>
      <c r="P224" s="379"/>
      <c r="Q224" s="379"/>
      <c r="R224" s="116">
        <v>1</v>
      </c>
      <c r="S224" s="116" t="s">
        <v>206</v>
      </c>
      <c r="T224" s="217">
        <v>1</v>
      </c>
    </row>
    <row r="225" spans="1:20" x14ac:dyDescent="0.25">
      <c r="A225" s="424"/>
      <c r="B225" s="429"/>
      <c r="C225" s="407"/>
      <c r="D225" s="379"/>
      <c r="E225" s="379"/>
      <c r="F225" s="379"/>
      <c r="G225" s="379"/>
      <c r="H225" s="379"/>
      <c r="I225" s="390"/>
      <c r="J225" s="379"/>
      <c r="K225" s="379"/>
      <c r="L225" s="379"/>
      <c r="M225" s="379"/>
      <c r="N225" s="391"/>
      <c r="O225" s="391"/>
      <c r="P225" s="379"/>
      <c r="Q225" s="379"/>
      <c r="R225" s="116">
        <v>1</v>
      </c>
      <c r="S225" s="116" t="s">
        <v>128</v>
      </c>
      <c r="T225" s="217">
        <v>1</v>
      </c>
    </row>
    <row r="226" spans="1:20" x14ac:dyDescent="0.25">
      <c r="A226" s="424"/>
      <c r="B226" s="429"/>
      <c r="C226" s="407"/>
      <c r="D226" s="379"/>
      <c r="E226" s="379"/>
      <c r="F226" s="379"/>
      <c r="G226" s="379"/>
      <c r="H226" s="379"/>
      <c r="I226" s="390"/>
      <c r="J226" s="379"/>
      <c r="K226" s="379"/>
      <c r="L226" s="379"/>
      <c r="M226" s="379"/>
      <c r="N226" s="391"/>
      <c r="O226" s="391"/>
      <c r="P226" s="379"/>
      <c r="Q226" s="379"/>
      <c r="R226" s="116">
        <v>1</v>
      </c>
      <c r="S226" s="116" t="s">
        <v>129</v>
      </c>
      <c r="T226" s="217">
        <v>1</v>
      </c>
    </row>
    <row r="227" spans="1:20" x14ac:dyDescent="0.25">
      <c r="A227" s="424"/>
      <c r="B227" s="429"/>
      <c r="C227" s="407"/>
      <c r="D227" s="379"/>
      <c r="E227" s="379"/>
      <c r="F227" s="379"/>
      <c r="G227" s="379"/>
      <c r="H227" s="379"/>
      <c r="I227" s="390"/>
      <c r="J227" s="379"/>
      <c r="K227" s="379"/>
      <c r="L227" s="379"/>
      <c r="M227" s="379"/>
      <c r="N227" s="391"/>
      <c r="O227" s="391"/>
      <c r="P227" s="379"/>
      <c r="Q227" s="379"/>
      <c r="R227" s="116">
        <v>1</v>
      </c>
      <c r="S227" s="116" t="s">
        <v>479</v>
      </c>
      <c r="T227" s="217">
        <v>1</v>
      </c>
    </row>
    <row r="228" spans="1:20" x14ac:dyDescent="0.25">
      <c r="A228" s="424"/>
      <c r="B228" s="429"/>
      <c r="C228" s="407"/>
      <c r="D228" s="379"/>
      <c r="E228" s="379"/>
      <c r="F228" s="379"/>
      <c r="G228" s="379"/>
      <c r="H228" s="379"/>
      <c r="I228" s="390"/>
      <c r="J228" s="379"/>
      <c r="K228" s="379"/>
      <c r="L228" s="379"/>
      <c r="M228" s="379"/>
      <c r="N228" s="391"/>
      <c r="O228" s="391"/>
      <c r="P228" s="379"/>
      <c r="Q228" s="379"/>
      <c r="R228" s="116">
        <v>1</v>
      </c>
      <c r="S228" s="116" t="s">
        <v>210</v>
      </c>
      <c r="T228" s="217">
        <v>1</v>
      </c>
    </row>
    <row r="229" spans="1:20" x14ac:dyDescent="0.25">
      <c r="A229" s="424"/>
      <c r="B229" s="429"/>
      <c r="C229" s="407"/>
      <c r="D229" s="379"/>
      <c r="E229" s="379"/>
      <c r="F229" s="379"/>
      <c r="G229" s="379"/>
      <c r="H229" s="379"/>
      <c r="I229" s="390"/>
      <c r="J229" s="379"/>
      <c r="K229" s="379"/>
      <c r="L229" s="379"/>
      <c r="M229" s="379"/>
      <c r="N229" s="391"/>
      <c r="O229" s="391"/>
      <c r="P229" s="379"/>
      <c r="Q229" s="379"/>
      <c r="R229" s="116">
        <v>1</v>
      </c>
      <c r="S229" s="116" t="s">
        <v>258</v>
      </c>
      <c r="T229" s="217">
        <v>1</v>
      </c>
    </row>
    <row r="230" spans="1:20" x14ac:dyDescent="0.25">
      <c r="A230" s="424"/>
      <c r="B230" s="429"/>
      <c r="C230" s="407"/>
      <c r="D230" s="379"/>
      <c r="E230" s="379"/>
      <c r="F230" s="379"/>
      <c r="G230" s="379"/>
      <c r="H230" s="379"/>
      <c r="I230" s="390"/>
      <c r="J230" s="379"/>
      <c r="K230" s="379"/>
      <c r="L230" s="379"/>
      <c r="M230" s="379"/>
      <c r="N230" s="391"/>
      <c r="O230" s="391"/>
      <c r="P230" s="379"/>
      <c r="Q230" s="379"/>
      <c r="R230" s="116">
        <v>1</v>
      </c>
      <c r="S230" s="116" t="s">
        <v>62</v>
      </c>
      <c r="T230" s="217">
        <v>1</v>
      </c>
    </row>
    <row r="231" spans="1:20" s="9" customFormat="1" x14ac:dyDescent="0.25">
      <c r="A231" s="424"/>
      <c r="B231" s="429"/>
      <c r="C231" s="407"/>
      <c r="D231" s="379"/>
      <c r="E231" s="379"/>
      <c r="F231" s="379"/>
      <c r="G231" s="379"/>
      <c r="H231" s="379"/>
      <c r="I231" s="390"/>
      <c r="J231" s="379"/>
      <c r="K231" s="379"/>
      <c r="L231" s="379"/>
      <c r="M231" s="379"/>
      <c r="N231" s="391"/>
      <c r="O231" s="391"/>
      <c r="P231" s="379"/>
      <c r="Q231" s="379"/>
      <c r="R231" s="116">
        <v>1</v>
      </c>
      <c r="S231" s="116" t="s">
        <v>63</v>
      </c>
      <c r="T231" s="217">
        <v>1</v>
      </c>
    </row>
    <row r="232" spans="1:20" x14ac:dyDescent="0.25">
      <c r="A232" s="424"/>
      <c r="B232" s="429"/>
      <c r="C232" s="408"/>
      <c r="D232" s="379"/>
      <c r="E232" s="379"/>
      <c r="F232" s="379"/>
      <c r="G232" s="379"/>
      <c r="H232" s="379"/>
      <c r="I232" s="390"/>
      <c r="J232" s="379"/>
      <c r="K232" s="379"/>
      <c r="L232" s="379"/>
      <c r="M232" s="379"/>
      <c r="N232" s="391"/>
      <c r="O232" s="391"/>
      <c r="P232" s="379"/>
      <c r="Q232" s="379"/>
      <c r="R232" s="116">
        <v>1</v>
      </c>
      <c r="S232" s="116" t="s">
        <v>499</v>
      </c>
      <c r="T232" s="217">
        <v>1</v>
      </c>
    </row>
    <row r="233" spans="1:20" ht="30" x14ac:dyDescent="0.25">
      <c r="A233" s="424"/>
      <c r="B233" s="425" t="s">
        <v>2435</v>
      </c>
      <c r="C233" s="406" t="s">
        <v>2468</v>
      </c>
      <c r="D233" s="409" t="s">
        <v>111</v>
      </c>
      <c r="E233" s="409" t="s">
        <v>195</v>
      </c>
      <c r="F233" s="416" t="s">
        <v>259</v>
      </c>
      <c r="G233" s="409" t="s">
        <v>261</v>
      </c>
      <c r="H233" s="409" t="s">
        <v>261</v>
      </c>
      <c r="I233" s="383" t="s">
        <v>557</v>
      </c>
      <c r="J233" s="409">
        <v>150</v>
      </c>
      <c r="K233" s="409" t="s">
        <v>218</v>
      </c>
      <c r="L233" s="409" t="s">
        <v>110</v>
      </c>
      <c r="M233" s="409" t="s">
        <v>142</v>
      </c>
      <c r="N233" s="396" t="s">
        <v>282</v>
      </c>
      <c r="O233" s="396" t="s">
        <v>3930</v>
      </c>
      <c r="P233" s="409" t="s">
        <v>142</v>
      </c>
      <c r="Q233" s="409" t="s">
        <v>142</v>
      </c>
      <c r="R233" s="116">
        <v>1</v>
      </c>
      <c r="S233" s="119" t="s">
        <v>2516</v>
      </c>
      <c r="T233" s="217">
        <v>1</v>
      </c>
    </row>
    <row r="234" spans="1:20" x14ac:dyDescent="0.25">
      <c r="A234" s="424"/>
      <c r="B234" s="426"/>
      <c r="C234" s="407"/>
      <c r="D234" s="410"/>
      <c r="E234" s="410"/>
      <c r="F234" s="412"/>
      <c r="G234" s="410"/>
      <c r="H234" s="410"/>
      <c r="I234" s="384"/>
      <c r="J234" s="410"/>
      <c r="K234" s="410"/>
      <c r="L234" s="410"/>
      <c r="M234" s="410"/>
      <c r="N234" s="397"/>
      <c r="O234" s="397"/>
      <c r="P234" s="410"/>
      <c r="Q234" s="410"/>
      <c r="R234" s="116">
        <v>1</v>
      </c>
      <c r="S234" s="119" t="s">
        <v>206</v>
      </c>
      <c r="T234" s="217">
        <v>1</v>
      </c>
    </row>
    <row r="235" spans="1:20" x14ac:dyDescent="0.25">
      <c r="A235" s="424"/>
      <c r="B235" s="426"/>
      <c r="C235" s="407"/>
      <c r="D235" s="410"/>
      <c r="E235" s="410"/>
      <c r="F235" s="412"/>
      <c r="G235" s="410"/>
      <c r="H235" s="410"/>
      <c r="I235" s="384"/>
      <c r="J235" s="410"/>
      <c r="K235" s="410"/>
      <c r="L235" s="410"/>
      <c r="M235" s="410"/>
      <c r="N235" s="397"/>
      <c r="O235" s="397"/>
      <c r="P235" s="410"/>
      <c r="Q235" s="410"/>
      <c r="R235" s="116" t="s">
        <v>280</v>
      </c>
      <c r="S235" s="116" t="s">
        <v>211</v>
      </c>
      <c r="T235" s="217" t="s">
        <v>280</v>
      </c>
    </row>
    <row r="236" spans="1:20" x14ac:dyDescent="0.25">
      <c r="A236" s="424"/>
      <c r="B236" s="426"/>
      <c r="C236" s="407"/>
      <c r="D236" s="410"/>
      <c r="E236" s="410"/>
      <c r="F236" s="412"/>
      <c r="G236" s="410"/>
      <c r="H236" s="410"/>
      <c r="I236" s="384"/>
      <c r="J236" s="410"/>
      <c r="K236" s="410"/>
      <c r="L236" s="410"/>
      <c r="M236" s="410"/>
      <c r="N236" s="397"/>
      <c r="O236" s="397"/>
      <c r="P236" s="410"/>
      <c r="Q236" s="410"/>
      <c r="R236" s="116" t="s">
        <v>280</v>
      </c>
      <c r="S236" s="116" t="s">
        <v>208</v>
      </c>
      <c r="T236" s="217" t="s">
        <v>280</v>
      </c>
    </row>
    <row r="237" spans="1:20" x14ac:dyDescent="0.25">
      <c r="A237" s="424"/>
      <c r="B237" s="426"/>
      <c r="C237" s="407"/>
      <c r="D237" s="410"/>
      <c r="E237" s="410"/>
      <c r="F237" s="412"/>
      <c r="G237" s="410"/>
      <c r="H237" s="410"/>
      <c r="I237" s="384"/>
      <c r="J237" s="410"/>
      <c r="K237" s="410"/>
      <c r="L237" s="410"/>
      <c r="M237" s="410"/>
      <c r="N237" s="397"/>
      <c r="O237" s="397"/>
      <c r="P237" s="410"/>
      <c r="Q237" s="410"/>
      <c r="R237" s="116" t="s">
        <v>280</v>
      </c>
      <c r="S237" s="116" t="s">
        <v>209</v>
      </c>
      <c r="T237" s="217" t="s">
        <v>280</v>
      </c>
    </row>
    <row r="238" spans="1:20" x14ac:dyDescent="0.25">
      <c r="A238" s="424"/>
      <c r="B238" s="426"/>
      <c r="C238" s="407"/>
      <c r="D238" s="410"/>
      <c r="E238" s="410"/>
      <c r="F238" s="412"/>
      <c r="G238" s="410"/>
      <c r="H238" s="410"/>
      <c r="I238" s="384"/>
      <c r="J238" s="410"/>
      <c r="K238" s="410"/>
      <c r="L238" s="410"/>
      <c r="M238" s="410"/>
      <c r="N238" s="397"/>
      <c r="O238" s="397"/>
      <c r="P238" s="410"/>
      <c r="Q238" s="410"/>
      <c r="R238" s="116" t="s">
        <v>280</v>
      </c>
      <c r="S238" s="119" t="s">
        <v>62</v>
      </c>
      <c r="T238" s="217" t="s">
        <v>280</v>
      </c>
    </row>
    <row r="239" spans="1:20" x14ac:dyDescent="0.25">
      <c r="A239" s="424"/>
      <c r="B239" s="426"/>
      <c r="C239" s="407"/>
      <c r="D239" s="410"/>
      <c r="E239" s="410"/>
      <c r="F239" s="412"/>
      <c r="G239" s="410"/>
      <c r="H239" s="410"/>
      <c r="I239" s="384"/>
      <c r="J239" s="410"/>
      <c r="K239" s="410"/>
      <c r="L239" s="410"/>
      <c r="M239" s="410"/>
      <c r="N239" s="397"/>
      <c r="O239" s="397"/>
      <c r="P239" s="410"/>
      <c r="Q239" s="410"/>
      <c r="R239" s="116">
        <v>1</v>
      </c>
      <c r="S239" s="119" t="s">
        <v>129</v>
      </c>
      <c r="T239" s="217">
        <v>1</v>
      </c>
    </row>
    <row r="240" spans="1:20" x14ac:dyDescent="0.25">
      <c r="A240" s="424"/>
      <c r="B240" s="426"/>
      <c r="C240" s="407"/>
      <c r="D240" s="410"/>
      <c r="E240" s="410"/>
      <c r="F240" s="412"/>
      <c r="G240" s="410"/>
      <c r="H240" s="410"/>
      <c r="I240" s="384"/>
      <c r="J240" s="410"/>
      <c r="K240" s="410"/>
      <c r="L240" s="410"/>
      <c r="M240" s="410"/>
      <c r="N240" s="397"/>
      <c r="O240" s="397"/>
      <c r="P240" s="410"/>
      <c r="Q240" s="410"/>
      <c r="R240" s="116">
        <v>1</v>
      </c>
      <c r="S240" s="119" t="s">
        <v>128</v>
      </c>
      <c r="T240" s="217">
        <v>1</v>
      </c>
    </row>
    <row r="241" spans="1:20" s="9" customFormat="1" x14ac:dyDescent="0.25">
      <c r="A241" s="424"/>
      <c r="B241" s="426"/>
      <c r="C241" s="407"/>
      <c r="D241" s="410"/>
      <c r="E241" s="410"/>
      <c r="F241" s="412"/>
      <c r="G241" s="410"/>
      <c r="H241" s="410"/>
      <c r="I241" s="384"/>
      <c r="J241" s="410"/>
      <c r="K241" s="410"/>
      <c r="L241" s="410"/>
      <c r="M241" s="410"/>
      <c r="N241" s="397"/>
      <c r="O241" s="397"/>
      <c r="P241" s="410"/>
      <c r="Q241" s="410"/>
      <c r="R241" s="116">
        <v>1</v>
      </c>
      <c r="S241" s="116" t="s">
        <v>205</v>
      </c>
      <c r="T241" s="217">
        <v>1</v>
      </c>
    </row>
    <row r="242" spans="1:20" x14ac:dyDescent="0.25">
      <c r="A242" s="424"/>
      <c r="B242" s="426"/>
      <c r="C242" s="408"/>
      <c r="D242" s="410"/>
      <c r="E242" s="410"/>
      <c r="F242" s="412"/>
      <c r="G242" s="410"/>
      <c r="H242" s="410"/>
      <c r="I242" s="384"/>
      <c r="J242" s="410"/>
      <c r="K242" s="410"/>
      <c r="L242" s="410"/>
      <c r="M242" s="410"/>
      <c r="N242" s="397"/>
      <c r="O242" s="397"/>
      <c r="P242" s="410"/>
      <c r="Q242" s="410"/>
      <c r="R242" s="116">
        <v>1</v>
      </c>
      <c r="S242" s="116" t="s">
        <v>499</v>
      </c>
      <c r="T242" s="217">
        <v>1</v>
      </c>
    </row>
    <row r="243" spans="1:20" ht="30" x14ac:dyDescent="0.25">
      <c r="A243" s="424"/>
      <c r="B243" s="429" t="s">
        <v>2436</v>
      </c>
      <c r="C243" s="406" t="s">
        <v>2469</v>
      </c>
      <c r="D243" s="379" t="s">
        <v>111</v>
      </c>
      <c r="E243" s="379" t="s">
        <v>195</v>
      </c>
      <c r="F243" s="379" t="s">
        <v>79</v>
      </c>
      <c r="G243" s="379" t="s">
        <v>263</v>
      </c>
      <c r="H243" s="379" t="s">
        <v>263</v>
      </c>
      <c r="I243" s="390" t="s">
        <v>557</v>
      </c>
      <c r="J243" s="379">
        <v>150</v>
      </c>
      <c r="K243" s="379" t="s">
        <v>218</v>
      </c>
      <c r="L243" s="379" t="s">
        <v>110</v>
      </c>
      <c r="M243" s="379" t="s">
        <v>142</v>
      </c>
      <c r="N243" s="391" t="s">
        <v>283</v>
      </c>
      <c r="O243" s="391" t="s">
        <v>3930</v>
      </c>
      <c r="P243" s="379" t="s">
        <v>142</v>
      </c>
      <c r="Q243" s="379" t="s">
        <v>142</v>
      </c>
      <c r="R243" s="116">
        <v>1</v>
      </c>
      <c r="S243" s="116" t="s">
        <v>2516</v>
      </c>
      <c r="T243" s="217">
        <v>1</v>
      </c>
    </row>
    <row r="244" spans="1:20" x14ac:dyDescent="0.25">
      <c r="A244" s="424"/>
      <c r="B244" s="429"/>
      <c r="C244" s="407"/>
      <c r="D244" s="379"/>
      <c r="E244" s="379"/>
      <c r="F244" s="379"/>
      <c r="G244" s="379"/>
      <c r="H244" s="379"/>
      <c r="I244" s="390"/>
      <c r="J244" s="379"/>
      <c r="K244" s="379"/>
      <c r="L244" s="379"/>
      <c r="M244" s="379"/>
      <c r="N244" s="391"/>
      <c r="O244" s="391"/>
      <c r="P244" s="379"/>
      <c r="Q244" s="379"/>
      <c r="R244" s="17" t="s">
        <v>280</v>
      </c>
      <c r="S244" s="116" t="s">
        <v>211</v>
      </c>
      <c r="T244" s="17" t="s">
        <v>280</v>
      </c>
    </row>
    <row r="245" spans="1:20" x14ac:dyDescent="0.25">
      <c r="A245" s="424"/>
      <c r="B245" s="429"/>
      <c r="C245" s="407"/>
      <c r="D245" s="379"/>
      <c r="E245" s="379"/>
      <c r="F245" s="379"/>
      <c r="G245" s="379"/>
      <c r="H245" s="379"/>
      <c r="I245" s="390"/>
      <c r="J245" s="379"/>
      <c r="K245" s="379"/>
      <c r="L245" s="379"/>
      <c r="M245" s="379"/>
      <c r="N245" s="391"/>
      <c r="O245" s="391"/>
      <c r="P245" s="379"/>
      <c r="Q245" s="379"/>
      <c r="R245" s="17" t="s">
        <v>280</v>
      </c>
      <c r="S245" s="116" t="s">
        <v>208</v>
      </c>
      <c r="T245" s="17" t="s">
        <v>280</v>
      </c>
    </row>
    <row r="246" spans="1:20" x14ac:dyDescent="0.25">
      <c r="A246" s="424"/>
      <c r="B246" s="429"/>
      <c r="C246" s="407"/>
      <c r="D246" s="379"/>
      <c r="E246" s="379"/>
      <c r="F246" s="379"/>
      <c r="G246" s="379"/>
      <c r="H246" s="379"/>
      <c r="I246" s="390"/>
      <c r="J246" s="379"/>
      <c r="K246" s="379"/>
      <c r="L246" s="379"/>
      <c r="M246" s="379"/>
      <c r="N246" s="391"/>
      <c r="O246" s="391"/>
      <c r="P246" s="379"/>
      <c r="Q246" s="379"/>
      <c r="R246" s="17" t="s">
        <v>280</v>
      </c>
      <c r="S246" s="116" t="s">
        <v>209</v>
      </c>
      <c r="T246" s="17" t="s">
        <v>280</v>
      </c>
    </row>
    <row r="247" spans="1:20" x14ac:dyDescent="0.25">
      <c r="A247" s="424"/>
      <c r="B247" s="429"/>
      <c r="C247" s="407"/>
      <c r="D247" s="379"/>
      <c r="E247" s="379"/>
      <c r="F247" s="379"/>
      <c r="G247" s="379"/>
      <c r="H247" s="379"/>
      <c r="I247" s="390"/>
      <c r="J247" s="379"/>
      <c r="K247" s="379"/>
      <c r="L247" s="379"/>
      <c r="M247" s="379"/>
      <c r="N247" s="391"/>
      <c r="O247" s="391"/>
      <c r="P247" s="379"/>
      <c r="Q247" s="379"/>
      <c r="R247" s="17" t="s">
        <v>280</v>
      </c>
      <c r="S247" s="116" t="s">
        <v>62</v>
      </c>
      <c r="T247" s="17" t="s">
        <v>280</v>
      </c>
    </row>
    <row r="248" spans="1:20" x14ac:dyDescent="0.25">
      <c r="A248" s="424"/>
      <c r="B248" s="429"/>
      <c r="C248" s="407"/>
      <c r="D248" s="379"/>
      <c r="E248" s="379"/>
      <c r="F248" s="379"/>
      <c r="G248" s="379"/>
      <c r="H248" s="379"/>
      <c r="I248" s="390"/>
      <c r="J248" s="379"/>
      <c r="K248" s="379"/>
      <c r="L248" s="379"/>
      <c r="M248" s="379"/>
      <c r="N248" s="391"/>
      <c r="O248" s="391"/>
      <c r="P248" s="379"/>
      <c r="Q248" s="379"/>
      <c r="R248" s="116">
        <v>1</v>
      </c>
      <c r="S248" s="116" t="s">
        <v>206</v>
      </c>
      <c r="T248" s="217">
        <v>1</v>
      </c>
    </row>
    <row r="249" spans="1:20" x14ac:dyDescent="0.25">
      <c r="A249" s="424"/>
      <c r="B249" s="429"/>
      <c r="C249" s="407"/>
      <c r="D249" s="379"/>
      <c r="E249" s="379"/>
      <c r="F249" s="379"/>
      <c r="G249" s="379"/>
      <c r="H249" s="379"/>
      <c r="I249" s="390"/>
      <c r="J249" s="379"/>
      <c r="K249" s="379"/>
      <c r="L249" s="379"/>
      <c r="M249" s="379"/>
      <c r="N249" s="391"/>
      <c r="O249" s="391"/>
      <c r="P249" s="379"/>
      <c r="Q249" s="379"/>
      <c r="R249" s="116">
        <v>1</v>
      </c>
      <c r="S249" s="116" t="s">
        <v>129</v>
      </c>
      <c r="T249" s="217">
        <v>1</v>
      </c>
    </row>
    <row r="250" spans="1:20" x14ac:dyDescent="0.25">
      <c r="A250" s="424"/>
      <c r="B250" s="429"/>
      <c r="C250" s="407"/>
      <c r="D250" s="379"/>
      <c r="E250" s="379"/>
      <c r="F250" s="379"/>
      <c r="G250" s="379"/>
      <c r="H250" s="379"/>
      <c r="I250" s="390"/>
      <c r="J250" s="379"/>
      <c r="K250" s="379"/>
      <c r="L250" s="379"/>
      <c r="M250" s="379"/>
      <c r="N250" s="391"/>
      <c r="O250" s="391"/>
      <c r="P250" s="379"/>
      <c r="Q250" s="379"/>
      <c r="R250" s="116">
        <v>1</v>
      </c>
      <c r="S250" s="116" t="s">
        <v>128</v>
      </c>
      <c r="T250" s="217">
        <v>1</v>
      </c>
    </row>
    <row r="251" spans="1:20" s="9" customFormat="1" x14ac:dyDescent="0.25">
      <c r="A251" s="424"/>
      <c r="B251" s="429"/>
      <c r="C251" s="407"/>
      <c r="D251" s="379"/>
      <c r="E251" s="379"/>
      <c r="F251" s="379"/>
      <c r="G251" s="379"/>
      <c r="H251" s="379"/>
      <c r="I251" s="390"/>
      <c r="J251" s="379"/>
      <c r="K251" s="379"/>
      <c r="L251" s="379"/>
      <c r="M251" s="379"/>
      <c r="N251" s="391"/>
      <c r="O251" s="391"/>
      <c r="P251" s="379"/>
      <c r="Q251" s="379"/>
      <c r="R251" s="116">
        <v>1</v>
      </c>
      <c r="S251" s="116" t="s">
        <v>205</v>
      </c>
      <c r="T251" s="217">
        <v>1</v>
      </c>
    </row>
    <row r="252" spans="1:20" x14ac:dyDescent="0.25">
      <c r="A252" s="424"/>
      <c r="B252" s="429"/>
      <c r="C252" s="408"/>
      <c r="D252" s="379"/>
      <c r="E252" s="379"/>
      <c r="F252" s="379"/>
      <c r="G252" s="379"/>
      <c r="H252" s="379"/>
      <c r="I252" s="390"/>
      <c r="J252" s="379"/>
      <c r="K252" s="379"/>
      <c r="L252" s="379"/>
      <c r="M252" s="379"/>
      <c r="N252" s="391"/>
      <c r="O252" s="391"/>
      <c r="P252" s="379"/>
      <c r="Q252" s="379"/>
      <c r="R252" s="116">
        <v>1</v>
      </c>
      <c r="S252" s="116" t="s">
        <v>499</v>
      </c>
      <c r="T252" s="217">
        <v>1</v>
      </c>
    </row>
    <row r="253" spans="1:20" x14ac:dyDescent="0.25">
      <c r="A253" s="424"/>
      <c r="B253" s="429" t="s">
        <v>2437</v>
      </c>
      <c r="C253" s="406" t="s">
        <v>2470</v>
      </c>
      <c r="D253" s="379" t="s">
        <v>111</v>
      </c>
      <c r="E253" s="379" t="s">
        <v>195</v>
      </c>
      <c r="F253" s="379" t="s">
        <v>259</v>
      </c>
      <c r="G253" s="379" t="s">
        <v>265</v>
      </c>
      <c r="H253" s="379" t="s">
        <v>265</v>
      </c>
      <c r="I253" s="390" t="s">
        <v>557</v>
      </c>
      <c r="J253" s="379">
        <v>159</v>
      </c>
      <c r="K253" s="379" t="s">
        <v>218</v>
      </c>
      <c r="L253" s="379" t="s">
        <v>110</v>
      </c>
      <c r="M253" s="379" t="s">
        <v>142</v>
      </c>
      <c r="N253" s="391" t="s">
        <v>281</v>
      </c>
      <c r="O253" s="391" t="s">
        <v>3930</v>
      </c>
      <c r="P253" s="379" t="s">
        <v>142</v>
      </c>
      <c r="Q253" s="379" t="s">
        <v>142</v>
      </c>
      <c r="R253" s="116">
        <v>1</v>
      </c>
      <c r="S253" s="116" t="s">
        <v>128</v>
      </c>
      <c r="T253" s="217">
        <v>1</v>
      </c>
    </row>
    <row r="254" spans="1:20" x14ac:dyDescent="0.25">
      <c r="A254" s="424"/>
      <c r="B254" s="429"/>
      <c r="C254" s="407"/>
      <c r="D254" s="379"/>
      <c r="E254" s="379"/>
      <c r="F254" s="379"/>
      <c r="G254" s="379"/>
      <c r="H254" s="379"/>
      <c r="I254" s="390"/>
      <c r="J254" s="379"/>
      <c r="K254" s="379"/>
      <c r="L254" s="379"/>
      <c r="M254" s="379"/>
      <c r="N254" s="391"/>
      <c r="O254" s="391"/>
      <c r="P254" s="379"/>
      <c r="Q254" s="379"/>
      <c r="R254" s="116" t="s">
        <v>280</v>
      </c>
      <c r="S254" s="116" t="s">
        <v>211</v>
      </c>
      <c r="T254" s="217" t="s">
        <v>280</v>
      </c>
    </row>
    <row r="255" spans="1:20" x14ac:dyDescent="0.25">
      <c r="A255" s="424"/>
      <c r="B255" s="429"/>
      <c r="C255" s="407"/>
      <c r="D255" s="379"/>
      <c r="E255" s="379"/>
      <c r="F255" s="379"/>
      <c r="G255" s="379"/>
      <c r="H255" s="379"/>
      <c r="I255" s="390"/>
      <c r="J255" s="379"/>
      <c r="K255" s="379"/>
      <c r="L255" s="379"/>
      <c r="M255" s="379"/>
      <c r="N255" s="391"/>
      <c r="O255" s="391"/>
      <c r="P255" s="379"/>
      <c r="Q255" s="379"/>
      <c r="R255" s="116">
        <v>1</v>
      </c>
      <c r="S255" s="116" t="s">
        <v>208</v>
      </c>
      <c r="T255" s="217">
        <v>1</v>
      </c>
    </row>
    <row r="256" spans="1:20" x14ac:dyDescent="0.25">
      <c r="A256" s="424"/>
      <c r="B256" s="429"/>
      <c r="C256" s="407"/>
      <c r="D256" s="379"/>
      <c r="E256" s="379"/>
      <c r="F256" s="379"/>
      <c r="G256" s="379"/>
      <c r="H256" s="379"/>
      <c r="I256" s="390"/>
      <c r="J256" s="379"/>
      <c r="K256" s="379"/>
      <c r="L256" s="379"/>
      <c r="M256" s="379"/>
      <c r="N256" s="391"/>
      <c r="O256" s="391"/>
      <c r="P256" s="379"/>
      <c r="Q256" s="379"/>
      <c r="R256" s="116">
        <v>1</v>
      </c>
      <c r="S256" s="116" t="s">
        <v>209</v>
      </c>
      <c r="T256" s="217">
        <v>1</v>
      </c>
    </row>
    <row r="257" spans="1:21" x14ac:dyDescent="0.25">
      <c r="A257" s="424"/>
      <c r="B257" s="429"/>
      <c r="C257" s="407"/>
      <c r="D257" s="379"/>
      <c r="E257" s="379"/>
      <c r="F257" s="379"/>
      <c r="G257" s="379"/>
      <c r="H257" s="379"/>
      <c r="I257" s="390"/>
      <c r="J257" s="379"/>
      <c r="K257" s="379"/>
      <c r="L257" s="379"/>
      <c r="M257" s="379"/>
      <c r="N257" s="391"/>
      <c r="O257" s="391"/>
      <c r="P257" s="379"/>
      <c r="Q257" s="379"/>
      <c r="R257" s="116">
        <v>1</v>
      </c>
      <c r="S257" s="115" t="s">
        <v>205</v>
      </c>
      <c r="T257" s="217">
        <v>1</v>
      </c>
    </row>
    <row r="258" spans="1:21" x14ac:dyDescent="0.25">
      <c r="A258" s="424"/>
      <c r="B258" s="429"/>
      <c r="C258" s="407"/>
      <c r="D258" s="379"/>
      <c r="E258" s="379"/>
      <c r="F258" s="379"/>
      <c r="G258" s="379"/>
      <c r="H258" s="379"/>
      <c r="I258" s="390"/>
      <c r="J258" s="379"/>
      <c r="K258" s="379"/>
      <c r="L258" s="379"/>
      <c r="M258" s="379"/>
      <c r="N258" s="391"/>
      <c r="O258" s="391"/>
      <c r="P258" s="379"/>
      <c r="Q258" s="379"/>
      <c r="R258" s="116">
        <v>1</v>
      </c>
      <c r="S258" s="116" t="s">
        <v>129</v>
      </c>
      <c r="T258" s="217">
        <v>1</v>
      </c>
    </row>
    <row r="259" spans="1:21" x14ac:dyDescent="0.25">
      <c r="A259" s="424"/>
      <c r="B259" s="429"/>
      <c r="C259" s="407"/>
      <c r="D259" s="379"/>
      <c r="E259" s="379"/>
      <c r="F259" s="379"/>
      <c r="G259" s="379"/>
      <c r="H259" s="379"/>
      <c r="I259" s="390"/>
      <c r="J259" s="379"/>
      <c r="K259" s="379"/>
      <c r="L259" s="379"/>
      <c r="M259" s="379"/>
      <c r="N259" s="391"/>
      <c r="O259" s="391"/>
      <c r="P259" s="379"/>
      <c r="Q259" s="379"/>
      <c r="R259" s="116">
        <v>1</v>
      </c>
      <c r="S259" s="116" t="s">
        <v>206</v>
      </c>
      <c r="T259" s="217">
        <v>1</v>
      </c>
    </row>
    <row r="260" spans="1:21" ht="30" x14ac:dyDescent="0.25">
      <c r="A260" s="424"/>
      <c r="B260" s="429"/>
      <c r="C260" s="407"/>
      <c r="D260" s="379"/>
      <c r="E260" s="379"/>
      <c r="F260" s="379"/>
      <c r="G260" s="379"/>
      <c r="H260" s="379"/>
      <c r="I260" s="390"/>
      <c r="J260" s="379"/>
      <c r="K260" s="379"/>
      <c r="L260" s="379"/>
      <c r="M260" s="379"/>
      <c r="N260" s="391"/>
      <c r="O260" s="391"/>
      <c r="P260" s="379"/>
      <c r="Q260" s="379"/>
      <c r="R260" s="116">
        <v>1</v>
      </c>
      <c r="S260" s="115" t="s">
        <v>2516</v>
      </c>
      <c r="T260" s="217">
        <v>1</v>
      </c>
    </row>
    <row r="261" spans="1:21" s="9" customFormat="1" x14ac:dyDescent="0.25">
      <c r="A261" s="424"/>
      <c r="B261" s="429"/>
      <c r="C261" s="407"/>
      <c r="D261" s="379"/>
      <c r="E261" s="379"/>
      <c r="F261" s="379"/>
      <c r="G261" s="379"/>
      <c r="H261" s="379"/>
      <c r="I261" s="390"/>
      <c r="J261" s="379"/>
      <c r="K261" s="379"/>
      <c r="L261" s="379"/>
      <c r="M261" s="379"/>
      <c r="N261" s="391"/>
      <c r="O261" s="391"/>
      <c r="P261" s="379"/>
      <c r="Q261" s="379"/>
      <c r="R261" s="115"/>
      <c r="S261" s="115"/>
      <c r="T261" s="219"/>
    </row>
    <row r="262" spans="1:21" x14ac:dyDescent="0.25">
      <c r="A262" s="424"/>
      <c r="B262" s="429"/>
      <c r="C262" s="408"/>
      <c r="D262" s="379"/>
      <c r="E262" s="379"/>
      <c r="F262" s="379"/>
      <c r="G262" s="379"/>
      <c r="H262" s="379"/>
      <c r="I262" s="390"/>
      <c r="J262" s="379"/>
      <c r="K262" s="379"/>
      <c r="L262" s="379"/>
      <c r="M262" s="379"/>
      <c r="N262" s="391"/>
      <c r="O262" s="391"/>
      <c r="P262" s="379"/>
      <c r="Q262" s="379"/>
      <c r="R262" s="116">
        <v>1</v>
      </c>
      <c r="S262" s="116" t="s">
        <v>499</v>
      </c>
      <c r="T262" s="217">
        <v>1</v>
      </c>
    </row>
    <row r="263" spans="1:21" ht="30" x14ac:dyDescent="0.25">
      <c r="A263" s="423" t="s">
        <v>5</v>
      </c>
      <c r="B263" s="406" t="s">
        <v>2438</v>
      </c>
      <c r="C263" s="406" t="s">
        <v>848</v>
      </c>
      <c r="D263" s="379" t="s">
        <v>112</v>
      </c>
      <c r="E263" s="379" t="s">
        <v>196</v>
      </c>
      <c r="F263" s="431" t="s">
        <v>90</v>
      </c>
      <c r="G263" s="379" t="s">
        <v>203</v>
      </c>
      <c r="H263" s="379" t="s">
        <v>203</v>
      </c>
      <c r="I263" s="390" t="s">
        <v>557</v>
      </c>
      <c r="J263" s="379">
        <v>210</v>
      </c>
      <c r="K263" s="379" t="s">
        <v>214</v>
      </c>
      <c r="L263" s="379" t="s">
        <v>110</v>
      </c>
      <c r="M263" s="379" t="s">
        <v>142</v>
      </c>
      <c r="N263" s="391" t="s">
        <v>141</v>
      </c>
      <c r="O263" s="391" t="s">
        <v>192</v>
      </c>
      <c r="P263" s="379" t="s">
        <v>142</v>
      </c>
      <c r="Q263" s="379" t="s">
        <v>142</v>
      </c>
      <c r="R263" s="116">
        <v>1</v>
      </c>
      <c r="S263" s="116" t="s">
        <v>2516</v>
      </c>
      <c r="T263" s="217">
        <v>1</v>
      </c>
      <c r="U263" s="1"/>
    </row>
    <row r="264" spans="1:21" x14ac:dyDescent="0.25">
      <c r="A264" s="424"/>
      <c r="B264" s="407"/>
      <c r="C264" s="407"/>
      <c r="D264" s="379"/>
      <c r="E264" s="379"/>
      <c r="F264" s="431"/>
      <c r="G264" s="379"/>
      <c r="H264" s="379"/>
      <c r="I264" s="390"/>
      <c r="J264" s="379"/>
      <c r="K264" s="379"/>
      <c r="L264" s="379"/>
      <c r="M264" s="379"/>
      <c r="N264" s="391"/>
      <c r="O264" s="391"/>
      <c r="P264" s="379"/>
      <c r="Q264" s="379"/>
      <c r="R264" s="116">
        <v>1</v>
      </c>
      <c r="S264" s="116" t="s">
        <v>205</v>
      </c>
      <c r="T264" s="217">
        <v>1</v>
      </c>
      <c r="U264" s="1"/>
    </row>
    <row r="265" spans="1:21" x14ac:dyDescent="0.25">
      <c r="A265" s="424"/>
      <c r="B265" s="407"/>
      <c r="C265" s="407"/>
      <c r="D265" s="379"/>
      <c r="E265" s="379"/>
      <c r="F265" s="431"/>
      <c r="G265" s="379"/>
      <c r="H265" s="379"/>
      <c r="I265" s="390"/>
      <c r="J265" s="379"/>
      <c r="K265" s="379"/>
      <c r="L265" s="379"/>
      <c r="M265" s="379"/>
      <c r="N265" s="391"/>
      <c r="O265" s="391"/>
      <c r="P265" s="379"/>
      <c r="Q265" s="379"/>
      <c r="R265" s="116"/>
      <c r="S265" s="116"/>
      <c r="T265" s="217"/>
      <c r="U265" s="1"/>
    </row>
    <row r="266" spans="1:21" x14ac:dyDescent="0.25">
      <c r="A266" s="424"/>
      <c r="B266" s="407"/>
      <c r="C266" s="407"/>
      <c r="D266" s="379"/>
      <c r="E266" s="379"/>
      <c r="F266" s="431"/>
      <c r="G266" s="379"/>
      <c r="H266" s="379"/>
      <c r="I266" s="390"/>
      <c r="J266" s="379"/>
      <c r="K266" s="379"/>
      <c r="L266" s="379"/>
      <c r="M266" s="379"/>
      <c r="N266" s="391"/>
      <c r="O266" s="391"/>
      <c r="P266" s="379"/>
      <c r="Q266" s="379"/>
      <c r="R266" s="116">
        <v>3</v>
      </c>
      <c r="S266" s="116" t="s">
        <v>54</v>
      </c>
      <c r="T266" s="217">
        <v>3</v>
      </c>
      <c r="U266" s="1"/>
    </row>
    <row r="267" spans="1:21" x14ac:dyDescent="0.25">
      <c r="A267" s="424"/>
      <c r="B267" s="407"/>
      <c r="C267" s="407"/>
      <c r="D267" s="379"/>
      <c r="E267" s="379"/>
      <c r="F267" s="431"/>
      <c r="G267" s="379"/>
      <c r="H267" s="379"/>
      <c r="I267" s="390"/>
      <c r="J267" s="379"/>
      <c r="K267" s="379"/>
      <c r="L267" s="379"/>
      <c r="M267" s="379"/>
      <c r="N267" s="391"/>
      <c r="O267" s="391"/>
      <c r="P267" s="379"/>
      <c r="Q267" s="379"/>
      <c r="R267" s="116">
        <v>2</v>
      </c>
      <c r="S267" s="116" t="s">
        <v>61</v>
      </c>
      <c r="T267" s="217">
        <v>2</v>
      </c>
      <c r="U267" s="1"/>
    </row>
    <row r="268" spans="1:21" x14ac:dyDescent="0.25">
      <c r="A268" s="424"/>
      <c r="B268" s="407"/>
      <c r="C268" s="407"/>
      <c r="D268" s="379"/>
      <c r="E268" s="379"/>
      <c r="F268" s="431"/>
      <c r="G268" s="379"/>
      <c r="H268" s="379"/>
      <c r="I268" s="390"/>
      <c r="J268" s="379"/>
      <c r="K268" s="379"/>
      <c r="L268" s="379"/>
      <c r="M268" s="379"/>
      <c r="N268" s="391"/>
      <c r="O268" s="391"/>
      <c r="P268" s="379"/>
      <c r="Q268" s="379"/>
      <c r="R268" s="116">
        <v>1</v>
      </c>
      <c r="S268" s="116" t="s">
        <v>62</v>
      </c>
      <c r="T268" s="217">
        <v>1</v>
      </c>
      <c r="U268" s="1"/>
    </row>
    <row r="269" spans="1:21" x14ac:dyDescent="0.25">
      <c r="A269" s="424"/>
      <c r="B269" s="407"/>
      <c r="C269" s="407"/>
      <c r="D269" s="379"/>
      <c r="E269" s="379"/>
      <c r="F269" s="431"/>
      <c r="G269" s="379"/>
      <c r="H269" s="379"/>
      <c r="I269" s="390"/>
      <c r="J269" s="379"/>
      <c r="K269" s="379"/>
      <c r="L269" s="379"/>
      <c r="M269" s="379"/>
      <c r="N269" s="391"/>
      <c r="O269" s="391"/>
      <c r="P269" s="379"/>
      <c r="Q269" s="379"/>
      <c r="R269" s="116" t="s">
        <v>280</v>
      </c>
      <c r="S269" s="116" t="s">
        <v>211</v>
      </c>
      <c r="T269" s="217" t="s">
        <v>280</v>
      </c>
      <c r="U269" s="1"/>
    </row>
    <row r="270" spans="1:21" x14ac:dyDescent="0.25">
      <c r="A270" s="424"/>
      <c r="B270" s="407"/>
      <c r="C270" s="407"/>
      <c r="D270" s="379"/>
      <c r="E270" s="379"/>
      <c r="F270" s="431"/>
      <c r="G270" s="379"/>
      <c r="H270" s="379"/>
      <c r="I270" s="390"/>
      <c r="J270" s="379"/>
      <c r="K270" s="379"/>
      <c r="L270" s="379"/>
      <c r="M270" s="379"/>
      <c r="N270" s="391"/>
      <c r="O270" s="391"/>
      <c r="P270" s="379"/>
      <c r="Q270" s="379"/>
      <c r="R270" s="116">
        <v>1</v>
      </c>
      <c r="S270" s="116" t="s">
        <v>208</v>
      </c>
      <c r="T270" s="217">
        <v>1</v>
      </c>
      <c r="U270" s="1"/>
    </row>
    <row r="271" spans="1:21" x14ac:dyDescent="0.25">
      <c r="A271" s="424"/>
      <c r="B271" s="407"/>
      <c r="C271" s="407"/>
      <c r="D271" s="379"/>
      <c r="E271" s="379"/>
      <c r="F271" s="431"/>
      <c r="G271" s="379"/>
      <c r="H271" s="379"/>
      <c r="I271" s="390"/>
      <c r="J271" s="379"/>
      <c r="K271" s="379"/>
      <c r="L271" s="379"/>
      <c r="M271" s="379"/>
      <c r="N271" s="391"/>
      <c r="O271" s="391"/>
      <c r="P271" s="379"/>
      <c r="Q271" s="379"/>
      <c r="R271" s="116">
        <v>1</v>
      </c>
      <c r="S271" s="116" t="s">
        <v>209</v>
      </c>
      <c r="T271" s="217">
        <v>1</v>
      </c>
      <c r="U271" s="1"/>
    </row>
    <row r="272" spans="1:21" x14ac:dyDescent="0.25">
      <c r="A272" s="424"/>
      <c r="B272" s="407"/>
      <c r="C272" s="407"/>
      <c r="D272" s="379"/>
      <c r="E272" s="379"/>
      <c r="F272" s="431"/>
      <c r="G272" s="379"/>
      <c r="H272" s="379"/>
      <c r="I272" s="390"/>
      <c r="J272" s="379"/>
      <c r="K272" s="379"/>
      <c r="L272" s="379"/>
      <c r="M272" s="379"/>
      <c r="N272" s="391"/>
      <c r="O272" s="391"/>
      <c r="P272" s="379"/>
      <c r="Q272" s="379"/>
      <c r="R272" s="116" t="s">
        <v>280</v>
      </c>
      <c r="S272" s="116" t="s">
        <v>215</v>
      </c>
      <c r="T272" s="217" t="s">
        <v>280</v>
      </c>
      <c r="U272" s="1"/>
    </row>
    <row r="273" spans="1:21" x14ac:dyDescent="0.25">
      <c r="A273" s="424"/>
      <c r="B273" s="407"/>
      <c r="C273" s="407"/>
      <c r="D273" s="379"/>
      <c r="E273" s="379"/>
      <c r="F273" s="431"/>
      <c r="G273" s="379"/>
      <c r="H273" s="379"/>
      <c r="I273" s="390"/>
      <c r="J273" s="379"/>
      <c r="K273" s="379"/>
      <c r="L273" s="379"/>
      <c r="M273" s="379"/>
      <c r="N273" s="391"/>
      <c r="O273" s="391"/>
      <c r="P273" s="379"/>
      <c r="Q273" s="379"/>
      <c r="R273" s="116">
        <v>1</v>
      </c>
      <c r="S273" s="116" t="s">
        <v>206</v>
      </c>
      <c r="T273" s="217">
        <v>1</v>
      </c>
      <c r="U273" s="1"/>
    </row>
    <row r="274" spans="1:21" x14ac:dyDescent="0.25">
      <c r="A274" s="424"/>
      <c r="B274" s="407"/>
      <c r="C274" s="407"/>
      <c r="D274" s="379"/>
      <c r="E274" s="379"/>
      <c r="F274" s="431"/>
      <c r="G274" s="379"/>
      <c r="H274" s="379"/>
      <c r="I274" s="390"/>
      <c r="J274" s="379"/>
      <c r="K274" s="379"/>
      <c r="L274" s="379"/>
      <c r="M274" s="379"/>
      <c r="N274" s="391"/>
      <c r="O274" s="391"/>
      <c r="P274" s="379"/>
      <c r="Q274" s="379"/>
      <c r="R274" s="116">
        <v>1</v>
      </c>
      <c r="S274" s="116" t="s">
        <v>129</v>
      </c>
      <c r="T274" s="217">
        <v>1</v>
      </c>
      <c r="U274" s="1"/>
    </row>
    <row r="275" spans="1:21" x14ac:dyDescent="0.25">
      <c r="A275" s="424"/>
      <c r="B275" s="407"/>
      <c r="C275" s="407"/>
      <c r="D275" s="379"/>
      <c r="E275" s="379"/>
      <c r="F275" s="431"/>
      <c r="G275" s="379"/>
      <c r="H275" s="379"/>
      <c r="I275" s="390"/>
      <c r="J275" s="379"/>
      <c r="K275" s="379"/>
      <c r="L275" s="379"/>
      <c r="M275" s="379"/>
      <c r="N275" s="391"/>
      <c r="O275" s="391"/>
      <c r="P275" s="379"/>
      <c r="Q275" s="379"/>
      <c r="R275" s="116">
        <v>1</v>
      </c>
      <c r="S275" s="116" t="s">
        <v>210</v>
      </c>
      <c r="T275" s="217">
        <v>1</v>
      </c>
      <c r="U275" s="1"/>
    </row>
    <row r="276" spans="1:21" x14ac:dyDescent="0.25">
      <c r="A276" s="424"/>
      <c r="B276" s="407"/>
      <c r="C276" s="407"/>
      <c r="D276" s="379"/>
      <c r="E276" s="379"/>
      <c r="F276" s="431"/>
      <c r="G276" s="379"/>
      <c r="H276" s="379"/>
      <c r="I276" s="390"/>
      <c r="J276" s="379"/>
      <c r="K276" s="379"/>
      <c r="L276" s="379"/>
      <c r="M276" s="379"/>
      <c r="N276" s="391"/>
      <c r="O276" s="391"/>
      <c r="P276" s="379"/>
      <c r="Q276" s="379"/>
      <c r="R276" s="116">
        <v>1</v>
      </c>
      <c r="S276" s="116" t="s">
        <v>87</v>
      </c>
      <c r="T276" s="217">
        <v>1</v>
      </c>
      <c r="U276" s="1"/>
    </row>
    <row r="277" spans="1:21" s="9" customFormat="1" x14ac:dyDescent="0.25">
      <c r="A277" s="424"/>
      <c r="B277" s="407"/>
      <c r="C277" s="407"/>
      <c r="D277" s="379"/>
      <c r="E277" s="379"/>
      <c r="F277" s="431"/>
      <c r="G277" s="379"/>
      <c r="H277" s="379"/>
      <c r="I277" s="390"/>
      <c r="J277" s="379"/>
      <c r="K277" s="379"/>
      <c r="L277" s="379"/>
      <c r="M277" s="379"/>
      <c r="N277" s="391"/>
      <c r="O277" s="391"/>
      <c r="P277" s="379"/>
      <c r="Q277" s="379"/>
      <c r="R277" s="116">
        <v>1</v>
      </c>
      <c r="S277" s="116" t="s">
        <v>128</v>
      </c>
      <c r="T277" s="217">
        <v>1</v>
      </c>
      <c r="U277" s="1"/>
    </row>
    <row r="278" spans="1:21" x14ac:dyDescent="0.25">
      <c r="A278" s="424"/>
      <c r="B278" s="407"/>
      <c r="C278" s="408"/>
      <c r="D278" s="379"/>
      <c r="E278" s="379"/>
      <c r="F278" s="431"/>
      <c r="G278" s="379"/>
      <c r="H278" s="379"/>
      <c r="I278" s="390"/>
      <c r="J278" s="379"/>
      <c r="K278" s="379"/>
      <c r="L278" s="379"/>
      <c r="M278" s="379"/>
      <c r="N278" s="391"/>
      <c r="O278" s="391"/>
      <c r="P278" s="379"/>
      <c r="Q278" s="379"/>
      <c r="R278" s="119">
        <v>1</v>
      </c>
      <c r="S278" s="19" t="s">
        <v>499</v>
      </c>
      <c r="T278" s="221">
        <v>1</v>
      </c>
      <c r="U278" s="1"/>
    </row>
    <row r="279" spans="1:21" s="9" customFormat="1" x14ac:dyDescent="0.25">
      <c r="A279" s="424"/>
      <c r="B279" s="386" t="s">
        <v>2439</v>
      </c>
      <c r="C279" s="383" t="s">
        <v>849</v>
      </c>
      <c r="D279" s="379" t="s">
        <v>112</v>
      </c>
      <c r="E279" s="379" t="s">
        <v>196</v>
      </c>
      <c r="F279" s="379" t="s">
        <v>90</v>
      </c>
      <c r="G279" s="379" t="s">
        <v>726</v>
      </c>
      <c r="H279" s="379" t="s">
        <v>726</v>
      </c>
      <c r="I279" s="390" t="s">
        <v>557</v>
      </c>
      <c r="J279" s="380">
        <v>285</v>
      </c>
      <c r="K279" s="379" t="s">
        <v>227</v>
      </c>
      <c r="L279" s="379" t="s">
        <v>110</v>
      </c>
      <c r="M279" s="379" t="s">
        <v>142</v>
      </c>
      <c r="N279" s="391" t="s">
        <v>677</v>
      </c>
      <c r="O279" s="391" t="s">
        <v>678</v>
      </c>
      <c r="P279" s="379" t="s">
        <v>142</v>
      </c>
      <c r="Q279" s="379" t="s">
        <v>142</v>
      </c>
      <c r="R279" s="116">
        <v>0</v>
      </c>
      <c r="S279" s="116" t="s">
        <v>647</v>
      </c>
      <c r="T279" s="217">
        <v>0</v>
      </c>
    </row>
    <row r="280" spans="1:21" s="9" customFormat="1" x14ac:dyDescent="0.25">
      <c r="A280" s="424"/>
      <c r="B280" s="386"/>
      <c r="C280" s="384"/>
      <c r="D280" s="379"/>
      <c r="E280" s="379"/>
      <c r="F280" s="379"/>
      <c r="G280" s="379"/>
      <c r="H280" s="379"/>
      <c r="I280" s="390"/>
      <c r="J280" s="380"/>
      <c r="K280" s="379"/>
      <c r="L280" s="379"/>
      <c r="M280" s="379"/>
      <c r="N280" s="391"/>
      <c r="O280" s="391"/>
      <c r="P280" s="379"/>
      <c r="Q280" s="379"/>
      <c r="R280" s="116">
        <v>0</v>
      </c>
      <c r="S280" s="116" t="s">
        <v>234</v>
      </c>
      <c r="T280" s="217">
        <v>0</v>
      </c>
    </row>
    <row r="281" spans="1:21" s="9" customFormat="1" x14ac:dyDescent="0.25">
      <c r="A281" s="424"/>
      <c r="B281" s="386"/>
      <c r="C281" s="384"/>
      <c r="D281" s="379"/>
      <c r="E281" s="379"/>
      <c r="F281" s="379"/>
      <c r="G281" s="379"/>
      <c r="H281" s="379"/>
      <c r="I281" s="390"/>
      <c r="J281" s="380"/>
      <c r="K281" s="379"/>
      <c r="L281" s="379"/>
      <c r="M281" s="379"/>
      <c r="N281" s="391"/>
      <c r="O281" s="391"/>
      <c r="P281" s="379"/>
      <c r="Q281" s="379"/>
      <c r="R281" s="116">
        <v>0</v>
      </c>
      <c r="S281" s="19" t="s">
        <v>290</v>
      </c>
      <c r="T281" s="217">
        <v>0</v>
      </c>
    </row>
    <row r="282" spans="1:21" s="9" customFormat="1" x14ac:dyDescent="0.25">
      <c r="A282" s="424"/>
      <c r="B282" s="386"/>
      <c r="C282" s="384"/>
      <c r="D282" s="379"/>
      <c r="E282" s="379"/>
      <c r="F282" s="379"/>
      <c r="G282" s="379"/>
      <c r="H282" s="379"/>
      <c r="I282" s="390"/>
      <c r="J282" s="380"/>
      <c r="K282" s="379"/>
      <c r="L282" s="379"/>
      <c r="M282" s="379"/>
      <c r="N282" s="391"/>
      <c r="O282" s="391"/>
      <c r="P282" s="379"/>
      <c r="Q282" s="379"/>
      <c r="R282" s="116">
        <v>1</v>
      </c>
      <c r="S282" s="116" t="s">
        <v>479</v>
      </c>
      <c r="T282" s="217">
        <v>1</v>
      </c>
    </row>
    <row r="283" spans="1:21" s="9" customFormat="1" x14ac:dyDescent="0.25">
      <c r="A283" s="424"/>
      <c r="B283" s="386"/>
      <c r="C283" s="384"/>
      <c r="D283" s="379"/>
      <c r="E283" s="379"/>
      <c r="F283" s="379"/>
      <c r="G283" s="379"/>
      <c r="H283" s="379"/>
      <c r="I283" s="390"/>
      <c r="J283" s="380"/>
      <c r="K283" s="379"/>
      <c r="L283" s="379"/>
      <c r="M283" s="379"/>
      <c r="N283" s="391"/>
      <c r="O283" s="391"/>
      <c r="P283" s="379"/>
      <c r="Q283" s="379"/>
      <c r="R283" s="116">
        <v>0</v>
      </c>
      <c r="S283" s="116" t="s">
        <v>345</v>
      </c>
      <c r="T283" s="217">
        <v>0</v>
      </c>
    </row>
    <row r="284" spans="1:21" s="9" customFormat="1" x14ac:dyDescent="0.25">
      <c r="A284" s="424"/>
      <c r="B284" s="386"/>
      <c r="C284" s="384"/>
      <c r="D284" s="379"/>
      <c r="E284" s="379"/>
      <c r="F284" s="379"/>
      <c r="G284" s="379"/>
      <c r="H284" s="379"/>
      <c r="I284" s="390"/>
      <c r="J284" s="380"/>
      <c r="K284" s="379"/>
      <c r="L284" s="379"/>
      <c r="M284" s="379"/>
      <c r="N284" s="391"/>
      <c r="O284" s="391"/>
      <c r="P284" s="379"/>
      <c r="Q284" s="379"/>
      <c r="R284" s="116">
        <v>0</v>
      </c>
      <c r="S284" s="116" t="s">
        <v>1789</v>
      </c>
      <c r="T284" s="217">
        <v>0</v>
      </c>
    </row>
    <row r="285" spans="1:21" s="9" customFormat="1" x14ac:dyDescent="0.25">
      <c r="A285" s="424"/>
      <c r="B285" s="386"/>
      <c r="C285" s="384"/>
      <c r="D285" s="379"/>
      <c r="E285" s="379"/>
      <c r="F285" s="379"/>
      <c r="G285" s="379"/>
      <c r="H285" s="379"/>
      <c r="I285" s="390"/>
      <c r="J285" s="380"/>
      <c r="K285" s="379"/>
      <c r="L285" s="379"/>
      <c r="M285" s="379"/>
      <c r="N285" s="391"/>
      <c r="O285" s="391"/>
      <c r="P285" s="379"/>
      <c r="Q285" s="379"/>
      <c r="R285" s="116">
        <v>0</v>
      </c>
      <c r="S285" s="116" t="s">
        <v>63</v>
      </c>
      <c r="T285" s="217">
        <v>0</v>
      </c>
    </row>
    <row r="286" spans="1:21" s="9" customFormat="1" ht="30" x14ac:dyDescent="0.25">
      <c r="A286" s="424"/>
      <c r="B286" s="386"/>
      <c r="C286" s="384"/>
      <c r="D286" s="379"/>
      <c r="E286" s="379"/>
      <c r="F286" s="379"/>
      <c r="G286" s="379"/>
      <c r="H286" s="379"/>
      <c r="I286" s="390"/>
      <c r="J286" s="380"/>
      <c r="K286" s="379"/>
      <c r="L286" s="379"/>
      <c r="M286" s="379"/>
      <c r="N286" s="391"/>
      <c r="O286" s="391"/>
      <c r="P286" s="379"/>
      <c r="Q286" s="379"/>
      <c r="R286" s="116">
        <v>0</v>
      </c>
      <c r="S286" s="116" t="s">
        <v>2489</v>
      </c>
      <c r="T286" s="217">
        <v>0</v>
      </c>
    </row>
    <row r="287" spans="1:21" s="9" customFormat="1" x14ac:dyDescent="0.25">
      <c r="A287" s="424"/>
      <c r="B287" s="386"/>
      <c r="C287" s="384"/>
      <c r="D287" s="379"/>
      <c r="E287" s="379"/>
      <c r="F287" s="379"/>
      <c r="G287" s="379"/>
      <c r="H287" s="379"/>
      <c r="I287" s="390"/>
      <c r="J287" s="380"/>
      <c r="K287" s="379"/>
      <c r="L287" s="379"/>
      <c r="M287" s="379"/>
      <c r="N287" s="391"/>
      <c r="O287" s="391"/>
      <c r="P287" s="379"/>
      <c r="Q287" s="379"/>
      <c r="R287" s="116">
        <v>0</v>
      </c>
      <c r="S287" s="116" t="s">
        <v>327</v>
      </c>
      <c r="T287" s="217">
        <v>0</v>
      </c>
    </row>
    <row r="288" spans="1:21" s="9" customFormat="1" x14ac:dyDescent="0.25">
      <c r="A288" s="424"/>
      <c r="B288" s="386"/>
      <c r="C288" s="384"/>
      <c r="D288" s="379"/>
      <c r="E288" s="379"/>
      <c r="F288" s="379"/>
      <c r="G288" s="379"/>
      <c r="H288" s="379"/>
      <c r="I288" s="390"/>
      <c r="J288" s="380"/>
      <c r="K288" s="379"/>
      <c r="L288" s="379"/>
      <c r="M288" s="379"/>
      <c r="N288" s="391"/>
      <c r="O288" s="391"/>
      <c r="P288" s="379"/>
      <c r="Q288" s="379"/>
      <c r="R288" s="116">
        <v>0</v>
      </c>
      <c r="S288" s="116" t="s">
        <v>296</v>
      </c>
      <c r="T288" s="217">
        <v>0</v>
      </c>
    </row>
    <row r="289" spans="1:20" s="9" customFormat="1" x14ac:dyDescent="0.25">
      <c r="A289" s="424"/>
      <c r="B289" s="386"/>
      <c r="C289" s="384"/>
      <c r="D289" s="379"/>
      <c r="E289" s="379"/>
      <c r="F289" s="379"/>
      <c r="G289" s="379"/>
      <c r="H289" s="379"/>
      <c r="I289" s="390"/>
      <c r="J289" s="380"/>
      <c r="K289" s="379"/>
      <c r="L289" s="379"/>
      <c r="M289" s="379"/>
      <c r="N289" s="391"/>
      <c r="O289" s="391"/>
      <c r="P289" s="379"/>
      <c r="Q289" s="379"/>
      <c r="R289" s="116">
        <v>1</v>
      </c>
      <c r="S289" s="116" t="s">
        <v>933</v>
      </c>
      <c r="T289" s="217">
        <v>1</v>
      </c>
    </row>
    <row r="290" spans="1:20" s="9" customFormat="1" x14ac:dyDescent="0.25">
      <c r="A290" s="424"/>
      <c r="B290" s="386"/>
      <c r="C290" s="384"/>
      <c r="D290" s="379"/>
      <c r="E290" s="379"/>
      <c r="F290" s="379"/>
      <c r="G290" s="379"/>
      <c r="H290" s="379"/>
      <c r="I290" s="390"/>
      <c r="J290" s="380"/>
      <c r="K290" s="379"/>
      <c r="L290" s="379"/>
      <c r="M290" s="379"/>
      <c r="N290" s="391"/>
      <c r="O290" s="391"/>
      <c r="P290" s="379"/>
      <c r="Q290" s="379"/>
      <c r="R290" s="116" t="s">
        <v>280</v>
      </c>
      <c r="S290" s="116" t="s">
        <v>211</v>
      </c>
      <c r="T290" s="217" t="s">
        <v>280</v>
      </c>
    </row>
    <row r="291" spans="1:20" s="9" customFormat="1" x14ac:dyDescent="0.25">
      <c r="A291" s="424"/>
      <c r="B291" s="386"/>
      <c r="C291" s="384"/>
      <c r="D291" s="379"/>
      <c r="E291" s="379"/>
      <c r="F291" s="379"/>
      <c r="G291" s="379"/>
      <c r="H291" s="379"/>
      <c r="I291" s="390"/>
      <c r="J291" s="380"/>
      <c r="K291" s="379"/>
      <c r="L291" s="379"/>
      <c r="M291" s="379"/>
      <c r="N291" s="391"/>
      <c r="O291" s="391"/>
      <c r="P291" s="379"/>
      <c r="Q291" s="379"/>
      <c r="R291" s="116" t="s">
        <v>280</v>
      </c>
      <c r="S291" s="116" t="s">
        <v>208</v>
      </c>
      <c r="T291" s="217" t="s">
        <v>280</v>
      </c>
    </row>
    <row r="292" spans="1:20" s="9" customFormat="1" x14ac:dyDescent="0.25">
      <c r="A292" s="424"/>
      <c r="B292" s="386"/>
      <c r="C292" s="384"/>
      <c r="D292" s="379"/>
      <c r="E292" s="379"/>
      <c r="F292" s="379"/>
      <c r="G292" s="379"/>
      <c r="H292" s="379"/>
      <c r="I292" s="390"/>
      <c r="J292" s="380"/>
      <c r="K292" s="379"/>
      <c r="L292" s="379"/>
      <c r="M292" s="379"/>
      <c r="N292" s="391"/>
      <c r="O292" s="391"/>
      <c r="P292" s="379"/>
      <c r="Q292" s="379"/>
      <c r="R292" s="116" t="s">
        <v>280</v>
      </c>
      <c r="S292" s="116" t="s">
        <v>209</v>
      </c>
      <c r="T292" s="217" t="s">
        <v>280</v>
      </c>
    </row>
    <row r="293" spans="1:20" s="9" customFormat="1" x14ac:dyDescent="0.25">
      <c r="A293" s="424"/>
      <c r="B293" s="386"/>
      <c r="C293" s="384"/>
      <c r="D293" s="379"/>
      <c r="E293" s="379"/>
      <c r="F293" s="379"/>
      <c r="G293" s="379"/>
      <c r="H293" s="379"/>
      <c r="I293" s="390"/>
      <c r="J293" s="380"/>
      <c r="K293" s="379"/>
      <c r="L293" s="379"/>
      <c r="M293" s="379"/>
      <c r="N293" s="391"/>
      <c r="O293" s="391"/>
      <c r="P293" s="379"/>
      <c r="Q293" s="379"/>
      <c r="R293" s="116" t="s">
        <v>280</v>
      </c>
      <c r="S293" s="116" t="s">
        <v>215</v>
      </c>
      <c r="T293" s="217" t="s">
        <v>280</v>
      </c>
    </row>
    <row r="294" spans="1:20" s="9" customFormat="1" x14ac:dyDescent="0.25">
      <c r="A294" s="424"/>
      <c r="B294" s="386"/>
      <c r="C294" s="384"/>
      <c r="D294" s="379"/>
      <c r="E294" s="379"/>
      <c r="F294" s="379"/>
      <c r="G294" s="379"/>
      <c r="H294" s="379"/>
      <c r="I294" s="390"/>
      <c r="J294" s="380"/>
      <c r="K294" s="379"/>
      <c r="L294" s="379"/>
      <c r="M294" s="379"/>
      <c r="N294" s="391"/>
      <c r="O294" s="391"/>
      <c r="P294" s="379"/>
      <c r="Q294" s="379"/>
      <c r="R294" s="116">
        <v>1</v>
      </c>
      <c r="S294" s="116" t="s">
        <v>206</v>
      </c>
      <c r="T294" s="217">
        <v>1</v>
      </c>
    </row>
    <row r="295" spans="1:20" s="9" customFormat="1" x14ac:dyDescent="0.25">
      <c r="A295" s="424"/>
      <c r="B295" s="386"/>
      <c r="C295" s="384"/>
      <c r="D295" s="379"/>
      <c r="E295" s="379"/>
      <c r="F295" s="379"/>
      <c r="G295" s="379"/>
      <c r="H295" s="379"/>
      <c r="I295" s="390"/>
      <c r="J295" s="380"/>
      <c r="K295" s="379"/>
      <c r="L295" s="379"/>
      <c r="M295" s="379"/>
      <c r="N295" s="391"/>
      <c r="O295" s="391"/>
      <c r="P295" s="379"/>
      <c r="Q295" s="379"/>
      <c r="R295" s="116">
        <v>1</v>
      </c>
      <c r="S295" s="116" t="s">
        <v>129</v>
      </c>
      <c r="T295" s="217">
        <v>1</v>
      </c>
    </row>
    <row r="296" spans="1:20" s="9" customFormat="1" x14ac:dyDescent="0.25">
      <c r="A296" s="424"/>
      <c r="B296" s="386"/>
      <c r="C296" s="384"/>
      <c r="D296" s="379"/>
      <c r="E296" s="379"/>
      <c r="F296" s="379"/>
      <c r="G296" s="379"/>
      <c r="H296" s="379"/>
      <c r="I296" s="390"/>
      <c r="J296" s="380"/>
      <c r="K296" s="379"/>
      <c r="L296" s="379"/>
      <c r="M296" s="379"/>
      <c r="N296" s="391"/>
      <c r="O296" s="391"/>
      <c r="P296" s="379"/>
      <c r="Q296" s="379"/>
      <c r="R296" s="116">
        <v>1</v>
      </c>
      <c r="S296" s="116" t="s">
        <v>128</v>
      </c>
      <c r="T296" s="217">
        <v>1</v>
      </c>
    </row>
    <row r="297" spans="1:20" s="9" customFormat="1" x14ac:dyDescent="0.25">
      <c r="A297" s="424"/>
      <c r="B297" s="386"/>
      <c r="C297" s="384"/>
      <c r="D297" s="379"/>
      <c r="E297" s="379"/>
      <c r="F297" s="379"/>
      <c r="G297" s="379"/>
      <c r="H297" s="379"/>
      <c r="I297" s="390"/>
      <c r="J297" s="380"/>
      <c r="K297" s="379"/>
      <c r="L297" s="379"/>
      <c r="M297" s="379"/>
      <c r="N297" s="391"/>
      <c r="O297" s="391"/>
      <c r="P297" s="379"/>
      <c r="Q297" s="379"/>
      <c r="R297" s="116">
        <v>1</v>
      </c>
      <c r="S297" s="116" t="s">
        <v>210</v>
      </c>
      <c r="T297" s="217">
        <v>1</v>
      </c>
    </row>
    <row r="298" spans="1:20" s="9" customFormat="1" x14ac:dyDescent="0.25">
      <c r="A298" s="424"/>
      <c r="B298" s="386"/>
      <c r="C298" s="384"/>
      <c r="D298" s="379"/>
      <c r="E298" s="379"/>
      <c r="F298" s="379"/>
      <c r="G298" s="379"/>
      <c r="H298" s="379"/>
      <c r="I298" s="390"/>
      <c r="J298" s="380"/>
      <c r="K298" s="379"/>
      <c r="L298" s="379"/>
      <c r="M298" s="379"/>
      <c r="N298" s="391"/>
      <c r="O298" s="391"/>
      <c r="P298" s="379"/>
      <c r="Q298" s="379"/>
      <c r="R298" s="116">
        <v>1</v>
      </c>
      <c r="S298" s="116" t="s">
        <v>87</v>
      </c>
      <c r="T298" s="217">
        <v>1</v>
      </c>
    </row>
    <row r="299" spans="1:20" s="9" customFormat="1" x14ac:dyDescent="0.25">
      <c r="A299" s="424"/>
      <c r="B299" s="386"/>
      <c r="C299" s="385"/>
      <c r="D299" s="379"/>
      <c r="E299" s="379"/>
      <c r="F299" s="379"/>
      <c r="G299" s="379"/>
      <c r="H299" s="379"/>
      <c r="I299" s="390"/>
      <c r="J299" s="380"/>
      <c r="K299" s="379"/>
      <c r="L299" s="379"/>
      <c r="M299" s="379"/>
      <c r="N299" s="391"/>
      <c r="O299" s="391"/>
      <c r="P299" s="379"/>
      <c r="Q299" s="379"/>
      <c r="R299" s="119">
        <v>1</v>
      </c>
      <c r="S299" s="110" t="s">
        <v>499</v>
      </c>
      <c r="T299" s="221">
        <v>1</v>
      </c>
    </row>
    <row r="300" spans="1:20" s="9" customFormat="1" x14ac:dyDescent="0.25">
      <c r="A300" s="424"/>
      <c r="B300" s="386" t="s">
        <v>2440</v>
      </c>
      <c r="C300" s="383" t="s">
        <v>850</v>
      </c>
      <c r="D300" s="379" t="s">
        <v>112</v>
      </c>
      <c r="E300" s="379" t="s">
        <v>196</v>
      </c>
      <c r="F300" s="379" t="s">
        <v>90</v>
      </c>
      <c r="G300" s="379" t="s">
        <v>727</v>
      </c>
      <c r="H300" s="379" t="s">
        <v>727</v>
      </c>
      <c r="I300" s="390" t="s">
        <v>557</v>
      </c>
      <c r="J300" s="380">
        <v>210</v>
      </c>
      <c r="K300" s="379" t="s">
        <v>218</v>
      </c>
      <c r="L300" s="379" t="s">
        <v>110</v>
      </c>
      <c r="M300" s="379" t="s">
        <v>142</v>
      </c>
      <c r="N300" s="391" t="s">
        <v>677</v>
      </c>
      <c r="O300" s="391" t="s">
        <v>678</v>
      </c>
      <c r="P300" s="379" t="s">
        <v>142</v>
      </c>
      <c r="Q300" s="379" t="s">
        <v>142</v>
      </c>
      <c r="R300" s="116">
        <v>0</v>
      </c>
      <c r="S300" s="19" t="s">
        <v>853</v>
      </c>
      <c r="T300" s="217">
        <v>0</v>
      </c>
    </row>
    <row r="301" spans="1:20" s="9" customFormat="1" x14ac:dyDescent="0.25">
      <c r="A301" s="424"/>
      <c r="B301" s="386"/>
      <c r="C301" s="384"/>
      <c r="D301" s="379"/>
      <c r="E301" s="379"/>
      <c r="F301" s="379"/>
      <c r="G301" s="379"/>
      <c r="H301" s="379"/>
      <c r="I301" s="390"/>
      <c r="J301" s="380"/>
      <c r="K301" s="379"/>
      <c r="L301" s="379"/>
      <c r="M301" s="379"/>
      <c r="N301" s="391"/>
      <c r="O301" s="391"/>
      <c r="P301" s="379"/>
      <c r="Q301" s="379"/>
      <c r="R301" s="116">
        <v>0</v>
      </c>
      <c r="S301" s="19" t="s">
        <v>851</v>
      </c>
      <c r="T301" s="217">
        <v>0</v>
      </c>
    </row>
    <row r="302" spans="1:20" s="9" customFormat="1" x14ac:dyDescent="0.25">
      <c r="A302" s="424"/>
      <c r="B302" s="386"/>
      <c r="C302" s="384"/>
      <c r="D302" s="379"/>
      <c r="E302" s="379"/>
      <c r="F302" s="379"/>
      <c r="G302" s="379"/>
      <c r="H302" s="379"/>
      <c r="I302" s="390"/>
      <c r="J302" s="380"/>
      <c r="K302" s="379"/>
      <c r="L302" s="379"/>
      <c r="M302" s="379"/>
      <c r="N302" s="391"/>
      <c r="O302" s="391"/>
      <c r="P302" s="379"/>
      <c r="Q302" s="379"/>
      <c r="R302" s="116">
        <v>1</v>
      </c>
      <c r="S302" s="19" t="s">
        <v>290</v>
      </c>
      <c r="T302" s="217">
        <v>1</v>
      </c>
    </row>
    <row r="303" spans="1:20" s="9" customFormat="1" x14ac:dyDescent="0.25">
      <c r="A303" s="424"/>
      <c r="B303" s="386"/>
      <c r="C303" s="384"/>
      <c r="D303" s="379"/>
      <c r="E303" s="379"/>
      <c r="F303" s="379"/>
      <c r="G303" s="379"/>
      <c r="H303" s="379"/>
      <c r="I303" s="390"/>
      <c r="J303" s="380"/>
      <c r="K303" s="379"/>
      <c r="L303" s="379"/>
      <c r="M303" s="379"/>
      <c r="N303" s="391"/>
      <c r="O303" s="391"/>
      <c r="P303" s="379"/>
      <c r="Q303" s="379"/>
      <c r="R303" s="116">
        <v>0</v>
      </c>
      <c r="S303" s="19" t="s">
        <v>852</v>
      </c>
      <c r="T303" s="217">
        <v>0</v>
      </c>
    </row>
    <row r="304" spans="1:20" s="9" customFormat="1" x14ac:dyDescent="0.25">
      <c r="A304" s="424"/>
      <c r="B304" s="386"/>
      <c r="C304" s="384"/>
      <c r="D304" s="379"/>
      <c r="E304" s="379"/>
      <c r="F304" s="379"/>
      <c r="G304" s="379"/>
      <c r="H304" s="379"/>
      <c r="I304" s="390"/>
      <c r="J304" s="380"/>
      <c r="K304" s="379"/>
      <c r="L304" s="379"/>
      <c r="M304" s="379"/>
      <c r="N304" s="391"/>
      <c r="O304" s="391"/>
      <c r="P304" s="379"/>
      <c r="Q304" s="379"/>
      <c r="R304" s="116">
        <v>0</v>
      </c>
      <c r="S304" s="116" t="s">
        <v>296</v>
      </c>
      <c r="T304" s="217">
        <v>0</v>
      </c>
    </row>
    <row r="305" spans="1:21" s="9" customFormat="1" x14ac:dyDescent="0.25">
      <c r="A305" s="424"/>
      <c r="B305" s="386"/>
      <c r="C305" s="384"/>
      <c r="D305" s="379"/>
      <c r="E305" s="379"/>
      <c r="F305" s="379"/>
      <c r="G305" s="379"/>
      <c r="H305" s="379"/>
      <c r="I305" s="390"/>
      <c r="J305" s="380"/>
      <c r="K305" s="379"/>
      <c r="L305" s="379"/>
      <c r="M305" s="379"/>
      <c r="N305" s="391"/>
      <c r="O305" s="391"/>
      <c r="P305" s="379"/>
      <c r="Q305" s="379"/>
      <c r="R305" s="116">
        <v>1</v>
      </c>
      <c r="S305" s="116" t="s">
        <v>933</v>
      </c>
      <c r="T305" s="217">
        <v>1</v>
      </c>
    </row>
    <row r="306" spans="1:21" s="9" customFormat="1" x14ac:dyDescent="0.25">
      <c r="A306" s="424"/>
      <c r="B306" s="386"/>
      <c r="C306" s="384"/>
      <c r="D306" s="379"/>
      <c r="E306" s="379"/>
      <c r="F306" s="379"/>
      <c r="G306" s="379"/>
      <c r="H306" s="379"/>
      <c r="I306" s="390"/>
      <c r="J306" s="380"/>
      <c r="K306" s="379"/>
      <c r="L306" s="379"/>
      <c r="M306" s="379"/>
      <c r="N306" s="391"/>
      <c r="O306" s="391"/>
      <c r="P306" s="379"/>
      <c r="Q306" s="379"/>
      <c r="R306" s="116" t="s">
        <v>280</v>
      </c>
      <c r="S306" s="116" t="s">
        <v>211</v>
      </c>
      <c r="T306" s="217" t="s">
        <v>280</v>
      </c>
    </row>
    <row r="307" spans="1:21" s="9" customFormat="1" x14ac:dyDescent="0.25">
      <c r="A307" s="424"/>
      <c r="B307" s="386"/>
      <c r="C307" s="384"/>
      <c r="D307" s="379"/>
      <c r="E307" s="379"/>
      <c r="F307" s="379"/>
      <c r="G307" s="379"/>
      <c r="H307" s="379"/>
      <c r="I307" s="390"/>
      <c r="J307" s="380"/>
      <c r="K307" s="379"/>
      <c r="L307" s="379"/>
      <c r="M307" s="379"/>
      <c r="N307" s="391"/>
      <c r="O307" s="391"/>
      <c r="P307" s="379"/>
      <c r="Q307" s="379"/>
      <c r="R307" s="116" t="s">
        <v>280</v>
      </c>
      <c r="S307" s="116" t="s">
        <v>208</v>
      </c>
      <c r="T307" s="217" t="s">
        <v>280</v>
      </c>
    </row>
    <row r="308" spans="1:21" s="9" customFormat="1" x14ac:dyDescent="0.25">
      <c r="A308" s="424"/>
      <c r="B308" s="386"/>
      <c r="C308" s="384"/>
      <c r="D308" s="379"/>
      <c r="E308" s="379"/>
      <c r="F308" s="379"/>
      <c r="G308" s="379"/>
      <c r="H308" s="379"/>
      <c r="I308" s="390"/>
      <c r="J308" s="380"/>
      <c r="K308" s="379"/>
      <c r="L308" s="379"/>
      <c r="M308" s="379"/>
      <c r="N308" s="391"/>
      <c r="O308" s="391"/>
      <c r="P308" s="379"/>
      <c r="Q308" s="379"/>
      <c r="R308" s="116" t="s">
        <v>280</v>
      </c>
      <c r="S308" s="116" t="s">
        <v>209</v>
      </c>
      <c r="T308" s="217" t="s">
        <v>280</v>
      </c>
    </row>
    <row r="309" spans="1:21" s="9" customFormat="1" x14ac:dyDescent="0.25">
      <c r="A309" s="424"/>
      <c r="B309" s="386"/>
      <c r="C309" s="384"/>
      <c r="D309" s="379"/>
      <c r="E309" s="379"/>
      <c r="F309" s="379"/>
      <c r="G309" s="379"/>
      <c r="H309" s="379"/>
      <c r="I309" s="390"/>
      <c r="J309" s="380"/>
      <c r="K309" s="379"/>
      <c r="L309" s="379"/>
      <c r="M309" s="379"/>
      <c r="N309" s="391"/>
      <c r="O309" s="391"/>
      <c r="P309" s="379"/>
      <c r="Q309" s="379"/>
      <c r="R309" s="116" t="s">
        <v>280</v>
      </c>
      <c r="S309" s="116" t="s">
        <v>215</v>
      </c>
      <c r="T309" s="217" t="s">
        <v>280</v>
      </c>
    </row>
    <row r="310" spans="1:21" s="9" customFormat="1" x14ac:dyDescent="0.25">
      <c r="A310" s="424"/>
      <c r="B310" s="386"/>
      <c r="C310" s="384"/>
      <c r="D310" s="379"/>
      <c r="E310" s="379"/>
      <c r="F310" s="379"/>
      <c r="G310" s="379"/>
      <c r="H310" s="379"/>
      <c r="I310" s="390"/>
      <c r="J310" s="380"/>
      <c r="K310" s="379"/>
      <c r="L310" s="379"/>
      <c r="M310" s="379"/>
      <c r="N310" s="391"/>
      <c r="O310" s="391"/>
      <c r="P310" s="379"/>
      <c r="Q310" s="379"/>
      <c r="R310" s="116">
        <v>1</v>
      </c>
      <c r="S310" s="116" t="s">
        <v>206</v>
      </c>
      <c r="T310" s="217">
        <v>1</v>
      </c>
    </row>
    <row r="311" spans="1:21" s="9" customFormat="1" x14ac:dyDescent="0.25">
      <c r="A311" s="424"/>
      <c r="B311" s="386"/>
      <c r="C311" s="384"/>
      <c r="D311" s="379"/>
      <c r="E311" s="379"/>
      <c r="F311" s="379"/>
      <c r="G311" s="379"/>
      <c r="H311" s="379"/>
      <c r="I311" s="390"/>
      <c r="J311" s="380"/>
      <c r="K311" s="379"/>
      <c r="L311" s="379"/>
      <c r="M311" s="379"/>
      <c r="N311" s="391"/>
      <c r="O311" s="391"/>
      <c r="P311" s="379"/>
      <c r="Q311" s="379"/>
      <c r="R311" s="116">
        <v>1</v>
      </c>
      <c r="S311" s="116" t="s">
        <v>129</v>
      </c>
      <c r="T311" s="217">
        <v>1</v>
      </c>
    </row>
    <row r="312" spans="1:21" s="9" customFormat="1" x14ac:dyDescent="0.25">
      <c r="A312" s="424"/>
      <c r="B312" s="386"/>
      <c r="C312" s="384"/>
      <c r="D312" s="379"/>
      <c r="E312" s="379"/>
      <c r="F312" s="379"/>
      <c r="G312" s="379"/>
      <c r="H312" s="379"/>
      <c r="I312" s="390"/>
      <c r="J312" s="380"/>
      <c r="K312" s="379"/>
      <c r="L312" s="379"/>
      <c r="M312" s="379"/>
      <c r="N312" s="391"/>
      <c r="O312" s="391"/>
      <c r="P312" s="379"/>
      <c r="Q312" s="379"/>
      <c r="R312" s="116">
        <v>1</v>
      </c>
      <c r="S312" s="116" t="s">
        <v>128</v>
      </c>
      <c r="T312" s="217">
        <v>1</v>
      </c>
    </row>
    <row r="313" spans="1:21" s="9" customFormat="1" x14ac:dyDescent="0.25">
      <c r="A313" s="424"/>
      <c r="B313" s="386"/>
      <c r="C313" s="384"/>
      <c r="D313" s="379"/>
      <c r="E313" s="379"/>
      <c r="F313" s="379"/>
      <c r="G313" s="379"/>
      <c r="H313" s="379"/>
      <c r="I313" s="390"/>
      <c r="J313" s="380"/>
      <c r="K313" s="379"/>
      <c r="L313" s="379"/>
      <c r="M313" s="379"/>
      <c r="N313" s="391"/>
      <c r="O313" s="391"/>
      <c r="P313" s="379"/>
      <c r="Q313" s="379"/>
      <c r="R313" s="116">
        <v>1</v>
      </c>
      <c r="S313" s="116" t="s">
        <v>210</v>
      </c>
      <c r="T313" s="217">
        <v>1</v>
      </c>
    </row>
    <row r="314" spans="1:21" s="9" customFormat="1" x14ac:dyDescent="0.25">
      <c r="A314" s="424"/>
      <c r="B314" s="386"/>
      <c r="C314" s="384"/>
      <c r="D314" s="379"/>
      <c r="E314" s="379"/>
      <c r="F314" s="379"/>
      <c r="G314" s="379"/>
      <c r="H314" s="379"/>
      <c r="I314" s="390"/>
      <c r="J314" s="380"/>
      <c r="K314" s="379"/>
      <c r="L314" s="379"/>
      <c r="M314" s="379"/>
      <c r="N314" s="391"/>
      <c r="O314" s="391"/>
      <c r="P314" s="379"/>
      <c r="Q314" s="379"/>
      <c r="R314" s="116">
        <v>1</v>
      </c>
      <c r="S314" s="116" t="s">
        <v>87</v>
      </c>
      <c r="T314" s="217">
        <v>1</v>
      </c>
    </row>
    <row r="315" spans="1:21" s="9" customFormat="1" x14ac:dyDescent="0.25">
      <c r="A315" s="424"/>
      <c r="B315" s="386"/>
      <c r="C315" s="385"/>
      <c r="D315" s="379"/>
      <c r="E315" s="379"/>
      <c r="F315" s="379"/>
      <c r="G315" s="379"/>
      <c r="H315" s="379"/>
      <c r="I315" s="390"/>
      <c r="J315" s="380"/>
      <c r="K315" s="379"/>
      <c r="L315" s="379"/>
      <c r="M315" s="379"/>
      <c r="N315" s="391"/>
      <c r="O315" s="391"/>
      <c r="P315" s="379"/>
      <c r="Q315" s="379"/>
      <c r="R315" s="119">
        <v>1</v>
      </c>
      <c r="S315" s="110" t="s">
        <v>499</v>
      </c>
      <c r="T315" s="221">
        <v>1</v>
      </c>
    </row>
    <row r="316" spans="1:21" x14ac:dyDescent="0.25">
      <c r="A316" s="424"/>
      <c r="B316" s="392" t="s">
        <v>2441</v>
      </c>
      <c r="C316" s="383" t="s">
        <v>848</v>
      </c>
      <c r="D316" s="379" t="s">
        <v>112</v>
      </c>
      <c r="E316" s="379" t="s">
        <v>196</v>
      </c>
      <c r="F316" s="421" t="s">
        <v>90</v>
      </c>
      <c r="G316" s="379" t="s">
        <v>298</v>
      </c>
      <c r="H316" s="379" t="s">
        <v>298</v>
      </c>
      <c r="I316" s="430" t="s">
        <v>198</v>
      </c>
      <c r="J316" s="380">
        <v>210</v>
      </c>
      <c r="K316" s="379" t="s">
        <v>214</v>
      </c>
      <c r="L316" s="379" t="s">
        <v>110</v>
      </c>
      <c r="M316" s="379" t="s">
        <v>142</v>
      </c>
      <c r="N316" s="396" t="s">
        <v>299</v>
      </c>
      <c r="O316" s="396" t="s">
        <v>300</v>
      </c>
      <c r="P316" s="379" t="s">
        <v>142</v>
      </c>
      <c r="Q316" s="379" t="s">
        <v>142</v>
      </c>
      <c r="R316" s="17">
        <v>1</v>
      </c>
      <c r="S316" s="19" t="s">
        <v>853</v>
      </c>
      <c r="T316" s="17">
        <v>1</v>
      </c>
      <c r="U316" s="1"/>
    </row>
    <row r="317" spans="1:21" x14ac:dyDescent="0.25">
      <c r="A317" s="424"/>
      <c r="B317" s="393"/>
      <c r="C317" s="384"/>
      <c r="D317" s="379"/>
      <c r="E317" s="379"/>
      <c r="F317" s="421"/>
      <c r="G317" s="379"/>
      <c r="H317" s="379"/>
      <c r="I317" s="430"/>
      <c r="J317" s="380"/>
      <c r="K317" s="379"/>
      <c r="L317" s="379"/>
      <c r="M317" s="379"/>
      <c r="N317" s="397"/>
      <c r="O317" s="397"/>
      <c r="P317" s="379"/>
      <c r="Q317" s="379"/>
      <c r="R317" s="17">
        <v>0</v>
      </c>
      <c r="S317" s="116" t="s">
        <v>291</v>
      </c>
      <c r="T317" s="17">
        <v>0</v>
      </c>
      <c r="U317" s="1"/>
    </row>
    <row r="318" spans="1:21" s="9" customFormat="1" x14ac:dyDescent="0.25">
      <c r="A318" s="424"/>
      <c r="B318" s="393"/>
      <c r="C318" s="384"/>
      <c r="D318" s="379"/>
      <c r="E318" s="379"/>
      <c r="F318" s="421"/>
      <c r="G318" s="379"/>
      <c r="H318" s="379"/>
      <c r="I318" s="430"/>
      <c r="J318" s="380"/>
      <c r="K318" s="379"/>
      <c r="L318" s="379"/>
      <c r="M318" s="379"/>
      <c r="N318" s="397"/>
      <c r="O318" s="397"/>
      <c r="P318" s="379"/>
      <c r="Q318" s="379"/>
      <c r="R318" s="17">
        <v>3</v>
      </c>
      <c r="S318" s="218" t="s">
        <v>932</v>
      </c>
      <c r="T318" s="17">
        <v>3</v>
      </c>
      <c r="U318" s="1"/>
    </row>
    <row r="319" spans="1:21" x14ac:dyDescent="0.25">
      <c r="A319" s="424"/>
      <c r="B319" s="393"/>
      <c r="C319" s="384"/>
      <c r="D319" s="379"/>
      <c r="E319" s="379"/>
      <c r="F319" s="421"/>
      <c r="G319" s="379"/>
      <c r="H319" s="379"/>
      <c r="I319" s="430"/>
      <c r="J319" s="380"/>
      <c r="K319" s="379"/>
      <c r="L319" s="379"/>
      <c r="M319" s="379"/>
      <c r="N319" s="397"/>
      <c r="O319" s="397"/>
      <c r="P319" s="379"/>
      <c r="Q319" s="379"/>
      <c r="R319" s="17">
        <v>2</v>
      </c>
      <c r="S319" s="116" t="s">
        <v>292</v>
      </c>
      <c r="T319" s="17">
        <v>2</v>
      </c>
      <c r="U319" s="1"/>
    </row>
    <row r="320" spans="1:21" x14ac:dyDescent="0.25">
      <c r="A320" s="424"/>
      <c r="B320" s="393"/>
      <c r="C320" s="384"/>
      <c r="D320" s="379"/>
      <c r="E320" s="379"/>
      <c r="F320" s="421"/>
      <c r="G320" s="379"/>
      <c r="H320" s="379"/>
      <c r="I320" s="430"/>
      <c r="J320" s="380"/>
      <c r="K320" s="379"/>
      <c r="L320" s="379"/>
      <c r="M320" s="379"/>
      <c r="N320" s="397"/>
      <c r="O320" s="397"/>
      <c r="P320" s="379"/>
      <c r="Q320" s="379"/>
      <c r="R320" s="17">
        <v>0</v>
      </c>
      <c r="S320" s="116" t="s">
        <v>296</v>
      </c>
      <c r="T320" s="17">
        <v>0</v>
      </c>
      <c r="U320" s="1"/>
    </row>
    <row r="321" spans="1:21" s="9" customFormat="1" x14ac:dyDescent="0.25">
      <c r="A321" s="424"/>
      <c r="B321" s="393"/>
      <c r="C321" s="384"/>
      <c r="D321" s="379"/>
      <c r="E321" s="379"/>
      <c r="F321" s="421"/>
      <c r="G321" s="379"/>
      <c r="H321" s="379"/>
      <c r="I321" s="430"/>
      <c r="J321" s="380"/>
      <c r="K321" s="379"/>
      <c r="L321" s="379"/>
      <c r="M321" s="379"/>
      <c r="N321" s="397"/>
      <c r="O321" s="397"/>
      <c r="P321" s="379"/>
      <c r="Q321" s="379"/>
      <c r="R321" s="116">
        <v>1</v>
      </c>
      <c r="S321" s="116" t="s">
        <v>933</v>
      </c>
      <c r="T321" s="217">
        <v>1</v>
      </c>
      <c r="U321" s="1"/>
    </row>
    <row r="322" spans="1:21" x14ac:dyDescent="0.25">
      <c r="A322" s="424"/>
      <c r="B322" s="393"/>
      <c r="C322" s="384"/>
      <c r="D322" s="379"/>
      <c r="E322" s="379"/>
      <c r="F322" s="421"/>
      <c r="G322" s="379"/>
      <c r="H322" s="379"/>
      <c r="I322" s="430"/>
      <c r="J322" s="380"/>
      <c r="K322" s="379"/>
      <c r="L322" s="379"/>
      <c r="M322" s="379"/>
      <c r="N322" s="397"/>
      <c r="O322" s="397"/>
      <c r="P322" s="379"/>
      <c r="Q322" s="379"/>
      <c r="R322" s="17" t="s">
        <v>280</v>
      </c>
      <c r="S322" s="116" t="s">
        <v>211</v>
      </c>
      <c r="T322" s="17" t="s">
        <v>280</v>
      </c>
      <c r="U322" s="1"/>
    </row>
    <row r="323" spans="1:21" x14ac:dyDescent="0.25">
      <c r="A323" s="424"/>
      <c r="B323" s="393"/>
      <c r="C323" s="384"/>
      <c r="D323" s="379"/>
      <c r="E323" s="379"/>
      <c r="F323" s="421"/>
      <c r="G323" s="379"/>
      <c r="H323" s="379"/>
      <c r="I323" s="430"/>
      <c r="J323" s="380"/>
      <c r="K323" s="379"/>
      <c r="L323" s="379"/>
      <c r="M323" s="379"/>
      <c r="N323" s="397"/>
      <c r="O323" s="397"/>
      <c r="P323" s="379"/>
      <c r="Q323" s="379"/>
      <c r="R323" s="17" t="s">
        <v>280</v>
      </c>
      <c r="S323" s="116" t="s">
        <v>208</v>
      </c>
      <c r="T323" s="17" t="s">
        <v>280</v>
      </c>
      <c r="U323" s="1"/>
    </row>
    <row r="324" spans="1:21" x14ac:dyDescent="0.25">
      <c r="A324" s="424"/>
      <c r="B324" s="393"/>
      <c r="C324" s="384"/>
      <c r="D324" s="379"/>
      <c r="E324" s="379"/>
      <c r="F324" s="421"/>
      <c r="G324" s="379"/>
      <c r="H324" s="379"/>
      <c r="I324" s="430"/>
      <c r="J324" s="380"/>
      <c r="K324" s="379"/>
      <c r="L324" s="379"/>
      <c r="M324" s="379"/>
      <c r="N324" s="397"/>
      <c r="O324" s="397"/>
      <c r="P324" s="379"/>
      <c r="Q324" s="379"/>
      <c r="R324" s="17" t="s">
        <v>280</v>
      </c>
      <c r="S324" s="116" t="s">
        <v>209</v>
      </c>
      <c r="T324" s="17" t="s">
        <v>280</v>
      </c>
      <c r="U324" s="1"/>
    </row>
    <row r="325" spans="1:21" x14ac:dyDescent="0.25">
      <c r="A325" s="424"/>
      <c r="B325" s="393"/>
      <c r="C325" s="384"/>
      <c r="D325" s="379"/>
      <c r="E325" s="379"/>
      <c r="F325" s="421"/>
      <c r="G325" s="379"/>
      <c r="H325" s="379"/>
      <c r="I325" s="430"/>
      <c r="J325" s="380"/>
      <c r="K325" s="379"/>
      <c r="L325" s="379"/>
      <c r="M325" s="379"/>
      <c r="N325" s="397"/>
      <c r="O325" s="397"/>
      <c r="P325" s="379"/>
      <c r="Q325" s="379"/>
      <c r="R325" s="116" t="s">
        <v>280</v>
      </c>
      <c r="S325" s="116" t="s">
        <v>215</v>
      </c>
      <c r="T325" s="217" t="s">
        <v>280</v>
      </c>
      <c r="U325" s="1"/>
    </row>
    <row r="326" spans="1:21" x14ac:dyDescent="0.25">
      <c r="A326" s="424"/>
      <c r="B326" s="393"/>
      <c r="C326" s="384"/>
      <c r="D326" s="379"/>
      <c r="E326" s="379"/>
      <c r="F326" s="421"/>
      <c r="G326" s="379"/>
      <c r="H326" s="379"/>
      <c r="I326" s="430"/>
      <c r="J326" s="380"/>
      <c r="K326" s="379"/>
      <c r="L326" s="379"/>
      <c r="M326" s="379"/>
      <c r="N326" s="397"/>
      <c r="O326" s="397"/>
      <c r="P326" s="379"/>
      <c r="Q326" s="379"/>
      <c r="R326" s="17">
        <v>1</v>
      </c>
      <c r="S326" s="116" t="s">
        <v>206</v>
      </c>
      <c r="T326" s="17">
        <v>1</v>
      </c>
      <c r="U326" s="1"/>
    </row>
    <row r="327" spans="1:21" x14ac:dyDescent="0.25">
      <c r="A327" s="424"/>
      <c r="B327" s="393"/>
      <c r="C327" s="384"/>
      <c r="D327" s="379"/>
      <c r="E327" s="379"/>
      <c r="F327" s="421"/>
      <c r="G327" s="379"/>
      <c r="H327" s="379"/>
      <c r="I327" s="430"/>
      <c r="J327" s="380"/>
      <c r="K327" s="379"/>
      <c r="L327" s="379"/>
      <c r="M327" s="379"/>
      <c r="N327" s="397"/>
      <c r="O327" s="397"/>
      <c r="P327" s="379"/>
      <c r="Q327" s="379"/>
      <c r="R327" s="17">
        <v>1</v>
      </c>
      <c r="S327" s="116" t="s">
        <v>129</v>
      </c>
      <c r="T327" s="17">
        <v>1</v>
      </c>
      <c r="U327" s="1"/>
    </row>
    <row r="328" spans="1:21" x14ac:dyDescent="0.25">
      <c r="A328" s="424"/>
      <c r="B328" s="393"/>
      <c r="C328" s="384"/>
      <c r="D328" s="379"/>
      <c r="E328" s="379"/>
      <c r="F328" s="421"/>
      <c r="G328" s="379"/>
      <c r="H328" s="379"/>
      <c r="I328" s="430"/>
      <c r="J328" s="380"/>
      <c r="K328" s="379"/>
      <c r="L328" s="379"/>
      <c r="M328" s="379"/>
      <c r="N328" s="397"/>
      <c r="O328" s="397"/>
      <c r="P328" s="379"/>
      <c r="Q328" s="379"/>
      <c r="R328" s="17">
        <v>1</v>
      </c>
      <c r="S328" s="116" t="s">
        <v>210</v>
      </c>
      <c r="T328" s="17">
        <v>1</v>
      </c>
      <c r="U328" s="1"/>
    </row>
    <row r="329" spans="1:21" s="9" customFormat="1" x14ac:dyDescent="0.25">
      <c r="A329" s="424"/>
      <c r="B329" s="393"/>
      <c r="C329" s="384"/>
      <c r="D329" s="379"/>
      <c r="E329" s="379"/>
      <c r="F329" s="421"/>
      <c r="G329" s="379"/>
      <c r="H329" s="379"/>
      <c r="I329" s="430"/>
      <c r="J329" s="380"/>
      <c r="K329" s="379"/>
      <c r="L329" s="379"/>
      <c r="M329" s="379"/>
      <c r="N329" s="397"/>
      <c r="O329" s="397"/>
      <c r="P329" s="379"/>
      <c r="Q329" s="379"/>
      <c r="R329" s="17">
        <v>1</v>
      </c>
      <c r="S329" s="116" t="s">
        <v>87</v>
      </c>
      <c r="T329" s="17">
        <v>1</v>
      </c>
      <c r="U329" s="1"/>
    </row>
    <row r="330" spans="1:21" x14ac:dyDescent="0.25">
      <c r="A330" s="424"/>
      <c r="B330" s="393"/>
      <c r="C330" s="385"/>
      <c r="D330" s="379"/>
      <c r="E330" s="379"/>
      <c r="F330" s="421"/>
      <c r="G330" s="379"/>
      <c r="H330" s="379"/>
      <c r="I330" s="430"/>
      <c r="J330" s="380"/>
      <c r="K330" s="379"/>
      <c r="L330" s="379"/>
      <c r="M330" s="379"/>
      <c r="N330" s="397"/>
      <c r="O330" s="397"/>
      <c r="P330" s="379"/>
      <c r="Q330" s="379"/>
      <c r="R330" s="17">
        <v>1</v>
      </c>
      <c r="S330" s="116" t="s">
        <v>128</v>
      </c>
      <c r="T330" s="17">
        <v>1</v>
      </c>
      <c r="U330" s="1"/>
    </row>
    <row r="331" spans="1:21" x14ac:dyDescent="0.25">
      <c r="A331" s="424"/>
      <c r="B331" s="425" t="s">
        <v>2442</v>
      </c>
      <c r="C331" s="406" t="s">
        <v>2471</v>
      </c>
      <c r="D331" s="409" t="s">
        <v>112</v>
      </c>
      <c r="E331" s="409" t="s">
        <v>196</v>
      </c>
      <c r="F331" s="416" t="s">
        <v>90</v>
      </c>
      <c r="G331" s="409" t="s">
        <v>275</v>
      </c>
      <c r="H331" s="409" t="s">
        <v>275</v>
      </c>
      <c r="I331" s="383" t="s">
        <v>557</v>
      </c>
      <c r="J331" s="409">
        <v>240</v>
      </c>
      <c r="K331" s="409" t="s">
        <v>227</v>
      </c>
      <c r="L331" s="409" t="s">
        <v>110</v>
      </c>
      <c r="M331" s="409" t="s">
        <v>142</v>
      </c>
      <c r="N331" s="396" t="s">
        <v>754</v>
      </c>
      <c r="O331" s="396" t="s">
        <v>755</v>
      </c>
      <c r="P331" s="409" t="s">
        <v>142</v>
      </c>
      <c r="Q331" s="409" t="s">
        <v>142</v>
      </c>
      <c r="R331" s="119">
        <v>1</v>
      </c>
      <c r="S331" s="116" t="s">
        <v>499</v>
      </c>
      <c r="T331" s="221">
        <v>1</v>
      </c>
    </row>
    <row r="332" spans="1:21" x14ac:dyDescent="0.25">
      <c r="A332" s="424"/>
      <c r="B332" s="426"/>
      <c r="C332" s="407"/>
      <c r="D332" s="410"/>
      <c r="E332" s="410"/>
      <c r="F332" s="412"/>
      <c r="G332" s="410"/>
      <c r="H332" s="410"/>
      <c r="I332" s="384"/>
      <c r="J332" s="410"/>
      <c r="K332" s="410"/>
      <c r="L332" s="410"/>
      <c r="M332" s="410"/>
      <c r="N332" s="397"/>
      <c r="O332" s="397"/>
      <c r="P332" s="410"/>
      <c r="Q332" s="410"/>
      <c r="R332" s="116">
        <v>1</v>
      </c>
      <c r="S332" s="116" t="s">
        <v>1789</v>
      </c>
      <c r="T332" s="217">
        <v>1</v>
      </c>
    </row>
    <row r="333" spans="1:21" x14ac:dyDescent="0.25">
      <c r="A333" s="424"/>
      <c r="B333" s="426"/>
      <c r="C333" s="407"/>
      <c r="D333" s="410"/>
      <c r="E333" s="410"/>
      <c r="F333" s="412"/>
      <c r="G333" s="410"/>
      <c r="H333" s="410"/>
      <c r="I333" s="384"/>
      <c r="J333" s="410"/>
      <c r="K333" s="410"/>
      <c r="L333" s="410"/>
      <c r="M333" s="410"/>
      <c r="N333" s="397"/>
      <c r="O333" s="397"/>
      <c r="P333" s="410"/>
      <c r="Q333" s="410"/>
      <c r="R333" s="116">
        <v>1</v>
      </c>
      <c r="S333" s="116" t="s">
        <v>234</v>
      </c>
      <c r="T333" s="217">
        <v>1</v>
      </c>
    </row>
    <row r="334" spans="1:21" x14ac:dyDescent="0.25">
      <c r="A334" s="424"/>
      <c r="B334" s="426"/>
      <c r="C334" s="407"/>
      <c r="D334" s="410"/>
      <c r="E334" s="410"/>
      <c r="F334" s="412"/>
      <c r="G334" s="410"/>
      <c r="H334" s="410"/>
      <c r="I334" s="384"/>
      <c r="J334" s="410"/>
      <c r="K334" s="410"/>
      <c r="L334" s="410"/>
      <c r="M334" s="410"/>
      <c r="N334" s="397"/>
      <c r="O334" s="397"/>
      <c r="P334" s="410"/>
      <c r="Q334" s="410"/>
      <c r="R334" s="17">
        <v>1</v>
      </c>
      <c r="S334" s="116" t="s">
        <v>211</v>
      </c>
      <c r="T334" s="17">
        <v>1</v>
      </c>
    </row>
    <row r="335" spans="1:21" x14ac:dyDescent="0.25">
      <c r="A335" s="424"/>
      <c r="B335" s="426"/>
      <c r="C335" s="407"/>
      <c r="D335" s="410"/>
      <c r="E335" s="410"/>
      <c r="F335" s="412"/>
      <c r="G335" s="410"/>
      <c r="H335" s="410"/>
      <c r="I335" s="384"/>
      <c r="J335" s="410"/>
      <c r="K335" s="410"/>
      <c r="L335" s="410"/>
      <c r="M335" s="410"/>
      <c r="N335" s="397"/>
      <c r="O335" s="397"/>
      <c r="P335" s="410"/>
      <c r="Q335" s="410"/>
      <c r="R335" s="17">
        <v>1</v>
      </c>
      <c r="S335" s="116" t="s">
        <v>208</v>
      </c>
      <c r="T335" s="17">
        <v>1</v>
      </c>
    </row>
    <row r="336" spans="1:21" x14ac:dyDescent="0.25">
      <c r="A336" s="424"/>
      <c r="B336" s="426"/>
      <c r="C336" s="407"/>
      <c r="D336" s="410"/>
      <c r="E336" s="410"/>
      <c r="F336" s="412"/>
      <c r="G336" s="410"/>
      <c r="H336" s="410"/>
      <c r="I336" s="384"/>
      <c r="J336" s="410"/>
      <c r="K336" s="410"/>
      <c r="L336" s="410"/>
      <c r="M336" s="410"/>
      <c r="N336" s="397"/>
      <c r="O336" s="397"/>
      <c r="P336" s="410"/>
      <c r="Q336" s="410"/>
      <c r="R336" s="17">
        <v>1</v>
      </c>
      <c r="S336" s="116" t="s">
        <v>209</v>
      </c>
      <c r="T336" s="17">
        <v>1</v>
      </c>
    </row>
    <row r="337" spans="1:20" x14ac:dyDescent="0.25">
      <c r="A337" s="424"/>
      <c r="B337" s="426"/>
      <c r="C337" s="407"/>
      <c r="D337" s="410"/>
      <c r="E337" s="410"/>
      <c r="F337" s="412"/>
      <c r="G337" s="410"/>
      <c r="H337" s="410"/>
      <c r="I337" s="384"/>
      <c r="J337" s="410"/>
      <c r="K337" s="410"/>
      <c r="L337" s="410"/>
      <c r="M337" s="410"/>
      <c r="N337" s="397"/>
      <c r="O337" s="397"/>
      <c r="P337" s="410"/>
      <c r="Q337" s="410"/>
      <c r="R337" s="40">
        <v>1</v>
      </c>
      <c r="S337" s="116" t="s">
        <v>215</v>
      </c>
      <c r="T337" s="40">
        <v>1</v>
      </c>
    </row>
    <row r="338" spans="1:20" x14ac:dyDescent="0.25">
      <c r="A338" s="424"/>
      <c r="B338" s="426"/>
      <c r="C338" s="407"/>
      <c r="D338" s="410"/>
      <c r="E338" s="410"/>
      <c r="F338" s="412"/>
      <c r="G338" s="410"/>
      <c r="H338" s="410"/>
      <c r="I338" s="384"/>
      <c r="J338" s="410"/>
      <c r="K338" s="410"/>
      <c r="L338" s="410"/>
      <c r="M338" s="410"/>
      <c r="N338" s="397"/>
      <c r="O338" s="397"/>
      <c r="P338" s="410"/>
      <c r="Q338" s="410"/>
      <c r="R338" s="40">
        <v>1</v>
      </c>
      <c r="S338" s="119" t="s">
        <v>87</v>
      </c>
      <c r="T338" s="40">
        <v>1</v>
      </c>
    </row>
    <row r="339" spans="1:20" x14ac:dyDescent="0.25">
      <c r="A339" s="424"/>
      <c r="B339" s="426"/>
      <c r="C339" s="407"/>
      <c r="D339" s="410"/>
      <c r="E339" s="410"/>
      <c r="F339" s="412"/>
      <c r="G339" s="410"/>
      <c r="H339" s="410"/>
      <c r="I339" s="384"/>
      <c r="J339" s="410"/>
      <c r="K339" s="410"/>
      <c r="L339" s="410"/>
      <c r="M339" s="410"/>
      <c r="N339" s="397"/>
      <c r="O339" s="397"/>
      <c r="P339" s="410"/>
      <c r="Q339" s="410"/>
      <c r="R339" s="119">
        <v>1</v>
      </c>
      <c r="S339" s="119" t="s">
        <v>129</v>
      </c>
      <c r="T339" s="221">
        <v>1</v>
      </c>
    </row>
    <row r="340" spans="1:20" s="9" customFormat="1" x14ac:dyDescent="0.25">
      <c r="A340" s="424"/>
      <c r="B340" s="426"/>
      <c r="C340" s="407"/>
      <c r="D340" s="410"/>
      <c r="E340" s="410"/>
      <c r="F340" s="412"/>
      <c r="G340" s="410"/>
      <c r="H340" s="410"/>
      <c r="I340" s="384"/>
      <c r="J340" s="410"/>
      <c r="K340" s="410"/>
      <c r="L340" s="410"/>
      <c r="M340" s="410"/>
      <c r="N340" s="397"/>
      <c r="O340" s="397"/>
      <c r="P340" s="410"/>
      <c r="Q340" s="410"/>
      <c r="R340" s="119">
        <v>1</v>
      </c>
      <c r="S340" s="119" t="s">
        <v>128</v>
      </c>
      <c r="T340" s="221">
        <v>1</v>
      </c>
    </row>
    <row r="341" spans="1:20" x14ac:dyDescent="0.25">
      <c r="A341" s="424"/>
      <c r="B341" s="426"/>
      <c r="C341" s="408"/>
      <c r="D341" s="410"/>
      <c r="E341" s="410"/>
      <c r="F341" s="412"/>
      <c r="G341" s="410"/>
      <c r="H341" s="410"/>
      <c r="I341" s="384"/>
      <c r="J341" s="410"/>
      <c r="K341" s="410"/>
      <c r="L341" s="410"/>
      <c r="M341" s="410"/>
      <c r="N341" s="397"/>
      <c r="O341" s="397"/>
      <c r="P341" s="410"/>
      <c r="Q341" s="410"/>
      <c r="R341" s="119">
        <v>1</v>
      </c>
      <c r="S341" s="119" t="s">
        <v>230</v>
      </c>
      <c r="T341" s="221">
        <v>1</v>
      </c>
    </row>
    <row r="342" spans="1:20" x14ac:dyDescent="0.25">
      <c r="A342" s="424"/>
      <c r="B342" s="425" t="s">
        <v>2443</v>
      </c>
      <c r="C342" s="406" t="s">
        <v>2472</v>
      </c>
      <c r="D342" s="409" t="s">
        <v>112</v>
      </c>
      <c r="E342" s="409" t="s">
        <v>196</v>
      </c>
      <c r="F342" s="416" t="s">
        <v>90</v>
      </c>
      <c r="G342" s="409" t="s">
        <v>288</v>
      </c>
      <c r="H342" s="409" t="s">
        <v>288</v>
      </c>
      <c r="I342" s="383" t="s">
        <v>557</v>
      </c>
      <c r="J342" s="409">
        <v>240</v>
      </c>
      <c r="K342" s="409" t="s">
        <v>227</v>
      </c>
      <c r="L342" s="409" t="s">
        <v>110</v>
      </c>
      <c r="M342" s="409" t="s">
        <v>142</v>
      </c>
      <c r="N342" s="396" t="s">
        <v>756</v>
      </c>
      <c r="O342" s="396" t="s">
        <v>757</v>
      </c>
      <c r="P342" s="409" t="s">
        <v>142</v>
      </c>
      <c r="Q342" s="409" t="s">
        <v>142</v>
      </c>
      <c r="R342" s="119">
        <v>1</v>
      </c>
      <c r="S342" s="116" t="s">
        <v>499</v>
      </c>
      <c r="T342" s="221">
        <v>1</v>
      </c>
    </row>
    <row r="343" spans="1:20" x14ac:dyDescent="0.25">
      <c r="A343" s="424"/>
      <c r="B343" s="426"/>
      <c r="C343" s="407"/>
      <c r="D343" s="410"/>
      <c r="E343" s="410"/>
      <c r="F343" s="412"/>
      <c r="G343" s="410"/>
      <c r="H343" s="410"/>
      <c r="I343" s="384"/>
      <c r="J343" s="410"/>
      <c r="K343" s="410"/>
      <c r="L343" s="410"/>
      <c r="M343" s="410"/>
      <c r="N343" s="397"/>
      <c r="O343" s="397"/>
      <c r="P343" s="410"/>
      <c r="Q343" s="410"/>
      <c r="R343" s="116">
        <v>1</v>
      </c>
      <c r="S343" s="116" t="s">
        <v>345</v>
      </c>
      <c r="T343" s="217">
        <v>1</v>
      </c>
    </row>
    <row r="344" spans="1:20" x14ac:dyDescent="0.25">
      <c r="A344" s="424"/>
      <c r="B344" s="426"/>
      <c r="C344" s="407"/>
      <c r="D344" s="410"/>
      <c r="E344" s="410"/>
      <c r="F344" s="412"/>
      <c r="G344" s="410"/>
      <c r="H344" s="410"/>
      <c r="I344" s="384"/>
      <c r="J344" s="410"/>
      <c r="K344" s="410"/>
      <c r="L344" s="410"/>
      <c r="M344" s="410"/>
      <c r="N344" s="397"/>
      <c r="O344" s="397"/>
      <c r="P344" s="410"/>
      <c r="Q344" s="410"/>
      <c r="R344" s="116">
        <v>1</v>
      </c>
      <c r="S344" s="116" t="s">
        <v>276</v>
      </c>
      <c r="T344" s="217">
        <v>1</v>
      </c>
    </row>
    <row r="345" spans="1:20" x14ac:dyDescent="0.25">
      <c r="A345" s="424"/>
      <c r="B345" s="426"/>
      <c r="C345" s="407"/>
      <c r="D345" s="410"/>
      <c r="E345" s="410"/>
      <c r="F345" s="412"/>
      <c r="G345" s="410"/>
      <c r="H345" s="410"/>
      <c r="I345" s="384"/>
      <c r="J345" s="410"/>
      <c r="K345" s="410"/>
      <c r="L345" s="410"/>
      <c r="M345" s="410"/>
      <c r="N345" s="397"/>
      <c r="O345" s="397"/>
      <c r="P345" s="410"/>
      <c r="Q345" s="410"/>
      <c r="R345" s="116" t="s">
        <v>280</v>
      </c>
      <c r="S345" s="116" t="s">
        <v>211</v>
      </c>
      <c r="T345" s="217" t="s">
        <v>280</v>
      </c>
    </row>
    <row r="346" spans="1:20" x14ac:dyDescent="0.25">
      <c r="A346" s="424"/>
      <c r="B346" s="426"/>
      <c r="C346" s="407"/>
      <c r="D346" s="410"/>
      <c r="E346" s="410"/>
      <c r="F346" s="412"/>
      <c r="G346" s="410"/>
      <c r="H346" s="410"/>
      <c r="I346" s="384"/>
      <c r="J346" s="410"/>
      <c r="K346" s="410"/>
      <c r="L346" s="410"/>
      <c r="M346" s="410"/>
      <c r="N346" s="397"/>
      <c r="O346" s="397"/>
      <c r="P346" s="410"/>
      <c r="Q346" s="410"/>
      <c r="R346" s="116" t="s">
        <v>280</v>
      </c>
      <c r="S346" s="116" t="s">
        <v>208</v>
      </c>
      <c r="T346" s="217" t="s">
        <v>280</v>
      </c>
    </row>
    <row r="347" spans="1:20" x14ac:dyDescent="0.25">
      <c r="A347" s="424"/>
      <c r="B347" s="426"/>
      <c r="C347" s="407"/>
      <c r="D347" s="410"/>
      <c r="E347" s="410"/>
      <c r="F347" s="412"/>
      <c r="G347" s="410"/>
      <c r="H347" s="410"/>
      <c r="I347" s="384"/>
      <c r="J347" s="410"/>
      <c r="K347" s="410"/>
      <c r="L347" s="410"/>
      <c r="M347" s="410"/>
      <c r="N347" s="397"/>
      <c r="O347" s="397"/>
      <c r="P347" s="410"/>
      <c r="Q347" s="410"/>
      <c r="R347" s="116" t="s">
        <v>280</v>
      </c>
      <c r="S347" s="116" t="s">
        <v>209</v>
      </c>
      <c r="T347" s="217" t="s">
        <v>280</v>
      </c>
    </row>
    <row r="348" spans="1:20" x14ac:dyDescent="0.25">
      <c r="A348" s="424"/>
      <c r="B348" s="426"/>
      <c r="C348" s="407"/>
      <c r="D348" s="410"/>
      <c r="E348" s="410"/>
      <c r="F348" s="412"/>
      <c r="G348" s="410"/>
      <c r="H348" s="410"/>
      <c r="I348" s="384"/>
      <c r="J348" s="410"/>
      <c r="K348" s="410"/>
      <c r="L348" s="410"/>
      <c r="M348" s="410"/>
      <c r="N348" s="397"/>
      <c r="O348" s="397"/>
      <c r="P348" s="410"/>
      <c r="Q348" s="410"/>
      <c r="R348" s="116" t="s">
        <v>280</v>
      </c>
      <c r="S348" s="116" t="s">
        <v>215</v>
      </c>
      <c r="T348" s="217" t="s">
        <v>280</v>
      </c>
    </row>
    <row r="349" spans="1:20" x14ac:dyDescent="0.25">
      <c r="A349" s="424"/>
      <c r="B349" s="426"/>
      <c r="C349" s="407"/>
      <c r="D349" s="410"/>
      <c r="E349" s="410"/>
      <c r="F349" s="412"/>
      <c r="G349" s="410"/>
      <c r="H349" s="410"/>
      <c r="I349" s="384"/>
      <c r="J349" s="410"/>
      <c r="K349" s="410"/>
      <c r="L349" s="410"/>
      <c r="M349" s="410"/>
      <c r="N349" s="397"/>
      <c r="O349" s="397"/>
      <c r="P349" s="410"/>
      <c r="Q349" s="410"/>
      <c r="R349" s="116">
        <v>1</v>
      </c>
      <c r="S349" s="116" t="s">
        <v>87</v>
      </c>
      <c r="T349" s="217">
        <v>1</v>
      </c>
    </row>
    <row r="350" spans="1:20" x14ac:dyDescent="0.25">
      <c r="A350" s="424"/>
      <c r="B350" s="426"/>
      <c r="C350" s="407"/>
      <c r="D350" s="410"/>
      <c r="E350" s="410"/>
      <c r="F350" s="412"/>
      <c r="G350" s="410"/>
      <c r="H350" s="410"/>
      <c r="I350" s="384"/>
      <c r="J350" s="410"/>
      <c r="K350" s="410"/>
      <c r="L350" s="410"/>
      <c r="M350" s="410"/>
      <c r="N350" s="397"/>
      <c r="O350" s="397"/>
      <c r="P350" s="410"/>
      <c r="Q350" s="410"/>
      <c r="R350" s="116">
        <v>1</v>
      </c>
      <c r="S350" s="116" t="s">
        <v>129</v>
      </c>
      <c r="T350" s="217">
        <v>1</v>
      </c>
    </row>
    <row r="351" spans="1:20" s="9" customFormat="1" x14ac:dyDescent="0.25">
      <c r="A351" s="424"/>
      <c r="B351" s="426"/>
      <c r="C351" s="407"/>
      <c r="D351" s="410"/>
      <c r="E351" s="410"/>
      <c r="F351" s="412"/>
      <c r="G351" s="410"/>
      <c r="H351" s="410"/>
      <c r="I351" s="384"/>
      <c r="J351" s="410"/>
      <c r="K351" s="410"/>
      <c r="L351" s="410"/>
      <c r="M351" s="410"/>
      <c r="N351" s="397"/>
      <c r="O351" s="397"/>
      <c r="P351" s="410"/>
      <c r="Q351" s="410"/>
      <c r="R351" s="116">
        <v>1</v>
      </c>
      <c r="S351" s="116" t="s">
        <v>128</v>
      </c>
      <c r="T351" s="217">
        <v>1</v>
      </c>
    </row>
    <row r="352" spans="1:20" x14ac:dyDescent="0.25">
      <c r="A352" s="424"/>
      <c r="B352" s="426"/>
      <c r="C352" s="408"/>
      <c r="D352" s="410"/>
      <c r="E352" s="410"/>
      <c r="F352" s="412"/>
      <c r="G352" s="410"/>
      <c r="H352" s="410"/>
      <c r="I352" s="384"/>
      <c r="J352" s="410"/>
      <c r="K352" s="410"/>
      <c r="L352" s="410"/>
      <c r="M352" s="410"/>
      <c r="N352" s="397"/>
      <c r="O352" s="397"/>
      <c r="P352" s="410"/>
      <c r="Q352" s="410"/>
      <c r="R352" s="116">
        <v>1</v>
      </c>
      <c r="S352" s="116" t="s">
        <v>479</v>
      </c>
      <c r="T352" s="217">
        <v>1</v>
      </c>
    </row>
    <row r="353" spans="1:20" x14ac:dyDescent="0.25">
      <c r="A353" s="424"/>
      <c r="B353" s="429" t="s">
        <v>2444</v>
      </c>
      <c r="C353" s="406" t="s">
        <v>2473</v>
      </c>
      <c r="D353" s="379" t="s">
        <v>112</v>
      </c>
      <c r="E353" s="379" t="s">
        <v>196</v>
      </c>
      <c r="F353" s="379" t="s">
        <v>90</v>
      </c>
      <c r="G353" s="379" t="s">
        <v>2502</v>
      </c>
      <c r="H353" s="379" t="s">
        <v>2502</v>
      </c>
      <c r="I353" s="390" t="s">
        <v>557</v>
      </c>
      <c r="J353" s="379">
        <v>240</v>
      </c>
      <c r="K353" s="379" t="s">
        <v>227</v>
      </c>
      <c r="L353" s="379" t="s">
        <v>110</v>
      </c>
      <c r="M353" s="379" t="s">
        <v>142</v>
      </c>
      <c r="N353" s="391" t="s">
        <v>285</v>
      </c>
      <c r="O353" s="391" t="s">
        <v>758</v>
      </c>
      <c r="P353" s="379"/>
      <c r="Q353" s="379"/>
      <c r="R353" s="119">
        <v>1</v>
      </c>
      <c r="S353" s="116" t="s">
        <v>499</v>
      </c>
      <c r="T353" s="221">
        <v>1</v>
      </c>
    </row>
    <row r="354" spans="1:20" ht="30" x14ac:dyDescent="0.25">
      <c r="A354" s="424"/>
      <c r="B354" s="429"/>
      <c r="C354" s="407"/>
      <c r="D354" s="379"/>
      <c r="E354" s="379"/>
      <c r="F354" s="379"/>
      <c r="G354" s="379"/>
      <c r="H354" s="379"/>
      <c r="I354" s="390"/>
      <c r="J354" s="379"/>
      <c r="K354" s="379"/>
      <c r="L354" s="379"/>
      <c r="M354" s="379"/>
      <c r="N354" s="391"/>
      <c r="O354" s="391"/>
      <c r="P354" s="379"/>
      <c r="Q354" s="379"/>
      <c r="R354" s="116">
        <v>1</v>
      </c>
      <c r="S354" s="116" t="s">
        <v>2516</v>
      </c>
      <c r="T354" s="217">
        <v>1</v>
      </c>
    </row>
    <row r="355" spans="1:20" x14ac:dyDescent="0.25">
      <c r="A355" s="424"/>
      <c r="B355" s="429"/>
      <c r="C355" s="407"/>
      <c r="D355" s="379"/>
      <c r="E355" s="379"/>
      <c r="F355" s="379"/>
      <c r="G355" s="379"/>
      <c r="H355" s="379"/>
      <c r="I355" s="390"/>
      <c r="J355" s="379"/>
      <c r="K355" s="379"/>
      <c r="L355" s="379"/>
      <c r="M355" s="379"/>
      <c r="N355" s="391"/>
      <c r="O355" s="391"/>
      <c r="P355" s="379"/>
      <c r="Q355" s="379"/>
      <c r="R355" s="17" t="s">
        <v>280</v>
      </c>
      <c r="S355" s="116" t="s">
        <v>211</v>
      </c>
      <c r="T355" s="17" t="s">
        <v>280</v>
      </c>
    </row>
    <row r="356" spans="1:20" x14ac:dyDescent="0.25">
      <c r="A356" s="424"/>
      <c r="B356" s="429"/>
      <c r="C356" s="407"/>
      <c r="D356" s="379"/>
      <c r="E356" s="379"/>
      <c r="F356" s="379"/>
      <c r="G356" s="379"/>
      <c r="H356" s="379"/>
      <c r="I356" s="390"/>
      <c r="J356" s="379"/>
      <c r="K356" s="379"/>
      <c r="L356" s="379"/>
      <c r="M356" s="379"/>
      <c r="N356" s="391"/>
      <c r="O356" s="391"/>
      <c r="P356" s="379"/>
      <c r="Q356" s="379"/>
      <c r="R356" s="17" t="s">
        <v>280</v>
      </c>
      <c r="S356" s="116" t="s">
        <v>208</v>
      </c>
      <c r="T356" s="17" t="s">
        <v>280</v>
      </c>
    </row>
    <row r="357" spans="1:20" x14ac:dyDescent="0.25">
      <c r="A357" s="424"/>
      <c r="B357" s="429"/>
      <c r="C357" s="407"/>
      <c r="D357" s="379"/>
      <c r="E357" s="379"/>
      <c r="F357" s="379"/>
      <c r="G357" s="379"/>
      <c r="H357" s="379"/>
      <c r="I357" s="390"/>
      <c r="J357" s="379"/>
      <c r="K357" s="379"/>
      <c r="L357" s="379"/>
      <c r="M357" s="379"/>
      <c r="N357" s="391"/>
      <c r="O357" s="391"/>
      <c r="P357" s="379"/>
      <c r="Q357" s="379"/>
      <c r="R357" s="17" t="s">
        <v>280</v>
      </c>
      <c r="S357" s="116" t="s">
        <v>209</v>
      </c>
      <c r="T357" s="17" t="s">
        <v>280</v>
      </c>
    </row>
    <row r="358" spans="1:20" x14ac:dyDescent="0.25">
      <c r="A358" s="424"/>
      <c r="B358" s="429"/>
      <c r="C358" s="407"/>
      <c r="D358" s="379"/>
      <c r="E358" s="379"/>
      <c r="F358" s="379"/>
      <c r="G358" s="379"/>
      <c r="H358" s="379"/>
      <c r="I358" s="390"/>
      <c r="J358" s="379"/>
      <c r="K358" s="379"/>
      <c r="L358" s="379"/>
      <c r="M358" s="379"/>
      <c r="N358" s="391"/>
      <c r="O358" s="391"/>
      <c r="P358" s="379"/>
      <c r="Q358" s="379"/>
      <c r="R358" s="17" t="s">
        <v>280</v>
      </c>
      <c r="S358" s="116" t="s">
        <v>215</v>
      </c>
      <c r="T358" s="17" t="s">
        <v>280</v>
      </c>
    </row>
    <row r="359" spans="1:20" x14ac:dyDescent="0.25">
      <c r="A359" s="424"/>
      <c r="B359" s="429"/>
      <c r="C359" s="407"/>
      <c r="D359" s="379"/>
      <c r="E359" s="379"/>
      <c r="F359" s="379"/>
      <c r="G359" s="379"/>
      <c r="H359" s="379"/>
      <c r="I359" s="390"/>
      <c r="J359" s="379"/>
      <c r="K359" s="379"/>
      <c r="L359" s="379"/>
      <c r="M359" s="379"/>
      <c r="N359" s="391"/>
      <c r="O359" s="391"/>
      <c r="P359" s="379"/>
      <c r="Q359" s="379"/>
      <c r="R359" s="17">
        <v>1</v>
      </c>
      <c r="S359" s="116" t="s">
        <v>87</v>
      </c>
      <c r="T359" s="17">
        <v>1</v>
      </c>
    </row>
    <row r="360" spans="1:20" x14ac:dyDescent="0.25">
      <c r="A360" s="424"/>
      <c r="B360" s="429"/>
      <c r="C360" s="407"/>
      <c r="D360" s="379"/>
      <c r="E360" s="379"/>
      <c r="F360" s="379"/>
      <c r="G360" s="379"/>
      <c r="H360" s="379"/>
      <c r="I360" s="390"/>
      <c r="J360" s="379"/>
      <c r="K360" s="379"/>
      <c r="L360" s="379"/>
      <c r="M360" s="379"/>
      <c r="N360" s="391"/>
      <c r="O360" s="391"/>
      <c r="P360" s="379"/>
      <c r="Q360" s="379"/>
      <c r="R360" s="116">
        <v>1</v>
      </c>
      <c r="S360" s="116" t="s">
        <v>206</v>
      </c>
      <c r="T360" s="217">
        <v>1</v>
      </c>
    </row>
    <row r="361" spans="1:20" x14ac:dyDescent="0.25">
      <c r="A361" s="424"/>
      <c r="B361" s="429"/>
      <c r="C361" s="407"/>
      <c r="D361" s="379"/>
      <c r="E361" s="379"/>
      <c r="F361" s="379"/>
      <c r="G361" s="379"/>
      <c r="H361" s="379"/>
      <c r="I361" s="390"/>
      <c r="J361" s="379"/>
      <c r="K361" s="379"/>
      <c r="L361" s="379"/>
      <c r="M361" s="379"/>
      <c r="N361" s="391"/>
      <c r="O361" s="391"/>
      <c r="P361" s="379"/>
      <c r="Q361" s="379"/>
      <c r="R361" s="116">
        <v>1</v>
      </c>
      <c r="S361" s="116" t="s">
        <v>128</v>
      </c>
      <c r="T361" s="217">
        <v>1</v>
      </c>
    </row>
    <row r="362" spans="1:20" x14ac:dyDescent="0.25">
      <c r="A362" s="424"/>
      <c r="B362" s="429"/>
      <c r="C362" s="407"/>
      <c r="D362" s="379"/>
      <c r="E362" s="379"/>
      <c r="F362" s="379"/>
      <c r="G362" s="379"/>
      <c r="H362" s="379"/>
      <c r="I362" s="390"/>
      <c r="J362" s="379"/>
      <c r="K362" s="379"/>
      <c r="L362" s="379"/>
      <c r="M362" s="379"/>
      <c r="N362" s="391"/>
      <c r="O362" s="391"/>
      <c r="P362" s="379"/>
      <c r="Q362" s="379"/>
      <c r="R362" s="116">
        <v>1</v>
      </c>
      <c r="S362" s="116" t="s">
        <v>129</v>
      </c>
      <c r="T362" s="217">
        <v>1</v>
      </c>
    </row>
    <row r="363" spans="1:20" x14ac:dyDescent="0.25">
      <c r="A363" s="424"/>
      <c r="B363" s="429"/>
      <c r="C363" s="407"/>
      <c r="D363" s="379"/>
      <c r="E363" s="379"/>
      <c r="F363" s="379"/>
      <c r="G363" s="379"/>
      <c r="H363" s="379"/>
      <c r="I363" s="390"/>
      <c r="J363" s="379"/>
      <c r="K363" s="379"/>
      <c r="L363" s="379"/>
      <c r="M363" s="379"/>
      <c r="N363" s="391"/>
      <c r="O363" s="391"/>
      <c r="P363" s="379"/>
      <c r="Q363" s="379"/>
      <c r="R363" s="116">
        <v>1</v>
      </c>
      <c r="S363" s="116" t="s">
        <v>479</v>
      </c>
      <c r="T363" s="217">
        <v>1</v>
      </c>
    </row>
    <row r="364" spans="1:20" x14ac:dyDescent="0.25">
      <c r="A364" s="424"/>
      <c r="B364" s="429"/>
      <c r="C364" s="407"/>
      <c r="D364" s="379"/>
      <c r="E364" s="379"/>
      <c r="F364" s="379"/>
      <c r="G364" s="379"/>
      <c r="H364" s="379"/>
      <c r="I364" s="390"/>
      <c r="J364" s="379"/>
      <c r="K364" s="379"/>
      <c r="L364" s="379"/>
      <c r="M364" s="379"/>
      <c r="N364" s="391"/>
      <c r="O364" s="391"/>
      <c r="P364" s="379"/>
      <c r="Q364" s="379"/>
      <c r="R364" s="116">
        <v>1</v>
      </c>
      <c r="S364" s="116" t="s">
        <v>210</v>
      </c>
      <c r="T364" s="217">
        <v>1</v>
      </c>
    </row>
    <row r="365" spans="1:20" x14ac:dyDescent="0.25">
      <c r="A365" s="424"/>
      <c r="B365" s="429"/>
      <c r="C365" s="407"/>
      <c r="D365" s="379"/>
      <c r="E365" s="379"/>
      <c r="F365" s="379"/>
      <c r="G365" s="379"/>
      <c r="H365" s="379"/>
      <c r="I365" s="390"/>
      <c r="J365" s="379"/>
      <c r="K365" s="379"/>
      <c r="L365" s="379"/>
      <c r="M365" s="379"/>
      <c r="N365" s="391"/>
      <c r="O365" s="391"/>
      <c r="P365" s="379"/>
      <c r="Q365" s="379"/>
      <c r="R365" s="116">
        <v>1</v>
      </c>
      <c r="S365" s="116" t="s">
        <v>258</v>
      </c>
      <c r="T365" s="217">
        <v>1</v>
      </c>
    </row>
    <row r="366" spans="1:20" x14ac:dyDescent="0.25">
      <c r="A366" s="424"/>
      <c r="B366" s="429"/>
      <c r="C366" s="407"/>
      <c r="D366" s="379"/>
      <c r="E366" s="379"/>
      <c r="F366" s="379"/>
      <c r="G366" s="379"/>
      <c r="H366" s="379"/>
      <c r="I366" s="390"/>
      <c r="J366" s="379"/>
      <c r="K366" s="379"/>
      <c r="L366" s="379"/>
      <c r="M366" s="379"/>
      <c r="N366" s="391"/>
      <c r="O366" s="391"/>
      <c r="P366" s="379"/>
      <c r="Q366" s="379"/>
      <c r="R366" s="116">
        <v>1</v>
      </c>
      <c r="S366" s="116" t="s">
        <v>62</v>
      </c>
      <c r="T366" s="217">
        <v>1</v>
      </c>
    </row>
    <row r="367" spans="1:20" s="9" customFormat="1" x14ac:dyDescent="0.25">
      <c r="A367" s="424"/>
      <c r="B367" s="429"/>
      <c r="C367" s="407"/>
      <c r="D367" s="379"/>
      <c r="E367" s="379"/>
      <c r="F367" s="379"/>
      <c r="G367" s="379"/>
      <c r="H367" s="379"/>
      <c r="I367" s="390"/>
      <c r="J367" s="379"/>
      <c r="K367" s="379"/>
      <c r="L367" s="379"/>
      <c r="M367" s="379"/>
      <c r="N367" s="391"/>
      <c r="O367" s="391"/>
      <c r="P367" s="379"/>
      <c r="Q367" s="379"/>
      <c r="R367" s="116">
        <v>1</v>
      </c>
      <c r="S367" s="116" t="s">
        <v>205</v>
      </c>
      <c r="T367" s="217">
        <v>1</v>
      </c>
    </row>
    <row r="368" spans="1:20" x14ac:dyDescent="0.25">
      <c r="A368" s="424"/>
      <c r="B368" s="429"/>
      <c r="C368" s="408"/>
      <c r="D368" s="379"/>
      <c r="E368" s="379"/>
      <c r="F368" s="379"/>
      <c r="G368" s="379"/>
      <c r="H368" s="379"/>
      <c r="I368" s="390"/>
      <c r="J368" s="379"/>
      <c r="K368" s="379"/>
      <c r="L368" s="379"/>
      <c r="M368" s="379"/>
      <c r="N368" s="391"/>
      <c r="O368" s="391"/>
      <c r="P368" s="379"/>
      <c r="Q368" s="379"/>
      <c r="R368" s="116">
        <v>1</v>
      </c>
      <c r="S368" s="116" t="s">
        <v>63</v>
      </c>
      <c r="T368" s="217">
        <v>1</v>
      </c>
    </row>
    <row r="369" spans="1:20" x14ac:dyDescent="0.25">
      <c r="A369" s="424"/>
      <c r="B369" s="425" t="s">
        <v>2445</v>
      </c>
      <c r="C369" s="406" t="s">
        <v>2474</v>
      </c>
      <c r="D369" s="409" t="s">
        <v>112</v>
      </c>
      <c r="E369" s="409" t="s">
        <v>196</v>
      </c>
      <c r="F369" s="416" t="s">
        <v>273</v>
      </c>
      <c r="G369" s="409" t="s">
        <v>274</v>
      </c>
      <c r="H369" s="409" t="s">
        <v>274</v>
      </c>
      <c r="I369" s="383" t="s">
        <v>557</v>
      </c>
      <c r="J369" s="409">
        <v>210</v>
      </c>
      <c r="K369" s="409" t="s">
        <v>218</v>
      </c>
      <c r="L369" s="409" t="s">
        <v>110</v>
      </c>
      <c r="M369" s="409" t="s">
        <v>142</v>
      </c>
      <c r="N369" s="396" t="s">
        <v>286</v>
      </c>
      <c r="O369" s="396" t="s">
        <v>758</v>
      </c>
      <c r="P369" s="409" t="s">
        <v>142</v>
      </c>
      <c r="Q369" s="409" t="s">
        <v>142</v>
      </c>
      <c r="R369" s="119">
        <v>1</v>
      </c>
      <c r="S369" s="116" t="s">
        <v>499</v>
      </c>
      <c r="T369" s="221">
        <v>1</v>
      </c>
    </row>
    <row r="370" spans="1:20" ht="30" x14ac:dyDescent="0.25">
      <c r="A370" s="424"/>
      <c r="B370" s="426"/>
      <c r="C370" s="407"/>
      <c r="D370" s="410"/>
      <c r="E370" s="410"/>
      <c r="F370" s="412"/>
      <c r="G370" s="410"/>
      <c r="H370" s="410"/>
      <c r="I370" s="384"/>
      <c r="J370" s="410"/>
      <c r="K370" s="410"/>
      <c r="L370" s="410"/>
      <c r="M370" s="410"/>
      <c r="N370" s="397"/>
      <c r="O370" s="397"/>
      <c r="P370" s="410"/>
      <c r="Q370" s="410"/>
      <c r="R370" s="116">
        <v>1</v>
      </c>
      <c r="S370" s="119" t="s">
        <v>2516</v>
      </c>
      <c r="T370" s="217">
        <v>1</v>
      </c>
    </row>
    <row r="371" spans="1:20" x14ac:dyDescent="0.25">
      <c r="A371" s="424"/>
      <c r="B371" s="426"/>
      <c r="C371" s="407"/>
      <c r="D371" s="410"/>
      <c r="E371" s="410"/>
      <c r="F371" s="412"/>
      <c r="G371" s="410"/>
      <c r="H371" s="410"/>
      <c r="I371" s="384"/>
      <c r="J371" s="410"/>
      <c r="K371" s="410"/>
      <c r="L371" s="410"/>
      <c r="M371" s="410"/>
      <c r="N371" s="397"/>
      <c r="O371" s="397"/>
      <c r="P371" s="410"/>
      <c r="Q371" s="410"/>
      <c r="R371" s="116">
        <v>1</v>
      </c>
      <c r="S371" s="119" t="s">
        <v>206</v>
      </c>
      <c r="T371" s="217">
        <v>1</v>
      </c>
    </row>
    <row r="372" spans="1:20" x14ac:dyDescent="0.25">
      <c r="A372" s="424"/>
      <c r="B372" s="426"/>
      <c r="C372" s="407"/>
      <c r="D372" s="410"/>
      <c r="E372" s="410"/>
      <c r="F372" s="412"/>
      <c r="G372" s="410"/>
      <c r="H372" s="410"/>
      <c r="I372" s="384"/>
      <c r="J372" s="410"/>
      <c r="K372" s="410"/>
      <c r="L372" s="410"/>
      <c r="M372" s="410"/>
      <c r="N372" s="397"/>
      <c r="O372" s="397"/>
      <c r="P372" s="410"/>
      <c r="Q372" s="410"/>
      <c r="R372" s="116" t="s">
        <v>280</v>
      </c>
      <c r="S372" s="116" t="s">
        <v>211</v>
      </c>
      <c r="T372" s="217" t="s">
        <v>280</v>
      </c>
    </row>
    <row r="373" spans="1:20" x14ac:dyDescent="0.25">
      <c r="A373" s="424"/>
      <c r="B373" s="426"/>
      <c r="C373" s="407"/>
      <c r="D373" s="410"/>
      <c r="E373" s="410"/>
      <c r="F373" s="412"/>
      <c r="G373" s="410"/>
      <c r="H373" s="410"/>
      <c r="I373" s="384"/>
      <c r="J373" s="410"/>
      <c r="K373" s="410"/>
      <c r="L373" s="410"/>
      <c r="M373" s="410"/>
      <c r="N373" s="397"/>
      <c r="O373" s="397"/>
      <c r="P373" s="410"/>
      <c r="Q373" s="410"/>
      <c r="R373" s="116" t="s">
        <v>280</v>
      </c>
      <c r="S373" s="116" t="s">
        <v>208</v>
      </c>
      <c r="T373" s="217" t="s">
        <v>280</v>
      </c>
    </row>
    <row r="374" spans="1:20" x14ac:dyDescent="0.25">
      <c r="A374" s="424"/>
      <c r="B374" s="426"/>
      <c r="C374" s="407"/>
      <c r="D374" s="410"/>
      <c r="E374" s="410"/>
      <c r="F374" s="412"/>
      <c r="G374" s="410"/>
      <c r="H374" s="410"/>
      <c r="I374" s="384"/>
      <c r="J374" s="410"/>
      <c r="K374" s="410"/>
      <c r="L374" s="410"/>
      <c r="M374" s="410"/>
      <c r="N374" s="397"/>
      <c r="O374" s="397"/>
      <c r="P374" s="410"/>
      <c r="Q374" s="410"/>
      <c r="R374" s="116" t="s">
        <v>280</v>
      </c>
      <c r="S374" s="116" t="s">
        <v>209</v>
      </c>
      <c r="T374" s="217" t="s">
        <v>280</v>
      </c>
    </row>
    <row r="375" spans="1:20" x14ac:dyDescent="0.25">
      <c r="A375" s="424"/>
      <c r="B375" s="426"/>
      <c r="C375" s="407"/>
      <c r="D375" s="410"/>
      <c r="E375" s="410"/>
      <c r="F375" s="412"/>
      <c r="G375" s="410"/>
      <c r="H375" s="410"/>
      <c r="I375" s="384"/>
      <c r="J375" s="410"/>
      <c r="K375" s="410"/>
      <c r="L375" s="410"/>
      <c r="M375" s="410"/>
      <c r="N375" s="397"/>
      <c r="O375" s="397"/>
      <c r="P375" s="410"/>
      <c r="Q375" s="410"/>
      <c r="R375" s="116" t="s">
        <v>280</v>
      </c>
      <c r="S375" s="116" t="s">
        <v>215</v>
      </c>
      <c r="T375" s="217" t="s">
        <v>280</v>
      </c>
    </row>
    <row r="376" spans="1:20" x14ac:dyDescent="0.25">
      <c r="A376" s="424"/>
      <c r="B376" s="426"/>
      <c r="C376" s="407"/>
      <c r="D376" s="410"/>
      <c r="E376" s="410"/>
      <c r="F376" s="412"/>
      <c r="G376" s="410"/>
      <c r="H376" s="410"/>
      <c r="I376" s="384"/>
      <c r="J376" s="410"/>
      <c r="K376" s="410"/>
      <c r="L376" s="410"/>
      <c r="M376" s="410"/>
      <c r="N376" s="397"/>
      <c r="O376" s="397"/>
      <c r="P376" s="410"/>
      <c r="Q376" s="410"/>
      <c r="R376" s="116">
        <v>1</v>
      </c>
      <c r="S376" s="116" t="s">
        <v>87</v>
      </c>
      <c r="T376" s="217">
        <v>1</v>
      </c>
    </row>
    <row r="377" spans="1:20" x14ac:dyDescent="0.25">
      <c r="A377" s="424"/>
      <c r="B377" s="426"/>
      <c r="C377" s="407"/>
      <c r="D377" s="410"/>
      <c r="E377" s="410"/>
      <c r="F377" s="412"/>
      <c r="G377" s="410"/>
      <c r="H377" s="410"/>
      <c r="I377" s="384"/>
      <c r="J377" s="410"/>
      <c r="K377" s="410"/>
      <c r="L377" s="410"/>
      <c r="M377" s="410"/>
      <c r="N377" s="397"/>
      <c r="O377" s="397"/>
      <c r="P377" s="410"/>
      <c r="Q377" s="410"/>
      <c r="R377" s="116">
        <v>1</v>
      </c>
      <c r="S377" s="119" t="s">
        <v>129</v>
      </c>
      <c r="T377" s="217">
        <v>1</v>
      </c>
    </row>
    <row r="378" spans="1:20" x14ac:dyDescent="0.25">
      <c r="A378" s="424"/>
      <c r="B378" s="426"/>
      <c r="C378" s="407"/>
      <c r="D378" s="410"/>
      <c r="E378" s="410"/>
      <c r="F378" s="412"/>
      <c r="G378" s="410"/>
      <c r="H378" s="410"/>
      <c r="I378" s="384"/>
      <c r="J378" s="410"/>
      <c r="K378" s="410"/>
      <c r="L378" s="410"/>
      <c r="M378" s="410"/>
      <c r="N378" s="397"/>
      <c r="O378" s="397"/>
      <c r="P378" s="410"/>
      <c r="Q378" s="410"/>
      <c r="R378" s="116">
        <v>1</v>
      </c>
      <c r="S378" s="119" t="s">
        <v>128</v>
      </c>
      <c r="T378" s="217">
        <v>1</v>
      </c>
    </row>
    <row r="379" spans="1:20" s="9" customFormat="1" x14ac:dyDescent="0.25">
      <c r="A379" s="424"/>
      <c r="B379" s="426"/>
      <c r="C379" s="407"/>
      <c r="D379" s="410"/>
      <c r="E379" s="410"/>
      <c r="F379" s="412"/>
      <c r="G379" s="410"/>
      <c r="H379" s="410"/>
      <c r="I379" s="384"/>
      <c r="J379" s="410"/>
      <c r="K379" s="410"/>
      <c r="L379" s="410"/>
      <c r="M379" s="410"/>
      <c r="N379" s="397"/>
      <c r="O379" s="397"/>
      <c r="P379" s="410"/>
      <c r="Q379" s="410"/>
      <c r="R379" s="116">
        <v>1</v>
      </c>
      <c r="S379" s="119" t="s">
        <v>210</v>
      </c>
      <c r="T379" s="217">
        <v>1</v>
      </c>
    </row>
    <row r="380" spans="1:20" x14ac:dyDescent="0.25">
      <c r="A380" s="424"/>
      <c r="B380" s="426"/>
      <c r="C380" s="408"/>
      <c r="D380" s="410"/>
      <c r="E380" s="410"/>
      <c r="F380" s="412"/>
      <c r="G380" s="410"/>
      <c r="H380" s="410"/>
      <c r="I380" s="384"/>
      <c r="J380" s="410"/>
      <c r="K380" s="410"/>
      <c r="L380" s="410"/>
      <c r="M380" s="410"/>
      <c r="N380" s="397"/>
      <c r="O380" s="397"/>
      <c r="P380" s="410"/>
      <c r="Q380" s="410"/>
      <c r="R380" s="116">
        <v>1</v>
      </c>
      <c r="S380" s="116" t="s">
        <v>205</v>
      </c>
      <c r="T380" s="217">
        <v>1</v>
      </c>
    </row>
    <row r="381" spans="1:20" x14ac:dyDescent="0.25">
      <c r="A381" s="424"/>
      <c r="B381" s="429" t="s">
        <v>2446</v>
      </c>
      <c r="C381" s="406" t="s">
        <v>2475</v>
      </c>
      <c r="D381" s="379" t="s">
        <v>112</v>
      </c>
      <c r="E381" s="379" t="s">
        <v>196</v>
      </c>
      <c r="F381" s="379" t="s">
        <v>90</v>
      </c>
      <c r="G381" s="379" t="s">
        <v>287</v>
      </c>
      <c r="H381" s="379" t="s">
        <v>287</v>
      </c>
      <c r="I381" s="390" t="s">
        <v>557</v>
      </c>
      <c r="J381" s="379">
        <v>210</v>
      </c>
      <c r="K381" s="379" t="s">
        <v>218</v>
      </c>
      <c r="L381" s="379" t="s">
        <v>110</v>
      </c>
      <c r="M381" s="379" t="s">
        <v>142</v>
      </c>
      <c r="N381" s="391" t="s">
        <v>285</v>
      </c>
      <c r="O381" s="391" t="s">
        <v>758</v>
      </c>
      <c r="P381" s="379" t="s">
        <v>142</v>
      </c>
      <c r="Q381" s="379" t="s">
        <v>142</v>
      </c>
      <c r="R381" s="116">
        <v>1</v>
      </c>
      <c r="S381" s="116" t="s">
        <v>499</v>
      </c>
      <c r="T381" s="217">
        <v>1</v>
      </c>
    </row>
    <row r="382" spans="1:20" ht="30" x14ac:dyDescent="0.25">
      <c r="A382" s="424"/>
      <c r="B382" s="429"/>
      <c r="C382" s="407"/>
      <c r="D382" s="379"/>
      <c r="E382" s="379"/>
      <c r="F382" s="379"/>
      <c r="G382" s="379"/>
      <c r="H382" s="379"/>
      <c r="I382" s="390"/>
      <c r="J382" s="379"/>
      <c r="K382" s="379"/>
      <c r="L382" s="379"/>
      <c r="M382" s="379"/>
      <c r="N382" s="391"/>
      <c r="O382" s="391"/>
      <c r="P382" s="379"/>
      <c r="Q382" s="379"/>
      <c r="R382" s="116">
        <v>1</v>
      </c>
      <c r="S382" s="116" t="s">
        <v>2516</v>
      </c>
      <c r="T382" s="217">
        <v>1</v>
      </c>
    </row>
    <row r="383" spans="1:20" x14ac:dyDescent="0.25">
      <c r="A383" s="424"/>
      <c r="B383" s="429"/>
      <c r="C383" s="407"/>
      <c r="D383" s="379"/>
      <c r="E383" s="379"/>
      <c r="F383" s="379"/>
      <c r="G383" s="379"/>
      <c r="H383" s="379"/>
      <c r="I383" s="390"/>
      <c r="J383" s="379"/>
      <c r="K383" s="379"/>
      <c r="L383" s="379"/>
      <c r="M383" s="379"/>
      <c r="N383" s="391"/>
      <c r="O383" s="391"/>
      <c r="P383" s="379"/>
      <c r="Q383" s="379"/>
      <c r="R383" s="17" t="s">
        <v>280</v>
      </c>
      <c r="S383" s="116" t="s">
        <v>211</v>
      </c>
      <c r="T383" s="17" t="s">
        <v>280</v>
      </c>
    </row>
    <row r="384" spans="1:20" x14ac:dyDescent="0.25">
      <c r="A384" s="424"/>
      <c r="B384" s="429"/>
      <c r="C384" s="407"/>
      <c r="D384" s="379"/>
      <c r="E384" s="379"/>
      <c r="F384" s="379"/>
      <c r="G384" s="379"/>
      <c r="H384" s="379"/>
      <c r="I384" s="390"/>
      <c r="J384" s="379"/>
      <c r="K384" s="379"/>
      <c r="L384" s="379"/>
      <c r="M384" s="379"/>
      <c r="N384" s="391"/>
      <c r="O384" s="391"/>
      <c r="P384" s="379"/>
      <c r="Q384" s="379"/>
      <c r="R384" s="17" t="s">
        <v>280</v>
      </c>
      <c r="S384" s="116" t="s">
        <v>208</v>
      </c>
      <c r="T384" s="17" t="s">
        <v>280</v>
      </c>
    </row>
    <row r="385" spans="1:20" x14ac:dyDescent="0.25">
      <c r="A385" s="424"/>
      <c r="B385" s="429"/>
      <c r="C385" s="407"/>
      <c r="D385" s="379"/>
      <c r="E385" s="379"/>
      <c r="F385" s="379"/>
      <c r="G385" s="379"/>
      <c r="H385" s="379"/>
      <c r="I385" s="390"/>
      <c r="J385" s="379"/>
      <c r="K385" s="379"/>
      <c r="L385" s="379"/>
      <c r="M385" s="379"/>
      <c r="N385" s="391"/>
      <c r="O385" s="391"/>
      <c r="P385" s="379"/>
      <c r="Q385" s="379"/>
      <c r="R385" s="17" t="s">
        <v>280</v>
      </c>
      <c r="S385" s="116" t="s">
        <v>209</v>
      </c>
      <c r="T385" s="17" t="s">
        <v>280</v>
      </c>
    </row>
    <row r="386" spans="1:20" x14ac:dyDescent="0.25">
      <c r="A386" s="424"/>
      <c r="B386" s="429"/>
      <c r="C386" s="407"/>
      <c r="D386" s="379"/>
      <c r="E386" s="379"/>
      <c r="F386" s="379"/>
      <c r="G386" s="379"/>
      <c r="H386" s="379"/>
      <c r="I386" s="390"/>
      <c r="J386" s="379"/>
      <c r="K386" s="379"/>
      <c r="L386" s="379"/>
      <c r="M386" s="379"/>
      <c r="N386" s="391"/>
      <c r="O386" s="391"/>
      <c r="P386" s="379"/>
      <c r="Q386" s="379"/>
      <c r="R386" s="17" t="s">
        <v>280</v>
      </c>
      <c r="S386" s="116" t="s">
        <v>215</v>
      </c>
      <c r="T386" s="17" t="s">
        <v>280</v>
      </c>
    </row>
    <row r="387" spans="1:20" s="9" customFormat="1" x14ac:dyDescent="0.25">
      <c r="A387" s="424"/>
      <c r="B387" s="429"/>
      <c r="C387" s="407"/>
      <c r="D387" s="379"/>
      <c r="E387" s="379"/>
      <c r="F387" s="379"/>
      <c r="G387" s="379"/>
      <c r="H387" s="379"/>
      <c r="I387" s="390"/>
      <c r="J387" s="379"/>
      <c r="K387" s="379"/>
      <c r="L387" s="379"/>
      <c r="M387" s="379"/>
      <c r="N387" s="391"/>
      <c r="O387" s="391"/>
      <c r="P387" s="379"/>
      <c r="Q387" s="379"/>
      <c r="R387" s="17">
        <v>1</v>
      </c>
      <c r="S387" s="116" t="s">
        <v>210</v>
      </c>
      <c r="T387" s="17">
        <v>1</v>
      </c>
    </row>
    <row r="388" spans="1:20" x14ac:dyDescent="0.25">
      <c r="A388" s="424"/>
      <c r="B388" s="429"/>
      <c r="C388" s="407"/>
      <c r="D388" s="379"/>
      <c r="E388" s="379"/>
      <c r="F388" s="379"/>
      <c r="G388" s="379"/>
      <c r="H388" s="379"/>
      <c r="I388" s="390"/>
      <c r="J388" s="379"/>
      <c r="K388" s="379"/>
      <c r="L388" s="379"/>
      <c r="M388" s="379"/>
      <c r="N388" s="391"/>
      <c r="O388" s="391"/>
      <c r="P388" s="379"/>
      <c r="Q388" s="379"/>
      <c r="R388" s="17">
        <v>1</v>
      </c>
      <c r="S388" s="116" t="s">
        <v>87</v>
      </c>
      <c r="T388" s="17">
        <v>1</v>
      </c>
    </row>
    <row r="389" spans="1:20" x14ac:dyDescent="0.25">
      <c r="A389" s="424"/>
      <c r="B389" s="429"/>
      <c r="C389" s="407"/>
      <c r="D389" s="379"/>
      <c r="E389" s="379"/>
      <c r="F389" s="379"/>
      <c r="G389" s="379"/>
      <c r="H389" s="379"/>
      <c r="I389" s="390"/>
      <c r="J389" s="379"/>
      <c r="K389" s="379"/>
      <c r="L389" s="379"/>
      <c r="M389" s="379"/>
      <c r="N389" s="391"/>
      <c r="O389" s="391"/>
      <c r="P389" s="379"/>
      <c r="Q389" s="379"/>
      <c r="R389" s="116">
        <v>1</v>
      </c>
      <c r="S389" s="116" t="s">
        <v>206</v>
      </c>
      <c r="T389" s="217">
        <v>1</v>
      </c>
    </row>
    <row r="390" spans="1:20" x14ac:dyDescent="0.25">
      <c r="A390" s="424"/>
      <c r="B390" s="429"/>
      <c r="C390" s="407"/>
      <c r="D390" s="379"/>
      <c r="E390" s="379"/>
      <c r="F390" s="379"/>
      <c r="G390" s="379"/>
      <c r="H390" s="379"/>
      <c r="I390" s="390"/>
      <c r="J390" s="379"/>
      <c r="K390" s="379"/>
      <c r="L390" s="379"/>
      <c r="M390" s="379"/>
      <c r="N390" s="391"/>
      <c r="O390" s="391"/>
      <c r="P390" s="379"/>
      <c r="Q390" s="379"/>
      <c r="R390" s="116">
        <v>1</v>
      </c>
      <c r="S390" s="116" t="s">
        <v>129</v>
      </c>
      <c r="T390" s="217">
        <v>1</v>
      </c>
    </row>
    <row r="391" spans="1:20" x14ac:dyDescent="0.25">
      <c r="A391" s="424"/>
      <c r="B391" s="429"/>
      <c r="C391" s="407"/>
      <c r="D391" s="379"/>
      <c r="E391" s="379"/>
      <c r="F391" s="379"/>
      <c r="G391" s="379"/>
      <c r="H391" s="379"/>
      <c r="I391" s="390"/>
      <c r="J391" s="379"/>
      <c r="K391" s="379"/>
      <c r="L391" s="379"/>
      <c r="M391" s="379"/>
      <c r="N391" s="391"/>
      <c r="O391" s="391"/>
      <c r="P391" s="379"/>
      <c r="Q391" s="379"/>
      <c r="R391" s="116">
        <v>1</v>
      </c>
      <c r="S391" s="116" t="s">
        <v>62</v>
      </c>
      <c r="T391" s="217">
        <v>1</v>
      </c>
    </row>
    <row r="392" spans="1:20" s="9" customFormat="1" x14ac:dyDescent="0.25">
      <c r="A392" s="424"/>
      <c r="B392" s="429"/>
      <c r="C392" s="407"/>
      <c r="D392" s="379"/>
      <c r="E392" s="379"/>
      <c r="F392" s="379"/>
      <c r="G392" s="379"/>
      <c r="H392" s="379"/>
      <c r="I392" s="390"/>
      <c r="J392" s="379"/>
      <c r="K392" s="379"/>
      <c r="L392" s="379"/>
      <c r="M392" s="379"/>
      <c r="N392" s="391"/>
      <c r="O392" s="391"/>
      <c r="P392" s="379"/>
      <c r="Q392" s="379"/>
      <c r="R392" s="116">
        <v>1</v>
      </c>
      <c r="S392" s="116" t="s">
        <v>128</v>
      </c>
      <c r="T392" s="217">
        <v>1</v>
      </c>
    </row>
    <row r="393" spans="1:20" x14ac:dyDescent="0.25">
      <c r="A393" s="424"/>
      <c r="B393" s="429"/>
      <c r="C393" s="408"/>
      <c r="D393" s="379"/>
      <c r="E393" s="379"/>
      <c r="F393" s="379"/>
      <c r="G393" s="379"/>
      <c r="H393" s="379"/>
      <c r="I393" s="390"/>
      <c r="J393" s="379"/>
      <c r="K393" s="379"/>
      <c r="L393" s="379"/>
      <c r="M393" s="379"/>
      <c r="N393" s="391"/>
      <c r="O393" s="391"/>
      <c r="P393" s="379"/>
      <c r="Q393" s="379"/>
      <c r="R393" s="116">
        <v>1</v>
      </c>
      <c r="S393" s="116" t="s">
        <v>205</v>
      </c>
      <c r="T393" s="217">
        <v>1</v>
      </c>
    </row>
    <row r="394" spans="1:20" ht="15" customHeight="1" x14ac:dyDescent="0.25">
      <c r="A394" s="429" t="s">
        <v>940</v>
      </c>
      <c r="B394" s="392" t="s">
        <v>936</v>
      </c>
      <c r="C394" s="383" t="s">
        <v>941</v>
      </c>
      <c r="D394" s="379" t="s">
        <v>938</v>
      </c>
      <c r="E394" s="379" t="s">
        <v>942</v>
      </c>
      <c r="F394" s="421" t="s">
        <v>939</v>
      </c>
      <c r="G394" s="379" t="s">
        <v>937</v>
      </c>
      <c r="H394" s="379" t="s">
        <v>937</v>
      </c>
      <c r="I394" s="430" t="s">
        <v>557</v>
      </c>
      <c r="J394" s="379">
        <v>120</v>
      </c>
      <c r="K394" s="379" t="s">
        <v>218</v>
      </c>
      <c r="L394" s="379" t="s">
        <v>110</v>
      </c>
      <c r="M394" s="379" t="s">
        <v>142</v>
      </c>
      <c r="N394" s="391" t="s">
        <v>672</v>
      </c>
      <c r="O394" s="391" t="s">
        <v>3925</v>
      </c>
      <c r="P394" s="379" t="s">
        <v>142</v>
      </c>
      <c r="Q394" s="379" t="s">
        <v>142</v>
      </c>
      <c r="R394" s="119">
        <v>1</v>
      </c>
      <c r="S394" s="116" t="s">
        <v>499</v>
      </c>
      <c r="T394" s="221">
        <v>1</v>
      </c>
    </row>
    <row r="395" spans="1:20" s="9" customFormat="1" ht="15" customHeight="1" x14ac:dyDescent="0.25">
      <c r="A395" s="429"/>
      <c r="B395" s="393"/>
      <c r="C395" s="384"/>
      <c r="D395" s="379"/>
      <c r="E395" s="379"/>
      <c r="F395" s="421"/>
      <c r="G395" s="379"/>
      <c r="H395" s="379"/>
      <c r="I395" s="430"/>
      <c r="J395" s="379"/>
      <c r="K395" s="379"/>
      <c r="L395" s="379"/>
      <c r="M395" s="379"/>
      <c r="N395" s="391"/>
      <c r="O395" s="391"/>
      <c r="P395" s="379"/>
      <c r="Q395" s="379"/>
      <c r="R395" s="17">
        <v>1</v>
      </c>
      <c r="S395" s="19" t="s">
        <v>853</v>
      </c>
      <c r="T395" s="17">
        <v>1</v>
      </c>
    </row>
    <row r="396" spans="1:20" s="9" customFormat="1" ht="15" customHeight="1" x14ac:dyDescent="0.25">
      <c r="A396" s="429"/>
      <c r="B396" s="393"/>
      <c r="C396" s="384"/>
      <c r="D396" s="379"/>
      <c r="E396" s="379"/>
      <c r="F396" s="421"/>
      <c r="G396" s="379"/>
      <c r="H396" s="379"/>
      <c r="I396" s="430"/>
      <c r="J396" s="379"/>
      <c r="K396" s="379"/>
      <c r="L396" s="379"/>
      <c r="M396" s="379"/>
      <c r="N396" s="391"/>
      <c r="O396" s="391"/>
      <c r="P396" s="379"/>
      <c r="Q396" s="379"/>
      <c r="R396" s="17">
        <v>1</v>
      </c>
      <c r="S396" s="19" t="s">
        <v>851</v>
      </c>
      <c r="T396" s="17">
        <v>1</v>
      </c>
    </row>
    <row r="397" spans="1:20" s="9" customFormat="1" ht="15" customHeight="1" x14ac:dyDescent="0.25">
      <c r="A397" s="429"/>
      <c r="B397" s="393"/>
      <c r="C397" s="384"/>
      <c r="D397" s="379"/>
      <c r="E397" s="379"/>
      <c r="F397" s="421"/>
      <c r="G397" s="379"/>
      <c r="H397" s="379"/>
      <c r="I397" s="430"/>
      <c r="J397" s="379"/>
      <c r="K397" s="379"/>
      <c r="L397" s="379"/>
      <c r="M397" s="379"/>
      <c r="N397" s="391"/>
      <c r="O397" s="391"/>
      <c r="P397" s="379"/>
      <c r="Q397" s="379"/>
      <c r="R397" s="17">
        <v>1</v>
      </c>
      <c r="S397" s="19" t="s">
        <v>290</v>
      </c>
      <c r="T397" s="17">
        <v>1</v>
      </c>
    </row>
    <row r="398" spans="1:20" x14ac:dyDescent="0.25">
      <c r="A398" s="429"/>
      <c r="B398" s="393"/>
      <c r="C398" s="384"/>
      <c r="D398" s="379"/>
      <c r="E398" s="379"/>
      <c r="F398" s="421"/>
      <c r="G398" s="379"/>
      <c r="H398" s="379"/>
      <c r="I398" s="430"/>
      <c r="J398" s="379"/>
      <c r="K398" s="379"/>
      <c r="L398" s="379"/>
      <c r="M398" s="379"/>
      <c r="N398" s="391"/>
      <c r="O398" s="391"/>
      <c r="P398" s="379"/>
      <c r="Q398" s="379"/>
      <c r="R398" s="17">
        <v>1</v>
      </c>
      <c r="S398" s="19" t="s">
        <v>852</v>
      </c>
      <c r="T398" s="17">
        <v>1</v>
      </c>
    </row>
    <row r="399" spans="1:20" x14ac:dyDescent="0.25">
      <c r="A399" s="429"/>
      <c r="B399" s="393"/>
      <c r="C399" s="384"/>
      <c r="D399" s="379"/>
      <c r="E399" s="379"/>
      <c r="F399" s="421"/>
      <c r="G399" s="379"/>
      <c r="H399" s="379"/>
      <c r="I399" s="430"/>
      <c r="J399" s="379"/>
      <c r="K399" s="379"/>
      <c r="L399" s="379"/>
      <c r="M399" s="379"/>
      <c r="N399" s="391"/>
      <c r="O399" s="391"/>
      <c r="P399" s="379"/>
      <c r="Q399" s="379"/>
      <c r="R399" s="17">
        <v>1</v>
      </c>
      <c r="S399" s="116" t="s">
        <v>206</v>
      </c>
      <c r="T399" s="17">
        <v>1</v>
      </c>
    </row>
    <row r="400" spans="1:20" x14ac:dyDescent="0.25">
      <c r="A400" s="429"/>
      <c r="B400" s="393"/>
      <c r="C400" s="384"/>
      <c r="D400" s="379"/>
      <c r="E400" s="379"/>
      <c r="F400" s="421"/>
      <c r="G400" s="379"/>
      <c r="H400" s="379"/>
      <c r="I400" s="430"/>
      <c r="J400" s="379"/>
      <c r="K400" s="379"/>
      <c r="L400" s="379"/>
      <c r="M400" s="379"/>
      <c r="N400" s="391"/>
      <c r="O400" s="391"/>
      <c r="P400" s="379"/>
      <c r="Q400" s="379"/>
      <c r="R400" s="17">
        <v>1</v>
      </c>
      <c r="S400" s="116" t="s">
        <v>129</v>
      </c>
      <c r="T400" s="17">
        <v>1</v>
      </c>
    </row>
    <row r="401" spans="1:21" s="9" customFormat="1" x14ac:dyDescent="0.25">
      <c r="A401" s="429"/>
      <c r="B401" s="393"/>
      <c r="C401" s="384"/>
      <c r="D401" s="379"/>
      <c r="E401" s="379"/>
      <c r="F401" s="421"/>
      <c r="G401" s="379"/>
      <c r="H401" s="379"/>
      <c r="I401" s="430"/>
      <c r="J401" s="379"/>
      <c r="K401" s="379"/>
      <c r="L401" s="379"/>
      <c r="M401" s="379"/>
      <c r="N401" s="391"/>
      <c r="O401" s="391"/>
      <c r="P401" s="379"/>
      <c r="Q401" s="379"/>
      <c r="R401" s="17">
        <v>1</v>
      </c>
      <c r="S401" s="116" t="s">
        <v>210</v>
      </c>
      <c r="T401" s="17">
        <v>1</v>
      </c>
    </row>
    <row r="402" spans="1:21" x14ac:dyDescent="0.25">
      <c r="A402" s="429"/>
      <c r="B402" s="394"/>
      <c r="C402" s="385"/>
      <c r="D402" s="379"/>
      <c r="E402" s="379"/>
      <c r="F402" s="421"/>
      <c r="G402" s="379"/>
      <c r="H402" s="379"/>
      <c r="I402" s="430"/>
      <c r="J402" s="379"/>
      <c r="K402" s="379"/>
      <c r="L402" s="379"/>
      <c r="M402" s="379"/>
      <c r="N402" s="391"/>
      <c r="O402" s="391"/>
      <c r="P402" s="379"/>
      <c r="Q402" s="379"/>
      <c r="R402" s="17">
        <v>1</v>
      </c>
      <c r="S402" s="116" t="s">
        <v>128</v>
      </c>
      <c r="T402" s="17">
        <v>1</v>
      </c>
    </row>
    <row r="403" spans="1:21" ht="117.75" customHeight="1" x14ac:dyDescent="0.25">
      <c r="A403" s="390" t="s">
        <v>966</v>
      </c>
      <c r="B403" s="434" t="s">
        <v>1014</v>
      </c>
      <c r="C403" s="405" t="s">
        <v>1169</v>
      </c>
      <c r="D403" s="404" t="s">
        <v>966</v>
      </c>
      <c r="E403" s="405" t="s">
        <v>967</v>
      </c>
      <c r="F403" s="379" t="s">
        <v>968</v>
      </c>
      <c r="G403" s="432" t="s">
        <v>969</v>
      </c>
      <c r="H403" s="432" t="s">
        <v>969</v>
      </c>
      <c r="I403" s="379" t="s">
        <v>557</v>
      </c>
      <c r="J403" s="379">
        <v>60</v>
      </c>
      <c r="K403" s="379" t="s">
        <v>970</v>
      </c>
      <c r="L403" s="379" t="s">
        <v>110</v>
      </c>
      <c r="M403" s="379" t="s">
        <v>965</v>
      </c>
      <c r="N403" s="391" t="s">
        <v>988</v>
      </c>
      <c r="O403" s="391" t="s">
        <v>3931</v>
      </c>
      <c r="P403" s="409" t="s">
        <v>142</v>
      </c>
      <c r="Q403" s="379" t="s">
        <v>142</v>
      </c>
      <c r="R403" s="119"/>
      <c r="S403" s="110"/>
      <c r="T403" s="221"/>
    </row>
    <row r="404" spans="1:21" x14ac:dyDescent="0.25">
      <c r="A404" s="390"/>
      <c r="B404" s="434"/>
      <c r="C404" s="405"/>
      <c r="D404" s="404"/>
      <c r="E404" s="405"/>
      <c r="F404" s="379"/>
      <c r="G404" s="433"/>
      <c r="H404" s="433"/>
      <c r="I404" s="379"/>
      <c r="J404" s="379"/>
      <c r="K404" s="379"/>
      <c r="L404" s="379"/>
      <c r="M404" s="379"/>
      <c r="N404" s="391"/>
      <c r="O404" s="391"/>
      <c r="P404" s="410"/>
      <c r="Q404" s="379"/>
      <c r="R404" s="17">
        <v>1</v>
      </c>
      <c r="S404" s="116" t="s">
        <v>971</v>
      </c>
      <c r="T404" s="17">
        <v>1</v>
      </c>
      <c r="U404" s="9"/>
    </row>
    <row r="405" spans="1:21" ht="126" customHeight="1" x14ac:dyDescent="0.25">
      <c r="A405" s="390"/>
      <c r="B405" s="434" t="s">
        <v>1012</v>
      </c>
      <c r="C405" s="405" t="s">
        <v>1170</v>
      </c>
      <c r="D405" s="404" t="s">
        <v>2503</v>
      </c>
      <c r="E405" s="405" t="s">
        <v>2504</v>
      </c>
      <c r="F405" s="379" t="s">
        <v>976</v>
      </c>
      <c r="G405" s="432" t="s">
        <v>973</v>
      </c>
      <c r="H405" s="432" t="s">
        <v>973</v>
      </c>
      <c r="I405" s="379" t="s">
        <v>557</v>
      </c>
      <c r="J405" s="379">
        <v>60</v>
      </c>
      <c r="K405" s="379" t="s">
        <v>970</v>
      </c>
      <c r="L405" s="379" t="s">
        <v>110</v>
      </c>
      <c r="M405" s="379" t="s">
        <v>965</v>
      </c>
      <c r="N405" s="391" t="s">
        <v>986</v>
      </c>
      <c r="O405" s="391" t="s">
        <v>3932</v>
      </c>
      <c r="P405" s="409" t="s">
        <v>142</v>
      </c>
      <c r="Q405" s="379" t="s">
        <v>142</v>
      </c>
      <c r="R405" s="17">
        <v>1</v>
      </c>
      <c r="S405" s="116" t="s">
        <v>972</v>
      </c>
      <c r="T405" s="17">
        <v>1</v>
      </c>
    </row>
    <row r="406" spans="1:21" x14ac:dyDescent="0.25">
      <c r="A406" s="390"/>
      <c r="B406" s="434"/>
      <c r="C406" s="405"/>
      <c r="D406" s="404"/>
      <c r="E406" s="405"/>
      <c r="F406" s="379"/>
      <c r="G406" s="433"/>
      <c r="H406" s="433"/>
      <c r="I406" s="379"/>
      <c r="J406" s="379"/>
      <c r="K406" s="379"/>
      <c r="L406" s="379"/>
      <c r="M406" s="379"/>
      <c r="N406" s="391"/>
      <c r="O406" s="391"/>
      <c r="P406" s="410"/>
      <c r="Q406" s="379"/>
      <c r="R406" s="17">
        <v>1</v>
      </c>
      <c r="S406" s="116" t="s">
        <v>971</v>
      </c>
      <c r="T406" s="17">
        <v>1</v>
      </c>
    </row>
    <row r="407" spans="1:21" s="9" customFormat="1" ht="117.75" customHeight="1" x14ac:dyDescent="0.25">
      <c r="A407" s="390"/>
      <c r="B407" s="383" t="s">
        <v>1013</v>
      </c>
      <c r="C407" s="409" t="s">
        <v>1171</v>
      </c>
      <c r="D407" s="404" t="s">
        <v>966</v>
      </c>
      <c r="E407" s="405" t="s">
        <v>967</v>
      </c>
      <c r="F407" s="379" t="s">
        <v>968</v>
      </c>
      <c r="G407" s="432" t="s">
        <v>989</v>
      </c>
      <c r="H407" s="432" t="s">
        <v>989</v>
      </c>
      <c r="I407" s="379" t="s">
        <v>557</v>
      </c>
      <c r="J407" s="379">
        <v>60</v>
      </c>
      <c r="K407" s="379" t="s">
        <v>970</v>
      </c>
      <c r="L407" s="379" t="s">
        <v>110</v>
      </c>
      <c r="M407" s="379" t="s">
        <v>965</v>
      </c>
      <c r="N407" s="391" t="s">
        <v>988</v>
      </c>
      <c r="O407" s="391" t="s">
        <v>3933</v>
      </c>
      <c r="P407" s="409" t="s">
        <v>142</v>
      </c>
      <c r="Q407" s="379" t="s">
        <v>142</v>
      </c>
      <c r="R407" s="17">
        <v>1</v>
      </c>
      <c r="S407" s="116" t="s">
        <v>974</v>
      </c>
      <c r="T407" s="17">
        <v>1</v>
      </c>
    </row>
    <row r="408" spans="1:21" s="9" customFormat="1" x14ac:dyDescent="0.25">
      <c r="A408" s="390"/>
      <c r="B408" s="384"/>
      <c r="C408" s="410"/>
      <c r="D408" s="404"/>
      <c r="E408" s="405"/>
      <c r="F408" s="379"/>
      <c r="G408" s="433"/>
      <c r="H408" s="433"/>
      <c r="I408" s="379"/>
      <c r="J408" s="379"/>
      <c r="K408" s="379"/>
      <c r="L408" s="379"/>
      <c r="M408" s="379"/>
      <c r="N408" s="391"/>
      <c r="O408" s="391"/>
      <c r="P408" s="410"/>
      <c r="Q408" s="379"/>
      <c r="R408" s="17">
        <v>1</v>
      </c>
      <c r="S408" s="17" t="s">
        <v>990</v>
      </c>
      <c r="T408" s="17">
        <v>1</v>
      </c>
    </row>
    <row r="409" spans="1:21" s="9" customFormat="1" ht="126" customHeight="1" x14ac:dyDescent="0.25">
      <c r="A409" s="390"/>
      <c r="B409" s="383" t="s">
        <v>1015</v>
      </c>
      <c r="C409" s="409" t="s">
        <v>1172</v>
      </c>
      <c r="D409" s="404" t="s">
        <v>2503</v>
      </c>
      <c r="E409" s="405" t="s">
        <v>2504</v>
      </c>
      <c r="F409" s="379" t="s">
        <v>976</v>
      </c>
      <c r="G409" s="432" t="s">
        <v>991</v>
      </c>
      <c r="H409" s="432" t="s">
        <v>991</v>
      </c>
      <c r="I409" s="379" t="s">
        <v>557</v>
      </c>
      <c r="J409" s="379">
        <v>60</v>
      </c>
      <c r="K409" s="379" t="s">
        <v>970</v>
      </c>
      <c r="L409" s="379" t="s">
        <v>110</v>
      </c>
      <c r="M409" s="379" t="s">
        <v>965</v>
      </c>
      <c r="N409" s="391" t="s">
        <v>986</v>
      </c>
      <c r="O409" s="391" t="s">
        <v>3934</v>
      </c>
      <c r="P409" s="409" t="s">
        <v>142</v>
      </c>
      <c r="Q409" s="379" t="s">
        <v>142</v>
      </c>
      <c r="R409" s="17">
        <v>1</v>
      </c>
      <c r="S409" s="17" t="s">
        <v>972</v>
      </c>
      <c r="T409" s="17">
        <v>1</v>
      </c>
    </row>
    <row r="410" spans="1:21" s="9" customFormat="1" x14ac:dyDescent="0.25">
      <c r="A410" s="390"/>
      <c r="B410" s="384"/>
      <c r="C410" s="410"/>
      <c r="D410" s="404"/>
      <c r="E410" s="405"/>
      <c r="F410" s="379"/>
      <c r="G410" s="433"/>
      <c r="H410" s="433"/>
      <c r="I410" s="379"/>
      <c r="J410" s="379"/>
      <c r="K410" s="379"/>
      <c r="L410" s="379"/>
      <c r="M410" s="379"/>
      <c r="N410" s="391"/>
      <c r="O410" s="391"/>
      <c r="P410" s="410"/>
      <c r="Q410" s="379"/>
      <c r="R410" s="17">
        <v>1</v>
      </c>
      <c r="S410" s="116" t="s">
        <v>2321</v>
      </c>
      <c r="T410" s="17">
        <v>1</v>
      </c>
    </row>
    <row r="411" spans="1:21" s="9" customFormat="1" ht="127.5" customHeight="1" x14ac:dyDescent="0.25">
      <c r="A411" s="390"/>
      <c r="B411" s="383" t="s">
        <v>1016</v>
      </c>
      <c r="C411" s="409" t="s">
        <v>1173</v>
      </c>
      <c r="D411" s="404" t="s">
        <v>966</v>
      </c>
      <c r="E411" s="405" t="s">
        <v>967</v>
      </c>
      <c r="F411" s="379" t="s">
        <v>968</v>
      </c>
      <c r="G411" s="432" t="s">
        <v>992</v>
      </c>
      <c r="H411" s="432" t="s">
        <v>992</v>
      </c>
      <c r="I411" s="379" t="s">
        <v>557</v>
      </c>
      <c r="J411" s="379">
        <v>60</v>
      </c>
      <c r="K411" s="379" t="s">
        <v>970</v>
      </c>
      <c r="L411" s="379" t="s">
        <v>110</v>
      </c>
      <c r="M411" s="379" t="s">
        <v>965</v>
      </c>
      <c r="N411" s="391" t="s">
        <v>988</v>
      </c>
      <c r="O411" s="391" t="s">
        <v>3933</v>
      </c>
      <c r="P411" s="409" t="s">
        <v>142</v>
      </c>
      <c r="Q411" s="379" t="s">
        <v>142</v>
      </c>
      <c r="R411" s="17">
        <v>1</v>
      </c>
      <c r="S411" s="116" t="s">
        <v>974</v>
      </c>
      <c r="T411" s="17">
        <v>1</v>
      </c>
    </row>
    <row r="412" spans="1:21" s="9" customFormat="1" x14ac:dyDescent="0.25">
      <c r="A412" s="390"/>
      <c r="B412" s="384"/>
      <c r="C412" s="410"/>
      <c r="D412" s="404"/>
      <c r="E412" s="405"/>
      <c r="F412" s="379"/>
      <c r="G412" s="433"/>
      <c r="H412" s="433"/>
      <c r="I412" s="379"/>
      <c r="J412" s="379"/>
      <c r="K412" s="379"/>
      <c r="L412" s="379"/>
      <c r="M412" s="379"/>
      <c r="N412" s="391"/>
      <c r="O412" s="391"/>
      <c r="P412" s="410"/>
      <c r="Q412" s="379"/>
      <c r="R412" s="17">
        <v>1</v>
      </c>
      <c r="S412" s="116" t="s">
        <v>2322</v>
      </c>
      <c r="T412" s="17">
        <v>1</v>
      </c>
    </row>
    <row r="413" spans="1:21" s="9" customFormat="1" ht="124.5" customHeight="1" x14ac:dyDescent="0.25">
      <c r="A413" s="390"/>
      <c r="B413" s="383" t="s">
        <v>1017</v>
      </c>
      <c r="C413" s="409" t="s">
        <v>1174</v>
      </c>
      <c r="D413" s="404" t="s">
        <v>2503</v>
      </c>
      <c r="E413" s="405" t="s">
        <v>2504</v>
      </c>
      <c r="F413" s="379" t="s">
        <v>976</v>
      </c>
      <c r="G413" s="432" t="s">
        <v>993</v>
      </c>
      <c r="H413" s="432" t="s">
        <v>993</v>
      </c>
      <c r="I413" s="379" t="s">
        <v>557</v>
      </c>
      <c r="J413" s="379">
        <v>60</v>
      </c>
      <c r="K413" s="379" t="s">
        <v>970</v>
      </c>
      <c r="L413" s="379" t="s">
        <v>110</v>
      </c>
      <c r="M413" s="379" t="s">
        <v>965</v>
      </c>
      <c r="N413" s="391" t="s">
        <v>986</v>
      </c>
      <c r="O413" s="391" t="s">
        <v>3934</v>
      </c>
      <c r="P413" s="409" t="s">
        <v>142</v>
      </c>
      <c r="Q413" s="379" t="s">
        <v>142</v>
      </c>
      <c r="R413" s="17">
        <v>1</v>
      </c>
      <c r="S413" s="116" t="s">
        <v>972</v>
      </c>
      <c r="T413" s="17">
        <v>1</v>
      </c>
    </row>
    <row r="414" spans="1:21" s="9" customFormat="1" x14ac:dyDescent="0.25">
      <c r="A414" s="390"/>
      <c r="B414" s="384"/>
      <c r="C414" s="410"/>
      <c r="D414" s="404"/>
      <c r="E414" s="405"/>
      <c r="F414" s="379"/>
      <c r="G414" s="433"/>
      <c r="H414" s="433"/>
      <c r="I414" s="379"/>
      <c r="J414" s="379"/>
      <c r="K414" s="379"/>
      <c r="L414" s="379"/>
      <c r="M414" s="379"/>
      <c r="N414" s="391"/>
      <c r="O414" s="391"/>
      <c r="P414" s="410"/>
      <c r="Q414" s="379"/>
      <c r="R414" s="17">
        <v>1</v>
      </c>
      <c r="S414" s="116" t="s">
        <v>2322</v>
      </c>
      <c r="T414" s="17">
        <v>1</v>
      </c>
    </row>
    <row r="415" spans="1:21" s="9" customFormat="1" ht="117.75" customHeight="1" x14ac:dyDescent="0.25">
      <c r="A415" s="390" t="s">
        <v>975</v>
      </c>
      <c r="B415" s="390" t="s">
        <v>1018</v>
      </c>
      <c r="C415" s="379" t="s">
        <v>1175</v>
      </c>
      <c r="D415" s="404" t="s">
        <v>975</v>
      </c>
      <c r="E415" s="405" t="s">
        <v>3935</v>
      </c>
      <c r="F415" s="379" t="s">
        <v>978</v>
      </c>
      <c r="G415" s="405" t="s">
        <v>977</v>
      </c>
      <c r="H415" s="405" t="s">
        <v>977</v>
      </c>
      <c r="I415" s="379" t="s">
        <v>557</v>
      </c>
      <c r="J415" s="379">
        <v>60</v>
      </c>
      <c r="K415" s="379" t="s">
        <v>742</v>
      </c>
      <c r="L415" s="379" t="s">
        <v>110</v>
      </c>
      <c r="M415" s="379" t="s">
        <v>965</v>
      </c>
      <c r="N415" s="117" t="s">
        <v>987</v>
      </c>
      <c r="O415" s="117" t="s">
        <v>3936</v>
      </c>
      <c r="P415" s="116" t="s">
        <v>142</v>
      </c>
      <c r="Q415" s="116" t="s">
        <v>142</v>
      </c>
      <c r="R415" s="116">
        <v>1</v>
      </c>
      <c r="S415" s="116" t="s">
        <v>974</v>
      </c>
      <c r="T415" s="217">
        <v>1</v>
      </c>
    </row>
    <row r="416" spans="1:21" x14ac:dyDescent="0.25">
      <c r="A416" s="390"/>
      <c r="B416" s="390"/>
      <c r="C416" s="379"/>
      <c r="D416" s="404"/>
      <c r="E416" s="405"/>
      <c r="F416" s="379"/>
      <c r="G416" s="405"/>
      <c r="H416" s="405"/>
      <c r="I416" s="379"/>
      <c r="J416" s="379"/>
      <c r="K416" s="379"/>
      <c r="L416" s="379"/>
      <c r="M416" s="379"/>
      <c r="N416" s="49"/>
      <c r="O416" s="49"/>
      <c r="P416" s="59"/>
      <c r="Q416" s="59"/>
      <c r="R416" s="116">
        <v>1</v>
      </c>
      <c r="S416" s="116" t="s">
        <v>979</v>
      </c>
      <c r="T416" s="217">
        <v>1</v>
      </c>
    </row>
    <row r="417" spans="1:20" ht="15" customHeight="1" x14ac:dyDescent="0.25">
      <c r="A417" s="436" t="s">
        <v>3118</v>
      </c>
      <c r="B417" s="437" t="s">
        <v>3118</v>
      </c>
      <c r="C417" s="440" t="s">
        <v>3119</v>
      </c>
      <c r="D417" s="437" t="s">
        <v>3118</v>
      </c>
      <c r="E417" s="440" t="s">
        <v>3119</v>
      </c>
      <c r="F417" s="443">
        <v>19.989999999999998</v>
      </c>
      <c r="G417" s="380" t="s">
        <v>3120</v>
      </c>
      <c r="H417" s="380" t="s">
        <v>3120</v>
      </c>
      <c r="I417" s="444" t="s">
        <v>198</v>
      </c>
      <c r="J417" s="380">
        <v>60</v>
      </c>
      <c r="K417" s="380" t="s">
        <v>214</v>
      </c>
      <c r="L417" s="380" t="s">
        <v>110</v>
      </c>
      <c r="M417" s="380" t="s">
        <v>142</v>
      </c>
      <c r="N417" s="435" t="s">
        <v>3134</v>
      </c>
      <c r="O417" s="435" t="s">
        <v>3135</v>
      </c>
      <c r="P417" s="380" t="s">
        <v>142</v>
      </c>
      <c r="Q417" s="380" t="s">
        <v>142</v>
      </c>
      <c r="R417" s="155">
        <v>1</v>
      </c>
      <c r="S417" s="144" t="s">
        <v>3133</v>
      </c>
      <c r="T417" s="222">
        <v>1</v>
      </c>
    </row>
    <row r="418" spans="1:20" x14ac:dyDescent="0.25">
      <c r="A418" s="436"/>
      <c r="B418" s="438"/>
      <c r="C418" s="441"/>
      <c r="D418" s="438"/>
      <c r="E418" s="441"/>
      <c r="F418" s="443"/>
      <c r="G418" s="380"/>
      <c r="H418" s="380"/>
      <c r="I418" s="444"/>
      <c r="J418" s="380"/>
      <c r="K418" s="380"/>
      <c r="L418" s="380"/>
      <c r="M418" s="380"/>
      <c r="N418" s="435"/>
      <c r="O418" s="435"/>
      <c r="P418" s="380"/>
      <c r="Q418" s="380"/>
      <c r="R418" s="159">
        <v>1</v>
      </c>
      <c r="S418" s="144" t="s">
        <v>3107</v>
      </c>
      <c r="T418" s="159">
        <v>1</v>
      </c>
    </row>
    <row r="419" spans="1:20" x14ac:dyDescent="0.25">
      <c r="A419" s="436"/>
      <c r="B419" s="438"/>
      <c r="C419" s="441"/>
      <c r="D419" s="438"/>
      <c r="E419" s="441"/>
      <c r="F419" s="443"/>
      <c r="G419" s="380"/>
      <c r="H419" s="380"/>
      <c r="I419" s="444"/>
      <c r="J419" s="380"/>
      <c r="K419" s="380"/>
      <c r="L419" s="380"/>
      <c r="M419" s="380"/>
      <c r="N419" s="435"/>
      <c r="O419" s="435"/>
      <c r="P419" s="380"/>
      <c r="Q419" s="380"/>
      <c r="R419" s="159" t="s">
        <v>280</v>
      </c>
      <c r="S419" s="154" t="s">
        <v>211</v>
      </c>
      <c r="T419" s="159" t="s">
        <v>280</v>
      </c>
    </row>
    <row r="420" spans="1:20" x14ac:dyDescent="0.25">
      <c r="A420" s="436"/>
      <c r="B420" s="438"/>
      <c r="C420" s="441"/>
      <c r="D420" s="438"/>
      <c r="E420" s="441"/>
      <c r="F420" s="443"/>
      <c r="G420" s="380"/>
      <c r="H420" s="380"/>
      <c r="I420" s="444"/>
      <c r="J420" s="380"/>
      <c r="K420" s="380"/>
      <c r="L420" s="380"/>
      <c r="M420" s="380"/>
      <c r="N420" s="435"/>
      <c r="O420" s="435"/>
      <c r="P420" s="380"/>
      <c r="Q420" s="380"/>
      <c r="R420" s="159" t="s">
        <v>280</v>
      </c>
      <c r="S420" s="154" t="s">
        <v>215</v>
      </c>
      <c r="T420" s="159" t="s">
        <v>280</v>
      </c>
    </row>
    <row r="421" spans="1:20" x14ac:dyDescent="0.25">
      <c r="A421" s="436"/>
      <c r="B421" s="438"/>
      <c r="C421" s="441"/>
      <c r="D421" s="438"/>
      <c r="E421" s="441"/>
      <c r="F421" s="443"/>
      <c r="G421" s="380"/>
      <c r="H421" s="380"/>
      <c r="I421" s="444"/>
      <c r="J421" s="380"/>
      <c r="K421" s="380"/>
      <c r="L421" s="380"/>
      <c r="M421" s="380"/>
      <c r="N421" s="435"/>
      <c r="O421" s="435"/>
      <c r="P421" s="380"/>
      <c r="Q421" s="380"/>
      <c r="R421" s="159"/>
      <c r="S421" s="144"/>
      <c r="T421" s="159"/>
    </row>
    <row r="422" spans="1:20" x14ac:dyDescent="0.25">
      <c r="A422" s="436"/>
      <c r="B422" s="438"/>
      <c r="C422" s="441"/>
      <c r="D422" s="438"/>
      <c r="E422" s="441"/>
      <c r="F422" s="443"/>
      <c r="G422" s="380"/>
      <c r="H422" s="380"/>
      <c r="I422" s="444"/>
      <c r="J422" s="380"/>
      <c r="K422" s="380"/>
      <c r="L422" s="380"/>
      <c r="M422" s="380"/>
      <c r="N422" s="435"/>
      <c r="O422" s="435"/>
      <c r="P422" s="380"/>
      <c r="Q422" s="380"/>
      <c r="R422" s="159"/>
      <c r="S422" s="154"/>
      <c r="T422" s="159"/>
    </row>
    <row r="423" spans="1:20" x14ac:dyDescent="0.25">
      <c r="A423" s="436"/>
      <c r="B423" s="438"/>
      <c r="C423" s="441"/>
      <c r="D423" s="438"/>
      <c r="E423" s="441"/>
      <c r="F423" s="443"/>
      <c r="G423" s="380"/>
      <c r="H423" s="380"/>
      <c r="I423" s="444"/>
      <c r="J423" s="380"/>
      <c r="K423" s="380"/>
      <c r="L423" s="380"/>
      <c r="M423" s="380"/>
      <c r="N423" s="435"/>
      <c r="O423" s="435"/>
      <c r="P423" s="380"/>
      <c r="Q423" s="380"/>
      <c r="R423" s="159"/>
      <c r="S423" s="154"/>
      <c r="T423" s="159"/>
    </row>
    <row r="424" spans="1:20" x14ac:dyDescent="0.25">
      <c r="A424" s="436"/>
      <c r="B424" s="438"/>
      <c r="C424" s="441"/>
      <c r="D424" s="438"/>
      <c r="E424" s="441"/>
      <c r="F424" s="443"/>
      <c r="G424" s="380"/>
      <c r="H424" s="380"/>
      <c r="I424" s="444"/>
      <c r="J424" s="380"/>
      <c r="K424" s="380"/>
      <c r="L424" s="380"/>
      <c r="M424" s="380"/>
      <c r="N424" s="435"/>
      <c r="O424" s="435"/>
      <c r="P424" s="380"/>
      <c r="Q424" s="380"/>
      <c r="R424" s="159"/>
      <c r="S424" s="154"/>
      <c r="T424" s="159"/>
    </row>
    <row r="425" spans="1:20" x14ac:dyDescent="0.25">
      <c r="A425" s="436"/>
      <c r="B425" s="439"/>
      <c r="C425" s="442"/>
      <c r="D425" s="439"/>
      <c r="E425" s="442"/>
      <c r="F425" s="443"/>
      <c r="G425" s="380"/>
      <c r="H425" s="380"/>
      <c r="I425" s="444"/>
      <c r="J425" s="380"/>
      <c r="K425" s="380"/>
      <c r="L425" s="380"/>
      <c r="M425" s="380"/>
      <c r="N425" s="435"/>
      <c r="O425" s="435"/>
      <c r="P425" s="380"/>
      <c r="Q425" s="380"/>
      <c r="R425" s="159"/>
      <c r="S425" s="154"/>
      <c r="T425" s="159"/>
    </row>
  </sheetData>
  <mergeCells count="837">
    <mergeCell ref="J417:J425"/>
    <mergeCell ref="K417:K425"/>
    <mergeCell ref="L417:L425"/>
    <mergeCell ref="M417:M425"/>
    <mergeCell ref="N417:N425"/>
    <mergeCell ref="O417:O425"/>
    <mergeCell ref="P417:P425"/>
    <mergeCell ref="Q417:Q425"/>
    <mergeCell ref="A417:A425"/>
    <mergeCell ref="B417:B425"/>
    <mergeCell ref="C417:C425"/>
    <mergeCell ref="D417:D425"/>
    <mergeCell ref="E417:E425"/>
    <mergeCell ref="F417:F425"/>
    <mergeCell ref="G417:G425"/>
    <mergeCell ref="H417:H425"/>
    <mergeCell ref="I417:I425"/>
    <mergeCell ref="H279:H299"/>
    <mergeCell ref="H300:H315"/>
    <mergeCell ref="H316:H330"/>
    <mergeCell ref="H331:H341"/>
    <mergeCell ref="H342:H352"/>
    <mergeCell ref="H353:H368"/>
    <mergeCell ref="H369:H380"/>
    <mergeCell ref="H381:H393"/>
    <mergeCell ref="H394:H402"/>
    <mergeCell ref="H182:H195"/>
    <mergeCell ref="H196:H205"/>
    <mergeCell ref="H206:H210"/>
    <mergeCell ref="H211:H219"/>
    <mergeCell ref="H220:H232"/>
    <mergeCell ref="H233:H242"/>
    <mergeCell ref="H243:H252"/>
    <mergeCell ref="H253:H262"/>
    <mergeCell ref="H263:H278"/>
    <mergeCell ref="H94:H102"/>
    <mergeCell ref="H103:H111"/>
    <mergeCell ref="H112:H118"/>
    <mergeCell ref="H119:H124"/>
    <mergeCell ref="H125:H130"/>
    <mergeCell ref="H131:H135"/>
    <mergeCell ref="H136:H148"/>
    <mergeCell ref="H149:H167"/>
    <mergeCell ref="H168:H181"/>
    <mergeCell ref="H45:H48"/>
    <mergeCell ref="H49:H53"/>
    <mergeCell ref="H58:H62"/>
    <mergeCell ref="H54:H57"/>
    <mergeCell ref="H63:H66"/>
    <mergeCell ref="H67:H71"/>
    <mergeCell ref="H72:H79"/>
    <mergeCell ref="H80:H93"/>
    <mergeCell ref="H2:H7"/>
    <mergeCell ref="H8:H10"/>
    <mergeCell ref="H11:H16"/>
    <mergeCell ref="H17:H20"/>
    <mergeCell ref="H21:H25"/>
    <mergeCell ref="H26:H28"/>
    <mergeCell ref="H29:H32"/>
    <mergeCell ref="H33:H38"/>
    <mergeCell ref="H39:H44"/>
    <mergeCell ref="M409:M410"/>
    <mergeCell ref="N409:N410"/>
    <mergeCell ref="O409:O410"/>
    <mergeCell ref="P409:P410"/>
    <mergeCell ref="Q409:Q410"/>
    <mergeCell ref="B411:B412"/>
    <mergeCell ref="C411:C412"/>
    <mergeCell ref="D411:D412"/>
    <mergeCell ref="A403:A414"/>
    <mergeCell ref="B413:B414"/>
    <mergeCell ref="C413:C414"/>
    <mergeCell ref="D413:D414"/>
    <mergeCell ref="E413:E414"/>
    <mergeCell ref="F413:F414"/>
    <mergeCell ref="G413:G414"/>
    <mergeCell ref="I413:I414"/>
    <mergeCell ref="J413:J414"/>
    <mergeCell ref="G411:G412"/>
    <mergeCell ref="I411:I412"/>
    <mergeCell ref="J411:J412"/>
    <mergeCell ref="K411:K412"/>
    <mergeCell ref="L411:L412"/>
    <mergeCell ref="M411:M412"/>
    <mergeCell ref="N411:N412"/>
    <mergeCell ref="E411:E412"/>
    <mergeCell ref="F411:F412"/>
    <mergeCell ref="L413:L414"/>
    <mergeCell ref="M413:M414"/>
    <mergeCell ref="N413:N414"/>
    <mergeCell ref="K413:K414"/>
    <mergeCell ref="O411:O412"/>
    <mergeCell ref="P411:P412"/>
    <mergeCell ref="Q411:Q412"/>
    <mergeCell ref="O413:O414"/>
    <mergeCell ref="P413:P414"/>
    <mergeCell ref="Q413:Q414"/>
    <mergeCell ref="H411:H412"/>
    <mergeCell ref="H413:H414"/>
    <mergeCell ref="B407:B408"/>
    <mergeCell ref="C407:C408"/>
    <mergeCell ref="D407:D408"/>
    <mergeCell ref="E407:E408"/>
    <mergeCell ref="F407:F408"/>
    <mergeCell ref="G407:G408"/>
    <mergeCell ref="I407:I408"/>
    <mergeCell ref="B409:B410"/>
    <mergeCell ref="C409:C410"/>
    <mergeCell ref="D409:D410"/>
    <mergeCell ref="E409:E410"/>
    <mergeCell ref="F409:F410"/>
    <mergeCell ref="G409:G410"/>
    <mergeCell ref="I409:I410"/>
    <mergeCell ref="H407:H408"/>
    <mergeCell ref="H409:H410"/>
    <mergeCell ref="B405:B406"/>
    <mergeCell ref="C405:C406"/>
    <mergeCell ref="D405:D406"/>
    <mergeCell ref="E405:E406"/>
    <mergeCell ref="F405:F406"/>
    <mergeCell ref="G405:G406"/>
    <mergeCell ref="I405:I406"/>
    <mergeCell ref="J405:J406"/>
    <mergeCell ref="K405:K406"/>
    <mergeCell ref="H405:H406"/>
    <mergeCell ref="K403:K404"/>
    <mergeCell ref="J403:J404"/>
    <mergeCell ref="I403:I404"/>
    <mergeCell ref="G403:G404"/>
    <mergeCell ref="E403:E404"/>
    <mergeCell ref="P403:P404"/>
    <mergeCell ref="D403:D404"/>
    <mergeCell ref="C403:C404"/>
    <mergeCell ref="B403:B404"/>
    <mergeCell ref="F403:F404"/>
    <mergeCell ref="H403:H404"/>
    <mergeCell ref="N407:N408"/>
    <mergeCell ref="O407:O408"/>
    <mergeCell ref="P407:P408"/>
    <mergeCell ref="Q407:Q408"/>
    <mergeCell ref="Q403:Q404"/>
    <mergeCell ref="O403:O404"/>
    <mergeCell ref="N403:N404"/>
    <mergeCell ref="M403:M404"/>
    <mergeCell ref="L403:L404"/>
    <mergeCell ref="L405:L406"/>
    <mergeCell ref="M405:M406"/>
    <mergeCell ref="N405:N406"/>
    <mergeCell ref="O405:O406"/>
    <mergeCell ref="P405:P406"/>
    <mergeCell ref="J409:J410"/>
    <mergeCell ref="K409:K410"/>
    <mergeCell ref="L409:L410"/>
    <mergeCell ref="P394:P402"/>
    <mergeCell ref="Q394:Q402"/>
    <mergeCell ref="A394:A402"/>
    <mergeCell ref="N394:N402"/>
    <mergeCell ref="O394:O402"/>
    <mergeCell ref="B394:B402"/>
    <mergeCell ref="C394:C402"/>
    <mergeCell ref="D394:D402"/>
    <mergeCell ref="E394:E402"/>
    <mergeCell ref="F394:F402"/>
    <mergeCell ref="G394:G402"/>
    <mergeCell ref="I394:I402"/>
    <mergeCell ref="J394:J402"/>
    <mergeCell ref="K394:K402"/>
    <mergeCell ref="L394:L402"/>
    <mergeCell ref="M394:M402"/>
    <mergeCell ref="Q405:Q406"/>
    <mergeCell ref="J407:J408"/>
    <mergeCell ref="K407:K408"/>
    <mergeCell ref="L407:L408"/>
    <mergeCell ref="M407:M408"/>
    <mergeCell ref="M316:M330"/>
    <mergeCell ref="N316:N330"/>
    <mergeCell ref="O316:O330"/>
    <mergeCell ref="P316:P330"/>
    <mergeCell ref="Q316:Q330"/>
    <mergeCell ref="P182:P195"/>
    <mergeCell ref="Q182:Q195"/>
    <mergeCell ref="B316:B330"/>
    <mergeCell ref="D316:D330"/>
    <mergeCell ref="E316:E330"/>
    <mergeCell ref="F316:F330"/>
    <mergeCell ref="G316:G330"/>
    <mergeCell ref="I316:I330"/>
    <mergeCell ref="J316:J330"/>
    <mergeCell ref="K316:K330"/>
    <mergeCell ref="J182:J195"/>
    <mergeCell ref="K182:K195"/>
    <mergeCell ref="L182:L195"/>
    <mergeCell ref="M182:M195"/>
    <mergeCell ref="N182:N195"/>
    <mergeCell ref="O182:O195"/>
    <mergeCell ref="B182:B195"/>
    <mergeCell ref="D182:D195"/>
    <mergeCell ref="E182:E195"/>
    <mergeCell ref="O263:O278"/>
    <mergeCell ref="P263:P278"/>
    <mergeCell ref="Q263:Q278"/>
    <mergeCell ref="B263:B278"/>
    <mergeCell ref="D103:D111"/>
    <mergeCell ref="E103:E111"/>
    <mergeCell ref="F103:F111"/>
    <mergeCell ref="G103:G111"/>
    <mergeCell ref="I103:I111"/>
    <mergeCell ref="J103:J111"/>
    <mergeCell ref="D263:D278"/>
    <mergeCell ref="E263:E278"/>
    <mergeCell ref="F263:F278"/>
    <mergeCell ref="G263:G278"/>
    <mergeCell ref="I263:I278"/>
    <mergeCell ref="J263:J278"/>
    <mergeCell ref="K263:K278"/>
    <mergeCell ref="L263:L278"/>
    <mergeCell ref="M263:M278"/>
    <mergeCell ref="N263:N278"/>
    <mergeCell ref="N136:N148"/>
    <mergeCell ref="O253:O262"/>
    <mergeCell ref="P253:P262"/>
    <mergeCell ref="Q253:Q262"/>
    <mergeCell ref="M381:M393"/>
    <mergeCell ref="N381:N393"/>
    <mergeCell ref="O381:O393"/>
    <mergeCell ref="P381:P393"/>
    <mergeCell ref="Q381:Q393"/>
    <mergeCell ref="Q369:Q380"/>
    <mergeCell ref="B381:B393"/>
    <mergeCell ref="D381:D393"/>
    <mergeCell ref="E381:E393"/>
    <mergeCell ref="F381:F393"/>
    <mergeCell ref="G381:G393"/>
    <mergeCell ref="I381:I393"/>
    <mergeCell ref="J381:J393"/>
    <mergeCell ref="K381:K393"/>
    <mergeCell ref="L381:L393"/>
    <mergeCell ref="K369:K380"/>
    <mergeCell ref="L369:L380"/>
    <mergeCell ref="M369:M380"/>
    <mergeCell ref="N369:N380"/>
    <mergeCell ref="O369:O380"/>
    <mergeCell ref="P369:P380"/>
    <mergeCell ref="B369:B380"/>
    <mergeCell ref="D369:D380"/>
    <mergeCell ref="E369:E380"/>
    <mergeCell ref="F369:F380"/>
    <mergeCell ref="G369:G380"/>
    <mergeCell ref="I369:I380"/>
    <mergeCell ref="J369:J380"/>
    <mergeCell ref="I353:I368"/>
    <mergeCell ref="J353:J368"/>
    <mergeCell ref="N342:N352"/>
    <mergeCell ref="O342:O352"/>
    <mergeCell ref="P342:P352"/>
    <mergeCell ref="Q342:Q352"/>
    <mergeCell ref="B353:B368"/>
    <mergeCell ref="D353:D368"/>
    <mergeCell ref="E353:E368"/>
    <mergeCell ref="F353:F368"/>
    <mergeCell ref="G353:G368"/>
    <mergeCell ref="O353:O368"/>
    <mergeCell ref="P353:P368"/>
    <mergeCell ref="Q353:Q368"/>
    <mergeCell ref="K353:K368"/>
    <mergeCell ref="L353:L368"/>
    <mergeCell ref="M353:M368"/>
    <mergeCell ref="N353:N368"/>
    <mergeCell ref="Q331:Q341"/>
    <mergeCell ref="B342:B352"/>
    <mergeCell ref="D342:D352"/>
    <mergeCell ref="E342:E352"/>
    <mergeCell ref="F342:F352"/>
    <mergeCell ref="G342:G352"/>
    <mergeCell ref="I342:I352"/>
    <mergeCell ref="J342:J352"/>
    <mergeCell ref="K342:K352"/>
    <mergeCell ref="L342:L352"/>
    <mergeCell ref="K331:K341"/>
    <mergeCell ref="L331:L341"/>
    <mergeCell ref="M331:M341"/>
    <mergeCell ref="N331:N341"/>
    <mergeCell ref="O331:O341"/>
    <mergeCell ref="P331:P341"/>
    <mergeCell ref="B331:B341"/>
    <mergeCell ref="D331:D341"/>
    <mergeCell ref="E331:E341"/>
    <mergeCell ref="F331:F341"/>
    <mergeCell ref="G331:G341"/>
    <mergeCell ref="I331:I341"/>
    <mergeCell ref="J331:J341"/>
    <mergeCell ref="M342:M352"/>
    <mergeCell ref="L316:L330"/>
    <mergeCell ref="N58:N62"/>
    <mergeCell ref="O58:O62"/>
    <mergeCell ref="P58:P62"/>
    <mergeCell ref="Q58:Q62"/>
    <mergeCell ref="A263:A393"/>
    <mergeCell ref="O54:O57"/>
    <mergeCell ref="P54:P57"/>
    <mergeCell ref="Q54:Q57"/>
    <mergeCell ref="B58:B62"/>
    <mergeCell ref="D58:D62"/>
    <mergeCell ref="E58:E62"/>
    <mergeCell ref="F58:F62"/>
    <mergeCell ref="G58:G62"/>
    <mergeCell ref="I58:I62"/>
    <mergeCell ref="J58:J62"/>
    <mergeCell ref="I54:I57"/>
    <mergeCell ref="J54:J57"/>
    <mergeCell ref="K54:K57"/>
    <mergeCell ref="L54:L57"/>
    <mergeCell ref="M54:M57"/>
    <mergeCell ref="N54:N57"/>
    <mergeCell ref="B136:B148"/>
    <mergeCell ref="B54:B57"/>
    <mergeCell ref="K103:K111"/>
    <mergeCell ref="L103:L111"/>
    <mergeCell ref="M103:M111"/>
    <mergeCell ref="D136:D148"/>
    <mergeCell ref="E136:E148"/>
    <mergeCell ref="F136:F148"/>
    <mergeCell ref="G136:G148"/>
    <mergeCell ref="I136:I148"/>
    <mergeCell ref="K125:K130"/>
    <mergeCell ref="L125:L130"/>
    <mergeCell ref="M125:M130"/>
    <mergeCell ref="O243:O252"/>
    <mergeCell ref="P243:P252"/>
    <mergeCell ref="Q243:Q252"/>
    <mergeCell ref="O211:O219"/>
    <mergeCell ref="P211:P219"/>
    <mergeCell ref="Q211:Q219"/>
    <mergeCell ref="M220:M232"/>
    <mergeCell ref="N220:N232"/>
    <mergeCell ref="J136:J148"/>
    <mergeCell ref="K136:K148"/>
    <mergeCell ref="L136:L148"/>
    <mergeCell ref="M136:M148"/>
    <mergeCell ref="P136:P148"/>
    <mergeCell ref="Q136:Q148"/>
    <mergeCell ref="O136:O148"/>
    <mergeCell ref="F182:F195"/>
    <mergeCell ref="G182:G195"/>
    <mergeCell ref="I182:I195"/>
    <mergeCell ref="O220:O232"/>
    <mergeCell ref="P220:P232"/>
    <mergeCell ref="Q220:Q232"/>
    <mergeCell ref="M196:M205"/>
    <mergeCell ref="N196:N205"/>
    <mergeCell ref="O196:O205"/>
    <mergeCell ref="P196:P205"/>
    <mergeCell ref="Q196:Q205"/>
    <mergeCell ref="J196:J205"/>
    <mergeCell ref="K196:K205"/>
    <mergeCell ref="L196:L205"/>
    <mergeCell ref="J211:J219"/>
    <mergeCell ref="K211:K219"/>
    <mergeCell ref="L211:L219"/>
    <mergeCell ref="J206:J210"/>
    <mergeCell ref="K206:K210"/>
    <mergeCell ref="L206:L210"/>
    <mergeCell ref="M206:M210"/>
    <mergeCell ref="N206:N210"/>
    <mergeCell ref="O206:O210"/>
    <mergeCell ref="P206:P210"/>
    <mergeCell ref="A136:A262"/>
    <mergeCell ref="M211:M219"/>
    <mergeCell ref="N211:N219"/>
    <mergeCell ref="M233:M242"/>
    <mergeCell ref="N233:N242"/>
    <mergeCell ref="J243:J252"/>
    <mergeCell ref="K243:K252"/>
    <mergeCell ref="L243:L252"/>
    <mergeCell ref="B253:B262"/>
    <mergeCell ref="D253:D262"/>
    <mergeCell ref="E253:E262"/>
    <mergeCell ref="F253:F262"/>
    <mergeCell ref="G253:G262"/>
    <mergeCell ref="I253:I262"/>
    <mergeCell ref="J233:J242"/>
    <mergeCell ref="K233:K242"/>
    <mergeCell ref="L233:L242"/>
    <mergeCell ref="B243:B252"/>
    <mergeCell ref="D243:D252"/>
    <mergeCell ref="E243:E252"/>
    <mergeCell ref="F243:F252"/>
    <mergeCell ref="B220:B232"/>
    <mergeCell ref="D220:D232"/>
    <mergeCell ref="E220:E232"/>
    <mergeCell ref="J253:J262"/>
    <mergeCell ref="K253:K262"/>
    <mergeCell ref="L253:L262"/>
    <mergeCell ref="B211:B219"/>
    <mergeCell ref="D211:D219"/>
    <mergeCell ref="E211:E219"/>
    <mergeCell ref="F211:F219"/>
    <mergeCell ref="G211:G219"/>
    <mergeCell ref="I211:I219"/>
    <mergeCell ref="F220:F232"/>
    <mergeCell ref="G220:G232"/>
    <mergeCell ref="I220:I232"/>
    <mergeCell ref="G243:G252"/>
    <mergeCell ref="I243:I252"/>
    <mergeCell ref="J220:J232"/>
    <mergeCell ref="B233:B242"/>
    <mergeCell ref="D233:D242"/>
    <mergeCell ref="E233:E242"/>
    <mergeCell ref="F233:F242"/>
    <mergeCell ref="G233:G242"/>
    <mergeCell ref="I233:I242"/>
    <mergeCell ref="C233:C242"/>
    <mergeCell ref="C243:C252"/>
    <mergeCell ref="C253:C262"/>
    <mergeCell ref="B196:B205"/>
    <mergeCell ref="D196:D205"/>
    <mergeCell ref="E196:E205"/>
    <mergeCell ref="F196:F205"/>
    <mergeCell ref="G196:G205"/>
    <mergeCell ref="I196:I205"/>
    <mergeCell ref="B206:B210"/>
    <mergeCell ref="D206:D210"/>
    <mergeCell ref="E206:E210"/>
    <mergeCell ref="F206:F210"/>
    <mergeCell ref="G206:G210"/>
    <mergeCell ref="I206:I210"/>
    <mergeCell ref="P131:P135"/>
    <mergeCell ref="Q131:Q135"/>
    <mergeCell ref="A72:A135"/>
    <mergeCell ref="J131:J135"/>
    <mergeCell ref="K131:K135"/>
    <mergeCell ref="L131:L135"/>
    <mergeCell ref="M131:M135"/>
    <mergeCell ref="N131:N135"/>
    <mergeCell ref="O131:O135"/>
    <mergeCell ref="B131:B135"/>
    <mergeCell ref="D131:D135"/>
    <mergeCell ref="E131:E135"/>
    <mergeCell ref="F131:F135"/>
    <mergeCell ref="G131:G135"/>
    <mergeCell ref="I131:I135"/>
    <mergeCell ref="P125:P130"/>
    <mergeCell ref="Q125:Q130"/>
    <mergeCell ref="P119:P124"/>
    <mergeCell ref="Q119:Q124"/>
    <mergeCell ref="P103:P111"/>
    <mergeCell ref="Q103:Q111"/>
    <mergeCell ref="B103:B111"/>
    <mergeCell ref="E112:E118"/>
    <mergeCell ref="J125:J130"/>
    <mergeCell ref="N125:N130"/>
    <mergeCell ref="O125:O130"/>
    <mergeCell ref="B125:B130"/>
    <mergeCell ref="D125:D130"/>
    <mergeCell ref="E125:E130"/>
    <mergeCell ref="F125:F130"/>
    <mergeCell ref="G125:G130"/>
    <mergeCell ref="I125:I130"/>
    <mergeCell ref="F112:F118"/>
    <mergeCell ref="G112:G118"/>
    <mergeCell ref="I112:I118"/>
    <mergeCell ref="J119:J124"/>
    <mergeCell ref="K119:K124"/>
    <mergeCell ref="L119:L124"/>
    <mergeCell ref="M119:M124"/>
    <mergeCell ref="N119:N124"/>
    <mergeCell ref="O119:O124"/>
    <mergeCell ref="B119:B124"/>
    <mergeCell ref="D119:D124"/>
    <mergeCell ref="E119:E124"/>
    <mergeCell ref="F119:F124"/>
    <mergeCell ref="G119:G124"/>
    <mergeCell ref="I119:I124"/>
    <mergeCell ref="M49:M53"/>
    <mergeCell ref="N49:N53"/>
    <mergeCell ref="O49:O53"/>
    <mergeCell ref="P49:P53"/>
    <mergeCell ref="O63:O66"/>
    <mergeCell ref="L58:L62"/>
    <mergeCell ref="M58:M62"/>
    <mergeCell ref="N103:N111"/>
    <mergeCell ref="O103:O111"/>
    <mergeCell ref="M80:M93"/>
    <mergeCell ref="N80:N93"/>
    <mergeCell ref="O80:O93"/>
    <mergeCell ref="P80:P93"/>
    <mergeCell ref="Q39:Q44"/>
    <mergeCell ref="J39:J44"/>
    <mergeCell ref="K39:K44"/>
    <mergeCell ref="L39:L44"/>
    <mergeCell ref="M39:M44"/>
    <mergeCell ref="N39:N44"/>
    <mergeCell ref="O39:O44"/>
    <mergeCell ref="B39:B44"/>
    <mergeCell ref="D39:D44"/>
    <mergeCell ref="E39:E44"/>
    <mergeCell ref="F39:F44"/>
    <mergeCell ref="G39:G44"/>
    <mergeCell ref="I39:I44"/>
    <mergeCell ref="P39:P44"/>
    <mergeCell ref="K33:K38"/>
    <mergeCell ref="J33:J38"/>
    <mergeCell ref="I33:I38"/>
    <mergeCell ref="G33:G38"/>
    <mergeCell ref="F33:F38"/>
    <mergeCell ref="Q33:Q38"/>
    <mergeCell ref="P33:P38"/>
    <mergeCell ref="O33:O38"/>
    <mergeCell ref="N33:N38"/>
    <mergeCell ref="M33:M38"/>
    <mergeCell ref="L33:L38"/>
    <mergeCell ref="Q72:Q79"/>
    <mergeCell ref="B72:B79"/>
    <mergeCell ref="D72:D79"/>
    <mergeCell ref="E72:E79"/>
    <mergeCell ref="F72:F79"/>
    <mergeCell ref="G72:G79"/>
    <mergeCell ref="I72:I79"/>
    <mergeCell ref="J72:J79"/>
    <mergeCell ref="P112:P118"/>
    <mergeCell ref="Q112:Q118"/>
    <mergeCell ref="K72:K79"/>
    <mergeCell ref="L72:L79"/>
    <mergeCell ref="M72:M79"/>
    <mergeCell ref="N72:N79"/>
    <mergeCell ref="O72:O79"/>
    <mergeCell ref="P72:P79"/>
    <mergeCell ref="J112:J118"/>
    <mergeCell ref="K112:K118"/>
    <mergeCell ref="L112:L118"/>
    <mergeCell ref="M112:M118"/>
    <mergeCell ref="N112:N118"/>
    <mergeCell ref="O112:O118"/>
    <mergeCell ref="B112:B118"/>
    <mergeCell ref="D112:D118"/>
    <mergeCell ref="Q49:Q53"/>
    <mergeCell ref="P45:P48"/>
    <mergeCell ref="Q45:Q48"/>
    <mergeCell ref="B49:B53"/>
    <mergeCell ref="D49:D53"/>
    <mergeCell ref="E49:E53"/>
    <mergeCell ref="F49:F53"/>
    <mergeCell ref="G49:G53"/>
    <mergeCell ref="I49:I53"/>
    <mergeCell ref="J49:J53"/>
    <mergeCell ref="K49:K53"/>
    <mergeCell ref="J45:J48"/>
    <mergeCell ref="K45:K48"/>
    <mergeCell ref="L45:L48"/>
    <mergeCell ref="M45:M48"/>
    <mergeCell ref="N45:N48"/>
    <mergeCell ref="O45:O48"/>
    <mergeCell ref="B45:B48"/>
    <mergeCell ref="D45:D48"/>
    <mergeCell ref="E45:E48"/>
    <mergeCell ref="F45:F48"/>
    <mergeCell ref="G45:G48"/>
    <mergeCell ref="I45:I48"/>
    <mergeCell ref="L49:L53"/>
    <mergeCell ref="K29:K32"/>
    <mergeCell ref="L29:L32"/>
    <mergeCell ref="M29:M32"/>
    <mergeCell ref="P29:P32"/>
    <mergeCell ref="Q29:Q32"/>
    <mergeCell ref="B29:B32"/>
    <mergeCell ref="D29:D32"/>
    <mergeCell ref="E29:E32"/>
    <mergeCell ref="F29:F32"/>
    <mergeCell ref="G29:G32"/>
    <mergeCell ref="I29:I32"/>
    <mergeCell ref="P26:P28"/>
    <mergeCell ref="Q26:Q28"/>
    <mergeCell ref="B26:B28"/>
    <mergeCell ref="D26:D28"/>
    <mergeCell ref="E26:E28"/>
    <mergeCell ref="F26:F28"/>
    <mergeCell ref="G26:G28"/>
    <mergeCell ref="I26:I28"/>
    <mergeCell ref="J26:J28"/>
    <mergeCell ref="K26:K28"/>
    <mergeCell ref="A2:A71"/>
    <mergeCell ref="K67:K71"/>
    <mergeCell ref="L67:L71"/>
    <mergeCell ref="M67:M71"/>
    <mergeCell ref="N67:N71"/>
    <mergeCell ref="O67:O71"/>
    <mergeCell ref="P67:P71"/>
    <mergeCell ref="P63:P66"/>
    <mergeCell ref="Q63:Q66"/>
    <mergeCell ref="B67:B71"/>
    <mergeCell ref="D67:D71"/>
    <mergeCell ref="E67:E71"/>
    <mergeCell ref="F67:F71"/>
    <mergeCell ref="G67:G71"/>
    <mergeCell ref="I67:I71"/>
    <mergeCell ref="J67:J71"/>
    <mergeCell ref="J63:J66"/>
    <mergeCell ref="K63:K66"/>
    <mergeCell ref="L63:L66"/>
    <mergeCell ref="M63:M66"/>
    <mergeCell ref="N63:N66"/>
    <mergeCell ref="L26:L28"/>
    <mergeCell ref="M26:M28"/>
    <mergeCell ref="N26:N28"/>
    <mergeCell ref="J21:J25"/>
    <mergeCell ref="K21:K25"/>
    <mergeCell ref="L21:L25"/>
    <mergeCell ref="M21:M25"/>
    <mergeCell ref="B63:B66"/>
    <mergeCell ref="D63:D66"/>
    <mergeCell ref="E63:E66"/>
    <mergeCell ref="F63:F66"/>
    <mergeCell ref="G63:G66"/>
    <mergeCell ref="I63:I66"/>
    <mergeCell ref="B21:B25"/>
    <mergeCell ref="D21:D25"/>
    <mergeCell ref="E21:E25"/>
    <mergeCell ref="F21:F25"/>
    <mergeCell ref="G21:G25"/>
    <mergeCell ref="I21:I25"/>
    <mergeCell ref="E33:E38"/>
    <mergeCell ref="D33:D38"/>
    <mergeCell ref="B33:B38"/>
    <mergeCell ref="D54:D57"/>
    <mergeCell ref="E54:E57"/>
    <mergeCell ref="F54:F57"/>
    <mergeCell ref="G54:G57"/>
    <mergeCell ref="J29:J32"/>
    <mergeCell ref="D2:D7"/>
    <mergeCell ref="B17:B20"/>
    <mergeCell ref="D17:D20"/>
    <mergeCell ref="E17:E20"/>
    <mergeCell ref="F17:F20"/>
    <mergeCell ref="G17:G20"/>
    <mergeCell ref="I17:I20"/>
    <mergeCell ref="J17:J20"/>
    <mergeCell ref="K17:K20"/>
    <mergeCell ref="C2:C7"/>
    <mergeCell ref="C11:C16"/>
    <mergeCell ref="C17:C20"/>
    <mergeCell ref="B8:B10"/>
    <mergeCell ref="C8:C10"/>
    <mergeCell ref="D8:D10"/>
    <mergeCell ref="E8:E10"/>
    <mergeCell ref="F8:F10"/>
    <mergeCell ref="G8:G10"/>
    <mergeCell ref="I8:I10"/>
    <mergeCell ref="J8:J10"/>
    <mergeCell ref="K58:K62"/>
    <mergeCell ref="Q67:Q71"/>
    <mergeCell ref="N29:N32"/>
    <mergeCell ref="O29:O32"/>
    <mergeCell ref="O26:O28"/>
    <mergeCell ref="B2:B7"/>
    <mergeCell ref="B11:B16"/>
    <mergeCell ref="K11:K16"/>
    <mergeCell ref="L11:L16"/>
    <mergeCell ref="M11:M16"/>
    <mergeCell ref="N11:N16"/>
    <mergeCell ref="O11:O16"/>
    <mergeCell ref="P11:P16"/>
    <mergeCell ref="D11:D16"/>
    <mergeCell ref="E11:E16"/>
    <mergeCell ref="F11:F16"/>
    <mergeCell ref="G11:G16"/>
    <mergeCell ref="I11:I16"/>
    <mergeCell ref="J11:J16"/>
    <mergeCell ref="J2:J7"/>
    <mergeCell ref="I2:I7"/>
    <mergeCell ref="G2:G7"/>
    <mergeCell ref="F2:F7"/>
    <mergeCell ref="E2:E7"/>
    <mergeCell ref="L17:L20"/>
    <mergeCell ref="M17:M20"/>
    <mergeCell ref="N17:N20"/>
    <mergeCell ref="O17:O20"/>
    <mergeCell ref="P17:P20"/>
    <mergeCell ref="Q17:Q20"/>
    <mergeCell ref="O21:O25"/>
    <mergeCell ref="P21:P25"/>
    <mergeCell ref="Q21:Q25"/>
    <mergeCell ref="N21:N25"/>
    <mergeCell ref="Q2:Q7"/>
    <mergeCell ref="P2:P7"/>
    <mergeCell ref="O2:O7"/>
    <mergeCell ref="N2:N7"/>
    <mergeCell ref="M2:M7"/>
    <mergeCell ref="L2:L7"/>
    <mergeCell ref="K2:K7"/>
    <mergeCell ref="R1:S1"/>
    <mergeCell ref="Q11:Q16"/>
    <mergeCell ref="K8:K10"/>
    <mergeCell ref="L8:L10"/>
    <mergeCell ref="M8:M10"/>
    <mergeCell ref="N8:N10"/>
    <mergeCell ref="O8:O10"/>
    <mergeCell ref="P8:P10"/>
    <mergeCell ref="Q8:Q10"/>
    <mergeCell ref="Q80:Q93"/>
    <mergeCell ref="B94:B102"/>
    <mergeCell ref="D94:D102"/>
    <mergeCell ref="E94:E102"/>
    <mergeCell ref="F94:F102"/>
    <mergeCell ref="G94:G102"/>
    <mergeCell ref="I94:I102"/>
    <mergeCell ref="J94:J102"/>
    <mergeCell ref="K94:K102"/>
    <mergeCell ref="L94:L102"/>
    <mergeCell ref="M94:M102"/>
    <mergeCell ref="N94:N102"/>
    <mergeCell ref="O94:O102"/>
    <mergeCell ref="P94:P102"/>
    <mergeCell ref="Q94:Q102"/>
    <mergeCell ref="B80:B93"/>
    <mergeCell ref="D80:D93"/>
    <mergeCell ref="E80:E93"/>
    <mergeCell ref="F80:F93"/>
    <mergeCell ref="G80:G93"/>
    <mergeCell ref="I80:I93"/>
    <mergeCell ref="J80:J93"/>
    <mergeCell ref="K80:K93"/>
    <mergeCell ref="L80:L93"/>
    <mergeCell ref="B149:B167"/>
    <mergeCell ref="D149:D167"/>
    <mergeCell ref="E149:E167"/>
    <mergeCell ref="F149:F167"/>
    <mergeCell ref="G149:G167"/>
    <mergeCell ref="I149:I167"/>
    <mergeCell ref="J149:J167"/>
    <mergeCell ref="K149:K167"/>
    <mergeCell ref="L149:L167"/>
    <mergeCell ref="B168:B181"/>
    <mergeCell ref="D168:D181"/>
    <mergeCell ref="E168:E181"/>
    <mergeCell ref="F168:F181"/>
    <mergeCell ref="G168:G181"/>
    <mergeCell ref="I168:I181"/>
    <mergeCell ref="J168:J181"/>
    <mergeCell ref="K168:K181"/>
    <mergeCell ref="L168:L181"/>
    <mergeCell ref="I279:I299"/>
    <mergeCell ref="J279:J299"/>
    <mergeCell ref="K279:K299"/>
    <mergeCell ref="L279:L299"/>
    <mergeCell ref="M149:M167"/>
    <mergeCell ref="N149:N167"/>
    <mergeCell ref="O149:O167"/>
    <mergeCell ref="P149:P167"/>
    <mergeCell ref="Q149:Q167"/>
    <mergeCell ref="M168:M181"/>
    <mergeCell ref="N168:N181"/>
    <mergeCell ref="O168:O181"/>
    <mergeCell ref="P168:P181"/>
    <mergeCell ref="Q168:Q181"/>
    <mergeCell ref="Q206:Q210"/>
    <mergeCell ref="M253:M262"/>
    <mergeCell ref="N253:N262"/>
    <mergeCell ref="K220:K232"/>
    <mergeCell ref="L220:L232"/>
    <mergeCell ref="O233:O242"/>
    <mergeCell ref="P233:P242"/>
    <mergeCell ref="Q233:Q242"/>
    <mergeCell ref="M243:M252"/>
    <mergeCell ref="N243:N252"/>
    <mergeCell ref="M279:M299"/>
    <mergeCell ref="N279:N299"/>
    <mergeCell ref="O279:O299"/>
    <mergeCell ref="P279:P299"/>
    <mergeCell ref="Q279:Q299"/>
    <mergeCell ref="B300:B315"/>
    <mergeCell ref="D300:D315"/>
    <mergeCell ref="E300:E315"/>
    <mergeCell ref="F300:F315"/>
    <mergeCell ref="G300:G315"/>
    <mergeCell ref="I300:I315"/>
    <mergeCell ref="J300:J315"/>
    <mergeCell ref="K300:K315"/>
    <mergeCell ref="L300:L315"/>
    <mergeCell ref="M300:M315"/>
    <mergeCell ref="N300:N315"/>
    <mergeCell ref="O300:O315"/>
    <mergeCell ref="P300:P315"/>
    <mergeCell ref="Q300:Q315"/>
    <mergeCell ref="B279:B299"/>
    <mergeCell ref="D279:D299"/>
    <mergeCell ref="E279:E299"/>
    <mergeCell ref="F279:F299"/>
    <mergeCell ref="G279:G299"/>
    <mergeCell ref="C21:C25"/>
    <mergeCell ref="C26:C28"/>
    <mergeCell ref="C29:C32"/>
    <mergeCell ref="C33:C38"/>
    <mergeCell ref="C39:C44"/>
    <mergeCell ref="C45:C48"/>
    <mergeCell ref="C49:C53"/>
    <mergeCell ref="C54:C57"/>
    <mergeCell ref="C58:C62"/>
    <mergeCell ref="C63:C66"/>
    <mergeCell ref="C67:C71"/>
    <mergeCell ref="C72:C79"/>
    <mergeCell ref="C80:C93"/>
    <mergeCell ref="C94:C102"/>
    <mergeCell ref="C103:C111"/>
    <mergeCell ref="C112:C118"/>
    <mergeCell ref="C119:C124"/>
    <mergeCell ref="C125:C130"/>
    <mergeCell ref="C131:C135"/>
    <mergeCell ref="C136:C148"/>
    <mergeCell ref="C149:C167"/>
    <mergeCell ref="C168:C181"/>
    <mergeCell ref="C182:C195"/>
    <mergeCell ref="C196:C205"/>
    <mergeCell ref="C206:C210"/>
    <mergeCell ref="C211:C219"/>
    <mergeCell ref="C220:C232"/>
    <mergeCell ref="C263:C278"/>
    <mergeCell ref="C279:C299"/>
    <mergeCell ref="C300:C315"/>
    <mergeCell ref="C316:C330"/>
    <mergeCell ref="C331:C341"/>
    <mergeCell ref="C342:C352"/>
    <mergeCell ref="C353:C368"/>
    <mergeCell ref="C369:C380"/>
    <mergeCell ref="C381:C393"/>
    <mergeCell ref="J415:J416"/>
    <mergeCell ref="K415:K416"/>
    <mergeCell ref="L415:L416"/>
    <mergeCell ref="M415:M416"/>
    <mergeCell ref="A415:A416"/>
    <mergeCell ref="B415:B416"/>
    <mergeCell ref="C415:C416"/>
    <mergeCell ref="D415:D416"/>
    <mergeCell ref="E415:E416"/>
    <mergeCell ref="F415:F416"/>
    <mergeCell ref="G415:G416"/>
    <mergeCell ref="H415:H416"/>
    <mergeCell ref="I415:I416"/>
  </mergeCells>
  <pageMargins left="0.7" right="0.7" top="0.75" bottom="0.75" header="0.3" footer="0.3"/>
  <pageSetup scale="36" orientation="landscape" r:id="rId1"/>
  <rowBreaks count="1" manualBreakCount="1">
    <brk id="195" max="16383" man="1"/>
  </rowBreaks>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O82"/>
  <sheetViews>
    <sheetView zoomScale="130" zoomScaleNormal="130" workbookViewId="0">
      <pane xSplit="1" ySplit="1" topLeftCell="Z5" activePane="bottomRight" state="frozen"/>
      <selection pane="topRight" activeCell="B1" sqref="B1"/>
      <selection pane="bottomLeft" activeCell="A2" sqref="A2"/>
      <selection pane="bottomRight" activeCell="A90" sqref="A90"/>
    </sheetView>
  </sheetViews>
  <sheetFormatPr defaultRowHeight="15" x14ac:dyDescent="0.25"/>
  <cols>
    <col min="1" max="1" width="16.42578125" bestFit="1" customWidth="1"/>
    <col min="2" max="2" width="63.5703125" bestFit="1" customWidth="1"/>
    <col min="3" max="3" width="43.28515625" customWidth="1"/>
    <col min="4" max="4" width="73.7109375" customWidth="1"/>
    <col min="5" max="11" width="9.140625" customWidth="1"/>
    <col min="12" max="12" width="81.140625" bestFit="1" customWidth="1"/>
    <col min="13" max="25" width="9.140625" customWidth="1"/>
    <col min="26" max="26" width="16.85546875" bestFit="1" customWidth="1"/>
    <col min="27" max="27" width="9.140625" customWidth="1"/>
  </cols>
  <sheetData>
    <row r="1" spans="1:41" ht="63" x14ac:dyDescent="0.25">
      <c r="A1" s="2" t="s">
        <v>2289</v>
      </c>
      <c r="B1" s="2" t="s">
        <v>114</v>
      </c>
      <c r="C1" s="2" t="s">
        <v>99</v>
      </c>
      <c r="D1" s="2" t="s">
        <v>100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12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c r="AJ1" s="225" t="s">
        <v>3537</v>
      </c>
      <c r="AK1" s="225" t="s">
        <v>3564</v>
      </c>
      <c r="AL1" s="225" t="s">
        <v>3581</v>
      </c>
      <c r="AM1" s="225" t="s">
        <v>3582</v>
      </c>
      <c r="AN1" s="225" t="s">
        <v>3632</v>
      </c>
      <c r="AO1" s="225" t="s">
        <v>3633</v>
      </c>
    </row>
    <row r="2" spans="1:41" x14ac:dyDescent="0.25">
      <c r="A2" s="77" t="s">
        <v>3365</v>
      </c>
      <c r="B2" s="77" t="s">
        <v>3373</v>
      </c>
      <c r="C2" s="77" t="s">
        <v>3373</v>
      </c>
      <c r="D2" s="77" t="s">
        <v>3408</v>
      </c>
      <c r="E2" s="77">
        <v>0</v>
      </c>
      <c r="F2" s="77" t="s">
        <v>557</v>
      </c>
      <c r="G2" s="77">
        <v>2</v>
      </c>
      <c r="H2" s="77" t="s">
        <v>742</v>
      </c>
      <c r="I2" s="77" t="s">
        <v>742</v>
      </c>
      <c r="J2" s="146" t="s">
        <v>134</v>
      </c>
      <c r="K2" s="146" t="s">
        <v>143</v>
      </c>
      <c r="L2" s="77" t="s">
        <v>3373</v>
      </c>
      <c r="M2" s="77" t="s">
        <v>3408</v>
      </c>
      <c r="N2" s="77" t="s">
        <v>3373</v>
      </c>
      <c r="O2" s="77" t="s">
        <v>3408</v>
      </c>
      <c r="P2" s="77" t="s">
        <v>3384</v>
      </c>
      <c r="Q2" s="77" t="s">
        <v>854</v>
      </c>
      <c r="R2" s="77"/>
      <c r="S2" s="77"/>
      <c r="T2" s="77" t="s">
        <v>736</v>
      </c>
      <c r="U2" s="77" t="s">
        <v>735</v>
      </c>
      <c r="V2" s="77" t="s">
        <v>735</v>
      </c>
      <c r="W2" s="77">
        <v>8</v>
      </c>
      <c r="X2" s="77" t="s">
        <v>736</v>
      </c>
      <c r="Y2" s="77" t="str">
        <f>T2</f>
        <v>NO</v>
      </c>
      <c r="Z2" s="77" t="str">
        <f>A2</f>
        <v>CPEDOOR</v>
      </c>
      <c r="AA2" s="77"/>
      <c r="AB2" s="77"/>
      <c r="AC2" s="77" t="s">
        <v>3327</v>
      </c>
      <c r="AD2" s="77" t="s">
        <v>114</v>
      </c>
      <c r="AE2" s="77" t="s">
        <v>870</v>
      </c>
      <c r="AF2" s="77" t="s">
        <v>735</v>
      </c>
      <c r="AG2" s="77" t="s">
        <v>736</v>
      </c>
    </row>
    <row r="3" spans="1:41" x14ac:dyDescent="0.25">
      <c r="A3" s="77" t="s">
        <v>3366</v>
      </c>
      <c r="B3" s="77" t="s">
        <v>3374</v>
      </c>
      <c r="C3" s="77" t="s">
        <v>3374</v>
      </c>
      <c r="D3" s="77" t="s">
        <v>3409</v>
      </c>
      <c r="E3" s="77">
        <v>0</v>
      </c>
      <c r="F3" s="77" t="s">
        <v>557</v>
      </c>
      <c r="G3" s="77">
        <v>2</v>
      </c>
      <c r="H3" s="77" t="s">
        <v>742</v>
      </c>
      <c r="I3" s="77" t="s">
        <v>742</v>
      </c>
      <c r="J3" s="146" t="s">
        <v>134</v>
      </c>
      <c r="K3" s="146" t="s">
        <v>143</v>
      </c>
      <c r="L3" s="77" t="s">
        <v>3374</v>
      </c>
      <c r="M3" s="77" t="s">
        <v>3409</v>
      </c>
      <c r="N3" s="77" t="s">
        <v>3374</v>
      </c>
      <c r="O3" s="77" t="s">
        <v>3409</v>
      </c>
      <c r="P3" s="77" t="s">
        <v>3384</v>
      </c>
      <c r="Q3" s="77" t="s">
        <v>854</v>
      </c>
      <c r="R3" s="77"/>
      <c r="S3" s="77"/>
      <c r="T3" s="77" t="s">
        <v>736</v>
      </c>
      <c r="U3" s="77" t="s">
        <v>735</v>
      </c>
      <c r="V3" s="77" t="s">
        <v>735</v>
      </c>
      <c r="W3" s="77">
        <v>8</v>
      </c>
      <c r="X3" s="77" t="s">
        <v>736</v>
      </c>
      <c r="Y3" s="77" t="str">
        <f t="shared" ref="Y3:Y59" si="0">T3</f>
        <v>NO</v>
      </c>
      <c r="Z3" s="77" t="str">
        <f t="shared" ref="Z3:Z9" si="1">A3</f>
        <v>CPEMOTN</v>
      </c>
      <c r="AA3" s="77"/>
      <c r="AB3" s="77"/>
      <c r="AC3" s="77" t="s">
        <v>3327</v>
      </c>
      <c r="AD3" s="77" t="s">
        <v>114</v>
      </c>
      <c r="AE3" s="77" t="s">
        <v>870</v>
      </c>
      <c r="AF3" s="77" t="s">
        <v>735</v>
      </c>
      <c r="AG3" s="77" t="s">
        <v>736</v>
      </c>
    </row>
    <row r="4" spans="1:41" x14ac:dyDescent="0.25">
      <c r="A4" s="77" t="s">
        <v>3367</v>
      </c>
      <c r="B4" s="77" t="s">
        <v>3375</v>
      </c>
      <c r="C4" s="77" t="s">
        <v>3375</v>
      </c>
      <c r="D4" s="77" t="s">
        <v>3410</v>
      </c>
      <c r="E4" s="77">
        <v>0</v>
      </c>
      <c r="F4" s="77" t="s">
        <v>557</v>
      </c>
      <c r="G4" s="77">
        <v>2</v>
      </c>
      <c r="H4" s="77" t="s">
        <v>742</v>
      </c>
      <c r="I4" s="77" t="s">
        <v>742</v>
      </c>
      <c r="J4" s="146" t="s">
        <v>134</v>
      </c>
      <c r="K4" s="146" t="s">
        <v>143</v>
      </c>
      <c r="L4" s="77" t="s">
        <v>3375</v>
      </c>
      <c r="M4" s="77" t="s">
        <v>3410</v>
      </c>
      <c r="N4" s="77" t="s">
        <v>3375</v>
      </c>
      <c r="O4" s="77" t="s">
        <v>3410</v>
      </c>
      <c r="P4" s="77" t="s">
        <v>3384</v>
      </c>
      <c r="Q4" s="77" t="s">
        <v>854</v>
      </c>
      <c r="R4" s="77"/>
      <c r="S4" s="77"/>
      <c r="T4" s="77" t="s">
        <v>736</v>
      </c>
      <c r="U4" s="77" t="s">
        <v>735</v>
      </c>
      <c r="V4" s="77" t="s">
        <v>735</v>
      </c>
      <c r="W4" s="77">
        <v>8</v>
      </c>
      <c r="X4" s="77" t="s">
        <v>736</v>
      </c>
      <c r="Y4" s="77" t="str">
        <f t="shared" si="0"/>
        <v>NO</v>
      </c>
      <c r="Z4" s="77" t="str">
        <f t="shared" si="1"/>
        <v>CPESMK</v>
      </c>
      <c r="AA4" s="77"/>
      <c r="AB4" s="77"/>
      <c r="AC4" s="77" t="s">
        <v>3327</v>
      </c>
      <c r="AD4" s="77" t="s">
        <v>114</v>
      </c>
      <c r="AE4" s="77" t="s">
        <v>870</v>
      </c>
      <c r="AF4" s="77" t="s">
        <v>735</v>
      </c>
      <c r="AG4" s="77" t="s">
        <v>736</v>
      </c>
    </row>
    <row r="5" spans="1:41" x14ac:dyDescent="0.25">
      <c r="A5" s="77" t="s">
        <v>3368</v>
      </c>
      <c r="B5" s="77" t="s">
        <v>3376</v>
      </c>
      <c r="C5" s="77" t="s">
        <v>3376</v>
      </c>
      <c r="D5" s="77" t="s">
        <v>3411</v>
      </c>
      <c r="E5" s="77">
        <v>0</v>
      </c>
      <c r="F5" s="77" t="s">
        <v>557</v>
      </c>
      <c r="G5" s="77">
        <v>2</v>
      </c>
      <c r="H5" s="77" t="s">
        <v>742</v>
      </c>
      <c r="I5" s="77" t="s">
        <v>742</v>
      </c>
      <c r="J5" s="146" t="s">
        <v>134</v>
      </c>
      <c r="K5" s="146" t="s">
        <v>143</v>
      </c>
      <c r="L5" s="77" t="s">
        <v>3376</v>
      </c>
      <c r="M5" s="77" t="s">
        <v>3411</v>
      </c>
      <c r="N5" s="77" t="s">
        <v>3376</v>
      </c>
      <c r="O5" s="77" t="s">
        <v>3411</v>
      </c>
      <c r="P5" s="77" t="s">
        <v>3384</v>
      </c>
      <c r="Q5" s="77" t="s">
        <v>854</v>
      </c>
      <c r="R5" s="77"/>
      <c r="S5" s="77"/>
      <c r="T5" s="77" t="s">
        <v>736</v>
      </c>
      <c r="U5" s="77" t="s">
        <v>735</v>
      </c>
      <c r="V5" s="77" t="s">
        <v>735</v>
      </c>
      <c r="W5" s="77">
        <v>8</v>
      </c>
      <c r="X5" s="77" t="s">
        <v>736</v>
      </c>
      <c r="Y5" s="77" t="str">
        <f t="shared" si="0"/>
        <v>NO</v>
      </c>
      <c r="Z5" s="77" t="str">
        <f t="shared" si="1"/>
        <v>CPECO</v>
      </c>
      <c r="AA5" s="77"/>
      <c r="AB5" s="77"/>
      <c r="AC5" s="77" t="s">
        <v>3327</v>
      </c>
      <c r="AD5" s="77" t="s">
        <v>114</v>
      </c>
      <c r="AE5" s="77" t="s">
        <v>870</v>
      </c>
      <c r="AF5" s="77" t="s">
        <v>735</v>
      </c>
      <c r="AG5" s="77" t="s">
        <v>736</v>
      </c>
    </row>
    <row r="6" spans="1:41" x14ac:dyDescent="0.25">
      <c r="A6" s="77" t="s">
        <v>3369</v>
      </c>
      <c r="B6" s="77" t="s">
        <v>3377</v>
      </c>
      <c r="C6" s="77" t="s">
        <v>3377</v>
      </c>
      <c r="D6" s="77" t="s">
        <v>3412</v>
      </c>
      <c r="E6" s="77">
        <v>0</v>
      </c>
      <c r="F6" s="77" t="s">
        <v>557</v>
      </c>
      <c r="G6" s="77">
        <v>2</v>
      </c>
      <c r="H6" s="77" t="s">
        <v>742</v>
      </c>
      <c r="I6" s="77" t="s">
        <v>742</v>
      </c>
      <c r="J6" s="146" t="s">
        <v>134</v>
      </c>
      <c r="K6" s="146" t="s">
        <v>143</v>
      </c>
      <c r="L6" s="77" t="s">
        <v>3377</v>
      </c>
      <c r="M6" s="77" t="s">
        <v>3412</v>
      </c>
      <c r="N6" s="77" t="s">
        <v>3377</v>
      </c>
      <c r="O6" s="77" t="s">
        <v>3412</v>
      </c>
      <c r="P6" s="77" t="s">
        <v>3384</v>
      </c>
      <c r="Q6" s="77" t="s">
        <v>854</v>
      </c>
      <c r="R6" s="77"/>
      <c r="S6" s="77"/>
      <c r="T6" s="77" t="s">
        <v>736</v>
      </c>
      <c r="U6" s="77" t="s">
        <v>735</v>
      </c>
      <c r="V6" s="77" t="s">
        <v>735</v>
      </c>
      <c r="W6" s="77">
        <v>8</v>
      </c>
      <c r="X6" s="77" t="s">
        <v>736</v>
      </c>
      <c r="Y6" s="77" t="str">
        <f t="shared" si="0"/>
        <v>NO</v>
      </c>
      <c r="Z6" s="77" t="str">
        <f t="shared" si="1"/>
        <v>CPEGB</v>
      </c>
      <c r="AA6" s="77"/>
      <c r="AB6" s="77"/>
      <c r="AC6" s="77" t="s">
        <v>3327</v>
      </c>
      <c r="AD6" s="77" t="s">
        <v>114</v>
      </c>
      <c r="AE6" s="77" t="s">
        <v>870</v>
      </c>
      <c r="AF6" s="77" t="s">
        <v>735</v>
      </c>
      <c r="AG6" s="77" t="s">
        <v>736</v>
      </c>
    </row>
    <row r="7" spans="1:41" x14ac:dyDescent="0.25">
      <c r="A7" s="77" t="s">
        <v>3370</v>
      </c>
      <c r="B7" s="77" t="s">
        <v>3378</v>
      </c>
      <c r="C7" s="77" t="s">
        <v>3378</v>
      </c>
      <c r="D7" s="77" t="s">
        <v>3867</v>
      </c>
      <c r="E7" s="77">
        <v>0</v>
      </c>
      <c r="F7" s="77" t="s">
        <v>557</v>
      </c>
      <c r="G7" s="77">
        <v>2</v>
      </c>
      <c r="H7" s="77" t="s">
        <v>742</v>
      </c>
      <c r="I7" s="77" t="s">
        <v>742</v>
      </c>
      <c r="J7" s="146" t="s">
        <v>134</v>
      </c>
      <c r="K7" s="146" t="s">
        <v>143</v>
      </c>
      <c r="L7" s="77" t="s">
        <v>3378</v>
      </c>
      <c r="M7" s="77" t="s">
        <v>3867</v>
      </c>
      <c r="N7" s="77" t="s">
        <v>3378</v>
      </c>
      <c r="O7" s="77" t="s">
        <v>3867</v>
      </c>
      <c r="P7" s="77" t="s">
        <v>3384</v>
      </c>
      <c r="Q7" s="77" t="s">
        <v>854</v>
      </c>
      <c r="R7" s="77"/>
      <c r="S7" s="77"/>
      <c r="T7" s="77" t="s">
        <v>736</v>
      </c>
      <c r="U7" s="77" t="s">
        <v>735</v>
      </c>
      <c r="V7" s="77" t="s">
        <v>735</v>
      </c>
      <c r="W7" s="77">
        <v>8</v>
      </c>
      <c r="X7" s="77" t="s">
        <v>736</v>
      </c>
      <c r="Y7" s="77" t="str">
        <f t="shared" si="0"/>
        <v>NO</v>
      </c>
      <c r="Z7" s="77" t="str">
        <f t="shared" si="1"/>
        <v>CPEH20</v>
      </c>
      <c r="AA7" s="77"/>
      <c r="AB7" s="77"/>
      <c r="AC7" s="77" t="s">
        <v>3327</v>
      </c>
      <c r="AD7" s="77" t="s">
        <v>114</v>
      </c>
      <c r="AE7" s="77" t="s">
        <v>870</v>
      </c>
      <c r="AF7" s="77" t="s">
        <v>735</v>
      </c>
      <c r="AG7" s="77" t="s">
        <v>736</v>
      </c>
    </row>
    <row r="8" spans="1:41" x14ac:dyDescent="0.25">
      <c r="A8" s="77" t="s">
        <v>3371</v>
      </c>
      <c r="B8" s="77" t="s">
        <v>3379</v>
      </c>
      <c r="C8" s="77" t="s">
        <v>3379</v>
      </c>
      <c r="D8" s="77" t="s">
        <v>3868</v>
      </c>
      <c r="E8" s="77">
        <v>0</v>
      </c>
      <c r="F8" s="77" t="s">
        <v>557</v>
      </c>
      <c r="G8" s="77">
        <v>2</v>
      </c>
      <c r="H8" s="77" t="s">
        <v>742</v>
      </c>
      <c r="I8" s="77" t="s">
        <v>742</v>
      </c>
      <c r="J8" s="146" t="s">
        <v>134</v>
      </c>
      <c r="K8" s="146" t="s">
        <v>143</v>
      </c>
      <c r="L8" s="77" t="s">
        <v>3379</v>
      </c>
      <c r="M8" s="77" t="s">
        <v>3868</v>
      </c>
      <c r="N8" s="77" t="s">
        <v>3379</v>
      </c>
      <c r="O8" s="77" t="s">
        <v>3868</v>
      </c>
      <c r="P8" s="77" t="s">
        <v>3384</v>
      </c>
      <c r="Q8" s="77" t="s">
        <v>854</v>
      </c>
      <c r="R8" s="77"/>
      <c r="S8" s="77"/>
      <c r="T8" s="77" t="s">
        <v>736</v>
      </c>
      <c r="U8" s="77" t="s">
        <v>735</v>
      </c>
      <c r="V8" s="77" t="s">
        <v>735</v>
      </c>
      <c r="W8" s="77">
        <v>8</v>
      </c>
      <c r="X8" s="77" t="s">
        <v>736</v>
      </c>
      <c r="Y8" s="77" t="str">
        <f t="shared" si="0"/>
        <v>NO</v>
      </c>
      <c r="Z8" s="77" t="str">
        <f t="shared" si="1"/>
        <v>CPEPANIC</v>
      </c>
      <c r="AA8" s="77"/>
      <c r="AB8" s="77"/>
      <c r="AC8" s="77" t="s">
        <v>3327</v>
      </c>
      <c r="AD8" s="77" t="s">
        <v>114</v>
      </c>
      <c r="AE8" s="77" t="s">
        <v>870</v>
      </c>
      <c r="AF8" s="77" t="s">
        <v>735</v>
      </c>
      <c r="AG8" s="77" t="s">
        <v>736</v>
      </c>
    </row>
    <row r="9" spans="1:41" x14ac:dyDescent="0.25">
      <c r="A9" s="77" t="s">
        <v>3372</v>
      </c>
      <c r="B9" s="77" t="s">
        <v>3380</v>
      </c>
      <c r="C9" s="77" t="s">
        <v>3380</v>
      </c>
      <c r="D9" s="77" t="s">
        <v>3413</v>
      </c>
      <c r="E9" s="77">
        <v>0</v>
      </c>
      <c r="F9" s="77" t="s">
        <v>557</v>
      </c>
      <c r="G9" s="77">
        <v>2</v>
      </c>
      <c r="H9" s="77" t="s">
        <v>742</v>
      </c>
      <c r="I9" s="77" t="s">
        <v>742</v>
      </c>
      <c r="J9" s="146" t="s">
        <v>134</v>
      </c>
      <c r="K9" s="146" t="s">
        <v>143</v>
      </c>
      <c r="L9" s="77" t="s">
        <v>3380</v>
      </c>
      <c r="M9" s="77" t="s">
        <v>3413</v>
      </c>
      <c r="N9" s="77" t="s">
        <v>3380</v>
      </c>
      <c r="O9" s="77" t="s">
        <v>3413</v>
      </c>
      <c r="P9" s="77" t="s">
        <v>3384</v>
      </c>
      <c r="Q9" s="77" t="s">
        <v>854</v>
      </c>
      <c r="R9" s="77"/>
      <c r="S9" s="77"/>
      <c r="T9" s="77" t="s">
        <v>736</v>
      </c>
      <c r="U9" s="77" t="s">
        <v>735</v>
      </c>
      <c r="V9" s="77" t="s">
        <v>735</v>
      </c>
      <c r="W9" s="77">
        <v>8</v>
      </c>
      <c r="X9" s="77" t="s">
        <v>736</v>
      </c>
      <c r="Y9" s="77" t="str">
        <f t="shared" si="0"/>
        <v>NO</v>
      </c>
      <c r="Z9" s="77" t="str">
        <f t="shared" si="1"/>
        <v>CPEFOB</v>
      </c>
      <c r="AA9" s="77"/>
      <c r="AB9" s="77"/>
      <c r="AC9" s="77" t="s">
        <v>3327</v>
      </c>
      <c r="AD9" s="77" t="s">
        <v>114</v>
      </c>
      <c r="AE9" s="77" t="s">
        <v>870</v>
      </c>
      <c r="AF9" s="77" t="s">
        <v>735</v>
      </c>
      <c r="AG9" s="77" t="s">
        <v>736</v>
      </c>
    </row>
    <row r="10" spans="1:41" x14ac:dyDescent="0.25">
      <c r="A10" s="77" t="s">
        <v>3381</v>
      </c>
      <c r="B10" s="77" t="s">
        <v>3383</v>
      </c>
      <c r="C10" s="77" t="s">
        <v>3383</v>
      </c>
      <c r="D10" s="77" t="s">
        <v>3414</v>
      </c>
      <c r="E10" s="77">
        <v>0</v>
      </c>
      <c r="F10" s="77" t="s">
        <v>557</v>
      </c>
      <c r="G10" s="77">
        <v>2</v>
      </c>
      <c r="H10" s="77" t="s">
        <v>742</v>
      </c>
      <c r="I10" s="77" t="s">
        <v>742</v>
      </c>
      <c r="J10" s="146" t="s">
        <v>134</v>
      </c>
      <c r="K10" s="146" t="s">
        <v>143</v>
      </c>
      <c r="L10" s="77" t="s">
        <v>3383</v>
      </c>
      <c r="M10" s="77" t="s">
        <v>3414</v>
      </c>
      <c r="N10" s="77" t="s">
        <v>3383</v>
      </c>
      <c r="O10" s="77" t="s">
        <v>3414</v>
      </c>
      <c r="P10" s="77" t="s">
        <v>3384</v>
      </c>
      <c r="Q10" s="77" t="s">
        <v>854</v>
      </c>
      <c r="R10" s="77"/>
      <c r="S10" s="77"/>
      <c r="T10" s="77" t="s">
        <v>736</v>
      </c>
      <c r="U10" s="77" t="s">
        <v>735</v>
      </c>
      <c r="V10" s="77" t="s">
        <v>735</v>
      </c>
      <c r="W10" s="77">
        <v>8</v>
      </c>
      <c r="X10" s="77" t="s">
        <v>736</v>
      </c>
      <c r="Y10" s="77" t="str">
        <f t="shared" si="0"/>
        <v>NO</v>
      </c>
      <c r="Z10" s="77" t="str">
        <f>A10</f>
        <v>CPETEMP</v>
      </c>
      <c r="AA10" s="77"/>
      <c r="AB10" s="77"/>
      <c r="AC10" s="77" t="s">
        <v>3327</v>
      </c>
      <c r="AD10" s="77" t="s">
        <v>114</v>
      </c>
      <c r="AE10" s="77" t="s">
        <v>870</v>
      </c>
      <c r="AF10" s="77" t="s">
        <v>735</v>
      </c>
      <c r="AG10" s="77" t="s">
        <v>736</v>
      </c>
    </row>
    <row r="11" spans="1:41" x14ac:dyDescent="0.25">
      <c r="A11" s="77" t="s">
        <v>3382</v>
      </c>
      <c r="B11" s="77" t="s">
        <v>3407</v>
      </c>
      <c r="C11" s="77" t="s">
        <v>3407</v>
      </c>
      <c r="D11" s="77" t="s">
        <v>3415</v>
      </c>
      <c r="E11" s="77">
        <v>0</v>
      </c>
      <c r="F11" s="77" t="s">
        <v>557</v>
      </c>
      <c r="G11" s="77">
        <v>2</v>
      </c>
      <c r="H11" s="77" t="s">
        <v>742</v>
      </c>
      <c r="I11" s="77" t="s">
        <v>742</v>
      </c>
      <c r="J11" s="146" t="s">
        <v>134</v>
      </c>
      <c r="K11" s="146" t="s">
        <v>143</v>
      </c>
      <c r="L11" s="77" t="s">
        <v>3380</v>
      </c>
      <c r="M11" s="77" t="s">
        <v>3415</v>
      </c>
      <c r="N11" s="77" t="s">
        <v>3380</v>
      </c>
      <c r="O11" s="77" t="s">
        <v>3415</v>
      </c>
      <c r="P11" s="77" t="s">
        <v>3384</v>
      </c>
      <c r="Q11" s="77" t="s">
        <v>854</v>
      </c>
      <c r="R11" s="77"/>
      <c r="S11" s="77"/>
      <c r="T11" s="77" t="s">
        <v>736</v>
      </c>
      <c r="U11" s="77" t="s">
        <v>735</v>
      </c>
      <c r="V11" s="77" t="s">
        <v>735</v>
      </c>
      <c r="W11" s="77">
        <v>8</v>
      </c>
      <c r="X11" s="77" t="s">
        <v>736</v>
      </c>
      <c r="Y11" s="77" t="str">
        <f t="shared" si="0"/>
        <v>NO</v>
      </c>
      <c r="Z11" s="77" t="str">
        <f>A11</f>
        <v>CPEBRR</v>
      </c>
      <c r="AA11" s="77"/>
      <c r="AB11" s="77"/>
      <c r="AC11" s="77" t="s">
        <v>3327</v>
      </c>
      <c r="AD11" s="77" t="s">
        <v>114</v>
      </c>
      <c r="AE11" s="77" t="s">
        <v>870</v>
      </c>
      <c r="AF11" s="77" t="s">
        <v>735</v>
      </c>
      <c r="AG11" s="77" t="s">
        <v>736</v>
      </c>
    </row>
    <row r="12" spans="1:41" x14ac:dyDescent="0.25">
      <c r="A12" s="77" t="s">
        <v>3386</v>
      </c>
      <c r="B12" s="77" t="str">
        <f>'Optional Equipment'!B50</f>
        <v>Thermostat</v>
      </c>
      <c r="C12" s="77" t="str">
        <f>'Optional Equipment'!C50</f>
        <v>Smart Thermostat</v>
      </c>
      <c r="D12" s="77" t="str">
        <f>'Optional Equipment'!D50</f>
        <v>Thermostat intelligent</v>
      </c>
      <c r="E12" s="77">
        <f>'Optional Equipment'!E50</f>
        <v>149</v>
      </c>
      <c r="F12" s="77" t="str">
        <f>'Optional Equipment'!F50</f>
        <v>Y</v>
      </c>
      <c r="G12" s="77">
        <f>'Optional Equipment'!G50</f>
        <v>30</v>
      </c>
      <c r="H12" s="77" t="str">
        <f>'Optional Equipment'!H50</f>
        <v>on Good or Better with Automation Add-on; also on Best Bundle</v>
      </c>
      <c r="I12" s="77" t="str">
        <f>'Optional Equipment'!I50</f>
        <v>on Automation Bundle, Best</v>
      </c>
      <c r="J12" s="77" t="str">
        <f>'Optional Equipment'!J50</f>
        <v>Optional Equipment</v>
      </c>
      <c r="K12" s="77" t="str">
        <f>'Optional Equipment'!K50</f>
        <v>Door locks and thermostats</v>
      </c>
      <c r="L12" s="77" t="str">
        <f>'Optional Equipment'!L50</f>
        <v>Smart Thermostat</v>
      </c>
      <c r="M12" s="77" t="str">
        <f>'Optional Equipment'!M50</f>
        <v>Thermostat intelligent</v>
      </c>
      <c r="N12" s="77" t="str">
        <f>'Optional Equipment'!N50</f>
        <v xml:space="preserve">Set up geo-fencing so that the thermostat can smartly heat or cool your home whether you're leaving or coming home. </v>
      </c>
      <c r="O12" s="77" t="str">
        <f>'Optional Equipment'!O50</f>
        <v xml:space="preserve">Créez des zones de confort afin que le thermostat puisse intelligemment chauffer ou refroidir votre demeure lors de votre départ ou en prévision de votre arrivée. </v>
      </c>
      <c r="P12" s="77" t="str">
        <f>'Optional Equipment'!P50</f>
        <v>One Time</v>
      </c>
      <c r="Q12" s="77" t="str">
        <f>'Optional Equipment'!Q50</f>
        <v>2EQUIP</v>
      </c>
      <c r="R12" s="77" t="e">
        <f>'Optional Equipment'!R50</f>
        <v>#REF!</v>
      </c>
      <c r="S12" s="77" t="e">
        <f>'Optional Equipment'!S50</f>
        <v>#REF!</v>
      </c>
      <c r="T12" s="77" t="s">
        <v>736</v>
      </c>
      <c r="U12" s="77" t="str">
        <f>'Optional Equipment'!U50</f>
        <v>YES</v>
      </c>
      <c r="V12" s="77" t="str">
        <f>'Optional Equipment'!V50</f>
        <v>YES</v>
      </c>
      <c r="W12" s="77">
        <f>'Optional Equipment'!W50</f>
        <v>15</v>
      </c>
      <c r="X12" s="77" t="str">
        <f>'Optional Equipment'!X50</f>
        <v>YES</v>
      </c>
      <c r="Y12" s="77" t="str">
        <f t="shared" si="0"/>
        <v>NO</v>
      </c>
      <c r="Z12" s="77" t="str">
        <f>'Optional Equipment'!Z50</f>
        <v>ADC-T2000</v>
      </c>
      <c r="AA12" s="237" t="s">
        <v>72</v>
      </c>
      <c r="AB12" s="77">
        <f>'Optional Equipment'!AB50</f>
        <v>0</v>
      </c>
      <c r="AC12" s="77" t="str">
        <f>'Optional Equipment'!AC50</f>
        <v>Inventory</v>
      </c>
      <c r="AD12" s="77" t="str">
        <f>'Optional Equipment'!AD50</f>
        <v>Product</v>
      </c>
      <c r="AE12" s="237" t="s">
        <v>950</v>
      </c>
      <c r="AF12" s="77" t="str">
        <f>'Optional Equipment'!AF50</f>
        <v>No</v>
      </c>
      <c r="AG12" s="77" t="str">
        <f>'Optional Equipment'!AG50</f>
        <v>No</v>
      </c>
    </row>
    <row r="13" spans="1:41" x14ac:dyDescent="0.25">
      <c r="A13" s="77" t="s">
        <v>3387</v>
      </c>
      <c r="B13" s="77" t="str">
        <f>'oldNEW RECORDS'!B46</f>
        <v>Silver Slimline Doorbell Camera</v>
      </c>
      <c r="C13" s="77" t="str">
        <f>'oldNEW RECORDS'!C46</f>
        <v>Video Doorbell (Silver)</v>
      </c>
      <c r="D13" s="77" t="str">
        <f>'oldNEW RECORDS'!D46</f>
        <v>Sonnette vidéo (argent)</v>
      </c>
      <c r="E13" s="77">
        <f>'oldNEW RECORDS'!E46</f>
        <v>199</v>
      </c>
      <c r="F13" s="77" t="str">
        <f>'oldNEW RECORDS'!F46</f>
        <v>Y</v>
      </c>
      <c r="G13" s="77">
        <f>'oldNEW RECORDS'!G46</f>
        <v>30</v>
      </c>
      <c r="H13" s="77" t="str">
        <f>'oldNEW RECORDS'!H46</f>
        <v>on Better and Best bundle</v>
      </c>
      <c r="I13" s="77" t="str">
        <f>'oldNEW RECORDS'!I46</f>
        <v>on Better and Best bundle</v>
      </c>
      <c r="J13" s="77" t="str">
        <f>'oldNEW RECORDS'!J46</f>
        <v>Optional Equipment</v>
      </c>
      <c r="K13" s="77" t="str">
        <f>'oldNEW RECORDS'!K46</f>
        <v>Cameras</v>
      </c>
      <c r="L13" s="77" t="str">
        <f>'oldNEW RECORDS'!L46</f>
        <v>Video Doorbell (Silver)</v>
      </c>
      <c r="M13" s="77" t="str">
        <f>'oldNEW RECORDS'!M46</f>
        <v>Sonnette vidéo (argent)</v>
      </c>
      <c r="N13" s="77" t="str">
        <f>'oldNEW RECORDS'!N46</f>
        <v>Answer the door from your smartphone. This smart video doorbell allows you to see, hear, and speak to the visitor at your door whether you’re at home, at work, or on the go.</v>
      </c>
      <c r="O13" s="77" t="str">
        <f>'oldNEW RECORDS'!O46</f>
        <v xml:space="preserve">Répondez à la porte à partir de votre téléphone intelligent. Cette sonnette vidéo vous permet de voir, d'entendre et de parler au visiteur à votre porte, que vous soyez à la maison, au travail ou en déplacement. </v>
      </c>
      <c r="P13" s="77" t="str">
        <f>'oldNEW RECORDS'!P46</f>
        <v>One Time</v>
      </c>
      <c r="Q13" s="77" t="str">
        <f>'oldNEW RECORDS'!Q46</f>
        <v>2EQUIP</v>
      </c>
      <c r="R13" s="77" t="str">
        <f>'oldNEW RECORDS'!R46</f>
        <v>ADC_SLIMBELL</v>
      </c>
      <c r="S13" s="77" t="e">
        <f>'oldNEW RECORDS'!S46</f>
        <v>#REF!</v>
      </c>
      <c r="T13" s="77" t="s">
        <v>736</v>
      </c>
      <c r="U13" s="77" t="str">
        <f>'oldNEW RECORDS'!U46</f>
        <v>YES</v>
      </c>
      <c r="V13" s="77" t="str">
        <f>'oldNEW RECORDS'!V46</f>
        <v>YES</v>
      </c>
      <c r="W13" s="77">
        <f>'oldNEW RECORDS'!W46</f>
        <v>8</v>
      </c>
      <c r="X13" s="77" t="str">
        <f>'oldNEW RECORDS'!X46</f>
        <v>NO</v>
      </c>
      <c r="Y13" s="77" t="str">
        <f t="shared" si="0"/>
        <v>NO</v>
      </c>
      <c r="Z13" s="77" t="str">
        <f>'oldNEW RECORDS'!Z46</f>
        <v>856478006095</v>
      </c>
      <c r="AA13" s="237" t="s">
        <v>379</v>
      </c>
      <c r="AB13" s="77">
        <f>'oldNEW RECORDS'!AB46</f>
        <v>0</v>
      </c>
      <c r="AC13" s="77" t="str">
        <f>'oldNEW RECORDS'!AC46</f>
        <v>Inventory</v>
      </c>
      <c r="AD13" s="77" t="str">
        <f>'oldNEW RECORDS'!AD46</f>
        <v>Product</v>
      </c>
      <c r="AE13" s="237" t="s">
        <v>3331</v>
      </c>
      <c r="AF13" s="77" t="str">
        <f>'oldNEW RECORDS'!AF46</f>
        <v>No</v>
      </c>
      <c r="AG13" s="77" t="str">
        <f>'oldNEW RECORDS'!AG46</f>
        <v>No</v>
      </c>
    </row>
    <row r="14" spans="1:41" x14ac:dyDescent="0.25">
      <c r="A14" s="77" t="s">
        <v>3388</v>
      </c>
      <c r="B14" s="77" t="str">
        <f>'oldNEW RECORDS'!B47</f>
        <v>Bronze Slimline Doorbell camera</v>
      </c>
      <c r="C14" s="77" t="str">
        <f>'oldNEW RECORDS'!C47</f>
        <v>Video Doorbell (Bronze)</v>
      </c>
      <c r="D14" s="77" t="str">
        <f>'oldNEW RECORDS'!D47</f>
        <v>Sonnette vidéo (bronze)</v>
      </c>
      <c r="E14" s="77">
        <f>'oldNEW RECORDS'!E47</f>
        <v>199</v>
      </c>
      <c r="F14" s="77" t="str">
        <f>'oldNEW RECORDS'!F47</f>
        <v>Y</v>
      </c>
      <c r="G14" s="77">
        <f>'oldNEW RECORDS'!G47</f>
        <v>30</v>
      </c>
      <c r="H14" s="77" t="str">
        <f>'oldNEW RECORDS'!H47</f>
        <v>on Better and Best bundle</v>
      </c>
      <c r="I14" s="77" t="str">
        <f>'oldNEW RECORDS'!I47</f>
        <v>on Better and Best bundle</v>
      </c>
      <c r="J14" s="77" t="str">
        <f>'oldNEW RECORDS'!J47</f>
        <v>Optional Equipment</v>
      </c>
      <c r="K14" s="77" t="str">
        <f>'oldNEW RECORDS'!K47</f>
        <v>Cameras</v>
      </c>
      <c r="L14" s="77" t="str">
        <f>'oldNEW RECORDS'!L47</f>
        <v>Video Doorbell (Bronze)</v>
      </c>
      <c r="M14" s="77" t="str">
        <f>'oldNEW RECORDS'!M47</f>
        <v>Sonnette vidéo (bronze)</v>
      </c>
      <c r="N14" s="77" t="str">
        <f>'oldNEW RECORDS'!N47</f>
        <v>Answer the door from your smartphone. This smart video doorbell allows you to see, hear, and speak to the visitor at your door whether you’re at home, at work, or on the go.</v>
      </c>
      <c r="O14" s="77" t="str">
        <f>'oldNEW RECORDS'!O47</f>
        <v xml:space="preserve">Répondez à la porte à partir de votre téléphone intelligent. Cette sonnette vidéo vous permet de voir, d'entendre et de parler au visiteur à votre porte, que vous soyez à la maison, au travail ou en déplacement. </v>
      </c>
      <c r="P14" s="77" t="str">
        <f>'oldNEW RECORDS'!P47</f>
        <v>One Time</v>
      </c>
      <c r="Q14" s="77" t="str">
        <f>'oldNEW RECORDS'!Q47</f>
        <v>2EQUIP</v>
      </c>
      <c r="R14" s="77" t="str">
        <f>'oldNEW RECORDS'!R47</f>
        <v>ADC-VDB106</v>
      </c>
      <c r="S14" s="77" t="e">
        <f>'oldNEW RECORDS'!S47</f>
        <v>#REF!</v>
      </c>
      <c r="T14" s="77" t="s">
        <v>736</v>
      </c>
      <c r="U14" s="77" t="str">
        <f>'oldNEW RECORDS'!U47</f>
        <v>YES</v>
      </c>
      <c r="V14" s="77" t="str">
        <f>'oldNEW RECORDS'!V47</f>
        <v>YES</v>
      </c>
      <c r="W14" s="77">
        <f>'oldNEW RECORDS'!W47</f>
        <v>8</v>
      </c>
      <c r="X14" s="77" t="str">
        <f>'oldNEW RECORDS'!X47</f>
        <v>YES</v>
      </c>
      <c r="Y14" s="77" t="str">
        <f t="shared" si="0"/>
        <v>NO</v>
      </c>
      <c r="Z14" s="77" t="str">
        <f>'oldNEW RECORDS'!Z47</f>
        <v>ADC-VDB106</v>
      </c>
      <c r="AA14" s="237" t="s">
        <v>385</v>
      </c>
      <c r="AB14" s="77">
        <f>'oldNEW RECORDS'!AB47</f>
        <v>0</v>
      </c>
      <c r="AC14" s="77" t="str">
        <f>'oldNEW RECORDS'!AC47</f>
        <v>Inventory</v>
      </c>
      <c r="AD14" s="77" t="str">
        <f>'oldNEW RECORDS'!AD47</f>
        <v>Product</v>
      </c>
      <c r="AE14" s="237" t="s">
        <v>3331</v>
      </c>
      <c r="AF14" s="77" t="str">
        <f>'oldNEW RECORDS'!AF47</f>
        <v>No</v>
      </c>
      <c r="AG14" s="77" t="str">
        <f>'oldNEW RECORDS'!AG47</f>
        <v>No</v>
      </c>
    </row>
    <row r="15" spans="1:41" x14ac:dyDescent="0.25">
      <c r="A15" s="77" t="s">
        <v>3389</v>
      </c>
      <c r="B15" s="77" t="str">
        <f>'oldNEW RECORDS'!B77</f>
        <v>Outdoor Camera</v>
      </c>
      <c r="C15" s="77" t="str">
        <f>'oldNEW RECORDS'!C77</f>
        <v>Outdoor  Camera</v>
      </c>
      <c r="D15" s="77" t="str">
        <f>'oldNEW RECORDS'!D77</f>
        <v>Caméra extérieure</v>
      </c>
      <c r="E15" s="77">
        <f>'oldNEW RECORDS'!E77</f>
        <v>199</v>
      </c>
      <c r="F15" s="77" t="str">
        <f>'oldNEW RECORDS'!F77</f>
        <v>Y</v>
      </c>
      <c r="G15" s="77">
        <f>'oldNEW RECORDS'!G77</f>
        <v>60</v>
      </c>
      <c r="H15" s="77" t="str">
        <f>'oldNEW RECORDS'!H77</f>
        <v>on Better and Best bundle</v>
      </c>
      <c r="I15" s="77" t="str">
        <f>'oldNEW RECORDS'!I77</f>
        <v>on Better and Best bundle</v>
      </c>
      <c r="J15" s="77" t="str">
        <f>'oldNEW RECORDS'!J77</f>
        <v>Optional Equipment</v>
      </c>
      <c r="K15" s="77" t="str">
        <f>'oldNEW RECORDS'!K77</f>
        <v>Cameras</v>
      </c>
      <c r="L15" s="77" t="str">
        <f>'oldNEW RECORDS'!L77</f>
        <v>Outdoor Camera</v>
      </c>
      <c r="M15" s="77" t="str">
        <f>'oldNEW RECORDS'!M77</f>
        <v>Caméra extérieure</v>
      </c>
      <c r="N15" s="77" t="str">
        <f>'oldNEW RECORDS'!N77</f>
        <v>The wireless outdoor video camera, resistant to weather conditions, works perfectly with the mobile app.</v>
      </c>
      <c r="O15" s="77" t="str">
        <f>'oldNEW RECORDS'!O77</f>
        <v>Cette caméra sans fil pour l’extérieur, résistante aux conditions météorologiques, fonctionne parfaitement avec l'application Maison intelligente.</v>
      </c>
      <c r="P15" s="77" t="str">
        <f>'oldNEW RECORDS'!P77</f>
        <v>One Time</v>
      </c>
      <c r="Q15" s="77" t="str">
        <f>'oldNEW RECORDS'!Q77</f>
        <v>2EQUIP</v>
      </c>
      <c r="R15" s="77" t="str">
        <f>'oldNEW RECORDS'!R77</f>
        <v>ADC-V723</v>
      </c>
      <c r="S15" s="77" t="str">
        <f>'oldNEW RECORDS'!S77</f>
        <v>ADC-V723</v>
      </c>
      <c r="T15" s="77" t="s">
        <v>736</v>
      </c>
      <c r="U15" s="77" t="str">
        <f>'oldNEW RECORDS'!U77</f>
        <v>YES</v>
      </c>
      <c r="V15" s="77" t="str">
        <f>'oldNEW RECORDS'!V77</f>
        <v>YES</v>
      </c>
      <c r="W15" s="77">
        <f>'oldNEW RECORDS'!W77</f>
        <v>8</v>
      </c>
      <c r="X15" s="77" t="str">
        <f>'oldNEW RECORDS'!X77</f>
        <v>YES</v>
      </c>
      <c r="Y15" s="77" t="str">
        <f t="shared" si="0"/>
        <v>NO</v>
      </c>
      <c r="Z15" s="77" t="str">
        <f>'oldNEW RECORDS'!Z77</f>
        <v>ADC-V723</v>
      </c>
      <c r="AA15" s="237" t="s">
        <v>3162</v>
      </c>
      <c r="AB15" s="77">
        <f>'oldNEW RECORDS'!AB77</f>
        <v>0</v>
      </c>
      <c r="AC15" s="77" t="str">
        <f>'oldNEW RECORDS'!AC77</f>
        <v>Inventory</v>
      </c>
      <c r="AD15" s="77" t="str">
        <f>'oldNEW RECORDS'!AD77</f>
        <v>Product</v>
      </c>
      <c r="AE15" s="237" t="s">
        <v>3331</v>
      </c>
      <c r="AF15" s="77" t="str">
        <f>'oldNEW RECORDS'!AF77</f>
        <v>No</v>
      </c>
      <c r="AG15" s="77" t="str">
        <f>'oldNEW RECORDS'!AG77</f>
        <v>No</v>
      </c>
    </row>
    <row r="16" spans="1:41" x14ac:dyDescent="0.25">
      <c r="A16" s="77" t="s">
        <v>3563</v>
      </c>
      <c r="B16" s="77" t="s">
        <v>7</v>
      </c>
      <c r="C16" s="77" t="s">
        <v>160</v>
      </c>
      <c r="D16" s="77" t="s">
        <v>161</v>
      </c>
      <c r="E16" s="77">
        <v>169</v>
      </c>
      <c r="F16" s="77" t="s">
        <v>198</v>
      </c>
      <c r="G16" s="77">
        <v>30</v>
      </c>
      <c r="H16" s="77" t="s">
        <v>123</v>
      </c>
      <c r="I16" s="77" t="s">
        <v>123</v>
      </c>
      <c r="J16" s="77" t="s">
        <v>134</v>
      </c>
      <c r="K16" s="77" t="s">
        <v>122</v>
      </c>
      <c r="L16" s="77" t="s">
        <v>160</v>
      </c>
      <c r="M16" s="77" t="s">
        <v>161</v>
      </c>
      <c r="N16" s="77" t="s">
        <v>163</v>
      </c>
      <c r="O16" s="77" t="s">
        <v>162</v>
      </c>
      <c r="P16" s="77" t="s">
        <v>3384</v>
      </c>
      <c r="Q16" s="77" t="s">
        <v>854</v>
      </c>
      <c r="R16" s="77" t="s">
        <v>3247</v>
      </c>
      <c r="S16" s="77" t="s">
        <v>3247</v>
      </c>
      <c r="T16" s="77" t="s">
        <v>735</v>
      </c>
      <c r="U16" s="77" t="s">
        <v>735</v>
      </c>
      <c r="V16" s="77" t="s">
        <v>735</v>
      </c>
      <c r="W16" s="77">
        <v>8</v>
      </c>
      <c r="X16" s="77" t="s">
        <v>735</v>
      </c>
      <c r="Y16" s="77" t="s">
        <v>736</v>
      </c>
      <c r="Z16" s="77" t="s">
        <v>3481</v>
      </c>
      <c r="AA16" s="237" t="s">
        <v>3247</v>
      </c>
      <c r="AB16" s="77">
        <v>0</v>
      </c>
      <c r="AC16" s="77" t="s">
        <v>3327</v>
      </c>
      <c r="AD16" s="77" t="s">
        <v>114</v>
      </c>
      <c r="AE16" s="237" t="s">
        <v>3331</v>
      </c>
      <c r="AF16" s="77" t="s">
        <v>3319</v>
      </c>
      <c r="AG16" s="77" t="s">
        <v>3319</v>
      </c>
    </row>
    <row r="17" spans="1:33" x14ac:dyDescent="0.25">
      <c r="A17" s="77" t="s">
        <v>3391</v>
      </c>
      <c r="B17" s="77" t="str">
        <f>'Optional Equipment'!B41</f>
        <v>Mini Dome Camera Indoor/Outdoor</v>
      </c>
      <c r="C17" s="77" t="str">
        <f>'Optional Equipment'!C41</f>
        <v>Indoor/Outdoor Video Camera (Dome)</v>
      </c>
      <c r="D17" s="77" t="str">
        <f>'Optional Equipment'!D41</f>
        <v>Caméra intérieure/extérieure (dôme)</v>
      </c>
      <c r="E17" s="77">
        <f>'Optional Equipment'!E41</f>
        <v>219</v>
      </c>
      <c r="F17" s="77" t="str">
        <f>'Optional Equipment'!F41</f>
        <v>Y</v>
      </c>
      <c r="G17" s="77">
        <f>'Optional Equipment'!G41</f>
        <v>60</v>
      </c>
      <c r="H17" s="77" t="str">
        <f>'Optional Equipment'!H41</f>
        <v>on Better and Best bundle</v>
      </c>
      <c r="I17" s="77" t="str">
        <f>'Optional Equipment'!I41</f>
        <v>on Better and Best bundle</v>
      </c>
      <c r="J17" s="77" t="str">
        <f>'Optional Equipment'!J41</f>
        <v>Optional Equipment</v>
      </c>
      <c r="K17" s="77" t="str">
        <f>'Optional Equipment'!K41</f>
        <v>Cameras</v>
      </c>
      <c r="L17" s="77" t="str">
        <f>'Optional Equipment'!L41</f>
        <v>Indoor/Outdoor Video Camera (Dome)</v>
      </c>
      <c r="M17" s="77" t="str">
        <f>'Optional Equipment'!M41</f>
        <v>Caméra intérieure/extérieure (dôme)</v>
      </c>
      <c r="N17" s="77" t="str">
        <f>'Optional Equipment'!N41</f>
        <v>With its compact design and outstanding HD quality video, this high-performance dome camera is optimized for both indoor and outdoor video monitoring.</v>
      </c>
      <c r="O17" s="77" t="str">
        <f>'Optional Equipment'!O41</f>
        <v xml:space="preserve">Avec son design compact et sa qualité vidéo HD exceptionnelle, cette caméra dôme de haute performance est optimisée pour la surveillance vidéo intérieure et extérieure. </v>
      </c>
      <c r="P17" s="77" t="str">
        <f>'Optional Equipment'!P41</f>
        <v>One Time</v>
      </c>
      <c r="Q17" s="77" t="str">
        <f>'Optional Equipment'!Q41</f>
        <v>2EQUIP</v>
      </c>
      <c r="R17" s="77" t="e">
        <f>'Optional Equipment'!R41</f>
        <v>#REF!</v>
      </c>
      <c r="S17" s="77" t="e">
        <f>'Optional Equipment'!S41</f>
        <v>#REF!</v>
      </c>
      <c r="T17" s="77" t="s">
        <v>736</v>
      </c>
      <c r="U17" s="77" t="str">
        <f>'Optional Equipment'!U41</f>
        <v>YES</v>
      </c>
      <c r="V17" s="77" t="str">
        <f>'Optional Equipment'!V41</f>
        <v>YES</v>
      </c>
      <c r="W17" s="77">
        <f>'Optional Equipment'!W41</f>
        <v>8</v>
      </c>
      <c r="X17" s="77" t="str">
        <f>'Optional Equipment'!X41</f>
        <v>NO</v>
      </c>
      <c r="Y17" s="77" t="str">
        <f t="shared" si="0"/>
        <v>NO</v>
      </c>
      <c r="Z17" s="77" t="str">
        <f>'Optional Equipment'!Z41</f>
        <v>ADC-VC826</v>
      </c>
      <c r="AA17" s="237" t="s">
        <v>3480</v>
      </c>
      <c r="AB17" s="77">
        <f>'Optional Equipment'!AB41</f>
        <v>0</v>
      </c>
      <c r="AC17" s="77" t="str">
        <f>'Optional Equipment'!AC41</f>
        <v>Inventory</v>
      </c>
      <c r="AD17" s="77" t="str">
        <f>'Optional Equipment'!AD41</f>
        <v>Product</v>
      </c>
      <c r="AE17" s="237" t="s">
        <v>3331</v>
      </c>
      <c r="AF17" s="77" t="str">
        <f>'Optional Equipment'!AF41</f>
        <v>No</v>
      </c>
      <c r="AG17" s="77" t="str">
        <f>'Optional Equipment'!AG41</f>
        <v>Yes</v>
      </c>
    </row>
    <row r="18" spans="1:33" x14ac:dyDescent="0.25">
      <c r="A18" s="77" t="s">
        <v>3392</v>
      </c>
      <c r="B18" s="77" t="str">
        <f>'Optional Equipment'!B42</f>
        <v>Mini Bullet Camera Indoor/Outdoor</v>
      </c>
      <c r="C18" s="77" t="str">
        <f>'Optional Equipment'!C42</f>
        <v>Indoor/Outdoor Video Camera (Mini Bullet)</v>
      </c>
      <c r="D18" s="77" t="str">
        <f>'Optional Equipment'!D42</f>
        <v>Caméra intérieure/extérieure (mini bullet)</v>
      </c>
      <c r="E18" s="77">
        <f>'Optional Equipment'!E42</f>
        <v>219</v>
      </c>
      <c r="F18" s="77" t="str">
        <f>'Optional Equipment'!F42</f>
        <v>Y</v>
      </c>
      <c r="G18" s="77">
        <f>'Optional Equipment'!G42</f>
        <v>60</v>
      </c>
      <c r="H18" s="77" t="str">
        <f>'Optional Equipment'!H42</f>
        <v>on Better and Best bundle</v>
      </c>
      <c r="I18" s="77" t="str">
        <f>'Optional Equipment'!I42</f>
        <v>on Better and Best bundle</v>
      </c>
      <c r="J18" s="77" t="str">
        <f>'Optional Equipment'!J42</f>
        <v>Optional Equipment</v>
      </c>
      <c r="K18" s="77" t="str">
        <f>'Optional Equipment'!K42</f>
        <v>Cameras</v>
      </c>
      <c r="L18" s="77" t="str">
        <f>'Optional Equipment'!L42</f>
        <v>Indoor/Outdoor Video Camera</v>
      </c>
      <c r="M18" s="77" t="str">
        <f>'Optional Equipment'!M42</f>
        <v>Caméra intérieure/extérieure</v>
      </c>
      <c r="N18" s="77" t="str">
        <f>'Optional Equipment'!N42</f>
        <v>With its compact design and outstanding HD quality video, this high-performance mini bullet camera is optimized for both indoor and outdoor video monitoring.</v>
      </c>
      <c r="O18" s="77" t="str">
        <f>'Optional Equipment'!O42</f>
        <v xml:space="preserve">Avec son design compact et sa qualité vidéo HD exceptionnelle, cette caméra miniature de haute performance est optimisée pour la surveillance vidéo intérieure et extérieure. </v>
      </c>
      <c r="P18" s="77" t="str">
        <f>'Optional Equipment'!P42</f>
        <v>One Time</v>
      </c>
      <c r="Q18" s="77" t="str">
        <f>'Optional Equipment'!Q42</f>
        <v>2EQUIP</v>
      </c>
      <c r="R18" s="77" t="e">
        <f>'Optional Equipment'!R42</f>
        <v>#REF!</v>
      </c>
      <c r="S18" s="77" t="e">
        <f>'Optional Equipment'!S42</f>
        <v>#REF!</v>
      </c>
      <c r="T18" s="77" t="s">
        <v>736</v>
      </c>
      <c r="U18" s="77" t="str">
        <f>'Optional Equipment'!U42</f>
        <v>YES</v>
      </c>
      <c r="V18" s="77" t="str">
        <f>'Optional Equipment'!V42</f>
        <v>YES</v>
      </c>
      <c r="W18" s="77">
        <f>'Optional Equipment'!W42</f>
        <v>8</v>
      </c>
      <c r="X18" s="77" t="str">
        <f>'Optional Equipment'!X42</f>
        <v>NO</v>
      </c>
      <c r="Y18" s="77" t="str">
        <f t="shared" si="0"/>
        <v>NO</v>
      </c>
      <c r="Z18" s="77" t="str">
        <f>'Optional Equipment'!Z42</f>
        <v>VC726</v>
      </c>
      <c r="AA18" s="237" t="s">
        <v>2282</v>
      </c>
      <c r="AB18" s="77">
        <f>'Optional Equipment'!AB42</f>
        <v>0</v>
      </c>
      <c r="AC18" s="77" t="str">
        <f>'Optional Equipment'!AC42</f>
        <v>Inventory</v>
      </c>
      <c r="AD18" s="77" t="str">
        <f>'Optional Equipment'!AD42</f>
        <v>Product</v>
      </c>
      <c r="AE18" s="237" t="s">
        <v>3331</v>
      </c>
      <c r="AF18" s="77" t="str">
        <f>'Optional Equipment'!AF42</f>
        <v>No</v>
      </c>
      <c r="AG18" s="77" t="str">
        <f>'Optional Equipment'!AG42</f>
        <v>Yes</v>
      </c>
    </row>
    <row r="19" spans="1:33" x14ac:dyDescent="0.25">
      <c r="A19" s="242" t="s">
        <v>3243</v>
      </c>
      <c r="B19" s="242" t="s">
        <v>500</v>
      </c>
      <c r="C19" s="242" t="s">
        <v>500</v>
      </c>
      <c r="D19" s="242" t="s">
        <v>829</v>
      </c>
      <c r="E19" s="243">
        <v>0</v>
      </c>
      <c r="F19" s="242" t="s">
        <v>557</v>
      </c>
      <c r="G19" s="242">
        <v>1</v>
      </c>
      <c r="H19" s="242" t="s">
        <v>684</v>
      </c>
      <c r="I19" s="242" t="s">
        <v>684</v>
      </c>
      <c r="J19" s="242" t="s">
        <v>684</v>
      </c>
      <c r="K19" s="242" t="s">
        <v>684</v>
      </c>
      <c r="L19" s="242" t="s">
        <v>500</v>
      </c>
      <c r="M19" s="242" t="s">
        <v>829</v>
      </c>
      <c r="N19" s="242" t="s">
        <v>500</v>
      </c>
      <c r="O19" s="242" t="s">
        <v>829</v>
      </c>
      <c r="P19" s="242" t="s">
        <v>3384</v>
      </c>
      <c r="Q19" s="238" t="s">
        <v>1476</v>
      </c>
      <c r="R19" s="238" t="s">
        <v>499</v>
      </c>
      <c r="S19" s="238" t="s">
        <v>499</v>
      </c>
      <c r="T19" s="77" t="s">
        <v>736</v>
      </c>
      <c r="U19" s="242" t="s">
        <v>735</v>
      </c>
      <c r="V19" s="242" t="s">
        <v>735</v>
      </c>
      <c r="W19" s="242">
        <v>5</v>
      </c>
      <c r="X19" s="244" t="s">
        <v>736</v>
      </c>
      <c r="Y19" s="77" t="str">
        <f t="shared" si="0"/>
        <v>NO</v>
      </c>
      <c r="Z19" s="244" t="s">
        <v>499</v>
      </c>
      <c r="AA19" s="244"/>
      <c r="AB19" s="244"/>
      <c r="AC19" s="244" t="s">
        <v>3327</v>
      </c>
      <c r="AD19" s="244" t="s">
        <v>114</v>
      </c>
      <c r="AE19" s="244" t="s">
        <v>3328</v>
      </c>
      <c r="AF19" s="244" t="s">
        <v>3319</v>
      </c>
      <c r="AG19" s="244" t="s">
        <v>3319</v>
      </c>
    </row>
    <row r="20" spans="1:33" x14ac:dyDescent="0.25">
      <c r="A20" s="242" t="s">
        <v>3244</v>
      </c>
      <c r="B20" s="242" t="s">
        <v>504</v>
      </c>
      <c r="C20" s="242" t="s">
        <v>504</v>
      </c>
      <c r="D20" s="242" t="s">
        <v>831</v>
      </c>
      <c r="E20" s="243">
        <v>0</v>
      </c>
      <c r="F20" s="242" t="s">
        <v>557</v>
      </c>
      <c r="G20" s="242">
        <v>1</v>
      </c>
      <c r="H20" s="242" t="s">
        <v>684</v>
      </c>
      <c r="I20" s="242" t="s">
        <v>684</v>
      </c>
      <c r="J20" s="242" t="s">
        <v>684</v>
      </c>
      <c r="K20" s="242" t="s">
        <v>684</v>
      </c>
      <c r="L20" s="242" t="s">
        <v>504</v>
      </c>
      <c r="M20" s="242" t="s">
        <v>831</v>
      </c>
      <c r="N20" s="242" t="s">
        <v>504</v>
      </c>
      <c r="O20" s="242" t="s">
        <v>831</v>
      </c>
      <c r="P20" s="242" t="s">
        <v>3384</v>
      </c>
      <c r="Q20" s="238" t="s">
        <v>1476</v>
      </c>
      <c r="R20" s="238" t="s">
        <v>503</v>
      </c>
      <c r="S20" s="238" t="s">
        <v>503</v>
      </c>
      <c r="T20" s="77" t="s">
        <v>736</v>
      </c>
      <c r="U20" s="242" t="s">
        <v>735</v>
      </c>
      <c r="V20" s="242" t="s">
        <v>735</v>
      </c>
      <c r="W20" s="242">
        <v>5</v>
      </c>
      <c r="X20" s="244" t="s">
        <v>736</v>
      </c>
      <c r="Y20" s="77" t="str">
        <f t="shared" si="0"/>
        <v>NO</v>
      </c>
      <c r="Z20" s="244" t="s">
        <v>503</v>
      </c>
      <c r="AA20" s="244"/>
      <c r="AB20" s="244"/>
      <c r="AC20" s="244" t="s">
        <v>3327</v>
      </c>
      <c r="AD20" s="244" t="s">
        <v>114</v>
      </c>
      <c r="AE20" s="244" t="s">
        <v>3328</v>
      </c>
      <c r="AF20" s="244" t="s">
        <v>3319</v>
      </c>
      <c r="AG20" s="244" t="s">
        <v>3319</v>
      </c>
    </row>
    <row r="21" spans="1:33" x14ac:dyDescent="0.25">
      <c r="A21" s="242" t="s">
        <v>3404</v>
      </c>
      <c r="B21" s="242" t="s">
        <v>3405</v>
      </c>
      <c r="C21" s="242" t="s">
        <v>3547</v>
      </c>
      <c r="D21" s="242" t="s">
        <v>3548</v>
      </c>
      <c r="E21" s="243">
        <v>0</v>
      </c>
      <c r="F21" s="242" t="s">
        <v>557</v>
      </c>
      <c r="G21" s="242">
        <v>0</v>
      </c>
      <c r="H21" s="242" t="s">
        <v>3624</v>
      </c>
      <c r="I21" s="242" t="s">
        <v>3624</v>
      </c>
      <c r="J21" s="242" t="s">
        <v>888</v>
      </c>
      <c r="K21" s="242" t="s">
        <v>888</v>
      </c>
      <c r="L21" s="242" t="s">
        <v>3405</v>
      </c>
      <c r="M21" s="242" t="s">
        <v>3406</v>
      </c>
      <c r="N21" s="242" t="s">
        <v>3405</v>
      </c>
      <c r="O21" s="242" t="s">
        <v>3406</v>
      </c>
      <c r="P21" s="242" t="s">
        <v>3384</v>
      </c>
      <c r="Q21" s="238" t="s">
        <v>855</v>
      </c>
      <c r="R21" s="238" t="s">
        <v>2396</v>
      </c>
      <c r="S21" s="238" t="s">
        <v>2499</v>
      </c>
      <c r="T21" s="77" t="s">
        <v>736</v>
      </c>
      <c r="U21" s="242" t="s">
        <v>736</v>
      </c>
      <c r="V21" s="242" t="s">
        <v>735</v>
      </c>
      <c r="W21" s="242">
        <v>1</v>
      </c>
      <c r="X21" s="244" t="s">
        <v>736</v>
      </c>
      <c r="Y21" s="77" t="str">
        <f t="shared" si="0"/>
        <v>NO</v>
      </c>
      <c r="Z21" s="244" t="s">
        <v>3404</v>
      </c>
      <c r="AA21" s="244"/>
      <c r="AB21" s="244"/>
      <c r="AC21" s="244" t="s">
        <v>2396</v>
      </c>
      <c r="AD21" s="244" t="s">
        <v>114</v>
      </c>
      <c r="AE21" s="244" t="s">
        <v>2396</v>
      </c>
      <c r="AF21" s="244" t="s">
        <v>3319</v>
      </c>
      <c r="AG21" s="244" t="s">
        <v>3319</v>
      </c>
    </row>
    <row r="22" spans="1:33" x14ac:dyDescent="0.25">
      <c r="A22" t="s">
        <v>217</v>
      </c>
      <c r="B22" t="s">
        <v>3538</v>
      </c>
      <c r="C22" t="s">
        <v>3538</v>
      </c>
      <c r="D22" s="9" t="s">
        <v>2447</v>
      </c>
      <c r="E22">
        <v>29.99</v>
      </c>
      <c r="F22" t="s">
        <v>557</v>
      </c>
      <c r="G22" s="77">
        <v>90</v>
      </c>
      <c r="H22" t="s">
        <v>3337</v>
      </c>
      <c r="I22" t="s">
        <v>742</v>
      </c>
      <c r="J22" s="9" t="s">
        <v>3337</v>
      </c>
      <c r="K22" t="s">
        <v>110</v>
      </c>
      <c r="L22" s="9" t="s">
        <v>108</v>
      </c>
      <c r="M22" s="9" t="s">
        <v>193</v>
      </c>
      <c r="N22" s="9" t="s">
        <v>108</v>
      </c>
      <c r="O22" s="9" t="s">
        <v>193</v>
      </c>
      <c r="P22" t="s">
        <v>737</v>
      </c>
      <c r="Q22" t="s">
        <v>737</v>
      </c>
      <c r="R22" t="s">
        <v>3362</v>
      </c>
      <c r="S22" t="s">
        <v>3362</v>
      </c>
      <c r="T22" s="77" t="s">
        <v>736</v>
      </c>
      <c r="U22" t="s">
        <v>736</v>
      </c>
      <c r="V22" t="s">
        <v>736</v>
      </c>
      <c r="W22">
        <v>1</v>
      </c>
      <c r="X22" t="s">
        <v>736</v>
      </c>
      <c r="Y22" s="77" t="str">
        <f t="shared" si="0"/>
        <v>NO</v>
      </c>
      <c r="Z22" s="9" t="s">
        <v>217</v>
      </c>
      <c r="AB22" t="s">
        <v>3021</v>
      </c>
      <c r="AC22" t="s">
        <v>3317</v>
      </c>
      <c r="AD22" t="s">
        <v>3318</v>
      </c>
      <c r="AE22" t="s">
        <v>1056</v>
      </c>
      <c r="AF22" t="s">
        <v>3319</v>
      </c>
      <c r="AG22" t="s">
        <v>3319</v>
      </c>
    </row>
    <row r="23" spans="1:33" x14ac:dyDescent="0.25">
      <c r="A23" t="s">
        <v>228</v>
      </c>
      <c r="B23" s="9" t="s">
        <v>3937</v>
      </c>
      <c r="C23" s="9" t="s">
        <v>3939</v>
      </c>
      <c r="D23" s="9" t="s">
        <v>839</v>
      </c>
      <c r="E23" s="9">
        <v>29.99</v>
      </c>
      <c r="F23" s="9" t="s">
        <v>557</v>
      </c>
      <c r="G23" s="242">
        <v>90</v>
      </c>
      <c r="H23" s="242" t="s">
        <v>3339</v>
      </c>
      <c r="I23" s="9" t="s">
        <v>742</v>
      </c>
      <c r="J23" s="242" t="s">
        <v>3339</v>
      </c>
      <c r="K23" s="9" t="s">
        <v>110</v>
      </c>
      <c r="L23" s="9" t="s">
        <v>108</v>
      </c>
      <c r="M23" s="9" t="s">
        <v>193</v>
      </c>
      <c r="N23" s="9" t="s">
        <v>108</v>
      </c>
      <c r="O23" s="9" t="s">
        <v>193</v>
      </c>
      <c r="P23" s="9" t="s">
        <v>737</v>
      </c>
      <c r="Q23" s="9" t="s">
        <v>737</v>
      </c>
      <c r="R23" s="9" t="s">
        <v>3362</v>
      </c>
      <c r="S23" s="9" t="s">
        <v>3362</v>
      </c>
      <c r="T23" s="77" t="s">
        <v>736</v>
      </c>
      <c r="U23" s="9" t="s">
        <v>736</v>
      </c>
      <c r="V23" s="9" t="s">
        <v>736</v>
      </c>
      <c r="W23" s="9">
        <v>1</v>
      </c>
      <c r="X23" s="9" t="s">
        <v>736</v>
      </c>
      <c r="Y23" s="77" t="str">
        <f t="shared" si="0"/>
        <v>NO</v>
      </c>
      <c r="Z23" s="9" t="s">
        <v>228</v>
      </c>
      <c r="AB23" t="s">
        <v>3030</v>
      </c>
      <c r="AC23" s="9" t="s">
        <v>3317</v>
      </c>
      <c r="AD23" s="9" t="s">
        <v>3318</v>
      </c>
      <c r="AE23" s="9" t="s">
        <v>1056</v>
      </c>
      <c r="AF23" s="9" t="s">
        <v>3319</v>
      </c>
      <c r="AG23" s="9" t="s">
        <v>3319</v>
      </c>
    </row>
    <row r="24" spans="1:33" x14ac:dyDescent="0.25">
      <c r="A24" t="s">
        <v>233</v>
      </c>
      <c r="B24" s="9" t="s">
        <v>3938</v>
      </c>
      <c r="C24" s="9" t="s">
        <v>3938</v>
      </c>
      <c r="D24" s="9" t="s">
        <v>3940</v>
      </c>
      <c r="E24" s="9">
        <v>34.99</v>
      </c>
      <c r="F24" s="9" t="s">
        <v>557</v>
      </c>
      <c r="G24" s="242">
        <v>90</v>
      </c>
      <c r="H24" s="242" t="s">
        <v>3339</v>
      </c>
      <c r="I24" s="9" t="s">
        <v>742</v>
      </c>
      <c r="J24" s="242" t="s">
        <v>3339</v>
      </c>
      <c r="K24" s="9" t="s">
        <v>110</v>
      </c>
      <c r="L24" s="9" t="s">
        <v>108</v>
      </c>
      <c r="M24" s="9" t="s">
        <v>193</v>
      </c>
      <c r="N24" s="9" t="s">
        <v>108</v>
      </c>
      <c r="O24" s="9" t="s">
        <v>193</v>
      </c>
      <c r="P24" s="9" t="s">
        <v>737</v>
      </c>
      <c r="Q24" s="9" t="s">
        <v>737</v>
      </c>
      <c r="R24" s="9" t="s">
        <v>3362</v>
      </c>
      <c r="S24" s="9" t="s">
        <v>3362</v>
      </c>
      <c r="T24" s="77" t="s">
        <v>736</v>
      </c>
      <c r="U24" s="9" t="s">
        <v>736</v>
      </c>
      <c r="V24" s="9" t="s">
        <v>736</v>
      </c>
      <c r="W24" s="9">
        <v>1</v>
      </c>
      <c r="X24" s="9" t="s">
        <v>736</v>
      </c>
      <c r="Y24" s="77" t="str">
        <f t="shared" si="0"/>
        <v>NO</v>
      </c>
      <c r="Z24" s="9" t="s">
        <v>233</v>
      </c>
      <c r="AB24" t="s">
        <v>3030</v>
      </c>
      <c r="AC24" s="9" t="s">
        <v>3317</v>
      </c>
      <c r="AD24" s="9" t="s">
        <v>3318</v>
      </c>
      <c r="AE24" s="9" t="s">
        <v>1056</v>
      </c>
      <c r="AF24" s="9" t="s">
        <v>3319</v>
      </c>
      <c r="AG24" s="9" t="s">
        <v>3319</v>
      </c>
    </row>
    <row r="25" spans="1:33" x14ac:dyDescent="0.25">
      <c r="A25" t="s">
        <v>241</v>
      </c>
      <c r="B25" s="9" t="s">
        <v>2410</v>
      </c>
      <c r="C25" s="9" t="s">
        <v>2410</v>
      </c>
      <c r="D25" s="9" t="s">
        <v>2450</v>
      </c>
      <c r="E25" s="9">
        <v>29.99</v>
      </c>
      <c r="F25" s="9" t="s">
        <v>557</v>
      </c>
      <c r="G25" s="242">
        <v>150</v>
      </c>
      <c r="H25" s="242" t="s">
        <v>3339</v>
      </c>
      <c r="I25" s="9" t="s">
        <v>742</v>
      </c>
      <c r="J25" s="242" t="s">
        <v>3339</v>
      </c>
      <c r="K25" s="9" t="s">
        <v>110</v>
      </c>
      <c r="L25" s="9" t="s">
        <v>108</v>
      </c>
      <c r="M25" s="9" t="s">
        <v>193</v>
      </c>
      <c r="N25" s="9" t="s">
        <v>108</v>
      </c>
      <c r="O25" s="9" t="s">
        <v>193</v>
      </c>
      <c r="P25" s="9" t="s">
        <v>737</v>
      </c>
      <c r="Q25" s="9" t="s">
        <v>737</v>
      </c>
      <c r="R25" s="9" t="s">
        <v>3362</v>
      </c>
      <c r="S25" s="9" t="s">
        <v>3362</v>
      </c>
      <c r="T25" s="77" t="s">
        <v>736</v>
      </c>
      <c r="U25" s="9" t="s">
        <v>736</v>
      </c>
      <c r="V25" s="9" t="s">
        <v>736</v>
      </c>
      <c r="W25" s="9">
        <v>1</v>
      </c>
      <c r="X25" s="9" t="s">
        <v>736</v>
      </c>
      <c r="Y25" s="77" t="str">
        <f t="shared" si="0"/>
        <v>NO</v>
      </c>
      <c r="Z25" s="9" t="s">
        <v>241</v>
      </c>
      <c r="AB25" t="s">
        <v>2991</v>
      </c>
      <c r="AC25" s="9" t="s">
        <v>3317</v>
      </c>
      <c r="AD25" s="9" t="s">
        <v>3318</v>
      </c>
      <c r="AE25" s="9" t="s">
        <v>1056</v>
      </c>
      <c r="AF25" s="9" t="s">
        <v>3319</v>
      </c>
      <c r="AG25" s="9" t="s">
        <v>3319</v>
      </c>
    </row>
    <row r="26" spans="1:33" x14ac:dyDescent="0.25">
      <c r="A26" t="s">
        <v>245</v>
      </c>
      <c r="B26" s="9" t="s">
        <v>2411</v>
      </c>
      <c r="C26" s="9" t="s">
        <v>2411</v>
      </c>
      <c r="D26" s="9" t="s">
        <v>2451</v>
      </c>
      <c r="E26" s="9">
        <v>29.99</v>
      </c>
      <c r="F26" s="9" t="s">
        <v>557</v>
      </c>
      <c r="G26" s="242">
        <v>150</v>
      </c>
      <c r="H26" s="242" t="s">
        <v>3339</v>
      </c>
      <c r="I26" s="9" t="s">
        <v>742</v>
      </c>
      <c r="J26" s="242" t="s">
        <v>3339</v>
      </c>
      <c r="K26" s="9" t="s">
        <v>110</v>
      </c>
      <c r="L26" s="9" t="s">
        <v>108</v>
      </c>
      <c r="M26" s="9" t="s">
        <v>193</v>
      </c>
      <c r="N26" s="9" t="s">
        <v>108</v>
      </c>
      <c r="O26" s="9" t="s">
        <v>193</v>
      </c>
      <c r="P26" s="9" t="s">
        <v>737</v>
      </c>
      <c r="Q26" s="9" t="s">
        <v>737</v>
      </c>
      <c r="R26" s="9" t="s">
        <v>3362</v>
      </c>
      <c r="S26" s="9" t="s">
        <v>3362</v>
      </c>
      <c r="T26" s="77" t="s">
        <v>736</v>
      </c>
      <c r="U26" s="9" t="s">
        <v>736</v>
      </c>
      <c r="V26" s="9" t="s">
        <v>736</v>
      </c>
      <c r="W26" s="9">
        <v>1</v>
      </c>
      <c r="X26" s="9" t="s">
        <v>736</v>
      </c>
      <c r="Y26" s="77" t="str">
        <f t="shared" si="0"/>
        <v>NO</v>
      </c>
      <c r="Z26" s="9" t="s">
        <v>245</v>
      </c>
      <c r="AB26" t="s">
        <v>2991</v>
      </c>
      <c r="AC26" s="9" t="s">
        <v>3317</v>
      </c>
      <c r="AD26" s="9" t="s">
        <v>3318</v>
      </c>
      <c r="AE26" s="9" t="s">
        <v>1056</v>
      </c>
      <c r="AF26" s="9" t="s">
        <v>3319</v>
      </c>
      <c r="AG26" s="9" t="s">
        <v>3319</v>
      </c>
    </row>
    <row r="27" spans="1:33" x14ac:dyDescent="0.25">
      <c r="A27" t="s">
        <v>247</v>
      </c>
      <c r="B27" s="9" t="s">
        <v>2412</v>
      </c>
      <c r="C27" s="9" t="s">
        <v>2412</v>
      </c>
      <c r="D27" s="9" t="s">
        <v>2452</v>
      </c>
      <c r="E27" s="9">
        <v>29.99</v>
      </c>
      <c r="F27" s="9" t="s">
        <v>557</v>
      </c>
      <c r="G27" s="242">
        <v>150</v>
      </c>
      <c r="H27" s="242" t="s">
        <v>3339</v>
      </c>
      <c r="I27" s="9" t="s">
        <v>742</v>
      </c>
      <c r="J27" s="242" t="s">
        <v>3339</v>
      </c>
      <c r="K27" s="9" t="s">
        <v>110</v>
      </c>
      <c r="L27" s="9" t="s">
        <v>108</v>
      </c>
      <c r="M27" s="9" t="s">
        <v>193</v>
      </c>
      <c r="N27" s="9" t="s">
        <v>108</v>
      </c>
      <c r="O27" s="9" t="s">
        <v>193</v>
      </c>
      <c r="P27" s="9" t="s">
        <v>737</v>
      </c>
      <c r="Q27" s="9" t="s">
        <v>737</v>
      </c>
      <c r="R27" s="9" t="s">
        <v>3362</v>
      </c>
      <c r="S27" s="9" t="s">
        <v>3362</v>
      </c>
      <c r="T27" s="77" t="s">
        <v>736</v>
      </c>
      <c r="U27" s="9" t="s">
        <v>736</v>
      </c>
      <c r="V27" s="9" t="s">
        <v>736</v>
      </c>
      <c r="W27" s="9">
        <v>1</v>
      </c>
      <c r="X27" s="9" t="s">
        <v>736</v>
      </c>
      <c r="Y27" s="77" t="str">
        <f t="shared" si="0"/>
        <v>NO</v>
      </c>
      <c r="Z27" s="9" t="s">
        <v>247</v>
      </c>
      <c r="AB27" t="s">
        <v>2774</v>
      </c>
      <c r="AC27" s="9" t="s">
        <v>3317</v>
      </c>
      <c r="AD27" s="9" t="s">
        <v>3318</v>
      </c>
      <c r="AE27" s="9" t="s">
        <v>1056</v>
      </c>
      <c r="AF27" s="9" t="s">
        <v>3319</v>
      </c>
      <c r="AG27" s="9" t="s">
        <v>3319</v>
      </c>
    </row>
    <row r="28" spans="1:33" x14ac:dyDescent="0.25">
      <c r="A28" t="s">
        <v>248</v>
      </c>
      <c r="B28" s="9" t="s">
        <v>2413</v>
      </c>
      <c r="C28" s="9" t="s">
        <v>2413</v>
      </c>
      <c r="D28" s="9" t="s">
        <v>2453</v>
      </c>
      <c r="E28" s="9">
        <v>29.99</v>
      </c>
      <c r="F28" s="9" t="s">
        <v>557</v>
      </c>
      <c r="G28" s="242">
        <v>150</v>
      </c>
      <c r="H28" s="242" t="s">
        <v>3339</v>
      </c>
      <c r="I28" s="9" t="s">
        <v>742</v>
      </c>
      <c r="J28" s="242" t="s">
        <v>3339</v>
      </c>
      <c r="K28" s="9" t="s">
        <v>110</v>
      </c>
      <c r="L28" s="9" t="s">
        <v>108</v>
      </c>
      <c r="M28" s="9" t="s">
        <v>193</v>
      </c>
      <c r="N28" s="9" t="s">
        <v>108</v>
      </c>
      <c r="O28" s="9" t="s">
        <v>193</v>
      </c>
      <c r="P28" s="9" t="s">
        <v>737</v>
      </c>
      <c r="Q28" s="9" t="s">
        <v>737</v>
      </c>
      <c r="R28" s="9" t="s">
        <v>3362</v>
      </c>
      <c r="S28" s="9" t="s">
        <v>3362</v>
      </c>
      <c r="T28" s="77" t="s">
        <v>736</v>
      </c>
      <c r="U28" s="9" t="s">
        <v>736</v>
      </c>
      <c r="V28" s="9" t="s">
        <v>736</v>
      </c>
      <c r="W28" s="9">
        <v>1</v>
      </c>
      <c r="X28" s="9" t="s">
        <v>736</v>
      </c>
      <c r="Y28" s="77" t="str">
        <f t="shared" si="0"/>
        <v>NO</v>
      </c>
      <c r="Z28" s="9" t="s">
        <v>248</v>
      </c>
      <c r="AB28" t="s">
        <v>2774</v>
      </c>
      <c r="AC28" s="9" t="s">
        <v>3317</v>
      </c>
      <c r="AD28" s="9" t="s">
        <v>3318</v>
      </c>
      <c r="AE28" s="9" t="s">
        <v>1056</v>
      </c>
      <c r="AF28" s="9" t="s">
        <v>3319</v>
      </c>
      <c r="AG28" s="9" t="s">
        <v>3319</v>
      </c>
    </row>
    <row r="29" spans="1:33" x14ac:dyDescent="0.25">
      <c r="A29" t="s">
        <v>220</v>
      </c>
      <c r="B29" s="9" t="s">
        <v>2414</v>
      </c>
      <c r="C29" s="9" t="s">
        <v>2414</v>
      </c>
      <c r="D29" s="9" t="s">
        <v>2454</v>
      </c>
      <c r="E29" s="9">
        <v>29.99</v>
      </c>
      <c r="F29" s="9" t="s">
        <v>557</v>
      </c>
      <c r="G29" s="242">
        <v>90</v>
      </c>
      <c r="H29" s="9" t="s">
        <v>3338</v>
      </c>
      <c r="I29" s="9" t="s">
        <v>742</v>
      </c>
      <c r="J29" s="9" t="s">
        <v>3338</v>
      </c>
      <c r="K29" s="9" t="s">
        <v>110</v>
      </c>
      <c r="L29" s="9" t="s">
        <v>108</v>
      </c>
      <c r="M29" s="9" t="s">
        <v>193</v>
      </c>
      <c r="N29" s="9" t="s">
        <v>108</v>
      </c>
      <c r="O29" s="9" t="s">
        <v>193</v>
      </c>
      <c r="P29" s="9" t="s">
        <v>737</v>
      </c>
      <c r="Q29" s="9" t="s">
        <v>737</v>
      </c>
      <c r="R29" s="9" t="s">
        <v>3362</v>
      </c>
      <c r="S29" s="9" t="s">
        <v>3362</v>
      </c>
      <c r="T29" s="77" t="s">
        <v>736</v>
      </c>
      <c r="U29" s="9" t="s">
        <v>736</v>
      </c>
      <c r="V29" s="9" t="s">
        <v>736</v>
      </c>
      <c r="W29" s="9">
        <v>1</v>
      </c>
      <c r="X29" s="9" t="s">
        <v>736</v>
      </c>
      <c r="Y29" s="77" t="str">
        <f t="shared" si="0"/>
        <v>NO</v>
      </c>
      <c r="Z29" s="9" t="s">
        <v>220</v>
      </c>
      <c r="AB29" t="s">
        <v>899</v>
      </c>
      <c r="AC29" s="9" t="s">
        <v>3317</v>
      </c>
      <c r="AD29" s="9" t="s">
        <v>3318</v>
      </c>
      <c r="AE29" s="9" t="s">
        <v>1056</v>
      </c>
      <c r="AF29" s="9" t="s">
        <v>3319</v>
      </c>
      <c r="AG29" s="9" t="s">
        <v>3319</v>
      </c>
    </row>
    <row r="30" spans="1:33" x14ac:dyDescent="0.25">
      <c r="A30" t="s">
        <v>223</v>
      </c>
      <c r="B30" s="9" t="s">
        <v>2415</v>
      </c>
      <c r="C30" s="9" t="s">
        <v>2415</v>
      </c>
      <c r="D30" s="9" t="s">
        <v>2455</v>
      </c>
      <c r="E30" s="9">
        <v>29.99</v>
      </c>
      <c r="F30" s="9" t="s">
        <v>557</v>
      </c>
      <c r="G30" s="242">
        <v>90</v>
      </c>
      <c r="H30" s="9" t="s">
        <v>3338</v>
      </c>
      <c r="I30" s="9" t="s">
        <v>742</v>
      </c>
      <c r="J30" s="9" t="s">
        <v>3338</v>
      </c>
      <c r="K30" s="9" t="s">
        <v>110</v>
      </c>
      <c r="L30" s="9" t="s">
        <v>108</v>
      </c>
      <c r="M30" s="9" t="s">
        <v>193</v>
      </c>
      <c r="N30" s="9" t="s">
        <v>108</v>
      </c>
      <c r="O30" s="9" t="s">
        <v>193</v>
      </c>
      <c r="P30" s="9" t="s">
        <v>737</v>
      </c>
      <c r="Q30" s="9" t="s">
        <v>737</v>
      </c>
      <c r="R30" s="9" t="s">
        <v>3362</v>
      </c>
      <c r="S30" s="9" t="s">
        <v>3362</v>
      </c>
      <c r="T30" s="77" t="s">
        <v>736</v>
      </c>
      <c r="U30" s="9" t="s">
        <v>736</v>
      </c>
      <c r="V30" s="9" t="s">
        <v>736</v>
      </c>
      <c r="W30" s="9">
        <v>1</v>
      </c>
      <c r="X30" s="9" t="s">
        <v>736</v>
      </c>
      <c r="Y30" s="77" t="str">
        <f t="shared" si="0"/>
        <v>NO</v>
      </c>
      <c r="Z30" s="9" t="s">
        <v>223</v>
      </c>
      <c r="AB30" t="s">
        <v>899</v>
      </c>
      <c r="AC30" s="9" t="s">
        <v>3317</v>
      </c>
      <c r="AD30" s="9" t="s">
        <v>3318</v>
      </c>
      <c r="AE30" s="9" t="s">
        <v>1056</v>
      </c>
      <c r="AF30" s="9" t="s">
        <v>3319</v>
      </c>
      <c r="AG30" s="9" t="s">
        <v>3319</v>
      </c>
    </row>
    <row r="31" spans="1:33" x14ac:dyDescent="0.25">
      <c r="A31" t="s">
        <v>267</v>
      </c>
      <c r="B31" s="9" t="s">
        <v>2416</v>
      </c>
      <c r="C31" s="9" t="s">
        <v>2416</v>
      </c>
      <c r="D31" s="9" t="s">
        <v>2456</v>
      </c>
      <c r="E31" s="9">
        <v>29.99</v>
      </c>
      <c r="F31" s="9" t="s">
        <v>557</v>
      </c>
      <c r="G31" s="242">
        <v>90</v>
      </c>
      <c r="H31" s="9" t="s">
        <v>3338</v>
      </c>
      <c r="I31" s="9" t="s">
        <v>742</v>
      </c>
      <c r="J31" s="9" t="s">
        <v>3338</v>
      </c>
      <c r="K31" s="9" t="s">
        <v>110</v>
      </c>
      <c r="L31" s="9" t="s">
        <v>108</v>
      </c>
      <c r="M31" s="9" t="s">
        <v>193</v>
      </c>
      <c r="N31" s="9" t="s">
        <v>108</v>
      </c>
      <c r="O31" s="9" t="s">
        <v>193</v>
      </c>
      <c r="P31" s="9" t="s">
        <v>737</v>
      </c>
      <c r="Q31" s="9" t="s">
        <v>737</v>
      </c>
      <c r="R31" s="9" t="s">
        <v>3362</v>
      </c>
      <c r="S31" s="9" t="s">
        <v>3362</v>
      </c>
      <c r="T31" s="77" t="s">
        <v>736</v>
      </c>
      <c r="U31" s="9" t="s">
        <v>736</v>
      </c>
      <c r="V31" s="9" t="s">
        <v>736</v>
      </c>
      <c r="W31" s="9">
        <v>1</v>
      </c>
      <c r="X31" s="9" t="s">
        <v>736</v>
      </c>
      <c r="Y31" s="77" t="str">
        <f t="shared" si="0"/>
        <v>NO</v>
      </c>
      <c r="Z31" s="9" t="s">
        <v>267</v>
      </c>
      <c r="AB31" t="s">
        <v>3021</v>
      </c>
      <c r="AC31" s="9" t="s">
        <v>3317</v>
      </c>
      <c r="AD31" s="9" t="s">
        <v>3318</v>
      </c>
      <c r="AE31" s="9" t="s">
        <v>1056</v>
      </c>
      <c r="AF31" s="9" t="s">
        <v>3319</v>
      </c>
      <c r="AG31" s="9" t="s">
        <v>3319</v>
      </c>
    </row>
    <row r="32" spans="1:33" x14ac:dyDescent="0.25">
      <c r="A32" t="s">
        <v>269</v>
      </c>
      <c r="B32" s="9" t="s">
        <v>2417</v>
      </c>
      <c r="C32" s="9" t="s">
        <v>2417</v>
      </c>
      <c r="D32" s="9" t="s">
        <v>2457</v>
      </c>
      <c r="E32" s="9">
        <v>29.99</v>
      </c>
      <c r="F32" s="9" t="s">
        <v>557</v>
      </c>
      <c r="G32" s="242">
        <v>90</v>
      </c>
      <c r="H32" s="9" t="s">
        <v>3338</v>
      </c>
      <c r="I32" s="9" t="s">
        <v>742</v>
      </c>
      <c r="J32" s="9" t="s">
        <v>3338</v>
      </c>
      <c r="K32" s="9" t="s">
        <v>110</v>
      </c>
      <c r="L32" s="9" t="s">
        <v>108</v>
      </c>
      <c r="M32" s="9" t="s">
        <v>193</v>
      </c>
      <c r="N32" s="9" t="s">
        <v>108</v>
      </c>
      <c r="O32" s="9" t="s">
        <v>193</v>
      </c>
      <c r="P32" s="9" t="s">
        <v>737</v>
      </c>
      <c r="Q32" s="9" t="s">
        <v>737</v>
      </c>
      <c r="R32" s="9" t="s">
        <v>3362</v>
      </c>
      <c r="S32" s="9" t="s">
        <v>3362</v>
      </c>
      <c r="T32" s="77" t="s">
        <v>736</v>
      </c>
      <c r="U32" s="9" t="s">
        <v>736</v>
      </c>
      <c r="V32" s="9" t="s">
        <v>736</v>
      </c>
      <c r="W32" s="9">
        <v>1</v>
      </c>
      <c r="X32" s="9" t="s">
        <v>736</v>
      </c>
      <c r="Y32" s="77" t="str">
        <f t="shared" si="0"/>
        <v>NO</v>
      </c>
      <c r="Z32" s="9" t="s">
        <v>269</v>
      </c>
      <c r="AB32" t="s">
        <v>3021</v>
      </c>
      <c r="AC32" s="9" t="s">
        <v>3317</v>
      </c>
      <c r="AD32" s="9" t="s">
        <v>3318</v>
      </c>
      <c r="AE32" s="9" t="s">
        <v>1056</v>
      </c>
      <c r="AF32" s="9" t="s">
        <v>3319</v>
      </c>
      <c r="AG32" s="9" t="s">
        <v>3319</v>
      </c>
    </row>
    <row r="33" spans="1:38" x14ac:dyDescent="0.25">
      <c r="A33" t="s">
        <v>236</v>
      </c>
      <c r="B33" s="9" t="s">
        <v>2418</v>
      </c>
      <c r="C33" s="9" t="s">
        <v>2418</v>
      </c>
      <c r="D33" s="9" t="s">
        <v>2458</v>
      </c>
      <c r="E33" s="9">
        <v>29.99</v>
      </c>
      <c r="F33" s="9" t="s">
        <v>557</v>
      </c>
      <c r="G33" s="242">
        <v>90</v>
      </c>
      <c r="H33" t="s">
        <v>3338</v>
      </c>
      <c r="I33" s="9" t="s">
        <v>742</v>
      </c>
      <c r="J33" s="9" t="s">
        <v>3338</v>
      </c>
      <c r="K33" s="9" t="s">
        <v>110</v>
      </c>
      <c r="L33" s="9" t="s">
        <v>108</v>
      </c>
      <c r="M33" s="9" t="s">
        <v>193</v>
      </c>
      <c r="N33" s="9" t="s">
        <v>108</v>
      </c>
      <c r="O33" s="9" t="s">
        <v>193</v>
      </c>
      <c r="P33" s="9" t="s">
        <v>737</v>
      </c>
      <c r="Q33" s="9" t="s">
        <v>737</v>
      </c>
      <c r="R33" s="9" t="s">
        <v>3362</v>
      </c>
      <c r="S33" s="9" t="s">
        <v>3362</v>
      </c>
      <c r="T33" s="77" t="s">
        <v>736</v>
      </c>
      <c r="U33" s="9" t="s">
        <v>736</v>
      </c>
      <c r="V33" s="9" t="s">
        <v>736</v>
      </c>
      <c r="W33" s="9">
        <v>1</v>
      </c>
      <c r="X33" s="9" t="s">
        <v>736</v>
      </c>
      <c r="Y33" s="77" t="str">
        <f t="shared" si="0"/>
        <v>NO</v>
      </c>
      <c r="Z33" s="9" t="s">
        <v>236</v>
      </c>
      <c r="AB33" t="s">
        <v>899</v>
      </c>
      <c r="AC33" s="9" t="s">
        <v>3317</v>
      </c>
      <c r="AD33" s="9" t="s">
        <v>3318</v>
      </c>
      <c r="AE33" s="9" t="s">
        <v>1056</v>
      </c>
      <c r="AF33" s="9" t="s">
        <v>3319</v>
      </c>
      <c r="AG33" s="9" t="s">
        <v>3319</v>
      </c>
    </row>
    <row r="34" spans="1:38" x14ac:dyDescent="0.25">
      <c r="A34" t="s">
        <v>237</v>
      </c>
      <c r="B34" s="9" t="s">
        <v>2419</v>
      </c>
      <c r="C34" s="9" t="s">
        <v>2419</v>
      </c>
      <c r="D34" s="9" t="s">
        <v>2459</v>
      </c>
      <c r="E34" s="9">
        <v>29.99</v>
      </c>
      <c r="F34" s="9" t="s">
        <v>557</v>
      </c>
      <c r="G34" s="242">
        <v>90</v>
      </c>
      <c r="H34" s="242" t="s">
        <v>3339</v>
      </c>
      <c r="I34" s="9" t="s">
        <v>742</v>
      </c>
      <c r="J34" s="242" t="s">
        <v>3339</v>
      </c>
      <c r="K34" s="9" t="s">
        <v>110</v>
      </c>
      <c r="L34" s="9" t="s">
        <v>108</v>
      </c>
      <c r="M34" s="9" t="s">
        <v>193</v>
      </c>
      <c r="N34" s="9" t="s">
        <v>108</v>
      </c>
      <c r="O34" s="9" t="s">
        <v>193</v>
      </c>
      <c r="P34" s="9" t="s">
        <v>737</v>
      </c>
      <c r="Q34" s="9" t="s">
        <v>737</v>
      </c>
      <c r="R34" s="9" t="s">
        <v>3362</v>
      </c>
      <c r="S34" s="9" t="s">
        <v>3362</v>
      </c>
      <c r="T34" s="77" t="s">
        <v>736</v>
      </c>
      <c r="U34" s="9" t="s">
        <v>736</v>
      </c>
      <c r="V34" s="9" t="s">
        <v>736</v>
      </c>
      <c r="W34" s="9">
        <v>1</v>
      </c>
      <c r="X34" s="9" t="s">
        <v>736</v>
      </c>
      <c r="Y34" s="77" t="str">
        <f t="shared" si="0"/>
        <v>NO</v>
      </c>
      <c r="Z34" s="9" t="s">
        <v>237</v>
      </c>
      <c r="AB34" t="s">
        <v>899</v>
      </c>
      <c r="AC34" s="9" t="s">
        <v>3317</v>
      </c>
      <c r="AD34" s="9" t="s">
        <v>3318</v>
      </c>
      <c r="AE34" s="9" t="s">
        <v>1056</v>
      </c>
      <c r="AF34" s="9" t="s">
        <v>3319</v>
      </c>
      <c r="AG34" s="9" t="s">
        <v>3319</v>
      </c>
    </row>
    <row r="35" spans="1:38" x14ac:dyDescent="0.25">
      <c r="A35" t="s">
        <v>4</v>
      </c>
      <c r="B35" t="s">
        <v>2420</v>
      </c>
      <c r="C35" s="9" t="s">
        <v>2420</v>
      </c>
      <c r="D35" s="9" t="s">
        <v>840</v>
      </c>
      <c r="E35">
        <v>39.99</v>
      </c>
      <c r="F35" s="9" t="s">
        <v>557</v>
      </c>
      <c r="G35" s="242">
        <v>120</v>
      </c>
      <c r="H35" t="s">
        <v>3337</v>
      </c>
      <c r="I35" s="9" t="s">
        <v>742</v>
      </c>
      <c r="J35" s="9" t="s">
        <v>3337</v>
      </c>
      <c r="K35" s="9" t="s">
        <v>110</v>
      </c>
      <c r="L35" s="9" t="s">
        <v>109</v>
      </c>
      <c r="M35" s="9" t="s">
        <v>194</v>
      </c>
      <c r="N35" s="9" t="s">
        <v>109</v>
      </c>
      <c r="O35" s="9" t="s">
        <v>194</v>
      </c>
      <c r="P35" s="9" t="s">
        <v>737</v>
      </c>
      <c r="Q35" s="9" t="s">
        <v>737</v>
      </c>
      <c r="R35" s="9" t="s">
        <v>3362</v>
      </c>
      <c r="S35" s="9" t="s">
        <v>3362</v>
      </c>
      <c r="T35" s="77" t="s">
        <v>736</v>
      </c>
      <c r="U35" s="9" t="s">
        <v>736</v>
      </c>
      <c r="V35" s="9" t="s">
        <v>736</v>
      </c>
      <c r="W35" s="9">
        <v>1</v>
      </c>
      <c r="X35" s="9" t="s">
        <v>736</v>
      </c>
      <c r="Y35" s="77" t="str">
        <f t="shared" si="0"/>
        <v>NO</v>
      </c>
      <c r="Z35" s="9" t="s">
        <v>201</v>
      </c>
      <c r="AB35" s="9" t="s">
        <v>899</v>
      </c>
      <c r="AC35" s="9" t="s">
        <v>3317</v>
      </c>
      <c r="AD35" s="9" t="s">
        <v>3318</v>
      </c>
      <c r="AE35" s="9" t="s">
        <v>1056</v>
      </c>
      <c r="AF35" s="9" t="s">
        <v>3319</v>
      </c>
      <c r="AG35" s="9" t="s">
        <v>3319</v>
      </c>
    </row>
    <row r="36" spans="1:38" x14ac:dyDescent="0.25">
      <c r="A36" t="s">
        <v>2490</v>
      </c>
      <c r="B36" s="9" t="s">
        <v>2424</v>
      </c>
      <c r="C36" s="9" t="s">
        <v>2424</v>
      </c>
      <c r="D36" s="9" t="s">
        <v>2460</v>
      </c>
      <c r="E36" s="9">
        <v>39.99</v>
      </c>
      <c r="F36" s="9" t="s">
        <v>557</v>
      </c>
      <c r="G36" s="242">
        <v>150</v>
      </c>
      <c r="H36" s="242" t="s">
        <v>3339</v>
      </c>
      <c r="I36" s="9" t="s">
        <v>742</v>
      </c>
      <c r="J36" s="242" t="s">
        <v>3339</v>
      </c>
      <c r="K36" s="9" t="s">
        <v>110</v>
      </c>
      <c r="L36" s="9" t="s">
        <v>109</v>
      </c>
      <c r="M36" s="9" t="s">
        <v>194</v>
      </c>
      <c r="N36" s="9" t="s">
        <v>109</v>
      </c>
      <c r="O36" s="9" t="s">
        <v>194</v>
      </c>
      <c r="P36" s="9" t="s">
        <v>737</v>
      </c>
      <c r="Q36" s="9" t="s">
        <v>737</v>
      </c>
      <c r="R36" s="9" t="s">
        <v>3362</v>
      </c>
      <c r="S36" s="9" t="s">
        <v>3362</v>
      </c>
      <c r="T36" s="77" t="s">
        <v>736</v>
      </c>
      <c r="U36" s="9" t="s">
        <v>736</v>
      </c>
      <c r="V36" s="9" t="s">
        <v>736</v>
      </c>
      <c r="W36" s="9">
        <v>1</v>
      </c>
      <c r="X36" s="9" t="s">
        <v>736</v>
      </c>
      <c r="Y36" s="77" t="str">
        <f t="shared" si="0"/>
        <v>NO</v>
      </c>
      <c r="Z36" s="9" t="s">
        <v>2490</v>
      </c>
      <c r="AB36" t="s">
        <v>2774</v>
      </c>
      <c r="AC36" s="9" t="s">
        <v>3317</v>
      </c>
      <c r="AD36" s="9" t="s">
        <v>3318</v>
      </c>
      <c r="AE36" s="9" t="s">
        <v>1056</v>
      </c>
      <c r="AF36" s="9" t="s">
        <v>3319</v>
      </c>
      <c r="AG36" s="9" t="s">
        <v>3319</v>
      </c>
    </row>
    <row r="37" spans="1:38" x14ac:dyDescent="0.25">
      <c r="A37" t="s">
        <v>253</v>
      </c>
      <c r="B37" s="9" t="s">
        <v>2425</v>
      </c>
      <c r="C37" s="9" t="s">
        <v>2425</v>
      </c>
      <c r="D37" s="9" t="s">
        <v>2461</v>
      </c>
      <c r="E37" s="9">
        <v>39.99</v>
      </c>
      <c r="F37" s="9" t="s">
        <v>557</v>
      </c>
      <c r="G37" s="242">
        <v>90</v>
      </c>
      <c r="H37" s="9" t="s">
        <v>3338</v>
      </c>
      <c r="I37" s="9" t="s">
        <v>742</v>
      </c>
      <c r="J37" s="9" t="s">
        <v>3338</v>
      </c>
      <c r="K37" s="9" t="s">
        <v>110</v>
      </c>
      <c r="L37" s="9" t="s">
        <v>109</v>
      </c>
      <c r="M37" s="9" t="s">
        <v>194</v>
      </c>
      <c r="N37" s="9" t="s">
        <v>109</v>
      </c>
      <c r="O37" s="9" t="s">
        <v>194</v>
      </c>
      <c r="P37" s="9" t="s">
        <v>737</v>
      </c>
      <c r="Q37" s="9" t="s">
        <v>737</v>
      </c>
      <c r="R37" s="9" t="s">
        <v>3362</v>
      </c>
      <c r="S37" s="9" t="s">
        <v>3362</v>
      </c>
      <c r="T37" s="77" t="s">
        <v>736</v>
      </c>
      <c r="U37" s="9" t="s">
        <v>736</v>
      </c>
      <c r="V37" s="9" t="s">
        <v>736</v>
      </c>
      <c r="W37" s="9">
        <v>1</v>
      </c>
      <c r="X37" s="9" t="s">
        <v>736</v>
      </c>
      <c r="Y37" s="77" t="str">
        <f t="shared" si="0"/>
        <v>NO</v>
      </c>
      <c r="Z37" s="9" t="s">
        <v>253</v>
      </c>
      <c r="AB37" t="s">
        <v>899</v>
      </c>
      <c r="AC37" s="9" t="s">
        <v>3317</v>
      </c>
      <c r="AD37" s="9" t="s">
        <v>3318</v>
      </c>
      <c r="AE37" s="9" t="s">
        <v>1056</v>
      </c>
      <c r="AF37" s="9" t="s">
        <v>3319</v>
      </c>
      <c r="AG37" s="9" t="s">
        <v>3319</v>
      </c>
      <c r="AL37" s="9" t="s">
        <v>111</v>
      </c>
    </row>
    <row r="38" spans="1:38" x14ac:dyDescent="0.25">
      <c r="A38" t="s">
        <v>254</v>
      </c>
      <c r="B38" s="9" t="s">
        <v>2426</v>
      </c>
      <c r="C38" s="9" t="s">
        <v>2426</v>
      </c>
      <c r="D38" s="9" t="s">
        <v>3464</v>
      </c>
      <c r="E38" s="9">
        <v>39.99</v>
      </c>
      <c r="F38" s="9" t="s">
        <v>557</v>
      </c>
      <c r="G38" s="242">
        <v>90</v>
      </c>
      <c r="H38" s="9" t="s">
        <v>3338</v>
      </c>
      <c r="I38" s="9" t="s">
        <v>742</v>
      </c>
      <c r="J38" s="9" t="s">
        <v>3338</v>
      </c>
      <c r="K38" s="9" t="s">
        <v>110</v>
      </c>
      <c r="L38" s="9" t="s">
        <v>109</v>
      </c>
      <c r="M38" s="9" t="s">
        <v>194</v>
      </c>
      <c r="N38" s="9" t="s">
        <v>109</v>
      </c>
      <c r="O38" s="9" t="s">
        <v>194</v>
      </c>
      <c r="P38" s="9" t="s">
        <v>737</v>
      </c>
      <c r="Q38" s="9" t="s">
        <v>737</v>
      </c>
      <c r="R38" s="9" t="s">
        <v>3362</v>
      </c>
      <c r="S38" s="9" t="s">
        <v>3362</v>
      </c>
      <c r="T38" s="77" t="s">
        <v>736</v>
      </c>
      <c r="U38" s="9" t="s">
        <v>736</v>
      </c>
      <c r="V38" s="9" t="s">
        <v>736</v>
      </c>
      <c r="W38" s="9">
        <v>1</v>
      </c>
      <c r="X38" s="9" t="s">
        <v>736</v>
      </c>
      <c r="Y38" s="77" t="str">
        <f t="shared" si="0"/>
        <v>NO</v>
      </c>
      <c r="Z38" s="9" t="s">
        <v>254</v>
      </c>
      <c r="AB38" t="s">
        <v>899</v>
      </c>
      <c r="AC38" s="9" t="s">
        <v>3317</v>
      </c>
      <c r="AD38" s="9" t="s">
        <v>3318</v>
      </c>
      <c r="AE38" s="9" t="s">
        <v>1056</v>
      </c>
      <c r="AF38" s="9" t="s">
        <v>3319</v>
      </c>
      <c r="AG38" s="9" t="s">
        <v>3319</v>
      </c>
    </row>
    <row r="39" spans="1:38" x14ac:dyDescent="0.25">
      <c r="A39" t="s">
        <v>256</v>
      </c>
      <c r="B39" s="9" t="s">
        <v>2427</v>
      </c>
      <c r="C39" s="9" t="s">
        <v>2427</v>
      </c>
      <c r="D39" s="9" t="s">
        <v>2463</v>
      </c>
      <c r="E39" s="9">
        <v>39.99</v>
      </c>
      <c r="F39" s="9" t="s">
        <v>557</v>
      </c>
      <c r="G39" s="242">
        <v>90</v>
      </c>
      <c r="H39" s="9" t="s">
        <v>3338</v>
      </c>
      <c r="I39" s="9" t="s">
        <v>742</v>
      </c>
      <c r="J39" s="9" t="s">
        <v>3338</v>
      </c>
      <c r="K39" s="9" t="s">
        <v>110</v>
      </c>
      <c r="L39" s="9" t="s">
        <v>109</v>
      </c>
      <c r="M39" s="9" t="s">
        <v>194</v>
      </c>
      <c r="N39" s="9" t="s">
        <v>109</v>
      </c>
      <c r="O39" s="9" t="s">
        <v>194</v>
      </c>
      <c r="P39" s="9" t="s">
        <v>737</v>
      </c>
      <c r="Q39" s="9" t="s">
        <v>737</v>
      </c>
      <c r="R39" s="9" t="s">
        <v>3362</v>
      </c>
      <c r="S39" s="9" t="s">
        <v>3362</v>
      </c>
      <c r="T39" s="77" t="s">
        <v>736</v>
      </c>
      <c r="U39" s="9" t="s">
        <v>736</v>
      </c>
      <c r="V39" s="9" t="s">
        <v>736</v>
      </c>
      <c r="W39" s="9">
        <v>1</v>
      </c>
      <c r="X39" s="9" t="s">
        <v>736</v>
      </c>
      <c r="Y39" s="77" t="str">
        <f t="shared" si="0"/>
        <v>NO</v>
      </c>
      <c r="Z39" s="9" t="s">
        <v>256</v>
      </c>
      <c r="AB39" t="s">
        <v>3021</v>
      </c>
      <c r="AC39" s="9" t="s">
        <v>3317</v>
      </c>
      <c r="AD39" s="9" t="s">
        <v>3318</v>
      </c>
      <c r="AE39" s="9" t="s">
        <v>1056</v>
      </c>
      <c r="AF39" s="9" t="s">
        <v>3319</v>
      </c>
      <c r="AG39" s="9" t="s">
        <v>3319</v>
      </c>
    </row>
    <row r="40" spans="1:38" x14ac:dyDescent="0.25">
      <c r="A40" t="s">
        <v>2</v>
      </c>
      <c r="B40" t="s">
        <v>2431</v>
      </c>
      <c r="C40" s="9" t="s">
        <v>2431</v>
      </c>
      <c r="D40" s="9" t="s">
        <v>844</v>
      </c>
      <c r="E40">
        <v>49.99</v>
      </c>
      <c r="F40" s="9" t="s">
        <v>557</v>
      </c>
      <c r="G40" s="242">
        <v>150</v>
      </c>
      <c r="H40" t="s">
        <v>3337</v>
      </c>
      <c r="I40" s="9" t="s">
        <v>742</v>
      </c>
      <c r="J40" s="9" t="s">
        <v>3337</v>
      </c>
      <c r="K40" s="9" t="s">
        <v>110</v>
      </c>
      <c r="L40" s="9" t="s">
        <v>111</v>
      </c>
      <c r="M40" s="9" t="s">
        <v>195</v>
      </c>
      <c r="N40" s="9" t="s">
        <v>111</v>
      </c>
      <c r="O40" s="9" t="s">
        <v>195</v>
      </c>
      <c r="P40" s="9" t="s">
        <v>737</v>
      </c>
      <c r="Q40" s="9" t="s">
        <v>737</v>
      </c>
      <c r="R40" s="9" t="s">
        <v>3362</v>
      </c>
      <c r="S40" s="9" t="s">
        <v>3362</v>
      </c>
      <c r="T40" s="77" t="s">
        <v>736</v>
      </c>
      <c r="U40" s="9" t="s">
        <v>736</v>
      </c>
      <c r="V40" s="9" t="s">
        <v>736</v>
      </c>
      <c r="W40" s="9">
        <v>1</v>
      </c>
      <c r="X40" s="9" t="s">
        <v>736</v>
      </c>
      <c r="Y40" s="77" t="str">
        <f t="shared" si="0"/>
        <v>NO</v>
      </c>
      <c r="Z40" s="9" t="s">
        <v>202</v>
      </c>
      <c r="AB40" s="9" t="s">
        <v>899</v>
      </c>
      <c r="AC40" s="9" t="s">
        <v>3317</v>
      </c>
      <c r="AD40" s="9" t="s">
        <v>3318</v>
      </c>
      <c r="AE40" s="9" t="s">
        <v>1056</v>
      </c>
      <c r="AF40" s="9" t="s">
        <v>3319</v>
      </c>
      <c r="AG40" s="9" t="s">
        <v>3319</v>
      </c>
    </row>
    <row r="41" spans="1:38" x14ac:dyDescent="0.25">
      <c r="A41" t="s">
        <v>262</v>
      </c>
      <c r="B41" s="9" t="s">
        <v>2432</v>
      </c>
      <c r="C41" s="9" t="s">
        <v>2432</v>
      </c>
      <c r="D41" s="9" t="s">
        <v>2464</v>
      </c>
      <c r="E41" s="9">
        <v>49.99</v>
      </c>
      <c r="F41" s="9" t="s">
        <v>557</v>
      </c>
      <c r="G41" s="242">
        <v>210</v>
      </c>
      <c r="H41" s="242" t="s">
        <v>3339</v>
      </c>
      <c r="I41" s="9" t="s">
        <v>742</v>
      </c>
      <c r="J41" s="242" t="s">
        <v>3339</v>
      </c>
      <c r="K41" s="9" t="s">
        <v>110</v>
      </c>
      <c r="L41" s="9" t="s">
        <v>111</v>
      </c>
      <c r="M41" s="9" t="s">
        <v>195</v>
      </c>
      <c r="N41" s="9" t="s">
        <v>111</v>
      </c>
      <c r="O41" s="9" t="s">
        <v>195</v>
      </c>
      <c r="P41" s="9" t="s">
        <v>737</v>
      </c>
      <c r="Q41" s="9" t="s">
        <v>737</v>
      </c>
      <c r="R41" s="9" t="s">
        <v>3362</v>
      </c>
      <c r="S41" s="9" t="s">
        <v>3362</v>
      </c>
      <c r="T41" s="77" t="s">
        <v>736</v>
      </c>
      <c r="U41" s="9" t="s">
        <v>736</v>
      </c>
      <c r="V41" s="9" t="s">
        <v>736</v>
      </c>
      <c r="W41" s="9">
        <v>1</v>
      </c>
      <c r="X41" s="9" t="s">
        <v>736</v>
      </c>
      <c r="Y41" s="77" t="str">
        <f t="shared" si="0"/>
        <v>NO</v>
      </c>
      <c r="Z41" s="9" t="s">
        <v>262</v>
      </c>
      <c r="AB41" t="s">
        <v>3030</v>
      </c>
      <c r="AC41" s="9" t="s">
        <v>3317</v>
      </c>
      <c r="AD41" s="9" t="s">
        <v>3318</v>
      </c>
      <c r="AE41" s="9" t="s">
        <v>1056</v>
      </c>
      <c r="AF41" s="9" t="s">
        <v>3319</v>
      </c>
      <c r="AG41" s="9" t="s">
        <v>3319</v>
      </c>
    </row>
    <row r="42" spans="1:38" x14ac:dyDescent="0.25">
      <c r="A42" t="s">
        <v>3533</v>
      </c>
      <c r="B42" s="9" t="s">
        <v>2433</v>
      </c>
      <c r="C42" s="9" t="s">
        <v>2433</v>
      </c>
      <c r="D42" s="9" t="s">
        <v>2465</v>
      </c>
      <c r="E42" s="9">
        <v>49.99</v>
      </c>
      <c r="F42" s="9" t="s">
        <v>557</v>
      </c>
      <c r="G42" s="242">
        <v>150</v>
      </c>
      <c r="H42" s="242" t="s">
        <v>3339</v>
      </c>
      <c r="I42" s="9" t="s">
        <v>742</v>
      </c>
      <c r="J42" s="242" t="s">
        <v>3339</v>
      </c>
      <c r="K42" s="9" t="s">
        <v>110</v>
      </c>
      <c r="L42" s="9" t="s">
        <v>111</v>
      </c>
      <c r="M42" s="9" t="s">
        <v>195</v>
      </c>
      <c r="N42" s="9" t="s">
        <v>111</v>
      </c>
      <c r="O42" s="9" t="s">
        <v>195</v>
      </c>
      <c r="P42" s="9" t="s">
        <v>737</v>
      </c>
      <c r="Q42" s="9" t="s">
        <v>737</v>
      </c>
      <c r="R42" s="9" t="s">
        <v>3362</v>
      </c>
      <c r="S42" s="9" t="s">
        <v>3362</v>
      </c>
      <c r="T42" s="77" t="s">
        <v>736</v>
      </c>
      <c r="U42" s="9" t="s">
        <v>736</v>
      </c>
      <c r="V42" s="9" t="s">
        <v>736</v>
      </c>
      <c r="W42" s="9">
        <v>1</v>
      </c>
      <c r="X42" s="9" t="s">
        <v>736</v>
      </c>
      <c r="Y42" s="77" t="str">
        <f t="shared" si="0"/>
        <v>NO</v>
      </c>
      <c r="Z42" s="9" t="s">
        <v>556</v>
      </c>
      <c r="AB42" t="s">
        <v>2991</v>
      </c>
      <c r="AC42" s="9" t="s">
        <v>3317</v>
      </c>
      <c r="AD42" s="9" t="s">
        <v>3318</v>
      </c>
      <c r="AE42" s="9" t="s">
        <v>1056</v>
      </c>
      <c r="AF42" s="9" t="s">
        <v>3319</v>
      </c>
      <c r="AG42" s="9" t="s">
        <v>3319</v>
      </c>
    </row>
    <row r="43" spans="1:38" x14ac:dyDescent="0.25">
      <c r="A43" t="s">
        <v>2501</v>
      </c>
      <c r="B43" s="9" t="s">
        <v>2434</v>
      </c>
      <c r="C43" s="9" t="s">
        <v>2434</v>
      </c>
      <c r="D43" s="9" t="s">
        <v>2467</v>
      </c>
      <c r="E43" s="9">
        <v>49.99</v>
      </c>
      <c r="F43" s="9" t="s">
        <v>557</v>
      </c>
      <c r="G43" s="242">
        <v>210</v>
      </c>
      <c r="H43" s="242" t="s">
        <v>3339</v>
      </c>
      <c r="I43" s="9" t="s">
        <v>742</v>
      </c>
      <c r="J43" s="242" t="s">
        <v>3339</v>
      </c>
      <c r="K43" s="9" t="s">
        <v>110</v>
      </c>
      <c r="L43" s="9" t="s">
        <v>111</v>
      </c>
      <c r="M43" s="9" t="s">
        <v>195</v>
      </c>
      <c r="N43" s="9" t="s">
        <v>111</v>
      </c>
      <c r="O43" s="9" t="s">
        <v>195</v>
      </c>
      <c r="P43" s="9" t="s">
        <v>737</v>
      </c>
      <c r="Q43" s="9" t="s">
        <v>737</v>
      </c>
      <c r="R43" s="9" t="s">
        <v>3362</v>
      </c>
      <c r="S43" s="9" t="s">
        <v>3362</v>
      </c>
      <c r="T43" s="77" t="s">
        <v>736</v>
      </c>
      <c r="U43" s="9" t="s">
        <v>736</v>
      </c>
      <c r="V43" s="9" t="s">
        <v>736</v>
      </c>
      <c r="W43" s="9">
        <v>1</v>
      </c>
      <c r="X43" s="9" t="s">
        <v>736</v>
      </c>
      <c r="Y43" s="77" t="str">
        <f t="shared" si="0"/>
        <v>NO</v>
      </c>
      <c r="Z43" s="9" t="s">
        <v>2501</v>
      </c>
      <c r="AB43" t="s">
        <v>2774</v>
      </c>
      <c r="AC43" s="9" t="s">
        <v>3317</v>
      </c>
      <c r="AD43" s="9" t="s">
        <v>3318</v>
      </c>
      <c r="AE43" s="9" t="s">
        <v>1056</v>
      </c>
      <c r="AF43" s="9" t="s">
        <v>3319</v>
      </c>
      <c r="AG43" s="9" t="s">
        <v>3319</v>
      </c>
    </row>
    <row r="44" spans="1:38" x14ac:dyDescent="0.25">
      <c r="A44" t="s">
        <v>261</v>
      </c>
      <c r="B44" s="9" t="s">
        <v>2435</v>
      </c>
      <c r="C44" s="9" t="s">
        <v>2435</v>
      </c>
      <c r="D44" s="9" t="s">
        <v>2468</v>
      </c>
      <c r="E44" s="9">
        <v>49.99</v>
      </c>
      <c r="F44" s="9" t="s">
        <v>557</v>
      </c>
      <c r="G44" s="242">
        <v>150</v>
      </c>
      <c r="H44" s="9" t="s">
        <v>3338</v>
      </c>
      <c r="I44" s="9" t="s">
        <v>742</v>
      </c>
      <c r="J44" s="9" t="s">
        <v>3338</v>
      </c>
      <c r="K44" s="9" t="s">
        <v>110</v>
      </c>
      <c r="L44" s="9" t="s">
        <v>111</v>
      </c>
      <c r="M44" s="9" t="s">
        <v>195</v>
      </c>
      <c r="N44" s="9" t="s">
        <v>111</v>
      </c>
      <c r="O44" s="9" t="s">
        <v>195</v>
      </c>
      <c r="P44" s="9" t="s">
        <v>737</v>
      </c>
      <c r="Q44" s="9" t="s">
        <v>737</v>
      </c>
      <c r="R44" s="9" t="s">
        <v>3362</v>
      </c>
      <c r="S44" s="9" t="s">
        <v>3362</v>
      </c>
      <c r="T44" s="77" t="s">
        <v>736</v>
      </c>
      <c r="U44" s="9" t="s">
        <v>736</v>
      </c>
      <c r="V44" s="9" t="s">
        <v>736</v>
      </c>
      <c r="W44" s="9">
        <v>1</v>
      </c>
      <c r="X44" s="9" t="s">
        <v>736</v>
      </c>
      <c r="Y44" s="77" t="str">
        <f t="shared" si="0"/>
        <v>NO</v>
      </c>
      <c r="Z44" s="9" t="s">
        <v>261</v>
      </c>
      <c r="AB44" t="s">
        <v>899</v>
      </c>
      <c r="AC44" s="9" t="s">
        <v>3317</v>
      </c>
      <c r="AD44" s="9" t="s">
        <v>3318</v>
      </c>
      <c r="AE44" s="9" t="s">
        <v>1056</v>
      </c>
      <c r="AF44" s="9" t="s">
        <v>3319</v>
      </c>
      <c r="AG44" s="9" t="s">
        <v>3319</v>
      </c>
    </row>
    <row r="45" spans="1:38" x14ac:dyDescent="0.25">
      <c r="A45" t="s">
        <v>263</v>
      </c>
      <c r="B45" s="9" t="s">
        <v>2436</v>
      </c>
      <c r="C45" s="9" t="s">
        <v>2436</v>
      </c>
      <c r="D45" s="9" t="s">
        <v>2469</v>
      </c>
      <c r="E45" s="9">
        <v>49.99</v>
      </c>
      <c r="F45" s="9" t="s">
        <v>557</v>
      </c>
      <c r="G45" s="242">
        <v>150</v>
      </c>
      <c r="H45" s="9" t="s">
        <v>3338</v>
      </c>
      <c r="I45" s="9" t="s">
        <v>742</v>
      </c>
      <c r="J45" s="9" t="s">
        <v>3338</v>
      </c>
      <c r="K45" s="9" t="s">
        <v>110</v>
      </c>
      <c r="L45" s="9" t="s">
        <v>111</v>
      </c>
      <c r="M45" s="9" t="s">
        <v>195</v>
      </c>
      <c r="N45" s="9" t="s">
        <v>111</v>
      </c>
      <c r="O45" s="9" t="s">
        <v>195</v>
      </c>
      <c r="P45" s="9" t="s">
        <v>737</v>
      </c>
      <c r="Q45" s="9" t="s">
        <v>737</v>
      </c>
      <c r="R45" s="9" t="s">
        <v>3362</v>
      </c>
      <c r="S45" s="9" t="s">
        <v>3362</v>
      </c>
      <c r="T45" s="77" t="s">
        <v>736</v>
      </c>
      <c r="U45" s="9" t="s">
        <v>736</v>
      </c>
      <c r="V45" s="9" t="s">
        <v>736</v>
      </c>
      <c r="W45" s="9">
        <v>1</v>
      </c>
      <c r="X45" s="9" t="s">
        <v>736</v>
      </c>
      <c r="Y45" s="77" t="str">
        <f t="shared" si="0"/>
        <v>NO</v>
      </c>
      <c r="Z45" s="9" t="s">
        <v>263</v>
      </c>
      <c r="AB45" t="s">
        <v>899</v>
      </c>
      <c r="AC45" s="9" t="s">
        <v>3317</v>
      </c>
      <c r="AD45" s="9" t="s">
        <v>3318</v>
      </c>
      <c r="AE45" s="9" t="s">
        <v>1056</v>
      </c>
      <c r="AF45" s="9" t="s">
        <v>3319</v>
      </c>
      <c r="AG45" s="9" t="s">
        <v>3319</v>
      </c>
    </row>
    <row r="46" spans="1:38" x14ac:dyDescent="0.25">
      <c r="A46" t="s">
        <v>265</v>
      </c>
      <c r="B46" s="9" t="s">
        <v>2437</v>
      </c>
      <c r="C46" s="9" t="s">
        <v>2437</v>
      </c>
      <c r="D46" s="9" t="s">
        <v>2470</v>
      </c>
      <c r="E46" s="9">
        <v>49.99</v>
      </c>
      <c r="F46" s="9" t="s">
        <v>557</v>
      </c>
      <c r="G46" s="242">
        <v>150</v>
      </c>
      <c r="H46" s="9" t="s">
        <v>3338</v>
      </c>
      <c r="I46" s="9" t="s">
        <v>742</v>
      </c>
      <c r="J46" s="9" t="s">
        <v>3338</v>
      </c>
      <c r="K46" s="9" t="s">
        <v>110</v>
      </c>
      <c r="L46" s="9" t="s">
        <v>111</v>
      </c>
      <c r="M46" s="9" t="s">
        <v>195</v>
      </c>
      <c r="N46" s="9" t="s">
        <v>111</v>
      </c>
      <c r="O46" s="9" t="s">
        <v>195</v>
      </c>
      <c r="P46" s="9" t="s">
        <v>737</v>
      </c>
      <c r="Q46" s="9" t="s">
        <v>737</v>
      </c>
      <c r="R46" s="9" t="s">
        <v>3362</v>
      </c>
      <c r="S46" s="9" t="s">
        <v>3362</v>
      </c>
      <c r="T46" s="77" t="s">
        <v>736</v>
      </c>
      <c r="U46" s="9" t="s">
        <v>736</v>
      </c>
      <c r="V46" s="9" t="s">
        <v>736</v>
      </c>
      <c r="W46" s="9">
        <v>1</v>
      </c>
      <c r="X46" s="9" t="s">
        <v>736</v>
      </c>
      <c r="Y46" s="77" t="str">
        <f t="shared" si="0"/>
        <v>NO</v>
      </c>
      <c r="Z46" s="9" t="s">
        <v>265</v>
      </c>
      <c r="AB46" t="s">
        <v>3021</v>
      </c>
      <c r="AC46" s="9" t="s">
        <v>3317</v>
      </c>
      <c r="AD46" s="9" t="s">
        <v>3318</v>
      </c>
      <c r="AE46" s="9" t="s">
        <v>1056</v>
      </c>
      <c r="AF46" s="9" t="s">
        <v>3319</v>
      </c>
      <c r="AG46" s="9" t="s">
        <v>3319</v>
      </c>
    </row>
    <row r="47" spans="1:38" x14ac:dyDescent="0.25">
      <c r="A47" t="s">
        <v>5</v>
      </c>
      <c r="B47" t="s">
        <v>2438</v>
      </c>
      <c r="C47" s="9" t="s">
        <v>2438</v>
      </c>
      <c r="D47" s="9" t="s">
        <v>848</v>
      </c>
      <c r="E47">
        <v>59.99</v>
      </c>
      <c r="F47" s="9" t="s">
        <v>557</v>
      </c>
      <c r="G47" s="242">
        <v>210</v>
      </c>
      <c r="H47" t="s">
        <v>3337</v>
      </c>
      <c r="I47" s="9" t="s">
        <v>742</v>
      </c>
      <c r="J47" s="9" t="s">
        <v>3337</v>
      </c>
      <c r="K47" s="9" t="s">
        <v>110</v>
      </c>
      <c r="L47" s="9" t="s">
        <v>112</v>
      </c>
      <c r="M47" s="9" t="s">
        <v>196</v>
      </c>
      <c r="N47" s="9" t="s">
        <v>112</v>
      </c>
      <c r="O47" s="9" t="s">
        <v>196</v>
      </c>
      <c r="P47" s="9" t="s">
        <v>737</v>
      </c>
      <c r="Q47" s="9" t="s">
        <v>737</v>
      </c>
      <c r="R47" s="9" t="s">
        <v>3362</v>
      </c>
      <c r="S47" s="9" t="s">
        <v>3362</v>
      </c>
      <c r="T47" s="77" t="s">
        <v>736</v>
      </c>
      <c r="U47" s="9" t="s">
        <v>736</v>
      </c>
      <c r="V47" s="9" t="s">
        <v>736</v>
      </c>
      <c r="W47" s="9">
        <v>1</v>
      </c>
      <c r="X47" s="9" t="s">
        <v>736</v>
      </c>
      <c r="Y47" s="77" t="str">
        <f t="shared" si="0"/>
        <v>NO</v>
      </c>
      <c r="Z47" s="9" t="s">
        <v>203</v>
      </c>
      <c r="AB47" s="9" t="s">
        <v>899</v>
      </c>
      <c r="AC47" s="9" t="s">
        <v>3317</v>
      </c>
      <c r="AD47" s="9" t="s">
        <v>3318</v>
      </c>
      <c r="AE47" s="9" t="s">
        <v>1056</v>
      </c>
      <c r="AF47" s="9" t="s">
        <v>3319</v>
      </c>
      <c r="AG47" s="9" t="s">
        <v>3319</v>
      </c>
    </row>
    <row r="48" spans="1:38" x14ac:dyDescent="0.25">
      <c r="A48" t="s">
        <v>275</v>
      </c>
      <c r="B48" s="9" t="s">
        <v>2442</v>
      </c>
      <c r="C48" s="9" t="s">
        <v>2442</v>
      </c>
      <c r="D48" s="9" t="s">
        <v>2471</v>
      </c>
      <c r="E48" s="9">
        <v>59.99</v>
      </c>
      <c r="F48" s="9" t="s">
        <v>557</v>
      </c>
      <c r="G48" s="242">
        <v>240</v>
      </c>
      <c r="H48" s="242" t="s">
        <v>3339</v>
      </c>
      <c r="I48" s="9" t="s">
        <v>742</v>
      </c>
      <c r="J48" s="242" t="s">
        <v>3339</v>
      </c>
      <c r="K48" s="9" t="s">
        <v>110</v>
      </c>
      <c r="L48" s="9" t="s">
        <v>112</v>
      </c>
      <c r="M48" s="9" t="s">
        <v>196</v>
      </c>
      <c r="N48" s="9" t="s">
        <v>112</v>
      </c>
      <c r="O48" s="9" t="s">
        <v>196</v>
      </c>
      <c r="P48" s="9" t="s">
        <v>737</v>
      </c>
      <c r="Q48" s="9" t="s">
        <v>737</v>
      </c>
      <c r="R48" s="9" t="s">
        <v>3362</v>
      </c>
      <c r="S48" s="9" t="s">
        <v>3362</v>
      </c>
      <c r="T48" s="77" t="s">
        <v>736</v>
      </c>
      <c r="U48" s="9" t="s">
        <v>736</v>
      </c>
      <c r="V48" s="9" t="s">
        <v>736</v>
      </c>
      <c r="W48" s="9">
        <v>1</v>
      </c>
      <c r="X48" s="9" t="s">
        <v>736</v>
      </c>
      <c r="Y48" s="77" t="str">
        <f t="shared" si="0"/>
        <v>NO</v>
      </c>
      <c r="Z48" s="9" t="s">
        <v>275</v>
      </c>
      <c r="AB48" t="s">
        <v>3030</v>
      </c>
      <c r="AC48" s="9" t="s">
        <v>3317</v>
      </c>
      <c r="AD48" s="9" t="s">
        <v>3318</v>
      </c>
      <c r="AE48" s="9" t="s">
        <v>1056</v>
      </c>
      <c r="AF48" s="9" t="s">
        <v>3319</v>
      </c>
      <c r="AG48" s="9" t="s">
        <v>3319</v>
      </c>
    </row>
    <row r="49" spans="1:35" x14ac:dyDescent="0.25">
      <c r="A49" t="s">
        <v>288</v>
      </c>
      <c r="B49" s="9" t="s">
        <v>2443</v>
      </c>
      <c r="C49" s="9" t="s">
        <v>2443</v>
      </c>
      <c r="D49" s="9" t="s">
        <v>2472</v>
      </c>
      <c r="E49" s="9">
        <v>59.99</v>
      </c>
      <c r="F49" s="9" t="s">
        <v>557</v>
      </c>
      <c r="G49" s="242">
        <v>240</v>
      </c>
      <c r="H49" s="242" t="s">
        <v>3339</v>
      </c>
      <c r="I49" s="9" t="s">
        <v>742</v>
      </c>
      <c r="J49" s="242" t="s">
        <v>3339</v>
      </c>
      <c r="K49" s="9" t="s">
        <v>110</v>
      </c>
      <c r="L49" s="9" t="s">
        <v>112</v>
      </c>
      <c r="M49" s="9" t="s">
        <v>196</v>
      </c>
      <c r="N49" s="9" t="s">
        <v>112</v>
      </c>
      <c r="O49" s="9" t="s">
        <v>196</v>
      </c>
      <c r="P49" s="9" t="s">
        <v>737</v>
      </c>
      <c r="Q49" s="9" t="s">
        <v>737</v>
      </c>
      <c r="R49" s="9" t="s">
        <v>3362</v>
      </c>
      <c r="S49" s="9" t="s">
        <v>3362</v>
      </c>
      <c r="T49" s="77" t="s">
        <v>736</v>
      </c>
      <c r="U49" s="9" t="s">
        <v>736</v>
      </c>
      <c r="V49" s="9" t="s">
        <v>736</v>
      </c>
      <c r="W49" s="9">
        <v>1</v>
      </c>
      <c r="X49" s="9" t="s">
        <v>736</v>
      </c>
      <c r="Y49" s="77" t="str">
        <f t="shared" si="0"/>
        <v>NO</v>
      </c>
      <c r="Z49" s="9" t="s">
        <v>288</v>
      </c>
      <c r="AB49" t="s">
        <v>2991</v>
      </c>
      <c r="AC49" s="9" t="s">
        <v>3317</v>
      </c>
      <c r="AD49" s="9" t="s">
        <v>3318</v>
      </c>
      <c r="AE49" s="9" t="s">
        <v>1056</v>
      </c>
      <c r="AF49" s="9" t="s">
        <v>3319</v>
      </c>
      <c r="AG49" s="9" t="s">
        <v>3319</v>
      </c>
    </row>
    <row r="50" spans="1:35" x14ac:dyDescent="0.25">
      <c r="A50" t="s">
        <v>2502</v>
      </c>
      <c r="B50" s="9" t="s">
        <v>2444</v>
      </c>
      <c r="C50" s="9" t="s">
        <v>2444</v>
      </c>
      <c r="D50" s="9" t="s">
        <v>2473</v>
      </c>
      <c r="E50" s="9">
        <v>59.99</v>
      </c>
      <c r="F50" s="9" t="s">
        <v>557</v>
      </c>
      <c r="G50" s="242">
        <v>240</v>
      </c>
      <c r="H50" s="242" t="s">
        <v>3339</v>
      </c>
      <c r="I50" s="9" t="s">
        <v>742</v>
      </c>
      <c r="J50" s="242" t="s">
        <v>3339</v>
      </c>
      <c r="K50" s="9" t="s">
        <v>110</v>
      </c>
      <c r="L50" s="9" t="s">
        <v>112</v>
      </c>
      <c r="M50" s="9" t="s">
        <v>196</v>
      </c>
      <c r="N50" s="9" t="s">
        <v>112</v>
      </c>
      <c r="O50" s="9" t="s">
        <v>196</v>
      </c>
      <c r="P50" s="9" t="s">
        <v>737</v>
      </c>
      <c r="Q50" s="9" t="s">
        <v>737</v>
      </c>
      <c r="R50" s="9" t="s">
        <v>3362</v>
      </c>
      <c r="S50" s="9" t="s">
        <v>3362</v>
      </c>
      <c r="T50" s="77" t="s">
        <v>736</v>
      </c>
      <c r="U50" s="9" t="s">
        <v>736</v>
      </c>
      <c r="V50" s="9" t="s">
        <v>736</v>
      </c>
      <c r="W50" s="9">
        <v>1</v>
      </c>
      <c r="X50" s="9" t="s">
        <v>736</v>
      </c>
      <c r="Y50" s="77" t="str">
        <f t="shared" si="0"/>
        <v>NO</v>
      </c>
      <c r="Z50" s="9" t="s">
        <v>2502</v>
      </c>
      <c r="AB50" t="s">
        <v>2774</v>
      </c>
      <c r="AC50" s="9" t="s">
        <v>3317</v>
      </c>
      <c r="AD50" s="9" t="s">
        <v>3318</v>
      </c>
      <c r="AE50" s="9" t="s">
        <v>1056</v>
      </c>
      <c r="AF50" s="9" t="s">
        <v>3319</v>
      </c>
      <c r="AG50" s="9" t="s">
        <v>3319</v>
      </c>
    </row>
    <row r="51" spans="1:35" x14ac:dyDescent="0.25">
      <c r="A51" t="s">
        <v>274</v>
      </c>
      <c r="B51" s="9" t="s">
        <v>2445</v>
      </c>
      <c r="C51" s="9" t="s">
        <v>2445</v>
      </c>
      <c r="D51" s="9" t="s">
        <v>2474</v>
      </c>
      <c r="E51" s="9">
        <v>59.99</v>
      </c>
      <c r="F51" s="9" t="s">
        <v>557</v>
      </c>
      <c r="G51" s="242">
        <v>210</v>
      </c>
      <c r="H51" s="9" t="s">
        <v>3338</v>
      </c>
      <c r="I51" s="9" t="s">
        <v>742</v>
      </c>
      <c r="J51" s="9" t="s">
        <v>3338</v>
      </c>
      <c r="K51" s="9" t="s">
        <v>110</v>
      </c>
      <c r="L51" s="9" t="s">
        <v>112</v>
      </c>
      <c r="M51" s="9" t="s">
        <v>196</v>
      </c>
      <c r="N51" s="9" t="s">
        <v>112</v>
      </c>
      <c r="O51" s="9" t="s">
        <v>196</v>
      </c>
      <c r="P51" s="9" t="s">
        <v>737</v>
      </c>
      <c r="Q51" s="9" t="s">
        <v>737</v>
      </c>
      <c r="R51" s="9" t="s">
        <v>3362</v>
      </c>
      <c r="S51" s="9" t="s">
        <v>3362</v>
      </c>
      <c r="T51" s="77" t="s">
        <v>736</v>
      </c>
      <c r="U51" s="9" t="s">
        <v>736</v>
      </c>
      <c r="V51" s="9" t="s">
        <v>736</v>
      </c>
      <c r="W51" s="9">
        <v>1</v>
      </c>
      <c r="X51" s="9" t="s">
        <v>736</v>
      </c>
      <c r="Y51" s="77" t="str">
        <f t="shared" si="0"/>
        <v>NO</v>
      </c>
      <c r="Z51" s="9" t="s">
        <v>274</v>
      </c>
      <c r="AB51" t="s">
        <v>899</v>
      </c>
      <c r="AC51" s="9" t="s">
        <v>3317</v>
      </c>
      <c r="AD51" s="9" t="s">
        <v>3318</v>
      </c>
      <c r="AE51" s="9" t="s">
        <v>1056</v>
      </c>
      <c r="AF51" s="9" t="s">
        <v>3319</v>
      </c>
      <c r="AG51" s="9" t="s">
        <v>3319</v>
      </c>
    </row>
    <row r="52" spans="1:35" x14ac:dyDescent="0.25">
      <c r="A52" t="s">
        <v>287</v>
      </c>
      <c r="B52" s="9" t="s">
        <v>2446</v>
      </c>
      <c r="C52" s="9" t="s">
        <v>2446</v>
      </c>
      <c r="D52" s="9" t="s">
        <v>2475</v>
      </c>
      <c r="E52" s="9">
        <v>59.99</v>
      </c>
      <c r="F52" s="9" t="s">
        <v>557</v>
      </c>
      <c r="G52" s="242">
        <v>210</v>
      </c>
      <c r="H52" s="9" t="s">
        <v>3338</v>
      </c>
      <c r="I52" s="9" t="s">
        <v>742</v>
      </c>
      <c r="J52" s="9" t="s">
        <v>3338</v>
      </c>
      <c r="K52" s="9" t="s">
        <v>110</v>
      </c>
      <c r="L52" s="9" t="s">
        <v>112</v>
      </c>
      <c r="M52" s="9" t="s">
        <v>196</v>
      </c>
      <c r="N52" s="9" t="s">
        <v>112</v>
      </c>
      <c r="O52" s="9" t="s">
        <v>196</v>
      </c>
      <c r="P52" s="9" t="s">
        <v>737</v>
      </c>
      <c r="Q52" s="9" t="s">
        <v>737</v>
      </c>
      <c r="R52" s="9" t="s">
        <v>3362</v>
      </c>
      <c r="S52" s="9" t="s">
        <v>3362</v>
      </c>
      <c r="T52" s="77" t="s">
        <v>736</v>
      </c>
      <c r="U52" s="9" t="s">
        <v>736</v>
      </c>
      <c r="V52" s="9" t="s">
        <v>736</v>
      </c>
      <c r="W52" s="9">
        <v>1</v>
      </c>
      <c r="X52" s="9" t="s">
        <v>736</v>
      </c>
      <c r="Y52" s="77" t="str">
        <f t="shared" si="0"/>
        <v>NO</v>
      </c>
      <c r="Z52" s="9" t="s">
        <v>287</v>
      </c>
      <c r="AB52" t="s">
        <v>899</v>
      </c>
      <c r="AC52" s="9" t="s">
        <v>3317</v>
      </c>
      <c r="AD52" s="9" t="s">
        <v>3318</v>
      </c>
      <c r="AE52" s="9" t="s">
        <v>1056</v>
      </c>
      <c r="AF52" s="9" t="s">
        <v>3319</v>
      </c>
      <c r="AG52" s="9" t="s">
        <v>3319</v>
      </c>
    </row>
    <row r="53" spans="1:35" x14ac:dyDescent="0.25">
      <c r="A53" s="77" t="s">
        <v>3457</v>
      </c>
      <c r="B53" t="str">
        <f>B13</f>
        <v>Silver Slimline Doorbell Camera</v>
      </c>
      <c r="C53" s="9" t="str">
        <f t="shared" ref="C53:AG58" si="2">C13</f>
        <v>Video Doorbell (Silver)</v>
      </c>
      <c r="D53" s="9" t="str">
        <f t="shared" si="2"/>
        <v>Sonnette vidéo (argent)</v>
      </c>
      <c r="E53" s="9">
        <f t="shared" si="2"/>
        <v>199</v>
      </c>
      <c r="F53" s="9" t="str">
        <f t="shared" si="2"/>
        <v>Y</v>
      </c>
      <c r="G53" s="9">
        <f t="shared" si="2"/>
        <v>30</v>
      </c>
      <c r="H53" s="9" t="str">
        <f t="shared" si="2"/>
        <v>on Better and Best bundle</v>
      </c>
      <c r="I53" s="9" t="str">
        <f t="shared" si="2"/>
        <v>on Better and Best bundle</v>
      </c>
      <c r="J53" s="9" t="str">
        <f t="shared" si="2"/>
        <v>Optional Equipment</v>
      </c>
      <c r="K53" s="9" t="str">
        <f t="shared" si="2"/>
        <v>Cameras</v>
      </c>
      <c r="L53" s="9" t="str">
        <f t="shared" si="2"/>
        <v>Video Doorbell (Silver)</v>
      </c>
      <c r="M53" s="9" t="str">
        <f t="shared" si="2"/>
        <v>Sonnette vidéo (argent)</v>
      </c>
      <c r="N53" s="9" t="str">
        <f t="shared" si="2"/>
        <v>Answer the door from your smartphone. This smart video doorbell allows you to see, hear, and speak to the visitor at your door whether you’re at home, at work, or on the go.</v>
      </c>
      <c r="O53" s="9" t="str">
        <f t="shared" si="2"/>
        <v xml:space="preserve">Répondez à la porte à partir de votre téléphone intelligent. Cette sonnette vidéo vous permet de voir, d'entendre et de parler au visiteur à votre porte, que vous soyez à la maison, au travail ou en déplacement. </v>
      </c>
      <c r="P53" s="9" t="str">
        <f t="shared" si="2"/>
        <v>One Time</v>
      </c>
      <c r="Q53" s="9" t="str">
        <f t="shared" si="2"/>
        <v>2EQUIP</v>
      </c>
      <c r="R53" s="9" t="str">
        <f t="shared" si="2"/>
        <v>ADC_SLIMBELL</v>
      </c>
      <c r="S53" s="9" t="e">
        <f t="shared" si="2"/>
        <v>#REF!</v>
      </c>
      <c r="T53" s="77" t="s">
        <v>736</v>
      </c>
      <c r="U53" s="9" t="str">
        <f t="shared" si="2"/>
        <v>YES</v>
      </c>
      <c r="V53" s="9" t="str">
        <f t="shared" si="2"/>
        <v>YES</v>
      </c>
      <c r="W53" s="9">
        <f t="shared" si="2"/>
        <v>8</v>
      </c>
      <c r="X53" s="9" t="str">
        <f t="shared" si="2"/>
        <v>NO</v>
      </c>
      <c r="Y53" s="77" t="str">
        <f t="shared" si="0"/>
        <v>NO</v>
      </c>
      <c r="Z53" s="9" t="str">
        <f t="shared" si="2"/>
        <v>856478006095</v>
      </c>
      <c r="AA53" s="237" t="str">
        <f t="shared" si="2"/>
        <v>ADC_SLIMBELL</v>
      </c>
      <c r="AB53" s="9">
        <f t="shared" si="2"/>
        <v>0</v>
      </c>
      <c r="AC53" s="9" t="str">
        <f t="shared" si="2"/>
        <v>Inventory</v>
      </c>
      <c r="AD53" s="9" t="str">
        <f t="shared" si="2"/>
        <v>Product</v>
      </c>
      <c r="AE53" s="237" t="s">
        <v>3328</v>
      </c>
      <c r="AF53" s="9" t="str">
        <f t="shared" si="2"/>
        <v>No</v>
      </c>
      <c r="AG53" s="9" t="str">
        <f t="shared" si="2"/>
        <v>No</v>
      </c>
    </row>
    <row r="54" spans="1:35" x14ac:dyDescent="0.25">
      <c r="A54" s="77" t="s">
        <v>3458</v>
      </c>
      <c r="B54" s="9" t="str">
        <f>B14</f>
        <v>Bronze Slimline Doorbell camera</v>
      </c>
      <c r="C54" s="9" t="str">
        <f t="shared" ref="C54:Q54" si="3">C14</f>
        <v>Video Doorbell (Bronze)</v>
      </c>
      <c r="D54" s="9" t="str">
        <f t="shared" si="3"/>
        <v>Sonnette vidéo (bronze)</v>
      </c>
      <c r="E54" s="9">
        <f t="shared" si="3"/>
        <v>199</v>
      </c>
      <c r="F54" s="9" t="str">
        <f t="shared" si="3"/>
        <v>Y</v>
      </c>
      <c r="G54" s="9">
        <f t="shared" si="3"/>
        <v>30</v>
      </c>
      <c r="H54" s="9" t="str">
        <f t="shared" si="3"/>
        <v>on Better and Best bundle</v>
      </c>
      <c r="I54" s="9" t="str">
        <f t="shared" si="3"/>
        <v>on Better and Best bundle</v>
      </c>
      <c r="J54" s="9" t="str">
        <f t="shared" si="3"/>
        <v>Optional Equipment</v>
      </c>
      <c r="K54" s="9" t="str">
        <f t="shared" si="3"/>
        <v>Cameras</v>
      </c>
      <c r="L54" s="9" t="str">
        <f t="shared" si="3"/>
        <v>Video Doorbell (Bronze)</v>
      </c>
      <c r="M54" s="9" t="str">
        <f t="shared" si="3"/>
        <v>Sonnette vidéo (bronze)</v>
      </c>
      <c r="N54" s="9" t="str">
        <f t="shared" si="3"/>
        <v>Answer the door from your smartphone. This smart video doorbell allows you to see, hear, and speak to the visitor at your door whether you’re at home, at work, or on the go.</v>
      </c>
      <c r="O54" s="9" t="str">
        <f t="shared" si="3"/>
        <v xml:space="preserve">Répondez à la porte à partir de votre téléphone intelligent. Cette sonnette vidéo vous permet de voir, d'entendre et de parler au visiteur à votre porte, que vous soyez à la maison, au travail ou en déplacement. </v>
      </c>
      <c r="P54" s="9" t="str">
        <f t="shared" si="3"/>
        <v>One Time</v>
      </c>
      <c r="Q54" s="9" t="str">
        <f t="shared" si="3"/>
        <v>2EQUIP</v>
      </c>
      <c r="R54" s="9" t="str">
        <f t="shared" si="2"/>
        <v>ADC-VDB106</v>
      </c>
      <c r="S54" s="9" t="e">
        <f t="shared" si="2"/>
        <v>#REF!</v>
      </c>
      <c r="T54" s="77" t="s">
        <v>736</v>
      </c>
      <c r="U54" s="9" t="str">
        <f t="shared" si="2"/>
        <v>YES</v>
      </c>
      <c r="V54" s="9" t="str">
        <f t="shared" si="2"/>
        <v>YES</v>
      </c>
      <c r="W54" s="9">
        <f t="shared" si="2"/>
        <v>8</v>
      </c>
      <c r="X54" s="9" t="str">
        <f t="shared" si="2"/>
        <v>YES</v>
      </c>
      <c r="Y54" s="77" t="str">
        <f t="shared" si="0"/>
        <v>NO</v>
      </c>
      <c r="Z54" s="9" t="str">
        <f t="shared" si="2"/>
        <v>ADC-VDB106</v>
      </c>
      <c r="AA54" s="237" t="str">
        <f t="shared" si="2"/>
        <v>ADC-VDB106</v>
      </c>
      <c r="AB54" s="9">
        <f t="shared" si="2"/>
        <v>0</v>
      </c>
      <c r="AC54" s="9" t="str">
        <f t="shared" si="2"/>
        <v>Inventory</v>
      </c>
      <c r="AD54" s="9" t="str">
        <f t="shared" si="2"/>
        <v>Product</v>
      </c>
      <c r="AE54" s="237" t="s">
        <v>3328</v>
      </c>
      <c r="AF54" s="9" t="str">
        <f t="shared" si="2"/>
        <v>No</v>
      </c>
      <c r="AG54" s="9" t="str">
        <f t="shared" si="2"/>
        <v>No</v>
      </c>
    </row>
    <row r="55" spans="1:35" x14ac:dyDescent="0.25">
      <c r="A55" s="77" t="s">
        <v>3459</v>
      </c>
      <c r="B55" s="9" t="str">
        <f>B15</f>
        <v>Outdoor Camera</v>
      </c>
      <c r="C55" s="9" t="str">
        <f t="shared" si="2"/>
        <v>Outdoor  Camera</v>
      </c>
      <c r="D55" s="9" t="str">
        <f t="shared" si="2"/>
        <v>Caméra extérieure</v>
      </c>
      <c r="E55" s="9">
        <f t="shared" si="2"/>
        <v>199</v>
      </c>
      <c r="F55" s="9" t="str">
        <f t="shared" si="2"/>
        <v>Y</v>
      </c>
      <c r="G55" s="9">
        <f t="shared" si="2"/>
        <v>60</v>
      </c>
      <c r="H55" s="9" t="str">
        <f t="shared" si="2"/>
        <v>on Better and Best bundle</v>
      </c>
      <c r="I55" s="9" t="str">
        <f t="shared" si="2"/>
        <v>on Better and Best bundle</v>
      </c>
      <c r="J55" s="9" t="str">
        <f t="shared" si="2"/>
        <v>Optional Equipment</v>
      </c>
      <c r="K55" s="9" t="str">
        <f t="shared" si="2"/>
        <v>Cameras</v>
      </c>
      <c r="L55" s="9" t="str">
        <f t="shared" si="2"/>
        <v>Outdoor Camera</v>
      </c>
      <c r="M55" s="9" t="str">
        <f t="shared" si="2"/>
        <v>Caméra extérieure</v>
      </c>
      <c r="N55" s="9" t="str">
        <f t="shared" si="2"/>
        <v>The wireless outdoor video camera, resistant to weather conditions, works perfectly with the mobile app.</v>
      </c>
      <c r="O55" s="9" t="str">
        <f t="shared" si="2"/>
        <v>Cette caméra sans fil pour l’extérieur, résistante aux conditions météorologiques, fonctionne parfaitement avec l'application Maison intelligente.</v>
      </c>
      <c r="P55" s="9" t="str">
        <f t="shared" si="2"/>
        <v>One Time</v>
      </c>
      <c r="Q55" s="9" t="str">
        <f t="shared" si="2"/>
        <v>2EQUIP</v>
      </c>
      <c r="R55" s="9" t="str">
        <f t="shared" si="2"/>
        <v>ADC-V723</v>
      </c>
      <c r="S55" s="9" t="str">
        <f t="shared" si="2"/>
        <v>ADC-V723</v>
      </c>
      <c r="T55" s="77" t="s">
        <v>736</v>
      </c>
      <c r="U55" s="9" t="str">
        <f t="shared" si="2"/>
        <v>YES</v>
      </c>
      <c r="V55" s="9" t="str">
        <f t="shared" si="2"/>
        <v>YES</v>
      </c>
      <c r="W55" s="9">
        <f t="shared" si="2"/>
        <v>8</v>
      </c>
      <c r="X55" s="9" t="str">
        <f t="shared" si="2"/>
        <v>YES</v>
      </c>
      <c r="Y55" s="77" t="str">
        <f t="shared" si="0"/>
        <v>NO</v>
      </c>
      <c r="Z55" s="9" t="str">
        <f t="shared" si="2"/>
        <v>ADC-V723</v>
      </c>
      <c r="AA55" s="237" t="str">
        <f t="shared" si="2"/>
        <v>ADC-V723</v>
      </c>
      <c r="AB55" s="9">
        <f t="shared" si="2"/>
        <v>0</v>
      </c>
      <c r="AC55" s="9" t="str">
        <f t="shared" si="2"/>
        <v>Inventory</v>
      </c>
      <c r="AD55" s="9" t="str">
        <f t="shared" si="2"/>
        <v>Product</v>
      </c>
      <c r="AE55" s="237" t="s">
        <v>3328</v>
      </c>
      <c r="AF55" s="9" t="str">
        <f t="shared" si="2"/>
        <v>No</v>
      </c>
      <c r="AG55" s="9" t="str">
        <f t="shared" si="2"/>
        <v>No</v>
      </c>
    </row>
    <row r="56" spans="1:35" x14ac:dyDescent="0.25">
      <c r="A56" s="77" t="s">
        <v>3562</v>
      </c>
      <c r="B56" s="9" t="s">
        <v>7</v>
      </c>
      <c r="C56" s="9" t="s">
        <v>160</v>
      </c>
      <c r="D56" s="9" t="s">
        <v>161</v>
      </c>
      <c r="E56" s="9">
        <v>169</v>
      </c>
      <c r="F56" s="9" t="s">
        <v>198</v>
      </c>
      <c r="G56" s="9">
        <v>30</v>
      </c>
      <c r="H56" s="9" t="s">
        <v>123</v>
      </c>
      <c r="I56" s="9" t="s">
        <v>123</v>
      </c>
      <c r="J56" s="9" t="s">
        <v>134</v>
      </c>
      <c r="K56" s="9" t="s">
        <v>122</v>
      </c>
      <c r="L56" s="9" t="s">
        <v>160</v>
      </c>
      <c r="M56" s="9" t="s">
        <v>161</v>
      </c>
      <c r="N56" s="9" t="s">
        <v>163</v>
      </c>
      <c r="O56" s="9" t="s">
        <v>162</v>
      </c>
      <c r="P56" s="9" t="s">
        <v>3384</v>
      </c>
      <c r="Q56" s="9" t="s">
        <v>854</v>
      </c>
      <c r="R56" s="9" t="s">
        <v>3247</v>
      </c>
      <c r="S56" s="9" t="s">
        <v>3247</v>
      </c>
      <c r="T56" s="77" t="s">
        <v>735</v>
      </c>
      <c r="U56" s="9" t="s">
        <v>735</v>
      </c>
      <c r="V56" s="9" t="s">
        <v>735</v>
      </c>
      <c r="W56" s="9">
        <v>8</v>
      </c>
      <c r="X56" s="9" t="s">
        <v>735</v>
      </c>
      <c r="Y56" s="77" t="s">
        <v>736</v>
      </c>
      <c r="Z56" s="9" t="s">
        <v>3481</v>
      </c>
      <c r="AA56" s="237" t="s">
        <v>3247</v>
      </c>
      <c r="AB56" s="9">
        <v>0</v>
      </c>
      <c r="AC56" s="9" t="s">
        <v>3327</v>
      </c>
      <c r="AD56" s="9" t="s">
        <v>114</v>
      </c>
      <c r="AE56" s="237" t="s">
        <v>3328</v>
      </c>
      <c r="AF56" s="9" t="s">
        <v>3319</v>
      </c>
      <c r="AG56" s="9" t="s">
        <v>3319</v>
      </c>
    </row>
    <row r="57" spans="1:35" x14ac:dyDescent="0.25">
      <c r="A57" s="77" t="s">
        <v>3461</v>
      </c>
      <c r="B57" s="9" t="str">
        <f>B17</f>
        <v>Mini Dome Camera Indoor/Outdoor</v>
      </c>
      <c r="C57" s="9" t="str">
        <f t="shared" si="2"/>
        <v>Indoor/Outdoor Video Camera (Dome)</v>
      </c>
      <c r="D57" s="9" t="str">
        <f t="shared" si="2"/>
        <v>Caméra intérieure/extérieure (dôme)</v>
      </c>
      <c r="E57" s="9">
        <f t="shared" si="2"/>
        <v>219</v>
      </c>
      <c r="F57" s="9" t="str">
        <f t="shared" si="2"/>
        <v>Y</v>
      </c>
      <c r="G57" s="9">
        <f t="shared" si="2"/>
        <v>60</v>
      </c>
      <c r="H57" s="9" t="str">
        <f t="shared" si="2"/>
        <v>on Better and Best bundle</v>
      </c>
      <c r="I57" s="9" t="str">
        <f t="shared" si="2"/>
        <v>on Better and Best bundle</v>
      </c>
      <c r="J57" s="9" t="str">
        <f t="shared" si="2"/>
        <v>Optional Equipment</v>
      </c>
      <c r="K57" s="9" t="str">
        <f t="shared" si="2"/>
        <v>Cameras</v>
      </c>
      <c r="L57" s="9" t="str">
        <f t="shared" si="2"/>
        <v>Indoor/Outdoor Video Camera (Dome)</v>
      </c>
      <c r="M57" s="9" t="str">
        <f t="shared" si="2"/>
        <v>Caméra intérieure/extérieure (dôme)</v>
      </c>
      <c r="N57" s="9" t="str">
        <f t="shared" si="2"/>
        <v>With its compact design and outstanding HD quality video, this high-performance dome camera is optimized for both indoor and outdoor video monitoring.</v>
      </c>
      <c r="O57" s="9" t="str">
        <f t="shared" si="2"/>
        <v xml:space="preserve">Avec son design compact et sa qualité vidéo HD exceptionnelle, cette caméra dôme de haute performance est optimisée pour la surveillance vidéo intérieure et extérieure. </v>
      </c>
      <c r="P57" s="9" t="str">
        <f t="shared" si="2"/>
        <v>One Time</v>
      </c>
      <c r="Q57" s="9" t="str">
        <f t="shared" si="2"/>
        <v>2EQUIP</v>
      </c>
      <c r="R57" s="9" t="e">
        <f t="shared" si="2"/>
        <v>#REF!</v>
      </c>
      <c r="S57" s="9" t="e">
        <f t="shared" si="2"/>
        <v>#REF!</v>
      </c>
      <c r="T57" s="77" t="s">
        <v>736</v>
      </c>
      <c r="U57" s="9" t="str">
        <f t="shared" si="2"/>
        <v>YES</v>
      </c>
      <c r="V57" s="9" t="str">
        <f t="shared" si="2"/>
        <v>YES</v>
      </c>
      <c r="W57" s="9">
        <f t="shared" si="2"/>
        <v>8</v>
      </c>
      <c r="X57" s="9" t="str">
        <f t="shared" si="2"/>
        <v>NO</v>
      </c>
      <c r="Y57" s="77" t="str">
        <f t="shared" si="0"/>
        <v>NO</v>
      </c>
      <c r="Z57" s="9" t="str">
        <f t="shared" si="2"/>
        <v>ADC-VC826</v>
      </c>
      <c r="AA57" s="237" t="str">
        <f t="shared" si="2"/>
        <v>ADC-VC826</v>
      </c>
      <c r="AB57" s="9">
        <f t="shared" si="2"/>
        <v>0</v>
      </c>
      <c r="AC57" s="9" t="str">
        <f t="shared" si="2"/>
        <v>Inventory</v>
      </c>
      <c r="AD57" s="9" t="str">
        <f t="shared" si="2"/>
        <v>Product</v>
      </c>
      <c r="AE57" s="237" t="s">
        <v>3328</v>
      </c>
      <c r="AF57" s="9" t="str">
        <f t="shared" si="2"/>
        <v>No</v>
      </c>
      <c r="AG57" s="9" t="str">
        <f t="shared" si="2"/>
        <v>Yes</v>
      </c>
    </row>
    <row r="58" spans="1:35" x14ac:dyDescent="0.25">
      <c r="A58" s="77" t="s">
        <v>3462</v>
      </c>
      <c r="B58" s="9" t="str">
        <f>B18</f>
        <v>Mini Bullet Camera Indoor/Outdoor</v>
      </c>
      <c r="C58" s="9" t="str">
        <f t="shared" si="2"/>
        <v>Indoor/Outdoor Video Camera (Mini Bullet)</v>
      </c>
      <c r="D58" s="9" t="str">
        <f t="shared" si="2"/>
        <v>Caméra intérieure/extérieure (mini bullet)</v>
      </c>
      <c r="E58" s="9">
        <f t="shared" si="2"/>
        <v>219</v>
      </c>
      <c r="F58" s="9" t="str">
        <f t="shared" si="2"/>
        <v>Y</v>
      </c>
      <c r="G58" s="9">
        <f t="shared" si="2"/>
        <v>60</v>
      </c>
      <c r="H58" s="9" t="str">
        <f t="shared" si="2"/>
        <v>on Better and Best bundle</v>
      </c>
      <c r="I58" s="9" t="str">
        <f t="shared" si="2"/>
        <v>on Better and Best bundle</v>
      </c>
      <c r="J58" s="9" t="str">
        <f t="shared" si="2"/>
        <v>Optional Equipment</v>
      </c>
      <c r="K58" s="9" t="str">
        <f t="shared" si="2"/>
        <v>Cameras</v>
      </c>
      <c r="L58" s="9" t="str">
        <f t="shared" si="2"/>
        <v>Indoor/Outdoor Video Camera</v>
      </c>
      <c r="M58" s="9" t="str">
        <f t="shared" si="2"/>
        <v>Caméra intérieure/extérieure</v>
      </c>
      <c r="N58" s="9" t="str">
        <f t="shared" si="2"/>
        <v>With its compact design and outstanding HD quality video, this high-performance mini bullet camera is optimized for both indoor and outdoor video monitoring.</v>
      </c>
      <c r="O58" s="9" t="str">
        <f t="shared" si="2"/>
        <v xml:space="preserve">Avec son design compact et sa qualité vidéo HD exceptionnelle, cette caméra miniature de haute performance est optimisée pour la surveillance vidéo intérieure et extérieure. </v>
      </c>
      <c r="P58" s="9" t="str">
        <f t="shared" si="2"/>
        <v>One Time</v>
      </c>
      <c r="Q58" s="9" t="str">
        <f t="shared" si="2"/>
        <v>2EQUIP</v>
      </c>
      <c r="R58" s="9" t="e">
        <f t="shared" si="2"/>
        <v>#REF!</v>
      </c>
      <c r="S58" s="9" t="e">
        <f t="shared" si="2"/>
        <v>#REF!</v>
      </c>
      <c r="T58" s="77" t="s">
        <v>736</v>
      </c>
      <c r="U58" s="9" t="str">
        <f t="shared" si="2"/>
        <v>YES</v>
      </c>
      <c r="V58" s="9" t="str">
        <f t="shared" si="2"/>
        <v>YES</v>
      </c>
      <c r="W58" s="9">
        <f t="shared" si="2"/>
        <v>8</v>
      </c>
      <c r="X58" s="9" t="str">
        <f t="shared" si="2"/>
        <v>NO</v>
      </c>
      <c r="Y58" s="77" t="str">
        <f t="shared" si="0"/>
        <v>NO</v>
      </c>
      <c r="Z58" s="9" t="str">
        <f t="shared" si="2"/>
        <v>VC726</v>
      </c>
      <c r="AA58" s="237" t="str">
        <f t="shared" si="2"/>
        <v>VC726</v>
      </c>
      <c r="AB58" s="9">
        <f t="shared" si="2"/>
        <v>0</v>
      </c>
      <c r="AC58" s="9" t="str">
        <f t="shared" si="2"/>
        <v>Inventory</v>
      </c>
      <c r="AD58" s="9" t="str">
        <f t="shared" si="2"/>
        <v>Product</v>
      </c>
      <c r="AE58" s="237" t="s">
        <v>3328</v>
      </c>
      <c r="AF58" s="9" t="str">
        <f t="shared" si="2"/>
        <v>No</v>
      </c>
      <c r="AG58" s="9" t="str">
        <f t="shared" si="2"/>
        <v>Yes</v>
      </c>
    </row>
    <row r="59" spans="1:35" x14ac:dyDescent="0.25">
      <c r="A59" t="s">
        <v>212</v>
      </c>
      <c r="B59" s="9" t="s">
        <v>3469</v>
      </c>
      <c r="C59" t="s">
        <v>3469</v>
      </c>
      <c r="D59" t="s">
        <v>3470</v>
      </c>
      <c r="E59">
        <v>0</v>
      </c>
      <c r="F59" t="s">
        <v>557</v>
      </c>
      <c r="G59">
        <v>90</v>
      </c>
      <c r="H59" t="s">
        <v>108</v>
      </c>
      <c r="I59" t="s">
        <v>894</v>
      </c>
      <c r="J59" t="s">
        <v>134</v>
      </c>
      <c r="K59" t="s">
        <v>3099</v>
      </c>
      <c r="L59" s="9" t="s">
        <v>3469</v>
      </c>
      <c r="M59" s="9" t="s">
        <v>3470</v>
      </c>
      <c r="N59" s="9" t="s">
        <v>3469</v>
      </c>
      <c r="O59" s="9" t="s">
        <v>3470</v>
      </c>
      <c r="P59" t="s">
        <v>3384</v>
      </c>
      <c r="Q59" t="s">
        <v>854</v>
      </c>
      <c r="R59" t="s">
        <v>2365</v>
      </c>
      <c r="S59" t="s">
        <v>2365</v>
      </c>
      <c r="T59" s="77" t="s">
        <v>736</v>
      </c>
      <c r="U59" t="s">
        <v>735</v>
      </c>
      <c r="V59" t="s">
        <v>735</v>
      </c>
      <c r="W59">
        <v>1</v>
      </c>
      <c r="X59" t="s">
        <v>736</v>
      </c>
      <c r="Y59" s="77" t="str">
        <f t="shared" si="0"/>
        <v>NO</v>
      </c>
      <c r="Z59" t="s">
        <v>212</v>
      </c>
      <c r="AB59">
        <v>0</v>
      </c>
      <c r="AC59" t="s">
        <v>3327</v>
      </c>
      <c r="AD59" t="s">
        <v>114</v>
      </c>
      <c r="AE59" t="s">
        <v>741</v>
      </c>
      <c r="AF59" t="s">
        <v>3319</v>
      </c>
      <c r="AG59" t="s">
        <v>3319</v>
      </c>
    </row>
    <row r="60" spans="1:35" x14ac:dyDescent="0.25">
      <c r="A60" t="s">
        <v>3546</v>
      </c>
      <c r="B60" t="s">
        <v>1052</v>
      </c>
      <c r="C60" t="s">
        <v>550</v>
      </c>
      <c r="D60" t="s">
        <v>927</v>
      </c>
      <c r="E60">
        <v>0</v>
      </c>
      <c r="F60" t="s">
        <v>557</v>
      </c>
      <c r="G60">
        <v>0</v>
      </c>
      <c r="H60" t="s">
        <v>271</v>
      </c>
      <c r="I60" t="s">
        <v>271</v>
      </c>
      <c r="J60" t="s">
        <v>107</v>
      </c>
      <c r="K60" t="s">
        <v>544</v>
      </c>
      <c r="L60" t="s">
        <v>769</v>
      </c>
      <c r="M60" t="s">
        <v>927</v>
      </c>
      <c r="N60" t="s">
        <v>3140</v>
      </c>
      <c r="O60" t="s">
        <v>3869</v>
      </c>
      <c r="P60" t="s">
        <v>737</v>
      </c>
      <c r="Q60" t="s">
        <v>2403</v>
      </c>
      <c r="R60" t="s">
        <v>2396</v>
      </c>
      <c r="S60" t="s">
        <v>2396</v>
      </c>
      <c r="T60" t="s">
        <v>736</v>
      </c>
      <c r="U60" t="s">
        <v>736</v>
      </c>
      <c r="V60" t="s">
        <v>736</v>
      </c>
      <c r="W60">
        <v>1</v>
      </c>
      <c r="X60" t="s">
        <v>736</v>
      </c>
      <c r="Y60" t="s">
        <v>736</v>
      </c>
      <c r="Z60" t="s">
        <v>767</v>
      </c>
      <c r="AC60" s="9" t="s">
        <v>2396</v>
      </c>
      <c r="AD60" s="9" t="s">
        <v>114</v>
      </c>
      <c r="AE60" s="237" t="s">
        <v>2396</v>
      </c>
      <c r="AF60" t="s">
        <v>3319</v>
      </c>
      <c r="AG60" t="s">
        <v>3319</v>
      </c>
    </row>
    <row r="61" spans="1:35" x14ac:dyDescent="0.25">
      <c r="A61" t="s">
        <v>3539</v>
      </c>
      <c r="B61" t="s">
        <v>81</v>
      </c>
      <c r="C61" t="s">
        <v>3158</v>
      </c>
      <c r="D61" t="s">
        <v>3159</v>
      </c>
      <c r="E61">
        <v>0</v>
      </c>
      <c r="F61" t="s">
        <v>198</v>
      </c>
      <c r="G61">
        <v>0</v>
      </c>
      <c r="H61" t="s">
        <v>271</v>
      </c>
      <c r="I61" t="s">
        <v>271</v>
      </c>
      <c r="J61" t="s">
        <v>107</v>
      </c>
      <c r="K61" t="s">
        <v>544</v>
      </c>
      <c r="L61" t="s">
        <v>545</v>
      </c>
      <c r="M61" t="s">
        <v>546</v>
      </c>
      <c r="N61" t="s">
        <v>547</v>
      </c>
      <c r="O61" t="s">
        <v>548</v>
      </c>
      <c r="P61" t="s">
        <v>737</v>
      </c>
      <c r="Q61" t="s">
        <v>1341</v>
      </c>
      <c r="R61" t="s">
        <v>2396</v>
      </c>
      <c r="S61" t="s">
        <v>2396</v>
      </c>
      <c r="T61" t="s">
        <v>736</v>
      </c>
      <c r="U61" t="s">
        <v>736</v>
      </c>
      <c r="V61" t="s">
        <v>735</v>
      </c>
      <c r="W61">
        <v>2</v>
      </c>
      <c r="X61" t="s">
        <v>736</v>
      </c>
      <c r="Y61" t="s">
        <v>736</v>
      </c>
      <c r="Z61" t="s">
        <v>87</v>
      </c>
      <c r="AC61" t="s">
        <v>2396</v>
      </c>
      <c r="AD61" t="s">
        <v>114</v>
      </c>
      <c r="AE61" t="s">
        <v>2396</v>
      </c>
      <c r="AF61" t="s">
        <v>3319</v>
      </c>
      <c r="AG61" t="s">
        <v>3319</v>
      </c>
    </row>
    <row r="62" spans="1:35" x14ac:dyDescent="0.25">
      <c r="A62" t="s">
        <v>3549</v>
      </c>
      <c r="B62" t="s">
        <v>1</v>
      </c>
      <c r="C62" t="s">
        <v>116</v>
      </c>
      <c r="D62" t="s">
        <v>835</v>
      </c>
      <c r="E62">
        <v>5</v>
      </c>
      <c r="F62" t="s">
        <v>198</v>
      </c>
      <c r="G62">
        <v>0</v>
      </c>
      <c r="H62" t="s">
        <v>117</v>
      </c>
      <c r="I62" t="s">
        <v>117</v>
      </c>
      <c r="J62" t="s">
        <v>107</v>
      </c>
      <c r="K62" t="s">
        <v>536</v>
      </c>
      <c r="L62" t="s">
        <v>537</v>
      </c>
      <c r="M62" t="s">
        <v>538</v>
      </c>
      <c r="N62" t="s">
        <v>539</v>
      </c>
      <c r="O62" t="s">
        <v>540</v>
      </c>
      <c r="P62" t="s">
        <v>737</v>
      </c>
      <c r="Q62" t="s">
        <v>1301</v>
      </c>
      <c r="R62" t="s">
        <v>2396</v>
      </c>
      <c r="S62" t="s">
        <v>2396</v>
      </c>
      <c r="T62" t="s">
        <v>736</v>
      </c>
      <c r="U62" t="s">
        <v>736</v>
      </c>
      <c r="V62" t="s">
        <v>735</v>
      </c>
      <c r="W62">
        <v>1</v>
      </c>
      <c r="X62" t="s">
        <v>736</v>
      </c>
      <c r="Y62" t="s">
        <v>736</v>
      </c>
      <c r="Z62" t="s">
        <v>3549</v>
      </c>
      <c r="AC62" t="s">
        <v>2396</v>
      </c>
      <c r="AD62" t="s">
        <v>114</v>
      </c>
      <c r="AE62" t="s">
        <v>2396</v>
      </c>
      <c r="AF62" t="s">
        <v>3319</v>
      </c>
      <c r="AG62" t="s">
        <v>3319</v>
      </c>
      <c r="AI62">
        <v>0</v>
      </c>
    </row>
    <row r="63" spans="1:35" x14ac:dyDescent="0.25">
      <c r="A63" t="s">
        <v>3247</v>
      </c>
      <c r="B63" t="s">
        <v>7</v>
      </c>
      <c r="C63" t="s">
        <v>160</v>
      </c>
      <c r="D63" t="s">
        <v>161</v>
      </c>
      <c r="E63">
        <v>169</v>
      </c>
      <c r="F63" t="s">
        <v>198</v>
      </c>
      <c r="G63">
        <v>30</v>
      </c>
      <c r="H63" t="s">
        <v>123</v>
      </c>
      <c r="I63" t="s">
        <v>123</v>
      </c>
      <c r="J63" t="s">
        <v>134</v>
      </c>
      <c r="K63" t="s">
        <v>122</v>
      </c>
      <c r="L63" t="s">
        <v>160</v>
      </c>
      <c r="M63" t="s">
        <v>161</v>
      </c>
      <c r="N63" t="s">
        <v>163</v>
      </c>
      <c r="O63" t="s">
        <v>162</v>
      </c>
      <c r="P63" t="s">
        <v>3384</v>
      </c>
      <c r="Q63" t="s">
        <v>854</v>
      </c>
      <c r="R63" t="s">
        <v>3247</v>
      </c>
      <c r="S63" t="s">
        <v>3247</v>
      </c>
      <c r="T63" t="s">
        <v>735</v>
      </c>
      <c r="U63" t="s">
        <v>735</v>
      </c>
      <c r="V63" t="s">
        <v>735</v>
      </c>
      <c r="W63">
        <v>8</v>
      </c>
      <c r="X63" t="s">
        <v>735</v>
      </c>
      <c r="Y63" t="s">
        <v>736</v>
      </c>
      <c r="Z63" t="s">
        <v>3481</v>
      </c>
      <c r="AB63">
        <v>0</v>
      </c>
      <c r="AC63" t="s">
        <v>3327</v>
      </c>
      <c r="AD63" t="s">
        <v>114</v>
      </c>
      <c r="AE63" t="s">
        <v>950</v>
      </c>
      <c r="AF63" t="s">
        <v>3319</v>
      </c>
      <c r="AG63" t="s">
        <v>3319</v>
      </c>
    </row>
    <row r="64" spans="1:35" x14ac:dyDescent="0.25">
      <c r="A64" t="s">
        <v>3246</v>
      </c>
      <c r="B64" t="s">
        <v>9</v>
      </c>
      <c r="C64" t="s">
        <v>3139</v>
      </c>
      <c r="D64" t="s">
        <v>166</v>
      </c>
      <c r="E64">
        <v>199</v>
      </c>
      <c r="F64" t="s">
        <v>557</v>
      </c>
      <c r="G64">
        <v>60</v>
      </c>
      <c r="H64" t="s">
        <v>123</v>
      </c>
      <c r="I64" t="s">
        <v>123</v>
      </c>
      <c r="J64" t="s">
        <v>134</v>
      </c>
      <c r="K64" t="s">
        <v>122</v>
      </c>
      <c r="L64" t="s">
        <v>9</v>
      </c>
      <c r="M64" t="s">
        <v>166</v>
      </c>
      <c r="N64" t="s">
        <v>164</v>
      </c>
      <c r="O64" t="s">
        <v>3870</v>
      </c>
      <c r="P64" t="s">
        <v>3384</v>
      </c>
      <c r="Q64" t="s">
        <v>854</v>
      </c>
      <c r="R64" t="s">
        <v>3246</v>
      </c>
      <c r="S64" t="s">
        <v>3246</v>
      </c>
      <c r="T64" t="s">
        <v>736</v>
      </c>
      <c r="U64" t="s">
        <v>735</v>
      </c>
      <c r="V64" t="s">
        <v>735</v>
      </c>
      <c r="W64">
        <v>8</v>
      </c>
      <c r="X64" t="s">
        <v>735</v>
      </c>
      <c r="Y64" t="s">
        <v>736</v>
      </c>
      <c r="Z64" t="s">
        <v>3246</v>
      </c>
      <c r="AB64">
        <v>0</v>
      </c>
      <c r="AC64" t="s">
        <v>3327</v>
      </c>
      <c r="AD64" t="s">
        <v>114</v>
      </c>
      <c r="AE64" t="s">
        <v>950</v>
      </c>
      <c r="AF64" t="s">
        <v>3319</v>
      </c>
      <c r="AG64" t="s">
        <v>3319</v>
      </c>
      <c r="AH64">
        <v>0</v>
      </c>
      <c r="AI64">
        <v>0</v>
      </c>
    </row>
    <row r="65" spans="1:39" x14ac:dyDescent="0.25">
      <c r="A65" t="s">
        <v>3565</v>
      </c>
      <c r="B65" t="s">
        <v>3566</v>
      </c>
      <c r="C65" t="s">
        <v>3566</v>
      </c>
      <c r="D65" t="s">
        <v>3567</v>
      </c>
      <c r="E65">
        <v>0</v>
      </c>
      <c r="F65" t="s">
        <v>198</v>
      </c>
      <c r="G65">
        <v>0</v>
      </c>
      <c r="H65" t="s">
        <v>3625</v>
      </c>
      <c r="I65" t="s">
        <v>3612</v>
      </c>
      <c r="J65" t="s">
        <v>2757</v>
      </c>
      <c r="K65" t="s">
        <v>3118</v>
      </c>
      <c r="L65" s="9" t="s">
        <v>3566</v>
      </c>
      <c r="M65" t="s">
        <v>3577</v>
      </c>
      <c r="N65" t="s">
        <v>3576</v>
      </c>
      <c r="P65" t="s">
        <v>737</v>
      </c>
      <c r="Q65" t="s">
        <v>1650</v>
      </c>
      <c r="R65" t="s">
        <v>2396</v>
      </c>
      <c r="S65" t="s">
        <v>2396</v>
      </c>
      <c r="T65" t="s">
        <v>736</v>
      </c>
      <c r="U65" t="s">
        <v>736</v>
      </c>
      <c r="V65" t="s">
        <v>735</v>
      </c>
      <c r="W65">
        <v>1</v>
      </c>
      <c r="X65" t="s">
        <v>736</v>
      </c>
      <c r="Y65" t="s">
        <v>736</v>
      </c>
      <c r="Z65" t="s">
        <v>3565</v>
      </c>
      <c r="AC65" t="s">
        <v>2396</v>
      </c>
      <c r="AD65" t="s">
        <v>114</v>
      </c>
      <c r="AE65" t="s">
        <v>961</v>
      </c>
      <c r="AF65" t="s">
        <v>3319</v>
      </c>
      <c r="AG65" t="s">
        <v>3319</v>
      </c>
    </row>
    <row r="66" spans="1:39" x14ac:dyDescent="0.25">
      <c r="A66" t="s">
        <v>3568</v>
      </c>
      <c r="B66" t="s">
        <v>3569</v>
      </c>
      <c r="C66" t="s">
        <v>3570</v>
      </c>
      <c r="D66" t="s">
        <v>3571</v>
      </c>
      <c r="E66">
        <v>0</v>
      </c>
      <c r="F66" t="s">
        <v>198</v>
      </c>
      <c r="G66">
        <v>0</v>
      </c>
      <c r="H66" t="s">
        <v>3578</v>
      </c>
      <c r="I66" t="s">
        <v>2523</v>
      </c>
      <c r="J66" t="s">
        <v>3626</v>
      </c>
      <c r="K66" t="s">
        <v>2518</v>
      </c>
      <c r="L66" t="s">
        <v>3579</v>
      </c>
      <c r="M66" t="s">
        <v>3571</v>
      </c>
      <c r="N66" t="s">
        <v>3579</v>
      </c>
      <c r="P66" t="s">
        <v>737</v>
      </c>
      <c r="Q66" t="s">
        <v>1650</v>
      </c>
      <c r="R66" t="s">
        <v>2396</v>
      </c>
      <c r="S66" t="s">
        <v>2396</v>
      </c>
      <c r="T66" t="s">
        <v>736</v>
      </c>
      <c r="U66" t="s">
        <v>736</v>
      </c>
      <c r="V66" t="s">
        <v>735</v>
      </c>
      <c r="W66">
        <v>1</v>
      </c>
      <c r="X66" t="s">
        <v>736</v>
      </c>
      <c r="Y66" t="s">
        <v>736</v>
      </c>
      <c r="Z66" t="s">
        <v>3568</v>
      </c>
      <c r="AC66" t="s">
        <v>2396</v>
      </c>
      <c r="AD66" t="s">
        <v>114</v>
      </c>
      <c r="AE66" t="s">
        <v>961</v>
      </c>
      <c r="AF66" t="s">
        <v>3319</v>
      </c>
      <c r="AG66" t="s">
        <v>3319</v>
      </c>
    </row>
    <row r="67" spans="1:39" x14ac:dyDescent="0.25">
      <c r="A67" t="s">
        <v>3572</v>
      </c>
      <c r="B67" t="s">
        <v>3573</v>
      </c>
      <c r="C67" t="s">
        <v>3573</v>
      </c>
      <c r="D67" t="s">
        <v>3574</v>
      </c>
      <c r="E67">
        <v>0</v>
      </c>
      <c r="F67" t="s">
        <v>198</v>
      </c>
      <c r="G67">
        <v>0</v>
      </c>
      <c r="H67" t="s">
        <v>3627</v>
      </c>
      <c r="I67" t="s">
        <v>3628</v>
      </c>
      <c r="J67" t="s">
        <v>2529</v>
      </c>
      <c r="K67" t="s">
        <v>3118</v>
      </c>
      <c r="L67" t="s">
        <v>3573</v>
      </c>
      <c r="M67" t="s">
        <v>3574</v>
      </c>
      <c r="N67" t="s">
        <v>3573</v>
      </c>
      <c r="P67" t="s">
        <v>737</v>
      </c>
      <c r="Q67" t="s">
        <v>1650</v>
      </c>
      <c r="R67" t="s">
        <v>2396</v>
      </c>
      <c r="S67" t="s">
        <v>2396</v>
      </c>
      <c r="T67" t="s">
        <v>736</v>
      </c>
      <c r="U67" t="s">
        <v>736</v>
      </c>
      <c r="V67" t="s">
        <v>735</v>
      </c>
      <c r="W67">
        <v>1</v>
      </c>
      <c r="X67" t="s">
        <v>736</v>
      </c>
      <c r="Y67" t="s">
        <v>736</v>
      </c>
      <c r="Z67" t="s">
        <v>3572</v>
      </c>
      <c r="AC67" t="s">
        <v>2396</v>
      </c>
      <c r="AD67" t="s">
        <v>114</v>
      </c>
      <c r="AE67" t="s">
        <v>961</v>
      </c>
      <c r="AF67" t="s">
        <v>3319</v>
      </c>
      <c r="AG67" t="s">
        <v>3319</v>
      </c>
    </row>
    <row r="68" spans="1:39" s="15" customFormat="1" x14ac:dyDescent="0.25">
      <c r="A68" s="15" t="s">
        <v>3575</v>
      </c>
      <c r="B68" s="15" t="s">
        <v>4004</v>
      </c>
      <c r="C68" s="15" t="s">
        <v>4005</v>
      </c>
      <c r="D68" s="15" t="s">
        <v>4003</v>
      </c>
      <c r="E68" s="15">
        <v>0</v>
      </c>
      <c r="F68" s="15" t="s">
        <v>198</v>
      </c>
      <c r="G68" s="15">
        <v>0</v>
      </c>
      <c r="H68" s="15" t="s">
        <v>3580</v>
      </c>
      <c r="I68" s="15" t="s">
        <v>2523</v>
      </c>
      <c r="J68" s="15" t="s">
        <v>3626</v>
      </c>
      <c r="K68" s="15" t="s">
        <v>2518</v>
      </c>
      <c r="L68" s="15" t="s">
        <v>4006</v>
      </c>
      <c r="M68" s="15" t="s">
        <v>4006</v>
      </c>
      <c r="N68" s="15" t="s">
        <v>4007</v>
      </c>
      <c r="P68" s="15" t="s">
        <v>737</v>
      </c>
      <c r="Q68" s="15" t="s">
        <v>1650</v>
      </c>
      <c r="R68" s="15" t="s">
        <v>2396</v>
      </c>
      <c r="S68" s="15" t="s">
        <v>2396</v>
      </c>
      <c r="T68" s="15" t="s">
        <v>736</v>
      </c>
      <c r="U68" s="15" t="s">
        <v>736</v>
      </c>
      <c r="V68" s="15" t="s">
        <v>735</v>
      </c>
      <c r="W68" s="15">
        <v>1</v>
      </c>
      <c r="X68" s="15" t="s">
        <v>736</v>
      </c>
      <c r="Y68" s="15" t="s">
        <v>736</v>
      </c>
      <c r="Z68" s="15" t="s">
        <v>3575</v>
      </c>
      <c r="AC68" s="15" t="s">
        <v>2396</v>
      </c>
      <c r="AD68" s="15" t="s">
        <v>114</v>
      </c>
      <c r="AE68" s="15" t="s">
        <v>961</v>
      </c>
      <c r="AF68" s="15" t="s">
        <v>3319</v>
      </c>
      <c r="AG68" s="15" t="s">
        <v>3319</v>
      </c>
    </row>
    <row r="69" spans="1:39" x14ac:dyDescent="0.25">
      <c r="A69" s="9" t="s">
        <v>3584</v>
      </c>
      <c r="B69" s="9" t="s">
        <v>3585</v>
      </c>
      <c r="C69" s="9" t="s">
        <v>3585</v>
      </c>
      <c r="D69" s="9" t="s">
        <v>3586</v>
      </c>
      <c r="E69" s="9">
        <v>44</v>
      </c>
      <c r="F69" s="9" t="s">
        <v>198</v>
      </c>
      <c r="G69" s="9">
        <v>7.5</v>
      </c>
      <c r="H69" s="9" t="s">
        <v>3589</v>
      </c>
      <c r="I69" s="9" t="s">
        <v>3587</v>
      </c>
      <c r="J69" s="9" t="s">
        <v>134</v>
      </c>
      <c r="K69" s="9" t="s">
        <v>143</v>
      </c>
      <c r="L69" s="9" t="s">
        <v>3585</v>
      </c>
      <c r="M69" s="9" t="s">
        <v>3586</v>
      </c>
      <c r="N69" s="9" t="s">
        <v>3588</v>
      </c>
      <c r="O69" s="9" t="s">
        <v>3871</v>
      </c>
      <c r="P69" s="9" t="s">
        <v>3384</v>
      </c>
      <c r="Q69" s="9" t="s">
        <v>854</v>
      </c>
      <c r="R69" s="9" t="s">
        <v>3584</v>
      </c>
      <c r="S69" s="9" t="s">
        <v>3584</v>
      </c>
      <c r="T69" s="9" t="s">
        <v>736</v>
      </c>
      <c r="U69" s="9" t="s">
        <v>735</v>
      </c>
      <c r="V69" s="9" t="s">
        <v>736</v>
      </c>
      <c r="W69" s="9">
        <v>20</v>
      </c>
      <c r="X69" s="9" t="s">
        <v>736</v>
      </c>
      <c r="Y69" s="9" t="s">
        <v>736</v>
      </c>
      <c r="Z69" s="9" t="str">
        <f>A69</f>
        <v>PGTEMP-PROBE</v>
      </c>
      <c r="AA69" s="9"/>
      <c r="AB69" s="9"/>
      <c r="AC69" s="9" t="s">
        <v>3327</v>
      </c>
      <c r="AD69" s="9" t="s">
        <v>114</v>
      </c>
      <c r="AE69" s="9" t="s">
        <v>870</v>
      </c>
      <c r="AF69" s="9" t="s">
        <v>3319</v>
      </c>
      <c r="AG69" s="9" t="s">
        <v>3319</v>
      </c>
      <c r="AH69" s="9"/>
      <c r="AI69" s="9"/>
      <c r="AJ69" s="9"/>
    </row>
    <row r="70" spans="1:39" x14ac:dyDescent="0.25">
      <c r="A70" t="s">
        <v>3634</v>
      </c>
      <c r="B70" t="s">
        <v>3635</v>
      </c>
      <c r="C70" t="s">
        <v>3635</v>
      </c>
      <c r="D70" t="s">
        <v>3636</v>
      </c>
      <c r="E70">
        <v>600</v>
      </c>
      <c r="F70" t="s">
        <v>557</v>
      </c>
      <c r="G70">
        <v>30</v>
      </c>
      <c r="H70" t="s">
        <v>3637</v>
      </c>
      <c r="I70" t="s">
        <v>3637</v>
      </c>
      <c r="J70" t="s">
        <v>134</v>
      </c>
      <c r="K70" t="s">
        <v>144</v>
      </c>
      <c r="L70" t="s">
        <v>3635</v>
      </c>
      <c r="M70" t="s">
        <v>3636</v>
      </c>
      <c r="N70" t="s">
        <v>3638</v>
      </c>
      <c r="O70" t="s">
        <v>3639</v>
      </c>
      <c r="P70" t="s">
        <v>3384</v>
      </c>
      <c r="Q70" t="s">
        <v>3634</v>
      </c>
      <c r="R70" t="s">
        <v>3634</v>
      </c>
      <c r="S70" t="s">
        <v>3634</v>
      </c>
      <c r="T70" t="s">
        <v>736</v>
      </c>
      <c r="U70" t="s">
        <v>735</v>
      </c>
      <c r="V70" t="s">
        <v>735</v>
      </c>
      <c r="W70">
        <v>8</v>
      </c>
      <c r="X70" t="s">
        <v>3319</v>
      </c>
      <c r="Y70" t="s">
        <v>736</v>
      </c>
      <c r="Z70" s="9" t="str">
        <f>A70</f>
        <v>AU610-ZW2626</v>
      </c>
      <c r="AC70" t="s">
        <v>3327</v>
      </c>
      <c r="AD70" t="s">
        <v>114</v>
      </c>
      <c r="AE70" t="s">
        <v>3331</v>
      </c>
      <c r="AF70" t="s">
        <v>3319</v>
      </c>
      <c r="AG70" t="s">
        <v>3319</v>
      </c>
    </row>
    <row r="71" spans="1:39" x14ac:dyDescent="0.25">
      <c r="A71" t="s">
        <v>3943</v>
      </c>
      <c r="B71" t="s">
        <v>113</v>
      </c>
      <c r="C71" t="s">
        <v>3941</v>
      </c>
      <c r="D71" t="s">
        <v>3942</v>
      </c>
      <c r="E71">
        <v>0</v>
      </c>
      <c r="F71" t="s">
        <v>557</v>
      </c>
      <c r="G71">
        <v>0</v>
      </c>
      <c r="H71" t="s">
        <v>124</v>
      </c>
      <c r="I71" t="s">
        <v>124</v>
      </c>
      <c r="J71" t="s">
        <v>107</v>
      </c>
      <c r="K71" t="s">
        <v>541</v>
      </c>
      <c r="L71" t="s">
        <v>542</v>
      </c>
      <c r="M71" t="s">
        <v>543</v>
      </c>
      <c r="N71" t="s">
        <v>3138</v>
      </c>
      <c r="O71" t="s">
        <v>3874</v>
      </c>
      <c r="P71" t="s">
        <v>737</v>
      </c>
      <c r="Q71" t="s">
        <v>1349</v>
      </c>
      <c r="R71" t="s">
        <v>2396</v>
      </c>
      <c r="S71" t="s">
        <v>2396</v>
      </c>
      <c r="T71" t="s">
        <v>736</v>
      </c>
      <c r="U71" t="s">
        <v>735</v>
      </c>
      <c r="V71" t="s">
        <v>735</v>
      </c>
      <c r="W71">
        <v>1</v>
      </c>
      <c r="X71" t="s">
        <v>736</v>
      </c>
      <c r="Y71" t="s">
        <v>736</v>
      </c>
      <c r="Z71" t="s">
        <v>3943</v>
      </c>
      <c r="AC71" t="s">
        <v>2396</v>
      </c>
      <c r="AD71" t="s">
        <v>114</v>
      </c>
      <c r="AE71" t="s">
        <v>2396</v>
      </c>
      <c r="AF71" t="s">
        <v>3319</v>
      </c>
      <c r="AG71" t="s">
        <v>3319</v>
      </c>
    </row>
    <row r="72" spans="1:39" x14ac:dyDescent="0.25">
      <c r="A72" t="s">
        <v>3987</v>
      </c>
      <c r="B72" s="259" t="s">
        <v>4000</v>
      </c>
      <c r="C72" s="259" t="s">
        <v>3998</v>
      </c>
      <c r="D72" s="259" t="s">
        <v>3999</v>
      </c>
      <c r="E72">
        <v>0</v>
      </c>
      <c r="F72" t="s">
        <v>557</v>
      </c>
      <c r="G72">
        <v>0</v>
      </c>
      <c r="H72" s="9" t="s">
        <v>3944</v>
      </c>
      <c r="I72" s="9" t="s">
        <v>2523</v>
      </c>
      <c r="J72" s="9" t="s">
        <v>3626</v>
      </c>
      <c r="K72" s="9" t="s">
        <v>2518</v>
      </c>
      <c r="L72" s="259" t="s">
        <v>3998</v>
      </c>
      <c r="M72" s="259" t="s">
        <v>3999</v>
      </c>
      <c r="N72" s="259" t="s">
        <v>3998</v>
      </c>
      <c r="O72" s="259" t="s">
        <v>3999</v>
      </c>
      <c r="P72" s="9" t="s">
        <v>737</v>
      </c>
      <c r="Q72" s="9" t="s">
        <v>1650</v>
      </c>
      <c r="R72" s="9" t="s">
        <v>2396</v>
      </c>
      <c r="S72" s="9" t="s">
        <v>2396</v>
      </c>
      <c r="T72" s="9" t="s">
        <v>736</v>
      </c>
      <c r="U72" s="9" t="s">
        <v>736</v>
      </c>
      <c r="V72" s="9" t="s">
        <v>735</v>
      </c>
      <c r="W72">
        <v>1</v>
      </c>
      <c r="X72" s="9" t="s">
        <v>736</v>
      </c>
      <c r="Y72" s="9" t="s">
        <v>736</v>
      </c>
      <c r="Z72" s="9" t="str">
        <f>A72</f>
        <v>MOVE10X24</v>
      </c>
      <c r="AC72" s="9" t="s">
        <v>2396</v>
      </c>
      <c r="AD72" s="9" t="s">
        <v>114</v>
      </c>
      <c r="AE72" s="9" t="s">
        <v>961</v>
      </c>
      <c r="AF72" s="9" t="s">
        <v>3319</v>
      </c>
      <c r="AG72" s="9" t="s">
        <v>3319</v>
      </c>
      <c r="AH72" t="s">
        <v>3270</v>
      </c>
      <c r="AI72">
        <v>0</v>
      </c>
      <c r="AJ72" t="str">
        <f>A72</f>
        <v>MOVE10X24</v>
      </c>
      <c r="AL72" t="s">
        <v>735</v>
      </c>
      <c r="AM72">
        <v>24</v>
      </c>
    </row>
    <row r="73" spans="1:39" x14ac:dyDescent="0.25">
      <c r="A73" t="s">
        <v>3945</v>
      </c>
      <c r="B73" s="259" t="s">
        <v>3971</v>
      </c>
      <c r="C73" s="259" t="s">
        <v>3963</v>
      </c>
      <c r="D73" s="259" t="s">
        <v>3979</v>
      </c>
      <c r="E73" s="9">
        <v>0</v>
      </c>
      <c r="F73" s="9" t="s">
        <v>557</v>
      </c>
      <c r="G73" s="9">
        <v>0</v>
      </c>
      <c r="H73" t="s">
        <v>3951</v>
      </c>
      <c r="I73" t="s">
        <v>3952</v>
      </c>
      <c r="J73" s="9" t="s">
        <v>2529</v>
      </c>
      <c r="K73" s="9" t="s">
        <v>2518</v>
      </c>
      <c r="L73" s="259" t="s">
        <v>3963</v>
      </c>
      <c r="M73" s="259" t="s">
        <v>3979</v>
      </c>
      <c r="N73" s="259" t="s">
        <v>3963</v>
      </c>
      <c r="O73" s="259" t="s">
        <v>3979</v>
      </c>
      <c r="P73" s="9" t="s">
        <v>737</v>
      </c>
      <c r="Q73" s="9" t="s">
        <v>1650</v>
      </c>
      <c r="R73" s="9" t="s">
        <v>2396</v>
      </c>
      <c r="S73" s="9" t="s">
        <v>2396</v>
      </c>
      <c r="T73" s="9" t="s">
        <v>736</v>
      </c>
      <c r="U73" s="9" t="s">
        <v>736</v>
      </c>
      <c r="V73" s="9" t="s">
        <v>735</v>
      </c>
      <c r="W73" s="9">
        <v>1</v>
      </c>
      <c r="X73" s="9" t="s">
        <v>736</v>
      </c>
      <c r="Y73" s="9" t="s">
        <v>736</v>
      </c>
      <c r="Z73" s="9" t="str">
        <f t="shared" ref="Z73:Z80" si="4">A73</f>
        <v>3MF20</v>
      </c>
      <c r="AC73" s="9" t="s">
        <v>2396</v>
      </c>
      <c r="AD73" s="9" t="s">
        <v>114</v>
      </c>
      <c r="AE73" s="9" t="s">
        <v>961</v>
      </c>
      <c r="AF73" s="9" t="s">
        <v>3319</v>
      </c>
      <c r="AG73" s="9" t="s">
        <v>3319</v>
      </c>
      <c r="AH73" s="9" t="s">
        <v>3270</v>
      </c>
      <c r="AI73" s="9">
        <v>0</v>
      </c>
      <c r="AJ73" s="9" t="str">
        <f t="shared" ref="AJ73:AJ80" si="5">A73</f>
        <v>3MF20</v>
      </c>
      <c r="AL73" s="9" t="s">
        <v>735</v>
      </c>
      <c r="AM73">
        <v>3</v>
      </c>
    </row>
    <row r="74" spans="1:39" x14ac:dyDescent="0.25">
      <c r="A74" t="s">
        <v>3946</v>
      </c>
      <c r="B74" s="259" t="s">
        <v>3972</v>
      </c>
      <c r="C74" s="259" t="s">
        <v>3964</v>
      </c>
      <c r="D74" s="259" t="s">
        <v>3980</v>
      </c>
      <c r="E74" s="9">
        <v>0</v>
      </c>
      <c r="F74" s="9" t="s">
        <v>557</v>
      </c>
      <c r="G74" s="9">
        <v>0</v>
      </c>
      <c r="H74" s="9" t="s">
        <v>3951</v>
      </c>
      <c r="I74" t="s">
        <v>3953</v>
      </c>
      <c r="J74" s="9" t="s">
        <v>2529</v>
      </c>
      <c r="K74" s="9" t="s">
        <v>2518</v>
      </c>
      <c r="L74" s="259" t="s">
        <v>3964</v>
      </c>
      <c r="M74" s="259" t="s">
        <v>3980</v>
      </c>
      <c r="N74" s="259" t="s">
        <v>3964</v>
      </c>
      <c r="O74" s="259" t="s">
        <v>3980</v>
      </c>
      <c r="P74" s="9" t="s">
        <v>737</v>
      </c>
      <c r="Q74" s="9" t="s">
        <v>1650</v>
      </c>
      <c r="R74" s="9" t="s">
        <v>2396</v>
      </c>
      <c r="S74" s="9" t="s">
        <v>2396</v>
      </c>
      <c r="T74" s="9" t="s">
        <v>736</v>
      </c>
      <c r="U74" s="9" t="s">
        <v>736</v>
      </c>
      <c r="V74" s="9" t="s">
        <v>735</v>
      </c>
      <c r="W74" s="9">
        <v>1</v>
      </c>
      <c r="X74" s="9" t="s">
        <v>736</v>
      </c>
      <c r="Y74" s="9" t="s">
        <v>736</v>
      </c>
      <c r="Z74" s="9" t="str">
        <f t="shared" si="4"/>
        <v>3MF30</v>
      </c>
      <c r="AC74" s="9" t="s">
        <v>2396</v>
      </c>
      <c r="AD74" s="9" t="s">
        <v>114</v>
      </c>
      <c r="AE74" s="9" t="s">
        <v>961</v>
      </c>
      <c r="AF74" s="9" t="s">
        <v>3319</v>
      </c>
      <c r="AG74" s="9" t="s">
        <v>3319</v>
      </c>
      <c r="AH74" s="9" t="s">
        <v>3270</v>
      </c>
      <c r="AI74" s="9">
        <v>0</v>
      </c>
      <c r="AJ74" s="9" t="str">
        <f t="shared" si="5"/>
        <v>3MF30</v>
      </c>
      <c r="AL74" s="9" t="s">
        <v>735</v>
      </c>
      <c r="AM74" s="9">
        <v>3</v>
      </c>
    </row>
    <row r="75" spans="1:39" x14ac:dyDescent="0.25">
      <c r="A75" s="258" t="s">
        <v>3947</v>
      </c>
      <c r="B75" s="259" t="s">
        <v>3973</v>
      </c>
      <c r="C75" s="259" t="s">
        <v>3965</v>
      </c>
      <c r="D75" s="259" t="s">
        <v>3981</v>
      </c>
      <c r="E75" s="9">
        <v>0</v>
      </c>
      <c r="F75" s="9" t="s">
        <v>557</v>
      </c>
      <c r="G75" s="9">
        <v>0</v>
      </c>
      <c r="H75" s="9" t="s">
        <v>3951</v>
      </c>
      <c r="I75" t="s">
        <v>3954</v>
      </c>
      <c r="J75" s="9" t="s">
        <v>3626</v>
      </c>
      <c r="K75" s="9" t="s">
        <v>2518</v>
      </c>
      <c r="L75" s="259" t="s">
        <v>3965</v>
      </c>
      <c r="M75" s="259" t="s">
        <v>3981</v>
      </c>
      <c r="N75" s="259" t="s">
        <v>3965</v>
      </c>
      <c r="O75" s="259" t="s">
        <v>3981</v>
      </c>
      <c r="P75" s="9" t="s">
        <v>737</v>
      </c>
      <c r="Q75" s="9" t="s">
        <v>1650</v>
      </c>
      <c r="R75" s="9" t="s">
        <v>2396</v>
      </c>
      <c r="S75" s="9" t="s">
        <v>2396</v>
      </c>
      <c r="T75" s="9" t="s">
        <v>736</v>
      </c>
      <c r="U75" s="9" t="s">
        <v>736</v>
      </c>
      <c r="V75" s="9" t="s">
        <v>735</v>
      </c>
      <c r="W75" s="9">
        <v>1</v>
      </c>
      <c r="X75" s="9" t="s">
        <v>736</v>
      </c>
      <c r="Y75" s="9" t="s">
        <v>736</v>
      </c>
      <c r="Z75" s="9" t="str">
        <f t="shared" si="4"/>
        <v>3MF40</v>
      </c>
      <c r="AC75" s="9" t="s">
        <v>2396</v>
      </c>
      <c r="AD75" s="9" t="s">
        <v>114</v>
      </c>
      <c r="AE75" s="9" t="s">
        <v>961</v>
      </c>
      <c r="AF75" s="9" t="s">
        <v>3319</v>
      </c>
      <c r="AG75" s="9" t="s">
        <v>3319</v>
      </c>
      <c r="AH75" s="9" t="s">
        <v>3270</v>
      </c>
      <c r="AI75" s="9">
        <v>0</v>
      </c>
      <c r="AJ75" s="9" t="str">
        <f t="shared" si="5"/>
        <v>3MF40</v>
      </c>
      <c r="AL75" s="9" t="s">
        <v>735</v>
      </c>
      <c r="AM75" s="9">
        <v>3</v>
      </c>
    </row>
    <row r="76" spans="1:39" x14ac:dyDescent="0.25">
      <c r="A76" t="s">
        <v>3948</v>
      </c>
      <c r="B76" s="259" t="s">
        <v>3974</v>
      </c>
      <c r="C76" s="259" t="s">
        <v>3966</v>
      </c>
      <c r="D76" s="259" t="s">
        <v>3982</v>
      </c>
      <c r="E76" s="9">
        <v>0</v>
      </c>
      <c r="F76" s="9" t="s">
        <v>557</v>
      </c>
      <c r="G76" s="9">
        <v>0</v>
      </c>
      <c r="H76" s="9" t="s">
        <v>3951</v>
      </c>
      <c r="I76" t="s">
        <v>3955</v>
      </c>
      <c r="J76" s="9" t="s">
        <v>3626</v>
      </c>
      <c r="K76" s="9" t="s">
        <v>2518</v>
      </c>
      <c r="L76" s="259" t="s">
        <v>3966</v>
      </c>
      <c r="M76" s="259" t="s">
        <v>3982</v>
      </c>
      <c r="N76" s="259" t="s">
        <v>3966</v>
      </c>
      <c r="O76" s="259" t="s">
        <v>3982</v>
      </c>
      <c r="P76" s="9" t="s">
        <v>737</v>
      </c>
      <c r="Q76" s="9" t="s">
        <v>1650</v>
      </c>
      <c r="R76" s="9" t="s">
        <v>2396</v>
      </c>
      <c r="S76" s="9" t="s">
        <v>2396</v>
      </c>
      <c r="T76" s="9" t="s">
        <v>736</v>
      </c>
      <c r="U76" s="9" t="s">
        <v>736</v>
      </c>
      <c r="V76" s="9" t="s">
        <v>735</v>
      </c>
      <c r="W76" s="9">
        <v>1</v>
      </c>
      <c r="X76" s="9" t="s">
        <v>736</v>
      </c>
      <c r="Y76" s="9" t="s">
        <v>736</v>
      </c>
      <c r="Z76" s="9" t="str">
        <f t="shared" si="4"/>
        <v>3MF50</v>
      </c>
      <c r="AC76" s="9" t="s">
        <v>2396</v>
      </c>
      <c r="AD76" s="9" t="s">
        <v>114</v>
      </c>
      <c r="AE76" s="9" t="s">
        <v>961</v>
      </c>
      <c r="AF76" s="9" t="s">
        <v>3319</v>
      </c>
      <c r="AG76" s="9" t="s">
        <v>3319</v>
      </c>
      <c r="AH76" s="9" t="s">
        <v>3270</v>
      </c>
      <c r="AI76" s="9">
        <v>0</v>
      </c>
      <c r="AJ76" s="9" t="str">
        <f t="shared" si="5"/>
        <v>3MF50</v>
      </c>
      <c r="AL76" s="9" t="s">
        <v>735</v>
      </c>
      <c r="AM76" s="9">
        <v>3</v>
      </c>
    </row>
    <row r="77" spans="1:39" x14ac:dyDescent="0.25">
      <c r="A77" t="s">
        <v>3949</v>
      </c>
      <c r="B77" s="259" t="s">
        <v>3975</v>
      </c>
      <c r="C77" s="259" t="s">
        <v>3967</v>
      </c>
      <c r="D77" s="259" t="s">
        <v>3983</v>
      </c>
      <c r="E77" s="9">
        <v>0</v>
      </c>
      <c r="F77" s="9" t="s">
        <v>557</v>
      </c>
      <c r="G77" s="9">
        <v>0</v>
      </c>
      <c r="H77" s="9" t="s">
        <v>3951</v>
      </c>
      <c r="I77" s="9" t="s">
        <v>3957</v>
      </c>
      <c r="J77" s="9" t="s">
        <v>3626</v>
      </c>
      <c r="K77" s="9" t="s">
        <v>2518</v>
      </c>
      <c r="L77" s="259" t="s">
        <v>3967</v>
      </c>
      <c r="M77" s="259" t="s">
        <v>3983</v>
      </c>
      <c r="N77" s="259" t="s">
        <v>3967</v>
      </c>
      <c r="O77" s="259" t="s">
        <v>3983</v>
      </c>
      <c r="P77" s="9" t="s">
        <v>737</v>
      </c>
      <c r="Q77" s="9" t="s">
        <v>1650</v>
      </c>
      <c r="R77" s="9" t="s">
        <v>2396</v>
      </c>
      <c r="S77" s="9" t="s">
        <v>2396</v>
      </c>
      <c r="T77" s="9" t="s">
        <v>736</v>
      </c>
      <c r="U77" s="9" t="s">
        <v>736</v>
      </c>
      <c r="V77" s="9" t="s">
        <v>735</v>
      </c>
      <c r="W77" s="9">
        <v>1</v>
      </c>
      <c r="X77" s="9" t="s">
        <v>736</v>
      </c>
      <c r="Y77" s="9" t="s">
        <v>736</v>
      </c>
      <c r="Z77" s="9" t="str">
        <f t="shared" si="4"/>
        <v>3MF60</v>
      </c>
      <c r="AC77" s="9" t="s">
        <v>2396</v>
      </c>
      <c r="AD77" s="9" t="s">
        <v>114</v>
      </c>
      <c r="AE77" s="9" t="s">
        <v>961</v>
      </c>
      <c r="AF77" s="9" t="s">
        <v>3319</v>
      </c>
      <c r="AG77" s="9" t="s">
        <v>3319</v>
      </c>
      <c r="AH77" s="9" t="s">
        <v>3270</v>
      </c>
      <c r="AI77" s="9">
        <v>0</v>
      </c>
      <c r="AJ77" s="9" t="str">
        <f t="shared" si="5"/>
        <v>3MF60</v>
      </c>
      <c r="AL77" s="9" t="s">
        <v>735</v>
      </c>
      <c r="AM77" s="9">
        <v>3</v>
      </c>
    </row>
    <row r="78" spans="1:39" x14ac:dyDescent="0.25">
      <c r="A78" t="s">
        <v>3950</v>
      </c>
      <c r="B78" s="259" t="s">
        <v>3976</v>
      </c>
      <c r="C78" s="259" t="s">
        <v>3968</v>
      </c>
      <c r="D78" s="259" t="s">
        <v>3984</v>
      </c>
      <c r="E78" s="9">
        <v>0</v>
      </c>
      <c r="F78" s="9" t="s">
        <v>557</v>
      </c>
      <c r="G78" s="9">
        <v>0</v>
      </c>
      <c r="H78" s="9" t="s">
        <v>3951</v>
      </c>
      <c r="I78" t="s">
        <v>3956</v>
      </c>
      <c r="J78" s="9" t="s">
        <v>3958</v>
      </c>
      <c r="K78" s="9" t="s">
        <v>2518</v>
      </c>
      <c r="L78" s="259" t="s">
        <v>3968</v>
      </c>
      <c r="M78" s="259" t="s">
        <v>3984</v>
      </c>
      <c r="N78" s="259" t="s">
        <v>3968</v>
      </c>
      <c r="O78" s="259" t="s">
        <v>3984</v>
      </c>
      <c r="P78" s="9" t="s">
        <v>737</v>
      </c>
      <c r="Q78" s="9" t="s">
        <v>1650</v>
      </c>
      <c r="R78" s="9" t="s">
        <v>2396</v>
      </c>
      <c r="S78" s="9" t="s">
        <v>2396</v>
      </c>
      <c r="T78" s="9" t="s">
        <v>736</v>
      </c>
      <c r="U78" s="9" t="s">
        <v>736</v>
      </c>
      <c r="V78" s="9" t="s">
        <v>735</v>
      </c>
      <c r="W78" s="9">
        <v>1</v>
      </c>
      <c r="X78" s="9" t="s">
        <v>736</v>
      </c>
      <c r="Y78" s="9" t="s">
        <v>736</v>
      </c>
      <c r="Z78" s="9" t="str">
        <f t="shared" si="4"/>
        <v>3MF70</v>
      </c>
      <c r="AC78" s="9" t="s">
        <v>2396</v>
      </c>
      <c r="AD78" s="9" t="s">
        <v>114</v>
      </c>
      <c r="AE78" s="9" t="s">
        <v>961</v>
      </c>
      <c r="AF78" s="9" t="s">
        <v>3319</v>
      </c>
      <c r="AG78" s="9" t="s">
        <v>3319</v>
      </c>
      <c r="AH78" s="9" t="s">
        <v>3270</v>
      </c>
      <c r="AI78" s="9">
        <v>0</v>
      </c>
      <c r="AJ78" s="9" t="str">
        <f t="shared" si="5"/>
        <v>3MF70</v>
      </c>
      <c r="AL78" s="9" t="s">
        <v>735</v>
      </c>
      <c r="AM78" s="9">
        <v>3</v>
      </c>
    </row>
    <row r="79" spans="1:39" x14ac:dyDescent="0.25">
      <c r="A79" s="258" t="s">
        <v>3959</v>
      </c>
      <c r="B79" s="259" t="s">
        <v>3977</v>
      </c>
      <c r="C79" s="259" t="s">
        <v>3969</v>
      </c>
      <c r="D79" s="259" t="s">
        <v>3985</v>
      </c>
      <c r="E79" s="9">
        <v>0</v>
      </c>
      <c r="F79" s="9" t="s">
        <v>557</v>
      </c>
      <c r="G79" s="9">
        <v>0</v>
      </c>
      <c r="H79" s="9" t="s">
        <v>3951</v>
      </c>
      <c r="I79" t="s">
        <v>3961</v>
      </c>
      <c r="J79" s="9" t="s">
        <v>3626</v>
      </c>
      <c r="K79" s="9" t="s">
        <v>2518</v>
      </c>
      <c r="L79" s="259" t="s">
        <v>3969</v>
      </c>
      <c r="M79" s="259" t="s">
        <v>3985</v>
      </c>
      <c r="N79" s="259" t="s">
        <v>3969</v>
      </c>
      <c r="O79" s="259" t="s">
        <v>3985</v>
      </c>
      <c r="P79" s="9" t="s">
        <v>737</v>
      </c>
      <c r="Q79" s="9" t="s">
        <v>1650</v>
      </c>
      <c r="R79" s="9" t="s">
        <v>2396</v>
      </c>
      <c r="S79" s="9" t="s">
        <v>2396</v>
      </c>
      <c r="T79" s="9" t="s">
        <v>736</v>
      </c>
      <c r="U79" s="9" t="s">
        <v>736</v>
      </c>
      <c r="V79" s="9" t="s">
        <v>735</v>
      </c>
      <c r="W79" s="9">
        <v>1</v>
      </c>
      <c r="X79" s="9" t="s">
        <v>736</v>
      </c>
      <c r="Y79" s="9" t="s">
        <v>736</v>
      </c>
      <c r="Z79" t="str">
        <f t="shared" si="4"/>
        <v>3MF45</v>
      </c>
      <c r="AC79" s="9" t="s">
        <v>2396</v>
      </c>
      <c r="AD79" s="9" t="s">
        <v>114</v>
      </c>
      <c r="AE79" s="9" t="s">
        <v>961</v>
      </c>
      <c r="AF79" s="9" t="s">
        <v>3319</v>
      </c>
      <c r="AG79" s="9" t="s">
        <v>3319</v>
      </c>
      <c r="AH79" s="9" t="s">
        <v>3270</v>
      </c>
      <c r="AI79" s="9">
        <v>0</v>
      </c>
      <c r="AJ79" t="str">
        <f t="shared" si="5"/>
        <v>3MF45</v>
      </c>
      <c r="AL79" s="9" t="s">
        <v>735</v>
      </c>
      <c r="AM79" s="9">
        <v>3</v>
      </c>
    </row>
    <row r="80" spans="1:39" x14ac:dyDescent="0.25">
      <c r="A80" t="s">
        <v>3960</v>
      </c>
      <c r="B80" s="259" t="s">
        <v>3978</v>
      </c>
      <c r="C80" s="259" t="s">
        <v>3970</v>
      </c>
      <c r="D80" s="259" t="s">
        <v>3986</v>
      </c>
      <c r="E80" s="9">
        <v>0</v>
      </c>
      <c r="F80" s="9" t="s">
        <v>557</v>
      </c>
      <c r="G80" s="9">
        <v>0</v>
      </c>
      <c r="H80" s="9" t="s">
        <v>3951</v>
      </c>
      <c r="I80" t="s">
        <v>3962</v>
      </c>
      <c r="J80" s="9" t="s">
        <v>3626</v>
      </c>
      <c r="K80" s="9" t="s">
        <v>2518</v>
      </c>
      <c r="L80" s="259" t="s">
        <v>3970</v>
      </c>
      <c r="M80" s="259" t="s">
        <v>3986</v>
      </c>
      <c r="N80" s="259" t="s">
        <v>3970</v>
      </c>
      <c r="O80" s="259" t="s">
        <v>3986</v>
      </c>
      <c r="P80" s="9" t="s">
        <v>737</v>
      </c>
      <c r="Q80" s="9" t="s">
        <v>1650</v>
      </c>
      <c r="R80" s="9" t="s">
        <v>2396</v>
      </c>
      <c r="S80" s="9" t="s">
        <v>2396</v>
      </c>
      <c r="T80" s="9" t="s">
        <v>736</v>
      </c>
      <c r="U80" s="9" t="s">
        <v>736</v>
      </c>
      <c r="V80" s="9" t="s">
        <v>735</v>
      </c>
      <c r="W80" s="9">
        <v>1</v>
      </c>
      <c r="X80" s="9" t="s">
        <v>736</v>
      </c>
      <c r="Y80" s="9" t="s">
        <v>736</v>
      </c>
      <c r="Z80" t="str">
        <f t="shared" si="4"/>
        <v>3MF55</v>
      </c>
      <c r="AC80" s="9" t="s">
        <v>2396</v>
      </c>
      <c r="AD80" s="9" t="s">
        <v>114</v>
      </c>
      <c r="AE80" s="9" t="s">
        <v>961</v>
      </c>
      <c r="AF80" s="9" t="s">
        <v>3319</v>
      </c>
      <c r="AG80" s="9" t="s">
        <v>3319</v>
      </c>
      <c r="AH80" s="9" t="s">
        <v>3270</v>
      </c>
      <c r="AI80" s="9">
        <v>0</v>
      </c>
      <c r="AJ80" t="str">
        <f t="shared" si="5"/>
        <v>3MF55</v>
      </c>
      <c r="AL80" s="9" t="s">
        <v>735</v>
      </c>
      <c r="AM80" s="9">
        <v>3</v>
      </c>
    </row>
    <row r="81" spans="1:38" x14ac:dyDescent="0.25">
      <c r="A81" t="s">
        <v>3993</v>
      </c>
      <c r="B81" t="s">
        <v>3994</v>
      </c>
      <c r="C81" t="s">
        <v>3994</v>
      </c>
      <c r="D81" t="s">
        <v>3995</v>
      </c>
      <c r="E81">
        <v>350</v>
      </c>
      <c r="F81" t="s">
        <v>557</v>
      </c>
      <c r="G81">
        <v>0</v>
      </c>
      <c r="H81" t="s">
        <v>3996</v>
      </c>
      <c r="I81">
        <v>0</v>
      </c>
      <c r="J81" t="s">
        <v>2529</v>
      </c>
      <c r="K81" t="s">
        <v>2518</v>
      </c>
      <c r="L81" t="s">
        <v>3997</v>
      </c>
      <c r="M81" t="s">
        <v>3995</v>
      </c>
      <c r="N81" s="9" t="s">
        <v>3997</v>
      </c>
      <c r="O81" s="9" t="s">
        <v>3995</v>
      </c>
      <c r="P81" t="s">
        <v>2541</v>
      </c>
      <c r="Q81" t="s">
        <v>737</v>
      </c>
      <c r="R81" t="s">
        <v>737</v>
      </c>
      <c r="S81" t="s">
        <v>737</v>
      </c>
      <c r="T81" t="s">
        <v>736</v>
      </c>
      <c r="U81" t="s">
        <v>735</v>
      </c>
      <c r="V81" t="s">
        <v>735</v>
      </c>
      <c r="W81">
        <v>1</v>
      </c>
      <c r="X81" t="s">
        <v>736</v>
      </c>
      <c r="Y81" t="s">
        <v>736</v>
      </c>
      <c r="Z81" t="s">
        <v>3993</v>
      </c>
      <c r="AC81" t="s">
        <v>2396</v>
      </c>
      <c r="AD81" t="s">
        <v>114</v>
      </c>
      <c r="AE81" t="s">
        <v>2396</v>
      </c>
      <c r="AF81" t="s">
        <v>3319</v>
      </c>
      <c r="AG81" t="s">
        <v>3319</v>
      </c>
    </row>
    <row r="82" spans="1:38" x14ac:dyDescent="0.25">
      <c r="A82" t="s">
        <v>4012</v>
      </c>
      <c r="B82" t="s">
        <v>4013</v>
      </c>
      <c r="C82" t="s">
        <v>4013</v>
      </c>
      <c r="D82" t="s">
        <v>4014</v>
      </c>
      <c r="E82">
        <v>0</v>
      </c>
      <c r="F82" t="s">
        <v>198</v>
      </c>
      <c r="G82">
        <v>0</v>
      </c>
      <c r="H82" t="s">
        <v>3580</v>
      </c>
      <c r="I82" t="s">
        <v>4015</v>
      </c>
      <c r="J82" t="s">
        <v>2529</v>
      </c>
      <c r="K82" t="s">
        <v>2751</v>
      </c>
      <c r="L82" t="s">
        <v>4016</v>
      </c>
      <c r="M82" t="s">
        <v>4017</v>
      </c>
      <c r="N82" t="s">
        <v>4016</v>
      </c>
      <c r="O82" t="s">
        <v>4017</v>
      </c>
      <c r="P82" t="s">
        <v>737</v>
      </c>
      <c r="Q82" t="s">
        <v>1650</v>
      </c>
      <c r="R82" t="s">
        <v>2396</v>
      </c>
      <c r="S82" t="s">
        <v>2396</v>
      </c>
      <c r="T82" t="s">
        <v>736</v>
      </c>
      <c r="U82" t="s">
        <v>736</v>
      </c>
      <c r="V82" t="s">
        <v>735</v>
      </c>
      <c r="W82">
        <v>1</v>
      </c>
      <c r="X82" t="s">
        <v>736</v>
      </c>
      <c r="Y82" t="s">
        <v>736</v>
      </c>
      <c r="Z82" t="s">
        <v>4012</v>
      </c>
      <c r="AC82" t="s">
        <v>2396</v>
      </c>
      <c r="AD82" t="s">
        <v>114</v>
      </c>
      <c r="AE82" t="s">
        <v>961</v>
      </c>
      <c r="AF82" t="s">
        <v>3319</v>
      </c>
      <c r="AG82" t="s">
        <v>3319</v>
      </c>
      <c r="AH82" s="9" t="s">
        <v>3270</v>
      </c>
      <c r="AI82">
        <v>0</v>
      </c>
      <c r="AJ82" t="s">
        <v>4012</v>
      </c>
      <c r="AL82" t="s">
        <v>736</v>
      </c>
    </row>
  </sheetData>
  <autoFilter ref="A1:AG80"/>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2:R59"/>
  <sheetViews>
    <sheetView topLeftCell="G1" workbookViewId="0">
      <selection activeCell="L16" sqref="L16:L21"/>
    </sheetView>
  </sheetViews>
  <sheetFormatPr defaultRowHeight="15" x14ac:dyDescent="0.25"/>
  <cols>
    <col min="1" max="1" width="15" bestFit="1" customWidth="1"/>
    <col min="2" max="2" width="14.85546875" bestFit="1" customWidth="1"/>
    <col min="3" max="3" width="15" bestFit="1" customWidth="1"/>
    <col min="7" max="7" width="12.42578125" bestFit="1" customWidth="1"/>
    <col min="8" max="8" width="54.85546875" bestFit="1" customWidth="1"/>
    <col min="10" max="10" width="21.42578125" customWidth="1"/>
    <col min="11" max="11" width="16" bestFit="1" customWidth="1"/>
    <col min="12" max="12" width="22.28515625" customWidth="1"/>
    <col min="14" max="14" width="12.5703125" bestFit="1" customWidth="1"/>
    <col min="16" max="16" width="11.7109375" bestFit="1" customWidth="1"/>
    <col min="18" max="18" width="11.7109375" bestFit="1" customWidth="1"/>
  </cols>
  <sheetData>
    <row r="2" spans="1:18" x14ac:dyDescent="0.25">
      <c r="A2" s="29" t="s">
        <v>943</v>
      </c>
      <c r="C2" s="29" t="s">
        <v>944</v>
      </c>
      <c r="G2" s="29" t="s">
        <v>3070</v>
      </c>
      <c r="J2" s="94" t="s">
        <v>3114</v>
      </c>
      <c r="L2" s="94" t="s">
        <v>3115</v>
      </c>
      <c r="N2" s="41" t="s">
        <v>932</v>
      </c>
      <c r="P2" s="41" t="s">
        <v>933</v>
      </c>
      <c r="R2" s="166" t="s">
        <v>853</v>
      </c>
    </row>
    <row r="3" spans="1:18" x14ac:dyDescent="0.25">
      <c r="G3" s="59" t="s">
        <v>642</v>
      </c>
      <c r="H3" s="59" t="s">
        <v>3065</v>
      </c>
      <c r="J3" s="144" t="s">
        <v>85</v>
      </c>
      <c r="L3" s="144" t="s">
        <v>3109</v>
      </c>
      <c r="N3" s="41" t="s">
        <v>291</v>
      </c>
      <c r="P3" s="41" t="s">
        <v>296</v>
      </c>
      <c r="R3" s="166" t="s">
        <v>851</v>
      </c>
    </row>
    <row r="4" spans="1:18" x14ac:dyDescent="0.25">
      <c r="A4" s="162" t="s">
        <v>84</v>
      </c>
      <c r="B4" s="15"/>
      <c r="C4" s="162" t="s">
        <v>84</v>
      </c>
      <c r="D4" s="15" t="s">
        <v>2406</v>
      </c>
      <c r="E4" s="15"/>
      <c r="F4" s="15"/>
      <c r="G4" s="59" t="s">
        <v>397</v>
      </c>
      <c r="H4" s="59" t="s">
        <v>398</v>
      </c>
      <c r="I4" s="15"/>
      <c r="J4" s="77" t="s">
        <v>385</v>
      </c>
      <c r="L4" s="144" t="s">
        <v>3111</v>
      </c>
      <c r="N4" s="170" t="s">
        <v>1040</v>
      </c>
      <c r="R4" s="166" t="s">
        <v>290</v>
      </c>
    </row>
    <row r="5" spans="1:18" x14ac:dyDescent="0.25">
      <c r="A5" s="19" t="s">
        <v>85</v>
      </c>
      <c r="B5" s="15"/>
      <c r="C5" s="19" t="s">
        <v>85</v>
      </c>
      <c r="D5" s="15"/>
      <c r="E5" s="15"/>
      <c r="F5" s="15"/>
      <c r="G5" s="59" t="s">
        <v>933</v>
      </c>
      <c r="H5" s="59" t="s">
        <v>934</v>
      </c>
      <c r="I5" s="15"/>
      <c r="J5" s="77" t="s">
        <v>379</v>
      </c>
      <c r="R5" s="166" t="s">
        <v>852</v>
      </c>
    </row>
    <row r="6" spans="1:18" x14ac:dyDescent="0.25">
      <c r="A6" s="19" t="s">
        <v>86</v>
      </c>
      <c r="B6" s="15"/>
      <c r="C6" s="19" t="s">
        <v>86</v>
      </c>
      <c r="D6" s="15"/>
      <c r="E6" s="15"/>
      <c r="F6" s="15"/>
      <c r="G6" s="59" t="s">
        <v>1045</v>
      </c>
      <c r="H6" s="59" t="s">
        <v>3066</v>
      </c>
      <c r="I6" s="15"/>
      <c r="J6" s="77" t="s">
        <v>2283</v>
      </c>
    </row>
    <row r="7" spans="1:18" x14ac:dyDescent="0.25">
      <c r="A7" s="15" t="s">
        <v>385</v>
      </c>
      <c r="B7" s="15" t="s">
        <v>2404</v>
      </c>
      <c r="C7" s="116" t="s">
        <v>66</v>
      </c>
      <c r="D7" s="15" t="s">
        <v>1714</v>
      </c>
      <c r="E7" s="15"/>
      <c r="F7" s="15"/>
      <c r="G7" s="59" t="s">
        <v>1048</v>
      </c>
      <c r="H7" s="59" t="s">
        <v>3067</v>
      </c>
      <c r="I7" s="15"/>
      <c r="J7" s="77" t="s">
        <v>2282</v>
      </c>
    </row>
    <row r="8" spans="1:18" x14ac:dyDescent="0.25">
      <c r="A8" s="15" t="s">
        <v>379</v>
      </c>
      <c r="B8" s="15" t="s">
        <v>2405</v>
      </c>
      <c r="C8" s="116" t="s">
        <v>67</v>
      </c>
      <c r="D8" s="15" t="s">
        <v>1716</v>
      </c>
      <c r="E8" s="15"/>
      <c r="F8" s="15"/>
      <c r="G8" s="59" t="s">
        <v>395</v>
      </c>
      <c r="H8" s="59" t="s">
        <v>396</v>
      </c>
      <c r="I8" s="15"/>
      <c r="J8" s="78" t="s">
        <v>3116</v>
      </c>
    </row>
    <row r="9" spans="1:18" x14ac:dyDescent="0.25">
      <c r="A9" s="15" t="s">
        <v>2283</v>
      </c>
      <c r="B9" s="15"/>
      <c r="C9" s="116" t="s">
        <v>68</v>
      </c>
      <c r="D9" s="15" t="s">
        <v>1718</v>
      </c>
      <c r="E9" s="15"/>
      <c r="F9" s="15"/>
      <c r="G9" s="59" t="s">
        <v>400</v>
      </c>
      <c r="H9" s="59" t="s">
        <v>401</v>
      </c>
      <c r="I9" s="15"/>
      <c r="J9" s="115" t="s">
        <v>72</v>
      </c>
    </row>
    <row r="10" spans="1:18" x14ac:dyDescent="0.25">
      <c r="A10" s="15" t="s">
        <v>2282</v>
      </c>
      <c r="B10" s="15"/>
      <c r="C10" s="116" t="s">
        <v>69</v>
      </c>
      <c r="D10" s="15" t="s">
        <v>2379</v>
      </c>
      <c r="E10" s="15"/>
      <c r="F10" s="15"/>
      <c r="G10" s="59" t="s">
        <v>1042</v>
      </c>
      <c r="H10" s="59" t="s">
        <v>3068</v>
      </c>
      <c r="I10" s="15"/>
      <c r="J10" s="15"/>
    </row>
    <row r="11" spans="1:18" x14ac:dyDescent="0.25">
      <c r="A11" s="15"/>
      <c r="B11" s="15"/>
      <c r="C11" s="116" t="s">
        <v>70</v>
      </c>
      <c r="D11" s="15" t="s">
        <v>1722</v>
      </c>
      <c r="E11" s="15"/>
      <c r="F11" s="15"/>
      <c r="G11" s="59" t="s">
        <v>392</v>
      </c>
      <c r="H11" s="18" t="s">
        <v>659</v>
      </c>
      <c r="I11" s="15"/>
      <c r="J11" s="15"/>
    </row>
    <row r="12" spans="1:18" x14ac:dyDescent="0.25">
      <c r="A12" s="15"/>
      <c r="B12" s="15"/>
      <c r="C12" s="116" t="s">
        <v>71</v>
      </c>
      <c r="D12" s="15" t="s">
        <v>1724</v>
      </c>
      <c r="E12" s="15"/>
      <c r="F12" s="15"/>
      <c r="G12" s="15"/>
      <c r="H12" s="15"/>
      <c r="I12" s="15"/>
      <c r="J12" s="15"/>
    </row>
    <row r="13" spans="1:18" x14ac:dyDescent="0.25">
      <c r="A13" s="15"/>
      <c r="B13" s="15"/>
      <c r="C13" s="116" t="s">
        <v>72</v>
      </c>
      <c r="D13" s="15"/>
      <c r="E13" s="15"/>
      <c r="F13" s="15"/>
      <c r="G13" s="15"/>
      <c r="H13" s="15"/>
      <c r="I13" s="15"/>
      <c r="J13" s="15"/>
    </row>
    <row r="14" spans="1:18" x14ac:dyDescent="0.25">
      <c r="A14" s="15"/>
      <c r="B14" s="15"/>
      <c r="C14" s="116" t="s">
        <v>73</v>
      </c>
      <c r="D14" s="15"/>
      <c r="E14" s="15"/>
      <c r="F14" s="15"/>
      <c r="G14" s="15"/>
      <c r="H14" s="15"/>
      <c r="I14" s="15"/>
      <c r="J14" s="9"/>
      <c r="K14" s="9"/>
      <c r="L14" s="9"/>
      <c r="M14" s="9"/>
      <c r="N14" s="9"/>
      <c r="O14" s="9"/>
    </row>
    <row r="15" spans="1:18" x14ac:dyDescent="0.25">
      <c r="A15" s="15"/>
      <c r="B15" s="15"/>
      <c r="C15" s="163" t="s">
        <v>75</v>
      </c>
      <c r="D15" s="15"/>
      <c r="E15" s="15"/>
      <c r="F15" s="15"/>
      <c r="G15" s="15"/>
      <c r="H15" s="15"/>
      <c r="I15" s="15"/>
      <c r="J15" s="29" t="s">
        <v>122</v>
      </c>
      <c r="K15" s="29" t="s">
        <v>3393</v>
      </c>
      <c r="L15" s="29" t="s">
        <v>3456</v>
      </c>
      <c r="M15" s="9"/>
      <c r="N15" s="9"/>
      <c r="O15" s="9"/>
      <c r="P15" s="9"/>
      <c r="Q15" s="9"/>
      <c r="R15" s="9"/>
    </row>
    <row r="16" spans="1:18" x14ac:dyDescent="0.25">
      <c r="A16" s="15"/>
      <c r="B16" s="15"/>
      <c r="C16" s="163" t="s">
        <v>76</v>
      </c>
      <c r="D16" s="15"/>
      <c r="E16" s="15"/>
      <c r="F16" s="15"/>
      <c r="G16" s="15"/>
      <c r="H16" s="15"/>
      <c r="I16" s="15"/>
      <c r="J16" s="9" t="s">
        <v>379</v>
      </c>
      <c r="K16" s="9" t="s">
        <v>3387</v>
      </c>
      <c r="L16" s="9" t="s">
        <v>3457</v>
      </c>
      <c r="M16" s="9"/>
      <c r="N16" s="9"/>
      <c r="O16" s="9" t="s">
        <v>3109</v>
      </c>
      <c r="P16" s="9" t="s">
        <v>3397</v>
      </c>
      <c r="Q16" s="9" t="s">
        <v>76</v>
      </c>
      <c r="R16" s="9" t="s">
        <v>920</v>
      </c>
    </row>
    <row r="17" spans="1:18" x14ac:dyDescent="0.25">
      <c r="A17" s="15"/>
      <c r="B17" s="15"/>
      <c r="C17" s="163" t="s">
        <v>77</v>
      </c>
      <c r="D17" s="15"/>
      <c r="E17" s="15"/>
      <c r="F17" s="15"/>
      <c r="G17" s="15"/>
      <c r="H17" s="15"/>
      <c r="I17" s="15"/>
      <c r="J17" s="9" t="s">
        <v>385</v>
      </c>
      <c r="K17" s="9" t="s">
        <v>3388</v>
      </c>
      <c r="L17" s="9" t="s">
        <v>3458</v>
      </c>
      <c r="M17" s="9"/>
      <c r="N17" s="9"/>
      <c r="O17" s="9" t="s">
        <v>3111</v>
      </c>
      <c r="P17" s="9" t="s">
        <v>3398</v>
      </c>
      <c r="Q17" s="9" t="s">
        <v>77</v>
      </c>
      <c r="R17" s="9" t="s">
        <v>921</v>
      </c>
    </row>
    <row r="18" spans="1:18" x14ac:dyDescent="0.25">
      <c r="A18" s="15"/>
      <c r="B18" s="15"/>
      <c r="C18" s="15" t="s">
        <v>385</v>
      </c>
      <c r="D18" s="15" t="s">
        <v>2404</v>
      </c>
      <c r="E18" s="15"/>
      <c r="F18" s="15"/>
      <c r="G18" s="15"/>
      <c r="H18" s="15"/>
      <c r="I18" s="15"/>
      <c r="J18" s="9" t="s">
        <v>3162</v>
      </c>
      <c r="K18" s="9" t="s">
        <v>3389</v>
      </c>
      <c r="L18" s="9" t="s">
        <v>3459</v>
      </c>
      <c r="M18" s="9"/>
      <c r="N18" s="9"/>
      <c r="O18" s="9"/>
      <c r="P18" s="9"/>
      <c r="Q18" s="9"/>
      <c r="R18" s="9"/>
    </row>
    <row r="19" spans="1:18" x14ac:dyDescent="0.25">
      <c r="A19" s="15"/>
      <c r="B19" s="15"/>
      <c r="C19" s="15" t="s">
        <v>379</v>
      </c>
      <c r="D19" s="15" t="s">
        <v>2405</v>
      </c>
      <c r="E19" s="15"/>
      <c r="F19" s="15"/>
      <c r="G19" s="15"/>
      <c r="H19" s="15"/>
      <c r="I19" s="15"/>
      <c r="J19" s="9" t="s">
        <v>85</v>
      </c>
      <c r="K19" s="9" t="s">
        <v>3390</v>
      </c>
      <c r="L19" s="9" t="s">
        <v>3460</v>
      </c>
      <c r="M19" s="9"/>
      <c r="N19" s="9"/>
      <c r="O19" s="9"/>
      <c r="P19" s="9"/>
      <c r="Q19" s="9"/>
      <c r="R19" s="9"/>
    </row>
    <row r="20" spans="1:18" x14ac:dyDescent="0.25">
      <c r="A20" s="15"/>
      <c r="B20" s="15"/>
      <c r="C20" s="15" t="s">
        <v>2283</v>
      </c>
      <c r="D20" s="15"/>
      <c r="E20" s="15"/>
      <c r="F20" s="15"/>
      <c r="G20" s="15"/>
      <c r="H20" s="15"/>
      <c r="I20" s="15"/>
      <c r="J20" s="9" t="s">
        <v>2283</v>
      </c>
      <c r="K20" s="9" t="s">
        <v>3391</v>
      </c>
      <c r="L20" s="9" t="s">
        <v>3461</v>
      </c>
      <c r="M20" s="9"/>
      <c r="N20" s="9"/>
      <c r="O20" s="9"/>
      <c r="P20" s="9"/>
      <c r="Q20" s="9"/>
      <c r="R20" s="9"/>
    </row>
    <row r="21" spans="1:18" x14ac:dyDescent="0.25">
      <c r="A21" s="15"/>
      <c r="B21" s="15"/>
      <c r="C21" s="15" t="s">
        <v>2282</v>
      </c>
      <c r="D21" s="15"/>
      <c r="E21" s="15"/>
      <c r="F21" s="15"/>
      <c r="G21" s="15"/>
      <c r="H21" s="15"/>
      <c r="I21" s="15"/>
      <c r="J21" s="9" t="s">
        <v>2282</v>
      </c>
      <c r="K21" s="9" t="s">
        <v>3392</v>
      </c>
      <c r="L21" s="9" t="s">
        <v>3462</v>
      </c>
      <c r="M21" s="9"/>
      <c r="N21" s="9"/>
      <c r="O21" s="9"/>
      <c r="P21" s="9"/>
      <c r="Q21" s="9"/>
      <c r="R21" s="9"/>
    </row>
    <row r="22" spans="1:18" x14ac:dyDescent="0.25">
      <c r="A22" s="15"/>
      <c r="B22" s="15"/>
      <c r="C22" s="15"/>
      <c r="D22" s="15"/>
      <c r="E22" s="15"/>
      <c r="F22" s="15"/>
      <c r="G22" s="15"/>
      <c r="H22" s="15"/>
      <c r="I22" s="15"/>
      <c r="J22" s="9" t="s">
        <v>72</v>
      </c>
      <c r="K22" s="9"/>
      <c r="L22" s="9"/>
      <c r="M22" s="9"/>
      <c r="N22" s="9"/>
      <c r="O22" s="9" t="s">
        <v>3107</v>
      </c>
      <c r="P22" s="9" t="s">
        <v>3396</v>
      </c>
      <c r="Q22" s="9" t="s">
        <v>75</v>
      </c>
      <c r="R22" s="9"/>
    </row>
    <row r="23" spans="1:18" x14ac:dyDescent="0.25">
      <c r="J23" s="9"/>
      <c r="K23" s="9"/>
      <c r="L23" s="9"/>
      <c r="M23" s="9"/>
      <c r="N23" s="9"/>
      <c r="O23" s="9"/>
    </row>
    <row r="24" spans="1:18" x14ac:dyDescent="0.25">
      <c r="J24" s="9" t="s">
        <v>3394</v>
      </c>
      <c r="K24" s="9"/>
      <c r="L24" s="9"/>
      <c r="M24" s="9"/>
      <c r="N24" s="9"/>
      <c r="O24" s="9"/>
    </row>
    <row r="25" spans="1:18" x14ac:dyDescent="0.25">
      <c r="J25" s="9" t="s">
        <v>3109</v>
      </c>
      <c r="K25" s="9"/>
      <c r="L25" s="9"/>
      <c r="M25" s="9"/>
      <c r="N25" s="9"/>
      <c r="O25" s="9"/>
    </row>
    <row r="26" spans="1:18" x14ac:dyDescent="0.25">
      <c r="J26" s="9" t="s">
        <v>3111</v>
      </c>
      <c r="K26" s="9"/>
      <c r="L26" s="9"/>
      <c r="M26" s="9"/>
      <c r="N26" s="9"/>
      <c r="O26" s="9"/>
    </row>
    <row r="27" spans="1:18" x14ac:dyDescent="0.25">
      <c r="J27" s="9"/>
      <c r="K27" s="9"/>
      <c r="L27" s="9"/>
      <c r="M27" s="9"/>
      <c r="N27" s="9"/>
      <c r="O27" s="9"/>
    </row>
    <row r="28" spans="1:18" x14ac:dyDescent="0.25">
      <c r="J28" s="9" t="s">
        <v>3395</v>
      </c>
      <c r="K28" s="9"/>
      <c r="L28" s="9"/>
      <c r="M28" s="9" t="s">
        <v>112</v>
      </c>
      <c r="N28" s="9"/>
      <c r="O28" s="9"/>
    </row>
    <row r="29" spans="1:18" x14ac:dyDescent="0.25">
      <c r="J29" s="9" t="s">
        <v>3390</v>
      </c>
      <c r="K29" s="9"/>
      <c r="L29" s="9"/>
      <c r="M29" s="9" t="s">
        <v>379</v>
      </c>
      <c r="N29" s="9"/>
      <c r="O29" s="9"/>
    </row>
    <row r="30" spans="1:18" x14ac:dyDescent="0.25">
      <c r="J30" s="9" t="s">
        <v>3389</v>
      </c>
      <c r="K30" s="9"/>
      <c r="L30" s="9"/>
      <c r="M30" s="9" t="s">
        <v>385</v>
      </c>
      <c r="N30" s="9"/>
      <c r="O30" s="9"/>
    </row>
    <row r="31" spans="1:18" x14ac:dyDescent="0.25">
      <c r="J31" s="9" t="s">
        <v>66</v>
      </c>
      <c r="K31" s="9"/>
      <c r="L31" s="9"/>
      <c r="M31" s="9" t="s">
        <v>3162</v>
      </c>
      <c r="N31" s="9"/>
      <c r="O31" s="9"/>
    </row>
    <row r="32" spans="1:18" x14ac:dyDescent="0.25">
      <c r="J32" s="9" t="s">
        <v>67</v>
      </c>
      <c r="K32" s="9"/>
      <c r="L32" s="9"/>
      <c r="M32" s="9" t="s">
        <v>85</v>
      </c>
      <c r="N32" s="9"/>
      <c r="O32" s="9"/>
    </row>
    <row r="33" spans="10:15" x14ac:dyDescent="0.25">
      <c r="J33" s="9" t="s">
        <v>68</v>
      </c>
      <c r="K33" s="9"/>
      <c r="L33" s="9"/>
      <c r="M33" s="9" t="s">
        <v>2283</v>
      </c>
      <c r="N33" s="9"/>
      <c r="O33" s="9"/>
    </row>
    <row r="34" spans="10:15" x14ac:dyDescent="0.25">
      <c r="J34" s="9" t="s">
        <v>69</v>
      </c>
      <c r="K34" s="9"/>
      <c r="L34" s="9"/>
      <c r="M34" s="9" t="s">
        <v>2282</v>
      </c>
      <c r="N34" s="9"/>
      <c r="O34" s="9"/>
    </row>
    <row r="35" spans="10:15" x14ac:dyDescent="0.25">
      <c r="J35" s="9" t="s">
        <v>70</v>
      </c>
      <c r="K35" s="9"/>
      <c r="L35" s="9"/>
      <c r="M35" s="9" t="s">
        <v>72</v>
      </c>
      <c r="N35" s="9"/>
      <c r="O35" s="9"/>
    </row>
    <row r="36" spans="10:15" x14ac:dyDescent="0.25">
      <c r="J36" s="9" t="s">
        <v>71</v>
      </c>
      <c r="K36" s="9"/>
      <c r="L36" s="9"/>
      <c r="M36" s="9" t="s">
        <v>3390</v>
      </c>
      <c r="N36" s="9"/>
      <c r="O36" s="9"/>
    </row>
    <row r="37" spans="10:15" x14ac:dyDescent="0.25">
      <c r="J37" s="9" t="s">
        <v>72</v>
      </c>
      <c r="K37" s="9"/>
      <c r="L37" s="9"/>
      <c r="M37" s="9" t="s">
        <v>3389</v>
      </c>
      <c r="N37" s="9"/>
      <c r="O37" s="9"/>
    </row>
    <row r="38" spans="10:15" x14ac:dyDescent="0.25">
      <c r="J38" s="9" t="s">
        <v>73</v>
      </c>
      <c r="K38" s="9"/>
      <c r="L38" s="9"/>
      <c r="M38" s="9" t="s">
        <v>66</v>
      </c>
      <c r="N38" s="9"/>
      <c r="O38" s="9"/>
    </row>
    <row r="39" spans="10:15" x14ac:dyDescent="0.25">
      <c r="J39" s="9" t="s">
        <v>3107</v>
      </c>
      <c r="K39" s="9"/>
      <c r="L39" s="9"/>
      <c r="M39" s="9" t="s">
        <v>67</v>
      </c>
      <c r="N39" s="9"/>
      <c r="O39" s="9"/>
    </row>
    <row r="40" spans="10:15" x14ac:dyDescent="0.25">
      <c r="J40" s="9" t="s">
        <v>3109</v>
      </c>
      <c r="K40" s="9"/>
      <c r="L40" s="9"/>
      <c r="M40" s="9" t="s">
        <v>68</v>
      </c>
      <c r="N40" s="9"/>
      <c r="O40" s="9"/>
    </row>
    <row r="41" spans="10:15" x14ac:dyDescent="0.25">
      <c r="J41" s="9" t="s">
        <v>3111</v>
      </c>
      <c r="K41" s="9"/>
      <c r="L41" s="9"/>
      <c r="M41" s="9" t="s">
        <v>69</v>
      </c>
      <c r="N41" s="9"/>
      <c r="O41" s="9"/>
    </row>
    <row r="42" spans="10:15" x14ac:dyDescent="0.25">
      <c r="J42" s="9" t="s">
        <v>3388</v>
      </c>
      <c r="K42" s="9"/>
      <c r="L42" s="9"/>
      <c r="M42" s="9" t="s">
        <v>70</v>
      </c>
      <c r="N42" s="9"/>
      <c r="O42" s="9"/>
    </row>
    <row r="43" spans="10:15" x14ac:dyDescent="0.25">
      <c r="J43" s="9" t="s">
        <v>3387</v>
      </c>
      <c r="K43" s="9"/>
      <c r="L43" s="9"/>
      <c r="M43" s="9" t="s">
        <v>71</v>
      </c>
      <c r="N43" s="9"/>
      <c r="O43" s="9"/>
    </row>
    <row r="44" spans="10:15" x14ac:dyDescent="0.25">
      <c r="J44" s="9" t="s">
        <v>3391</v>
      </c>
      <c r="K44" s="9"/>
      <c r="L44" s="9"/>
      <c r="M44" s="9" t="s">
        <v>72</v>
      </c>
      <c r="N44" s="9"/>
      <c r="O44" s="9"/>
    </row>
    <row r="45" spans="10:15" x14ac:dyDescent="0.25">
      <c r="J45" s="9" t="s">
        <v>3392</v>
      </c>
      <c r="K45" s="9"/>
      <c r="L45" s="9"/>
      <c r="M45" s="9" t="s">
        <v>73</v>
      </c>
      <c r="N45" s="9"/>
      <c r="O45" s="9"/>
    </row>
    <row r="46" spans="10:15" x14ac:dyDescent="0.25">
      <c r="J46" s="9"/>
      <c r="K46" s="9"/>
      <c r="L46" s="9"/>
      <c r="M46" s="9" t="s">
        <v>3107</v>
      </c>
      <c r="N46" s="9"/>
      <c r="O46" s="9"/>
    </row>
    <row r="47" spans="10:15" x14ac:dyDescent="0.25">
      <c r="J47" s="9"/>
      <c r="K47" s="9"/>
      <c r="L47" s="9"/>
      <c r="M47" s="9" t="s">
        <v>3109</v>
      </c>
      <c r="N47" s="9"/>
      <c r="O47" s="9"/>
    </row>
    <row r="48" spans="10:15" x14ac:dyDescent="0.25">
      <c r="J48" s="9"/>
      <c r="K48" s="9"/>
      <c r="L48" s="9"/>
      <c r="M48" s="9" t="s">
        <v>3111</v>
      </c>
      <c r="N48" s="9"/>
      <c r="O48" s="9"/>
    </row>
    <row r="49" spans="10:15" x14ac:dyDescent="0.25">
      <c r="J49" s="9"/>
      <c r="K49" s="9"/>
      <c r="L49" s="9"/>
      <c r="M49" s="9" t="s">
        <v>3388</v>
      </c>
      <c r="N49" s="9"/>
      <c r="O49" s="9"/>
    </row>
    <row r="50" spans="10:15" x14ac:dyDescent="0.25">
      <c r="J50" s="9"/>
      <c r="K50" s="9"/>
      <c r="L50" s="9"/>
      <c r="M50" s="9" t="s">
        <v>3387</v>
      </c>
      <c r="N50" s="9"/>
      <c r="O50" s="9"/>
    </row>
    <row r="51" spans="10:15" x14ac:dyDescent="0.25">
      <c r="J51" s="9"/>
      <c r="K51" s="9"/>
      <c r="L51" s="9"/>
      <c r="M51" s="9" t="s">
        <v>3391</v>
      </c>
      <c r="N51" s="9"/>
      <c r="O51" s="9"/>
    </row>
    <row r="52" spans="10:15" x14ac:dyDescent="0.25">
      <c r="J52" s="9"/>
      <c r="K52" s="9"/>
      <c r="L52" s="9"/>
      <c r="M52" s="9" t="s">
        <v>3392</v>
      </c>
      <c r="N52" s="9"/>
      <c r="O52" s="9"/>
    </row>
    <row r="53" spans="10:15" x14ac:dyDescent="0.25">
      <c r="J53" s="9"/>
      <c r="K53" s="9"/>
      <c r="L53" s="9"/>
      <c r="M53" s="9"/>
      <c r="N53" s="9"/>
      <c r="O53" s="9"/>
    </row>
    <row r="54" spans="10:15" x14ac:dyDescent="0.25">
      <c r="J54" s="9"/>
      <c r="K54" s="9"/>
      <c r="L54" s="9"/>
      <c r="M54" s="9"/>
      <c r="N54" s="9"/>
      <c r="O54" s="9"/>
    </row>
    <row r="55" spans="10:15" x14ac:dyDescent="0.25">
      <c r="J55" s="9"/>
      <c r="K55" s="9"/>
      <c r="L55" s="9"/>
      <c r="M55" s="9"/>
      <c r="N55" s="9"/>
      <c r="O55" s="9"/>
    </row>
    <row r="56" spans="10:15" x14ac:dyDescent="0.25">
      <c r="J56" s="9"/>
      <c r="K56" s="9"/>
      <c r="L56" s="9"/>
      <c r="M56" s="9"/>
      <c r="N56" s="9"/>
      <c r="O56" s="9"/>
    </row>
    <row r="57" spans="10:15" x14ac:dyDescent="0.25">
      <c r="J57" s="9"/>
      <c r="K57" s="9"/>
      <c r="L57" s="9"/>
      <c r="M57" s="9"/>
      <c r="N57" s="9"/>
      <c r="O57" s="9"/>
    </row>
    <row r="58" spans="10:15" x14ac:dyDescent="0.25">
      <c r="J58" s="9"/>
      <c r="K58" s="9"/>
      <c r="L58" s="9"/>
      <c r="M58" s="9"/>
      <c r="N58" s="9"/>
      <c r="O58" s="9"/>
    </row>
    <row r="59" spans="10:15" x14ac:dyDescent="0.25">
      <c r="J59" s="9"/>
      <c r="K59" s="9"/>
      <c r="L59" s="9"/>
      <c r="M59" s="9"/>
      <c r="N59" s="9"/>
      <c r="O59" s="9"/>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AP141"/>
  <sheetViews>
    <sheetView zoomScale="85" zoomScaleNormal="85" workbookViewId="0">
      <pane xSplit="1" ySplit="1" topLeftCell="B59" activePane="bottomRight" state="frozen"/>
      <selection pane="topRight" activeCell="B1" sqref="B1"/>
      <selection pane="bottomLeft" activeCell="A2" sqref="A2"/>
      <selection pane="bottomRight" activeCell="A59" sqref="A59:XFD59"/>
    </sheetView>
  </sheetViews>
  <sheetFormatPr defaultRowHeight="15" x14ac:dyDescent="0.25"/>
  <cols>
    <col min="1" max="1" width="27.7109375" style="9" customWidth="1"/>
    <col min="2" max="2" width="50.42578125" style="9" hidden="1" customWidth="1"/>
    <col min="3" max="3" width="54.5703125" style="9" hidden="1" customWidth="1"/>
    <col min="4" max="4" width="58.85546875" style="9" hidden="1" customWidth="1"/>
    <col min="5" max="5" width="25.7109375" style="9" hidden="1" customWidth="1"/>
    <col min="6" max="6" width="7.140625" style="9" customWidth="1"/>
    <col min="7" max="7" width="9" style="9" customWidth="1"/>
    <col min="8" max="8" width="59.5703125" style="9" customWidth="1"/>
    <col min="9" max="9" width="28.28515625" style="9" customWidth="1"/>
    <col min="10" max="10" width="20" style="9" customWidth="1"/>
    <col min="11" max="11" width="22.140625" style="9" customWidth="1"/>
    <col min="12" max="12" width="50.42578125" style="9" customWidth="1"/>
    <col min="13" max="13" width="57.7109375" style="9" customWidth="1"/>
    <col min="14" max="14" width="50.42578125" style="9" customWidth="1"/>
    <col min="15" max="15" width="47.140625" style="9" customWidth="1"/>
    <col min="16" max="16" width="9.140625" style="9" customWidth="1"/>
    <col min="17" max="17" width="14.28515625" style="9" customWidth="1"/>
    <col min="18" max="18" width="18.7109375" style="9" bestFit="1" customWidth="1"/>
    <col min="19" max="19" width="18.7109375" style="9" customWidth="1"/>
    <col min="20" max="22" width="9.140625" style="9"/>
    <col min="23" max="23" width="15" style="3" customWidth="1"/>
    <col min="24" max="25" width="9.140625" style="9"/>
    <col min="26" max="26" width="17.85546875" style="9" bestFit="1" customWidth="1"/>
    <col min="27" max="27" width="16.85546875" style="9" bestFit="1" customWidth="1"/>
    <col min="28" max="28" width="23.140625" style="9" bestFit="1" customWidth="1"/>
    <col min="29" max="29" width="15.42578125" style="9" bestFit="1" customWidth="1"/>
    <col min="30" max="16384" width="9.140625" style="9"/>
  </cols>
  <sheetData>
    <row r="1" spans="1:42" ht="63" x14ac:dyDescent="0.25">
      <c r="A1" s="2" t="s">
        <v>2292</v>
      </c>
      <c r="B1" s="2" t="s">
        <v>114</v>
      </c>
      <c r="C1" s="2" t="s">
        <v>99</v>
      </c>
      <c r="D1" s="4" t="s">
        <v>100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row>
    <row r="2" spans="1:42" x14ac:dyDescent="0.25">
      <c r="A2" s="19" t="s">
        <v>853</v>
      </c>
      <c r="B2" s="18" t="s">
        <v>765</v>
      </c>
      <c r="C2" s="18" t="s">
        <v>765</v>
      </c>
      <c r="D2" s="117" t="s">
        <v>766</v>
      </c>
      <c r="E2" s="20">
        <v>399</v>
      </c>
      <c r="F2" s="172" t="s">
        <v>557</v>
      </c>
      <c r="G2" s="22">
        <v>90</v>
      </c>
      <c r="H2" s="22" t="s">
        <v>742</v>
      </c>
      <c r="I2" s="22" t="s">
        <v>742</v>
      </c>
      <c r="J2" s="22" t="s">
        <v>134</v>
      </c>
      <c r="K2" s="22" t="s">
        <v>3099</v>
      </c>
      <c r="L2" s="18" t="s">
        <v>765</v>
      </c>
      <c r="M2" s="18" t="s">
        <v>766</v>
      </c>
      <c r="N2" s="18" t="s">
        <v>765</v>
      </c>
      <c r="O2" s="18" t="s">
        <v>766</v>
      </c>
      <c r="P2" s="147" t="s">
        <v>3384</v>
      </c>
      <c r="Q2" s="12" t="str">
        <f t="shared" ref="Q2:Q8" si="0">VLOOKUP(A2,sbn,4,0)</f>
        <v>2EQUIP</v>
      </c>
      <c r="R2" s="12" t="s">
        <v>853</v>
      </c>
      <c r="S2" s="12" t="e">
        <f>VLOOKUP(A2,#REF!,2,0)</f>
        <v>#REF!</v>
      </c>
      <c r="T2" s="12" t="s">
        <v>735</v>
      </c>
      <c r="U2" s="12" t="s">
        <v>735</v>
      </c>
      <c r="V2" s="12" t="s">
        <v>735</v>
      </c>
      <c r="W2" s="90">
        <f>VLOOKUP(A2,'Everything - Max Levels JAL'!$A$1:$G$246,7,FALSE)</f>
        <v>1</v>
      </c>
      <c r="X2" s="152" t="s">
        <v>736</v>
      </c>
      <c r="Y2" s="152" t="str">
        <f>T2</f>
        <v>YES</v>
      </c>
      <c r="Z2" s="152" t="s">
        <v>3475</v>
      </c>
      <c r="AA2" s="152"/>
      <c r="AB2" s="152"/>
      <c r="AC2" s="152" t="s">
        <v>3327</v>
      </c>
      <c r="AD2" s="152" t="s">
        <v>114</v>
      </c>
      <c r="AE2" s="152" t="s">
        <v>741</v>
      </c>
      <c r="AF2" s="152" t="s">
        <v>3319</v>
      </c>
      <c r="AG2" s="152" t="s">
        <v>3319</v>
      </c>
    </row>
    <row r="3" spans="1:42" x14ac:dyDescent="0.25">
      <c r="A3" s="19" t="s">
        <v>851</v>
      </c>
      <c r="B3" s="18" t="s">
        <v>762</v>
      </c>
      <c r="C3" s="18" t="s">
        <v>762</v>
      </c>
      <c r="D3" s="117" t="s">
        <v>759</v>
      </c>
      <c r="E3" s="20">
        <v>399</v>
      </c>
      <c r="F3" s="172" t="s">
        <v>557</v>
      </c>
      <c r="G3" s="22">
        <v>90</v>
      </c>
      <c r="H3" s="22" t="s">
        <v>742</v>
      </c>
      <c r="I3" s="22" t="s">
        <v>742</v>
      </c>
      <c r="J3" s="22" t="s">
        <v>134</v>
      </c>
      <c r="K3" s="22" t="s">
        <v>3099</v>
      </c>
      <c r="L3" s="18" t="s">
        <v>762</v>
      </c>
      <c r="M3" s="18" t="s">
        <v>759</v>
      </c>
      <c r="N3" s="18" t="s">
        <v>762</v>
      </c>
      <c r="O3" s="18" t="s">
        <v>759</v>
      </c>
      <c r="P3" s="147" t="s">
        <v>3384</v>
      </c>
      <c r="Q3" s="12" t="str">
        <f t="shared" si="0"/>
        <v>2EQUIP</v>
      </c>
      <c r="R3" s="12" t="s">
        <v>851</v>
      </c>
      <c r="S3" s="12" t="e">
        <f>VLOOKUP(A3,#REF!,2,0)</f>
        <v>#REF!</v>
      </c>
      <c r="T3" s="12" t="s">
        <v>735</v>
      </c>
      <c r="U3" s="12" t="s">
        <v>735</v>
      </c>
      <c r="V3" s="12" t="s">
        <v>735</v>
      </c>
      <c r="W3" s="90">
        <f>VLOOKUP(A3,'Everything - Max Levels JAL'!$A$1:$G$246,7,FALSE)</f>
        <v>1</v>
      </c>
      <c r="X3" s="152" t="s">
        <v>736</v>
      </c>
      <c r="Y3" s="152" t="str">
        <f t="shared" ref="Y3:Y65" si="1">T3</f>
        <v>YES</v>
      </c>
      <c r="Z3" s="152" t="s">
        <v>3474</v>
      </c>
      <c r="AA3" s="152"/>
      <c r="AB3" s="152"/>
      <c r="AC3" s="152" t="s">
        <v>3327</v>
      </c>
      <c r="AD3" s="152" t="s">
        <v>114</v>
      </c>
      <c r="AE3" s="152" t="s">
        <v>741</v>
      </c>
      <c r="AF3" s="152" t="s">
        <v>3319</v>
      </c>
      <c r="AG3" s="152" t="s">
        <v>3319</v>
      </c>
    </row>
    <row r="4" spans="1:42" x14ac:dyDescent="0.25">
      <c r="A4" s="19" t="s">
        <v>290</v>
      </c>
      <c r="B4" s="18" t="s">
        <v>763</v>
      </c>
      <c r="C4" s="18" t="s">
        <v>763</v>
      </c>
      <c r="D4" s="117" t="s">
        <v>760</v>
      </c>
      <c r="E4" s="20">
        <v>399</v>
      </c>
      <c r="F4" s="172" t="s">
        <v>557</v>
      </c>
      <c r="G4" s="22">
        <v>90</v>
      </c>
      <c r="H4" s="22" t="s">
        <v>742</v>
      </c>
      <c r="I4" s="22" t="s">
        <v>742</v>
      </c>
      <c r="J4" s="22" t="s">
        <v>134</v>
      </c>
      <c r="K4" s="22" t="s">
        <v>3099</v>
      </c>
      <c r="L4" s="18" t="s">
        <v>763</v>
      </c>
      <c r="M4" s="18" t="s">
        <v>760</v>
      </c>
      <c r="N4" s="18" t="s">
        <v>763</v>
      </c>
      <c r="O4" s="18" t="s">
        <v>760</v>
      </c>
      <c r="P4" s="147" t="s">
        <v>3384</v>
      </c>
      <c r="Q4" s="12" t="str">
        <f t="shared" si="0"/>
        <v>2EQUIP</v>
      </c>
      <c r="R4" s="12" t="s">
        <v>290</v>
      </c>
      <c r="S4" s="12" t="e">
        <f>VLOOKUP(A4,#REF!,2,0)</f>
        <v>#REF!</v>
      </c>
      <c r="T4" s="12" t="s">
        <v>735</v>
      </c>
      <c r="U4" s="12" t="s">
        <v>735</v>
      </c>
      <c r="V4" s="12" t="s">
        <v>735</v>
      </c>
      <c r="W4" s="90">
        <f>VLOOKUP(A4,'Everything - Max Levels JAL'!$A$1:$G$246,7,FALSE)</f>
        <v>1</v>
      </c>
      <c r="X4" s="152" t="s">
        <v>736</v>
      </c>
      <c r="Y4" s="152" t="str">
        <f t="shared" si="1"/>
        <v>YES</v>
      </c>
      <c r="Z4" s="152" t="s">
        <v>3473</v>
      </c>
      <c r="AA4" s="152"/>
      <c r="AB4" s="152"/>
      <c r="AC4" s="152" t="s">
        <v>3327</v>
      </c>
      <c r="AD4" s="152" t="s">
        <v>114</v>
      </c>
      <c r="AE4" s="152" t="s">
        <v>741</v>
      </c>
      <c r="AF4" s="152" t="s">
        <v>3319</v>
      </c>
      <c r="AG4" s="152" t="s">
        <v>3319</v>
      </c>
    </row>
    <row r="5" spans="1:42" x14ac:dyDescent="0.25">
      <c r="A5" s="19" t="s">
        <v>852</v>
      </c>
      <c r="B5" s="18" t="s">
        <v>764</v>
      </c>
      <c r="C5" s="18" t="s">
        <v>764</v>
      </c>
      <c r="D5" s="117" t="s">
        <v>761</v>
      </c>
      <c r="E5" s="20">
        <v>399</v>
      </c>
      <c r="F5" s="172" t="s">
        <v>557</v>
      </c>
      <c r="G5" s="22">
        <v>90</v>
      </c>
      <c r="H5" s="22" t="s">
        <v>742</v>
      </c>
      <c r="I5" s="22" t="s">
        <v>742</v>
      </c>
      <c r="J5" s="22" t="s">
        <v>134</v>
      </c>
      <c r="K5" s="22" t="s">
        <v>3099</v>
      </c>
      <c r="L5" s="18" t="s">
        <v>764</v>
      </c>
      <c r="M5" s="18" t="s">
        <v>761</v>
      </c>
      <c r="N5" s="18" t="s">
        <v>764</v>
      </c>
      <c r="O5" s="18" t="s">
        <v>761</v>
      </c>
      <c r="P5" s="147" t="s">
        <v>3384</v>
      </c>
      <c r="Q5" s="12" t="str">
        <f t="shared" si="0"/>
        <v>2EQUIP</v>
      </c>
      <c r="R5" s="12" t="s">
        <v>852</v>
      </c>
      <c r="S5" s="12" t="e">
        <f>VLOOKUP(A5,#REF!,2,0)</f>
        <v>#REF!</v>
      </c>
      <c r="T5" s="12" t="s">
        <v>735</v>
      </c>
      <c r="U5" s="12" t="s">
        <v>735</v>
      </c>
      <c r="V5" s="12" t="s">
        <v>735</v>
      </c>
      <c r="W5" s="90">
        <f>VLOOKUP(A5,'Everything - Max Levels JAL'!$A$1:$G$246,7,FALSE)</f>
        <v>1</v>
      </c>
      <c r="X5" s="152" t="s">
        <v>736</v>
      </c>
      <c r="Y5" s="152" t="str">
        <f t="shared" si="1"/>
        <v>YES</v>
      </c>
      <c r="Z5" s="152" t="s">
        <v>3472</v>
      </c>
      <c r="AA5" s="152"/>
      <c r="AB5" s="152"/>
      <c r="AC5" s="152" t="s">
        <v>3327</v>
      </c>
      <c r="AD5" s="152" t="s">
        <v>114</v>
      </c>
      <c r="AE5" s="152" t="s">
        <v>741</v>
      </c>
      <c r="AF5" s="152" t="s">
        <v>3319</v>
      </c>
      <c r="AG5" s="152" t="s">
        <v>3319</v>
      </c>
    </row>
    <row r="6" spans="1:42" ht="30" x14ac:dyDescent="0.25">
      <c r="A6" s="19" t="s">
        <v>918</v>
      </c>
      <c r="B6" s="18" t="s">
        <v>743</v>
      </c>
      <c r="C6" s="18" t="s">
        <v>743</v>
      </c>
      <c r="D6" s="118" t="s">
        <v>3121</v>
      </c>
      <c r="E6" s="20">
        <f>VLOOKUP(A6,sbn,3,0)</f>
        <v>49</v>
      </c>
      <c r="F6" s="21" t="s">
        <v>557</v>
      </c>
      <c r="G6" s="22">
        <v>7.5</v>
      </c>
      <c r="H6" s="22" t="s">
        <v>742</v>
      </c>
      <c r="I6" s="22" t="s">
        <v>742</v>
      </c>
      <c r="J6" s="10" t="s">
        <v>134</v>
      </c>
      <c r="K6" s="10" t="s">
        <v>145</v>
      </c>
      <c r="L6" s="18" t="s">
        <v>743</v>
      </c>
      <c r="M6" s="118" t="s">
        <v>3121</v>
      </c>
      <c r="N6" s="18" t="s">
        <v>743</v>
      </c>
      <c r="O6" s="118" t="s">
        <v>3121</v>
      </c>
      <c r="P6" s="147" t="s">
        <v>3384</v>
      </c>
      <c r="Q6" s="12" t="str">
        <f t="shared" si="0"/>
        <v>2EQUIP</v>
      </c>
      <c r="R6" s="12" t="s">
        <v>918</v>
      </c>
      <c r="S6" s="12" t="e">
        <f>VLOOKUP(A6,#REF!,2,0)</f>
        <v>#REF!</v>
      </c>
      <c r="T6" s="12" t="s">
        <v>736</v>
      </c>
      <c r="U6" s="12" t="s">
        <v>735</v>
      </c>
      <c r="V6" s="12" t="s">
        <v>735</v>
      </c>
      <c r="W6" s="90">
        <f>VLOOKUP(A6,'Everything - Max Levels JAL'!$A$1:$G$246,7,FALSE)</f>
        <v>15</v>
      </c>
      <c r="X6" s="152" t="s">
        <v>736</v>
      </c>
      <c r="Y6" s="152" t="str">
        <f t="shared" si="1"/>
        <v>NO</v>
      </c>
      <c r="Z6" s="152" t="str">
        <f t="shared" ref="Z6:Z29" si="2">A6</f>
        <v>2GIG_LB65R6Z</v>
      </c>
      <c r="AA6" s="152"/>
      <c r="AB6" s="152"/>
      <c r="AC6" s="152" t="s">
        <v>3327</v>
      </c>
      <c r="AD6" s="152" t="s">
        <v>114</v>
      </c>
      <c r="AE6" s="152" t="s">
        <v>3331</v>
      </c>
      <c r="AF6" s="152" t="s">
        <v>3319</v>
      </c>
      <c r="AG6" s="152" t="s">
        <v>3319</v>
      </c>
    </row>
    <row r="7" spans="1:42" ht="30" x14ac:dyDescent="0.25">
      <c r="A7" s="19" t="s">
        <v>919</v>
      </c>
      <c r="B7" s="18" t="s">
        <v>744</v>
      </c>
      <c r="C7" s="18" t="s">
        <v>744</v>
      </c>
      <c r="D7" s="118" t="s">
        <v>3122</v>
      </c>
      <c r="E7" s="20">
        <f>VLOOKUP(A7,sbn,3,0)</f>
        <v>49</v>
      </c>
      <c r="F7" s="21" t="s">
        <v>557</v>
      </c>
      <c r="G7" s="22">
        <v>7.5</v>
      </c>
      <c r="H7" s="22" t="s">
        <v>742</v>
      </c>
      <c r="I7" s="22" t="s">
        <v>742</v>
      </c>
      <c r="J7" s="10" t="s">
        <v>134</v>
      </c>
      <c r="K7" s="10" t="s">
        <v>145</v>
      </c>
      <c r="L7" s="18" t="s">
        <v>744</v>
      </c>
      <c r="M7" s="118" t="s">
        <v>3122</v>
      </c>
      <c r="N7" s="18" t="s">
        <v>744</v>
      </c>
      <c r="O7" s="118" t="s">
        <v>3122</v>
      </c>
      <c r="P7" s="147" t="s">
        <v>3384</v>
      </c>
      <c r="Q7" s="12" t="str">
        <f t="shared" si="0"/>
        <v>2EQUIP</v>
      </c>
      <c r="R7" s="12" t="s">
        <v>919</v>
      </c>
      <c r="S7" s="12" t="e">
        <f>VLOOKUP(A7,#REF!,2,0)</f>
        <v>#REF!</v>
      </c>
      <c r="T7" s="12" t="s">
        <v>736</v>
      </c>
      <c r="U7" s="12" t="s">
        <v>735</v>
      </c>
      <c r="V7" s="12" t="s">
        <v>735</v>
      </c>
      <c r="W7" s="90">
        <f>VLOOKUP(A7,'Everything - Max Levels JAL'!$A$1:$G$246,7,FALSE)</f>
        <v>15</v>
      </c>
      <c r="X7" s="152" t="s">
        <v>736</v>
      </c>
      <c r="Y7" s="152" t="str">
        <f t="shared" si="1"/>
        <v>NO</v>
      </c>
      <c r="Z7" s="152" t="str">
        <f t="shared" si="2"/>
        <v>2GIG_LBR30Z</v>
      </c>
      <c r="AA7" s="152"/>
      <c r="AB7" s="152"/>
      <c r="AC7" s="152" t="s">
        <v>3327</v>
      </c>
      <c r="AD7" s="152" t="s">
        <v>114</v>
      </c>
      <c r="AE7" s="152" t="s">
        <v>3331</v>
      </c>
      <c r="AF7" s="152" t="s">
        <v>3319</v>
      </c>
      <c r="AG7" s="152" t="s">
        <v>3319</v>
      </c>
    </row>
    <row r="8" spans="1:42" ht="30" x14ac:dyDescent="0.25">
      <c r="A8" s="19" t="s">
        <v>920</v>
      </c>
      <c r="B8" s="18" t="s">
        <v>387</v>
      </c>
      <c r="C8" s="18" t="s">
        <v>387</v>
      </c>
      <c r="D8" s="117" t="s">
        <v>836</v>
      </c>
      <c r="E8" s="20">
        <f>VLOOKUP(A8,sbn,3,0)</f>
        <v>49</v>
      </c>
      <c r="F8" s="21" t="s">
        <v>557</v>
      </c>
      <c r="G8" s="22">
        <v>7.5</v>
      </c>
      <c r="H8" s="22" t="s">
        <v>742</v>
      </c>
      <c r="I8" s="22" t="s">
        <v>742</v>
      </c>
      <c r="J8" s="10" t="s">
        <v>134</v>
      </c>
      <c r="K8" s="10" t="s">
        <v>145</v>
      </c>
      <c r="L8" s="18" t="s">
        <v>387</v>
      </c>
      <c r="M8" s="117" t="s">
        <v>836</v>
      </c>
      <c r="N8" s="18" t="s">
        <v>387</v>
      </c>
      <c r="O8" s="117" t="s">
        <v>836</v>
      </c>
      <c r="P8" s="147" t="s">
        <v>3384</v>
      </c>
      <c r="Q8" s="12" t="str">
        <f t="shared" si="0"/>
        <v>2EQUIP</v>
      </c>
      <c r="R8" s="12" t="s">
        <v>920</v>
      </c>
      <c r="S8" s="12" t="e">
        <f>VLOOKUP(A8,#REF!,2,0)</f>
        <v>#REF!</v>
      </c>
      <c r="T8" s="12" t="s">
        <v>736</v>
      </c>
      <c r="U8" s="12" t="s">
        <v>735</v>
      </c>
      <c r="V8" s="12" t="s">
        <v>735</v>
      </c>
      <c r="W8" s="90">
        <f>VLOOKUP(A8,'Everything - Max Levels JAL'!$A$1:$G$246,7,FALSE)</f>
        <v>15</v>
      </c>
      <c r="X8" s="152" t="s">
        <v>735</v>
      </c>
      <c r="Y8" s="152" t="str">
        <f t="shared" si="1"/>
        <v>NO</v>
      </c>
      <c r="Z8" s="152" t="str">
        <f t="shared" si="2"/>
        <v>2GIG_PD300EM</v>
      </c>
      <c r="AA8" s="152"/>
      <c r="AB8" s="152"/>
      <c r="AC8" s="152" t="s">
        <v>3327</v>
      </c>
      <c r="AD8" s="152" t="s">
        <v>114</v>
      </c>
      <c r="AE8" s="152" t="s">
        <v>3331</v>
      </c>
      <c r="AF8" s="152" t="s">
        <v>3319</v>
      </c>
      <c r="AG8" s="152" t="s">
        <v>3319</v>
      </c>
    </row>
    <row r="9" spans="1:42" ht="30" x14ac:dyDescent="0.25">
      <c r="A9" s="19" t="s">
        <v>923</v>
      </c>
      <c r="B9" s="18" t="s">
        <v>745</v>
      </c>
      <c r="C9" s="18" t="s">
        <v>745</v>
      </c>
      <c r="D9" s="117" t="s">
        <v>837</v>
      </c>
      <c r="E9" s="20">
        <v>49</v>
      </c>
      <c r="F9" s="21" t="s">
        <v>557</v>
      </c>
      <c r="G9" s="22">
        <v>7.5</v>
      </c>
      <c r="H9" s="22" t="s">
        <v>742</v>
      </c>
      <c r="I9" s="22" t="s">
        <v>742</v>
      </c>
      <c r="J9" s="22" t="s">
        <v>134</v>
      </c>
      <c r="K9" s="22" t="s">
        <v>143</v>
      </c>
      <c r="L9" s="18" t="s">
        <v>745</v>
      </c>
      <c r="M9" s="117" t="s">
        <v>837</v>
      </c>
      <c r="N9" s="18" t="s">
        <v>745</v>
      </c>
      <c r="O9" s="117" t="s">
        <v>837</v>
      </c>
      <c r="P9" s="147" t="s">
        <v>3384</v>
      </c>
      <c r="Q9" s="12" t="s">
        <v>854</v>
      </c>
      <c r="R9" s="12" t="e">
        <f>VLOOKUP(A9,#REF!,2,0)</f>
        <v>#REF!</v>
      </c>
      <c r="S9" s="12" t="e">
        <f>VLOOKUP(A9,#REF!,2,0)</f>
        <v>#REF!</v>
      </c>
      <c r="T9" s="12" t="s">
        <v>735</v>
      </c>
      <c r="U9" s="12" t="s">
        <v>735</v>
      </c>
      <c r="V9" s="12" t="s">
        <v>735</v>
      </c>
      <c r="W9" s="90">
        <f>VLOOKUP(A9,'Everything - Max Levels JAL'!$A$1:$G$246,7,FALSE)</f>
        <v>20</v>
      </c>
      <c r="X9" s="152" t="s">
        <v>736</v>
      </c>
      <c r="Y9" s="152" t="str">
        <f t="shared" si="1"/>
        <v>YES</v>
      </c>
      <c r="Z9" s="248" t="s">
        <v>3540</v>
      </c>
      <c r="AA9" s="152"/>
      <c r="AB9" s="152"/>
      <c r="AC9" s="152" t="s">
        <v>3327</v>
      </c>
      <c r="AD9" s="152" t="s">
        <v>114</v>
      </c>
      <c r="AE9" s="152" t="s">
        <v>870</v>
      </c>
      <c r="AF9" s="152" t="s">
        <v>3319</v>
      </c>
      <c r="AG9" s="152" t="s">
        <v>3319</v>
      </c>
    </row>
    <row r="10" spans="1:42" ht="30" x14ac:dyDescent="0.25">
      <c r="A10" s="19" t="s">
        <v>63</v>
      </c>
      <c r="B10" s="18" t="s">
        <v>859</v>
      </c>
      <c r="C10" s="18" t="s">
        <v>859</v>
      </c>
      <c r="D10" s="118" t="s">
        <v>3123</v>
      </c>
      <c r="E10" s="20">
        <v>79</v>
      </c>
      <c r="F10" s="21" t="s">
        <v>557</v>
      </c>
      <c r="G10" s="22">
        <v>90</v>
      </c>
      <c r="H10" s="22" t="s">
        <v>860</v>
      </c>
      <c r="I10" s="22" t="s">
        <v>861</v>
      </c>
      <c r="J10" s="10" t="s">
        <v>862</v>
      </c>
      <c r="K10" s="10" t="s">
        <v>862</v>
      </c>
      <c r="L10" s="18" t="s">
        <v>859</v>
      </c>
      <c r="M10" s="118" t="s">
        <v>3123</v>
      </c>
      <c r="N10" s="18" t="s">
        <v>859</v>
      </c>
      <c r="O10" s="118" t="s">
        <v>3123</v>
      </c>
      <c r="P10" s="147" t="s">
        <v>3384</v>
      </c>
      <c r="Q10" s="12" t="str">
        <f t="shared" ref="Q10:Q17" si="3">VLOOKUP(A10,sbn,4,0)</f>
        <v>2EQUIP</v>
      </c>
      <c r="R10" s="12" t="s">
        <v>63</v>
      </c>
      <c r="S10" s="12" t="e">
        <f>VLOOKUP(A10,#REF!,2,0)</f>
        <v>#REF!</v>
      </c>
      <c r="T10" s="12" t="s">
        <v>735</v>
      </c>
      <c r="U10" s="12" t="s">
        <v>735</v>
      </c>
      <c r="V10" s="12" t="s">
        <v>735</v>
      </c>
      <c r="W10" s="90">
        <f>VLOOKUP(A10,'Everything - Max Levels JAL'!$A$1:$G$246,7,FALSE)</f>
        <v>1</v>
      </c>
      <c r="X10" s="152" t="s">
        <v>736</v>
      </c>
      <c r="Y10" s="152" t="str">
        <f t="shared" si="1"/>
        <v>YES</v>
      </c>
      <c r="Z10" s="248" t="s">
        <v>3556</v>
      </c>
      <c r="AA10" s="152"/>
      <c r="AB10" s="152"/>
      <c r="AC10" s="152" t="s">
        <v>3327</v>
      </c>
      <c r="AD10" s="152" t="s">
        <v>114</v>
      </c>
      <c r="AE10" s="152" t="s">
        <v>3328</v>
      </c>
      <c r="AF10" s="152" t="s">
        <v>3319</v>
      </c>
      <c r="AG10" s="152" t="s">
        <v>3319</v>
      </c>
    </row>
    <row r="11" spans="1:42" x14ac:dyDescent="0.25">
      <c r="A11" s="19" t="s">
        <v>899</v>
      </c>
      <c r="B11" s="18" t="s">
        <v>902</v>
      </c>
      <c r="C11" s="18" t="s">
        <v>863</v>
      </c>
      <c r="D11" s="117" t="s">
        <v>904</v>
      </c>
      <c r="E11" s="20">
        <v>0</v>
      </c>
      <c r="F11" s="21" t="s">
        <v>557</v>
      </c>
      <c r="G11" s="22">
        <v>90</v>
      </c>
      <c r="H11" s="22" t="s">
        <v>684</v>
      </c>
      <c r="I11" s="22" t="s">
        <v>684</v>
      </c>
      <c r="J11" s="10" t="s">
        <v>134</v>
      </c>
      <c r="K11" s="10" t="s">
        <v>3099</v>
      </c>
      <c r="L11" s="18" t="s">
        <v>863</v>
      </c>
      <c r="M11" s="117" t="s">
        <v>904</v>
      </c>
      <c r="N11" s="18" t="s">
        <v>863</v>
      </c>
      <c r="O11" s="117" t="s">
        <v>904</v>
      </c>
      <c r="P11" s="147" t="s">
        <v>3384</v>
      </c>
      <c r="Q11" s="12" t="str">
        <f t="shared" si="3"/>
        <v>2EQUIP</v>
      </c>
      <c r="R11" s="12" t="s">
        <v>899</v>
      </c>
      <c r="S11" s="12" t="e">
        <f>VLOOKUP(A11,#REF!,2,0)</f>
        <v>#REF!</v>
      </c>
      <c r="T11" s="12" t="s">
        <v>736</v>
      </c>
      <c r="U11" s="12" t="s">
        <v>735</v>
      </c>
      <c r="V11" s="12" t="s">
        <v>735</v>
      </c>
      <c r="W11" s="90">
        <f>VLOOKUP(A11,'Everything - Max Levels JAL'!$A$1:$G$246,7,FALSE)</f>
        <v>1</v>
      </c>
      <c r="X11" s="152" t="s">
        <v>736</v>
      </c>
      <c r="Y11" s="152" t="str">
        <f t="shared" si="1"/>
        <v>NO</v>
      </c>
      <c r="Z11" s="152" t="str">
        <f t="shared" si="2"/>
        <v>2GIG-GC2</v>
      </c>
      <c r="AA11" s="152"/>
      <c r="AB11" s="152"/>
      <c r="AC11" s="152" t="s">
        <v>3327</v>
      </c>
      <c r="AD11" s="152" t="s">
        <v>114</v>
      </c>
      <c r="AE11" s="152" t="s">
        <v>741</v>
      </c>
      <c r="AF11" s="152" t="s">
        <v>3319</v>
      </c>
      <c r="AG11" s="152" t="s">
        <v>3319</v>
      </c>
    </row>
    <row r="12" spans="1:42" x14ac:dyDescent="0.25">
      <c r="A12" s="19" t="s">
        <v>900</v>
      </c>
      <c r="B12" s="18" t="s">
        <v>901</v>
      </c>
      <c r="C12" s="18" t="s">
        <v>863</v>
      </c>
      <c r="D12" s="117" t="s">
        <v>905</v>
      </c>
      <c r="E12" s="20">
        <v>0</v>
      </c>
      <c r="F12" s="21" t="s">
        <v>557</v>
      </c>
      <c r="G12" s="22">
        <v>90</v>
      </c>
      <c r="H12" s="22" t="s">
        <v>684</v>
      </c>
      <c r="I12" s="22" t="s">
        <v>684</v>
      </c>
      <c r="J12" s="10" t="s">
        <v>134</v>
      </c>
      <c r="K12" s="10" t="s">
        <v>3099</v>
      </c>
      <c r="L12" s="18" t="s">
        <v>863</v>
      </c>
      <c r="M12" s="117" t="s">
        <v>905</v>
      </c>
      <c r="N12" s="18" t="s">
        <v>863</v>
      </c>
      <c r="O12" s="117" t="s">
        <v>905</v>
      </c>
      <c r="P12" s="147" t="s">
        <v>3384</v>
      </c>
      <c r="Q12" s="12" t="str">
        <f t="shared" si="3"/>
        <v>2EQUIP</v>
      </c>
      <c r="R12" s="12" t="s">
        <v>900</v>
      </c>
      <c r="S12" s="12" t="e">
        <f>VLOOKUP(A12,#REF!,2,0)</f>
        <v>#REF!</v>
      </c>
      <c r="T12" s="12" t="s">
        <v>736</v>
      </c>
      <c r="U12" s="12" t="s">
        <v>735</v>
      </c>
      <c r="V12" s="12" t="s">
        <v>735</v>
      </c>
      <c r="W12" s="90">
        <f>VLOOKUP(A12,'Everything - Max Levels JAL'!$A$1:$G$246,7,FALSE)</f>
        <v>1</v>
      </c>
      <c r="X12" s="152" t="s">
        <v>736</v>
      </c>
      <c r="Y12" s="152" t="str">
        <f t="shared" si="1"/>
        <v>NO</v>
      </c>
      <c r="Z12" s="152" t="str">
        <f t="shared" si="2"/>
        <v>2GIG-GC2F</v>
      </c>
      <c r="AA12" s="152"/>
      <c r="AB12" s="152"/>
      <c r="AC12" s="152" t="s">
        <v>3327</v>
      </c>
      <c r="AD12" s="152" t="s">
        <v>114</v>
      </c>
      <c r="AE12" s="152" t="s">
        <v>741</v>
      </c>
      <c r="AF12" s="152" t="s">
        <v>3319</v>
      </c>
      <c r="AG12" s="152" t="s">
        <v>3319</v>
      </c>
      <c r="AI12" s="15"/>
      <c r="AJ12" s="15"/>
      <c r="AK12" s="15"/>
      <c r="AL12" s="15"/>
      <c r="AM12" s="15"/>
      <c r="AN12" s="15"/>
      <c r="AO12" s="15"/>
      <c r="AP12" s="15"/>
    </row>
    <row r="13" spans="1:42" x14ac:dyDescent="0.25">
      <c r="A13" s="19" t="s">
        <v>866</v>
      </c>
      <c r="B13" s="18" t="s">
        <v>864</v>
      </c>
      <c r="C13" s="18" t="s">
        <v>864</v>
      </c>
      <c r="D13" s="117" t="s">
        <v>906</v>
      </c>
      <c r="E13" s="20">
        <v>0</v>
      </c>
      <c r="F13" s="21" t="s">
        <v>557</v>
      </c>
      <c r="G13" s="22">
        <v>0</v>
      </c>
      <c r="H13" s="22" t="s">
        <v>684</v>
      </c>
      <c r="I13" s="22" t="s">
        <v>684</v>
      </c>
      <c r="J13" s="10" t="s">
        <v>865</v>
      </c>
      <c r="K13" s="10" t="s">
        <v>865</v>
      </c>
      <c r="L13" s="18" t="s">
        <v>864</v>
      </c>
      <c r="M13" s="117" t="s">
        <v>906</v>
      </c>
      <c r="N13" s="18" t="s">
        <v>864</v>
      </c>
      <c r="O13" s="117" t="s">
        <v>906</v>
      </c>
      <c r="P13" s="147" t="s">
        <v>3384</v>
      </c>
      <c r="Q13" s="12" t="str">
        <f t="shared" si="3"/>
        <v>2EQUIP</v>
      </c>
      <c r="R13" s="12" t="s">
        <v>866</v>
      </c>
      <c r="S13" s="12" t="e">
        <f>VLOOKUP(A13,#REF!,2,0)</f>
        <v>#REF!</v>
      </c>
      <c r="T13" s="12" t="s">
        <v>735</v>
      </c>
      <c r="U13" s="12" t="s">
        <v>735</v>
      </c>
      <c r="V13" s="12" t="s">
        <v>735</v>
      </c>
      <c r="W13" s="90">
        <f>VLOOKUP(A13,'Everything - Max Levels JAL'!$A$1:$G$246,7,FALSE)</f>
        <v>1</v>
      </c>
      <c r="X13" s="152" t="s">
        <v>736</v>
      </c>
      <c r="Y13" s="152" t="str">
        <f t="shared" si="1"/>
        <v>YES</v>
      </c>
      <c r="Z13" s="152" t="s">
        <v>3479</v>
      </c>
      <c r="AA13" s="152"/>
      <c r="AB13" s="152"/>
      <c r="AC13" s="152" t="s">
        <v>3327</v>
      </c>
      <c r="AD13" s="152" t="s">
        <v>114</v>
      </c>
      <c r="AE13" s="152" t="s">
        <v>741</v>
      </c>
      <c r="AF13" s="152" t="s">
        <v>3319</v>
      </c>
      <c r="AG13" s="152" t="s">
        <v>3319</v>
      </c>
      <c r="AI13" s="15"/>
      <c r="AJ13" s="15"/>
      <c r="AK13" s="15"/>
      <c r="AL13" s="15"/>
      <c r="AM13" s="15"/>
      <c r="AN13" s="15"/>
      <c r="AO13" s="15"/>
      <c r="AP13" s="15"/>
    </row>
    <row r="14" spans="1:42" x14ac:dyDescent="0.25">
      <c r="A14" s="19" t="s">
        <v>42</v>
      </c>
      <c r="B14" s="18" t="s">
        <v>867</v>
      </c>
      <c r="C14" s="18" t="s">
        <v>867</v>
      </c>
      <c r="D14" s="117" t="s">
        <v>914</v>
      </c>
      <c r="E14" s="20">
        <v>49</v>
      </c>
      <c r="F14" s="172" t="s">
        <v>557</v>
      </c>
      <c r="G14" s="22">
        <v>7.5</v>
      </c>
      <c r="H14" s="22" t="s">
        <v>868</v>
      </c>
      <c r="I14" s="22" t="s">
        <v>869</v>
      </c>
      <c r="J14" s="22" t="s">
        <v>134</v>
      </c>
      <c r="K14" s="22" t="s">
        <v>143</v>
      </c>
      <c r="L14" s="18" t="s">
        <v>867</v>
      </c>
      <c r="M14" s="117" t="s">
        <v>914</v>
      </c>
      <c r="N14" s="18" t="s">
        <v>867</v>
      </c>
      <c r="O14" s="117" t="s">
        <v>914</v>
      </c>
      <c r="P14" s="147" t="s">
        <v>3384</v>
      </c>
      <c r="Q14" s="12" t="str">
        <f t="shared" si="3"/>
        <v>2EQUIP</v>
      </c>
      <c r="R14" s="12" t="s">
        <v>42</v>
      </c>
      <c r="S14" s="12" t="e">
        <f>VLOOKUP(A14,#REF!,2,0)</f>
        <v>#REF!</v>
      </c>
      <c r="T14" s="12" t="s">
        <v>736</v>
      </c>
      <c r="U14" s="12" t="s">
        <v>735</v>
      </c>
      <c r="V14" s="12" t="s">
        <v>735</v>
      </c>
      <c r="W14" s="90">
        <f>VLOOKUP(A14,'Everything - Max Levels JAL'!$A$1:$G$246,7,FALSE)</f>
        <v>20</v>
      </c>
      <c r="X14" s="152" t="s">
        <v>736</v>
      </c>
      <c r="Y14" s="152" t="str">
        <f t="shared" si="1"/>
        <v>NO</v>
      </c>
      <c r="Z14" s="152" t="str">
        <f t="shared" si="2"/>
        <v>60-807-95R</v>
      </c>
      <c r="AA14" s="152"/>
      <c r="AB14" s="152"/>
      <c r="AC14" s="152" t="s">
        <v>3327</v>
      </c>
      <c r="AD14" s="152" t="s">
        <v>114</v>
      </c>
      <c r="AE14" s="152" t="s">
        <v>870</v>
      </c>
      <c r="AF14" s="152" t="s">
        <v>3319</v>
      </c>
      <c r="AG14" s="152" t="s">
        <v>3319</v>
      </c>
      <c r="AI14" s="15"/>
      <c r="AJ14" s="15"/>
      <c r="AK14" s="15"/>
      <c r="AL14" s="15"/>
      <c r="AM14" s="15"/>
      <c r="AN14" s="15"/>
      <c r="AO14" s="15"/>
      <c r="AP14" s="15"/>
    </row>
    <row r="15" spans="1:42" x14ac:dyDescent="0.25">
      <c r="A15" s="19" t="s">
        <v>205</v>
      </c>
      <c r="B15" s="18" t="s">
        <v>871</v>
      </c>
      <c r="C15" s="18" t="s">
        <v>871</v>
      </c>
      <c r="D15" s="117" t="s">
        <v>913</v>
      </c>
      <c r="E15" s="20">
        <v>0</v>
      </c>
      <c r="F15" s="21" t="s">
        <v>557</v>
      </c>
      <c r="G15" s="22">
        <v>0</v>
      </c>
      <c r="H15" s="22" t="s">
        <v>684</v>
      </c>
      <c r="I15" s="22" t="s">
        <v>684</v>
      </c>
      <c r="J15" s="10" t="s">
        <v>865</v>
      </c>
      <c r="K15" s="10" t="s">
        <v>865</v>
      </c>
      <c r="L15" s="18" t="s">
        <v>871</v>
      </c>
      <c r="M15" s="117" t="s">
        <v>913</v>
      </c>
      <c r="N15" s="18" t="s">
        <v>871</v>
      </c>
      <c r="O15" s="117" t="s">
        <v>913</v>
      </c>
      <c r="P15" s="147" t="s">
        <v>3384</v>
      </c>
      <c r="Q15" s="12" t="str">
        <f t="shared" si="3"/>
        <v>2EQUIP</v>
      </c>
      <c r="R15" s="12" t="s">
        <v>205</v>
      </c>
      <c r="S15" s="12" t="e">
        <f>VLOOKUP(A15,#REF!,2,0)</f>
        <v>#REF!</v>
      </c>
      <c r="T15" s="12" t="s">
        <v>736</v>
      </c>
      <c r="U15" s="12" t="s">
        <v>735</v>
      </c>
      <c r="V15" s="12" t="s">
        <v>735</v>
      </c>
      <c r="W15" s="90">
        <f>VLOOKUP(A15,'Everything - Max Levels JAL'!$A$1:$G$246,7,FALSE)</f>
        <v>1</v>
      </c>
      <c r="X15" s="152" t="s">
        <v>736</v>
      </c>
      <c r="Y15" s="152" t="str">
        <f t="shared" si="1"/>
        <v>NO</v>
      </c>
      <c r="Z15" s="152" t="str">
        <f t="shared" si="2"/>
        <v>2GIG-3GBX-A</v>
      </c>
      <c r="AA15" s="152"/>
      <c r="AB15" s="152"/>
      <c r="AC15" s="152" t="s">
        <v>3327</v>
      </c>
      <c r="AD15" s="152" t="s">
        <v>114</v>
      </c>
      <c r="AE15" s="152" t="s">
        <v>741</v>
      </c>
      <c r="AF15" s="152" t="s">
        <v>3319</v>
      </c>
      <c r="AG15" s="152" t="s">
        <v>3319</v>
      </c>
      <c r="AI15" s="15"/>
      <c r="AJ15" s="15"/>
      <c r="AK15" s="15"/>
      <c r="AL15" s="15"/>
      <c r="AM15" s="15"/>
      <c r="AN15" s="15"/>
      <c r="AO15" s="15"/>
      <c r="AP15" s="15"/>
    </row>
    <row r="16" spans="1:42" x14ac:dyDescent="0.25">
      <c r="A16" s="19" t="s">
        <v>276</v>
      </c>
      <c r="B16" s="18" t="s">
        <v>873</v>
      </c>
      <c r="C16" s="18" t="s">
        <v>873</v>
      </c>
      <c r="D16" s="117" t="s">
        <v>910</v>
      </c>
      <c r="E16" s="20">
        <v>0</v>
      </c>
      <c r="F16" s="21" t="s">
        <v>557</v>
      </c>
      <c r="G16" s="22">
        <v>30</v>
      </c>
      <c r="H16" s="22" t="s">
        <v>874</v>
      </c>
      <c r="I16" s="22" t="s">
        <v>875</v>
      </c>
      <c r="J16" s="10" t="s">
        <v>876</v>
      </c>
      <c r="K16" s="10" t="s">
        <v>876</v>
      </c>
      <c r="L16" s="18" t="s">
        <v>873</v>
      </c>
      <c r="M16" s="117" t="s">
        <v>910</v>
      </c>
      <c r="N16" s="18" t="s">
        <v>873</v>
      </c>
      <c r="O16" s="117" t="s">
        <v>910</v>
      </c>
      <c r="P16" s="147" t="s">
        <v>3384</v>
      </c>
      <c r="Q16" s="12" t="str">
        <f t="shared" si="3"/>
        <v>HWE</v>
      </c>
      <c r="R16" s="12" t="s">
        <v>276</v>
      </c>
      <c r="S16" s="12" t="e">
        <f>VLOOKUP(A16,#REF!,2,0)</f>
        <v>#REF!</v>
      </c>
      <c r="T16" s="12" t="s">
        <v>736</v>
      </c>
      <c r="U16" s="12" t="s">
        <v>735</v>
      </c>
      <c r="V16" s="12" t="s">
        <v>735</v>
      </c>
      <c r="W16" s="90">
        <f>VLOOKUP(A16,'Everything - Max Levels JAL'!$A$1:$G$246,7,FALSE)</f>
        <v>1</v>
      </c>
      <c r="X16" s="152" t="s">
        <v>736</v>
      </c>
      <c r="Y16" s="152" t="str">
        <f t="shared" si="1"/>
        <v>NO</v>
      </c>
      <c r="Z16" s="152" t="str">
        <f t="shared" si="2"/>
        <v>DSC-PC5108</v>
      </c>
      <c r="AA16" s="152"/>
      <c r="AB16" s="152"/>
      <c r="AC16" s="152" t="s">
        <v>3327</v>
      </c>
      <c r="AD16" s="152" t="s">
        <v>114</v>
      </c>
      <c r="AE16" s="152" t="s">
        <v>741</v>
      </c>
      <c r="AF16" s="152" t="s">
        <v>3319</v>
      </c>
      <c r="AG16" s="152" t="s">
        <v>3319</v>
      </c>
      <c r="AI16" s="15"/>
      <c r="AJ16" s="15"/>
      <c r="AK16" s="15"/>
      <c r="AL16" s="15"/>
      <c r="AM16" s="15"/>
      <c r="AN16" s="15"/>
      <c r="AO16" s="15"/>
      <c r="AP16" s="15"/>
    </row>
    <row r="17" spans="1:42" x14ac:dyDescent="0.25">
      <c r="A17" s="19" t="s">
        <v>327</v>
      </c>
      <c r="B17" s="18" t="s">
        <v>877</v>
      </c>
      <c r="C17" s="18" t="s">
        <v>877</v>
      </c>
      <c r="D17" s="117" t="s">
        <v>911</v>
      </c>
      <c r="E17" s="20">
        <v>0</v>
      </c>
      <c r="F17" s="21" t="s">
        <v>557</v>
      </c>
      <c r="G17" s="22">
        <v>30</v>
      </c>
      <c r="H17" s="22" t="s">
        <v>874</v>
      </c>
      <c r="I17" s="22" t="s">
        <v>878</v>
      </c>
      <c r="J17" s="10" t="s">
        <v>572</v>
      </c>
      <c r="K17" s="10" t="s">
        <v>572</v>
      </c>
      <c r="L17" s="18" t="s">
        <v>877</v>
      </c>
      <c r="M17" s="117" t="s">
        <v>911</v>
      </c>
      <c r="N17" s="18" t="s">
        <v>877</v>
      </c>
      <c r="O17" s="117" t="s">
        <v>911</v>
      </c>
      <c r="P17" s="147" t="s">
        <v>3384</v>
      </c>
      <c r="Q17" s="12" t="str">
        <f t="shared" si="3"/>
        <v>HWE</v>
      </c>
      <c r="R17" s="12" t="s">
        <v>327</v>
      </c>
      <c r="S17" s="12" t="e">
        <f>VLOOKUP(A17,#REF!,2,0)</f>
        <v>#REF!</v>
      </c>
      <c r="T17" s="12" t="s">
        <v>736</v>
      </c>
      <c r="U17" s="12" t="s">
        <v>735</v>
      </c>
      <c r="V17" s="12" t="s">
        <v>735</v>
      </c>
      <c r="W17" s="90">
        <f>VLOOKUP(A17,'Everything - Max Levels JAL'!$A$1:$G$246,7,FALSE)</f>
        <v>3</v>
      </c>
      <c r="X17" s="152" t="s">
        <v>736</v>
      </c>
      <c r="Y17" s="152" t="str">
        <f t="shared" si="1"/>
        <v>NO</v>
      </c>
      <c r="Z17" s="152" t="str">
        <f t="shared" si="2"/>
        <v>DSC-RFK5501</v>
      </c>
      <c r="AA17" s="152"/>
      <c r="AB17" s="152"/>
      <c r="AC17" s="152" t="s">
        <v>3327</v>
      </c>
      <c r="AD17" s="152" t="s">
        <v>114</v>
      </c>
      <c r="AE17" s="152" t="s">
        <v>741</v>
      </c>
      <c r="AF17" s="152" t="s">
        <v>3319</v>
      </c>
      <c r="AG17" s="152" t="s">
        <v>3319</v>
      </c>
      <c r="AI17" s="15"/>
      <c r="AJ17" s="15"/>
      <c r="AK17" s="15"/>
      <c r="AL17" s="15"/>
      <c r="AM17" s="15"/>
      <c r="AN17" s="15"/>
      <c r="AO17" s="15"/>
      <c r="AP17" s="15"/>
    </row>
    <row r="18" spans="1:42" x14ac:dyDescent="0.25">
      <c r="A18" s="19" t="s">
        <v>312</v>
      </c>
      <c r="B18" s="18" t="s">
        <v>879</v>
      </c>
      <c r="C18" s="18" t="s">
        <v>879</v>
      </c>
      <c r="D18" s="117" t="s">
        <v>915</v>
      </c>
      <c r="E18" s="20">
        <v>0</v>
      </c>
      <c r="F18" s="21" t="s">
        <v>557</v>
      </c>
      <c r="G18" s="22">
        <v>30</v>
      </c>
      <c r="H18" s="22" t="s">
        <v>874</v>
      </c>
      <c r="I18" s="22" t="s">
        <v>878</v>
      </c>
      <c r="J18" s="10" t="s">
        <v>134</v>
      </c>
      <c r="K18" s="10" t="s">
        <v>3099</v>
      </c>
      <c r="L18" s="18" t="s">
        <v>879</v>
      </c>
      <c r="M18" s="117" t="s">
        <v>915</v>
      </c>
      <c r="N18" s="18" t="s">
        <v>879</v>
      </c>
      <c r="O18" s="117" t="s">
        <v>915</v>
      </c>
      <c r="P18" s="147" t="s">
        <v>3384</v>
      </c>
      <c r="Q18" s="12" t="s">
        <v>856</v>
      </c>
      <c r="R18" s="12" t="s">
        <v>312</v>
      </c>
      <c r="S18" s="12" t="e">
        <f>VLOOKUP(A18,#REF!,2,0)</f>
        <v>#REF!</v>
      </c>
      <c r="T18" s="12" t="s">
        <v>736</v>
      </c>
      <c r="U18" s="12" t="s">
        <v>735</v>
      </c>
      <c r="V18" s="12" t="s">
        <v>735</v>
      </c>
      <c r="W18" s="90">
        <f>VLOOKUP(A18,'Everything - Max Levels JAL'!$A$1:$G$246,7,FALSE)</f>
        <v>1</v>
      </c>
      <c r="X18" s="152" t="s">
        <v>736</v>
      </c>
      <c r="Y18" s="152" t="str">
        <f t="shared" si="1"/>
        <v>NO</v>
      </c>
      <c r="Z18" s="152" t="str">
        <f t="shared" si="2"/>
        <v>DSC-1832</v>
      </c>
      <c r="AA18" s="152"/>
      <c r="AB18" s="152"/>
      <c r="AC18" s="152" t="s">
        <v>3327</v>
      </c>
      <c r="AD18" s="152" t="s">
        <v>114</v>
      </c>
      <c r="AE18" s="152" t="s">
        <v>741</v>
      </c>
      <c r="AF18" s="152" t="s">
        <v>3319</v>
      </c>
      <c r="AG18" s="152" t="s">
        <v>3319</v>
      </c>
      <c r="AI18" s="15"/>
      <c r="AJ18" s="15"/>
      <c r="AK18" s="15"/>
      <c r="AL18" s="15"/>
      <c r="AM18" s="15"/>
      <c r="AN18" s="15"/>
      <c r="AO18" s="15"/>
      <c r="AP18" s="15"/>
    </row>
    <row r="19" spans="1:42" x14ac:dyDescent="0.25">
      <c r="A19" s="19" t="s">
        <v>209</v>
      </c>
      <c r="B19" s="18" t="s">
        <v>880</v>
      </c>
      <c r="C19" s="18" t="s">
        <v>880</v>
      </c>
      <c r="D19" s="143" t="s">
        <v>3124</v>
      </c>
      <c r="E19" s="20">
        <v>0</v>
      </c>
      <c r="F19" s="21" t="s">
        <v>557</v>
      </c>
      <c r="G19" s="22">
        <v>0</v>
      </c>
      <c r="H19" s="22" t="s">
        <v>881</v>
      </c>
      <c r="I19" s="22" t="s">
        <v>882</v>
      </c>
      <c r="J19" s="10" t="s">
        <v>883</v>
      </c>
      <c r="K19" s="10" t="s">
        <v>883</v>
      </c>
      <c r="L19" s="18" t="s">
        <v>880</v>
      </c>
      <c r="M19" s="143" t="s">
        <v>3124</v>
      </c>
      <c r="N19" s="18" t="s">
        <v>880</v>
      </c>
      <c r="O19" s="143" t="s">
        <v>3124</v>
      </c>
      <c r="P19" s="147" t="s">
        <v>3384</v>
      </c>
      <c r="Q19" s="12" t="str">
        <f>VLOOKUP(A19,sbn,4,0)</f>
        <v>2EQUIP</v>
      </c>
      <c r="R19" s="12" t="s">
        <v>209</v>
      </c>
      <c r="S19" s="12" t="e">
        <f>VLOOKUP(A19,#REF!,2,0)</f>
        <v>#REF!</v>
      </c>
      <c r="T19" s="12" t="s">
        <v>735</v>
      </c>
      <c r="U19" s="12" t="s">
        <v>735</v>
      </c>
      <c r="V19" s="12" t="s">
        <v>735</v>
      </c>
      <c r="W19" s="90">
        <f>VLOOKUP(A19,'Everything - Max Levels JAL'!$A$1:$G$246,7,FALSE)</f>
        <v>1</v>
      </c>
      <c r="X19" s="152" t="s">
        <v>736</v>
      </c>
      <c r="Y19" s="152" t="str">
        <f t="shared" si="1"/>
        <v>YES</v>
      </c>
      <c r="Z19" s="248" t="s">
        <v>3541</v>
      </c>
      <c r="AA19" s="152"/>
      <c r="AB19" s="152"/>
      <c r="AC19" s="152" t="s">
        <v>3327</v>
      </c>
      <c r="AD19" s="152" t="s">
        <v>114</v>
      </c>
      <c r="AE19" s="152" t="s">
        <v>3333</v>
      </c>
      <c r="AF19" s="152" t="s">
        <v>3319</v>
      </c>
      <c r="AG19" s="152" t="s">
        <v>3319</v>
      </c>
      <c r="AI19" s="15"/>
      <c r="AJ19" s="15"/>
      <c r="AK19" s="15"/>
      <c r="AL19" s="15"/>
      <c r="AM19" s="15"/>
      <c r="AN19" s="15"/>
      <c r="AO19" s="15"/>
      <c r="AP19" s="15"/>
    </row>
    <row r="20" spans="1:42" x14ac:dyDescent="0.25">
      <c r="A20" s="19" t="s">
        <v>208</v>
      </c>
      <c r="B20" s="18" t="s">
        <v>884</v>
      </c>
      <c r="C20" s="18" t="s">
        <v>884</v>
      </c>
      <c r="D20" s="117" t="s">
        <v>916</v>
      </c>
      <c r="E20" s="20">
        <v>0</v>
      </c>
      <c r="F20" s="21" t="s">
        <v>557</v>
      </c>
      <c r="G20" s="22">
        <v>0</v>
      </c>
      <c r="H20" s="22" t="s">
        <v>881</v>
      </c>
      <c r="I20" s="22" t="s">
        <v>882</v>
      </c>
      <c r="J20" s="10" t="s">
        <v>885</v>
      </c>
      <c r="K20" s="10" t="s">
        <v>885</v>
      </c>
      <c r="L20" s="18" t="s">
        <v>884</v>
      </c>
      <c r="M20" s="117" t="s">
        <v>916</v>
      </c>
      <c r="N20" s="18" t="s">
        <v>884</v>
      </c>
      <c r="O20" s="117" t="s">
        <v>916</v>
      </c>
      <c r="P20" s="147" t="s">
        <v>3384</v>
      </c>
      <c r="Q20" s="12" t="str">
        <f>VLOOKUP(A20,sbn,4,0)</f>
        <v>EQAFC</v>
      </c>
      <c r="R20" s="12" t="s">
        <v>208</v>
      </c>
      <c r="S20" s="12" t="e">
        <f>VLOOKUP(A20,#REF!,2,0)</f>
        <v>#REF!</v>
      </c>
      <c r="T20" s="12" t="s">
        <v>735</v>
      </c>
      <c r="U20" s="12" t="s">
        <v>735</v>
      </c>
      <c r="V20" s="12" t="s">
        <v>735</v>
      </c>
      <c r="W20" s="90">
        <f>VLOOKUP(A20,'Everything - Max Levels JAL'!$A$1:$G$246,7,FALSE)</f>
        <v>1</v>
      </c>
      <c r="X20" s="152" t="s">
        <v>736</v>
      </c>
      <c r="Y20" s="152" t="str">
        <f t="shared" si="1"/>
        <v>YES</v>
      </c>
      <c r="Z20" s="248" t="s">
        <v>3542</v>
      </c>
      <c r="AA20" s="152"/>
      <c r="AB20" s="152"/>
      <c r="AC20" s="152" t="s">
        <v>3327</v>
      </c>
      <c r="AD20" s="152" t="s">
        <v>114</v>
      </c>
      <c r="AE20" s="152" t="s">
        <v>3333</v>
      </c>
      <c r="AF20" s="152" t="s">
        <v>3319</v>
      </c>
      <c r="AG20" s="152" t="s">
        <v>3319</v>
      </c>
      <c r="AI20" s="15"/>
      <c r="AJ20" s="15"/>
      <c r="AK20" s="15"/>
      <c r="AL20" s="15"/>
      <c r="AM20" s="15"/>
      <c r="AN20" s="15"/>
      <c r="AO20" s="15"/>
      <c r="AP20" s="15"/>
    </row>
    <row r="21" spans="1:42" x14ac:dyDescent="0.25">
      <c r="A21" s="19" t="s">
        <v>210</v>
      </c>
      <c r="B21" s="18" t="s">
        <v>886</v>
      </c>
      <c r="C21" s="18" t="s">
        <v>886</v>
      </c>
      <c r="D21" s="117" t="s">
        <v>909</v>
      </c>
      <c r="E21" s="20">
        <v>0</v>
      </c>
      <c r="F21" s="21" t="s">
        <v>557</v>
      </c>
      <c r="G21" s="22">
        <v>0</v>
      </c>
      <c r="H21" s="22" t="s">
        <v>903</v>
      </c>
      <c r="I21" s="22" t="s">
        <v>887</v>
      </c>
      <c r="J21" s="10" t="s">
        <v>888</v>
      </c>
      <c r="K21" s="10" t="s">
        <v>888</v>
      </c>
      <c r="L21" s="18" t="s">
        <v>886</v>
      </c>
      <c r="M21" s="117" t="s">
        <v>909</v>
      </c>
      <c r="N21" s="18" t="s">
        <v>886</v>
      </c>
      <c r="O21" s="117" t="s">
        <v>909</v>
      </c>
      <c r="P21" s="147" t="s">
        <v>3384</v>
      </c>
      <c r="Q21" s="12" t="str">
        <f>VLOOKUP(A21,sbn,4,0)</f>
        <v>EQUIP</v>
      </c>
      <c r="R21" s="12" t="s">
        <v>2396</v>
      </c>
      <c r="S21" s="144" t="str">
        <f>R21</f>
        <v>Service</v>
      </c>
      <c r="T21" s="12" t="s">
        <v>736</v>
      </c>
      <c r="U21" s="12" t="s">
        <v>736</v>
      </c>
      <c r="V21" s="12" t="s">
        <v>735</v>
      </c>
      <c r="W21" s="90">
        <f>VLOOKUP(A21,'Everything - Max Levels JAL'!$A$1:$G$246,7,FALSE)</f>
        <v>1</v>
      </c>
      <c r="X21" s="152" t="s">
        <v>736</v>
      </c>
      <c r="Y21" s="152" t="str">
        <f t="shared" si="1"/>
        <v>NO</v>
      </c>
      <c r="Z21" s="152" t="str">
        <f t="shared" si="2"/>
        <v>WEATHER2PNL</v>
      </c>
      <c r="AA21" s="152"/>
      <c r="AB21" s="152"/>
      <c r="AC21" s="152" t="s">
        <v>2396</v>
      </c>
      <c r="AD21" s="152" t="s">
        <v>114</v>
      </c>
      <c r="AE21" s="152" t="s">
        <v>2396</v>
      </c>
      <c r="AF21" s="152" t="s">
        <v>3319</v>
      </c>
      <c r="AG21" s="152" t="s">
        <v>3319</v>
      </c>
      <c r="AI21" s="15"/>
      <c r="AJ21" s="15"/>
      <c r="AK21" s="15"/>
      <c r="AL21" s="15"/>
      <c r="AM21" s="15"/>
      <c r="AN21" s="15"/>
      <c r="AO21" s="15"/>
      <c r="AP21" s="15"/>
    </row>
    <row r="22" spans="1:42" x14ac:dyDescent="0.25">
      <c r="A22" s="19" t="s">
        <v>206</v>
      </c>
      <c r="B22" s="18" t="s">
        <v>889</v>
      </c>
      <c r="C22" s="18" t="s">
        <v>890</v>
      </c>
      <c r="D22" s="117" t="s">
        <v>917</v>
      </c>
      <c r="E22" s="20">
        <v>0</v>
      </c>
      <c r="F22" s="21" t="s">
        <v>557</v>
      </c>
      <c r="G22" s="22">
        <v>0</v>
      </c>
      <c r="H22" s="22" t="s">
        <v>903</v>
      </c>
      <c r="I22" s="22" t="s">
        <v>891</v>
      </c>
      <c r="J22" s="10" t="s">
        <v>888</v>
      </c>
      <c r="K22" s="10" t="s">
        <v>888</v>
      </c>
      <c r="L22" s="18" t="s">
        <v>890</v>
      </c>
      <c r="M22" s="117" t="s">
        <v>917</v>
      </c>
      <c r="N22" s="18" t="s">
        <v>890</v>
      </c>
      <c r="O22" s="117" t="s">
        <v>917</v>
      </c>
      <c r="P22" s="147" t="s">
        <v>3384</v>
      </c>
      <c r="Q22" s="12" t="str">
        <f>VLOOKUP(A22,sbn,4,0)</f>
        <v>EQUIP</v>
      </c>
      <c r="R22" s="12" t="s">
        <v>2396</v>
      </c>
      <c r="S22" s="144" t="str">
        <f>R22</f>
        <v>Service</v>
      </c>
      <c r="T22" s="12" t="s">
        <v>736</v>
      </c>
      <c r="U22" s="12" t="s">
        <v>736</v>
      </c>
      <c r="V22" s="12" t="s">
        <v>735</v>
      </c>
      <c r="W22" s="90">
        <f>VLOOKUP(A22,'Everything - Max Levels JAL'!$A$1:$G$246,7,FALSE)</f>
        <v>1</v>
      </c>
      <c r="X22" s="152" t="s">
        <v>736</v>
      </c>
      <c r="Y22" s="152" t="str">
        <f t="shared" si="1"/>
        <v>NO</v>
      </c>
      <c r="Z22" s="152" t="str">
        <f t="shared" si="2"/>
        <v>2WAYVOICE</v>
      </c>
      <c r="AA22" s="152"/>
      <c r="AB22" s="152"/>
      <c r="AC22" s="152" t="s">
        <v>2396</v>
      </c>
      <c r="AD22" s="152" t="s">
        <v>114</v>
      </c>
      <c r="AE22" s="152" t="s">
        <v>2396</v>
      </c>
      <c r="AF22" s="152" t="s">
        <v>3319</v>
      </c>
      <c r="AG22" s="152" t="s">
        <v>3319</v>
      </c>
      <c r="AI22" s="15"/>
      <c r="AJ22" s="15"/>
      <c r="AK22" s="15"/>
      <c r="AL22" s="15"/>
      <c r="AM22" s="15"/>
      <c r="AN22" s="15"/>
      <c r="AO22" s="15"/>
      <c r="AP22" s="15"/>
    </row>
    <row r="23" spans="1:42" x14ac:dyDescent="0.25">
      <c r="A23" s="19" t="s">
        <v>258</v>
      </c>
      <c r="B23" s="18" t="s">
        <v>892</v>
      </c>
      <c r="C23" s="18" t="s">
        <v>892</v>
      </c>
      <c r="D23" s="118" t="s">
        <v>3125</v>
      </c>
      <c r="E23" s="20">
        <v>0</v>
      </c>
      <c r="F23" s="21" t="s">
        <v>557</v>
      </c>
      <c r="G23" s="22">
        <v>0</v>
      </c>
      <c r="H23" s="22" t="s">
        <v>903</v>
      </c>
      <c r="I23" s="22" t="s">
        <v>893</v>
      </c>
      <c r="J23" s="10" t="s">
        <v>888</v>
      </c>
      <c r="K23" s="10" t="s">
        <v>888</v>
      </c>
      <c r="L23" s="18" t="s">
        <v>892</v>
      </c>
      <c r="M23" s="118" t="s">
        <v>3125</v>
      </c>
      <c r="N23" s="18" t="s">
        <v>892</v>
      </c>
      <c r="O23" s="118" t="s">
        <v>3125</v>
      </c>
      <c r="P23" s="147" t="s">
        <v>3384</v>
      </c>
      <c r="Q23" s="12" t="str">
        <f>VLOOKUP(A23,sbn,4,0)</f>
        <v>EQUIP</v>
      </c>
      <c r="R23" s="12" t="s">
        <v>2396</v>
      </c>
      <c r="S23" s="144" t="str">
        <f>R23</f>
        <v>Service</v>
      </c>
      <c r="T23" s="12" t="s">
        <v>736</v>
      </c>
      <c r="U23" s="12" t="s">
        <v>736</v>
      </c>
      <c r="V23" s="12" t="s">
        <v>735</v>
      </c>
      <c r="W23" s="90">
        <f>VLOOKUP(A23,'Everything - Max Levels JAL'!$A$1:$G$246,7,FALSE)</f>
        <v>1</v>
      </c>
      <c r="X23" s="152" t="s">
        <v>736</v>
      </c>
      <c r="Y23" s="152" t="str">
        <f t="shared" si="1"/>
        <v>NO</v>
      </c>
      <c r="Z23" s="152" t="str">
        <f t="shared" si="2"/>
        <v>SEV_WEATHER</v>
      </c>
      <c r="AA23" s="152"/>
      <c r="AB23" s="152"/>
      <c r="AC23" s="152" t="s">
        <v>2396</v>
      </c>
      <c r="AD23" s="152" t="s">
        <v>114</v>
      </c>
      <c r="AE23" s="152" t="s">
        <v>2396</v>
      </c>
      <c r="AF23" s="152" t="s">
        <v>3319</v>
      </c>
      <c r="AG23" s="152" t="s">
        <v>3319</v>
      </c>
      <c r="AI23" s="15"/>
      <c r="AJ23" s="15"/>
      <c r="AK23" s="15"/>
      <c r="AL23" s="15"/>
      <c r="AM23" s="15"/>
      <c r="AN23" s="15"/>
      <c r="AO23" s="15"/>
      <c r="AP23" s="15"/>
    </row>
    <row r="24" spans="1:42" x14ac:dyDescent="0.25">
      <c r="A24" s="19" t="s">
        <v>896</v>
      </c>
      <c r="B24" s="18" t="s">
        <v>895</v>
      </c>
      <c r="C24" s="18" t="s">
        <v>895</v>
      </c>
      <c r="D24" s="117" t="s">
        <v>907</v>
      </c>
      <c r="E24" s="20">
        <v>0</v>
      </c>
      <c r="F24" s="21" t="s">
        <v>557</v>
      </c>
      <c r="G24" s="22">
        <v>90</v>
      </c>
      <c r="H24" s="22" t="s">
        <v>108</v>
      </c>
      <c r="I24" s="22" t="s">
        <v>894</v>
      </c>
      <c r="J24" s="10" t="s">
        <v>134</v>
      </c>
      <c r="K24" s="10" t="s">
        <v>3099</v>
      </c>
      <c r="L24" s="18" t="s">
        <v>895</v>
      </c>
      <c r="M24" s="117" t="s">
        <v>907</v>
      </c>
      <c r="N24" s="18" t="s">
        <v>895</v>
      </c>
      <c r="O24" s="117" t="s">
        <v>907</v>
      </c>
      <c r="P24" s="147" t="s">
        <v>3384</v>
      </c>
      <c r="Q24" s="12" t="s">
        <v>854</v>
      </c>
      <c r="R24" s="12" t="s">
        <v>2365</v>
      </c>
      <c r="S24" s="12" t="s">
        <v>2365</v>
      </c>
      <c r="T24" s="12" t="s">
        <v>736</v>
      </c>
      <c r="U24" s="12" t="s">
        <v>735</v>
      </c>
      <c r="V24" s="12" t="s">
        <v>735</v>
      </c>
      <c r="W24" s="90">
        <f>VLOOKUP(A24,'Everything - Max Levels JAL'!$A$1:$G$246,7,FALSE)</f>
        <v>1</v>
      </c>
      <c r="X24" s="152" t="s">
        <v>736</v>
      </c>
      <c r="Y24" s="152" t="str">
        <f t="shared" si="1"/>
        <v>NO</v>
      </c>
      <c r="Z24" s="152" t="str">
        <f t="shared" si="2"/>
        <v>SIMON_XTE</v>
      </c>
      <c r="AA24" s="152"/>
      <c r="AB24" s="152"/>
      <c r="AC24" s="152" t="s">
        <v>3327</v>
      </c>
      <c r="AD24" s="152" t="s">
        <v>114</v>
      </c>
      <c r="AE24" s="152" t="s">
        <v>741</v>
      </c>
      <c r="AF24" s="152" t="s">
        <v>3319</v>
      </c>
      <c r="AG24" s="152" t="s">
        <v>3319</v>
      </c>
      <c r="AI24" s="15"/>
      <c r="AJ24" s="15"/>
      <c r="AK24" s="15"/>
      <c r="AL24" s="15"/>
      <c r="AM24" s="15"/>
      <c r="AN24" s="15"/>
      <c r="AO24" s="15"/>
      <c r="AP24" s="15"/>
    </row>
    <row r="25" spans="1:42" x14ac:dyDescent="0.25">
      <c r="A25" s="19" t="s">
        <v>898</v>
      </c>
      <c r="B25" s="18" t="s">
        <v>897</v>
      </c>
      <c r="C25" s="18" t="s">
        <v>897</v>
      </c>
      <c r="D25" s="117" t="s">
        <v>908</v>
      </c>
      <c r="E25" s="20">
        <v>0</v>
      </c>
      <c r="F25" s="21" t="s">
        <v>557</v>
      </c>
      <c r="G25" s="22">
        <v>90</v>
      </c>
      <c r="H25" s="22" t="s">
        <v>108</v>
      </c>
      <c r="I25" s="22" t="s">
        <v>894</v>
      </c>
      <c r="J25" s="10" t="s">
        <v>134</v>
      </c>
      <c r="K25" s="10" t="s">
        <v>3099</v>
      </c>
      <c r="L25" s="18" t="s">
        <v>897</v>
      </c>
      <c r="M25" s="117" t="s">
        <v>908</v>
      </c>
      <c r="N25" s="18" t="s">
        <v>897</v>
      </c>
      <c r="O25" s="117" t="s">
        <v>908</v>
      </c>
      <c r="P25" s="147" t="s">
        <v>3384</v>
      </c>
      <c r="Q25" s="12" t="s">
        <v>854</v>
      </c>
      <c r="R25" s="12" t="s">
        <v>2366</v>
      </c>
      <c r="S25" s="12" t="e">
        <f>VLOOKUP(A25,#REF!,2,0)</f>
        <v>#REF!</v>
      </c>
      <c r="T25" s="12" t="s">
        <v>736</v>
      </c>
      <c r="U25" s="12" t="s">
        <v>735</v>
      </c>
      <c r="V25" s="12" t="s">
        <v>735</v>
      </c>
      <c r="W25" s="90">
        <f>VLOOKUP(A25,'Everything - Max Levels JAL'!$A$1:$G$246,7,FALSE)</f>
        <v>1</v>
      </c>
      <c r="X25" s="152" t="s">
        <v>736</v>
      </c>
      <c r="Y25" s="152" t="str">
        <f t="shared" si="1"/>
        <v>NO</v>
      </c>
      <c r="Z25" s="152" t="str">
        <f t="shared" si="2"/>
        <v>SIMON_XTF</v>
      </c>
      <c r="AA25" s="152"/>
      <c r="AB25" s="152"/>
      <c r="AC25" s="152" t="s">
        <v>3327</v>
      </c>
      <c r="AD25" s="152" t="s">
        <v>114</v>
      </c>
      <c r="AE25" s="152" t="s">
        <v>741</v>
      </c>
      <c r="AF25" s="152" t="s">
        <v>3319</v>
      </c>
      <c r="AG25" s="152" t="s">
        <v>3319</v>
      </c>
      <c r="AI25" s="15"/>
      <c r="AJ25" s="15"/>
      <c r="AK25" s="15"/>
      <c r="AL25" s="15"/>
      <c r="AM25" s="15"/>
      <c r="AN25" s="15"/>
      <c r="AO25" s="15"/>
      <c r="AP25" s="15"/>
    </row>
    <row r="26" spans="1:42" x14ac:dyDescent="0.25">
      <c r="A26" s="19" t="s">
        <v>933</v>
      </c>
      <c r="B26" s="18" t="s">
        <v>3594</v>
      </c>
      <c r="C26" s="19" t="s">
        <v>3595</v>
      </c>
      <c r="D26" s="143" t="s">
        <v>3126</v>
      </c>
      <c r="E26" s="42">
        <v>69</v>
      </c>
      <c r="F26" s="21" t="s">
        <v>198</v>
      </c>
      <c r="G26" s="22">
        <v>7.5</v>
      </c>
      <c r="H26" s="22" t="s">
        <v>454</v>
      </c>
      <c r="I26" s="22" t="s">
        <v>455</v>
      </c>
      <c r="J26" s="22" t="s">
        <v>134</v>
      </c>
      <c r="K26" s="22" t="s">
        <v>143</v>
      </c>
      <c r="L26" s="257" t="s">
        <v>3595</v>
      </c>
      <c r="M26" s="143" t="s">
        <v>3126</v>
      </c>
      <c r="N26" s="23" t="s">
        <v>457</v>
      </c>
      <c r="O26" s="143" t="s">
        <v>3126</v>
      </c>
      <c r="P26" s="231" t="s">
        <v>3384</v>
      </c>
      <c r="Q26" s="12" t="s">
        <v>854</v>
      </c>
      <c r="R26" s="12" t="s">
        <v>933</v>
      </c>
      <c r="S26" s="12" t="s">
        <v>933</v>
      </c>
      <c r="T26" s="12" t="s">
        <v>736</v>
      </c>
      <c r="U26" s="71" t="s">
        <v>735</v>
      </c>
      <c r="V26" s="71" t="s">
        <v>735</v>
      </c>
      <c r="W26" s="90">
        <f>VLOOKUP(A26,'Everything - Max Levels JAL'!$A$1:$G$246,7,FALSE)</f>
        <v>20</v>
      </c>
      <c r="X26" s="152" t="s">
        <v>736</v>
      </c>
      <c r="Y26" s="152" t="str">
        <f t="shared" si="1"/>
        <v>NO</v>
      </c>
      <c r="Z26" s="152" t="str">
        <f t="shared" si="2"/>
        <v>PG_SMOKE2</v>
      </c>
      <c r="AA26" s="152"/>
      <c r="AB26" s="152"/>
      <c r="AC26" s="152" t="s">
        <v>3327</v>
      </c>
      <c r="AD26" s="152" t="s">
        <v>114</v>
      </c>
      <c r="AE26" s="152" t="s">
        <v>870</v>
      </c>
      <c r="AF26" s="152" t="s">
        <v>3319</v>
      </c>
      <c r="AG26" s="152" t="s">
        <v>3319</v>
      </c>
      <c r="AI26" s="15"/>
      <c r="AJ26" s="15"/>
      <c r="AK26" s="15"/>
      <c r="AL26" s="15"/>
      <c r="AM26" s="15"/>
      <c r="AN26" s="15"/>
      <c r="AO26" s="15"/>
      <c r="AP26" s="15"/>
    </row>
    <row r="27" spans="1:42" x14ac:dyDescent="0.25">
      <c r="A27" s="19" t="s">
        <v>932</v>
      </c>
      <c r="B27" s="18" t="s">
        <v>935</v>
      </c>
      <c r="C27" s="19" t="s">
        <v>443</v>
      </c>
      <c r="D27" s="19" t="s">
        <v>405</v>
      </c>
      <c r="E27" s="42">
        <v>29</v>
      </c>
      <c r="F27" s="21" t="s">
        <v>198</v>
      </c>
      <c r="G27" s="22">
        <v>7.5</v>
      </c>
      <c r="H27" s="22" t="s">
        <v>454</v>
      </c>
      <c r="I27" s="22" t="s">
        <v>455</v>
      </c>
      <c r="J27" s="22" t="s">
        <v>134</v>
      </c>
      <c r="K27" s="22" t="s">
        <v>143</v>
      </c>
      <c r="L27" s="22" t="s">
        <v>443</v>
      </c>
      <c r="M27" s="22" t="s">
        <v>405</v>
      </c>
      <c r="N27" s="23" t="s">
        <v>147</v>
      </c>
      <c r="O27" s="23" t="s">
        <v>3872</v>
      </c>
      <c r="P27" s="231" t="s">
        <v>3384</v>
      </c>
      <c r="Q27" s="12" t="s">
        <v>854</v>
      </c>
      <c r="R27" s="12" t="s">
        <v>932</v>
      </c>
      <c r="S27" s="12" t="s">
        <v>932</v>
      </c>
      <c r="T27" s="12" t="s">
        <v>736</v>
      </c>
      <c r="U27" s="71" t="s">
        <v>735</v>
      </c>
      <c r="V27" s="71" t="s">
        <v>735</v>
      </c>
      <c r="W27" s="90">
        <f>VLOOKUP(A27,'Everything - Max Levels JAL'!$A$1:$G$246,7,FALSE)</f>
        <v>20</v>
      </c>
      <c r="X27" s="152" t="s">
        <v>736</v>
      </c>
      <c r="Y27" s="152" t="str">
        <f t="shared" si="1"/>
        <v>NO</v>
      </c>
      <c r="Z27" s="152" t="str">
        <f t="shared" si="2"/>
        <v>PG_DW_9303</v>
      </c>
      <c r="AA27" s="152"/>
      <c r="AB27" s="152"/>
      <c r="AC27" s="152" t="s">
        <v>3327</v>
      </c>
      <c r="AD27" s="152" t="s">
        <v>114</v>
      </c>
      <c r="AE27" s="152" t="s">
        <v>870</v>
      </c>
      <c r="AF27" s="152" t="s">
        <v>3319</v>
      </c>
      <c r="AG27" s="152" t="s">
        <v>3319</v>
      </c>
      <c r="AI27" s="15"/>
      <c r="AJ27" s="15"/>
      <c r="AK27" s="15"/>
      <c r="AL27" s="15"/>
      <c r="AM27" s="15"/>
      <c r="AN27" s="15"/>
      <c r="AO27" s="15"/>
      <c r="AP27" s="15"/>
    </row>
    <row r="28" spans="1:42" x14ac:dyDescent="0.25">
      <c r="A28" s="42" t="s">
        <v>972</v>
      </c>
      <c r="B28" s="18" t="s">
        <v>995</v>
      </c>
      <c r="C28" s="18" t="s">
        <v>998</v>
      </c>
      <c r="D28" s="18" t="s">
        <v>1005</v>
      </c>
      <c r="E28" s="42">
        <v>5</v>
      </c>
      <c r="F28" s="83" t="s">
        <v>557</v>
      </c>
      <c r="G28" s="22">
        <v>7.5</v>
      </c>
      <c r="H28" s="59" t="s">
        <v>1019</v>
      </c>
      <c r="I28" s="19" t="s">
        <v>1004</v>
      </c>
      <c r="J28" s="59" t="s">
        <v>134</v>
      </c>
      <c r="K28" s="22" t="s">
        <v>120</v>
      </c>
      <c r="L28" s="59" t="s">
        <v>998</v>
      </c>
      <c r="M28" s="59" t="s">
        <v>1005</v>
      </c>
      <c r="N28" s="59" t="s">
        <v>998</v>
      </c>
      <c r="O28" s="59" t="s">
        <v>1005</v>
      </c>
      <c r="P28" s="147" t="s">
        <v>3384</v>
      </c>
      <c r="Q28" s="12" t="s">
        <v>855</v>
      </c>
      <c r="R28" s="12" t="s">
        <v>972</v>
      </c>
      <c r="S28" s="12" t="s">
        <v>2376</v>
      </c>
      <c r="T28" s="12" t="s">
        <v>736</v>
      </c>
      <c r="U28" s="148" t="s">
        <v>735</v>
      </c>
      <c r="V28" s="12" t="s">
        <v>735</v>
      </c>
      <c r="W28" s="90">
        <f>VLOOKUP(A28,'Everything - Max Levels JAL'!$A$1:$G$246,7,FALSE)</f>
        <v>5</v>
      </c>
      <c r="X28" s="152" t="s">
        <v>736</v>
      </c>
      <c r="Y28" s="152" t="str">
        <f t="shared" si="1"/>
        <v>NO</v>
      </c>
      <c r="Z28" s="152" t="str">
        <f t="shared" si="2"/>
        <v>DXS-LRP</v>
      </c>
      <c r="AA28" s="152"/>
      <c r="AB28" s="152"/>
      <c r="AC28" s="152" t="s">
        <v>3327</v>
      </c>
      <c r="AD28" s="152" t="s">
        <v>114</v>
      </c>
      <c r="AE28" s="152" t="s">
        <v>870</v>
      </c>
      <c r="AF28" s="152" t="s">
        <v>3319</v>
      </c>
      <c r="AG28" s="152" t="s">
        <v>3319</v>
      </c>
      <c r="AI28" s="15"/>
      <c r="AJ28" s="15"/>
      <c r="AK28" s="15"/>
      <c r="AL28" s="15"/>
      <c r="AM28" s="15"/>
      <c r="AN28" s="15"/>
      <c r="AO28" s="15"/>
      <c r="AP28" s="15"/>
    </row>
    <row r="29" spans="1:42" x14ac:dyDescent="0.25">
      <c r="A29" s="42" t="s">
        <v>985</v>
      </c>
      <c r="B29" s="18" t="s">
        <v>996</v>
      </c>
      <c r="C29" s="18" t="s">
        <v>999</v>
      </c>
      <c r="D29" s="18" t="s">
        <v>1006</v>
      </c>
      <c r="E29" s="42">
        <v>5</v>
      </c>
      <c r="F29" s="83" t="s">
        <v>557</v>
      </c>
      <c r="G29" s="22">
        <v>7.5</v>
      </c>
      <c r="H29" s="59" t="s">
        <v>1019</v>
      </c>
      <c r="I29" s="19" t="s">
        <v>1004</v>
      </c>
      <c r="J29" s="59" t="s">
        <v>134</v>
      </c>
      <c r="K29" s="22" t="s">
        <v>120</v>
      </c>
      <c r="L29" s="59" t="s">
        <v>999</v>
      </c>
      <c r="M29" s="59" t="s">
        <v>1006</v>
      </c>
      <c r="N29" s="59" t="s">
        <v>999</v>
      </c>
      <c r="O29" s="59" t="s">
        <v>1006</v>
      </c>
      <c r="P29" s="147" t="s">
        <v>3384</v>
      </c>
      <c r="Q29" s="12" t="str">
        <f>VLOOKUP(A29,sbn,4,0)</f>
        <v>EQUIPF</v>
      </c>
      <c r="R29" s="12" t="s">
        <v>985</v>
      </c>
      <c r="S29" s="147"/>
      <c r="T29" s="12" t="s">
        <v>736</v>
      </c>
      <c r="U29" s="148" t="s">
        <v>735</v>
      </c>
      <c r="V29" s="12" t="s">
        <v>735</v>
      </c>
      <c r="W29" s="90">
        <f>VLOOKUP(A29,'Everything - Max Levels JAL'!$A$1:$G$246,7,FALSE)</f>
        <v>5</v>
      </c>
      <c r="X29" s="152" t="s">
        <v>736</v>
      </c>
      <c r="Y29" s="152" t="str">
        <f t="shared" si="1"/>
        <v>NO</v>
      </c>
      <c r="Z29" s="152" t="str">
        <f t="shared" si="2"/>
        <v>DXS-LRW</v>
      </c>
      <c r="AA29" s="152"/>
      <c r="AB29" s="152"/>
      <c r="AC29" s="152" t="s">
        <v>3327</v>
      </c>
      <c r="AD29" s="152" t="s">
        <v>114</v>
      </c>
      <c r="AE29" s="152" t="s">
        <v>870</v>
      </c>
      <c r="AF29" s="152" t="s">
        <v>3319</v>
      </c>
      <c r="AG29" s="152" t="s">
        <v>3319</v>
      </c>
      <c r="AI29" s="15"/>
      <c r="AJ29" s="15"/>
      <c r="AK29" s="15"/>
      <c r="AL29" s="15"/>
      <c r="AM29" s="15"/>
      <c r="AN29" s="15"/>
      <c r="AO29" s="15"/>
      <c r="AP29" s="15"/>
    </row>
    <row r="30" spans="1:42" x14ac:dyDescent="0.25">
      <c r="A30" s="42" t="s">
        <v>1011</v>
      </c>
      <c r="B30" s="18" t="s">
        <v>1055</v>
      </c>
      <c r="C30" s="18" t="s">
        <v>1053</v>
      </c>
      <c r="D30" s="18" t="s">
        <v>1176</v>
      </c>
      <c r="E30" s="42">
        <v>5</v>
      </c>
      <c r="F30" s="83" t="s">
        <v>557</v>
      </c>
      <c r="G30" s="19">
        <v>0</v>
      </c>
      <c r="H30" s="59" t="s">
        <v>1019</v>
      </c>
      <c r="I30" s="19" t="s">
        <v>1004</v>
      </c>
      <c r="J30" s="19" t="s">
        <v>134</v>
      </c>
      <c r="K30" s="19" t="s">
        <v>1020</v>
      </c>
      <c r="L30" s="18" t="s">
        <v>1022</v>
      </c>
      <c r="M30" s="18" t="s">
        <v>1176</v>
      </c>
      <c r="N30" s="18" t="s">
        <v>1022</v>
      </c>
      <c r="O30" s="18" t="s">
        <v>1176</v>
      </c>
      <c r="P30" s="147" t="s">
        <v>3384</v>
      </c>
      <c r="Q30" s="12" t="s">
        <v>855</v>
      </c>
      <c r="R30" s="12" t="s">
        <v>2396</v>
      </c>
      <c r="S30" s="144" t="str">
        <f>R30</f>
        <v>Service</v>
      </c>
      <c r="T30" s="12" t="s">
        <v>736</v>
      </c>
      <c r="U30" s="12" t="s">
        <v>736</v>
      </c>
      <c r="V30" s="12" t="s">
        <v>735</v>
      </c>
      <c r="W30" s="90">
        <f>VLOOKUP(A30,'Everything - Max Levels JAL'!$A$1:$G$246,7,FALSE)</f>
        <v>5</v>
      </c>
      <c r="X30" s="152" t="s">
        <v>736</v>
      </c>
      <c r="Y30" s="152" t="str">
        <f t="shared" si="1"/>
        <v>NO</v>
      </c>
      <c r="Z30" s="152" t="str">
        <f t="shared" ref="Z30:Z53" si="4">A30</f>
        <v>2GIG-PHB-CF</v>
      </c>
      <c r="AA30" s="152"/>
      <c r="AB30" s="152"/>
      <c r="AC30" s="152" t="s">
        <v>3317</v>
      </c>
      <c r="AD30" s="152" t="s">
        <v>114</v>
      </c>
      <c r="AE30" s="152" t="s">
        <v>870</v>
      </c>
      <c r="AF30" s="152" t="s">
        <v>3319</v>
      </c>
      <c r="AG30" s="152" t="s">
        <v>3319</v>
      </c>
      <c r="AI30" s="15"/>
      <c r="AJ30" s="15"/>
      <c r="AK30" s="15"/>
      <c r="AL30" s="15"/>
      <c r="AM30" s="15"/>
      <c r="AN30" s="15"/>
      <c r="AO30" s="15"/>
      <c r="AP30" s="15"/>
    </row>
    <row r="31" spans="1:42" x14ac:dyDescent="0.25">
      <c r="A31" s="42" t="s">
        <v>974</v>
      </c>
      <c r="B31" s="18" t="s">
        <v>984</v>
      </c>
      <c r="C31" s="18" t="s">
        <v>1000</v>
      </c>
      <c r="D31" s="18" t="s">
        <v>1007</v>
      </c>
      <c r="E31" s="42">
        <v>10</v>
      </c>
      <c r="F31" s="83" t="s">
        <v>557</v>
      </c>
      <c r="G31" s="22">
        <v>30</v>
      </c>
      <c r="H31" s="59" t="s">
        <v>1019</v>
      </c>
      <c r="I31" s="19" t="s">
        <v>1004</v>
      </c>
      <c r="J31" s="59" t="s">
        <v>134</v>
      </c>
      <c r="K31" s="22" t="s">
        <v>120</v>
      </c>
      <c r="L31" s="59" t="s">
        <v>1000</v>
      </c>
      <c r="M31" s="59" t="s">
        <v>1007</v>
      </c>
      <c r="N31" s="59" t="s">
        <v>1000</v>
      </c>
      <c r="O31" s="59" t="s">
        <v>1007</v>
      </c>
      <c r="P31" s="147" t="s">
        <v>3384</v>
      </c>
      <c r="Q31" s="12" t="s">
        <v>1296</v>
      </c>
      <c r="R31" s="12" t="s">
        <v>974</v>
      </c>
      <c r="S31" s="147"/>
      <c r="T31" s="12" t="s">
        <v>736</v>
      </c>
      <c r="U31" s="90" t="s">
        <v>735</v>
      </c>
      <c r="V31" s="12" t="s">
        <v>735</v>
      </c>
      <c r="W31" s="90">
        <f>VLOOKUP(A31,'Everything - Max Levels JAL'!$A$1:$G$246,7,FALSE)</f>
        <v>5</v>
      </c>
      <c r="X31" s="152" t="s">
        <v>736</v>
      </c>
      <c r="Y31" s="152" t="str">
        <f t="shared" si="1"/>
        <v>NO</v>
      </c>
      <c r="Z31" s="152" t="str">
        <f t="shared" si="4"/>
        <v>FS-130</v>
      </c>
      <c r="AA31" s="152"/>
      <c r="AB31" s="152"/>
      <c r="AC31" s="152" t="s">
        <v>3327</v>
      </c>
      <c r="AD31" s="152" t="s">
        <v>114</v>
      </c>
      <c r="AE31" s="152" t="s">
        <v>870</v>
      </c>
      <c r="AF31" s="152" t="s">
        <v>3319</v>
      </c>
      <c r="AG31" s="152" t="s">
        <v>3319</v>
      </c>
      <c r="AI31" s="15"/>
      <c r="AJ31" s="15"/>
      <c r="AK31" s="15"/>
      <c r="AL31" s="15"/>
      <c r="AM31" s="15"/>
      <c r="AN31" s="15"/>
      <c r="AO31" s="15"/>
      <c r="AP31" s="15"/>
    </row>
    <row r="32" spans="1:42" x14ac:dyDescent="0.25">
      <c r="A32" s="42" t="s">
        <v>1010</v>
      </c>
      <c r="B32" s="18" t="s">
        <v>1024</v>
      </c>
      <c r="C32" s="18" t="s">
        <v>1054</v>
      </c>
      <c r="D32" s="18" t="s">
        <v>1177</v>
      </c>
      <c r="E32" s="42">
        <v>10</v>
      </c>
      <c r="F32" s="83" t="s">
        <v>557</v>
      </c>
      <c r="G32" s="19">
        <v>0</v>
      </c>
      <c r="H32" s="59" t="s">
        <v>1019</v>
      </c>
      <c r="I32" s="19" t="s">
        <v>1004</v>
      </c>
      <c r="J32" s="19" t="s">
        <v>134</v>
      </c>
      <c r="K32" s="19" t="s">
        <v>1020</v>
      </c>
      <c r="L32" s="18" t="s">
        <v>1021</v>
      </c>
      <c r="M32" s="18" t="s">
        <v>1177</v>
      </c>
      <c r="N32" s="18" t="s">
        <v>1021</v>
      </c>
      <c r="O32" s="18" t="s">
        <v>1177</v>
      </c>
      <c r="P32" s="147" t="s">
        <v>3384</v>
      </c>
      <c r="Q32" s="12" t="s">
        <v>855</v>
      </c>
      <c r="R32" s="12" t="s">
        <v>2396</v>
      </c>
      <c r="S32" s="144" t="str">
        <f>R32</f>
        <v>Service</v>
      </c>
      <c r="T32" s="12" t="s">
        <v>736</v>
      </c>
      <c r="U32" s="12" t="s">
        <v>736</v>
      </c>
      <c r="V32" s="12" t="s">
        <v>735</v>
      </c>
      <c r="W32" s="90">
        <f>VLOOKUP(A32,'Everything - Max Levels JAL'!$A$1:$G$246,7,FALSE)</f>
        <v>5</v>
      </c>
      <c r="X32" s="152" t="s">
        <v>736</v>
      </c>
      <c r="Y32" s="152" t="str">
        <f t="shared" si="1"/>
        <v>NO</v>
      </c>
      <c r="Z32" s="152" t="str">
        <f t="shared" si="4"/>
        <v>2GIG-F1-CF</v>
      </c>
      <c r="AA32" s="152"/>
      <c r="AB32" s="152"/>
      <c r="AC32" s="152" t="s">
        <v>3317</v>
      </c>
      <c r="AD32" s="152" t="s">
        <v>114</v>
      </c>
      <c r="AE32" s="152" t="s">
        <v>870</v>
      </c>
      <c r="AF32" s="152" t="s">
        <v>3319</v>
      </c>
      <c r="AG32" s="152" t="s">
        <v>3319</v>
      </c>
      <c r="AI32" s="15"/>
      <c r="AJ32" s="15"/>
      <c r="AK32" s="15"/>
      <c r="AL32" s="15"/>
      <c r="AM32" s="15"/>
      <c r="AN32" s="15"/>
      <c r="AO32" s="15"/>
      <c r="AP32" s="15"/>
    </row>
    <row r="33" spans="1:42" x14ac:dyDescent="0.25">
      <c r="A33" s="116" t="s">
        <v>990</v>
      </c>
      <c r="B33" s="18" t="s">
        <v>1060</v>
      </c>
      <c r="C33" s="18" t="s">
        <v>1061</v>
      </c>
      <c r="D33" s="18" t="s">
        <v>1178</v>
      </c>
      <c r="E33" s="20">
        <v>0</v>
      </c>
      <c r="F33" s="83" t="s">
        <v>557</v>
      </c>
      <c r="G33" s="19">
        <v>0</v>
      </c>
      <c r="H33" s="59" t="s">
        <v>1066</v>
      </c>
      <c r="I33" s="59" t="s">
        <v>1070</v>
      </c>
      <c r="J33" s="19" t="s">
        <v>741</v>
      </c>
      <c r="K33" s="19" t="s">
        <v>1057</v>
      </c>
      <c r="L33" s="18" t="s">
        <v>1061</v>
      </c>
      <c r="M33" s="18" t="s">
        <v>1178</v>
      </c>
      <c r="N33" s="18" t="s">
        <v>1061</v>
      </c>
      <c r="O33" s="18" t="s">
        <v>1178</v>
      </c>
      <c r="P33" s="147" t="s">
        <v>3384</v>
      </c>
      <c r="Q33" s="12" t="str">
        <f>VLOOKUP(A33,sbn,4,0)</f>
        <v>RCARE</v>
      </c>
      <c r="R33" s="147" t="str">
        <f>A33</f>
        <v>ACCEVSS3H2</v>
      </c>
      <c r="S33" s="147"/>
      <c r="T33" s="12" t="s">
        <v>736</v>
      </c>
      <c r="U33" s="147" t="s">
        <v>735</v>
      </c>
      <c r="V33" s="12" t="s">
        <v>735</v>
      </c>
      <c r="W33" s="90">
        <v>1</v>
      </c>
      <c r="X33" s="152" t="s">
        <v>736</v>
      </c>
      <c r="Y33" s="152" t="str">
        <f t="shared" si="1"/>
        <v>NO</v>
      </c>
      <c r="Z33" s="152" t="str">
        <f t="shared" si="4"/>
        <v>ACCEVSS3H2</v>
      </c>
      <c r="AA33" s="152"/>
      <c r="AB33" s="152"/>
      <c r="AC33" s="152" t="s">
        <v>3327</v>
      </c>
      <c r="AD33" s="152" t="s">
        <v>114</v>
      </c>
      <c r="AE33" s="152" t="s">
        <v>741</v>
      </c>
      <c r="AF33" s="152" t="s">
        <v>3319</v>
      </c>
      <c r="AG33" s="152" t="s">
        <v>3319</v>
      </c>
      <c r="AI33" s="15"/>
      <c r="AJ33" s="15"/>
      <c r="AK33" s="15"/>
      <c r="AL33" s="15"/>
      <c r="AM33" s="15"/>
      <c r="AN33" s="15"/>
      <c r="AO33" s="15"/>
      <c r="AP33" s="15"/>
    </row>
    <row r="34" spans="1:42" x14ac:dyDescent="0.25">
      <c r="A34" s="116" t="s">
        <v>994</v>
      </c>
      <c r="B34" s="18" t="s">
        <v>1062</v>
      </c>
      <c r="C34" s="18" t="s">
        <v>1063</v>
      </c>
      <c r="D34" s="18" t="s">
        <v>1179</v>
      </c>
      <c r="E34" s="20">
        <v>0</v>
      </c>
      <c r="F34" s="83" t="s">
        <v>557</v>
      </c>
      <c r="G34" s="19">
        <v>0</v>
      </c>
      <c r="H34" s="59" t="s">
        <v>1066</v>
      </c>
      <c r="I34" s="59" t="s">
        <v>1071</v>
      </c>
      <c r="J34" s="19" t="s">
        <v>741</v>
      </c>
      <c r="K34" s="19" t="s">
        <v>1057</v>
      </c>
      <c r="L34" s="18" t="s">
        <v>1063</v>
      </c>
      <c r="M34" s="18" t="s">
        <v>1179</v>
      </c>
      <c r="N34" s="18" t="s">
        <v>1063</v>
      </c>
      <c r="O34" s="18" t="s">
        <v>1179</v>
      </c>
      <c r="P34" s="147" t="s">
        <v>3384</v>
      </c>
      <c r="Q34" s="12" t="str">
        <f>VLOOKUP(A34,sbn,4,0)</f>
        <v>RCARE</v>
      </c>
      <c r="R34" s="147" t="str">
        <f>A34</f>
        <v>ACCEVSS3H3</v>
      </c>
      <c r="S34" s="147"/>
      <c r="T34" s="12" t="s">
        <v>736</v>
      </c>
      <c r="U34" s="147" t="s">
        <v>735</v>
      </c>
      <c r="V34" s="12" t="s">
        <v>735</v>
      </c>
      <c r="W34" s="90">
        <v>1</v>
      </c>
      <c r="X34" s="152" t="s">
        <v>736</v>
      </c>
      <c r="Y34" s="152" t="str">
        <f t="shared" si="1"/>
        <v>NO</v>
      </c>
      <c r="Z34" s="152" t="str">
        <f t="shared" si="4"/>
        <v>ACCEVSS3H3</v>
      </c>
      <c r="AA34" s="152"/>
      <c r="AB34" s="152"/>
      <c r="AC34" s="152" t="s">
        <v>3327</v>
      </c>
      <c r="AD34" s="152" t="s">
        <v>114</v>
      </c>
      <c r="AE34" s="152" t="s">
        <v>741</v>
      </c>
      <c r="AF34" s="152" t="s">
        <v>3319</v>
      </c>
      <c r="AG34" s="152" t="s">
        <v>3319</v>
      </c>
      <c r="AI34" s="15"/>
      <c r="AJ34" s="15"/>
      <c r="AK34" s="15"/>
      <c r="AL34" s="15"/>
      <c r="AM34" s="15"/>
      <c r="AN34" s="15"/>
      <c r="AO34" s="15"/>
      <c r="AP34" s="15"/>
    </row>
    <row r="35" spans="1:42" x14ac:dyDescent="0.25">
      <c r="A35" s="116" t="s">
        <v>1068</v>
      </c>
      <c r="B35" s="18" t="s">
        <v>1067</v>
      </c>
      <c r="C35" s="18" t="s">
        <v>1073</v>
      </c>
      <c r="D35" s="18" t="s">
        <v>1180</v>
      </c>
      <c r="E35" s="20">
        <v>0</v>
      </c>
      <c r="F35" s="83" t="s">
        <v>557</v>
      </c>
      <c r="G35" s="19">
        <v>0</v>
      </c>
      <c r="H35" s="59" t="s">
        <v>1066</v>
      </c>
      <c r="I35" s="59" t="s">
        <v>1069</v>
      </c>
      <c r="J35" s="19" t="s">
        <v>741</v>
      </c>
      <c r="K35" s="19" t="s">
        <v>1057</v>
      </c>
      <c r="L35" s="18" t="s">
        <v>1073</v>
      </c>
      <c r="M35" s="18" t="s">
        <v>1180</v>
      </c>
      <c r="N35" s="18" t="s">
        <v>1073</v>
      </c>
      <c r="O35" s="18" t="s">
        <v>1180</v>
      </c>
      <c r="P35" s="147" t="s">
        <v>3384</v>
      </c>
      <c r="Q35" s="12" t="str">
        <f>VLOOKUP(A35,sbn,4,0)</f>
        <v>RCARE</v>
      </c>
      <c r="R35" s="12" t="s">
        <v>971</v>
      </c>
      <c r="S35" s="147"/>
      <c r="T35" s="12" t="s">
        <v>736</v>
      </c>
      <c r="U35" s="147" t="s">
        <v>735</v>
      </c>
      <c r="V35" s="12" t="s">
        <v>735</v>
      </c>
      <c r="W35" s="90">
        <v>1</v>
      </c>
      <c r="X35" s="152" t="s">
        <v>736</v>
      </c>
      <c r="Y35" s="152" t="str">
        <f t="shared" si="1"/>
        <v>NO</v>
      </c>
      <c r="Z35" s="152" t="str">
        <f t="shared" si="4"/>
        <v>ACCEVSS4H2</v>
      </c>
      <c r="AA35" s="152"/>
      <c r="AB35" s="152"/>
      <c r="AC35" s="152" t="s">
        <v>3327</v>
      </c>
      <c r="AD35" s="152" t="s">
        <v>114</v>
      </c>
      <c r="AE35" s="152" t="s">
        <v>741</v>
      </c>
      <c r="AF35" s="152" t="s">
        <v>3319</v>
      </c>
      <c r="AG35" s="152" t="s">
        <v>3319</v>
      </c>
      <c r="AI35" s="15"/>
      <c r="AJ35" s="15"/>
      <c r="AK35" s="15"/>
      <c r="AL35" s="15"/>
      <c r="AM35" s="15"/>
      <c r="AN35" s="15"/>
      <c r="AO35" s="15"/>
      <c r="AP35" s="15"/>
    </row>
    <row r="36" spans="1:42" x14ac:dyDescent="0.25">
      <c r="A36" s="116" t="s">
        <v>979</v>
      </c>
      <c r="B36" s="18" t="s">
        <v>1058</v>
      </c>
      <c r="C36" s="18" t="s">
        <v>1059</v>
      </c>
      <c r="D36" s="18" t="s">
        <v>1181</v>
      </c>
      <c r="E36" s="20">
        <v>0</v>
      </c>
      <c r="F36" s="83" t="s">
        <v>557</v>
      </c>
      <c r="G36" s="19">
        <v>0</v>
      </c>
      <c r="H36" s="59" t="s">
        <v>1065</v>
      </c>
      <c r="I36" s="18" t="s">
        <v>1064</v>
      </c>
      <c r="J36" s="19" t="s">
        <v>741</v>
      </c>
      <c r="K36" s="19" t="s">
        <v>1057</v>
      </c>
      <c r="L36" s="18" t="s">
        <v>1059</v>
      </c>
      <c r="M36" s="18" t="s">
        <v>1181</v>
      </c>
      <c r="N36" s="18" t="s">
        <v>1059</v>
      </c>
      <c r="O36" s="18" t="s">
        <v>1181</v>
      </c>
      <c r="P36" s="147" t="s">
        <v>3384</v>
      </c>
      <c r="Q36" s="12" t="str">
        <f>VLOOKUP(A36,sbn,4,0)</f>
        <v>EQCARE</v>
      </c>
      <c r="R36" s="12" t="s">
        <v>979</v>
      </c>
      <c r="S36" s="12" t="e">
        <f>VLOOKUP(A36,#REF!,2,0)</f>
        <v>#REF!</v>
      </c>
      <c r="T36" s="12" t="s">
        <v>735</v>
      </c>
      <c r="U36" s="147" t="s">
        <v>735</v>
      </c>
      <c r="V36" s="12" t="s">
        <v>735</v>
      </c>
      <c r="W36" s="90">
        <v>1</v>
      </c>
      <c r="X36" s="152" t="s">
        <v>736</v>
      </c>
      <c r="Y36" s="152" t="str">
        <f t="shared" si="1"/>
        <v>YES</v>
      </c>
      <c r="Z36" s="248" t="s">
        <v>3551</v>
      </c>
      <c r="AA36" s="152"/>
      <c r="AB36" s="152"/>
      <c r="AC36" s="152" t="s">
        <v>3327</v>
      </c>
      <c r="AD36" s="152" t="s">
        <v>114</v>
      </c>
      <c r="AE36" s="152" t="s">
        <v>741</v>
      </c>
      <c r="AF36" s="152" t="s">
        <v>3319</v>
      </c>
      <c r="AG36" s="152" t="s">
        <v>3319</v>
      </c>
      <c r="AI36" s="15"/>
      <c r="AJ36" s="15"/>
      <c r="AK36" s="15"/>
      <c r="AL36" s="15"/>
      <c r="AM36" s="15"/>
      <c r="AN36" s="15"/>
      <c r="AO36" s="15"/>
      <c r="AP36" s="15"/>
    </row>
    <row r="37" spans="1:42" x14ac:dyDescent="0.25">
      <c r="A37" s="116" t="s">
        <v>971</v>
      </c>
      <c r="B37" s="18" t="s">
        <v>1183</v>
      </c>
      <c r="C37" s="18" t="s">
        <v>1183</v>
      </c>
      <c r="D37" s="18" t="s">
        <v>1182</v>
      </c>
      <c r="E37" s="20">
        <v>0</v>
      </c>
      <c r="F37" s="83" t="s">
        <v>557</v>
      </c>
      <c r="G37" s="19">
        <v>0</v>
      </c>
      <c r="H37" s="59" t="s">
        <v>1072</v>
      </c>
      <c r="I37" s="59" t="s">
        <v>3596</v>
      </c>
      <c r="J37" s="19" t="s">
        <v>741</v>
      </c>
      <c r="K37" s="19" t="s">
        <v>1057</v>
      </c>
      <c r="L37" s="18" t="s">
        <v>1183</v>
      </c>
      <c r="M37" s="18" t="s">
        <v>1182</v>
      </c>
      <c r="N37" s="18" t="s">
        <v>1183</v>
      </c>
      <c r="O37" s="18" t="s">
        <v>1182</v>
      </c>
      <c r="P37" s="147" t="s">
        <v>3384</v>
      </c>
      <c r="Q37" s="12" t="str">
        <f>VLOOKUP(A37,sbn,4,0)</f>
        <v>EQCARE</v>
      </c>
      <c r="R37" s="12" t="s">
        <v>971</v>
      </c>
      <c r="S37" s="147"/>
      <c r="T37" s="12" t="s">
        <v>736</v>
      </c>
      <c r="U37" s="147" t="s">
        <v>735</v>
      </c>
      <c r="V37" s="12" t="s">
        <v>735</v>
      </c>
      <c r="W37" s="90">
        <v>1</v>
      </c>
      <c r="X37" s="152" t="s">
        <v>736</v>
      </c>
      <c r="Y37" s="152" t="str">
        <f t="shared" si="1"/>
        <v>NO</v>
      </c>
      <c r="Z37" s="152" t="str">
        <f t="shared" si="4"/>
        <v>ACC</v>
      </c>
      <c r="AA37" s="152"/>
      <c r="AB37" s="152"/>
      <c r="AC37" s="152" t="s">
        <v>3327</v>
      </c>
      <c r="AD37" s="152" t="s">
        <v>114</v>
      </c>
      <c r="AE37" s="152" t="s">
        <v>741</v>
      </c>
      <c r="AF37" s="152" t="s">
        <v>3319</v>
      </c>
      <c r="AG37" s="152" t="s">
        <v>3319</v>
      </c>
      <c r="AI37" s="15"/>
      <c r="AJ37" s="15"/>
      <c r="AK37" s="15"/>
      <c r="AL37" s="15"/>
      <c r="AM37" s="15"/>
      <c r="AN37" s="15"/>
      <c r="AO37" s="15"/>
      <c r="AP37" s="15"/>
    </row>
    <row r="38" spans="1:42" x14ac:dyDescent="0.25">
      <c r="A38" s="23" t="s">
        <v>1040</v>
      </c>
      <c r="B38" s="23" t="s">
        <v>1028</v>
      </c>
      <c r="C38" s="23" t="s">
        <v>1028</v>
      </c>
      <c r="D38" s="23" t="s">
        <v>405</v>
      </c>
      <c r="E38" s="84">
        <v>79</v>
      </c>
      <c r="F38" s="85" t="s">
        <v>557</v>
      </c>
      <c r="G38" s="23">
        <v>7.5</v>
      </c>
      <c r="H38" s="23" t="s">
        <v>454</v>
      </c>
      <c r="I38" s="18" t="s">
        <v>455</v>
      </c>
      <c r="J38" s="23" t="s">
        <v>134</v>
      </c>
      <c r="K38" s="23" t="s">
        <v>143</v>
      </c>
      <c r="L38" s="23" t="s">
        <v>1028</v>
      </c>
      <c r="M38" s="23" t="s">
        <v>405</v>
      </c>
      <c r="N38" s="23" t="s">
        <v>147</v>
      </c>
      <c r="O38" s="23" t="s">
        <v>3872</v>
      </c>
      <c r="P38" s="232" t="s">
        <v>3384</v>
      </c>
      <c r="Q38" s="12" t="s">
        <v>854</v>
      </c>
      <c r="R38" s="12" t="s">
        <v>1040</v>
      </c>
      <c r="S38" s="147" t="e">
        <f>VLOOKUP(A38,#REF!,2,0)</f>
        <v>#REF!</v>
      </c>
      <c r="T38" s="12" t="s">
        <v>736</v>
      </c>
      <c r="U38" s="91" t="s">
        <v>735</v>
      </c>
      <c r="V38" s="91" t="s">
        <v>735</v>
      </c>
      <c r="W38" s="92">
        <v>20</v>
      </c>
      <c r="X38" s="152" t="s">
        <v>736</v>
      </c>
      <c r="Y38" s="152" t="str">
        <f t="shared" si="1"/>
        <v>NO</v>
      </c>
      <c r="Z38" s="152" t="str">
        <f t="shared" si="4"/>
        <v>PG_DW_9945</v>
      </c>
      <c r="AA38" s="152"/>
      <c r="AB38" s="152"/>
      <c r="AC38" s="152" t="s">
        <v>3327</v>
      </c>
      <c r="AD38" s="152" t="s">
        <v>114</v>
      </c>
      <c r="AE38" s="152" t="s">
        <v>870</v>
      </c>
      <c r="AF38" s="152" t="s">
        <v>3319</v>
      </c>
      <c r="AG38" s="152" t="s">
        <v>3319</v>
      </c>
    </row>
    <row r="39" spans="1:42" x14ac:dyDescent="0.25">
      <c r="A39" s="23" t="s">
        <v>1041</v>
      </c>
      <c r="B39" s="23" t="s">
        <v>1029</v>
      </c>
      <c r="C39" s="23" t="s">
        <v>1029</v>
      </c>
      <c r="D39" s="23" t="s">
        <v>1031</v>
      </c>
      <c r="E39" s="84">
        <v>229</v>
      </c>
      <c r="F39" s="85" t="s">
        <v>557</v>
      </c>
      <c r="G39" s="23">
        <v>7.5</v>
      </c>
      <c r="H39" s="23" t="s">
        <v>454</v>
      </c>
      <c r="I39" s="23" t="s">
        <v>455</v>
      </c>
      <c r="J39" s="23" t="s">
        <v>134</v>
      </c>
      <c r="K39" s="23" t="s">
        <v>143</v>
      </c>
      <c r="L39" s="23" t="s">
        <v>1029</v>
      </c>
      <c r="M39" s="23" t="s">
        <v>1031</v>
      </c>
      <c r="N39" s="23" t="s">
        <v>146</v>
      </c>
      <c r="O39" s="23" t="s">
        <v>151</v>
      </c>
      <c r="P39" s="232" t="s">
        <v>3384</v>
      </c>
      <c r="Q39" s="12" t="s">
        <v>854</v>
      </c>
      <c r="R39" s="12" t="s">
        <v>1041</v>
      </c>
      <c r="S39" s="147" t="e">
        <f>VLOOKUP(A39,#REF!,2,0)</f>
        <v>#REF!</v>
      </c>
      <c r="T39" s="12" t="s">
        <v>736</v>
      </c>
      <c r="U39" s="91" t="s">
        <v>735</v>
      </c>
      <c r="V39" s="91" t="s">
        <v>735</v>
      </c>
      <c r="W39" s="92">
        <v>20</v>
      </c>
      <c r="X39" s="152" t="s">
        <v>736</v>
      </c>
      <c r="Y39" s="152" t="str">
        <f t="shared" si="1"/>
        <v>NO</v>
      </c>
      <c r="Z39" s="152" t="str">
        <f t="shared" si="4"/>
        <v>PG9994</v>
      </c>
      <c r="AA39" s="152"/>
      <c r="AB39" s="152"/>
      <c r="AC39" s="152" t="s">
        <v>3327</v>
      </c>
      <c r="AD39" s="152" t="s">
        <v>114</v>
      </c>
      <c r="AE39" s="152" t="s">
        <v>870</v>
      </c>
      <c r="AF39" s="152" t="s">
        <v>3319</v>
      </c>
      <c r="AG39" s="152" t="s">
        <v>3319</v>
      </c>
    </row>
    <row r="40" spans="1:42" x14ac:dyDescent="0.25">
      <c r="A40" s="23" t="s">
        <v>1042</v>
      </c>
      <c r="B40" s="23" t="s">
        <v>1036</v>
      </c>
      <c r="C40" s="23" t="s">
        <v>1036</v>
      </c>
      <c r="D40" s="23" t="s">
        <v>1033</v>
      </c>
      <c r="E40" s="142">
        <v>109</v>
      </c>
      <c r="F40" s="85" t="s">
        <v>557</v>
      </c>
      <c r="G40" s="23">
        <v>7.5</v>
      </c>
      <c r="H40" s="23" t="s">
        <v>454</v>
      </c>
      <c r="I40" s="23" t="s">
        <v>455</v>
      </c>
      <c r="J40" s="23" t="s">
        <v>134</v>
      </c>
      <c r="K40" s="23" t="s">
        <v>143</v>
      </c>
      <c r="L40" s="23" t="s">
        <v>1036</v>
      </c>
      <c r="M40" s="23" t="s">
        <v>1033</v>
      </c>
      <c r="N40" s="23" t="s">
        <v>1030</v>
      </c>
      <c r="O40" s="23" t="s">
        <v>1033</v>
      </c>
      <c r="P40" s="232" t="s">
        <v>3384</v>
      </c>
      <c r="Q40" s="12" t="s">
        <v>854</v>
      </c>
      <c r="R40" s="12" t="s">
        <v>1042</v>
      </c>
      <c r="S40" s="147" t="e">
        <f>VLOOKUP(A40,#REF!,2,0)</f>
        <v>#REF!</v>
      </c>
      <c r="T40" s="12" t="s">
        <v>736</v>
      </c>
      <c r="U40" s="91" t="s">
        <v>735</v>
      </c>
      <c r="V40" s="91" t="s">
        <v>735</v>
      </c>
      <c r="W40" s="92">
        <v>20</v>
      </c>
      <c r="X40" s="152" t="s">
        <v>736</v>
      </c>
      <c r="Y40" s="152" t="str">
        <f t="shared" si="1"/>
        <v>NO</v>
      </c>
      <c r="Z40" s="152" t="str">
        <f t="shared" si="4"/>
        <v>PG9901</v>
      </c>
      <c r="AA40" s="152"/>
      <c r="AB40" s="152"/>
      <c r="AC40" s="152" t="s">
        <v>3327</v>
      </c>
      <c r="AD40" s="152" t="s">
        <v>114</v>
      </c>
      <c r="AE40" s="152" t="s">
        <v>870</v>
      </c>
      <c r="AF40" s="152" t="s">
        <v>3319</v>
      </c>
      <c r="AG40" s="152" t="s">
        <v>3319</v>
      </c>
    </row>
    <row r="41" spans="1:42" x14ac:dyDescent="0.25">
      <c r="A41" s="23" t="s">
        <v>1043</v>
      </c>
      <c r="B41" s="23" t="s">
        <v>1037</v>
      </c>
      <c r="C41" s="23" t="s">
        <v>1037</v>
      </c>
      <c r="D41" s="23" t="s">
        <v>1034</v>
      </c>
      <c r="E41" s="84">
        <v>0</v>
      </c>
      <c r="F41" s="85" t="s">
        <v>557</v>
      </c>
      <c r="G41" s="23">
        <v>7.5</v>
      </c>
      <c r="H41" s="23" t="s">
        <v>454</v>
      </c>
      <c r="I41" s="23" t="s">
        <v>455</v>
      </c>
      <c r="J41" s="23" t="s">
        <v>134</v>
      </c>
      <c r="K41" s="23" t="s">
        <v>143</v>
      </c>
      <c r="L41" s="23" t="s">
        <v>1037</v>
      </c>
      <c r="M41" s="23" t="s">
        <v>1034</v>
      </c>
      <c r="N41" s="23" t="s">
        <v>1032</v>
      </c>
      <c r="O41" s="23" t="s">
        <v>1034</v>
      </c>
      <c r="P41" s="232" t="s">
        <v>3384</v>
      </c>
      <c r="Q41" s="12" t="s">
        <v>854</v>
      </c>
      <c r="R41" s="12" t="s">
        <v>1043</v>
      </c>
      <c r="S41" s="147" t="e">
        <f>VLOOKUP(A41,#REF!,2,0)</f>
        <v>#REF!</v>
      </c>
      <c r="T41" s="12" t="s">
        <v>736</v>
      </c>
      <c r="U41" s="91" t="s">
        <v>735</v>
      </c>
      <c r="V41" s="91" t="s">
        <v>735</v>
      </c>
      <c r="W41" s="92">
        <v>20</v>
      </c>
      <c r="X41" s="152" t="s">
        <v>736</v>
      </c>
      <c r="Y41" s="152" t="str">
        <f t="shared" si="1"/>
        <v>NO</v>
      </c>
      <c r="Z41" s="152" t="str">
        <f t="shared" si="4"/>
        <v>PG9920</v>
      </c>
      <c r="AA41" s="152"/>
      <c r="AB41" s="152"/>
      <c r="AC41" s="152" t="s">
        <v>3327</v>
      </c>
      <c r="AD41" s="152" t="s">
        <v>114</v>
      </c>
      <c r="AE41" s="152" t="s">
        <v>870</v>
      </c>
      <c r="AF41" s="152" t="s">
        <v>3319</v>
      </c>
      <c r="AG41" s="152" t="s">
        <v>3319</v>
      </c>
    </row>
    <row r="42" spans="1:42" x14ac:dyDescent="0.25">
      <c r="A42" s="23" t="s">
        <v>1044</v>
      </c>
      <c r="B42" s="23" t="s">
        <v>1035</v>
      </c>
      <c r="C42" s="23" t="s">
        <v>1035</v>
      </c>
      <c r="D42" s="23" t="s">
        <v>1038</v>
      </c>
      <c r="E42" s="84">
        <v>349</v>
      </c>
      <c r="F42" s="85" t="s">
        <v>557</v>
      </c>
      <c r="G42" s="23">
        <v>7.5</v>
      </c>
      <c r="H42" s="23" t="s">
        <v>454</v>
      </c>
      <c r="I42" s="23" t="s">
        <v>455</v>
      </c>
      <c r="J42" s="23" t="s">
        <v>134</v>
      </c>
      <c r="K42" s="23" t="s">
        <v>143</v>
      </c>
      <c r="L42" s="23" t="s">
        <v>1035</v>
      </c>
      <c r="M42" s="23" t="s">
        <v>1038</v>
      </c>
      <c r="N42" s="23" t="s">
        <v>1035</v>
      </c>
      <c r="O42" s="23" t="s">
        <v>1038</v>
      </c>
      <c r="P42" s="232" t="s">
        <v>3384</v>
      </c>
      <c r="Q42" s="12" t="s">
        <v>854</v>
      </c>
      <c r="R42" s="12" t="s">
        <v>1044</v>
      </c>
      <c r="S42" s="147" t="e">
        <f>VLOOKUP(A42,#REF!,2,0)</f>
        <v>#REF!</v>
      </c>
      <c r="T42" s="12" t="s">
        <v>736</v>
      </c>
      <c r="U42" s="91" t="s">
        <v>735</v>
      </c>
      <c r="V42" s="91" t="s">
        <v>735</v>
      </c>
      <c r="W42" s="92">
        <v>20</v>
      </c>
      <c r="X42" s="152" t="s">
        <v>736</v>
      </c>
      <c r="Y42" s="152" t="str">
        <f t="shared" si="1"/>
        <v>NO</v>
      </c>
      <c r="Z42" s="152" t="str">
        <f t="shared" si="4"/>
        <v>PG9944</v>
      </c>
      <c r="AA42" s="152"/>
      <c r="AB42" s="152"/>
      <c r="AC42" s="152" t="s">
        <v>3327</v>
      </c>
      <c r="AD42" s="152" t="s">
        <v>114</v>
      </c>
      <c r="AE42" s="152" t="s">
        <v>870</v>
      </c>
      <c r="AF42" s="152" t="s">
        <v>3319</v>
      </c>
      <c r="AG42" s="152" t="s">
        <v>3319</v>
      </c>
    </row>
    <row r="43" spans="1:42" x14ac:dyDescent="0.25">
      <c r="A43" s="23" t="s">
        <v>1045</v>
      </c>
      <c r="B43" s="23" t="s">
        <v>1046</v>
      </c>
      <c r="C43" s="23" t="s">
        <v>1046</v>
      </c>
      <c r="D43" s="23" t="s">
        <v>1039</v>
      </c>
      <c r="E43" s="84">
        <v>49</v>
      </c>
      <c r="F43" s="85" t="s">
        <v>557</v>
      </c>
      <c r="G43" s="23">
        <v>7.5</v>
      </c>
      <c r="H43" s="23" t="s">
        <v>454</v>
      </c>
      <c r="I43" s="23" t="s">
        <v>455</v>
      </c>
      <c r="J43" s="23" t="s">
        <v>134</v>
      </c>
      <c r="K43" s="23" t="s">
        <v>143</v>
      </c>
      <c r="L43" s="23" t="s">
        <v>1046</v>
      </c>
      <c r="M43" s="23" t="s">
        <v>1039</v>
      </c>
      <c r="N43" s="23" t="s">
        <v>1046</v>
      </c>
      <c r="O43" s="23" t="s">
        <v>1039</v>
      </c>
      <c r="P43" s="232" t="s">
        <v>3384</v>
      </c>
      <c r="Q43" s="12" t="s">
        <v>854</v>
      </c>
      <c r="R43" s="12" t="s">
        <v>1045</v>
      </c>
      <c r="S43" s="12" t="e">
        <f>VLOOKUP(A43,#REF!,2,0)</f>
        <v>#REF!</v>
      </c>
      <c r="T43" s="12" t="s">
        <v>736</v>
      </c>
      <c r="U43" s="91" t="s">
        <v>735</v>
      </c>
      <c r="V43" s="91" t="s">
        <v>735</v>
      </c>
      <c r="W43" s="92">
        <v>20</v>
      </c>
      <c r="X43" s="152" t="s">
        <v>736</v>
      </c>
      <c r="Y43" s="152" t="str">
        <f t="shared" si="1"/>
        <v>NO</v>
      </c>
      <c r="Z43" s="152" t="str">
        <f t="shared" si="4"/>
        <v>PG9905</v>
      </c>
      <c r="AA43" s="152"/>
      <c r="AB43" s="152"/>
      <c r="AC43" s="152" t="s">
        <v>3327</v>
      </c>
      <c r="AD43" s="152" t="s">
        <v>114</v>
      </c>
      <c r="AE43" s="152" t="s">
        <v>870</v>
      </c>
      <c r="AF43" s="152" t="s">
        <v>3319</v>
      </c>
      <c r="AG43" s="152" t="s">
        <v>3319</v>
      </c>
    </row>
    <row r="44" spans="1:42" x14ac:dyDescent="0.25">
      <c r="A44" s="23" t="s">
        <v>1048</v>
      </c>
      <c r="B44" s="23" t="s">
        <v>1047</v>
      </c>
      <c r="C44" s="23" t="s">
        <v>1047</v>
      </c>
      <c r="D44" s="157" t="s">
        <v>3127</v>
      </c>
      <c r="E44" s="84">
        <v>59</v>
      </c>
      <c r="F44" s="85" t="s">
        <v>557</v>
      </c>
      <c r="G44" s="23">
        <v>7.5</v>
      </c>
      <c r="H44" s="23" t="s">
        <v>454</v>
      </c>
      <c r="I44" s="23" t="s">
        <v>455</v>
      </c>
      <c r="J44" s="23" t="s">
        <v>134</v>
      </c>
      <c r="K44" s="23" t="s">
        <v>143</v>
      </c>
      <c r="L44" s="23" t="s">
        <v>1047</v>
      </c>
      <c r="M44" s="157" t="s">
        <v>3127</v>
      </c>
      <c r="N44" s="23" t="s">
        <v>1047</v>
      </c>
      <c r="O44" s="157" t="s">
        <v>3127</v>
      </c>
      <c r="P44" s="232" t="s">
        <v>3384</v>
      </c>
      <c r="Q44" s="12" t="s">
        <v>854</v>
      </c>
      <c r="R44" s="12" t="s">
        <v>1048</v>
      </c>
      <c r="S44" s="147" t="e">
        <f>VLOOKUP(A44,#REF!,2,0)</f>
        <v>#REF!</v>
      </c>
      <c r="T44" s="12" t="s">
        <v>736</v>
      </c>
      <c r="U44" s="91" t="s">
        <v>735</v>
      </c>
      <c r="V44" s="91" t="s">
        <v>735</v>
      </c>
      <c r="W44" s="92">
        <v>20</v>
      </c>
      <c r="X44" s="152" t="s">
        <v>736</v>
      </c>
      <c r="Y44" s="152" t="str">
        <f t="shared" si="1"/>
        <v>NO</v>
      </c>
      <c r="Z44" s="152" t="str">
        <f t="shared" si="4"/>
        <v>PG9935</v>
      </c>
      <c r="AA44" s="152"/>
      <c r="AB44" s="152"/>
      <c r="AC44" s="152" t="s">
        <v>3327</v>
      </c>
      <c r="AD44" s="152" t="s">
        <v>114</v>
      </c>
      <c r="AE44" s="152" t="s">
        <v>870</v>
      </c>
      <c r="AF44" s="152" t="s">
        <v>3319</v>
      </c>
      <c r="AG44" s="152" t="s">
        <v>3319</v>
      </c>
    </row>
    <row r="45" spans="1:42" x14ac:dyDescent="0.25">
      <c r="A45" s="23" t="s">
        <v>1050</v>
      </c>
      <c r="B45" s="23" t="s">
        <v>1049</v>
      </c>
      <c r="C45" s="23" t="s">
        <v>1049</v>
      </c>
      <c r="D45" s="23" t="s">
        <v>1051</v>
      </c>
      <c r="E45" s="84">
        <v>169</v>
      </c>
      <c r="F45" s="85" t="s">
        <v>557</v>
      </c>
      <c r="G45" s="23">
        <v>7.5</v>
      </c>
      <c r="H45" s="23" t="s">
        <v>454</v>
      </c>
      <c r="I45" s="23" t="s">
        <v>455</v>
      </c>
      <c r="J45" s="23" t="s">
        <v>134</v>
      </c>
      <c r="K45" s="23" t="s">
        <v>143</v>
      </c>
      <c r="L45" s="23" t="s">
        <v>1049</v>
      </c>
      <c r="M45" s="23" t="s">
        <v>1051</v>
      </c>
      <c r="N45" s="23" t="s">
        <v>1049</v>
      </c>
      <c r="O45" s="23" t="s">
        <v>1051</v>
      </c>
      <c r="P45" s="232" t="s">
        <v>3384</v>
      </c>
      <c r="Q45" s="12" t="s">
        <v>854</v>
      </c>
      <c r="R45" s="12" t="s">
        <v>1050</v>
      </c>
      <c r="S45" s="12" t="e">
        <f>VLOOKUP(A45,#REF!,2,0)</f>
        <v>#REF!</v>
      </c>
      <c r="T45" s="12" t="s">
        <v>736</v>
      </c>
      <c r="U45" s="91" t="s">
        <v>735</v>
      </c>
      <c r="V45" s="91" t="s">
        <v>735</v>
      </c>
      <c r="W45" s="92">
        <v>20</v>
      </c>
      <c r="X45" s="152" t="s">
        <v>736</v>
      </c>
      <c r="Y45" s="152" t="str">
        <f t="shared" si="1"/>
        <v>NO</v>
      </c>
      <c r="Z45" s="152" t="str">
        <f t="shared" si="4"/>
        <v>PG9911</v>
      </c>
      <c r="AA45" s="152"/>
      <c r="AB45" s="152"/>
      <c r="AC45" s="152" t="s">
        <v>3327</v>
      </c>
      <c r="AD45" s="152" t="s">
        <v>114</v>
      </c>
      <c r="AE45" s="152" t="s">
        <v>870</v>
      </c>
      <c r="AF45" s="152" t="s">
        <v>3319</v>
      </c>
      <c r="AG45" s="152" t="s">
        <v>3319</v>
      </c>
    </row>
    <row r="46" spans="1:42" x14ac:dyDescent="0.25">
      <c r="A46" s="59" t="s">
        <v>379</v>
      </c>
      <c r="B46" s="59" t="s">
        <v>3103</v>
      </c>
      <c r="C46" s="168" t="s">
        <v>3149</v>
      </c>
      <c r="D46" s="168" t="s">
        <v>3151</v>
      </c>
      <c r="E46" s="89">
        <v>199</v>
      </c>
      <c r="F46" s="59" t="s">
        <v>198</v>
      </c>
      <c r="G46" s="59">
        <v>30</v>
      </c>
      <c r="H46" s="59" t="s">
        <v>123</v>
      </c>
      <c r="I46" s="59" t="s">
        <v>123</v>
      </c>
      <c r="J46" s="59" t="s">
        <v>134</v>
      </c>
      <c r="K46" s="59" t="s">
        <v>122</v>
      </c>
      <c r="L46" s="168" t="s">
        <v>3149</v>
      </c>
      <c r="M46" s="168" t="s">
        <v>3151</v>
      </c>
      <c r="N46" s="170" t="s">
        <v>159</v>
      </c>
      <c r="O46" s="170" t="s">
        <v>158</v>
      </c>
      <c r="P46" s="231" t="s">
        <v>3384</v>
      </c>
      <c r="Q46" s="12" t="s">
        <v>854</v>
      </c>
      <c r="R46" s="12" t="s">
        <v>379</v>
      </c>
      <c r="S46" s="12" t="e">
        <f>VLOOKUP(A46,#REF!,2,0)</f>
        <v>#REF!</v>
      </c>
      <c r="T46" s="12" t="s">
        <v>735</v>
      </c>
      <c r="U46" s="71" t="s">
        <v>735</v>
      </c>
      <c r="V46" s="90" t="s">
        <v>735</v>
      </c>
      <c r="W46" s="71">
        <v>8</v>
      </c>
      <c r="X46" s="152" t="s">
        <v>736</v>
      </c>
      <c r="Y46" s="152" t="str">
        <f t="shared" si="1"/>
        <v>YES</v>
      </c>
      <c r="Z46" s="248" t="s">
        <v>3543</v>
      </c>
      <c r="AA46" s="152"/>
      <c r="AB46" s="152"/>
      <c r="AC46" s="152" t="s">
        <v>3327</v>
      </c>
      <c r="AD46" s="152" t="s">
        <v>114</v>
      </c>
      <c r="AE46" s="152" t="s">
        <v>950</v>
      </c>
      <c r="AF46" s="152" t="s">
        <v>3319</v>
      </c>
      <c r="AG46" s="152" t="s">
        <v>3319</v>
      </c>
    </row>
    <row r="47" spans="1:42" x14ac:dyDescent="0.25">
      <c r="A47" s="59" t="s">
        <v>385</v>
      </c>
      <c r="B47" s="59" t="s">
        <v>3101</v>
      </c>
      <c r="C47" s="168" t="s">
        <v>3150</v>
      </c>
      <c r="D47" s="168" t="s">
        <v>3152</v>
      </c>
      <c r="E47" s="89">
        <v>199</v>
      </c>
      <c r="F47" s="59" t="s">
        <v>198</v>
      </c>
      <c r="G47" s="59">
        <v>30</v>
      </c>
      <c r="H47" s="59" t="s">
        <v>123</v>
      </c>
      <c r="I47" s="59" t="s">
        <v>123</v>
      </c>
      <c r="J47" s="59" t="s">
        <v>134</v>
      </c>
      <c r="K47" s="59" t="s">
        <v>122</v>
      </c>
      <c r="L47" s="168" t="s">
        <v>3150</v>
      </c>
      <c r="M47" s="168" t="s">
        <v>3152</v>
      </c>
      <c r="N47" s="170" t="s">
        <v>159</v>
      </c>
      <c r="O47" s="170" t="s">
        <v>158</v>
      </c>
      <c r="P47" s="231" t="s">
        <v>3384</v>
      </c>
      <c r="Q47" s="12" t="s">
        <v>854</v>
      </c>
      <c r="R47" s="71" t="s">
        <v>385</v>
      </c>
      <c r="S47" s="12" t="e">
        <f>VLOOKUP(A47,#REF!,2,0)</f>
        <v>#REF!</v>
      </c>
      <c r="T47" s="12" t="s">
        <v>736</v>
      </c>
      <c r="U47" s="71" t="s">
        <v>735</v>
      </c>
      <c r="V47" s="71" t="s">
        <v>735</v>
      </c>
      <c r="W47" s="90">
        <v>8</v>
      </c>
      <c r="X47" s="158" t="s">
        <v>735</v>
      </c>
      <c r="Y47" s="152" t="str">
        <f t="shared" si="1"/>
        <v>NO</v>
      </c>
      <c r="Z47" s="152" t="str">
        <f t="shared" si="4"/>
        <v>ADC-VDB106</v>
      </c>
      <c r="AA47" s="152"/>
      <c r="AB47" s="152"/>
      <c r="AC47" s="152" t="s">
        <v>3327</v>
      </c>
      <c r="AD47" s="152" t="s">
        <v>114</v>
      </c>
      <c r="AE47" s="152" t="s">
        <v>950</v>
      </c>
      <c r="AF47" s="152" t="s">
        <v>3319</v>
      </c>
      <c r="AG47" s="152" t="s">
        <v>3319</v>
      </c>
    </row>
    <row r="48" spans="1:42" x14ac:dyDescent="0.25">
      <c r="A48" s="120" t="s">
        <v>2293</v>
      </c>
      <c r="B48" s="18" t="s">
        <v>18</v>
      </c>
      <c r="C48" s="19" t="s">
        <v>18</v>
      </c>
      <c r="D48" s="19" t="s">
        <v>153</v>
      </c>
      <c r="E48" s="20">
        <v>29</v>
      </c>
      <c r="F48" s="21" t="s">
        <v>198</v>
      </c>
      <c r="G48" s="22">
        <v>7.5</v>
      </c>
      <c r="H48" s="22" t="s">
        <v>270</v>
      </c>
      <c r="I48" s="22" t="s">
        <v>414</v>
      </c>
      <c r="J48" s="22" t="s">
        <v>134</v>
      </c>
      <c r="K48" s="22" t="s">
        <v>143</v>
      </c>
      <c r="L48" s="19" t="s">
        <v>18</v>
      </c>
      <c r="M48" s="19" t="s">
        <v>153</v>
      </c>
      <c r="N48" s="23" t="s">
        <v>147</v>
      </c>
      <c r="O48" s="23" t="s">
        <v>154</v>
      </c>
      <c r="P48" s="144" t="s">
        <v>3384</v>
      </c>
      <c r="Q48" s="19" t="s">
        <v>854</v>
      </c>
      <c r="R48" s="120" t="s">
        <v>2293</v>
      </c>
      <c r="S48" s="120" t="s">
        <v>2293</v>
      </c>
      <c r="T48" s="12" t="s">
        <v>736</v>
      </c>
      <c r="U48" s="19" t="s">
        <v>735</v>
      </c>
      <c r="V48" s="22" t="s">
        <v>735</v>
      </c>
      <c r="W48" s="61">
        <v>20</v>
      </c>
      <c r="X48" s="152" t="s">
        <v>736</v>
      </c>
      <c r="Y48" s="152" t="str">
        <f t="shared" si="1"/>
        <v>NO</v>
      </c>
      <c r="Z48" s="152" t="str">
        <f t="shared" si="4"/>
        <v>TX-E231</v>
      </c>
      <c r="AA48" s="152"/>
      <c r="AB48" s="152"/>
      <c r="AC48" s="152" t="s">
        <v>3327</v>
      </c>
      <c r="AD48" s="152" t="s">
        <v>114</v>
      </c>
      <c r="AE48" s="152" t="s">
        <v>870</v>
      </c>
      <c r="AF48" s="152" t="s">
        <v>3319</v>
      </c>
      <c r="AG48" s="152" t="s">
        <v>3319</v>
      </c>
    </row>
    <row r="49" spans="1:33" x14ac:dyDescent="0.25">
      <c r="A49" s="120" t="s">
        <v>2482</v>
      </c>
      <c r="B49" s="18" t="s">
        <v>2484</v>
      </c>
      <c r="C49" s="19" t="s">
        <v>2484</v>
      </c>
      <c r="D49" s="19" t="s">
        <v>2485</v>
      </c>
      <c r="E49" s="20">
        <v>0</v>
      </c>
      <c r="F49" s="21" t="s">
        <v>557</v>
      </c>
      <c r="G49" s="22">
        <v>0</v>
      </c>
      <c r="H49" s="22" t="s">
        <v>742</v>
      </c>
      <c r="I49" s="22" t="s">
        <v>742</v>
      </c>
      <c r="J49" s="22" t="s">
        <v>742</v>
      </c>
      <c r="K49" s="22" t="s">
        <v>742</v>
      </c>
      <c r="L49" s="19" t="s">
        <v>2484</v>
      </c>
      <c r="M49" s="19" t="s">
        <v>2485</v>
      </c>
      <c r="N49" s="19" t="s">
        <v>2484</v>
      </c>
      <c r="O49" s="19" t="s">
        <v>2485</v>
      </c>
      <c r="P49" s="144" t="s">
        <v>3384</v>
      </c>
      <c r="Q49" s="19" t="s">
        <v>2396</v>
      </c>
      <c r="R49" s="120" t="s">
        <v>2482</v>
      </c>
      <c r="S49" s="144" t="str">
        <f>R49</f>
        <v>FEECREDIT</v>
      </c>
      <c r="T49" s="12" t="s">
        <v>736</v>
      </c>
      <c r="U49" s="19" t="s">
        <v>736</v>
      </c>
      <c r="V49" s="147" t="s">
        <v>735</v>
      </c>
      <c r="W49" s="61">
        <v>1</v>
      </c>
      <c r="X49" s="152" t="s">
        <v>736</v>
      </c>
      <c r="Y49" s="152" t="str">
        <f t="shared" si="1"/>
        <v>NO</v>
      </c>
      <c r="Z49" s="152" t="str">
        <f t="shared" si="4"/>
        <v>FEECREDIT</v>
      </c>
      <c r="AA49" s="152"/>
      <c r="AB49" s="152"/>
      <c r="AC49" s="152" t="s">
        <v>2396</v>
      </c>
      <c r="AD49" s="152" t="s">
        <v>114</v>
      </c>
      <c r="AE49" s="152" t="s">
        <v>2396</v>
      </c>
      <c r="AF49" s="152" t="s">
        <v>3319</v>
      </c>
      <c r="AG49" s="152" t="s">
        <v>3319</v>
      </c>
    </row>
    <row r="50" spans="1:33" x14ac:dyDescent="0.25">
      <c r="A50" s="120" t="s">
        <v>307</v>
      </c>
      <c r="B50" s="18" t="s">
        <v>2505</v>
      </c>
      <c r="C50" s="19" t="s">
        <v>2505</v>
      </c>
      <c r="D50" s="19" t="s">
        <v>802</v>
      </c>
      <c r="E50" s="20">
        <v>69</v>
      </c>
      <c r="F50" s="21" t="s">
        <v>557</v>
      </c>
      <c r="G50" s="22">
        <v>7.5</v>
      </c>
      <c r="H50" s="22" t="s">
        <v>684</v>
      </c>
      <c r="I50" s="22" t="s">
        <v>684</v>
      </c>
      <c r="J50" s="22" t="s">
        <v>684</v>
      </c>
      <c r="K50" s="22" t="s">
        <v>684</v>
      </c>
      <c r="L50" s="19" t="s">
        <v>308</v>
      </c>
      <c r="M50" s="15" t="s">
        <v>802</v>
      </c>
      <c r="N50" s="15" t="s">
        <v>308</v>
      </c>
      <c r="O50" s="15" t="s">
        <v>802</v>
      </c>
      <c r="P50" s="77" t="s">
        <v>3384</v>
      </c>
      <c r="Q50" s="15" t="s">
        <v>856</v>
      </c>
      <c r="R50" s="15" t="s">
        <v>2483</v>
      </c>
      <c r="S50" s="15" t="s">
        <v>2483</v>
      </c>
      <c r="T50" s="12" t="s">
        <v>736</v>
      </c>
      <c r="U50" s="15" t="s">
        <v>735</v>
      </c>
      <c r="V50" s="15" t="s">
        <v>735</v>
      </c>
      <c r="W50" s="26">
        <v>15</v>
      </c>
      <c r="X50" s="152" t="s">
        <v>736</v>
      </c>
      <c r="Y50" s="152" t="str">
        <f t="shared" si="1"/>
        <v>NO</v>
      </c>
      <c r="Z50" s="152" t="str">
        <f t="shared" si="4"/>
        <v>DSC-WS4928</v>
      </c>
      <c r="AA50" s="152"/>
      <c r="AB50" s="152"/>
      <c r="AC50" s="152" t="s">
        <v>3327</v>
      </c>
      <c r="AD50" s="152" t="s">
        <v>114</v>
      </c>
      <c r="AE50" s="152" t="s">
        <v>870</v>
      </c>
      <c r="AF50" s="152" t="s">
        <v>3319</v>
      </c>
      <c r="AG50" s="152" t="s">
        <v>3319</v>
      </c>
    </row>
    <row r="51" spans="1:33" x14ac:dyDescent="0.25">
      <c r="A51" s="123" t="s">
        <v>380</v>
      </c>
      <c r="B51" s="87" t="s">
        <v>721</v>
      </c>
      <c r="C51" s="83" t="s">
        <v>721</v>
      </c>
      <c r="D51" s="83" t="s">
        <v>723</v>
      </c>
      <c r="E51" s="95">
        <v>449</v>
      </c>
      <c r="F51" s="21" t="s">
        <v>557</v>
      </c>
      <c r="G51" s="86">
        <v>30</v>
      </c>
      <c r="H51" s="83" t="s">
        <v>123</v>
      </c>
      <c r="I51" s="86" t="s">
        <v>682</v>
      </c>
      <c r="J51" s="86" t="s">
        <v>134</v>
      </c>
      <c r="K51" s="21" t="s">
        <v>122</v>
      </c>
      <c r="L51" s="83" t="s">
        <v>721</v>
      </c>
      <c r="M51" s="83" t="s">
        <v>723</v>
      </c>
      <c r="N51" s="85" t="s">
        <v>170</v>
      </c>
      <c r="O51" s="85" t="s">
        <v>171</v>
      </c>
      <c r="P51" s="176" t="s">
        <v>3384</v>
      </c>
      <c r="Q51" s="83" t="str">
        <f>VLOOKUP(A51,SBNCODE!D:G,4,0)</f>
        <v>2VIDEO</v>
      </c>
      <c r="R51" s="83" t="e">
        <f>VLOOKUP(A51,SAGESBN,2,0)</f>
        <v>#REF!</v>
      </c>
      <c r="S51" s="88" t="e">
        <f>VLOOKUP(A51,#REF!,2,0)</f>
        <v>#REF!</v>
      </c>
      <c r="T51" s="12" t="s">
        <v>736</v>
      </c>
      <c r="U51" s="83" t="s">
        <v>735</v>
      </c>
      <c r="V51" s="21" t="s">
        <v>735</v>
      </c>
      <c r="W51" s="96">
        <f>VLOOKUP(A51,'Everything - Max Levels JAL'!$A$1:$G$246,7,FALSE)</f>
        <v>1</v>
      </c>
      <c r="X51" s="152" t="s">
        <v>736</v>
      </c>
      <c r="Y51" s="152" t="str">
        <f t="shared" si="1"/>
        <v>NO</v>
      </c>
      <c r="Z51" s="152" t="str">
        <f t="shared" si="4"/>
        <v>ADC_SVR1002</v>
      </c>
      <c r="AA51" s="152"/>
      <c r="AB51" s="152"/>
      <c r="AC51" s="152" t="s">
        <v>3327</v>
      </c>
      <c r="AD51" s="152" t="s">
        <v>114</v>
      </c>
      <c r="AE51" s="152" t="s">
        <v>950</v>
      </c>
      <c r="AF51" s="152" t="s">
        <v>3319</v>
      </c>
      <c r="AG51" s="152" t="s">
        <v>3319</v>
      </c>
    </row>
    <row r="52" spans="1:33" x14ac:dyDescent="0.25">
      <c r="A52" s="123" t="s">
        <v>2323</v>
      </c>
      <c r="B52" s="87" t="s">
        <v>720</v>
      </c>
      <c r="C52" s="83" t="s">
        <v>720</v>
      </c>
      <c r="D52" s="83" t="s">
        <v>722</v>
      </c>
      <c r="E52" s="95">
        <v>399</v>
      </c>
      <c r="F52" s="21" t="s">
        <v>557</v>
      </c>
      <c r="G52" s="86">
        <v>30</v>
      </c>
      <c r="H52" s="83" t="s">
        <v>123</v>
      </c>
      <c r="I52" s="86" t="s">
        <v>682</v>
      </c>
      <c r="J52" s="86" t="s">
        <v>134</v>
      </c>
      <c r="K52" s="21" t="s">
        <v>122</v>
      </c>
      <c r="L52" s="83" t="s">
        <v>720</v>
      </c>
      <c r="M52" s="83" t="s">
        <v>722</v>
      </c>
      <c r="N52" s="85" t="s">
        <v>170</v>
      </c>
      <c r="O52" s="85" t="s">
        <v>171</v>
      </c>
      <c r="P52" s="176" t="s">
        <v>3384</v>
      </c>
      <c r="Q52" s="83" t="str">
        <f>VLOOKUP(A52,SBNCODE!D:G,4,0)</f>
        <v>2EQUIP</v>
      </c>
      <c r="R52" s="83" t="s">
        <v>2323</v>
      </c>
      <c r="S52" s="88" t="e">
        <f>VLOOKUP(A52,#REF!,2,0)</f>
        <v>#REF!</v>
      </c>
      <c r="T52" s="12" t="s">
        <v>736</v>
      </c>
      <c r="U52" s="83" t="s">
        <v>735</v>
      </c>
      <c r="V52" s="21" t="s">
        <v>735</v>
      </c>
      <c r="W52" s="96">
        <v>1</v>
      </c>
      <c r="X52" s="152" t="s">
        <v>736</v>
      </c>
      <c r="Y52" s="152" t="str">
        <f t="shared" si="1"/>
        <v>NO</v>
      </c>
      <c r="Z52" s="152" t="str">
        <f t="shared" si="4"/>
        <v>ADC_SVR1001</v>
      </c>
      <c r="AA52" s="152"/>
      <c r="AB52" s="152"/>
      <c r="AC52" s="152" t="s">
        <v>3327</v>
      </c>
      <c r="AD52" s="152" t="s">
        <v>114</v>
      </c>
      <c r="AE52" s="152" t="s">
        <v>950</v>
      </c>
      <c r="AF52" s="152" t="s">
        <v>3319</v>
      </c>
      <c r="AG52" s="152" t="s">
        <v>3319</v>
      </c>
    </row>
    <row r="53" spans="1:33" ht="45" x14ac:dyDescent="0.25">
      <c r="A53" s="97" t="s">
        <v>1714</v>
      </c>
      <c r="B53" s="52" t="s">
        <v>27</v>
      </c>
      <c r="C53" s="97" t="s">
        <v>662</v>
      </c>
      <c r="D53" s="98" t="s">
        <v>2476</v>
      </c>
      <c r="E53" s="24">
        <v>199</v>
      </c>
      <c r="F53" s="21" t="s">
        <v>198</v>
      </c>
      <c r="G53" s="99">
        <v>30</v>
      </c>
      <c r="H53" s="99" t="s">
        <v>654</v>
      </c>
      <c r="I53" s="99" t="s">
        <v>121</v>
      </c>
      <c r="J53" s="99" t="s">
        <v>134</v>
      </c>
      <c r="K53" s="99" t="s">
        <v>144</v>
      </c>
      <c r="L53" s="97" t="s">
        <v>662</v>
      </c>
      <c r="M53" s="98" t="s">
        <v>2476</v>
      </c>
      <c r="N53" s="100" t="s">
        <v>172</v>
      </c>
      <c r="O53" s="100" t="s">
        <v>173</v>
      </c>
      <c r="P53" s="152" t="s">
        <v>3384</v>
      </c>
      <c r="Q53" s="88" t="str">
        <f>VLOOKUP(A53,SBNCODE!D:G,4,0)</f>
        <v>2EQUIP</v>
      </c>
      <c r="R53" s="88" t="e">
        <f>VLOOKUP(A53,SAGESBN,2,0)</f>
        <v>#REF!</v>
      </c>
      <c r="S53" s="88" t="e">
        <f>VLOOKUP(A53,#REF!,2,0)</f>
        <v>#REF!</v>
      </c>
      <c r="T53" s="12" t="s">
        <v>736</v>
      </c>
      <c r="U53" s="88" t="s">
        <v>735</v>
      </c>
      <c r="V53" s="101" t="s">
        <v>735</v>
      </c>
      <c r="W53" s="102">
        <v>15</v>
      </c>
      <c r="X53" s="158" t="s">
        <v>735</v>
      </c>
      <c r="Y53" s="152" t="str">
        <f t="shared" si="1"/>
        <v>NO</v>
      </c>
      <c r="Z53" s="152" t="str">
        <f t="shared" si="4"/>
        <v>9GED18000-15</v>
      </c>
      <c r="AA53" s="152"/>
      <c r="AB53" s="152"/>
      <c r="AC53" s="152" t="s">
        <v>3327</v>
      </c>
      <c r="AD53" s="152" t="s">
        <v>114</v>
      </c>
      <c r="AE53" s="152" t="s">
        <v>3331</v>
      </c>
      <c r="AF53" s="152" t="s">
        <v>3319</v>
      </c>
      <c r="AG53" s="152" t="s">
        <v>3319</v>
      </c>
    </row>
    <row r="54" spans="1:33" ht="45" x14ac:dyDescent="0.25">
      <c r="A54" s="97" t="s">
        <v>1716</v>
      </c>
      <c r="B54" s="52" t="s">
        <v>28</v>
      </c>
      <c r="C54" s="97" t="s">
        <v>663</v>
      </c>
      <c r="D54" s="98" t="s">
        <v>2477</v>
      </c>
      <c r="E54" s="24">
        <v>199</v>
      </c>
      <c r="F54" s="21" t="s">
        <v>198</v>
      </c>
      <c r="G54" s="99">
        <v>30</v>
      </c>
      <c r="H54" s="99" t="s">
        <v>654</v>
      </c>
      <c r="I54" s="99" t="s">
        <v>121</v>
      </c>
      <c r="J54" s="99" t="s">
        <v>134</v>
      </c>
      <c r="K54" s="99" t="s">
        <v>144</v>
      </c>
      <c r="L54" s="97" t="s">
        <v>663</v>
      </c>
      <c r="M54" s="98" t="s">
        <v>2477</v>
      </c>
      <c r="N54" s="100" t="s">
        <v>172</v>
      </c>
      <c r="O54" s="100" t="s">
        <v>173</v>
      </c>
      <c r="P54" s="152" t="s">
        <v>3384</v>
      </c>
      <c r="Q54" s="88" t="str">
        <f>VLOOKUP(A54,SBNCODE!D:G,4,0)</f>
        <v>2EQUIP</v>
      </c>
      <c r="R54" s="88" t="e">
        <f>VLOOKUP(A54,SAGESBN,2,0)</f>
        <v>#REF!</v>
      </c>
      <c r="S54" s="88" t="e">
        <f>VLOOKUP(A54,#REF!,2,0)</f>
        <v>#REF!</v>
      </c>
      <c r="T54" s="12" t="s">
        <v>736</v>
      </c>
      <c r="U54" s="88" t="s">
        <v>735</v>
      </c>
      <c r="V54" s="101" t="s">
        <v>735</v>
      </c>
      <c r="W54" s="102">
        <v>15</v>
      </c>
      <c r="X54" s="158" t="s">
        <v>735</v>
      </c>
      <c r="Y54" s="152" t="str">
        <f t="shared" si="1"/>
        <v>NO</v>
      </c>
      <c r="Z54" s="152" t="str">
        <f t="shared" ref="Z54:Z79" si="5">A54</f>
        <v>9GED18000-16</v>
      </c>
      <c r="AA54" s="152"/>
      <c r="AB54" s="152"/>
      <c r="AC54" s="152" t="s">
        <v>3327</v>
      </c>
      <c r="AD54" s="152" t="s">
        <v>114</v>
      </c>
      <c r="AE54" s="152" t="s">
        <v>3331</v>
      </c>
      <c r="AF54" s="152" t="s">
        <v>3319</v>
      </c>
      <c r="AG54" s="152" t="s">
        <v>3319</v>
      </c>
    </row>
    <row r="55" spans="1:33" ht="45" x14ac:dyDescent="0.25">
      <c r="A55" s="97" t="s">
        <v>1718</v>
      </c>
      <c r="B55" s="52" t="s">
        <v>29</v>
      </c>
      <c r="C55" s="97" t="s">
        <v>664</v>
      </c>
      <c r="D55" s="158" t="s">
        <v>3128</v>
      </c>
      <c r="E55" s="24">
        <v>199</v>
      </c>
      <c r="F55" s="21" t="s">
        <v>198</v>
      </c>
      <c r="G55" s="99">
        <v>30</v>
      </c>
      <c r="H55" s="99" t="s">
        <v>654</v>
      </c>
      <c r="I55" s="99" t="s">
        <v>121</v>
      </c>
      <c r="J55" s="99" t="s">
        <v>134</v>
      </c>
      <c r="K55" s="99" t="s">
        <v>144</v>
      </c>
      <c r="L55" s="97" t="s">
        <v>664</v>
      </c>
      <c r="M55" s="158" t="s">
        <v>3128</v>
      </c>
      <c r="N55" s="100" t="s">
        <v>172</v>
      </c>
      <c r="O55" s="100" t="s">
        <v>173</v>
      </c>
      <c r="P55" s="152" t="s">
        <v>3384</v>
      </c>
      <c r="Q55" s="88" t="str">
        <f>VLOOKUP(A55,SBNCODE!D:G,4,0)</f>
        <v>2EQUIP</v>
      </c>
      <c r="R55" s="88" t="e">
        <f>VLOOKUP(A55,SAGESBN,2,0)</f>
        <v>#REF!</v>
      </c>
      <c r="S55" s="88" t="e">
        <f>VLOOKUP(A55,#REF!,2,0)</f>
        <v>#REF!</v>
      </c>
      <c r="T55" s="12" t="s">
        <v>736</v>
      </c>
      <c r="U55" s="88" t="s">
        <v>735</v>
      </c>
      <c r="V55" s="101" t="s">
        <v>735</v>
      </c>
      <c r="W55" s="102">
        <v>15</v>
      </c>
      <c r="X55" s="158" t="s">
        <v>735</v>
      </c>
      <c r="Y55" s="152" t="str">
        <f t="shared" si="1"/>
        <v>NO</v>
      </c>
      <c r="Z55" s="152" t="str">
        <f t="shared" si="5"/>
        <v>9GED18000-17</v>
      </c>
      <c r="AA55" s="152"/>
      <c r="AB55" s="152"/>
      <c r="AC55" s="152" t="s">
        <v>3327</v>
      </c>
      <c r="AD55" s="152" t="s">
        <v>114</v>
      </c>
      <c r="AE55" s="152" t="s">
        <v>3331</v>
      </c>
      <c r="AF55" s="152" t="s">
        <v>3319</v>
      </c>
      <c r="AG55" s="152" t="s">
        <v>3319</v>
      </c>
    </row>
    <row r="56" spans="1:33" ht="45" x14ac:dyDescent="0.25">
      <c r="A56" s="97" t="s">
        <v>2379</v>
      </c>
      <c r="B56" s="52" t="s">
        <v>1160</v>
      </c>
      <c r="C56" s="116" t="s">
        <v>3102</v>
      </c>
      <c r="D56" s="98" t="s">
        <v>2479</v>
      </c>
      <c r="E56" s="24">
        <v>249</v>
      </c>
      <c r="F56" s="21" t="s">
        <v>198</v>
      </c>
      <c r="G56" s="99">
        <v>30</v>
      </c>
      <c r="H56" s="99" t="s">
        <v>654</v>
      </c>
      <c r="I56" s="99" t="s">
        <v>121</v>
      </c>
      <c r="J56" s="99" t="s">
        <v>134</v>
      </c>
      <c r="K56" s="99" t="s">
        <v>144</v>
      </c>
      <c r="L56" s="116" t="s">
        <v>3102</v>
      </c>
      <c r="M56" s="98" t="s">
        <v>2479</v>
      </c>
      <c r="N56" s="100" t="s">
        <v>180</v>
      </c>
      <c r="O56" s="100" t="s">
        <v>174</v>
      </c>
      <c r="P56" s="152" t="s">
        <v>3384</v>
      </c>
      <c r="Q56" s="88" t="str">
        <f>VLOOKUP(A56,SBNCODE!D:G,4,0)</f>
        <v>2EQUIP</v>
      </c>
      <c r="R56" s="153" t="s">
        <v>2379</v>
      </c>
      <c r="S56" s="153" t="s">
        <v>2379</v>
      </c>
      <c r="T56" s="12" t="s">
        <v>736</v>
      </c>
      <c r="U56" s="88" t="s">
        <v>735</v>
      </c>
      <c r="V56" s="101" t="s">
        <v>735</v>
      </c>
      <c r="W56" s="102">
        <v>15</v>
      </c>
      <c r="X56" s="158" t="s">
        <v>735</v>
      </c>
      <c r="Y56" s="152" t="str">
        <f t="shared" si="1"/>
        <v>NO</v>
      </c>
      <c r="Z56" s="152" t="str">
        <f t="shared" si="5"/>
        <v>9GED21500-9</v>
      </c>
      <c r="AA56" s="152"/>
      <c r="AB56" s="152"/>
      <c r="AC56" s="152" t="s">
        <v>3327</v>
      </c>
      <c r="AD56" s="152" t="s">
        <v>114</v>
      </c>
      <c r="AE56" s="152" t="s">
        <v>3331</v>
      </c>
      <c r="AF56" s="152" t="s">
        <v>3319</v>
      </c>
      <c r="AG56" s="152" t="s">
        <v>3319</v>
      </c>
    </row>
    <row r="57" spans="1:33" ht="45" x14ac:dyDescent="0.25">
      <c r="A57" s="97" t="s">
        <v>1722</v>
      </c>
      <c r="B57" s="52" t="s">
        <v>31</v>
      </c>
      <c r="C57" s="97" t="s">
        <v>666</v>
      </c>
      <c r="D57" s="98" t="s">
        <v>2480</v>
      </c>
      <c r="E57" s="24">
        <v>249</v>
      </c>
      <c r="F57" s="21" t="s">
        <v>198</v>
      </c>
      <c r="G57" s="99">
        <v>30</v>
      </c>
      <c r="H57" s="99" t="s">
        <v>654</v>
      </c>
      <c r="I57" s="99" t="s">
        <v>121</v>
      </c>
      <c r="J57" s="99" t="s">
        <v>134</v>
      </c>
      <c r="K57" s="99" t="s">
        <v>144</v>
      </c>
      <c r="L57" s="97" t="s">
        <v>666</v>
      </c>
      <c r="M57" s="98" t="s">
        <v>2480</v>
      </c>
      <c r="N57" s="100" t="s">
        <v>180</v>
      </c>
      <c r="O57" s="100" t="s">
        <v>174</v>
      </c>
      <c r="P57" s="152" t="s">
        <v>3384</v>
      </c>
      <c r="Q57" s="88" t="str">
        <f>VLOOKUP(A57,SBNCODE!D:G,4,0)</f>
        <v>2EQUIP</v>
      </c>
      <c r="R57" s="153" t="s">
        <v>1722</v>
      </c>
      <c r="S57" s="153" t="s">
        <v>1722</v>
      </c>
      <c r="T57" s="12" t="s">
        <v>736</v>
      </c>
      <c r="U57" s="88" t="s">
        <v>735</v>
      </c>
      <c r="V57" s="101" t="s">
        <v>735</v>
      </c>
      <c r="W57" s="102">
        <v>15</v>
      </c>
      <c r="X57" s="158" t="s">
        <v>735</v>
      </c>
      <c r="Y57" s="152" t="str">
        <f t="shared" si="1"/>
        <v>NO</v>
      </c>
      <c r="Z57" s="152" t="str">
        <f t="shared" si="5"/>
        <v>9GED21500-10</v>
      </c>
      <c r="AA57" s="152"/>
      <c r="AB57" s="152"/>
      <c r="AC57" s="152" t="s">
        <v>3327</v>
      </c>
      <c r="AD57" s="152" t="s">
        <v>114</v>
      </c>
      <c r="AE57" s="152" t="s">
        <v>3331</v>
      </c>
      <c r="AF57" s="152" t="s">
        <v>3319</v>
      </c>
      <c r="AG57" s="152" t="s">
        <v>3319</v>
      </c>
    </row>
    <row r="58" spans="1:33" ht="45" x14ac:dyDescent="0.25">
      <c r="A58" s="97" t="s">
        <v>1724</v>
      </c>
      <c r="B58" s="52" t="s">
        <v>32</v>
      </c>
      <c r="C58" s="97" t="s">
        <v>667</v>
      </c>
      <c r="D58" s="98" t="s">
        <v>2481</v>
      </c>
      <c r="E58" s="24">
        <v>249</v>
      </c>
      <c r="F58" s="21" t="s">
        <v>198</v>
      </c>
      <c r="G58" s="99">
        <v>30</v>
      </c>
      <c r="H58" s="99" t="s">
        <v>654</v>
      </c>
      <c r="I58" s="99" t="s">
        <v>121</v>
      </c>
      <c r="J58" s="99" t="s">
        <v>134</v>
      </c>
      <c r="K58" s="99" t="s">
        <v>144</v>
      </c>
      <c r="L58" s="97" t="s">
        <v>667</v>
      </c>
      <c r="M58" s="98" t="s">
        <v>2481</v>
      </c>
      <c r="N58" s="100" t="s">
        <v>180</v>
      </c>
      <c r="O58" s="100" t="s">
        <v>174</v>
      </c>
      <c r="P58" s="152" t="s">
        <v>3384</v>
      </c>
      <c r="Q58" s="88" t="str">
        <f>VLOOKUP(A58,SBNCODE!D:G,4,0)</f>
        <v>2EQUIP</v>
      </c>
      <c r="R58" s="153" t="s">
        <v>1724</v>
      </c>
      <c r="S58" s="153" t="s">
        <v>1724</v>
      </c>
      <c r="T58" s="12" t="s">
        <v>736</v>
      </c>
      <c r="U58" s="88" t="s">
        <v>735</v>
      </c>
      <c r="V58" s="101" t="s">
        <v>735</v>
      </c>
      <c r="W58" s="102">
        <v>15</v>
      </c>
      <c r="X58" s="158" t="s">
        <v>735</v>
      </c>
      <c r="Y58" s="152" t="str">
        <f t="shared" si="1"/>
        <v>NO</v>
      </c>
      <c r="Z58" s="152" t="str">
        <f t="shared" si="5"/>
        <v>9GED21500-11</v>
      </c>
      <c r="AA58" s="152"/>
      <c r="AB58" s="152"/>
      <c r="AC58" s="152" t="s">
        <v>3327</v>
      </c>
      <c r="AD58" s="152" t="s">
        <v>114</v>
      </c>
      <c r="AE58" s="152" t="s">
        <v>3331</v>
      </c>
      <c r="AF58" s="152" t="s">
        <v>3319</v>
      </c>
      <c r="AG58" s="152" t="s">
        <v>3319</v>
      </c>
    </row>
    <row r="59" spans="1:33" ht="30" x14ac:dyDescent="0.25">
      <c r="A59" s="97" t="s">
        <v>2300</v>
      </c>
      <c r="B59" s="52" t="s">
        <v>1440</v>
      </c>
      <c r="C59" s="97" t="s">
        <v>1440</v>
      </c>
      <c r="D59" s="98" t="s">
        <v>2512</v>
      </c>
      <c r="E59" s="24">
        <v>0</v>
      </c>
      <c r="F59" s="21" t="s">
        <v>557</v>
      </c>
      <c r="G59" s="99">
        <v>7.5</v>
      </c>
      <c r="H59" s="99" t="s">
        <v>416</v>
      </c>
      <c r="I59" s="99" t="s">
        <v>416</v>
      </c>
      <c r="J59" s="99" t="s">
        <v>134</v>
      </c>
      <c r="K59" s="99" t="s">
        <v>145</v>
      </c>
      <c r="L59" s="97" t="s">
        <v>1440</v>
      </c>
      <c r="M59" s="98" t="s">
        <v>2512</v>
      </c>
      <c r="N59" s="100" t="s">
        <v>1440</v>
      </c>
      <c r="O59" s="100" t="s">
        <v>2512</v>
      </c>
      <c r="P59" s="152" t="s">
        <v>3384</v>
      </c>
      <c r="Q59" s="88" t="s">
        <v>854</v>
      </c>
      <c r="R59" s="88" t="s">
        <v>2300</v>
      </c>
      <c r="S59" s="88" t="e">
        <f>VLOOKUP(A59,#REF!,2,0)</f>
        <v>#REF!</v>
      </c>
      <c r="T59" s="12" t="s">
        <v>736</v>
      </c>
      <c r="U59" s="152" t="s">
        <v>735</v>
      </c>
      <c r="V59" s="101" t="s">
        <v>735</v>
      </c>
      <c r="W59" s="102">
        <v>1</v>
      </c>
      <c r="X59" s="152" t="s">
        <v>736</v>
      </c>
      <c r="Y59" s="152" t="str">
        <f t="shared" si="1"/>
        <v>NO</v>
      </c>
      <c r="Z59" s="152" t="str">
        <f t="shared" si="5"/>
        <v>2GIG_ANT3X</v>
      </c>
      <c r="AA59" s="152"/>
      <c r="AB59" s="152"/>
      <c r="AC59" s="152" t="s">
        <v>3327</v>
      </c>
      <c r="AD59" s="152" t="s">
        <v>114</v>
      </c>
      <c r="AE59" s="152" t="s">
        <v>741</v>
      </c>
      <c r="AF59" s="152" t="s">
        <v>3319</v>
      </c>
      <c r="AG59" s="152" t="s">
        <v>3319</v>
      </c>
    </row>
    <row r="60" spans="1:33" ht="30" x14ac:dyDescent="0.25">
      <c r="A60" s="97" t="s">
        <v>1671</v>
      </c>
      <c r="B60" s="52" t="s">
        <v>2491</v>
      </c>
      <c r="C60" s="97" t="s">
        <v>2506</v>
      </c>
      <c r="D60" s="98" t="s">
        <v>2511</v>
      </c>
      <c r="E60" s="24">
        <v>69</v>
      </c>
      <c r="F60" s="21" t="s">
        <v>557</v>
      </c>
      <c r="G60" s="99">
        <v>7.5</v>
      </c>
      <c r="H60" s="99" t="s">
        <v>416</v>
      </c>
      <c r="I60" s="99" t="s">
        <v>416</v>
      </c>
      <c r="J60" s="99" t="s">
        <v>134</v>
      </c>
      <c r="K60" s="99" t="s">
        <v>145</v>
      </c>
      <c r="L60" s="97" t="s">
        <v>2506</v>
      </c>
      <c r="M60" s="98" t="s">
        <v>2511</v>
      </c>
      <c r="N60" s="100" t="s">
        <v>2506</v>
      </c>
      <c r="O60" s="100" t="s">
        <v>2511</v>
      </c>
      <c r="P60" s="152" t="s">
        <v>3384</v>
      </c>
      <c r="Q60" s="88" t="s">
        <v>854</v>
      </c>
      <c r="R60" s="88" t="s">
        <v>1671</v>
      </c>
      <c r="S60" s="88" t="e">
        <f>VLOOKUP(A60,#REF!,2,0)</f>
        <v>#REF!</v>
      </c>
      <c r="T60" s="12" t="s">
        <v>736</v>
      </c>
      <c r="U60" s="88" t="s">
        <v>735</v>
      </c>
      <c r="V60" s="101" t="s">
        <v>735</v>
      </c>
      <c r="W60" s="102">
        <v>1</v>
      </c>
      <c r="X60" s="152" t="s">
        <v>736</v>
      </c>
      <c r="Y60" s="152" t="str">
        <f t="shared" si="1"/>
        <v>NO</v>
      </c>
      <c r="Z60" s="152" t="str">
        <f t="shared" si="5"/>
        <v>2GIG_LINECFF</v>
      </c>
      <c r="AA60" s="152"/>
      <c r="AB60" s="152"/>
      <c r="AC60" s="152" t="s">
        <v>3327</v>
      </c>
      <c r="AD60" s="152" t="s">
        <v>114</v>
      </c>
      <c r="AE60" s="152" t="s">
        <v>870</v>
      </c>
      <c r="AF60" s="152" t="s">
        <v>3319</v>
      </c>
      <c r="AG60" s="152" t="s">
        <v>3319</v>
      </c>
    </row>
    <row r="61" spans="1:33" ht="30" x14ac:dyDescent="0.25">
      <c r="A61" s="97" t="s">
        <v>921</v>
      </c>
      <c r="B61" s="52" t="s">
        <v>388</v>
      </c>
      <c r="C61" s="153" t="s">
        <v>3117</v>
      </c>
      <c r="D61" s="153" t="s">
        <v>3145</v>
      </c>
      <c r="E61" s="24">
        <v>49</v>
      </c>
      <c r="F61" s="21" t="s">
        <v>557</v>
      </c>
      <c r="G61" s="99">
        <v>7.5</v>
      </c>
      <c r="H61" s="99" t="s">
        <v>654</v>
      </c>
      <c r="I61" s="99" t="s">
        <v>121</v>
      </c>
      <c r="J61" s="99" t="s">
        <v>134</v>
      </c>
      <c r="K61" s="99" t="s">
        <v>145</v>
      </c>
      <c r="L61" s="153" t="s">
        <v>3117</v>
      </c>
      <c r="M61" s="153" t="s">
        <v>3145</v>
      </c>
      <c r="N61" s="153" t="s">
        <v>3117</v>
      </c>
      <c r="O61" s="153" t="s">
        <v>3145</v>
      </c>
      <c r="P61" s="152" t="s">
        <v>3384</v>
      </c>
      <c r="Q61" s="88" t="s">
        <v>854</v>
      </c>
      <c r="R61" s="88" t="s">
        <v>921</v>
      </c>
      <c r="S61" s="88" t="e">
        <f>VLOOKUP(A61,#REF!,2,0)</f>
        <v>#REF!</v>
      </c>
      <c r="T61" s="12" t="s">
        <v>736</v>
      </c>
      <c r="U61" s="88" t="s">
        <v>735</v>
      </c>
      <c r="V61" s="101" t="s">
        <v>735</v>
      </c>
      <c r="W61" s="102">
        <v>15</v>
      </c>
      <c r="X61" s="158" t="s">
        <v>735</v>
      </c>
      <c r="Y61" s="152" t="str">
        <f t="shared" si="1"/>
        <v>NO</v>
      </c>
      <c r="Z61" s="152" t="str">
        <f t="shared" si="5"/>
        <v>2GIG_PS15EMZ</v>
      </c>
      <c r="AA61" s="152"/>
      <c r="AB61" s="152"/>
      <c r="AC61" s="152" t="s">
        <v>3327</v>
      </c>
      <c r="AD61" s="152" t="s">
        <v>114</v>
      </c>
      <c r="AE61" s="152" t="s">
        <v>3331</v>
      </c>
      <c r="AF61" s="152" t="s">
        <v>3319</v>
      </c>
      <c r="AG61" s="152" t="s">
        <v>3319</v>
      </c>
    </row>
    <row r="62" spans="1:33" ht="30" x14ac:dyDescent="0.25">
      <c r="A62" s="97" t="s">
        <v>922</v>
      </c>
      <c r="B62" s="52" t="s">
        <v>389</v>
      </c>
      <c r="C62" s="97" t="s">
        <v>389</v>
      </c>
      <c r="D62" s="98" t="s">
        <v>2510</v>
      </c>
      <c r="E62" s="24">
        <v>0</v>
      </c>
      <c r="F62" s="21" t="s">
        <v>557</v>
      </c>
      <c r="G62" s="99">
        <v>7.5</v>
      </c>
      <c r="H62" s="99" t="s">
        <v>416</v>
      </c>
      <c r="I62" s="99" t="s">
        <v>416</v>
      </c>
      <c r="J62" s="99" t="s">
        <v>134</v>
      </c>
      <c r="K62" s="99" t="s">
        <v>145</v>
      </c>
      <c r="L62" s="97" t="s">
        <v>389</v>
      </c>
      <c r="M62" s="98" t="s">
        <v>2510</v>
      </c>
      <c r="N62" s="100" t="s">
        <v>389</v>
      </c>
      <c r="O62" s="100" t="s">
        <v>2510</v>
      </c>
      <c r="P62" s="152" t="s">
        <v>3384</v>
      </c>
      <c r="Q62" s="88" t="s">
        <v>854</v>
      </c>
      <c r="R62" s="88" t="s">
        <v>922</v>
      </c>
      <c r="S62" s="88" t="e">
        <f>VLOOKUP(A62,#REF!,2,0)</f>
        <v>#REF!</v>
      </c>
      <c r="T62" s="12" t="s">
        <v>736</v>
      </c>
      <c r="U62" s="88" t="s">
        <v>735</v>
      </c>
      <c r="V62" s="101" t="s">
        <v>735</v>
      </c>
      <c r="W62" s="102">
        <v>1</v>
      </c>
      <c r="X62" s="152" t="s">
        <v>736</v>
      </c>
      <c r="Y62" s="152" t="str">
        <f t="shared" si="1"/>
        <v>NO</v>
      </c>
      <c r="Z62" s="152" t="str">
        <f t="shared" si="5"/>
        <v>2GIG_XCVR2</v>
      </c>
      <c r="AA62" s="152"/>
      <c r="AB62" s="152"/>
      <c r="AC62" s="152" t="s">
        <v>3327</v>
      </c>
      <c r="AD62" s="152" t="s">
        <v>114</v>
      </c>
      <c r="AE62" s="152" t="s">
        <v>3331</v>
      </c>
      <c r="AF62" s="152" t="s">
        <v>3319</v>
      </c>
      <c r="AG62" s="152" t="s">
        <v>3319</v>
      </c>
    </row>
    <row r="63" spans="1:33" ht="30" x14ac:dyDescent="0.25">
      <c r="A63" s="97" t="s">
        <v>1426</v>
      </c>
      <c r="B63" s="52" t="s">
        <v>2492</v>
      </c>
      <c r="C63" s="97" t="s">
        <v>1427</v>
      </c>
      <c r="D63" s="158" t="s">
        <v>3129</v>
      </c>
      <c r="E63" s="24">
        <v>0</v>
      </c>
      <c r="F63" s="21" t="s">
        <v>557</v>
      </c>
      <c r="G63" s="99">
        <v>7.5</v>
      </c>
      <c r="H63" s="99" t="s">
        <v>416</v>
      </c>
      <c r="I63" s="99" t="s">
        <v>416</v>
      </c>
      <c r="J63" s="99" t="s">
        <v>134</v>
      </c>
      <c r="K63" s="99" t="s">
        <v>145</v>
      </c>
      <c r="L63" s="97" t="s">
        <v>1427</v>
      </c>
      <c r="M63" s="158" t="s">
        <v>3129</v>
      </c>
      <c r="N63" s="100" t="s">
        <v>1427</v>
      </c>
      <c r="O63" s="158" t="s">
        <v>3129</v>
      </c>
      <c r="P63" s="152" t="s">
        <v>3384</v>
      </c>
      <c r="Q63" s="88" t="s">
        <v>854</v>
      </c>
      <c r="R63" s="88" t="s">
        <v>1426</v>
      </c>
      <c r="S63" s="152"/>
      <c r="T63" s="12" t="s">
        <v>736</v>
      </c>
      <c r="U63" s="88" t="s">
        <v>735</v>
      </c>
      <c r="V63" s="101" t="s">
        <v>735</v>
      </c>
      <c r="W63" s="102">
        <v>15</v>
      </c>
      <c r="X63" s="152" t="s">
        <v>736</v>
      </c>
      <c r="Y63" s="152" t="str">
        <f t="shared" si="1"/>
        <v>NO</v>
      </c>
      <c r="Z63" s="152" t="str">
        <f t="shared" si="5"/>
        <v>2GIG-CP-DESK</v>
      </c>
      <c r="AA63" s="152"/>
      <c r="AB63" s="152"/>
      <c r="AC63" s="152" t="s">
        <v>3327</v>
      </c>
      <c r="AD63" s="152" t="s">
        <v>114</v>
      </c>
      <c r="AE63" s="152" t="s">
        <v>870</v>
      </c>
      <c r="AF63" s="152" t="s">
        <v>3319</v>
      </c>
      <c r="AG63" s="152" t="s">
        <v>3319</v>
      </c>
    </row>
    <row r="64" spans="1:33" ht="30" x14ac:dyDescent="0.25">
      <c r="A64" s="97" t="s">
        <v>980</v>
      </c>
      <c r="B64" s="52" t="s">
        <v>981</v>
      </c>
      <c r="C64" s="97" t="s">
        <v>981</v>
      </c>
      <c r="D64" s="98" t="s">
        <v>2509</v>
      </c>
      <c r="E64" s="24">
        <v>0</v>
      </c>
      <c r="F64" s="21" t="s">
        <v>557</v>
      </c>
      <c r="G64" s="99">
        <v>15</v>
      </c>
      <c r="H64" s="99" t="s">
        <v>416</v>
      </c>
      <c r="I64" s="99" t="s">
        <v>416</v>
      </c>
      <c r="J64" s="99" t="s">
        <v>134</v>
      </c>
      <c r="K64" s="99" t="s">
        <v>145</v>
      </c>
      <c r="L64" s="97" t="s">
        <v>981</v>
      </c>
      <c r="M64" s="98" t="s">
        <v>2509</v>
      </c>
      <c r="N64" s="100" t="s">
        <v>981</v>
      </c>
      <c r="O64" s="100" t="s">
        <v>2509</v>
      </c>
      <c r="P64" s="152" t="s">
        <v>3384</v>
      </c>
      <c r="Q64" s="88" t="s">
        <v>854</v>
      </c>
      <c r="R64" s="88" t="s">
        <v>980</v>
      </c>
      <c r="S64" s="88" t="e">
        <f>VLOOKUP(A64,#REF!,2,0)</f>
        <v>#REF!</v>
      </c>
      <c r="T64" s="12" t="s">
        <v>736</v>
      </c>
      <c r="U64" s="88" t="s">
        <v>735</v>
      </c>
      <c r="V64" s="101" t="s">
        <v>735</v>
      </c>
      <c r="W64" s="102">
        <v>15</v>
      </c>
      <c r="X64" s="152" t="s">
        <v>736</v>
      </c>
      <c r="Y64" s="152" t="str">
        <f t="shared" si="1"/>
        <v>NO</v>
      </c>
      <c r="Z64" s="152" t="str">
        <f t="shared" si="5"/>
        <v>2GIG-F1-345</v>
      </c>
      <c r="AA64" s="152"/>
      <c r="AB64" s="152"/>
      <c r="AC64" s="152" t="s">
        <v>3327</v>
      </c>
      <c r="AD64" s="152" t="s">
        <v>114</v>
      </c>
      <c r="AE64" s="152" t="s">
        <v>870</v>
      </c>
      <c r="AF64" s="152" t="s">
        <v>3319</v>
      </c>
      <c r="AG64" s="152" t="s">
        <v>3319</v>
      </c>
    </row>
    <row r="65" spans="1:33" ht="30" x14ac:dyDescent="0.25">
      <c r="A65" s="97" t="s">
        <v>2305</v>
      </c>
      <c r="B65" s="52" t="s">
        <v>1661</v>
      </c>
      <c r="C65" s="97" t="s">
        <v>1661</v>
      </c>
      <c r="D65" s="98" t="s">
        <v>2508</v>
      </c>
      <c r="E65" s="24">
        <v>50</v>
      </c>
      <c r="F65" s="21" t="s">
        <v>557</v>
      </c>
      <c r="G65" s="99">
        <v>7.5</v>
      </c>
      <c r="H65" s="99" t="s">
        <v>416</v>
      </c>
      <c r="I65" s="99" t="s">
        <v>416</v>
      </c>
      <c r="J65" s="99" t="s">
        <v>134</v>
      </c>
      <c r="K65" s="99" t="s">
        <v>145</v>
      </c>
      <c r="L65" s="97" t="s">
        <v>1661</v>
      </c>
      <c r="M65" s="98" t="s">
        <v>2508</v>
      </c>
      <c r="N65" s="100" t="s">
        <v>1661</v>
      </c>
      <c r="O65" s="100" t="s">
        <v>2508</v>
      </c>
      <c r="P65" s="152" t="s">
        <v>3384</v>
      </c>
      <c r="Q65" s="88" t="s">
        <v>854</v>
      </c>
      <c r="R65" s="88" t="s">
        <v>2305</v>
      </c>
      <c r="S65" s="88" t="e">
        <f>VLOOKUP(A65,#REF!,2,0)</f>
        <v>#REF!</v>
      </c>
      <c r="T65" s="12" t="s">
        <v>736</v>
      </c>
      <c r="U65" s="88" t="s">
        <v>735</v>
      </c>
      <c r="V65" s="101" t="s">
        <v>735</v>
      </c>
      <c r="W65" s="102">
        <v>15</v>
      </c>
      <c r="X65" s="152" t="s">
        <v>736</v>
      </c>
      <c r="Y65" s="152" t="str">
        <f t="shared" si="1"/>
        <v>NO</v>
      </c>
      <c r="Z65" s="152" t="str">
        <f t="shared" si="5"/>
        <v>2GIG-RPTR</v>
      </c>
      <c r="AA65" s="152"/>
      <c r="AB65" s="152"/>
      <c r="AC65" s="152" t="s">
        <v>3327</v>
      </c>
      <c r="AD65" s="152" t="s">
        <v>114</v>
      </c>
      <c r="AE65" s="152" t="s">
        <v>3331</v>
      </c>
      <c r="AF65" s="152" t="s">
        <v>3319</v>
      </c>
      <c r="AG65" s="152" t="s">
        <v>3319</v>
      </c>
    </row>
    <row r="66" spans="1:33" x14ac:dyDescent="0.25">
      <c r="A66" s="97" t="s">
        <v>2380</v>
      </c>
      <c r="B66" s="52" t="s">
        <v>2493</v>
      </c>
      <c r="C66" s="97" t="s">
        <v>2493</v>
      </c>
      <c r="D66" s="98" t="s">
        <v>2507</v>
      </c>
      <c r="E66" s="24">
        <v>49</v>
      </c>
      <c r="F66" s="21" t="s">
        <v>557</v>
      </c>
      <c r="G66" s="99">
        <v>7.5</v>
      </c>
      <c r="H66" s="99" t="s">
        <v>414</v>
      </c>
      <c r="I66" s="99" t="s">
        <v>414</v>
      </c>
      <c r="J66" s="99" t="s">
        <v>134</v>
      </c>
      <c r="K66" s="99" t="s">
        <v>143</v>
      </c>
      <c r="L66" s="97" t="s">
        <v>2493</v>
      </c>
      <c r="M66" s="98" t="s">
        <v>2507</v>
      </c>
      <c r="N66" s="100" t="s">
        <v>2493</v>
      </c>
      <c r="O66" s="100" t="s">
        <v>2507</v>
      </c>
      <c r="P66" s="152" t="s">
        <v>3384</v>
      </c>
      <c r="Q66" s="88" t="s">
        <v>854</v>
      </c>
      <c r="R66" s="88" t="s">
        <v>2380</v>
      </c>
      <c r="S66" s="88" t="e">
        <f>VLOOKUP(A66,#REF!,2,0)</f>
        <v>#REF!</v>
      </c>
      <c r="T66" s="12" t="s">
        <v>736</v>
      </c>
      <c r="U66" s="88" t="s">
        <v>735</v>
      </c>
      <c r="V66" s="101" t="s">
        <v>735</v>
      </c>
      <c r="W66" s="102">
        <v>15</v>
      </c>
      <c r="X66" s="152" t="s">
        <v>736</v>
      </c>
      <c r="Y66" s="152" t="str">
        <f t="shared" ref="Y66:Y129" si="6">T66</f>
        <v>NO</v>
      </c>
      <c r="Z66" s="152" t="str">
        <f t="shared" si="5"/>
        <v>TX-E721</v>
      </c>
      <c r="AA66" s="152"/>
      <c r="AB66" s="152"/>
      <c r="AC66" s="152" t="s">
        <v>3327</v>
      </c>
      <c r="AD66" s="152" t="s">
        <v>114</v>
      </c>
      <c r="AE66" s="152" t="s">
        <v>870</v>
      </c>
      <c r="AF66" s="152" t="s">
        <v>3319</v>
      </c>
      <c r="AG66" s="152" t="s">
        <v>3319</v>
      </c>
    </row>
    <row r="67" spans="1:33" ht="30" x14ac:dyDescent="0.25">
      <c r="A67" s="97" t="s">
        <v>2377</v>
      </c>
      <c r="B67" s="52" t="s">
        <v>2494</v>
      </c>
      <c r="C67" s="97" t="s">
        <v>2494</v>
      </c>
      <c r="D67" s="158" t="s">
        <v>3130</v>
      </c>
      <c r="E67" s="24">
        <v>59</v>
      </c>
      <c r="F67" s="21" t="s">
        <v>557</v>
      </c>
      <c r="G67" s="99">
        <v>7.5</v>
      </c>
      <c r="H67" s="99" t="s">
        <v>2495</v>
      </c>
      <c r="I67" s="99" t="s">
        <v>2495</v>
      </c>
      <c r="J67" s="99" t="s">
        <v>134</v>
      </c>
      <c r="K67" s="99" t="s">
        <v>143</v>
      </c>
      <c r="L67" s="97" t="s">
        <v>2494</v>
      </c>
      <c r="M67" s="158" t="s">
        <v>3130</v>
      </c>
      <c r="N67" s="100" t="s">
        <v>2494</v>
      </c>
      <c r="O67" s="158" t="s">
        <v>3130</v>
      </c>
      <c r="P67" s="152" t="s">
        <v>3384</v>
      </c>
      <c r="Q67" s="88" t="s">
        <v>854</v>
      </c>
      <c r="R67" s="88" t="s">
        <v>2377</v>
      </c>
      <c r="S67" s="181" t="s">
        <v>2377</v>
      </c>
      <c r="T67" s="12" t="s">
        <v>736</v>
      </c>
      <c r="U67" s="88" t="s">
        <v>735</v>
      </c>
      <c r="V67" s="101" t="s">
        <v>735</v>
      </c>
      <c r="W67" s="102">
        <v>15</v>
      </c>
      <c r="X67" s="152" t="s">
        <v>736</v>
      </c>
      <c r="Y67" s="152" t="str">
        <f t="shared" si="6"/>
        <v>NO</v>
      </c>
      <c r="Z67" s="152" t="str">
        <f t="shared" si="5"/>
        <v>WST- 302</v>
      </c>
      <c r="AA67" s="152"/>
      <c r="AB67" s="152"/>
      <c r="AC67" s="152" t="s">
        <v>3327</v>
      </c>
      <c r="AD67" s="152" t="s">
        <v>114</v>
      </c>
      <c r="AE67" s="152" t="s">
        <v>3331</v>
      </c>
      <c r="AF67" s="152" t="s">
        <v>3319</v>
      </c>
      <c r="AG67" s="152" t="s">
        <v>3319</v>
      </c>
    </row>
    <row r="68" spans="1:33" x14ac:dyDescent="0.25">
      <c r="A68" s="97" t="s">
        <v>2104</v>
      </c>
      <c r="B68" s="52" t="s">
        <v>2496</v>
      </c>
      <c r="C68" s="97" t="s">
        <v>2496</v>
      </c>
      <c r="D68" s="158" t="s">
        <v>3131</v>
      </c>
      <c r="E68" s="24">
        <v>59</v>
      </c>
      <c r="F68" s="21" t="s">
        <v>557</v>
      </c>
      <c r="G68" s="99">
        <v>7.5</v>
      </c>
      <c r="H68" s="99" t="s">
        <v>2495</v>
      </c>
      <c r="I68" s="99" t="s">
        <v>2495</v>
      </c>
      <c r="J68" s="99" t="s">
        <v>134</v>
      </c>
      <c r="K68" s="99" t="s">
        <v>143</v>
      </c>
      <c r="L68" s="97" t="s">
        <v>2496</v>
      </c>
      <c r="M68" s="158" t="s">
        <v>3131</v>
      </c>
      <c r="N68" s="100" t="s">
        <v>2496</v>
      </c>
      <c r="O68" s="158" t="s">
        <v>3131</v>
      </c>
      <c r="P68" s="152" t="s">
        <v>3384</v>
      </c>
      <c r="Q68" s="88" t="s">
        <v>854</v>
      </c>
      <c r="R68" s="88" t="s">
        <v>2104</v>
      </c>
      <c r="S68" s="88" t="e">
        <f>VLOOKUP(A68,#REF!,2,0)</f>
        <v>#REF!</v>
      </c>
      <c r="T68" s="12" t="s">
        <v>736</v>
      </c>
      <c r="U68" s="88" t="s">
        <v>735</v>
      </c>
      <c r="V68" s="101" t="s">
        <v>735</v>
      </c>
      <c r="W68" s="102">
        <v>15</v>
      </c>
      <c r="X68" s="152" t="s">
        <v>736</v>
      </c>
      <c r="Y68" s="152" t="str">
        <f t="shared" si="6"/>
        <v>NO</v>
      </c>
      <c r="Z68" s="152" t="str">
        <f t="shared" si="5"/>
        <v>SHOCK SENSOR</v>
      </c>
      <c r="AA68" s="152"/>
      <c r="AB68" s="152"/>
      <c r="AC68" s="152" t="s">
        <v>3327</v>
      </c>
      <c r="AD68" s="152" t="s">
        <v>114</v>
      </c>
      <c r="AE68" s="152" t="s">
        <v>870</v>
      </c>
      <c r="AF68" s="152" t="s">
        <v>3319</v>
      </c>
      <c r="AG68" s="152" t="s">
        <v>3319</v>
      </c>
    </row>
    <row r="69" spans="1:33" ht="30" x14ac:dyDescent="0.25">
      <c r="A69" s="97" t="s">
        <v>926</v>
      </c>
      <c r="B69" s="52" t="s">
        <v>383</v>
      </c>
      <c r="C69" s="97" t="s">
        <v>383</v>
      </c>
      <c r="D69" s="158" t="s">
        <v>3132</v>
      </c>
      <c r="E69" s="24">
        <v>0</v>
      </c>
      <c r="F69" s="21" t="s">
        <v>557</v>
      </c>
      <c r="G69" s="99">
        <v>7.5</v>
      </c>
      <c r="H69" s="99" t="s">
        <v>654</v>
      </c>
      <c r="I69" s="99" t="s">
        <v>121</v>
      </c>
      <c r="J69" s="99" t="s">
        <v>134</v>
      </c>
      <c r="K69" s="99" t="s">
        <v>145</v>
      </c>
      <c r="L69" s="97" t="s">
        <v>383</v>
      </c>
      <c r="M69" s="158" t="s">
        <v>3132</v>
      </c>
      <c r="N69" s="100" t="s">
        <v>383</v>
      </c>
      <c r="O69" s="158" t="s">
        <v>3132</v>
      </c>
      <c r="P69" s="152" t="s">
        <v>3384</v>
      </c>
      <c r="Q69" s="88" t="s">
        <v>854</v>
      </c>
      <c r="R69" s="88" t="s">
        <v>2376</v>
      </c>
      <c r="S69" s="88" t="e">
        <f>VLOOKUP(A69,#REF!,2,0)</f>
        <v>#REF!</v>
      </c>
      <c r="T69" s="12" t="s">
        <v>736</v>
      </c>
      <c r="U69" s="88" t="s">
        <v>735</v>
      </c>
      <c r="V69" s="101" t="s">
        <v>735</v>
      </c>
      <c r="W69" s="102">
        <v>15</v>
      </c>
      <c r="X69" s="152" t="s">
        <v>736</v>
      </c>
      <c r="Y69" s="152" t="str">
        <f t="shared" si="6"/>
        <v>NO</v>
      </c>
      <c r="Z69" s="152" t="str">
        <f t="shared" si="5"/>
        <v>Z_DSD37_ZWUS</v>
      </c>
      <c r="AA69" s="152"/>
      <c r="AB69" s="152"/>
      <c r="AC69" s="152" t="s">
        <v>3327</v>
      </c>
      <c r="AD69" s="152" t="s">
        <v>114</v>
      </c>
      <c r="AE69" s="152" t="s">
        <v>870</v>
      </c>
      <c r="AF69" s="152" t="s">
        <v>3319</v>
      </c>
      <c r="AG69" s="152" t="s">
        <v>3319</v>
      </c>
    </row>
    <row r="70" spans="1:33" x14ac:dyDescent="0.25">
      <c r="A70" s="97" t="s">
        <v>1783</v>
      </c>
      <c r="B70" s="52" t="s">
        <v>2513</v>
      </c>
      <c r="C70" s="97" t="s">
        <v>2513</v>
      </c>
      <c r="D70" s="98" t="s">
        <v>2514</v>
      </c>
      <c r="E70" s="24">
        <v>0</v>
      </c>
      <c r="F70" s="21" t="s">
        <v>557</v>
      </c>
      <c r="G70" s="99">
        <v>0</v>
      </c>
      <c r="H70" s="99" t="s">
        <v>123</v>
      </c>
      <c r="I70" s="99" t="s">
        <v>123</v>
      </c>
      <c r="J70" s="99" t="s">
        <v>134</v>
      </c>
      <c r="K70" s="99" t="s">
        <v>122</v>
      </c>
      <c r="L70" s="97" t="s">
        <v>2513</v>
      </c>
      <c r="M70" s="98" t="s">
        <v>2514</v>
      </c>
      <c r="N70" s="100" t="s">
        <v>2513</v>
      </c>
      <c r="O70" s="100" t="s">
        <v>2514</v>
      </c>
      <c r="P70" s="152" t="s">
        <v>3384</v>
      </c>
      <c r="Q70" s="88" t="s">
        <v>1777</v>
      </c>
      <c r="R70" s="88" t="s">
        <v>2378</v>
      </c>
      <c r="S70" s="88" t="e">
        <f>VLOOKUP(A70,#REF!,2,0)</f>
        <v>#REF!</v>
      </c>
      <c r="T70" s="12" t="s">
        <v>736</v>
      </c>
      <c r="U70" s="88" t="s">
        <v>735</v>
      </c>
      <c r="V70" s="246" t="s">
        <v>736</v>
      </c>
      <c r="W70" s="102">
        <v>15</v>
      </c>
      <c r="X70" s="152" t="s">
        <v>736</v>
      </c>
      <c r="Y70" s="152" t="str">
        <f t="shared" si="6"/>
        <v>NO</v>
      </c>
      <c r="Z70" s="152" t="str">
        <f t="shared" si="5"/>
        <v>ADC_VAC_DBWI</v>
      </c>
      <c r="AA70" s="152"/>
      <c r="AB70" s="152"/>
      <c r="AC70" s="152" t="s">
        <v>3327</v>
      </c>
      <c r="AD70" s="152" t="s">
        <v>114</v>
      </c>
      <c r="AE70" s="152" t="s">
        <v>950</v>
      </c>
      <c r="AF70" s="152" t="s">
        <v>3319</v>
      </c>
      <c r="AG70" s="152" t="s">
        <v>3319</v>
      </c>
    </row>
    <row r="71" spans="1:33" x14ac:dyDescent="0.25">
      <c r="A71" s="144" t="s">
        <v>3792</v>
      </c>
      <c r="B71" s="143" t="s">
        <v>3629</v>
      </c>
      <c r="C71" s="143" t="s">
        <v>3629</v>
      </c>
      <c r="D71" s="118" t="s">
        <v>3630</v>
      </c>
      <c r="E71" s="140">
        <v>399</v>
      </c>
      <c r="F71" s="145" t="s">
        <v>557</v>
      </c>
      <c r="G71" s="146">
        <v>90</v>
      </c>
      <c r="H71" s="146" t="s">
        <v>742</v>
      </c>
      <c r="I71" s="146" t="s">
        <v>742</v>
      </c>
      <c r="J71" s="146" t="s">
        <v>134</v>
      </c>
      <c r="K71" s="146" t="s">
        <v>3099</v>
      </c>
      <c r="L71" s="144" t="s">
        <v>3629</v>
      </c>
      <c r="M71" s="173" t="s">
        <v>3630</v>
      </c>
      <c r="N71" s="144" t="s">
        <v>3629</v>
      </c>
      <c r="O71" s="173" t="s">
        <v>3630</v>
      </c>
      <c r="P71" s="147" t="s">
        <v>3384</v>
      </c>
      <c r="Q71" s="147" t="s">
        <v>854</v>
      </c>
      <c r="R71" s="147" t="s">
        <v>3631</v>
      </c>
      <c r="S71" s="147" t="s">
        <v>3631</v>
      </c>
      <c r="T71" s="12" t="s">
        <v>735</v>
      </c>
      <c r="U71" s="147" t="s">
        <v>735</v>
      </c>
      <c r="V71" s="147" t="s">
        <v>735</v>
      </c>
      <c r="W71" s="148">
        <v>1</v>
      </c>
      <c r="X71" s="152" t="s">
        <v>736</v>
      </c>
      <c r="Y71" s="152" t="str">
        <f t="shared" si="6"/>
        <v>YES</v>
      </c>
      <c r="Z71" s="152" t="s">
        <v>3471</v>
      </c>
      <c r="AA71" s="152"/>
      <c r="AB71" s="152"/>
      <c r="AC71" s="152" t="s">
        <v>3327</v>
      </c>
      <c r="AD71" s="152" t="s">
        <v>114</v>
      </c>
      <c r="AE71" s="152" t="s">
        <v>741</v>
      </c>
      <c r="AF71" s="152" t="s">
        <v>3319</v>
      </c>
      <c r="AG71" s="152" t="s">
        <v>3319</v>
      </c>
    </row>
    <row r="72" spans="1:33" ht="30" x14ac:dyDescent="0.25">
      <c r="A72" s="144" t="s">
        <v>3534</v>
      </c>
      <c r="B72" s="143" t="s">
        <v>3106</v>
      </c>
      <c r="C72" s="143" t="s">
        <v>669</v>
      </c>
      <c r="D72" s="143" t="s">
        <v>184</v>
      </c>
      <c r="E72" s="140">
        <v>24</v>
      </c>
      <c r="F72" s="145" t="s">
        <v>557</v>
      </c>
      <c r="G72" s="177">
        <v>7.5</v>
      </c>
      <c r="H72" s="177" t="s">
        <v>654</v>
      </c>
      <c r="I72" s="177" t="s">
        <v>121</v>
      </c>
      <c r="J72" s="177" t="s">
        <v>134</v>
      </c>
      <c r="K72" s="177" t="s">
        <v>145</v>
      </c>
      <c r="L72" s="144" t="s">
        <v>669</v>
      </c>
      <c r="M72" s="144" t="s">
        <v>184</v>
      </c>
      <c r="N72" s="144" t="s">
        <v>669</v>
      </c>
      <c r="O72" s="144" t="s">
        <v>184</v>
      </c>
      <c r="P72" s="144" t="s">
        <v>3384</v>
      </c>
      <c r="Q72" s="147" t="s">
        <v>854</v>
      </c>
      <c r="R72" s="144" t="s">
        <v>3107</v>
      </c>
      <c r="S72" s="144" t="s">
        <v>3107</v>
      </c>
      <c r="T72" s="12" t="s">
        <v>735</v>
      </c>
      <c r="U72" s="144" t="s">
        <v>735</v>
      </c>
      <c r="V72" s="146" t="s">
        <v>735</v>
      </c>
      <c r="W72" s="178">
        <v>15</v>
      </c>
      <c r="X72" s="150" t="s">
        <v>735</v>
      </c>
      <c r="Y72" s="152" t="str">
        <f t="shared" si="6"/>
        <v>YES</v>
      </c>
      <c r="Z72" s="248" t="s">
        <v>3552</v>
      </c>
      <c r="AA72" s="152"/>
      <c r="AB72" s="152"/>
      <c r="AC72" s="152" t="s">
        <v>3327</v>
      </c>
      <c r="AD72" s="152" t="s">
        <v>114</v>
      </c>
      <c r="AE72" s="152" t="s">
        <v>3331</v>
      </c>
      <c r="AF72" s="152" t="s">
        <v>3319</v>
      </c>
      <c r="AG72" s="152" t="s">
        <v>3319</v>
      </c>
    </row>
    <row r="73" spans="1:33" ht="30" x14ac:dyDescent="0.25">
      <c r="A73" s="144" t="s">
        <v>3535</v>
      </c>
      <c r="B73" s="143" t="s">
        <v>3108</v>
      </c>
      <c r="C73" s="143" t="s">
        <v>3143</v>
      </c>
      <c r="D73" s="143" t="s">
        <v>185</v>
      </c>
      <c r="E73" s="140">
        <v>39</v>
      </c>
      <c r="F73" s="145" t="s">
        <v>557</v>
      </c>
      <c r="G73" s="177">
        <v>7.5</v>
      </c>
      <c r="H73" s="177" t="s">
        <v>654</v>
      </c>
      <c r="I73" s="177" t="s">
        <v>121</v>
      </c>
      <c r="J73" s="177" t="s">
        <v>134</v>
      </c>
      <c r="K73" s="177" t="s">
        <v>145</v>
      </c>
      <c r="L73" s="144" t="s">
        <v>3143</v>
      </c>
      <c r="M73" s="144" t="s">
        <v>185</v>
      </c>
      <c r="N73" s="144" t="s">
        <v>3143</v>
      </c>
      <c r="O73" s="144" t="s">
        <v>185</v>
      </c>
      <c r="P73" s="147" t="s">
        <v>3384</v>
      </c>
      <c r="Q73" s="147" t="s">
        <v>854</v>
      </c>
      <c r="R73" s="144" t="s">
        <v>3109</v>
      </c>
      <c r="S73" s="144" t="s">
        <v>3109</v>
      </c>
      <c r="T73" s="12" t="s">
        <v>735</v>
      </c>
      <c r="U73" s="147" t="s">
        <v>735</v>
      </c>
      <c r="V73" s="147" t="s">
        <v>735</v>
      </c>
      <c r="W73" s="148">
        <v>15</v>
      </c>
      <c r="X73" s="150" t="s">
        <v>735</v>
      </c>
      <c r="Y73" s="152" t="str">
        <f t="shared" si="6"/>
        <v>YES</v>
      </c>
      <c r="Z73" s="248" t="s">
        <v>3553</v>
      </c>
      <c r="AA73" s="152"/>
      <c r="AB73" s="152"/>
      <c r="AC73" s="152" t="s">
        <v>3327</v>
      </c>
      <c r="AD73" s="152" t="s">
        <v>114</v>
      </c>
      <c r="AE73" s="152" t="s">
        <v>3331</v>
      </c>
      <c r="AF73" s="152" t="s">
        <v>3319</v>
      </c>
      <c r="AG73" s="152" t="s">
        <v>3319</v>
      </c>
    </row>
    <row r="74" spans="1:33" ht="30" x14ac:dyDescent="0.25">
      <c r="A74" s="144" t="s">
        <v>3536</v>
      </c>
      <c r="B74" s="143" t="s">
        <v>3110</v>
      </c>
      <c r="C74" s="143" t="s">
        <v>3117</v>
      </c>
      <c r="D74" s="143" t="s">
        <v>3145</v>
      </c>
      <c r="E74" s="140">
        <v>39</v>
      </c>
      <c r="F74" s="145" t="s">
        <v>557</v>
      </c>
      <c r="G74" s="177">
        <v>7.5</v>
      </c>
      <c r="H74" s="177" t="s">
        <v>654</v>
      </c>
      <c r="I74" s="177" t="s">
        <v>121</v>
      </c>
      <c r="J74" s="177" t="s">
        <v>134</v>
      </c>
      <c r="K74" s="177" t="s">
        <v>145</v>
      </c>
      <c r="L74" s="144" t="s">
        <v>3117</v>
      </c>
      <c r="M74" s="144" t="s">
        <v>3145</v>
      </c>
      <c r="N74" s="144" t="s">
        <v>3117</v>
      </c>
      <c r="O74" s="144" t="s">
        <v>3145</v>
      </c>
      <c r="P74" s="147" t="s">
        <v>3384</v>
      </c>
      <c r="Q74" s="147" t="s">
        <v>854</v>
      </c>
      <c r="R74" s="144" t="s">
        <v>3111</v>
      </c>
      <c r="S74" s="144" t="s">
        <v>3111</v>
      </c>
      <c r="T74" s="12" t="s">
        <v>735</v>
      </c>
      <c r="U74" s="147" t="s">
        <v>735</v>
      </c>
      <c r="V74" s="147" t="s">
        <v>735</v>
      </c>
      <c r="W74" s="148">
        <v>15</v>
      </c>
      <c r="X74" s="150" t="s">
        <v>735</v>
      </c>
      <c r="Y74" s="152" t="str">
        <f t="shared" si="6"/>
        <v>YES</v>
      </c>
      <c r="Z74" s="248" t="s">
        <v>3554</v>
      </c>
      <c r="AA74" s="152"/>
      <c r="AB74" s="152"/>
      <c r="AC74" s="152" t="s">
        <v>3327</v>
      </c>
      <c r="AD74" s="152" t="s">
        <v>114</v>
      </c>
      <c r="AE74" s="152" t="s">
        <v>3331</v>
      </c>
      <c r="AF74" s="152" t="s">
        <v>3319</v>
      </c>
      <c r="AG74" s="152" t="s">
        <v>3319</v>
      </c>
    </row>
    <row r="75" spans="1:33" s="15" customFormat="1" x14ac:dyDescent="0.25">
      <c r="A75" s="144" t="s">
        <v>3532</v>
      </c>
      <c r="B75" s="157" t="s">
        <v>3112</v>
      </c>
      <c r="C75" s="175" t="s">
        <v>3112</v>
      </c>
      <c r="D75" s="157" t="s">
        <v>3163</v>
      </c>
      <c r="E75" s="142">
        <v>59</v>
      </c>
      <c r="F75" s="176" t="s">
        <v>557</v>
      </c>
      <c r="G75" s="144">
        <v>7.5</v>
      </c>
      <c r="H75" s="144" t="s">
        <v>454</v>
      </c>
      <c r="I75" s="144" t="s">
        <v>455</v>
      </c>
      <c r="J75" s="144" t="s">
        <v>134</v>
      </c>
      <c r="K75" s="144" t="s">
        <v>143</v>
      </c>
      <c r="L75" s="152" t="s">
        <v>3112</v>
      </c>
      <c r="M75" s="144" t="s">
        <v>3163</v>
      </c>
      <c r="N75" s="152" t="s">
        <v>3112</v>
      </c>
      <c r="O75" s="144" t="s">
        <v>3163</v>
      </c>
      <c r="P75" s="147" t="s">
        <v>3384</v>
      </c>
      <c r="Q75" s="147" t="s">
        <v>854</v>
      </c>
      <c r="R75" s="144" t="s">
        <v>3113</v>
      </c>
      <c r="S75" s="144" t="s">
        <v>3113</v>
      </c>
      <c r="T75" s="12" t="s">
        <v>736</v>
      </c>
      <c r="U75" s="147" t="s">
        <v>735</v>
      </c>
      <c r="V75" s="147" t="s">
        <v>735</v>
      </c>
      <c r="W75" s="148">
        <v>20</v>
      </c>
      <c r="X75" s="152" t="s">
        <v>736</v>
      </c>
      <c r="Y75" s="152" t="str">
        <f t="shared" si="6"/>
        <v>NO</v>
      </c>
      <c r="Z75" s="152" t="str">
        <f t="shared" si="5"/>
        <v>PGX312</v>
      </c>
      <c r="AA75" s="152"/>
      <c r="AB75" s="152"/>
      <c r="AC75" s="152" t="s">
        <v>3327</v>
      </c>
      <c r="AD75" s="152" t="s">
        <v>114</v>
      </c>
      <c r="AE75" s="152" t="s">
        <v>870</v>
      </c>
      <c r="AF75" s="152" t="s">
        <v>3319</v>
      </c>
      <c r="AG75" s="152" t="s">
        <v>3319</v>
      </c>
    </row>
    <row r="76" spans="1:33" x14ac:dyDescent="0.25">
      <c r="A76" s="144" t="s">
        <v>3133</v>
      </c>
      <c r="B76" s="179" t="s">
        <v>3248</v>
      </c>
      <c r="C76" s="179" t="s">
        <v>3248</v>
      </c>
      <c r="D76" s="180" t="s">
        <v>3249</v>
      </c>
      <c r="E76" s="142"/>
      <c r="F76" s="145" t="s">
        <v>557</v>
      </c>
      <c r="G76" s="146">
        <v>30</v>
      </c>
      <c r="H76" s="146" t="s">
        <v>3118</v>
      </c>
      <c r="I76" s="146" t="s">
        <v>3118</v>
      </c>
      <c r="J76" s="146" t="s">
        <v>741</v>
      </c>
      <c r="K76" s="146" t="s">
        <v>3099</v>
      </c>
      <c r="L76" s="179" t="s">
        <v>3248</v>
      </c>
      <c r="M76" s="180" t="s">
        <v>3249</v>
      </c>
      <c r="N76" s="179" t="s">
        <v>3248</v>
      </c>
      <c r="O76" s="180" t="s">
        <v>3249</v>
      </c>
      <c r="P76" s="147" t="s">
        <v>3384</v>
      </c>
      <c r="Q76" s="147" t="s">
        <v>854</v>
      </c>
      <c r="R76" s="147" t="s">
        <v>3133</v>
      </c>
      <c r="S76" s="147" t="s">
        <v>3133</v>
      </c>
      <c r="T76" s="12" t="s">
        <v>735</v>
      </c>
      <c r="U76" s="147" t="s">
        <v>735</v>
      </c>
      <c r="V76" s="147" t="s">
        <v>735</v>
      </c>
      <c r="W76" s="148">
        <v>1</v>
      </c>
      <c r="X76" s="152" t="s">
        <v>736</v>
      </c>
      <c r="Y76" s="152" t="str">
        <f t="shared" si="6"/>
        <v>YES</v>
      </c>
      <c r="Z76" s="152" t="s">
        <v>3133</v>
      </c>
      <c r="AA76" s="152"/>
      <c r="AB76" s="152"/>
      <c r="AC76" s="152" t="s">
        <v>3327</v>
      </c>
      <c r="AD76" s="152" t="s">
        <v>114</v>
      </c>
      <c r="AE76" s="152" t="s">
        <v>741</v>
      </c>
      <c r="AF76" s="152" t="s">
        <v>3319</v>
      </c>
      <c r="AG76" s="152" t="s">
        <v>3319</v>
      </c>
    </row>
    <row r="77" spans="1:33" x14ac:dyDescent="0.25">
      <c r="A77" s="144" t="s">
        <v>3162</v>
      </c>
      <c r="B77" s="143" t="s">
        <v>9</v>
      </c>
      <c r="C77" s="144" t="s">
        <v>3251</v>
      </c>
      <c r="D77" s="144" t="s">
        <v>166</v>
      </c>
      <c r="E77" s="140">
        <v>199</v>
      </c>
      <c r="F77" s="145" t="s">
        <v>198</v>
      </c>
      <c r="G77" s="144">
        <v>60</v>
      </c>
      <c r="H77" s="144" t="s">
        <v>123</v>
      </c>
      <c r="I77" s="144" t="s">
        <v>123</v>
      </c>
      <c r="J77" s="144" t="s">
        <v>134</v>
      </c>
      <c r="K77" s="144" t="s">
        <v>122</v>
      </c>
      <c r="L77" s="144" t="s">
        <v>9</v>
      </c>
      <c r="M77" s="144" t="s">
        <v>166</v>
      </c>
      <c r="N77" s="157" t="s">
        <v>164</v>
      </c>
      <c r="O77" s="157" t="s">
        <v>165</v>
      </c>
      <c r="P77" s="144" t="s">
        <v>3384</v>
      </c>
      <c r="Q77" s="144" t="s">
        <v>854</v>
      </c>
      <c r="R77" s="144" t="s">
        <v>3162</v>
      </c>
      <c r="S77" s="144" t="s">
        <v>3162</v>
      </c>
      <c r="T77" s="12" t="s">
        <v>735</v>
      </c>
      <c r="U77" s="144" t="s">
        <v>735</v>
      </c>
      <c r="V77" s="146" t="s">
        <v>735</v>
      </c>
      <c r="W77" s="178">
        <v>8</v>
      </c>
      <c r="X77" s="158" t="s">
        <v>735</v>
      </c>
      <c r="Y77" s="152" t="str">
        <f t="shared" si="6"/>
        <v>YES</v>
      </c>
      <c r="Z77" s="152" t="s">
        <v>3162</v>
      </c>
      <c r="AA77" s="152"/>
      <c r="AB77" s="152"/>
      <c r="AC77" s="152" t="s">
        <v>3327</v>
      </c>
      <c r="AD77" s="152" t="s">
        <v>114</v>
      </c>
      <c r="AE77" s="152" t="s">
        <v>950</v>
      </c>
      <c r="AF77" s="152" t="s">
        <v>3319</v>
      </c>
      <c r="AG77" s="152" t="s">
        <v>3319</v>
      </c>
    </row>
    <row r="78" spans="1:33" x14ac:dyDescent="0.25">
      <c r="A78" s="144" t="s">
        <v>3166</v>
      </c>
      <c r="B78" s="143" t="s">
        <v>3164</v>
      </c>
      <c r="C78" s="144" t="s">
        <v>3250</v>
      </c>
      <c r="D78" s="144" t="s">
        <v>3416</v>
      </c>
      <c r="E78" s="140">
        <v>0</v>
      </c>
      <c r="F78" s="145" t="s">
        <v>557</v>
      </c>
      <c r="G78" s="144">
        <v>0</v>
      </c>
      <c r="H78" s="144" t="s">
        <v>3167</v>
      </c>
      <c r="I78" s="144" t="s">
        <v>3167</v>
      </c>
      <c r="J78" s="144" t="s">
        <v>134</v>
      </c>
      <c r="K78" s="144" t="s">
        <v>122</v>
      </c>
      <c r="L78" s="144" t="s">
        <v>3250</v>
      </c>
      <c r="M78" s="144" t="s">
        <v>3165</v>
      </c>
      <c r="N78" s="144" t="s">
        <v>3250</v>
      </c>
      <c r="O78" s="157" t="s">
        <v>643</v>
      </c>
      <c r="P78" s="144" t="s">
        <v>3384</v>
      </c>
      <c r="Q78" s="144" t="s">
        <v>854</v>
      </c>
      <c r="R78" s="144" t="s">
        <v>3166</v>
      </c>
      <c r="S78" s="144" t="s">
        <v>3166</v>
      </c>
      <c r="T78" s="12" t="s">
        <v>736</v>
      </c>
      <c r="U78" s="144" t="s">
        <v>735</v>
      </c>
      <c r="V78" s="146" t="s">
        <v>735</v>
      </c>
      <c r="W78" s="178">
        <v>8</v>
      </c>
      <c r="X78" s="158" t="s">
        <v>736</v>
      </c>
      <c r="Y78" s="152" t="str">
        <f t="shared" si="6"/>
        <v>NO</v>
      </c>
      <c r="Z78" s="147" t="str">
        <f t="shared" si="5"/>
        <v>ADC-W110</v>
      </c>
      <c r="AA78" s="147"/>
      <c r="AB78" s="147"/>
      <c r="AC78" s="152" t="s">
        <v>3327</v>
      </c>
      <c r="AD78" s="152" t="s">
        <v>114</v>
      </c>
      <c r="AE78" s="152" t="s">
        <v>3328</v>
      </c>
      <c r="AF78" s="152" t="s">
        <v>3319</v>
      </c>
      <c r="AG78" s="152" t="s">
        <v>3319</v>
      </c>
    </row>
    <row r="79" spans="1:33" x14ac:dyDescent="0.25">
      <c r="A79" s="144" t="s">
        <v>3169</v>
      </c>
      <c r="B79" s="143" t="s">
        <v>3168</v>
      </c>
      <c r="C79" s="144" t="s">
        <v>3168</v>
      </c>
      <c r="D79" s="144" t="s">
        <v>3417</v>
      </c>
      <c r="E79" s="140">
        <v>0</v>
      </c>
      <c r="F79" s="145" t="s">
        <v>557</v>
      </c>
      <c r="G79" s="144">
        <v>0</v>
      </c>
      <c r="H79" s="177" t="s">
        <v>654</v>
      </c>
      <c r="I79" s="144" t="s">
        <v>3167</v>
      </c>
      <c r="J79" s="144" t="s">
        <v>134</v>
      </c>
      <c r="K79" s="144" t="s">
        <v>122</v>
      </c>
      <c r="L79" s="144" t="s">
        <v>3168</v>
      </c>
      <c r="M79" s="144" t="s">
        <v>3417</v>
      </c>
      <c r="N79" s="144" t="s">
        <v>3168</v>
      </c>
      <c r="O79" s="144" t="s">
        <v>3417</v>
      </c>
      <c r="P79" s="144" t="s">
        <v>3384</v>
      </c>
      <c r="Q79" s="144" t="s">
        <v>854</v>
      </c>
      <c r="R79" s="144" t="s">
        <v>3169</v>
      </c>
      <c r="S79" s="144"/>
      <c r="T79" s="12" t="s">
        <v>736</v>
      </c>
      <c r="U79" s="144" t="s">
        <v>735</v>
      </c>
      <c r="V79" s="146" t="s">
        <v>735</v>
      </c>
      <c r="W79" s="178">
        <v>8</v>
      </c>
      <c r="X79" s="158" t="s">
        <v>736</v>
      </c>
      <c r="Y79" s="152" t="str">
        <f t="shared" si="6"/>
        <v>NO</v>
      </c>
      <c r="Z79" s="147" t="str">
        <f t="shared" si="5"/>
        <v>SLIM_WD_MNT</v>
      </c>
      <c r="AA79" s="147"/>
      <c r="AB79" s="147"/>
      <c r="AC79" s="152" t="s">
        <v>3327</v>
      </c>
      <c r="AD79" s="152" t="s">
        <v>114</v>
      </c>
      <c r="AE79" s="152" t="s">
        <v>3328</v>
      </c>
      <c r="AF79" s="152" t="s">
        <v>3319</v>
      </c>
      <c r="AG79" s="152" t="s">
        <v>3319</v>
      </c>
    </row>
    <row r="80" spans="1:33" x14ac:dyDescent="0.25">
      <c r="A80" s="144" t="s">
        <v>3172</v>
      </c>
      <c r="B80" s="143" t="s">
        <v>3173</v>
      </c>
      <c r="C80" s="144" t="s">
        <v>3252</v>
      </c>
      <c r="D80" s="144" t="s">
        <v>3418</v>
      </c>
      <c r="E80" s="140">
        <v>0</v>
      </c>
      <c r="F80" s="145" t="s">
        <v>557</v>
      </c>
      <c r="G80" s="144">
        <v>0</v>
      </c>
      <c r="H80" s="157" t="s">
        <v>454</v>
      </c>
      <c r="I80" s="144" t="s">
        <v>742</v>
      </c>
      <c r="J80" s="144" t="s">
        <v>134</v>
      </c>
      <c r="K80" s="144" t="s">
        <v>143</v>
      </c>
      <c r="L80" s="144" t="s">
        <v>3252</v>
      </c>
      <c r="M80" s="144" t="s">
        <v>3418</v>
      </c>
      <c r="N80" s="144" t="s">
        <v>3252</v>
      </c>
      <c r="O80" s="144" t="s">
        <v>3418</v>
      </c>
      <c r="P80" s="144" t="s">
        <v>3384</v>
      </c>
      <c r="Q80" s="144" t="s">
        <v>854</v>
      </c>
      <c r="R80" s="144" t="s">
        <v>3172</v>
      </c>
      <c r="S80" s="144"/>
      <c r="T80" s="12" t="s">
        <v>736</v>
      </c>
      <c r="U80" s="144" t="s">
        <v>735</v>
      </c>
      <c r="V80" s="146" t="s">
        <v>735</v>
      </c>
      <c r="W80" s="178">
        <v>8</v>
      </c>
      <c r="X80" s="158" t="s">
        <v>736</v>
      </c>
      <c r="Y80" s="152" t="str">
        <f t="shared" si="6"/>
        <v>NO</v>
      </c>
      <c r="Z80" s="147" t="str">
        <f>A80</f>
        <v>TAN-FM106WH</v>
      </c>
      <c r="AA80" s="147"/>
      <c r="AB80" s="147"/>
      <c r="AC80" s="152" t="s">
        <v>3327</v>
      </c>
      <c r="AD80" s="152" t="s">
        <v>114</v>
      </c>
      <c r="AE80" s="152" t="s">
        <v>870</v>
      </c>
      <c r="AF80" s="152" t="s">
        <v>3319</v>
      </c>
      <c r="AG80" s="152" t="s">
        <v>3319</v>
      </c>
    </row>
    <row r="81" spans="1:33" x14ac:dyDescent="0.25">
      <c r="A81" s="144" t="s">
        <v>3174</v>
      </c>
      <c r="B81" s="143" t="s">
        <v>3175</v>
      </c>
      <c r="C81" s="144" t="s">
        <v>3253</v>
      </c>
      <c r="D81" s="144" t="s">
        <v>3419</v>
      </c>
      <c r="E81" s="140">
        <v>30</v>
      </c>
      <c r="F81" s="145" t="s">
        <v>557</v>
      </c>
      <c r="G81" s="144">
        <v>7.5</v>
      </c>
      <c r="H81" s="146" t="s">
        <v>3266</v>
      </c>
      <c r="I81" s="144" t="s">
        <v>742</v>
      </c>
      <c r="J81" s="208" t="s">
        <v>872</v>
      </c>
      <c r="K81" s="208" t="s">
        <v>872</v>
      </c>
      <c r="L81" s="144" t="s">
        <v>3253</v>
      </c>
      <c r="M81" s="144" t="s">
        <v>3419</v>
      </c>
      <c r="N81" s="144" t="s">
        <v>3253</v>
      </c>
      <c r="O81" s="144" t="s">
        <v>3419</v>
      </c>
      <c r="P81" s="144" t="s">
        <v>3384</v>
      </c>
      <c r="Q81" s="144" t="s">
        <v>854</v>
      </c>
      <c r="R81" s="144" t="s">
        <v>3174</v>
      </c>
      <c r="S81" s="144"/>
      <c r="T81" s="12" t="s">
        <v>736</v>
      </c>
      <c r="U81" s="144" t="s">
        <v>735</v>
      </c>
      <c r="V81" s="146" t="s">
        <v>735</v>
      </c>
      <c r="W81" s="178">
        <v>8</v>
      </c>
      <c r="X81" s="158" t="s">
        <v>736</v>
      </c>
      <c r="Y81" s="152" t="str">
        <f t="shared" si="6"/>
        <v>NO</v>
      </c>
      <c r="Z81" s="147" t="str">
        <f t="shared" ref="Z81:Z111" si="7">A81</f>
        <v>2GIG-BATT2X</v>
      </c>
      <c r="AA81" s="147"/>
      <c r="AB81" s="147"/>
      <c r="AC81" s="152" t="s">
        <v>3327</v>
      </c>
      <c r="AD81" s="152" t="s">
        <v>114</v>
      </c>
      <c r="AE81" s="152" t="s">
        <v>3328</v>
      </c>
      <c r="AF81" s="152" t="s">
        <v>3319</v>
      </c>
      <c r="AG81" s="152" t="s">
        <v>3319</v>
      </c>
    </row>
    <row r="82" spans="1:33" x14ac:dyDescent="0.25">
      <c r="A82" s="144" t="s">
        <v>2304</v>
      </c>
      <c r="B82" s="143" t="s">
        <v>3176</v>
      </c>
      <c r="C82" s="144" t="s">
        <v>3254</v>
      </c>
      <c r="D82" s="144" t="s">
        <v>3420</v>
      </c>
      <c r="E82" s="140">
        <v>0</v>
      </c>
      <c r="F82" s="145" t="s">
        <v>557</v>
      </c>
      <c r="G82" s="144">
        <v>15</v>
      </c>
      <c r="H82" s="146" t="s">
        <v>3266</v>
      </c>
      <c r="I82" s="144" t="s">
        <v>742</v>
      </c>
      <c r="J82" s="208" t="s">
        <v>134</v>
      </c>
      <c r="K82" s="208" t="s">
        <v>3099</v>
      </c>
      <c r="L82" s="144" t="s">
        <v>3254</v>
      </c>
      <c r="M82" s="144" t="s">
        <v>3420</v>
      </c>
      <c r="N82" s="144" t="s">
        <v>3254</v>
      </c>
      <c r="O82" s="144" t="s">
        <v>3420</v>
      </c>
      <c r="P82" s="144" t="s">
        <v>3384</v>
      </c>
      <c r="Q82" s="144" t="s">
        <v>3198</v>
      </c>
      <c r="R82" s="144" t="s">
        <v>2304</v>
      </c>
      <c r="S82" s="144" t="s">
        <v>2304</v>
      </c>
      <c r="T82" s="12" t="s">
        <v>736</v>
      </c>
      <c r="U82" s="144" t="s">
        <v>735</v>
      </c>
      <c r="V82" s="146" t="s">
        <v>735</v>
      </c>
      <c r="W82" s="178">
        <v>8</v>
      </c>
      <c r="X82" s="158" t="s">
        <v>736</v>
      </c>
      <c r="Y82" s="152" t="str">
        <f t="shared" si="6"/>
        <v>NO</v>
      </c>
      <c r="Z82" s="147" t="str">
        <f t="shared" si="7"/>
        <v>2GIG-GC3GRA</v>
      </c>
      <c r="AA82" s="147"/>
      <c r="AB82" s="147"/>
      <c r="AC82" s="152" t="s">
        <v>3327</v>
      </c>
      <c r="AD82" s="152" t="s">
        <v>114</v>
      </c>
      <c r="AE82" s="152" t="s">
        <v>741</v>
      </c>
      <c r="AF82" s="152" t="s">
        <v>3319</v>
      </c>
      <c r="AG82" s="152" t="s">
        <v>3319</v>
      </c>
    </row>
    <row r="83" spans="1:33" x14ac:dyDescent="0.25">
      <c r="A83" s="144" t="s">
        <v>1655</v>
      </c>
      <c r="B83" s="143" t="s">
        <v>3177</v>
      </c>
      <c r="C83" s="144" t="s">
        <v>3255</v>
      </c>
      <c r="D83" s="144" t="s">
        <v>3421</v>
      </c>
      <c r="E83" s="140">
        <v>0</v>
      </c>
      <c r="F83" s="145" t="s">
        <v>557</v>
      </c>
      <c r="G83" s="144">
        <v>15</v>
      </c>
      <c r="H83" s="146" t="s">
        <v>3266</v>
      </c>
      <c r="I83" s="144" t="s">
        <v>742</v>
      </c>
      <c r="J83" s="208" t="s">
        <v>134</v>
      </c>
      <c r="K83" s="208" t="s">
        <v>3099</v>
      </c>
      <c r="L83" s="144" t="s">
        <v>3255</v>
      </c>
      <c r="M83" s="144" t="s">
        <v>3421</v>
      </c>
      <c r="N83" s="144" t="s">
        <v>3255</v>
      </c>
      <c r="O83" s="144" t="s">
        <v>3421</v>
      </c>
      <c r="P83" s="144" t="s">
        <v>3384</v>
      </c>
      <c r="Q83" s="144" t="s">
        <v>854</v>
      </c>
      <c r="R83" s="144" t="s">
        <v>1655</v>
      </c>
      <c r="S83" s="144" t="s">
        <v>1655</v>
      </c>
      <c r="T83" s="12" t="s">
        <v>736</v>
      </c>
      <c r="U83" s="144" t="s">
        <v>735</v>
      </c>
      <c r="V83" s="146" t="s">
        <v>735</v>
      </c>
      <c r="W83" s="178">
        <v>8</v>
      </c>
      <c r="X83" s="158" t="s">
        <v>736</v>
      </c>
      <c r="Y83" s="152" t="str">
        <f t="shared" si="6"/>
        <v>NO</v>
      </c>
      <c r="Z83" s="147" t="str">
        <f t="shared" si="7"/>
        <v>2GIG-GC3GRXA</v>
      </c>
      <c r="AA83" s="147"/>
      <c r="AB83" s="147"/>
      <c r="AC83" s="152" t="s">
        <v>3327</v>
      </c>
      <c r="AD83" s="152" t="s">
        <v>114</v>
      </c>
      <c r="AE83" s="152" t="s">
        <v>741</v>
      </c>
      <c r="AF83" s="152" t="s">
        <v>3319</v>
      </c>
      <c r="AG83" s="152" t="s">
        <v>3319</v>
      </c>
    </row>
    <row r="84" spans="1:33" x14ac:dyDescent="0.25">
      <c r="A84" s="144" t="s">
        <v>2299</v>
      </c>
      <c r="B84" s="143" t="s">
        <v>3178</v>
      </c>
      <c r="C84" s="144" t="s">
        <v>3254</v>
      </c>
      <c r="D84" s="144" t="s">
        <v>3420</v>
      </c>
      <c r="E84" s="140">
        <v>0</v>
      </c>
      <c r="F84" s="145" t="s">
        <v>557</v>
      </c>
      <c r="G84" s="144">
        <v>15</v>
      </c>
      <c r="H84" s="146" t="s">
        <v>3266</v>
      </c>
      <c r="I84" s="144" t="s">
        <v>742</v>
      </c>
      <c r="J84" s="208" t="s">
        <v>134</v>
      </c>
      <c r="K84" s="208" t="s">
        <v>3099</v>
      </c>
      <c r="L84" s="144" t="s">
        <v>3254</v>
      </c>
      <c r="M84" s="144" t="s">
        <v>3420</v>
      </c>
      <c r="N84" s="144" t="s">
        <v>3254</v>
      </c>
      <c r="O84" s="144" t="s">
        <v>3420</v>
      </c>
      <c r="P84" s="144" t="s">
        <v>3384</v>
      </c>
      <c r="Q84" s="144" t="s">
        <v>3198</v>
      </c>
      <c r="R84" s="144" t="s">
        <v>2299</v>
      </c>
      <c r="S84" s="144" t="s">
        <v>2299</v>
      </c>
      <c r="T84" s="12" t="s">
        <v>736</v>
      </c>
      <c r="U84" s="144" t="s">
        <v>735</v>
      </c>
      <c r="V84" s="146" t="s">
        <v>735</v>
      </c>
      <c r="W84" s="178">
        <v>8</v>
      </c>
      <c r="X84" s="158" t="s">
        <v>736</v>
      </c>
      <c r="Y84" s="152" t="str">
        <f t="shared" si="6"/>
        <v>NO</v>
      </c>
      <c r="Z84" s="147" t="str">
        <f t="shared" si="7"/>
        <v>2GIG_3GTLXA</v>
      </c>
      <c r="AA84" s="147"/>
      <c r="AB84" s="147"/>
      <c r="AC84" s="152" t="s">
        <v>3327</v>
      </c>
      <c r="AD84" s="152" t="s">
        <v>114</v>
      </c>
      <c r="AE84" s="152" t="s">
        <v>741</v>
      </c>
      <c r="AF84" s="152" t="s">
        <v>3319</v>
      </c>
      <c r="AG84" s="152" t="s">
        <v>3319</v>
      </c>
    </row>
    <row r="85" spans="1:33" ht="30" x14ac:dyDescent="0.25">
      <c r="A85" s="144" t="s">
        <v>3179</v>
      </c>
      <c r="B85" s="143" t="s">
        <v>3180</v>
      </c>
      <c r="C85" s="144" t="s">
        <v>3180</v>
      </c>
      <c r="D85" s="144" t="s">
        <v>3422</v>
      </c>
      <c r="E85" s="140">
        <v>0</v>
      </c>
      <c r="F85" s="145" t="s">
        <v>557</v>
      </c>
      <c r="G85" s="144">
        <v>7.5</v>
      </c>
      <c r="H85" s="146" t="s">
        <v>3266</v>
      </c>
      <c r="I85" s="144" t="s">
        <v>742</v>
      </c>
      <c r="J85" s="208" t="s">
        <v>134</v>
      </c>
      <c r="K85" s="208" t="s">
        <v>145</v>
      </c>
      <c r="L85" s="144" t="s">
        <v>3180</v>
      </c>
      <c r="M85" s="144" t="s">
        <v>3422</v>
      </c>
      <c r="N85" s="144" t="s">
        <v>3180</v>
      </c>
      <c r="O85" s="144" t="s">
        <v>3422</v>
      </c>
      <c r="P85" s="144" t="s">
        <v>3384</v>
      </c>
      <c r="Q85" s="144" t="s">
        <v>854</v>
      </c>
      <c r="R85" s="144" t="s">
        <v>3179</v>
      </c>
      <c r="S85" s="144" t="s">
        <v>3179</v>
      </c>
      <c r="T85" s="12" t="s">
        <v>736</v>
      </c>
      <c r="U85" s="144" t="s">
        <v>735</v>
      </c>
      <c r="V85" s="146" t="s">
        <v>735</v>
      </c>
      <c r="W85" s="178">
        <v>8</v>
      </c>
      <c r="X85" s="158" t="s">
        <v>736</v>
      </c>
      <c r="Y85" s="152" t="str">
        <f t="shared" si="6"/>
        <v>NO</v>
      </c>
      <c r="Z85" s="147" t="str">
        <f t="shared" si="7"/>
        <v>2GIG_ANT2X</v>
      </c>
      <c r="AA85" s="147"/>
      <c r="AB85" s="147"/>
      <c r="AC85" s="152" t="s">
        <v>3327</v>
      </c>
      <c r="AD85" s="152" t="s">
        <v>114</v>
      </c>
      <c r="AE85" s="152" t="s">
        <v>3328</v>
      </c>
      <c r="AF85" s="152" t="s">
        <v>3319</v>
      </c>
      <c r="AG85" s="152" t="s">
        <v>3319</v>
      </c>
    </row>
    <row r="86" spans="1:33" ht="45" x14ac:dyDescent="0.25">
      <c r="A86" s="144" t="s">
        <v>1446</v>
      </c>
      <c r="B86" s="143" t="s">
        <v>3181</v>
      </c>
      <c r="C86" s="144" t="s">
        <v>3181</v>
      </c>
      <c r="D86" s="144" t="s">
        <v>3423</v>
      </c>
      <c r="E86" s="140">
        <v>99</v>
      </c>
      <c r="F86" s="145" t="s">
        <v>557</v>
      </c>
      <c r="G86" s="144">
        <v>30</v>
      </c>
      <c r="H86" s="146" t="s">
        <v>3266</v>
      </c>
      <c r="I86" s="177" t="s">
        <v>654</v>
      </c>
      <c r="J86" s="208" t="s">
        <v>134</v>
      </c>
      <c r="K86" s="208" t="s">
        <v>144</v>
      </c>
      <c r="L86" s="144" t="s">
        <v>3181</v>
      </c>
      <c r="M86" s="144" t="s">
        <v>3423</v>
      </c>
      <c r="N86" s="144" t="s">
        <v>3181</v>
      </c>
      <c r="O86" s="144" t="s">
        <v>3423</v>
      </c>
      <c r="P86" s="144" t="s">
        <v>3384</v>
      </c>
      <c r="Q86" s="144" t="s">
        <v>3198</v>
      </c>
      <c r="R86" s="144" t="s">
        <v>1446</v>
      </c>
      <c r="S86" s="144" t="s">
        <v>1446</v>
      </c>
      <c r="T86" s="12" t="s">
        <v>736</v>
      </c>
      <c r="U86" s="144" t="s">
        <v>735</v>
      </c>
      <c r="V86" s="146" t="s">
        <v>735</v>
      </c>
      <c r="W86" s="178">
        <v>8</v>
      </c>
      <c r="X86" s="158" t="s">
        <v>736</v>
      </c>
      <c r="Y86" s="152" t="str">
        <f t="shared" si="6"/>
        <v>NO</v>
      </c>
      <c r="Z86" s="147" t="str">
        <f t="shared" si="7"/>
        <v>2GIG_GCTBZ48</v>
      </c>
      <c r="AA86" s="147"/>
      <c r="AB86" s="147"/>
      <c r="AC86" s="152" t="s">
        <v>3327</v>
      </c>
      <c r="AD86" s="152" t="s">
        <v>114</v>
      </c>
      <c r="AE86" s="152" t="s">
        <v>3331</v>
      </c>
      <c r="AF86" s="152" t="s">
        <v>3319</v>
      </c>
      <c r="AG86" s="152" t="s">
        <v>3319</v>
      </c>
    </row>
    <row r="87" spans="1:33" x14ac:dyDescent="0.25">
      <c r="A87" s="144" t="s">
        <v>2301</v>
      </c>
      <c r="B87" s="143" t="s">
        <v>3182</v>
      </c>
      <c r="C87" s="144" t="s">
        <v>3256</v>
      </c>
      <c r="D87" s="144" t="s">
        <v>3424</v>
      </c>
      <c r="E87" s="140">
        <v>49</v>
      </c>
      <c r="F87" s="145" t="s">
        <v>557</v>
      </c>
      <c r="G87" s="144">
        <v>7.5</v>
      </c>
      <c r="H87" s="146" t="s">
        <v>412</v>
      </c>
      <c r="I87" s="144" t="s">
        <v>742</v>
      </c>
      <c r="J87" s="144" t="s">
        <v>134</v>
      </c>
      <c r="K87" s="144" t="s">
        <v>143</v>
      </c>
      <c r="L87" s="144" t="s">
        <v>3256</v>
      </c>
      <c r="M87" s="144" t="s">
        <v>3424</v>
      </c>
      <c r="N87" s="144" t="s">
        <v>3256</v>
      </c>
      <c r="O87" s="144" t="s">
        <v>3424</v>
      </c>
      <c r="P87" s="144" t="s">
        <v>3384</v>
      </c>
      <c r="Q87" s="144" t="s">
        <v>3198</v>
      </c>
      <c r="R87" s="144" t="s">
        <v>2301</v>
      </c>
      <c r="S87" s="144" t="s">
        <v>2301</v>
      </c>
      <c r="T87" s="12" t="s">
        <v>736</v>
      </c>
      <c r="U87" s="144" t="s">
        <v>735</v>
      </c>
      <c r="V87" s="146" t="s">
        <v>735</v>
      </c>
      <c r="W87" s="178">
        <v>8</v>
      </c>
      <c r="X87" s="158" t="s">
        <v>736</v>
      </c>
      <c r="Y87" s="152" t="str">
        <f t="shared" si="6"/>
        <v>NO</v>
      </c>
      <c r="Z87" s="147" t="str">
        <f t="shared" si="7"/>
        <v>2GIG_PIRI</v>
      </c>
      <c r="AA87" s="147"/>
      <c r="AB87" s="147"/>
      <c r="AC87" s="152" t="s">
        <v>3327</v>
      </c>
      <c r="AD87" s="152" t="s">
        <v>114</v>
      </c>
      <c r="AE87" s="152" t="s">
        <v>870</v>
      </c>
      <c r="AF87" s="152" t="s">
        <v>3319</v>
      </c>
      <c r="AG87" s="152" t="s">
        <v>3319</v>
      </c>
    </row>
    <row r="88" spans="1:33" x14ac:dyDescent="0.25">
      <c r="A88" s="144" t="s">
        <v>2302</v>
      </c>
      <c r="B88" s="143" t="s">
        <v>3597</v>
      </c>
      <c r="C88" s="144" t="s">
        <v>3598</v>
      </c>
      <c r="D88" s="144" t="s">
        <v>3425</v>
      </c>
      <c r="E88" s="140">
        <v>69</v>
      </c>
      <c r="F88" s="145" t="s">
        <v>557</v>
      </c>
      <c r="G88" s="144">
        <v>7.5</v>
      </c>
      <c r="H88" s="146" t="s">
        <v>412</v>
      </c>
      <c r="I88" s="144" t="s">
        <v>742</v>
      </c>
      <c r="J88" s="144" t="s">
        <v>134</v>
      </c>
      <c r="K88" s="144" t="s">
        <v>143</v>
      </c>
      <c r="L88" s="144" t="s">
        <v>3598</v>
      </c>
      <c r="M88" s="144" t="s">
        <v>3425</v>
      </c>
      <c r="N88" s="144" t="s">
        <v>3598</v>
      </c>
      <c r="O88" s="144" t="s">
        <v>3425</v>
      </c>
      <c r="P88" s="144" t="s">
        <v>3384</v>
      </c>
      <c r="Q88" s="144" t="s">
        <v>3198</v>
      </c>
      <c r="R88" s="144" t="s">
        <v>2302</v>
      </c>
      <c r="S88" s="144" t="s">
        <v>2302</v>
      </c>
      <c r="T88" s="12" t="s">
        <v>736</v>
      </c>
      <c r="U88" s="144" t="s">
        <v>735</v>
      </c>
      <c r="V88" s="146" t="s">
        <v>735</v>
      </c>
      <c r="W88" s="178">
        <v>8</v>
      </c>
      <c r="X88" s="158" t="s">
        <v>736</v>
      </c>
      <c r="Y88" s="152" t="str">
        <f t="shared" si="6"/>
        <v>NO</v>
      </c>
      <c r="Z88" s="147" t="str">
        <f t="shared" si="7"/>
        <v>2GIG_SMKT3</v>
      </c>
      <c r="AA88" s="147"/>
      <c r="AB88" s="147"/>
      <c r="AC88" s="152" t="s">
        <v>3327</v>
      </c>
      <c r="AD88" s="152" t="s">
        <v>114</v>
      </c>
      <c r="AE88" s="152" t="s">
        <v>870</v>
      </c>
      <c r="AF88" s="152" t="s">
        <v>3319</v>
      </c>
      <c r="AG88" s="152" t="s">
        <v>3319</v>
      </c>
    </row>
    <row r="89" spans="1:33" x14ac:dyDescent="0.25">
      <c r="A89" s="144" t="s">
        <v>1457</v>
      </c>
      <c r="B89" s="143" t="s">
        <v>1458</v>
      </c>
      <c r="C89" s="144" t="s">
        <v>1458</v>
      </c>
      <c r="D89" s="144" t="s">
        <v>3426</v>
      </c>
      <c r="E89" s="140">
        <v>0</v>
      </c>
      <c r="F89" s="145" t="s">
        <v>557</v>
      </c>
      <c r="G89" s="144">
        <v>0</v>
      </c>
      <c r="H89" s="146" t="s">
        <v>3266</v>
      </c>
      <c r="I89" s="144" t="s">
        <v>742</v>
      </c>
      <c r="J89" s="177" t="s">
        <v>862</v>
      </c>
      <c r="K89" s="177" t="s">
        <v>862</v>
      </c>
      <c r="L89" s="144" t="s">
        <v>1458</v>
      </c>
      <c r="M89" s="144" t="s">
        <v>3426</v>
      </c>
      <c r="N89" s="144" t="s">
        <v>1458</v>
      </c>
      <c r="O89" s="144" t="s">
        <v>3426</v>
      </c>
      <c r="P89" s="144" t="s">
        <v>3384</v>
      </c>
      <c r="Q89" s="144" t="s">
        <v>3198</v>
      </c>
      <c r="R89" s="144" t="s">
        <v>1457</v>
      </c>
      <c r="S89" s="144" t="s">
        <v>1457</v>
      </c>
      <c r="T89" s="12" t="s">
        <v>736</v>
      </c>
      <c r="U89" s="144" t="s">
        <v>735</v>
      </c>
      <c r="V89" s="146" t="s">
        <v>735</v>
      </c>
      <c r="W89" s="178">
        <v>8</v>
      </c>
      <c r="X89" s="158" t="s">
        <v>736</v>
      </c>
      <c r="Y89" s="152" t="str">
        <f t="shared" si="6"/>
        <v>NO</v>
      </c>
      <c r="Z89" s="147" t="str">
        <f t="shared" si="7"/>
        <v>2GIG_TAKE_KI</v>
      </c>
      <c r="AA89" s="147"/>
      <c r="AB89" s="147"/>
      <c r="AC89" s="152" t="s">
        <v>3327</v>
      </c>
      <c r="AD89" s="152" t="s">
        <v>114</v>
      </c>
      <c r="AE89" s="152" t="s">
        <v>741</v>
      </c>
      <c r="AF89" s="152" t="s">
        <v>3319</v>
      </c>
      <c r="AG89" s="152" t="s">
        <v>3319</v>
      </c>
    </row>
    <row r="90" spans="1:33" ht="45" x14ac:dyDescent="0.25">
      <c r="A90" s="144" t="s">
        <v>1463</v>
      </c>
      <c r="B90" s="143" t="s">
        <v>1464</v>
      </c>
      <c r="C90" s="144" t="s">
        <v>3257</v>
      </c>
      <c r="D90" s="144" t="s">
        <v>3427</v>
      </c>
      <c r="E90" s="140">
        <v>99</v>
      </c>
      <c r="F90" s="145" t="s">
        <v>557</v>
      </c>
      <c r="G90" s="144">
        <v>30</v>
      </c>
      <c r="H90" s="146" t="s">
        <v>3266</v>
      </c>
      <c r="I90" s="177" t="s">
        <v>654</v>
      </c>
      <c r="J90" s="208" t="s">
        <v>134</v>
      </c>
      <c r="K90" s="208" t="s">
        <v>144</v>
      </c>
      <c r="L90" s="144" t="s">
        <v>3257</v>
      </c>
      <c r="M90" s="144" t="s">
        <v>3427</v>
      </c>
      <c r="N90" s="144" t="s">
        <v>3257</v>
      </c>
      <c r="O90" s="144" t="s">
        <v>3427</v>
      </c>
      <c r="P90" s="144" t="s">
        <v>3384</v>
      </c>
      <c r="Q90" s="144" t="s">
        <v>3198</v>
      </c>
      <c r="R90" s="144" t="s">
        <v>1463</v>
      </c>
      <c r="S90" s="144" t="s">
        <v>1463</v>
      </c>
      <c r="T90" s="12" t="s">
        <v>736</v>
      </c>
      <c r="U90" s="144" t="s">
        <v>735</v>
      </c>
      <c r="V90" s="146" t="s">
        <v>735</v>
      </c>
      <c r="W90" s="178">
        <v>8</v>
      </c>
      <c r="X90" s="158" t="s">
        <v>736</v>
      </c>
      <c r="Y90" s="152" t="str">
        <f t="shared" si="6"/>
        <v>NO</v>
      </c>
      <c r="Z90" s="147" t="str">
        <f t="shared" si="7"/>
        <v>2GIG_Z_CT100</v>
      </c>
      <c r="AA90" s="147"/>
      <c r="AB90" s="147"/>
      <c r="AC90" s="152" t="s">
        <v>3327</v>
      </c>
      <c r="AD90" s="152" t="s">
        <v>114</v>
      </c>
      <c r="AE90" s="152" t="s">
        <v>3331</v>
      </c>
      <c r="AF90" s="152" t="s">
        <v>3319</v>
      </c>
      <c r="AG90" s="152" t="s">
        <v>3319</v>
      </c>
    </row>
    <row r="91" spans="1:33" x14ac:dyDescent="0.25">
      <c r="A91" s="144" t="s">
        <v>1698</v>
      </c>
      <c r="B91" s="143" t="s">
        <v>1698</v>
      </c>
      <c r="C91" s="144" t="s">
        <v>1698</v>
      </c>
      <c r="D91" s="144" t="s">
        <v>1698</v>
      </c>
      <c r="E91" s="140">
        <v>0</v>
      </c>
      <c r="F91" s="145" t="s">
        <v>557</v>
      </c>
      <c r="G91" s="144">
        <v>0</v>
      </c>
      <c r="H91" s="146" t="s">
        <v>270</v>
      </c>
      <c r="I91" s="144" t="s">
        <v>414</v>
      </c>
      <c r="J91" s="144" t="s">
        <v>134</v>
      </c>
      <c r="K91" s="208" t="s">
        <v>3099</v>
      </c>
      <c r="L91" s="144" t="s">
        <v>1698</v>
      </c>
      <c r="M91" s="144" t="s">
        <v>1698</v>
      </c>
      <c r="N91" s="144" t="s">
        <v>1698</v>
      </c>
      <c r="O91" s="144" t="s">
        <v>1698</v>
      </c>
      <c r="P91" s="144" t="s">
        <v>3384</v>
      </c>
      <c r="Q91" s="144" t="s">
        <v>854</v>
      </c>
      <c r="R91" s="144" t="s">
        <v>2309</v>
      </c>
      <c r="S91" s="144" t="s">
        <v>2309</v>
      </c>
      <c r="T91" s="12" t="s">
        <v>736</v>
      </c>
      <c r="U91" s="144" t="s">
        <v>735</v>
      </c>
      <c r="V91" s="146" t="s">
        <v>735</v>
      </c>
      <c r="W91" s="178">
        <v>8</v>
      </c>
      <c r="X91" s="158" t="s">
        <v>736</v>
      </c>
      <c r="Y91" s="152" t="str">
        <f t="shared" si="6"/>
        <v>NO</v>
      </c>
      <c r="Z91" s="147" t="str">
        <f t="shared" si="7"/>
        <v>600-1048-XTZ</v>
      </c>
      <c r="AA91" s="147"/>
      <c r="AB91" s="147"/>
      <c r="AC91" s="152" t="s">
        <v>3327</v>
      </c>
      <c r="AD91" s="152" t="s">
        <v>114</v>
      </c>
      <c r="AE91" s="152" t="s">
        <v>870</v>
      </c>
      <c r="AF91" s="152" t="s">
        <v>3319</v>
      </c>
      <c r="AG91" s="152" t="s">
        <v>3319</v>
      </c>
    </row>
    <row r="92" spans="1:33" ht="30" x14ac:dyDescent="0.25">
      <c r="A92" s="144" t="s">
        <v>2310</v>
      </c>
      <c r="B92" s="143" t="s">
        <v>3183</v>
      </c>
      <c r="C92" s="144" t="s">
        <v>3258</v>
      </c>
      <c r="D92" s="144" t="s">
        <v>3428</v>
      </c>
      <c r="E92" s="140">
        <v>150</v>
      </c>
      <c r="F92" s="145" t="s">
        <v>557</v>
      </c>
      <c r="G92" s="144">
        <v>30</v>
      </c>
      <c r="H92" s="146" t="s">
        <v>270</v>
      </c>
      <c r="I92" s="144" t="s">
        <v>414</v>
      </c>
      <c r="J92" s="208" t="s">
        <v>134</v>
      </c>
      <c r="K92" s="208" t="s">
        <v>145</v>
      </c>
      <c r="L92" s="144" t="s">
        <v>3258</v>
      </c>
      <c r="M92" s="144" t="s">
        <v>3428</v>
      </c>
      <c r="N92" s="144" t="s">
        <v>3258</v>
      </c>
      <c r="O92" s="144" t="s">
        <v>3428</v>
      </c>
      <c r="P92" s="144" t="s">
        <v>3384</v>
      </c>
      <c r="Q92" s="144" t="s">
        <v>854</v>
      </c>
      <c r="R92" s="144" t="s">
        <v>2310</v>
      </c>
      <c r="S92" s="144" t="s">
        <v>2310</v>
      </c>
      <c r="T92" s="12" t="s">
        <v>736</v>
      </c>
      <c r="U92" s="144" t="s">
        <v>735</v>
      </c>
      <c r="V92" s="146" t="s">
        <v>735</v>
      </c>
      <c r="W92" s="178">
        <v>8</v>
      </c>
      <c r="X92" s="158" t="s">
        <v>736</v>
      </c>
      <c r="Y92" s="152" t="str">
        <f t="shared" si="6"/>
        <v>NO</v>
      </c>
      <c r="Z92" s="147" t="str">
        <f t="shared" si="7"/>
        <v>60924RFTS</v>
      </c>
      <c r="AA92" s="147"/>
      <c r="AB92" s="147"/>
      <c r="AC92" s="152" t="s">
        <v>3327</v>
      </c>
      <c r="AD92" s="152" t="s">
        <v>114</v>
      </c>
      <c r="AE92" s="152" t="s">
        <v>741</v>
      </c>
      <c r="AF92" s="152" t="s">
        <v>3319</v>
      </c>
      <c r="AG92" s="152" t="s">
        <v>3319</v>
      </c>
    </row>
    <row r="93" spans="1:33" x14ac:dyDescent="0.25">
      <c r="A93" s="144" t="s">
        <v>2320</v>
      </c>
      <c r="B93" s="143" t="s">
        <v>3184</v>
      </c>
      <c r="C93" s="144" t="s">
        <v>3184</v>
      </c>
      <c r="D93" s="144" t="s">
        <v>3429</v>
      </c>
      <c r="E93" s="140">
        <v>0</v>
      </c>
      <c r="F93" s="145" t="s">
        <v>557</v>
      </c>
      <c r="G93" s="144">
        <v>15</v>
      </c>
      <c r="H93" s="146" t="s">
        <v>270</v>
      </c>
      <c r="I93" s="144" t="s">
        <v>414</v>
      </c>
      <c r="J93" s="208" t="s">
        <v>134</v>
      </c>
      <c r="K93" s="208" t="s">
        <v>1057</v>
      </c>
      <c r="L93" s="144" t="s">
        <v>3184</v>
      </c>
      <c r="M93" s="144" t="s">
        <v>3429</v>
      </c>
      <c r="N93" s="144" t="s">
        <v>3184</v>
      </c>
      <c r="O93" s="144" t="s">
        <v>3429</v>
      </c>
      <c r="P93" s="144" t="s">
        <v>3384</v>
      </c>
      <c r="Q93" s="144" t="s">
        <v>854</v>
      </c>
      <c r="R93" s="144" t="s">
        <v>2320</v>
      </c>
      <c r="S93" s="144" t="s">
        <v>2320</v>
      </c>
      <c r="T93" s="12" t="s">
        <v>736</v>
      </c>
      <c r="U93" s="144" t="s">
        <v>735</v>
      </c>
      <c r="V93" s="146" t="s">
        <v>735</v>
      </c>
      <c r="W93" s="178">
        <v>8</v>
      </c>
      <c r="X93" s="158" t="s">
        <v>736</v>
      </c>
      <c r="Y93" s="152" t="str">
        <f t="shared" si="6"/>
        <v>NO</v>
      </c>
      <c r="Z93" s="147" t="str">
        <f t="shared" si="7"/>
        <v>AAE00464</v>
      </c>
      <c r="AA93" s="147"/>
      <c r="AB93" s="147"/>
      <c r="AC93" s="152" t="s">
        <v>3327</v>
      </c>
      <c r="AD93" s="152" t="s">
        <v>114</v>
      </c>
      <c r="AE93" s="152" t="s">
        <v>3328</v>
      </c>
      <c r="AF93" s="152" t="s">
        <v>3319</v>
      </c>
      <c r="AG93" s="152" t="s">
        <v>3319</v>
      </c>
    </row>
    <row r="94" spans="1:33" x14ac:dyDescent="0.25">
      <c r="A94" s="144" t="s">
        <v>1744</v>
      </c>
      <c r="B94" s="143" t="s">
        <v>3185</v>
      </c>
      <c r="C94" s="144" t="s">
        <v>3185</v>
      </c>
      <c r="D94" s="144" t="s">
        <v>3430</v>
      </c>
      <c r="E94" s="140">
        <v>0</v>
      </c>
      <c r="F94" s="145" t="s">
        <v>557</v>
      </c>
      <c r="G94" s="144">
        <v>0</v>
      </c>
      <c r="H94" s="171" t="s">
        <v>3596</v>
      </c>
      <c r="I94" s="171" t="s">
        <v>3596</v>
      </c>
      <c r="J94" s="208" t="s">
        <v>134</v>
      </c>
      <c r="K94" s="144" t="s">
        <v>1057</v>
      </c>
      <c r="L94" s="144" t="s">
        <v>3185</v>
      </c>
      <c r="M94" s="144" t="s">
        <v>3430</v>
      </c>
      <c r="N94" s="144" t="s">
        <v>3185</v>
      </c>
      <c r="O94" s="144" t="s">
        <v>3430</v>
      </c>
      <c r="P94" s="144" t="s">
        <v>3384</v>
      </c>
      <c r="Q94" s="144" t="s">
        <v>854</v>
      </c>
      <c r="R94" s="144" t="s">
        <v>1744</v>
      </c>
      <c r="S94" s="144" t="s">
        <v>1744</v>
      </c>
      <c r="T94" s="12" t="s">
        <v>736</v>
      </c>
      <c r="U94" s="144" t="s">
        <v>735</v>
      </c>
      <c r="V94" s="146" t="s">
        <v>735</v>
      </c>
      <c r="W94" s="178">
        <v>8</v>
      </c>
      <c r="X94" s="158" t="s">
        <v>736</v>
      </c>
      <c r="Y94" s="152" t="str">
        <f t="shared" si="6"/>
        <v>NO</v>
      </c>
      <c r="Z94" s="147" t="str">
        <f t="shared" si="7"/>
        <v>ACC_SSC00101</v>
      </c>
      <c r="AA94" s="147"/>
      <c r="AB94" s="147"/>
      <c r="AC94" s="152" t="s">
        <v>3327</v>
      </c>
      <c r="AD94" s="152" t="s">
        <v>114</v>
      </c>
      <c r="AE94" s="152" t="s">
        <v>741</v>
      </c>
      <c r="AF94" s="152" t="s">
        <v>3319</v>
      </c>
      <c r="AG94" s="152" t="s">
        <v>3319</v>
      </c>
    </row>
    <row r="95" spans="1:33" ht="45" x14ac:dyDescent="0.25">
      <c r="A95" s="144" t="s">
        <v>709</v>
      </c>
      <c r="B95" s="143" t="s">
        <v>1469</v>
      </c>
      <c r="C95" s="144" t="s">
        <v>1469</v>
      </c>
      <c r="D95" s="144" t="s">
        <v>3431</v>
      </c>
      <c r="E95" s="140">
        <v>299</v>
      </c>
      <c r="F95" s="145" t="s">
        <v>557</v>
      </c>
      <c r="G95" s="144">
        <v>30</v>
      </c>
      <c r="H95" s="177" t="s">
        <v>654</v>
      </c>
      <c r="I95" s="177" t="s">
        <v>654</v>
      </c>
      <c r="J95" s="144" t="s">
        <v>134</v>
      </c>
      <c r="K95" s="144" t="s">
        <v>122</v>
      </c>
      <c r="L95" s="144" t="s">
        <v>1469</v>
      </c>
      <c r="M95" s="144" t="s">
        <v>3431</v>
      </c>
      <c r="N95" s="144" t="s">
        <v>1469</v>
      </c>
      <c r="O95" s="144" t="s">
        <v>3431</v>
      </c>
      <c r="P95" s="144" t="s">
        <v>3384</v>
      </c>
      <c r="Q95" s="144" t="s">
        <v>1777</v>
      </c>
      <c r="R95" s="144" t="s">
        <v>709</v>
      </c>
      <c r="S95" s="144" t="s">
        <v>709</v>
      </c>
      <c r="T95" s="12" t="s">
        <v>736</v>
      </c>
      <c r="U95" s="144" t="s">
        <v>735</v>
      </c>
      <c r="V95" s="146" t="s">
        <v>735</v>
      </c>
      <c r="W95" s="178">
        <v>8</v>
      </c>
      <c r="X95" s="158" t="s">
        <v>736</v>
      </c>
      <c r="Y95" s="152" t="str">
        <f t="shared" si="6"/>
        <v>NO</v>
      </c>
      <c r="Z95" s="147" t="str">
        <f t="shared" si="7"/>
        <v>ADC_V620PT</v>
      </c>
      <c r="AA95" s="147"/>
      <c r="AB95" s="147"/>
      <c r="AC95" s="152" t="s">
        <v>3327</v>
      </c>
      <c r="AD95" s="152" t="s">
        <v>114</v>
      </c>
      <c r="AE95" s="152" t="s">
        <v>950</v>
      </c>
      <c r="AF95" s="152" t="s">
        <v>3319</v>
      </c>
      <c r="AG95" s="152" t="s">
        <v>3319</v>
      </c>
    </row>
    <row r="96" spans="1:33" ht="45" x14ac:dyDescent="0.25">
      <c r="A96" s="144" t="s">
        <v>3186</v>
      </c>
      <c r="B96" s="143" t="s">
        <v>3187</v>
      </c>
      <c r="C96" s="144" t="s">
        <v>3259</v>
      </c>
      <c r="D96" s="144" t="s">
        <v>3432</v>
      </c>
      <c r="E96" s="140">
        <v>0</v>
      </c>
      <c r="F96" s="145" t="s">
        <v>557</v>
      </c>
      <c r="G96" s="144">
        <v>0</v>
      </c>
      <c r="H96" s="177" t="s">
        <v>654</v>
      </c>
      <c r="I96" s="177" t="s">
        <v>654</v>
      </c>
      <c r="J96" s="144" t="s">
        <v>134</v>
      </c>
      <c r="K96" s="144" t="s">
        <v>122</v>
      </c>
      <c r="L96" s="144" t="s">
        <v>3259</v>
      </c>
      <c r="M96" s="144" t="s">
        <v>3432</v>
      </c>
      <c r="N96" s="144" t="s">
        <v>3259</v>
      </c>
      <c r="O96" s="144" t="s">
        <v>3432</v>
      </c>
      <c r="P96" s="144" t="s">
        <v>3384</v>
      </c>
      <c r="Q96" s="144" t="s">
        <v>854</v>
      </c>
      <c r="R96" s="144" t="s">
        <v>3186</v>
      </c>
      <c r="S96" s="144" t="s">
        <v>3186</v>
      </c>
      <c r="T96" s="12" t="s">
        <v>736</v>
      </c>
      <c r="U96" s="144" t="s">
        <v>735</v>
      </c>
      <c r="V96" s="146" t="s">
        <v>735</v>
      </c>
      <c r="W96" s="178">
        <v>8</v>
      </c>
      <c r="X96" s="158" t="s">
        <v>736</v>
      </c>
      <c r="Y96" s="152" t="str">
        <f t="shared" si="6"/>
        <v>NO</v>
      </c>
      <c r="Z96" s="147" t="str">
        <f t="shared" si="7"/>
        <v>CB110</v>
      </c>
      <c r="AA96" s="147"/>
      <c r="AB96" s="147"/>
      <c r="AC96" s="152" t="s">
        <v>3327</v>
      </c>
      <c r="AD96" s="152" t="s">
        <v>114</v>
      </c>
      <c r="AE96" s="152" t="s">
        <v>3328</v>
      </c>
      <c r="AF96" s="152" t="s">
        <v>3319</v>
      </c>
      <c r="AG96" s="152" t="s">
        <v>3319</v>
      </c>
    </row>
    <row r="97" spans="1:33" x14ac:dyDescent="0.25">
      <c r="A97" s="144" t="s">
        <v>3188</v>
      </c>
      <c r="B97" s="143" t="s">
        <v>3189</v>
      </c>
      <c r="C97" s="144" t="s">
        <v>3260</v>
      </c>
      <c r="D97" s="144" t="s">
        <v>3433</v>
      </c>
      <c r="E97" s="140">
        <v>5</v>
      </c>
      <c r="F97" s="145" t="s">
        <v>557</v>
      </c>
      <c r="G97" s="144">
        <v>7.5</v>
      </c>
      <c r="H97" s="146" t="s">
        <v>270</v>
      </c>
      <c r="I97" s="144" t="s">
        <v>414</v>
      </c>
      <c r="J97" s="208" t="s">
        <v>872</v>
      </c>
      <c r="K97" s="208" t="s">
        <v>872</v>
      </c>
      <c r="L97" s="144" t="s">
        <v>3260</v>
      </c>
      <c r="M97" s="144" t="s">
        <v>3433</v>
      </c>
      <c r="N97" s="144" t="s">
        <v>3260</v>
      </c>
      <c r="O97" s="144" t="s">
        <v>3433</v>
      </c>
      <c r="P97" s="144" t="s">
        <v>3384</v>
      </c>
      <c r="Q97" s="144" t="s">
        <v>854</v>
      </c>
      <c r="R97" s="144" t="s">
        <v>3188</v>
      </c>
      <c r="S97" s="144" t="s">
        <v>3188</v>
      </c>
      <c r="T97" s="12" t="s">
        <v>736</v>
      </c>
      <c r="U97" s="144" t="s">
        <v>735</v>
      </c>
      <c r="V97" s="146" t="s">
        <v>735</v>
      </c>
      <c r="W97" s="178">
        <v>8</v>
      </c>
      <c r="X97" s="158" t="s">
        <v>736</v>
      </c>
      <c r="Y97" s="152" t="str">
        <f t="shared" si="6"/>
        <v>NO</v>
      </c>
      <c r="Z97" s="147" t="str">
        <f t="shared" si="7"/>
        <v>CR1632</v>
      </c>
      <c r="AA97" s="147"/>
      <c r="AB97" s="147"/>
      <c r="AC97" s="152" t="s">
        <v>3327</v>
      </c>
      <c r="AD97" s="152" t="s">
        <v>114</v>
      </c>
      <c r="AE97" s="152" t="s">
        <v>870</v>
      </c>
      <c r="AF97" s="152" t="s">
        <v>3319</v>
      </c>
      <c r="AG97" s="152" t="s">
        <v>3319</v>
      </c>
    </row>
    <row r="98" spans="1:33" ht="30" x14ac:dyDescent="0.25">
      <c r="A98" s="144" t="s">
        <v>2346</v>
      </c>
      <c r="B98" s="143" t="s">
        <v>1936</v>
      </c>
      <c r="C98" s="144" t="s">
        <v>3261</v>
      </c>
      <c r="D98" s="144" t="s">
        <v>3434</v>
      </c>
      <c r="E98" s="140">
        <v>60</v>
      </c>
      <c r="F98" s="145" t="s">
        <v>557</v>
      </c>
      <c r="G98" s="144">
        <v>0</v>
      </c>
      <c r="H98" s="144" t="s">
        <v>684</v>
      </c>
      <c r="I98" s="144" t="s">
        <v>742</v>
      </c>
      <c r="J98" s="208" t="s">
        <v>134</v>
      </c>
      <c r="K98" s="208" t="s">
        <v>145</v>
      </c>
      <c r="L98" s="144" t="s">
        <v>3261</v>
      </c>
      <c r="M98" s="144" t="s">
        <v>3434</v>
      </c>
      <c r="N98" s="144" t="s">
        <v>3261</v>
      </c>
      <c r="O98" s="144" t="s">
        <v>3434</v>
      </c>
      <c r="P98" s="144" t="s">
        <v>3384</v>
      </c>
      <c r="Q98" s="144" t="s">
        <v>1347</v>
      </c>
      <c r="R98" s="144" t="s">
        <v>2346</v>
      </c>
      <c r="S98" s="144" t="s">
        <v>2346</v>
      </c>
      <c r="T98" s="12" t="s">
        <v>736</v>
      </c>
      <c r="U98" s="144" t="s">
        <v>735</v>
      </c>
      <c r="V98" s="146" t="s">
        <v>735</v>
      </c>
      <c r="W98" s="178">
        <v>8</v>
      </c>
      <c r="X98" s="158" t="s">
        <v>736</v>
      </c>
      <c r="Y98" s="152" t="str">
        <f t="shared" si="6"/>
        <v>NO</v>
      </c>
      <c r="Z98" s="147" t="str">
        <f t="shared" si="7"/>
        <v>HMPLUG</v>
      </c>
      <c r="AA98" s="147"/>
      <c r="AB98" s="147"/>
      <c r="AC98" s="152" t="s">
        <v>3327</v>
      </c>
      <c r="AD98" s="152" t="s">
        <v>114</v>
      </c>
      <c r="AE98" s="152" t="s">
        <v>3328</v>
      </c>
      <c r="AF98" s="152" t="s">
        <v>3319</v>
      </c>
      <c r="AG98" s="152" t="s">
        <v>3319</v>
      </c>
    </row>
    <row r="99" spans="1:33" ht="30" x14ac:dyDescent="0.25">
      <c r="A99" s="144" t="s">
        <v>3190</v>
      </c>
      <c r="B99" s="143" t="s">
        <v>3191</v>
      </c>
      <c r="C99" s="144" t="s">
        <v>3262</v>
      </c>
      <c r="D99" s="144" t="s">
        <v>3435</v>
      </c>
      <c r="E99" s="140">
        <v>5</v>
      </c>
      <c r="F99" s="145" t="s">
        <v>557</v>
      </c>
      <c r="G99" s="144">
        <v>15</v>
      </c>
      <c r="H99" s="144" t="s">
        <v>742</v>
      </c>
      <c r="I99" s="144" t="s">
        <v>742</v>
      </c>
      <c r="J99" s="208" t="s">
        <v>134</v>
      </c>
      <c r="K99" s="208" t="s">
        <v>144</v>
      </c>
      <c r="L99" s="144" t="s">
        <v>3262</v>
      </c>
      <c r="M99" s="144" t="s">
        <v>3435</v>
      </c>
      <c r="N99" s="144" t="s">
        <v>3262</v>
      </c>
      <c r="O99" s="144" t="s">
        <v>3435</v>
      </c>
      <c r="P99" s="144" t="s">
        <v>3384</v>
      </c>
      <c r="Q99" s="144" t="s">
        <v>854</v>
      </c>
      <c r="R99" s="144" t="s">
        <v>3190</v>
      </c>
      <c r="S99" s="144" t="s">
        <v>3190</v>
      </c>
      <c r="T99" s="12" t="s">
        <v>736</v>
      </c>
      <c r="U99" s="144" t="s">
        <v>735</v>
      </c>
      <c r="V99" s="146" t="s">
        <v>735</v>
      </c>
      <c r="W99" s="178">
        <v>8</v>
      </c>
      <c r="X99" s="158" t="s">
        <v>736</v>
      </c>
      <c r="Y99" s="152" t="str">
        <f t="shared" si="6"/>
        <v>NO</v>
      </c>
      <c r="Z99" s="147" t="str">
        <f t="shared" si="7"/>
        <v>KT-81248002</v>
      </c>
      <c r="AA99" s="147"/>
      <c r="AB99" s="147"/>
      <c r="AC99" s="152" t="s">
        <v>3327</v>
      </c>
      <c r="AD99" s="152" t="s">
        <v>114</v>
      </c>
      <c r="AE99" s="152" t="s">
        <v>3328</v>
      </c>
      <c r="AF99" s="152" t="s">
        <v>3319</v>
      </c>
      <c r="AG99" s="152" t="s">
        <v>3319</v>
      </c>
    </row>
    <row r="100" spans="1:33" ht="45" x14ac:dyDescent="0.25">
      <c r="A100" s="144" t="s">
        <v>3192</v>
      </c>
      <c r="B100" s="143" t="s">
        <v>3193</v>
      </c>
      <c r="C100" s="144" t="s">
        <v>3263</v>
      </c>
      <c r="D100" s="144" t="s">
        <v>3436</v>
      </c>
      <c r="E100" s="140">
        <v>129</v>
      </c>
      <c r="F100" s="145" t="s">
        <v>557</v>
      </c>
      <c r="G100" s="144">
        <v>15</v>
      </c>
      <c r="H100" s="177" t="s">
        <v>654</v>
      </c>
      <c r="I100" s="177" t="s">
        <v>654</v>
      </c>
      <c r="J100" s="208" t="s">
        <v>134</v>
      </c>
      <c r="K100" s="208" t="s">
        <v>145</v>
      </c>
      <c r="L100" s="144" t="s">
        <v>3263</v>
      </c>
      <c r="M100" s="144" t="s">
        <v>3436</v>
      </c>
      <c r="N100" s="144" t="s">
        <v>3263</v>
      </c>
      <c r="O100" s="144" t="s">
        <v>3436</v>
      </c>
      <c r="P100" s="144" t="s">
        <v>3384</v>
      </c>
      <c r="Q100" s="144" t="s">
        <v>854</v>
      </c>
      <c r="R100" s="144" t="s">
        <v>3192</v>
      </c>
      <c r="S100" s="144" t="s">
        <v>3192</v>
      </c>
      <c r="T100" s="12" t="s">
        <v>735</v>
      </c>
      <c r="U100" s="144" t="s">
        <v>735</v>
      </c>
      <c r="V100" s="146" t="s">
        <v>735</v>
      </c>
      <c r="W100" s="178">
        <v>8</v>
      </c>
      <c r="X100" s="158" t="s">
        <v>736</v>
      </c>
      <c r="Y100" s="152" t="str">
        <f t="shared" si="6"/>
        <v>YES</v>
      </c>
      <c r="Z100" s="249" t="s">
        <v>3555</v>
      </c>
      <c r="AA100" s="147"/>
      <c r="AB100" s="147"/>
      <c r="AC100" s="152" t="s">
        <v>3327</v>
      </c>
      <c r="AD100" s="152" t="s">
        <v>114</v>
      </c>
      <c r="AE100" s="152" t="s">
        <v>3331</v>
      </c>
      <c r="AF100" s="152" t="s">
        <v>3319</v>
      </c>
      <c r="AG100" s="152" t="s">
        <v>3319</v>
      </c>
    </row>
    <row r="101" spans="1:33" ht="45" x14ac:dyDescent="0.25">
      <c r="A101" s="144" t="str">
        <f>R101</f>
        <v>SKY_WEDG_MNT</v>
      </c>
      <c r="B101" s="143" t="s">
        <v>3195</v>
      </c>
      <c r="C101" s="144" t="s">
        <v>3264</v>
      </c>
      <c r="D101" s="144" t="s">
        <v>3437</v>
      </c>
      <c r="E101" s="140">
        <v>0</v>
      </c>
      <c r="F101" s="145" t="s">
        <v>557</v>
      </c>
      <c r="G101" s="144">
        <v>0</v>
      </c>
      <c r="H101" s="177" t="s">
        <v>654</v>
      </c>
      <c r="I101" s="177" t="s">
        <v>654</v>
      </c>
      <c r="J101" s="144" t="s">
        <v>134</v>
      </c>
      <c r="K101" s="144" t="s">
        <v>122</v>
      </c>
      <c r="L101" s="144" t="s">
        <v>3264</v>
      </c>
      <c r="M101" s="144" t="s">
        <v>3437</v>
      </c>
      <c r="N101" s="144" t="s">
        <v>3264</v>
      </c>
      <c r="O101" s="144" t="s">
        <v>3437</v>
      </c>
      <c r="P101" s="144" t="s">
        <v>3384</v>
      </c>
      <c r="Q101" s="144" t="s">
        <v>854</v>
      </c>
      <c r="R101" s="144" t="s">
        <v>3194</v>
      </c>
      <c r="S101" s="144" t="s">
        <v>3194</v>
      </c>
      <c r="T101" s="12" t="s">
        <v>736</v>
      </c>
      <c r="U101" s="144" t="s">
        <v>735</v>
      </c>
      <c r="V101" s="146" t="s">
        <v>735</v>
      </c>
      <c r="W101" s="178">
        <v>8</v>
      </c>
      <c r="X101" s="158" t="s">
        <v>736</v>
      </c>
      <c r="Y101" s="152" t="str">
        <f t="shared" si="6"/>
        <v>NO</v>
      </c>
      <c r="Z101" s="147" t="str">
        <f t="shared" si="7"/>
        <v>SKY_WEDG_MNT</v>
      </c>
      <c r="AA101" s="147"/>
      <c r="AB101" s="147"/>
      <c r="AC101" s="152" t="s">
        <v>3327</v>
      </c>
      <c r="AD101" s="152" t="s">
        <v>114</v>
      </c>
      <c r="AE101" s="152" t="s">
        <v>3328</v>
      </c>
      <c r="AF101" s="152" t="s">
        <v>3319</v>
      </c>
      <c r="AG101" s="152" t="s">
        <v>3319</v>
      </c>
    </row>
    <row r="102" spans="1:33" x14ac:dyDescent="0.25">
      <c r="A102" s="144" t="str">
        <f>R102</f>
        <v>TAN-60QCWH</v>
      </c>
      <c r="B102" s="143" t="s">
        <v>341</v>
      </c>
      <c r="C102" s="144" t="s">
        <v>341</v>
      </c>
      <c r="D102" s="144" t="s">
        <v>3438</v>
      </c>
      <c r="E102" s="140">
        <v>0</v>
      </c>
      <c r="F102" s="145" t="s">
        <v>557</v>
      </c>
      <c r="G102" s="144">
        <v>0</v>
      </c>
      <c r="H102" s="144" t="s">
        <v>742</v>
      </c>
      <c r="I102" s="144" t="s">
        <v>742</v>
      </c>
      <c r="J102" s="208" t="s">
        <v>134</v>
      </c>
      <c r="K102" s="144" t="s">
        <v>143</v>
      </c>
      <c r="L102" s="144" t="s">
        <v>341</v>
      </c>
      <c r="M102" s="144" t="s">
        <v>3438</v>
      </c>
      <c r="N102" s="144" t="s">
        <v>341</v>
      </c>
      <c r="O102" s="144" t="s">
        <v>3438</v>
      </c>
      <c r="P102" s="144" t="s">
        <v>3384</v>
      </c>
      <c r="Q102" s="144" t="s">
        <v>854</v>
      </c>
      <c r="R102" s="144" t="s">
        <v>340</v>
      </c>
      <c r="S102" s="144" t="s">
        <v>340</v>
      </c>
      <c r="T102" s="12" t="s">
        <v>736</v>
      </c>
      <c r="U102" s="144" t="s">
        <v>735</v>
      </c>
      <c r="V102" s="146" t="s">
        <v>735</v>
      </c>
      <c r="W102" s="178">
        <v>8</v>
      </c>
      <c r="X102" s="158" t="s">
        <v>736</v>
      </c>
      <c r="Y102" s="152" t="str">
        <f t="shared" si="6"/>
        <v>NO</v>
      </c>
      <c r="Z102" s="147" t="str">
        <f t="shared" si="7"/>
        <v>TAN-60QCWH</v>
      </c>
      <c r="AA102" s="147"/>
      <c r="AB102" s="147"/>
      <c r="AC102" s="152" t="s">
        <v>3327</v>
      </c>
      <c r="AD102" s="152" t="s">
        <v>114</v>
      </c>
      <c r="AE102" s="152" t="s">
        <v>3328</v>
      </c>
      <c r="AF102" s="152" t="s">
        <v>3319</v>
      </c>
      <c r="AG102" s="152" t="s">
        <v>3319</v>
      </c>
    </row>
    <row r="103" spans="1:33" x14ac:dyDescent="0.25">
      <c r="A103" s="144" t="s">
        <v>3241</v>
      </c>
      <c r="B103" s="143" t="s">
        <v>343</v>
      </c>
      <c r="C103" s="144" t="s">
        <v>343</v>
      </c>
      <c r="D103" s="144" t="s">
        <v>3439</v>
      </c>
      <c r="E103" s="140">
        <v>0</v>
      </c>
      <c r="F103" s="145" t="s">
        <v>557</v>
      </c>
      <c r="G103" s="144">
        <v>0</v>
      </c>
      <c r="H103" s="144" t="s">
        <v>742</v>
      </c>
      <c r="I103" s="144" t="s">
        <v>742</v>
      </c>
      <c r="J103" s="208" t="s">
        <v>134</v>
      </c>
      <c r="K103" s="144" t="s">
        <v>143</v>
      </c>
      <c r="L103" s="144" t="s">
        <v>343</v>
      </c>
      <c r="M103" s="144" t="s">
        <v>3439</v>
      </c>
      <c r="N103" s="144" t="s">
        <v>343</v>
      </c>
      <c r="O103" s="144" t="s">
        <v>3439</v>
      </c>
      <c r="P103" s="144" t="s">
        <v>3384</v>
      </c>
      <c r="Q103" s="144" t="s">
        <v>854</v>
      </c>
      <c r="R103" s="144" t="s">
        <v>342</v>
      </c>
      <c r="S103" s="144" t="s">
        <v>342</v>
      </c>
      <c r="T103" s="12" t="s">
        <v>736</v>
      </c>
      <c r="U103" s="144" t="s">
        <v>735</v>
      </c>
      <c r="V103" s="146" t="s">
        <v>735</v>
      </c>
      <c r="W103" s="178">
        <v>8</v>
      </c>
      <c r="X103" s="158" t="s">
        <v>736</v>
      </c>
      <c r="Y103" s="152" t="str">
        <f t="shared" si="6"/>
        <v>NO</v>
      </c>
      <c r="Z103" s="147" t="str">
        <f t="shared" si="7"/>
        <v>TANSTB38TCWH</v>
      </c>
      <c r="AA103" s="147"/>
      <c r="AB103" s="147"/>
      <c r="AC103" s="152" t="s">
        <v>3327</v>
      </c>
      <c r="AD103" s="152" t="s">
        <v>114</v>
      </c>
      <c r="AE103" s="152" t="s">
        <v>3328</v>
      </c>
      <c r="AF103" s="152" t="s">
        <v>3319</v>
      </c>
      <c r="AG103" s="152" t="s">
        <v>3319</v>
      </c>
    </row>
    <row r="104" spans="1:33" x14ac:dyDescent="0.25">
      <c r="A104" s="144" t="s">
        <v>2370</v>
      </c>
      <c r="B104" s="143" t="s">
        <v>3197</v>
      </c>
      <c r="C104" s="144" t="s">
        <v>3197</v>
      </c>
      <c r="D104" s="144" t="s">
        <v>3440</v>
      </c>
      <c r="E104" s="140">
        <v>69</v>
      </c>
      <c r="F104" s="145" t="s">
        <v>557</v>
      </c>
      <c r="G104" s="144">
        <v>15</v>
      </c>
      <c r="H104" s="144" t="s">
        <v>742</v>
      </c>
      <c r="I104" s="144" t="s">
        <v>742</v>
      </c>
      <c r="J104" s="208" t="s">
        <v>134</v>
      </c>
      <c r="K104" s="144" t="s">
        <v>143</v>
      </c>
      <c r="L104" s="144" t="s">
        <v>3197</v>
      </c>
      <c r="M104" s="144" t="s">
        <v>3440</v>
      </c>
      <c r="N104" s="144" t="s">
        <v>3197</v>
      </c>
      <c r="O104" s="144" t="s">
        <v>3440</v>
      </c>
      <c r="P104" s="144" t="s">
        <v>3384</v>
      </c>
      <c r="Q104" s="144" t="s">
        <v>854</v>
      </c>
      <c r="R104" s="144" t="s">
        <v>2370</v>
      </c>
      <c r="S104" s="144" t="s">
        <v>2370</v>
      </c>
      <c r="T104" s="12" t="s">
        <v>736</v>
      </c>
      <c r="U104" s="144" t="s">
        <v>735</v>
      </c>
      <c r="V104" s="146" t="s">
        <v>735</v>
      </c>
      <c r="W104" s="178">
        <v>8</v>
      </c>
      <c r="X104" s="158" t="s">
        <v>736</v>
      </c>
      <c r="Y104" s="152" t="str">
        <f t="shared" si="6"/>
        <v>NO</v>
      </c>
      <c r="Z104" s="147" t="str">
        <f t="shared" si="7"/>
        <v>WA105DBZ</v>
      </c>
      <c r="AA104" s="147"/>
      <c r="AB104" s="147"/>
      <c r="AC104" s="152" t="s">
        <v>3327</v>
      </c>
      <c r="AD104" s="152" t="s">
        <v>114</v>
      </c>
      <c r="AE104" s="152" t="s">
        <v>3331</v>
      </c>
      <c r="AF104" s="152" t="s">
        <v>3319</v>
      </c>
      <c r="AG104" s="152" t="s">
        <v>3319</v>
      </c>
    </row>
    <row r="105" spans="1:33" x14ac:dyDescent="0.25">
      <c r="A105" s="144" t="s">
        <v>3196</v>
      </c>
      <c r="B105" s="143" t="s">
        <v>3242</v>
      </c>
      <c r="C105" s="144" t="s">
        <v>3265</v>
      </c>
      <c r="D105" s="144" t="s">
        <v>3441</v>
      </c>
      <c r="E105" s="140">
        <v>0</v>
      </c>
      <c r="F105" s="176" t="s">
        <v>557</v>
      </c>
      <c r="G105" s="144">
        <v>0</v>
      </c>
      <c r="H105" s="144" t="s">
        <v>742</v>
      </c>
      <c r="I105" s="144" t="s">
        <v>742</v>
      </c>
      <c r="J105" s="144" t="s">
        <v>134</v>
      </c>
      <c r="K105" s="144" t="s">
        <v>122</v>
      </c>
      <c r="L105" s="144" t="s">
        <v>3265</v>
      </c>
      <c r="M105" s="144" t="s">
        <v>3441</v>
      </c>
      <c r="N105" s="144" t="s">
        <v>3265</v>
      </c>
      <c r="O105" s="144" t="s">
        <v>3441</v>
      </c>
      <c r="P105" s="144" t="s">
        <v>3384</v>
      </c>
      <c r="Q105" s="144" t="s">
        <v>854</v>
      </c>
      <c r="R105" s="144" t="s">
        <v>3196</v>
      </c>
      <c r="S105" s="144" t="s">
        <v>3196</v>
      </c>
      <c r="T105" s="12" t="s">
        <v>736</v>
      </c>
      <c r="U105" s="144" t="s">
        <v>735</v>
      </c>
      <c r="V105" s="146" t="s">
        <v>735</v>
      </c>
      <c r="W105" s="178">
        <v>8</v>
      </c>
      <c r="X105" s="158" t="s">
        <v>736</v>
      </c>
      <c r="Y105" s="152" t="str">
        <f t="shared" si="6"/>
        <v>NO</v>
      </c>
      <c r="Z105" s="147" t="str">
        <f t="shared" si="7"/>
        <v>WALL_PLATE</v>
      </c>
      <c r="AA105" s="147"/>
      <c r="AB105" s="147"/>
      <c r="AC105" s="152" t="s">
        <v>3327</v>
      </c>
      <c r="AD105" s="152" t="s">
        <v>114</v>
      </c>
      <c r="AE105" s="152" t="s">
        <v>3328</v>
      </c>
      <c r="AF105" s="152" t="s">
        <v>3319</v>
      </c>
      <c r="AG105" s="152" t="s">
        <v>3319</v>
      </c>
    </row>
    <row r="106" spans="1:33" ht="45" x14ac:dyDescent="0.25">
      <c r="A106" s="144" t="s">
        <v>3</v>
      </c>
      <c r="B106" s="144" t="s">
        <v>2486</v>
      </c>
      <c r="C106" s="144" t="s">
        <v>2486</v>
      </c>
      <c r="D106" s="144" t="s">
        <v>838</v>
      </c>
      <c r="E106" s="144">
        <v>29.99</v>
      </c>
      <c r="F106" s="144" t="s">
        <v>198</v>
      </c>
      <c r="G106" s="144">
        <v>90</v>
      </c>
      <c r="H106" s="144" t="s">
        <v>3337</v>
      </c>
      <c r="I106" s="144" t="s">
        <v>742</v>
      </c>
      <c r="J106" s="144" t="s">
        <v>3337</v>
      </c>
      <c r="K106" s="144" t="s">
        <v>110</v>
      </c>
      <c r="L106" s="144" t="s">
        <v>108</v>
      </c>
      <c r="M106" s="144" t="s">
        <v>193</v>
      </c>
      <c r="N106" s="118" t="s">
        <v>139</v>
      </c>
      <c r="O106" s="118" t="s">
        <v>189</v>
      </c>
      <c r="P106" s="144" t="s">
        <v>737</v>
      </c>
      <c r="Q106" s="144" t="s">
        <v>737</v>
      </c>
      <c r="R106" s="144" t="s">
        <v>3362</v>
      </c>
      <c r="S106" s="144" t="str">
        <f>R106</f>
        <v>SERVICE</v>
      </c>
      <c r="T106" s="12" t="s">
        <v>736</v>
      </c>
      <c r="U106" s="144" t="s">
        <v>736</v>
      </c>
      <c r="V106" s="144" t="s">
        <v>736</v>
      </c>
      <c r="W106" s="144">
        <v>1</v>
      </c>
      <c r="X106" s="144" t="s">
        <v>736</v>
      </c>
      <c r="Y106" s="152" t="str">
        <f t="shared" si="6"/>
        <v>NO</v>
      </c>
      <c r="Z106" s="144" t="str">
        <f t="shared" si="7"/>
        <v>STARTER</v>
      </c>
      <c r="AA106" s="144"/>
      <c r="AB106" s="147" t="s">
        <v>3021</v>
      </c>
      <c r="AC106" s="144" t="s">
        <v>3317</v>
      </c>
      <c r="AD106" s="144" t="s">
        <v>3318</v>
      </c>
      <c r="AE106" s="144" t="s">
        <v>1056</v>
      </c>
      <c r="AF106" s="144" t="s">
        <v>3319</v>
      </c>
      <c r="AG106" s="144" t="s">
        <v>3319</v>
      </c>
    </row>
    <row r="107" spans="1:33" ht="90" x14ac:dyDescent="0.25">
      <c r="A107" s="144" t="s">
        <v>293</v>
      </c>
      <c r="B107" s="143" t="s">
        <v>2423</v>
      </c>
      <c r="C107" s="143" t="s">
        <v>2423</v>
      </c>
      <c r="D107" s="144" t="s">
        <v>843</v>
      </c>
      <c r="E107" s="140">
        <v>39.99</v>
      </c>
      <c r="F107" s="176" t="s">
        <v>198</v>
      </c>
      <c r="G107" s="144">
        <v>120</v>
      </c>
      <c r="H107" s="144" t="s">
        <v>3337</v>
      </c>
      <c r="I107" s="144" t="s">
        <v>742</v>
      </c>
      <c r="J107" s="144" t="s">
        <v>3337</v>
      </c>
      <c r="K107" s="144" t="s">
        <v>110</v>
      </c>
      <c r="L107" s="144" t="s">
        <v>109</v>
      </c>
      <c r="M107" s="144" t="s">
        <v>194</v>
      </c>
      <c r="N107" s="118" t="s">
        <v>672</v>
      </c>
      <c r="O107" s="118" t="s">
        <v>190</v>
      </c>
      <c r="P107" s="144" t="s">
        <v>737</v>
      </c>
      <c r="Q107" s="144" t="s">
        <v>737</v>
      </c>
      <c r="R107" s="144" t="s">
        <v>3362</v>
      </c>
      <c r="S107" s="144" t="str">
        <f t="shared" ref="S107:S135" si="8">R107</f>
        <v>SERVICE</v>
      </c>
      <c r="T107" s="12" t="s">
        <v>736</v>
      </c>
      <c r="U107" s="144" t="s">
        <v>736</v>
      </c>
      <c r="V107" s="144" t="s">
        <v>736</v>
      </c>
      <c r="W107" s="144">
        <v>1</v>
      </c>
      <c r="X107" s="144" t="s">
        <v>736</v>
      </c>
      <c r="Y107" s="152" t="str">
        <f t="shared" si="6"/>
        <v>NO</v>
      </c>
      <c r="Z107" s="147" t="str">
        <f t="shared" si="7"/>
        <v>Q-GOOD</v>
      </c>
      <c r="AA107" s="144"/>
      <c r="AB107" s="147" t="s">
        <v>290</v>
      </c>
      <c r="AC107" s="144" t="s">
        <v>3317</v>
      </c>
      <c r="AD107" s="144" t="s">
        <v>3318</v>
      </c>
      <c r="AE107" s="144" t="s">
        <v>1056</v>
      </c>
      <c r="AF107" s="144" t="s">
        <v>3319</v>
      </c>
      <c r="AG107" s="144" t="s">
        <v>3319</v>
      </c>
    </row>
    <row r="108" spans="1:33" ht="120" x14ac:dyDescent="0.25">
      <c r="A108" s="144" t="s">
        <v>295</v>
      </c>
      <c r="B108" s="143" t="s">
        <v>2428</v>
      </c>
      <c r="C108" s="143" t="s">
        <v>2428</v>
      </c>
      <c r="D108" s="171" t="s">
        <v>847</v>
      </c>
      <c r="E108" s="140">
        <v>49.99</v>
      </c>
      <c r="F108" s="176" t="s">
        <v>557</v>
      </c>
      <c r="G108" s="144">
        <v>150</v>
      </c>
      <c r="H108" s="144" t="s">
        <v>3337</v>
      </c>
      <c r="I108" s="144" t="s">
        <v>742</v>
      </c>
      <c r="J108" s="144" t="s">
        <v>3337</v>
      </c>
      <c r="K108" s="144" t="s">
        <v>110</v>
      </c>
      <c r="L108" s="144" t="s">
        <v>111</v>
      </c>
      <c r="M108" s="144" t="s">
        <v>195</v>
      </c>
      <c r="N108" s="118" t="s">
        <v>140</v>
      </c>
      <c r="O108" s="118" t="s">
        <v>191</v>
      </c>
      <c r="P108" s="144" t="s">
        <v>737</v>
      </c>
      <c r="Q108" s="144" t="s">
        <v>737</v>
      </c>
      <c r="R108" s="144" t="s">
        <v>3362</v>
      </c>
      <c r="S108" s="144" t="str">
        <f t="shared" si="8"/>
        <v>SERVICE</v>
      </c>
      <c r="T108" s="12" t="s">
        <v>736</v>
      </c>
      <c r="U108" s="144" t="s">
        <v>736</v>
      </c>
      <c r="V108" s="144" t="s">
        <v>736</v>
      </c>
      <c r="W108" s="144">
        <v>1</v>
      </c>
      <c r="X108" s="144" t="s">
        <v>736</v>
      </c>
      <c r="Y108" s="152" t="str">
        <f t="shared" si="6"/>
        <v>NO</v>
      </c>
      <c r="Z108" s="147" t="str">
        <f t="shared" si="7"/>
        <v>Q-BETTER</v>
      </c>
      <c r="AA108" s="144"/>
      <c r="AB108" s="147" t="s">
        <v>290</v>
      </c>
      <c r="AC108" s="144" t="s">
        <v>3317</v>
      </c>
      <c r="AD108" s="144" t="s">
        <v>3318</v>
      </c>
      <c r="AE108" s="144" t="s">
        <v>1056</v>
      </c>
      <c r="AF108" s="144" t="s">
        <v>3319</v>
      </c>
      <c r="AG108" s="144" t="s">
        <v>3319</v>
      </c>
    </row>
    <row r="109" spans="1:33" ht="105" x14ac:dyDescent="0.25">
      <c r="A109" s="144" t="s">
        <v>298</v>
      </c>
      <c r="B109" s="143" t="s">
        <v>2441</v>
      </c>
      <c r="C109" s="143" t="s">
        <v>2441</v>
      </c>
      <c r="D109" s="171" t="s">
        <v>848</v>
      </c>
      <c r="E109" s="140">
        <v>59.99</v>
      </c>
      <c r="F109" s="176" t="s">
        <v>198</v>
      </c>
      <c r="G109" s="144">
        <v>195</v>
      </c>
      <c r="H109" s="144" t="s">
        <v>3337</v>
      </c>
      <c r="I109" s="144" t="s">
        <v>742</v>
      </c>
      <c r="J109" s="144" t="s">
        <v>3337</v>
      </c>
      <c r="K109" s="144" t="s">
        <v>110</v>
      </c>
      <c r="L109" s="144" t="s">
        <v>112</v>
      </c>
      <c r="M109" s="144" t="s">
        <v>196</v>
      </c>
      <c r="N109" s="118" t="s">
        <v>299</v>
      </c>
      <c r="O109" s="118" t="s">
        <v>300</v>
      </c>
      <c r="P109" s="144" t="s">
        <v>737</v>
      </c>
      <c r="Q109" s="144" t="s">
        <v>737</v>
      </c>
      <c r="R109" s="144" t="s">
        <v>3362</v>
      </c>
      <c r="S109" s="144" t="str">
        <f t="shared" si="8"/>
        <v>SERVICE</v>
      </c>
      <c r="T109" s="12" t="s">
        <v>736</v>
      </c>
      <c r="U109" s="144" t="s">
        <v>736</v>
      </c>
      <c r="V109" s="144" t="s">
        <v>736</v>
      </c>
      <c r="W109" s="144">
        <v>1</v>
      </c>
      <c r="X109" s="144" t="s">
        <v>736</v>
      </c>
      <c r="Y109" s="152" t="str">
        <f t="shared" si="6"/>
        <v>NO</v>
      </c>
      <c r="Z109" s="147" t="str">
        <f t="shared" si="7"/>
        <v>Q-BEST</v>
      </c>
      <c r="AA109" s="144"/>
      <c r="AB109" s="147" t="s">
        <v>290</v>
      </c>
      <c r="AC109" s="144" t="s">
        <v>3317</v>
      </c>
      <c r="AD109" s="144" t="s">
        <v>3318</v>
      </c>
      <c r="AE109" s="144" t="s">
        <v>1056</v>
      </c>
      <c r="AF109" s="144" t="s">
        <v>3319</v>
      </c>
      <c r="AG109" s="144" t="s">
        <v>3319</v>
      </c>
    </row>
    <row r="110" spans="1:33" ht="60" x14ac:dyDescent="0.25">
      <c r="A110" s="144" t="s">
        <v>3120</v>
      </c>
      <c r="B110" s="143" t="s">
        <v>3118</v>
      </c>
      <c r="C110" s="143" t="s">
        <v>3118</v>
      </c>
      <c r="D110" s="153" t="s">
        <v>3119</v>
      </c>
      <c r="E110" s="140">
        <v>19.989999999999998</v>
      </c>
      <c r="F110" s="176" t="s">
        <v>198</v>
      </c>
      <c r="G110" s="144">
        <v>75</v>
      </c>
      <c r="H110" s="144" t="s">
        <v>3337</v>
      </c>
      <c r="I110" s="144" t="s">
        <v>742</v>
      </c>
      <c r="J110" s="144" t="s">
        <v>3337</v>
      </c>
      <c r="K110" s="144" t="s">
        <v>110</v>
      </c>
      <c r="L110" s="144" t="s">
        <v>3118</v>
      </c>
      <c r="M110" s="153" t="s">
        <v>3119</v>
      </c>
      <c r="N110" s="118" t="s">
        <v>3134</v>
      </c>
      <c r="O110" s="118" t="s">
        <v>3135</v>
      </c>
      <c r="P110" s="144" t="s">
        <v>737</v>
      </c>
      <c r="Q110" s="144" t="s">
        <v>3361</v>
      </c>
      <c r="R110" s="144" t="s">
        <v>3362</v>
      </c>
      <c r="S110" s="144" t="str">
        <f t="shared" si="8"/>
        <v>SERVICE</v>
      </c>
      <c r="T110" s="12" t="s">
        <v>736</v>
      </c>
      <c r="U110" s="144" t="s">
        <v>736</v>
      </c>
      <c r="V110" s="144" t="s">
        <v>736</v>
      </c>
      <c r="W110" s="144">
        <v>1</v>
      </c>
      <c r="X110" s="144" t="s">
        <v>736</v>
      </c>
      <c r="Y110" s="152" t="str">
        <f t="shared" si="6"/>
        <v>NO</v>
      </c>
      <c r="Z110" s="147" t="str">
        <f t="shared" si="7"/>
        <v>VIDAUTO</v>
      </c>
      <c r="AA110" s="144"/>
      <c r="AB110" s="147" t="s">
        <v>3133</v>
      </c>
      <c r="AC110" s="144" t="s">
        <v>3317</v>
      </c>
      <c r="AD110" s="144" t="s">
        <v>3318</v>
      </c>
      <c r="AE110" s="144" t="s">
        <v>1056</v>
      </c>
      <c r="AF110" s="144" t="s">
        <v>3319</v>
      </c>
      <c r="AG110" s="144" t="s">
        <v>3319</v>
      </c>
    </row>
    <row r="111" spans="1:33" ht="45" x14ac:dyDescent="0.25">
      <c r="A111" s="144" t="s">
        <v>730</v>
      </c>
      <c r="B111" s="143" t="s">
        <v>2487</v>
      </c>
      <c r="C111" s="143" t="s">
        <v>2487</v>
      </c>
      <c r="D111" s="153" t="s">
        <v>839</v>
      </c>
      <c r="E111" s="140">
        <v>29.99</v>
      </c>
      <c r="F111" s="176" t="s">
        <v>557</v>
      </c>
      <c r="G111" s="144">
        <v>75</v>
      </c>
      <c r="H111" s="144" t="s">
        <v>3338</v>
      </c>
      <c r="I111" s="144" t="s">
        <v>742</v>
      </c>
      <c r="J111" s="144" t="s">
        <v>3338</v>
      </c>
      <c r="K111" s="144" t="s">
        <v>110</v>
      </c>
      <c r="L111" s="144" t="s">
        <v>108</v>
      </c>
      <c r="M111" s="153" t="s">
        <v>193</v>
      </c>
      <c r="N111" s="118" t="s">
        <v>139</v>
      </c>
      <c r="O111" s="118" t="s">
        <v>189</v>
      </c>
      <c r="P111" s="144" t="s">
        <v>737</v>
      </c>
      <c r="Q111" s="144" t="s">
        <v>737</v>
      </c>
      <c r="R111" s="144" t="s">
        <v>3362</v>
      </c>
      <c r="S111" s="144" t="str">
        <f t="shared" si="8"/>
        <v>SERVICE</v>
      </c>
      <c r="T111" s="12" t="s">
        <v>736</v>
      </c>
      <c r="U111" s="144" t="s">
        <v>736</v>
      </c>
      <c r="V111" s="144" t="s">
        <v>736</v>
      </c>
      <c r="W111" s="144">
        <v>1</v>
      </c>
      <c r="X111" s="144" t="s">
        <v>736</v>
      </c>
      <c r="Y111" s="152" t="str">
        <f t="shared" si="6"/>
        <v>NO</v>
      </c>
      <c r="Z111" s="147" t="str">
        <f t="shared" si="7"/>
        <v>WLSTART</v>
      </c>
      <c r="AA111" s="144"/>
      <c r="AB111" s="147" t="s">
        <v>3021</v>
      </c>
      <c r="AC111" s="144" t="s">
        <v>3317</v>
      </c>
      <c r="AD111" s="144" t="s">
        <v>3318</v>
      </c>
      <c r="AE111" s="144" t="s">
        <v>1056</v>
      </c>
      <c r="AF111" s="144" t="s">
        <v>3319</v>
      </c>
      <c r="AG111" s="144" t="s">
        <v>3319</v>
      </c>
    </row>
    <row r="112" spans="1:33" ht="60" x14ac:dyDescent="0.25">
      <c r="A112" s="144" t="s">
        <v>724</v>
      </c>
      <c r="B112" s="143" t="s">
        <v>2421</v>
      </c>
      <c r="C112" s="143" t="s">
        <v>2421</v>
      </c>
      <c r="D112" s="153" t="s">
        <v>842</v>
      </c>
      <c r="E112" s="140">
        <v>39.99</v>
      </c>
      <c r="F112" s="176" t="s">
        <v>557</v>
      </c>
      <c r="G112" s="144">
        <v>90</v>
      </c>
      <c r="H112" s="144" t="s">
        <v>3339</v>
      </c>
      <c r="I112" s="144" t="s">
        <v>742</v>
      </c>
      <c r="J112" s="144" t="s">
        <v>3339</v>
      </c>
      <c r="K112" s="144" t="s">
        <v>110</v>
      </c>
      <c r="L112" s="144" t="s">
        <v>109</v>
      </c>
      <c r="M112" s="153" t="s">
        <v>194</v>
      </c>
      <c r="N112" s="118" t="s">
        <v>673</v>
      </c>
      <c r="O112" s="118" t="s">
        <v>674</v>
      </c>
      <c r="P112" s="144" t="s">
        <v>737</v>
      </c>
      <c r="Q112" s="144" t="s">
        <v>737</v>
      </c>
      <c r="R112" s="144" t="s">
        <v>3362</v>
      </c>
      <c r="S112" s="144" t="str">
        <f t="shared" si="8"/>
        <v>SERVICE</v>
      </c>
      <c r="T112" s="12" t="s">
        <v>736</v>
      </c>
      <c r="U112" s="144" t="s">
        <v>736</v>
      </c>
      <c r="V112" s="144" t="s">
        <v>736</v>
      </c>
      <c r="W112" s="144">
        <v>1</v>
      </c>
      <c r="X112" s="144" t="s">
        <v>736</v>
      </c>
      <c r="Y112" s="152" t="str">
        <f t="shared" si="6"/>
        <v>NO</v>
      </c>
      <c r="Z112" s="147" t="str">
        <f t="shared" ref="Z112:Z117" si="9">A112</f>
        <v>QHWGOOD</v>
      </c>
      <c r="AA112" s="144"/>
      <c r="AB112" s="147" t="s">
        <v>290</v>
      </c>
      <c r="AC112" s="144" t="s">
        <v>3317</v>
      </c>
      <c r="AD112" s="144" t="s">
        <v>3318</v>
      </c>
      <c r="AE112" s="144" t="s">
        <v>1056</v>
      </c>
      <c r="AF112" s="144" t="s">
        <v>3319</v>
      </c>
      <c r="AG112" s="144" t="s">
        <v>3319</v>
      </c>
    </row>
    <row r="113" spans="1:33" ht="60" x14ac:dyDescent="0.25">
      <c r="A113" s="144" t="s">
        <v>725</v>
      </c>
      <c r="B113" s="143" t="s">
        <v>2422</v>
      </c>
      <c r="C113" s="143" t="s">
        <v>2422</v>
      </c>
      <c r="D113" s="153" t="s">
        <v>841</v>
      </c>
      <c r="E113" s="140">
        <v>39.99</v>
      </c>
      <c r="F113" s="176" t="s">
        <v>557</v>
      </c>
      <c r="G113" s="144">
        <v>90</v>
      </c>
      <c r="H113" s="144" t="s">
        <v>3338</v>
      </c>
      <c r="I113" s="144" t="s">
        <v>742</v>
      </c>
      <c r="J113" s="144" t="s">
        <v>3338</v>
      </c>
      <c r="K113" s="144" t="s">
        <v>110</v>
      </c>
      <c r="L113" s="144" t="s">
        <v>109</v>
      </c>
      <c r="M113" s="153" t="s">
        <v>194</v>
      </c>
      <c r="N113" s="118" t="s">
        <v>673</v>
      </c>
      <c r="O113" s="118" t="s">
        <v>674</v>
      </c>
      <c r="P113" s="144" t="s">
        <v>737</v>
      </c>
      <c r="Q113" s="144" t="s">
        <v>737</v>
      </c>
      <c r="R113" s="144" t="s">
        <v>3362</v>
      </c>
      <c r="S113" s="144" t="str">
        <f t="shared" si="8"/>
        <v>SERVICE</v>
      </c>
      <c r="T113" s="12" t="s">
        <v>736</v>
      </c>
      <c r="U113" s="144" t="s">
        <v>736</v>
      </c>
      <c r="V113" s="144" t="s">
        <v>736</v>
      </c>
      <c r="W113" s="144">
        <v>1</v>
      </c>
      <c r="X113" s="144" t="s">
        <v>736</v>
      </c>
      <c r="Y113" s="152" t="str">
        <f t="shared" si="6"/>
        <v>NO</v>
      </c>
      <c r="Z113" s="147" t="str">
        <f t="shared" si="9"/>
        <v>QWLGOOD</v>
      </c>
      <c r="AA113" s="144"/>
      <c r="AB113" s="147" t="s">
        <v>290</v>
      </c>
      <c r="AC113" s="144" t="s">
        <v>3317</v>
      </c>
      <c r="AD113" s="144" t="s">
        <v>3318</v>
      </c>
      <c r="AE113" s="144" t="s">
        <v>1056</v>
      </c>
      <c r="AF113" s="144" t="s">
        <v>3319</v>
      </c>
      <c r="AG113" s="144" t="s">
        <v>3319</v>
      </c>
    </row>
    <row r="114" spans="1:33" ht="90" x14ac:dyDescent="0.25">
      <c r="A114" s="144" t="s">
        <v>728</v>
      </c>
      <c r="B114" s="143" t="s">
        <v>2429</v>
      </c>
      <c r="C114" s="143" t="s">
        <v>2429</v>
      </c>
      <c r="D114" s="153" t="s">
        <v>845</v>
      </c>
      <c r="E114" s="140">
        <v>49.99</v>
      </c>
      <c r="F114" s="176" t="s">
        <v>557</v>
      </c>
      <c r="G114" s="144">
        <v>135</v>
      </c>
      <c r="H114" s="144" t="s">
        <v>3339</v>
      </c>
      <c r="I114" s="144" t="s">
        <v>742</v>
      </c>
      <c r="J114" s="144" t="s">
        <v>3339</v>
      </c>
      <c r="K114" s="144" t="s">
        <v>110</v>
      </c>
      <c r="L114" s="144" t="s">
        <v>111</v>
      </c>
      <c r="M114" s="153" t="s">
        <v>195</v>
      </c>
      <c r="N114" s="118" t="s">
        <v>675</v>
      </c>
      <c r="O114" s="118" t="s">
        <v>676</v>
      </c>
      <c r="P114" s="144" t="s">
        <v>737</v>
      </c>
      <c r="Q114" s="144" t="s">
        <v>737</v>
      </c>
      <c r="R114" s="144" t="s">
        <v>3362</v>
      </c>
      <c r="S114" s="144" t="str">
        <f t="shared" si="8"/>
        <v>SERVICE</v>
      </c>
      <c r="T114" s="12" t="s">
        <v>736</v>
      </c>
      <c r="U114" s="144" t="s">
        <v>736</v>
      </c>
      <c r="V114" s="144" t="s">
        <v>736</v>
      </c>
      <c r="W114" s="144">
        <v>1</v>
      </c>
      <c r="X114" s="144" t="s">
        <v>736</v>
      </c>
      <c r="Y114" s="152" t="str">
        <f t="shared" si="6"/>
        <v>NO</v>
      </c>
      <c r="Z114" s="147" t="str">
        <f t="shared" si="9"/>
        <v>QHWBTR</v>
      </c>
      <c r="AA114" s="144"/>
      <c r="AB114" s="147" t="s">
        <v>290</v>
      </c>
      <c r="AC114" s="144" t="s">
        <v>3317</v>
      </c>
      <c r="AD114" s="144" t="s">
        <v>3318</v>
      </c>
      <c r="AE114" s="144" t="s">
        <v>1056</v>
      </c>
      <c r="AF114" s="144" t="s">
        <v>3319</v>
      </c>
      <c r="AG114" s="144" t="s">
        <v>3319</v>
      </c>
    </row>
    <row r="115" spans="1:33" ht="90" x14ac:dyDescent="0.25">
      <c r="A115" s="144" t="s">
        <v>729</v>
      </c>
      <c r="B115" s="143" t="s">
        <v>2430</v>
      </c>
      <c r="C115" s="143" t="s">
        <v>2430</v>
      </c>
      <c r="D115" s="153" t="s">
        <v>846</v>
      </c>
      <c r="E115" s="140">
        <v>49.99</v>
      </c>
      <c r="F115" s="176" t="s">
        <v>557</v>
      </c>
      <c r="G115" s="144">
        <v>135</v>
      </c>
      <c r="H115" s="144" t="s">
        <v>3338</v>
      </c>
      <c r="I115" s="144" t="s">
        <v>742</v>
      </c>
      <c r="J115" s="144" t="s">
        <v>3338</v>
      </c>
      <c r="K115" s="144" t="s">
        <v>110</v>
      </c>
      <c r="L115" s="144" t="s">
        <v>111</v>
      </c>
      <c r="M115" s="153" t="s">
        <v>195</v>
      </c>
      <c r="N115" s="118" t="s">
        <v>675</v>
      </c>
      <c r="O115" s="118" t="s">
        <v>676</v>
      </c>
      <c r="P115" s="144" t="s">
        <v>737</v>
      </c>
      <c r="Q115" s="144" t="s">
        <v>737</v>
      </c>
      <c r="R115" s="144" t="s">
        <v>3362</v>
      </c>
      <c r="S115" s="144" t="str">
        <f t="shared" si="8"/>
        <v>SERVICE</v>
      </c>
      <c r="T115" s="12" t="s">
        <v>736</v>
      </c>
      <c r="U115" s="144" t="s">
        <v>736</v>
      </c>
      <c r="V115" s="144" t="s">
        <v>736</v>
      </c>
      <c r="W115" s="144">
        <v>1</v>
      </c>
      <c r="X115" s="144" t="s">
        <v>736</v>
      </c>
      <c r="Y115" s="152" t="str">
        <f t="shared" si="6"/>
        <v>NO</v>
      </c>
      <c r="Z115" s="147" t="str">
        <f t="shared" si="9"/>
        <v>QWLBTR</v>
      </c>
      <c r="AA115" s="144"/>
      <c r="AB115" s="147" t="s">
        <v>290</v>
      </c>
      <c r="AC115" s="144" t="s">
        <v>3317</v>
      </c>
      <c r="AD115" s="144" t="s">
        <v>3318</v>
      </c>
      <c r="AE115" s="144" t="s">
        <v>1056</v>
      </c>
      <c r="AF115" s="144" t="s">
        <v>3319</v>
      </c>
      <c r="AG115" s="144" t="s">
        <v>3319</v>
      </c>
    </row>
    <row r="116" spans="1:33" ht="75" x14ac:dyDescent="0.25">
      <c r="A116" s="144" t="s">
        <v>726</v>
      </c>
      <c r="B116" s="143" t="s">
        <v>2439</v>
      </c>
      <c r="C116" s="143" t="s">
        <v>2439</v>
      </c>
      <c r="D116" s="153" t="s">
        <v>849</v>
      </c>
      <c r="E116" s="140">
        <v>59.99</v>
      </c>
      <c r="F116" s="176" t="s">
        <v>557</v>
      </c>
      <c r="G116" s="144">
        <v>180</v>
      </c>
      <c r="H116" s="144" t="s">
        <v>3339</v>
      </c>
      <c r="I116" s="144" t="s">
        <v>742</v>
      </c>
      <c r="J116" s="144" t="s">
        <v>3339</v>
      </c>
      <c r="K116" s="144" t="s">
        <v>110</v>
      </c>
      <c r="L116" s="144" t="s">
        <v>112</v>
      </c>
      <c r="M116" s="153" t="s">
        <v>196</v>
      </c>
      <c r="N116" s="118" t="s">
        <v>677</v>
      </c>
      <c r="O116" s="118" t="s">
        <v>678</v>
      </c>
      <c r="P116" s="144" t="s">
        <v>737</v>
      </c>
      <c r="Q116" s="144" t="s">
        <v>737</v>
      </c>
      <c r="R116" s="144" t="s">
        <v>3362</v>
      </c>
      <c r="S116" s="144" t="str">
        <f t="shared" si="8"/>
        <v>SERVICE</v>
      </c>
      <c r="T116" s="12" t="s">
        <v>736</v>
      </c>
      <c r="U116" s="144" t="s">
        <v>736</v>
      </c>
      <c r="V116" s="144" t="s">
        <v>736</v>
      </c>
      <c r="W116" s="144">
        <v>1</v>
      </c>
      <c r="X116" s="144" t="s">
        <v>736</v>
      </c>
      <c r="Y116" s="152" t="str">
        <f t="shared" si="6"/>
        <v>NO</v>
      </c>
      <c r="Z116" s="147" t="str">
        <f t="shared" si="9"/>
        <v>QHWBEST</v>
      </c>
      <c r="AA116" s="144"/>
      <c r="AB116" s="147" t="s">
        <v>290</v>
      </c>
      <c r="AC116" s="144" t="s">
        <v>3317</v>
      </c>
      <c r="AD116" s="144" t="s">
        <v>3318</v>
      </c>
      <c r="AE116" s="144" t="s">
        <v>1056</v>
      </c>
      <c r="AF116" s="144" t="s">
        <v>3319</v>
      </c>
      <c r="AG116" s="144" t="s">
        <v>3319</v>
      </c>
    </row>
    <row r="117" spans="1:33" ht="75" x14ac:dyDescent="0.25">
      <c r="A117" s="144" t="s">
        <v>727</v>
      </c>
      <c r="B117" s="143" t="s">
        <v>2440</v>
      </c>
      <c r="C117" s="143" t="s">
        <v>2440</v>
      </c>
      <c r="D117" s="153" t="s">
        <v>850</v>
      </c>
      <c r="E117" s="140">
        <v>59.99</v>
      </c>
      <c r="F117" s="176" t="s">
        <v>557</v>
      </c>
      <c r="G117" s="144">
        <v>180</v>
      </c>
      <c r="H117" s="144" t="s">
        <v>3338</v>
      </c>
      <c r="I117" s="144" t="s">
        <v>742</v>
      </c>
      <c r="J117" s="144" t="s">
        <v>3338</v>
      </c>
      <c r="K117" s="144" t="s">
        <v>110</v>
      </c>
      <c r="L117" s="144" t="s">
        <v>112</v>
      </c>
      <c r="M117" s="153" t="s">
        <v>196</v>
      </c>
      <c r="N117" s="118" t="s">
        <v>677</v>
      </c>
      <c r="O117" s="118" t="s">
        <v>678</v>
      </c>
      <c r="P117" s="144" t="s">
        <v>737</v>
      </c>
      <c r="Q117" s="144" t="s">
        <v>737</v>
      </c>
      <c r="R117" s="144" t="s">
        <v>3362</v>
      </c>
      <c r="S117" s="144" t="str">
        <f t="shared" si="8"/>
        <v>SERVICE</v>
      </c>
      <c r="T117" s="12" t="s">
        <v>736</v>
      </c>
      <c r="U117" s="144" t="s">
        <v>736</v>
      </c>
      <c r="V117" s="144" t="s">
        <v>736</v>
      </c>
      <c r="W117" s="144">
        <v>1</v>
      </c>
      <c r="X117" s="144" t="s">
        <v>736</v>
      </c>
      <c r="Y117" s="152" t="str">
        <f t="shared" si="6"/>
        <v>NO</v>
      </c>
      <c r="Z117" s="147" t="str">
        <f t="shared" si="9"/>
        <v>QWLBEST</v>
      </c>
      <c r="AA117" s="144"/>
      <c r="AB117" s="147" t="s">
        <v>290</v>
      </c>
      <c r="AC117" s="144" t="s">
        <v>3317</v>
      </c>
      <c r="AD117" s="144" t="s">
        <v>3318</v>
      </c>
      <c r="AE117" s="144" t="s">
        <v>1056</v>
      </c>
      <c r="AF117" s="144" t="s">
        <v>3319</v>
      </c>
      <c r="AG117" s="144" t="s">
        <v>3319</v>
      </c>
    </row>
    <row r="118" spans="1:33" ht="90" x14ac:dyDescent="0.25">
      <c r="A118" s="144" t="s">
        <v>3340</v>
      </c>
      <c r="B118" s="143" t="s">
        <v>2430</v>
      </c>
      <c r="C118" s="143" t="s">
        <v>2430</v>
      </c>
      <c r="D118" s="153" t="s">
        <v>846</v>
      </c>
      <c r="E118" s="140">
        <v>49.99</v>
      </c>
      <c r="F118" s="176" t="s">
        <v>557</v>
      </c>
      <c r="G118" s="144">
        <v>135</v>
      </c>
      <c r="H118" s="144" t="s">
        <v>3338</v>
      </c>
      <c r="I118" s="144" t="s">
        <v>742</v>
      </c>
      <c r="J118" s="144" t="s">
        <v>3338</v>
      </c>
      <c r="K118" s="144" t="s">
        <v>110</v>
      </c>
      <c r="L118" s="144" t="s">
        <v>111</v>
      </c>
      <c r="M118" s="153" t="s">
        <v>195</v>
      </c>
      <c r="N118" s="118" t="s">
        <v>675</v>
      </c>
      <c r="O118" s="118" t="s">
        <v>676</v>
      </c>
      <c r="P118" s="144" t="s">
        <v>737</v>
      </c>
      <c r="Q118" s="144" t="s">
        <v>737</v>
      </c>
      <c r="R118" s="144" t="s">
        <v>3362</v>
      </c>
      <c r="S118" s="144" t="str">
        <f t="shared" si="8"/>
        <v>SERVICE</v>
      </c>
      <c r="T118" s="12" t="s">
        <v>736</v>
      </c>
      <c r="U118" s="144" t="s">
        <v>736</v>
      </c>
      <c r="V118" s="144" t="s">
        <v>736</v>
      </c>
      <c r="W118" s="144">
        <v>1</v>
      </c>
      <c r="X118" s="144" t="s">
        <v>736</v>
      </c>
      <c r="Y118" s="152" t="str">
        <f t="shared" si="6"/>
        <v>NO</v>
      </c>
      <c r="Z118" s="147" t="str">
        <f t="shared" ref="Z118:Z126" si="10">A118</f>
        <v>QWLBTR2</v>
      </c>
      <c r="AA118" s="144"/>
      <c r="AB118" s="147" t="s">
        <v>290</v>
      </c>
      <c r="AC118" s="144" t="s">
        <v>3317</v>
      </c>
      <c r="AD118" s="144" t="s">
        <v>3318</v>
      </c>
      <c r="AE118" s="144" t="s">
        <v>1056</v>
      </c>
      <c r="AF118" s="144" t="s">
        <v>3319</v>
      </c>
      <c r="AG118" s="144" t="s">
        <v>3319</v>
      </c>
    </row>
    <row r="119" spans="1:33" ht="60" x14ac:dyDescent="0.25">
      <c r="A119" s="144" t="s">
        <v>3341</v>
      </c>
      <c r="B119" s="143" t="s">
        <v>3360</v>
      </c>
      <c r="C119" s="143" t="s">
        <v>3360</v>
      </c>
      <c r="D119" s="153" t="s">
        <v>3349</v>
      </c>
      <c r="E119" s="140">
        <v>44.99</v>
      </c>
      <c r="F119" s="176" t="s">
        <v>557</v>
      </c>
      <c r="G119" s="144">
        <v>90</v>
      </c>
      <c r="H119" s="144" t="s">
        <v>3338</v>
      </c>
      <c r="I119" s="144" t="s">
        <v>742</v>
      </c>
      <c r="J119" s="144" t="s">
        <v>3338</v>
      </c>
      <c r="K119" s="144" t="s">
        <v>110</v>
      </c>
      <c r="L119" s="144" t="s">
        <v>109</v>
      </c>
      <c r="M119" s="153" t="s">
        <v>194</v>
      </c>
      <c r="N119" s="118" t="s">
        <v>673</v>
      </c>
      <c r="O119" s="118" t="s">
        <v>674</v>
      </c>
      <c r="P119" s="144" t="s">
        <v>737</v>
      </c>
      <c r="Q119" s="144" t="s">
        <v>737</v>
      </c>
      <c r="R119" s="144" t="s">
        <v>3362</v>
      </c>
      <c r="S119" s="144" t="str">
        <f t="shared" si="8"/>
        <v>SERVICE</v>
      </c>
      <c r="T119" s="12" t="s">
        <v>736</v>
      </c>
      <c r="U119" s="144" t="s">
        <v>736</v>
      </c>
      <c r="V119" s="144" t="s">
        <v>736</v>
      </c>
      <c r="W119" s="144">
        <v>1</v>
      </c>
      <c r="X119" s="144" t="s">
        <v>736</v>
      </c>
      <c r="Y119" s="152" t="str">
        <f t="shared" si="6"/>
        <v>NO</v>
      </c>
      <c r="Z119" s="147" t="str">
        <f t="shared" si="10"/>
        <v>QWLGDAU</v>
      </c>
      <c r="AA119" s="144"/>
      <c r="AB119" s="147" t="s">
        <v>290</v>
      </c>
      <c r="AC119" s="144" t="s">
        <v>3317</v>
      </c>
      <c r="AD119" s="144" t="s">
        <v>3318</v>
      </c>
      <c r="AE119" s="144" t="s">
        <v>1056</v>
      </c>
      <c r="AF119" s="144" t="s">
        <v>3319</v>
      </c>
      <c r="AG119" s="144" t="s">
        <v>3319</v>
      </c>
    </row>
    <row r="120" spans="1:33" ht="120" x14ac:dyDescent="0.25">
      <c r="A120" s="144" t="s">
        <v>3342</v>
      </c>
      <c r="B120" s="143" t="s">
        <v>2428</v>
      </c>
      <c r="C120" s="143" t="s">
        <v>2428</v>
      </c>
      <c r="D120" s="153" t="s">
        <v>847</v>
      </c>
      <c r="E120" s="140">
        <v>49.99</v>
      </c>
      <c r="F120" s="176" t="s">
        <v>198</v>
      </c>
      <c r="G120" s="144">
        <v>150</v>
      </c>
      <c r="H120" s="144" t="s">
        <v>3337</v>
      </c>
      <c r="I120" s="144" t="s">
        <v>742</v>
      </c>
      <c r="J120" s="144" t="s">
        <v>3337</v>
      </c>
      <c r="K120" s="144" t="s">
        <v>110</v>
      </c>
      <c r="L120" s="144" t="s">
        <v>111</v>
      </c>
      <c r="M120" s="153" t="s">
        <v>195</v>
      </c>
      <c r="N120" s="118" t="s">
        <v>140</v>
      </c>
      <c r="O120" s="118" t="s">
        <v>191</v>
      </c>
      <c r="P120" s="144" t="s">
        <v>737</v>
      </c>
      <c r="Q120" s="144" t="s">
        <v>737</v>
      </c>
      <c r="R120" s="144" t="s">
        <v>3362</v>
      </c>
      <c r="S120" s="144" t="str">
        <f t="shared" si="8"/>
        <v>SERVICE</v>
      </c>
      <c r="T120" s="12" t="s">
        <v>736</v>
      </c>
      <c r="U120" s="144" t="s">
        <v>736</v>
      </c>
      <c r="V120" s="144" t="s">
        <v>736</v>
      </c>
      <c r="W120" s="144">
        <v>1</v>
      </c>
      <c r="X120" s="144" t="s">
        <v>736</v>
      </c>
      <c r="Y120" s="152" t="str">
        <f t="shared" si="6"/>
        <v>NO</v>
      </c>
      <c r="Z120" s="147" t="str">
        <f t="shared" si="10"/>
        <v>QBETTER2</v>
      </c>
      <c r="AA120" s="144"/>
      <c r="AB120" s="147" t="s">
        <v>290</v>
      </c>
      <c r="AC120" s="144" t="s">
        <v>3317</v>
      </c>
      <c r="AD120" s="144" t="s">
        <v>3318</v>
      </c>
      <c r="AE120" s="144" t="s">
        <v>1056</v>
      </c>
      <c r="AF120" s="144" t="s">
        <v>3319</v>
      </c>
      <c r="AG120" s="144" t="s">
        <v>3319</v>
      </c>
    </row>
    <row r="121" spans="1:33" ht="90" x14ac:dyDescent="0.25">
      <c r="A121" s="144" t="s">
        <v>3343</v>
      </c>
      <c r="B121" s="143" t="s">
        <v>3355</v>
      </c>
      <c r="C121" s="143" t="s">
        <v>3355</v>
      </c>
      <c r="D121" s="153" t="s">
        <v>3350</v>
      </c>
      <c r="E121" s="140">
        <v>54.99</v>
      </c>
      <c r="F121" s="176" t="s">
        <v>557</v>
      </c>
      <c r="G121" s="144">
        <v>135</v>
      </c>
      <c r="H121" s="144" t="s">
        <v>3339</v>
      </c>
      <c r="I121" s="144" t="s">
        <v>742</v>
      </c>
      <c r="J121" s="144" t="s">
        <v>3339</v>
      </c>
      <c r="K121" s="144" t="s">
        <v>110</v>
      </c>
      <c r="L121" s="144" t="s">
        <v>111</v>
      </c>
      <c r="M121" s="153" t="s">
        <v>195</v>
      </c>
      <c r="N121" s="118" t="s">
        <v>675</v>
      </c>
      <c r="O121" s="118" t="s">
        <v>676</v>
      </c>
      <c r="P121" s="144" t="s">
        <v>737</v>
      </c>
      <c r="Q121" s="144" t="s">
        <v>737</v>
      </c>
      <c r="R121" s="144" t="s">
        <v>3362</v>
      </c>
      <c r="S121" s="144" t="str">
        <f t="shared" si="8"/>
        <v>SERVICE</v>
      </c>
      <c r="T121" s="12" t="s">
        <v>736</v>
      </c>
      <c r="U121" s="144" t="s">
        <v>736</v>
      </c>
      <c r="V121" s="144" t="s">
        <v>736</v>
      </c>
      <c r="W121" s="144">
        <v>1</v>
      </c>
      <c r="X121" s="144" t="s">
        <v>736</v>
      </c>
      <c r="Y121" s="152" t="str">
        <f t="shared" si="6"/>
        <v>NO</v>
      </c>
      <c r="Z121" s="147" t="str">
        <f t="shared" si="10"/>
        <v>QHWBTRAU</v>
      </c>
      <c r="AA121" s="144"/>
      <c r="AB121" s="147" t="s">
        <v>290</v>
      </c>
      <c r="AC121" s="144" t="s">
        <v>3317</v>
      </c>
      <c r="AD121" s="144" t="s">
        <v>3318</v>
      </c>
      <c r="AE121" s="144" t="s">
        <v>1056</v>
      </c>
      <c r="AF121" s="144" t="s">
        <v>3319</v>
      </c>
      <c r="AG121" s="144" t="s">
        <v>3319</v>
      </c>
    </row>
    <row r="122" spans="1:33" ht="90" x14ac:dyDescent="0.25">
      <c r="A122" s="144" t="s">
        <v>3344</v>
      </c>
      <c r="B122" s="143" t="s">
        <v>2429</v>
      </c>
      <c r="C122" s="143" t="s">
        <v>2429</v>
      </c>
      <c r="D122" s="153" t="s">
        <v>845</v>
      </c>
      <c r="E122" s="140">
        <v>49.99</v>
      </c>
      <c r="F122" s="176" t="s">
        <v>557</v>
      </c>
      <c r="G122" s="144">
        <v>135</v>
      </c>
      <c r="H122" s="144" t="s">
        <v>3339</v>
      </c>
      <c r="I122" s="144" t="s">
        <v>742</v>
      </c>
      <c r="J122" s="144" t="s">
        <v>3339</v>
      </c>
      <c r="K122" s="144" t="s">
        <v>110</v>
      </c>
      <c r="L122" s="144" t="s">
        <v>111</v>
      </c>
      <c r="M122" s="153" t="s">
        <v>195</v>
      </c>
      <c r="N122" s="118" t="s">
        <v>675</v>
      </c>
      <c r="O122" s="118" t="s">
        <v>676</v>
      </c>
      <c r="P122" s="144" t="s">
        <v>737</v>
      </c>
      <c r="Q122" s="144" t="s">
        <v>737</v>
      </c>
      <c r="R122" s="144" t="s">
        <v>3362</v>
      </c>
      <c r="S122" s="144" t="str">
        <f t="shared" si="8"/>
        <v>SERVICE</v>
      </c>
      <c r="T122" s="12" t="s">
        <v>736</v>
      </c>
      <c r="U122" s="144" t="s">
        <v>736</v>
      </c>
      <c r="V122" s="144" t="s">
        <v>736</v>
      </c>
      <c r="W122" s="144">
        <v>1</v>
      </c>
      <c r="X122" s="144" t="s">
        <v>736</v>
      </c>
      <c r="Y122" s="152" t="str">
        <f t="shared" si="6"/>
        <v>NO</v>
      </c>
      <c r="Z122" s="147" t="str">
        <f t="shared" si="10"/>
        <v>QHWBTR2</v>
      </c>
      <c r="AA122" s="144"/>
      <c r="AB122" s="147" t="s">
        <v>290</v>
      </c>
      <c r="AC122" s="144" t="s">
        <v>3317</v>
      </c>
      <c r="AD122" s="144" t="s">
        <v>3318</v>
      </c>
      <c r="AE122" s="144" t="s">
        <v>1056</v>
      </c>
      <c r="AF122" s="144" t="s">
        <v>3319</v>
      </c>
      <c r="AG122" s="144" t="s">
        <v>3319</v>
      </c>
    </row>
    <row r="123" spans="1:33" ht="120" x14ac:dyDescent="0.25">
      <c r="A123" s="144" t="s">
        <v>3345</v>
      </c>
      <c r="B123" s="143" t="s">
        <v>3358</v>
      </c>
      <c r="C123" s="143" t="s">
        <v>3358</v>
      </c>
      <c r="D123" s="153" t="s">
        <v>3351</v>
      </c>
      <c r="E123" s="140">
        <v>54.99</v>
      </c>
      <c r="F123" s="176" t="s">
        <v>557</v>
      </c>
      <c r="G123" s="144">
        <v>150</v>
      </c>
      <c r="H123" s="144" t="s">
        <v>3337</v>
      </c>
      <c r="I123" s="144" t="s">
        <v>742</v>
      </c>
      <c r="J123" s="144" t="s">
        <v>3337</v>
      </c>
      <c r="K123" s="144" t="s">
        <v>110</v>
      </c>
      <c r="L123" s="144" t="s">
        <v>111</v>
      </c>
      <c r="M123" s="153" t="s">
        <v>195</v>
      </c>
      <c r="N123" s="118" t="s">
        <v>140</v>
      </c>
      <c r="O123" s="118" t="s">
        <v>191</v>
      </c>
      <c r="P123" s="144" t="s">
        <v>737</v>
      </c>
      <c r="Q123" s="144" t="s">
        <v>737</v>
      </c>
      <c r="R123" s="144" t="s">
        <v>3362</v>
      </c>
      <c r="S123" s="144" t="str">
        <f t="shared" si="8"/>
        <v>SERVICE</v>
      </c>
      <c r="T123" s="12" t="s">
        <v>736</v>
      </c>
      <c r="U123" s="144" t="s">
        <v>736</v>
      </c>
      <c r="V123" s="144" t="s">
        <v>736</v>
      </c>
      <c r="W123" s="144">
        <v>1</v>
      </c>
      <c r="X123" s="144" t="s">
        <v>736</v>
      </c>
      <c r="Y123" s="152" t="str">
        <f t="shared" si="6"/>
        <v>NO</v>
      </c>
      <c r="Z123" s="147" t="str">
        <f t="shared" si="10"/>
        <v>QBTRAUTO</v>
      </c>
      <c r="AA123" s="144"/>
      <c r="AB123" s="147" t="s">
        <v>290</v>
      </c>
      <c r="AC123" s="144" t="s">
        <v>3317</v>
      </c>
      <c r="AD123" s="144" t="s">
        <v>3318</v>
      </c>
      <c r="AE123" s="144" t="s">
        <v>1056</v>
      </c>
      <c r="AF123" s="144" t="s">
        <v>3319</v>
      </c>
      <c r="AG123" s="144" t="s">
        <v>3319</v>
      </c>
    </row>
    <row r="124" spans="1:33" ht="90" x14ac:dyDescent="0.25">
      <c r="A124" s="144" t="s">
        <v>3346</v>
      </c>
      <c r="B124" s="143" t="s">
        <v>3357</v>
      </c>
      <c r="C124" s="143" t="s">
        <v>3357</v>
      </c>
      <c r="D124" s="153" t="s">
        <v>3352</v>
      </c>
      <c r="E124" s="140">
        <v>54.99</v>
      </c>
      <c r="F124" s="176" t="s">
        <v>557</v>
      </c>
      <c r="G124" s="144">
        <v>135</v>
      </c>
      <c r="H124" s="144" t="s">
        <v>3338</v>
      </c>
      <c r="I124" s="144" t="s">
        <v>742</v>
      </c>
      <c r="J124" s="144" t="s">
        <v>3338</v>
      </c>
      <c r="K124" s="144" t="s">
        <v>110</v>
      </c>
      <c r="L124" s="144" t="s">
        <v>111</v>
      </c>
      <c r="M124" s="153" t="s">
        <v>195</v>
      </c>
      <c r="N124" s="118" t="s">
        <v>675</v>
      </c>
      <c r="O124" s="118" t="s">
        <v>676</v>
      </c>
      <c r="P124" s="144" t="s">
        <v>737</v>
      </c>
      <c r="Q124" s="144" t="s">
        <v>737</v>
      </c>
      <c r="R124" s="144" t="s">
        <v>3362</v>
      </c>
      <c r="S124" s="144" t="str">
        <f t="shared" si="8"/>
        <v>SERVICE</v>
      </c>
      <c r="T124" s="12" t="s">
        <v>736</v>
      </c>
      <c r="U124" s="144" t="s">
        <v>736</v>
      </c>
      <c r="V124" s="144" t="s">
        <v>736</v>
      </c>
      <c r="W124" s="144">
        <v>1</v>
      </c>
      <c r="X124" s="144" t="s">
        <v>736</v>
      </c>
      <c r="Y124" s="152" t="str">
        <f t="shared" si="6"/>
        <v>NO</v>
      </c>
      <c r="Z124" s="147" t="str">
        <f t="shared" si="10"/>
        <v>QWLBTRAU</v>
      </c>
      <c r="AA124" s="144"/>
      <c r="AB124" s="147" t="s">
        <v>290</v>
      </c>
      <c r="AC124" s="144" t="s">
        <v>3317</v>
      </c>
      <c r="AD124" s="144" t="s">
        <v>3318</v>
      </c>
      <c r="AE124" s="144" t="s">
        <v>1056</v>
      </c>
      <c r="AF124" s="144" t="s">
        <v>3319</v>
      </c>
      <c r="AG124" s="144" t="s">
        <v>3319</v>
      </c>
    </row>
    <row r="125" spans="1:33" ht="60" x14ac:dyDescent="0.25">
      <c r="A125" s="144" t="s">
        <v>3347</v>
      </c>
      <c r="B125" s="143" t="s">
        <v>3356</v>
      </c>
      <c r="C125" s="143" t="s">
        <v>3356</v>
      </c>
      <c r="D125" s="153" t="s">
        <v>3353</v>
      </c>
      <c r="E125" s="140">
        <v>44.99</v>
      </c>
      <c r="F125" s="176" t="s">
        <v>557</v>
      </c>
      <c r="G125" s="144">
        <v>90</v>
      </c>
      <c r="H125" s="144" t="s">
        <v>3339</v>
      </c>
      <c r="I125" s="144" t="s">
        <v>742</v>
      </c>
      <c r="J125" s="144" t="s">
        <v>3339</v>
      </c>
      <c r="K125" s="144" t="s">
        <v>110</v>
      </c>
      <c r="L125" s="144" t="s">
        <v>109</v>
      </c>
      <c r="M125" s="153" t="s">
        <v>194</v>
      </c>
      <c r="N125" s="118" t="s">
        <v>673</v>
      </c>
      <c r="O125" s="118" t="s">
        <v>674</v>
      </c>
      <c r="P125" s="144" t="s">
        <v>737</v>
      </c>
      <c r="Q125" s="144" t="s">
        <v>737</v>
      </c>
      <c r="R125" s="144" t="s">
        <v>3362</v>
      </c>
      <c r="S125" s="144" t="str">
        <f t="shared" si="8"/>
        <v>SERVICE</v>
      </c>
      <c r="T125" s="12" t="s">
        <v>736</v>
      </c>
      <c r="U125" s="144" t="s">
        <v>736</v>
      </c>
      <c r="V125" s="144" t="s">
        <v>736</v>
      </c>
      <c r="W125" s="144">
        <v>1</v>
      </c>
      <c r="X125" s="144" t="s">
        <v>736</v>
      </c>
      <c r="Y125" s="152" t="str">
        <f t="shared" si="6"/>
        <v>NO</v>
      </c>
      <c r="Z125" s="147" t="str">
        <f t="shared" si="10"/>
        <v>QHWGDAU</v>
      </c>
      <c r="AA125" s="144"/>
      <c r="AB125" s="147" t="s">
        <v>290</v>
      </c>
      <c r="AC125" s="144" t="s">
        <v>3317</v>
      </c>
      <c r="AD125" s="144" t="s">
        <v>3318</v>
      </c>
      <c r="AE125" s="144" t="s">
        <v>1056</v>
      </c>
      <c r="AF125" s="144" t="s">
        <v>3319</v>
      </c>
      <c r="AG125" s="144" t="s">
        <v>3319</v>
      </c>
    </row>
    <row r="126" spans="1:33" ht="90" x14ac:dyDescent="0.25">
      <c r="A126" s="144" t="s">
        <v>3348</v>
      </c>
      <c r="B126" s="143" t="s">
        <v>3359</v>
      </c>
      <c r="C126" s="143" t="s">
        <v>3359</v>
      </c>
      <c r="D126" s="153" t="s">
        <v>3354</v>
      </c>
      <c r="E126" s="140">
        <v>44.99</v>
      </c>
      <c r="F126" s="176" t="s">
        <v>557</v>
      </c>
      <c r="G126" s="144">
        <v>120</v>
      </c>
      <c r="H126" s="144" t="s">
        <v>3337</v>
      </c>
      <c r="I126" s="144" t="s">
        <v>742</v>
      </c>
      <c r="J126" s="144" t="s">
        <v>3337</v>
      </c>
      <c r="K126" s="144" t="s">
        <v>110</v>
      </c>
      <c r="L126" s="144" t="s">
        <v>109</v>
      </c>
      <c r="M126" s="153" t="s">
        <v>194</v>
      </c>
      <c r="N126" s="118" t="s">
        <v>672</v>
      </c>
      <c r="O126" s="118" t="s">
        <v>190</v>
      </c>
      <c r="P126" s="144" t="s">
        <v>737</v>
      </c>
      <c r="Q126" s="144" t="s">
        <v>737</v>
      </c>
      <c r="R126" s="144" t="s">
        <v>3362</v>
      </c>
      <c r="S126" s="144" t="str">
        <f t="shared" si="8"/>
        <v>SERVICE</v>
      </c>
      <c r="T126" s="12" t="s">
        <v>736</v>
      </c>
      <c r="U126" s="144" t="s">
        <v>736</v>
      </c>
      <c r="V126" s="144" t="s">
        <v>736</v>
      </c>
      <c r="W126" s="144">
        <v>1</v>
      </c>
      <c r="X126" s="144" t="s">
        <v>736</v>
      </c>
      <c r="Y126" s="152" t="str">
        <f t="shared" si="6"/>
        <v>NO</v>
      </c>
      <c r="Z126" s="147" t="str">
        <f t="shared" si="10"/>
        <v>QGDAUTO</v>
      </c>
      <c r="AA126" s="144"/>
      <c r="AB126" s="147" t="s">
        <v>290</v>
      </c>
      <c r="AC126" s="144" t="s">
        <v>3317</v>
      </c>
      <c r="AD126" s="144" t="s">
        <v>3318</v>
      </c>
      <c r="AE126" s="144" t="s">
        <v>1056</v>
      </c>
      <c r="AF126" s="144" t="s">
        <v>3319</v>
      </c>
      <c r="AG126" s="144" t="s">
        <v>3319</v>
      </c>
    </row>
    <row r="127" spans="1:33" ht="15" customHeight="1" x14ac:dyDescent="0.25">
      <c r="A127" s="144" t="s">
        <v>3081</v>
      </c>
      <c r="B127" s="143" t="s">
        <v>3044</v>
      </c>
      <c r="C127" s="143" t="s">
        <v>3044</v>
      </c>
      <c r="D127" s="143" t="s">
        <v>3054</v>
      </c>
      <c r="E127" s="143">
        <v>39.99</v>
      </c>
      <c r="F127" s="176" t="s">
        <v>557</v>
      </c>
      <c r="G127" s="230">
        <v>150</v>
      </c>
      <c r="H127" s="144" t="s">
        <v>3339</v>
      </c>
      <c r="I127" s="144" t="s">
        <v>742</v>
      </c>
      <c r="J127" s="144" t="s">
        <v>3339</v>
      </c>
      <c r="K127" s="230" t="s">
        <v>3053</v>
      </c>
      <c r="L127" s="230" t="s">
        <v>3038</v>
      </c>
      <c r="M127" s="220" t="s">
        <v>3041</v>
      </c>
      <c r="N127" s="230" t="s">
        <v>3038</v>
      </c>
      <c r="O127" s="220" t="s">
        <v>3041</v>
      </c>
      <c r="P127" s="144" t="s">
        <v>737</v>
      </c>
      <c r="Q127" s="144" t="s">
        <v>737</v>
      </c>
      <c r="R127" s="144" t="s">
        <v>3362</v>
      </c>
      <c r="S127" s="144" t="str">
        <f t="shared" si="8"/>
        <v>SERVICE</v>
      </c>
      <c r="T127" s="12" t="s">
        <v>736</v>
      </c>
      <c r="U127" s="144" t="s">
        <v>736</v>
      </c>
      <c r="V127" s="144" t="s">
        <v>736</v>
      </c>
      <c r="W127" s="144">
        <v>1</v>
      </c>
      <c r="X127" s="144" t="s">
        <v>736</v>
      </c>
      <c r="Y127" s="152" t="str">
        <f t="shared" si="6"/>
        <v>NO</v>
      </c>
      <c r="Z127" s="147" t="str">
        <f t="shared" ref="Z127:Z135" si="11">A127</f>
        <v>SMBQHWGD</v>
      </c>
      <c r="AA127" s="144"/>
      <c r="AB127" s="147" t="s">
        <v>290</v>
      </c>
      <c r="AC127" s="144" t="s">
        <v>3317</v>
      </c>
      <c r="AD127" s="144" t="s">
        <v>3318</v>
      </c>
      <c r="AE127" s="144" t="s">
        <v>1056</v>
      </c>
      <c r="AF127" s="144" t="s">
        <v>3319</v>
      </c>
      <c r="AG127" s="144" t="s">
        <v>3319</v>
      </c>
    </row>
    <row r="128" spans="1:33" ht="15" customHeight="1" x14ac:dyDescent="0.25">
      <c r="A128" s="144" t="s">
        <v>3082</v>
      </c>
      <c r="B128" s="143" t="s">
        <v>3045</v>
      </c>
      <c r="C128" s="143" t="s">
        <v>3045</v>
      </c>
      <c r="D128" s="143" t="s">
        <v>3055</v>
      </c>
      <c r="E128" s="143">
        <v>39.99</v>
      </c>
      <c r="F128" s="176" t="s">
        <v>557</v>
      </c>
      <c r="G128" s="230">
        <v>90</v>
      </c>
      <c r="H128" s="144" t="s">
        <v>3338</v>
      </c>
      <c r="I128" s="144" t="s">
        <v>742</v>
      </c>
      <c r="J128" s="144" t="s">
        <v>3338</v>
      </c>
      <c r="K128" s="230" t="s">
        <v>3053</v>
      </c>
      <c r="L128" s="230" t="s">
        <v>3038</v>
      </c>
      <c r="M128" s="220" t="s">
        <v>3041</v>
      </c>
      <c r="N128" s="230" t="s">
        <v>3038</v>
      </c>
      <c r="O128" s="220" t="s">
        <v>3041</v>
      </c>
      <c r="P128" s="144" t="s">
        <v>737</v>
      </c>
      <c r="Q128" s="144" t="s">
        <v>737</v>
      </c>
      <c r="R128" s="144" t="s">
        <v>3362</v>
      </c>
      <c r="S128" s="144" t="str">
        <f t="shared" si="8"/>
        <v>SERVICE</v>
      </c>
      <c r="T128" s="12" t="s">
        <v>736</v>
      </c>
      <c r="U128" s="144" t="s">
        <v>736</v>
      </c>
      <c r="V128" s="144" t="s">
        <v>736</v>
      </c>
      <c r="W128" s="144">
        <v>1</v>
      </c>
      <c r="X128" s="144" t="s">
        <v>736</v>
      </c>
      <c r="Y128" s="152" t="str">
        <f t="shared" si="6"/>
        <v>NO</v>
      </c>
      <c r="Z128" s="147" t="str">
        <f t="shared" si="11"/>
        <v>SMBQWLGD</v>
      </c>
      <c r="AA128" s="144"/>
      <c r="AB128" s="147" t="s">
        <v>290</v>
      </c>
      <c r="AC128" s="144" t="s">
        <v>3317</v>
      </c>
      <c r="AD128" s="144" t="s">
        <v>3318</v>
      </c>
      <c r="AE128" s="144" t="s">
        <v>1056</v>
      </c>
      <c r="AF128" s="144" t="s">
        <v>3319</v>
      </c>
      <c r="AG128" s="144" t="s">
        <v>3319</v>
      </c>
    </row>
    <row r="129" spans="1:33" ht="15" customHeight="1" x14ac:dyDescent="0.25">
      <c r="A129" s="144" t="s">
        <v>3083</v>
      </c>
      <c r="B129" s="143" t="s">
        <v>3046</v>
      </c>
      <c r="C129" s="143" t="s">
        <v>3046</v>
      </c>
      <c r="D129" s="143" t="s">
        <v>3056</v>
      </c>
      <c r="E129" s="143">
        <v>39.99</v>
      </c>
      <c r="F129" s="176" t="s">
        <v>557</v>
      </c>
      <c r="G129" s="230">
        <v>90</v>
      </c>
      <c r="H129" s="144" t="s">
        <v>3337</v>
      </c>
      <c r="I129" s="144" t="s">
        <v>742</v>
      </c>
      <c r="J129" s="144" t="s">
        <v>3337</v>
      </c>
      <c r="K129" s="230" t="s">
        <v>3053</v>
      </c>
      <c r="L129" s="230" t="s">
        <v>3038</v>
      </c>
      <c r="M129" s="220" t="s">
        <v>3041</v>
      </c>
      <c r="N129" s="230" t="s">
        <v>3038</v>
      </c>
      <c r="O129" s="220" t="s">
        <v>3041</v>
      </c>
      <c r="P129" s="144" t="s">
        <v>737</v>
      </c>
      <c r="Q129" s="144" t="s">
        <v>737</v>
      </c>
      <c r="R129" s="144" t="s">
        <v>3362</v>
      </c>
      <c r="S129" s="144" t="str">
        <f t="shared" si="8"/>
        <v>SERVICE</v>
      </c>
      <c r="T129" s="12" t="s">
        <v>736</v>
      </c>
      <c r="U129" s="144" t="s">
        <v>736</v>
      </c>
      <c r="V129" s="144" t="s">
        <v>736</v>
      </c>
      <c r="W129" s="144">
        <v>1</v>
      </c>
      <c r="X129" s="144" t="s">
        <v>736</v>
      </c>
      <c r="Y129" s="152" t="str">
        <f t="shared" si="6"/>
        <v>NO</v>
      </c>
      <c r="Z129" s="147" t="str">
        <f t="shared" si="11"/>
        <v>SMBQGD</v>
      </c>
      <c r="AA129" s="144"/>
      <c r="AB129" s="147" t="s">
        <v>290</v>
      </c>
      <c r="AC129" s="144" t="s">
        <v>3317</v>
      </c>
      <c r="AD129" s="144" t="s">
        <v>3318</v>
      </c>
      <c r="AE129" s="144" t="s">
        <v>1056</v>
      </c>
      <c r="AF129" s="144" t="s">
        <v>3319</v>
      </c>
      <c r="AG129" s="144" t="s">
        <v>3319</v>
      </c>
    </row>
    <row r="130" spans="1:33" ht="15" customHeight="1" x14ac:dyDescent="0.25">
      <c r="A130" s="144" t="s">
        <v>3085</v>
      </c>
      <c r="B130" s="143" t="s">
        <v>3047</v>
      </c>
      <c r="C130" s="143" t="s">
        <v>3047</v>
      </c>
      <c r="D130" s="143" t="s">
        <v>3057</v>
      </c>
      <c r="E130" s="143">
        <v>49.99</v>
      </c>
      <c r="F130" s="176" t="s">
        <v>557</v>
      </c>
      <c r="G130" s="230">
        <v>195</v>
      </c>
      <c r="H130" s="144" t="s">
        <v>3339</v>
      </c>
      <c r="I130" s="144" t="s">
        <v>742</v>
      </c>
      <c r="J130" s="144" t="s">
        <v>3339</v>
      </c>
      <c r="K130" s="230" t="s">
        <v>3053</v>
      </c>
      <c r="L130" s="230" t="s">
        <v>3039</v>
      </c>
      <c r="M130" s="220" t="s">
        <v>3042</v>
      </c>
      <c r="N130" s="230" t="s">
        <v>3039</v>
      </c>
      <c r="O130" s="220" t="s">
        <v>3042</v>
      </c>
      <c r="P130" s="144" t="s">
        <v>737</v>
      </c>
      <c r="Q130" s="144" t="s">
        <v>737</v>
      </c>
      <c r="R130" s="144" t="s">
        <v>3362</v>
      </c>
      <c r="S130" s="144" t="str">
        <f t="shared" si="8"/>
        <v>SERVICE</v>
      </c>
      <c r="T130" s="12" t="s">
        <v>736</v>
      </c>
      <c r="U130" s="144" t="s">
        <v>736</v>
      </c>
      <c r="V130" s="144" t="s">
        <v>736</v>
      </c>
      <c r="W130" s="144">
        <v>1</v>
      </c>
      <c r="X130" s="144" t="s">
        <v>736</v>
      </c>
      <c r="Y130" s="152" t="str">
        <f t="shared" ref="Y130:Y135" si="12">T130</f>
        <v>NO</v>
      </c>
      <c r="Z130" s="147" t="str">
        <f t="shared" si="11"/>
        <v>SMBQHWBR</v>
      </c>
      <c r="AA130" s="144"/>
      <c r="AB130" s="147" t="s">
        <v>290</v>
      </c>
      <c r="AC130" s="144" t="s">
        <v>3317</v>
      </c>
      <c r="AD130" s="144" t="s">
        <v>3318</v>
      </c>
      <c r="AE130" s="144" t="s">
        <v>1056</v>
      </c>
      <c r="AF130" s="144" t="s">
        <v>3319</v>
      </c>
      <c r="AG130" s="144" t="s">
        <v>3319</v>
      </c>
    </row>
    <row r="131" spans="1:33" ht="15" customHeight="1" x14ac:dyDescent="0.25">
      <c r="A131" s="144" t="s">
        <v>3086</v>
      </c>
      <c r="B131" s="143" t="s">
        <v>3048</v>
      </c>
      <c r="C131" s="143" t="s">
        <v>3048</v>
      </c>
      <c r="D131" s="143" t="s">
        <v>3058</v>
      </c>
      <c r="E131" s="143">
        <v>49.99</v>
      </c>
      <c r="F131" s="176" t="s">
        <v>557</v>
      </c>
      <c r="G131" s="230">
        <v>150</v>
      </c>
      <c r="H131" s="144" t="s">
        <v>3338</v>
      </c>
      <c r="I131" s="144" t="s">
        <v>742</v>
      </c>
      <c r="J131" s="144" t="s">
        <v>3338</v>
      </c>
      <c r="K131" s="230" t="s">
        <v>3053</v>
      </c>
      <c r="L131" s="230" t="s">
        <v>3039</v>
      </c>
      <c r="M131" s="220" t="s">
        <v>3042</v>
      </c>
      <c r="N131" s="230" t="s">
        <v>3039</v>
      </c>
      <c r="O131" s="220" t="s">
        <v>3042</v>
      </c>
      <c r="P131" s="144" t="s">
        <v>737</v>
      </c>
      <c r="Q131" s="144" t="s">
        <v>737</v>
      </c>
      <c r="R131" s="144" t="s">
        <v>3362</v>
      </c>
      <c r="S131" s="144" t="str">
        <f t="shared" si="8"/>
        <v>SERVICE</v>
      </c>
      <c r="T131" s="12" t="s">
        <v>736</v>
      </c>
      <c r="U131" s="144" t="s">
        <v>736</v>
      </c>
      <c r="V131" s="144" t="s">
        <v>736</v>
      </c>
      <c r="W131" s="144">
        <v>1</v>
      </c>
      <c r="X131" s="144" t="s">
        <v>736</v>
      </c>
      <c r="Y131" s="152" t="str">
        <f t="shared" si="12"/>
        <v>NO</v>
      </c>
      <c r="Z131" s="147" t="str">
        <f t="shared" si="11"/>
        <v>SMBQWLBR</v>
      </c>
      <c r="AA131" s="144"/>
      <c r="AB131" s="147" t="s">
        <v>290</v>
      </c>
      <c r="AC131" s="144" t="s">
        <v>3317</v>
      </c>
      <c r="AD131" s="144" t="s">
        <v>3318</v>
      </c>
      <c r="AE131" s="144" t="s">
        <v>1056</v>
      </c>
      <c r="AF131" s="144" t="s">
        <v>3319</v>
      </c>
      <c r="AG131" s="144" t="s">
        <v>3319</v>
      </c>
    </row>
    <row r="132" spans="1:33" ht="15" customHeight="1" x14ac:dyDescent="0.25">
      <c r="A132" s="144" t="s">
        <v>3087</v>
      </c>
      <c r="B132" s="143" t="s">
        <v>3049</v>
      </c>
      <c r="C132" s="143" t="s">
        <v>3049</v>
      </c>
      <c r="D132" s="143" t="s">
        <v>3059</v>
      </c>
      <c r="E132" s="143">
        <v>49.99</v>
      </c>
      <c r="F132" s="176" t="s">
        <v>557</v>
      </c>
      <c r="G132" s="230">
        <v>150</v>
      </c>
      <c r="H132" s="144" t="s">
        <v>3337</v>
      </c>
      <c r="I132" s="144" t="s">
        <v>742</v>
      </c>
      <c r="J132" s="144" t="s">
        <v>3337</v>
      </c>
      <c r="K132" s="230" t="s">
        <v>3053</v>
      </c>
      <c r="L132" s="230" t="s">
        <v>3039</v>
      </c>
      <c r="M132" s="220" t="s">
        <v>3042</v>
      </c>
      <c r="N132" s="230" t="s">
        <v>3039</v>
      </c>
      <c r="O132" s="220" t="s">
        <v>3042</v>
      </c>
      <c r="P132" s="144" t="s">
        <v>737</v>
      </c>
      <c r="Q132" s="144" t="s">
        <v>737</v>
      </c>
      <c r="R132" s="144" t="s">
        <v>3362</v>
      </c>
      <c r="S132" s="144" t="str">
        <f t="shared" si="8"/>
        <v>SERVICE</v>
      </c>
      <c r="T132" s="12" t="s">
        <v>736</v>
      </c>
      <c r="U132" s="144" t="s">
        <v>736</v>
      </c>
      <c r="V132" s="144" t="s">
        <v>736</v>
      </c>
      <c r="W132" s="144">
        <v>1</v>
      </c>
      <c r="X132" s="144" t="s">
        <v>736</v>
      </c>
      <c r="Y132" s="152" t="str">
        <f t="shared" si="12"/>
        <v>NO</v>
      </c>
      <c r="Z132" s="147" t="str">
        <f t="shared" si="11"/>
        <v>SMBQBR</v>
      </c>
      <c r="AA132" s="144"/>
      <c r="AB132" s="147" t="s">
        <v>290</v>
      </c>
      <c r="AC132" s="144" t="s">
        <v>3317</v>
      </c>
      <c r="AD132" s="144" t="s">
        <v>3318</v>
      </c>
      <c r="AE132" s="144" t="s">
        <v>1056</v>
      </c>
      <c r="AF132" s="144" t="s">
        <v>3319</v>
      </c>
      <c r="AG132" s="144" t="s">
        <v>3319</v>
      </c>
    </row>
    <row r="133" spans="1:33" ht="15" customHeight="1" x14ac:dyDescent="0.25">
      <c r="A133" s="144" t="s">
        <v>3089</v>
      </c>
      <c r="B133" s="143" t="s">
        <v>3050</v>
      </c>
      <c r="C133" s="143" t="s">
        <v>3050</v>
      </c>
      <c r="D133" s="143" t="s">
        <v>3060</v>
      </c>
      <c r="E133" s="143">
        <v>69.989999999999995</v>
      </c>
      <c r="F133" s="176" t="s">
        <v>557</v>
      </c>
      <c r="G133" s="230">
        <v>285</v>
      </c>
      <c r="H133" s="144" t="s">
        <v>3339</v>
      </c>
      <c r="I133" s="144" t="s">
        <v>742</v>
      </c>
      <c r="J133" s="144" t="s">
        <v>3339</v>
      </c>
      <c r="K133" s="230" t="s">
        <v>3053</v>
      </c>
      <c r="L133" s="230" t="s">
        <v>3040</v>
      </c>
      <c r="M133" s="220" t="s">
        <v>3043</v>
      </c>
      <c r="N133" s="230" t="s">
        <v>3040</v>
      </c>
      <c r="O133" s="220" t="s">
        <v>3043</v>
      </c>
      <c r="P133" s="144" t="s">
        <v>737</v>
      </c>
      <c r="Q133" s="144" t="s">
        <v>737</v>
      </c>
      <c r="R133" s="144" t="s">
        <v>3362</v>
      </c>
      <c r="S133" s="144" t="str">
        <f t="shared" si="8"/>
        <v>SERVICE</v>
      </c>
      <c r="T133" s="12" t="s">
        <v>736</v>
      </c>
      <c r="U133" s="144" t="s">
        <v>736</v>
      </c>
      <c r="V133" s="144" t="s">
        <v>736</v>
      </c>
      <c r="W133" s="144">
        <v>1</v>
      </c>
      <c r="X133" s="144" t="s">
        <v>736</v>
      </c>
      <c r="Y133" s="152" t="str">
        <f t="shared" si="12"/>
        <v>NO</v>
      </c>
      <c r="Z133" s="147" t="str">
        <f t="shared" si="11"/>
        <v>SMBQHWBT</v>
      </c>
      <c r="AA133" s="144"/>
      <c r="AB133" s="147" t="s">
        <v>290</v>
      </c>
      <c r="AC133" s="144" t="s">
        <v>3317</v>
      </c>
      <c r="AD133" s="144" t="s">
        <v>3318</v>
      </c>
      <c r="AE133" s="144" t="s">
        <v>1056</v>
      </c>
      <c r="AF133" s="144" t="s">
        <v>3319</v>
      </c>
      <c r="AG133" s="144" t="s">
        <v>3319</v>
      </c>
    </row>
    <row r="134" spans="1:33" ht="15" customHeight="1" x14ac:dyDescent="0.25">
      <c r="A134" s="144" t="s">
        <v>3093</v>
      </c>
      <c r="B134" s="143" t="s">
        <v>3051</v>
      </c>
      <c r="C134" s="143" t="s">
        <v>3051</v>
      </c>
      <c r="D134" s="143" t="s">
        <v>3061</v>
      </c>
      <c r="E134" s="143">
        <v>69.989999999999995</v>
      </c>
      <c r="F134" s="176" t="s">
        <v>557</v>
      </c>
      <c r="G134" s="230">
        <v>195</v>
      </c>
      <c r="H134" s="144" t="s">
        <v>3338</v>
      </c>
      <c r="I134" s="144" t="s">
        <v>742</v>
      </c>
      <c r="J134" s="144" t="s">
        <v>3338</v>
      </c>
      <c r="K134" s="230" t="s">
        <v>3053</v>
      </c>
      <c r="L134" s="230" t="s">
        <v>3040</v>
      </c>
      <c r="M134" s="220" t="s">
        <v>3043</v>
      </c>
      <c r="N134" s="230" t="s">
        <v>3040</v>
      </c>
      <c r="O134" s="220" t="s">
        <v>3043</v>
      </c>
      <c r="P134" s="144" t="s">
        <v>737</v>
      </c>
      <c r="Q134" s="144" t="s">
        <v>737</v>
      </c>
      <c r="R134" s="144" t="s">
        <v>3362</v>
      </c>
      <c r="S134" s="144" t="str">
        <f t="shared" si="8"/>
        <v>SERVICE</v>
      </c>
      <c r="T134" s="12" t="s">
        <v>736</v>
      </c>
      <c r="U134" s="144" t="s">
        <v>736</v>
      </c>
      <c r="V134" s="144" t="s">
        <v>736</v>
      </c>
      <c r="W134" s="144">
        <v>1</v>
      </c>
      <c r="X134" s="144" t="s">
        <v>736</v>
      </c>
      <c r="Y134" s="152" t="str">
        <f t="shared" si="12"/>
        <v>NO</v>
      </c>
      <c r="Z134" s="147" t="str">
        <f t="shared" si="11"/>
        <v>SMBQWLBT</v>
      </c>
      <c r="AA134" s="144"/>
      <c r="AB134" s="147" t="s">
        <v>290</v>
      </c>
      <c r="AC134" s="144" t="s">
        <v>3317</v>
      </c>
      <c r="AD134" s="144" t="s">
        <v>3318</v>
      </c>
      <c r="AE134" s="144" t="s">
        <v>1056</v>
      </c>
      <c r="AF134" s="144" t="s">
        <v>3319</v>
      </c>
      <c r="AG134" s="144" t="s">
        <v>3319</v>
      </c>
    </row>
    <row r="135" spans="1:33" ht="15" customHeight="1" x14ac:dyDescent="0.25">
      <c r="A135" s="144" t="s">
        <v>3095</v>
      </c>
      <c r="B135" s="143" t="s">
        <v>3052</v>
      </c>
      <c r="C135" s="143" t="s">
        <v>3052</v>
      </c>
      <c r="D135" s="143" t="s">
        <v>3062</v>
      </c>
      <c r="E135" s="143">
        <v>69.989999999999995</v>
      </c>
      <c r="F135" s="176" t="s">
        <v>557</v>
      </c>
      <c r="G135" s="230">
        <v>270</v>
      </c>
      <c r="H135" s="144" t="s">
        <v>3337</v>
      </c>
      <c r="I135" s="144" t="s">
        <v>742</v>
      </c>
      <c r="J135" s="144" t="s">
        <v>3337</v>
      </c>
      <c r="K135" s="230" t="s">
        <v>3053</v>
      </c>
      <c r="L135" s="230" t="s">
        <v>3040</v>
      </c>
      <c r="M135" s="220" t="s">
        <v>3043</v>
      </c>
      <c r="N135" s="230" t="s">
        <v>3040</v>
      </c>
      <c r="O135" s="220" t="s">
        <v>3043</v>
      </c>
      <c r="P135" s="144" t="s">
        <v>737</v>
      </c>
      <c r="Q135" s="144" t="s">
        <v>737</v>
      </c>
      <c r="R135" s="144" t="s">
        <v>3362</v>
      </c>
      <c r="S135" s="144" t="str">
        <f t="shared" si="8"/>
        <v>SERVICE</v>
      </c>
      <c r="T135" s="12" t="s">
        <v>736</v>
      </c>
      <c r="U135" s="144" t="s">
        <v>736</v>
      </c>
      <c r="V135" s="144" t="s">
        <v>736</v>
      </c>
      <c r="W135" s="144">
        <v>1</v>
      </c>
      <c r="X135" s="144" t="s">
        <v>736</v>
      </c>
      <c r="Y135" s="152" t="str">
        <f t="shared" si="12"/>
        <v>NO</v>
      </c>
      <c r="Z135" s="147" t="str">
        <f t="shared" si="11"/>
        <v>SMBQBT</v>
      </c>
      <c r="AA135" s="144"/>
      <c r="AB135" s="147" t="s">
        <v>290</v>
      </c>
      <c r="AC135" s="144" t="s">
        <v>3317</v>
      </c>
      <c r="AD135" s="144" t="s">
        <v>3318</v>
      </c>
      <c r="AE135" s="144" t="s">
        <v>1056</v>
      </c>
      <c r="AF135" s="144" t="s">
        <v>3319</v>
      </c>
      <c r="AG135" s="144" t="s">
        <v>3319</v>
      </c>
    </row>
    <row r="136" spans="1:33" ht="15" customHeight="1" x14ac:dyDescent="0.25"/>
    <row r="137" spans="1:33" ht="15" customHeight="1" x14ac:dyDescent="0.25"/>
    <row r="138" spans="1:33" ht="15" customHeight="1" x14ac:dyDescent="0.25"/>
    <row r="139" spans="1:33" ht="15" customHeight="1" x14ac:dyDescent="0.25"/>
    <row r="140" spans="1:33" ht="15" customHeight="1" x14ac:dyDescent="0.25"/>
    <row r="141" spans="1:33" ht="15" customHeight="1" x14ac:dyDescent="0.25"/>
  </sheetData>
  <autoFilter ref="A1:AP135"/>
  <pageMargins left="0.7" right="0.7" top="0.75" bottom="0.75" header="0.3" footer="0.3"/>
  <pageSetup orientation="portrait"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G7"/>
  <sheetViews>
    <sheetView topLeftCell="A1048524" zoomScale="70" zoomScaleNormal="70" workbookViewId="0">
      <selection activeCell="C1048576" sqref="C1048576"/>
    </sheetView>
  </sheetViews>
  <sheetFormatPr defaultRowHeight="15" x14ac:dyDescent="0.25"/>
  <cols>
    <col min="1" max="1" width="18.140625" bestFit="1" customWidth="1"/>
    <col min="2" max="2" width="32.140625" customWidth="1"/>
    <col min="3" max="3" width="35.5703125" bestFit="1" customWidth="1"/>
    <col min="4" max="4" width="27.140625" customWidth="1"/>
    <col min="5" max="5" width="11.140625" bestFit="1" customWidth="1"/>
    <col min="6" max="6" width="15.7109375" customWidth="1"/>
    <col min="7" max="7" width="13.5703125" customWidth="1"/>
    <col min="8" max="8" width="24.7109375" bestFit="1" customWidth="1"/>
    <col min="9" max="9" width="24.7109375" style="9" customWidth="1"/>
    <col min="10" max="10" width="18.28515625" bestFit="1" customWidth="1"/>
    <col min="11" max="11" width="18.28515625" customWidth="1"/>
    <col min="12" max="12" width="18.140625" customWidth="1"/>
    <col min="13" max="13" width="17.85546875" customWidth="1"/>
    <col min="14" max="14" width="17.28515625" customWidth="1"/>
    <col min="15" max="15" width="16.85546875" customWidth="1"/>
    <col min="17" max="17" width="20.7109375" bestFit="1" customWidth="1"/>
    <col min="18" max="19" width="20.7109375" style="9" customWidth="1"/>
    <col min="23" max="23" width="12.140625" customWidth="1"/>
    <col min="25" max="25" width="10.140625" bestFit="1" customWidth="1"/>
    <col min="26" max="26" width="18.140625" bestFit="1" customWidth="1"/>
  </cols>
  <sheetData>
    <row r="1" spans="1:33" s="39" customFormat="1" ht="63" x14ac:dyDescent="0.25">
      <c r="A1" s="4" t="s">
        <v>2289</v>
      </c>
      <c r="B1" s="4" t="s">
        <v>114</v>
      </c>
      <c r="C1" s="4" t="s">
        <v>99</v>
      </c>
      <c r="D1" s="4" t="s">
        <v>100</v>
      </c>
      <c r="E1" s="4" t="s">
        <v>39</v>
      </c>
      <c r="F1" s="4" t="s">
        <v>197</v>
      </c>
      <c r="G1" s="4" t="s">
        <v>199</v>
      </c>
      <c r="H1" s="4" t="s">
        <v>104</v>
      </c>
      <c r="I1" s="4" t="s">
        <v>739</v>
      </c>
      <c r="J1" s="4" t="s">
        <v>106</v>
      </c>
      <c r="K1" s="4" t="s">
        <v>118</v>
      </c>
      <c r="L1" s="4" t="s">
        <v>97</v>
      </c>
      <c r="M1" s="4" t="s">
        <v>98</v>
      </c>
      <c r="N1" s="4" t="s">
        <v>102</v>
      </c>
      <c r="O1" s="4" t="s">
        <v>103</v>
      </c>
      <c r="P1" s="4" t="s">
        <v>731</v>
      </c>
      <c r="Q1" s="4" t="s">
        <v>2291</v>
      </c>
      <c r="R1" s="169" t="s">
        <v>2497</v>
      </c>
      <c r="S1" s="169"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row>
    <row r="2" spans="1:33" s="11" customFormat="1" ht="150" x14ac:dyDescent="0.25">
      <c r="A2" s="116" t="s">
        <v>129</v>
      </c>
      <c r="B2" s="87" t="s">
        <v>0</v>
      </c>
      <c r="C2" s="116" t="s">
        <v>115</v>
      </c>
      <c r="D2" s="116" t="s">
        <v>834</v>
      </c>
      <c r="E2" s="24">
        <v>5</v>
      </c>
      <c r="F2" s="16" t="s">
        <v>198</v>
      </c>
      <c r="G2" s="10">
        <v>0</v>
      </c>
      <c r="H2" s="10" t="s">
        <v>105</v>
      </c>
      <c r="I2" s="10" t="s">
        <v>105</v>
      </c>
      <c r="J2" s="10" t="s">
        <v>107</v>
      </c>
      <c r="K2" s="10" t="s">
        <v>533</v>
      </c>
      <c r="L2" s="10" t="s">
        <v>534</v>
      </c>
      <c r="M2" s="116" t="s">
        <v>535</v>
      </c>
      <c r="N2" s="183" t="s">
        <v>3136</v>
      </c>
      <c r="O2" s="183" t="s">
        <v>3873</v>
      </c>
      <c r="P2" s="19" t="s">
        <v>737</v>
      </c>
      <c r="Q2" s="88" t="str">
        <f>VLOOKUP(A2,SBNCODE!D:G,4,0)</f>
        <v>RAFC</v>
      </c>
      <c r="R2" s="88" t="s">
        <v>2396</v>
      </c>
      <c r="S2" s="167" t="str">
        <f>R2</f>
        <v>Service</v>
      </c>
      <c r="T2" s="19" t="s">
        <v>736</v>
      </c>
      <c r="U2" s="19" t="s">
        <v>736</v>
      </c>
      <c r="V2" s="19" t="s">
        <v>735</v>
      </c>
      <c r="W2" s="19">
        <f>VLOOKUP(A2,'Everything - Max Levels JAL'!$A$1:$G$246,7,FALSE)</f>
        <v>1</v>
      </c>
      <c r="X2" s="147" t="s">
        <v>736</v>
      </c>
      <c r="Y2" s="147" t="s">
        <v>736</v>
      </c>
      <c r="Z2" s="147" t="str">
        <f>A2</f>
        <v>AF ACCESS</v>
      </c>
      <c r="AA2" s="147"/>
      <c r="AB2" s="147"/>
      <c r="AC2" s="147" t="s">
        <v>2396</v>
      </c>
      <c r="AD2" s="147" t="s">
        <v>114</v>
      </c>
      <c r="AE2" s="147" t="s">
        <v>2396</v>
      </c>
      <c r="AF2" s="147" t="s">
        <v>3319</v>
      </c>
      <c r="AG2" s="147" t="s">
        <v>3319</v>
      </c>
    </row>
    <row r="3" spans="1:33" s="11" customFormat="1" ht="105" x14ac:dyDescent="0.25">
      <c r="A3" s="116" t="s">
        <v>128</v>
      </c>
      <c r="B3" s="87" t="s">
        <v>1</v>
      </c>
      <c r="C3" s="116" t="s">
        <v>116</v>
      </c>
      <c r="D3" s="116" t="s">
        <v>835</v>
      </c>
      <c r="E3" s="24">
        <v>5</v>
      </c>
      <c r="F3" s="16" t="s">
        <v>557</v>
      </c>
      <c r="G3" s="10">
        <v>0</v>
      </c>
      <c r="H3" s="10" t="s">
        <v>117</v>
      </c>
      <c r="I3" s="10" t="s">
        <v>117</v>
      </c>
      <c r="J3" s="10" t="s">
        <v>107</v>
      </c>
      <c r="K3" s="10" t="s">
        <v>536</v>
      </c>
      <c r="L3" s="10" t="s">
        <v>537</v>
      </c>
      <c r="M3" s="116" t="s">
        <v>538</v>
      </c>
      <c r="N3" s="160" t="s">
        <v>539</v>
      </c>
      <c r="O3" s="160" t="s">
        <v>540</v>
      </c>
      <c r="P3" s="19" t="s">
        <v>737</v>
      </c>
      <c r="Q3" s="88" t="s">
        <v>1301</v>
      </c>
      <c r="R3" s="88" t="s">
        <v>2396</v>
      </c>
      <c r="S3" s="167" t="str">
        <f>R3</f>
        <v>Service</v>
      </c>
      <c r="T3" s="19" t="s">
        <v>736</v>
      </c>
      <c r="U3" s="19" t="s">
        <v>736</v>
      </c>
      <c r="V3" s="19" t="s">
        <v>735</v>
      </c>
      <c r="W3" s="19">
        <f>VLOOKUP(A3,'Everything - Max Levels JAL'!$A$1:$G$246,7,FALSE)</f>
        <v>1</v>
      </c>
      <c r="X3" s="147" t="s">
        <v>736</v>
      </c>
      <c r="Y3" s="147" t="s">
        <v>736</v>
      </c>
      <c r="Z3" s="147" t="str">
        <f>A3</f>
        <v>PRS_BUNDLE</v>
      </c>
      <c r="AA3" s="147"/>
      <c r="AB3" s="147"/>
      <c r="AC3" s="147" t="s">
        <v>2396</v>
      </c>
      <c r="AD3" s="147" t="s">
        <v>114</v>
      </c>
      <c r="AE3" s="147" t="s">
        <v>2396</v>
      </c>
      <c r="AF3" s="147" t="s">
        <v>3319</v>
      </c>
      <c r="AG3" s="147" t="s">
        <v>3319</v>
      </c>
    </row>
    <row r="4" spans="1:33" s="15" customFormat="1" ht="105" x14ac:dyDescent="0.25">
      <c r="A4" s="12" t="s">
        <v>137</v>
      </c>
      <c r="B4" s="182" t="s">
        <v>113</v>
      </c>
      <c r="C4" s="165" t="s">
        <v>3137</v>
      </c>
      <c r="D4" s="165" t="s">
        <v>3144</v>
      </c>
      <c r="E4" s="24">
        <v>5</v>
      </c>
      <c r="F4" s="16" t="s">
        <v>198</v>
      </c>
      <c r="G4" s="126">
        <v>0</v>
      </c>
      <c r="H4" s="13" t="s">
        <v>124</v>
      </c>
      <c r="I4" s="13" t="s">
        <v>124</v>
      </c>
      <c r="J4" s="13" t="s">
        <v>107</v>
      </c>
      <c r="K4" s="13" t="s">
        <v>541</v>
      </c>
      <c r="L4" s="10" t="s">
        <v>542</v>
      </c>
      <c r="M4" s="14" t="s">
        <v>543</v>
      </c>
      <c r="N4" s="183" t="s">
        <v>3138</v>
      </c>
      <c r="O4" s="183" t="s">
        <v>3874</v>
      </c>
      <c r="P4" s="19" t="s">
        <v>737</v>
      </c>
      <c r="Q4" s="88" t="s">
        <v>1349</v>
      </c>
      <c r="R4" s="88" t="s">
        <v>2396</v>
      </c>
      <c r="S4" s="167" t="str">
        <f>R4</f>
        <v>Service</v>
      </c>
      <c r="T4" s="19" t="s">
        <v>736</v>
      </c>
      <c r="U4" s="19" t="s">
        <v>736</v>
      </c>
      <c r="V4" s="19" t="s">
        <v>735</v>
      </c>
      <c r="W4" s="19">
        <f>VLOOKUP(A4,'Everything - Max Levels JAL'!$A$1:$G$246,7,FALSE)</f>
        <v>1</v>
      </c>
      <c r="X4" s="147" t="s">
        <v>736</v>
      </c>
      <c r="Y4" s="147" t="s">
        <v>736</v>
      </c>
      <c r="Z4" s="147" t="str">
        <f>A4</f>
        <v>2GIGHOMEAUTO</v>
      </c>
      <c r="AA4" s="147"/>
      <c r="AB4" s="147"/>
      <c r="AC4" s="147" t="s">
        <v>2396</v>
      </c>
      <c r="AD4" s="147" t="s">
        <v>114</v>
      </c>
      <c r="AE4" s="147" t="s">
        <v>2396</v>
      </c>
      <c r="AF4" s="147" t="s">
        <v>3319</v>
      </c>
      <c r="AG4" s="147" t="s">
        <v>3319</v>
      </c>
    </row>
    <row r="5" spans="1:33" s="15" customFormat="1" ht="120" x14ac:dyDescent="0.25">
      <c r="A5" s="116" t="s">
        <v>87</v>
      </c>
      <c r="B5" s="87" t="s">
        <v>81</v>
      </c>
      <c r="C5" s="183" t="s">
        <v>3158</v>
      </c>
      <c r="D5" s="183" t="s">
        <v>3159</v>
      </c>
      <c r="E5" s="24">
        <v>5</v>
      </c>
      <c r="F5" s="16" t="s">
        <v>198</v>
      </c>
      <c r="G5" s="10">
        <v>0</v>
      </c>
      <c r="H5" s="13" t="s">
        <v>271</v>
      </c>
      <c r="I5" s="13" t="s">
        <v>271</v>
      </c>
      <c r="J5" s="10" t="s">
        <v>107</v>
      </c>
      <c r="K5" s="10" t="s">
        <v>544</v>
      </c>
      <c r="L5" s="10" t="s">
        <v>545</v>
      </c>
      <c r="M5" s="116" t="s">
        <v>546</v>
      </c>
      <c r="N5" s="160" t="s">
        <v>547</v>
      </c>
      <c r="O5" s="160" t="s">
        <v>548</v>
      </c>
      <c r="P5" s="19" t="s">
        <v>737</v>
      </c>
      <c r="Q5" s="88" t="s">
        <v>1341</v>
      </c>
      <c r="R5" s="88" t="s">
        <v>2396</v>
      </c>
      <c r="S5" s="167" t="str">
        <f>R5</f>
        <v>Service</v>
      </c>
      <c r="T5" s="19" t="s">
        <v>736</v>
      </c>
      <c r="U5" s="19" t="s">
        <v>736</v>
      </c>
      <c r="V5" s="19" t="s">
        <v>735</v>
      </c>
      <c r="W5" s="19">
        <f>VLOOKUP(A5,'Everything - Max Levels JAL'!$A$1:$G$246,7,FALSE)</f>
        <v>2</v>
      </c>
      <c r="X5" s="147" t="s">
        <v>736</v>
      </c>
      <c r="Y5" s="147" t="s">
        <v>736</v>
      </c>
      <c r="Z5" s="147" t="str">
        <f>A5</f>
        <v>VID_EXPANS</v>
      </c>
      <c r="AA5" s="147"/>
      <c r="AB5" s="147"/>
      <c r="AC5" s="147" t="s">
        <v>2396</v>
      </c>
      <c r="AD5" s="147" t="s">
        <v>114</v>
      </c>
      <c r="AE5" s="147" t="s">
        <v>2396</v>
      </c>
      <c r="AF5" s="147" t="s">
        <v>3319</v>
      </c>
      <c r="AG5" s="147" t="s">
        <v>3319</v>
      </c>
    </row>
    <row r="6" spans="1:33" s="15" customFormat="1" ht="135.75" customHeight="1" x14ac:dyDescent="0.25">
      <c r="A6" s="116" t="s">
        <v>767</v>
      </c>
      <c r="B6" s="87" t="s">
        <v>1052</v>
      </c>
      <c r="C6" s="116" t="s">
        <v>550</v>
      </c>
      <c r="D6" s="116" t="s">
        <v>927</v>
      </c>
      <c r="E6" s="24">
        <v>5</v>
      </c>
      <c r="F6" s="86" t="s">
        <v>198</v>
      </c>
      <c r="G6" s="10">
        <v>0</v>
      </c>
      <c r="H6" s="13" t="s">
        <v>271</v>
      </c>
      <c r="I6" s="13" t="s">
        <v>271</v>
      </c>
      <c r="J6" s="10" t="s">
        <v>107</v>
      </c>
      <c r="K6" s="59" t="s">
        <v>544</v>
      </c>
      <c r="L6" s="59" t="s">
        <v>769</v>
      </c>
      <c r="M6" s="116" t="s">
        <v>927</v>
      </c>
      <c r="N6" s="183" t="s">
        <v>3140</v>
      </c>
      <c r="O6" s="183" t="s">
        <v>3869</v>
      </c>
      <c r="P6" s="12" t="s">
        <v>737</v>
      </c>
      <c r="Q6" s="93" t="s">
        <v>2403</v>
      </c>
      <c r="R6" s="93" t="s">
        <v>2396</v>
      </c>
      <c r="S6" s="167" t="str">
        <f>R6</f>
        <v>Service</v>
      </c>
      <c r="T6" s="12" t="s">
        <v>736</v>
      </c>
      <c r="U6" s="12" t="s">
        <v>736</v>
      </c>
      <c r="V6" s="12" t="s">
        <v>736</v>
      </c>
      <c r="W6" s="12">
        <v>1</v>
      </c>
      <c r="X6" s="147" t="s">
        <v>736</v>
      </c>
      <c r="Y6" s="147" t="s">
        <v>736</v>
      </c>
      <c r="Z6" s="147" t="str">
        <f>A6</f>
        <v>ADC_SVRRMR</v>
      </c>
      <c r="AA6" s="147"/>
      <c r="AB6" s="147"/>
      <c r="AC6" s="147" t="s">
        <v>2396</v>
      </c>
      <c r="AD6" s="147" t="s">
        <v>114</v>
      </c>
      <c r="AE6" s="147" t="s">
        <v>2396</v>
      </c>
      <c r="AF6" s="147" t="s">
        <v>3319</v>
      </c>
      <c r="AG6" s="147" t="s">
        <v>3319</v>
      </c>
    </row>
    <row r="7" spans="1:33" x14ac:dyDescent="0.25">
      <c r="AE7" s="9"/>
    </row>
  </sheetData>
  <autoFilter ref="A1:AG1"/>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K100"/>
  <sheetViews>
    <sheetView zoomScale="70" zoomScaleNormal="70" workbookViewId="0">
      <pane xSplit="2" ySplit="1" topLeftCell="M2" activePane="bottomRight" state="frozen"/>
      <selection pane="topRight" activeCell="B1" sqref="B1"/>
      <selection pane="bottomLeft" activeCell="A2" sqref="A2"/>
      <selection pane="bottomRight" activeCell="A39" sqref="A39"/>
    </sheetView>
  </sheetViews>
  <sheetFormatPr defaultRowHeight="15" x14ac:dyDescent="0.25"/>
  <cols>
    <col min="1" max="1" width="18.28515625" bestFit="1" customWidth="1"/>
    <col min="2" max="2" width="54" customWidth="1"/>
    <col min="3" max="3" width="51" bestFit="1" customWidth="1"/>
    <col min="4" max="4" width="56" style="3" customWidth="1"/>
    <col min="5" max="5" width="12.85546875" bestFit="1" customWidth="1"/>
    <col min="6" max="7" width="14.42578125" customWidth="1"/>
    <col min="8" max="9" width="62" customWidth="1"/>
    <col min="10" max="10" width="36.42578125" customWidth="1"/>
    <col min="11" max="11" width="26.140625" customWidth="1"/>
    <col min="12" max="12" width="48" customWidth="1"/>
    <col min="13" max="13" width="53.7109375" customWidth="1"/>
    <col min="14" max="14" width="54.28515625" customWidth="1"/>
    <col min="15" max="15" width="14.7109375" customWidth="1"/>
    <col min="16" max="16" width="18.5703125" style="9" customWidth="1"/>
    <col min="17" max="17" width="18.5703125" style="9" bestFit="1" customWidth="1"/>
    <col min="18" max="19" width="18.5703125" style="9" customWidth="1"/>
    <col min="20" max="22" width="18.5703125" style="9" bestFit="1" customWidth="1"/>
    <col min="23" max="23" width="16.7109375" style="68" customWidth="1"/>
    <col min="24" max="24" width="25.28515625" bestFit="1" customWidth="1"/>
    <col min="26" max="26" width="18.5703125" bestFit="1" customWidth="1"/>
    <col min="30" max="30" width="16.85546875" bestFit="1" customWidth="1"/>
  </cols>
  <sheetData>
    <row r="1" spans="1:37" ht="63" x14ac:dyDescent="0.25">
      <c r="A1" s="2" t="s">
        <v>2289</v>
      </c>
      <c r="B1" s="2" t="s">
        <v>114</v>
      </c>
      <c r="C1" s="2" t="s">
        <v>99</v>
      </c>
      <c r="D1" s="2" t="s">
        <v>100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124" t="s">
        <v>734</v>
      </c>
      <c r="W1" s="4" t="s">
        <v>946</v>
      </c>
      <c r="X1" s="174" t="s">
        <v>3146</v>
      </c>
      <c r="Y1" s="174" t="s">
        <v>3147</v>
      </c>
      <c r="Z1" s="174" t="s">
        <v>3148</v>
      </c>
      <c r="AA1" s="225" t="s">
        <v>3321</v>
      </c>
      <c r="AB1" s="225" t="s">
        <v>3322</v>
      </c>
      <c r="AC1" s="225" t="s">
        <v>3323</v>
      </c>
      <c r="AD1" s="225" t="s">
        <v>3305</v>
      </c>
      <c r="AE1" s="225" t="s">
        <v>3324</v>
      </c>
      <c r="AF1" s="225" t="s">
        <v>3325</v>
      </c>
      <c r="AG1" s="225" t="s">
        <v>3326</v>
      </c>
    </row>
    <row r="2" spans="1:37" x14ac:dyDescent="0.25">
      <c r="A2" s="19" t="s">
        <v>43</v>
      </c>
      <c r="B2" s="18" t="s">
        <v>12</v>
      </c>
      <c r="C2" s="19" t="s">
        <v>12</v>
      </c>
      <c r="D2" s="19" t="s">
        <v>155</v>
      </c>
      <c r="E2" s="20">
        <v>59</v>
      </c>
      <c r="F2" s="164" t="s">
        <v>557</v>
      </c>
      <c r="G2" s="22">
        <v>7.5</v>
      </c>
      <c r="H2" s="22" t="s">
        <v>270</v>
      </c>
      <c r="I2" s="22" t="s">
        <v>414</v>
      </c>
      <c r="J2" s="22" t="s">
        <v>134</v>
      </c>
      <c r="K2" s="22" t="s">
        <v>143</v>
      </c>
      <c r="L2" s="19" t="s">
        <v>12</v>
      </c>
      <c r="M2" s="19" t="s">
        <v>155</v>
      </c>
      <c r="N2" s="23" t="s">
        <v>426</v>
      </c>
      <c r="O2" s="23" t="s">
        <v>3875</v>
      </c>
      <c r="P2" s="144" t="s">
        <v>3384</v>
      </c>
      <c r="Q2" s="19" t="str">
        <f>VLOOKUP(A2,SBNCODE!D:G,4,0)</f>
        <v>2EQUIP</v>
      </c>
      <c r="R2" s="19" t="e">
        <f t="shared" ref="R2:R32" si="0">VLOOKUP(A2,SAGESBN,2,0)</f>
        <v>#REF!</v>
      </c>
      <c r="S2" s="19" t="e">
        <f>VLOOKUP(A2,#REF!,2,0)</f>
        <v>#REF!</v>
      </c>
      <c r="T2" s="19" t="s">
        <v>736</v>
      </c>
      <c r="U2" s="19" t="s">
        <v>735</v>
      </c>
      <c r="V2" s="22" t="s">
        <v>735</v>
      </c>
      <c r="W2" s="61">
        <f>VLOOKUP(A2,'Everything - Max Levels JAL'!$A$1:$G$246,7,FALSE)</f>
        <v>20</v>
      </c>
      <c r="X2" s="147" t="s">
        <v>736</v>
      </c>
      <c r="Y2" s="156" t="str">
        <f>T2</f>
        <v>NO</v>
      </c>
      <c r="Z2" s="147" t="str">
        <f t="shared" ref="Z2:Z32" si="1">A2</f>
        <v>60-873-95</v>
      </c>
      <c r="AA2" s="147"/>
      <c r="AB2" s="147"/>
      <c r="AC2" s="147" t="s">
        <v>3327</v>
      </c>
      <c r="AD2" s="147" t="s">
        <v>114</v>
      </c>
      <c r="AE2" s="147" t="s">
        <v>870</v>
      </c>
      <c r="AF2" s="147" t="s">
        <v>3319</v>
      </c>
      <c r="AG2" s="147" t="s">
        <v>3319</v>
      </c>
    </row>
    <row r="3" spans="1:37" x14ac:dyDescent="0.25">
      <c r="A3" s="19" t="s">
        <v>44</v>
      </c>
      <c r="B3" s="18" t="s">
        <v>13</v>
      </c>
      <c r="C3" s="19" t="s">
        <v>417</v>
      </c>
      <c r="D3" s="19" t="s">
        <v>3876</v>
      </c>
      <c r="E3" s="20">
        <v>39</v>
      </c>
      <c r="F3" s="164" t="s">
        <v>557</v>
      </c>
      <c r="G3" s="22">
        <v>7.5</v>
      </c>
      <c r="H3" s="22" t="s">
        <v>270</v>
      </c>
      <c r="I3" s="22" t="s">
        <v>414</v>
      </c>
      <c r="J3" s="22" t="s">
        <v>134</v>
      </c>
      <c r="K3" s="22" t="s">
        <v>119</v>
      </c>
      <c r="L3" s="19" t="s">
        <v>417</v>
      </c>
      <c r="M3" s="19" t="s">
        <v>3876</v>
      </c>
      <c r="N3" s="23" t="s">
        <v>427</v>
      </c>
      <c r="O3" s="23" t="s">
        <v>3877</v>
      </c>
      <c r="P3" s="144" t="s">
        <v>3384</v>
      </c>
      <c r="Q3" s="19" t="str">
        <f>VLOOKUP(A3,SBNCODE!D:G,4,0)</f>
        <v>2EQUIP</v>
      </c>
      <c r="R3" s="19" t="e">
        <f t="shared" si="0"/>
        <v>#REF!</v>
      </c>
      <c r="S3" s="19" t="e">
        <f>VLOOKUP(A3,#REF!,2,0)</f>
        <v>#REF!</v>
      </c>
      <c r="T3" s="247" t="s">
        <v>736</v>
      </c>
      <c r="U3" s="19" t="s">
        <v>735</v>
      </c>
      <c r="V3" s="22" t="s">
        <v>735</v>
      </c>
      <c r="W3" s="61">
        <f>VLOOKUP(A3,'Everything - Max Levels JAL'!$A$1:$G$246,7,FALSE)</f>
        <v>15</v>
      </c>
      <c r="X3" s="147" t="s">
        <v>736</v>
      </c>
      <c r="Y3" s="156" t="str">
        <f t="shared" ref="Y3:Y56" si="2">T3</f>
        <v>NO</v>
      </c>
      <c r="Z3" s="147" t="str">
        <f t="shared" si="1"/>
        <v>TX-4200-01-1</v>
      </c>
      <c r="AA3" s="147"/>
      <c r="AB3" s="147"/>
      <c r="AC3" s="147" t="s">
        <v>3327</v>
      </c>
      <c r="AD3" s="147" t="s">
        <v>114</v>
      </c>
      <c r="AE3" s="147" t="s">
        <v>870</v>
      </c>
      <c r="AF3" s="147" t="s">
        <v>3319</v>
      </c>
      <c r="AG3" s="147" t="s">
        <v>3319</v>
      </c>
    </row>
    <row r="4" spans="1:37" x14ac:dyDescent="0.25">
      <c r="A4" s="19" t="s">
        <v>45</v>
      </c>
      <c r="B4" s="18" t="s">
        <v>14</v>
      </c>
      <c r="C4" s="19" t="s">
        <v>418</v>
      </c>
      <c r="D4" s="19" t="s">
        <v>3878</v>
      </c>
      <c r="E4" s="20">
        <v>39</v>
      </c>
      <c r="F4" s="164" t="s">
        <v>557</v>
      </c>
      <c r="G4" s="22">
        <v>7.5</v>
      </c>
      <c r="H4" s="22" t="s">
        <v>270</v>
      </c>
      <c r="I4" s="22" t="s">
        <v>414</v>
      </c>
      <c r="J4" s="22" t="s">
        <v>134</v>
      </c>
      <c r="K4" s="22" t="s">
        <v>119</v>
      </c>
      <c r="L4" s="19" t="s">
        <v>418</v>
      </c>
      <c r="M4" s="19" t="s">
        <v>3878</v>
      </c>
      <c r="N4" s="23" t="s">
        <v>427</v>
      </c>
      <c r="O4" s="23" t="s">
        <v>3877</v>
      </c>
      <c r="P4" s="144" t="s">
        <v>3384</v>
      </c>
      <c r="Q4" s="19" t="str">
        <f>VLOOKUP(A4,SBNCODE!D:G,4,0)</f>
        <v>2EQUIP</v>
      </c>
      <c r="R4" s="19" t="e">
        <f t="shared" si="0"/>
        <v>#REF!</v>
      </c>
      <c r="S4" s="19" t="e">
        <f>VLOOKUP(A4,#REF!,2,0)</f>
        <v>#REF!</v>
      </c>
      <c r="T4" s="247" t="s">
        <v>736</v>
      </c>
      <c r="U4" s="19" t="s">
        <v>735</v>
      </c>
      <c r="V4" s="22" t="s">
        <v>735</v>
      </c>
      <c r="W4" s="61">
        <f>VLOOKUP(A4,'Everything - Max Levels JAL'!$A$1:$G$246,7,FALSE)</f>
        <v>15</v>
      </c>
      <c r="X4" s="147" t="s">
        <v>736</v>
      </c>
      <c r="Y4" s="156" t="str">
        <f t="shared" si="2"/>
        <v>NO</v>
      </c>
      <c r="Z4" s="147" t="str">
        <f t="shared" si="1"/>
        <v>TX-4200-01-2</v>
      </c>
      <c r="AA4" s="147"/>
      <c r="AB4" s="147"/>
      <c r="AC4" s="147" t="s">
        <v>3327</v>
      </c>
      <c r="AD4" s="147" t="s">
        <v>114</v>
      </c>
      <c r="AE4" s="147" t="s">
        <v>870</v>
      </c>
      <c r="AF4" s="147" t="s">
        <v>3319</v>
      </c>
      <c r="AG4" s="147" t="s">
        <v>3319</v>
      </c>
      <c r="AK4" s="228" t="s">
        <v>3330</v>
      </c>
    </row>
    <row r="5" spans="1:37" x14ac:dyDescent="0.25">
      <c r="A5" s="19" t="s">
        <v>46</v>
      </c>
      <c r="B5" s="18" t="s">
        <v>15</v>
      </c>
      <c r="C5" s="19" t="s">
        <v>419</v>
      </c>
      <c r="D5" s="19" t="s">
        <v>420</v>
      </c>
      <c r="E5" s="20">
        <v>69</v>
      </c>
      <c r="F5" s="164" t="s">
        <v>557</v>
      </c>
      <c r="G5" s="22">
        <v>7.5</v>
      </c>
      <c r="H5" s="22" t="s">
        <v>270</v>
      </c>
      <c r="I5" s="22" t="s">
        <v>414</v>
      </c>
      <c r="J5" s="22" t="s">
        <v>134</v>
      </c>
      <c r="K5" s="22" t="s">
        <v>143</v>
      </c>
      <c r="L5" s="19" t="s">
        <v>419</v>
      </c>
      <c r="M5" s="19" t="s">
        <v>420</v>
      </c>
      <c r="N5" s="23" t="s">
        <v>428</v>
      </c>
      <c r="O5" s="23" t="s">
        <v>3879</v>
      </c>
      <c r="P5" s="144" t="s">
        <v>3384</v>
      </c>
      <c r="Q5" s="19" t="str">
        <f>VLOOKUP(A5,SBNCODE!D:G,4,0)</f>
        <v>2EQUIP</v>
      </c>
      <c r="R5" s="19" t="e">
        <f t="shared" si="0"/>
        <v>#REF!</v>
      </c>
      <c r="S5" s="19" t="e">
        <f>VLOOKUP(A5,#REF!,2,0)</f>
        <v>#REF!</v>
      </c>
      <c r="T5" s="247" t="s">
        <v>735</v>
      </c>
      <c r="U5" s="19" t="s">
        <v>735</v>
      </c>
      <c r="V5" s="22" t="s">
        <v>735</v>
      </c>
      <c r="W5" s="61">
        <f>VLOOKUP(A5,'Everything - Max Levels JAL'!$A$1:$G$246,7,FALSE)</f>
        <v>20</v>
      </c>
      <c r="X5" s="147" t="s">
        <v>736</v>
      </c>
      <c r="Y5" s="156" t="str">
        <f t="shared" si="2"/>
        <v>YES</v>
      </c>
      <c r="Z5" s="249" t="s">
        <v>3550</v>
      </c>
      <c r="AA5" s="147"/>
      <c r="AB5" s="147"/>
      <c r="AC5" s="147" t="s">
        <v>3327</v>
      </c>
      <c r="AD5" s="147" t="s">
        <v>114</v>
      </c>
      <c r="AE5" s="147" t="s">
        <v>870</v>
      </c>
      <c r="AF5" s="147" t="s">
        <v>3319</v>
      </c>
      <c r="AG5" s="147" t="s">
        <v>3319</v>
      </c>
      <c r="AK5" s="228" t="s">
        <v>3331</v>
      </c>
    </row>
    <row r="6" spans="1:37" x14ac:dyDescent="0.25">
      <c r="A6" s="19" t="s">
        <v>47</v>
      </c>
      <c r="B6" s="18" t="s">
        <v>16</v>
      </c>
      <c r="C6" s="19" t="s">
        <v>156</v>
      </c>
      <c r="D6" s="19" t="s">
        <v>157</v>
      </c>
      <c r="E6" s="20">
        <v>89</v>
      </c>
      <c r="F6" s="164" t="s">
        <v>557</v>
      </c>
      <c r="G6" s="22">
        <v>7.5</v>
      </c>
      <c r="H6" s="22" t="s">
        <v>270</v>
      </c>
      <c r="I6" s="22" t="s">
        <v>414</v>
      </c>
      <c r="J6" s="22" t="s">
        <v>134</v>
      </c>
      <c r="K6" s="22" t="s">
        <v>143</v>
      </c>
      <c r="L6" s="19" t="s">
        <v>156</v>
      </c>
      <c r="M6" s="19" t="s">
        <v>157</v>
      </c>
      <c r="N6" s="23" t="s">
        <v>149</v>
      </c>
      <c r="O6" s="23" t="s">
        <v>3880</v>
      </c>
      <c r="P6" s="144" t="s">
        <v>3384</v>
      </c>
      <c r="Q6" s="19" t="str">
        <f>VLOOKUP(A6,SBNCODE!D:G,4,0)</f>
        <v>2EQUIP</v>
      </c>
      <c r="R6" s="19" t="e">
        <f t="shared" si="0"/>
        <v>#REF!</v>
      </c>
      <c r="S6" s="19" t="e">
        <f>VLOOKUP(A6,#REF!,2,0)</f>
        <v>#REF!</v>
      </c>
      <c r="T6" s="247" t="s">
        <v>735</v>
      </c>
      <c r="U6" s="19" t="s">
        <v>735</v>
      </c>
      <c r="V6" s="22" t="s">
        <v>735</v>
      </c>
      <c r="W6" s="61">
        <f>VLOOKUP(A6,'Everything - Max Levels JAL'!$A$1:$G$246,7,FALSE)</f>
        <v>20</v>
      </c>
      <c r="X6" s="147" t="s">
        <v>736</v>
      </c>
      <c r="Y6" s="156" t="str">
        <f t="shared" si="2"/>
        <v>YES</v>
      </c>
      <c r="Z6" s="249" t="s">
        <v>3544</v>
      </c>
      <c r="AA6" s="147"/>
      <c r="AB6" s="147"/>
      <c r="AC6" s="147" t="s">
        <v>3327</v>
      </c>
      <c r="AD6" s="147" t="s">
        <v>114</v>
      </c>
      <c r="AE6" s="147" t="s">
        <v>870</v>
      </c>
      <c r="AF6" s="147" t="s">
        <v>3319</v>
      </c>
      <c r="AG6" s="147" t="s">
        <v>3319</v>
      </c>
      <c r="AK6" s="228" t="s">
        <v>3332</v>
      </c>
    </row>
    <row r="7" spans="1:37" x14ac:dyDescent="0.25">
      <c r="A7" s="19" t="s">
        <v>48</v>
      </c>
      <c r="B7" s="18" t="s">
        <v>17</v>
      </c>
      <c r="C7" s="19" t="s">
        <v>17</v>
      </c>
      <c r="D7" s="19" t="s">
        <v>640</v>
      </c>
      <c r="E7" s="20">
        <v>29</v>
      </c>
      <c r="F7" s="164" t="s">
        <v>557</v>
      </c>
      <c r="G7" s="22">
        <v>7.5</v>
      </c>
      <c r="H7" s="22" t="s">
        <v>270</v>
      </c>
      <c r="I7" s="22" t="s">
        <v>414</v>
      </c>
      <c r="J7" s="22" t="s">
        <v>134</v>
      </c>
      <c r="K7" s="22" t="s">
        <v>119</v>
      </c>
      <c r="L7" s="19" t="s">
        <v>17</v>
      </c>
      <c r="M7" s="19" t="s">
        <v>640</v>
      </c>
      <c r="N7" s="23" t="s">
        <v>429</v>
      </c>
      <c r="O7" s="23" t="s">
        <v>3881</v>
      </c>
      <c r="P7" s="144" t="s">
        <v>3384</v>
      </c>
      <c r="Q7" s="19" t="str">
        <f>VLOOKUP(A7,SBNCODE!D:G,4,0)</f>
        <v>2EQUIP</v>
      </c>
      <c r="R7" s="19" t="e">
        <f t="shared" si="0"/>
        <v>#REF!</v>
      </c>
      <c r="S7" s="19" t="e">
        <f>VLOOKUP(A7,#REF!,2,0)</f>
        <v>#REF!</v>
      </c>
      <c r="T7" s="247" t="s">
        <v>736</v>
      </c>
      <c r="U7" s="19" t="s">
        <v>735</v>
      </c>
      <c r="V7" s="22" t="s">
        <v>735</v>
      </c>
      <c r="W7" s="61">
        <f>VLOOKUP(A7,'Everything - Max Levels JAL'!$A$1:$G$246,7,FALSE)</f>
        <v>15</v>
      </c>
      <c r="X7" s="147" t="s">
        <v>736</v>
      </c>
      <c r="Y7" s="156" t="str">
        <f t="shared" si="2"/>
        <v>NO</v>
      </c>
      <c r="Z7" s="147" t="str">
        <f t="shared" si="1"/>
        <v>TX-E101</v>
      </c>
      <c r="AA7" s="147"/>
      <c r="AB7" s="147"/>
      <c r="AC7" s="147" t="s">
        <v>3327</v>
      </c>
      <c r="AD7" s="147" t="s">
        <v>114</v>
      </c>
      <c r="AE7" s="147" t="s">
        <v>870</v>
      </c>
      <c r="AF7" s="147" t="s">
        <v>3319</v>
      </c>
      <c r="AG7" s="147" t="s">
        <v>3319</v>
      </c>
      <c r="AK7" s="228" t="s">
        <v>3333</v>
      </c>
    </row>
    <row r="8" spans="1:37" x14ac:dyDescent="0.25">
      <c r="A8" s="19" t="s">
        <v>49</v>
      </c>
      <c r="B8" s="18" t="s">
        <v>18</v>
      </c>
      <c r="C8" s="19" t="s">
        <v>18</v>
      </c>
      <c r="D8" s="19" t="s">
        <v>153</v>
      </c>
      <c r="E8" s="20">
        <v>29</v>
      </c>
      <c r="F8" s="21" t="s">
        <v>557</v>
      </c>
      <c r="G8" s="22">
        <v>7.5</v>
      </c>
      <c r="H8" s="22" t="s">
        <v>270</v>
      </c>
      <c r="I8" s="22" t="s">
        <v>414</v>
      </c>
      <c r="J8" s="22" t="s">
        <v>134</v>
      </c>
      <c r="K8" s="22" t="s">
        <v>143</v>
      </c>
      <c r="L8" s="19" t="s">
        <v>18</v>
      </c>
      <c r="M8" s="19" t="s">
        <v>153</v>
      </c>
      <c r="N8" s="23" t="s">
        <v>147</v>
      </c>
      <c r="O8" s="23" t="s">
        <v>3872</v>
      </c>
      <c r="P8" s="144" t="s">
        <v>3384</v>
      </c>
      <c r="Q8" s="19" t="str">
        <f>VLOOKUP(A8,SBNCODE!D:G,4,0)</f>
        <v>2EQUIP</v>
      </c>
      <c r="R8" s="19" t="e">
        <f t="shared" si="0"/>
        <v>#REF!</v>
      </c>
      <c r="S8" s="19" t="e">
        <f>VLOOKUP(A8,#REF!,2,0)</f>
        <v>#REF!</v>
      </c>
      <c r="T8" s="247" t="s">
        <v>736</v>
      </c>
      <c r="U8" s="19" t="s">
        <v>735</v>
      </c>
      <c r="V8" s="22" t="s">
        <v>735</v>
      </c>
      <c r="W8" s="61">
        <f>VLOOKUP(A8,'Everything - Max Levels JAL'!$A$1:$G$246,7,FALSE)</f>
        <v>20</v>
      </c>
      <c r="X8" s="147" t="s">
        <v>736</v>
      </c>
      <c r="Y8" s="156" t="str">
        <f t="shared" si="2"/>
        <v>NO</v>
      </c>
      <c r="Z8" s="147" t="str">
        <f t="shared" si="1"/>
        <v>TX-E201</v>
      </c>
      <c r="AA8" s="147"/>
      <c r="AB8" s="147"/>
      <c r="AC8" s="147" t="s">
        <v>3327</v>
      </c>
      <c r="AD8" s="147" t="s">
        <v>114</v>
      </c>
      <c r="AE8" s="147" t="s">
        <v>870</v>
      </c>
      <c r="AF8" s="147" t="s">
        <v>3319</v>
      </c>
      <c r="AG8" s="147" t="s">
        <v>3319</v>
      </c>
      <c r="AK8" s="228" t="s">
        <v>3334</v>
      </c>
    </row>
    <row r="9" spans="1:37" x14ac:dyDescent="0.25">
      <c r="A9" s="19" t="s">
        <v>50</v>
      </c>
      <c r="B9" s="18" t="s">
        <v>19</v>
      </c>
      <c r="C9" s="19" t="s">
        <v>421</v>
      </c>
      <c r="D9" s="19" t="s">
        <v>422</v>
      </c>
      <c r="E9" s="20">
        <v>59</v>
      </c>
      <c r="F9" s="164" t="s">
        <v>557</v>
      </c>
      <c r="G9" s="22">
        <v>7.5</v>
      </c>
      <c r="H9" s="22" t="s">
        <v>270</v>
      </c>
      <c r="I9" s="22" t="s">
        <v>414</v>
      </c>
      <c r="J9" s="22" t="s">
        <v>134</v>
      </c>
      <c r="K9" s="22" t="s">
        <v>143</v>
      </c>
      <c r="L9" s="19" t="s">
        <v>421</v>
      </c>
      <c r="M9" s="19" t="s">
        <v>422</v>
      </c>
      <c r="N9" s="23" t="s">
        <v>430</v>
      </c>
      <c r="O9" s="23" t="s">
        <v>3882</v>
      </c>
      <c r="P9" s="144" t="s">
        <v>3384</v>
      </c>
      <c r="Q9" s="19" t="str">
        <f>VLOOKUP(A9,SBNCODE!D:G,4,0)</f>
        <v>2EQUIP</v>
      </c>
      <c r="R9" s="19" t="e">
        <f t="shared" si="0"/>
        <v>#REF!</v>
      </c>
      <c r="S9" s="19" t="e">
        <f>VLOOKUP(A9,#REF!,2,0)</f>
        <v>#REF!</v>
      </c>
      <c r="T9" s="247" t="s">
        <v>736</v>
      </c>
      <c r="U9" s="19" t="s">
        <v>735</v>
      </c>
      <c r="V9" s="22" t="s">
        <v>735</v>
      </c>
      <c r="W9" s="61">
        <f>VLOOKUP(A9,'Everything - Max Levels JAL'!$A$1:$G$246,7,FALSE)</f>
        <v>20</v>
      </c>
      <c r="X9" s="147" t="s">
        <v>736</v>
      </c>
      <c r="Y9" s="156" t="str">
        <f t="shared" si="2"/>
        <v>NO</v>
      </c>
      <c r="Z9" s="147" t="str">
        <f t="shared" si="1"/>
        <v>TX-E401</v>
      </c>
      <c r="AA9" s="147"/>
      <c r="AB9" s="147"/>
      <c r="AC9" s="147" t="s">
        <v>3327</v>
      </c>
      <c r="AD9" s="147" t="s">
        <v>114</v>
      </c>
      <c r="AE9" s="147" t="s">
        <v>870</v>
      </c>
      <c r="AF9" s="147" t="s">
        <v>3319</v>
      </c>
      <c r="AG9" s="147" t="s">
        <v>3319</v>
      </c>
      <c r="AK9" s="228" t="s">
        <v>961</v>
      </c>
    </row>
    <row r="10" spans="1:37" x14ac:dyDescent="0.25">
      <c r="A10" s="19" t="s">
        <v>51</v>
      </c>
      <c r="B10" s="18" t="s">
        <v>20</v>
      </c>
      <c r="C10" s="19" t="s">
        <v>3622</v>
      </c>
      <c r="D10" s="19" t="s">
        <v>424</v>
      </c>
      <c r="E10" s="20">
        <v>59</v>
      </c>
      <c r="F10" s="164" t="s">
        <v>557</v>
      </c>
      <c r="G10" s="22">
        <v>7.5</v>
      </c>
      <c r="H10" s="22" t="s">
        <v>270</v>
      </c>
      <c r="I10" s="22" t="s">
        <v>414</v>
      </c>
      <c r="J10" s="22" t="s">
        <v>134</v>
      </c>
      <c r="K10" s="22" t="s">
        <v>143</v>
      </c>
      <c r="L10" s="19" t="s">
        <v>3622</v>
      </c>
      <c r="M10" s="19" t="s">
        <v>424</v>
      </c>
      <c r="N10" s="23" t="s">
        <v>150</v>
      </c>
      <c r="O10" s="23" t="s">
        <v>3883</v>
      </c>
      <c r="P10" s="144" t="s">
        <v>3384</v>
      </c>
      <c r="Q10" s="19" t="str">
        <f>VLOOKUP(A10,SBNCODE!D:G,4,0)</f>
        <v>2EQUIP</v>
      </c>
      <c r="R10" s="19" t="e">
        <f t="shared" si="0"/>
        <v>#REF!</v>
      </c>
      <c r="S10" s="19" t="e">
        <f>VLOOKUP(A10,#REF!,2,0)</f>
        <v>#REF!</v>
      </c>
      <c r="T10" s="247" t="s">
        <v>736</v>
      </c>
      <c r="U10" s="19" t="s">
        <v>735</v>
      </c>
      <c r="V10" s="22" t="s">
        <v>735</v>
      </c>
      <c r="W10" s="61">
        <f>VLOOKUP(A10,'Everything - Max Levels JAL'!$A$1:$G$246,7,FALSE)</f>
        <v>20</v>
      </c>
      <c r="X10" s="147" t="s">
        <v>736</v>
      </c>
      <c r="Y10" s="156" t="str">
        <f t="shared" si="2"/>
        <v>NO</v>
      </c>
      <c r="Z10" s="147" t="str">
        <f t="shared" si="1"/>
        <v>TX-E611</v>
      </c>
      <c r="AA10" s="147"/>
      <c r="AB10" s="147"/>
      <c r="AC10" s="147" t="s">
        <v>3327</v>
      </c>
      <c r="AD10" s="147" t="s">
        <v>114</v>
      </c>
      <c r="AE10" s="147" t="s">
        <v>870</v>
      </c>
      <c r="AF10" s="147" t="s">
        <v>3319</v>
      </c>
      <c r="AG10" s="147" t="s">
        <v>3319</v>
      </c>
      <c r="AK10" s="228" t="s">
        <v>741</v>
      </c>
    </row>
    <row r="11" spans="1:37" x14ac:dyDescent="0.25">
      <c r="A11" s="19" t="s">
        <v>52</v>
      </c>
      <c r="B11" s="18" t="s">
        <v>16</v>
      </c>
      <c r="C11" s="19" t="s">
        <v>655</v>
      </c>
      <c r="D11" s="19" t="s">
        <v>157</v>
      </c>
      <c r="E11" s="20">
        <v>89</v>
      </c>
      <c r="F11" s="21" t="s">
        <v>557</v>
      </c>
      <c r="G11" s="22">
        <v>7.5</v>
      </c>
      <c r="H11" s="22" t="s">
        <v>412</v>
      </c>
      <c r="I11" s="22" t="s">
        <v>416</v>
      </c>
      <c r="J11" s="22" t="s">
        <v>134</v>
      </c>
      <c r="K11" s="22" t="s">
        <v>143</v>
      </c>
      <c r="L11" s="19" t="s">
        <v>655</v>
      </c>
      <c r="M11" s="19" t="s">
        <v>157</v>
      </c>
      <c r="N11" s="23" t="s">
        <v>149</v>
      </c>
      <c r="O11" s="23" t="s">
        <v>3880</v>
      </c>
      <c r="P11" s="144" t="s">
        <v>3384</v>
      </c>
      <c r="Q11" s="19" t="str">
        <f>VLOOKUP(A11,SBNCODE!D:G,4,0)</f>
        <v>2EQUIP</v>
      </c>
      <c r="R11" s="19" t="e">
        <f t="shared" si="0"/>
        <v>#REF!</v>
      </c>
      <c r="S11" s="19" t="e">
        <f>VLOOKUP(A11,#REF!,2,0)</f>
        <v>#REF!</v>
      </c>
      <c r="T11" s="247" t="s">
        <v>736</v>
      </c>
      <c r="U11" s="19" t="s">
        <v>735</v>
      </c>
      <c r="V11" s="22" t="s">
        <v>735</v>
      </c>
      <c r="W11" s="61">
        <f>VLOOKUP(A11,'Everything - Max Levels JAL'!$A$1:$G$246,7,FALSE)</f>
        <v>20</v>
      </c>
      <c r="X11" s="147" t="s">
        <v>736</v>
      </c>
      <c r="Y11" s="156" t="str">
        <f t="shared" si="2"/>
        <v>NO</v>
      </c>
      <c r="Z11" s="147" t="str">
        <f t="shared" si="1"/>
        <v>2GIG_CO3_345</v>
      </c>
      <c r="AA11" s="147"/>
      <c r="AB11" s="147"/>
      <c r="AC11" s="147" t="s">
        <v>3327</v>
      </c>
      <c r="AD11" s="147" t="s">
        <v>114</v>
      </c>
      <c r="AE11" s="147" t="s">
        <v>870</v>
      </c>
      <c r="AF11" s="147" t="s">
        <v>3319</v>
      </c>
      <c r="AG11" s="147" t="s">
        <v>3319</v>
      </c>
      <c r="AK11" s="228" t="s">
        <v>870</v>
      </c>
    </row>
    <row r="12" spans="1:37" x14ac:dyDescent="0.25">
      <c r="A12" s="19" t="s">
        <v>53</v>
      </c>
      <c r="B12" s="18" t="s">
        <v>21</v>
      </c>
      <c r="C12" s="19" t="s">
        <v>21</v>
      </c>
      <c r="D12" s="19" t="s">
        <v>644</v>
      </c>
      <c r="E12" s="20">
        <v>49</v>
      </c>
      <c r="F12" s="21" t="s">
        <v>557</v>
      </c>
      <c r="G12" s="22">
        <v>7.5</v>
      </c>
      <c r="H12" s="22" t="s">
        <v>412</v>
      </c>
      <c r="I12" s="22" t="s">
        <v>416</v>
      </c>
      <c r="J12" s="22" t="s">
        <v>134</v>
      </c>
      <c r="K12" s="22" t="s">
        <v>120</v>
      </c>
      <c r="L12" s="19" t="s">
        <v>21</v>
      </c>
      <c r="M12" s="19" t="s">
        <v>644</v>
      </c>
      <c r="N12" s="23" t="s">
        <v>555</v>
      </c>
      <c r="O12" s="23" t="s">
        <v>3884</v>
      </c>
      <c r="P12" s="144" t="s">
        <v>3384</v>
      </c>
      <c r="Q12" s="19" t="str">
        <f>VLOOKUP(A12,SBNCODE!D:G,4,0)</f>
        <v>2EQUIP</v>
      </c>
      <c r="R12" s="19" t="e">
        <f t="shared" si="0"/>
        <v>#REF!</v>
      </c>
      <c r="S12" s="19" t="e">
        <f>VLOOKUP(A12,#REF!,2,0)</f>
        <v>#REF!</v>
      </c>
      <c r="T12" s="247" t="s">
        <v>736</v>
      </c>
      <c r="U12" s="19" t="s">
        <v>735</v>
      </c>
      <c r="V12" s="22" t="s">
        <v>735</v>
      </c>
      <c r="W12" s="61">
        <f>VLOOKUP(A12,'Everything - Max Levels JAL'!$A$1:$G$246,7,FALSE)</f>
        <v>5</v>
      </c>
      <c r="X12" s="147" t="s">
        <v>736</v>
      </c>
      <c r="Y12" s="156" t="str">
        <f t="shared" si="2"/>
        <v>NO</v>
      </c>
      <c r="Z12" s="147" t="str">
        <f t="shared" si="1"/>
        <v>2GIG_DBELL</v>
      </c>
      <c r="AA12" s="147"/>
      <c r="AB12" s="147"/>
      <c r="AC12" s="147" t="s">
        <v>3327</v>
      </c>
      <c r="AD12" s="147" t="s">
        <v>114</v>
      </c>
      <c r="AE12" s="147" t="s">
        <v>3331</v>
      </c>
      <c r="AF12" s="147" t="s">
        <v>3319</v>
      </c>
      <c r="AG12" s="147" t="s">
        <v>3319</v>
      </c>
      <c r="AK12" s="228" t="s">
        <v>3335</v>
      </c>
    </row>
    <row r="13" spans="1:37" x14ac:dyDescent="0.25">
      <c r="A13" s="19" t="s">
        <v>54</v>
      </c>
      <c r="B13" s="18" t="s">
        <v>18</v>
      </c>
      <c r="C13" s="19" t="s">
        <v>18</v>
      </c>
      <c r="D13" s="19" t="s">
        <v>153</v>
      </c>
      <c r="E13" s="20">
        <v>29</v>
      </c>
      <c r="F13" s="21" t="s">
        <v>557</v>
      </c>
      <c r="G13" s="22">
        <v>7.5</v>
      </c>
      <c r="H13" s="22" t="s">
        <v>412</v>
      </c>
      <c r="I13" s="22" t="s">
        <v>416</v>
      </c>
      <c r="J13" s="22" t="s">
        <v>134</v>
      </c>
      <c r="K13" s="22" t="s">
        <v>143</v>
      </c>
      <c r="L13" s="19" t="s">
        <v>18</v>
      </c>
      <c r="M13" s="19" t="s">
        <v>153</v>
      </c>
      <c r="N13" s="23" t="s">
        <v>147</v>
      </c>
      <c r="O13" s="23" t="s">
        <v>3872</v>
      </c>
      <c r="P13" s="144" t="s">
        <v>3384</v>
      </c>
      <c r="Q13" s="19" t="str">
        <f>VLOOKUP(A13,SBNCODE!D:G,4,0)</f>
        <v>2EQUIP</v>
      </c>
      <c r="R13" s="19" t="e">
        <f t="shared" si="0"/>
        <v>#REF!</v>
      </c>
      <c r="S13" s="19" t="e">
        <f>VLOOKUP(A13,#REF!,2,0)</f>
        <v>#REF!</v>
      </c>
      <c r="T13" s="247" t="s">
        <v>736</v>
      </c>
      <c r="U13" s="19" t="s">
        <v>735</v>
      </c>
      <c r="V13" s="22" t="s">
        <v>735</v>
      </c>
      <c r="W13" s="61">
        <f>VLOOKUP(A13,'Everything - Max Levels JAL'!$A$1:$G$246,7,FALSE)</f>
        <v>20</v>
      </c>
      <c r="X13" s="147" t="s">
        <v>736</v>
      </c>
      <c r="Y13" s="156" t="str">
        <f t="shared" si="2"/>
        <v>NO</v>
      </c>
      <c r="Z13" s="147" t="str">
        <f t="shared" si="1"/>
        <v>2GIG_DW10_34</v>
      </c>
      <c r="AA13" s="147"/>
      <c r="AB13" s="147"/>
      <c r="AC13" s="147" t="s">
        <v>3327</v>
      </c>
      <c r="AD13" s="147" t="s">
        <v>114</v>
      </c>
      <c r="AE13" s="147" t="s">
        <v>870</v>
      </c>
      <c r="AF13" s="147" t="s">
        <v>3319</v>
      </c>
      <c r="AG13" s="147" t="s">
        <v>3319</v>
      </c>
      <c r="AK13" s="228" t="s">
        <v>1056</v>
      </c>
    </row>
    <row r="14" spans="1:37" x14ac:dyDescent="0.25">
      <c r="A14" s="19" t="s">
        <v>55</v>
      </c>
      <c r="B14" s="18" t="s">
        <v>22</v>
      </c>
      <c r="C14" s="19" t="s">
        <v>22</v>
      </c>
      <c r="D14" s="19" t="s">
        <v>530</v>
      </c>
      <c r="E14" s="20">
        <v>39</v>
      </c>
      <c r="F14" s="21" t="s">
        <v>557</v>
      </c>
      <c r="G14" s="22">
        <v>7.5</v>
      </c>
      <c r="H14" s="22" t="s">
        <v>412</v>
      </c>
      <c r="I14" s="22" t="s">
        <v>416</v>
      </c>
      <c r="J14" s="22" t="s">
        <v>134</v>
      </c>
      <c r="K14" s="22" t="s">
        <v>143</v>
      </c>
      <c r="L14" s="19" t="s">
        <v>22</v>
      </c>
      <c r="M14" s="19" t="s">
        <v>530</v>
      </c>
      <c r="N14" s="23" t="s">
        <v>147</v>
      </c>
      <c r="O14" s="23" t="s">
        <v>3872</v>
      </c>
      <c r="P14" s="144" t="s">
        <v>3384</v>
      </c>
      <c r="Q14" s="19" t="str">
        <f>VLOOKUP(A14,SBNCODE!D:G,4,0)</f>
        <v>2EQUIP</v>
      </c>
      <c r="R14" s="19" t="e">
        <f t="shared" si="0"/>
        <v>#REF!</v>
      </c>
      <c r="S14" s="19" t="e">
        <f>VLOOKUP(A14,#REF!,2,0)</f>
        <v>#REF!</v>
      </c>
      <c r="T14" s="247" t="s">
        <v>736</v>
      </c>
      <c r="U14" s="19" t="s">
        <v>735</v>
      </c>
      <c r="V14" s="22" t="s">
        <v>735</v>
      </c>
      <c r="W14" s="61">
        <f>VLOOKUP(A14,'Everything - Max Levels JAL'!$A$1:$G$246,7,FALSE)</f>
        <v>20</v>
      </c>
      <c r="X14" s="147" t="s">
        <v>736</v>
      </c>
      <c r="Y14" s="156" t="str">
        <f t="shared" si="2"/>
        <v>NO</v>
      </c>
      <c r="Z14" s="147" t="str">
        <f t="shared" si="1"/>
        <v>2GIG_DW40</v>
      </c>
      <c r="AA14" s="147"/>
      <c r="AB14" s="147"/>
      <c r="AC14" s="147" t="s">
        <v>3327</v>
      </c>
      <c r="AD14" s="147" t="s">
        <v>114</v>
      </c>
      <c r="AE14" s="147" t="s">
        <v>870</v>
      </c>
      <c r="AF14" s="147" t="s">
        <v>3319</v>
      </c>
      <c r="AG14" s="147" t="s">
        <v>3319</v>
      </c>
      <c r="AK14" s="228" t="s">
        <v>950</v>
      </c>
    </row>
    <row r="15" spans="1:37" x14ac:dyDescent="0.25">
      <c r="A15" s="19" t="s">
        <v>136</v>
      </c>
      <c r="B15" s="18" t="s">
        <v>135</v>
      </c>
      <c r="C15" s="19" t="s">
        <v>656</v>
      </c>
      <c r="D15" s="19" t="s">
        <v>531</v>
      </c>
      <c r="E15" s="20">
        <v>49</v>
      </c>
      <c r="F15" s="21" t="s">
        <v>557</v>
      </c>
      <c r="G15" s="22">
        <v>7.5</v>
      </c>
      <c r="H15" s="22" t="s">
        <v>412</v>
      </c>
      <c r="I15" s="22" t="s">
        <v>416</v>
      </c>
      <c r="J15" s="22" t="s">
        <v>134</v>
      </c>
      <c r="K15" s="22" t="s">
        <v>143</v>
      </c>
      <c r="L15" s="19" t="s">
        <v>656</v>
      </c>
      <c r="M15" s="19" t="s">
        <v>531</v>
      </c>
      <c r="N15" s="23" t="s">
        <v>431</v>
      </c>
      <c r="O15" s="23" t="s">
        <v>3885</v>
      </c>
      <c r="P15" s="144" t="s">
        <v>3384</v>
      </c>
      <c r="Q15" s="19" t="str">
        <f>VLOOKUP(A15,SBNCODE!D:G,4,0)</f>
        <v>2EQUIP</v>
      </c>
      <c r="R15" s="19" t="e">
        <f t="shared" si="0"/>
        <v>#REF!</v>
      </c>
      <c r="S15" s="19" t="e">
        <f>VLOOKUP(A15,#REF!,2,0)</f>
        <v>#REF!</v>
      </c>
      <c r="T15" s="247" t="s">
        <v>736</v>
      </c>
      <c r="U15" s="19" t="s">
        <v>735</v>
      </c>
      <c r="V15" s="22" t="s">
        <v>735</v>
      </c>
      <c r="W15" s="61">
        <f>VLOOKUP(A15,'Everything - Max Levels JAL'!$A$1:$G$246,7,FALSE)</f>
        <v>20</v>
      </c>
      <c r="X15" s="147" t="s">
        <v>736</v>
      </c>
      <c r="Y15" s="156" t="str">
        <f t="shared" si="2"/>
        <v>NO</v>
      </c>
      <c r="Z15" s="147" t="str">
        <f t="shared" si="1"/>
        <v>2GIG_DW20R</v>
      </c>
      <c r="AA15" s="147"/>
      <c r="AB15" s="147"/>
      <c r="AC15" s="147" t="s">
        <v>3327</v>
      </c>
      <c r="AD15" s="147" t="s">
        <v>114</v>
      </c>
      <c r="AE15" s="147" t="s">
        <v>870</v>
      </c>
      <c r="AF15" s="147" t="s">
        <v>3319</v>
      </c>
      <c r="AG15" s="147" t="s">
        <v>3319</v>
      </c>
      <c r="AK15" s="228" t="s">
        <v>3328</v>
      </c>
    </row>
    <row r="16" spans="1:37" x14ac:dyDescent="0.25">
      <c r="A16" s="19" t="s">
        <v>56</v>
      </c>
      <c r="B16" s="18" t="s">
        <v>6</v>
      </c>
      <c r="C16" s="19" t="s">
        <v>6</v>
      </c>
      <c r="D16" s="19" t="s">
        <v>3886</v>
      </c>
      <c r="E16" s="20">
        <v>59</v>
      </c>
      <c r="F16" s="21" t="s">
        <v>557</v>
      </c>
      <c r="G16" s="22">
        <v>7.5</v>
      </c>
      <c r="H16" s="22" t="s">
        <v>412</v>
      </c>
      <c r="I16" s="22" t="s">
        <v>416</v>
      </c>
      <c r="J16" s="22" t="s">
        <v>134</v>
      </c>
      <c r="K16" s="22" t="s">
        <v>143</v>
      </c>
      <c r="L16" s="19" t="s">
        <v>6</v>
      </c>
      <c r="M16" s="19" t="s">
        <v>3886</v>
      </c>
      <c r="N16" s="23" t="s">
        <v>150</v>
      </c>
      <c r="O16" s="23" t="s">
        <v>3887</v>
      </c>
      <c r="P16" s="144" t="s">
        <v>3384</v>
      </c>
      <c r="Q16" s="19" t="str">
        <f>VLOOKUP(A16,SBNCODE!D:G,4,0)</f>
        <v>2EQUIP</v>
      </c>
      <c r="R16" s="19" t="e">
        <f t="shared" si="0"/>
        <v>#REF!</v>
      </c>
      <c r="S16" s="19" t="e">
        <f>VLOOKUP(A16,#REF!,2,0)</f>
        <v>#REF!</v>
      </c>
      <c r="T16" s="247" t="s">
        <v>736</v>
      </c>
      <c r="U16" s="19" t="s">
        <v>735</v>
      </c>
      <c r="V16" s="22" t="s">
        <v>735</v>
      </c>
      <c r="W16" s="61">
        <f>VLOOKUP(A16,'Everything - Max Levels JAL'!$A$1:$G$246,7,FALSE)</f>
        <v>20</v>
      </c>
      <c r="X16" s="147" t="s">
        <v>736</v>
      </c>
      <c r="Y16" s="156" t="str">
        <f t="shared" si="2"/>
        <v>NO</v>
      </c>
      <c r="Z16" s="147" t="str">
        <f t="shared" si="1"/>
        <v>2GIG_FT1345</v>
      </c>
      <c r="AA16" s="147"/>
      <c r="AB16" s="147"/>
      <c r="AC16" s="147" t="s">
        <v>3327</v>
      </c>
      <c r="AD16" s="147" t="s">
        <v>114</v>
      </c>
      <c r="AE16" s="147" t="s">
        <v>870</v>
      </c>
      <c r="AF16" s="147" t="s">
        <v>3319</v>
      </c>
      <c r="AG16" s="147" t="s">
        <v>3319</v>
      </c>
      <c r="AK16" s="228" t="s">
        <v>2396</v>
      </c>
    </row>
    <row r="17" spans="1:33" x14ac:dyDescent="0.25">
      <c r="A17" s="19" t="s">
        <v>57</v>
      </c>
      <c r="B17" s="18" t="s">
        <v>12</v>
      </c>
      <c r="C17" s="19" t="s">
        <v>12</v>
      </c>
      <c r="D17" s="19" t="s">
        <v>155</v>
      </c>
      <c r="E17" s="20">
        <v>59</v>
      </c>
      <c r="F17" s="21" t="s">
        <v>557</v>
      </c>
      <c r="G17" s="22">
        <v>7.5</v>
      </c>
      <c r="H17" s="22" t="s">
        <v>412</v>
      </c>
      <c r="I17" s="22" t="s">
        <v>416</v>
      </c>
      <c r="J17" s="22" t="s">
        <v>134</v>
      </c>
      <c r="K17" s="22" t="s">
        <v>143</v>
      </c>
      <c r="L17" s="19" t="s">
        <v>12</v>
      </c>
      <c r="M17" s="19" t="s">
        <v>155</v>
      </c>
      <c r="N17" s="23" t="s">
        <v>148</v>
      </c>
      <c r="O17" s="23" t="s">
        <v>3888</v>
      </c>
      <c r="P17" s="144" t="s">
        <v>3384</v>
      </c>
      <c r="Q17" s="19" t="str">
        <f>VLOOKUP(A17,SBNCODE!D:G,4,0)</f>
        <v>2EQUIP</v>
      </c>
      <c r="R17" s="19" t="e">
        <f t="shared" si="0"/>
        <v>#REF!</v>
      </c>
      <c r="S17" s="19" t="e">
        <f>VLOOKUP(A17,#REF!,2,0)</f>
        <v>#REF!</v>
      </c>
      <c r="T17" s="247" t="s">
        <v>736</v>
      </c>
      <c r="U17" s="19" t="s">
        <v>735</v>
      </c>
      <c r="V17" s="22" t="s">
        <v>735</v>
      </c>
      <c r="W17" s="61">
        <f>VLOOKUP(A17,'Everything - Max Levels JAL'!$A$1:$G$246,7,FALSE)</f>
        <v>20</v>
      </c>
      <c r="X17" s="147" t="s">
        <v>736</v>
      </c>
      <c r="Y17" s="156" t="str">
        <f t="shared" si="2"/>
        <v>NO</v>
      </c>
      <c r="Z17" s="147" t="str">
        <f t="shared" si="1"/>
        <v>2GIG_GB1_345</v>
      </c>
      <c r="AA17" s="147"/>
      <c r="AB17" s="147"/>
      <c r="AC17" s="147" t="s">
        <v>3327</v>
      </c>
      <c r="AD17" s="147" t="s">
        <v>114</v>
      </c>
      <c r="AE17" s="147" t="s">
        <v>870</v>
      </c>
      <c r="AF17" s="147" t="s">
        <v>3319</v>
      </c>
      <c r="AG17" s="147" t="s">
        <v>3319</v>
      </c>
    </row>
    <row r="18" spans="1:33" x14ac:dyDescent="0.25">
      <c r="A18" s="19" t="s">
        <v>58</v>
      </c>
      <c r="B18" s="18" t="s">
        <v>17</v>
      </c>
      <c r="C18" s="19" t="s">
        <v>17</v>
      </c>
      <c r="D18" s="19" t="s">
        <v>640</v>
      </c>
      <c r="E18" s="20">
        <v>29</v>
      </c>
      <c r="F18" s="21" t="s">
        <v>557</v>
      </c>
      <c r="G18" s="22">
        <v>7.5</v>
      </c>
      <c r="H18" s="22" t="s">
        <v>412</v>
      </c>
      <c r="I18" s="22" t="s">
        <v>416</v>
      </c>
      <c r="J18" s="22" t="s">
        <v>134</v>
      </c>
      <c r="K18" s="22" t="s">
        <v>120</v>
      </c>
      <c r="L18" s="19" t="s">
        <v>17</v>
      </c>
      <c r="M18" s="19" t="s">
        <v>640</v>
      </c>
      <c r="N18" s="23" t="s">
        <v>436</v>
      </c>
      <c r="O18" s="23" t="s">
        <v>3889</v>
      </c>
      <c r="P18" s="144" t="s">
        <v>3384</v>
      </c>
      <c r="Q18" s="19" t="str">
        <f>VLOOKUP(A18,SBNCODE!D:G,4,0)</f>
        <v>2EQUIP</v>
      </c>
      <c r="R18" s="19" t="e">
        <f t="shared" si="0"/>
        <v>#REF!</v>
      </c>
      <c r="S18" s="19" t="e">
        <f>VLOOKUP(A18,#REF!,2,0)</f>
        <v>#REF!</v>
      </c>
      <c r="T18" s="247" t="s">
        <v>736</v>
      </c>
      <c r="U18" s="19" t="s">
        <v>735</v>
      </c>
      <c r="V18" s="22" t="s">
        <v>735</v>
      </c>
      <c r="W18" s="61">
        <f>VLOOKUP(A18,'Everything - Max Levels JAL'!$A$1:$G$246,7,FALSE)</f>
        <v>15</v>
      </c>
      <c r="X18" s="147" t="s">
        <v>736</v>
      </c>
      <c r="Y18" s="156" t="str">
        <f t="shared" si="2"/>
        <v>NO</v>
      </c>
      <c r="Z18" s="147" t="str">
        <f t="shared" si="1"/>
        <v>2GIG_KEY2</v>
      </c>
      <c r="AA18" s="147"/>
      <c r="AB18" s="147"/>
      <c r="AC18" s="147" t="s">
        <v>3327</v>
      </c>
      <c r="AD18" s="147" t="s">
        <v>114</v>
      </c>
      <c r="AE18" s="147" t="s">
        <v>870</v>
      </c>
      <c r="AF18" s="147" t="s">
        <v>3319</v>
      </c>
      <c r="AG18" s="147" t="s">
        <v>3319</v>
      </c>
    </row>
    <row r="19" spans="1:33" x14ac:dyDescent="0.25">
      <c r="A19" s="19" t="s">
        <v>59</v>
      </c>
      <c r="B19" s="18" t="s">
        <v>23</v>
      </c>
      <c r="C19" s="19" t="s">
        <v>23</v>
      </c>
      <c r="D19" s="19" t="s">
        <v>645</v>
      </c>
      <c r="E19" s="20">
        <v>49</v>
      </c>
      <c r="F19" s="21" t="s">
        <v>557</v>
      </c>
      <c r="G19" s="22">
        <v>7.5</v>
      </c>
      <c r="H19" s="22" t="s">
        <v>412</v>
      </c>
      <c r="I19" s="22" t="s">
        <v>416</v>
      </c>
      <c r="J19" s="22" t="s">
        <v>134</v>
      </c>
      <c r="K19" s="22" t="s">
        <v>120</v>
      </c>
      <c r="L19" s="19" t="s">
        <v>23</v>
      </c>
      <c r="M19" s="19" t="s">
        <v>645</v>
      </c>
      <c r="N19" s="23" t="s">
        <v>434</v>
      </c>
      <c r="O19" s="23" t="s">
        <v>435</v>
      </c>
      <c r="P19" s="144" t="s">
        <v>3384</v>
      </c>
      <c r="Q19" s="19" t="str">
        <f>VLOOKUP(A19,SBNCODE!D:G,4,0)</f>
        <v>2EQUIP</v>
      </c>
      <c r="R19" s="19" t="e">
        <f t="shared" si="0"/>
        <v>#REF!</v>
      </c>
      <c r="S19" s="19" t="e">
        <f>VLOOKUP(A19,#REF!,2,0)</f>
        <v>#REF!</v>
      </c>
      <c r="T19" s="247" t="s">
        <v>736</v>
      </c>
      <c r="U19" s="19" t="s">
        <v>735</v>
      </c>
      <c r="V19" s="22" t="s">
        <v>735</v>
      </c>
      <c r="W19" s="61">
        <f>VLOOKUP(A19,'Everything - Max Levels JAL'!$A$1:$G$246,7,FALSE)</f>
        <v>3</v>
      </c>
      <c r="X19" s="147" t="s">
        <v>736</v>
      </c>
      <c r="Y19" s="156" t="str">
        <f t="shared" si="2"/>
        <v>NO</v>
      </c>
      <c r="Z19" s="147" t="str">
        <f t="shared" si="1"/>
        <v>2GIG_PAD1</v>
      </c>
      <c r="AA19" s="147"/>
      <c r="AB19" s="147"/>
      <c r="AC19" s="147" t="s">
        <v>3327</v>
      </c>
      <c r="AD19" s="147" t="s">
        <v>114</v>
      </c>
      <c r="AE19" s="147" t="s">
        <v>870</v>
      </c>
      <c r="AF19" s="147" t="s">
        <v>3319</v>
      </c>
      <c r="AG19" s="147" t="s">
        <v>3319</v>
      </c>
    </row>
    <row r="20" spans="1:33" x14ac:dyDescent="0.25">
      <c r="A20" s="19" t="s">
        <v>60</v>
      </c>
      <c r="B20" s="18" t="s">
        <v>24</v>
      </c>
      <c r="C20" s="19" t="s">
        <v>386</v>
      </c>
      <c r="D20" s="19" t="s">
        <v>3890</v>
      </c>
      <c r="E20" s="20">
        <v>39</v>
      </c>
      <c r="F20" s="21" t="s">
        <v>557</v>
      </c>
      <c r="G20" s="22">
        <v>7.5</v>
      </c>
      <c r="H20" s="22" t="s">
        <v>412</v>
      </c>
      <c r="I20" s="22" t="s">
        <v>416</v>
      </c>
      <c r="J20" s="22" t="s">
        <v>134</v>
      </c>
      <c r="K20" s="22" t="s">
        <v>120</v>
      </c>
      <c r="L20" s="19" t="s">
        <v>386</v>
      </c>
      <c r="M20" s="19" t="s">
        <v>3890</v>
      </c>
      <c r="N20" s="23" t="s">
        <v>427</v>
      </c>
      <c r="O20" s="23" t="s">
        <v>3877</v>
      </c>
      <c r="P20" s="144" t="s">
        <v>3384</v>
      </c>
      <c r="Q20" s="19" t="str">
        <f>VLOOKUP(A20,SBNCODE!D:G,4,0)</f>
        <v>2EQUIP</v>
      </c>
      <c r="R20" s="19" t="e">
        <f t="shared" si="0"/>
        <v>#REF!</v>
      </c>
      <c r="S20" s="19" t="e">
        <f>VLOOKUP(A20,#REF!,2,0)</f>
        <v>#REF!</v>
      </c>
      <c r="T20" s="247" t="s">
        <v>736</v>
      </c>
      <c r="U20" s="19" t="s">
        <v>735</v>
      </c>
      <c r="V20" s="22" t="s">
        <v>735</v>
      </c>
      <c r="W20" s="61">
        <f>VLOOKUP(A20,'Everything - Max Levels JAL'!$A$1:$G$246,7,FALSE)</f>
        <v>15</v>
      </c>
      <c r="X20" s="147" t="s">
        <v>736</v>
      </c>
      <c r="Y20" s="156" t="str">
        <f t="shared" si="2"/>
        <v>NO</v>
      </c>
      <c r="Z20" s="147" t="str">
        <f t="shared" si="1"/>
        <v>2GIG_PANIC1</v>
      </c>
      <c r="AA20" s="147"/>
      <c r="AB20" s="147"/>
      <c r="AC20" s="147" t="s">
        <v>3327</v>
      </c>
      <c r="AD20" s="147" t="s">
        <v>114</v>
      </c>
      <c r="AE20" s="147" t="s">
        <v>870</v>
      </c>
      <c r="AF20" s="147" t="s">
        <v>3319</v>
      </c>
      <c r="AG20" s="147" t="s">
        <v>3319</v>
      </c>
    </row>
    <row r="21" spans="1:33" x14ac:dyDescent="0.25">
      <c r="A21" s="19" t="s">
        <v>61</v>
      </c>
      <c r="B21" s="18" t="s">
        <v>11</v>
      </c>
      <c r="C21" s="19" t="s">
        <v>11</v>
      </c>
      <c r="D21" s="19" t="s">
        <v>152</v>
      </c>
      <c r="E21" s="20">
        <v>49</v>
      </c>
      <c r="F21" s="21" t="s">
        <v>557</v>
      </c>
      <c r="G21" s="22">
        <v>7.5</v>
      </c>
      <c r="H21" s="22" t="s">
        <v>412</v>
      </c>
      <c r="I21" s="22" t="s">
        <v>416</v>
      </c>
      <c r="J21" s="22" t="s">
        <v>134</v>
      </c>
      <c r="K21" s="22" t="s">
        <v>143</v>
      </c>
      <c r="L21" s="19" t="s">
        <v>11</v>
      </c>
      <c r="M21" s="19" t="s">
        <v>152</v>
      </c>
      <c r="N21" s="23" t="s">
        <v>146</v>
      </c>
      <c r="O21" s="23" t="s">
        <v>151</v>
      </c>
      <c r="P21" s="144" t="s">
        <v>3384</v>
      </c>
      <c r="Q21" s="19" t="str">
        <f>VLOOKUP(A21,SBNCODE!D:G,4,0)</f>
        <v>2EQUIP</v>
      </c>
      <c r="R21" s="19" t="e">
        <f t="shared" si="0"/>
        <v>#REF!</v>
      </c>
      <c r="S21" s="19" t="e">
        <f>VLOOKUP(A21,#REF!,2,0)</f>
        <v>#REF!</v>
      </c>
      <c r="T21" s="247" t="s">
        <v>736</v>
      </c>
      <c r="U21" s="19" t="s">
        <v>735</v>
      </c>
      <c r="V21" s="22" t="s">
        <v>735</v>
      </c>
      <c r="W21" s="61">
        <f>VLOOKUP(A21,'Everything - Max Levels JAL'!$A$1:$G$246,7,FALSE)</f>
        <v>20</v>
      </c>
      <c r="X21" s="147" t="s">
        <v>736</v>
      </c>
      <c r="Y21" s="156" t="str">
        <f t="shared" si="2"/>
        <v>NO</v>
      </c>
      <c r="Z21" s="147" t="str">
        <f t="shared" si="1"/>
        <v>ADI_MOTION</v>
      </c>
      <c r="AA21" s="147"/>
      <c r="AB21" s="147"/>
      <c r="AC21" s="147" t="s">
        <v>3327</v>
      </c>
      <c r="AD21" s="147" t="s">
        <v>114</v>
      </c>
      <c r="AE21" s="147" t="s">
        <v>870</v>
      </c>
      <c r="AF21" s="147" t="s">
        <v>3319</v>
      </c>
      <c r="AG21" s="147" t="s">
        <v>3319</v>
      </c>
    </row>
    <row r="22" spans="1:33" x14ac:dyDescent="0.25">
      <c r="A22" s="19" t="s">
        <v>62</v>
      </c>
      <c r="B22" s="18" t="s">
        <v>25</v>
      </c>
      <c r="C22" s="19" t="s">
        <v>657</v>
      </c>
      <c r="D22" s="19" t="s">
        <v>182</v>
      </c>
      <c r="E22" s="20">
        <v>69</v>
      </c>
      <c r="F22" s="21" t="s">
        <v>557</v>
      </c>
      <c r="G22" s="22">
        <v>7.5</v>
      </c>
      <c r="H22" s="22" t="s">
        <v>412</v>
      </c>
      <c r="I22" s="22" t="s">
        <v>416</v>
      </c>
      <c r="J22" s="22" t="s">
        <v>134</v>
      </c>
      <c r="K22" s="22" t="s">
        <v>143</v>
      </c>
      <c r="L22" s="19" t="s">
        <v>657</v>
      </c>
      <c r="M22" s="19" t="s">
        <v>182</v>
      </c>
      <c r="N22" s="23" t="s">
        <v>183</v>
      </c>
      <c r="O22" s="23" t="s">
        <v>3891</v>
      </c>
      <c r="P22" s="144" t="s">
        <v>3384</v>
      </c>
      <c r="Q22" s="19" t="str">
        <f>VLOOKUP(A22,SBNCODE!D:G,4,0)</f>
        <v>2EQUIP</v>
      </c>
      <c r="R22" s="19" t="e">
        <f t="shared" si="0"/>
        <v>#REF!</v>
      </c>
      <c r="S22" s="19" t="e">
        <f>VLOOKUP(A22,#REF!,2,0)</f>
        <v>#REF!</v>
      </c>
      <c r="T22" s="247" t="s">
        <v>736</v>
      </c>
      <c r="U22" s="19" t="s">
        <v>735</v>
      </c>
      <c r="V22" s="22" t="s">
        <v>735</v>
      </c>
      <c r="W22" s="61">
        <f>VLOOKUP(A22,'Everything - Max Levels JAL'!$A$1:$G$246,7,FALSE)</f>
        <v>20</v>
      </c>
      <c r="X22" s="147" t="s">
        <v>736</v>
      </c>
      <c r="Y22" s="156" t="str">
        <f t="shared" si="2"/>
        <v>NO</v>
      </c>
      <c r="Z22" s="147" t="str">
        <f t="shared" si="1"/>
        <v>ADI_SMOKE</v>
      </c>
      <c r="AA22" s="147"/>
      <c r="AB22" s="147"/>
      <c r="AC22" s="147" t="s">
        <v>3327</v>
      </c>
      <c r="AD22" s="147" t="s">
        <v>114</v>
      </c>
      <c r="AE22" s="147" t="s">
        <v>870</v>
      </c>
      <c r="AF22" s="147" t="s">
        <v>3319</v>
      </c>
      <c r="AG22" s="147" t="s">
        <v>3319</v>
      </c>
    </row>
    <row r="23" spans="1:33" x14ac:dyDescent="0.25">
      <c r="A23" s="19" t="s">
        <v>64</v>
      </c>
      <c r="B23" s="18" t="s">
        <v>19</v>
      </c>
      <c r="C23" s="19" t="s">
        <v>421</v>
      </c>
      <c r="D23" s="19" t="s">
        <v>422</v>
      </c>
      <c r="E23" s="20">
        <v>59</v>
      </c>
      <c r="F23" s="21" t="s">
        <v>557</v>
      </c>
      <c r="G23" s="22">
        <v>7.5</v>
      </c>
      <c r="H23" s="22" t="s">
        <v>412</v>
      </c>
      <c r="I23" s="22" t="s">
        <v>416</v>
      </c>
      <c r="J23" s="22" t="s">
        <v>134</v>
      </c>
      <c r="K23" s="22" t="s">
        <v>143</v>
      </c>
      <c r="L23" s="19" t="s">
        <v>421</v>
      </c>
      <c r="M23" s="19" t="s">
        <v>422</v>
      </c>
      <c r="N23" s="23" t="s">
        <v>430</v>
      </c>
      <c r="O23" s="23" t="s">
        <v>3882</v>
      </c>
      <c r="P23" s="144" t="s">
        <v>3384</v>
      </c>
      <c r="Q23" s="19" t="str">
        <f>VLOOKUP(A23,SBNCODE!D:G,4,0)</f>
        <v>2EQUIP</v>
      </c>
      <c r="R23" s="19" t="e">
        <f t="shared" si="0"/>
        <v>#REF!</v>
      </c>
      <c r="S23" s="19" t="e">
        <f>VLOOKUP(A23,#REF!,2,0)</f>
        <v>#REF!</v>
      </c>
      <c r="T23" s="247" t="s">
        <v>736</v>
      </c>
      <c r="U23" s="19" t="s">
        <v>735</v>
      </c>
      <c r="V23" s="22" t="s">
        <v>735</v>
      </c>
      <c r="W23" s="61">
        <f>VLOOKUP(A23,'Everything - Max Levels JAL'!$A$1:$G$246,7,FALSE)</f>
        <v>20</v>
      </c>
      <c r="X23" s="147" t="s">
        <v>736</v>
      </c>
      <c r="Y23" s="156" t="str">
        <f t="shared" si="2"/>
        <v>NO</v>
      </c>
      <c r="Z23" s="147" t="str">
        <f t="shared" si="1"/>
        <v>2GIG_TILT345</v>
      </c>
      <c r="AA23" s="147"/>
      <c r="AB23" s="147"/>
      <c r="AC23" s="147" t="s">
        <v>3327</v>
      </c>
      <c r="AD23" s="147" t="s">
        <v>114</v>
      </c>
      <c r="AE23" s="147" t="s">
        <v>870</v>
      </c>
      <c r="AF23" s="147" t="s">
        <v>3319</v>
      </c>
      <c r="AG23" s="147" t="s">
        <v>3319</v>
      </c>
    </row>
    <row r="24" spans="1:33" x14ac:dyDescent="0.25">
      <c r="A24" s="19" t="s">
        <v>65</v>
      </c>
      <c r="B24" s="18" t="s">
        <v>26</v>
      </c>
      <c r="C24" s="19" t="s">
        <v>26</v>
      </c>
      <c r="D24" s="19" t="s">
        <v>532</v>
      </c>
      <c r="E24" s="20">
        <v>150</v>
      </c>
      <c r="F24" s="21" t="s">
        <v>557</v>
      </c>
      <c r="G24" s="22">
        <v>30</v>
      </c>
      <c r="H24" s="22" t="s">
        <v>412</v>
      </c>
      <c r="I24" s="22" t="s">
        <v>416</v>
      </c>
      <c r="J24" s="22" t="s">
        <v>134</v>
      </c>
      <c r="K24" s="22" t="s">
        <v>120</v>
      </c>
      <c r="L24" s="19" t="s">
        <v>26</v>
      </c>
      <c r="M24" s="19" t="s">
        <v>532</v>
      </c>
      <c r="N24" s="23" t="s">
        <v>432</v>
      </c>
      <c r="O24" s="23" t="s">
        <v>433</v>
      </c>
      <c r="P24" s="144" t="s">
        <v>3384</v>
      </c>
      <c r="Q24" s="19" t="str">
        <f>VLOOKUP(A24,SBNCODE!D:G,4,0)</f>
        <v>2EQUIP</v>
      </c>
      <c r="R24" s="19" t="e">
        <f t="shared" si="0"/>
        <v>#REF!</v>
      </c>
      <c r="S24" s="19" t="e">
        <f>VLOOKUP(A24,#REF!,2,0)</f>
        <v>#REF!</v>
      </c>
      <c r="T24" s="247" t="s">
        <v>736</v>
      </c>
      <c r="U24" s="19" t="s">
        <v>735</v>
      </c>
      <c r="V24" s="22" t="s">
        <v>735</v>
      </c>
      <c r="W24" s="61">
        <f>VLOOKUP(A24,'Everything - Max Levels JAL'!$A$1:$G$246,7,FALSE)</f>
        <v>3</v>
      </c>
      <c r="X24" s="147" t="s">
        <v>736</v>
      </c>
      <c r="Y24" s="156" t="str">
        <f t="shared" si="2"/>
        <v>NO</v>
      </c>
      <c r="Z24" s="147" t="str">
        <f t="shared" si="1"/>
        <v>2GIG_TS1_E</v>
      </c>
      <c r="AA24" s="147"/>
      <c r="AB24" s="147"/>
      <c r="AC24" s="147" t="s">
        <v>3327</v>
      </c>
      <c r="AD24" s="147" t="s">
        <v>114</v>
      </c>
      <c r="AE24" s="147" t="s">
        <v>870</v>
      </c>
      <c r="AF24" s="147" t="s">
        <v>3319</v>
      </c>
      <c r="AG24" s="147" t="s">
        <v>3319</v>
      </c>
    </row>
    <row r="25" spans="1:33" x14ac:dyDescent="0.25">
      <c r="A25" s="19" t="s">
        <v>93</v>
      </c>
      <c r="B25" s="18" t="s">
        <v>91</v>
      </c>
      <c r="C25" s="19" t="s">
        <v>658</v>
      </c>
      <c r="D25" s="19" t="s">
        <v>425</v>
      </c>
      <c r="E25" s="20">
        <v>299</v>
      </c>
      <c r="F25" s="21" t="s">
        <v>557</v>
      </c>
      <c r="G25" s="22">
        <v>7.5</v>
      </c>
      <c r="H25" s="22" t="s">
        <v>412</v>
      </c>
      <c r="I25" s="22" t="s">
        <v>416</v>
      </c>
      <c r="J25" s="22" t="s">
        <v>134</v>
      </c>
      <c r="K25" s="22" t="s">
        <v>143</v>
      </c>
      <c r="L25" s="19" t="s">
        <v>658</v>
      </c>
      <c r="M25" s="19" t="s">
        <v>425</v>
      </c>
      <c r="N25" s="23" t="s">
        <v>348</v>
      </c>
      <c r="O25" s="23" t="s">
        <v>425</v>
      </c>
      <c r="P25" s="144" t="s">
        <v>3384</v>
      </c>
      <c r="Q25" s="19" t="str">
        <f>VLOOKUP(A25,SBNCODE!D:G,4,0)</f>
        <v>2EQUIP</v>
      </c>
      <c r="R25" s="19" t="e">
        <f t="shared" si="0"/>
        <v>#REF!</v>
      </c>
      <c r="S25" s="19" t="e">
        <f>VLOOKUP(A25,#REF!,2,0)</f>
        <v>#REF!</v>
      </c>
      <c r="T25" s="247" t="s">
        <v>736</v>
      </c>
      <c r="U25" s="19" t="s">
        <v>735</v>
      </c>
      <c r="V25" s="22" t="s">
        <v>735</v>
      </c>
      <c r="W25" s="61">
        <f>VLOOKUP(A25,'Everything - Max Levels JAL'!$A$1:$G$246,7,FALSE)</f>
        <v>20</v>
      </c>
      <c r="X25" s="147" t="s">
        <v>736</v>
      </c>
      <c r="Y25" s="156" t="str">
        <f t="shared" si="2"/>
        <v>NO</v>
      </c>
      <c r="Z25" s="147" t="str">
        <f t="shared" si="1"/>
        <v>2GIG_5800PIR</v>
      </c>
      <c r="AA25" s="147"/>
      <c r="AB25" s="147"/>
      <c r="AC25" s="147" t="s">
        <v>3327</v>
      </c>
      <c r="AD25" s="147" t="s">
        <v>114</v>
      </c>
      <c r="AE25" s="147" t="s">
        <v>870</v>
      </c>
      <c r="AF25" s="147" t="s">
        <v>3319</v>
      </c>
      <c r="AG25" s="147" t="s">
        <v>3319</v>
      </c>
    </row>
    <row r="26" spans="1:33" x14ac:dyDescent="0.25">
      <c r="A26" s="19" t="s">
        <v>94</v>
      </c>
      <c r="B26" s="18" t="s">
        <v>92</v>
      </c>
      <c r="C26" s="19" t="s">
        <v>437</v>
      </c>
      <c r="D26" s="19" t="s">
        <v>438</v>
      </c>
      <c r="E26" s="20">
        <v>99</v>
      </c>
      <c r="F26" s="21" t="s">
        <v>557</v>
      </c>
      <c r="G26" s="22">
        <v>7.5</v>
      </c>
      <c r="H26" s="22" t="s">
        <v>412</v>
      </c>
      <c r="I26" s="22" t="s">
        <v>416</v>
      </c>
      <c r="J26" s="22" t="s">
        <v>134</v>
      </c>
      <c r="K26" s="22" t="s">
        <v>143</v>
      </c>
      <c r="L26" s="19" t="s">
        <v>437</v>
      </c>
      <c r="M26" s="19" t="s">
        <v>438</v>
      </c>
      <c r="N26" s="18" t="s">
        <v>437</v>
      </c>
      <c r="O26" s="18" t="s">
        <v>438</v>
      </c>
      <c r="P26" s="144" t="s">
        <v>3384</v>
      </c>
      <c r="Q26" s="19" t="str">
        <f>VLOOKUP(A26,SBNCODE!D:G,4,0)</f>
        <v>2EQUIP</v>
      </c>
      <c r="R26" s="19" t="e">
        <f t="shared" si="0"/>
        <v>#REF!</v>
      </c>
      <c r="S26" s="19" t="e">
        <f>VLOOKUP(A26,#REF!,2,0)</f>
        <v>#REF!</v>
      </c>
      <c r="T26" s="247" t="s">
        <v>736</v>
      </c>
      <c r="U26" s="19" t="s">
        <v>735</v>
      </c>
      <c r="V26" s="22" t="s">
        <v>735</v>
      </c>
      <c r="W26" s="61">
        <f>VLOOKUP(A26,'Everything - Max Levels JAL'!$A$1:$G$246,7,FALSE)</f>
        <v>20</v>
      </c>
      <c r="X26" s="147" t="s">
        <v>736</v>
      </c>
      <c r="Y26" s="156" t="str">
        <f t="shared" si="2"/>
        <v>NO</v>
      </c>
      <c r="Z26" s="147" t="str">
        <f t="shared" si="1"/>
        <v>2GIG_5816OD</v>
      </c>
      <c r="AA26" s="147"/>
      <c r="AB26" s="147"/>
      <c r="AC26" s="147" t="s">
        <v>3327</v>
      </c>
      <c r="AD26" s="147" t="s">
        <v>114</v>
      </c>
      <c r="AE26" s="147" t="s">
        <v>870</v>
      </c>
      <c r="AF26" s="147" t="s">
        <v>3319</v>
      </c>
      <c r="AG26" s="147" t="s">
        <v>3319</v>
      </c>
    </row>
    <row r="27" spans="1:33" x14ac:dyDescent="0.25">
      <c r="A27" s="19" t="s">
        <v>390</v>
      </c>
      <c r="B27" s="18" t="s">
        <v>391</v>
      </c>
      <c r="C27" s="19" t="s">
        <v>442</v>
      </c>
      <c r="D27" s="19" t="s">
        <v>451</v>
      </c>
      <c r="E27" s="20">
        <v>79</v>
      </c>
      <c r="F27" s="145" t="s">
        <v>557</v>
      </c>
      <c r="G27" s="22">
        <v>7.5</v>
      </c>
      <c r="H27" s="22" t="s">
        <v>453</v>
      </c>
      <c r="I27" s="22" t="s">
        <v>455</v>
      </c>
      <c r="J27" s="22" t="s">
        <v>134</v>
      </c>
      <c r="K27" s="22" t="s">
        <v>120</v>
      </c>
      <c r="L27" s="19" t="s">
        <v>442</v>
      </c>
      <c r="M27" s="19" t="s">
        <v>451</v>
      </c>
      <c r="N27" s="23" t="s">
        <v>434</v>
      </c>
      <c r="O27" s="23" t="s">
        <v>435</v>
      </c>
      <c r="P27" s="144" t="s">
        <v>3384</v>
      </c>
      <c r="Q27" s="19" t="str">
        <f>VLOOKUP(A27,SBNCODE!D:G,4,0)</f>
        <v>2EQUIP</v>
      </c>
      <c r="R27" s="19" t="e">
        <f t="shared" si="0"/>
        <v>#REF!</v>
      </c>
      <c r="S27" s="19" t="e">
        <f>VLOOKUP(A27,#REF!,2,0)</f>
        <v>#REF!</v>
      </c>
      <c r="T27" s="247" t="s">
        <v>736</v>
      </c>
      <c r="U27" s="19" t="s">
        <v>735</v>
      </c>
      <c r="V27" s="22" t="s">
        <v>735</v>
      </c>
      <c r="W27" s="61">
        <f>VLOOKUP(A27,'Everything - Max Levels JAL'!$A$1:$G$246,7,FALSE)</f>
        <v>3</v>
      </c>
      <c r="X27" s="147" t="s">
        <v>736</v>
      </c>
      <c r="Y27" s="156" t="str">
        <f t="shared" si="2"/>
        <v>NO</v>
      </c>
      <c r="Z27" s="147" t="str">
        <f t="shared" si="1"/>
        <v>PG_2ND_KYPAD</v>
      </c>
      <c r="AA27" s="147"/>
      <c r="AB27" s="147"/>
      <c r="AC27" s="147" t="s">
        <v>3327</v>
      </c>
      <c r="AD27" s="147" t="s">
        <v>114</v>
      </c>
      <c r="AE27" s="147" t="s">
        <v>741</v>
      </c>
      <c r="AF27" s="147" t="s">
        <v>3319</v>
      </c>
      <c r="AG27" s="147" t="s">
        <v>3319</v>
      </c>
    </row>
    <row r="28" spans="1:33" x14ac:dyDescent="0.25">
      <c r="A28" s="19" t="s">
        <v>392</v>
      </c>
      <c r="B28" s="18" t="s">
        <v>393</v>
      </c>
      <c r="C28" s="19" t="s">
        <v>659</v>
      </c>
      <c r="D28" s="19" t="s">
        <v>452</v>
      </c>
      <c r="E28" s="20">
        <v>89</v>
      </c>
      <c r="F28" s="21" t="s">
        <v>198</v>
      </c>
      <c r="G28" s="22">
        <v>7.5</v>
      </c>
      <c r="H28" s="22" t="s">
        <v>454</v>
      </c>
      <c r="I28" s="22" t="s">
        <v>455</v>
      </c>
      <c r="J28" s="22" t="s">
        <v>134</v>
      </c>
      <c r="K28" s="22" t="s">
        <v>143</v>
      </c>
      <c r="L28" s="19" t="s">
        <v>659</v>
      </c>
      <c r="M28" s="19" t="s">
        <v>452</v>
      </c>
      <c r="N28" s="23" t="s">
        <v>456</v>
      </c>
      <c r="O28" s="23" t="s">
        <v>3892</v>
      </c>
      <c r="P28" s="144" t="s">
        <v>3384</v>
      </c>
      <c r="Q28" s="19" t="str">
        <f>VLOOKUP(A28,SBNCODE!D:G,4,0)</f>
        <v>2EQUIP</v>
      </c>
      <c r="R28" s="19" t="e">
        <f t="shared" si="0"/>
        <v>#REF!</v>
      </c>
      <c r="S28" s="19" t="e">
        <f>VLOOKUP(A28,#REF!,2,0)</f>
        <v>#REF!</v>
      </c>
      <c r="T28" s="247" t="s">
        <v>736</v>
      </c>
      <c r="U28" s="19" t="s">
        <v>735</v>
      </c>
      <c r="V28" s="22" t="s">
        <v>735</v>
      </c>
      <c r="W28" s="61">
        <f>VLOOKUP(A28,'Everything - Max Levels JAL'!$A$1:$G$246,7,FALSE)</f>
        <v>20</v>
      </c>
      <c r="X28" s="147" t="s">
        <v>736</v>
      </c>
      <c r="Y28" s="156" t="str">
        <f t="shared" si="2"/>
        <v>NO</v>
      </c>
      <c r="Z28" s="147" t="str">
        <f t="shared" si="1"/>
        <v>PG_CO_9933</v>
      </c>
      <c r="AA28" s="147"/>
      <c r="AB28" s="147"/>
      <c r="AC28" s="147" t="s">
        <v>3327</v>
      </c>
      <c r="AD28" s="147" t="s">
        <v>114</v>
      </c>
      <c r="AE28" s="147" t="s">
        <v>870</v>
      </c>
      <c r="AF28" s="147" t="s">
        <v>3319</v>
      </c>
      <c r="AG28" s="147" t="s">
        <v>3319</v>
      </c>
    </row>
    <row r="29" spans="1:33" x14ac:dyDescent="0.25">
      <c r="A29" s="19" t="s">
        <v>291</v>
      </c>
      <c r="B29" s="18" t="s">
        <v>394</v>
      </c>
      <c r="C29" s="19" t="s">
        <v>443</v>
      </c>
      <c r="D29" s="19" t="s">
        <v>405</v>
      </c>
      <c r="E29" s="20">
        <v>29</v>
      </c>
      <c r="F29" s="21" t="s">
        <v>557</v>
      </c>
      <c r="G29" s="22">
        <v>7.5</v>
      </c>
      <c r="H29" s="22" t="s">
        <v>454</v>
      </c>
      <c r="I29" s="22" t="s">
        <v>455</v>
      </c>
      <c r="J29" s="22" t="s">
        <v>134</v>
      </c>
      <c r="K29" s="22" t="s">
        <v>143</v>
      </c>
      <c r="L29" s="19" t="s">
        <v>443</v>
      </c>
      <c r="M29" s="19" t="s">
        <v>405</v>
      </c>
      <c r="N29" s="23" t="s">
        <v>147</v>
      </c>
      <c r="O29" s="23" t="s">
        <v>3872</v>
      </c>
      <c r="P29" s="144" t="s">
        <v>3384</v>
      </c>
      <c r="Q29" s="19" t="str">
        <f>VLOOKUP(A29,SBNCODE!D:G,4,0)</f>
        <v>2EQUIP</v>
      </c>
      <c r="R29" s="19" t="e">
        <f t="shared" si="0"/>
        <v>#REF!</v>
      </c>
      <c r="S29" s="19" t="e">
        <f>VLOOKUP(A29,#REF!,2,0)</f>
        <v>#REF!</v>
      </c>
      <c r="T29" s="247" t="s">
        <v>736</v>
      </c>
      <c r="U29" s="19" t="s">
        <v>735</v>
      </c>
      <c r="V29" s="22" t="s">
        <v>735</v>
      </c>
      <c r="W29" s="61">
        <f>VLOOKUP(A29,'Everything - Max Levels JAL'!$A$1:$G$246,7,FALSE)</f>
        <v>20</v>
      </c>
      <c r="X29" s="147" t="s">
        <v>736</v>
      </c>
      <c r="Y29" s="156" t="str">
        <f t="shared" si="2"/>
        <v>NO</v>
      </c>
      <c r="Z29" s="147" t="str">
        <f t="shared" si="1"/>
        <v>PG_DW_9975</v>
      </c>
      <c r="AA29" s="147"/>
      <c r="AB29" s="147"/>
      <c r="AC29" s="147" t="s">
        <v>3327</v>
      </c>
      <c r="AD29" s="147" t="s">
        <v>114</v>
      </c>
      <c r="AE29" s="147" t="s">
        <v>870</v>
      </c>
      <c r="AF29" s="147" t="s">
        <v>3319</v>
      </c>
      <c r="AG29" s="147" t="s">
        <v>3319</v>
      </c>
    </row>
    <row r="30" spans="1:33" x14ac:dyDescent="0.25">
      <c r="A30" s="19" t="s">
        <v>642</v>
      </c>
      <c r="B30" s="18" t="s">
        <v>641</v>
      </c>
      <c r="C30" s="19" t="s">
        <v>444</v>
      </c>
      <c r="D30" s="19" t="s">
        <v>3893</v>
      </c>
      <c r="E30" s="20">
        <v>59</v>
      </c>
      <c r="F30" s="21" t="s">
        <v>198</v>
      </c>
      <c r="G30" s="22">
        <v>7.5</v>
      </c>
      <c r="H30" s="22" t="s">
        <v>454</v>
      </c>
      <c r="I30" s="22" t="s">
        <v>455</v>
      </c>
      <c r="J30" s="22" t="s">
        <v>134</v>
      </c>
      <c r="K30" s="22" t="s">
        <v>143</v>
      </c>
      <c r="L30" s="19" t="s">
        <v>444</v>
      </c>
      <c r="M30" s="19" t="s">
        <v>3893</v>
      </c>
      <c r="N30" s="23" t="s">
        <v>150</v>
      </c>
      <c r="O30" s="23" t="s">
        <v>3887</v>
      </c>
      <c r="P30" s="144" t="s">
        <v>3384</v>
      </c>
      <c r="Q30" s="19" t="str">
        <f>VLOOKUP(A30,SBNCODE!D:G,4,0)</f>
        <v>2EQUIP</v>
      </c>
      <c r="R30" s="245" t="e">
        <f>VLOOKUP(A30,#REF!,2,0)</f>
        <v>#REF!</v>
      </c>
      <c r="S30" s="19" t="e">
        <f>VLOOKUP(A30,#REF!,2,0)</f>
        <v>#REF!</v>
      </c>
      <c r="T30" s="247" t="s">
        <v>736</v>
      </c>
      <c r="U30" s="19" t="s">
        <v>735</v>
      </c>
      <c r="V30" s="22" t="s">
        <v>735</v>
      </c>
      <c r="W30" s="61">
        <f>VLOOKUP(A30,'Everything - Max Levels JAL'!$A$1:$G$246,7,FALSE)</f>
        <v>20</v>
      </c>
      <c r="X30" s="147" t="s">
        <v>736</v>
      </c>
      <c r="Y30" s="156" t="str">
        <f t="shared" si="2"/>
        <v>NO</v>
      </c>
      <c r="Z30" s="147" t="str">
        <f t="shared" si="1"/>
        <v>PG_FLD_9985</v>
      </c>
      <c r="AA30" s="147"/>
      <c r="AB30" s="147"/>
      <c r="AC30" s="147" t="s">
        <v>3327</v>
      </c>
      <c r="AD30" s="147" t="s">
        <v>114</v>
      </c>
      <c r="AE30" s="147" t="s">
        <v>870</v>
      </c>
      <c r="AF30" s="147" t="s">
        <v>3319</v>
      </c>
      <c r="AG30" s="147" t="s">
        <v>3319</v>
      </c>
    </row>
    <row r="31" spans="1:33" x14ac:dyDescent="0.25">
      <c r="A31" s="19" t="s">
        <v>395</v>
      </c>
      <c r="B31" s="18" t="s">
        <v>396</v>
      </c>
      <c r="C31" s="19" t="s">
        <v>445</v>
      </c>
      <c r="D31" s="19" t="s">
        <v>406</v>
      </c>
      <c r="E31" s="20">
        <v>29</v>
      </c>
      <c r="F31" s="21" t="s">
        <v>198</v>
      </c>
      <c r="G31" s="22">
        <v>7.5</v>
      </c>
      <c r="H31" s="22" t="s">
        <v>454</v>
      </c>
      <c r="I31" s="22" t="s">
        <v>455</v>
      </c>
      <c r="J31" s="22" t="s">
        <v>134</v>
      </c>
      <c r="K31" s="22" t="s">
        <v>119</v>
      </c>
      <c r="L31" s="19" t="s">
        <v>445</v>
      </c>
      <c r="M31" s="19" t="s">
        <v>406</v>
      </c>
      <c r="N31" s="23" t="s">
        <v>436</v>
      </c>
      <c r="O31" s="23" t="s">
        <v>3889</v>
      </c>
      <c r="P31" s="144" t="s">
        <v>3384</v>
      </c>
      <c r="Q31" s="19" t="str">
        <f>VLOOKUP(A31,SBNCODE!D:G,4,0)</f>
        <v>2EQUIP</v>
      </c>
      <c r="R31" s="19" t="e">
        <f t="shared" si="0"/>
        <v>#REF!</v>
      </c>
      <c r="S31" s="19" t="e">
        <f>VLOOKUP(A31,#REF!,2,0)</f>
        <v>#REF!</v>
      </c>
      <c r="T31" s="247" t="s">
        <v>736</v>
      </c>
      <c r="U31" s="19" t="s">
        <v>735</v>
      </c>
      <c r="V31" s="22" t="s">
        <v>735</v>
      </c>
      <c r="W31" s="61">
        <f>VLOOKUP(A31,'Everything - Max Levels JAL'!$A$1:$G$246,7,FALSE)</f>
        <v>15</v>
      </c>
      <c r="X31" s="147" t="s">
        <v>736</v>
      </c>
      <c r="Y31" s="156" t="str">
        <f t="shared" si="2"/>
        <v>NO</v>
      </c>
      <c r="Z31" s="147" t="str">
        <f t="shared" si="1"/>
        <v>PG_FOB_9939</v>
      </c>
      <c r="AA31" s="147"/>
      <c r="AB31" s="147"/>
      <c r="AC31" s="147" t="s">
        <v>3327</v>
      </c>
      <c r="AD31" s="147" t="s">
        <v>114</v>
      </c>
      <c r="AE31" s="147" t="s">
        <v>870</v>
      </c>
      <c r="AF31" s="147" t="s">
        <v>3319</v>
      </c>
      <c r="AG31" s="147" t="s">
        <v>3319</v>
      </c>
    </row>
    <row r="32" spans="1:33" x14ac:dyDescent="0.25">
      <c r="A32" s="19" t="s">
        <v>397</v>
      </c>
      <c r="B32" s="18" t="s">
        <v>398</v>
      </c>
      <c r="C32" s="19" t="s">
        <v>446</v>
      </c>
      <c r="D32" s="19" t="s">
        <v>407</v>
      </c>
      <c r="E32" s="20">
        <v>59</v>
      </c>
      <c r="F32" s="21" t="s">
        <v>198</v>
      </c>
      <c r="G32" s="22">
        <v>7.5</v>
      </c>
      <c r="H32" s="22" t="s">
        <v>454</v>
      </c>
      <c r="I32" s="22" t="s">
        <v>455</v>
      </c>
      <c r="J32" s="22" t="s">
        <v>134</v>
      </c>
      <c r="K32" s="22" t="s">
        <v>143</v>
      </c>
      <c r="L32" s="19" t="s">
        <v>446</v>
      </c>
      <c r="M32" s="19" t="s">
        <v>407</v>
      </c>
      <c r="N32" s="23" t="s">
        <v>148</v>
      </c>
      <c r="O32" s="23" t="s">
        <v>3888</v>
      </c>
      <c r="P32" s="144" t="s">
        <v>3384</v>
      </c>
      <c r="Q32" s="19" t="str">
        <f>VLOOKUP(A32,SBNCODE!D:G,4,0)</f>
        <v>2EQUIP</v>
      </c>
      <c r="R32" s="19" t="e">
        <f t="shared" si="0"/>
        <v>#REF!</v>
      </c>
      <c r="S32" s="19" t="e">
        <f>VLOOKUP(A32,#REF!,2,0)</f>
        <v>#REF!</v>
      </c>
      <c r="T32" s="247" t="s">
        <v>736</v>
      </c>
      <c r="U32" s="19" t="s">
        <v>735</v>
      </c>
      <c r="V32" s="22" t="s">
        <v>735</v>
      </c>
      <c r="W32" s="61">
        <f>VLOOKUP(A32,'Everything - Max Levels JAL'!$A$1:$G$246,7,FALSE)</f>
        <v>20</v>
      </c>
      <c r="X32" s="147" t="s">
        <v>736</v>
      </c>
      <c r="Y32" s="156" t="str">
        <f t="shared" si="2"/>
        <v>NO</v>
      </c>
      <c r="Z32" s="147" t="str">
        <f t="shared" si="1"/>
        <v>PG_GB_9922</v>
      </c>
      <c r="AA32" s="147"/>
      <c r="AB32" s="147"/>
      <c r="AC32" s="147" t="s">
        <v>3327</v>
      </c>
      <c r="AD32" s="147" t="s">
        <v>114</v>
      </c>
      <c r="AE32" s="147" t="s">
        <v>870</v>
      </c>
      <c r="AF32" s="147" t="s">
        <v>3319</v>
      </c>
      <c r="AG32" s="147" t="s">
        <v>3319</v>
      </c>
    </row>
    <row r="33" spans="1:33" x14ac:dyDescent="0.25">
      <c r="A33" s="19" t="s">
        <v>292</v>
      </c>
      <c r="B33" s="18" t="s">
        <v>399</v>
      </c>
      <c r="C33" s="19" t="s">
        <v>447</v>
      </c>
      <c r="D33" s="19" t="s">
        <v>408</v>
      </c>
      <c r="E33" s="20">
        <v>49</v>
      </c>
      <c r="F33" s="21" t="s">
        <v>198</v>
      </c>
      <c r="G33" s="22">
        <v>7.5</v>
      </c>
      <c r="H33" s="22" t="s">
        <v>454</v>
      </c>
      <c r="I33" s="22" t="s">
        <v>455</v>
      </c>
      <c r="J33" s="22" t="s">
        <v>134</v>
      </c>
      <c r="K33" s="22" t="s">
        <v>143</v>
      </c>
      <c r="L33" s="19" t="s">
        <v>447</v>
      </c>
      <c r="M33" s="19" t="s">
        <v>408</v>
      </c>
      <c r="N33" s="23" t="s">
        <v>146</v>
      </c>
      <c r="O33" s="23" t="s">
        <v>151</v>
      </c>
      <c r="P33" s="144" t="s">
        <v>3384</v>
      </c>
      <c r="Q33" s="19" t="str">
        <f>VLOOKUP(A33,SBNCODE!D:G,4,0)</f>
        <v>2EQUIP</v>
      </c>
      <c r="R33" s="19" t="e">
        <f t="shared" ref="R33:R56" si="3">VLOOKUP(A33,SAGESBN,2,0)</f>
        <v>#REF!</v>
      </c>
      <c r="S33" s="19" t="e">
        <f>VLOOKUP(A33,#REF!,2,0)</f>
        <v>#REF!</v>
      </c>
      <c r="T33" s="247" t="s">
        <v>736</v>
      </c>
      <c r="U33" s="19" t="s">
        <v>735</v>
      </c>
      <c r="V33" s="22" t="s">
        <v>735</v>
      </c>
      <c r="W33" s="61">
        <f>VLOOKUP(A33,'Everything - Max Levels JAL'!$A$1:$G$246,7,FALSE)</f>
        <v>20</v>
      </c>
      <c r="X33" s="147" t="s">
        <v>736</v>
      </c>
      <c r="Y33" s="156" t="str">
        <f t="shared" si="2"/>
        <v>NO</v>
      </c>
      <c r="Z33" s="147" t="str">
        <f t="shared" ref="Z33:Z56" si="4">A33</f>
        <v>PG_MOTION1</v>
      </c>
      <c r="AA33" s="147"/>
      <c r="AB33" s="147"/>
      <c r="AC33" s="147" t="s">
        <v>3327</v>
      </c>
      <c r="AD33" s="147" t="s">
        <v>114</v>
      </c>
      <c r="AE33" s="147" t="s">
        <v>870</v>
      </c>
      <c r="AF33" s="147" t="s">
        <v>3319</v>
      </c>
      <c r="AG33" s="147" t="s">
        <v>3319</v>
      </c>
    </row>
    <row r="34" spans="1:33" x14ac:dyDescent="0.25">
      <c r="A34" s="19" t="s">
        <v>400</v>
      </c>
      <c r="B34" s="18" t="s">
        <v>401</v>
      </c>
      <c r="C34" s="19" t="s">
        <v>448</v>
      </c>
      <c r="D34" s="19" t="s">
        <v>409</v>
      </c>
      <c r="E34" s="20">
        <v>39</v>
      </c>
      <c r="F34" s="21" t="s">
        <v>198</v>
      </c>
      <c r="G34" s="22">
        <v>7.5</v>
      </c>
      <c r="H34" s="22" t="s">
        <v>454</v>
      </c>
      <c r="I34" s="22" t="s">
        <v>455</v>
      </c>
      <c r="J34" s="22" t="s">
        <v>134</v>
      </c>
      <c r="K34" s="22" t="s">
        <v>143</v>
      </c>
      <c r="L34" s="19" t="s">
        <v>448</v>
      </c>
      <c r="M34" s="19" t="s">
        <v>409</v>
      </c>
      <c r="N34" s="23" t="s">
        <v>427</v>
      </c>
      <c r="O34" s="23" t="s">
        <v>3877</v>
      </c>
      <c r="P34" s="144" t="s">
        <v>3384</v>
      </c>
      <c r="Q34" s="19" t="str">
        <f>VLOOKUP(A34,SBNCODE!D:G,4,0)</f>
        <v>2EQUIP</v>
      </c>
      <c r="R34" s="19" t="e">
        <f t="shared" si="3"/>
        <v>#REF!</v>
      </c>
      <c r="S34" s="19" t="e">
        <f>VLOOKUP(A34,#REF!,2,0)</f>
        <v>#REF!</v>
      </c>
      <c r="T34" s="247" t="s">
        <v>736</v>
      </c>
      <c r="U34" s="19" t="s">
        <v>735</v>
      </c>
      <c r="V34" s="22" t="s">
        <v>735</v>
      </c>
      <c r="W34" s="61">
        <f>VLOOKUP(A34,'Everything - Max Levels JAL'!$A$1:$G$246,7,FALSE)</f>
        <v>15</v>
      </c>
      <c r="X34" s="147" t="s">
        <v>736</v>
      </c>
      <c r="Y34" s="156" t="str">
        <f t="shared" si="2"/>
        <v>NO</v>
      </c>
      <c r="Z34" s="147" t="str">
        <f t="shared" si="4"/>
        <v>PG_PANIC1</v>
      </c>
      <c r="AA34" s="147"/>
      <c r="AB34" s="147"/>
      <c r="AC34" s="147" t="s">
        <v>3327</v>
      </c>
      <c r="AD34" s="147" t="s">
        <v>114</v>
      </c>
      <c r="AE34" s="147" t="s">
        <v>870</v>
      </c>
      <c r="AF34" s="147" t="s">
        <v>3319</v>
      </c>
      <c r="AG34" s="147" t="s">
        <v>3319</v>
      </c>
    </row>
    <row r="35" spans="1:33" x14ac:dyDescent="0.25">
      <c r="A35" s="19" t="s">
        <v>296</v>
      </c>
      <c r="B35" s="18" t="s">
        <v>3623</v>
      </c>
      <c r="C35" s="19" t="s">
        <v>3595</v>
      </c>
      <c r="D35" s="19" t="s">
        <v>410</v>
      </c>
      <c r="E35" s="20">
        <v>69</v>
      </c>
      <c r="F35" s="21" t="s">
        <v>557</v>
      </c>
      <c r="G35" s="22">
        <v>7.5</v>
      </c>
      <c r="H35" s="22" t="s">
        <v>454</v>
      </c>
      <c r="I35" s="22" t="s">
        <v>455</v>
      </c>
      <c r="J35" s="22" t="s">
        <v>134</v>
      </c>
      <c r="K35" s="22" t="s">
        <v>143</v>
      </c>
      <c r="L35" s="19" t="s">
        <v>3595</v>
      </c>
      <c r="M35" s="19" t="s">
        <v>410</v>
      </c>
      <c r="N35" s="23" t="s">
        <v>457</v>
      </c>
      <c r="O35" s="23" t="s">
        <v>3894</v>
      </c>
      <c r="P35" s="144" t="s">
        <v>3384</v>
      </c>
      <c r="Q35" s="19" t="str">
        <f>VLOOKUP(A35,SBNCODE!D:G,4,0)</f>
        <v>2EQUIP</v>
      </c>
      <c r="R35" s="19" t="e">
        <f t="shared" si="3"/>
        <v>#REF!</v>
      </c>
      <c r="S35" s="19" t="e">
        <f>VLOOKUP(A35,#REF!,2,0)</f>
        <v>#REF!</v>
      </c>
      <c r="T35" s="247" t="s">
        <v>736</v>
      </c>
      <c r="U35" s="19" t="s">
        <v>735</v>
      </c>
      <c r="V35" s="22" t="s">
        <v>735</v>
      </c>
      <c r="W35" s="61">
        <f>VLOOKUP(A35,'Everything - Max Levels JAL'!$A$1:$G$246,7,FALSE)</f>
        <v>20</v>
      </c>
      <c r="X35" s="147" t="s">
        <v>736</v>
      </c>
      <c r="Y35" s="156" t="str">
        <f t="shared" si="2"/>
        <v>NO</v>
      </c>
      <c r="Z35" s="147" t="str">
        <f t="shared" si="4"/>
        <v>PG_SMOKE1</v>
      </c>
      <c r="AA35" s="147"/>
      <c r="AB35" s="147"/>
      <c r="AC35" s="147" t="s">
        <v>3327</v>
      </c>
      <c r="AD35" s="147" t="s">
        <v>114</v>
      </c>
      <c r="AE35" s="147" t="s">
        <v>870</v>
      </c>
      <c r="AF35" s="147" t="s">
        <v>3319</v>
      </c>
      <c r="AG35" s="147" t="s">
        <v>3319</v>
      </c>
    </row>
    <row r="36" spans="1:33" x14ac:dyDescent="0.25">
      <c r="A36" s="19" t="s">
        <v>403</v>
      </c>
      <c r="B36" s="18" t="s">
        <v>945</v>
      </c>
      <c r="C36" s="19" t="s">
        <v>450</v>
      </c>
      <c r="D36" s="19" t="s">
        <v>411</v>
      </c>
      <c r="E36" s="140">
        <v>249</v>
      </c>
      <c r="F36" s="21" t="s">
        <v>198</v>
      </c>
      <c r="G36" s="22">
        <v>30</v>
      </c>
      <c r="H36" s="22" t="s">
        <v>454</v>
      </c>
      <c r="I36" s="22" t="s">
        <v>455</v>
      </c>
      <c r="J36" s="22" t="s">
        <v>134</v>
      </c>
      <c r="K36" s="22" t="s">
        <v>119</v>
      </c>
      <c r="L36" s="19" t="s">
        <v>450</v>
      </c>
      <c r="M36" s="19" t="s">
        <v>411</v>
      </c>
      <c r="N36" s="23" t="s">
        <v>432</v>
      </c>
      <c r="O36" s="23" t="s">
        <v>433</v>
      </c>
      <c r="P36" s="144" t="s">
        <v>3384</v>
      </c>
      <c r="Q36" s="19" t="str">
        <f>VLOOKUP(A36,SBNCODE!D:G,4,0)</f>
        <v>2EQUIP</v>
      </c>
      <c r="R36" s="19" t="e">
        <f t="shared" si="3"/>
        <v>#REF!</v>
      </c>
      <c r="S36" s="19" t="e">
        <f>VLOOKUP(A36,#REF!,2,0)</f>
        <v>#REF!</v>
      </c>
      <c r="T36" s="247" t="s">
        <v>735</v>
      </c>
      <c r="U36" s="19" t="s">
        <v>735</v>
      </c>
      <c r="V36" s="22" t="s">
        <v>735</v>
      </c>
      <c r="W36" s="61">
        <f>VLOOKUP(A36,'Everything - Max Levels JAL'!$A$1:$G$246,7,FALSE)</f>
        <v>3</v>
      </c>
      <c r="X36" s="147" t="s">
        <v>736</v>
      </c>
      <c r="Y36" s="156" t="str">
        <f t="shared" si="2"/>
        <v>YES</v>
      </c>
      <c r="Z36" s="249" t="s">
        <v>3545</v>
      </c>
      <c r="AA36" s="147"/>
      <c r="AB36" s="147"/>
      <c r="AC36" s="147" t="s">
        <v>3327</v>
      </c>
      <c r="AD36" s="147" t="s">
        <v>114</v>
      </c>
      <c r="AE36" s="147" t="s">
        <v>741</v>
      </c>
      <c r="AF36" s="147" t="s">
        <v>3319</v>
      </c>
      <c r="AG36" s="147" t="s">
        <v>3319</v>
      </c>
    </row>
    <row r="37" spans="1:33" x14ac:dyDescent="0.25">
      <c r="A37" s="19" t="s">
        <v>84</v>
      </c>
      <c r="B37" s="18" t="s">
        <v>10</v>
      </c>
      <c r="C37" s="166" t="s">
        <v>3156</v>
      </c>
      <c r="D37" s="166" t="s">
        <v>3157</v>
      </c>
      <c r="E37" s="20">
        <v>199</v>
      </c>
      <c r="F37" s="145" t="s">
        <v>557</v>
      </c>
      <c r="G37" s="19">
        <v>30</v>
      </c>
      <c r="H37" s="19" t="s">
        <v>123</v>
      </c>
      <c r="I37" s="19" t="s">
        <v>123</v>
      </c>
      <c r="J37" s="19" t="s">
        <v>134</v>
      </c>
      <c r="K37" s="19" t="s">
        <v>122</v>
      </c>
      <c r="L37" s="166" t="s">
        <v>3156</v>
      </c>
      <c r="M37" s="166" t="s">
        <v>3157</v>
      </c>
      <c r="N37" s="23" t="s">
        <v>3895</v>
      </c>
      <c r="O37" s="23" t="s">
        <v>158</v>
      </c>
      <c r="P37" s="144" t="s">
        <v>3384</v>
      </c>
      <c r="Q37" s="19" t="str">
        <f>VLOOKUP(A37,SBNCODE!D:G,4,0)</f>
        <v>2EQUIP</v>
      </c>
      <c r="R37" s="19" t="e">
        <f t="shared" si="3"/>
        <v>#REF!</v>
      </c>
      <c r="S37" s="19" t="e">
        <f>VLOOKUP(A37,#REF!,2,0)</f>
        <v>#REF!</v>
      </c>
      <c r="T37" s="247" t="s">
        <v>735</v>
      </c>
      <c r="U37" s="19" t="s">
        <v>735</v>
      </c>
      <c r="V37" s="22" t="s">
        <v>735</v>
      </c>
      <c r="W37" s="61">
        <f>VLOOKUP(A37,'Everything - Max Levels JAL'!$A$1:$G$246,7,FALSE)</f>
        <v>8</v>
      </c>
      <c r="X37" s="147" t="s">
        <v>735</v>
      </c>
      <c r="Y37" s="156" t="str">
        <f t="shared" si="2"/>
        <v>YES</v>
      </c>
      <c r="Z37" s="147" t="s">
        <v>3478</v>
      </c>
      <c r="AA37" s="147"/>
      <c r="AB37" s="147"/>
      <c r="AC37" s="147" t="s">
        <v>3327</v>
      </c>
      <c r="AD37" s="147" t="s">
        <v>114</v>
      </c>
      <c r="AE37" s="147" t="s">
        <v>950</v>
      </c>
      <c r="AF37" s="147" t="s">
        <v>3319</v>
      </c>
      <c r="AG37" s="147" t="s">
        <v>3319</v>
      </c>
    </row>
    <row r="38" spans="1:33" x14ac:dyDescent="0.25">
      <c r="A38" s="19" t="s">
        <v>381</v>
      </c>
      <c r="B38" s="117" t="s">
        <v>720</v>
      </c>
      <c r="C38" s="19" t="s">
        <v>720</v>
      </c>
      <c r="D38" s="19" t="s">
        <v>722</v>
      </c>
      <c r="E38" s="140">
        <v>349</v>
      </c>
      <c r="F38" s="145" t="s">
        <v>198</v>
      </c>
      <c r="G38" s="19">
        <v>30</v>
      </c>
      <c r="H38" s="19" t="s">
        <v>123</v>
      </c>
      <c r="I38" s="10" t="s">
        <v>682</v>
      </c>
      <c r="J38" s="19" t="s">
        <v>134</v>
      </c>
      <c r="K38" s="19" t="s">
        <v>122</v>
      </c>
      <c r="L38" s="19" t="s">
        <v>720</v>
      </c>
      <c r="M38" s="19" t="s">
        <v>722</v>
      </c>
      <c r="N38" s="23" t="s">
        <v>170</v>
      </c>
      <c r="O38" s="23" t="s">
        <v>171</v>
      </c>
      <c r="P38" s="144" t="s">
        <v>3384</v>
      </c>
      <c r="Q38" s="19" t="str">
        <f>VLOOKUP(A38,SBNCODE!D:G,4,0)</f>
        <v>2EQUIP</v>
      </c>
      <c r="R38" s="19" t="e">
        <f t="shared" si="3"/>
        <v>#REF!</v>
      </c>
      <c r="S38" s="19" t="e">
        <f>VLOOKUP(A38,#REF!,2,0)</f>
        <v>#REF!</v>
      </c>
      <c r="T38" s="247" t="s">
        <v>735</v>
      </c>
      <c r="U38" s="19" t="s">
        <v>735</v>
      </c>
      <c r="V38" s="22" t="s">
        <v>735</v>
      </c>
      <c r="W38" s="61">
        <f>VLOOKUP(A38,'Everything - Max Levels JAL'!$A$1:$G$246,7,FALSE)</f>
        <v>1</v>
      </c>
      <c r="X38" s="147" t="s">
        <v>735</v>
      </c>
      <c r="Y38" s="156" t="str">
        <f t="shared" si="2"/>
        <v>YES</v>
      </c>
      <c r="Z38" s="147" t="s">
        <v>3476</v>
      </c>
      <c r="AA38" s="147"/>
      <c r="AB38" s="147"/>
      <c r="AC38" s="147" t="s">
        <v>3327</v>
      </c>
      <c r="AD38" s="147" t="s">
        <v>114</v>
      </c>
      <c r="AE38" s="147" t="s">
        <v>950</v>
      </c>
      <c r="AF38" s="147" t="s">
        <v>3319</v>
      </c>
      <c r="AG38" s="147" t="s">
        <v>3319</v>
      </c>
    </row>
    <row r="39" spans="1:33" x14ac:dyDescent="0.25">
      <c r="A39" s="19" t="s">
        <v>85</v>
      </c>
      <c r="B39" s="18" t="s">
        <v>7</v>
      </c>
      <c r="C39" s="19" t="s">
        <v>160</v>
      </c>
      <c r="D39" s="19" t="s">
        <v>161</v>
      </c>
      <c r="E39" s="140">
        <v>169</v>
      </c>
      <c r="F39" s="21" t="s">
        <v>198</v>
      </c>
      <c r="G39" s="19">
        <v>30</v>
      </c>
      <c r="H39" s="19" t="s">
        <v>123</v>
      </c>
      <c r="I39" s="19" t="s">
        <v>123</v>
      </c>
      <c r="J39" s="19" t="s">
        <v>134</v>
      </c>
      <c r="K39" s="19" t="s">
        <v>122</v>
      </c>
      <c r="L39" s="19" t="s">
        <v>160</v>
      </c>
      <c r="M39" s="19" t="s">
        <v>161</v>
      </c>
      <c r="N39" s="23" t="s">
        <v>163</v>
      </c>
      <c r="O39" s="23" t="s">
        <v>162</v>
      </c>
      <c r="P39" s="144" t="s">
        <v>3384</v>
      </c>
      <c r="Q39" s="19" t="str">
        <f>VLOOKUP(A39,SBNCODE!D:G,4,0)</f>
        <v>2EQUIP</v>
      </c>
      <c r="R39" s="19" t="e">
        <f t="shared" si="3"/>
        <v>#REF!</v>
      </c>
      <c r="S39" s="19" t="e">
        <f>VLOOKUP(A39,#REF!,2,0)</f>
        <v>#REF!</v>
      </c>
      <c r="T39" s="247" t="s">
        <v>735</v>
      </c>
      <c r="U39" s="19" t="s">
        <v>735</v>
      </c>
      <c r="V39" s="22" t="s">
        <v>735</v>
      </c>
      <c r="W39" s="61">
        <f>VLOOKUP(A39,'Everything - Max Levels JAL'!$A$1:$G$246,7,FALSE)</f>
        <v>8</v>
      </c>
      <c r="X39" s="147" t="s">
        <v>735</v>
      </c>
      <c r="Y39" s="156" t="str">
        <f t="shared" si="2"/>
        <v>YES</v>
      </c>
      <c r="Z39" s="147" t="s">
        <v>3481</v>
      </c>
      <c r="AA39" s="147"/>
      <c r="AB39" s="147"/>
      <c r="AC39" s="147" t="s">
        <v>3327</v>
      </c>
      <c r="AD39" s="147" t="s">
        <v>114</v>
      </c>
      <c r="AE39" s="147" t="s">
        <v>950</v>
      </c>
      <c r="AF39" s="147" t="s">
        <v>3319</v>
      </c>
      <c r="AG39" s="147" t="s">
        <v>3319</v>
      </c>
    </row>
    <row r="40" spans="1:33" x14ac:dyDescent="0.25">
      <c r="A40" s="19" t="s">
        <v>86</v>
      </c>
      <c r="B40" s="18" t="s">
        <v>9</v>
      </c>
      <c r="C40" s="166" t="s">
        <v>3139</v>
      </c>
      <c r="D40" s="19" t="s">
        <v>166</v>
      </c>
      <c r="E40" s="20">
        <v>199</v>
      </c>
      <c r="F40" s="21" t="s">
        <v>198</v>
      </c>
      <c r="G40" s="19">
        <v>60</v>
      </c>
      <c r="H40" s="19" t="s">
        <v>123</v>
      </c>
      <c r="I40" s="19" t="s">
        <v>123</v>
      </c>
      <c r="J40" s="19" t="s">
        <v>134</v>
      </c>
      <c r="K40" s="19" t="s">
        <v>122</v>
      </c>
      <c r="L40" s="19" t="s">
        <v>9</v>
      </c>
      <c r="M40" s="19" t="s">
        <v>166</v>
      </c>
      <c r="N40" s="23" t="s">
        <v>164</v>
      </c>
      <c r="O40" s="23" t="s">
        <v>3870</v>
      </c>
      <c r="P40" s="144" t="s">
        <v>3384</v>
      </c>
      <c r="Q40" s="19" t="str">
        <f>VLOOKUP(A40,SBNCODE!D:G,4,0)</f>
        <v>2EQUIP</v>
      </c>
      <c r="R40" s="19" t="e">
        <f t="shared" si="3"/>
        <v>#REF!</v>
      </c>
      <c r="S40" s="19" t="e">
        <f>VLOOKUP(A40,#REF!,2,0)</f>
        <v>#REF!</v>
      </c>
      <c r="T40" s="247" t="s">
        <v>736</v>
      </c>
      <c r="U40" s="19" t="s">
        <v>735</v>
      </c>
      <c r="V40" s="22" t="s">
        <v>735</v>
      </c>
      <c r="W40" s="61">
        <f>VLOOKUP(A40,'Everything - Max Levels JAL'!$A$1:$G$246,7,FALSE)</f>
        <v>8</v>
      </c>
      <c r="X40" s="147" t="s">
        <v>735</v>
      </c>
      <c r="Y40" s="156" t="str">
        <f t="shared" si="2"/>
        <v>NO</v>
      </c>
      <c r="Z40" s="147" t="str">
        <f t="shared" si="4"/>
        <v>ADC_V721W</v>
      </c>
      <c r="AA40" s="147"/>
      <c r="AB40" s="147"/>
      <c r="AC40" s="147" t="s">
        <v>3327</v>
      </c>
      <c r="AD40" s="147" t="s">
        <v>114</v>
      </c>
      <c r="AE40" s="147" t="s">
        <v>950</v>
      </c>
      <c r="AF40" s="147" t="s">
        <v>3319</v>
      </c>
      <c r="AG40" s="147" t="s">
        <v>3319</v>
      </c>
    </row>
    <row r="41" spans="1:33" s="82" customFormat="1" x14ac:dyDescent="0.25">
      <c r="A41" s="88" t="s">
        <v>2283</v>
      </c>
      <c r="B41" s="65" t="s">
        <v>82</v>
      </c>
      <c r="C41" s="161" t="s">
        <v>660</v>
      </c>
      <c r="D41" s="161" t="s">
        <v>439</v>
      </c>
      <c r="E41" s="140">
        <v>219</v>
      </c>
      <c r="F41" s="21" t="s">
        <v>198</v>
      </c>
      <c r="G41" s="88">
        <v>60</v>
      </c>
      <c r="H41" s="88" t="s">
        <v>123</v>
      </c>
      <c r="I41" s="88" t="s">
        <v>123</v>
      </c>
      <c r="J41" s="88" t="s">
        <v>134</v>
      </c>
      <c r="K41" s="88" t="s">
        <v>122</v>
      </c>
      <c r="L41" s="88" t="s">
        <v>660</v>
      </c>
      <c r="M41" s="88" t="s">
        <v>439</v>
      </c>
      <c r="N41" s="28" t="s">
        <v>440</v>
      </c>
      <c r="O41" s="28" t="s">
        <v>441</v>
      </c>
      <c r="P41" s="144" t="s">
        <v>3384</v>
      </c>
      <c r="Q41" s="88" t="str">
        <f>VLOOKUP(A41,SBNCODE!D:G,4,0)</f>
        <v>2EQUIP</v>
      </c>
      <c r="R41" s="88" t="e">
        <f t="shared" si="3"/>
        <v>#REF!</v>
      </c>
      <c r="S41" s="19" t="e">
        <f>VLOOKUP(A41,#REF!,2,0)</f>
        <v>#REF!</v>
      </c>
      <c r="T41" s="247" t="s">
        <v>735</v>
      </c>
      <c r="U41" s="88" t="s">
        <v>735</v>
      </c>
      <c r="V41" s="101" t="s">
        <v>735</v>
      </c>
      <c r="W41" s="102">
        <v>8</v>
      </c>
      <c r="X41" s="147" t="s">
        <v>736</v>
      </c>
      <c r="Y41" s="156" t="str">
        <f t="shared" si="2"/>
        <v>YES</v>
      </c>
      <c r="Z41" s="147" t="s">
        <v>3480</v>
      </c>
      <c r="AA41" s="147"/>
      <c r="AB41" s="147"/>
      <c r="AC41" s="147" t="s">
        <v>3327</v>
      </c>
      <c r="AD41" s="147" t="s">
        <v>114</v>
      </c>
      <c r="AE41" s="147" t="s">
        <v>950</v>
      </c>
      <c r="AF41" s="147" t="s">
        <v>3319</v>
      </c>
      <c r="AG41" s="147" t="s">
        <v>3329</v>
      </c>
    </row>
    <row r="42" spans="1:33" s="82" customFormat="1" x14ac:dyDescent="0.25">
      <c r="A42" s="88" t="s">
        <v>2282</v>
      </c>
      <c r="B42" s="65" t="s">
        <v>83</v>
      </c>
      <c r="C42" s="167" t="s">
        <v>3142</v>
      </c>
      <c r="D42" s="167" t="s">
        <v>3141</v>
      </c>
      <c r="E42" s="140">
        <v>219</v>
      </c>
      <c r="F42" s="21" t="s">
        <v>198</v>
      </c>
      <c r="G42" s="88">
        <v>60</v>
      </c>
      <c r="H42" s="88" t="s">
        <v>123</v>
      </c>
      <c r="I42" s="88" t="s">
        <v>123</v>
      </c>
      <c r="J42" s="88" t="s">
        <v>134</v>
      </c>
      <c r="K42" s="88" t="s">
        <v>122</v>
      </c>
      <c r="L42" s="88" t="s">
        <v>3100</v>
      </c>
      <c r="M42" s="88" t="s">
        <v>169</v>
      </c>
      <c r="N42" s="28" t="s">
        <v>167</v>
      </c>
      <c r="O42" s="28" t="s">
        <v>168</v>
      </c>
      <c r="P42" s="144" t="s">
        <v>3384</v>
      </c>
      <c r="Q42" s="88" t="str">
        <f>VLOOKUP(A42,SBNCODE!D:G,4,0)</f>
        <v>2EQUIP</v>
      </c>
      <c r="R42" s="88" t="e">
        <f t="shared" si="3"/>
        <v>#REF!</v>
      </c>
      <c r="S42" s="19" t="e">
        <f>VLOOKUP(A42,#REF!,2,0)</f>
        <v>#REF!</v>
      </c>
      <c r="T42" s="247" t="s">
        <v>736</v>
      </c>
      <c r="U42" s="88" t="s">
        <v>735</v>
      </c>
      <c r="V42" s="101" t="s">
        <v>735</v>
      </c>
      <c r="W42" s="102">
        <v>8</v>
      </c>
      <c r="X42" s="147" t="s">
        <v>736</v>
      </c>
      <c r="Y42" s="156" t="str">
        <f t="shared" si="2"/>
        <v>NO</v>
      </c>
      <c r="Z42" s="147" t="str">
        <f t="shared" si="4"/>
        <v>VC726</v>
      </c>
      <c r="AA42" s="147"/>
      <c r="AB42" s="147"/>
      <c r="AC42" s="147" t="s">
        <v>3327</v>
      </c>
      <c r="AD42" s="147" t="s">
        <v>114</v>
      </c>
      <c r="AE42" s="147" t="s">
        <v>950</v>
      </c>
      <c r="AF42" s="147" t="s">
        <v>3319</v>
      </c>
      <c r="AG42" s="147" t="s">
        <v>3329</v>
      </c>
    </row>
    <row r="43" spans="1:33" x14ac:dyDescent="0.25">
      <c r="A43" s="19" t="s">
        <v>384</v>
      </c>
      <c r="B43" s="18" t="s">
        <v>458</v>
      </c>
      <c r="C43" s="19" t="s">
        <v>458</v>
      </c>
      <c r="D43" s="19" t="s">
        <v>646</v>
      </c>
      <c r="E43" s="20">
        <v>0</v>
      </c>
      <c r="F43" s="21" t="s">
        <v>557</v>
      </c>
      <c r="G43" s="22">
        <v>0</v>
      </c>
      <c r="H43" s="19" t="s">
        <v>459</v>
      </c>
      <c r="I43" s="19" t="s">
        <v>459</v>
      </c>
      <c r="J43" s="22" t="s">
        <v>134</v>
      </c>
      <c r="K43" s="22" t="s">
        <v>122</v>
      </c>
      <c r="L43" s="19" t="s">
        <v>458</v>
      </c>
      <c r="M43" s="19" t="s">
        <v>646</v>
      </c>
      <c r="N43" s="23" t="s">
        <v>552</v>
      </c>
      <c r="O43" s="28" t="s">
        <v>3896</v>
      </c>
      <c r="P43" s="144" t="s">
        <v>3384</v>
      </c>
      <c r="Q43" s="19" t="str">
        <f>VLOOKUP(A43,SBNCODE!D:G,4,0)</f>
        <v>2EQUIP</v>
      </c>
      <c r="R43" s="19" t="e">
        <f t="shared" si="3"/>
        <v>#REF!</v>
      </c>
      <c r="S43" s="19" t="e">
        <f>VLOOKUP(A43,#REF!,2,0)</f>
        <v>#REF!</v>
      </c>
      <c r="T43" s="247" t="s">
        <v>736</v>
      </c>
      <c r="U43" s="19" t="s">
        <v>735</v>
      </c>
      <c r="V43" s="22" t="s">
        <v>735</v>
      </c>
      <c r="W43" s="61">
        <f>VLOOKUP(A43,'Everything - Max Levels JAL'!$A$1:$G$246,7,FALSE)</f>
        <v>8</v>
      </c>
      <c r="X43" s="147" t="s">
        <v>736</v>
      </c>
      <c r="Y43" s="156" t="str">
        <f t="shared" si="2"/>
        <v>NO</v>
      </c>
      <c r="Z43" s="147" t="str">
        <f t="shared" si="4"/>
        <v>ADC-VACC-W</v>
      </c>
      <c r="AA43" s="147"/>
      <c r="AB43" s="147"/>
      <c r="AC43" s="147" t="s">
        <v>3327</v>
      </c>
      <c r="AD43" s="147" t="s">
        <v>114</v>
      </c>
      <c r="AE43" s="147" t="s">
        <v>3328</v>
      </c>
      <c r="AF43" s="147" t="s">
        <v>3319</v>
      </c>
      <c r="AG43" s="147" t="s">
        <v>3319</v>
      </c>
    </row>
    <row r="44" spans="1:33" ht="22.5" customHeight="1" x14ac:dyDescent="0.25">
      <c r="A44" s="116" t="s">
        <v>66</v>
      </c>
      <c r="B44" s="117" t="s">
        <v>27</v>
      </c>
      <c r="C44" s="116" t="s">
        <v>662</v>
      </c>
      <c r="D44" s="59" t="s">
        <v>2476</v>
      </c>
      <c r="E44" s="24">
        <v>199</v>
      </c>
      <c r="F44" s="21" t="s">
        <v>557</v>
      </c>
      <c r="G44" s="10">
        <v>30</v>
      </c>
      <c r="H44" s="10" t="s">
        <v>654</v>
      </c>
      <c r="I44" s="10" t="s">
        <v>121</v>
      </c>
      <c r="J44" s="10" t="s">
        <v>134</v>
      </c>
      <c r="K44" s="10" t="s">
        <v>144</v>
      </c>
      <c r="L44" s="116" t="s">
        <v>662</v>
      </c>
      <c r="M44" s="59" t="s">
        <v>2476</v>
      </c>
      <c r="N44" s="25" t="s">
        <v>172</v>
      </c>
      <c r="O44" s="25" t="s">
        <v>173</v>
      </c>
      <c r="P44" s="144" t="s">
        <v>3384</v>
      </c>
      <c r="Q44" s="19" t="str">
        <f>VLOOKUP(A44,SBNCODE!D:G,4,0)</f>
        <v>2EQUIP</v>
      </c>
      <c r="R44" s="19" t="e">
        <f t="shared" si="3"/>
        <v>#REF!</v>
      </c>
      <c r="S44" s="19" t="e">
        <f>VLOOKUP(A44,#REF!,2,0)</f>
        <v>#REF!</v>
      </c>
      <c r="T44" s="247" t="s">
        <v>735</v>
      </c>
      <c r="U44" s="19" t="s">
        <v>735</v>
      </c>
      <c r="V44" s="22" t="s">
        <v>735</v>
      </c>
      <c r="W44" s="61">
        <f>VLOOKUP(A44,'Everything - Max Levels JAL'!$A$1:$G$246,7,FALSE)</f>
        <v>15</v>
      </c>
      <c r="X44" s="147" t="s">
        <v>735</v>
      </c>
      <c r="Y44" s="156" t="str">
        <f t="shared" si="2"/>
        <v>YES</v>
      </c>
      <c r="Z44" s="249" t="s">
        <v>3557</v>
      </c>
      <c r="AA44" s="147"/>
      <c r="AB44" s="147"/>
      <c r="AC44" s="147" t="s">
        <v>3327</v>
      </c>
      <c r="AD44" s="147" t="s">
        <v>114</v>
      </c>
      <c r="AE44" s="147" t="s">
        <v>3331</v>
      </c>
      <c r="AF44" s="147" t="s">
        <v>3319</v>
      </c>
      <c r="AG44" s="147" t="s">
        <v>3319</v>
      </c>
    </row>
    <row r="45" spans="1:33" ht="20.25" customHeight="1" x14ac:dyDescent="0.25">
      <c r="A45" s="116" t="s">
        <v>67</v>
      </c>
      <c r="B45" s="117" t="s">
        <v>28</v>
      </c>
      <c r="C45" s="116" t="s">
        <v>663</v>
      </c>
      <c r="D45" s="59" t="s">
        <v>2477</v>
      </c>
      <c r="E45" s="24">
        <v>199</v>
      </c>
      <c r="F45" s="21" t="s">
        <v>557</v>
      </c>
      <c r="G45" s="10">
        <v>30</v>
      </c>
      <c r="H45" s="10" t="s">
        <v>654</v>
      </c>
      <c r="I45" s="10" t="s">
        <v>121</v>
      </c>
      <c r="J45" s="10" t="s">
        <v>134</v>
      </c>
      <c r="K45" s="10" t="s">
        <v>144</v>
      </c>
      <c r="L45" s="116" t="s">
        <v>663</v>
      </c>
      <c r="M45" s="59" t="s">
        <v>2477</v>
      </c>
      <c r="N45" s="25" t="s">
        <v>172</v>
      </c>
      <c r="O45" s="25" t="s">
        <v>173</v>
      </c>
      <c r="P45" s="144" t="s">
        <v>3384</v>
      </c>
      <c r="Q45" s="19" t="str">
        <f>VLOOKUP(A45,SBNCODE!D:G,4,0)</f>
        <v>2EQUIP</v>
      </c>
      <c r="R45" s="19" t="e">
        <f t="shared" si="3"/>
        <v>#REF!</v>
      </c>
      <c r="S45" s="19" t="e">
        <f>VLOOKUP(A45,#REF!,2,0)</f>
        <v>#REF!</v>
      </c>
      <c r="T45" s="247" t="s">
        <v>735</v>
      </c>
      <c r="U45" s="19" t="s">
        <v>735</v>
      </c>
      <c r="V45" s="22" t="s">
        <v>735</v>
      </c>
      <c r="W45" s="61">
        <f>VLOOKUP(A45,'Everything - Max Levels JAL'!$A$1:$G$246,7,FALSE)</f>
        <v>15</v>
      </c>
      <c r="X45" s="147" t="s">
        <v>735</v>
      </c>
      <c r="Y45" s="156" t="str">
        <f t="shared" si="2"/>
        <v>YES</v>
      </c>
      <c r="Z45" s="249" t="s">
        <v>3558</v>
      </c>
      <c r="AA45" s="147"/>
      <c r="AB45" s="147"/>
      <c r="AC45" s="147" t="s">
        <v>3327</v>
      </c>
      <c r="AD45" s="147" t="s">
        <v>114</v>
      </c>
      <c r="AE45" s="147" t="s">
        <v>3331</v>
      </c>
      <c r="AF45" s="147" t="s">
        <v>3319</v>
      </c>
      <c r="AG45" s="147" t="s">
        <v>3319</v>
      </c>
    </row>
    <row r="46" spans="1:33" ht="19.5" customHeight="1" x14ac:dyDescent="0.25">
      <c r="A46" s="116" t="s">
        <v>68</v>
      </c>
      <c r="B46" s="117" t="s">
        <v>29</v>
      </c>
      <c r="C46" s="116" t="s">
        <v>664</v>
      </c>
      <c r="D46" s="59" t="s">
        <v>2478</v>
      </c>
      <c r="E46" s="24">
        <v>199</v>
      </c>
      <c r="F46" s="21" t="s">
        <v>557</v>
      </c>
      <c r="G46" s="10">
        <v>30</v>
      </c>
      <c r="H46" s="10" t="s">
        <v>654</v>
      </c>
      <c r="I46" s="10" t="s">
        <v>121</v>
      </c>
      <c r="J46" s="10" t="s">
        <v>134</v>
      </c>
      <c r="K46" s="10" t="s">
        <v>144</v>
      </c>
      <c r="L46" s="116" t="s">
        <v>664</v>
      </c>
      <c r="M46" s="59" t="s">
        <v>2478</v>
      </c>
      <c r="N46" s="25" t="s">
        <v>172</v>
      </c>
      <c r="O46" s="25" t="s">
        <v>173</v>
      </c>
      <c r="P46" s="144" t="s">
        <v>3384</v>
      </c>
      <c r="Q46" s="19" t="str">
        <f>VLOOKUP(A46,SBNCODE!D:G,4,0)</f>
        <v>2EQUIP</v>
      </c>
      <c r="R46" s="19" t="e">
        <f t="shared" si="3"/>
        <v>#REF!</v>
      </c>
      <c r="S46" s="19" t="e">
        <f>VLOOKUP(A46,#REF!,2,0)</f>
        <v>#REF!</v>
      </c>
      <c r="T46" s="247" t="s">
        <v>736</v>
      </c>
      <c r="U46" s="19" t="s">
        <v>735</v>
      </c>
      <c r="V46" s="22" t="s">
        <v>735</v>
      </c>
      <c r="W46" s="61">
        <f>VLOOKUP(A46,'Everything - Max Levels JAL'!$A$1:$G$246,7,FALSE)</f>
        <v>15</v>
      </c>
      <c r="X46" s="147" t="s">
        <v>735</v>
      </c>
      <c r="Y46" s="156" t="str">
        <f t="shared" si="2"/>
        <v>NO</v>
      </c>
      <c r="Z46" s="147" t="str">
        <f t="shared" si="4"/>
        <v>9GED18000-3</v>
      </c>
      <c r="AA46" s="147"/>
      <c r="AB46" s="147"/>
      <c r="AC46" s="147" t="s">
        <v>3327</v>
      </c>
      <c r="AD46" s="147" t="s">
        <v>114</v>
      </c>
      <c r="AE46" s="147" t="s">
        <v>3331</v>
      </c>
      <c r="AF46" s="147" t="s">
        <v>3319</v>
      </c>
      <c r="AG46" s="147" t="s">
        <v>3319</v>
      </c>
    </row>
    <row r="47" spans="1:33" ht="22.5" customHeight="1" x14ac:dyDescent="0.25">
      <c r="A47" s="116" t="s">
        <v>69</v>
      </c>
      <c r="B47" s="117" t="s">
        <v>1160</v>
      </c>
      <c r="C47" s="116" t="s">
        <v>3102</v>
      </c>
      <c r="D47" s="59" t="s">
        <v>2479</v>
      </c>
      <c r="E47" s="24">
        <v>249</v>
      </c>
      <c r="F47" s="21" t="s">
        <v>557</v>
      </c>
      <c r="G47" s="10">
        <v>30</v>
      </c>
      <c r="H47" s="10" t="s">
        <v>654</v>
      </c>
      <c r="I47" s="10" t="s">
        <v>121</v>
      </c>
      <c r="J47" s="10" t="s">
        <v>134</v>
      </c>
      <c r="K47" s="10" t="s">
        <v>144</v>
      </c>
      <c r="L47" s="116" t="s">
        <v>3102</v>
      </c>
      <c r="M47" s="59" t="s">
        <v>2479</v>
      </c>
      <c r="N47" s="25" t="s">
        <v>180</v>
      </c>
      <c r="O47" s="25" t="s">
        <v>174</v>
      </c>
      <c r="P47" s="144" t="s">
        <v>3384</v>
      </c>
      <c r="Q47" s="19" t="str">
        <f>VLOOKUP(A47,SBNCODE!D:G,4,0)</f>
        <v>2EQUIP</v>
      </c>
      <c r="R47" s="19" t="e">
        <f t="shared" si="3"/>
        <v>#REF!</v>
      </c>
      <c r="S47" s="19" t="e">
        <f>VLOOKUP(A47,#REF!,2,0)</f>
        <v>#REF!</v>
      </c>
      <c r="T47" s="247" t="s">
        <v>736</v>
      </c>
      <c r="U47" s="19" t="s">
        <v>735</v>
      </c>
      <c r="V47" s="22" t="s">
        <v>735</v>
      </c>
      <c r="W47" s="61">
        <f>VLOOKUP(A47,'Everything - Max Levels JAL'!$A$1:$G$246,7,FALSE)</f>
        <v>15</v>
      </c>
      <c r="X47" s="147" t="s">
        <v>735</v>
      </c>
      <c r="Y47" s="156" t="str">
        <f t="shared" si="2"/>
        <v>NO</v>
      </c>
      <c r="Z47" s="147" t="str">
        <f t="shared" si="4"/>
        <v>9GED21500-4</v>
      </c>
      <c r="AA47" s="147"/>
      <c r="AB47" s="147"/>
      <c r="AC47" s="147" t="s">
        <v>3327</v>
      </c>
      <c r="AD47" s="147" t="s">
        <v>114</v>
      </c>
      <c r="AE47" s="147" t="s">
        <v>3331</v>
      </c>
      <c r="AF47" s="147" t="s">
        <v>3319</v>
      </c>
      <c r="AG47" s="147" t="s">
        <v>3319</v>
      </c>
    </row>
    <row r="48" spans="1:33" ht="24" customHeight="1" x14ac:dyDescent="0.25">
      <c r="A48" s="116" t="s">
        <v>70</v>
      </c>
      <c r="B48" s="117" t="s">
        <v>31</v>
      </c>
      <c r="C48" s="116" t="s">
        <v>666</v>
      </c>
      <c r="D48" s="59" t="s">
        <v>2480</v>
      </c>
      <c r="E48" s="24">
        <v>249</v>
      </c>
      <c r="F48" s="21" t="s">
        <v>557</v>
      </c>
      <c r="G48" s="10">
        <v>30</v>
      </c>
      <c r="H48" s="10" t="s">
        <v>654</v>
      </c>
      <c r="I48" s="10" t="s">
        <v>121</v>
      </c>
      <c r="J48" s="10" t="s">
        <v>134</v>
      </c>
      <c r="K48" s="10" t="s">
        <v>144</v>
      </c>
      <c r="L48" s="116" t="s">
        <v>666</v>
      </c>
      <c r="M48" s="59" t="s">
        <v>2480</v>
      </c>
      <c r="N48" s="25" t="s">
        <v>180</v>
      </c>
      <c r="O48" s="25" t="s">
        <v>174</v>
      </c>
      <c r="P48" s="144" t="s">
        <v>3384</v>
      </c>
      <c r="Q48" s="19" t="str">
        <f>VLOOKUP(A48,SBNCODE!D:G,4,0)</f>
        <v>2EQUIP</v>
      </c>
      <c r="R48" s="19" t="e">
        <f t="shared" si="3"/>
        <v>#REF!</v>
      </c>
      <c r="S48" s="19" t="e">
        <f>VLOOKUP(A48,#REF!,2,0)</f>
        <v>#REF!</v>
      </c>
      <c r="T48" s="247" t="s">
        <v>735</v>
      </c>
      <c r="U48" s="19" t="s">
        <v>735</v>
      </c>
      <c r="V48" s="22" t="s">
        <v>735</v>
      </c>
      <c r="W48" s="61">
        <f>VLOOKUP(A48,'Everything - Max Levels JAL'!$A$1:$G$246,7,FALSE)</f>
        <v>15</v>
      </c>
      <c r="X48" s="147" t="s">
        <v>735</v>
      </c>
      <c r="Y48" s="156" t="str">
        <f t="shared" si="2"/>
        <v>YES</v>
      </c>
      <c r="Z48" s="249" t="s">
        <v>3559</v>
      </c>
      <c r="AA48" s="147"/>
      <c r="AB48" s="147"/>
      <c r="AC48" s="147" t="s">
        <v>3327</v>
      </c>
      <c r="AD48" s="147" t="s">
        <v>114</v>
      </c>
      <c r="AE48" s="147" t="s">
        <v>3331</v>
      </c>
      <c r="AF48" s="147" t="s">
        <v>3319</v>
      </c>
      <c r="AG48" s="147" t="s">
        <v>3319</v>
      </c>
    </row>
    <row r="49" spans="1:33" ht="20.25" customHeight="1" x14ac:dyDescent="0.25">
      <c r="A49" s="116" t="s">
        <v>71</v>
      </c>
      <c r="B49" s="117" t="s">
        <v>32</v>
      </c>
      <c r="C49" s="116" t="s">
        <v>667</v>
      </c>
      <c r="D49" s="59" t="s">
        <v>2481</v>
      </c>
      <c r="E49" s="24">
        <v>249</v>
      </c>
      <c r="F49" s="21" t="s">
        <v>557</v>
      </c>
      <c r="G49" s="10">
        <v>30</v>
      </c>
      <c r="H49" s="10" t="s">
        <v>654</v>
      </c>
      <c r="I49" s="10" t="s">
        <v>121</v>
      </c>
      <c r="J49" s="10" t="s">
        <v>134</v>
      </c>
      <c r="K49" s="10" t="s">
        <v>144</v>
      </c>
      <c r="L49" s="116" t="s">
        <v>667</v>
      </c>
      <c r="M49" s="59" t="s">
        <v>2481</v>
      </c>
      <c r="N49" s="25" t="s">
        <v>180</v>
      </c>
      <c r="O49" s="25" t="s">
        <v>174</v>
      </c>
      <c r="P49" s="144" t="s">
        <v>3384</v>
      </c>
      <c r="Q49" s="19" t="str">
        <f>VLOOKUP(A49,SBNCODE!D:G,4,0)</f>
        <v>2EQUIP</v>
      </c>
      <c r="R49" s="19" t="e">
        <f t="shared" si="3"/>
        <v>#REF!</v>
      </c>
      <c r="S49" s="19" t="e">
        <f>VLOOKUP(A49,#REF!,2,0)</f>
        <v>#REF!</v>
      </c>
      <c r="T49" s="247" t="s">
        <v>735</v>
      </c>
      <c r="U49" s="19" t="s">
        <v>735</v>
      </c>
      <c r="V49" s="22" t="s">
        <v>735</v>
      </c>
      <c r="W49" s="61">
        <f>VLOOKUP(A49,'Everything - Max Levels JAL'!$A$1:$G$246,7,FALSE)</f>
        <v>15</v>
      </c>
      <c r="X49" s="147" t="s">
        <v>735</v>
      </c>
      <c r="Y49" s="156" t="str">
        <f t="shared" si="2"/>
        <v>YES</v>
      </c>
      <c r="Z49" s="249" t="s">
        <v>3560</v>
      </c>
      <c r="AA49" s="147"/>
      <c r="AB49" s="147"/>
      <c r="AC49" s="147" t="s">
        <v>3327</v>
      </c>
      <c r="AD49" s="147" t="s">
        <v>114</v>
      </c>
      <c r="AE49" s="147" t="s">
        <v>3331</v>
      </c>
      <c r="AF49" s="147" t="s">
        <v>3319</v>
      </c>
      <c r="AG49" s="147" t="s">
        <v>3319</v>
      </c>
    </row>
    <row r="50" spans="1:33" ht="20.25" customHeight="1" x14ac:dyDescent="0.25">
      <c r="A50" s="116" t="s">
        <v>72</v>
      </c>
      <c r="B50" s="117" t="s">
        <v>33</v>
      </c>
      <c r="C50" s="116" t="s">
        <v>133</v>
      </c>
      <c r="D50" s="116" t="s">
        <v>175</v>
      </c>
      <c r="E50" s="141">
        <v>149</v>
      </c>
      <c r="F50" s="21" t="s">
        <v>198</v>
      </c>
      <c r="G50" s="10">
        <v>30</v>
      </c>
      <c r="H50" s="10" t="s">
        <v>654</v>
      </c>
      <c r="I50" s="10" t="s">
        <v>121</v>
      </c>
      <c r="J50" s="10" t="s">
        <v>134</v>
      </c>
      <c r="K50" s="10" t="s">
        <v>144</v>
      </c>
      <c r="L50" s="116" t="s">
        <v>133</v>
      </c>
      <c r="M50" s="116" t="s">
        <v>175</v>
      </c>
      <c r="N50" s="25" t="s">
        <v>179</v>
      </c>
      <c r="O50" s="25" t="s">
        <v>176</v>
      </c>
      <c r="P50" s="144" t="s">
        <v>3384</v>
      </c>
      <c r="Q50" s="19" t="str">
        <f>VLOOKUP(A50,SBNCODE!D:G,4,0)</f>
        <v>2EQUIP</v>
      </c>
      <c r="R50" s="19" t="e">
        <f t="shared" si="3"/>
        <v>#REF!</v>
      </c>
      <c r="S50" s="19" t="e">
        <f>VLOOKUP(A50,#REF!,2,0)</f>
        <v>#REF!</v>
      </c>
      <c r="T50" s="247" t="s">
        <v>736</v>
      </c>
      <c r="U50" s="19" t="s">
        <v>735</v>
      </c>
      <c r="V50" s="22" t="s">
        <v>735</v>
      </c>
      <c r="W50" s="61">
        <f>VLOOKUP(A50,'Everything - Max Levels JAL'!$A$1:$G$246,7,FALSE)</f>
        <v>15</v>
      </c>
      <c r="X50" s="147" t="s">
        <v>735</v>
      </c>
      <c r="Y50" s="156" t="str">
        <f t="shared" si="2"/>
        <v>NO</v>
      </c>
      <c r="Z50" s="147" t="str">
        <f t="shared" si="4"/>
        <v>ADC-T2000</v>
      </c>
      <c r="AA50" s="147"/>
      <c r="AB50" s="147"/>
      <c r="AC50" s="147" t="s">
        <v>3327</v>
      </c>
      <c r="AD50" s="147" t="s">
        <v>114</v>
      </c>
      <c r="AE50" s="147" t="s">
        <v>3331</v>
      </c>
      <c r="AF50" s="147" t="s">
        <v>3319</v>
      </c>
      <c r="AG50" s="147" t="s">
        <v>3319</v>
      </c>
    </row>
    <row r="51" spans="1:33" ht="18" customHeight="1" x14ac:dyDescent="0.25">
      <c r="A51" s="116" t="s">
        <v>73</v>
      </c>
      <c r="B51" s="117" t="s">
        <v>34</v>
      </c>
      <c r="C51" s="116" t="s">
        <v>668</v>
      </c>
      <c r="D51" s="116" t="s">
        <v>3897</v>
      </c>
      <c r="E51" s="141">
        <v>129</v>
      </c>
      <c r="F51" s="21" t="s">
        <v>198</v>
      </c>
      <c r="G51" s="10">
        <v>30</v>
      </c>
      <c r="H51" s="10" t="s">
        <v>654</v>
      </c>
      <c r="I51" s="10" t="s">
        <v>121</v>
      </c>
      <c r="J51" s="10" t="s">
        <v>134</v>
      </c>
      <c r="K51" s="10" t="s">
        <v>145</v>
      </c>
      <c r="L51" s="116" t="s">
        <v>668</v>
      </c>
      <c r="M51" s="116" t="s">
        <v>3897</v>
      </c>
      <c r="N51" s="25" t="s">
        <v>178</v>
      </c>
      <c r="O51" s="25" t="s">
        <v>177</v>
      </c>
      <c r="P51" s="144" t="s">
        <v>3384</v>
      </c>
      <c r="Q51" s="19" t="str">
        <f>VLOOKUP(A51,SBNCODE!D:G,4,0)</f>
        <v>2EQUIP</v>
      </c>
      <c r="R51" s="19" t="e">
        <f t="shared" si="3"/>
        <v>#REF!</v>
      </c>
      <c r="S51" s="19" t="e">
        <f>VLOOKUP(A51,#REF!,2,0)</f>
        <v>#REF!</v>
      </c>
      <c r="T51" s="247" t="s">
        <v>736</v>
      </c>
      <c r="U51" s="19" t="s">
        <v>735</v>
      </c>
      <c r="V51" s="22" t="s">
        <v>735</v>
      </c>
      <c r="W51" s="61">
        <f>VLOOKUP(A51,'Everything - Max Levels JAL'!$A$1:$G$246,7,FALSE)</f>
        <v>20</v>
      </c>
      <c r="X51" s="147" t="s">
        <v>736</v>
      </c>
      <c r="Y51" s="156" t="str">
        <f t="shared" si="2"/>
        <v>NO</v>
      </c>
      <c r="Z51" s="147" t="str">
        <f t="shared" si="4"/>
        <v>2GIG_GD00Z_5</v>
      </c>
      <c r="AA51" s="147"/>
      <c r="AB51" s="147"/>
      <c r="AC51" s="147" t="s">
        <v>3327</v>
      </c>
      <c r="AD51" s="147" t="s">
        <v>114</v>
      </c>
      <c r="AE51" s="147" t="s">
        <v>3331</v>
      </c>
      <c r="AF51" s="147" t="s">
        <v>3319</v>
      </c>
      <c r="AG51" s="147" t="s">
        <v>3319</v>
      </c>
    </row>
    <row r="52" spans="1:33" ht="19.5" customHeight="1" x14ac:dyDescent="0.25">
      <c r="A52" s="116" t="s">
        <v>74</v>
      </c>
      <c r="B52" s="117" t="s">
        <v>35</v>
      </c>
      <c r="C52" s="116" t="s">
        <v>35</v>
      </c>
      <c r="D52" s="116" t="s">
        <v>3898</v>
      </c>
      <c r="E52" s="24">
        <v>119</v>
      </c>
      <c r="F52" s="21" t="s">
        <v>557</v>
      </c>
      <c r="G52" s="10">
        <v>30</v>
      </c>
      <c r="H52" s="10" t="s">
        <v>654</v>
      </c>
      <c r="I52" s="10" t="s">
        <v>121</v>
      </c>
      <c r="J52" s="10" t="s">
        <v>134</v>
      </c>
      <c r="K52" s="10" t="s">
        <v>145</v>
      </c>
      <c r="L52" s="116" t="s">
        <v>35</v>
      </c>
      <c r="M52" s="116" t="s">
        <v>3898</v>
      </c>
      <c r="N52" s="25" t="s">
        <v>181</v>
      </c>
      <c r="O52" s="25" t="s">
        <v>3899</v>
      </c>
      <c r="P52" s="144" t="s">
        <v>3384</v>
      </c>
      <c r="Q52" s="19" t="str">
        <f>VLOOKUP(A52,SBNCODE!D:G,4,0)</f>
        <v>2EQUIP</v>
      </c>
      <c r="R52" s="19" t="e">
        <f t="shared" si="3"/>
        <v>#REF!</v>
      </c>
      <c r="S52" s="19" t="e">
        <f>VLOOKUP(A52,#REF!,2,0)</f>
        <v>#REF!</v>
      </c>
      <c r="T52" s="247" t="s">
        <v>736</v>
      </c>
      <c r="U52" s="19" t="s">
        <v>735</v>
      </c>
      <c r="V52" s="22" t="s">
        <v>735</v>
      </c>
      <c r="W52" s="61">
        <f>VLOOKUP(A52,'Everything - Max Levels JAL'!$A$1:$G$246,7,FALSE)</f>
        <v>20</v>
      </c>
      <c r="X52" s="147" t="s">
        <v>736</v>
      </c>
      <c r="Y52" s="156" t="str">
        <f t="shared" si="2"/>
        <v>NO</v>
      </c>
      <c r="Z52" s="147" t="str">
        <f t="shared" si="4"/>
        <v>2GIG_IMAGE1</v>
      </c>
      <c r="AA52" s="147"/>
      <c r="AB52" s="147"/>
      <c r="AC52" s="147" t="s">
        <v>3327</v>
      </c>
      <c r="AD52" s="147" t="s">
        <v>114</v>
      </c>
      <c r="AE52" s="147" t="s">
        <v>3331</v>
      </c>
      <c r="AF52" s="147" t="s">
        <v>3319</v>
      </c>
      <c r="AG52" s="147" t="s">
        <v>3319</v>
      </c>
    </row>
    <row r="53" spans="1:33" ht="16.5" customHeight="1" x14ac:dyDescent="0.25">
      <c r="A53" s="116" t="s">
        <v>75</v>
      </c>
      <c r="B53" s="117" t="s">
        <v>36</v>
      </c>
      <c r="C53" s="116" t="s">
        <v>669</v>
      </c>
      <c r="D53" s="116" t="s">
        <v>184</v>
      </c>
      <c r="E53" s="141">
        <v>24</v>
      </c>
      <c r="F53" s="21" t="s">
        <v>198</v>
      </c>
      <c r="G53" s="10">
        <v>7.5</v>
      </c>
      <c r="H53" s="10" t="s">
        <v>654</v>
      </c>
      <c r="I53" s="10" t="s">
        <v>121</v>
      </c>
      <c r="J53" s="10" t="s">
        <v>134</v>
      </c>
      <c r="K53" s="10" t="s">
        <v>145</v>
      </c>
      <c r="L53" s="116" t="s">
        <v>669</v>
      </c>
      <c r="M53" s="116" t="s">
        <v>184</v>
      </c>
      <c r="N53" s="25" t="s">
        <v>188</v>
      </c>
      <c r="O53" s="25" t="s">
        <v>3900</v>
      </c>
      <c r="P53" s="144" t="s">
        <v>3384</v>
      </c>
      <c r="Q53" s="19" t="str">
        <f>VLOOKUP(A53,SBNCODE!D:G,4,0)</f>
        <v>2EQUIP</v>
      </c>
      <c r="R53" s="19" t="e">
        <f t="shared" si="3"/>
        <v>#REF!</v>
      </c>
      <c r="S53" s="19" t="e">
        <f>VLOOKUP(A53,#REF!,2,0)</f>
        <v>#REF!</v>
      </c>
      <c r="T53" s="247" t="s">
        <v>736</v>
      </c>
      <c r="U53" s="19" t="s">
        <v>735</v>
      </c>
      <c r="V53" s="22" t="s">
        <v>735</v>
      </c>
      <c r="W53" s="61">
        <f>VLOOKUP(A53,'Everything - Max Levels JAL'!$A$1:$G$246,7,FALSE)</f>
        <v>15</v>
      </c>
      <c r="X53" s="147" t="s">
        <v>735</v>
      </c>
      <c r="Y53" s="156" t="str">
        <f t="shared" si="2"/>
        <v>NO</v>
      </c>
      <c r="Z53" s="147" t="str">
        <f t="shared" si="4"/>
        <v>2GIG_LB60Z</v>
      </c>
      <c r="AA53" s="147"/>
      <c r="AB53" s="147"/>
      <c r="AC53" s="147" t="s">
        <v>3327</v>
      </c>
      <c r="AD53" s="147" t="s">
        <v>114</v>
      </c>
      <c r="AE53" s="147" t="s">
        <v>3331</v>
      </c>
      <c r="AF53" s="147" t="s">
        <v>3319</v>
      </c>
      <c r="AG53" s="147" t="s">
        <v>3319</v>
      </c>
    </row>
    <row r="54" spans="1:33" ht="15" customHeight="1" x14ac:dyDescent="0.25">
      <c r="A54" s="116" t="s">
        <v>76</v>
      </c>
      <c r="B54" s="117" t="s">
        <v>37</v>
      </c>
      <c r="C54" s="116" t="s">
        <v>670</v>
      </c>
      <c r="D54" s="116" t="s">
        <v>3901</v>
      </c>
      <c r="E54" s="141">
        <v>39</v>
      </c>
      <c r="F54" s="21" t="s">
        <v>198</v>
      </c>
      <c r="G54" s="10">
        <v>30</v>
      </c>
      <c r="H54" s="10" t="s">
        <v>654</v>
      </c>
      <c r="I54" s="10" t="s">
        <v>121</v>
      </c>
      <c r="J54" s="10" t="s">
        <v>134</v>
      </c>
      <c r="K54" s="10" t="s">
        <v>145</v>
      </c>
      <c r="L54" s="116" t="s">
        <v>670</v>
      </c>
      <c r="M54" s="116" t="s">
        <v>3901</v>
      </c>
      <c r="N54" s="25" t="s">
        <v>187</v>
      </c>
      <c r="O54" s="25" t="s">
        <v>186</v>
      </c>
      <c r="P54" s="144" t="s">
        <v>3384</v>
      </c>
      <c r="Q54" s="19" t="str">
        <f>VLOOKUP(A54,SBNCODE!D:G,4,0)</f>
        <v>2EQUIP</v>
      </c>
      <c r="R54" s="19" t="e">
        <f t="shared" si="3"/>
        <v>#REF!</v>
      </c>
      <c r="S54" s="19" t="e">
        <f>VLOOKUP(A54,#REF!,2,0)</f>
        <v>#REF!</v>
      </c>
      <c r="T54" s="247" t="s">
        <v>736</v>
      </c>
      <c r="U54" s="19" t="s">
        <v>735</v>
      </c>
      <c r="V54" s="22" t="s">
        <v>735</v>
      </c>
      <c r="W54" s="61">
        <f>VLOOKUP(A54,'Everything - Max Levels JAL'!$A$1:$G$246,7,FALSE)</f>
        <v>15</v>
      </c>
      <c r="X54" s="147" t="s">
        <v>735</v>
      </c>
      <c r="Y54" s="156" t="str">
        <f t="shared" si="2"/>
        <v>NO</v>
      </c>
      <c r="Z54" s="147" t="str">
        <f t="shared" si="4"/>
        <v>2GIG_PD300Z2</v>
      </c>
      <c r="AA54" s="147"/>
      <c r="AB54" s="147"/>
      <c r="AC54" s="147" t="s">
        <v>3327</v>
      </c>
      <c r="AD54" s="147" t="s">
        <v>114</v>
      </c>
      <c r="AE54" s="147" t="s">
        <v>3331</v>
      </c>
      <c r="AF54" s="147" t="s">
        <v>3319</v>
      </c>
      <c r="AG54" s="147" t="s">
        <v>3319</v>
      </c>
    </row>
    <row r="55" spans="1:33" ht="16.5" customHeight="1" x14ac:dyDescent="0.25">
      <c r="A55" s="116" t="s">
        <v>77</v>
      </c>
      <c r="B55" s="117" t="s">
        <v>38</v>
      </c>
      <c r="C55" s="116" t="s">
        <v>38</v>
      </c>
      <c r="D55" s="116" t="s">
        <v>3902</v>
      </c>
      <c r="E55" s="141">
        <v>39</v>
      </c>
      <c r="F55" s="21" t="s">
        <v>198</v>
      </c>
      <c r="G55" s="10">
        <v>30</v>
      </c>
      <c r="H55" s="10" t="s">
        <v>654</v>
      </c>
      <c r="I55" s="10" t="s">
        <v>121</v>
      </c>
      <c r="J55" s="10" t="s">
        <v>134</v>
      </c>
      <c r="K55" s="10" t="s">
        <v>145</v>
      </c>
      <c r="L55" s="116" t="s">
        <v>671</v>
      </c>
      <c r="M55" s="116" t="s">
        <v>3902</v>
      </c>
      <c r="N55" s="25" t="s">
        <v>187</v>
      </c>
      <c r="O55" s="25" t="s">
        <v>186</v>
      </c>
      <c r="P55" s="144" t="s">
        <v>3384</v>
      </c>
      <c r="Q55" s="19" t="str">
        <f>VLOOKUP(A55,SBNCODE!D:G,4,0)</f>
        <v>2EQUIP</v>
      </c>
      <c r="R55" s="19" t="e">
        <f t="shared" si="3"/>
        <v>#REF!</v>
      </c>
      <c r="S55" s="19" t="e">
        <f>VLOOKUP(A55,#REF!,2,0)</f>
        <v>#REF!</v>
      </c>
      <c r="T55" s="247" t="s">
        <v>736</v>
      </c>
      <c r="U55" s="19" t="s">
        <v>735</v>
      </c>
      <c r="V55" s="22" t="s">
        <v>735</v>
      </c>
      <c r="W55" s="61">
        <f>VLOOKUP(A55,'Everything - Max Levels JAL'!$A$1:$G$246,7,FALSE)</f>
        <v>15</v>
      </c>
      <c r="X55" s="147" t="s">
        <v>735</v>
      </c>
      <c r="Y55" s="156" t="str">
        <f t="shared" si="2"/>
        <v>NO</v>
      </c>
      <c r="Z55" s="147" t="str">
        <f t="shared" si="4"/>
        <v>2GIG_PS15Z-2</v>
      </c>
      <c r="AA55" s="147"/>
      <c r="AB55" s="147"/>
      <c r="AC55" s="147" t="s">
        <v>3327</v>
      </c>
      <c r="AD55" s="147" t="s">
        <v>114</v>
      </c>
      <c r="AE55" s="147" t="s">
        <v>3331</v>
      </c>
      <c r="AF55" s="147" t="s">
        <v>3319</v>
      </c>
      <c r="AG55" s="147" t="s">
        <v>3319</v>
      </c>
    </row>
    <row r="56" spans="1:33" ht="17.25" customHeight="1" x14ac:dyDescent="0.25">
      <c r="A56" s="205" t="s">
        <v>78</v>
      </c>
      <c r="B56" s="206" t="s">
        <v>8</v>
      </c>
      <c r="C56" s="205" t="s">
        <v>460</v>
      </c>
      <c r="D56" s="205" t="s">
        <v>8</v>
      </c>
      <c r="E56" s="24">
        <v>0</v>
      </c>
      <c r="F56" s="21" t="s">
        <v>557</v>
      </c>
      <c r="G56" s="10">
        <v>30</v>
      </c>
      <c r="H56" s="10" t="s">
        <v>654</v>
      </c>
      <c r="I56" s="10" t="s">
        <v>121</v>
      </c>
      <c r="J56" s="10" t="s">
        <v>134</v>
      </c>
      <c r="K56" s="10" t="s">
        <v>145</v>
      </c>
      <c r="L56" s="205" t="s">
        <v>460</v>
      </c>
      <c r="M56" s="205" t="s">
        <v>8</v>
      </c>
      <c r="N56" s="25" t="s">
        <v>553</v>
      </c>
      <c r="O56" s="25" t="s">
        <v>554</v>
      </c>
      <c r="P56" s="144" t="s">
        <v>3384</v>
      </c>
      <c r="Q56" s="207" t="str">
        <f>VLOOKUP(A56,SBNCODE!D:G,4,0)</f>
        <v>EQUIP</v>
      </c>
      <c r="R56" s="207" t="e">
        <f t="shared" si="3"/>
        <v>#REF!</v>
      </c>
      <c r="S56" s="207" t="e">
        <f>VLOOKUP(A56,#REF!,2,0)</f>
        <v>#REF!</v>
      </c>
      <c r="T56" s="247" t="s">
        <v>736</v>
      </c>
      <c r="U56" s="207" t="s">
        <v>735</v>
      </c>
      <c r="V56" s="22" t="s">
        <v>735</v>
      </c>
      <c r="W56" s="61">
        <f>VLOOKUP(A56,'Everything - Max Levels JAL'!$A$1:$G$246,7,FALSE)</f>
        <v>1</v>
      </c>
      <c r="X56" s="147" t="s">
        <v>736</v>
      </c>
      <c r="Y56" s="156" t="str">
        <f t="shared" si="2"/>
        <v>NO</v>
      </c>
      <c r="Z56" s="147" t="str">
        <f t="shared" si="4"/>
        <v>GOOGLE HOME</v>
      </c>
      <c r="AA56" s="147"/>
      <c r="AB56" s="147"/>
      <c r="AC56" s="147" t="s">
        <v>3327</v>
      </c>
      <c r="AD56" s="147" t="s">
        <v>114</v>
      </c>
      <c r="AE56" s="147" t="s">
        <v>3331</v>
      </c>
      <c r="AF56" s="147" t="s">
        <v>3319</v>
      </c>
      <c r="AG56" s="147" t="s">
        <v>3319</v>
      </c>
    </row>
    <row r="57" spans="1:33" s="8" customFormat="1" ht="20.25" customHeight="1" x14ac:dyDescent="0.25">
      <c r="A57" s="209"/>
      <c r="B57" s="210"/>
      <c r="C57" s="209"/>
      <c r="D57" s="211"/>
      <c r="E57" s="212"/>
      <c r="F57" s="213"/>
      <c r="G57" s="209"/>
      <c r="H57" s="209"/>
      <c r="I57" s="209"/>
      <c r="J57" s="209"/>
      <c r="K57" s="209"/>
      <c r="L57" s="209"/>
      <c r="M57" s="211"/>
      <c r="N57" s="214"/>
      <c r="O57" s="214"/>
      <c r="P57" s="215"/>
      <c r="Q57" s="215"/>
      <c r="R57" s="215"/>
      <c r="S57" s="215"/>
      <c r="T57" s="215"/>
      <c r="U57" s="215"/>
      <c r="V57" s="215"/>
      <c r="W57" s="125"/>
      <c r="X57" s="216"/>
      <c r="Y57" s="211"/>
      <c r="Z57" s="211"/>
      <c r="AA57" s="211"/>
      <c r="AB57" s="211"/>
    </row>
    <row r="58" spans="1:33" s="8" customFormat="1" ht="20.25" customHeight="1" x14ac:dyDescent="0.25">
      <c r="A58" s="209"/>
      <c r="B58" s="210"/>
      <c r="C58" s="209"/>
      <c r="D58" s="211"/>
      <c r="E58" s="212"/>
      <c r="F58" s="213"/>
      <c r="G58" s="209"/>
      <c r="H58" s="209"/>
      <c r="I58" s="209"/>
      <c r="J58" s="209"/>
      <c r="K58" s="209"/>
      <c r="L58" s="209"/>
      <c r="M58" s="211"/>
      <c r="N58" s="214"/>
      <c r="O58" s="214"/>
      <c r="P58" s="215"/>
      <c r="Q58" s="215"/>
      <c r="R58" s="215"/>
      <c r="S58" s="215"/>
      <c r="T58" s="215"/>
      <c r="U58" s="215"/>
      <c r="V58" s="215"/>
      <c r="W58" s="125"/>
      <c r="X58" s="216"/>
      <c r="Y58" s="211"/>
      <c r="Z58" s="211"/>
      <c r="AA58" s="211"/>
      <c r="AB58" s="211"/>
    </row>
    <row r="59" spans="1:33" s="8" customFormat="1" ht="20.25" customHeight="1" x14ac:dyDescent="0.25">
      <c r="A59" s="209"/>
      <c r="B59" s="210"/>
      <c r="C59" s="209"/>
      <c r="D59" s="211"/>
      <c r="E59" s="212"/>
      <c r="F59" s="213"/>
      <c r="G59" s="209"/>
      <c r="H59" s="209"/>
      <c r="I59" s="209"/>
      <c r="J59" s="209"/>
      <c r="K59" s="209"/>
      <c r="L59" s="209"/>
      <c r="M59" s="211"/>
      <c r="N59" s="214"/>
      <c r="O59" s="214"/>
      <c r="P59" s="215"/>
      <c r="Q59" s="215"/>
      <c r="R59" s="215"/>
      <c r="S59" s="215"/>
      <c r="T59" s="215"/>
      <c r="U59" s="215"/>
      <c r="V59" s="215"/>
      <c r="W59" s="125"/>
      <c r="X59" s="216"/>
      <c r="Y59" s="211"/>
      <c r="Z59" s="211"/>
      <c r="AA59" s="211"/>
      <c r="AB59" s="211"/>
    </row>
    <row r="60" spans="1:33" s="8" customFormat="1" ht="20.25" customHeight="1" x14ac:dyDescent="0.25">
      <c r="A60" s="209"/>
      <c r="B60" s="210"/>
      <c r="C60" s="209"/>
      <c r="D60" s="211"/>
      <c r="E60" s="212"/>
      <c r="F60" s="213"/>
      <c r="G60" s="209"/>
      <c r="H60" s="209"/>
      <c r="I60" s="209"/>
      <c r="J60" s="209"/>
      <c r="K60" s="209"/>
      <c r="L60" s="209"/>
      <c r="M60" s="211"/>
      <c r="N60" s="214"/>
      <c r="O60" s="214"/>
      <c r="P60" s="215"/>
      <c r="Q60" s="215"/>
      <c r="R60" s="215"/>
      <c r="S60" s="215"/>
      <c r="T60" s="215"/>
      <c r="U60" s="215"/>
      <c r="V60" s="215"/>
      <c r="W60" s="125"/>
      <c r="X60" s="216"/>
      <c r="Y60" s="211"/>
      <c r="Z60" s="211"/>
      <c r="AA60" s="211"/>
      <c r="AB60" s="211"/>
    </row>
    <row r="61" spans="1:33" s="8" customFormat="1" ht="20.25" customHeight="1" x14ac:dyDescent="0.25">
      <c r="A61" s="209"/>
      <c r="B61" s="210"/>
      <c r="C61" s="209"/>
      <c r="D61" s="211"/>
      <c r="E61" s="212"/>
      <c r="F61" s="213"/>
      <c r="G61" s="209"/>
      <c r="H61" s="209"/>
      <c r="I61" s="209"/>
      <c r="J61" s="209"/>
      <c r="K61" s="209"/>
      <c r="L61" s="209"/>
      <c r="M61" s="211"/>
      <c r="N61" s="214"/>
      <c r="O61" s="214"/>
      <c r="P61" s="215"/>
      <c r="Q61" s="215"/>
      <c r="R61" s="215"/>
      <c r="S61" s="215"/>
      <c r="T61" s="215"/>
      <c r="U61" s="215"/>
      <c r="V61" s="215"/>
      <c r="W61" s="125"/>
      <c r="X61" s="216"/>
      <c r="Y61" s="211"/>
      <c r="Z61" s="211"/>
      <c r="AA61" s="211"/>
      <c r="AB61" s="211"/>
    </row>
    <row r="62" spans="1:33" s="8" customFormat="1" ht="20.25" customHeight="1" x14ac:dyDescent="0.25">
      <c r="A62" s="209"/>
      <c r="B62" s="210"/>
      <c r="C62" s="209"/>
      <c r="D62" s="211"/>
      <c r="E62" s="212"/>
      <c r="F62" s="213"/>
      <c r="G62" s="209"/>
      <c r="H62" s="209"/>
      <c r="I62" s="209"/>
      <c r="J62" s="209"/>
      <c r="K62" s="209"/>
      <c r="L62" s="209"/>
      <c r="M62" s="211"/>
      <c r="N62" s="214"/>
      <c r="O62" s="214"/>
      <c r="P62" s="215"/>
      <c r="Q62" s="215"/>
      <c r="R62" s="215"/>
      <c r="S62" s="215"/>
      <c r="T62" s="215"/>
      <c r="U62" s="215"/>
      <c r="V62" s="215"/>
      <c r="W62" s="125"/>
      <c r="X62" s="216"/>
      <c r="Y62" s="211"/>
      <c r="Z62" s="211"/>
      <c r="AA62" s="211"/>
      <c r="AB62" s="211"/>
    </row>
    <row r="63" spans="1:33" s="8" customFormat="1" x14ac:dyDescent="0.25">
      <c r="A63" s="211"/>
      <c r="B63" s="211"/>
      <c r="C63" s="211"/>
      <c r="D63" s="125"/>
      <c r="E63" s="211"/>
      <c r="F63" s="211"/>
      <c r="G63" s="211"/>
      <c r="H63" s="211"/>
      <c r="I63" s="211"/>
      <c r="J63" s="211"/>
      <c r="K63" s="211"/>
      <c r="L63" s="211"/>
      <c r="M63" s="211"/>
      <c r="N63" s="211"/>
      <c r="O63" s="211"/>
      <c r="P63" s="211"/>
      <c r="Q63" s="211"/>
      <c r="R63" s="211"/>
      <c r="S63" s="211"/>
      <c r="T63" s="211"/>
      <c r="U63" s="211"/>
      <c r="V63" s="211"/>
      <c r="W63" s="125"/>
      <c r="X63" s="211"/>
      <c r="Y63" s="211"/>
      <c r="Z63" s="211"/>
      <c r="AA63" s="211"/>
      <c r="AB63" s="211"/>
    </row>
    <row r="64" spans="1:33" x14ac:dyDescent="0.25">
      <c r="A64" s="15"/>
      <c r="B64" s="15"/>
      <c r="C64" s="15"/>
      <c r="D64" s="26"/>
      <c r="E64" s="15"/>
      <c r="F64" s="15"/>
      <c r="G64" s="15"/>
      <c r="H64" s="15"/>
      <c r="I64" s="15"/>
      <c r="J64" s="15"/>
      <c r="K64" s="15"/>
      <c r="L64" s="15"/>
      <c r="M64" s="15"/>
      <c r="N64" s="15"/>
      <c r="O64" s="15"/>
      <c r="P64" s="15"/>
      <c r="Q64" s="15"/>
      <c r="R64" s="15"/>
      <c r="S64" s="15"/>
      <c r="T64" s="15"/>
      <c r="U64" s="15"/>
      <c r="V64" s="15"/>
      <c r="W64" s="125"/>
      <c r="X64" s="15"/>
      <c r="Y64" s="15"/>
      <c r="Z64" s="15"/>
      <c r="AA64" s="15"/>
      <c r="AB64" s="15"/>
    </row>
    <row r="65" spans="1:28" x14ac:dyDescent="0.25">
      <c r="A65" s="15"/>
      <c r="B65" s="15"/>
      <c r="C65" s="15"/>
      <c r="D65" s="26"/>
      <c r="E65" s="15"/>
      <c r="F65" s="15"/>
      <c r="G65" s="15"/>
      <c r="H65" s="15"/>
      <c r="I65" s="15"/>
      <c r="J65" s="15"/>
      <c r="K65" s="15"/>
      <c r="L65" s="15"/>
      <c r="M65" s="15"/>
      <c r="N65" s="15"/>
      <c r="O65" s="15"/>
      <c r="P65" s="15"/>
      <c r="Q65" s="15"/>
      <c r="R65" s="15"/>
      <c r="S65" s="15"/>
      <c r="T65" s="15"/>
      <c r="U65" s="15"/>
      <c r="V65" s="15"/>
      <c r="W65" s="125"/>
      <c r="X65" s="15"/>
      <c r="Y65" s="15"/>
      <c r="Z65" s="15"/>
      <c r="AA65" s="15"/>
      <c r="AB65" s="15"/>
    </row>
    <row r="66" spans="1:28" x14ac:dyDescent="0.25">
      <c r="A66" s="15"/>
      <c r="B66" s="15"/>
      <c r="C66" s="15"/>
      <c r="D66" s="26"/>
      <c r="E66" s="15"/>
      <c r="F66" s="15"/>
      <c r="G66" s="15"/>
      <c r="H66" s="15"/>
      <c r="I66" s="15"/>
      <c r="J66" s="15"/>
      <c r="K66" s="15"/>
      <c r="L66" s="15"/>
      <c r="M66" s="15"/>
      <c r="N66" s="15"/>
      <c r="O66" s="15"/>
      <c r="P66" s="15"/>
      <c r="Q66" s="15"/>
      <c r="R66" s="15"/>
      <c r="S66" s="15"/>
      <c r="T66" s="15"/>
      <c r="U66" s="15"/>
      <c r="V66" s="15"/>
      <c r="W66" s="125"/>
      <c r="X66" s="15"/>
      <c r="Y66" s="15"/>
      <c r="Z66" s="15"/>
      <c r="AA66" s="15"/>
      <c r="AB66" s="15"/>
    </row>
    <row r="67" spans="1:28" x14ac:dyDescent="0.25">
      <c r="A67" s="15"/>
      <c r="B67" s="15"/>
      <c r="C67" s="15"/>
      <c r="D67" s="26"/>
      <c r="E67" s="15"/>
      <c r="F67" s="15"/>
      <c r="G67" s="15"/>
      <c r="H67" s="15"/>
      <c r="I67" s="15"/>
      <c r="J67" s="15"/>
      <c r="K67" s="15"/>
      <c r="L67" s="15"/>
      <c r="M67" s="15"/>
      <c r="N67" s="15"/>
      <c r="O67" s="15"/>
      <c r="P67" s="15"/>
      <c r="Q67" s="15"/>
      <c r="R67" s="15"/>
      <c r="S67" s="15"/>
      <c r="T67" s="15"/>
      <c r="U67" s="15"/>
      <c r="V67" s="15"/>
      <c r="W67" s="125"/>
      <c r="X67" s="15"/>
      <c r="Y67" s="15"/>
      <c r="Z67" s="15"/>
      <c r="AA67" s="15"/>
      <c r="AB67" s="15"/>
    </row>
    <row r="68" spans="1:28" x14ac:dyDescent="0.25">
      <c r="A68" s="15"/>
      <c r="B68" s="15"/>
      <c r="C68" s="15"/>
      <c r="D68" s="26"/>
      <c r="E68" s="15"/>
      <c r="F68" s="15"/>
      <c r="G68" s="15"/>
      <c r="H68" s="15"/>
      <c r="I68" s="15"/>
      <c r="J68" s="15"/>
      <c r="K68" s="15"/>
      <c r="L68" s="15"/>
      <c r="M68" s="15"/>
      <c r="N68" s="15"/>
      <c r="O68" s="15"/>
      <c r="P68" s="15"/>
      <c r="Q68" s="15"/>
      <c r="R68" s="15"/>
      <c r="S68" s="15"/>
      <c r="T68" s="15"/>
      <c r="U68" s="15"/>
      <c r="V68" s="15"/>
      <c r="X68" s="15"/>
    </row>
    <row r="69" spans="1:28" x14ac:dyDescent="0.25">
      <c r="A69" s="15"/>
      <c r="B69" s="15"/>
      <c r="C69" s="15"/>
      <c r="D69" s="26"/>
      <c r="E69" s="15"/>
      <c r="F69" s="15"/>
      <c r="G69" s="15"/>
      <c r="H69" s="15"/>
      <c r="I69" s="15"/>
      <c r="J69" s="15"/>
      <c r="K69" s="15"/>
      <c r="L69" s="15"/>
      <c r="M69" s="15"/>
      <c r="N69" s="15"/>
      <c r="O69" s="15"/>
      <c r="P69" s="15"/>
      <c r="Q69" s="15"/>
      <c r="R69" s="15"/>
      <c r="S69" s="15"/>
      <c r="T69" s="15"/>
      <c r="U69" s="15"/>
      <c r="V69" s="15"/>
    </row>
    <row r="70" spans="1:28" x14ac:dyDescent="0.25">
      <c r="A70" s="15"/>
      <c r="B70" s="15"/>
      <c r="C70" s="15"/>
      <c r="D70" s="26"/>
      <c r="E70" s="15"/>
      <c r="F70" s="15"/>
      <c r="G70" s="15"/>
      <c r="H70" s="15"/>
      <c r="I70" s="15"/>
      <c r="J70" s="15"/>
      <c r="K70" s="15"/>
      <c r="L70" s="15"/>
      <c r="M70" s="15"/>
      <c r="N70" s="15"/>
      <c r="O70" s="15"/>
      <c r="P70" s="15"/>
      <c r="Q70" s="15"/>
      <c r="R70" s="15"/>
      <c r="S70" s="15"/>
      <c r="T70" s="15"/>
      <c r="U70" s="15"/>
      <c r="V70" s="15"/>
    </row>
    <row r="71" spans="1:28" x14ac:dyDescent="0.25">
      <c r="A71" s="15"/>
      <c r="B71" s="15"/>
      <c r="C71" s="15"/>
      <c r="D71" s="26"/>
      <c r="E71" s="15"/>
      <c r="F71" s="15"/>
      <c r="G71" s="15"/>
      <c r="H71" s="15"/>
      <c r="I71" s="15"/>
      <c r="J71" s="15"/>
      <c r="K71" s="15"/>
      <c r="L71" s="15"/>
      <c r="M71" s="15"/>
      <c r="N71" s="15"/>
      <c r="O71" s="15"/>
      <c r="P71" s="15"/>
      <c r="Q71" s="15"/>
      <c r="R71" s="15"/>
      <c r="S71" s="15"/>
      <c r="T71" s="15"/>
      <c r="U71" s="15"/>
      <c r="V71" s="15"/>
    </row>
    <row r="72" spans="1:28" x14ac:dyDescent="0.25">
      <c r="A72" s="15"/>
      <c r="B72" s="15"/>
      <c r="C72" s="15"/>
      <c r="D72" s="26"/>
      <c r="E72" s="15"/>
      <c r="F72" s="15"/>
      <c r="G72" s="15"/>
      <c r="H72" s="15"/>
      <c r="I72" s="15"/>
      <c r="J72" s="15"/>
      <c r="K72" s="15"/>
      <c r="L72" s="15"/>
      <c r="M72" s="15"/>
      <c r="N72" s="15"/>
      <c r="O72" s="15"/>
      <c r="P72" s="15"/>
      <c r="Q72" s="15"/>
      <c r="R72" s="15"/>
      <c r="S72" s="15"/>
      <c r="T72" s="15"/>
      <c r="U72" s="15"/>
      <c r="V72" s="15"/>
    </row>
    <row r="73" spans="1:28" x14ac:dyDescent="0.25">
      <c r="A73" s="15"/>
      <c r="B73" s="15"/>
      <c r="C73" s="15"/>
      <c r="D73" s="26"/>
      <c r="E73" s="15"/>
      <c r="F73" s="15"/>
      <c r="G73" s="15"/>
      <c r="H73" s="15"/>
      <c r="I73" s="15"/>
      <c r="J73" s="15"/>
      <c r="K73" s="15"/>
      <c r="L73" s="15"/>
      <c r="M73" s="15"/>
      <c r="N73" s="15"/>
      <c r="O73" s="15"/>
      <c r="P73" s="15"/>
      <c r="Q73" s="15"/>
      <c r="R73" s="15"/>
      <c r="S73" s="15"/>
      <c r="T73" s="15"/>
      <c r="U73" s="15"/>
      <c r="V73" s="15"/>
    </row>
    <row r="74" spans="1:28" x14ac:dyDescent="0.25">
      <c r="A74" s="15"/>
      <c r="B74" s="15"/>
      <c r="C74" s="15"/>
      <c r="D74" s="26"/>
      <c r="E74" s="15"/>
      <c r="F74" s="15"/>
      <c r="G74" s="15"/>
      <c r="H74" s="15"/>
      <c r="I74" s="15"/>
      <c r="J74" s="15"/>
      <c r="K74" s="15"/>
      <c r="L74" s="15"/>
      <c r="M74" s="15"/>
      <c r="N74" s="15"/>
      <c r="O74" s="15"/>
      <c r="P74" s="15"/>
      <c r="Q74" s="15"/>
      <c r="R74" s="15"/>
      <c r="S74" s="15"/>
      <c r="T74" s="15"/>
      <c r="U74" s="15"/>
      <c r="V74" s="15"/>
    </row>
    <row r="75" spans="1:28" x14ac:dyDescent="0.25">
      <c r="A75" s="15"/>
      <c r="B75" s="15"/>
      <c r="C75" s="15"/>
      <c r="D75" s="26"/>
      <c r="E75" s="15"/>
      <c r="F75" s="15"/>
      <c r="G75" s="15"/>
      <c r="H75" s="15"/>
      <c r="I75" s="15"/>
      <c r="J75" s="15"/>
      <c r="K75" s="15"/>
      <c r="L75" s="15"/>
      <c r="M75" s="15"/>
      <c r="N75" s="15"/>
      <c r="O75" s="15"/>
      <c r="P75" s="15"/>
      <c r="Q75" s="15"/>
      <c r="R75" s="15"/>
      <c r="S75" s="15"/>
      <c r="T75" s="15"/>
      <c r="U75" s="15"/>
      <c r="V75" s="15"/>
    </row>
    <row r="76" spans="1:28" x14ac:dyDescent="0.25">
      <c r="A76" s="15"/>
      <c r="B76" s="15"/>
      <c r="C76" s="15"/>
      <c r="D76" s="26"/>
      <c r="E76" s="15"/>
      <c r="F76" s="15"/>
      <c r="G76" s="15"/>
      <c r="H76" s="15"/>
      <c r="I76" s="15"/>
      <c r="J76" s="15"/>
      <c r="K76" s="15"/>
      <c r="L76" s="15"/>
      <c r="M76" s="15"/>
      <c r="N76" s="15"/>
      <c r="O76" s="15"/>
      <c r="P76" s="15"/>
      <c r="Q76" s="15"/>
      <c r="R76" s="15"/>
      <c r="S76" s="15"/>
      <c r="T76" s="15"/>
      <c r="U76" s="15"/>
      <c r="V76" s="15"/>
    </row>
    <row r="77" spans="1:28" x14ac:dyDescent="0.25">
      <c r="A77" s="15"/>
      <c r="B77" s="15"/>
      <c r="C77" s="15"/>
      <c r="D77" s="26"/>
      <c r="E77" s="15"/>
      <c r="F77" s="15"/>
      <c r="G77" s="15"/>
      <c r="H77" s="15"/>
      <c r="I77" s="15"/>
      <c r="J77" s="15"/>
      <c r="K77" s="15"/>
      <c r="L77" s="15"/>
      <c r="M77" s="15"/>
      <c r="N77" s="15"/>
      <c r="O77" s="15"/>
      <c r="P77" s="15"/>
      <c r="Q77" s="15"/>
      <c r="R77" s="15"/>
      <c r="S77" s="15"/>
      <c r="T77" s="15"/>
      <c r="U77" s="15"/>
      <c r="V77" s="15"/>
    </row>
    <row r="78" spans="1:28" x14ac:dyDescent="0.25">
      <c r="A78" s="15"/>
      <c r="B78" s="15"/>
      <c r="C78" s="15"/>
      <c r="D78" s="26"/>
      <c r="E78" s="15"/>
      <c r="F78" s="15"/>
      <c r="G78" s="15"/>
      <c r="H78" s="15"/>
      <c r="I78" s="15"/>
      <c r="J78" s="15"/>
      <c r="K78" s="15"/>
      <c r="L78" s="15"/>
      <c r="M78" s="15"/>
      <c r="N78" s="15"/>
      <c r="O78" s="15"/>
      <c r="P78" s="15"/>
      <c r="Q78" s="15"/>
      <c r="R78" s="15"/>
      <c r="S78" s="15"/>
      <c r="T78" s="15"/>
      <c r="U78" s="15"/>
      <c r="V78" s="15"/>
    </row>
    <row r="79" spans="1:28" x14ac:dyDescent="0.25">
      <c r="A79" s="15"/>
      <c r="B79" s="15"/>
      <c r="C79" s="15"/>
      <c r="D79" s="26"/>
      <c r="E79" s="15"/>
      <c r="F79" s="15"/>
      <c r="G79" s="15"/>
      <c r="H79" s="15"/>
      <c r="I79" s="15"/>
      <c r="J79" s="15"/>
      <c r="K79" s="15"/>
      <c r="L79" s="15"/>
      <c r="M79" s="15"/>
      <c r="N79" s="15"/>
      <c r="O79" s="15"/>
      <c r="P79" s="15"/>
      <c r="Q79" s="15"/>
      <c r="R79" s="15"/>
      <c r="S79" s="15"/>
      <c r="T79" s="15"/>
      <c r="U79" s="15"/>
      <c r="V79" s="15"/>
    </row>
    <row r="80" spans="1:28" x14ac:dyDescent="0.25">
      <c r="A80" s="15"/>
      <c r="B80" s="15"/>
      <c r="C80" s="15"/>
      <c r="D80" s="26"/>
      <c r="E80" s="15"/>
      <c r="F80" s="15"/>
      <c r="G80" s="15"/>
      <c r="H80" s="15"/>
      <c r="I80" s="15"/>
      <c r="J80" s="15"/>
      <c r="K80" s="15"/>
      <c r="L80" s="15"/>
      <c r="M80" s="15"/>
      <c r="N80" s="15"/>
      <c r="O80" s="15"/>
      <c r="P80" s="15"/>
      <c r="Q80" s="15"/>
      <c r="R80" s="15"/>
      <c r="S80" s="15"/>
      <c r="T80" s="15"/>
      <c r="U80" s="15"/>
      <c r="V80" s="15"/>
    </row>
    <row r="81" spans="1:22" x14ac:dyDescent="0.25">
      <c r="A81" s="15"/>
      <c r="B81" s="15"/>
      <c r="C81" s="15"/>
      <c r="D81" s="26"/>
      <c r="E81" s="15"/>
      <c r="F81" s="15"/>
      <c r="G81" s="15"/>
      <c r="H81" s="15"/>
      <c r="I81" s="15"/>
      <c r="J81" s="15"/>
      <c r="K81" s="15"/>
      <c r="L81" s="15"/>
      <c r="M81" s="15"/>
      <c r="N81" s="15"/>
      <c r="O81" s="15"/>
      <c r="P81" s="15"/>
      <c r="Q81" s="15"/>
      <c r="R81" s="15"/>
      <c r="S81" s="15"/>
      <c r="T81" s="15"/>
      <c r="U81" s="15"/>
      <c r="V81" s="15"/>
    </row>
    <row r="82" spans="1:22" x14ac:dyDescent="0.25">
      <c r="A82" s="15"/>
      <c r="B82" s="15"/>
      <c r="C82" s="15"/>
      <c r="D82" s="26"/>
      <c r="E82" s="15"/>
      <c r="F82" s="15"/>
      <c r="G82" s="15"/>
      <c r="H82" s="15"/>
      <c r="I82" s="15"/>
      <c r="J82" s="15"/>
      <c r="K82" s="15"/>
      <c r="L82" s="15"/>
      <c r="M82" s="15"/>
      <c r="N82" s="15"/>
      <c r="O82" s="15"/>
      <c r="P82" s="15"/>
      <c r="Q82" s="15"/>
      <c r="R82" s="15"/>
      <c r="S82" s="15"/>
      <c r="T82" s="15"/>
      <c r="U82" s="15"/>
      <c r="V82" s="15"/>
    </row>
    <row r="83" spans="1:22" x14ac:dyDescent="0.25">
      <c r="A83" s="15"/>
      <c r="B83" s="15"/>
      <c r="C83" s="15"/>
      <c r="D83" s="26"/>
      <c r="E83" s="15"/>
      <c r="F83" s="15"/>
      <c r="G83" s="15"/>
      <c r="H83" s="15"/>
      <c r="I83" s="15"/>
      <c r="J83" s="15"/>
      <c r="K83" s="15"/>
      <c r="L83" s="15"/>
      <c r="M83" s="15"/>
      <c r="N83" s="15"/>
      <c r="O83" s="15"/>
      <c r="P83" s="15"/>
      <c r="Q83" s="15"/>
      <c r="R83" s="15"/>
      <c r="S83" s="15"/>
      <c r="T83" s="15"/>
      <c r="U83" s="15"/>
      <c r="V83" s="15"/>
    </row>
    <row r="84" spans="1:22" x14ac:dyDescent="0.25">
      <c r="A84" s="15"/>
      <c r="B84" s="15"/>
      <c r="C84" s="15"/>
      <c r="D84" s="26"/>
      <c r="E84" s="15"/>
      <c r="F84" s="15"/>
      <c r="G84" s="15"/>
      <c r="H84" s="15"/>
      <c r="I84" s="15"/>
      <c r="J84" s="15"/>
      <c r="K84" s="15"/>
      <c r="L84" s="15"/>
      <c r="M84" s="15"/>
      <c r="N84" s="15"/>
      <c r="O84" s="15"/>
      <c r="P84" s="15"/>
      <c r="Q84" s="15"/>
      <c r="R84" s="15"/>
      <c r="S84" s="15"/>
      <c r="T84" s="15"/>
      <c r="U84" s="15"/>
      <c r="V84" s="15"/>
    </row>
    <row r="85" spans="1:22" x14ac:dyDescent="0.25">
      <c r="A85" s="15"/>
      <c r="B85" s="15"/>
      <c r="C85" s="15"/>
      <c r="D85" s="26"/>
      <c r="E85" s="15"/>
      <c r="F85" s="15"/>
      <c r="G85" s="15"/>
      <c r="H85" s="15"/>
      <c r="I85" s="15"/>
      <c r="J85" s="15"/>
      <c r="K85" s="15"/>
      <c r="L85" s="15"/>
      <c r="M85" s="15"/>
      <c r="N85" s="15"/>
      <c r="O85" s="15"/>
      <c r="P85" s="15"/>
      <c r="Q85" s="15"/>
      <c r="R85" s="15"/>
      <c r="S85" s="15"/>
      <c r="T85" s="15"/>
      <c r="U85" s="15"/>
      <c r="V85" s="15"/>
    </row>
    <row r="86" spans="1:22" x14ac:dyDescent="0.25">
      <c r="A86" s="15"/>
      <c r="B86" s="15"/>
      <c r="C86" s="15"/>
      <c r="D86" s="26"/>
      <c r="E86" s="15"/>
      <c r="F86" s="15"/>
      <c r="G86" s="15"/>
      <c r="H86" s="15"/>
      <c r="I86" s="15"/>
      <c r="J86" s="15"/>
      <c r="K86" s="15"/>
      <c r="L86" s="15"/>
      <c r="M86" s="15"/>
      <c r="N86" s="15"/>
      <c r="O86" s="15"/>
      <c r="P86" s="15"/>
      <c r="Q86" s="15"/>
      <c r="R86" s="15"/>
      <c r="S86" s="15"/>
      <c r="T86" s="15"/>
      <c r="U86" s="15"/>
      <c r="V86" s="15"/>
    </row>
    <row r="87" spans="1:22" x14ac:dyDescent="0.25">
      <c r="A87" s="15"/>
      <c r="B87" s="15"/>
      <c r="C87" s="15"/>
      <c r="D87" s="26"/>
      <c r="E87" s="15"/>
      <c r="F87" s="15"/>
      <c r="G87" s="15"/>
      <c r="H87" s="15"/>
      <c r="I87" s="15"/>
      <c r="J87" s="15"/>
      <c r="K87" s="15"/>
      <c r="L87" s="15"/>
      <c r="M87" s="15"/>
      <c r="N87" s="15"/>
      <c r="O87" s="15"/>
      <c r="P87" s="15"/>
      <c r="Q87" s="15"/>
      <c r="R87" s="15"/>
      <c r="S87" s="15"/>
      <c r="T87" s="15"/>
      <c r="U87" s="15"/>
      <c r="V87" s="15"/>
    </row>
    <row r="88" spans="1:22" x14ac:dyDescent="0.25">
      <c r="A88" s="15"/>
      <c r="B88" s="15"/>
      <c r="C88" s="15"/>
      <c r="D88" s="26"/>
      <c r="E88" s="15"/>
      <c r="F88" s="15"/>
      <c r="G88" s="15"/>
      <c r="H88" s="15"/>
      <c r="I88" s="15"/>
      <c r="J88" s="15"/>
      <c r="K88" s="15"/>
      <c r="L88" s="15"/>
      <c r="M88" s="15"/>
      <c r="N88" s="15"/>
      <c r="O88" s="15"/>
      <c r="P88" s="15"/>
      <c r="Q88" s="15"/>
      <c r="R88" s="15"/>
      <c r="S88" s="15"/>
      <c r="T88" s="15"/>
      <c r="U88" s="15"/>
      <c r="V88" s="15"/>
    </row>
    <row r="89" spans="1:22" x14ac:dyDescent="0.25">
      <c r="A89" s="15"/>
      <c r="B89" s="15"/>
      <c r="C89" s="15"/>
      <c r="D89" s="26"/>
      <c r="E89" s="15"/>
      <c r="F89" s="15"/>
      <c r="G89" s="15"/>
      <c r="H89" s="15"/>
      <c r="I89" s="15"/>
      <c r="J89" s="15"/>
      <c r="K89" s="15"/>
      <c r="L89" s="15"/>
      <c r="M89" s="15"/>
      <c r="N89" s="15"/>
      <c r="O89" s="15"/>
      <c r="P89" s="15"/>
      <c r="Q89" s="15"/>
      <c r="R89" s="15"/>
      <c r="S89" s="15"/>
      <c r="T89" s="15"/>
      <c r="U89" s="15"/>
      <c r="V89" s="15"/>
    </row>
    <row r="90" spans="1:22" x14ac:dyDescent="0.25">
      <c r="A90" s="15"/>
      <c r="B90" s="15"/>
      <c r="C90" s="15"/>
      <c r="D90" s="26"/>
      <c r="E90" s="15"/>
      <c r="F90" s="15"/>
      <c r="G90" s="15"/>
      <c r="H90" s="15"/>
      <c r="I90" s="15"/>
      <c r="J90" s="15"/>
      <c r="K90" s="15"/>
      <c r="L90" s="15"/>
      <c r="M90" s="15"/>
      <c r="N90" s="15"/>
      <c r="O90" s="15"/>
      <c r="P90" s="15"/>
      <c r="Q90" s="15"/>
      <c r="R90" s="15"/>
      <c r="S90" s="15"/>
      <c r="T90" s="15"/>
      <c r="U90" s="15"/>
      <c r="V90" s="15"/>
    </row>
    <row r="91" spans="1:22" x14ac:dyDescent="0.25">
      <c r="A91" s="15"/>
      <c r="B91" s="15"/>
      <c r="C91" s="15"/>
      <c r="D91" s="26"/>
      <c r="E91" s="15"/>
      <c r="F91" s="15"/>
      <c r="G91" s="15"/>
      <c r="H91" s="15"/>
      <c r="I91" s="15"/>
      <c r="J91" s="15"/>
      <c r="K91" s="15"/>
      <c r="L91" s="15"/>
      <c r="M91" s="15"/>
      <c r="N91" s="15"/>
      <c r="O91" s="15"/>
      <c r="P91" s="15"/>
      <c r="Q91" s="15"/>
      <c r="R91" s="15"/>
      <c r="S91" s="15"/>
      <c r="T91" s="15"/>
      <c r="U91" s="15"/>
      <c r="V91" s="15"/>
    </row>
    <row r="92" spans="1:22" x14ac:dyDescent="0.25">
      <c r="A92" s="15"/>
      <c r="B92" s="15"/>
      <c r="C92" s="15"/>
      <c r="D92" s="26"/>
      <c r="E92" s="15"/>
      <c r="F92" s="15"/>
      <c r="G92" s="15"/>
      <c r="H92" s="15"/>
      <c r="I92" s="15"/>
      <c r="J92" s="15"/>
      <c r="K92" s="15"/>
      <c r="L92" s="15"/>
      <c r="M92" s="15"/>
      <c r="N92" s="15"/>
      <c r="O92" s="15"/>
      <c r="P92" s="15"/>
      <c r="Q92" s="15"/>
      <c r="R92" s="15"/>
      <c r="S92" s="15"/>
      <c r="T92" s="15"/>
      <c r="U92" s="15"/>
      <c r="V92" s="15"/>
    </row>
    <row r="93" spans="1:22" x14ac:dyDescent="0.25">
      <c r="A93" s="15"/>
      <c r="B93" s="15"/>
      <c r="C93" s="15"/>
      <c r="D93" s="26"/>
      <c r="E93" s="15"/>
      <c r="F93" s="15"/>
      <c r="G93" s="15"/>
      <c r="H93" s="15"/>
      <c r="I93" s="15"/>
      <c r="J93" s="15"/>
      <c r="K93" s="15"/>
      <c r="L93" s="15"/>
      <c r="M93" s="15"/>
      <c r="N93" s="15"/>
      <c r="O93" s="15"/>
      <c r="P93" s="15"/>
      <c r="Q93" s="15"/>
      <c r="R93" s="15"/>
      <c r="S93" s="15"/>
      <c r="T93" s="15"/>
      <c r="U93" s="15"/>
      <c r="V93" s="15"/>
    </row>
    <row r="94" spans="1:22" x14ac:dyDescent="0.25">
      <c r="A94" s="15"/>
      <c r="B94" s="15"/>
      <c r="C94" s="15"/>
      <c r="D94" s="26"/>
      <c r="E94" s="15"/>
      <c r="F94" s="15"/>
      <c r="G94" s="15"/>
      <c r="H94" s="15"/>
      <c r="I94" s="15"/>
      <c r="J94" s="15"/>
      <c r="K94" s="15"/>
      <c r="L94" s="15"/>
      <c r="M94" s="15"/>
      <c r="N94" s="15"/>
      <c r="O94" s="15"/>
      <c r="P94" s="15"/>
      <c r="Q94" s="15"/>
      <c r="R94" s="15"/>
      <c r="S94" s="15"/>
      <c r="T94" s="15"/>
      <c r="U94" s="15"/>
      <c r="V94" s="15"/>
    </row>
    <row r="95" spans="1:22" x14ac:dyDescent="0.25">
      <c r="A95" s="15"/>
      <c r="B95" s="15"/>
      <c r="C95" s="15"/>
      <c r="D95" s="26"/>
      <c r="E95" s="15"/>
      <c r="F95" s="15"/>
      <c r="G95" s="15"/>
      <c r="H95" s="15"/>
      <c r="I95" s="15"/>
      <c r="J95" s="15"/>
      <c r="K95" s="15"/>
      <c r="L95" s="15"/>
      <c r="M95" s="15"/>
      <c r="N95" s="15"/>
      <c r="O95" s="15"/>
      <c r="P95" s="15"/>
      <c r="Q95" s="15"/>
      <c r="R95" s="15"/>
      <c r="S95" s="15"/>
      <c r="T95" s="15"/>
      <c r="U95" s="15"/>
      <c r="V95" s="15"/>
    </row>
    <row r="96" spans="1:22" x14ac:dyDescent="0.25">
      <c r="A96" s="15"/>
      <c r="B96" s="15"/>
      <c r="C96" s="15"/>
      <c r="D96" s="26"/>
      <c r="E96" s="15"/>
      <c r="F96" s="15"/>
      <c r="G96" s="15"/>
      <c r="H96" s="15"/>
      <c r="I96" s="15"/>
      <c r="J96" s="15"/>
      <c r="K96" s="15"/>
      <c r="L96" s="15"/>
      <c r="M96" s="15"/>
      <c r="N96" s="15"/>
      <c r="O96" s="15"/>
      <c r="P96" s="15"/>
      <c r="Q96" s="15"/>
      <c r="R96" s="15"/>
      <c r="S96" s="15"/>
      <c r="T96" s="15"/>
      <c r="U96" s="15"/>
      <c r="V96" s="15"/>
    </row>
    <row r="97" spans="1:22" x14ac:dyDescent="0.25">
      <c r="A97" s="15"/>
      <c r="B97" s="15"/>
      <c r="C97" s="15"/>
      <c r="D97" s="26"/>
      <c r="E97" s="15"/>
      <c r="F97" s="15"/>
      <c r="G97" s="15"/>
      <c r="H97" s="15"/>
      <c r="I97" s="15"/>
      <c r="J97" s="15"/>
      <c r="K97" s="15"/>
      <c r="L97" s="15"/>
      <c r="M97" s="15"/>
      <c r="N97" s="15"/>
      <c r="O97" s="15"/>
      <c r="P97" s="15"/>
      <c r="Q97" s="15"/>
      <c r="R97" s="15"/>
      <c r="S97" s="15"/>
      <c r="T97" s="15"/>
      <c r="U97" s="15"/>
      <c r="V97" s="15"/>
    </row>
    <row r="98" spans="1:22" x14ac:dyDescent="0.25">
      <c r="A98" s="15"/>
      <c r="B98" s="15"/>
      <c r="C98" s="15"/>
      <c r="D98" s="26"/>
      <c r="E98" s="15"/>
      <c r="F98" s="15"/>
      <c r="G98" s="15"/>
      <c r="H98" s="15"/>
      <c r="I98" s="15"/>
      <c r="J98" s="15"/>
      <c r="K98" s="15"/>
      <c r="L98" s="15"/>
      <c r="M98" s="15"/>
      <c r="N98" s="15"/>
      <c r="O98" s="15"/>
      <c r="P98" s="15"/>
      <c r="Q98" s="15"/>
      <c r="R98" s="15"/>
      <c r="S98" s="15"/>
      <c r="T98" s="15"/>
      <c r="U98" s="15"/>
      <c r="V98" s="15"/>
    </row>
    <row r="99" spans="1:22" x14ac:dyDescent="0.25">
      <c r="A99" s="15"/>
      <c r="B99" s="15"/>
      <c r="C99" s="15"/>
      <c r="D99" s="26"/>
      <c r="E99" s="15"/>
      <c r="F99" s="15"/>
      <c r="G99" s="15"/>
      <c r="H99" s="15"/>
      <c r="I99" s="15"/>
      <c r="J99" s="15"/>
      <c r="K99" s="15"/>
      <c r="L99" s="15"/>
      <c r="M99" s="15"/>
      <c r="N99" s="15"/>
      <c r="O99" s="15"/>
      <c r="P99" s="15"/>
      <c r="Q99" s="15"/>
      <c r="R99" s="15"/>
      <c r="S99" s="15"/>
      <c r="T99" s="15"/>
      <c r="U99" s="15"/>
      <c r="V99" s="15"/>
    </row>
    <row r="100" spans="1:22" x14ac:dyDescent="0.25">
      <c r="A100" s="15"/>
      <c r="B100" s="15"/>
      <c r="C100" s="15"/>
      <c r="D100" s="26"/>
      <c r="E100" s="15"/>
      <c r="F100" s="15"/>
      <c r="G100" s="15"/>
      <c r="H100" s="15"/>
      <c r="I100" s="15"/>
      <c r="J100" s="15"/>
      <c r="K100" s="15"/>
      <c r="L100" s="15"/>
      <c r="M100" s="15"/>
      <c r="N100" s="15"/>
      <c r="O100" s="15"/>
      <c r="P100" s="15"/>
      <c r="Q100" s="15"/>
      <c r="R100" s="15"/>
      <c r="S100" s="15"/>
      <c r="T100" s="15"/>
      <c r="U100" s="15"/>
      <c r="V100" s="15"/>
    </row>
  </sheetData>
  <autoFilter ref="A1:AK1"/>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dimension ref="A1:AI45"/>
  <sheetViews>
    <sheetView zoomScaleNormal="100" workbookViewId="0">
      <pane xSplit="1" ySplit="1" topLeftCell="B18" activePane="bottomRight" state="frozen"/>
      <selection pane="topRight" activeCell="B1" sqref="B1"/>
      <selection pane="bottomLeft" activeCell="A2" sqref="A2"/>
      <selection pane="bottomRight" activeCell="A30" sqref="A30"/>
    </sheetView>
  </sheetViews>
  <sheetFormatPr defaultRowHeight="15" x14ac:dyDescent="0.25"/>
  <cols>
    <col min="1" max="1" width="19.140625" bestFit="1" customWidth="1"/>
    <col min="2" max="3" width="60.7109375" bestFit="1" customWidth="1"/>
    <col min="4" max="4" width="91.42578125" bestFit="1" customWidth="1"/>
    <col min="5" max="5" width="11.42578125" bestFit="1" customWidth="1"/>
    <col min="6" max="7" width="9.140625" customWidth="1"/>
    <col min="8" max="8" width="13" customWidth="1"/>
    <col min="9" max="9" width="12.140625" customWidth="1"/>
    <col min="10" max="10" width="10" customWidth="1"/>
    <col min="11" max="11" width="14" customWidth="1"/>
    <col min="12" max="12" width="60.7109375" customWidth="1"/>
    <col min="13" max="13" width="12.5703125" customWidth="1"/>
    <col min="14" max="14" width="60.7109375" bestFit="1" customWidth="1"/>
    <col min="15" max="15" width="18.5703125" bestFit="1" customWidth="1"/>
    <col min="17" max="17" width="21.7109375" style="39" bestFit="1" customWidth="1"/>
    <col min="18" max="19" width="21.7109375" style="39" customWidth="1"/>
    <col min="23" max="23" width="11.85546875" customWidth="1"/>
    <col min="26" max="26" width="15.28515625" bestFit="1" customWidth="1"/>
    <col min="29" max="29" width="10" bestFit="1" customWidth="1"/>
  </cols>
  <sheetData>
    <row r="1" spans="1:35" ht="63" x14ac:dyDescent="0.25">
      <c r="A1" s="2" t="s">
        <v>2290</v>
      </c>
      <c r="B1" s="2" t="s">
        <v>114</v>
      </c>
      <c r="C1" s="2" t="s">
        <v>99</v>
      </c>
      <c r="D1" s="2" t="s">
        <v>100</v>
      </c>
      <c r="E1" s="2" t="s">
        <v>39</v>
      </c>
      <c r="F1" s="4" t="s">
        <v>197</v>
      </c>
      <c r="G1" s="4" t="s">
        <v>199</v>
      </c>
      <c r="H1" s="4" t="s">
        <v>413</v>
      </c>
      <c r="I1" s="4" t="s">
        <v>415</v>
      </c>
      <c r="J1" s="2" t="s">
        <v>106</v>
      </c>
      <c r="K1" s="2" t="s">
        <v>118</v>
      </c>
      <c r="L1" s="4" t="s">
        <v>97</v>
      </c>
      <c r="M1" s="4"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row>
    <row r="2" spans="1:35" ht="15.75" x14ac:dyDescent="0.25">
      <c r="A2" s="15" t="s">
        <v>349</v>
      </c>
      <c r="B2" s="15" t="s">
        <v>738</v>
      </c>
      <c r="C2" s="15" t="s">
        <v>738</v>
      </c>
      <c r="D2" s="15" t="s">
        <v>770</v>
      </c>
      <c r="E2" s="130">
        <v>0</v>
      </c>
      <c r="F2" s="15" t="s">
        <v>557</v>
      </c>
      <c r="G2" s="15">
        <v>30</v>
      </c>
      <c r="H2" s="15" t="s">
        <v>684</v>
      </c>
      <c r="I2" s="15" t="s">
        <v>684</v>
      </c>
      <c r="J2" s="15" t="s">
        <v>684</v>
      </c>
      <c r="K2" s="15" t="s">
        <v>684</v>
      </c>
      <c r="L2" s="15" t="s">
        <v>738</v>
      </c>
      <c r="M2" s="15" t="s">
        <v>770</v>
      </c>
      <c r="N2" s="15" t="s">
        <v>738</v>
      </c>
      <c r="O2" s="15" t="s">
        <v>770</v>
      </c>
      <c r="P2" s="15" t="s">
        <v>3384</v>
      </c>
      <c r="Q2" s="97" t="str">
        <f>VLOOKUP(A2,SBNCODE!D:G,4,0)</f>
        <v>HWE</v>
      </c>
      <c r="R2" s="131" t="e">
        <f>VLOOKUP(A2,SAGESBN,2,0)</f>
        <v>#REF!</v>
      </c>
      <c r="S2" s="131" t="e">
        <f>VLOOKUP(A2,#REF!,2,0)</f>
        <v>#REF!</v>
      </c>
      <c r="T2" s="15" t="s">
        <v>736</v>
      </c>
      <c r="U2" s="15" t="s">
        <v>735</v>
      </c>
      <c r="V2" s="15" t="s">
        <v>735</v>
      </c>
      <c r="W2" s="15">
        <f>VLOOKUP(A2,'Everything - Max Levels JAL'!$A$1:$G$246,7,FALSE)</f>
        <v>8</v>
      </c>
      <c r="X2" s="147" t="s">
        <v>736</v>
      </c>
      <c r="Y2" s="147" t="str">
        <f>T2</f>
        <v>NO</v>
      </c>
      <c r="Z2" s="147" t="str">
        <f t="shared" ref="Z2:Z43" si="0">A2</f>
        <v>4219</v>
      </c>
      <c r="AA2" s="147"/>
      <c r="AB2" s="147"/>
      <c r="AC2" s="147" t="s">
        <v>3327</v>
      </c>
      <c r="AD2" s="147" t="s">
        <v>114</v>
      </c>
      <c r="AE2" s="147" t="s">
        <v>3328</v>
      </c>
      <c r="AF2" s="147" t="s">
        <v>3319</v>
      </c>
      <c r="AG2" s="147" t="s">
        <v>3319</v>
      </c>
      <c r="AH2" s="225"/>
      <c r="AI2" s="225"/>
    </row>
    <row r="3" spans="1:35" x14ac:dyDescent="0.25">
      <c r="A3" s="15" t="s">
        <v>357</v>
      </c>
      <c r="B3" s="15" t="s">
        <v>529</v>
      </c>
      <c r="C3" s="15" t="s">
        <v>529</v>
      </c>
      <c r="D3" s="15" t="s">
        <v>771</v>
      </c>
      <c r="E3" s="130">
        <v>0</v>
      </c>
      <c r="F3" s="15" t="s">
        <v>557</v>
      </c>
      <c r="G3" s="77">
        <v>7.5</v>
      </c>
      <c r="H3" s="15" t="s">
        <v>684</v>
      </c>
      <c r="I3" s="15" t="s">
        <v>684</v>
      </c>
      <c r="J3" s="15" t="s">
        <v>684</v>
      </c>
      <c r="K3" s="15" t="s">
        <v>684</v>
      </c>
      <c r="L3" s="15" t="s">
        <v>529</v>
      </c>
      <c r="M3" s="15" t="s">
        <v>771</v>
      </c>
      <c r="N3" s="15" t="s">
        <v>529</v>
      </c>
      <c r="O3" s="15" t="s">
        <v>771</v>
      </c>
      <c r="P3" s="15" t="s">
        <v>3384</v>
      </c>
      <c r="Q3" s="132" t="s">
        <v>856</v>
      </c>
      <c r="R3" s="184" t="s">
        <v>357</v>
      </c>
      <c r="S3" s="184" t="s">
        <v>357</v>
      </c>
      <c r="T3" s="15" t="s">
        <v>736</v>
      </c>
      <c r="U3" s="15" t="s">
        <v>735</v>
      </c>
      <c r="V3" s="15" t="s">
        <v>735</v>
      </c>
      <c r="W3" s="15">
        <f>VLOOKUP(A3,'Everything - Max Levels JAL'!$A$1:$G$246,7,FALSE)</f>
        <v>3</v>
      </c>
      <c r="X3" s="147" t="s">
        <v>736</v>
      </c>
      <c r="Y3" s="147" t="str">
        <f t="shared" ref="Y3:Y45" si="1">T3</f>
        <v>NO</v>
      </c>
      <c r="Z3" s="147" t="str">
        <f t="shared" si="0"/>
        <v>5828</v>
      </c>
      <c r="AA3" s="147"/>
      <c r="AB3" s="147"/>
      <c r="AC3" s="147" t="s">
        <v>3327</v>
      </c>
      <c r="AD3" s="147" t="s">
        <v>114</v>
      </c>
      <c r="AE3" s="147" t="s">
        <v>3328</v>
      </c>
      <c r="AF3" s="147" t="s">
        <v>3319</v>
      </c>
      <c r="AG3" s="147" t="s">
        <v>3319</v>
      </c>
    </row>
    <row r="4" spans="1:35" x14ac:dyDescent="0.25">
      <c r="A4" s="15" t="s">
        <v>528</v>
      </c>
      <c r="B4" s="15" t="s">
        <v>364</v>
      </c>
      <c r="C4" s="15" t="s">
        <v>364</v>
      </c>
      <c r="D4" s="15" t="s">
        <v>772</v>
      </c>
      <c r="E4" s="130">
        <v>0</v>
      </c>
      <c r="F4" s="15" t="s">
        <v>557</v>
      </c>
      <c r="G4" s="15">
        <v>30</v>
      </c>
      <c r="H4" s="15" t="s">
        <v>684</v>
      </c>
      <c r="I4" s="15" t="s">
        <v>684</v>
      </c>
      <c r="J4" s="15" t="s">
        <v>684</v>
      </c>
      <c r="K4" s="15" t="s">
        <v>684</v>
      </c>
      <c r="L4" s="15" t="s">
        <v>364</v>
      </c>
      <c r="M4" s="15" t="s">
        <v>772</v>
      </c>
      <c r="N4" s="15" t="s">
        <v>364</v>
      </c>
      <c r="O4" s="15" t="s">
        <v>772</v>
      </c>
      <c r="P4" s="15" t="s">
        <v>3384</v>
      </c>
      <c r="Q4" s="97" t="str">
        <f>VLOOKUP(A4,SBNCODE!D:G,4,0)</f>
        <v>HWE</v>
      </c>
      <c r="R4" s="131" t="e">
        <f>VLOOKUP(A4,SAGESBN,2,0)</f>
        <v>#REF!</v>
      </c>
      <c r="S4" s="131" t="e">
        <f>VLOOKUP(A4,#REF!,2,0)</f>
        <v>#REF!</v>
      </c>
      <c r="T4" s="15" t="s">
        <v>736</v>
      </c>
      <c r="U4" s="15" t="s">
        <v>735</v>
      </c>
      <c r="V4" s="15" t="s">
        <v>735</v>
      </c>
      <c r="W4" s="15">
        <f>VLOOKUP(A4,'Everything - Max Levels JAL'!$A$1:$G$246,7,FALSE)</f>
        <v>3</v>
      </c>
      <c r="X4" s="147" t="s">
        <v>736</v>
      </c>
      <c r="Y4" s="147" t="str">
        <f t="shared" si="1"/>
        <v>NO</v>
      </c>
      <c r="Z4" s="147" t="str">
        <f t="shared" si="0"/>
        <v>6151</v>
      </c>
      <c r="AA4" s="147"/>
      <c r="AB4" s="147"/>
      <c r="AC4" s="147" t="s">
        <v>3327</v>
      </c>
      <c r="AD4" s="147" t="s">
        <v>114</v>
      </c>
      <c r="AE4" s="147" t="s">
        <v>3328</v>
      </c>
      <c r="AF4" s="147" t="s">
        <v>3319</v>
      </c>
      <c r="AG4" s="147" t="s">
        <v>3319</v>
      </c>
    </row>
    <row r="5" spans="1:35" x14ac:dyDescent="0.25">
      <c r="A5" s="15" t="s">
        <v>365</v>
      </c>
      <c r="B5" s="15" t="s">
        <v>366</v>
      </c>
      <c r="C5" s="15" t="s">
        <v>366</v>
      </c>
      <c r="D5" s="15" t="s">
        <v>773</v>
      </c>
      <c r="E5" s="130">
        <v>0</v>
      </c>
      <c r="F5" s="15" t="s">
        <v>557</v>
      </c>
      <c r="G5" s="15">
        <v>0</v>
      </c>
      <c r="H5" s="15" t="s">
        <v>684</v>
      </c>
      <c r="I5" s="15" t="s">
        <v>684</v>
      </c>
      <c r="J5" s="15" t="s">
        <v>684</v>
      </c>
      <c r="K5" s="15" t="s">
        <v>684</v>
      </c>
      <c r="L5" s="15" t="s">
        <v>366</v>
      </c>
      <c r="M5" s="15" t="s">
        <v>773</v>
      </c>
      <c r="N5" s="15" t="s">
        <v>366</v>
      </c>
      <c r="O5" s="15" t="s">
        <v>773</v>
      </c>
      <c r="P5" s="15" t="s">
        <v>3384</v>
      </c>
      <c r="Q5" s="97" t="str">
        <f>VLOOKUP(A5,SBNCODE!D:G,4,0)</f>
        <v>HWE</v>
      </c>
      <c r="R5" s="131" t="e">
        <f>VLOOKUP(A5,SAGESBN,2,0)</f>
        <v>#REF!</v>
      </c>
      <c r="S5" s="131" t="e">
        <f>VLOOKUP(A5,#REF!,2,0)</f>
        <v>#REF!</v>
      </c>
      <c r="T5" s="15" t="s">
        <v>736</v>
      </c>
      <c r="U5" s="15" t="s">
        <v>735</v>
      </c>
      <c r="V5" s="15" t="s">
        <v>735</v>
      </c>
      <c r="W5" s="15">
        <f>VLOOKUP(A5,'Everything - Max Levels JAL'!$A$1:$G$246,7,FALSE)</f>
        <v>1</v>
      </c>
      <c r="X5" s="147" t="s">
        <v>736</v>
      </c>
      <c r="Y5" s="147" t="str">
        <f t="shared" si="1"/>
        <v>NO</v>
      </c>
      <c r="Z5" s="147" t="str">
        <f t="shared" si="0"/>
        <v>6160</v>
      </c>
      <c r="AA5" s="147"/>
      <c r="AB5" s="147"/>
      <c r="AC5" s="147" t="s">
        <v>3327</v>
      </c>
      <c r="AD5" s="147" t="s">
        <v>114</v>
      </c>
      <c r="AE5" s="147" t="s">
        <v>3328</v>
      </c>
      <c r="AF5" s="147" t="s">
        <v>3319</v>
      </c>
      <c r="AG5" s="147" t="s">
        <v>3319</v>
      </c>
    </row>
    <row r="6" spans="1:35" x14ac:dyDescent="0.25">
      <c r="A6" s="15" t="s">
        <v>346</v>
      </c>
      <c r="B6" s="15" t="s">
        <v>347</v>
      </c>
      <c r="C6" s="15" t="s">
        <v>347</v>
      </c>
      <c r="D6" s="15" t="s">
        <v>774</v>
      </c>
      <c r="E6" s="130">
        <v>0</v>
      </c>
      <c r="F6" s="15" t="s">
        <v>557</v>
      </c>
      <c r="G6" s="77">
        <v>7.5</v>
      </c>
      <c r="H6" s="15" t="s">
        <v>684</v>
      </c>
      <c r="I6" s="15" t="s">
        <v>684</v>
      </c>
      <c r="J6" s="15" t="s">
        <v>684</v>
      </c>
      <c r="K6" s="15" t="s">
        <v>684</v>
      </c>
      <c r="L6" s="15" t="s">
        <v>347</v>
      </c>
      <c r="M6" s="15" t="s">
        <v>774</v>
      </c>
      <c r="N6" s="15" t="s">
        <v>347</v>
      </c>
      <c r="O6" s="15" t="s">
        <v>774</v>
      </c>
      <c r="P6" s="15" t="s">
        <v>3384</v>
      </c>
      <c r="Q6" s="132" t="s">
        <v>856</v>
      </c>
      <c r="R6" s="131" t="s">
        <v>346</v>
      </c>
      <c r="S6" s="131" t="s">
        <v>346</v>
      </c>
      <c r="T6" s="15" t="s">
        <v>736</v>
      </c>
      <c r="U6" s="15" t="s">
        <v>735</v>
      </c>
      <c r="V6" s="15" t="s">
        <v>735</v>
      </c>
      <c r="W6" s="15">
        <f>VLOOKUP(A6,'Everything - Max Levels JAL'!$A$1:$G$246,7,FALSE)</f>
        <v>5</v>
      </c>
      <c r="X6" s="147" t="s">
        <v>736</v>
      </c>
      <c r="Y6" s="147" t="str">
        <f t="shared" si="1"/>
        <v>NO</v>
      </c>
      <c r="Z6" s="147" t="str">
        <f t="shared" si="0"/>
        <v>1321CN-GT</v>
      </c>
      <c r="AA6" s="147"/>
      <c r="AB6" s="147"/>
      <c r="AC6" s="147" t="s">
        <v>3327</v>
      </c>
      <c r="AD6" s="147" t="s">
        <v>114</v>
      </c>
      <c r="AE6" s="147" t="s">
        <v>3328</v>
      </c>
      <c r="AF6" s="147" t="s">
        <v>3319</v>
      </c>
      <c r="AG6" s="147" t="s">
        <v>3319</v>
      </c>
    </row>
    <row r="7" spans="1:35" x14ac:dyDescent="0.25">
      <c r="A7" s="15" t="s">
        <v>351</v>
      </c>
      <c r="B7" s="15" t="s">
        <v>527</v>
      </c>
      <c r="C7" s="15" t="s">
        <v>527</v>
      </c>
      <c r="D7" s="15" t="s">
        <v>775</v>
      </c>
      <c r="E7" s="130">
        <v>89</v>
      </c>
      <c r="F7" s="15" t="s">
        <v>557</v>
      </c>
      <c r="G7" s="15">
        <v>7.5</v>
      </c>
      <c r="H7" s="15" t="s">
        <v>684</v>
      </c>
      <c r="I7" s="15" t="s">
        <v>684</v>
      </c>
      <c r="J7" s="15" t="s">
        <v>684</v>
      </c>
      <c r="K7" s="15" t="s">
        <v>684</v>
      </c>
      <c r="L7" s="15" t="s">
        <v>527</v>
      </c>
      <c r="M7" s="15" t="s">
        <v>775</v>
      </c>
      <c r="N7" s="15" t="s">
        <v>527</v>
      </c>
      <c r="O7" s="15" t="s">
        <v>775</v>
      </c>
      <c r="P7" s="15" t="s">
        <v>3384</v>
      </c>
      <c r="Q7" s="97" t="str">
        <f>VLOOKUP(A7,SBNCODE!D:G,4,0)</f>
        <v>EQUIP</v>
      </c>
      <c r="R7" s="131" t="e">
        <f t="shared" ref="R7:R12" si="2">VLOOKUP(A7,SAGESBN,2,0)</f>
        <v>#REF!</v>
      </c>
      <c r="S7" s="131" t="e">
        <f>VLOOKUP(A7,#REF!,2,0)</f>
        <v>#REF!</v>
      </c>
      <c r="T7" s="15" t="s">
        <v>736</v>
      </c>
      <c r="U7" s="15" t="s">
        <v>735</v>
      </c>
      <c r="V7" s="15" t="s">
        <v>735</v>
      </c>
      <c r="W7" s="15">
        <f>VLOOKUP(A7,'Everything - Max Levels JAL'!$A$1:$G$246,7,FALSE)</f>
        <v>20</v>
      </c>
      <c r="X7" s="147" t="s">
        <v>736</v>
      </c>
      <c r="Y7" s="147" t="str">
        <f t="shared" si="1"/>
        <v>NO</v>
      </c>
      <c r="Z7" s="147" t="str">
        <f t="shared" si="0"/>
        <v>5800COA</v>
      </c>
      <c r="AA7" s="147"/>
      <c r="AB7" s="147"/>
      <c r="AC7" s="147" t="s">
        <v>3327</v>
      </c>
      <c r="AD7" s="147" t="s">
        <v>114</v>
      </c>
      <c r="AE7" s="147" t="s">
        <v>870</v>
      </c>
      <c r="AF7" s="147" t="s">
        <v>3319</v>
      </c>
      <c r="AG7" s="147" t="s">
        <v>3319</v>
      </c>
    </row>
    <row r="8" spans="1:35" x14ac:dyDescent="0.25">
      <c r="A8" s="15" t="s">
        <v>352</v>
      </c>
      <c r="B8" s="15" t="s">
        <v>526</v>
      </c>
      <c r="C8" s="15" t="s">
        <v>526</v>
      </c>
      <c r="D8" s="15" t="s">
        <v>776</v>
      </c>
      <c r="E8" s="130">
        <v>0</v>
      </c>
      <c r="F8" s="15" t="s">
        <v>557</v>
      </c>
      <c r="G8" s="15">
        <v>7.5</v>
      </c>
      <c r="H8" s="15" t="s">
        <v>684</v>
      </c>
      <c r="I8" s="15" t="s">
        <v>684</v>
      </c>
      <c r="J8" s="15" t="s">
        <v>684</v>
      </c>
      <c r="K8" s="15" t="s">
        <v>684</v>
      </c>
      <c r="L8" s="15" t="s">
        <v>526</v>
      </c>
      <c r="M8" s="15" t="s">
        <v>776</v>
      </c>
      <c r="N8" s="15" t="s">
        <v>526</v>
      </c>
      <c r="O8" s="15" t="s">
        <v>776</v>
      </c>
      <c r="P8" s="15" t="s">
        <v>3384</v>
      </c>
      <c r="Q8" s="97" t="str">
        <f>VLOOKUP(A8,SBNCODE!D:G,4,0)</f>
        <v>2EQUIP</v>
      </c>
      <c r="R8" s="131" t="e">
        <f t="shared" si="2"/>
        <v>#REF!</v>
      </c>
      <c r="S8" s="131" t="e">
        <f>VLOOKUP(A8,#REF!,2,0)</f>
        <v>#REF!</v>
      </c>
      <c r="T8" s="15" t="s">
        <v>736</v>
      </c>
      <c r="U8" s="15" t="s">
        <v>735</v>
      </c>
      <c r="V8" s="15" t="s">
        <v>735</v>
      </c>
      <c r="W8" s="15">
        <f>VLOOKUP(A8,'Everything - Max Levels JAL'!$A$1:$G$246,7,FALSE)</f>
        <v>20</v>
      </c>
      <c r="X8" s="147" t="s">
        <v>736</v>
      </c>
      <c r="Y8" s="147" t="str">
        <f t="shared" si="1"/>
        <v>NO</v>
      </c>
      <c r="Z8" s="147" t="str">
        <f t="shared" si="0"/>
        <v>5800COMBO-CN</v>
      </c>
      <c r="AA8" s="147"/>
      <c r="AB8" s="147"/>
      <c r="AC8" s="147" t="s">
        <v>3327</v>
      </c>
      <c r="AD8" s="147" t="s">
        <v>114</v>
      </c>
      <c r="AE8" s="147" t="s">
        <v>870</v>
      </c>
      <c r="AF8" s="147" t="s">
        <v>3319</v>
      </c>
      <c r="AG8" s="147" t="s">
        <v>3319</v>
      </c>
    </row>
    <row r="9" spans="1:35" x14ac:dyDescent="0.25">
      <c r="A9" s="15" t="s">
        <v>353</v>
      </c>
      <c r="B9" s="15" t="s">
        <v>354</v>
      </c>
      <c r="C9" s="15" t="s">
        <v>354</v>
      </c>
      <c r="D9" s="15" t="s">
        <v>777</v>
      </c>
      <c r="E9" s="130">
        <v>29</v>
      </c>
      <c r="F9" s="15" t="s">
        <v>557</v>
      </c>
      <c r="G9" s="15">
        <v>7.5</v>
      </c>
      <c r="H9" s="15" t="s">
        <v>684</v>
      </c>
      <c r="I9" s="15" t="s">
        <v>684</v>
      </c>
      <c r="J9" s="15" t="s">
        <v>684</v>
      </c>
      <c r="K9" s="15" t="s">
        <v>684</v>
      </c>
      <c r="L9" s="15" t="s">
        <v>354</v>
      </c>
      <c r="M9" s="15" t="s">
        <v>777</v>
      </c>
      <c r="N9" s="15" t="s">
        <v>354</v>
      </c>
      <c r="O9" s="15" t="s">
        <v>777</v>
      </c>
      <c r="P9" s="15" t="s">
        <v>3384</v>
      </c>
      <c r="Q9" s="97" t="str">
        <f>VLOOKUP(A9,SBNCODE!D:G,4,0)</f>
        <v>EQUIP</v>
      </c>
      <c r="R9" s="131" t="e">
        <f t="shared" si="2"/>
        <v>#REF!</v>
      </c>
      <c r="S9" s="131" t="e">
        <f>VLOOKUP(A9,#REF!,2,0)</f>
        <v>#REF!</v>
      </c>
      <c r="T9" s="15" t="s">
        <v>736</v>
      </c>
      <c r="U9" s="15" t="s">
        <v>735</v>
      </c>
      <c r="V9" s="15" t="s">
        <v>735</v>
      </c>
      <c r="W9" s="15">
        <f>VLOOKUP(A9,'Everything - Max Levels JAL'!$A$1:$G$246,7,FALSE)</f>
        <v>20</v>
      </c>
      <c r="X9" s="147" t="s">
        <v>736</v>
      </c>
      <c r="Y9" s="147" t="str">
        <f t="shared" si="1"/>
        <v>NO</v>
      </c>
      <c r="Z9" s="147" t="str">
        <f t="shared" si="0"/>
        <v>5800MINI</v>
      </c>
      <c r="AA9" s="147"/>
      <c r="AB9" s="147"/>
      <c r="AC9" s="147" t="s">
        <v>3327</v>
      </c>
      <c r="AD9" s="147" t="s">
        <v>114</v>
      </c>
      <c r="AE9" s="147" t="s">
        <v>870</v>
      </c>
      <c r="AF9" s="147" t="s">
        <v>3319</v>
      </c>
      <c r="AG9" s="147" t="s">
        <v>3319</v>
      </c>
    </row>
    <row r="10" spans="1:35" x14ac:dyDescent="0.25">
      <c r="A10" s="15" t="s">
        <v>355</v>
      </c>
      <c r="B10" s="15" t="s">
        <v>356</v>
      </c>
      <c r="C10" s="15" t="s">
        <v>356</v>
      </c>
      <c r="D10" s="15" t="s">
        <v>778</v>
      </c>
      <c r="E10" s="130">
        <v>59</v>
      </c>
      <c r="F10" s="15" t="s">
        <v>557</v>
      </c>
      <c r="G10" s="15">
        <v>7.5</v>
      </c>
      <c r="H10" s="15" t="s">
        <v>684</v>
      </c>
      <c r="I10" s="15" t="s">
        <v>684</v>
      </c>
      <c r="J10" s="15" t="s">
        <v>684</v>
      </c>
      <c r="K10" s="15" t="s">
        <v>684</v>
      </c>
      <c r="L10" s="15" t="s">
        <v>356</v>
      </c>
      <c r="M10" s="15" t="s">
        <v>778</v>
      </c>
      <c r="N10" s="15" t="s">
        <v>356</v>
      </c>
      <c r="O10" s="15" t="s">
        <v>778</v>
      </c>
      <c r="P10" s="15" t="s">
        <v>3384</v>
      </c>
      <c r="Q10" s="97" t="str">
        <f>VLOOKUP(A10,SBNCODE!D:G,4,0)</f>
        <v>HWE</v>
      </c>
      <c r="R10" s="131" t="e">
        <f t="shared" si="2"/>
        <v>#REF!</v>
      </c>
      <c r="S10" s="131" t="e">
        <f>VLOOKUP(A10,#REF!,2,0)</f>
        <v>#REF!</v>
      </c>
      <c r="T10" s="15" t="s">
        <v>736</v>
      </c>
      <c r="U10" s="15" t="s">
        <v>735</v>
      </c>
      <c r="V10" s="15" t="s">
        <v>735</v>
      </c>
      <c r="W10" s="15">
        <f>VLOOKUP(A10,'Everything - Max Levels JAL'!$A$1:$G$246,7,FALSE)</f>
        <v>15</v>
      </c>
      <c r="X10" s="147" t="s">
        <v>736</v>
      </c>
      <c r="Y10" s="147" t="str">
        <f t="shared" si="1"/>
        <v>NO</v>
      </c>
      <c r="Z10" s="147" t="str">
        <f t="shared" si="0"/>
        <v>5802WXT</v>
      </c>
      <c r="AA10" s="147"/>
      <c r="AB10" s="147"/>
      <c r="AC10" s="147" t="s">
        <v>3327</v>
      </c>
      <c r="AD10" s="147" t="s">
        <v>114</v>
      </c>
      <c r="AE10" s="147" t="s">
        <v>870</v>
      </c>
      <c r="AF10" s="147" t="s">
        <v>3319</v>
      </c>
      <c r="AG10" s="147" t="s">
        <v>3319</v>
      </c>
    </row>
    <row r="11" spans="1:35" x14ac:dyDescent="0.25">
      <c r="A11" s="15" t="s">
        <v>358</v>
      </c>
      <c r="B11" s="15" t="s">
        <v>359</v>
      </c>
      <c r="C11" s="15" t="s">
        <v>359</v>
      </c>
      <c r="D11" s="15" t="s">
        <v>779</v>
      </c>
      <c r="E11" s="130">
        <v>49</v>
      </c>
      <c r="F11" s="15" t="s">
        <v>557</v>
      </c>
      <c r="G11" s="15">
        <v>7.5</v>
      </c>
      <c r="H11" s="15" t="s">
        <v>684</v>
      </c>
      <c r="I11" s="15" t="s">
        <v>684</v>
      </c>
      <c r="J11" s="15" t="s">
        <v>684</v>
      </c>
      <c r="K11" s="15" t="s">
        <v>684</v>
      </c>
      <c r="L11" s="15" t="s">
        <v>359</v>
      </c>
      <c r="M11" s="15" t="s">
        <v>779</v>
      </c>
      <c r="N11" s="15" t="s">
        <v>359</v>
      </c>
      <c r="O11" s="15" t="s">
        <v>779</v>
      </c>
      <c r="P11" s="15" t="s">
        <v>3384</v>
      </c>
      <c r="Q11" s="97" t="str">
        <f>VLOOKUP(A11,SBNCODE!D:G,4,0)</f>
        <v>HWE</v>
      </c>
      <c r="R11" s="131" t="e">
        <f t="shared" si="2"/>
        <v>#REF!</v>
      </c>
      <c r="S11" s="131" t="e">
        <f>VLOOKUP(A11,#REF!,2,0)</f>
        <v>#REF!</v>
      </c>
      <c r="T11" s="15" t="s">
        <v>736</v>
      </c>
      <c r="U11" s="15" t="s">
        <v>735</v>
      </c>
      <c r="V11" s="15" t="s">
        <v>735</v>
      </c>
      <c r="W11" s="15">
        <f>VLOOKUP(A11,'Everything - Max Levels JAL'!$A$1:$G$246,7,FALSE)</f>
        <v>15</v>
      </c>
      <c r="X11" s="147" t="s">
        <v>736</v>
      </c>
      <c r="Y11" s="147" t="str">
        <f t="shared" si="1"/>
        <v>NO</v>
      </c>
      <c r="Z11" s="147" t="str">
        <f t="shared" si="0"/>
        <v>5834-4</v>
      </c>
      <c r="AA11" s="147"/>
      <c r="AB11" s="147"/>
      <c r="AC11" s="147" t="s">
        <v>3327</v>
      </c>
      <c r="AD11" s="147" t="s">
        <v>114</v>
      </c>
      <c r="AE11" s="147" t="s">
        <v>870</v>
      </c>
      <c r="AF11" s="147" t="s">
        <v>3319</v>
      </c>
      <c r="AG11" s="147" t="s">
        <v>3319</v>
      </c>
    </row>
    <row r="12" spans="1:35" x14ac:dyDescent="0.25">
      <c r="A12" s="15" t="s">
        <v>360</v>
      </c>
      <c r="B12" s="15" t="s">
        <v>361</v>
      </c>
      <c r="C12" s="15" t="s">
        <v>361</v>
      </c>
      <c r="D12" s="15" t="s">
        <v>780</v>
      </c>
      <c r="E12" s="130">
        <v>0</v>
      </c>
      <c r="F12" s="15" t="s">
        <v>557</v>
      </c>
      <c r="G12" s="15">
        <v>30</v>
      </c>
      <c r="H12" s="15" t="s">
        <v>684</v>
      </c>
      <c r="I12" s="15" t="s">
        <v>684</v>
      </c>
      <c r="J12" s="15" t="s">
        <v>684</v>
      </c>
      <c r="K12" s="15" t="s">
        <v>684</v>
      </c>
      <c r="L12" s="15" t="s">
        <v>361</v>
      </c>
      <c r="M12" s="15" t="s">
        <v>780</v>
      </c>
      <c r="N12" s="15" t="s">
        <v>361</v>
      </c>
      <c r="O12" s="15" t="s">
        <v>780</v>
      </c>
      <c r="P12" s="15" t="s">
        <v>3384</v>
      </c>
      <c r="Q12" s="97" t="str">
        <f>VLOOKUP(A12,SBNCODE!D:G,4,0)</f>
        <v>HWE</v>
      </c>
      <c r="R12" s="131" t="e">
        <f t="shared" si="2"/>
        <v>#REF!</v>
      </c>
      <c r="S12" s="131" t="e">
        <f>VLOOKUP(A12,#REF!,2,0)</f>
        <v>#REF!</v>
      </c>
      <c r="T12" s="15" t="s">
        <v>736</v>
      </c>
      <c r="U12" s="15" t="s">
        <v>735</v>
      </c>
      <c r="V12" s="15" t="s">
        <v>735</v>
      </c>
      <c r="W12" s="15">
        <f>VLOOKUP(A12,'Everything - Max Levels JAL'!$A$1:$G$246,7,FALSE)</f>
        <v>3</v>
      </c>
      <c r="X12" s="147" t="s">
        <v>736</v>
      </c>
      <c r="Y12" s="147" t="str">
        <f t="shared" si="1"/>
        <v>NO</v>
      </c>
      <c r="Z12" s="147" t="str">
        <f t="shared" si="0"/>
        <v>6150RF</v>
      </c>
      <c r="AA12" s="147"/>
      <c r="AB12" s="147"/>
      <c r="AC12" s="147" t="s">
        <v>3327</v>
      </c>
      <c r="AD12" s="147" t="s">
        <v>114</v>
      </c>
      <c r="AE12" s="147" t="s">
        <v>3328</v>
      </c>
      <c r="AF12" s="147" t="s">
        <v>3319</v>
      </c>
      <c r="AG12" s="147" t="s">
        <v>3319</v>
      </c>
    </row>
    <row r="13" spans="1:35" x14ac:dyDescent="0.25">
      <c r="A13" s="15" t="s">
        <v>2285</v>
      </c>
      <c r="B13" s="15" t="s">
        <v>363</v>
      </c>
      <c r="C13" s="15" t="s">
        <v>363</v>
      </c>
      <c r="D13" s="15" t="s">
        <v>781</v>
      </c>
      <c r="E13" s="130">
        <v>0</v>
      </c>
      <c r="F13" s="15" t="s">
        <v>557</v>
      </c>
      <c r="G13" s="15">
        <v>30</v>
      </c>
      <c r="H13" s="15" t="s">
        <v>684</v>
      </c>
      <c r="I13" s="15" t="s">
        <v>684</v>
      </c>
      <c r="J13" s="15" t="s">
        <v>684</v>
      </c>
      <c r="K13" s="15" t="s">
        <v>684</v>
      </c>
      <c r="L13" s="15" t="s">
        <v>363</v>
      </c>
      <c r="M13" s="15" t="s">
        <v>781</v>
      </c>
      <c r="N13" s="15" t="s">
        <v>363</v>
      </c>
      <c r="O13" s="15" t="s">
        <v>781</v>
      </c>
      <c r="P13" s="15" t="s">
        <v>3384</v>
      </c>
      <c r="Q13" s="132" t="s">
        <v>856</v>
      </c>
      <c r="R13" s="131" t="s">
        <v>362</v>
      </c>
      <c r="S13" s="131" t="s">
        <v>362</v>
      </c>
      <c r="T13" s="15" t="s">
        <v>736</v>
      </c>
      <c r="U13" s="15" t="s">
        <v>735</v>
      </c>
      <c r="V13" s="15" t="s">
        <v>735</v>
      </c>
      <c r="W13" s="15" t="e">
        <f>VLOOKUP(A13,'Everything - Max Levels JAL'!$A$1:$G$246,7,FALSE)</f>
        <v>#N/A</v>
      </c>
      <c r="X13" s="147" t="s">
        <v>736</v>
      </c>
      <c r="Y13" s="147" t="str">
        <f t="shared" si="1"/>
        <v>NO</v>
      </c>
      <c r="Z13" s="147" t="str">
        <f t="shared" si="0"/>
        <v>6150RF (FR)</v>
      </c>
      <c r="AA13" s="147"/>
      <c r="AB13" s="147"/>
      <c r="AC13" s="147" t="s">
        <v>3327</v>
      </c>
      <c r="AD13" s="147" t="s">
        <v>114</v>
      </c>
      <c r="AE13" s="147" t="s">
        <v>3328</v>
      </c>
      <c r="AF13" s="147" t="s">
        <v>3319</v>
      </c>
      <c r="AG13" s="147" t="s">
        <v>3319</v>
      </c>
    </row>
    <row r="14" spans="1:35" x14ac:dyDescent="0.25">
      <c r="A14" s="15" t="s">
        <v>242</v>
      </c>
      <c r="B14" s="15" t="s">
        <v>311</v>
      </c>
      <c r="C14" s="15" t="s">
        <v>311</v>
      </c>
      <c r="D14" s="15" t="s">
        <v>782</v>
      </c>
      <c r="E14" s="130">
        <v>0</v>
      </c>
      <c r="F14" s="15" t="s">
        <v>557</v>
      </c>
      <c r="G14" s="15">
        <v>165</v>
      </c>
      <c r="H14" s="15" t="s">
        <v>684</v>
      </c>
      <c r="I14" s="15" t="s">
        <v>684</v>
      </c>
      <c r="J14" s="15" t="s">
        <v>684</v>
      </c>
      <c r="K14" s="15" t="s">
        <v>684</v>
      </c>
      <c r="L14" s="15" t="s">
        <v>311</v>
      </c>
      <c r="M14" s="15" t="s">
        <v>782</v>
      </c>
      <c r="N14" s="15" t="s">
        <v>311</v>
      </c>
      <c r="O14" s="15" t="s">
        <v>782</v>
      </c>
      <c r="P14" s="77" t="s">
        <v>3384</v>
      </c>
      <c r="Q14" s="97" t="str">
        <f>VLOOKUP(A14,SBNCODE!D:G,4,0)</f>
        <v>2HWE</v>
      </c>
      <c r="R14" s="131" t="e">
        <f>VLOOKUP(A14,SAGESBN,2,0)</f>
        <v>#REF!</v>
      </c>
      <c r="S14" s="131" t="e">
        <f>VLOOKUP(A14,#REF!,2,0)</f>
        <v>#REF!</v>
      </c>
      <c r="T14" s="15" t="s">
        <v>736</v>
      </c>
      <c r="U14" s="15" t="s">
        <v>735</v>
      </c>
      <c r="V14" s="15" t="s">
        <v>735</v>
      </c>
      <c r="W14" s="15">
        <f>VLOOKUP(A14,'Everything - Max Levels JAL'!$A$1:$G$246,7,FALSE)</f>
        <v>1</v>
      </c>
      <c r="X14" s="147" t="s">
        <v>736</v>
      </c>
      <c r="Y14" s="147" t="str">
        <f t="shared" si="1"/>
        <v>NO</v>
      </c>
      <c r="Z14" s="147" t="str">
        <f t="shared" si="0"/>
        <v>ADC-SEM100PS</v>
      </c>
      <c r="AA14" s="147"/>
      <c r="AB14" s="147"/>
      <c r="AC14" s="147" t="s">
        <v>3327</v>
      </c>
      <c r="AD14" s="147" t="s">
        <v>114</v>
      </c>
      <c r="AE14" s="147" t="s">
        <v>741</v>
      </c>
      <c r="AF14" s="147" t="s">
        <v>3319</v>
      </c>
      <c r="AG14" s="147" t="s">
        <v>3319</v>
      </c>
    </row>
    <row r="15" spans="1:35" x14ac:dyDescent="0.25">
      <c r="A15" s="15" t="s">
        <v>229</v>
      </c>
      <c r="B15" s="15" t="s">
        <v>378</v>
      </c>
      <c r="C15" s="15" t="s">
        <v>378</v>
      </c>
      <c r="D15" s="15" t="s">
        <v>783</v>
      </c>
      <c r="E15" s="130">
        <v>0</v>
      </c>
      <c r="F15" s="15" t="s">
        <v>557</v>
      </c>
      <c r="G15" s="15">
        <v>165</v>
      </c>
      <c r="H15" s="15" t="s">
        <v>684</v>
      </c>
      <c r="I15" s="15" t="s">
        <v>684</v>
      </c>
      <c r="J15" s="15" t="s">
        <v>684</v>
      </c>
      <c r="K15" s="15" t="s">
        <v>684</v>
      </c>
      <c r="L15" s="15" t="s">
        <v>378</v>
      </c>
      <c r="M15" s="15" t="s">
        <v>783</v>
      </c>
      <c r="N15" s="15" t="s">
        <v>378</v>
      </c>
      <c r="O15" s="15" t="s">
        <v>783</v>
      </c>
      <c r="P15" s="77" t="s">
        <v>3384</v>
      </c>
      <c r="Q15" s="97" t="str">
        <f>VLOOKUP(A15,SBNCODE!D:G,4,0)</f>
        <v>2HWE</v>
      </c>
      <c r="R15" s="131" t="e">
        <f>VLOOKUP(A15,SAGESBN,2,0)</f>
        <v>#REF!</v>
      </c>
      <c r="S15" s="131" t="e">
        <f>VLOOKUP(A15,#REF!,2,0)</f>
        <v>#REF!</v>
      </c>
      <c r="T15" s="15" t="s">
        <v>736</v>
      </c>
      <c r="U15" s="15" t="s">
        <v>735</v>
      </c>
      <c r="V15" s="15" t="s">
        <v>735</v>
      </c>
      <c r="W15" s="15">
        <f>VLOOKUP(A15,'Everything - Max Levels JAL'!$A$1:$G$246,7,FALSE)</f>
        <v>1</v>
      </c>
      <c r="X15" s="147" t="s">
        <v>736</v>
      </c>
      <c r="Y15" s="147" t="str">
        <f t="shared" si="1"/>
        <v>NO</v>
      </c>
      <c r="Z15" s="147" t="str">
        <f t="shared" si="0"/>
        <v>ADC-SEM100VT</v>
      </c>
      <c r="AA15" s="147"/>
      <c r="AB15" s="147"/>
      <c r="AC15" s="147" t="s">
        <v>3327</v>
      </c>
      <c r="AD15" s="147" t="s">
        <v>114</v>
      </c>
      <c r="AE15" s="147" t="s">
        <v>741</v>
      </c>
      <c r="AF15" s="147" t="s">
        <v>3319</v>
      </c>
      <c r="AG15" s="147" t="s">
        <v>3319</v>
      </c>
    </row>
    <row r="16" spans="1:35" x14ac:dyDescent="0.25">
      <c r="A16" s="15" t="s">
        <v>345</v>
      </c>
      <c r="B16" s="15" t="s">
        <v>3988</v>
      </c>
      <c r="C16" s="15" t="s">
        <v>3988</v>
      </c>
      <c r="D16" s="15" t="s">
        <v>3989</v>
      </c>
      <c r="E16" s="130">
        <v>0</v>
      </c>
      <c r="F16" s="15" t="s">
        <v>557</v>
      </c>
      <c r="G16" s="15">
        <v>165</v>
      </c>
      <c r="H16" s="15" t="s">
        <v>684</v>
      </c>
      <c r="I16" s="15" t="s">
        <v>684</v>
      </c>
      <c r="J16" s="15" t="s">
        <v>684</v>
      </c>
      <c r="K16" s="15" t="s">
        <v>684</v>
      </c>
      <c r="L16" s="15" t="s">
        <v>3988</v>
      </c>
      <c r="M16" s="15" t="s">
        <v>3989</v>
      </c>
      <c r="N16" s="15" t="s">
        <v>3988</v>
      </c>
      <c r="O16" s="15" t="s">
        <v>3989</v>
      </c>
      <c r="P16" s="77" t="s">
        <v>3384</v>
      </c>
      <c r="Q16" s="97" t="str">
        <f>VLOOKUP(A16,SBNCODE!D:G,4,0)</f>
        <v>2HWE</v>
      </c>
      <c r="R16" s="131" t="e">
        <f>VLOOKUP(A16,SAGESBN,2,0)</f>
        <v>#REF!</v>
      </c>
      <c r="S16" s="131" t="e">
        <f>VLOOKUP(A16,#REF!,2,0)</f>
        <v>#REF!</v>
      </c>
      <c r="T16" s="15" t="s">
        <v>736</v>
      </c>
      <c r="U16" s="15" t="s">
        <v>735</v>
      </c>
      <c r="V16" s="15" t="s">
        <v>735</v>
      </c>
      <c r="W16" s="15">
        <f>VLOOKUP(A16,'Everything - Max Levels JAL'!$A$1:$G$246,7,FALSE)</f>
        <v>1</v>
      </c>
      <c r="X16" s="147" t="s">
        <v>736</v>
      </c>
      <c r="Y16" s="147" t="str">
        <f t="shared" si="1"/>
        <v>NO</v>
      </c>
      <c r="Z16" s="147" t="str">
        <f t="shared" si="0"/>
        <v>ADC-SEM210PS</v>
      </c>
      <c r="AA16" s="147"/>
      <c r="AB16" s="147"/>
      <c r="AC16" s="147" t="s">
        <v>3327</v>
      </c>
      <c r="AD16" s="147" t="s">
        <v>114</v>
      </c>
      <c r="AE16" s="147" t="s">
        <v>741</v>
      </c>
      <c r="AF16" s="147" t="s">
        <v>3319</v>
      </c>
      <c r="AG16" s="147" t="s">
        <v>3319</v>
      </c>
    </row>
    <row r="17" spans="1:33" x14ac:dyDescent="0.25">
      <c r="A17" s="133" t="s">
        <v>2294</v>
      </c>
      <c r="B17" s="15" t="s">
        <v>525</v>
      </c>
      <c r="C17" s="15" t="s">
        <v>525</v>
      </c>
      <c r="D17" s="15" t="s">
        <v>784</v>
      </c>
      <c r="E17" s="130">
        <v>59</v>
      </c>
      <c r="F17" s="15" t="s">
        <v>557</v>
      </c>
      <c r="G17" s="15">
        <v>7.5</v>
      </c>
      <c r="H17" s="15" t="s">
        <v>684</v>
      </c>
      <c r="I17" s="15" t="s">
        <v>684</v>
      </c>
      <c r="J17" s="15" t="s">
        <v>684</v>
      </c>
      <c r="K17" s="15" t="s">
        <v>684</v>
      </c>
      <c r="L17" s="15" t="s">
        <v>525</v>
      </c>
      <c r="M17" s="15" t="s">
        <v>784</v>
      </c>
      <c r="N17" s="15" t="s">
        <v>525</v>
      </c>
      <c r="O17" s="15" t="s">
        <v>784</v>
      </c>
      <c r="P17" s="77" t="s">
        <v>3384</v>
      </c>
      <c r="Q17" s="132" t="s">
        <v>856</v>
      </c>
      <c r="R17" s="184" t="s">
        <v>2294</v>
      </c>
      <c r="S17" s="184" t="s">
        <v>2294</v>
      </c>
      <c r="T17" s="15" t="s">
        <v>736</v>
      </c>
      <c r="U17" s="15" t="s">
        <v>735</v>
      </c>
      <c r="V17" s="15" t="s">
        <v>735</v>
      </c>
      <c r="W17" s="15" t="e">
        <f>VLOOKUP(A17,'Everything - Max Levels JAL'!$A$1:$G$246,7,FALSE)</f>
        <v>#N/A</v>
      </c>
      <c r="X17" s="147" t="s">
        <v>736</v>
      </c>
      <c r="Y17" s="147" t="str">
        <f t="shared" si="1"/>
        <v>NO</v>
      </c>
      <c r="Z17" s="147" t="str">
        <f t="shared" si="0"/>
        <v>5821</v>
      </c>
      <c r="AA17" s="147"/>
      <c r="AB17" s="147"/>
      <c r="AC17" s="147" t="s">
        <v>3327</v>
      </c>
      <c r="AD17" s="147" t="s">
        <v>114</v>
      </c>
      <c r="AE17" s="147" t="s">
        <v>870</v>
      </c>
      <c r="AF17" s="147" t="s">
        <v>3319</v>
      </c>
      <c r="AG17" s="147" t="s">
        <v>3319</v>
      </c>
    </row>
    <row r="18" spans="1:33" x14ac:dyDescent="0.25">
      <c r="A18" s="15" t="s">
        <v>2287</v>
      </c>
      <c r="B18" s="15" t="s">
        <v>370</v>
      </c>
      <c r="C18" s="15" t="s">
        <v>370</v>
      </c>
      <c r="D18" s="15" t="s">
        <v>785</v>
      </c>
      <c r="E18" s="130">
        <v>79</v>
      </c>
      <c r="F18" s="15" t="s">
        <v>557</v>
      </c>
      <c r="G18" s="15">
        <v>30</v>
      </c>
      <c r="H18" s="15" t="s">
        <v>684</v>
      </c>
      <c r="I18" s="15" t="s">
        <v>684</v>
      </c>
      <c r="J18" s="15" t="s">
        <v>684</v>
      </c>
      <c r="K18" s="15" t="s">
        <v>684</v>
      </c>
      <c r="L18" s="15" t="s">
        <v>370</v>
      </c>
      <c r="M18" s="15" t="s">
        <v>785</v>
      </c>
      <c r="N18" s="15" t="s">
        <v>370</v>
      </c>
      <c r="O18" s="15" t="s">
        <v>785</v>
      </c>
      <c r="P18" s="77" t="s">
        <v>3384</v>
      </c>
      <c r="Q18" s="132" t="s">
        <v>856</v>
      </c>
      <c r="R18" s="131" t="s">
        <v>369</v>
      </c>
      <c r="S18" s="131" t="s">
        <v>369</v>
      </c>
      <c r="T18" s="15" t="s">
        <v>736</v>
      </c>
      <c r="U18" s="15" t="s">
        <v>735</v>
      </c>
      <c r="V18" s="15" t="s">
        <v>735</v>
      </c>
      <c r="W18" s="15" t="e">
        <f>VLOOKUP(A18,'Everything - Max Levels JAL'!$A$1:$G$246,7,FALSE)</f>
        <v>#N/A</v>
      </c>
      <c r="X18" s="147" t="s">
        <v>736</v>
      </c>
      <c r="Y18" s="147" t="str">
        <f t="shared" si="1"/>
        <v>NO</v>
      </c>
      <c r="Z18" s="147" t="str">
        <f t="shared" si="0"/>
        <v>6151 (FR)</v>
      </c>
      <c r="AA18" s="147"/>
      <c r="AB18" s="147"/>
      <c r="AC18" s="147" t="s">
        <v>3327</v>
      </c>
      <c r="AD18" s="147" t="s">
        <v>114</v>
      </c>
      <c r="AE18" s="147" t="s">
        <v>870</v>
      </c>
      <c r="AF18" s="147" t="s">
        <v>3319</v>
      </c>
      <c r="AG18" s="147" t="s">
        <v>3319</v>
      </c>
    </row>
    <row r="19" spans="1:33" x14ac:dyDescent="0.25">
      <c r="A19" s="134" t="s">
        <v>301</v>
      </c>
      <c r="B19" s="15" t="s">
        <v>301</v>
      </c>
      <c r="C19" s="15" t="s">
        <v>301</v>
      </c>
      <c r="D19" s="15" t="s">
        <v>301</v>
      </c>
      <c r="E19" s="130">
        <v>0</v>
      </c>
      <c r="F19" s="15" t="s">
        <v>557</v>
      </c>
      <c r="G19" s="77">
        <v>7.5</v>
      </c>
      <c r="H19" s="15" t="s">
        <v>684</v>
      </c>
      <c r="I19" s="15" t="s">
        <v>684</v>
      </c>
      <c r="J19" s="15" t="s">
        <v>684</v>
      </c>
      <c r="K19" s="15" t="s">
        <v>684</v>
      </c>
      <c r="L19" s="15" t="s">
        <v>301</v>
      </c>
      <c r="M19" s="15" t="s">
        <v>301</v>
      </c>
      <c r="N19" s="15" t="s">
        <v>301</v>
      </c>
      <c r="O19" s="15" t="s">
        <v>301</v>
      </c>
      <c r="P19" s="77" t="s">
        <v>3384</v>
      </c>
      <c r="Q19" s="97" t="str">
        <f>VLOOKUP(A19,SBNCODE!D:G,4,0)</f>
        <v>2EQUIP</v>
      </c>
      <c r="R19" s="131" t="s">
        <v>301</v>
      </c>
      <c r="S19" s="131" t="s">
        <v>301</v>
      </c>
      <c r="T19" s="15" t="s">
        <v>736</v>
      </c>
      <c r="U19" s="15" t="s">
        <v>735</v>
      </c>
      <c r="V19" s="15" t="s">
        <v>735</v>
      </c>
      <c r="W19" s="15">
        <f>VLOOKUP(A19,'Everything - Max Levels JAL'!$A$1:$G$246,7,FALSE)</f>
        <v>20</v>
      </c>
      <c r="X19" s="147" t="s">
        <v>736</v>
      </c>
      <c r="Y19" s="147" t="str">
        <f t="shared" si="1"/>
        <v>NO</v>
      </c>
      <c r="Z19" s="147" t="str">
        <f t="shared" si="0"/>
        <v>BV-300</v>
      </c>
      <c r="AA19" s="147"/>
      <c r="AB19" s="147"/>
      <c r="AC19" s="147" t="s">
        <v>3327</v>
      </c>
      <c r="AD19" s="147" t="s">
        <v>114</v>
      </c>
      <c r="AE19" s="147" t="s">
        <v>870</v>
      </c>
      <c r="AF19" s="147" t="s">
        <v>3319</v>
      </c>
      <c r="AG19" s="147" t="s">
        <v>3319</v>
      </c>
    </row>
    <row r="20" spans="1:33" x14ac:dyDescent="0.25">
      <c r="A20" s="15" t="s">
        <v>314</v>
      </c>
      <c r="B20" s="15" t="s">
        <v>524</v>
      </c>
      <c r="C20" s="15" t="s">
        <v>524</v>
      </c>
      <c r="D20" s="15" t="s">
        <v>786</v>
      </c>
      <c r="E20" s="130">
        <v>49</v>
      </c>
      <c r="F20" s="15" t="s">
        <v>557</v>
      </c>
      <c r="G20" s="15">
        <v>7.5</v>
      </c>
      <c r="H20" s="15" t="s">
        <v>684</v>
      </c>
      <c r="I20" s="15" t="s">
        <v>684</v>
      </c>
      <c r="J20" s="15" t="s">
        <v>684</v>
      </c>
      <c r="K20" s="15" t="s">
        <v>684</v>
      </c>
      <c r="L20" s="15" t="s">
        <v>524</v>
      </c>
      <c r="M20" s="15" t="s">
        <v>786</v>
      </c>
      <c r="N20" s="15" t="s">
        <v>524</v>
      </c>
      <c r="O20" s="15" t="s">
        <v>786</v>
      </c>
      <c r="P20" s="77" t="s">
        <v>3384</v>
      </c>
      <c r="Q20" s="97" t="str">
        <f>VLOOKUP(A20,SBNCODE!D:G,4,0)</f>
        <v>HWE</v>
      </c>
      <c r="R20" s="131" t="e">
        <f t="shared" ref="R20:R25" si="3">VLOOKUP(A20,SAGESBN,2,0)</f>
        <v>#REF!</v>
      </c>
      <c r="S20" s="131" t="e">
        <f>VLOOKUP(A20,#REF!,2,0)</f>
        <v>#REF!</v>
      </c>
      <c r="T20" s="15" t="s">
        <v>736</v>
      </c>
      <c r="U20" s="15" t="s">
        <v>735</v>
      </c>
      <c r="V20" s="15" t="s">
        <v>735</v>
      </c>
      <c r="W20" s="15">
        <f>VLOOKUP(A20,'Everything - Max Levels JAL'!$A$1:$G$246,7,FALSE)</f>
        <v>20</v>
      </c>
      <c r="X20" s="147" t="s">
        <v>736</v>
      </c>
      <c r="Y20" s="147" t="str">
        <f t="shared" si="1"/>
        <v>NO</v>
      </c>
      <c r="Z20" s="147" t="str">
        <f t="shared" si="0"/>
        <v>DSC-AC100ULC</v>
      </c>
      <c r="AA20" s="147"/>
      <c r="AB20" s="147"/>
      <c r="AC20" s="147" t="s">
        <v>3327</v>
      </c>
      <c r="AD20" s="147" t="s">
        <v>114</v>
      </c>
      <c r="AE20" s="147" t="s">
        <v>870</v>
      </c>
      <c r="AF20" s="147" t="s">
        <v>3319</v>
      </c>
      <c r="AG20" s="147" t="s">
        <v>3319</v>
      </c>
    </row>
    <row r="21" spans="1:33" x14ac:dyDescent="0.25">
      <c r="A21" s="15" t="s">
        <v>302</v>
      </c>
      <c r="B21" s="15" t="s">
        <v>523</v>
      </c>
      <c r="C21" s="15" t="s">
        <v>523</v>
      </c>
      <c r="D21" s="15" t="s">
        <v>787</v>
      </c>
      <c r="E21" s="130">
        <v>69</v>
      </c>
      <c r="F21" s="15" t="s">
        <v>557</v>
      </c>
      <c r="G21" s="15">
        <v>7.5</v>
      </c>
      <c r="H21" s="15" t="s">
        <v>684</v>
      </c>
      <c r="I21" s="15" t="s">
        <v>684</v>
      </c>
      <c r="J21" s="15" t="s">
        <v>684</v>
      </c>
      <c r="K21" s="15" t="s">
        <v>684</v>
      </c>
      <c r="L21" s="15" t="s">
        <v>523</v>
      </c>
      <c r="M21" s="15" t="s">
        <v>787</v>
      </c>
      <c r="N21" s="15" t="s">
        <v>523</v>
      </c>
      <c r="O21" s="15" t="s">
        <v>787</v>
      </c>
      <c r="P21" s="77" t="s">
        <v>3384</v>
      </c>
      <c r="Q21" s="97" t="str">
        <f>VLOOKUP(A21,SBNCODE!D:G,4,0)</f>
        <v>HWE</v>
      </c>
      <c r="R21" s="131" t="e">
        <f t="shared" si="3"/>
        <v>#REF!</v>
      </c>
      <c r="S21" s="131" t="e">
        <f>VLOOKUP(A21,#REF!,2,0)</f>
        <v>#REF!</v>
      </c>
      <c r="T21" s="15" t="s">
        <v>736</v>
      </c>
      <c r="U21" s="15" t="s">
        <v>735</v>
      </c>
      <c r="V21" s="15" t="s">
        <v>735</v>
      </c>
      <c r="W21" s="15">
        <f>VLOOKUP(A21,'Everything - Max Levels JAL'!$A$1:$G$246,7,FALSE)</f>
        <v>20</v>
      </c>
      <c r="X21" s="147" t="s">
        <v>736</v>
      </c>
      <c r="Y21" s="147" t="str">
        <f t="shared" si="1"/>
        <v>NO</v>
      </c>
      <c r="Z21" s="147" t="str">
        <f t="shared" si="0"/>
        <v>DSC-AC500</v>
      </c>
      <c r="AA21" s="147"/>
      <c r="AB21" s="147"/>
      <c r="AC21" s="147" t="s">
        <v>3327</v>
      </c>
      <c r="AD21" s="147" t="s">
        <v>114</v>
      </c>
      <c r="AE21" s="147" t="s">
        <v>870</v>
      </c>
      <c r="AF21" s="147" t="s">
        <v>3319</v>
      </c>
      <c r="AG21" s="147" t="s">
        <v>3319</v>
      </c>
    </row>
    <row r="22" spans="1:33" x14ac:dyDescent="0.25">
      <c r="A22" s="15" t="s">
        <v>315</v>
      </c>
      <c r="B22" s="15" t="s">
        <v>522</v>
      </c>
      <c r="C22" s="15" t="s">
        <v>522</v>
      </c>
      <c r="D22" s="15" t="s">
        <v>788</v>
      </c>
      <c r="E22" s="130">
        <v>49</v>
      </c>
      <c r="F22" s="15" t="s">
        <v>557</v>
      </c>
      <c r="G22" s="15">
        <v>7.5</v>
      </c>
      <c r="H22" s="15" t="s">
        <v>684</v>
      </c>
      <c r="I22" s="15" t="s">
        <v>684</v>
      </c>
      <c r="J22" s="15" t="s">
        <v>684</v>
      </c>
      <c r="K22" s="15" t="s">
        <v>684</v>
      </c>
      <c r="L22" s="15" t="s">
        <v>522</v>
      </c>
      <c r="M22" s="15" t="s">
        <v>788</v>
      </c>
      <c r="N22" s="15" t="s">
        <v>522</v>
      </c>
      <c r="O22" s="15" t="s">
        <v>788</v>
      </c>
      <c r="P22" s="77" t="s">
        <v>3384</v>
      </c>
      <c r="Q22" s="97" t="str">
        <f>VLOOKUP(A22,SBNCODE!D:G,4,0)</f>
        <v>HWE</v>
      </c>
      <c r="R22" s="131" t="e">
        <f t="shared" si="3"/>
        <v>#REF!</v>
      </c>
      <c r="S22" s="131" t="e">
        <f>VLOOKUP(A22,#REF!,2,0)</f>
        <v>#REF!</v>
      </c>
      <c r="T22" s="15" t="s">
        <v>736</v>
      </c>
      <c r="U22" s="15" t="s">
        <v>735</v>
      </c>
      <c r="V22" s="15" t="s">
        <v>735</v>
      </c>
      <c r="W22" s="15">
        <f>VLOOKUP(A22,'Everything - Max Levels JAL'!$A$1:$G$246,7,FALSE)</f>
        <v>20</v>
      </c>
      <c r="X22" s="147" t="s">
        <v>736</v>
      </c>
      <c r="Y22" s="147" t="str">
        <f t="shared" si="1"/>
        <v>NO</v>
      </c>
      <c r="Z22" s="147" t="str">
        <f t="shared" si="0"/>
        <v>DSC-EVDW4975</v>
      </c>
      <c r="AA22" s="147"/>
      <c r="AB22" s="147"/>
      <c r="AC22" s="147" t="s">
        <v>3327</v>
      </c>
      <c r="AD22" s="147" t="s">
        <v>114</v>
      </c>
      <c r="AE22" s="147" t="s">
        <v>870</v>
      </c>
      <c r="AF22" s="147" t="s">
        <v>3319</v>
      </c>
      <c r="AG22" s="147" t="s">
        <v>3319</v>
      </c>
    </row>
    <row r="23" spans="1:33" x14ac:dyDescent="0.25">
      <c r="A23" s="15" t="s">
        <v>316</v>
      </c>
      <c r="B23" s="15" t="s">
        <v>521</v>
      </c>
      <c r="C23" s="15" t="s">
        <v>521</v>
      </c>
      <c r="D23" s="15" t="s">
        <v>789</v>
      </c>
      <c r="E23" s="130">
        <v>49</v>
      </c>
      <c r="F23" s="15" t="s">
        <v>557</v>
      </c>
      <c r="G23" s="15">
        <v>7.5</v>
      </c>
      <c r="H23" s="15" t="s">
        <v>684</v>
      </c>
      <c r="I23" s="15" t="s">
        <v>684</v>
      </c>
      <c r="J23" s="15" t="s">
        <v>684</v>
      </c>
      <c r="K23" s="15" t="s">
        <v>684</v>
      </c>
      <c r="L23" s="15" t="s">
        <v>521</v>
      </c>
      <c r="M23" s="15" t="s">
        <v>789</v>
      </c>
      <c r="N23" s="15" t="s">
        <v>521</v>
      </c>
      <c r="O23" s="15" t="s">
        <v>789</v>
      </c>
      <c r="P23" s="77" t="s">
        <v>3384</v>
      </c>
      <c r="Q23" s="97" t="str">
        <f>VLOOKUP(A23,SBNCODE!D:G,4,0)</f>
        <v>HWE</v>
      </c>
      <c r="R23" s="131" t="e">
        <f t="shared" si="3"/>
        <v>#REF!</v>
      </c>
      <c r="S23" s="131" t="e">
        <f>VLOOKUP(A23,#REF!,2,0)</f>
        <v>#REF!</v>
      </c>
      <c r="T23" s="15" t="s">
        <v>736</v>
      </c>
      <c r="U23" s="15" t="s">
        <v>735</v>
      </c>
      <c r="V23" s="15" t="s">
        <v>735</v>
      </c>
      <c r="W23" s="15">
        <f>VLOOKUP(A23,'Everything - Max Levels JAL'!$A$1:$G$246,7,FALSE)</f>
        <v>20</v>
      </c>
      <c r="X23" s="147" t="s">
        <v>736</v>
      </c>
      <c r="Y23" s="147" t="str">
        <f t="shared" si="1"/>
        <v>NO</v>
      </c>
      <c r="Z23" s="147" t="str">
        <f t="shared" si="0"/>
        <v>DSC-FSA210AS</v>
      </c>
      <c r="AA23" s="147"/>
      <c r="AB23" s="147"/>
      <c r="AC23" s="147" t="s">
        <v>3327</v>
      </c>
      <c r="AD23" s="147" t="s">
        <v>114</v>
      </c>
      <c r="AE23" s="147" t="s">
        <v>870</v>
      </c>
      <c r="AF23" s="147" t="s">
        <v>3319</v>
      </c>
      <c r="AG23" s="147" t="s">
        <v>3319</v>
      </c>
    </row>
    <row r="24" spans="1:33" x14ac:dyDescent="0.25">
      <c r="A24" s="15" t="s">
        <v>317</v>
      </c>
      <c r="B24" s="15" t="s">
        <v>318</v>
      </c>
      <c r="C24" s="15" t="s">
        <v>318</v>
      </c>
      <c r="D24" s="15" t="s">
        <v>790</v>
      </c>
      <c r="E24" s="130">
        <v>49</v>
      </c>
      <c r="F24" s="15" t="s">
        <v>557</v>
      </c>
      <c r="G24" s="15">
        <v>7.5</v>
      </c>
      <c r="H24" s="15" t="s">
        <v>684</v>
      </c>
      <c r="I24" s="15" t="s">
        <v>684</v>
      </c>
      <c r="J24" s="15" t="s">
        <v>684</v>
      </c>
      <c r="K24" s="15" t="s">
        <v>684</v>
      </c>
      <c r="L24" s="15" t="s">
        <v>318</v>
      </c>
      <c r="M24" s="15" t="s">
        <v>790</v>
      </c>
      <c r="N24" s="15" t="s">
        <v>318</v>
      </c>
      <c r="O24" s="15" t="s">
        <v>790</v>
      </c>
      <c r="P24" s="77" t="s">
        <v>3384</v>
      </c>
      <c r="Q24" s="97" t="str">
        <f>VLOOKUP(A24,SBNCODE!D:G,4,0)</f>
        <v>HWE</v>
      </c>
      <c r="R24" s="131" t="e">
        <f t="shared" si="3"/>
        <v>#REF!</v>
      </c>
      <c r="S24" s="131" t="e">
        <f>VLOOKUP(A24,#REF!,2,0)</f>
        <v>#REF!</v>
      </c>
      <c r="T24" s="15" t="s">
        <v>736</v>
      </c>
      <c r="U24" s="15" t="s">
        <v>735</v>
      </c>
      <c r="V24" s="15" t="s">
        <v>735</v>
      </c>
      <c r="W24" s="15">
        <f>VLOOKUP(A24,'Everything - Max Levels JAL'!$A$1:$G$246,7,FALSE)</f>
        <v>20</v>
      </c>
      <c r="X24" s="147" t="s">
        <v>736</v>
      </c>
      <c r="Y24" s="147" t="str">
        <f t="shared" si="1"/>
        <v>NO</v>
      </c>
      <c r="Z24" s="147" t="str">
        <f t="shared" si="0"/>
        <v>DSC-FSA410AS</v>
      </c>
      <c r="AA24" s="147"/>
      <c r="AB24" s="147"/>
      <c r="AC24" s="147" t="s">
        <v>3327</v>
      </c>
      <c r="AD24" s="147" t="s">
        <v>114</v>
      </c>
      <c r="AE24" s="147" t="s">
        <v>870</v>
      </c>
      <c r="AF24" s="147" t="s">
        <v>3319</v>
      </c>
      <c r="AG24" s="147" t="s">
        <v>3319</v>
      </c>
    </row>
    <row r="25" spans="1:33" x14ac:dyDescent="0.25">
      <c r="A25" s="15" t="s">
        <v>319</v>
      </c>
      <c r="B25" s="15" t="s">
        <v>520</v>
      </c>
      <c r="C25" s="15" t="s">
        <v>520</v>
      </c>
      <c r="D25" s="15" t="s">
        <v>791</v>
      </c>
      <c r="E25" s="130">
        <v>29</v>
      </c>
      <c r="F25" s="15" t="s">
        <v>557</v>
      </c>
      <c r="G25" s="15">
        <v>7.5</v>
      </c>
      <c r="H25" s="15" t="s">
        <v>684</v>
      </c>
      <c r="I25" s="15" t="s">
        <v>684</v>
      </c>
      <c r="J25" s="15" t="s">
        <v>684</v>
      </c>
      <c r="K25" s="15" t="s">
        <v>684</v>
      </c>
      <c r="L25" s="15" t="s">
        <v>520</v>
      </c>
      <c r="M25" s="15" t="s">
        <v>791</v>
      </c>
      <c r="N25" s="15" t="s">
        <v>520</v>
      </c>
      <c r="O25" s="15" t="s">
        <v>791</v>
      </c>
      <c r="P25" s="77" t="s">
        <v>3384</v>
      </c>
      <c r="Q25" s="97" t="str">
        <f>VLOOKUP(A25,SBNCODE!D:G,4,0)</f>
        <v>HWE</v>
      </c>
      <c r="R25" s="131" t="e">
        <f t="shared" si="3"/>
        <v>#REF!</v>
      </c>
      <c r="S25" s="131" t="e">
        <f>VLOOKUP(A25,#REF!,2,0)</f>
        <v>#REF!</v>
      </c>
      <c r="T25" s="15" t="s">
        <v>736</v>
      </c>
      <c r="U25" s="15" t="s">
        <v>735</v>
      </c>
      <c r="V25" s="15" t="s">
        <v>735</v>
      </c>
      <c r="W25" s="15">
        <f>VLOOKUP(A25,'Everything - Max Levels JAL'!$A$1:$G$246,7,FALSE)</f>
        <v>20</v>
      </c>
      <c r="X25" s="147" t="s">
        <v>736</v>
      </c>
      <c r="Y25" s="147" t="str">
        <f t="shared" si="1"/>
        <v>NO</v>
      </c>
      <c r="Z25" s="147" t="str">
        <f t="shared" si="0"/>
        <v>DSC-LC100PI</v>
      </c>
      <c r="AA25" s="147"/>
      <c r="AB25" s="147"/>
      <c r="AC25" s="147" t="s">
        <v>3327</v>
      </c>
      <c r="AD25" s="147" t="s">
        <v>114</v>
      </c>
      <c r="AE25" s="147" t="s">
        <v>870</v>
      </c>
      <c r="AF25" s="147" t="s">
        <v>3319</v>
      </c>
      <c r="AG25" s="147" t="s">
        <v>3319</v>
      </c>
    </row>
    <row r="26" spans="1:33" x14ac:dyDescent="0.25">
      <c r="A26" s="15" t="s">
        <v>2286</v>
      </c>
      <c r="B26" s="15" t="s">
        <v>519</v>
      </c>
      <c r="C26" s="15" t="s">
        <v>519</v>
      </c>
      <c r="D26" s="15" t="s">
        <v>792</v>
      </c>
      <c r="E26" s="130">
        <v>0</v>
      </c>
      <c r="F26" s="15" t="s">
        <v>557</v>
      </c>
      <c r="G26" s="15">
        <v>30</v>
      </c>
      <c r="H26" s="15" t="s">
        <v>684</v>
      </c>
      <c r="I26" s="15" t="s">
        <v>684</v>
      </c>
      <c r="J26" s="15" t="s">
        <v>684</v>
      </c>
      <c r="K26" s="15" t="s">
        <v>684</v>
      </c>
      <c r="L26" s="15" t="s">
        <v>519</v>
      </c>
      <c r="M26" s="15" t="s">
        <v>792</v>
      </c>
      <c r="N26" s="15" t="s">
        <v>519</v>
      </c>
      <c r="O26" s="15" t="s">
        <v>792</v>
      </c>
      <c r="P26" s="77" t="s">
        <v>3384</v>
      </c>
      <c r="Q26" s="132" t="s">
        <v>856</v>
      </c>
      <c r="R26" s="131" t="s">
        <v>320</v>
      </c>
      <c r="S26" s="131" t="s">
        <v>320</v>
      </c>
      <c r="T26" s="15" t="s">
        <v>736</v>
      </c>
      <c r="U26" s="15" t="s">
        <v>735</v>
      </c>
      <c r="V26" s="15" t="s">
        <v>735</v>
      </c>
      <c r="W26" s="15" t="e">
        <f>VLOOKUP(A26,'Everything - Max Levels JAL'!$A$1:$G$246,7,FALSE)</f>
        <v>#N/A</v>
      </c>
      <c r="X26" s="147" t="s">
        <v>736</v>
      </c>
      <c r="Y26" s="147" t="str">
        <f t="shared" si="1"/>
        <v>NO</v>
      </c>
      <c r="Z26" s="147" t="str">
        <f t="shared" si="0"/>
        <v>DSC-1616</v>
      </c>
      <c r="AA26" s="147"/>
      <c r="AB26" s="147"/>
      <c r="AC26" s="147" t="s">
        <v>3327</v>
      </c>
      <c r="AD26" s="147" t="s">
        <v>114</v>
      </c>
      <c r="AE26" s="147" t="s">
        <v>741</v>
      </c>
      <c r="AF26" s="147" t="s">
        <v>3319</v>
      </c>
      <c r="AG26" s="147" t="s">
        <v>3319</v>
      </c>
    </row>
    <row r="27" spans="1:33" x14ac:dyDescent="0.25">
      <c r="A27" s="15" t="s">
        <v>303</v>
      </c>
      <c r="B27" s="15" t="s">
        <v>518</v>
      </c>
      <c r="C27" s="15" t="s">
        <v>518</v>
      </c>
      <c r="D27" s="15" t="s">
        <v>793</v>
      </c>
      <c r="E27" s="130">
        <v>0</v>
      </c>
      <c r="F27" s="15" t="s">
        <v>557</v>
      </c>
      <c r="G27" s="15">
        <v>30</v>
      </c>
      <c r="H27" s="15" t="s">
        <v>684</v>
      </c>
      <c r="I27" s="15" t="s">
        <v>684</v>
      </c>
      <c r="J27" s="15" t="s">
        <v>684</v>
      </c>
      <c r="K27" s="15" t="s">
        <v>684</v>
      </c>
      <c r="L27" s="15" t="s">
        <v>518</v>
      </c>
      <c r="M27" s="15" t="s">
        <v>793</v>
      </c>
      <c r="N27" s="15" t="s">
        <v>518</v>
      </c>
      <c r="O27" s="15" t="s">
        <v>793</v>
      </c>
      <c r="P27" s="77" t="s">
        <v>3384</v>
      </c>
      <c r="Q27" s="97" t="str">
        <f>VLOOKUP(A27,SBNCODE!D:G,4,0)</f>
        <v>HWE</v>
      </c>
      <c r="R27" s="131" t="e">
        <f t="shared" ref="R27:R41" si="4">VLOOKUP(A27,SAGESBN,2,0)</f>
        <v>#REF!</v>
      </c>
      <c r="S27" s="131" t="e">
        <f>VLOOKUP(A27,#REF!,2,0)</f>
        <v>#REF!</v>
      </c>
      <c r="T27" s="15" t="s">
        <v>736</v>
      </c>
      <c r="U27" s="15" t="s">
        <v>735</v>
      </c>
      <c r="V27" s="15" t="s">
        <v>735</v>
      </c>
      <c r="W27" s="15">
        <f>VLOOKUP(A27,'Everything - Max Levels JAL'!$A$1:$G$246,7,FALSE)</f>
        <v>1</v>
      </c>
      <c r="X27" s="147" t="s">
        <v>736</v>
      </c>
      <c r="Y27" s="147" t="str">
        <f t="shared" si="1"/>
        <v>NO</v>
      </c>
      <c r="Z27" s="147" t="str">
        <f t="shared" si="0"/>
        <v>DSC-PC1864</v>
      </c>
      <c r="AA27" s="147"/>
      <c r="AB27" s="147"/>
      <c r="AC27" s="147" t="s">
        <v>3327</v>
      </c>
      <c r="AD27" s="147" t="s">
        <v>114</v>
      </c>
      <c r="AE27" s="147" t="s">
        <v>741</v>
      </c>
      <c r="AF27" s="147" t="s">
        <v>3319</v>
      </c>
      <c r="AG27" s="147" t="s">
        <v>3319</v>
      </c>
    </row>
    <row r="28" spans="1:33" x14ac:dyDescent="0.25">
      <c r="A28" s="15" t="s">
        <v>321</v>
      </c>
      <c r="B28" s="15" t="s">
        <v>322</v>
      </c>
      <c r="C28" s="15" t="s">
        <v>322</v>
      </c>
      <c r="D28" s="15" t="s">
        <v>794</v>
      </c>
      <c r="E28" s="130">
        <v>119</v>
      </c>
      <c r="F28" s="15" t="s">
        <v>557</v>
      </c>
      <c r="G28" s="15">
        <v>30</v>
      </c>
      <c r="H28" s="15" t="s">
        <v>684</v>
      </c>
      <c r="I28" s="15" t="s">
        <v>684</v>
      </c>
      <c r="J28" s="15" t="s">
        <v>684</v>
      </c>
      <c r="K28" s="15" t="s">
        <v>684</v>
      </c>
      <c r="L28" s="15" t="s">
        <v>322</v>
      </c>
      <c r="M28" s="15" t="s">
        <v>794</v>
      </c>
      <c r="N28" s="15" t="s">
        <v>322</v>
      </c>
      <c r="O28" s="15" t="s">
        <v>794</v>
      </c>
      <c r="P28" s="77" t="s">
        <v>3384</v>
      </c>
      <c r="Q28" s="97" t="str">
        <f>VLOOKUP(A28,SBNCODE!D:G,4,0)</f>
        <v>HWE</v>
      </c>
      <c r="R28" s="131" t="e">
        <f t="shared" si="4"/>
        <v>#REF!</v>
      </c>
      <c r="S28" s="131" t="e">
        <f>VLOOKUP(A28,#REF!,2,0)</f>
        <v>#REF!</v>
      </c>
      <c r="T28" s="15" t="s">
        <v>736</v>
      </c>
      <c r="U28" s="15" t="s">
        <v>735</v>
      </c>
      <c r="V28" s="15" t="s">
        <v>735</v>
      </c>
      <c r="W28" s="15">
        <f>VLOOKUP(A28,'Everything - Max Levels JAL'!$A$1:$G$246,7,FALSE)</f>
        <v>3</v>
      </c>
      <c r="X28" s="147" t="s">
        <v>736</v>
      </c>
      <c r="Y28" s="147" t="str">
        <f t="shared" si="1"/>
        <v>NO</v>
      </c>
      <c r="Z28" s="147" t="str">
        <f t="shared" si="0"/>
        <v>DSC-PK5500</v>
      </c>
      <c r="AA28" s="147"/>
      <c r="AB28" s="147"/>
      <c r="AC28" s="147" t="s">
        <v>3327</v>
      </c>
      <c r="AD28" s="147" t="s">
        <v>114</v>
      </c>
      <c r="AE28" s="147" t="s">
        <v>3328</v>
      </c>
      <c r="AF28" s="147" t="s">
        <v>3319</v>
      </c>
      <c r="AG28" s="147" t="s">
        <v>3319</v>
      </c>
    </row>
    <row r="29" spans="1:33" x14ac:dyDescent="0.25">
      <c r="A29" s="15" t="s">
        <v>323</v>
      </c>
      <c r="B29" s="15" t="s">
        <v>324</v>
      </c>
      <c r="C29" s="15" t="s">
        <v>324</v>
      </c>
      <c r="D29" s="15" t="s">
        <v>795</v>
      </c>
      <c r="E29" s="130">
        <v>79</v>
      </c>
      <c r="F29" s="15" t="s">
        <v>557</v>
      </c>
      <c r="G29" s="15">
        <v>30</v>
      </c>
      <c r="H29" s="15" t="s">
        <v>684</v>
      </c>
      <c r="I29" s="15" t="s">
        <v>684</v>
      </c>
      <c r="J29" s="15" t="s">
        <v>684</v>
      </c>
      <c r="K29" s="15" t="s">
        <v>684</v>
      </c>
      <c r="L29" s="15" t="s">
        <v>324</v>
      </c>
      <c r="M29" s="15" t="s">
        <v>795</v>
      </c>
      <c r="N29" s="15" t="s">
        <v>324</v>
      </c>
      <c r="O29" s="15" t="s">
        <v>795</v>
      </c>
      <c r="P29" s="77" t="s">
        <v>3384</v>
      </c>
      <c r="Q29" s="97" t="str">
        <f>VLOOKUP(A29,SBNCODE!D:G,4,0)</f>
        <v>HWE</v>
      </c>
      <c r="R29" s="131" t="e">
        <f t="shared" si="4"/>
        <v>#REF!</v>
      </c>
      <c r="S29" s="131" t="e">
        <f>VLOOKUP(A29,#REF!,2,0)</f>
        <v>#REF!</v>
      </c>
      <c r="T29" s="15" t="s">
        <v>736</v>
      </c>
      <c r="U29" s="15" t="s">
        <v>735</v>
      </c>
      <c r="V29" s="15" t="s">
        <v>735</v>
      </c>
      <c r="W29" s="15">
        <f>VLOOKUP(A29,'Everything - Max Levels JAL'!$A$1:$G$246,7,FALSE)</f>
        <v>3</v>
      </c>
      <c r="X29" s="147" t="s">
        <v>736</v>
      </c>
      <c r="Y29" s="147" t="str">
        <f t="shared" si="1"/>
        <v>NO</v>
      </c>
      <c r="Z29" s="147" t="str">
        <f t="shared" si="0"/>
        <v>DSC-PK5501</v>
      </c>
      <c r="AA29" s="147"/>
      <c r="AB29" s="147"/>
      <c r="AC29" s="147" t="s">
        <v>3327</v>
      </c>
      <c r="AD29" s="147" t="s">
        <v>114</v>
      </c>
      <c r="AE29" s="147" t="s">
        <v>3328</v>
      </c>
      <c r="AF29" s="147" t="s">
        <v>3319</v>
      </c>
      <c r="AG29" s="147" t="s">
        <v>3319</v>
      </c>
    </row>
    <row r="30" spans="1:33" x14ac:dyDescent="0.25">
      <c r="A30" s="15" t="s">
        <v>304</v>
      </c>
      <c r="B30" s="15" t="s">
        <v>516</v>
      </c>
      <c r="C30" s="15" t="s">
        <v>516</v>
      </c>
      <c r="D30" s="15" t="s">
        <v>796</v>
      </c>
      <c r="E30" s="130">
        <v>0</v>
      </c>
      <c r="F30" s="15" t="s">
        <v>557</v>
      </c>
      <c r="G30" s="77">
        <v>7.5</v>
      </c>
      <c r="H30" s="15" t="s">
        <v>684</v>
      </c>
      <c r="I30" s="15" t="s">
        <v>684</v>
      </c>
      <c r="J30" s="15" t="s">
        <v>684</v>
      </c>
      <c r="K30" s="15" t="s">
        <v>684</v>
      </c>
      <c r="L30" s="15" t="s">
        <v>516</v>
      </c>
      <c r="M30" s="15" t="s">
        <v>796</v>
      </c>
      <c r="N30" s="15" t="s">
        <v>516</v>
      </c>
      <c r="O30" s="15" t="s">
        <v>796</v>
      </c>
      <c r="P30" s="77" t="s">
        <v>3384</v>
      </c>
      <c r="Q30" s="97" t="str">
        <f>VLOOKUP(A30,SBNCODE!D:G,4,0)</f>
        <v>HWE</v>
      </c>
      <c r="R30" s="131" t="e">
        <f t="shared" si="4"/>
        <v>#REF!</v>
      </c>
      <c r="S30" s="131" t="e">
        <f>VLOOKUP(A30,#REF!,2,0)</f>
        <v>#REF!</v>
      </c>
      <c r="T30" s="15" t="s">
        <v>736</v>
      </c>
      <c r="U30" s="15" t="s">
        <v>735</v>
      </c>
      <c r="V30" s="15" t="s">
        <v>735</v>
      </c>
      <c r="W30" s="15">
        <f>VLOOKUP(A30,'Everything - Max Levels JAL'!$A$1:$G$246,7,FALSE)</f>
        <v>20</v>
      </c>
      <c r="X30" s="147" t="s">
        <v>736</v>
      </c>
      <c r="Y30" s="147" t="str">
        <f t="shared" si="1"/>
        <v>NO</v>
      </c>
      <c r="Z30" s="147" t="str">
        <f t="shared" si="0"/>
        <v>DSC-RF5132433</v>
      </c>
      <c r="AA30" s="147"/>
      <c r="AB30" s="147"/>
      <c r="AC30" s="147" t="s">
        <v>3327</v>
      </c>
      <c r="AD30" s="147" t="s">
        <v>114</v>
      </c>
      <c r="AE30" s="147" t="s">
        <v>3328</v>
      </c>
      <c r="AF30" s="147" t="s">
        <v>3319</v>
      </c>
      <c r="AG30" s="147" t="s">
        <v>3319</v>
      </c>
    </row>
    <row r="31" spans="1:33" x14ac:dyDescent="0.25">
      <c r="A31" s="15" t="s">
        <v>325</v>
      </c>
      <c r="B31" s="15" t="s">
        <v>326</v>
      </c>
      <c r="C31" s="15" t="s">
        <v>326</v>
      </c>
      <c r="D31" s="15" t="s">
        <v>797</v>
      </c>
      <c r="E31" s="130">
        <v>129</v>
      </c>
      <c r="F31" s="15" t="s">
        <v>557</v>
      </c>
      <c r="G31" s="15">
        <v>30</v>
      </c>
      <c r="H31" s="15" t="s">
        <v>684</v>
      </c>
      <c r="I31" s="15" t="s">
        <v>684</v>
      </c>
      <c r="J31" s="15" t="s">
        <v>684</v>
      </c>
      <c r="K31" s="15" t="s">
        <v>684</v>
      </c>
      <c r="L31" s="15" t="s">
        <v>326</v>
      </c>
      <c r="M31" s="15" t="s">
        <v>797</v>
      </c>
      <c r="N31" s="15" t="s">
        <v>326</v>
      </c>
      <c r="O31" s="15" t="s">
        <v>797</v>
      </c>
      <c r="P31" s="77" t="s">
        <v>3384</v>
      </c>
      <c r="Q31" s="97" t="str">
        <f>VLOOKUP(A31,SBNCODE!D:G,4,0)</f>
        <v>HWE</v>
      </c>
      <c r="R31" s="131" t="e">
        <f t="shared" si="4"/>
        <v>#REF!</v>
      </c>
      <c r="S31" s="131" t="e">
        <f>VLOOKUP(A31,#REF!,2,0)</f>
        <v>#REF!</v>
      </c>
      <c r="T31" s="15" t="s">
        <v>736</v>
      </c>
      <c r="U31" s="15" t="s">
        <v>735</v>
      </c>
      <c r="V31" s="15" t="s">
        <v>735</v>
      </c>
      <c r="W31" s="15">
        <f>VLOOKUP(A31,'Everything - Max Levels JAL'!$A$1:$G$246,7,FALSE)</f>
        <v>3</v>
      </c>
      <c r="X31" s="147" t="s">
        <v>736</v>
      </c>
      <c r="Y31" s="147" t="str">
        <f t="shared" si="1"/>
        <v>NO</v>
      </c>
      <c r="Z31" s="147" t="str">
        <f t="shared" si="0"/>
        <v>DSC-RFK5500</v>
      </c>
      <c r="AA31" s="147"/>
      <c r="AB31" s="147"/>
      <c r="AC31" s="147" t="s">
        <v>3327</v>
      </c>
      <c r="AD31" s="147" t="s">
        <v>114</v>
      </c>
      <c r="AE31" s="147" t="s">
        <v>3328</v>
      </c>
      <c r="AF31" s="147" t="s">
        <v>3319</v>
      </c>
      <c r="AG31" s="147" t="s">
        <v>3319</v>
      </c>
    </row>
    <row r="32" spans="1:33" x14ac:dyDescent="0.25">
      <c r="A32" s="15" t="s">
        <v>329</v>
      </c>
      <c r="B32" s="15" t="s">
        <v>515</v>
      </c>
      <c r="C32" s="15" t="s">
        <v>515</v>
      </c>
      <c r="D32" s="15" t="s">
        <v>798</v>
      </c>
      <c r="E32" s="130">
        <v>89</v>
      </c>
      <c r="F32" s="15" t="s">
        <v>557</v>
      </c>
      <c r="G32" s="15">
        <v>7.5</v>
      </c>
      <c r="H32" s="15" t="s">
        <v>684</v>
      </c>
      <c r="I32" s="15" t="s">
        <v>684</v>
      </c>
      <c r="J32" s="15" t="s">
        <v>684</v>
      </c>
      <c r="K32" s="15" t="s">
        <v>684</v>
      </c>
      <c r="L32" s="15" t="s">
        <v>515</v>
      </c>
      <c r="M32" s="15" t="s">
        <v>798</v>
      </c>
      <c r="N32" s="15" t="s">
        <v>515</v>
      </c>
      <c r="O32" s="15" t="s">
        <v>798</v>
      </c>
      <c r="P32" s="77" t="s">
        <v>3384</v>
      </c>
      <c r="Q32" s="97" t="str">
        <f>VLOOKUP(A32,SBNCODE!D:G,4,0)</f>
        <v>HWE</v>
      </c>
      <c r="R32" s="131" t="e">
        <f t="shared" si="4"/>
        <v>#REF!</v>
      </c>
      <c r="S32" s="131" t="e">
        <f>VLOOKUP(A32,#REF!,2,0)</f>
        <v>#REF!</v>
      </c>
      <c r="T32" s="15" t="s">
        <v>736</v>
      </c>
      <c r="U32" s="15" t="s">
        <v>735</v>
      </c>
      <c r="V32" s="15" t="s">
        <v>735</v>
      </c>
      <c r="W32" s="15">
        <f>VLOOKUP(A32,'Everything - Max Levels JAL'!$A$1:$G$246,7,FALSE)</f>
        <v>20</v>
      </c>
      <c r="X32" s="147" t="s">
        <v>736</v>
      </c>
      <c r="Y32" s="147" t="str">
        <f t="shared" si="1"/>
        <v>NO</v>
      </c>
      <c r="Z32" s="147" t="str">
        <f t="shared" si="0"/>
        <v>DSC-WLS912L</v>
      </c>
      <c r="AA32" s="147"/>
      <c r="AB32" s="147"/>
      <c r="AC32" s="147" t="s">
        <v>3327</v>
      </c>
      <c r="AD32" s="147" t="s">
        <v>114</v>
      </c>
      <c r="AE32" s="147" t="s">
        <v>870</v>
      </c>
      <c r="AF32" s="147" t="s">
        <v>3319</v>
      </c>
      <c r="AG32" s="147" t="s">
        <v>3319</v>
      </c>
    </row>
    <row r="33" spans="1:33" x14ac:dyDescent="0.25">
      <c r="A33" s="15" t="s">
        <v>330</v>
      </c>
      <c r="B33" s="15" t="s">
        <v>514</v>
      </c>
      <c r="C33" s="15" t="s">
        <v>514</v>
      </c>
      <c r="D33" s="15" t="s">
        <v>799</v>
      </c>
      <c r="E33" s="130">
        <v>49</v>
      </c>
      <c r="F33" s="15" t="s">
        <v>557</v>
      </c>
      <c r="G33" s="15">
        <v>7.5</v>
      </c>
      <c r="H33" s="15" t="s">
        <v>684</v>
      </c>
      <c r="I33" s="15" t="s">
        <v>684</v>
      </c>
      <c r="J33" s="15" t="s">
        <v>684</v>
      </c>
      <c r="K33" s="15" t="s">
        <v>684</v>
      </c>
      <c r="L33" s="15" t="s">
        <v>514</v>
      </c>
      <c r="M33" s="15" t="s">
        <v>799</v>
      </c>
      <c r="N33" s="15" t="s">
        <v>514</v>
      </c>
      <c r="O33" s="15" t="s">
        <v>799</v>
      </c>
      <c r="P33" s="77" t="s">
        <v>3384</v>
      </c>
      <c r="Q33" s="97" t="str">
        <f>VLOOKUP(A33,SBNCODE!D:G,4,0)</f>
        <v>HWE</v>
      </c>
      <c r="R33" s="131" t="e">
        <f t="shared" si="4"/>
        <v>#REF!</v>
      </c>
      <c r="S33" s="131" t="e">
        <f>VLOOKUP(A33,#REF!,2,0)</f>
        <v>#REF!</v>
      </c>
      <c r="T33" s="15" t="s">
        <v>736</v>
      </c>
      <c r="U33" s="15" t="s">
        <v>735</v>
      </c>
      <c r="V33" s="15" t="s">
        <v>735</v>
      </c>
      <c r="W33" s="15">
        <f>VLOOKUP(A33,'Everything - Max Levels JAL'!$A$1:$G$246,7,FALSE)</f>
        <v>20</v>
      </c>
      <c r="X33" s="147" t="s">
        <v>736</v>
      </c>
      <c r="Y33" s="147" t="str">
        <f t="shared" si="1"/>
        <v>NO</v>
      </c>
      <c r="Z33" s="147" t="str">
        <f t="shared" si="0"/>
        <v>DSC-WS4904P</v>
      </c>
      <c r="AA33" s="147"/>
      <c r="AB33" s="147"/>
      <c r="AC33" s="147" t="s">
        <v>3327</v>
      </c>
      <c r="AD33" s="147" t="s">
        <v>114</v>
      </c>
      <c r="AE33" s="147" t="s">
        <v>870</v>
      </c>
      <c r="AF33" s="147" t="s">
        <v>3319</v>
      </c>
      <c r="AG33" s="147" t="s">
        <v>3319</v>
      </c>
    </row>
    <row r="34" spans="1:33" x14ac:dyDescent="0.25">
      <c r="A34" s="15" t="s">
        <v>331</v>
      </c>
      <c r="B34" s="15" t="s">
        <v>513</v>
      </c>
      <c r="C34" s="15" t="s">
        <v>513</v>
      </c>
      <c r="D34" s="15" t="s">
        <v>800</v>
      </c>
      <c r="E34" s="130">
        <v>89</v>
      </c>
      <c r="F34" s="15" t="s">
        <v>557</v>
      </c>
      <c r="G34" s="15">
        <v>7.5</v>
      </c>
      <c r="H34" s="15" t="s">
        <v>684</v>
      </c>
      <c r="I34" s="15" t="s">
        <v>684</v>
      </c>
      <c r="J34" s="15" t="s">
        <v>684</v>
      </c>
      <c r="K34" s="15" t="s">
        <v>684</v>
      </c>
      <c r="L34" s="15" t="s">
        <v>513</v>
      </c>
      <c r="M34" s="15" t="s">
        <v>800</v>
      </c>
      <c r="N34" s="15" t="s">
        <v>513</v>
      </c>
      <c r="O34" s="15" t="s">
        <v>800</v>
      </c>
      <c r="P34" s="77" t="s">
        <v>3384</v>
      </c>
      <c r="Q34" s="97" t="str">
        <f>VLOOKUP(A34,SBNCODE!D:G,4,0)</f>
        <v>HWE</v>
      </c>
      <c r="R34" s="131" t="e">
        <f t="shared" si="4"/>
        <v>#REF!</v>
      </c>
      <c r="S34" s="131" t="e">
        <f>VLOOKUP(A34,#REF!,2,0)</f>
        <v>#REF!</v>
      </c>
      <c r="T34" s="15" t="s">
        <v>736</v>
      </c>
      <c r="U34" s="15" t="s">
        <v>735</v>
      </c>
      <c r="V34" s="15" t="s">
        <v>735</v>
      </c>
      <c r="W34" s="15">
        <f>VLOOKUP(A34,'Everything - Max Levels JAL'!$A$1:$G$246,7,FALSE)</f>
        <v>20</v>
      </c>
      <c r="X34" s="147" t="s">
        <v>736</v>
      </c>
      <c r="Y34" s="147" t="str">
        <f t="shared" si="1"/>
        <v>NO</v>
      </c>
      <c r="Z34" s="147" t="str">
        <f t="shared" si="0"/>
        <v>DSC-WS4913</v>
      </c>
      <c r="AA34" s="147"/>
      <c r="AB34" s="147"/>
      <c r="AC34" s="147" t="s">
        <v>3327</v>
      </c>
      <c r="AD34" s="147" t="s">
        <v>114</v>
      </c>
      <c r="AE34" s="147" t="s">
        <v>870</v>
      </c>
      <c r="AF34" s="147" t="s">
        <v>3319</v>
      </c>
      <c r="AG34" s="147" t="s">
        <v>3319</v>
      </c>
    </row>
    <row r="35" spans="1:33" x14ac:dyDescent="0.25">
      <c r="A35" s="15" t="s">
        <v>305</v>
      </c>
      <c r="B35" s="15" t="s">
        <v>306</v>
      </c>
      <c r="C35" s="15" t="s">
        <v>306</v>
      </c>
      <c r="D35" s="15" t="s">
        <v>801</v>
      </c>
      <c r="E35" s="130">
        <v>89</v>
      </c>
      <c r="F35" s="15" t="s">
        <v>557</v>
      </c>
      <c r="G35" s="15">
        <v>7.5</v>
      </c>
      <c r="H35" s="15" t="s">
        <v>684</v>
      </c>
      <c r="I35" s="15" t="s">
        <v>684</v>
      </c>
      <c r="J35" s="15" t="s">
        <v>684</v>
      </c>
      <c r="K35" s="15" t="s">
        <v>684</v>
      </c>
      <c r="L35" s="15" t="s">
        <v>306</v>
      </c>
      <c r="M35" s="15" t="s">
        <v>801</v>
      </c>
      <c r="N35" s="15" t="s">
        <v>306</v>
      </c>
      <c r="O35" s="15" t="s">
        <v>801</v>
      </c>
      <c r="P35" s="77" t="s">
        <v>3384</v>
      </c>
      <c r="Q35" s="97" t="str">
        <f>VLOOKUP(A35,SBNCODE!D:G,4,0)</f>
        <v>HWE</v>
      </c>
      <c r="R35" s="131" t="e">
        <f t="shared" si="4"/>
        <v>#REF!</v>
      </c>
      <c r="S35" s="131" t="e">
        <f>VLOOKUP(A35,#REF!,2,0)</f>
        <v>#REF!</v>
      </c>
      <c r="T35" s="15" t="s">
        <v>736</v>
      </c>
      <c r="U35" s="15" t="s">
        <v>735</v>
      </c>
      <c r="V35" s="15" t="s">
        <v>735</v>
      </c>
      <c r="W35" s="15">
        <f>VLOOKUP(A35,'Everything - Max Levels JAL'!$A$1:$G$246,7,FALSE)</f>
        <v>1</v>
      </c>
      <c r="X35" s="147" t="s">
        <v>736</v>
      </c>
      <c r="Y35" s="147" t="str">
        <f t="shared" si="1"/>
        <v>NO</v>
      </c>
      <c r="Z35" s="147" t="str">
        <f t="shared" si="0"/>
        <v>DSC-WS4920</v>
      </c>
      <c r="AA35" s="147"/>
      <c r="AB35" s="147"/>
      <c r="AC35" s="147" t="s">
        <v>3327</v>
      </c>
      <c r="AD35" s="147" t="s">
        <v>114</v>
      </c>
      <c r="AE35" s="147" t="s">
        <v>870</v>
      </c>
      <c r="AF35" s="147" t="s">
        <v>3319</v>
      </c>
      <c r="AG35" s="147" t="s">
        <v>3319</v>
      </c>
    </row>
    <row r="36" spans="1:33" x14ac:dyDescent="0.25">
      <c r="A36" s="15" t="s">
        <v>332</v>
      </c>
      <c r="B36" s="15" t="s">
        <v>512</v>
      </c>
      <c r="C36" s="15" t="s">
        <v>512</v>
      </c>
      <c r="D36" s="15" t="s">
        <v>803</v>
      </c>
      <c r="E36" s="130">
        <v>79</v>
      </c>
      <c r="F36" s="15" t="s">
        <v>557</v>
      </c>
      <c r="G36" s="15">
        <v>7.5</v>
      </c>
      <c r="H36" s="15" t="s">
        <v>684</v>
      </c>
      <c r="I36" s="15" t="s">
        <v>684</v>
      </c>
      <c r="J36" s="15" t="s">
        <v>684</v>
      </c>
      <c r="K36" s="15" t="s">
        <v>684</v>
      </c>
      <c r="L36" s="15" t="s">
        <v>512</v>
      </c>
      <c r="M36" s="15" t="s">
        <v>803</v>
      </c>
      <c r="N36" s="15" t="s">
        <v>512</v>
      </c>
      <c r="O36" s="15" t="s">
        <v>803</v>
      </c>
      <c r="P36" s="77" t="s">
        <v>3384</v>
      </c>
      <c r="Q36" s="97" t="str">
        <f>VLOOKUP(A36,SBNCODE!D:G,4,0)</f>
        <v>HWE</v>
      </c>
      <c r="R36" s="131" t="e">
        <f t="shared" si="4"/>
        <v>#REF!</v>
      </c>
      <c r="S36" s="131" t="e">
        <f>VLOOKUP(A36,#REF!,2,0)</f>
        <v>#REF!</v>
      </c>
      <c r="T36" s="15" t="s">
        <v>736</v>
      </c>
      <c r="U36" s="15" t="s">
        <v>735</v>
      </c>
      <c r="V36" s="15" t="s">
        <v>735</v>
      </c>
      <c r="W36" s="15">
        <f>VLOOKUP(A36,'Everything - Max Levels JAL'!$A$1:$G$246,7,FALSE)</f>
        <v>20</v>
      </c>
      <c r="X36" s="147" t="s">
        <v>736</v>
      </c>
      <c r="Y36" s="147" t="str">
        <f t="shared" si="1"/>
        <v>NO</v>
      </c>
      <c r="Z36" s="147" t="str">
        <f t="shared" si="0"/>
        <v>DSC-WS4936</v>
      </c>
      <c r="AA36" s="147"/>
      <c r="AB36" s="147"/>
      <c r="AC36" s="147" t="s">
        <v>3327</v>
      </c>
      <c r="AD36" s="147" t="s">
        <v>114</v>
      </c>
      <c r="AE36" s="147" t="s">
        <v>870</v>
      </c>
      <c r="AF36" s="147" t="s">
        <v>3319</v>
      </c>
      <c r="AG36" s="147" t="s">
        <v>3319</v>
      </c>
    </row>
    <row r="37" spans="1:33" x14ac:dyDescent="0.25">
      <c r="A37" s="15" t="s">
        <v>333</v>
      </c>
      <c r="B37" s="15" t="s">
        <v>334</v>
      </c>
      <c r="C37" s="15" t="s">
        <v>334</v>
      </c>
      <c r="D37" s="15" t="s">
        <v>804</v>
      </c>
      <c r="E37" s="130">
        <v>39</v>
      </c>
      <c r="F37" s="15" t="s">
        <v>557</v>
      </c>
      <c r="G37" s="15">
        <v>7.5</v>
      </c>
      <c r="H37" s="15" t="s">
        <v>684</v>
      </c>
      <c r="I37" s="15" t="s">
        <v>684</v>
      </c>
      <c r="J37" s="15" t="s">
        <v>684</v>
      </c>
      <c r="K37" s="15" t="s">
        <v>684</v>
      </c>
      <c r="L37" s="15" t="s">
        <v>334</v>
      </c>
      <c r="M37" s="15" t="s">
        <v>804</v>
      </c>
      <c r="N37" s="15" t="s">
        <v>334</v>
      </c>
      <c r="O37" s="15" t="s">
        <v>804</v>
      </c>
      <c r="P37" s="77" t="s">
        <v>3384</v>
      </c>
      <c r="Q37" s="97" t="str">
        <f>VLOOKUP(A37,SBNCODE!D:G,4,0)</f>
        <v>HWE</v>
      </c>
      <c r="R37" s="131" t="e">
        <f t="shared" si="4"/>
        <v>#REF!</v>
      </c>
      <c r="S37" s="131" t="e">
        <f>VLOOKUP(A37,#REF!,2,0)</f>
        <v>#REF!</v>
      </c>
      <c r="T37" s="15" t="s">
        <v>736</v>
      </c>
      <c r="U37" s="15" t="s">
        <v>735</v>
      </c>
      <c r="V37" s="15" t="s">
        <v>735</v>
      </c>
      <c r="W37" s="15">
        <f>VLOOKUP(A37,'Everything - Max Levels JAL'!$A$1:$G$246,7,FALSE)</f>
        <v>15</v>
      </c>
      <c r="X37" s="147" t="s">
        <v>736</v>
      </c>
      <c r="Y37" s="147" t="str">
        <f t="shared" si="1"/>
        <v>NO</v>
      </c>
      <c r="Z37" s="147" t="str">
        <f t="shared" si="0"/>
        <v>DSC-WS4939</v>
      </c>
      <c r="AA37" s="147"/>
      <c r="AB37" s="147"/>
      <c r="AC37" s="147" t="s">
        <v>3327</v>
      </c>
      <c r="AD37" s="147" t="s">
        <v>114</v>
      </c>
      <c r="AE37" s="147" t="s">
        <v>870</v>
      </c>
      <c r="AF37" s="147" t="s">
        <v>3319</v>
      </c>
      <c r="AG37" s="147" t="s">
        <v>3319</v>
      </c>
    </row>
    <row r="38" spans="1:33" x14ac:dyDescent="0.25">
      <c r="A38" s="15" t="s">
        <v>335</v>
      </c>
      <c r="B38" s="15" t="s">
        <v>511</v>
      </c>
      <c r="C38" s="15" t="s">
        <v>511</v>
      </c>
      <c r="D38" s="15" t="s">
        <v>805</v>
      </c>
      <c r="E38" s="130">
        <v>29</v>
      </c>
      <c r="F38" s="15" t="s">
        <v>557</v>
      </c>
      <c r="G38" s="15">
        <v>7.5</v>
      </c>
      <c r="H38" s="15" t="s">
        <v>684</v>
      </c>
      <c r="I38" s="15" t="s">
        <v>684</v>
      </c>
      <c r="J38" s="15" t="s">
        <v>684</v>
      </c>
      <c r="K38" s="15" t="s">
        <v>684</v>
      </c>
      <c r="L38" s="15" t="s">
        <v>511</v>
      </c>
      <c r="M38" s="15" t="s">
        <v>805</v>
      </c>
      <c r="N38" s="15" t="s">
        <v>511</v>
      </c>
      <c r="O38" s="15" t="s">
        <v>805</v>
      </c>
      <c r="P38" s="77" t="s">
        <v>3384</v>
      </c>
      <c r="Q38" s="97" t="str">
        <f>VLOOKUP(A38,SBNCODE!D:G,4,0)</f>
        <v>HWE</v>
      </c>
      <c r="R38" s="131" t="e">
        <f t="shared" si="4"/>
        <v>#REF!</v>
      </c>
      <c r="S38" s="131" t="e">
        <f>VLOOKUP(A38,#REF!,2,0)</f>
        <v>#REF!</v>
      </c>
      <c r="T38" s="15" t="s">
        <v>736</v>
      </c>
      <c r="U38" s="15" t="s">
        <v>735</v>
      </c>
      <c r="V38" s="15" t="s">
        <v>735</v>
      </c>
      <c r="W38" s="15">
        <f>VLOOKUP(A38,'Everything - Max Levels JAL'!$A$1:$G$246,7,FALSE)</f>
        <v>20</v>
      </c>
      <c r="X38" s="147" t="s">
        <v>736</v>
      </c>
      <c r="Y38" s="147" t="str">
        <f t="shared" si="1"/>
        <v>NO</v>
      </c>
      <c r="Z38" s="147" t="str">
        <f t="shared" si="0"/>
        <v>DSC-WS4945</v>
      </c>
      <c r="AA38" s="147"/>
      <c r="AB38" s="147"/>
      <c r="AC38" s="147" t="s">
        <v>3327</v>
      </c>
      <c r="AD38" s="147" t="s">
        <v>114</v>
      </c>
      <c r="AE38" s="147" t="s">
        <v>870</v>
      </c>
      <c r="AF38" s="147" t="s">
        <v>3319</v>
      </c>
      <c r="AG38" s="147" t="s">
        <v>3319</v>
      </c>
    </row>
    <row r="39" spans="1:33" x14ac:dyDescent="0.25">
      <c r="A39" s="15" t="s">
        <v>336</v>
      </c>
      <c r="B39" s="15" t="s">
        <v>510</v>
      </c>
      <c r="C39" s="15" t="s">
        <v>510</v>
      </c>
      <c r="D39" s="15" t="s">
        <v>806</v>
      </c>
      <c r="E39" s="130">
        <v>69</v>
      </c>
      <c r="F39" s="15" t="s">
        <v>557</v>
      </c>
      <c r="G39" s="15">
        <v>7.5</v>
      </c>
      <c r="H39" s="15" t="s">
        <v>684</v>
      </c>
      <c r="I39" s="15" t="s">
        <v>684</v>
      </c>
      <c r="J39" s="15" t="s">
        <v>684</v>
      </c>
      <c r="K39" s="15" t="s">
        <v>684</v>
      </c>
      <c r="L39" s="15" t="s">
        <v>510</v>
      </c>
      <c r="M39" s="15" t="s">
        <v>806</v>
      </c>
      <c r="N39" s="15" t="s">
        <v>510</v>
      </c>
      <c r="O39" s="15" t="s">
        <v>806</v>
      </c>
      <c r="P39" s="77" t="s">
        <v>3384</v>
      </c>
      <c r="Q39" s="97" t="str">
        <f>VLOOKUP(A39,SBNCODE!D:G,4,0)</f>
        <v>HWE</v>
      </c>
      <c r="R39" s="131" t="e">
        <f t="shared" si="4"/>
        <v>#REF!</v>
      </c>
      <c r="S39" s="131" t="e">
        <f>VLOOKUP(A39,#REF!,2,0)</f>
        <v>#REF!</v>
      </c>
      <c r="T39" s="15" t="s">
        <v>736</v>
      </c>
      <c r="U39" s="15" t="s">
        <v>735</v>
      </c>
      <c r="V39" s="15" t="s">
        <v>735</v>
      </c>
      <c r="W39" s="15">
        <f>VLOOKUP(A39,'Everything - Max Levels JAL'!$A$1:$G$246,7,FALSE)</f>
        <v>20</v>
      </c>
      <c r="X39" s="147" t="s">
        <v>736</v>
      </c>
      <c r="Y39" s="147" t="str">
        <f t="shared" si="1"/>
        <v>NO</v>
      </c>
      <c r="Z39" s="147" t="str">
        <f t="shared" si="0"/>
        <v>DSC-WS4985</v>
      </c>
      <c r="AA39" s="147"/>
      <c r="AB39" s="147"/>
      <c r="AC39" s="147" t="s">
        <v>3327</v>
      </c>
      <c r="AD39" s="147" t="s">
        <v>114</v>
      </c>
      <c r="AE39" s="147" t="s">
        <v>870</v>
      </c>
      <c r="AF39" s="147" t="s">
        <v>3319</v>
      </c>
      <c r="AG39" s="147" t="s">
        <v>3319</v>
      </c>
    </row>
    <row r="40" spans="1:33" s="193" customFormat="1" x14ac:dyDescent="0.25">
      <c r="A40" s="188" t="s">
        <v>337</v>
      </c>
      <c r="B40" s="188" t="s">
        <v>509</v>
      </c>
      <c r="C40" s="188" t="s">
        <v>509</v>
      </c>
      <c r="D40" s="188" t="s">
        <v>807</v>
      </c>
      <c r="E40" s="189">
        <v>249</v>
      </c>
      <c r="F40" s="188" t="s">
        <v>557</v>
      </c>
      <c r="G40" s="188">
        <v>30</v>
      </c>
      <c r="H40" s="188" t="s">
        <v>684</v>
      </c>
      <c r="I40" s="188" t="s">
        <v>684</v>
      </c>
      <c r="J40" s="188" t="s">
        <v>684</v>
      </c>
      <c r="K40" s="188" t="s">
        <v>684</v>
      </c>
      <c r="L40" s="188" t="s">
        <v>509</v>
      </c>
      <c r="M40" s="188" t="s">
        <v>807</v>
      </c>
      <c r="N40" s="188" t="s">
        <v>509</v>
      </c>
      <c r="O40" s="188" t="s">
        <v>807</v>
      </c>
      <c r="P40" s="77" t="s">
        <v>3384</v>
      </c>
      <c r="Q40" s="190" t="str">
        <f>VLOOKUP(A40,SBNCODE!D:G,4,0)</f>
        <v>HWE</v>
      </c>
      <c r="R40" s="191" t="e">
        <f t="shared" si="4"/>
        <v>#REF!</v>
      </c>
      <c r="S40" s="191" t="e">
        <f>VLOOKUP(A40,#REF!,2,0)</f>
        <v>#REF!</v>
      </c>
      <c r="T40" s="15" t="s">
        <v>736</v>
      </c>
      <c r="U40" s="15" t="s">
        <v>735</v>
      </c>
      <c r="V40" s="15" t="s">
        <v>735</v>
      </c>
      <c r="W40" s="188">
        <f>VLOOKUP(A40,'Everything - Max Levels JAL'!$A$1:$G$246,7,FALSE)</f>
        <v>3</v>
      </c>
      <c r="X40" s="192" t="s">
        <v>736</v>
      </c>
      <c r="Y40" s="147" t="str">
        <f t="shared" si="1"/>
        <v>NO</v>
      </c>
      <c r="Z40" s="192" t="str">
        <f t="shared" si="0"/>
        <v>DSC-WT5500</v>
      </c>
      <c r="AA40" s="192"/>
      <c r="AB40" s="192"/>
      <c r="AC40" s="147" t="s">
        <v>3327</v>
      </c>
      <c r="AD40" s="147" t="s">
        <v>114</v>
      </c>
      <c r="AE40" s="147" t="s">
        <v>870</v>
      </c>
      <c r="AF40" s="147" t="s">
        <v>3319</v>
      </c>
      <c r="AG40" s="147" t="s">
        <v>3319</v>
      </c>
    </row>
    <row r="41" spans="1:33" x14ac:dyDescent="0.25">
      <c r="A41" s="15" t="s">
        <v>344</v>
      </c>
      <c r="B41" s="15" t="s">
        <v>508</v>
      </c>
      <c r="C41" s="15" t="s">
        <v>508</v>
      </c>
      <c r="D41" s="15" t="s">
        <v>808</v>
      </c>
      <c r="E41" s="130">
        <v>99</v>
      </c>
      <c r="F41" s="15" t="s">
        <v>557</v>
      </c>
      <c r="G41" s="15">
        <v>7.5</v>
      </c>
      <c r="H41" s="15" t="s">
        <v>684</v>
      </c>
      <c r="I41" s="15" t="s">
        <v>684</v>
      </c>
      <c r="J41" s="15" t="s">
        <v>684</v>
      </c>
      <c r="K41" s="15" t="s">
        <v>684</v>
      </c>
      <c r="L41" s="15" t="s">
        <v>508</v>
      </c>
      <c r="M41" s="15" t="s">
        <v>808</v>
      </c>
      <c r="N41" s="15" t="s">
        <v>508</v>
      </c>
      <c r="O41" s="15" t="s">
        <v>808</v>
      </c>
      <c r="P41" s="77" t="s">
        <v>3384</v>
      </c>
      <c r="Q41" s="97" t="str">
        <f>VLOOKUP(A41,SBNCODE!D:G,4,0)</f>
        <v>HWE</v>
      </c>
      <c r="R41" s="131" t="e">
        <f t="shared" si="4"/>
        <v>#REF!</v>
      </c>
      <c r="S41" s="131" t="e">
        <f>VLOOKUP(A41,#REF!,2,0)</f>
        <v>#REF!</v>
      </c>
      <c r="T41" s="15" t="s">
        <v>736</v>
      </c>
      <c r="U41" s="15" t="s">
        <v>735</v>
      </c>
      <c r="V41" s="15" t="s">
        <v>735</v>
      </c>
      <c r="W41" s="15">
        <f>VLOOKUP(A41,'Everything - Max Levels JAL'!$A$1:$G$246,7,FALSE)</f>
        <v>20</v>
      </c>
      <c r="X41" s="147" t="s">
        <v>736</v>
      </c>
      <c r="Y41" s="147" t="str">
        <f t="shared" si="1"/>
        <v>NO</v>
      </c>
      <c r="Z41" s="147" t="str">
        <f t="shared" si="0"/>
        <v>WLS914-433</v>
      </c>
      <c r="AA41" s="147"/>
      <c r="AB41" s="147"/>
      <c r="AC41" s="147" t="s">
        <v>3327</v>
      </c>
      <c r="AD41" s="147" t="s">
        <v>114</v>
      </c>
      <c r="AE41" s="147" t="s">
        <v>870</v>
      </c>
      <c r="AF41" s="147" t="s">
        <v>3319</v>
      </c>
      <c r="AG41" s="147" t="s">
        <v>3319</v>
      </c>
    </row>
    <row r="42" spans="1:33" x14ac:dyDescent="0.25">
      <c r="A42" s="134" t="s">
        <v>371</v>
      </c>
      <c r="B42" s="15" t="s">
        <v>372</v>
      </c>
      <c r="C42" s="15" t="s">
        <v>372</v>
      </c>
      <c r="D42" s="15" t="s">
        <v>809</v>
      </c>
      <c r="E42" s="130">
        <v>0</v>
      </c>
      <c r="F42" s="15" t="s">
        <v>557</v>
      </c>
      <c r="G42" s="77">
        <v>7.5</v>
      </c>
      <c r="H42" s="15" t="s">
        <v>684</v>
      </c>
      <c r="I42" s="15" t="s">
        <v>684</v>
      </c>
      <c r="J42" s="15" t="s">
        <v>684</v>
      </c>
      <c r="K42" s="15" t="s">
        <v>684</v>
      </c>
      <c r="L42" s="15" t="s">
        <v>372</v>
      </c>
      <c r="M42" s="15" t="s">
        <v>809</v>
      </c>
      <c r="N42" s="15" t="s">
        <v>372</v>
      </c>
      <c r="O42" s="15" t="s">
        <v>809</v>
      </c>
      <c r="P42" s="77" t="s">
        <v>3384</v>
      </c>
      <c r="Q42" s="132" t="s">
        <v>856</v>
      </c>
      <c r="R42" s="131" t="s">
        <v>371</v>
      </c>
      <c r="S42" s="131" t="s">
        <v>371</v>
      </c>
      <c r="T42" s="15" t="s">
        <v>736</v>
      </c>
      <c r="U42" s="15" t="s">
        <v>735</v>
      </c>
      <c r="V42" s="15" t="s">
        <v>735</v>
      </c>
      <c r="W42" s="15">
        <f>VLOOKUP(A42,'Everything - Max Levels JAL'!$A$1:$G$246,7,FALSE)</f>
        <v>1</v>
      </c>
      <c r="X42" s="147" t="s">
        <v>736</v>
      </c>
      <c r="Y42" s="147" t="str">
        <f t="shared" si="1"/>
        <v>NO</v>
      </c>
      <c r="Z42" s="147" t="str">
        <f t="shared" si="0"/>
        <v>K0991</v>
      </c>
      <c r="AA42" s="147"/>
      <c r="AB42" s="147"/>
      <c r="AC42" s="147" t="s">
        <v>3327</v>
      </c>
      <c r="AD42" s="147" t="s">
        <v>114</v>
      </c>
      <c r="AE42" s="147" t="s">
        <v>3328</v>
      </c>
      <c r="AF42" s="147" t="s">
        <v>3319</v>
      </c>
      <c r="AG42" s="147" t="s">
        <v>3319</v>
      </c>
    </row>
    <row r="43" spans="1:33" x14ac:dyDescent="0.25">
      <c r="A43" s="15" t="s">
        <v>234</v>
      </c>
      <c r="B43" s="15" t="s">
        <v>377</v>
      </c>
      <c r="C43" s="15" t="s">
        <v>377</v>
      </c>
      <c r="D43" s="15" t="s">
        <v>810</v>
      </c>
      <c r="E43" s="130">
        <v>0</v>
      </c>
      <c r="F43" s="15" t="s">
        <v>557</v>
      </c>
      <c r="G43" s="15">
        <v>30</v>
      </c>
      <c r="H43" s="77" t="s">
        <v>684</v>
      </c>
      <c r="I43" s="77" t="s">
        <v>684</v>
      </c>
      <c r="J43" s="77" t="s">
        <v>684</v>
      </c>
      <c r="K43" s="77" t="s">
        <v>684</v>
      </c>
      <c r="L43" s="15" t="s">
        <v>377</v>
      </c>
      <c r="M43" s="15" t="s">
        <v>810</v>
      </c>
      <c r="N43" s="15" t="s">
        <v>377</v>
      </c>
      <c r="O43" s="15" t="s">
        <v>810</v>
      </c>
      <c r="P43" s="77" t="s">
        <v>3384</v>
      </c>
      <c r="Q43" s="97" t="str">
        <f>VLOOKUP(A43,SBNCODE!D:G,4,0)</f>
        <v>EQUIP</v>
      </c>
      <c r="R43" s="131" t="e">
        <f>VLOOKUP(A43,SAGESBN,2,0)</f>
        <v>#REF!</v>
      </c>
      <c r="S43" s="131" t="e">
        <f>VLOOKUP(A43,#REF!,2,0)</f>
        <v>#REF!</v>
      </c>
      <c r="T43" s="15" t="s">
        <v>736</v>
      </c>
      <c r="U43" s="15" t="s">
        <v>735</v>
      </c>
      <c r="V43" s="15" t="s">
        <v>735</v>
      </c>
      <c r="W43" s="15">
        <f>VLOOKUP(A43,'Everything - Max Levels JAL'!$A$1:$G$246,7,FALSE)</f>
        <v>1</v>
      </c>
      <c r="X43" s="147" t="s">
        <v>736</v>
      </c>
      <c r="Y43" s="147" t="str">
        <f t="shared" si="1"/>
        <v>NO</v>
      </c>
      <c r="Z43" s="147" t="str">
        <f t="shared" si="0"/>
        <v>VISTA-20PCN</v>
      </c>
      <c r="AA43" s="147"/>
      <c r="AB43" s="147"/>
      <c r="AC43" s="147" t="s">
        <v>3327</v>
      </c>
      <c r="AD43" s="147" t="s">
        <v>114</v>
      </c>
      <c r="AE43" s="147" t="s">
        <v>3328</v>
      </c>
      <c r="AF43" s="147" t="s">
        <v>3319</v>
      </c>
      <c r="AG43" s="147" t="s">
        <v>3319</v>
      </c>
    </row>
    <row r="44" spans="1:33" s="135" customFormat="1" x14ac:dyDescent="0.25">
      <c r="A44" s="77" t="s">
        <v>1767</v>
      </c>
      <c r="B44" s="15" t="s">
        <v>3990</v>
      </c>
      <c r="C44" s="15" t="s">
        <v>3990</v>
      </c>
      <c r="D44" s="15" t="s">
        <v>3991</v>
      </c>
      <c r="E44" s="234">
        <v>0</v>
      </c>
      <c r="F44" s="77" t="s">
        <v>557</v>
      </c>
      <c r="G44" s="77">
        <v>165</v>
      </c>
      <c r="H44" s="77" t="s">
        <v>684</v>
      </c>
      <c r="I44" s="77" t="s">
        <v>684</v>
      </c>
      <c r="J44" s="77" t="s">
        <v>684</v>
      </c>
      <c r="K44" s="77" t="s">
        <v>684</v>
      </c>
      <c r="L44" s="15" t="s">
        <v>3990</v>
      </c>
      <c r="M44" s="15" t="s">
        <v>3991</v>
      </c>
      <c r="N44" s="15" t="s">
        <v>3990</v>
      </c>
      <c r="O44" s="15" t="s">
        <v>3991</v>
      </c>
      <c r="P44" s="77" t="s">
        <v>3384</v>
      </c>
      <c r="Q44" s="235" t="s">
        <v>856</v>
      </c>
      <c r="R44" s="235" t="s">
        <v>1789</v>
      </c>
      <c r="S44" s="236" t="e">
        <f>VLOOKUP(A44,#REF!,2,0)</f>
        <v>#REF!</v>
      </c>
      <c r="T44" s="15" t="s">
        <v>735</v>
      </c>
      <c r="U44" s="15" t="s">
        <v>735</v>
      </c>
      <c r="V44" s="15" t="s">
        <v>735</v>
      </c>
      <c r="W44" s="233">
        <v>1</v>
      </c>
      <c r="X44" s="147" t="s">
        <v>736</v>
      </c>
      <c r="Y44" s="147" t="str">
        <f t="shared" si="1"/>
        <v>YES</v>
      </c>
      <c r="Z44" s="147" t="s">
        <v>3477</v>
      </c>
      <c r="AA44" s="147"/>
      <c r="AB44" s="147"/>
      <c r="AC44" s="147" t="s">
        <v>3327</v>
      </c>
      <c r="AD44" s="147" t="s">
        <v>114</v>
      </c>
      <c r="AE44" s="147" t="s">
        <v>3328</v>
      </c>
      <c r="AF44" s="147" t="s">
        <v>3319</v>
      </c>
      <c r="AG44" s="147" t="s">
        <v>3319</v>
      </c>
    </row>
    <row r="45" spans="1:33" x14ac:dyDescent="0.25">
      <c r="A45" s="77" t="s">
        <v>3170</v>
      </c>
      <c r="B45" s="77" t="s">
        <v>3171</v>
      </c>
      <c r="C45" s="77" t="s">
        <v>3385</v>
      </c>
      <c r="D45" s="77" t="s">
        <v>798</v>
      </c>
      <c r="E45" s="187">
        <v>89</v>
      </c>
      <c r="F45" s="77" t="s">
        <v>557</v>
      </c>
      <c r="G45" s="77">
        <v>7.5</v>
      </c>
      <c r="H45" s="77" t="s">
        <v>684</v>
      </c>
      <c r="I45" s="77" t="s">
        <v>684</v>
      </c>
      <c r="J45" s="77" t="s">
        <v>684</v>
      </c>
      <c r="K45" s="77" t="s">
        <v>684</v>
      </c>
      <c r="L45" s="77" t="s">
        <v>3385</v>
      </c>
      <c r="M45" s="77" t="s">
        <v>798</v>
      </c>
      <c r="N45" s="77" t="s">
        <v>3385</v>
      </c>
      <c r="O45" s="77" t="s">
        <v>798</v>
      </c>
      <c r="P45" s="77" t="s">
        <v>3384</v>
      </c>
      <c r="Q45" s="186" t="s">
        <v>856</v>
      </c>
      <c r="R45" s="77" t="s">
        <v>3170</v>
      </c>
      <c r="S45" s="77" t="s">
        <v>3170</v>
      </c>
      <c r="T45" s="15" t="s">
        <v>736</v>
      </c>
      <c r="U45" s="15" t="s">
        <v>735</v>
      </c>
      <c r="V45" s="15" t="s">
        <v>735</v>
      </c>
      <c r="W45" s="77">
        <v>20</v>
      </c>
      <c r="X45" s="147" t="s">
        <v>736</v>
      </c>
      <c r="Y45" s="147" t="str">
        <f t="shared" si="1"/>
        <v>NO</v>
      </c>
      <c r="Z45" s="185" t="str">
        <f>A45</f>
        <v>WLS922L-433</v>
      </c>
      <c r="AA45" s="185"/>
      <c r="AB45" s="185"/>
      <c r="AC45" s="147" t="s">
        <v>3327</v>
      </c>
      <c r="AD45" s="147" t="s">
        <v>114</v>
      </c>
      <c r="AE45" s="147" t="s">
        <v>3328</v>
      </c>
      <c r="AF45" s="147" t="s">
        <v>3319</v>
      </c>
      <c r="AG45" s="147" t="s">
        <v>3319</v>
      </c>
    </row>
  </sheetData>
  <autoFilter ref="A1:AI45"/>
  <pageMargins left="0.7" right="0.7" top="0.75" bottom="0.75" header="0.3" footer="0.3"/>
  <pageSetup orientation="portrait" r:id="rId1"/>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I39"/>
  <sheetViews>
    <sheetView topLeftCell="E1" zoomScale="85" zoomScaleNormal="85" workbookViewId="0">
      <selection activeCell="R6" sqref="R6"/>
    </sheetView>
  </sheetViews>
  <sheetFormatPr defaultRowHeight="15" x14ac:dyDescent="0.25"/>
  <cols>
    <col min="1" max="1" width="15" bestFit="1" customWidth="1"/>
    <col min="2" max="2" width="37.28515625" bestFit="1" customWidth="1"/>
    <col min="3" max="3" width="32.140625" bestFit="1" customWidth="1"/>
    <col min="4" max="4" width="51" bestFit="1" customWidth="1"/>
    <col min="5" max="5" width="11.42578125" bestFit="1" customWidth="1"/>
    <col min="7" max="7" width="13.7109375" customWidth="1"/>
    <col min="8" max="8" width="20.85546875" customWidth="1"/>
    <col min="9" max="9" width="14.5703125" customWidth="1"/>
    <col min="10" max="10" width="11.28515625" customWidth="1"/>
    <col min="11" max="11" width="17" customWidth="1"/>
    <col min="12" max="12" width="15.85546875" customWidth="1"/>
    <col min="13" max="13" width="15.42578125" customWidth="1"/>
    <col min="14" max="14" width="18.42578125" customWidth="1"/>
    <col min="15" max="15" width="19" customWidth="1"/>
    <col min="18" max="19" width="9.140625" style="9"/>
    <col min="23" max="23" width="12.140625" customWidth="1"/>
    <col min="26" max="26" width="14.42578125" bestFit="1" customWidth="1"/>
  </cols>
  <sheetData>
    <row r="1" spans="1:35" s="9" customFormat="1" ht="63" x14ac:dyDescent="0.25">
      <c r="A1" s="2" t="s">
        <v>2289</v>
      </c>
      <c r="B1" s="2" t="s">
        <v>114</v>
      </c>
      <c r="C1" s="2" t="s">
        <v>99</v>
      </c>
      <c r="D1" s="2" t="s">
        <v>100</v>
      </c>
      <c r="E1" s="2" t="s">
        <v>39</v>
      </c>
      <c r="F1" s="4" t="s">
        <v>197</v>
      </c>
      <c r="G1" s="4" t="s">
        <v>199</v>
      </c>
      <c r="H1" s="4" t="s">
        <v>413</v>
      </c>
      <c r="I1" s="4" t="s">
        <v>415</v>
      </c>
      <c r="J1" s="2" t="s">
        <v>106</v>
      </c>
      <c r="K1" s="2" t="s">
        <v>118</v>
      </c>
      <c r="L1" s="4" t="s">
        <v>97</v>
      </c>
      <c r="M1" s="4"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row>
    <row r="2" spans="1:35" ht="15.75" x14ac:dyDescent="0.25">
      <c r="A2" s="59" t="s">
        <v>559</v>
      </c>
      <c r="B2" s="5" t="s">
        <v>560</v>
      </c>
      <c r="C2" s="59" t="s">
        <v>560</v>
      </c>
      <c r="D2" s="59" t="s">
        <v>622</v>
      </c>
      <c r="E2" s="130">
        <v>0</v>
      </c>
      <c r="F2" s="96" t="s">
        <v>557</v>
      </c>
      <c r="G2" s="19">
        <v>30</v>
      </c>
      <c r="H2" s="59" t="s">
        <v>684</v>
      </c>
      <c r="I2" s="59" t="s">
        <v>684</v>
      </c>
      <c r="J2" s="59" t="s">
        <v>684</v>
      </c>
      <c r="K2" s="59" t="s">
        <v>684</v>
      </c>
      <c r="L2" s="59" t="s">
        <v>560</v>
      </c>
      <c r="M2" s="59" t="s">
        <v>622</v>
      </c>
      <c r="N2" s="59" t="s">
        <v>560</v>
      </c>
      <c r="O2" s="59" t="s">
        <v>622</v>
      </c>
      <c r="P2" s="19" t="s">
        <v>737</v>
      </c>
      <c r="Q2" s="76" t="s">
        <v>855</v>
      </c>
      <c r="R2" s="76" t="e">
        <f>VLOOKUP(A2,SAGESBN,2,0)</f>
        <v>#REF!</v>
      </c>
      <c r="S2" s="76"/>
      <c r="T2" s="19" t="s">
        <v>736</v>
      </c>
      <c r="U2" s="144" t="s">
        <v>735</v>
      </c>
      <c r="V2" s="19" t="s">
        <v>735</v>
      </c>
      <c r="W2" s="15">
        <f>VLOOKUP(A2,'Everything - Max Levels JAL'!$A$1:$G$246,7,FALSE)</f>
        <v>1</v>
      </c>
      <c r="X2" s="147" t="s">
        <v>736</v>
      </c>
      <c r="Y2" s="147" t="str">
        <f>T2</f>
        <v>NO</v>
      </c>
      <c r="Z2" s="147" t="str">
        <f t="shared" ref="Z2:Z30" si="0">A2</f>
        <v>3GNL</v>
      </c>
      <c r="AA2" s="147"/>
      <c r="AB2" s="147"/>
      <c r="AC2" s="147" t="s">
        <v>3327</v>
      </c>
      <c r="AD2" s="147" t="s">
        <v>114</v>
      </c>
      <c r="AE2" s="147" t="s">
        <v>741</v>
      </c>
      <c r="AF2" s="147" t="s">
        <v>3319</v>
      </c>
      <c r="AG2" s="147" t="s">
        <v>3319</v>
      </c>
      <c r="AH2" s="225"/>
      <c r="AI2" s="225"/>
    </row>
    <row r="3" spans="1:35" ht="15.75" x14ac:dyDescent="0.25">
      <c r="A3" s="59" t="s">
        <v>561</v>
      </c>
      <c r="B3" s="5" t="s">
        <v>562</v>
      </c>
      <c r="C3" s="59" t="s">
        <v>623</v>
      </c>
      <c r="D3" s="59" t="s">
        <v>624</v>
      </c>
      <c r="E3" s="130">
        <v>0</v>
      </c>
      <c r="F3" s="96" t="s">
        <v>557</v>
      </c>
      <c r="G3" s="19">
        <v>30</v>
      </c>
      <c r="H3" s="59" t="s">
        <v>684</v>
      </c>
      <c r="I3" s="59" t="s">
        <v>684</v>
      </c>
      <c r="J3" s="59" t="s">
        <v>684</v>
      </c>
      <c r="K3" s="59" t="s">
        <v>684</v>
      </c>
      <c r="L3" s="59" t="s">
        <v>623</v>
      </c>
      <c r="M3" s="59" t="s">
        <v>624</v>
      </c>
      <c r="N3" s="59" t="s">
        <v>623</v>
      </c>
      <c r="O3" s="59" t="s">
        <v>624</v>
      </c>
      <c r="P3" s="19" t="s">
        <v>737</v>
      </c>
      <c r="Q3" s="76" t="str">
        <f>VLOOKUP(A3,SBNCODE!D:G,4,0)</f>
        <v>EQUIP</v>
      </c>
      <c r="R3" s="76" t="e">
        <f>VLOOKUP(A3,SAGESBN,2,0)</f>
        <v>#REF!</v>
      </c>
      <c r="S3" s="76"/>
      <c r="T3" s="19" t="s">
        <v>736</v>
      </c>
      <c r="U3" s="144" t="s">
        <v>735</v>
      </c>
      <c r="V3" s="19" t="s">
        <v>735</v>
      </c>
      <c r="W3" s="15">
        <f>VLOOKUP(A3,'Everything - Max Levels JAL'!$A$1:$G$246,7,FALSE)</f>
        <v>1</v>
      </c>
      <c r="X3" s="147" t="s">
        <v>736</v>
      </c>
      <c r="Y3" s="147" t="str">
        <f t="shared" ref="Y3:Y30" si="1">T3</f>
        <v>NO</v>
      </c>
      <c r="Z3" s="147" t="str">
        <f t="shared" si="0"/>
        <v>EVS</v>
      </c>
      <c r="AA3" s="147"/>
      <c r="AB3" s="147"/>
      <c r="AC3" s="147" t="s">
        <v>3327</v>
      </c>
      <c r="AD3" s="147" t="s">
        <v>114</v>
      </c>
      <c r="AE3" s="147" t="s">
        <v>741</v>
      </c>
      <c r="AF3" s="147" t="s">
        <v>3319</v>
      </c>
      <c r="AG3" s="147" t="s">
        <v>3319</v>
      </c>
      <c r="AH3" s="225"/>
      <c r="AI3" s="225"/>
    </row>
    <row r="4" spans="1:35" ht="15.75" x14ac:dyDescent="0.25">
      <c r="A4" s="59" t="s">
        <v>563</v>
      </c>
      <c r="B4" s="5" t="s">
        <v>564</v>
      </c>
      <c r="C4" s="59" t="s">
        <v>616</v>
      </c>
      <c r="D4" s="59" t="s">
        <v>617</v>
      </c>
      <c r="E4" s="130">
        <v>99</v>
      </c>
      <c r="F4" s="96" t="s">
        <v>557</v>
      </c>
      <c r="G4" s="19">
        <v>30</v>
      </c>
      <c r="H4" s="59" t="s">
        <v>684</v>
      </c>
      <c r="I4" s="59" t="s">
        <v>684</v>
      </c>
      <c r="J4" s="59" t="s">
        <v>684</v>
      </c>
      <c r="K4" s="59" t="s">
        <v>684</v>
      </c>
      <c r="L4" s="59" t="s">
        <v>616</v>
      </c>
      <c r="M4" s="59" t="s">
        <v>617</v>
      </c>
      <c r="N4" s="59" t="s">
        <v>616</v>
      </c>
      <c r="O4" s="59" t="s">
        <v>617</v>
      </c>
      <c r="P4" s="19" t="s">
        <v>737</v>
      </c>
      <c r="Q4" s="76" t="str">
        <f>VLOOKUP(A4,SBNCODE!D:G,4,0)</f>
        <v>DPLUS</v>
      </c>
      <c r="R4" s="76" t="e">
        <f>VLOOKUP(A4,SAGESBN,2,0)</f>
        <v>#REF!</v>
      </c>
      <c r="S4" s="76"/>
      <c r="T4" s="19" t="s">
        <v>736</v>
      </c>
      <c r="U4" s="144" t="s">
        <v>735</v>
      </c>
      <c r="V4" s="19" t="s">
        <v>735</v>
      </c>
      <c r="W4" s="15">
        <f>VLOOKUP(A4,'Everything - Max Levels JAL'!$A$1:$G$246,7,FALSE)</f>
        <v>1</v>
      </c>
      <c r="X4" s="147" t="s">
        <v>736</v>
      </c>
      <c r="Y4" s="147" t="str">
        <f t="shared" si="1"/>
        <v>NO</v>
      </c>
      <c r="Z4" s="147" t="str">
        <f t="shared" si="0"/>
        <v>DPK</v>
      </c>
      <c r="AA4" s="147"/>
      <c r="AB4" s="147"/>
      <c r="AC4" s="147" t="s">
        <v>3327</v>
      </c>
      <c r="AD4" s="147" t="s">
        <v>114</v>
      </c>
      <c r="AE4" s="147" t="s">
        <v>741</v>
      </c>
      <c r="AF4" s="147" t="s">
        <v>3319</v>
      </c>
      <c r="AG4" s="147" t="s">
        <v>3319</v>
      </c>
      <c r="AH4" s="225"/>
      <c r="AI4" s="225"/>
    </row>
    <row r="5" spans="1:35" ht="15.75" x14ac:dyDescent="0.25">
      <c r="A5" s="71" t="s">
        <v>565</v>
      </c>
      <c r="B5" s="5" t="s">
        <v>566</v>
      </c>
      <c r="C5" s="59" t="s">
        <v>616</v>
      </c>
      <c r="D5" s="59" t="s">
        <v>617</v>
      </c>
      <c r="E5" s="130">
        <v>0</v>
      </c>
      <c r="F5" s="96" t="s">
        <v>557</v>
      </c>
      <c r="G5" s="19">
        <v>30</v>
      </c>
      <c r="H5" s="59" t="s">
        <v>684</v>
      </c>
      <c r="I5" s="59" t="s">
        <v>684</v>
      </c>
      <c r="J5" s="59" t="s">
        <v>684</v>
      </c>
      <c r="K5" s="59" t="s">
        <v>684</v>
      </c>
      <c r="L5" s="59" t="s">
        <v>616</v>
      </c>
      <c r="M5" s="59" t="s">
        <v>617</v>
      </c>
      <c r="N5" s="59" t="s">
        <v>616</v>
      </c>
      <c r="O5" s="59" t="s">
        <v>617</v>
      </c>
      <c r="P5" s="19" t="s">
        <v>737</v>
      </c>
      <c r="Q5" s="76" t="s">
        <v>855</v>
      </c>
      <c r="R5" s="76" t="s">
        <v>565</v>
      </c>
      <c r="S5" s="76"/>
      <c r="T5" s="19" t="s">
        <v>736</v>
      </c>
      <c r="U5" s="144" t="s">
        <v>735</v>
      </c>
      <c r="V5" s="19" t="s">
        <v>735</v>
      </c>
      <c r="W5" s="15">
        <f>VLOOKUP(A5,'Everything - Max Levels JAL'!$A$1:$G$246,7,FALSE)</f>
        <v>1</v>
      </c>
      <c r="X5" s="147" t="s">
        <v>736</v>
      </c>
      <c r="Y5" s="147" t="str">
        <f t="shared" si="1"/>
        <v>NO</v>
      </c>
      <c r="Z5" s="147" t="str">
        <f t="shared" si="0"/>
        <v>DPK_BELL</v>
      </c>
      <c r="AA5" s="147"/>
      <c r="AB5" s="147"/>
      <c r="AC5" s="147" t="s">
        <v>3327</v>
      </c>
      <c r="AD5" s="147" t="s">
        <v>114</v>
      </c>
      <c r="AE5" s="147" t="s">
        <v>741</v>
      </c>
      <c r="AF5" s="147" t="s">
        <v>3319</v>
      </c>
      <c r="AG5" s="147" t="s">
        <v>3319</v>
      </c>
      <c r="AH5" s="225"/>
      <c r="AI5" s="225"/>
    </row>
    <row r="6" spans="1:35" ht="15.75" x14ac:dyDescent="0.25">
      <c r="A6" s="59" t="s">
        <v>928</v>
      </c>
      <c r="B6" s="5" t="s">
        <v>568</v>
      </c>
      <c r="C6" s="59" t="s">
        <v>568</v>
      </c>
      <c r="D6" s="59" t="s">
        <v>618</v>
      </c>
      <c r="E6" s="130">
        <v>35.5</v>
      </c>
      <c r="F6" s="96" t="s">
        <v>557</v>
      </c>
      <c r="G6" s="19">
        <v>6</v>
      </c>
      <c r="H6" s="59" t="s">
        <v>684</v>
      </c>
      <c r="I6" s="59" t="s">
        <v>684</v>
      </c>
      <c r="J6" s="59" t="s">
        <v>684</v>
      </c>
      <c r="K6" s="59" t="s">
        <v>684</v>
      </c>
      <c r="L6" s="59" t="s">
        <v>568</v>
      </c>
      <c r="M6" s="59" t="s">
        <v>618</v>
      </c>
      <c r="N6" s="59" t="s">
        <v>568</v>
      </c>
      <c r="O6" s="59" t="s">
        <v>618</v>
      </c>
      <c r="P6" s="144" t="s">
        <v>3384</v>
      </c>
      <c r="Q6" s="76" t="s">
        <v>931</v>
      </c>
      <c r="R6" s="76" t="s">
        <v>593</v>
      </c>
      <c r="S6" s="76"/>
      <c r="T6" s="19" t="s">
        <v>736</v>
      </c>
      <c r="U6" s="19" t="s">
        <v>735</v>
      </c>
      <c r="V6" s="19" t="s">
        <v>735</v>
      </c>
      <c r="W6" s="15">
        <f>VLOOKUP(A6,'Everything - Max Levels JAL'!$A$1:$G$246,7,FALSE)</f>
        <v>15</v>
      </c>
      <c r="X6" s="147" t="s">
        <v>736</v>
      </c>
      <c r="Y6" s="147" t="str">
        <f t="shared" si="1"/>
        <v>NO</v>
      </c>
      <c r="Z6" s="147" t="str">
        <f t="shared" si="0"/>
        <v>C419</v>
      </c>
      <c r="AA6" s="147"/>
      <c r="AB6" s="147"/>
      <c r="AC6" s="147" t="s">
        <v>3327</v>
      </c>
      <c r="AD6" s="147" t="s">
        <v>114</v>
      </c>
      <c r="AE6" s="147" t="s">
        <v>870</v>
      </c>
      <c r="AF6" s="147" t="s">
        <v>3319</v>
      </c>
      <c r="AG6" s="147" t="s">
        <v>3319</v>
      </c>
      <c r="AH6" s="225"/>
      <c r="AI6" s="225"/>
    </row>
    <row r="7" spans="1:35" ht="15.75" x14ac:dyDescent="0.25">
      <c r="A7" s="59" t="s">
        <v>569</v>
      </c>
      <c r="B7" s="5" t="s">
        <v>570</v>
      </c>
      <c r="C7" s="59" t="s">
        <v>570</v>
      </c>
      <c r="D7" s="59" t="s">
        <v>625</v>
      </c>
      <c r="E7" s="130">
        <v>49</v>
      </c>
      <c r="F7" s="96" t="s">
        <v>557</v>
      </c>
      <c r="G7" s="19">
        <v>6</v>
      </c>
      <c r="H7" s="59" t="s">
        <v>684</v>
      </c>
      <c r="I7" s="59" t="s">
        <v>684</v>
      </c>
      <c r="J7" s="59" t="s">
        <v>684</v>
      </c>
      <c r="K7" s="59" t="s">
        <v>684</v>
      </c>
      <c r="L7" s="59" t="s">
        <v>570</v>
      </c>
      <c r="M7" s="59" t="s">
        <v>625</v>
      </c>
      <c r="N7" s="59" t="s">
        <v>570</v>
      </c>
      <c r="O7" s="59" t="s">
        <v>625</v>
      </c>
      <c r="P7" s="144" t="s">
        <v>3384</v>
      </c>
      <c r="Q7" s="76" t="s">
        <v>855</v>
      </c>
      <c r="R7" s="76" t="e">
        <f t="shared" ref="R7:R17" si="2">VLOOKUP(A7,SAGESBN,2,0)</f>
        <v>#REF!</v>
      </c>
      <c r="S7" s="76"/>
      <c r="T7" s="19" t="s">
        <v>736</v>
      </c>
      <c r="U7" s="19" t="s">
        <v>735</v>
      </c>
      <c r="V7" s="19" t="s">
        <v>735</v>
      </c>
      <c r="W7" s="15">
        <f>VLOOKUP(A7,'Everything - Max Levels JAL'!$A$1:$G$246,7,FALSE)</f>
        <v>15</v>
      </c>
      <c r="X7" s="147" t="s">
        <v>736</v>
      </c>
      <c r="Y7" s="147" t="str">
        <f t="shared" si="1"/>
        <v>NO</v>
      </c>
      <c r="Z7" s="147" t="str">
        <f t="shared" si="0"/>
        <v>C42P</v>
      </c>
      <c r="AA7" s="147"/>
      <c r="AB7" s="147"/>
      <c r="AC7" s="147" t="s">
        <v>3327</v>
      </c>
      <c r="AD7" s="147" t="s">
        <v>114</v>
      </c>
      <c r="AE7" s="147" t="s">
        <v>870</v>
      </c>
      <c r="AF7" s="147" t="s">
        <v>3319</v>
      </c>
      <c r="AG7" s="147" t="s">
        <v>3319</v>
      </c>
      <c r="AH7" s="225"/>
      <c r="AI7" s="225"/>
    </row>
    <row r="8" spans="1:35" ht="15.75" x14ac:dyDescent="0.25">
      <c r="A8" s="59" t="s">
        <v>571</v>
      </c>
      <c r="B8" s="5" t="s">
        <v>572</v>
      </c>
      <c r="C8" s="59" t="s">
        <v>572</v>
      </c>
      <c r="D8" s="59" t="s">
        <v>626</v>
      </c>
      <c r="E8" s="130">
        <v>89</v>
      </c>
      <c r="F8" s="96" t="s">
        <v>557</v>
      </c>
      <c r="G8" s="19">
        <v>6</v>
      </c>
      <c r="H8" s="59" t="s">
        <v>684</v>
      </c>
      <c r="I8" s="59" t="s">
        <v>684</v>
      </c>
      <c r="J8" s="59" t="s">
        <v>684</v>
      </c>
      <c r="K8" s="59" t="s">
        <v>684</v>
      </c>
      <c r="L8" s="59" t="s">
        <v>572</v>
      </c>
      <c r="M8" s="59" t="s">
        <v>626</v>
      </c>
      <c r="N8" s="59" t="s">
        <v>572</v>
      </c>
      <c r="O8" s="59" t="s">
        <v>626</v>
      </c>
      <c r="P8" s="144" t="s">
        <v>3384</v>
      </c>
      <c r="Q8" s="76" t="s">
        <v>855</v>
      </c>
      <c r="R8" s="76" t="e">
        <f t="shared" si="2"/>
        <v>#REF!</v>
      </c>
      <c r="S8" s="76"/>
      <c r="T8" s="19" t="s">
        <v>736</v>
      </c>
      <c r="U8" s="19" t="s">
        <v>735</v>
      </c>
      <c r="V8" s="19" t="s">
        <v>735</v>
      </c>
      <c r="W8" s="15">
        <f>VLOOKUP(A8,'Everything - Max Levels JAL'!$A$1:$G$246,7,FALSE)</f>
        <v>3</v>
      </c>
      <c r="X8" s="147" t="s">
        <v>736</v>
      </c>
      <c r="Y8" s="147" t="str">
        <f t="shared" si="1"/>
        <v>NO</v>
      </c>
      <c r="Z8" s="147" t="str">
        <f t="shared" si="0"/>
        <v>C10P</v>
      </c>
      <c r="AA8" s="147"/>
      <c r="AB8" s="147"/>
      <c r="AC8" s="147" t="s">
        <v>3327</v>
      </c>
      <c r="AD8" s="147" t="s">
        <v>114</v>
      </c>
      <c r="AE8" s="147" t="s">
        <v>870</v>
      </c>
      <c r="AF8" s="147" t="s">
        <v>3319</v>
      </c>
      <c r="AG8" s="147" t="s">
        <v>3319</v>
      </c>
      <c r="AH8" s="225"/>
      <c r="AI8" s="225"/>
    </row>
    <row r="9" spans="1:35" ht="15.75" x14ac:dyDescent="0.25">
      <c r="A9" s="59" t="s">
        <v>573</v>
      </c>
      <c r="B9" s="5" t="s">
        <v>574</v>
      </c>
      <c r="C9" s="59" t="s">
        <v>574</v>
      </c>
      <c r="D9" s="59" t="s">
        <v>627</v>
      </c>
      <c r="E9" s="130">
        <v>69</v>
      </c>
      <c r="F9" s="96" t="s">
        <v>557</v>
      </c>
      <c r="G9" s="19">
        <v>6</v>
      </c>
      <c r="H9" s="59" t="s">
        <v>684</v>
      </c>
      <c r="I9" s="59" t="s">
        <v>684</v>
      </c>
      <c r="J9" s="59" t="s">
        <v>684</v>
      </c>
      <c r="K9" s="59" t="s">
        <v>684</v>
      </c>
      <c r="L9" s="59" t="s">
        <v>574</v>
      </c>
      <c r="M9" s="59" t="s">
        <v>627</v>
      </c>
      <c r="N9" s="59" t="s">
        <v>574</v>
      </c>
      <c r="O9" s="59" t="s">
        <v>627</v>
      </c>
      <c r="P9" s="144" t="s">
        <v>3384</v>
      </c>
      <c r="Q9" s="76" t="s">
        <v>855</v>
      </c>
      <c r="R9" s="76" t="e">
        <f t="shared" si="2"/>
        <v>#REF!</v>
      </c>
      <c r="S9" s="76"/>
      <c r="T9" s="19" t="s">
        <v>736</v>
      </c>
      <c r="U9" s="19" t="s">
        <v>735</v>
      </c>
      <c r="V9" s="19" t="s">
        <v>735</v>
      </c>
      <c r="W9" s="15">
        <f>VLOOKUP(A9,'Everything - Max Levels JAL'!$A$1:$G$246,7,FALSE)</f>
        <v>20</v>
      </c>
      <c r="X9" s="147" t="s">
        <v>736</v>
      </c>
      <c r="Y9" s="147" t="str">
        <f t="shared" si="1"/>
        <v>NO</v>
      </c>
      <c r="Z9" s="147" t="str">
        <f t="shared" si="0"/>
        <v>C31P</v>
      </c>
      <c r="AA9" s="147"/>
      <c r="AB9" s="147"/>
      <c r="AC9" s="147" t="s">
        <v>3327</v>
      </c>
      <c r="AD9" s="147" t="s">
        <v>114</v>
      </c>
      <c r="AE9" s="147" t="s">
        <v>870</v>
      </c>
      <c r="AF9" s="147" t="s">
        <v>3319</v>
      </c>
      <c r="AG9" s="147" t="s">
        <v>3319</v>
      </c>
      <c r="AH9" s="225"/>
      <c r="AI9" s="225"/>
    </row>
    <row r="10" spans="1:35" ht="15.75" x14ac:dyDescent="0.25">
      <c r="A10" s="59" t="s">
        <v>575</v>
      </c>
      <c r="B10" s="5" t="s">
        <v>576</v>
      </c>
      <c r="C10" s="59" t="s">
        <v>576</v>
      </c>
      <c r="D10" s="59" t="s">
        <v>152</v>
      </c>
      <c r="E10" s="130">
        <v>99</v>
      </c>
      <c r="F10" s="96" t="s">
        <v>557</v>
      </c>
      <c r="G10" s="19">
        <v>6</v>
      </c>
      <c r="H10" s="59" t="s">
        <v>684</v>
      </c>
      <c r="I10" s="59" t="s">
        <v>684</v>
      </c>
      <c r="J10" s="59" t="s">
        <v>684</v>
      </c>
      <c r="K10" s="59" t="s">
        <v>684</v>
      </c>
      <c r="L10" s="59" t="s">
        <v>576</v>
      </c>
      <c r="M10" s="59" t="s">
        <v>152</v>
      </c>
      <c r="N10" s="59" t="s">
        <v>576</v>
      </c>
      <c r="O10" s="59" t="s">
        <v>152</v>
      </c>
      <c r="P10" s="144" t="s">
        <v>3384</v>
      </c>
      <c r="Q10" s="76" t="s">
        <v>855</v>
      </c>
      <c r="R10" s="76" t="e">
        <f t="shared" si="2"/>
        <v>#REF!</v>
      </c>
      <c r="S10" s="76"/>
      <c r="T10" s="19" t="s">
        <v>736</v>
      </c>
      <c r="U10" s="19" t="s">
        <v>735</v>
      </c>
      <c r="V10" s="19" t="s">
        <v>735</v>
      </c>
      <c r="W10" s="15">
        <f>VLOOKUP(A10,'Everything - Max Levels JAL'!$A$1:$G$246,7,FALSE)</f>
        <v>20</v>
      </c>
      <c r="X10" s="147" t="s">
        <v>736</v>
      </c>
      <c r="Y10" s="147" t="str">
        <f t="shared" si="1"/>
        <v>NO</v>
      </c>
      <c r="Z10" s="147" t="str">
        <f t="shared" si="0"/>
        <v>C54P</v>
      </c>
      <c r="AA10" s="147"/>
      <c r="AB10" s="147"/>
      <c r="AC10" s="147" t="s">
        <v>3327</v>
      </c>
      <c r="AD10" s="147" t="s">
        <v>114</v>
      </c>
      <c r="AE10" s="147" t="s">
        <v>870</v>
      </c>
      <c r="AF10" s="147" t="s">
        <v>3319</v>
      </c>
      <c r="AG10" s="147" t="s">
        <v>3319</v>
      </c>
      <c r="AH10" s="225"/>
      <c r="AI10" s="225"/>
    </row>
    <row r="11" spans="1:35" ht="15.75" x14ac:dyDescent="0.25">
      <c r="A11" s="59" t="s">
        <v>577</v>
      </c>
      <c r="B11" s="5" t="s">
        <v>578</v>
      </c>
      <c r="C11" s="59" t="s">
        <v>578</v>
      </c>
      <c r="D11" s="59" t="s">
        <v>628</v>
      </c>
      <c r="E11" s="130">
        <v>105</v>
      </c>
      <c r="F11" s="96" t="s">
        <v>557</v>
      </c>
      <c r="G11" s="19">
        <v>6</v>
      </c>
      <c r="H11" s="59" t="s">
        <v>684</v>
      </c>
      <c r="I11" s="59" t="s">
        <v>684</v>
      </c>
      <c r="J11" s="59" t="s">
        <v>684</v>
      </c>
      <c r="K11" s="59" t="s">
        <v>684</v>
      </c>
      <c r="L11" s="59" t="s">
        <v>578</v>
      </c>
      <c r="M11" s="59" t="s">
        <v>628</v>
      </c>
      <c r="N11" s="59" t="s">
        <v>578</v>
      </c>
      <c r="O11" s="59" t="s">
        <v>628</v>
      </c>
      <c r="P11" s="144" t="s">
        <v>3384</v>
      </c>
      <c r="Q11" s="76" t="s">
        <v>855</v>
      </c>
      <c r="R11" s="76" t="e">
        <f t="shared" si="2"/>
        <v>#REF!</v>
      </c>
      <c r="S11" s="76"/>
      <c r="T11" s="19" t="s">
        <v>736</v>
      </c>
      <c r="U11" s="19" t="s">
        <v>735</v>
      </c>
      <c r="V11" s="19" t="s">
        <v>735</v>
      </c>
      <c r="W11" s="15">
        <f>VLOOKUP(A11,'Everything - Max Levels JAL'!$A$1:$G$246,7,FALSE)</f>
        <v>20</v>
      </c>
      <c r="X11" s="147" t="s">
        <v>736</v>
      </c>
      <c r="Y11" s="147" t="str">
        <f t="shared" si="1"/>
        <v>NO</v>
      </c>
      <c r="Z11" s="147" t="str">
        <f t="shared" si="0"/>
        <v>C72P</v>
      </c>
      <c r="AA11" s="147"/>
      <c r="AB11" s="147"/>
      <c r="AC11" s="147" t="s">
        <v>3327</v>
      </c>
      <c r="AD11" s="147" t="s">
        <v>114</v>
      </c>
      <c r="AE11" s="147" t="s">
        <v>870</v>
      </c>
      <c r="AF11" s="147" t="s">
        <v>3319</v>
      </c>
      <c r="AG11" s="147" t="s">
        <v>3319</v>
      </c>
      <c r="AH11" s="225"/>
      <c r="AI11" s="225"/>
    </row>
    <row r="12" spans="1:35" ht="15.75" x14ac:dyDescent="0.25">
      <c r="A12" s="59" t="s">
        <v>579</v>
      </c>
      <c r="B12" s="5" t="s">
        <v>580</v>
      </c>
      <c r="C12" s="59" t="s">
        <v>580</v>
      </c>
      <c r="D12" s="59" t="s">
        <v>629</v>
      </c>
      <c r="E12" s="130">
        <v>165</v>
      </c>
      <c r="F12" s="96" t="s">
        <v>557</v>
      </c>
      <c r="G12" s="19">
        <v>6</v>
      </c>
      <c r="H12" s="59" t="s">
        <v>684</v>
      </c>
      <c r="I12" s="59" t="s">
        <v>684</v>
      </c>
      <c r="J12" s="59" t="s">
        <v>684</v>
      </c>
      <c r="K12" s="59" t="s">
        <v>684</v>
      </c>
      <c r="L12" s="59" t="s">
        <v>580</v>
      </c>
      <c r="M12" s="59" t="s">
        <v>629</v>
      </c>
      <c r="N12" s="59" t="s">
        <v>580</v>
      </c>
      <c r="O12" s="59" t="s">
        <v>629</v>
      </c>
      <c r="P12" s="144" t="s">
        <v>3384</v>
      </c>
      <c r="Q12" s="76" t="s">
        <v>855</v>
      </c>
      <c r="R12" s="76" t="e">
        <f t="shared" si="2"/>
        <v>#REF!</v>
      </c>
      <c r="S12" s="76"/>
      <c r="T12" s="19" t="s">
        <v>736</v>
      </c>
      <c r="U12" s="19" t="s">
        <v>735</v>
      </c>
      <c r="V12" s="19" t="s">
        <v>735</v>
      </c>
      <c r="W12" s="15">
        <f>VLOOKUP(A12,'Everything - Max Levels JAL'!$A$1:$G$246,7,FALSE)</f>
        <v>20</v>
      </c>
      <c r="X12" s="147" t="s">
        <v>736</v>
      </c>
      <c r="Y12" s="147" t="str">
        <f t="shared" si="1"/>
        <v>NO</v>
      </c>
      <c r="Z12" s="147" t="str">
        <f t="shared" si="0"/>
        <v>CX74</v>
      </c>
      <c r="AA12" s="147"/>
      <c r="AB12" s="147"/>
      <c r="AC12" s="147" t="s">
        <v>3327</v>
      </c>
      <c r="AD12" s="147" t="s">
        <v>114</v>
      </c>
      <c r="AE12" s="147" t="s">
        <v>870</v>
      </c>
      <c r="AF12" s="147" t="s">
        <v>3319</v>
      </c>
      <c r="AG12" s="147" t="s">
        <v>3319</v>
      </c>
      <c r="AH12" s="225"/>
      <c r="AI12" s="225"/>
    </row>
    <row r="13" spans="1:35" ht="15.75" x14ac:dyDescent="0.25">
      <c r="A13" s="59" t="s">
        <v>581</v>
      </c>
      <c r="B13" s="5" t="s">
        <v>582</v>
      </c>
      <c r="C13" s="59" t="s">
        <v>582</v>
      </c>
      <c r="D13" s="59" t="s">
        <v>630</v>
      </c>
      <c r="E13" s="130">
        <v>149</v>
      </c>
      <c r="F13" s="96" t="s">
        <v>557</v>
      </c>
      <c r="G13" s="19">
        <v>6</v>
      </c>
      <c r="H13" s="59" t="s">
        <v>684</v>
      </c>
      <c r="I13" s="59" t="s">
        <v>684</v>
      </c>
      <c r="J13" s="59" t="s">
        <v>684</v>
      </c>
      <c r="K13" s="59" t="s">
        <v>684</v>
      </c>
      <c r="L13" s="59" t="s">
        <v>582</v>
      </c>
      <c r="M13" s="59" t="s">
        <v>630</v>
      </c>
      <c r="N13" s="59" t="s">
        <v>582</v>
      </c>
      <c r="O13" s="59" t="s">
        <v>630</v>
      </c>
      <c r="P13" s="144" t="s">
        <v>3384</v>
      </c>
      <c r="Q13" s="76" t="s">
        <v>855</v>
      </c>
      <c r="R13" s="76" t="e">
        <f t="shared" si="2"/>
        <v>#REF!</v>
      </c>
      <c r="S13" s="76"/>
      <c r="T13" s="19" t="s">
        <v>736</v>
      </c>
      <c r="U13" s="19" t="s">
        <v>735</v>
      </c>
      <c r="V13" s="19" t="s">
        <v>735</v>
      </c>
      <c r="W13" s="15">
        <f>VLOOKUP(A13,'Everything - Max Levels JAL'!$A$1:$G$246,7,FALSE)</f>
        <v>20</v>
      </c>
      <c r="X13" s="147" t="s">
        <v>736</v>
      </c>
      <c r="Y13" s="147" t="str">
        <f t="shared" si="1"/>
        <v>NO</v>
      </c>
      <c r="Z13" s="147" t="str">
        <f t="shared" si="0"/>
        <v>CDXS-80</v>
      </c>
      <c r="AA13" s="147"/>
      <c r="AB13" s="147"/>
      <c r="AC13" s="147" t="s">
        <v>3327</v>
      </c>
      <c r="AD13" s="147" t="s">
        <v>114</v>
      </c>
      <c r="AE13" s="147" t="s">
        <v>870</v>
      </c>
      <c r="AF13" s="147" t="s">
        <v>3319</v>
      </c>
      <c r="AG13" s="147" t="s">
        <v>3319</v>
      </c>
      <c r="AH13" s="225"/>
      <c r="AI13" s="225"/>
    </row>
    <row r="14" spans="1:35" ht="15.75" x14ac:dyDescent="0.25">
      <c r="A14" s="59" t="s">
        <v>583</v>
      </c>
      <c r="B14" s="5" t="s">
        <v>584</v>
      </c>
      <c r="C14" s="59" t="s">
        <v>584</v>
      </c>
      <c r="D14" s="59" t="s">
        <v>631</v>
      </c>
      <c r="E14" s="130">
        <v>145</v>
      </c>
      <c r="F14" s="96" t="s">
        <v>557</v>
      </c>
      <c r="G14" s="19">
        <v>6</v>
      </c>
      <c r="H14" s="59" t="s">
        <v>684</v>
      </c>
      <c r="I14" s="59" t="s">
        <v>684</v>
      </c>
      <c r="J14" s="59" t="s">
        <v>684</v>
      </c>
      <c r="K14" s="59" t="s">
        <v>684</v>
      </c>
      <c r="L14" s="59" t="s">
        <v>584</v>
      </c>
      <c r="M14" s="59" t="s">
        <v>631</v>
      </c>
      <c r="N14" s="59" t="s">
        <v>584</v>
      </c>
      <c r="O14" s="59" t="s">
        <v>631</v>
      </c>
      <c r="P14" s="144" t="s">
        <v>3384</v>
      </c>
      <c r="Q14" s="76" t="s">
        <v>855</v>
      </c>
      <c r="R14" s="76" t="e">
        <f t="shared" si="2"/>
        <v>#REF!</v>
      </c>
      <c r="S14" s="76"/>
      <c r="T14" s="19" t="s">
        <v>736</v>
      </c>
      <c r="U14" s="19" t="s">
        <v>735</v>
      </c>
      <c r="V14" s="19" t="s">
        <v>735</v>
      </c>
      <c r="W14" s="15">
        <f>VLOOKUP(A14,'Everything - Max Levels JAL'!$A$1:$G$246,7,FALSE)</f>
        <v>20</v>
      </c>
      <c r="X14" s="147" t="s">
        <v>736</v>
      </c>
      <c r="Y14" s="147" t="str">
        <f t="shared" si="1"/>
        <v>NO</v>
      </c>
      <c r="Z14" s="147" t="str">
        <f t="shared" si="0"/>
        <v>WB-350</v>
      </c>
      <c r="AA14" s="147"/>
      <c r="AB14" s="147"/>
      <c r="AC14" s="147" t="s">
        <v>3327</v>
      </c>
      <c r="AD14" s="147" t="s">
        <v>114</v>
      </c>
      <c r="AE14" s="147" t="s">
        <v>870</v>
      </c>
      <c r="AF14" s="147" t="s">
        <v>3319</v>
      </c>
      <c r="AG14" s="147" t="s">
        <v>3319</v>
      </c>
      <c r="AH14" s="225"/>
      <c r="AI14" s="225"/>
    </row>
    <row r="15" spans="1:35" ht="15.75" x14ac:dyDescent="0.25">
      <c r="A15" s="59" t="s">
        <v>585</v>
      </c>
      <c r="B15" s="5" t="s">
        <v>586</v>
      </c>
      <c r="C15" s="59" t="s">
        <v>586</v>
      </c>
      <c r="D15" s="59" t="s">
        <v>632</v>
      </c>
      <c r="E15" s="130">
        <v>275</v>
      </c>
      <c r="F15" s="96" t="s">
        <v>557</v>
      </c>
      <c r="G15" s="19">
        <v>6</v>
      </c>
      <c r="H15" s="59" t="s">
        <v>684</v>
      </c>
      <c r="I15" s="59" t="s">
        <v>684</v>
      </c>
      <c r="J15" s="59" t="s">
        <v>684</v>
      </c>
      <c r="K15" s="59" t="s">
        <v>684</v>
      </c>
      <c r="L15" s="59" t="s">
        <v>586</v>
      </c>
      <c r="M15" s="59" t="s">
        <v>632</v>
      </c>
      <c r="N15" s="59" t="s">
        <v>586</v>
      </c>
      <c r="O15" s="59" t="s">
        <v>632</v>
      </c>
      <c r="P15" s="144" t="s">
        <v>3384</v>
      </c>
      <c r="Q15" s="76" t="s">
        <v>855</v>
      </c>
      <c r="R15" s="76" t="e">
        <f t="shared" si="2"/>
        <v>#REF!</v>
      </c>
      <c r="S15" s="76"/>
      <c r="T15" s="19" t="s">
        <v>736</v>
      </c>
      <c r="U15" s="19" t="s">
        <v>735</v>
      </c>
      <c r="V15" s="19" t="s">
        <v>735</v>
      </c>
      <c r="W15" s="15">
        <f>VLOOKUP(A15,'Everything - Max Levels JAL'!$A$1:$G$246,7,FALSE)</f>
        <v>20</v>
      </c>
      <c r="X15" s="147" t="s">
        <v>736</v>
      </c>
      <c r="Y15" s="147" t="str">
        <f t="shared" si="1"/>
        <v>NO</v>
      </c>
      <c r="Z15" s="147" t="str">
        <f t="shared" si="0"/>
        <v>CX10</v>
      </c>
      <c r="AA15" s="147"/>
      <c r="AB15" s="147"/>
      <c r="AC15" s="147" t="s">
        <v>3327</v>
      </c>
      <c r="AD15" s="147" t="s">
        <v>114</v>
      </c>
      <c r="AE15" s="147" t="s">
        <v>870</v>
      </c>
      <c r="AF15" s="147" t="s">
        <v>3319</v>
      </c>
      <c r="AG15" s="147" t="s">
        <v>3319</v>
      </c>
      <c r="AH15" s="225"/>
      <c r="AI15" s="225"/>
    </row>
    <row r="16" spans="1:35" ht="15.75" x14ac:dyDescent="0.25">
      <c r="A16" s="59" t="s">
        <v>587</v>
      </c>
      <c r="B16" s="5" t="s">
        <v>588</v>
      </c>
      <c r="C16" s="59" t="s">
        <v>588</v>
      </c>
      <c r="D16" s="59" t="s">
        <v>633</v>
      </c>
      <c r="E16" s="130">
        <v>145</v>
      </c>
      <c r="F16" s="96" t="s">
        <v>557</v>
      </c>
      <c r="G16" s="19">
        <v>6</v>
      </c>
      <c r="H16" s="59" t="s">
        <v>684</v>
      </c>
      <c r="I16" s="59" t="s">
        <v>684</v>
      </c>
      <c r="J16" s="59" t="s">
        <v>684</v>
      </c>
      <c r="K16" s="59" t="s">
        <v>684</v>
      </c>
      <c r="L16" s="59" t="s">
        <v>588</v>
      </c>
      <c r="M16" s="59" t="s">
        <v>633</v>
      </c>
      <c r="N16" s="59" t="s">
        <v>588</v>
      </c>
      <c r="O16" s="59" t="s">
        <v>633</v>
      </c>
      <c r="P16" s="144" t="s">
        <v>3384</v>
      </c>
      <c r="Q16" s="76" t="s">
        <v>855</v>
      </c>
      <c r="R16" s="76" t="e">
        <f t="shared" si="2"/>
        <v>#REF!</v>
      </c>
      <c r="S16" s="76"/>
      <c r="T16" s="19" t="s">
        <v>736</v>
      </c>
      <c r="U16" s="19" t="s">
        <v>735</v>
      </c>
      <c r="V16" s="19" t="s">
        <v>735</v>
      </c>
      <c r="W16" s="15">
        <f>VLOOKUP(A16,'Everything - Max Levels JAL'!$A$1:$G$246,7,FALSE)</f>
        <v>20</v>
      </c>
      <c r="X16" s="147" t="s">
        <v>736</v>
      </c>
      <c r="Y16" s="147" t="str">
        <f t="shared" si="1"/>
        <v>NO</v>
      </c>
      <c r="Z16" s="147" t="str">
        <f t="shared" si="0"/>
        <v>CX11</v>
      </c>
      <c r="AA16" s="147"/>
      <c r="AB16" s="147"/>
      <c r="AC16" s="147" t="s">
        <v>3327</v>
      </c>
      <c r="AD16" s="147" t="s">
        <v>114</v>
      </c>
      <c r="AE16" s="147" t="s">
        <v>870</v>
      </c>
      <c r="AF16" s="147" t="s">
        <v>3319</v>
      </c>
      <c r="AG16" s="147" t="s">
        <v>3319</v>
      </c>
      <c r="AH16" s="225"/>
      <c r="AI16" s="225"/>
    </row>
    <row r="17" spans="1:35" ht="15.75" x14ac:dyDescent="0.25">
      <c r="A17" s="59" t="s">
        <v>589</v>
      </c>
      <c r="B17" s="5" t="s">
        <v>590</v>
      </c>
      <c r="C17" s="59" t="s">
        <v>590</v>
      </c>
      <c r="D17" s="59" t="s">
        <v>619</v>
      </c>
      <c r="E17" s="130">
        <v>139</v>
      </c>
      <c r="F17" s="96" t="s">
        <v>557</v>
      </c>
      <c r="G17" s="19">
        <v>6</v>
      </c>
      <c r="H17" s="59" t="s">
        <v>684</v>
      </c>
      <c r="I17" s="59" t="s">
        <v>684</v>
      </c>
      <c r="J17" s="59" t="s">
        <v>684</v>
      </c>
      <c r="K17" s="59" t="s">
        <v>684</v>
      </c>
      <c r="L17" s="59" t="s">
        <v>590</v>
      </c>
      <c r="M17" s="59" t="s">
        <v>619</v>
      </c>
      <c r="N17" s="59" t="s">
        <v>590</v>
      </c>
      <c r="O17" s="59" t="s">
        <v>619</v>
      </c>
      <c r="P17" s="144" t="s">
        <v>3384</v>
      </c>
      <c r="Q17" s="76" t="s">
        <v>855</v>
      </c>
      <c r="R17" s="76" t="e">
        <f t="shared" si="2"/>
        <v>#REF!</v>
      </c>
      <c r="S17" s="76"/>
      <c r="T17" s="19" t="s">
        <v>736</v>
      </c>
      <c r="U17" s="19" t="s">
        <v>735</v>
      </c>
      <c r="V17" s="19" t="s">
        <v>735</v>
      </c>
      <c r="W17" s="15">
        <f>VLOOKUP(A17,'Everything - Max Levels JAL'!$A$1:$G$246,7,FALSE)</f>
        <v>20</v>
      </c>
      <c r="X17" s="147" t="s">
        <v>736</v>
      </c>
      <c r="Y17" s="147" t="str">
        <f t="shared" si="1"/>
        <v>NO</v>
      </c>
      <c r="Z17" s="147" t="str">
        <f t="shared" si="0"/>
        <v>CX40</v>
      </c>
      <c r="AA17" s="147"/>
      <c r="AB17" s="147"/>
      <c r="AC17" s="147" t="s">
        <v>3327</v>
      </c>
      <c r="AD17" s="147" t="s">
        <v>114</v>
      </c>
      <c r="AE17" s="147" t="s">
        <v>870</v>
      </c>
      <c r="AF17" s="147" t="s">
        <v>3319</v>
      </c>
      <c r="AG17" s="147" t="s">
        <v>3319</v>
      </c>
      <c r="AH17" s="225"/>
      <c r="AI17" s="225"/>
    </row>
    <row r="18" spans="1:35" ht="15.75" x14ac:dyDescent="0.25">
      <c r="A18" s="59" t="s">
        <v>591</v>
      </c>
      <c r="B18" s="5" t="s">
        <v>592</v>
      </c>
      <c r="C18" s="59" t="s">
        <v>590</v>
      </c>
      <c r="D18" s="59" t="s">
        <v>619</v>
      </c>
      <c r="E18" s="130">
        <v>139</v>
      </c>
      <c r="F18" s="96" t="s">
        <v>557</v>
      </c>
      <c r="G18" s="19">
        <v>6</v>
      </c>
      <c r="H18" s="59" t="s">
        <v>684</v>
      </c>
      <c r="I18" s="59" t="s">
        <v>684</v>
      </c>
      <c r="J18" s="59" t="s">
        <v>684</v>
      </c>
      <c r="K18" s="59" t="s">
        <v>684</v>
      </c>
      <c r="L18" s="59" t="s">
        <v>590</v>
      </c>
      <c r="M18" s="59" t="s">
        <v>619</v>
      </c>
      <c r="N18" s="59" t="s">
        <v>590</v>
      </c>
      <c r="O18" s="59" t="s">
        <v>619</v>
      </c>
      <c r="P18" s="144" t="s">
        <v>3384</v>
      </c>
      <c r="Q18" s="76" t="s">
        <v>855</v>
      </c>
      <c r="R18" s="76" t="s">
        <v>593</v>
      </c>
      <c r="S18" s="76"/>
      <c r="T18" s="19" t="s">
        <v>736</v>
      </c>
      <c r="U18" s="19" t="s">
        <v>735</v>
      </c>
      <c r="V18" s="19" t="s">
        <v>735</v>
      </c>
      <c r="W18" s="15">
        <f>VLOOKUP(A18,'Everything - Max Levels JAL'!$A$1:$G$246,7,FALSE)</f>
        <v>20</v>
      </c>
      <c r="X18" s="147" t="s">
        <v>736</v>
      </c>
      <c r="Y18" s="147" t="str">
        <f t="shared" si="1"/>
        <v>NO</v>
      </c>
      <c r="Z18" s="147" t="str">
        <f t="shared" si="0"/>
        <v>CX40-NO 31P</v>
      </c>
      <c r="AA18" s="147"/>
      <c r="AB18" s="147"/>
      <c r="AC18" s="147" t="s">
        <v>3327</v>
      </c>
      <c r="AD18" s="147" t="s">
        <v>114</v>
      </c>
      <c r="AE18" s="147" t="s">
        <v>870</v>
      </c>
      <c r="AF18" s="147" t="s">
        <v>3319</v>
      </c>
      <c r="AG18" s="147" t="s">
        <v>3319</v>
      </c>
      <c r="AH18" s="225"/>
      <c r="AI18" s="225"/>
    </row>
    <row r="19" spans="1:35" ht="15.75" x14ac:dyDescent="0.25">
      <c r="A19" s="59" t="s">
        <v>593</v>
      </c>
      <c r="B19" s="5" t="s">
        <v>594</v>
      </c>
      <c r="C19" s="59" t="s">
        <v>594</v>
      </c>
      <c r="D19" s="59" t="s">
        <v>620</v>
      </c>
      <c r="E19" s="130">
        <v>139</v>
      </c>
      <c r="F19" s="96" t="s">
        <v>557</v>
      </c>
      <c r="G19" s="19">
        <v>6</v>
      </c>
      <c r="H19" s="59" t="s">
        <v>684</v>
      </c>
      <c r="I19" s="59" t="s">
        <v>684</v>
      </c>
      <c r="J19" s="59" t="s">
        <v>684</v>
      </c>
      <c r="K19" s="59" t="s">
        <v>684</v>
      </c>
      <c r="L19" s="59" t="s">
        <v>594</v>
      </c>
      <c r="M19" s="59" t="s">
        <v>620</v>
      </c>
      <c r="N19" s="59" t="s">
        <v>594</v>
      </c>
      <c r="O19" s="59" t="s">
        <v>620</v>
      </c>
      <c r="P19" s="144" t="s">
        <v>3384</v>
      </c>
      <c r="Q19" s="76" t="s">
        <v>855</v>
      </c>
      <c r="R19" s="76" t="e">
        <f>VLOOKUP(A19,SAGESBN,2,0)</f>
        <v>#REF!</v>
      </c>
      <c r="S19" s="76"/>
      <c r="T19" s="19" t="s">
        <v>736</v>
      </c>
      <c r="U19" s="19" t="s">
        <v>735</v>
      </c>
      <c r="V19" s="19" t="s">
        <v>735</v>
      </c>
      <c r="W19" s="15">
        <f>VLOOKUP(A19,'Everything - Max Levels JAL'!$A$1:$G$246,7,FALSE)</f>
        <v>20</v>
      </c>
      <c r="X19" s="147" t="s">
        <v>736</v>
      </c>
      <c r="Y19" s="147" t="str">
        <f t="shared" si="1"/>
        <v>NO</v>
      </c>
      <c r="Z19" s="147" t="str">
        <f t="shared" si="0"/>
        <v>CX45</v>
      </c>
      <c r="AA19" s="147"/>
      <c r="AB19" s="147"/>
      <c r="AC19" s="147" t="s">
        <v>3327</v>
      </c>
      <c r="AD19" s="147" t="s">
        <v>114</v>
      </c>
      <c r="AE19" s="147" t="s">
        <v>870</v>
      </c>
      <c r="AF19" s="147" t="s">
        <v>3319</v>
      </c>
      <c r="AG19" s="147" t="s">
        <v>3319</v>
      </c>
      <c r="AH19" s="225"/>
      <c r="AI19" s="225"/>
    </row>
    <row r="20" spans="1:35" ht="15.75" x14ac:dyDescent="0.25">
      <c r="A20" s="59" t="s">
        <v>595</v>
      </c>
      <c r="B20" s="5" t="s">
        <v>596</v>
      </c>
      <c r="C20" s="59" t="s">
        <v>594</v>
      </c>
      <c r="D20" s="59" t="s">
        <v>620</v>
      </c>
      <c r="E20" s="130">
        <v>139</v>
      </c>
      <c r="F20" s="96" t="s">
        <v>557</v>
      </c>
      <c r="G20" s="19">
        <v>6</v>
      </c>
      <c r="H20" s="59" t="s">
        <v>684</v>
      </c>
      <c r="I20" s="59" t="s">
        <v>684</v>
      </c>
      <c r="J20" s="59" t="s">
        <v>684</v>
      </c>
      <c r="K20" s="59" t="s">
        <v>684</v>
      </c>
      <c r="L20" s="59" t="s">
        <v>594</v>
      </c>
      <c r="M20" s="59" t="s">
        <v>620</v>
      </c>
      <c r="N20" s="59" t="s">
        <v>594</v>
      </c>
      <c r="O20" s="59" t="s">
        <v>620</v>
      </c>
      <c r="P20" s="144" t="s">
        <v>3384</v>
      </c>
      <c r="Q20" s="76" t="s">
        <v>855</v>
      </c>
      <c r="R20" s="76" t="s">
        <v>593</v>
      </c>
      <c r="S20" s="76"/>
      <c r="T20" s="19" t="s">
        <v>736</v>
      </c>
      <c r="U20" s="19" t="s">
        <v>735</v>
      </c>
      <c r="V20" s="19" t="s">
        <v>735</v>
      </c>
      <c r="W20" s="15">
        <f>VLOOKUP(A20,'Everything - Max Levels JAL'!$A$1:$G$246,7,FALSE)</f>
        <v>20</v>
      </c>
      <c r="X20" s="147" t="s">
        <v>736</v>
      </c>
      <c r="Y20" s="147" t="str">
        <f t="shared" si="1"/>
        <v>NO</v>
      </c>
      <c r="Z20" s="147" t="str">
        <f t="shared" si="0"/>
        <v>CX45-NO 31P</v>
      </c>
      <c r="AA20" s="147"/>
      <c r="AB20" s="147"/>
      <c r="AC20" s="147" t="s">
        <v>3327</v>
      </c>
      <c r="AD20" s="147" t="s">
        <v>114</v>
      </c>
      <c r="AE20" s="147" t="s">
        <v>870</v>
      </c>
      <c r="AF20" s="147" t="s">
        <v>3319</v>
      </c>
      <c r="AG20" s="147" t="s">
        <v>3319</v>
      </c>
      <c r="AH20" s="225"/>
      <c r="AI20" s="225"/>
    </row>
    <row r="21" spans="1:35" ht="15.75" x14ac:dyDescent="0.25">
      <c r="A21" s="59" t="s">
        <v>597</v>
      </c>
      <c r="B21" s="5" t="s">
        <v>598</v>
      </c>
      <c r="C21" s="59" t="s">
        <v>598</v>
      </c>
      <c r="D21" s="59" t="s">
        <v>628</v>
      </c>
      <c r="E21" s="130">
        <v>0</v>
      </c>
      <c r="F21" s="96" t="s">
        <v>557</v>
      </c>
      <c r="G21" s="19">
        <v>6</v>
      </c>
      <c r="H21" s="59" t="s">
        <v>684</v>
      </c>
      <c r="I21" s="59" t="s">
        <v>684</v>
      </c>
      <c r="J21" s="59" t="s">
        <v>684</v>
      </c>
      <c r="K21" s="59" t="s">
        <v>684</v>
      </c>
      <c r="L21" s="59" t="s">
        <v>598</v>
      </c>
      <c r="M21" s="59" t="s">
        <v>628</v>
      </c>
      <c r="N21" s="59" t="s">
        <v>598</v>
      </c>
      <c r="O21" s="59" t="s">
        <v>628</v>
      </c>
      <c r="P21" s="144" t="s">
        <v>3384</v>
      </c>
      <c r="Q21" s="76" t="s">
        <v>855</v>
      </c>
      <c r="R21" s="76" t="e">
        <f t="shared" ref="R21:R30" si="3">VLOOKUP(A21,SAGESBN,2,0)</f>
        <v>#REF!</v>
      </c>
      <c r="S21" s="76"/>
      <c r="T21" s="19" t="s">
        <v>736</v>
      </c>
      <c r="U21" s="19" t="s">
        <v>735</v>
      </c>
      <c r="V21" s="19" t="s">
        <v>735</v>
      </c>
      <c r="W21" s="15">
        <f>VLOOKUP(A21,'Everything - Max Levels JAL'!$A$1:$G$246,7,FALSE)</f>
        <v>20</v>
      </c>
      <c r="X21" s="147" t="s">
        <v>736</v>
      </c>
      <c r="Y21" s="147" t="str">
        <f t="shared" si="1"/>
        <v>NO</v>
      </c>
      <c r="Z21" s="147" t="str">
        <f t="shared" si="0"/>
        <v>DXT-71</v>
      </c>
      <c r="AA21" s="147"/>
      <c r="AB21" s="147"/>
      <c r="AC21" s="147" t="s">
        <v>3327</v>
      </c>
      <c r="AD21" s="147" t="s">
        <v>114</v>
      </c>
      <c r="AE21" s="147" t="s">
        <v>870</v>
      </c>
      <c r="AF21" s="147" t="s">
        <v>3319</v>
      </c>
      <c r="AG21" s="147" t="s">
        <v>3319</v>
      </c>
      <c r="AH21" s="225"/>
      <c r="AI21" s="225"/>
    </row>
    <row r="22" spans="1:35" ht="15.75" x14ac:dyDescent="0.25">
      <c r="A22" s="59" t="s">
        <v>599</v>
      </c>
      <c r="B22" s="5" t="s">
        <v>598</v>
      </c>
      <c r="C22" s="59" t="s">
        <v>598</v>
      </c>
      <c r="D22" s="59" t="s">
        <v>628</v>
      </c>
      <c r="E22" s="130">
        <v>0</v>
      </c>
      <c r="F22" s="96" t="s">
        <v>557</v>
      </c>
      <c r="G22" s="19">
        <v>6</v>
      </c>
      <c r="H22" s="59" t="s">
        <v>684</v>
      </c>
      <c r="I22" s="59" t="s">
        <v>684</v>
      </c>
      <c r="J22" s="59" t="s">
        <v>684</v>
      </c>
      <c r="K22" s="59" t="s">
        <v>684</v>
      </c>
      <c r="L22" s="59" t="s">
        <v>598</v>
      </c>
      <c r="M22" s="59" t="s">
        <v>628</v>
      </c>
      <c r="N22" s="59" t="s">
        <v>598</v>
      </c>
      <c r="O22" s="59" t="s">
        <v>628</v>
      </c>
      <c r="P22" s="144" t="s">
        <v>3384</v>
      </c>
      <c r="Q22" s="76" t="s">
        <v>855</v>
      </c>
      <c r="R22" s="76" t="e">
        <f t="shared" si="3"/>
        <v>#REF!</v>
      </c>
      <c r="S22" s="76"/>
      <c r="T22" s="19" t="s">
        <v>736</v>
      </c>
      <c r="U22" s="19" t="s">
        <v>735</v>
      </c>
      <c r="V22" s="19" t="s">
        <v>735</v>
      </c>
      <c r="W22" s="15">
        <f>VLOOKUP(A22,'Everything - Max Levels JAL'!$A$1:$G$246,7,FALSE)</f>
        <v>20</v>
      </c>
      <c r="X22" s="147" t="s">
        <v>736</v>
      </c>
      <c r="Y22" s="147" t="str">
        <f t="shared" si="1"/>
        <v>NO</v>
      </c>
      <c r="Z22" s="147" t="str">
        <f t="shared" si="0"/>
        <v>DXT-72</v>
      </c>
      <c r="AA22" s="147"/>
      <c r="AB22" s="147"/>
      <c r="AC22" s="147" t="s">
        <v>3327</v>
      </c>
      <c r="AD22" s="147" t="s">
        <v>114</v>
      </c>
      <c r="AE22" s="147" t="s">
        <v>870</v>
      </c>
      <c r="AF22" s="147" t="s">
        <v>3319</v>
      </c>
      <c r="AG22" s="147" t="s">
        <v>3319</v>
      </c>
      <c r="AH22" s="225"/>
      <c r="AI22" s="225"/>
    </row>
    <row r="23" spans="1:35" ht="15.75" x14ac:dyDescent="0.25">
      <c r="A23" s="59" t="s">
        <v>600</v>
      </c>
      <c r="B23" s="5" t="s">
        <v>598</v>
      </c>
      <c r="C23" s="59" t="s">
        <v>598</v>
      </c>
      <c r="D23" s="59" t="s">
        <v>628</v>
      </c>
      <c r="E23" s="130">
        <v>0</v>
      </c>
      <c r="F23" s="96" t="s">
        <v>557</v>
      </c>
      <c r="G23" s="19">
        <v>6</v>
      </c>
      <c r="H23" s="59" t="s">
        <v>684</v>
      </c>
      <c r="I23" s="59" t="s">
        <v>684</v>
      </c>
      <c r="J23" s="59" t="s">
        <v>684</v>
      </c>
      <c r="K23" s="59" t="s">
        <v>684</v>
      </c>
      <c r="L23" s="59" t="s">
        <v>598</v>
      </c>
      <c r="M23" s="59" t="s">
        <v>628</v>
      </c>
      <c r="N23" s="59" t="s">
        <v>598</v>
      </c>
      <c r="O23" s="59" t="s">
        <v>628</v>
      </c>
      <c r="P23" s="144" t="s">
        <v>3384</v>
      </c>
      <c r="Q23" s="76" t="s">
        <v>855</v>
      </c>
      <c r="R23" s="76" t="e">
        <f t="shared" si="3"/>
        <v>#REF!</v>
      </c>
      <c r="S23" s="76"/>
      <c r="T23" s="19" t="s">
        <v>736</v>
      </c>
      <c r="U23" s="19" t="s">
        <v>735</v>
      </c>
      <c r="V23" s="19" t="s">
        <v>735</v>
      </c>
      <c r="W23" s="15">
        <f>VLOOKUP(A23,'Everything - Max Levels JAL'!$A$1:$G$246,7,FALSE)</f>
        <v>20</v>
      </c>
      <c r="X23" s="147" t="s">
        <v>736</v>
      </c>
      <c r="Y23" s="147" t="str">
        <f t="shared" si="1"/>
        <v>NO</v>
      </c>
      <c r="Z23" s="147" t="str">
        <f t="shared" si="0"/>
        <v>DXT72/K</v>
      </c>
      <c r="AA23" s="147"/>
      <c r="AB23" s="147"/>
      <c r="AC23" s="147" t="s">
        <v>3327</v>
      </c>
      <c r="AD23" s="147" t="s">
        <v>114</v>
      </c>
      <c r="AE23" s="147" t="s">
        <v>870</v>
      </c>
      <c r="AF23" s="147" t="s">
        <v>3319</v>
      </c>
      <c r="AG23" s="147" t="s">
        <v>3319</v>
      </c>
      <c r="AH23" s="225"/>
      <c r="AI23" s="225"/>
    </row>
    <row r="24" spans="1:35" ht="15.75" x14ac:dyDescent="0.25">
      <c r="A24" s="59" t="s">
        <v>601</v>
      </c>
      <c r="B24" s="5" t="s">
        <v>602</v>
      </c>
      <c r="C24" s="59" t="s">
        <v>602</v>
      </c>
      <c r="D24" s="59" t="s">
        <v>634</v>
      </c>
      <c r="E24" s="130">
        <v>69</v>
      </c>
      <c r="F24" s="96" t="s">
        <v>557</v>
      </c>
      <c r="G24" s="19">
        <v>6</v>
      </c>
      <c r="H24" s="59" t="s">
        <v>684</v>
      </c>
      <c r="I24" s="59" t="s">
        <v>684</v>
      </c>
      <c r="J24" s="59" t="s">
        <v>684</v>
      </c>
      <c r="K24" s="59" t="s">
        <v>684</v>
      </c>
      <c r="L24" s="59" t="s">
        <v>602</v>
      </c>
      <c r="M24" s="59" t="s">
        <v>634</v>
      </c>
      <c r="N24" s="59" t="s">
        <v>602</v>
      </c>
      <c r="O24" s="59" t="s">
        <v>634</v>
      </c>
      <c r="P24" s="144" t="s">
        <v>3384</v>
      </c>
      <c r="Q24" s="76" t="s">
        <v>855</v>
      </c>
      <c r="R24" s="76" t="e">
        <f t="shared" si="3"/>
        <v>#REF!</v>
      </c>
      <c r="S24" s="76"/>
      <c r="T24" s="19" t="s">
        <v>736</v>
      </c>
      <c r="U24" s="19" t="s">
        <v>735</v>
      </c>
      <c r="V24" s="19" t="s">
        <v>735</v>
      </c>
      <c r="W24" s="15">
        <f>VLOOKUP(A24,'Everything - Max Levels JAL'!$A$1:$G$246,7,FALSE)</f>
        <v>20</v>
      </c>
      <c r="X24" s="147" t="s">
        <v>736</v>
      </c>
      <c r="Y24" s="147" t="str">
        <f t="shared" si="1"/>
        <v>NO</v>
      </c>
      <c r="Z24" s="147" t="str">
        <f t="shared" si="0"/>
        <v>WS7</v>
      </c>
      <c r="AA24" s="147"/>
      <c r="AB24" s="147"/>
      <c r="AC24" s="147" t="s">
        <v>3327</v>
      </c>
      <c r="AD24" s="147" t="s">
        <v>114</v>
      </c>
      <c r="AE24" s="147" t="s">
        <v>870</v>
      </c>
      <c r="AF24" s="147" t="s">
        <v>3319</v>
      </c>
      <c r="AG24" s="147" t="s">
        <v>3319</v>
      </c>
      <c r="AH24" s="225"/>
      <c r="AI24" s="225"/>
    </row>
    <row r="25" spans="1:35" ht="15.75" x14ac:dyDescent="0.25">
      <c r="A25" s="59" t="s">
        <v>603</v>
      </c>
      <c r="B25" s="5" t="s">
        <v>604</v>
      </c>
      <c r="C25" s="59" t="s">
        <v>604</v>
      </c>
      <c r="D25" s="59" t="s">
        <v>635</v>
      </c>
      <c r="E25" s="130">
        <v>0</v>
      </c>
      <c r="F25" s="96" t="s">
        <v>557</v>
      </c>
      <c r="G25" s="19">
        <v>6</v>
      </c>
      <c r="H25" s="59" t="s">
        <v>684</v>
      </c>
      <c r="I25" s="59" t="s">
        <v>684</v>
      </c>
      <c r="J25" s="59" t="s">
        <v>684</v>
      </c>
      <c r="K25" s="59" t="s">
        <v>684</v>
      </c>
      <c r="L25" s="59" t="s">
        <v>604</v>
      </c>
      <c r="M25" s="59" t="s">
        <v>635</v>
      </c>
      <c r="N25" s="59" t="s">
        <v>604</v>
      </c>
      <c r="O25" s="59" t="s">
        <v>635</v>
      </c>
      <c r="P25" s="144" t="s">
        <v>3384</v>
      </c>
      <c r="Q25" s="76" t="s">
        <v>855</v>
      </c>
      <c r="R25" s="76" t="e">
        <f t="shared" si="3"/>
        <v>#REF!</v>
      </c>
      <c r="S25" s="76"/>
      <c r="T25" s="19" t="s">
        <v>736</v>
      </c>
      <c r="U25" s="19" t="s">
        <v>735</v>
      </c>
      <c r="V25" s="19" t="s">
        <v>735</v>
      </c>
      <c r="W25" s="15">
        <f>VLOOKUP(A25,'Everything - Max Levels JAL'!$A$1:$G$246,7,FALSE)</f>
        <v>20</v>
      </c>
      <c r="X25" s="147" t="s">
        <v>736</v>
      </c>
      <c r="Y25" s="147" t="str">
        <f t="shared" si="1"/>
        <v>NO</v>
      </c>
      <c r="Z25" s="147" t="str">
        <f t="shared" si="0"/>
        <v>IRP9</v>
      </c>
      <c r="AA25" s="147"/>
      <c r="AB25" s="147"/>
      <c r="AC25" s="147" t="s">
        <v>3327</v>
      </c>
      <c r="AD25" s="147" t="s">
        <v>114</v>
      </c>
      <c r="AE25" s="147" t="s">
        <v>870</v>
      </c>
      <c r="AF25" s="147" t="s">
        <v>3319</v>
      </c>
      <c r="AG25" s="147" t="s">
        <v>3319</v>
      </c>
      <c r="AH25" s="225"/>
      <c r="AI25" s="225"/>
    </row>
    <row r="26" spans="1:35" ht="15.75" x14ac:dyDescent="0.25">
      <c r="A26" s="59" t="s">
        <v>605</v>
      </c>
      <c r="B26" s="5" t="s">
        <v>606</v>
      </c>
      <c r="C26" s="59" t="s">
        <v>606</v>
      </c>
      <c r="D26" s="59" t="s">
        <v>636</v>
      </c>
      <c r="E26" s="130">
        <v>49</v>
      </c>
      <c r="F26" s="96" t="s">
        <v>557</v>
      </c>
      <c r="G26" s="19">
        <v>6</v>
      </c>
      <c r="H26" s="59" t="s">
        <v>684</v>
      </c>
      <c r="I26" s="59" t="s">
        <v>684</v>
      </c>
      <c r="J26" s="59" t="s">
        <v>684</v>
      </c>
      <c r="K26" s="59" t="s">
        <v>684</v>
      </c>
      <c r="L26" s="59" t="s">
        <v>606</v>
      </c>
      <c r="M26" s="59" t="s">
        <v>636</v>
      </c>
      <c r="N26" s="59" t="s">
        <v>606</v>
      </c>
      <c r="O26" s="59" t="s">
        <v>636</v>
      </c>
      <c r="P26" s="144" t="s">
        <v>3384</v>
      </c>
      <c r="Q26" s="76" t="s">
        <v>855</v>
      </c>
      <c r="R26" s="76" t="e">
        <f t="shared" si="3"/>
        <v>#REF!</v>
      </c>
      <c r="S26" s="76"/>
      <c r="T26" s="19" t="s">
        <v>736</v>
      </c>
      <c r="U26" s="19" t="s">
        <v>735</v>
      </c>
      <c r="V26" s="19" t="s">
        <v>735</v>
      </c>
      <c r="W26" s="15">
        <f>VLOOKUP(A26,'Everything - Max Levels JAL'!$A$1:$G$246,7,FALSE)</f>
        <v>15</v>
      </c>
      <c r="X26" s="147" t="s">
        <v>736</v>
      </c>
      <c r="Y26" s="147" t="str">
        <f t="shared" si="1"/>
        <v>NO</v>
      </c>
      <c r="Z26" s="147" t="str">
        <f t="shared" si="0"/>
        <v>MKA315</v>
      </c>
      <c r="AA26" s="147"/>
      <c r="AB26" s="147"/>
      <c r="AC26" s="147" t="s">
        <v>3327</v>
      </c>
      <c r="AD26" s="147" t="s">
        <v>114</v>
      </c>
      <c r="AE26" s="147" t="s">
        <v>870</v>
      </c>
      <c r="AF26" s="147" t="s">
        <v>3319</v>
      </c>
      <c r="AG26" s="147" t="s">
        <v>3319</v>
      </c>
      <c r="AH26" s="225"/>
      <c r="AI26" s="225"/>
    </row>
    <row r="27" spans="1:35" ht="15.75" x14ac:dyDescent="0.25">
      <c r="A27" s="59" t="s">
        <v>607</v>
      </c>
      <c r="B27" s="5" t="s">
        <v>608</v>
      </c>
      <c r="C27" s="59" t="s">
        <v>608</v>
      </c>
      <c r="D27" s="59" t="s">
        <v>621</v>
      </c>
      <c r="E27" s="130">
        <v>9.99</v>
      </c>
      <c r="F27" s="96" t="s">
        <v>557</v>
      </c>
      <c r="G27" s="19">
        <v>0</v>
      </c>
      <c r="H27" s="59" t="s">
        <v>684</v>
      </c>
      <c r="I27" s="59" t="s">
        <v>684</v>
      </c>
      <c r="J27" s="59" t="s">
        <v>684</v>
      </c>
      <c r="K27" s="59" t="s">
        <v>684</v>
      </c>
      <c r="L27" s="59" t="s">
        <v>608</v>
      </c>
      <c r="M27" s="59" t="s">
        <v>621</v>
      </c>
      <c r="N27" s="59" t="s">
        <v>608</v>
      </c>
      <c r="O27" s="59" t="s">
        <v>621</v>
      </c>
      <c r="P27" s="144" t="s">
        <v>3384</v>
      </c>
      <c r="Q27" s="76" t="s">
        <v>855</v>
      </c>
      <c r="R27" s="76" t="e">
        <f t="shared" si="3"/>
        <v>#REF!</v>
      </c>
      <c r="S27" s="76"/>
      <c r="T27" s="19" t="s">
        <v>736</v>
      </c>
      <c r="U27" s="19" t="s">
        <v>735</v>
      </c>
      <c r="V27" s="19" t="s">
        <v>735</v>
      </c>
      <c r="W27" s="15">
        <f>VLOOKUP(A27,'Everything - Max Levels JAL'!$A$1:$G$246,7,FALSE)</f>
        <v>1</v>
      </c>
      <c r="X27" s="147" t="s">
        <v>736</v>
      </c>
      <c r="Y27" s="147" t="str">
        <f t="shared" si="1"/>
        <v>NO</v>
      </c>
      <c r="Z27" s="147" t="str">
        <f t="shared" si="0"/>
        <v>NLPHONE</v>
      </c>
      <c r="AA27" s="147"/>
      <c r="AB27" s="147"/>
      <c r="AC27" s="147" t="s">
        <v>3327</v>
      </c>
      <c r="AD27" s="147" t="s">
        <v>114</v>
      </c>
      <c r="AE27" s="147" t="s">
        <v>3328</v>
      </c>
      <c r="AF27" s="147" t="s">
        <v>3319</v>
      </c>
      <c r="AG27" s="147" t="s">
        <v>3319</v>
      </c>
      <c r="AH27" s="225"/>
      <c r="AI27" s="225"/>
    </row>
    <row r="28" spans="1:35" ht="15.75" x14ac:dyDescent="0.25">
      <c r="A28" s="59" t="s">
        <v>610</v>
      </c>
      <c r="B28" s="5" t="s">
        <v>611</v>
      </c>
      <c r="C28" s="59" t="s">
        <v>637</v>
      </c>
      <c r="D28" s="59" t="s">
        <v>638</v>
      </c>
      <c r="E28" s="130">
        <v>0</v>
      </c>
      <c r="F28" s="96" t="s">
        <v>557</v>
      </c>
      <c r="G28" s="19">
        <v>15</v>
      </c>
      <c r="H28" s="59" t="s">
        <v>684</v>
      </c>
      <c r="I28" s="59" t="s">
        <v>684</v>
      </c>
      <c r="J28" s="59" t="s">
        <v>684</v>
      </c>
      <c r="K28" s="59" t="s">
        <v>684</v>
      </c>
      <c r="L28" s="59" t="s">
        <v>637</v>
      </c>
      <c r="M28" s="59" t="s">
        <v>638</v>
      </c>
      <c r="N28" s="59" t="s">
        <v>637</v>
      </c>
      <c r="O28" s="59" t="s">
        <v>638</v>
      </c>
      <c r="P28" s="19" t="s">
        <v>737</v>
      </c>
      <c r="Q28" s="76" t="s">
        <v>1349</v>
      </c>
      <c r="R28" s="76" t="e">
        <f t="shared" si="3"/>
        <v>#REF!</v>
      </c>
      <c r="S28" s="76"/>
      <c r="T28" s="19" t="s">
        <v>736</v>
      </c>
      <c r="U28" s="144" t="s">
        <v>735</v>
      </c>
      <c r="V28" s="19" t="s">
        <v>735</v>
      </c>
      <c r="W28" s="15">
        <f>VLOOKUP(A28,'Everything - Max Levels JAL'!$A$1:$G$246,7,FALSE)</f>
        <v>1</v>
      </c>
      <c r="X28" s="147" t="s">
        <v>736</v>
      </c>
      <c r="Y28" s="147" t="str">
        <f t="shared" si="1"/>
        <v>NO</v>
      </c>
      <c r="Z28" s="147" t="str">
        <f t="shared" si="0"/>
        <v>AF_CONNECT</v>
      </c>
      <c r="AA28" s="147"/>
      <c r="AB28" s="147"/>
      <c r="AC28" s="147" t="s">
        <v>3327</v>
      </c>
      <c r="AD28" s="147" t="s">
        <v>114</v>
      </c>
      <c r="AE28" s="147" t="s">
        <v>3328</v>
      </c>
      <c r="AF28" s="147" t="s">
        <v>3319</v>
      </c>
      <c r="AG28" s="147" t="s">
        <v>3319</v>
      </c>
      <c r="AH28" s="225"/>
      <c r="AI28" s="225"/>
    </row>
    <row r="29" spans="1:35" ht="15.75" x14ac:dyDescent="0.25">
      <c r="A29" s="59" t="s">
        <v>612</v>
      </c>
      <c r="B29" s="5" t="s">
        <v>613</v>
      </c>
      <c r="C29" s="59" t="s">
        <v>613</v>
      </c>
      <c r="D29" s="59" t="s">
        <v>639</v>
      </c>
      <c r="E29" s="130">
        <v>15</v>
      </c>
      <c r="F29" s="96" t="s">
        <v>557</v>
      </c>
      <c r="G29" s="19">
        <v>6</v>
      </c>
      <c r="H29" s="59" t="s">
        <v>684</v>
      </c>
      <c r="I29" s="59" t="s">
        <v>684</v>
      </c>
      <c r="J29" s="59" t="s">
        <v>684</v>
      </c>
      <c r="K29" s="59" t="s">
        <v>684</v>
      </c>
      <c r="L29" s="59" t="s">
        <v>613</v>
      </c>
      <c r="M29" s="59" t="s">
        <v>639</v>
      </c>
      <c r="N29" s="59" t="s">
        <v>613</v>
      </c>
      <c r="O29" s="59" t="s">
        <v>639</v>
      </c>
      <c r="P29" s="144" t="s">
        <v>3384</v>
      </c>
      <c r="Q29" s="76" t="s">
        <v>855</v>
      </c>
      <c r="R29" s="76" t="e">
        <f t="shared" si="3"/>
        <v>#REF!</v>
      </c>
      <c r="S29" s="76"/>
      <c r="T29" s="19" t="s">
        <v>736</v>
      </c>
      <c r="U29" s="19" t="s">
        <v>735</v>
      </c>
      <c r="V29" s="19" t="s">
        <v>735</v>
      </c>
      <c r="W29" s="15">
        <f>VLOOKUP(A29,'Everything - Max Levels JAL'!$A$1:$G$246,7,FALSE)</f>
        <v>1</v>
      </c>
      <c r="X29" s="147" t="s">
        <v>736</v>
      </c>
      <c r="Y29" s="147" t="str">
        <f t="shared" si="1"/>
        <v>NO</v>
      </c>
      <c r="Z29" s="147" t="str">
        <f t="shared" si="0"/>
        <v>CMD481508</v>
      </c>
      <c r="AA29" s="147"/>
      <c r="AB29" s="147"/>
      <c r="AC29" s="147" t="s">
        <v>3327</v>
      </c>
      <c r="AD29" s="147" t="s">
        <v>114</v>
      </c>
      <c r="AE29" s="147" t="s">
        <v>3328</v>
      </c>
      <c r="AF29" s="147" t="s">
        <v>3319</v>
      </c>
      <c r="AG29" s="147" t="s">
        <v>3319</v>
      </c>
      <c r="AH29" s="225"/>
      <c r="AI29" s="225"/>
    </row>
    <row r="30" spans="1:35" ht="15.75" x14ac:dyDescent="0.25">
      <c r="A30" s="59" t="s">
        <v>614</v>
      </c>
      <c r="B30" s="5" t="s">
        <v>615</v>
      </c>
      <c r="C30" s="59" t="s">
        <v>615</v>
      </c>
      <c r="D30" s="59" t="s">
        <v>640</v>
      </c>
      <c r="E30" s="130">
        <v>49</v>
      </c>
      <c r="F30" s="96" t="s">
        <v>557</v>
      </c>
      <c r="G30" s="19">
        <v>6</v>
      </c>
      <c r="H30" s="59" t="s">
        <v>684</v>
      </c>
      <c r="I30" s="59" t="s">
        <v>684</v>
      </c>
      <c r="J30" s="59" t="s">
        <v>684</v>
      </c>
      <c r="K30" s="59" t="s">
        <v>684</v>
      </c>
      <c r="L30" s="59" t="s">
        <v>615</v>
      </c>
      <c r="M30" s="59" t="s">
        <v>640</v>
      </c>
      <c r="N30" s="59" t="s">
        <v>615</v>
      </c>
      <c r="O30" s="59" t="s">
        <v>640</v>
      </c>
      <c r="P30" s="144" t="s">
        <v>3384</v>
      </c>
      <c r="Q30" s="76" t="s">
        <v>855</v>
      </c>
      <c r="R30" s="76" t="e">
        <f t="shared" si="3"/>
        <v>#REF!</v>
      </c>
      <c r="S30" s="76"/>
      <c r="T30" s="19" t="s">
        <v>736</v>
      </c>
      <c r="U30" s="19" t="s">
        <v>735</v>
      </c>
      <c r="V30" s="19" t="s">
        <v>735</v>
      </c>
      <c r="W30" s="15">
        <f>VLOOKUP(A30,'Everything - Max Levels JAL'!$A$1:$G$246,7,FALSE)</f>
        <v>15</v>
      </c>
      <c r="X30" s="147" t="s">
        <v>736</v>
      </c>
      <c r="Y30" s="147" t="str">
        <f t="shared" si="1"/>
        <v>NO</v>
      </c>
      <c r="Z30" s="147" t="str">
        <f t="shared" si="0"/>
        <v>RC7N</v>
      </c>
      <c r="AA30" s="147"/>
      <c r="AB30" s="147"/>
      <c r="AC30" s="147" t="s">
        <v>3327</v>
      </c>
      <c r="AD30" s="147" t="s">
        <v>114</v>
      </c>
      <c r="AE30" s="147" t="s">
        <v>870</v>
      </c>
      <c r="AF30" s="147" t="s">
        <v>3319</v>
      </c>
      <c r="AG30" s="147" t="s">
        <v>3319</v>
      </c>
      <c r="AH30" s="225"/>
      <c r="AI30" s="225"/>
    </row>
    <row r="31" spans="1:35" x14ac:dyDescent="0.25">
      <c r="B31" s="9"/>
      <c r="C31" s="9"/>
      <c r="D31" s="27"/>
    </row>
    <row r="32" spans="1:35" x14ac:dyDescent="0.25">
      <c r="B32" s="9"/>
      <c r="C32" s="9"/>
      <c r="D32" s="27"/>
    </row>
    <row r="33" spans="2:4" x14ac:dyDescent="0.25">
      <c r="B33" s="9"/>
      <c r="C33" s="9"/>
      <c r="D33" s="27"/>
    </row>
    <row r="34" spans="2:4" x14ac:dyDescent="0.25">
      <c r="B34" s="9"/>
      <c r="C34" s="9"/>
      <c r="D34" s="27"/>
    </row>
    <row r="35" spans="2:4" x14ac:dyDescent="0.25">
      <c r="B35" s="9"/>
      <c r="C35" s="9"/>
      <c r="D35" s="27"/>
    </row>
    <row r="36" spans="2:4" x14ac:dyDescent="0.25">
      <c r="B36" s="9"/>
      <c r="C36" s="9"/>
      <c r="D36" s="27"/>
    </row>
    <row r="37" spans="2:4" x14ac:dyDescent="0.25">
      <c r="B37" s="9"/>
      <c r="C37" s="9"/>
      <c r="D37" s="27"/>
    </row>
    <row r="38" spans="2:4" x14ac:dyDescent="0.25">
      <c r="B38" s="9"/>
      <c r="C38" s="9"/>
      <c r="D38" s="27"/>
    </row>
    <row r="39" spans="2:4" x14ac:dyDescent="0.25">
      <c r="B39" s="9"/>
      <c r="C39" s="9"/>
      <c r="D39" s="27"/>
    </row>
  </sheetData>
  <autoFilter ref="A1:AI1"/>
  <pageMargins left="0.7" right="0.7" top="0.75" bottom="0.75" header="0.3" footer="0.3"/>
  <pageSetup orientation="portrait" horizontalDpi="4294967293"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1:AI24"/>
  <sheetViews>
    <sheetView topLeftCell="E1" zoomScale="85" zoomScaleNormal="85" workbookViewId="0">
      <selection activeCell="R20" sqref="R20"/>
    </sheetView>
  </sheetViews>
  <sheetFormatPr defaultRowHeight="15" x14ac:dyDescent="0.25"/>
  <cols>
    <col min="1" max="1" width="18.5703125" customWidth="1"/>
    <col min="2" max="2" width="45.5703125" bestFit="1" customWidth="1"/>
    <col min="3" max="3" width="45.5703125" customWidth="1"/>
    <col min="4" max="4" width="75.28515625" customWidth="1"/>
    <col min="5" max="5" width="12.85546875" bestFit="1" customWidth="1"/>
    <col min="6" max="6" width="9.140625" customWidth="1"/>
    <col min="7" max="7" width="9.7109375" bestFit="1" customWidth="1"/>
    <col min="10" max="10" width="9.7109375" bestFit="1" customWidth="1"/>
    <col min="11" max="11" width="13.85546875" bestFit="1" customWidth="1"/>
    <col min="17" max="17" width="41.7109375" bestFit="1" customWidth="1"/>
    <col min="18" max="19" width="41.7109375" style="9" customWidth="1"/>
    <col min="23" max="23" width="11.42578125" customWidth="1"/>
    <col min="26" max="26" width="14.140625" bestFit="1" customWidth="1"/>
  </cols>
  <sheetData>
    <row r="1" spans="1:35" ht="63" x14ac:dyDescent="0.25">
      <c r="A1" s="2" t="s">
        <v>2289</v>
      </c>
      <c r="B1" s="2" t="s">
        <v>114</v>
      </c>
      <c r="C1" s="2" t="s">
        <v>99</v>
      </c>
      <c r="D1" s="2" t="s">
        <v>100</v>
      </c>
      <c r="E1" s="2" t="s">
        <v>39</v>
      </c>
      <c r="F1" s="4" t="s">
        <v>197</v>
      </c>
      <c r="G1" s="4" t="s">
        <v>199</v>
      </c>
      <c r="H1" s="4" t="s">
        <v>413</v>
      </c>
      <c r="I1" s="4" t="s">
        <v>415</v>
      </c>
      <c r="J1" s="2" t="s">
        <v>106</v>
      </c>
      <c r="K1" s="2" t="s">
        <v>118</v>
      </c>
      <c r="L1" s="4" t="s">
        <v>97</v>
      </c>
      <c r="M1" s="4"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row>
    <row r="2" spans="1:35" ht="15.75" x14ac:dyDescent="0.25">
      <c r="A2" s="15" t="s">
        <v>462</v>
      </c>
      <c r="B2" s="15" t="s">
        <v>463</v>
      </c>
      <c r="C2" s="15" t="s">
        <v>463</v>
      </c>
      <c r="D2" s="15" t="s">
        <v>811</v>
      </c>
      <c r="E2" s="130">
        <v>5</v>
      </c>
      <c r="F2" s="15" t="s">
        <v>557</v>
      </c>
      <c r="G2" s="15">
        <v>2</v>
      </c>
      <c r="H2" s="59" t="s">
        <v>684</v>
      </c>
      <c r="I2" s="59" t="s">
        <v>684</v>
      </c>
      <c r="J2" s="59" t="s">
        <v>872</v>
      </c>
      <c r="K2" s="59" t="s">
        <v>872</v>
      </c>
      <c r="L2" s="15" t="s">
        <v>463</v>
      </c>
      <c r="M2" s="15" t="s">
        <v>811</v>
      </c>
      <c r="N2" s="15" t="s">
        <v>463</v>
      </c>
      <c r="O2" s="15" t="s">
        <v>811</v>
      </c>
      <c r="P2" s="77" t="s">
        <v>3384</v>
      </c>
      <c r="Q2" s="28" t="s">
        <v>855</v>
      </c>
      <c r="R2" s="136" t="s">
        <v>462</v>
      </c>
      <c r="S2" s="238"/>
      <c r="T2" s="15" t="s">
        <v>736</v>
      </c>
      <c r="U2" s="77" t="s">
        <v>3319</v>
      </c>
      <c r="V2" s="15" t="s">
        <v>735</v>
      </c>
      <c r="W2" s="15">
        <f>VLOOKUP(A2,'Everything - Max Levels JAL'!$A$1:$G$246,7,FALSE)</f>
        <v>15</v>
      </c>
      <c r="X2" s="147" t="s">
        <v>735</v>
      </c>
      <c r="Y2" s="147" t="str">
        <f>T2</f>
        <v>NO</v>
      </c>
      <c r="Z2" s="147" t="str">
        <f t="shared" ref="Z2:Z24" si="0">A2</f>
        <v>CR2025</v>
      </c>
      <c r="AA2" s="147"/>
      <c r="AB2" s="147"/>
      <c r="AC2" s="147" t="s">
        <v>3327</v>
      </c>
      <c r="AD2" s="147" t="s">
        <v>114</v>
      </c>
      <c r="AE2" s="147" t="s">
        <v>3328</v>
      </c>
      <c r="AF2" s="147" t="s">
        <v>3319</v>
      </c>
      <c r="AG2" s="147" t="s">
        <v>3319</v>
      </c>
      <c r="AH2" s="225"/>
      <c r="AI2" s="225"/>
    </row>
    <row r="3" spans="1:35" ht="15.75" x14ac:dyDescent="0.25">
      <c r="A3" s="133" t="s">
        <v>2295</v>
      </c>
      <c r="B3" s="15" t="s">
        <v>339</v>
      </c>
      <c r="C3" s="15" t="s">
        <v>339</v>
      </c>
      <c r="D3" s="15" t="s">
        <v>812</v>
      </c>
      <c r="E3" s="130">
        <v>30</v>
      </c>
      <c r="F3" s="15" t="s">
        <v>557</v>
      </c>
      <c r="G3" s="15">
        <v>2</v>
      </c>
      <c r="H3" s="59" t="s">
        <v>684</v>
      </c>
      <c r="I3" s="59" t="s">
        <v>684</v>
      </c>
      <c r="J3" s="59" t="s">
        <v>872</v>
      </c>
      <c r="K3" s="59" t="s">
        <v>872</v>
      </c>
      <c r="L3" s="15" t="s">
        <v>339</v>
      </c>
      <c r="M3" s="15" t="s">
        <v>812</v>
      </c>
      <c r="N3" s="15" t="s">
        <v>339</v>
      </c>
      <c r="O3" s="15" t="s">
        <v>812</v>
      </c>
      <c r="P3" s="77" t="s">
        <v>3384</v>
      </c>
      <c r="Q3" s="28" t="s">
        <v>854</v>
      </c>
      <c r="R3" s="194" t="s">
        <v>2295</v>
      </c>
      <c r="S3" s="194"/>
      <c r="T3" s="15" t="s">
        <v>736</v>
      </c>
      <c r="U3" s="77" t="s">
        <v>3319</v>
      </c>
      <c r="V3" s="15" t="s">
        <v>735</v>
      </c>
      <c r="W3" s="15">
        <v>15</v>
      </c>
      <c r="X3" s="147" t="s">
        <v>735</v>
      </c>
      <c r="Y3" s="147" t="str">
        <f t="shared" ref="Y3:Y24" si="1">T3</f>
        <v>NO</v>
      </c>
      <c r="Z3" s="147" t="str">
        <f t="shared" si="0"/>
        <v>60914</v>
      </c>
      <c r="AA3" s="147"/>
      <c r="AB3" s="147"/>
      <c r="AC3" s="147" t="s">
        <v>3327</v>
      </c>
      <c r="AD3" s="147" t="s">
        <v>114</v>
      </c>
      <c r="AE3" s="147" t="s">
        <v>3328</v>
      </c>
      <c r="AF3" s="147" t="s">
        <v>3319</v>
      </c>
      <c r="AG3" s="147" t="s">
        <v>3319</v>
      </c>
      <c r="AH3" s="225"/>
      <c r="AI3" s="225"/>
    </row>
    <row r="4" spans="1:35" ht="15.75" x14ac:dyDescent="0.25">
      <c r="A4" s="15" t="s">
        <v>466</v>
      </c>
      <c r="B4" s="15" t="s">
        <v>467</v>
      </c>
      <c r="C4" s="15" t="s">
        <v>467</v>
      </c>
      <c r="D4" s="15" t="s">
        <v>813</v>
      </c>
      <c r="E4" s="130">
        <v>5</v>
      </c>
      <c r="F4" s="15" t="s">
        <v>557</v>
      </c>
      <c r="G4" s="15">
        <v>2</v>
      </c>
      <c r="H4" s="59" t="s">
        <v>684</v>
      </c>
      <c r="I4" s="59" t="s">
        <v>684</v>
      </c>
      <c r="J4" s="59" t="s">
        <v>872</v>
      </c>
      <c r="K4" s="59" t="s">
        <v>872</v>
      </c>
      <c r="L4" s="15" t="s">
        <v>467</v>
      </c>
      <c r="M4" s="15" t="s">
        <v>813</v>
      </c>
      <c r="N4" s="15" t="s">
        <v>467</v>
      </c>
      <c r="O4" s="15" t="s">
        <v>813</v>
      </c>
      <c r="P4" s="77" t="s">
        <v>3384</v>
      </c>
      <c r="Q4" s="28" t="str">
        <f>VLOOKUP(A4,SBNCODE!D:G,4,0)</f>
        <v>EQUIPF</v>
      </c>
      <c r="R4" s="136" t="s">
        <v>466</v>
      </c>
      <c r="S4" s="238"/>
      <c r="T4" s="15" t="s">
        <v>736</v>
      </c>
      <c r="U4" s="77" t="s">
        <v>3319</v>
      </c>
      <c r="V4" s="15" t="s">
        <v>735</v>
      </c>
      <c r="W4" s="15">
        <f>VLOOKUP(A4,'Everything - Max Levels JAL'!$A$1:$G$246,7,FALSE)</f>
        <v>15</v>
      </c>
      <c r="X4" s="147" t="s">
        <v>735</v>
      </c>
      <c r="Y4" s="147" t="str">
        <f t="shared" si="1"/>
        <v>NO</v>
      </c>
      <c r="Z4" s="147" t="str">
        <f t="shared" si="0"/>
        <v>C1/2AA</v>
      </c>
      <c r="AA4" s="147"/>
      <c r="AB4" s="147"/>
      <c r="AC4" s="147" t="s">
        <v>3327</v>
      </c>
      <c r="AD4" s="147" t="s">
        <v>114</v>
      </c>
      <c r="AE4" s="147" t="s">
        <v>3328</v>
      </c>
      <c r="AF4" s="147" t="s">
        <v>3319</v>
      </c>
      <c r="AG4" s="147" t="s">
        <v>3319</v>
      </c>
      <c r="AH4" s="225"/>
      <c r="AI4" s="225"/>
    </row>
    <row r="5" spans="1:35" ht="15.75" x14ac:dyDescent="0.25">
      <c r="A5" s="15" t="s">
        <v>468</v>
      </c>
      <c r="B5" s="15" t="s">
        <v>469</v>
      </c>
      <c r="C5" s="15" t="s">
        <v>469</v>
      </c>
      <c r="D5" s="15" t="s">
        <v>814</v>
      </c>
      <c r="E5" s="130">
        <v>5</v>
      </c>
      <c r="F5" s="15" t="s">
        <v>557</v>
      </c>
      <c r="G5" s="15">
        <v>2</v>
      </c>
      <c r="H5" s="59" t="s">
        <v>684</v>
      </c>
      <c r="I5" s="59" t="s">
        <v>684</v>
      </c>
      <c r="J5" s="59" t="s">
        <v>872</v>
      </c>
      <c r="K5" s="59" t="s">
        <v>872</v>
      </c>
      <c r="L5" s="15" t="s">
        <v>469</v>
      </c>
      <c r="M5" s="15" t="s">
        <v>814</v>
      </c>
      <c r="N5" s="15" t="s">
        <v>469</v>
      </c>
      <c r="O5" s="15" t="s">
        <v>814</v>
      </c>
      <c r="P5" s="77" t="s">
        <v>3384</v>
      </c>
      <c r="Q5" s="28" t="str">
        <f>VLOOKUP(A5,SBNCODE!D:G,4,0)</f>
        <v>EQUIPF</v>
      </c>
      <c r="R5" s="136" t="s">
        <v>468</v>
      </c>
      <c r="S5" s="238"/>
      <c r="T5" s="15" t="s">
        <v>736</v>
      </c>
      <c r="U5" s="77" t="s">
        <v>3319</v>
      </c>
      <c r="V5" s="15" t="s">
        <v>735</v>
      </c>
      <c r="W5" s="15">
        <f>VLOOKUP(A5,'Everything - Max Levels JAL'!$A$1:$G$246,7,FALSE)</f>
        <v>1</v>
      </c>
      <c r="X5" s="147" t="s">
        <v>735</v>
      </c>
      <c r="Y5" s="147" t="str">
        <f t="shared" si="1"/>
        <v>NO</v>
      </c>
      <c r="Z5" s="147" t="str">
        <f t="shared" si="0"/>
        <v>C128</v>
      </c>
      <c r="AA5" s="147"/>
      <c r="AB5" s="147"/>
      <c r="AC5" s="147" t="s">
        <v>3327</v>
      </c>
      <c r="AD5" s="147" t="s">
        <v>114</v>
      </c>
      <c r="AE5" s="147" t="s">
        <v>3328</v>
      </c>
      <c r="AF5" s="147" t="s">
        <v>3319</v>
      </c>
      <c r="AG5" s="147" t="s">
        <v>3319</v>
      </c>
      <c r="AH5" s="225"/>
      <c r="AI5" s="225"/>
    </row>
    <row r="6" spans="1:35" ht="15.75" x14ac:dyDescent="0.25">
      <c r="A6" s="15" t="s">
        <v>470</v>
      </c>
      <c r="B6" s="15" t="s">
        <v>471</v>
      </c>
      <c r="C6" s="15" t="s">
        <v>471</v>
      </c>
      <c r="D6" s="15" t="s">
        <v>815</v>
      </c>
      <c r="E6" s="130">
        <v>5</v>
      </c>
      <c r="F6" s="15" t="s">
        <v>557</v>
      </c>
      <c r="G6" s="15">
        <v>2</v>
      </c>
      <c r="H6" s="59" t="s">
        <v>684</v>
      </c>
      <c r="I6" s="59" t="s">
        <v>684</v>
      </c>
      <c r="J6" s="59" t="s">
        <v>872</v>
      </c>
      <c r="K6" s="59" t="s">
        <v>872</v>
      </c>
      <c r="L6" s="15" t="s">
        <v>471</v>
      </c>
      <c r="M6" s="15" t="s">
        <v>815</v>
      </c>
      <c r="N6" s="15" t="s">
        <v>471</v>
      </c>
      <c r="O6" s="15" t="s">
        <v>815</v>
      </c>
      <c r="P6" s="77" t="s">
        <v>3384</v>
      </c>
      <c r="Q6" s="28" t="str">
        <f>VLOOKUP(A6,SBNCODE!D:G,4,0)</f>
        <v>EQUIPF</v>
      </c>
      <c r="R6" s="136" t="s">
        <v>470</v>
      </c>
      <c r="S6" s="238"/>
      <c r="T6" s="15" t="s">
        <v>736</v>
      </c>
      <c r="U6" s="77" t="s">
        <v>3319</v>
      </c>
      <c r="V6" s="15" t="s">
        <v>735</v>
      </c>
      <c r="W6" s="15">
        <f>VLOOKUP(A6,'Everything - Max Levels JAL'!$A$1:$G$246,7,FALSE)</f>
        <v>15</v>
      </c>
      <c r="X6" s="147" t="s">
        <v>735</v>
      </c>
      <c r="Y6" s="147" t="str">
        <f t="shared" si="1"/>
        <v>NO</v>
      </c>
      <c r="Z6" s="147" t="str">
        <f t="shared" si="0"/>
        <v>C3.6VAAL</v>
      </c>
      <c r="AA6" s="147"/>
      <c r="AB6" s="147"/>
      <c r="AC6" s="147" t="s">
        <v>3327</v>
      </c>
      <c r="AD6" s="147" t="s">
        <v>114</v>
      </c>
      <c r="AE6" s="147" t="s">
        <v>3328</v>
      </c>
      <c r="AF6" s="147" t="s">
        <v>3319</v>
      </c>
      <c r="AG6" s="147" t="s">
        <v>3319</v>
      </c>
      <c r="AH6" s="225"/>
      <c r="AI6" s="225"/>
    </row>
    <row r="7" spans="1:35" ht="15.75" x14ac:dyDescent="0.25">
      <c r="A7" s="15" t="s">
        <v>472</v>
      </c>
      <c r="B7" s="15" t="s">
        <v>473</v>
      </c>
      <c r="C7" s="15" t="s">
        <v>473</v>
      </c>
      <c r="D7" s="15" t="s">
        <v>816</v>
      </c>
      <c r="E7" s="130">
        <v>5</v>
      </c>
      <c r="F7" s="15" t="s">
        <v>557</v>
      </c>
      <c r="G7" s="15">
        <v>2</v>
      </c>
      <c r="H7" s="59" t="s">
        <v>684</v>
      </c>
      <c r="I7" s="59" t="s">
        <v>684</v>
      </c>
      <c r="J7" s="59" t="s">
        <v>872</v>
      </c>
      <c r="K7" s="59" t="s">
        <v>872</v>
      </c>
      <c r="L7" s="15" t="s">
        <v>473</v>
      </c>
      <c r="M7" s="15" t="s">
        <v>816</v>
      </c>
      <c r="N7" s="15" t="s">
        <v>473</v>
      </c>
      <c r="O7" s="15" t="s">
        <v>816</v>
      </c>
      <c r="P7" s="77" t="s">
        <v>3384</v>
      </c>
      <c r="Q7" s="28" t="str">
        <f>VLOOKUP(A7,SBNCODE!D:G,4,0)</f>
        <v>EQUIPF</v>
      </c>
      <c r="R7" s="136" t="s">
        <v>472</v>
      </c>
      <c r="S7" s="238"/>
      <c r="T7" s="15" t="s">
        <v>736</v>
      </c>
      <c r="U7" s="77" t="s">
        <v>3319</v>
      </c>
      <c r="V7" s="15" t="s">
        <v>735</v>
      </c>
      <c r="W7" s="15">
        <f>VLOOKUP(A7,'Everything - Max Levels JAL'!$A$1:$G$246,7,FALSE)</f>
        <v>15</v>
      </c>
      <c r="X7" s="147" t="s">
        <v>735</v>
      </c>
      <c r="Y7" s="147" t="str">
        <f t="shared" si="1"/>
        <v>NO</v>
      </c>
      <c r="Z7" s="147" t="str">
        <f t="shared" si="0"/>
        <v>C9VA</v>
      </c>
      <c r="AA7" s="147"/>
      <c r="AB7" s="147"/>
      <c r="AC7" s="147" t="s">
        <v>3327</v>
      </c>
      <c r="AD7" s="147" t="s">
        <v>114</v>
      </c>
      <c r="AE7" s="147" t="s">
        <v>3328</v>
      </c>
      <c r="AF7" s="147" t="s">
        <v>3319</v>
      </c>
      <c r="AG7" s="147" t="s">
        <v>3319</v>
      </c>
      <c r="AH7" s="225"/>
      <c r="AI7" s="225"/>
    </row>
    <row r="8" spans="1:35" ht="15.75" x14ac:dyDescent="0.25">
      <c r="A8" s="15" t="s">
        <v>474</v>
      </c>
      <c r="B8" s="15" t="s">
        <v>475</v>
      </c>
      <c r="C8" s="15" t="s">
        <v>475</v>
      </c>
      <c r="D8" s="15" t="s">
        <v>817</v>
      </c>
      <c r="E8" s="130">
        <v>5</v>
      </c>
      <c r="F8" s="15" t="s">
        <v>557</v>
      </c>
      <c r="G8" s="15">
        <v>2</v>
      </c>
      <c r="H8" s="59" t="s">
        <v>684</v>
      </c>
      <c r="I8" s="59" t="s">
        <v>684</v>
      </c>
      <c r="J8" s="59" t="s">
        <v>872</v>
      </c>
      <c r="K8" s="59" t="s">
        <v>872</v>
      </c>
      <c r="L8" s="15" t="s">
        <v>475</v>
      </c>
      <c r="M8" s="15" t="s">
        <v>817</v>
      </c>
      <c r="N8" s="15" t="s">
        <v>475</v>
      </c>
      <c r="O8" s="15" t="s">
        <v>817</v>
      </c>
      <c r="P8" s="77" t="s">
        <v>3384</v>
      </c>
      <c r="Q8" s="28" t="str">
        <f>VLOOKUP(A8,SBNCODE!D:G,4,0)</f>
        <v>EQUIPF</v>
      </c>
      <c r="R8" s="136" t="s">
        <v>474</v>
      </c>
      <c r="S8" s="238"/>
      <c r="T8" s="15" t="s">
        <v>736</v>
      </c>
      <c r="U8" s="77" t="s">
        <v>3319</v>
      </c>
      <c r="V8" s="15" t="s">
        <v>735</v>
      </c>
      <c r="W8" s="15">
        <f>VLOOKUP(A8,'Everything - Max Levels JAL'!$A$1:$G$246,7,FALSE)</f>
        <v>15</v>
      </c>
      <c r="X8" s="147" t="s">
        <v>735</v>
      </c>
      <c r="Y8" s="147" t="str">
        <f t="shared" si="1"/>
        <v>NO</v>
      </c>
      <c r="Z8" s="147" t="str">
        <f t="shared" si="0"/>
        <v>C9VL</v>
      </c>
      <c r="AA8" s="147"/>
      <c r="AB8" s="147"/>
      <c r="AC8" s="147" t="s">
        <v>3327</v>
      </c>
      <c r="AD8" s="147" t="s">
        <v>114</v>
      </c>
      <c r="AE8" s="147" t="s">
        <v>3328</v>
      </c>
      <c r="AF8" s="147" t="s">
        <v>3319</v>
      </c>
      <c r="AG8" s="147" t="s">
        <v>3319</v>
      </c>
      <c r="AH8" s="225"/>
      <c r="AI8" s="225"/>
    </row>
    <row r="9" spans="1:35" ht="15.75" x14ac:dyDescent="0.25">
      <c r="A9" s="15" t="s">
        <v>476</v>
      </c>
      <c r="B9" s="15" t="s">
        <v>477</v>
      </c>
      <c r="C9" s="15" t="s">
        <v>477</v>
      </c>
      <c r="D9" s="15" t="s">
        <v>818</v>
      </c>
      <c r="E9" s="130">
        <v>5</v>
      </c>
      <c r="F9" s="15" t="s">
        <v>557</v>
      </c>
      <c r="G9" s="15">
        <v>2</v>
      </c>
      <c r="H9" s="59" t="s">
        <v>684</v>
      </c>
      <c r="I9" s="59" t="s">
        <v>684</v>
      </c>
      <c r="J9" s="59" t="s">
        <v>872</v>
      </c>
      <c r="K9" s="59" t="s">
        <v>872</v>
      </c>
      <c r="L9" s="15" t="s">
        <v>477</v>
      </c>
      <c r="M9" s="15" t="s">
        <v>818</v>
      </c>
      <c r="N9" s="15" t="s">
        <v>477</v>
      </c>
      <c r="O9" s="15" t="s">
        <v>818</v>
      </c>
      <c r="P9" s="77" t="s">
        <v>3384</v>
      </c>
      <c r="Q9" s="28" t="str">
        <f>VLOOKUP(A9,SBNCODE!D:G,4,0)</f>
        <v>EQUIP</v>
      </c>
      <c r="R9" s="136" t="s">
        <v>476</v>
      </c>
      <c r="S9" s="238"/>
      <c r="T9" s="15" t="s">
        <v>736</v>
      </c>
      <c r="U9" s="77" t="s">
        <v>3319</v>
      </c>
      <c r="V9" s="15" t="s">
        <v>735</v>
      </c>
      <c r="W9" s="15">
        <f>VLOOKUP(A9,'Everything - Max Levels JAL'!$A$1:$G$246,7,FALSE)</f>
        <v>15</v>
      </c>
      <c r="X9" s="147" t="s">
        <v>735</v>
      </c>
      <c r="Y9" s="147" t="str">
        <f t="shared" si="1"/>
        <v>NO</v>
      </c>
      <c r="Z9" s="147" t="str">
        <f t="shared" si="0"/>
        <v>CAAA</v>
      </c>
      <c r="AA9" s="147"/>
      <c r="AB9" s="147"/>
      <c r="AC9" s="147" t="s">
        <v>3327</v>
      </c>
      <c r="AD9" s="147" t="s">
        <v>114</v>
      </c>
      <c r="AE9" s="147" t="s">
        <v>3328</v>
      </c>
      <c r="AF9" s="147" t="s">
        <v>3319</v>
      </c>
      <c r="AG9" s="147" t="s">
        <v>3319</v>
      </c>
      <c r="AH9" s="225"/>
      <c r="AI9" s="225"/>
    </row>
    <row r="10" spans="1:35" ht="15.75" x14ac:dyDescent="0.25">
      <c r="A10" s="15" t="s">
        <v>243</v>
      </c>
      <c r="B10" s="15" t="s">
        <v>478</v>
      </c>
      <c r="C10" s="15" t="s">
        <v>478</v>
      </c>
      <c r="D10" s="15" t="s">
        <v>819</v>
      </c>
      <c r="E10" s="130">
        <v>30</v>
      </c>
      <c r="F10" s="15" t="s">
        <v>557</v>
      </c>
      <c r="G10" s="15">
        <v>2</v>
      </c>
      <c r="H10" s="59" t="s">
        <v>684</v>
      </c>
      <c r="I10" s="59" t="s">
        <v>684</v>
      </c>
      <c r="J10" s="59" t="s">
        <v>872</v>
      </c>
      <c r="K10" s="59" t="s">
        <v>872</v>
      </c>
      <c r="L10" s="15" t="s">
        <v>478</v>
      </c>
      <c r="M10" s="15" t="s">
        <v>819</v>
      </c>
      <c r="N10" s="15" t="s">
        <v>478</v>
      </c>
      <c r="O10" s="15" t="s">
        <v>819</v>
      </c>
      <c r="P10" s="77" t="s">
        <v>3384</v>
      </c>
      <c r="Q10" s="28" t="s">
        <v>1832</v>
      </c>
      <c r="R10" s="136" t="s">
        <v>479</v>
      </c>
      <c r="S10" s="238"/>
      <c r="T10" s="15" t="s">
        <v>736</v>
      </c>
      <c r="U10" s="77" t="s">
        <v>3319</v>
      </c>
      <c r="V10" s="15" t="s">
        <v>735</v>
      </c>
      <c r="W10" s="15">
        <f>VLOOKUP(A10,'Everything - Max Levels JAL'!$A$1:$G$246,7,FALSE)</f>
        <v>1</v>
      </c>
      <c r="X10" s="147" t="s">
        <v>735</v>
      </c>
      <c r="Y10" s="147" t="str">
        <f t="shared" si="1"/>
        <v>NO</v>
      </c>
      <c r="Z10" s="147" t="str">
        <f t="shared" si="0"/>
        <v>CHWB</v>
      </c>
      <c r="AA10" s="147"/>
      <c r="AB10" s="147"/>
      <c r="AC10" s="147" t="s">
        <v>3327</v>
      </c>
      <c r="AD10" s="147" t="s">
        <v>114</v>
      </c>
      <c r="AE10" s="147" t="s">
        <v>3328</v>
      </c>
      <c r="AF10" s="147" t="s">
        <v>3319</v>
      </c>
      <c r="AG10" s="147" t="s">
        <v>3319</v>
      </c>
      <c r="AH10" s="225"/>
      <c r="AI10" s="225"/>
    </row>
    <row r="11" spans="1:35" ht="15.75" x14ac:dyDescent="0.25">
      <c r="A11" s="15" t="s">
        <v>479</v>
      </c>
      <c r="B11" s="15" t="s">
        <v>480</v>
      </c>
      <c r="C11" s="15" t="s">
        <v>480</v>
      </c>
      <c r="D11" s="15" t="s">
        <v>820</v>
      </c>
      <c r="E11" s="130">
        <v>30</v>
      </c>
      <c r="F11" s="15" t="s">
        <v>557</v>
      </c>
      <c r="G11" s="15">
        <v>2</v>
      </c>
      <c r="H11" s="59" t="s">
        <v>684</v>
      </c>
      <c r="I11" s="59" t="s">
        <v>684</v>
      </c>
      <c r="J11" s="59" t="s">
        <v>872</v>
      </c>
      <c r="K11" s="59" t="s">
        <v>872</v>
      </c>
      <c r="L11" s="15" t="s">
        <v>480</v>
      </c>
      <c r="M11" s="15" t="s">
        <v>820</v>
      </c>
      <c r="N11" s="15" t="s">
        <v>480</v>
      </c>
      <c r="O11" s="15" t="s">
        <v>820</v>
      </c>
      <c r="P11" s="77" t="s">
        <v>3384</v>
      </c>
      <c r="Q11" s="28" t="str">
        <f>VLOOKUP(A11,SBNCODE!D:G,4,0)</f>
        <v>HWE</v>
      </c>
      <c r="R11" s="136" t="s">
        <v>479</v>
      </c>
      <c r="S11" s="238"/>
      <c r="T11" s="15" t="s">
        <v>736</v>
      </c>
      <c r="U11" s="77" t="s">
        <v>3319</v>
      </c>
      <c r="V11" s="15" t="s">
        <v>735</v>
      </c>
      <c r="W11" s="15">
        <f>VLOOKUP(A11,'Everything - Max Levels JAL'!$A$1:$G$246,7,FALSE)</f>
        <v>1</v>
      </c>
      <c r="X11" s="147" t="s">
        <v>735</v>
      </c>
      <c r="Y11" s="147" t="str">
        <f t="shared" si="1"/>
        <v>NO</v>
      </c>
      <c r="Z11" s="147" t="str">
        <f t="shared" si="0"/>
        <v>GFXGFNP512</v>
      </c>
      <c r="AA11" s="147"/>
      <c r="AB11" s="147"/>
      <c r="AC11" s="147" t="s">
        <v>3327</v>
      </c>
      <c r="AD11" s="147" t="s">
        <v>114</v>
      </c>
      <c r="AE11" s="147" t="s">
        <v>3328</v>
      </c>
      <c r="AF11" s="147" t="s">
        <v>3319</v>
      </c>
      <c r="AG11" s="147" t="s">
        <v>3319</v>
      </c>
      <c r="AH11" s="225"/>
      <c r="AI11" s="225"/>
    </row>
    <row r="12" spans="1:35" ht="15.75" x14ac:dyDescent="0.25">
      <c r="A12" s="15" t="s">
        <v>481</v>
      </c>
      <c r="B12" s="15" t="s">
        <v>482</v>
      </c>
      <c r="C12" s="15" t="s">
        <v>482</v>
      </c>
      <c r="D12" s="15" t="s">
        <v>821</v>
      </c>
      <c r="E12" s="130">
        <v>5</v>
      </c>
      <c r="F12" s="15" t="s">
        <v>557</v>
      </c>
      <c r="G12" s="15">
        <v>2</v>
      </c>
      <c r="H12" s="59" t="s">
        <v>684</v>
      </c>
      <c r="I12" s="59" t="s">
        <v>684</v>
      </c>
      <c r="J12" s="59" t="s">
        <v>872</v>
      </c>
      <c r="K12" s="59" t="s">
        <v>872</v>
      </c>
      <c r="L12" s="15" t="s">
        <v>482</v>
      </c>
      <c r="M12" s="15" t="s">
        <v>821</v>
      </c>
      <c r="N12" s="15" t="s">
        <v>482</v>
      </c>
      <c r="O12" s="15" t="s">
        <v>821</v>
      </c>
      <c r="P12" s="77" t="s">
        <v>3384</v>
      </c>
      <c r="Q12" s="28" t="str">
        <f>VLOOKUP(A12,SBNCODE!D:G,4,0)</f>
        <v>EQUIPF</v>
      </c>
      <c r="R12" s="136" t="s">
        <v>481</v>
      </c>
      <c r="S12" s="238"/>
      <c r="T12" s="15" t="s">
        <v>736</v>
      </c>
      <c r="U12" s="77" t="s">
        <v>3319</v>
      </c>
      <c r="V12" s="15" t="s">
        <v>735</v>
      </c>
      <c r="W12" s="15">
        <f>VLOOKUP(A12,'Everything - Max Levels JAL'!$A$1:$G$246,7,FALSE)</f>
        <v>15</v>
      </c>
      <c r="X12" s="147" t="s">
        <v>735</v>
      </c>
      <c r="Y12" s="147" t="str">
        <f t="shared" si="1"/>
        <v>NO</v>
      </c>
      <c r="Z12" s="147" t="str">
        <f t="shared" si="0"/>
        <v>CR123A</v>
      </c>
      <c r="AA12" s="147"/>
      <c r="AB12" s="147"/>
      <c r="AC12" s="147" t="s">
        <v>3327</v>
      </c>
      <c r="AD12" s="147" t="s">
        <v>114</v>
      </c>
      <c r="AE12" s="147" t="s">
        <v>3328</v>
      </c>
      <c r="AF12" s="147" t="s">
        <v>3319</v>
      </c>
      <c r="AG12" s="147" t="s">
        <v>3319</v>
      </c>
      <c r="AH12" s="225"/>
      <c r="AI12" s="225"/>
    </row>
    <row r="13" spans="1:35" ht="15.75" x14ac:dyDescent="0.25">
      <c r="A13" s="15" t="s">
        <v>483</v>
      </c>
      <c r="B13" s="15" t="s">
        <v>484</v>
      </c>
      <c r="C13" s="15" t="s">
        <v>484</v>
      </c>
      <c r="D13" s="15" t="s">
        <v>822</v>
      </c>
      <c r="E13" s="130">
        <v>5</v>
      </c>
      <c r="F13" s="15" t="s">
        <v>557</v>
      </c>
      <c r="G13" s="15">
        <v>2</v>
      </c>
      <c r="H13" s="59" t="s">
        <v>684</v>
      </c>
      <c r="I13" s="59" t="s">
        <v>684</v>
      </c>
      <c r="J13" s="59" t="s">
        <v>872</v>
      </c>
      <c r="K13" s="59" t="s">
        <v>872</v>
      </c>
      <c r="L13" s="15" t="s">
        <v>484</v>
      </c>
      <c r="M13" s="15" t="s">
        <v>822</v>
      </c>
      <c r="N13" s="15" t="s">
        <v>484</v>
      </c>
      <c r="O13" s="15" t="s">
        <v>822</v>
      </c>
      <c r="P13" s="77" t="s">
        <v>3384</v>
      </c>
      <c r="Q13" s="28" t="str">
        <f>VLOOKUP(A13,SBNCODE!D:G,4,0)</f>
        <v>EQUIPF</v>
      </c>
      <c r="R13" s="136" t="s">
        <v>483</v>
      </c>
      <c r="S13" s="238"/>
      <c r="T13" s="15" t="s">
        <v>736</v>
      </c>
      <c r="U13" s="77" t="s">
        <v>3319</v>
      </c>
      <c r="V13" s="15" t="s">
        <v>735</v>
      </c>
      <c r="W13" s="15">
        <f>VLOOKUP(A13,'Everything - Max Levels JAL'!$A$1:$G$246,7,FALSE)</f>
        <v>15</v>
      </c>
      <c r="X13" s="147" t="s">
        <v>735</v>
      </c>
      <c r="Y13" s="147" t="str">
        <f t="shared" si="1"/>
        <v>NO</v>
      </c>
      <c r="Z13" s="147" t="str">
        <f t="shared" si="0"/>
        <v>CR2450</v>
      </c>
      <c r="AA13" s="147"/>
      <c r="AB13" s="147"/>
      <c r="AC13" s="147" t="s">
        <v>3327</v>
      </c>
      <c r="AD13" s="147" t="s">
        <v>114</v>
      </c>
      <c r="AE13" s="147" t="s">
        <v>3328</v>
      </c>
      <c r="AF13" s="147" t="s">
        <v>3319</v>
      </c>
      <c r="AG13" s="147" t="s">
        <v>3319</v>
      </c>
      <c r="AH13" s="225"/>
      <c r="AI13" s="225"/>
    </row>
    <row r="14" spans="1:35" ht="15.75" x14ac:dyDescent="0.25">
      <c r="A14" s="15" t="s">
        <v>485</v>
      </c>
      <c r="B14" s="15" t="s">
        <v>486</v>
      </c>
      <c r="C14" s="15" t="s">
        <v>486</v>
      </c>
      <c r="D14" s="15" t="s">
        <v>823</v>
      </c>
      <c r="E14" s="130">
        <v>5</v>
      </c>
      <c r="F14" s="15" t="s">
        <v>557</v>
      </c>
      <c r="G14" s="15">
        <v>2</v>
      </c>
      <c r="H14" s="59" t="s">
        <v>684</v>
      </c>
      <c r="I14" s="59" t="s">
        <v>684</v>
      </c>
      <c r="J14" s="59" t="s">
        <v>872</v>
      </c>
      <c r="K14" s="59" t="s">
        <v>872</v>
      </c>
      <c r="L14" s="15" t="s">
        <v>486</v>
      </c>
      <c r="M14" s="15" t="s">
        <v>823</v>
      </c>
      <c r="N14" s="15" t="s">
        <v>486</v>
      </c>
      <c r="O14" s="15" t="s">
        <v>823</v>
      </c>
      <c r="P14" s="77" t="s">
        <v>3384</v>
      </c>
      <c r="Q14" s="28" t="str">
        <f>VLOOKUP(A14,SBNCODE!D:G,4,0)</f>
        <v>2EQUIP</v>
      </c>
      <c r="R14" s="136" t="s">
        <v>485</v>
      </c>
      <c r="S14" s="238"/>
      <c r="T14" s="15" t="s">
        <v>736</v>
      </c>
      <c r="U14" s="77" t="s">
        <v>3319</v>
      </c>
      <c r="V14" s="15" t="s">
        <v>735</v>
      </c>
      <c r="W14" s="15">
        <f>VLOOKUP(A14,'Everything - Max Levels JAL'!$A$1:$G$246,7,FALSE)</f>
        <v>15</v>
      </c>
      <c r="X14" s="147" t="s">
        <v>735</v>
      </c>
      <c r="Y14" s="147" t="str">
        <f t="shared" si="1"/>
        <v>NO</v>
      </c>
      <c r="Z14" s="147" t="str">
        <f t="shared" si="0"/>
        <v>CR2477</v>
      </c>
      <c r="AA14" s="147"/>
      <c r="AB14" s="147"/>
      <c r="AC14" s="147" t="s">
        <v>3327</v>
      </c>
      <c r="AD14" s="147" t="s">
        <v>114</v>
      </c>
      <c r="AE14" s="147" t="s">
        <v>3328</v>
      </c>
      <c r="AF14" s="147" t="s">
        <v>3319</v>
      </c>
      <c r="AG14" s="147" t="s">
        <v>3319</v>
      </c>
      <c r="AH14" s="225"/>
      <c r="AI14" s="225"/>
    </row>
    <row r="15" spans="1:35" ht="15.75" x14ac:dyDescent="0.25">
      <c r="A15" s="15" t="s">
        <v>487</v>
      </c>
      <c r="B15" s="15" t="s">
        <v>488</v>
      </c>
      <c r="C15" s="15" t="s">
        <v>488</v>
      </c>
      <c r="D15" s="15" t="s">
        <v>824</v>
      </c>
      <c r="E15" s="130">
        <v>5</v>
      </c>
      <c r="F15" s="15" t="s">
        <v>557</v>
      </c>
      <c r="G15" s="15">
        <v>2</v>
      </c>
      <c r="H15" s="59" t="s">
        <v>684</v>
      </c>
      <c r="I15" s="59" t="s">
        <v>684</v>
      </c>
      <c r="J15" s="59" t="s">
        <v>872</v>
      </c>
      <c r="K15" s="59" t="s">
        <v>872</v>
      </c>
      <c r="L15" s="15" t="s">
        <v>488</v>
      </c>
      <c r="M15" s="15" t="s">
        <v>824</v>
      </c>
      <c r="N15" s="15" t="s">
        <v>488</v>
      </c>
      <c r="O15" s="15" t="s">
        <v>824</v>
      </c>
      <c r="P15" s="77" t="s">
        <v>3384</v>
      </c>
      <c r="Q15" s="28" t="s">
        <v>855</v>
      </c>
      <c r="R15" s="136" t="s">
        <v>487</v>
      </c>
      <c r="S15" s="238"/>
      <c r="T15" s="15" t="s">
        <v>736</v>
      </c>
      <c r="U15" s="77" t="s">
        <v>3319</v>
      </c>
      <c r="V15" s="15" t="s">
        <v>735</v>
      </c>
      <c r="W15" s="15">
        <f>VLOOKUP(A15,'Everything - Max Levels JAL'!$A$1:$G$246,7,FALSE)</f>
        <v>15</v>
      </c>
      <c r="X15" s="147" t="s">
        <v>735</v>
      </c>
      <c r="Y15" s="147" t="str">
        <f t="shared" si="1"/>
        <v>NO</v>
      </c>
      <c r="Z15" s="147" t="str">
        <f t="shared" si="0"/>
        <v>CS32</v>
      </c>
      <c r="AA15" s="147"/>
      <c r="AB15" s="147"/>
      <c r="AC15" s="147" t="s">
        <v>3327</v>
      </c>
      <c r="AD15" s="147" t="s">
        <v>114</v>
      </c>
      <c r="AE15" s="147" t="s">
        <v>3328</v>
      </c>
      <c r="AF15" s="147" t="s">
        <v>3319</v>
      </c>
      <c r="AG15" s="147" t="s">
        <v>3319</v>
      </c>
      <c r="AH15" s="225"/>
      <c r="AI15" s="225"/>
    </row>
    <row r="16" spans="1:35" ht="15.75" x14ac:dyDescent="0.25">
      <c r="A16" s="15" t="s">
        <v>489</v>
      </c>
      <c r="B16" s="15" t="s">
        <v>490</v>
      </c>
      <c r="C16" s="15" t="s">
        <v>490</v>
      </c>
      <c r="D16" s="15" t="s">
        <v>825</v>
      </c>
      <c r="E16" s="130">
        <v>5</v>
      </c>
      <c r="F16" s="15" t="s">
        <v>557</v>
      </c>
      <c r="G16" s="15">
        <v>2</v>
      </c>
      <c r="H16" s="59" t="s">
        <v>684</v>
      </c>
      <c r="I16" s="59" t="s">
        <v>684</v>
      </c>
      <c r="J16" s="59" t="s">
        <v>872</v>
      </c>
      <c r="K16" s="59" t="s">
        <v>872</v>
      </c>
      <c r="L16" s="15" t="s">
        <v>490</v>
      </c>
      <c r="M16" s="15" t="s">
        <v>825</v>
      </c>
      <c r="N16" s="15" t="s">
        <v>490</v>
      </c>
      <c r="O16" s="15" t="s">
        <v>825</v>
      </c>
      <c r="P16" s="77" t="s">
        <v>3384</v>
      </c>
      <c r="Q16" s="28" t="s">
        <v>855</v>
      </c>
      <c r="R16" s="136" t="s">
        <v>489</v>
      </c>
      <c r="S16" s="238"/>
      <c r="T16" s="15" t="s">
        <v>736</v>
      </c>
      <c r="U16" s="77" t="s">
        <v>3319</v>
      </c>
      <c r="V16" s="15" t="s">
        <v>735</v>
      </c>
      <c r="W16" s="15">
        <f>VLOOKUP(A16,'Everything - Max Levels JAL'!$A$1:$G$246,7,FALSE)</f>
        <v>15</v>
      </c>
      <c r="X16" s="147" t="s">
        <v>735</v>
      </c>
      <c r="Y16" s="147" t="str">
        <f t="shared" si="1"/>
        <v>NO</v>
      </c>
      <c r="Z16" s="147" t="str">
        <f t="shared" si="0"/>
        <v>CX16</v>
      </c>
      <c r="AA16" s="147"/>
      <c r="AB16" s="147"/>
      <c r="AC16" s="147" t="s">
        <v>3327</v>
      </c>
      <c r="AD16" s="147" t="s">
        <v>114</v>
      </c>
      <c r="AE16" s="147" t="s">
        <v>3328</v>
      </c>
      <c r="AF16" s="147" t="s">
        <v>3319</v>
      </c>
      <c r="AG16" s="147" t="s">
        <v>3319</v>
      </c>
      <c r="AH16" s="225"/>
      <c r="AI16" s="225"/>
    </row>
    <row r="17" spans="1:35" ht="15.75" x14ac:dyDescent="0.25">
      <c r="A17" s="15" t="s">
        <v>491</v>
      </c>
      <c r="B17" s="15" t="s">
        <v>492</v>
      </c>
      <c r="C17" s="15" t="s">
        <v>492</v>
      </c>
      <c r="D17" s="15" t="s">
        <v>826</v>
      </c>
      <c r="E17" s="130">
        <v>30</v>
      </c>
      <c r="F17" s="15" t="s">
        <v>557</v>
      </c>
      <c r="G17" s="15">
        <v>2</v>
      </c>
      <c r="H17" s="59" t="s">
        <v>684</v>
      </c>
      <c r="I17" s="59" t="s">
        <v>684</v>
      </c>
      <c r="J17" s="59" t="s">
        <v>872</v>
      </c>
      <c r="K17" s="59" t="s">
        <v>872</v>
      </c>
      <c r="L17" s="15" t="s">
        <v>492</v>
      </c>
      <c r="M17" s="15" t="s">
        <v>826</v>
      </c>
      <c r="N17" s="15" t="s">
        <v>492</v>
      </c>
      <c r="O17" s="15" t="s">
        <v>826</v>
      </c>
      <c r="P17" s="77" t="s">
        <v>3384</v>
      </c>
      <c r="Q17" s="28" t="s">
        <v>1832</v>
      </c>
      <c r="R17" s="136" t="s">
        <v>479</v>
      </c>
      <c r="S17" s="238"/>
      <c r="T17" s="15" t="s">
        <v>736</v>
      </c>
      <c r="U17" s="77" t="s">
        <v>3319</v>
      </c>
      <c r="V17" s="15" t="s">
        <v>735</v>
      </c>
      <c r="W17" s="15">
        <f>VLOOKUP(A17,'Everything - Max Levels JAL'!$A$1:$G$246,7,FALSE)</f>
        <v>1</v>
      </c>
      <c r="X17" s="147" t="s">
        <v>735</v>
      </c>
      <c r="Y17" s="147" t="str">
        <f t="shared" si="1"/>
        <v>NO</v>
      </c>
      <c r="Z17" s="147" t="str">
        <f t="shared" si="0"/>
        <v>HWB</v>
      </c>
      <c r="AA17" s="147"/>
      <c r="AB17" s="147"/>
      <c r="AC17" s="147" t="s">
        <v>3327</v>
      </c>
      <c r="AD17" s="147" t="s">
        <v>114</v>
      </c>
      <c r="AE17" s="147" t="s">
        <v>3328</v>
      </c>
      <c r="AF17" s="147" t="s">
        <v>3319</v>
      </c>
      <c r="AG17" s="147" t="s">
        <v>3319</v>
      </c>
      <c r="AH17" s="225"/>
      <c r="AI17" s="225"/>
    </row>
    <row r="18" spans="1:35" ht="15.75" x14ac:dyDescent="0.25">
      <c r="A18" s="15" t="s">
        <v>495</v>
      </c>
      <c r="B18" s="15" t="s">
        <v>3590</v>
      </c>
      <c r="C18" s="15" t="s">
        <v>3590</v>
      </c>
      <c r="D18" s="15" t="s">
        <v>827</v>
      </c>
      <c r="E18" s="130">
        <v>0</v>
      </c>
      <c r="F18" s="15" t="s">
        <v>557</v>
      </c>
      <c r="G18" s="15">
        <v>1</v>
      </c>
      <c r="H18" s="59" t="s">
        <v>684</v>
      </c>
      <c r="I18" s="59" t="s">
        <v>684</v>
      </c>
      <c r="J18" s="59" t="s">
        <v>684</v>
      </c>
      <c r="K18" s="59" t="s">
        <v>684</v>
      </c>
      <c r="L18" s="15" t="s">
        <v>3590</v>
      </c>
      <c r="M18" s="15" t="s">
        <v>827</v>
      </c>
      <c r="N18" s="15" t="s">
        <v>3590</v>
      </c>
      <c r="O18" s="15" t="s">
        <v>827</v>
      </c>
      <c r="P18" s="77" t="s">
        <v>3384</v>
      </c>
      <c r="Q18" s="28" t="str">
        <f>VLOOKUP(A18,SBNCODE!D:G,4,0)</f>
        <v>ADV</v>
      </c>
      <c r="R18" s="136" t="s">
        <v>495</v>
      </c>
      <c r="S18" s="238"/>
      <c r="T18" s="15" t="s">
        <v>736</v>
      </c>
      <c r="U18" s="77" t="s">
        <v>3319</v>
      </c>
      <c r="V18" s="15" t="s">
        <v>735</v>
      </c>
      <c r="W18" s="15">
        <f>VLOOKUP(A18,'Everything - Max Levels JAL'!$A$1:$G$246,7,FALSE)</f>
        <v>10</v>
      </c>
      <c r="X18" s="147" t="s">
        <v>735</v>
      </c>
      <c r="Y18" s="147" t="str">
        <f t="shared" si="1"/>
        <v>NO</v>
      </c>
      <c r="Z18" s="147" t="str">
        <f t="shared" si="0"/>
        <v>BBS-ENG-WD</v>
      </c>
      <c r="AA18" s="147"/>
      <c r="AB18" s="147"/>
      <c r="AC18" s="147" t="s">
        <v>3327</v>
      </c>
      <c r="AD18" s="147" t="s">
        <v>114</v>
      </c>
      <c r="AE18" s="147" t="s">
        <v>3328</v>
      </c>
      <c r="AF18" s="147" t="s">
        <v>3319</v>
      </c>
      <c r="AG18" s="147" t="s">
        <v>3319</v>
      </c>
      <c r="AH18" s="225"/>
      <c r="AI18" s="225"/>
    </row>
    <row r="19" spans="1:35" ht="15.75" x14ac:dyDescent="0.25">
      <c r="A19" s="15" t="s">
        <v>497</v>
      </c>
      <c r="B19" s="15" t="s">
        <v>3591</v>
      </c>
      <c r="C19" s="15" t="s">
        <v>3591</v>
      </c>
      <c r="D19" s="15" t="s">
        <v>828</v>
      </c>
      <c r="E19" s="130">
        <v>0</v>
      </c>
      <c r="F19" s="15" t="s">
        <v>557</v>
      </c>
      <c r="G19" s="15">
        <v>1</v>
      </c>
      <c r="H19" s="59" t="s">
        <v>684</v>
      </c>
      <c r="I19" s="59" t="s">
        <v>684</v>
      </c>
      <c r="J19" s="59" t="s">
        <v>684</v>
      </c>
      <c r="K19" s="59" t="s">
        <v>684</v>
      </c>
      <c r="L19" s="15" t="s">
        <v>3591</v>
      </c>
      <c r="M19" s="15" t="s">
        <v>828</v>
      </c>
      <c r="N19" s="15" t="s">
        <v>3591</v>
      </c>
      <c r="O19" s="15" t="s">
        <v>828</v>
      </c>
      <c r="P19" s="77" t="s">
        <v>3384</v>
      </c>
      <c r="Q19" s="28" t="str">
        <f>VLOOKUP(A19,SBNCODE!D:G,4,0)</f>
        <v>ADV</v>
      </c>
      <c r="R19" s="136" t="s">
        <v>497</v>
      </c>
      <c r="S19" s="238"/>
      <c r="T19" s="15" t="s">
        <v>736</v>
      </c>
      <c r="U19" s="77" t="s">
        <v>3319</v>
      </c>
      <c r="V19" s="15" t="s">
        <v>735</v>
      </c>
      <c r="W19" s="15">
        <f>VLOOKUP(A19,'Everything - Max Levels JAL'!$A$1:$G$246,7,FALSE)</f>
        <v>10</v>
      </c>
      <c r="X19" s="147" t="s">
        <v>735</v>
      </c>
      <c r="Y19" s="147" t="str">
        <f t="shared" si="1"/>
        <v>NO</v>
      </c>
      <c r="Z19" s="147" t="str">
        <f t="shared" si="0"/>
        <v>BBS-FR-WD</v>
      </c>
      <c r="AA19" s="147"/>
      <c r="AB19" s="147"/>
      <c r="AC19" s="147" t="s">
        <v>3327</v>
      </c>
      <c r="AD19" s="147" t="s">
        <v>114</v>
      </c>
      <c r="AE19" s="147" t="s">
        <v>3328</v>
      </c>
      <c r="AF19" s="147" t="s">
        <v>3319</v>
      </c>
      <c r="AG19" s="147" t="s">
        <v>3319</v>
      </c>
      <c r="AH19" s="225"/>
      <c r="AI19" s="225"/>
    </row>
    <row r="20" spans="1:35" ht="15.75" x14ac:dyDescent="0.25">
      <c r="A20" s="15" t="s">
        <v>499</v>
      </c>
      <c r="B20" s="15" t="s">
        <v>500</v>
      </c>
      <c r="C20" s="15" t="s">
        <v>500</v>
      </c>
      <c r="D20" s="15" t="s">
        <v>829</v>
      </c>
      <c r="E20" s="130">
        <v>0</v>
      </c>
      <c r="F20" s="15" t="s">
        <v>557</v>
      </c>
      <c r="G20" s="15">
        <v>1</v>
      </c>
      <c r="H20" s="59" t="s">
        <v>684</v>
      </c>
      <c r="I20" s="59" t="s">
        <v>684</v>
      </c>
      <c r="J20" s="59" t="s">
        <v>684</v>
      </c>
      <c r="K20" s="59" t="s">
        <v>684</v>
      </c>
      <c r="L20" s="15" t="s">
        <v>500</v>
      </c>
      <c r="M20" s="15" t="s">
        <v>829</v>
      </c>
      <c r="N20" s="15" t="s">
        <v>500</v>
      </c>
      <c r="O20" s="15" t="s">
        <v>829</v>
      </c>
      <c r="P20" s="77" t="s">
        <v>3384</v>
      </c>
      <c r="Q20" s="28" t="str">
        <f>VLOOKUP(A20,SBNCODE!D:G,4,0)</f>
        <v>ADV</v>
      </c>
      <c r="R20" s="77" t="s">
        <v>3243</v>
      </c>
      <c r="S20" s="238"/>
      <c r="T20" s="15" t="s">
        <v>736</v>
      </c>
      <c r="U20" s="77" t="s">
        <v>3319</v>
      </c>
      <c r="V20" s="15" t="s">
        <v>735</v>
      </c>
      <c r="W20" s="15">
        <f>VLOOKUP(A20,'Everything - Max Levels JAL'!$A$1:$G$246,7,FALSE)</f>
        <v>5</v>
      </c>
      <c r="X20" s="147" t="s">
        <v>735</v>
      </c>
      <c r="Y20" s="147" t="str">
        <f t="shared" si="1"/>
        <v>NO</v>
      </c>
      <c r="Z20" s="147" t="str">
        <f t="shared" si="0"/>
        <v>BSHS-ENG-LS</v>
      </c>
      <c r="AA20" s="147"/>
      <c r="AB20" s="147"/>
      <c r="AC20" s="147" t="s">
        <v>3327</v>
      </c>
      <c r="AD20" s="147" t="s">
        <v>114</v>
      </c>
      <c r="AE20" s="147" t="s">
        <v>3328</v>
      </c>
      <c r="AF20" s="147" t="s">
        <v>3319</v>
      </c>
      <c r="AG20" s="147" t="s">
        <v>3319</v>
      </c>
      <c r="AH20" s="225"/>
      <c r="AI20" s="225"/>
    </row>
    <row r="21" spans="1:35" ht="15.75" x14ac:dyDescent="0.25">
      <c r="A21" s="15" t="s">
        <v>501</v>
      </c>
      <c r="B21" s="15" t="s">
        <v>3592</v>
      </c>
      <c r="C21" s="15" t="s">
        <v>3592</v>
      </c>
      <c r="D21" s="15" t="s">
        <v>830</v>
      </c>
      <c r="E21" s="130">
        <v>0</v>
      </c>
      <c r="F21" s="15" t="s">
        <v>557</v>
      </c>
      <c r="G21" s="15">
        <v>1</v>
      </c>
      <c r="H21" s="59" t="s">
        <v>684</v>
      </c>
      <c r="I21" s="59" t="s">
        <v>684</v>
      </c>
      <c r="J21" s="59" t="s">
        <v>684</v>
      </c>
      <c r="K21" s="59" t="s">
        <v>684</v>
      </c>
      <c r="L21" s="15" t="s">
        <v>3592</v>
      </c>
      <c r="M21" s="15" t="s">
        <v>830</v>
      </c>
      <c r="N21" s="15" t="s">
        <v>3592</v>
      </c>
      <c r="O21" s="15" t="s">
        <v>830</v>
      </c>
      <c r="P21" s="77" t="s">
        <v>3384</v>
      </c>
      <c r="Q21" s="28" t="str">
        <f>VLOOKUP(A21,SBNCODE!D:G,4,0)</f>
        <v>ADV</v>
      </c>
      <c r="R21" s="136" t="s">
        <v>501</v>
      </c>
      <c r="S21" s="238"/>
      <c r="T21" s="15" t="s">
        <v>736</v>
      </c>
      <c r="U21" s="77" t="s">
        <v>3319</v>
      </c>
      <c r="V21" s="15" t="s">
        <v>735</v>
      </c>
      <c r="W21" s="15">
        <f>VLOOKUP(A21,'Everything - Max Levels JAL'!$A$1:$G$246,7,FALSE)</f>
        <v>10</v>
      </c>
      <c r="X21" s="147" t="s">
        <v>735</v>
      </c>
      <c r="Y21" s="147" t="str">
        <f t="shared" si="1"/>
        <v>NO</v>
      </c>
      <c r="Z21" s="147" t="str">
        <f t="shared" si="0"/>
        <v>BSHS-ENG-WD</v>
      </c>
      <c r="AA21" s="147"/>
      <c r="AB21" s="147"/>
      <c r="AC21" s="147" t="s">
        <v>3327</v>
      </c>
      <c r="AD21" s="147" t="s">
        <v>114</v>
      </c>
      <c r="AE21" s="147" t="s">
        <v>3328</v>
      </c>
      <c r="AF21" s="147" t="s">
        <v>3319</v>
      </c>
      <c r="AG21" s="147" t="s">
        <v>3319</v>
      </c>
      <c r="AH21" s="225"/>
      <c r="AI21" s="225"/>
    </row>
    <row r="22" spans="1:35" ht="15.75" x14ac:dyDescent="0.25">
      <c r="A22" s="15" t="s">
        <v>503</v>
      </c>
      <c r="B22" s="15" t="s">
        <v>504</v>
      </c>
      <c r="C22" s="15" t="s">
        <v>504</v>
      </c>
      <c r="D22" s="15" t="s">
        <v>831</v>
      </c>
      <c r="E22" s="130">
        <v>0</v>
      </c>
      <c r="F22" s="15" t="s">
        <v>557</v>
      </c>
      <c r="G22" s="15">
        <v>1</v>
      </c>
      <c r="H22" s="59" t="s">
        <v>684</v>
      </c>
      <c r="I22" s="59" t="s">
        <v>684</v>
      </c>
      <c r="J22" s="59" t="s">
        <v>684</v>
      </c>
      <c r="K22" s="59" t="s">
        <v>684</v>
      </c>
      <c r="L22" s="15" t="s">
        <v>504</v>
      </c>
      <c r="M22" s="15" t="s">
        <v>831</v>
      </c>
      <c r="N22" s="15" t="s">
        <v>504</v>
      </c>
      <c r="O22" s="15" t="s">
        <v>831</v>
      </c>
      <c r="P22" s="77" t="s">
        <v>3384</v>
      </c>
      <c r="Q22" s="28" t="str">
        <f>VLOOKUP(A22,SBNCODE!D:G,4,0)</f>
        <v>ADV</v>
      </c>
      <c r="R22" s="238" t="s">
        <v>3244</v>
      </c>
      <c r="S22" s="238"/>
      <c r="T22" s="15" t="s">
        <v>736</v>
      </c>
      <c r="U22" s="77" t="s">
        <v>3319</v>
      </c>
      <c r="V22" s="15" t="s">
        <v>735</v>
      </c>
      <c r="W22" s="15">
        <f>VLOOKUP(A22,'Everything - Max Levels JAL'!$A$1:$G$246,7,FALSE)</f>
        <v>5</v>
      </c>
      <c r="X22" s="147" t="s">
        <v>735</v>
      </c>
      <c r="Y22" s="147" t="str">
        <f t="shared" si="1"/>
        <v>NO</v>
      </c>
      <c r="Z22" s="147" t="str">
        <f t="shared" si="0"/>
        <v>BSHS-FR-LS</v>
      </c>
      <c r="AA22" s="147"/>
      <c r="AB22" s="147"/>
      <c r="AC22" s="147" t="s">
        <v>3327</v>
      </c>
      <c r="AD22" s="147" t="s">
        <v>114</v>
      </c>
      <c r="AE22" s="147" t="s">
        <v>3328</v>
      </c>
      <c r="AF22" s="147" t="s">
        <v>3319</v>
      </c>
      <c r="AG22" s="147" t="s">
        <v>3319</v>
      </c>
      <c r="AH22" s="225"/>
      <c r="AI22" s="225"/>
    </row>
    <row r="23" spans="1:35" ht="15.75" x14ac:dyDescent="0.25">
      <c r="A23" s="15" t="s">
        <v>505</v>
      </c>
      <c r="B23" s="15" t="s">
        <v>3593</v>
      </c>
      <c r="C23" s="15" t="s">
        <v>3593</v>
      </c>
      <c r="D23" s="15" t="s">
        <v>832</v>
      </c>
      <c r="E23" s="130">
        <v>0</v>
      </c>
      <c r="F23" s="15" t="s">
        <v>557</v>
      </c>
      <c r="G23" s="15">
        <v>1</v>
      </c>
      <c r="H23" s="59" t="s">
        <v>684</v>
      </c>
      <c r="I23" s="59" t="s">
        <v>684</v>
      </c>
      <c r="J23" s="59" t="s">
        <v>684</v>
      </c>
      <c r="K23" s="59" t="s">
        <v>684</v>
      </c>
      <c r="L23" s="15" t="s">
        <v>3593</v>
      </c>
      <c r="M23" s="15" t="s">
        <v>832</v>
      </c>
      <c r="N23" s="15" t="s">
        <v>3593</v>
      </c>
      <c r="O23" s="15" t="s">
        <v>832</v>
      </c>
      <c r="P23" s="77" t="s">
        <v>3384</v>
      </c>
      <c r="Q23" s="28" t="str">
        <f>VLOOKUP(A23,SBNCODE!D:G,4,0)</f>
        <v>ADV</v>
      </c>
      <c r="R23" s="136" t="s">
        <v>505</v>
      </c>
      <c r="S23" s="238"/>
      <c r="T23" s="15" t="s">
        <v>736</v>
      </c>
      <c r="U23" s="77" t="s">
        <v>3319</v>
      </c>
      <c r="V23" s="15" t="s">
        <v>735</v>
      </c>
      <c r="W23" s="15">
        <f>VLOOKUP(A23,'Everything - Max Levels JAL'!$A$1:$G$246,7,FALSE)</f>
        <v>10</v>
      </c>
      <c r="X23" s="147" t="s">
        <v>735</v>
      </c>
      <c r="Y23" s="147" t="str">
        <f t="shared" si="1"/>
        <v>NO</v>
      </c>
      <c r="Z23" s="147" t="str">
        <f t="shared" si="0"/>
        <v>BSHS-FR-WD</v>
      </c>
      <c r="AA23" s="147"/>
      <c r="AB23" s="147"/>
      <c r="AC23" s="147" t="s">
        <v>3327</v>
      </c>
      <c r="AD23" s="147" t="s">
        <v>114</v>
      </c>
      <c r="AE23" s="147" t="s">
        <v>3328</v>
      </c>
      <c r="AF23" s="147" t="s">
        <v>3319</v>
      </c>
      <c r="AG23" s="147" t="s">
        <v>3319</v>
      </c>
      <c r="AH23" s="225"/>
      <c r="AI23" s="225"/>
    </row>
    <row r="24" spans="1:35" ht="15.75" x14ac:dyDescent="0.25">
      <c r="A24" s="15" t="s">
        <v>230</v>
      </c>
      <c r="B24" s="15" t="s">
        <v>367</v>
      </c>
      <c r="C24" s="15" t="s">
        <v>367</v>
      </c>
      <c r="D24" s="15" t="s">
        <v>833</v>
      </c>
      <c r="E24" s="130">
        <v>30</v>
      </c>
      <c r="F24" s="15" t="s">
        <v>557</v>
      </c>
      <c r="G24" s="15">
        <v>1</v>
      </c>
      <c r="H24" s="59" t="s">
        <v>684</v>
      </c>
      <c r="I24" s="59" t="s">
        <v>684</v>
      </c>
      <c r="J24" s="59" t="s">
        <v>872</v>
      </c>
      <c r="K24" s="59" t="s">
        <v>872</v>
      </c>
      <c r="L24" s="15" t="s">
        <v>367</v>
      </c>
      <c r="M24" s="15" t="s">
        <v>833</v>
      </c>
      <c r="N24" s="15" t="s">
        <v>367</v>
      </c>
      <c r="O24" s="15" t="s">
        <v>833</v>
      </c>
      <c r="P24" s="77" t="s">
        <v>3384</v>
      </c>
      <c r="Q24" s="28" t="str">
        <f>VLOOKUP(A24,SBNCODE!D:G,4,0)</f>
        <v>HWE</v>
      </c>
      <c r="R24" s="137" t="s">
        <v>230</v>
      </c>
      <c r="S24" s="238"/>
      <c r="T24" s="15" t="s">
        <v>736</v>
      </c>
      <c r="U24" s="77" t="s">
        <v>3319</v>
      </c>
      <c r="V24" s="15" t="s">
        <v>735</v>
      </c>
      <c r="W24" s="15">
        <f>VLOOKUP(A24,'Everything - Max Levels JAL'!$A$1:$G$246,7,FALSE)</f>
        <v>1</v>
      </c>
      <c r="X24" s="147" t="s">
        <v>735</v>
      </c>
      <c r="Y24" s="147" t="str">
        <f t="shared" si="1"/>
        <v>NO</v>
      </c>
      <c r="Z24" s="147" t="str">
        <f t="shared" si="0"/>
        <v>ADI-467</v>
      </c>
      <c r="AA24" s="147"/>
      <c r="AB24" s="147"/>
      <c r="AC24" s="147" t="s">
        <v>3327</v>
      </c>
      <c r="AD24" s="147" t="s">
        <v>114</v>
      </c>
      <c r="AE24" s="147" t="s">
        <v>3328</v>
      </c>
      <c r="AF24" s="147" t="s">
        <v>3319</v>
      </c>
      <c r="AG24" s="147" t="s">
        <v>3319</v>
      </c>
      <c r="AH24" s="225"/>
      <c r="AI24" s="225"/>
    </row>
  </sheetData>
  <autoFilter ref="A1:AI1"/>
  <pageMargins left="0.7" right="0.7" top="0.75" bottom="0.75" header="0.3" footer="0.3"/>
  <pageSetup orientation="portrait" horizontalDpi="4294967293" verticalDpi="4294967295"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AJ94"/>
  <sheetViews>
    <sheetView topLeftCell="J26" zoomScale="70" zoomScaleNormal="70" workbookViewId="0">
      <selection activeCell="N39" sqref="N39"/>
    </sheetView>
  </sheetViews>
  <sheetFormatPr defaultRowHeight="15" x14ac:dyDescent="0.25"/>
  <cols>
    <col min="1" max="1" width="33.42578125" style="107" customWidth="1"/>
    <col min="2" max="2" width="53.85546875" style="7" customWidth="1"/>
    <col min="3" max="3" width="71.7109375" style="7" customWidth="1"/>
    <col min="4" max="4" width="121.42578125" style="7" customWidth="1"/>
    <col min="5" max="5" width="16.140625" style="3" customWidth="1"/>
    <col min="6" max="6" width="32.140625" style="3" customWidth="1"/>
    <col min="7" max="7" width="12.85546875" style="3" customWidth="1"/>
    <col min="8" max="8" width="30.140625" style="7" customWidth="1"/>
    <col min="9" max="10" width="42" style="3" customWidth="1"/>
    <col min="11" max="11" width="27.7109375" style="3" customWidth="1"/>
    <col min="12" max="12" width="96.7109375" style="7" customWidth="1"/>
    <col min="13" max="13" width="22.7109375" style="7" customWidth="1"/>
    <col min="14" max="15" width="21.5703125" style="7" customWidth="1"/>
    <col min="16" max="16" width="14" style="3" customWidth="1"/>
    <col min="17" max="17" width="18" style="107" customWidth="1"/>
    <col min="18" max="19" width="14.7109375" style="3" customWidth="1"/>
    <col min="20" max="20" width="12.28515625" style="3" customWidth="1"/>
    <col min="21" max="21" width="19" style="3" customWidth="1"/>
    <col min="22" max="22" width="8.42578125" style="3" customWidth="1"/>
    <col min="23" max="23" width="16.140625" style="3" customWidth="1"/>
    <col min="24" max="24" width="28.5703125" style="106" customWidth="1" collapsed="1"/>
    <col min="25" max="25" width="9.140625" style="106" customWidth="1"/>
    <col min="26" max="26" width="17.28515625" style="106" customWidth="1"/>
    <col min="27" max="29" width="9.140625" style="106" customWidth="1"/>
    <col min="30" max="30" width="11.140625" style="106" customWidth="1"/>
    <col min="31" max="31" width="12.5703125" style="106" customWidth="1"/>
    <col min="32" max="33" width="9.140625" style="106" customWidth="1"/>
    <col min="34" max="34" width="14.5703125" style="106" customWidth="1"/>
    <col min="35" max="35" width="9.5703125" style="106" bestFit="1" customWidth="1"/>
    <col min="36" max="36" width="22.42578125" style="106" bestFit="1" customWidth="1"/>
    <col min="37" max="37" width="20.140625" style="106" bestFit="1" customWidth="1"/>
    <col min="38" max="16384" width="9.140625" style="106"/>
  </cols>
  <sheetData>
    <row r="1" spans="1:36" s="3" customFormat="1" ht="63" x14ac:dyDescent="0.25">
      <c r="A1" s="2" t="s">
        <v>2292</v>
      </c>
      <c r="B1" s="2" t="s">
        <v>114</v>
      </c>
      <c r="C1" s="2" t="s">
        <v>99</v>
      </c>
      <c r="D1" s="4" t="s">
        <v>100</v>
      </c>
      <c r="E1" s="2" t="s">
        <v>39</v>
      </c>
      <c r="F1" s="4" t="s">
        <v>197</v>
      </c>
      <c r="G1" s="4" t="s">
        <v>199</v>
      </c>
      <c r="H1" s="2" t="s">
        <v>413</v>
      </c>
      <c r="I1" s="2" t="s">
        <v>415</v>
      </c>
      <c r="J1" s="2" t="s">
        <v>106</v>
      </c>
      <c r="K1" s="2" t="s">
        <v>118</v>
      </c>
      <c r="L1" s="2" t="s">
        <v>97</v>
      </c>
      <c r="M1" s="2" t="s">
        <v>98</v>
      </c>
      <c r="N1" s="2" t="s">
        <v>102</v>
      </c>
      <c r="O1" s="2" t="s">
        <v>103</v>
      </c>
      <c r="P1" s="4" t="s">
        <v>731</v>
      </c>
      <c r="Q1" s="4" t="s">
        <v>2288</v>
      </c>
      <c r="R1" s="204" t="s">
        <v>2497</v>
      </c>
      <c r="S1" s="204" t="s">
        <v>2498</v>
      </c>
      <c r="T1" s="4" t="s">
        <v>732</v>
      </c>
      <c r="U1" s="4" t="s">
        <v>733</v>
      </c>
      <c r="V1" s="4" t="s">
        <v>734</v>
      </c>
      <c r="W1" s="4" t="s">
        <v>946</v>
      </c>
      <c r="X1" s="174" t="s">
        <v>3146</v>
      </c>
      <c r="Y1" s="226" t="s">
        <v>3147</v>
      </c>
      <c r="Z1" s="226" t="s">
        <v>3148</v>
      </c>
      <c r="AA1" s="225" t="s">
        <v>3321</v>
      </c>
      <c r="AB1" s="225" t="s">
        <v>3322</v>
      </c>
      <c r="AC1" s="225" t="s">
        <v>3323</v>
      </c>
      <c r="AD1" s="225" t="s">
        <v>3305</v>
      </c>
      <c r="AE1" s="225" t="s">
        <v>3324</v>
      </c>
      <c r="AF1" s="225" t="s">
        <v>3325</v>
      </c>
      <c r="AG1" s="225" t="s">
        <v>3326</v>
      </c>
      <c r="AH1" s="225" t="s">
        <v>3401</v>
      </c>
      <c r="AI1" s="225" t="s">
        <v>3402</v>
      </c>
      <c r="AJ1" s="250" t="s">
        <v>3561</v>
      </c>
    </row>
    <row r="2" spans="1:36" ht="15.75" x14ac:dyDescent="0.25">
      <c r="A2" s="102" t="s">
        <v>1219</v>
      </c>
      <c r="B2" s="66" t="s">
        <v>2626</v>
      </c>
      <c r="C2" s="66" t="s">
        <v>2627</v>
      </c>
      <c r="D2" s="66" t="s">
        <v>2628</v>
      </c>
      <c r="E2" s="104">
        <v>0</v>
      </c>
      <c r="F2" s="102" t="s">
        <v>557</v>
      </c>
      <c r="G2" s="102">
        <v>0</v>
      </c>
      <c r="H2" s="63" t="s">
        <v>2561</v>
      </c>
      <c r="I2" s="102"/>
      <c r="J2" s="102" t="s">
        <v>3599</v>
      </c>
      <c r="K2" s="102" t="s">
        <v>2518</v>
      </c>
      <c r="L2" s="66" t="s">
        <v>2627</v>
      </c>
      <c r="M2" s="66" t="s">
        <v>3493</v>
      </c>
      <c r="N2" s="66" t="s">
        <v>2627</v>
      </c>
      <c r="O2" s="66" t="s">
        <v>2628</v>
      </c>
      <c r="P2" s="203" t="s">
        <v>2541</v>
      </c>
      <c r="Q2" s="203" t="s">
        <v>1221</v>
      </c>
      <c r="R2" s="203" t="s">
        <v>1221</v>
      </c>
      <c r="S2" s="152" t="str">
        <f t="shared" ref="S2:S18" si="0">R2</f>
        <v>ADM_CC</v>
      </c>
      <c r="T2" s="203" t="s">
        <v>736</v>
      </c>
      <c r="U2" s="203" t="s">
        <v>736</v>
      </c>
      <c r="V2" s="203" t="s">
        <v>735</v>
      </c>
      <c r="W2" s="203">
        <v>1</v>
      </c>
      <c r="X2" s="147" t="s">
        <v>736</v>
      </c>
      <c r="Y2" s="147" t="s">
        <v>736</v>
      </c>
      <c r="Z2" s="147" t="str">
        <f t="shared" ref="Z2:Z33" si="1">A2</f>
        <v>DISC_REIN_CR</v>
      </c>
      <c r="AA2" s="227"/>
      <c r="AB2" s="227"/>
      <c r="AC2" s="227" t="s">
        <v>2396</v>
      </c>
      <c r="AD2" s="227" t="s">
        <v>114</v>
      </c>
      <c r="AE2" s="227" t="s">
        <v>961</v>
      </c>
      <c r="AF2" s="227" t="s">
        <v>3319</v>
      </c>
      <c r="AG2" s="227" t="s">
        <v>3319</v>
      </c>
      <c r="AH2" s="225" t="s">
        <v>3270</v>
      </c>
      <c r="AI2" s="225">
        <v>0</v>
      </c>
      <c r="AJ2" s="251" t="s">
        <v>2629</v>
      </c>
    </row>
    <row r="3" spans="1:36" ht="15.75" x14ac:dyDescent="0.25">
      <c r="A3" s="102" t="s">
        <v>1222</v>
      </c>
      <c r="B3" s="66" t="s">
        <v>2630</v>
      </c>
      <c r="C3" s="66" t="s">
        <v>2631</v>
      </c>
      <c r="D3" s="66" t="s">
        <v>2632</v>
      </c>
      <c r="E3" s="104">
        <v>0</v>
      </c>
      <c r="F3" s="102" t="s">
        <v>557</v>
      </c>
      <c r="G3" s="102">
        <v>0</v>
      </c>
      <c r="H3" s="63" t="s">
        <v>2633</v>
      </c>
      <c r="I3" s="102"/>
      <c r="J3" s="102" t="s">
        <v>3599</v>
      </c>
      <c r="K3" s="102" t="s">
        <v>2518</v>
      </c>
      <c r="L3" s="66" t="s">
        <v>2631</v>
      </c>
      <c r="M3" s="66" t="s">
        <v>3494</v>
      </c>
      <c r="N3" s="66" t="s">
        <v>2631</v>
      </c>
      <c r="O3" s="66" t="s">
        <v>2632</v>
      </c>
      <c r="P3" s="203" t="s">
        <v>2541</v>
      </c>
      <c r="Q3" s="203" t="s">
        <v>1221</v>
      </c>
      <c r="R3" s="203" t="s">
        <v>1221</v>
      </c>
      <c r="S3" s="152" t="str">
        <f t="shared" si="0"/>
        <v>ADM_CC</v>
      </c>
      <c r="T3" s="203" t="s">
        <v>736</v>
      </c>
      <c r="U3" s="203" t="s">
        <v>736</v>
      </c>
      <c r="V3" s="203" t="s">
        <v>735</v>
      </c>
      <c r="W3" s="203">
        <v>1</v>
      </c>
      <c r="X3" s="147" t="s">
        <v>736</v>
      </c>
      <c r="Y3" s="147" t="s">
        <v>736</v>
      </c>
      <c r="Z3" s="147" t="str">
        <f t="shared" si="1"/>
        <v>DISC_RETN_CC</v>
      </c>
      <c r="AA3" s="227"/>
      <c r="AB3" s="227"/>
      <c r="AC3" s="227" t="s">
        <v>2396</v>
      </c>
      <c r="AD3" s="227" t="s">
        <v>114</v>
      </c>
      <c r="AE3" s="227" t="s">
        <v>961</v>
      </c>
      <c r="AF3" s="227" t="s">
        <v>3319</v>
      </c>
      <c r="AG3" s="227" t="s">
        <v>3319</v>
      </c>
      <c r="AH3" s="225" t="s">
        <v>3270</v>
      </c>
      <c r="AI3" s="225">
        <v>0</v>
      </c>
      <c r="AJ3" s="251" t="s">
        <v>2629</v>
      </c>
    </row>
    <row r="4" spans="1:36" ht="15.75" x14ac:dyDescent="0.25">
      <c r="A4" s="102" t="s">
        <v>2637</v>
      </c>
      <c r="B4" s="66" t="s">
        <v>2634</v>
      </c>
      <c r="C4" s="66" t="s">
        <v>2635</v>
      </c>
      <c r="D4" s="66" t="s">
        <v>2636</v>
      </c>
      <c r="E4" s="104">
        <v>0</v>
      </c>
      <c r="F4" s="102" t="s">
        <v>557</v>
      </c>
      <c r="G4" s="102">
        <v>0</v>
      </c>
      <c r="H4" s="63" t="s">
        <v>2633</v>
      </c>
      <c r="I4" s="102"/>
      <c r="J4" s="102" t="s">
        <v>3599</v>
      </c>
      <c r="K4" s="102" t="s">
        <v>2518</v>
      </c>
      <c r="L4" s="66" t="s">
        <v>2638</v>
      </c>
      <c r="M4" s="66" t="s">
        <v>3495</v>
      </c>
      <c r="N4" s="66"/>
      <c r="O4" s="66"/>
      <c r="P4" s="203" t="s">
        <v>2541</v>
      </c>
      <c r="Q4" s="203" t="s">
        <v>2212</v>
      </c>
      <c r="R4" s="203" t="s">
        <v>2212</v>
      </c>
      <c r="S4" s="152" t="str">
        <f t="shared" si="0"/>
        <v>EQDISC</v>
      </c>
      <c r="T4" s="203" t="s">
        <v>736</v>
      </c>
      <c r="U4" s="203" t="s">
        <v>736</v>
      </c>
      <c r="V4" s="203" t="s">
        <v>735</v>
      </c>
      <c r="W4" s="203">
        <v>1</v>
      </c>
      <c r="X4" s="147" t="s">
        <v>736</v>
      </c>
      <c r="Y4" s="147" t="s">
        <v>736</v>
      </c>
      <c r="Z4" s="147" t="str">
        <f t="shared" si="1"/>
        <v>DISCCARE</v>
      </c>
      <c r="AA4" s="227"/>
      <c r="AB4" s="227"/>
      <c r="AC4" s="227" t="s">
        <v>2396</v>
      </c>
      <c r="AD4" s="227" t="s">
        <v>114</v>
      </c>
      <c r="AE4" s="227" t="s">
        <v>961</v>
      </c>
      <c r="AF4" s="227" t="s">
        <v>3319</v>
      </c>
      <c r="AG4" s="227" t="s">
        <v>3319</v>
      </c>
      <c r="AH4" s="225" t="s">
        <v>3403</v>
      </c>
      <c r="AI4" s="225">
        <v>35</v>
      </c>
      <c r="AJ4" s="251" t="s">
        <v>2629</v>
      </c>
    </row>
    <row r="5" spans="1:36" ht="15.75" x14ac:dyDescent="0.25">
      <c r="A5" s="102" t="s">
        <v>2642</v>
      </c>
      <c r="B5" s="66" t="s">
        <v>2639</v>
      </c>
      <c r="C5" s="66" t="s">
        <v>2640</v>
      </c>
      <c r="D5" s="66" t="s">
        <v>2641</v>
      </c>
      <c r="E5" s="104">
        <v>0</v>
      </c>
      <c r="F5" s="102" t="s">
        <v>557</v>
      </c>
      <c r="G5" s="102">
        <v>0</v>
      </c>
      <c r="H5" s="63" t="s">
        <v>2643</v>
      </c>
      <c r="I5" s="102"/>
      <c r="J5" s="102" t="s">
        <v>3599</v>
      </c>
      <c r="K5" s="102" t="s">
        <v>2518</v>
      </c>
      <c r="L5" s="66" t="s">
        <v>2644</v>
      </c>
      <c r="M5" s="66" t="s">
        <v>3496</v>
      </c>
      <c r="N5" s="66"/>
      <c r="O5" s="66"/>
      <c r="P5" s="203" t="s">
        <v>2541</v>
      </c>
      <c r="Q5" s="203" t="s">
        <v>1229</v>
      </c>
      <c r="R5" s="203" t="s">
        <v>1229</v>
      </c>
      <c r="S5" s="152" t="str">
        <f t="shared" si="0"/>
        <v>EQDISO</v>
      </c>
      <c r="T5" s="203" t="s">
        <v>736</v>
      </c>
      <c r="U5" s="203" t="s">
        <v>736</v>
      </c>
      <c r="V5" s="203" t="s">
        <v>735</v>
      </c>
      <c r="W5" s="203">
        <v>1</v>
      </c>
      <c r="X5" s="147" t="s">
        <v>736</v>
      </c>
      <c r="Y5" s="147" t="s">
        <v>736</v>
      </c>
      <c r="Z5" s="147" t="str">
        <f t="shared" si="1"/>
        <v>DISCCOLL</v>
      </c>
      <c r="AA5" s="227"/>
      <c r="AB5" s="227"/>
      <c r="AC5" s="227" t="s">
        <v>2396</v>
      </c>
      <c r="AD5" s="227" t="s">
        <v>114</v>
      </c>
      <c r="AE5" s="227" t="s">
        <v>961</v>
      </c>
      <c r="AF5" s="227" t="s">
        <v>3319</v>
      </c>
      <c r="AG5" s="227" t="s">
        <v>3319</v>
      </c>
      <c r="AH5" s="225" t="s">
        <v>3270</v>
      </c>
      <c r="AI5" s="225">
        <v>0</v>
      </c>
      <c r="AJ5" s="251" t="s">
        <v>2629</v>
      </c>
    </row>
    <row r="6" spans="1:36" ht="15.75" x14ac:dyDescent="0.25">
      <c r="A6" s="102" t="s">
        <v>2647</v>
      </c>
      <c r="B6" s="66" t="s">
        <v>1241</v>
      </c>
      <c r="C6" s="66" t="s">
        <v>2645</v>
      </c>
      <c r="D6" s="66" t="s">
        <v>2646</v>
      </c>
      <c r="E6" s="104">
        <v>0</v>
      </c>
      <c r="F6" s="102" t="s">
        <v>557</v>
      </c>
      <c r="G6" s="102">
        <v>0</v>
      </c>
      <c r="H6" s="63" t="s">
        <v>2633</v>
      </c>
      <c r="I6" s="102"/>
      <c r="J6" s="102" t="s">
        <v>3599</v>
      </c>
      <c r="K6" s="102" t="s">
        <v>2518</v>
      </c>
      <c r="L6" s="66" t="s">
        <v>2645</v>
      </c>
      <c r="M6" s="66" t="s">
        <v>3497</v>
      </c>
      <c r="N6" s="66" t="s">
        <v>2645</v>
      </c>
      <c r="O6" s="66" t="s">
        <v>2646</v>
      </c>
      <c r="P6" s="203" t="s">
        <v>2541</v>
      </c>
      <c r="Q6" s="203" t="s">
        <v>855</v>
      </c>
      <c r="R6" s="203" t="s">
        <v>855</v>
      </c>
      <c r="S6" s="152" t="str">
        <f t="shared" si="0"/>
        <v>EQUIP</v>
      </c>
      <c r="T6" s="203" t="s">
        <v>736</v>
      </c>
      <c r="U6" s="203" t="s">
        <v>736</v>
      </c>
      <c r="V6" s="203" t="s">
        <v>735</v>
      </c>
      <c r="W6" s="203">
        <v>1</v>
      </c>
      <c r="X6" s="147" t="s">
        <v>736</v>
      </c>
      <c r="Y6" s="147" t="s">
        <v>736</v>
      </c>
      <c r="Z6" s="147" t="str">
        <f t="shared" si="1"/>
        <v>EQUIADJTAX</v>
      </c>
      <c r="AA6" s="227"/>
      <c r="AB6" s="227"/>
      <c r="AC6" s="227" t="s">
        <v>2396</v>
      </c>
      <c r="AD6" s="227" t="s">
        <v>114</v>
      </c>
      <c r="AE6" s="227" t="s">
        <v>961</v>
      </c>
      <c r="AF6" s="227" t="s">
        <v>3319</v>
      </c>
      <c r="AG6" s="227" t="s">
        <v>3319</v>
      </c>
      <c r="AH6" s="225" t="s">
        <v>3270</v>
      </c>
      <c r="AI6" s="225">
        <v>0</v>
      </c>
      <c r="AJ6" s="251" t="s">
        <v>2629</v>
      </c>
    </row>
    <row r="7" spans="1:36" ht="15.75" x14ac:dyDescent="0.25">
      <c r="A7" s="102" t="s">
        <v>2651</v>
      </c>
      <c r="B7" s="66" t="s">
        <v>2648</v>
      </c>
      <c r="C7" s="66" t="s">
        <v>2649</v>
      </c>
      <c r="D7" s="66" t="s">
        <v>2650</v>
      </c>
      <c r="E7" s="104">
        <v>0</v>
      </c>
      <c r="F7" s="102" t="s">
        <v>557</v>
      </c>
      <c r="G7" s="102">
        <v>0</v>
      </c>
      <c r="H7" s="63" t="s">
        <v>2633</v>
      </c>
      <c r="I7" s="102"/>
      <c r="J7" s="102" t="s">
        <v>3599</v>
      </c>
      <c r="K7" s="102" t="s">
        <v>2518</v>
      </c>
      <c r="L7" s="66" t="s">
        <v>2652</v>
      </c>
      <c r="M7" s="66" t="s">
        <v>3498</v>
      </c>
      <c r="N7" s="66"/>
      <c r="O7" s="66"/>
      <c r="P7" s="203" t="s">
        <v>2541</v>
      </c>
      <c r="Q7" s="203" t="s">
        <v>3037</v>
      </c>
      <c r="R7" s="203" t="s">
        <v>3037</v>
      </c>
      <c r="S7" s="152" t="str">
        <f t="shared" si="0"/>
        <v>FAL_CC</v>
      </c>
      <c r="T7" s="203" t="s">
        <v>736</v>
      </c>
      <c r="U7" s="203" t="s">
        <v>736</v>
      </c>
      <c r="V7" s="203" t="s">
        <v>735</v>
      </c>
      <c r="W7" s="203">
        <v>1</v>
      </c>
      <c r="X7" s="147" t="s">
        <v>736</v>
      </c>
      <c r="Y7" s="147" t="s">
        <v>736</v>
      </c>
      <c r="Z7" s="147" t="str">
        <f t="shared" si="1"/>
        <v>FALS CC</v>
      </c>
      <c r="AA7" s="227"/>
      <c r="AB7" s="227"/>
      <c r="AC7" s="227" t="s">
        <v>2396</v>
      </c>
      <c r="AD7" s="227" t="s">
        <v>114</v>
      </c>
      <c r="AE7" s="227" t="s">
        <v>961</v>
      </c>
      <c r="AF7" s="227" t="s">
        <v>3319</v>
      </c>
      <c r="AG7" s="227" t="s">
        <v>3319</v>
      </c>
      <c r="AH7" s="225" t="s">
        <v>3270</v>
      </c>
      <c r="AI7" s="225">
        <v>0</v>
      </c>
      <c r="AJ7" s="251" t="s">
        <v>2629</v>
      </c>
    </row>
    <row r="8" spans="1:36" ht="15.75" x14ac:dyDescent="0.25">
      <c r="A8" s="102" t="s">
        <v>2656</v>
      </c>
      <c r="B8" s="66" t="s">
        <v>2653</v>
      </c>
      <c r="C8" s="66" t="s">
        <v>2654</v>
      </c>
      <c r="D8" s="66" t="s">
        <v>2655</v>
      </c>
      <c r="E8" s="104">
        <v>0</v>
      </c>
      <c r="F8" s="102" t="s">
        <v>557</v>
      </c>
      <c r="G8" s="102">
        <v>0</v>
      </c>
      <c r="H8" s="63" t="s">
        <v>2643</v>
      </c>
      <c r="I8" s="102"/>
      <c r="J8" s="102" t="s">
        <v>3599</v>
      </c>
      <c r="K8" s="102" t="s">
        <v>2518</v>
      </c>
      <c r="L8" s="66" t="s">
        <v>2657</v>
      </c>
      <c r="M8" s="66" t="s">
        <v>3499</v>
      </c>
      <c r="N8" s="66"/>
      <c r="O8" s="66"/>
      <c r="P8" s="203" t="s">
        <v>2541</v>
      </c>
      <c r="Q8" s="203" t="s">
        <v>1245</v>
      </c>
      <c r="R8" s="203" t="s">
        <v>1245</v>
      </c>
      <c r="S8" s="152" t="str">
        <f t="shared" si="0"/>
        <v>FALS</v>
      </c>
      <c r="T8" s="203" t="s">
        <v>736</v>
      </c>
      <c r="U8" s="203" t="s">
        <v>736</v>
      </c>
      <c r="V8" s="203" t="s">
        <v>735</v>
      </c>
      <c r="W8" s="203">
        <v>1</v>
      </c>
      <c r="X8" s="147" t="s">
        <v>736</v>
      </c>
      <c r="Y8" s="147" t="s">
        <v>736</v>
      </c>
      <c r="Z8" s="147" t="str">
        <f t="shared" si="1"/>
        <v>FALS COL</v>
      </c>
      <c r="AA8" s="227"/>
      <c r="AB8" s="227"/>
      <c r="AC8" s="227" t="s">
        <v>2396</v>
      </c>
      <c r="AD8" s="227" t="s">
        <v>114</v>
      </c>
      <c r="AE8" s="227" t="s">
        <v>961</v>
      </c>
      <c r="AF8" s="227" t="s">
        <v>3319</v>
      </c>
      <c r="AG8" s="227" t="s">
        <v>3319</v>
      </c>
      <c r="AH8" s="225" t="s">
        <v>3270</v>
      </c>
      <c r="AI8" s="225">
        <v>0</v>
      </c>
      <c r="AJ8" s="251" t="s">
        <v>2629</v>
      </c>
    </row>
    <row r="9" spans="1:36" ht="15.75" x14ac:dyDescent="0.25">
      <c r="A9" s="102" t="s">
        <v>2661</v>
      </c>
      <c r="B9" s="66" t="s">
        <v>2658</v>
      </c>
      <c r="C9" s="66" t="s">
        <v>2659</v>
      </c>
      <c r="D9" s="66" t="s">
        <v>2660</v>
      </c>
      <c r="E9" s="104">
        <v>0</v>
      </c>
      <c r="F9" s="102" t="s">
        <v>557</v>
      </c>
      <c r="G9" s="102">
        <v>0</v>
      </c>
      <c r="H9" s="63" t="s">
        <v>2561</v>
      </c>
      <c r="I9" s="102"/>
      <c r="J9" s="102" t="s">
        <v>3599</v>
      </c>
      <c r="K9" s="102" t="s">
        <v>2518</v>
      </c>
      <c r="L9" s="66" t="s">
        <v>3602</v>
      </c>
      <c r="M9" s="66" t="s">
        <v>3500</v>
      </c>
      <c r="N9" s="66"/>
      <c r="O9" s="66"/>
      <c r="P9" s="203" t="s">
        <v>2541</v>
      </c>
      <c r="Q9" s="203" t="s">
        <v>1243</v>
      </c>
      <c r="R9" s="203" t="s">
        <v>1243</v>
      </c>
      <c r="S9" s="152" t="str">
        <f t="shared" si="0"/>
        <v>FAL_CR</v>
      </c>
      <c r="T9" s="203" t="s">
        <v>736</v>
      </c>
      <c r="U9" s="203" t="s">
        <v>736</v>
      </c>
      <c r="V9" s="203" t="s">
        <v>735</v>
      </c>
      <c r="W9" s="203">
        <v>1</v>
      </c>
      <c r="X9" s="147" t="s">
        <v>736</v>
      </c>
      <c r="Y9" s="147" t="s">
        <v>736</v>
      </c>
      <c r="Z9" s="147" t="str">
        <f t="shared" si="1"/>
        <v>FALS CR</v>
      </c>
      <c r="AA9" s="227"/>
      <c r="AB9" s="227"/>
      <c r="AC9" s="227" t="s">
        <v>2396</v>
      </c>
      <c r="AD9" s="227" t="s">
        <v>114</v>
      </c>
      <c r="AE9" s="227" t="s">
        <v>961</v>
      </c>
      <c r="AF9" s="227" t="s">
        <v>3319</v>
      </c>
      <c r="AG9" s="227" t="s">
        <v>3319</v>
      </c>
      <c r="AH9" s="225" t="s">
        <v>3270</v>
      </c>
      <c r="AI9" s="225">
        <v>0</v>
      </c>
      <c r="AJ9" s="251" t="s">
        <v>2629</v>
      </c>
    </row>
    <row r="10" spans="1:36" ht="15.75" x14ac:dyDescent="0.25">
      <c r="A10" s="102" t="s">
        <v>2665</v>
      </c>
      <c r="B10" s="66" t="s">
        <v>2662</v>
      </c>
      <c r="C10" s="66" t="s">
        <v>2663</v>
      </c>
      <c r="D10" s="66" t="s">
        <v>2664</v>
      </c>
      <c r="E10" s="104">
        <v>0</v>
      </c>
      <c r="F10" s="102" t="s">
        <v>557</v>
      </c>
      <c r="G10" s="102">
        <v>0</v>
      </c>
      <c r="H10" s="63" t="s">
        <v>2666</v>
      </c>
      <c r="I10" s="102"/>
      <c r="J10" s="102" t="s">
        <v>3599</v>
      </c>
      <c r="K10" s="102" t="s">
        <v>2518</v>
      </c>
      <c r="L10" s="66" t="s">
        <v>2667</v>
      </c>
      <c r="M10" s="66" t="s">
        <v>3501</v>
      </c>
      <c r="N10" s="66"/>
      <c r="O10" s="66"/>
      <c r="P10" s="203" t="s">
        <v>2541</v>
      </c>
      <c r="Q10" s="203" t="s">
        <v>1243</v>
      </c>
      <c r="R10" s="203" t="s">
        <v>1243</v>
      </c>
      <c r="S10" s="152" t="str">
        <f t="shared" si="0"/>
        <v>FAL_CR</v>
      </c>
      <c r="T10" s="203" t="s">
        <v>736</v>
      </c>
      <c r="U10" s="203" t="s">
        <v>736</v>
      </c>
      <c r="V10" s="203" t="s">
        <v>735</v>
      </c>
      <c r="W10" s="203">
        <v>1</v>
      </c>
      <c r="X10" s="147" t="s">
        <v>736</v>
      </c>
      <c r="Y10" s="147" t="s">
        <v>736</v>
      </c>
      <c r="Z10" s="147" t="str">
        <f t="shared" si="1"/>
        <v>FALS CS</v>
      </c>
      <c r="AA10" s="227"/>
      <c r="AB10" s="227"/>
      <c r="AC10" s="227" t="s">
        <v>2396</v>
      </c>
      <c r="AD10" s="227" t="s">
        <v>114</v>
      </c>
      <c r="AE10" s="227" t="s">
        <v>961</v>
      </c>
      <c r="AF10" s="227" t="s">
        <v>3319</v>
      </c>
      <c r="AG10" s="227" t="s">
        <v>3319</v>
      </c>
      <c r="AH10" s="225" t="s">
        <v>3270</v>
      </c>
      <c r="AI10" s="225">
        <v>0</v>
      </c>
      <c r="AJ10" s="251" t="s">
        <v>2629</v>
      </c>
    </row>
    <row r="11" spans="1:36" ht="15.75" x14ac:dyDescent="0.25">
      <c r="A11" s="102" t="s">
        <v>2671</v>
      </c>
      <c r="B11" s="66" t="s">
        <v>2668</v>
      </c>
      <c r="C11" s="66" t="s">
        <v>2669</v>
      </c>
      <c r="D11" s="66" t="s">
        <v>2670</v>
      </c>
      <c r="E11" s="104">
        <v>0</v>
      </c>
      <c r="F11" s="102" t="s">
        <v>557</v>
      </c>
      <c r="G11" s="102">
        <v>0</v>
      </c>
      <c r="H11" s="63" t="s">
        <v>2633</v>
      </c>
      <c r="I11" s="102"/>
      <c r="J11" s="102" t="s">
        <v>3599</v>
      </c>
      <c r="K11" s="102" t="s">
        <v>2518</v>
      </c>
      <c r="L11" s="66" t="s">
        <v>2669</v>
      </c>
      <c r="M11" s="66" t="s">
        <v>3502</v>
      </c>
      <c r="N11" s="66" t="s">
        <v>2669</v>
      </c>
      <c r="O11" s="66" t="s">
        <v>2670</v>
      </c>
      <c r="P11" s="203" t="s">
        <v>2541</v>
      </c>
      <c r="Q11" s="203" t="s">
        <v>1243</v>
      </c>
      <c r="R11" s="203" t="s">
        <v>1243</v>
      </c>
      <c r="S11" s="152" t="str">
        <f t="shared" si="0"/>
        <v>FAL_CR</v>
      </c>
      <c r="T11" s="203" t="s">
        <v>736</v>
      </c>
      <c r="U11" s="203" t="s">
        <v>736</v>
      </c>
      <c r="V11" s="203" t="s">
        <v>735</v>
      </c>
      <c r="W11" s="203">
        <v>1</v>
      </c>
      <c r="X11" s="147" t="s">
        <v>736</v>
      </c>
      <c r="Y11" s="147" t="s">
        <v>736</v>
      </c>
      <c r="Z11" s="147" t="str">
        <f t="shared" si="1"/>
        <v>FALS SR</v>
      </c>
      <c r="AA11" s="227"/>
      <c r="AB11" s="227"/>
      <c r="AC11" s="227" t="s">
        <v>2396</v>
      </c>
      <c r="AD11" s="227" t="s">
        <v>114</v>
      </c>
      <c r="AE11" s="227" t="s">
        <v>961</v>
      </c>
      <c r="AF11" s="227" t="s">
        <v>3319</v>
      </c>
      <c r="AG11" s="227" t="s">
        <v>3319</v>
      </c>
      <c r="AH11" s="225" t="s">
        <v>3270</v>
      </c>
      <c r="AI11" s="225">
        <v>0</v>
      </c>
      <c r="AJ11" s="251" t="s">
        <v>2629</v>
      </c>
    </row>
    <row r="12" spans="1:36" ht="15.75" x14ac:dyDescent="0.25">
      <c r="A12" s="102" t="s">
        <v>2675</v>
      </c>
      <c r="B12" s="66" t="s">
        <v>2672</v>
      </c>
      <c r="C12" s="66" t="s">
        <v>2673</v>
      </c>
      <c r="D12" s="66" t="s">
        <v>2674</v>
      </c>
      <c r="E12" s="104">
        <v>0</v>
      </c>
      <c r="F12" s="102" t="s">
        <v>557</v>
      </c>
      <c r="G12" s="102">
        <v>0</v>
      </c>
      <c r="H12" s="63" t="s">
        <v>2676</v>
      </c>
      <c r="I12" s="102"/>
      <c r="J12" s="102" t="s">
        <v>3599</v>
      </c>
      <c r="K12" s="102" t="s">
        <v>3601</v>
      </c>
      <c r="L12" s="66" t="s">
        <v>2677</v>
      </c>
      <c r="M12" s="66" t="s">
        <v>3503</v>
      </c>
      <c r="N12" s="66"/>
      <c r="O12" s="66"/>
      <c r="P12" s="203" t="s">
        <v>2541</v>
      </c>
      <c r="Q12" s="203" t="s">
        <v>737</v>
      </c>
      <c r="R12" s="203" t="s">
        <v>737</v>
      </c>
      <c r="S12" s="152" t="str">
        <f t="shared" si="0"/>
        <v>RMR</v>
      </c>
      <c r="T12" s="203" t="s">
        <v>736</v>
      </c>
      <c r="U12" s="203" t="s">
        <v>736</v>
      </c>
      <c r="V12" s="203" t="s">
        <v>735</v>
      </c>
      <c r="W12" s="203">
        <v>1</v>
      </c>
      <c r="X12" s="147" t="s">
        <v>736</v>
      </c>
      <c r="Y12" s="147" t="s">
        <v>736</v>
      </c>
      <c r="Z12" s="147" t="str">
        <f t="shared" si="1"/>
        <v>MONADJ</v>
      </c>
      <c r="AA12" s="227"/>
      <c r="AB12" s="227"/>
      <c r="AC12" s="227" t="s">
        <v>2396</v>
      </c>
      <c r="AD12" s="227" t="s">
        <v>114</v>
      </c>
      <c r="AE12" s="227" t="s">
        <v>961</v>
      </c>
      <c r="AF12" s="227" t="s">
        <v>3319</v>
      </c>
      <c r="AG12" s="227" t="s">
        <v>3319</v>
      </c>
      <c r="AH12" s="225" t="s">
        <v>3270</v>
      </c>
      <c r="AI12" s="225">
        <v>0</v>
      </c>
      <c r="AJ12" s="251" t="s">
        <v>2629</v>
      </c>
    </row>
    <row r="13" spans="1:36" ht="15.75" x14ac:dyDescent="0.25">
      <c r="A13" s="102" t="s">
        <v>2681</v>
      </c>
      <c r="B13" s="66" t="s">
        <v>2678</v>
      </c>
      <c r="C13" s="66" t="s">
        <v>2679</v>
      </c>
      <c r="D13" s="66" t="s">
        <v>2680</v>
      </c>
      <c r="E13" s="104">
        <v>0</v>
      </c>
      <c r="F13" s="102" t="s">
        <v>557</v>
      </c>
      <c r="G13" s="102">
        <v>0</v>
      </c>
      <c r="H13" s="63" t="s">
        <v>2561</v>
      </c>
      <c r="I13" s="102"/>
      <c r="J13" s="102" t="s">
        <v>3599</v>
      </c>
      <c r="K13" s="102" t="s">
        <v>3601</v>
      </c>
      <c r="L13" s="66" t="s">
        <v>3604</v>
      </c>
      <c r="M13" s="66" t="s">
        <v>3504</v>
      </c>
      <c r="N13" s="66"/>
      <c r="O13" s="66"/>
      <c r="P13" s="203" t="s">
        <v>2541</v>
      </c>
      <c r="Q13" s="203" t="s">
        <v>1231</v>
      </c>
      <c r="R13" s="203" t="s">
        <v>1231</v>
      </c>
      <c r="S13" s="152" t="str">
        <f t="shared" si="0"/>
        <v>RMR_CR</v>
      </c>
      <c r="T13" s="203" t="s">
        <v>736</v>
      </c>
      <c r="U13" s="203" t="s">
        <v>736</v>
      </c>
      <c r="V13" s="203" t="s">
        <v>735</v>
      </c>
      <c r="W13" s="203">
        <v>1</v>
      </c>
      <c r="X13" s="147" t="s">
        <v>736</v>
      </c>
      <c r="Y13" s="147" t="s">
        <v>736</v>
      </c>
      <c r="Z13" s="147" t="str">
        <f t="shared" si="1"/>
        <v>MONICRED CCR</v>
      </c>
      <c r="AA13" s="227"/>
      <c r="AB13" s="227"/>
      <c r="AC13" s="227" t="s">
        <v>2396</v>
      </c>
      <c r="AD13" s="227" t="s">
        <v>114</v>
      </c>
      <c r="AE13" s="227" t="s">
        <v>961</v>
      </c>
      <c r="AF13" s="227" t="s">
        <v>3319</v>
      </c>
      <c r="AG13" s="227" t="s">
        <v>3319</v>
      </c>
      <c r="AH13" s="225" t="s">
        <v>3270</v>
      </c>
      <c r="AI13" s="225">
        <v>0</v>
      </c>
      <c r="AJ13" s="251" t="s">
        <v>2629</v>
      </c>
    </row>
    <row r="14" spans="1:36" ht="15.75" x14ac:dyDescent="0.25">
      <c r="A14" s="102" t="s">
        <v>2685</v>
      </c>
      <c r="B14" s="66" t="s">
        <v>2682</v>
      </c>
      <c r="C14" s="66" t="s">
        <v>2683</v>
      </c>
      <c r="D14" s="66" t="s">
        <v>2684</v>
      </c>
      <c r="E14" s="104">
        <v>0</v>
      </c>
      <c r="F14" s="102" t="s">
        <v>557</v>
      </c>
      <c r="G14" s="102">
        <v>0</v>
      </c>
      <c r="H14" s="63" t="s">
        <v>2633</v>
      </c>
      <c r="I14" s="102"/>
      <c r="J14" s="102" t="s">
        <v>3599</v>
      </c>
      <c r="K14" s="102" t="s">
        <v>3601</v>
      </c>
      <c r="L14" s="66" t="s">
        <v>2686</v>
      </c>
      <c r="M14" s="66" t="s">
        <v>3505</v>
      </c>
      <c r="N14" s="66"/>
      <c r="O14" s="66"/>
      <c r="P14" s="203" t="s">
        <v>2541</v>
      </c>
      <c r="Q14" s="203" t="s">
        <v>1209</v>
      </c>
      <c r="R14" s="203" t="s">
        <v>1209</v>
      </c>
      <c r="S14" s="152" t="str">
        <f t="shared" si="0"/>
        <v>RMR_CC</v>
      </c>
      <c r="T14" s="203" t="s">
        <v>736</v>
      </c>
      <c r="U14" s="203" t="s">
        <v>736</v>
      </c>
      <c r="V14" s="203" t="s">
        <v>735</v>
      </c>
      <c r="W14" s="203">
        <v>1</v>
      </c>
      <c r="X14" s="147" t="s">
        <v>736</v>
      </c>
      <c r="Y14" s="147" t="s">
        <v>736</v>
      </c>
      <c r="Z14" s="147" t="str">
        <f t="shared" si="1"/>
        <v>MONCCR</v>
      </c>
      <c r="AA14" s="227"/>
      <c r="AB14" s="227"/>
      <c r="AC14" s="227" t="s">
        <v>2396</v>
      </c>
      <c r="AD14" s="227" t="s">
        <v>114</v>
      </c>
      <c r="AE14" s="227" t="s">
        <v>961</v>
      </c>
      <c r="AF14" s="227" t="s">
        <v>3319</v>
      </c>
      <c r="AG14" s="227" t="s">
        <v>3319</v>
      </c>
      <c r="AH14" s="225" t="s">
        <v>3270</v>
      </c>
      <c r="AI14" s="225">
        <v>0</v>
      </c>
      <c r="AJ14" s="251" t="s">
        <v>2629</v>
      </c>
    </row>
    <row r="15" spans="1:36" ht="15.75" x14ac:dyDescent="0.25">
      <c r="A15" s="102" t="s">
        <v>2690</v>
      </c>
      <c r="B15" s="66" t="s">
        <v>2687</v>
      </c>
      <c r="C15" s="66" t="s">
        <v>2688</v>
      </c>
      <c r="D15" s="66" t="s">
        <v>2689</v>
      </c>
      <c r="E15" s="104">
        <v>0</v>
      </c>
      <c r="F15" s="102" t="s">
        <v>557</v>
      </c>
      <c r="G15" s="102">
        <v>0</v>
      </c>
      <c r="H15" s="63" t="s">
        <v>2643</v>
      </c>
      <c r="I15" s="102"/>
      <c r="J15" s="102" t="s">
        <v>3599</v>
      </c>
      <c r="K15" s="102" t="s">
        <v>3601</v>
      </c>
      <c r="L15" s="66" t="s">
        <v>2691</v>
      </c>
      <c r="M15" s="66" t="s">
        <v>3506</v>
      </c>
      <c r="N15" s="66"/>
      <c r="O15" s="66"/>
      <c r="P15" s="203" t="s">
        <v>2541</v>
      </c>
      <c r="Q15" s="203" t="s">
        <v>1266</v>
      </c>
      <c r="R15" s="203" t="s">
        <v>1266</v>
      </c>
      <c r="S15" s="152" t="str">
        <f t="shared" si="0"/>
        <v>RMR_CO</v>
      </c>
      <c r="T15" s="203" t="s">
        <v>736</v>
      </c>
      <c r="U15" s="203" t="s">
        <v>736</v>
      </c>
      <c r="V15" s="203" t="s">
        <v>735</v>
      </c>
      <c r="W15" s="203">
        <v>1</v>
      </c>
      <c r="X15" s="147" t="s">
        <v>736</v>
      </c>
      <c r="Y15" s="147" t="s">
        <v>736</v>
      </c>
      <c r="Z15" s="147" t="str">
        <f t="shared" si="1"/>
        <v>MONCOLL</v>
      </c>
      <c r="AA15" s="227"/>
      <c r="AB15" s="227"/>
      <c r="AC15" s="227" t="s">
        <v>2396</v>
      </c>
      <c r="AD15" s="227" t="s">
        <v>114</v>
      </c>
      <c r="AE15" s="227" t="s">
        <v>961</v>
      </c>
      <c r="AF15" s="227" t="s">
        <v>3319</v>
      </c>
      <c r="AG15" s="227" t="s">
        <v>3319</v>
      </c>
      <c r="AH15" s="225" t="s">
        <v>3270</v>
      </c>
      <c r="AI15" s="225">
        <v>0</v>
      </c>
      <c r="AJ15" s="251" t="s">
        <v>2629</v>
      </c>
    </row>
    <row r="16" spans="1:36" ht="15.75" x14ac:dyDescent="0.25">
      <c r="A16" s="102" t="s">
        <v>2695</v>
      </c>
      <c r="B16" s="66" t="s">
        <v>2692</v>
      </c>
      <c r="C16" s="66" t="s">
        <v>2693</v>
      </c>
      <c r="D16" s="66" t="s">
        <v>2694</v>
      </c>
      <c r="E16" s="104">
        <v>0</v>
      </c>
      <c r="F16" s="102" t="s">
        <v>557</v>
      </c>
      <c r="G16" s="102">
        <v>0</v>
      </c>
      <c r="H16" s="63" t="s">
        <v>2633</v>
      </c>
      <c r="I16" s="102"/>
      <c r="J16" s="102" t="s">
        <v>3599</v>
      </c>
      <c r="K16" s="102" t="s">
        <v>3601</v>
      </c>
      <c r="L16" s="66" t="s">
        <v>2696</v>
      </c>
      <c r="M16" s="66" t="s">
        <v>3507</v>
      </c>
      <c r="N16" s="66"/>
      <c r="O16" s="66"/>
      <c r="P16" s="203" t="s">
        <v>2541</v>
      </c>
      <c r="Q16" s="203" t="s">
        <v>1221</v>
      </c>
      <c r="R16" s="203" t="s">
        <v>1221</v>
      </c>
      <c r="S16" s="152" t="str">
        <f t="shared" si="0"/>
        <v>ADM_CC</v>
      </c>
      <c r="T16" s="203" t="s">
        <v>736</v>
      </c>
      <c r="U16" s="203" t="s">
        <v>736</v>
      </c>
      <c r="V16" s="203" t="s">
        <v>735</v>
      </c>
      <c r="W16" s="203">
        <v>1</v>
      </c>
      <c r="X16" s="147" t="s">
        <v>736</v>
      </c>
      <c r="Y16" s="147" t="s">
        <v>736</v>
      </c>
      <c r="Z16" s="147" t="str">
        <f t="shared" si="1"/>
        <v>NSF CC</v>
      </c>
      <c r="AA16" s="227"/>
      <c r="AB16" s="227"/>
      <c r="AC16" s="227" t="s">
        <v>2396</v>
      </c>
      <c r="AD16" s="227" t="s">
        <v>114</v>
      </c>
      <c r="AE16" s="227" t="s">
        <v>961</v>
      </c>
      <c r="AF16" s="227" t="s">
        <v>3319</v>
      </c>
      <c r="AG16" s="227" t="s">
        <v>3319</v>
      </c>
      <c r="AH16" s="225" t="s">
        <v>3270</v>
      </c>
      <c r="AI16" s="225">
        <v>0</v>
      </c>
      <c r="AJ16" s="251" t="s">
        <v>2629</v>
      </c>
    </row>
    <row r="17" spans="1:36" ht="15.75" x14ac:dyDescent="0.25">
      <c r="A17" s="102" t="s">
        <v>2700</v>
      </c>
      <c r="B17" s="66" t="s">
        <v>2697</v>
      </c>
      <c r="C17" s="66" t="s">
        <v>2698</v>
      </c>
      <c r="D17" s="66" t="s">
        <v>2699</v>
      </c>
      <c r="E17" s="104">
        <v>0</v>
      </c>
      <c r="F17" s="102" t="s">
        <v>557</v>
      </c>
      <c r="G17" s="102">
        <v>0</v>
      </c>
      <c r="H17" s="63" t="s">
        <v>2676</v>
      </c>
      <c r="I17" s="102"/>
      <c r="J17" s="102" t="s">
        <v>2529</v>
      </c>
      <c r="K17" s="102" t="s">
        <v>965</v>
      </c>
      <c r="L17" s="66" t="s">
        <v>2701</v>
      </c>
      <c r="M17" s="66" t="s">
        <v>3508</v>
      </c>
      <c r="N17" s="66"/>
      <c r="O17" s="66"/>
      <c r="P17" s="203" t="s">
        <v>2541</v>
      </c>
      <c r="Q17" s="203" t="s">
        <v>1296</v>
      </c>
      <c r="R17" s="203" t="s">
        <v>1296</v>
      </c>
      <c r="S17" s="152" t="str">
        <f t="shared" si="0"/>
        <v>RCARE</v>
      </c>
      <c r="T17" s="203" t="s">
        <v>736</v>
      </c>
      <c r="U17" s="203" t="s">
        <v>736</v>
      </c>
      <c r="V17" s="203" t="s">
        <v>735</v>
      </c>
      <c r="W17" s="203">
        <v>1</v>
      </c>
      <c r="X17" s="147" t="s">
        <v>736</v>
      </c>
      <c r="Y17" s="147" t="s">
        <v>736</v>
      </c>
      <c r="Z17" s="147" t="str">
        <f t="shared" si="1"/>
        <v>PERSADJ</v>
      </c>
      <c r="AA17" s="227"/>
      <c r="AB17" s="227"/>
      <c r="AC17" s="227" t="s">
        <v>2396</v>
      </c>
      <c r="AD17" s="227" t="s">
        <v>114</v>
      </c>
      <c r="AE17" s="227" t="s">
        <v>961</v>
      </c>
      <c r="AF17" s="227" t="s">
        <v>3319</v>
      </c>
      <c r="AG17" s="227" t="s">
        <v>3319</v>
      </c>
      <c r="AH17" s="225" t="s">
        <v>3270</v>
      </c>
      <c r="AI17" s="225">
        <v>0</v>
      </c>
      <c r="AJ17" s="251" t="s">
        <v>2629</v>
      </c>
    </row>
    <row r="18" spans="1:36" ht="15.75" x14ac:dyDescent="0.25">
      <c r="A18" s="102" t="s">
        <v>2705</v>
      </c>
      <c r="B18" s="66" t="s">
        <v>2702</v>
      </c>
      <c r="C18" s="66" t="s">
        <v>2703</v>
      </c>
      <c r="D18" s="66" t="s">
        <v>2704</v>
      </c>
      <c r="E18" s="104">
        <v>0</v>
      </c>
      <c r="F18" s="102" t="s">
        <v>557</v>
      </c>
      <c r="G18" s="102">
        <v>0</v>
      </c>
      <c r="H18" s="63" t="s">
        <v>2633</v>
      </c>
      <c r="I18" s="102"/>
      <c r="J18" s="102" t="s">
        <v>2529</v>
      </c>
      <c r="K18" s="102" t="s">
        <v>965</v>
      </c>
      <c r="L18" s="66" t="s">
        <v>2706</v>
      </c>
      <c r="M18" s="66" t="s">
        <v>3509</v>
      </c>
      <c r="N18" s="66"/>
      <c r="O18" s="66"/>
      <c r="P18" s="203" t="s">
        <v>2541</v>
      </c>
      <c r="Q18" s="203" t="s">
        <v>1299</v>
      </c>
      <c r="R18" s="203" t="s">
        <v>1299</v>
      </c>
      <c r="S18" s="152" t="str">
        <f t="shared" si="0"/>
        <v>RCR_CC</v>
      </c>
      <c r="T18" s="203" t="s">
        <v>736</v>
      </c>
      <c r="U18" s="203" t="s">
        <v>736</v>
      </c>
      <c r="V18" s="203" t="s">
        <v>735</v>
      </c>
      <c r="W18" s="203">
        <v>1</v>
      </c>
      <c r="X18" s="147" t="s">
        <v>736</v>
      </c>
      <c r="Y18" s="147" t="s">
        <v>736</v>
      </c>
      <c r="Z18" s="147" t="str">
        <f t="shared" si="1"/>
        <v>PERSCRED</v>
      </c>
      <c r="AA18" s="227"/>
      <c r="AB18" s="227"/>
      <c r="AC18" s="227" t="s">
        <v>2396</v>
      </c>
      <c r="AD18" s="227" t="s">
        <v>114</v>
      </c>
      <c r="AE18" s="227" t="s">
        <v>961</v>
      </c>
      <c r="AF18" s="227" t="s">
        <v>3319</v>
      </c>
      <c r="AG18" s="227" t="s">
        <v>3319</v>
      </c>
      <c r="AH18" s="225" t="s">
        <v>3270</v>
      </c>
      <c r="AI18" s="225">
        <v>0</v>
      </c>
      <c r="AJ18" s="251" t="s">
        <v>2629</v>
      </c>
    </row>
    <row r="19" spans="1:36" ht="60" x14ac:dyDescent="0.25">
      <c r="A19" s="102" t="s">
        <v>1869</v>
      </c>
      <c r="B19" s="66" t="s">
        <v>3483</v>
      </c>
      <c r="C19" s="66" t="s">
        <v>3483</v>
      </c>
      <c r="D19" s="63" t="s">
        <v>3484</v>
      </c>
      <c r="E19" s="104">
        <v>0</v>
      </c>
      <c r="F19" s="102" t="s">
        <v>557</v>
      </c>
      <c r="G19" s="102">
        <v>0</v>
      </c>
      <c r="H19" s="63"/>
      <c r="I19" s="102"/>
      <c r="J19" s="102" t="s">
        <v>3599</v>
      </c>
      <c r="K19" s="102" t="s">
        <v>2751</v>
      </c>
      <c r="L19" s="66" t="s">
        <v>3483</v>
      </c>
      <c r="M19" s="63" t="s">
        <v>3484</v>
      </c>
      <c r="N19" s="66" t="s">
        <v>3483</v>
      </c>
      <c r="O19" s="63" t="s">
        <v>3484</v>
      </c>
      <c r="P19" s="203" t="s">
        <v>2541</v>
      </c>
      <c r="Q19" s="203" t="s">
        <v>1871</v>
      </c>
      <c r="R19" s="203" t="s">
        <v>2396</v>
      </c>
      <c r="S19" s="152" t="s">
        <v>2396</v>
      </c>
      <c r="T19" s="203" t="s">
        <v>736</v>
      </c>
      <c r="U19" s="203" t="s">
        <v>736</v>
      </c>
      <c r="V19" s="203" t="s">
        <v>735</v>
      </c>
      <c r="W19" s="203">
        <v>1</v>
      </c>
      <c r="X19" s="147" t="s">
        <v>736</v>
      </c>
      <c r="Y19" s="147" t="s">
        <v>736</v>
      </c>
      <c r="Z19" s="147" t="str">
        <f t="shared" si="1"/>
        <v>DISCINTERROR</v>
      </c>
      <c r="AA19" s="227"/>
      <c r="AB19" s="227"/>
      <c r="AC19" s="227" t="s">
        <v>2396</v>
      </c>
      <c r="AD19" s="227" t="s">
        <v>114</v>
      </c>
      <c r="AE19" s="227" t="s">
        <v>961</v>
      </c>
      <c r="AF19" s="227" t="s">
        <v>3319</v>
      </c>
      <c r="AG19" s="227" t="s">
        <v>3319</v>
      </c>
      <c r="AH19" s="225" t="s">
        <v>3270</v>
      </c>
      <c r="AI19" s="225">
        <v>0</v>
      </c>
      <c r="AJ19" s="251" t="s">
        <v>2629</v>
      </c>
    </row>
    <row r="20" spans="1:36" ht="30" x14ac:dyDescent="0.25">
      <c r="A20" s="240" t="s">
        <v>3199</v>
      </c>
      <c r="B20" s="66" t="s">
        <v>2714</v>
      </c>
      <c r="C20" s="66" t="s">
        <v>2715</v>
      </c>
      <c r="D20" s="103" t="s">
        <v>2716</v>
      </c>
      <c r="E20" s="104">
        <v>199</v>
      </c>
      <c r="F20" s="102" t="s">
        <v>198</v>
      </c>
      <c r="G20" s="102">
        <v>0</v>
      </c>
      <c r="H20" s="63" t="s">
        <v>2717</v>
      </c>
      <c r="I20" s="102"/>
      <c r="J20" s="102" t="s">
        <v>3599</v>
      </c>
      <c r="K20" s="102" t="s">
        <v>2518</v>
      </c>
      <c r="L20" s="66" t="s">
        <v>2718</v>
      </c>
      <c r="M20" s="66" t="s">
        <v>2716</v>
      </c>
      <c r="N20" s="66"/>
      <c r="O20" s="66"/>
      <c r="P20" s="203" t="s">
        <v>2541</v>
      </c>
      <c r="Q20" s="203" t="s">
        <v>3073</v>
      </c>
      <c r="R20" s="203" t="s">
        <v>3073</v>
      </c>
      <c r="S20" s="152" t="str">
        <f t="shared" ref="S20:S31" si="2">R20</f>
        <v>INS_FE</v>
      </c>
      <c r="T20" s="203" t="s">
        <v>736</v>
      </c>
      <c r="U20" s="203" t="s">
        <v>736</v>
      </c>
      <c r="V20" s="203" t="s">
        <v>735</v>
      </c>
      <c r="W20" s="203">
        <v>1</v>
      </c>
      <c r="X20" s="147" t="s">
        <v>736</v>
      </c>
      <c r="Y20" s="147" t="s">
        <v>736</v>
      </c>
      <c r="Z20" s="147" t="str">
        <f t="shared" si="1"/>
        <v>INST_FEE</v>
      </c>
      <c r="AA20" s="227"/>
      <c r="AB20" s="227"/>
      <c r="AC20" s="227" t="s">
        <v>2396</v>
      </c>
      <c r="AD20" s="227" t="s">
        <v>114</v>
      </c>
      <c r="AE20" s="227" t="s">
        <v>2396</v>
      </c>
      <c r="AF20" s="227" t="s">
        <v>3319</v>
      </c>
      <c r="AG20" s="227" t="s">
        <v>3319</v>
      </c>
      <c r="AH20" s="225" t="s">
        <v>3270</v>
      </c>
      <c r="AI20" s="225">
        <v>0</v>
      </c>
      <c r="AJ20" s="251">
        <v>199</v>
      </c>
    </row>
    <row r="21" spans="1:36" ht="30" x14ac:dyDescent="0.25">
      <c r="A21" s="138" t="s">
        <v>3080</v>
      </c>
      <c r="B21" s="66" t="s">
        <v>3603</v>
      </c>
      <c r="C21" s="66" t="s">
        <v>2729</v>
      </c>
      <c r="D21" s="103" t="s">
        <v>2730</v>
      </c>
      <c r="E21" s="104">
        <v>199</v>
      </c>
      <c r="F21" s="102" t="s">
        <v>557</v>
      </c>
      <c r="G21" s="102">
        <v>0</v>
      </c>
      <c r="H21" s="63" t="s">
        <v>3605</v>
      </c>
      <c r="I21" s="102"/>
      <c r="J21" s="102" t="s">
        <v>2731</v>
      </c>
      <c r="K21" s="102" t="s">
        <v>3606</v>
      </c>
      <c r="L21" s="66" t="s">
        <v>3607</v>
      </c>
      <c r="M21" s="66" t="s">
        <v>2730</v>
      </c>
      <c r="N21" s="66"/>
      <c r="O21" s="66"/>
      <c r="P21" s="203" t="s">
        <v>2541</v>
      </c>
      <c r="Q21" s="203" t="s">
        <v>854</v>
      </c>
      <c r="R21" s="203" t="s">
        <v>854</v>
      </c>
      <c r="S21" s="152" t="str">
        <f t="shared" si="2"/>
        <v>2EQUIP</v>
      </c>
      <c r="T21" s="203" t="s">
        <v>736</v>
      </c>
      <c r="U21" s="203" t="s">
        <v>736</v>
      </c>
      <c r="V21" s="203" t="s">
        <v>735</v>
      </c>
      <c r="W21" s="203">
        <v>1</v>
      </c>
      <c r="X21" s="147" t="s">
        <v>736</v>
      </c>
      <c r="Y21" s="147" t="s">
        <v>736</v>
      </c>
      <c r="Z21" s="147" t="str">
        <f t="shared" si="1"/>
        <v>EQPFEE</v>
      </c>
      <c r="AA21" s="227"/>
      <c r="AB21" s="227"/>
      <c r="AC21" s="227" t="s">
        <v>2396</v>
      </c>
      <c r="AD21" s="227" t="s">
        <v>114</v>
      </c>
      <c r="AE21" s="227" t="s">
        <v>2396</v>
      </c>
      <c r="AF21" s="227" t="s">
        <v>3319</v>
      </c>
      <c r="AG21" s="227" t="s">
        <v>3319</v>
      </c>
      <c r="AH21" s="225" t="s">
        <v>3270</v>
      </c>
      <c r="AI21" s="225">
        <v>0</v>
      </c>
      <c r="AJ21" s="251">
        <v>199</v>
      </c>
    </row>
    <row r="22" spans="1:36" ht="15.75" x14ac:dyDescent="0.25">
      <c r="A22" s="102" t="s">
        <v>3074</v>
      </c>
      <c r="B22" s="66" t="s">
        <v>2707</v>
      </c>
      <c r="C22" s="66" t="s">
        <v>2707</v>
      </c>
      <c r="D22" s="103" t="s">
        <v>2708</v>
      </c>
      <c r="E22" s="104">
        <v>0</v>
      </c>
      <c r="F22" s="102" t="s">
        <v>557</v>
      </c>
      <c r="G22" s="102">
        <v>0</v>
      </c>
      <c r="H22" s="63" t="s">
        <v>2709</v>
      </c>
      <c r="I22" s="102"/>
      <c r="J22" s="102" t="s">
        <v>3599</v>
      </c>
      <c r="K22" s="102" t="s">
        <v>2518</v>
      </c>
      <c r="L22" s="66" t="s">
        <v>2707</v>
      </c>
      <c r="M22" s="66" t="s">
        <v>2708</v>
      </c>
      <c r="N22" s="66"/>
      <c r="O22" s="66"/>
      <c r="P22" s="203" t="s">
        <v>2541</v>
      </c>
      <c r="Q22" s="203" t="s">
        <v>1218</v>
      </c>
      <c r="R22" s="203" t="s">
        <v>1218</v>
      </c>
      <c r="S22" s="152" t="str">
        <f t="shared" si="2"/>
        <v>NOSHOW</v>
      </c>
      <c r="T22" s="203" t="s">
        <v>736</v>
      </c>
      <c r="U22" s="203" t="s">
        <v>736</v>
      </c>
      <c r="V22" s="203" t="s">
        <v>735</v>
      </c>
      <c r="W22" s="203">
        <v>1</v>
      </c>
      <c r="X22" s="147" t="s">
        <v>736</v>
      </c>
      <c r="Y22" s="147" t="s">
        <v>736</v>
      </c>
      <c r="Z22" s="147" t="str">
        <f t="shared" si="1"/>
        <v>CSERV</v>
      </c>
      <c r="AA22" s="227"/>
      <c r="AB22" s="227"/>
      <c r="AC22" s="227" t="s">
        <v>2396</v>
      </c>
      <c r="AD22" s="227" t="s">
        <v>114</v>
      </c>
      <c r="AE22" s="227" t="s">
        <v>961</v>
      </c>
      <c r="AF22" s="227" t="s">
        <v>3319</v>
      </c>
      <c r="AG22" s="227" t="s">
        <v>3319</v>
      </c>
      <c r="AH22" s="225" t="s">
        <v>3270</v>
      </c>
      <c r="AI22" s="225">
        <v>0</v>
      </c>
      <c r="AJ22" s="251">
        <v>99</v>
      </c>
    </row>
    <row r="23" spans="1:36" ht="15.75" x14ac:dyDescent="0.25">
      <c r="A23" s="102" t="s">
        <v>2585</v>
      </c>
      <c r="B23" s="66" t="s">
        <v>2090</v>
      </c>
      <c r="C23" s="66" t="s">
        <v>2583</v>
      </c>
      <c r="D23" s="66" t="s">
        <v>2584</v>
      </c>
      <c r="E23" s="104">
        <v>0</v>
      </c>
      <c r="F23" s="102" t="s">
        <v>557</v>
      </c>
      <c r="G23" s="102">
        <v>0</v>
      </c>
      <c r="H23" s="63" t="s">
        <v>2556</v>
      </c>
      <c r="I23" s="102"/>
      <c r="J23" s="102" t="s">
        <v>3599</v>
      </c>
      <c r="K23" s="102" t="s">
        <v>2518</v>
      </c>
      <c r="L23" s="66" t="s">
        <v>3615</v>
      </c>
      <c r="M23" s="66" t="s">
        <v>3510</v>
      </c>
      <c r="N23" s="66"/>
      <c r="O23" s="66"/>
      <c r="P23" s="203" t="s">
        <v>737</v>
      </c>
      <c r="Q23" s="203" t="s">
        <v>2566</v>
      </c>
      <c r="R23" s="203" t="s">
        <v>2566</v>
      </c>
      <c r="S23" s="152" t="str">
        <f t="shared" si="2"/>
        <v>RMR CR</v>
      </c>
      <c r="T23" s="203" t="s">
        <v>736</v>
      </c>
      <c r="U23" s="203" t="s">
        <v>736</v>
      </c>
      <c r="V23" s="203" t="s">
        <v>735</v>
      </c>
      <c r="W23" s="203">
        <v>1</v>
      </c>
      <c r="X23" s="147" t="s">
        <v>736</v>
      </c>
      <c r="Y23" s="147" t="s">
        <v>736</v>
      </c>
      <c r="Z23" s="147" t="str">
        <f t="shared" si="1"/>
        <v>RETN_OFFER</v>
      </c>
      <c r="AA23" s="227"/>
      <c r="AB23" s="227"/>
      <c r="AC23" s="227" t="s">
        <v>2396</v>
      </c>
      <c r="AD23" s="227" t="s">
        <v>114</v>
      </c>
      <c r="AE23" s="227" t="s">
        <v>961</v>
      </c>
      <c r="AF23" s="227" t="s">
        <v>3319</v>
      </c>
      <c r="AG23" s="227" t="s">
        <v>3319</v>
      </c>
      <c r="AH23" s="225" t="s">
        <v>3270</v>
      </c>
      <c r="AI23" s="225">
        <v>19.989999999999998</v>
      </c>
      <c r="AJ23" s="251">
        <v>0</v>
      </c>
    </row>
    <row r="24" spans="1:36" ht="30" x14ac:dyDescent="0.25">
      <c r="A24" s="102" t="s">
        <v>2527</v>
      </c>
      <c r="B24" s="66" t="s">
        <v>1328</v>
      </c>
      <c r="C24" s="66" t="s">
        <v>2525</v>
      </c>
      <c r="D24" s="66" t="s">
        <v>2526</v>
      </c>
      <c r="E24" s="104">
        <v>0</v>
      </c>
      <c r="F24" s="102" t="s">
        <v>557</v>
      </c>
      <c r="G24" s="102">
        <v>0</v>
      </c>
      <c r="H24" s="63" t="s">
        <v>2528</v>
      </c>
      <c r="I24" s="102"/>
      <c r="J24" s="102" t="s">
        <v>2529</v>
      </c>
      <c r="K24" s="102" t="s">
        <v>2518</v>
      </c>
      <c r="L24" s="66" t="s">
        <v>2530</v>
      </c>
      <c r="M24" s="66" t="s">
        <v>3511</v>
      </c>
      <c r="N24" s="66"/>
      <c r="O24" s="66"/>
      <c r="P24" s="203" t="s">
        <v>737</v>
      </c>
      <c r="Q24" s="203" t="s">
        <v>855</v>
      </c>
      <c r="R24" s="203" t="s">
        <v>2396</v>
      </c>
      <c r="S24" s="152" t="str">
        <f t="shared" si="2"/>
        <v>Service</v>
      </c>
      <c r="T24" s="203" t="s">
        <v>736</v>
      </c>
      <c r="U24" s="203" t="s">
        <v>736</v>
      </c>
      <c r="V24" s="203" t="s">
        <v>735</v>
      </c>
      <c r="W24" s="203">
        <v>1</v>
      </c>
      <c r="X24" s="147" t="s">
        <v>736</v>
      </c>
      <c r="Y24" s="147" t="s">
        <v>736</v>
      </c>
      <c r="Z24" s="147" t="str">
        <f t="shared" si="1"/>
        <v>STAFF_DISC</v>
      </c>
      <c r="AA24" s="227"/>
      <c r="AB24" s="227"/>
      <c r="AC24" s="227" t="s">
        <v>2396</v>
      </c>
      <c r="AD24" s="227" t="s">
        <v>114</v>
      </c>
      <c r="AE24" s="227" t="s">
        <v>961</v>
      </c>
      <c r="AF24" s="227" t="s">
        <v>3319</v>
      </c>
      <c r="AG24" s="227" t="s">
        <v>3319</v>
      </c>
      <c r="AH24" s="225" t="s">
        <v>3403</v>
      </c>
      <c r="AI24" s="225">
        <v>35</v>
      </c>
      <c r="AJ24" s="251">
        <v>0</v>
      </c>
    </row>
    <row r="25" spans="1:36" ht="30" x14ac:dyDescent="0.25">
      <c r="A25" s="102" t="s">
        <v>2533</v>
      </c>
      <c r="B25" s="66" t="s">
        <v>1326</v>
      </c>
      <c r="C25" s="66" t="s">
        <v>2531</v>
      </c>
      <c r="D25" s="66" t="s">
        <v>2532</v>
      </c>
      <c r="E25" s="104">
        <v>0</v>
      </c>
      <c r="F25" s="102" t="s">
        <v>557</v>
      </c>
      <c r="G25" s="102">
        <v>0</v>
      </c>
      <c r="H25" s="63" t="s">
        <v>2528</v>
      </c>
      <c r="I25" s="102"/>
      <c r="J25" s="102" t="s">
        <v>2529</v>
      </c>
      <c r="K25" s="102" t="s">
        <v>2518</v>
      </c>
      <c r="L25" s="66" t="s">
        <v>2534</v>
      </c>
      <c r="M25" s="66" t="s">
        <v>3512</v>
      </c>
      <c r="N25" s="66"/>
      <c r="O25" s="66"/>
      <c r="P25" s="203" t="s">
        <v>737</v>
      </c>
      <c r="Q25" s="203" t="s">
        <v>855</v>
      </c>
      <c r="R25" s="203" t="s">
        <v>855</v>
      </c>
      <c r="S25" s="152" t="str">
        <f t="shared" si="2"/>
        <v>EQUIP</v>
      </c>
      <c r="T25" s="203" t="s">
        <v>736</v>
      </c>
      <c r="U25" s="203" t="s">
        <v>736</v>
      </c>
      <c r="V25" s="203" t="s">
        <v>735</v>
      </c>
      <c r="W25" s="203">
        <v>1</v>
      </c>
      <c r="X25" s="147" t="s">
        <v>736</v>
      </c>
      <c r="Y25" s="147" t="s">
        <v>736</v>
      </c>
      <c r="Z25" s="147" t="str">
        <f t="shared" si="1"/>
        <v>STAFF_BEAC</v>
      </c>
      <c r="AA25" s="227"/>
      <c r="AB25" s="227"/>
      <c r="AC25" s="227" t="s">
        <v>2396</v>
      </c>
      <c r="AD25" s="227" t="s">
        <v>114</v>
      </c>
      <c r="AE25" s="227" t="s">
        <v>961</v>
      </c>
      <c r="AF25" s="227" t="s">
        <v>3319</v>
      </c>
      <c r="AG25" s="227" t="s">
        <v>3319</v>
      </c>
      <c r="AH25" s="225" t="s">
        <v>3403</v>
      </c>
      <c r="AI25" s="225">
        <v>15</v>
      </c>
      <c r="AJ25" s="251">
        <v>0</v>
      </c>
    </row>
    <row r="26" spans="1:36" ht="30" x14ac:dyDescent="0.25">
      <c r="A26" s="102" t="s">
        <v>2538</v>
      </c>
      <c r="B26" s="66" t="s">
        <v>2535</v>
      </c>
      <c r="C26" s="66" t="s">
        <v>2536</v>
      </c>
      <c r="D26" s="66" t="s">
        <v>2537</v>
      </c>
      <c r="E26" s="104">
        <v>0</v>
      </c>
      <c r="F26" s="102" t="s">
        <v>557</v>
      </c>
      <c r="G26" s="102">
        <v>0</v>
      </c>
      <c r="H26" s="63" t="s">
        <v>2539</v>
      </c>
      <c r="I26" s="102"/>
      <c r="J26" s="102" t="s">
        <v>3599</v>
      </c>
      <c r="K26" s="102" t="s">
        <v>2518</v>
      </c>
      <c r="L26" s="66" t="s">
        <v>2540</v>
      </c>
      <c r="M26" s="66" t="s">
        <v>3513</v>
      </c>
      <c r="N26" s="66"/>
      <c r="O26" s="66"/>
      <c r="P26" s="203" t="s">
        <v>2541</v>
      </c>
      <c r="Q26" s="203" t="s">
        <v>2542</v>
      </c>
      <c r="R26" s="203" t="s">
        <v>2542</v>
      </c>
      <c r="S26" s="152" t="str">
        <f t="shared" si="2"/>
        <v>EQDSS</v>
      </c>
      <c r="T26" s="203" t="s">
        <v>736</v>
      </c>
      <c r="U26" s="203" t="s">
        <v>736</v>
      </c>
      <c r="V26" s="203" t="s">
        <v>735</v>
      </c>
      <c r="W26" s="203">
        <v>1</v>
      </c>
      <c r="X26" s="147" t="s">
        <v>736</v>
      </c>
      <c r="Y26" s="147" t="s">
        <v>736</v>
      </c>
      <c r="Z26" s="147" t="str">
        <f t="shared" si="1"/>
        <v>DISCSALES</v>
      </c>
      <c r="AA26" s="227"/>
      <c r="AB26" s="227"/>
      <c r="AC26" s="227" t="s">
        <v>2396</v>
      </c>
      <c r="AD26" s="227" t="s">
        <v>114</v>
      </c>
      <c r="AE26" s="227" t="s">
        <v>961</v>
      </c>
      <c r="AF26" s="227" t="s">
        <v>3319</v>
      </c>
      <c r="AG26" s="227" t="s">
        <v>3319</v>
      </c>
      <c r="AH26" s="225" t="s">
        <v>3270</v>
      </c>
      <c r="AI26" s="225">
        <f t="shared" ref="AI26:AI67" si="3">E26*-1</f>
        <v>0</v>
      </c>
      <c r="AJ26" s="251">
        <v>0</v>
      </c>
    </row>
    <row r="27" spans="1:36" ht="15.75" x14ac:dyDescent="0.25">
      <c r="A27" s="102" t="s">
        <v>2546</v>
      </c>
      <c r="B27" s="66" t="s">
        <v>2543</v>
      </c>
      <c r="C27" s="66" t="s">
        <v>2544</v>
      </c>
      <c r="D27" s="66" t="s">
        <v>2545</v>
      </c>
      <c r="E27" s="104">
        <v>0</v>
      </c>
      <c r="F27" s="102" t="s">
        <v>557</v>
      </c>
      <c r="G27" s="102">
        <v>0</v>
      </c>
      <c r="H27" s="63" t="s">
        <v>2547</v>
      </c>
      <c r="I27" s="102"/>
      <c r="J27" s="102" t="s">
        <v>3599</v>
      </c>
      <c r="K27" s="102" t="s">
        <v>2518</v>
      </c>
      <c r="L27" s="66" t="s">
        <v>2548</v>
      </c>
      <c r="M27" s="66" t="s">
        <v>3514</v>
      </c>
      <c r="N27" s="66"/>
      <c r="O27" s="66"/>
      <c r="P27" s="203" t="s">
        <v>2541</v>
      </c>
      <c r="Q27" s="203" t="s">
        <v>2227</v>
      </c>
      <c r="R27" s="203" t="s">
        <v>2227</v>
      </c>
      <c r="S27" s="152" t="str">
        <f t="shared" si="2"/>
        <v>EQDIST</v>
      </c>
      <c r="T27" s="203" t="s">
        <v>736</v>
      </c>
      <c r="U27" s="203" t="s">
        <v>736</v>
      </c>
      <c r="V27" s="203" t="s">
        <v>735</v>
      </c>
      <c r="W27" s="203">
        <v>1</v>
      </c>
      <c r="X27" s="147" t="s">
        <v>736</v>
      </c>
      <c r="Y27" s="147" t="s">
        <v>736</v>
      </c>
      <c r="Z27" s="147" t="str">
        <f t="shared" si="1"/>
        <v>DISCTECH</v>
      </c>
      <c r="AA27" s="227"/>
      <c r="AB27" s="227"/>
      <c r="AC27" s="227" t="s">
        <v>2396</v>
      </c>
      <c r="AD27" s="227" t="s">
        <v>114</v>
      </c>
      <c r="AE27" s="227" t="s">
        <v>961</v>
      </c>
      <c r="AF27" s="227" t="s">
        <v>3319</v>
      </c>
      <c r="AG27" s="227" t="s">
        <v>3319</v>
      </c>
      <c r="AH27" s="225" t="s">
        <v>3270</v>
      </c>
      <c r="AI27" s="225">
        <f t="shared" si="3"/>
        <v>0</v>
      </c>
      <c r="AJ27" s="251">
        <v>0</v>
      </c>
    </row>
    <row r="28" spans="1:36" ht="15.75" x14ac:dyDescent="0.25">
      <c r="A28" s="102" t="s">
        <v>2551</v>
      </c>
      <c r="B28" s="66" t="s">
        <v>2549</v>
      </c>
      <c r="C28" s="66" t="s">
        <v>2550</v>
      </c>
      <c r="D28" s="66" t="s">
        <v>3903</v>
      </c>
      <c r="E28" s="104">
        <v>0</v>
      </c>
      <c r="F28" s="102" t="s">
        <v>557</v>
      </c>
      <c r="G28" s="102">
        <v>0</v>
      </c>
      <c r="H28" s="63" t="s">
        <v>2552</v>
      </c>
      <c r="I28" s="102"/>
      <c r="J28" s="102" t="s">
        <v>3599</v>
      </c>
      <c r="K28" s="102" t="s">
        <v>2518</v>
      </c>
      <c r="L28" s="66" t="s">
        <v>2553</v>
      </c>
      <c r="M28" s="66" t="s">
        <v>3903</v>
      </c>
      <c r="N28" s="66"/>
      <c r="O28" s="66"/>
      <c r="P28" s="203" t="s">
        <v>2541</v>
      </c>
      <c r="Q28" s="203" t="s">
        <v>1868</v>
      </c>
      <c r="R28" s="203" t="s">
        <v>1868</v>
      </c>
      <c r="S28" s="152" t="str">
        <f t="shared" si="2"/>
        <v>EQDISH</v>
      </c>
      <c r="T28" s="203" t="s">
        <v>736</v>
      </c>
      <c r="U28" s="203" t="s">
        <v>736</v>
      </c>
      <c r="V28" s="203" t="s">
        <v>735</v>
      </c>
      <c r="W28" s="203">
        <v>1</v>
      </c>
      <c r="X28" s="147" t="s">
        <v>736</v>
      </c>
      <c r="Y28" s="147" t="s">
        <v>736</v>
      </c>
      <c r="Z28" s="147" t="str">
        <f t="shared" si="1"/>
        <v>DISCHO</v>
      </c>
      <c r="AA28" s="227"/>
      <c r="AB28" s="227"/>
      <c r="AC28" s="227" t="s">
        <v>2396</v>
      </c>
      <c r="AD28" s="227" t="s">
        <v>114</v>
      </c>
      <c r="AE28" s="227" t="s">
        <v>961</v>
      </c>
      <c r="AF28" s="227" t="s">
        <v>3319</v>
      </c>
      <c r="AG28" s="227" t="s">
        <v>3319</v>
      </c>
      <c r="AH28" s="225" t="s">
        <v>3270</v>
      </c>
      <c r="AI28" s="225">
        <f t="shared" si="3"/>
        <v>0</v>
      </c>
      <c r="AJ28" s="251">
        <v>0</v>
      </c>
    </row>
    <row r="29" spans="1:36" ht="15.75" x14ac:dyDescent="0.25">
      <c r="A29" s="102" t="s">
        <v>2555</v>
      </c>
      <c r="B29" s="66" t="s">
        <v>1641</v>
      </c>
      <c r="C29" s="66" t="s">
        <v>2554</v>
      </c>
      <c r="D29" s="66" t="s">
        <v>3904</v>
      </c>
      <c r="E29" s="104">
        <v>0</v>
      </c>
      <c r="F29" s="102" t="s">
        <v>557</v>
      </c>
      <c r="G29" s="102">
        <v>0</v>
      </c>
      <c r="H29" s="63" t="s">
        <v>2556</v>
      </c>
      <c r="I29" s="102"/>
      <c r="J29" s="102" t="s">
        <v>3599</v>
      </c>
      <c r="K29" s="102" t="s">
        <v>2518</v>
      </c>
      <c r="L29" s="66" t="s">
        <v>2557</v>
      </c>
      <c r="M29" s="66" t="s">
        <v>3904</v>
      </c>
      <c r="N29" s="66"/>
      <c r="O29" s="66"/>
      <c r="P29" s="203" t="s">
        <v>2541</v>
      </c>
      <c r="Q29" s="203" t="s">
        <v>1639</v>
      </c>
      <c r="R29" s="203" t="s">
        <v>1639</v>
      </c>
      <c r="S29" s="152" t="str">
        <f t="shared" si="2"/>
        <v>EQDHOP</v>
      </c>
      <c r="T29" s="203" t="s">
        <v>736</v>
      </c>
      <c r="U29" s="203" t="s">
        <v>736</v>
      </c>
      <c r="V29" s="203" t="s">
        <v>735</v>
      </c>
      <c r="W29" s="203">
        <v>1</v>
      </c>
      <c r="X29" s="147" t="s">
        <v>736</v>
      </c>
      <c r="Y29" s="147" t="s">
        <v>736</v>
      </c>
      <c r="Z29" s="147" t="str">
        <f t="shared" si="1"/>
        <v>01_DISC25</v>
      </c>
      <c r="AA29" s="227"/>
      <c r="AB29" s="227"/>
      <c r="AC29" s="227" t="s">
        <v>2396</v>
      </c>
      <c r="AD29" s="227" t="s">
        <v>114</v>
      </c>
      <c r="AE29" s="227" t="s">
        <v>961</v>
      </c>
      <c r="AF29" s="227" t="s">
        <v>3319</v>
      </c>
      <c r="AG29" s="227" t="s">
        <v>3319</v>
      </c>
      <c r="AH29" s="225" t="s">
        <v>3270</v>
      </c>
      <c r="AI29" s="225">
        <f t="shared" si="3"/>
        <v>0</v>
      </c>
      <c r="AJ29" s="251">
        <v>0</v>
      </c>
    </row>
    <row r="30" spans="1:36" ht="15.75" x14ac:dyDescent="0.25">
      <c r="A30" s="102" t="s">
        <v>2560</v>
      </c>
      <c r="B30" s="66" t="s">
        <v>1873</v>
      </c>
      <c r="C30" s="66" t="s">
        <v>2558</v>
      </c>
      <c r="D30" s="66" t="s">
        <v>2559</v>
      </c>
      <c r="E30" s="104">
        <v>0</v>
      </c>
      <c r="F30" s="102" t="s">
        <v>557</v>
      </c>
      <c r="G30" s="102">
        <v>0</v>
      </c>
      <c r="H30" s="63" t="s">
        <v>2561</v>
      </c>
      <c r="I30" s="102"/>
      <c r="J30" s="102" t="s">
        <v>3599</v>
      </c>
      <c r="K30" s="102" t="s">
        <v>2518</v>
      </c>
      <c r="L30" s="66" t="s">
        <v>3616</v>
      </c>
      <c r="M30" s="66" t="s">
        <v>3515</v>
      </c>
      <c r="N30" s="66"/>
      <c r="O30" s="66"/>
      <c r="P30" s="203" t="s">
        <v>2541</v>
      </c>
      <c r="Q30" s="203" t="s">
        <v>1874</v>
      </c>
      <c r="R30" s="203" t="s">
        <v>1874</v>
      </c>
      <c r="S30" s="152" t="str">
        <f t="shared" si="2"/>
        <v>EQDISR</v>
      </c>
      <c r="T30" s="203" t="s">
        <v>736</v>
      </c>
      <c r="U30" s="203" t="s">
        <v>736</v>
      </c>
      <c r="V30" s="203" t="s">
        <v>735</v>
      </c>
      <c r="W30" s="203">
        <v>1</v>
      </c>
      <c r="X30" s="147" t="s">
        <v>736</v>
      </c>
      <c r="Y30" s="147" t="s">
        <v>736</v>
      </c>
      <c r="Z30" s="147" t="str">
        <f t="shared" si="1"/>
        <v>DISCRETN</v>
      </c>
      <c r="AA30" s="227"/>
      <c r="AB30" s="227"/>
      <c r="AC30" s="227" t="s">
        <v>2396</v>
      </c>
      <c r="AD30" s="227" t="s">
        <v>114</v>
      </c>
      <c r="AE30" s="227" t="s">
        <v>961</v>
      </c>
      <c r="AF30" s="227" t="s">
        <v>3319</v>
      </c>
      <c r="AG30" s="227" t="s">
        <v>3319</v>
      </c>
      <c r="AH30" s="225" t="s">
        <v>3270</v>
      </c>
      <c r="AI30" s="225">
        <f t="shared" si="3"/>
        <v>0</v>
      </c>
      <c r="AJ30" s="251">
        <v>0</v>
      </c>
    </row>
    <row r="31" spans="1:36" ht="15.75" x14ac:dyDescent="0.25">
      <c r="A31" s="138" t="s">
        <v>3843</v>
      </c>
      <c r="B31" s="66" t="s">
        <v>2743</v>
      </c>
      <c r="C31" s="66" t="s">
        <v>2744</v>
      </c>
      <c r="D31" s="66" t="s">
        <v>3905</v>
      </c>
      <c r="E31" s="104">
        <v>0</v>
      </c>
      <c r="F31" s="102" t="s">
        <v>557</v>
      </c>
      <c r="G31" s="102">
        <v>0</v>
      </c>
      <c r="H31" s="63" t="s">
        <v>2633</v>
      </c>
      <c r="I31" s="102"/>
      <c r="J31" s="102" t="s">
        <v>3599</v>
      </c>
      <c r="K31" s="102" t="s">
        <v>2518</v>
      </c>
      <c r="L31" s="66" t="s">
        <v>2742</v>
      </c>
      <c r="M31" s="66" t="s">
        <v>3905</v>
      </c>
      <c r="N31" s="66"/>
      <c r="O31" s="66"/>
      <c r="P31" s="203" t="s">
        <v>737</v>
      </c>
      <c r="Q31" s="203" t="s">
        <v>1301</v>
      </c>
      <c r="R31" s="203" t="s">
        <v>1301</v>
      </c>
      <c r="S31" s="152" t="str">
        <f t="shared" si="2"/>
        <v>PRS</v>
      </c>
      <c r="T31" s="203" t="s">
        <v>736</v>
      </c>
      <c r="U31" s="203" t="s">
        <v>736</v>
      </c>
      <c r="V31" s="203" t="s">
        <v>735</v>
      </c>
      <c r="W31" s="203">
        <v>1</v>
      </c>
      <c r="X31" s="147" t="s">
        <v>736</v>
      </c>
      <c r="Y31" s="147" t="s">
        <v>736</v>
      </c>
      <c r="Z31" s="147" t="str">
        <f t="shared" si="1"/>
        <v>PG50X12MO</v>
      </c>
      <c r="AA31" s="227"/>
      <c r="AB31" s="227"/>
      <c r="AC31" s="227" t="s">
        <v>2396</v>
      </c>
      <c r="AD31" s="227" t="s">
        <v>114</v>
      </c>
      <c r="AE31" s="227" t="s">
        <v>961</v>
      </c>
      <c r="AF31" s="227" t="s">
        <v>3319</v>
      </c>
      <c r="AG31" s="227" t="s">
        <v>3319</v>
      </c>
      <c r="AH31" s="225" t="s">
        <v>3270</v>
      </c>
      <c r="AI31" s="225">
        <f t="shared" si="3"/>
        <v>0</v>
      </c>
      <c r="AJ31" s="251">
        <v>-2.5</v>
      </c>
    </row>
    <row r="32" spans="1:36" ht="15.75" x14ac:dyDescent="0.25">
      <c r="A32" s="102" t="s">
        <v>2754</v>
      </c>
      <c r="B32" s="66" t="s">
        <v>3485</v>
      </c>
      <c r="C32" s="66" t="s">
        <v>3485</v>
      </c>
      <c r="D32" s="66" t="s">
        <v>3486</v>
      </c>
      <c r="E32" s="104">
        <v>0</v>
      </c>
      <c r="F32" s="102" t="s">
        <v>557</v>
      </c>
      <c r="G32" s="102">
        <v>0</v>
      </c>
      <c r="H32" s="63"/>
      <c r="I32" s="102"/>
      <c r="J32" s="102" t="s">
        <v>3599</v>
      </c>
      <c r="K32" s="102" t="s">
        <v>2751</v>
      </c>
      <c r="L32" s="66" t="s">
        <v>3485</v>
      </c>
      <c r="M32" s="66" t="s">
        <v>3486</v>
      </c>
      <c r="N32" s="66" t="s">
        <v>3485</v>
      </c>
      <c r="O32" s="66" t="s">
        <v>3486</v>
      </c>
      <c r="P32" s="203" t="s">
        <v>2541</v>
      </c>
      <c r="Q32" s="203" t="e">
        <v>#N/A</v>
      </c>
      <c r="R32" s="203" t="s">
        <v>2396</v>
      </c>
      <c r="S32" s="152" t="s">
        <v>2396</v>
      </c>
      <c r="T32" s="203" t="s">
        <v>736</v>
      </c>
      <c r="U32" s="203" t="s">
        <v>736</v>
      </c>
      <c r="V32" s="203" t="s">
        <v>735</v>
      </c>
      <c r="W32" s="203">
        <v>1</v>
      </c>
      <c r="X32" s="147" t="s">
        <v>736</v>
      </c>
      <c r="Y32" s="147" t="s">
        <v>736</v>
      </c>
      <c r="Z32" s="147" t="str">
        <f t="shared" si="1"/>
        <v>AFCRED</v>
      </c>
      <c r="AA32" s="227"/>
      <c r="AB32" s="227"/>
      <c r="AC32" s="227" t="s">
        <v>2396</v>
      </c>
      <c r="AD32" s="227" t="s">
        <v>114</v>
      </c>
      <c r="AE32" s="227" t="s">
        <v>961</v>
      </c>
      <c r="AF32" s="227" t="s">
        <v>3319</v>
      </c>
      <c r="AG32" s="227" t="s">
        <v>3319</v>
      </c>
      <c r="AH32" s="225" t="s">
        <v>3270</v>
      </c>
      <c r="AI32" s="225">
        <f t="shared" si="3"/>
        <v>0</v>
      </c>
      <c r="AJ32" s="251">
        <v>-2.95</v>
      </c>
    </row>
    <row r="33" spans="1:36" ht="15.75" x14ac:dyDescent="0.25">
      <c r="A33" s="102" t="s">
        <v>2565</v>
      </c>
      <c r="B33" s="66" t="s">
        <v>2562</v>
      </c>
      <c r="C33" s="66" t="s">
        <v>2563</v>
      </c>
      <c r="D33" s="66" t="s">
        <v>2564</v>
      </c>
      <c r="E33" s="104">
        <v>0</v>
      </c>
      <c r="F33" s="102" t="s">
        <v>557</v>
      </c>
      <c r="G33" s="102">
        <v>0</v>
      </c>
      <c r="H33" s="63" t="s">
        <v>2561</v>
      </c>
      <c r="I33" s="102"/>
      <c r="J33" s="102" t="s">
        <v>3599</v>
      </c>
      <c r="K33" s="102" t="s">
        <v>2518</v>
      </c>
      <c r="L33" s="66" t="s">
        <v>3617</v>
      </c>
      <c r="M33" s="66" t="s">
        <v>3516</v>
      </c>
      <c r="N33" s="66"/>
      <c r="O33" s="66"/>
      <c r="P33" s="203" t="s">
        <v>737</v>
      </c>
      <c r="Q33" s="203" t="s">
        <v>2566</v>
      </c>
      <c r="R33" s="203" t="s">
        <v>2566</v>
      </c>
      <c r="S33" s="152" t="str">
        <f t="shared" ref="S33:S44" si="4">R33</f>
        <v>RMR CR</v>
      </c>
      <c r="T33" s="203" t="s">
        <v>736</v>
      </c>
      <c r="U33" s="203" t="s">
        <v>736</v>
      </c>
      <c r="V33" s="203" t="s">
        <v>735</v>
      </c>
      <c r="W33" s="203">
        <v>1</v>
      </c>
      <c r="X33" s="147" t="s">
        <v>736</v>
      </c>
      <c r="Y33" s="147" t="s">
        <v>736</v>
      </c>
      <c r="Z33" s="147" t="str">
        <f t="shared" si="1"/>
        <v>SEC DISC</v>
      </c>
      <c r="AA33" s="227"/>
      <c r="AB33" s="227"/>
      <c r="AC33" s="227" t="s">
        <v>2396</v>
      </c>
      <c r="AD33" s="227" t="s">
        <v>114</v>
      </c>
      <c r="AE33" s="227" t="s">
        <v>961</v>
      </c>
      <c r="AF33" s="227" t="s">
        <v>3319</v>
      </c>
      <c r="AG33" s="227" t="s">
        <v>3319</v>
      </c>
      <c r="AH33" s="225" t="s">
        <v>3270</v>
      </c>
      <c r="AI33" s="225">
        <f t="shared" si="3"/>
        <v>0</v>
      </c>
      <c r="AJ33" s="251">
        <v>-3</v>
      </c>
    </row>
    <row r="34" spans="1:36" ht="15.75" x14ac:dyDescent="0.25">
      <c r="A34" s="102" t="s">
        <v>2612</v>
      </c>
      <c r="B34" s="66" t="s">
        <v>2610</v>
      </c>
      <c r="C34" s="66" t="s">
        <v>2611</v>
      </c>
      <c r="D34" s="66" t="s">
        <v>3906</v>
      </c>
      <c r="E34" s="104">
        <v>0</v>
      </c>
      <c r="F34" s="102" t="s">
        <v>557</v>
      </c>
      <c r="G34" s="102">
        <v>0</v>
      </c>
      <c r="H34" s="63" t="s">
        <v>2613</v>
      </c>
      <c r="I34" s="102"/>
      <c r="J34" s="102" t="s">
        <v>3599</v>
      </c>
      <c r="K34" s="102" t="s">
        <v>2518</v>
      </c>
      <c r="L34" s="66" t="s">
        <v>2614</v>
      </c>
      <c r="M34" s="66" t="s">
        <v>3906</v>
      </c>
      <c r="N34" s="66"/>
      <c r="O34" s="66"/>
      <c r="P34" s="203" t="s">
        <v>737</v>
      </c>
      <c r="Q34" s="203" t="s">
        <v>1301</v>
      </c>
      <c r="R34" s="203" t="s">
        <v>1301</v>
      </c>
      <c r="S34" s="152" t="str">
        <f t="shared" si="4"/>
        <v>PRS</v>
      </c>
      <c r="T34" s="203" t="s">
        <v>736</v>
      </c>
      <c r="U34" s="203" t="s">
        <v>736</v>
      </c>
      <c r="V34" s="203" t="s">
        <v>735</v>
      </c>
      <c r="W34" s="203">
        <v>1</v>
      </c>
      <c r="X34" s="147" t="s">
        <v>736</v>
      </c>
      <c r="Y34" s="147" t="s">
        <v>736</v>
      </c>
      <c r="Z34" s="147" t="str">
        <f t="shared" ref="Z34:Z65" si="5">A34</f>
        <v>PRSCRED</v>
      </c>
      <c r="AA34" s="227"/>
      <c r="AB34" s="227"/>
      <c r="AC34" s="227" t="s">
        <v>2396</v>
      </c>
      <c r="AD34" s="227" t="s">
        <v>114</v>
      </c>
      <c r="AE34" s="227" t="s">
        <v>961</v>
      </c>
      <c r="AF34" s="227" t="s">
        <v>3319</v>
      </c>
      <c r="AG34" s="227" t="s">
        <v>3319</v>
      </c>
      <c r="AH34" s="225" t="s">
        <v>3270</v>
      </c>
      <c r="AI34" s="225">
        <f t="shared" si="3"/>
        <v>0</v>
      </c>
      <c r="AJ34" s="251">
        <v>-3.25</v>
      </c>
    </row>
    <row r="35" spans="1:36" ht="15.75" x14ac:dyDescent="0.25">
      <c r="A35" s="102" t="s">
        <v>2570</v>
      </c>
      <c r="B35" s="66" t="s">
        <v>2567</v>
      </c>
      <c r="C35" s="66" t="s">
        <v>2568</v>
      </c>
      <c r="D35" s="66" t="s">
        <v>2569</v>
      </c>
      <c r="E35" s="104">
        <v>0</v>
      </c>
      <c r="F35" s="102" t="s">
        <v>557</v>
      </c>
      <c r="G35" s="102">
        <v>0</v>
      </c>
      <c r="H35" s="63" t="s">
        <v>2561</v>
      </c>
      <c r="I35" s="102"/>
      <c r="J35" s="102" t="s">
        <v>3599</v>
      </c>
      <c r="K35" s="102" t="s">
        <v>2518</v>
      </c>
      <c r="L35" s="66" t="s">
        <v>3618</v>
      </c>
      <c r="M35" s="66" t="s">
        <v>3517</v>
      </c>
      <c r="N35" s="66"/>
      <c r="O35" s="66"/>
      <c r="P35" s="203" t="s">
        <v>737</v>
      </c>
      <c r="Q35" s="203" t="s">
        <v>2566</v>
      </c>
      <c r="R35" s="203" t="s">
        <v>2566</v>
      </c>
      <c r="S35" s="152" t="str">
        <f t="shared" si="4"/>
        <v>RMR CR</v>
      </c>
      <c r="T35" s="203" t="s">
        <v>736</v>
      </c>
      <c r="U35" s="203" t="s">
        <v>736</v>
      </c>
      <c r="V35" s="203" t="s">
        <v>735</v>
      </c>
      <c r="W35" s="203">
        <v>1</v>
      </c>
      <c r="X35" s="147" t="s">
        <v>736</v>
      </c>
      <c r="Y35" s="147" t="s">
        <v>736</v>
      </c>
      <c r="Z35" s="147" t="str">
        <f t="shared" si="5"/>
        <v>SECA DISC</v>
      </c>
      <c r="AA35" s="227"/>
      <c r="AB35" s="227"/>
      <c r="AC35" s="227" t="s">
        <v>2396</v>
      </c>
      <c r="AD35" s="227" t="s">
        <v>114</v>
      </c>
      <c r="AE35" s="227" t="s">
        <v>961</v>
      </c>
      <c r="AF35" s="227" t="s">
        <v>3319</v>
      </c>
      <c r="AG35" s="227" t="s">
        <v>3319</v>
      </c>
      <c r="AH35" s="225" t="s">
        <v>3270</v>
      </c>
      <c r="AI35" s="225">
        <f t="shared" si="3"/>
        <v>0</v>
      </c>
      <c r="AJ35" s="251">
        <v>-3.5</v>
      </c>
    </row>
    <row r="36" spans="1:36" ht="15.75" x14ac:dyDescent="0.25">
      <c r="A36" s="102" t="s">
        <v>2574</v>
      </c>
      <c r="B36" s="66" t="s">
        <v>2571</v>
      </c>
      <c r="C36" s="66" t="s">
        <v>2572</v>
      </c>
      <c r="D36" s="66" t="s">
        <v>2573</v>
      </c>
      <c r="E36" s="104">
        <v>0</v>
      </c>
      <c r="F36" s="102" t="s">
        <v>557</v>
      </c>
      <c r="G36" s="102">
        <v>0</v>
      </c>
      <c r="H36" s="63" t="s">
        <v>2561</v>
      </c>
      <c r="I36" s="102"/>
      <c r="J36" s="102" t="s">
        <v>3599</v>
      </c>
      <c r="K36" s="102" t="s">
        <v>2518</v>
      </c>
      <c r="L36" s="66" t="s">
        <v>3619</v>
      </c>
      <c r="M36" s="66" t="s">
        <v>3518</v>
      </c>
      <c r="N36" s="66"/>
      <c r="O36" s="66"/>
      <c r="P36" s="203" t="s">
        <v>737</v>
      </c>
      <c r="Q36" s="203" t="s">
        <v>2566</v>
      </c>
      <c r="R36" s="203" t="s">
        <v>2566</v>
      </c>
      <c r="S36" s="152" t="str">
        <f t="shared" si="4"/>
        <v>RMR CR</v>
      </c>
      <c r="T36" s="203" t="s">
        <v>736</v>
      </c>
      <c r="U36" s="203" t="s">
        <v>736</v>
      </c>
      <c r="V36" s="203" t="s">
        <v>735</v>
      </c>
      <c r="W36" s="203">
        <v>1</v>
      </c>
      <c r="X36" s="147" t="s">
        <v>736</v>
      </c>
      <c r="Y36" s="147" t="s">
        <v>736</v>
      </c>
      <c r="Z36" s="147" t="str">
        <f t="shared" si="5"/>
        <v>CONN DISC</v>
      </c>
      <c r="AA36" s="227"/>
      <c r="AB36" s="227"/>
      <c r="AC36" s="227" t="s">
        <v>2396</v>
      </c>
      <c r="AD36" s="227" t="s">
        <v>114</v>
      </c>
      <c r="AE36" s="227" t="s">
        <v>961</v>
      </c>
      <c r="AF36" s="227" t="s">
        <v>3319</v>
      </c>
      <c r="AG36" s="227" t="s">
        <v>3319</v>
      </c>
      <c r="AH36" s="225" t="s">
        <v>3270</v>
      </c>
      <c r="AI36" s="225">
        <f t="shared" si="3"/>
        <v>0</v>
      </c>
      <c r="AJ36" s="251">
        <v>-4</v>
      </c>
    </row>
    <row r="37" spans="1:36" ht="15.75" x14ac:dyDescent="0.25">
      <c r="A37" s="102" t="s">
        <v>2618</v>
      </c>
      <c r="B37" s="66" t="s">
        <v>2615</v>
      </c>
      <c r="C37" s="63" t="s">
        <v>2616</v>
      </c>
      <c r="D37" s="63" t="s">
        <v>2617</v>
      </c>
      <c r="E37" s="104">
        <v>0</v>
      </c>
      <c r="F37" s="102" t="s">
        <v>557</v>
      </c>
      <c r="G37" s="102">
        <v>0</v>
      </c>
      <c r="H37" s="63" t="s">
        <v>2619</v>
      </c>
      <c r="I37" s="102"/>
      <c r="J37" s="102" t="s">
        <v>3599</v>
      </c>
      <c r="K37" s="102" t="s">
        <v>2518</v>
      </c>
      <c r="L37" s="66" t="s">
        <v>2620</v>
      </c>
      <c r="M37" s="66" t="s">
        <v>3519</v>
      </c>
      <c r="N37" s="66"/>
      <c r="O37" s="66"/>
      <c r="P37" s="203" t="s">
        <v>2541</v>
      </c>
      <c r="Q37" s="203" t="s">
        <v>1206</v>
      </c>
      <c r="R37" s="203" t="s">
        <v>1206</v>
      </c>
      <c r="S37" s="152" t="str">
        <f t="shared" si="4"/>
        <v>RPLS</v>
      </c>
      <c r="T37" s="203" t="s">
        <v>736</v>
      </c>
      <c r="U37" s="203" t="s">
        <v>736</v>
      </c>
      <c r="V37" s="203" t="s">
        <v>735</v>
      </c>
      <c r="W37" s="203">
        <v>1</v>
      </c>
      <c r="X37" s="147" t="s">
        <v>736</v>
      </c>
      <c r="Y37" s="147" t="s">
        <v>736</v>
      </c>
      <c r="Z37" s="147" t="str">
        <f t="shared" si="5"/>
        <v>APLUSADJ</v>
      </c>
      <c r="AA37" s="227"/>
      <c r="AB37" s="227"/>
      <c r="AC37" s="227" t="s">
        <v>2396</v>
      </c>
      <c r="AD37" s="227" t="s">
        <v>114</v>
      </c>
      <c r="AE37" s="227" t="s">
        <v>961</v>
      </c>
      <c r="AF37" s="227" t="s">
        <v>3319</v>
      </c>
      <c r="AG37" s="227" t="s">
        <v>3319</v>
      </c>
      <c r="AH37" s="225" t="s">
        <v>3270</v>
      </c>
      <c r="AI37" s="225">
        <f t="shared" si="3"/>
        <v>0</v>
      </c>
      <c r="AJ37" s="251">
        <v>-4.95</v>
      </c>
    </row>
    <row r="38" spans="1:36" ht="15.75" x14ac:dyDescent="0.25">
      <c r="A38" s="102" t="s">
        <v>2624</v>
      </c>
      <c r="B38" s="66" t="s">
        <v>2621</v>
      </c>
      <c r="C38" s="63" t="s">
        <v>2622</v>
      </c>
      <c r="D38" s="63" t="s">
        <v>2623</v>
      </c>
      <c r="E38" s="104">
        <v>0</v>
      </c>
      <c r="F38" s="102" t="s">
        <v>557</v>
      </c>
      <c r="G38" s="102">
        <v>0</v>
      </c>
      <c r="H38" s="63" t="s">
        <v>2619</v>
      </c>
      <c r="I38" s="102"/>
      <c r="J38" s="102" t="s">
        <v>3599</v>
      </c>
      <c r="K38" s="102" t="s">
        <v>2518</v>
      </c>
      <c r="L38" s="66" t="s">
        <v>2625</v>
      </c>
      <c r="M38" s="66" t="s">
        <v>3520</v>
      </c>
      <c r="N38" s="66"/>
      <c r="O38" s="66"/>
      <c r="P38" s="203" t="s">
        <v>737</v>
      </c>
      <c r="Q38" s="203" t="s">
        <v>1206</v>
      </c>
      <c r="R38" s="203" t="s">
        <v>1206</v>
      </c>
      <c r="S38" s="152" t="str">
        <f t="shared" si="4"/>
        <v>RPLS</v>
      </c>
      <c r="T38" s="203" t="s">
        <v>736</v>
      </c>
      <c r="U38" s="203" t="s">
        <v>736</v>
      </c>
      <c r="V38" s="203" t="s">
        <v>735</v>
      </c>
      <c r="W38" s="203">
        <v>1</v>
      </c>
      <c r="X38" s="147" t="s">
        <v>736</v>
      </c>
      <c r="Y38" s="147" t="s">
        <v>736</v>
      </c>
      <c r="Z38" s="147" t="str">
        <f t="shared" si="5"/>
        <v>APLUSCRED</v>
      </c>
      <c r="AA38" s="227"/>
      <c r="AB38" s="227"/>
      <c r="AC38" s="227" t="s">
        <v>2396</v>
      </c>
      <c r="AD38" s="227" t="s">
        <v>114</v>
      </c>
      <c r="AE38" s="227" t="s">
        <v>961</v>
      </c>
      <c r="AF38" s="227" t="s">
        <v>3319</v>
      </c>
      <c r="AG38" s="227" t="s">
        <v>3319</v>
      </c>
      <c r="AH38" s="225" t="s">
        <v>3270</v>
      </c>
      <c r="AI38" s="225">
        <f t="shared" si="3"/>
        <v>0</v>
      </c>
      <c r="AJ38" s="251">
        <v>-4.95</v>
      </c>
    </row>
    <row r="39" spans="1:36" s="262" customFormat="1" ht="30" x14ac:dyDescent="0.25">
      <c r="A39" s="150" t="s">
        <v>130</v>
      </c>
      <c r="B39" s="105" t="s">
        <v>4008</v>
      </c>
      <c r="C39" s="105" t="s">
        <v>4009</v>
      </c>
      <c r="D39" s="260" t="s">
        <v>4010</v>
      </c>
      <c r="E39" s="261">
        <v>0</v>
      </c>
      <c r="F39" s="150" t="s">
        <v>198</v>
      </c>
      <c r="G39" s="150">
        <v>0</v>
      </c>
      <c r="H39" s="151" t="s">
        <v>2517</v>
      </c>
      <c r="I39" s="150"/>
      <c r="J39" s="150" t="s">
        <v>3599</v>
      </c>
      <c r="K39" s="150" t="s">
        <v>2518</v>
      </c>
      <c r="L39" s="105" t="s">
        <v>4011</v>
      </c>
      <c r="M39" s="105" t="s">
        <v>4010</v>
      </c>
      <c r="N39" s="105"/>
      <c r="O39" s="105"/>
      <c r="P39" s="152" t="s">
        <v>737</v>
      </c>
      <c r="Q39" s="152" t="s">
        <v>1650</v>
      </c>
      <c r="R39" s="152" t="s">
        <v>2396</v>
      </c>
      <c r="S39" s="152" t="str">
        <f t="shared" si="4"/>
        <v>Service</v>
      </c>
      <c r="T39" s="152" t="s">
        <v>736</v>
      </c>
      <c r="U39" s="152" t="s">
        <v>736</v>
      </c>
      <c r="V39" s="152" t="s">
        <v>735</v>
      </c>
      <c r="W39" s="152">
        <v>1</v>
      </c>
      <c r="X39" s="147" t="s">
        <v>736</v>
      </c>
      <c r="Y39" s="147" t="s">
        <v>736</v>
      </c>
      <c r="Z39" s="147" t="str">
        <f t="shared" si="5"/>
        <v>5FORLIFE</v>
      </c>
      <c r="AA39" s="227"/>
      <c r="AB39" s="227"/>
      <c r="AC39" s="227" t="s">
        <v>2396</v>
      </c>
      <c r="AD39" s="227" t="s">
        <v>114</v>
      </c>
      <c r="AE39" s="227" t="s">
        <v>961</v>
      </c>
      <c r="AF39" s="227" t="s">
        <v>3319</v>
      </c>
      <c r="AG39" s="227" t="s">
        <v>3319</v>
      </c>
      <c r="AH39" s="225" t="s">
        <v>3270</v>
      </c>
      <c r="AI39" s="225">
        <f t="shared" si="3"/>
        <v>0</v>
      </c>
      <c r="AJ39" s="262">
        <v>0</v>
      </c>
    </row>
    <row r="40" spans="1:36" ht="15.75" x14ac:dyDescent="0.25">
      <c r="A40" s="102" t="s">
        <v>2578</v>
      </c>
      <c r="B40" s="66" t="s">
        <v>2575</v>
      </c>
      <c r="C40" s="66" t="s">
        <v>2576</v>
      </c>
      <c r="D40" s="66" t="s">
        <v>2577</v>
      </c>
      <c r="E40" s="104">
        <v>0</v>
      </c>
      <c r="F40" s="102" t="s">
        <v>557</v>
      </c>
      <c r="G40" s="102">
        <v>0</v>
      </c>
      <c r="H40" s="63" t="s">
        <v>2561</v>
      </c>
      <c r="I40" s="102"/>
      <c r="J40" s="102" t="s">
        <v>3599</v>
      </c>
      <c r="K40" s="102" t="s">
        <v>2518</v>
      </c>
      <c r="L40" s="66" t="s">
        <v>3620</v>
      </c>
      <c r="M40" s="66" t="s">
        <v>3521</v>
      </c>
      <c r="N40" s="66"/>
      <c r="O40" s="66"/>
      <c r="P40" s="203" t="s">
        <v>737</v>
      </c>
      <c r="Q40" s="203" t="s">
        <v>2566</v>
      </c>
      <c r="R40" s="203" t="s">
        <v>2566</v>
      </c>
      <c r="S40" s="152" t="str">
        <f t="shared" si="4"/>
        <v>RMR CR</v>
      </c>
      <c r="T40" s="203" t="s">
        <v>736</v>
      </c>
      <c r="U40" s="203" t="s">
        <v>736</v>
      </c>
      <c r="V40" s="203" t="s">
        <v>735</v>
      </c>
      <c r="W40" s="203">
        <v>1</v>
      </c>
      <c r="X40" s="147" t="s">
        <v>736</v>
      </c>
      <c r="Y40" s="147" t="s">
        <v>736</v>
      </c>
      <c r="Z40" s="147" t="str">
        <f t="shared" si="5"/>
        <v>CONT DISC</v>
      </c>
      <c r="AA40" s="227"/>
      <c r="AB40" s="227"/>
      <c r="AC40" s="227" t="s">
        <v>2396</v>
      </c>
      <c r="AD40" s="227" t="s">
        <v>114</v>
      </c>
      <c r="AE40" s="227" t="s">
        <v>961</v>
      </c>
      <c r="AF40" s="227" t="s">
        <v>3319</v>
      </c>
      <c r="AG40" s="227" t="s">
        <v>3319</v>
      </c>
      <c r="AH40" s="225" t="s">
        <v>3270</v>
      </c>
      <c r="AI40" s="225">
        <f t="shared" si="3"/>
        <v>0</v>
      </c>
      <c r="AJ40" s="251">
        <v>-5</v>
      </c>
    </row>
    <row r="41" spans="1:36" ht="15.75" x14ac:dyDescent="0.25">
      <c r="A41" s="102" t="s">
        <v>3071</v>
      </c>
      <c r="B41" s="66" t="s">
        <v>1304</v>
      </c>
      <c r="C41" s="66" t="s">
        <v>2737</v>
      </c>
      <c r="D41" s="66" t="s">
        <v>3907</v>
      </c>
      <c r="E41" s="104">
        <v>0</v>
      </c>
      <c r="F41" s="102" t="s">
        <v>557</v>
      </c>
      <c r="G41" s="102">
        <v>0</v>
      </c>
      <c r="H41" s="63" t="s">
        <v>2633</v>
      </c>
      <c r="I41" s="102"/>
      <c r="J41" s="102" t="s">
        <v>3599</v>
      </c>
      <c r="K41" s="102" t="s">
        <v>2518</v>
      </c>
      <c r="L41" s="66" t="s">
        <v>2738</v>
      </c>
      <c r="M41" s="66" t="s">
        <v>3907</v>
      </c>
      <c r="N41" s="66"/>
      <c r="O41" s="66"/>
      <c r="P41" s="203" t="s">
        <v>2541</v>
      </c>
      <c r="Q41" s="203" t="s">
        <v>1301</v>
      </c>
      <c r="R41" s="203" t="s">
        <v>1301</v>
      </c>
      <c r="S41" s="152" t="str">
        <f t="shared" si="4"/>
        <v>PRS</v>
      </c>
      <c r="T41" s="203" t="s">
        <v>736</v>
      </c>
      <c r="U41" s="203" t="s">
        <v>736</v>
      </c>
      <c r="V41" s="203" t="s">
        <v>735</v>
      </c>
      <c r="W41" s="203">
        <v>1</v>
      </c>
      <c r="X41" s="147" t="s">
        <v>736</v>
      </c>
      <c r="Y41" s="147" t="s">
        <v>736</v>
      </c>
      <c r="Z41" s="147" t="str">
        <f t="shared" si="5"/>
        <v>PGADJ5</v>
      </c>
      <c r="AA41" s="227"/>
      <c r="AB41" s="227"/>
      <c r="AC41" s="227" t="s">
        <v>2396</v>
      </c>
      <c r="AD41" s="227" t="s">
        <v>114</v>
      </c>
      <c r="AE41" s="227" t="s">
        <v>961</v>
      </c>
      <c r="AF41" s="227" t="s">
        <v>3319</v>
      </c>
      <c r="AG41" s="227" t="s">
        <v>3319</v>
      </c>
      <c r="AH41" s="225" t="s">
        <v>3270</v>
      </c>
      <c r="AI41" s="225">
        <f t="shared" si="3"/>
        <v>0</v>
      </c>
      <c r="AJ41" s="251">
        <v>-5</v>
      </c>
    </row>
    <row r="42" spans="1:36" ht="15.75" x14ac:dyDescent="0.25">
      <c r="A42" s="138" t="s">
        <v>3077</v>
      </c>
      <c r="B42" s="66" t="s">
        <v>2740</v>
      </c>
      <c r="C42" s="66" t="s">
        <v>2741</v>
      </c>
      <c r="D42" s="66" t="s">
        <v>3908</v>
      </c>
      <c r="E42" s="104">
        <v>0</v>
      </c>
      <c r="F42" s="102" t="s">
        <v>557</v>
      </c>
      <c r="G42" s="102">
        <v>0</v>
      </c>
      <c r="H42" s="63" t="s">
        <v>2633</v>
      </c>
      <c r="I42" s="102"/>
      <c r="J42" s="102" t="s">
        <v>3599</v>
      </c>
      <c r="K42" s="102" t="s">
        <v>2518</v>
      </c>
      <c r="L42" s="66" t="s">
        <v>2742</v>
      </c>
      <c r="M42" s="66" t="s">
        <v>3908</v>
      </c>
      <c r="N42" s="66"/>
      <c r="O42" s="66"/>
      <c r="P42" s="203" t="s">
        <v>737</v>
      </c>
      <c r="Q42" s="203" t="s">
        <v>1301</v>
      </c>
      <c r="R42" s="203" t="s">
        <v>1301</v>
      </c>
      <c r="S42" s="152" t="str">
        <f t="shared" si="4"/>
        <v>PRS</v>
      </c>
      <c r="T42" s="203" t="s">
        <v>736</v>
      </c>
      <c r="U42" s="203" t="s">
        <v>736</v>
      </c>
      <c r="V42" s="203" t="s">
        <v>735</v>
      </c>
      <c r="W42" s="203">
        <v>1</v>
      </c>
      <c r="X42" s="147" t="s">
        <v>736</v>
      </c>
      <c r="Y42" s="147" t="s">
        <v>736</v>
      </c>
      <c r="Z42" s="147" t="str">
        <f t="shared" si="5"/>
        <v>PG5X6M</v>
      </c>
      <c r="AA42" s="227"/>
      <c r="AB42" s="227"/>
      <c r="AC42" s="227" t="s">
        <v>2396</v>
      </c>
      <c r="AD42" s="227" t="s">
        <v>114</v>
      </c>
      <c r="AE42" s="227" t="s">
        <v>961</v>
      </c>
      <c r="AF42" s="227" t="s">
        <v>3319</v>
      </c>
      <c r="AG42" s="227" t="s">
        <v>3319</v>
      </c>
      <c r="AH42" s="225" t="s">
        <v>3270</v>
      </c>
      <c r="AI42" s="225">
        <f t="shared" si="3"/>
        <v>0</v>
      </c>
      <c r="AJ42" s="251">
        <v>-5</v>
      </c>
    </row>
    <row r="43" spans="1:36" ht="15.75" x14ac:dyDescent="0.25">
      <c r="A43" s="138" t="s">
        <v>3076</v>
      </c>
      <c r="B43" s="66" t="s">
        <v>2745</v>
      </c>
      <c r="C43" s="66" t="s">
        <v>2746</v>
      </c>
      <c r="D43" s="103" t="s">
        <v>3909</v>
      </c>
      <c r="E43" s="104">
        <v>0</v>
      </c>
      <c r="F43" s="102" t="s">
        <v>557</v>
      </c>
      <c r="G43" s="102">
        <v>0</v>
      </c>
      <c r="H43" s="63" t="s">
        <v>2613</v>
      </c>
      <c r="I43" s="102"/>
      <c r="J43" s="102" t="s">
        <v>3599</v>
      </c>
      <c r="K43" s="102" t="s">
        <v>2518</v>
      </c>
      <c r="L43" s="66" t="s">
        <v>2742</v>
      </c>
      <c r="M43" s="66" t="s">
        <v>3909</v>
      </c>
      <c r="N43" s="66"/>
      <c r="O43" s="66"/>
      <c r="P43" s="203" t="s">
        <v>737</v>
      </c>
      <c r="Q43" s="203" t="s">
        <v>1301</v>
      </c>
      <c r="R43" s="203" t="s">
        <v>1301</v>
      </c>
      <c r="S43" s="152" t="str">
        <f t="shared" si="4"/>
        <v>PRS</v>
      </c>
      <c r="T43" s="203" t="s">
        <v>736</v>
      </c>
      <c r="U43" s="203" t="s">
        <v>736</v>
      </c>
      <c r="V43" s="203" t="s">
        <v>735</v>
      </c>
      <c r="W43" s="203">
        <v>1</v>
      </c>
      <c r="X43" s="147" t="s">
        <v>736</v>
      </c>
      <c r="Y43" s="147" t="s">
        <v>736</v>
      </c>
      <c r="Z43" s="147" t="str">
        <f t="shared" si="5"/>
        <v>PG5X12M</v>
      </c>
      <c r="AA43" s="227"/>
      <c r="AB43" s="227"/>
      <c r="AC43" s="227" t="s">
        <v>2396</v>
      </c>
      <c r="AD43" s="227" t="s">
        <v>114</v>
      </c>
      <c r="AE43" s="227" t="s">
        <v>961</v>
      </c>
      <c r="AF43" s="227" t="s">
        <v>3319</v>
      </c>
      <c r="AG43" s="227" t="s">
        <v>3319</v>
      </c>
      <c r="AH43" s="225" t="s">
        <v>3270</v>
      </c>
      <c r="AI43" s="225">
        <f t="shared" si="3"/>
        <v>0</v>
      </c>
      <c r="AJ43" s="251">
        <v>-5</v>
      </c>
    </row>
    <row r="44" spans="1:36" ht="15.75" x14ac:dyDescent="0.25">
      <c r="A44" s="102" t="s">
        <v>2582</v>
      </c>
      <c r="B44" s="66" t="s">
        <v>2579</v>
      </c>
      <c r="C44" s="66" t="s">
        <v>2580</v>
      </c>
      <c r="D44" s="66" t="s">
        <v>2581</v>
      </c>
      <c r="E44" s="104">
        <v>0</v>
      </c>
      <c r="F44" s="102" t="s">
        <v>557</v>
      </c>
      <c r="G44" s="102">
        <v>0</v>
      </c>
      <c r="H44" s="63" t="s">
        <v>2561</v>
      </c>
      <c r="I44" s="102"/>
      <c r="J44" s="102" t="s">
        <v>3599</v>
      </c>
      <c r="K44" s="102" t="s">
        <v>2518</v>
      </c>
      <c r="L44" s="66" t="s">
        <v>3621</v>
      </c>
      <c r="M44" s="66" t="s">
        <v>3522</v>
      </c>
      <c r="N44" s="66"/>
      <c r="O44" s="66"/>
      <c r="P44" s="203" t="s">
        <v>737</v>
      </c>
      <c r="Q44" s="203" t="s">
        <v>2566</v>
      </c>
      <c r="R44" s="203" t="s">
        <v>2566</v>
      </c>
      <c r="S44" s="152" t="str">
        <f t="shared" si="4"/>
        <v>RMR CR</v>
      </c>
      <c r="T44" s="203" t="s">
        <v>736</v>
      </c>
      <c r="U44" s="203" t="s">
        <v>736</v>
      </c>
      <c r="V44" s="203" t="s">
        <v>735</v>
      </c>
      <c r="W44" s="203">
        <v>1</v>
      </c>
      <c r="X44" s="147" t="s">
        <v>736</v>
      </c>
      <c r="Y44" s="147" t="s">
        <v>736</v>
      </c>
      <c r="Z44" s="147" t="str">
        <f t="shared" si="5"/>
        <v>COMM DIS</v>
      </c>
      <c r="AA44" s="227"/>
      <c r="AB44" s="227"/>
      <c r="AC44" s="227" t="s">
        <v>2396</v>
      </c>
      <c r="AD44" s="227" t="s">
        <v>114</v>
      </c>
      <c r="AE44" s="227" t="s">
        <v>961</v>
      </c>
      <c r="AF44" s="227" t="s">
        <v>3319</v>
      </c>
      <c r="AG44" s="227" t="s">
        <v>3319</v>
      </c>
      <c r="AH44" s="225" t="s">
        <v>3270</v>
      </c>
      <c r="AI44" s="225">
        <f t="shared" si="3"/>
        <v>0</v>
      </c>
      <c r="AJ44" s="251">
        <v>-6</v>
      </c>
    </row>
    <row r="45" spans="1:36" ht="45" x14ac:dyDescent="0.25">
      <c r="A45" s="102" t="s">
        <v>2763</v>
      </c>
      <c r="B45" s="66" t="s">
        <v>2761</v>
      </c>
      <c r="C45" s="66" t="s">
        <v>2762</v>
      </c>
      <c r="D45" s="63" t="s">
        <v>3487</v>
      </c>
      <c r="E45" s="104">
        <v>0</v>
      </c>
      <c r="F45" s="102" t="s">
        <v>557</v>
      </c>
      <c r="G45" s="102">
        <v>0</v>
      </c>
      <c r="H45" s="63" t="s">
        <v>2764</v>
      </c>
      <c r="I45" s="102"/>
      <c r="J45" s="102" t="s">
        <v>2757</v>
      </c>
      <c r="K45" s="102" t="s">
        <v>965</v>
      </c>
      <c r="L45" s="66" t="s">
        <v>2762</v>
      </c>
      <c r="M45" s="63" t="s">
        <v>3487</v>
      </c>
      <c r="N45" s="66" t="s">
        <v>2762</v>
      </c>
      <c r="O45" s="63" t="s">
        <v>3487</v>
      </c>
      <c r="P45" s="203" t="s">
        <v>2541</v>
      </c>
      <c r="Q45" s="203" t="s">
        <v>1924</v>
      </c>
      <c r="R45" s="203" t="s">
        <v>2396</v>
      </c>
      <c r="S45" s="152" t="s">
        <v>2396</v>
      </c>
      <c r="T45" s="203" t="s">
        <v>736</v>
      </c>
      <c r="U45" s="203" t="s">
        <v>736</v>
      </c>
      <c r="V45" s="203" t="s">
        <v>735</v>
      </c>
      <c r="W45" s="203">
        <v>1</v>
      </c>
      <c r="X45" s="147" t="s">
        <v>736</v>
      </c>
      <c r="Y45" s="147" t="s">
        <v>736</v>
      </c>
      <c r="Z45" s="147" t="str">
        <f t="shared" si="5"/>
        <v>PER DISC SP</v>
      </c>
      <c r="AA45" s="227"/>
      <c r="AB45" s="227"/>
      <c r="AC45" s="227" t="s">
        <v>2396</v>
      </c>
      <c r="AD45" s="227" t="s">
        <v>114</v>
      </c>
      <c r="AE45" s="227" t="s">
        <v>961</v>
      </c>
      <c r="AF45" s="227" t="s">
        <v>3319</v>
      </c>
      <c r="AG45" s="227" t="s">
        <v>3319</v>
      </c>
      <c r="AH45" s="225" t="s">
        <v>3270</v>
      </c>
      <c r="AI45" s="225">
        <f t="shared" si="3"/>
        <v>0</v>
      </c>
      <c r="AJ45" s="251">
        <v>-6</v>
      </c>
    </row>
    <row r="46" spans="1:36" ht="15.75" x14ac:dyDescent="0.25">
      <c r="A46" s="102" t="s">
        <v>2759</v>
      </c>
      <c r="B46" s="66" t="s">
        <v>2758</v>
      </c>
      <c r="C46" s="66" t="s">
        <v>3488</v>
      </c>
      <c r="D46" s="66" t="s">
        <v>3489</v>
      </c>
      <c r="E46" s="104">
        <v>0</v>
      </c>
      <c r="F46" s="102" t="s">
        <v>557</v>
      </c>
      <c r="G46" s="102">
        <v>0</v>
      </c>
      <c r="H46" s="63" t="s">
        <v>2760</v>
      </c>
      <c r="I46" s="102"/>
      <c r="J46" s="102" t="s">
        <v>2757</v>
      </c>
      <c r="K46" s="102" t="s">
        <v>965</v>
      </c>
      <c r="L46" s="66" t="s">
        <v>3488</v>
      </c>
      <c r="M46" s="66" t="s">
        <v>3489</v>
      </c>
      <c r="N46" s="66" t="s">
        <v>3488</v>
      </c>
      <c r="O46" s="66" t="s">
        <v>3489</v>
      </c>
      <c r="P46" s="203" t="s">
        <v>2541</v>
      </c>
      <c r="Q46" s="203" t="s">
        <v>1924</v>
      </c>
      <c r="R46" s="203" t="s">
        <v>2396</v>
      </c>
      <c r="S46" s="152" t="s">
        <v>2396</v>
      </c>
      <c r="T46" s="203" t="s">
        <v>736</v>
      </c>
      <c r="U46" s="203" t="s">
        <v>736</v>
      </c>
      <c r="V46" s="203" t="s">
        <v>735</v>
      </c>
      <c r="W46" s="203">
        <v>1</v>
      </c>
      <c r="X46" s="147" t="s">
        <v>736</v>
      </c>
      <c r="Y46" s="147" t="s">
        <v>736</v>
      </c>
      <c r="Z46" s="147" t="str">
        <f t="shared" si="5"/>
        <v>FSNA</v>
      </c>
      <c r="AA46" s="227"/>
      <c r="AB46" s="227"/>
      <c r="AC46" s="227" t="s">
        <v>2396</v>
      </c>
      <c r="AD46" s="227" t="s">
        <v>114</v>
      </c>
      <c r="AE46" s="227" t="s">
        <v>961</v>
      </c>
      <c r="AF46" s="227" t="s">
        <v>3319</v>
      </c>
      <c r="AG46" s="227" t="s">
        <v>3319</v>
      </c>
      <c r="AH46" s="225" t="s">
        <v>3270</v>
      </c>
      <c r="AI46" s="225">
        <f t="shared" si="3"/>
        <v>0</v>
      </c>
      <c r="AJ46" s="251">
        <v>-9</v>
      </c>
    </row>
    <row r="47" spans="1:36" ht="15.75" x14ac:dyDescent="0.25">
      <c r="A47" s="241" t="s">
        <v>2585</v>
      </c>
      <c r="B47" s="66" t="s">
        <v>2090</v>
      </c>
      <c r="C47" s="66" t="s">
        <v>2586</v>
      </c>
      <c r="D47" s="66" t="s">
        <v>2587</v>
      </c>
      <c r="E47" s="104">
        <v>0</v>
      </c>
      <c r="F47" s="102" t="s">
        <v>557</v>
      </c>
      <c r="G47" s="102">
        <v>0</v>
      </c>
      <c r="H47" s="63" t="s">
        <v>2561</v>
      </c>
      <c r="I47" s="102"/>
      <c r="J47" s="102" t="s">
        <v>3599</v>
      </c>
      <c r="K47" s="102" t="s">
        <v>2518</v>
      </c>
      <c r="L47" s="66" t="s">
        <v>2588</v>
      </c>
      <c r="M47" s="66" t="s">
        <v>3523</v>
      </c>
      <c r="N47" s="66"/>
      <c r="O47" s="66"/>
      <c r="P47" s="203" t="s">
        <v>737</v>
      </c>
      <c r="Q47" s="203" t="s">
        <v>2566</v>
      </c>
      <c r="R47" s="203" t="s">
        <v>2566</v>
      </c>
      <c r="S47" s="152" t="str">
        <f>R47</f>
        <v>RMR CR</v>
      </c>
      <c r="T47" s="203" t="s">
        <v>736</v>
      </c>
      <c r="U47" s="203" t="s">
        <v>736</v>
      </c>
      <c r="V47" s="203" t="s">
        <v>735</v>
      </c>
      <c r="W47" s="203">
        <v>1</v>
      </c>
      <c r="X47" s="147" t="s">
        <v>736</v>
      </c>
      <c r="Y47" s="147" t="s">
        <v>736</v>
      </c>
      <c r="Z47" s="147" t="str">
        <f t="shared" si="5"/>
        <v>RETN_OFFER</v>
      </c>
      <c r="AA47" s="227"/>
      <c r="AB47" s="227"/>
      <c r="AC47" s="227" t="s">
        <v>2396</v>
      </c>
      <c r="AD47" s="227" t="s">
        <v>114</v>
      </c>
      <c r="AE47" s="227" t="s">
        <v>961</v>
      </c>
      <c r="AF47" s="227" t="s">
        <v>3319</v>
      </c>
      <c r="AG47" s="227" t="s">
        <v>3319</v>
      </c>
      <c r="AH47" s="225" t="s">
        <v>3270</v>
      </c>
      <c r="AI47" s="225">
        <f t="shared" si="3"/>
        <v>0</v>
      </c>
      <c r="AJ47" s="251">
        <v>-10</v>
      </c>
    </row>
    <row r="48" spans="1:36" ht="15.75" x14ac:dyDescent="0.25">
      <c r="A48" s="241" t="s">
        <v>2585</v>
      </c>
      <c r="B48" s="66" t="s">
        <v>2090</v>
      </c>
      <c r="C48" s="66" t="s">
        <v>2598</v>
      </c>
      <c r="D48" s="66" t="s">
        <v>2599</v>
      </c>
      <c r="E48" s="104">
        <v>0</v>
      </c>
      <c r="F48" s="102" t="s">
        <v>557</v>
      </c>
      <c r="G48" s="102">
        <v>0</v>
      </c>
      <c r="H48" s="63" t="s">
        <v>2561</v>
      </c>
      <c r="I48" s="102"/>
      <c r="J48" s="102" t="s">
        <v>3599</v>
      </c>
      <c r="K48" s="102" t="s">
        <v>2518</v>
      </c>
      <c r="L48" s="66" t="s">
        <v>2600</v>
      </c>
      <c r="M48" s="66" t="s">
        <v>3524</v>
      </c>
      <c r="N48" s="66"/>
      <c r="O48" s="66"/>
      <c r="P48" s="203" t="s">
        <v>737</v>
      </c>
      <c r="Q48" s="203" t="s">
        <v>2566</v>
      </c>
      <c r="R48" s="203" t="s">
        <v>2566</v>
      </c>
      <c r="S48" s="152" t="str">
        <f>R48</f>
        <v>RMR CR</v>
      </c>
      <c r="T48" s="203" t="s">
        <v>736</v>
      </c>
      <c r="U48" s="203" t="s">
        <v>736</v>
      </c>
      <c r="V48" s="203" t="s">
        <v>735</v>
      </c>
      <c r="W48" s="203">
        <v>1</v>
      </c>
      <c r="X48" s="147" t="s">
        <v>736</v>
      </c>
      <c r="Y48" s="147" t="s">
        <v>736</v>
      </c>
      <c r="Z48" s="147" t="str">
        <f t="shared" si="5"/>
        <v>RETN_OFFER</v>
      </c>
      <c r="AA48" s="227"/>
      <c r="AB48" s="227"/>
      <c r="AC48" s="227" t="s">
        <v>2396</v>
      </c>
      <c r="AD48" s="227" t="s">
        <v>114</v>
      </c>
      <c r="AE48" s="227" t="s">
        <v>961</v>
      </c>
      <c r="AF48" s="227" t="s">
        <v>3319</v>
      </c>
      <c r="AG48" s="227" t="s">
        <v>3319</v>
      </c>
      <c r="AH48" s="225" t="s">
        <v>3270</v>
      </c>
      <c r="AI48" s="225">
        <f t="shared" si="3"/>
        <v>0</v>
      </c>
      <c r="AJ48" s="251">
        <v>-10</v>
      </c>
    </row>
    <row r="49" spans="1:36" ht="15.75" x14ac:dyDescent="0.25">
      <c r="A49" s="102" t="s">
        <v>3072</v>
      </c>
      <c r="B49" s="66" t="s">
        <v>1304</v>
      </c>
      <c r="C49" s="66" t="s">
        <v>2739</v>
      </c>
      <c r="D49" s="66" t="s">
        <v>3910</v>
      </c>
      <c r="E49" s="104">
        <v>0</v>
      </c>
      <c r="F49" s="102" t="s">
        <v>557</v>
      </c>
      <c r="G49" s="102">
        <v>0</v>
      </c>
      <c r="H49" s="63" t="s">
        <v>2633</v>
      </c>
      <c r="I49" s="102"/>
      <c r="J49" s="102" t="s">
        <v>3599</v>
      </c>
      <c r="K49" s="102" t="s">
        <v>2518</v>
      </c>
      <c r="L49" s="66" t="s">
        <v>2738</v>
      </c>
      <c r="M49" s="66" t="s">
        <v>3910</v>
      </c>
      <c r="N49" s="66"/>
      <c r="O49" s="66"/>
      <c r="P49" s="203" t="s">
        <v>2541</v>
      </c>
      <c r="Q49" s="203" t="s">
        <v>1301</v>
      </c>
      <c r="R49" s="203" t="s">
        <v>1301</v>
      </c>
      <c r="S49" s="152" t="str">
        <f>R49</f>
        <v>PRS</v>
      </c>
      <c r="T49" s="203" t="s">
        <v>736</v>
      </c>
      <c r="U49" s="203" t="s">
        <v>736</v>
      </c>
      <c r="V49" s="203" t="s">
        <v>735</v>
      </c>
      <c r="W49" s="203">
        <v>1</v>
      </c>
      <c r="X49" s="147" t="s">
        <v>736</v>
      </c>
      <c r="Y49" s="147" t="s">
        <v>736</v>
      </c>
      <c r="Z49" s="147" t="str">
        <f t="shared" si="5"/>
        <v>PGADJ10</v>
      </c>
      <c r="AA49" s="227"/>
      <c r="AB49" s="227"/>
      <c r="AC49" s="227" t="s">
        <v>2396</v>
      </c>
      <c r="AD49" s="227" t="s">
        <v>114</v>
      </c>
      <c r="AE49" s="227" t="s">
        <v>961</v>
      </c>
      <c r="AF49" s="227" t="s">
        <v>3319</v>
      </c>
      <c r="AG49" s="227" t="s">
        <v>3319</v>
      </c>
      <c r="AH49" s="225" t="s">
        <v>3270</v>
      </c>
      <c r="AI49" s="225">
        <f t="shared" si="3"/>
        <v>0</v>
      </c>
      <c r="AJ49" s="251">
        <v>-10</v>
      </c>
    </row>
    <row r="50" spans="1:36" ht="30" x14ac:dyDescent="0.25">
      <c r="A50" s="195" t="s">
        <v>3155</v>
      </c>
      <c r="B50" s="196" t="s">
        <v>3160</v>
      </c>
      <c r="C50" s="196" t="s">
        <v>3160</v>
      </c>
      <c r="D50" s="196" t="s">
        <v>3161</v>
      </c>
      <c r="E50" s="104">
        <v>0</v>
      </c>
      <c r="F50" s="197" t="s">
        <v>557</v>
      </c>
      <c r="G50" s="197">
        <v>0</v>
      </c>
      <c r="H50" s="198" t="s">
        <v>3608</v>
      </c>
      <c r="I50" s="197" t="s">
        <v>3612</v>
      </c>
      <c r="J50" s="197" t="s">
        <v>2529</v>
      </c>
      <c r="K50" s="197" t="s">
        <v>3118</v>
      </c>
      <c r="L50" s="196" t="s">
        <v>3160</v>
      </c>
      <c r="M50" s="196" t="s">
        <v>3161</v>
      </c>
      <c r="N50" s="199" t="s">
        <v>3154</v>
      </c>
      <c r="O50" s="196" t="s">
        <v>3153</v>
      </c>
      <c r="P50" s="200" t="s">
        <v>737</v>
      </c>
      <c r="Q50" s="200" t="s">
        <v>1650</v>
      </c>
      <c r="R50" s="200" t="s">
        <v>2396</v>
      </c>
      <c r="S50" s="200" t="s">
        <v>2396</v>
      </c>
      <c r="T50" s="200" t="s">
        <v>736</v>
      </c>
      <c r="U50" s="200" t="s">
        <v>736</v>
      </c>
      <c r="V50" s="200" t="s">
        <v>735</v>
      </c>
      <c r="W50" s="200">
        <v>1</v>
      </c>
      <c r="X50" s="201" t="s">
        <v>736</v>
      </c>
      <c r="Y50" s="147" t="s">
        <v>736</v>
      </c>
      <c r="Z50" s="147" t="str">
        <f t="shared" si="5"/>
        <v>10FOR24</v>
      </c>
      <c r="AA50" s="227"/>
      <c r="AB50" s="227"/>
      <c r="AC50" s="227" t="s">
        <v>2396</v>
      </c>
      <c r="AD50" s="227" t="s">
        <v>114</v>
      </c>
      <c r="AE50" s="227" t="s">
        <v>961</v>
      </c>
      <c r="AF50" s="227" t="s">
        <v>3319</v>
      </c>
      <c r="AG50" s="227" t="s">
        <v>3319</v>
      </c>
      <c r="AH50" s="225" t="s">
        <v>3270</v>
      </c>
      <c r="AI50" s="225">
        <f t="shared" si="3"/>
        <v>0</v>
      </c>
      <c r="AJ50" s="251">
        <v>0</v>
      </c>
    </row>
    <row r="51" spans="1:36" ht="30" x14ac:dyDescent="0.25">
      <c r="A51" s="102" t="s">
        <v>740</v>
      </c>
      <c r="B51" s="66" t="s">
        <v>2519</v>
      </c>
      <c r="C51" s="66" t="s">
        <v>2520</v>
      </c>
      <c r="D51" s="103" t="s">
        <v>2521</v>
      </c>
      <c r="E51" s="104">
        <v>0</v>
      </c>
      <c r="F51" s="102" t="s">
        <v>198</v>
      </c>
      <c r="G51" s="102">
        <v>0</v>
      </c>
      <c r="H51" s="63" t="s">
        <v>2522</v>
      </c>
      <c r="I51" s="102" t="s">
        <v>2523</v>
      </c>
      <c r="J51" s="102" t="s">
        <v>3599</v>
      </c>
      <c r="K51" s="102" t="s">
        <v>2518</v>
      </c>
      <c r="L51" s="66" t="s">
        <v>2524</v>
      </c>
      <c r="M51" s="66" t="s">
        <v>2521</v>
      </c>
      <c r="N51" s="66"/>
      <c r="O51" s="66"/>
      <c r="P51" s="203" t="s">
        <v>737</v>
      </c>
      <c r="Q51" s="203" t="s">
        <v>1650</v>
      </c>
      <c r="R51" s="203" t="s">
        <v>2396</v>
      </c>
      <c r="S51" s="152" t="str">
        <f>R51</f>
        <v>Service</v>
      </c>
      <c r="T51" s="203" t="s">
        <v>736</v>
      </c>
      <c r="U51" s="203" t="s">
        <v>736</v>
      </c>
      <c r="V51" s="203" t="s">
        <v>735</v>
      </c>
      <c r="W51" s="203">
        <v>1</v>
      </c>
      <c r="X51" s="147" t="s">
        <v>736</v>
      </c>
      <c r="Y51" s="147" t="s">
        <v>736</v>
      </c>
      <c r="Z51" s="147" t="str">
        <f t="shared" si="5"/>
        <v>15X24INT</v>
      </c>
      <c r="AA51" s="227"/>
      <c r="AB51" s="227"/>
      <c r="AC51" s="227" t="s">
        <v>2396</v>
      </c>
      <c r="AD51" s="227" t="s">
        <v>114</v>
      </c>
      <c r="AE51" s="227" t="s">
        <v>961</v>
      </c>
      <c r="AF51" s="227" t="s">
        <v>3319</v>
      </c>
      <c r="AG51" s="227" t="s">
        <v>3319</v>
      </c>
      <c r="AH51" s="225" t="s">
        <v>3270</v>
      </c>
      <c r="AI51" s="225">
        <f t="shared" si="3"/>
        <v>0</v>
      </c>
      <c r="AJ51" s="251">
        <v>0</v>
      </c>
    </row>
    <row r="52" spans="1:36" ht="15.75" x14ac:dyDescent="0.25">
      <c r="A52" s="102" t="s">
        <v>2756</v>
      </c>
      <c r="B52" s="66" t="s">
        <v>2755</v>
      </c>
      <c r="C52" s="66" t="s">
        <v>2755</v>
      </c>
      <c r="D52" s="66" t="s">
        <v>3490</v>
      </c>
      <c r="E52" s="104">
        <v>0</v>
      </c>
      <c r="F52" s="102" t="s">
        <v>557</v>
      </c>
      <c r="G52" s="102">
        <v>0</v>
      </c>
      <c r="H52" s="63"/>
      <c r="I52" s="102"/>
      <c r="J52" s="102" t="s">
        <v>2757</v>
      </c>
      <c r="K52" s="102" t="s">
        <v>2751</v>
      </c>
      <c r="L52" s="66" t="s">
        <v>2755</v>
      </c>
      <c r="M52" s="66" t="s">
        <v>3490</v>
      </c>
      <c r="N52" s="66" t="s">
        <v>2755</v>
      </c>
      <c r="O52" s="66" t="s">
        <v>3490</v>
      </c>
      <c r="P52" s="203" t="s">
        <v>2541</v>
      </c>
      <c r="Q52" s="203" t="e">
        <v>#N/A</v>
      </c>
      <c r="R52" s="203" t="s">
        <v>2396</v>
      </c>
      <c r="S52" s="152" t="s">
        <v>2396</v>
      </c>
      <c r="T52" s="203" t="s">
        <v>736</v>
      </c>
      <c r="U52" s="203" t="s">
        <v>736</v>
      </c>
      <c r="V52" s="203" t="s">
        <v>735</v>
      </c>
      <c r="W52" s="203">
        <v>1</v>
      </c>
      <c r="X52" s="147" t="s">
        <v>736</v>
      </c>
      <c r="Y52" s="147" t="s">
        <v>736</v>
      </c>
      <c r="Z52" s="147" t="str">
        <f t="shared" si="5"/>
        <v>QCC</v>
      </c>
      <c r="AA52" s="227"/>
      <c r="AB52" s="227"/>
      <c r="AC52" s="227" t="s">
        <v>2396</v>
      </c>
      <c r="AD52" s="227" t="s">
        <v>114</v>
      </c>
      <c r="AE52" s="227" t="s">
        <v>961</v>
      </c>
      <c r="AF52" s="227" t="s">
        <v>3319</v>
      </c>
      <c r="AG52" s="227" t="s">
        <v>3319</v>
      </c>
      <c r="AH52" s="225" t="s">
        <v>3270</v>
      </c>
      <c r="AI52" s="225">
        <f t="shared" si="3"/>
        <v>0</v>
      </c>
      <c r="AJ52" s="251">
        <v>-18</v>
      </c>
    </row>
    <row r="53" spans="1:36" ht="15.75" x14ac:dyDescent="0.25">
      <c r="A53" s="102" t="s">
        <v>2585</v>
      </c>
      <c r="B53" s="66" t="s">
        <v>2090</v>
      </c>
      <c r="C53" s="66" t="s">
        <v>2589</v>
      </c>
      <c r="D53" s="66" t="s">
        <v>2590</v>
      </c>
      <c r="E53" s="104">
        <v>0</v>
      </c>
      <c r="F53" s="102" t="s">
        <v>557</v>
      </c>
      <c r="G53" s="102">
        <v>0</v>
      </c>
      <c r="H53" s="63" t="s">
        <v>2561</v>
      </c>
      <c r="I53" s="102"/>
      <c r="J53" s="102" t="s">
        <v>3599</v>
      </c>
      <c r="K53" s="102" t="s">
        <v>2518</v>
      </c>
      <c r="L53" s="66" t="s">
        <v>2591</v>
      </c>
      <c r="M53" s="66" t="s">
        <v>3525</v>
      </c>
      <c r="N53" s="66"/>
      <c r="O53" s="66"/>
      <c r="P53" s="203" t="s">
        <v>737</v>
      </c>
      <c r="Q53" s="203" t="s">
        <v>2566</v>
      </c>
      <c r="R53" s="203" t="s">
        <v>2566</v>
      </c>
      <c r="S53" s="152" t="str">
        <f>R53</f>
        <v>RMR CR</v>
      </c>
      <c r="T53" s="203" t="s">
        <v>736</v>
      </c>
      <c r="U53" s="203" t="s">
        <v>736</v>
      </c>
      <c r="V53" s="203" t="s">
        <v>735</v>
      </c>
      <c r="W53" s="203">
        <v>1</v>
      </c>
      <c r="X53" s="147" t="s">
        <v>736</v>
      </c>
      <c r="Y53" s="147" t="s">
        <v>736</v>
      </c>
      <c r="Z53" s="147" t="str">
        <f t="shared" si="5"/>
        <v>RETN_OFFER</v>
      </c>
      <c r="AA53" s="227"/>
      <c r="AB53" s="227"/>
      <c r="AC53" s="227" t="s">
        <v>2396</v>
      </c>
      <c r="AD53" s="227" t="s">
        <v>114</v>
      </c>
      <c r="AE53" s="227" t="s">
        <v>961</v>
      </c>
      <c r="AF53" s="227" t="s">
        <v>3319</v>
      </c>
      <c r="AG53" s="227" t="s">
        <v>3319</v>
      </c>
      <c r="AH53" s="225" t="s">
        <v>3270</v>
      </c>
      <c r="AI53" s="225">
        <f t="shared" si="3"/>
        <v>0</v>
      </c>
      <c r="AJ53" s="251">
        <v>-20</v>
      </c>
    </row>
    <row r="54" spans="1:36" ht="15.75" x14ac:dyDescent="0.25">
      <c r="A54" s="102" t="s">
        <v>2585</v>
      </c>
      <c r="B54" s="66" t="s">
        <v>2090</v>
      </c>
      <c r="C54" s="66" t="s">
        <v>2601</v>
      </c>
      <c r="D54" s="66" t="s">
        <v>2602</v>
      </c>
      <c r="E54" s="104">
        <v>0</v>
      </c>
      <c r="F54" s="102" t="s">
        <v>557</v>
      </c>
      <c r="G54" s="102">
        <v>0</v>
      </c>
      <c r="H54" s="63" t="s">
        <v>2561</v>
      </c>
      <c r="I54" s="102"/>
      <c r="J54" s="102" t="s">
        <v>3599</v>
      </c>
      <c r="K54" s="102" t="s">
        <v>2518</v>
      </c>
      <c r="L54" s="66" t="s">
        <v>2603</v>
      </c>
      <c r="M54" s="66" t="s">
        <v>3526</v>
      </c>
      <c r="N54" s="66"/>
      <c r="O54" s="66"/>
      <c r="P54" s="203" t="s">
        <v>737</v>
      </c>
      <c r="Q54" s="203" t="s">
        <v>2566</v>
      </c>
      <c r="R54" s="203" t="s">
        <v>2566</v>
      </c>
      <c r="S54" s="152" t="str">
        <f>R54</f>
        <v>RMR CR</v>
      </c>
      <c r="T54" s="203" t="s">
        <v>736</v>
      </c>
      <c r="U54" s="203" t="s">
        <v>736</v>
      </c>
      <c r="V54" s="203" t="s">
        <v>735</v>
      </c>
      <c r="W54" s="203">
        <v>1</v>
      </c>
      <c r="X54" s="147" t="s">
        <v>736</v>
      </c>
      <c r="Y54" s="147" t="s">
        <v>736</v>
      </c>
      <c r="Z54" s="147" t="str">
        <f t="shared" si="5"/>
        <v>RETN_OFFER</v>
      </c>
      <c r="AA54" s="227"/>
      <c r="AB54" s="227"/>
      <c r="AC54" s="227" t="s">
        <v>2396</v>
      </c>
      <c r="AD54" s="227" t="s">
        <v>114</v>
      </c>
      <c r="AE54" s="227" t="s">
        <v>961</v>
      </c>
      <c r="AF54" s="227" t="s">
        <v>3319</v>
      </c>
      <c r="AG54" s="227" t="s">
        <v>3319</v>
      </c>
      <c r="AH54" s="225" t="s">
        <v>3270</v>
      </c>
      <c r="AI54" s="225">
        <f t="shared" si="3"/>
        <v>0</v>
      </c>
      <c r="AJ54" s="251">
        <v>-20</v>
      </c>
    </row>
    <row r="55" spans="1:36" ht="30" x14ac:dyDescent="0.25">
      <c r="A55" s="112" t="s">
        <v>3745</v>
      </c>
      <c r="B55" s="111" t="s">
        <v>2765</v>
      </c>
      <c r="C55" s="111" t="s">
        <v>2766</v>
      </c>
      <c r="D55" s="111" t="s">
        <v>2767</v>
      </c>
      <c r="E55" s="104">
        <v>0</v>
      </c>
      <c r="F55" s="112" t="s">
        <v>557</v>
      </c>
      <c r="G55" s="112">
        <v>0</v>
      </c>
      <c r="H55" s="113" t="s">
        <v>2768</v>
      </c>
      <c r="I55" s="112"/>
      <c r="J55" s="112" t="s">
        <v>3599</v>
      </c>
      <c r="K55" s="112" t="s">
        <v>2751</v>
      </c>
      <c r="L55" s="111" t="s">
        <v>2766</v>
      </c>
      <c r="M55" s="111" t="s">
        <v>2767</v>
      </c>
      <c r="N55" s="111"/>
      <c r="O55" s="111"/>
      <c r="P55" s="114" t="s">
        <v>737</v>
      </c>
      <c r="Q55" s="114" t="s">
        <v>1650</v>
      </c>
      <c r="R55" s="114" t="s">
        <v>2396</v>
      </c>
      <c r="S55" s="152" t="s">
        <v>2396</v>
      </c>
      <c r="T55" s="203" t="s">
        <v>736</v>
      </c>
      <c r="U55" s="203" t="s">
        <v>736</v>
      </c>
      <c r="V55" s="203" t="s">
        <v>735</v>
      </c>
      <c r="W55" s="203">
        <v>1</v>
      </c>
      <c r="X55" s="147" t="s">
        <v>736</v>
      </c>
      <c r="Y55" s="147" t="s">
        <v>736</v>
      </c>
      <c r="Z55" s="147" t="str">
        <f t="shared" si="5"/>
        <v>20FOR24</v>
      </c>
      <c r="AA55" s="227"/>
      <c r="AB55" s="227"/>
      <c r="AC55" s="227" t="s">
        <v>2396</v>
      </c>
      <c r="AD55" s="227" t="s">
        <v>114</v>
      </c>
      <c r="AE55" s="227" t="s">
        <v>961</v>
      </c>
      <c r="AF55" s="227" t="s">
        <v>3319</v>
      </c>
      <c r="AG55" s="227" t="s">
        <v>3319</v>
      </c>
      <c r="AH55" s="225" t="s">
        <v>3270</v>
      </c>
      <c r="AI55" s="225">
        <f t="shared" si="3"/>
        <v>0</v>
      </c>
      <c r="AJ55" s="251">
        <v>-20</v>
      </c>
    </row>
    <row r="56" spans="1:36" ht="15.75" x14ac:dyDescent="0.25">
      <c r="A56" s="102" t="s">
        <v>2585</v>
      </c>
      <c r="B56" s="66" t="s">
        <v>2090</v>
      </c>
      <c r="C56" s="66" t="s">
        <v>2592</v>
      </c>
      <c r="D56" s="66" t="s">
        <v>2593</v>
      </c>
      <c r="E56" s="104">
        <v>0</v>
      </c>
      <c r="F56" s="102" t="s">
        <v>557</v>
      </c>
      <c r="G56" s="102">
        <v>0</v>
      </c>
      <c r="H56" s="63" t="s">
        <v>2561</v>
      </c>
      <c r="I56" s="102"/>
      <c r="J56" s="102" t="s">
        <v>3599</v>
      </c>
      <c r="K56" s="102" t="s">
        <v>2518</v>
      </c>
      <c r="L56" s="66" t="s">
        <v>2594</v>
      </c>
      <c r="M56" s="66" t="s">
        <v>3527</v>
      </c>
      <c r="N56" s="66"/>
      <c r="O56" s="66"/>
      <c r="P56" s="203" t="s">
        <v>737</v>
      </c>
      <c r="Q56" s="203" t="s">
        <v>2566</v>
      </c>
      <c r="R56" s="203" t="s">
        <v>2566</v>
      </c>
      <c r="S56" s="152" t="str">
        <f>R56</f>
        <v>RMR CR</v>
      </c>
      <c r="T56" s="203" t="s">
        <v>736</v>
      </c>
      <c r="U56" s="203" t="s">
        <v>736</v>
      </c>
      <c r="V56" s="203" t="s">
        <v>735</v>
      </c>
      <c r="W56" s="203">
        <v>1</v>
      </c>
      <c r="X56" s="147" t="s">
        <v>736</v>
      </c>
      <c r="Y56" s="147" t="s">
        <v>736</v>
      </c>
      <c r="Z56" s="147" t="str">
        <f t="shared" si="5"/>
        <v>RETN_OFFER</v>
      </c>
      <c r="AA56" s="227"/>
      <c r="AB56" s="227"/>
      <c r="AC56" s="227" t="s">
        <v>2396</v>
      </c>
      <c r="AD56" s="227" t="s">
        <v>114</v>
      </c>
      <c r="AE56" s="227" t="s">
        <v>961</v>
      </c>
      <c r="AF56" s="227" t="s">
        <v>3319</v>
      </c>
      <c r="AG56" s="227" t="s">
        <v>3319</v>
      </c>
      <c r="AH56" s="225" t="s">
        <v>3270</v>
      </c>
      <c r="AI56" s="225">
        <f t="shared" si="3"/>
        <v>0</v>
      </c>
      <c r="AJ56" s="251">
        <v>-30</v>
      </c>
    </row>
    <row r="57" spans="1:36" ht="15.75" x14ac:dyDescent="0.25">
      <c r="A57" s="102" t="s">
        <v>2585</v>
      </c>
      <c r="B57" s="66" t="s">
        <v>2090</v>
      </c>
      <c r="C57" s="66" t="s">
        <v>2595</v>
      </c>
      <c r="D57" s="66" t="s">
        <v>2596</v>
      </c>
      <c r="E57" s="104">
        <v>0</v>
      </c>
      <c r="F57" s="102" t="s">
        <v>557</v>
      </c>
      <c r="G57" s="102">
        <v>0</v>
      </c>
      <c r="H57" s="63" t="s">
        <v>2561</v>
      </c>
      <c r="I57" s="102"/>
      <c r="J57" s="102" t="s">
        <v>3599</v>
      </c>
      <c r="K57" s="102" t="s">
        <v>2518</v>
      </c>
      <c r="L57" s="66" t="s">
        <v>2597</v>
      </c>
      <c r="M57" s="66" t="s">
        <v>3528</v>
      </c>
      <c r="N57" s="66"/>
      <c r="O57" s="66"/>
      <c r="P57" s="203" t="s">
        <v>737</v>
      </c>
      <c r="Q57" s="203" t="s">
        <v>2566</v>
      </c>
      <c r="R57" s="203" t="s">
        <v>2566</v>
      </c>
      <c r="S57" s="152" t="str">
        <f>R57</f>
        <v>RMR CR</v>
      </c>
      <c r="T57" s="203" t="s">
        <v>736</v>
      </c>
      <c r="U57" s="203" t="s">
        <v>736</v>
      </c>
      <c r="V57" s="203" t="s">
        <v>735</v>
      </c>
      <c r="W57" s="203">
        <v>1</v>
      </c>
      <c r="X57" s="147" t="s">
        <v>736</v>
      </c>
      <c r="Y57" s="147" t="s">
        <v>736</v>
      </c>
      <c r="Z57" s="147" t="str">
        <f t="shared" si="5"/>
        <v>RETN_OFFER</v>
      </c>
      <c r="AA57" s="227"/>
      <c r="AB57" s="227"/>
      <c r="AC57" s="227" t="s">
        <v>2396</v>
      </c>
      <c r="AD57" s="227" t="s">
        <v>114</v>
      </c>
      <c r="AE57" s="227" t="s">
        <v>961</v>
      </c>
      <c r="AF57" s="227" t="s">
        <v>3319</v>
      </c>
      <c r="AG57" s="227" t="s">
        <v>3319</v>
      </c>
      <c r="AH57" s="225" t="s">
        <v>3270</v>
      </c>
      <c r="AI57" s="225">
        <f t="shared" si="3"/>
        <v>0</v>
      </c>
      <c r="AJ57" s="251">
        <v>-30</v>
      </c>
    </row>
    <row r="58" spans="1:36" ht="15.75" x14ac:dyDescent="0.25">
      <c r="A58" s="102" t="s">
        <v>2585</v>
      </c>
      <c r="B58" s="66" t="s">
        <v>2090</v>
      </c>
      <c r="C58" s="66" t="s">
        <v>2604</v>
      </c>
      <c r="D58" s="66" t="s">
        <v>2605</v>
      </c>
      <c r="E58" s="104">
        <v>0</v>
      </c>
      <c r="F58" s="102" t="s">
        <v>557</v>
      </c>
      <c r="G58" s="102">
        <v>0</v>
      </c>
      <c r="H58" s="63" t="s">
        <v>2561</v>
      </c>
      <c r="I58" s="102"/>
      <c r="J58" s="102" t="s">
        <v>3599</v>
      </c>
      <c r="K58" s="102" t="s">
        <v>2518</v>
      </c>
      <c r="L58" s="66" t="s">
        <v>2606</v>
      </c>
      <c r="M58" s="66" t="s">
        <v>3529</v>
      </c>
      <c r="N58" s="66"/>
      <c r="O58" s="66"/>
      <c r="P58" s="203" t="s">
        <v>737</v>
      </c>
      <c r="Q58" s="203" t="s">
        <v>2566</v>
      </c>
      <c r="R58" s="203" t="s">
        <v>2566</v>
      </c>
      <c r="S58" s="152" t="str">
        <f>R58</f>
        <v>RMR CR</v>
      </c>
      <c r="T58" s="203" t="s">
        <v>736</v>
      </c>
      <c r="U58" s="203" t="s">
        <v>736</v>
      </c>
      <c r="V58" s="203" t="s">
        <v>735</v>
      </c>
      <c r="W58" s="203">
        <v>1</v>
      </c>
      <c r="X58" s="147" t="s">
        <v>736</v>
      </c>
      <c r="Y58" s="147" t="s">
        <v>736</v>
      </c>
      <c r="Z58" s="147" t="str">
        <f t="shared" si="5"/>
        <v>RETN_OFFER</v>
      </c>
      <c r="AA58" s="227"/>
      <c r="AB58" s="227"/>
      <c r="AC58" s="227" t="s">
        <v>2396</v>
      </c>
      <c r="AD58" s="227" t="s">
        <v>114</v>
      </c>
      <c r="AE58" s="227" t="s">
        <v>961</v>
      </c>
      <c r="AF58" s="227" t="s">
        <v>3319</v>
      </c>
      <c r="AG58" s="227" t="s">
        <v>3319</v>
      </c>
      <c r="AH58" s="225" t="s">
        <v>3270</v>
      </c>
      <c r="AI58" s="225">
        <f t="shared" si="3"/>
        <v>0</v>
      </c>
      <c r="AJ58" s="251">
        <v>-30</v>
      </c>
    </row>
    <row r="59" spans="1:36" ht="15.75" x14ac:dyDescent="0.25">
      <c r="A59" s="102" t="s">
        <v>2585</v>
      </c>
      <c r="B59" s="66" t="s">
        <v>2090</v>
      </c>
      <c r="C59" s="66" t="s">
        <v>2607</v>
      </c>
      <c r="D59" s="66" t="s">
        <v>2608</v>
      </c>
      <c r="E59" s="104">
        <v>0</v>
      </c>
      <c r="F59" s="102" t="s">
        <v>557</v>
      </c>
      <c r="G59" s="102">
        <v>0</v>
      </c>
      <c r="H59" s="63" t="s">
        <v>2561</v>
      </c>
      <c r="I59" s="102"/>
      <c r="J59" s="102" t="s">
        <v>3599</v>
      </c>
      <c r="K59" s="102" t="s">
        <v>2518</v>
      </c>
      <c r="L59" s="66" t="s">
        <v>2609</v>
      </c>
      <c r="M59" s="66" t="s">
        <v>3530</v>
      </c>
      <c r="N59" s="66"/>
      <c r="O59" s="66"/>
      <c r="P59" s="203" t="s">
        <v>737</v>
      </c>
      <c r="Q59" s="203" t="s">
        <v>2566</v>
      </c>
      <c r="R59" s="203" t="s">
        <v>2566</v>
      </c>
      <c r="S59" s="152" t="str">
        <f>R59</f>
        <v>RMR CR</v>
      </c>
      <c r="T59" s="203" t="s">
        <v>736</v>
      </c>
      <c r="U59" s="203" t="s">
        <v>736</v>
      </c>
      <c r="V59" s="203" t="s">
        <v>735</v>
      </c>
      <c r="W59" s="203">
        <v>1</v>
      </c>
      <c r="X59" s="147" t="s">
        <v>736</v>
      </c>
      <c r="Y59" s="147" t="s">
        <v>736</v>
      </c>
      <c r="Z59" s="147" t="str">
        <f t="shared" si="5"/>
        <v>RETN_OFFER</v>
      </c>
      <c r="AA59" s="227"/>
      <c r="AB59" s="227"/>
      <c r="AC59" s="227" t="s">
        <v>2396</v>
      </c>
      <c r="AD59" s="227" t="s">
        <v>114</v>
      </c>
      <c r="AE59" s="227" t="s">
        <v>961</v>
      </c>
      <c r="AF59" s="227" t="s">
        <v>3319</v>
      </c>
      <c r="AG59" s="227" t="s">
        <v>3319</v>
      </c>
      <c r="AH59" s="225" t="s">
        <v>3270</v>
      </c>
      <c r="AI59" s="225">
        <f t="shared" si="3"/>
        <v>0</v>
      </c>
      <c r="AJ59" s="251">
        <v>-30</v>
      </c>
    </row>
    <row r="60" spans="1:36" ht="15.75" x14ac:dyDescent="0.25">
      <c r="A60" s="102" t="s">
        <v>2750</v>
      </c>
      <c r="B60" s="66" t="s">
        <v>2747</v>
      </c>
      <c r="C60" s="66" t="s">
        <v>2748</v>
      </c>
      <c r="D60" s="66" t="s">
        <v>2749</v>
      </c>
      <c r="E60" s="104">
        <v>0</v>
      </c>
      <c r="F60" s="102" t="s">
        <v>557</v>
      </c>
      <c r="G60" s="102">
        <v>0</v>
      </c>
      <c r="H60" s="63" t="s">
        <v>2709</v>
      </c>
      <c r="I60" s="102"/>
      <c r="J60" s="102" t="s">
        <v>3599</v>
      </c>
      <c r="K60" s="102" t="s">
        <v>2751</v>
      </c>
      <c r="L60" s="66" t="s">
        <v>2752</v>
      </c>
      <c r="M60" s="66" t="s">
        <v>3531</v>
      </c>
      <c r="N60" s="66"/>
      <c r="O60" s="66"/>
      <c r="P60" s="203" t="s">
        <v>2541</v>
      </c>
      <c r="Q60" s="203" t="s">
        <v>2218</v>
      </c>
      <c r="R60" s="203" t="s">
        <v>2396</v>
      </c>
      <c r="S60" s="152" t="s">
        <v>2396</v>
      </c>
      <c r="T60" s="203" t="s">
        <v>736</v>
      </c>
      <c r="U60" s="203" t="s">
        <v>736</v>
      </c>
      <c r="V60" s="203" t="s">
        <v>735</v>
      </c>
      <c r="W60" s="203">
        <v>1</v>
      </c>
      <c r="X60" s="147" t="s">
        <v>736</v>
      </c>
      <c r="Y60" s="147" t="s">
        <v>736</v>
      </c>
      <c r="Z60" s="147" t="str">
        <f t="shared" si="5"/>
        <v>DISCDPKSR</v>
      </c>
      <c r="AA60" s="227"/>
      <c r="AB60" s="227"/>
      <c r="AC60" s="227" t="s">
        <v>2396</v>
      </c>
      <c r="AD60" s="227" t="s">
        <v>114</v>
      </c>
      <c r="AE60" s="227" t="s">
        <v>961</v>
      </c>
      <c r="AF60" s="227" t="s">
        <v>3319</v>
      </c>
      <c r="AG60" s="227" t="s">
        <v>3319</v>
      </c>
      <c r="AH60" s="225" t="s">
        <v>3270</v>
      </c>
      <c r="AI60" s="225">
        <f t="shared" si="3"/>
        <v>0</v>
      </c>
      <c r="AJ60" s="251">
        <v>-50</v>
      </c>
    </row>
    <row r="61" spans="1:36" ht="15.75" x14ac:dyDescent="0.25">
      <c r="A61" s="102" t="s">
        <v>2131</v>
      </c>
      <c r="B61" s="66" t="s">
        <v>2753</v>
      </c>
      <c r="C61" s="66" t="s">
        <v>3491</v>
      </c>
      <c r="D61" s="66" t="s">
        <v>3492</v>
      </c>
      <c r="E61" s="104">
        <v>0</v>
      </c>
      <c r="F61" s="102" t="s">
        <v>557</v>
      </c>
      <c r="G61" s="102">
        <v>0</v>
      </c>
      <c r="H61" s="63"/>
      <c r="I61" s="102"/>
      <c r="J61" s="102" t="s">
        <v>3599</v>
      </c>
      <c r="K61" s="102" t="s">
        <v>2751</v>
      </c>
      <c r="L61" s="66" t="s">
        <v>3491</v>
      </c>
      <c r="M61" s="66" t="s">
        <v>3492</v>
      </c>
      <c r="N61" s="66" t="s">
        <v>3491</v>
      </c>
      <c r="O61" s="66" t="s">
        <v>3492</v>
      </c>
      <c r="P61" s="203" t="s">
        <v>2541</v>
      </c>
      <c r="Q61" s="203" t="s">
        <v>1868</v>
      </c>
      <c r="R61" s="203" t="s">
        <v>2396</v>
      </c>
      <c r="S61" s="152" t="s">
        <v>2396</v>
      </c>
      <c r="T61" s="203" t="s">
        <v>736</v>
      </c>
      <c r="U61" s="203" t="s">
        <v>736</v>
      </c>
      <c r="V61" s="203" t="s">
        <v>735</v>
      </c>
      <c r="W61" s="203">
        <v>1</v>
      </c>
      <c r="X61" s="147" t="s">
        <v>736</v>
      </c>
      <c r="Y61" s="147" t="s">
        <v>736</v>
      </c>
      <c r="Z61" s="147" t="str">
        <f t="shared" si="5"/>
        <v>VR_PKVID1_NC</v>
      </c>
      <c r="AA61" s="227"/>
      <c r="AB61" s="227"/>
      <c r="AC61" s="227" t="s">
        <v>2396</v>
      </c>
      <c r="AD61" s="227" t="s">
        <v>114</v>
      </c>
      <c r="AE61" s="227" t="s">
        <v>961</v>
      </c>
      <c r="AF61" s="227" t="s">
        <v>3319</v>
      </c>
      <c r="AG61" s="227" t="s">
        <v>3319</v>
      </c>
      <c r="AH61" s="225" t="s">
        <v>3270</v>
      </c>
      <c r="AI61" s="225">
        <f t="shared" si="3"/>
        <v>0</v>
      </c>
      <c r="AJ61" s="251">
        <v>-79.989999999999995</v>
      </c>
    </row>
    <row r="62" spans="1:36" ht="30" x14ac:dyDescent="0.25">
      <c r="A62" s="102" t="s">
        <v>3075</v>
      </c>
      <c r="B62" s="66" t="s">
        <v>2707</v>
      </c>
      <c r="C62" s="66" t="s">
        <v>2710</v>
      </c>
      <c r="D62" s="103" t="s">
        <v>2711</v>
      </c>
      <c r="E62" s="104">
        <v>0</v>
      </c>
      <c r="F62" s="102" t="s">
        <v>557</v>
      </c>
      <c r="G62" s="102">
        <v>0</v>
      </c>
      <c r="H62" s="63" t="s">
        <v>2712</v>
      </c>
      <c r="I62" s="102"/>
      <c r="J62" s="102" t="s">
        <v>3599</v>
      </c>
      <c r="K62" s="102" t="s">
        <v>2518</v>
      </c>
      <c r="L62" s="66" t="s">
        <v>2713</v>
      </c>
      <c r="M62" s="66" t="s">
        <v>2711</v>
      </c>
      <c r="N62" s="66"/>
      <c r="O62" s="66"/>
      <c r="P62" s="203" t="s">
        <v>2541</v>
      </c>
      <c r="Q62" s="203" t="s">
        <v>1218</v>
      </c>
      <c r="R62" s="203" t="s">
        <v>1218</v>
      </c>
      <c r="S62" s="152" t="str">
        <f>R62</f>
        <v>NOSHOW</v>
      </c>
      <c r="T62" s="203" t="s">
        <v>736</v>
      </c>
      <c r="U62" s="203" t="s">
        <v>736</v>
      </c>
      <c r="V62" s="203" t="s">
        <v>735</v>
      </c>
      <c r="W62" s="203">
        <v>1</v>
      </c>
      <c r="X62" s="147" t="s">
        <v>736</v>
      </c>
      <c r="Y62" s="147" t="s">
        <v>736</v>
      </c>
      <c r="Z62" s="147" t="str">
        <f t="shared" si="5"/>
        <v>CSERV_CR</v>
      </c>
      <c r="AA62" s="227"/>
      <c r="AB62" s="227"/>
      <c r="AC62" s="227" t="s">
        <v>2396</v>
      </c>
      <c r="AD62" s="227" t="s">
        <v>114</v>
      </c>
      <c r="AE62" s="227" t="s">
        <v>961</v>
      </c>
      <c r="AF62" s="227" t="s">
        <v>3319</v>
      </c>
      <c r="AG62" s="227" t="s">
        <v>3319</v>
      </c>
      <c r="AH62" s="225" t="s">
        <v>3270</v>
      </c>
      <c r="AI62" s="225">
        <f t="shared" si="3"/>
        <v>0</v>
      </c>
      <c r="AJ62" s="251">
        <v>-99</v>
      </c>
    </row>
    <row r="63" spans="1:36" ht="30" x14ac:dyDescent="0.25">
      <c r="A63" s="138" t="s">
        <v>3201</v>
      </c>
      <c r="B63" s="66" t="s">
        <v>2724</v>
      </c>
      <c r="C63" s="66" t="s">
        <v>2725</v>
      </c>
      <c r="D63" s="103" t="s">
        <v>2726</v>
      </c>
      <c r="E63" s="104">
        <v>0</v>
      </c>
      <c r="F63" s="139" t="s">
        <v>557</v>
      </c>
      <c r="G63" s="102">
        <v>0</v>
      </c>
      <c r="H63" s="63" t="s">
        <v>2727</v>
      </c>
      <c r="I63" s="102"/>
      <c r="J63" s="102" t="s">
        <v>3599</v>
      </c>
      <c r="K63" s="102" t="s">
        <v>2518</v>
      </c>
      <c r="L63" s="66" t="s">
        <v>2728</v>
      </c>
      <c r="M63" s="66" t="s">
        <v>2726</v>
      </c>
      <c r="N63" s="66"/>
      <c r="O63" s="66"/>
      <c r="P63" s="203" t="s">
        <v>2541</v>
      </c>
      <c r="Q63" s="203" t="s">
        <v>3073</v>
      </c>
      <c r="R63" s="203" t="s">
        <v>3073</v>
      </c>
      <c r="S63" s="152" t="str">
        <f>R63</f>
        <v>INS_FE</v>
      </c>
      <c r="T63" s="203" t="s">
        <v>736</v>
      </c>
      <c r="U63" s="203" t="s">
        <v>736</v>
      </c>
      <c r="V63" s="203" t="s">
        <v>735</v>
      </c>
      <c r="W63" s="203">
        <v>1</v>
      </c>
      <c r="X63" s="147" t="s">
        <v>736</v>
      </c>
      <c r="Y63" s="147" t="s">
        <v>736</v>
      </c>
      <c r="Z63" s="147" t="str">
        <f t="shared" si="5"/>
        <v>INST_FEE_CR5</v>
      </c>
      <c r="AA63" s="227"/>
      <c r="AB63" s="227"/>
      <c r="AC63" s="227" t="s">
        <v>2396</v>
      </c>
      <c r="AD63" s="227" t="s">
        <v>114</v>
      </c>
      <c r="AE63" s="227" t="s">
        <v>961</v>
      </c>
      <c r="AF63" s="227" t="s">
        <v>3319</v>
      </c>
      <c r="AG63" s="227" t="s">
        <v>3319</v>
      </c>
      <c r="AH63" s="225" t="s">
        <v>3270</v>
      </c>
      <c r="AI63" s="225">
        <f t="shared" si="3"/>
        <v>0</v>
      </c>
      <c r="AJ63" s="251">
        <v>-99.5</v>
      </c>
    </row>
    <row r="64" spans="1:36" ht="30" x14ac:dyDescent="0.25">
      <c r="A64" s="138" t="s">
        <v>3078</v>
      </c>
      <c r="B64" s="66" t="s">
        <v>3610</v>
      </c>
      <c r="C64" s="66" t="s">
        <v>2734</v>
      </c>
      <c r="D64" s="103" t="s">
        <v>2735</v>
      </c>
      <c r="E64" s="104">
        <v>0</v>
      </c>
      <c r="F64" s="102" t="s">
        <v>557</v>
      </c>
      <c r="G64" s="102">
        <v>0</v>
      </c>
      <c r="H64" s="63" t="s">
        <v>2727</v>
      </c>
      <c r="I64" s="102"/>
      <c r="J64" s="102" t="s">
        <v>2731</v>
      </c>
      <c r="K64" s="102" t="s">
        <v>3606</v>
      </c>
      <c r="L64" s="66" t="s">
        <v>2736</v>
      </c>
      <c r="M64" s="66" t="s">
        <v>2735</v>
      </c>
      <c r="N64" s="66"/>
      <c r="O64" s="66"/>
      <c r="P64" s="203" t="s">
        <v>2541</v>
      </c>
      <c r="Q64" s="203" t="s">
        <v>854</v>
      </c>
      <c r="R64" s="203" t="s">
        <v>854</v>
      </c>
      <c r="S64" s="152" t="str">
        <f>R64</f>
        <v>2EQUIP</v>
      </c>
      <c r="T64" s="203" t="s">
        <v>736</v>
      </c>
      <c r="U64" s="203" t="s">
        <v>736</v>
      </c>
      <c r="V64" s="203" t="s">
        <v>735</v>
      </c>
      <c r="W64" s="203">
        <v>1</v>
      </c>
      <c r="X64" s="147" t="s">
        <v>736</v>
      </c>
      <c r="Y64" s="147" t="s">
        <v>736</v>
      </c>
      <c r="Z64" s="147" t="str">
        <f t="shared" si="5"/>
        <v>EQPFEE50</v>
      </c>
      <c r="AA64" s="227"/>
      <c r="AB64" s="227"/>
      <c r="AC64" s="227" t="s">
        <v>2396</v>
      </c>
      <c r="AD64" s="227" t="s">
        <v>114</v>
      </c>
      <c r="AE64" s="227" t="s">
        <v>961</v>
      </c>
      <c r="AF64" s="227" t="s">
        <v>3319</v>
      </c>
      <c r="AG64" s="227" t="s">
        <v>3319</v>
      </c>
      <c r="AH64" s="225" t="s">
        <v>3270</v>
      </c>
      <c r="AI64" s="225">
        <f t="shared" si="3"/>
        <v>0</v>
      </c>
      <c r="AJ64" s="251">
        <v>-99.5</v>
      </c>
    </row>
    <row r="65" spans="1:36" ht="60" x14ac:dyDescent="0.25">
      <c r="A65" s="240" t="s">
        <v>3200</v>
      </c>
      <c r="B65" s="66" t="s">
        <v>2719</v>
      </c>
      <c r="C65" s="66" t="s">
        <v>2720</v>
      </c>
      <c r="D65" s="103" t="s">
        <v>2721</v>
      </c>
      <c r="E65" s="104">
        <v>0</v>
      </c>
      <c r="F65" s="102" t="s">
        <v>198</v>
      </c>
      <c r="G65" s="102">
        <v>0</v>
      </c>
      <c r="H65" s="63" t="s">
        <v>2722</v>
      </c>
      <c r="I65" s="102"/>
      <c r="J65" s="102" t="s">
        <v>3599</v>
      </c>
      <c r="K65" s="102" t="s">
        <v>2518</v>
      </c>
      <c r="L65" s="66" t="s">
        <v>2723</v>
      </c>
      <c r="M65" s="66" t="s">
        <v>2721</v>
      </c>
      <c r="N65" s="66"/>
      <c r="O65" s="66"/>
      <c r="P65" s="229" t="s">
        <v>2541</v>
      </c>
      <c r="Q65" s="229" t="s">
        <v>3073</v>
      </c>
      <c r="R65" s="229" t="s">
        <v>3073</v>
      </c>
      <c r="S65" s="152" t="str">
        <f>R65</f>
        <v>INS_FE</v>
      </c>
      <c r="T65" s="203" t="s">
        <v>736</v>
      </c>
      <c r="U65" s="203" t="s">
        <v>736</v>
      </c>
      <c r="V65" s="203" t="s">
        <v>735</v>
      </c>
      <c r="W65" s="203">
        <v>1</v>
      </c>
      <c r="X65" s="147" t="s">
        <v>736</v>
      </c>
      <c r="Y65" s="147" t="s">
        <v>736</v>
      </c>
      <c r="Z65" s="147" t="str">
        <f t="shared" si="5"/>
        <v>INST_FEE_CR</v>
      </c>
      <c r="AA65" s="227"/>
      <c r="AB65" s="227"/>
      <c r="AC65" s="227" t="s">
        <v>2396</v>
      </c>
      <c r="AD65" s="227" t="s">
        <v>114</v>
      </c>
      <c r="AE65" s="227" t="s">
        <v>961</v>
      </c>
      <c r="AF65" s="227" t="s">
        <v>3319</v>
      </c>
      <c r="AG65" s="227" t="s">
        <v>3319</v>
      </c>
      <c r="AH65" s="225" t="s">
        <v>3270</v>
      </c>
      <c r="AI65" s="225">
        <v>199</v>
      </c>
      <c r="AJ65" s="251">
        <v>0</v>
      </c>
    </row>
    <row r="66" spans="1:36" s="202" customFormat="1" ht="30" x14ac:dyDescent="0.25">
      <c r="A66" s="138" t="s">
        <v>3079</v>
      </c>
      <c r="B66" s="66" t="s">
        <v>3611</v>
      </c>
      <c r="C66" s="66" t="s">
        <v>2732</v>
      </c>
      <c r="D66" s="103" t="s">
        <v>2733</v>
      </c>
      <c r="E66" s="104">
        <v>0</v>
      </c>
      <c r="F66" s="102" t="s">
        <v>557</v>
      </c>
      <c r="G66" s="102">
        <v>0</v>
      </c>
      <c r="H66" s="63" t="s">
        <v>3609</v>
      </c>
      <c r="I66" s="102"/>
      <c r="J66" s="102" t="s">
        <v>2731</v>
      </c>
      <c r="K66" s="102" t="s">
        <v>3606</v>
      </c>
      <c r="L66" s="66" t="s">
        <v>3613</v>
      </c>
      <c r="M66" s="66" t="s">
        <v>2733</v>
      </c>
      <c r="N66" s="66"/>
      <c r="O66" s="66"/>
      <c r="P66" s="229" t="s">
        <v>2541</v>
      </c>
      <c r="Q66" s="229" t="s">
        <v>854</v>
      </c>
      <c r="R66" s="229" t="s">
        <v>854</v>
      </c>
      <c r="S66" s="152" t="str">
        <f>R66</f>
        <v>2EQUIP</v>
      </c>
      <c r="T66" s="229" t="s">
        <v>736</v>
      </c>
      <c r="U66" s="229" t="s">
        <v>736</v>
      </c>
      <c r="V66" s="229" t="s">
        <v>735</v>
      </c>
      <c r="W66" s="229">
        <v>1</v>
      </c>
      <c r="X66" s="147" t="s">
        <v>736</v>
      </c>
      <c r="Y66" s="147" t="s">
        <v>736</v>
      </c>
      <c r="Z66" s="147" t="str">
        <f t="shared" ref="Z66:Z94" si="6">A66</f>
        <v>EQPFEECR</v>
      </c>
      <c r="AA66" s="227"/>
      <c r="AB66" s="227"/>
      <c r="AC66" s="227" t="s">
        <v>2396</v>
      </c>
      <c r="AD66" s="227" t="s">
        <v>114</v>
      </c>
      <c r="AE66" s="227" t="s">
        <v>961</v>
      </c>
      <c r="AF66" s="227" t="s">
        <v>3319</v>
      </c>
      <c r="AG66" s="227" t="s">
        <v>3319</v>
      </c>
      <c r="AH66" s="225" t="s">
        <v>3270</v>
      </c>
      <c r="AI66" s="225">
        <f t="shared" si="3"/>
        <v>0</v>
      </c>
      <c r="AJ66" s="251">
        <v>0</v>
      </c>
    </row>
    <row r="67" spans="1:36" ht="24.95" customHeight="1" x14ac:dyDescent="0.25">
      <c r="A67" s="149" t="s">
        <v>3212</v>
      </c>
      <c r="B67" s="171" t="s">
        <v>3614</v>
      </c>
      <c r="C67" s="171" t="s">
        <v>3614</v>
      </c>
      <c r="D67" s="171" t="s">
        <v>3911</v>
      </c>
      <c r="E67" s="104">
        <v>0</v>
      </c>
      <c r="F67" s="150" t="s">
        <v>557</v>
      </c>
      <c r="G67" s="150">
        <v>0</v>
      </c>
      <c r="H67" s="151" t="s">
        <v>2764</v>
      </c>
      <c r="I67" s="150"/>
      <c r="J67" s="150" t="s">
        <v>2529</v>
      </c>
      <c r="K67" s="150" t="s">
        <v>3118</v>
      </c>
      <c r="L67" s="171" t="s">
        <v>3614</v>
      </c>
      <c r="M67" s="171" t="s">
        <v>3911</v>
      </c>
      <c r="N67" s="105"/>
      <c r="O67" s="171"/>
      <c r="P67" s="152" t="s">
        <v>2541</v>
      </c>
      <c r="Q67" s="152" t="s">
        <v>3213</v>
      </c>
      <c r="R67" s="152" t="s">
        <v>2396</v>
      </c>
      <c r="S67" s="152" t="s">
        <v>2396</v>
      </c>
      <c r="T67" s="152" t="s">
        <v>736</v>
      </c>
      <c r="U67" s="152" t="s">
        <v>736</v>
      </c>
      <c r="V67" s="152" t="s">
        <v>735</v>
      </c>
      <c r="W67" s="152">
        <v>1</v>
      </c>
      <c r="X67" s="147" t="s">
        <v>736</v>
      </c>
      <c r="Y67" s="147" t="s">
        <v>736</v>
      </c>
      <c r="Z67" s="147" t="str">
        <f t="shared" si="6"/>
        <v>VAFEE_CR</v>
      </c>
      <c r="AA67" s="227"/>
      <c r="AB67" s="227"/>
      <c r="AC67" s="227" t="s">
        <v>2396</v>
      </c>
      <c r="AD67" s="227" t="s">
        <v>114</v>
      </c>
      <c r="AE67" s="227" t="s">
        <v>961</v>
      </c>
      <c r="AF67" s="227" t="s">
        <v>3319</v>
      </c>
      <c r="AG67" s="227" t="s">
        <v>3319</v>
      </c>
      <c r="AH67" s="225" t="s">
        <v>3270</v>
      </c>
      <c r="AI67" s="225">
        <f t="shared" si="3"/>
        <v>0</v>
      </c>
      <c r="AJ67" s="251">
        <v>-199</v>
      </c>
    </row>
    <row r="68" spans="1:36" ht="24.95" customHeight="1" x14ac:dyDescent="0.25">
      <c r="A68" s="149" t="s">
        <v>3202</v>
      </c>
      <c r="B68" s="171" t="s">
        <v>3203</v>
      </c>
      <c r="C68" s="171" t="s">
        <v>3203</v>
      </c>
      <c r="D68" s="171" t="s">
        <v>3442</v>
      </c>
      <c r="E68" s="104">
        <v>0</v>
      </c>
      <c r="F68" s="150" t="s">
        <v>557</v>
      </c>
      <c r="G68" s="150">
        <v>0</v>
      </c>
      <c r="H68" s="151" t="s">
        <v>3204</v>
      </c>
      <c r="I68" s="150"/>
      <c r="J68" s="150" t="s">
        <v>2529</v>
      </c>
      <c r="K68" s="150" t="s">
        <v>3600</v>
      </c>
      <c r="L68" s="171" t="s">
        <v>3203</v>
      </c>
      <c r="M68" s="171" t="s">
        <v>3442</v>
      </c>
      <c r="N68" s="105"/>
      <c r="O68" s="171"/>
      <c r="P68" s="152" t="s">
        <v>737</v>
      </c>
      <c r="Q68" s="152" t="s">
        <v>3205</v>
      </c>
      <c r="R68" s="152" t="s">
        <v>2396</v>
      </c>
      <c r="S68" s="152" t="s">
        <v>2396</v>
      </c>
      <c r="T68" s="152" t="s">
        <v>736</v>
      </c>
      <c r="U68" s="152" t="s">
        <v>736</v>
      </c>
      <c r="V68" s="152" t="s">
        <v>735</v>
      </c>
      <c r="W68" s="152">
        <v>1</v>
      </c>
      <c r="X68" s="147" t="s">
        <v>736</v>
      </c>
      <c r="Y68" s="147" t="s">
        <v>736</v>
      </c>
      <c r="Z68" s="147" t="str">
        <f t="shared" si="6"/>
        <v>SAVE3MF</v>
      </c>
      <c r="AA68" s="227"/>
      <c r="AB68" s="227"/>
      <c r="AC68" s="227" t="s">
        <v>2396</v>
      </c>
      <c r="AD68" s="227" t="s">
        <v>114</v>
      </c>
      <c r="AE68" s="227" t="s">
        <v>961</v>
      </c>
      <c r="AF68" s="227" t="s">
        <v>3319</v>
      </c>
      <c r="AG68" s="227" t="s">
        <v>3319</v>
      </c>
      <c r="AH68" s="225" t="s">
        <v>3270</v>
      </c>
      <c r="AI68" s="225">
        <f t="shared" ref="AI68:AI94" si="7">E68*-1</f>
        <v>0</v>
      </c>
    </row>
    <row r="69" spans="1:36" ht="24.95" customHeight="1" x14ac:dyDescent="0.25">
      <c r="A69" s="149" t="s">
        <v>3206</v>
      </c>
      <c r="B69" s="171" t="s">
        <v>3207</v>
      </c>
      <c r="C69" s="171" t="s">
        <v>3207</v>
      </c>
      <c r="D69" s="171" t="s">
        <v>3443</v>
      </c>
      <c r="E69" s="104">
        <v>0</v>
      </c>
      <c r="F69" s="150" t="s">
        <v>557</v>
      </c>
      <c r="G69" s="150">
        <v>0</v>
      </c>
      <c r="H69" s="151" t="s">
        <v>3204</v>
      </c>
      <c r="I69" s="150"/>
      <c r="J69" s="150" t="s">
        <v>2529</v>
      </c>
      <c r="K69" s="150" t="s">
        <v>3600</v>
      </c>
      <c r="L69" s="171" t="s">
        <v>3207</v>
      </c>
      <c r="M69" s="171" t="s">
        <v>3443</v>
      </c>
      <c r="N69" s="105"/>
      <c r="O69" s="171"/>
      <c r="P69" s="152" t="s">
        <v>737</v>
      </c>
      <c r="Q69" s="152" t="s">
        <v>3205</v>
      </c>
      <c r="R69" s="152" t="s">
        <v>2396</v>
      </c>
      <c r="S69" s="152" t="s">
        <v>2396</v>
      </c>
      <c r="T69" s="152" t="s">
        <v>736</v>
      </c>
      <c r="U69" s="152" t="s">
        <v>736</v>
      </c>
      <c r="V69" s="152" t="s">
        <v>735</v>
      </c>
      <c r="W69" s="152">
        <v>1</v>
      </c>
      <c r="X69" s="147" t="s">
        <v>736</v>
      </c>
      <c r="Y69" s="147" t="s">
        <v>736</v>
      </c>
      <c r="Z69" s="147" t="str">
        <f t="shared" si="6"/>
        <v>SAVE6MF</v>
      </c>
      <c r="AA69" s="227"/>
      <c r="AB69" s="227"/>
      <c r="AC69" s="227" t="s">
        <v>2396</v>
      </c>
      <c r="AD69" s="227" t="s">
        <v>114</v>
      </c>
      <c r="AE69" s="227" t="s">
        <v>961</v>
      </c>
      <c r="AF69" s="227" t="s">
        <v>3319</v>
      </c>
      <c r="AG69" s="227" t="s">
        <v>3319</v>
      </c>
      <c r="AH69" s="225" t="s">
        <v>3270</v>
      </c>
      <c r="AI69" s="225">
        <f t="shared" si="7"/>
        <v>0</v>
      </c>
    </row>
    <row r="70" spans="1:36" ht="24.95" customHeight="1" x14ac:dyDescent="0.25">
      <c r="A70" s="149" t="s">
        <v>3208</v>
      </c>
      <c r="B70" s="171" t="s">
        <v>3209</v>
      </c>
      <c r="C70" s="171" t="s">
        <v>3209</v>
      </c>
      <c r="D70" s="171" t="s">
        <v>3912</v>
      </c>
      <c r="E70" s="104">
        <v>0</v>
      </c>
      <c r="F70" s="150" t="s">
        <v>557</v>
      </c>
      <c r="G70" s="150">
        <v>0</v>
      </c>
      <c r="H70" s="151" t="s">
        <v>3204</v>
      </c>
      <c r="I70" s="150"/>
      <c r="J70" s="150" t="s">
        <v>2529</v>
      </c>
      <c r="K70" s="150" t="s">
        <v>3600</v>
      </c>
      <c r="L70" s="171" t="s">
        <v>3209</v>
      </c>
      <c r="M70" s="171" t="s">
        <v>3912</v>
      </c>
      <c r="N70" s="105"/>
      <c r="O70" s="171"/>
      <c r="P70" s="152" t="s">
        <v>2541</v>
      </c>
      <c r="Q70" s="152" t="s">
        <v>3205</v>
      </c>
      <c r="R70" s="152" t="s">
        <v>2396</v>
      </c>
      <c r="S70" s="152" t="s">
        <v>2396</v>
      </c>
      <c r="T70" s="152" t="s">
        <v>736</v>
      </c>
      <c r="U70" s="152" t="s">
        <v>736</v>
      </c>
      <c r="V70" s="152" t="s">
        <v>735</v>
      </c>
      <c r="W70" s="152">
        <v>1</v>
      </c>
      <c r="X70" s="147" t="s">
        <v>736</v>
      </c>
      <c r="Y70" s="147" t="s">
        <v>736</v>
      </c>
      <c r="Z70" s="147" t="str">
        <f t="shared" si="6"/>
        <v>SAVEACTFEE</v>
      </c>
      <c r="AA70" s="227"/>
      <c r="AB70" s="227"/>
      <c r="AC70" s="227" t="s">
        <v>2396</v>
      </c>
      <c r="AD70" s="227" t="s">
        <v>114</v>
      </c>
      <c r="AE70" s="227" t="s">
        <v>961</v>
      </c>
      <c r="AF70" s="227" t="s">
        <v>3319</v>
      </c>
      <c r="AG70" s="227" t="s">
        <v>3319</v>
      </c>
      <c r="AH70" s="225" t="s">
        <v>3270</v>
      </c>
      <c r="AI70" s="225">
        <f t="shared" si="7"/>
        <v>0</v>
      </c>
    </row>
    <row r="71" spans="1:36" ht="24.95" customHeight="1" x14ac:dyDescent="0.25">
      <c r="A71" s="149" t="s">
        <v>3210</v>
      </c>
      <c r="B71" s="171" t="s">
        <v>3211</v>
      </c>
      <c r="C71" s="171" t="s">
        <v>3211</v>
      </c>
      <c r="D71" s="171" t="s">
        <v>3444</v>
      </c>
      <c r="E71" s="104">
        <v>0</v>
      </c>
      <c r="F71" s="150" t="s">
        <v>557</v>
      </c>
      <c r="G71" s="150">
        <v>0</v>
      </c>
      <c r="H71" s="151" t="s">
        <v>3204</v>
      </c>
      <c r="I71" s="150"/>
      <c r="J71" s="150" t="s">
        <v>2529</v>
      </c>
      <c r="K71" s="150" t="s">
        <v>3600</v>
      </c>
      <c r="L71" s="171" t="s">
        <v>3211</v>
      </c>
      <c r="M71" s="171" t="s">
        <v>3444</v>
      </c>
      <c r="N71" s="105"/>
      <c r="O71" s="171"/>
      <c r="P71" s="152" t="s">
        <v>2541</v>
      </c>
      <c r="Q71" s="152" t="s">
        <v>3205</v>
      </c>
      <c r="R71" s="152" t="s">
        <v>2396</v>
      </c>
      <c r="S71" s="152" t="s">
        <v>2396</v>
      </c>
      <c r="T71" s="152" t="s">
        <v>736</v>
      </c>
      <c r="U71" s="152" t="s">
        <v>736</v>
      </c>
      <c r="V71" s="152" t="s">
        <v>735</v>
      </c>
      <c r="W71" s="152">
        <v>1</v>
      </c>
      <c r="X71" s="147" t="s">
        <v>736</v>
      </c>
      <c r="Y71" s="147" t="s">
        <v>736</v>
      </c>
      <c r="Z71" s="147" t="str">
        <f t="shared" si="6"/>
        <v>SAVEEQDIS</v>
      </c>
      <c r="AA71" s="227"/>
      <c r="AB71" s="227"/>
      <c r="AC71" s="227" t="s">
        <v>2396</v>
      </c>
      <c r="AD71" s="227" t="s">
        <v>114</v>
      </c>
      <c r="AE71" s="227" t="s">
        <v>961</v>
      </c>
      <c r="AF71" s="227" t="s">
        <v>3319</v>
      </c>
      <c r="AG71" s="227" t="s">
        <v>3319</v>
      </c>
      <c r="AH71" s="225" t="s">
        <v>3270</v>
      </c>
      <c r="AI71" s="225">
        <f t="shared" si="7"/>
        <v>0</v>
      </c>
    </row>
    <row r="72" spans="1:36" ht="24.95" customHeight="1" x14ac:dyDescent="0.25">
      <c r="A72" s="149" t="s">
        <v>3214</v>
      </c>
      <c r="B72" s="171" t="s">
        <v>3215</v>
      </c>
      <c r="C72" s="171" t="s">
        <v>3215</v>
      </c>
      <c r="D72" s="171" t="s">
        <v>3913</v>
      </c>
      <c r="E72" s="104">
        <v>0</v>
      </c>
      <c r="F72" s="150" t="s">
        <v>557</v>
      </c>
      <c r="G72" s="150">
        <v>0</v>
      </c>
      <c r="H72" s="151" t="s">
        <v>2764</v>
      </c>
      <c r="I72" s="150"/>
      <c r="J72" s="150" t="s">
        <v>2529</v>
      </c>
      <c r="K72" s="150" t="s">
        <v>3216</v>
      </c>
      <c r="L72" s="171" t="s">
        <v>3217</v>
      </c>
      <c r="M72" s="171" t="s">
        <v>3913</v>
      </c>
      <c r="N72" s="105"/>
      <c r="O72" s="171"/>
      <c r="P72" s="152" t="s">
        <v>737</v>
      </c>
      <c r="Q72" s="152" t="s">
        <v>3214</v>
      </c>
      <c r="R72" s="152" t="s">
        <v>2396</v>
      </c>
      <c r="S72" s="152" t="s">
        <v>2396</v>
      </c>
      <c r="T72" s="152" t="s">
        <v>736</v>
      </c>
      <c r="U72" s="152" t="s">
        <v>736</v>
      </c>
      <c r="V72" s="152" t="s">
        <v>735</v>
      </c>
      <c r="W72" s="152">
        <v>1</v>
      </c>
      <c r="X72" s="147" t="s">
        <v>736</v>
      </c>
      <c r="Y72" s="147" t="s">
        <v>736</v>
      </c>
      <c r="Z72" s="147" t="str">
        <f t="shared" si="6"/>
        <v>3MFA</v>
      </c>
      <c r="AA72" s="227"/>
      <c r="AB72" s="227"/>
      <c r="AC72" s="227" t="s">
        <v>2396</v>
      </c>
      <c r="AD72" s="227" t="s">
        <v>114</v>
      </c>
      <c r="AE72" s="227" t="s">
        <v>961</v>
      </c>
      <c r="AF72" s="227" t="s">
        <v>3319</v>
      </c>
      <c r="AG72" s="227" t="s">
        <v>3319</v>
      </c>
      <c r="AH72" s="225" t="s">
        <v>3270</v>
      </c>
      <c r="AI72" s="225">
        <f t="shared" si="7"/>
        <v>0</v>
      </c>
    </row>
    <row r="73" spans="1:36" ht="24.95" customHeight="1" x14ac:dyDescent="0.25">
      <c r="A73" s="149" t="s">
        <v>3218</v>
      </c>
      <c r="B73" s="171" t="s">
        <v>3219</v>
      </c>
      <c r="C73" s="171" t="s">
        <v>3219</v>
      </c>
      <c r="D73" s="171" t="s">
        <v>3445</v>
      </c>
      <c r="E73" s="104">
        <v>0</v>
      </c>
      <c r="F73" s="150" t="s">
        <v>557</v>
      </c>
      <c r="G73" s="150">
        <v>0</v>
      </c>
      <c r="H73" s="151" t="s">
        <v>2764</v>
      </c>
      <c r="I73" s="150"/>
      <c r="J73" s="150" t="s">
        <v>2529</v>
      </c>
      <c r="K73" s="150" t="s">
        <v>3216</v>
      </c>
      <c r="L73" s="171" t="s">
        <v>3217</v>
      </c>
      <c r="M73" s="171" t="s">
        <v>3445</v>
      </c>
      <c r="N73" s="105"/>
      <c r="O73" s="171"/>
      <c r="P73" s="152" t="s">
        <v>737</v>
      </c>
      <c r="Q73" s="152" t="s">
        <v>3218</v>
      </c>
      <c r="R73" s="152" t="s">
        <v>2396</v>
      </c>
      <c r="S73" s="152" t="s">
        <v>2396</v>
      </c>
      <c r="T73" s="152" t="s">
        <v>736</v>
      </c>
      <c r="U73" s="152" t="s">
        <v>736</v>
      </c>
      <c r="V73" s="152" t="s">
        <v>735</v>
      </c>
      <c r="W73" s="152">
        <v>1</v>
      </c>
      <c r="X73" s="147" t="s">
        <v>736</v>
      </c>
      <c r="Y73" s="147" t="s">
        <v>736</v>
      </c>
      <c r="Z73" s="147" t="str">
        <f t="shared" si="6"/>
        <v>3MFB</v>
      </c>
      <c r="AA73" s="227"/>
      <c r="AB73" s="227"/>
      <c r="AC73" s="227" t="s">
        <v>2396</v>
      </c>
      <c r="AD73" s="227" t="s">
        <v>114</v>
      </c>
      <c r="AE73" s="227" t="s">
        <v>961</v>
      </c>
      <c r="AF73" s="227" t="s">
        <v>3319</v>
      </c>
      <c r="AG73" s="227" t="s">
        <v>3319</v>
      </c>
      <c r="AH73" s="225" t="s">
        <v>3270</v>
      </c>
      <c r="AI73" s="225">
        <f t="shared" si="7"/>
        <v>0</v>
      </c>
    </row>
    <row r="74" spans="1:36" ht="24.95" customHeight="1" x14ac:dyDescent="0.25">
      <c r="A74" s="149" t="s">
        <v>3220</v>
      </c>
      <c r="B74" s="171" t="s">
        <v>3221</v>
      </c>
      <c r="C74" s="171" t="s">
        <v>3221</v>
      </c>
      <c r="D74" s="171" t="s">
        <v>3914</v>
      </c>
      <c r="E74" s="104">
        <v>0</v>
      </c>
      <c r="F74" s="150" t="s">
        <v>557</v>
      </c>
      <c r="G74" s="150">
        <v>0</v>
      </c>
      <c r="H74" s="151" t="s">
        <v>2764</v>
      </c>
      <c r="I74" s="150"/>
      <c r="J74" s="150" t="s">
        <v>2529</v>
      </c>
      <c r="K74" s="150" t="s">
        <v>3216</v>
      </c>
      <c r="L74" s="171" t="s">
        <v>3222</v>
      </c>
      <c r="M74" s="171" t="s">
        <v>3914</v>
      </c>
      <c r="N74" s="105"/>
      <c r="O74" s="171"/>
      <c r="P74" s="152" t="s">
        <v>737</v>
      </c>
      <c r="Q74" s="152" t="s">
        <v>3220</v>
      </c>
      <c r="R74" s="152" t="s">
        <v>2396</v>
      </c>
      <c r="S74" s="152" t="s">
        <v>2396</v>
      </c>
      <c r="T74" s="152" t="s">
        <v>736</v>
      </c>
      <c r="U74" s="152" t="s">
        <v>736</v>
      </c>
      <c r="V74" s="152" t="s">
        <v>735</v>
      </c>
      <c r="W74" s="152">
        <v>1</v>
      </c>
      <c r="X74" s="147" t="s">
        <v>736</v>
      </c>
      <c r="Y74" s="147" t="s">
        <v>736</v>
      </c>
      <c r="Z74" s="147" t="str">
        <f t="shared" si="6"/>
        <v>6MFA</v>
      </c>
      <c r="AA74" s="227"/>
      <c r="AB74" s="227"/>
      <c r="AC74" s="227" t="s">
        <v>2396</v>
      </c>
      <c r="AD74" s="227" t="s">
        <v>114</v>
      </c>
      <c r="AE74" s="227" t="s">
        <v>961</v>
      </c>
      <c r="AF74" s="227" t="s">
        <v>3319</v>
      </c>
      <c r="AG74" s="227" t="s">
        <v>3319</v>
      </c>
      <c r="AH74" s="225" t="s">
        <v>3270</v>
      </c>
      <c r="AI74" s="225">
        <f t="shared" si="7"/>
        <v>0</v>
      </c>
    </row>
    <row r="75" spans="1:36" ht="27" customHeight="1" x14ac:dyDescent="0.25">
      <c r="A75" s="150" t="s">
        <v>3223</v>
      </c>
      <c r="B75" s="171" t="s">
        <v>1272</v>
      </c>
      <c r="C75" s="171" t="s">
        <v>1272</v>
      </c>
      <c r="D75" s="171" t="s">
        <v>3446</v>
      </c>
      <c r="E75" s="104">
        <v>0</v>
      </c>
      <c r="F75" s="150" t="s">
        <v>557</v>
      </c>
      <c r="G75" s="150">
        <v>0</v>
      </c>
      <c r="H75" s="151" t="s">
        <v>3224</v>
      </c>
      <c r="I75" s="150"/>
      <c r="J75" s="150" t="s">
        <v>3599</v>
      </c>
      <c r="K75" s="150" t="s">
        <v>3600</v>
      </c>
      <c r="L75" s="171" t="s">
        <v>1272</v>
      </c>
      <c r="M75" s="171" t="s">
        <v>3446</v>
      </c>
      <c r="N75" s="105"/>
      <c r="O75" s="171"/>
      <c r="P75" s="152" t="s">
        <v>2541</v>
      </c>
      <c r="Q75" s="152" t="s">
        <v>1650</v>
      </c>
      <c r="R75" s="152" t="s">
        <v>2396</v>
      </c>
      <c r="S75" s="152" t="s">
        <v>2396</v>
      </c>
      <c r="T75" s="152" t="s">
        <v>736</v>
      </c>
      <c r="U75" s="152" t="s">
        <v>736</v>
      </c>
      <c r="V75" s="152" t="s">
        <v>735</v>
      </c>
      <c r="W75" s="152">
        <v>1</v>
      </c>
      <c r="X75" s="147" t="s">
        <v>736</v>
      </c>
      <c r="Y75" s="147" t="s">
        <v>736</v>
      </c>
      <c r="Z75" s="147" t="str">
        <f t="shared" si="6"/>
        <v>COVID 19</v>
      </c>
      <c r="AA75" s="227"/>
      <c r="AB75" s="227"/>
      <c r="AC75" s="227" t="s">
        <v>2396</v>
      </c>
      <c r="AD75" s="227" t="s">
        <v>114</v>
      </c>
      <c r="AE75" s="227" t="s">
        <v>961</v>
      </c>
      <c r="AF75" s="227" t="s">
        <v>3319</v>
      </c>
      <c r="AG75" s="227" t="s">
        <v>3319</v>
      </c>
      <c r="AH75" s="225" t="s">
        <v>3270</v>
      </c>
      <c r="AI75" s="225">
        <f t="shared" si="7"/>
        <v>0</v>
      </c>
    </row>
    <row r="76" spans="1:36" ht="24.95" customHeight="1" x14ac:dyDescent="0.25">
      <c r="A76" s="149" t="s">
        <v>3225</v>
      </c>
      <c r="B76" s="171" t="s">
        <v>3226</v>
      </c>
      <c r="C76" s="171" t="s">
        <v>3226</v>
      </c>
      <c r="D76" s="171" t="s">
        <v>3915</v>
      </c>
      <c r="E76" s="104">
        <v>0</v>
      </c>
      <c r="F76" s="150" t="s">
        <v>557</v>
      </c>
      <c r="G76" s="150">
        <v>0</v>
      </c>
      <c r="H76" s="151" t="s">
        <v>3224</v>
      </c>
      <c r="I76" s="150"/>
      <c r="J76" s="150" t="s">
        <v>3599</v>
      </c>
      <c r="K76" s="150" t="s">
        <v>3600</v>
      </c>
      <c r="L76" s="171" t="s">
        <v>3226</v>
      </c>
      <c r="M76" s="171" t="s">
        <v>3915</v>
      </c>
      <c r="N76" s="105"/>
      <c r="O76" s="171"/>
      <c r="P76" s="152" t="s">
        <v>2541</v>
      </c>
      <c r="Q76" s="152" t="s">
        <v>2542</v>
      </c>
      <c r="R76" s="152" t="s">
        <v>2396</v>
      </c>
      <c r="S76" s="152" t="s">
        <v>2396</v>
      </c>
      <c r="T76" s="152" t="s">
        <v>736</v>
      </c>
      <c r="U76" s="152" t="s">
        <v>736</v>
      </c>
      <c r="V76" s="152" t="s">
        <v>735</v>
      </c>
      <c r="W76" s="152">
        <v>1</v>
      </c>
      <c r="X76" s="147" t="s">
        <v>736</v>
      </c>
      <c r="Y76" s="147" t="s">
        <v>736</v>
      </c>
      <c r="Z76" s="147" t="str">
        <f t="shared" si="6"/>
        <v xml:space="preserve">DISCSS      </v>
      </c>
      <c r="AA76" s="227"/>
      <c r="AB76" s="227"/>
      <c r="AC76" s="227" t="s">
        <v>2396</v>
      </c>
      <c r="AD76" s="227" t="s">
        <v>114</v>
      </c>
      <c r="AE76" s="227" t="s">
        <v>961</v>
      </c>
      <c r="AF76" s="227" t="s">
        <v>3319</v>
      </c>
      <c r="AG76" s="227" t="s">
        <v>3319</v>
      </c>
      <c r="AH76" s="225" t="s">
        <v>3270</v>
      </c>
      <c r="AI76" s="225">
        <f t="shared" si="7"/>
        <v>0</v>
      </c>
    </row>
    <row r="77" spans="1:36" ht="24.95" customHeight="1" x14ac:dyDescent="0.25">
      <c r="A77" s="149" t="s">
        <v>2221</v>
      </c>
      <c r="B77" s="171" t="s">
        <v>2222</v>
      </c>
      <c r="C77" s="171" t="s">
        <v>2222</v>
      </c>
      <c r="D77" s="171" t="s">
        <v>3447</v>
      </c>
      <c r="E77" s="104">
        <v>0</v>
      </c>
      <c r="F77" s="150" t="s">
        <v>557</v>
      </c>
      <c r="G77" s="150">
        <v>0</v>
      </c>
      <c r="H77" s="151" t="s">
        <v>3224</v>
      </c>
      <c r="I77" s="150"/>
      <c r="J77" s="150" t="s">
        <v>3599</v>
      </c>
      <c r="K77" s="150" t="s">
        <v>3600</v>
      </c>
      <c r="L77" s="171" t="s">
        <v>2222</v>
      </c>
      <c r="M77" s="171" t="s">
        <v>3447</v>
      </c>
      <c r="N77" s="105"/>
      <c r="O77" s="171"/>
      <c r="P77" s="152" t="s">
        <v>2541</v>
      </c>
      <c r="Q77" s="152" t="s">
        <v>1218</v>
      </c>
      <c r="R77" s="152" t="s">
        <v>2396</v>
      </c>
      <c r="S77" s="152" t="s">
        <v>2396</v>
      </c>
      <c r="T77" s="152" t="s">
        <v>736</v>
      </c>
      <c r="U77" s="152" t="s">
        <v>736</v>
      </c>
      <c r="V77" s="152" t="s">
        <v>735</v>
      </c>
      <c r="W77" s="152">
        <v>1</v>
      </c>
      <c r="X77" s="147" t="s">
        <v>736</v>
      </c>
      <c r="Y77" s="147" t="s">
        <v>736</v>
      </c>
      <c r="Z77" s="147" t="str">
        <f t="shared" si="6"/>
        <v xml:space="preserve">DISCSCARE   </v>
      </c>
      <c r="AA77" s="227"/>
      <c r="AB77" s="227"/>
      <c r="AC77" s="227" t="s">
        <v>2396</v>
      </c>
      <c r="AD77" s="227" t="s">
        <v>114</v>
      </c>
      <c r="AE77" s="227" t="s">
        <v>961</v>
      </c>
      <c r="AF77" s="227" t="s">
        <v>3319</v>
      </c>
      <c r="AG77" s="227" t="s">
        <v>3319</v>
      </c>
      <c r="AH77" s="225" t="s">
        <v>3270</v>
      </c>
      <c r="AI77" s="225">
        <f t="shared" si="7"/>
        <v>0</v>
      </c>
    </row>
    <row r="78" spans="1:36" ht="24.95" customHeight="1" x14ac:dyDescent="0.25">
      <c r="A78" s="149" t="s">
        <v>2223</v>
      </c>
      <c r="B78" s="171" t="s">
        <v>2224</v>
      </c>
      <c r="C78" s="171" t="s">
        <v>2224</v>
      </c>
      <c r="D78" s="171" t="s">
        <v>3916</v>
      </c>
      <c r="E78" s="104">
        <v>0</v>
      </c>
      <c r="F78" s="150" t="s">
        <v>557</v>
      </c>
      <c r="G78" s="150">
        <v>0</v>
      </c>
      <c r="H78" s="151" t="s">
        <v>3224</v>
      </c>
      <c r="I78" s="150"/>
      <c r="J78" s="150" t="s">
        <v>3599</v>
      </c>
      <c r="K78" s="150" t="s">
        <v>3600</v>
      </c>
      <c r="L78" s="171" t="s">
        <v>2224</v>
      </c>
      <c r="M78" s="171" t="s">
        <v>3916</v>
      </c>
      <c r="N78" s="105"/>
      <c r="O78" s="171"/>
      <c r="P78" s="152" t="s">
        <v>2541</v>
      </c>
      <c r="Q78" s="152" t="s">
        <v>1218</v>
      </c>
      <c r="R78" s="152" t="s">
        <v>2396</v>
      </c>
      <c r="S78" s="152" t="s">
        <v>2396</v>
      </c>
      <c r="T78" s="152" t="s">
        <v>736</v>
      </c>
      <c r="U78" s="152" t="s">
        <v>736</v>
      </c>
      <c r="V78" s="152" t="s">
        <v>735</v>
      </c>
      <c r="W78" s="152">
        <v>1</v>
      </c>
      <c r="X78" s="147" t="s">
        <v>736</v>
      </c>
      <c r="Y78" s="147" t="s">
        <v>736</v>
      </c>
      <c r="Z78" s="147" t="str">
        <f t="shared" si="6"/>
        <v xml:space="preserve">DISCSRETN   </v>
      </c>
      <c r="AA78" s="227"/>
      <c r="AB78" s="227"/>
      <c r="AC78" s="227" t="s">
        <v>2396</v>
      </c>
      <c r="AD78" s="227" t="s">
        <v>114</v>
      </c>
      <c r="AE78" s="227" t="s">
        <v>961</v>
      </c>
      <c r="AF78" s="227" t="s">
        <v>3319</v>
      </c>
      <c r="AG78" s="227" t="s">
        <v>3319</v>
      </c>
      <c r="AH78" s="225" t="s">
        <v>3270</v>
      </c>
      <c r="AI78" s="225">
        <f t="shared" si="7"/>
        <v>0</v>
      </c>
    </row>
    <row r="79" spans="1:36" ht="24.95" customHeight="1" x14ac:dyDescent="0.25">
      <c r="A79" s="149" t="s">
        <v>5242</v>
      </c>
      <c r="B79" s="171" t="s">
        <v>3227</v>
      </c>
      <c r="C79" s="171" t="s">
        <v>3227</v>
      </c>
      <c r="D79" s="171" t="s">
        <v>3448</v>
      </c>
      <c r="E79" s="104">
        <v>0</v>
      </c>
      <c r="F79" s="150" t="s">
        <v>557</v>
      </c>
      <c r="G79" s="150">
        <v>0</v>
      </c>
      <c r="H79" s="151" t="s">
        <v>3224</v>
      </c>
      <c r="I79" s="150"/>
      <c r="J79" s="150" t="s">
        <v>3599</v>
      </c>
      <c r="K79" s="150" t="s">
        <v>3600</v>
      </c>
      <c r="L79" s="171" t="s">
        <v>3227</v>
      </c>
      <c r="M79" s="171" t="s">
        <v>3448</v>
      </c>
      <c r="N79" s="105"/>
      <c r="O79" s="171"/>
      <c r="P79" s="152" t="s">
        <v>737</v>
      </c>
      <c r="Q79" s="152" t="s">
        <v>737</v>
      </c>
      <c r="R79" s="152" t="s">
        <v>2396</v>
      </c>
      <c r="S79" s="152" t="s">
        <v>2396</v>
      </c>
      <c r="T79" s="152" t="s">
        <v>736</v>
      </c>
      <c r="U79" s="152" t="s">
        <v>736</v>
      </c>
      <c r="V79" s="152" t="s">
        <v>735</v>
      </c>
      <c r="W79" s="152">
        <v>1</v>
      </c>
      <c r="X79" s="147" t="s">
        <v>736</v>
      </c>
      <c r="Y79" s="147" t="s">
        <v>736</v>
      </c>
      <c r="Z79" s="147" t="str">
        <f t="shared" si="6"/>
        <v>DEALER_DISC</v>
      </c>
      <c r="AA79" s="227"/>
      <c r="AB79" s="227"/>
      <c r="AC79" s="227" t="s">
        <v>2396</v>
      </c>
      <c r="AD79" s="227" t="s">
        <v>114</v>
      </c>
      <c r="AE79" s="227" t="s">
        <v>961</v>
      </c>
      <c r="AF79" s="227" t="s">
        <v>3319</v>
      </c>
      <c r="AG79" s="227" t="s">
        <v>3319</v>
      </c>
      <c r="AH79" s="225" t="s">
        <v>3270</v>
      </c>
      <c r="AI79" s="225">
        <f t="shared" si="7"/>
        <v>0</v>
      </c>
    </row>
    <row r="80" spans="1:36" ht="24.95" customHeight="1" x14ac:dyDescent="0.25">
      <c r="A80" s="149" t="s">
        <v>3228</v>
      </c>
      <c r="B80" s="171" t="s">
        <v>3229</v>
      </c>
      <c r="C80" s="171" t="s">
        <v>3229</v>
      </c>
      <c r="D80" s="171" t="s">
        <v>3449</v>
      </c>
      <c r="E80" s="104">
        <v>0</v>
      </c>
      <c r="F80" s="150" t="s">
        <v>557</v>
      </c>
      <c r="G80" s="150">
        <v>0</v>
      </c>
      <c r="H80" s="151" t="s">
        <v>3224</v>
      </c>
      <c r="I80" s="150"/>
      <c r="J80" s="150" t="s">
        <v>3599</v>
      </c>
      <c r="K80" s="150" t="s">
        <v>3600</v>
      </c>
      <c r="L80" s="171" t="s">
        <v>3229</v>
      </c>
      <c r="M80" s="171" t="s">
        <v>3449</v>
      </c>
      <c r="N80" s="105"/>
      <c r="O80" s="171"/>
      <c r="P80" s="152" t="s">
        <v>737</v>
      </c>
      <c r="Q80" s="152" t="s">
        <v>3230</v>
      </c>
      <c r="R80" s="152" t="s">
        <v>2396</v>
      </c>
      <c r="S80" s="152" t="s">
        <v>2396</v>
      </c>
      <c r="T80" s="152" t="s">
        <v>736</v>
      </c>
      <c r="U80" s="152" t="s">
        <v>736</v>
      </c>
      <c r="V80" s="152" t="s">
        <v>735</v>
      </c>
      <c r="W80" s="152">
        <v>1</v>
      </c>
      <c r="X80" s="147" t="s">
        <v>736</v>
      </c>
      <c r="Y80" s="147" t="s">
        <v>736</v>
      </c>
      <c r="Z80" s="147" t="str">
        <f t="shared" si="6"/>
        <v xml:space="preserve">MONCRED_SS  </v>
      </c>
      <c r="AA80" s="227"/>
      <c r="AB80" s="227"/>
      <c r="AC80" s="227" t="s">
        <v>2396</v>
      </c>
      <c r="AD80" s="227" t="s">
        <v>114</v>
      </c>
      <c r="AE80" s="227" t="s">
        <v>961</v>
      </c>
      <c r="AF80" s="227" t="s">
        <v>3319</v>
      </c>
      <c r="AG80" s="227" t="s">
        <v>3319</v>
      </c>
      <c r="AH80" s="225" t="s">
        <v>3270</v>
      </c>
      <c r="AI80" s="225">
        <f t="shared" si="7"/>
        <v>0</v>
      </c>
    </row>
    <row r="81" spans="1:35" ht="24.95" customHeight="1" x14ac:dyDescent="0.25">
      <c r="A81" s="149" t="s">
        <v>5241</v>
      </c>
      <c r="B81" s="171" t="s">
        <v>1230</v>
      </c>
      <c r="C81" s="171" t="s">
        <v>1230</v>
      </c>
      <c r="D81" s="171" t="s">
        <v>3917</v>
      </c>
      <c r="E81" s="104">
        <v>0</v>
      </c>
      <c r="F81" s="150" t="s">
        <v>557</v>
      </c>
      <c r="G81" s="150">
        <v>0</v>
      </c>
      <c r="H81" s="151" t="s">
        <v>3224</v>
      </c>
      <c r="I81" s="150"/>
      <c r="J81" s="150" t="s">
        <v>3599</v>
      </c>
      <c r="K81" s="150" t="s">
        <v>3600</v>
      </c>
      <c r="L81" s="171" t="s">
        <v>1230</v>
      </c>
      <c r="M81" s="171" t="s">
        <v>3917</v>
      </c>
      <c r="N81" s="105"/>
      <c r="O81" s="171"/>
      <c r="P81" s="152" t="s">
        <v>737</v>
      </c>
      <c r="Q81" s="152" t="s">
        <v>1231</v>
      </c>
      <c r="R81" s="152" t="s">
        <v>2396</v>
      </c>
      <c r="S81" s="152" t="s">
        <v>2396</v>
      </c>
      <c r="T81" s="152" t="s">
        <v>736</v>
      </c>
      <c r="U81" s="152" t="s">
        <v>736</v>
      </c>
      <c r="V81" s="152" t="s">
        <v>735</v>
      </c>
      <c r="W81" s="152">
        <v>1</v>
      </c>
      <c r="X81" s="147" t="s">
        <v>736</v>
      </c>
      <c r="Y81" s="147" t="s">
        <v>736</v>
      </c>
      <c r="Z81" s="147" t="str">
        <f t="shared" si="6"/>
        <v>DPKCRED_CCR</v>
      </c>
      <c r="AA81" s="227"/>
      <c r="AB81" s="227"/>
      <c r="AC81" s="227" t="s">
        <v>2396</v>
      </c>
      <c r="AD81" s="227" t="s">
        <v>114</v>
      </c>
      <c r="AE81" s="227" t="s">
        <v>961</v>
      </c>
      <c r="AF81" s="227" t="s">
        <v>3319</v>
      </c>
      <c r="AG81" s="227" t="s">
        <v>3319</v>
      </c>
      <c r="AH81" s="225" t="s">
        <v>3270</v>
      </c>
      <c r="AI81" s="225">
        <f t="shared" si="7"/>
        <v>0</v>
      </c>
    </row>
    <row r="82" spans="1:35" ht="24.95" customHeight="1" x14ac:dyDescent="0.25">
      <c r="A82" s="149" t="s">
        <v>1238</v>
      </c>
      <c r="B82" s="171" t="s">
        <v>1239</v>
      </c>
      <c r="C82" s="171" t="s">
        <v>1239</v>
      </c>
      <c r="D82" s="171" t="s">
        <v>3450</v>
      </c>
      <c r="E82" s="104">
        <v>0</v>
      </c>
      <c r="F82" s="150" t="s">
        <v>557</v>
      </c>
      <c r="G82" s="150">
        <v>0</v>
      </c>
      <c r="H82" s="151" t="s">
        <v>3224</v>
      </c>
      <c r="I82" s="150"/>
      <c r="J82" s="150" t="s">
        <v>3599</v>
      </c>
      <c r="K82" s="150" t="s">
        <v>3600</v>
      </c>
      <c r="L82" s="171" t="s">
        <v>1239</v>
      </c>
      <c r="M82" s="171" t="s">
        <v>3450</v>
      </c>
      <c r="N82" s="105"/>
      <c r="O82" s="171"/>
      <c r="P82" s="152" t="s">
        <v>2541</v>
      </c>
      <c r="Q82" s="152" t="s">
        <v>855</v>
      </c>
      <c r="R82" s="152" t="s">
        <v>2396</v>
      </c>
      <c r="S82" s="152" t="s">
        <v>2396</v>
      </c>
      <c r="T82" s="152" t="s">
        <v>736</v>
      </c>
      <c r="U82" s="152" t="s">
        <v>736</v>
      </c>
      <c r="V82" s="152" t="s">
        <v>735</v>
      </c>
      <c r="W82" s="152">
        <v>1</v>
      </c>
      <c r="X82" s="147" t="s">
        <v>736</v>
      </c>
      <c r="Y82" s="147" t="s">
        <v>736</v>
      </c>
      <c r="Z82" s="147" t="str">
        <f t="shared" si="6"/>
        <v xml:space="preserve">EQUIADJ     </v>
      </c>
      <c r="AA82" s="227"/>
      <c r="AB82" s="227"/>
      <c r="AC82" s="227" t="s">
        <v>2396</v>
      </c>
      <c r="AD82" s="227" t="s">
        <v>114</v>
      </c>
      <c r="AE82" s="227" t="s">
        <v>961</v>
      </c>
      <c r="AF82" s="227" t="s">
        <v>3319</v>
      </c>
      <c r="AG82" s="227" t="s">
        <v>3319</v>
      </c>
      <c r="AH82" s="225" t="s">
        <v>3270</v>
      </c>
      <c r="AI82" s="225">
        <f t="shared" si="7"/>
        <v>0</v>
      </c>
    </row>
    <row r="83" spans="1:35" ht="24.95" customHeight="1" x14ac:dyDescent="0.25">
      <c r="A83" s="149" t="s">
        <v>1275</v>
      </c>
      <c r="B83" s="171" t="s">
        <v>1276</v>
      </c>
      <c r="C83" s="171" t="s">
        <v>1276</v>
      </c>
      <c r="D83" s="171" t="s">
        <v>3451</v>
      </c>
      <c r="E83" s="104">
        <v>0</v>
      </c>
      <c r="F83" s="150" t="s">
        <v>557</v>
      </c>
      <c r="G83" s="150">
        <v>0</v>
      </c>
      <c r="H83" s="151" t="s">
        <v>3224</v>
      </c>
      <c r="I83" s="150"/>
      <c r="J83" s="150" t="s">
        <v>3599</v>
      </c>
      <c r="K83" s="150" t="s">
        <v>3600</v>
      </c>
      <c r="L83" s="171" t="s">
        <v>1276</v>
      </c>
      <c r="M83" s="171" t="s">
        <v>3451</v>
      </c>
      <c r="N83" s="105"/>
      <c r="O83" s="171"/>
      <c r="P83" s="152" t="s">
        <v>737</v>
      </c>
      <c r="Q83" s="152" t="s">
        <v>1212</v>
      </c>
      <c r="R83" s="152" t="s">
        <v>2396</v>
      </c>
      <c r="S83" s="152" t="s">
        <v>2396</v>
      </c>
      <c r="T83" s="152" t="s">
        <v>736</v>
      </c>
      <c r="U83" s="152" t="s">
        <v>736</v>
      </c>
      <c r="V83" s="152" t="s">
        <v>735</v>
      </c>
      <c r="W83" s="152">
        <v>1</v>
      </c>
      <c r="X83" s="147" t="s">
        <v>736</v>
      </c>
      <c r="Y83" s="147" t="s">
        <v>736</v>
      </c>
      <c r="Z83" s="147" t="str">
        <f t="shared" si="6"/>
        <v xml:space="preserve">MONICRED_CS </v>
      </c>
      <c r="AA83" s="227"/>
      <c r="AB83" s="227"/>
      <c r="AC83" s="227" t="s">
        <v>2396</v>
      </c>
      <c r="AD83" s="227" t="s">
        <v>114</v>
      </c>
      <c r="AE83" s="227" t="s">
        <v>961</v>
      </c>
      <c r="AF83" s="227" t="s">
        <v>3319</v>
      </c>
      <c r="AG83" s="227" t="s">
        <v>3319</v>
      </c>
      <c r="AH83" s="225" t="s">
        <v>3270</v>
      </c>
      <c r="AI83" s="225">
        <f t="shared" si="7"/>
        <v>0</v>
      </c>
    </row>
    <row r="84" spans="1:35" ht="24.95" customHeight="1" x14ac:dyDescent="0.25">
      <c r="A84" s="149" t="s">
        <v>1277</v>
      </c>
      <c r="B84" s="171" t="s">
        <v>1278</v>
      </c>
      <c r="C84" s="171" t="s">
        <v>1278</v>
      </c>
      <c r="D84" s="171" t="s">
        <v>3918</v>
      </c>
      <c r="E84" s="104">
        <v>0</v>
      </c>
      <c r="F84" s="150" t="s">
        <v>557</v>
      </c>
      <c r="G84" s="150">
        <v>0</v>
      </c>
      <c r="H84" s="151" t="s">
        <v>3224</v>
      </c>
      <c r="I84" s="150"/>
      <c r="J84" s="150" t="s">
        <v>3599</v>
      </c>
      <c r="K84" s="150" t="s">
        <v>3600</v>
      </c>
      <c r="L84" s="171" t="s">
        <v>1278</v>
      </c>
      <c r="M84" s="171" t="s">
        <v>3918</v>
      </c>
      <c r="N84" s="105"/>
      <c r="O84" s="171"/>
      <c r="P84" s="152" t="s">
        <v>737</v>
      </c>
      <c r="Q84" s="152" t="s">
        <v>737</v>
      </c>
      <c r="R84" s="152" t="s">
        <v>2396</v>
      </c>
      <c r="S84" s="152" t="s">
        <v>2396</v>
      </c>
      <c r="T84" s="152" t="s">
        <v>736</v>
      </c>
      <c r="U84" s="152" t="s">
        <v>736</v>
      </c>
      <c r="V84" s="152" t="s">
        <v>735</v>
      </c>
      <c r="W84" s="152">
        <v>1</v>
      </c>
      <c r="X84" s="147" t="s">
        <v>736</v>
      </c>
      <c r="Y84" s="147" t="s">
        <v>736</v>
      </c>
      <c r="Z84" s="147" t="str">
        <f t="shared" si="6"/>
        <v xml:space="preserve">MONIHW      </v>
      </c>
      <c r="AA84" s="227"/>
      <c r="AB84" s="227"/>
      <c r="AC84" s="227" t="s">
        <v>2396</v>
      </c>
      <c r="AD84" s="227" t="s">
        <v>114</v>
      </c>
      <c r="AE84" s="227" t="s">
        <v>961</v>
      </c>
      <c r="AF84" s="227" t="s">
        <v>3319</v>
      </c>
      <c r="AG84" s="227" t="s">
        <v>3319</v>
      </c>
      <c r="AH84" s="225" t="s">
        <v>3270</v>
      </c>
      <c r="AI84" s="225">
        <f t="shared" si="7"/>
        <v>0</v>
      </c>
    </row>
    <row r="85" spans="1:35" ht="24.95" customHeight="1" x14ac:dyDescent="0.25">
      <c r="A85" s="149" t="s">
        <v>1279</v>
      </c>
      <c r="B85" s="171" t="s">
        <v>1280</v>
      </c>
      <c r="C85" s="171" t="s">
        <v>1280</v>
      </c>
      <c r="D85" s="171" t="s">
        <v>3919</v>
      </c>
      <c r="E85" s="104">
        <v>0</v>
      </c>
      <c r="F85" s="150" t="s">
        <v>557</v>
      </c>
      <c r="G85" s="150">
        <v>0</v>
      </c>
      <c r="H85" s="151" t="s">
        <v>3224</v>
      </c>
      <c r="I85" s="150"/>
      <c r="J85" s="150" t="s">
        <v>3599</v>
      </c>
      <c r="K85" s="150" t="s">
        <v>3600</v>
      </c>
      <c r="L85" s="171" t="s">
        <v>1280</v>
      </c>
      <c r="M85" s="171" t="s">
        <v>3919</v>
      </c>
      <c r="N85" s="105"/>
      <c r="O85" s="171"/>
      <c r="P85" s="152" t="s">
        <v>737</v>
      </c>
      <c r="Q85" s="152" t="s">
        <v>737</v>
      </c>
      <c r="R85" s="152" t="s">
        <v>2396</v>
      </c>
      <c r="S85" s="152" t="s">
        <v>2396</v>
      </c>
      <c r="T85" s="152" t="s">
        <v>736</v>
      </c>
      <c r="U85" s="152" t="s">
        <v>736</v>
      </c>
      <c r="V85" s="152" t="s">
        <v>735</v>
      </c>
      <c r="W85" s="152">
        <v>1</v>
      </c>
      <c r="X85" s="147" t="s">
        <v>736</v>
      </c>
      <c r="Y85" s="147" t="s">
        <v>736</v>
      </c>
      <c r="Z85" s="147" t="str">
        <f t="shared" si="6"/>
        <v xml:space="preserve">MONIHWADJ   </v>
      </c>
      <c r="AA85" s="227"/>
      <c r="AB85" s="227"/>
      <c r="AC85" s="227" t="s">
        <v>2396</v>
      </c>
      <c r="AD85" s="227" t="s">
        <v>114</v>
      </c>
      <c r="AE85" s="227" t="s">
        <v>961</v>
      </c>
      <c r="AF85" s="227" t="s">
        <v>3319</v>
      </c>
      <c r="AG85" s="227" t="s">
        <v>3319</v>
      </c>
      <c r="AH85" s="225" t="s">
        <v>3270</v>
      </c>
      <c r="AI85" s="225">
        <f t="shared" si="7"/>
        <v>0</v>
      </c>
    </row>
    <row r="86" spans="1:35" ht="24.95" customHeight="1" x14ac:dyDescent="0.25">
      <c r="A86" s="149" t="s">
        <v>1281</v>
      </c>
      <c r="B86" s="171" t="s">
        <v>1282</v>
      </c>
      <c r="C86" s="171" t="s">
        <v>1282</v>
      </c>
      <c r="D86" s="171" t="s">
        <v>3452</v>
      </c>
      <c r="E86" s="104">
        <v>0</v>
      </c>
      <c r="F86" s="150" t="s">
        <v>557</v>
      </c>
      <c r="G86" s="150">
        <v>0</v>
      </c>
      <c r="H86" s="151" t="s">
        <v>3224</v>
      </c>
      <c r="I86" s="150"/>
      <c r="J86" s="150" t="s">
        <v>3599</v>
      </c>
      <c r="K86" s="150" t="s">
        <v>3600</v>
      </c>
      <c r="L86" s="171" t="s">
        <v>1282</v>
      </c>
      <c r="M86" s="171" t="s">
        <v>3452</v>
      </c>
      <c r="N86" s="105"/>
      <c r="O86" s="171"/>
      <c r="P86" s="152" t="s">
        <v>737</v>
      </c>
      <c r="Q86" s="152" t="s">
        <v>1209</v>
      </c>
      <c r="R86" s="152" t="s">
        <v>2396</v>
      </c>
      <c r="S86" s="152" t="s">
        <v>2396</v>
      </c>
      <c r="T86" s="152" t="s">
        <v>736</v>
      </c>
      <c r="U86" s="152" t="s">
        <v>736</v>
      </c>
      <c r="V86" s="152" t="s">
        <v>735</v>
      </c>
      <c r="W86" s="152">
        <v>1</v>
      </c>
      <c r="X86" s="147" t="s">
        <v>736</v>
      </c>
      <c r="Y86" s="147" t="s">
        <v>736</v>
      </c>
      <c r="Z86" s="147" t="str">
        <f t="shared" si="6"/>
        <v xml:space="preserve">MONIHWCRED  </v>
      </c>
      <c r="AA86" s="227"/>
      <c r="AB86" s="227"/>
      <c r="AC86" s="227" t="s">
        <v>2396</v>
      </c>
      <c r="AD86" s="227" t="s">
        <v>114</v>
      </c>
      <c r="AE86" s="227" t="s">
        <v>961</v>
      </c>
      <c r="AF86" s="227" t="s">
        <v>3319</v>
      </c>
      <c r="AG86" s="227" t="s">
        <v>3319</v>
      </c>
      <c r="AH86" s="225" t="s">
        <v>3270</v>
      </c>
      <c r="AI86" s="225">
        <f t="shared" si="7"/>
        <v>0</v>
      </c>
    </row>
    <row r="87" spans="1:35" ht="24.95" customHeight="1" x14ac:dyDescent="0.25">
      <c r="A87" s="149" t="s">
        <v>1283</v>
      </c>
      <c r="B87" s="171" t="s">
        <v>1284</v>
      </c>
      <c r="C87" s="171" t="s">
        <v>1284</v>
      </c>
      <c r="D87" s="171" t="s">
        <v>3453</v>
      </c>
      <c r="E87" s="104">
        <v>0</v>
      </c>
      <c r="F87" s="150" t="s">
        <v>557</v>
      </c>
      <c r="G87" s="150">
        <v>0</v>
      </c>
      <c r="H87" s="151" t="s">
        <v>3224</v>
      </c>
      <c r="I87" s="150"/>
      <c r="J87" s="150" t="s">
        <v>3599</v>
      </c>
      <c r="K87" s="150" t="s">
        <v>3600</v>
      </c>
      <c r="L87" s="171" t="s">
        <v>1284</v>
      </c>
      <c r="M87" s="171" t="s">
        <v>3453</v>
      </c>
      <c r="N87" s="105"/>
      <c r="O87" s="171"/>
      <c r="P87" s="152" t="s">
        <v>737</v>
      </c>
      <c r="Q87" s="152" t="s">
        <v>1285</v>
      </c>
      <c r="R87" s="152" t="s">
        <v>2396</v>
      </c>
      <c r="S87" s="152" t="s">
        <v>2396</v>
      </c>
      <c r="T87" s="152" t="s">
        <v>736</v>
      </c>
      <c r="U87" s="152" t="s">
        <v>736</v>
      </c>
      <c r="V87" s="152" t="s">
        <v>735</v>
      </c>
      <c r="W87" s="152">
        <v>1</v>
      </c>
      <c r="X87" s="147" t="s">
        <v>736</v>
      </c>
      <c r="Y87" s="147" t="s">
        <v>736</v>
      </c>
      <c r="Z87" s="147" t="str">
        <f t="shared" si="6"/>
        <v xml:space="preserve">MONTSR      </v>
      </c>
      <c r="AA87" s="227"/>
      <c r="AB87" s="227"/>
      <c r="AC87" s="227" t="s">
        <v>2396</v>
      </c>
      <c r="AD87" s="227" t="s">
        <v>114</v>
      </c>
      <c r="AE87" s="227" t="s">
        <v>961</v>
      </c>
      <c r="AF87" s="227" t="s">
        <v>3319</v>
      </c>
      <c r="AG87" s="227" t="s">
        <v>3319</v>
      </c>
      <c r="AH87" s="225" t="s">
        <v>3270</v>
      </c>
      <c r="AI87" s="225">
        <f t="shared" si="7"/>
        <v>0</v>
      </c>
    </row>
    <row r="88" spans="1:35" ht="24.95" customHeight="1" x14ac:dyDescent="0.25">
      <c r="A88" s="149" t="s">
        <v>5227</v>
      </c>
      <c r="B88" s="171" t="s">
        <v>1694</v>
      </c>
      <c r="C88" s="171" t="s">
        <v>1694</v>
      </c>
      <c r="D88" s="171" t="s">
        <v>3454</v>
      </c>
      <c r="E88" s="104">
        <v>0</v>
      </c>
      <c r="F88" s="150" t="s">
        <v>557</v>
      </c>
      <c r="G88" s="150">
        <v>0</v>
      </c>
      <c r="H88" s="151" t="s">
        <v>2764</v>
      </c>
      <c r="I88" s="150"/>
      <c r="J88" s="150" t="s">
        <v>3599</v>
      </c>
      <c r="K88" s="150" t="s">
        <v>3600</v>
      </c>
      <c r="L88" s="171" t="s">
        <v>1694</v>
      </c>
      <c r="M88" s="171" t="s">
        <v>3454</v>
      </c>
      <c r="N88" s="105"/>
      <c r="O88" s="171"/>
      <c r="P88" s="152" t="s">
        <v>737</v>
      </c>
      <c r="Q88" s="152" t="s">
        <v>1650</v>
      </c>
      <c r="R88" s="152" t="s">
        <v>2396</v>
      </c>
      <c r="S88" s="152" t="s">
        <v>2396</v>
      </c>
      <c r="T88" s="152" t="s">
        <v>736</v>
      </c>
      <c r="U88" s="152" t="s">
        <v>736</v>
      </c>
      <c r="V88" s="152" t="s">
        <v>735</v>
      </c>
      <c r="W88" s="152">
        <v>1</v>
      </c>
      <c r="X88" s="147" t="s">
        <v>736</v>
      </c>
      <c r="Y88" s="147" t="s">
        <v>736</v>
      </c>
      <c r="Z88" s="147" t="str">
        <f t="shared" si="6"/>
        <v>5FORLIFE-DB</v>
      </c>
      <c r="AA88" s="227"/>
      <c r="AB88" s="227"/>
      <c r="AC88" s="227" t="s">
        <v>2396</v>
      </c>
      <c r="AD88" s="227" t="s">
        <v>114</v>
      </c>
      <c r="AE88" s="227" t="s">
        <v>961</v>
      </c>
      <c r="AF88" s="227" t="s">
        <v>3319</v>
      </c>
      <c r="AG88" s="227" t="s">
        <v>3319</v>
      </c>
      <c r="AH88" s="225" t="s">
        <v>3270</v>
      </c>
      <c r="AI88" s="225">
        <f t="shared" si="7"/>
        <v>0</v>
      </c>
    </row>
    <row r="89" spans="1:35" ht="24.95" customHeight="1" x14ac:dyDescent="0.25">
      <c r="A89" s="149" t="s">
        <v>3231</v>
      </c>
      <c r="B89" s="171" t="s">
        <v>3232</v>
      </c>
      <c r="C89" s="171" t="s">
        <v>3232</v>
      </c>
      <c r="D89" s="171" t="s">
        <v>3920</v>
      </c>
      <c r="E89" s="104">
        <v>0</v>
      </c>
      <c r="F89" s="150" t="s">
        <v>557</v>
      </c>
      <c r="G89" s="150">
        <v>0</v>
      </c>
      <c r="H89" s="151" t="s">
        <v>3204</v>
      </c>
      <c r="I89" s="150"/>
      <c r="J89" s="150" t="s">
        <v>3599</v>
      </c>
      <c r="K89" s="150" t="s">
        <v>3600</v>
      </c>
      <c r="L89" s="171" t="s">
        <v>3232</v>
      </c>
      <c r="M89" s="171" t="s">
        <v>3920</v>
      </c>
      <c r="N89" s="105"/>
      <c r="O89" s="171"/>
      <c r="P89" s="152" t="s">
        <v>2541</v>
      </c>
      <c r="Q89" s="152" t="s">
        <v>3073</v>
      </c>
      <c r="R89" s="152" t="s">
        <v>2396</v>
      </c>
      <c r="S89" s="152" t="s">
        <v>2396</v>
      </c>
      <c r="T89" s="152" t="s">
        <v>736</v>
      </c>
      <c r="U89" s="152" t="s">
        <v>736</v>
      </c>
      <c r="V89" s="152" t="s">
        <v>735</v>
      </c>
      <c r="W89" s="152">
        <v>1</v>
      </c>
      <c r="X89" s="147" t="s">
        <v>736</v>
      </c>
      <c r="Y89" s="147" t="s">
        <v>736</v>
      </c>
      <c r="Z89" s="147" t="str">
        <f t="shared" si="6"/>
        <v>DISC-AR-INST</v>
      </c>
      <c r="AA89" s="227"/>
      <c r="AB89" s="227"/>
      <c r="AC89" s="227" t="s">
        <v>2396</v>
      </c>
      <c r="AD89" s="227" t="s">
        <v>114</v>
      </c>
      <c r="AE89" s="227" t="s">
        <v>961</v>
      </c>
      <c r="AF89" s="227" t="s">
        <v>3319</v>
      </c>
      <c r="AG89" s="227" t="s">
        <v>3319</v>
      </c>
      <c r="AH89" s="225" t="s">
        <v>3270</v>
      </c>
      <c r="AI89" s="225">
        <f t="shared" si="7"/>
        <v>0</v>
      </c>
    </row>
    <row r="90" spans="1:35" ht="24.95" customHeight="1" x14ac:dyDescent="0.25">
      <c r="A90" s="149" t="s">
        <v>3233</v>
      </c>
      <c r="B90" s="171" t="s">
        <v>3234</v>
      </c>
      <c r="C90" s="171" t="s">
        <v>3234</v>
      </c>
      <c r="D90" s="171" t="s">
        <v>3921</v>
      </c>
      <c r="E90" s="104">
        <v>0</v>
      </c>
      <c r="F90" s="150" t="s">
        <v>557</v>
      </c>
      <c r="G90" s="150">
        <v>0</v>
      </c>
      <c r="H90" s="151" t="s">
        <v>3204</v>
      </c>
      <c r="I90" s="150"/>
      <c r="J90" s="150" t="s">
        <v>3599</v>
      </c>
      <c r="K90" s="150" t="s">
        <v>3600</v>
      </c>
      <c r="L90" s="171" t="s">
        <v>3234</v>
      </c>
      <c r="M90" s="171" t="s">
        <v>3921</v>
      </c>
      <c r="N90" s="105"/>
      <c r="O90" s="171"/>
      <c r="P90" s="152" t="s">
        <v>2541</v>
      </c>
      <c r="Q90" s="152" t="s">
        <v>3073</v>
      </c>
      <c r="R90" s="152" t="s">
        <v>2396</v>
      </c>
      <c r="S90" s="152" t="s">
        <v>2396</v>
      </c>
      <c r="T90" s="152" t="s">
        <v>736</v>
      </c>
      <c r="U90" s="152" t="s">
        <v>736</v>
      </c>
      <c r="V90" s="152" t="s">
        <v>735</v>
      </c>
      <c r="W90" s="152">
        <v>1</v>
      </c>
      <c r="X90" s="147" t="s">
        <v>736</v>
      </c>
      <c r="Y90" s="147" t="s">
        <v>736</v>
      </c>
      <c r="Z90" s="147" t="str">
        <f t="shared" si="6"/>
        <v>DISC-CC-INST</v>
      </c>
      <c r="AA90" s="227"/>
      <c r="AB90" s="227"/>
      <c r="AC90" s="227" t="s">
        <v>2396</v>
      </c>
      <c r="AD90" s="227" t="s">
        <v>114</v>
      </c>
      <c r="AE90" s="227" t="s">
        <v>961</v>
      </c>
      <c r="AF90" s="227" t="s">
        <v>3319</v>
      </c>
      <c r="AG90" s="227" t="s">
        <v>3319</v>
      </c>
      <c r="AH90" s="225" t="s">
        <v>3270</v>
      </c>
      <c r="AI90" s="225">
        <f t="shared" si="7"/>
        <v>0</v>
      </c>
    </row>
    <row r="91" spans="1:35" ht="24.95" customHeight="1" x14ac:dyDescent="0.25">
      <c r="A91" s="149" t="s">
        <v>3235</v>
      </c>
      <c r="B91" s="171" t="s">
        <v>3236</v>
      </c>
      <c r="C91" s="171" t="s">
        <v>3236</v>
      </c>
      <c r="D91" s="171" t="s">
        <v>3922</v>
      </c>
      <c r="E91" s="104">
        <v>0</v>
      </c>
      <c r="F91" s="150" t="s">
        <v>557</v>
      </c>
      <c r="G91" s="150">
        <v>0</v>
      </c>
      <c r="H91" s="151" t="s">
        <v>3204</v>
      </c>
      <c r="I91" s="150"/>
      <c r="J91" s="150" t="s">
        <v>3599</v>
      </c>
      <c r="K91" s="150" t="s">
        <v>3600</v>
      </c>
      <c r="L91" s="171" t="s">
        <v>3236</v>
      </c>
      <c r="M91" s="171" t="s">
        <v>3922</v>
      </c>
      <c r="N91" s="105"/>
      <c r="O91" s="171"/>
      <c r="P91" s="152" t="s">
        <v>2541</v>
      </c>
      <c r="Q91" s="152" t="s">
        <v>3073</v>
      </c>
      <c r="R91" s="152" t="s">
        <v>2396</v>
      </c>
      <c r="S91" s="152" t="s">
        <v>2396</v>
      </c>
      <c r="T91" s="152" t="s">
        <v>736</v>
      </c>
      <c r="U91" s="152" t="s">
        <v>736</v>
      </c>
      <c r="V91" s="152" t="s">
        <v>735</v>
      </c>
      <c r="W91" s="152">
        <v>1</v>
      </c>
      <c r="X91" s="147" t="s">
        <v>736</v>
      </c>
      <c r="Y91" s="147" t="s">
        <v>736</v>
      </c>
      <c r="Z91" s="147" t="str">
        <f t="shared" si="6"/>
        <v>DISC-CR-INST</v>
      </c>
      <c r="AA91" s="227"/>
      <c r="AB91" s="227"/>
      <c r="AC91" s="227" t="s">
        <v>2396</v>
      </c>
      <c r="AD91" s="227" t="s">
        <v>114</v>
      </c>
      <c r="AE91" s="227" t="s">
        <v>961</v>
      </c>
      <c r="AF91" s="227" t="s">
        <v>3319</v>
      </c>
      <c r="AG91" s="227" t="s">
        <v>3319</v>
      </c>
      <c r="AH91" s="225" t="s">
        <v>3270</v>
      </c>
      <c r="AI91" s="225">
        <f t="shared" si="7"/>
        <v>0</v>
      </c>
    </row>
    <row r="92" spans="1:35" ht="24.95" customHeight="1" x14ac:dyDescent="0.25">
      <c r="A92" s="149" t="s">
        <v>3237</v>
      </c>
      <c r="B92" s="171" t="s">
        <v>3238</v>
      </c>
      <c r="C92" s="171" t="s">
        <v>3238</v>
      </c>
      <c r="D92" s="171" t="s">
        <v>3923</v>
      </c>
      <c r="E92" s="104">
        <v>0</v>
      </c>
      <c r="F92" s="150" t="s">
        <v>557</v>
      </c>
      <c r="G92" s="150">
        <v>0</v>
      </c>
      <c r="H92" s="151" t="s">
        <v>3204</v>
      </c>
      <c r="I92" s="150"/>
      <c r="J92" s="150" t="s">
        <v>3599</v>
      </c>
      <c r="K92" s="150" t="s">
        <v>3600</v>
      </c>
      <c r="L92" s="171" t="s">
        <v>3238</v>
      </c>
      <c r="M92" s="171" t="s">
        <v>3923</v>
      </c>
      <c r="N92" s="105"/>
      <c r="O92" s="171"/>
      <c r="P92" s="152" t="s">
        <v>2541</v>
      </c>
      <c r="Q92" s="152" t="s">
        <v>3073</v>
      </c>
      <c r="R92" s="152" t="s">
        <v>2396</v>
      </c>
      <c r="S92" s="152" t="s">
        <v>2396</v>
      </c>
      <c r="T92" s="152" t="s">
        <v>736</v>
      </c>
      <c r="U92" s="152" t="s">
        <v>736</v>
      </c>
      <c r="V92" s="152" t="s">
        <v>735</v>
      </c>
      <c r="W92" s="152">
        <v>1</v>
      </c>
      <c r="X92" s="147" t="s">
        <v>736</v>
      </c>
      <c r="Y92" s="147" t="s">
        <v>736</v>
      </c>
      <c r="Z92" s="147" t="str">
        <f t="shared" si="6"/>
        <v>DISC-SA-INST</v>
      </c>
      <c r="AA92" s="227"/>
      <c r="AB92" s="227"/>
      <c r="AC92" s="227" t="s">
        <v>2396</v>
      </c>
      <c r="AD92" s="227" t="s">
        <v>114</v>
      </c>
      <c r="AE92" s="227" t="s">
        <v>961</v>
      </c>
      <c r="AF92" s="227" t="s">
        <v>3319</v>
      </c>
      <c r="AG92" s="227" t="s">
        <v>3319</v>
      </c>
      <c r="AH92" s="225" t="s">
        <v>3270</v>
      </c>
      <c r="AI92" s="225">
        <f t="shared" si="7"/>
        <v>0</v>
      </c>
    </row>
    <row r="93" spans="1:35" ht="24.95" customHeight="1" x14ac:dyDescent="0.25">
      <c r="A93" s="149" t="s">
        <v>3239</v>
      </c>
      <c r="B93" s="171" t="s">
        <v>3240</v>
      </c>
      <c r="C93" s="171" t="s">
        <v>3240</v>
      </c>
      <c r="D93" s="171" t="s">
        <v>3924</v>
      </c>
      <c r="E93" s="104">
        <v>0</v>
      </c>
      <c r="F93" s="150" t="s">
        <v>557</v>
      </c>
      <c r="G93" s="150">
        <v>0</v>
      </c>
      <c r="H93" s="151" t="s">
        <v>3204</v>
      </c>
      <c r="I93" s="150"/>
      <c r="J93" s="150" t="s">
        <v>3599</v>
      </c>
      <c r="K93" s="150" t="s">
        <v>3600</v>
      </c>
      <c r="L93" s="171" t="s">
        <v>3240</v>
      </c>
      <c r="M93" s="171" t="s">
        <v>3924</v>
      </c>
      <c r="N93" s="105"/>
      <c r="O93" s="171"/>
      <c r="P93" s="152" t="s">
        <v>2541</v>
      </c>
      <c r="Q93" s="152" t="s">
        <v>3073</v>
      </c>
      <c r="R93" s="152" t="s">
        <v>2396</v>
      </c>
      <c r="S93" s="152" t="s">
        <v>2396</v>
      </c>
      <c r="T93" s="152" t="s">
        <v>736</v>
      </c>
      <c r="U93" s="152" t="s">
        <v>736</v>
      </c>
      <c r="V93" s="152" t="s">
        <v>735</v>
      </c>
      <c r="W93" s="152">
        <v>1</v>
      </c>
      <c r="X93" s="147" t="s">
        <v>736</v>
      </c>
      <c r="Y93" s="147" t="s">
        <v>736</v>
      </c>
      <c r="Z93" s="147" t="str">
        <f t="shared" si="6"/>
        <v>DISC-TS-INST</v>
      </c>
      <c r="AA93" s="227"/>
      <c r="AB93" s="227"/>
      <c r="AC93" s="227" t="s">
        <v>2396</v>
      </c>
      <c r="AD93" s="227" t="s">
        <v>114</v>
      </c>
      <c r="AE93" s="227" t="s">
        <v>961</v>
      </c>
      <c r="AF93" s="227" t="s">
        <v>3319</v>
      </c>
      <c r="AG93" s="227" t="s">
        <v>3319</v>
      </c>
      <c r="AH93" s="225" t="s">
        <v>3270</v>
      </c>
      <c r="AI93" s="225">
        <f t="shared" si="7"/>
        <v>0</v>
      </c>
    </row>
    <row r="94" spans="1:35" ht="24.95" customHeight="1" x14ac:dyDescent="0.25">
      <c r="A94" s="149" t="s">
        <v>2219</v>
      </c>
      <c r="B94" s="171" t="s">
        <v>2220</v>
      </c>
      <c r="C94" s="171" t="s">
        <v>2220</v>
      </c>
      <c r="D94" s="171" t="s">
        <v>3455</v>
      </c>
      <c r="E94" s="104">
        <v>0</v>
      </c>
      <c r="F94" s="150" t="s">
        <v>557</v>
      </c>
      <c r="G94" s="150">
        <v>0</v>
      </c>
      <c r="H94" s="151" t="s">
        <v>2764</v>
      </c>
      <c r="I94" s="150"/>
      <c r="J94" s="150" t="s">
        <v>3599</v>
      </c>
      <c r="K94" s="150" t="s">
        <v>3600</v>
      </c>
      <c r="L94" s="171" t="s">
        <v>2220</v>
      </c>
      <c r="M94" s="171" t="s">
        <v>3455</v>
      </c>
      <c r="N94" s="105"/>
      <c r="O94" s="171"/>
      <c r="P94" s="152" t="s">
        <v>2541</v>
      </c>
      <c r="Q94" s="152" t="s">
        <v>1198</v>
      </c>
      <c r="R94" s="152" t="s">
        <v>2396</v>
      </c>
      <c r="S94" s="152" t="s">
        <v>2396</v>
      </c>
      <c r="T94" s="152" t="s">
        <v>736</v>
      </c>
      <c r="U94" s="152" t="s">
        <v>736</v>
      </c>
      <c r="V94" s="152" t="s">
        <v>735</v>
      </c>
      <c r="W94" s="152">
        <v>1</v>
      </c>
      <c r="X94" s="147" t="s">
        <v>736</v>
      </c>
      <c r="Y94" s="147" t="s">
        <v>736</v>
      </c>
      <c r="Z94" s="147" t="str">
        <f t="shared" si="6"/>
        <v xml:space="preserve">DISCHO2     </v>
      </c>
      <c r="AA94" s="227"/>
      <c r="AB94" s="227"/>
      <c r="AC94" s="227" t="s">
        <v>2396</v>
      </c>
      <c r="AD94" s="227" t="s">
        <v>114</v>
      </c>
      <c r="AE94" s="227" t="s">
        <v>961</v>
      </c>
      <c r="AF94" s="227" t="s">
        <v>3319</v>
      </c>
      <c r="AG94" s="227" t="s">
        <v>3319</v>
      </c>
      <c r="AH94" s="225" t="s">
        <v>3270</v>
      </c>
      <c r="AI94" s="225">
        <f t="shared" si="7"/>
        <v>0</v>
      </c>
    </row>
  </sheetData>
  <autoFilter ref="A1:AJ94"/>
  <dataValidations count="1">
    <dataValidation type="textLength" operator="lessThanOrEqual" showInputMessage="1" showErrorMessage="1" errorTitle="Length Exceeded" error="This value must be less than or equal to 100 characters long." promptTitle="Text (required)" prompt="Maximum Length: 100 characters." sqref="A2 F2:G2 G3:G94">
      <formula1>100</formula1>
    </dataValidation>
  </dataValidations>
  <pageMargins left="0.7" right="0.7" top="0.75" bottom="0.75" header="0.3" footer="0.3"/>
  <pageSetup scale="92"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outlinePr summaryBelow="0"/>
  </sheetPr>
  <dimension ref="A1:M1170"/>
  <sheetViews>
    <sheetView topLeftCell="A559" workbookViewId="0">
      <selection activeCell="C568" sqref="C568"/>
    </sheetView>
  </sheetViews>
  <sheetFormatPr defaultRowHeight="15" x14ac:dyDescent="0.25"/>
  <cols>
    <col min="1" max="1" width="12" style="9" bestFit="1" customWidth="1"/>
    <col min="2" max="2" width="21.42578125" style="9" bestFit="1" customWidth="1"/>
    <col min="3" max="3" width="16.85546875" style="9" bestFit="1" customWidth="1"/>
    <col min="4" max="4" width="16.85546875" style="9" customWidth="1"/>
    <col min="5" max="5" width="55.7109375" style="9" bestFit="1" customWidth="1"/>
    <col min="6" max="6" width="13.85546875" style="9" bestFit="1" customWidth="1"/>
    <col min="7" max="7" width="17" style="9" bestFit="1" customWidth="1"/>
    <col min="8" max="8" width="10" style="9" bestFit="1" customWidth="1"/>
    <col min="9" max="9" width="16.7109375" style="9" bestFit="1" customWidth="1"/>
    <col min="10" max="10" width="11.42578125" style="9" bestFit="1" customWidth="1"/>
    <col min="11" max="11" width="15.85546875" style="9" bestFit="1" customWidth="1"/>
    <col min="12" max="16384" width="9.140625" style="9"/>
  </cols>
  <sheetData>
    <row r="1" spans="1:13" x14ac:dyDescent="0.25">
      <c r="A1" s="73" t="s">
        <v>1184</v>
      </c>
      <c r="B1" s="73" t="s">
        <v>1185</v>
      </c>
      <c r="C1" s="73" t="s">
        <v>40</v>
      </c>
      <c r="D1" s="73" t="s">
        <v>2281</v>
      </c>
      <c r="E1" s="73" t="s">
        <v>1186</v>
      </c>
      <c r="F1" s="73" t="s">
        <v>1187</v>
      </c>
      <c r="G1" s="73" t="s">
        <v>1188</v>
      </c>
      <c r="H1" s="73" t="s">
        <v>1189</v>
      </c>
      <c r="I1" s="73" t="s">
        <v>1190</v>
      </c>
      <c r="J1" s="73" t="s">
        <v>1191</v>
      </c>
      <c r="K1" s="73" t="s">
        <v>2296</v>
      </c>
      <c r="L1" s="73" t="s">
        <v>2402</v>
      </c>
      <c r="M1" s="73"/>
    </row>
    <row r="2" spans="1:13" x14ac:dyDescent="0.25">
      <c r="A2" s="9" t="s">
        <v>1192</v>
      </c>
      <c r="B2" s="9" t="s">
        <v>1193</v>
      </c>
      <c r="C2" s="9" t="s">
        <v>1194</v>
      </c>
      <c r="D2" s="9" t="str">
        <f t="shared" ref="D2:D65" si="0">TRIM(C2)</f>
        <v>ADJ</v>
      </c>
      <c r="E2" s="9" t="s">
        <v>1195</v>
      </c>
      <c r="F2" s="9">
        <v>0</v>
      </c>
      <c r="G2" s="9" t="s">
        <v>737</v>
      </c>
      <c r="H2" s="9">
        <v>0</v>
      </c>
      <c r="I2" s="9" t="s">
        <v>858</v>
      </c>
      <c r="J2" s="9">
        <v>0</v>
      </c>
      <c r="K2" s="9" t="s">
        <v>2397</v>
      </c>
    </row>
    <row r="3" spans="1:13" x14ac:dyDescent="0.25">
      <c r="A3" s="9" t="s">
        <v>1192</v>
      </c>
      <c r="B3" s="9" t="s">
        <v>1193</v>
      </c>
      <c r="C3" s="9" t="s">
        <v>1196</v>
      </c>
      <c r="D3" s="9" t="str">
        <f t="shared" si="0"/>
        <v>ADMIN</v>
      </c>
      <c r="E3" s="9" t="s">
        <v>1197</v>
      </c>
      <c r="F3" s="9">
        <v>0</v>
      </c>
      <c r="G3" s="9" t="s">
        <v>1198</v>
      </c>
      <c r="H3" s="9">
        <v>0</v>
      </c>
      <c r="I3" s="9" t="s">
        <v>858</v>
      </c>
      <c r="J3" s="9">
        <v>0</v>
      </c>
      <c r="K3" s="9" t="s">
        <v>2397</v>
      </c>
    </row>
    <row r="4" spans="1:13" x14ac:dyDescent="0.25">
      <c r="A4" s="9" t="s">
        <v>1192</v>
      </c>
      <c r="B4" s="9" t="s">
        <v>1193</v>
      </c>
      <c r="C4" s="9" t="s">
        <v>1199</v>
      </c>
      <c r="D4" s="9" t="str">
        <f t="shared" si="0"/>
        <v>AF ACCESS</v>
      </c>
      <c r="E4" s="9" t="s">
        <v>1105</v>
      </c>
      <c r="F4" s="9">
        <v>-5</v>
      </c>
      <c r="G4" s="9" t="s">
        <v>1200</v>
      </c>
      <c r="H4" s="9">
        <v>0</v>
      </c>
      <c r="I4" s="9" t="s">
        <v>858</v>
      </c>
      <c r="J4" s="9">
        <v>0</v>
      </c>
      <c r="K4" s="9" t="s">
        <v>2397</v>
      </c>
    </row>
    <row r="5" spans="1:13" s="79" customFormat="1" x14ac:dyDescent="0.25">
      <c r="A5" s="79" t="s">
        <v>1192</v>
      </c>
      <c r="B5" s="79" t="s">
        <v>1193</v>
      </c>
      <c r="C5" s="79" t="s">
        <v>1201</v>
      </c>
      <c r="D5" s="79" t="str">
        <f t="shared" si="0"/>
        <v>AF_CONNECT</v>
      </c>
      <c r="E5" s="79" t="s">
        <v>637</v>
      </c>
      <c r="F5" s="80">
        <v>-2.95</v>
      </c>
      <c r="G5" s="79" t="s">
        <v>1200</v>
      </c>
      <c r="H5" s="79">
        <v>0</v>
      </c>
      <c r="I5" s="79" t="s">
        <v>858</v>
      </c>
      <c r="J5" s="79">
        <v>0</v>
      </c>
      <c r="K5" s="79" t="s">
        <v>610</v>
      </c>
    </row>
    <row r="6" spans="1:13" x14ac:dyDescent="0.25">
      <c r="A6" s="9" t="s">
        <v>1192</v>
      </c>
      <c r="B6" s="9" t="s">
        <v>1193</v>
      </c>
      <c r="C6" s="9" t="s">
        <v>1202</v>
      </c>
      <c r="D6" s="9" t="str">
        <f t="shared" si="0"/>
        <v>AFCRED</v>
      </c>
      <c r="E6" s="9" t="s">
        <v>1203</v>
      </c>
      <c r="F6" s="74">
        <v>-2.95</v>
      </c>
      <c r="G6" s="9" t="s">
        <v>1200</v>
      </c>
      <c r="H6" s="9">
        <v>0</v>
      </c>
      <c r="I6" s="9" t="s">
        <v>858</v>
      </c>
      <c r="J6" s="9">
        <v>0</v>
      </c>
      <c r="K6" s="9" t="s">
        <v>2397</v>
      </c>
    </row>
    <row r="7" spans="1:13" x14ac:dyDescent="0.25">
      <c r="A7" s="9" t="s">
        <v>1192</v>
      </c>
      <c r="B7" s="9" t="s">
        <v>1193</v>
      </c>
      <c r="C7" s="9" t="s">
        <v>1204</v>
      </c>
      <c r="D7" s="9" t="str">
        <f t="shared" si="0"/>
        <v>APLUSADJ</v>
      </c>
      <c r="E7" s="9" t="s">
        <v>1205</v>
      </c>
      <c r="F7" s="74">
        <v>-4.95</v>
      </c>
      <c r="G7" s="9" t="s">
        <v>1206</v>
      </c>
      <c r="H7" s="9">
        <v>0</v>
      </c>
      <c r="I7" s="9" t="s">
        <v>858</v>
      </c>
      <c r="J7" s="9">
        <v>0</v>
      </c>
      <c r="K7" s="9" t="s">
        <v>2397</v>
      </c>
    </row>
    <row r="8" spans="1:13" x14ac:dyDescent="0.25">
      <c r="A8" s="9" t="s">
        <v>1192</v>
      </c>
      <c r="B8" s="9" t="s">
        <v>1193</v>
      </c>
      <c r="C8" s="9" t="s">
        <v>1207</v>
      </c>
      <c r="D8" s="9" t="str">
        <f t="shared" si="0"/>
        <v>APLUSCRED</v>
      </c>
      <c r="E8" s="9" t="s">
        <v>1208</v>
      </c>
      <c r="F8" s="74">
        <v>-4.95</v>
      </c>
      <c r="G8" s="9" t="s">
        <v>1209</v>
      </c>
      <c r="H8" s="9">
        <v>0</v>
      </c>
      <c r="I8" s="9" t="s">
        <v>858</v>
      </c>
      <c r="J8" s="9">
        <v>0</v>
      </c>
      <c r="K8" s="9" t="s">
        <v>2397</v>
      </c>
    </row>
    <row r="9" spans="1:13" x14ac:dyDescent="0.25">
      <c r="A9" s="9" t="s">
        <v>1192</v>
      </c>
      <c r="B9" s="9" t="s">
        <v>1193</v>
      </c>
      <c r="C9" s="9" t="s">
        <v>1210</v>
      </c>
      <c r="D9" s="9" t="str">
        <f t="shared" si="0"/>
        <v>APLUSCRED_CS</v>
      </c>
      <c r="E9" s="9" t="s">
        <v>1211</v>
      </c>
      <c r="F9" s="74">
        <v>-4.95</v>
      </c>
      <c r="G9" s="9" t="s">
        <v>1212</v>
      </c>
      <c r="H9" s="9">
        <v>0</v>
      </c>
      <c r="I9" s="9" t="s">
        <v>858</v>
      </c>
      <c r="J9" s="9">
        <v>0</v>
      </c>
      <c r="K9" s="9" t="s">
        <v>2397</v>
      </c>
    </row>
    <row r="10" spans="1:13" x14ac:dyDescent="0.25">
      <c r="A10" s="9" t="s">
        <v>1192</v>
      </c>
      <c r="B10" s="9" t="s">
        <v>1193</v>
      </c>
      <c r="C10" s="9" t="s">
        <v>1213</v>
      </c>
      <c r="D10" s="9" t="str">
        <f t="shared" si="0"/>
        <v>BASICPACKAGE</v>
      </c>
      <c r="E10" s="9" t="s">
        <v>1214</v>
      </c>
      <c r="F10" s="9">
        <v>0</v>
      </c>
      <c r="G10" s="9" t="s">
        <v>1215</v>
      </c>
      <c r="H10" s="9">
        <v>0</v>
      </c>
      <c r="I10" s="9" t="s">
        <v>858</v>
      </c>
      <c r="J10" s="9">
        <v>0</v>
      </c>
      <c r="K10" s="9" t="s">
        <v>2397</v>
      </c>
    </row>
    <row r="11" spans="1:13" x14ac:dyDescent="0.25">
      <c r="A11" s="9" t="s">
        <v>1192</v>
      </c>
      <c r="B11" s="9" t="s">
        <v>1193</v>
      </c>
      <c r="C11" s="9" t="s">
        <v>1216</v>
      </c>
      <c r="D11" s="9" t="str">
        <f t="shared" si="0"/>
        <v>CSERV</v>
      </c>
      <c r="E11" s="9" t="s">
        <v>1217</v>
      </c>
      <c r="F11" s="9">
        <v>0</v>
      </c>
      <c r="G11" s="9" t="s">
        <v>1218</v>
      </c>
      <c r="H11" s="9">
        <v>0</v>
      </c>
      <c r="I11" s="9" t="s">
        <v>858</v>
      </c>
      <c r="J11" s="9">
        <v>0</v>
      </c>
      <c r="K11" s="9" t="s">
        <v>2397</v>
      </c>
    </row>
    <row r="12" spans="1:13" x14ac:dyDescent="0.25">
      <c r="A12" s="9" t="s">
        <v>1192</v>
      </c>
      <c r="B12" s="9" t="s">
        <v>1193</v>
      </c>
      <c r="C12" s="9" t="s">
        <v>1219</v>
      </c>
      <c r="D12" s="9" t="str">
        <f t="shared" si="0"/>
        <v>DISC_REIN_CR</v>
      </c>
      <c r="E12" s="9" t="s">
        <v>1220</v>
      </c>
      <c r="F12" s="9">
        <v>0</v>
      </c>
      <c r="G12" s="9" t="s">
        <v>1221</v>
      </c>
      <c r="H12" s="9">
        <v>0</v>
      </c>
      <c r="I12" s="9" t="s">
        <v>858</v>
      </c>
      <c r="J12" s="9">
        <v>0</v>
      </c>
      <c r="K12" s="9" t="s">
        <v>2397</v>
      </c>
    </row>
    <row r="13" spans="1:13" x14ac:dyDescent="0.25">
      <c r="A13" s="9" t="s">
        <v>1192</v>
      </c>
      <c r="B13" s="9" t="s">
        <v>1193</v>
      </c>
      <c r="C13" s="9" t="s">
        <v>1222</v>
      </c>
      <c r="D13" s="9" t="str">
        <f t="shared" si="0"/>
        <v>DISC_RETN_CC</v>
      </c>
      <c r="E13" s="9" t="s">
        <v>1223</v>
      </c>
      <c r="F13" s="9">
        <v>0</v>
      </c>
      <c r="G13" s="9" t="s">
        <v>1224</v>
      </c>
      <c r="H13" s="9">
        <v>0</v>
      </c>
      <c r="I13" s="9" t="s">
        <v>858</v>
      </c>
      <c r="J13" s="9">
        <v>0</v>
      </c>
      <c r="K13" s="9" t="s">
        <v>2397</v>
      </c>
    </row>
    <row r="14" spans="1:13" x14ac:dyDescent="0.25">
      <c r="A14" s="9" t="s">
        <v>1192</v>
      </c>
      <c r="B14" s="9" t="s">
        <v>1193</v>
      </c>
      <c r="C14" s="9" t="s">
        <v>1225</v>
      </c>
      <c r="D14" s="9" t="str">
        <f t="shared" si="0"/>
        <v>DISCCARE</v>
      </c>
      <c r="E14" s="9" t="s">
        <v>1226</v>
      </c>
      <c r="F14" s="9">
        <v>0</v>
      </c>
      <c r="G14" s="9" t="s">
        <v>855</v>
      </c>
      <c r="H14" s="9">
        <v>0</v>
      </c>
      <c r="I14" s="9" t="s">
        <v>858</v>
      </c>
      <c r="J14" s="9">
        <v>0</v>
      </c>
      <c r="K14" s="9" t="s">
        <v>2397</v>
      </c>
    </row>
    <row r="15" spans="1:13" x14ac:dyDescent="0.25">
      <c r="A15" s="9" t="s">
        <v>1192</v>
      </c>
      <c r="B15" s="9" t="s">
        <v>1193</v>
      </c>
      <c r="C15" s="9" t="s">
        <v>1227</v>
      </c>
      <c r="D15" s="9" t="str">
        <f t="shared" si="0"/>
        <v>DISCCOLL</v>
      </c>
      <c r="E15" s="9" t="s">
        <v>1228</v>
      </c>
      <c r="F15" s="9">
        <v>0</v>
      </c>
      <c r="G15" s="9" t="s">
        <v>1229</v>
      </c>
      <c r="H15" s="9">
        <v>0</v>
      </c>
      <c r="I15" s="9" t="s">
        <v>858</v>
      </c>
      <c r="J15" s="9">
        <v>0</v>
      </c>
      <c r="K15" s="9" t="s">
        <v>2397</v>
      </c>
    </row>
    <row r="16" spans="1:13" x14ac:dyDescent="0.25">
      <c r="A16" s="9" t="s">
        <v>1192</v>
      </c>
      <c r="B16" s="9" t="s">
        <v>1193</v>
      </c>
      <c r="C16" s="9" t="s">
        <v>5241</v>
      </c>
      <c r="D16" s="9" t="str">
        <f t="shared" si="0"/>
        <v>DPKCRED_CCR</v>
      </c>
      <c r="E16" s="9" t="s">
        <v>1230</v>
      </c>
      <c r="F16" s="9">
        <v>0</v>
      </c>
      <c r="G16" s="9" t="s">
        <v>1231</v>
      </c>
      <c r="H16" s="9">
        <v>0</v>
      </c>
      <c r="I16" s="9" t="s">
        <v>858</v>
      </c>
      <c r="J16" s="9">
        <v>0</v>
      </c>
      <c r="K16" s="9" t="s">
        <v>2397</v>
      </c>
    </row>
    <row r="17" spans="1:11" x14ac:dyDescent="0.25">
      <c r="A17" s="9" t="s">
        <v>1192</v>
      </c>
      <c r="B17" s="9" t="s">
        <v>1193</v>
      </c>
      <c r="C17" s="9" t="s">
        <v>1232</v>
      </c>
      <c r="D17" s="9" t="str">
        <f t="shared" si="0"/>
        <v>DPKRADJ</v>
      </c>
      <c r="E17" s="9" t="s">
        <v>1233</v>
      </c>
      <c r="F17" s="9">
        <v>-7</v>
      </c>
      <c r="G17" s="9" t="s">
        <v>1234</v>
      </c>
      <c r="H17" s="9">
        <v>0</v>
      </c>
      <c r="I17" s="9" t="s">
        <v>858</v>
      </c>
      <c r="J17" s="9">
        <v>0</v>
      </c>
      <c r="K17" s="9" t="s">
        <v>2397</v>
      </c>
    </row>
    <row r="18" spans="1:11" x14ac:dyDescent="0.25">
      <c r="A18" s="9" t="s">
        <v>1192</v>
      </c>
      <c r="B18" s="9" t="s">
        <v>1193</v>
      </c>
      <c r="C18" s="9" t="s">
        <v>1235</v>
      </c>
      <c r="D18" s="9" t="str">
        <f t="shared" si="0"/>
        <v>DPKRCRED</v>
      </c>
      <c r="E18" s="9" t="s">
        <v>1236</v>
      </c>
      <c r="F18" s="9">
        <v>-7</v>
      </c>
      <c r="G18" s="9" t="s">
        <v>1237</v>
      </c>
      <c r="H18" s="9">
        <v>0</v>
      </c>
      <c r="I18" s="9" t="s">
        <v>858</v>
      </c>
      <c r="J18" s="9">
        <v>0</v>
      </c>
      <c r="K18" s="9" t="s">
        <v>2397</v>
      </c>
    </row>
    <row r="19" spans="1:11" x14ac:dyDescent="0.25">
      <c r="A19" s="9" t="s">
        <v>1192</v>
      </c>
      <c r="B19" s="9" t="s">
        <v>1193</v>
      </c>
      <c r="C19" s="9" t="s">
        <v>1238</v>
      </c>
      <c r="D19" s="9" t="str">
        <f t="shared" si="0"/>
        <v>EQUIADJ</v>
      </c>
      <c r="E19" s="9" t="s">
        <v>1239</v>
      </c>
      <c r="F19" s="9">
        <v>0</v>
      </c>
      <c r="G19" s="9" t="s">
        <v>855</v>
      </c>
      <c r="H19" s="9">
        <v>0</v>
      </c>
      <c r="I19" s="9" t="s">
        <v>858</v>
      </c>
      <c r="J19" s="9">
        <v>0</v>
      </c>
      <c r="K19" s="9" t="s">
        <v>2397</v>
      </c>
    </row>
    <row r="20" spans="1:11" x14ac:dyDescent="0.25">
      <c r="A20" s="9" t="s">
        <v>1192</v>
      </c>
      <c r="B20" s="9" t="s">
        <v>1193</v>
      </c>
      <c r="C20" s="9" t="s">
        <v>1240</v>
      </c>
      <c r="D20" s="9" t="str">
        <f t="shared" si="0"/>
        <v>EQUIADJTAX</v>
      </c>
      <c r="E20" s="9" t="s">
        <v>1241</v>
      </c>
      <c r="F20" s="9">
        <v>0</v>
      </c>
      <c r="G20" s="9" t="s">
        <v>855</v>
      </c>
      <c r="H20" s="9">
        <v>0</v>
      </c>
      <c r="I20" s="9" t="s">
        <v>858</v>
      </c>
      <c r="J20" s="9">
        <v>0</v>
      </c>
      <c r="K20" s="9" t="s">
        <v>2397</v>
      </c>
    </row>
    <row r="21" spans="1:11" x14ac:dyDescent="0.25">
      <c r="A21" s="9" t="s">
        <v>1192</v>
      </c>
      <c r="B21" s="9" t="s">
        <v>1193</v>
      </c>
      <c r="C21" s="9" t="s">
        <v>5280</v>
      </c>
      <c r="D21" s="9" t="str">
        <f t="shared" si="0"/>
        <v>FALS CC</v>
      </c>
      <c r="E21" s="9" t="s">
        <v>1242</v>
      </c>
      <c r="F21" s="9">
        <v>0</v>
      </c>
      <c r="G21" s="9" t="s">
        <v>1243</v>
      </c>
      <c r="H21" s="9">
        <v>0</v>
      </c>
      <c r="I21" s="9" t="s">
        <v>858</v>
      </c>
      <c r="J21" s="9">
        <v>0</v>
      </c>
      <c r="K21" s="9" t="s">
        <v>2397</v>
      </c>
    </row>
    <row r="22" spans="1:11" x14ac:dyDescent="0.25">
      <c r="A22" s="9" t="s">
        <v>1192</v>
      </c>
      <c r="B22" s="9" t="s">
        <v>1193</v>
      </c>
      <c r="C22" s="9" t="s">
        <v>5279</v>
      </c>
      <c r="D22" s="9" t="str">
        <f t="shared" si="0"/>
        <v>FALS COL</v>
      </c>
      <c r="E22" s="9" t="s">
        <v>1244</v>
      </c>
      <c r="F22" s="9">
        <v>0</v>
      </c>
      <c r="G22" s="9" t="s">
        <v>1245</v>
      </c>
      <c r="H22" s="9">
        <v>0</v>
      </c>
      <c r="I22" s="9" t="s">
        <v>858</v>
      </c>
      <c r="J22" s="9">
        <v>0</v>
      </c>
      <c r="K22" s="9" t="s">
        <v>2397</v>
      </c>
    </row>
    <row r="23" spans="1:11" x14ac:dyDescent="0.25">
      <c r="A23" s="9" t="s">
        <v>1192</v>
      </c>
      <c r="B23" s="9" t="s">
        <v>1193</v>
      </c>
      <c r="C23" s="9" t="s">
        <v>5278</v>
      </c>
      <c r="D23" s="9" t="str">
        <f t="shared" si="0"/>
        <v>FALS CR</v>
      </c>
      <c r="E23" s="9" t="s">
        <v>1246</v>
      </c>
      <c r="F23" s="9">
        <v>0</v>
      </c>
      <c r="G23" s="9" t="s">
        <v>1243</v>
      </c>
      <c r="H23" s="9">
        <v>0</v>
      </c>
      <c r="I23" s="9" t="s">
        <v>858</v>
      </c>
      <c r="J23" s="9">
        <v>0</v>
      </c>
      <c r="K23" s="9" t="s">
        <v>2397</v>
      </c>
    </row>
    <row r="24" spans="1:11" x14ac:dyDescent="0.25">
      <c r="A24" s="9" t="s">
        <v>1192</v>
      </c>
      <c r="B24" s="9" t="s">
        <v>1193</v>
      </c>
      <c r="C24" s="9" t="s">
        <v>5277</v>
      </c>
      <c r="D24" s="9" t="str">
        <f t="shared" si="0"/>
        <v>FALS CS</v>
      </c>
      <c r="E24" s="9" t="s">
        <v>1247</v>
      </c>
      <c r="F24" s="9">
        <v>0</v>
      </c>
      <c r="G24" s="9" t="s">
        <v>1243</v>
      </c>
      <c r="H24" s="9">
        <v>0</v>
      </c>
      <c r="I24" s="9" t="s">
        <v>858</v>
      </c>
      <c r="J24" s="9">
        <v>0</v>
      </c>
      <c r="K24" s="9" t="s">
        <v>2397</v>
      </c>
    </row>
    <row r="25" spans="1:11" x14ac:dyDescent="0.25">
      <c r="A25" s="9" t="s">
        <v>1192</v>
      </c>
      <c r="B25" s="9" t="s">
        <v>1193</v>
      </c>
      <c r="C25" s="9" t="s">
        <v>5276</v>
      </c>
      <c r="D25" s="9" t="str">
        <f t="shared" si="0"/>
        <v>FALS SR</v>
      </c>
      <c r="E25" s="9" t="s">
        <v>1248</v>
      </c>
      <c r="F25" s="9">
        <v>0</v>
      </c>
      <c r="G25" s="9" t="s">
        <v>1243</v>
      </c>
      <c r="H25" s="9">
        <v>0</v>
      </c>
      <c r="I25" s="9" t="s">
        <v>858</v>
      </c>
      <c r="J25" s="9">
        <v>0</v>
      </c>
      <c r="K25" s="9" t="s">
        <v>2397</v>
      </c>
    </row>
    <row r="26" spans="1:11" x14ac:dyDescent="0.25">
      <c r="A26" s="9" t="s">
        <v>1192</v>
      </c>
      <c r="B26" s="9" t="s">
        <v>1193</v>
      </c>
      <c r="C26" s="9" t="s">
        <v>1249</v>
      </c>
      <c r="D26" s="9" t="str">
        <f t="shared" si="0"/>
        <v>GOODLIFE</v>
      </c>
      <c r="E26" s="9" t="s">
        <v>1250</v>
      </c>
      <c r="F26" s="9">
        <v>0</v>
      </c>
      <c r="G26" s="9" t="s">
        <v>737</v>
      </c>
      <c r="H26" s="9">
        <v>0</v>
      </c>
      <c r="I26" s="9" t="s">
        <v>858</v>
      </c>
      <c r="J26" s="9">
        <v>0</v>
      </c>
      <c r="K26" s="9" t="s">
        <v>2397</v>
      </c>
    </row>
    <row r="27" spans="1:11" x14ac:dyDescent="0.25">
      <c r="A27" s="9" t="s">
        <v>1192</v>
      </c>
      <c r="B27" s="9" t="s">
        <v>1193</v>
      </c>
      <c r="C27" s="9" t="s">
        <v>1251</v>
      </c>
      <c r="D27" s="9" t="str">
        <f t="shared" si="0"/>
        <v>GSTADJ</v>
      </c>
      <c r="E27" s="9" t="s">
        <v>1252</v>
      </c>
      <c r="F27" s="9">
        <v>0</v>
      </c>
      <c r="G27" s="9" t="s">
        <v>1253</v>
      </c>
      <c r="H27" s="9">
        <v>0</v>
      </c>
      <c r="I27" s="9" t="s">
        <v>858</v>
      </c>
      <c r="J27" s="9">
        <v>0</v>
      </c>
      <c r="K27" s="9" t="s">
        <v>2397</v>
      </c>
    </row>
    <row r="28" spans="1:11" x14ac:dyDescent="0.25">
      <c r="A28" s="9" t="s">
        <v>1192</v>
      </c>
      <c r="B28" s="9" t="s">
        <v>1193</v>
      </c>
      <c r="C28" s="9" t="s">
        <v>1254</v>
      </c>
      <c r="D28" s="9" t="str">
        <f t="shared" si="0"/>
        <v>HSTBC</v>
      </c>
      <c r="E28" s="9" t="s">
        <v>1255</v>
      </c>
      <c r="F28" s="9">
        <v>0</v>
      </c>
      <c r="G28" s="9" t="s">
        <v>1256</v>
      </c>
      <c r="H28" s="9">
        <v>0</v>
      </c>
      <c r="I28" s="9" t="s">
        <v>858</v>
      </c>
      <c r="J28" s="9">
        <v>0</v>
      </c>
      <c r="K28" s="9" t="s">
        <v>2397</v>
      </c>
    </row>
    <row r="29" spans="1:11" x14ac:dyDescent="0.25">
      <c r="A29" s="9" t="s">
        <v>1192</v>
      </c>
      <c r="B29" s="9" t="s">
        <v>1193</v>
      </c>
      <c r="C29" s="9" t="s">
        <v>1257</v>
      </c>
      <c r="D29" s="9" t="str">
        <f t="shared" si="0"/>
        <v>HSTON</v>
      </c>
      <c r="E29" s="9" t="s">
        <v>1258</v>
      </c>
      <c r="F29" s="9">
        <v>0</v>
      </c>
      <c r="G29" s="9" t="s">
        <v>1259</v>
      </c>
      <c r="H29" s="9">
        <v>0</v>
      </c>
      <c r="I29" s="9" t="s">
        <v>858</v>
      </c>
      <c r="J29" s="9">
        <v>0</v>
      </c>
      <c r="K29" s="9" t="s">
        <v>2397</v>
      </c>
    </row>
    <row r="30" spans="1:11" x14ac:dyDescent="0.25">
      <c r="A30" s="9" t="s">
        <v>1192</v>
      </c>
      <c r="B30" s="9" t="s">
        <v>1193</v>
      </c>
      <c r="C30" s="9" t="s">
        <v>1260</v>
      </c>
      <c r="D30" s="9" t="str">
        <f t="shared" si="0"/>
        <v>MONADJ</v>
      </c>
      <c r="E30" s="9" t="s">
        <v>1261</v>
      </c>
      <c r="F30" s="9">
        <v>-25</v>
      </c>
      <c r="G30" s="9" t="s">
        <v>737</v>
      </c>
      <c r="H30" s="9">
        <v>0</v>
      </c>
      <c r="I30" s="9" t="s">
        <v>858</v>
      </c>
      <c r="J30" s="9">
        <v>0</v>
      </c>
      <c r="K30" s="9" t="s">
        <v>2397</v>
      </c>
    </row>
    <row r="31" spans="1:11" x14ac:dyDescent="0.25">
      <c r="A31" s="9" t="s">
        <v>1192</v>
      </c>
      <c r="B31" s="9" t="s">
        <v>1193</v>
      </c>
      <c r="C31" s="9" t="s">
        <v>1262</v>
      </c>
      <c r="D31" s="9" t="str">
        <f t="shared" si="0"/>
        <v>MONCCR</v>
      </c>
      <c r="E31" s="9" t="s">
        <v>1263</v>
      </c>
      <c r="F31" s="9">
        <v>-25</v>
      </c>
      <c r="G31" s="9" t="s">
        <v>1209</v>
      </c>
      <c r="H31" s="9">
        <v>0</v>
      </c>
      <c r="I31" s="9" t="s">
        <v>858</v>
      </c>
      <c r="J31" s="9">
        <v>0</v>
      </c>
      <c r="K31" s="9" t="s">
        <v>2397</v>
      </c>
    </row>
    <row r="32" spans="1:11" x14ac:dyDescent="0.25">
      <c r="A32" s="9" t="s">
        <v>1192</v>
      </c>
      <c r="B32" s="9" t="s">
        <v>1193</v>
      </c>
      <c r="C32" s="9" t="s">
        <v>1264</v>
      </c>
      <c r="D32" s="9" t="str">
        <f t="shared" si="0"/>
        <v>MONCOLL</v>
      </c>
      <c r="E32" s="9" t="s">
        <v>1265</v>
      </c>
      <c r="F32" s="9">
        <v>0</v>
      </c>
      <c r="G32" s="9" t="s">
        <v>1266</v>
      </c>
      <c r="H32" s="9">
        <v>0</v>
      </c>
      <c r="I32" s="9" t="s">
        <v>858</v>
      </c>
      <c r="J32" s="9">
        <v>0</v>
      </c>
      <c r="K32" s="9" t="s">
        <v>2397</v>
      </c>
    </row>
    <row r="33" spans="1:11" x14ac:dyDescent="0.25">
      <c r="A33" s="9" t="s">
        <v>1192</v>
      </c>
      <c r="B33" s="9" t="s">
        <v>1193</v>
      </c>
      <c r="C33" s="9" t="s">
        <v>1267</v>
      </c>
      <c r="D33" s="9" t="str">
        <f t="shared" si="0"/>
        <v>MONI</v>
      </c>
      <c r="E33" s="9" t="s">
        <v>1268</v>
      </c>
      <c r="F33" s="9">
        <v>25</v>
      </c>
      <c r="G33" s="9" t="s">
        <v>737</v>
      </c>
      <c r="H33" s="9">
        <v>0</v>
      </c>
      <c r="I33" s="9" t="s">
        <v>858</v>
      </c>
      <c r="J33" s="9">
        <v>0</v>
      </c>
      <c r="K33" s="9" t="s">
        <v>2397</v>
      </c>
    </row>
    <row r="34" spans="1:11" x14ac:dyDescent="0.25">
      <c r="A34" s="9" t="s">
        <v>1192</v>
      </c>
      <c r="B34" s="9" t="s">
        <v>1193</v>
      </c>
      <c r="C34" s="9" t="s">
        <v>1269</v>
      </c>
      <c r="D34" s="9" t="str">
        <f t="shared" si="0"/>
        <v>MONIAPLUS</v>
      </c>
      <c r="E34" s="9" t="s">
        <v>1270</v>
      </c>
      <c r="F34" s="74">
        <v>4.95</v>
      </c>
      <c r="G34" s="9" t="s">
        <v>1206</v>
      </c>
      <c r="H34" s="9">
        <v>0</v>
      </c>
      <c r="I34" s="9" t="s">
        <v>858</v>
      </c>
      <c r="J34" s="9">
        <v>0</v>
      </c>
      <c r="K34" s="9" t="s">
        <v>2397</v>
      </c>
    </row>
    <row r="35" spans="1:11" x14ac:dyDescent="0.25">
      <c r="A35" s="9" t="s">
        <v>1192</v>
      </c>
      <c r="B35" s="9" t="s">
        <v>1193</v>
      </c>
      <c r="C35" s="9" t="s">
        <v>1271</v>
      </c>
      <c r="D35" s="9" t="str">
        <f t="shared" si="0"/>
        <v>MONICRED</v>
      </c>
      <c r="E35" s="9" t="s">
        <v>1272</v>
      </c>
      <c r="F35" s="9">
        <v>-25</v>
      </c>
      <c r="G35" s="9" t="s">
        <v>1209</v>
      </c>
      <c r="H35" s="9">
        <v>0</v>
      </c>
      <c r="I35" s="9" t="s">
        <v>858</v>
      </c>
      <c r="J35" s="9">
        <v>0</v>
      </c>
      <c r="K35" s="9" t="s">
        <v>2397</v>
      </c>
    </row>
    <row r="36" spans="1:11" x14ac:dyDescent="0.25">
      <c r="A36" s="9" t="s">
        <v>1192</v>
      </c>
      <c r="B36" s="9" t="s">
        <v>1193</v>
      </c>
      <c r="C36" s="9" t="s">
        <v>2681</v>
      </c>
      <c r="D36" s="9" t="str">
        <f t="shared" si="0"/>
        <v>MONICRED CCR</v>
      </c>
      <c r="E36" s="9" t="s">
        <v>1274</v>
      </c>
      <c r="F36" s="9">
        <v>-25</v>
      </c>
      <c r="G36" s="9" t="s">
        <v>1231</v>
      </c>
      <c r="H36" s="9">
        <v>0</v>
      </c>
      <c r="I36" s="9" t="s">
        <v>858</v>
      </c>
      <c r="J36" s="9">
        <v>0</v>
      </c>
      <c r="K36" s="9" t="s">
        <v>2397</v>
      </c>
    </row>
    <row r="37" spans="1:11" x14ac:dyDescent="0.25">
      <c r="A37" s="9" t="s">
        <v>1192</v>
      </c>
      <c r="B37" s="9" t="s">
        <v>1193</v>
      </c>
      <c r="C37" s="9" t="s">
        <v>1275</v>
      </c>
      <c r="D37" s="9" t="str">
        <f t="shared" si="0"/>
        <v>MONICRED_CS</v>
      </c>
      <c r="E37" s="9" t="s">
        <v>1276</v>
      </c>
      <c r="F37" s="9">
        <v>-25</v>
      </c>
      <c r="G37" s="9" t="s">
        <v>1212</v>
      </c>
      <c r="H37" s="9">
        <v>0</v>
      </c>
      <c r="I37" s="9" t="s">
        <v>858</v>
      </c>
      <c r="J37" s="9">
        <v>0</v>
      </c>
      <c r="K37" s="9" t="s">
        <v>2397</v>
      </c>
    </row>
    <row r="38" spans="1:11" x14ac:dyDescent="0.25">
      <c r="A38" s="9" t="s">
        <v>1192</v>
      </c>
      <c r="B38" s="9" t="s">
        <v>1193</v>
      </c>
      <c r="C38" s="9" t="s">
        <v>1277</v>
      </c>
      <c r="D38" s="9" t="str">
        <f t="shared" si="0"/>
        <v>MONIHW</v>
      </c>
      <c r="E38" s="9" t="s">
        <v>1278</v>
      </c>
      <c r="F38" s="9">
        <v>25</v>
      </c>
      <c r="G38" s="9" t="s">
        <v>737</v>
      </c>
      <c r="H38" s="9">
        <v>0</v>
      </c>
      <c r="I38" s="9" t="s">
        <v>858</v>
      </c>
      <c r="J38" s="9">
        <v>0</v>
      </c>
      <c r="K38" s="9" t="s">
        <v>2397</v>
      </c>
    </row>
    <row r="39" spans="1:11" x14ac:dyDescent="0.25">
      <c r="A39" s="9" t="s">
        <v>1192</v>
      </c>
      <c r="B39" s="9" t="s">
        <v>1193</v>
      </c>
      <c r="C39" s="9" t="s">
        <v>1279</v>
      </c>
      <c r="D39" s="9" t="str">
        <f t="shared" si="0"/>
        <v>MONIHWADJ</v>
      </c>
      <c r="E39" s="9" t="s">
        <v>1280</v>
      </c>
      <c r="F39" s="9">
        <v>-25</v>
      </c>
      <c r="G39" s="9" t="s">
        <v>737</v>
      </c>
      <c r="H39" s="9">
        <v>0</v>
      </c>
      <c r="I39" s="9" t="s">
        <v>858</v>
      </c>
      <c r="J39" s="9">
        <v>0</v>
      </c>
      <c r="K39" s="9" t="s">
        <v>2397</v>
      </c>
    </row>
    <row r="40" spans="1:11" x14ac:dyDescent="0.25">
      <c r="A40" s="9" t="s">
        <v>1192</v>
      </c>
      <c r="B40" s="9" t="s">
        <v>1193</v>
      </c>
      <c r="C40" s="9" t="s">
        <v>1281</v>
      </c>
      <c r="D40" s="9" t="str">
        <f t="shared" si="0"/>
        <v>MONIHWCRED</v>
      </c>
      <c r="E40" s="9" t="s">
        <v>1282</v>
      </c>
      <c r="F40" s="9">
        <v>-25</v>
      </c>
      <c r="G40" s="9" t="s">
        <v>1209</v>
      </c>
      <c r="H40" s="9">
        <v>0</v>
      </c>
      <c r="I40" s="9" t="s">
        <v>858</v>
      </c>
      <c r="J40" s="9">
        <v>0</v>
      </c>
      <c r="K40" s="9" t="s">
        <v>2397</v>
      </c>
    </row>
    <row r="41" spans="1:11" x14ac:dyDescent="0.25">
      <c r="A41" s="9" t="s">
        <v>1192</v>
      </c>
      <c r="B41" s="9" t="s">
        <v>1193</v>
      </c>
      <c r="C41" s="9" t="s">
        <v>1283</v>
      </c>
      <c r="D41" s="9" t="str">
        <f t="shared" si="0"/>
        <v>MONTSR</v>
      </c>
      <c r="E41" s="9" t="s">
        <v>1284</v>
      </c>
      <c r="F41" s="9">
        <v>-25</v>
      </c>
      <c r="G41" s="9" t="s">
        <v>1285</v>
      </c>
      <c r="H41" s="9">
        <v>0</v>
      </c>
      <c r="I41" s="9" t="s">
        <v>858</v>
      </c>
      <c r="J41" s="9">
        <v>0</v>
      </c>
      <c r="K41" s="9" t="s">
        <v>2397</v>
      </c>
    </row>
    <row r="42" spans="1:11" x14ac:dyDescent="0.25">
      <c r="A42" s="9" t="s">
        <v>1192</v>
      </c>
      <c r="B42" s="9" t="s">
        <v>1193</v>
      </c>
      <c r="C42" s="9" t="s">
        <v>5274</v>
      </c>
      <c r="D42" s="9" t="str">
        <f t="shared" si="0"/>
        <v>NSF CC</v>
      </c>
      <c r="E42" s="9" t="s">
        <v>1286</v>
      </c>
      <c r="F42" s="9">
        <v>-20</v>
      </c>
      <c r="G42" s="9" t="s">
        <v>1221</v>
      </c>
      <c r="H42" s="9">
        <v>0</v>
      </c>
      <c r="I42" s="9" t="s">
        <v>858</v>
      </c>
      <c r="J42" s="9">
        <v>0</v>
      </c>
      <c r="K42" s="9" t="s">
        <v>2397</v>
      </c>
    </row>
    <row r="43" spans="1:11" x14ac:dyDescent="0.25">
      <c r="A43" s="9" t="s">
        <v>1192</v>
      </c>
      <c r="B43" s="9" t="s">
        <v>1193</v>
      </c>
      <c r="C43" s="9" t="s">
        <v>1287</v>
      </c>
      <c r="D43" s="9" t="str">
        <f t="shared" si="0"/>
        <v>OLD</v>
      </c>
      <c r="E43" s="9" t="s">
        <v>1288</v>
      </c>
      <c r="F43" s="9">
        <v>0</v>
      </c>
      <c r="G43" s="9" t="s">
        <v>1289</v>
      </c>
      <c r="H43" s="9">
        <v>0</v>
      </c>
      <c r="I43" s="9" t="s">
        <v>858</v>
      </c>
      <c r="J43" s="9">
        <v>0</v>
      </c>
      <c r="K43" s="9" t="s">
        <v>2397</v>
      </c>
    </row>
    <row r="44" spans="1:11" x14ac:dyDescent="0.25">
      <c r="A44" s="9" t="s">
        <v>1192</v>
      </c>
      <c r="B44" s="9" t="s">
        <v>1193</v>
      </c>
      <c r="C44" s="9" t="s">
        <v>1290</v>
      </c>
      <c r="D44" s="9" t="str">
        <f t="shared" si="0"/>
        <v>OPCL</v>
      </c>
      <c r="E44" s="9" t="s">
        <v>1291</v>
      </c>
      <c r="F44" s="9">
        <v>10</v>
      </c>
      <c r="G44" s="9" t="s">
        <v>737</v>
      </c>
      <c r="H44" s="9">
        <v>0</v>
      </c>
      <c r="I44" s="9" t="s">
        <v>858</v>
      </c>
      <c r="J44" s="9">
        <v>0</v>
      </c>
      <c r="K44" s="9" t="s">
        <v>2397</v>
      </c>
    </row>
    <row r="45" spans="1:11" x14ac:dyDescent="0.25">
      <c r="A45" s="9" t="s">
        <v>1192</v>
      </c>
      <c r="B45" s="9" t="s">
        <v>1193</v>
      </c>
      <c r="C45" s="9" t="s">
        <v>1292</v>
      </c>
      <c r="D45" s="9" t="str">
        <f t="shared" si="0"/>
        <v>PERIPHERALS</v>
      </c>
      <c r="E45" s="9" t="s">
        <v>1293</v>
      </c>
      <c r="F45" s="9">
        <v>100</v>
      </c>
      <c r="G45" s="9" t="s">
        <v>1215</v>
      </c>
      <c r="H45" s="9">
        <v>0</v>
      </c>
      <c r="I45" s="9" t="s">
        <v>858</v>
      </c>
      <c r="J45" s="9">
        <v>0</v>
      </c>
      <c r="K45" s="9" t="s">
        <v>2397</v>
      </c>
    </row>
    <row r="46" spans="1:11" x14ac:dyDescent="0.25">
      <c r="A46" s="9" t="s">
        <v>1192</v>
      </c>
      <c r="B46" s="9" t="s">
        <v>1193</v>
      </c>
      <c r="C46" s="9" t="s">
        <v>1294</v>
      </c>
      <c r="D46" s="9" t="str">
        <f t="shared" si="0"/>
        <v>PERSADJ</v>
      </c>
      <c r="E46" s="9" t="s">
        <v>1295</v>
      </c>
      <c r="F46" s="9">
        <v>-28</v>
      </c>
      <c r="G46" s="9" t="s">
        <v>1296</v>
      </c>
      <c r="H46" s="9">
        <v>0</v>
      </c>
      <c r="I46" s="9" t="s">
        <v>858</v>
      </c>
      <c r="J46" s="9">
        <v>0</v>
      </c>
      <c r="K46" s="9" t="s">
        <v>2397</v>
      </c>
    </row>
    <row r="47" spans="1:11" x14ac:dyDescent="0.25">
      <c r="A47" s="9" t="s">
        <v>1192</v>
      </c>
      <c r="B47" s="9" t="s">
        <v>1193</v>
      </c>
      <c r="C47" s="9" t="s">
        <v>1297</v>
      </c>
      <c r="D47" s="9" t="str">
        <f t="shared" si="0"/>
        <v>PERSCRED</v>
      </c>
      <c r="E47" s="9" t="s">
        <v>1298</v>
      </c>
      <c r="F47" s="9">
        <v>0</v>
      </c>
      <c r="G47" s="9" t="s">
        <v>1299</v>
      </c>
      <c r="H47" s="9">
        <v>0</v>
      </c>
      <c r="I47" s="9" t="s">
        <v>858</v>
      </c>
      <c r="J47" s="9">
        <v>0</v>
      </c>
      <c r="K47" s="9" t="s">
        <v>2397</v>
      </c>
    </row>
    <row r="48" spans="1:11" x14ac:dyDescent="0.25">
      <c r="A48" s="9" t="s">
        <v>1192</v>
      </c>
      <c r="B48" s="9" t="s">
        <v>1193</v>
      </c>
      <c r="C48" s="9" t="s">
        <v>1300</v>
      </c>
      <c r="D48" s="9" t="str">
        <f t="shared" si="0"/>
        <v>PRS</v>
      </c>
      <c r="E48" s="9" t="s">
        <v>1106</v>
      </c>
      <c r="F48" s="74">
        <v>3.25</v>
      </c>
      <c r="G48" s="9" t="s">
        <v>1301</v>
      </c>
      <c r="H48" s="9">
        <v>0</v>
      </c>
      <c r="I48" s="9" t="s">
        <v>858</v>
      </c>
      <c r="J48" s="9">
        <v>0</v>
      </c>
      <c r="K48" s="9" t="s">
        <v>2397</v>
      </c>
    </row>
    <row r="49" spans="1:11" x14ac:dyDescent="0.25">
      <c r="A49" s="9" t="s">
        <v>1192</v>
      </c>
      <c r="B49" s="9" t="s">
        <v>1193</v>
      </c>
      <c r="C49" s="9" t="s">
        <v>1302</v>
      </c>
      <c r="D49" s="9" t="str">
        <f t="shared" si="0"/>
        <v>PRS_2016</v>
      </c>
      <c r="E49" s="9" t="s">
        <v>1106</v>
      </c>
      <c r="F49" s="9">
        <v>0</v>
      </c>
      <c r="G49" s="9" t="s">
        <v>858</v>
      </c>
      <c r="H49" s="9">
        <v>-5</v>
      </c>
      <c r="I49" s="9" t="s">
        <v>1301</v>
      </c>
      <c r="J49" s="9">
        <v>0</v>
      </c>
      <c r="K49" s="9" t="s">
        <v>2397</v>
      </c>
    </row>
    <row r="50" spans="1:11" x14ac:dyDescent="0.25">
      <c r="A50" s="9" t="s">
        <v>1192</v>
      </c>
      <c r="B50" s="9" t="s">
        <v>1193</v>
      </c>
      <c r="C50" s="9" t="s">
        <v>1303</v>
      </c>
      <c r="D50" s="9" t="str">
        <f t="shared" si="0"/>
        <v>PRSADJ</v>
      </c>
      <c r="E50" s="9" t="s">
        <v>1304</v>
      </c>
      <c r="F50" s="74">
        <v>-3.25</v>
      </c>
      <c r="G50" s="9" t="s">
        <v>1301</v>
      </c>
      <c r="H50" s="9">
        <v>0</v>
      </c>
      <c r="I50" s="9" t="s">
        <v>858</v>
      </c>
      <c r="J50" s="9">
        <v>0</v>
      </c>
      <c r="K50" s="9" t="s">
        <v>2397</v>
      </c>
    </row>
    <row r="51" spans="1:11" x14ac:dyDescent="0.25">
      <c r="A51" s="9" t="s">
        <v>1192</v>
      </c>
      <c r="B51" s="9" t="s">
        <v>1193</v>
      </c>
      <c r="C51" s="9" t="s">
        <v>1305</v>
      </c>
      <c r="D51" s="9" t="str">
        <f t="shared" si="0"/>
        <v>PRSCRED</v>
      </c>
      <c r="E51" s="9" t="s">
        <v>1306</v>
      </c>
      <c r="F51" s="74">
        <v>-3.25</v>
      </c>
      <c r="G51" s="9" t="s">
        <v>1209</v>
      </c>
      <c r="H51" s="9">
        <v>0</v>
      </c>
      <c r="I51" s="9" t="s">
        <v>858</v>
      </c>
      <c r="J51" s="9">
        <v>0</v>
      </c>
      <c r="K51" s="9" t="s">
        <v>2397</v>
      </c>
    </row>
    <row r="52" spans="1:11" x14ac:dyDescent="0.25">
      <c r="A52" s="9" t="s">
        <v>1192</v>
      </c>
      <c r="B52" s="9" t="s">
        <v>1193</v>
      </c>
      <c r="C52" s="9" t="s">
        <v>1307</v>
      </c>
      <c r="D52" s="9" t="str">
        <f t="shared" si="0"/>
        <v>PST</v>
      </c>
      <c r="E52" s="9" t="s">
        <v>1308</v>
      </c>
      <c r="F52" s="74">
        <v>1.88</v>
      </c>
      <c r="G52" s="9" t="s">
        <v>1309</v>
      </c>
      <c r="H52" s="9">
        <v>0</v>
      </c>
      <c r="I52" s="9" t="s">
        <v>858</v>
      </c>
      <c r="J52" s="9">
        <v>0</v>
      </c>
      <c r="K52" s="9" t="s">
        <v>2397</v>
      </c>
    </row>
    <row r="53" spans="1:11" x14ac:dyDescent="0.25">
      <c r="A53" s="9" t="s">
        <v>1192</v>
      </c>
      <c r="B53" s="9" t="s">
        <v>1193</v>
      </c>
      <c r="C53" s="9" t="s">
        <v>1310</v>
      </c>
      <c r="D53" s="9" t="str">
        <f t="shared" si="0"/>
        <v>PSTBC</v>
      </c>
      <c r="E53" s="9" t="s">
        <v>1308</v>
      </c>
      <c r="F53" s="9">
        <v>0</v>
      </c>
      <c r="G53" s="9" t="s">
        <v>1309</v>
      </c>
      <c r="H53" s="9">
        <v>0</v>
      </c>
      <c r="I53" s="9" t="s">
        <v>858</v>
      </c>
      <c r="J53" s="9">
        <v>0</v>
      </c>
      <c r="K53" s="9" t="s">
        <v>2397</v>
      </c>
    </row>
    <row r="54" spans="1:11" x14ac:dyDescent="0.25">
      <c r="A54" s="9" t="s">
        <v>1192</v>
      </c>
      <c r="B54" s="9" t="s">
        <v>1193</v>
      </c>
      <c r="C54" s="9" t="s">
        <v>1311</v>
      </c>
      <c r="D54" s="9" t="str">
        <f t="shared" si="0"/>
        <v>PSTON</v>
      </c>
      <c r="E54" s="9" t="s">
        <v>1312</v>
      </c>
      <c r="F54" s="9">
        <v>0</v>
      </c>
      <c r="G54" s="9" t="s">
        <v>1313</v>
      </c>
      <c r="H54" s="9">
        <v>0</v>
      </c>
      <c r="I54" s="9" t="s">
        <v>858</v>
      </c>
      <c r="J54" s="9">
        <v>0</v>
      </c>
      <c r="K54" s="9" t="s">
        <v>2397</v>
      </c>
    </row>
    <row r="55" spans="1:11" x14ac:dyDescent="0.25">
      <c r="A55" s="9" t="s">
        <v>1192</v>
      </c>
      <c r="B55" s="9" t="s">
        <v>1193</v>
      </c>
      <c r="C55" s="9" t="s">
        <v>1314</v>
      </c>
      <c r="D55" s="9" t="str">
        <f t="shared" si="0"/>
        <v>PSTQU</v>
      </c>
      <c r="E55" s="9" t="s">
        <v>1315</v>
      </c>
      <c r="F55" s="9">
        <v>0</v>
      </c>
      <c r="G55" s="9" t="s">
        <v>1316</v>
      </c>
      <c r="H55" s="9">
        <v>0</v>
      </c>
      <c r="I55" s="9" t="s">
        <v>858</v>
      </c>
      <c r="J55" s="9">
        <v>0</v>
      </c>
      <c r="K55" s="9" t="s">
        <v>2397</v>
      </c>
    </row>
    <row r="56" spans="1:11" x14ac:dyDescent="0.25">
      <c r="A56" s="9" t="s">
        <v>1192</v>
      </c>
      <c r="B56" s="9" t="s">
        <v>1193</v>
      </c>
      <c r="C56" s="9" t="s">
        <v>1317</v>
      </c>
      <c r="D56" s="9" t="str">
        <f t="shared" si="0"/>
        <v>QCC_DISC</v>
      </c>
      <c r="E56" s="9" t="s">
        <v>1318</v>
      </c>
      <c r="F56" s="9">
        <v>0</v>
      </c>
      <c r="G56" s="9" t="s">
        <v>737</v>
      </c>
      <c r="H56" s="9">
        <v>0</v>
      </c>
      <c r="I56" s="9" t="s">
        <v>858</v>
      </c>
      <c r="J56" s="9">
        <v>0</v>
      </c>
      <c r="K56" s="9" t="s">
        <v>2397</v>
      </c>
    </row>
    <row r="57" spans="1:11" x14ac:dyDescent="0.25">
      <c r="A57" s="9" t="s">
        <v>1192</v>
      </c>
      <c r="B57" s="9" t="s">
        <v>1193</v>
      </c>
      <c r="C57" s="9" t="s">
        <v>1319</v>
      </c>
      <c r="D57" s="9" t="str">
        <f t="shared" si="0"/>
        <v>REBOOK</v>
      </c>
      <c r="E57" s="9" t="s">
        <v>1320</v>
      </c>
      <c r="F57" s="9">
        <v>0</v>
      </c>
      <c r="G57" s="9" t="s">
        <v>1218</v>
      </c>
      <c r="H57" s="9">
        <v>0</v>
      </c>
      <c r="I57" s="9" t="s">
        <v>858</v>
      </c>
      <c r="J57" s="9">
        <v>0</v>
      </c>
      <c r="K57" s="9" t="s">
        <v>2397</v>
      </c>
    </row>
    <row r="58" spans="1:11" x14ac:dyDescent="0.25">
      <c r="A58" s="9" t="s">
        <v>1192</v>
      </c>
      <c r="B58" s="9" t="s">
        <v>1193</v>
      </c>
      <c r="C58" s="9" t="s">
        <v>1321</v>
      </c>
      <c r="D58" s="9" t="str">
        <f t="shared" si="0"/>
        <v>REBOOK_US</v>
      </c>
      <c r="E58" s="9" t="s">
        <v>1322</v>
      </c>
      <c r="F58" s="9">
        <v>0</v>
      </c>
      <c r="G58" s="9" t="s">
        <v>1218</v>
      </c>
      <c r="H58" s="9">
        <v>0</v>
      </c>
      <c r="I58" s="9" t="s">
        <v>858</v>
      </c>
      <c r="J58" s="9">
        <v>0</v>
      </c>
      <c r="K58" s="9" t="s">
        <v>2397</v>
      </c>
    </row>
    <row r="59" spans="1:11" x14ac:dyDescent="0.25">
      <c r="A59" s="9" t="s">
        <v>1192</v>
      </c>
      <c r="B59" s="9" t="s">
        <v>1193</v>
      </c>
      <c r="C59" s="9" t="s">
        <v>1323</v>
      </c>
      <c r="D59" s="9" t="str">
        <f t="shared" si="0"/>
        <v>REINSTAT_FEE</v>
      </c>
      <c r="E59" s="9" t="s">
        <v>1324</v>
      </c>
      <c r="F59" s="9">
        <v>0</v>
      </c>
      <c r="G59" s="9" t="s">
        <v>1198</v>
      </c>
      <c r="H59" s="9">
        <v>0</v>
      </c>
      <c r="I59" s="9" t="s">
        <v>858</v>
      </c>
      <c r="J59" s="9">
        <v>0</v>
      </c>
      <c r="K59" s="9" t="s">
        <v>2397</v>
      </c>
    </row>
    <row r="60" spans="1:11" x14ac:dyDescent="0.25">
      <c r="A60" s="9" t="s">
        <v>1192</v>
      </c>
      <c r="B60" s="9" t="s">
        <v>1193</v>
      </c>
      <c r="C60" s="9" t="s">
        <v>1325</v>
      </c>
      <c r="D60" s="9" t="str">
        <f t="shared" si="0"/>
        <v>STAFF_BEAC</v>
      </c>
      <c r="E60" s="9" t="s">
        <v>1326</v>
      </c>
      <c r="F60" s="9">
        <v>0</v>
      </c>
      <c r="G60" s="9" t="s">
        <v>855</v>
      </c>
      <c r="H60" s="9">
        <v>0</v>
      </c>
      <c r="I60" s="9" t="s">
        <v>737</v>
      </c>
      <c r="J60" s="9">
        <v>0</v>
      </c>
      <c r="K60" s="9" t="s">
        <v>2397</v>
      </c>
    </row>
    <row r="61" spans="1:11" x14ac:dyDescent="0.25">
      <c r="A61" s="9" t="s">
        <v>1192</v>
      </c>
      <c r="B61" s="9" t="s">
        <v>1193</v>
      </c>
      <c r="C61" s="9" t="s">
        <v>1327</v>
      </c>
      <c r="D61" s="9" t="str">
        <f t="shared" si="0"/>
        <v>STAFF_DISC</v>
      </c>
      <c r="E61" s="9" t="s">
        <v>1328</v>
      </c>
      <c r="F61" s="9">
        <v>0</v>
      </c>
      <c r="G61" s="9" t="s">
        <v>855</v>
      </c>
      <c r="H61" s="9">
        <v>0</v>
      </c>
      <c r="I61" s="9" t="s">
        <v>737</v>
      </c>
      <c r="J61" s="9">
        <v>0</v>
      </c>
      <c r="K61" s="9" t="s">
        <v>2397</v>
      </c>
    </row>
    <row r="62" spans="1:11" x14ac:dyDescent="0.25">
      <c r="A62" s="9" t="s">
        <v>1192</v>
      </c>
      <c r="B62" s="9" t="s">
        <v>1193</v>
      </c>
      <c r="C62" s="9" t="s">
        <v>1329</v>
      </c>
      <c r="D62" s="9" t="str">
        <f t="shared" si="0"/>
        <v>UOCUY</v>
      </c>
      <c r="E62" s="9" t="s">
        <v>1330</v>
      </c>
      <c r="F62" s="9">
        <v>0</v>
      </c>
      <c r="G62" s="9" t="s">
        <v>1331</v>
      </c>
      <c r="H62" s="9">
        <v>0</v>
      </c>
      <c r="I62" s="9" t="s">
        <v>858</v>
      </c>
      <c r="J62" s="9">
        <v>0</v>
      </c>
      <c r="K62" s="9" t="s">
        <v>2397</v>
      </c>
    </row>
    <row r="63" spans="1:11" x14ac:dyDescent="0.25">
      <c r="A63" s="9" t="s">
        <v>1192</v>
      </c>
      <c r="B63" s="9" t="s">
        <v>1193</v>
      </c>
      <c r="C63" s="9" t="s">
        <v>1332</v>
      </c>
      <c r="D63" s="9" t="str">
        <f t="shared" si="0"/>
        <v>USFLSTTAX</v>
      </c>
      <c r="E63" s="9" t="s">
        <v>1333</v>
      </c>
      <c r="F63" s="9">
        <v>0</v>
      </c>
      <c r="G63" s="9" t="s">
        <v>1334</v>
      </c>
      <c r="H63" s="9">
        <v>0</v>
      </c>
      <c r="I63" s="9" t="s">
        <v>858</v>
      </c>
      <c r="J63" s="9">
        <v>0</v>
      </c>
      <c r="K63" s="9" t="s">
        <v>2397</v>
      </c>
    </row>
    <row r="64" spans="1:11" x14ac:dyDescent="0.25">
      <c r="A64" s="9" t="s">
        <v>1192</v>
      </c>
      <c r="B64" s="9" t="s">
        <v>1193</v>
      </c>
      <c r="C64" s="9" t="s">
        <v>1335</v>
      </c>
      <c r="D64" s="9" t="str">
        <f t="shared" si="0"/>
        <v>USNCSTTAX</v>
      </c>
      <c r="E64" s="9" t="s">
        <v>1336</v>
      </c>
      <c r="F64" s="9">
        <v>0</v>
      </c>
      <c r="G64" s="9" t="s">
        <v>1337</v>
      </c>
      <c r="H64" s="9">
        <v>0</v>
      </c>
      <c r="I64" s="9" t="s">
        <v>858</v>
      </c>
      <c r="J64" s="9">
        <v>0</v>
      </c>
      <c r="K64" s="9" t="s">
        <v>2397</v>
      </c>
    </row>
    <row r="65" spans="1:11" x14ac:dyDescent="0.25">
      <c r="A65" s="9" t="s">
        <v>1192</v>
      </c>
      <c r="B65" s="9" t="s">
        <v>1193</v>
      </c>
      <c r="C65" s="9" t="s">
        <v>5275</v>
      </c>
      <c r="D65" s="9" t="str">
        <f t="shared" si="0"/>
        <v>USNSF CC</v>
      </c>
      <c r="E65" s="9" t="s">
        <v>1338</v>
      </c>
      <c r="F65" s="9">
        <v>-20</v>
      </c>
      <c r="G65" s="9" t="s">
        <v>1221</v>
      </c>
      <c r="H65" s="9">
        <v>0</v>
      </c>
      <c r="I65" s="9" t="s">
        <v>858</v>
      </c>
      <c r="J65" s="9">
        <v>0</v>
      </c>
      <c r="K65" s="9" t="s">
        <v>2397</v>
      </c>
    </row>
    <row r="66" spans="1:11" x14ac:dyDescent="0.25">
      <c r="A66" s="9" t="s">
        <v>1192</v>
      </c>
      <c r="B66" s="9" t="s">
        <v>1193</v>
      </c>
      <c r="C66" s="9" t="s">
        <v>1339</v>
      </c>
      <c r="D66" s="9" t="str">
        <f t="shared" ref="D66:D129" si="1">TRIM(C66)</f>
        <v>VRADJ</v>
      </c>
      <c r="E66" s="9" t="s">
        <v>1340</v>
      </c>
      <c r="F66" s="9">
        <v>-10</v>
      </c>
      <c r="G66" s="9" t="s">
        <v>1341</v>
      </c>
      <c r="H66" s="9">
        <v>0</v>
      </c>
      <c r="I66" s="9" t="s">
        <v>858</v>
      </c>
      <c r="J66" s="9">
        <v>0</v>
      </c>
      <c r="K66" s="9" t="s">
        <v>2397</v>
      </c>
    </row>
    <row r="67" spans="1:11" x14ac:dyDescent="0.25">
      <c r="A67" s="9" t="s">
        <v>1192</v>
      </c>
      <c r="B67" s="9" t="s">
        <v>1193</v>
      </c>
      <c r="C67" s="9" t="s">
        <v>1342</v>
      </c>
      <c r="D67" s="9" t="str">
        <f t="shared" si="1"/>
        <v>VRCRED_CC</v>
      </c>
      <c r="E67" s="9" t="s">
        <v>1343</v>
      </c>
      <c r="F67" s="9">
        <v>0</v>
      </c>
      <c r="G67" s="9" t="s">
        <v>1344</v>
      </c>
      <c r="H67" s="9">
        <v>0</v>
      </c>
      <c r="I67" s="9" t="s">
        <v>858</v>
      </c>
      <c r="J67" s="9">
        <v>0</v>
      </c>
      <c r="K67" s="9" t="s">
        <v>2397</v>
      </c>
    </row>
    <row r="68" spans="1:11" x14ac:dyDescent="0.25">
      <c r="A68" s="9" t="s">
        <v>1192</v>
      </c>
      <c r="B68" s="9" t="s">
        <v>1193</v>
      </c>
      <c r="C68" s="9" t="s">
        <v>1345</v>
      </c>
      <c r="D68" s="9" t="str">
        <f t="shared" si="1"/>
        <v>VREQUIP</v>
      </c>
      <c r="E68" s="9" t="s">
        <v>1346</v>
      </c>
      <c r="F68" s="9">
        <v>-199</v>
      </c>
      <c r="G68" s="9" t="s">
        <v>1347</v>
      </c>
      <c r="H68" s="9">
        <v>0</v>
      </c>
      <c r="I68" s="9" t="s">
        <v>858</v>
      </c>
      <c r="J68" s="9">
        <v>0</v>
      </c>
      <c r="K68" s="9" t="s">
        <v>2397</v>
      </c>
    </row>
    <row r="69" spans="1:11" s="79" customFormat="1" x14ac:dyDescent="0.25">
      <c r="A69" s="79" t="s">
        <v>1192</v>
      </c>
      <c r="B69" s="79" t="s">
        <v>1193</v>
      </c>
      <c r="C69" s="79" t="s">
        <v>1348</v>
      </c>
      <c r="D69" s="79" t="str">
        <f t="shared" si="1"/>
        <v>WIFIDLINK</v>
      </c>
      <c r="E69" s="79" t="s">
        <v>884</v>
      </c>
      <c r="F69" s="79">
        <v>0</v>
      </c>
      <c r="G69" s="79" t="s">
        <v>1349</v>
      </c>
      <c r="H69" s="79">
        <v>0</v>
      </c>
      <c r="I69" s="79" t="s">
        <v>858</v>
      </c>
      <c r="J69" s="79">
        <v>0</v>
      </c>
      <c r="K69" s="79" t="s">
        <v>208</v>
      </c>
    </row>
    <row r="70" spans="1:11" s="79" customFormat="1" x14ac:dyDescent="0.25">
      <c r="A70" s="79" t="s">
        <v>1192</v>
      </c>
      <c r="B70" s="79" t="s">
        <v>1193</v>
      </c>
      <c r="C70" s="79" t="s">
        <v>1350</v>
      </c>
      <c r="D70" s="79" t="str">
        <f t="shared" si="1"/>
        <v>WIFIDRLK</v>
      </c>
      <c r="E70" s="79" t="s">
        <v>1351</v>
      </c>
      <c r="F70" s="80">
        <v>-3.95</v>
      </c>
      <c r="G70" s="79" t="s">
        <v>1352</v>
      </c>
      <c r="H70" s="79">
        <v>0</v>
      </c>
      <c r="I70" s="79" t="s">
        <v>858</v>
      </c>
      <c r="J70" s="79">
        <v>0</v>
      </c>
      <c r="K70" s="79" t="s">
        <v>2372</v>
      </c>
    </row>
    <row r="71" spans="1:11" s="79" customFormat="1" x14ac:dyDescent="0.25">
      <c r="A71" s="79" t="s">
        <v>1192</v>
      </c>
      <c r="B71" s="79" t="s">
        <v>1193</v>
      </c>
      <c r="C71" s="79" t="s">
        <v>1353</v>
      </c>
      <c r="D71" s="79" t="str">
        <f t="shared" si="1"/>
        <v>WIFIPLUG</v>
      </c>
      <c r="E71" s="79" t="s">
        <v>1354</v>
      </c>
      <c r="F71" s="80">
        <v>-2.95</v>
      </c>
      <c r="G71" s="79" t="s">
        <v>1355</v>
      </c>
      <c r="H71" s="79">
        <v>0</v>
      </c>
      <c r="I71" s="79" t="s">
        <v>858</v>
      </c>
      <c r="J71" s="79">
        <v>0</v>
      </c>
      <c r="K71" s="79" t="s">
        <v>2373</v>
      </c>
    </row>
    <row r="72" spans="1:11" s="79" customFormat="1" x14ac:dyDescent="0.25">
      <c r="A72" s="79" t="s">
        <v>1192</v>
      </c>
      <c r="B72" s="79" t="s">
        <v>1193</v>
      </c>
      <c r="C72" s="79" t="s">
        <v>1356</v>
      </c>
      <c r="D72" s="79" t="str">
        <f t="shared" si="1"/>
        <v>WIFITSTAT</v>
      </c>
      <c r="E72" s="79" t="s">
        <v>1357</v>
      </c>
      <c r="F72" s="80">
        <v>-3.95</v>
      </c>
      <c r="G72" s="79" t="s">
        <v>1358</v>
      </c>
      <c r="H72" s="79">
        <v>0</v>
      </c>
      <c r="I72" s="79" t="s">
        <v>858</v>
      </c>
      <c r="J72" s="79">
        <v>0</v>
      </c>
      <c r="K72" s="79" t="s">
        <v>2375</v>
      </c>
    </row>
    <row r="73" spans="1:11" x14ac:dyDescent="0.25">
      <c r="A73" s="9" t="s">
        <v>1359</v>
      </c>
      <c r="B73" s="9" t="s">
        <v>1360</v>
      </c>
      <c r="C73" s="9" t="s">
        <v>1196</v>
      </c>
      <c r="D73" s="9" t="str">
        <f t="shared" si="1"/>
        <v>ADMIN</v>
      </c>
      <c r="E73" s="9" t="s">
        <v>1197</v>
      </c>
      <c r="F73" s="9">
        <v>0</v>
      </c>
      <c r="G73" s="9" t="s">
        <v>1198</v>
      </c>
      <c r="H73" s="9">
        <v>0</v>
      </c>
      <c r="I73" s="9" t="s">
        <v>858</v>
      </c>
      <c r="J73" s="9">
        <v>0</v>
      </c>
      <c r="K73" s="9" t="s">
        <v>2397</v>
      </c>
    </row>
    <row r="74" spans="1:11" x14ac:dyDescent="0.25">
      <c r="A74" s="9" t="s">
        <v>1359</v>
      </c>
      <c r="B74" s="9" t="s">
        <v>1360</v>
      </c>
      <c r="C74" s="9" t="s">
        <v>1361</v>
      </c>
      <c r="D74" s="9" t="str">
        <f t="shared" si="1"/>
        <v>CANCAPLUS</v>
      </c>
      <c r="E74" s="9" t="s">
        <v>1362</v>
      </c>
      <c r="F74" s="74">
        <v>4.95</v>
      </c>
      <c r="G74" s="9" t="s">
        <v>1363</v>
      </c>
      <c r="H74" s="9">
        <v>0</v>
      </c>
      <c r="I74" s="9" t="s">
        <v>858</v>
      </c>
      <c r="J74" s="9">
        <v>0</v>
      </c>
      <c r="K74" s="9" t="s">
        <v>2397</v>
      </c>
    </row>
    <row r="75" spans="1:11" x14ac:dyDescent="0.25">
      <c r="A75" s="9" t="s">
        <v>1359</v>
      </c>
      <c r="B75" s="9" t="s">
        <v>1360</v>
      </c>
      <c r="C75" s="9" t="s">
        <v>1364</v>
      </c>
      <c r="D75" s="9" t="str">
        <f t="shared" si="1"/>
        <v>CANCHWM</v>
      </c>
      <c r="E75" s="9" t="s">
        <v>1365</v>
      </c>
      <c r="F75" s="9">
        <v>25</v>
      </c>
      <c r="G75" s="9" t="s">
        <v>1363</v>
      </c>
      <c r="H75" s="9">
        <v>0</v>
      </c>
      <c r="I75" s="9" t="s">
        <v>858</v>
      </c>
      <c r="J75" s="9">
        <v>0</v>
      </c>
      <c r="K75" s="9" t="s">
        <v>2397</v>
      </c>
    </row>
    <row r="76" spans="1:11" x14ac:dyDescent="0.25">
      <c r="A76" s="9" t="s">
        <v>1359</v>
      </c>
      <c r="B76" s="9" t="s">
        <v>1360</v>
      </c>
      <c r="C76" s="9" t="s">
        <v>1366</v>
      </c>
      <c r="D76" s="9" t="str">
        <f t="shared" si="1"/>
        <v>CANCM</v>
      </c>
      <c r="E76" s="9" t="s">
        <v>1367</v>
      </c>
      <c r="F76" s="9">
        <v>25</v>
      </c>
      <c r="G76" s="9" t="s">
        <v>1363</v>
      </c>
      <c r="H76" s="9">
        <v>0</v>
      </c>
      <c r="I76" s="9" t="s">
        <v>858</v>
      </c>
      <c r="J76" s="9">
        <v>0</v>
      </c>
      <c r="K76" s="9" t="s">
        <v>2397</v>
      </c>
    </row>
    <row r="77" spans="1:11" x14ac:dyDescent="0.25">
      <c r="A77" s="9" t="s">
        <v>1359</v>
      </c>
      <c r="B77" s="9" t="s">
        <v>1360</v>
      </c>
      <c r="C77" s="9" t="s">
        <v>1368</v>
      </c>
      <c r="D77" s="9" t="str">
        <f t="shared" si="1"/>
        <v>CANCPRS</v>
      </c>
      <c r="E77" s="9" t="s">
        <v>1369</v>
      </c>
      <c r="F77" s="74">
        <v>2.15</v>
      </c>
      <c r="G77" s="9" t="s">
        <v>1363</v>
      </c>
      <c r="H77" s="9">
        <v>0</v>
      </c>
      <c r="I77" s="9" t="s">
        <v>858</v>
      </c>
      <c r="J77" s="9">
        <v>0</v>
      </c>
      <c r="K77" s="9" t="s">
        <v>2397</v>
      </c>
    </row>
    <row r="78" spans="1:11" x14ac:dyDescent="0.25">
      <c r="A78" s="9" t="s">
        <v>1359</v>
      </c>
      <c r="B78" s="9" t="s">
        <v>1360</v>
      </c>
      <c r="C78" s="9" t="s">
        <v>1370</v>
      </c>
      <c r="D78" s="9" t="str">
        <f t="shared" si="1"/>
        <v>CANCVID</v>
      </c>
      <c r="E78" s="9" t="s">
        <v>1371</v>
      </c>
      <c r="F78" s="9">
        <v>10</v>
      </c>
      <c r="G78" s="9" t="s">
        <v>1363</v>
      </c>
      <c r="H78" s="9">
        <v>0</v>
      </c>
      <c r="I78" s="9" t="s">
        <v>858</v>
      </c>
      <c r="J78" s="9">
        <v>0</v>
      </c>
      <c r="K78" s="9" t="s">
        <v>2397</v>
      </c>
    </row>
    <row r="79" spans="1:11" x14ac:dyDescent="0.25">
      <c r="A79" s="9" t="s">
        <v>1359</v>
      </c>
      <c r="B79" s="9" t="s">
        <v>1360</v>
      </c>
      <c r="C79" s="9" t="s">
        <v>1372</v>
      </c>
      <c r="D79" s="9" t="str">
        <f t="shared" si="1"/>
        <v>COLLECTION</v>
      </c>
      <c r="E79" s="9" t="s">
        <v>1373</v>
      </c>
      <c r="F79" s="9">
        <v>0</v>
      </c>
      <c r="G79" s="9" t="s">
        <v>1374</v>
      </c>
      <c r="H79" s="9">
        <v>0</v>
      </c>
      <c r="I79" s="9" t="s">
        <v>858</v>
      </c>
      <c r="J79" s="9">
        <v>0</v>
      </c>
      <c r="K79" s="9" t="s">
        <v>2397</v>
      </c>
    </row>
    <row r="80" spans="1:11" x14ac:dyDescent="0.25">
      <c r="A80" s="9" t="s">
        <v>1359</v>
      </c>
      <c r="B80" s="9" t="s">
        <v>1360</v>
      </c>
      <c r="C80" s="9" t="s">
        <v>1375</v>
      </c>
      <c r="D80" s="9" t="str">
        <f t="shared" si="1"/>
        <v>FALSE</v>
      </c>
      <c r="E80" s="9" t="s">
        <v>1376</v>
      </c>
      <c r="F80" s="9">
        <v>0</v>
      </c>
      <c r="G80" s="9" t="s">
        <v>1245</v>
      </c>
      <c r="H80" s="9">
        <v>0</v>
      </c>
      <c r="I80" s="9" t="s">
        <v>858</v>
      </c>
      <c r="J80" s="9">
        <v>0</v>
      </c>
      <c r="K80" s="9" t="s">
        <v>2397</v>
      </c>
    </row>
    <row r="81" spans="1:11" x14ac:dyDescent="0.25">
      <c r="A81" s="9" t="s">
        <v>1359</v>
      </c>
      <c r="B81" s="9" t="s">
        <v>1360</v>
      </c>
      <c r="C81" s="9" t="s">
        <v>1251</v>
      </c>
      <c r="D81" s="9" t="str">
        <f t="shared" si="1"/>
        <v>GSTADJ</v>
      </c>
      <c r="E81" s="9" t="s">
        <v>1252</v>
      </c>
      <c r="F81" s="9">
        <v>0</v>
      </c>
      <c r="G81" s="9" t="s">
        <v>1253</v>
      </c>
      <c r="H81" s="9">
        <v>0</v>
      </c>
      <c r="I81" s="9" t="s">
        <v>858</v>
      </c>
      <c r="J81" s="9">
        <v>0</v>
      </c>
      <c r="K81" s="9" t="s">
        <v>2397</v>
      </c>
    </row>
    <row r="82" spans="1:11" x14ac:dyDescent="0.25">
      <c r="A82" s="9" t="s">
        <v>1359</v>
      </c>
      <c r="B82" s="9" t="s">
        <v>1360</v>
      </c>
      <c r="C82" s="9" t="s">
        <v>1377</v>
      </c>
      <c r="D82" s="9" t="str">
        <f t="shared" si="1"/>
        <v>NSF</v>
      </c>
      <c r="E82" s="9" t="s">
        <v>1378</v>
      </c>
      <c r="F82" s="9">
        <v>20</v>
      </c>
      <c r="G82" s="9" t="s">
        <v>1379</v>
      </c>
      <c r="H82" s="9">
        <v>0</v>
      </c>
      <c r="I82" s="9" t="s">
        <v>858</v>
      </c>
      <c r="J82" s="9">
        <v>0</v>
      </c>
      <c r="K82" s="9" t="s">
        <v>2397</v>
      </c>
    </row>
    <row r="83" spans="1:11" x14ac:dyDescent="0.25">
      <c r="A83" s="9" t="s">
        <v>1359</v>
      </c>
      <c r="B83" s="9" t="s">
        <v>1360</v>
      </c>
      <c r="C83" s="9" t="s">
        <v>5274</v>
      </c>
      <c r="D83" s="9" t="str">
        <f t="shared" si="1"/>
        <v>NSF CC</v>
      </c>
      <c r="E83" s="9" t="s">
        <v>1286</v>
      </c>
      <c r="F83" s="9">
        <v>-20</v>
      </c>
      <c r="G83" s="9" t="s">
        <v>1221</v>
      </c>
      <c r="H83" s="9">
        <v>0</v>
      </c>
      <c r="I83" s="9" t="s">
        <v>858</v>
      </c>
      <c r="J83" s="9">
        <v>0</v>
      </c>
      <c r="K83" s="9" t="s">
        <v>2397</v>
      </c>
    </row>
    <row r="84" spans="1:11" x14ac:dyDescent="0.25">
      <c r="A84" s="9" t="s">
        <v>1359</v>
      </c>
      <c r="B84" s="9" t="s">
        <v>1360</v>
      </c>
      <c r="C84" s="9" t="s">
        <v>1380</v>
      </c>
      <c r="D84" s="9" t="str">
        <f t="shared" si="1"/>
        <v>POLICE</v>
      </c>
      <c r="E84" s="9" t="s">
        <v>1381</v>
      </c>
      <c r="F84" s="9">
        <v>0</v>
      </c>
      <c r="G84" s="9" t="s">
        <v>1382</v>
      </c>
      <c r="H84" s="9">
        <v>0</v>
      </c>
      <c r="I84" s="9" t="s">
        <v>858</v>
      </c>
      <c r="J84" s="9">
        <v>0</v>
      </c>
      <c r="K84" s="9" t="s">
        <v>2397</v>
      </c>
    </row>
    <row r="85" spans="1:11" x14ac:dyDescent="0.25">
      <c r="A85" s="9" t="s">
        <v>1359</v>
      </c>
      <c r="B85" s="9" t="s">
        <v>1360</v>
      </c>
      <c r="C85" s="9" t="s">
        <v>1323</v>
      </c>
      <c r="D85" s="9" t="str">
        <f t="shared" si="1"/>
        <v>REINSTAT_FEE</v>
      </c>
      <c r="E85" s="9" t="s">
        <v>1324</v>
      </c>
      <c r="F85" s="9">
        <v>0</v>
      </c>
      <c r="G85" s="9" t="s">
        <v>1198</v>
      </c>
      <c r="H85" s="9">
        <v>0</v>
      </c>
      <c r="I85" s="9" t="s">
        <v>858</v>
      </c>
      <c r="J85" s="9">
        <v>0</v>
      </c>
      <c r="K85" s="9" t="s">
        <v>2397</v>
      </c>
    </row>
    <row r="86" spans="1:11" x14ac:dyDescent="0.25">
      <c r="A86" s="9" t="s">
        <v>1359</v>
      </c>
      <c r="B86" s="9" t="s">
        <v>1360</v>
      </c>
      <c r="C86" s="9" t="s">
        <v>1383</v>
      </c>
      <c r="D86" s="9" t="str">
        <f t="shared" si="1"/>
        <v>RESTOCK</v>
      </c>
      <c r="E86" s="9" t="s">
        <v>1384</v>
      </c>
      <c r="F86" s="74">
        <v>70.09</v>
      </c>
      <c r="G86" s="9" t="s">
        <v>1198</v>
      </c>
      <c r="H86" s="9">
        <v>0</v>
      </c>
      <c r="I86" s="9" t="s">
        <v>858</v>
      </c>
      <c r="J86" s="9">
        <v>0</v>
      </c>
      <c r="K86" s="9" t="s">
        <v>2397</v>
      </c>
    </row>
    <row r="87" spans="1:11" x14ac:dyDescent="0.25">
      <c r="A87" s="9" t="s">
        <v>1359</v>
      </c>
      <c r="B87" s="9" t="s">
        <v>1360</v>
      </c>
      <c r="C87" s="9" t="s">
        <v>1385</v>
      </c>
      <c r="D87" s="9" t="str">
        <f t="shared" si="1"/>
        <v>USADMIN</v>
      </c>
      <c r="E87" s="9" t="s">
        <v>1197</v>
      </c>
      <c r="F87" s="9">
        <v>100</v>
      </c>
      <c r="G87" s="9" t="s">
        <v>1198</v>
      </c>
      <c r="H87" s="9">
        <v>0</v>
      </c>
      <c r="I87" s="9" t="s">
        <v>858</v>
      </c>
      <c r="J87" s="9">
        <v>0</v>
      </c>
      <c r="K87" s="9" t="s">
        <v>2397</v>
      </c>
    </row>
    <row r="88" spans="1:11" x14ac:dyDescent="0.25">
      <c r="A88" s="9" t="s">
        <v>1359</v>
      </c>
      <c r="B88" s="9" t="s">
        <v>1360</v>
      </c>
      <c r="C88" s="9" t="s">
        <v>1386</v>
      </c>
      <c r="D88" s="9" t="str">
        <f t="shared" si="1"/>
        <v>USCOLLECTION</v>
      </c>
      <c r="E88" s="9" t="s">
        <v>1387</v>
      </c>
      <c r="F88" s="9">
        <v>0</v>
      </c>
      <c r="G88" s="9" t="s">
        <v>1374</v>
      </c>
      <c r="H88" s="9">
        <v>0</v>
      </c>
      <c r="I88" s="9" t="s">
        <v>858</v>
      </c>
      <c r="J88" s="9">
        <v>0</v>
      </c>
      <c r="K88" s="9" t="s">
        <v>2397</v>
      </c>
    </row>
    <row r="89" spans="1:11" x14ac:dyDescent="0.25">
      <c r="A89" s="9" t="s">
        <v>1359</v>
      </c>
      <c r="B89" s="9" t="s">
        <v>1360</v>
      </c>
      <c r="C89" s="9" t="s">
        <v>1388</v>
      </c>
      <c r="D89" s="9" t="str">
        <f t="shared" si="1"/>
        <v>USNSF</v>
      </c>
      <c r="E89" s="9" t="s">
        <v>1378</v>
      </c>
      <c r="F89" s="9">
        <v>20</v>
      </c>
      <c r="G89" s="9" t="s">
        <v>1379</v>
      </c>
      <c r="H89" s="9">
        <v>0</v>
      </c>
      <c r="I89" s="9" t="s">
        <v>858</v>
      </c>
      <c r="J89" s="9">
        <v>0</v>
      </c>
      <c r="K89" s="9" t="s">
        <v>2397</v>
      </c>
    </row>
    <row r="90" spans="1:11" x14ac:dyDescent="0.25">
      <c r="A90" s="9" t="s">
        <v>1389</v>
      </c>
      <c r="B90" s="9" t="s">
        <v>1390</v>
      </c>
      <c r="C90" s="9" t="s">
        <v>1391</v>
      </c>
      <c r="D90" s="9" t="str">
        <f t="shared" si="1"/>
        <v>BADAFCONNECT</v>
      </c>
      <c r="E90" s="9" t="s">
        <v>1392</v>
      </c>
      <c r="F90" s="74">
        <v>-2.95</v>
      </c>
      <c r="G90" s="9" t="s">
        <v>1393</v>
      </c>
      <c r="H90" s="9">
        <v>0</v>
      </c>
      <c r="I90" s="9" t="s">
        <v>858</v>
      </c>
      <c r="J90" s="9">
        <v>0</v>
      </c>
      <c r="K90" s="9" t="s">
        <v>2397</v>
      </c>
    </row>
    <row r="91" spans="1:11" x14ac:dyDescent="0.25">
      <c r="A91" s="9" t="s">
        <v>1389</v>
      </c>
      <c r="B91" s="9" t="s">
        <v>1390</v>
      </c>
      <c r="C91" s="9" t="s">
        <v>1394</v>
      </c>
      <c r="D91" s="9" t="str">
        <f t="shared" si="1"/>
        <v>BADAPLUS</v>
      </c>
      <c r="E91" s="9" t="s">
        <v>1395</v>
      </c>
      <c r="F91" s="74">
        <v>-4.95</v>
      </c>
      <c r="G91" s="9" t="s">
        <v>1393</v>
      </c>
      <c r="H91" s="9">
        <v>0</v>
      </c>
      <c r="I91" s="9" t="s">
        <v>858</v>
      </c>
      <c r="J91" s="9">
        <v>0</v>
      </c>
      <c r="K91" s="9" t="s">
        <v>2397</v>
      </c>
    </row>
    <row r="92" spans="1:11" x14ac:dyDescent="0.25">
      <c r="A92" s="9" t="s">
        <v>1389</v>
      </c>
      <c r="B92" s="9" t="s">
        <v>1390</v>
      </c>
      <c r="C92" s="9" t="s">
        <v>1396</v>
      </c>
      <c r="D92" s="9" t="str">
        <f t="shared" si="1"/>
        <v>BADCELLW</v>
      </c>
      <c r="E92" s="9" t="s">
        <v>1397</v>
      </c>
      <c r="F92" s="74">
        <v>-6.99</v>
      </c>
      <c r="G92" s="9" t="s">
        <v>1393</v>
      </c>
      <c r="H92" s="9">
        <v>0</v>
      </c>
      <c r="I92" s="9" t="s">
        <v>858</v>
      </c>
      <c r="J92" s="9">
        <v>0</v>
      </c>
      <c r="K92" s="9" t="s">
        <v>2397</v>
      </c>
    </row>
    <row r="93" spans="1:11" x14ac:dyDescent="0.25">
      <c r="A93" s="9" t="s">
        <v>1389</v>
      </c>
      <c r="B93" s="9" t="s">
        <v>1390</v>
      </c>
      <c r="C93" s="9" t="s">
        <v>1398</v>
      </c>
      <c r="D93" s="9" t="str">
        <f t="shared" si="1"/>
        <v>BADDPKR</v>
      </c>
      <c r="E93" s="9" t="s">
        <v>1399</v>
      </c>
      <c r="F93" s="9">
        <v>-7</v>
      </c>
      <c r="G93" s="9" t="s">
        <v>1393</v>
      </c>
      <c r="H93" s="9">
        <v>0</v>
      </c>
      <c r="I93" s="9" t="s">
        <v>858</v>
      </c>
      <c r="J93" s="9">
        <v>0</v>
      </c>
      <c r="K93" s="9" t="s">
        <v>2397</v>
      </c>
    </row>
    <row r="94" spans="1:11" x14ac:dyDescent="0.25">
      <c r="A94" s="9" t="s">
        <v>1389</v>
      </c>
      <c r="B94" s="9" t="s">
        <v>1390</v>
      </c>
      <c r="C94" s="9" t="s">
        <v>1400</v>
      </c>
      <c r="D94" s="9" t="str">
        <f t="shared" si="1"/>
        <v>BADEQUIP</v>
      </c>
      <c r="E94" s="9" t="s">
        <v>1401</v>
      </c>
      <c r="F94" s="9">
        <v>0</v>
      </c>
      <c r="G94" s="9" t="s">
        <v>1393</v>
      </c>
      <c r="H94" s="9">
        <v>0</v>
      </c>
      <c r="I94" s="9" t="s">
        <v>858</v>
      </c>
      <c r="J94" s="9">
        <v>0</v>
      </c>
      <c r="K94" s="9" t="s">
        <v>2397</v>
      </c>
    </row>
    <row r="95" spans="1:11" x14ac:dyDescent="0.25">
      <c r="A95" s="9" t="s">
        <v>1389</v>
      </c>
      <c r="B95" s="9" t="s">
        <v>1390</v>
      </c>
      <c r="C95" s="9" t="s">
        <v>1402</v>
      </c>
      <c r="D95" s="9" t="str">
        <f t="shared" si="1"/>
        <v>BADFALS</v>
      </c>
      <c r="E95" s="9" t="s">
        <v>1403</v>
      </c>
      <c r="F95" s="9">
        <v>-50</v>
      </c>
      <c r="G95" s="9" t="s">
        <v>1393</v>
      </c>
      <c r="H95" s="9">
        <v>0</v>
      </c>
      <c r="I95" s="9" t="s">
        <v>858</v>
      </c>
      <c r="J95" s="9">
        <v>0</v>
      </c>
      <c r="K95" s="9" t="s">
        <v>2397</v>
      </c>
    </row>
    <row r="96" spans="1:11" x14ac:dyDescent="0.25">
      <c r="A96" s="9" t="s">
        <v>1389</v>
      </c>
      <c r="B96" s="9" t="s">
        <v>1390</v>
      </c>
      <c r="C96" s="9" t="s">
        <v>1404</v>
      </c>
      <c r="D96" s="9" t="str">
        <f t="shared" si="1"/>
        <v>BADHWMONI</v>
      </c>
      <c r="E96" s="9" t="s">
        <v>1405</v>
      </c>
      <c r="F96" s="9">
        <v>-25</v>
      </c>
      <c r="G96" s="9" t="s">
        <v>1393</v>
      </c>
      <c r="H96" s="9">
        <v>0</v>
      </c>
      <c r="I96" s="9" t="s">
        <v>858</v>
      </c>
      <c r="J96" s="9">
        <v>0</v>
      </c>
      <c r="K96" s="9" t="s">
        <v>2397</v>
      </c>
    </row>
    <row r="97" spans="1:11" x14ac:dyDescent="0.25">
      <c r="A97" s="9" t="s">
        <v>1389</v>
      </c>
      <c r="B97" s="9" t="s">
        <v>1390</v>
      </c>
      <c r="C97" s="9" t="s">
        <v>1406</v>
      </c>
      <c r="D97" s="9" t="str">
        <f t="shared" si="1"/>
        <v>BADMONI</v>
      </c>
      <c r="E97" s="9" t="s">
        <v>1407</v>
      </c>
      <c r="F97" s="9">
        <v>-25</v>
      </c>
      <c r="G97" s="9" t="s">
        <v>1393</v>
      </c>
      <c r="H97" s="9">
        <v>0</v>
      </c>
      <c r="I97" s="9" t="s">
        <v>858</v>
      </c>
      <c r="J97" s="9">
        <v>0</v>
      </c>
      <c r="K97" s="9" t="s">
        <v>2397</v>
      </c>
    </row>
    <row r="98" spans="1:11" x14ac:dyDescent="0.25">
      <c r="A98" s="9" t="s">
        <v>1389</v>
      </c>
      <c r="B98" s="9" t="s">
        <v>1390</v>
      </c>
      <c r="C98" s="9" t="s">
        <v>1408</v>
      </c>
      <c r="D98" s="9" t="str">
        <f t="shared" si="1"/>
        <v>BADNSF</v>
      </c>
      <c r="E98" s="9" t="s">
        <v>1409</v>
      </c>
      <c r="F98" s="9">
        <v>-20</v>
      </c>
      <c r="G98" s="9" t="s">
        <v>1393</v>
      </c>
      <c r="H98" s="9">
        <v>0</v>
      </c>
      <c r="I98" s="9" t="s">
        <v>858</v>
      </c>
      <c r="J98" s="9">
        <v>0</v>
      </c>
      <c r="K98" s="9" t="s">
        <v>2397</v>
      </c>
    </row>
    <row r="99" spans="1:11" x14ac:dyDescent="0.25">
      <c r="A99" s="9" t="s">
        <v>1389</v>
      </c>
      <c r="B99" s="9" t="s">
        <v>1390</v>
      </c>
      <c r="C99" s="9" t="s">
        <v>1410</v>
      </c>
      <c r="D99" s="9" t="str">
        <f t="shared" si="1"/>
        <v>BADPRS</v>
      </c>
      <c r="E99" s="9" t="s">
        <v>1411</v>
      </c>
      <c r="F99" s="74">
        <v>-2.15</v>
      </c>
      <c r="G99" s="9" t="s">
        <v>1393</v>
      </c>
      <c r="H99" s="9">
        <v>0</v>
      </c>
      <c r="I99" s="9" t="s">
        <v>858</v>
      </c>
      <c r="J99" s="9">
        <v>0</v>
      </c>
      <c r="K99" s="9" t="s">
        <v>2397</v>
      </c>
    </row>
    <row r="100" spans="1:11" x14ac:dyDescent="0.25">
      <c r="A100" s="9" t="s">
        <v>1389</v>
      </c>
      <c r="B100" s="9" t="s">
        <v>1390</v>
      </c>
      <c r="C100" s="9" t="s">
        <v>1412</v>
      </c>
      <c r="D100" s="9" t="str">
        <f t="shared" si="1"/>
        <v>BADPRS_N</v>
      </c>
      <c r="E100" s="9" t="s">
        <v>1413</v>
      </c>
      <c r="F100" s="74">
        <v>-3.25</v>
      </c>
      <c r="G100" s="9" t="s">
        <v>1393</v>
      </c>
      <c r="H100" s="9">
        <v>0</v>
      </c>
      <c r="I100" s="9" t="s">
        <v>858</v>
      </c>
      <c r="J100" s="9">
        <v>0</v>
      </c>
      <c r="K100" s="9" t="s">
        <v>2397</v>
      </c>
    </row>
    <row r="101" spans="1:11" x14ac:dyDescent="0.25">
      <c r="A101" s="9" t="s">
        <v>1389</v>
      </c>
      <c r="B101" s="9" t="s">
        <v>1390</v>
      </c>
      <c r="C101" s="9" t="s">
        <v>1414</v>
      </c>
      <c r="D101" s="9" t="str">
        <f t="shared" si="1"/>
        <v>BADSERV</v>
      </c>
      <c r="E101" s="9" t="s">
        <v>1415</v>
      </c>
      <c r="F101" s="9">
        <v>-50</v>
      </c>
      <c r="G101" s="9" t="s">
        <v>1393</v>
      </c>
      <c r="H101" s="9">
        <v>0</v>
      </c>
      <c r="I101" s="9" t="s">
        <v>858</v>
      </c>
      <c r="J101" s="9">
        <v>0</v>
      </c>
      <c r="K101" s="9" t="s">
        <v>2397</v>
      </c>
    </row>
    <row r="102" spans="1:11" x14ac:dyDescent="0.25">
      <c r="A102" s="9" t="s">
        <v>1389</v>
      </c>
      <c r="B102" s="9" t="s">
        <v>1390</v>
      </c>
      <c r="C102" s="9" t="s">
        <v>1416</v>
      </c>
      <c r="D102" s="9" t="str">
        <f t="shared" si="1"/>
        <v>BADUSSERV</v>
      </c>
      <c r="E102" s="9" t="s">
        <v>1417</v>
      </c>
      <c r="F102" s="9">
        <v>-50</v>
      </c>
      <c r="G102" s="9" t="s">
        <v>1393</v>
      </c>
      <c r="H102" s="9">
        <v>0</v>
      </c>
      <c r="I102" s="9" t="s">
        <v>858</v>
      </c>
      <c r="J102" s="9">
        <v>0</v>
      </c>
      <c r="K102" s="9" t="s">
        <v>2397</v>
      </c>
    </row>
    <row r="103" spans="1:11" x14ac:dyDescent="0.25">
      <c r="A103" s="9" t="s">
        <v>1389</v>
      </c>
      <c r="B103" s="9" t="s">
        <v>1390</v>
      </c>
      <c r="C103" s="9" t="s">
        <v>1418</v>
      </c>
      <c r="D103" s="9" t="str">
        <f t="shared" si="1"/>
        <v>BADVR</v>
      </c>
      <c r="E103" s="9" t="s">
        <v>1419</v>
      </c>
      <c r="F103" s="74">
        <v>-11.99</v>
      </c>
      <c r="G103" s="9" t="s">
        <v>1393</v>
      </c>
      <c r="H103" s="9">
        <v>0</v>
      </c>
      <c r="I103" s="9" t="s">
        <v>858</v>
      </c>
      <c r="J103" s="9">
        <v>0</v>
      </c>
      <c r="K103" s="9" t="s">
        <v>2397</v>
      </c>
    </row>
    <row r="104" spans="1:11" x14ac:dyDescent="0.25">
      <c r="A104" s="9" t="s">
        <v>1389</v>
      </c>
      <c r="B104" s="9" t="s">
        <v>1390</v>
      </c>
      <c r="C104" s="9" t="s">
        <v>1251</v>
      </c>
      <c r="D104" s="9" t="str">
        <f t="shared" si="1"/>
        <v>GSTADJ</v>
      </c>
      <c r="E104" s="9" t="s">
        <v>1252</v>
      </c>
      <c r="F104" s="9">
        <v>0</v>
      </c>
      <c r="G104" s="9" t="s">
        <v>1253</v>
      </c>
      <c r="H104" s="9">
        <v>0</v>
      </c>
      <c r="I104" s="9" t="s">
        <v>858</v>
      </c>
      <c r="J104" s="9">
        <v>0</v>
      </c>
      <c r="K104" s="9" t="s">
        <v>2397</v>
      </c>
    </row>
    <row r="105" spans="1:11" x14ac:dyDescent="0.25">
      <c r="A105" s="9" t="s">
        <v>1389</v>
      </c>
      <c r="B105" s="9" t="s">
        <v>1390</v>
      </c>
      <c r="C105" s="9" t="s">
        <v>1254</v>
      </c>
      <c r="D105" s="9" t="str">
        <f t="shared" si="1"/>
        <v>HSTBC</v>
      </c>
      <c r="E105" s="9" t="s">
        <v>1255</v>
      </c>
      <c r="F105" s="9">
        <v>0</v>
      </c>
      <c r="G105" s="9" t="s">
        <v>1256</v>
      </c>
      <c r="H105" s="9">
        <v>0</v>
      </c>
      <c r="I105" s="9" t="s">
        <v>858</v>
      </c>
      <c r="J105" s="9">
        <v>0</v>
      </c>
      <c r="K105" s="9" t="s">
        <v>2397</v>
      </c>
    </row>
    <row r="106" spans="1:11" x14ac:dyDescent="0.25">
      <c r="A106" s="9" t="s">
        <v>1389</v>
      </c>
      <c r="B106" s="9" t="s">
        <v>1390</v>
      </c>
      <c r="C106" s="9" t="s">
        <v>1257</v>
      </c>
      <c r="D106" s="9" t="str">
        <f t="shared" si="1"/>
        <v>HSTON</v>
      </c>
      <c r="E106" s="9" t="s">
        <v>1258</v>
      </c>
      <c r="F106" s="9">
        <v>0</v>
      </c>
      <c r="G106" s="9" t="s">
        <v>1259</v>
      </c>
      <c r="H106" s="9">
        <v>0</v>
      </c>
      <c r="I106" s="9" t="s">
        <v>858</v>
      </c>
      <c r="J106" s="9">
        <v>0</v>
      </c>
      <c r="K106" s="9" t="s">
        <v>2397</v>
      </c>
    </row>
    <row r="107" spans="1:11" x14ac:dyDescent="0.25">
      <c r="A107" s="9" t="s">
        <v>1389</v>
      </c>
      <c r="B107" s="9" t="s">
        <v>1390</v>
      </c>
      <c r="C107" s="9" t="s">
        <v>1310</v>
      </c>
      <c r="D107" s="9" t="str">
        <f t="shared" si="1"/>
        <v>PSTBC</v>
      </c>
      <c r="E107" s="9" t="s">
        <v>1308</v>
      </c>
      <c r="F107" s="9">
        <v>0</v>
      </c>
      <c r="G107" s="9" t="s">
        <v>1309</v>
      </c>
      <c r="H107" s="9">
        <v>0</v>
      </c>
      <c r="I107" s="9" t="s">
        <v>858</v>
      </c>
      <c r="J107" s="9">
        <v>0</v>
      </c>
      <c r="K107" s="9" t="s">
        <v>2397</v>
      </c>
    </row>
    <row r="108" spans="1:11" x14ac:dyDescent="0.25">
      <c r="A108" s="9" t="s">
        <v>1389</v>
      </c>
      <c r="B108" s="9" t="s">
        <v>1390</v>
      </c>
      <c r="C108" s="9" t="s">
        <v>1311</v>
      </c>
      <c r="D108" s="9" t="str">
        <f t="shared" si="1"/>
        <v>PSTON</v>
      </c>
      <c r="E108" s="9" t="s">
        <v>1312</v>
      </c>
      <c r="F108" s="9">
        <v>0</v>
      </c>
      <c r="G108" s="9" t="s">
        <v>1313</v>
      </c>
      <c r="H108" s="9">
        <v>0</v>
      </c>
      <c r="I108" s="9" t="s">
        <v>858</v>
      </c>
      <c r="J108" s="9">
        <v>0</v>
      </c>
      <c r="K108" s="9" t="s">
        <v>2397</v>
      </c>
    </row>
    <row r="109" spans="1:11" x14ac:dyDescent="0.25">
      <c r="A109" s="9" t="s">
        <v>1389</v>
      </c>
      <c r="B109" s="9" t="s">
        <v>1390</v>
      </c>
      <c r="C109" s="9" t="s">
        <v>1420</v>
      </c>
      <c r="D109" s="9" t="str">
        <f t="shared" si="1"/>
        <v>USBADNSF</v>
      </c>
      <c r="E109" s="9" t="s">
        <v>1421</v>
      </c>
      <c r="F109" s="9">
        <v>-20</v>
      </c>
      <c r="G109" s="9" t="s">
        <v>1393</v>
      </c>
      <c r="H109" s="9">
        <v>0</v>
      </c>
      <c r="I109" s="9" t="s">
        <v>858</v>
      </c>
      <c r="J109" s="9">
        <v>0</v>
      </c>
      <c r="K109" s="9" t="s">
        <v>2397</v>
      </c>
    </row>
    <row r="110" spans="1:11" x14ac:dyDescent="0.25">
      <c r="A110" s="9" t="s">
        <v>1389</v>
      </c>
      <c r="B110" s="9" t="s">
        <v>1390</v>
      </c>
      <c r="C110" s="9" t="s">
        <v>1422</v>
      </c>
      <c r="D110" s="9" t="str">
        <f t="shared" si="1"/>
        <v>USBADODD</v>
      </c>
      <c r="E110" s="9" t="s">
        <v>1423</v>
      </c>
      <c r="F110" s="9">
        <v>0</v>
      </c>
      <c r="G110" s="9" t="s">
        <v>1393</v>
      </c>
      <c r="H110" s="9">
        <v>0</v>
      </c>
      <c r="I110" s="9" t="s">
        <v>858</v>
      </c>
      <c r="J110" s="9">
        <v>0</v>
      </c>
      <c r="K110" s="9" t="s">
        <v>2397</v>
      </c>
    </row>
    <row r="111" spans="1:11" s="79" customFormat="1" x14ac:dyDescent="0.25">
      <c r="A111" s="79" t="s">
        <v>1424</v>
      </c>
      <c r="B111" s="79" t="s">
        <v>1425</v>
      </c>
      <c r="C111" s="79" t="s">
        <v>1426</v>
      </c>
      <c r="D111" s="79" t="str">
        <f t="shared" si="1"/>
        <v>2GIG-CP-DESK</v>
      </c>
      <c r="E111" s="79" t="s">
        <v>1427</v>
      </c>
      <c r="F111" s="80">
        <v>10.34</v>
      </c>
      <c r="G111" s="79" t="s">
        <v>854</v>
      </c>
      <c r="H111" s="79">
        <v>0</v>
      </c>
      <c r="I111" s="79" t="s">
        <v>858</v>
      </c>
      <c r="J111" s="79">
        <v>0</v>
      </c>
      <c r="K111" s="79" t="s">
        <v>1426</v>
      </c>
    </row>
    <row r="112" spans="1:11" s="79" customFormat="1" x14ac:dyDescent="0.25">
      <c r="A112" s="79" t="s">
        <v>1424</v>
      </c>
      <c r="B112" s="79" t="s">
        <v>1425</v>
      </c>
      <c r="C112" s="79" t="s">
        <v>1428</v>
      </c>
      <c r="D112" s="79" t="str">
        <f t="shared" si="1"/>
        <v>2GIG-F1-345</v>
      </c>
      <c r="E112" s="79" t="s">
        <v>1429</v>
      </c>
      <c r="F112" s="80">
        <v>51.68</v>
      </c>
      <c r="G112" s="79" t="s">
        <v>854</v>
      </c>
      <c r="H112" s="79">
        <v>0</v>
      </c>
      <c r="I112" s="79" t="s">
        <v>858</v>
      </c>
      <c r="J112" s="79">
        <v>0</v>
      </c>
      <c r="K112" s="79" t="s">
        <v>980</v>
      </c>
    </row>
    <row r="113" spans="1:11" s="79" customFormat="1" x14ac:dyDescent="0.25">
      <c r="A113" s="79" t="s">
        <v>1424</v>
      </c>
      <c r="B113" s="79" t="s">
        <v>1425</v>
      </c>
      <c r="C113" s="79" t="s">
        <v>1430</v>
      </c>
      <c r="D113" s="79" t="str">
        <f t="shared" si="1"/>
        <v>2GIG-GC2</v>
      </c>
      <c r="E113" s="79" t="s">
        <v>1084</v>
      </c>
      <c r="F113" s="79">
        <v>98</v>
      </c>
      <c r="G113" s="79" t="s">
        <v>854</v>
      </c>
      <c r="H113" s="79">
        <v>0</v>
      </c>
      <c r="I113" s="79" t="s">
        <v>858</v>
      </c>
      <c r="J113" s="79">
        <v>0</v>
      </c>
      <c r="K113" s="79" t="s">
        <v>899</v>
      </c>
    </row>
    <row r="114" spans="1:11" s="79" customFormat="1" x14ac:dyDescent="0.25">
      <c r="A114" s="79" t="s">
        <v>1424</v>
      </c>
      <c r="B114" s="79" t="s">
        <v>1425</v>
      </c>
      <c r="C114" s="79" t="s">
        <v>1431</v>
      </c>
      <c r="D114" s="79" t="str">
        <f t="shared" si="1"/>
        <v>2GIG-GC3GRA</v>
      </c>
      <c r="E114" s="79" t="s">
        <v>1432</v>
      </c>
      <c r="F114" s="80">
        <v>98.78</v>
      </c>
      <c r="G114" s="79" t="s">
        <v>854</v>
      </c>
      <c r="H114" s="79">
        <v>0</v>
      </c>
      <c r="I114" s="79" t="s">
        <v>858</v>
      </c>
      <c r="J114" s="79">
        <v>0</v>
      </c>
      <c r="K114" s="79" t="s">
        <v>2304</v>
      </c>
    </row>
    <row r="115" spans="1:11" s="79" customFormat="1" x14ac:dyDescent="0.25">
      <c r="A115" s="79" t="s">
        <v>1424</v>
      </c>
      <c r="B115" s="79" t="s">
        <v>1425</v>
      </c>
      <c r="C115" s="79" t="s">
        <v>1433</v>
      </c>
      <c r="D115" s="79" t="str">
        <f t="shared" si="1"/>
        <v>2GIG-PHB-345</v>
      </c>
      <c r="E115" s="79" t="s">
        <v>1434</v>
      </c>
      <c r="F115" s="81">
        <v>37.4</v>
      </c>
      <c r="G115" s="79" t="s">
        <v>854</v>
      </c>
      <c r="H115" s="79">
        <v>0</v>
      </c>
      <c r="I115" s="79" t="s">
        <v>858</v>
      </c>
      <c r="J115" s="79">
        <v>0</v>
      </c>
      <c r="K115" s="79" t="s">
        <v>1433</v>
      </c>
    </row>
    <row r="116" spans="1:11" s="79" customFormat="1" x14ac:dyDescent="0.25">
      <c r="A116" s="79" t="s">
        <v>1424</v>
      </c>
      <c r="B116" s="79" t="s">
        <v>1425</v>
      </c>
      <c r="C116" s="79" t="s">
        <v>1435</v>
      </c>
      <c r="D116" s="79" t="str">
        <f t="shared" si="1"/>
        <v>2GIG_3GTLXA</v>
      </c>
      <c r="E116" s="79" t="s">
        <v>1436</v>
      </c>
      <c r="F116" s="80">
        <v>98.78</v>
      </c>
      <c r="G116" s="79" t="s">
        <v>854</v>
      </c>
      <c r="H116" s="79">
        <v>0</v>
      </c>
      <c r="I116" s="79" t="s">
        <v>858</v>
      </c>
      <c r="J116" s="79">
        <v>0</v>
      </c>
      <c r="K116" s="79" t="s">
        <v>2299</v>
      </c>
    </row>
    <row r="117" spans="1:11" s="79" customFormat="1" x14ac:dyDescent="0.25">
      <c r="A117" s="79" t="s">
        <v>1424</v>
      </c>
      <c r="B117" s="79" t="s">
        <v>1425</v>
      </c>
      <c r="C117" s="79" t="s">
        <v>1437</v>
      </c>
      <c r="D117" s="79" t="str">
        <f t="shared" si="1"/>
        <v>2GIG_9GED215</v>
      </c>
      <c r="E117" s="79" t="s">
        <v>1438</v>
      </c>
      <c r="F117" s="81">
        <v>189.2</v>
      </c>
      <c r="G117" s="79" t="s">
        <v>854</v>
      </c>
      <c r="H117" s="79">
        <v>0</v>
      </c>
      <c r="I117" s="79" t="s">
        <v>858</v>
      </c>
      <c r="J117" s="79">
        <v>0</v>
      </c>
      <c r="K117" s="79" t="s">
        <v>1437</v>
      </c>
    </row>
    <row r="118" spans="1:11" s="79" customFormat="1" x14ac:dyDescent="0.25">
      <c r="A118" s="79" t="s">
        <v>1424</v>
      </c>
      <c r="B118" s="79" t="s">
        <v>1425</v>
      </c>
      <c r="C118" s="79" t="s">
        <v>1439</v>
      </c>
      <c r="D118" s="79" t="str">
        <f t="shared" si="1"/>
        <v>2GIG_ANT3X</v>
      </c>
      <c r="E118" s="79" t="s">
        <v>1440</v>
      </c>
      <c r="F118" s="79">
        <v>8</v>
      </c>
      <c r="G118" s="79" t="s">
        <v>854</v>
      </c>
      <c r="H118" s="79">
        <v>0</v>
      </c>
      <c r="I118" s="79" t="s">
        <v>858</v>
      </c>
      <c r="J118" s="79">
        <v>0</v>
      </c>
      <c r="K118" s="79" t="s">
        <v>2300</v>
      </c>
    </row>
    <row r="119" spans="1:11" s="79" customFormat="1" x14ac:dyDescent="0.25">
      <c r="A119" s="79" t="s">
        <v>1424</v>
      </c>
      <c r="B119" s="79" t="s">
        <v>1425</v>
      </c>
      <c r="C119" s="79" t="s">
        <v>52</v>
      </c>
      <c r="D119" s="79" t="str">
        <f t="shared" si="1"/>
        <v>2GIG_CO3_345</v>
      </c>
      <c r="E119" s="79" t="s">
        <v>1139</v>
      </c>
      <c r="F119" s="80">
        <v>86.99</v>
      </c>
      <c r="G119" s="79" t="s">
        <v>854</v>
      </c>
      <c r="H119" s="79">
        <v>0</v>
      </c>
      <c r="I119" s="79" t="s">
        <v>858</v>
      </c>
      <c r="J119" s="79">
        <v>0</v>
      </c>
      <c r="K119" s="79" t="s">
        <v>52</v>
      </c>
    </row>
    <row r="120" spans="1:11" s="79" customFormat="1" x14ac:dyDescent="0.25">
      <c r="A120" s="79" t="s">
        <v>1424</v>
      </c>
      <c r="B120" s="79" t="s">
        <v>1425</v>
      </c>
      <c r="C120" s="79" t="s">
        <v>1441</v>
      </c>
      <c r="D120" s="79" t="str">
        <f t="shared" si="1"/>
        <v>2GIG_DBELL</v>
      </c>
      <c r="E120" s="79" t="s">
        <v>1140</v>
      </c>
      <c r="F120" s="81">
        <v>31.7</v>
      </c>
      <c r="G120" s="79" t="s">
        <v>854</v>
      </c>
      <c r="H120" s="79">
        <v>0</v>
      </c>
      <c r="I120" s="79" t="s">
        <v>858</v>
      </c>
      <c r="J120" s="79">
        <v>0</v>
      </c>
      <c r="K120" s="79" t="s">
        <v>53</v>
      </c>
    </row>
    <row r="121" spans="1:11" s="79" customFormat="1" x14ac:dyDescent="0.25">
      <c r="A121" s="79" t="s">
        <v>1424</v>
      </c>
      <c r="B121" s="79" t="s">
        <v>1425</v>
      </c>
      <c r="C121" s="79" t="s">
        <v>54</v>
      </c>
      <c r="D121" s="79" t="str">
        <f t="shared" si="1"/>
        <v>2GIG_DW10_34</v>
      </c>
      <c r="E121" s="79" t="s">
        <v>1141</v>
      </c>
      <c r="F121" s="79">
        <v>21</v>
      </c>
      <c r="G121" s="79" t="s">
        <v>854</v>
      </c>
      <c r="H121" s="79">
        <v>0</v>
      </c>
      <c r="I121" s="79" t="s">
        <v>858</v>
      </c>
      <c r="J121" s="79">
        <v>0</v>
      </c>
      <c r="K121" s="79" t="s">
        <v>54</v>
      </c>
    </row>
    <row r="122" spans="1:11" s="79" customFormat="1" x14ac:dyDescent="0.25">
      <c r="A122" s="79" t="s">
        <v>1424</v>
      </c>
      <c r="B122" s="79" t="s">
        <v>1425</v>
      </c>
      <c r="C122" s="79" t="s">
        <v>1442</v>
      </c>
      <c r="D122" s="79" t="str">
        <f t="shared" si="1"/>
        <v>2GIG_DW40</v>
      </c>
      <c r="E122" s="79" t="s">
        <v>1142</v>
      </c>
      <c r="F122" s="80">
        <v>28.01</v>
      </c>
      <c r="G122" s="79" t="s">
        <v>854</v>
      </c>
      <c r="H122" s="79">
        <v>0</v>
      </c>
      <c r="I122" s="79" t="s">
        <v>858</v>
      </c>
      <c r="J122" s="79">
        <v>0</v>
      </c>
      <c r="K122" s="79" t="s">
        <v>55</v>
      </c>
    </row>
    <row r="123" spans="1:11" s="79" customFormat="1" x14ac:dyDescent="0.25">
      <c r="A123" s="79" t="s">
        <v>1424</v>
      </c>
      <c r="B123" s="79" t="s">
        <v>1425</v>
      </c>
      <c r="C123" s="79" t="s">
        <v>1443</v>
      </c>
      <c r="D123" s="79" t="str">
        <f t="shared" si="1"/>
        <v>2GIG_FT1345</v>
      </c>
      <c r="E123" s="79" t="s">
        <v>1144</v>
      </c>
      <c r="F123" s="80">
        <v>33.909999999999997</v>
      </c>
      <c r="G123" s="79" t="s">
        <v>854</v>
      </c>
      <c r="H123" s="79">
        <v>0</v>
      </c>
      <c r="I123" s="79" t="s">
        <v>858</v>
      </c>
      <c r="J123" s="79">
        <v>0</v>
      </c>
      <c r="K123" s="79" t="s">
        <v>56</v>
      </c>
    </row>
    <row r="124" spans="1:11" s="79" customFormat="1" x14ac:dyDescent="0.25">
      <c r="A124" s="79" t="s">
        <v>1424</v>
      </c>
      <c r="B124" s="79" t="s">
        <v>1425</v>
      </c>
      <c r="C124" s="79" t="s">
        <v>57</v>
      </c>
      <c r="D124" s="79" t="str">
        <f t="shared" si="1"/>
        <v>2GIG_GB1_345</v>
      </c>
      <c r="E124" s="79" t="s">
        <v>1145</v>
      </c>
      <c r="F124" s="80">
        <v>54.55</v>
      </c>
      <c r="G124" s="79" t="s">
        <v>854</v>
      </c>
      <c r="H124" s="79">
        <v>0</v>
      </c>
      <c r="I124" s="79" t="s">
        <v>858</v>
      </c>
      <c r="J124" s="79">
        <v>0</v>
      </c>
      <c r="K124" s="79" t="s">
        <v>57</v>
      </c>
    </row>
    <row r="125" spans="1:11" s="79" customFormat="1" x14ac:dyDescent="0.25">
      <c r="A125" s="79" t="s">
        <v>1424</v>
      </c>
      <c r="B125" s="79" t="s">
        <v>1425</v>
      </c>
      <c r="C125" s="79" t="s">
        <v>1444</v>
      </c>
      <c r="D125" s="79" t="str">
        <f t="shared" si="1"/>
        <v>2GIG_GCCDMVA</v>
      </c>
      <c r="E125" s="79" t="s">
        <v>1445</v>
      </c>
      <c r="F125" s="80">
        <v>98.78</v>
      </c>
      <c r="G125" s="79" t="s">
        <v>854</v>
      </c>
      <c r="H125" s="79">
        <v>0</v>
      </c>
      <c r="I125" s="79" t="s">
        <v>858</v>
      </c>
      <c r="J125" s="79">
        <v>0</v>
      </c>
      <c r="K125" s="79" t="s">
        <v>1444</v>
      </c>
    </row>
    <row r="126" spans="1:11" s="79" customFormat="1" x14ac:dyDescent="0.25">
      <c r="A126" s="79" t="s">
        <v>1424</v>
      </c>
      <c r="B126" s="79" t="s">
        <v>1425</v>
      </c>
      <c r="C126" s="79" t="s">
        <v>1446</v>
      </c>
      <c r="D126" s="79" t="str">
        <f t="shared" si="1"/>
        <v>2GIG_GCTBZ48</v>
      </c>
      <c r="E126" s="79" t="s">
        <v>1447</v>
      </c>
      <c r="F126" s="80">
        <v>92.15</v>
      </c>
      <c r="G126" s="79" t="s">
        <v>854</v>
      </c>
      <c r="H126" s="79">
        <v>0</v>
      </c>
      <c r="I126" s="79" t="s">
        <v>858</v>
      </c>
      <c r="J126" s="79">
        <v>0</v>
      </c>
      <c r="K126" s="79" t="s">
        <v>1446</v>
      </c>
    </row>
    <row r="127" spans="1:11" s="79" customFormat="1" x14ac:dyDescent="0.25">
      <c r="A127" s="79" t="s">
        <v>1424</v>
      </c>
      <c r="B127" s="79" t="s">
        <v>1425</v>
      </c>
      <c r="C127" s="79" t="s">
        <v>73</v>
      </c>
      <c r="D127" s="79" t="str">
        <f t="shared" si="1"/>
        <v>2GIG_GD00Z_5</v>
      </c>
      <c r="E127" s="79" t="s">
        <v>1162</v>
      </c>
      <c r="F127" s="80">
        <v>88.12</v>
      </c>
      <c r="G127" s="79" t="s">
        <v>854</v>
      </c>
      <c r="H127" s="79">
        <v>0</v>
      </c>
      <c r="I127" s="79" t="s">
        <v>858</v>
      </c>
      <c r="J127" s="79">
        <v>0</v>
      </c>
      <c r="K127" s="79" t="s">
        <v>73</v>
      </c>
    </row>
    <row r="128" spans="1:11" s="79" customFormat="1" x14ac:dyDescent="0.25">
      <c r="A128" s="79" t="s">
        <v>1424</v>
      </c>
      <c r="B128" s="79" t="s">
        <v>1425</v>
      </c>
      <c r="C128" s="79" t="s">
        <v>1448</v>
      </c>
      <c r="D128" s="79" t="str">
        <f t="shared" si="1"/>
        <v>2GIG_IMAGE1</v>
      </c>
      <c r="E128" s="79" t="s">
        <v>1163</v>
      </c>
      <c r="F128" s="80">
        <v>110.59</v>
      </c>
      <c r="G128" s="79" t="s">
        <v>854</v>
      </c>
      <c r="H128" s="79">
        <v>0</v>
      </c>
      <c r="I128" s="79" t="s">
        <v>858</v>
      </c>
      <c r="J128" s="79">
        <v>0</v>
      </c>
      <c r="K128" s="79" t="s">
        <v>74</v>
      </c>
    </row>
    <row r="129" spans="1:11" s="79" customFormat="1" x14ac:dyDescent="0.25">
      <c r="A129" s="79" t="s">
        <v>1424</v>
      </c>
      <c r="B129" s="79" t="s">
        <v>1425</v>
      </c>
      <c r="C129" s="79" t="s">
        <v>1449</v>
      </c>
      <c r="D129" s="79" t="str">
        <f t="shared" si="1"/>
        <v>2GIG_KEY2</v>
      </c>
      <c r="E129" s="79" t="s">
        <v>1146</v>
      </c>
      <c r="F129" s="80">
        <v>20.27</v>
      </c>
      <c r="G129" s="79" t="s">
        <v>854</v>
      </c>
      <c r="H129" s="79">
        <v>0</v>
      </c>
      <c r="I129" s="79" t="s">
        <v>858</v>
      </c>
      <c r="J129" s="79">
        <v>0</v>
      </c>
      <c r="K129" s="79" t="s">
        <v>58</v>
      </c>
    </row>
    <row r="130" spans="1:11" s="79" customFormat="1" x14ac:dyDescent="0.25">
      <c r="A130" s="79" t="s">
        <v>1424</v>
      </c>
      <c r="B130" s="79" t="s">
        <v>1425</v>
      </c>
      <c r="C130" s="79" t="s">
        <v>1450</v>
      </c>
      <c r="D130" s="79" t="str">
        <f t="shared" ref="D130:D193" si="2">TRIM(C130)</f>
        <v>2GIG_LB60Z</v>
      </c>
      <c r="E130" s="79" t="s">
        <v>1164</v>
      </c>
      <c r="F130" s="80">
        <v>15.85</v>
      </c>
      <c r="G130" s="79" t="s">
        <v>854</v>
      </c>
      <c r="H130" s="79">
        <v>0</v>
      </c>
      <c r="I130" s="79" t="s">
        <v>858</v>
      </c>
      <c r="J130" s="79">
        <v>0</v>
      </c>
      <c r="K130" s="79" t="s">
        <v>75</v>
      </c>
    </row>
    <row r="131" spans="1:11" s="79" customFormat="1" x14ac:dyDescent="0.25">
      <c r="A131" s="79" t="s">
        <v>1424</v>
      </c>
      <c r="B131" s="79" t="s">
        <v>1425</v>
      </c>
      <c r="C131" s="79" t="s">
        <v>1451</v>
      </c>
      <c r="D131" s="79" t="str">
        <f t="shared" si="2"/>
        <v>2GIG_PAD1</v>
      </c>
      <c r="E131" s="79" t="s">
        <v>1147</v>
      </c>
      <c r="F131" s="79">
        <v>44</v>
      </c>
      <c r="G131" s="79" t="s">
        <v>854</v>
      </c>
      <c r="H131" s="79">
        <v>0</v>
      </c>
      <c r="I131" s="79" t="s">
        <v>858</v>
      </c>
      <c r="J131" s="79">
        <v>0</v>
      </c>
      <c r="K131" s="79" t="s">
        <v>59</v>
      </c>
    </row>
    <row r="132" spans="1:11" s="79" customFormat="1" x14ac:dyDescent="0.25">
      <c r="A132" s="79" t="s">
        <v>1424</v>
      </c>
      <c r="B132" s="79" t="s">
        <v>1425</v>
      </c>
      <c r="C132" s="79" t="s">
        <v>1452</v>
      </c>
      <c r="D132" s="79" t="str">
        <f t="shared" si="2"/>
        <v>2GIG_PANIC1</v>
      </c>
      <c r="E132" s="79" t="s">
        <v>386</v>
      </c>
      <c r="F132" s="81">
        <v>27.5</v>
      </c>
      <c r="G132" s="79" t="s">
        <v>854</v>
      </c>
      <c r="H132" s="79">
        <v>0</v>
      </c>
      <c r="I132" s="79" t="s">
        <v>858</v>
      </c>
      <c r="J132" s="79">
        <v>0</v>
      </c>
      <c r="K132" s="79" t="s">
        <v>60</v>
      </c>
    </row>
    <row r="133" spans="1:11" s="79" customFormat="1" x14ac:dyDescent="0.25">
      <c r="A133" s="79" t="s">
        <v>1424</v>
      </c>
      <c r="B133" s="79" t="s">
        <v>1425</v>
      </c>
      <c r="C133" s="79" t="s">
        <v>1453</v>
      </c>
      <c r="D133" s="79" t="str">
        <f t="shared" si="2"/>
        <v>2GIG_PIRI</v>
      </c>
      <c r="E133" s="79" t="s">
        <v>1454</v>
      </c>
      <c r="F133" s="79">
        <v>36</v>
      </c>
      <c r="G133" s="79" t="s">
        <v>854</v>
      </c>
      <c r="H133" s="79">
        <v>0</v>
      </c>
      <c r="I133" s="79" t="s">
        <v>858</v>
      </c>
      <c r="J133" s="79">
        <v>0</v>
      </c>
      <c r="K133" s="79" t="s">
        <v>2301</v>
      </c>
    </row>
    <row r="134" spans="1:11" s="79" customFormat="1" x14ac:dyDescent="0.25">
      <c r="A134" s="79" t="s">
        <v>1424</v>
      </c>
      <c r="B134" s="79" t="s">
        <v>1425</v>
      </c>
      <c r="C134" s="79" t="s">
        <v>921</v>
      </c>
      <c r="D134" s="79" t="str">
        <f t="shared" si="2"/>
        <v>2GIG_PS15EMZ</v>
      </c>
      <c r="E134" s="79" t="s">
        <v>1081</v>
      </c>
      <c r="F134" s="79">
        <v>35</v>
      </c>
      <c r="G134" s="79" t="s">
        <v>854</v>
      </c>
      <c r="H134" s="79">
        <v>0</v>
      </c>
      <c r="I134" s="79" t="s">
        <v>858</v>
      </c>
      <c r="J134" s="79">
        <v>0</v>
      </c>
      <c r="K134" s="79" t="s">
        <v>921</v>
      </c>
    </row>
    <row r="135" spans="1:11" s="79" customFormat="1" x14ac:dyDescent="0.25">
      <c r="A135" s="79" t="s">
        <v>1424</v>
      </c>
      <c r="B135" s="79" t="s">
        <v>1425</v>
      </c>
      <c r="C135" s="79" t="s">
        <v>1455</v>
      </c>
      <c r="D135" s="79" t="str">
        <f t="shared" si="2"/>
        <v>2GIG_SMKT3</v>
      </c>
      <c r="E135" s="79" t="s">
        <v>1456</v>
      </c>
      <c r="F135" s="79">
        <v>66</v>
      </c>
      <c r="G135" s="79" t="s">
        <v>854</v>
      </c>
      <c r="H135" s="79">
        <v>0</v>
      </c>
      <c r="I135" s="79" t="s">
        <v>858</v>
      </c>
      <c r="J135" s="79">
        <v>0</v>
      </c>
      <c r="K135" s="79" t="s">
        <v>2302</v>
      </c>
    </row>
    <row r="136" spans="1:11" s="79" customFormat="1" x14ac:dyDescent="0.25">
      <c r="A136" s="79" t="s">
        <v>1424</v>
      </c>
      <c r="B136" s="79" t="s">
        <v>1425</v>
      </c>
      <c r="C136" s="79" t="s">
        <v>1457</v>
      </c>
      <c r="D136" s="79" t="str">
        <f t="shared" si="2"/>
        <v>2GIG_TAKE_KI</v>
      </c>
      <c r="E136" s="79" t="s">
        <v>1458</v>
      </c>
      <c r="F136" s="79">
        <v>94</v>
      </c>
      <c r="G136" s="79" t="s">
        <v>854</v>
      </c>
      <c r="H136" s="79">
        <v>0</v>
      </c>
      <c r="I136" s="79" t="s">
        <v>858</v>
      </c>
      <c r="J136" s="79">
        <v>0</v>
      </c>
      <c r="K136" s="79" t="s">
        <v>1457</v>
      </c>
    </row>
    <row r="137" spans="1:11" s="79" customFormat="1" x14ac:dyDescent="0.25">
      <c r="A137" s="79" t="s">
        <v>1424</v>
      </c>
      <c r="B137" s="79" t="s">
        <v>1425</v>
      </c>
      <c r="C137" s="79" t="s">
        <v>63</v>
      </c>
      <c r="D137" s="79" t="str">
        <f t="shared" si="2"/>
        <v>2GIG_TAKE345</v>
      </c>
      <c r="E137" s="79" t="s">
        <v>1083</v>
      </c>
      <c r="F137" s="79">
        <v>55</v>
      </c>
      <c r="G137" s="79" t="s">
        <v>854</v>
      </c>
      <c r="H137" s="79">
        <v>0</v>
      </c>
      <c r="I137" s="79" t="s">
        <v>858</v>
      </c>
      <c r="J137" s="79">
        <v>0</v>
      </c>
      <c r="K137" s="79" t="s">
        <v>63</v>
      </c>
    </row>
    <row r="138" spans="1:11" s="79" customFormat="1" x14ac:dyDescent="0.25">
      <c r="A138" s="79" t="s">
        <v>1424</v>
      </c>
      <c r="B138" s="79" t="s">
        <v>1425</v>
      </c>
      <c r="C138" s="79" t="s">
        <v>1459</v>
      </c>
      <c r="D138" s="79" t="str">
        <f t="shared" si="2"/>
        <v>2GIG_TS1_E</v>
      </c>
      <c r="E138" s="79" t="s">
        <v>1151</v>
      </c>
      <c r="F138" s="79">
        <v>139</v>
      </c>
      <c r="G138" s="79" t="s">
        <v>854</v>
      </c>
      <c r="H138" s="79">
        <v>0</v>
      </c>
      <c r="I138" s="79" t="s">
        <v>858</v>
      </c>
      <c r="J138" s="79">
        <v>0</v>
      </c>
      <c r="K138" s="79" t="s">
        <v>65</v>
      </c>
    </row>
    <row r="139" spans="1:11" s="79" customFormat="1" x14ac:dyDescent="0.25">
      <c r="A139" s="79" t="s">
        <v>1424</v>
      </c>
      <c r="B139" s="79" t="s">
        <v>1425</v>
      </c>
      <c r="C139" s="79" t="s">
        <v>1460</v>
      </c>
      <c r="D139" s="79" t="str">
        <f t="shared" si="2"/>
        <v>2GIG_UPDV</v>
      </c>
      <c r="E139" s="79" t="s">
        <v>1461</v>
      </c>
      <c r="F139" s="79">
        <v>82</v>
      </c>
      <c r="G139" s="79" t="s">
        <v>854</v>
      </c>
      <c r="H139" s="79">
        <v>0</v>
      </c>
      <c r="I139" s="79" t="s">
        <v>858</v>
      </c>
      <c r="J139" s="79">
        <v>0</v>
      </c>
      <c r="K139" s="79" t="s">
        <v>2303</v>
      </c>
    </row>
    <row r="140" spans="1:11" s="79" customFormat="1" x14ac:dyDescent="0.25">
      <c r="A140" s="79" t="s">
        <v>1424</v>
      </c>
      <c r="B140" s="79" t="s">
        <v>1425</v>
      </c>
      <c r="C140" s="79" t="s">
        <v>1462</v>
      </c>
      <c r="D140" s="79" t="str">
        <f t="shared" si="2"/>
        <v>2GIG_XCVR2</v>
      </c>
      <c r="E140" s="79" t="s">
        <v>389</v>
      </c>
      <c r="F140" s="81">
        <v>16.5</v>
      </c>
      <c r="G140" s="79" t="s">
        <v>854</v>
      </c>
      <c r="H140" s="79">
        <v>0</v>
      </c>
      <c r="I140" s="79" t="s">
        <v>858</v>
      </c>
      <c r="J140" s="79">
        <v>0</v>
      </c>
      <c r="K140" s="79" t="s">
        <v>922</v>
      </c>
    </row>
    <row r="141" spans="1:11" s="79" customFormat="1" x14ac:dyDescent="0.25">
      <c r="A141" s="79" t="s">
        <v>1424</v>
      </c>
      <c r="B141" s="79" t="s">
        <v>1425</v>
      </c>
      <c r="C141" s="79" t="s">
        <v>1463</v>
      </c>
      <c r="D141" s="79" t="str">
        <f t="shared" si="2"/>
        <v>2GIG_Z_CT100</v>
      </c>
      <c r="E141" s="79" t="s">
        <v>1464</v>
      </c>
      <c r="F141" s="81">
        <v>93.5</v>
      </c>
      <c r="G141" s="79" t="s">
        <v>854</v>
      </c>
      <c r="H141" s="79">
        <v>0</v>
      </c>
      <c r="I141" s="79" t="s">
        <v>858</v>
      </c>
      <c r="J141" s="79">
        <v>0</v>
      </c>
      <c r="K141" s="79" t="s">
        <v>1463</v>
      </c>
    </row>
    <row r="142" spans="1:11" s="79" customFormat="1" x14ac:dyDescent="0.25">
      <c r="A142" s="79" t="s">
        <v>1424</v>
      </c>
      <c r="B142" s="79" t="s">
        <v>1425</v>
      </c>
      <c r="C142" s="79" t="s">
        <v>84</v>
      </c>
      <c r="D142" s="79" t="str">
        <f t="shared" si="2"/>
        <v>ADC_DOORBELL</v>
      </c>
      <c r="E142" s="79" t="s">
        <v>1155</v>
      </c>
      <c r="F142" s="81">
        <v>170.5</v>
      </c>
      <c r="G142" s="79" t="s">
        <v>854</v>
      </c>
      <c r="H142" s="79">
        <v>0</v>
      </c>
      <c r="I142" s="79" t="s">
        <v>858</v>
      </c>
      <c r="J142" s="79">
        <v>0</v>
      </c>
      <c r="K142" s="79" t="s">
        <v>84</v>
      </c>
    </row>
    <row r="143" spans="1:11" s="79" customFormat="1" x14ac:dyDescent="0.25">
      <c r="A143" s="79" t="s">
        <v>1424</v>
      </c>
      <c r="B143" s="79" t="s">
        <v>1425</v>
      </c>
      <c r="C143" s="79" t="s">
        <v>1465</v>
      </c>
      <c r="D143" s="79" t="str">
        <f t="shared" si="2"/>
        <v>ADC_SVR1001</v>
      </c>
      <c r="E143" s="79" t="s">
        <v>1466</v>
      </c>
      <c r="F143" s="81">
        <v>328.9</v>
      </c>
      <c r="G143" s="79" t="s">
        <v>854</v>
      </c>
      <c r="H143" s="79">
        <v>0</v>
      </c>
      <c r="I143" s="79" t="s">
        <v>858</v>
      </c>
      <c r="J143" s="79">
        <v>0</v>
      </c>
      <c r="K143" s="79" t="s">
        <v>2323</v>
      </c>
    </row>
    <row r="144" spans="1:11" s="79" customFormat="1" x14ac:dyDescent="0.25">
      <c r="A144" s="79" t="s">
        <v>1424</v>
      </c>
      <c r="B144" s="79" t="s">
        <v>1425</v>
      </c>
      <c r="C144" s="79" t="s">
        <v>1467</v>
      </c>
      <c r="D144" s="79" t="str">
        <f t="shared" si="2"/>
        <v>ADC_V521R</v>
      </c>
      <c r="E144" s="79" t="s">
        <v>1157</v>
      </c>
      <c r="F144" s="79">
        <v>121</v>
      </c>
      <c r="G144" s="79" t="s">
        <v>854</v>
      </c>
      <c r="H144" s="79">
        <v>0</v>
      </c>
      <c r="I144" s="79" t="s">
        <v>858</v>
      </c>
      <c r="J144" s="79">
        <v>0</v>
      </c>
      <c r="K144" s="79" t="s">
        <v>85</v>
      </c>
    </row>
    <row r="145" spans="1:12" s="79" customFormat="1" x14ac:dyDescent="0.25">
      <c r="A145" s="79" t="s">
        <v>1424</v>
      </c>
      <c r="B145" s="79" t="s">
        <v>1425</v>
      </c>
      <c r="C145" s="79" t="s">
        <v>1468</v>
      </c>
      <c r="D145" s="79" t="str">
        <f t="shared" si="2"/>
        <v>ADC_V620PT</v>
      </c>
      <c r="E145" s="79" t="s">
        <v>1469</v>
      </c>
      <c r="F145" s="79">
        <v>253</v>
      </c>
      <c r="G145" s="79" t="s">
        <v>854</v>
      </c>
      <c r="H145" s="79">
        <v>0</v>
      </c>
      <c r="I145" s="79" t="s">
        <v>858</v>
      </c>
      <c r="J145" s="79">
        <v>0</v>
      </c>
      <c r="K145" s="79" t="s">
        <v>709</v>
      </c>
    </row>
    <row r="146" spans="1:12" s="79" customFormat="1" x14ac:dyDescent="0.25">
      <c r="A146" s="79" t="s">
        <v>1424</v>
      </c>
      <c r="B146" s="79" t="s">
        <v>1425</v>
      </c>
      <c r="C146" s="79" t="s">
        <v>1470</v>
      </c>
      <c r="D146" s="79" t="str">
        <f t="shared" si="2"/>
        <v>ADC_V721W</v>
      </c>
      <c r="E146" s="79" t="s">
        <v>1158</v>
      </c>
      <c r="F146" s="81">
        <v>181.5</v>
      </c>
      <c r="G146" s="79" t="s">
        <v>854</v>
      </c>
      <c r="H146" s="79">
        <v>0</v>
      </c>
      <c r="I146" s="79" t="s">
        <v>858</v>
      </c>
      <c r="J146" s="79">
        <v>0</v>
      </c>
      <c r="K146" s="79" t="s">
        <v>86</v>
      </c>
    </row>
    <row r="147" spans="1:12" s="79" customFormat="1" x14ac:dyDescent="0.25">
      <c r="A147" s="79" t="s">
        <v>1424</v>
      </c>
      <c r="B147" s="79" t="s">
        <v>1425</v>
      </c>
      <c r="C147" s="79" t="s">
        <v>1471</v>
      </c>
      <c r="D147" s="79" t="str">
        <f t="shared" si="2"/>
        <v>WIFI_EXTEND</v>
      </c>
      <c r="E147" s="79" t="s">
        <v>1092</v>
      </c>
      <c r="F147" s="79">
        <v>30</v>
      </c>
      <c r="G147" s="79" t="s">
        <v>854</v>
      </c>
      <c r="H147" s="79">
        <v>0</v>
      </c>
      <c r="I147" s="79" t="s">
        <v>858</v>
      </c>
      <c r="J147" s="79">
        <v>0</v>
      </c>
      <c r="K147" s="79" t="s">
        <v>209</v>
      </c>
    </row>
    <row r="148" spans="1:12" s="79" customFormat="1" x14ac:dyDescent="0.25">
      <c r="A148" s="79" t="s">
        <v>1424</v>
      </c>
      <c r="B148" s="79" t="s">
        <v>1425</v>
      </c>
      <c r="C148" s="79" t="s">
        <v>1348</v>
      </c>
      <c r="D148" s="79" t="str">
        <f t="shared" si="2"/>
        <v>WIFIDLINK</v>
      </c>
      <c r="E148" s="79" t="s">
        <v>884</v>
      </c>
      <c r="F148" s="79">
        <v>23</v>
      </c>
      <c r="G148" s="79" t="s">
        <v>854</v>
      </c>
      <c r="H148" s="79">
        <v>0</v>
      </c>
      <c r="I148" s="79" t="s">
        <v>858</v>
      </c>
      <c r="J148" s="79">
        <v>0</v>
      </c>
      <c r="K148" s="79" t="s">
        <v>208</v>
      </c>
    </row>
    <row r="149" spans="1:12" s="79" customFormat="1" x14ac:dyDescent="0.25">
      <c r="A149" s="79" t="s">
        <v>1472</v>
      </c>
      <c r="B149" s="79" t="s">
        <v>1473</v>
      </c>
      <c r="C149" s="79" t="s">
        <v>1474</v>
      </c>
      <c r="D149" s="79" t="str">
        <f t="shared" si="2"/>
        <v>A203</v>
      </c>
      <c r="E149" s="79" t="s">
        <v>1475</v>
      </c>
      <c r="F149" s="79">
        <v>20</v>
      </c>
      <c r="G149" s="79" t="s">
        <v>1476</v>
      </c>
      <c r="H149" s="79">
        <v>0</v>
      </c>
      <c r="I149" s="79" t="s">
        <v>858</v>
      </c>
      <c r="J149" s="79">
        <v>0</v>
      </c>
      <c r="K149" s="79" t="str">
        <f>C149</f>
        <v xml:space="preserve">A203        </v>
      </c>
      <c r="L149" s="79" t="s">
        <v>2384</v>
      </c>
    </row>
    <row r="150" spans="1:12" s="79" customFormat="1" x14ac:dyDescent="0.25">
      <c r="A150" s="79" t="s">
        <v>1472</v>
      </c>
      <c r="B150" s="79" t="s">
        <v>1473</v>
      </c>
      <c r="C150" s="79" t="s">
        <v>1477</v>
      </c>
      <c r="D150" s="79" t="str">
        <f t="shared" si="2"/>
        <v>A210</v>
      </c>
      <c r="E150" s="79" t="s">
        <v>1478</v>
      </c>
      <c r="F150" s="79">
        <v>10</v>
      </c>
      <c r="G150" s="79" t="s">
        <v>1476</v>
      </c>
      <c r="H150" s="79">
        <v>0</v>
      </c>
      <c r="I150" s="79" t="s">
        <v>858</v>
      </c>
      <c r="J150" s="79">
        <v>0</v>
      </c>
      <c r="K150" s="79" t="str">
        <f>C150</f>
        <v xml:space="preserve">A210        </v>
      </c>
      <c r="L150" s="79" t="s">
        <v>2384</v>
      </c>
    </row>
    <row r="151" spans="1:12" s="79" customFormat="1" x14ac:dyDescent="0.25">
      <c r="A151" s="79" t="s">
        <v>1472</v>
      </c>
      <c r="B151" s="79" t="s">
        <v>1473</v>
      </c>
      <c r="C151" s="79" t="s">
        <v>1479</v>
      </c>
      <c r="D151" s="79" t="str">
        <f t="shared" si="2"/>
        <v>A220</v>
      </c>
      <c r="E151" s="79" t="s">
        <v>1480</v>
      </c>
      <c r="F151" s="79">
        <v>40</v>
      </c>
      <c r="G151" s="79" t="s">
        <v>1476</v>
      </c>
      <c r="H151" s="79">
        <v>0</v>
      </c>
      <c r="I151" s="79" t="s">
        <v>858</v>
      </c>
      <c r="J151" s="79">
        <v>0</v>
      </c>
      <c r="K151" s="79" t="s">
        <v>2311</v>
      </c>
    </row>
    <row r="152" spans="1:12" s="79" customFormat="1" x14ac:dyDescent="0.25">
      <c r="A152" s="79" t="s">
        <v>1472</v>
      </c>
      <c r="B152" s="79" t="s">
        <v>1473</v>
      </c>
      <c r="C152" s="79" t="s">
        <v>1481</v>
      </c>
      <c r="D152" s="79" t="str">
        <f t="shared" si="2"/>
        <v>A230</v>
      </c>
      <c r="E152" s="79" t="s">
        <v>1482</v>
      </c>
      <c r="F152" s="79">
        <v>45</v>
      </c>
      <c r="G152" s="79" t="s">
        <v>1476</v>
      </c>
      <c r="H152" s="79">
        <v>0</v>
      </c>
      <c r="I152" s="79" t="s">
        <v>858</v>
      </c>
      <c r="J152" s="79">
        <v>0</v>
      </c>
      <c r="K152" s="79" t="str">
        <f>C152</f>
        <v xml:space="preserve">A230        </v>
      </c>
      <c r="L152" s="79" t="s">
        <v>2384</v>
      </c>
    </row>
    <row r="153" spans="1:12" s="79" customFormat="1" x14ac:dyDescent="0.25">
      <c r="A153" s="79" t="s">
        <v>1472</v>
      </c>
      <c r="B153" s="79" t="s">
        <v>1473</v>
      </c>
      <c r="C153" s="79" t="s">
        <v>1483</v>
      </c>
      <c r="D153" s="79" t="str">
        <f t="shared" si="2"/>
        <v>A231</v>
      </c>
      <c r="E153" s="79" t="s">
        <v>1484</v>
      </c>
      <c r="F153" s="79">
        <v>46</v>
      </c>
      <c r="G153" s="79" t="s">
        <v>1476</v>
      </c>
      <c r="H153" s="79">
        <v>0</v>
      </c>
      <c r="I153" s="79" t="s">
        <v>858</v>
      </c>
      <c r="J153" s="79">
        <v>0</v>
      </c>
      <c r="K153" s="79" t="s">
        <v>2313</v>
      </c>
    </row>
    <row r="154" spans="1:12" s="79" customFormat="1" x14ac:dyDescent="0.25">
      <c r="A154" s="79" t="s">
        <v>1472</v>
      </c>
      <c r="B154" s="79" t="s">
        <v>1473</v>
      </c>
      <c r="C154" s="79" t="s">
        <v>1485</v>
      </c>
      <c r="D154" s="79" t="str">
        <f t="shared" si="2"/>
        <v>A232</v>
      </c>
      <c r="E154" s="79" t="s">
        <v>1486</v>
      </c>
      <c r="F154" s="79">
        <v>45</v>
      </c>
      <c r="G154" s="79" t="s">
        <v>1476</v>
      </c>
      <c r="H154" s="79">
        <v>0</v>
      </c>
      <c r="I154" s="79" t="s">
        <v>858</v>
      </c>
      <c r="J154" s="79">
        <v>0</v>
      </c>
      <c r="K154" s="79" t="s">
        <v>2314</v>
      </c>
    </row>
    <row r="155" spans="1:12" s="79" customFormat="1" x14ac:dyDescent="0.25">
      <c r="A155" s="79" t="s">
        <v>1472</v>
      </c>
      <c r="B155" s="79" t="s">
        <v>1473</v>
      </c>
      <c r="C155" s="79" t="s">
        <v>1487</v>
      </c>
      <c r="D155" s="79" t="str">
        <f t="shared" si="2"/>
        <v>A233</v>
      </c>
      <c r="E155" s="79" t="s">
        <v>1488</v>
      </c>
      <c r="F155" s="79">
        <v>45</v>
      </c>
      <c r="G155" s="79" t="s">
        <v>1476</v>
      </c>
      <c r="H155" s="79">
        <v>0</v>
      </c>
      <c r="I155" s="79" t="s">
        <v>858</v>
      </c>
      <c r="J155" s="79">
        <v>0</v>
      </c>
      <c r="K155" s="79" t="str">
        <f>C155</f>
        <v xml:space="preserve">A233        </v>
      </c>
      <c r="L155" s="79" t="s">
        <v>2384</v>
      </c>
    </row>
    <row r="156" spans="1:12" s="79" customFormat="1" x14ac:dyDescent="0.25">
      <c r="A156" s="79" t="s">
        <v>1472</v>
      </c>
      <c r="B156" s="79" t="s">
        <v>1473</v>
      </c>
      <c r="C156" s="79" t="s">
        <v>1489</v>
      </c>
      <c r="D156" s="79" t="str">
        <f t="shared" si="2"/>
        <v>A234</v>
      </c>
      <c r="E156" s="79" t="s">
        <v>1490</v>
      </c>
      <c r="F156" s="79">
        <v>15</v>
      </c>
      <c r="G156" s="79" t="s">
        <v>1476</v>
      </c>
      <c r="H156" s="79">
        <v>0</v>
      </c>
      <c r="I156" s="79" t="s">
        <v>858</v>
      </c>
      <c r="J156" s="79">
        <v>0</v>
      </c>
      <c r="K156" s="79" t="str">
        <f>C156</f>
        <v xml:space="preserve">A234        </v>
      </c>
      <c r="L156" s="79" t="s">
        <v>2384</v>
      </c>
    </row>
    <row r="157" spans="1:12" s="79" customFormat="1" x14ac:dyDescent="0.25">
      <c r="A157" s="79" t="s">
        <v>1472</v>
      </c>
      <c r="B157" s="79" t="s">
        <v>1473</v>
      </c>
      <c r="C157" s="79" t="s">
        <v>1491</v>
      </c>
      <c r="D157" s="79" t="str">
        <f t="shared" si="2"/>
        <v>A236</v>
      </c>
      <c r="E157" s="79" t="s">
        <v>1492</v>
      </c>
      <c r="F157" s="79">
        <v>0</v>
      </c>
      <c r="G157" s="79" t="s">
        <v>1476</v>
      </c>
      <c r="H157" s="79">
        <v>0</v>
      </c>
      <c r="I157" s="79" t="s">
        <v>858</v>
      </c>
      <c r="J157" s="79">
        <v>0</v>
      </c>
      <c r="K157" s="79" t="str">
        <f>C157</f>
        <v xml:space="preserve">A236        </v>
      </c>
      <c r="L157" s="79" t="s">
        <v>2384</v>
      </c>
    </row>
    <row r="158" spans="1:12" s="79" customFormat="1" x14ac:dyDescent="0.25">
      <c r="A158" s="79" t="s">
        <v>1472</v>
      </c>
      <c r="B158" s="79" t="s">
        <v>1473</v>
      </c>
      <c r="C158" s="79" t="s">
        <v>1493</v>
      </c>
      <c r="D158" s="79" t="str">
        <f t="shared" si="2"/>
        <v>A237</v>
      </c>
      <c r="E158" s="79" t="s">
        <v>1494</v>
      </c>
      <c r="F158" s="79">
        <v>0</v>
      </c>
      <c r="G158" s="79" t="s">
        <v>1476</v>
      </c>
      <c r="H158" s="79">
        <v>0</v>
      </c>
      <c r="I158" s="79" t="s">
        <v>858</v>
      </c>
      <c r="J158" s="79">
        <v>0</v>
      </c>
      <c r="K158" s="79" t="str">
        <f>C158</f>
        <v xml:space="preserve">A237        </v>
      </c>
      <c r="L158" s="79" t="s">
        <v>2384</v>
      </c>
    </row>
    <row r="159" spans="1:12" s="79" customFormat="1" x14ac:dyDescent="0.25">
      <c r="A159" s="79" t="s">
        <v>1472</v>
      </c>
      <c r="B159" s="79" t="s">
        <v>1473</v>
      </c>
      <c r="C159" s="79" t="s">
        <v>1495</v>
      </c>
      <c r="D159" s="79" t="str">
        <f t="shared" si="2"/>
        <v>A239</v>
      </c>
      <c r="E159" s="79" t="s">
        <v>1496</v>
      </c>
      <c r="F159" s="79">
        <v>25</v>
      </c>
      <c r="G159" s="79" t="s">
        <v>1476</v>
      </c>
      <c r="H159" s="79">
        <v>0</v>
      </c>
      <c r="I159" s="79" t="s">
        <v>858</v>
      </c>
      <c r="J159" s="79">
        <v>0</v>
      </c>
      <c r="K159" s="79" t="s">
        <v>2315</v>
      </c>
    </row>
    <row r="160" spans="1:12" s="79" customFormat="1" x14ac:dyDescent="0.25">
      <c r="A160" s="79" t="s">
        <v>1472</v>
      </c>
      <c r="B160" s="79" t="s">
        <v>1473</v>
      </c>
      <c r="C160" s="79" t="s">
        <v>1497</v>
      </c>
      <c r="D160" s="79" t="str">
        <f t="shared" si="2"/>
        <v>A240</v>
      </c>
      <c r="E160" s="79" t="s">
        <v>1498</v>
      </c>
      <c r="F160" s="79">
        <v>10</v>
      </c>
      <c r="G160" s="79" t="s">
        <v>1476</v>
      </c>
      <c r="H160" s="79">
        <v>0</v>
      </c>
      <c r="I160" s="79" t="s">
        <v>858</v>
      </c>
      <c r="J160" s="79">
        <v>0</v>
      </c>
      <c r="K160" s="79" t="s">
        <v>2316</v>
      </c>
    </row>
    <row r="161" spans="1:12" s="79" customFormat="1" x14ac:dyDescent="0.25">
      <c r="A161" s="79" t="s">
        <v>1472</v>
      </c>
      <c r="B161" s="79" t="s">
        <v>1473</v>
      </c>
      <c r="C161" s="79" t="s">
        <v>1499</v>
      </c>
      <c r="D161" s="79" t="str">
        <f t="shared" si="2"/>
        <v>A241</v>
      </c>
      <c r="E161" s="79" t="s">
        <v>1500</v>
      </c>
      <c r="F161" s="79">
        <v>5</v>
      </c>
      <c r="G161" s="79" t="s">
        <v>931</v>
      </c>
      <c r="H161" s="79">
        <v>0</v>
      </c>
      <c r="I161" s="79" t="s">
        <v>858</v>
      </c>
      <c r="J161" s="79">
        <v>0</v>
      </c>
      <c r="K161" s="79" t="s">
        <v>2317</v>
      </c>
    </row>
    <row r="162" spans="1:12" x14ac:dyDescent="0.25">
      <c r="A162" s="9" t="s">
        <v>1472</v>
      </c>
      <c r="B162" s="9" t="s">
        <v>1473</v>
      </c>
      <c r="C162" s="9" t="s">
        <v>1194</v>
      </c>
      <c r="D162" s="9" t="str">
        <f t="shared" si="2"/>
        <v>ADJ</v>
      </c>
      <c r="E162" s="9" t="s">
        <v>1195</v>
      </c>
      <c r="F162" s="9">
        <v>0</v>
      </c>
      <c r="G162" s="9" t="s">
        <v>737</v>
      </c>
      <c r="H162" s="9">
        <v>0</v>
      </c>
      <c r="I162" s="9" t="s">
        <v>858</v>
      </c>
      <c r="J162" s="9">
        <v>0</v>
      </c>
      <c r="K162" s="9" t="s">
        <v>2397</v>
      </c>
    </row>
    <row r="163" spans="1:12" x14ac:dyDescent="0.25">
      <c r="A163" s="9" t="s">
        <v>1472</v>
      </c>
      <c r="B163" s="9" t="s">
        <v>1473</v>
      </c>
      <c r="C163" s="9" t="s">
        <v>1196</v>
      </c>
      <c r="D163" s="9" t="str">
        <f t="shared" si="2"/>
        <v>ADMIN</v>
      </c>
      <c r="E163" s="9" t="s">
        <v>1197</v>
      </c>
      <c r="F163" s="9">
        <v>0</v>
      </c>
      <c r="G163" s="9" t="s">
        <v>1198</v>
      </c>
      <c r="H163" s="9">
        <v>0</v>
      </c>
      <c r="I163" s="9" t="s">
        <v>858</v>
      </c>
      <c r="J163" s="9">
        <v>0</v>
      </c>
      <c r="K163" s="9" t="s">
        <v>2397</v>
      </c>
    </row>
    <row r="164" spans="1:12" x14ac:dyDescent="0.25">
      <c r="A164" s="9" t="s">
        <v>1472</v>
      </c>
      <c r="B164" s="9" t="s">
        <v>1473</v>
      </c>
      <c r="C164" s="9" t="s">
        <v>1501</v>
      </c>
      <c r="D164" s="9" t="str">
        <f t="shared" si="2"/>
        <v>ADVERTISING</v>
      </c>
      <c r="E164" s="9" t="s">
        <v>1502</v>
      </c>
      <c r="F164" s="9">
        <v>0</v>
      </c>
      <c r="G164" s="9" t="s">
        <v>1503</v>
      </c>
      <c r="H164" s="9">
        <v>0</v>
      </c>
      <c r="I164" s="9" t="s">
        <v>1503</v>
      </c>
      <c r="J164" s="9">
        <v>0</v>
      </c>
      <c r="K164" s="9" t="s">
        <v>2397</v>
      </c>
    </row>
    <row r="165" spans="1:12" s="79" customFormat="1" x14ac:dyDescent="0.25">
      <c r="A165" s="79" t="s">
        <v>1472</v>
      </c>
      <c r="B165" s="79" t="s">
        <v>1473</v>
      </c>
      <c r="C165" s="79" t="s">
        <v>1504</v>
      </c>
      <c r="D165" s="79" t="str">
        <f t="shared" si="2"/>
        <v>ANTENNA</v>
      </c>
      <c r="E165" s="79" t="s">
        <v>1505</v>
      </c>
      <c r="F165" s="80">
        <v>19.95</v>
      </c>
      <c r="G165" s="79" t="s">
        <v>931</v>
      </c>
      <c r="H165" s="79">
        <v>0</v>
      </c>
      <c r="I165" s="79" t="s">
        <v>858</v>
      </c>
      <c r="J165" s="79">
        <v>0</v>
      </c>
      <c r="K165" s="79" t="s">
        <v>2325</v>
      </c>
    </row>
    <row r="166" spans="1:12" x14ac:dyDescent="0.25">
      <c r="A166" s="9" t="s">
        <v>1472</v>
      </c>
      <c r="B166" s="9" t="s">
        <v>1473</v>
      </c>
      <c r="C166" s="9" t="s">
        <v>1506</v>
      </c>
      <c r="D166" s="9" t="str">
        <f t="shared" si="2"/>
        <v>BUSINS</v>
      </c>
      <c r="E166" s="9" t="s">
        <v>1507</v>
      </c>
      <c r="F166" s="9">
        <v>0</v>
      </c>
      <c r="G166" s="9" t="s">
        <v>1508</v>
      </c>
      <c r="H166" s="9">
        <v>0</v>
      </c>
      <c r="I166" s="9" t="s">
        <v>858</v>
      </c>
      <c r="J166" s="9">
        <v>0</v>
      </c>
      <c r="K166" s="9" t="s">
        <v>2397</v>
      </c>
    </row>
    <row r="167" spans="1:12" s="79" customFormat="1" x14ac:dyDescent="0.25">
      <c r="A167" s="79" t="s">
        <v>1472</v>
      </c>
      <c r="B167" s="79" t="s">
        <v>1473</v>
      </c>
      <c r="C167" s="79" t="s">
        <v>1509</v>
      </c>
      <c r="D167" s="79" t="str">
        <f t="shared" si="2"/>
        <v>C1/2AA</v>
      </c>
      <c r="E167" s="79" t="s">
        <v>467</v>
      </c>
      <c r="F167" s="79">
        <v>8</v>
      </c>
      <c r="G167" s="79" t="s">
        <v>931</v>
      </c>
      <c r="H167" s="79">
        <v>0</v>
      </c>
      <c r="I167" s="79" t="s">
        <v>858</v>
      </c>
      <c r="J167" s="79">
        <v>0</v>
      </c>
      <c r="K167" s="79" t="s">
        <v>466</v>
      </c>
    </row>
    <row r="168" spans="1:12" s="79" customFormat="1" x14ac:dyDescent="0.25">
      <c r="A168" s="79" t="s">
        <v>1472</v>
      </c>
      <c r="B168" s="79" t="s">
        <v>1473</v>
      </c>
      <c r="C168" s="79" t="s">
        <v>1510</v>
      </c>
      <c r="D168" s="79" t="str">
        <f t="shared" si="2"/>
        <v>C10P</v>
      </c>
      <c r="E168" s="79" t="s">
        <v>572</v>
      </c>
      <c r="F168" s="81">
        <v>52.1</v>
      </c>
      <c r="G168" s="79" t="s">
        <v>931</v>
      </c>
      <c r="H168" s="79">
        <v>0</v>
      </c>
      <c r="I168" s="79" t="s">
        <v>858</v>
      </c>
      <c r="J168" s="79">
        <v>0</v>
      </c>
      <c r="K168" s="79" t="s">
        <v>571</v>
      </c>
    </row>
    <row r="169" spans="1:12" s="79" customFormat="1" x14ac:dyDescent="0.25">
      <c r="A169" s="79" t="s">
        <v>1472</v>
      </c>
      <c r="B169" s="79" t="s">
        <v>1473</v>
      </c>
      <c r="C169" s="79" t="s">
        <v>1511</v>
      </c>
      <c r="D169" s="79" t="str">
        <f t="shared" si="2"/>
        <v>C128</v>
      </c>
      <c r="E169" s="79" t="s">
        <v>469</v>
      </c>
      <c r="F169" s="80">
        <v>9.99</v>
      </c>
      <c r="G169" s="79" t="s">
        <v>931</v>
      </c>
      <c r="H169" s="79">
        <v>0</v>
      </c>
      <c r="I169" s="79" t="s">
        <v>858</v>
      </c>
      <c r="J169" s="79">
        <v>0</v>
      </c>
      <c r="K169" s="79" t="s">
        <v>468</v>
      </c>
    </row>
    <row r="170" spans="1:12" s="79" customFormat="1" x14ac:dyDescent="0.25">
      <c r="A170" s="79" t="s">
        <v>1472</v>
      </c>
      <c r="B170" s="79" t="s">
        <v>1473</v>
      </c>
      <c r="C170" s="79" t="s">
        <v>1512</v>
      </c>
      <c r="D170" s="79" t="str">
        <f t="shared" si="2"/>
        <v>C3.6VAAL</v>
      </c>
      <c r="E170" s="79" t="s">
        <v>471</v>
      </c>
      <c r="F170" s="79">
        <v>9</v>
      </c>
      <c r="G170" s="79" t="s">
        <v>931</v>
      </c>
      <c r="H170" s="79">
        <v>0</v>
      </c>
      <c r="I170" s="79" t="s">
        <v>858</v>
      </c>
      <c r="J170" s="79">
        <v>0</v>
      </c>
      <c r="K170" s="79" t="s">
        <v>470</v>
      </c>
    </row>
    <row r="171" spans="1:12" s="79" customFormat="1" x14ac:dyDescent="0.25">
      <c r="A171" s="79" t="s">
        <v>1472</v>
      </c>
      <c r="B171" s="79" t="s">
        <v>1473</v>
      </c>
      <c r="C171" s="79" t="s">
        <v>1513</v>
      </c>
      <c r="D171" s="79" t="str">
        <f t="shared" si="2"/>
        <v>C31P</v>
      </c>
      <c r="E171" s="79" t="s">
        <v>574</v>
      </c>
      <c r="F171" s="79">
        <v>36</v>
      </c>
      <c r="G171" s="79" t="s">
        <v>931</v>
      </c>
      <c r="H171" s="79">
        <v>0</v>
      </c>
      <c r="I171" s="79" t="s">
        <v>858</v>
      </c>
      <c r="J171" s="79">
        <v>0</v>
      </c>
      <c r="K171" s="79" t="s">
        <v>573</v>
      </c>
    </row>
    <row r="172" spans="1:12" s="79" customFormat="1" x14ac:dyDescent="0.25">
      <c r="A172" s="79" t="s">
        <v>1472</v>
      </c>
      <c r="B172" s="79" t="s">
        <v>1473</v>
      </c>
      <c r="C172" s="79" t="s">
        <v>1514</v>
      </c>
      <c r="D172" s="79" t="str">
        <f t="shared" si="2"/>
        <v>C419</v>
      </c>
      <c r="E172" s="79" t="s">
        <v>568</v>
      </c>
      <c r="F172" s="81">
        <v>35.5</v>
      </c>
      <c r="G172" s="79" t="s">
        <v>931</v>
      </c>
      <c r="H172" s="79">
        <v>0</v>
      </c>
      <c r="I172" s="79" t="s">
        <v>858</v>
      </c>
      <c r="J172" s="79">
        <v>0</v>
      </c>
      <c r="K172" s="79" t="str">
        <f>C172</f>
        <v xml:space="preserve">C419        </v>
      </c>
      <c r="L172" s="79" t="s">
        <v>2384</v>
      </c>
    </row>
    <row r="173" spans="1:12" s="79" customFormat="1" x14ac:dyDescent="0.25">
      <c r="A173" s="79" t="s">
        <v>1472</v>
      </c>
      <c r="B173" s="79" t="s">
        <v>1473</v>
      </c>
      <c r="C173" s="79" t="s">
        <v>1515</v>
      </c>
      <c r="D173" s="79" t="str">
        <f t="shared" si="2"/>
        <v>C42P</v>
      </c>
      <c r="E173" s="79" t="s">
        <v>570</v>
      </c>
      <c r="F173" s="79">
        <v>36</v>
      </c>
      <c r="G173" s="79" t="s">
        <v>931</v>
      </c>
      <c r="H173" s="79">
        <v>0</v>
      </c>
      <c r="I173" s="79" t="s">
        <v>858</v>
      </c>
      <c r="J173" s="79">
        <v>0</v>
      </c>
      <c r="K173" s="79" t="s">
        <v>569</v>
      </c>
    </row>
    <row r="174" spans="1:12" s="79" customFormat="1" x14ac:dyDescent="0.25">
      <c r="A174" s="79" t="s">
        <v>1472</v>
      </c>
      <c r="B174" s="79" t="s">
        <v>1473</v>
      </c>
      <c r="C174" s="79" t="s">
        <v>1516</v>
      </c>
      <c r="D174" s="79" t="str">
        <f t="shared" si="2"/>
        <v>C54P</v>
      </c>
      <c r="E174" s="79" t="s">
        <v>576</v>
      </c>
      <c r="F174" s="79">
        <v>67</v>
      </c>
      <c r="G174" s="79" t="s">
        <v>931</v>
      </c>
      <c r="H174" s="79">
        <v>0</v>
      </c>
      <c r="I174" s="79" t="s">
        <v>858</v>
      </c>
      <c r="J174" s="79">
        <v>0</v>
      </c>
      <c r="K174" s="79" t="s">
        <v>575</v>
      </c>
    </row>
    <row r="175" spans="1:12" s="79" customFormat="1" x14ac:dyDescent="0.25">
      <c r="A175" s="79" t="s">
        <v>1472</v>
      </c>
      <c r="B175" s="79" t="s">
        <v>1473</v>
      </c>
      <c r="C175" s="79" t="s">
        <v>1517</v>
      </c>
      <c r="D175" s="79" t="str">
        <f t="shared" si="2"/>
        <v>C72P</v>
      </c>
      <c r="E175" s="79" t="s">
        <v>578</v>
      </c>
      <c r="F175" s="79">
        <v>70</v>
      </c>
      <c r="G175" s="79" t="s">
        <v>931</v>
      </c>
      <c r="H175" s="79">
        <v>0</v>
      </c>
      <c r="I175" s="79" t="s">
        <v>858</v>
      </c>
      <c r="J175" s="79">
        <v>0</v>
      </c>
      <c r="K175" s="79" t="s">
        <v>577</v>
      </c>
    </row>
    <row r="176" spans="1:12" s="79" customFormat="1" x14ac:dyDescent="0.25">
      <c r="A176" s="79" t="s">
        <v>1472</v>
      </c>
      <c r="B176" s="79" t="s">
        <v>1473</v>
      </c>
      <c r="C176" s="79" t="s">
        <v>1518</v>
      </c>
      <c r="D176" s="79" t="str">
        <f t="shared" si="2"/>
        <v>C9VA</v>
      </c>
      <c r="E176" s="79" t="s">
        <v>473</v>
      </c>
      <c r="F176" s="81">
        <v>2.5</v>
      </c>
      <c r="G176" s="79" t="s">
        <v>931</v>
      </c>
      <c r="H176" s="79">
        <v>0</v>
      </c>
      <c r="I176" s="79" t="s">
        <v>858</v>
      </c>
      <c r="J176" s="79">
        <v>0</v>
      </c>
      <c r="K176" s="79" t="s">
        <v>472</v>
      </c>
    </row>
    <row r="177" spans="1:11" s="79" customFormat="1" x14ac:dyDescent="0.25">
      <c r="A177" s="79" t="s">
        <v>1472</v>
      </c>
      <c r="B177" s="79" t="s">
        <v>1473</v>
      </c>
      <c r="C177" s="79" t="s">
        <v>1519</v>
      </c>
      <c r="D177" s="79" t="str">
        <f t="shared" si="2"/>
        <v>C9VL</v>
      </c>
      <c r="E177" s="79" t="s">
        <v>475</v>
      </c>
      <c r="F177" s="79">
        <v>9</v>
      </c>
      <c r="G177" s="79" t="s">
        <v>931</v>
      </c>
      <c r="H177" s="79">
        <v>0</v>
      </c>
      <c r="I177" s="79" t="s">
        <v>858</v>
      </c>
      <c r="J177" s="79">
        <v>0</v>
      </c>
      <c r="K177" s="79" t="s">
        <v>474</v>
      </c>
    </row>
    <row r="178" spans="1:11" x14ac:dyDescent="0.25">
      <c r="A178" s="9" t="s">
        <v>1472</v>
      </c>
      <c r="B178" s="9" t="s">
        <v>1473</v>
      </c>
      <c r="C178" s="9" t="s">
        <v>1520</v>
      </c>
      <c r="D178" s="9" t="str">
        <f t="shared" si="2"/>
        <v>CCCHRGE</v>
      </c>
      <c r="E178" s="9" t="s">
        <v>1521</v>
      </c>
      <c r="F178" s="9">
        <v>0</v>
      </c>
      <c r="G178" s="9" t="s">
        <v>1522</v>
      </c>
      <c r="H178" s="9">
        <v>0</v>
      </c>
      <c r="I178" s="9" t="s">
        <v>858</v>
      </c>
      <c r="J178" s="9">
        <v>0</v>
      </c>
      <c r="K178" s="9" t="s">
        <v>2397</v>
      </c>
    </row>
    <row r="179" spans="1:11" s="79" customFormat="1" x14ac:dyDescent="0.25">
      <c r="A179" s="79" t="s">
        <v>1472</v>
      </c>
      <c r="B179" s="79" t="s">
        <v>1473</v>
      </c>
      <c r="C179" s="79" t="s">
        <v>1523</v>
      </c>
      <c r="D179" s="79" t="str">
        <f t="shared" si="2"/>
        <v>CDLR</v>
      </c>
      <c r="E179" s="79" t="s">
        <v>1524</v>
      </c>
      <c r="F179" s="79">
        <v>0</v>
      </c>
      <c r="G179" s="79" t="s">
        <v>931</v>
      </c>
      <c r="H179" s="79">
        <v>0</v>
      </c>
      <c r="I179" s="79" t="s">
        <v>858</v>
      </c>
      <c r="J179" s="79">
        <v>0</v>
      </c>
      <c r="K179" s="79" t="s">
        <v>2331</v>
      </c>
    </row>
    <row r="180" spans="1:11" s="79" customFormat="1" x14ac:dyDescent="0.25">
      <c r="A180" s="79" t="s">
        <v>1472</v>
      </c>
      <c r="B180" s="79" t="s">
        <v>1473</v>
      </c>
      <c r="C180" s="79" t="s">
        <v>1525</v>
      </c>
      <c r="D180" s="79" t="str">
        <f t="shared" si="2"/>
        <v>CDXS-80</v>
      </c>
      <c r="E180" s="79" t="s">
        <v>582</v>
      </c>
      <c r="F180" s="79">
        <v>70</v>
      </c>
      <c r="G180" s="79" t="s">
        <v>931</v>
      </c>
      <c r="H180" s="79">
        <v>0</v>
      </c>
      <c r="I180" s="79" t="s">
        <v>858</v>
      </c>
      <c r="J180" s="79">
        <v>0</v>
      </c>
      <c r="K180" s="79" t="s">
        <v>581</v>
      </c>
    </row>
    <row r="181" spans="1:11" x14ac:dyDescent="0.25">
      <c r="A181" s="9" t="s">
        <v>1472</v>
      </c>
      <c r="B181" s="9" t="s">
        <v>1473</v>
      </c>
      <c r="C181" s="9" t="s">
        <v>1526</v>
      </c>
      <c r="D181" s="9" t="str">
        <f t="shared" si="2"/>
        <v>CHMA</v>
      </c>
      <c r="E181" s="9" t="s">
        <v>1527</v>
      </c>
      <c r="F181" s="9">
        <v>25</v>
      </c>
      <c r="G181" s="9" t="s">
        <v>1198</v>
      </c>
      <c r="H181" s="9">
        <v>0</v>
      </c>
      <c r="I181" s="9" t="s">
        <v>858</v>
      </c>
      <c r="J181" s="9">
        <v>0</v>
      </c>
      <c r="K181" s="9" t="s">
        <v>2397</v>
      </c>
    </row>
    <row r="182" spans="1:11" s="79" customFormat="1" x14ac:dyDescent="0.25">
      <c r="A182" s="79" t="s">
        <v>1472</v>
      </c>
      <c r="B182" s="79" t="s">
        <v>1473</v>
      </c>
      <c r="C182" s="79" t="s">
        <v>1528</v>
      </c>
      <c r="D182" s="79" t="str">
        <f t="shared" si="2"/>
        <v>CHWB</v>
      </c>
      <c r="E182" s="79" t="s">
        <v>478</v>
      </c>
      <c r="F182" s="79">
        <v>20</v>
      </c>
      <c r="G182" s="79" t="s">
        <v>931</v>
      </c>
      <c r="H182" s="79">
        <v>0</v>
      </c>
      <c r="I182" s="79" t="s">
        <v>858</v>
      </c>
      <c r="J182" s="79">
        <v>0</v>
      </c>
      <c r="K182" s="79" t="s">
        <v>243</v>
      </c>
    </row>
    <row r="183" spans="1:11" x14ac:dyDescent="0.25">
      <c r="A183" s="9" t="s">
        <v>1472</v>
      </c>
      <c r="B183" s="9" t="s">
        <v>1473</v>
      </c>
      <c r="C183" s="9" t="s">
        <v>1529</v>
      </c>
      <c r="D183" s="9" t="str">
        <f t="shared" si="2"/>
        <v>CONTROL</v>
      </c>
      <c r="E183" s="9" t="s">
        <v>1530</v>
      </c>
      <c r="F183" s="9">
        <v>30</v>
      </c>
      <c r="G183" s="9" t="s">
        <v>931</v>
      </c>
      <c r="H183" s="9">
        <v>0</v>
      </c>
      <c r="I183" s="9" t="s">
        <v>858</v>
      </c>
      <c r="J183" s="9">
        <v>0</v>
      </c>
      <c r="K183" s="9" t="s">
        <v>2397</v>
      </c>
    </row>
    <row r="184" spans="1:11" s="79" customFormat="1" x14ac:dyDescent="0.25">
      <c r="A184" s="79" t="s">
        <v>1472</v>
      </c>
      <c r="B184" s="79" t="s">
        <v>1473</v>
      </c>
      <c r="C184" s="79" t="s">
        <v>1531</v>
      </c>
      <c r="D184" s="79" t="str">
        <f t="shared" si="2"/>
        <v>CR123A</v>
      </c>
      <c r="E184" s="79" t="s">
        <v>482</v>
      </c>
      <c r="F184" s="79">
        <v>8</v>
      </c>
      <c r="G184" s="79" t="s">
        <v>931</v>
      </c>
      <c r="H184" s="79">
        <v>0</v>
      </c>
      <c r="I184" s="79" t="s">
        <v>858</v>
      </c>
      <c r="J184" s="79">
        <v>0</v>
      </c>
      <c r="K184" s="79" t="s">
        <v>481</v>
      </c>
    </row>
    <row r="185" spans="1:11" s="79" customFormat="1" x14ac:dyDescent="0.25">
      <c r="A185" s="79" t="s">
        <v>1472</v>
      </c>
      <c r="B185" s="79" t="s">
        <v>1473</v>
      </c>
      <c r="C185" s="79" t="s">
        <v>1532</v>
      </c>
      <c r="D185" s="79" t="str">
        <f t="shared" si="2"/>
        <v>CR2450</v>
      </c>
      <c r="E185" s="79" t="s">
        <v>484</v>
      </c>
      <c r="F185" s="80">
        <v>1.95</v>
      </c>
      <c r="G185" s="79" t="s">
        <v>931</v>
      </c>
      <c r="H185" s="79">
        <v>0</v>
      </c>
      <c r="I185" s="79" t="s">
        <v>858</v>
      </c>
      <c r="J185" s="79">
        <v>0</v>
      </c>
      <c r="K185" s="79" t="s">
        <v>483</v>
      </c>
    </row>
    <row r="186" spans="1:11" s="79" customFormat="1" x14ac:dyDescent="0.25">
      <c r="A186" s="79" t="s">
        <v>1472</v>
      </c>
      <c r="B186" s="79" t="s">
        <v>1473</v>
      </c>
      <c r="C186" s="79" t="s">
        <v>1533</v>
      </c>
      <c r="D186" s="79" t="str">
        <f t="shared" si="2"/>
        <v>CS32</v>
      </c>
      <c r="E186" s="79" t="s">
        <v>488</v>
      </c>
      <c r="F186" s="80">
        <v>1.95</v>
      </c>
      <c r="G186" s="79" t="s">
        <v>931</v>
      </c>
      <c r="H186" s="79">
        <v>0</v>
      </c>
      <c r="I186" s="79" t="s">
        <v>858</v>
      </c>
      <c r="J186" s="79">
        <v>0</v>
      </c>
      <c r="K186" s="79" t="s">
        <v>487</v>
      </c>
    </row>
    <row r="187" spans="1:11" x14ac:dyDescent="0.25">
      <c r="A187" s="9" t="s">
        <v>1472</v>
      </c>
      <c r="B187" s="9" t="s">
        <v>1473</v>
      </c>
      <c r="C187" s="9" t="s">
        <v>1216</v>
      </c>
      <c r="D187" s="9" t="str">
        <f t="shared" si="2"/>
        <v>CSERV</v>
      </c>
      <c r="E187" s="9" t="s">
        <v>1217</v>
      </c>
      <c r="F187" s="9">
        <v>-50</v>
      </c>
      <c r="G187" s="9" t="s">
        <v>1218</v>
      </c>
      <c r="H187" s="9">
        <v>0</v>
      </c>
      <c r="I187" s="9" t="s">
        <v>858</v>
      </c>
      <c r="J187" s="9">
        <v>0</v>
      </c>
      <c r="K187" s="9" t="s">
        <v>2397</v>
      </c>
    </row>
    <row r="188" spans="1:11" x14ac:dyDescent="0.25">
      <c r="A188" s="9" t="s">
        <v>1472</v>
      </c>
      <c r="B188" s="9" t="s">
        <v>1473</v>
      </c>
      <c r="C188" s="9" t="s">
        <v>1534</v>
      </c>
      <c r="D188" s="9" t="str">
        <f t="shared" si="2"/>
        <v>CSTK</v>
      </c>
      <c r="E188" s="9" t="s">
        <v>1535</v>
      </c>
      <c r="F188" s="9">
        <v>35</v>
      </c>
      <c r="G188" s="9" t="s">
        <v>931</v>
      </c>
      <c r="H188" s="9">
        <v>0</v>
      </c>
      <c r="I188" s="9" t="s">
        <v>858</v>
      </c>
      <c r="J188" s="9">
        <v>0</v>
      </c>
      <c r="K188" s="9" t="s">
        <v>2397</v>
      </c>
    </row>
    <row r="189" spans="1:11" x14ac:dyDescent="0.25">
      <c r="A189" s="9" t="s">
        <v>1472</v>
      </c>
      <c r="B189" s="9" t="s">
        <v>1473</v>
      </c>
      <c r="C189" s="9" t="s">
        <v>1536</v>
      </c>
      <c r="D189" s="9" t="str">
        <f t="shared" si="2"/>
        <v>CTA</v>
      </c>
      <c r="E189" s="9" t="s">
        <v>1537</v>
      </c>
      <c r="F189" s="9">
        <v>28</v>
      </c>
      <c r="G189" s="9" t="s">
        <v>931</v>
      </c>
      <c r="H189" s="9">
        <v>0</v>
      </c>
      <c r="I189" s="9" t="s">
        <v>858</v>
      </c>
      <c r="J189" s="9">
        <v>0</v>
      </c>
      <c r="K189" s="9" t="s">
        <v>2397</v>
      </c>
    </row>
    <row r="190" spans="1:11" s="79" customFormat="1" x14ac:dyDescent="0.25">
      <c r="A190" s="79" t="s">
        <v>1472</v>
      </c>
      <c r="B190" s="79" t="s">
        <v>1473</v>
      </c>
      <c r="C190" s="79" t="s">
        <v>1538</v>
      </c>
      <c r="D190" s="79" t="str">
        <f t="shared" si="2"/>
        <v>CX16</v>
      </c>
      <c r="E190" s="79" t="s">
        <v>490</v>
      </c>
      <c r="F190" s="80">
        <v>1.95</v>
      </c>
      <c r="G190" s="79" t="s">
        <v>931</v>
      </c>
      <c r="H190" s="79">
        <v>0</v>
      </c>
      <c r="I190" s="79" t="s">
        <v>858</v>
      </c>
      <c r="J190" s="79">
        <v>0</v>
      </c>
      <c r="K190" s="79" t="s">
        <v>489</v>
      </c>
    </row>
    <row r="191" spans="1:11" s="79" customFormat="1" x14ac:dyDescent="0.25">
      <c r="A191" s="79" t="s">
        <v>1472</v>
      </c>
      <c r="B191" s="79" t="s">
        <v>1473</v>
      </c>
      <c r="C191" s="79" t="s">
        <v>1539</v>
      </c>
      <c r="D191" s="79" t="str">
        <f t="shared" si="2"/>
        <v>CX40</v>
      </c>
      <c r="E191" s="79" t="s">
        <v>590</v>
      </c>
      <c r="F191" s="81">
        <v>51.6</v>
      </c>
      <c r="G191" s="79" t="s">
        <v>931</v>
      </c>
      <c r="H191" s="79">
        <v>0</v>
      </c>
      <c r="I191" s="79" t="s">
        <v>858</v>
      </c>
      <c r="J191" s="79">
        <v>0</v>
      </c>
      <c r="K191" s="79" t="s">
        <v>589</v>
      </c>
    </row>
    <row r="192" spans="1:11" s="79" customFormat="1" x14ac:dyDescent="0.25">
      <c r="A192" s="79" t="s">
        <v>1472</v>
      </c>
      <c r="B192" s="79" t="s">
        <v>1473</v>
      </c>
      <c r="C192" s="79" t="s">
        <v>1540</v>
      </c>
      <c r="D192" s="79" t="str">
        <f t="shared" si="2"/>
        <v>CX45</v>
      </c>
      <c r="E192" s="79" t="s">
        <v>594</v>
      </c>
      <c r="F192" s="79">
        <v>47</v>
      </c>
      <c r="G192" s="79" t="s">
        <v>931</v>
      </c>
      <c r="H192" s="79">
        <v>0</v>
      </c>
      <c r="I192" s="79" t="s">
        <v>858</v>
      </c>
      <c r="J192" s="79">
        <v>0</v>
      </c>
      <c r="K192" s="79" t="s">
        <v>593</v>
      </c>
    </row>
    <row r="193" spans="1:12" s="79" customFormat="1" x14ac:dyDescent="0.25">
      <c r="A193" s="79" t="s">
        <v>1472</v>
      </c>
      <c r="B193" s="79" t="s">
        <v>1473</v>
      </c>
      <c r="C193" s="79" t="s">
        <v>1541</v>
      </c>
      <c r="D193" s="79" t="str">
        <f t="shared" si="2"/>
        <v>CX74</v>
      </c>
      <c r="E193" s="79" t="s">
        <v>580</v>
      </c>
      <c r="F193" s="81">
        <v>118.5</v>
      </c>
      <c r="G193" s="79" t="s">
        <v>931</v>
      </c>
      <c r="H193" s="79">
        <v>0</v>
      </c>
      <c r="I193" s="79" t="s">
        <v>858</v>
      </c>
      <c r="J193" s="79">
        <v>0</v>
      </c>
      <c r="K193" s="79" t="s">
        <v>579</v>
      </c>
    </row>
    <row r="194" spans="1:12" x14ac:dyDescent="0.25">
      <c r="A194" s="9" t="s">
        <v>1472</v>
      </c>
      <c r="B194" s="9" t="s">
        <v>1473</v>
      </c>
      <c r="C194" s="9" t="s">
        <v>1542</v>
      </c>
      <c r="D194" s="9" t="str">
        <f t="shared" ref="D194:D257" si="3">TRIM(C194)</f>
        <v>DIRADV</v>
      </c>
      <c r="E194" s="9" t="s">
        <v>1543</v>
      </c>
      <c r="F194" s="9">
        <v>0</v>
      </c>
      <c r="G194" s="9" t="s">
        <v>1544</v>
      </c>
      <c r="H194" s="9">
        <v>0</v>
      </c>
      <c r="I194" s="9" t="s">
        <v>858</v>
      </c>
      <c r="J194" s="9">
        <v>0</v>
      </c>
      <c r="K194" s="9" t="s">
        <v>2397</v>
      </c>
    </row>
    <row r="195" spans="1:12" x14ac:dyDescent="0.25">
      <c r="A195" s="9" t="s">
        <v>1472</v>
      </c>
      <c r="B195" s="9" t="s">
        <v>1473</v>
      </c>
      <c r="C195" s="9" t="s">
        <v>1545</v>
      </c>
      <c r="D195" s="9" t="str">
        <f t="shared" si="3"/>
        <v>DISCSALES</v>
      </c>
      <c r="E195" s="9" t="s">
        <v>1546</v>
      </c>
      <c r="F195" s="9">
        <v>0</v>
      </c>
      <c r="G195" s="9" t="s">
        <v>1547</v>
      </c>
      <c r="H195" s="9">
        <v>0</v>
      </c>
      <c r="I195" s="9" t="s">
        <v>858</v>
      </c>
      <c r="J195" s="9">
        <v>0</v>
      </c>
      <c r="K195" s="9" t="s">
        <v>2397</v>
      </c>
    </row>
    <row r="196" spans="1:12" s="79" customFormat="1" x14ac:dyDescent="0.25">
      <c r="A196" s="79" t="s">
        <v>1472</v>
      </c>
      <c r="B196" s="79" t="s">
        <v>1473</v>
      </c>
      <c r="C196" s="79" t="s">
        <v>1548</v>
      </c>
      <c r="D196" s="79" t="str">
        <f t="shared" si="3"/>
        <v>DPK</v>
      </c>
      <c r="E196" s="79" t="s">
        <v>616</v>
      </c>
      <c r="F196" s="79">
        <v>99</v>
      </c>
      <c r="G196" s="79" t="s">
        <v>857</v>
      </c>
      <c r="H196" s="79">
        <v>0</v>
      </c>
      <c r="I196" s="79" t="s">
        <v>858</v>
      </c>
      <c r="J196" s="79">
        <v>0</v>
      </c>
      <c r="K196" s="79" t="s">
        <v>563</v>
      </c>
    </row>
    <row r="197" spans="1:12" x14ac:dyDescent="0.25">
      <c r="A197" s="9" t="s">
        <v>1472</v>
      </c>
      <c r="B197" s="9" t="s">
        <v>1473</v>
      </c>
      <c r="C197" s="9" t="s">
        <v>1549</v>
      </c>
      <c r="D197" s="9" t="str">
        <f t="shared" si="3"/>
        <v>DPKUPGR</v>
      </c>
      <c r="E197" s="9" t="s">
        <v>1550</v>
      </c>
      <c r="F197" s="9">
        <v>99</v>
      </c>
      <c r="G197" s="9" t="s">
        <v>1551</v>
      </c>
      <c r="H197" s="9">
        <v>0</v>
      </c>
      <c r="I197" s="9" t="s">
        <v>858</v>
      </c>
      <c r="J197" s="9">
        <v>0</v>
      </c>
      <c r="K197" s="9" t="s">
        <v>2397</v>
      </c>
    </row>
    <row r="198" spans="1:12" s="79" customFormat="1" x14ac:dyDescent="0.25">
      <c r="A198" s="79" t="s">
        <v>1472</v>
      </c>
      <c r="B198" s="79" t="s">
        <v>1473</v>
      </c>
      <c r="C198" s="79" t="s">
        <v>1552</v>
      </c>
      <c r="D198" s="79" t="str">
        <f t="shared" si="3"/>
        <v>DSL FILTER</v>
      </c>
      <c r="E198" s="79" t="s">
        <v>1553</v>
      </c>
      <c r="F198" s="80">
        <v>9.9499999999999993</v>
      </c>
      <c r="G198" s="79" t="s">
        <v>931</v>
      </c>
      <c r="H198" s="79">
        <v>0</v>
      </c>
      <c r="I198" s="79" t="s">
        <v>858</v>
      </c>
      <c r="J198" s="79">
        <v>0</v>
      </c>
      <c r="K198" s="79" t="s">
        <v>2340</v>
      </c>
    </row>
    <row r="199" spans="1:12" s="79" customFormat="1" x14ac:dyDescent="0.25">
      <c r="A199" s="79" t="s">
        <v>1472</v>
      </c>
      <c r="B199" s="79" t="s">
        <v>1473</v>
      </c>
      <c r="C199" s="79" t="s">
        <v>1554</v>
      </c>
      <c r="D199" s="79" t="str">
        <f t="shared" si="3"/>
        <v>DXS-64</v>
      </c>
      <c r="E199" s="79" t="s">
        <v>1096</v>
      </c>
      <c r="F199" s="79">
        <v>36</v>
      </c>
      <c r="G199" s="79" t="s">
        <v>931</v>
      </c>
      <c r="H199" s="79">
        <v>0</v>
      </c>
      <c r="I199" s="79" t="s">
        <v>858</v>
      </c>
      <c r="J199" s="79">
        <v>0</v>
      </c>
      <c r="K199" s="79" t="s">
        <v>2343</v>
      </c>
    </row>
    <row r="200" spans="1:12" x14ac:dyDescent="0.25">
      <c r="A200" s="9" t="s">
        <v>1472</v>
      </c>
      <c r="B200" s="9" t="s">
        <v>1473</v>
      </c>
      <c r="C200" s="9" t="s">
        <v>1555</v>
      </c>
      <c r="D200" s="9" t="str">
        <f t="shared" si="3"/>
        <v>DXS-91AF</v>
      </c>
      <c r="E200" s="9" t="s">
        <v>1556</v>
      </c>
      <c r="F200" s="75">
        <v>118.5</v>
      </c>
      <c r="G200" s="9" t="s">
        <v>931</v>
      </c>
      <c r="H200" s="9">
        <v>0</v>
      </c>
      <c r="I200" s="9" t="s">
        <v>858</v>
      </c>
      <c r="J200" s="9">
        <v>0</v>
      </c>
      <c r="K200" s="9" t="s">
        <v>2397</v>
      </c>
    </row>
    <row r="201" spans="1:12" s="79" customFormat="1" x14ac:dyDescent="0.25">
      <c r="A201" s="79" t="s">
        <v>1472</v>
      </c>
      <c r="B201" s="79" t="s">
        <v>1473</v>
      </c>
      <c r="C201" s="79" t="s">
        <v>1557</v>
      </c>
      <c r="D201" s="79" t="str">
        <f t="shared" si="3"/>
        <v>DXS-LRW</v>
      </c>
      <c r="E201" s="79" t="s">
        <v>1096</v>
      </c>
      <c r="F201" s="79">
        <v>36</v>
      </c>
      <c r="G201" s="79" t="s">
        <v>931</v>
      </c>
      <c r="H201" s="79">
        <v>0</v>
      </c>
      <c r="I201" s="79" t="s">
        <v>858</v>
      </c>
      <c r="J201" s="79">
        <v>0</v>
      </c>
      <c r="K201" s="79" t="s">
        <v>985</v>
      </c>
    </row>
    <row r="202" spans="1:12" x14ac:dyDescent="0.25">
      <c r="A202" s="9" t="s">
        <v>1472</v>
      </c>
      <c r="B202" s="9" t="s">
        <v>1473</v>
      </c>
      <c r="C202" s="9" t="s">
        <v>1558</v>
      </c>
      <c r="D202" s="9" t="str">
        <f t="shared" si="3"/>
        <v>EQSERVICE</v>
      </c>
      <c r="E202" s="9" t="s">
        <v>1559</v>
      </c>
      <c r="F202" s="9">
        <v>30</v>
      </c>
      <c r="G202" s="9" t="s">
        <v>931</v>
      </c>
      <c r="H202" s="9">
        <v>0</v>
      </c>
      <c r="I202" s="9" t="s">
        <v>858</v>
      </c>
      <c r="J202" s="9">
        <v>0</v>
      </c>
      <c r="K202" s="9" t="s">
        <v>2397</v>
      </c>
    </row>
    <row r="203" spans="1:12" x14ac:dyDescent="0.25">
      <c r="A203" s="9" t="s">
        <v>1472</v>
      </c>
      <c r="B203" s="9" t="s">
        <v>1473</v>
      </c>
      <c r="C203" s="9" t="s">
        <v>1560</v>
      </c>
      <c r="D203" s="9" t="str">
        <f t="shared" si="3"/>
        <v>FRANFREIGHT</v>
      </c>
      <c r="E203" s="9" t="s">
        <v>1561</v>
      </c>
      <c r="F203" s="9">
        <v>0</v>
      </c>
      <c r="G203" s="9" t="s">
        <v>1562</v>
      </c>
      <c r="H203" s="9">
        <v>0</v>
      </c>
      <c r="I203" s="9" t="s">
        <v>858</v>
      </c>
      <c r="J203" s="9">
        <v>0</v>
      </c>
      <c r="K203" s="9" t="s">
        <v>2397</v>
      </c>
    </row>
    <row r="204" spans="1:12" x14ac:dyDescent="0.25">
      <c r="A204" s="9" t="s">
        <v>1472</v>
      </c>
      <c r="B204" s="9" t="s">
        <v>1473</v>
      </c>
      <c r="C204" s="9" t="s">
        <v>1563</v>
      </c>
      <c r="D204" s="9" t="str">
        <f t="shared" si="3"/>
        <v>FRANSALE</v>
      </c>
      <c r="E204" s="9" t="s">
        <v>1564</v>
      </c>
      <c r="F204" s="9">
        <v>0</v>
      </c>
      <c r="G204" s="9" t="s">
        <v>1565</v>
      </c>
      <c r="H204" s="9">
        <v>0</v>
      </c>
      <c r="I204" s="9" t="s">
        <v>858</v>
      </c>
      <c r="J204" s="9">
        <v>0</v>
      </c>
      <c r="K204" s="9" t="s">
        <v>2397</v>
      </c>
    </row>
    <row r="205" spans="1:12" x14ac:dyDescent="0.25">
      <c r="A205" s="9" t="s">
        <v>1472</v>
      </c>
      <c r="B205" s="9" t="s">
        <v>1473</v>
      </c>
      <c r="C205" s="9" t="s">
        <v>1566</v>
      </c>
      <c r="D205" s="9" t="str">
        <f t="shared" si="3"/>
        <v>FS-130-CF</v>
      </c>
      <c r="E205" s="9" t="s">
        <v>1567</v>
      </c>
      <c r="F205" s="9">
        <v>0</v>
      </c>
      <c r="G205" s="9" t="s">
        <v>1568</v>
      </c>
      <c r="H205" s="9">
        <v>0</v>
      </c>
      <c r="I205" s="9" t="s">
        <v>858</v>
      </c>
      <c r="J205" s="9">
        <v>0</v>
      </c>
      <c r="K205" s="9" t="s">
        <v>2397</v>
      </c>
    </row>
    <row r="206" spans="1:12" x14ac:dyDescent="0.25">
      <c r="A206" s="9" t="s">
        <v>1472</v>
      </c>
      <c r="B206" s="9" t="s">
        <v>1473</v>
      </c>
      <c r="C206" s="9" t="s">
        <v>1569</v>
      </c>
      <c r="D206" s="9" t="str">
        <f t="shared" si="3"/>
        <v>GRPHEALTH</v>
      </c>
      <c r="E206" s="9" t="s">
        <v>1570</v>
      </c>
      <c r="F206" s="9">
        <v>0</v>
      </c>
      <c r="G206" s="9" t="s">
        <v>1571</v>
      </c>
      <c r="H206" s="9">
        <v>0</v>
      </c>
      <c r="I206" s="9" t="s">
        <v>1571</v>
      </c>
      <c r="J206" s="9">
        <v>0</v>
      </c>
      <c r="K206" s="9" t="s">
        <v>2397</v>
      </c>
    </row>
    <row r="207" spans="1:12" x14ac:dyDescent="0.25">
      <c r="A207" s="9" t="s">
        <v>1472</v>
      </c>
      <c r="B207" s="9" t="s">
        <v>1473</v>
      </c>
      <c r="C207" s="9" t="s">
        <v>1251</v>
      </c>
      <c r="D207" s="9" t="str">
        <f t="shared" si="3"/>
        <v>GSTADJ</v>
      </c>
      <c r="E207" s="9" t="s">
        <v>1252</v>
      </c>
      <c r="F207" s="9">
        <v>0</v>
      </c>
      <c r="G207" s="9" t="s">
        <v>1253</v>
      </c>
      <c r="H207" s="9">
        <v>0</v>
      </c>
      <c r="I207" s="9" t="s">
        <v>858</v>
      </c>
      <c r="J207" s="9">
        <v>0</v>
      </c>
      <c r="K207" s="9" t="s">
        <v>2397</v>
      </c>
    </row>
    <row r="208" spans="1:12" s="79" customFormat="1" x14ac:dyDescent="0.25">
      <c r="A208" s="79" t="s">
        <v>1472</v>
      </c>
      <c r="B208" s="79" t="s">
        <v>1473</v>
      </c>
      <c r="C208" s="79" t="s">
        <v>1572</v>
      </c>
      <c r="D208" s="79" t="str">
        <f t="shared" si="3"/>
        <v>HWAV</v>
      </c>
      <c r="E208" s="79" t="s">
        <v>623</v>
      </c>
      <c r="F208" s="79">
        <v>150</v>
      </c>
      <c r="G208" s="79" t="s">
        <v>931</v>
      </c>
      <c r="H208" s="79">
        <v>0</v>
      </c>
      <c r="I208" s="79" t="s">
        <v>858</v>
      </c>
      <c r="J208" s="79">
        <v>0</v>
      </c>
      <c r="K208" s="79" t="str">
        <f>C208</f>
        <v xml:space="preserve">HWAV        </v>
      </c>
      <c r="L208" s="79" t="s">
        <v>2384</v>
      </c>
    </row>
    <row r="209" spans="1:11" s="79" customFormat="1" x14ac:dyDescent="0.25">
      <c r="A209" s="79" t="s">
        <v>1472</v>
      </c>
      <c r="B209" s="79" t="s">
        <v>1473</v>
      </c>
      <c r="C209" s="79" t="s">
        <v>1573</v>
      </c>
      <c r="D209" s="79" t="str">
        <f t="shared" si="3"/>
        <v>HWFILTER</v>
      </c>
      <c r="E209" s="79" t="s">
        <v>1574</v>
      </c>
      <c r="F209" s="80">
        <v>19.989999999999998</v>
      </c>
      <c r="G209" s="79" t="s">
        <v>931</v>
      </c>
      <c r="H209" s="79">
        <v>0</v>
      </c>
      <c r="I209" s="79" t="s">
        <v>858</v>
      </c>
      <c r="J209" s="79">
        <v>0</v>
      </c>
      <c r="K209" s="79" t="s">
        <v>2348</v>
      </c>
    </row>
    <row r="210" spans="1:11" x14ac:dyDescent="0.25">
      <c r="A210" s="9" t="s">
        <v>1472</v>
      </c>
      <c r="B210" s="9" t="s">
        <v>1473</v>
      </c>
      <c r="C210" s="9" t="s">
        <v>1575</v>
      </c>
      <c r="D210" s="9" t="str">
        <f t="shared" si="3"/>
        <v>HWVOICE</v>
      </c>
      <c r="E210" s="9" t="s">
        <v>1576</v>
      </c>
      <c r="F210" s="9">
        <v>150</v>
      </c>
      <c r="G210" s="9" t="s">
        <v>931</v>
      </c>
      <c r="H210" s="9">
        <v>0</v>
      </c>
      <c r="I210" s="9" t="s">
        <v>858</v>
      </c>
      <c r="J210" s="9">
        <v>0</v>
      </c>
      <c r="K210" s="9" t="s">
        <v>2397</v>
      </c>
    </row>
    <row r="211" spans="1:11" x14ac:dyDescent="0.25">
      <c r="A211" s="9" t="s">
        <v>1472</v>
      </c>
      <c r="B211" s="9" t="s">
        <v>1473</v>
      </c>
      <c r="C211" s="9" t="s">
        <v>1577</v>
      </c>
      <c r="D211" s="9" t="str">
        <f t="shared" si="3"/>
        <v>INSCERT</v>
      </c>
      <c r="E211" s="9" t="s">
        <v>1578</v>
      </c>
      <c r="F211" s="9">
        <v>45</v>
      </c>
      <c r="G211" s="9" t="s">
        <v>931</v>
      </c>
      <c r="H211" s="9">
        <v>0</v>
      </c>
      <c r="I211" s="9" t="s">
        <v>858</v>
      </c>
      <c r="J211" s="9">
        <v>0</v>
      </c>
      <c r="K211" s="9" t="s">
        <v>2397</v>
      </c>
    </row>
    <row r="212" spans="1:11" x14ac:dyDescent="0.25">
      <c r="A212" s="9" t="s">
        <v>1472</v>
      </c>
      <c r="B212" s="9" t="s">
        <v>1473</v>
      </c>
      <c r="C212" s="9" t="s">
        <v>1579</v>
      </c>
      <c r="D212" s="9" t="str">
        <f t="shared" si="3"/>
        <v>INSTALL</v>
      </c>
      <c r="E212" s="9" t="s">
        <v>1580</v>
      </c>
      <c r="F212" s="9">
        <v>75</v>
      </c>
      <c r="G212" s="9" t="s">
        <v>931</v>
      </c>
      <c r="H212" s="9">
        <v>0</v>
      </c>
      <c r="I212" s="9" t="s">
        <v>858</v>
      </c>
      <c r="J212" s="9">
        <v>0</v>
      </c>
      <c r="K212" s="9" t="s">
        <v>2397</v>
      </c>
    </row>
    <row r="213" spans="1:11" x14ac:dyDescent="0.25">
      <c r="A213" s="9" t="s">
        <v>1472</v>
      </c>
      <c r="B213" s="9" t="s">
        <v>1473</v>
      </c>
      <c r="C213" s="9" t="s">
        <v>1581</v>
      </c>
      <c r="D213" s="9" t="str">
        <f t="shared" si="3"/>
        <v>MISC</v>
      </c>
      <c r="E213" s="9" t="s">
        <v>1582</v>
      </c>
      <c r="F213" s="9">
        <v>0</v>
      </c>
      <c r="G213" s="9" t="s">
        <v>931</v>
      </c>
      <c r="H213" s="9">
        <v>0</v>
      </c>
      <c r="I213" s="9" t="s">
        <v>858</v>
      </c>
      <c r="J213" s="9">
        <v>0</v>
      </c>
      <c r="K213" s="9" t="s">
        <v>2397</v>
      </c>
    </row>
    <row r="214" spans="1:11" x14ac:dyDescent="0.25">
      <c r="A214" s="9" t="s">
        <v>1472</v>
      </c>
      <c r="B214" s="9" t="s">
        <v>1473</v>
      </c>
      <c r="C214" s="9" t="s">
        <v>1267</v>
      </c>
      <c r="D214" s="9" t="str">
        <f t="shared" si="3"/>
        <v>MONI</v>
      </c>
      <c r="E214" s="9" t="s">
        <v>1268</v>
      </c>
      <c r="F214" s="9">
        <v>25</v>
      </c>
      <c r="G214" s="9" t="s">
        <v>737</v>
      </c>
      <c r="H214" s="9">
        <v>0</v>
      </c>
      <c r="I214" s="9" t="s">
        <v>858</v>
      </c>
      <c r="J214" s="9">
        <v>0</v>
      </c>
      <c r="K214" s="9" t="s">
        <v>2397</v>
      </c>
    </row>
    <row r="215" spans="1:11" x14ac:dyDescent="0.25">
      <c r="A215" s="9" t="s">
        <v>1472</v>
      </c>
      <c r="B215" s="9" t="s">
        <v>1473</v>
      </c>
      <c r="C215" s="9" t="s">
        <v>1269</v>
      </c>
      <c r="D215" s="9" t="str">
        <f t="shared" si="3"/>
        <v>MONIAPLUS</v>
      </c>
      <c r="E215" s="9" t="s">
        <v>1270</v>
      </c>
      <c r="F215" s="74">
        <v>4.95</v>
      </c>
      <c r="G215" s="9" t="s">
        <v>1206</v>
      </c>
      <c r="H215" s="9">
        <v>0</v>
      </c>
      <c r="I215" s="9" t="s">
        <v>858</v>
      </c>
      <c r="J215" s="9">
        <v>0</v>
      </c>
      <c r="K215" s="9" t="s">
        <v>2397</v>
      </c>
    </row>
    <row r="216" spans="1:11" s="79" customFormat="1" x14ac:dyDescent="0.25">
      <c r="A216" s="79" t="s">
        <v>1472</v>
      </c>
      <c r="B216" s="79" t="s">
        <v>1473</v>
      </c>
      <c r="C216" s="79" t="s">
        <v>1583</v>
      </c>
      <c r="D216" s="79" t="str">
        <f t="shared" si="3"/>
        <v>NLPHONE</v>
      </c>
      <c r="E216" s="79" t="s">
        <v>608</v>
      </c>
      <c r="F216" s="79">
        <v>10</v>
      </c>
      <c r="G216" s="79" t="s">
        <v>931</v>
      </c>
      <c r="H216" s="79">
        <v>0</v>
      </c>
      <c r="I216" s="79" t="s">
        <v>858</v>
      </c>
      <c r="J216" s="79">
        <v>0</v>
      </c>
      <c r="K216" s="79" t="s">
        <v>607</v>
      </c>
    </row>
    <row r="217" spans="1:11" x14ac:dyDescent="0.25">
      <c r="A217" s="9" t="s">
        <v>1472</v>
      </c>
      <c r="B217" s="9" t="s">
        <v>1473</v>
      </c>
      <c r="C217" s="9" t="s">
        <v>1290</v>
      </c>
      <c r="D217" s="9" t="str">
        <f t="shared" si="3"/>
        <v>OPCL</v>
      </c>
      <c r="E217" s="9" t="s">
        <v>1291</v>
      </c>
      <c r="F217" s="9">
        <v>10</v>
      </c>
      <c r="G217" s="9" t="s">
        <v>737</v>
      </c>
      <c r="H217" s="9">
        <v>0</v>
      </c>
      <c r="I217" s="9" t="s">
        <v>858</v>
      </c>
      <c r="J217" s="9">
        <v>0</v>
      </c>
      <c r="K217" s="9" t="s">
        <v>2397</v>
      </c>
    </row>
    <row r="218" spans="1:11" x14ac:dyDescent="0.25">
      <c r="A218" s="9" t="s">
        <v>1472</v>
      </c>
      <c r="B218" s="9" t="s">
        <v>1473</v>
      </c>
      <c r="C218" s="9" t="s">
        <v>1584</v>
      </c>
      <c r="D218" s="9" t="str">
        <f t="shared" si="3"/>
        <v>PACKA</v>
      </c>
      <c r="E218" s="9" t="s">
        <v>1585</v>
      </c>
      <c r="F218" s="9">
        <v>249</v>
      </c>
      <c r="G218" s="9" t="s">
        <v>931</v>
      </c>
      <c r="H218" s="9">
        <v>0</v>
      </c>
      <c r="I218" s="9" t="s">
        <v>858</v>
      </c>
      <c r="J218" s="9">
        <v>0</v>
      </c>
      <c r="K218" s="9" t="s">
        <v>2397</v>
      </c>
    </row>
    <row r="219" spans="1:11" x14ac:dyDescent="0.25">
      <c r="A219" s="9" t="s">
        <v>1472</v>
      </c>
      <c r="B219" s="9" t="s">
        <v>1473</v>
      </c>
      <c r="C219" s="9" t="s">
        <v>1586</v>
      </c>
      <c r="D219" s="9" t="str">
        <f t="shared" si="3"/>
        <v>PANEL</v>
      </c>
      <c r="E219" s="9" t="s">
        <v>1587</v>
      </c>
      <c r="F219" s="9">
        <v>199</v>
      </c>
      <c r="G219" s="9" t="s">
        <v>931</v>
      </c>
      <c r="H219" s="9">
        <v>0</v>
      </c>
      <c r="I219" s="9" t="s">
        <v>858</v>
      </c>
      <c r="J219" s="9">
        <v>0</v>
      </c>
      <c r="K219" s="9" t="s">
        <v>2397</v>
      </c>
    </row>
    <row r="220" spans="1:11" x14ac:dyDescent="0.25">
      <c r="A220" s="9" t="s">
        <v>1472</v>
      </c>
      <c r="B220" s="9" t="s">
        <v>1473</v>
      </c>
      <c r="C220" s="9" t="s">
        <v>1588</v>
      </c>
      <c r="D220" s="9" t="str">
        <f t="shared" si="3"/>
        <v>PERSMONI</v>
      </c>
      <c r="E220" s="9" t="s">
        <v>1589</v>
      </c>
      <c r="F220" s="9">
        <v>28</v>
      </c>
      <c r="G220" s="9" t="s">
        <v>1296</v>
      </c>
      <c r="H220" s="9">
        <v>0</v>
      </c>
      <c r="I220" s="9" t="s">
        <v>858</v>
      </c>
      <c r="J220" s="9">
        <v>0</v>
      </c>
      <c r="K220" s="9" t="s">
        <v>2397</v>
      </c>
    </row>
    <row r="221" spans="1:11" x14ac:dyDescent="0.25">
      <c r="A221" s="9" t="s">
        <v>1472</v>
      </c>
      <c r="B221" s="9" t="s">
        <v>1473</v>
      </c>
      <c r="C221" s="9" t="s">
        <v>1380</v>
      </c>
      <c r="D221" s="9" t="str">
        <f t="shared" si="3"/>
        <v>POLICE</v>
      </c>
      <c r="E221" s="9" t="s">
        <v>1381</v>
      </c>
      <c r="F221" s="9">
        <v>0</v>
      </c>
      <c r="G221" s="9" t="s">
        <v>1382</v>
      </c>
      <c r="H221" s="9">
        <v>0</v>
      </c>
      <c r="I221" s="9" t="s">
        <v>858</v>
      </c>
      <c r="J221" s="9">
        <v>0</v>
      </c>
      <c r="K221" s="9" t="s">
        <v>2397</v>
      </c>
    </row>
    <row r="222" spans="1:11" x14ac:dyDescent="0.25">
      <c r="A222" s="9" t="s">
        <v>1472</v>
      </c>
      <c r="B222" s="9" t="s">
        <v>1473</v>
      </c>
      <c r="C222" s="9" t="s">
        <v>1300</v>
      </c>
      <c r="D222" s="9" t="str">
        <f t="shared" si="3"/>
        <v>PRS</v>
      </c>
      <c r="E222" s="9" t="s">
        <v>1106</v>
      </c>
      <c r="F222" s="74">
        <v>3.25</v>
      </c>
      <c r="G222" s="9" t="s">
        <v>1301</v>
      </c>
      <c r="H222" s="9">
        <v>0</v>
      </c>
      <c r="I222" s="9" t="s">
        <v>858</v>
      </c>
      <c r="J222" s="9">
        <v>0</v>
      </c>
      <c r="K222" s="9" t="s">
        <v>2397</v>
      </c>
    </row>
    <row r="223" spans="1:11" x14ac:dyDescent="0.25">
      <c r="A223" s="9" t="s">
        <v>1472</v>
      </c>
      <c r="B223" s="9" t="s">
        <v>1473</v>
      </c>
      <c r="C223" s="9" t="s">
        <v>1307</v>
      </c>
      <c r="D223" s="9" t="str">
        <f t="shared" si="3"/>
        <v>PST</v>
      </c>
      <c r="E223" s="9" t="s">
        <v>1308</v>
      </c>
      <c r="F223" s="9">
        <v>0</v>
      </c>
      <c r="G223" s="9" t="s">
        <v>1309</v>
      </c>
      <c r="H223" s="9">
        <v>0</v>
      </c>
      <c r="I223" s="9" t="s">
        <v>858</v>
      </c>
      <c r="J223" s="9">
        <v>0</v>
      </c>
      <c r="K223" s="9" t="s">
        <v>2397</v>
      </c>
    </row>
    <row r="224" spans="1:11" x14ac:dyDescent="0.25">
      <c r="A224" s="9" t="s">
        <v>1472</v>
      </c>
      <c r="B224" s="9" t="s">
        <v>1473</v>
      </c>
      <c r="C224" s="9" t="s">
        <v>1310</v>
      </c>
      <c r="D224" s="9" t="str">
        <f t="shared" si="3"/>
        <v>PSTBC</v>
      </c>
      <c r="E224" s="9" t="s">
        <v>1308</v>
      </c>
      <c r="F224" s="9">
        <v>0</v>
      </c>
      <c r="G224" s="9" t="s">
        <v>1309</v>
      </c>
      <c r="H224" s="9">
        <v>0</v>
      </c>
      <c r="I224" s="9" t="s">
        <v>858</v>
      </c>
      <c r="J224" s="9">
        <v>0</v>
      </c>
      <c r="K224" s="9" t="s">
        <v>2397</v>
      </c>
    </row>
    <row r="225" spans="1:11" x14ac:dyDescent="0.25">
      <c r="A225" s="9" t="s">
        <v>1472</v>
      </c>
      <c r="B225" s="9" t="s">
        <v>1473</v>
      </c>
      <c r="C225" s="9" t="s">
        <v>1311</v>
      </c>
      <c r="D225" s="9" t="str">
        <f t="shared" si="3"/>
        <v>PSTON</v>
      </c>
      <c r="E225" s="9" t="s">
        <v>1312</v>
      </c>
      <c r="F225" s="9">
        <v>0</v>
      </c>
      <c r="G225" s="9" t="s">
        <v>1313</v>
      </c>
      <c r="H225" s="9">
        <v>0</v>
      </c>
      <c r="I225" s="9" t="s">
        <v>858</v>
      </c>
      <c r="J225" s="9">
        <v>0</v>
      </c>
      <c r="K225" s="9" t="s">
        <v>2397</v>
      </c>
    </row>
    <row r="226" spans="1:11" x14ac:dyDescent="0.25">
      <c r="A226" s="9" t="s">
        <v>1472</v>
      </c>
      <c r="B226" s="9" t="s">
        <v>1473</v>
      </c>
      <c r="C226" s="9" t="s">
        <v>1590</v>
      </c>
      <c r="D226" s="9" t="str">
        <f t="shared" si="3"/>
        <v>PSTSK</v>
      </c>
      <c r="E226" s="9" t="s">
        <v>1591</v>
      </c>
      <c r="F226" s="9">
        <v>0</v>
      </c>
      <c r="G226" s="9" t="s">
        <v>1592</v>
      </c>
      <c r="H226" s="9">
        <v>0</v>
      </c>
      <c r="I226" s="9" t="s">
        <v>858</v>
      </c>
      <c r="J226" s="9">
        <v>0</v>
      </c>
      <c r="K226" s="9" t="s">
        <v>2397</v>
      </c>
    </row>
    <row r="227" spans="1:11" x14ac:dyDescent="0.25">
      <c r="A227" s="9" t="s">
        <v>1472</v>
      </c>
      <c r="B227" s="9" t="s">
        <v>1473</v>
      </c>
      <c r="C227" s="9" t="s">
        <v>1593</v>
      </c>
      <c r="D227" s="9" t="str">
        <f t="shared" si="3"/>
        <v>RFRCRD</v>
      </c>
      <c r="E227" s="9" t="s">
        <v>1594</v>
      </c>
      <c r="F227" s="9">
        <v>0</v>
      </c>
      <c r="G227" s="9" t="s">
        <v>1595</v>
      </c>
      <c r="H227" s="9">
        <v>0</v>
      </c>
      <c r="I227" s="9" t="s">
        <v>858</v>
      </c>
      <c r="J227" s="9">
        <v>0</v>
      </c>
      <c r="K227" s="9" t="s">
        <v>2397</v>
      </c>
    </row>
    <row r="228" spans="1:11" x14ac:dyDescent="0.25">
      <c r="A228" s="9" t="s">
        <v>1472</v>
      </c>
      <c r="B228" s="9" t="s">
        <v>1473</v>
      </c>
      <c r="C228" s="9" t="s">
        <v>1596</v>
      </c>
      <c r="D228" s="9" t="str">
        <f t="shared" si="3"/>
        <v>RSASK</v>
      </c>
      <c r="E228" s="9" t="s">
        <v>1597</v>
      </c>
      <c r="F228" s="9">
        <v>0</v>
      </c>
      <c r="G228" s="9" t="s">
        <v>858</v>
      </c>
      <c r="H228" s="9">
        <v>7</v>
      </c>
      <c r="I228" s="9" t="s">
        <v>1598</v>
      </c>
      <c r="J228" s="9">
        <v>0</v>
      </c>
      <c r="K228" s="9" t="s">
        <v>2397</v>
      </c>
    </row>
    <row r="229" spans="1:11" x14ac:dyDescent="0.25">
      <c r="A229" s="9" t="s">
        <v>1472</v>
      </c>
      <c r="B229" s="9" t="s">
        <v>1473</v>
      </c>
      <c r="C229" s="9" t="s">
        <v>1599</v>
      </c>
      <c r="D229" s="9" t="str">
        <f t="shared" si="3"/>
        <v>RSASK1</v>
      </c>
      <c r="E229" s="9" t="s">
        <v>1600</v>
      </c>
      <c r="F229" s="9">
        <v>0</v>
      </c>
      <c r="G229" s="9" t="s">
        <v>1598</v>
      </c>
      <c r="H229" s="9">
        <v>0</v>
      </c>
      <c r="I229" s="9" t="s">
        <v>858</v>
      </c>
      <c r="J229" s="9">
        <v>0</v>
      </c>
      <c r="K229" s="9" t="s">
        <v>2397</v>
      </c>
    </row>
    <row r="230" spans="1:11" x14ac:dyDescent="0.25">
      <c r="A230" s="9" t="s">
        <v>1472</v>
      </c>
      <c r="B230" s="9" t="s">
        <v>1473</v>
      </c>
      <c r="C230" s="9" t="s">
        <v>1601</v>
      </c>
      <c r="D230" s="9" t="str">
        <f t="shared" si="3"/>
        <v>RSASKPLUS</v>
      </c>
      <c r="E230" s="9" t="s">
        <v>1602</v>
      </c>
      <c r="F230" s="9">
        <v>0</v>
      </c>
      <c r="G230" s="9" t="s">
        <v>858</v>
      </c>
      <c r="H230" s="74">
        <v>4.95</v>
      </c>
      <c r="I230" s="9" t="s">
        <v>1206</v>
      </c>
      <c r="J230" s="9">
        <v>0</v>
      </c>
      <c r="K230" s="9" t="s">
        <v>2397</v>
      </c>
    </row>
    <row r="231" spans="1:11" x14ac:dyDescent="0.25">
      <c r="A231" s="9" t="s">
        <v>1472</v>
      </c>
      <c r="B231" s="9" t="s">
        <v>1473</v>
      </c>
      <c r="C231" s="9" t="s">
        <v>1603</v>
      </c>
      <c r="D231" s="9" t="str">
        <f t="shared" si="3"/>
        <v>RSASKPLUS1</v>
      </c>
      <c r="E231" s="9" t="s">
        <v>1604</v>
      </c>
      <c r="F231" s="74">
        <v>4.95</v>
      </c>
      <c r="G231" s="9" t="s">
        <v>1206</v>
      </c>
      <c r="H231" s="9">
        <v>0</v>
      </c>
      <c r="I231" s="9" t="s">
        <v>858</v>
      </c>
      <c r="J231" s="9">
        <v>0</v>
      </c>
      <c r="K231" s="9" t="s">
        <v>2397</v>
      </c>
    </row>
    <row r="232" spans="1:11" x14ac:dyDescent="0.25">
      <c r="A232" s="9" t="s">
        <v>1472</v>
      </c>
      <c r="B232" s="9" t="s">
        <v>1473</v>
      </c>
      <c r="C232" s="9" t="s">
        <v>1605</v>
      </c>
      <c r="D232" s="9" t="str">
        <f t="shared" si="3"/>
        <v>TECHSUP</v>
      </c>
      <c r="E232" s="9" t="s">
        <v>1606</v>
      </c>
      <c r="F232" s="9">
        <v>100</v>
      </c>
      <c r="G232" s="9" t="s">
        <v>1198</v>
      </c>
      <c r="H232" s="9">
        <v>0</v>
      </c>
      <c r="I232" s="9" t="s">
        <v>858</v>
      </c>
      <c r="J232" s="9">
        <v>0</v>
      </c>
      <c r="K232" s="9" t="s">
        <v>2397</v>
      </c>
    </row>
    <row r="233" spans="1:11" x14ac:dyDescent="0.25">
      <c r="A233" s="9" t="s">
        <v>1472</v>
      </c>
      <c r="B233" s="9" t="s">
        <v>1473</v>
      </c>
      <c r="C233" s="9" t="s">
        <v>1607</v>
      </c>
      <c r="D233" s="9" t="str">
        <f t="shared" si="3"/>
        <v>TELCOM</v>
      </c>
      <c r="E233" s="9" t="s">
        <v>1608</v>
      </c>
      <c r="F233" s="9">
        <v>0</v>
      </c>
      <c r="G233" s="9" t="s">
        <v>1609</v>
      </c>
      <c r="H233" s="9">
        <v>0</v>
      </c>
      <c r="I233" s="9" t="s">
        <v>858</v>
      </c>
      <c r="J233" s="9">
        <v>0</v>
      </c>
      <c r="K233" s="9" t="s">
        <v>2397</v>
      </c>
    </row>
    <row r="234" spans="1:11" s="79" customFormat="1" x14ac:dyDescent="0.25">
      <c r="A234" s="79" t="s">
        <v>1472</v>
      </c>
      <c r="B234" s="79" t="s">
        <v>1473</v>
      </c>
      <c r="C234" s="79" t="s">
        <v>1610</v>
      </c>
      <c r="D234" s="79" t="str">
        <f t="shared" si="3"/>
        <v>VELCRO</v>
      </c>
      <c r="E234" s="79" t="s">
        <v>1611</v>
      </c>
      <c r="F234" s="79">
        <v>88</v>
      </c>
      <c r="G234" s="79" t="s">
        <v>931</v>
      </c>
      <c r="H234" s="79">
        <v>0</v>
      </c>
      <c r="I234" s="79" t="s">
        <v>858</v>
      </c>
      <c r="J234" s="79">
        <v>0</v>
      </c>
      <c r="K234" s="79" t="s">
        <v>2369</v>
      </c>
    </row>
    <row r="235" spans="1:11" s="79" customFormat="1" x14ac:dyDescent="0.25">
      <c r="A235" s="79" t="s">
        <v>1472</v>
      </c>
      <c r="B235" s="79" t="s">
        <v>1473</v>
      </c>
      <c r="C235" s="79" t="s">
        <v>1612</v>
      </c>
      <c r="D235" s="79" t="str">
        <f t="shared" si="3"/>
        <v>WIFISKEYPAD</v>
      </c>
      <c r="E235" s="79" t="s">
        <v>1613</v>
      </c>
      <c r="F235" s="79">
        <v>69</v>
      </c>
      <c r="G235" s="79" t="s">
        <v>931</v>
      </c>
      <c r="H235" s="79">
        <v>0</v>
      </c>
      <c r="I235" s="79" t="s">
        <v>858</v>
      </c>
      <c r="J235" s="79">
        <v>0</v>
      </c>
      <c r="K235" s="79" t="s">
        <v>2374</v>
      </c>
    </row>
    <row r="236" spans="1:11" s="79" customFormat="1" x14ac:dyDescent="0.25">
      <c r="A236" s="79" t="s">
        <v>1472</v>
      </c>
      <c r="B236" s="79" t="s">
        <v>1473</v>
      </c>
      <c r="C236" s="79" t="s">
        <v>1614</v>
      </c>
      <c r="D236" s="79" t="str">
        <f t="shared" si="3"/>
        <v>WS7</v>
      </c>
      <c r="E236" s="79" t="s">
        <v>602</v>
      </c>
      <c r="F236" s="79">
        <v>36</v>
      </c>
      <c r="G236" s="79" t="s">
        <v>931</v>
      </c>
      <c r="H236" s="79">
        <v>0</v>
      </c>
      <c r="I236" s="79" t="s">
        <v>858</v>
      </c>
      <c r="J236" s="79">
        <v>0</v>
      </c>
      <c r="K236" s="79" t="s">
        <v>601</v>
      </c>
    </row>
    <row r="237" spans="1:11" x14ac:dyDescent="0.25">
      <c r="A237" s="9" t="s">
        <v>1615</v>
      </c>
      <c r="B237" s="9" t="s">
        <v>1616</v>
      </c>
      <c r="C237" s="9" t="s">
        <v>1617</v>
      </c>
      <c r="D237" s="9" t="str">
        <f t="shared" si="3"/>
        <v>REFERRAL</v>
      </c>
      <c r="E237" s="9" t="s">
        <v>858</v>
      </c>
      <c r="F237" s="9">
        <v>0</v>
      </c>
      <c r="G237" s="9" t="s">
        <v>1618</v>
      </c>
      <c r="H237" s="9">
        <v>0</v>
      </c>
      <c r="I237" s="9" t="s">
        <v>858</v>
      </c>
      <c r="J237" s="9">
        <v>0</v>
      </c>
      <c r="K237" s="9" t="s">
        <v>2397</v>
      </c>
    </row>
    <row r="238" spans="1:11" x14ac:dyDescent="0.25">
      <c r="A238" s="9" t="s">
        <v>1619</v>
      </c>
      <c r="B238" s="9" t="s">
        <v>1620</v>
      </c>
      <c r="C238" s="9" t="s">
        <v>1621</v>
      </c>
      <c r="D238" s="9" t="str">
        <f t="shared" si="3"/>
        <v>AF CONNECT_N</v>
      </c>
      <c r="E238" s="9" t="s">
        <v>1622</v>
      </c>
      <c r="F238" s="9">
        <v>0</v>
      </c>
      <c r="G238" s="9" t="s">
        <v>1200</v>
      </c>
      <c r="H238" s="9">
        <v>0</v>
      </c>
      <c r="I238" s="9" t="s">
        <v>858</v>
      </c>
      <c r="J238" s="9">
        <v>0</v>
      </c>
      <c r="K238" s="9" t="s">
        <v>2397</v>
      </c>
    </row>
    <row r="239" spans="1:11" x14ac:dyDescent="0.25">
      <c r="A239" s="9" t="s">
        <v>1619</v>
      </c>
      <c r="B239" s="9" t="s">
        <v>1620</v>
      </c>
      <c r="C239" s="9" t="s">
        <v>1623</v>
      </c>
      <c r="D239" s="9" t="str">
        <f t="shared" si="3"/>
        <v>APLUS</v>
      </c>
      <c r="E239" s="9" t="s">
        <v>1624</v>
      </c>
      <c r="F239" s="9">
        <v>0</v>
      </c>
      <c r="G239" s="9" t="s">
        <v>1206</v>
      </c>
      <c r="H239" s="9">
        <v>0</v>
      </c>
      <c r="I239" s="9" t="s">
        <v>858</v>
      </c>
      <c r="J239" s="9">
        <v>0</v>
      </c>
      <c r="K239" s="9" t="s">
        <v>2397</v>
      </c>
    </row>
    <row r="240" spans="1:11" x14ac:dyDescent="0.25">
      <c r="A240" s="9" t="s">
        <v>1619</v>
      </c>
      <c r="B240" s="9" t="s">
        <v>1620</v>
      </c>
      <c r="C240" s="9" t="s">
        <v>1558</v>
      </c>
      <c r="D240" s="9" t="str">
        <f t="shared" si="3"/>
        <v>EQSERVICE</v>
      </c>
      <c r="E240" s="9" t="s">
        <v>1559</v>
      </c>
      <c r="F240" s="9">
        <v>0</v>
      </c>
      <c r="G240" s="9" t="s">
        <v>854</v>
      </c>
      <c r="H240" s="9">
        <v>0</v>
      </c>
      <c r="I240" s="9" t="s">
        <v>858</v>
      </c>
      <c r="J240" s="9">
        <v>0</v>
      </c>
      <c r="K240" s="9" t="s">
        <v>2397</v>
      </c>
    </row>
    <row r="241" spans="1:11" x14ac:dyDescent="0.25">
      <c r="A241" s="9" t="s">
        <v>1619</v>
      </c>
      <c r="B241" s="9" t="s">
        <v>1620</v>
      </c>
      <c r="C241" s="9" t="s">
        <v>1375</v>
      </c>
      <c r="D241" s="9" t="str">
        <f t="shared" si="3"/>
        <v>FALSE</v>
      </c>
      <c r="E241" s="9" t="s">
        <v>1376</v>
      </c>
      <c r="F241" s="9">
        <v>0</v>
      </c>
      <c r="G241" s="9" t="s">
        <v>1245</v>
      </c>
      <c r="H241" s="9">
        <v>0</v>
      </c>
      <c r="I241" s="9" t="s">
        <v>858</v>
      </c>
      <c r="J241" s="9">
        <v>0</v>
      </c>
      <c r="K241" s="9" t="s">
        <v>2397</v>
      </c>
    </row>
    <row r="242" spans="1:11" x14ac:dyDescent="0.25">
      <c r="A242" s="9" t="s">
        <v>1619</v>
      </c>
      <c r="B242" s="9" t="s">
        <v>1620</v>
      </c>
      <c r="C242" s="9" t="s">
        <v>1267</v>
      </c>
      <c r="D242" s="9" t="str">
        <f t="shared" si="3"/>
        <v>MONI</v>
      </c>
      <c r="E242" s="9" t="s">
        <v>1268</v>
      </c>
      <c r="F242" s="9">
        <v>0</v>
      </c>
      <c r="G242" s="9" t="s">
        <v>737</v>
      </c>
      <c r="H242" s="9">
        <v>0</v>
      </c>
      <c r="I242" s="9" t="s">
        <v>858</v>
      </c>
      <c r="J242" s="9">
        <v>0</v>
      </c>
      <c r="K242" s="9" t="s">
        <v>2397</v>
      </c>
    </row>
    <row r="243" spans="1:11" x14ac:dyDescent="0.25">
      <c r="A243" s="9" t="s">
        <v>1619</v>
      </c>
      <c r="B243" s="9" t="s">
        <v>1620</v>
      </c>
      <c r="C243" s="9" t="s">
        <v>1377</v>
      </c>
      <c r="D243" s="9" t="str">
        <f t="shared" si="3"/>
        <v>NSF</v>
      </c>
      <c r="E243" s="9" t="s">
        <v>1378</v>
      </c>
      <c r="F243" s="9">
        <v>0</v>
      </c>
      <c r="G243" s="9" t="s">
        <v>1198</v>
      </c>
      <c r="H243" s="9">
        <v>0</v>
      </c>
      <c r="I243" s="9" t="s">
        <v>858</v>
      </c>
      <c r="J243" s="9">
        <v>0</v>
      </c>
      <c r="K243" s="9" t="s">
        <v>2397</v>
      </c>
    </row>
    <row r="244" spans="1:11" x14ac:dyDescent="0.25">
      <c r="A244" s="9" t="s">
        <v>1619</v>
      </c>
      <c r="B244" s="9" t="s">
        <v>1620</v>
      </c>
      <c r="C244" s="9" t="s">
        <v>1586</v>
      </c>
      <c r="D244" s="9" t="str">
        <f t="shared" si="3"/>
        <v>PANEL</v>
      </c>
      <c r="E244" s="9" t="s">
        <v>1587</v>
      </c>
      <c r="F244" s="9">
        <v>0</v>
      </c>
      <c r="G244" s="9" t="s">
        <v>855</v>
      </c>
      <c r="H244" s="9">
        <v>0</v>
      </c>
      <c r="I244" s="9" t="s">
        <v>858</v>
      </c>
      <c r="J244" s="9">
        <v>0</v>
      </c>
      <c r="K244" s="9" t="s">
        <v>2397</v>
      </c>
    </row>
    <row r="245" spans="1:11" x14ac:dyDescent="0.25">
      <c r="A245" s="9" t="s">
        <v>1619</v>
      </c>
      <c r="B245" s="9" t="s">
        <v>1620</v>
      </c>
      <c r="C245" s="9" t="s">
        <v>1588</v>
      </c>
      <c r="D245" s="9" t="str">
        <f t="shared" si="3"/>
        <v>PERSMONI</v>
      </c>
      <c r="E245" s="9" t="s">
        <v>1589</v>
      </c>
      <c r="F245" s="9">
        <v>0</v>
      </c>
      <c r="G245" s="9" t="s">
        <v>1296</v>
      </c>
      <c r="H245" s="9">
        <v>0</v>
      </c>
      <c r="I245" s="9" t="s">
        <v>858</v>
      </c>
      <c r="J245" s="9">
        <v>0</v>
      </c>
      <c r="K245" s="9" t="s">
        <v>2397</v>
      </c>
    </row>
    <row r="246" spans="1:11" x14ac:dyDescent="0.25">
      <c r="A246" s="9" t="s">
        <v>1619</v>
      </c>
      <c r="B246" s="9" t="s">
        <v>1620</v>
      </c>
      <c r="C246" s="9" t="s">
        <v>1625</v>
      </c>
      <c r="D246" s="9" t="str">
        <f t="shared" si="3"/>
        <v>PN_INT</v>
      </c>
      <c r="E246" s="9" t="s">
        <v>1626</v>
      </c>
      <c r="F246" s="9">
        <v>0</v>
      </c>
      <c r="G246" s="9" t="s">
        <v>1627</v>
      </c>
      <c r="H246" s="9">
        <v>0</v>
      </c>
      <c r="I246" s="9" t="s">
        <v>858</v>
      </c>
      <c r="J246" s="9">
        <v>0</v>
      </c>
      <c r="K246" s="9" t="s">
        <v>2397</v>
      </c>
    </row>
    <row r="247" spans="1:11" x14ac:dyDescent="0.25">
      <c r="A247" s="9" t="s">
        <v>1619</v>
      </c>
      <c r="B247" s="9" t="s">
        <v>1620</v>
      </c>
      <c r="C247" s="9" t="s">
        <v>1628</v>
      </c>
      <c r="D247" s="9" t="str">
        <f t="shared" si="3"/>
        <v>PNCL</v>
      </c>
      <c r="E247" s="9" t="s">
        <v>1629</v>
      </c>
      <c r="F247" s="9">
        <v>0</v>
      </c>
      <c r="G247" s="9" t="s">
        <v>1630</v>
      </c>
      <c r="H247" s="9">
        <v>0</v>
      </c>
      <c r="I247" s="9" t="s">
        <v>858</v>
      </c>
      <c r="J247" s="9">
        <v>0</v>
      </c>
      <c r="K247" s="9" t="s">
        <v>2397</v>
      </c>
    </row>
    <row r="248" spans="1:11" x14ac:dyDescent="0.25">
      <c r="A248" s="9" t="s">
        <v>1619</v>
      </c>
      <c r="B248" s="9" t="s">
        <v>1620</v>
      </c>
      <c r="C248" s="9" t="s">
        <v>1380</v>
      </c>
      <c r="D248" s="9" t="str">
        <f t="shared" si="3"/>
        <v>POLICE</v>
      </c>
      <c r="E248" s="9" t="s">
        <v>1381</v>
      </c>
      <c r="F248" s="9">
        <v>0</v>
      </c>
      <c r="G248" s="9" t="s">
        <v>1382</v>
      </c>
      <c r="H248" s="9">
        <v>0</v>
      </c>
      <c r="I248" s="9" t="s">
        <v>858</v>
      </c>
      <c r="J248" s="9">
        <v>0</v>
      </c>
      <c r="K248" s="9" t="s">
        <v>2397</v>
      </c>
    </row>
    <row r="249" spans="1:11" x14ac:dyDescent="0.25">
      <c r="A249" s="9" t="s">
        <v>1619</v>
      </c>
      <c r="B249" s="9" t="s">
        <v>1620</v>
      </c>
      <c r="C249" s="9" t="s">
        <v>1300</v>
      </c>
      <c r="D249" s="9" t="str">
        <f t="shared" si="3"/>
        <v>PRS</v>
      </c>
      <c r="E249" s="9" t="s">
        <v>1106</v>
      </c>
      <c r="F249" s="9">
        <v>0</v>
      </c>
      <c r="G249" s="9" t="s">
        <v>1301</v>
      </c>
      <c r="H249" s="9">
        <v>0</v>
      </c>
      <c r="I249" s="9" t="s">
        <v>858</v>
      </c>
      <c r="J249" s="9">
        <v>0</v>
      </c>
      <c r="K249" s="9" t="s">
        <v>2397</v>
      </c>
    </row>
    <row r="250" spans="1:11" x14ac:dyDescent="0.25">
      <c r="A250" s="9" t="s">
        <v>1619</v>
      </c>
      <c r="B250" s="9" t="s">
        <v>1620</v>
      </c>
      <c r="C250" s="9" t="s">
        <v>1631</v>
      </c>
      <c r="D250" s="9" t="str">
        <f t="shared" si="3"/>
        <v>TAX</v>
      </c>
      <c r="E250" s="9" t="s">
        <v>1632</v>
      </c>
      <c r="F250" s="9">
        <v>0</v>
      </c>
      <c r="G250" s="9" t="s">
        <v>1633</v>
      </c>
      <c r="H250" s="9">
        <v>0</v>
      </c>
      <c r="I250" s="9" t="s">
        <v>858</v>
      </c>
      <c r="J250" s="9">
        <v>0</v>
      </c>
      <c r="K250" s="9" t="s">
        <v>2397</v>
      </c>
    </row>
    <row r="251" spans="1:11" x14ac:dyDescent="0.25">
      <c r="A251" s="9" t="s">
        <v>1619</v>
      </c>
      <c r="B251" s="9" t="s">
        <v>1620</v>
      </c>
      <c r="C251" s="9" t="s">
        <v>1634</v>
      </c>
      <c r="D251" s="9" t="str">
        <f t="shared" si="3"/>
        <v>VID_EXPANS</v>
      </c>
      <c r="E251" s="9" t="s">
        <v>1108</v>
      </c>
      <c r="F251" s="9">
        <v>0</v>
      </c>
      <c r="G251" s="9" t="s">
        <v>737</v>
      </c>
      <c r="H251" s="9">
        <v>0</v>
      </c>
      <c r="I251" s="9" t="s">
        <v>858</v>
      </c>
      <c r="J251" s="9">
        <v>0</v>
      </c>
      <c r="K251" s="9" t="s">
        <v>2397</v>
      </c>
    </row>
    <row r="252" spans="1:11" x14ac:dyDescent="0.25">
      <c r="A252" s="9" t="s">
        <v>1635</v>
      </c>
      <c r="B252" s="9" t="s">
        <v>1636</v>
      </c>
      <c r="C252" s="9" t="s">
        <v>1637</v>
      </c>
      <c r="D252" s="9" t="str">
        <f t="shared" si="3"/>
        <v>01_CDNNLDISC</v>
      </c>
      <c r="E252" s="9" t="s">
        <v>1638</v>
      </c>
      <c r="F252" s="75">
        <v>-49.5</v>
      </c>
      <c r="G252" s="9" t="s">
        <v>1639</v>
      </c>
      <c r="H252" s="9">
        <v>0</v>
      </c>
      <c r="I252" s="9" t="s">
        <v>858</v>
      </c>
      <c r="J252" s="9">
        <v>0</v>
      </c>
      <c r="K252" s="9" t="s">
        <v>2397</v>
      </c>
    </row>
    <row r="253" spans="1:11" x14ac:dyDescent="0.25">
      <c r="A253" s="9" t="s">
        <v>1635</v>
      </c>
      <c r="B253" s="9" t="s">
        <v>1636</v>
      </c>
      <c r="C253" s="9" t="s">
        <v>1640</v>
      </c>
      <c r="D253" s="9" t="str">
        <f t="shared" si="3"/>
        <v>01_DISC25</v>
      </c>
      <c r="E253" s="9" t="s">
        <v>1641</v>
      </c>
      <c r="F253" s="9">
        <v>0</v>
      </c>
      <c r="G253" s="9" t="s">
        <v>1639</v>
      </c>
      <c r="H253" s="9">
        <v>0</v>
      </c>
      <c r="I253" s="9" t="s">
        <v>858</v>
      </c>
      <c r="J253" s="9">
        <v>0</v>
      </c>
      <c r="K253" s="9" t="s">
        <v>2397</v>
      </c>
    </row>
    <row r="254" spans="1:11" x14ac:dyDescent="0.25">
      <c r="A254" s="9" t="s">
        <v>1635</v>
      </c>
      <c r="B254" s="9" t="s">
        <v>1636</v>
      </c>
      <c r="C254" s="9" t="s">
        <v>1642</v>
      </c>
      <c r="D254" s="9" t="str">
        <f t="shared" si="3"/>
        <v>01_DISCSALES</v>
      </c>
      <c r="E254" s="9" t="s">
        <v>1643</v>
      </c>
      <c r="F254" s="9">
        <v>0</v>
      </c>
      <c r="G254" s="9" t="s">
        <v>1639</v>
      </c>
      <c r="H254" s="9">
        <v>0</v>
      </c>
      <c r="I254" s="9" t="s">
        <v>737</v>
      </c>
      <c r="J254" s="9">
        <v>0</v>
      </c>
      <c r="K254" s="9" t="s">
        <v>2397</v>
      </c>
    </row>
    <row r="255" spans="1:11" x14ac:dyDescent="0.25">
      <c r="A255" s="9" t="s">
        <v>1635</v>
      </c>
      <c r="B255" s="9" t="s">
        <v>1636</v>
      </c>
      <c r="C255" s="9" t="s">
        <v>1644</v>
      </c>
      <c r="D255" s="9" t="str">
        <f t="shared" si="3"/>
        <v>01_NLDISC</v>
      </c>
      <c r="E255" s="9" t="s">
        <v>1645</v>
      </c>
      <c r="F255" s="9">
        <v>-99</v>
      </c>
      <c r="G255" s="9" t="s">
        <v>1639</v>
      </c>
      <c r="H255" s="9">
        <v>0</v>
      </c>
      <c r="I255" s="9" t="s">
        <v>858</v>
      </c>
      <c r="J255" s="9">
        <v>0</v>
      </c>
      <c r="K255" s="9" t="s">
        <v>2397</v>
      </c>
    </row>
    <row r="256" spans="1:11" s="79" customFormat="1" x14ac:dyDescent="0.25">
      <c r="A256" s="79" t="s">
        <v>1635</v>
      </c>
      <c r="B256" s="79" t="s">
        <v>1636</v>
      </c>
      <c r="C256" s="79" t="s">
        <v>1646</v>
      </c>
      <c r="D256" s="79" t="str">
        <f t="shared" si="3"/>
        <v>14A-2S2</v>
      </c>
      <c r="E256" s="79" t="s">
        <v>1647</v>
      </c>
      <c r="F256" s="79">
        <v>0</v>
      </c>
      <c r="G256" s="79" t="s">
        <v>1347</v>
      </c>
      <c r="H256" s="79">
        <v>0</v>
      </c>
      <c r="I256" s="79" t="s">
        <v>858</v>
      </c>
      <c r="J256" s="79">
        <v>0</v>
      </c>
      <c r="K256" s="79" t="s">
        <v>2298</v>
      </c>
    </row>
    <row r="257" spans="1:11" x14ac:dyDescent="0.25">
      <c r="A257" s="9" t="s">
        <v>1635</v>
      </c>
      <c r="B257" s="9" t="s">
        <v>1636</v>
      </c>
      <c r="C257" s="9" t="s">
        <v>1648</v>
      </c>
      <c r="D257" s="9" t="str">
        <f t="shared" si="3"/>
        <v>20FOR24</v>
      </c>
      <c r="E257" s="9" t="s">
        <v>1649</v>
      </c>
      <c r="F257" s="9">
        <v>0</v>
      </c>
      <c r="G257" s="9" t="s">
        <v>858</v>
      </c>
      <c r="H257" s="9">
        <v>-20</v>
      </c>
      <c r="I257" s="9" t="s">
        <v>1650</v>
      </c>
      <c r="J257" s="9">
        <v>0</v>
      </c>
      <c r="K257" s="9" t="s">
        <v>2397</v>
      </c>
    </row>
    <row r="258" spans="1:11" s="79" customFormat="1" x14ac:dyDescent="0.25">
      <c r="A258" s="79" t="s">
        <v>1635</v>
      </c>
      <c r="B258" s="79" t="s">
        <v>1636</v>
      </c>
      <c r="C258" s="79" t="s">
        <v>1651</v>
      </c>
      <c r="D258" s="79" t="str">
        <f t="shared" ref="D258:D321" si="4">TRIM(C258)</f>
        <v>2GIG-3GBX-A</v>
      </c>
      <c r="E258" s="79" t="s">
        <v>1088</v>
      </c>
      <c r="F258" s="79">
        <v>0</v>
      </c>
      <c r="G258" s="79" t="s">
        <v>854</v>
      </c>
      <c r="H258" s="79">
        <v>0</v>
      </c>
      <c r="I258" s="79" t="s">
        <v>858</v>
      </c>
      <c r="J258" s="79">
        <v>0</v>
      </c>
      <c r="K258" s="79" t="s">
        <v>205</v>
      </c>
    </row>
    <row r="259" spans="1:11" s="79" customFormat="1" x14ac:dyDescent="0.25">
      <c r="A259" s="79" t="s">
        <v>1635</v>
      </c>
      <c r="B259" s="79" t="s">
        <v>1636</v>
      </c>
      <c r="C259" s="79" t="s">
        <v>1426</v>
      </c>
      <c r="D259" s="79" t="str">
        <f t="shared" si="4"/>
        <v>2GIG-CP-DESK</v>
      </c>
      <c r="E259" s="79" t="s">
        <v>1427</v>
      </c>
      <c r="F259" s="79">
        <v>0</v>
      </c>
      <c r="G259" s="79" t="s">
        <v>854</v>
      </c>
      <c r="H259" s="79">
        <v>0</v>
      </c>
      <c r="I259" s="79" t="s">
        <v>858</v>
      </c>
      <c r="J259" s="79">
        <v>0</v>
      </c>
      <c r="K259" s="79" t="s">
        <v>1426</v>
      </c>
    </row>
    <row r="260" spans="1:11" s="79" customFormat="1" x14ac:dyDescent="0.25">
      <c r="A260" s="79" t="s">
        <v>1635</v>
      </c>
      <c r="B260" s="79" t="s">
        <v>1636</v>
      </c>
      <c r="C260" s="79" t="s">
        <v>1428</v>
      </c>
      <c r="D260" s="79" t="str">
        <f t="shared" si="4"/>
        <v>2GIG-F1-345</v>
      </c>
      <c r="E260" s="79" t="s">
        <v>1429</v>
      </c>
      <c r="F260" s="79">
        <v>0</v>
      </c>
      <c r="G260" s="79" t="s">
        <v>854</v>
      </c>
      <c r="H260" s="79">
        <v>0</v>
      </c>
      <c r="I260" s="79" t="s">
        <v>858</v>
      </c>
      <c r="J260" s="79">
        <v>0</v>
      </c>
      <c r="K260" s="79" t="s">
        <v>980</v>
      </c>
    </row>
    <row r="261" spans="1:11" x14ac:dyDescent="0.25">
      <c r="A261" s="9" t="s">
        <v>1635</v>
      </c>
      <c r="B261" s="9" t="s">
        <v>1636</v>
      </c>
      <c r="C261" s="9" t="s">
        <v>1652</v>
      </c>
      <c r="D261" s="9" t="str">
        <f t="shared" si="4"/>
        <v>2GIG-F1-CF</v>
      </c>
      <c r="E261" s="9" t="s">
        <v>1098</v>
      </c>
      <c r="F261" s="9">
        <v>0</v>
      </c>
      <c r="G261" s="9" t="s">
        <v>858</v>
      </c>
      <c r="H261" s="9">
        <v>10</v>
      </c>
      <c r="I261" s="9" t="s">
        <v>1653</v>
      </c>
      <c r="J261" s="9">
        <v>0</v>
      </c>
      <c r="K261" s="9" t="s">
        <v>2397</v>
      </c>
    </row>
    <row r="262" spans="1:11" s="79" customFormat="1" x14ac:dyDescent="0.25">
      <c r="A262" s="79" t="s">
        <v>1635</v>
      </c>
      <c r="B262" s="79" t="s">
        <v>1636</v>
      </c>
      <c r="C262" s="79" t="s">
        <v>1430</v>
      </c>
      <c r="D262" s="79" t="str">
        <f t="shared" si="4"/>
        <v>2GIG-GC2</v>
      </c>
      <c r="E262" s="79" t="s">
        <v>1084</v>
      </c>
      <c r="F262" s="79">
        <v>0</v>
      </c>
      <c r="G262" s="79" t="s">
        <v>854</v>
      </c>
      <c r="H262" s="79">
        <v>0</v>
      </c>
      <c r="I262" s="79" t="s">
        <v>737</v>
      </c>
      <c r="J262" s="79">
        <v>0</v>
      </c>
      <c r="K262" s="79" t="s">
        <v>899</v>
      </c>
    </row>
    <row r="263" spans="1:11" s="79" customFormat="1" x14ac:dyDescent="0.25">
      <c r="A263" s="79" t="s">
        <v>1635</v>
      </c>
      <c r="B263" s="79" t="s">
        <v>1636</v>
      </c>
      <c r="C263" s="79" t="s">
        <v>1654</v>
      </c>
      <c r="D263" s="79" t="str">
        <f t="shared" si="4"/>
        <v>2GIG-GC2F</v>
      </c>
      <c r="E263" s="79" t="s">
        <v>1085</v>
      </c>
      <c r="F263" s="79">
        <v>0</v>
      </c>
      <c r="G263" s="79" t="s">
        <v>854</v>
      </c>
      <c r="H263" s="79">
        <v>0</v>
      </c>
      <c r="I263" s="79" t="s">
        <v>737</v>
      </c>
      <c r="J263" s="79">
        <v>0</v>
      </c>
      <c r="K263" s="79" t="s">
        <v>900</v>
      </c>
    </row>
    <row r="264" spans="1:11" s="79" customFormat="1" x14ac:dyDescent="0.25">
      <c r="A264" s="79" t="s">
        <v>1635</v>
      </c>
      <c r="B264" s="79" t="s">
        <v>1636</v>
      </c>
      <c r="C264" s="79" t="s">
        <v>1431</v>
      </c>
      <c r="D264" s="79" t="str">
        <f t="shared" si="4"/>
        <v>2GIG-GC3GRA</v>
      </c>
      <c r="E264" s="79" t="s">
        <v>1432</v>
      </c>
      <c r="F264" s="79">
        <v>0</v>
      </c>
      <c r="G264" s="79" t="s">
        <v>854</v>
      </c>
      <c r="H264" s="79">
        <v>0</v>
      </c>
      <c r="I264" s="79" t="s">
        <v>858</v>
      </c>
      <c r="J264" s="79">
        <v>0</v>
      </c>
      <c r="K264" s="79" t="s">
        <v>2304</v>
      </c>
    </row>
    <row r="265" spans="1:11" s="79" customFormat="1" x14ac:dyDescent="0.25">
      <c r="A265" s="79" t="s">
        <v>1635</v>
      </c>
      <c r="B265" s="79" t="s">
        <v>1636</v>
      </c>
      <c r="C265" s="79" t="s">
        <v>1655</v>
      </c>
      <c r="D265" s="79" t="str">
        <f t="shared" si="4"/>
        <v>2GIG-GC3GRXA</v>
      </c>
      <c r="E265" s="79" t="s">
        <v>1656</v>
      </c>
      <c r="F265" s="79">
        <v>0</v>
      </c>
      <c r="G265" s="79" t="s">
        <v>854</v>
      </c>
      <c r="H265" s="79">
        <v>0</v>
      </c>
      <c r="I265" s="79" t="s">
        <v>858</v>
      </c>
      <c r="J265" s="79">
        <v>0</v>
      </c>
      <c r="K265" s="79" t="s">
        <v>1655</v>
      </c>
    </row>
    <row r="266" spans="1:11" s="79" customFormat="1" x14ac:dyDescent="0.25">
      <c r="A266" s="79" t="s">
        <v>1635</v>
      </c>
      <c r="B266" s="79" t="s">
        <v>1636</v>
      </c>
      <c r="C266" s="79" t="s">
        <v>1657</v>
      </c>
      <c r="D266" s="79" t="str">
        <f t="shared" si="4"/>
        <v>2GIG-GCCDMVX</v>
      </c>
      <c r="E266" s="79" t="s">
        <v>1658</v>
      </c>
      <c r="F266" s="79">
        <v>0</v>
      </c>
      <c r="G266" s="79" t="s">
        <v>854</v>
      </c>
      <c r="H266" s="79">
        <v>0</v>
      </c>
      <c r="I266" s="79" t="s">
        <v>858</v>
      </c>
      <c r="J266" s="79">
        <v>0</v>
      </c>
      <c r="K266" s="79" t="s">
        <v>1657</v>
      </c>
    </row>
    <row r="267" spans="1:11" s="79" customFormat="1" x14ac:dyDescent="0.25">
      <c r="A267" s="79" t="s">
        <v>1635</v>
      </c>
      <c r="B267" s="79" t="s">
        <v>1636</v>
      </c>
      <c r="C267" s="79" t="s">
        <v>1433</v>
      </c>
      <c r="D267" s="79" t="str">
        <f t="shared" si="4"/>
        <v>2GIG-PHB-345</v>
      </c>
      <c r="E267" s="79" t="s">
        <v>1434</v>
      </c>
      <c r="F267" s="79">
        <v>0</v>
      </c>
      <c r="G267" s="79" t="s">
        <v>854</v>
      </c>
      <c r="H267" s="79">
        <v>0</v>
      </c>
      <c r="I267" s="79" t="s">
        <v>1296</v>
      </c>
      <c r="J267" s="79">
        <v>0</v>
      </c>
      <c r="K267" s="79" t="s">
        <v>1433</v>
      </c>
    </row>
    <row r="268" spans="1:11" x14ac:dyDescent="0.25">
      <c r="A268" s="9" t="s">
        <v>1635</v>
      </c>
      <c r="B268" s="9" t="s">
        <v>1636</v>
      </c>
      <c r="C268" s="9" t="s">
        <v>1659</v>
      </c>
      <c r="D268" s="9" t="str">
        <f t="shared" si="4"/>
        <v>2GIG-PHB-CF</v>
      </c>
      <c r="E268" s="9" t="s">
        <v>1097</v>
      </c>
      <c r="F268" s="9">
        <v>0</v>
      </c>
      <c r="G268" s="9" t="s">
        <v>858</v>
      </c>
      <c r="H268" s="9">
        <v>5</v>
      </c>
      <c r="I268" s="9" t="s">
        <v>1653</v>
      </c>
      <c r="J268" s="9">
        <v>0</v>
      </c>
      <c r="K268" s="9" t="s">
        <v>2397</v>
      </c>
    </row>
    <row r="269" spans="1:11" s="79" customFormat="1" x14ac:dyDescent="0.25">
      <c r="A269" s="79" t="s">
        <v>1635</v>
      </c>
      <c r="B269" s="79" t="s">
        <v>1636</v>
      </c>
      <c r="C269" s="79" t="s">
        <v>1660</v>
      </c>
      <c r="D269" s="79" t="str">
        <f t="shared" si="4"/>
        <v>2GIG-RPTR</v>
      </c>
      <c r="E269" s="79" t="s">
        <v>1661</v>
      </c>
      <c r="F269" s="79">
        <v>50</v>
      </c>
      <c r="G269" s="79" t="s">
        <v>854</v>
      </c>
      <c r="H269" s="79">
        <v>0</v>
      </c>
      <c r="I269" s="79" t="s">
        <v>858</v>
      </c>
      <c r="J269" s="79">
        <v>0</v>
      </c>
      <c r="K269" s="79" t="s">
        <v>2305</v>
      </c>
    </row>
    <row r="270" spans="1:11" s="79" customFormat="1" x14ac:dyDescent="0.25">
      <c r="A270" s="79" t="s">
        <v>1635</v>
      </c>
      <c r="B270" s="79" t="s">
        <v>1636</v>
      </c>
      <c r="C270" s="79" t="s">
        <v>1435</v>
      </c>
      <c r="D270" s="79" t="str">
        <f t="shared" si="4"/>
        <v>2GIG_3GTLXA</v>
      </c>
      <c r="E270" s="79" t="s">
        <v>1436</v>
      </c>
      <c r="F270" s="79">
        <v>0</v>
      </c>
      <c r="G270" s="79" t="s">
        <v>854</v>
      </c>
      <c r="H270" s="79">
        <v>0</v>
      </c>
      <c r="I270" s="79" t="s">
        <v>858</v>
      </c>
      <c r="J270" s="79">
        <v>0</v>
      </c>
      <c r="K270" s="79" t="s">
        <v>2299</v>
      </c>
    </row>
    <row r="271" spans="1:11" s="79" customFormat="1" x14ac:dyDescent="0.25">
      <c r="A271" s="79" t="s">
        <v>1635</v>
      </c>
      <c r="B271" s="79" t="s">
        <v>1636</v>
      </c>
      <c r="C271" s="79" t="s">
        <v>93</v>
      </c>
      <c r="D271" s="79" t="str">
        <f t="shared" si="4"/>
        <v>2GIG_5800PIR</v>
      </c>
      <c r="E271" s="79" t="s">
        <v>1152</v>
      </c>
      <c r="F271" s="79">
        <v>299</v>
      </c>
      <c r="G271" s="79" t="s">
        <v>854</v>
      </c>
      <c r="H271" s="79">
        <v>0</v>
      </c>
      <c r="I271" s="79" t="s">
        <v>858</v>
      </c>
      <c r="J271" s="79">
        <v>0</v>
      </c>
      <c r="K271" s="79" t="s">
        <v>93</v>
      </c>
    </row>
    <row r="272" spans="1:11" s="79" customFormat="1" x14ac:dyDescent="0.25">
      <c r="A272" s="79" t="s">
        <v>1635</v>
      </c>
      <c r="B272" s="79" t="s">
        <v>1636</v>
      </c>
      <c r="C272" s="79" t="s">
        <v>1662</v>
      </c>
      <c r="D272" s="79" t="str">
        <f t="shared" si="4"/>
        <v>2GIG_5816OD</v>
      </c>
      <c r="E272" s="79" t="s">
        <v>1153</v>
      </c>
      <c r="F272" s="79">
        <v>99</v>
      </c>
      <c r="G272" s="79" t="s">
        <v>854</v>
      </c>
      <c r="H272" s="79">
        <v>0</v>
      </c>
      <c r="I272" s="79" t="s">
        <v>858</v>
      </c>
      <c r="J272" s="79">
        <v>0</v>
      </c>
      <c r="K272" s="79" t="s">
        <v>94</v>
      </c>
    </row>
    <row r="273" spans="1:11" s="79" customFormat="1" x14ac:dyDescent="0.25">
      <c r="A273" s="79" t="s">
        <v>1635</v>
      </c>
      <c r="B273" s="79" t="s">
        <v>1636</v>
      </c>
      <c r="C273" s="79" t="s">
        <v>1439</v>
      </c>
      <c r="D273" s="79" t="str">
        <f t="shared" si="4"/>
        <v>2GIG_ANT3X</v>
      </c>
      <c r="E273" s="79" t="s">
        <v>1440</v>
      </c>
      <c r="F273" s="79">
        <v>0</v>
      </c>
      <c r="G273" s="79" t="s">
        <v>854</v>
      </c>
      <c r="H273" s="79">
        <v>0</v>
      </c>
      <c r="I273" s="79" t="s">
        <v>858</v>
      </c>
      <c r="J273" s="79">
        <v>0</v>
      </c>
      <c r="K273" s="79" t="s">
        <v>2300</v>
      </c>
    </row>
    <row r="274" spans="1:11" s="79" customFormat="1" x14ac:dyDescent="0.25">
      <c r="A274" s="79" t="s">
        <v>1635</v>
      </c>
      <c r="B274" s="79" t="s">
        <v>1636</v>
      </c>
      <c r="C274" s="79" t="s">
        <v>52</v>
      </c>
      <c r="D274" s="79" t="str">
        <f t="shared" si="4"/>
        <v>2GIG_CO3_345</v>
      </c>
      <c r="E274" s="79" t="s">
        <v>1139</v>
      </c>
      <c r="F274" s="79">
        <v>89</v>
      </c>
      <c r="G274" s="79" t="s">
        <v>854</v>
      </c>
      <c r="H274" s="79">
        <v>0</v>
      </c>
      <c r="I274" s="79" t="s">
        <v>858</v>
      </c>
      <c r="J274" s="79">
        <v>0</v>
      </c>
      <c r="K274" s="79" t="s">
        <v>52</v>
      </c>
    </row>
    <row r="275" spans="1:11" s="79" customFormat="1" x14ac:dyDescent="0.25">
      <c r="A275" s="79" t="s">
        <v>1635</v>
      </c>
      <c r="B275" s="79" t="s">
        <v>1636</v>
      </c>
      <c r="C275" s="79" t="s">
        <v>1441</v>
      </c>
      <c r="D275" s="79" t="str">
        <f t="shared" si="4"/>
        <v>2GIG_DBELL</v>
      </c>
      <c r="E275" s="79" t="s">
        <v>1140</v>
      </c>
      <c r="F275" s="79">
        <v>49</v>
      </c>
      <c r="G275" s="79" t="s">
        <v>854</v>
      </c>
      <c r="H275" s="79">
        <v>0</v>
      </c>
      <c r="I275" s="79" t="s">
        <v>858</v>
      </c>
      <c r="J275" s="79">
        <v>0</v>
      </c>
      <c r="K275" s="79" t="s">
        <v>53</v>
      </c>
    </row>
    <row r="276" spans="1:11" s="79" customFormat="1" x14ac:dyDescent="0.25">
      <c r="A276" s="79" t="s">
        <v>1635</v>
      </c>
      <c r="B276" s="79" t="s">
        <v>1636</v>
      </c>
      <c r="C276" s="79" t="s">
        <v>54</v>
      </c>
      <c r="D276" s="79" t="str">
        <f t="shared" si="4"/>
        <v>2GIG_DW10_34</v>
      </c>
      <c r="E276" s="79" t="s">
        <v>1141</v>
      </c>
      <c r="F276" s="79">
        <v>29</v>
      </c>
      <c r="G276" s="79" t="s">
        <v>854</v>
      </c>
      <c r="H276" s="79">
        <v>0</v>
      </c>
      <c r="I276" s="79" t="s">
        <v>858</v>
      </c>
      <c r="J276" s="79">
        <v>0</v>
      </c>
      <c r="K276" s="79" t="s">
        <v>54</v>
      </c>
    </row>
    <row r="277" spans="1:11" s="79" customFormat="1" x14ac:dyDescent="0.25">
      <c r="A277" s="79" t="s">
        <v>1635</v>
      </c>
      <c r="B277" s="79" t="s">
        <v>1636</v>
      </c>
      <c r="C277" s="79" t="s">
        <v>1663</v>
      </c>
      <c r="D277" s="79" t="str">
        <f t="shared" si="4"/>
        <v>2GIG_DW20R</v>
      </c>
      <c r="E277" s="79" t="s">
        <v>1143</v>
      </c>
      <c r="F277" s="79">
        <v>49</v>
      </c>
      <c r="G277" s="79" t="s">
        <v>854</v>
      </c>
      <c r="H277" s="79">
        <v>0</v>
      </c>
      <c r="I277" s="79" t="s">
        <v>858</v>
      </c>
      <c r="J277" s="79">
        <v>0</v>
      </c>
      <c r="K277" s="79" t="s">
        <v>136</v>
      </c>
    </row>
    <row r="278" spans="1:11" s="79" customFormat="1" x14ac:dyDescent="0.25">
      <c r="A278" s="79" t="s">
        <v>1635</v>
      </c>
      <c r="B278" s="79" t="s">
        <v>1636</v>
      </c>
      <c r="C278" s="79" t="s">
        <v>1442</v>
      </c>
      <c r="D278" s="79" t="str">
        <f t="shared" si="4"/>
        <v>2GIG_DW40</v>
      </c>
      <c r="E278" s="79" t="s">
        <v>1142</v>
      </c>
      <c r="F278" s="79">
        <v>39</v>
      </c>
      <c r="G278" s="79" t="s">
        <v>854</v>
      </c>
      <c r="H278" s="79">
        <v>0</v>
      </c>
      <c r="I278" s="79" t="s">
        <v>858</v>
      </c>
      <c r="J278" s="79">
        <v>0</v>
      </c>
      <c r="K278" s="79" t="s">
        <v>55</v>
      </c>
    </row>
    <row r="279" spans="1:11" s="79" customFormat="1" x14ac:dyDescent="0.25">
      <c r="A279" s="79" t="s">
        <v>1635</v>
      </c>
      <c r="B279" s="79" t="s">
        <v>1636</v>
      </c>
      <c r="C279" s="79" t="s">
        <v>1443</v>
      </c>
      <c r="D279" s="79" t="str">
        <f t="shared" si="4"/>
        <v>2GIG_FT1345</v>
      </c>
      <c r="E279" s="79" t="s">
        <v>1144</v>
      </c>
      <c r="F279" s="79">
        <v>59</v>
      </c>
      <c r="G279" s="79" t="s">
        <v>854</v>
      </c>
      <c r="H279" s="79">
        <v>0</v>
      </c>
      <c r="I279" s="79" t="s">
        <v>858</v>
      </c>
      <c r="J279" s="79">
        <v>0</v>
      </c>
      <c r="K279" s="79" t="s">
        <v>56</v>
      </c>
    </row>
    <row r="280" spans="1:11" s="79" customFormat="1" x14ac:dyDescent="0.25">
      <c r="A280" s="79" t="s">
        <v>1635</v>
      </c>
      <c r="B280" s="79" t="s">
        <v>1636</v>
      </c>
      <c r="C280" s="79" t="s">
        <v>57</v>
      </c>
      <c r="D280" s="79" t="str">
        <f t="shared" si="4"/>
        <v>2GIG_GB1_345</v>
      </c>
      <c r="E280" s="79" t="s">
        <v>1145</v>
      </c>
      <c r="F280" s="79">
        <v>59</v>
      </c>
      <c r="G280" s="79" t="s">
        <v>854</v>
      </c>
      <c r="H280" s="79">
        <v>0</v>
      </c>
      <c r="I280" s="79" t="s">
        <v>858</v>
      </c>
      <c r="J280" s="79">
        <v>0</v>
      </c>
      <c r="K280" s="79" t="s">
        <v>57</v>
      </c>
    </row>
    <row r="281" spans="1:11" s="79" customFormat="1" x14ac:dyDescent="0.25">
      <c r="A281" s="79" t="s">
        <v>1635</v>
      </c>
      <c r="B281" s="79" t="s">
        <v>1636</v>
      </c>
      <c r="C281" s="79" t="s">
        <v>1664</v>
      </c>
      <c r="D281" s="79" t="str">
        <f t="shared" si="4"/>
        <v>2GIG_GC3GAXA</v>
      </c>
      <c r="E281" s="79" t="s">
        <v>1665</v>
      </c>
      <c r="F281" s="79">
        <v>0</v>
      </c>
      <c r="G281" s="79" t="s">
        <v>854</v>
      </c>
      <c r="H281" s="79">
        <v>0</v>
      </c>
      <c r="I281" s="79" t="s">
        <v>858</v>
      </c>
      <c r="J281" s="79">
        <v>0</v>
      </c>
      <c r="K281" s="79" t="s">
        <v>1664</v>
      </c>
    </row>
    <row r="282" spans="1:11" s="79" customFormat="1" x14ac:dyDescent="0.25">
      <c r="A282" s="79" t="s">
        <v>1635</v>
      </c>
      <c r="B282" s="79" t="s">
        <v>1636</v>
      </c>
      <c r="C282" s="79" t="s">
        <v>1444</v>
      </c>
      <c r="D282" s="79" t="str">
        <f t="shared" si="4"/>
        <v>2GIG_GCCDMVA</v>
      </c>
      <c r="E282" s="79" t="s">
        <v>1445</v>
      </c>
      <c r="F282" s="79">
        <v>0</v>
      </c>
      <c r="G282" s="79" t="s">
        <v>854</v>
      </c>
      <c r="H282" s="79">
        <v>0</v>
      </c>
      <c r="I282" s="79" t="s">
        <v>858</v>
      </c>
      <c r="J282" s="79">
        <v>0</v>
      </c>
      <c r="K282" s="79" t="s">
        <v>1444</v>
      </c>
    </row>
    <row r="283" spans="1:11" s="79" customFormat="1" x14ac:dyDescent="0.25">
      <c r="A283" s="79" t="s">
        <v>1635</v>
      </c>
      <c r="B283" s="79" t="s">
        <v>1636</v>
      </c>
      <c r="C283" s="79" t="s">
        <v>1446</v>
      </c>
      <c r="D283" s="79" t="str">
        <f t="shared" si="4"/>
        <v>2GIG_GCTBZ48</v>
      </c>
      <c r="E283" s="79" t="s">
        <v>1447</v>
      </c>
      <c r="F283" s="79">
        <v>99</v>
      </c>
      <c r="G283" s="79" t="s">
        <v>854</v>
      </c>
      <c r="H283" s="79">
        <v>0</v>
      </c>
      <c r="I283" s="79" t="s">
        <v>858</v>
      </c>
      <c r="J283" s="79">
        <v>0</v>
      </c>
      <c r="K283" s="79" t="s">
        <v>1446</v>
      </c>
    </row>
    <row r="284" spans="1:11" s="79" customFormat="1" x14ac:dyDescent="0.25">
      <c r="A284" s="79" t="s">
        <v>1635</v>
      </c>
      <c r="B284" s="79" t="s">
        <v>1636</v>
      </c>
      <c r="C284" s="79" t="s">
        <v>1666</v>
      </c>
      <c r="D284" s="79" t="str">
        <f t="shared" si="4"/>
        <v>2GIG_GD00Z_4</v>
      </c>
      <c r="E284" s="79" t="s">
        <v>1667</v>
      </c>
      <c r="F284" s="79">
        <v>99</v>
      </c>
      <c r="G284" s="79" t="s">
        <v>854</v>
      </c>
      <c r="H284" s="79">
        <v>0</v>
      </c>
      <c r="I284" s="79" t="s">
        <v>858</v>
      </c>
      <c r="J284" s="79">
        <v>0</v>
      </c>
      <c r="K284" s="79" t="s">
        <v>1666</v>
      </c>
    </row>
    <row r="285" spans="1:11" s="79" customFormat="1" x14ac:dyDescent="0.25">
      <c r="A285" s="79" t="s">
        <v>1635</v>
      </c>
      <c r="B285" s="79" t="s">
        <v>1636</v>
      </c>
      <c r="C285" s="79" t="s">
        <v>73</v>
      </c>
      <c r="D285" s="79" t="str">
        <f t="shared" si="4"/>
        <v>2GIG_GD00Z_5</v>
      </c>
      <c r="E285" s="79" t="s">
        <v>1162</v>
      </c>
      <c r="F285" s="79">
        <v>99</v>
      </c>
      <c r="G285" s="79" t="s">
        <v>854</v>
      </c>
      <c r="H285" s="79">
        <v>0</v>
      </c>
      <c r="I285" s="79" t="s">
        <v>858</v>
      </c>
      <c r="J285" s="79">
        <v>0</v>
      </c>
      <c r="K285" s="79" t="s">
        <v>73</v>
      </c>
    </row>
    <row r="286" spans="1:11" s="79" customFormat="1" x14ac:dyDescent="0.25">
      <c r="A286" s="79" t="s">
        <v>1635</v>
      </c>
      <c r="B286" s="79" t="s">
        <v>1636</v>
      </c>
      <c r="C286" s="79" t="s">
        <v>1668</v>
      </c>
      <c r="D286" s="79" t="str">
        <f t="shared" si="4"/>
        <v>2GIG_GDR1345</v>
      </c>
      <c r="E286" s="79" t="s">
        <v>1669</v>
      </c>
      <c r="F286" s="79">
        <v>0</v>
      </c>
      <c r="G286" s="79" t="s">
        <v>854</v>
      </c>
      <c r="H286" s="79">
        <v>0</v>
      </c>
      <c r="I286" s="79" t="s">
        <v>858</v>
      </c>
      <c r="J286" s="79">
        <v>0</v>
      </c>
      <c r="K286" s="79" t="s">
        <v>1668</v>
      </c>
    </row>
    <row r="287" spans="1:11" s="79" customFormat="1" x14ac:dyDescent="0.25">
      <c r="A287" s="79" t="s">
        <v>1635</v>
      </c>
      <c r="B287" s="79" t="s">
        <v>1636</v>
      </c>
      <c r="C287" s="79" t="s">
        <v>1448</v>
      </c>
      <c r="D287" s="79" t="str">
        <f t="shared" si="4"/>
        <v>2GIG_IMAGE1</v>
      </c>
      <c r="E287" s="79" t="s">
        <v>1163</v>
      </c>
      <c r="F287" s="79">
        <v>119</v>
      </c>
      <c r="G287" s="79" t="s">
        <v>854</v>
      </c>
      <c r="H287" s="79">
        <v>0</v>
      </c>
      <c r="I287" s="79" t="s">
        <v>858</v>
      </c>
      <c r="J287" s="79">
        <v>0</v>
      </c>
      <c r="K287" s="79" t="s">
        <v>74</v>
      </c>
    </row>
    <row r="288" spans="1:11" s="79" customFormat="1" x14ac:dyDescent="0.25">
      <c r="A288" s="79" t="s">
        <v>1635</v>
      </c>
      <c r="B288" s="79" t="s">
        <v>1636</v>
      </c>
      <c r="C288" s="79" t="s">
        <v>1449</v>
      </c>
      <c r="D288" s="79" t="str">
        <f t="shared" si="4"/>
        <v>2GIG_KEY2</v>
      </c>
      <c r="E288" s="79" t="s">
        <v>1146</v>
      </c>
      <c r="F288" s="79">
        <v>29</v>
      </c>
      <c r="G288" s="79" t="s">
        <v>854</v>
      </c>
      <c r="H288" s="79">
        <v>0</v>
      </c>
      <c r="I288" s="79" t="s">
        <v>858</v>
      </c>
      <c r="J288" s="79">
        <v>0</v>
      </c>
      <c r="K288" s="79" t="s">
        <v>58</v>
      </c>
    </row>
    <row r="289" spans="1:11" s="79" customFormat="1" x14ac:dyDescent="0.25">
      <c r="A289" s="79" t="s">
        <v>1635</v>
      </c>
      <c r="B289" s="79" t="s">
        <v>1636</v>
      </c>
      <c r="C289" s="79" t="s">
        <v>1450</v>
      </c>
      <c r="D289" s="79" t="str">
        <f t="shared" si="4"/>
        <v>2GIG_LB60Z</v>
      </c>
      <c r="E289" s="79" t="s">
        <v>1164</v>
      </c>
      <c r="F289" s="79">
        <v>49</v>
      </c>
      <c r="G289" s="79" t="s">
        <v>854</v>
      </c>
      <c r="H289" s="79">
        <v>0</v>
      </c>
      <c r="I289" s="79" t="s">
        <v>858</v>
      </c>
      <c r="J289" s="79">
        <v>0</v>
      </c>
      <c r="K289" s="79" t="s">
        <v>75</v>
      </c>
    </row>
    <row r="290" spans="1:11" s="79" customFormat="1" x14ac:dyDescent="0.25">
      <c r="A290" s="79" t="s">
        <v>1635</v>
      </c>
      <c r="B290" s="79" t="s">
        <v>1636</v>
      </c>
      <c r="C290" s="79" t="s">
        <v>918</v>
      </c>
      <c r="D290" s="79" t="str">
        <f t="shared" si="4"/>
        <v>2GIG_LB65R6Z</v>
      </c>
      <c r="E290" s="79" t="s">
        <v>1078</v>
      </c>
      <c r="F290" s="79">
        <v>49</v>
      </c>
      <c r="G290" s="79" t="s">
        <v>854</v>
      </c>
      <c r="H290" s="79">
        <v>0</v>
      </c>
      <c r="I290" s="79" t="s">
        <v>858</v>
      </c>
      <c r="J290" s="79">
        <v>0</v>
      </c>
      <c r="K290" s="79" t="s">
        <v>918</v>
      </c>
    </row>
    <row r="291" spans="1:11" s="79" customFormat="1" x14ac:dyDescent="0.25">
      <c r="A291" s="79" t="s">
        <v>1635</v>
      </c>
      <c r="B291" s="79" t="s">
        <v>1636</v>
      </c>
      <c r="C291" s="79" t="s">
        <v>1670</v>
      </c>
      <c r="D291" s="79" t="str">
        <f t="shared" si="4"/>
        <v>2GIG_LBR30Z</v>
      </c>
      <c r="E291" s="79" t="s">
        <v>1079</v>
      </c>
      <c r="F291" s="79">
        <v>49</v>
      </c>
      <c r="G291" s="79" t="s">
        <v>854</v>
      </c>
      <c r="H291" s="79">
        <v>0</v>
      </c>
      <c r="I291" s="79" t="s">
        <v>858</v>
      </c>
      <c r="J291" s="79">
        <v>0</v>
      </c>
      <c r="K291" s="79" t="s">
        <v>919</v>
      </c>
    </row>
    <row r="292" spans="1:11" s="79" customFormat="1" x14ac:dyDescent="0.25">
      <c r="A292" s="79" t="s">
        <v>1635</v>
      </c>
      <c r="B292" s="79" t="s">
        <v>1636</v>
      </c>
      <c r="C292" s="79" t="s">
        <v>1671</v>
      </c>
      <c r="D292" s="79" t="str">
        <f t="shared" si="4"/>
        <v>2GIG_LINECFF</v>
      </c>
      <c r="E292" s="79" t="s">
        <v>1672</v>
      </c>
      <c r="F292" s="79">
        <v>69</v>
      </c>
      <c r="G292" s="79" t="s">
        <v>854</v>
      </c>
      <c r="H292" s="79">
        <v>0</v>
      </c>
      <c r="I292" s="79" t="s">
        <v>858</v>
      </c>
      <c r="J292" s="79">
        <v>0</v>
      </c>
      <c r="K292" s="79" t="s">
        <v>1671</v>
      </c>
    </row>
    <row r="293" spans="1:11" s="79" customFormat="1" x14ac:dyDescent="0.25">
      <c r="A293" s="79" t="s">
        <v>1635</v>
      </c>
      <c r="B293" s="79" t="s">
        <v>1636</v>
      </c>
      <c r="C293" s="79" t="s">
        <v>1451</v>
      </c>
      <c r="D293" s="79" t="str">
        <f t="shared" si="4"/>
        <v>2GIG_PAD1</v>
      </c>
      <c r="E293" s="79" t="s">
        <v>1147</v>
      </c>
      <c r="F293" s="79">
        <v>49</v>
      </c>
      <c r="G293" s="79" t="s">
        <v>854</v>
      </c>
      <c r="H293" s="79">
        <v>0</v>
      </c>
      <c r="I293" s="79" t="s">
        <v>858</v>
      </c>
      <c r="J293" s="79">
        <v>0</v>
      </c>
      <c r="K293" s="79" t="s">
        <v>59</v>
      </c>
    </row>
    <row r="294" spans="1:11" s="79" customFormat="1" x14ac:dyDescent="0.25">
      <c r="A294" s="79" t="s">
        <v>1635</v>
      </c>
      <c r="B294" s="79" t="s">
        <v>1636</v>
      </c>
      <c r="C294" s="79" t="s">
        <v>1452</v>
      </c>
      <c r="D294" s="79" t="str">
        <f t="shared" si="4"/>
        <v>2GIG_PANIC1</v>
      </c>
      <c r="E294" s="79" t="s">
        <v>386</v>
      </c>
      <c r="F294" s="79">
        <v>39</v>
      </c>
      <c r="G294" s="79" t="s">
        <v>854</v>
      </c>
      <c r="H294" s="79">
        <v>0</v>
      </c>
      <c r="I294" s="79" t="s">
        <v>858</v>
      </c>
      <c r="J294" s="79">
        <v>0</v>
      </c>
      <c r="K294" s="79" t="s">
        <v>60</v>
      </c>
    </row>
    <row r="295" spans="1:11" s="79" customFormat="1" x14ac:dyDescent="0.25">
      <c r="A295" s="79" t="s">
        <v>1635</v>
      </c>
      <c r="B295" s="79" t="s">
        <v>1636</v>
      </c>
      <c r="C295" s="79" t="s">
        <v>920</v>
      </c>
      <c r="D295" s="79" t="str">
        <f t="shared" si="4"/>
        <v>2GIG_PD300EM</v>
      </c>
      <c r="E295" s="79" t="s">
        <v>1080</v>
      </c>
      <c r="F295" s="79">
        <v>49</v>
      </c>
      <c r="G295" s="79" t="s">
        <v>854</v>
      </c>
      <c r="H295" s="79">
        <v>0</v>
      </c>
      <c r="I295" s="79" t="s">
        <v>858</v>
      </c>
      <c r="J295" s="79">
        <v>0</v>
      </c>
      <c r="K295" s="79" t="s">
        <v>920</v>
      </c>
    </row>
    <row r="296" spans="1:11" s="79" customFormat="1" x14ac:dyDescent="0.25">
      <c r="A296" s="79" t="s">
        <v>1635</v>
      </c>
      <c r="B296" s="79" t="s">
        <v>1636</v>
      </c>
      <c r="C296" s="79" t="s">
        <v>76</v>
      </c>
      <c r="D296" s="79" t="str">
        <f t="shared" si="4"/>
        <v>2GIG_PD300Z2</v>
      </c>
      <c r="E296" s="79" t="s">
        <v>1165</v>
      </c>
      <c r="F296" s="79">
        <v>49</v>
      </c>
      <c r="G296" s="79" t="s">
        <v>854</v>
      </c>
      <c r="H296" s="79">
        <v>0</v>
      </c>
      <c r="I296" s="79" t="s">
        <v>858</v>
      </c>
      <c r="J296" s="79">
        <v>0</v>
      </c>
      <c r="K296" s="79" t="s">
        <v>76</v>
      </c>
    </row>
    <row r="297" spans="1:11" s="79" customFormat="1" x14ac:dyDescent="0.25">
      <c r="A297" s="79" t="s">
        <v>1635</v>
      </c>
      <c r="B297" s="79" t="s">
        <v>1636</v>
      </c>
      <c r="C297" s="79" t="s">
        <v>921</v>
      </c>
      <c r="D297" s="79" t="str">
        <f t="shared" si="4"/>
        <v>2GIG_PS15EMZ</v>
      </c>
      <c r="E297" s="79" t="s">
        <v>1081</v>
      </c>
      <c r="F297" s="79">
        <v>49</v>
      </c>
      <c r="G297" s="79" t="s">
        <v>854</v>
      </c>
      <c r="H297" s="79">
        <v>0</v>
      </c>
      <c r="I297" s="79" t="s">
        <v>858</v>
      </c>
      <c r="J297" s="79">
        <v>0</v>
      </c>
      <c r="K297" s="79" t="s">
        <v>921</v>
      </c>
    </row>
    <row r="298" spans="1:11" s="79" customFormat="1" x14ac:dyDescent="0.25">
      <c r="A298" s="79" t="s">
        <v>1635</v>
      </c>
      <c r="B298" s="79" t="s">
        <v>1636</v>
      </c>
      <c r="C298" s="79" t="s">
        <v>77</v>
      </c>
      <c r="D298" s="79" t="str">
        <f t="shared" si="4"/>
        <v>2GIG_PS15Z-2</v>
      </c>
      <c r="E298" s="79" t="s">
        <v>1166</v>
      </c>
      <c r="F298" s="79">
        <v>49</v>
      </c>
      <c r="G298" s="79" t="s">
        <v>854</v>
      </c>
      <c r="H298" s="79">
        <v>0</v>
      </c>
      <c r="I298" s="79" t="s">
        <v>858</v>
      </c>
      <c r="J298" s="79">
        <v>0</v>
      </c>
      <c r="K298" s="79" t="s">
        <v>77</v>
      </c>
    </row>
    <row r="299" spans="1:11" s="79" customFormat="1" x14ac:dyDescent="0.25">
      <c r="A299" s="79" t="s">
        <v>1635</v>
      </c>
      <c r="B299" s="79" t="s">
        <v>1636</v>
      </c>
      <c r="C299" s="79" t="s">
        <v>1457</v>
      </c>
      <c r="D299" s="79" t="str">
        <f t="shared" si="4"/>
        <v>2GIG_TAKE_KI</v>
      </c>
      <c r="E299" s="79" t="s">
        <v>1458</v>
      </c>
      <c r="F299" s="79">
        <v>0</v>
      </c>
      <c r="G299" s="79" t="s">
        <v>1673</v>
      </c>
      <c r="H299" s="79">
        <v>0</v>
      </c>
      <c r="I299" s="79" t="s">
        <v>858</v>
      </c>
      <c r="J299" s="79">
        <v>0</v>
      </c>
      <c r="K299" s="79" t="s">
        <v>1457</v>
      </c>
    </row>
    <row r="300" spans="1:11" s="79" customFormat="1" x14ac:dyDescent="0.25">
      <c r="A300" s="79" t="s">
        <v>1635</v>
      </c>
      <c r="B300" s="79" t="s">
        <v>1636</v>
      </c>
      <c r="C300" s="79" t="s">
        <v>63</v>
      </c>
      <c r="D300" s="79" t="str">
        <f t="shared" si="4"/>
        <v>2GIG_TAKE345</v>
      </c>
      <c r="E300" s="79" t="s">
        <v>1083</v>
      </c>
      <c r="F300" s="79">
        <v>79</v>
      </c>
      <c r="G300" s="79" t="s">
        <v>1673</v>
      </c>
      <c r="H300" s="79">
        <v>0</v>
      </c>
      <c r="I300" s="79" t="s">
        <v>858</v>
      </c>
      <c r="J300" s="79">
        <v>0</v>
      </c>
      <c r="K300" s="79" t="s">
        <v>63</v>
      </c>
    </row>
    <row r="301" spans="1:11" s="79" customFormat="1" x14ac:dyDescent="0.25">
      <c r="A301" s="79" t="s">
        <v>1635</v>
      </c>
      <c r="B301" s="79" t="s">
        <v>1636</v>
      </c>
      <c r="C301" s="79" t="s">
        <v>64</v>
      </c>
      <c r="D301" s="79" t="str">
        <f t="shared" si="4"/>
        <v>2GIG_TILT345</v>
      </c>
      <c r="E301" s="79" t="s">
        <v>1150</v>
      </c>
      <c r="F301" s="79">
        <v>59</v>
      </c>
      <c r="G301" s="79" t="s">
        <v>854</v>
      </c>
      <c r="H301" s="79">
        <v>0</v>
      </c>
      <c r="I301" s="79" t="s">
        <v>858</v>
      </c>
      <c r="J301" s="79">
        <v>0</v>
      </c>
      <c r="K301" s="79" t="s">
        <v>64</v>
      </c>
    </row>
    <row r="302" spans="1:11" s="79" customFormat="1" x14ac:dyDescent="0.25">
      <c r="A302" s="79" t="s">
        <v>1635</v>
      </c>
      <c r="B302" s="79" t="s">
        <v>1636</v>
      </c>
      <c r="C302" s="79" t="s">
        <v>1459</v>
      </c>
      <c r="D302" s="79" t="str">
        <f t="shared" si="4"/>
        <v>2GIG_TS1_E</v>
      </c>
      <c r="E302" s="79" t="s">
        <v>1151</v>
      </c>
      <c r="F302" s="79">
        <v>150</v>
      </c>
      <c r="G302" s="79" t="s">
        <v>854</v>
      </c>
      <c r="H302" s="79">
        <v>0</v>
      </c>
      <c r="I302" s="79" t="s">
        <v>858</v>
      </c>
      <c r="J302" s="79">
        <v>0</v>
      </c>
      <c r="K302" s="79" t="s">
        <v>65</v>
      </c>
    </row>
    <row r="303" spans="1:11" s="79" customFormat="1" x14ac:dyDescent="0.25">
      <c r="A303" s="79" t="s">
        <v>1635</v>
      </c>
      <c r="B303" s="79" t="s">
        <v>1636</v>
      </c>
      <c r="C303" s="79" t="s">
        <v>1460</v>
      </c>
      <c r="D303" s="79" t="str">
        <f t="shared" si="4"/>
        <v>2GIG_UPDV</v>
      </c>
      <c r="E303" s="79" t="s">
        <v>1461</v>
      </c>
      <c r="F303" s="79">
        <v>0</v>
      </c>
      <c r="G303" s="79" t="s">
        <v>854</v>
      </c>
      <c r="H303" s="79">
        <v>0</v>
      </c>
      <c r="I303" s="79" t="s">
        <v>858</v>
      </c>
      <c r="J303" s="79">
        <v>0</v>
      </c>
      <c r="K303" s="79" t="s">
        <v>2303</v>
      </c>
    </row>
    <row r="304" spans="1:11" s="79" customFormat="1" x14ac:dyDescent="0.25">
      <c r="A304" s="79" t="s">
        <v>1635</v>
      </c>
      <c r="B304" s="79" t="s">
        <v>1636</v>
      </c>
      <c r="C304" s="79" t="s">
        <v>1674</v>
      </c>
      <c r="D304" s="79" t="str">
        <f t="shared" si="4"/>
        <v>2GIG_WD1000Z</v>
      </c>
      <c r="E304" s="79" t="s">
        <v>1675</v>
      </c>
      <c r="F304" s="79">
        <v>49</v>
      </c>
      <c r="G304" s="79" t="s">
        <v>854</v>
      </c>
      <c r="H304" s="79">
        <v>0</v>
      </c>
      <c r="I304" s="79" t="s">
        <v>858</v>
      </c>
      <c r="J304" s="79">
        <v>0</v>
      </c>
      <c r="K304" s="79" t="s">
        <v>1674</v>
      </c>
    </row>
    <row r="305" spans="1:12" s="79" customFormat="1" x14ac:dyDescent="0.25">
      <c r="A305" s="79" t="s">
        <v>1635</v>
      </c>
      <c r="B305" s="79" t="s">
        <v>1636</v>
      </c>
      <c r="C305" s="79" t="s">
        <v>1676</v>
      </c>
      <c r="D305" s="79" t="str">
        <f t="shared" si="4"/>
        <v>2GIG_WD500Z1</v>
      </c>
      <c r="E305" s="79" t="s">
        <v>1675</v>
      </c>
      <c r="F305" s="79">
        <v>49</v>
      </c>
      <c r="G305" s="79" t="s">
        <v>854</v>
      </c>
      <c r="H305" s="79">
        <v>0</v>
      </c>
      <c r="I305" s="79" t="s">
        <v>858</v>
      </c>
      <c r="J305" s="79">
        <v>0</v>
      </c>
      <c r="K305" s="79" t="s">
        <v>1676</v>
      </c>
    </row>
    <row r="306" spans="1:12" s="79" customFormat="1" x14ac:dyDescent="0.25">
      <c r="A306" s="79" t="s">
        <v>1635</v>
      </c>
      <c r="B306" s="79" t="s">
        <v>1636</v>
      </c>
      <c r="C306" s="79" t="s">
        <v>1462</v>
      </c>
      <c r="D306" s="79" t="str">
        <f t="shared" si="4"/>
        <v>2GIG_XCVR2</v>
      </c>
      <c r="E306" s="79" t="s">
        <v>389</v>
      </c>
      <c r="F306" s="79">
        <v>0</v>
      </c>
      <c r="G306" s="79" t="s">
        <v>854</v>
      </c>
      <c r="H306" s="79">
        <v>0</v>
      </c>
      <c r="I306" s="79" t="s">
        <v>858</v>
      </c>
      <c r="J306" s="79">
        <v>0</v>
      </c>
      <c r="K306" s="79" t="s">
        <v>922</v>
      </c>
    </row>
    <row r="307" spans="1:12" x14ac:dyDescent="0.25">
      <c r="A307" s="9" t="s">
        <v>1635</v>
      </c>
      <c r="B307" s="9" t="s">
        <v>1636</v>
      </c>
      <c r="C307" s="9" t="s">
        <v>137</v>
      </c>
      <c r="D307" s="9" t="str">
        <f t="shared" si="4"/>
        <v>2GIGHOMEAUTO</v>
      </c>
      <c r="E307" s="9" t="s">
        <v>1107</v>
      </c>
      <c r="F307" s="9">
        <v>0</v>
      </c>
      <c r="G307" s="9" t="s">
        <v>858</v>
      </c>
      <c r="H307" s="9">
        <v>5</v>
      </c>
      <c r="I307" s="9" t="s">
        <v>1200</v>
      </c>
      <c r="J307" s="9">
        <v>0</v>
      </c>
      <c r="K307" s="9" t="s">
        <v>2397</v>
      </c>
    </row>
    <row r="308" spans="1:12" s="79" customFormat="1" x14ac:dyDescent="0.25">
      <c r="A308" s="79" t="s">
        <v>1635</v>
      </c>
      <c r="B308" s="79" t="s">
        <v>1636</v>
      </c>
      <c r="C308" s="79" t="s">
        <v>1677</v>
      </c>
      <c r="D308" s="79" t="str">
        <f t="shared" si="4"/>
        <v>2GNL</v>
      </c>
      <c r="E308" s="79" t="s">
        <v>560</v>
      </c>
      <c r="F308" s="79">
        <v>0</v>
      </c>
      <c r="G308" s="79" t="s">
        <v>858</v>
      </c>
      <c r="H308" s="79">
        <v>25</v>
      </c>
      <c r="I308" s="79" t="s">
        <v>737</v>
      </c>
      <c r="J308" s="79">
        <v>0</v>
      </c>
      <c r="K308" s="79" t="s">
        <v>2306</v>
      </c>
    </row>
    <row r="309" spans="1:12" s="79" customFormat="1" x14ac:dyDescent="0.25">
      <c r="A309" s="79" t="s">
        <v>1635</v>
      </c>
      <c r="B309" s="79" t="s">
        <v>1636</v>
      </c>
      <c r="C309" s="79" t="s">
        <v>1678</v>
      </c>
      <c r="D309" s="79" t="str">
        <f t="shared" si="4"/>
        <v>2GNLTW</v>
      </c>
      <c r="E309" s="79" t="s">
        <v>560</v>
      </c>
      <c r="F309" s="79">
        <v>0</v>
      </c>
      <c r="G309" s="79" t="s">
        <v>858</v>
      </c>
      <c r="H309" s="79">
        <v>25</v>
      </c>
      <c r="I309" s="79" t="s">
        <v>737</v>
      </c>
      <c r="J309" s="79">
        <v>0</v>
      </c>
      <c r="K309" s="79" t="s">
        <v>2307</v>
      </c>
    </row>
    <row r="310" spans="1:12" x14ac:dyDescent="0.25">
      <c r="A310" s="9" t="s">
        <v>1635</v>
      </c>
      <c r="B310" s="9" t="s">
        <v>1636</v>
      </c>
      <c r="C310" s="9" t="s">
        <v>1679</v>
      </c>
      <c r="D310" s="9" t="str">
        <f t="shared" si="4"/>
        <v>2WAYVOICE</v>
      </c>
      <c r="E310" s="9" t="s">
        <v>1094</v>
      </c>
      <c r="F310" s="9">
        <v>0</v>
      </c>
      <c r="G310" s="9" t="s">
        <v>855</v>
      </c>
      <c r="H310" s="9">
        <v>0</v>
      </c>
      <c r="I310" s="9" t="s">
        <v>737</v>
      </c>
      <c r="J310" s="9">
        <v>0</v>
      </c>
      <c r="K310" s="9" t="s">
        <v>2397</v>
      </c>
    </row>
    <row r="311" spans="1:12" s="79" customFormat="1" x14ac:dyDescent="0.25">
      <c r="A311" s="79" t="s">
        <v>1635</v>
      </c>
      <c r="B311" s="79" t="s">
        <v>1636</v>
      </c>
      <c r="C311" s="79" t="s">
        <v>1680</v>
      </c>
      <c r="D311" s="79" t="str">
        <f t="shared" si="4"/>
        <v>3GNL</v>
      </c>
      <c r="E311" s="79" t="s">
        <v>560</v>
      </c>
      <c r="F311" s="79">
        <v>0</v>
      </c>
      <c r="G311" s="79" t="s">
        <v>858</v>
      </c>
      <c r="H311" s="79">
        <v>25</v>
      </c>
      <c r="I311" s="79" t="s">
        <v>737</v>
      </c>
      <c r="J311" s="79">
        <v>0</v>
      </c>
      <c r="K311" s="79" t="s">
        <v>559</v>
      </c>
    </row>
    <row r="312" spans="1:12" s="79" customFormat="1" x14ac:dyDescent="0.25">
      <c r="A312" s="79" t="s">
        <v>1635</v>
      </c>
      <c r="B312" s="79" t="s">
        <v>1636</v>
      </c>
      <c r="C312" s="79" t="s">
        <v>1681</v>
      </c>
      <c r="D312" s="79" t="str">
        <f t="shared" si="4"/>
        <v>3GNLTW</v>
      </c>
      <c r="E312" s="79" t="s">
        <v>560</v>
      </c>
      <c r="F312" s="79">
        <v>0</v>
      </c>
      <c r="G312" s="79" t="s">
        <v>858</v>
      </c>
      <c r="H312" s="79">
        <v>25</v>
      </c>
      <c r="I312" s="79" t="s">
        <v>737</v>
      </c>
      <c r="J312" s="79">
        <v>0</v>
      </c>
      <c r="K312" s="79" t="s">
        <v>2308</v>
      </c>
    </row>
    <row r="313" spans="1:12" s="79" customFormat="1" x14ac:dyDescent="0.25">
      <c r="A313" s="79" t="s">
        <v>1635</v>
      </c>
      <c r="B313" s="79" t="s">
        <v>1636</v>
      </c>
      <c r="C313" s="79" t="s">
        <v>1682</v>
      </c>
      <c r="D313" s="79" t="str">
        <f t="shared" si="4"/>
        <v>3GNLTW_NEW</v>
      </c>
      <c r="E313" s="79" t="s">
        <v>560</v>
      </c>
      <c r="F313" s="79">
        <v>0</v>
      </c>
      <c r="G313" s="79" t="s">
        <v>858</v>
      </c>
      <c r="H313" s="80">
        <v>24.99</v>
      </c>
      <c r="I313" s="79" t="s">
        <v>737</v>
      </c>
      <c r="J313" s="79">
        <v>0</v>
      </c>
      <c r="K313" s="79" t="str">
        <f>C313</f>
        <v xml:space="preserve">3GNLTW_NEW  </v>
      </c>
      <c r="L313" s="79" t="s">
        <v>2384</v>
      </c>
    </row>
    <row r="314" spans="1:12" s="79" customFormat="1" x14ac:dyDescent="0.25">
      <c r="A314" s="79" t="s">
        <v>1635</v>
      </c>
      <c r="B314" s="79" t="s">
        <v>1636</v>
      </c>
      <c r="C314" s="79" t="s">
        <v>1683</v>
      </c>
      <c r="D314" s="79" t="str">
        <f t="shared" si="4"/>
        <v>4219</v>
      </c>
      <c r="E314" s="79" t="s">
        <v>1684</v>
      </c>
      <c r="F314" s="79">
        <v>0</v>
      </c>
      <c r="G314" s="79" t="s">
        <v>856</v>
      </c>
      <c r="H314" s="79">
        <v>0</v>
      </c>
      <c r="I314" s="79" t="s">
        <v>858</v>
      </c>
      <c r="J314" s="79">
        <v>0</v>
      </c>
      <c r="K314" s="79">
        <v>4219</v>
      </c>
    </row>
    <row r="315" spans="1:12" s="79" customFormat="1" x14ac:dyDescent="0.25">
      <c r="A315" s="79" t="s">
        <v>1635</v>
      </c>
      <c r="B315" s="79" t="s">
        <v>1636</v>
      </c>
      <c r="C315" s="79" t="s">
        <v>1685</v>
      </c>
      <c r="D315" s="79" t="str">
        <f t="shared" si="4"/>
        <v>5800COA</v>
      </c>
      <c r="E315" s="79" t="s">
        <v>1109</v>
      </c>
      <c r="F315" s="79">
        <v>89</v>
      </c>
      <c r="G315" s="79" t="s">
        <v>855</v>
      </c>
      <c r="H315" s="79">
        <v>0</v>
      </c>
      <c r="I315" s="79" t="s">
        <v>858</v>
      </c>
      <c r="J315" s="79">
        <v>0</v>
      </c>
      <c r="K315" s="79" t="s">
        <v>351</v>
      </c>
    </row>
    <row r="316" spans="1:12" s="79" customFormat="1" x14ac:dyDescent="0.25">
      <c r="A316" s="79" t="s">
        <v>1635</v>
      </c>
      <c r="B316" s="79" t="s">
        <v>1636</v>
      </c>
      <c r="C316" s="79" t="s">
        <v>352</v>
      </c>
      <c r="D316" s="79" t="str">
        <f t="shared" si="4"/>
        <v>5800COMBO-CN</v>
      </c>
      <c r="E316" s="79" t="s">
        <v>1110</v>
      </c>
      <c r="F316" s="79">
        <v>158</v>
      </c>
      <c r="G316" s="79" t="s">
        <v>854</v>
      </c>
      <c r="H316" s="79">
        <v>0</v>
      </c>
      <c r="I316" s="79" t="s">
        <v>858</v>
      </c>
      <c r="J316" s="79">
        <v>0</v>
      </c>
      <c r="K316" s="79" t="s">
        <v>352</v>
      </c>
    </row>
    <row r="317" spans="1:12" s="79" customFormat="1" x14ac:dyDescent="0.25">
      <c r="A317" s="79" t="s">
        <v>1635</v>
      </c>
      <c r="B317" s="79" t="s">
        <v>1636</v>
      </c>
      <c r="C317" s="79" t="s">
        <v>1686</v>
      </c>
      <c r="D317" s="79" t="str">
        <f t="shared" si="4"/>
        <v>5800MINI</v>
      </c>
      <c r="E317" s="79" t="s">
        <v>354</v>
      </c>
      <c r="F317" s="79">
        <v>29</v>
      </c>
      <c r="G317" s="79" t="s">
        <v>855</v>
      </c>
      <c r="H317" s="79">
        <v>0</v>
      </c>
      <c r="I317" s="79" t="s">
        <v>858</v>
      </c>
      <c r="J317" s="79">
        <v>0</v>
      </c>
      <c r="K317" s="79" t="s">
        <v>353</v>
      </c>
    </row>
    <row r="318" spans="1:12" s="79" customFormat="1" x14ac:dyDescent="0.25">
      <c r="A318" s="79" t="s">
        <v>1635</v>
      </c>
      <c r="B318" s="79" t="s">
        <v>1636</v>
      </c>
      <c r="C318" s="79" t="s">
        <v>1687</v>
      </c>
      <c r="D318" s="79" t="str">
        <f t="shared" si="4"/>
        <v>5802WXT</v>
      </c>
      <c r="E318" s="79" t="s">
        <v>1111</v>
      </c>
      <c r="F318" s="79">
        <v>59</v>
      </c>
      <c r="G318" s="79" t="s">
        <v>856</v>
      </c>
      <c r="H318" s="79">
        <v>0</v>
      </c>
      <c r="I318" s="79" t="s">
        <v>858</v>
      </c>
      <c r="J318" s="79">
        <v>0</v>
      </c>
      <c r="K318" s="79" t="s">
        <v>355</v>
      </c>
    </row>
    <row r="319" spans="1:12" s="79" customFormat="1" x14ac:dyDescent="0.25">
      <c r="A319" s="79" t="s">
        <v>1635</v>
      </c>
      <c r="B319" s="79" t="s">
        <v>1636</v>
      </c>
      <c r="C319" s="79" t="s">
        <v>1688</v>
      </c>
      <c r="D319" s="79" t="str">
        <f t="shared" si="4"/>
        <v>5821</v>
      </c>
      <c r="E319" s="79" t="s">
        <v>1689</v>
      </c>
      <c r="F319" s="79">
        <v>59</v>
      </c>
      <c r="G319" s="79" t="s">
        <v>855</v>
      </c>
      <c r="H319" s="79">
        <v>0</v>
      </c>
      <c r="I319" s="79" t="s">
        <v>858</v>
      </c>
      <c r="J319" s="79">
        <v>0</v>
      </c>
      <c r="K319" s="79">
        <v>5821</v>
      </c>
    </row>
    <row r="320" spans="1:12" s="79" customFormat="1" x14ac:dyDescent="0.25">
      <c r="A320" s="79" t="s">
        <v>1635</v>
      </c>
      <c r="B320" s="79" t="s">
        <v>1636</v>
      </c>
      <c r="C320" s="79" t="s">
        <v>1690</v>
      </c>
      <c r="D320" s="79" t="str">
        <f t="shared" si="4"/>
        <v>5834-4</v>
      </c>
      <c r="E320" s="79" t="s">
        <v>1691</v>
      </c>
      <c r="F320" s="79">
        <v>49</v>
      </c>
      <c r="G320" s="79" t="s">
        <v>856</v>
      </c>
      <c r="H320" s="79">
        <v>0</v>
      </c>
      <c r="I320" s="79" t="s">
        <v>858</v>
      </c>
      <c r="J320" s="79">
        <v>0</v>
      </c>
      <c r="K320" s="79" t="s">
        <v>358</v>
      </c>
    </row>
    <row r="321" spans="1:11" x14ac:dyDescent="0.25">
      <c r="A321" s="9" t="s">
        <v>1635</v>
      </c>
      <c r="B321" s="9" t="s">
        <v>1636</v>
      </c>
      <c r="C321" s="9" t="s">
        <v>1692</v>
      </c>
      <c r="D321" s="9" t="str">
        <f t="shared" si="4"/>
        <v>5FORLIFE</v>
      </c>
      <c r="E321" s="9" t="s">
        <v>1693</v>
      </c>
      <c r="F321" s="9">
        <v>0</v>
      </c>
      <c r="G321" s="9" t="s">
        <v>858</v>
      </c>
      <c r="H321" s="9">
        <v>-5</v>
      </c>
      <c r="I321" s="9" t="s">
        <v>1650</v>
      </c>
      <c r="J321" s="9">
        <v>0</v>
      </c>
      <c r="K321" s="9" t="s">
        <v>2397</v>
      </c>
    </row>
    <row r="322" spans="1:11" x14ac:dyDescent="0.25">
      <c r="A322" s="9" t="s">
        <v>1635</v>
      </c>
      <c r="B322" s="9" t="s">
        <v>1636</v>
      </c>
      <c r="C322" s="9" t="s">
        <v>5227</v>
      </c>
      <c r="D322" s="9" t="str">
        <f t="shared" ref="D322:D385" si="5">TRIM(C322)</f>
        <v>5FORLIFE-DB</v>
      </c>
      <c r="E322" s="9" t="s">
        <v>1694</v>
      </c>
      <c r="F322" s="9">
        <v>0</v>
      </c>
      <c r="G322" s="9" t="s">
        <v>858</v>
      </c>
      <c r="H322" s="9">
        <v>-5</v>
      </c>
      <c r="I322" s="9" t="s">
        <v>1650</v>
      </c>
      <c r="J322" s="9">
        <v>0</v>
      </c>
      <c r="K322" s="9" t="s">
        <v>2397</v>
      </c>
    </row>
    <row r="323" spans="1:11" s="79" customFormat="1" x14ac:dyDescent="0.25">
      <c r="A323" s="79" t="s">
        <v>1635</v>
      </c>
      <c r="B323" s="79" t="s">
        <v>1636</v>
      </c>
      <c r="C323" s="79" t="s">
        <v>1695</v>
      </c>
      <c r="D323" s="79" t="str">
        <f t="shared" si="5"/>
        <v>60-807-95R</v>
      </c>
      <c r="E323" s="79" t="s">
        <v>1087</v>
      </c>
      <c r="F323" s="79">
        <v>49</v>
      </c>
      <c r="G323" s="79" t="s">
        <v>854</v>
      </c>
      <c r="H323" s="79">
        <v>0</v>
      </c>
      <c r="I323" s="79" t="s">
        <v>858</v>
      </c>
      <c r="J323" s="79">
        <v>0</v>
      </c>
      <c r="K323" s="79" t="s">
        <v>42</v>
      </c>
    </row>
    <row r="324" spans="1:11" s="79" customFormat="1" x14ac:dyDescent="0.25">
      <c r="A324" s="79" t="s">
        <v>1635</v>
      </c>
      <c r="B324" s="79" t="s">
        <v>1636</v>
      </c>
      <c r="C324" s="79" t="s">
        <v>1696</v>
      </c>
      <c r="D324" s="79" t="str">
        <f t="shared" si="5"/>
        <v>60-873-95</v>
      </c>
      <c r="E324" s="79" t="s">
        <v>1130</v>
      </c>
      <c r="F324" s="79">
        <v>59</v>
      </c>
      <c r="G324" s="79" t="s">
        <v>854</v>
      </c>
      <c r="H324" s="79">
        <v>0</v>
      </c>
      <c r="I324" s="79" t="s">
        <v>858</v>
      </c>
      <c r="J324" s="79">
        <v>0</v>
      </c>
      <c r="K324" s="79" t="s">
        <v>43</v>
      </c>
    </row>
    <row r="325" spans="1:11" s="79" customFormat="1" x14ac:dyDescent="0.25">
      <c r="A325" s="79" t="s">
        <v>1635</v>
      </c>
      <c r="B325" s="79" t="s">
        <v>1636</v>
      </c>
      <c r="C325" s="79" t="s">
        <v>1697</v>
      </c>
      <c r="D325" s="79" t="str">
        <f t="shared" si="5"/>
        <v>600-1048-BC</v>
      </c>
      <c r="E325" s="79" t="s">
        <v>1086</v>
      </c>
      <c r="F325" s="79">
        <v>0</v>
      </c>
      <c r="G325" s="79" t="s">
        <v>854</v>
      </c>
      <c r="H325" s="79">
        <v>0</v>
      </c>
      <c r="I325" s="79" t="s">
        <v>858</v>
      </c>
      <c r="J325" s="79">
        <v>0</v>
      </c>
      <c r="K325" s="79" t="s">
        <v>866</v>
      </c>
    </row>
    <row r="326" spans="1:11" s="79" customFormat="1" x14ac:dyDescent="0.25">
      <c r="A326" s="79" t="s">
        <v>1635</v>
      </c>
      <c r="B326" s="79" t="s">
        <v>1636</v>
      </c>
      <c r="C326" s="79" t="s">
        <v>1698</v>
      </c>
      <c r="D326" s="79" t="str">
        <f t="shared" si="5"/>
        <v>600-1048-XTZ</v>
      </c>
      <c r="E326" s="79" t="s">
        <v>1699</v>
      </c>
      <c r="F326" s="79">
        <v>0</v>
      </c>
      <c r="G326" s="79" t="s">
        <v>854</v>
      </c>
      <c r="H326" s="79">
        <v>0</v>
      </c>
      <c r="I326" s="79" t="s">
        <v>858</v>
      </c>
      <c r="J326" s="79">
        <v>0</v>
      </c>
      <c r="K326" s="79" t="s">
        <v>1698</v>
      </c>
    </row>
    <row r="327" spans="1:11" s="79" customFormat="1" x14ac:dyDescent="0.25">
      <c r="A327" s="79" t="s">
        <v>1635</v>
      </c>
      <c r="B327" s="79" t="s">
        <v>1636</v>
      </c>
      <c r="C327" s="79" t="s">
        <v>1700</v>
      </c>
      <c r="D327" s="79" t="str">
        <f t="shared" si="5"/>
        <v>60914</v>
      </c>
      <c r="E327" s="79" t="s">
        <v>1701</v>
      </c>
      <c r="F327" s="79">
        <v>15</v>
      </c>
      <c r="G327" s="79" t="s">
        <v>854</v>
      </c>
      <c r="H327" s="79">
        <v>0</v>
      </c>
      <c r="I327" s="79" t="s">
        <v>858</v>
      </c>
      <c r="J327" s="79">
        <v>0</v>
      </c>
      <c r="K327" s="79">
        <v>60914</v>
      </c>
    </row>
    <row r="328" spans="1:11" s="79" customFormat="1" x14ac:dyDescent="0.25">
      <c r="A328" s="79" t="s">
        <v>1635</v>
      </c>
      <c r="B328" s="79" t="s">
        <v>1636</v>
      </c>
      <c r="C328" s="79" t="s">
        <v>1702</v>
      </c>
      <c r="D328" s="79" t="str">
        <f t="shared" si="5"/>
        <v>60924RFTS</v>
      </c>
      <c r="E328" s="79" t="s">
        <v>1703</v>
      </c>
      <c r="F328" s="79">
        <v>150</v>
      </c>
      <c r="G328" s="79" t="s">
        <v>854</v>
      </c>
      <c r="H328" s="79">
        <v>0</v>
      </c>
      <c r="I328" s="79" t="s">
        <v>858</v>
      </c>
      <c r="J328" s="79">
        <v>0</v>
      </c>
      <c r="K328" s="79" t="s">
        <v>2310</v>
      </c>
    </row>
    <row r="329" spans="1:11" s="79" customFormat="1" x14ac:dyDescent="0.25">
      <c r="A329" s="79" t="s">
        <v>1635</v>
      </c>
      <c r="B329" s="79" t="s">
        <v>1636</v>
      </c>
      <c r="C329" s="79" t="s">
        <v>1704</v>
      </c>
      <c r="D329" s="79" t="str">
        <f t="shared" si="5"/>
        <v>6150RF</v>
      </c>
      <c r="E329" s="79" t="s">
        <v>1112</v>
      </c>
      <c r="F329" s="79">
        <v>0</v>
      </c>
      <c r="G329" s="79" t="s">
        <v>856</v>
      </c>
      <c r="H329" s="79">
        <v>0</v>
      </c>
      <c r="I329" s="79" t="s">
        <v>858</v>
      </c>
      <c r="J329" s="79">
        <v>0</v>
      </c>
      <c r="K329" s="79" t="s">
        <v>360</v>
      </c>
    </row>
    <row r="330" spans="1:11" s="79" customFormat="1" x14ac:dyDescent="0.25">
      <c r="A330" s="79" t="s">
        <v>1635</v>
      </c>
      <c r="B330" s="79" t="s">
        <v>1636</v>
      </c>
      <c r="C330" s="79" t="s">
        <v>1705</v>
      </c>
      <c r="D330" s="79" t="str">
        <f t="shared" si="5"/>
        <v>6150RF (FR)</v>
      </c>
      <c r="E330" s="79" t="s">
        <v>1706</v>
      </c>
      <c r="F330" s="79">
        <v>0</v>
      </c>
      <c r="G330" s="79" t="s">
        <v>856</v>
      </c>
      <c r="H330" s="79">
        <v>0</v>
      </c>
      <c r="I330" s="79" t="s">
        <v>858</v>
      </c>
      <c r="J330" s="79">
        <v>0</v>
      </c>
      <c r="K330" s="79" t="s">
        <v>2285</v>
      </c>
    </row>
    <row r="331" spans="1:11" s="79" customFormat="1" x14ac:dyDescent="0.25">
      <c r="A331" s="79" t="s">
        <v>1635</v>
      </c>
      <c r="B331" s="79" t="s">
        <v>1636</v>
      </c>
      <c r="C331" s="79" t="s">
        <v>1707</v>
      </c>
      <c r="D331" s="79" t="str">
        <f t="shared" si="5"/>
        <v>6151</v>
      </c>
      <c r="E331" s="79" t="s">
        <v>1708</v>
      </c>
      <c r="F331" s="79">
        <v>79</v>
      </c>
      <c r="G331" s="79" t="s">
        <v>856</v>
      </c>
      <c r="H331" s="79">
        <v>0</v>
      </c>
      <c r="I331" s="79" t="s">
        <v>858</v>
      </c>
      <c r="J331" s="79">
        <v>0</v>
      </c>
      <c r="K331" s="79">
        <v>6151</v>
      </c>
    </row>
    <row r="332" spans="1:11" s="79" customFormat="1" x14ac:dyDescent="0.25">
      <c r="A332" s="79" t="s">
        <v>1635</v>
      </c>
      <c r="B332" s="79" t="s">
        <v>1636</v>
      </c>
      <c r="C332" s="79" t="s">
        <v>1709</v>
      </c>
      <c r="D332" s="79" t="str">
        <f t="shared" si="5"/>
        <v>6151 (FR)</v>
      </c>
      <c r="E332" s="79" t="s">
        <v>1710</v>
      </c>
      <c r="F332" s="79">
        <v>79</v>
      </c>
      <c r="G332" s="79" t="s">
        <v>856</v>
      </c>
      <c r="H332" s="79">
        <v>0</v>
      </c>
      <c r="I332" s="79" t="s">
        <v>858</v>
      </c>
      <c r="J332" s="79">
        <v>0</v>
      </c>
      <c r="K332" s="79" t="s">
        <v>2287</v>
      </c>
    </row>
    <row r="333" spans="1:11" s="79" customFormat="1" x14ac:dyDescent="0.25">
      <c r="A333" s="79" t="s">
        <v>1635</v>
      </c>
      <c r="B333" s="79" t="s">
        <v>1636</v>
      </c>
      <c r="C333" s="79" t="s">
        <v>1711</v>
      </c>
      <c r="D333" s="79" t="str">
        <f t="shared" si="5"/>
        <v>6160</v>
      </c>
      <c r="E333" s="79" t="s">
        <v>1712</v>
      </c>
      <c r="F333" s="79">
        <v>129</v>
      </c>
      <c r="G333" s="79" t="s">
        <v>856</v>
      </c>
      <c r="H333" s="79">
        <v>0</v>
      </c>
      <c r="I333" s="79" t="s">
        <v>858</v>
      </c>
      <c r="J333" s="79">
        <v>0</v>
      </c>
      <c r="K333" s="79">
        <v>6160</v>
      </c>
    </row>
    <row r="334" spans="1:11" s="79" customFormat="1" x14ac:dyDescent="0.25">
      <c r="A334" s="79" t="s">
        <v>1635</v>
      </c>
      <c r="B334" s="79" t="s">
        <v>1636</v>
      </c>
      <c r="C334" s="79" t="s">
        <v>1713</v>
      </c>
      <c r="D334" s="79" t="str">
        <f t="shared" si="5"/>
        <v>9GED18000-1</v>
      </c>
      <c r="E334" s="79" t="s">
        <v>27</v>
      </c>
      <c r="F334" s="79">
        <v>199</v>
      </c>
      <c r="G334" s="79" t="s">
        <v>854</v>
      </c>
      <c r="H334" s="79">
        <v>0</v>
      </c>
      <c r="I334" s="79" t="s">
        <v>858</v>
      </c>
      <c r="J334" s="79">
        <v>0</v>
      </c>
      <c r="K334" s="79" t="s">
        <v>66</v>
      </c>
    </row>
    <row r="335" spans="1:11" s="79" customFormat="1" x14ac:dyDescent="0.25">
      <c r="A335" s="79" t="s">
        <v>1635</v>
      </c>
      <c r="B335" s="79" t="s">
        <v>1636</v>
      </c>
      <c r="C335" s="79" t="s">
        <v>1714</v>
      </c>
      <c r="D335" s="79" t="str">
        <f t="shared" si="5"/>
        <v>9GED18000-15</v>
      </c>
      <c r="E335" s="79" t="s">
        <v>1715</v>
      </c>
      <c r="F335" s="79">
        <v>199</v>
      </c>
      <c r="G335" s="79" t="s">
        <v>854</v>
      </c>
      <c r="H335" s="79">
        <v>0</v>
      </c>
      <c r="I335" s="79" t="s">
        <v>858</v>
      </c>
      <c r="J335" s="79">
        <v>0</v>
      </c>
      <c r="K335" s="79" t="s">
        <v>1714</v>
      </c>
    </row>
    <row r="336" spans="1:11" s="79" customFormat="1" x14ac:dyDescent="0.25">
      <c r="A336" s="79" t="s">
        <v>1635</v>
      </c>
      <c r="B336" s="79" t="s">
        <v>1636</v>
      </c>
      <c r="C336" s="79" t="s">
        <v>1716</v>
      </c>
      <c r="D336" s="79" t="str">
        <f t="shared" si="5"/>
        <v>9GED18000-16</v>
      </c>
      <c r="E336" s="79" t="s">
        <v>1717</v>
      </c>
      <c r="F336" s="79">
        <v>199</v>
      </c>
      <c r="G336" s="79" t="s">
        <v>854</v>
      </c>
      <c r="H336" s="79">
        <v>0</v>
      </c>
      <c r="I336" s="79" t="s">
        <v>858</v>
      </c>
      <c r="J336" s="79">
        <v>0</v>
      </c>
      <c r="K336" s="79" t="s">
        <v>1716</v>
      </c>
    </row>
    <row r="337" spans="1:11" s="79" customFormat="1" x14ac:dyDescent="0.25">
      <c r="A337" s="79" t="s">
        <v>1635</v>
      </c>
      <c r="B337" s="79" t="s">
        <v>1636</v>
      </c>
      <c r="C337" s="79" t="s">
        <v>1718</v>
      </c>
      <c r="D337" s="79" t="str">
        <f t="shared" si="5"/>
        <v>9GED18000-17</v>
      </c>
      <c r="E337" s="79" t="s">
        <v>1719</v>
      </c>
      <c r="F337" s="79">
        <v>199</v>
      </c>
      <c r="G337" s="79" t="s">
        <v>854</v>
      </c>
      <c r="H337" s="79">
        <v>0</v>
      </c>
      <c r="I337" s="79" t="s">
        <v>858</v>
      </c>
      <c r="J337" s="79">
        <v>0</v>
      </c>
      <c r="K337" s="79" t="s">
        <v>1718</v>
      </c>
    </row>
    <row r="338" spans="1:11" s="79" customFormat="1" x14ac:dyDescent="0.25">
      <c r="A338" s="79" t="s">
        <v>1635</v>
      </c>
      <c r="B338" s="79" t="s">
        <v>1636</v>
      </c>
      <c r="C338" s="79" t="s">
        <v>1720</v>
      </c>
      <c r="D338" s="79" t="str">
        <f t="shared" si="5"/>
        <v>9GED18000-2</v>
      </c>
      <c r="E338" s="79" t="s">
        <v>28</v>
      </c>
      <c r="F338" s="79">
        <v>199</v>
      </c>
      <c r="G338" s="79" t="s">
        <v>854</v>
      </c>
      <c r="H338" s="79">
        <v>0</v>
      </c>
      <c r="I338" s="79" t="s">
        <v>858</v>
      </c>
      <c r="J338" s="79">
        <v>0</v>
      </c>
      <c r="K338" s="79" t="s">
        <v>67</v>
      </c>
    </row>
    <row r="339" spans="1:11" s="79" customFormat="1" x14ac:dyDescent="0.25">
      <c r="A339" s="79" t="s">
        <v>1635</v>
      </c>
      <c r="B339" s="79" t="s">
        <v>1636</v>
      </c>
      <c r="C339" s="79" t="s">
        <v>1721</v>
      </c>
      <c r="D339" s="79" t="str">
        <f t="shared" si="5"/>
        <v>9GED18000-3</v>
      </c>
      <c r="E339" s="79" t="s">
        <v>29</v>
      </c>
      <c r="F339" s="79">
        <v>199</v>
      </c>
      <c r="G339" s="79" t="s">
        <v>854</v>
      </c>
      <c r="H339" s="79">
        <v>0</v>
      </c>
      <c r="I339" s="79" t="s">
        <v>858</v>
      </c>
      <c r="J339" s="79">
        <v>0</v>
      </c>
      <c r="K339" s="79" t="s">
        <v>68</v>
      </c>
    </row>
    <row r="340" spans="1:11" s="79" customFormat="1" x14ac:dyDescent="0.25">
      <c r="A340" s="79" t="s">
        <v>1635</v>
      </c>
      <c r="B340" s="79" t="s">
        <v>1636</v>
      </c>
      <c r="C340" s="79" t="s">
        <v>1722</v>
      </c>
      <c r="D340" s="79" t="str">
        <f t="shared" si="5"/>
        <v>9GED21500-10</v>
      </c>
      <c r="E340" s="79" t="s">
        <v>1723</v>
      </c>
      <c r="F340" s="79">
        <v>249</v>
      </c>
      <c r="G340" s="79" t="s">
        <v>854</v>
      </c>
      <c r="H340" s="79">
        <v>0</v>
      </c>
      <c r="I340" s="79" t="s">
        <v>858</v>
      </c>
      <c r="J340" s="79">
        <v>0</v>
      </c>
      <c r="K340" s="79" t="s">
        <v>1722</v>
      </c>
    </row>
    <row r="341" spans="1:11" s="79" customFormat="1" x14ac:dyDescent="0.25">
      <c r="A341" s="79" t="s">
        <v>1635</v>
      </c>
      <c r="B341" s="79" t="s">
        <v>1636</v>
      </c>
      <c r="C341" s="79" t="s">
        <v>1724</v>
      </c>
      <c r="D341" s="79" t="str">
        <f t="shared" si="5"/>
        <v>9GED21500-11</v>
      </c>
      <c r="E341" s="79" t="s">
        <v>1725</v>
      </c>
      <c r="F341" s="79">
        <v>249</v>
      </c>
      <c r="G341" s="79" t="s">
        <v>854</v>
      </c>
      <c r="H341" s="79">
        <v>0</v>
      </c>
      <c r="I341" s="79" t="s">
        <v>858</v>
      </c>
      <c r="J341" s="79">
        <v>0</v>
      </c>
      <c r="K341" s="79" t="s">
        <v>1724</v>
      </c>
    </row>
    <row r="342" spans="1:11" s="79" customFormat="1" x14ac:dyDescent="0.25">
      <c r="A342" s="79" t="s">
        <v>1635</v>
      </c>
      <c r="B342" s="79" t="s">
        <v>1636</v>
      </c>
      <c r="C342" s="79" t="s">
        <v>1726</v>
      </c>
      <c r="D342" s="79" t="str">
        <f t="shared" si="5"/>
        <v>9GED21500-4</v>
      </c>
      <c r="E342" s="79" t="s">
        <v>1160</v>
      </c>
      <c r="F342" s="79">
        <v>249</v>
      </c>
      <c r="G342" s="79" t="s">
        <v>854</v>
      </c>
      <c r="H342" s="79">
        <v>0</v>
      </c>
      <c r="I342" s="79" t="s">
        <v>858</v>
      </c>
      <c r="J342" s="79">
        <v>0</v>
      </c>
      <c r="K342" s="79" t="s">
        <v>69</v>
      </c>
    </row>
    <row r="343" spans="1:11" s="79" customFormat="1" x14ac:dyDescent="0.25">
      <c r="A343" s="79" t="s">
        <v>1635</v>
      </c>
      <c r="B343" s="79" t="s">
        <v>1636</v>
      </c>
      <c r="C343" s="79" t="s">
        <v>1727</v>
      </c>
      <c r="D343" s="79" t="str">
        <f t="shared" si="5"/>
        <v>9GED21500-5</v>
      </c>
      <c r="E343" s="79" t="s">
        <v>31</v>
      </c>
      <c r="F343" s="79">
        <v>249</v>
      </c>
      <c r="G343" s="79" t="s">
        <v>854</v>
      </c>
      <c r="H343" s="79">
        <v>0</v>
      </c>
      <c r="I343" s="79" t="s">
        <v>858</v>
      </c>
      <c r="J343" s="79">
        <v>0</v>
      </c>
      <c r="K343" s="79" t="s">
        <v>70</v>
      </c>
    </row>
    <row r="344" spans="1:11" s="79" customFormat="1" x14ac:dyDescent="0.25">
      <c r="A344" s="79" t="s">
        <v>1635</v>
      </c>
      <c r="B344" s="79" t="s">
        <v>1636</v>
      </c>
      <c r="C344" s="79" t="s">
        <v>1728</v>
      </c>
      <c r="D344" s="79" t="str">
        <f t="shared" si="5"/>
        <v>9GED21500-6</v>
      </c>
      <c r="E344" s="79" t="s">
        <v>32</v>
      </c>
      <c r="F344" s="79">
        <v>249</v>
      </c>
      <c r="G344" s="79" t="s">
        <v>854</v>
      </c>
      <c r="H344" s="79">
        <v>0</v>
      </c>
      <c r="I344" s="79" t="s">
        <v>858</v>
      </c>
      <c r="J344" s="79">
        <v>0</v>
      </c>
      <c r="K344" s="79" t="s">
        <v>71</v>
      </c>
    </row>
    <row r="345" spans="1:11" s="79" customFormat="1" x14ac:dyDescent="0.25">
      <c r="A345" s="79" t="s">
        <v>1635</v>
      </c>
      <c r="B345" s="79" t="s">
        <v>1636</v>
      </c>
      <c r="C345" s="79" t="s">
        <v>1729</v>
      </c>
      <c r="D345" s="79" t="str">
        <f t="shared" si="5"/>
        <v>9GED21500-9</v>
      </c>
      <c r="E345" s="79" t="s">
        <v>1730</v>
      </c>
      <c r="F345" s="79">
        <v>249</v>
      </c>
      <c r="G345" s="79" t="s">
        <v>854</v>
      </c>
      <c r="H345" s="79">
        <v>0</v>
      </c>
      <c r="I345" s="79" t="s">
        <v>858</v>
      </c>
      <c r="J345" s="79">
        <v>0</v>
      </c>
      <c r="K345" s="79" t="s">
        <v>2379</v>
      </c>
    </row>
    <row r="346" spans="1:11" s="79" customFormat="1" x14ac:dyDescent="0.25">
      <c r="A346" s="79" t="s">
        <v>1635</v>
      </c>
      <c r="B346" s="79" t="s">
        <v>1636</v>
      </c>
      <c r="C346" s="79" t="s">
        <v>1499</v>
      </c>
      <c r="D346" s="79" t="str">
        <f t="shared" si="5"/>
        <v>A241</v>
      </c>
      <c r="E346" s="79" t="s">
        <v>1500</v>
      </c>
      <c r="F346" s="80">
        <v>19.95</v>
      </c>
      <c r="G346" s="79" t="s">
        <v>1476</v>
      </c>
      <c r="H346" s="79">
        <v>0</v>
      </c>
      <c r="I346" s="79" t="s">
        <v>858</v>
      </c>
      <c r="J346" s="79">
        <v>0</v>
      </c>
      <c r="K346" s="79" t="s">
        <v>2317</v>
      </c>
    </row>
    <row r="347" spans="1:11" s="79" customFormat="1" x14ac:dyDescent="0.25">
      <c r="A347" s="79" t="s">
        <v>1635</v>
      </c>
      <c r="B347" s="79" t="s">
        <v>1636</v>
      </c>
      <c r="C347" s="79" t="s">
        <v>1731</v>
      </c>
      <c r="D347" s="79" t="str">
        <f t="shared" si="5"/>
        <v>A242</v>
      </c>
      <c r="E347" s="79" t="s">
        <v>1732</v>
      </c>
      <c r="F347" s="80">
        <v>19.95</v>
      </c>
      <c r="G347" s="79" t="s">
        <v>1476</v>
      </c>
      <c r="H347" s="79">
        <v>0</v>
      </c>
      <c r="I347" s="79" t="s">
        <v>858</v>
      </c>
      <c r="J347" s="79">
        <v>0</v>
      </c>
      <c r="K347" s="79" t="s">
        <v>2318</v>
      </c>
    </row>
    <row r="348" spans="1:11" s="79" customFormat="1" x14ac:dyDescent="0.25">
      <c r="A348" s="79" t="s">
        <v>1635</v>
      </c>
      <c r="B348" s="79" t="s">
        <v>1636</v>
      </c>
      <c r="C348" s="79" t="s">
        <v>1733</v>
      </c>
      <c r="D348" s="79" t="str">
        <f t="shared" si="5"/>
        <v>A242F</v>
      </c>
      <c r="E348" s="79" t="s">
        <v>1734</v>
      </c>
      <c r="F348" s="79">
        <v>0</v>
      </c>
      <c r="G348" s="79" t="s">
        <v>1347</v>
      </c>
      <c r="H348" s="79">
        <v>0</v>
      </c>
      <c r="I348" s="79" t="s">
        <v>858</v>
      </c>
      <c r="J348" s="79">
        <v>0</v>
      </c>
      <c r="K348" s="79" t="s">
        <v>2319</v>
      </c>
    </row>
    <row r="349" spans="1:11" s="79" customFormat="1" x14ac:dyDescent="0.25">
      <c r="A349" s="79" t="s">
        <v>1635</v>
      </c>
      <c r="B349" s="79" t="s">
        <v>1636</v>
      </c>
      <c r="C349" s="79" t="s">
        <v>1735</v>
      </c>
      <c r="D349" s="79" t="str">
        <f t="shared" si="5"/>
        <v>AAE00464</v>
      </c>
      <c r="E349" s="79" t="s">
        <v>1736</v>
      </c>
      <c r="F349" s="79">
        <v>0</v>
      </c>
      <c r="G349" s="79" t="s">
        <v>854</v>
      </c>
      <c r="H349" s="79">
        <v>0</v>
      </c>
      <c r="I349" s="79" t="s">
        <v>1296</v>
      </c>
      <c r="J349" s="79">
        <v>0</v>
      </c>
      <c r="K349" s="79" t="s">
        <v>2320</v>
      </c>
    </row>
    <row r="350" spans="1:11" x14ac:dyDescent="0.25">
      <c r="A350" s="9" t="s">
        <v>1635</v>
      </c>
      <c r="B350" s="9" t="s">
        <v>1636</v>
      </c>
      <c r="C350" s="9" t="s">
        <v>1737</v>
      </c>
      <c r="D350" s="9" t="str">
        <f t="shared" si="5"/>
        <v>AC</v>
      </c>
      <c r="E350" s="9" t="s">
        <v>1738</v>
      </c>
      <c r="F350" s="9">
        <v>0</v>
      </c>
      <c r="G350" s="9" t="s">
        <v>858</v>
      </c>
      <c r="H350" s="74">
        <v>27.99</v>
      </c>
      <c r="I350" s="9" t="s">
        <v>1296</v>
      </c>
      <c r="J350" s="9">
        <v>0</v>
      </c>
      <c r="K350" s="9" t="s">
        <v>2397</v>
      </c>
    </row>
    <row r="351" spans="1:11" s="79" customFormat="1" x14ac:dyDescent="0.25">
      <c r="A351" s="79" t="s">
        <v>1635</v>
      </c>
      <c r="B351" s="79" t="s">
        <v>1636</v>
      </c>
      <c r="C351" s="79" t="s">
        <v>1739</v>
      </c>
      <c r="D351" s="79" t="str">
        <f t="shared" si="5"/>
        <v>AC-QC-EN</v>
      </c>
      <c r="E351" s="79" t="s">
        <v>1740</v>
      </c>
      <c r="F351" s="79">
        <v>0</v>
      </c>
      <c r="G351" s="79" t="s">
        <v>1568</v>
      </c>
      <c r="H351" s="79">
        <v>0</v>
      </c>
      <c r="I351" s="79" t="s">
        <v>858</v>
      </c>
      <c r="J351" s="79">
        <v>0</v>
      </c>
      <c r="K351" s="79" t="s">
        <v>2321</v>
      </c>
    </row>
    <row r="352" spans="1:11" s="79" customFormat="1" x14ac:dyDescent="0.25">
      <c r="A352" s="79" t="s">
        <v>1635</v>
      </c>
      <c r="B352" s="79" t="s">
        <v>1636</v>
      </c>
      <c r="C352" s="79" t="s">
        <v>1741</v>
      </c>
      <c r="D352" s="79" t="str">
        <f t="shared" si="5"/>
        <v>ACC</v>
      </c>
      <c r="E352" s="79" t="s">
        <v>1103</v>
      </c>
      <c r="F352" s="79">
        <v>0</v>
      </c>
      <c r="G352" s="79" t="s">
        <v>1568</v>
      </c>
      <c r="H352" s="79">
        <v>0</v>
      </c>
      <c r="I352" s="79" t="s">
        <v>1296</v>
      </c>
      <c r="J352" s="79">
        <v>0</v>
      </c>
      <c r="K352" s="79" t="s">
        <v>971</v>
      </c>
    </row>
    <row r="353" spans="1:11" s="79" customFormat="1" x14ac:dyDescent="0.25">
      <c r="A353" s="79" t="s">
        <v>1635</v>
      </c>
      <c r="B353" s="79" t="s">
        <v>1636</v>
      </c>
      <c r="C353" s="79" t="s">
        <v>1742</v>
      </c>
      <c r="D353" s="79" t="str">
        <f t="shared" si="5"/>
        <v>ACC-QC-F</v>
      </c>
      <c r="E353" s="79" t="s">
        <v>1743</v>
      </c>
      <c r="F353" s="79">
        <v>0</v>
      </c>
      <c r="G353" s="79" t="s">
        <v>855</v>
      </c>
      <c r="H353" s="79">
        <v>0</v>
      </c>
      <c r="I353" s="79" t="s">
        <v>858</v>
      </c>
      <c r="J353" s="79">
        <v>0</v>
      </c>
      <c r="K353" s="79" t="s">
        <v>2322</v>
      </c>
    </row>
    <row r="354" spans="1:11" s="79" customFormat="1" x14ac:dyDescent="0.25">
      <c r="A354" s="79" t="s">
        <v>1635</v>
      </c>
      <c r="B354" s="79" t="s">
        <v>1636</v>
      </c>
      <c r="C354" s="79" t="s">
        <v>1744</v>
      </c>
      <c r="D354" s="79" t="str">
        <f t="shared" si="5"/>
        <v>ACC_SSC00101</v>
      </c>
      <c r="E354" s="79" t="s">
        <v>1745</v>
      </c>
      <c r="F354" s="79">
        <v>0</v>
      </c>
      <c r="G354" s="79" t="s">
        <v>854</v>
      </c>
      <c r="H354" s="79">
        <v>0</v>
      </c>
      <c r="I354" s="79" t="s">
        <v>1296</v>
      </c>
      <c r="J354" s="79">
        <v>0</v>
      </c>
      <c r="K354" s="79" t="s">
        <v>1744</v>
      </c>
    </row>
    <row r="355" spans="1:11" x14ac:dyDescent="0.25">
      <c r="A355" s="9" t="s">
        <v>1635</v>
      </c>
      <c r="B355" s="9" t="s">
        <v>1636</v>
      </c>
      <c r="C355" s="9" t="s">
        <v>1746</v>
      </c>
      <c r="D355" s="9" t="str">
        <f t="shared" si="5"/>
        <v>ACCCELLFD</v>
      </c>
      <c r="E355" s="9" t="s">
        <v>1747</v>
      </c>
      <c r="F355" s="9">
        <v>0</v>
      </c>
      <c r="G355" s="9" t="s">
        <v>858</v>
      </c>
      <c r="H355" s="74">
        <v>47.99</v>
      </c>
      <c r="I355" s="9" t="s">
        <v>1296</v>
      </c>
      <c r="J355" s="9">
        <v>0</v>
      </c>
      <c r="K355" s="9" t="s">
        <v>2397</v>
      </c>
    </row>
    <row r="356" spans="1:11" x14ac:dyDescent="0.25">
      <c r="A356" s="9" t="s">
        <v>1635</v>
      </c>
      <c r="B356" s="9" t="s">
        <v>1636</v>
      </c>
      <c r="C356" s="9" t="s">
        <v>1748</v>
      </c>
      <c r="D356" s="9" t="str">
        <f t="shared" si="5"/>
        <v>ACCELL</v>
      </c>
      <c r="E356" s="9" t="s">
        <v>1749</v>
      </c>
      <c r="F356" s="9">
        <v>0</v>
      </c>
      <c r="G356" s="9" t="s">
        <v>858</v>
      </c>
      <c r="H356" s="74">
        <v>37.99</v>
      </c>
      <c r="I356" s="9" t="s">
        <v>1296</v>
      </c>
      <c r="J356" s="9">
        <v>0</v>
      </c>
      <c r="K356" s="9" t="s">
        <v>2397</v>
      </c>
    </row>
    <row r="357" spans="1:11" s="79" customFormat="1" x14ac:dyDescent="0.25">
      <c r="A357" s="79" t="s">
        <v>1635</v>
      </c>
      <c r="B357" s="79" t="s">
        <v>1636</v>
      </c>
      <c r="C357" s="79" t="s">
        <v>1750</v>
      </c>
      <c r="D357" s="79" t="str">
        <f t="shared" si="5"/>
        <v>ACCEVSS3H2</v>
      </c>
      <c r="E357" s="79" t="s">
        <v>1099</v>
      </c>
      <c r="F357" s="79">
        <v>0</v>
      </c>
      <c r="G357" s="79" t="s">
        <v>1296</v>
      </c>
      <c r="H357" s="79">
        <v>0</v>
      </c>
      <c r="I357" s="79" t="s">
        <v>858</v>
      </c>
      <c r="J357" s="79">
        <v>0</v>
      </c>
      <c r="K357" s="79" t="s">
        <v>990</v>
      </c>
    </row>
    <row r="358" spans="1:11" s="79" customFormat="1" x14ac:dyDescent="0.25">
      <c r="A358" s="79" t="s">
        <v>1635</v>
      </c>
      <c r="B358" s="79" t="s">
        <v>1636</v>
      </c>
      <c r="C358" s="79" t="s">
        <v>1751</v>
      </c>
      <c r="D358" s="79" t="str">
        <f t="shared" si="5"/>
        <v>ACCEVSS3H3</v>
      </c>
      <c r="E358" s="79" t="s">
        <v>1100</v>
      </c>
      <c r="F358" s="79">
        <v>0</v>
      </c>
      <c r="G358" s="79" t="s">
        <v>1296</v>
      </c>
      <c r="H358" s="79">
        <v>0</v>
      </c>
      <c r="I358" s="79" t="s">
        <v>858</v>
      </c>
      <c r="J358" s="79">
        <v>0</v>
      </c>
      <c r="K358" s="79" t="s">
        <v>994</v>
      </c>
    </row>
    <row r="359" spans="1:11" x14ac:dyDescent="0.25">
      <c r="A359" s="9" t="s">
        <v>1635</v>
      </c>
      <c r="B359" s="9" t="s">
        <v>1636</v>
      </c>
      <c r="C359" s="9" t="s">
        <v>1752</v>
      </c>
      <c r="D359" s="9" t="str">
        <f t="shared" si="5"/>
        <v>ACCEVSS4H2</v>
      </c>
      <c r="E359" s="9" t="s">
        <v>1101</v>
      </c>
      <c r="F359" s="9">
        <v>0</v>
      </c>
      <c r="G359" s="9" t="s">
        <v>1296</v>
      </c>
      <c r="H359" s="9">
        <v>0</v>
      </c>
      <c r="I359" s="9" t="s">
        <v>858</v>
      </c>
      <c r="J359" s="9">
        <v>0</v>
      </c>
      <c r="K359" s="9" t="s">
        <v>2397</v>
      </c>
    </row>
    <row r="360" spans="1:11" x14ac:dyDescent="0.25">
      <c r="A360" s="9" t="s">
        <v>1635</v>
      </c>
      <c r="B360" s="9" t="s">
        <v>1636</v>
      </c>
      <c r="C360" s="9" t="s">
        <v>1753</v>
      </c>
      <c r="D360" s="9" t="str">
        <f t="shared" si="5"/>
        <v>ACFD</v>
      </c>
      <c r="E360" s="9" t="s">
        <v>1754</v>
      </c>
      <c r="F360" s="9">
        <v>0</v>
      </c>
      <c r="G360" s="9" t="s">
        <v>858</v>
      </c>
      <c r="H360" s="74">
        <v>37.99</v>
      </c>
      <c r="I360" s="9" t="s">
        <v>1296</v>
      </c>
      <c r="J360" s="9">
        <v>0</v>
      </c>
      <c r="K360" s="9" t="s">
        <v>2397</v>
      </c>
    </row>
    <row r="361" spans="1:11" x14ac:dyDescent="0.25">
      <c r="A361" s="9" t="s">
        <v>1635</v>
      </c>
      <c r="B361" s="9" t="s">
        <v>1636</v>
      </c>
      <c r="C361" s="9" t="s">
        <v>1755</v>
      </c>
      <c r="D361" s="9" t="str">
        <f t="shared" si="5"/>
        <v>ACGO</v>
      </c>
      <c r="E361" s="9" t="s">
        <v>1756</v>
      </c>
      <c r="F361" s="9">
        <v>99</v>
      </c>
      <c r="G361" s="9" t="s">
        <v>855</v>
      </c>
      <c r="H361" s="74">
        <v>57.99</v>
      </c>
      <c r="I361" s="9" t="s">
        <v>1296</v>
      </c>
      <c r="J361" s="9">
        <v>0</v>
      </c>
      <c r="K361" s="9" t="s">
        <v>2397</v>
      </c>
    </row>
    <row r="362" spans="1:11" x14ac:dyDescent="0.25">
      <c r="A362" s="9" t="s">
        <v>1635</v>
      </c>
      <c r="B362" s="9" t="s">
        <v>1636</v>
      </c>
      <c r="C362" s="9" t="s">
        <v>1757</v>
      </c>
      <c r="D362" s="9" t="str">
        <f t="shared" si="5"/>
        <v>ACQCEN</v>
      </c>
      <c r="E362" s="9" t="s">
        <v>1758</v>
      </c>
      <c r="F362" s="9">
        <v>0</v>
      </c>
      <c r="G362" s="9" t="s">
        <v>858</v>
      </c>
      <c r="H362" s="74">
        <v>27.99</v>
      </c>
      <c r="I362" s="9" t="s">
        <v>1296</v>
      </c>
      <c r="J362" s="9">
        <v>0</v>
      </c>
      <c r="K362" s="9" t="s">
        <v>2397</v>
      </c>
    </row>
    <row r="363" spans="1:11" x14ac:dyDescent="0.25">
      <c r="A363" s="9" t="s">
        <v>1635</v>
      </c>
      <c r="B363" s="9" t="s">
        <v>1636</v>
      </c>
      <c r="C363" s="9" t="s">
        <v>1759</v>
      </c>
      <c r="D363" s="9" t="str">
        <f t="shared" si="5"/>
        <v>ACQCENFD</v>
      </c>
      <c r="E363" s="9" t="s">
        <v>1760</v>
      </c>
      <c r="F363" s="9">
        <v>0</v>
      </c>
      <c r="G363" s="9" t="s">
        <v>858</v>
      </c>
      <c r="H363" s="74">
        <v>37.99</v>
      </c>
      <c r="I363" s="9" t="s">
        <v>1296</v>
      </c>
      <c r="J363" s="9">
        <v>0</v>
      </c>
      <c r="K363" s="9" t="s">
        <v>2397</v>
      </c>
    </row>
    <row r="364" spans="1:11" x14ac:dyDescent="0.25">
      <c r="A364" s="9" t="s">
        <v>1635</v>
      </c>
      <c r="B364" s="9" t="s">
        <v>1636</v>
      </c>
      <c r="C364" s="9" t="s">
        <v>1761</v>
      </c>
      <c r="D364" s="9" t="str">
        <f t="shared" si="5"/>
        <v>ACQCF</v>
      </c>
      <c r="E364" s="9" t="s">
        <v>1762</v>
      </c>
      <c r="F364" s="9">
        <v>0</v>
      </c>
      <c r="G364" s="9" t="s">
        <v>858</v>
      </c>
      <c r="H364" s="74">
        <v>27.99</v>
      </c>
      <c r="I364" s="9" t="s">
        <v>1296</v>
      </c>
      <c r="J364" s="9">
        <v>0</v>
      </c>
      <c r="K364" s="9" t="s">
        <v>2397</v>
      </c>
    </row>
    <row r="365" spans="1:11" x14ac:dyDescent="0.25">
      <c r="A365" s="9" t="s">
        <v>1635</v>
      </c>
      <c r="B365" s="9" t="s">
        <v>1636</v>
      </c>
      <c r="C365" s="9" t="s">
        <v>1763</v>
      </c>
      <c r="D365" s="9" t="str">
        <f t="shared" si="5"/>
        <v>ACQCFD</v>
      </c>
      <c r="E365" s="9" t="s">
        <v>1764</v>
      </c>
      <c r="F365" s="9">
        <v>0</v>
      </c>
      <c r="G365" s="9" t="s">
        <v>858</v>
      </c>
      <c r="H365" s="74">
        <v>37.99</v>
      </c>
      <c r="I365" s="9" t="s">
        <v>1296</v>
      </c>
      <c r="J365" s="9">
        <v>0</v>
      </c>
      <c r="K365" s="9" t="s">
        <v>2397</v>
      </c>
    </row>
    <row r="366" spans="1:11" x14ac:dyDescent="0.25">
      <c r="A366" s="9" t="s">
        <v>1635</v>
      </c>
      <c r="B366" s="9" t="s">
        <v>1636</v>
      </c>
      <c r="C366" s="9" t="s">
        <v>1765</v>
      </c>
      <c r="D366" s="9" t="str">
        <f t="shared" si="5"/>
        <v>ADC-CONCORD</v>
      </c>
      <c r="E366" s="9" t="s">
        <v>1766</v>
      </c>
      <c r="F366" s="9">
        <v>0</v>
      </c>
      <c r="G366" s="9" t="s">
        <v>1673</v>
      </c>
      <c r="H366" s="9">
        <v>0</v>
      </c>
      <c r="I366" s="9" t="s">
        <v>858</v>
      </c>
      <c r="J366" s="9">
        <v>0</v>
      </c>
      <c r="K366" s="9" t="s">
        <v>2397</v>
      </c>
    </row>
    <row r="367" spans="1:11" s="79" customFormat="1" x14ac:dyDescent="0.25">
      <c r="A367" s="79" t="s">
        <v>1635</v>
      </c>
      <c r="B367" s="79" t="s">
        <v>1636</v>
      </c>
      <c r="C367" s="79" t="s">
        <v>242</v>
      </c>
      <c r="D367" s="79" t="str">
        <f t="shared" si="5"/>
        <v>ADC-SEM100PS</v>
      </c>
      <c r="E367" s="79" t="s">
        <v>1113</v>
      </c>
      <c r="F367" s="79">
        <v>0</v>
      </c>
      <c r="G367" s="79" t="s">
        <v>1673</v>
      </c>
      <c r="H367" s="79">
        <v>0</v>
      </c>
      <c r="I367" s="79" t="s">
        <v>858</v>
      </c>
      <c r="J367" s="79">
        <v>0</v>
      </c>
      <c r="K367" s="79" t="s">
        <v>242</v>
      </c>
    </row>
    <row r="368" spans="1:11" s="79" customFormat="1" x14ac:dyDescent="0.25">
      <c r="A368" s="79" t="s">
        <v>1635</v>
      </c>
      <c r="B368" s="79" t="s">
        <v>1636</v>
      </c>
      <c r="C368" s="79" t="s">
        <v>229</v>
      </c>
      <c r="D368" s="79" t="str">
        <f t="shared" si="5"/>
        <v>ADC-SEM100VT</v>
      </c>
      <c r="E368" s="79" t="s">
        <v>1114</v>
      </c>
      <c r="F368" s="79">
        <v>0</v>
      </c>
      <c r="G368" s="79" t="s">
        <v>1673</v>
      </c>
      <c r="H368" s="79">
        <v>0</v>
      </c>
      <c r="I368" s="79" t="s">
        <v>858</v>
      </c>
      <c r="J368" s="79">
        <v>0</v>
      </c>
      <c r="K368" s="79" t="s">
        <v>229</v>
      </c>
    </row>
    <row r="369" spans="1:11" s="79" customFormat="1" x14ac:dyDescent="0.25">
      <c r="A369" s="79" t="s">
        <v>1635</v>
      </c>
      <c r="B369" s="79" t="s">
        <v>1636</v>
      </c>
      <c r="C369" s="79" t="s">
        <v>345</v>
      </c>
      <c r="D369" s="79" t="str">
        <f t="shared" si="5"/>
        <v>ADC-SEM210PS</v>
      </c>
      <c r="E369" s="79" t="s">
        <v>1115</v>
      </c>
      <c r="F369" s="79">
        <v>0</v>
      </c>
      <c r="G369" s="79" t="s">
        <v>1673</v>
      </c>
      <c r="H369" s="79">
        <v>0</v>
      </c>
      <c r="I369" s="79" t="s">
        <v>858</v>
      </c>
      <c r="J369" s="79">
        <v>0</v>
      </c>
      <c r="K369" s="79" t="s">
        <v>345</v>
      </c>
    </row>
    <row r="370" spans="1:11" s="79" customFormat="1" x14ac:dyDescent="0.25">
      <c r="A370" s="79" t="s">
        <v>1635</v>
      </c>
      <c r="B370" s="79" t="s">
        <v>1636</v>
      </c>
      <c r="C370" s="79" t="s">
        <v>1767</v>
      </c>
      <c r="D370" s="79" t="str">
        <f t="shared" si="5"/>
        <v>ADC-SEM210VT</v>
      </c>
      <c r="E370" s="79" t="s">
        <v>1768</v>
      </c>
      <c r="F370" s="79">
        <v>0</v>
      </c>
      <c r="G370" s="79" t="s">
        <v>1673</v>
      </c>
      <c r="H370" s="79">
        <v>0</v>
      </c>
      <c r="I370" s="79" t="s">
        <v>858</v>
      </c>
      <c r="J370" s="79">
        <v>0</v>
      </c>
      <c r="K370" s="79" t="s">
        <v>1767</v>
      </c>
    </row>
    <row r="371" spans="1:11" s="79" customFormat="1" x14ac:dyDescent="0.25">
      <c r="A371" s="79" t="s">
        <v>1635</v>
      </c>
      <c r="B371" s="79" t="s">
        <v>1636</v>
      </c>
      <c r="C371" s="79" t="s">
        <v>1769</v>
      </c>
      <c r="D371" s="79" t="str">
        <f t="shared" si="5"/>
        <v>ADC-T2000</v>
      </c>
      <c r="E371" s="79" t="s">
        <v>1161</v>
      </c>
      <c r="F371" s="79">
        <v>99</v>
      </c>
      <c r="G371" s="79" t="s">
        <v>854</v>
      </c>
      <c r="H371" s="79">
        <v>0</v>
      </c>
      <c r="I371" s="79" t="s">
        <v>858</v>
      </c>
      <c r="J371" s="79">
        <v>0</v>
      </c>
      <c r="K371" s="79" t="s">
        <v>72</v>
      </c>
    </row>
    <row r="372" spans="1:11" s="79" customFormat="1" x14ac:dyDescent="0.25">
      <c r="A372" s="79" t="s">
        <v>1635</v>
      </c>
      <c r="B372" s="79" t="s">
        <v>1636</v>
      </c>
      <c r="C372" s="79" t="s">
        <v>1770</v>
      </c>
      <c r="D372" s="79" t="str">
        <f t="shared" si="5"/>
        <v>ADC-VACC-W</v>
      </c>
      <c r="E372" s="79" t="s">
        <v>1159</v>
      </c>
      <c r="F372" s="79">
        <v>0</v>
      </c>
      <c r="G372" s="79" t="s">
        <v>854</v>
      </c>
      <c r="H372" s="79">
        <v>0</v>
      </c>
      <c r="I372" s="79" t="s">
        <v>858</v>
      </c>
      <c r="J372" s="79">
        <v>0</v>
      </c>
      <c r="K372" s="79" t="s">
        <v>384</v>
      </c>
    </row>
    <row r="373" spans="1:11" s="79" customFormat="1" x14ac:dyDescent="0.25">
      <c r="A373" s="79" t="s">
        <v>1635</v>
      </c>
      <c r="B373" s="79" t="s">
        <v>1636</v>
      </c>
      <c r="C373" s="79" t="s">
        <v>1771</v>
      </c>
      <c r="D373" s="79" t="str">
        <f t="shared" si="5"/>
        <v>ADC-VDB106</v>
      </c>
      <c r="E373" s="79" t="s">
        <v>1772</v>
      </c>
      <c r="F373" s="79">
        <v>199</v>
      </c>
      <c r="G373" s="79" t="s">
        <v>854</v>
      </c>
      <c r="H373" s="79">
        <v>0</v>
      </c>
      <c r="I373" s="79" t="s">
        <v>858</v>
      </c>
      <c r="J373" s="79">
        <v>0</v>
      </c>
      <c r="K373" s="79" t="s">
        <v>385</v>
      </c>
    </row>
    <row r="374" spans="1:11" s="79" customFormat="1" x14ac:dyDescent="0.25">
      <c r="A374" s="79" t="s">
        <v>1635</v>
      </c>
      <c r="B374" s="79" t="s">
        <v>1636</v>
      </c>
      <c r="C374" s="79" t="s">
        <v>1773</v>
      </c>
      <c r="D374" s="79" t="str">
        <f t="shared" si="5"/>
        <v>ADC-W100</v>
      </c>
      <c r="E374" s="79" t="s">
        <v>1774</v>
      </c>
      <c r="F374" s="79">
        <v>0</v>
      </c>
      <c r="G374" s="79" t="s">
        <v>854</v>
      </c>
      <c r="H374" s="79">
        <v>0</v>
      </c>
      <c r="I374" s="79" t="s">
        <v>858</v>
      </c>
      <c r="J374" s="79">
        <v>0</v>
      </c>
      <c r="K374" s="79" t="s">
        <v>2381</v>
      </c>
    </row>
    <row r="375" spans="1:11" x14ac:dyDescent="0.25">
      <c r="A375" s="9" t="s">
        <v>1635</v>
      </c>
      <c r="B375" s="9" t="s">
        <v>1636</v>
      </c>
      <c r="C375" s="9" t="s">
        <v>1775</v>
      </c>
      <c r="D375" s="9" t="str">
        <f t="shared" si="5"/>
        <v>ADC_CAMERA</v>
      </c>
      <c r="E375" s="9" t="s">
        <v>1776</v>
      </c>
      <c r="F375" s="9">
        <v>0</v>
      </c>
      <c r="G375" s="9" t="s">
        <v>858</v>
      </c>
      <c r="H375" s="9">
        <v>5</v>
      </c>
      <c r="I375" s="9" t="s">
        <v>1341</v>
      </c>
      <c r="J375" s="9">
        <v>0</v>
      </c>
      <c r="K375" s="9" t="s">
        <v>2397</v>
      </c>
    </row>
    <row r="376" spans="1:11" s="79" customFormat="1" x14ac:dyDescent="0.25">
      <c r="A376" s="79" t="s">
        <v>1635</v>
      </c>
      <c r="B376" s="79" t="s">
        <v>1636</v>
      </c>
      <c r="C376" s="79" t="s">
        <v>84</v>
      </c>
      <c r="D376" s="79" t="str">
        <f t="shared" si="5"/>
        <v>ADC_DOORBELL</v>
      </c>
      <c r="E376" s="79" t="s">
        <v>1155</v>
      </c>
      <c r="F376" s="79">
        <v>199</v>
      </c>
      <c r="G376" s="79" t="s">
        <v>1777</v>
      </c>
      <c r="H376" s="79">
        <v>0</v>
      </c>
      <c r="I376" s="79" t="s">
        <v>858</v>
      </c>
      <c r="J376" s="79">
        <v>0</v>
      </c>
      <c r="K376" s="79" t="s">
        <v>84</v>
      </c>
    </row>
    <row r="377" spans="1:11" x14ac:dyDescent="0.25">
      <c r="A377" s="9" t="s">
        <v>1635</v>
      </c>
      <c r="B377" s="9" t="s">
        <v>1636</v>
      </c>
      <c r="C377" s="9" t="s">
        <v>1778</v>
      </c>
      <c r="D377" s="9" t="str">
        <f t="shared" si="5"/>
        <v>ADC_DRBELLC</v>
      </c>
      <c r="E377" s="9" t="s">
        <v>1779</v>
      </c>
      <c r="F377" s="9">
        <v>0</v>
      </c>
      <c r="G377" s="9" t="s">
        <v>1777</v>
      </c>
      <c r="H377" s="9">
        <v>0</v>
      </c>
      <c r="I377" s="9" t="s">
        <v>858</v>
      </c>
      <c r="J377" s="9">
        <v>0</v>
      </c>
      <c r="K377" s="9" t="s">
        <v>2397</v>
      </c>
    </row>
    <row r="378" spans="1:11" s="79" customFormat="1" x14ac:dyDescent="0.25">
      <c r="A378" s="79" t="s">
        <v>1635</v>
      </c>
      <c r="B378" s="79" t="s">
        <v>1636</v>
      </c>
      <c r="C378" s="79" t="s">
        <v>379</v>
      </c>
      <c r="D378" s="79" t="str">
        <f t="shared" si="5"/>
        <v>ADC_SLIMBELL</v>
      </c>
      <c r="E378" s="79" t="s">
        <v>1780</v>
      </c>
      <c r="F378" s="79">
        <v>199</v>
      </c>
      <c r="G378" s="79" t="s">
        <v>854</v>
      </c>
      <c r="H378" s="79">
        <v>0</v>
      </c>
      <c r="I378" s="79" t="s">
        <v>858</v>
      </c>
      <c r="J378" s="79">
        <v>0</v>
      </c>
      <c r="K378" s="79" t="s">
        <v>379</v>
      </c>
    </row>
    <row r="379" spans="1:11" s="79" customFormat="1" x14ac:dyDescent="0.25">
      <c r="A379" s="79" t="s">
        <v>1635</v>
      </c>
      <c r="B379" s="79" t="s">
        <v>1636</v>
      </c>
      <c r="C379" s="79" t="s">
        <v>1465</v>
      </c>
      <c r="D379" s="79" t="str">
        <f t="shared" si="5"/>
        <v>ADC_SVR1001</v>
      </c>
      <c r="E379" s="79" t="s">
        <v>1466</v>
      </c>
      <c r="F379" s="79">
        <v>399</v>
      </c>
      <c r="G379" s="79" t="s">
        <v>1777</v>
      </c>
      <c r="H379" s="79">
        <v>5</v>
      </c>
      <c r="I379" s="79" t="s">
        <v>1341</v>
      </c>
      <c r="J379" s="79">
        <v>0</v>
      </c>
      <c r="K379" s="79" t="s">
        <v>2323</v>
      </c>
    </row>
    <row r="380" spans="1:11" s="79" customFormat="1" x14ac:dyDescent="0.25">
      <c r="A380" s="79" t="s">
        <v>1635</v>
      </c>
      <c r="B380" s="79" t="s">
        <v>1636</v>
      </c>
      <c r="C380" s="79" t="s">
        <v>1781</v>
      </c>
      <c r="D380" s="79" t="str">
        <f t="shared" si="5"/>
        <v>ADC_SVR1002</v>
      </c>
      <c r="E380" s="79" t="s">
        <v>1168</v>
      </c>
      <c r="F380" s="79">
        <v>499</v>
      </c>
      <c r="G380" s="79" t="s">
        <v>1777</v>
      </c>
      <c r="H380" s="79">
        <v>5</v>
      </c>
      <c r="I380" s="79" t="s">
        <v>1341</v>
      </c>
      <c r="J380" s="79">
        <v>0</v>
      </c>
      <c r="K380" s="79" t="s">
        <v>380</v>
      </c>
    </row>
    <row r="381" spans="1:11" s="79" customFormat="1" x14ac:dyDescent="0.25">
      <c r="A381" s="79" t="s">
        <v>1635</v>
      </c>
      <c r="B381" s="79" t="s">
        <v>1636</v>
      </c>
      <c r="C381" s="79" t="s">
        <v>1782</v>
      </c>
      <c r="D381" s="79" t="str">
        <f t="shared" si="5"/>
        <v>ADC_SVR1221</v>
      </c>
      <c r="E381" s="79" t="s">
        <v>1156</v>
      </c>
      <c r="F381" s="79">
        <v>349</v>
      </c>
      <c r="G381" s="79" t="s">
        <v>854</v>
      </c>
      <c r="H381" s="79">
        <v>5</v>
      </c>
      <c r="I381" s="79" t="s">
        <v>737</v>
      </c>
      <c r="J381" s="79">
        <v>0</v>
      </c>
      <c r="K381" s="79" t="s">
        <v>381</v>
      </c>
    </row>
    <row r="382" spans="1:11" s="79" customFormat="1" x14ac:dyDescent="0.25">
      <c r="A382" s="79" t="s">
        <v>1635</v>
      </c>
      <c r="B382" s="79" t="s">
        <v>1636</v>
      </c>
      <c r="C382" s="79" t="s">
        <v>1467</v>
      </c>
      <c r="D382" s="79" t="str">
        <f t="shared" si="5"/>
        <v>ADC_V521R</v>
      </c>
      <c r="E382" s="79" t="s">
        <v>1157</v>
      </c>
      <c r="F382" s="79">
        <v>149</v>
      </c>
      <c r="G382" s="79" t="s">
        <v>1777</v>
      </c>
      <c r="H382" s="79">
        <v>0</v>
      </c>
      <c r="I382" s="79" t="s">
        <v>858</v>
      </c>
      <c r="J382" s="79">
        <v>0</v>
      </c>
      <c r="K382" s="79" t="s">
        <v>85</v>
      </c>
    </row>
    <row r="383" spans="1:11" s="79" customFormat="1" x14ac:dyDescent="0.25">
      <c r="A383" s="79" t="s">
        <v>1635</v>
      </c>
      <c r="B383" s="79" t="s">
        <v>1636</v>
      </c>
      <c r="C383" s="79" t="s">
        <v>1468</v>
      </c>
      <c r="D383" s="79" t="str">
        <f t="shared" si="5"/>
        <v>ADC_V620PT</v>
      </c>
      <c r="E383" s="79" t="s">
        <v>1469</v>
      </c>
      <c r="F383" s="79">
        <v>299</v>
      </c>
      <c r="G383" s="79" t="s">
        <v>1777</v>
      </c>
      <c r="H383" s="79">
        <v>0</v>
      </c>
      <c r="I383" s="79" t="s">
        <v>858</v>
      </c>
      <c r="J383" s="79">
        <v>0</v>
      </c>
      <c r="K383" s="79" t="s">
        <v>709</v>
      </c>
    </row>
    <row r="384" spans="1:11" s="79" customFormat="1" x14ac:dyDescent="0.25">
      <c r="A384" s="79" t="s">
        <v>1635</v>
      </c>
      <c r="B384" s="79" t="s">
        <v>1636</v>
      </c>
      <c r="C384" s="79" t="s">
        <v>1470</v>
      </c>
      <c r="D384" s="79" t="str">
        <f t="shared" si="5"/>
        <v>ADC_V721W</v>
      </c>
      <c r="E384" s="79" t="s">
        <v>1158</v>
      </c>
      <c r="F384" s="79">
        <v>199</v>
      </c>
      <c r="G384" s="79" t="s">
        <v>1777</v>
      </c>
      <c r="H384" s="79">
        <v>0</v>
      </c>
      <c r="I384" s="79" t="s">
        <v>858</v>
      </c>
      <c r="J384" s="79">
        <v>0</v>
      </c>
      <c r="K384" s="79" t="s">
        <v>86</v>
      </c>
    </row>
    <row r="385" spans="1:11" s="79" customFormat="1" x14ac:dyDescent="0.25">
      <c r="A385" s="79" t="s">
        <v>1635</v>
      </c>
      <c r="B385" s="79" t="s">
        <v>1636</v>
      </c>
      <c r="C385" s="79" t="s">
        <v>1783</v>
      </c>
      <c r="D385" s="79" t="str">
        <f t="shared" si="5"/>
        <v>ADC_VAC_DBWI</v>
      </c>
      <c r="E385" s="79" t="s">
        <v>1784</v>
      </c>
      <c r="F385" s="79">
        <v>0</v>
      </c>
      <c r="G385" s="79" t="s">
        <v>1777</v>
      </c>
      <c r="H385" s="79">
        <v>0</v>
      </c>
      <c r="I385" s="79" t="s">
        <v>858</v>
      </c>
      <c r="J385" s="79">
        <v>0</v>
      </c>
      <c r="K385" s="79" t="s">
        <v>1783</v>
      </c>
    </row>
    <row r="386" spans="1:11" x14ac:dyDescent="0.25">
      <c r="A386" s="9" t="s">
        <v>1635</v>
      </c>
      <c r="B386" s="9" t="s">
        <v>1636</v>
      </c>
      <c r="C386" s="9" t="s">
        <v>1785</v>
      </c>
      <c r="D386" s="9" t="str">
        <f t="shared" ref="D386:D449" si="6">TRIM(C386)</f>
        <v>ADC_VIDEO_S</v>
      </c>
      <c r="E386" s="9" t="s">
        <v>1786</v>
      </c>
      <c r="F386" s="9">
        <v>0</v>
      </c>
      <c r="G386" s="9" t="s">
        <v>854</v>
      </c>
      <c r="H386" s="9">
        <v>0</v>
      </c>
      <c r="I386" s="9" t="s">
        <v>1341</v>
      </c>
      <c r="J386" s="9">
        <v>0</v>
      </c>
      <c r="K386" s="9" t="s">
        <v>2397</v>
      </c>
    </row>
    <row r="387" spans="1:11" s="79" customFormat="1" x14ac:dyDescent="0.25">
      <c r="A387" s="79" t="s">
        <v>1635</v>
      </c>
      <c r="B387" s="79" t="s">
        <v>1636</v>
      </c>
      <c r="C387" s="79" t="s">
        <v>1787</v>
      </c>
      <c r="D387" s="79" t="str">
        <f t="shared" si="6"/>
        <v>ADC_VPE_9FT</v>
      </c>
      <c r="E387" s="79" t="s">
        <v>1788</v>
      </c>
      <c r="F387" s="79">
        <v>0</v>
      </c>
      <c r="G387" s="79" t="s">
        <v>1777</v>
      </c>
      <c r="H387" s="79">
        <v>0</v>
      </c>
      <c r="I387" s="79" t="s">
        <v>858</v>
      </c>
      <c r="J387" s="79">
        <v>0</v>
      </c>
      <c r="K387" s="79" t="s">
        <v>2324</v>
      </c>
    </row>
    <row r="388" spans="1:11" s="79" customFormat="1" x14ac:dyDescent="0.25">
      <c r="A388" s="79" t="s">
        <v>1635</v>
      </c>
      <c r="B388" s="79" t="s">
        <v>1636</v>
      </c>
      <c r="C388" s="79" t="s">
        <v>1789</v>
      </c>
      <c r="D388" s="79" t="str">
        <f t="shared" si="6"/>
        <v>ADCSEM210VTL</v>
      </c>
      <c r="E388" s="79" t="s">
        <v>1790</v>
      </c>
      <c r="F388" s="79">
        <v>0</v>
      </c>
      <c r="G388" s="79" t="s">
        <v>854</v>
      </c>
      <c r="H388" s="79">
        <v>0</v>
      </c>
      <c r="I388" s="79" t="s">
        <v>858</v>
      </c>
      <c r="J388" s="79">
        <v>0</v>
      </c>
      <c r="K388" s="79" t="s">
        <v>1789</v>
      </c>
    </row>
    <row r="389" spans="1:11" s="79" customFormat="1" x14ac:dyDescent="0.25">
      <c r="A389" s="79" t="s">
        <v>1635</v>
      </c>
      <c r="B389" s="79" t="s">
        <v>1636</v>
      </c>
      <c r="C389" s="79" t="s">
        <v>1791</v>
      </c>
      <c r="D389" s="79" t="str">
        <f t="shared" si="6"/>
        <v>ADI-467</v>
      </c>
      <c r="E389" s="79" t="s">
        <v>1089</v>
      </c>
      <c r="F389" s="79">
        <v>0</v>
      </c>
      <c r="G389" s="79" t="s">
        <v>856</v>
      </c>
      <c r="H389" s="79">
        <v>0</v>
      </c>
      <c r="I389" s="79" t="s">
        <v>858</v>
      </c>
      <c r="J389" s="79">
        <v>0</v>
      </c>
      <c r="K389" s="79" t="s">
        <v>230</v>
      </c>
    </row>
    <row r="390" spans="1:11" s="79" customFormat="1" x14ac:dyDescent="0.25">
      <c r="A390" s="79" t="s">
        <v>1635</v>
      </c>
      <c r="B390" s="79" t="s">
        <v>1636</v>
      </c>
      <c r="C390" s="79" t="s">
        <v>1792</v>
      </c>
      <c r="D390" s="79" t="str">
        <f t="shared" si="6"/>
        <v>ADI_MOTION</v>
      </c>
      <c r="E390" s="79" t="s">
        <v>1148</v>
      </c>
      <c r="F390" s="79">
        <v>49</v>
      </c>
      <c r="G390" s="79" t="s">
        <v>854</v>
      </c>
      <c r="H390" s="79">
        <v>0</v>
      </c>
      <c r="I390" s="79" t="s">
        <v>858</v>
      </c>
      <c r="J390" s="79">
        <v>0</v>
      </c>
      <c r="K390" s="79" t="s">
        <v>61</v>
      </c>
    </row>
    <row r="391" spans="1:11" s="79" customFormat="1" x14ac:dyDescent="0.25">
      <c r="A391" s="79" t="s">
        <v>1635</v>
      </c>
      <c r="B391" s="79" t="s">
        <v>1636</v>
      </c>
      <c r="C391" s="79" t="s">
        <v>1793</v>
      </c>
      <c r="D391" s="79" t="str">
        <f t="shared" si="6"/>
        <v>ADI_SMOKE</v>
      </c>
      <c r="E391" s="79" t="s">
        <v>1149</v>
      </c>
      <c r="F391" s="79">
        <v>69</v>
      </c>
      <c r="G391" s="79" t="s">
        <v>854</v>
      </c>
      <c r="H391" s="79">
        <v>0</v>
      </c>
      <c r="I391" s="79" t="s">
        <v>858</v>
      </c>
      <c r="J391" s="79">
        <v>0</v>
      </c>
      <c r="K391" s="79" t="s">
        <v>62</v>
      </c>
    </row>
    <row r="392" spans="1:11" x14ac:dyDescent="0.25">
      <c r="A392" s="9" t="s">
        <v>1635</v>
      </c>
      <c r="B392" s="9" t="s">
        <v>1636</v>
      </c>
      <c r="C392" s="9" t="s">
        <v>1199</v>
      </c>
      <c r="D392" s="9" t="str">
        <f t="shared" si="6"/>
        <v>AF ACCESS</v>
      </c>
      <c r="E392" s="9" t="s">
        <v>1105</v>
      </c>
      <c r="F392" s="9">
        <v>0</v>
      </c>
      <c r="G392" s="9" t="s">
        <v>858</v>
      </c>
      <c r="H392" s="9">
        <v>0</v>
      </c>
      <c r="I392" s="9" t="s">
        <v>1349</v>
      </c>
      <c r="J392" s="9">
        <v>0</v>
      </c>
      <c r="K392" s="9" t="s">
        <v>2397</v>
      </c>
    </row>
    <row r="393" spans="1:11" x14ac:dyDescent="0.25">
      <c r="A393" s="9" t="s">
        <v>1635</v>
      </c>
      <c r="B393" s="9" t="s">
        <v>1636</v>
      </c>
      <c r="C393" s="9" t="s">
        <v>1621</v>
      </c>
      <c r="D393" s="9" t="str">
        <f t="shared" si="6"/>
        <v>AF CONNECT_N</v>
      </c>
      <c r="E393" s="9" t="s">
        <v>1622</v>
      </c>
      <c r="F393" s="9">
        <v>0</v>
      </c>
      <c r="G393" s="9" t="s">
        <v>858</v>
      </c>
      <c r="H393" s="74">
        <v>0.01</v>
      </c>
      <c r="I393" s="9" t="s">
        <v>1200</v>
      </c>
      <c r="J393" s="9">
        <v>0</v>
      </c>
      <c r="K393" s="9" t="s">
        <v>2397</v>
      </c>
    </row>
    <row r="394" spans="1:11" x14ac:dyDescent="0.25">
      <c r="A394" s="9" t="s">
        <v>1635</v>
      </c>
      <c r="B394" s="9" t="s">
        <v>1636</v>
      </c>
      <c r="C394" s="9" t="s">
        <v>1794</v>
      </c>
      <c r="D394" s="9" t="str">
        <f t="shared" si="6"/>
        <v>AF_ADDON_PE</v>
      </c>
      <c r="E394" s="9" t="s">
        <v>1795</v>
      </c>
      <c r="F394" s="9">
        <v>0</v>
      </c>
      <c r="G394" s="9" t="s">
        <v>855</v>
      </c>
      <c r="H394" s="9">
        <v>0</v>
      </c>
      <c r="I394" s="9" t="s">
        <v>858</v>
      </c>
      <c r="J394" s="9">
        <v>0</v>
      </c>
      <c r="K394" s="9" t="s">
        <v>2397</v>
      </c>
    </row>
    <row r="395" spans="1:11" s="79" customFormat="1" x14ac:dyDescent="0.25">
      <c r="A395" s="79" t="s">
        <v>1635</v>
      </c>
      <c r="B395" s="79" t="s">
        <v>1636</v>
      </c>
      <c r="C395" s="79" t="s">
        <v>1201</v>
      </c>
      <c r="D395" s="79" t="str">
        <f t="shared" si="6"/>
        <v>AF_CONNECT</v>
      </c>
      <c r="E395" s="79" t="s">
        <v>637</v>
      </c>
      <c r="F395" s="79">
        <v>0</v>
      </c>
      <c r="G395" s="79" t="s">
        <v>858</v>
      </c>
      <c r="H395" s="80">
        <v>2.99</v>
      </c>
      <c r="I395" s="79" t="s">
        <v>1200</v>
      </c>
      <c r="J395" s="79">
        <v>0</v>
      </c>
      <c r="K395" s="79" t="s">
        <v>610</v>
      </c>
    </row>
    <row r="396" spans="1:11" x14ac:dyDescent="0.25">
      <c r="A396" s="9" t="s">
        <v>1635</v>
      </c>
      <c r="B396" s="9" t="s">
        <v>1636</v>
      </c>
      <c r="C396" s="9" t="s">
        <v>1202</v>
      </c>
      <c r="D396" s="9" t="str">
        <f t="shared" si="6"/>
        <v>AFCRED</v>
      </c>
      <c r="E396" s="9" t="s">
        <v>1203</v>
      </c>
      <c r="F396" s="74">
        <v>-2.95</v>
      </c>
      <c r="G396" s="9" t="s">
        <v>1200</v>
      </c>
      <c r="H396" s="9">
        <v>0</v>
      </c>
      <c r="I396" s="9" t="s">
        <v>858</v>
      </c>
      <c r="J396" s="9">
        <v>0</v>
      </c>
      <c r="K396" s="9" t="s">
        <v>2397</v>
      </c>
    </row>
    <row r="397" spans="1:11" s="79" customFormat="1" x14ac:dyDescent="0.25">
      <c r="A397" s="79" t="s">
        <v>1635</v>
      </c>
      <c r="B397" s="79" t="s">
        <v>1636</v>
      </c>
      <c r="C397" s="79" t="s">
        <v>1796</v>
      </c>
      <c r="D397" s="79" t="str">
        <f t="shared" si="6"/>
        <v>AFI-BRKT.SH.</v>
      </c>
      <c r="E397" s="79" t="s">
        <v>1797</v>
      </c>
      <c r="F397" s="79">
        <v>0</v>
      </c>
      <c r="G397" s="79" t="s">
        <v>1347</v>
      </c>
      <c r="H397" s="79">
        <v>0</v>
      </c>
      <c r="I397" s="79" t="s">
        <v>858</v>
      </c>
      <c r="J397" s="79">
        <v>0</v>
      </c>
      <c r="K397" s="79" t="s">
        <v>1796</v>
      </c>
    </row>
    <row r="398" spans="1:11" s="79" customFormat="1" x14ac:dyDescent="0.25">
      <c r="A398" s="79" t="s">
        <v>1635</v>
      </c>
      <c r="B398" s="79" t="s">
        <v>1636</v>
      </c>
      <c r="C398" s="79" t="s">
        <v>1798</v>
      </c>
      <c r="D398" s="79" t="str">
        <f t="shared" si="6"/>
        <v>AFI-BRKT.W/P</v>
      </c>
      <c r="E398" s="79" t="s">
        <v>1799</v>
      </c>
      <c r="F398" s="79">
        <v>0</v>
      </c>
      <c r="G398" s="79" t="s">
        <v>1347</v>
      </c>
      <c r="H398" s="79">
        <v>0</v>
      </c>
      <c r="I398" s="79" t="s">
        <v>858</v>
      </c>
      <c r="J398" s="79">
        <v>0</v>
      </c>
      <c r="K398" s="79" t="s">
        <v>1798</v>
      </c>
    </row>
    <row r="399" spans="1:11" s="79" customFormat="1" x14ac:dyDescent="0.25">
      <c r="A399" s="79" t="s">
        <v>1635</v>
      </c>
      <c r="B399" s="79" t="s">
        <v>1636</v>
      </c>
      <c r="C399" s="79" t="s">
        <v>1504</v>
      </c>
      <c r="D399" s="79" t="str">
        <f t="shared" si="6"/>
        <v>ANTENNA</v>
      </c>
      <c r="E399" s="79" t="s">
        <v>1505</v>
      </c>
      <c r="F399" s="79">
        <v>0</v>
      </c>
      <c r="G399" s="79" t="s">
        <v>854</v>
      </c>
      <c r="H399" s="79">
        <v>0</v>
      </c>
      <c r="I399" s="79" t="s">
        <v>858</v>
      </c>
      <c r="J399" s="79">
        <v>0</v>
      </c>
      <c r="K399" s="79" t="s">
        <v>2325</v>
      </c>
    </row>
    <row r="400" spans="1:11" x14ac:dyDescent="0.25">
      <c r="A400" s="9" t="s">
        <v>1635</v>
      </c>
      <c r="B400" s="9" t="s">
        <v>1636</v>
      </c>
      <c r="C400" s="9" t="s">
        <v>1800</v>
      </c>
      <c r="D400" s="9" t="str">
        <f t="shared" si="6"/>
        <v>AP9500DX</v>
      </c>
      <c r="E400" s="9" t="s">
        <v>623</v>
      </c>
      <c r="F400" s="9">
        <v>0</v>
      </c>
      <c r="G400" s="9" t="s">
        <v>855</v>
      </c>
      <c r="H400" s="9">
        <v>25</v>
      </c>
      <c r="I400" s="9" t="s">
        <v>737</v>
      </c>
      <c r="J400" s="9">
        <v>0</v>
      </c>
      <c r="K400" s="9" t="s">
        <v>2397</v>
      </c>
    </row>
    <row r="401" spans="1:12" x14ac:dyDescent="0.25">
      <c r="A401" s="9" t="s">
        <v>1635</v>
      </c>
      <c r="B401" s="9" t="s">
        <v>1636</v>
      </c>
      <c r="C401" s="9" t="s">
        <v>1207</v>
      </c>
      <c r="D401" s="9" t="str">
        <f t="shared" si="6"/>
        <v>APLUSCRED</v>
      </c>
      <c r="E401" s="9" t="s">
        <v>1208</v>
      </c>
      <c r="F401" s="74">
        <v>-4.95</v>
      </c>
      <c r="G401" s="9" t="s">
        <v>1801</v>
      </c>
      <c r="H401" s="9">
        <v>0</v>
      </c>
      <c r="I401" s="9" t="s">
        <v>858</v>
      </c>
      <c r="J401" s="9">
        <v>0</v>
      </c>
      <c r="K401" s="9" t="s">
        <v>2397</v>
      </c>
    </row>
    <row r="402" spans="1:12" x14ac:dyDescent="0.25">
      <c r="A402" s="9" t="s">
        <v>1635</v>
      </c>
      <c r="B402" s="9" t="s">
        <v>1636</v>
      </c>
      <c r="C402" s="9" t="s">
        <v>1802</v>
      </c>
      <c r="D402" s="9" t="str">
        <f t="shared" si="6"/>
        <v>ARM/DISARM</v>
      </c>
      <c r="E402" s="9" t="s">
        <v>1803</v>
      </c>
      <c r="F402" s="9">
        <v>0</v>
      </c>
      <c r="G402" s="9" t="s">
        <v>858</v>
      </c>
      <c r="H402" s="9">
        <v>10</v>
      </c>
      <c r="I402" s="9" t="s">
        <v>737</v>
      </c>
      <c r="J402" s="9">
        <v>0</v>
      </c>
      <c r="K402" s="9" t="s">
        <v>2397</v>
      </c>
    </row>
    <row r="403" spans="1:12" s="79" customFormat="1" x14ac:dyDescent="0.25">
      <c r="A403" s="79" t="s">
        <v>1635</v>
      </c>
      <c r="B403" s="79" t="s">
        <v>1636</v>
      </c>
      <c r="C403" s="79" t="s">
        <v>1804</v>
      </c>
      <c r="D403" s="79" t="str">
        <f t="shared" si="6"/>
        <v>AVB</v>
      </c>
      <c r="E403" s="79" t="s">
        <v>623</v>
      </c>
      <c r="F403" s="79">
        <v>0</v>
      </c>
      <c r="G403" s="79" t="s">
        <v>855</v>
      </c>
      <c r="H403" s="79">
        <v>25</v>
      </c>
      <c r="I403" s="79" t="s">
        <v>737</v>
      </c>
      <c r="J403" s="79">
        <v>0</v>
      </c>
      <c r="K403" s="79" t="s">
        <v>2387</v>
      </c>
      <c r="L403" s="79" t="s">
        <v>2384</v>
      </c>
    </row>
    <row r="404" spans="1:12" s="79" customFormat="1" x14ac:dyDescent="0.25">
      <c r="A404" s="79" t="s">
        <v>1635</v>
      </c>
      <c r="B404" s="79" t="s">
        <v>1636</v>
      </c>
      <c r="C404" s="79" t="s">
        <v>1805</v>
      </c>
      <c r="D404" s="79" t="str">
        <f t="shared" si="6"/>
        <v>AVBD</v>
      </c>
      <c r="E404" s="79" t="s">
        <v>623</v>
      </c>
      <c r="F404" s="79">
        <v>0</v>
      </c>
      <c r="G404" s="79" t="s">
        <v>855</v>
      </c>
      <c r="H404" s="79">
        <v>25</v>
      </c>
      <c r="I404" s="79" t="s">
        <v>737</v>
      </c>
      <c r="J404" s="79">
        <v>0</v>
      </c>
      <c r="K404" s="79" t="s">
        <v>2388</v>
      </c>
      <c r="L404" s="79" t="s">
        <v>2384</v>
      </c>
    </row>
    <row r="405" spans="1:12" s="79" customFormat="1" x14ac:dyDescent="0.25">
      <c r="A405" s="79" t="s">
        <v>1635</v>
      </c>
      <c r="B405" s="79" t="s">
        <v>1636</v>
      </c>
      <c r="C405" s="79" t="s">
        <v>1806</v>
      </c>
      <c r="D405" s="79" t="str">
        <f t="shared" si="6"/>
        <v>AVBK</v>
      </c>
      <c r="E405" s="79" t="s">
        <v>623</v>
      </c>
      <c r="F405" s="79">
        <v>0</v>
      </c>
      <c r="G405" s="79" t="s">
        <v>855</v>
      </c>
      <c r="H405" s="79">
        <v>25</v>
      </c>
      <c r="I405" s="79" t="s">
        <v>737</v>
      </c>
      <c r="J405" s="79">
        <v>0</v>
      </c>
      <c r="K405" s="79" t="s">
        <v>2389</v>
      </c>
      <c r="L405" s="79" t="s">
        <v>2384</v>
      </c>
    </row>
    <row r="406" spans="1:12" s="79" customFormat="1" x14ac:dyDescent="0.25">
      <c r="A406" s="79" t="s">
        <v>1635</v>
      </c>
      <c r="B406" s="79" t="s">
        <v>1636</v>
      </c>
      <c r="C406" s="79" t="s">
        <v>1807</v>
      </c>
      <c r="D406" s="79" t="str">
        <f t="shared" si="6"/>
        <v>AVR2DX</v>
      </c>
      <c r="E406" s="79" t="s">
        <v>623</v>
      </c>
      <c r="F406" s="79">
        <v>0</v>
      </c>
      <c r="G406" s="79" t="s">
        <v>855</v>
      </c>
      <c r="H406" s="79">
        <v>25</v>
      </c>
      <c r="I406" s="79" t="s">
        <v>737</v>
      </c>
      <c r="J406" s="79">
        <v>0</v>
      </c>
      <c r="K406" s="79" t="s">
        <v>2390</v>
      </c>
      <c r="L406" s="79" t="s">
        <v>2384</v>
      </c>
    </row>
    <row r="407" spans="1:12" s="79" customFormat="1" x14ac:dyDescent="0.25">
      <c r="A407" s="79" t="s">
        <v>1635</v>
      </c>
      <c r="B407" s="79" t="s">
        <v>1636</v>
      </c>
      <c r="C407" s="79" t="s">
        <v>1808</v>
      </c>
      <c r="D407" s="79" t="str">
        <f t="shared" si="6"/>
        <v>AVRDX</v>
      </c>
      <c r="E407" s="79" t="s">
        <v>623</v>
      </c>
      <c r="F407" s="79">
        <v>0</v>
      </c>
      <c r="G407" s="79" t="s">
        <v>855</v>
      </c>
      <c r="H407" s="79">
        <v>25</v>
      </c>
      <c r="I407" s="79" t="s">
        <v>737</v>
      </c>
      <c r="J407" s="79">
        <v>0</v>
      </c>
      <c r="K407" s="79" t="s">
        <v>2391</v>
      </c>
      <c r="L407" s="79" t="s">
        <v>2384</v>
      </c>
    </row>
    <row r="408" spans="1:12" s="79" customFormat="1" x14ac:dyDescent="0.25">
      <c r="A408" s="79" t="s">
        <v>1635</v>
      </c>
      <c r="B408" s="79" t="s">
        <v>1636</v>
      </c>
      <c r="C408" s="79" t="s">
        <v>1809</v>
      </c>
      <c r="D408" s="79" t="str">
        <f t="shared" si="6"/>
        <v>AVSDX</v>
      </c>
      <c r="E408" s="79" t="s">
        <v>623</v>
      </c>
      <c r="F408" s="79">
        <v>0</v>
      </c>
      <c r="G408" s="79" t="s">
        <v>855</v>
      </c>
      <c r="H408" s="79">
        <v>25</v>
      </c>
      <c r="I408" s="79" t="s">
        <v>737</v>
      </c>
      <c r="J408" s="79">
        <v>0</v>
      </c>
      <c r="K408" s="79" t="s">
        <v>2392</v>
      </c>
      <c r="L408" s="79" t="s">
        <v>2384</v>
      </c>
    </row>
    <row r="409" spans="1:12" x14ac:dyDescent="0.25">
      <c r="A409" s="9" t="s">
        <v>1635</v>
      </c>
      <c r="B409" s="9" t="s">
        <v>1636</v>
      </c>
      <c r="C409" s="9" t="s">
        <v>1810</v>
      </c>
      <c r="D409" s="9" t="str">
        <f t="shared" si="6"/>
        <v>BEST</v>
      </c>
      <c r="E409" s="9" t="s">
        <v>1811</v>
      </c>
      <c r="F409" s="9">
        <v>0</v>
      </c>
      <c r="G409" s="9" t="s">
        <v>858</v>
      </c>
      <c r="H409" s="74">
        <v>59.99</v>
      </c>
      <c r="I409" s="9" t="s">
        <v>737</v>
      </c>
      <c r="J409" s="9">
        <v>0</v>
      </c>
      <c r="K409" s="9" t="s">
        <v>2397</v>
      </c>
    </row>
    <row r="410" spans="1:12" x14ac:dyDescent="0.25">
      <c r="A410" s="9" t="s">
        <v>1635</v>
      </c>
      <c r="B410" s="9" t="s">
        <v>1636</v>
      </c>
      <c r="C410" s="9" t="s">
        <v>1812</v>
      </c>
      <c r="D410" s="9" t="str">
        <f t="shared" si="6"/>
        <v>BETTER</v>
      </c>
      <c r="E410" s="9" t="s">
        <v>1813</v>
      </c>
      <c r="F410" s="9">
        <v>0</v>
      </c>
      <c r="G410" s="9" t="s">
        <v>858</v>
      </c>
      <c r="H410" s="74">
        <v>49.99</v>
      </c>
      <c r="I410" s="9" t="s">
        <v>737</v>
      </c>
      <c r="J410" s="9">
        <v>0</v>
      </c>
      <c r="K410" s="9" t="s">
        <v>2397</v>
      </c>
    </row>
    <row r="411" spans="1:12" x14ac:dyDescent="0.25">
      <c r="A411" s="9" t="s">
        <v>1635</v>
      </c>
      <c r="B411" s="9" t="s">
        <v>1636</v>
      </c>
      <c r="C411" s="9" t="s">
        <v>1814</v>
      </c>
      <c r="D411" s="9" t="str">
        <f t="shared" si="6"/>
        <v>BULK_DISC</v>
      </c>
      <c r="E411" s="9" t="s">
        <v>1815</v>
      </c>
      <c r="F411" s="9">
        <v>0</v>
      </c>
      <c r="G411" s="9" t="s">
        <v>858</v>
      </c>
      <c r="H411" s="74">
        <v>-9.99</v>
      </c>
      <c r="I411" s="9" t="s">
        <v>737</v>
      </c>
      <c r="J411" s="9">
        <v>0</v>
      </c>
      <c r="K411" s="9" t="s">
        <v>2397</v>
      </c>
    </row>
    <row r="412" spans="1:12" x14ac:dyDescent="0.25">
      <c r="A412" s="9" t="s">
        <v>1635</v>
      </c>
      <c r="B412" s="9" t="s">
        <v>1636</v>
      </c>
      <c r="C412" s="9" t="s">
        <v>1816</v>
      </c>
      <c r="D412" s="9" t="str">
        <f t="shared" si="6"/>
        <v>BULK_DISC_SP</v>
      </c>
      <c r="E412" s="9" t="s">
        <v>1817</v>
      </c>
      <c r="F412" s="9">
        <v>0</v>
      </c>
      <c r="G412" s="9" t="s">
        <v>858</v>
      </c>
      <c r="H412" s="9">
        <v>-6</v>
      </c>
      <c r="I412" s="9" t="s">
        <v>737</v>
      </c>
      <c r="J412" s="9">
        <v>0</v>
      </c>
      <c r="K412" s="9" t="s">
        <v>2397</v>
      </c>
    </row>
    <row r="413" spans="1:12" x14ac:dyDescent="0.25">
      <c r="A413" s="9" t="s">
        <v>1635</v>
      </c>
      <c r="B413" s="9" t="s">
        <v>1636</v>
      </c>
      <c r="C413" s="9" t="s">
        <v>1818</v>
      </c>
      <c r="D413" s="9" t="str">
        <f t="shared" si="6"/>
        <v>C_LIFTMASTER</v>
      </c>
      <c r="E413" s="9" t="s">
        <v>1819</v>
      </c>
      <c r="F413" s="9">
        <v>0</v>
      </c>
      <c r="G413" s="9" t="s">
        <v>854</v>
      </c>
      <c r="H413" s="9">
        <v>0</v>
      </c>
      <c r="I413" s="9" t="s">
        <v>858</v>
      </c>
      <c r="J413" s="9">
        <v>0</v>
      </c>
      <c r="K413" s="9" t="s">
        <v>2397</v>
      </c>
    </row>
    <row r="414" spans="1:12" x14ac:dyDescent="0.25">
      <c r="A414" s="9" t="s">
        <v>1635</v>
      </c>
      <c r="B414" s="9" t="s">
        <v>1636</v>
      </c>
      <c r="C414" s="9" t="s">
        <v>1820</v>
      </c>
      <c r="D414" s="9" t="str">
        <f t="shared" si="6"/>
        <v>C_ZWDRLOCKS</v>
      </c>
      <c r="E414" s="9" t="s">
        <v>1821</v>
      </c>
      <c r="F414" s="9">
        <v>0</v>
      </c>
      <c r="G414" s="9" t="s">
        <v>854</v>
      </c>
      <c r="H414" s="9">
        <v>0</v>
      </c>
      <c r="I414" s="9" t="s">
        <v>737</v>
      </c>
      <c r="J414" s="9">
        <v>0</v>
      </c>
      <c r="K414" s="9" t="s">
        <v>2397</v>
      </c>
    </row>
    <row r="415" spans="1:12" x14ac:dyDescent="0.25">
      <c r="A415" s="9" t="s">
        <v>1635</v>
      </c>
      <c r="B415" s="9" t="s">
        <v>1636</v>
      </c>
      <c r="C415" s="9" t="s">
        <v>1822</v>
      </c>
      <c r="D415" s="9" t="str">
        <f t="shared" si="6"/>
        <v>C_ZWGRDOOR</v>
      </c>
      <c r="E415" s="9" t="s">
        <v>1823</v>
      </c>
      <c r="F415" s="9">
        <v>0</v>
      </c>
      <c r="G415" s="9" t="s">
        <v>854</v>
      </c>
      <c r="H415" s="9">
        <v>0</v>
      </c>
      <c r="I415" s="9" t="s">
        <v>737</v>
      </c>
      <c r="J415" s="9">
        <v>0</v>
      </c>
      <c r="K415" s="9" t="s">
        <v>2397</v>
      </c>
    </row>
    <row r="416" spans="1:12" x14ac:dyDescent="0.25">
      <c r="A416" s="9" t="s">
        <v>1635</v>
      </c>
      <c r="B416" s="9" t="s">
        <v>1636</v>
      </c>
      <c r="C416" s="9" t="s">
        <v>1824</v>
      </c>
      <c r="D416" s="9" t="str">
        <f t="shared" si="6"/>
        <v>C_ZWLIGHTS</v>
      </c>
      <c r="E416" s="9" t="s">
        <v>1825</v>
      </c>
      <c r="F416" s="9">
        <v>0</v>
      </c>
      <c r="G416" s="9" t="s">
        <v>854</v>
      </c>
      <c r="H416" s="9">
        <v>0</v>
      </c>
      <c r="I416" s="9" t="s">
        <v>737</v>
      </c>
      <c r="J416" s="9">
        <v>0</v>
      </c>
      <c r="K416" s="9" t="s">
        <v>2397</v>
      </c>
    </row>
    <row r="417" spans="1:11" x14ac:dyDescent="0.25">
      <c r="A417" s="9" t="s">
        <v>1635</v>
      </c>
      <c r="B417" s="9" t="s">
        <v>1636</v>
      </c>
      <c r="C417" s="9" t="s">
        <v>1826</v>
      </c>
      <c r="D417" s="9" t="str">
        <f t="shared" si="6"/>
        <v>C_ZWNEST</v>
      </c>
      <c r="E417" s="9" t="s">
        <v>1827</v>
      </c>
      <c r="F417" s="9">
        <v>0</v>
      </c>
      <c r="G417" s="9" t="s">
        <v>854</v>
      </c>
      <c r="H417" s="9">
        <v>0</v>
      </c>
      <c r="I417" s="9" t="s">
        <v>858</v>
      </c>
      <c r="J417" s="9">
        <v>0</v>
      </c>
      <c r="K417" s="9" t="s">
        <v>2397</v>
      </c>
    </row>
    <row r="418" spans="1:11" x14ac:dyDescent="0.25">
      <c r="A418" s="9" t="s">
        <v>1635</v>
      </c>
      <c r="B418" s="9" t="s">
        <v>1636</v>
      </c>
      <c r="C418" s="9" t="s">
        <v>1828</v>
      </c>
      <c r="D418" s="9" t="str">
        <f t="shared" si="6"/>
        <v>C_ZWTHERMOST</v>
      </c>
      <c r="E418" s="9" t="s">
        <v>1829</v>
      </c>
      <c r="F418" s="9">
        <v>0</v>
      </c>
      <c r="G418" s="9" t="s">
        <v>854</v>
      </c>
      <c r="H418" s="9">
        <v>0</v>
      </c>
      <c r="I418" s="9" t="s">
        <v>737</v>
      </c>
      <c r="J418" s="9">
        <v>0</v>
      </c>
      <c r="K418" s="9" t="s">
        <v>2397</v>
      </c>
    </row>
    <row r="419" spans="1:11" s="79" customFormat="1" x14ac:dyDescent="0.25">
      <c r="A419" s="79" t="s">
        <v>1635</v>
      </c>
      <c r="B419" s="79" t="s">
        <v>1636</v>
      </c>
      <c r="C419" s="79" t="s">
        <v>1510</v>
      </c>
      <c r="D419" s="79" t="str">
        <f t="shared" si="6"/>
        <v>C10P</v>
      </c>
      <c r="E419" s="79" t="s">
        <v>572</v>
      </c>
      <c r="F419" s="79">
        <v>89</v>
      </c>
      <c r="G419" s="79" t="s">
        <v>855</v>
      </c>
      <c r="H419" s="79">
        <v>0</v>
      </c>
      <c r="I419" s="79" t="s">
        <v>858</v>
      </c>
      <c r="J419" s="79">
        <v>0</v>
      </c>
      <c r="K419" s="79" t="s">
        <v>571</v>
      </c>
    </row>
    <row r="420" spans="1:11" s="79" customFormat="1" x14ac:dyDescent="0.25">
      <c r="A420" s="79" t="s">
        <v>1635</v>
      </c>
      <c r="B420" s="79" t="s">
        <v>1636</v>
      </c>
      <c r="C420" s="79" t="s">
        <v>1830</v>
      </c>
      <c r="D420" s="79" t="str">
        <f t="shared" si="6"/>
        <v>C150RK</v>
      </c>
      <c r="E420" s="79" t="s">
        <v>1831</v>
      </c>
      <c r="F420" s="79">
        <v>60</v>
      </c>
      <c r="G420" s="79" t="s">
        <v>1832</v>
      </c>
      <c r="H420" s="79">
        <v>0</v>
      </c>
      <c r="I420" s="79" t="s">
        <v>858</v>
      </c>
      <c r="J420" s="79">
        <v>0</v>
      </c>
      <c r="K420" s="79" t="s">
        <v>2328</v>
      </c>
    </row>
    <row r="421" spans="1:11" s="79" customFormat="1" x14ac:dyDescent="0.25">
      <c r="A421" s="79" t="s">
        <v>1635</v>
      </c>
      <c r="B421" s="79" t="s">
        <v>1636</v>
      </c>
      <c r="C421" s="79" t="s">
        <v>1513</v>
      </c>
      <c r="D421" s="79" t="str">
        <f t="shared" si="6"/>
        <v>C31P</v>
      </c>
      <c r="E421" s="79" t="s">
        <v>574</v>
      </c>
      <c r="F421" s="79">
        <v>69</v>
      </c>
      <c r="G421" s="79" t="s">
        <v>855</v>
      </c>
      <c r="H421" s="79">
        <v>0</v>
      </c>
      <c r="I421" s="79" t="s">
        <v>858</v>
      </c>
      <c r="J421" s="79">
        <v>0</v>
      </c>
      <c r="K421" s="79" t="s">
        <v>573</v>
      </c>
    </row>
    <row r="422" spans="1:11" s="79" customFormat="1" x14ac:dyDescent="0.25">
      <c r="A422" s="79" t="s">
        <v>1635</v>
      </c>
      <c r="B422" s="79" t="s">
        <v>1636</v>
      </c>
      <c r="C422" s="79" t="s">
        <v>1515</v>
      </c>
      <c r="D422" s="79" t="str">
        <f t="shared" si="6"/>
        <v>C42P</v>
      </c>
      <c r="E422" s="79" t="s">
        <v>570</v>
      </c>
      <c r="F422" s="79">
        <v>49</v>
      </c>
      <c r="G422" s="79" t="s">
        <v>855</v>
      </c>
      <c r="H422" s="79">
        <v>0</v>
      </c>
      <c r="I422" s="79" t="s">
        <v>858</v>
      </c>
      <c r="J422" s="79">
        <v>0</v>
      </c>
      <c r="K422" s="79" t="s">
        <v>569</v>
      </c>
    </row>
    <row r="423" spans="1:11" s="79" customFormat="1" x14ac:dyDescent="0.25">
      <c r="A423" s="79" t="s">
        <v>1635</v>
      </c>
      <c r="B423" s="79" t="s">
        <v>1636</v>
      </c>
      <c r="C423" s="79" t="s">
        <v>1833</v>
      </c>
      <c r="D423" s="79" t="str">
        <f t="shared" si="6"/>
        <v>C50F</v>
      </c>
      <c r="E423" s="79" t="s">
        <v>1834</v>
      </c>
      <c r="F423" s="80">
        <v>19.95</v>
      </c>
      <c r="G423" s="79" t="s">
        <v>855</v>
      </c>
      <c r="H423" s="79">
        <v>0</v>
      </c>
      <c r="I423" s="79" t="s">
        <v>858</v>
      </c>
      <c r="J423" s="79">
        <v>0</v>
      </c>
      <c r="K423" s="79" t="s">
        <v>2329</v>
      </c>
    </row>
    <row r="424" spans="1:11" s="79" customFormat="1" x14ac:dyDescent="0.25">
      <c r="A424" s="79" t="s">
        <v>1635</v>
      </c>
      <c r="B424" s="79" t="s">
        <v>1636</v>
      </c>
      <c r="C424" s="79" t="s">
        <v>1516</v>
      </c>
      <c r="D424" s="79" t="str">
        <f t="shared" si="6"/>
        <v>C54P</v>
      </c>
      <c r="E424" s="79" t="s">
        <v>576</v>
      </c>
      <c r="F424" s="79">
        <v>99</v>
      </c>
      <c r="G424" s="79" t="s">
        <v>855</v>
      </c>
      <c r="H424" s="79">
        <v>0</v>
      </c>
      <c r="I424" s="79" t="s">
        <v>858</v>
      </c>
      <c r="J424" s="79">
        <v>0</v>
      </c>
      <c r="K424" s="79" t="s">
        <v>575</v>
      </c>
    </row>
    <row r="425" spans="1:11" s="79" customFormat="1" x14ac:dyDescent="0.25">
      <c r="A425" s="79" t="s">
        <v>1635</v>
      </c>
      <c r="B425" s="79" t="s">
        <v>1636</v>
      </c>
      <c r="C425" s="79" t="s">
        <v>1517</v>
      </c>
      <c r="D425" s="79" t="str">
        <f t="shared" si="6"/>
        <v>C72P</v>
      </c>
      <c r="E425" s="79" t="s">
        <v>578</v>
      </c>
      <c r="F425" s="79">
        <v>105</v>
      </c>
      <c r="G425" s="79" t="s">
        <v>855</v>
      </c>
      <c r="H425" s="79">
        <v>0</v>
      </c>
      <c r="I425" s="79" t="s">
        <v>858</v>
      </c>
      <c r="J425" s="79">
        <v>0</v>
      </c>
      <c r="K425" s="79" t="s">
        <v>577</v>
      </c>
    </row>
    <row r="426" spans="1:11" x14ac:dyDescent="0.25">
      <c r="A426" s="9" t="s">
        <v>1635</v>
      </c>
      <c r="B426" s="9" t="s">
        <v>1636</v>
      </c>
      <c r="C426" s="9" t="s">
        <v>1835</v>
      </c>
      <c r="D426" s="9" t="str">
        <f t="shared" si="6"/>
        <v>CAA_MAGAZINE</v>
      </c>
      <c r="E426" s="9" t="s">
        <v>1836</v>
      </c>
      <c r="F426" s="9">
        <v>0</v>
      </c>
      <c r="G426" s="9" t="s">
        <v>737</v>
      </c>
      <c r="H426" s="9">
        <v>0</v>
      </c>
      <c r="I426" s="9" t="s">
        <v>858</v>
      </c>
      <c r="J426" s="9">
        <v>0</v>
      </c>
      <c r="K426" s="9" t="s">
        <v>2397</v>
      </c>
    </row>
    <row r="427" spans="1:11" x14ac:dyDescent="0.25">
      <c r="A427" s="9" t="s">
        <v>1635</v>
      </c>
      <c r="B427" s="9" t="s">
        <v>1636</v>
      </c>
      <c r="C427" s="9" t="s">
        <v>1837</v>
      </c>
      <c r="D427" s="9" t="str">
        <f t="shared" si="6"/>
        <v>CAMERA</v>
      </c>
      <c r="E427" s="9" t="s">
        <v>1838</v>
      </c>
      <c r="F427" s="9">
        <v>0</v>
      </c>
      <c r="G427" s="9" t="s">
        <v>1347</v>
      </c>
      <c r="H427" s="74">
        <v>11.99</v>
      </c>
      <c r="I427" s="9" t="s">
        <v>1341</v>
      </c>
      <c r="J427" s="9">
        <v>0</v>
      </c>
      <c r="K427" s="9" t="s">
        <v>2397</v>
      </c>
    </row>
    <row r="428" spans="1:11" x14ac:dyDescent="0.25">
      <c r="A428" s="9" t="s">
        <v>1635</v>
      </c>
      <c r="B428" s="9" t="s">
        <v>1636</v>
      </c>
      <c r="C428" s="9" t="s">
        <v>1839</v>
      </c>
      <c r="D428" s="9" t="str">
        <f t="shared" si="6"/>
        <v>CAMERA_N</v>
      </c>
      <c r="E428" s="9" t="s">
        <v>1840</v>
      </c>
      <c r="F428" s="9">
        <v>0</v>
      </c>
      <c r="G428" s="9" t="s">
        <v>1347</v>
      </c>
      <c r="H428" s="74">
        <v>17.989999999999998</v>
      </c>
      <c r="I428" s="9" t="s">
        <v>1341</v>
      </c>
      <c r="J428" s="9">
        <v>0</v>
      </c>
      <c r="K428" s="9" t="s">
        <v>2397</v>
      </c>
    </row>
    <row r="429" spans="1:11" x14ac:dyDescent="0.25">
      <c r="A429" s="9" t="s">
        <v>1635</v>
      </c>
      <c r="B429" s="9" t="s">
        <v>1636</v>
      </c>
      <c r="C429" s="9" t="s">
        <v>1841</v>
      </c>
      <c r="D429" s="9" t="str">
        <f t="shared" si="6"/>
        <v>CAMERA2</v>
      </c>
      <c r="E429" s="9" t="s">
        <v>1842</v>
      </c>
      <c r="F429" s="9">
        <v>0</v>
      </c>
      <c r="G429" s="9" t="s">
        <v>1347</v>
      </c>
      <c r="H429" s="74">
        <v>6.99</v>
      </c>
      <c r="I429" s="9" t="s">
        <v>1341</v>
      </c>
      <c r="J429" s="9">
        <v>0</v>
      </c>
      <c r="K429" s="9" t="s">
        <v>2397</v>
      </c>
    </row>
    <row r="430" spans="1:11" x14ac:dyDescent="0.25">
      <c r="A430" s="9" t="s">
        <v>1635</v>
      </c>
      <c r="B430" s="9" t="s">
        <v>1636</v>
      </c>
      <c r="C430" s="9" t="s">
        <v>1843</v>
      </c>
      <c r="D430" s="9" t="str">
        <f t="shared" si="6"/>
        <v>CAMRELOC</v>
      </c>
      <c r="E430" s="9" t="s">
        <v>1844</v>
      </c>
      <c r="F430" s="9">
        <v>99</v>
      </c>
      <c r="G430" s="9" t="s">
        <v>1347</v>
      </c>
      <c r="H430" s="9">
        <v>0</v>
      </c>
      <c r="I430" s="9" t="s">
        <v>858</v>
      </c>
      <c r="J430" s="9">
        <v>0</v>
      </c>
      <c r="K430" s="9" t="s">
        <v>2397</v>
      </c>
    </row>
    <row r="431" spans="1:11" x14ac:dyDescent="0.25">
      <c r="A431" s="9" t="s">
        <v>1635</v>
      </c>
      <c r="B431" s="9" t="s">
        <v>1636</v>
      </c>
      <c r="C431" s="9" t="s">
        <v>1845</v>
      </c>
      <c r="D431" s="9" t="str">
        <f t="shared" si="6"/>
        <v>CANADA POST</v>
      </c>
      <c r="E431" s="9" t="s">
        <v>1846</v>
      </c>
      <c r="F431" s="9">
        <v>0</v>
      </c>
      <c r="G431" s="9" t="s">
        <v>737</v>
      </c>
      <c r="H431" s="9">
        <v>0</v>
      </c>
      <c r="I431" s="9" t="s">
        <v>858</v>
      </c>
      <c r="J431" s="9">
        <v>0</v>
      </c>
      <c r="K431" s="9" t="s">
        <v>2397</v>
      </c>
    </row>
    <row r="432" spans="1:11" x14ac:dyDescent="0.25">
      <c r="A432" s="9" t="s">
        <v>1635</v>
      </c>
      <c r="B432" s="9" t="s">
        <v>1636</v>
      </c>
      <c r="C432" s="9" t="s">
        <v>1847</v>
      </c>
      <c r="D432" s="9" t="str">
        <f t="shared" si="6"/>
        <v>CARP16</v>
      </c>
      <c r="E432" s="9" t="s">
        <v>1848</v>
      </c>
      <c r="F432" s="9">
        <v>0</v>
      </c>
      <c r="G432" s="9" t="s">
        <v>1296</v>
      </c>
      <c r="H432" s="9">
        <v>0</v>
      </c>
      <c r="I432" s="9" t="s">
        <v>858</v>
      </c>
      <c r="J432" s="9">
        <v>0</v>
      </c>
      <c r="K432" s="9" t="s">
        <v>2397</v>
      </c>
    </row>
    <row r="433" spans="1:12" s="79" customFormat="1" x14ac:dyDescent="0.25">
      <c r="A433" s="79" t="s">
        <v>1635</v>
      </c>
      <c r="B433" s="79" t="s">
        <v>1636</v>
      </c>
      <c r="C433" s="79" t="s">
        <v>1525</v>
      </c>
      <c r="D433" s="79" t="str">
        <f t="shared" si="6"/>
        <v>CDXS-80</v>
      </c>
      <c r="E433" s="79" t="s">
        <v>582</v>
      </c>
      <c r="F433" s="79">
        <v>149</v>
      </c>
      <c r="G433" s="79" t="s">
        <v>855</v>
      </c>
      <c r="H433" s="79">
        <v>0</v>
      </c>
      <c r="I433" s="79" t="s">
        <v>858</v>
      </c>
      <c r="J433" s="79">
        <v>0</v>
      </c>
      <c r="K433" s="79" t="s">
        <v>581</v>
      </c>
    </row>
    <row r="434" spans="1:12" s="79" customFormat="1" x14ac:dyDescent="0.25">
      <c r="A434" s="79" t="s">
        <v>1635</v>
      </c>
      <c r="B434" s="79" t="s">
        <v>1636</v>
      </c>
      <c r="C434" s="79" t="s">
        <v>1849</v>
      </c>
      <c r="D434" s="79" t="str">
        <f t="shared" si="6"/>
        <v>CE373</v>
      </c>
      <c r="E434" s="79" t="s">
        <v>1850</v>
      </c>
      <c r="F434" s="79">
        <v>150</v>
      </c>
      <c r="G434" s="79" t="s">
        <v>856</v>
      </c>
      <c r="H434" s="79">
        <v>0</v>
      </c>
      <c r="I434" s="79" t="s">
        <v>858</v>
      </c>
      <c r="J434" s="79">
        <v>0</v>
      </c>
      <c r="K434" s="79" t="s">
        <v>2332</v>
      </c>
    </row>
    <row r="435" spans="1:12" s="79" customFormat="1" x14ac:dyDescent="0.25">
      <c r="A435" s="79" t="s">
        <v>1635</v>
      </c>
      <c r="B435" s="79" t="s">
        <v>1636</v>
      </c>
      <c r="C435" s="79" t="s">
        <v>1851</v>
      </c>
      <c r="D435" s="79" t="str">
        <f t="shared" si="6"/>
        <v>CHIMEBTN</v>
      </c>
      <c r="E435" s="79" t="s">
        <v>1852</v>
      </c>
      <c r="F435" s="79">
        <v>0</v>
      </c>
      <c r="G435" s="79" t="s">
        <v>1347</v>
      </c>
      <c r="H435" s="79">
        <v>0</v>
      </c>
      <c r="I435" s="79" t="s">
        <v>858</v>
      </c>
      <c r="J435" s="79">
        <v>0</v>
      </c>
      <c r="K435" s="79" t="s">
        <v>2382</v>
      </c>
      <c r="L435" s="79" t="s">
        <v>2384</v>
      </c>
    </row>
    <row r="436" spans="1:12" s="79" customFormat="1" x14ac:dyDescent="0.25">
      <c r="A436" s="79" t="s">
        <v>1635</v>
      </c>
      <c r="B436" s="79" t="s">
        <v>1636</v>
      </c>
      <c r="C436" s="79" t="s">
        <v>1853</v>
      </c>
      <c r="D436" s="79" t="str">
        <f t="shared" si="6"/>
        <v>CHIMERX</v>
      </c>
      <c r="E436" s="79" t="s">
        <v>1854</v>
      </c>
      <c r="F436" s="79">
        <v>0</v>
      </c>
      <c r="G436" s="79" t="s">
        <v>1347</v>
      </c>
      <c r="H436" s="79">
        <v>0</v>
      </c>
      <c r="I436" s="79" t="s">
        <v>858</v>
      </c>
      <c r="J436" s="79">
        <v>0</v>
      </c>
      <c r="K436" s="79" t="s">
        <v>2383</v>
      </c>
      <c r="L436" s="79" t="s">
        <v>2384</v>
      </c>
    </row>
    <row r="437" spans="1:12" s="79" customFormat="1" x14ac:dyDescent="0.25">
      <c r="A437" s="79" t="s">
        <v>1635</v>
      </c>
      <c r="B437" s="79" t="s">
        <v>1636</v>
      </c>
      <c r="C437" s="79" t="s">
        <v>1528</v>
      </c>
      <c r="D437" s="79" t="str">
        <f t="shared" si="6"/>
        <v>CHWB</v>
      </c>
      <c r="E437" s="79" t="s">
        <v>478</v>
      </c>
      <c r="F437" s="81">
        <v>36.799999999999997</v>
      </c>
      <c r="G437" s="79" t="s">
        <v>856</v>
      </c>
      <c r="H437" s="79">
        <v>0</v>
      </c>
      <c r="I437" s="79" t="s">
        <v>858</v>
      </c>
      <c r="J437" s="79">
        <v>0</v>
      </c>
      <c r="K437" s="79" t="s">
        <v>243</v>
      </c>
    </row>
    <row r="438" spans="1:12" x14ac:dyDescent="0.25">
      <c r="A438" s="9" t="s">
        <v>1635</v>
      </c>
      <c r="B438" s="9" t="s">
        <v>1636</v>
      </c>
      <c r="C438" s="9" t="s">
        <v>1855</v>
      </c>
      <c r="D438" s="9" t="str">
        <f t="shared" si="6"/>
        <v>COMMERCIAL</v>
      </c>
      <c r="E438" s="9" t="s">
        <v>1856</v>
      </c>
      <c r="F438" s="9">
        <v>0</v>
      </c>
      <c r="G438" s="9" t="s">
        <v>858</v>
      </c>
      <c r="H438" s="74">
        <v>39.99</v>
      </c>
      <c r="I438" s="9" t="s">
        <v>737</v>
      </c>
      <c r="J438" s="9">
        <v>0</v>
      </c>
      <c r="K438" s="9" t="s">
        <v>2397</v>
      </c>
    </row>
    <row r="439" spans="1:12" s="79" customFormat="1" x14ac:dyDescent="0.25">
      <c r="A439" s="79" t="s">
        <v>1635</v>
      </c>
      <c r="B439" s="79" t="s">
        <v>1636</v>
      </c>
      <c r="C439" s="79" t="s">
        <v>1857</v>
      </c>
      <c r="D439" s="79" t="str">
        <f t="shared" si="6"/>
        <v>CPE</v>
      </c>
      <c r="E439" s="79" t="s">
        <v>1858</v>
      </c>
      <c r="F439" s="79">
        <v>0</v>
      </c>
      <c r="G439" s="79" t="s">
        <v>1347</v>
      </c>
      <c r="H439" s="79">
        <v>0</v>
      </c>
      <c r="I439" s="79" t="s">
        <v>1341</v>
      </c>
      <c r="J439" s="79">
        <v>0</v>
      </c>
      <c r="K439" s="79" t="s">
        <v>2333</v>
      </c>
    </row>
    <row r="440" spans="1:12" s="79" customFormat="1" x14ac:dyDescent="0.25">
      <c r="A440" s="79" t="s">
        <v>1635</v>
      </c>
      <c r="B440" s="79" t="s">
        <v>1636</v>
      </c>
      <c r="C440" s="79" t="s">
        <v>1859</v>
      </c>
      <c r="D440" s="79" t="str">
        <f t="shared" si="6"/>
        <v>CPE-BUFFALO</v>
      </c>
      <c r="E440" s="79" t="s">
        <v>1860</v>
      </c>
      <c r="F440" s="79">
        <v>0</v>
      </c>
      <c r="G440" s="79" t="s">
        <v>1347</v>
      </c>
      <c r="H440" s="79">
        <v>0</v>
      </c>
      <c r="I440" s="79" t="s">
        <v>1341</v>
      </c>
      <c r="J440" s="79">
        <v>0</v>
      </c>
      <c r="K440" s="79" t="s">
        <v>2334</v>
      </c>
    </row>
    <row r="441" spans="1:12" s="79" customFormat="1" x14ac:dyDescent="0.25">
      <c r="A441" s="79" t="s">
        <v>1635</v>
      </c>
      <c r="B441" s="79" t="s">
        <v>1636</v>
      </c>
      <c r="C441" s="79" t="s">
        <v>1861</v>
      </c>
      <c r="D441" s="79" t="str">
        <f t="shared" si="6"/>
        <v>CR2477</v>
      </c>
      <c r="E441" s="79" t="s">
        <v>486</v>
      </c>
      <c r="F441" s="79">
        <v>0</v>
      </c>
      <c r="G441" s="79" t="s">
        <v>854</v>
      </c>
      <c r="H441" s="79">
        <v>0</v>
      </c>
      <c r="I441" s="79" t="s">
        <v>858</v>
      </c>
      <c r="J441" s="79">
        <v>0</v>
      </c>
      <c r="K441" s="79" t="s">
        <v>485</v>
      </c>
    </row>
    <row r="442" spans="1:12" s="79" customFormat="1" x14ac:dyDescent="0.25">
      <c r="A442" s="79" t="s">
        <v>1635</v>
      </c>
      <c r="B442" s="79" t="s">
        <v>1636</v>
      </c>
      <c r="C442" s="79" t="s">
        <v>1539</v>
      </c>
      <c r="D442" s="79" t="str">
        <f t="shared" si="6"/>
        <v>CX40</v>
      </c>
      <c r="E442" s="79" t="s">
        <v>590</v>
      </c>
      <c r="F442" s="79">
        <v>139</v>
      </c>
      <c r="G442" s="79" t="s">
        <v>855</v>
      </c>
      <c r="H442" s="79">
        <v>0</v>
      </c>
      <c r="I442" s="79" t="s">
        <v>858</v>
      </c>
      <c r="J442" s="79">
        <v>0</v>
      </c>
      <c r="K442" s="79" t="s">
        <v>589</v>
      </c>
    </row>
    <row r="443" spans="1:12" s="79" customFormat="1" x14ac:dyDescent="0.25">
      <c r="A443" s="79" t="s">
        <v>1635</v>
      </c>
      <c r="B443" s="79" t="s">
        <v>1636</v>
      </c>
      <c r="C443" s="79" t="s">
        <v>1540</v>
      </c>
      <c r="D443" s="79" t="str">
        <f t="shared" si="6"/>
        <v>CX45</v>
      </c>
      <c r="E443" s="79" t="s">
        <v>594</v>
      </c>
      <c r="F443" s="79">
        <v>139</v>
      </c>
      <c r="G443" s="79" t="s">
        <v>855</v>
      </c>
      <c r="H443" s="79">
        <v>0</v>
      </c>
      <c r="I443" s="79" t="s">
        <v>858</v>
      </c>
      <c r="J443" s="79">
        <v>0</v>
      </c>
      <c r="K443" s="79" t="s">
        <v>593</v>
      </c>
    </row>
    <row r="444" spans="1:12" s="79" customFormat="1" x14ac:dyDescent="0.25">
      <c r="A444" s="79" t="s">
        <v>1635</v>
      </c>
      <c r="B444" s="79" t="s">
        <v>1636</v>
      </c>
      <c r="C444" s="79" t="s">
        <v>1862</v>
      </c>
      <c r="D444" s="79" t="str">
        <f t="shared" si="6"/>
        <v>CX55</v>
      </c>
      <c r="E444" s="79" t="s">
        <v>1863</v>
      </c>
      <c r="F444" s="79">
        <v>75</v>
      </c>
      <c r="G444" s="79" t="s">
        <v>855</v>
      </c>
      <c r="H444" s="79">
        <v>0</v>
      </c>
      <c r="I444" s="79" t="s">
        <v>858</v>
      </c>
      <c r="J444" s="79">
        <v>0</v>
      </c>
      <c r="K444" s="79" t="s">
        <v>2336</v>
      </c>
    </row>
    <row r="445" spans="1:12" s="79" customFormat="1" x14ac:dyDescent="0.25">
      <c r="A445" s="79" t="s">
        <v>1635</v>
      </c>
      <c r="B445" s="79" t="s">
        <v>1636</v>
      </c>
      <c r="C445" s="79" t="s">
        <v>1541</v>
      </c>
      <c r="D445" s="79" t="str">
        <f t="shared" si="6"/>
        <v>CX74</v>
      </c>
      <c r="E445" s="79" t="s">
        <v>580</v>
      </c>
      <c r="F445" s="79">
        <v>165</v>
      </c>
      <c r="G445" s="79" t="s">
        <v>855</v>
      </c>
      <c r="H445" s="79">
        <v>0</v>
      </c>
      <c r="I445" s="79" t="s">
        <v>858</v>
      </c>
      <c r="J445" s="79">
        <v>0</v>
      </c>
      <c r="K445" s="79" t="s">
        <v>579</v>
      </c>
    </row>
    <row r="446" spans="1:12" x14ac:dyDescent="0.25">
      <c r="A446" s="9" t="s">
        <v>1635</v>
      </c>
      <c r="B446" s="9" t="s">
        <v>1636</v>
      </c>
      <c r="C446" s="9" t="s">
        <v>1864</v>
      </c>
      <c r="D446" s="9" t="str">
        <f t="shared" si="6"/>
        <v>DIAMOND</v>
      </c>
      <c r="E446" s="9" t="s">
        <v>1865</v>
      </c>
      <c r="F446" s="9">
        <v>0</v>
      </c>
      <c r="G446" s="9" t="s">
        <v>858</v>
      </c>
      <c r="H446" s="74">
        <v>64.989999999999995</v>
      </c>
      <c r="I446" s="9" t="s">
        <v>737</v>
      </c>
      <c r="J446" s="9">
        <v>0</v>
      </c>
      <c r="K446" s="9" t="s">
        <v>2397</v>
      </c>
    </row>
    <row r="447" spans="1:12" x14ac:dyDescent="0.25">
      <c r="A447" s="9" t="s">
        <v>1635</v>
      </c>
      <c r="B447" s="9" t="s">
        <v>1636</v>
      </c>
      <c r="C447" s="9" t="s">
        <v>1866</v>
      </c>
      <c r="D447" s="9" t="str">
        <f t="shared" si="6"/>
        <v>DISCHO</v>
      </c>
      <c r="E447" s="9" t="s">
        <v>1867</v>
      </c>
      <c r="F447" s="9">
        <v>0</v>
      </c>
      <c r="G447" s="9" t="s">
        <v>1868</v>
      </c>
      <c r="H447" s="9">
        <v>0</v>
      </c>
      <c r="I447" s="9" t="s">
        <v>737</v>
      </c>
      <c r="J447" s="9">
        <v>0</v>
      </c>
      <c r="K447" s="9" t="s">
        <v>2397</v>
      </c>
    </row>
    <row r="448" spans="1:12" x14ac:dyDescent="0.25">
      <c r="A448" s="9" t="s">
        <v>1635</v>
      </c>
      <c r="B448" s="9" t="s">
        <v>1636</v>
      </c>
      <c r="C448" s="9" t="s">
        <v>1869</v>
      </c>
      <c r="D448" s="9" t="str">
        <f t="shared" si="6"/>
        <v>DISCINTERROR</v>
      </c>
      <c r="E448" s="9" t="s">
        <v>1870</v>
      </c>
      <c r="F448" s="9">
        <v>0</v>
      </c>
      <c r="G448" s="9" t="s">
        <v>1871</v>
      </c>
      <c r="H448" s="9">
        <v>0</v>
      </c>
      <c r="I448" s="9" t="s">
        <v>858</v>
      </c>
      <c r="J448" s="9">
        <v>0</v>
      </c>
      <c r="K448" s="9" t="s">
        <v>2397</v>
      </c>
    </row>
    <row r="449" spans="1:12" x14ac:dyDescent="0.25">
      <c r="A449" s="9" t="s">
        <v>1635</v>
      </c>
      <c r="B449" s="9" t="s">
        <v>1636</v>
      </c>
      <c r="C449" s="9" t="s">
        <v>1872</v>
      </c>
      <c r="D449" s="9" t="str">
        <f t="shared" si="6"/>
        <v>DISCRETN</v>
      </c>
      <c r="E449" s="9" t="s">
        <v>1873</v>
      </c>
      <c r="F449" s="9">
        <v>0</v>
      </c>
      <c r="G449" s="9" t="s">
        <v>1874</v>
      </c>
      <c r="H449" s="9">
        <v>0</v>
      </c>
      <c r="I449" s="9" t="s">
        <v>858</v>
      </c>
      <c r="J449" s="9">
        <v>0</v>
      </c>
      <c r="K449" s="9" t="s">
        <v>2397</v>
      </c>
    </row>
    <row r="450" spans="1:12" x14ac:dyDescent="0.25">
      <c r="A450" s="9" t="s">
        <v>1635</v>
      </c>
      <c r="B450" s="9" t="s">
        <v>1636</v>
      </c>
      <c r="C450" s="9" t="s">
        <v>1545</v>
      </c>
      <c r="D450" s="9" t="str">
        <f t="shared" ref="D450:D513" si="7">TRIM(C450)</f>
        <v>DISCSALES</v>
      </c>
      <c r="E450" s="9" t="s">
        <v>1546</v>
      </c>
      <c r="F450" s="9">
        <v>0</v>
      </c>
      <c r="G450" s="9" t="s">
        <v>1547</v>
      </c>
      <c r="H450" s="9">
        <v>0</v>
      </c>
      <c r="I450" s="9" t="s">
        <v>858</v>
      </c>
      <c r="J450" s="9">
        <v>0</v>
      </c>
      <c r="K450" s="9" t="s">
        <v>2397</v>
      </c>
    </row>
    <row r="451" spans="1:12" s="79" customFormat="1" x14ac:dyDescent="0.25">
      <c r="A451" s="79" t="s">
        <v>1635</v>
      </c>
      <c r="B451" s="79" t="s">
        <v>1636</v>
      </c>
      <c r="C451" s="79" t="s">
        <v>1548</v>
      </c>
      <c r="D451" s="79" t="str">
        <f t="shared" si="7"/>
        <v>DPK</v>
      </c>
      <c r="E451" s="79" t="s">
        <v>616</v>
      </c>
      <c r="F451" s="79">
        <v>99</v>
      </c>
      <c r="G451" s="79" t="s">
        <v>857</v>
      </c>
      <c r="H451" s="80">
        <v>4.95</v>
      </c>
      <c r="I451" s="79" t="s">
        <v>1206</v>
      </c>
      <c r="J451" s="79">
        <v>0</v>
      </c>
      <c r="K451" s="79" t="s">
        <v>563</v>
      </c>
    </row>
    <row r="452" spans="1:12" s="79" customFormat="1" x14ac:dyDescent="0.25">
      <c r="A452" s="79" t="s">
        <v>1635</v>
      </c>
      <c r="B452" s="79" t="s">
        <v>1636</v>
      </c>
      <c r="C452" s="79" t="s">
        <v>1875</v>
      </c>
      <c r="D452" s="79" t="str">
        <f t="shared" si="7"/>
        <v>DPKS</v>
      </c>
      <c r="E452" s="79" t="s">
        <v>1876</v>
      </c>
      <c r="F452" s="79">
        <v>0</v>
      </c>
      <c r="G452" s="79" t="s">
        <v>858</v>
      </c>
      <c r="H452" s="80">
        <v>4.95</v>
      </c>
      <c r="I452" s="79" t="s">
        <v>1206</v>
      </c>
      <c r="J452" s="79">
        <v>0</v>
      </c>
      <c r="K452" s="79" t="str">
        <f>C452</f>
        <v xml:space="preserve">DPKS        </v>
      </c>
      <c r="L452" s="79" t="s">
        <v>2384</v>
      </c>
    </row>
    <row r="453" spans="1:12" s="79" customFormat="1" x14ac:dyDescent="0.25">
      <c r="A453" s="79" t="s">
        <v>1635</v>
      </c>
      <c r="B453" s="79" t="s">
        <v>1636</v>
      </c>
      <c r="C453" s="79" t="s">
        <v>1877</v>
      </c>
      <c r="D453" s="79" t="str">
        <f t="shared" si="7"/>
        <v>DPKTW</v>
      </c>
      <c r="E453" s="79" t="s">
        <v>1878</v>
      </c>
      <c r="F453" s="79">
        <v>0</v>
      </c>
      <c r="G453" s="79" t="s">
        <v>857</v>
      </c>
      <c r="H453" s="80">
        <v>6.99</v>
      </c>
      <c r="I453" s="79" t="s">
        <v>1206</v>
      </c>
      <c r="J453" s="79">
        <v>0</v>
      </c>
      <c r="K453" s="79" t="s">
        <v>2337</v>
      </c>
    </row>
    <row r="454" spans="1:12" s="79" customFormat="1" x14ac:dyDescent="0.25">
      <c r="A454" s="79" t="s">
        <v>1635</v>
      </c>
      <c r="B454" s="79" t="s">
        <v>1636</v>
      </c>
      <c r="C454" s="79" t="s">
        <v>1879</v>
      </c>
      <c r="D454" s="79" t="str">
        <f t="shared" si="7"/>
        <v>DPKTW_B</v>
      </c>
      <c r="E454" s="79" t="s">
        <v>1878</v>
      </c>
      <c r="F454" s="79">
        <v>0</v>
      </c>
      <c r="G454" s="79" t="s">
        <v>858</v>
      </c>
      <c r="H454" s="80">
        <v>9.99</v>
      </c>
      <c r="I454" s="79" t="s">
        <v>1206</v>
      </c>
      <c r="J454" s="79">
        <v>0</v>
      </c>
      <c r="K454" s="79" t="s">
        <v>2338</v>
      </c>
    </row>
    <row r="455" spans="1:12" s="79" customFormat="1" x14ac:dyDescent="0.25">
      <c r="A455" s="79" t="s">
        <v>1635</v>
      </c>
      <c r="B455" s="79" t="s">
        <v>1636</v>
      </c>
      <c r="C455" s="79" t="s">
        <v>1880</v>
      </c>
      <c r="D455" s="79" t="str">
        <f t="shared" si="7"/>
        <v>DRBRKT</v>
      </c>
      <c r="E455" s="79" t="s">
        <v>1881</v>
      </c>
      <c r="F455" s="79">
        <v>0</v>
      </c>
      <c r="G455" s="79" t="s">
        <v>1347</v>
      </c>
      <c r="H455" s="79">
        <v>0</v>
      </c>
      <c r="I455" s="79" t="s">
        <v>858</v>
      </c>
      <c r="J455" s="79">
        <v>0</v>
      </c>
      <c r="K455" s="79" t="s">
        <v>2339</v>
      </c>
    </row>
    <row r="456" spans="1:12" s="79" customFormat="1" x14ac:dyDescent="0.25">
      <c r="A456" s="79" t="s">
        <v>1635</v>
      </c>
      <c r="B456" s="79" t="s">
        <v>1636</v>
      </c>
      <c r="C456" s="79" t="s">
        <v>1882</v>
      </c>
      <c r="D456" s="79" t="str">
        <f t="shared" si="7"/>
        <v>DSC-1616</v>
      </c>
      <c r="E456" s="79" t="s">
        <v>1883</v>
      </c>
      <c r="F456" s="79">
        <v>0</v>
      </c>
      <c r="G456" s="79" t="s">
        <v>856</v>
      </c>
      <c r="H456" s="79">
        <v>0</v>
      </c>
      <c r="I456" s="79" t="s">
        <v>858</v>
      </c>
      <c r="J456" s="79">
        <v>0</v>
      </c>
      <c r="K456" s="79" t="s">
        <v>2286</v>
      </c>
    </row>
    <row r="457" spans="1:12" s="79" customFormat="1" x14ac:dyDescent="0.25">
      <c r="A457" s="79" t="s">
        <v>1635</v>
      </c>
      <c r="B457" s="79" t="s">
        <v>1636</v>
      </c>
      <c r="C457" s="79" t="s">
        <v>1884</v>
      </c>
      <c r="D457" s="79" t="str">
        <f t="shared" si="7"/>
        <v>DSC-1832</v>
      </c>
      <c r="E457" s="79" t="s">
        <v>313</v>
      </c>
      <c r="F457" s="79">
        <v>0</v>
      </c>
      <c r="G457" s="79" t="s">
        <v>856</v>
      </c>
      <c r="H457" s="79">
        <v>0</v>
      </c>
      <c r="I457" s="79" t="s">
        <v>858</v>
      </c>
      <c r="J457" s="79">
        <v>0</v>
      </c>
      <c r="K457" s="79" t="s">
        <v>312</v>
      </c>
    </row>
    <row r="458" spans="1:12" s="79" customFormat="1" x14ac:dyDescent="0.25">
      <c r="A458" s="79" t="s">
        <v>1635</v>
      </c>
      <c r="B458" s="79" t="s">
        <v>1636</v>
      </c>
      <c r="C458" s="79" t="s">
        <v>314</v>
      </c>
      <c r="D458" s="79" t="str">
        <f t="shared" si="7"/>
        <v>DSC-AC100ULC</v>
      </c>
      <c r="E458" s="79" t="s">
        <v>524</v>
      </c>
      <c r="F458" s="79">
        <v>49</v>
      </c>
      <c r="G458" s="79" t="s">
        <v>856</v>
      </c>
      <c r="H458" s="79">
        <v>0</v>
      </c>
      <c r="I458" s="79" t="s">
        <v>858</v>
      </c>
      <c r="J458" s="79">
        <v>0</v>
      </c>
      <c r="K458" s="79" t="s">
        <v>314</v>
      </c>
    </row>
    <row r="459" spans="1:12" s="79" customFormat="1" x14ac:dyDescent="0.25">
      <c r="A459" s="79" t="s">
        <v>1635</v>
      </c>
      <c r="B459" s="79" t="s">
        <v>1636</v>
      </c>
      <c r="C459" s="79" t="s">
        <v>1885</v>
      </c>
      <c r="D459" s="79" t="str">
        <f t="shared" si="7"/>
        <v>DSC-AC500</v>
      </c>
      <c r="E459" s="79" t="s">
        <v>523</v>
      </c>
      <c r="F459" s="79">
        <v>69</v>
      </c>
      <c r="G459" s="79" t="s">
        <v>856</v>
      </c>
      <c r="H459" s="79">
        <v>0</v>
      </c>
      <c r="I459" s="79" t="s">
        <v>858</v>
      </c>
      <c r="J459" s="79">
        <v>0</v>
      </c>
      <c r="K459" s="79" t="s">
        <v>302</v>
      </c>
    </row>
    <row r="460" spans="1:12" s="79" customFormat="1" x14ac:dyDescent="0.25">
      <c r="A460" s="79" t="s">
        <v>1635</v>
      </c>
      <c r="B460" s="79" t="s">
        <v>1636</v>
      </c>
      <c r="C460" s="79" t="s">
        <v>315</v>
      </c>
      <c r="D460" s="79" t="str">
        <f t="shared" si="7"/>
        <v>DSC-EVDW4975</v>
      </c>
      <c r="E460" s="79" t="s">
        <v>1116</v>
      </c>
      <c r="F460" s="79">
        <v>49</v>
      </c>
      <c r="G460" s="79" t="s">
        <v>856</v>
      </c>
      <c r="H460" s="79">
        <v>0</v>
      </c>
      <c r="I460" s="79" t="s">
        <v>858</v>
      </c>
      <c r="J460" s="79">
        <v>0</v>
      </c>
      <c r="K460" s="79" t="s">
        <v>315</v>
      </c>
    </row>
    <row r="461" spans="1:12" s="79" customFormat="1" x14ac:dyDescent="0.25">
      <c r="A461" s="79" t="s">
        <v>1635</v>
      </c>
      <c r="B461" s="79" t="s">
        <v>1636</v>
      </c>
      <c r="C461" s="79" t="s">
        <v>316</v>
      </c>
      <c r="D461" s="79" t="str">
        <f t="shared" si="7"/>
        <v>DSC-FSA210AS</v>
      </c>
      <c r="E461" s="79" t="s">
        <v>521</v>
      </c>
      <c r="F461" s="79">
        <v>49</v>
      </c>
      <c r="G461" s="79" t="s">
        <v>856</v>
      </c>
      <c r="H461" s="79">
        <v>0</v>
      </c>
      <c r="I461" s="79" t="s">
        <v>858</v>
      </c>
      <c r="J461" s="79">
        <v>0</v>
      </c>
      <c r="K461" s="79" t="s">
        <v>316</v>
      </c>
    </row>
    <row r="462" spans="1:12" s="79" customFormat="1" x14ac:dyDescent="0.25">
      <c r="A462" s="79" t="s">
        <v>1635</v>
      </c>
      <c r="B462" s="79" t="s">
        <v>1636</v>
      </c>
      <c r="C462" s="79" t="s">
        <v>317</v>
      </c>
      <c r="D462" s="79" t="str">
        <f t="shared" si="7"/>
        <v>DSC-FSA410AS</v>
      </c>
      <c r="E462" s="79" t="s">
        <v>318</v>
      </c>
      <c r="F462" s="79">
        <v>49</v>
      </c>
      <c r="G462" s="79" t="s">
        <v>856</v>
      </c>
      <c r="H462" s="79">
        <v>0</v>
      </c>
      <c r="I462" s="79" t="s">
        <v>858</v>
      </c>
      <c r="J462" s="79">
        <v>0</v>
      </c>
      <c r="K462" s="79" t="s">
        <v>317</v>
      </c>
    </row>
    <row r="463" spans="1:12" s="79" customFormat="1" x14ac:dyDescent="0.25">
      <c r="A463" s="79" t="s">
        <v>1635</v>
      </c>
      <c r="B463" s="79" t="s">
        <v>1636</v>
      </c>
      <c r="C463" s="79" t="s">
        <v>1886</v>
      </c>
      <c r="D463" s="79" t="str">
        <f t="shared" si="7"/>
        <v>DSC-LC100PI</v>
      </c>
      <c r="E463" s="79" t="s">
        <v>1117</v>
      </c>
      <c r="F463" s="79">
        <v>29</v>
      </c>
      <c r="G463" s="79" t="s">
        <v>856</v>
      </c>
      <c r="H463" s="79">
        <v>0</v>
      </c>
      <c r="I463" s="79" t="s">
        <v>858</v>
      </c>
      <c r="J463" s="79">
        <v>0</v>
      </c>
      <c r="K463" s="79" t="s">
        <v>319</v>
      </c>
    </row>
    <row r="464" spans="1:12" s="79" customFormat="1" x14ac:dyDescent="0.25">
      <c r="A464" s="79" t="s">
        <v>1635</v>
      </c>
      <c r="B464" s="79" t="s">
        <v>1636</v>
      </c>
      <c r="C464" s="79" t="s">
        <v>1887</v>
      </c>
      <c r="D464" s="79" t="str">
        <f t="shared" si="7"/>
        <v>DSC-PC1864</v>
      </c>
      <c r="E464" s="79" t="s">
        <v>1118</v>
      </c>
      <c r="F464" s="79">
        <v>0</v>
      </c>
      <c r="G464" s="79" t="s">
        <v>856</v>
      </c>
      <c r="H464" s="79">
        <v>0</v>
      </c>
      <c r="I464" s="79" t="s">
        <v>858</v>
      </c>
      <c r="J464" s="79">
        <v>0</v>
      </c>
      <c r="K464" s="79" t="s">
        <v>303</v>
      </c>
    </row>
    <row r="465" spans="1:11" s="79" customFormat="1" x14ac:dyDescent="0.25">
      <c r="A465" s="79" t="s">
        <v>1635</v>
      </c>
      <c r="B465" s="79" t="s">
        <v>1636</v>
      </c>
      <c r="C465" s="79" t="s">
        <v>1888</v>
      </c>
      <c r="D465" s="79" t="str">
        <f t="shared" si="7"/>
        <v>DSC-PC5108</v>
      </c>
      <c r="E465" s="79" t="s">
        <v>1090</v>
      </c>
      <c r="F465" s="79">
        <v>0</v>
      </c>
      <c r="G465" s="79" t="s">
        <v>856</v>
      </c>
      <c r="H465" s="79">
        <v>0</v>
      </c>
      <c r="I465" s="79" t="s">
        <v>858</v>
      </c>
      <c r="J465" s="79">
        <v>0</v>
      </c>
      <c r="K465" s="79" t="s">
        <v>276</v>
      </c>
    </row>
    <row r="466" spans="1:11" s="79" customFormat="1" x14ac:dyDescent="0.25">
      <c r="A466" s="79" t="s">
        <v>1635</v>
      </c>
      <c r="B466" s="79" t="s">
        <v>1636</v>
      </c>
      <c r="C466" s="79" t="s">
        <v>1889</v>
      </c>
      <c r="D466" s="79" t="str">
        <f t="shared" si="7"/>
        <v>DSC-PK5500</v>
      </c>
      <c r="E466" s="79" t="s">
        <v>1119</v>
      </c>
      <c r="F466" s="79">
        <v>119</v>
      </c>
      <c r="G466" s="79" t="s">
        <v>856</v>
      </c>
      <c r="H466" s="79">
        <v>0</v>
      </c>
      <c r="I466" s="79" t="s">
        <v>858</v>
      </c>
      <c r="J466" s="79">
        <v>0</v>
      </c>
      <c r="K466" s="79" t="s">
        <v>321</v>
      </c>
    </row>
    <row r="467" spans="1:11" s="79" customFormat="1" x14ac:dyDescent="0.25">
      <c r="A467" s="79" t="s">
        <v>1635</v>
      </c>
      <c r="B467" s="79" t="s">
        <v>1636</v>
      </c>
      <c r="C467" s="79" t="s">
        <v>1890</v>
      </c>
      <c r="D467" s="79" t="str">
        <f t="shared" si="7"/>
        <v>DSC-PK5501</v>
      </c>
      <c r="E467" s="79" t="s">
        <v>1120</v>
      </c>
      <c r="F467" s="79">
        <v>79</v>
      </c>
      <c r="G467" s="79" t="s">
        <v>856</v>
      </c>
      <c r="H467" s="79">
        <v>0</v>
      </c>
      <c r="I467" s="79" t="s">
        <v>858</v>
      </c>
      <c r="J467" s="79">
        <v>0</v>
      </c>
      <c r="K467" s="79" t="s">
        <v>323</v>
      </c>
    </row>
    <row r="468" spans="1:11" s="79" customFormat="1" x14ac:dyDescent="0.25">
      <c r="A468" s="79" t="s">
        <v>1635</v>
      </c>
      <c r="B468" s="79" t="s">
        <v>1636</v>
      </c>
      <c r="C468" s="79" t="s">
        <v>1891</v>
      </c>
      <c r="D468" s="79" t="str">
        <f t="shared" si="7"/>
        <v>DSC-PTK5507</v>
      </c>
      <c r="E468" s="79" t="s">
        <v>1892</v>
      </c>
      <c r="F468" s="79">
        <v>299</v>
      </c>
      <c r="G468" s="79" t="s">
        <v>856</v>
      </c>
      <c r="H468" s="79">
        <v>0</v>
      </c>
      <c r="I468" s="79" t="s">
        <v>858</v>
      </c>
      <c r="J468" s="79">
        <v>0</v>
      </c>
      <c r="K468" s="79" t="s">
        <v>2393</v>
      </c>
    </row>
    <row r="469" spans="1:11" s="79" customFormat="1" x14ac:dyDescent="0.25">
      <c r="A469" s="79" t="s">
        <v>1635</v>
      </c>
      <c r="B469" s="79" t="s">
        <v>1636</v>
      </c>
      <c r="C469" s="79" t="s">
        <v>1893</v>
      </c>
      <c r="D469" s="79" t="str">
        <f t="shared" si="7"/>
        <v>DSC-RFK5500</v>
      </c>
      <c r="E469" s="79" t="s">
        <v>1121</v>
      </c>
      <c r="F469" s="79">
        <v>129</v>
      </c>
      <c r="G469" s="79" t="s">
        <v>856</v>
      </c>
      <c r="H469" s="79">
        <v>0</v>
      </c>
      <c r="I469" s="79" t="s">
        <v>858</v>
      </c>
      <c r="J469" s="79">
        <v>0</v>
      </c>
      <c r="K469" s="79" t="s">
        <v>325</v>
      </c>
    </row>
    <row r="470" spans="1:11" s="79" customFormat="1" x14ac:dyDescent="0.25">
      <c r="A470" s="79" t="s">
        <v>1635</v>
      </c>
      <c r="B470" s="79" t="s">
        <v>1636</v>
      </c>
      <c r="C470" s="79" t="s">
        <v>1894</v>
      </c>
      <c r="D470" s="79" t="str">
        <f t="shared" si="7"/>
        <v>DSC-RFK5501</v>
      </c>
      <c r="E470" s="79" t="s">
        <v>1091</v>
      </c>
      <c r="F470" s="79">
        <v>0</v>
      </c>
      <c r="G470" s="79" t="s">
        <v>856</v>
      </c>
      <c r="H470" s="79">
        <v>0</v>
      </c>
      <c r="I470" s="79" t="s">
        <v>858</v>
      </c>
      <c r="J470" s="79">
        <v>0</v>
      </c>
      <c r="K470" s="79" t="s">
        <v>327</v>
      </c>
    </row>
    <row r="471" spans="1:11" s="79" customFormat="1" x14ac:dyDescent="0.25">
      <c r="A471" s="79" t="s">
        <v>1635</v>
      </c>
      <c r="B471" s="79" t="s">
        <v>1636</v>
      </c>
      <c r="C471" s="79" t="s">
        <v>1895</v>
      </c>
      <c r="D471" s="79" t="str">
        <f t="shared" si="7"/>
        <v>DSC-WLS912L</v>
      </c>
      <c r="E471" s="79" t="s">
        <v>1122</v>
      </c>
      <c r="F471" s="79">
        <v>89</v>
      </c>
      <c r="G471" s="79" t="s">
        <v>856</v>
      </c>
      <c r="H471" s="79">
        <v>0</v>
      </c>
      <c r="I471" s="79" t="s">
        <v>858</v>
      </c>
      <c r="J471" s="79">
        <v>0</v>
      </c>
      <c r="K471" s="79" t="s">
        <v>329</v>
      </c>
    </row>
    <row r="472" spans="1:11" s="79" customFormat="1" x14ac:dyDescent="0.25">
      <c r="A472" s="79" t="s">
        <v>1635</v>
      </c>
      <c r="B472" s="79" t="s">
        <v>1636</v>
      </c>
      <c r="C472" s="79" t="s">
        <v>1896</v>
      </c>
      <c r="D472" s="79" t="str">
        <f t="shared" si="7"/>
        <v>DSC-WS4904P</v>
      </c>
      <c r="E472" s="79" t="s">
        <v>1123</v>
      </c>
      <c r="F472" s="79">
        <v>49</v>
      </c>
      <c r="G472" s="79" t="s">
        <v>856</v>
      </c>
      <c r="H472" s="79">
        <v>0</v>
      </c>
      <c r="I472" s="79" t="s">
        <v>858</v>
      </c>
      <c r="J472" s="79">
        <v>0</v>
      </c>
      <c r="K472" s="79" t="s">
        <v>330</v>
      </c>
    </row>
    <row r="473" spans="1:11" s="79" customFormat="1" x14ac:dyDescent="0.25">
      <c r="A473" s="79" t="s">
        <v>1635</v>
      </c>
      <c r="B473" s="79" t="s">
        <v>1636</v>
      </c>
      <c r="C473" s="79" t="s">
        <v>1897</v>
      </c>
      <c r="D473" s="79" t="str">
        <f t="shared" si="7"/>
        <v>DSC-WS4913</v>
      </c>
      <c r="E473" s="79" t="s">
        <v>513</v>
      </c>
      <c r="F473" s="79">
        <v>89</v>
      </c>
      <c r="G473" s="79" t="s">
        <v>856</v>
      </c>
      <c r="H473" s="79">
        <v>0</v>
      </c>
      <c r="I473" s="79" t="s">
        <v>858</v>
      </c>
      <c r="J473" s="79">
        <v>0</v>
      </c>
      <c r="K473" s="79" t="s">
        <v>331</v>
      </c>
    </row>
    <row r="474" spans="1:11" s="79" customFormat="1" x14ac:dyDescent="0.25">
      <c r="A474" s="79" t="s">
        <v>1635</v>
      </c>
      <c r="B474" s="79" t="s">
        <v>1636</v>
      </c>
      <c r="C474" s="79" t="s">
        <v>1898</v>
      </c>
      <c r="D474" s="79" t="str">
        <f t="shared" si="7"/>
        <v>DSC-WS4920</v>
      </c>
      <c r="E474" s="79" t="s">
        <v>1124</v>
      </c>
      <c r="F474" s="79">
        <v>89</v>
      </c>
      <c r="G474" s="79" t="s">
        <v>856</v>
      </c>
      <c r="H474" s="79">
        <v>0</v>
      </c>
      <c r="I474" s="79" t="s">
        <v>858</v>
      </c>
      <c r="J474" s="79">
        <v>0</v>
      </c>
      <c r="K474" s="79" t="s">
        <v>305</v>
      </c>
    </row>
    <row r="475" spans="1:11" s="79" customFormat="1" x14ac:dyDescent="0.25">
      <c r="A475" s="79" t="s">
        <v>1635</v>
      </c>
      <c r="B475" s="79" t="s">
        <v>1636</v>
      </c>
      <c r="C475" s="79" t="s">
        <v>1899</v>
      </c>
      <c r="D475" s="79" t="str">
        <f t="shared" si="7"/>
        <v>DSC-WS4928</v>
      </c>
      <c r="E475" s="79" t="s">
        <v>1125</v>
      </c>
      <c r="F475" s="79">
        <v>69</v>
      </c>
      <c r="G475" s="79" t="s">
        <v>856</v>
      </c>
      <c r="H475" s="79">
        <v>0</v>
      </c>
      <c r="I475" s="79" t="s">
        <v>858</v>
      </c>
      <c r="J475" s="79">
        <v>0</v>
      </c>
      <c r="K475" s="79" t="s">
        <v>307</v>
      </c>
    </row>
    <row r="476" spans="1:11" s="79" customFormat="1" x14ac:dyDescent="0.25">
      <c r="A476" s="79" t="s">
        <v>1635</v>
      </c>
      <c r="B476" s="79" t="s">
        <v>1636</v>
      </c>
      <c r="C476" s="79" t="s">
        <v>1900</v>
      </c>
      <c r="D476" s="79" t="str">
        <f t="shared" si="7"/>
        <v>DSC-WS4936</v>
      </c>
      <c r="E476" s="79" t="s">
        <v>1126</v>
      </c>
      <c r="F476" s="79">
        <v>79</v>
      </c>
      <c r="G476" s="79" t="s">
        <v>856</v>
      </c>
      <c r="H476" s="79">
        <v>0</v>
      </c>
      <c r="I476" s="79" t="s">
        <v>858</v>
      </c>
      <c r="J476" s="79">
        <v>0</v>
      </c>
      <c r="K476" s="79" t="s">
        <v>332</v>
      </c>
    </row>
    <row r="477" spans="1:11" s="79" customFormat="1" x14ac:dyDescent="0.25">
      <c r="A477" s="79" t="s">
        <v>1635</v>
      </c>
      <c r="B477" s="79" t="s">
        <v>1636</v>
      </c>
      <c r="C477" s="79" t="s">
        <v>1901</v>
      </c>
      <c r="D477" s="79" t="str">
        <f t="shared" si="7"/>
        <v>DSC-WS4939</v>
      </c>
      <c r="E477" s="79" t="s">
        <v>334</v>
      </c>
      <c r="F477" s="79">
        <v>39</v>
      </c>
      <c r="G477" s="79" t="s">
        <v>856</v>
      </c>
      <c r="H477" s="79">
        <v>0</v>
      </c>
      <c r="I477" s="79" t="s">
        <v>858</v>
      </c>
      <c r="J477" s="79">
        <v>0</v>
      </c>
      <c r="K477" s="79" t="s">
        <v>333</v>
      </c>
    </row>
    <row r="478" spans="1:11" s="79" customFormat="1" x14ac:dyDescent="0.25">
      <c r="A478" s="79" t="s">
        <v>1635</v>
      </c>
      <c r="B478" s="79" t="s">
        <v>1636</v>
      </c>
      <c r="C478" s="79" t="s">
        <v>1902</v>
      </c>
      <c r="D478" s="79" t="str">
        <f t="shared" si="7"/>
        <v>DSC-WS4945</v>
      </c>
      <c r="E478" s="79" t="s">
        <v>511</v>
      </c>
      <c r="F478" s="79">
        <v>29</v>
      </c>
      <c r="G478" s="79" t="s">
        <v>856</v>
      </c>
      <c r="H478" s="79">
        <v>0</v>
      </c>
      <c r="I478" s="79" t="s">
        <v>858</v>
      </c>
      <c r="J478" s="79">
        <v>0</v>
      </c>
      <c r="K478" s="79" t="s">
        <v>335</v>
      </c>
    </row>
    <row r="479" spans="1:11" s="79" customFormat="1" x14ac:dyDescent="0.25">
      <c r="A479" s="79" t="s">
        <v>1635</v>
      </c>
      <c r="B479" s="79" t="s">
        <v>1636</v>
      </c>
      <c r="C479" s="79" t="s">
        <v>1903</v>
      </c>
      <c r="D479" s="79" t="str">
        <f t="shared" si="7"/>
        <v>DSC-WS4985</v>
      </c>
      <c r="E479" s="79" t="s">
        <v>510</v>
      </c>
      <c r="F479" s="79">
        <v>69</v>
      </c>
      <c r="G479" s="79" t="s">
        <v>856</v>
      </c>
      <c r="H479" s="79">
        <v>0</v>
      </c>
      <c r="I479" s="79" t="s">
        <v>858</v>
      </c>
      <c r="J479" s="79">
        <v>0</v>
      </c>
      <c r="K479" s="79" t="s">
        <v>336</v>
      </c>
    </row>
    <row r="480" spans="1:11" s="79" customFormat="1" x14ac:dyDescent="0.25">
      <c r="A480" s="79" t="s">
        <v>1635</v>
      </c>
      <c r="B480" s="79" t="s">
        <v>1636</v>
      </c>
      <c r="C480" s="79" t="s">
        <v>1904</v>
      </c>
      <c r="D480" s="79" t="str">
        <f t="shared" si="7"/>
        <v>DSC-WT5500</v>
      </c>
      <c r="E480" s="79" t="s">
        <v>1127</v>
      </c>
      <c r="F480" s="79">
        <v>249</v>
      </c>
      <c r="G480" s="79" t="s">
        <v>856</v>
      </c>
      <c r="H480" s="79">
        <v>0</v>
      </c>
      <c r="I480" s="79" t="s">
        <v>858</v>
      </c>
      <c r="J480" s="79">
        <v>0</v>
      </c>
      <c r="K480" s="79" t="s">
        <v>337</v>
      </c>
    </row>
    <row r="481" spans="1:12" s="79" customFormat="1" x14ac:dyDescent="0.25">
      <c r="A481" s="79" t="s">
        <v>1635</v>
      </c>
      <c r="B481" s="79" t="s">
        <v>1636</v>
      </c>
      <c r="C481" s="79" t="s">
        <v>1552</v>
      </c>
      <c r="D481" s="79" t="str">
        <f t="shared" si="7"/>
        <v>DSL FILTER</v>
      </c>
      <c r="E481" s="79" t="s">
        <v>1553</v>
      </c>
      <c r="F481" s="80">
        <v>9.9499999999999993</v>
      </c>
      <c r="G481" s="79" t="s">
        <v>855</v>
      </c>
      <c r="H481" s="79">
        <v>0</v>
      </c>
      <c r="I481" s="79" t="s">
        <v>858</v>
      </c>
      <c r="J481" s="79">
        <v>0</v>
      </c>
      <c r="K481" s="79" t="s">
        <v>2340</v>
      </c>
    </row>
    <row r="482" spans="1:12" s="79" customFormat="1" x14ac:dyDescent="0.25">
      <c r="A482" s="79" t="s">
        <v>1635</v>
      </c>
      <c r="B482" s="79" t="s">
        <v>1636</v>
      </c>
      <c r="C482" s="79" t="s">
        <v>1905</v>
      </c>
      <c r="D482" s="79" t="str">
        <f t="shared" si="7"/>
        <v>DXS-62_2</v>
      </c>
      <c r="E482" s="79" t="s">
        <v>1906</v>
      </c>
      <c r="F482" s="79">
        <v>0</v>
      </c>
      <c r="G482" s="79" t="s">
        <v>1568</v>
      </c>
      <c r="H482" s="79">
        <v>5</v>
      </c>
      <c r="I482" s="79" t="s">
        <v>1653</v>
      </c>
      <c r="J482" s="79">
        <v>0</v>
      </c>
      <c r="K482" s="79" t="s">
        <v>2342</v>
      </c>
    </row>
    <row r="483" spans="1:12" s="79" customFormat="1" x14ac:dyDescent="0.25">
      <c r="A483" s="79" t="s">
        <v>1635</v>
      </c>
      <c r="B483" s="79" t="s">
        <v>1636</v>
      </c>
      <c r="C483" s="79" t="s">
        <v>1554</v>
      </c>
      <c r="D483" s="79" t="str">
        <f t="shared" si="7"/>
        <v>DXS-64</v>
      </c>
      <c r="E483" s="79" t="s">
        <v>1096</v>
      </c>
      <c r="F483" s="79">
        <v>69</v>
      </c>
      <c r="G483" s="79" t="s">
        <v>855</v>
      </c>
      <c r="H483" s="79">
        <v>0</v>
      </c>
      <c r="I483" s="79" t="s">
        <v>858</v>
      </c>
      <c r="J483" s="79">
        <v>0</v>
      </c>
      <c r="K483" s="79" t="s">
        <v>2343</v>
      </c>
    </row>
    <row r="484" spans="1:12" s="79" customFormat="1" x14ac:dyDescent="0.25">
      <c r="A484" s="79" t="s">
        <v>1635</v>
      </c>
      <c r="B484" s="79" t="s">
        <v>1636</v>
      </c>
      <c r="C484" s="79" t="s">
        <v>1907</v>
      </c>
      <c r="D484" s="79" t="str">
        <f t="shared" si="7"/>
        <v>DXS-80AF</v>
      </c>
      <c r="E484" s="79" t="s">
        <v>1908</v>
      </c>
      <c r="F484" s="79">
        <v>149</v>
      </c>
      <c r="G484" s="79" t="s">
        <v>855</v>
      </c>
      <c r="H484" s="79">
        <v>0</v>
      </c>
      <c r="I484" s="79" t="s">
        <v>858</v>
      </c>
      <c r="J484" s="79">
        <v>0</v>
      </c>
      <c r="K484" s="79" t="str">
        <f>C484</f>
        <v xml:space="preserve">DXS-80AF    </v>
      </c>
      <c r="L484" s="79" t="s">
        <v>2384</v>
      </c>
    </row>
    <row r="485" spans="1:12" s="79" customFormat="1" x14ac:dyDescent="0.25">
      <c r="A485" s="79" t="s">
        <v>1635</v>
      </c>
      <c r="B485" s="79" t="s">
        <v>1636</v>
      </c>
      <c r="C485" s="79" t="s">
        <v>1909</v>
      </c>
      <c r="D485" s="79" t="str">
        <f t="shared" si="7"/>
        <v>DXS-LRP</v>
      </c>
      <c r="E485" s="79" t="s">
        <v>1096</v>
      </c>
      <c r="F485" s="79">
        <v>0</v>
      </c>
      <c r="G485" s="79" t="s">
        <v>858</v>
      </c>
      <c r="H485" s="79">
        <v>0</v>
      </c>
      <c r="I485" s="79" t="s">
        <v>1296</v>
      </c>
      <c r="J485" s="79">
        <v>0</v>
      </c>
      <c r="K485" s="79" t="s">
        <v>972</v>
      </c>
    </row>
    <row r="486" spans="1:12" s="79" customFormat="1" x14ac:dyDescent="0.25">
      <c r="A486" s="79" t="s">
        <v>1635</v>
      </c>
      <c r="B486" s="79" t="s">
        <v>1636</v>
      </c>
      <c r="C486" s="79" t="s">
        <v>1557</v>
      </c>
      <c r="D486" s="79" t="str">
        <f t="shared" si="7"/>
        <v>DXS-LRW</v>
      </c>
      <c r="E486" s="79" t="s">
        <v>1096</v>
      </c>
      <c r="F486" s="79">
        <v>0</v>
      </c>
      <c r="G486" s="79" t="s">
        <v>858</v>
      </c>
      <c r="H486" s="79">
        <v>0</v>
      </c>
      <c r="I486" s="79" t="s">
        <v>1296</v>
      </c>
      <c r="J486" s="79">
        <v>0</v>
      </c>
      <c r="K486" s="79" t="s">
        <v>985</v>
      </c>
    </row>
    <row r="487" spans="1:12" s="79" customFormat="1" x14ac:dyDescent="0.25">
      <c r="A487" s="79" t="s">
        <v>1635</v>
      </c>
      <c r="B487" s="79" t="s">
        <v>1636</v>
      </c>
      <c r="C487" s="79" t="s">
        <v>1910</v>
      </c>
      <c r="D487" s="79" t="str">
        <f t="shared" si="7"/>
        <v>ENT_CONSOLE</v>
      </c>
      <c r="E487" s="79" t="s">
        <v>1911</v>
      </c>
      <c r="F487" s="79">
        <v>0</v>
      </c>
      <c r="G487" s="79" t="s">
        <v>854</v>
      </c>
      <c r="H487" s="79">
        <v>0</v>
      </c>
      <c r="I487" s="79" t="s">
        <v>858</v>
      </c>
      <c r="J487" s="79">
        <v>0</v>
      </c>
      <c r="K487" s="79" t="str">
        <f>C487</f>
        <v xml:space="preserve">ENT_CONSOLE </v>
      </c>
      <c r="L487" s="79" t="s">
        <v>2384</v>
      </c>
    </row>
    <row r="488" spans="1:12" x14ac:dyDescent="0.25">
      <c r="A488" s="9" t="s">
        <v>1635</v>
      </c>
      <c r="B488" s="9" t="s">
        <v>1636</v>
      </c>
      <c r="C488" s="9" t="s">
        <v>1912</v>
      </c>
      <c r="D488" s="9" t="str">
        <f t="shared" si="7"/>
        <v>EVERTHERE</v>
      </c>
      <c r="E488" s="9" t="s">
        <v>1913</v>
      </c>
      <c r="F488" s="9">
        <v>0</v>
      </c>
      <c r="G488" s="9" t="s">
        <v>858</v>
      </c>
      <c r="H488" s="9">
        <v>5</v>
      </c>
      <c r="I488" s="9" t="s">
        <v>1296</v>
      </c>
      <c r="J488" s="9">
        <v>0</v>
      </c>
      <c r="K488" s="9" t="s">
        <v>2397</v>
      </c>
    </row>
    <row r="489" spans="1:12" s="79" customFormat="1" x14ac:dyDescent="0.25">
      <c r="A489" s="79" t="s">
        <v>1635</v>
      </c>
      <c r="B489" s="79" t="s">
        <v>1636</v>
      </c>
      <c r="C489" s="79" t="s">
        <v>1914</v>
      </c>
      <c r="D489" s="79" t="str">
        <f t="shared" si="7"/>
        <v>EVS</v>
      </c>
      <c r="E489" s="79" t="s">
        <v>623</v>
      </c>
      <c r="F489" s="79">
        <v>0</v>
      </c>
      <c r="G489" s="79" t="s">
        <v>855</v>
      </c>
      <c r="H489" s="79">
        <v>25</v>
      </c>
      <c r="I489" s="79" t="s">
        <v>737</v>
      </c>
      <c r="J489" s="79">
        <v>0</v>
      </c>
      <c r="K489" s="79" t="s">
        <v>561</v>
      </c>
    </row>
    <row r="490" spans="1:12" s="79" customFormat="1" x14ac:dyDescent="0.25">
      <c r="A490" s="79" t="s">
        <v>1635</v>
      </c>
      <c r="B490" s="79" t="s">
        <v>1636</v>
      </c>
      <c r="C490" s="79" t="s">
        <v>1915</v>
      </c>
      <c r="D490" s="79" t="str">
        <f t="shared" si="7"/>
        <v>EVS2DMK</v>
      </c>
      <c r="E490" s="79" t="s">
        <v>623</v>
      </c>
      <c r="F490" s="79">
        <v>0</v>
      </c>
      <c r="G490" s="79" t="s">
        <v>858</v>
      </c>
      <c r="H490" s="79">
        <v>25</v>
      </c>
      <c r="I490" s="79" t="s">
        <v>737</v>
      </c>
      <c r="J490" s="79">
        <v>0</v>
      </c>
      <c r="K490" s="79" t="s">
        <v>2344</v>
      </c>
    </row>
    <row r="491" spans="1:12" s="79" customFormat="1" x14ac:dyDescent="0.25">
      <c r="A491" s="79" t="s">
        <v>1635</v>
      </c>
      <c r="B491" s="79" t="s">
        <v>1636</v>
      </c>
      <c r="C491" s="79" t="s">
        <v>1916</v>
      </c>
      <c r="D491" s="79" t="str">
        <f t="shared" si="7"/>
        <v>EVS2DMK_NEW</v>
      </c>
      <c r="E491" s="79" t="s">
        <v>623</v>
      </c>
      <c r="F491" s="79">
        <v>0</v>
      </c>
      <c r="G491" s="79" t="s">
        <v>858</v>
      </c>
      <c r="H491" s="80">
        <v>24.99</v>
      </c>
      <c r="I491" s="79" t="s">
        <v>737</v>
      </c>
      <c r="J491" s="79">
        <v>0</v>
      </c>
      <c r="K491" s="79" t="str">
        <f>C491</f>
        <v xml:space="preserve">EVS2DMK_NEW </v>
      </c>
      <c r="L491" s="79" t="s">
        <v>2384</v>
      </c>
    </row>
    <row r="492" spans="1:12" s="79" customFormat="1" x14ac:dyDescent="0.25">
      <c r="A492" s="79" t="s">
        <v>1635</v>
      </c>
      <c r="B492" s="79" t="s">
        <v>1636</v>
      </c>
      <c r="C492" s="79" t="s">
        <v>1917</v>
      </c>
      <c r="D492" s="79" t="str">
        <f t="shared" si="7"/>
        <v>EVSD</v>
      </c>
      <c r="E492" s="79" t="s">
        <v>623</v>
      </c>
      <c r="F492" s="79">
        <v>0</v>
      </c>
      <c r="G492" s="79" t="s">
        <v>855</v>
      </c>
      <c r="H492" s="79">
        <v>25</v>
      </c>
      <c r="I492" s="79" t="s">
        <v>737</v>
      </c>
      <c r="J492" s="79">
        <v>0</v>
      </c>
      <c r="K492" s="79" t="s">
        <v>2385</v>
      </c>
      <c r="L492" s="79" t="s">
        <v>2384</v>
      </c>
    </row>
    <row r="493" spans="1:12" s="79" customFormat="1" x14ac:dyDescent="0.25">
      <c r="A493" s="79" t="s">
        <v>1635</v>
      </c>
      <c r="B493" s="79" t="s">
        <v>1636</v>
      </c>
      <c r="C493" s="79" t="s">
        <v>1918</v>
      </c>
      <c r="D493" s="79" t="str">
        <f t="shared" si="7"/>
        <v>EVSK</v>
      </c>
      <c r="E493" s="79" t="s">
        <v>623</v>
      </c>
      <c r="F493" s="79">
        <v>0</v>
      </c>
      <c r="G493" s="79" t="s">
        <v>855</v>
      </c>
      <c r="H493" s="79">
        <v>25</v>
      </c>
      <c r="I493" s="79" t="s">
        <v>737</v>
      </c>
      <c r="J493" s="79">
        <v>0</v>
      </c>
      <c r="K493" s="79" t="s">
        <v>2386</v>
      </c>
      <c r="L493" s="79" t="s">
        <v>2384</v>
      </c>
    </row>
    <row r="494" spans="1:12" s="79" customFormat="1" x14ac:dyDescent="0.25">
      <c r="A494" s="79" t="s">
        <v>1635</v>
      </c>
      <c r="B494" s="79" t="s">
        <v>1636</v>
      </c>
      <c r="C494" s="79" t="s">
        <v>1919</v>
      </c>
      <c r="D494" s="79" t="str">
        <f t="shared" si="7"/>
        <v>EVSKB</v>
      </c>
      <c r="E494" s="79" t="s">
        <v>1920</v>
      </c>
      <c r="F494" s="79">
        <v>0</v>
      </c>
      <c r="G494" s="79" t="s">
        <v>855</v>
      </c>
      <c r="H494" s="79">
        <v>0</v>
      </c>
      <c r="I494" s="79" t="s">
        <v>737</v>
      </c>
      <c r="J494" s="79">
        <v>0</v>
      </c>
      <c r="K494" s="79" t="s">
        <v>2345</v>
      </c>
    </row>
    <row r="495" spans="1:12" s="79" customFormat="1" x14ac:dyDescent="0.25">
      <c r="A495" s="79" t="s">
        <v>1635</v>
      </c>
      <c r="B495" s="79" t="s">
        <v>1636</v>
      </c>
      <c r="C495" s="79" t="s">
        <v>1921</v>
      </c>
      <c r="D495" s="79" t="str">
        <f t="shared" si="7"/>
        <v>FS-130</v>
      </c>
      <c r="E495" s="79" t="s">
        <v>984</v>
      </c>
      <c r="F495" s="79">
        <v>0</v>
      </c>
      <c r="G495" s="79" t="s">
        <v>858</v>
      </c>
      <c r="H495" s="79">
        <v>0</v>
      </c>
      <c r="I495" s="79" t="s">
        <v>1296</v>
      </c>
      <c r="J495" s="79">
        <v>0</v>
      </c>
      <c r="K495" s="79" t="s">
        <v>974</v>
      </c>
    </row>
    <row r="496" spans="1:12" x14ac:dyDescent="0.25">
      <c r="A496" s="9" t="s">
        <v>1635</v>
      </c>
      <c r="B496" s="9" t="s">
        <v>1636</v>
      </c>
      <c r="C496" s="9" t="s">
        <v>1566</v>
      </c>
      <c r="D496" s="9" t="str">
        <f t="shared" si="7"/>
        <v>FS-130-CF</v>
      </c>
      <c r="E496" s="9" t="s">
        <v>1567</v>
      </c>
      <c r="F496" s="9">
        <v>0</v>
      </c>
      <c r="G496" s="9" t="s">
        <v>858</v>
      </c>
      <c r="H496" s="9">
        <v>10</v>
      </c>
      <c r="I496" s="9" t="s">
        <v>1653</v>
      </c>
      <c r="J496" s="9">
        <v>0</v>
      </c>
      <c r="K496" s="9" t="s">
        <v>2397</v>
      </c>
    </row>
    <row r="497" spans="1:12" x14ac:dyDescent="0.25">
      <c r="A497" s="9" t="s">
        <v>1635</v>
      </c>
      <c r="B497" s="9" t="s">
        <v>1636</v>
      </c>
      <c r="C497" s="9" t="s">
        <v>1922</v>
      </c>
      <c r="D497" s="9" t="str">
        <f t="shared" si="7"/>
        <v>FSNA</v>
      </c>
      <c r="E497" s="9" t="s">
        <v>1923</v>
      </c>
      <c r="F497" s="9">
        <v>-9</v>
      </c>
      <c r="G497" s="9" t="s">
        <v>1924</v>
      </c>
      <c r="H497" s="9">
        <v>0</v>
      </c>
      <c r="I497" s="9" t="s">
        <v>858</v>
      </c>
      <c r="J497" s="9">
        <v>0</v>
      </c>
      <c r="K497" s="9" t="s">
        <v>2397</v>
      </c>
    </row>
    <row r="498" spans="1:12" x14ac:dyDescent="0.25">
      <c r="A498" s="9" t="s">
        <v>1635</v>
      </c>
      <c r="B498" s="9" t="s">
        <v>1636</v>
      </c>
      <c r="C498" s="9" t="s">
        <v>1925</v>
      </c>
      <c r="D498" s="9" t="str">
        <f t="shared" si="7"/>
        <v>GARAGEDR</v>
      </c>
      <c r="E498" s="9" t="s">
        <v>1926</v>
      </c>
      <c r="F498" s="9">
        <v>99</v>
      </c>
      <c r="G498" s="9" t="s">
        <v>1347</v>
      </c>
      <c r="H498" s="9">
        <v>0</v>
      </c>
      <c r="I498" s="9" t="s">
        <v>1341</v>
      </c>
      <c r="J498" s="9">
        <v>0</v>
      </c>
      <c r="K498" s="9" t="s">
        <v>2397</v>
      </c>
    </row>
    <row r="499" spans="1:12" s="79" customFormat="1" x14ac:dyDescent="0.25">
      <c r="A499" s="79" t="s">
        <v>1635</v>
      </c>
      <c r="B499" s="79" t="s">
        <v>1636</v>
      </c>
      <c r="C499" s="79" t="s">
        <v>1927</v>
      </c>
      <c r="D499" s="79" t="str">
        <f t="shared" si="7"/>
        <v>GFXGFNP512</v>
      </c>
      <c r="E499" s="79" t="s">
        <v>1104</v>
      </c>
      <c r="F499" s="79">
        <v>25</v>
      </c>
      <c r="G499" s="79" t="s">
        <v>856</v>
      </c>
      <c r="H499" s="79">
        <v>0</v>
      </c>
      <c r="I499" s="79" t="s">
        <v>858</v>
      </c>
      <c r="J499" s="79">
        <v>0</v>
      </c>
      <c r="K499" s="79" t="s">
        <v>479</v>
      </c>
    </row>
    <row r="500" spans="1:12" x14ac:dyDescent="0.25">
      <c r="A500" s="9" t="s">
        <v>1635</v>
      </c>
      <c r="B500" s="9" t="s">
        <v>1636</v>
      </c>
      <c r="C500" s="9" t="s">
        <v>1928</v>
      </c>
      <c r="D500" s="9" t="str">
        <f t="shared" si="7"/>
        <v>GOLD</v>
      </c>
      <c r="E500" s="9" t="s">
        <v>1929</v>
      </c>
      <c r="F500" s="9">
        <v>0</v>
      </c>
      <c r="G500" s="9" t="s">
        <v>858</v>
      </c>
      <c r="H500" s="74">
        <v>34.99</v>
      </c>
      <c r="I500" s="9" t="s">
        <v>737</v>
      </c>
      <c r="J500" s="9">
        <v>0</v>
      </c>
      <c r="K500" s="9" t="s">
        <v>2397</v>
      </c>
    </row>
    <row r="501" spans="1:12" x14ac:dyDescent="0.25">
      <c r="A501" s="9" t="s">
        <v>1635</v>
      </c>
      <c r="B501" s="9" t="s">
        <v>1636</v>
      </c>
      <c r="C501" s="9" t="s">
        <v>1930</v>
      </c>
      <c r="D501" s="9" t="str">
        <f t="shared" si="7"/>
        <v>GOLD_ACCESS</v>
      </c>
      <c r="E501" s="9" t="s">
        <v>1931</v>
      </c>
      <c r="F501" s="9">
        <v>0</v>
      </c>
      <c r="G501" s="9" t="s">
        <v>858</v>
      </c>
      <c r="H501" s="74">
        <v>44.99</v>
      </c>
      <c r="I501" s="9" t="s">
        <v>737</v>
      </c>
      <c r="J501" s="9">
        <v>0</v>
      </c>
      <c r="K501" s="9" t="s">
        <v>2397</v>
      </c>
    </row>
    <row r="502" spans="1:12" x14ac:dyDescent="0.25">
      <c r="A502" s="9" t="s">
        <v>1635</v>
      </c>
      <c r="B502" s="9" t="s">
        <v>1636</v>
      </c>
      <c r="C502" s="9" t="s">
        <v>1932</v>
      </c>
      <c r="D502" s="9" t="str">
        <f t="shared" si="7"/>
        <v>GOOD</v>
      </c>
      <c r="E502" s="9" t="s">
        <v>1933</v>
      </c>
      <c r="F502" s="9">
        <v>0</v>
      </c>
      <c r="G502" s="9" t="s">
        <v>858</v>
      </c>
      <c r="H502" s="74">
        <v>39.99</v>
      </c>
      <c r="I502" s="9" t="s">
        <v>737</v>
      </c>
      <c r="J502" s="9">
        <v>0</v>
      </c>
      <c r="K502" s="9" t="s">
        <v>2397</v>
      </c>
    </row>
    <row r="503" spans="1:12" x14ac:dyDescent="0.25">
      <c r="A503" s="9" t="s">
        <v>1635</v>
      </c>
      <c r="B503" s="9" t="s">
        <v>1636</v>
      </c>
      <c r="C503" s="9" t="s">
        <v>1249</v>
      </c>
      <c r="D503" s="9" t="str">
        <f t="shared" si="7"/>
        <v>GOODLIFE</v>
      </c>
      <c r="E503" s="9" t="s">
        <v>1250</v>
      </c>
      <c r="F503" s="9">
        <v>0</v>
      </c>
      <c r="G503" s="9" t="s">
        <v>737</v>
      </c>
      <c r="H503" s="9">
        <v>0</v>
      </c>
      <c r="I503" s="9" t="s">
        <v>858</v>
      </c>
      <c r="J503" s="9">
        <v>0</v>
      </c>
      <c r="K503" s="9" t="s">
        <v>2397</v>
      </c>
    </row>
    <row r="504" spans="1:12" s="79" customFormat="1" x14ac:dyDescent="0.25">
      <c r="A504" s="79" t="s">
        <v>1635</v>
      </c>
      <c r="B504" s="79" t="s">
        <v>1636</v>
      </c>
      <c r="C504" s="79" t="s">
        <v>1934</v>
      </c>
      <c r="D504" s="79" t="str">
        <f t="shared" si="7"/>
        <v>GOOGLE HOME</v>
      </c>
      <c r="E504" s="79" t="s">
        <v>1167</v>
      </c>
      <c r="F504" s="79">
        <v>0</v>
      </c>
      <c r="G504" s="79" t="s">
        <v>855</v>
      </c>
      <c r="H504" s="79">
        <v>0</v>
      </c>
      <c r="I504" s="79" t="s">
        <v>858</v>
      </c>
      <c r="J504" s="79">
        <v>0</v>
      </c>
      <c r="K504" s="79" t="s">
        <v>78</v>
      </c>
    </row>
    <row r="505" spans="1:12" x14ac:dyDescent="0.25">
      <c r="A505" s="9" t="s">
        <v>1635</v>
      </c>
      <c r="B505" s="9" t="s">
        <v>1636</v>
      </c>
      <c r="C505" s="9" t="s">
        <v>1251</v>
      </c>
      <c r="D505" s="9" t="str">
        <f t="shared" si="7"/>
        <v>GSTADJ</v>
      </c>
      <c r="E505" s="9" t="s">
        <v>1252</v>
      </c>
      <c r="F505" s="9">
        <v>0</v>
      </c>
      <c r="G505" s="9" t="s">
        <v>1253</v>
      </c>
      <c r="H505" s="9">
        <v>0</v>
      </c>
      <c r="I505" s="9" t="s">
        <v>858</v>
      </c>
      <c r="J505" s="9">
        <v>0</v>
      </c>
      <c r="K505" s="9" t="s">
        <v>2397</v>
      </c>
    </row>
    <row r="506" spans="1:12" s="79" customFormat="1" x14ac:dyDescent="0.25">
      <c r="A506" s="79" t="s">
        <v>1635</v>
      </c>
      <c r="B506" s="79" t="s">
        <v>1636</v>
      </c>
      <c r="C506" s="79" t="s">
        <v>1935</v>
      </c>
      <c r="D506" s="79" t="str">
        <f t="shared" si="7"/>
        <v>HMPLUG</v>
      </c>
      <c r="E506" s="79" t="s">
        <v>1936</v>
      </c>
      <c r="F506" s="79">
        <v>60</v>
      </c>
      <c r="G506" s="79" t="s">
        <v>1347</v>
      </c>
      <c r="H506" s="79">
        <v>0</v>
      </c>
      <c r="I506" s="79" t="s">
        <v>858</v>
      </c>
      <c r="J506" s="79">
        <v>0</v>
      </c>
      <c r="K506" s="79" t="s">
        <v>2346</v>
      </c>
    </row>
    <row r="507" spans="1:12" x14ac:dyDescent="0.25">
      <c r="A507" s="9" t="s">
        <v>1635</v>
      </c>
      <c r="B507" s="9" t="s">
        <v>1636</v>
      </c>
      <c r="C507" s="9" t="s">
        <v>1254</v>
      </c>
      <c r="D507" s="9" t="str">
        <f t="shared" si="7"/>
        <v>HSTBC</v>
      </c>
      <c r="E507" s="9" t="s">
        <v>1255</v>
      </c>
      <c r="F507" s="9">
        <v>0</v>
      </c>
      <c r="G507" s="9" t="s">
        <v>1256</v>
      </c>
      <c r="H507" s="9">
        <v>0</v>
      </c>
      <c r="I507" s="9" t="s">
        <v>858</v>
      </c>
      <c r="J507" s="9">
        <v>0</v>
      </c>
      <c r="K507" s="9" t="s">
        <v>2397</v>
      </c>
    </row>
    <row r="508" spans="1:12" x14ac:dyDescent="0.25">
      <c r="A508" s="9" t="s">
        <v>1635</v>
      </c>
      <c r="B508" s="9" t="s">
        <v>1636</v>
      </c>
      <c r="C508" s="9" t="s">
        <v>1257</v>
      </c>
      <c r="D508" s="9" t="str">
        <f t="shared" si="7"/>
        <v>HSTON</v>
      </c>
      <c r="E508" s="9" t="s">
        <v>1258</v>
      </c>
      <c r="F508" s="9">
        <v>0</v>
      </c>
      <c r="G508" s="9" t="s">
        <v>1259</v>
      </c>
      <c r="H508" s="9">
        <v>0</v>
      </c>
      <c r="I508" s="9" t="s">
        <v>858</v>
      </c>
      <c r="J508" s="9">
        <v>0</v>
      </c>
      <c r="K508" s="9" t="s">
        <v>2397</v>
      </c>
    </row>
    <row r="509" spans="1:12" s="79" customFormat="1" x14ac:dyDescent="0.25">
      <c r="A509" s="79" t="s">
        <v>1635</v>
      </c>
      <c r="B509" s="79" t="s">
        <v>1636</v>
      </c>
      <c r="C509" s="79" t="s">
        <v>1937</v>
      </c>
      <c r="D509" s="79" t="str">
        <f t="shared" si="7"/>
        <v>HW</v>
      </c>
      <c r="E509" s="79" t="s">
        <v>1938</v>
      </c>
      <c r="F509" s="79">
        <v>0</v>
      </c>
      <c r="G509" s="79" t="s">
        <v>856</v>
      </c>
      <c r="H509" s="79">
        <v>0</v>
      </c>
      <c r="I509" s="79" t="s">
        <v>858</v>
      </c>
      <c r="J509" s="79">
        <v>0</v>
      </c>
      <c r="K509" s="79" t="s">
        <v>2394</v>
      </c>
      <c r="L509" s="79" t="s">
        <v>2384</v>
      </c>
    </row>
    <row r="510" spans="1:12" s="79" customFormat="1" x14ac:dyDescent="0.25">
      <c r="A510" s="79" t="s">
        <v>1635</v>
      </c>
      <c r="B510" s="79" t="s">
        <v>1636</v>
      </c>
      <c r="C510" s="79" t="s">
        <v>1572</v>
      </c>
      <c r="D510" s="79" t="str">
        <f t="shared" si="7"/>
        <v>HWAV</v>
      </c>
      <c r="E510" s="79" t="s">
        <v>623</v>
      </c>
      <c r="F510" s="79">
        <v>0</v>
      </c>
      <c r="G510" s="79" t="s">
        <v>858</v>
      </c>
      <c r="H510" s="79">
        <v>25</v>
      </c>
      <c r="I510" s="79" t="s">
        <v>737</v>
      </c>
      <c r="J510" s="79">
        <v>0</v>
      </c>
      <c r="K510" s="79" t="str">
        <f>C510</f>
        <v xml:space="preserve">HWAV        </v>
      </c>
      <c r="L510" s="79" t="s">
        <v>2384</v>
      </c>
    </row>
    <row r="511" spans="1:12" x14ac:dyDescent="0.25">
      <c r="A511" s="9" t="s">
        <v>1635</v>
      </c>
      <c r="B511" s="9" t="s">
        <v>1636</v>
      </c>
      <c r="C511" s="9" t="s">
        <v>1939</v>
      </c>
      <c r="D511" s="9" t="str">
        <f t="shared" si="7"/>
        <v>HWCOMMAND</v>
      </c>
      <c r="E511" s="9" t="s">
        <v>1940</v>
      </c>
      <c r="F511" s="9">
        <v>0</v>
      </c>
      <c r="G511" s="9" t="s">
        <v>855</v>
      </c>
      <c r="H511" s="74">
        <v>59.99</v>
      </c>
      <c r="I511" s="9" t="s">
        <v>737</v>
      </c>
      <c r="J511" s="9">
        <v>0</v>
      </c>
      <c r="K511" s="9" t="s">
        <v>2397</v>
      </c>
    </row>
    <row r="512" spans="1:12" x14ac:dyDescent="0.25">
      <c r="A512" s="9" t="s">
        <v>1635</v>
      </c>
      <c r="B512" s="9" t="s">
        <v>1636</v>
      </c>
      <c r="C512" s="9" t="s">
        <v>1941</v>
      </c>
      <c r="D512" s="9" t="str">
        <f t="shared" si="7"/>
        <v>HWCONNECT</v>
      </c>
      <c r="E512" s="9" t="s">
        <v>1942</v>
      </c>
      <c r="F512" s="9">
        <v>0</v>
      </c>
      <c r="G512" s="9" t="s">
        <v>858</v>
      </c>
      <c r="H512" s="74">
        <v>39.99</v>
      </c>
      <c r="I512" s="9" t="s">
        <v>737</v>
      </c>
      <c r="J512" s="9">
        <v>0</v>
      </c>
      <c r="K512" s="9" t="s">
        <v>2397</v>
      </c>
    </row>
    <row r="513" spans="1:12" x14ac:dyDescent="0.25">
      <c r="A513" s="9" t="s">
        <v>1635</v>
      </c>
      <c r="B513" s="9" t="s">
        <v>1636</v>
      </c>
      <c r="C513" s="9" t="s">
        <v>1943</v>
      </c>
      <c r="D513" s="9" t="str">
        <f t="shared" si="7"/>
        <v>HWCONTROL</v>
      </c>
      <c r="E513" s="9" t="s">
        <v>1944</v>
      </c>
      <c r="F513" s="9">
        <v>0</v>
      </c>
      <c r="G513" s="9" t="s">
        <v>858</v>
      </c>
      <c r="H513" s="74">
        <v>49.99</v>
      </c>
      <c r="I513" s="9" t="s">
        <v>737</v>
      </c>
      <c r="J513" s="9">
        <v>0</v>
      </c>
      <c r="K513" s="9" t="s">
        <v>2397</v>
      </c>
    </row>
    <row r="514" spans="1:12" s="79" customFormat="1" x14ac:dyDescent="0.25">
      <c r="A514" s="79" t="s">
        <v>1635</v>
      </c>
      <c r="B514" s="79" t="s">
        <v>1636</v>
      </c>
      <c r="C514" s="79" t="s">
        <v>1945</v>
      </c>
      <c r="D514" s="79" t="str">
        <f t="shared" ref="D514:D577" si="8">TRIM(C514)</f>
        <v>HWF</v>
      </c>
      <c r="E514" s="79" t="s">
        <v>1946</v>
      </c>
      <c r="F514" s="79">
        <v>0</v>
      </c>
      <c r="G514" s="79" t="s">
        <v>1832</v>
      </c>
      <c r="H514" s="79">
        <v>0</v>
      </c>
      <c r="I514" s="79" t="s">
        <v>858</v>
      </c>
      <c r="J514" s="79">
        <v>0</v>
      </c>
      <c r="K514" s="79" t="s">
        <v>2347</v>
      </c>
    </row>
    <row r="515" spans="1:12" s="79" customFormat="1" x14ac:dyDescent="0.25">
      <c r="A515" s="79" t="s">
        <v>1635</v>
      </c>
      <c r="B515" s="79" t="s">
        <v>1636</v>
      </c>
      <c r="C515" s="79" t="s">
        <v>1573</v>
      </c>
      <c r="D515" s="79" t="str">
        <f t="shared" si="8"/>
        <v>HWFILTER</v>
      </c>
      <c r="E515" s="79" t="s">
        <v>1574</v>
      </c>
      <c r="F515" s="79">
        <v>0</v>
      </c>
      <c r="G515" s="79" t="s">
        <v>1832</v>
      </c>
      <c r="H515" s="79">
        <v>0</v>
      </c>
      <c r="I515" s="79" t="s">
        <v>858</v>
      </c>
      <c r="J515" s="79">
        <v>0</v>
      </c>
      <c r="K515" s="79" t="s">
        <v>2348</v>
      </c>
    </row>
    <row r="516" spans="1:12" s="79" customFormat="1" x14ac:dyDescent="0.25">
      <c r="A516" s="79" t="s">
        <v>1635</v>
      </c>
      <c r="B516" s="79" t="s">
        <v>1636</v>
      </c>
      <c r="C516" s="79" t="s">
        <v>1947</v>
      </c>
      <c r="D516" s="79" t="str">
        <f t="shared" si="8"/>
        <v>HWG</v>
      </c>
      <c r="E516" s="79" t="s">
        <v>1948</v>
      </c>
      <c r="F516" s="79">
        <v>0</v>
      </c>
      <c r="G516" s="79" t="s">
        <v>1832</v>
      </c>
      <c r="H516" s="79">
        <v>0</v>
      </c>
      <c r="I516" s="79" t="s">
        <v>858</v>
      </c>
      <c r="J516" s="79">
        <v>0</v>
      </c>
      <c r="K516" s="79" t="s">
        <v>2349</v>
      </c>
    </row>
    <row r="517" spans="1:12" s="79" customFormat="1" x14ac:dyDescent="0.25">
      <c r="A517" s="79" t="s">
        <v>1635</v>
      </c>
      <c r="B517" s="79" t="s">
        <v>1636</v>
      </c>
      <c r="C517" s="79" t="s">
        <v>1949</v>
      </c>
      <c r="D517" s="79" t="str">
        <f t="shared" si="8"/>
        <v>HWK</v>
      </c>
      <c r="E517" s="79" t="s">
        <v>1831</v>
      </c>
      <c r="F517" s="79">
        <v>0</v>
      </c>
      <c r="G517" s="79" t="s">
        <v>1832</v>
      </c>
      <c r="H517" s="79">
        <v>0</v>
      </c>
      <c r="I517" s="79" t="s">
        <v>858</v>
      </c>
      <c r="J517" s="79">
        <v>0</v>
      </c>
      <c r="K517" s="79" t="s">
        <v>2350</v>
      </c>
    </row>
    <row r="518" spans="1:12" s="79" customFormat="1" x14ac:dyDescent="0.25">
      <c r="A518" s="79" t="s">
        <v>1635</v>
      </c>
      <c r="B518" s="79" t="s">
        <v>1636</v>
      </c>
      <c r="C518" s="79" t="s">
        <v>1950</v>
      </c>
      <c r="D518" s="79" t="str">
        <f t="shared" si="8"/>
        <v>HWM</v>
      </c>
      <c r="E518" s="79" t="s">
        <v>1951</v>
      </c>
      <c r="F518" s="79">
        <v>30</v>
      </c>
      <c r="G518" s="79" t="s">
        <v>856</v>
      </c>
      <c r="H518" s="79">
        <v>0</v>
      </c>
      <c r="I518" s="79" t="s">
        <v>858</v>
      </c>
      <c r="J518" s="79">
        <v>0</v>
      </c>
      <c r="K518" s="79" t="s">
        <v>2395</v>
      </c>
      <c r="L518" s="79" t="s">
        <v>2384</v>
      </c>
    </row>
    <row r="519" spans="1:12" s="79" customFormat="1" x14ac:dyDescent="0.25">
      <c r="A519" s="79" t="s">
        <v>1635</v>
      </c>
      <c r="B519" s="79" t="s">
        <v>1636</v>
      </c>
      <c r="C519" s="79" t="s">
        <v>1952</v>
      </c>
      <c r="D519" s="79" t="str">
        <f t="shared" si="8"/>
        <v>HWP</v>
      </c>
      <c r="E519" s="79" t="s">
        <v>1953</v>
      </c>
      <c r="F519" s="79">
        <v>0</v>
      </c>
      <c r="G519" s="79" t="s">
        <v>1832</v>
      </c>
      <c r="H519" s="79">
        <v>25</v>
      </c>
      <c r="I519" s="79" t="s">
        <v>737</v>
      </c>
      <c r="J519" s="79">
        <v>0</v>
      </c>
      <c r="K519" s="79" t="s">
        <v>2351</v>
      </c>
    </row>
    <row r="520" spans="1:12" s="79" customFormat="1" x14ac:dyDescent="0.25">
      <c r="A520" s="79" t="s">
        <v>1635</v>
      </c>
      <c r="B520" s="79" t="s">
        <v>1636</v>
      </c>
      <c r="C520" s="79" t="s">
        <v>1954</v>
      </c>
      <c r="D520" s="79" t="str">
        <f t="shared" si="8"/>
        <v>HWS</v>
      </c>
      <c r="E520" s="79" t="s">
        <v>1955</v>
      </c>
      <c r="F520" s="79">
        <v>0</v>
      </c>
      <c r="G520" s="79" t="s">
        <v>1832</v>
      </c>
      <c r="H520" s="79">
        <v>0</v>
      </c>
      <c r="I520" s="79" t="s">
        <v>858</v>
      </c>
      <c r="J520" s="79">
        <v>0</v>
      </c>
      <c r="K520" s="79" t="s">
        <v>2352</v>
      </c>
    </row>
    <row r="521" spans="1:12" x14ac:dyDescent="0.25">
      <c r="A521" s="9" t="s">
        <v>1635</v>
      </c>
      <c r="B521" s="9" t="s">
        <v>1636</v>
      </c>
      <c r="C521" s="9" t="s">
        <v>1956</v>
      </c>
      <c r="D521" s="9" t="str">
        <f t="shared" si="8"/>
        <v>HWSEC_AC</v>
      </c>
      <c r="E521" s="9" t="s">
        <v>1957</v>
      </c>
      <c r="F521" s="9">
        <v>0</v>
      </c>
      <c r="G521" s="9" t="s">
        <v>858</v>
      </c>
      <c r="H521" s="74">
        <v>34.99</v>
      </c>
      <c r="I521" s="9" t="s">
        <v>737</v>
      </c>
      <c r="J521" s="9">
        <v>0</v>
      </c>
      <c r="K521" s="9" t="s">
        <v>2397</v>
      </c>
    </row>
    <row r="522" spans="1:12" x14ac:dyDescent="0.25">
      <c r="A522" s="9" t="s">
        <v>1635</v>
      </c>
      <c r="B522" s="9" t="s">
        <v>1636</v>
      </c>
      <c r="C522" s="9" t="s">
        <v>1958</v>
      </c>
      <c r="D522" s="9" t="str">
        <f t="shared" si="8"/>
        <v>HWSECURE</v>
      </c>
      <c r="E522" s="9" t="s">
        <v>1959</v>
      </c>
      <c r="F522" s="9">
        <v>0</v>
      </c>
      <c r="G522" s="9" t="s">
        <v>858</v>
      </c>
      <c r="H522" s="74">
        <v>29.99</v>
      </c>
      <c r="I522" s="9" t="s">
        <v>737</v>
      </c>
      <c r="J522" s="9">
        <v>0</v>
      </c>
      <c r="K522" s="9" t="s">
        <v>2397</v>
      </c>
    </row>
    <row r="523" spans="1:12" x14ac:dyDescent="0.25">
      <c r="A523" s="9" t="s">
        <v>1635</v>
      </c>
      <c r="B523" s="9" t="s">
        <v>1636</v>
      </c>
      <c r="C523" s="9" t="s">
        <v>1960</v>
      </c>
      <c r="D523" s="9" t="str">
        <f t="shared" si="8"/>
        <v>HWSERV</v>
      </c>
      <c r="E523" s="9" t="s">
        <v>1961</v>
      </c>
      <c r="F523" s="9">
        <v>50</v>
      </c>
      <c r="G523" s="9" t="s">
        <v>1832</v>
      </c>
      <c r="H523" s="9">
        <v>0</v>
      </c>
      <c r="I523" s="9" t="s">
        <v>858</v>
      </c>
      <c r="J523" s="9">
        <v>0</v>
      </c>
      <c r="K523" s="9" t="s">
        <v>2397</v>
      </c>
    </row>
    <row r="524" spans="1:12" s="79" customFormat="1" x14ac:dyDescent="0.25">
      <c r="A524" s="79" t="s">
        <v>1635</v>
      </c>
      <c r="B524" s="79" t="s">
        <v>1636</v>
      </c>
      <c r="C524" s="79" t="s">
        <v>1962</v>
      </c>
      <c r="D524" s="79" t="str">
        <f t="shared" si="8"/>
        <v>HWWLRX</v>
      </c>
      <c r="E524" s="79" t="s">
        <v>1963</v>
      </c>
      <c r="F524" s="79">
        <v>98</v>
      </c>
      <c r="G524" s="79" t="s">
        <v>1832</v>
      </c>
      <c r="H524" s="79">
        <v>0</v>
      </c>
      <c r="I524" s="79" t="s">
        <v>858</v>
      </c>
      <c r="J524" s="79">
        <v>0</v>
      </c>
      <c r="K524" s="79" t="s">
        <v>2354</v>
      </c>
    </row>
    <row r="525" spans="1:12" x14ac:dyDescent="0.25">
      <c r="A525" s="9" t="s">
        <v>1635</v>
      </c>
      <c r="B525" s="9" t="s">
        <v>1636</v>
      </c>
      <c r="C525" s="9" t="s">
        <v>1964</v>
      </c>
      <c r="D525" s="9" t="str">
        <f t="shared" si="8"/>
        <v>LW1015</v>
      </c>
      <c r="E525" s="9" t="s">
        <v>1965</v>
      </c>
      <c r="F525" s="9">
        <v>0</v>
      </c>
      <c r="G525" s="9" t="s">
        <v>737</v>
      </c>
      <c r="H525" s="9">
        <v>0</v>
      </c>
      <c r="I525" s="9" t="s">
        <v>858</v>
      </c>
      <c r="J525" s="9">
        <v>0</v>
      </c>
      <c r="K525" s="9" t="s">
        <v>2397</v>
      </c>
    </row>
    <row r="526" spans="1:12" x14ac:dyDescent="0.25">
      <c r="A526" s="9" t="s">
        <v>1635</v>
      </c>
      <c r="B526" s="9" t="s">
        <v>1636</v>
      </c>
      <c r="C526" s="9" t="s">
        <v>1581</v>
      </c>
      <c r="D526" s="9" t="str">
        <f t="shared" si="8"/>
        <v>MISC</v>
      </c>
      <c r="E526" s="9" t="s">
        <v>1582</v>
      </c>
      <c r="F526" s="9">
        <v>0</v>
      </c>
      <c r="G526" s="9" t="s">
        <v>855</v>
      </c>
      <c r="H526" s="9">
        <v>0</v>
      </c>
      <c r="I526" s="9" t="s">
        <v>858</v>
      </c>
      <c r="J526" s="9">
        <v>0</v>
      </c>
      <c r="K526" s="9" t="s">
        <v>2397</v>
      </c>
    </row>
    <row r="527" spans="1:12" s="79" customFormat="1" x14ac:dyDescent="0.25">
      <c r="A527" s="79" t="s">
        <v>1635</v>
      </c>
      <c r="B527" s="79" t="s">
        <v>1636</v>
      </c>
      <c r="C527" s="79" t="s">
        <v>1966</v>
      </c>
      <c r="D527" s="79" t="str">
        <f t="shared" si="8"/>
        <v>MKA315</v>
      </c>
      <c r="E527" s="79" t="s">
        <v>606</v>
      </c>
      <c r="F527" s="79">
        <v>49</v>
      </c>
      <c r="G527" s="79" t="s">
        <v>855</v>
      </c>
      <c r="H527" s="79">
        <v>0</v>
      </c>
      <c r="I527" s="79" t="s">
        <v>858</v>
      </c>
      <c r="J527" s="79">
        <v>0</v>
      </c>
      <c r="K527" s="79" t="s">
        <v>605</v>
      </c>
    </row>
    <row r="528" spans="1:12" x14ac:dyDescent="0.25">
      <c r="A528" s="9" t="s">
        <v>1635</v>
      </c>
      <c r="B528" s="9" t="s">
        <v>1636</v>
      </c>
      <c r="C528" s="9" t="s">
        <v>1271</v>
      </c>
      <c r="D528" s="9" t="str">
        <f t="shared" si="8"/>
        <v>MONICRED</v>
      </c>
      <c r="E528" s="9" t="s">
        <v>1272</v>
      </c>
      <c r="F528" s="9">
        <v>-25</v>
      </c>
      <c r="G528" s="9" t="s">
        <v>1801</v>
      </c>
      <c r="H528" s="9">
        <v>0</v>
      </c>
      <c r="I528" s="9" t="s">
        <v>858</v>
      </c>
      <c r="J528" s="9">
        <v>0</v>
      </c>
      <c r="K528" s="9" t="s">
        <v>2397</v>
      </c>
    </row>
    <row r="529" spans="1:11" x14ac:dyDescent="0.25">
      <c r="A529" s="9" t="s">
        <v>1635</v>
      </c>
      <c r="B529" s="9" t="s">
        <v>1636</v>
      </c>
      <c r="C529" s="9" t="s">
        <v>1281</v>
      </c>
      <c r="D529" s="9" t="str">
        <f t="shared" si="8"/>
        <v>MONIHWCRED</v>
      </c>
      <c r="E529" s="9" t="s">
        <v>1282</v>
      </c>
      <c r="F529" s="9">
        <v>-25</v>
      </c>
      <c r="G529" s="9" t="s">
        <v>1801</v>
      </c>
      <c r="H529" s="9">
        <v>0</v>
      </c>
      <c r="I529" s="9" t="s">
        <v>858</v>
      </c>
      <c r="J529" s="9">
        <v>0</v>
      </c>
      <c r="K529" s="9" t="s">
        <v>2397</v>
      </c>
    </row>
    <row r="530" spans="1:11" s="79" customFormat="1" x14ac:dyDescent="0.25">
      <c r="A530" s="79" t="s">
        <v>1635</v>
      </c>
      <c r="B530" s="79" t="s">
        <v>1636</v>
      </c>
      <c r="C530" s="79" t="s">
        <v>1583</v>
      </c>
      <c r="D530" s="79" t="str">
        <f t="shared" si="8"/>
        <v>NLPHONE</v>
      </c>
      <c r="E530" s="79" t="s">
        <v>608</v>
      </c>
      <c r="F530" s="80">
        <v>9.99</v>
      </c>
      <c r="G530" s="79" t="s">
        <v>855</v>
      </c>
      <c r="H530" s="79">
        <v>0</v>
      </c>
      <c r="I530" s="79" t="s">
        <v>858</v>
      </c>
      <c r="J530" s="79">
        <v>0</v>
      </c>
      <c r="K530" s="79" t="s">
        <v>607</v>
      </c>
    </row>
    <row r="531" spans="1:11" x14ac:dyDescent="0.25">
      <c r="A531" s="9" t="s">
        <v>1635</v>
      </c>
      <c r="B531" s="9" t="s">
        <v>1636</v>
      </c>
      <c r="C531" s="9" t="s">
        <v>1290</v>
      </c>
      <c r="D531" s="9" t="str">
        <f t="shared" si="8"/>
        <v>OPCL</v>
      </c>
      <c r="E531" s="9" t="s">
        <v>1291</v>
      </c>
      <c r="F531" s="9">
        <v>0</v>
      </c>
      <c r="G531" s="9" t="s">
        <v>856</v>
      </c>
      <c r="H531" s="9">
        <v>10</v>
      </c>
      <c r="I531" s="9" t="s">
        <v>737</v>
      </c>
      <c r="J531" s="9">
        <v>0</v>
      </c>
      <c r="K531" s="9" t="s">
        <v>2397</v>
      </c>
    </row>
    <row r="532" spans="1:11" x14ac:dyDescent="0.25">
      <c r="A532" s="9" t="s">
        <v>1635</v>
      </c>
      <c r="B532" s="9" t="s">
        <v>1636</v>
      </c>
      <c r="C532" s="9" t="s">
        <v>1586</v>
      </c>
      <c r="D532" s="9" t="str">
        <f t="shared" si="8"/>
        <v>PANEL</v>
      </c>
      <c r="E532" s="9" t="s">
        <v>1587</v>
      </c>
      <c r="F532" s="9">
        <v>199</v>
      </c>
      <c r="G532" s="9" t="s">
        <v>855</v>
      </c>
      <c r="H532" s="9">
        <v>0</v>
      </c>
      <c r="I532" s="9" t="s">
        <v>858</v>
      </c>
      <c r="J532" s="9">
        <v>0</v>
      </c>
      <c r="K532" s="9" t="s">
        <v>2397</v>
      </c>
    </row>
    <row r="533" spans="1:11" s="79" customFormat="1" x14ac:dyDescent="0.25">
      <c r="A533" s="79" t="s">
        <v>1635</v>
      </c>
      <c r="B533" s="79" t="s">
        <v>1636</v>
      </c>
      <c r="C533" s="79" t="s">
        <v>1967</v>
      </c>
      <c r="D533" s="79" t="str">
        <f t="shared" si="8"/>
        <v>PC1000</v>
      </c>
      <c r="E533" s="79" t="s">
        <v>1968</v>
      </c>
      <c r="F533" s="79">
        <v>0</v>
      </c>
      <c r="G533" s="79" t="s">
        <v>1832</v>
      </c>
      <c r="H533" s="79">
        <v>25</v>
      </c>
      <c r="I533" s="79" t="s">
        <v>737</v>
      </c>
      <c r="J533" s="79">
        <v>0</v>
      </c>
      <c r="K533" s="79" t="s">
        <v>2355</v>
      </c>
    </row>
    <row r="534" spans="1:11" s="79" customFormat="1" x14ac:dyDescent="0.25">
      <c r="A534" s="79" t="s">
        <v>1635</v>
      </c>
      <c r="B534" s="79" t="s">
        <v>1636</v>
      </c>
      <c r="C534" s="79" t="s">
        <v>1969</v>
      </c>
      <c r="D534" s="79" t="str">
        <f t="shared" si="8"/>
        <v>PC1500</v>
      </c>
      <c r="E534" s="79" t="s">
        <v>1968</v>
      </c>
      <c r="F534" s="79">
        <v>0</v>
      </c>
      <c r="G534" s="79" t="s">
        <v>1832</v>
      </c>
      <c r="H534" s="79">
        <v>25</v>
      </c>
      <c r="I534" s="79" t="s">
        <v>737</v>
      </c>
      <c r="J534" s="79">
        <v>0</v>
      </c>
      <c r="K534" s="79" t="s">
        <v>2356</v>
      </c>
    </row>
    <row r="535" spans="1:11" s="79" customFormat="1" x14ac:dyDescent="0.25">
      <c r="A535" s="79" t="s">
        <v>1635</v>
      </c>
      <c r="B535" s="79" t="s">
        <v>1636</v>
      </c>
      <c r="C535" s="79" t="s">
        <v>1970</v>
      </c>
      <c r="D535" s="79" t="str">
        <f t="shared" si="8"/>
        <v>PC1550</v>
      </c>
      <c r="E535" s="79" t="s">
        <v>1968</v>
      </c>
      <c r="F535" s="79">
        <v>0</v>
      </c>
      <c r="G535" s="79" t="s">
        <v>1832</v>
      </c>
      <c r="H535" s="79">
        <v>25</v>
      </c>
      <c r="I535" s="79" t="s">
        <v>737</v>
      </c>
      <c r="J535" s="79">
        <v>0</v>
      </c>
      <c r="K535" s="79" t="s">
        <v>2357</v>
      </c>
    </row>
    <row r="536" spans="1:11" s="79" customFormat="1" x14ac:dyDescent="0.25">
      <c r="A536" s="79" t="s">
        <v>1635</v>
      </c>
      <c r="B536" s="79" t="s">
        <v>1636</v>
      </c>
      <c r="C536" s="79" t="s">
        <v>1971</v>
      </c>
      <c r="D536" s="79" t="str">
        <f t="shared" si="8"/>
        <v>PC1555</v>
      </c>
      <c r="E536" s="79" t="s">
        <v>1968</v>
      </c>
      <c r="F536" s="79">
        <v>0</v>
      </c>
      <c r="G536" s="79" t="s">
        <v>1832</v>
      </c>
      <c r="H536" s="79">
        <v>25</v>
      </c>
      <c r="I536" s="79" t="s">
        <v>737</v>
      </c>
      <c r="J536" s="79">
        <v>0</v>
      </c>
      <c r="K536" s="79" t="s">
        <v>2358</v>
      </c>
    </row>
    <row r="537" spans="1:11" s="79" customFormat="1" x14ac:dyDescent="0.25">
      <c r="A537" s="79" t="s">
        <v>1635</v>
      </c>
      <c r="B537" s="79" t="s">
        <v>1636</v>
      </c>
      <c r="C537" s="79" t="s">
        <v>1972</v>
      </c>
      <c r="D537" s="79" t="str">
        <f t="shared" si="8"/>
        <v>PC2500</v>
      </c>
      <c r="E537" s="79" t="s">
        <v>1968</v>
      </c>
      <c r="F537" s="79">
        <v>0</v>
      </c>
      <c r="G537" s="79" t="s">
        <v>1832</v>
      </c>
      <c r="H537" s="79">
        <v>25</v>
      </c>
      <c r="I537" s="79" t="s">
        <v>737</v>
      </c>
      <c r="J537" s="79">
        <v>0</v>
      </c>
      <c r="K537" s="79" t="s">
        <v>2359</v>
      </c>
    </row>
    <row r="538" spans="1:11" s="79" customFormat="1" x14ac:dyDescent="0.25">
      <c r="A538" s="79" t="s">
        <v>1635</v>
      </c>
      <c r="B538" s="79" t="s">
        <v>1636</v>
      </c>
      <c r="C538" s="79" t="s">
        <v>1973</v>
      </c>
      <c r="D538" s="79" t="str">
        <f t="shared" si="8"/>
        <v>PC2550</v>
      </c>
      <c r="E538" s="79" t="s">
        <v>1968</v>
      </c>
      <c r="F538" s="79">
        <v>0</v>
      </c>
      <c r="G538" s="79" t="s">
        <v>1832</v>
      </c>
      <c r="H538" s="79">
        <v>25</v>
      </c>
      <c r="I538" s="79" t="s">
        <v>737</v>
      </c>
      <c r="J538" s="79">
        <v>0</v>
      </c>
      <c r="K538" s="79" t="s">
        <v>2360</v>
      </c>
    </row>
    <row r="539" spans="1:11" s="79" customFormat="1" x14ac:dyDescent="0.25">
      <c r="A539" s="79" t="s">
        <v>1635</v>
      </c>
      <c r="B539" s="79" t="s">
        <v>1636</v>
      </c>
      <c r="C539" s="79" t="s">
        <v>1974</v>
      </c>
      <c r="D539" s="79" t="str">
        <f t="shared" si="8"/>
        <v>PC3000</v>
      </c>
      <c r="E539" s="79" t="s">
        <v>1968</v>
      </c>
      <c r="F539" s="79">
        <v>0</v>
      </c>
      <c r="G539" s="79" t="s">
        <v>1832</v>
      </c>
      <c r="H539" s="79">
        <v>25</v>
      </c>
      <c r="I539" s="79" t="s">
        <v>737</v>
      </c>
      <c r="J539" s="79">
        <v>0</v>
      </c>
      <c r="K539" s="79" t="s">
        <v>2361</v>
      </c>
    </row>
    <row r="540" spans="1:11" s="79" customFormat="1" x14ac:dyDescent="0.25">
      <c r="A540" s="79" t="s">
        <v>1635</v>
      </c>
      <c r="B540" s="79" t="s">
        <v>1636</v>
      </c>
      <c r="C540" s="79" t="s">
        <v>1975</v>
      </c>
      <c r="D540" s="79" t="str">
        <f t="shared" si="8"/>
        <v>PC5010</v>
      </c>
      <c r="E540" s="79" t="s">
        <v>1968</v>
      </c>
      <c r="F540" s="79">
        <v>0</v>
      </c>
      <c r="G540" s="79" t="s">
        <v>1832</v>
      </c>
      <c r="H540" s="79">
        <v>25</v>
      </c>
      <c r="I540" s="79" t="s">
        <v>737</v>
      </c>
      <c r="J540" s="79">
        <v>0</v>
      </c>
      <c r="K540" s="79" t="s">
        <v>2362</v>
      </c>
    </row>
    <row r="541" spans="1:11" s="79" customFormat="1" x14ac:dyDescent="0.25">
      <c r="A541" s="79" t="s">
        <v>1635</v>
      </c>
      <c r="B541" s="79" t="s">
        <v>1636</v>
      </c>
      <c r="C541" s="79" t="s">
        <v>1976</v>
      </c>
      <c r="D541" s="79" t="str">
        <f t="shared" si="8"/>
        <v>PC832</v>
      </c>
      <c r="E541" s="79" t="s">
        <v>1968</v>
      </c>
      <c r="F541" s="79">
        <v>0</v>
      </c>
      <c r="G541" s="79" t="s">
        <v>1832</v>
      </c>
      <c r="H541" s="79">
        <v>0</v>
      </c>
      <c r="I541" s="79" t="s">
        <v>737</v>
      </c>
      <c r="J541" s="79">
        <v>0</v>
      </c>
      <c r="K541" s="79" t="s">
        <v>2363</v>
      </c>
    </row>
    <row r="542" spans="1:11" x14ac:dyDescent="0.25">
      <c r="A542" s="9" t="s">
        <v>1635</v>
      </c>
      <c r="B542" s="9" t="s">
        <v>1636</v>
      </c>
      <c r="C542" s="9" t="s">
        <v>1977</v>
      </c>
      <c r="D542" s="9" t="str">
        <f t="shared" si="8"/>
        <v>PERS_DISC_SP</v>
      </c>
      <c r="E542" s="9" t="s">
        <v>1978</v>
      </c>
      <c r="F542" s="9">
        <v>0</v>
      </c>
      <c r="G542" s="9" t="s">
        <v>858</v>
      </c>
      <c r="H542" s="9">
        <v>-6</v>
      </c>
      <c r="I542" s="9" t="s">
        <v>1924</v>
      </c>
      <c r="J542" s="9">
        <v>0</v>
      </c>
      <c r="K542" s="9" t="s">
        <v>2397</v>
      </c>
    </row>
    <row r="543" spans="1:11" x14ac:dyDescent="0.25">
      <c r="A543" s="9" t="s">
        <v>1635</v>
      </c>
      <c r="B543" s="9" t="s">
        <v>1636</v>
      </c>
      <c r="C543" s="9" t="s">
        <v>1979</v>
      </c>
      <c r="D543" s="9" t="str">
        <f t="shared" si="8"/>
        <v>PERSADMIN</v>
      </c>
      <c r="E543" s="9" t="s">
        <v>1980</v>
      </c>
      <c r="F543" s="9">
        <v>75</v>
      </c>
      <c r="G543" s="9" t="s">
        <v>1981</v>
      </c>
      <c r="H543" s="9">
        <v>0</v>
      </c>
      <c r="I543" s="9" t="s">
        <v>858</v>
      </c>
      <c r="J543" s="9">
        <v>0</v>
      </c>
      <c r="K543" s="9" t="s">
        <v>2397</v>
      </c>
    </row>
    <row r="544" spans="1:11" s="79" customFormat="1" x14ac:dyDescent="0.25">
      <c r="A544" s="79" t="s">
        <v>1635</v>
      </c>
      <c r="B544" s="79" t="s">
        <v>1636</v>
      </c>
      <c r="C544" s="79" t="s">
        <v>390</v>
      </c>
      <c r="D544" s="79" t="str">
        <f t="shared" si="8"/>
        <v>PG_2ND_KYPAD</v>
      </c>
      <c r="E544" s="79" t="s">
        <v>442</v>
      </c>
      <c r="F544" s="79">
        <v>79</v>
      </c>
      <c r="G544" s="79" t="s">
        <v>854</v>
      </c>
      <c r="H544" s="79">
        <v>0</v>
      </c>
      <c r="I544" s="79" t="s">
        <v>858</v>
      </c>
      <c r="J544" s="79">
        <v>0</v>
      </c>
      <c r="K544" s="79" t="s">
        <v>390</v>
      </c>
    </row>
    <row r="545" spans="1:11" s="79" customFormat="1" x14ac:dyDescent="0.25">
      <c r="A545" s="79" t="s">
        <v>1635</v>
      </c>
      <c r="B545" s="79" t="s">
        <v>1636</v>
      </c>
      <c r="C545" s="79" t="s">
        <v>1982</v>
      </c>
      <c r="D545" s="79" t="str">
        <f t="shared" si="8"/>
        <v>PG_CO_9933</v>
      </c>
      <c r="E545" s="79" t="s">
        <v>1154</v>
      </c>
      <c r="F545" s="79">
        <v>89</v>
      </c>
      <c r="G545" s="79" t="s">
        <v>854</v>
      </c>
      <c r="H545" s="79">
        <v>0</v>
      </c>
      <c r="I545" s="79" t="s">
        <v>858</v>
      </c>
      <c r="J545" s="79">
        <v>0</v>
      </c>
      <c r="K545" s="79" t="s">
        <v>392</v>
      </c>
    </row>
    <row r="546" spans="1:11" s="79" customFormat="1" x14ac:dyDescent="0.25">
      <c r="A546" s="79" t="s">
        <v>1635</v>
      </c>
      <c r="B546" s="79" t="s">
        <v>1636</v>
      </c>
      <c r="C546" s="79" t="s">
        <v>1983</v>
      </c>
      <c r="D546" s="79" t="str">
        <f t="shared" si="8"/>
        <v>PG_DW_9975</v>
      </c>
      <c r="E546" s="79" t="s">
        <v>443</v>
      </c>
      <c r="F546" s="79">
        <v>29</v>
      </c>
      <c r="G546" s="79" t="s">
        <v>854</v>
      </c>
      <c r="H546" s="79">
        <v>0</v>
      </c>
      <c r="I546" s="79" t="s">
        <v>858</v>
      </c>
      <c r="J546" s="79">
        <v>0</v>
      </c>
      <c r="K546" s="79" t="s">
        <v>291</v>
      </c>
    </row>
    <row r="547" spans="1:11" s="79" customFormat="1" x14ac:dyDescent="0.25">
      <c r="A547" s="79" t="s">
        <v>1635</v>
      </c>
      <c r="B547" s="79" t="s">
        <v>1636</v>
      </c>
      <c r="C547" s="79" t="s">
        <v>1984</v>
      </c>
      <c r="D547" s="79" t="str">
        <f t="shared" si="8"/>
        <v>PG_FLD_9885</v>
      </c>
      <c r="E547" s="79" t="s">
        <v>444</v>
      </c>
      <c r="F547" s="79">
        <v>59</v>
      </c>
      <c r="G547" s="79" t="s">
        <v>854</v>
      </c>
      <c r="H547" s="79">
        <v>0</v>
      </c>
      <c r="I547" s="79" t="s">
        <v>858</v>
      </c>
      <c r="J547" s="79">
        <v>0</v>
      </c>
      <c r="K547" s="79" t="s">
        <v>2284</v>
      </c>
    </row>
    <row r="548" spans="1:11" s="79" customFormat="1" x14ac:dyDescent="0.25">
      <c r="A548" s="79" t="s">
        <v>1635</v>
      </c>
      <c r="B548" s="79" t="s">
        <v>1636</v>
      </c>
      <c r="C548" s="79" t="s">
        <v>1985</v>
      </c>
      <c r="D548" s="79" t="str">
        <f t="shared" si="8"/>
        <v>PG_FOB_9939</v>
      </c>
      <c r="E548" s="79" t="s">
        <v>445</v>
      </c>
      <c r="F548" s="79">
        <v>29</v>
      </c>
      <c r="G548" s="79" t="s">
        <v>854</v>
      </c>
      <c r="H548" s="79">
        <v>0</v>
      </c>
      <c r="I548" s="79" t="s">
        <v>858</v>
      </c>
      <c r="J548" s="79">
        <v>0</v>
      </c>
      <c r="K548" s="79" t="s">
        <v>395</v>
      </c>
    </row>
    <row r="549" spans="1:11" s="79" customFormat="1" x14ac:dyDescent="0.25">
      <c r="A549" s="79" t="s">
        <v>1635</v>
      </c>
      <c r="B549" s="79" t="s">
        <v>1636</v>
      </c>
      <c r="C549" s="79" t="s">
        <v>1986</v>
      </c>
      <c r="D549" s="79" t="str">
        <f t="shared" si="8"/>
        <v>PG_GB_9922</v>
      </c>
      <c r="E549" s="79" t="s">
        <v>446</v>
      </c>
      <c r="F549" s="79">
        <v>59</v>
      </c>
      <c r="G549" s="79" t="s">
        <v>854</v>
      </c>
      <c r="H549" s="79">
        <v>0</v>
      </c>
      <c r="I549" s="79" t="s">
        <v>858</v>
      </c>
      <c r="J549" s="79">
        <v>0</v>
      </c>
      <c r="K549" s="79" t="s">
        <v>397</v>
      </c>
    </row>
    <row r="550" spans="1:11" s="79" customFormat="1" x14ac:dyDescent="0.25">
      <c r="A550" s="79" t="s">
        <v>1635</v>
      </c>
      <c r="B550" s="79" t="s">
        <v>1636</v>
      </c>
      <c r="C550" s="79" t="s">
        <v>1987</v>
      </c>
      <c r="D550" s="79" t="str">
        <f t="shared" si="8"/>
        <v>PG_MOTION1</v>
      </c>
      <c r="E550" s="79" t="s">
        <v>447</v>
      </c>
      <c r="F550" s="79">
        <v>49</v>
      </c>
      <c r="G550" s="79" t="s">
        <v>854</v>
      </c>
      <c r="H550" s="79">
        <v>0</v>
      </c>
      <c r="I550" s="79" t="s">
        <v>858</v>
      </c>
      <c r="J550" s="79">
        <v>0</v>
      </c>
      <c r="K550" s="79" t="s">
        <v>292</v>
      </c>
    </row>
    <row r="551" spans="1:11" s="79" customFormat="1" x14ac:dyDescent="0.25">
      <c r="A551" s="79" t="s">
        <v>1635</v>
      </c>
      <c r="B551" s="79" t="s">
        <v>1636</v>
      </c>
      <c r="C551" s="79" t="s">
        <v>1988</v>
      </c>
      <c r="D551" s="79" t="str">
        <f t="shared" si="8"/>
        <v>PG_PANIC1</v>
      </c>
      <c r="E551" s="79" t="s">
        <v>448</v>
      </c>
      <c r="F551" s="79">
        <v>39</v>
      </c>
      <c r="G551" s="79" t="s">
        <v>854</v>
      </c>
      <c r="H551" s="79">
        <v>0</v>
      </c>
      <c r="I551" s="79" t="s">
        <v>858</v>
      </c>
      <c r="J551" s="79">
        <v>0</v>
      </c>
      <c r="K551" s="79" t="s">
        <v>400</v>
      </c>
    </row>
    <row r="552" spans="1:11" s="79" customFormat="1" x14ac:dyDescent="0.25">
      <c r="A552" s="79" t="s">
        <v>1635</v>
      </c>
      <c r="B552" s="79" t="s">
        <v>1636</v>
      </c>
      <c r="C552" s="79" t="s">
        <v>1989</v>
      </c>
      <c r="D552" s="79" t="str">
        <f t="shared" si="8"/>
        <v>PG_SMOKE1</v>
      </c>
      <c r="E552" s="79" t="s">
        <v>449</v>
      </c>
      <c r="F552" s="79">
        <v>69</v>
      </c>
      <c r="G552" s="79" t="s">
        <v>854</v>
      </c>
      <c r="H552" s="79">
        <v>0</v>
      </c>
      <c r="I552" s="79" t="s">
        <v>858</v>
      </c>
      <c r="J552" s="79">
        <v>0</v>
      </c>
      <c r="K552" s="79" t="s">
        <v>296</v>
      </c>
    </row>
    <row r="553" spans="1:11" x14ac:dyDescent="0.25">
      <c r="A553" s="9" t="s">
        <v>1635</v>
      </c>
      <c r="B553" s="9" t="s">
        <v>1636</v>
      </c>
      <c r="C553" s="9" t="s">
        <v>1990</v>
      </c>
      <c r="D553" s="9" t="str">
        <f t="shared" si="8"/>
        <v>PKCOMMAND</v>
      </c>
      <c r="E553" s="9" t="s">
        <v>1991</v>
      </c>
      <c r="F553" s="9">
        <v>0</v>
      </c>
      <c r="G553" s="9" t="s">
        <v>854</v>
      </c>
      <c r="H553" s="74">
        <v>54.99</v>
      </c>
      <c r="I553" s="9" t="s">
        <v>737</v>
      </c>
      <c r="J553" s="9">
        <v>0</v>
      </c>
      <c r="K553" s="9" t="s">
        <v>2397</v>
      </c>
    </row>
    <row r="554" spans="1:11" x14ac:dyDescent="0.25">
      <c r="A554" s="9" t="s">
        <v>1635</v>
      </c>
      <c r="B554" s="9" t="s">
        <v>1636</v>
      </c>
      <c r="C554" s="9" t="s">
        <v>1992</v>
      </c>
      <c r="D554" s="9" t="str">
        <f t="shared" si="8"/>
        <v>PKCONNECT</v>
      </c>
      <c r="E554" s="9" t="s">
        <v>1933</v>
      </c>
      <c r="F554" s="9">
        <v>0</v>
      </c>
      <c r="G554" s="9" t="s">
        <v>855</v>
      </c>
      <c r="H554" s="74">
        <v>39.99</v>
      </c>
      <c r="I554" s="9" t="s">
        <v>737</v>
      </c>
      <c r="J554" s="9">
        <v>0</v>
      </c>
      <c r="K554" s="9" t="s">
        <v>2397</v>
      </c>
    </row>
    <row r="555" spans="1:11" x14ac:dyDescent="0.25">
      <c r="A555" s="9" t="s">
        <v>1635</v>
      </c>
      <c r="B555" s="9" t="s">
        <v>1636</v>
      </c>
      <c r="C555" s="9" t="s">
        <v>1993</v>
      </c>
      <c r="D555" s="9" t="str">
        <f t="shared" si="8"/>
        <v>PKCONTROL</v>
      </c>
      <c r="E555" s="9" t="s">
        <v>1994</v>
      </c>
      <c r="F555" s="9">
        <v>0</v>
      </c>
      <c r="G555" s="9" t="s">
        <v>855</v>
      </c>
      <c r="H555" s="74">
        <v>44.99</v>
      </c>
      <c r="I555" s="9" t="s">
        <v>737</v>
      </c>
      <c r="J555" s="9">
        <v>0</v>
      </c>
      <c r="K555" s="9" t="s">
        <v>2397</v>
      </c>
    </row>
    <row r="556" spans="1:11" x14ac:dyDescent="0.25">
      <c r="A556" s="9" t="s">
        <v>1635</v>
      </c>
      <c r="B556" s="9" t="s">
        <v>1636</v>
      </c>
      <c r="C556" s="9" t="s">
        <v>1995</v>
      </c>
      <c r="D556" s="9" t="str">
        <f t="shared" si="8"/>
        <v>PKE2DMK</v>
      </c>
      <c r="E556" s="9" t="s">
        <v>1996</v>
      </c>
      <c r="F556" s="9">
        <v>0</v>
      </c>
      <c r="G556" s="9" t="s">
        <v>855</v>
      </c>
      <c r="H556" s="9">
        <v>0</v>
      </c>
      <c r="I556" s="9" t="s">
        <v>737</v>
      </c>
      <c r="J556" s="9">
        <v>0</v>
      </c>
      <c r="K556" s="9" t="s">
        <v>2397</v>
      </c>
    </row>
    <row r="557" spans="1:11" x14ac:dyDescent="0.25">
      <c r="A557" s="9" t="s">
        <v>1635</v>
      </c>
      <c r="B557" s="9" t="s">
        <v>1636</v>
      </c>
      <c r="C557" s="9" t="s">
        <v>1997</v>
      </c>
      <c r="D557" s="9" t="str">
        <f t="shared" si="8"/>
        <v>PKHHCOMM</v>
      </c>
      <c r="E557" s="9" t="s">
        <v>1998</v>
      </c>
      <c r="F557" s="9">
        <v>0</v>
      </c>
      <c r="G557" s="9" t="s">
        <v>858</v>
      </c>
      <c r="H557" s="74">
        <v>59.99</v>
      </c>
      <c r="I557" s="9" t="s">
        <v>737</v>
      </c>
      <c r="J557" s="9">
        <v>0</v>
      </c>
      <c r="K557" s="9" t="s">
        <v>2397</v>
      </c>
    </row>
    <row r="558" spans="1:11" x14ac:dyDescent="0.25">
      <c r="A558" s="9" t="s">
        <v>1635</v>
      </c>
      <c r="B558" s="9" t="s">
        <v>1636</v>
      </c>
      <c r="C558" s="9" t="s">
        <v>1999</v>
      </c>
      <c r="D558" s="9" t="str">
        <f t="shared" si="8"/>
        <v>PKHHCONN</v>
      </c>
      <c r="E558" s="9" t="s">
        <v>2000</v>
      </c>
      <c r="F558" s="9">
        <v>0</v>
      </c>
      <c r="G558" s="9" t="s">
        <v>858</v>
      </c>
      <c r="H558" s="74">
        <v>49.99</v>
      </c>
      <c r="I558" s="9" t="s">
        <v>737</v>
      </c>
      <c r="J558" s="9">
        <v>0</v>
      </c>
      <c r="K558" s="9" t="s">
        <v>2397</v>
      </c>
    </row>
    <row r="559" spans="1:11" x14ac:dyDescent="0.25">
      <c r="A559" s="9" t="s">
        <v>1635</v>
      </c>
      <c r="B559" s="9" t="s">
        <v>1636</v>
      </c>
      <c r="C559" s="9" t="s">
        <v>2001</v>
      </c>
      <c r="D559" s="9" t="str">
        <f t="shared" si="8"/>
        <v>PKHHSEC</v>
      </c>
      <c r="E559" s="9" t="s">
        <v>2002</v>
      </c>
      <c r="F559" s="9">
        <v>0</v>
      </c>
      <c r="G559" s="9" t="s">
        <v>858</v>
      </c>
      <c r="H559" s="74">
        <v>29.99</v>
      </c>
      <c r="I559" s="9" t="s">
        <v>737</v>
      </c>
      <c r="J559" s="9">
        <v>0</v>
      </c>
      <c r="K559" s="9" t="s">
        <v>2397</v>
      </c>
    </row>
    <row r="560" spans="1:11" x14ac:dyDescent="0.25">
      <c r="A560" s="9" t="s">
        <v>1635</v>
      </c>
      <c r="B560" s="9" t="s">
        <v>1636</v>
      </c>
      <c r="C560" s="9" t="s">
        <v>2003</v>
      </c>
      <c r="D560" s="9" t="str">
        <f t="shared" si="8"/>
        <v>PKHHSECA</v>
      </c>
      <c r="E560" s="9" t="s">
        <v>2004</v>
      </c>
      <c r="F560" s="9">
        <v>0</v>
      </c>
      <c r="G560" s="9" t="s">
        <v>858</v>
      </c>
      <c r="H560" s="74">
        <v>34.99</v>
      </c>
      <c r="I560" s="9" t="s">
        <v>737</v>
      </c>
      <c r="J560" s="9">
        <v>0</v>
      </c>
      <c r="K560" s="9" t="s">
        <v>2397</v>
      </c>
    </row>
    <row r="561" spans="1:11" x14ac:dyDescent="0.25">
      <c r="A561" s="9" t="s">
        <v>1635</v>
      </c>
      <c r="B561" s="9" t="s">
        <v>1636</v>
      </c>
      <c r="C561" s="9" t="s">
        <v>2005</v>
      </c>
      <c r="D561" s="9" t="str">
        <f t="shared" si="8"/>
        <v>PKHW</v>
      </c>
      <c r="E561" s="9" t="s">
        <v>2006</v>
      </c>
      <c r="F561" s="9">
        <v>0</v>
      </c>
      <c r="G561" s="9" t="s">
        <v>858</v>
      </c>
      <c r="H561" s="9">
        <v>0</v>
      </c>
      <c r="I561" s="9" t="s">
        <v>737</v>
      </c>
      <c r="J561" s="9">
        <v>0</v>
      </c>
      <c r="K561" s="9" t="s">
        <v>2397</v>
      </c>
    </row>
    <row r="562" spans="1:11" x14ac:dyDescent="0.25">
      <c r="A562" s="9" t="s">
        <v>1635</v>
      </c>
      <c r="B562" s="9" t="s">
        <v>1636</v>
      </c>
      <c r="C562" s="9" t="s">
        <v>2007</v>
      </c>
      <c r="D562" s="9" t="str">
        <f t="shared" si="8"/>
        <v>PKHWOLD</v>
      </c>
      <c r="E562" s="9" t="s">
        <v>2008</v>
      </c>
      <c r="F562" s="9">
        <v>0</v>
      </c>
      <c r="G562" s="9" t="s">
        <v>858</v>
      </c>
      <c r="H562" s="9">
        <v>25</v>
      </c>
      <c r="I562" s="9" t="s">
        <v>737</v>
      </c>
      <c r="J562" s="9">
        <v>0</v>
      </c>
      <c r="K562" s="9" t="s">
        <v>2397</v>
      </c>
    </row>
    <row r="563" spans="1:11" x14ac:dyDescent="0.25">
      <c r="A563" s="9" t="s">
        <v>1635</v>
      </c>
      <c r="B563" s="9" t="s">
        <v>1636</v>
      </c>
      <c r="C563" s="9" t="s">
        <v>2009</v>
      </c>
      <c r="D563" s="9" t="str">
        <f t="shared" si="8"/>
        <v>PKNLTW</v>
      </c>
      <c r="E563" s="9" t="s">
        <v>2010</v>
      </c>
      <c r="F563" s="9">
        <v>99</v>
      </c>
      <c r="G563" s="9" t="s">
        <v>857</v>
      </c>
      <c r="H563" s="9">
        <v>0</v>
      </c>
      <c r="I563" s="9" t="s">
        <v>737</v>
      </c>
      <c r="J563" s="9">
        <v>0</v>
      </c>
      <c r="K563" s="9" t="s">
        <v>2397</v>
      </c>
    </row>
    <row r="564" spans="1:11" x14ac:dyDescent="0.25">
      <c r="A564" s="9" t="s">
        <v>1635</v>
      </c>
      <c r="B564" s="9" t="s">
        <v>1636</v>
      </c>
      <c r="C564" s="9" t="s">
        <v>2011</v>
      </c>
      <c r="D564" s="9" t="str">
        <f t="shared" si="8"/>
        <v>PKPERS</v>
      </c>
      <c r="E564" s="9" t="s">
        <v>1738</v>
      </c>
      <c r="F564" s="9">
        <v>0</v>
      </c>
      <c r="G564" s="9" t="s">
        <v>1568</v>
      </c>
      <c r="H564" s="9">
        <v>28</v>
      </c>
      <c r="I564" s="9" t="s">
        <v>1296</v>
      </c>
      <c r="J564" s="9">
        <v>0</v>
      </c>
      <c r="K564" s="9" t="s">
        <v>2397</v>
      </c>
    </row>
    <row r="565" spans="1:11" x14ac:dyDescent="0.25">
      <c r="A565" s="9" t="s">
        <v>1635</v>
      </c>
      <c r="B565" s="9" t="s">
        <v>1636</v>
      </c>
      <c r="C565" s="9" t="s">
        <v>2012</v>
      </c>
      <c r="D565" s="9" t="str">
        <f t="shared" si="8"/>
        <v>PKPERS_FS</v>
      </c>
      <c r="E565" s="9" t="s">
        <v>1567</v>
      </c>
      <c r="F565" s="9">
        <v>0</v>
      </c>
      <c r="G565" s="9" t="s">
        <v>1568</v>
      </c>
      <c r="H565" s="74">
        <v>32.950000000000003</v>
      </c>
      <c r="I565" s="9" t="s">
        <v>1296</v>
      </c>
      <c r="J565" s="9">
        <v>0</v>
      </c>
      <c r="K565" s="9" t="s">
        <v>2397</v>
      </c>
    </row>
    <row r="566" spans="1:11" x14ac:dyDescent="0.25">
      <c r="A566" s="9" t="s">
        <v>1635</v>
      </c>
      <c r="B566" s="9" t="s">
        <v>1636</v>
      </c>
      <c r="C566" s="9" t="s">
        <v>2013</v>
      </c>
      <c r="D566" s="9" t="str">
        <f t="shared" si="8"/>
        <v>PKS2DMK</v>
      </c>
      <c r="E566" s="9" t="s">
        <v>2014</v>
      </c>
      <c r="F566" s="9">
        <v>0</v>
      </c>
      <c r="G566" s="9" t="s">
        <v>855</v>
      </c>
      <c r="H566" s="9">
        <v>0</v>
      </c>
      <c r="I566" s="9" t="s">
        <v>737</v>
      </c>
      <c r="J566" s="9">
        <v>0</v>
      </c>
      <c r="K566" s="9" t="s">
        <v>2397</v>
      </c>
    </row>
    <row r="567" spans="1:11" x14ac:dyDescent="0.25">
      <c r="A567" s="9" t="s">
        <v>1635</v>
      </c>
      <c r="B567" s="9" t="s">
        <v>1636</v>
      </c>
      <c r="C567" s="9" t="s">
        <v>2015</v>
      </c>
      <c r="D567" s="9" t="str">
        <f t="shared" si="8"/>
        <v>PKSALEQU</v>
      </c>
      <c r="E567" s="9" t="s">
        <v>2016</v>
      </c>
      <c r="F567" s="9">
        <v>0</v>
      </c>
      <c r="G567" s="9" t="s">
        <v>854</v>
      </c>
      <c r="H567" s="9">
        <v>0</v>
      </c>
      <c r="I567" s="9" t="s">
        <v>737</v>
      </c>
      <c r="J567" s="9">
        <v>0</v>
      </c>
      <c r="K567" s="9" t="s">
        <v>2397</v>
      </c>
    </row>
    <row r="568" spans="1:11" x14ac:dyDescent="0.25">
      <c r="A568" s="9" t="s">
        <v>1635</v>
      </c>
      <c r="B568" s="9" t="s">
        <v>1636</v>
      </c>
      <c r="C568" s="9" t="s">
        <v>2017</v>
      </c>
      <c r="D568" s="9" t="str">
        <f t="shared" si="8"/>
        <v>PKSEC_ACCESS</v>
      </c>
      <c r="E568" s="9" t="s">
        <v>2018</v>
      </c>
      <c r="F568" s="9">
        <v>0</v>
      </c>
      <c r="G568" s="9" t="s">
        <v>855</v>
      </c>
      <c r="H568" s="74">
        <v>34.99</v>
      </c>
      <c r="I568" s="9" t="s">
        <v>737</v>
      </c>
      <c r="J568" s="9">
        <v>0</v>
      </c>
      <c r="K568" s="9" t="s">
        <v>2397</v>
      </c>
    </row>
    <row r="569" spans="1:11" x14ac:dyDescent="0.25">
      <c r="A569" s="9" t="s">
        <v>1635</v>
      </c>
      <c r="B569" s="9" t="s">
        <v>1636</v>
      </c>
      <c r="C569" s="9" t="s">
        <v>2019</v>
      </c>
      <c r="D569" s="9" t="str">
        <f t="shared" si="8"/>
        <v>PKSEC_SIM</v>
      </c>
      <c r="E569" s="9" t="s">
        <v>2020</v>
      </c>
      <c r="F569" s="9">
        <v>0</v>
      </c>
      <c r="G569" s="9" t="s">
        <v>854</v>
      </c>
      <c r="H569" s="74">
        <v>29.99</v>
      </c>
      <c r="I569" s="9" t="s">
        <v>737</v>
      </c>
      <c r="J569" s="9">
        <v>0</v>
      </c>
      <c r="K569" s="9" t="s">
        <v>2397</v>
      </c>
    </row>
    <row r="570" spans="1:11" x14ac:dyDescent="0.25">
      <c r="A570" s="9" t="s">
        <v>1635</v>
      </c>
      <c r="B570" s="9" t="s">
        <v>1636</v>
      </c>
      <c r="C570" s="9" t="s">
        <v>2021</v>
      </c>
      <c r="D570" s="9" t="str">
        <f t="shared" si="8"/>
        <v>PKSEC_SIMACC</v>
      </c>
      <c r="E570" s="9" t="s">
        <v>2022</v>
      </c>
      <c r="F570" s="9">
        <v>0</v>
      </c>
      <c r="G570" s="9" t="s">
        <v>858</v>
      </c>
      <c r="H570" s="74">
        <v>34.99</v>
      </c>
      <c r="I570" s="9" t="s">
        <v>737</v>
      </c>
      <c r="J570" s="9">
        <v>0</v>
      </c>
      <c r="K570" s="9" t="s">
        <v>2397</v>
      </c>
    </row>
    <row r="571" spans="1:11" x14ac:dyDescent="0.25">
      <c r="A571" s="9" t="s">
        <v>1635</v>
      </c>
      <c r="B571" s="9" t="s">
        <v>1636</v>
      </c>
      <c r="C571" s="9" t="s">
        <v>2023</v>
      </c>
      <c r="D571" s="9" t="str">
        <f t="shared" si="8"/>
        <v>PKSECURE</v>
      </c>
      <c r="E571" s="9" t="s">
        <v>2024</v>
      </c>
      <c r="F571" s="9">
        <v>0</v>
      </c>
      <c r="G571" s="9" t="s">
        <v>855</v>
      </c>
      <c r="H571" s="74">
        <v>29.99</v>
      </c>
      <c r="I571" s="9" t="s">
        <v>737</v>
      </c>
      <c r="J571" s="9">
        <v>0</v>
      </c>
      <c r="K571" s="9" t="s">
        <v>2397</v>
      </c>
    </row>
    <row r="572" spans="1:11" x14ac:dyDescent="0.25">
      <c r="A572" s="9" t="s">
        <v>1635</v>
      </c>
      <c r="B572" s="9" t="s">
        <v>1636</v>
      </c>
      <c r="C572" s="9" t="s">
        <v>2025</v>
      </c>
      <c r="D572" s="9" t="str">
        <f t="shared" si="8"/>
        <v>PKSMART</v>
      </c>
      <c r="E572" s="9" t="s">
        <v>1811</v>
      </c>
      <c r="F572" s="9">
        <v>0</v>
      </c>
      <c r="G572" s="9" t="s">
        <v>858</v>
      </c>
      <c r="H572" s="74">
        <v>59.99</v>
      </c>
      <c r="I572" s="9" t="s">
        <v>737</v>
      </c>
      <c r="J572" s="9">
        <v>0</v>
      </c>
      <c r="K572" s="9" t="s">
        <v>2397</v>
      </c>
    </row>
    <row r="573" spans="1:11" x14ac:dyDescent="0.25">
      <c r="A573" s="9" t="s">
        <v>1635</v>
      </c>
      <c r="B573" s="9" t="s">
        <v>1636</v>
      </c>
      <c r="C573" s="9" t="s">
        <v>2026</v>
      </c>
      <c r="D573" s="9" t="str">
        <f t="shared" si="8"/>
        <v>PKT2COMM</v>
      </c>
      <c r="E573" s="9" t="s">
        <v>2027</v>
      </c>
      <c r="F573" s="9">
        <v>0</v>
      </c>
      <c r="G573" s="9" t="s">
        <v>858</v>
      </c>
      <c r="H573" s="74">
        <v>54.99</v>
      </c>
      <c r="I573" s="9" t="s">
        <v>737</v>
      </c>
      <c r="J573" s="9">
        <v>0</v>
      </c>
      <c r="K573" s="9" t="s">
        <v>2397</v>
      </c>
    </row>
    <row r="574" spans="1:11" x14ac:dyDescent="0.25">
      <c r="A574" s="9" t="s">
        <v>1635</v>
      </c>
      <c r="B574" s="9" t="s">
        <v>1636</v>
      </c>
      <c r="C574" s="9" t="s">
        <v>2028</v>
      </c>
      <c r="D574" s="9" t="str">
        <f t="shared" si="8"/>
        <v>PKT2CONN</v>
      </c>
      <c r="E574" s="9" t="s">
        <v>2029</v>
      </c>
      <c r="F574" s="9">
        <v>0</v>
      </c>
      <c r="G574" s="9" t="s">
        <v>858</v>
      </c>
      <c r="H574" s="74">
        <v>34.99</v>
      </c>
      <c r="I574" s="9" t="s">
        <v>737</v>
      </c>
      <c r="J574" s="9">
        <v>0</v>
      </c>
      <c r="K574" s="9" t="s">
        <v>2397</v>
      </c>
    </row>
    <row r="575" spans="1:11" x14ac:dyDescent="0.25">
      <c r="A575" s="9" t="s">
        <v>1635</v>
      </c>
      <c r="B575" s="9" t="s">
        <v>1636</v>
      </c>
      <c r="C575" s="9" t="s">
        <v>2030</v>
      </c>
      <c r="D575" s="9" t="str">
        <f t="shared" si="8"/>
        <v>PKT2CONT</v>
      </c>
      <c r="E575" s="9" t="s">
        <v>2031</v>
      </c>
      <c r="F575" s="9">
        <v>0</v>
      </c>
      <c r="G575" s="9" t="s">
        <v>858</v>
      </c>
      <c r="H575" s="74">
        <v>44.99</v>
      </c>
      <c r="I575" s="9" t="s">
        <v>737</v>
      </c>
      <c r="J575" s="9">
        <v>0</v>
      </c>
      <c r="K575" s="9" t="s">
        <v>2397</v>
      </c>
    </row>
    <row r="576" spans="1:11" x14ac:dyDescent="0.25">
      <c r="A576" s="9" t="s">
        <v>1635</v>
      </c>
      <c r="B576" s="9" t="s">
        <v>1636</v>
      </c>
      <c r="C576" s="9" t="s">
        <v>2032</v>
      </c>
      <c r="D576" s="9" t="str">
        <f t="shared" si="8"/>
        <v>PKT2SEC</v>
      </c>
      <c r="E576" s="9" t="s">
        <v>2033</v>
      </c>
      <c r="F576" s="9">
        <v>0</v>
      </c>
      <c r="G576" s="9" t="s">
        <v>858</v>
      </c>
      <c r="H576" s="74">
        <v>24.99</v>
      </c>
      <c r="I576" s="9" t="s">
        <v>737</v>
      </c>
      <c r="J576" s="9">
        <v>0</v>
      </c>
      <c r="K576" s="9" t="s">
        <v>2397</v>
      </c>
    </row>
    <row r="577" spans="1:11" x14ac:dyDescent="0.25">
      <c r="A577" s="9" t="s">
        <v>1635</v>
      </c>
      <c r="B577" s="9" t="s">
        <v>1636</v>
      </c>
      <c r="C577" s="9" t="s">
        <v>2034</v>
      </c>
      <c r="D577" s="9" t="str">
        <f t="shared" si="8"/>
        <v>PKT2SECA</v>
      </c>
      <c r="E577" s="9" t="s">
        <v>2035</v>
      </c>
      <c r="F577" s="9">
        <v>0</v>
      </c>
      <c r="G577" s="9" t="s">
        <v>858</v>
      </c>
      <c r="H577" s="74">
        <v>29.99</v>
      </c>
      <c r="I577" s="9" t="s">
        <v>737</v>
      </c>
      <c r="J577" s="9">
        <v>0</v>
      </c>
      <c r="K577" s="9" t="s">
        <v>2397</v>
      </c>
    </row>
    <row r="578" spans="1:11" x14ac:dyDescent="0.25">
      <c r="A578" s="9" t="s">
        <v>1635</v>
      </c>
      <c r="B578" s="9" t="s">
        <v>1636</v>
      </c>
      <c r="C578" s="9" t="s">
        <v>2036</v>
      </c>
      <c r="D578" s="9" t="str">
        <f t="shared" ref="D578:D641" si="9">TRIM(C578)</f>
        <v>PKTHCOMM</v>
      </c>
      <c r="E578" s="9" t="s">
        <v>2037</v>
      </c>
      <c r="F578" s="9">
        <v>0</v>
      </c>
      <c r="G578" s="9" t="s">
        <v>858</v>
      </c>
      <c r="H578" s="74">
        <v>59.99</v>
      </c>
      <c r="I578" s="9" t="s">
        <v>737</v>
      </c>
      <c r="J578" s="9">
        <v>0</v>
      </c>
      <c r="K578" s="9" t="s">
        <v>2397</v>
      </c>
    </row>
    <row r="579" spans="1:11" x14ac:dyDescent="0.25">
      <c r="A579" s="9" t="s">
        <v>1635</v>
      </c>
      <c r="B579" s="9" t="s">
        <v>1636</v>
      </c>
      <c r="C579" s="9" t="s">
        <v>2038</v>
      </c>
      <c r="D579" s="9" t="str">
        <f t="shared" si="9"/>
        <v>PKTHCONN</v>
      </c>
      <c r="E579" s="9" t="s">
        <v>2039</v>
      </c>
      <c r="F579" s="9">
        <v>0</v>
      </c>
      <c r="G579" s="9" t="s">
        <v>858</v>
      </c>
      <c r="H579" s="74">
        <v>39.99</v>
      </c>
      <c r="I579" s="9" t="s">
        <v>737</v>
      </c>
      <c r="J579" s="9">
        <v>0</v>
      </c>
      <c r="K579" s="9" t="s">
        <v>2397</v>
      </c>
    </row>
    <row r="580" spans="1:11" x14ac:dyDescent="0.25">
      <c r="A580" s="9" t="s">
        <v>1635</v>
      </c>
      <c r="B580" s="9" t="s">
        <v>1636</v>
      </c>
      <c r="C580" s="9" t="s">
        <v>2040</v>
      </c>
      <c r="D580" s="9" t="str">
        <f t="shared" si="9"/>
        <v>PKTHCONT</v>
      </c>
      <c r="E580" s="9" t="s">
        <v>2041</v>
      </c>
      <c r="F580" s="9">
        <v>0</v>
      </c>
      <c r="G580" s="9" t="s">
        <v>858</v>
      </c>
      <c r="H580" s="74">
        <v>49.99</v>
      </c>
      <c r="I580" s="9" t="s">
        <v>737</v>
      </c>
      <c r="J580" s="9">
        <v>0</v>
      </c>
      <c r="K580" s="9" t="s">
        <v>2397</v>
      </c>
    </row>
    <row r="581" spans="1:11" x14ac:dyDescent="0.25">
      <c r="A581" s="9" t="s">
        <v>1635</v>
      </c>
      <c r="B581" s="9" t="s">
        <v>1636</v>
      </c>
      <c r="C581" s="9" t="s">
        <v>2042</v>
      </c>
      <c r="D581" s="9" t="str">
        <f t="shared" si="9"/>
        <v>PKTHDCOM</v>
      </c>
      <c r="E581" s="9" t="s">
        <v>2043</v>
      </c>
      <c r="F581" s="9">
        <v>0</v>
      </c>
      <c r="G581" s="9" t="s">
        <v>858</v>
      </c>
      <c r="H581" s="74">
        <v>59.99</v>
      </c>
      <c r="I581" s="9" t="s">
        <v>737</v>
      </c>
      <c r="J581" s="9">
        <v>0</v>
      </c>
      <c r="K581" s="9" t="s">
        <v>2397</v>
      </c>
    </row>
    <row r="582" spans="1:11" x14ac:dyDescent="0.25">
      <c r="A582" s="9" t="s">
        <v>1635</v>
      </c>
      <c r="B582" s="9" t="s">
        <v>1636</v>
      </c>
      <c r="C582" s="9" t="s">
        <v>2044</v>
      </c>
      <c r="D582" s="9" t="str">
        <f t="shared" si="9"/>
        <v>PKTHDCON</v>
      </c>
      <c r="E582" s="9" t="s">
        <v>2045</v>
      </c>
      <c r="F582" s="9">
        <v>0</v>
      </c>
      <c r="G582" s="9" t="s">
        <v>858</v>
      </c>
      <c r="H582" s="74">
        <v>49.99</v>
      </c>
      <c r="I582" s="9" t="s">
        <v>737</v>
      </c>
      <c r="J582" s="9">
        <v>0</v>
      </c>
      <c r="K582" s="9" t="s">
        <v>2397</v>
      </c>
    </row>
    <row r="583" spans="1:11" x14ac:dyDescent="0.25">
      <c r="A583" s="9" t="s">
        <v>1635</v>
      </c>
      <c r="B583" s="9" t="s">
        <v>1636</v>
      </c>
      <c r="C583" s="9" t="s">
        <v>2046</v>
      </c>
      <c r="D583" s="9" t="str">
        <f t="shared" si="9"/>
        <v>PKTHDSEA</v>
      </c>
      <c r="E583" s="9" t="s">
        <v>2047</v>
      </c>
      <c r="F583" s="9">
        <v>0</v>
      </c>
      <c r="G583" s="9" t="s">
        <v>858</v>
      </c>
      <c r="H583" s="74">
        <v>34.99</v>
      </c>
      <c r="I583" s="9" t="s">
        <v>737</v>
      </c>
      <c r="J583" s="9">
        <v>0</v>
      </c>
      <c r="K583" s="9" t="s">
        <v>2397</v>
      </c>
    </row>
    <row r="584" spans="1:11" x14ac:dyDescent="0.25">
      <c r="A584" s="9" t="s">
        <v>1635</v>
      </c>
      <c r="B584" s="9" t="s">
        <v>1636</v>
      </c>
      <c r="C584" s="9" t="s">
        <v>2048</v>
      </c>
      <c r="D584" s="9" t="str">
        <f t="shared" si="9"/>
        <v>PKTHDSEC</v>
      </c>
      <c r="E584" s="9" t="s">
        <v>2049</v>
      </c>
      <c r="F584" s="9">
        <v>0</v>
      </c>
      <c r="G584" s="9" t="s">
        <v>858</v>
      </c>
      <c r="H584" s="74">
        <v>29.99</v>
      </c>
      <c r="I584" s="9" t="s">
        <v>737</v>
      </c>
      <c r="J584" s="9">
        <v>0</v>
      </c>
      <c r="K584" s="9" t="s">
        <v>2397</v>
      </c>
    </row>
    <row r="585" spans="1:11" x14ac:dyDescent="0.25">
      <c r="A585" s="9" t="s">
        <v>1635</v>
      </c>
      <c r="B585" s="9" t="s">
        <v>1636</v>
      </c>
      <c r="C585" s="9" t="s">
        <v>2050</v>
      </c>
      <c r="D585" s="9" t="str">
        <f t="shared" si="9"/>
        <v>PKTHSEC</v>
      </c>
      <c r="E585" s="9" t="s">
        <v>2051</v>
      </c>
      <c r="F585" s="9">
        <v>0</v>
      </c>
      <c r="G585" s="9" t="s">
        <v>858</v>
      </c>
      <c r="H585" s="74">
        <v>29.99</v>
      </c>
      <c r="I585" s="9" t="s">
        <v>737</v>
      </c>
      <c r="J585" s="9">
        <v>0</v>
      </c>
      <c r="K585" s="9" t="s">
        <v>2397</v>
      </c>
    </row>
    <row r="586" spans="1:11" x14ac:dyDescent="0.25">
      <c r="A586" s="9" t="s">
        <v>1635</v>
      </c>
      <c r="B586" s="9" t="s">
        <v>1636</v>
      </c>
      <c r="C586" s="9" t="s">
        <v>2052</v>
      </c>
      <c r="D586" s="9" t="str">
        <f t="shared" si="9"/>
        <v>PKTHSECA</v>
      </c>
      <c r="E586" s="9" t="s">
        <v>2053</v>
      </c>
      <c r="F586" s="9">
        <v>0</v>
      </c>
      <c r="G586" s="9" t="s">
        <v>858</v>
      </c>
      <c r="H586" s="74">
        <v>34.99</v>
      </c>
      <c r="I586" s="9" t="s">
        <v>737</v>
      </c>
      <c r="J586" s="9">
        <v>0</v>
      </c>
      <c r="K586" s="9" t="s">
        <v>2397</v>
      </c>
    </row>
    <row r="587" spans="1:11" x14ac:dyDescent="0.25">
      <c r="A587" s="9" t="s">
        <v>1635</v>
      </c>
      <c r="B587" s="9" t="s">
        <v>1636</v>
      </c>
      <c r="C587" s="9" t="s">
        <v>2054</v>
      </c>
      <c r="D587" s="9" t="str">
        <f t="shared" si="9"/>
        <v>PKTSCOMD</v>
      </c>
      <c r="E587" s="9" t="s">
        <v>2055</v>
      </c>
      <c r="F587" s="9">
        <v>0</v>
      </c>
      <c r="G587" s="9" t="s">
        <v>858</v>
      </c>
      <c r="H587" s="74">
        <v>54.99</v>
      </c>
      <c r="I587" s="9" t="s">
        <v>737</v>
      </c>
      <c r="J587" s="9">
        <v>0</v>
      </c>
      <c r="K587" s="9" t="s">
        <v>2397</v>
      </c>
    </row>
    <row r="588" spans="1:11" x14ac:dyDescent="0.25">
      <c r="A588" s="9" t="s">
        <v>1635</v>
      </c>
      <c r="B588" s="9" t="s">
        <v>1636</v>
      </c>
      <c r="C588" s="9" t="s">
        <v>2056</v>
      </c>
      <c r="D588" s="9" t="str">
        <f t="shared" si="9"/>
        <v>PKTSCONN</v>
      </c>
      <c r="E588" s="9" t="s">
        <v>2057</v>
      </c>
      <c r="F588" s="9">
        <v>0</v>
      </c>
      <c r="G588" s="9" t="s">
        <v>858</v>
      </c>
      <c r="H588" s="74">
        <v>34.99</v>
      </c>
      <c r="I588" s="9" t="s">
        <v>737</v>
      </c>
      <c r="J588" s="9">
        <v>0</v>
      </c>
      <c r="K588" s="9" t="s">
        <v>2397</v>
      </c>
    </row>
    <row r="589" spans="1:11" x14ac:dyDescent="0.25">
      <c r="A589" s="9" t="s">
        <v>1635</v>
      </c>
      <c r="B589" s="9" t="s">
        <v>1636</v>
      </c>
      <c r="C589" s="9" t="s">
        <v>2058</v>
      </c>
      <c r="D589" s="9" t="str">
        <f t="shared" si="9"/>
        <v>PKTSCONT</v>
      </c>
      <c r="E589" s="9" t="s">
        <v>2059</v>
      </c>
      <c r="F589" s="9">
        <v>0</v>
      </c>
      <c r="G589" s="9" t="s">
        <v>858</v>
      </c>
      <c r="H589" s="74">
        <v>44.99</v>
      </c>
      <c r="I589" s="9" t="s">
        <v>737</v>
      </c>
      <c r="J589" s="9">
        <v>0</v>
      </c>
      <c r="K589" s="9" t="s">
        <v>2397</v>
      </c>
    </row>
    <row r="590" spans="1:11" x14ac:dyDescent="0.25">
      <c r="A590" s="9" t="s">
        <v>1635</v>
      </c>
      <c r="B590" s="9" t="s">
        <v>1636</v>
      </c>
      <c r="C590" s="9" t="s">
        <v>2060</v>
      </c>
      <c r="D590" s="9" t="str">
        <f t="shared" si="9"/>
        <v>PKTSSEC</v>
      </c>
      <c r="E590" s="9" t="s">
        <v>2061</v>
      </c>
      <c r="F590" s="9">
        <v>0</v>
      </c>
      <c r="G590" s="9" t="s">
        <v>858</v>
      </c>
      <c r="H590" s="74">
        <v>24.99</v>
      </c>
      <c r="I590" s="9" t="s">
        <v>737</v>
      </c>
      <c r="J590" s="9">
        <v>0</v>
      </c>
      <c r="K590" s="9" t="s">
        <v>2397</v>
      </c>
    </row>
    <row r="591" spans="1:11" x14ac:dyDescent="0.25">
      <c r="A591" s="9" t="s">
        <v>1635</v>
      </c>
      <c r="B591" s="9" t="s">
        <v>1636</v>
      </c>
      <c r="C591" s="9" t="s">
        <v>2062</v>
      </c>
      <c r="D591" s="9" t="str">
        <f t="shared" si="9"/>
        <v>PKTSSECA</v>
      </c>
      <c r="E591" s="9" t="s">
        <v>2063</v>
      </c>
      <c r="F591" s="9">
        <v>0</v>
      </c>
      <c r="G591" s="9" t="s">
        <v>858</v>
      </c>
      <c r="H591" s="74">
        <v>29.99</v>
      </c>
      <c r="I591" s="9" t="s">
        <v>737</v>
      </c>
      <c r="J591" s="9">
        <v>0</v>
      </c>
      <c r="K591" s="9" t="s">
        <v>2397</v>
      </c>
    </row>
    <row r="592" spans="1:11" x14ac:dyDescent="0.25">
      <c r="A592" s="9" t="s">
        <v>1635</v>
      </c>
      <c r="B592" s="9" t="s">
        <v>1636</v>
      </c>
      <c r="C592" s="9" t="s">
        <v>2064</v>
      </c>
      <c r="D592" s="9" t="str">
        <f t="shared" si="9"/>
        <v>PKVID1</v>
      </c>
      <c r="E592" s="9" t="s">
        <v>2065</v>
      </c>
      <c r="F592" s="9">
        <v>0</v>
      </c>
      <c r="G592" s="9" t="s">
        <v>1347</v>
      </c>
      <c r="H592" s="9">
        <v>0</v>
      </c>
      <c r="I592" s="9" t="s">
        <v>737</v>
      </c>
      <c r="J592" s="9">
        <v>0</v>
      </c>
      <c r="K592" s="9" t="s">
        <v>2397</v>
      </c>
    </row>
    <row r="593" spans="1:12" x14ac:dyDescent="0.25">
      <c r="A593" s="9" t="s">
        <v>1635</v>
      </c>
      <c r="B593" s="9" t="s">
        <v>1636</v>
      </c>
      <c r="C593" s="9" t="s">
        <v>2066</v>
      </c>
      <c r="D593" s="9" t="str">
        <f t="shared" si="9"/>
        <v>PKVIDEO</v>
      </c>
      <c r="E593" s="9" t="s">
        <v>1813</v>
      </c>
      <c r="F593" s="9">
        <v>0</v>
      </c>
      <c r="G593" s="9" t="s">
        <v>858</v>
      </c>
      <c r="H593" s="74">
        <v>49.99</v>
      </c>
      <c r="I593" s="9" t="s">
        <v>737</v>
      </c>
      <c r="J593" s="9">
        <v>0</v>
      </c>
      <c r="K593" s="9" t="s">
        <v>2397</v>
      </c>
    </row>
    <row r="594" spans="1:12" x14ac:dyDescent="0.25">
      <c r="A594" s="9" t="s">
        <v>1635</v>
      </c>
      <c r="B594" s="9" t="s">
        <v>1636</v>
      </c>
      <c r="C594" s="9" t="s">
        <v>2067</v>
      </c>
      <c r="D594" s="9" t="str">
        <f t="shared" si="9"/>
        <v>PKVR1</v>
      </c>
      <c r="E594" s="9" t="s">
        <v>2065</v>
      </c>
      <c r="F594" s="74">
        <v>79.989999999999995</v>
      </c>
      <c r="G594" s="9" t="s">
        <v>1347</v>
      </c>
      <c r="H594" s="9">
        <v>0</v>
      </c>
      <c r="I594" s="9" t="s">
        <v>858</v>
      </c>
      <c r="J594" s="9">
        <v>0</v>
      </c>
      <c r="K594" s="9" t="s">
        <v>2397</v>
      </c>
    </row>
    <row r="595" spans="1:12" x14ac:dyDescent="0.25">
      <c r="A595" s="9" t="s">
        <v>1635</v>
      </c>
      <c r="B595" s="9" t="s">
        <v>1636</v>
      </c>
      <c r="C595" s="9" t="s">
        <v>2068</v>
      </c>
      <c r="D595" s="9" t="str">
        <f t="shared" si="9"/>
        <v>PKVR2</v>
      </c>
      <c r="E595" s="9" t="s">
        <v>2069</v>
      </c>
      <c r="F595" s="74">
        <v>129.99</v>
      </c>
      <c r="G595" s="9" t="s">
        <v>1347</v>
      </c>
      <c r="H595" s="9">
        <v>0</v>
      </c>
      <c r="I595" s="9" t="s">
        <v>858</v>
      </c>
      <c r="J595" s="9">
        <v>0</v>
      </c>
      <c r="K595" s="9" t="s">
        <v>2397</v>
      </c>
    </row>
    <row r="596" spans="1:12" x14ac:dyDescent="0.25">
      <c r="A596" s="9" t="s">
        <v>1635</v>
      </c>
      <c r="B596" s="9" t="s">
        <v>1636</v>
      </c>
      <c r="C596" s="9" t="s">
        <v>2070</v>
      </c>
      <c r="D596" s="9" t="str">
        <f t="shared" si="9"/>
        <v>PLATINUM</v>
      </c>
      <c r="E596" s="9" t="s">
        <v>2071</v>
      </c>
      <c r="F596" s="9">
        <v>0</v>
      </c>
      <c r="G596" s="9" t="s">
        <v>858</v>
      </c>
      <c r="H596" s="74">
        <v>54.99</v>
      </c>
      <c r="I596" s="9" t="s">
        <v>737</v>
      </c>
      <c r="J596" s="9">
        <v>0</v>
      </c>
      <c r="K596" s="9" t="s">
        <v>2397</v>
      </c>
    </row>
    <row r="597" spans="1:12" s="79" customFormat="1" x14ac:dyDescent="0.25">
      <c r="A597" s="79" t="s">
        <v>1635</v>
      </c>
      <c r="B597" s="79" t="s">
        <v>1636</v>
      </c>
      <c r="C597" s="79" t="s">
        <v>2072</v>
      </c>
      <c r="D597" s="79" t="str">
        <f t="shared" si="9"/>
        <v>PNP</v>
      </c>
      <c r="E597" s="79" t="s">
        <v>2073</v>
      </c>
      <c r="F597" s="79">
        <v>0</v>
      </c>
      <c r="G597" s="79" t="s">
        <v>855</v>
      </c>
      <c r="H597" s="79">
        <v>0</v>
      </c>
      <c r="I597" s="79" t="s">
        <v>858</v>
      </c>
      <c r="J597" s="79">
        <v>0</v>
      </c>
      <c r="K597" s="79" t="s">
        <v>2072</v>
      </c>
      <c r="L597" s="79" t="s">
        <v>2384</v>
      </c>
    </row>
    <row r="598" spans="1:12" x14ac:dyDescent="0.25">
      <c r="A598" s="9" t="s">
        <v>1635</v>
      </c>
      <c r="B598" s="9" t="s">
        <v>1636</v>
      </c>
      <c r="C598" s="9" t="s">
        <v>1300</v>
      </c>
      <c r="D598" s="9" t="str">
        <f t="shared" si="9"/>
        <v>PRS</v>
      </c>
      <c r="E598" s="9" t="s">
        <v>1106</v>
      </c>
      <c r="F598" s="9">
        <v>0</v>
      </c>
      <c r="G598" s="9" t="s">
        <v>1301</v>
      </c>
      <c r="H598" s="74">
        <v>3.25</v>
      </c>
      <c r="I598" s="9" t="s">
        <v>1301</v>
      </c>
      <c r="J598" s="9">
        <v>0</v>
      </c>
      <c r="K598" s="9" t="s">
        <v>2397</v>
      </c>
    </row>
    <row r="599" spans="1:12" x14ac:dyDescent="0.25">
      <c r="A599" s="9" t="s">
        <v>1635</v>
      </c>
      <c r="B599" s="9" t="s">
        <v>1636</v>
      </c>
      <c r="C599" s="9" t="s">
        <v>1302</v>
      </c>
      <c r="D599" s="9" t="str">
        <f t="shared" si="9"/>
        <v>PRS_2016</v>
      </c>
      <c r="E599" s="9" t="s">
        <v>1106</v>
      </c>
      <c r="F599" s="9">
        <v>0</v>
      </c>
      <c r="G599" s="9" t="s">
        <v>858</v>
      </c>
      <c r="H599" s="9">
        <v>5</v>
      </c>
      <c r="I599" s="9" t="s">
        <v>1301</v>
      </c>
      <c r="J599" s="9">
        <v>0</v>
      </c>
      <c r="K599" s="9" t="s">
        <v>2397</v>
      </c>
    </row>
    <row r="600" spans="1:12" x14ac:dyDescent="0.25">
      <c r="A600" s="9" t="s">
        <v>1635</v>
      </c>
      <c r="B600" s="9" t="s">
        <v>1636</v>
      </c>
      <c r="C600" s="9" t="s">
        <v>2074</v>
      </c>
      <c r="D600" s="9" t="str">
        <f t="shared" si="9"/>
        <v>PRS_BUNDLE</v>
      </c>
      <c r="E600" s="9" t="s">
        <v>1106</v>
      </c>
      <c r="F600" s="9">
        <v>0</v>
      </c>
      <c r="G600" s="9" t="s">
        <v>858</v>
      </c>
      <c r="H600" s="9">
        <v>0</v>
      </c>
      <c r="I600" s="9" t="s">
        <v>1301</v>
      </c>
      <c r="J600" s="9">
        <v>0</v>
      </c>
      <c r="K600" s="9" t="s">
        <v>2397</v>
      </c>
    </row>
    <row r="601" spans="1:12" x14ac:dyDescent="0.25">
      <c r="A601" s="9" t="s">
        <v>1635</v>
      </c>
      <c r="B601" s="9" t="s">
        <v>1636</v>
      </c>
      <c r="C601" s="9" t="s">
        <v>1305</v>
      </c>
      <c r="D601" s="9" t="str">
        <f t="shared" si="9"/>
        <v>PRSCRED</v>
      </c>
      <c r="E601" s="9" t="s">
        <v>1306</v>
      </c>
      <c r="F601" s="74">
        <v>-3.25</v>
      </c>
      <c r="G601" s="9" t="s">
        <v>1801</v>
      </c>
      <c r="H601" s="9">
        <v>0</v>
      </c>
      <c r="I601" s="9" t="s">
        <v>858</v>
      </c>
      <c r="J601" s="9">
        <v>0</v>
      </c>
      <c r="K601" s="9" t="s">
        <v>2397</v>
      </c>
    </row>
    <row r="602" spans="1:12" x14ac:dyDescent="0.25">
      <c r="A602" s="9" t="s">
        <v>1635</v>
      </c>
      <c r="B602" s="9" t="s">
        <v>1636</v>
      </c>
      <c r="C602" s="9" t="s">
        <v>1311</v>
      </c>
      <c r="D602" s="9" t="str">
        <f t="shared" si="9"/>
        <v>PSTON</v>
      </c>
      <c r="E602" s="9" t="s">
        <v>1312</v>
      </c>
      <c r="F602" s="9">
        <v>0</v>
      </c>
      <c r="G602" s="9" t="s">
        <v>1313</v>
      </c>
      <c r="H602" s="9">
        <v>0</v>
      </c>
      <c r="I602" s="9" t="s">
        <v>858</v>
      </c>
      <c r="J602" s="9">
        <v>0</v>
      </c>
      <c r="K602" s="9" t="s">
        <v>2397</v>
      </c>
    </row>
    <row r="603" spans="1:12" x14ac:dyDescent="0.25">
      <c r="A603" s="9" t="s">
        <v>1635</v>
      </c>
      <c r="B603" s="9" t="s">
        <v>1636</v>
      </c>
      <c r="C603" s="9" t="s">
        <v>1314</v>
      </c>
      <c r="D603" s="9" t="str">
        <f t="shared" si="9"/>
        <v>PSTQU</v>
      </c>
      <c r="E603" s="9" t="s">
        <v>1315</v>
      </c>
      <c r="F603" s="9">
        <v>0</v>
      </c>
      <c r="G603" s="9" t="s">
        <v>1316</v>
      </c>
      <c r="H603" s="9">
        <v>0</v>
      </c>
      <c r="I603" s="9" t="s">
        <v>858</v>
      </c>
      <c r="J603" s="9">
        <v>0</v>
      </c>
      <c r="K603" s="9" t="s">
        <v>2397</v>
      </c>
    </row>
    <row r="604" spans="1:12" x14ac:dyDescent="0.25">
      <c r="A604" s="9" t="s">
        <v>1635</v>
      </c>
      <c r="B604" s="9" t="s">
        <v>1636</v>
      </c>
      <c r="C604" s="9" t="s">
        <v>2075</v>
      </c>
      <c r="D604" s="9" t="str">
        <f t="shared" si="9"/>
        <v>Q-BEST</v>
      </c>
      <c r="E604" s="9" t="s">
        <v>2076</v>
      </c>
      <c r="F604" s="9">
        <v>0</v>
      </c>
      <c r="G604" s="9" t="s">
        <v>858</v>
      </c>
      <c r="H604" s="74">
        <v>59.99</v>
      </c>
      <c r="I604" s="9" t="s">
        <v>737</v>
      </c>
      <c r="J604" s="9">
        <v>0</v>
      </c>
      <c r="K604" s="9" t="s">
        <v>2397</v>
      </c>
    </row>
    <row r="605" spans="1:12" x14ac:dyDescent="0.25">
      <c r="A605" s="9" t="s">
        <v>1635</v>
      </c>
      <c r="B605" s="9" t="s">
        <v>1636</v>
      </c>
      <c r="C605" s="9" t="s">
        <v>2077</v>
      </c>
      <c r="D605" s="9" t="str">
        <f t="shared" si="9"/>
        <v>Q-BETTER</v>
      </c>
      <c r="E605" s="9" t="s">
        <v>2078</v>
      </c>
      <c r="F605" s="9">
        <v>0</v>
      </c>
      <c r="G605" s="9" t="s">
        <v>858</v>
      </c>
      <c r="H605" s="74">
        <v>49.99</v>
      </c>
      <c r="I605" s="9" t="s">
        <v>737</v>
      </c>
      <c r="J605" s="9">
        <v>0</v>
      </c>
      <c r="K605" s="9" t="s">
        <v>2397</v>
      </c>
    </row>
    <row r="606" spans="1:12" x14ac:dyDescent="0.25">
      <c r="A606" s="9" t="s">
        <v>1635</v>
      </c>
      <c r="B606" s="9" t="s">
        <v>1636</v>
      </c>
      <c r="C606" s="9" t="s">
        <v>2079</v>
      </c>
      <c r="D606" s="9" t="str">
        <f t="shared" si="9"/>
        <v>Q-GOOD</v>
      </c>
      <c r="E606" s="9" t="s">
        <v>2080</v>
      </c>
      <c r="F606" s="9">
        <v>0</v>
      </c>
      <c r="G606" s="9" t="s">
        <v>858</v>
      </c>
      <c r="H606" s="74">
        <v>39.99</v>
      </c>
      <c r="I606" s="9" t="s">
        <v>737</v>
      </c>
      <c r="J606" s="9">
        <v>0</v>
      </c>
      <c r="K606" s="9" t="s">
        <v>2397</v>
      </c>
    </row>
    <row r="607" spans="1:12" x14ac:dyDescent="0.25">
      <c r="A607" s="9" t="s">
        <v>1635</v>
      </c>
      <c r="B607" s="9" t="s">
        <v>1636</v>
      </c>
      <c r="C607" s="9" t="s">
        <v>2081</v>
      </c>
      <c r="D607" s="9" t="str">
        <f t="shared" si="9"/>
        <v>QCC</v>
      </c>
      <c r="E607" s="9" t="s">
        <v>2082</v>
      </c>
      <c r="F607" s="9">
        <v>-18</v>
      </c>
      <c r="G607" s="9" t="s">
        <v>1924</v>
      </c>
      <c r="H607" s="9">
        <v>0</v>
      </c>
      <c r="I607" s="9" t="s">
        <v>858</v>
      </c>
      <c r="J607" s="9">
        <v>0</v>
      </c>
      <c r="K607" s="9" t="s">
        <v>2397</v>
      </c>
    </row>
    <row r="608" spans="1:12" x14ac:dyDescent="0.25">
      <c r="A608" s="9" t="s">
        <v>1635</v>
      </c>
      <c r="B608" s="9" t="s">
        <v>1636</v>
      </c>
      <c r="C608" s="9" t="s">
        <v>1317</v>
      </c>
      <c r="D608" s="9" t="str">
        <f t="shared" si="9"/>
        <v>QCC_DISC</v>
      </c>
      <c r="E608" s="9" t="s">
        <v>1318</v>
      </c>
      <c r="F608" s="9">
        <v>0</v>
      </c>
      <c r="G608" s="9" t="s">
        <v>737</v>
      </c>
      <c r="H608" s="9">
        <v>0</v>
      </c>
      <c r="I608" s="9" t="s">
        <v>858</v>
      </c>
      <c r="J608" s="9">
        <v>0</v>
      </c>
      <c r="K608" s="9" t="s">
        <v>2397</v>
      </c>
    </row>
    <row r="609" spans="1:12" s="79" customFormat="1" x14ac:dyDescent="0.25">
      <c r="A609" s="79" t="s">
        <v>1635</v>
      </c>
      <c r="B609" s="79" t="s">
        <v>1636</v>
      </c>
      <c r="C609" s="79" t="s">
        <v>2083</v>
      </c>
      <c r="D609" s="79" t="str">
        <f t="shared" si="9"/>
        <v>QOLSYS_319</v>
      </c>
      <c r="E609" s="79" t="s">
        <v>1075</v>
      </c>
      <c r="F609" s="79">
        <v>0</v>
      </c>
      <c r="G609" s="79" t="s">
        <v>854</v>
      </c>
      <c r="H609" s="79">
        <v>0</v>
      </c>
      <c r="I609" s="79" t="s">
        <v>858</v>
      </c>
      <c r="J609" s="79">
        <v>0</v>
      </c>
      <c r="K609" s="79" t="s">
        <v>851</v>
      </c>
    </row>
    <row r="610" spans="1:12" s="79" customFormat="1" x14ac:dyDescent="0.25">
      <c r="A610" s="79" t="s">
        <v>1635</v>
      </c>
      <c r="B610" s="79" t="s">
        <v>1636</v>
      </c>
      <c r="C610" s="79" t="s">
        <v>2084</v>
      </c>
      <c r="D610" s="79" t="str">
        <f t="shared" si="9"/>
        <v>QOLSYS_433</v>
      </c>
      <c r="E610" s="79" t="s">
        <v>1077</v>
      </c>
      <c r="F610" s="79">
        <v>0</v>
      </c>
      <c r="G610" s="79" t="s">
        <v>854</v>
      </c>
      <c r="H610" s="79">
        <v>0</v>
      </c>
      <c r="I610" s="79" t="s">
        <v>858</v>
      </c>
      <c r="J610" s="79">
        <v>0</v>
      </c>
      <c r="K610" s="79" t="s">
        <v>852</v>
      </c>
    </row>
    <row r="611" spans="1:12" s="79" customFormat="1" x14ac:dyDescent="0.25">
      <c r="A611" s="79" t="s">
        <v>1635</v>
      </c>
      <c r="B611" s="79" t="s">
        <v>1636</v>
      </c>
      <c r="C611" s="79" t="s">
        <v>2085</v>
      </c>
      <c r="D611" s="79" t="str">
        <f t="shared" si="9"/>
        <v>QOLSYS_IQ2</v>
      </c>
      <c r="E611" s="79" t="s">
        <v>1076</v>
      </c>
      <c r="F611" s="79">
        <v>0</v>
      </c>
      <c r="G611" s="79" t="s">
        <v>854</v>
      </c>
      <c r="H611" s="79">
        <v>0</v>
      </c>
      <c r="I611" s="79" t="s">
        <v>858</v>
      </c>
      <c r="J611" s="79">
        <v>0</v>
      </c>
      <c r="K611" s="79" t="s">
        <v>290</v>
      </c>
    </row>
    <row r="612" spans="1:12" s="79" customFormat="1" x14ac:dyDescent="0.25">
      <c r="A612" s="79" t="s">
        <v>1635</v>
      </c>
      <c r="B612" s="79" t="s">
        <v>1636</v>
      </c>
      <c r="C612" s="79" t="s">
        <v>2086</v>
      </c>
      <c r="D612" s="79" t="str">
        <f t="shared" si="9"/>
        <v>QOLSYS_PG</v>
      </c>
      <c r="E612" s="79" t="s">
        <v>1074</v>
      </c>
      <c r="F612" s="79">
        <v>0</v>
      </c>
      <c r="G612" s="79" t="s">
        <v>854</v>
      </c>
      <c r="H612" s="79">
        <v>0</v>
      </c>
      <c r="I612" s="79" t="s">
        <v>858</v>
      </c>
      <c r="J612" s="79">
        <v>0</v>
      </c>
      <c r="K612" s="79" t="s">
        <v>853</v>
      </c>
    </row>
    <row r="613" spans="1:12" s="79" customFormat="1" x14ac:dyDescent="0.25">
      <c r="A613" s="79" t="s">
        <v>1635</v>
      </c>
      <c r="B613" s="79" t="s">
        <v>1636</v>
      </c>
      <c r="C613" s="79" t="s">
        <v>403</v>
      </c>
      <c r="D613" s="79" t="str">
        <f t="shared" si="9"/>
        <v>QS_PAD_TOUCH</v>
      </c>
      <c r="E613" s="79" t="s">
        <v>450</v>
      </c>
      <c r="F613" s="79">
        <v>199</v>
      </c>
      <c r="G613" s="79" t="s">
        <v>854</v>
      </c>
      <c r="H613" s="79">
        <v>0</v>
      </c>
      <c r="I613" s="79" t="s">
        <v>858</v>
      </c>
      <c r="J613" s="79">
        <v>0</v>
      </c>
      <c r="K613" s="79" t="s">
        <v>403</v>
      </c>
    </row>
    <row r="614" spans="1:12" x14ac:dyDescent="0.25">
      <c r="A614" s="9" t="s">
        <v>1635</v>
      </c>
      <c r="B614" s="9" t="s">
        <v>1636</v>
      </c>
      <c r="C614" s="9" t="s">
        <v>2087</v>
      </c>
      <c r="D614" s="9" t="str">
        <f t="shared" si="9"/>
        <v>REPEATER</v>
      </c>
      <c r="E614" s="9" t="s">
        <v>2088</v>
      </c>
      <c r="F614" s="9">
        <v>0</v>
      </c>
      <c r="G614" s="9" t="s">
        <v>1347</v>
      </c>
      <c r="H614" s="9">
        <v>0</v>
      </c>
      <c r="I614" s="9" t="s">
        <v>858</v>
      </c>
      <c r="J614" s="9">
        <v>0</v>
      </c>
      <c r="K614" s="9" t="s">
        <v>2397</v>
      </c>
    </row>
    <row r="615" spans="1:12" x14ac:dyDescent="0.25">
      <c r="A615" s="9" t="s">
        <v>1635</v>
      </c>
      <c r="B615" s="9" t="s">
        <v>1636</v>
      </c>
      <c r="C615" s="9" t="s">
        <v>2089</v>
      </c>
      <c r="D615" s="9" t="str">
        <f t="shared" si="9"/>
        <v>RETN_OFFER</v>
      </c>
      <c r="E615" s="9" t="s">
        <v>2090</v>
      </c>
      <c r="F615" s="9">
        <v>0</v>
      </c>
      <c r="G615" s="9" t="s">
        <v>737</v>
      </c>
      <c r="H615" s="9">
        <v>0</v>
      </c>
      <c r="I615" s="9" t="s">
        <v>737</v>
      </c>
      <c r="J615" s="9">
        <v>0</v>
      </c>
      <c r="K615" s="9" t="s">
        <v>2397</v>
      </c>
    </row>
    <row r="616" spans="1:12" x14ac:dyDescent="0.25">
      <c r="A616" s="9" t="s">
        <v>1635</v>
      </c>
      <c r="B616" s="9" t="s">
        <v>1636</v>
      </c>
      <c r="C616" s="9" t="s">
        <v>1593</v>
      </c>
      <c r="D616" s="9" t="str">
        <f t="shared" si="9"/>
        <v>RFRCRD</v>
      </c>
      <c r="E616" s="9" t="s">
        <v>1594</v>
      </c>
      <c r="F616" s="9">
        <v>0</v>
      </c>
      <c r="G616" s="9" t="s">
        <v>858</v>
      </c>
      <c r="H616" s="9">
        <v>-10</v>
      </c>
      <c r="I616" s="9" t="s">
        <v>1595</v>
      </c>
      <c r="J616" s="9">
        <v>0</v>
      </c>
      <c r="K616" s="9" t="s">
        <v>2397</v>
      </c>
    </row>
    <row r="617" spans="1:12" x14ac:dyDescent="0.25">
      <c r="A617" s="9" t="s">
        <v>1635</v>
      </c>
      <c r="B617" s="9" t="s">
        <v>1636</v>
      </c>
      <c r="C617" s="9" t="s">
        <v>2091</v>
      </c>
      <c r="D617" s="9" t="str">
        <f t="shared" si="9"/>
        <v>RMR_DISC</v>
      </c>
      <c r="E617" s="9" t="s">
        <v>2092</v>
      </c>
      <c r="F617" s="9">
        <v>0</v>
      </c>
      <c r="G617" s="9" t="s">
        <v>858</v>
      </c>
      <c r="H617" s="9">
        <v>-10</v>
      </c>
      <c r="I617" s="9" t="s">
        <v>737</v>
      </c>
      <c r="J617" s="9">
        <v>0</v>
      </c>
      <c r="K617" s="9" t="s">
        <v>2397</v>
      </c>
    </row>
    <row r="618" spans="1:12" s="79" customFormat="1" x14ac:dyDescent="0.25">
      <c r="A618" s="79" t="s">
        <v>1635</v>
      </c>
      <c r="B618" s="79" t="s">
        <v>1636</v>
      </c>
      <c r="C618" s="79" t="s">
        <v>2093</v>
      </c>
      <c r="D618" s="79" t="str">
        <f t="shared" si="9"/>
        <v>S10-2114</v>
      </c>
      <c r="E618" s="79" t="s">
        <v>1102</v>
      </c>
      <c r="F618" s="79">
        <v>0</v>
      </c>
      <c r="G618" s="79" t="s">
        <v>1568</v>
      </c>
      <c r="H618" s="79">
        <v>0</v>
      </c>
      <c r="I618" s="79" t="s">
        <v>1296</v>
      </c>
      <c r="J618" s="79">
        <v>0</v>
      </c>
      <c r="K618" s="79" t="s">
        <v>979</v>
      </c>
    </row>
    <row r="619" spans="1:12" s="79" customFormat="1" x14ac:dyDescent="0.25">
      <c r="A619" s="79" t="s">
        <v>1635</v>
      </c>
      <c r="B619" s="79" t="s">
        <v>1636</v>
      </c>
      <c r="C619" s="79" t="s">
        <v>2094</v>
      </c>
      <c r="D619" s="79" t="str">
        <f t="shared" si="9"/>
        <v>S30-0584</v>
      </c>
      <c r="E619" s="79" t="s">
        <v>2095</v>
      </c>
      <c r="F619" s="79">
        <v>0</v>
      </c>
      <c r="G619" s="79" t="s">
        <v>1568</v>
      </c>
      <c r="H619" s="79">
        <v>0</v>
      </c>
      <c r="I619" s="79" t="s">
        <v>858</v>
      </c>
      <c r="J619" s="79">
        <v>0</v>
      </c>
      <c r="K619" s="79" t="s">
        <v>2364</v>
      </c>
    </row>
    <row r="620" spans="1:12" s="79" customFormat="1" x14ac:dyDescent="0.25">
      <c r="A620" s="79" t="s">
        <v>1635</v>
      </c>
      <c r="B620" s="79" t="s">
        <v>1636</v>
      </c>
      <c r="C620" s="79" t="s">
        <v>2096</v>
      </c>
      <c r="D620" s="79" t="str">
        <f t="shared" si="9"/>
        <v>SBC</v>
      </c>
      <c r="E620" s="79" t="s">
        <v>623</v>
      </c>
      <c r="F620" s="79">
        <v>0</v>
      </c>
      <c r="G620" s="79" t="s">
        <v>855</v>
      </c>
      <c r="H620" s="79">
        <v>25</v>
      </c>
      <c r="I620" s="79" t="s">
        <v>737</v>
      </c>
      <c r="J620" s="79">
        <v>0</v>
      </c>
      <c r="K620" s="79" t="s">
        <v>2096</v>
      </c>
      <c r="L620" s="79" t="s">
        <v>2384</v>
      </c>
    </row>
    <row r="621" spans="1:12" s="79" customFormat="1" x14ac:dyDescent="0.25">
      <c r="A621" s="79" t="s">
        <v>1635</v>
      </c>
      <c r="B621" s="79" t="s">
        <v>1636</v>
      </c>
      <c r="C621" s="79" t="s">
        <v>2097</v>
      </c>
      <c r="D621" s="79" t="str">
        <f t="shared" si="9"/>
        <v>SBC2DMK</v>
      </c>
      <c r="E621" s="79" t="s">
        <v>623</v>
      </c>
      <c r="F621" s="79">
        <v>0</v>
      </c>
      <c r="G621" s="79" t="s">
        <v>858</v>
      </c>
      <c r="H621" s="79">
        <v>25</v>
      </c>
      <c r="I621" s="79" t="s">
        <v>737</v>
      </c>
      <c r="J621" s="79">
        <v>0</v>
      </c>
      <c r="K621" s="79" t="str">
        <f>C621</f>
        <v xml:space="preserve">SBC2DMK     </v>
      </c>
      <c r="L621" s="79" t="s">
        <v>2384</v>
      </c>
    </row>
    <row r="622" spans="1:12" s="79" customFormat="1" x14ac:dyDescent="0.25">
      <c r="A622" s="79" t="s">
        <v>1635</v>
      </c>
      <c r="B622" s="79" t="s">
        <v>1636</v>
      </c>
      <c r="C622" s="79" t="s">
        <v>2098</v>
      </c>
      <c r="D622" s="79" t="str">
        <f t="shared" si="9"/>
        <v>SBCD</v>
      </c>
      <c r="E622" s="79" t="s">
        <v>623</v>
      </c>
      <c r="F622" s="79">
        <v>0</v>
      </c>
      <c r="G622" s="79" t="s">
        <v>855</v>
      </c>
      <c r="H622" s="79">
        <v>25</v>
      </c>
      <c r="I622" s="79" t="s">
        <v>737</v>
      </c>
      <c r="J622" s="79">
        <v>0</v>
      </c>
      <c r="K622" s="79" t="s">
        <v>2098</v>
      </c>
      <c r="L622" s="79" t="s">
        <v>2384</v>
      </c>
    </row>
    <row r="623" spans="1:12" s="79" customFormat="1" x14ac:dyDescent="0.25">
      <c r="A623" s="79" t="s">
        <v>1635</v>
      </c>
      <c r="B623" s="79" t="s">
        <v>1636</v>
      </c>
      <c r="C623" s="79" t="s">
        <v>2099</v>
      </c>
      <c r="D623" s="79" t="str">
        <f t="shared" si="9"/>
        <v>SBCK</v>
      </c>
      <c r="E623" s="79" t="s">
        <v>623</v>
      </c>
      <c r="F623" s="79">
        <v>0</v>
      </c>
      <c r="G623" s="79" t="s">
        <v>855</v>
      </c>
      <c r="H623" s="79">
        <v>25</v>
      </c>
      <c r="I623" s="79" t="s">
        <v>737</v>
      </c>
      <c r="J623" s="79">
        <v>0</v>
      </c>
      <c r="K623" s="79" t="s">
        <v>2099</v>
      </c>
      <c r="L623" s="79" t="s">
        <v>2384</v>
      </c>
    </row>
    <row r="624" spans="1:12" s="79" customFormat="1" x14ac:dyDescent="0.25">
      <c r="A624" s="79" t="s">
        <v>1635</v>
      </c>
      <c r="B624" s="79" t="s">
        <v>1636</v>
      </c>
      <c r="C624" s="79" t="s">
        <v>2100</v>
      </c>
      <c r="D624" s="79" t="str">
        <f t="shared" si="9"/>
        <v>SBCM</v>
      </c>
      <c r="E624" s="79" t="s">
        <v>623</v>
      </c>
      <c r="F624" s="79">
        <v>0</v>
      </c>
      <c r="G624" s="79" t="s">
        <v>855</v>
      </c>
      <c r="H624" s="79">
        <v>25</v>
      </c>
      <c r="I624" s="79" t="s">
        <v>737</v>
      </c>
      <c r="J624" s="79">
        <v>0</v>
      </c>
      <c r="K624" s="79" t="s">
        <v>2100</v>
      </c>
      <c r="L624" s="79" t="s">
        <v>2384</v>
      </c>
    </row>
    <row r="625" spans="1:12" x14ac:dyDescent="0.25">
      <c r="A625" s="9" t="s">
        <v>1635</v>
      </c>
      <c r="B625" s="9" t="s">
        <v>1636</v>
      </c>
      <c r="C625" s="9" t="s">
        <v>2101</v>
      </c>
      <c r="D625" s="9" t="str">
        <f t="shared" si="9"/>
        <v>SERVICE_FEE</v>
      </c>
      <c r="E625" s="9" t="s">
        <v>2102</v>
      </c>
      <c r="F625" s="9">
        <v>0</v>
      </c>
      <c r="G625" s="9" t="s">
        <v>854</v>
      </c>
      <c r="H625" s="9">
        <v>0</v>
      </c>
      <c r="I625" s="9" t="s">
        <v>858</v>
      </c>
      <c r="J625" s="9">
        <v>0</v>
      </c>
      <c r="K625" s="9" t="s">
        <v>2397</v>
      </c>
    </row>
    <row r="626" spans="1:12" x14ac:dyDescent="0.25">
      <c r="A626" s="9" t="s">
        <v>1635</v>
      </c>
      <c r="B626" s="9" t="s">
        <v>1636</v>
      </c>
      <c r="C626" s="9" t="s">
        <v>2103</v>
      </c>
      <c r="D626" s="9" t="str">
        <f t="shared" si="9"/>
        <v>SEV_WEATHER</v>
      </c>
      <c r="E626" s="9" t="s">
        <v>1095</v>
      </c>
      <c r="F626" s="9">
        <v>0</v>
      </c>
      <c r="G626" s="9" t="s">
        <v>855</v>
      </c>
      <c r="H626" s="9">
        <v>0</v>
      </c>
      <c r="I626" s="9" t="s">
        <v>858</v>
      </c>
      <c r="J626" s="9">
        <v>0</v>
      </c>
      <c r="K626" s="9" t="s">
        <v>2397</v>
      </c>
    </row>
    <row r="627" spans="1:12" s="79" customFormat="1" x14ac:dyDescent="0.25">
      <c r="A627" s="79" t="s">
        <v>1635</v>
      </c>
      <c r="B627" s="79" t="s">
        <v>1636</v>
      </c>
      <c r="C627" s="79" t="s">
        <v>2104</v>
      </c>
      <c r="D627" s="79" t="str">
        <f t="shared" si="9"/>
        <v>SHOCK SENSOR</v>
      </c>
      <c r="E627" s="79" t="s">
        <v>2105</v>
      </c>
      <c r="F627" s="79">
        <v>59</v>
      </c>
      <c r="G627" s="79" t="s">
        <v>854</v>
      </c>
      <c r="H627" s="79">
        <v>0</v>
      </c>
      <c r="I627" s="79" t="s">
        <v>858</v>
      </c>
      <c r="J627" s="79">
        <v>0</v>
      </c>
      <c r="K627" s="79" t="s">
        <v>2104</v>
      </c>
    </row>
    <row r="628" spans="1:12" s="79" customFormat="1" x14ac:dyDescent="0.25">
      <c r="A628" s="79" t="s">
        <v>1635</v>
      </c>
      <c r="B628" s="79" t="s">
        <v>1636</v>
      </c>
      <c r="C628" s="79" t="s">
        <v>2106</v>
      </c>
      <c r="D628" s="79" t="str">
        <f t="shared" si="9"/>
        <v>SIMON_XT</v>
      </c>
      <c r="E628" s="79" t="s">
        <v>2107</v>
      </c>
      <c r="F628" s="79">
        <v>0</v>
      </c>
      <c r="G628" s="79" t="s">
        <v>854</v>
      </c>
      <c r="H628" s="79">
        <v>0</v>
      </c>
      <c r="I628" s="79" t="s">
        <v>737</v>
      </c>
      <c r="J628" s="79">
        <v>0</v>
      </c>
      <c r="K628" s="79" t="s">
        <v>212</v>
      </c>
    </row>
    <row r="629" spans="1:12" s="79" customFormat="1" x14ac:dyDescent="0.25">
      <c r="A629" s="79" t="s">
        <v>1635</v>
      </c>
      <c r="B629" s="79" t="s">
        <v>1636</v>
      </c>
      <c r="C629" s="79" t="s">
        <v>2108</v>
      </c>
      <c r="D629" s="79" t="str">
        <f t="shared" si="9"/>
        <v>SNL2DMK</v>
      </c>
      <c r="E629" s="79" t="s">
        <v>560</v>
      </c>
      <c r="F629" s="79">
        <v>0</v>
      </c>
      <c r="G629" s="79" t="s">
        <v>858</v>
      </c>
      <c r="H629" s="79">
        <v>25</v>
      </c>
      <c r="I629" s="79" t="s">
        <v>737</v>
      </c>
      <c r="J629" s="79">
        <v>0</v>
      </c>
      <c r="K629" s="79" t="str">
        <f>C629</f>
        <v xml:space="preserve">SNL2DMK     </v>
      </c>
      <c r="L629" s="79" t="s">
        <v>2384</v>
      </c>
    </row>
    <row r="630" spans="1:12" x14ac:dyDescent="0.25">
      <c r="A630" s="9" t="s">
        <v>1635</v>
      </c>
      <c r="B630" s="9" t="s">
        <v>1636</v>
      </c>
      <c r="C630" s="9" t="s">
        <v>2109</v>
      </c>
      <c r="D630" s="9" t="str">
        <f t="shared" si="9"/>
        <v>STAFF MO_FEE</v>
      </c>
      <c r="E630" s="9" t="s">
        <v>2110</v>
      </c>
      <c r="F630" s="9">
        <v>0</v>
      </c>
      <c r="G630" s="9" t="s">
        <v>858</v>
      </c>
      <c r="H630" s="9">
        <v>0</v>
      </c>
      <c r="I630" s="9" t="s">
        <v>737</v>
      </c>
      <c r="J630" s="9">
        <v>0</v>
      </c>
      <c r="K630" s="9" t="s">
        <v>2397</v>
      </c>
    </row>
    <row r="631" spans="1:12" x14ac:dyDescent="0.25">
      <c r="A631" s="9" t="s">
        <v>1635</v>
      </c>
      <c r="B631" s="9" t="s">
        <v>1636</v>
      </c>
      <c r="C631" s="9" t="s">
        <v>1325</v>
      </c>
      <c r="D631" s="9" t="str">
        <f t="shared" si="9"/>
        <v>STAFF_BEAC</v>
      </c>
      <c r="E631" s="9" t="s">
        <v>1326</v>
      </c>
      <c r="F631" s="9">
        <v>0</v>
      </c>
      <c r="G631" s="9" t="s">
        <v>855</v>
      </c>
      <c r="H631" s="9">
        <v>0</v>
      </c>
      <c r="I631" s="9" t="s">
        <v>737</v>
      </c>
      <c r="J631" s="9">
        <v>0</v>
      </c>
      <c r="K631" s="9" t="s">
        <v>2397</v>
      </c>
    </row>
    <row r="632" spans="1:12" x14ac:dyDescent="0.25">
      <c r="A632" s="9" t="s">
        <v>1635</v>
      </c>
      <c r="B632" s="9" t="s">
        <v>1636</v>
      </c>
      <c r="C632" s="9" t="s">
        <v>1327</v>
      </c>
      <c r="D632" s="9" t="str">
        <f t="shared" si="9"/>
        <v>STAFF_DISC</v>
      </c>
      <c r="E632" s="9" t="s">
        <v>1328</v>
      </c>
      <c r="F632" s="9">
        <v>0</v>
      </c>
      <c r="G632" s="9" t="s">
        <v>855</v>
      </c>
      <c r="H632" s="9">
        <v>0</v>
      </c>
      <c r="I632" s="9" t="s">
        <v>737</v>
      </c>
      <c r="J632" s="9">
        <v>0</v>
      </c>
      <c r="K632" s="9" t="s">
        <v>2397</v>
      </c>
    </row>
    <row r="633" spans="1:12" x14ac:dyDescent="0.25">
      <c r="A633" s="9" t="s">
        <v>1635</v>
      </c>
      <c r="B633" s="9" t="s">
        <v>1636</v>
      </c>
      <c r="C633" s="9" t="s">
        <v>2111</v>
      </c>
      <c r="D633" s="9" t="str">
        <f t="shared" si="9"/>
        <v>STARTER</v>
      </c>
      <c r="E633" s="9" t="s">
        <v>2020</v>
      </c>
      <c r="F633" s="9">
        <v>0</v>
      </c>
      <c r="G633" s="9" t="s">
        <v>858</v>
      </c>
      <c r="H633" s="74">
        <v>29.99</v>
      </c>
      <c r="I633" s="9" t="s">
        <v>737</v>
      </c>
      <c r="J633" s="9">
        <v>0</v>
      </c>
      <c r="K633" s="9" t="s">
        <v>2397</v>
      </c>
    </row>
    <row r="634" spans="1:12" x14ac:dyDescent="0.25">
      <c r="A634" s="9" t="s">
        <v>1635</v>
      </c>
      <c r="B634" s="9" t="s">
        <v>1636</v>
      </c>
      <c r="C634" s="9" t="s">
        <v>2112</v>
      </c>
      <c r="D634" s="9" t="str">
        <f t="shared" si="9"/>
        <v>SUPERAVPLUS</v>
      </c>
      <c r="E634" s="9" t="s">
        <v>623</v>
      </c>
      <c r="F634" s="9">
        <v>0</v>
      </c>
      <c r="G634" s="9" t="s">
        <v>855</v>
      </c>
      <c r="H634" s="9">
        <v>25</v>
      </c>
      <c r="I634" s="9" t="s">
        <v>737</v>
      </c>
      <c r="J634" s="9">
        <v>0</v>
      </c>
      <c r="K634" s="9" t="s">
        <v>2397</v>
      </c>
    </row>
    <row r="635" spans="1:12" x14ac:dyDescent="0.25">
      <c r="A635" s="9" t="s">
        <v>1635</v>
      </c>
      <c r="B635" s="9" t="s">
        <v>1636</v>
      </c>
      <c r="C635" s="9" t="s">
        <v>2113</v>
      </c>
      <c r="D635" s="9" t="str">
        <f t="shared" si="9"/>
        <v>SUPERAVS</v>
      </c>
      <c r="E635" s="9" t="s">
        <v>623</v>
      </c>
      <c r="F635" s="9">
        <v>0</v>
      </c>
      <c r="G635" s="9" t="s">
        <v>855</v>
      </c>
      <c r="H635" s="9">
        <v>25</v>
      </c>
      <c r="I635" s="9" t="s">
        <v>737</v>
      </c>
      <c r="J635" s="9">
        <v>0</v>
      </c>
      <c r="K635" s="9" t="s">
        <v>2397</v>
      </c>
    </row>
    <row r="636" spans="1:12" s="79" customFormat="1" x14ac:dyDescent="0.25">
      <c r="A636" s="79" t="s">
        <v>1635</v>
      </c>
      <c r="B636" s="79" t="s">
        <v>1636</v>
      </c>
      <c r="C636" s="79" t="s">
        <v>44</v>
      </c>
      <c r="D636" s="79" t="str">
        <f t="shared" si="9"/>
        <v>TX-4200-01-1</v>
      </c>
      <c r="E636" s="79" t="s">
        <v>1131</v>
      </c>
      <c r="F636" s="79">
        <v>39</v>
      </c>
      <c r="G636" s="79" t="s">
        <v>854</v>
      </c>
      <c r="H636" s="79">
        <v>0</v>
      </c>
      <c r="I636" s="79" t="s">
        <v>858</v>
      </c>
      <c r="J636" s="79">
        <v>0</v>
      </c>
      <c r="K636" s="79" t="s">
        <v>44</v>
      </c>
    </row>
    <row r="637" spans="1:12" s="79" customFormat="1" x14ac:dyDescent="0.25">
      <c r="A637" s="79" t="s">
        <v>1635</v>
      </c>
      <c r="B637" s="79" t="s">
        <v>1636</v>
      </c>
      <c r="C637" s="79" t="s">
        <v>45</v>
      </c>
      <c r="D637" s="79" t="str">
        <f t="shared" si="9"/>
        <v>TX-4200-01-2</v>
      </c>
      <c r="E637" s="79" t="s">
        <v>1132</v>
      </c>
      <c r="F637" s="79">
        <v>39</v>
      </c>
      <c r="G637" s="79" t="s">
        <v>854</v>
      </c>
      <c r="H637" s="79">
        <v>0</v>
      </c>
      <c r="I637" s="79" t="s">
        <v>858</v>
      </c>
      <c r="J637" s="79">
        <v>0</v>
      </c>
      <c r="K637" s="79" t="s">
        <v>45</v>
      </c>
    </row>
    <row r="638" spans="1:12" s="79" customFormat="1" x14ac:dyDescent="0.25">
      <c r="A638" s="79" t="s">
        <v>1635</v>
      </c>
      <c r="B638" s="79" t="s">
        <v>1636</v>
      </c>
      <c r="C638" s="79" t="s">
        <v>46</v>
      </c>
      <c r="D638" s="79" t="str">
        <f t="shared" si="9"/>
        <v>TX-6010-01-1</v>
      </c>
      <c r="E638" s="79" t="s">
        <v>1133</v>
      </c>
      <c r="F638" s="79">
        <v>69</v>
      </c>
      <c r="G638" s="79" t="s">
        <v>854</v>
      </c>
      <c r="H638" s="79">
        <v>0</v>
      </c>
      <c r="I638" s="79" t="s">
        <v>858</v>
      </c>
      <c r="J638" s="79">
        <v>0</v>
      </c>
      <c r="K638" s="79" t="s">
        <v>46</v>
      </c>
    </row>
    <row r="639" spans="1:12" s="79" customFormat="1" x14ac:dyDescent="0.25">
      <c r="A639" s="79" t="s">
        <v>1635</v>
      </c>
      <c r="B639" s="79" t="s">
        <v>1636</v>
      </c>
      <c r="C639" s="79" t="s">
        <v>47</v>
      </c>
      <c r="D639" s="79" t="str">
        <f t="shared" si="9"/>
        <v>TX-6310-01-1</v>
      </c>
      <c r="E639" s="79" t="s">
        <v>1134</v>
      </c>
      <c r="F639" s="79">
        <v>89</v>
      </c>
      <c r="G639" s="79" t="s">
        <v>854</v>
      </c>
      <c r="H639" s="79">
        <v>0</v>
      </c>
      <c r="I639" s="79" t="s">
        <v>858</v>
      </c>
      <c r="J639" s="79">
        <v>0</v>
      </c>
      <c r="K639" s="79" t="s">
        <v>47</v>
      </c>
    </row>
    <row r="640" spans="1:12" s="79" customFormat="1" x14ac:dyDescent="0.25">
      <c r="A640" s="79" t="s">
        <v>1635</v>
      </c>
      <c r="B640" s="79" t="s">
        <v>1636</v>
      </c>
      <c r="C640" s="79" t="s">
        <v>2114</v>
      </c>
      <c r="D640" s="79" t="str">
        <f t="shared" si="9"/>
        <v>TX-E101</v>
      </c>
      <c r="E640" s="79" t="s">
        <v>1135</v>
      </c>
      <c r="F640" s="79">
        <v>29</v>
      </c>
      <c r="G640" s="79" t="s">
        <v>854</v>
      </c>
      <c r="H640" s="79">
        <v>0</v>
      </c>
      <c r="I640" s="79" t="s">
        <v>858</v>
      </c>
      <c r="J640" s="79">
        <v>0</v>
      </c>
      <c r="K640" s="79" t="s">
        <v>48</v>
      </c>
    </row>
    <row r="641" spans="1:11" s="79" customFormat="1" x14ac:dyDescent="0.25">
      <c r="A641" s="79" t="s">
        <v>1635</v>
      </c>
      <c r="B641" s="79" t="s">
        <v>1636</v>
      </c>
      <c r="C641" s="79" t="s">
        <v>2115</v>
      </c>
      <c r="D641" s="79" t="str">
        <f t="shared" si="9"/>
        <v>TX-E201</v>
      </c>
      <c r="E641" s="79" t="s">
        <v>1136</v>
      </c>
      <c r="F641" s="79">
        <v>29</v>
      </c>
      <c r="G641" s="79" t="s">
        <v>854</v>
      </c>
      <c r="H641" s="79">
        <v>0</v>
      </c>
      <c r="I641" s="79" t="s">
        <v>858</v>
      </c>
      <c r="J641" s="79">
        <v>0</v>
      </c>
      <c r="K641" s="79" t="s">
        <v>49</v>
      </c>
    </row>
    <row r="642" spans="1:11" s="79" customFormat="1" x14ac:dyDescent="0.25">
      <c r="A642" s="79" t="s">
        <v>1635</v>
      </c>
      <c r="B642" s="79" t="s">
        <v>1636</v>
      </c>
      <c r="C642" s="79" t="s">
        <v>2116</v>
      </c>
      <c r="D642" s="79" t="str">
        <f t="shared" ref="D642:D705" si="10">TRIM(C642)</f>
        <v>TX-E401</v>
      </c>
      <c r="E642" s="79" t="s">
        <v>1137</v>
      </c>
      <c r="F642" s="79">
        <v>59</v>
      </c>
      <c r="G642" s="79" t="s">
        <v>854</v>
      </c>
      <c r="H642" s="79">
        <v>0</v>
      </c>
      <c r="I642" s="79" t="s">
        <v>858</v>
      </c>
      <c r="J642" s="79">
        <v>0</v>
      </c>
      <c r="K642" s="79" t="s">
        <v>50</v>
      </c>
    </row>
    <row r="643" spans="1:11" s="79" customFormat="1" x14ac:dyDescent="0.25">
      <c r="A643" s="79" t="s">
        <v>1635</v>
      </c>
      <c r="B643" s="79" t="s">
        <v>1636</v>
      </c>
      <c r="C643" s="79" t="s">
        <v>2117</v>
      </c>
      <c r="D643" s="79" t="str">
        <f t="shared" si="10"/>
        <v>TX-E611</v>
      </c>
      <c r="E643" s="79" t="s">
        <v>1138</v>
      </c>
      <c r="F643" s="79">
        <v>59</v>
      </c>
      <c r="G643" s="79" t="s">
        <v>854</v>
      </c>
      <c r="H643" s="79">
        <v>0</v>
      </c>
      <c r="I643" s="79" t="s">
        <v>858</v>
      </c>
      <c r="J643" s="79">
        <v>0</v>
      </c>
      <c r="K643" s="79" t="s">
        <v>51</v>
      </c>
    </row>
    <row r="644" spans="1:11" s="79" customFormat="1" x14ac:dyDescent="0.25">
      <c r="A644" s="79" t="s">
        <v>1635</v>
      </c>
      <c r="B644" s="79" t="s">
        <v>1636</v>
      </c>
      <c r="C644" s="79" t="s">
        <v>2118</v>
      </c>
      <c r="D644" s="79" t="str">
        <f t="shared" si="10"/>
        <v>USBKEY</v>
      </c>
      <c r="E644" s="79" t="s">
        <v>2119</v>
      </c>
      <c r="F644" s="79">
        <v>0</v>
      </c>
      <c r="G644" s="79" t="s">
        <v>1347</v>
      </c>
      <c r="H644" s="79">
        <v>0</v>
      </c>
      <c r="I644" s="79" t="s">
        <v>858</v>
      </c>
      <c r="J644" s="79">
        <v>0</v>
      </c>
      <c r="K644" s="79" t="s">
        <v>2367</v>
      </c>
    </row>
    <row r="645" spans="1:11" x14ac:dyDescent="0.25">
      <c r="A645" s="9" t="s">
        <v>1635</v>
      </c>
      <c r="B645" s="9" t="s">
        <v>1636</v>
      </c>
      <c r="C645" s="9" t="s">
        <v>1332</v>
      </c>
      <c r="D645" s="9" t="str">
        <f t="shared" si="10"/>
        <v>USFLSTTAX</v>
      </c>
      <c r="E645" s="9" t="s">
        <v>1333</v>
      </c>
      <c r="F645" s="9">
        <v>0</v>
      </c>
      <c r="G645" s="9" t="s">
        <v>1334</v>
      </c>
      <c r="H645" s="9">
        <v>0</v>
      </c>
      <c r="I645" s="9" t="s">
        <v>858</v>
      </c>
      <c r="J645" s="9">
        <v>0</v>
      </c>
      <c r="K645" s="9" t="s">
        <v>2397</v>
      </c>
    </row>
    <row r="646" spans="1:11" x14ac:dyDescent="0.25">
      <c r="A646" s="9" t="s">
        <v>1635</v>
      </c>
      <c r="B646" s="9" t="s">
        <v>1636</v>
      </c>
      <c r="C646" s="9" t="s">
        <v>1335</v>
      </c>
      <c r="D646" s="9" t="str">
        <f t="shared" si="10"/>
        <v>USNCSTTAX</v>
      </c>
      <c r="E646" s="9" t="s">
        <v>1336</v>
      </c>
      <c r="F646" s="9">
        <v>0</v>
      </c>
      <c r="G646" s="9" t="s">
        <v>1337</v>
      </c>
      <c r="H646" s="9">
        <v>0</v>
      </c>
      <c r="I646" s="9" t="s">
        <v>858</v>
      </c>
      <c r="J646" s="9">
        <v>0</v>
      </c>
      <c r="K646" s="9" t="s">
        <v>2397</v>
      </c>
    </row>
    <row r="647" spans="1:11" x14ac:dyDescent="0.25">
      <c r="A647" s="9" t="s">
        <v>1635</v>
      </c>
      <c r="B647" s="9" t="s">
        <v>1636</v>
      </c>
      <c r="C647" s="9" t="s">
        <v>2120</v>
      </c>
      <c r="D647" s="9" t="str">
        <f t="shared" si="10"/>
        <v>VALASSIS</v>
      </c>
      <c r="E647" s="9" t="s">
        <v>2121</v>
      </c>
      <c r="F647" s="9">
        <v>0</v>
      </c>
      <c r="G647" s="9" t="s">
        <v>737</v>
      </c>
      <c r="H647" s="9">
        <v>0</v>
      </c>
      <c r="I647" s="9" t="s">
        <v>858</v>
      </c>
      <c r="J647" s="9">
        <v>0</v>
      </c>
      <c r="K647" s="9" t="s">
        <v>2397</v>
      </c>
    </row>
    <row r="648" spans="1:11" x14ac:dyDescent="0.25">
      <c r="A648" s="9" t="s">
        <v>1635</v>
      </c>
      <c r="B648" s="9" t="s">
        <v>1636</v>
      </c>
      <c r="C648" s="9" t="s">
        <v>2122</v>
      </c>
      <c r="D648" s="9" t="str">
        <f t="shared" si="10"/>
        <v>VALPAK</v>
      </c>
      <c r="E648" s="9" t="s">
        <v>2123</v>
      </c>
      <c r="F648" s="9">
        <v>0</v>
      </c>
      <c r="G648" s="9" t="s">
        <v>737</v>
      </c>
      <c r="H648" s="9">
        <v>0</v>
      </c>
      <c r="I648" s="9" t="s">
        <v>858</v>
      </c>
      <c r="J648" s="9">
        <v>0</v>
      </c>
      <c r="K648" s="9" t="s">
        <v>2397</v>
      </c>
    </row>
    <row r="649" spans="1:11" s="79" customFormat="1" x14ac:dyDescent="0.25">
      <c r="A649" s="79" t="s">
        <v>1635</v>
      </c>
      <c r="B649" s="79" t="s">
        <v>1636</v>
      </c>
      <c r="C649" s="79" t="s">
        <v>2124</v>
      </c>
      <c r="D649" s="79" t="str">
        <f t="shared" si="10"/>
        <v>VC726</v>
      </c>
      <c r="E649" s="79" t="s">
        <v>2125</v>
      </c>
      <c r="F649" s="79">
        <v>199</v>
      </c>
      <c r="G649" s="79" t="s">
        <v>854</v>
      </c>
      <c r="H649" s="79">
        <v>0</v>
      </c>
      <c r="I649" s="79" t="s">
        <v>858</v>
      </c>
      <c r="J649" s="79">
        <v>0</v>
      </c>
      <c r="K649" s="79" t="s">
        <v>2282</v>
      </c>
    </row>
    <row r="650" spans="1:11" s="79" customFormat="1" x14ac:dyDescent="0.25">
      <c r="A650" s="79" t="s">
        <v>1635</v>
      </c>
      <c r="B650" s="79" t="s">
        <v>1636</v>
      </c>
      <c r="C650" s="79" t="s">
        <v>2126</v>
      </c>
      <c r="D650" s="79" t="str">
        <f t="shared" si="10"/>
        <v>VC826</v>
      </c>
      <c r="E650" s="79" t="s">
        <v>2127</v>
      </c>
      <c r="F650" s="79">
        <v>199</v>
      </c>
      <c r="G650" s="79" t="s">
        <v>854</v>
      </c>
      <c r="H650" s="79">
        <v>0</v>
      </c>
      <c r="I650" s="79" t="s">
        <v>858</v>
      </c>
      <c r="J650" s="79">
        <v>0</v>
      </c>
      <c r="K650" s="79" t="s">
        <v>2283</v>
      </c>
    </row>
    <row r="651" spans="1:11" x14ac:dyDescent="0.25">
      <c r="A651" s="9" t="s">
        <v>1635</v>
      </c>
      <c r="B651" s="9" t="s">
        <v>1636</v>
      </c>
      <c r="C651" s="9" t="s">
        <v>2128</v>
      </c>
      <c r="D651" s="9" t="str">
        <f t="shared" si="10"/>
        <v>VCAMCOM2</v>
      </c>
      <c r="E651" s="9" t="s">
        <v>2129</v>
      </c>
      <c r="F651" s="9">
        <v>0</v>
      </c>
      <c r="G651" s="9" t="s">
        <v>1347</v>
      </c>
      <c r="H651" s="74">
        <v>3.01</v>
      </c>
      <c r="I651" s="9" t="s">
        <v>1341</v>
      </c>
      <c r="J651" s="9">
        <v>0</v>
      </c>
      <c r="K651" s="9" t="s">
        <v>2397</v>
      </c>
    </row>
    <row r="652" spans="1:11" s="79" customFormat="1" x14ac:dyDescent="0.25">
      <c r="A652" s="79" t="s">
        <v>1635</v>
      </c>
      <c r="B652" s="79" t="s">
        <v>1636</v>
      </c>
      <c r="C652" s="79" t="s">
        <v>1610</v>
      </c>
      <c r="D652" s="79" t="str">
        <f t="shared" si="10"/>
        <v>VELCRO</v>
      </c>
      <c r="E652" s="79" t="s">
        <v>1611</v>
      </c>
      <c r="F652" s="79">
        <v>0</v>
      </c>
      <c r="G652" s="79" t="s">
        <v>854</v>
      </c>
      <c r="H652" s="79">
        <v>0</v>
      </c>
      <c r="I652" s="79" t="s">
        <v>858</v>
      </c>
      <c r="J652" s="79">
        <v>0</v>
      </c>
      <c r="K652" s="79" t="s">
        <v>2369</v>
      </c>
    </row>
    <row r="653" spans="1:11" x14ac:dyDescent="0.25">
      <c r="A653" s="9" t="s">
        <v>1635</v>
      </c>
      <c r="B653" s="9" t="s">
        <v>1636</v>
      </c>
      <c r="C653" s="9" t="s">
        <v>1634</v>
      </c>
      <c r="D653" s="9" t="str">
        <f t="shared" si="10"/>
        <v>VID_EXPANS</v>
      </c>
      <c r="E653" s="9" t="s">
        <v>1108</v>
      </c>
      <c r="F653" s="9">
        <v>0</v>
      </c>
      <c r="G653" s="9" t="s">
        <v>858</v>
      </c>
      <c r="H653" s="9">
        <v>0</v>
      </c>
      <c r="I653" s="9" t="s">
        <v>1341</v>
      </c>
      <c r="J653" s="9">
        <v>0</v>
      </c>
      <c r="K653" s="9" t="s">
        <v>2397</v>
      </c>
    </row>
    <row r="654" spans="1:11" s="79" customFormat="1" x14ac:dyDescent="0.25">
      <c r="A654" s="79" t="s">
        <v>1635</v>
      </c>
      <c r="B654" s="79" t="s">
        <v>1636</v>
      </c>
      <c r="C654" s="79" t="s">
        <v>2130</v>
      </c>
      <c r="D654" s="79" t="str">
        <f t="shared" si="10"/>
        <v>VISTA-20PCN</v>
      </c>
      <c r="E654" s="79" t="s">
        <v>1129</v>
      </c>
      <c r="F654" s="79">
        <v>0</v>
      </c>
      <c r="G654" s="79" t="s">
        <v>855</v>
      </c>
      <c r="H654" s="79">
        <v>0</v>
      </c>
      <c r="I654" s="79" t="s">
        <v>858</v>
      </c>
      <c r="J654" s="79">
        <v>0</v>
      </c>
      <c r="K654" s="79" t="s">
        <v>234</v>
      </c>
    </row>
    <row r="655" spans="1:11" x14ac:dyDescent="0.25">
      <c r="A655" s="9" t="s">
        <v>1635</v>
      </c>
      <c r="B655" s="9" t="s">
        <v>1636</v>
      </c>
      <c r="C655" s="9" t="s">
        <v>2131</v>
      </c>
      <c r="D655" s="9" t="str">
        <f t="shared" si="10"/>
        <v>VR_PKVID1_NC</v>
      </c>
      <c r="E655" s="9" t="s">
        <v>2132</v>
      </c>
      <c r="F655" s="74">
        <v>-79.989999999999995</v>
      </c>
      <c r="G655" s="9" t="s">
        <v>1868</v>
      </c>
      <c r="H655" s="9">
        <v>0</v>
      </c>
      <c r="I655" s="9" t="s">
        <v>858</v>
      </c>
      <c r="J655" s="9">
        <v>0</v>
      </c>
      <c r="K655" s="9" t="s">
        <v>2397</v>
      </c>
    </row>
    <row r="656" spans="1:11" x14ac:dyDescent="0.25">
      <c r="A656" s="9" t="s">
        <v>1635</v>
      </c>
      <c r="B656" s="9" t="s">
        <v>1636</v>
      </c>
      <c r="C656" s="9" t="s">
        <v>2133</v>
      </c>
      <c r="D656" s="9" t="str">
        <f t="shared" si="10"/>
        <v>VRCAMERA</v>
      </c>
      <c r="E656" s="9" t="s">
        <v>1842</v>
      </c>
      <c r="F656" s="74">
        <v>49.99</v>
      </c>
      <c r="G656" s="9" t="s">
        <v>1347</v>
      </c>
      <c r="H656" s="74">
        <v>6.99</v>
      </c>
      <c r="I656" s="9" t="s">
        <v>1341</v>
      </c>
      <c r="J656" s="9">
        <v>0</v>
      </c>
      <c r="K656" s="9" t="s">
        <v>2397</v>
      </c>
    </row>
    <row r="657" spans="1:12" x14ac:dyDescent="0.25">
      <c r="A657" s="9" t="s">
        <v>1635</v>
      </c>
      <c r="B657" s="9" t="s">
        <v>1636</v>
      </c>
      <c r="C657" s="9" t="s">
        <v>2134</v>
      </c>
      <c r="D657" s="9" t="str">
        <f t="shared" si="10"/>
        <v>VRCRED_SA</v>
      </c>
      <c r="E657" s="9" t="s">
        <v>2135</v>
      </c>
      <c r="F657" s="9">
        <v>0</v>
      </c>
      <c r="G657" s="9" t="s">
        <v>2136</v>
      </c>
      <c r="H657" s="9">
        <v>0</v>
      </c>
      <c r="I657" s="9" t="s">
        <v>858</v>
      </c>
      <c r="J657" s="9">
        <v>0</v>
      </c>
      <c r="K657" s="9" t="s">
        <v>2397</v>
      </c>
    </row>
    <row r="658" spans="1:12" x14ac:dyDescent="0.25">
      <c r="A658" s="9" t="s">
        <v>1635</v>
      </c>
      <c r="B658" s="9" t="s">
        <v>1636</v>
      </c>
      <c r="C658" s="9" t="s">
        <v>2137</v>
      </c>
      <c r="D658" s="9" t="str">
        <f t="shared" si="10"/>
        <v>VRDISC_JV</v>
      </c>
      <c r="E658" s="9" t="s">
        <v>2138</v>
      </c>
      <c r="F658" s="74">
        <v>-79.989999999999995</v>
      </c>
      <c r="G658" s="9" t="s">
        <v>2139</v>
      </c>
      <c r="H658" s="9">
        <v>0</v>
      </c>
      <c r="I658" s="9" t="s">
        <v>858</v>
      </c>
      <c r="J658" s="9">
        <v>0</v>
      </c>
      <c r="K658" s="9" t="s">
        <v>2397</v>
      </c>
    </row>
    <row r="659" spans="1:12" x14ac:dyDescent="0.25">
      <c r="A659" s="9" t="s">
        <v>1635</v>
      </c>
      <c r="B659" s="9" t="s">
        <v>1636</v>
      </c>
      <c r="C659" s="9" t="s">
        <v>2140</v>
      </c>
      <c r="D659" s="9" t="str">
        <f t="shared" si="10"/>
        <v>VRDISC_ONT</v>
      </c>
      <c r="E659" s="9" t="s">
        <v>2141</v>
      </c>
      <c r="F659" s="9">
        <v>-100</v>
      </c>
      <c r="G659" s="9" t="s">
        <v>1547</v>
      </c>
      <c r="H659" s="9">
        <v>0</v>
      </c>
      <c r="I659" s="9" t="s">
        <v>858</v>
      </c>
      <c r="J659" s="9">
        <v>0</v>
      </c>
      <c r="K659" s="9" t="s">
        <v>2397</v>
      </c>
    </row>
    <row r="660" spans="1:12" x14ac:dyDescent="0.25">
      <c r="A660" s="9" t="s">
        <v>1635</v>
      </c>
      <c r="B660" s="9" t="s">
        <v>1636</v>
      </c>
      <c r="C660" s="9" t="s">
        <v>2142</v>
      </c>
      <c r="D660" s="9" t="str">
        <f t="shared" si="10"/>
        <v>VRINSTALL</v>
      </c>
      <c r="E660" s="9" t="s">
        <v>2143</v>
      </c>
      <c r="F660" s="9">
        <v>0</v>
      </c>
      <c r="G660" s="9" t="s">
        <v>1347</v>
      </c>
      <c r="H660" s="9">
        <v>0</v>
      </c>
      <c r="I660" s="9" t="s">
        <v>858</v>
      </c>
      <c r="J660" s="9">
        <v>0</v>
      </c>
      <c r="K660" s="9" t="s">
        <v>2397</v>
      </c>
    </row>
    <row r="661" spans="1:12" x14ac:dyDescent="0.25">
      <c r="A661" s="9" t="s">
        <v>1635</v>
      </c>
      <c r="B661" s="9" t="s">
        <v>1636</v>
      </c>
      <c r="C661" s="9" t="s">
        <v>2144</v>
      </c>
      <c r="D661" s="9" t="str">
        <f t="shared" si="10"/>
        <v>VRLIGHT</v>
      </c>
      <c r="E661" s="9" t="s">
        <v>2145</v>
      </c>
      <c r="F661" s="74">
        <v>39.99</v>
      </c>
      <c r="G661" s="9" t="s">
        <v>1347</v>
      </c>
      <c r="H661" s="9">
        <v>0</v>
      </c>
      <c r="I661" s="9" t="s">
        <v>858</v>
      </c>
      <c r="J661" s="9">
        <v>0</v>
      </c>
      <c r="K661" s="9" t="s">
        <v>2397</v>
      </c>
    </row>
    <row r="662" spans="1:12" x14ac:dyDescent="0.25">
      <c r="A662" s="9" t="s">
        <v>1635</v>
      </c>
      <c r="B662" s="9" t="s">
        <v>1636</v>
      </c>
      <c r="C662" s="9" t="s">
        <v>2146</v>
      </c>
      <c r="D662" s="9" t="str">
        <f t="shared" si="10"/>
        <v>VRSIGN</v>
      </c>
      <c r="E662" s="9" t="s">
        <v>2147</v>
      </c>
      <c r="F662" s="9">
        <v>0</v>
      </c>
      <c r="G662" s="9" t="s">
        <v>1347</v>
      </c>
      <c r="H662" s="9">
        <v>0</v>
      </c>
      <c r="I662" s="9" t="s">
        <v>858</v>
      </c>
      <c r="J662" s="9">
        <v>0</v>
      </c>
      <c r="K662" s="9" t="s">
        <v>2397</v>
      </c>
    </row>
    <row r="663" spans="1:12" x14ac:dyDescent="0.25">
      <c r="A663" s="9" t="s">
        <v>1635</v>
      </c>
      <c r="B663" s="9" t="s">
        <v>1636</v>
      </c>
      <c r="C663" s="9" t="s">
        <v>2148</v>
      </c>
      <c r="D663" s="9" t="str">
        <f t="shared" si="10"/>
        <v>VWAP</v>
      </c>
      <c r="E663" s="9" t="s">
        <v>2149</v>
      </c>
      <c r="F663" s="9">
        <v>75</v>
      </c>
      <c r="G663" s="9" t="s">
        <v>1347</v>
      </c>
      <c r="H663" s="9">
        <v>0</v>
      </c>
      <c r="I663" s="9" t="s">
        <v>858</v>
      </c>
      <c r="J663" s="9">
        <v>0</v>
      </c>
      <c r="K663" s="9" t="s">
        <v>2397</v>
      </c>
    </row>
    <row r="664" spans="1:12" s="79" customFormat="1" x14ac:dyDescent="0.25">
      <c r="A664" s="79" t="s">
        <v>1635</v>
      </c>
      <c r="B664" s="79" t="s">
        <v>1636</v>
      </c>
      <c r="C664" s="79" t="s">
        <v>2150</v>
      </c>
      <c r="D664" s="79" t="str">
        <f t="shared" si="10"/>
        <v>WA105DBZ</v>
      </c>
      <c r="E664" s="79" t="s">
        <v>2151</v>
      </c>
      <c r="F664" s="79">
        <v>69</v>
      </c>
      <c r="G664" s="79" t="s">
        <v>854</v>
      </c>
      <c r="H664" s="79">
        <v>0</v>
      </c>
      <c r="I664" s="79" t="s">
        <v>858</v>
      </c>
      <c r="J664" s="79">
        <v>0</v>
      </c>
      <c r="K664" s="79" t="s">
        <v>2370</v>
      </c>
    </row>
    <row r="665" spans="1:12" x14ac:dyDescent="0.25">
      <c r="A665" s="9" t="s">
        <v>1635</v>
      </c>
      <c r="B665" s="9" t="s">
        <v>1636</v>
      </c>
      <c r="C665" s="9" t="s">
        <v>2152</v>
      </c>
      <c r="D665" s="9" t="str">
        <f t="shared" si="10"/>
        <v>WEATHER2PNL</v>
      </c>
      <c r="E665" s="9" t="s">
        <v>1093</v>
      </c>
      <c r="F665" s="9">
        <v>0</v>
      </c>
      <c r="G665" s="9" t="s">
        <v>855</v>
      </c>
      <c r="H665" s="9">
        <v>0</v>
      </c>
      <c r="I665" s="9" t="s">
        <v>1349</v>
      </c>
      <c r="J665" s="9">
        <v>0</v>
      </c>
      <c r="K665" s="9" t="s">
        <v>2397</v>
      </c>
    </row>
    <row r="666" spans="1:12" s="79" customFormat="1" x14ac:dyDescent="0.25">
      <c r="A666" s="79" t="s">
        <v>1635</v>
      </c>
      <c r="B666" s="79" t="s">
        <v>1636</v>
      </c>
      <c r="C666" s="79" t="s">
        <v>2153</v>
      </c>
      <c r="D666" s="79" t="str">
        <f t="shared" si="10"/>
        <v>WIFI-AP-ANT</v>
      </c>
      <c r="E666" s="79" t="s">
        <v>2154</v>
      </c>
      <c r="F666" s="79">
        <v>0</v>
      </c>
      <c r="G666" s="79" t="s">
        <v>1347</v>
      </c>
      <c r="H666" s="79">
        <v>0</v>
      </c>
      <c r="I666" s="79" t="s">
        <v>858</v>
      </c>
      <c r="J666" s="79">
        <v>0</v>
      </c>
      <c r="K666" s="79" t="s">
        <v>2371</v>
      </c>
    </row>
    <row r="667" spans="1:12" s="79" customFormat="1" x14ac:dyDescent="0.25">
      <c r="A667" s="79" t="s">
        <v>1635</v>
      </c>
      <c r="B667" s="79" t="s">
        <v>1636</v>
      </c>
      <c r="C667" s="79" t="s">
        <v>2155</v>
      </c>
      <c r="D667" s="79" t="str">
        <f t="shared" si="10"/>
        <v>WIFI-CAM-ANT</v>
      </c>
      <c r="E667" s="79" t="s">
        <v>2156</v>
      </c>
      <c r="F667" s="79">
        <v>0</v>
      </c>
      <c r="G667" s="79" t="s">
        <v>1347</v>
      </c>
      <c r="H667" s="79">
        <v>0</v>
      </c>
      <c r="I667" s="79" t="s">
        <v>858</v>
      </c>
      <c r="J667" s="79">
        <v>0</v>
      </c>
      <c r="K667" s="79" t="s">
        <v>2155</v>
      </c>
    </row>
    <row r="668" spans="1:12" s="79" customFormat="1" x14ac:dyDescent="0.25">
      <c r="A668" s="79" t="s">
        <v>1635</v>
      </c>
      <c r="B668" s="79" t="s">
        <v>1636</v>
      </c>
      <c r="C668" s="79" t="s">
        <v>1471</v>
      </c>
      <c r="D668" s="79" t="str">
        <f t="shared" si="10"/>
        <v>WIFI_EXTEND</v>
      </c>
      <c r="E668" s="79" t="s">
        <v>1092</v>
      </c>
      <c r="F668" s="79">
        <v>0</v>
      </c>
      <c r="G668" s="79" t="s">
        <v>854</v>
      </c>
      <c r="H668" s="79">
        <v>0</v>
      </c>
      <c r="I668" s="79" t="s">
        <v>858</v>
      </c>
      <c r="J668" s="79">
        <v>0</v>
      </c>
      <c r="K668" s="79" t="s">
        <v>209</v>
      </c>
    </row>
    <row r="669" spans="1:12" x14ac:dyDescent="0.25">
      <c r="A669" s="9" t="s">
        <v>1635</v>
      </c>
      <c r="B669" s="9" t="s">
        <v>1636</v>
      </c>
      <c r="C669" s="9" t="s">
        <v>2157</v>
      </c>
      <c r="D669" s="9" t="str">
        <f t="shared" si="10"/>
        <v>WIFIBUNDLE</v>
      </c>
      <c r="E669" s="9" t="s">
        <v>2158</v>
      </c>
      <c r="F669" s="9">
        <v>0</v>
      </c>
      <c r="G669" s="9" t="s">
        <v>1352</v>
      </c>
      <c r="H669" s="74">
        <v>11.99</v>
      </c>
      <c r="I669" s="9" t="s">
        <v>1200</v>
      </c>
      <c r="J669" s="9">
        <v>0</v>
      </c>
      <c r="K669" s="9" t="s">
        <v>2397</v>
      </c>
    </row>
    <row r="670" spans="1:12" s="79" customFormat="1" x14ac:dyDescent="0.25">
      <c r="A670" s="79" t="s">
        <v>1635</v>
      </c>
      <c r="B670" s="79" t="s">
        <v>1636</v>
      </c>
      <c r="C670" s="79" t="s">
        <v>1348</v>
      </c>
      <c r="D670" s="79" t="str">
        <f t="shared" si="10"/>
        <v>WIFIDLINK</v>
      </c>
      <c r="E670" s="79" t="s">
        <v>884</v>
      </c>
      <c r="F670" s="79">
        <v>0</v>
      </c>
      <c r="G670" s="79" t="s">
        <v>1349</v>
      </c>
      <c r="H670" s="79">
        <v>0</v>
      </c>
      <c r="I670" s="79" t="s">
        <v>858</v>
      </c>
      <c r="J670" s="79">
        <v>0</v>
      </c>
      <c r="K670" s="79" t="s">
        <v>208</v>
      </c>
    </row>
    <row r="671" spans="1:12" s="79" customFormat="1" x14ac:dyDescent="0.25">
      <c r="A671" s="79" t="s">
        <v>1635</v>
      </c>
      <c r="B671" s="79" t="s">
        <v>1636</v>
      </c>
      <c r="C671" s="79" t="s">
        <v>1350</v>
      </c>
      <c r="D671" s="79" t="str">
        <f t="shared" si="10"/>
        <v>WIFIDRLK</v>
      </c>
      <c r="E671" s="79" t="s">
        <v>1351</v>
      </c>
      <c r="F671" s="80">
        <v>199.99</v>
      </c>
      <c r="G671" s="79" t="s">
        <v>2159</v>
      </c>
      <c r="H671" s="80">
        <v>2.99</v>
      </c>
      <c r="I671" s="79" t="s">
        <v>1352</v>
      </c>
      <c r="J671" s="79">
        <v>0</v>
      </c>
      <c r="K671" s="79" t="s">
        <v>2372</v>
      </c>
    </row>
    <row r="672" spans="1:12" s="79" customFormat="1" x14ac:dyDescent="0.25">
      <c r="A672" s="79" t="s">
        <v>1635</v>
      </c>
      <c r="B672" s="79" t="s">
        <v>1636</v>
      </c>
      <c r="C672" s="79" t="s">
        <v>2160</v>
      </c>
      <c r="D672" s="79" t="str">
        <f t="shared" si="10"/>
        <v>WIFIDRLK_B</v>
      </c>
      <c r="E672" s="79" t="s">
        <v>2161</v>
      </c>
      <c r="F672" s="79">
        <v>0</v>
      </c>
      <c r="G672" s="79" t="s">
        <v>858</v>
      </c>
      <c r="H672" s="79">
        <v>0</v>
      </c>
      <c r="I672" s="79" t="s">
        <v>1352</v>
      </c>
      <c r="J672" s="79">
        <v>0</v>
      </c>
      <c r="K672" s="79" t="str">
        <f>C672</f>
        <v xml:space="preserve">WIFIDRLK_B  </v>
      </c>
      <c r="L672" s="79" t="s">
        <v>2384</v>
      </c>
    </row>
    <row r="673" spans="1:12" x14ac:dyDescent="0.25">
      <c r="A673" s="9" t="s">
        <v>1635</v>
      </c>
      <c r="B673" s="9" t="s">
        <v>1636</v>
      </c>
      <c r="C673" s="9" t="s">
        <v>2162</v>
      </c>
      <c r="D673" s="9" t="str">
        <f t="shared" si="10"/>
        <v>WIFIHOME_B</v>
      </c>
      <c r="E673" s="9" t="s">
        <v>2163</v>
      </c>
      <c r="F673" s="9">
        <v>0</v>
      </c>
      <c r="G673" s="9" t="s">
        <v>2164</v>
      </c>
      <c r="H673" s="74">
        <v>3.01</v>
      </c>
      <c r="I673" s="9" t="s">
        <v>1358</v>
      </c>
      <c r="J673" s="9">
        <v>0</v>
      </c>
      <c r="K673" s="9" t="s">
        <v>2397</v>
      </c>
    </row>
    <row r="674" spans="1:12" s="79" customFormat="1" x14ac:dyDescent="0.25">
      <c r="A674" s="79" t="s">
        <v>1635</v>
      </c>
      <c r="B674" s="79" t="s">
        <v>1636</v>
      </c>
      <c r="C674" s="79" t="s">
        <v>2165</v>
      </c>
      <c r="D674" s="79" t="str">
        <f t="shared" si="10"/>
        <v>WIFIKEYPAD_W</v>
      </c>
      <c r="E674" s="79" t="s">
        <v>2166</v>
      </c>
      <c r="F674" s="79">
        <v>99</v>
      </c>
      <c r="G674" s="79" t="s">
        <v>2167</v>
      </c>
      <c r="H674" s="79">
        <v>0</v>
      </c>
      <c r="I674" s="79" t="s">
        <v>2167</v>
      </c>
      <c r="J674" s="79">
        <v>0</v>
      </c>
      <c r="K674" s="79" t="s">
        <v>2165</v>
      </c>
    </row>
    <row r="675" spans="1:12" s="79" customFormat="1" x14ac:dyDescent="0.25">
      <c r="A675" s="79" t="s">
        <v>1635</v>
      </c>
      <c r="B675" s="79" t="s">
        <v>1636</v>
      </c>
      <c r="C675" s="79" t="s">
        <v>1353</v>
      </c>
      <c r="D675" s="79" t="str">
        <f t="shared" si="10"/>
        <v>WIFIPLUG</v>
      </c>
      <c r="E675" s="79" t="s">
        <v>1354</v>
      </c>
      <c r="F675" s="80">
        <v>49.95</v>
      </c>
      <c r="G675" s="79" t="s">
        <v>2168</v>
      </c>
      <c r="H675" s="80">
        <v>1.99</v>
      </c>
      <c r="I675" s="79" t="s">
        <v>1355</v>
      </c>
      <c r="J675" s="79">
        <v>0</v>
      </c>
      <c r="K675" s="79" t="s">
        <v>2373</v>
      </c>
    </row>
    <row r="676" spans="1:12" s="79" customFormat="1" x14ac:dyDescent="0.25">
      <c r="A676" s="79" t="s">
        <v>1635</v>
      </c>
      <c r="B676" s="79" t="s">
        <v>1636</v>
      </c>
      <c r="C676" s="79" t="s">
        <v>1612</v>
      </c>
      <c r="D676" s="79" t="str">
        <f t="shared" si="10"/>
        <v>WIFISKEYPAD</v>
      </c>
      <c r="E676" s="79" t="s">
        <v>1613</v>
      </c>
      <c r="F676" s="79">
        <v>99</v>
      </c>
      <c r="G676" s="79" t="s">
        <v>2167</v>
      </c>
      <c r="H676" s="79">
        <v>0</v>
      </c>
      <c r="I676" s="79" t="s">
        <v>858</v>
      </c>
      <c r="J676" s="79">
        <v>0</v>
      </c>
      <c r="K676" s="79" t="s">
        <v>2374</v>
      </c>
    </row>
    <row r="677" spans="1:12" s="79" customFormat="1" x14ac:dyDescent="0.25">
      <c r="A677" s="79" t="s">
        <v>1635</v>
      </c>
      <c r="B677" s="79" t="s">
        <v>1636</v>
      </c>
      <c r="C677" s="79" t="s">
        <v>1356</v>
      </c>
      <c r="D677" s="79" t="str">
        <f t="shared" si="10"/>
        <v>WIFITSTAT</v>
      </c>
      <c r="E677" s="79" t="s">
        <v>1357</v>
      </c>
      <c r="F677" s="80">
        <v>149.99</v>
      </c>
      <c r="G677" s="79" t="s">
        <v>2164</v>
      </c>
      <c r="H677" s="80">
        <v>3.99</v>
      </c>
      <c r="I677" s="79" t="s">
        <v>1358</v>
      </c>
      <c r="J677" s="79">
        <v>0</v>
      </c>
      <c r="K677" s="79" t="s">
        <v>2375</v>
      </c>
    </row>
    <row r="678" spans="1:12" s="79" customFormat="1" x14ac:dyDescent="0.25">
      <c r="A678" s="79" t="s">
        <v>1635</v>
      </c>
      <c r="B678" s="79" t="s">
        <v>1636</v>
      </c>
      <c r="C678" s="79" t="s">
        <v>2169</v>
      </c>
      <c r="D678" s="79" t="str">
        <f t="shared" si="10"/>
        <v>WIFITSTAT_B</v>
      </c>
      <c r="E678" s="79" t="s">
        <v>2170</v>
      </c>
      <c r="F678" s="79">
        <v>0</v>
      </c>
      <c r="G678" s="79" t="s">
        <v>858</v>
      </c>
      <c r="H678" s="79">
        <v>0</v>
      </c>
      <c r="I678" s="79" t="s">
        <v>1358</v>
      </c>
      <c r="J678" s="79">
        <v>0</v>
      </c>
      <c r="K678" s="79" t="str">
        <f>C678</f>
        <v xml:space="preserve">WIFITSTAT_B </v>
      </c>
      <c r="L678" s="79" t="s">
        <v>2384</v>
      </c>
    </row>
    <row r="679" spans="1:12" s="79" customFormat="1" x14ac:dyDescent="0.25">
      <c r="A679" s="79" t="s">
        <v>1635</v>
      </c>
      <c r="B679" s="79" t="s">
        <v>1636</v>
      </c>
      <c r="C679" s="79" t="s">
        <v>2171</v>
      </c>
      <c r="D679" s="79" t="str">
        <f t="shared" si="10"/>
        <v>WLS914-433</v>
      </c>
      <c r="E679" s="79" t="s">
        <v>1128</v>
      </c>
      <c r="F679" s="79">
        <v>99</v>
      </c>
      <c r="G679" s="79" t="s">
        <v>856</v>
      </c>
      <c r="H679" s="79">
        <v>0</v>
      </c>
      <c r="I679" s="79" t="s">
        <v>858</v>
      </c>
      <c r="J679" s="79">
        <v>0</v>
      </c>
      <c r="K679" s="79" t="s">
        <v>344</v>
      </c>
    </row>
    <row r="680" spans="1:12" s="79" customFormat="1" x14ac:dyDescent="0.25">
      <c r="A680" s="79" t="s">
        <v>1635</v>
      </c>
      <c r="B680" s="79" t="s">
        <v>1636</v>
      </c>
      <c r="C680" s="79" t="s">
        <v>1614</v>
      </c>
      <c r="D680" s="79" t="str">
        <f t="shared" si="10"/>
        <v>WS7</v>
      </c>
      <c r="E680" s="79" t="s">
        <v>602</v>
      </c>
      <c r="F680" s="79">
        <v>69</v>
      </c>
      <c r="G680" s="79" t="s">
        <v>855</v>
      </c>
      <c r="H680" s="79">
        <v>0</v>
      </c>
      <c r="I680" s="79" t="s">
        <v>858</v>
      </c>
      <c r="J680" s="79">
        <v>0</v>
      </c>
      <c r="K680" s="79" t="s">
        <v>601</v>
      </c>
    </row>
    <row r="681" spans="1:12" s="79" customFormat="1" x14ac:dyDescent="0.25">
      <c r="A681" s="79" t="s">
        <v>1635</v>
      </c>
      <c r="B681" s="79" t="s">
        <v>1636</v>
      </c>
      <c r="C681" s="79" t="s">
        <v>2172</v>
      </c>
      <c r="D681" s="79" t="str">
        <f t="shared" si="10"/>
        <v>WST- 302</v>
      </c>
      <c r="E681" s="79" t="s">
        <v>2173</v>
      </c>
      <c r="F681" s="79">
        <v>59</v>
      </c>
      <c r="G681" s="79" t="s">
        <v>854</v>
      </c>
      <c r="H681" s="79">
        <v>0</v>
      </c>
      <c r="I681" s="79" t="s">
        <v>858</v>
      </c>
      <c r="J681" s="79">
        <v>0</v>
      </c>
      <c r="K681" s="79" t="s">
        <v>2377</v>
      </c>
    </row>
    <row r="682" spans="1:12" s="79" customFormat="1" x14ac:dyDescent="0.25">
      <c r="A682" s="79" t="s">
        <v>1635</v>
      </c>
      <c r="B682" s="79" t="s">
        <v>1636</v>
      </c>
      <c r="C682" s="79" t="s">
        <v>2174</v>
      </c>
      <c r="D682" s="79" t="str">
        <f t="shared" si="10"/>
        <v>WW-TRANSLATR</v>
      </c>
      <c r="E682" s="79" t="s">
        <v>2175</v>
      </c>
      <c r="F682" s="79">
        <v>0</v>
      </c>
      <c r="G682" s="79" t="s">
        <v>854</v>
      </c>
      <c r="H682" s="79">
        <v>0</v>
      </c>
      <c r="I682" s="79" t="s">
        <v>858</v>
      </c>
      <c r="J682" s="79">
        <v>0</v>
      </c>
      <c r="K682" s="79" t="s">
        <v>2174</v>
      </c>
    </row>
    <row r="683" spans="1:12" s="79" customFormat="1" x14ac:dyDescent="0.25">
      <c r="A683" s="79" t="s">
        <v>1635</v>
      </c>
      <c r="B683" s="79" t="s">
        <v>1636</v>
      </c>
      <c r="C683" s="79" t="s">
        <v>926</v>
      </c>
      <c r="D683" s="79" t="str">
        <f t="shared" si="10"/>
        <v>Z_DSD37_ZWUS</v>
      </c>
      <c r="E683" s="79" t="s">
        <v>1082</v>
      </c>
      <c r="F683" s="79">
        <v>0</v>
      </c>
      <c r="G683" s="79" t="s">
        <v>855</v>
      </c>
      <c r="H683" s="79">
        <v>0</v>
      </c>
      <c r="I683" s="79" t="s">
        <v>858</v>
      </c>
      <c r="J683" s="79">
        <v>0</v>
      </c>
      <c r="K683" s="79" t="s">
        <v>926</v>
      </c>
    </row>
    <row r="684" spans="1:12" x14ac:dyDescent="0.25">
      <c r="A684" s="9" t="s">
        <v>2176</v>
      </c>
      <c r="B684" s="9" t="s">
        <v>2177</v>
      </c>
      <c r="C684" s="9" t="s">
        <v>1637</v>
      </c>
      <c r="D684" s="9" t="str">
        <f t="shared" si="10"/>
        <v>01_CDNNLDISC</v>
      </c>
      <c r="E684" s="9" t="s">
        <v>1638</v>
      </c>
      <c r="F684" s="75">
        <v>-49.5</v>
      </c>
      <c r="G684" s="9" t="s">
        <v>1639</v>
      </c>
      <c r="H684" s="9">
        <v>0</v>
      </c>
      <c r="I684" s="9" t="s">
        <v>858</v>
      </c>
      <c r="J684" s="9">
        <v>0</v>
      </c>
      <c r="K684" s="9" t="s">
        <v>2397</v>
      </c>
    </row>
    <row r="685" spans="1:12" x14ac:dyDescent="0.25">
      <c r="A685" s="9" t="s">
        <v>2176</v>
      </c>
      <c r="B685" s="9" t="s">
        <v>2177</v>
      </c>
      <c r="C685" s="9" t="s">
        <v>1640</v>
      </c>
      <c r="D685" s="9" t="str">
        <f t="shared" si="10"/>
        <v>01_DISC25</v>
      </c>
      <c r="E685" s="9" t="s">
        <v>1641</v>
      </c>
      <c r="F685" s="9">
        <v>0</v>
      </c>
      <c r="G685" s="9" t="s">
        <v>1639</v>
      </c>
      <c r="H685" s="9">
        <v>0</v>
      </c>
      <c r="I685" s="9" t="s">
        <v>858</v>
      </c>
      <c r="J685" s="9">
        <v>0</v>
      </c>
      <c r="K685" s="9" t="s">
        <v>2397</v>
      </c>
    </row>
    <row r="686" spans="1:12" x14ac:dyDescent="0.25">
      <c r="A686" s="9" t="s">
        <v>2176</v>
      </c>
      <c r="B686" s="9" t="s">
        <v>2177</v>
      </c>
      <c r="C686" s="9" t="s">
        <v>1642</v>
      </c>
      <c r="D686" s="9" t="str">
        <f t="shared" si="10"/>
        <v>01_DISCSALES</v>
      </c>
      <c r="E686" s="9" t="s">
        <v>1643</v>
      </c>
      <c r="F686" s="9">
        <v>0</v>
      </c>
      <c r="G686" s="9" t="s">
        <v>1639</v>
      </c>
      <c r="H686" s="9">
        <v>0</v>
      </c>
      <c r="I686" s="9" t="s">
        <v>858</v>
      </c>
      <c r="J686" s="9">
        <v>0</v>
      </c>
      <c r="K686" s="9" t="s">
        <v>2397</v>
      </c>
    </row>
    <row r="687" spans="1:12" x14ac:dyDescent="0.25">
      <c r="A687" s="9" t="s">
        <v>2176</v>
      </c>
      <c r="B687" s="9" t="s">
        <v>2177</v>
      </c>
      <c r="C687" s="9" t="s">
        <v>1644</v>
      </c>
      <c r="D687" s="9" t="str">
        <f t="shared" si="10"/>
        <v>01_NLDISC</v>
      </c>
      <c r="E687" s="9" t="s">
        <v>1645</v>
      </c>
      <c r="F687" s="9">
        <v>-99</v>
      </c>
      <c r="G687" s="9" t="s">
        <v>1639</v>
      </c>
      <c r="H687" s="9">
        <v>0</v>
      </c>
      <c r="I687" s="9" t="s">
        <v>858</v>
      </c>
      <c r="J687" s="9">
        <v>0</v>
      </c>
      <c r="K687" s="9" t="s">
        <v>2397</v>
      </c>
    </row>
    <row r="688" spans="1:12" s="79" customFormat="1" x14ac:dyDescent="0.25">
      <c r="A688" s="79" t="s">
        <v>2176</v>
      </c>
      <c r="B688" s="79" t="s">
        <v>2177</v>
      </c>
      <c r="C688" s="79" t="s">
        <v>2178</v>
      </c>
      <c r="D688" s="79" t="str">
        <f t="shared" si="10"/>
        <v>122WP05</v>
      </c>
      <c r="E688" s="79" t="s">
        <v>2179</v>
      </c>
      <c r="F688" s="79">
        <v>25</v>
      </c>
      <c r="G688" s="79" t="s">
        <v>855</v>
      </c>
      <c r="H688" s="79">
        <v>0</v>
      </c>
      <c r="I688" s="79" t="s">
        <v>858</v>
      </c>
      <c r="J688" s="79">
        <v>0</v>
      </c>
      <c r="K688" s="79" t="s">
        <v>2297</v>
      </c>
    </row>
    <row r="689" spans="1:11" s="79" customFormat="1" x14ac:dyDescent="0.25">
      <c r="A689" s="79" t="s">
        <v>2176</v>
      </c>
      <c r="B689" s="79" t="s">
        <v>2177</v>
      </c>
      <c r="C689" s="79" t="s">
        <v>1646</v>
      </c>
      <c r="D689" s="79" t="str">
        <f t="shared" si="10"/>
        <v>14A-2S2</v>
      </c>
      <c r="E689" s="79" t="s">
        <v>1647</v>
      </c>
      <c r="F689" s="79">
        <v>0</v>
      </c>
      <c r="G689" s="79" t="s">
        <v>1347</v>
      </c>
      <c r="H689" s="79">
        <v>0</v>
      </c>
      <c r="I689" s="79" t="s">
        <v>858</v>
      </c>
      <c r="J689" s="79">
        <v>0</v>
      </c>
      <c r="K689" s="79" t="s">
        <v>2298</v>
      </c>
    </row>
    <row r="690" spans="1:11" x14ac:dyDescent="0.25">
      <c r="A690" s="9" t="s">
        <v>2176</v>
      </c>
      <c r="B690" s="9" t="s">
        <v>2177</v>
      </c>
      <c r="C690" s="9" t="s">
        <v>1648</v>
      </c>
      <c r="D690" s="9" t="str">
        <f t="shared" si="10"/>
        <v>20FOR24</v>
      </c>
      <c r="E690" s="9" t="s">
        <v>1649</v>
      </c>
      <c r="F690" s="9">
        <v>0</v>
      </c>
      <c r="G690" s="9" t="s">
        <v>858</v>
      </c>
      <c r="H690" s="9">
        <v>-20</v>
      </c>
      <c r="I690" s="9" t="s">
        <v>1650</v>
      </c>
      <c r="J690" s="9">
        <v>0</v>
      </c>
      <c r="K690" s="9" t="s">
        <v>2397</v>
      </c>
    </row>
    <row r="691" spans="1:11" s="79" customFormat="1" x14ac:dyDescent="0.25">
      <c r="A691" s="79" t="s">
        <v>2176</v>
      </c>
      <c r="B691" s="79" t="s">
        <v>2177</v>
      </c>
      <c r="C691" s="79" t="s">
        <v>1651</v>
      </c>
      <c r="D691" s="79" t="str">
        <f t="shared" si="10"/>
        <v>2GIG-3GBX-A</v>
      </c>
      <c r="E691" s="79" t="s">
        <v>1088</v>
      </c>
      <c r="F691" s="79">
        <v>0</v>
      </c>
      <c r="G691" s="79" t="s">
        <v>854</v>
      </c>
      <c r="H691" s="79">
        <v>0</v>
      </c>
      <c r="I691" s="79" t="s">
        <v>858</v>
      </c>
      <c r="J691" s="79">
        <v>0</v>
      </c>
      <c r="K691" s="79" t="s">
        <v>205</v>
      </c>
    </row>
    <row r="692" spans="1:11" s="79" customFormat="1" x14ac:dyDescent="0.25">
      <c r="A692" s="79" t="s">
        <v>2176</v>
      </c>
      <c r="B692" s="79" t="s">
        <v>2177</v>
      </c>
      <c r="C692" s="79" t="s">
        <v>1426</v>
      </c>
      <c r="D692" s="79" t="str">
        <f t="shared" si="10"/>
        <v>2GIG-CP-DESK</v>
      </c>
      <c r="E692" s="79" t="s">
        <v>1427</v>
      </c>
      <c r="F692" s="79">
        <v>0</v>
      </c>
      <c r="G692" s="79" t="s">
        <v>854</v>
      </c>
      <c r="H692" s="79">
        <v>0</v>
      </c>
      <c r="I692" s="79" t="s">
        <v>858</v>
      </c>
      <c r="J692" s="79">
        <v>0</v>
      </c>
      <c r="K692" s="79" t="s">
        <v>1426</v>
      </c>
    </row>
    <row r="693" spans="1:11" s="79" customFormat="1" x14ac:dyDescent="0.25">
      <c r="A693" s="79" t="s">
        <v>2176</v>
      </c>
      <c r="B693" s="79" t="s">
        <v>2177</v>
      </c>
      <c r="C693" s="79" t="s">
        <v>1428</v>
      </c>
      <c r="D693" s="79" t="str">
        <f t="shared" si="10"/>
        <v>2GIG-F1-345</v>
      </c>
      <c r="E693" s="79" t="s">
        <v>1429</v>
      </c>
      <c r="F693" s="79">
        <v>0</v>
      </c>
      <c r="G693" s="79" t="s">
        <v>854</v>
      </c>
      <c r="H693" s="79">
        <v>0</v>
      </c>
      <c r="I693" s="79" t="s">
        <v>1296</v>
      </c>
      <c r="J693" s="79">
        <v>0</v>
      </c>
      <c r="K693" s="79" t="s">
        <v>980</v>
      </c>
    </row>
    <row r="694" spans="1:11" x14ac:dyDescent="0.25">
      <c r="A694" s="9" t="s">
        <v>2176</v>
      </c>
      <c r="B694" s="9" t="s">
        <v>2177</v>
      </c>
      <c r="C694" s="9" t="s">
        <v>1652</v>
      </c>
      <c r="D694" s="9" t="str">
        <f t="shared" si="10"/>
        <v>2GIG-F1-CF</v>
      </c>
      <c r="E694" s="9" t="s">
        <v>1098</v>
      </c>
      <c r="F694" s="9">
        <v>0</v>
      </c>
      <c r="G694" s="9" t="s">
        <v>858</v>
      </c>
      <c r="H694" s="9">
        <v>10</v>
      </c>
      <c r="I694" s="9" t="s">
        <v>1653</v>
      </c>
      <c r="J694" s="9">
        <v>0</v>
      </c>
      <c r="K694" s="9" t="s">
        <v>2397</v>
      </c>
    </row>
    <row r="695" spans="1:11" s="79" customFormat="1" x14ac:dyDescent="0.25">
      <c r="A695" s="79" t="s">
        <v>2176</v>
      </c>
      <c r="B695" s="79" t="s">
        <v>2177</v>
      </c>
      <c r="C695" s="79" t="s">
        <v>1430</v>
      </c>
      <c r="D695" s="79" t="str">
        <f t="shared" si="10"/>
        <v>2GIG-GC2</v>
      </c>
      <c r="E695" s="79" t="s">
        <v>1084</v>
      </c>
      <c r="F695" s="79">
        <v>0</v>
      </c>
      <c r="G695" s="79" t="s">
        <v>854</v>
      </c>
      <c r="H695" s="79">
        <v>0</v>
      </c>
      <c r="I695" s="79" t="s">
        <v>737</v>
      </c>
      <c r="J695" s="79">
        <v>0</v>
      </c>
      <c r="K695" s="79" t="s">
        <v>899</v>
      </c>
    </row>
    <row r="696" spans="1:11" s="79" customFormat="1" x14ac:dyDescent="0.25">
      <c r="A696" s="79" t="s">
        <v>2176</v>
      </c>
      <c r="B696" s="79" t="s">
        <v>2177</v>
      </c>
      <c r="C696" s="79" t="s">
        <v>1654</v>
      </c>
      <c r="D696" s="79" t="str">
        <f t="shared" si="10"/>
        <v>2GIG-GC2F</v>
      </c>
      <c r="E696" s="79" t="s">
        <v>1085</v>
      </c>
      <c r="F696" s="79">
        <v>0</v>
      </c>
      <c r="G696" s="79" t="s">
        <v>854</v>
      </c>
      <c r="H696" s="79">
        <v>0</v>
      </c>
      <c r="I696" s="79" t="s">
        <v>737</v>
      </c>
      <c r="J696" s="79">
        <v>0</v>
      </c>
      <c r="K696" s="79" t="s">
        <v>900</v>
      </c>
    </row>
    <row r="697" spans="1:11" s="79" customFormat="1" x14ac:dyDescent="0.25">
      <c r="A697" s="79" t="s">
        <v>2176</v>
      </c>
      <c r="B697" s="79" t="s">
        <v>2177</v>
      </c>
      <c r="C697" s="79" t="s">
        <v>1431</v>
      </c>
      <c r="D697" s="79" t="str">
        <f t="shared" si="10"/>
        <v>2GIG-GC3GRA</v>
      </c>
      <c r="E697" s="79" t="s">
        <v>1432</v>
      </c>
      <c r="F697" s="79">
        <v>0</v>
      </c>
      <c r="G697" s="79" t="s">
        <v>854</v>
      </c>
      <c r="H697" s="79">
        <v>0</v>
      </c>
      <c r="I697" s="79" t="s">
        <v>858</v>
      </c>
      <c r="J697" s="79">
        <v>0</v>
      </c>
      <c r="K697" s="79" t="s">
        <v>2304</v>
      </c>
    </row>
    <row r="698" spans="1:11" s="79" customFormat="1" x14ac:dyDescent="0.25">
      <c r="A698" s="79" t="s">
        <v>2176</v>
      </c>
      <c r="B698" s="79" t="s">
        <v>2177</v>
      </c>
      <c r="C698" s="79" t="s">
        <v>1655</v>
      </c>
      <c r="D698" s="79" t="str">
        <f t="shared" si="10"/>
        <v>2GIG-GC3GRXA</v>
      </c>
      <c r="E698" s="79" t="s">
        <v>1656</v>
      </c>
      <c r="F698" s="79">
        <v>0</v>
      </c>
      <c r="G698" s="79" t="s">
        <v>854</v>
      </c>
      <c r="H698" s="79">
        <v>0</v>
      </c>
      <c r="I698" s="79" t="s">
        <v>858</v>
      </c>
      <c r="J698" s="79">
        <v>0</v>
      </c>
      <c r="K698" s="79" t="s">
        <v>1655</v>
      </c>
    </row>
    <row r="699" spans="1:11" s="79" customFormat="1" x14ac:dyDescent="0.25">
      <c r="A699" s="79" t="s">
        <v>2176</v>
      </c>
      <c r="B699" s="79" t="s">
        <v>2177</v>
      </c>
      <c r="C699" s="79" t="s">
        <v>1657</v>
      </c>
      <c r="D699" s="79" t="str">
        <f t="shared" si="10"/>
        <v>2GIG-GCCDMVX</v>
      </c>
      <c r="E699" s="79" t="s">
        <v>1658</v>
      </c>
      <c r="F699" s="79">
        <v>0</v>
      </c>
      <c r="G699" s="79" t="s">
        <v>854</v>
      </c>
      <c r="H699" s="79">
        <v>0</v>
      </c>
      <c r="I699" s="79" t="s">
        <v>858</v>
      </c>
      <c r="J699" s="79">
        <v>0</v>
      </c>
      <c r="K699" s="79" t="s">
        <v>1657</v>
      </c>
    </row>
    <row r="700" spans="1:11" s="79" customFormat="1" x14ac:dyDescent="0.25">
      <c r="A700" s="79" t="s">
        <v>2176</v>
      </c>
      <c r="B700" s="79" t="s">
        <v>2177</v>
      </c>
      <c r="C700" s="79" t="s">
        <v>1433</v>
      </c>
      <c r="D700" s="79" t="str">
        <f t="shared" si="10"/>
        <v>2GIG-PHB-345</v>
      </c>
      <c r="E700" s="79" t="s">
        <v>1434</v>
      </c>
      <c r="F700" s="79">
        <v>0</v>
      </c>
      <c r="G700" s="79" t="s">
        <v>854</v>
      </c>
      <c r="H700" s="79">
        <v>0</v>
      </c>
      <c r="I700" s="79" t="s">
        <v>1296</v>
      </c>
      <c r="J700" s="79">
        <v>0</v>
      </c>
      <c r="K700" s="79" t="s">
        <v>1433</v>
      </c>
    </row>
    <row r="701" spans="1:11" x14ac:dyDescent="0.25">
      <c r="A701" s="9" t="s">
        <v>2176</v>
      </c>
      <c r="B701" s="9" t="s">
        <v>2177</v>
      </c>
      <c r="C701" s="9" t="s">
        <v>1659</v>
      </c>
      <c r="D701" s="9" t="str">
        <f t="shared" si="10"/>
        <v>2GIG-PHB-CF</v>
      </c>
      <c r="E701" s="9" t="s">
        <v>1097</v>
      </c>
      <c r="F701" s="9">
        <v>0</v>
      </c>
      <c r="G701" s="9" t="s">
        <v>858</v>
      </c>
      <c r="H701" s="9">
        <v>5</v>
      </c>
      <c r="I701" s="9" t="s">
        <v>1653</v>
      </c>
      <c r="J701" s="9">
        <v>0</v>
      </c>
      <c r="K701" s="9" t="s">
        <v>2397</v>
      </c>
    </row>
    <row r="702" spans="1:11" s="79" customFormat="1" x14ac:dyDescent="0.25">
      <c r="A702" s="79" t="s">
        <v>2176</v>
      </c>
      <c r="B702" s="79" t="s">
        <v>2177</v>
      </c>
      <c r="C702" s="79" t="s">
        <v>1660</v>
      </c>
      <c r="D702" s="79" t="str">
        <f t="shared" si="10"/>
        <v>2GIG-RPTR</v>
      </c>
      <c r="E702" s="79" t="s">
        <v>1661</v>
      </c>
      <c r="F702" s="79">
        <v>50</v>
      </c>
      <c r="G702" s="79" t="s">
        <v>854</v>
      </c>
      <c r="H702" s="79">
        <v>0</v>
      </c>
      <c r="I702" s="79" t="s">
        <v>858</v>
      </c>
      <c r="J702" s="79">
        <v>0</v>
      </c>
      <c r="K702" s="79" t="s">
        <v>2305</v>
      </c>
    </row>
    <row r="703" spans="1:11" s="79" customFormat="1" x14ac:dyDescent="0.25">
      <c r="A703" s="79" t="s">
        <v>2176</v>
      </c>
      <c r="B703" s="79" t="s">
        <v>2177</v>
      </c>
      <c r="C703" s="79" t="s">
        <v>1435</v>
      </c>
      <c r="D703" s="79" t="str">
        <f t="shared" si="10"/>
        <v>2GIG_3GTLXA</v>
      </c>
      <c r="E703" s="79" t="s">
        <v>1436</v>
      </c>
      <c r="F703" s="79">
        <v>0</v>
      </c>
      <c r="G703" s="79" t="s">
        <v>854</v>
      </c>
      <c r="H703" s="79">
        <v>0</v>
      </c>
      <c r="I703" s="79" t="s">
        <v>858</v>
      </c>
      <c r="J703" s="79">
        <v>0</v>
      </c>
      <c r="K703" s="79" t="s">
        <v>2299</v>
      </c>
    </row>
    <row r="704" spans="1:11" s="79" customFormat="1" x14ac:dyDescent="0.25">
      <c r="A704" s="79" t="s">
        <v>2176</v>
      </c>
      <c r="B704" s="79" t="s">
        <v>2177</v>
      </c>
      <c r="C704" s="79" t="s">
        <v>93</v>
      </c>
      <c r="D704" s="79" t="str">
        <f t="shared" si="10"/>
        <v>2GIG_5800PIR</v>
      </c>
      <c r="E704" s="79" t="s">
        <v>1152</v>
      </c>
      <c r="F704" s="79">
        <v>299</v>
      </c>
      <c r="G704" s="79" t="s">
        <v>854</v>
      </c>
      <c r="H704" s="79">
        <v>0</v>
      </c>
      <c r="I704" s="79" t="s">
        <v>858</v>
      </c>
      <c r="J704" s="79">
        <v>0</v>
      </c>
      <c r="K704" s="79" t="s">
        <v>93</v>
      </c>
    </row>
    <row r="705" spans="1:11" s="79" customFormat="1" x14ac:dyDescent="0.25">
      <c r="A705" s="79" t="s">
        <v>2176</v>
      </c>
      <c r="B705" s="79" t="s">
        <v>2177</v>
      </c>
      <c r="C705" s="79" t="s">
        <v>1662</v>
      </c>
      <c r="D705" s="79" t="str">
        <f t="shared" si="10"/>
        <v>2GIG_5816OD</v>
      </c>
      <c r="E705" s="79" t="s">
        <v>1153</v>
      </c>
      <c r="F705" s="79">
        <v>99</v>
      </c>
      <c r="G705" s="79" t="s">
        <v>854</v>
      </c>
      <c r="H705" s="79">
        <v>0</v>
      </c>
      <c r="I705" s="79" t="s">
        <v>858</v>
      </c>
      <c r="J705" s="79">
        <v>0</v>
      </c>
      <c r="K705" s="79" t="s">
        <v>94</v>
      </c>
    </row>
    <row r="706" spans="1:11" s="79" customFormat="1" x14ac:dyDescent="0.25">
      <c r="A706" s="79" t="s">
        <v>2176</v>
      </c>
      <c r="B706" s="79" t="s">
        <v>2177</v>
      </c>
      <c r="C706" s="79" t="s">
        <v>1439</v>
      </c>
      <c r="D706" s="79" t="str">
        <f t="shared" ref="D706:D769" si="11">TRIM(C706)</f>
        <v>2GIG_ANT3X</v>
      </c>
      <c r="E706" s="79" t="s">
        <v>1440</v>
      </c>
      <c r="F706" s="79">
        <v>0</v>
      </c>
      <c r="G706" s="79" t="s">
        <v>854</v>
      </c>
      <c r="H706" s="79">
        <v>0</v>
      </c>
      <c r="I706" s="79" t="s">
        <v>858</v>
      </c>
      <c r="J706" s="79">
        <v>0</v>
      </c>
      <c r="K706" s="79" t="s">
        <v>2300</v>
      </c>
    </row>
    <row r="707" spans="1:11" s="79" customFormat="1" x14ac:dyDescent="0.25">
      <c r="A707" s="79" t="s">
        <v>2176</v>
      </c>
      <c r="B707" s="79" t="s">
        <v>2177</v>
      </c>
      <c r="C707" s="79" t="s">
        <v>52</v>
      </c>
      <c r="D707" s="79" t="str">
        <f t="shared" si="11"/>
        <v>2GIG_CO3_345</v>
      </c>
      <c r="E707" s="79" t="s">
        <v>1139</v>
      </c>
      <c r="F707" s="79">
        <v>89</v>
      </c>
      <c r="G707" s="79" t="s">
        <v>854</v>
      </c>
      <c r="H707" s="79">
        <v>0</v>
      </c>
      <c r="I707" s="79" t="s">
        <v>858</v>
      </c>
      <c r="J707" s="79">
        <v>0</v>
      </c>
      <c r="K707" s="79" t="s">
        <v>52</v>
      </c>
    </row>
    <row r="708" spans="1:11" s="79" customFormat="1" x14ac:dyDescent="0.25">
      <c r="A708" s="79" t="s">
        <v>2176</v>
      </c>
      <c r="B708" s="79" t="s">
        <v>2177</v>
      </c>
      <c r="C708" s="79" t="s">
        <v>1441</v>
      </c>
      <c r="D708" s="79" t="str">
        <f t="shared" si="11"/>
        <v>2GIG_DBELL</v>
      </c>
      <c r="E708" s="79" t="s">
        <v>1140</v>
      </c>
      <c r="F708" s="79">
        <v>49</v>
      </c>
      <c r="G708" s="79" t="s">
        <v>854</v>
      </c>
      <c r="H708" s="79">
        <v>0</v>
      </c>
      <c r="I708" s="79" t="s">
        <v>858</v>
      </c>
      <c r="J708" s="79">
        <v>0</v>
      </c>
      <c r="K708" s="79" t="s">
        <v>53</v>
      </c>
    </row>
    <row r="709" spans="1:11" s="79" customFormat="1" x14ac:dyDescent="0.25">
      <c r="A709" s="79" t="s">
        <v>2176</v>
      </c>
      <c r="B709" s="79" t="s">
        <v>2177</v>
      </c>
      <c r="C709" s="79" t="s">
        <v>54</v>
      </c>
      <c r="D709" s="79" t="str">
        <f t="shared" si="11"/>
        <v>2GIG_DW10_34</v>
      </c>
      <c r="E709" s="79" t="s">
        <v>1141</v>
      </c>
      <c r="F709" s="79">
        <v>29</v>
      </c>
      <c r="G709" s="79" t="s">
        <v>854</v>
      </c>
      <c r="H709" s="79">
        <v>0</v>
      </c>
      <c r="I709" s="79" t="s">
        <v>858</v>
      </c>
      <c r="J709" s="79">
        <v>0</v>
      </c>
      <c r="K709" s="79" t="s">
        <v>54</v>
      </c>
    </row>
    <row r="710" spans="1:11" s="79" customFormat="1" x14ac:dyDescent="0.25">
      <c r="A710" s="79" t="s">
        <v>2176</v>
      </c>
      <c r="B710" s="79" t="s">
        <v>2177</v>
      </c>
      <c r="C710" s="79" t="s">
        <v>1663</v>
      </c>
      <c r="D710" s="79" t="str">
        <f t="shared" si="11"/>
        <v>2GIG_DW20R</v>
      </c>
      <c r="E710" s="79" t="s">
        <v>1143</v>
      </c>
      <c r="F710" s="79">
        <v>49</v>
      </c>
      <c r="G710" s="79" t="s">
        <v>854</v>
      </c>
      <c r="H710" s="79">
        <v>0</v>
      </c>
      <c r="I710" s="79" t="s">
        <v>858</v>
      </c>
      <c r="J710" s="79">
        <v>0</v>
      </c>
      <c r="K710" s="79" t="s">
        <v>136</v>
      </c>
    </row>
    <row r="711" spans="1:11" s="79" customFormat="1" x14ac:dyDescent="0.25">
      <c r="A711" s="79" t="s">
        <v>2176</v>
      </c>
      <c r="B711" s="79" t="s">
        <v>2177</v>
      </c>
      <c r="C711" s="79" t="s">
        <v>1442</v>
      </c>
      <c r="D711" s="79" t="str">
        <f t="shared" si="11"/>
        <v>2GIG_DW40</v>
      </c>
      <c r="E711" s="79" t="s">
        <v>1142</v>
      </c>
      <c r="F711" s="79">
        <v>39</v>
      </c>
      <c r="G711" s="79" t="s">
        <v>854</v>
      </c>
      <c r="H711" s="79">
        <v>0</v>
      </c>
      <c r="I711" s="79" t="s">
        <v>858</v>
      </c>
      <c r="J711" s="79">
        <v>0</v>
      </c>
      <c r="K711" s="79" t="s">
        <v>55</v>
      </c>
    </row>
    <row r="712" spans="1:11" s="79" customFormat="1" x14ac:dyDescent="0.25">
      <c r="A712" s="79" t="s">
        <v>2176</v>
      </c>
      <c r="B712" s="79" t="s">
        <v>2177</v>
      </c>
      <c r="C712" s="79" t="s">
        <v>1443</v>
      </c>
      <c r="D712" s="79" t="str">
        <f t="shared" si="11"/>
        <v>2GIG_FT1345</v>
      </c>
      <c r="E712" s="79" t="s">
        <v>1144</v>
      </c>
      <c r="F712" s="79">
        <v>59</v>
      </c>
      <c r="G712" s="79" t="s">
        <v>854</v>
      </c>
      <c r="H712" s="79">
        <v>0</v>
      </c>
      <c r="I712" s="79" t="s">
        <v>858</v>
      </c>
      <c r="J712" s="79">
        <v>0</v>
      </c>
      <c r="K712" s="79" t="s">
        <v>56</v>
      </c>
    </row>
    <row r="713" spans="1:11" s="79" customFormat="1" x14ac:dyDescent="0.25">
      <c r="A713" s="79" t="s">
        <v>2176</v>
      </c>
      <c r="B713" s="79" t="s">
        <v>2177</v>
      </c>
      <c r="C713" s="79" t="s">
        <v>57</v>
      </c>
      <c r="D713" s="79" t="str">
        <f t="shared" si="11"/>
        <v>2GIG_GB1_345</v>
      </c>
      <c r="E713" s="79" t="s">
        <v>1145</v>
      </c>
      <c r="F713" s="79">
        <v>59</v>
      </c>
      <c r="G713" s="79" t="s">
        <v>854</v>
      </c>
      <c r="H713" s="79">
        <v>0</v>
      </c>
      <c r="I713" s="79" t="s">
        <v>858</v>
      </c>
      <c r="J713" s="79">
        <v>0</v>
      </c>
      <c r="K713" s="79" t="s">
        <v>57</v>
      </c>
    </row>
    <row r="714" spans="1:11" s="79" customFormat="1" x14ac:dyDescent="0.25">
      <c r="A714" s="79" t="s">
        <v>2176</v>
      </c>
      <c r="B714" s="79" t="s">
        <v>2177</v>
      </c>
      <c r="C714" s="79" t="s">
        <v>1664</v>
      </c>
      <c r="D714" s="79" t="str">
        <f t="shared" si="11"/>
        <v>2GIG_GC3GAXA</v>
      </c>
      <c r="E714" s="79" t="s">
        <v>1665</v>
      </c>
      <c r="F714" s="79">
        <v>0</v>
      </c>
      <c r="G714" s="79" t="s">
        <v>854</v>
      </c>
      <c r="H714" s="79">
        <v>0</v>
      </c>
      <c r="I714" s="79" t="s">
        <v>858</v>
      </c>
      <c r="J714" s="79">
        <v>0</v>
      </c>
      <c r="K714" s="79" t="s">
        <v>1664</v>
      </c>
    </row>
    <row r="715" spans="1:11" s="79" customFormat="1" x14ac:dyDescent="0.25">
      <c r="A715" s="79" t="s">
        <v>2176</v>
      </c>
      <c r="B715" s="79" t="s">
        <v>2177</v>
      </c>
      <c r="C715" s="79" t="s">
        <v>1444</v>
      </c>
      <c r="D715" s="79" t="str">
        <f t="shared" si="11"/>
        <v>2GIG_GCCDMVA</v>
      </c>
      <c r="E715" s="79" t="s">
        <v>1445</v>
      </c>
      <c r="F715" s="79">
        <v>0</v>
      </c>
      <c r="G715" s="79" t="s">
        <v>854</v>
      </c>
      <c r="H715" s="79">
        <v>0</v>
      </c>
      <c r="I715" s="79" t="s">
        <v>858</v>
      </c>
      <c r="J715" s="79">
        <v>0</v>
      </c>
      <c r="K715" s="79" t="s">
        <v>1444</v>
      </c>
    </row>
    <row r="716" spans="1:11" s="79" customFormat="1" x14ac:dyDescent="0.25">
      <c r="A716" s="79" t="s">
        <v>2176</v>
      </c>
      <c r="B716" s="79" t="s">
        <v>2177</v>
      </c>
      <c r="C716" s="79" t="s">
        <v>1446</v>
      </c>
      <c r="D716" s="79" t="str">
        <f t="shared" si="11"/>
        <v>2GIG_GCTBZ48</v>
      </c>
      <c r="E716" s="79" t="s">
        <v>1447</v>
      </c>
      <c r="F716" s="79">
        <v>99</v>
      </c>
      <c r="G716" s="79" t="s">
        <v>854</v>
      </c>
      <c r="H716" s="79">
        <v>0</v>
      </c>
      <c r="I716" s="79" t="s">
        <v>858</v>
      </c>
      <c r="J716" s="79">
        <v>0</v>
      </c>
      <c r="K716" s="79" t="s">
        <v>1446</v>
      </c>
    </row>
    <row r="717" spans="1:11" s="79" customFormat="1" x14ac:dyDescent="0.25">
      <c r="A717" s="79" t="s">
        <v>2176</v>
      </c>
      <c r="B717" s="79" t="s">
        <v>2177</v>
      </c>
      <c r="C717" s="79" t="s">
        <v>1666</v>
      </c>
      <c r="D717" s="79" t="str">
        <f t="shared" si="11"/>
        <v>2GIG_GD00Z_4</v>
      </c>
      <c r="E717" s="79" t="s">
        <v>1667</v>
      </c>
      <c r="F717" s="79">
        <v>99</v>
      </c>
      <c r="G717" s="79" t="s">
        <v>854</v>
      </c>
      <c r="H717" s="79">
        <v>0</v>
      </c>
      <c r="I717" s="79" t="s">
        <v>858</v>
      </c>
      <c r="J717" s="79">
        <v>0</v>
      </c>
      <c r="K717" s="79" t="s">
        <v>1666</v>
      </c>
    </row>
    <row r="718" spans="1:11" s="79" customFormat="1" x14ac:dyDescent="0.25">
      <c r="A718" s="79" t="s">
        <v>2176</v>
      </c>
      <c r="B718" s="79" t="s">
        <v>2177</v>
      </c>
      <c r="C718" s="79" t="s">
        <v>73</v>
      </c>
      <c r="D718" s="79" t="str">
        <f t="shared" si="11"/>
        <v>2GIG_GD00Z_5</v>
      </c>
      <c r="E718" s="79" t="s">
        <v>1162</v>
      </c>
      <c r="F718" s="79">
        <v>99</v>
      </c>
      <c r="G718" s="79" t="s">
        <v>854</v>
      </c>
      <c r="H718" s="79">
        <v>0</v>
      </c>
      <c r="I718" s="79" t="s">
        <v>858</v>
      </c>
      <c r="J718" s="79">
        <v>0</v>
      </c>
      <c r="K718" s="79" t="s">
        <v>73</v>
      </c>
    </row>
    <row r="719" spans="1:11" s="79" customFormat="1" x14ac:dyDescent="0.25">
      <c r="A719" s="79" t="s">
        <v>2176</v>
      </c>
      <c r="B719" s="79" t="s">
        <v>2177</v>
      </c>
      <c r="C719" s="79" t="s">
        <v>1668</v>
      </c>
      <c r="D719" s="79" t="str">
        <f t="shared" si="11"/>
        <v>2GIG_GDR1345</v>
      </c>
      <c r="E719" s="79" t="s">
        <v>1669</v>
      </c>
      <c r="F719" s="79">
        <v>0</v>
      </c>
      <c r="G719" s="79" t="s">
        <v>854</v>
      </c>
      <c r="H719" s="79">
        <v>0</v>
      </c>
      <c r="I719" s="79" t="s">
        <v>858</v>
      </c>
      <c r="J719" s="79">
        <v>0</v>
      </c>
      <c r="K719" s="79" t="s">
        <v>1668</v>
      </c>
    </row>
    <row r="720" spans="1:11" s="79" customFormat="1" x14ac:dyDescent="0.25">
      <c r="A720" s="79" t="s">
        <v>2176</v>
      </c>
      <c r="B720" s="79" t="s">
        <v>2177</v>
      </c>
      <c r="C720" s="79" t="s">
        <v>1448</v>
      </c>
      <c r="D720" s="79" t="str">
        <f t="shared" si="11"/>
        <v>2GIG_IMAGE1</v>
      </c>
      <c r="E720" s="79" t="s">
        <v>1163</v>
      </c>
      <c r="F720" s="79">
        <v>119</v>
      </c>
      <c r="G720" s="79" t="s">
        <v>854</v>
      </c>
      <c r="H720" s="79">
        <v>0</v>
      </c>
      <c r="I720" s="79" t="s">
        <v>858</v>
      </c>
      <c r="J720" s="79">
        <v>0</v>
      </c>
      <c r="K720" s="79" t="s">
        <v>74</v>
      </c>
    </row>
    <row r="721" spans="1:11" s="79" customFormat="1" x14ac:dyDescent="0.25">
      <c r="A721" s="79" t="s">
        <v>2176</v>
      </c>
      <c r="B721" s="79" t="s">
        <v>2177</v>
      </c>
      <c r="C721" s="79" t="s">
        <v>1449</v>
      </c>
      <c r="D721" s="79" t="str">
        <f t="shared" si="11"/>
        <v>2GIG_KEY2</v>
      </c>
      <c r="E721" s="79" t="s">
        <v>1146</v>
      </c>
      <c r="F721" s="79">
        <v>29</v>
      </c>
      <c r="G721" s="79" t="s">
        <v>854</v>
      </c>
      <c r="H721" s="79">
        <v>0</v>
      </c>
      <c r="I721" s="79" t="s">
        <v>858</v>
      </c>
      <c r="J721" s="79">
        <v>0</v>
      </c>
      <c r="K721" s="79" t="s">
        <v>58</v>
      </c>
    </row>
    <row r="722" spans="1:11" s="79" customFormat="1" x14ac:dyDescent="0.25">
      <c r="A722" s="79" t="s">
        <v>2176</v>
      </c>
      <c r="B722" s="79" t="s">
        <v>2177</v>
      </c>
      <c r="C722" s="79" t="s">
        <v>1450</v>
      </c>
      <c r="D722" s="79" t="str">
        <f t="shared" si="11"/>
        <v>2GIG_LB60Z</v>
      </c>
      <c r="E722" s="79" t="s">
        <v>1164</v>
      </c>
      <c r="F722" s="79">
        <v>49</v>
      </c>
      <c r="G722" s="79" t="s">
        <v>854</v>
      </c>
      <c r="H722" s="79">
        <v>0</v>
      </c>
      <c r="I722" s="79" t="s">
        <v>858</v>
      </c>
      <c r="J722" s="79">
        <v>0</v>
      </c>
      <c r="K722" s="79" t="s">
        <v>75</v>
      </c>
    </row>
    <row r="723" spans="1:11" s="79" customFormat="1" x14ac:dyDescent="0.25">
      <c r="A723" s="79" t="s">
        <v>2176</v>
      </c>
      <c r="B723" s="79" t="s">
        <v>2177</v>
      </c>
      <c r="C723" s="79" t="s">
        <v>918</v>
      </c>
      <c r="D723" s="79" t="str">
        <f t="shared" si="11"/>
        <v>2GIG_LB65R6Z</v>
      </c>
      <c r="E723" s="79" t="s">
        <v>1078</v>
      </c>
      <c r="F723" s="79">
        <v>49</v>
      </c>
      <c r="G723" s="79" t="s">
        <v>854</v>
      </c>
      <c r="H723" s="79">
        <v>0</v>
      </c>
      <c r="I723" s="79" t="s">
        <v>858</v>
      </c>
      <c r="J723" s="79">
        <v>0</v>
      </c>
      <c r="K723" s="79" t="s">
        <v>918</v>
      </c>
    </row>
    <row r="724" spans="1:11" s="79" customFormat="1" x14ac:dyDescent="0.25">
      <c r="A724" s="79" t="s">
        <v>2176</v>
      </c>
      <c r="B724" s="79" t="s">
        <v>2177</v>
      </c>
      <c r="C724" s="79" t="s">
        <v>1670</v>
      </c>
      <c r="D724" s="79" t="str">
        <f t="shared" si="11"/>
        <v>2GIG_LBR30Z</v>
      </c>
      <c r="E724" s="79" t="s">
        <v>1079</v>
      </c>
      <c r="F724" s="79">
        <v>49</v>
      </c>
      <c r="G724" s="79" t="s">
        <v>854</v>
      </c>
      <c r="H724" s="79">
        <v>0</v>
      </c>
      <c r="I724" s="79" t="s">
        <v>858</v>
      </c>
      <c r="J724" s="79">
        <v>0</v>
      </c>
      <c r="K724" s="79" t="s">
        <v>919</v>
      </c>
    </row>
    <row r="725" spans="1:11" s="79" customFormat="1" x14ac:dyDescent="0.25">
      <c r="A725" s="79" t="s">
        <v>2176</v>
      </c>
      <c r="B725" s="79" t="s">
        <v>2177</v>
      </c>
      <c r="C725" s="79" t="s">
        <v>1671</v>
      </c>
      <c r="D725" s="79" t="str">
        <f t="shared" si="11"/>
        <v>2GIG_LINECFF</v>
      </c>
      <c r="E725" s="79" t="s">
        <v>1672</v>
      </c>
      <c r="F725" s="79">
        <v>69</v>
      </c>
      <c r="G725" s="79" t="s">
        <v>854</v>
      </c>
      <c r="H725" s="79">
        <v>0</v>
      </c>
      <c r="I725" s="79" t="s">
        <v>858</v>
      </c>
      <c r="J725" s="79">
        <v>0</v>
      </c>
      <c r="K725" s="79" t="s">
        <v>1671</v>
      </c>
    </row>
    <row r="726" spans="1:11" s="79" customFormat="1" x14ac:dyDescent="0.25">
      <c r="A726" s="79" t="s">
        <v>2176</v>
      </c>
      <c r="B726" s="79" t="s">
        <v>2177</v>
      </c>
      <c r="C726" s="79" t="s">
        <v>1451</v>
      </c>
      <c r="D726" s="79" t="str">
        <f t="shared" si="11"/>
        <v>2GIG_PAD1</v>
      </c>
      <c r="E726" s="79" t="s">
        <v>1147</v>
      </c>
      <c r="F726" s="79">
        <v>49</v>
      </c>
      <c r="G726" s="79" t="s">
        <v>854</v>
      </c>
      <c r="H726" s="79">
        <v>0</v>
      </c>
      <c r="I726" s="79" t="s">
        <v>858</v>
      </c>
      <c r="J726" s="79">
        <v>0</v>
      </c>
      <c r="K726" s="79" t="s">
        <v>59</v>
      </c>
    </row>
    <row r="727" spans="1:11" s="79" customFormat="1" x14ac:dyDescent="0.25">
      <c r="A727" s="79" t="s">
        <v>2176</v>
      </c>
      <c r="B727" s="79" t="s">
        <v>2177</v>
      </c>
      <c r="C727" s="79" t="s">
        <v>1452</v>
      </c>
      <c r="D727" s="79" t="str">
        <f t="shared" si="11"/>
        <v>2GIG_PANIC1</v>
      </c>
      <c r="E727" s="79" t="s">
        <v>386</v>
      </c>
      <c r="F727" s="79">
        <v>39</v>
      </c>
      <c r="G727" s="79" t="s">
        <v>854</v>
      </c>
      <c r="H727" s="79">
        <v>0</v>
      </c>
      <c r="I727" s="79" t="s">
        <v>858</v>
      </c>
      <c r="J727" s="79">
        <v>0</v>
      </c>
      <c r="K727" s="79" t="s">
        <v>60</v>
      </c>
    </row>
    <row r="728" spans="1:11" s="79" customFormat="1" x14ac:dyDescent="0.25">
      <c r="A728" s="79" t="s">
        <v>2176</v>
      </c>
      <c r="B728" s="79" t="s">
        <v>2177</v>
      </c>
      <c r="C728" s="79" t="s">
        <v>920</v>
      </c>
      <c r="D728" s="79" t="str">
        <f t="shared" si="11"/>
        <v>2GIG_PD300EM</v>
      </c>
      <c r="E728" s="79" t="s">
        <v>1080</v>
      </c>
      <c r="F728" s="79">
        <v>49</v>
      </c>
      <c r="G728" s="79" t="s">
        <v>854</v>
      </c>
      <c r="H728" s="79">
        <v>0</v>
      </c>
      <c r="I728" s="79" t="s">
        <v>858</v>
      </c>
      <c r="J728" s="79">
        <v>0</v>
      </c>
      <c r="K728" s="79" t="s">
        <v>920</v>
      </c>
    </row>
    <row r="729" spans="1:11" s="79" customFormat="1" x14ac:dyDescent="0.25">
      <c r="A729" s="79" t="s">
        <v>2176</v>
      </c>
      <c r="B729" s="79" t="s">
        <v>2177</v>
      </c>
      <c r="C729" s="79" t="s">
        <v>76</v>
      </c>
      <c r="D729" s="79" t="str">
        <f t="shared" si="11"/>
        <v>2GIG_PD300Z2</v>
      </c>
      <c r="E729" s="79" t="s">
        <v>1165</v>
      </c>
      <c r="F729" s="79">
        <v>49</v>
      </c>
      <c r="G729" s="79" t="s">
        <v>854</v>
      </c>
      <c r="H729" s="79">
        <v>0</v>
      </c>
      <c r="I729" s="79" t="s">
        <v>858</v>
      </c>
      <c r="J729" s="79">
        <v>0</v>
      </c>
      <c r="K729" s="79" t="s">
        <v>76</v>
      </c>
    </row>
    <row r="730" spans="1:11" s="79" customFormat="1" x14ac:dyDescent="0.25">
      <c r="A730" s="79" t="s">
        <v>2176</v>
      </c>
      <c r="B730" s="79" t="s">
        <v>2177</v>
      </c>
      <c r="C730" s="79" t="s">
        <v>921</v>
      </c>
      <c r="D730" s="79" t="str">
        <f t="shared" si="11"/>
        <v>2GIG_PS15EMZ</v>
      </c>
      <c r="E730" s="79" t="s">
        <v>1081</v>
      </c>
      <c r="F730" s="79">
        <v>49</v>
      </c>
      <c r="G730" s="79" t="s">
        <v>854</v>
      </c>
      <c r="H730" s="79">
        <v>0</v>
      </c>
      <c r="I730" s="79" t="s">
        <v>858</v>
      </c>
      <c r="J730" s="79">
        <v>0</v>
      </c>
      <c r="K730" s="79" t="s">
        <v>921</v>
      </c>
    </row>
    <row r="731" spans="1:11" s="79" customFormat="1" x14ac:dyDescent="0.25">
      <c r="A731" s="79" t="s">
        <v>2176</v>
      </c>
      <c r="B731" s="79" t="s">
        <v>2177</v>
      </c>
      <c r="C731" s="79" t="s">
        <v>77</v>
      </c>
      <c r="D731" s="79" t="str">
        <f t="shared" si="11"/>
        <v>2GIG_PS15Z-2</v>
      </c>
      <c r="E731" s="79" t="s">
        <v>1166</v>
      </c>
      <c r="F731" s="79">
        <v>49</v>
      </c>
      <c r="G731" s="79" t="s">
        <v>854</v>
      </c>
      <c r="H731" s="79">
        <v>0</v>
      </c>
      <c r="I731" s="79" t="s">
        <v>858</v>
      </c>
      <c r="J731" s="79">
        <v>0</v>
      </c>
      <c r="K731" s="79" t="s">
        <v>77</v>
      </c>
    </row>
    <row r="732" spans="1:11" s="79" customFormat="1" x14ac:dyDescent="0.25">
      <c r="A732" s="79" t="s">
        <v>2176</v>
      </c>
      <c r="B732" s="79" t="s">
        <v>2177</v>
      </c>
      <c r="C732" s="79" t="s">
        <v>1457</v>
      </c>
      <c r="D732" s="79" t="str">
        <f t="shared" si="11"/>
        <v>2GIG_TAKE_KI</v>
      </c>
      <c r="E732" s="79" t="s">
        <v>1458</v>
      </c>
      <c r="F732" s="79">
        <v>0</v>
      </c>
      <c r="G732" s="79" t="s">
        <v>1673</v>
      </c>
      <c r="H732" s="79">
        <v>0</v>
      </c>
      <c r="I732" s="79" t="s">
        <v>858</v>
      </c>
      <c r="J732" s="79">
        <v>0</v>
      </c>
      <c r="K732" s="79" t="s">
        <v>1457</v>
      </c>
    </row>
    <row r="733" spans="1:11" s="79" customFormat="1" x14ac:dyDescent="0.25">
      <c r="A733" s="79" t="s">
        <v>2176</v>
      </c>
      <c r="B733" s="79" t="s">
        <v>2177</v>
      </c>
      <c r="C733" s="79" t="s">
        <v>63</v>
      </c>
      <c r="D733" s="79" t="str">
        <f t="shared" si="11"/>
        <v>2GIG_TAKE345</v>
      </c>
      <c r="E733" s="79" t="s">
        <v>1083</v>
      </c>
      <c r="F733" s="79">
        <v>79</v>
      </c>
      <c r="G733" s="79" t="s">
        <v>1673</v>
      </c>
      <c r="H733" s="79">
        <v>0</v>
      </c>
      <c r="I733" s="79" t="s">
        <v>858</v>
      </c>
      <c r="J733" s="79">
        <v>0</v>
      </c>
      <c r="K733" s="79" t="s">
        <v>63</v>
      </c>
    </row>
    <row r="734" spans="1:11" s="79" customFormat="1" x14ac:dyDescent="0.25">
      <c r="A734" s="79" t="s">
        <v>2176</v>
      </c>
      <c r="B734" s="79" t="s">
        <v>2177</v>
      </c>
      <c r="C734" s="79" t="s">
        <v>64</v>
      </c>
      <c r="D734" s="79" t="str">
        <f t="shared" si="11"/>
        <v>2GIG_TILT345</v>
      </c>
      <c r="E734" s="79" t="s">
        <v>1150</v>
      </c>
      <c r="F734" s="79">
        <v>59</v>
      </c>
      <c r="G734" s="79" t="s">
        <v>854</v>
      </c>
      <c r="H734" s="79">
        <v>0</v>
      </c>
      <c r="I734" s="79" t="s">
        <v>858</v>
      </c>
      <c r="J734" s="79">
        <v>0</v>
      </c>
      <c r="K734" s="79" t="s">
        <v>64</v>
      </c>
    </row>
    <row r="735" spans="1:11" s="79" customFormat="1" x14ac:dyDescent="0.25">
      <c r="A735" s="79" t="s">
        <v>2176</v>
      </c>
      <c r="B735" s="79" t="s">
        <v>2177</v>
      </c>
      <c r="C735" s="79" t="s">
        <v>1459</v>
      </c>
      <c r="D735" s="79" t="str">
        <f t="shared" si="11"/>
        <v>2GIG_TS1_E</v>
      </c>
      <c r="E735" s="79" t="s">
        <v>1151</v>
      </c>
      <c r="F735" s="79">
        <v>150</v>
      </c>
      <c r="G735" s="79" t="s">
        <v>854</v>
      </c>
      <c r="H735" s="79">
        <v>0</v>
      </c>
      <c r="I735" s="79" t="s">
        <v>858</v>
      </c>
      <c r="J735" s="79">
        <v>0</v>
      </c>
      <c r="K735" s="79" t="s">
        <v>65</v>
      </c>
    </row>
    <row r="736" spans="1:11" s="79" customFormat="1" x14ac:dyDescent="0.25">
      <c r="A736" s="79" t="s">
        <v>2176</v>
      </c>
      <c r="B736" s="79" t="s">
        <v>2177</v>
      </c>
      <c r="C736" s="79" t="s">
        <v>1460</v>
      </c>
      <c r="D736" s="79" t="str">
        <f t="shared" si="11"/>
        <v>2GIG_UPDV</v>
      </c>
      <c r="E736" s="79" t="s">
        <v>1461</v>
      </c>
      <c r="F736" s="79">
        <v>0</v>
      </c>
      <c r="G736" s="79" t="s">
        <v>854</v>
      </c>
      <c r="H736" s="79">
        <v>0</v>
      </c>
      <c r="I736" s="79" t="s">
        <v>858</v>
      </c>
      <c r="J736" s="79">
        <v>0</v>
      </c>
      <c r="K736" s="79" t="s">
        <v>2303</v>
      </c>
    </row>
    <row r="737" spans="1:12" s="79" customFormat="1" x14ac:dyDescent="0.25">
      <c r="A737" s="79" t="s">
        <v>2176</v>
      </c>
      <c r="B737" s="79" t="s">
        <v>2177</v>
      </c>
      <c r="C737" s="79" t="s">
        <v>1674</v>
      </c>
      <c r="D737" s="79" t="str">
        <f t="shared" si="11"/>
        <v>2GIG_WD1000Z</v>
      </c>
      <c r="E737" s="79" t="s">
        <v>1675</v>
      </c>
      <c r="F737" s="79">
        <v>49</v>
      </c>
      <c r="G737" s="79" t="s">
        <v>854</v>
      </c>
      <c r="H737" s="79">
        <v>0</v>
      </c>
      <c r="I737" s="79" t="s">
        <v>858</v>
      </c>
      <c r="J737" s="79">
        <v>0</v>
      </c>
      <c r="K737" s="79" t="s">
        <v>1674</v>
      </c>
    </row>
    <row r="738" spans="1:12" s="79" customFormat="1" x14ac:dyDescent="0.25">
      <c r="A738" s="79" t="s">
        <v>2176</v>
      </c>
      <c r="B738" s="79" t="s">
        <v>2177</v>
      </c>
      <c r="C738" s="79" t="s">
        <v>1676</v>
      </c>
      <c r="D738" s="79" t="str">
        <f t="shared" si="11"/>
        <v>2GIG_WD500Z1</v>
      </c>
      <c r="E738" s="79" t="s">
        <v>1675</v>
      </c>
      <c r="F738" s="79">
        <v>49</v>
      </c>
      <c r="G738" s="79" t="s">
        <v>854</v>
      </c>
      <c r="H738" s="79">
        <v>0</v>
      </c>
      <c r="I738" s="79" t="s">
        <v>858</v>
      </c>
      <c r="J738" s="79">
        <v>0</v>
      </c>
      <c r="K738" s="79" t="s">
        <v>1676</v>
      </c>
    </row>
    <row r="739" spans="1:12" s="79" customFormat="1" x14ac:dyDescent="0.25">
      <c r="A739" s="79" t="s">
        <v>2176</v>
      </c>
      <c r="B739" s="79" t="s">
        <v>2177</v>
      </c>
      <c r="C739" s="79" t="s">
        <v>1462</v>
      </c>
      <c r="D739" s="79" t="str">
        <f t="shared" si="11"/>
        <v>2GIG_XCVR2</v>
      </c>
      <c r="E739" s="79" t="s">
        <v>389</v>
      </c>
      <c r="F739" s="79">
        <v>0</v>
      </c>
      <c r="G739" s="79" t="s">
        <v>854</v>
      </c>
      <c r="H739" s="79">
        <v>0</v>
      </c>
      <c r="I739" s="79" t="s">
        <v>858</v>
      </c>
      <c r="J739" s="79">
        <v>0</v>
      </c>
      <c r="K739" s="79" t="s">
        <v>922</v>
      </c>
    </row>
    <row r="740" spans="1:12" x14ac:dyDescent="0.25">
      <c r="A740" s="9" t="s">
        <v>2176</v>
      </c>
      <c r="B740" s="9" t="s">
        <v>2177</v>
      </c>
      <c r="C740" s="9" t="s">
        <v>137</v>
      </c>
      <c r="D740" s="9" t="str">
        <f t="shared" si="11"/>
        <v>2GIGHOMEAUTO</v>
      </c>
      <c r="E740" s="9" t="s">
        <v>1107</v>
      </c>
      <c r="F740" s="9">
        <v>0</v>
      </c>
      <c r="G740" s="9" t="s">
        <v>858</v>
      </c>
      <c r="H740" s="9">
        <v>5</v>
      </c>
      <c r="I740" s="9" t="s">
        <v>1349</v>
      </c>
      <c r="J740" s="9">
        <v>0</v>
      </c>
      <c r="K740" s="9" t="s">
        <v>2397</v>
      </c>
    </row>
    <row r="741" spans="1:12" s="79" customFormat="1" x14ac:dyDescent="0.25">
      <c r="A741" s="79" t="s">
        <v>2176</v>
      </c>
      <c r="B741" s="79" t="s">
        <v>2177</v>
      </c>
      <c r="C741" s="79" t="s">
        <v>1677</v>
      </c>
      <c r="D741" s="79" t="str">
        <f t="shared" si="11"/>
        <v>2GNL</v>
      </c>
      <c r="E741" s="79" t="s">
        <v>560</v>
      </c>
      <c r="F741" s="79">
        <v>0</v>
      </c>
      <c r="G741" s="79" t="s">
        <v>855</v>
      </c>
      <c r="H741" s="79">
        <v>0</v>
      </c>
      <c r="I741" s="79" t="s">
        <v>737</v>
      </c>
      <c r="J741" s="79">
        <v>0</v>
      </c>
      <c r="K741" s="79" t="s">
        <v>2306</v>
      </c>
    </row>
    <row r="742" spans="1:12" s="79" customFormat="1" x14ac:dyDescent="0.25">
      <c r="A742" s="79" t="s">
        <v>2176</v>
      </c>
      <c r="B742" s="79" t="s">
        <v>2177</v>
      </c>
      <c r="C742" s="79" t="s">
        <v>1678</v>
      </c>
      <c r="D742" s="79" t="str">
        <f t="shared" si="11"/>
        <v>2GNLTW</v>
      </c>
      <c r="E742" s="79" t="s">
        <v>560</v>
      </c>
      <c r="F742" s="79">
        <v>0</v>
      </c>
      <c r="G742" s="79" t="s">
        <v>855</v>
      </c>
      <c r="H742" s="79">
        <v>0</v>
      </c>
      <c r="I742" s="79" t="s">
        <v>737</v>
      </c>
      <c r="J742" s="79">
        <v>0</v>
      </c>
      <c r="K742" s="79" t="s">
        <v>2307</v>
      </c>
    </row>
    <row r="743" spans="1:12" x14ac:dyDescent="0.25">
      <c r="A743" s="9" t="s">
        <v>2176</v>
      </c>
      <c r="B743" s="9" t="s">
        <v>2177</v>
      </c>
      <c r="C743" s="9" t="s">
        <v>1679</v>
      </c>
      <c r="D743" s="9" t="str">
        <f t="shared" si="11"/>
        <v>2WAYVOICE</v>
      </c>
      <c r="E743" s="9" t="s">
        <v>1094</v>
      </c>
      <c r="F743" s="9">
        <v>0</v>
      </c>
      <c r="G743" s="9" t="s">
        <v>855</v>
      </c>
      <c r="H743" s="9">
        <v>0</v>
      </c>
      <c r="I743" s="9" t="s">
        <v>737</v>
      </c>
      <c r="J743" s="9">
        <v>0</v>
      </c>
      <c r="K743" s="9" t="s">
        <v>2397</v>
      </c>
    </row>
    <row r="744" spans="1:12" s="79" customFormat="1" x14ac:dyDescent="0.25">
      <c r="A744" s="79" t="s">
        <v>2176</v>
      </c>
      <c r="B744" s="79" t="s">
        <v>2177</v>
      </c>
      <c r="C744" s="79" t="s">
        <v>1680</v>
      </c>
      <c r="D744" s="79" t="str">
        <f t="shared" si="11"/>
        <v>3GNL</v>
      </c>
      <c r="E744" s="79" t="s">
        <v>560</v>
      </c>
      <c r="F744" s="79">
        <v>0</v>
      </c>
      <c r="G744" s="79" t="s">
        <v>855</v>
      </c>
      <c r="H744" s="79">
        <v>0</v>
      </c>
      <c r="I744" s="79" t="s">
        <v>737</v>
      </c>
      <c r="J744" s="79">
        <v>0</v>
      </c>
      <c r="K744" s="79" t="s">
        <v>559</v>
      </c>
    </row>
    <row r="745" spans="1:12" s="79" customFormat="1" x14ac:dyDescent="0.25">
      <c r="A745" s="79" t="s">
        <v>2176</v>
      </c>
      <c r="B745" s="79" t="s">
        <v>2177</v>
      </c>
      <c r="C745" s="79" t="s">
        <v>1681</v>
      </c>
      <c r="D745" s="79" t="str">
        <f t="shared" si="11"/>
        <v>3GNLTW</v>
      </c>
      <c r="E745" s="79" t="s">
        <v>560</v>
      </c>
      <c r="F745" s="79">
        <v>0</v>
      </c>
      <c r="G745" s="79" t="s">
        <v>855</v>
      </c>
      <c r="H745" s="79">
        <v>0</v>
      </c>
      <c r="I745" s="79" t="s">
        <v>737</v>
      </c>
      <c r="J745" s="79">
        <v>0</v>
      </c>
      <c r="K745" s="79" t="s">
        <v>2308</v>
      </c>
    </row>
    <row r="746" spans="1:12" s="79" customFormat="1" x14ac:dyDescent="0.25">
      <c r="A746" s="79" t="s">
        <v>2176</v>
      </c>
      <c r="B746" s="79" t="s">
        <v>2177</v>
      </c>
      <c r="C746" s="79" t="s">
        <v>1682</v>
      </c>
      <c r="D746" s="79" t="str">
        <f t="shared" si="11"/>
        <v>3GNLTW_NEW</v>
      </c>
      <c r="E746" s="79" t="s">
        <v>560</v>
      </c>
      <c r="F746" s="79">
        <v>0</v>
      </c>
      <c r="G746" s="79" t="s">
        <v>858</v>
      </c>
      <c r="H746" s="80">
        <v>24.99</v>
      </c>
      <c r="I746" s="79" t="s">
        <v>737</v>
      </c>
      <c r="J746" s="79">
        <v>0</v>
      </c>
      <c r="K746" s="79" t="str">
        <f>C746</f>
        <v xml:space="preserve">3GNLTW_NEW  </v>
      </c>
      <c r="L746" s="79" t="s">
        <v>2384</v>
      </c>
    </row>
    <row r="747" spans="1:12" s="79" customFormat="1" x14ac:dyDescent="0.25">
      <c r="A747" s="79" t="s">
        <v>2176</v>
      </c>
      <c r="B747" s="79" t="s">
        <v>2177</v>
      </c>
      <c r="C747" s="79" t="s">
        <v>1683</v>
      </c>
      <c r="D747" s="79" t="str">
        <f t="shared" si="11"/>
        <v>4219</v>
      </c>
      <c r="E747" s="79" t="s">
        <v>1684</v>
      </c>
      <c r="F747" s="79">
        <v>0</v>
      </c>
      <c r="G747" s="79" t="s">
        <v>856</v>
      </c>
      <c r="H747" s="79">
        <v>0</v>
      </c>
      <c r="I747" s="79" t="s">
        <v>858</v>
      </c>
      <c r="J747" s="79">
        <v>0</v>
      </c>
      <c r="K747" s="79" t="s">
        <v>1683</v>
      </c>
    </row>
    <row r="748" spans="1:12" s="79" customFormat="1" x14ac:dyDescent="0.25">
      <c r="A748" s="79" t="s">
        <v>2176</v>
      </c>
      <c r="B748" s="79" t="s">
        <v>2177</v>
      </c>
      <c r="C748" s="79" t="s">
        <v>1685</v>
      </c>
      <c r="D748" s="79" t="str">
        <f t="shared" si="11"/>
        <v>5800COA</v>
      </c>
      <c r="E748" s="79" t="s">
        <v>1109</v>
      </c>
      <c r="F748" s="79">
        <v>89</v>
      </c>
      <c r="G748" s="79" t="s">
        <v>855</v>
      </c>
      <c r="H748" s="79">
        <v>0</v>
      </c>
      <c r="I748" s="79" t="s">
        <v>858</v>
      </c>
      <c r="J748" s="79">
        <v>0</v>
      </c>
      <c r="K748" s="79" t="s">
        <v>351</v>
      </c>
    </row>
    <row r="749" spans="1:12" s="79" customFormat="1" x14ac:dyDescent="0.25">
      <c r="A749" s="79" t="s">
        <v>2176</v>
      </c>
      <c r="B749" s="79" t="s">
        <v>2177</v>
      </c>
      <c r="C749" s="79" t="s">
        <v>352</v>
      </c>
      <c r="D749" s="79" t="str">
        <f t="shared" si="11"/>
        <v>5800COMBO-CN</v>
      </c>
      <c r="E749" s="79" t="s">
        <v>1110</v>
      </c>
      <c r="F749" s="79">
        <v>158</v>
      </c>
      <c r="G749" s="79" t="s">
        <v>854</v>
      </c>
      <c r="H749" s="79">
        <v>0</v>
      </c>
      <c r="I749" s="79" t="s">
        <v>858</v>
      </c>
      <c r="J749" s="79">
        <v>0</v>
      </c>
      <c r="K749" s="79" t="s">
        <v>352</v>
      </c>
    </row>
    <row r="750" spans="1:12" s="79" customFormat="1" x14ac:dyDescent="0.25">
      <c r="A750" s="79" t="s">
        <v>2176</v>
      </c>
      <c r="B750" s="79" t="s">
        <v>2177</v>
      </c>
      <c r="C750" s="79" t="s">
        <v>1686</v>
      </c>
      <c r="D750" s="79" t="str">
        <f t="shared" si="11"/>
        <v>5800MINI</v>
      </c>
      <c r="E750" s="79" t="s">
        <v>354</v>
      </c>
      <c r="F750" s="79">
        <v>29</v>
      </c>
      <c r="G750" s="79" t="s">
        <v>855</v>
      </c>
      <c r="H750" s="79">
        <v>0</v>
      </c>
      <c r="I750" s="79" t="s">
        <v>858</v>
      </c>
      <c r="J750" s="79">
        <v>0</v>
      </c>
      <c r="K750" s="79" t="s">
        <v>353</v>
      </c>
    </row>
    <row r="751" spans="1:12" s="79" customFormat="1" x14ac:dyDescent="0.25">
      <c r="A751" s="79" t="s">
        <v>2176</v>
      </c>
      <c r="B751" s="79" t="s">
        <v>2177</v>
      </c>
      <c r="C751" s="79" t="s">
        <v>1687</v>
      </c>
      <c r="D751" s="79" t="str">
        <f t="shared" si="11"/>
        <v>5802WXT</v>
      </c>
      <c r="E751" s="79" t="s">
        <v>1111</v>
      </c>
      <c r="F751" s="79">
        <v>59</v>
      </c>
      <c r="G751" s="79" t="s">
        <v>856</v>
      </c>
      <c r="H751" s="79">
        <v>0</v>
      </c>
      <c r="I751" s="79" t="s">
        <v>858</v>
      </c>
      <c r="J751" s="79">
        <v>0</v>
      </c>
      <c r="K751" s="79" t="s">
        <v>355</v>
      </c>
    </row>
    <row r="752" spans="1:12" s="79" customFormat="1" x14ac:dyDescent="0.25">
      <c r="A752" s="79" t="s">
        <v>2176</v>
      </c>
      <c r="B752" s="79" t="s">
        <v>2177</v>
      </c>
      <c r="C752" s="79" t="s">
        <v>1688</v>
      </c>
      <c r="D752" s="79" t="str">
        <f t="shared" si="11"/>
        <v>5821</v>
      </c>
      <c r="E752" s="79" t="s">
        <v>1689</v>
      </c>
      <c r="F752" s="79">
        <v>59</v>
      </c>
      <c r="G752" s="79" t="s">
        <v>855</v>
      </c>
      <c r="H752" s="79">
        <v>0</v>
      </c>
      <c r="I752" s="79" t="s">
        <v>858</v>
      </c>
      <c r="J752" s="79">
        <v>0</v>
      </c>
      <c r="K752" s="79" t="s">
        <v>1688</v>
      </c>
    </row>
    <row r="753" spans="1:11" s="79" customFormat="1" x14ac:dyDescent="0.25">
      <c r="A753" s="79" t="s">
        <v>2176</v>
      </c>
      <c r="B753" s="79" t="s">
        <v>2177</v>
      </c>
      <c r="C753" s="79" t="s">
        <v>1690</v>
      </c>
      <c r="D753" s="79" t="str">
        <f t="shared" si="11"/>
        <v>5834-4</v>
      </c>
      <c r="E753" s="79" t="s">
        <v>1691</v>
      </c>
      <c r="F753" s="79">
        <v>49</v>
      </c>
      <c r="G753" s="79" t="s">
        <v>856</v>
      </c>
      <c r="H753" s="79">
        <v>0</v>
      </c>
      <c r="I753" s="79" t="s">
        <v>858</v>
      </c>
      <c r="J753" s="79">
        <v>0</v>
      </c>
      <c r="K753" s="79" t="s">
        <v>358</v>
      </c>
    </row>
    <row r="754" spans="1:11" x14ac:dyDescent="0.25">
      <c r="A754" s="9" t="s">
        <v>2176</v>
      </c>
      <c r="B754" s="9" t="s">
        <v>2177</v>
      </c>
      <c r="C754" s="9" t="s">
        <v>1692</v>
      </c>
      <c r="D754" s="9" t="str">
        <f t="shared" si="11"/>
        <v>5FORLIFE</v>
      </c>
      <c r="E754" s="9" t="s">
        <v>1693</v>
      </c>
      <c r="F754" s="9">
        <v>0</v>
      </c>
      <c r="G754" s="9" t="s">
        <v>858</v>
      </c>
      <c r="H754" s="9">
        <v>-5</v>
      </c>
      <c r="I754" s="9" t="s">
        <v>1650</v>
      </c>
      <c r="J754" s="9">
        <v>0</v>
      </c>
      <c r="K754" s="9" t="s">
        <v>2397</v>
      </c>
    </row>
    <row r="755" spans="1:11" x14ac:dyDescent="0.25">
      <c r="A755" s="9" t="s">
        <v>2176</v>
      </c>
      <c r="B755" s="9" t="s">
        <v>2177</v>
      </c>
      <c r="C755" s="9" t="s">
        <v>5227</v>
      </c>
      <c r="D755" s="9" t="str">
        <f t="shared" si="11"/>
        <v>5FORLIFE-DB</v>
      </c>
      <c r="E755" s="9" t="s">
        <v>1694</v>
      </c>
      <c r="F755" s="9">
        <v>0</v>
      </c>
      <c r="G755" s="9" t="s">
        <v>858</v>
      </c>
      <c r="H755" s="9">
        <v>-5</v>
      </c>
      <c r="I755" s="9" t="s">
        <v>1650</v>
      </c>
      <c r="J755" s="9">
        <v>0</v>
      </c>
      <c r="K755" s="9" t="s">
        <v>2397</v>
      </c>
    </row>
    <row r="756" spans="1:11" s="79" customFormat="1" x14ac:dyDescent="0.25">
      <c r="A756" s="79" t="s">
        <v>2176</v>
      </c>
      <c r="B756" s="79" t="s">
        <v>2177</v>
      </c>
      <c r="C756" s="79" t="s">
        <v>1695</v>
      </c>
      <c r="D756" s="79" t="str">
        <f t="shared" si="11"/>
        <v>60-807-95R</v>
      </c>
      <c r="E756" s="79" t="s">
        <v>1087</v>
      </c>
      <c r="F756" s="79">
        <v>49</v>
      </c>
      <c r="G756" s="79" t="s">
        <v>854</v>
      </c>
      <c r="H756" s="79">
        <v>0</v>
      </c>
      <c r="I756" s="79" t="s">
        <v>858</v>
      </c>
      <c r="J756" s="79">
        <v>0</v>
      </c>
      <c r="K756" s="79" t="s">
        <v>42</v>
      </c>
    </row>
    <row r="757" spans="1:11" s="79" customFormat="1" x14ac:dyDescent="0.25">
      <c r="A757" s="79" t="s">
        <v>2176</v>
      </c>
      <c r="B757" s="79" t="s">
        <v>2177</v>
      </c>
      <c r="C757" s="79" t="s">
        <v>1696</v>
      </c>
      <c r="D757" s="79" t="str">
        <f t="shared" si="11"/>
        <v>60-873-95</v>
      </c>
      <c r="E757" s="79" t="s">
        <v>1130</v>
      </c>
      <c r="F757" s="79">
        <v>59</v>
      </c>
      <c r="G757" s="79" t="s">
        <v>854</v>
      </c>
      <c r="H757" s="79">
        <v>0</v>
      </c>
      <c r="I757" s="79" t="s">
        <v>858</v>
      </c>
      <c r="J757" s="79">
        <v>0</v>
      </c>
      <c r="K757" s="79" t="s">
        <v>43</v>
      </c>
    </row>
    <row r="758" spans="1:11" s="79" customFormat="1" x14ac:dyDescent="0.25">
      <c r="A758" s="79" t="s">
        <v>2176</v>
      </c>
      <c r="B758" s="79" t="s">
        <v>2177</v>
      </c>
      <c r="C758" s="79" t="s">
        <v>1697</v>
      </c>
      <c r="D758" s="79" t="str">
        <f t="shared" si="11"/>
        <v>600-1048-BC</v>
      </c>
      <c r="E758" s="79" t="s">
        <v>1086</v>
      </c>
      <c r="F758" s="79">
        <v>0</v>
      </c>
      <c r="G758" s="79" t="s">
        <v>854</v>
      </c>
      <c r="H758" s="79">
        <v>0</v>
      </c>
      <c r="I758" s="79" t="s">
        <v>858</v>
      </c>
      <c r="J758" s="79">
        <v>0</v>
      </c>
      <c r="K758" s="79" t="s">
        <v>866</v>
      </c>
    </row>
    <row r="759" spans="1:11" s="79" customFormat="1" x14ac:dyDescent="0.25">
      <c r="A759" s="79" t="s">
        <v>2176</v>
      </c>
      <c r="B759" s="79" t="s">
        <v>2177</v>
      </c>
      <c r="C759" s="79" t="s">
        <v>1698</v>
      </c>
      <c r="D759" s="79" t="str">
        <f t="shared" si="11"/>
        <v>600-1048-XTZ</v>
      </c>
      <c r="E759" s="79" t="s">
        <v>1699</v>
      </c>
      <c r="F759" s="79">
        <v>0</v>
      </c>
      <c r="G759" s="79" t="s">
        <v>854</v>
      </c>
      <c r="H759" s="79">
        <v>0</v>
      </c>
      <c r="I759" s="79" t="s">
        <v>858</v>
      </c>
      <c r="J759" s="79">
        <v>0</v>
      </c>
      <c r="K759" s="79" t="s">
        <v>1698</v>
      </c>
    </row>
    <row r="760" spans="1:11" s="79" customFormat="1" x14ac:dyDescent="0.25">
      <c r="A760" s="79" t="s">
        <v>2176</v>
      </c>
      <c r="B760" s="79" t="s">
        <v>2177</v>
      </c>
      <c r="C760" s="79" t="s">
        <v>1700</v>
      </c>
      <c r="D760" s="79" t="str">
        <f t="shared" si="11"/>
        <v>60914</v>
      </c>
      <c r="E760" s="79" t="s">
        <v>1701</v>
      </c>
      <c r="F760" s="79">
        <v>15</v>
      </c>
      <c r="G760" s="79" t="s">
        <v>854</v>
      </c>
      <c r="H760" s="79">
        <v>0</v>
      </c>
      <c r="I760" s="79" t="s">
        <v>858</v>
      </c>
      <c r="J760" s="79">
        <v>0</v>
      </c>
      <c r="K760" s="79" t="s">
        <v>1700</v>
      </c>
    </row>
    <row r="761" spans="1:11" s="79" customFormat="1" x14ac:dyDescent="0.25">
      <c r="A761" s="79" t="s">
        <v>2176</v>
      </c>
      <c r="B761" s="79" t="s">
        <v>2177</v>
      </c>
      <c r="C761" s="79" t="s">
        <v>1702</v>
      </c>
      <c r="D761" s="79" t="str">
        <f t="shared" si="11"/>
        <v>60924RFTS</v>
      </c>
      <c r="E761" s="79" t="s">
        <v>1703</v>
      </c>
      <c r="F761" s="79">
        <v>150</v>
      </c>
      <c r="G761" s="79" t="s">
        <v>854</v>
      </c>
      <c r="H761" s="79">
        <v>0</v>
      </c>
      <c r="I761" s="79" t="s">
        <v>858</v>
      </c>
      <c r="J761" s="79">
        <v>0</v>
      </c>
      <c r="K761" s="79" t="s">
        <v>2310</v>
      </c>
    </row>
    <row r="762" spans="1:11" s="79" customFormat="1" x14ac:dyDescent="0.25">
      <c r="A762" s="79" t="s">
        <v>2176</v>
      </c>
      <c r="B762" s="79" t="s">
        <v>2177</v>
      </c>
      <c r="C762" s="79" t="s">
        <v>1704</v>
      </c>
      <c r="D762" s="79" t="str">
        <f t="shared" si="11"/>
        <v>6150RF</v>
      </c>
      <c r="E762" s="79" t="s">
        <v>1112</v>
      </c>
      <c r="F762" s="79">
        <v>0</v>
      </c>
      <c r="G762" s="79" t="s">
        <v>856</v>
      </c>
      <c r="H762" s="79">
        <v>0</v>
      </c>
      <c r="I762" s="79" t="s">
        <v>858</v>
      </c>
      <c r="J762" s="79">
        <v>0</v>
      </c>
      <c r="K762" s="79" t="s">
        <v>360</v>
      </c>
    </row>
    <row r="763" spans="1:11" s="79" customFormat="1" x14ac:dyDescent="0.25">
      <c r="A763" s="79" t="s">
        <v>2176</v>
      </c>
      <c r="B763" s="79" t="s">
        <v>2177</v>
      </c>
      <c r="C763" s="79" t="s">
        <v>1705</v>
      </c>
      <c r="D763" s="79" t="str">
        <f t="shared" si="11"/>
        <v>6150RF (FR)</v>
      </c>
      <c r="E763" s="79" t="s">
        <v>1706</v>
      </c>
      <c r="F763" s="79">
        <v>0</v>
      </c>
      <c r="G763" s="79" t="s">
        <v>856</v>
      </c>
      <c r="H763" s="79">
        <v>0</v>
      </c>
      <c r="I763" s="79" t="s">
        <v>858</v>
      </c>
      <c r="J763" s="79">
        <v>0</v>
      </c>
      <c r="K763" s="79" t="s">
        <v>2285</v>
      </c>
    </row>
    <row r="764" spans="1:11" s="79" customFormat="1" x14ac:dyDescent="0.25">
      <c r="A764" s="79" t="s">
        <v>2176</v>
      </c>
      <c r="B764" s="79" t="s">
        <v>2177</v>
      </c>
      <c r="C764" s="79" t="s">
        <v>1707</v>
      </c>
      <c r="D764" s="79" t="str">
        <f t="shared" si="11"/>
        <v>6151</v>
      </c>
      <c r="E764" s="79" t="s">
        <v>1708</v>
      </c>
      <c r="F764" s="79">
        <v>79</v>
      </c>
      <c r="G764" s="79" t="s">
        <v>856</v>
      </c>
      <c r="H764" s="79">
        <v>0</v>
      </c>
      <c r="I764" s="79" t="s">
        <v>858</v>
      </c>
      <c r="J764" s="79">
        <v>0</v>
      </c>
      <c r="K764" s="79" t="s">
        <v>1707</v>
      </c>
    </row>
    <row r="765" spans="1:11" s="79" customFormat="1" x14ac:dyDescent="0.25">
      <c r="A765" s="79" t="s">
        <v>2176</v>
      </c>
      <c r="B765" s="79" t="s">
        <v>2177</v>
      </c>
      <c r="C765" s="79" t="s">
        <v>1709</v>
      </c>
      <c r="D765" s="79" t="str">
        <f t="shared" si="11"/>
        <v>6151 (FR)</v>
      </c>
      <c r="E765" s="79" t="s">
        <v>1710</v>
      </c>
      <c r="F765" s="79">
        <v>79</v>
      </c>
      <c r="G765" s="79" t="s">
        <v>856</v>
      </c>
      <c r="H765" s="79">
        <v>0</v>
      </c>
      <c r="I765" s="79" t="s">
        <v>858</v>
      </c>
      <c r="J765" s="79">
        <v>0</v>
      </c>
      <c r="K765" s="79" t="s">
        <v>2287</v>
      </c>
    </row>
    <row r="766" spans="1:11" s="79" customFormat="1" x14ac:dyDescent="0.25">
      <c r="A766" s="79" t="s">
        <v>2176</v>
      </c>
      <c r="B766" s="79" t="s">
        <v>2177</v>
      </c>
      <c r="C766" s="79" t="s">
        <v>1711</v>
      </c>
      <c r="D766" s="79" t="str">
        <f t="shared" si="11"/>
        <v>6160</v>
      </c>
      <c r="E766" s="79" t="s">
        <v>1712</v>
      </c>
      <c r="F766" s="79">
        <v>129</v>
      </c>
      <c r="G766" s="79" t="s">
        <v>856</v>
      </c>
      <c r="H766" s="79">
        <v>0</v>
      </c>
      <c r="I766" s="79" t="s">
        <v>858</v>
      </c>
      <c r="J766" s="79">
        <v>0</v>
      </c>
      <c r="K766" s="79" t="s">
        <v>1711</v>
      </c>
    </row>
    <row r="767" spans="1:11" s="79" customFormat="1" x14ac:dyDescent="0.25">
      <c r="A767" s="79" t="s">
        <v>2176</v>
      </c>
      <c r="B767" s="79" t="s">
        <v>2177</v>
      </c>
      <c r="C767" s="79" t="s">
        <v>1713</v>
      </c>
      <c r="D767" s="79" t="str">
        <f t="shared" si="11"/>
        <v>9GED18000-1</v>
      </c>
      <c r="E767" s="79" t="s">
        <v>27</v>
      </c>
      <c r="F767" s="79">
        <v>199</v>
      </c>
      <c r="G767" s="79" t="s">
        <v>854</v>
      </c>
      <c r="H767" s="79">
        <v>0</v>
      </c>
      <c r="I767" s="79" t="s">
        <v>858</v>
      </c>
      <c r="J767" s="79">
        <v>0</v>
      </c>
      <c r="K767" s="79" t="s">
        <v>66</v>
      </c>
    </row>
    <row r="768" spans="1:11" s="79" customFormat="1" x14ac:dyDescent="0.25">
      <c r="A768" s="79" t="s">
        <v>2176</v>
      </c>
      <c r="B768" s="79" t="s">
        <v>2177</v>
      </c>
      <c r="C768" s="79" t="s">
        <v>1714</v>
      </c>
      <c r="D768" s="79" t="str">
        <f t="shared" si="11"/>
        <v>9GED18000-15</v>
      </c>
      <c r="E768" s="79" t="s">
        <v>1715</v>
      </c>
      <c r="F768" s="79">
        <v>199</v>
      </c>
      <c r="G768" s="79" t="s">
        <v>854</v>
      </c>
      <c r="H768" s="79">
        <v>0</v>
      </c>
      <c r="I768" s="79" t="s">
        <v>858</v>
      </c>
      <c r="J768" s="79">
        <v>0</v>
      </c>
      <c r="K768" s="79" t="s">
        <v>1714</v>
      </c>
    </row>
    <row r="769" spans="1:11" s="79" customFormat="1" x14ac:dyDescent="0.25">
      <c r="A769" s="79" t="s">
        <v>2176</v>
      </c>
      <c r="B769" s="79" t="s">
        <v>2177</v>
      </c>
      <c r="C769" s="79" t="s">
        <v>1716</v>
      </c>
      <c r="D769" s="79" t="str">
        <f t="shared" si="11"/>
        <v>9GED18000-16</v>
      </c>
      <c r="E769" s="79" t="s">
        <v>1717</v>
      </c>
      <c r="F769" s="79">
        <v>199</v>
      </c>
      <c r="G769" s="79" t="s">
        <v>854</v>
      </c>
      <c r="H769" s="79">
        <v>0</v>
      </c>
      <c r="I769" s="79" t="s">
        <v>858</v>
      </c>
      <c r="J769" s="79">
        <v>0</v>
      </c>
      <c r="K769" s="79" t="s">
        <v>1716</v>
      </c>
    </row>
    <row r="770" spans="1:11" s="79" customFormat="1" x14ac:dyDescent="0.25">
      <c r="A770" s="79" t="s">
        <v>2176</v>
      </c>
      <c r="B770" s="79" t="s">
        <v>2177</v>
      </c>
      <c r="C770" s="79" t="s">
        <v>1718</v>
      </c>
      <c r="D770" s="79" t="str">
        <f t="shared" ref="D770:D833" si="12">TRIM(C770)</f>
        <v>9GED18000-17</v>
      </c>
      <c r="E770" s="79" t="s">
        <v>1719</v>
      </c>
      <c r="F770" s="79">
        <v>199</v>
      </c>
      <c r="G770" s="79" t="s">
        <v>854</v>
      </c>
      <c r="H770" s="79">
        <v>0</v>
      </c>
      <c r="I770" s="79" t="s">
        <v>858</v>
      </c>
      <c r="J770" s="79">
        <v>0</v>
      </c>
      <c r="K770" s="79" t="s">
        <v>1718</v>
      </c>
    </row>
    <row r="771" spans="1:11" s="79" customFormat="1" x14ac:dyDescent="0.25">
      <c r="A771" s="79" t="s">
        <v>2176</v>
      </c>
      <c r="B771" s="79" t="s">
        <v>2177</v>
      </c>
      <c r="C771" s="79" t="s">
        <v>1720</v>
      </c>
      <c r="D771" s="79" t="str">
        <f t="shared" si="12"/>
        <v>9GED18000-2</v>
      </c>
      <c r="E771" s="79" t="s">
        <v>28</v>
      </c>
      <c r="F771" s="79">
        <v>199</v>
      </c>
      <c r="G771" s="79" t="s">
        <v>854</v>
      </c>
      <c r="H771" s="79">
        <v>0</v>
      </c>
      <c r="I771" s="79" t="s">
        <v>858</v>
      </c>
      <c r="J771" s="79">
        <v>0</v>
      </c>
      <c r="K771" s="79" t="s">
        <v>67</v>
      </c>
    </row>
    <row r="772" spans="1:11" s="79" customFormat="1" x14ac:dyDescent="0.25">
      <c r="A772" s="79" t="s">
        <v>2176</v>
      </c>
      <c r="B772" s="79" t="s">
        <v>2177</v>
      </c>
      <c r="C772" s="79" t="s">
        <v>1721</v>
      </c>
      <c r="D772" s="79" t="str">
        <f t="shared" si="12"/>
        <v>9GED18000-3</v>
      </c>
      <c r="E772" s="79" t="s">
        <v>29</v>
      </c>
      <c r="F772" s="79">
        <v>199</v>
      </c>
      <c r="G772" s="79" t="s">
        <v>854</v>
      </c>
      <c r="H772" s="79">
        <v>0</v>
      </c>
      <c r="I772" s="79" t="s">
        <v>858</v>
      </c>
      <c r="J772" s="79">
        <v>0</v>
      </c>
      <c r="K772" s="79" t="s">
        <v>68</v>
      </c>
    </row>
    <row r="773" spans="1:11" s="79" customFormat="1" x14ac:dyDescent="0.25">
      <c r="A773" s="79" t="s">
        <v>2176</v>
      </c>
      <c r="B773" s="79" t="s">
        <v>2177</v>
      </c>
      <c r="C773" s="79" t="s">
        <v>1722</v>
      </c>
      <c r="D773" s="79" t="str">
        <f t="shared" si="12"/>
        <v>9GED21500-10</v>
      </c>
      <c r="E773" s="79" t="s">
        <v>1723</v>
      </c>
      <c r="F773" s="79">
        <v>249</v>
      </c>
      <c r="G773" s="79" t="s">
        <v>854</v>
      </c>
      <c r="H773" s="79">
        <v>0</v>
      </c>
      <c r="I773" s="79" t="s">
        <v>858</v>
      </c>
      <c r="J773" s="79">
        <v>0</v>
      </c>
      <c r="K773" s="79" t="s">
        <v>1722</v>
      </c>
    </row>
    <row r="774" spans="1:11" s="79" customFormat="1" x14ac:dyDescent="0.25">
      <c r="A774" s="79" t="s">
        <v>2176</v>
      </c>
      <c r="B774" s="79" t="s">
        <v>2177</v>
      </c>
      <c r="C774" s="79" t="s">
        <v>1724</v>
      </c>
      <c r="D774" s="79" t="str">
        <f t="shared" si="12"/>
        <v>9GED21500-11</v>
      </c>
      <c r="E774" s="79" t="s">
        <v>1725</v>
      </c>
      <c r="F774" s="79">
        <v>249</v>
      </c>
      <c r="G774" s="79" t="s">
        <v>854</v>
      </c>
      <c r="H774" s="79">
        <v>0</v>
      </c>
      <c r="I774" s="79" t="s">
        <v>858</v>
      </c>
      <c r="J774" s="79">
        <v>0</v>
      </c>
      <c r="K774" s="79" t="s">
        <v>1724</v>
      </c>
    </row>
    <row r="775" spans="1:11" s="79" customFormat="1" x14ac:dyDescent="0.25">
      <c r="A775" s="79" t="s">
        <v>2176</v>
      </c>
      <c r="B775" s="79" t="s">
        <v>2177</v>
      </c>
      <c r="C775" s="79" t="s">
        <v>1726</v>
      </c>
      <c r="D775" s="79" t="str">
        <f t="shared" si="12"/>
        <v>9GED21500-4</v>
      </c>
      <c r="E775" s="79" t="s">
        <v>1160</v>
      </c>
      <c r="F775" s="79">
        <v>249</v>
      </c>
      <c r="G775" s="79" t="s">
        <v>854</v>
      </c>
      <c r="H775" s="79">
        <v>0</v>
      </c>
      <c r="I775" s="79" t="s">
        <v>858</v>
      </c>
      <c r="J775" s="79">
        <v>0</v>
      </c>
      <c r="K775" s="79" t="s">
        <v>69</v>
      </c>
    </row>
    <row r="776" spans="1:11" s="79" customFormat="1" x14ac:dyDescent="0.25">
      <c r="A776" s="79" t="s">
        <v>2176</v>
      </c>
      <c r="B776" s="79" t="s">
        <v>2177</v>
      </c>
      <c r="C776" s="79" t="s">
        <v>1727</v>
      </c>
      <c r="D776" s="79" t="str">
        <f t="shared" si="12"/>
        <v>9GED21500-5</v>
      </c>
      <c r="E776" s="79" t="s">
        <v>31</v>
      </c>
      <c r="F776" s="79">
        <v>249</v>
      </c>
      <c r="G776" s="79" t="s">
        <v>854</v>
      </c>
      <c r="H776" s="79">
        <v>0</v>
      </c>
      <c r="I776" s="79" t="s">
        <v>858</v>
      </c>
      <c r="J776" s="79">
        <v>0</v>
      </c>
      <c r="K776" s="79" t="s">
        <v>70</v>
      </c>
    </row>
    <row r="777" spans="1:11" s="79" customFormat="1" x14ac:dyDescent="0.25">
      <c r="A777" s="79" t="s">
        <v>2176</v>
      </c>
      <c r="B777" s="79" t="s">
        <v>2177</v>
      </c>
      <c r="C777" s="79" t="s">
        <v>1728</v>
      </c>
      <c r="D777" s="79" t="str">
        <f t="shared" si="12"/>
        <v>9GED21500-6</v>
      </c>
      <c r="E777" s="79" t="s">
        <v>32</v>
      </c>
      <c r="F777" s="79">
        <v>249</v>
      </c>
      <c r="G777" s="79" t="s">
        <v>854</v>
      </c>
      <c r="H777" s="79">
        <v>0</v>
      </c>
      <c r="I777" s="79" t="s">
        <v>858</v>
      </c>
      <c r="J777" s="79">
        <v>0</v>
      </c>
      <c r="K777" s="79" t="s">
        <v>71</v>
      </c>
    </row>
    <row r="778" spans="1:11" s="79" customFormat="1" x14ac:dyDescent="0.25">
      <c r="A778" s="79" t="s">
        <v>2176</v>
      </c>
      <c r="B778" s="79" t="s">
        <v>2177</v>
      </c>
      <c r="C778" s="79" t="s">
        <v>1729</v>
      </c>
      <c r="D778" s="79" t="str">
        <f t="shared" si="12"/>
        <v>9GED21500-9</v>
      </c>
      <c r="E778" s="79" t="s">
        <v>1730</v>
      </c>
      <c r="F778" s="79">
        <v>249</v>
      </c>
      <c r="G778" s="79" t="s">
        <v>854</v>
      </c>
      <c r="H778" s="79">
        <v>0</v>
      </c>
      <c r="I778" s="79" t="s">
        <v>858</v>
      </c>
      <c r="J778" s="79">
        <v>0</v>
      </c>
      <c r="K778" s="79" t="s">
        <v>2379</v>
      </c>
    </row>
    <row r="779" spans="1:11" s="79" customFormat="1" x14ac:dyDescent="0.25">
      <c r="A779" s="79" t="s">
        <v>2176</v>
      </c>
      <c r="B779" s="79" t="s">
        <v>2177</v>
      </c>
      <c r="C779" s="79" t="s">
        <v>2180</v>
      </c>
      <c r="D779" s="79" t="str">
        <f t="shared" si="12"/>
        <v>A221</v>
      </c>
      <c r="E779" s="79" t="s">
        <v>2181</v>
      </c>
      <c r="F779" s="80">
        <v>1.25</v>
      </c>
      <c r="G779" s="79" t="s">
        <v>1476</v>
      </c>
      <c r="H779" s="79">
        <v>0</v>
      </c>
      <c r="I779" s="79" t="s">
        <v>858</v>
      </c>
      <c r="J779" s="79">
        <v>0</v>
      </c>
      <c r="K779" s="79" t="s">
        <v>2312</v>
      </c>
    </row>
    <row r="780" spans="1:11" s="79" customFormat="1" x14ac:dyDescent="0.25">
      <c r="A780" s="79" t="s">
        <v>2176</v>
      </c>
      <c r="B780" s="79" t="s">
        <v>2177</v>
      </c>
      <c r="C780" s="79" t="s">
        <v>1499</v>
      </c>
      <c r="D780" s="79" t="str">
        <f t="shared" si="12"/>
        <v>A241</v>
      </c>
      <c r="E780" s="79" t="s">
        <v>1500</v>
      </c>
      <c r="F780" s="80">
        <v>19.95</v>
      </c>
      <c r="G780" s="79" t="s">
        <v>1476</v>
      </c>
      <c r="H780" s="79">
        <v>0</v>
      </c>
      <c r="I780" s="79" t="s">
        <v>858</v>
      </c>
      <c r="J780" s="79">
        <v>0</v>
      </c>
      <c r="K780" s="79" t="s">
        <v>2317</v>
      </c>
    </row>
    <row r="781" spans="1:11" s="79" customFormat="1" x14ac:dyDescent="0.25">
      <c r="A781" s="79" t="s">
        <v>2176</v>
      </c>
      <c r="B781" s="79" t="s">
        <v>2177</v>
      </c>
      <c r="C781" s="79" t="s">
        <v>1731</v>
      </c>
      <c r="D781" s="79" t="str">
        <f t="shared" si="12"/>
        <v>A242</v>
      </c>
      <c r="E781" s="79" t="s">
        <v>1732</v>
      </c>
      <c r="F781" s="80">
        <v>19.95</v>
      </c>
      <c r="G781" s="79" t="s">
        <v>1476</v>
      </c>
      <c r="H781" s="79">
        <v>0</v>
      </c>
      <c r="I781" s="79" t="s">
        <v>858</v>
      </c>
      <c r="J781" s="79">
        <v>0</v>
      </c>
      <c r="K781" s="79" t="s">
        <v>2318</v>
      </c>
    </row>
    <row r="782" spans="1:11" s="79" customFormat="1" x14ac:dyDescent="0.25">
      <c r="A782" s="79" t="s">
        <v>2176</v>
      </c>
      <c r="B782" s="79" t="s">
        <v>2177</v>
      </c>
      <c r="C782" s="79" t="s">
        <v>1733</v>
      </c>
      <c r="D782" s="79" t="str">
        <f t="shared" si="12"/>
        <v>A242F</v>
      </c>
      <c r="E782" s="79" t="s">
        <v>1734</v>
      </c>
      <c r="F782" s="79">
        <v>0</v>
      </c>
      <c r="G782" s="79" t="s">
        <v>1347</v>
      </c>
      <c r="H782" s="79">
        <v>0</v>
      </c>
      <c r="I782" s="79" t="s">
        <v>858</v>
      </c>
      <c r="J782" s="79">
        <v>0</v>
      </c>
      <c r="K782" s="79" t="s">
        <v>2319</v>
      </c>
    </row>
    <row r="783" spans="1:11" s="79" customFormat="1" x14ac:dyDescent="0.25">
      <c r="A783" s="79" t="s">
        <v>2176</v>
      </c>
      <c r="B783" s="79" t="s">
        <v>2177</v>
      </c>
      <c r="C783" s="79" t="s">
        <v>1735</v>
      </c>
      <c r="D783" s="79" t="str">
        <f t="shared" si="12"/>
        <v>AAE00464</v>
      </c>
      <c r="E783" s="79" t="s">
        <v>1736</v>
      </c>
      <c r="F783" s="79">
        <v>0</v>
      </c>
      <c r="G783" s="79" t="s">
        <v>854</v>
      </c>
      <c r="H783" s="79">
        <v>0</v>
      </c>
      <c r="I783" s="79" t="s">
        <v>1296</v>
      </c>
      <c r="J783" s="79">
        <v>0</v>
      </c>
      <c r="K783" s="79" t="s">
        <v>2320</v>
      </c>
    </row>
    <row r="784" spans="1:11" x14ac:dyDescent="0.25">
      <c r="A784" s="9" t="s">
        <v>2176</v>
      </c>
      <c r="B784" s="9" t="s">
        <v>2177</v>
      </c>
      <c r="C784" s="9" t="s">
        <v>1737</v>
      </c>
      <c r="D784" s="9" t="str">
        <f t="shared" si="12"/>
        <v>AC</v>
      </c>
      <c r="E784" s="9" t="s">
        <v>1738</v>
      </c>
      <c r="F784" s="9">
        <v>0</v>
      </c>
      <c r="G784" s="9" t="s">
        <v>858</v>
      </c>
      <c r="H784" s="74">
        <v>27.99</v>
      </c>
      <c r="I784" s="9" t="s">
        <v>1296</v>
      </c>
      <c r="J784" s="9">
        <v>0</v>
      </c>
      <c r="K784" s="9" t="s">
        <v>2397</v>
      </c>
    </row>
    <row r="785" spans="1:11" s="79" customFormat="1" x14ac:dyDescent="0.25">
      <c r="A785" s="79" t="s">
        <v>2176</v>
      </c>
      <c r="B785" s="79" t="s">
        <v>2177</v>
      </c>
      <c r="C785" s="79" t="s">
        <v>1739</v>
      </c>
      <c r="D785" s="79" t="str">
        <f t="shared" si="12"/>
        <v>AC-QC-EN</v>
      </c>
      <c r="E785" s="79" t="s">
        <v>1740</v>
      </c>
      <c r="F785" s="79">
        <v>0</v>
      </c>
      <c r="G785" s="79" t="s">
        <v>1568</v>
      </c>
      <c r="H785" s="79">
        <v>0</v>
      </c>
      <c r="I785" s="79" t="s">
        <v>858</v>
      </c>
      <c r="J785" s="79">
        <v>0</v>
      </c>
      <c r="K785" s="79" t="s">
        <v>2321</v>
      </c>
    </row>
    <row r="786" spans="1:11" s="79" customFormat="1" x14ac:dyDescent="0.25">
      <c r="A786" s="79" t="s">
        <v>2176</v>
      </c>
      <c r="B786" s="79" t="s">
        <v>2177</v>
      </c>
      <c r="C786" s="79" t="s">
        <v>1741</v>
      </c>
      <c r="D786" s="79" t="str">
        <f t="shared" si="12"/>
        <v>ACC</v>
      </c>
      <c r="E786" s="79" t="s">
        <v>1103</v>
      </c>
      <c r="F786" s="79">
        <v>199</v>
      </c>
      <c r="G786" s="79" t="s">
        <v>1568</v>
      </c>
      <c r="H786" s="79">
        <v>0</v>
      </c>
      <c r="I786" s="79" t="s">
        <v>1296</v>
      </c>
      <c r="J786" s="79">
        <v>0</v>
      </c>
      <c r="K786" s="79" t="s">
        <v>971</v>
      </c>
    </row>
    <row r="787" spans="1:11" s="79" customFormat="1" x14ac:dyDescent="0.25">
      <c r="A787" s="79" t="s">
        <v>2176</v>
      </c>
      <c r="B787" s="79" t="s">
        <v>2177</v>
      </c>
      <c r="C787" s="79" t="s">
        <v>1742</v>
      </c>
      <c r="D787" s="79" t="str">
        <f t="shared" si="12"/>
        <v>ACC-QC-F</v>
      </c>
      <c r="E787" s="79" t="s">
        <v>1743</v>
      </c>
      <c r="F787" s="79">
        <v>0</v>
      </c>
      <c r="G787" s="79" t="s">
        <v>855</v>
      </c>
      <c r="H787" s="79">
        <v>0</v>
      </c>
      <c r="I787" s="79" t="s">
        <v>858</v>
      </c>
      <c r="J787" s="79">
        <v>0</v>
      </c>
      <c r="K787" s="79" t="s">
        <v>2322</v>
      </c>
    </row>
    <row r="788" spans="1:11" s="79" customFormat="1" x14ac:dyDescent="0.25">
      <c r="A788" s="79" t="s">
        <v>2176</v>
      </c>
      <c r="B788" s="79" t="s">
        <v>2177</v>
      </c>
      <c r="C788" s="79" t="s">
        <v>1744</v>
      </c>
      <c r="D788" s="79" t="str">
        <f t="shared" si="12"/>
        <v>ACC_SSC00101</v>
      </c>
      <c r="E788" s="79" t="s">
        <v>1745</v>
      </c>
      <c r="F788" s="79">
        <v>0</v>
      </c>
      <c r="G788" s="79" t="s">
        <v>854</v>
      </c>
      <c r="H788" s="79">
        <v>0</v>
      </c>
      <c r="I788" s="79" t="s">
        <v>1296</v>
      </c>
      <c r="J788" s="79">
        <v>0</v>
      </c>
      <c r="K788" s="79" t="s">
        <v>1744</v>
      </c>
    </row>
    <row r="789" spans="1:11" x14ac:dyDescent="0.25">
      <c r="A789" s="9" t="s">
        <v>2176</v>
      </c>
      <c r="B789" s="9" t="s">
        <v>2177</v>
      </c>
      <c r="C789" s="9" t="s">
        <v>1746</v>
      </c>
      <c r="D789" s="9" t="str">
        <f t="shared" si="12"/>
        <v>ACCCELLFD</v>
      </c>
      <c r="E789" s="9" t="s">
        <v>1747</v>
      </c>
      <c r="F789" s="9">
        <v>0</v>
      </c>
      <c r="G789" s="9" t="s">
        <v>858</v>
      </c>
      <c r="H789" s="74">
        <v>47.99</v>
      </c>
      <c r="I789" s="9" t="s">
        <v>1296</v>
      </c>
      <c r="J789" s="9">
        <v>0</v>
      </c>
      <c r="K789" s="9" t="s">
        <v>2397</v>
      </c>
    </row>
    <row r="790" spans="1:11" x14ac:dyDescent="0.25">
      <c r="A790" s="9" t="s">
        <v>2176</v>
      </c>
      <c r="B790" s="9" t="s">
        <v>2177</v>
      </c>
      <c r="C790" s="9" t="s">
        <v>1748</v>
      </c>
      <c r="D790" s="9" t="str">
        <f t="shared" si="12"/>
        <v>ACCELL</v>
      </c>
      <c r="E790" s="9" t="s">
        <v>1749</v>
      </c>
      <c r="F790" s="9">
        <v>0</v>
      </c>
      <c r="G790" s="9" t="s">
        <v>858</v>
      </c>
      <c r="H790" s="74">
        <v>37.99</v>
      </c>
      <c r="I790" s="9" t="s">
        <v>1296</v>
      </c>
      <c r="J790" s="9">
        <v>0</v>
      </c>
      <c r="K790" s="9" t="s">
        <v>2397</v>
      </c>
    </row>
    <row r="791" spans="1:11" s="79" customFormat="1" x14ac:dyDescent="0.25">
      <c r="A791" s="79" t="s">
        <v>2176</v>
      </c>
      <c r="B791" s="79" t="s">
        <v>2177</v>
      </c>
      <c r="C791" s="79" t="s">
        <v>1750</v>
      </c>
      <c r="D791" s="79" t="str">
        <f t="shared" si="12"/>
        <v>ACCEVSS3H2</v>
      </c>
      <c r="E791" s="79" t="s">
        <v>1099</v>
      </c>
      <c r="F791" s="79">
        <v>0</v>
      </c>
      <c r="G791" s="79" t="s">
        <v>1296</v>
      </c>
      <c r="H791" s="79">
        <v>0</v>
      </c>
      <c r="I791" s="79" t="s">
        <v>858</v>
      </c>
      <c r="J791" s="79">
        <v>0</v>
      </c>
      <c r="K791" s="79" t="s">
        <v>990</v>
      </c>
    </row>
    <row r="792" spans="1:11" s="79" customFormat="1" x14ac:dyDescent="0.25">
      <c r="A792" s="79" t="s">
        <v>2176</v>
      </c>
      <c r="B792" s="79" t="s">
        <v>2177</v>
      </c>
      <c r="C792" s="79" t="s">
        <v>1751</v>
      </c>
      <c r="D792" s="79" t="str">
        <f t="shared" si="12"/>
        <v>ACCEVSS3H3</v>
      </c>
      <c r="E792" s="79" t="s">
        <v>1100</v>
      </c>
      <c r="F792" s="79">
        <v>0</v>
      </c>
      <c r="G792" s="79" t="s">
        <v>1296</v>
      </c>
      <c r="H792" s="79">
        <v>0</v>
      </c>
      <c r="I792" s="79" t="s">
        <v>858</v>
      </c>
      <c r="J792" s="79">
        <v>0</v>
      </c>
      <c r="K792" s="79" t="s">
        <v>994</v>
      </c>
    </row>
    <row r="793" spans="1:11" x14ac:dyDescent="0.25">
      <c r="A793" s="9" t="s">
        <v>2176</v>
      </c>
      <c r="B793" s="9" t="s">
        <v>2177</v>
      </c>
      <c r="C793" s="9" t="s">
        <v>1752</v>
      </c>
      <c r="D793" s="9" t="str">
        <f t="shared" si="12"/>
        <v>ACCEVSS4H2</v>
      </c>
      <c r="E793" s="9" t="s">
        <v>1101</v>
      </c>
      <c r="F793" s="9">
        <v>0</v>
      </c>
      <c r="G793" s="9" t="s">
        <v>1296</v>
      </c>
      <c r="H793" s="9">
        <v>0</v>
      </c>
      <c r="I793" s="9" t="s">
        <v>858</v>
      </c>
      <c r="J793" s="9">
        <v>0</v>
      </c>
      <c r="K793" s="9" t="s">
        <v>2397</v>
      </c>
    </row>
    <row r="794" spans="1:11" x14ac:dyDescent="0.25">
      <c r="A794" s="9" t="s">
        <v>2176</v>
      </c>
      <c r="B794" s="9" t="s">
        <v>2177</v>
      </c>
      <c r="C794" s="9" t="s">
        <v>1753</v>
      </c>
      <c r="D794" s="9" t="str">
        <f t="shared" si="12"/>
        <v>ACFD</v>
      </c>
      <c r="E794" s="9" t="s">
        <v>1754</v>
      </c>
      <c r="F794" s="9">
        <v>0</v>
      </c>
      <c r="G794" s="9" t="s">
        <v>858</v>
      </c>
      <c r="H794" s="74">
        <v>37.99</v>
      </c>
      <c r="I794" s="9" t="s">
        <v>1296</v>
      </c>
      <c r="J794" s="9">
        <v>0</v>
      </c>
      <c r="K794" s="9" t="s">
        <v>2397</v>
      </c>
    </row>
    <row r="795" spans="1:11" s="79" customFormat="1" x14ac:dyDescent="0.25">
      <c r="A795" s="79" t="s">
        <v>2176</v>
      </c>
      <c r="B795" s="79" t="s">
        <v>2177</v>
      </c>
      <c r="C795" s="79" t="s">
        <v>1755</v>
      </c>
      <c r="D795" s="79" t="str">
        <f t="shared" si="12"/>
        <v>ACGO</v>
      </c>
      <c r="E795" s="79" t="s">
        <v>1756</v>
      </c>
      <c r="F795" s="79">
        <v>99</v>
      </c>
      <c r="G795" s="79" t="s">
        <v>855</v>
      </c>
      <c r="H795" s="80">
        <v>57.99</v>
      </c>
      <c r="I795" s="79" t="s">
        <v>1296</v>
      </c>
      <c r="J795" s="79">
        <v>0</v>
      </c>
      <c r="K795" s="79" t="s">
        <v>1755</v>
      </c>
    </row>
    <row r="796" spans="1:11" x14ac:dyDescent="0.25">
      <c r="A796" s="9" t="s">
        <v>2176</v>
      </c>
      <c r="B796" s="9" t="s">
        <v>2177</v>
      </c>
      <c r="C796" s="9" t="s">
        <v>1757</v>
      </c>
      <c r="D796" s="9" t="str">
        <f t="shared" si="12"/>
        <v>ACQCEN</v>
      </c>
      <c r="E796" s="9" t="s">
        <v>1758</v>
      </c>
      <c r="F796" s="9">
        <v>0</v>
      </c>
      <c r="G796" s="9" t="s">
        <v>858</v>
      </c>
      <c r="H796" s="74">
        <v>27.99</v>
      </c>
      <c r="I796" s="9" t="s">
        <v>1296</v>
      </c>
      <c r="J796" s="9">
        <v>0</v>
      </c>
      <c r="K796" s="9" t="s">
        <v>2397</v>
      </c>
    </row>
    <row r="797" spans="1:11" x14ac:dyDescent="0.25">
      <c r="A797" s="9" t="s">
        <v>2176</v>
      </c>
      <c r="B797" s="9" t="s">
        <v>2177</v>
      </c>
      <c r="C797" s="9" t="s">
        <v>1759</v>
      </c>
      <c r="D797" s="9" t="str">
        <f t="shared" si="12"/>
        <v>ACQCENFD</v>
      </c>
      <c r="E797" s="9" t="s">
        <v>1760</v>
      </c>
      <c r="F797" s="9">
        <v>0</v>
      </c>
      <c r="G797" s="9" t="s">
        <v>858</v>
      </c>
      <c r="H797" s="74">
        <v>37.99</v>
      </c>
      <c r="I797" s="9" t="s">
        <v>1296</v>
      </c>
      <c r="J797" s="9">
        <v>0</v>
      </c>
      <c r="K797" s="9" t="s">
        <v>2397</v>
      </c>
    </row>
    <row r="798" spans="1:11" x14ac:dyDescent="0.25">
      <c r="A798" s="9" t="s">
        <v>2176</v>
      </c>
      <c r="B798" s="9" t="s">
        <v>2177</v>
      </c>
      <c r="C798" s="9" t="s">
        <v>1761</v>
      </c>
      <c r="D798" s="9" t="str">
        <f t="shared" si="12"/>
        <v>ACQCF</v>
      </c>
      <c r="E798" s="9" t="s">
        <v>1762</v>
      </c>
      <c r="F798" s="9">
        <v>0</v>
      </c>
      <c r="G798" s="9" t="s">
        <v>858</v>
      </c>
      <c r="H798" s="74">
        <v>27.99</v>
      </c>
      <c r="I798" s="9" t="s">
        <v>1296</v>
      </c>
      <c r="J798" s="9">
        <v>0</v>
      </c>
      <c r="K798" s="9" t="s">
        <v>2397</v>
      </c>
    </row>
    <row r="799" spans="1:11" x14ac:dyDescent="0.25">
      <c r="A799" s="9" t="s">
        <v>2176</v>
      </c>
      <c r="B799" s="9" t="s">
        <v>2177</v>
      </c>
      <c r="C799" s="9" t="s">
        <v>1763</v>
      </c>
      <c r="D799" s="9" t="str">
        <f t="shared" si="12"/>
        <v>ACQCFD</v>
      </c>
      <c r="E799" s="9" t="s">
        <v>1764</v>
      </c>
      <c r="F799" s="9">
        <v>0</v>
      </c>
      <c r="G799" s="9" t="s">
        <v>858</v>
      </c>
      <c r="H799" s="74">
        <v>37.99</v>
      </c>
      <c r="I799" s="9" t="s">
        <v>1296</v>
      </c>
      <c r="J799" s="9">
        <v>0</v>
      </c>
      <c r="K799" s="9" t="s">
        <v>2397</v>
      </c>
    </row>
    <row r="800" spans="1:11" x14ac:dyDescent="0.25">
      <c r="A800" s="9" t="s">
        <v>2176</v>
      </c>
      <c r="B800" s="9" t="s">
        <v>2177</v>
      </c>
      <c r="C800" s="9" t="s">
        <v>1765</v>
      </c>
      <c r="D800" s="9" t="str">
        <f t="shared" si="12"/>
        <v>ADC-CONCORD</v>
      </c>
      <c r="E800" s="9" t="s">
        <v>1766</v>
      </c>
      <c r="F800" s="9">
        <v>0</v>
      </c>
      <c r="G800" s="9" t="s">
        <v>1673</v>
      </c>
      <c r="H800" s="9">
        <v>0</v>
      </c>
      <c r="I800" s="9" t="s">
        <v>858</v>
      </c>
      <c r="J800" s="9">
        <v>0</v>
      </c>
      <c r="K800" s="9" t="s">
        <v>2397</v>
      </c>
    </row>
    <row r="801" spans="1:12" s="79" customFormat="1" x14ac:dyDescent="0.25">
      <c r="A801" s="79" t="s">
        <v>2176</v>
      </c>
      <c r="B801" s="79" t="s">
        <v>2177</v>
      </c>
      <c r="C801" s="79" t="s">
        <v>242</v>
      </c>
      <c r="D801" s="79" t="str">
        <f t="shared" si="12"/>
        <v>ADC-SEM100PS</v>
      </c>
      <c r="E801" s="79" t="s">
        <v>1113</v>
      </c>
      <c r="F801" s="79">
        <v>0</v>
      </c>
      <c r="G801" s="79" t="s">
        <v>1673</v>
      </c>
      <c r="H801" s="79">
        <v>0</v>
      </c>
      <c r="I801" s="79" t="s">
        <v>858</v>
      </c>
      <c r="J801" s="79">
        <v>0</v>
      </c>
      <c r="K801" s="79" t="s">
        <v>242</v>
      </c>
    </row>
    <row r="802" spans="1:12" s="79" customFormat="1" x14ac:dyDescent="0.25">
      <c r="A802" s="79" t="s">
        <v>2176</v>
      </c>
      <c r="B802" s="79" t="s">
        <v>2177</v>
      </c>
      <c r="C802" s="79" t="s">
        <v>229</v>
      </c>
      <c r="D802" s="79" t="str">
        <f t="shared" si="12"/>
        <v>ADC-SEM100VT</v>
      </c>
      <c r="E802" s="79" t="s">
        <v>1114</v>
      </c>
      <c r="F802" s="79">
        <v>0</v>
      </c>
      <c r="G802" s="79" t="s">
        <v>1673</v>
      </c>
      <c r="H802" s="79">
        <v>0</v>
      </c>
      <c r="I802" s="79" t="s">
        <v>858</v>
      </c>
      <c r="J802" s="79">
        <v>0</v>
      </c>
      <c r="K802" s="79" t="s">
        <v>229</v>
      </c>
    </row>
    <row r="803" spans="1:12" s="79" customFormat="1" x14ac:dyDescent="0.25">
      <c r="A803" s="79" t="s">
        <v>2176</v>
      </c>
      <c r="B803" s="79" t="s">
        <v>2177</v>
      </c>
      <c r="C803" s="79" t="s">
        <v>345</v>
      </c>
      <c r="D803" s="79" t="str">
        <f t="shared" si="12"/>
        <v>ADC-SEM210PS</v>
      </c>
      <c r="E803" s="79" t="s">
        <v>1115</v>
      </c>
      <c r="F803" s="79">
        <v>0</v>
      </c>
      <c r="G803" s="79" t="s">
        <v>1673</v>
      </c>
      <c r="H803" s="79">
        <v>0</v>
      </c>
      <c r="I803" s="79" t="s">
        <v>858</v>
      </c>
      <c r="J803" s="79">
        <v>0</v>
      </c>
      <c r="K803" s="79" t="s">
        <v>345</v>
      </c>
    </row>
    <row r="804" spans="1:12" s="79" customFormat="1" x14ac:dyDescent="0.25">
      <c r="A804" s="79" t="s">
        <v>2176</v>
      </c>
      <c r="B804" s="79" t="s">
        <v>2177</v>
      </c>
      <c r="C804" s="79" t="s">
        <v>1767</v>
      </c>
      <c r="D804" s="79" t="str">
        <f t="shared" si="12"/>
        <v>ADC-SEM210VT</v>
      </c>
      <c r="E804" s="79" t="s">
        <v>1768</v>
      </c>
      <c r="F804" s="79">
        <v>0</v>
      </c>
      <c r="G804" s="79" t="s">
        <v>1673</v>
      </c>
      <c r="H804" s="79">
        <v>0</v>
      </c>
      <c r="I804" s="79" t="s">
        <v>858</v>
      </c>
      <c r="J804" s="79">
        <v>0</v>
      </c>
      <c r="K804" s="79" t="s">
        <v>1767</v>
      </c>
    </row>
    <row r="805" spans="1:12" s="79" customFormat="1" x14ac:dyDescent="0.25">
      <c r="A805" s="79" t="s">
        <v>2176</v>
      </c>
      <c r="B805" s="79" t="s">
        <v>2177</v>
      </c>
      <c r="C805" s="79" t="s">
        <v>1769</v>
      </c>
      <c r="D805" s="79" t="str">
        <f t="shared" si="12"/>
        <v>ADC-T2000</v>
      </c>
      <c r="E805" s="79" t="s">
        <v>1161</v>
      </c>
      <c r="F805" s="79">
        <v>99</v>
      </c>
      <c r="G805" s="79" t="s">
        <v>854</v>
      </c>
      <c r="H805" s="79">
        <v>0</v>
      </c>
      <c r="I805" s="79" t="s">
        <v>858</v>
      </c>
      <c r="J805" s="79">
        <v>0</v>
      </c>
      <c r="K805" s="79" t="s">
        <v>72</v>
      </c>
    </row>
    <row r="806" spans="1:12" s="79" customFormat="1" x14ac:dyDescent="0.25">
      <c r="A806" s="79" t="s">
        <v>2176</v>
      </c>
      <c r="B806" s="79" t="s">
        <v>2177</v>
      </c>
      <c r="C806" s="79" t="s">
        <v>1770</v>
      </c>
      <c r="D806" s="79" t="str">
        <f t="shared" si="12"/>
        <v>ADC-VACC-W</v>
      </c>
      <c r="E806" s="79" t="s">
        <v>1159</v>
      </c>
      <c r="F806" s="79">
        <v>0</v>
      </c>
      <c r="G806" s="79" t="s">
        <v>854</v>
      </c>
      <c r="H806" s="79">
        <v>0</v>
      </c>
      <c r="I806" s="79" t="s">
        <v>858</v>
      </c>
      <c r="J806" s="79">
        <v>0</v>
      </c>
      <c r="K806" s="79" t="s">
        <v>384</v>
      </c>
    </row>
    <row r="807" spans="1:12" s="79" customFormat="1" x14ac:dyDescent="0.25">
      <c r="A807" s="79" t="s">
        <v>2176</v>
      </c>
      <c r="B807" s="79" t="s">
        <v>2177</v>
      </c>
      <c r="C807" s="79" t="s">
        <v>1771</v>
      </c>
      <c r="D807" s="79" t="str">
        <f t="shared" si="12"/>
        <v>ADC-VDB106</v>
      </c>
      <c r="E807" s="79" t="s">
        <v>1772</v>
      </c>
      <c r="F807" s="79">
        <v>199</v>
      </c>
      <c r="G807" s="79" t="s">
        <v>854</v>
      </c>
      <c r="H807" s="79">
        <v>0</v>
      </c>
      <c r="I807" s="79" t="s">
        <v>858</v>
      </c>
      <c r="J807" s="79">
        <v>0</v>
      </c>
      <c r="K807" s="79" t="s">
        <v>385</v>
      </c>
    </row>
    <row r="808" spans="1:12" s="79" customFormat="1" x14ac:dyDescent="0.25">
      <c r="A808" s="79" t="s">
        <v>2176</v>
      </c>
      <c r="B808" s="79" t="s">
        <v>2177</v>
      </c>
      <c r="C808" s="79" t="s">
        <v>1773</v>
      </c>
      <c r="D808" s="79" t="str">
        <f t="shared" si="12"/>
        <v>ADC-W100</v>
      </c>
      <c r="E808" s="79" t="s">
        <v>1774</v>
      </c>
      <c r="F808" s="79">
        <v>0</v>
      </c>
      <c r="G808" s="79" t="s">
        <v>854</v>
      </c>
      <c r="H808" s="79">
        <v>0</v>
      </c>
      <c r="I808" s="79" t="s">
        <v>858</v>
      </c>
      <c r="J808" s="79">
        <v>0</v>
      </c>
      <c r="K808" s="79" t="s">
        <v>1773</v>
      </c>
      <c r="L808" s="79" t="s">
        <v>2384</v>
      </c>
    </row>
    <row r="809" spans="1:12" x14ac:dyDescent="0.25">
      <c r="A809" s="9" t="s">
        <v>2176</v>
      </c>
      <c r="B809" s="9" t="s">
        <v>2177</v>
      </c>
      <c r="C809" s="9" t="s">
        <v>1775</v>
      </c>
      <c r="D809" s="9" t="str">
        <f t="shared" si="12"/>
        <v>ADC_CAMERA</v>
      </c>
      <c r="E809" s="9" t="s">
        <v>1776</v>
      </c>
      <c r="F809" s="9">
        <v>0</v>
      </c>
      <c r="G809" s="9" t="s">
        <v>858</v>
      </c>
      <c r="H809" s="9">
        <v>5</v>
      </c>
      <c r="I809" s="9" t="s">
        <v>1347</v>
      </c>
      <c r="J809" s="9">
        <v>0</v>
      </c>
      <c r="K809" s="9" t="s">
        <v>2397</v>
      </c>
    </row>
    <row r="810" spans="1:12" s="79" customFormat="1" x14ac:dyDescent="0.25">
      <c r="A810" s="79" t="s">
        <v>2176</v>
      </c>
      <c r="B810" s="79" t="s">
        <v>2177</v>
      </c>
      <c r="C810" s="79" t="s">
        <v>84</v>
      </c>
      <c r="D810" s="79" t="str">
        <f t="shared" si="12"/>
        <v>ADC_DOORBELL</v>
      </c>
      <c r="E810" s="79" t="s">
        <v>1155</v>
      </c>
      <c r="F810" s="79">
        <v>199</v>
      </c>
      <c r="G810" s="79" t="s">
        <v>1777</v>
      </c>
      <c r="H810" s="79">
        <v>0</v>
      </c>
      <c r="I810" s="79" t="s">
        <v>858</v>
      </c>
      <c r="J810" s="79">
        <v>0</v>
      </c>
      <c r="K810" s="79" t="s">
        <v>84</v>
      </c>
    </row>
    <row r="811" spans="1:12" x14ac:dyDescent="0.25">
      <c r="A811" s="9" t="s">
        <v>2176</v>
      </c>
      <c r="B811" s="9" t="s">
        <v>2177</v>
      </c>
      <c r="C811" s="9" t="s">
        <v>1778</v>
      </c>
      <c r="D811" s="9" t="str">
        <f t="shared" si="12"/>
        <v>ADC_DRBELLC</v>
      </c>
      <c r="E811" s="9" t="s">
        <v>1779</v>
      </c>
      <c r="F811" s="9">
        <v>0</v>
      </c>
      <c r="G811" s="9" t="s">
        <v>1777</v>
      </c>
      <c r="H811" s="9">
        <v>0</v>
      </c>
      <c r="I811" s="9" t="s">
        <v>858</v>
      </c>
      <c r="J811" s="9">
        <v>0</v>
      </c>
      <c r="K811" s="9" t="s">
        <v>2397</v>
      </c>
    </row>
    <row r="812" spans="1:12" s="79" customFormat="1" x14ac:dyDescent="0.25">
      <c r="A812" s="79" t="s">
        <v>2176</v>
      </c>
      <c r="B812" s="79" t="s">
        <v>2177</v>
      </c>
      <c r="C812" s="79" t="s">
        <v>379</v>
      </c>
      <c r="D812" s="79" t="str">
        <f t="shared" si="12"/>
        <v>ADC_SLIMBELL</v>
      </c>
      <c r="E812" s="79" t="s">
        <v>1780</v>
      </c>
      <c r="F812" s="79">
        <v>199</v>
      </c>
      <c r="G812" s="79" t="s">
        <v>854</v>
      </c>
      <c r="H812" s="79">
        <v>0</v>
      </c>
      <c r="I812" s="79" t="s">
        <v>858</v>
      </c>
      <c r="J812" s="79">
        <v>0</v>
      </c>
      <c r="K812" s="79" t="s">
        <v>379</v>
      </c>
    </row>
    <row r="813" spans="1:12" s="79" customFormat="1" x14ac:dyDescent="0.25">
      <c r="A813" s="79" t="s">
        <v>2176</v>
      </c>
      <c r="B813" s="79" t="s">
        <v>2177</v>
      </c>
      <c r="C813" s="79" t="s">
        <v>1465</v>
      </c>
      <c r="D813" s="79" t="str">
        <f t="shared" si="12"/>
        <v>ADC_SVR1001</v>
      </c>
      <c r="E813" s="79" t="s">
        <v>1466</v>
      </c>
      <c r="F813" s="79">
        <v>399</v>
      </c>
      <c r="G813" s="79" t="s">
        <v>1777</v>
      </c>
      <c r="H813" s="79">
        <v>5</v>
      </c>
      <c r="I813" s="79" t="s">
        <v>1341</v>
      </c>
      <c r="J813" s="79">
        <v>0</v>
      </c>
      <c r="K813" s="79" t="s">
        <v>2323</v>
      </c>
    </row>
    <row r="814" spans="1:12" s="79" customFormat="1" x14ac:dyDescent="0.25">
      <c r="A814" s="79" t="s">
        <v>2176</v>
      </c>
      <c r="B814" s="79" t="s">
        <v>2177</v>
      </c>
      <c r="C814" s="79" t="s">
        <v>1781</v>
      </c>
      <c r="D814" s="79" t="str">
        <f t="shared" si="12"/>
        <v>ADC_SVR1002</v>
      </c>
      <c r="E814" s="79" t="s">
        <v>1168</v>
      </c>
      <c r="F814" s="79">
        <v>499</v>
      </c>
      <c r="G814" s="79" t="s">
        <v>1777</v>
      </c>
      <c r="H814" s="79">
        <v>5</v>
      </c>
      <c r="I814" s="79" t="s">
        <v>1341</v>
      </c>
      <c r="J814" s="79">
        <v>0</v>
      </c>
      <c r="K814" s="79" t="s">
        <v>380</v>
      </c>
    </row>
    <row r="815" spans="1:12" s="79" customFormat="1" x14ac:dyDescent="0.25">
      <c r="A815" s="79" t="s">
        <v>2176</v>
      </c>
      <c r="B815" s="79" t="s">
        <v>2177</v>
      </c>
      <c r="C815" s="79" t="s">
        <v>1782</v>
      </c>
      <c r="D815" s="79" t="str">
        <f t="shared" si="12"/>
        <v>ADC_SVR1221</v>
      </c>
      <c r="E815" s="79" t="s">
        <v>1156</v>
      </c>
      <c r="F815" s="79">
        <v>349</v>
      </c>
      <c r="G815" s="79" t="s">
        <v>854</v>
      </c>
      <c r="H815" s="79">
        <v>5</v>
      </c>
      <c r="I815" s="79" t="s">
        <v>737</v>
      </c>
      <c r="J815" s="79">
        <v>0</v>
      </c>
      <c r="K815" s="79" t="s">
        <v>381</v>
      </c>
    </row>
    <row r="816" spans="1:12" s="79" customFormat="1" x14ac:dyDescent="0.25">
      <c r="A816" s="79" t="s">
        <v>2176</v>
      </c>
      <c r="B816" s="79" t="s">
        <v>2177</v>
      </c>
      <c r="C816" s="79" t="s">
        <v>1467</v>
      </c>
      <c r="D816" s="79" t="str">
        <f t="shared" si="12"/>
        <v>ADC_V521R</v>
      </c>
      <c r="E816" s="79" t="s">
        <v>1157</v>
      </c>
      <c r="F816" s="79">
        <v>149</v>
      </c>
      <c r="G816" s="79" t="s">
        <v>1777</v>
      </c>
      <c r="H816" s="79">
        <v>0</v>
      </c>
      <c r="I816" s="79" t="s">
        <v>858</v>
      </c>
      <c r="J816" s="79">
        <v>0</v>
      </c>
      <c r="K816" s="79" t="s">
        <v>85</v>
      </c>
    </row>
    <row r="817" spans="1:11" s="79" customFormat="1" x14ac:dyDescent="0.25">
      <c r="A817" s="79" t="s">
        <v>2176</v>
      </c>
      <c r="B817" s="79" t="s">
        <v>2177</v>
      </c>
      <c r="C817" s="79" t="s">
        <v>1468</v>
      </c>
      <c r="D817" s="79" t="str">
        <f t="shared" si="12"/>
        <v>ADC_V620PT</v>
      </c>
      <c r="E817" s="79" t="s">
        <v>1469</v>
      </c>
      <c r="F817" s="79">
        <v>299</v>
      </c>
      <c r="G817" s="79" t="s">
        <v>1777</v>
      </c>
      <c r="H817" s="79">
        <v>0</v>
      </c>
      <c r="I817" s="79" t="s">
        <v>858</v>
      </c>
      <c r="J817" s="79">
        <v>0</v>
      </c>
      <c r="K817" s="79" t="s">
        <v>709</v>
      </c>
    </row>
    <row r="818" spans="1:11" s="79" customFormat="1" x14ac:dyDescent="0.25">
      <c r="A818" s="79" t="s">
        <v>2176</v>
      </c>
      <c r="B818" s="79" t="s">
        <v>2177</v>
      </c>
      <c r="C818" s="79" t="s">
        <v>1470</v>
      </c>
      <c r="D818" s="79" t="str">
        <f t="shared" si="12"/>
        <v>ADC_V721W</v>
      </c>
      <c r="E818" s="79" t="s">
        <v>1158</v>
      </c>
      <c r="F818" s="79">
        <v>199</v>
      </c>
      <c r="G818" s="79" t="s">
        <v>1777</v>
      </c>
      <c r="H818" s="79">
        <v>0</v>
      </c>
      <c r="I818" s="79" t="s">
        <v>858</v>
      </c>
      <c r="J818" s="79">
        <v>0</v>
      </c>
      <c r="K818" s="79" t="s">
        <v>86</v>
      </c>
    </row>
    <row r="819" spans="1:11" s="79" customFormat="1" x14ac:dyDescent="0.25">
      <c r="A819" s="79" t="s">
        <v>2176</v>
      </c>
      <c r="B819" s="79" t="s">
        <v>2177</v>
      </c>
      <c r="C819" s="79" t="s">
        <v>1783</v>
      </c>
      <c r="D819" s="79" t="str">
        <f t="shared" si="12"/>
        <v>ADC_VAC_DBWI</v>
      </c>
      <c r="E819" s="79" t="s">
        <v>1784</v>
      </c>
      <c r="F819" s="79">
        <v>0</v>
      </c>
      <c r="G819" s="79" t="s">
        <v>854</v>
      </c>
      <c r="H819" s="79">
        <v>0</v>
      </c>
      <c r="I819" s="79" t="s">
        <v>858</v>
      </c>
      <c r="J819" s="79">
        <v>0</v>
      </c>
      <c r="K819" s="79" t="s">
        <v>1783</v>
      </c>
    </row>
    <row r="820" spans="1:11" x14ac:dyDescent="0.25">
      <c r="A820" s="9" t="s">
        <v>2176</v>
      </c>
      <c r="B820" s="9" t="s">
        <v>2177</v>
      </c>
      <c r="C820" s="9" t="s">
        <v>1785</v>
      </c>
      <c r="D820" s="9" t="str">
        <f t="shared" si="12"/>
        <v>ADC_VIDEO_S</v>
      </c>
      <c r="E820" s="9" t="s">
        <v>1786</v>
      </c>
      <c r="F820" s="9">
        <v>0</v>
      </c>
      <c r="G820" s="9" t="s">
        <v>854</v>
      </c>
      <c r="H820" s="9">
        <v>0</v>
      </c>
      <c r="I820" s="9" t="s">
        <v>1341</v>
      </c>
      <c r="J820" s="9">
        <v>0</v>
      </c>
      <c r="K820" s="9" t="s">
        <v>2397</v>
      </c>
    </row>
    <row r="821" spans="1:11" s="79" customFormat="1" x14ac:dyDescent="0.25">
      <c r="A821" s="79" t="s">
        <v>2176</v>
      </c>
      <c r="B821" s="79" t="s">
        <v>2177</v>
      </c>
      <c r="C821" s="79" t="s">
        <v>1787</v>
      </c>
      <c r="D821" s="79" t="str">
        <f t="shared" si="12"/>
        <v>ADC_VPE_9FT</v>
      </c>
      <c r="E821" s="79" t="s">
        <v>1788</v>
      </c>
      <c r="F821" s="79">
        <v>0</v>
      </c>
      <c r="G821" s="79" t="s">
        <v>854</v>
      </c>
      <c r="H821" s="79">
        <v>0</v>
      </c>
      <c r="I821" s="79" t="s">
        <v>858</v>
      </c>
      <c r="J821" s="79">
        <v>0</v>
      </c>
      <c r="K821" s="79" t="s">
        <v>2324</v>
      </c>
    </row>
    <row r="822" spans="1:11" s="79" customFormat="1" x14ac:dyDescent="0.25">
      <c r="A822" s="79" t="s">
        <v>2176</v>
      </c>
      <c r="B822" s="79" t="s">
        <v>2177</v>
      </c>
      <c r="C822" s="79" t="s">
        <v>1789</v>
      </c>
      <c r="D822" s="79" t="str">
        <f t="shared" si="12"/>
        <v>ADCSEM210VTL</v>
      </c>
      <c r="E822" s="79" t="s">
        <v>1790</v>
      </c>
      <c r="F822" s="79">
        <v>0</v>
      </c>
      <c r="G822" s="79" t="s">
        <v>854</v>
      </c>
      <c r="H822" s="79">
        <v>0</v>
      </c>
      <c r="I822" s="79" t="s">
        <v>858</v>
      </c>
      <c r="J822" s="79">
        <v>0</v>
      </c>
      <c r="K822" s="79" t="s">
        <v>1789</v>
      </c>
    </row>
    <row r="823" spans="1:11" s="79" customFormat="1" x14ac:dyDescent="0.25">
      <c r="A823" s="79" t="s">
        <v>2176</v>
      </c>
      <c r="B823" s="79" t="s">
        <v>2177</v>
      </c>
      <c r="C823" s="79" t="s">
        <v>1791</v>
      </c>
      <c r="D823" s="79" t="str">
        <f t="shared" si="12"/>
        <v>ADI-467</v>
      </c>
      <c r="E823" s="79" t="s">
        <v>1089</v>
      </c>
      <c r="F823" s="79">
        <v>0</v>
      </c>
      <c r="G823" s="79" t="s">
        <v>856</v>
      </c>
      <c r="H823" s="79">
        <v>0</v>
      </c>
      <c r="I823" s="79" t="s">
        <v>858</v>
      </c>
      <c r="J823" s="79">
        <v>0</v>
      </c>
      <c r="K823" s="79" t="s">
        <v>230</v>
      </c>
    </row>
    <row r="824" spans="1:11" s="79" customFormat="1" x14ac:dyDescent="0.25">
      <c r="A824" s="79" t="s">
        <v>2176</v>
      </c>
      <c r="B824" s="79" t="s">
        <v>2177</v>
      </c>
      <c r="C824" s="79" t="s">
        <v>1792</v>
      </c>
      <c r="D824" s="79" t="str">
        <f t="shared" si="12"/>
        <v>ADI_MOTION</v>
      </c>
      <c r="E824" s="79" t="s">
        <v>1148</v>
      </c>
      <c r="F824" s="79">
        <v>49</v>
      </c>
      <c r="G824" s="79" t="s">
        <v>854</v>
      </c>
      <c r="H824" s="79">
        <v>0</v>
      </c>
      <c r="I824" s="79" t="s">
        <v>858</v>
      </c>
      <c r="J824" s="79">
        <v>0</v>
      </c>
      <c r="K824" s="79" t="s">
        <v>61</v>
      </c>
    </row>
    <row r="825" spans="1:11" s="79" customFormat="1" x14ac:dyDescent="0.25">
      <c r="A825" s="79" t="s">
        <v>2176</v>
      </c>
      <c r="B825" s="79" t="s">
        <v>2177</v>
      </c>
      <c r="C825" s="79" t="s">
        <v>1793</v>
      </c>
      <c r="D825" s="79" t="str">
        <f t="shared" si="12"/>
        <v>ADI_SMOKE</v>
      </c>
      <c r="E825" s="79" t="s">
        <v>1149</v>
      </c>
      <c r="F825" s="79">
        <v>69</v>
      </c>
      <c r="G825" s="79" t="s">
        <v>854</v>
      </c>
      <c r="H825" s="79">
        <v>0</v>
      </c>
      <c r="I825" s="79" t="s">
        <v>858</v>
      </c>
      <c r="J825" s="79">
        <v>0</v>
      </c>
      <c r="K825" s="79" t="s">
        <v>62</v>
      </c>
    </row>
    <row r="826" spans="1:11" x14ac:dyDescent="0.25">
      <c r="A826" s="9" t="s">
        <v>2176</v>
      </c>
      <c r="B826" s="9" t="s">
        <v>2177</v>
      </c>
      <c r="C826" s="9" t="s">
        <v>1194</v>
      </c>
      <c r="D826" s="9" t="str">
        <f t="shared" si="12"/>
        <v>ADJ</v>
      </c>
      <c r="E826" s="9" t="s">
        <v>1195</v>
      </c>
      <c r="F826" s="9">
        <v>0</v>
      </c>
      <c r="G826" s="9" t="s">
        <v>737</v>
      </c>
      <c r="H826" s="9">
        <v>0</v>
      </c>
      <c r="I826" s="9" t="s">
        <v>858</v>
      </c>
      <c r="J826" s="9">
        <v>0</v>
      </c>
      <c r="K826" s="9" t="s">
        <v>2397</v>
      </c>
    </row>
    <row r="827" spans="1:11" x14ac:dyDescent="0.25">
      <c r="A827" s="9" t="s">
        <v>2176</v>
      </c>
      <c r="B827" s="9" t="s">
        <v>2177</v>
      </c>
      <c r="C827" s="9" t="s">
        <v>1199</v>
      </c>
      <c r="D827" s="9" t="str">
        <f t="shared" si="12"/>
        <v>AF ACCESS</v>
      </c>
      <c r="E827" s="9" t="s">
        <v>1105</v>
      </c>
      <c r="F827" s="9">
        <v>0</v>
      </c>
      <c r="G827" s="9" t="s">
        <v>858</v>
      </c>
      <c r="H827" s="9">
        <v>0</v>
      </c>
      <c r="I827" s="9" t="s">
        <v>1349</v>
      </c>
      <c r="J827" s="9">
        <v>0</v>
      </c>
      <c r="K827" s="9" t="s">
        <v>2397</v>
      </c>
    </row>
    <row r="828" spans="1:11" x14ac:dyDescent="0.25">
      <c r="A828" s="9" t="s">
        <v>2176</v>
      </c>
      <c r="B828" s="9" t="s">
        <v>2177</v>
      </c>
      <c r="C828" s="9" t="s">
        <v>1621</v>
      </c>
      <c r="D828" s="9" t="str">
        <f t="shared" si="12"/>
        <v>AF CONNECT_N</v>
      </c>
      <c r="E828" s="9" t="s">
        <v>1622</v>
      </c>
      <c r="F828" s="9">
        <v>0</v>
      </c>
      <c r="G828" s="9" t="s">
        <v>858</v>
      </c>
      <c r="H828" s="74">
        <v>0.01</v>
      </c>
      <c r="I828" s="9" t="s">
        <v>1200</v>
      </c>
      <c r="J828" s="9">
        <v>0</v>
      </c>
      <c r="K828" s="9" t="s">
        <v>2397</v>
      </c>
    </row>
    <row r="829" spans="1:11" x14ac:dyDescent="0.25">
      <c r="A829" s="9" t="s">
        <v>2176</v>
      </c>
      <c r="B829" s="9" t="s">
        <v>2177</v>
      </c>
      <c r="C829" s="9" t="s">
        <v>1794</v>
      </c>
      <c r="D829" s="9" t="str">
        <f t="shared" si="12"/>
        <v>AF_ADDON_PE</v>
      </c>
      <c r="E829" s="9" t="s">
        <v>1795</v>
      </c>
      <c r="F829" s="9">
        <v>0</v>
      </c>
      <c r="G829" s="9" t="s">
        <v>855</v>
      </c>
      <c r="H829" s="9">
        <v>0</v>
      </c>
      <c r="I829" s="9" t="s">
        <v>858</v>
      </c>
      <c r="J829" s="9">
        <v>0</v>
      </c>
      <c r="K829" s="9" t="s">
        <v>2397</v>
      </c>
    </row>
    <row r="830" spans="1:11" s="79" customFormat="1" x14ac:dyDescent="0.25">
      <c r="A830" s="79" t="s">
        <v>2176</v>
      </c>
      <c r="B830" s="79" t="s">
        <v>2177</v>
      </c>
      <c r="C830" s="79" t="s">
        <v>1201</v>
      </c>
      <c r="D830" s="79" t="str">
        <f t="shared" si="12"/>
        <v>AF_CONNECT</v>
      </c>
      <c r="E830" s="79" t="s">
        <v>637</v>
      </c>
      <c r="F830" s="79">
        <v>0</v>
      </c>
      <c r="G830" s="79" t="s">
        <v>1349</v>
      </c>
      <c r="H830" s="80">
        <v>2.99</v>
      </c>
      <c r="I830" s="79" t="s">
        <v>1200</v>
      </c>
      <c r="J830" s="79">
        <v>0</v>
      </c>
      <c r="K830" s="79" t="s">
        <v>610</v>
      </c>
    </row>
    <row r="831" spans="1:11" x14ac:dyDescent="0.25">
      <c r="A831" s="9" t="s">
        <v>2176</v>
      </c>
      <c r="B831" s="9" t="s">
        <v>2177</v>
      </c>
      <c r="C831" s="9" t="s">
        <v>1202</v>
      </c>
      <c r="D831" s="9" t="str">
        <f t="shared" si="12"/>
        <v>AFCRED</v>
      </c>
      <c r="E831" s="9" t="s">
        <v>1203</v>
      </c>
      <c r="F831" s="74">
        <v>-2.95</v>
      </c>
      <c r="G831" s="9" t="s">
        <v>1200</v>
      </c>
      <c r="H831" s="9">
        <v>0</v>
      </c>
      <c r="I831" s="9" t="s">
        <v>858</v>
      </c>
      <c r="J831" s="9">
        <v>0</v>
      </c>
      <c r="K831" s="9" t="s">
        <v>2397</v>
      </c>
    </row>
    <row r="832" spans="1:11" s="79" customFormat="1" x14ac:dyDescent="0.25">
      <c r="A832" s="79" t="s">
        <v>2176</v>
      </c>
      <c r="B832" s="79" t="s">
        <v>2177</v>
      </c>
      <c r="C832" s="79" t="s">
        <v>1796</v>
      </c>
      <c r="D832" s="79" t="str">
        <f t="shared" si="12"/>
        <v>AFI-BRKT.SH.</v>
      </c>
      <c r="E832" s="79" t="s">
        <v>1797</v>
      </c>
      <c r="F832" s="79">
        <v>0</v>
      </c>
      <c r="G832" s="79" t="s">
        <v>1347</v>
      </c>
      <c r="H832" s="79">
        <v>0</v>
      </c>
      <c r="I832" s="79" t="s">
        <v>858</v>
      </c>
      <c r="J832" s="79">
        <v>0</v>
      </c>
      <c r="K832" s="79" t="s">
        <v>1796</v>
      </c>
    </row>
    <row r="833" spans="1:12" s="79" customFormat="1" x14ac:dyDescent="0.25">
      <c r="A833" s="79" t="s">
        <v>2176</v>
      </c>
      <c r="B833" s="79" t="s">
        <v>2177</v>
      </c>
      <c r="C833" s="79" t="s">
        <v>1798</v>
      </c>
      <c r="D833" s="79" t="str">
        <f t="shared" si="12"/>
        <v>AFI-BRKT.W/P</v>
      </c>
      <c r="E833" s="79" t="s">
        <v>1799</v>
      </c>
      <c r="F833" s="79">
        <v>0</v>
      </c>
      <c r="G833" s="79" t="s">
        <v>1347</v>
      </c>
      <c r="H833" s="79">
        <v>0</v>
      </c>
      <c r="I833" s="79" t="s">
        <v>858</v>
      </c>
      <c r="J833" s="79">
        <v>0</v>
      </c>
      <c r="K833" s="79" t="s">
        <v>1798</v>
      </c>
    </row>
    <row r="834" spans="1:12" s="79" customFormat="1" x14ac:dyDescent="0.25">
      <c r="A834" s="79" t="s">
        <v>2176</v>
      </c>
      <c r="B834" s="79" t="s">
        <v>2177</v>
      </c>
      <c r="C834" s="79" t="s">
        <v>1504</v>
      </c>
      <c r="D834" s="79" t="str">
        <f t="shared" ref="D834:D897" si="13">TRIM(C834)</f>
        <v>ANTENNA</v>
      </c>
      <c r="E834" s="79" t="s">
        <v>1505</v>
      </c>
      <c r="F834" s="79">
        <v>0</v>
      </c>
      <c r="G834" s="79" t="s">
        <v>854</v>
      </c>
      <c r="H834" s="79">
        <v>0</v>
      </c>
      <c r="I834" s="79" t="s">
        <v>858</v>
      </c>
      <c r="J834" s="79">
        <v>0</v>
      </c>
      <c r="K834" s="79" t="s">
        <v>2325</v>
      </c>
    </row>
    <row r="835" spans="1:12" s="79" customFormat="1" x14ac:dyDescent="0.25">
      <c r="A835" s="79" t="s">
        <v>2176</v>
      </c>
      <c r="B835" s="79" t="s">
        <v>2177</v>
      </c>
      <c r="C835" s="79" t="s">
        <v>1800</v>
      </c>
      <c r="D835" s="79" t="str">
        <f t="shared" si="13"/>
        <v>AP9500DX</v>
      </c>
      <c r="E835" s="79" t="s">
        <v>623</v>
      </c>
      <c r="F835" s="79">
        <v>0</v>
      </c>
      <c r="G835" s="79" t="s">
        <v>855</v>
      </c>
      <c r="H835" s="79">
        <v>0</v>
      </c>
      <c r="I835" s="79" t="s">
        <v>858</v>
      </c>
      <c r="J835" s="79">
        <v>0</v>
      </c>
      <c r="K835" s="79" t="s">
        <v>1800</v>
      </c>
      <c r="L835" s="79" t="s">
        <v>2384</v>
      </c>
    </row>
    <row r="836" spans="1:12" s="79" customFormat="1" x14ac:dyDescent="0.25">
      <c r="A836" s="79" t="s">
        <v>2176</v>
      </c>
      <c r="B836" s="79" t="s">
        <v>2177</v>
      </c>
      <c r="C836" s="79" t="s">
        <v>2182</v>
      </c>
      <c r="D836" s="79" t="str">
        <f t="shared" si="13"/>
        <v>AP9500SX</v>
      </c>
      <c r="E836" s="79" t="s">
        <v>623</v>
      </c>
      <c r="F836" s="79">
        <v>0</v>
      </c>
      <c r="G836" s="79" t="s">
        <v>855</v>
      </c>
      <c r="H836" s="79">
        <v>0</v>
      </c>
      <c r="I836" s="79" t="s">
        <v>858</v>
      </c>
      <c r="J836" s="79">
        <v>0</v>
      </c>
      <c r="K836" s="79" t="s">
        <v>2182</v>
      </c>
      <c r="L836" s="79" t="s">
        <v>2384</v>
      </c>
    </row>
    <row r="837" spans="1:12" x14ac:dyDescent="0.25">
      <c r="A837" s="9" t="s">
        <v>2176</v>
      </c>
      <c r="B837" s="9" t="s">
        <v>2177</v>
      </c>
      <c r="C837" s="9" t="s">
        <v>1207</v>
      </c>
      <c r="D837" s="9" t="str">
        <f t="shared" si="13"/>
        <v>APLUSCRED</v>
      </c>
      <c r="E837" s="9" t="s">
        <v>1208</v>
      </c>
      <c r="F837" s="74">
        <v>-4.95</v>
      </c>
      <c r="G837" s="9" t="s">
        <v>1285</v>
      </c>
      <c r="H837" s="9">
        <v>0</v>
      </c>
      <c r="I837" s="9" t="s">
        <v>858</v>
      </c>
      <c r="J837" s="9">
        <v>0</v>
      </c>
      <c r="K837" s="9" t="s">
        <v>2397</v>
      </c>
    </row>
    <row r="838" spans="1:12" x14ac:dyDescent="0.25">
      <c r="A838" s="9" t="s">
        <v>2176</v>
      </c>
      <c r="B838" s="9" t="s">
        <v>2177</v>
      </c>
      <c r="C838" s="9" t="s">
        <v>1802</v>
      </c>
      <c r="D838" s="9" t="str">
        <f t="shared" si="13"/>
        <v>ARM/DISARM</v>
      </c>
      <c r="E838" s="9" t="s">
        <v>1803</v>
      </c>
      <c r="F838" s="9">
        <v>0</v>
      </c>
      <c r="G838" s="9" t="s">
        <v>858</v>
      </c>
      <c r="H838" s="9">
        <v>10</v>
      </c>
      <c r="I838" s="9" t="s">
        <v>737</v>
      </c>
      <c r="J838" s="9">
        <v>0</v>
      </c>
      <c r="K838" s="9" t="s">
        <v>2397</v>
      </c>
    </row>
    <row r="839" spans="1:12" s="79" customFormat="1" x14ac:dyDescent="0.25">
      <c r="A839" s="79" t="s">
        <v>2176</v>
      </c>
      <c r="B839" s="79" t="s">
        <v>2177</v>
      </c>
      <c r="C839" s="79" t="s">
        <v>1804</v>
      </c>
      <c r="D839" s="79" t="str">
        <f t="shared" si="13"/>
        <v>AVB</v>
      </c>
      <c r="E839" s="79" t="s">
        <v>623</v>
      </c>
      <c r="F839" s="79">
        <v>0</v>
      </c>
      <c r="G839" s="79" t="s">
        <v>855</v>
      </c>
      <c r="H839" s="79">
        <v>0</v>
      </c>
      <c r="I839" s="79" t="s">
        <v>858</v>
      </c>
      <c r="J839" s="79">
        <v>0</v>
      </c>
      <c r="K839" s="79" t="s">
        <v>1804</v>
      </c>
      <c r="L839" s="79" t="s">
        <v>2384</v>
      </c>
    </row>
    <row r="840" spans="1:12" s="79" customFormat="1" x14ac:dyDescent="0.25">
      <c r="A840" s="79" t="s">
        <v>2176</v>
      </c>
      <c r="B840" s="79" t="s">
        <v>2177</v>
      </c>
      <c r="C840" s="79" t="s">
        <v>1807</v>
      </c>
      <c r="D840" s="79" t="str">
        <f t="shared" si="13"/>
        <v>AVR2DX</v>
      </c>
      <c r="E840" s="79" t="s">
        <v>623</v>
      </c>
      <c r="F840" s="79">
        <v>0</v>
      </c>
      <c r="G840" s="79" t="s">
        <v>855</v>
      </c>
      <c r="H840" s="79">
        <v>0</v>
      </c>
      <c r="I840" s="79" t="s">
        <v>737</v>
      </c>
      <c r="J840" s="79">
        <v>0</v>
      </c>
      <c r="K840" s="79" t="s">
        <v>1807</v>
      </c>
      <c r="L840" s="79" t="s">
        <v>2384</v>
      </c>
    </row>
    <row r="841" spans="1:12" s="79" customFormat="1" x14ac:dyDescent="0.25">
      <c r="A841" s="79" t="s">
        <v>2176</v>
      </c>
      <c r="B841" s="79" t="s">
        <v>2177</v>
      </c>
      <c r="C841" s="79" t="s">
        <v>2183</v>
      </c>
      <c r="D841" s="79" t="str">
        <f t="shared" si="13"/>
        <v>AVR2SX</v>
      </c>
      <c r="E841" s="79" t="s">
        <v>623</v>
      </c>
      <c r="F841" s="79">
        <v>0</v>
      </c>
      <c r="G841" s="79" t="s">
        <v>855</v>
      </c>
      <c r="H841" s="79">
        <v>0</v>
      </c>
      <c r="I841" s="79" t="s">
        <v>858</v>
      </c>
      <c r="J841" s="79">
        <v>0</v>
      </c>
      <c r="K841" s="79" t="s">
        <v>2183</v>
      </c>
      <c r="L841" s="79" t="s">
        <v>2384</v>
      </c>
    </row>
    <row r="842" spans="1:12" s="79" customFormat="1" x14ac:dyDescent="0.25">
      <c r="A842" s="79" t="s">
        <v>2176</v>
      </c>
      <c r="B842" s="79" t="s">
        <v>2177</v>
      </c>
      <c r="C842" s="79" t="s">
        <v>1808</v>
      </c>
      <c r="D842" s="79" t="str">
        <f t="shared" si="13"/>
        <v>AVRDX</v>
      </c>
      <c r="E842" s="79" t="s">
        <v>623</v>
      </c>
      <c r="F842" s="79">
        <v>0</v>
      </c>
      <c r="G842" s="79" t="s">
        <v>855</v>
      </c>
      <c r="H842" s="79">
        <v>0</v>
      </c>
      <c r="I842" s="79" t="s">
        <v>858</v>
      </c>
      <c r="J842" s="79">
        <v>0</v>
      </c>
      <c r="K842" s="79" t="s">
        <v>1808</v>
      </c>
      <c r="L842" s="79" t="s">
        <v>2384</v>
      </c>
    </row>
    <row r="843" spans="1:12" s="79" customFormat="1" x14ac:dyDescent="0.25">
      <c r="A843" s="79" t="s">
        <v>2176</v>
      </c>
      <c r="B843" s="79" t="s">
        <v>2177</v>
      </c>
      <c r="C843" s="79" t="s">
        <v>2184</v>
      </c>
      <c r="D843" s="79" t="str">
        <f t="shared" si="13"/>
        <v>AVRSX</v>
      </c>
      <c r="E843" s="79" t="s">
        <v>623</v>
      </c>
      <c r="F843" s="79">
        <v>0</v>
      </c>
      <c r="G843" s="79" t="s">
        <v>855</v>
      </c>
      <c r="H843" s="79">
        <v>0</v>
      </c>
      <c r="I843" s="79" t="s">
        <v>858</v>
      </c>
      <c r="J843" s="79">
        <v>0</v>
      </c>
      <c r="K843" s="79" t="s">
        <v>2184</v>
      </c>
      <c r="L843" s="79" t="s">
        <v>2384</v>
      </c>
    </row>
    <row r="844" spans="1:12" s="79" customFormat="1" x14ac:dyDescent="0.25">
      <c r="A844" s="79" t="s">
        <v>2176</v>
      </c>
      <c r="B844" s="79" t="s">
        <v>2177</v>
      </c>
      <c r="C844" s="79" t="s">
        <v>1809</v>
      </c>
      <c r="D844" s="79" t="str">
        <f t="shared" si="13"/>
        <v>AVSDX</v>
      </c>
      <c r="E844" s="79" t="s">
        <v>623</v>
      </c>
      <c r="F844" s="79">
        <v>0</v>
      </c>
      <c r="G844" s="79" t="s">
        <v>855</v>
      </c>
      <c r="H844" s="79">
        <v>0</v>
      </c>
      <c r="I844" s="79" t="s">
        <v>858</v>
      </c>
      <c r="J844" s="79">
        <v>0</v>
      </c>
      <c r="K844" s="79" t="s">
        <v>1809</v>
      </c>
      <c r="L844" s="79" t="s">
        <v>2384</v>
      </c>
    </row>
    <row r="845" spans="1:12" s="79" customFormat="1" x14ac:dyDescent="0.25">
      <c r="A845" s="79" t="s">
        <v>2176</v>
      </c>
      <c r="B845" s="79" t="s">
        <v>2177</v>
      </c>
      <c r="C845" s="79" t="s">
        <v>2185</v>
      </c>
      <c r="D845" s="79" t="str">
        <f t="shared" si="13"/>
        <v>AVSSX</v>
      </c>
      <c r="E845" s="79" t="s">
        <v>623</v>
      </c>
      <c r="F845" s="79">
        <v>0</v>
      </c>
      <c r="G845" s="79" t="s">
        <v>855</v>
      </c>
      <c r="H845" s="79">
        <v>0</v>
      </c>
      <c r="I845" s="79" t="s">
        <v>858</v>
      </c>
      <c r="J845" s="79">
        <v>0</v>
      </c>
      <c r="K845" s="79" t="s">
        <v>2185</v>
      </c>
      <c r="L845" s="79" t="s">
        <v>2384</v>
      </c>
    </row>
    <row r="846" spans="1:12" x14ac:dyDescent="0.25">
      <c r="A846" s="9" t="s">
        <v>2176</v>
      </c>
      <c r="B846" s="9" t="s">
        <v>2177</v>
      </c>
      <c r="C846" s="9" t="s">
        <v>1213</v>
      </c>
      <c r="D846" s="9" t="str">
        <f t="shared" si="13"/>
        <v>BASICPACKAGE</v>
      </c>
      <c r="E846" s="9" t="s">
        <v>1214</v>
      </c>
      <c r="F846" s="9">
        <v>0</v>
      </c>
      <c r="G846" s="9" t="s">
        <v>1215</v>
      </c>
      <c r="H846" s="9">
        <v>0</v>
      </c>
      <c r="I846" s="9" t="s">
        <v>858</v>
      </c>
      <c r="J846" s="9">
        <v>0</v>
      </c>
      <c r="K846" s="9" t="s">
        <v>2397</v>
      </c>
    </row>
    <row r="847" spans="1:12" x14ac:dyDescent="0.25">
      <c r="A847" s="9" t="s">
        <v>2176</v>
      </c>
      <c r="B847" s="9" t="s">
        <v>2177</v>
      </c>
      <c r="C847" s="9" t="s">
        <v>1810</v>
      </c>
      <c r="D847" s="9" t="str">
        <f t="shared" si="13"/>
        <v>BEST</v>
      </c>
      <c r="E847" s="9" t="s">
        <v>1811</v>
      </c>
      <c r="F847" s="9">
        <v>0</v>
      </c>
      <c r="G847" s="9" t="s">
        <v>858</v>
      </c>
      <c r="H847" s="74">
        <v>59.99</v>
      </c>
      <c r="I847" s="9" t="s">
        <v>737</v>
      </c>
      <c r="J847" s="9">
        <v>0</v>
      </c>
      <c r="K847" s="9" t="s">
        <v>2397</v>
      </c>
    </row>
    <row r="848" spans="1:12" x14ac:dyDescent="0.25">
      <c r="A848" s="9" t="s">
        <v>2176</v>
      </c>
      <c r="B848" s="9" t="s">
        <v>2177</v>
      </c>
      <c r="C848" s="9" t="s">
        <v>1812</v>
      </c>
      <c r="D848" s="9" t="str">
        <f t="shared" si="13"/>
        <v>BETTER</v>
      </c>
      <c r="E848" s="9" t="s">
        <v>1813</v>
      </c>
      <c r="F848" s="9">
        <v>0</v>
      </c>
      <c r="G848" s="9" t="s">
        <v>858</v>
      </c>
      <c r="H848" s="74">
        <v>49.99</v>
      </c>
      <c r="I848" s="9" t="s">
        <v>737</v>
      </c>
      <c r="J848" s="9">
        <v>0</v>
      </c>
      <c r="K848" s="9" t="s">
        <v>2397</v>
      </c>
    </row>
    <row r="849" spans="1:12" x14ac:dyDescent="0.25">
      <c r="A849" s="9" t="s">
        <v>2176</v>
      </c>
      <c r="B849" s="9" t="s">
        <v>2177</v>
      </c>
      <c r="C849" s="9" t="s">
        <v>1814</v>
      </c>
      <c r="D849" s="9" t="str">
        <f t="shared" si="13"/>
        <v>BULK_DISC</v>
      </c>
      <c r="E849" s="9" t="s">
        <v>1815</v>
      </c>
      <c r="F849" s="9">
        <v>0</v>
      </c>
      <c r="G849" s="9" t="s">
        <v>858</v>
      </c>
      <c r="H849" s="74">
        <v>-9.99</v>
      </c>
      <c r="I849" s="9" t="s">
        <v>737</v>
      </c>
      <c r="J849" s="9">
        <v>0</v>
      </c>
      <c r="K849" s="9" t="s">
        <v>2397</v>
      </c>
    </row>
    <row r="850" spans="1:12" x14ac:dyDescent="0.25">
      <c r="A850" s="9" t="s">
        <v>2176</v>
      </c>
      <c r="B850" s="9" t="s">
        <v>2177</v>
      </c>
      <c r="C850" s="9" t="s">
        <v>1816</v>
      </c>
      <c r="D850" s="9" t="str">
        <f t="shared" si="13"/>
        <v>BULK_DISC_SP</v>
      </c>
      <c r="E850" s="9" t="s">
        <v>1817</v>
      </c>
      <c r="F850" s="9">
        <v>0</v>
      </c>
      <c r="G850" s="9" t="s">
        <v>858</v>
      </c>
      <c r="H850" s="9">
        <v>-6</v>
      </c>
      <c r="I850" s="9" t="s">
        <v>737</v>
      </c>
      <c r="J850" s="9">
        <v>0</v>
      </c>
      <c r="K850" s="9" t="s">
        <v>2397</v>
      </c>
    </row>
    <row r="851" spans="1:12" x14ac:dyDescent="0.25">
      <c r="A851" s="9" t="s">
        <v>2176</v>
      </c>
      <c r="B851" s="9" t="s">
        <v>2177</v>
      </c>
      <c r="C851" s="9" t="s">
        <v>1818</v>
      </c>
      <c r="D851" s="9" t="str">
        <f t="shared" si="13"/>
        <v>C_LIFTMASTER</v>
      </c>
      <c r="E851" s="9" t="s">
        <v>1819</v>
      </c>
      <c r="F851" s="9">
        <v>0</v>
      </c>
      <c r="G851" s="9" t="s">
        <v>854</v>
      </c>
      <c r="H851" s="9">
        <v>0</v>
      </c>
      <c r="I851" s="9" t="s">
        <v>858</v>
      </c>
      <c r="J851" s="9">
        <v>0</v>
      </c>
      <c r="K851" s="9" t="s">
        <v>2397</v>
      </c>
    </row>
    <row r="852" spans="1:12" x14ac:dyDescent="0.25">
      <c r="A852" s="9" t="s">
        <v>2176</v>
      </c>
      <c r="B852" s="9" t="s">
        <v>2177</v>
      </c>
      <c r="C852" s="9" t="s">
        <v>1820</v>
      </c>
      <c r="D852" s="9" t="str">
        <f t="shared" si="13"/>
        <v>C_ZWDRLOCKS</v>
      </c>
      <c r="E852" s="9" t="s">
        <v>1821</v>
      </c>
      <c r="F852" s="9">
        <v>0</v>
      </c>
      <c r="G852" s="9" t="s">
        <v>854</v>
      </c>
      <c r="H852" s="9">
        <v>0</v>
      </c>
      <c r="I852" s="9" t="s">
        <v>737</v>
      </c>
      <c r="J852" s="9">
        <v>0</v>
      </c>
      <c r="K852" s="9" t="s">
        <v>2397</v>
      </c>
    </row>
    <row r="853" spans="1:12" x14ac:dyDescent="0.25">
      <c r="A853" s="9" t="s">
        <v>2176</v>
      </c>
      <c r="B853" s="9" t="s">
        <v>2177</v>
      </c>
      <c r="C853" s="9" t="s">
        <v>1822</v>
      </c>
      <c r="D853" s="9" t="str">
        <f t="shared" si="13"/>
        <v>C_ZWGRDOOR</v>
      </c>
      <c r="E853" s="9" t="s">
        <v>1823</v>
      </c>
      <c r="F853" s="9">
        <v>0</v>
      </c>
      <c r="G853" s="9" t="s">
        <v>854</v>
      </c>
      <c r="H853" s="9">
        <v>0</v>
      </c>
      <c r="I853" s="9" t="s">
        <v>737</v>
      </c>
      <c r="J853" s="9">
        <v>0</v>
      </c>
      <c r="K853" s="9" t="s">
        <v>2397</v>
      </c>
    </row>
    <row r="854" spans="1:12" x14ac:dyDescent="0.25">
      <c r="A854" s="9" t="s">
        <v>2176</v>
      </c>
      <c r="B854" s="9" t="s">
        <v>2177</v>
      </c>
      <c r="C854" s="9" t="s">
        <v>1824</v>
      </c>
      <c r="D854" s="9" t="str">
        <f t="shared" si="13"/>
        <v>C_ZWLIGHTS</v>
      </c>
      <c r="E854" s="9" t="s">
        <v>1825</v>
      </c>
      <c r="F854" s="9">
        <v>0</v>
      </c>
      <c r="G854" s="9" t="s">
        <v>854</v>
      </c>
      <c r="H854" s="9">
        <v>0</v>
      </c>
      <c r="I854" s="9" t="s">
        <v>737</v>
      </c>
      <c r="J854" s="9">
        <v>0</v>
      </c>
      <c r="K854" s="9" t="s">
        <v>2397</v>
      </c>
    </row>
    <row r="855" spans="1:12" x14ac:dyDescent="0.25">
      <c r="A855" s="9" t="s">
        <v>2176</v>
      </c>
      <c r="B855" s="9" t="s">
        <v>2177</v>
      </c>
      <c r="C855" s="9" t="s">
        <v>1826</v>
      </c>
      <c r="D855" s="9" t="str">
        <f t="shared" si="13"/>
        <v>C_ZWNEST</v>
      </c>
      <c r="E855" s="9" t="s">
        <v>1827</v>
      </c>
      <c r="F855" s="9">
        <v>0</v>
      </c>
      <c r="G855" s="9" t="s">
        <v>854</v>
      </c>
      <c r="H855" s="9">
        <v>0</v>
      </c>
      <c r="I855" s="9" t="s">
        <v>858</v>
      </c>
      <c r="J855" s="9">
        <v>0</v>
      </c>
      <c r="K855" s="9" t="s">
        <v>2397</v>
      </c>
    </row>
    <row r="856" spans="1:12" x14ac:dyDescent="0.25">
      <c r="A856" s="9" t="s">
        <v>2176</v>
      </c>
      <c r="B856" s="9" t="s">
        <v>2177</v>
      </c>
      <c r="C856" s="9" t="s">
        <v>1828</v>
      </c>
      <c r="D856" s="9" t="str">
        <f t="shared" si="13"/>
        <v>C_ZWTHERMOST</v>
      </c>
      <c r="E856" s="9" t="s">
        <v>1829</v>
      </c>
      <c r="F856" s="9">
        <v>0</v>
      </c>
      <c r="G856" s="9" t="s">
        <v>854</v>
      </c>
      <c r="H856" s="9">
        <v>0</v>
      </c>
      <c r="I856" s="9" t="s">
        <v>737</v>
      </c>
      <c r="J856" s="9">
        <v>0</v>
      </c>
      <c r="K856" s="9" t="s">
        <v>2397</v>
      </c>
    </row>
    <row r="857" spans="1:12" s="79" customFormat="1" x14ac:dyDescent="0.25">
      <c r="A857" s="79" t="s">
        <v>2176</v>
      </c>
      <c r="B857" s="79" t="s">
        <v>2177</v>
      </c>
      <c r="C857" s="79" t="s">
        <v>2186</v>
      </c>
      <c r="D857" s="79" t="str">
        <f t="shared" si="13"/>
        <v>C001WG</v>
      </c>
      <c r="E857" s="79" t="s">
        <v>2187</v>
      </c>
      <c r="F857" s="80">
        <v>2.94</v>
      </c>
      <c r="G857" s="79" t="s">
        <v>855</v>
      </c>
      <c r="H857" s="79">
        <v>0</v>
      </c>
      <c r="I857" s="79" t="s">
        <v>858</v>
      </c>
      <c r="J857" s="79">
        <v>0</v>
      </c>
      <c r="K857" s="79" t="s">
        <v>2326</v>
      </c>
    </row>
    <row r="858" spans="1:12" s="79" customFormat="1" x14ac:dyDescent="0.25">
      <c r="A858" s="79" t="s">
        <v>2176</v>
      </c>
      <c r="B858" s="79" t="s">
        <v>2177</v>
      </c>
      <c r="C858" s="79" t="s">
        <v>1509</v>
      </c>
      <c r="D858" s="79" t="str">
        <f t="shared" si="13"/>
        <v>C1/2AA</v>
      </c>
      <c r="E858" s="79" t="s">
        <v>467</v>
      </c>
      <c r="F858" s="80">
        <v>9.9499999999999993</v>
      </c>
      <c r="G858" s="79" t="s">
        <v>855</v>
      </c>
      <c r="H858" s="79">
        <v>0</v>
      </c>
      <c r="I858" s="79" t="s">
        <v>858</v>
      </c>
      <c r="J858" s="79">
        <v>0</v>
      </c>
      <c r="K858" s="79" t="s">
        <v>466</v>
      </c>
    </row>
    <row r="859" spans="1:12" s="79" customFormat="1" x14ac:dyDescent="0.25">
      <c r="A859" s="79" t="s">
        <v>2176</v>
      </c>
      <c r="B859" s="79" t="s">
        <v>2177</v>
      </c>
      <c r="C859" s="79" t="s">
        <v>2188</v>
      </c>
      <c r="D859" s="79" t="str">
        <f t="shared" si="13"/>
        <v>C1012B</v>
      </c>
      <c r="E859" s="79" t="s">
        <v>1850</v>
      </c>
      <c r="F859" s="81">
        <v>59.9</v>
      </c>
      <c r="G859" s="79" t="s">
        <v>1832</v>
      </c>
      <c r="H859" s="79">
        <v>0</v>
      </c>
      <c r="I859" s="79" t="s">
        <v>858</v>
      </c>
      <c r="J859" s="79">
        <v>0</v>
      </c>
      <c r="K859" s="79" t="s">
        <v>2327</v>
      </c>
    </row>
    <row r="860" spans="1:12" s="79" customFormat="1" x14ac:dyDescent="0.25">
      <c r="A860" s="79" t="s">
        <v>2176</v>
      </c>
      <c r="B860" s="79" t="s">
        <v>2177</v>
      </c>
      <c r="C860" s="79" t="s">
        <v>1510</v>
      </c>
      <c r="D860" s="79" t="str">
        <f t="shared" si="13"/>
        <v>C10P</v>
      </c>
      <c r="E860" s="79" t="s">
        <v>572</v>
      </c>
      <c r="F860" s="79">
        <v>89</v>
      </c>
      <c r="G860" s="79" t="s">
        <v>855</v>
      </c>
      <c r="H860" s="79">
        <v>0</v>
      </c>
      <c r="I860" s="79" t="s">
        <v>858</v>
      </c>
      <c r="J860" s="79">
        <v>0</v>
      </c>
      <c r="K860" s="79" t="s">
        <v>571</v>
      </c>
    </row>
    <row r="861" spans="1:12" s="79" customFormat="1" x14ac:dyDescent="0.25">
      <c r="A861" s="79" t="s">
        <v>2176</v>
      </c>
      <c r="B861" s="79" t="s">
        <v>2177</v>
      </c>
      <c r="C861" s="79" t="s">
        <v>1511</v>
      </c>
      <c r="D861" s="79" t="str">
        <f t="shared" si="13"/>
        <v>C128</v>
      </c>
      <c r="E861" s="79" t="s">
        <v>469</v>
      </c>
      <c r="F861" s="79">
        <v>19</v>
      </c>
      <c r="G861" s="79" t="s">
        <v>855</v>
      </c>
      <c r="H861" s="79">
        <v>0</v>
      </c>
      <c r="I861" s="79" t="s">
        <v>858</v>
      </c>
      <c r="J861" s="79">
        <v>0</v>
      </c>
      <c r="K861" s="79" t="s">
        <v>468</v>
      </c>
    </row>
    <row r="862" spans="1:12" s="79" customFormat="1" x14ac:dyDescent="0.25">
      <c r="A862" s="79" t="s">
        <v>2176</v>
      </c>
      <c r="B862" s="79" t="s">
        <v>2177</v>
      </c>
      <c r="C862" s="79" t="s">
        <v>2189</v>
      </c>
      <c r="D862" s="79" t="str">
        <f t="shared" si="13"/>
        <v>C150PC</v>
      </c>
      <c r="E862" s="79" t="s">
        <v>2190</v>
      </c>
      <c r="F862" s="81">
        <v>78.900000000000006</v>
      </c>
      <c r="G862" s="79" t="s">
        <v>856</v>
      </c>
      <c r="H862" s="79">
        <v>0</v>
      </c>
      <c r="I862" s="79" t="s">
        <v>858</v>
      </c>
      <c r="J862" s="79">
        <v>0</v>
      </c>
      <c r="K862" s="79" t="s">
        <v>2189</v>
      </c>
      <c r="L862" s="79" t="s">
        <v>2384</v>
      </c>
    </row>
    <row r="863" spans="1:12" s="79" customFormat="1" x14ac:dyDescent="0.25">
      <c r="A863" s="79" t="s">
        <v>2176</v>
      </c>
      <c r="B863" s="79" t="s">
        <v>2177</v>
      </c>
      <c r="C863" s="79" t="s">
        <v>1830</v>
      </c>
      <c r="D863" s="79" t="str">
        <f t="shared" si="13"/>
        <v>C150RK</v>
      </c>
      <c r="E863" s="79" t="s">
        <v>1831</v>
      </c>
      <c r="F863" s="79">
        <v>60</v>
      </c>
      <c r="G863" s="79" t="s">
        <v>1832</v>
      </c>
      <c r="H863" s="79">
        <v>0</v>
      </c>
      <c r="I863" s="79" t="s">
        <v>858</v>
      </c>
      <c r="J863" s="79">
        <v>0</v>
      </c>
      <c r="K863" s="79" t="s">
        <v>2328</v>
      </c>
    </row>
    <row r="864" spans="1:12" s="79" customFormat="1" x14ac:dyDescent="0.25">
      <c r="A864" s="79" t="s">
        <v>2176</v>
      </c>
      <c r="B864" s="79" t="s">
        <v>2177</v>
      </c>
      <c r="C864" s="79" t="s">
        <v>1512</v>
      </c>
      <c r="D864" s="79" t="str">
        <f t="shared" si="13"/>
        <v>C3.6VAAL</v>
      </c>
      <c r="E864" s="79" t="s">
        <v>471</v>
      </c>
      <c r="F864" s="80">
        <v>9.9499999999999993</v>
      </c>
      <c r="G864" s="79" t="s">
        <v>855</v>
      </c>
      <c r="H864" s="79">
        <v>0</v>
      </c>
      <c r="I864" s="79" t="s">
        <v>858</v>
      </c>
      <c r="J864" s="79">
        <v>0</v>
      </c>
      <c r="K864" s="79" t="s">
        <v>470</v>
      </c>
    </row>
    <row r="865" spans="1:11" s="79" customFormat="1" x14ac:dyDescent="0.25">
      <c r="A865" s="79" t="s">
        <v>2176</v>
      </c>
      <c r="B865" s="79" t="s">
        <v>2177</v>
      </c>
      <c r="C865" s="79" t="s">
        <v>1513</v>
      </c>
      <c r="D865" s="79" t="str">
        <f t="shared" si="13"/>
        <v>C31P</v>
      </c>
      <c r="E865" s="79" t="s">
        <v>574</v>
      </c>
      <c r="F865" s="79">
        <v>69</v>
      </c>
      <c r="G865" s="79" t="s">
        <v>855</v>
      </c>
      <c r="H865" s="79">
        <v>0</v>
      </c>
      <c r="I865" s="79" t="s">
        <v>858</v>
      </c>
      <c r="J865" s="79">
        <v>0</v>
      </c>
      <c r="K865" s="79" t="s">
        <v>573</v>
      </c>
    </row>
    <row r="866" spans="1:11" s="79" customFormat="1" x14ac:dyDescent="0.25">
      <c r="A866" s="79" t="s">
        <v>2176</v>
      </c>
      <c r="B866" s="79" t="s">
        <v>2177</v>
      </c>
      <c r="C866" s="79" t="s">
        <v>1515</v>
      </c>
      <c r="D866" s="79" t="str">
        <f t="shared" si="13"/>
        <v>C42P</v>
      </c>
      <c r="E866" s="79" t="s">
        <v>570</v>
      </c>
      <c r="F866" s="79">
        <v>49</v>
      </c>
      <c r="G866" s="79" t="s">
        <v>855</v>
      </c>
      <c r="H866" s="79">
        <v>0</v>
      </c>
      <c r="I866" s="79" t="s">
        <v>858</v>
      </c>
      <c r="J866" s="79">
        <v>0</v>
      </c>
      <c r="K866" s="79" t="s">
        <v>569</v>
      </c>
    </row>
    <row r="867" spans="1:11" s="79" customFormat="1" x14ac:dyDescent="0.25">
      <c r="A867" s="79" t="s">
        <v>2176</v>
      </c>
      <c r="B867" s="79" t="s">
        <v>2177</v>
      </c>
      <c r="C867" s="79" t="s">
        <v>1833</v>
      </c>
      <c r="D867" s="79" t="str">
        <f t="shared" si="13"/>
        <v>C50F</v>
      </c>
      <c r="E867" s="79" t="s">
        <v>1834</v>
      </c>
      <c r="F867" s="81">
        <v>19.899999999999999</v>
      </c>
      <c r="G867" s="79" t="s">
        <v>855</v>
      </c>
      <c r="H867" s="79">
        <v>0</v>
      </c>
      <c r="I867" s="79" t="s">
        <v>858</v>
      </c>
      <c r="J867" s="79">
        <v>0</v>
      </c>
      <c r="K867" s="79" t="s">
        <v>2329</v>
      </c>
    </row>
    <row r="868" spans="1:11" s="79" customFormat="1" x14ac:dyDescent="0.25">
      <c r="A868" s="79" t="s">
        <v>2176</v>
      </c>
      <c r="B868" s="79" t="s">
        <v>2177</v>
      </c>
      <c r="C868" s="79" t="s">
        <v>1516</v>
      </c>
      <c r="D868" s="79" t="str">
        <f t="shared" si="13"/>
        <v>C54P</v>
      </c>
      <c r="E868" s="79" t="s">
        <v>576</v>
      </c>
      <c r="F868" s="79">
        <v>99</v>
      </c>
      <c r="G868" s="79" t="s">
        <v>855</v>
      </c>
      <c r="H868" s="79">
        <v>0</v>
      </c>
      <c r="I868" s="79" t="s">
        <v>858</v>
      </c>
      <c r="J868" s="79">
        <v>0</v>
      </c>
      <c r="K868" s="79" t="s">
        <v>575</v>
      </c>
    </row>
    <row r="869" spans="1:11" s="79" customFormat="1" x14ac:dyDescent="0.25">
      <c r="A869" s="79" t="s">
        <v>2176</v>
      </c>
      <c r="B869" s="79" t="s">
        <v>2177</v>
      </c>
      <c r="C869" s="79" t="s">
        <v>1517</v>
      </c>
      <c r="D869" s="79" t="str">
        <f t="shared" si="13"/>
        <v>C72P</v>
      </c>
      <c r="E869" s="79" t="s">
        <v>578</v>
      </c>
      <c r="F869" s="79">
        <v>105</v>
      </c>
      <c r="G869" s="79" t="s">
        <v>855</v>
      </c>
      <c r="H869" s="79">
        <v>0</v>
      </c>
      <c r="I869" s="79" t="s">
        <v>858</v>
      </c>
      <c r="J869" s="79">
        <v>0</v>
      </c>
      <c r="K869" s="79" t="s">
        <v>577</v>
      </c>
    </row>
    <row r="870" spans="1:11" s="79" customFormat="1" x14ac:dyDescent="0.25">
      <c r="A870" s="79" t="s">
        <v>2176</v>
      </c>
      <c r="B870" s="79" t="s">
        <v>2177</v>
      </c>
      <c r="C870" s="79" t="s">
        <v>1518</v>
      </c>
      <c r="D870" s="79" t="str">
        <f t="shared" si="13"/>
        <v>C9VA</v>
      </c>
      <c r="E870" s="79" t="s">
        <v>473</v>
      </c>
      <c r="F870" s="79">
        <v>3</v>
      </c>
      <c r="G870" s="79" t="s">
        <v>855</v>
      </c>
      <c r="H870" s="79">
        <v>0</v>
      </c>
      <c r="I870" s="79" t="s">
        <v>858</v>
      </c>
      <c r="J870" s="79">
        <v>0</v>
      </c>
      <c r="K870" s="79" t="s">
        <v>472</v>
      </c>
    </row>
    <row r="871" spans="1:11" s="79" customFormat="1" x14ac:dyDescent="0.25">
      <c r="A871" s="79" t="s">
        <v>2176</v>
      </c>
      <c r="B871" s="79" t="s">
        <v>2177</v>
      </c>
      <c r="C871" s="79" t="s">
        <v>1519</v>
      </c>
      <c r="D871" s="79" t="str">
        <f t="shared" si="13"/>
        <v>C9VL</v>
      </c>
      <c r="E871" s="79" t="s">
        <v>475</v>
      </c>
      <c r="F871" s="79">
        <v>19</v>
      </c>
      <c r="G871" s="79" t="s">
        <v>855</v>
      </c>
      <c r="H871" s="79">
        <v>0</v>
      </c>
      <c r="I871" s="79" t="s">
        <v>858</v>
      </c>
      <c r="J871" s="79">
        <v>0</v>
      </c>
      <c r="K871" s="79" t="s">
        <v>474</v>
      </c>
    </row>
    <row r="872" spans="1:11" x14ac:dyDescent="0.25">
      <c r="A872" s="9" t="s">
        <v>2176</v>
      </c>
      <c r="B872" s="9" t="s">
        <v>2177</v>
      </c>
      <c r="C872" s="9" t="s">
        <v>1835</v>
      </c>
      <c r="D872" s="9" t="str">
        <f t="shared" si="13"/>
        <v>CAA_MAGAZINE</v>
      </c>
      <c r="E872" s="9" t="s">
        <v>1836</v>
      </c>
      <c r="F872" s="9">
        <v>0</v>
      </c>
      <c r="G872" s="9" t="s">
        <v>737</v>
      </c>
      <c r="H872" s="9">
        <v>0</v>
      </c>
      <c r="I872" s="9" t="s">
        <v>858</v>
      </c>
      <c r="J872" s="9">
        <v>0</v>
      </c>
      <c r="K872" s="9" t="s">
        <v>2397</v>
      </c>
    </row>
    <row r="873" spans="1:11" s="79" customFormat="1" x14ac:dyDescent="0.25">
      <c r="A873" s="79" t="s">
        <v>2176</v>
      </c>
      <c r="B873" s="79" t="s">
        <v>2177</v>
      </c>
      <c r="C873" s="79" t="s">
        <v>2191</v>
      </c>
      <c r="D873" s="79" t="str">
        <f t="shared" si="13"/>
        <v>CAAA</v>
      </c>
      <c r="E873" s="79" t="s">
        <v>477</v>
      </c>
      <c r="F873" s="80">
        <v>1.95</v>
      </c>
      <c r="G873" s="79" t="s">
        <v>855</v>
      </c>
      <c r="H873" s="79">
        <v>0</v>
      </c>
      <c r="I873" s="79" t="s">
        <v>858</v>
      </c>
      <c r="J873" s="79">
        <v>0</v>
      </c>
      <c r="K873" s="79" t="s">
        <v>476</v>
      </c>
    </row>
    <row r="874" spans="1:11" x14ac:dyDescent="0.25">
      <c r="A874" s="9" t="s">
        <v>2176</v>
      </c>
      <c r="B874" s="9" t="s">
        <v>2177</v>
      </c>
      <c r="C874" s="9" t="s">
        <v>1837</v>
      </c>
      <c r="D874" s="9" t="str">
        <f t="shared" si="13"/>
        <v>CAMERA</v>
      </c>
      <c r="E874" s="9" t="s">
        <v>1838</v>
      </c>
      <c r="F874" s="9">
        <v>0</v>
      </c>
      <c r="G874" s="9" t="s">
        <v>1347</v>
      </c>
      <c r="H874" s="74">
        <v>11.99</v>
      </c>
      <c r="I874" s="9" t="s">
        <v>1341</v>
      </c>
      <c r="J874" s="9">
        <v>0</v>
      </c>
      <c r="K874" s="9" t="s">
        <v>2397</v>
      </c>
    </row>
    <row r="875" spans="1:11" x14ac:dyDescent="0.25">
      <c r="A875" s="9" t="s">
        <v>2176</v>
      </c>
      <c r="B875" s="9" t="s">
        <v>2177</v>
      </c>
      <c r="C875" s="9" t="s">
        <v>1839</v>
      </c>
      <c r="D875" s="9" t="str">
        <f t="shared" si="13"/>
        <v>CAMERA_N</v>
      </c>
      <c r="E875" s="9" t="s">
        <v>1840</v>
      </c>
      <c r="F875" s="9">
        <v>0</v>
      </c>
      <c r="G875" s="9" t="s">
        <v>1347</v>
      </c>
      <c r="H875" s="74">
        <v>17.989999999999998</v>
      </c>
      <c r="I875" s="9" t="s">
        <v>1341</v>
      </c>
      <c r="J875" s="9">
        <v>0</v>
      </c>
      <c r="K875" s="9" t="s">
        <v>2397</v>
      </c>
    </row>
    <row r="876" spans="1:11" x14ac:dyDescent="0.25">
      <c r="A876" s="9" t="s">
        <v>2176</v>
      </c>
      <c r="B876" s="9" t="s">
        <v>2177</v>
      </c>
      <c r="C876" s="9" t="s">
        <v>1841</v>
      </c>
      <c r="D876" s="9" t="str">
        <f t="shared" si="13"/>
        <v>CAMERA2</v>
      </c>
      <c r="E876" s="9" t="s">
        <v>1842</v>
      </c>
      <c r="F876" s="9">
        <v>0</v>
      </c>
      <c r="G876" s="9" t="s">
        <v>1347</v>
      </c>
      <c r="H876" s="74">
        <v>6.99</v>
      </c>
      <c r="I876" s="9" t="s">
        <v>1341</v>
      </c>
      <c r="J876" s="9">
        <v>0</v>
      </c>
      <c r="K876" s="9" t="s">
        <v>2397</v>
      </c>
    </row>
    <row r="877" spans="1:11" x14ac:dyDescent="0.25">
      <c r="A877" s="9" t="s">
        <v>2176</v>
      </c>
      <c r="B877" s="9" t="s">
        <v>2177</v>
      </c>
      <c r="C877" s="9" t="s">
        <v>2192</v>
      </c>
      <c r="D877" s="9" t="str">
        <f t="shared" si="13"/>
        <v>CAMERA2A</v>
      </c>
      <c r="E877" s="9" t="s">
        <v>2193</v>
      </c>
      <c r="F877" s="9">
        <v>0</v>
      </c>
      <c r="G877" s="9" t="s">
        <v>1347</v>
      </c>
      <c r="H877" s="9">
        <v>0</v>
      </c>
      <c r="I877" s="9" t="s">
        <v>1341</v>
      </c>
      <c r="J877" s="9">
        <v>0</v>
      </c>
      <c r="K877" s="9" t="s">
        <v>2397</v>
      </c>
    </row>
    <row r="878" spans="1:11" x14ac:dyDescent="0.25">
      <c r="A878" s="9" t="s">
        <v>2176</v>
      </c>
      <c r="B878" s="9" t="s">
        <v>2177</v>
      </c>
      <c r="C878" s="9" t="s">
        <v>1843</v>
      </c>
      <c r="D878" s="9" t="str">
        <f t="shared" si="13"/>
        <v>CAMRELOC</v>
      </c>
      <c r="E878" s="9" t="s">
        <v>1844</v>
      </c>
      <c r="F878" s="9">
        <v>99</v>
      </c>
      <c r="G878" s="9" t="s">
        <v>1347</v>
      </c>
      <c r="H878" s="9">
        <v>0</v>
      </c>
      <c r="I878" s="9" t="s">
        <v>858</v>
      </c>
      <c r="J878" s="9">
        <v>0</v>
      </c>
      <c r="K878" s="9" t="s">
        <v>2397</v>
      </c>
    </row>
    <row r="879" spans="1:11" x14ac:dyDescent="0.25">
      <c r="A879" s="9" t="s">
        <v>2176</v>
      </c>
      <c r="B879" s="9" t="s">
        <v>2177</v>
      </c>
      <c r="C879" s="9" t="s">
        <v>1845</v>
      </c>
      <c r="D879" s="9" t="str">
        <f t="shared" si="13"/>
        <v>CANADA POST</v>
      </c>
      <c r="E879" s="9" t="s">
        <v>1846</v>
      </c>
      <c r="F879" s="9">
        <v>0</v>
      </c>
      <c r="G879" s="9" t="s">
        <v>737</v>
      </c>
      <c r="H879" s="9">
        <v>0</v>
      </c>
      <c r="I879" s="9" t="s">
        <v>858</v>
      </c>
      <c r="J879" s="9">
        <v>0</v>
      </c>
      <c r="K879" s="9" t="s">
        <v>2397</v>
      </c>
    </row>
    <row r="880" spans="1:11" x14ac:dyDescent="0.25">
      <c r="A880" s="9" t="s">
        <v>2176</v>
      </c>
      <c r="B880" s="9" t="s">
        <v>2177</v>
      </c>
      <c r="C880" s="9" t="s">
        <v>1847</v>
      </c>
      <c r="D880" s="9" t="str">
        <f t="shared" si="13"/>
        <v>CARP16</v>
      </c>
      <c r="E880" s="9" t="s">
        <v>1848</v>
      </c>
      <c r="F880" s="9">
        <v>0</v>
      </c>
      <c r="G880" s="9" t="s">
        <v>1296</v>
      </c>
      <c r="H880" s="9">
        <v>0</v>
      </c>
      <c r="I880" s="9" t="s">
        <v>858</v>
      </c>
      <c r="J880" s="9">
        <v>0</v>
      </c>
      <c r="K880" s="9" t="s">
        <v>2397</v>
      </c>
    </row>
    <row r="881" spans="1:12" s="79" customFormat="1" x14ac:dyDescent="0.25">
      <c r="A881" s="79" t="s">
        <v>2176</v>
      </c>
      <c r="B881" s="79" t="s">
        <v>2177</v>
      </c>
      <c r="C881" s="79" t="s">
        <v>2194</v>
      </c>
      <c r="D881" s="79" t="str">
        <f t="shared" si="13"/>
        <v>CCTA</v>
      </c>
      <c r="E881" s="79" t="s">
        <v>2195</v>
      </c>
      <c r="F881" s="79">
        <v>5</v>
      </c>
      <c r="G881" s="79" t="s">
        <v>1832</v>
      </c>
      <c r="H881" s="79">
        <v>0</v>
      </c>
      <c r="I881" s="79" t="s">
        <v>858</v>
      </c>
      <c r="J881" s="79">
        <v>0</v>
      </c>
      <c r="K881" s="79" t="s">
        <v>2330</v>
      </c>
    </row>
    <row r="882" spans="1:12" s="79" customFormat="1" x14ac:dyDescent="0.25">
      <c r="A882" s="79" t="s">
        <v>2176</v>
      </c>
      <c r="B882" s="79" t="s">
        <v>2177</v>
      </c>
      <c r="C882" s="79" t="s">
        <v>1525</v>
      </c>
      <c r="D882" s="79" t="str">
        <f t="shared" si="13"/>
        <v>CDXS-80</v>
      </c>
      <c r="E882" s="79" t="s">
        <v>582</v>
      </c>
      <c r="F882" s="79">
        <v>149</v>
      </c>
      <c r="G882" s="79" t="s">
        <v>855</v>
      </c>
      <c r="H882" s="79">
        <v>0</v>
      </c>
      <c r="I882" s="79" t="s">
        <v>858</v>
      </c>
      <c r="J882" s="79">
        <v>0</v>
      </c>
      <c r="K882" s="79" t="s">
        <v>581</v>
      </c>
    </row>
    <row r="883" spans="1:12" s="79" customFormat="1" x14ac:dyDescent="0.25">
      <c r="A883" s="79" t="s">
        <v>2176</v>
      </c>
      <c r="B883" s="79" t="s">
        <v>2177</v>
      </c>
      <c r="C883" s="79" t="s">
        <v>1849</v>
      </c>
      <c r="D883" s="79" t="str">
        <f t="shared" si="13"/>
        <v>CE373</v>
      </c>
      <c r="E883" s="79" t="s">
        <v>1850</v>
      </c>
      <c r="F883" s="79">
        <v>150</v>
      </c>
      <c r="G883" s="79" t="s">
        <v>1832</v>
      </c>
      <c r="H883" s="79">
        <v>0</v>
      </c>
      <c r="I883" s="79" t="s">
        <v>858</v>
      </c>
      <c r="J883" s="79">
        <v>0</v>
      </c>
      <c r="K883" s="79" t="s">
        <v>2332</v>
      </c>
    </row>
    <row r="884" spans="1:12" s="79" customFormat="1" x14ac:dyDescent="0.25">
      <c r="A884" s="79" t="s">
        <v>2176</v>
      </c>
      <c r="B884" s="79" t="s">
        <v>2177</v>
      </c>
      <c r="C884" s="79" t="s">
        <v>2196</v>
      </c>
      <c r="D884" s="79" t="str">
        <f t="shared" si="13"/>
        <v>CGS314</v>
      </c>
      <c r="E884" s="79" t="s">
        <v>2197</v>
      </c>
      <c r="F884" s="79">
        <v>15</v>
      </c>
      <c r="G884" s="79" t="s">
        <v>855</v>
      </c>
      <c r="H884" s="79">
        <v>0</v>
      </c>
      <c r="I884" s="79" t="s">
        <v>858</v>
      </c>
      <c r="J884" s="79">
        <v>0</v>
      </c>
      <c r="K884" s="79" t="s">
        <v>2196</v>
      </c>
      <c r="L884" s="79" t="s">
        <v>2384</v>
      </c>
    </row>
    <row r="885" spans="1:12" s="79" customFormat="1" x14ac:dyDescent="0.25">
      <c r="A885" s="79" t="s">
        <v>2176</v>
      </c>
      <c r="B885" s="79" t="s">
        <v>2177</v>
      </c>
      <c r="C885" s="79" t="s">
        <v>1851</v>
      </c>
      <c r="D885" s="79" t="str">
        <f t="shared" si="13"/>
        <v>CHIMEBTN</v>
      </c>
      <c r="E885" s="79" t="s">
        <v>1852</v>
      </c>
      <c r="F885" s="79">
        <v>0</v>
      </c>
      <c r="G885" s="79" t="s">
        <v>1347</v>
      </c>
      <c r="H885" s="79">
        <v>0</v>
      </c>
      <c r="I885" s="79" t="s">
        <v>858</v>
      </c>
      <c r="J885" s="79">
        <v>0</v>
      </c>
      <c r="K885" s="79" t="str">
        <f>C885</f>
        <v xml:space="preserve">CHIMEBTN    </v>
      </c>
      <c r="L885" s="79" t="s">
        <v>2384</v>
      </c>
    </row>
    <row r="886" spans="1:12" s="79" customFormat="1" x14ac:dyDescent="0.25">
      <c r="A886" s="79" t="s">
        <v>2176</v>
      </c>
      <c r="B886" s="79" t="s">
        <v>2177</v>
      </c>
      <c r="C886" s="79" t="s">
        <v>1853</v>
      </c>
      <c r="D886" s="79" t="str">
        <f t="shared" si="13"/>
        <v>CHIMERX</v>
      </c>
      <c r="E886" s="79" t="s">
        <v>1854</v>
      </c>
      <c r="F886" s="79">
        <v>0</v>
      </c>
      <c r="G886" s="79" t="s">
        <v>1347</v>
      </c>
      <c r="H886" s="79">
        <v>0</v>
      </c>
      <c r="I886" s="79" t="s">
        <v>858</v>
      </c>
      <c r="J886" s="79">
        <v>0</v>
      </c>
      <c r="K886" s="79" t="str">
        <f>C886</f>
        <v xml:space="preserve">CHIMERX     </v>
      </c>
      <c r="L886" s="79" t="s">
        <v>2384</v>
      </c>
    </row>
    <row r="887" spans="1:12" s="79" customFormat="1" x14ac:dyDescent="0.25">
      <c r="A887" s="79" t="s">
        <v>2176</v>
      </c>
      <c r="B887" s="79" t="s">
        <v>2177</v>
      </c>
      <c r="C887" s="79" t="s">
        <v>1528</v>
      </c>
      <c r="D887" s="79" t="str">
        <f t="shared" si="13"/>
        <v>CHWB</v>
      </c>
      <c r="E887" s="79" t="s">
        <v>478</v>
      </c>
      <c r="F887" s="81">
        <v>36.799999999999997</v>
      </c>
      <c r="G887" s="79" t="s">
        <v>1832</v>
      </c>
      <c r="H887" s="79">
        <v>0</v>
      </c>
      <c r="I887" s="79" t="s">
        <v>858</v>
      </c>
      <c r="J887" s="79">
        <v>0</v>
      </c>
      <c r="K887" s="79" t="s">
        <v>243</v>
      </c>
    </row>
    <row r="888" spans="1:12" s="79" customFormat="1" x14ac:dyDescent="0.25">
      <c r="A888" s="79" t="s">
        <v>2176</v>
      </c>
      <c r="B888" s="79" t="s">
        <v>2177</v>
      </c>
      <c r="C888" s="79" t="s">
        <v>2198</v>
      </c>
      <c r="D888" s="79" t="str">
        <f t="shared" si="13"/>
        <v>CLMT</v>
      </c>
      <c r="E888" s="79" t="s">
        <v>2199</v>
      </c>
      <c r="F888" s="79">
        <v>0</v>
      </c>
      <c r="G888" s="79" t="s">
        <v>855</v>
      </c>
      <c r="H888" s="79">
        <v>0</v>
      </c>
      <c r="I888" s="79" t="s">
        <v>858</v>
      </c>
      <c r="J888" s="79">
        <v>0</v>
      </c>
      <c r="K888" s="79" t="s">
        <v>2198</v>
      </c>
      <c r="L888" s="79" t="s">
        <v>2384</v>
      </c>
    </row>
    <row r="889" spans="1:12" s="79" customFormat="1" x14ac:dyDescent="0.25">
      <c r="A889" s="79" t="s">
        <v>2176</v>
      </c>
      <c r="B889" s="79" t="s">
        <v>2177</v>
      </c>
      <c r="C889" s="79" t="s">
        <v>2200</v>
      </c>
      <c r="D889" s="79" t="str">
        <f t="shared" si="13"/>
        <v>CMD481508</v>
      </c>
      <c r="E889" s="79" t="s">
        <v>613</v>
      </c>
      <c r="F889" s="79">
        <v>15</v>
      </c>
      <c r="G889" s="79" t="s">
        <v>855</v>
      </c>
      <c r="H889" s="79">
        <v>0</v>
      </c>
      <c r="I889" s="79" t="s">
        <v>858</v>
      </c>
      <c r="J889" s="79">
        <v>0</v>
      </c>
      <c r="K889" s="79" t="s">
        <v>612</v>
      </c>
    </row>
    <row r="890" spans="1:12" x14ac:dyDescent="0.25">
      <c r="A890" s="9" t="s">
        <v>2176</v>
      </c>
      <c r="B890" s="9" t="s">
        <v>2177</v>
      </c>
      <c r="C890" s="9" t="s">
        <v>5284</v>
      </c>
      <c r="D890" s="9" t="str">
        <f t="shared" si="13"/>
        <v>COMM DISC</v>
      </c>
      <c r="E890" s="9" t="s">
        <v>2201</v>
      </c>
      <c r="F890" s="9">
        <v>0</v>
      </c>
      <c r="G890" s="9" t="s">
        <v>858</v>
      </c>
      <c r="H890" s="9">
        <v>-6</v>
      </c>
      <c r="I890" s="9" t="s">
        <v>1231</v>
      </c>
      <c r="J890" s="9">
        <v>0</v>
      </c>
      <c r="K890" s="9" t="s">
        <v>2397</v>
      </c>
    </row>
    <row r="891" spans="1:12" x14ac:dyDescent="0.25">
      <c r="A891" s="9" t="s">
        <v>2176</v>
      </c>
      <c r="B891" s="9" t="s">
        <v>2177</v>
      </c>
      <c r="C891" s="9" t="s">
        <v>1855</v>
      </c>
      <c r="D891" s="9" t="str">
        <f t="shared" si="13"/>
        <v>COMMERCIAL</v>
      </c>
      <c r="E891" s="9" t="s">
        <v>1856</v>
      </c>
      <c r="F891" s="9">
        <v>0</v>
      </c>
      <c r="G891" s="9" t="s">
        <v>858</v>
      </c>
      <c r="H891" s="74">
        <v>39.99</v>
      </c>
      <c r="I891" s="9" t="s">
        <v>737</v>
      </c>
      <c r="J891" s="9">
        <v>0</v>
      </c>
      <c r="K891" s="9" t="s">
        <v>2397</v>
      </c>
    </row>
    <row r="892" spans="1:12" x14ac:dyDescent="0.25">
      <c r="A892" s="9" t="s">
        <v>2176</v>
      </c>
      <c r="B892" s="9" t="s">
        <v>2177</v>
      </c>
      <c r="C892" s="9" t="s">
        <v>5282</v>
      </c>
      <c r="D892" s="9" t="str">
        <f t="shared" si="13"/>
        <v>CONN DISC</v>
      </c>
      <c r="E892" s="9" t="s">
        <v>2202</v>
      </c>
      <c r="F892" s="9">
        <v>0</v>
      </c>
      <c r="G892" s="9" t="s">
        <v>858</v>
      </c>
      <c r="H892" s="9">
        <v>-4</v>
      </c>
      <c r="I892" s="9" t="s">
        <v>1231</v>
      </c>
      <c r="J892" s="9">
        <v>0</v>
      </c>
      <c r="K892" s="9" t="s">
        <v>2397</v>
      </c>
    </row>
    <row r="893" spans="1:12" x14ac:dyDescent="0.25">
      <c r="A893" s="9" t="s">
        <v>2176</v>
      </c>
      <c r="B893" s="9" t="s">
        <v>2177</v>
      </c>
      <c r="C893" s="9" t="s">
        <v>5281</v>
      </c>
      <c r="D893" s="9" t="str">
        <f t="shared" si="13"/>
        <v>CONT DISC</v>
      </c>
      <c r="E893" s="9" t="s">
        <v>2203</v>
      </c>
      <c r="F893" s="9">
        <v>0</v>
      </c>
      <c r="G893" s="9" t="s">
        <v>858</v>
      </c>
      <c r="H893" s="9">
        <v>-5</v>
      </c>
      <c r="I893" s="9" t="s">
        <v>1231</v>
      </c>
      <c r="J893" s="9">
        <v>0</v>
      </c>
      <c r="K893" s="9" t="s">
        <v>2397</v>
      </c>
    </row>
    <row r="894" spans="1:12" s="79" customFormat="1" x14ac:dyDescent="0.25">
      <c r="A894" s="79" t="s">
        <v>2176</v>
      </c>
      <c r="B894" s="79" t="s">
        <v>2177</v>
      </c>
      <c r="C894" s="79" t="s">
        <v>1857</v>
      </c>
      <c r="D894" s="79" t="str">
        <f t="shared" si="13"/>
        <v>CPE</v>
      </c>
      <c r="E894" s="79" t="s">
        <v>1858</v>
      </c>
      <c r="F894" s="79">
        <v>75</v>
      </c>
      <c r="G894" s="79" t="s">
        <v>1347</v>
      </c>
      <c r="H894" s="79">
        <v>0</v>
      </c>
      <c r="I894" s="79" t="s">
        <v>858</v>
      </c>
      <c r="J894" s="79">
        <v>0</v>
      </c>
      <c r="K894" s="79" t="s">
        <v>2333</v>
      </c>
    </row>
    <row r="895" spans="1:12" s="79" customFormat="1" x14ac:dyDescent="0.25">
      <c r="A895" s="79" t="s">
        <v>2176</v>
      </c>
      <c r="B895" s="79" t="s">
        <v>2177</v>
      </c>
      <c r="C895" s="79" t="s">
        <v>1859</v>
      </c>
      <c r="D895" s="79" t="str">
        <f t="shared" si="13"/>
        <v>CPE-BUFFALO</v>
      </c>
      <c r="E895" s="79" t="s">
        <v>1860</v>
      </c>
      <c r="F895" s="79">
        <v>100</v>
      </c>
      <c r="G895" s="79" t="s">
        <v>1347</v>
      </c>
      <c r="H895" s="79">
        <v>0</v>
      </c>
      <c r="I895" s="79" t="s">
        <v>1341</v>
      </c>
      <c r="J895" s="79">
        <v>0</v>
      </c>
      <c r="K895" s="79" t="s">
        <v>2334</v>
      </c>
    </row>
    <row r="896" spans="1:12" s="79" customFormat="1" x14ac:dyDescent="0.25">
      <c r="A896" s="79" t="s">
        <v>2176</v>
      </c>
      <c r="B896" s="79" t="s">
        <v>2177</v>
      </c>
      <c r="C896" s="79" t="s">
        <v>1531</v>
      </c>
      <c r="D896" s="79" t="str">
        <f t="shared" si="13"/>
        <v>CR123A</v>
      </c>
      <c r="E896" s="79" t="s">
        <v>482</v>
      </c>
      <c r="F896" s="80">
        <v>9.9499999999999993</v>
      </c>
      <c r="G896" s="79" t="s">
        <v>855</v>
      </c>
      <c r="H896" s="79">
        <v>0</v>
      </c>
      <c r="I896" s="79" t="s">
        <v>858</v>
      </c>
      <c r="J896" s="79">
        <v>0</v>
      </c>
      <c r="K896" s="79" t="s">
        <v>481</v>
      </c>
    </row>
    <row r="897" spans="1:12" s="79" customFormat="1" x14ac:dyDescent="0.25">
      <c r="A897" s="79" t="s">
        <v>2176</v>
      </c>
      <c r="B897" s="79" t="s">
        <v>2177</v>
      </c>
      <c r="C897" s="79" t="s">
        <v>1532</v>
      </c>
      <c r="D897" s="79" t="str">
        <f t="shared" si="13"/>
        <v>CR2450</v>
      </c>
      <c r="E897" s="79" t="s">
        <v>484</v>
      </c>
      <c r="F897" s="80">
        <v>1.95</v>
      </c>
      <c r="G897" s="79" t="s">
        <v>855</v>
      </c>
      <c r="H897" s="79">
        <v>0</v>
      </c>
      <c r="I897" s="79" t="s">
        <v>858</v>
      </c>
      <c r="J897" s="79">
        <v>0</v>
      </c>
      <c r="K897" s="79" t="s">
        <v>483</v>
      </c>
    </row>
    <row r="898" spans="1:12" s="79" customFormat="1" x14ac:dyDescent="0.25">
      <c r="A898" s="79" t="s">
        <v>2176</v>
      </c>
      <c r="B898" s="79" t="s">
        <v>2177</v>
      </c>
      <c r="C898" s="79" t="s">
        <v>1861</v>
      </c>
      <c r="D898" s="79" t="str">
        <f t="shared" ref="D898:D961" si="14">TRIM(C898)</f>
        <v>CR2477</v>
      </c>
      <c r="E898" s="79" t="s">
        <v>486</v>
      </c>
      <c r="F898" s="79">
        <v>5</v>
      </c>
      <c r="G898" s="79" t="s">
        <v>854</v>
      </c>
      <c r="H898" s="79">
        <v>0</v>
      </c>
      <c r="I898" s="79" t="s">
        <v>858</v>
      </c>
      <c r="J898" s="79">
        <v>0</v>
      </c>
      <c r="K898" s="79" t="s">
        <v>485</v>
      </c>
    </row>
    <row r="899" spans="1:12" s="79" customFormat="1" x14ac:dyDescent="0.25">
      <c r="A899" s="79" t="s">
        <v>2176</v>
      </c>
      <c r="B899" s="79" t="s">
        <v>2177</v>
      </c>
      <c r="C899" s="79" t="s">
        <v>1533</v>
      </c>
      <c r="D899" s="79" t="str">
        <f t="shared" si="14"/>
        <v>CS32</v>
      </c>
      <c r="E899" s="79" t="s">
        <v>488</v>
      </c>
      <c r="F899" s="80">
        <v>1.95</v>
      </c>
      <c r="G899" s="79" t="s">
        <v>855</v>
      </c>
      <c r="H899" s="79">
        <v>0</v>
      </c>
      <c r="I899" s="79" t="s">
        <v>858</v>
      </c>
      <c r="J899" s="79">
        <v>0</v>
      </c>
      <c r="K899" s="79" t="s">
        <v>487</v>
      </c>
    </row>
    <row r="900" spans="1:12" s="79" customFormat="1" x14ac:dyDescent="0.25">
      <c r="A900" s="79" t="s">
        <v>2176</v>
      </c>
      <c r="B900" s="79" t="s">
        <v>2177</v>
      </c>
      <c r="C900" s="79" t="s">
        <v>2204</v>
      </c>
      <c r="D900" s="79" t="str">
        <f t="shared" si="14"/>
        <v>CS74</v>
      </c>
      <c r="E900" s="79" t="s">
        <v>2205</v>
      </c>
      <c r="F900" s="79">
        <v>165</v>
      </c>
      <c r="G900" s="79" t="s">
        <v>855</v>
      </c>
      <c r="H900" s="79">
        <v>0</v>
      </c>
      <c r="I900" s="79" t="s">
        <v>858</v>
      </c>
      <c r="J900" s="79">
        <v>0</v>
      </c>
      <c r="K900" s="79" t="s">
        <v>2204</v>
      </c>
      <c r="L900" s="79" t="s">
        <v>2384</v>
      </c>
    </row>
    <row r="901" spans="1:12" x14ac:dyDescent="0.25">
      <c r="A901" s="9" t="s">
        <v>2176</v>
      </c>
      <c r="B901" s="9" t="s">
        <v>2177</v>
      </c>
      <c r="C901" s="9" t="s">
        <v>1216</v>
      </c>
      <c r="D901" s="9" t="str">
        <f t="shared" si="14"/>
        <v>CSERV</v>
      </c>
      <c r="E901" s="9" t="s">
        <v>1217</v>
      </c>
      <c r="F901" s="9">
        <v>50</v>
      </c>
      <c r="G901" s="9" t="s">
        <v>1218</v>
      </c>
      <c r="H901" s="9">
        <v>0</v>
      </c>
      <c r="I901" s="9" t="s">
        <v>858</v>
      </c>
      <c r="J901" s="9">
        <v>0</v>
      </c>
      <c r="K901" s="9" t="s">
        <v>2397</v>
      </c>
    </row>
    <row r="902" spans="1:12" s="79" customFormat="1" x14ac:dyDescent="0.25">
      <c r="A902" s="79" t="s">
        <v>2176</v>
      </c>
      <c r="B902" s="79" t="s">
        <v>2177</v>
      </c>
      <c r="C902" s="79" t="s">
        <v>1534</v>
      </c>
      <c r="D902" s="79" t="str">
        <f t="shared" si="14"/>
        <v>CSTK</v>
      </c>
      <c r="E902" s="79" t="s">
        <v>1535</v>
      </c>
      <c r="F902" s="79">
        <v>69</v>
      </c>
      <c r="G902" s="79" t="s">
        <v>855</v>
      </c>
      <c r="H902" s="79">
        <v>0</v>
      </c>
      <c r="I902" s="79" t="s">
        <v>858</v>
      </c>
      <c r="J902" s="79">
        <v>0</v>
      </c>
      <c r="K902" s="79" t="s">
        <v>1534</v>
      </c>
      <c r="L902" s="79" t="s">
        <v>2384</v>
      </c>
    </row>
    <row r="903" spans="1:12" s="79" customFormat="1" x14ac:dyDescent="0.25">
      <c r="A903" s="79" t="s">
        <v>2176</v>
      </c>
      <c r="B903" s="79" t="s">
        <v>2177</v>
      </c>
      <c r="C903" s="79" t="s">
        <v>1536</v>
      </c>
      <c r="D903" s="79" t="str">
        <f t="shared" si="14"/>
        <v>CTA</v>
      </c>
      <c r="E903" s="79" t="s">
        <v>1537</v>
      </c>
      <c r="F903" s="81">
        <v>2.8</v>
      </c>
      <c r="G903" s="79" t="s">
        <v>855</v>
      </c>
      <c r="H903" s="79">
        <v>0</v>
      </c>
      <c r="I903" s="79" t="s">
        <v>858</v>
      </c>
      <c r="J903" s="79">
        <v>0</v>
      </c>
      <c r="K903" s="79" t="s">
        <v>1536</v>
      </c>
      <c r="L903" s="79" t="s">
        <v>2384</v>
      </c>
    </row>
    <row r="904" spans="1:12" s="79" customFormat="1" x14ac:dyDescent="0.25">
      <c r="A904" s="79" t="s">
        <v>2176</v>
      </c>
      <c r="B904" s="79" t="s">
        <v>2177</v>
      </c>
      <c r="C904" s="79" t="s">
        <v>2206</v>
      </c>
      <c r="D904" s="79" t="str">
        <f t="shared" si="14"/>
        <v>CTEL</v>
      </c>
      <c r="E904" s="79" t="s">
        <v>2207</v>
      </c>
      <c r="F904" s="80">
        <v>1.49</v>
      </c>
      <c r="G904" s="79" t="s">
        <v>855</v>
      </c>
      <c r="H904" s="79">
        <v>0</v>
      </c>
      <c r="I904" s="79" t="s">
        <v>858</v>
      </c>
      <c r="J904" s="79">
        <v>0</v>
      </c>
      <c r="K904" s="79" t="s">
        <v>2335</v>
      </c>
    </row>
    <row r="905" spans="1:12" s="79" customFormat="1" x14ac:dyDescent="0.25">
      <c r="A905" s="79" t="s">
        <v>2176</v>
      </c>
      <c r="B905" s="79" t="s">
        <v>2177</v>
      </c>
      <c r="C905" s="79" t="s">
        <v>2208</v>
      </c>
      <c r="D905" s="79" t="str">
        <f t="shared" si="14"/>
        <v>CULC</v>
      </c>
      <c r="E905" s="79" t="s">
        <v>2209</v>
      </c>
      <c r="F905" s="81">
        <v>133.5</v>
      </c>
      <c r="G905" s="79" t="s">
        <v>1832</v>
      </c>
      <c r="H905" s="79">
        <v>0</v>
      </c>
      <c r="I905" s="79" t="s">
        <v>858</v>
      </c>
      <c r="J905" s="79">
        <v>0</v>
      </c>
      <c r="K905" s="79" t="s">
        <v>2208</v>
      </c>
      <c r="L905" s="79" t="s">
        <v>2384</v>
      </c>
    </row>
    <row r="906" spans="1:12" s="79" customFormat="1" x14ac:dyDescent="0.25">
      <c r="A906" s="79" t="s">
        <v>2176</v>
      </c>
      <c r="B906" s="79" t="s">
        <v>2177</v>
      </c>
      <c r="C906" s="79" t="s">
        <v>1538</v>
      </c>
      <c r="D906" s="79" t="str">
        <f t="shared" si="14"/>
        <v>CX16</v>
      </c>
      <c r="E906" s="79" t="s">
        <v>490</v>
      </c>
      <c r="F906" s="80">
        <v>1.95</v>
      </c>
      <c r="G906" s="79" t="s">
        <v>855</v>
      </c>
      <c r="H906" s="79">
        <v>0</v>
      </c>
      <c r="I906" s="79" t="s">
        <v>858</v>
      </c>
      <c r="J906" s="79">
        <v>0</v>
      </c>
      <c r="K906" s="79" t="s">
        <v>489</v>
      </c>
    </row>
    <row r="907" spans="1:12" s="79" customFormat="1" x14ac:dyDescent="0.25">
      <c r="A907" s="79" t="s">
        <v>2176</v>
      </c>
      <c r="B907" s="79" t="s">
        <v>2177</v>
      </c>
      <c r="C907" s="79" t="s">
        <v>1539</v>
      </c>
      <c r="D907" s="79" t="str">
        <f t="shared" si="14"/>
        <v>CX40</v>
      </c>
      <c r="E907" s="79" t="s">
        <v>590</v>
      </c>
      <c r="F907" s="79">
        <v>139</v>
      </c>
      <c r="G907" s="79" t="s">
        <v>855</v>
      </c>
      <c r="H907" s="79">
        <v>0</v>
      </c>
      <c r="I907" s="79" t="s">
        <v>858</v>
      </c>
      <c r="J907" s="79">
        <v>0</v>
      </c>
      <c r="K907" s="79" t="s">
        <v>589</v>
      </c>
    </row>
    <row r="908" spans="1:12" s="79" customFormat="1" x14ac:dyDescent="0.25">
      <c r="A908" s="79" t="s">
        <v>2176</v>
      </c>
      <c r="B908" s="79" t="s">
        <v>2177</v>
      </c>
      <c r="C908" s="79" t="s">
        <v>1540</v>
      </c>
      <c r="D908" s="79" t="str">
        <f t="shared" si="14"/>
        <v>CX45</v>
      </c>
      <c r="E908" s="79" t="s">
        <v>594</v>
      </c>
      <c r="F908" s="79">
        <v>139</v>
      </c>
      <c r="G908" s="79" t="s">
        <v>855</v>
      </c>
      <c r="H908" s="79">
        <v>0</v>
      </c>
      <c r="I908" s="79" t="s">
        <v>858</v>
      </c>
      <c r="J908" s="79">
        <v>0</v>
      </c>
      <c r="K908" s="79" t="s">
        <v>593</v>
      </c>
    </row>
    <row r="909" spans="1:12" s="79" customFormat="1" x14ac:dyDescent="0.25">
      <c r="A909" s="79" t="s">
        <v>2176</v>
      </c>
      <c r="B909" s="79" t="s">
        <v>2177</v>
      </c>
      <c r="C909" s="79" t="s">
        <v>1862</v>
      </c>
      <c r="D909" s="79" t="str">
        <f t="shared" si="14"/>
        <v>CX55</v>
      </c>
      <c r="E909" s="79" t="s">
        <v>1863</v>
      </c>
      <c r="F909" s="79">
        <v>75</v>
      </c>
      <c r="G909" s="79" t="s">
        <v>855</v>
      </c>
      <c r="H909" s="79">
        <v>0</v>
      </c>
      <c r="I909" s="79" t="s">
        <v>858</v>
      </c>
      <c r="J909" s="79">
        <v>0</v>
      </c>
      <c r="K909" s="79" t="s">
        <v>2336</v>
      </c>
    </row>
    <row r="910" spans="1:12" s="79" customFormat="1" x14ac:dyDescent="0.25">
      <c r="A910" s="79" t="s">
        <v>2176</v>
      </c>
      <c r="B910" s="79" t="s">
        <v>2177</v>
      </c>
      <c r="C910" s="79" t="s">
        <v>1541</v>
      </c>
      <c r="D910" s="79" t="str">
        <f t="shared" si="14"/>
        <v>CX74</v>
      </c>
      <c r="E910" s="79" t="s">
        <v>580</v>
      </c>
      <c r="F910" s="79">
        <v>165</v>
      </c>
      <c r="G910" s="79" t="s">
        <v>855</v>
      </c>
      <c r="H910" s="79">
        <v>0</v>
      </c>
      <c r="I910" s="79" t="s">
        <v>858</v>
      </c>
      <c r="J910" s="79">
        <v>0</v>
      </c>
      <c r="K910" s="79" t="s">
        <v>579</v>
      </c>
    </row>
    <row r="911" spans="1:12" x14ac:dyDescent="0.25">
      <c r="A911" s="9" t="s">
        <v>2176</v>
      </c>
      <c r="B911" s="9" t="s">
        <v>2177</v>
      </c>
      <c r="C911" s="9" t="s">
        <v>1864</v>
      </c>
      <c r="D911" s="9" t="str">
        <f t="shared" si="14"/>
        <v>DIAMOND</v>
      </c>
      <c r="E911" s="9" t="s">
        <v>1865</v>
      </c>
      <c r="F911" s="9">
        <v>0</v>
      </c>
      <c r="G911" s="9" t="s">
        <v>858</v>
      </c>
      <c r="H911" s="74">
        <v>64.989999999999995</v>
      </c>
      <c r="I911" s="9" t="s">
        <v>737</v>
      </c>
      <c r="J911" s="9">
        <v>0</v>
      </c>
      <c r="K911" s="9" t="s">
        <v>2397</v>
      </c>
    </row>
    <row r="912" spans="1:12" x14ac:dyDescent="0.25">
      <c r="A912" s="9" t="s">
        <v>2176</v>
      </c>
      <c r="B912" s="9" t="s">
        <v>2177</v>
      </c>
      <c r="C912" s="9" t="s">
        <v>2210</v>
      </c>
      <c r="D912" s="9" t="str">
        <f t="shared" si="14"/>
        <v>DIGIPLUSEQ</v>
      </c>
      <c r="E912" s="9" t="s">
        <v>2211</v>
      </c>
      <c r="F912" s="9">
        <v>99</v>
      </c>
      <c r="G912" s="9" t="s">
        <v>857</v>
      </c>
      <c r="H912" s="9">
        <v>0</v>
      </c>
      <c r="I912" s="9" t="s">
        <v>858</v>
      </c>
      <c r="J912" s="9">
        <v>0</v>
      </c>
      <c r="K912" s="9" t="s">
        <v>2397</v>
      </c>
    </row>
    <row r="913" spans="1:11" x14ac:dyDescent="0.25">
      <c r="A913" s="9" t="s">
        <v>2176</v>
      </c>
      <c r="B913" s="9" t="s">
        <v>2177</v>
      </c>
      <c r="C913" s="9" t="s">
        <v>1219</v>
      </c>
      <c r="D913" s="9" t="str">
        <f t="shared" si="14"/>
        <v>DISC_REIN_CR</v>
      </c>
      <c r="E913" s="9" t="s">
        <v>1220</v>
      </c>
      <c r="F913" s="9">
        <v>0</v>
      </c>
      <c r="G913" s="9" t="s">
        <v>1221</v>
      </c>
      <c r="H913" s="9">
        <v>0</v>
      </c>
      <c r="I913" s="9" t="s">
        <v>858</v>
      </c>
      <c r="J913" s="9">
        <v>0</v>
      </c>
      <c r="K913" s="9" t="s">
        <v>2397</v>
      </c>
    </row>
    <row r="914" spans="1:11" x14ac:dyDescent="0.25">
      <c r="A914" s="9" t="s">
        <v>2176</v>
      </c>
      <c r="B914" s="9" t="s">
        <v>2177</v>
      </c>
      <c r="C914" s="9" t="s">
        <v>1222</v>
      </c>
      <c r="D914" s="9" t="str">
        <f t="shared" si="14"/>
        <v>DISC_RETN_CC</v>
      </c>
      <c r="E914" s="9" t="s">
        <v>1223</v>
      </c>
      <c r="F914" s="9">
        <v>0</v>
      </c>
      <c r="G914" s="9" t="s">
        <v>1224</v>
      </c>
      <c r="H914" s="9">
        <v>0</v>
      </c>
      <c r="I914" s="9" t="s">
        <v>858</v>
      </c>
      <c r="J914" s="9">
        <v>0</v>
      </c>
      <c r="K914" s="9" t="s">
        <v>2397</v>
      </c>
    </row>
    <row r="915" spans="1:11" x14ac:dyDescent="0.25">
      <c r="A915" s="9" t="s">
        <v>2176</v>
      </c>
      <c r="B915" s="9" t="s">
        <v>2177</v>
      </c>
      <c r="C915" s="9" t="s">
        <v>1225</v>
      </c>
      <c r="D915" s="9" t="str">
        <f t="shared" si="14"/>
        <v>DISCCARE</v>
      </c>
      <c r="E915" s="9" t="s">
        <v>1226</v>
      </c>
      <c r="F915" s="9">
        <v>0</v>
      </c>
      <c r="G915" s="9" t="s">
        <v>2212</v>
      </c>
      <c r="H915" s="9">
        <v>0</v>
      </c>
      <c r="I915" s="9" t="s">
        <v>858</v>
      </c>
      <c r="J915" s="9">
        <v>0</v>
      </c>
      <c r="K915" s="9" t="s">
        <v>2397</v>
      </c>
    </row>
    <row r="916" spans="1:11" x14ac:dyDescent="0.25">
      <c r="A916" s="9" t="s">
        <v>2176</v>
      </c>
      <c r="B916" s="9" t="s">
        <v>2177</v>
      </c>
      <c r="C916" s="9" t="s">
        <v>1227</v>
      </c>
      <c r="D916" s="9" t="str">
        <f t="shared" si="14"/>
        <v>DISCCOLL</v>
      </c>
      <c r="E916" s="9" t="s">
        <v>1228</v>
      </c>
      <c r="F916" s="9">
        <v>0</v>
      </c>
      <c r="G916" s="9" t="s">
        <v>1229</v>
      </c>
      <c r="H916" s="9">
        <v>0</v>
      </c>
      <c r="I916" s="9" t="s">
        <v>858</v>
      </c>
      <c r="J916" s="9">
        <v>0</v>
      </c>
      <c r="K916" s="9" t="s">
        <v>2397</v>
      </c>
    </row>
    <row r="917" spans="1:11" x14ac:dyDescent="0.25">
      <c r="A917" s="9" t="s">
        <v>2176</v>
      </c>
      <c r="B917" s="9" t="s">
        <v>2177</v>
      </c>
      <c r="C917" s="9" t="s">
        <v>2213</v>
      </c>
      <c r="D917" s="9" t="str">
        <f t="shared" si="14"/>
        <v>DISCDPKEQ</v>
      </c>
      <c r="E917" s="9" t="s">
        <v>2214</v>
      </c>
      <c r="F917" s="9">
        <v>-99</v>
      </c>
      <c r="G917" s="9" t="s">
        <v>2215</v>
      </c>
      <c r="H917" s="9">
        <v>0</v>
      </c>
      <c r="I917" s="9" t="s">
        <v>858</v>
      </c>
      <c r="J917" s="9">
        <v>0</v>
      </c>
      <c r="K917" s="9" t="s">
        <v>2397</v>
      </c>
    </row>
    <row r="918" spans="1:11" x14ac:dyDescent="0.25">
      <c r="A918" s="9" t="s">
        <v>2176</v>
      </c>
      <c r="B918" s="9" t="s">
        <v>2177</v>
      </c>
      <c r="C918" s="9" t="s">
        <v>2216</v>
      </c>
      <c r="D918" s="9" t="str">
        <f t="shared" si="14"/>
        <v>DISCDPKSR</v>
      </c>
      <c r="E918" s="9" t="s">
        <v>2217</v>
      </c>
      <c r="F918" s="9">
        <v>-50</v>
      </c>
      <c r="G918" s="9" t="s">
        <v>2218</v>
      </c>
      <c r="H918" s="9">
        <v>0</v>
      </c>
      <c r="I918" s="9" t="s">
        <v>858</v>
      </c>
      <c r="J918" s="9">
        <v>0</v>
      </c>
      <c r="K918" s="9" t="s">
        <v>2397</v>
      </c>
    </row>
    <row r="919" spans="1:11" x14ac:dyDescent="0.25">
      <c r="A919" s="9" t="s">
        <v>2176</v>
      </c>
      <c r="B919" s="9" t="s">
        <v>2177</v>
      </c>
      <c r="C919" s="9" t="s">
        <v>1866</v>
      </c>
      <c r="D919" s="9" t="str">
        <f t="shared" si="14"/>
        <v>DISCHO</v>
      </c>
      <c r="E919" s="9" t="s">
        <v>1867</v>
      </c>
      <c r="F919" s="9">
        <v>0</v>
      </c>
      <c r="G919" s="9" t="s">
        <v>1868</v>
      </c>
      <c r="H919" s="9">
        <v>0</v>
      </c>
      <c r="I919" s="9" t="s">
        <v>737</v>
      </c>
      <c r="J919" s="9">
        <v>0</v>
      </c>
      <c r="K919" s="9" t="s">
        <v>2397</v>
      </c>
    </row>
    <row r="920" spans="1:11" x14ac:dyDescent="0.25">
      <c r="A920" s="9" t="s">
        <v>2176</v>
      </c>
      <c r="B920" s="9" t="s">
        <v>2177</v>
      </c>
      <c r="C920" s="9" t="s">
        <v>2219</v>
      </c>
      <c r="D920" s="9" t="str">
        <f t="shared" si="14"/>
        <v>DISCHO2</v>
      </c>
      <c r="E920" s="9" t="s">
        <v>2220</v>
      </c>
      <c r="F920" s="9">
        <v>-50</v>
      </c>
      <c r="G920" s="9" t="s">
        <v>1198</v>
      </c>
      <c r="H920" s="9">
        <v>0</v>
      </c>
      <c r="I920" s="9" t="s">
        <v>858</v>
      </c>
      <c r="J920" s="9">
        <v>0</v>
      </c>
      <c r="K920" s="9" t="s">
        <v>2397</v>
      </c>
    </row>
    <row r="921" spans="1:11" x14ac:dyDescent="0.25">
      <c r="A921" s="9" t="s">
        <v>2176</v>
      </c>
      <c r="B921" s="9" t="s">
        <v>2177</v>
      </c>
      <c r="C921" s="9" t="s">
        <v>1869</v>
      </c>
      <c r="D921" s="9" t="str">
        <f t="shared" si="14"/>
        <v>DISCINTERROR</v>
      </c>
      <c r="E921" s="9" t="s">
        <v>1870</v>
      </c>
      <c r="F921" s="9">
        <v>0</v>
      </c>
      <c r="G921" s="9" t="s">
        <v>1871</v>
      </c>
      <c r="H921" s="9">
        <v>0</v>
      </c>
      <c r="I921" s="9" t="s">
        <v>858</v>
      </c>
      <c r="J921" s="9">
        <v>0</v>
      </c>
      <c r="K921" s="9" t="s">
        <v>2397</v>
      </c>
    </row>
    <row r="922" spans="1:11" x14ac:dyDescent="0.25">
      <c r="A922" s="9" t="s">
        <v>2176</v>
      </c>
      <c r="B922" s="9" t="s">
        <v>2177</v>
      </c>
      <c r="C922" s="9" t="s">
        <v>1872</v>
      </c>
      <c r="D922" s="9" t="str">
        <f t="shared" si="14"/>
        <v>DISCRETN</v>
      </c>
      <c r="E922" s="9" t="s">
        <v>1873</v>
      </c>
      <c r="F922" s="9">
        <v>0</v>
      </c>
      <c r="G922" s="9" t="s">
        <v>1874</v>
      </c>
      <c r="H922" s="9">
        <v>0</v>
      </c>
      <c r="I922" s="9" t="s">
        <v>858</v>
      </c>
      <c r="J922" s="9">
        <v>0</v>
      </c>
      <c r="K922" s="9" t="s">
        <v>2397</v>
      </c>
    </row>
    <row r="923" spans="1:11" x14ac:dyDescent="0.25">
      <c r="A923" s="9" t="s">
        <v>2176</v>
      </c>
      <c r="B923" s="9" t="s">
        <v>2177</v>
      </c>
      <c r="C923" s="9" t="s">
        <v>1545</v>
      </c>
      <c r="D923" s="9" t="str">
        <f t="shared" si="14"/>
        <v>DISCSALES</v>
      </c>
      <c r="E923" s="9" t="s">
        <v>1546</v>
      </c>
      <c r="F923" s="9">
        <v>0</v>
      </c>
      <c r="G923" s="9" t="s">
        <v>1547</v>
      </c>
      <c r="H923" s="9">
        <v>0</v>
      </c>
      <c r="I923" s="9" t="s">
        <v>858</v>
      </c>
      <c r="J923" s="9">
        <v>0</v>
      </c>
      <c r="K923" s="9" t="s">
        <v>2397</v>
      </c>
    </row>
    <row r="924" spans="1:11" x14ac:dyDescent="0.25">
      <c r="A924" s="9" t="s">
        <v>2176</v>
      </c>
      <c r="B924" s="9" t="s">
        <v>2177</v>
      </c>
      <c r="C924" s="9" t="s">
        <v>2221</v>
      </c>
      <c r="D924" s="9" t="str">
        <f t="shared" si="14"/>
        <v>DISCSCARE</v>
      </c>
      <c r="E924" s="9" t="s">
        <v>2222</v>
      </c>
      <c r="F924" s="9">
        <v>0</v>
      </c>
      <c r="G924" s="9" t="s">
        <v>2212</v>
      </c>
      <c r="H924" s="9">
        <v>0</v>
      </c>
      <c r="I924" s="9" t="s">
        <v>858</v>
      </c>
      <c r="J924" s="9">
        <v>0</v>
      </c>
      <c r="K924" s="9" t="s">
        <v>2397</v>
      </c>
    </row>
    <row r="925" spans="1:11" x14ac:dyDescent="0.25">
      <c r="A925" s="9" t="s">
        <v>2176</v>
      </c>
      <c r="B925" s="9" t="s">
        <v>2177</v>
      </c>
      <c r="C925" s="9" t="s">
        <v>2223</v>
      </c>
      <c r="D925" s="9" t="str">
        <f t="shared" si="14"/>
        <v>DISCSRETN</v>
      </c>
      <c r="E925" s="9" t="s">
        <v>2224</v>
      </c>
      <c r="F925" s="9">
        <v>-50</v>
      </c>
      <c r="G925" s="9" t="s">
        <v>1874</v>
      </c>
      <c r="H925" s="9">
        <v>0</v>
      </c>
      <c r="I925" s="9" t="s">
        <v>858</v>
      </c>
      <c r="J925" s="9">
        <v>0</v>
      </c>
      <c r="K925" s="9" t="s">
        <v>2397</v>
      </c>
    </row>
    <row r="926" spans="1:11" x14ac:dyDescent="0.25">
      <c r="A926" s="9" t="s">
        <v>2176</v>
      </c>
      <c r="B926" s="9" t="s">
        <v>2177</v>
      </c>
      <c r="C926" s="9" t="s">
        <v>2225</v>
      </c>
      <c r="D926" s="9" t="str">
        <f t="shared" si="14"/>
        <v>DISCSTECH</v>
      </c>
      <c r="E926" s="9" t="s">
        <v>2226</v>
      </c>
      <c r="F926" s="9">
        <v>-50</v>
      </c>
      <c r="G926" s="9" t="s">
        <v>2227</v>
      </c>
      <c r="H926" s="9">
        <v>0</v>
      </c>
      <c r="I926" s="9" t="s">
        <v>858</v>
      </c>
      <c r="J926" s="9">
        <v>0</v>
      </c>
      <c r="K926" s="9" t="s">
        <v>2397</v>
      </c>
    </row>
    <row r="927" spans="1:11" x14ac:dyDescent="0.25">
      <c r="A927" s="9" t="s">
        <v>2176</v>
      </c>
      <c r="B927" s="9" t="s">
        <v>2177</v>
      </c>
      <c r="C927" s="9" t="s">
        <v>2228</v>
      </c>
      <c r="D927" s="9" t="str">
        <f t="shared" si="14"/>
        <v>DISCTECH</v>
      </c>
      <c r="E927" s="9" t="s">
        <v>2229</v>
      </c>
      <c r="F927" s="9">
        <v>0</v>
      </c>
      <c r="G927" s="9" t="s">
        <v>2227</v>
      </c>
      <c r="H927" s="9">
        <v>0</v>
      </c>
      <c r="I927" s="9" t="s">
        <v>858</v>
      </c>
      <c r="J927" s="9">
        <v>0</v>
      </c>
      <c r="K927" s="9" t="s">
        <v>2397</v>
      </c>
    </row>
    <row r="928" spans="1:11" s="79" customFormat="1" x14ac:dyDescent="0.25">
      <c r="A928" s="79" t="s">
        <v>2176</v>
      </c>
      <c r="B928" s="79" t="s">
        <v>2177</v>
      </c>
      <c r="C928" s="79" t="s">
        <v>1548</v>
      </c>
      <c r="D928" s="79" t="str">
        <f t="shared" si="14"/>
        <v>DPK</v>
      </c>
      <c r="E928" s="79" t="s">
        <v>616</v>
      </c>
      <c r="F928" s="79">
        <v>99</v>
      </c>
      <c r="G928" s="79" t="s">
        <v>857</v>
      </c>
      <c r="H928" s="80">
        <v>4.95</v>
      </c>
      <c r="I928" s="79" t="s">
        <v>1206</v>
      </c>
      <c r="J928" s="79">
        <v>0</v>
      </c>
      <c r="K928" s="79" t="s">
        <v>563</v>
      </c>
    </row>
    <row r="929" spans="1:12" s="79" customFormat="1" x14ac:dyDescent="0.25">
      <c r="A929" s="79" t="s">
        <v>2176</v>
      </c>
      <c r="B929" s="79" t="s">
        <v>2177</v>
      </c>
      <c r="C929" s="79" t="s">
        <v>1875</v>
      </c>
      <c r="D929" s="79" t="str">
        <f t="shared" si="14"/>
        <v>DPKS</v>
      </c>
      <c r="E929" s="79" t="s">
        <v>1876</v>
      </c>
      <c r="F929" s="79">
        <v>0</v>
      </c>
      <c r="G929" s="79" t="s">
        <v>858</v>
      </c>
      <c r="H929" s="80">
        <v>4.95</v>
      </c>
      <c r="I929" s="79" t="s">
        <v>1206</v>
      </c>
      <c r="J929" s="79">
        <v>0</v>
      </c>
      <c r="K929" s="79" t="str">
        <f>C929</f>
        <v xml:space="preserve">DPKS        </v>
      </c>
      <c r="L929" s="79" t="s">
        <v>2384</v>
      </c>
    </row>
    <row r="930" spans="1:12" s="79" customFormat="1" x14ac:dyDescent="0.25">
      <c r="A930" s="79" t="s">
        <v>2176</v>
      </c>
      <c r="B930" s="79" t="s">
        <v>2177</v>
      </c>
      <c r="C930" s="79" t="s">
        <v>1877</v>
      </c>
      <c r="D930" s="79" t="str">
        <f t="shared" si="14"/>
        <v>DPKTW</v>
      </c>
      <c r="E930" s="79" t="s">
        <v>1878</v>
      </c>
      <c r="F930" s="79">
        <v>99</v>
      </c>
      <c r="G930" s="79" t="s">
        <v>857</v>
      </c>
      <c r="H930" s="80">
        <v>6.99</v>
      </c>
      <c r="I930" s="79" t="s">
        <v>1206</v>
      </c>
      <c r="J930" s="79">
        <v>0</v>
      </c>
      <c r="K930" s="79" t="s">
        <v>2337</v>
      </c>
    </row>
    <row r="931" spans="1:12" s="79" customFormat="1" x14ac:dyDescent="0.25">
      <c r="A931" s="79" t="s">
        <v>2176</v>
      </c>
      <c r="B931" s="79" t="s">
        <v>2177</v>
      </c>
      <c r="C931" s="79" t="s">
        <v>1879</v>
      </c>
      <c r="D931" s="79" t="str">
        <f t="shared" si="14"/>
        <v>DPKTW_B</v>
      </c>
      <c r="E931" s="79" t="s">
        <v>1878</v>
      </c>
      <c r="F931" s="79">
        <v>0</v>
      </c>
      <c r="G931" s="79" t="s">
        <v>858</v>
      </c>
      <c r="H931" s="80">
        <v>9.99</v>
      </c>
      <c r="I931" s="79" t="s">
        <v>1206</v>
      </c>
      <c r="J931" s="79">
        <v>0</v>
      </c>
      <c r="K931" s="79" t="s">
        <v>2338</v>
      </c>
    </row>
    <row r="932" spans="1:12" s="79" customFormat="1" x14ac:dyDescent="0.25">
      <c r="A932" s="79" t="s">
        <v>2176</v>
      </c>
      <c r="B932" s="79" t="s">
        <v>2177</v>
      </c>
      <c r="C932" s="79" t="s">
        <v>2230</v>
      </c>
      <c r="D932" s="79" t="str">
        <f t="shared" si="14"/>
        <v>DPKTW_E</v>
      </c>
      <c r="E932" s="79" t="s">
        <v>2231</v>
      </c>
      <c r="F932" s="79">
        <v>49</v>
      </c>
      <c r="G932" s="79" t="s">
        <v>857</v>
      </c>
      <c r="H932" s="80">
        <v>6.99</v>
      </c>
      <c r="I932" s="79" t="s">
        <v>1206</v>
      </c>
      <c r="J932" s="79">
        <v>0</v>
      </c>
      <c r="K932" s="79" t="str">
        <f>C932</f>
        <v xml:space="preserve">DPKTW_E     </v>
      </c>
      <c r="L932" s="79" t="s">
        <v>2384</v>
      </c>
    </row>
    <row r="933" spans="1:12" x14ac:dyDescent="0.25">
      <c r="A933" s="9" t="s">
        <v>2176</v>
      </c>
      <c r="B933" s="9" t="s">
        <v>2177</v>
      </c>
      <c r="C933" s="9" t="s">
        <v>1549</v>
      </c>
      <c r="D933" s="9" t="str">
        <f t="shared" si="14"/>
        <v>DPKUPGR</v>
      </c>
      <c r="E933" s="9" t="s">
        <v>1550</v>
      </c>
      <c r="F933" s="9">
        <v>99</v>
      </c>
      <c r="G933" s="9" t="s">
        <v>1551</v>
      </c>
      <c r="H933" s="9">
        <v>0</v>
      </c>
      <c r="I933" s="9" t="s">
        <v>858</v>
      </c>
      <c r="J933" s="9">
        <v>0</v>
      </c>
      <c r="K933" s="9" t="s">
        <v>2397</v>
      </c>
    </row>
    <row r="934" spans="1:12" s="79" customFormat="1" x14ac:dyDescent="0.25">
      <c r="A934" s="79" t="s">
        <v>2176</v>
      </c>
      <c r="B934" s="79" t="s">
        <v>2177</v>
      </c>
      <c r="C934" s="79" t="s">
        <v>1880</v>
      </c>
      <c r="D934" s="79" t="str">
        <f t="shared" si="14"/>
        <v>DRBRKT</v>
      </c>
      <c r="E934" s="79" t="s">
        <v>1881</v>
      </c>
      <c r="F934" s="79">
        <v>0</v>
      </c>
      <c r="G934" s="79" t="s">
        <v>1347</v>
      </c>
      <c r="H934" s="79">
        <v>0</v>
      </c>
      <c r="I934" s="79" t="s">
        <v>858</v>
      </c>
      <c r="J934" s="79">
        <v>0</v>
      </c>
      <c r="K934" s="79" t="s">
        <v>2339</v>
      </c>
    </row>
    <row r="935" spans="1:12" s="79" customFormat="1" x14ac:dyDescent="0.25">
      <c r="A935" s="79" t="s">
        <v>2176</v>
      </c>
      <c r="B935" s="79" t="s">
        <v>2177</v>
      </c>
      <c r="C935" s="79" t="s">
        <v>1882</v>
      </c>
      <c r="D935" s="79" t="str">
        <f t="shared" si="14"/>
        <v>DSC-1616</v>
      </c>
      <c r="E935" s="79" t="s">
        <v>1883</v>
      </c>
      <c r="F935" s="79">
        <v>0</v>
      </c>
      <c r="G935" s="79" t="s">
        <v>856</v>
      </c>
      <c r="H935" s="79">
        <v>0</v>
      </c>
      <c r="I935" s="79" t="s">
        <v>858</v>
      </c>
      <c r="J935" s="79">
        <v>0</v>
      </c>
      <c r="K935" s="79" t="s">
        <v>2286</v>
      </c>
    </row>
    <row r="936" spans="1:12" s="79" customFormat="1" x14ac:dyDescent="0.25">
      <c r="A936" s="79" t="s">
        <v>2176</v>
      </c>
      <c r="B936" s="79" t="s">
        <v>2177</v>
      </c>
      <c r="C936" s="79" t="s">
        <v>1884</v>
      </c>
      <c r="D936" s="79" t="str">
        <f t="shared" si="14"/>
        <v>DSC-1832</v>
      </c>
      <c r="E936" s="79" t="s">
        <v>313</v>
      </c>
      <c r="F936" s="79">
        <v>0</v>
      </c>
      <c r="G936" s="79" t="s">
        <v>856</v>
      </c>
      <c r="H936" s="79">
        <v>0</v>
      </c>
      <c r="I936" s="79" t="s">
        <v>858</v>
      </c>
      <c r="J936" s="79">
        <v>0</v>
      </c>
      <c r="K936" s="79" t="s">
        <v>312</v>
      </c>
    </row>
    <row r="937" spans="1:12" s="79" customFormat="1" x14ac:dyDescent="0.25">
      <c r="A937" s="79" t="s">
        <v>2176</v>
      </c>
      <c r="B937" s="79" t="s">
        <v>2177</v>
      </c>
      <c r="C937" s="79" t="s">
        <v>314</v>
      </c>
      <c r="D937" s="79" t="str">
        <f t="shared" si="14"/>
        <v>DSC-AC100ULC</v>
      </c>
      <c r="E937" s="79" t="s">
        <v>524</v>
      </c>
      <c r="F937" s="79">
        <v>49</v>
      </c>
      <c r="G937" s="79" t="s">
        <v>856</v>
      </c>
      <c r="H937" s="79">
        <v>0</v>
      </c>
      <c r="I937" s="79" t="s">
        <v>858</v>
      </c>
      <c r="J937" s="79">
        <v>0</v>
      </c>
      <c r="K937" s="79" t="s">
        <v>314</v>
      </c>
    </row>
    <row r="938" spans="1:12" s="79" customFormat="1" x14ac:dyDescent="0.25">
      <c r="A938" s="79" t="s">
        <v>2176</v>
      </c>
      <c r="B938" s="79" t="s">
        <v>2177</v>
      </c>
      <c r="C938" s="79" t="s">
        <v>1885</v>
      </c>
      <c r="D938" s="79" t="str">
        <f t="shared" si="14"/>
        <v>DSC-AC500</v>
      </c>
      <c r="E938" s="79" t="s">
        <v>523</v>
      </c>
      <c r="F938" s="79">
        <v>69</v>
      </c>
      <c r="G938" s="79" t="s">
        <v>856</v>
      </c>
      <c r="H938" s="79">
        <v>0</v>
      </c>
      <c r="I938" s="79" t="s">
        <v>858</v>
      </c>
      <c r="J938" s="79">
        <v>0</v>
      </c>
      <c r="K938" s="79" t="s">
        <v>302</v>
      </c>
    </row>
    <row r="939" spans="1:12" s="79" customFormat="1" x14ac:dyDescent="0.25">
      <c r="A939" s="79" t="s">
        <v>2176</v>
      </c>
      <c r="B939" s="79" t="s">
        <v>2177</v>
      </c>
      <c r="C939" s="79" t="s">
        <v>315</v>
      </c>
      <c r="D939" s="79" t="str">
        <f t="shared" si="14"/>
        <v>DSC-EVDW4975</v>
      </c>
      <c r="E939" s="79" t="s">
        <v>1116</v>
      </c>
      <c r="F939" s="79">
        <v>49</v>
      </c>
      <c r="G939" s="79" t="s">
        <v>856</v>
      </c>
      <c r="H939" s="79">
        <v>0</v>
      </c>
      <c r="I939" s="79" t="s">
        <v>858</v>
      </c>
      <c r="J939" s="79">
        <v>0</v>
      </c>
      <c r="K939" s="79" t="s">
        <v>315</v>
      </c>
    </row>
    <row r="940" spans="1:12" s="79" customFormat="1" x14ac:dyDescent="0.25">
      <c r="A940" s="79" t="s">
        <v>2176</v>
      </c>
      <c r="B940" s="79" t="s">
        <v>2177</v>
      </c>
      <c r="C940" s="79" t="s">
        <v>316</v>
      </c>
      <c r="D940" s="79" t="str">
        <f t="shared" si="14"/>
        <v>DSC-FSA210AS</v>
      </c>
      <c r="E940" s="79" t="s">
        <v>521</v>
      </c>
      <c r="F940" s="79">
        <v>49</v>
      </c>
      <c r="G940" s="79" t="s">
        <v>856</v>
      </c>
      <c r="H940" s="79">
        <v>0</v>
      </c>
      <c r="I940" s="79" t="s">
        <v>858</v>
      </c>
      <c r="J940" s="79">
        <v>0</v>
      </c>
      <c r="K940" s="79" t="s">
        <v>316</v>
      </c>
    </row>
    <row r="941" spans="1:12" s="79" customFormat="1" x14ac:dyDescent="0.25">
      <c r="A941" s="79" t="s">
        <v>2176</v>
      </c>
      <c r="B941" s="79" t="s">
        <v>2177</v>
      </c>
      <c r="C941" s="79" t="s">
        <v>317</v>
      </c>
      <c r="D941" s="79" t="str">
        <f t="shared" si="14"/>
        <v>DSC-FSA410AS</v>
      </c>
      <c r="E941" s="79" t="s">
        <v>318</v>
      </c>
      <c r="F941" s="79">
        <v>49</v>
      </c>
      <c r="G941" s="79" t="s">
        <v>856</v>
      </c>
      <c r="H941" s="79">
        <v>0</v>
      </c>
      <c r="I941" s="79" t="s">
        <v>858</v>
      </c>
      <c r="J941" s="79">
        <v>0</v>
      </c>
      <c r="K941" s="79" t="s">
        <v>317</v>
      </c>
    </row>
    <row r="942" spans="1:12" s="79" customFormat="1" x14ac:dyDescent="0.25">
      <c r="A942" s="79" t="s">
        <v>2176</v>
      </c>
      <c r="B942" s="79" t="s">
        <v>2177</v>
      </c>
      <c r="C942" s="79" t="s">
        <v>1886</v>
      </c>
      <c r="D942" s="79" t="str">
        <f t="shared" si="14"/>
        <v>DSC-LC100PI</v>
      </c>
      <c r="E942" s="79" t="s">
        <v>1117</v>
      </c>
      <c r="F942" s="79">
        <v>29</v>
      </c>
      <c r="G942" s="79" t="s">
        <v>856</v>
      </c>
      <c r="H942" s="79">
        <v>0</v>
      </c>
      <c r="I942" s="79" t="s">
        <v>858</v>
      </c>
      <c r="J942" s="79">
        <v>0</v>
      </c>
      <c r="K942" s="79" t="s">
        <v>319</v>
      </c>
    </row>
    <row r="943" spans="1:12" s="79" customFormat="1" x14ac:dyDescent="0.25">
      <c r="A943" s="79" t="s">
        <v>2176</v>
      </c>
      <c r="B943" s="79" t="s">
        <v>2177</v>
      </c>
      <c r="C943" s="79" t="s">
        <v>1887</v>
      </c>
      <c r="D943" s="79" t="str">
        <f t="shared" si="14"/>
        <v>DSC-PC1864</v>
      </c>
      <c r="E943" s="79" t="s">
        <v>1118</v>
      </c>
      <c r="F943" s="79">
        <v>0</v>
      </c>
      <c r="G943" s="79" t="s">
        <v>856</v>
      </c>
      <c r="H943" s="79">
        <v>0</v>
      </c>
      <c r="I943" s="79" t="s">
        <v>858</v>
      </c>
      <c r="J943" s="79">
        <v>0</v>
      </c>
      <c r="K943" s="79" t="s">
        <v>303</v>
      </c>
    </row>
    <row r="944" spans="1:12" s="79" customFormat="1" x14ac:dyDescent="0.25">
      <c r="A944" s="79" t="s">
        <v>2176</v>
      </c>
      <c r="B944" s="79" t="s">
        <v>2177</v>
      </c>
      <c r="C944" s="79" t="s">
        <v>1888</v>
      </c>
      <c r="D944" s="79" t="str">
        <f t="shared" si="14"/>
        <v>DSC-PC5108</v>
      </c>
      <c r="E944" s="79" t="s">
        <v>1090</v>
      </c>
      <c r="F944" s="79">
        <v>0</v>
      </c>
      <c r="G944" s="79" t="s">
        <v>856</v>
      </c>
      <c r="H944" s="79">
        <v>0</v>
      </c>
      <c r="I944" s="79" t="s">
        <v>858</v>
      </c>
      <c r="J944" s="79">
        <v>0</v>
      </c>
      <c r="K944" s="79" t="s">
        <v>276</v>
      </c>
    </row>
    <row r="945" spans="1:11" s="79" customFormat="1" x14ac:dyDescent="0.25">
      <c r="A945" s="79" t="s">
        <v>2176</v>
      </c>
      <c r="B945" s="79" t="s">
        <v>2177</v>
      </c>
      <c r="C945" s="79" t="s">
        <v>1889</v>
      </c>
      <c r="D945" s="79" t="str">
        <f t="shared" si="14"/>
        <v>DSC-PK5500</v>
      </c>
      <c r="E945" s="79" t="s">
        <v>1119</v>
      </c>
      <c r="F945" s="79">
        <v>119</v>
      </c>
      <c r="G945" s="79" t="s">
        <v>856</v>
      </c>
      <c r="H945" s="79">
        <v>0</v>
      </c>
      <c r="I945" s="79" t="s">
        <v>858</v>
      </c>
      <c r="J945" s="79">
        <v>0</v>
      </c>
      <c r="K945" s="79" t="s">
        <v>321</v>
      </c>
    </row>
    <row r="946" spans="1:11" s="79" customFormat="1" x14ac:dyDescent="0.25">
      <c r="A946" s="79" t="s">
        <v>2176</v>
      </c>
      <c r="B946" s="79" t="s">
        <v>2177</v>
      </c>
      <c r="C946" s="79" t="s">
        <v>1890</v>
      </c>
      <c r="D946" s="79" t="str">
        <f t="shared" si="14"/>
        <v>DSC-PK5501</v>
      </c>
      <c r="E946" s="79" t="s">
        <v>1120</v>
      </c>
      <c r="F946" s="79">
        <v>79</v>
      </c>
      <c r="G946" s="79" t="s">
        <v>856</v>
      </c>
      <c r="H946" s="79">
        <v>0</v>
      </c>
      <c r="I946" s="79" t="s">
        <v>858</v>
      </c>
      <c r="J946" s="79">
        <v>0</v>
      </c>
      <c r="K946" s="79" t="s">
        <v>323</v>
      </c>
    </row>
    <row r="947" spans="1:11" s="79" customFormat="1" x14ac:dyDescent="0.25">
      <c r="A947" s="79" t="s">
        <v>2176</v>
      </c>
      <c r="B947" s="79" t="s">
        <v>2177</v>
      </c>
      <c r="C947" s="79" t="s">
        <v>1891</v>
      </c>
      <c r="D947" s="79" t="str">
        <f t="shared" si="14"/>
        <v>DSC-PTK5507</v>
      </c>
      <c r="E947" s="79" t="s">
        <v>1892</v>
      </c>
      <c r="F947" s="79">
        <v>299</v>
      </c>
      <c r="G947" s="79" t="s">
        <v>856</v>
      </c>
      <c r="H947" s="79">
        <v>0</v>
      </c>
      <c r="I947" s="79" t="s">
        <v>858</v>
      </c>
      <c r="J947" s="79">
        <v>0</v>
      </c>
      <c r="K947" s="79" t="s">
        <v>1891</v>
      </c>
    </row>
    <row r="948" spans="1:11" s="79" customFormat="1" x14ac:dyDescent="0.25">
      <c r="A948" s="79" t="s">
        <v>2176</v>
      </c>
      <c r="B948" s="79" t="s">
        <v>2177</v>
      </c>
      <c r="C948" s="79" t="s">
        <v>1893</v>
      </c>
      <c r="D948" s="79" t="str">
        <f t="shared" si="14"/>
        <v>DSC-RFK5500</v>
      </c>
      <c r="E948" s="79" t="s">
        <v>1121</v>
      </c>
      <c r="F948" s="79">
        <v>129</v>
      </c>
      <c r="G948" s="79" t="s">
        <v>856</v>
      </c>
      <c r="H948" s="79">
        <v>0</v>
      </c>
      <c r="I948" s="79" t="s">
        <v>858</v>
      </c>
      <c r="J948" s="79">
        <v>0</v>
      </c>
      <c r="K948" s="79" t="s">
        <v>325</v>
      </c>
    </row>
    <row r="949" spans="1:11" s="79" customFormat="1" x14ac:dyDescent="0.25">
      <c r="A949" s="79" t="s">
        <v>2176</v>
      </c>
      <c r="B949" s="79" t="s">
        <v>2177</v>
      </c>
      <c r="C949" s="79" t="s">
        <v>1894</v>
      </c>
      <c r="D949" s="79" t="str">
        <f t="shared" si="14"/>
        <v>DSC-RFK5501</v>
      </c>
      <c r="E949" s="79" t="s">
        <v>1091</v>
      </c>
      <c r="F949" s="79">
        <v>0</v>
      </c>
      <c r="G949" s="79" t="s">
        <v>856</v>
      </c>
      <c r="H949" s="79">
        <v>0</v>
      </c>
      <c r="I949" s="79" t="s">
        <v>858</v>
      </c>
      <c r="J949" s="79">
        <v>0</v>
      </c>
      <c r="K949" s="79" t="s">
        <v>327</v>
      </c>
    </row>
    <row r="950" spans="1:11" s="79" customFormat="1" x14ac:dyDescent="0.25">
      <c r="A950" s="79" t="s">
        <v>2176</v>
      </c>
      <c r="B950" s="79" t="s">
        <v>2177</v>
      </c>
      <c r="C950" s="79" t="s">
        <v>1895</v>
      </c>
      <c r="D950" s="79" t="str">
        <f t="shared" si="14"/>
        <v>DSC-WLS912L</v>
      </c>
      <c r="E950" s="79" t="s">
        <v>1122</v>
      </c>
      <c r="F950" s="79">
        <v>89</v>
      </c>
      <c r="G950" s="79" t="s">
        <v>856</v>
      </c>
      <c r="H950" s="79">
        <v>0</v>
      </c>
      <c r="I950" s="79" t="s">
        <v>858</v>
      </c>
      <c r="J950" s="79">
        <v>0</v>
      </c>
      <c r="K950" s="79" t="s">
        <v>329</v>
      </c>
    </row>
    <row r="951" spans="1:11" s="79" customFormat="1" x14ac:dyDescent="0.25">
      <c r="A951" s="79" t="s">
        <v>2176</v>
      </c>
      <c r="B951" s="79" t="s">
        <v>2177</v>
      </c>
      <c r="C951" s="79" t="s">
        <v>1896</v>
      </c>
      <c r="D951" s="79" t="str">
        <f t="shared" si="14"/>
        <v>DSC-WS4904P</v>
      </c>
      <c r="E951" s="79" t="s">
        <v>1123</v>
      </c>
      <c r="F951" s="79">
        <v>49</v>
      </c>
      <c r="G951" s="79" t="s">
        <v>856</v>
      </c>
      <c r="H951" s="79">
        <v>0</v>
      </c>
      <c r="I951" s="79" t="s">
        <v>858</v>
      </c>
      <c r="J951" s="79">
        <v>0</v>
      </c>
      <c r="K951" s="79" t="s">
        <v>330</v>
      </c>
    </row>
    <row r="952" spans="1:11" s="79" customFormat="1" x14ac:dyDescent="0.25">
      <c r="A952" s="79" t="s">
        <v>2176</v>
      </c>
      <c r="B952" s="79" t="s">
        <v>2177</v>
      </c>
      <c r="C952" s="79" t="s">
        <v>1897</v>
      </c>
      <c r="D952" s="79" t="str">
        <f t="shared" si="14"/>
        <v>DSC-WS4913</v>
      </c>
      <c r="E952" s="79" t="s">
        <v>513</v>
      </c>
      <c r="F952" s="79">
        <v>89</v>
      </c>
      <c r="G952" s="79" t="s">
        <v>856</v>
      </c>
      <c r="H952" s="79">
        <v>0</v>
      </c>
      <c r="I952" s="79" t="s">
        <v>858</v>
      </c>
      <c r="J952" s="79">
        <v>0</v>
      </c>
      <c r="K952" s="79" t="s">
        <v>331</v>
      </c>
    </row>
    <row r="953" spans="1:11" s="79" customFormat="1" x14ac:dyDescent="0.25">
      <c r="A953" s="79" t="s">
        <v>2176</v>
      </c>
      <c r="B953" s="79" t="s">
        <v>2177</v>
      </c>
      <c r="C953" s="79" t="s">
        <v>1898</v>
      </c>
      <c r="D953" s="79" t="str">
        <f t="shared" si="14"/>
        <v>DSC-WS4920</v>
      </c>
      <c r="E953" s="79" t="s">
        <v>1124</v>
      </c>
      <c r="F953" s="79">
        <v>89</v>
      </c>
      <c r="G953" s="79" t="s">
        <v>856</v>
      </c>
      <c r="H953" s="79">
        <v>0</v>
      </c>
      <c r="I953" s="79" t="s">
        <v>858</v>
      </c>
      <c r="J953" s="79">
        <v>0</v>
      </c>
      <c r="K953" s="79" t="s">
        <v>305</v>
      </c>
    </row>
    <row r="954" spans="1:11" s="79" customFormat="1" x14ac:dyDescent="0.25">
      <c r="A954" s="79" t="s">
        <v>2176</v>
      </c>
      <c r="B954" s="79" t="s">
        <v>2177</v>
      </c>
      <c r="C954" s="79" t="s">
        <v>1899</v>
      </c>
      <c r="D954" s="79" t="str">
        <f t="shared" si="14"/>
        <v>DSC-WS4928</v>
      </c>
      <c r="E954" s="79" t="s">
        <v>1125</v>
      </c>
      <c r="F954" s="79">
        <v>69</v>
      </c>
      <c r="G954" s="79" t="s">
        <v>856</v>
      </c>
      <c r="H954" s="79">
        <v>0</v>
      </c>
      <c r="I954" s="79" t="s">
        <v>858</v>
      </c>
      <c r="J954" s="79">
        <v>0</v>
      </c>
      <c r="K954" s="79" t="s">
        <v>307</v>
      </c>
    </row>
    <row r="955" spans="1:11" s="79" customFormat="1" x14ac:dyDescent="0.25">
      <c r="A955" s="79" t="s">
        <v>2176</v>
      </c>
      <c r="B955" s="79" t="s">
        <v>2177</v>
      </c>
      <c r="C955" s="79" t="s">
        <v>1900</v>
      </c>
      <c r="D955" s="79" t="str">
        <f t="shared" si="14"/>
        <v>DSC-WS4936</v>
      </c>
      <c r="E955" s="79" t="s">
        <v>1126</v>
      </c>
      <c r="F955" s="79">
        <v>79</v>
      </c>
      <c r="G955" s="79" t="s">
        <v>856</v>
      </c>
      <c r="H955" s="79">
        <v>0</v>
      </c>
      <c r="I955" s="79" t="s">
        <v>858</v>
      </c>
      <c r="J955" s="79">
        <v>0</v>
      </c>
      <c r="K955" s="79" t="s">
        <v>332</v>
      </c>
    </row>
    <row r="956" spans="1:11" s="79" customFormat="1" x14ac:dyDescent="0.25">
      <c r="A956" s="79" t="s">
        <v>2176</v>
      </c>
      <c r="B956" s="79" t="s">
        <v>2177</v>
      </c>
      <c r="C956" s="79" t="s">
        <v>1901</v>
      </c>
      <c r="D956" s="79" t="str">
        <f t="shared" si="14"/>
        <v>DSC-WS4939</v>
      </c>
      <c r="E956" s="79" t="s">
        <v>334</v>
      </c>
      <c r="F956" s="79">
        <v>39</v>
      </c>
      <c r="G956" s="79" t="s">
        <v>856</v>
      </c>
      <c r="H956" s="79">
        <v>0</v>
      </c>
      <c r="I956" s="79" t="s">
        <v>858</v>
      </c>
      <c r="J956" s="79">
        <v>0</v>
      </c>
      <c r="K956" s="79" t="s">
        <v>333</v>
      </c>
    </row>
    <row r="957" spans="1:11" s="79" customFormat="1" x14ac:dyDescent="0.25">
      <c r="A957" s="79" t="s">
        <v>2176</v>
      </c>
      <c r="B957" s="79" t="s">
        <v>2177</v>
      </c>
      <c r="C957" s="79" t="s">
        <v>1902</v>
      </c>
      <c r="D957" s="79" t="str">
        <f t="shared" si="14"/>
        <v>DSC-WS4945</v>
      </c>
      <c r="E957" s="79" t="s">
        <v>511</v>
      </c>
      <c r="F957" s="79">
        <v>29</v>
      </c>
      <c r="G957" s="79" t="s">
        <v>856</v>
      </c>
      <c r="H957" s="79">
        <v>0</v>
      </c>
      <c r="I957" s="79" t="s">
        <v>858</v>
      </c>
      <c r="J957" s="79">
        <v>0</v>
      </c>
      <c r="K957" s="79" t="s">
        <v>335</v>
      </c>
    </row>
    <row r="958" spans="1:11" s="79" customFormat="1" x14ac:dyDescent="0.25">
      <c r="A958" s="79" t="s">
        <v>2176</v>
      </c>
      <c r="B958" s="79" t="s">
        <v>2177</v>
      </c>
      <c r="C958" s="79" t="s">
        <v>1903</v>
      </c>
      <c r="D958" s="79" t="str">
        <f t="shared" si="14"/>
        <v>DSC-WS4985</v>
      </c>
      <c r="E958" s="79" t="s">
        <v>510</v>
      </c>
      <c r="F958" s="79">
        <v>69</v>
      </c>
      <c r="G958" s="79" t="s">
        <v>856</v>
      </c>
      <c r="H958" s="79">
        <v>0</v>
      </c>
      <c r="I958" s="79" t="s">
        <v>858</v>
      </c>
      <c r="J958" s="79">
        <v>0</v>
      </c>
      <c r="K958" s="79" t="s">
        <v>336</v>
      </c>
    </row>
    <row r="959" spans="1:11" s="79" customFormat="1" x14ac:dyDescent="0.25">
      <c r="A959" s="79" t="s">
        <v>2176</v>
      </c>
      <c r="B959" s="79" t="s">
        <v>2177</v>
      </c>
      <c r="C959" s="79" t="s">
        <v>1904</v>
      </c>
      <c r="D959" s="79" t="str">
        <f t="shared" si="14"/>
        <v>DSC-WT5500</v>
      </c>
      <c r="E959" s="79" t="s">
        <v>1127</v>
      </c>
      <c r="F959" s="79">
        <v>249</v>
      </c>
      <c r="G959" s="79" t="s">
        <v>856</v>
      </c>
      <c r="H959" s="79">
        <v>0</v>
      </c>
      <c r="I959" s="79" t="s">
        <v>858</v>
      </c>
      <c r="J959" s="79">
        <v>0</v>
      </c>
      <c r="K959" s="79" t="s">
        <v>337</v>
      </c>
    </row>
    <row r="960" spans="1:11" s="79" customFormat="1" x14ac:dyDescent="0.25">
      <c r="A960" s="79" t="s">
        <v>2176</v>
      </c>
      <c r="B960" s="79" t="s">
        <v>2177</v>
      </c>
      <c r="C960" s="79" t="s">
        <v>1552</v>
      </c>
      <c r="D960" s="79" t="str">
        <f t="shared" si="14"/>
        <v>DSL FILTER</v>
      </c>
      <c r="E960" s="79" t="s">
        <v>1553</v>
      </c>
      <c r="F960" s="80">
        <v>9.9499999999999993</v>
      </c>
      <c r="G960" s="79" t="s">
        <v>855</v>
      </c>
      <c r="H960" s="79">
        <v>0</v>
      </c>
      <c r="I960" s="79" t="s">
        <v>858</v>
      </c>
      <c r="J960" s="79">
        <v>0</v>
      </c>
      <c r="K960" s="79" t="s">
        <v>2340</v>
      </c>
    </row>
    <row r="961" spans="1:12" s="79" customFormat="1" x14ac:dyDescent="0.25">
      <c r="A961" s="79" t="s">
        <v>2176</v>
      </c>
      <c r="B961" s="79" t="s">
        <v>2177</v>
      </c>
      <c r="C961" s="79" t="s">
        <v>2232</v>
      </c>
      <c r="D961" s="79" t="str">
        <f t="shared" si="14"/>
        <v>DXS-62</v>
      </c>
      <c r="E961" s="79" t="s">
        <v>1096</v>
      </c>
      <c r="F961" s="79">
        <v>69</v>
      </c>
      <c r="G961" s="79" t="s">
        <v>1568</v>
      </c>
      <c r="H961" s="79">
        <v>0</v>
      </c>
      <c r="I961" s="79" t="s">
        <v>858</v>
      </c>
      <c r="J961" s="79">
        <v>0</v>
      </c>
      <c r="K961" s="79" t="s">
        <v>2341</v>
      </c>
    </row>
    <row r="962" spans="1:12" s="79" customFormat="1" x14ac:dyDescent="0.25">
      <c r="A962" s="79" t="s">
        <v>2176</v>
      </c>
      <c r="B962" s="79" t="s">
        <v>2177</v>
      </c>
      <c r="C962" s="79" t="s">
        <v>1905</v>
      </c>
      <c r="D962" s="79" t="str">
        <f t="shared" ref="D962:D1025" si="15">TRIM(C962)</f>
        <v>DXS-62_2</v>
      </c>
      <c r="E962" s="79" t="s">
        <v>1906</v>
      </c>
      <c r="F962" s="79">
        <v>0</v>
      </c>
      <c r="G962" s="79" t="s">
        <v>1568</v>
      </c>
      <c r="H962" s="79">
        <v>5</v>
      </c>
      <c r="I962" s="79" t="s">
        <v>1653</v>
      </c>
      <c r="J962" s="79">
        <v>0</v>
      </c>
      <c r="K962" s="79" t="s">
        <v>2342</v>
      </c>
    </row>
    <row r="963" spans="1:12" s="79" customFormat="1" x14ac:dyDescent="0.25">
      <c r="A963" s="79" t="s">
        <v>2176</v>
      </c>
      <c r="B963" s="79" t="s">
        <v>2177</v>
      </c>
      <c r="C963" s="79" t="s">
        <v>1554</v>
      </c>
      <c r="D963" s="79" t="str">
        <f t="shared" si="15"/>
        <v>DXS-64</v>
      </c>
      <c r="E963" s="79" t="s">
        <v>1096</v>
      </c>
      <c r="F963" s="79">
        <v>69</v>
      </c>
      <c r="G963" s="79" t="s">
        <v>1568</v>
      </c>
      <c r="H963" s="79">
        <v>0</v>
      </c>
      <c r="I963" s="79" t="s">
        <v>858</v>
      </c>
      <c r="J963" s="79">
        <v>0</v>
      </c>
      <c r="K963" s="79" t="s">
        <v>2343</v>
      </c>
    </row>
    <row r="964" spans="1:12" s="79" customFormat="1" x14ac:dyDescent="0.25">
      <c r="A964" s="79" t="s">
        <v>2176</v>
      </c>
      <c r="B964" s="79" t="s">
        <v>2177</v>
      </c>
      <c r="C964" s="79" t="s">
        <v>1907</v>
      </c>
      <c r="D964" s="79" t="str">
        <f t="shared" si="15"/>
        <v>DXS-80AF</v>
      </c>
      <c r="E964" s="79" t="s">
        <v>1908</v>
      </c>
      <c r="F964" s="79">
        <v>149</v>
      </c>
      <c r="G964" s="79" t="s">
        <v>855</v>
      </c>
      <c r="H964" s="79">
        <v>0</v>
      </c>
      <c r="I964" s="79" t="s">
        <v>858</v>
      </c>
      <c r="J964" s="79">
        <v>0</v>
      </c>
      <c r="K964" s="79" t="s">
        <v>1907</v>
      </c>
      <c r="L964" s="79" t="s">
        <v>2384</v>
      </c>
    </row>
    <row r="965" spans="1:12" s="79" customFormat="1" x14ac:dyDescent="0.25">
      <c r="A965" s="79" t="s">
        <v>2176</v>
      </c>
      <c r="B965" s="79" t="s">
        <v>2177</v>
      </c>
      <c r="C965" s="79" t="s">
        <v>1555</v>
      </c>
      <c r="D965" s="79" t="str">
        <f t="shared" si="15"/>
        <v>DXS-91AF</v>
      </c>
      <c r="E965" s="79" t="s">
        <v>1556</v>
      </c>
      <c r="F965" s="79">
        <v>165</v>
      </c>
      <c r="G965" s="79" t="s">
        <v>855</v>
      </c>
      <c r="H965" s="79">
        <v>0</v>
      </c>
      <c r="I965" s="79" t="s">
        <v>858</v>
      </c>
      <c r="J965" s="79">
        <v>0</v>
      </c>
      <c r="K965" s="79" t="s">
        <v>1555</v>
      </c>
      <c r="L965" s="79" t="s">
        <v>2384</v>
      </c>
    </row>
    <row r="966" spans="1:12" s="79" customFormat="1" x14ac:dyDescent="0.25">
      <c r="A966" s="79" t="s">
        <v>2176</v>
      </c>
      <c r="B966" s="79" t="s">
        <v>2177</v>
      </c>
      <c r="C966" s="79" t="s">
        <v>1909</v>
      </c>
      <c r="D966" s="79" t="str">
        <f t="shared" si="15"/>
        <v>DXS-LRP</v>
      </c>
      <c r="E966" s="79" t="s">
        <v>1096</v>
      </c>
      <c r="F966" s="79">
        <v>69</v>
      </c>
      <c r="G966" s="79" t="s">
        <v>1568</v>
      </c>
      <c r="H966" s="79">
        <v>0</v>
      </c>
      <c r="I966" s="79" t="s">
        <v>858</v>
      </c>
      <c r="J966" s="79">
        <v>0</v>
      </c>
      <c r="K966" s="79" t="s">
        <v>972</v>
      </c>
    </row>
    <row r="967" spans="1:12" s="79" customFormat="1" x14ac:dyDescent="0.25">
      <c r="A967" s="79" t="s">
        <v>2176</v>
      </c>
      <c r="B967" s="79" t="s">
        <v>2177</v>
      </c>
      <c r="C967" s="79" t="s">
        <v>1557</v>
      </c>
      <c r="D967" s="79" t="str">
        <f t="shared" si="15"/>
        <v>DXS-LRW</v>
      </c>
      <c r="E967" s="79" t="s">
        <v>1096</v>
      </c>
      <c r="F967" s="79">
        <v>69</v>
      </c>
      <c r="G967" s="79" t="s">
        <v>1568</v>
      </c>
      <c r="H967" s="79">
        <v>0</v>
      </c>
      <c r="I967" s="79" t="s">
        <v>858</v>
      </c>
      <c r="J967" s="79">
        <v>0</v>
      </c>
      <c r="K967" s="79" t="s">
        <v>985</v>
      </c>
    </row>
    <row r="968" spans="1:12" s="79" customFormat="1" x14ac:dyDescent="0.25">
      <c r="A968" s="79" t="s">
        <v>2176</v>
      </c>
      <c r="B968" s="79" t="s">
        <v>2177</v>
      </c>
      <c r="C968" s="79" t="s">
        <v>1910</v>
      </c>
      <c r="D968" s="79" t="str">
        <f t="shared" si="15"/>
        <v>ENT_CONSOLE</v>
      </c>
      <c r="E968" s="79" t="s">
        <v>1911</v>
      </c>
      <c r="F968" s="79">
        <v>0</v>
      </c>
      <c r="G968" s="79" t="s">
        <v>854</v>
      </c>
      <c r="H968" s="79">
        <v>0</v>
      </c>
      <c r="I968" s="79" t="s">
        <v>858</v>
      </c>
      <c r="J968" s="79">
        <v>0</v>
      </c>
      <c r="K968" s="79" t="s">
        <v>1910</v>
      </c>
      <c r="L968" s="79" t="s">
        <v>2396</v>
      </c>
    </row>
    <row r="969" spans="1:12" x14ac:dyDescent="0.25">
      <c r="A969" s="9" t="s">
        <v>2176</v>
      </c>
      <c r="B969" s="9" t="s">
        <v>2177</v>
      </c>
      <c r="C969" s="9" t="s">
        <v>1240</v>
      </c>
      <c r="D969" s="9" t="str">
        <f t="shared" si="15"/>
        <v>EQUIADJTAX</v>
      </c>
      <c r="E969" s="9" t="s">
        <v>1241</v>
      </c>
      <c r="F969" s="9">
        <v>0</v>
      </c>
      <c r="G969" s="9" t="s">
        <v>855</v>
      </c>
      <c r="H969" s="9">
        <v>0</v>
      </c>
      <c r="I969" s="9" t="s">
        <v>858</v>
      </c>
      <c r="J969" s="9">
        <v>0</v>
      </c>
      <c r="K969" s="9" t="s">
        <v>2397</v>
      </c>
    </row>
    <row r="970" spans="1:12" x14ac:dyDescent="0.25">
      <c r="A970" s="9" t="s">
        <v>2176</v>
      </c>
      <c r="B970" s="9" t="s">
        <v>2177</v>
      </c>
      <c r="C970" s="9" t="s">
        <v>1912</v>
      </c>
      <c r="D970" s="9" t="str">
        <f t="shared" si="15"/>
        <v>EVERTHERE</v>
      </c>
      <c r="E970" s="9" t="s">
        <v>1913</v>
      </c>
      <c r="F970" s="9">
        <v>0</v>
      </c>
      <c r="G970" s="9" t="s">
        <v>858</v>
      </c>
      <c r="H970" s="9">
        <v>5</v>
      </c>
      <c r="I970" s="9" t="s">
        <v>1296</v>
      </c>
      <c r="J970" s="9">
        <v>0</v>
      </c>
      <c r="K970" s="9" t="s">
        <v>2397</v>
      </c>
    </row>
    <row r="971" spans="1:12" s="79" customFormat="1" x14ac:dyDescent="0.25">
      <c r="A971" s="79" t="s">
        <v>2176</v>
      </c>
      <c r="B971" s="79" t="s">
        <v>2177</v>
      </c>
      <c r="C971" s="79" t="s">
        <v>1914</v>
      </c>
      <c r="D971" s="79" t="str">
        <f t="shared" si="15"/>
        <v>EVS</v>
      </c>
      <c r="E971" s="79" t="s">
        <v>623</v>
      </c>
      <c r="F971" s="79">
        <v>0</v>
      </c>
      <c r="G971" s="79" t="s">
        <v>855</v>
      </c>
      <c r="H971" s="79">
        <v>0</v>
      </c>
      <c r="I971" s="79" t="s">
        <v>737</v>
      </c>
      <c r="J971" s="79">
        <v>0</v>
      </c>
      <c r="K971" s="79" t="s">
        <v>561</v>
      </c>
    </row>
    <row r="972" spans="1:12" s="79" customFormat="1" x14ac:dyDescent="0.25">
      <c r="A972" s="79" t="s">
        <v>2176</v>
      </c>
      <c r="B972" s="79" t="s">
        <v>2177</v>
      </c>
      <c r="C972" s="79" t="s">
        <v>1916</v>
      </c>
      <c r="D972" s="79" t="str">
        <f t="shared" si="15"/>
        <v>EVS2DMK_NEW</v>
      </c>
      <c r="E972" s="79" t="s">
        <v>623</v>
      </c>
      <c r="F972" s="79">
        <v>0</v>
      </c>
      <c r="G972" s="79" t="s">
        <v>858</v>
      </c>
      <c r="H972" s="80">
        <v>24.99</v>
      </c>
      <c r="I972" s="79" t="s">
        <v>737</v>
      </c>
      <c r="J972" s="79">
        <v>0</v>
      </c>
      <c r="K972" s="79" t="str">
        <f>C972</f>
        <v xml:space="preserve">EVS2DMK_NEW </v>
      </c>
      <c r="L972" s="79" t="s">
        <v>2384</v>
      </c>
    </row>
    <row r="973" spans="1:12" s="79" customFormat="1" x14ac:dyDescent="0.25">
      <c r="A973" s="79" t="s">
        <v>2176</v>
      </c>
      <c r="B973" s="79" t="s">
        <v>2177</v>
      </c>
      <c r="C973" s="79" t="s">
        <v>1921</v>
      </c>
      <c r="D973" s="79" t="str">
        <f t="shared" si="15"/>
        <v>FS-130</v>
      </c>
      <c r="E973" s="79" t="s">
        <v>984</v>
      </c>
      <c r="F973" s="79">
        <v>0</v>
      </c>
      <c r="G973" s="79" t="s">
        <v>855</v>
      </c>
      <c r="H973" s="79">
        <v>0</v>
      </c>
      <c r="I973" s="79" t="s">
        <v>1296</v>
      </c>
      <c r="J973" s="79">
        <v>0</v>
      </c>
      <c r="K973" s="79" t="s">
        <v>974</v>
      </c>
    </row>
    <row r="974" spans="1:12" x14ac:dyDescent="0.25">
      <c r="A974" s="9" t="s">
        <v>2176</v>
      </c>
      <c r="B974" s="9" t="s">
        <v>2177</v>
      </c>
      <c r="C974" s="9" t="s">
        <v>1566</v>
      </c>
      <c r="D974" s="9" t="str">
        <f t="shared" si="15"/>
        <v>FS-130-CF</v>
      </c>
      <c r="E974" s="9" t="s">
        <v>1567</v>
      </c>
      <c r="F974" s="9">
        <v>0</v>
      </c>
      <c r="G974" s="9" t="s">
        <v>1653</v>
      </c>
      <c r="H974" s="9">
        <v>10</v>
      </c>
      <c r="I974" s="9" t="s">
        <v>1653</v>
      </c>
      <c r="J974" s="9">
        <v>0</v>
      </c>
      <c r="K974" s="9" t="s">
        <v>2397</v>
      </c>
    </row>
    <row r="975" spans="1:12" x14ac:dyDescent="0.25">
      <c r="A975" s="9" t="s">
        <v>2176</v>
      </c>
      <c r="B975" s="9" t="s">
        <v>2177</v>
      </c>
      <c r="C975" s="9" t="s">
        <v>1925</v>
      </c>
      <c r="D975" s="9" t="str">
        <f t="shared" si="15"/>
        <v>GARAGEDR</v>
      </c>
      <c r="E975" s="9" t="s">
        <v>1926</v>
      </c>
      <c r="F975" s="9">
        <v>99</v>
      </c>
      <c r="G975" s="9" t="s">
        <v>1347</v>
      </c>
      <c r="H975" s="9">
        <v>0</v>
      </c>
      <c r="I975" s="9" t="s">
        <v>1341</v>
      </c>
      <c r="J975" s="9">
        <v>0</v>
      </c>
      <c r="K975" s="9" t="s">
        <v>2397</v>
      </c>
    </row>
    <row r="976" spans="1:12" s="79" customFormat="1" x14ac:dyDescent="0.25">
      <c r="A976" s="79" t="s">
        <v>2176</v>
      </c>
      <c r="B976" s="79" t="s">
        <v>2177</v>
      </c>
      <c r="C976" s="79" t="s">
        <v>1927</v>
      </c>
      <c r="D976" s="79" t="str">
        <f t="shared" si="15"/>
        <v>GFXGFNP512</v>
      </c>
      <c r="E976" s="79" t="s">
        <v>1104</v>
      </c>
      <c r="F976" s="79">
        <v>25</v>
      </c>
      <c r="G976" s="79" t="s">
        <v>856</v>
      </c>
      <c r="H976" s="79">
        <v>0</v>
      </c>
      <c r="I976" s="79" t="s">
        <v>858</v>
      </c>
      <c r="J976" s="79">
        <v>0</v>
      </c>
      <c r="K976" s="79" t="s">
        <v>1927</v>
      </c>
    </row>
    <row r="977" spans="1:12" x14ac:dyDescent="0.25">
      <c r="A977" s="9" t="s">
        <v>2176</v>
      </c>
      <c r="B977" s="9" t="s">
        <v>2177</v>
      </c>
      <c r="C977" s="9" t="s">
        <v>1928</v>
      </c>
      <c r="D977" s="9" t="str">
        <f t="shared" si="15"/>
        <v>GOLD</v>
      </c>
      <c r="E977" s="9" t="s">
        <v>1929</v>
      </c>
      <c r="F977" s="9">
        <v>0</v>
      </c>
      <c r="G977" s="9" t="s">
        <v>858</v>
      </c>
      <c r="H977" s="74">
        <v>34.99</v>
      </c>
      <c r="I977" s="9" t="s">
        <v>737</v>
      </c>
      <c r="J977" s="9">
        <v>0</v>
      </c>
      <c r="K977" s="9" t="s">
        <v>2397</v>
      </c>
    </row>
    <row r="978" spans="1:12" x14ac:dyDescent="0.25">
      <c r="A978" s="9" t="s">
        <v>2176</v>
      </c>
      <c r="B978" s="9" t="s">
        <v>2177</v>
      </c>
      <c r="C978" s="9" t="s">
        <v>1930</v>
      </c>
      <c r="D978" s="9" t="str">
        <f t="shared" si="15"/>
        <v>GOLD_ACCESS</v>
      </c>
      <c r="E978" s="9" t="s">
        <v>1931</v>
      </c>
      <c r="F978" s="9">
        <v>0</v>
      </c>
      <c r="G978" s="9" t="s">
        <v>858</v>
      </c>
      <c r="H978" s="74">
        <v>44.99</v>
      </c>
      <c r="I978" s="9" t="s">
        <v>737</v>
      </c>
      <c r="J978" s="9">
        <v>0</v>
      </c>
      <c r="K978" s="9" t="s">
        <v>2397</v>
      </c>
    </row>
    <row r="979" spans="1:12" x14ac:dyDescent="0.25">
      <c r="A979" s="9" t="s">
        <v>2176</v>
      </c>
      <c r="B979" s="9" t="s">
        <v>2177</v>
      </c>
      <c r="C979" s="9" t="s">
        <v>1932</v>
      </c>
      <c r="D979" s="9" t="str">
        <f t="shared" si="15"/>
        <v>GOOD</v>
      </c>
      <c r="E979" s="9" t="s">
        <v>1933</v>
      </c>
      <c r="F979" s="9">
        <v>0</v>
      </c>
      <c r="G979" s="9" t="s">
        <v>858</v>
      </c>
      <c r="H979" s="74">
        <v>39.99</v>
      </c>
      <c r="I979" s="9" t="s">
        <v>737</v>
      </c>
      <c r="J979" s="9">
        <v>0</v>
      </c>
      <c r="K979" s="9" t="s">
        <v>2397</v>
      </c>
    </row>
    <row r="980" spans="1:12" x14ac:dyDescent="0.25">
      <c r="A980" s="9" t="s">
        <v>2176</v>
      </c>
      <c r="B980" s="9" t="s">
        <v>2177</v>
      </c>
      <c r="C980" s="9" t="s">
        <v>1249</v>
      </c>
      <c r="D980" s="9" t="str">
        <f t="shared" si="15"/>
        <v>GOODLIFE</v>
      </c>
      <c r="E980" s="9" t="s">
        <v>1250</v>
      </c>
      <c r="F980" s="9">
        <v>0</v>
      </c>
      <c r="G980" s="9" t="s">
        <v>737</v>
      </c>
      <c r="H980" s="9">
        <v>0</v>
      </c>
      <c r="I980" s="9" t="s">
        <v>858</v>
      </c>
      <c r="J980" s="9">
        <v>0</v>
      </c>
      <c r="K980" s="9" t="s">
        <v>2397</v>
      </c>
    </row>
    <row r="981" spans="1:12" s="79" customFormat="1" x14ac:dyDescent="0.25">
      <c r="A981" s="79" t="s">
        <v>2176</v>
      </c>
      <c r="B981" s="79" t="s">
        <v>2177</v>
      </c>
      <c r="C981" s="79" t="s">
        <v>1934</v>
      </c>
      <c r="D981" s="79" t="str">
        <f t="shared" si="15"/>
        <v>GOOGLE HOME</v>
      </c>
      <c r="E981" s="79" t="s">
        <v>1167</v>
      </c>
      <c r="F981" s="79">
        <v>0</v>
      </c>
      <c r="G981" s="79" t="s">
        <v>854</v>
      </c>
      <c r="H981" s="79">
        <v>0</v>
      </c>
      <c r="I981" s="79" t="s">
        <v>858</v>
      </c>
      <c r="J981" s="79">
        <v>0</v>
      </c>
      <c r="K981" s="79" t="s">
        <v>78</v>
      </c>
    </row>
    <row r="982" spans="1:12" x14ac:dyDescent="0.25">
      <c r="A982" s="9" t="s">
        <v>2176</v>
      </c>
      <c r="B982" s="9" t="s">
        <v>2177</v>
      </c>
      <c r="C982" s="9" t="s">
        <v>1251</v>
      </c>
      <c r="D982" s="9" t="str">
        <f t="shared" si="15"/>
        <v>GSTADJ</v>
      </c>
      <c r="E982" s="9" t="s">
        <v>1252</v>
      </c>
      <c r="F982" s="9">
        <v>0</v>
      </c>
      <c r="G982" s="9" t="s">
        <v>1253</v>
      </c>
      <c r="H982" s="9">
        <v>0</v>
      </c>
      <c r="I982" s="9" t="s">
        <v>858</v>
      </c>
      <c r="J982" s="9">
        <v>0</v>
      </c>
      <c r="K982" s="9" t="s">
        <v>2397</v>
      </c>
    </row>
    <row r="983" spans="1:12" x14ac:dyDescent="0.25">
      <c r="A983" s="9" t="s">
        <v>2176</v>
      </c>
      <c r="B983" s="9" t="s">
        <v>2177</v>
      </c>
      <c r="C983" s="9" t="s">
        <v>2233</v>
      </c>
      <c r="D983" s="9" t="str">
        <f t="shared" si="15"/>
        <v>GUARD</v>
      </c>
      <c r="E983" s="9" t="s">
        <v>2234</v>
      </c>
      <c r="F983" s="9">
        <v>0</v>
      </c>
      <c r="G983" s="9" t="s">
        <v>1301</v>
      </c>
      <c r="H983" s="9">
        <v>0</v>
      </c>
      <c r="I983" s="9" t="s">
        <v>1301</v>
      </c>
      <c r="J983" s="9">
        <v>0</v>
      </c>
      <c r="K983" s="9" t="s">
        <v>2397</v>
      </c>
    </row>
    <row r="984" spans="1:12" s="79" customFormat="1" x14ac:dyDescent="0.25">
      <c r="A984" s="79" t="s">
        <v>2176</v>
      </c>
      <c r="B984" s="79" t="s">
        <v>2177</v>
      </c>
      <c r="C984" s="79" t="s">
        <v>1935</v>
      </c>
      <c r="D984" s="79" t="str">
        <f t="shared" si="15"/>
        <v>HMPLUG</v>
      </c>
      <c r="E984" s="79" t="s">
        <v>1936</v>
      </c>
      <c r="F984" s="79">
        <v>60</v>
      </c>
      <c r="G984" s="79" t="s">
        <v>1347</v>
      </c>
      <c r="H984" s="79">
        <v>0</v>
      </c>
      <c r="I984" s="79" t="s">
        <v>858</v>
      </c>
      <c r="J984" s="79">
        <v>0</v>
      </c>
      <c r="K984" s="79" t="s">
        <v>2346</v>
      </c>
    </row>
    <row r="985" spans="1:12" x14ac:dyDescent="0.25">
      <c r="A985" s="9" t="s">
        <v>2176</v>
      </c>
      <c r="B985" s="9" t="s">
        <v>2177</v>
      </c>
      <c r="C985" s="9" t="s">
        <v>1254</v>
      </c>
      <c r="D985" s="9" t="str">
        <f t="shared" si="15"/>
        <v>HSTBC</v>
      </c>
      <c r="E985" s="9" t="s">
        <v>1255</v>
      </c>
      <c r="F985" s="9">
        <v>0</v>
      </c>
      <c r="G985" s="9" t="s">
        <v>1256</v>
      </c>
      <c r="H985" s="9">
        <v>0</v>
      </c>
      <c r="I985" s="9" t="s">
        <v>858</v>
      </c>
      <c r="J985" s="9">
        <v>0</v>
      </c>
      <c r="K985" s="9" t="s">
        <v>2397</v>
      </c>
    </row>
    <row r="986" spans="1:12" x14ac:dyDescent="0.25">
      <c r="A986" s="9" t="s">
        <v>2176</v>
      </c>
      <c r="B986" s="9" t="s">
        <v>2177</v>
      </c>
      <c r="C986" s="9" t="s">
        <v>1257</v>
      </c>
      <c r="D986" s="9" t="str">
        <f t="shared" si="15"/>
        <v>HSTON</v>
      </c>
      <c r="E986" s="9" t="s">
        <v>1258</v>
      </c>
      <c r="F986" s="9">
        <v>0</v>
      </c>
      <c r="G986" s="9" t="s">
        <v>1259</v>
      </c>
      <c r="H986" s="9">
        <v>0</v>
      </c>
      <c r="I986" s="9" t="s">
        <v>858</v>
      </c>
      <c r="J986" s="9">
        <v>0</v>
      </c>
      <c r="K986" s="9" t="s">
        <v>2397</v>
      </c>
    </row>
    <row r="987" spans="1:12" s="79" customFormat="1" x14ac:dyDescent="0.25">
      <c r="A987" s="79" t="s">
        <v>2176</v>
      </c>
      <c r="B987" s="79" t="s">
        <v>2177</v>
      </c>
      <c r="C987" s="79" t="s">
        <v>1937</v>
      </c>
      <c r="D987" s="79" t="str">
        <f t="shared" si="15"/>
        <v>HW</v>
      </c>
      <c r="E987" s="79" t="s">
        <v>1938</v>
      </c>
      <c r="F987" s="79">
        <v>0</v>
      </c>
      <c r="G987" s="79" t="s">
        <v>1832</v>
      </c>
      <c r="H987" s="79">
        <v>0</v>
      </c>
      <c r="I987" s="79" t="s">
        <v>858</v>
      </c>
      <c r="J987" s="79">
        <v>0</v>
      </c>
      <c r="K987" s="79" t="s">
        <v>1937</v>
      </c>
      <c r="L987" s="79" t="s">
        <v>2384</v>
      </c>
    </row>
    <row r="988" spans="1:12" x14ac:dyDescent="0.25">
      <c r="A988" s="9" t="s">
        <v>2176</v>
      </c>
      <c r="B988" s="9" t="s">
        <v>2177</v>
      </c>
      <c r="C988" s="9" t="s">
        <v>2235</v>
      </c>
      <c r="D988" s="9" t="str">
        <f t="shared" si="15"/>
        <v>HWACPOWERPK</v>
      </c>
      <c r="E988" s="9" t="s">
        <v>2236</v>
      </c>
      <c r="F988" s="9">
        <v>15</v>
      </c>
      <c r="G988" s="9" t="s">
        <v>1832</v>
      </c>
      <c r="H988" s="9">
        <v>0</v>
      </c>
      <c r="I988" s="9" t="s">
        <v>858</v>
      </c>
      <c r="J988" s="9">
        <v>0</v>
      </c>
      <c r="K988" s="9" t="s">
        <v>2397</v>
      </c>
    </row>
    <row r="989" spans="1:12" s="79" customFormat="1" x14ac:dyDescent="0.25">
      <c r="A989" s="79" t="s">
        <v>2176</v>
      </c>
      <c r="B989" s="79" t="s">
        <v>2177</v>
      </c>
      <c r="C989" s="79" t="s">
        <v>2237</v>
      </c>
      <c r="D989" s="79" t="str">
        <f t="shared" si="15"/>
        <v>HWB</v>
      </c>
      <c r="E989" s="79" t="s">
        <v>492</v>
      </c>
      <c r="F989" s="79">
        <v>0</v>
      </c>
      <c r="G989" s="79" t="s">
        <v>1832</v>
      </c>
      <c r="H989" s="79">
        <v>0</v>
      </c>
      <c r="I989" s="79" t="s">
        <v>858</v>
      </c>
      <c r="J989" s="79">
        <v>0</v>
      </c>
      <c r="K989" s="79" t="s">
        <v>2237</v>
      </c>
      <c r="L989" s="79" t="s">
        <v>2384</v>
      </c>
    </row>
    <row r="990" spans="1:12" x14ac:dyDescent="0.25">
      <c r="A990" s="9" t="s">
        <v>2176</v>
      </c>
      <c r="B990" s="9" t="s">
        <v>2177</v>
      </c>
      <c r="C990" s="9" t="s">
        <v>1939</v>
      </c>
      <c r="D990" s="9" t="str">
        <f t="shared" si="15"/>
        <v>HWCOMMAND</v>
      </c>
      <c r="E990" s="9" t="s">
        <v>1940</v>
      </c>
      <c r="F990" s="9">
        <v>0</v>
      </c>
      <c r="G990" s="9" t="s">
        <v>855</v>
      </c>
      <c r="H990" s="74">
        <v>59.99</v>
      </c>
      <c r="I990" s="9" t="s">
        <v>737</v>
      </c>
      <c r="J990" s="9">
        <v>0</v>
      </c>
      <c r="K990" s="9" t="s">
        <v>2397</v>
      </c>
    </row>
    <row r="991" spans="1:12" x14ac:dyDescent="0.25">
      <c r="A991" s="9" t="s">
        <v>2176</v>
      </c>
      <c r="B991" s="9" t="s">
        <v>2177</v>
      </c>
      <c r="C991" s="9" t="s">
        <v>1941</v>
      </c>
      <c r="D991" s="9" t="str">
        <f t="shared" si="15"/>
        <v>HWCONNECT</v>
      </c>
      <c r="E991" s="9" t="s">
        <v>1942</v>
      </c>
      <c r="F991" s="9">
        <v>0</v>
      </c>
      <c r="G991" s="9" t="s">
        <v>858</v>
      </c>
      <c r="H991" s="74">
        <v>39.99</v>
      </c>
      <c r="I991" s="9" t="s">
        <v>737</v>
      </c>
      <c r="J991" s="9">
        <v>0</v>
      </c>
      <c r="K991" s="9" t="s">
        <v>2397</v>
      </c>
    </row>
    <row r="992" spans="1:12" x14ac:dyDescent="0.25">
      <c r="A992" s="9" t="s">
        <v>2176</v>
      </c>
      <c r="B992" s="9" t="s">
        <v>2177</v>
      </c>
      <c r="C992" s="9" t="s">
        <v>1943</v>
      </c>
      <c r="D992" s="9" t="str">
        <f t="shared" si="15"/>
        <v>HWCONTROL</v>
      </c>
      <c r="E992" s="9" t="s">
        <v>1944</v>
      </c>
      <c r="F992" s="9">
        <v>0</v>
      </c>
      <c r="G992" s="9" t="s">
        <v>858</v>
      </c>
      <c r="H992" s="74">
        <v>49.99</v>
      </c>
      <c r="I992" s="9" t="s">
        <v>737</v>
      </c>
      <c r="J992" s="9">
        <v>0</v>
      </c>
      <c r="K992" s="9" t="s">
        <v>2397</v>
      </c>
    </row>
    <row r="993" spans="1:12" s="79" customFormat="1" x14ac:dyDescent="0.25">
      <c r="A993" s="79" t="s">
        <v>2176</v>
      </c>
      <c r="B993" s="79" t="s">
        <v>2177</v>
      </c>
      <c r="C993" s="79" t="s">
        <v>1945</v>
      </c>
      <c r="D993" s="79" t="str">
        <f t="shared" si="15"/>
        <v>HWF</v>
      </c>
      <c r="E993" s="79" t="s">
        <v>1946</v>
      </c>
      <c r="F993" s="79">
        <v>0</v>
      </c>
      <c r="G993" s="79" t="s">
        <v>1832</v>
      </c>
      <c r="H993" s="79">
        <v>0</v>
      </c>
      <c r="I993" s="79" t="s">
        <v>858</v>
      </c>
      <c r="J993" s="79">
        <v>0</v>
      </c>
      <c r="K993" s="79" t="s">
        <v>2347</v>
      </c>
    </row>
    <row r="994" spans="1:12" s="79" customFormat="1" x14ac:dyDescent="0.25">
      <c r="A994" s="79" t="s">
        <v>2176</v>
      </c>
      <c r="B994" s="79" t="s">
        <v>2177</v>
      </c>
      <c r="C994" s="79" t="s">
        <v>1573</v>
      </c>
      <c r="D994" s="79" t="str">
        <f t="shared" si="15"/>
        <v>HWFILTER</v>
      </c>
      <c r="E994" s="79" t="s">
        <v>1574</v>
      </c>
      <c r="F994" s="79">
        <v>19</v>
      </c>
      <c r="G994" s="79" t="s">
        <v>1832</v>
      </c>
      <c r="H994" s="79">
        <v>0</v>
      </c>
      <c r="I994" s="79" t="s">
        <v>858</v>
      </c>
      <c r="J994" s="79">
        <v>0</v>
      </c>
      <c r="K994" s="79" t="s">
        <v>2348</v>
      </c>
    </row>
    <row r="995" spans="1:12" s="79" customFormat="1" x14ac:dyDescent="0.25">
      <c r="A995" s="79" t="s">
        <v>2176</v>
      </c>
      <c r="B995" s="79" t="s">
        <v>2177</v>
      </c>
      <c r="C995" s="79" t="s">
        <v>1947</v>
      </c>
      <c r="D995" s="79" t="str">
        <f t="shared" si="15"/>
        <v>HWG</v>
      </c>
      <c r="E995" s="79" t="s">
        <v>1948</v>
      </c>
      <c r="F995" s="79">
        <v>0</v>
      </c>
      <c r="G995" s="79" t="s">
        <v>1832</v>
      </c>
      <c r="H995" s="79">
        <v>0</v>
      </c>
      <c r="I995" s="79" t="s">
        <v>858</v>
      </c>
      <c r="J995" s="79">
        <v>0</v>
      </c>
      <c r="K995" s="79" t="s">
        <v>2349</v>
      </c>
    </row>
    <row r="996" spans="1:12" s="79" customFormat="1" x14ac:dyDescent="0.25">
      <c r="A996" s="79" t="s">
        <v>2176</v>
      </c>
      <c r="B996" s="79" t="s">
        <v>2177</v>
      </c>
      <c r="C996" s="79" t="s">
        <v>1949</v>
      </c>
      <c r="D996" s="79" t="str">
        <f t="shared" si="15"/>
        <v>HWK</v>
      </c>
      <c r="E996" s="79" t="s">
        <v>1831</v>
      </c>
      <c r="F996" s="79">
        <v>0</v>
      </c>
      <c r="G996" s="79" t="s">
        <v>1832</v>
      </c>
      <c r="H996" s="79">
        <v>0</v>
      </c>
      <c r="I996" s="79" t="s">
        <v>858</v>
      </c>
      <c r="J996" s="79">
        <v>0</v>
      </c>
      <c r="K996" s="79" t="s">
        <v>2350</v>
      </c>
    </row>
    <row r="997" spans="1:12" s="79" customFormat="1" x14ac:dyDescent="0.25">
      <c r="A997" s="79" t="s">
        <v>2176</v>
      </c>
      <c r="B997" s="79" t="s">
        <v>2177</v>
      </c>
      <c r="C997" s="79" t="s">
        <v>1950</v>
      </c>
      <c r="D997" s="79" t="str">
        <f t="shared" si="15"/>
        <v>HWM</v>
      </c>
      <c r="E997" s="79" t="s">
        <v>1951</v>
      </c>
      <c r="F997" s="79">
        <v>30</v>
      </c>
      <c r="G997" s="79" t="s">
        <v>1832</v>
      </c>
      <c r="H997" s="79">
        <v>0</v>
      </c>
      <c r="I997" s="79" t="s">
        <v>858</v>
      </c>
      <c r="J997" s="79">
        <v>0</v>
      </c>
      <c r="K997" s="79" t="s">
        <v>1950</v>
      </c>
      <c r="L997" s="79" t="s">
        <v>2384</v>
      </c>
    </row>
    <row r="998" spans="1:12" s="79" customFormat="1" x14ac:dyDescent="0.25">
      <c r="A998" s="79" t="s">
        <v>2176</v>
      </c>
      <c r="B998" s="79" t="s">
        <v>2177</v>
      </c>
      <c r="C998" s="79" t="s">
        <v>1952</v>
      </c>
      <c r="D998" s="79" t="str">
        <f t="shared" si="15"/>
        <v>HWP</v>
      </c>
      <c r="E998" s="79" t="s">
        <v>1953</v>
      </c>
      <c r="F998" s="79">
        <v>0</v>
      </c>
      <c r="G998" s="79" t="s">
        <v>1832</v>
      </c>
      <c r="H998" s="79">
        <v>25</v>
      </c>
      <c r="I998" s="79" t="s">
        <v>737</v>
      </c>
      <c r="J998" s="79">
        <v>0</v>
      </c>
      <c r="K998" s="79" t="s">
        <v>2351</v>
      </c>
    </row>
    <row r="999" spans="1:12" s="79" customFormat="1" x14ac:dyDescent="0.25">
      <c r="A999" s="79" t="s">
        <v>2176</v>
      </c>
      <c r="B999" s="79" t="s">
        <v>2177</v>
      </c>
      <c r="C999" s="79" t="s">
        <v>1954</v>
      </c>
      <c r="D999" s="79" t="str">
        <f t="shared" si="15"/>
        <v>HWS</v>
      </c>
      <c r="E999" s="79" t="s">
        <v>1955</v>
      </c>
      <c r="F999" s="79">
        <v>0</v>
      </c>
      <c r="G999" s="79" t="s">
        <v>1832</v>
      </c>
      <c r="H999" s="79">
        <v>0</v>
      </c>
      <c r="I999" s="79" t="s">
        <v>858</v>
      </c>
      <c r="J999" s="79">
        <v>0</v>
      </c>
      <c r="K999" s="79" t="s">
        <v>2352</v>
      </c>
    </row>
    <row r="1000" spans="1:12" x14ac:dyDescent="0.25">
      <c r="A1000" s="9" t="s">
        <v>2176</v>
      </c>
      <c r="B1000" s="9" t="s">
        <v>2177</v>
      </c>
      <c r="C1000" s="9" t="s">
        <v>1956</v>
      </c>
      <c r="D1000" s="9" t="str">
        <f t="shared" si="15"/>
        <v>HWSEC_AC</v>
      </c>
      <c r="E1000" s="9" t="s">
        <v>1957</v>
      </c>
      <c r="F1000" s="9">
        <v>0</v>
      </c>
      <c r="G1000" s="9" t="s">
        <v>858</v>
      </c>
      <c r="H1000" s="74">
        <v>34.99</v>
      </c>
      <c r="I1000" s="9" t="s">
        <v>737</v>
      </c>
      <c r="J1000" s="9">
        <v>0</v>
      </c>
      <c r="K1000" s="9" t="s">
        <v>2397</v>
      </c>
    </row>
    <row r="1001" spans="1:12" x14ac:dyDescent="0.25">
      <c r="A1001" s="9" t="s">
        <v>2176</v>
      </c>
      <c r="B1001" s="9" t="s">
        <v>2177</v>
      </c>
      <c r="C1001" s="9" t="s">
        <v>1958</v>
      </c>
      <c r="D1001" s="9" t="str">
        <f t="shared" si="15"/>
        <v>HWSECURE</v>
      </c>
      <c r="E1001" s="9" t="s">
        <v>1959</v>
      </c>
      <c r="F1001" s="9">
        <v>0</v>
      </c>
      <c r="G1001" s="9" t="s">
        <v>858</v>
      </c>
      <c r="H1001" s="74">
        <v>29.99</v>
      </c>
      <c r="I1001" s="9" t="s">
        <v>737</v>
      </c>
      <c r="J1001" s="9">
        <v>0</v>
      </c>
      <c r="K1001" s="9" t="s">
        <v>2397</v>
      </c>
    </row>
    <row r="1002" spans="1:12" x14ac:dyDescent="0.25">
      <c r="A1002" s="9" t="s">
        <v>2176</v>
      </c>
      <c r="B1002" s="9" t="s">
        <v>2177</v>
      </c>
      <c r="C1002" s="9" t="s">
        <v>1960</v>
      </c>
      <c r="D1002" s="9" t="str">
        <f t="shared" si="15"/>
        <v>HWSERV</v>
      </c>
      <c r="E1002" s="9" t="s">
        <v>1961</v>
      </c>
      <c r="F1002" s="9">
        <v>50</v>
      </c>
      <c r="G1002" s="9" t="s">
        <v>1832</v>
      </c>
      <c r="H1002" s="9">
        <v>0</v>
      </c>
      <c r="I1002" s="9" t="s">
        <v>858</v>
      </c>
      <c r="J1002" s="9">
        <v>0</v>
      </c>
      <c r="K1002" s="9" t="s">
        <v>2397</v>
      </c>
    </row>
    <row r="1003" spans="1:12" s="79" customFormat="1" x14ac:dyDescent="0.25">
      <c r="A1003" s="79" t="s">
        <v>2176</v>
      </c>
      <c r="B1003" s="79" t="s">
        <v>2177</v>
      </c>
      <c r="C1003" s="79" t="s">
        <v>2238</v>
      </c>
      <c r="D1003" s="79" t="str">
        <f t="shared" si="15"/>
        <v>HWSIEZURE</v>
      </c>
      <c r="E1003" s="79" t="s">
        <v>2239</v>
      </c>
      <c r="F1003" s="79">
        <v>20</v>
      </c>
      <c r="G1003" s="79" t="s">
        <v>1832</v>
      </c>
      <c r="H1003" s="79">
        <v>0</v>
      </c>
      <c r="I1003" s="79" t="s">
        <v>858</v>
      </c>
      <c r="J1003" s="79">
        <v>0</v>
      </c>
      <c r="K1003" s="79" t="s">
        <v>2353</v>
      </c>
    </row>
    <row r="1004" spans="1:12" s="79" customFormat="1" x14ac:dyDescent="0.25">
      <c r="A1004" s="79" t="s">
        <v>2176</v>
      </c>
      <c r="B1004" s="79" t="s">
        <v>2177</v>
      </c>
      <c r="C1004" s="79" t="s">
        <v>1962</v>
      </c>
      <c r="D1004" s="79" t="str">
        <f t="shared" si="15"/>
        <v>HWWLRX</v>
      </c>
      <c r="E1004" s="79" t="s">
        <v>1963</v>
      </c>
      <c r="F1004" s="79">
        <v>98</v>
      </c>
      <c r="G1004" s="79" t="s">
        <v>1832</v>
      </c>
      <c r="H1004" s="79">
        <v>0</v>
      </c>
      <c r="I1004" s="79" t="s">
        <v>858</v>
      </c>
      <c r="J1004" s="79">
        <v>0</v>
      </c>
      <c r="K1004" s="79" t="s">
        <v>2354</v>
      </c>
    </row>
    <row r="1005" spans="1:12" x14ac:dyDescent="0.25">
      <c r="A1005" s="9" t="s">
        <v>2176</v>
      </c>
      <c r="B1005" s="9" t="s">
        <v>2177</v>
      </c>
      <c r="C1005" s="9" t="s">
        <v>1964</v>
      </c>
      <c r="D1005" s="9" t="str">
        <f t="shared" si="15"/>
        <v>LW1015</v>
      </c>
      <c r="E1005" s="9" t="s">
        <v>1965</v>
      </c>
      <c r="F1005" s="9">
        <v>0</v>
      </c>
      <c r="G1005" s="9" t="s">
        <v>737</v>
      </c>
      <c r="H1005" s="9">
        <v>0</v>
      </c>
      <c r="I1005" s="9" t="s">
        <v>858</v>
      </c>
      <c r="J1005" s="9">
        <v>0</v>
      </c>
      <c r="K1005" s="9" t="s">
        <v>2397</v>
      </c>
    </row>
    <row r="1006" spans="1:12" x14ac:dyDescent="0.25">
      <c r="A1006" s="9" t="s">
        <v>2176</v>
      </c>
      <c r="B1006" s="9" t="s">
        <v>2177</v>
      </c>
      <c r="C1006" s="9" t="s">
        <v>1581</v>
      </c>
      <c r="D1006" s="9" t="str">
        <f t="shared" si="15"/>
        <v>MISC</v>
      </c>
      <c r="E1006" s="9" t="s">
        <v>1582</v>
      </c>
      <c r="F1006" s="9">
        <v>0</v>
      </c>
      <c r="G1006" s="9" t="s">
        <v>855</v>
      </c>
      <c r="H1006" s="9">
        <v>0</v>
      </c>
      <c r="I1006" s="9" t="s">
        <v>858</v>
      </c>
      <c r="J1006" s="9">
        <v>0</v>
      </c>
      <c r="K1006" s="9" t="s">
        <v>2397</v>
      </c>
    </row>
    <row r="1007" spans="1:12" s="79" customFormat="1" x14ac:dyDescent="0.25">
      <c r="A1007" s="79" t="s">
        <v>2176</v>
      </c>
      <c r="B1007" s="79" t="s">
        <v>2177</v>
      </c>
      <c r="C1007" s="79" t="s">
        <v>1966</v>
      </c>
      <c r="D1007" s="79" t="str">
        <f t="shared" si="15"/>
        <v>MKA315</v>
      </c>
      <c r="E1007" s="79" t="s">
        <v>606</v>
      </c>
      <c r="F1007" s="79">
        <v>49</v>
      </c>
      <c r="G1007" s="79" t="s">
        <v>855</v>
      </c>
      <c r="H1007" s="79">
        <v>0</v>
      </c>
      <c r="I1007" s="79" t="s">
        <v>858</v>
      </c>
      <c r="J1007" s="79">
        <v>0</v>
      </c>
      <c r="K1007" s="79" t="s">
        <v>605</v>
      </c>
    </row>
    <row r="1008" spans="1:12" x14ac:dyDescent="0.25">
      <c r="A1008" s="9" t="s">
        <v>2176</v>
      </c>
      <c r="B1008" s="9" t="s">
        <v>2177</v>
      </c>
      <c r="C1008" s="9" t="s">
        <v>1267</v>
      </c>
      <c r="D1008" s="9" t="str">
        <f t="shared" si="15"/>
        <v>MONI</v>
      </c>
      <c r="E1008" s="9" t="s">
        <v>1268</v>
      </c>
      <c r="F1008" s="9">
        <v>25</v>
      </c>
      <c r="G1008" s="9" t="s">
        <v>737</v>
      </c>
      <c r="H1008" s="9">
        <v>0</v>
      </c>
      <c r="I1008" s="9" t="s">
        <v>858</v>
      </c>
      <c r="J1008" s="9">
        <v>0</v>
      </c>
      <c r="K1008" s="9" t="s">
        <v>2397</v>
      </c>
    </row>
    <row r="1009" spans="1:11" x14ac:dyDescent="0.25">
      <c r="A1009" s="9" t="s">
        <v>2176</v>
      </c>
      <c r="B1009" s="9" t="s">
        <v>2177</v>
      </c>
      <c r="C1009" s="9" t="s">
        <v>1271</v>
      </c>
      <c r="D1009" s="9" t="str">
        <f t="shared" si="15"/>
        <v>MONICRED</v>
      </c>
      <c r="E1009" s="9" t="s">
        <v>1272</v>
      </c>
      <c r="F1009" s="9">
        <v>-25</v>
      </c>
      <c r="G1009" s="9" t="s">
        <v>1285</v>
      </c>
      <c r="H1009" s="9">
        <v>0</v>
      </c>
      <c r="I1009" s="9" t="s">
        <v>858</v>
      </c>
      <c r="J1009" s="9">
        <v>0</v>
      </c>
      <c r="K1009" s="9" t="s">
        <v>2397</v>
      </c>
    </row>
    <row r="1010" spans="1:11" s="79" customFormat="1" x14ac:dyDescent="0.25">
      <c r="A1010" s="79" t="s">
        <v>2176</v>
      </c>
      <c r="B1010" s="79" t="s">
        <v>2177</v>
      </c>
      <c r="C1010" s="79" t="s">
        <v>1583</v>
      </c>
      <c r="D1010" s="79" t="str">
        <f t="shared" si="15"/>
        <v>NLPHONE</v>
      </c>
      <c r="E1010" s="79" t="s">
        <v>608</v>
      </c>
      <c r="F1010" s="80">
        <v>9.99</v>
      </c>
      <c r="G1010" s="79" t="s">
        <v>855</v>
      </c>
      <c r="H1010" s="79">
        <v>0</v>
      </c>
      <c r="I1010" s="79" t="s">
        <v>858</v>
      </c>
      <c r="J1010" s="79">
        <v>0</v>
      </c>
      <c r="K1010" s="79" t="s">
        <v>607</v>
      </c>
    </row>
    <row r="1011" spans="1:11" x14ac:dyDescent="0.25">
      <c r="A1011" s="9" t="s">
        <v>2176</v>
      </c>
      <c r="B1011" s="9" t="s">
        <v>2177</v>
      </c>
      <c r="C1011" s="9" t="s">
        <v>1586</v>
      </c>
      <c r="D1011" s="9" t="str">
        <f t="shared" si="15"/>
        <v>PANEL</v>
      </c>
      <c r="E1011" s="9" t="s">
        <v>1587</v>
      </c>
      <c r="F1011" s="9">
        <v>199</v>
      </c>
      <c r="G1011" s="9" t="s">
        <v>855</v>
      </c>
      <c r="H1011" s="9">
        <v>0</v>
      </c>
      <c r="I1011" s="9" t="s">
        <v>737</v>
      </c>
      <c r="J1011" s="9">
        <v>0</v>
      </c>
      <c r="K1011" s="9" t="s">
        <v>2397</v>
      </c>
    </row>
    <row r="1012" spans="1:11" s="79" customFormat="1" x14ac:dyDescent="0.25">
      <c r="A1012" s="79" t="s">
        <v>2176</v>
      </c>
      <c r="B1012" s="79" t="s">
        <v>2177</v>
      </c>
      <c r="C1012" s="79" t="s">
        <v>1976</v>
      </c>
      <c r="D1012" s="79" t="str">
        <f t="shared" si="15"/>
        <v>PC832</v>
      </c>
      <c r="E1012" s="79" t="s">
        <v>1968</v>
      </c>
      <c r="F1012" s="79">
        <v>0</v>
      </c>
      <c r="G1012" s="79" t="s">
        <v>1832</v>
      </c>
      <c r="H1012" s="79">
        <v>0</v>
      </c>
      <c r="I1012" s="79" t="s">
        <v>858</v>
      </c>
      <c r="J1012" s="79">
        <v>0</v>
      </c>
      <c r="K1012" s="79" t="s">
        <v>2363</v>
      </c>
    </row>
    <row r="1013" spans="1:11" x14ac:dyDescent="0.25">
      <c r="A1013" s="9" t="s">
        <v>2176</v>
      </c>
      <c r="B1013" s="9" t="s">
        <v>2177</v>
      </c>
      <c r="C1013" s="9" t="s">
        <v>1292</v>
      </c>
      <c r="D1013" s="9" t="str">
        <f t="shared" si="15"/>
        <v>PERIPHERALS</v>
      </c>
      <c r="E1013" s="9" t="s">
        <v>1293</v>
      </c>
      <c r="F1013" s="9">
        <v>100</v>
      </c>
      <c r="G1013" s="9" t="s">
        <v>1215</v>
      </c>
      <c r="H1013" s="9">
        <v>0</v>
      </c>
      <c r="I1013" s="9" t="s">
        <v>737</v>
      </c>
      <c r="J1013" s="9">
        <v>0</v>
      </c>
      <c r="K1013" s="9" t="s">
        <v>2397</v>
      </c>
    </row>
    <row r="1014" spans="1:11" s="79" customFormat="1" x14ac:dyDescent="0.25">
      <c r="A1014" s="79" t="s">
        <v>2176</v>
      </c>
      <c r="B1014" s="79" t="s">
        <v>2177</v>
      </c>
      <c r="C1014" s="79" t="s">
        <v>390</v>
      </c>
      <c r="D1014" s="79" t="str">
        <f t="shared" si="15"/>
        <v>PG_2ND_KYPAD</v>
      </c>
      <c r="E1014" s="79" t="s">
        <v>442</v>
      </c>
      <c r="F1014" s="79">
        <v>79</v>
      </c>
      <c r="G1014" s="79" t="s">
        <v>854</v>
      </c>
      <c r="H1014" s="79">
        <v>0</v>
      </c>
      <c r="I1014" s="79" t="s">
        <v>858</v>
      </c>
      <c r="J1014" s="79">
        <v>0</v>
      </c>
      <c r="K1014" s="79" t="s">
        <v>390</v>
      </c>
    </row>
    <row r="1015" spans="1:11" s="79" customFormat="1" x14ac:dyDescent="0.25">
      <c r="A1015" s="79" t="s">
        <v>2176</v>
      </c>
      <c r="B1015" s="79" t="s">
        <v>2177</v>
      </c>
      <c r="C1015" s="79" t="s">
        <v>1982</v>
      </c>
      <c r="D1015" s="79" t="str">
        <f t="shared" si="15"/>
        <v>PG_CO_9933</v>
      </c>
      <c r="E1015" s="79" t="s">
        <v>1154</v>
      </c>
      <c r="F1015" s="79">
        <v>89</v>
      </c>
      <c r="G1015" s="79" t="s">
        <v>854</v>
      </c>
      <c r="H1015" s="79">
        <v>0</v>
      </c>
      <c r="I1015" s="79" t="s">
        <v>858</v>
      </c>
      <c r="J1015" s="79">
        <v>0</v>
      </c>
      <c r="K1015" s="79" t="s">
        <v>392</v>
      </c>
    </row>
    <row r="1016" spans="1:11" s="79" customFormat="1" x14ac:dyDescent="0.25">
      <c r="A1016" s="79" t="s">
        <v>2176</v>
      </c>
      <c r="B1016" s="79" t="s">
        <v>2177</v>
      </c>
      <c r="C1016" s="79" t="s">
        <v>1983</v>
      </c>
      <c r="D1016" s="79" t="str">
        <f t="shared" si="15"/>
        <v>PG_DW_9975</v>
      </c>
      <c r="E1016" s="79" t="s">
        <v>443</v>
      </c>
      <c r="F1016" s="79">
        <v>29</v>
      </c>
      <c r="G1016" s="79" t="s">
        <v>854</v>
      </c>
      <c r="H1016" s="79">
        <v>0</v>
      </c>
      <c r="I1016" s="79" t="s">
        <v>858</v>
      </c>
      <c r="J1016" s="79">
        <v>0</v>
      </c>
      <c r="K1016" s="79" t="s">
        <v>291</v>
      </c>
    </row>
    <row r="1017" spans="1:11" s="79" customFormat="1" x14ac:dyDescent="0.25">
      <c r="A1017" s="79" t="s">
        <v>2176</v>
      </c>
      <c r="B1017" s="79" t="s">
        <v>2177</v>
      </c>
      <c r="C1017" s="79" t="s">
        <v>1984</v>
      </c>
      <c r="D1017" s="79" t="str">
        <f t="shared" si="15"/>
        <v>PG_FLD_9885</v>
      </c>
      <c r="E1017" s="79" t="s">
        <v>444</v>
      </c>
      <c r="F1017" s="79">
        <v>59</v>
      </c>
      <c r="G1017" s="79" t="s">
        <v>854</v>
      </c>
      <c r="H1017" s="79">
        <v>0</v>
      </c>
      <c r="I1017" s="79" t="s">
        <v>858</v>
      </c>
      <c r="J1017" s="79">
        <v>0</v>
      </c>
      <c r="K1017" s="79" t="s">
        <v>2284</v>
      </c>
    </row>
    <row r="1018" spans="1:11" s="79" customFormat="1" x14ac:dyDescent="0.25">
      <c r="A1018" s="79" t="s">
        <v>2176</v>
      </c>
      <c r="B1018" s="79" t="s">
        <v>2177</v>
      </c>
      <c r="C1018" s="79" t="s">
        <v>1985</v>
      </c>
      <c r="D1018" s="79" t="str">
        <f t="shared" si="15"/>
        <v>PG_FOB_9939</v>
      </c>
      <c r="E1018" s="79" t="s">
        <v>445</v>
      </c>
      <c r="F1018" s="79">
        <v>29</v>
      </c>
      <c r="G1018" s="79" t="s">
        <v>854</v>
      </c>
      <c r="H1018" s="79">
        <v>0</v>
      </c>
      <c r="I1018" s="79" t="s">
        <v>858</v>
      </c>
      <c r="J1018" s="79">
        <v>0</v>
      </c>
      <c r="K1018" s="79" t="s">
        <v>395</v>
      </c>
    </row>
    <row r="1019" spans="1:11" s="79" customFormat="1" x14ac:dyDescent="0.25">
      <c r="A1019" s="79" t="s">
        <v>2176</v>
      </c>
      <c r="B1019" s="79" t="s">
        <v>2177</v>
      </c>
      <c r="C1019" s="79" t="s">
        <v>1986</v>
      </c>
      <c r="D1019" s="79" t="str">
        <f t="shared" si="15"/>
        <v>PG_GB_9922</v>
      </c>
      <c r="E1019" s="79" t="s">
        <v>446</v>
      </c>
      <c r="F1019" s="79">
        <v>59</v>
      </c>
      <c r="G1019" s="79" t="s">
        <v>854</v>
      </c>
      <c r="H1019" s="79">
        <v>0</v>
      </c>
      <c r="I1019" s="79" t="s">
        <v>858</v>
      </c>
      <c r="J1019" s="79">
        <v>0</v>
      </c>
      <c r="K1019" s="79" t="s">
        <v>397</v>
      </c>
    </row>
    <row r="1020" spans="1:11" s="79" customFormat="1" x14ac:dyDescent="0.25">
      <c r="A1020" s="79" t="s">
        <v>2176</v>
      </c>
      <c r="B1020" s="79" t="s">
        <v>2177</v>
      </c>
      <c r="C1020" s="79" t="s">
        <v>1987</v>
      </c>
      <c r="D1020" s="79" t="str">
        <f t="shared" si="15"/>
        <v>PG_MOTION1</v>
      </c>
      <c r="E1020" s="79" t="s">
        <v>447</v>
      </c>
      <c r="F1020" s="79">
        <v>49</v>
      </c>
      <c r="G1020" s="79" t="s">
        <v>854</v>
      </c>
      <c r="H1020" s="79">
        <v>0</v>
      </c>
      <c r="I1020" s="79" t="s">
        <v>858</v>
      </c>
      <c r="J1020" s="79">
        <v>0</v>
      </c>
      <c r="K1020" s="79" t="s">
        <v>292</v>
      </c>
    </row>
    <row r="1021" spans="1:11" s="79" customFormat="1" x14ac:dyDescent="0.25">
      <c r="A1021" s="79" t="s">
        <v>2176</v>
      </c>
      <c r="B1021" s="79" t="s">
        <v>2177</v>
      </c>
      <c r="C1021" s="79" t="s">
        <v>1988</v>
      </c>
      <c r="D1021" s="79" t="str">
        <f t="shared" si="15"/>
        <v>PG_PANIC1</v>
      </c>
      <c r="E1021" s="79" t="s">
        <v>448</v>
      </c>
      <c r="F1021" s="79">
        <v>39</v>
      </c>
      <c r="G1021" s="79" t="s">
        <v>854</v>
      </c>
      <c r="H1021" s="79">
        <v>0</v>
      </c>
      <c r="I1021" s="79" t="s">
        <v>858</v>
      </c>
      <c r="J1021" s="79">
        <v>0</v>
      </c>
      <c r="K1021" s="79" t="s">
        <v>400</v>
      </c>
    </row>
    <row r="1022" spans="1:11" s="79" customFormat="1" x14ac:dyDescent="0.25">
      <c r="A1022" s="79" t="s">
        <v>2176</v>
      </c>
      <c r="B1022" s="79" t="s">
        <v>2177</v>
      </c>
      <c r="C1022" s="79" t="s">
        <v>1989</v>
      </c>
      <c r="D1022" s="79" t="str">
        <f t="shared" si="15"/>
        <v>PG_SMOKE1</v>
      </c>
      <c r="E1022" s="79" t="s">
        <v>449</v>
      </c>
      <c r="F1022" s="79">
        <v>69</v>
      </c>
      <c r="G1022" s="79" t="s">
        <v>854</v>
      </c>
      <c r="H1022" s="79">
        <v>0</v>
      </c>
      <c r="I1022" s="79" t="s">
        <v>858</v>
      </c>
      <c r="J1022" s="79">
        <v>0</v>
      </c>
      <c r="K1022" s="79" t="s">
        <v>296</v>
      </c>
    </row>
    <row r="1023" spans="1:11" x14ac:dyDescent="0.25">
      <c r="A1023" s="9" t="s">
        <v>2176</v>
      </c>
      <c r="B1023" s="9" t="s">
        <v>2177</v>
      </c>
      <c r="C1023" s="9" t="s">
        <v>2240</v>
      </c>
      <c r="D1023" s="9" t="str">
        <f t="shared" si="15"/>
        <v>PKAFCOMMAND</v>
      </c>
      <c r="E1023" s="9" t="s">
        <v>2241</v>
      </c>
      <c r="F1023" s="9">
        <v>199</v>
      </c>
      <c r="G1023" s="9" t="s">
        <v>1352</v>
      </c>
      <c r="H1023" s="9">
        <v>0</v>
      </c>
      <c r="I1023" s="9" t="s">
        <v>737</v>
      </c>
      <c r="J1023" s="9">
        <v>0</v>
      </c>
      <c r="K1023" s="9" t="s">
        <v>2397</v>
      </c>
    </row>
    <row r="1024" spans="1:11" x14ac:dyDescent="0.25">
      <c r="A1024" s="9" t="s">
        <v>2176</v>
      </c>
      <c r="B1024" s="9" t="s">
        <v>2177</v>
      </c>
      <c r="C1024" s="9" t="s">
        <v>2242</v>
      </c>
      <c r="D1024" s="9" t="str">
        <f t="shared" si="15"/>
        <v>PKAFCONTROL</v>
      </c>
      <c r="E1024" s="9" t="s">
        <v>2241</v>
      </c>
      <c r="F1024" s="9">
        <v>99</v>
      </c>
      <c r="G1024" s="9" t="s">
        <v>857</v>
      </c>
      <c r="H1024" s="9">
        <v>0</v>
      </c>
      <c r="I1024" s="9" t="s">
        <v>737</v>
      </c>
      <c r="J1024" s="9">
        <v>0</v>
      </c>
      <c r="K1024" s="9" t="s">
        <v>2397</v>
      </c>
    </row>
    <row r="1025" spans="1:11" x14ac:dyDescent="0.25">
      <c r="A1025" s="9" t="s">
        <v>2176</v>
      </c>
      <c r="B1025" s="9" t="s">
        <v>2177</v>
      </c>
      <c r="C1025" s="9" t="s">
        <v>2243</v>
      </c>
      <c r="D1025" s="9" t="str">
        <f t="shared" si="15"/>
        <v>PKAFSECURE</v>
      </c>
      <c r="E1025" s="9" t="s">
        <v>1996</v>
      </c>
      <c r="F1025" s="9">
        <v>0</v>
      </c>
      <c r="G1025" s="9" t="s">
        <v>855</v>
      </c>
      <c r="H1025" s="9">
        <v>0</v>
      </c>
      <c r="I1025" s="9" t="s">
        <v>737</v>
      </c>
      <c r="J1025" s="9">
        <v>0</v>
      </c>
      <c r="K1025" s="9" t="s">
        <v>2397</v>
      </c>
    </row>
    <row r="1026" spans="1:11" x14ac:dyDescent="0.25">
      <c r="A1026" s="9" t="s">
        <v>2176</v>
      </c>
      <c r="B1026" s="9" t="s">
        <v>2177</v>
      </c>
      <c r="C1026" s="9" t="s">
        <v>1990</v>
      </c>
      <c r="D1026" s="9" t="str">
        <f t="shared" ref="D1026:D1089" si="16">TRIM(C1026)</f>
        <v>PKCOMMAND</v>
      </c>
      <c r="E1026" s="9" t="s">
        <v>1991</v>
      </c>
      <c r="F1026" s="9">
        <v>0</v>
      </c>
      <c r="G1026" s="9" t="s">
        <v>854</v>
      </c>
      <c r="H1026" s="74">
        <v>54.99</v>
      </c>
      <c r="I1026" s="9" t="s">
        <v>737</v>
      </c>
      <c r="J1026" s="9">
        <v>0</v>
      </c>
      <c r="K1026" s="9" t="s">
        <v>2397</v>
      </c>
    </row>
    <row r="1027" spans="1:11" x14ac:dyDescent="0.25">
      <c r="A1027" s="9" t="s">
        <v>2176</v>
      </c>
      <c r="B1027" s="9" t="s">
        <v>2177</v>
      </c>
      <c r="C1027" s="9" t="s">
        <v>1992</v>
      </c>
      <c r="D1027" s="9" t="str">
        <f t="shared" si="16"/>
        <v>PKCONNECT</v>
      </c>
      <c r="E1027" s="9" t="s">
        <v>1933</v>
      </c>
      <c r="F1027" s="9">
        <v>0</v>
      </c>
      <c r="G1027" s="9" t="s">
        <v>855</v>
      </c>
      <c r="H1027" s="74">
        <v>39.99</v>
      </c>
      <c r="I1027" s="9" t="s">
        <v>737</v>
      </c>
      <c r="J1027" s="9">
        <v>0</v>
      </c>
      <c r="K1027" s="9" t="s">
        <v>2397</v>
      </c>
    </row>
    <row r="1028" spans="1:11" x14ac:dyDescent="0.25">
      <c r="A1028" s="9" t="s">
        <v>2176</v>
      </c>
      <c r="B1028" s="9" t="s">
        <v>2177</v>
      </c>
      <c r="C1028" s="9" t="s">
        <v>1993</v>
      </c>
      <c r="D1028" s="9" t="str">
        <f t="shared" si="16"/>
        <v>PKCONTROL</v>
      </c>
      <c r="E1028" s="9" t="s">
        <v>1994</v>
      </c>
      <c r="F1028" s="9">
        <v>0</v>
      </c>
      <c r="G1028" s="9" t="s">
        <v>855</v>
      </c>
      <c r="H1028" s="74">
        <v>44.99</v>
      </c>
      <c r="I1028" s="9" t="s">
        <v>737</v>
      </c>
      <c r="J1028" s="9">
        <v>0</v>
      </c>
      <c r="K1028" s="9" t="s">
        <v>2397</v>
      </c>
    </row>
    <row r="1029" spans="1:11" x14ac:dyDescent="0.25">
      <c r="A1029" s="9" t="s">
        <v>2176</v>
      </c>
      <c r="B1029" s="9" t="s">
        <v>2177</v>
      </c>
      <c r="C1029" s="9" t="s">
        <v>1997</v>
      </c>
      <c r="D1029" s="9" t="str">
        <f t="shared" si="16"/>
        <v>PKHHCOMM</v>
      </c>
      <c r="E1029" s="9" t="s">
        <v>1998</v>
      </c>
      <c r="F1029" s="9">
        <v>0</v>
      </c>
      <c r="G1029" s="9" t="s">
        <v>858</v>
      </c>
      <c r="H1029" s="74">
        <v>59.99</v>
      </c>
      <c r="I1029" s="9" t="s">
        <v>737</v>
      </c>
      <c r="J1029" s="9">
        <v>0</v>
      </c>
      <c r="K1029" s="9" t="s">
        <v>2397</v>
      </c>
    </row>
    <row r="1030" spans="1:11" x14ac:dyDescent="0.25">
      <c r="A1030" s="9" t="s">
        <v>2176</v>
      </c>
      <c r="B1030" s="9" t="s">
        <v>2177</v>
      </c>
      <c r="C1030" s="9" t="s">
        <v>1999</v>
      </c>
      <c r="D1030" s="9" t="str">
        <f t="shared" si="16"/>
        <v>PKHHCONN</v>
      </c>
      <c r="E1030" s="9" t="s">
        <v>2000</v>
      </c>
      <c r="F1030" s="9">
        <v>0</v>
      </c>
      <c r="G1030" s="9" t="s">
        <v>858</v>
      </c>
      <c r="H1030" s="74">
        <v>49.99</v>
      </c>
      <c r="I1030" s="9" t="s">
        <v>737</v>
      </c>
      <c r="J1030" s="9">
        <v>0</v>
      </c>
      <c r="K1030" s="9" t="s">
        <v>2397</v>
      </c>
    </row>
    <row r="1031" spans="1:11" x14ac:dyDescent="0.25">
      <c r="A1031" s="9" t="s">
        <v>2176</v>
      </c>
      <c r="B1031" s="9" t="s">
        <v>2177</v>
      </c>
      <c r="C1031" s="9" t="s">
        <v>2001</v>
      </c>
      <c r="D1031" s="9" t="str">
        <f t="shared" si="16"/>
        <v>PKHHSEC</v>
      </c>
      <c r="E1031" s="9" t="s">
        <v>2002</v>
      </c>
      <c r="F1031" s="9">
        <v>0</v>
      </c>
      <c r="G1031" s="9" t="s">
        <v>858</v>
      </c>
      <c r="H1031" s="74">
        <v>29.99</v>
      </c>
      <c r="I1031" s="9" t="s">
        <v>737</v>
      </c>
      <c r="J1031" s="9">
        <v>0</v>
      </c>
      <c r="K1031" s="9" t="s">
        <v>2397</v>
      </c>
    </row>
    <row r="1032" spans="1:11" x14ac:dyDescent="0.25">
      <c r="A1032" s="9" t="s">
        <v>2176</v>
      </c>
      <c r="B1032" s="9" t="s">
        <v>2177</v>
      </c>
      <c r="C1032" s="9" t="s">
        <v>2003</v>
      </c>
      <c r="D1032" s="9" t="str">
        <f t="shared" si="16"/>
        <v>PKHHSECA</v>
      </c>
      <c r="E1032" s="9" t="s">
        <v>2004</v>
      </c>
      <c r="F1032" s="9">
        <v>0</v>
      </c>
      <c r="G1032" s="9" t="s">
        <v>858</v>
      </c>
      <c r="H1032" s="74">
        <v>34.99</v>
      </c>
      <c r="I1032" s="9" t="s">
        <v>737</v>
      </c>
      <c r="J1032" s="9">
        <v>0</v>
      </c>
      <c r="K1032" s="9" t="s">
        <v>2397</v>
      </c>
    </row>
    <row r="1033" spans="1:11" x14ac:dyDescent="0.25">
      <c r="A1033" s="9" t="s">
        <v>2176</v>
      </c>
      <c r="B1033" s="9" t="s">
        <v>2177</v>
      </c>
      <c r="C1033" s="9" t="s">
        <v>2007</v>
      </c>
      <c r="D1033" s="9" t="str">
        <f t="shared" si="16"/>
        <v>PKHWOLD</v>
      </c>
      <c r="E1033" s="9" t="s">
        <v>2008</v>
      </c>
      <c r="F1033" s="9">
        <v>0</v>
      </c>
      <c r="G1033" s="9" t="s">
        <v>858</v>
      </c>
      <c r="H1033" s="9">
        <v>25</v>
      </c>
      <c r="I1033" s="9" t="s">
        <v>737</v>
      </c>
      <c r="J1033" s="9">
        <v>0</v>
      </c>
      <c r="K1033" s="9" t="s">
        <v>2397</v>
      </c>
    </row>
    <row r="1034" spans="1:11" x14ac:dyDescent="0.25">
      <c r="A1034" s="9" t="s">
        <v>2176</v>
      </c>
      <c r="B1034" s="9" t="s">
        <v>2177</v>
      </c>
      <c r="C1034" s="9" t="s">
        <v>2011</v>
      </c>
      <c r="D1034" s="9" t="str">
        <f t="shared" si="16"/>
        <v>PKPERS</v>
      </c>
      <c r="E1034" s="9" t="s">
        <v>1738</v>
      </c>
      <c r="F1034" s="9">
        <v>0</v>
      </c>
      <c r="G1034" s="9" t="s">
        <v>858</v>
      </c>
      <c r="H1034" s="9">
        <v>28</v>
      </c>
      <c r="I1034" s="9" t="s">
        <v>1296</v>
      </c>
      <c r="J1034" s="9">
        <v>0</v>
      </c>
      <c r="K1034" s="9" t="s">
        <v>2397</v>
      </c>
    </row>
    <row r="1035" spans="1:11" x14ac:dyDescent="0.25">
      <c r="A1035" s="9" t="s">
        <v>2176</v>
      </c>
      <c r="B1035" s="9" t="s">
        <v>2177</v>
      </c>
      <c r="C1035" s="9" t="s">
        <v>2012</v>
      </c>
      <c r="D1035" s="9" t="str">
        <f t="shared" si="16"/>
        <v>PKPERS_FS</v>
      </c>
      <c r="E1035" s="9" t="s">
        <v>1567</v>
      </c>
      <c r="F1035" s="9">
        <v>0</v>
      </c>
      <c r="G1035" s="9" t="s">
        <v>858</v>
      </c>
      <c r="H1035" s="74">
        <v>32.950000000000003</v>
      </c>
      <c r="I1035" s="9" t="s">
        <v>1296</v>
      </c>
      <c r="J1035" s="9">
        <v>0</v>
      </c>
      <c r="K1035" s="9" t="s">
        <v>2397</v>
      </c>
    </row>
    <row r="1036" spans="1:11" x14ac:dyDescent="0.25">
      <c r="A1036" s="9" t="s">
        <v>2176</v>
      </c>
      <c r="B1036" s="9" t="s">
        <v>2177</v>
      </c>
      <c r="C1036" s="9" t="s">
        <v>2017</v>
      </c>
      <c r="D1036" s="9" t="str">
        <f t="shared" si="16"/>
        <v>PKSEC_ACCESS</v>
      </c>
      <c r="E1036" s="9" t="s">
        <v>2018</v>
      </c>
      <c r="F1036" s="9">
        <v>0</v>
      </c>
      <c r="G1036" s="9" t="s">
        <v>855</v>
      </c>
      <c r="H1036" s="74">
        <v>34.99</v>
      </c>
      <c r="I1036" s="9" t="s">
        <v>737</v>
      </c>
      <c r="J1036" s="9">
        <v>0</v>
      </c>
      <c r="K1036" s="9" t="s">
        <v>2397</v>
      </c>
    </row>
    <row r="1037" spans="1:11" x14ac:dyDescent="0.25">
      <c r="A1037" s="9" t="s">
        <v>2176</v>
      </c>
      <c r="B1037" s="9" t="s">
        <v>2177</v>
      </c>
      <c r="C1037" s="9" t="s">
        <v>2019</v>
      </c>
      <c r="D1037" s="9" t="str">
        <f t="shared" si="16"/>
        <v>PKSEC_SIM</v>
      </c>
      <c r="E1037" s="9" t="s">
        <v>2020</v>
      </c>
      <c r="F1037" s="9">
        <v>0</v>
      </c>
      <c r="G1037" s="9" t="s">
        <v>854</v>
      </c>
      <c r="H1037" s="74">
        <v>29.99</v>
      </c>
      <c r="I1037" s="9" t="s">
        <v>737</v>
      </c>
      <c r="J1037" s="9">
        <v>0</v>
      </c>
      <c r="K1037" s="9" t="s">
        <v>2397</v>
      </c>
    </row>
    <row r="1038" spans="1:11" x14ac:dyDescent="0.25">
      <c r="A1038" s="9" t="s">
        <v>2176</v>
      </c>
      <c r="B1038" s="9" t="s">
        <v>2177</v>
      </c>
      <c r="C1038" s="9" t="s">
        <v>2021</v>
      </c>
      <c r="D1038" s="9" t="str">
        <f t="shared" si="16"/>
        <v>PKSEC_SIMACC</v>
      </c>
      <c r="E1038" s="9" t="s">
        <v>2022</v>
      </c>
      <c r="F1038" s="9">
        <v>0</v>
      </c>
      <c r="G1038" s="9" t="s">
        <v>858</v>
      </c>
      <c r="H1038" s="74">
        <v>34.99</v>
      </c>
      <c r="I1038" s="9" t="s">
        <v>737</v>
      </c>
      <c r="J1038" s="9">
        <v>0</v>
      </c>
      <c r="K1038" s="9" t="s">
        <v>2397</v>
      </c>
    </row>
    <row r="1039" spans="1:11" x14ac:dyDescent="0.25">
      <c r="A1039" s="9" t="s">
        <v>2176</v>
      </c>
      <c r="B1039" s="9" t="s">
        <v>2177</v>
      </c>
      <c r="C1039" s="9" t="s">
        <v>2023</v>
      </c>
      <c r="D1039" s="9" t="str">
        <f t="shared" si="16"/>
        <v>PKSECURE</v>
      </c>
      <c r="E1039" s="9" t="s">
        <v>2024</v>
      </c>
      <c r="F1039" s="9">
        <v>0</v>
      </c>
      <c r="G1039" s="9" t="s">
        <v>855</v>
      </c>
      <c r="H1039" s="74">
        <v>29.99</v>
      </c>
      <c r="I1039" s="9" t="s">
        <v>737</v>
      </c>
      <c r="J1039" s="9">
        <v>0</v>
      </c>
      <c r="K1039" s="9" t="s">
        <v>2397</v>
      </c>
    </row>
    <row r="1040" spans="1:11" x14ac:dyDescent="0.25">
      <c r="A1040" s="9" t="s">
        <v>2176</v>
      </c>
      <c r="B1040" s="9" t="s">
        <v>2177</v>
      </c>
      <c r="C1040" s="9" t="s">
        <v>2025</v>
      </c>
      <c r="D1040" s="9" t="str">
        <f t="shared" si="16"/>
        <v>PKSMART</v>
      </c>
      <c r="E1040" s="9" t="s">
        <v>1811</v>
      </c>
      <c r="F1040" s="9">
        <v>0</v>
      </c>
      <c r="G1040" s="9" t="s">
        <v>858</v>
      </c>
      <c r="H1040" s="74">
        <v>59.99</v>
      </c>
      <c r="I1040" s="9" t="s">
        <v>737</v>
      </c>
      <c r="J1040" s="9">
        <v>0</v>
      </c>
      <c r="K1040" s="9" t="s">
        <v>2397</v>
      </c>
    </row>
    <row r="1041" spans="1:11" x14ac:dyDescent="0.25">
      <c r="A1041" s="9" t="s">
        <v>2176</v>
      </c>
      <c r="B1041" s="9" t="s">
        <v>2177</v>
      </c>
      <c r="C1041" s="9" t="s">
        <v>2026</v>
      </c>
      <c r="D1041" s="9" t="str">
        <f t="shared" si="16"/>
        <v>PKT2COMM</v>
      </c>
      <c r="E1041" s="9" t="s">
        <v>2027</v>
      </c>
      <c r="F1041" s="9">
        <v>0</v>
      </c>
      <c r="G1041" s="9" t="s">
        <v>858</v>
      </c>
      <c r="H1041" s="74">
        <v>54.99</v>
      </c>
      <c r="I1041" s="9" t="s">
        <v>737</v>
      </c>
      <c r="J1041" s="9">
        <v>0</v>
      </c>
      <c r="K1041" s="9" t="s">
        <v>2397</v>
      </c>
    </row>
    <row r="1042" spans="1:11" x14ac:dyDescent="0.25">
      <c r="A1042" s="9" t="s">
        <v>2176</v>
      </c>
      <c r="B1042" s="9" t="s">
        <v>2177</v>
      </c>
      <c r="C1042" s="9" t="s">
        <v>2028</v>
      </c>
      <c r="D1042" s="9" t="str">
        <f t="shared" si="16"/>
        <v>PKT2CONN</v>
      </c>
      <c r="E1042" s="9" t="s">
        <v>2029</v>
      </c>
      <c r="F1042" s="9">
        <v>0</v>
      </c>
      <c r="G1042" s="9" t="s">
        <v>858</v>
      </c>
      <c r="H1042" s="74">
        <v>34.99</v>
      </c>
      <c r="I1042" s="9" t="s">
        <v>737</v>
      </c>
      <c r="J1042" s="9">
        <v>0</v>
      </c>
      <c r="K1042" s="9" t="s">
        <v>2397</v>
      </c>
    </row>
    <row r="1043" spans="1:11" x14ac:dyDescent="0.25">
      <c r="A1043" s="9" t="s">
        <v>2176</v>
      </c>
      <c r="B1043" s="9" t="s">
        <v>2177</v>
      </c>
      <c r="C1043" s="9" t="s">
        <v>2030</v>
      </c>
      <c r="D1043" s="9" t="str">
        <f t="shared" si="16"/>
        <v>PKT2CONT</v>
      </c>
      <c r="E1043" s="9" t="s">
        <v>2031</v>
      </c>
      <c r="F1043" s="9">
        <v>0</v>
      </c>
      <c r="G1043" s="9" t="s">
        <v>858</v>
      </c>
      <c r="H1043" s="74">
        <v>44.99</v>
      </c>
      <c r="I1043" s="9" t="s">
        <v>737</v>
      </c>
      <c r="J1043" s="9">
        <v>0</v>
      </c>
      <c r="K1043" s="9" t="s">
        <v>2397</v>
      </c>
    </row>
    <row r="1044" spans="1:11" x14ac:dyDescent="0.25">
      <c r="A1044" s="9" t="s">
        <v>2176</v>
      </c>
      <c r="B1044" s="9" t="s">
        <v>2177</v>
      </c>
      <c r="C1044" s="9" t="s">
        <v>2032</v>
      </c>
      <c r="D1044" s="9" t="str">
        <f t="shared" si="16"/>
        <v>PKT2SEC</v>
      </c>
      <c r="E1044" s="9" t="s">
        <v>2033</v>
      </c>
      <c r="F1044" s="9">
        <v>0</v>
      </c>
      <c r="G1044" s="9" t="s">
        <v>858</v>
      </c>
      <c r="H1044" s="74">
        <v>24.99</v>
      </c>
      <c r="I1044" s="9" t="s">
        <v>737</v>
      </c>
      <c r="J1044" s="9">
        <v>0</v>
      </c>
      <c r="K1044" s="9" t="s">
        <v>2397</v>
      </c>
    </row>
    <row r="1045" spans="1:11" x14ac:dyDescent="0.25">
      <c r="A1045" s="9" t="s">
        <v>2176</v>
      </c>
      <c r="B1045" s="9" t="s">
        <v>2177</v>
      </c>
      <c r="C1045" s="9" t="s">
        <v>2034</v>
      </c>
      <c r="D1045" s="9" t="str">
        <f t="shared" si="16"/>
        <v>PKT2SECA</v>
      </c>
      <c r="E1045" s="9" t="s">
        <v>2035</v>
      </c>
      <c r="F1045" s="9">
        <v>0</v>
      </c>
      <c r="G1045" s="9" t="s">
        <v>858</v>
      </c>
      <c r="H1045" s="74">
        <v>29.99</v>
      </c>
      <c r="I1045" s="9" t="s">
        <v>737</v>
      </c>
      <c r="J1045" s="9">
        <v>0</v>
      </c>
      <c r="K1045" s="9" t="s">
        <v>2397</v>
      </c>
    </row>
    <row r="1046" spans="1:11" x14ac:dyDescent="0.25">
      <c r="A1046" s="9" t="s">
        <v>2176</v>
      </c>
      <c r="B1046" s="9" t="s">
        <v>2177</v>
      </c>
      <c r="C1046" s="9" t="s">
        <v>2036</v>
      </c>
      <c r="D1046" s="9" t="str">
        <f t="shared" si="16"/>
        <v>PKTHCOMM</v>
      </c>
      <c r="E1046" s="9" t="s">
        <v>2037</v>
      </c>
      <c r="F1046" s="9">
        <v>0</v>
      </c>
      <c r="G1046" s="9" t="s">
        <v>858</v>
      </c>
      <c r="H1046" s="74">
        <v>59.99</v>
      </c>
      <c r="I1046" s="9" t="s">
        <v>737</v>
      </c>
      <c r="J1046" s="9">
        <v>0</v>
      </c>
      <c r="K1046" s="9" t="s">
        <v>2397</v>
      </c>
    </row>
    <row r="1047" spans="1:11" x14ac:dyDescent="0.25">
      <c r="A1047" s="9" t="s">
        <v>2176</v>
      </c>
      <c r="B1047" s="9" t="s">
        <v>2177</v>
      </c>
      <c r="C1047" s="9" t="s">
        <v>2038</v>
      </c>
      <c r="D1047" s="9" t="str">
        <f t="shared" si="16"/>
        <v>PKTHCONN</v>
      </c>
      <c r="E1047" s="9" t="s">
        <v>2039</v>
      </c>
      <c r="F1047" s="9">
        <v>0</v>
      </c>
      <c r="G1047" s="9" t="s">
        <v>858</v>
      </c>
      <c r="H1047" s="74">
        <v>39.99</v>
      </c>
      <c r="I1047" s="9" t="s">
        <v>737</v>
      </c>
      <c r="J1047" s="9">
        <v>0</v>
      </c>
      <c r="K1047" s="9" t="s">
        <v>2397</v>
      </c>
    </row>
    <row r="1048" spans="1:11" x14ac:dyDescent="0.25">
      <c r="A1048" s="9" t="s">
        <v>2176</v>
      </c>
      <c r="B1048" s="9" t="s">
        <v>2177</v>
      </c>
      <c r="C1048" s="9" t="s">
        <v>2040</v>
      </c>
      <c r="D1048" s="9" t="str">
        <f t="shared" si="16"/>
        <v>PKTHCONT</v>
      </c>
      <c r="E1048" s="9" t="s">
        <v>2041</v>
      </c>
      <c r="F1048" s="9">
        <v>0</v>
      </c>
      <c r="G1048" s="9" t="s">
        <v>858</v>
      </c>
      <c r="H1048" s="74">
        <v>49.99</v>
      </c>
      <c r="I1048" s="9" t="s">
        <v>737</v>
      </c>
      <c r="J1048" s="9">
        <v>0</v>
      </c>
      <c r="K1048" s="9" t="s">
        <v>2397</v>
      </c>
    </row>
    <row r="1049" spans="1:11" x14ac:dyDescent="0.25">
      <c r="A1049" s="9" t="s">
        <v>2176</v>
      </c>
      <c r="B1049" s="9" t="s">
        <v>2177</v>
      </c>
      <c r="C1049" s="9" t="s">
        <v>2042</v>
      </c>
      <c r="D1049" s="9" t="str">
        <f t="shared" si="16"/>
        <v>PKTHDCOM</v>
      </c>
      <c r="E1049" s="9" t="s">
        <v>2043</v>
      </c>
      <c r="F1049" s="9">
        <v>0</v>
      </c>
      <c r="G1049" s="9" t="s">
        <v>858</v>
      </c>
      <c r="H1049" s="74">
        <v>59.99</v>
      </c>
      <c r="I1049" s="9" t="s">
        <v>737</v>
      </c>
      <c r="J1049" s="9">
        <v>0</v>
      </c>
      <c r="K1049" s="9" t="s">
        <v>2397</v>
      </c>
    </row>
    <row r="1050" spans="1:11" x14ac:dyDescent="0.25">
      <c r="A1050" s="9" t="s">
        <v>2176</v>
      </c>
      <c r="B1050" s="9" t="s">
        <v>2177</v>
      </c>
      <c r="C1050" s="9" t="s">
        <v>2044</v>
      </c>
      <c r="D1050" s="9" t="str">
        <f t="shared" si="16"/>
        <v>PKTHDCON</v>
      </c>
      <c r="E1050" s="9" t="s">
        <v>2045</v>
      </c>
      <c r="F1050" s="9">
        <v>0</v>
      </c>
      <c r="G1050" s="9" t="s">
        <v>858</v>
      </c>
      <c r="H1050" s="74">
        <v>49.99</v>
      </c>
      <c r="I1050" s="9" t="s">
        <v>737</v>
      </c>
      <c r="J1050" s="9">
        <v>0</v>
      </c>
      <c r="K1050" s="9" t="s">
        <v>2397</v>
      </c>
    </row>
    <row r="1051" spans="1:11" x14ac:dyDescent="0.25">
      <c r="A1051" s="9" t="s">
        <v>2176</v>
      </c>
      <c r="B1051" s="9" t="s">
        <v>2177</v>
      </c>
      <c r="C1051" s="9" t="s">
        <v>2046</v>
      </c>
      <c r="D1051" s="9" t="str">
        <f t="shared" si="16"/>
        <v>PKTHDSEA</v>
      </c>
      <c r="E1051" s="9" t="s">
        <v>2047</v>
      </c>
      <c r="F1051" s="9">
        <v>0</v>
      </c>
      <c r="G1051" s="9" t="s">
        <v>858</v>
      </c>
      <c r="H1051" s="74">
        <v>34.99</v>
      </c>
      <c r="I1051" s="9" t="s">
        <v>737</v>
      </c>
      <c r="J1051" s="9">
        <v>0</v>
      </c>
      <c r="K1051" s="9" t="s">
        <v>2397</v>
      </c>
    </row>
    <row r="1052" spans="1:11" x14ac:dyDescent="0.25">
      <c r="A1052" s="9" t="s">
        <v>2176</v>
      </c>
      <c r="B1052" s="9" t="s">
        <v>2177</v>
      </c>
      <c r="C1052" s="9" t="s">
        <v>2048</v>
      </c>
      <c r="D1052" s="9" t="str">
        <f t="shared" si="16"/>
        <v>PKTHDSEC</v>
      </c>
      <c r="E1052" s="9" t="s">
        <v>2049</v>
      </c>
      <c r="F1052" s="9">
        <v>0</v>
      </c>
      <c r="G1052" s="9" t="s">
        <v>858</v>
      </c>
      <c r="H1052" s="74">
        <v>29.99</v>
      </c>
      <c r="I1052" s="9" t="s">
        <v>737</v>
      </c>
      <c r="J1052" s="9">
        <v>0</v>
      </c>
      <c r="K1052" s="9" t="s">
        <v>2397</v>
      </c>
    </row>
    <row r="1053" spans="1:11" x14ac:dyDescent="0.25">
      <c r="A1053" s="9" t="s">
        <v>2176</v>
      </c>
      <c r="B1053" s="9" t="s">
        <v>2177</v>
      </c>
      <c r="C1053" s="9" t="s">
        <v>2050</v>
      </c>
      <c r="D1053" s="9" t="str">
        <f t="shared" si="16"/>
        <v>PKTHSEC</v>
      </c>
      <c r="E1053" s="9" t="s">
        <v>2051</v>
      </c>
      <c r="F1053" s="9">
        <v>0</v>
      </c>
      <c r="G1053" s="9" t="s">
        <v>858</v>
      </c>
      <c r="H1053" s="74">
        <v>29.99</v>
      </c>
      <c r="I1053" s="9" t="s">
        <v>737</v>
      </c>
      <c r="J1053" s="9">
        <v>0</v>
      </c>
      <c r="K1053" s="9" t="s">
        <v>2397</v>
      </c>
    </row>
    <row r="1054" spans="1:11" x14ac:dyDescent="0.25">
      <c r="A1054" s="9" t="s">
        <v>2176</v>
      </c>
      <c r="B1054" s="9" t="s">
        <v>2177</v>
      </c>
      <c r="C1054" s="9" t="s">
        <v>2052</v>
      </c>
      <c r="D1054" s="9" t="str">
        <f t="shared" si="16"/>
        <v>PKTHSECA</v>
      </c>
      <c r="E1054" s="9" t="s">
        <v>2053</v>
      </c>
      <c r="F1054" s="9">
        <v>0</v>
      </c>
      <c r="G1054" s="9" t="s">
        <v>858</v>
      </c>
      <c r="H1054" s="74">
        <v>34.99</v>
      </c>
      <c r="I1054" s="9" t="s">
        <v>737</v>
      </c>
      <c r="J1054" s="9">
        <v>0</v>
      </c>
      <c r="K1054" s="9" t="s">
        <v>2397</v>
      </c>
    </row>
    <row r="1055" spans="1:11" x14ac:dyDescent="0.25">
      <c r="A1055" s="9" t="s">
        <v>2176</v>
      </c>
      <c r="B1055" s="9" t="s">
        <v>2177</v>
      </c>
      <c r="C1055" s="9" t="s">
        <v>2054</v>
      </c>
      <c r="D1055" s="9" t="str">
        <f t="shared" si="16"/>
        <v>PKTSCOMD</v>
      </c>
      <c r="E1055" s="9" t="s">
        <v>2055</v>
      </c>
      <c r="F1055" s="9">
        <v>0</v>
      </c>
      <c r="G1055" s="9" t="s">
        <v>858</v>
      </c>
      <c r="H1055" s="74">
        <v>54.99</v>
      </c>
      <c r="I1055" s="9" t="s">
        <v>737</v>
      </c>
      <c r="J1055" s="9">
        <v>0</v>
      </c>
      <c r="K1055" s="9" t="s">
        <v>2397</v>
      </c>
    </row>
    <row r="1056" spans="1:11" x14ac:dyDescent="0.25">
      <c r="A1056" s="9" t="s">
        <v>2176</v>
      </c>
      <c r="B1056" s="9" t="s">
        <v>2177</v>
      </c>
      <c r="C1056" s="9" t="s">
        <v>2056</v>
      </c>
      <c r="D1056" s="9" t="str">
        <f t="shared" si="16"/>
        <v>PKTSCONN</v>
      </c>
      <c r="E1056" s="9" t="s">
        <v>2057</v>
      </c>
      <c r="F1056" s="9">
        <v>0</v>
      </c>
      <c r="G1056" s="9" t="s">
        <v>858</v>
      </c>
      <c r="H1056" s="74">
        <v>34.99</v>
      </c>
      <c r="I1056" s="9" t="s">
        <v>737</v>
      </c>
      <c r="J1056" s="9">
        <v>0</v>
      </c>
      <c r="K1056" s="9" t="s">
        <v>2397</v>
      </c>
    </row>
    <row r="1057" spans="1:12" x14ac:dyDescent="0.25">
      <c r="A1057" s="9" t="s">
        <v>2176</v>
      </c>
      <c r="B1057" s="9" t="s">
        <v>2177</v>
      </c>
      <c r="C1057" s="9" t="s">
        <v>2058</v>
      </c>
      <c r="D1057" s="9" t="str">
        <f t="shared" si="16"/>
        <v>PKTSCONT</v>
      </c>
      <c r="E1057" s="9" t="s">
        <v>2059</v>
      </c>
      <c r="F1057" s="9">
        <v>0</v>
      </c>
      <c r="G1057" s="9" t="s">
        <v>858</v>
      </c>
      <c r="H1057" s="74">
        <v>44.99</v>
      </c>
      <c r="I1057" s="9" t="s">
        <v>737</v>
      </c>
      <c r="J1057" s="9">
        <v>0</v>
      </c>
      <c r="K1057" s="9" t="s">
        <v>2397</v>
      </c>
    </row>
    <row r="1058" spans="1:12" x14ac:dyDescent="0.25">
      <c r="A1058" s="9" t="s">
        <v>2176</v>
      </c>
      <c r="B1058" s="9" t="s">
        <v>2177</v>
      </c>
      <c r="C1058" s="9" t="s">
        <v>2060</v>
      </c>
      <c r="D1058" s="9" t="str">
        <f t="shared" si="16"/>
        <v>PKTSSEC</v>
      </c>
      <c r="E1058" s="9" t="s">
        <v>2061</v>
      </c>
      <c r="F1058" s="9">
        <v>0</v>
      </c>
      <c r="G1058" s="9" t="s">
        <v>858</v>
      </c>
      <c r="H1058" s="74">
        <v>24.99</v>
      </c>
      <c r="I1058" s="9" t="s">
        <v>737</v>
      </c>
      <c r="J1058" s="9">
        <v>0</v>
      </c>
      <c r="K1058" s="9" t="s">
        <v>2397</v>
      </c>
    </row>
    <row r="1059" spans="1:12" x14ac:dyDescent="0.25">
      <c r="A1059" s="9" t="s">
        <v>2176</v>
      </c>
      <c r="B1059" s="9" t="s">
        <v>2177</v>
      </c>
      <c r="C1059" s="9" t="s">
        <v>2062</v>
      </c>
      <c r="D1059" s="9" t="str">
        <f t="shared" si="16"/>
        <v>PKTSSECA</v>
      </c>
      <c r="E1059" s="9" t="s">
        <v>2063</v>
      </c>
      <c r="F1059" s="9">
        <v>0</v>
      </c>
      <c r="G1059" s="9" t="s">
        <v>858</v>
      </c>
      <c r="H1059" s="74">
        <v>29.99</v>
      </c>
      <c r="I1059" s="9" t="s">
        <v>737</v>
      </c>
      <c r="J1059" s="9">
        <v>0</v>
      </c>
      <c r="K1059" s="9" t="s">
        <v>2397</v>
      </c>
    </row>
    <row r="1060" spans="1:12" x14ac:dyDescent="0.25">
      <c r="A1060" s="9" t="s">
        <v>2176</v>
      </c>
      <c r="B1060" s="9" t="s">
        <v>2177</v>
      </c>
      <c r="C1060" s="9" t="s">
        <v>2066</v>
      </c>
      <c r="D1060" s="9" t="str">
        <f t="shared" si="16"/>
        <v>PKVIDEO</v>
      </c>
      <c r="E1060" s="9" t="s">
        <v>1813</v>
      </c>
      <c r="F1060" s="9">
        <v>0</v>
      </c>
      <c r="G1060" s="9" t="s">
        <v>858</v>
      </c>
      <c r="H1060" s="74">
        <v>49.99</v>
      </c>
      <c r="I1060" s="9" t="s">
        <v>737</v>
      </c>
      <c r="J1060" s="9">
        <v>0</v>
      </c>
      <c r="K1060" s="9" t="s">
        <v>2397</v>
      </c>
    </row>
    <row r="1061" spans="1:12" x14ac:dyDescent="0.25">
      <c r="A1061" s="9" t="s">
        <v>2176</v>
      </c>
      <c r="B1061" s="9" t="s">
        <v>2177</v>
      </c>
      <c r="C1061" s="9" t="s">
        <v>2070</v>
      </c>
      <c r="D1061" s="9" t="str">
        <f t="shared" si="16"/>
        <v>PLATINUM</v>
      </c>
      <c r="E1061" s="9" t="s">
        <v>2071</v>
      </c>
      <c r="F1061" s="9">
        <v>0</v>
      </c>
      <c r="G1061" s="9" t="s">
        <v>858</v>
      </c>
      <c r="H1061" s="74">
        <v>54.99</v>
      </c>
      <c r="I1061" s="9" t="s">
        <v>737</v>
      </c>
      <c r="J1061" s="9">
        <v>0</v>
      </c>
      <c r="K1061" s="9" t="s">
        <v>2397</v>
      </c>
    </row>
    <row r="1062" spans="1:12" s="79" customFormat="1" x14ac:dyDescent="0.25">
      <c r="A1062" s="79" t="s">
        <v>2176</v>
      </c>
      <c r="B1062" s="79" t="s">
        <v>2177</v>
      </c>
      <c r="C1062" s="79" t="s">
        <v>2072</v>
      </c>
      <c r="D1062" s="79" t="str">
        <f t="shared" si="16"/>
        <v>PNP</v>
      </c>
      <c r="E1062" s="79" t="s">
        <v>2073</v>
      </c>
      <c r="F1062" s="79">
        <v>0</v>
      </c>
      <c r="G1062" s="79" t="s">
        <v>855</v>
      </c>
      <c r="H1062" s="79">
        <v>0</v>
      </c>
      <c r="I1062" s="79" t="s">
        <v>737</v>
      </c>
      <c r="J1062" s="79">
        <v>0</v>
      </c>
      <c r="K1062" s="79" t="str">
        <f>C1062</f>
        <v xml:space="preserve">PNP         </v>
      </c>
      <c r="L1062" s="79" t="s">
        <v>2384</v>
      </c>
    </row>
    <row r="1063" spans="1:12" x14ac:dyDescent="0.25">
      <c r="A1063" s="9" t="s">
        <v>2176</v>
      </c>
      <c r="B1063" s="9" t="s">
        <v>2177</v>
      </c>
      <c r="C1063" s="9" t="s">
        <v>1300</v>
      </c>
      <c r="D1063" s="9" t="str">
        <f t="shared" si="16"/>
        <v>PRS</v>
      </c>
      <c r="E1063" s="9" t="s">
        <v>1106</v>
      </c>
      <c r="F1063" s="74">
        <v>3.25</v>
      </c>
      <c r="G1063" s="9" t="s">
        <v>1301</v>
      </c>
      <c r="H1063" s="9">
        <v>0</v>
      </c>
      <c r="I1063" s="9" t="s">
        <v>858</v>
      </c>
      <c r="J1063" s="9">
        <v>0</v>
      </c>
      <c r="K1063" s="9" t="s">
        <v>2397</v>
      </c>
    </row>
    <row r="1064" spans="1:12" x14ac:dyDescent="0.25">
      <c r="A1064" s="9" t="s">
        <v>2176</v>
      </c>
      <c r="B1064" s="9" t="s">
        <v>2177</v>
      </c>
      <c r="C1064" s="9" t="s">
        <v>1302</v>
      </c>
      <c r="D1064" s="9" t="str">
        <f t="shared" si="16"/>
        <v>PRS_2016</v>
      </c>
      <c r="E1064" s="9" t="s">
        <v>1106</v>
      </c>
      <c r="F1064" s="9">
        <v>0</v>
      </c>
      <c r="G1064" s="9" t="s">
        <v>858</v>
      </c>
      <c r="H1064" s="9">
        <v>5</v>
      </c>
      <c r="I1064" s="9" t="s">
        <v>1301</v>
      </c>
      <c r="J1064" s="9">
        <v>0</v>
      </c>
      <c r="K1064" s="9" t="s">
        <v>2397</v>
      </c>
    </row>
    <row r="1065" spans="1:12" x14ac:dyDescent="0.25">
      <c r="A1065" s="9" t="s">
        <v>2176</v>
      </c>
      <c r="B1065" s="9" t="s">
        <v>2177</v>
      </c>
      <c r="C1065" s="9" t="s">
        <v>2074</v>
      </c>
      <c r="D1065" s="9" t="str">
        <f t="shared" si="16"/>
        <v>PRS_BUNDLE</v>
      </c>
      <c r="E1065" s="9" t="s">
        <v>1106</v>
      </c>
      <c r="F1065" s="9">
        <v>0</v>
      </c>
      <c r="G1065" s="9" t="s">
        <v>855</v>
      </c>
      <c r="H1065" s="9">
        <v>0</v>
      </c>
      <c r="I1065" s="9" t="s">
        <v>1301</v>
      </c>
      <c r="J1065" s="9">
        <v>0</v>
      </c>
      <c r="K1065" s="9" t="s">
        <v>2397</v>
      </c>
    </row>
    <row r="1066" spans="1:12" x14ac:dyDescent="0.25">
      <c r="A1066" s="9" t="s">
        <v>2176</v>
      </c>
      <c r="B1066" s="9" t="s">
        <v>2177</v>
      </c>
      <c r="C1066" s="9" t="s">
        <v>2244</v>
      </c>
      <c r="D1066" s="9" t="str">
        <f t="shared" si="16"/>
        <v>PRS_CRED</v>
      </c>
      <c r="E1066" s="9" t="s">
        <v>2245</v>
      </c>
      <c r="F1066" s="9">
        <v>0</v>
      </c>
      <c r="G1066" s="9" t="s">
        <v>858</v>
      </c>
      <c r="H1066" s="74">
        <v>-3.25</v>
      </c>
      <c r="I1066" s="9" t="s">
        <v>1301</v>
      </c>
      <c r="J1066" s="9">
        <v>0</v>
      </c>
      <c r="K1066" s="9" t="s">
        <v>2397</v>
      </c>
    </row>
    <row r="1067" spans="1:12" x14ac:dyDescent="0.25">
      <c r="A1067" s="9" t="s">
        <v>2176</v>
      </c>
      <c r="B1067" s="9" t="s">
        <v>2177</v>
      </c>
      <c r="C1067" s="9" t="s">
        <v>1305</v>
      </c>
      <c r="D1067" s="9" t="str">
        <f t="shared" si="16"/>
        <v>PRSCRED</v>
      </c>
      <c r="E1067" s="9" t="s">
        <v>1306</v>
      </c>
      <c r="F1067" s="74">
        <v>-3.25</v>
      </c>
      <c r="G1067" s="9" t="s">
        <v>1285</v>
      </c>
      <c r="H1067" s="9">
        <v>0</v>
      </c>
      <c r="I1067" s="9" t="s">
        <v>858</v>
      </c>
      <c r="J1067" s="9">
        <v>0</v>
      </c>
      <c r="K1067" s="9" t="s">
        <v>2397</v>
      </c>
    </row>
    <row r="1068" spans="1:12" x14ac:dyDescent="0.25">
      <c r="A1068" s="9" t="s">
        <v>2176</v>
      </c>
      <c r="B1068" s="9" t="s">
        <v>2177</v>
      </c>
      <c r="C1068" s="9" t="s">
        <v>1314</v>
      </c>
      <c r="D1068" s="9" t="str">
        <f t="shared" si="16"/>
        <v>PSTQU</v>
      </c>
      <c r="E1068" s="9" t="s">
        <v>1315</v>
      </c>
      <c r="F1068" s="9">
        <v>0</v>
      </c>
      <c r="G1068" s="9" t="s">
        <v>1316</v>
      </c>
      <c r="H1068" s="9">
        <v>0</v>
      </c>
      <c r="I1068" s="9" t="s">
        <v>858</v>
      </c>
      <c r="J1068" s="9">
        <v>0</v>
      </c>
      <c r="K1068" s="9" t="s">
        <v>2397</v>
      </c>
    </row>
    <row r="1069" spans="1:12" x14ac:dyDescent="0.25">
      <c r="A1069" s="9" t="s">
        <v>2176</v>
      </c>
      <c r="B1069" s="9" t="s">
        <v>2177</v>
      </c>
      <c r="C1069" s="9" t="s">
        <v>2075</v>
      </c>
      <c r="D1069" s="9" t="str">
        <f t="shared" si="16"/>
        <v>Q-BEST</v>
      </c>
      <c r="E1069" s="9" t="s">
        <v>2076</v>
      </c>
      <c r="F1069" s="9">
        <v>0</v>
      </c>
      <c r="G1069" s="9" t="s">
        <v>858</v>
      </c>
      <c r="H1069" s="74">
        <v>59.99</v>
      </c>
      <c r="I1069" s="9" t="s">
        <v>737</v>
      </c>
      <c r="J1069" s="9">
        <v>0</v>
      </c>
      <c r="K1069" s="9" t="s">
        <v>2397</v>
      </c>
    </row>
    <row r="1070" spans="1:12" x14ac:dyDescent="0.25">
      <c r="A1070" s="9" t="s">
        <v>2176</v>
      </c>
      <c r="B1070" s="9" t="s">
        <v>2177</v>
      </c>
      <c r="C1070" s="9" t="s">
        <v>2077</v>
      </c>
      <c r="D1070" s="9" t="str">
        <f t="shared" si="16"/>
        <v>Q-BETTER</v>
      </c>
      <c r="E1070" s="9" t="s">
        <v>2078</v>
      </c>
      <c r="F1070" s="9">
        <v>0</v>
      </c>
      <c r="G1070" s="9" t="s">
        <v>858</v>
      </c>
      <c r="H1070" s="74">
        <v>49.99</v>
      </c>
      <c r="I1070" s="9" t="s">
        <v>737</v>
      </c>
      <c r="J1070" s="9">
        <v>0</v>
      </c>
      <c r="K1070" s="9" t="s">
        <v>2397</v>
      </c>
    </row>
    <row r="1071" spans="1:12" x14ac:dyDescent="0.25">
      <c r="A1071" s="9" t="s">
        <v>2176</v>
      </c>
      <c r="B1071" s="9" t="s">
        <v>2177</v>
      </c>
      <c r="C1071" s="9" t="s">
        <v>2079</v>
      </c>
      <c r="D1071" s="9" t="str">
        <f t="shared" si="16"/>
        <v>Q-GOOD</v>
      </c>
      <c r="E1071" s="9" t="s">
        <v>2080</v>
      </c>
      <c r="F1071" s="9">
        <v>0</v>
      </c>
      <c r="G1071" s="9" t="s">
        <v>858</v>
      </c>
      <c r="H1071" s="74">
        <v>39.99</v>
      </c>
      <c r="I1071" s="9" t="s">
        <v>737</v>
      </c>
      <c r="J1071" s="9">
        <v>0</v>
      </c>
      <c r="K1071" s="9" t="s">
        <v>2397</v>
      </c>
    </row>
    <row r="1072" spans="1:12" x14ac:dyDescent="0.25">
      <c r="A1072" s="9" t="s">
        <v>2176</v>
      </c>
      <c r="B1072" s="9" t="s">
        <v>2177</v>
      </c>
      <c r="C1072" s="9" t="s">
        <v>1317</v>
      </c>
      <c r="D1072" s="9" t="str">
        <f t="shared" si="16"/>
        <v>QCC_DISC</v>
      </c>
      <c r="E1072" s="9" t="s">
        <v>1318</v>
      </c>
      <c r="F1072" s="9">
        <v>0</v>
      </c>
      <c r="G1072" s="9" t="s">
        <v>737</v>
      </c>
      <c r="H1072" s="9">
        <v>0</v>
      </c>
      <c r="I1072" s="9" t="s">
        <v>858</v>
      </c>
      <c r="J1072" s="9">
        <v>0</v>
      </c>
      <c r="K1072" s="9" t="s">
        <v>2397</v>
      </c>
    </row>
    <row r="1073" spans="1:12" s="79" customFormat="1" x14ac:dyDescent="0.25">
      <c r="A1073" s="79" t="s">
        <v>2176</v>
      </c>
      <c r="B1073" s="79" t="s">
        <v>2177</v>
      </c>
      <c r="C1073" s="79" t="s">
        <v>2083</v>
      </c>
      <c r="D1073" s="79" t="str">
        <f t="shared" si="16"/>
        <v>QOLSYS_319</v>
      </c>
      <c r="E1073" s="79" t="s">
        <v>1075</v>
      </c>
      <c r="F1073" s="79">
        <v>0</v>
      </c>
      <c r="G1073" s="79" t="s">
        <v>854</v>
      </c>
      <c r="H1073" s="79">
        <v>0</v>
      </c>
      <c r="I1073" s="79" t="s">
        <v>858</v>
      </c>
      <c r="J1073" s="79">
        <v>0</v>
      </c>
      <c r="K1073" s="79" t="s">
        <v>851</v>
      </c>
    </row>
    <row r="1074" spans="1:12" s="79" customFormat="1" x14ac:dyDescent="0.25">
      <c r="A1074" s="79" t="s">
        <v>2176</v>
      </c>
      <c r="B1074" s="79" t="s">
        <v>2177</v>
      </c>
      <c r="C1074" s="79" t="s">
        <v>2084</v>
      </c>
      <c r="D1074" s="79" t="str">
        <f t="shared" si="16"/>
        <v>QOLSYS_433</v>
      </c>
      <c r="E1074" s="79" t="s">
        <v>1077</v>
      </c>
      <c r="F1074" s="79">
        <v>0</v>
      </c>
      <c r="G1074" s="79" t="s">
        <v>854</v>
      </c>
      <c r="H1074" s="79">
        <v>0</v>
      </c>
      <c r="I1074" s="79" t="s">
        <v>858</v>
      </c>
      <c r="J1074" s="79">
        <v>0</v>
      </c>
      <c r="K1074" s="79" t="s">
        <v>852</v>
      </c>
    </row>
    <row r="1075" spans="1:12" s="79" customFormat="1" x14ac:dyDescent="0.25">
      <c r="A1075" s="79" t="s">
        <v>2176</v>
      </c>
      <c r="B1075" s="79" t="s">
        <v>2177</v>
      </c>
      <c r="C1075" s="79" t="s">
        <v>2085</v>
      </c>
      <c r="D1075" s="79" t="str">
        <f t="shared" si="16"/>
        <v>QOLSYS_IQ2</v>
      </c>
      <c r="E1075" s="79" t="s">
        <v>1076</v>
      </c>
      <c r="F1075" s="79">
        <v>0</v>
      </c>
      <c r="G1075" s="79" t="s">
        <v>854</v>
      </c>
      <c r="H1075" s="79">
        <v>0</v>
      </c>
      <c r="I1075" s="79" t="s">
        <v>858</v>
      </c>
      <c r="J1075" s="79">
        <v>0</v>
      </c>
      <c r="K1075" s="79" t="s">
        <v>290</v>
      </c>
    </row>
    <row r="1076" spans="1:12" s="79" customFormat="1" x14ac:dyDescent="0.25">
      <c r="A1076" s="79" t="s">
        <v>2176</v>
      </c>
      <c r="B1076" s="79" t="s">
        <v>2177</v>
      </c>
      <c r="C1076" s="79" t="s">
        <v>2086</v>
      </c>
      <c r="D1076" s="79" t="str">
        <f t="shared" si="16"/>
        <v>QOLSYS_PG</v>
      </c>
      <c r="E1076" s="79" t="s">
        <v>1074</v>
      </c>
      <c r="F1076" s="79">
        <v>0</v>
      </c>
      <c r="G1076" s="79" t="s">
        <v>854</v>
      </c>
      <c r="H1076" s="79">
        <v>0</v>
      </c>
      <c r="I1076" s="79" t="s">
        <v>858</v>
      </c>
      <c r="J1076" s="79">
        <v>0</v>
      </c>
      <c r="K1076" s="79" t="s">
        <v>853</v>
      </c>
    </row>
    <row r="1077" spans="1:12" s="79" customFormat="1" x14ac:dyDescent="0.25">
      <c r="A1077" s="79" t="s">
        <v>2176</v>
      </c>
      <c r="B1077" s="79" t="s">
        <v>2177</v>
      </c>
      <c r="C1077" s="79" t="s">
        <v>403</v>
      </c>
      <c r="D1077" s="79" t="str">
        <f t="shared" si="16"/>
        <v>QS_PAD_TOUCH</v>
      </c>
      <c r="E1077" s="79" t="s">
        <v>450</v>
      </c>
      <c r="F1077" s="79">
        <v>199</v>
      </c>
      <c r="G1077" s="79" t="s">
        <v>854</v>
      </c>
      <c r="H1077" s="79">
        <v>0</v>
      </c>
      <c r="I1077" s="79" t="s">
        <v>858</v>
      </c>
      <c r="J1077" s="79">
        <v>0</v>
      </c>
      <c r="K1077" s="79" t="s">
        <v>403</v>
      </c>
    </row>
    <row r="1078" spans="1:12" x14ac:dyDescent="0.25">
      <c r="A1078" s="9" t="s">
        <v>2176</v>
      </c>
      <c r="B1078" s="9" t="s">
        <v>2177</v>
      </c>
      <c r="C1078" s="9" t="s">
        <v>1319</v>
      </c>
      <c r="D1078" s="9" t="str">
        <f t="shared" si="16"/>
        <v>REBOOK</v>
      </c>
      <c r="E1078" s="9" t="s">
        <v>1320</v>
      </c>
      <c r="F1078" s="9">
        <v>50</v>
      </c>
      <c r="G1078" s="9" t="s">
        <v>1218</v>
      </c>
      <c r="H1078" s="9">
        <v>0</v>
      </c>
      <c r="I1078" s="9" t="s">
        <v>858</v>
      </c>
      <c r="J1078" s="9">
        <v>0</v>
      </c>
      <c r="K1078" s="9" t="s">
        <v>2397</v>
      </c>
    </row>
    <row r="1079" spans="1:12" x14ac:dyDescent="0.25">
      <c r="A1079" s="9" t="s">
        <v>2176</v>
      </c>
      <c r="B1079" s="9" t="s">
        <v>2177</v>
      </c>
      <c r="C1079" s="9" t="s">
        <v>1321</v>
      </c>
      <c r="D1079" s="9" t="str">
        <f t="shared" si="16"/>
        <v>REBOOK_US</v>
      </c>
      <c r="E1079" s="9" t="s">
        <v>1322</v>
      </c>
      <c r="F1079" s="9">
        <v>50</v>
      </c>
      <c r="G1079" s="9" t="s">
        <v>1218</v>
      </c>
      <c r="H1079" s="9">
        <v>0</v>
      </c>
      <c r="I1079" s="9" t="s">
        <v>858</v>
      </c>
      <c r="J1079" s="9">
        <v>0</v>
      </c>
      <c r="K1079" s="9" t="s">
        <v>2397</v>
      </c>
    </row>
    <row r="1080" spans="1:12" x14ac:dyDescent="0.25">
      <c r="A1080" s="9" t="s">
        <v>2176</v>
      </c>
      <c r="B1080" s="9" t="s">
        <v>2177</v>
      </c>
      <c r="C1080" s="9" t="s">
        <v>1323</v>
      </c>
      <c r="D1080" s="9" t="str">
        <f t="shared" si="16"/>
        <v>REINSTAT_FEE</v>
      </c>
      <c r="E1080" s="9" t="s">
        <v>1324</v>
      </c>
      <c r="F1080" s="9">
        <v>0</v>
      </c>
      <c r="G1080" s="9" t="s">
        <v>1198</v>
      </c>
      <c r="H1080" s="9">
        <v>0</v>
      </c>
      <c r="I1080" s="9" t="s">
        <v>858</v>
      </c>
      <c r="J1080" s="9">
        <v>0</v>
      </c>
      <c r="K1080" s="9" t="s">
        <v>2397</v>
      </c>
    </row>
    <row r="1081" spans="1:12" x14ac:dyDescent="0.25">
      <c r="A1081" s="9" t="s">
        <v>2176</v>
      </c>
      <c r="B1081" s="9" t="s">
        <v>2177</v>
      </c>
      <c r="C1081" s="9" t="s">
        <v>2087</v>
      </c>
      <c r="D1081" s="9" t="str">
        <f t="shared" si="16"/>
        <v>REPEATER</v>
      </c>
      <c r="E1081" s="9" t="s">
        <v>2088</v>
      </c>
      <c r="F1081" s="9">
        <v>75</v>
      </c>
      <c r="G1081" s="9" t="s">
        <v>1347</v>
      </c>
      <c r="H1081" s="9">
        <v>0</v>
      </c>
      <c r="I1081" s="9" t="s">
        <v>858</v>
      </c>
      <c r="J1081" s="9">
        <v>0</v>
      </c>
      <c r="K1081" s="9" t="s">
        <v>2397</v>
      </c>
    </row>
    <row r="1082" spans="1:12" x14ac:dyDescent="0.25">
      <c r="A1082" s="9" t="s">
        <v>2176</v>
      </c>
      <c r="B1082" s="9" t="s">
        <v>2177</v>
      </c>
      <c r="C1082" s="9" t="s">
        <v>2089</v>
      </c>
      <c r="D1082" s="9" t="str">
        <f t="shared" si="16"/>
        <v>RETN_OFFER</v>
      </c>
      <c r="E1082" s="9" t="s">
        <v>2090</v>
      </c>
      <c r="F1082" s="9">
        <v>0</v>
      </c>
      <c r="G1082" s="9" t="s">
        <v>737</v>
      </c>
      <c r="H1082" s="9">
        <v>0</v>
      </c>
      <c r="I1082" s="9" t="s">
        <v>737</v>
      </c>
      <c r="J1082" s="9">
        <v>0</v>
      </c>
      <c r="K1082" s="9" t="s">
        <v>2397</v>
      </c>
    </row>
    <row r="1083" spans="1:12" s="79" customFormat="1" x14ac:dyDescent="0.25">
      <c r="A1083" s="79" t="s">
        <v>2176</v>
      </c>
      <c r="B1083" s="79" t="s">
        <v>2177</v>
      </c>
      <c r="C1083" s="79" t="s">
        <v>2093</v>
      </c>
      <c r="D1083" s="79" t="str">
        <f t="shared" si="16"/>
        <v>S10-2114</v>
      </c>
      <c r="E1083" s="79" t="s">
        <v>1102</v>
      </c>
      <c r="F1083" s="79">
        <v>0</v>
      </c>
      <c r="G1083" s="79" t="s">
        <v>1568</v>
      </c>
      <c r="H1083" s="79">
        <v>0</v>
      </c>
      <c r="I1083" s="79" t="s">
        <v>1296</v>
      </c>
      <c r="J1083" s="79">
        <v>0</v>
      </c>
      <c r="K1083" s="79" t="s">
        <v>979</v>
      </c>
    </row>
    <row r="1084" spans="1:12" s="79" customFormat="1" x14ac:dyDescent="0.25">
      <c r="A1084" s="79" t="s">
        <v>2176</v>
      </c>
      <c r="B1084" s="79" t="s">
        <v>2177</v>
      </c>
      <c r="C1084" s="79" t="s">
        <v>2094</v>
      </c>
      <c r="D1084" s="79" t="str">
        <f t="shared" si="16"/>
        <v>S30-0584</v>
      </c>
      <c r="E1084" s="79" t="s">
        <v>2095</v>
      </c>
      <c r="F1084" s="79">
        <v>0</v>
      </c>
      <c r="G1084" s="79" t="s">
        <v>1568</v>
      </c>
      <c r="H1084" s="79">
        <v>0</v>
      </c>
      <c r="I1084" s="79" t="s">
        <v>858</v>
      </c>
      <c r="J1084" s="79">
        <v>0</v>
      </c>
      <c r="K1084" s="79" t="s">
        <v>2364</v>
      </c>
    </row>
    <row r="1085" spans="1:12" s="79" customFormat="1" x14ac:dyDescent="0.25">
      <c r="A1085" s="79" t="s">
        <v>2176</v>
      </c>
      <c r="B1085" s="79" t="s">
        <v>2177</v>
      </c>
      <c r="C1085" s="79" t="s">
        <v>2096</v>
      </c>
      <c r="D1085" s="79" t="str">
        <f t="shared" si="16"/>
        <v>SBC</v>
      </c>
      <c r="E1085" s="79" t="s">
        <v>623</v>
      </c>
      <c r="F1085" s="79">
        <v>0</v>
      </c>
      <c r="G1085" s="79" t="s">
        <v>855</v>
      </c>
      <c r="H1085" s="79">
        <v>0</v>
      </c>
      <c r="I1085" s="79" t="s">
        <v>737</v>
      </c>
      <c r="J1085" s="79">
        <v>0</v>
      </c>
      <c r="K1085" s="79" t="s">
        <v>2096</v>
      </c>
      <c r="L1085" s="79" t="s">
        <v>2384</v>
      </c>
    </row>
    <row r="1086" spans="1:12" x14ac:dyDescent="0.25">
      <c r="A1086" s="9" t="s">
        <v>2176</v>
      </c>
      <c r="B1086" s="9" t="s">
        <v>2177</v>
      </c>
      <c r="C1086" s="9" t="s">
        <v>5273</v>
      </c>
      <c r="D1086" s="9" t="str">
        <f t="shared" si="16"/>
        <v>SEC DISC</v>
      </c>
      <c r="E1086" s="9" t="s">
        <v>2246</v>
      </c>
      <c r="F1086" s="9">
        <v>0</v>
      </c>
      <c r="G1086" s="9" t="s">
        <v>858</v>
      </c>
      <c r="H1086" s="9">
        <v>-3</v>
      </c>
      <c r="I1086" s="9" t="s">
        <v>1231</v>
      </c>
      <c r="J1086" s="9">
        <v>0</v>
      </c>
      <c r="K1086" s="9" t="s">
        <v>2397</v>
      </c>
    </row>
    <row r="1087" spans="1:12" x14ac:dyDescent="0.25">
      <c r="A1087" s="9" t="s">
        <v>2176</v>
      </c>
      <c r="B1087" s="9" t="s">
        <v>2177</v>
      </c>
      <c r="C1087" s="9" t="s">
        <v>5272</v>
      </c>
      <c r="D1087" s="9" t="str">
        <f t="shared" si="16"/>
        <v>SECA DISC</v>
      </c>
      <c r="E1087" s="9" t="s">
        <v>2247</v>
      </c>
      <c r="F1087" s="9">
        <v>0</v>
      </c>
      <c r="G1087" s="9" t="s">
        <v>858</v>
      </c>
      <c r="H1087" s="75">
        <v>-3.5</v>
      </c>
      <c r="I1087" s="9" t="s">
        <v>1231</v>
      </c>
      <c r="J1087" s="9">
        <v>0</v>
      </c>
      <c r="K1087" s="9" t="s">
        <v>2397</v>
      </c>
    </row>
    <row r="1088" spans="1:12" x14ac:dyDescent="0.25">
      <c r="A1088" s="9" t="s">
        <v>2176</v>
      </c>
      <c r="B1088" s="9" t="s">
        <v>2177</v>
      </c>
      <c r="C1088" s="9" t="s">
        <v>2103</v>
      </c>
      <c r="D1088" s="9" t="str">
        <f t="shared" si="16"/>
        <v>SEV_WEATHER</v>
      </c>
      <c r="E1088" s="9" t="s">
        <v>1095</v>
      </c>
      <c r="F1088" s="9">
        <v>0</v>
      </c>
      <c r="G1088" s="9" t="s">
        <v>855</v>
      </c>
      <c r="H1088" s="9">
        <v>0</v>
      </c>
      <c r="I1088" s="9" t="s">
        <v>858</v>
      </c>
      <c r="J1088" s="9">
        <v>0</v>
      </c>
      <c r="K1088" s="9" t="s">
        <v>2397</v>
      </c>
    </row>
    <row r="1089" spans="1:12" x14ac:dyDescent="0.25">
      <c r="A1089" s="9" t="s">
        <v>2176</v>
      </c>
      <c r="B1089" s="9" t="s">
        <v>2177</v>
      </c>
      <c r="C1089" s="9" t="s">
        <v>2248</v>
      </c>
      <c r="D1089" s="9" t="str">
        <f t="shared" si="16"/>
        <v>SHIPCHRG</v>
      </c>
      <c r="E1089" s="9" t="s">
        <v>2249</v>
      </c>
      <c r="F1089" s="74">
        <v>9.99</v>
      </c>
      <c r="G1089" s="9" t="s">
        <v>2250</v>
      </c>
      <c r="H1089" s="9">
        <v>0</v>
      </c>
      <c r="I1089" s="9" t="s">
        <v>858</v>
      </c>
      <c r="J1089" s="9">
        <v>0</v>
      </c>
      <c r="K1089" s="9" t="s">
        <v>2397</v>
      </c>
    </row>
    <row r="1090" spans="1:12" s="79" customFormat="1" x14ac:dyDescent="0.25">
      <c r="A1090" s="79" t="s">
        <v>2176</v>
      </c>
      <c r="B1090" s="79" t="s">
        <v>2177</v>
      </c>
      <c r="C1090" s="79" t="s">
        <v>2104</v>
      </c>
      <c r="D1090" s="79" t="str">
        <f t="shared" ref="D1090:D1153" si="17">TRIM(C1090)</f>
        <v>SHOCK SENSOR</v>
      </c>
      <c r="E1090" s="79" t="s">
        <v>2105</v>
      </c>
      <c r="F1090" s="79">
        <v>59</v>
      </c>
      <c r="G1090" s="79" t="s">
        <v>854</v>
      </c>
      <c r="H1090" s="79">
        <v>0</v>
      </c>
      <c r="I1090" s="79" t="s">
        <v>858</v>
      </c>
      <c r="J1090" s="79">
        <v>0</v>
      </c>
      <c r="K1090" s="79" t="s">
        <v>2104</v>
      </c>
    </row>
    <row r="1091" spans="1:12" s="79" customFormat="1" x14ac:dyDescent="0.25">
      <c r="A1091" s="79" t="s">
        <v>2176</v>
      </c>
      <c r="B1091" s="79" t="s">
        <v>2177</v>
      </c>
      <c r="C1091" s="79" t="s">
        <v>2106</v>
      </c>
      <c r="D1091" s="79" t="str">
        <f t="shared" si="17"/>
        <v>SIMON_XT</v>
      </c>
      <c r="E1091" s="79" t="s">
        <v>2107</v>
      </c>
      <c r="F1091" s="79">
        <v>0</v>
      </c>
      <c r="G1091" s="79" t="s">
        <v>854</v>
      </c>
      <c r="H1091" s="79">
        <v>0</v>
      </c>
      <c r="I1091" s="79" t="s">
        <v>737</v>
      </c>
      <c r="J1091" s="79">
        <v>0</v>
      </c>
      <c r="K1091" s="79" t="s">
        <v>212</v>
      </c>
    </row>
    <row r="1092" spans="1:12" x14ac:dyDescent="0.25">
      <c r="A1092" s="9" t="s">
        <v>2176</v>
      </c>
      <c r="B1092" s="9" t="s">
        <v>2177</v>
      </c>
      <c r="C1092" s="9" t="s">
        <v>2109</v>
      </c>
      <c r="D1092" s="9" t="str">
        <f t="shared" si="17"/>
        <v>STAFF MO_FEE</v>
      </c>
      <c r="E1092" s="9" t="s">
        <v>2110</v>
      </c>
      <c r="F1092" s="9">
        <v>0</v>
      </c>
      <c r="G1092" s="9" t="s">
        <v>858</v>
      </c>
      <c r="H1092" s="9">
        <v>0</v>
      </c>
      <c r="I1092" s="9" t="s">
        <v>737</v>
      </c>
      <c r="J1092" s="9">
        <v>0</v>
      </c>
      <c r="K1092" s="9" t="s">
        <v>2397</v>
      </c>
    </row>
    <row r="1093" spans="1:12" x14ac:dyDescent="0.25">
      <c r="A1093" s="9" t="s">
        <v>2176</v>
      </c>
      <c r="B1093" s="9" t="s">
        <v>2177</v>
      </c>
      <c r="C1093" s="9" t="s">
        <v>1325</v>
      </c>
      <c r="D1093" s="9" t="str">
        <f t="shared" si="17"/>
        <v>STAFF_BEAC</v>
      </c>
      <c r="E1093" s="9" t="s">
        <v>1326</v>
      </c>
      <c r="F1093" s="9">
        <v>0</v>
      </c>
      <c r="G1093" s="9" t="s">
        <v>855</v>
      </c>
      <c r="H1093" s="9">
        <v>0</v>
      </c>
      <c r="I1093" s="9" t="s">
        <v>737</v>
      </c>
      <c r="J1093" s="9">
        <v>0</v>
      </c>
      <c r="K1093" s="9" t="s">
        <v>2397</v>
      </c>
    </row>
    <row r="1094" spans="1:12" x14ac:dyDescent="0.25">
      <c r="A1094" s="9" t="s">
        <v>2176</v>
      </c>
      <c r="B1094" s="9" t="s">
        <v>2177</v>
      </c>
      <c r="C1094" s="9" t="s">
        <v>1327</v>
      </c>
      <c r="D1094" s="9" t="str">
        <f t="shared" si="17"/>
        <v>STAFF_DISC</v>
      </c>
      <c r="E1094" s="9" t="s">
        <v>1328</v>
      </c>
      <c r="F1094" s="9">
        <v>0</v>
      </c>
      <c r="G1094" s="9" t="s">
        <v>855</v>
      </c>
      <c r="H1094" s="9">
        <v>0</v>
      </c>
      <c r="I1094" s="9" t="s">
        <v>737</v>
      </c>
      <c r="J1094" s="9">
        <v>0</v>
      </c>
      <c r="K1094" s="9" t="s">
        <v>2397</v>
      </c>
    </row>
    <row r="1095" spans="1:12" x14ac:dyDescent="0.25">
      <c r="A1095" s="9" t="s">
        <v>2176</v>
      </c>
      <c r="B1095" s="9" t="s">
        <v>2177</v>
      </c>
      <c r="C1095" s="9" t="s">
        <v>2111</v>
      </c>
      <c r="D1095" s="9" t="str">
        <f t="shared" si="17"/>
        <v>STARTER</v>
      </c>
      <c r="E1095" s="9" t="s">
        <v>2020</v>
      </c>
      <c r="F1095" s="9">
        <v>0</v>
      </c>
      <c r="G1095" s="9" t="s">
        <v>858</v>
      </c>
      <c r="H1095" s="74">
        <v>29.99</v>
      </c>
      <c r="I1095" s="9" t="s">
        <v>737</v>
      </c>
      <c r="J1095" s="9">
        <v>0</v>
      </c>
      <c r="K1095" s="9" t="s">
        <v>2397</v>
      </c>
    </row>
    <row r="1096" spans="1:12" s="79" customFormat="1" x14ac:dyDescent="0.25">
      <c r="A1096" s="79" t="s">
        <v>2176</v>
      </c>
      <c r="B1096" s="79" t="s">
        <v>2177</v>
      </c>
      <c r="C1096" s="79" t="s">
        <v>2112</v>
      </c>
      <c r="D1096" s="79" t="str">
        <f t="shared" si="17"/>
        <v>SUPERAVPLUS</v>
      </c>
      <c r="E1096" s="79" t="s">
        <v>623</v>
      </c>
      <c r="F1096" s="79">
        <v>0</v>
      </c>
      <c r="G1096" s="79" t="s">
        <v>855</v>
      </c>
      <c r="H1096" s="79">
        <v>0</v>
      </c>
      <c r="I1096" s="79" t="s">
        <v>737</v>
      </c>
      <c r="J1096" s="79">
        <v>0</v>
      </c>
      <c r="K1096" s="79" t="s">
        <v>2112</v>
      </c>
      <c r="L1096" s="79" t="s">
        <v>2384</v>
      </c>
    </row>
    <row r="1097" spans="1:12" s="79" customFormat="1" x14ac:dyDescent="0.25">
      <c r="A1097" s="79" t="s">
        <v>2176</v>
      </c>
      <c r="B1097" s="79" t="s">
        <v>2177</v>
      </c>
      <c r="C1097" s="79" t="s">
        <v>2113</v>
      </c>
      <c r="D1097" s="79" t="str">
        <f t="shared" si="17"/>
        <v>SUPERAVS</v>
      </c>
      <c r="E1097" s="79" t="s">
        <v>623</v>
      </c>
      <c r="F1097" s="79">
        <v>0</v>
      </c>
      <c r="G1097" s="79" t="s">
        <v>855</v>
      </c>
      <c r="H1097" s="79">
        <v>0</v>
      </c>
      <c r="I1097" s="79" t="s">
        <v>737</v>
      </c>
      <c r="J1097" s="79">
        <v>0</v>
      </c>
      <c r="K1097" s="79" t="s">
        <v>2113</v>
      </c>
      <c r="L1097" s="79" t="s">
        <v>2384</v>
      </c>
    </row>
    <row r="1098" spans="1:12" x14ac:dyDescent="0.25">
      <c r="A1098" s="9" t="s">
        <v>2176</v>
      </c>
      <c r="B1098" s="9" t="s">
        <v>2177</v>
      </c>
      <c r="C1098" s="9" t="s">
        <v>2251</v>
      </c>
      <c r="D1098" s="9" t="str">
        <f t="shared" si="17"/>
        <v>TELUS_DISC</v>
      </c>
      <c r="E1098" s="9" t="s">
        <v>2252</v>
      </c>
      <c r="F1098" s="9">
        <v>0</v>
      </c>
      <c r="G1098" s="9" t="s">
        <v>1874</v>
      </c>
      <c r="H1098" s="9">
        <v>0</v>
      </c>
      <c r="I1098" s="9" t="s">
        <v>1231</v>
      </c>
      <c r="J1098" s="9">
        <v>0</v>
      </c>
      <c r="K1098" s="9" t="s">
        <v>2397</v>
      </c>
    </row>
    <row r="1099" spans="1:12" s="79" customFormat="1" x14ac:dyDescent="0.25">
      <c r="A1099" s="79" t="s">
        <v>2176</v>
      </c>
      <c r="B1099" s="79" t="s">
        <v>2177</v>
      </c>
      <c r="C1099" s="79" t="s">
        <v>44</v>
      </c>
      <c r="D1099" s="79" t="str">
        <f t="shared" si="17"/>
        <v>TX-4200-01-1</v>
      </c>
      <c r="E1099" s="79" t="s">
        <v>1131</v>
      </c>
      <c r="F1099" s="79">
        <v>39</v>
      </c>
      <c r="G1099" s="79" t="s">
        <v>854</v>
      </c>
      <c r="H1099" s="79">
        <v>0</v>
      </c>
      <c r="I1099" s="79" t="s">
        <v>858</v>
      </c>
      <c r="J1099" s="79">
        <v>0</v>
      </c>
      <c r="K1099" s="79" t="s">
        <v>44</v>
      </c>
    </row>
    <row r="1100" spans="1:12" s="79" customFormat="1" x14ac:dyDescent="0.25">
      <c r="A1100" s="79" t="s">
        <v>2176</v>
      </c>
      <c r="B1100" s="79" t="s">
        <v>2177</v>
      </c>
      <c r="C1100" s="79" t="s">
        <v>45</v>
      </c>
      <c r="D1100" s="79" t="str">
        <f t="shared" si="17"/>
        <v>TX-4200-01-2</v>
      </c>
      <c r="E1100" s="79" t="s">
        <v>1132</v>
      </c>
      <c r="F1100" s="79">
        <v>39</v>
      </c>
      <c r="G1100" s="79" t="s">
        <v>854</v>
      </c>
      <c r="H1100" s="79">
        <v>0</v>
      </c>
      <c r="I1100" s="79" t="s">
        <v>858</v>
      </c>
      <c r="J1100" s="79">
        <v>0</v>
      </c>
      <c r="K1100" s="79" t="s">
        <v>45</v>
      </c>
    </row>
    <row r="1101" spans="1:12" s="79" customFormat="1" x14ac:dyDescent="0.25">
      <c r="A1101" s="79" t="s">
        <v>2176</v>
      </c>
      <c r="B1101" s="79" t="s">
        <v>2177</v>
      </c>
      <c r="C1101" s="79" t="s">
        <v>46</v>
      </c>
      <c r="D1101" s="79" t="str">
        <f t="shared" si="17"/>
        <v>TX-6010-01-1</v>
      </c>
      <c r="E1101" s="79" t="s">
        <v>1133</v>
      </c>
      <c r="F1101" s="79">
        <v>69</v>
      </c>
      <c r="G1101" s="79" t="s">
        <v>854</v>
      </c>
      <c r="H1101" s="79">
        <v>0</v>
      </c>
      <c r="I1101" s="79" t="s">
        <v>858</v>
      </c>
      <c r="J1101" s="79">
        <v>0</v>
      </c>
      <c r="K1101" s="79" t="s">
        <v>46</v>
      </c>
    </row>
    <row r="1102" spans="1:12" s="79" customFormat="1" x14ac:dyDescent="0.25">
      <c r="A1102" s="79" t="s">
        <v>2176</v>
      </c>
      <c r="B1102" s="79" t="s">
        <v>2177</v>
      </c>
      <c r="C1102" s="79" t="s">
        <v>47</v>
      </c>
      <c r="D1102" s="79" t="str">
        <f t="shared" si="17"/>
        <v>TX-6310-01-1</v>
      </c>
      <c r="E1102" s="79" t="s">
        <v>1134</v>
      </c>
      <c r="F1102" s="79">
        <v>89</v>
      </c>
      <c r="G1102" s="79" t="s">
        <v>854</v>
      </c>
      <c r="H1102" s="79">
        <v>0</v>
      </c>
      <c r="I1102" s="79" t="s">
        <v>858</v>
      </c>
      <c r="J1102" s="79">
        <v>0</v>
      </c>
      <c r="K1102" s="79" t="s">
        <v>47</v>
      </c>
    </row>
    <row r="1103" spans="1:12" s="79" customFormat="1" x14ac:dyDescent="0.25">
      <c r="A1103" s="79" t="s">
        <v>2176</v>
      </c>
      <c r="B1103" s="79" t="s">
        <v>2177</v>
      </c>
      <c r="C1103" s="79" t="s">
        <v>2114</v>
      </c>
      <c r="D1103" s="79" t="str">
        <f t="shared" si="17"/>
        <v>TX-E101</v>
      </c>
      <c r="E1103" s="79" t="s">
        <v>1135</v>
      </c>
      <c r="F1103" s="79">
        <v>29</v>
      </c>
      <c r="G1103" s="79" t="s">
        <v>854</v>
      </c>
      <c r="H1103" s="79">
        <v>0</v>
      </c>
      <c r="I1103" s="79" t="s">
        <v>858</v>
      </c>
      <c r="J1103" s="79">
        <v>0</v>
      </c>
      <c r="K1103" s="79" t="s">
        <v>48</v>
      </c>
    </row>
    <row r="1104" spans="1:12" s="79" customFormat="1" x14ac:dyDescent="0.25">
      <c r="A1104" s="79" t="s">
        <v>2176</v>
      </c>
      <c r="B1104" s="79" t="s">
        <v>2177</v>
      </c>
      <c r="C1104" s="79" t="s">
        <v>2115</v>
      </c>
      <c r="D1104" s="79" t="str">
        <f t="shared" si="17"/>
        <v>TX-E201</v>
      </c>
      <c r="E1104" s="79" t="s">
        <v>1136</v>
      </c>
      <c r="F1104" s="79">
        <v>29</v>
      </c>
      <c r="G1104" s="79" t="s">
        <v>854</v>
      </c>
      <c r="H1104" s="79">
        <v>0</v>
      </c>
      <c r="I1104" s="79" t="s">
        <v>858</v>
      </c>
      <c r="J1104" s="79">
        <v>0</v>
      </c>
      <c r="K1104" s="79" t="s">
        <v>49</v>
      </c>
    </row>
    <row r="1105" spans="1:11" s="79" customFormat="1" x14ac:dyDescent="0.25">
      <c r="A1105" s="79" t="s">
        <v>2176</v>
      </c>
      <c r="B1105" s="79" t="s">
        <v>2177</v>
      </c>
      <c r="C1105" s="79" t="s">
        <v>2116</v>
      </c>
      <c r="D1105" s="79" t="str">
        <f t="shared" si="17"/>
        <v>TX-E401</v>
      </c>
      <c r="E1105" s="79" t="s">
        <v>1137</v>
      </c>
      <c r="F1105" s="79">
        <v>59</v>
      </c>
      <c r="G1105" s="79" t="s">
        <v>854</v>
      </c>
      <c r="H1105" s="79">
        <v>0</v>
      </c>
      <c r="I1105" s="79" t="s">
        <v>858</v>
      </c>
      <c r="J1105" s="79">
        <v>0</v>
      </c>
      <c r="K1105" s="79" t="s">
        <v>50</v>
      </c>
    </row>
    <row r="1106" spans="1:11" s="79" customFormat="1" x14ac:dyDescent="0.25">
      <c r="A1106" s="79" t="s">
        <v>2176</v>
      </c>
      <c r="B1106" s="79" t="s">
        <v>2177</v>
      </c>
      <c r="C1106" s="79" t="s">
        <v>2117</v>
      </c>
      <c r="D1106" s="79" t="str">
        <f t="shared" si="17"/>
        <v>TX-E611</v>
      </c>
      <c r="E1106" s="79" t="s">
        <v>1138</v>
      </c>
      <c r="F1106" s="79">
        <v>59</v>
      </c>
      <c r="G1106" s="79" t="s">
        <v>854</v>
      </c>
      <c r="H1106" s="79">
        <v>0</v>
      </c>
      <c r="I1106" s="79" t="s">
        <v>858</v>
      </c>
      <c r="J1106" s="79">
        <v>0</v>
      </c>
      <c r="K1106" s="79" t="s">
        <v>51</v>
      </c>
    </row>
    <row r="1107" spans="1:11" s="79" customFormat="1" x14ac:dyDescent="0.25">
      <c r="A1107" s="79" t="s">
        <v>2176</v>
      </c>
      <c r="B1107" s="79" t="s">
        <v>2177</v>
      </c>
      <c r="C1107" s="79" t="s">
        <v>2118</v>
      </c>
      <c r="D1107" s="79" t="str">
        <f t="shared" si="17"/>
        <v>USBKEY</v>
      </c>
      <c r="E1107" s="79" t="s">
        <v>2119</v>
      </c>
      <c r="F1107" s="79">
        <v>0</v>
      </c>
      <c r="G1107" s="79" t="s">
        <v>1347</v>
      </c>
      <c r="H1107" s="79">
        <v>0</v>
      </c>
      <c r="I1107" s="79" t="s">
        <v>858</v>
      </c>
      <c r="J1107" s="79">
        <v>0</v>
      </c>
      <c r="K1107" s="79" t="s">
        <v>2367</v>
      </c>
    </row>
    <row r="1108" spans="1:11" x14ac:dyDescent="0.25">
      <c r="A1108" s="9" t="s">
        <v>2176</v>
      </c>
      <c r="B1108" s="9" t="s">
        <v>2177</v>
      </c>
      <c r="C1108" s="9" t="s">
        <v>2253</v>
      </c>
      <c r="D1108" s="9" t="str">
        <f t="shared" si="17"/>
        <v>USDISCHO</v>
      </c>
      <c r="E1108" s="9" t="s">
        <v>2220</v>
      </c>
      <c r="F1108" s="9">
        <v>-50</v>
      </c>
      <c r="G1108" s="9" t="s">
        <v>1198</v>
      </c>
      <c r="H1108" s="9">
        <v>0</v>
      </c>
      <c r="I1108" s="9" t="s">
        <v>858</v>
      </c>
      <c r="J1108" s="9">
        <v>0</v>
      </c>
      <c r="K1108" s="9" t="s">
        <v>2397</v>
      </c>
    </row>
    <row r="1109" spans="1:11" x14ac:dyDescent="0.25">
      <c r="A1109" s="9" t="s">
        <v>2176</v>
      </c>
      <c r="B1109" s="9" t="s">
        <v>2177</v>
      </c>
      <c r="C1109" s="9" t="s">
        <v>2254</v>
      </c>
      <c r="D1109" s="9" t="str">
        <f t="shared" si="17"/>
        <v>USDISCRETN</v>
      </c>
      <c r="E1109" s="9" t="s">
        <v>2255</v>
      </c>
      <c r="F1109" s="9">
        <v>-50</v>
      </c>
      <c r="G1109" s="9" t="s">
        <v>1874</v>
      </c>
      <c r="H1109" s="9">
        <v>0</v>
      </c>
      <c r="I1109" s="9" t="s">
        <v>858</v>
      </c>
      <c r="J1109" s="9">
        <v>0</v>
      </c>
      <c r="K1109" s="9" t="s">
        <v>2397</v>
      </c>
    </row>
    <row r="1110" spans="1:11" x14ac:dyDescent="0.25">
      <c r="A1110" s="9" t="s">
        <v>2176</v>
      </c>
      <c r="B1110" s="9" t="s">
        <v>2177</v>
      </c>
      <c r="C1110" s="9" t="s">
        <v>2256</v>
      </c>
      <c r="D1110" s="9" t="str">
        <f t="shared" si="17"/>
        <v>USDISCSCARE</v>
      </c>
      <c r="E1110" s="9" t="s">
        <v>2257</v>
      </c>
      <c r="F1110" s="9">
        <v>-50</v>
      </c>
      <c r="G1110" s="9" t="s">
        <v>2212</v>
      </c>
      <c r="H1110" s="9">
        <v>0</v>
      </c>
      <c r="I1110" s="9" t="s">
        <v>858</v>
      </c>
      <c r="J1110" s="9">
        <v>0</v>
      </c>
      <c r="K1110" s="9" t="s">
        <v>2397</v>
      </c>
    </row>
    <row r="1111" spans="1:11" x14ac:dyDescent="0.25">
      <c r="A1111" s="9" t="s">
        <v>2176</v>
      </c>
      <c r="B1111" s="9" t="s">
        <v>2177</v>
      </c>
      <c r="C1111" s="9" t="s">
        <v>2258</v>
      </c>
      <c r="D1111" s="9" t="str">
        <f t="shared" si="17"/>
        <v>USDISCSRV</v>
      </c>
      <c r="E1111" s="9" t="s">
        <v>2259</v>
      </c>
      <c r="F1111" s="9">
        <v>-50</v>
      </c>
      <c r="G1111" s="9" t="s">
        <v>2227</v>
      </c>
      <c r="H1111" s="9">
        <v>0</v>
      </c>
      <c r="I1111" s="9" t="s">
        <v>858</v>
      </c>
      <c r="J1111" s="9">
        <v>0</v>
      </c>
      <c r="K1111" s="9" t="s">
        <v>2397</v>
      </c>
    </row>
    <row r="1112" spans="1:11" x14ac:dyDescent="0.25">
      <c r="A1112" s="9" t="s">
        <v>2176</v>
      </c>
      <c r="B1112" s="9" t="s">
        <v>2177</v>
      </c>
      <c r="C1112" s="9" t="s">
        <v>2260</v>
      </c>
      <c r="D1112" s="9" t="str">
        <f t="shared" si="17"/>
        <v>USDISDPKSRV</v>
      </c>
      <c r="E1112" s="9" t="s">
        <v>2261</v>
      </c>
      <c r="F1112" s="9">
        <v>-50</v>
      </c>
      <c r="G1112" s="9" t="s">
        <v>2218</v>
      </c>
      <c r="H1112" s="9">
        <v>0</v>
      </c>
      <c r="I1112" s="9" t="s">
        <v>858</v>
      </c>
      <c r="J1112" s="9">
        <v>0</v>
      </c>
      <c r="K1112" s="9" t="s">
        <v>2397</v>
      </c>
    </row>
    <row r="1113" spans="1:11" x14ac:dyDescent="0.25">
      <c r="A1113" s="9" t="s">
        <v>2176</v>
      </c>
      <c r="B1113" s="9" t="s">
        <v>2177</v>
      </c>
      <c r="C1113" s="9" t="s">
        <v>1332</v>
      </c>
      <c r="D1113" s="9" t="str">
        <f t="shared" si="17"/>
        <v>USFLSTTAX</v>
      </c>
      <c r="E1113" s="9" t="s">
        <v>1333</v>
      </c>
      <c r="F1113" s="9">
        <v>0</v>
      </c>
      <c r="G1113" s="9" t="s">
        <v>1334</v>
      </c>
      <c r="H1113" s="9">
        <v>0</v>
      </c>
      <c r="I1113" s="9" t="s">
        <v>858</v>
      </c>
      <c r="J1113" s="9">
        <v>0</v>
      </c>
      <c r="K1113" s="9" t="s">
        <v>2397</v>
      </c>
    </row>
    <row r="1114" spans="1:11" x14ac:dyDescent="0.25">
      <c r="A1114" s="9" t="s">
        <v>2176</v>
      </c>
      <c r="B1114" s="9" t="s">
        <v>2177</v>
      </c>
      <c r="C1114" s="9" t="s">
        <v>1335</v>
      </c>
      <c r="D1114" s="9" t="str">
        <f t="shared" si="17"/>
        <v>USNCSTTAX</v>
      </c>
      <c r="E1114" s="9" t="s">
        <v>1336</v>
      </c>
      <c r="F1114" s="9">
        <v>0</v>
      </c>
      <c r="G1114" s="9" t="s">
        <v>1337</v>
      </c>
      <c r="H1114" s="9">
        <v>0</v>
      </c>
      <c r="I1114" s="9" t="s">
        <v>858</v>
      </c>
      <c r="J1114" s="9">
        <v>0</v>
      </c>
      <c r="K1114" s="9" t="s">
        <v>2397</v>
      </c>
    </row>
    <row r="1115" spans="1:11" x14ac:dyDescent="0.25">
      <c r="A1115" s="9" t="s">
        <v>2176</v>
      </c>
      <c r="B1115" s="9" t="s">
        <v>2177</v>
      </c>
      <c r="C1115" s="9" t="s">
        <v>2262</v>
      </c>
      <c r="D1115" s="9" t="str">
        <f t="shared" si="17"/>
        <v>USSERV</v>
      </c>
      <c r="E1115" s="9" t="s">
        <v>1217</v>
      </c>
      <c r="F1115" s="9">
        <v>50</v>
      </c>
      <c r="G1115" s="9" t="s">
        <v>855</v>
      </c>
      <c r="H1115" s="9">
        <v>0</v>
      </c>
      <c r="I1115" s="9" t="s">
        <v>858</v>
      </c>
      <c r="J1115" s="9">
        <v>0</v>
      </c>
      <c r="K1115" s="9" t="s">
        <v>2397</v>
      </c>
    </row>
    <row r="1116" spans="1:11" x14ac:dyDescent="0.25">
      <c r="A1116" s="9" t="s">
        <v>2176</v>
      </c>
      <c r="B1116" s="9" t="s">
        <v>2177</v>
      </c>
      <c r="C1116" s="9" t="s">
        <v>2120</v>
      </c>
      <c r="D1116" s="9" t="str">
        <f t="shared" si="17"/>
        <v>VALASSIS</v>
      </c>
      <c r="E1116" s="9" t="s">
        <v>2121</v>
      </c>
      <c r="F1116" s="9">
        <v>0</v>
      </c>
      <c r="G1116" s="9" t="s">
        <v>737</v>
      </c>
      <c r="H1116" s="9">
        <v>0</v>
      </c>
      <c r="I1116" s="9" t="s">
        <v>858</v>
      </c>
      <c r="J1116" s="9">
        <v>0</v>
      </c>
      <c r="K1116" s="9" t="s">
        <v>2397</v>
      </c>
    </row>
    <row r="1117" spans="1:11" x14ac:dyDescent="0.25">
      <c r="A1117" s="9" t="s">
        <v>2176</v>
      </c>
      <c r="B1117" s="9" t="s">
        <v>2177</v>
      </c>
      <c r="C1117" s="9" t="s">
        <v>2122</v>
      </c>
      <c r="D1117" s="9" t="str">
        <f t="shared" si="17"/>
        <v>VALPAK</v>
      </c>
      <c r="E1117" s="9" t="s">
        <v>2123</v>
      </c>
      <c r="F1117" s="9">
        <v>0</v>
      </c>
      <c r="G1117" s="9" t="s">
        <v>737</v>
      </c>
      <c r="H1117" s="9">
        <v>0</v>
      </c>
      <c r="I1117" s="9" t="s">
        <v>858</v>
      </c>
      <c r="J1117" s="9">
        <v>0</v>
      </c>
      <c r="K1117" s="9" t="s">
        <v>2397</v>
      </c>
    </row>
    <row r="1118" spans="1:11" s="79" customFormat="1" x14ac:dyDescent="0.25">
      <c r="A1118" s="79" t="s">
        <v>2176</v>
      </c>
      <c r="B1118" s="79" t="s">
        <v>2177</v>
      </c>
      <c r="C1118" s="79" t="s">
        <v>2124</v>
      </c>
      <c r="D1118" s="79" t="str">
        <f t="shared" si="17"/>
        <v>VC726</v>
      </c>
      <c r="E1118" s="79" t="s">
        <v>2125</v>
      </c>
      <c r="F1118" s="79">
        <v>199</v>
      </c>
      <c r="G1118" s="79" t="s">
        <v>854</v>
      </c>
      <c r="H1118" s="79">
        <v>0</v>
      </c>
      <c r="I1118" s="79" t="s">
        <v>858</v>
      </c>
      <c r="J1118" s="79">
        <v>0</v>
      </c>
      <c r="K1118" s="79" t="s">
        <v>2282</v>
      </c>
    </row>
    <row r="1119" spans="1:11" s="79" customFormat="1" x14ac:dyDescent="0.25">
      <c r="A1119" s="79" t="s">
        <v>2176</v>
      </c>
      <c r="B1119" s="79" t="s">
        <v>2177</v>
      </c>
      <c r="C1119" s="79" t="s">
        <v>2126</v>
      </c>
      <c r="D1119" s="79" t="str">
        <f t="shared" si="17"/>
        <v>VC826</v>
      </c>
      <c r="E1119" s="79" t="s">
        <v>2127</v>
      </c>
      <c r="F1119" s="79">
        <v>199</v>
      </c>
      <c r="G1119" s="79" t="s">
        <v>854</v>
      </c>
      <c r="H1119" s="79">
        <v>0</v>
      </c>
      <c r="I1119" s="79" t="s">
        <v>858</v>
      </c>
      <c r="J1119" s="79">
        <v>0</v>
      </c>
      <c r="K1119" s="79" t="s">
        <v>2283</v>
      </c>
    </row>
    <row r="1120" spans="1:11" x14ac:dyDescent="0.25">
      <c r="A1120" s="9" t="s">
        <v>2176</v>
      </c>
      <c r="B1120" s="9" t="s">
        <v>2177</v>
      </c>
      <c r="C1120" s="9" t="s">
        <v>2128</v>
      </c>
      <c r="D1120" s="9" t="str">
        <f t="shared" si="17"/>
        <v>VCAMCOM2</v>
      </c>
      <c r="E1120" s="9" t="s">
        <v>2129</v>
      </c>
      <c r="F1120" s="9">
        <v>0</v>
      </c>
      <c r="G1120" s="9" t="s">
        <v>1347</v>
      </c>
      <c r="H1120" s="74">
        <v>3.01</v>
      </c>
      <c r="I1120" s="9" t="s">
        <v>1341</v>
      </c>
      <c r="J1120" s="9">
        <v>0</v>
      </c>
      <c r="K1120" s="9" t="s">
        <v>2397</v>
      </c>
    </row>
    <row r="1121" spans="1:11" s="79" customFormat="1" x14ac:dyDescent="0.25">
      <c r="A1121" s="79" t="s">
        <v>2176</v>
      </c>
      <c r="B1121" s="79" t="s">
        <v>2177</v>
      </c>
      <c r="C1121" s="79" t="s">
        <v>2263</v>
      </c>
      <c r="D1121" s="79" t="str">
        <f t="shared" si="17"/>
        <v>VCM</v>
      </c>
      <c r="E1121" s="79" t="s">
        <v>2264</v>
      </c>
      <c r="F1121" s="79">
        <v>0</v>
      </c>
      <c r="G1121" s="79" t="s">
        <v>855</v>
      </c>
      <c r="H1121" s="79">
        <v>0</v>
      </c>
      <c r="I1121" s="79" t="s">
        <v>858</v>
      </c>
      <c r="J1121" s="79">
        <v>0</v>
      </c>
      <c r="K1121" s="79" t="s">
        <v>2368</v>
      </c>
    </row>
    <row r="1122" spans="1:11" s="79" customFormat="1" x14ac:dyDescent="0.25">
      <c r="A1122" s="79" t="s">
        <v>2176</v>
      </c>
      <c r="B1122" s="79" t="s">
        <v>2177</v>
      </c>
      <c r="C1122" s="79" t="s">
        <v>1610</v>
      </c>
      <c r="D1122" s="79" t="str">
        <f t="shared" si="17"/>
        <v>VELCRO</v>
      </c>
      <c r="E1122" s="79" t="s">
        <v>1611</v>
      </c>
      <c r="F1122" s="79">
        <v>0</v>
      </c>
      <c r="G1122" s="79" t="s">
        <v>854</v>
      </c>
      <c r="H1122" s="79">
        <v>0</v>
      </c>
      <c r="I1122" s="79" t="s">
        <v>858</v>
      </c>
      <c r="J1122" s="79">
        <v>0</v>
      </c>
      <c r="K1122" s="79" t="s">
        <v>2369</v>
      </c>
    </row>
    <row r="1123" spans="1:11" x14ac:dyDescent="0.25">
      <c r="A1123" s="9" t="s">
        <v>2176</v>
      </c>
      <c r="B1123" s="9" t="s">
        <v>2177</v>
      </c>
      <c r="C1123" s="9" t="s">
        <v>1634</v>
      </c>
      <c r="D1123" s="9" t="str">
        <f t="shared" si="17"/>
        <v>VID_EXPANS</v>
      </c>
      <c r="E1123" s="9" t="s">
        <v>1108</v>
      </c>
      <c r="F1123" s="9">
        <v>0</v>
      </c>
      <c r="G1123" s="9" t="s">
        <v>858</v>
      </c>
      <c r="H1123" s="9">
        <v>0</v>
      </c>
      <c r="I1123" s="9" t="s">
        <v>1341</v>
      </c>
      <c r="J1123" s="9">
        <v>0</v>
      </c>
      <c r="K1123" s="9" t="s">
        <v>2397</v>
      </c>
    </row>
    <row r="1124" spans="1:11" s="79" customFormat="1" x14ac:dyDescent="0.25">
      <c r="A1124" s="79" t="s">
        <v>2176</v>
      </c>
      <c r="B1124" s="79" t="s">
        <v>2177</v>
      </c>
      <c r="C1124" s="79" t="s">
        <v>2130</v>
      </c>
      <c r="D1124" s="79" t="str">
        <f t="shared" si="17"/>
        <v>VISTA-20PCN</v>
      </c>
      <c r="E1124" s="79" t="s">
        <v>1129</v>
      </c>
      <c r="F1124" s="79">
        <v>0</v>
      </c>
      <c r="G1124" s="79" t="s">
        <v>855</v>
      </c>
      <c r="H1124" s="79">
        <v>0</v>
      </c>
      <c r="I1124" s="79" t="s">
        <v>858</v>
      </c>
      <c r="J1124" s="79">
        <v>0</v>
      </c>
      <c r="K1124" s="79" t="s">
        <v>234</v>
      </c>
    </row>
    <row r="1125" spans="1:11" x14ac:dyDescent="0.25">
      <c r="A1125" s="9" t="s">
        <v>2176</v>
      </c>
      <c r="B1125" s="9" t="s">
        <v>2177</v>
      </c>
      <c r="C1125" s="9" t="s">
        <v>2265</v>
      </c>
      <c r="D1125" s="9" t="str">
        <f t="shared" si="17"/>
        <v>VPANEL</v>
      </c>
      <c r="E1125" s="9" t="s">
        <v>2266</v>
      </c>
      <c r="F1125" s="9">
        <v>199</v>
      </c>
      <c r="G1125" s="9" t="s">
        <v>855</v>
      </c>
      <c r="H1125" s="9">
        <v>0</v>
      </c>
      <c r="I1125" s="9" t="s">
        <v>737</v>
      </c>
      <c r="J1125" s="9">
        <v>0</v>
      </c>
      <c r="K1125" s="9" t="s">
        <v>2397</v>
      </c>
    </row>
    <row r="1126" spans="1:11" x14ac:dyDescent="0.25">
      <c r="A1126" s="9" t="s">
        <v>2176</v>
      </c>
      <c r="B1126" s="9" t="s">
        <v>2177</v>
      </c>
      <c r="C1126" s="9" t="s">
        <v>2131</v>
      </c>
      <c r="D1126" s="9" t="str">
        <f t="shared" si="17"/>
        <v>VR_PKVID1_NC</v>
      </c>
      <c r="E1126" s="9" t="s">
        <v>2132</v>
      </c>
      <c r="F1126" s="74">
        <v>-79.989999999999995</v>
      </c>
      <c r="G1126" s="9" t="s">
        <v>1868</v>
      </c>
      <c r="H1126" s="9">
        <v>0</v>
      </c>
      <c r="I1126" s="9" t="s">
        <v>858</v>
      </c>
      <c r="J1126" s="9">
        <v>0</v>
      </c>
      <c r="K1126" s="9" t="s">
        <v>2397</v>
      </c>
    </row>
    <row r="1127" spans="1:11" x14ac:dyDescent="0.25">
      <c r="A1127" s="9" t="s">
        <v>2176</v>
      </c>
      <c r="B1127" s="9" t="s">
        <v>2177</v>
      </c>
      <c r="C1127" s="9" t="s">
        <v>2133</v>
      </c>
      <c r="D1127" s="9" t="str">
        <f t="shared" si="17"/>
        <v>VRCAMERA</v>
      </c>
      <c r="E1127" s="9" t="s">
        <v>1842</v>
      </c>
      <c r="F1127" s="74">
        <v>49.99</v>
      </c>
      <c r="G1127" s="9" t="s">
        <v>1347</v>
      </c>
      <c r="H1127" s="74">
        <v>6.99</v>
      </c>
      <c r="I1127" s="9" t="s">
        <v>1341</v>
      </c>
      <c r="J1127" s="9">
        <v>0</v>
      </c>
      <c r="K1127" s="9" t="s">
        <v>2397</v>
      </c>
    </row>
    <row r="1128" spans="1:11" x14ac:dyDescent="0.25">
      <c r="A1128" s="9" t="s">
        <v>2176</v>
      </c>
      <c r="B1128" s="9" t="s">
        <v>2177</v>
      </c>
      <c r="C1128" s="9" t="s">
        <v>1342</v>
      </c>
      <c r="D1128" s="9" t="str">
        <f t="shared" si="17"/>
        <v>VRCRED_CC</v>
      </c>
      <c r="E1128" s="9" t="s">
        <v>1343</v>
      </c>
      <c r="F1128" s="9">
        <v>0</v>
      </c>
      <c r="G1128" s="9" t="s">
        <v>1344</v>
      </c>
      <c r="H1128" s="9">
        <v>0</v>
      </c>
      <c r="I1128" s="9" t="s">
        <v>858</v>
      </c>
      <c r="J1128" s="9">
        <v>0</v>
      </c>
      <c r="K1128" s="9" t="s">
        <v>2397</v>
      </c>
    </row>
    <row r="1129" spans="1:11" x14ac:dyDescent="0.25">
      <c r="A1129" s="9" t="s">
        <v>2176</v>
      </c>
      <c r="B1129" s="9" t="s">
        <v>2177</v>
      </c>
      <c r="C1129" s="9" t="s">
        <v>2267</v>
      </c>
      <c r="D1129" s="9" t="str">
        <f t="shared" si="17"/>
        <v>VRCRED_CR</v>
      </c>
      <c r="E1129" s="9" t="s">
        <v>2268</v>
      </c>
      <c r="F1129" s="9">
        <v>0</v>
      </c>
      <c r="G1129" s="9" t="s">
        <v>1344</v>
      </c>
      <c r="H1129" s="9">
        <v>0</v>
      </c>
      <c r="I1129" s="9" t="s">
        <v>858</v>
      </c>
      <c r="J1129" s="9">
        <v>0</v>
      </c>
      <c r="K1129" s="9" t="s">
        <v>2397</v>
      </c>
    </row>
    <row r="1130" spans="1:11" x14ac:dyDescent="0.25">
      <c r="A1130" s="9" t="s">
        <v>2176</v>
      </c>
      <c r="B1130" s="9" t="s">
        <v>2177</v>
      </c>
      <c r="C1130" s="9" t="s">
        <v>2269</v>
      </c>
      <c r="D1130" s="9" t="str">
        <f t="shared" si="17"/>
        <v>VRCRED_SV</v>
      </c>
      <c r="E1130" s="9" t="s">
        <v>2270</v>
      </c>
      <c r="F1130" s="9">
        <v>0</v>
      </c>
      <c r="G1130" s="9" t="s">
        <v>2271</v>
      </c>
      <c r="H1130" s="9">
        <v>0</v>
      </c>
      <c r="I1130" s="9" t="s">
        <v>858</v>
      </c>
      <c r="J1130" s="9">
        <v>0</v>
      </c>
      <c r="K1130" s="9" t="s">
        <v>2397</v>
      </c>
    </row>
    <row r="1131" spans="1:11" x14ac:dyDescent="0.25">
      <c r="A1131" s="9" t="s">
        <v>2176</v>
      </c>
      <c r="B1131" s="9" t="s">
        <v>2177</v>
      </c>
      <c r="C1131" s="9" t="s">
        <v>2140</v>
      </c>
      <c r="D1131" s="9" t="str">
        <f t="shared" si="17"/>
        <v>VRDISC_ONT</v>
      </c>
      <c r="E1131" s="9" t="s">
        <v>2141</v>
      </c>
      <c r="F1131" s="9">
        <v>-100</v>
      </c>
      <c r="G1131" s="9" t="s">
        <v>1547</v>
      </c>
      <c r="H1131" s="9">
        <v>0</v>
      </c>
      <c r="I1131" s="9" t="s">
        <v>858</v>
      </c>
      <c r="J1131" s="9">
        <v>0</v>
      </c>
      <c r="K1131" s="9" t="s">
        <v>2397</v>
      </c>
    </row>
    <row r="1132" spans="1:11" x14ac:dyDescent="0.25">
      <c r="A1132" s="9" t="s">
        <v>2176</v>
      </c>
      <c r="B1132" s="9" t="s">
        <v>2177</v>
      </c>
      <c r="C1132" s="9" t="s">
        <v>2272</v>
      </c>
      <c r="D1132" s="9" t="str">
        <f t="shared" si="17"/>
        <v>VRDISCRETN</v>
      </c>
      <c r="E1132" s="9" t="s">
        <v>2273</v>
      </c>
      <c r="F1132" s="9">
        <v>0</v>
      </c>
      <c r="G1132" s="9" t="s">
        <v>2274</v>
      </c>
      <c r="H1132" s="9">
        <v>0</v>
      </c>
      <c r="I1132" s="9" t="s">
        <v>858</v>
      </c>
      <c r="J1132" s="9">
        <v>0</v>
      </c>
      <c r="K1132" s="9" t="s">
        <v>2397</v>
      </c>
    </row>
    <row r="1133" spans="1:11" x14ac:dyDescent="0.25">
      <c r="A1133" s="9" t="s">
        <v>2176</v>
      </c>
      <c r="B1133" s="9" t="s">
        <v>2177</v>
      </c>
      <c r="C1133" s="9" t="s">
        <v>2142</v>
      </c>
      <c r="D1133" s="9" t="str">
        <f t="shared" si="17"/>
        <v>VRINSTALL</v>
      </c>
      <c r="E1133" s="9" t="s">
        <v>2143</v>
      </c>
      <c r="F1133" s="9">
        <v>0</v>
      </c>
      <c r="G1133" s="9" t="s">
        <v>1347</v>
      </c>
      <c r="H1133" s="9">
        <v>0</v>
      </c>
      <c r="I1133" s="9" t="s">
        <v>858</v>
      </c>
      <c r="J1133" s="9">
        <v>0</v>
      </c>
      <c r="K1133" s="9" t="s">
        <v>2397</v>
      </c>
    </row>
    <row r="1134" spans="1:11" x14ac:dyDescent="0.25">
      <c r="A1134" s="9" t="s">
        <v>2176</v>
      </c>
      <c r="B1134" s="9" t="s">
        <v>2177</v>
      </c>
      <c r="C1134" s="9" t="s">
        <v>2144</v>
      </c>
      <c r="D1134" s="9" t="str">
        <f t="shared" si="17"/>
        <v>VRLIGHT</v>
      </c>
      <c r="E1134" s="9" t="s">
        <v>2145</v>
      </c>
      <c r="F1134" s="74">
        <v>39.99</v>
      </c>
      <c r="G1134" s="9" t="s">
        <v>1347</v>
      </c>
      <c r="H1134" s="9">
        <v>0</v>
      </c>
      <c r="I1134" s="9" t="s">
        <v>858</v>
      </c>
      <c r="J1134" s="9">
        <v>0</v>
      </c>
      <c r="K1134" s="9" t="s">
        <v>2397</v>
      </c>
    </row>
    <row r="1135" spans="1:11" x14ac:dyDescent="0.25">
      <c r="A1135" s="9" t="s">
        <v>2176</v>
      </c>
      <c r="B1135" s="9" t="s">
        <v>2177</v>
      </c>
      <c r="C1135" s="9" t="s">
        <v>2275</v>
      </c>
      <c r="D1135" s="9" t="str">
        <f t="shared" si="17"/>
        <v>VRMONCRED</v>
      </c>
      <c r="E1135" s="9" t="s">
        <v>2276</v>
      </c>
      <c r="F1135" s="9">
        <v>0</v>
      </c>
      <c r="G1135" s="9" t="s">
        <v>2277</v>
      </c>
      <c r="H1135" s="9">
        <v>0</v>
      </c>
      <c r="I1135" s="9" t="s">
        <v>858</v>
      </c>
      <c r="J1135" s="9">
        <v>0</v>
      </c>
      <c r="K1135" s="9" t="s">
        <v>2397</v>
      </c>
    </row>
    <row r="1136" spans="1:11" x14ac:dyDescent="0.25">
      <c r="A1136" s="9" t="s">
        <v>2176</v>
      </c>
      <c r="B1136" s="9" t="s">
        <v>2177</v>
      </c>
      <c r="C1136" s="9" t="s">
        <v>2146</v>
      </c>
      <c r="D1136" s="9" t="str">
        <f t="shared" si="17"/>
        <v>VRSIGN</v>
      </c>
      <c r="E1136" s="9" t="s">
        <v>2147</v>
      </c>
      <c r="F1136" s="9">
        <v>0</v>
      </c>
      <c r="G1136" s="9" t="s">
        <v>1347</v>
      </c>
      <c r="H1136" s="9">
        <v>0</v>
      </c>
      <c r="I1136" s="9" t="s">
        <v>858</v>
      </c>
      <c r="J1136" s="9">
        <v>0</v>
      </c>
      <c r="K1136" s="9" t="s">
        <v>2397</v>
      </c>
    </row>
    <row r="1137" spans="1:12" x14ac:dyDescent="0.25">
      <c r="A1137" s="9" t="s">
        <v>2176</v>
      </c>
      <c r="B1137" s="9" t="s">
        <v>2177</v>
      </c>
      <c r="C1137" s="9" t="s">
        <v>2278</v>
      </c>
      <c r="D1137" s="9" t="str">
        <f t="shared" si="17"/>
        <v>VRSRVDISC</v>
      </c>
      <c r="E1137" s="9" t="s">
        <v>2279</v>
      </c>
      <c r="F1137" s="9">
        <v>0</v>
      </c>
      <c r="G1137" s="9" t="s">
        <v>2280</v>
      </c>
      <c r="H1137" s="9">
        <v>0</v>
      </c>
      <c r="I1137" s="9" t="s">
        <v>858</v>
      </c>
      <c r="J1137" s="9">
        <v>0</v>
      </c>
      <c r="K1137" s="9" t="s">
        <v>2397</v>
      </c>
    </row>
    <row r="1138" spans="1:12" x14ac:dyDescent="0.25">
      <c r="A1138" s="9" t="s">
        <v>2176</v>
      </c>
      <c r="B1138" s="9" t="s">
        <v>2177</v>
      </c>
      <c r="C1138" s="9" t="s">
        <v>2148</v>
      </c>
      <c r="D1138" s="9" t="str">
        <f t="shared" si="17"/>
        <v>VWAP</v>
      </c>
      <c r="E1138" s="9" t="s">
        <v>2149</v>
      </c>
      <c r="F1138" s="9">
        <v>75</v>
      </c>
      <c r="G1138" s="9" t="s">
        <v>1347</v>
      </c>
      <c r="H1138" s="9">
        <v>0</v>
      </c>
      <c r="I1138" s="9" t="s">
        <v>858</v>
      </c>
      <c r="J1138" s="9">
        <v>0</v>
      </c>
      <c r="K1138" s="9" t="s">
        <v>2397</v>
      </c>
    </row>
    <row r="1139" spans="1:12" s="79" customFormat="1" x14ac:dyDescent="0.25">
      <c r="A1139" s="79" t="s">
        <v>2176</v>
      </c>
      <c r="B1139" s="79" t="s">
        <v>2177</v>
      </c>
      <c r="C1139" s="79" t="s">
        <v>2150</v>
      </c>
      <c r="D1139" s="79" t="str">
        <f t="shared" si="17"/>
        <v>WA105DBZ</v>
      </c>
      <c r="E1139" s="79" t="s">
        <v>2151</v>
      </c>
      <c r="F1139" s="79">
        <v>69</v>
      </c>
      <c r="G1139" s="79" t="s">
        <v>854</v>
      </c>
      <c r="H1139" s="79">
        <v>0</v>
      </c>
      <c r="I1139" s="79" t="s">
        <v>858</v>
      </c>
      <c r="J1139" s="79">
        <v>0</v>
      </c>
      <c r="K1139" s="79" t="s">
        <v>2370</v>
      </c>
    </row>
    <row r="1140" spans="1:12" x14ac:dyDescent="0.25">
      <c r="A1140" s="9" t="s">
        <v>2176</v>
      </c>
      <c r="B1140" s="9" t="s">
        <v>2177</v>
      </c>
      <c r="C1140" s="9" t="s">
        <v>2152</v>
      </c>
      <c r="D1140" s="9" t="str">
        <f t="shared" si="17"/>
        <v>WEATHER2PNL</v>
      </c>
      <c r="E1140" s="9" t="s">
        <v>1093</v>
      </c>
      <c r="F1140" s="9">
        <v>0</v>
      </c>
      <c r="G1140" s="9" t="s">
        <v>855</v>
      </c>
      <c r="H1140" s="9">
        <v>0</v>
      </c>
      <c r="I1140" s="9" t="s">
        <v>1349</v>
      </c>
      <c r="J1140" s="9">
        <v>0</v>
      </c>
      <c r="K1140" s="9" t="s">
        <v>2397</v>
      </c>
    </row>
    <row r="1141" spans="1:12" s="79" customFormat="1" x14ac:dyDescent="0.25">
      <c r="A1141" s="79" t="s">
        <v>2176</v>
      </c>
      <c r="B1141" s="79" t="s">
        <v>2177</v>
      </c>
      <c r="C1141" s="79" t="s">
        <v>2153</v>
      </c>
      <c r="D1141" s="79" t="str">
        <f t="shared" si="17"/>
        <v>WIFI-AP-ANT</v>
      </c>
      <c r="E1141" s="79" t="s">
        <v>2154</v>
      </c>
      <c r="F1141" s="79">
        <v>0</v>
      </c>
      <c r="G1141" s="79" t="s">
        <v>1347</v>
      </c>
      <c r="H1141" s="79">
        <v>0</v>
      </c>
      <c r="I1141" s="79" t="s">
        <v>858</v>
      </c>
      <c r="J1141" s="79">
        <v>0</v>
      </c>
      <c r="K1141" s="79" t="s">
        <v>2371</v>
      </c>
    </row>
    <row r="1142" spans="1:12" s="79" customFormat="1" x14ac:dyDescent="0.25">
      <c r="A1142" s="79" t="s">
        <v>2176</v>
      </c>
      <c r="B1142" s="79" t="s">
        <v>2177</v>
      </c>
      <c r="C1142" s="79" t="s">
        <v>2155</v>
      </c>
      <c r="D1142" s="79" t="str">
        <f t="shared" si="17"/>
        <v>WIFI-CAM-ANT</v>
      </c>
      <c r="E1142" s="79" t="s">
        <v>2156</v>
      </c>
      <c r="F1142" s="79">
        <v>0</v>
      </c>
      <c r="G1142" s="79" t="s">
        <v>1347</v>
      </c>
      <c r="H1142" s="79">
        <v>0</v>
      </c>
      <c r="I1142" s="79" t="s">
        <v>858</v>
      </c>
      <c r="J1142" s="79">
        <v>0</v>
      </c>
      <c r="K1142" s="79" t="s">
        <v>2155</v>
      </c>
    </row>
    <row r="1143" spans="1:12" s="79" customFormat="1" x14ac:dyDescent="0.25">
      <c r="A1143" s="79" t="s">
        <v>2176</v>
      </c>
      <c r="B1143" s="79" t="s">
        <v>2177</v>
      </c>
      <c r="C1143" s="79" t="s">
        <v>1471</v>
      </c>
      <c r="D1143" s="79" t="str">
        <f t="shared" si="17"/>
        <v>WIFI_EXTEND</v>
      </c>
      <c r="E1143" s="79" t="s">
        <v>1092</v>
      </c>
      <c r="F1143" s="79">
        <v>0</v>
      </c>
      <c r="G1143" s="79" t="s">
        <v>854</v>
      </c>
      <c r="H1143" s="79">
        <v>0</v>
      </c>
      <c r="I1143" s="79" t="s">
        <v>858</v>
      </c>
      <c r="J1143" s="79">
        <v>0</v>
      </c>
      <c r="K1143" s="79" t="s">
        <v>209</v>
      </c>
    </row>
    <row r="1144" spans="1:12" x14ac:dyDescent="0.25">
      <c r="A1144" s="9" t="s">
        <v>2176</v>
      </c>
      <c r="B1144" s="9" t="s">
        <v>2177</v>
      </c>
      <c r="C1144" s="9" t="s">
        <v>2157</v>
      </c>
      <c r="D1144" s="9" t="str">
        <f t="shared" si="17"/>
        <v>WIFIBUNDLE</v>
      </c>
      <c r="E1144" s="9" t="s">
        <v>2158</v>
      </c>
      <c r="F1144" s="9">
        <v>0</v>
      </c>
      <c r="G1144" s="9" t="s">
        <v>1352</v>
      </c>
      <c r="H1144" s="74">
        <v>11.99</v>
      </c>
      <c r="I1144" s="9" t="s">
        <v>1200</v>
      </c>
      <c r="J1144" s="9">
        <v>0</v>
      </c>
      <c r="K1144" s="9" t="s">
        <v>2397</v>
      </c>
    </row>
    <row r="1145" spans="1:12" s="79" customFormat="1" x14ac:dyDescent="0.25">
      <c r="A1145" s="79" t="s">
        <v>2176</v>
      </c>
      <c r="B1145" s="79" t="s">
        <v>2177</v>
      </c>
      <c r="C1145" s="79" t="s">
        <v>1348</v>
      </c>
      <c r="D1145" s="79" t="str">
        <f t="shared" si="17"/>
        <v>WIFIDLINK</v>
      </c>
      <c r="E1145" s="79" t="s">
        <v>884</v>
      </c>
      <c r="F1145" s="79">
        <v>0</v>
      </c>
      <c r="G1145" s="79" t="s">
        <v>1349</v>
      </c>
      <c r="H1145" s="79">
        <v>0</v>
      </c>
      <c r="I1145" s="79" t="s">
        <v>858</v>
      </c>
      <c r="J1145" s="79">
        <v>0</v>
      </c>
      <c r="K1145" s="79" t="s">
        <v>208</v>
      </c>
    </row>
    <row r="1146" spans="1:12" s="79" customFormat="1" x14ac:dyDescent="0.25">
      <c r="A1146" s="79" t="s">
        <v>2176</v>
      </c>
      <c r="B1146" s="79" t="s">
        <v>2177</v>
      </c>
      <c r="C1146" s="79" t="s">
        <v>1350</v>
      </c>
      <c r="D1146" s="79" t="str">
        <f t="shared" si="17"/>
        <v>WIFIDRLK</v>
      </c>
      <c r="E1146" s="79" t="s">
        <v>1351</v>
      </c>
      <c r="F1146" s="80">
        <v>199.99</v>
      </c>
      <c r="G1146" s="79" t="s">
        <v>2159</v>
      </c>
      <c r="H1146" s="80">
        <v>2.99</v>
      </c>
      <c r="I1146" s="79" t="s">
        <v>1352</v>
      </c>
      <c r="J1146" s="79">
        <v>0</v>
      </c>
      <c r="K1146" s="79" t="s">
        <v>2372</v>
      </c>
    </row>
    <row r="1147" spans="1:12" s="79" customFormat="1" x14ac:dyDescent="0.25">
      <c r="A1147" s="79" t="s">
        <v>2176</v>
      </c>
      <c r="B1147" s="79" t="s">
        <v>2177</v>
      </c>
      <c r="C1147" s="79" t="s">
        <v>2160</v>
      </c>
      <c r="D1147" s="79" t="str">
        <f t="shared" si="17"/>
        <v>WIFIDRLK_B</v>
      </c>
      <c r="E1147" s="79" t="s">
        <v>2161</v>
      </c>
      <c r="F1147" s="79">
        <v>0</v>
      </c>
      <c r="G1147" s="79" t="s">
        <v>858</v>
      </c>
      <c r="H1147" s="80">
        <v>3.01</v>
      </c>
      <c r="I1147" s="79" t="s">
        <v>1352</v>
      </c>
      <c r="J1147" s="79">
        <v>0</v>
      </c>
      <c r="K1147" s="79" t="str">
        <f>C1147</f>
        <v xml:space="preserve">WIFIDRLK_B  </v>
      </c>
      <c r="L1147" s="79" t="s">
        <v>2384</v>
      </c>
    </row>
    <row r="1148" spans="1:12" x14ac:dyDescent="0.25">
      <c r="A1148" s="9" t="s">
        <v>2176</v>
      </c>
      <c r="B1148" s="9" t="s">
        <v>2177</v>
      </c>
      <c r="C1148" s="9" t="s">
        <v>2162</v>
      </c>
      <c r="D1148" s="9" t="str">
        <f t="shared" si="17"/>
        <v>WIFIHOME_B</v>
      </c>
      <c r="E1148" s="9" t="s">
        <v>2163</v>
      </c>
      <c r="F1148" s="9">
        <v>0</v>
      </c>
      <c r="G1148" s="9" t="s">
        <v>2164</v>
      </c>
      <c r="H1148" s="74">
        <v>3.01</v>
      </c>
      <c r="I1148" s="9" t="s">
        <v>1358</v>
      </c>
      <c r="J1148" s="9">
        <v>0</v>
      </c>
      <c r="K1148" s="9" t="s">
        <v>2397</v>
      </c>
    </row>
    <row r="1149" spans="1:12" s="79" customFormat="1" x14ac:dyDescent="0.25">
      <c r="A1149" s="79" t="s">
        <v>2176</v>
      </c>
      <c r="B1149" s="79" t="s">
        <v>2177</v>
      </c>
      <c r="C1149" s="79" t="s">
        <v>2165</v>
      </c>
      <c r="D1149" s="79" t="str">
        <f t="shared" si="17"/>
        <v>WIFIKEYPAD_W</v>
      </c>
      <c r="E1149" s="79" t="s">
        <v>2166</v>
      </c>
      <c r="F1149" s="79">
        <v>99</v>
      </c>
      <c r="G1149" s="79" t="s">
        <v>2167</v>
      </c>
      <c r="H1149" s="79">
        <v>0</v>
      </c>
      <c r="I1149" s="79" t="s">
        <v>2167</v>
      </c>
      <c r="J1149" s="79">
        <v>0</v>
      </c>
      <c r="K1149" s="79" t="s">
        <v>2165</v>
      </c>
    </row>
    <row r="1150" spans="1:12" s="79" customFormat="1" x14ac:dyDescent="0.25">
      <c r="A1150" s="79" t="s">
        <v>2176</v>
      </c>
      <c r="B1150" s="79" t="s">
        <v>2177</v>
      </c>
      <c r="C1150" s="79" t="s">
        <v>1353</v>
      </c>
      <c r="D1150" s="79" t="str">
        <f t="shared" si="17"/>
        <v>WIFIPLUG</v>
      </c>
      <c r="E1150" s="79" t="s">
        <v>1354</v>
      </c>
      <c r="F1150" s="80">
        <v>49.95</v>
      </c>
      <c r="G1150" s="79" t="s">
        <v>2168</v>
      </c>
      <c r="H1150" s="80">
        <v>1.99</v>
      </c>
      <c r="I1150" s="79" t="s">
        <v>1355</v>
      </c>
      <c r="J1150" s="79">
        <v>0</v>
      </c>
      <c r="K1150" s="79" t="s">
        <v>2373</v>
      </c>
    </row>
    <row r="1151" spans="1:12" s="79" customFormat="1" x14ac:dyDescent="0.25">
      <c r="A1151" s="79" t="s">
        <v>2176</v>
      </c>
      <c r="B1151" s="79" t="s">
        <v>2177</v>
      </c>
      <c r="C1151" s="79" t="s">
        <v>1612</v>
      </c>
      <c r="D1151" s="79" t="str">
        <f t="shared" si="17"/>
        <v>WIFISKEYPAD</v>
      </c>
      <c r="E1151" s="79" t="s">
        <v>1613</v>
      </c>
      <c r="F1151" s="79">
        <v>99</v>
      </c>
      <c r="G1151" s="79" t="s">
        <v>2167</v>
      </c>
      <c r="H1151" s="79">
        <v>0</v>
      </c>
      <c r="I1151" s="79" t="s">
        <v>858</v>
      </c>
      <c r="J1151" s="79">
        <v>0</v>
      </c>
      <c r="K1151" s="79" t="s">
        <v>2374</v>
      </c>
    </row>
    <row r="1152" spans="1:12" s="79" customFormat="1" x14ac:dyDescent="0.25">
      <c r="A1152" s="79" t="s">
        <v>2176</v>
      </c>
      <c r="B1152" s="79" t="s">
        <v>2177</v>
      </c>
      <c r="C1152" s="79" t="s">
        <v>1356</v>
      </c>
      <c r="D1152" s="79" t="str">
        <f t="shared" si="17"/>
        <v>WIFITSTAT</v>
      </c>
      <c r="E1152" s="79" t="s">
        <v>1357</v>
      </c>
      <c r="F1152" s="80">
        <v>149.99</v>
      </c>
      <c r="G1152" s="79" t="s">
        <v>2164</v>
      </c>
      <c r="H1152" s="80">
        <v>3.99</v>
      </c>
      <c r="I1152" s="79" t="s">
        <v>1358</v>
      </c>
      <c r="J1152" s="79">
        <v>0</v>
      </c>
      <c r="K1152" s="79" t="s">
        <v>2375</v>
      </c>
    </row>
    <row r="1153" spans="1:13" s="79" customFormat="1" x14ac:dyDescent="0.25">
      <c r="A1153" s="79" t="s">
        <v>2176</v>
      </c>
      <c r="B1153" s="79" t="s">
        <v>2177</v>
      </c>
      <c r="C1153" s="79" t="s">
        <v>2169</v>
      </c>
      <c r="D1153" s="79" t="str">
        <f t="shared" si="17"/>
        <v>WIFITSTAT_B</v>
      </c>
      <c r="E1153" s="79" t="s">
        <v>2170</v>
      </c>
      <c r="F1153" s="79">
        <v>0</v>
      </c>
      <c r="G1153" s="79" t="s">
        <v>858</v>
      </c>
      <c r="H1153" s="80">
        <v>3.01</v>
      </c>
      <c r="I1153" s="79" t="s">
        <v>1358</v>
      </c>
      <c r="J1153" s="79">
        <v>0</v>
      </c>
      <c r="K1153" s="79" t="str">
        <f>C1153</f>
        <v xml:space="preserve">WIFITSTAT_B </v>
      </c>
      <c r="L1153" s="79" t="s">
        <v>2384</v>
      </c>
    </row>
    <row r="1154" spans="1:13" s="79" customFormat="1" x14ac:dyDescent="0.25">
      <c r="A1154" s="79" t="s">
        <v>2176</v>
      </c>
      <c r="B1154" s="79" t="s">
        <v>2177</v>
      </c>
      <c r="C1154" s="79" t="s">
        <v>2171</v>
      </c>
      <c r="D1154" s="79" t="str">
        <f>TRIM(C1154)</f>
        <v>WLS914-433</v>
      </c>
      <c r="E1154" s="79" t="s">
        <v>1128</v>
      </c>
      <c r="F1154" s="79">
        <v>99</v>
      </c>
      <c r="G1154" s="79" t="s">
        <v>856</v>
      </c>
      <c r="H1154" s="79">
        <v>0</v>
      </c>
      <c r="I1154" s="79" t="s">
        <v>858</v>
      </c>
      <c r="J1154" s="79">
        <v>0</v>
      </c>
      <c r="K1154" s="79" t="s">
        <v>344</v>
      </c>
    </row>
    <row r="1155" spans="1:13" s="79" customFormat="1" x14ac:dyDescent="0.25">
      <c r="A1155" s="79" t="s">
        <v>2176</v>
      </c>
      <c r="B1155" s="79" t="s">
        <v>2177</v>
      </c>
      <c r="C1155" s="79" t="s">
        <v>1614</v>
      </c>
      <c r="D1155" s="79" t="str">
        <f>TRIM(C1155)</f>
        <v>WS7</v>
      </c>
      <c r="E1155" s="79" t="s">
        <v>602</v>
      </c>
      <c r="F1155" s="79">
        <v>69</v>
      </c>
      <c r="G1155" s="79" t="s">
        <v>855</v>
      </c>
      <c r="H1155" s="79">
        <v>0</v>
      </c>
      <c r="I1155" s="79" t="s">
        <v>858</v>
      </c>
      <c r="J1155" s="79">
        <v>0</v>
      </c>
      <c r="K1155" s="79" t="s">
        <v>601</v>
      </c>
    </row>
    <row r="1156" spans="1:13" s="79" customFormat="1" x14ac:dyDescent="0.25">
      <c r="A1156" s="79" t="s">
        <v>2176</v>
      </c>
      <c r="B1156" s="79" t="s">
        <v>2177</v>
      </c>
      <c r="C1156" s="79" t="s">
        <v>2172</v>
      </c>
      <c r="D1156" s="79" t="str">
        <f>TRIM(C1156)</f>
        <v>WST- 302</v>
      </c>
      <c r="E1156" s="79" t="s">
        <v>2173</v>
      </c>
      <c r="F1156" s="79">
        <v>59</v>
      </c>
      <c r="G1156" s="79" t="s">
        <v>854</v>
      </c>
      <c r="H1156" s="79">
        <v>0</v>
      </c>
      <c r="I1156" s="79" t="s">
        <v>858</v>
      </c>
      <c r="J1156" s="79">
        <v>0</v>
      </c>
      <c r="K1156" s="79" t="s">
        <v>2377</v>
      </c>
    </row>
    <row r="1157" spans="1:13" s="79" customFormat="1" x14ac:dyDescent="0.25">
      <c r="A1157" s="79" t="s">
        <v>2176</v>
      </c>
      <c r="B1157" s="79" t="s">
        <v>2177</v>
      </c>
      <c r="C1157" s="79" t="s">
        <v>2174</v>
      </c>
      <c r="D1157" s="79" t="str">
        <f>TRIM(C1157)</f>
        <v>WW-TRANSLATR</v>
      </c>
      <c r="E1157" s="79" t="s">
        <v>2175</v>
      </c>
      <c r="F1157" s="79">
        <v>0</v>
      </c>
      <c r="G1157" s="79" t="s">
        <v>854</v>
      </c>
      <c r="H1157" s="79">
        <v>0</v>
      </c>
      <c r="I1157" s="79" t="s">
        <v>858</v>
      </c>
      <c r="J1157" s="79">
        <v>0</v>
      </c>
      <c r="K1157" s="79" t="s">
        <v>2174</v>
      </c>
    </row>
    <row r="1158" spans="1:13" s="79" customFormat="1" x14ac:dyDescent="0.25">
      <c r="A1158" s="79" t="s">
        <v>2176</v>
      </c>
      <c r="B1158" s="79" t="s">
        <v>2177</v>
      </c>
      <c r="C1158" s="79" t="s">
        <v>926</v>
      </c>
      <c r="D1158" s="79" t="str">
        <f>TRIM(C1158)</f>
        <v>Z_DSD37_ZWUS</v>
      </c>
      <c r="E1158" s="79" t="s">
        <v>1082</v>
      </c>
      <c r="F1158" s="79">
        <v>0</v>
      </c>
      <c r="G1158" s="79" t="s">
        <v>854</v>
      </c>
      <c r="H1158" s="79">
        <v>0</v>
      </c>
      <c r="I1158" s="79" t="s">
        <v>858</v>
      </c>
      <c r="J1158" s="79">
        <v>0</v>
      </c>
      <c r="K1158" s="79" t="s">
        <v>926</v>
      </c>
    </row>
    <row r="1159" spans="1:13" s="78" customFormat="1" x14ac:dyDescent="0.25">
      <c r="D1159" s="78" t="s">
        <v>495</v>
      </c>
      <c r="G1159" s="78" t="s">
        <v>1476</v>
      </c>
      <c r="K1159" s="78" t="str">
        <f>D1159</f>
        <v>BBS-ENG-WD</v>
      </c>
      <c r="M1159" s="9"/>
    </row>
    <row r="1160" spans="1:13" s="78" customFormat="1" x14ac:dyDescent="0.25">
      <c r="D1160" s="78" t="s">
        <v>497</v>
      </c>
      <c r="G1160" s="78" t="s">
        <v>1476</v>
      </c>
      <c r="K1160" s="78" t="str">
        <f>D1160</f>
        <v>BBS-FR-WD</v>
      </c>
      <c r="M1160" s="9"/>
    </row>
    <row r="1161" spans="1:13" s="79" customFormat="1" x14ac:dyDescent="0.25">
      <c r="D1161" s="79" t="s">
        <v>499</v>
      </c>
      <c r="G1161" s="79" t="s">
        <v>1476</v>
      </c>
      <c r="K1161" s="79" t="s">
        <v>499</v>
      </c>
    </row>
    <row r="1162" spans="1:13" s="79" customFormat="1" x14ac:dyDescent="0.25">
      <c r="D1162" s="79" t="s">
        <v>501</v>
      </c>
      <c r="G1162" s="79" t="s">
        <v>1476</v>
      </c>
      <c r="K1162" s="79" t="s">
        <v>501</v>
      </c>
    </row>
    <row r="1163" spans="1:13" s="79" customFormat="1" x14ac:dyDescent="0.25">
      <c r="D1163" s="79" t="s">
        <v>503</v>
      </c>
      <c r="G1163" s="79" t="s">
        <v>1476</v>
      </c>
      <c r="K1163" s="79" t="s">
        <v>503</v>
      </c>
    </row>
    <row r="1164" spans="1:13" s="79" customFormat="1" x14ac:dyDescent="0.25">
      <c r="D1164" s="79" t="s">
        <v>505</v>
      </c>
      <c r="G1164" s="79" t="s">
        <v>1476</v>
      </c>
      <c r="K1164" s="79" t="s">
        <v>505</v>
      </c>
    </row>
    <row r="1165" spans="1:13" s="78" customFormat="1" x14ac:dyDescent="0.25">
      <c r="C1165" s="78" t="str">
        <f>D1165</f>
        <v>SIMON PANEL</v>
      </c>
      <c r="D1165" s="78" t="s">
        <v>2365</v>
      </c>
      <c r="E1165" s="78" t="s">
        <v>2398</v>
      </c>
      <c r="G1165" s="78" t="s">
        <v>854</v>
      </c>
      <c r="K1165" s="78" t="str">
        <f>D1165</f>
        <v>SIMON PANEL</v>
      </c>
      <c r="M1165" s="9"/>
    </row>
    <row r="1166" spans="1:13" s="78" customFormat="1" x14ac:dyDescent="0.25">
      <c r="C1166" s="78" t="str">
        <f>D1166</f>
        <v>SIMON PANELF</v>
      </c>
      <c r="D1166" s="78" t="s">
        <v>2366</v>
      </c>
      <c r="E1166" s="78" t="s">
        <v>2399</v>
      </c>
      <c r="G1166" s="78" t="s">
        <v>854</v>
      </c>
      <c r="K1166" s="78" t="str">
        <f>D1166</f>
        <v>SIMON PANELF</v>
      </c>
      <c r="M1166" s="9"/>
    </row>
    <row r="1167" spans="1:13" s="78" customFormat="1" x14ac:dyDescent="0.25">
      <c r="C1167" s="78" t="str">
        <f>D1167</f>
        <v>BV-300</v>
      </c>
      <c r="D1167" s="78" t="s">
        <v>301</v>
      </c>
      <c r="E1167" s="78" t="s">
        <v>2400</v>
      </c>
      <c r="G1167" s="78" t="s">
        <v>854</v>
      </c>
      <c r="K1167" s="78" t="str">
        <f>D1167</f>
        <v>BV-300</v>
      </c>
      <c r="M1167" s="9"/>
    </row>
    <row r="1168" spans="1:13" s="78" customFormat="1" x14ac:dyDescent="0.25">
      <c r="C1168" s="78" t="str">
        <f>D1168</f>
        <v>TX-E721</v>
      </c>
      <c r="D1168" s="78" t="s">
        <v>2380</v>
      </c>
      <c r="E1168" s="78" t="s">
        <v>2401</v>
      </c>
      <c r="G1168" s="78" t="s">
        <v>854</v>
      </c>
      <c r="K1168" s="78" t="str">
        <f>D1168</f>
        <v>TX-E721</v>
      </c>
      <c r="M1168" s="9"/>
    </row>
    <row r="1169" spans="3:11" s="78" customFormat="1" x14ac:dyDescent="0.25">
      <c r="C1169" s="78" t="s">
        <v>304</v>
      </c>
      <c r="D1169" s="78" t="s">
        <v>304</v>
      </c>
      <c r="E1169" s="78" t="s">
        <v>516</v>
      </c>
      <c r="G1169" s="78" t="s">
        <v>856</v>
      </c>
      <c r="K1169" s="78" t="s">
        <v>304</v>
      </c>
    </row>
    <row r="1170" spans="3:11" x14ac:dyDescent="0.25">
      <c r="C1170" s="144" t="s">
        <v>642</v>
      </c>
      <c r="D1170" s="144" t="s">
        <v>642</v>
      </c>
      <c r="G1170" s="77" t="s">
        <v>854</v>
      </c>
      <c r="K1170" s="77" t="str">
        <f>D1170</f>
        <v>PG_FLD_9985</v>
      </c>
    </row>
  </sheetData>
  <autoFilter ref="A1:M1168"/>
  <conditionalFormatting sqref="C1169">
    <cfRule type="duplicateValues" dxfId="2" priority="3"/>
  </conditionalFormatting>
  <conditionalFormatting sqref="D1169">
    <cfRule type="duplicateValues" dxfId="1" priority="2"/>
  </conditionalFormatting>
  <conditionalFormatting sqref="K1169:K1170">
    <cfRule type="duplicateValues" dxfId="0" priority="1"/>
  </conditionalFormatting>
  <pageMargins left="0.7" right="0.7" top="0.75" bottom="0.75" header="0.3" footer="0.3"/>
  <pageSetup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65"/>
  <sheetViews>
    <sheetView workbookViewId="0">
      <selection activeCell="A6" sqref="A6"/>
    </sheetView>
  </sheetViews>
  <sheetFormatPr defaultRowHeight="15" x14ac:dyDescent="0.25"/>
  <cols>
    <col min="1" max="1" width="12.42578125" style="9" bestFit="1" customWidth="1"/>
    <col min="2" max="2" width="5" style="9" bestFit="1" customWidth="1"/>
    <col min="3" max="3" width="50" style="9" bestFit="1" customWidth="1"/>
    <col min="4" max="7" width="9.140625" style="9"/>
    <col min="8" max="8" width="38.5703125" style="9" bestFit="1" customWidth="1"/>
    <col min="9" max="9" width="11.7109375" style="9" bestFit="1" customWidth="1"/>
    <col min="10" max="16384" width="9.140625" style="9"/>
  </cols>
  <sheetData>
    <row r="1" spans="1:9" x14ac:dyDescent="0.25">
      <c r="A1" s="445" t="s">
        <v>3033</v>
      </c>
      <c r="B1" s="445"/>
      <c r="C1" s="445"/>
      <c r="D1" s="445"/>
      <c r="H1" s="445" t="s">
        <v>3034</v>
      </c>
      <c r="I1" s="445"/>
    </row>
    <row r="3" spans="1:9" x14ac:dyDescent="0.25">
      <c r="A3" s="108" t="s">
        <v>741</v>
      </c>
      <c r="B3" s="108" t="s">
        <v>2769</v>
      </c>
      <c r="C3" s="108" t="s">
        <v>461</v>
      </c>
      <c r="D3" s="109"/>
      <c r="E3" s="109"/>
      <c r="H3" s="29" t="s">
        <v>3035</v>
      </c>
      <c r="I3" s="29" t="s">
        <v>3036</v>
      </c>
    </row>
    <row r="4" spans="1:9" x14ac:dyDescent="0.25">
      <c r="A4" s="9" t="s">
        <v>2770</v>
      </c>
      <c r="B4" s="9">
        <v>0</v>
      </c>
      <c r="C4" s="9" t="s">
        <v>2771</v>
      </c>
      <c r="H4" s="19" t="s">
        <v>853</v>
      </c>
      <c r="I4" s="9" t="s">
        <v>290</v>
      </c>
    </row>
    <row r="5" spans="1:9" x14ac:dyDescent="0.25">
      <c r="A5" s="9" t="s">
        <v>2772</v>
      </c>
      <c r="B5" s="9">
        <v>0</v>
      </c>
      <c r="C5" s="9" t="s">
        <v>2773</v>
      </c>
      <c r="H5" s="19" t="s">
        <v>851</v>
      </c>
      <c r="I5" s="9" t="s">
        <v>290</v>
      </c>
    </row>
    <row r="6" spans="1:9" x14ac:dyDescent="0.25">
      <c r="A6" s="9" t="s">
        <v>899</v>
      </c>
      <c r="B6" s="9">
        <v>0</v>
      </c>
      <c r="C6" s="9" t="s">
        <v>1084</v>
      </c>
      <c r="H6" s="19" t="s">
        <v>290</v>
      </c>
      <c r="I6" s="9" t="s">
        <v>290</v>
      </c>
    </row>
    <row r="7" spans="1:9" x14ac:dyDescent="0.25">
      <c r="A7" s="9" t="s">
        <v>2774</v>
      </c>
      <c r="B7" s="9">
        <v>0</v>
      </c>
      <c r="C7" s="9" t="s">
        <v>2775</v>
      </c>
      <c r="H7" s="19" t="s">
        <v>852</v>
      </c>
      <c r="I7" s="9" t="s">
        <v>290</v>
      </c>
    </row>
    <row r="8" spans="1:9" x14ac:dyDescent="0.25">
      <c r="A8" s="9" t="s">
        <v>2306</v>
      </c>
      <c r="B8" s="9">
        <v>0</v>
      </c>
      <c r="C8" s="9" t="s">
        <v>2776</v>
      </c>
      <c r="H8" s="19" t="s">
        <v>899</v>
      </c>
      <c r="I8" s="9" t="s">
        <v>899</v>
      </c>
    </row>
    <row r="9" spans="1:9" x14ac:dyDescent="0.25">
      <c r="A9" s="9" t="s">
        <v>2777</v>
      </c>
      <c r="B9" s="9">
        <v>0</v>
      </c>
      <c r="C9" s="9" t="s">
        <v>2778</v>
      </c>
      <c r="H9" s="19" t="s">
        <v>900</v>
      </c>
      <c r="I9" s="9" t="s">
        <v>899</v>
      </c>
    </row>
    <row r="10" spans="1:9" x14ac:dyDescent="0.25">
      <c r="A10" s="9" t="s">
        <v>2779</v>
      </c>
      <c r="B10" s="9">
        <v>0</v>
      </c>
      <c r="C10" s="9" t="s">
        <v>2780</v>
      </c>
      <c r="H10" s="19" t="s">
        <v>312</v>
      </c>
      <c r="I10" s="9" t="s">
        <v>647</v>
      </c>
    </row>
    <row r="11" spans="1:9" x14ac:dyDescent="0.25">
      <c r="A11" s="9" t="s">
        <v>2781</v>
      </c>
      <c r="B11" s="9">
        <v>0</v>
      </c>
      <c r="C11" s="9" t="s">
        <v>2782</v>
      </c>
      <c r="H11" s="19" t="s">
        <v>896</v>
      </c>
      <c r="I11" s="9" t="s">
        <v>3021</v>
      </c>
    </row>
    <row r="12" spans="1:9" x14ac:dyDescent="0.25">
      <c r="A12" s="9" t="s">
        <v>2307</v>
      </c>
      <c r="B12" s="9">
        <v>0</v>
      </c>
      <c r="C12" s="9" t="s">
        <v>2783</v>
      </c>
      <c r="H12" s="19" t="s">
        <v>898</v>
      </c>
      <c r="I12" s="9" t="s">
        <v>3021</v>
      </c>
    </row>
    <row r="13" spans="1:9" x14ac:dyDescent="0.25">
      <c r="A13" s="9" t="s">
        <v>2784</v>
      </c>
      <c r="B13" s="9">
        <v>0</v>
      </c>
      <c r="C13" s="9" t="s">
        <v>2785</v>
      </c>
    </row>
    <row r="14" spans="1:9" x14ac:dyDescent="0.25">
      <c r="A14" s="9" t="s">
        <v>2786</v>
      </c>
      <c r="B14" s="9">
        <v>0</v>
      </c>
      <c r="C14" s="9" t="s">
        <v>2787</v>
      </c>
    </row>
    <row r="15" spans="1:9" x14ac:dyDescent="0.25">
      <c r="A15" s="9" t="s">
        <v>2788</v>
      </c>
      <c r="B15" s="9">
        <v>0</v>
      </c>
      <c r="C15" s="9" t="s">
        <v>2789</v>
      </c>
    </row>
    <row r="16" spans="1:9" x14ac:dyDescent="0.25">
      <c r="A16" s="9" t="s">
        <v>2790</v>
      </c>
      <c r="B16" s="9">
        <v>0</v>
      </c>
      <c r="C16" s="9" t="s">
        <v>2791</v>
      </c>
    </row>
    <row r="17" spans="1:3" x14ac:dyDescent="0.25">
      <c r="A17" s="9" t="s">
        <v>2792</v>
      </c>
      <c r="B17" s="9">
        <v>0</v>
      </c>
      <c r="C17" s="9" t="s">
        <v>2793</v>
      </c>
    </row>
    <row r="18" spans="1:3" x14ac:dyDescent="0.25">
      <c r="A18" s="9" t="s">
        <v>2794</v>
      </c>
      <c r="B18" s="9">
        <v>0</v>
      </c>
      <c r="C18" s="9" t="s">
        <v>2795</v>
      </c>
    </row>
    <row r="19" spans="1:3" x14ac:dyDescent="0.25">
      <c r="A19" s="9" t="s">
        <v>2796</v>
      </c>
      <c r="B19" s="9">
        <v>0</v>
      </c>
      <c r="C19" s="9" t="s">
        <v>2797</v>
      </c>
    </row>
    <row r="20" spans="1:3" x14ac:dyDescent="0.25">
      <c r="A20" s="9" t="s">
        <v>2798</v>
      </c>
      <c r="B20" s="9">
        <v>0</v>
      </c>
      <c r="C20" s="9" t="s">
        <v>2799</v>
      </c>
    </row>
    <row r="21" spans="1:3" x14ac:dyDescent="0.25">
      <c r="A21" s="9" t="s">
        <v>2800</v>
      </c>
      <c r="B21" s="9">
        <v>0</v>
      </c>
      <c r="C21" s="9" t="s">
        <v>2801</v>
      </c>
    </row>
    <row r="22" spans="1:3" x14ac:dyDescent="0.25">
      <c r="A22" s="9" t="s">
        <v>2802</v>
      </c>
      <c r="B22" s="9">
        <v>0</v>
      </c>
      <c r="C22" s="9" t="s">
        <v>2803</v>
      </c>
    </row>
    <row r="23" spans="1:3" x14ac:dyDescent="0.25">
      <c r="A23" s="9" t="s">
        <v>2804</v>
      </c>
      <c r="B23" s="9">
        <v>0</v>
      </c>
      <c r="C23" s="9" t="s">
        <v>2805</v>
      </c>
    </row>
    <row r="24" spans="1:3" x14ac:dyDescent="0.25">
      <c r="A24" s="9" t="s">
        <v>2806</v>
      </c>
      <c r="B24" s="9">
        <v>0</v>
      </c>
      <c r="C24" s="9" t="s">
        <v>2807</v>
      </c>
    </row>
    <row r="25" spans="1:3" x14ac:dyDescent="0.25">
      <c r="A25" s="9" t="s">
        <v>2808</v>
      </c>
      <c r="B25" s="9">
        <v>0</v>
      </c>
      <c r="C25" s="9" t="s">
        <v>2809</v>
      </c>
    </row>
    <row r="26" spans="1:3" x14ac:dyDescent="0.25">
      <c r="A26" s="9" t="s">
        <v>2810</v>
      </c>
      <c r="B26" s="9">
        <v>0</v>
      </c>
      <c r="C26" s="9" t="s">
        <v>2811</v>
      </c>
    </row>
    <row r="27" spans="1:3" x14ac:dyDescent="0.25">
      <c r="A27" s="9" t="s">
        <v>2812</v>
      </c>
      <c r="B27" s="9">
        <v>0</v>
      </c>
      <c r="C27" s="9" t="s">
        <v>2813</v>
      </c>
    </row>
    <row r="28" spans="1:3" x14ac:dyDescent="0.25">
      <c r="A28" s="9" t="s">
        <v>2814</v>
      </c>
      <c r="B28" s="9">
        <v>0</v>
      </c>
      <c r="C28" s="9" t="s">
        <v>2815</v>
      </c>
    </row>
    <row r="29" spans="1:3" x14ac:dyDescent="0.25">
      <c r="A29" s="9" t="s">
        <v>2816</v>
      </c>
      <c r="B29" s="9">
        <v>0</v>
      </c>
      <c r="C29" s="9" t="s">
        <v>2817</v>
      </c>
    </row>
    <row r="30" spans="1:3" x14ac:dyDescent="0.25">
      <c r="A30" s="9" t="s">
        <v>2818</v>
      </c>
      <c r="B30" s="9">
        <v>0</v>
      </c>
      <c r="C30" s="9" t="s">
        <v>2819</v>
      </c>
    </row>
    <row r="31" spans="1:3" x14ac:dyDescent="0.25">
      <c r="A31" s="9" t="s">
        <v>2820</v>
      </c>
      <c r="B31" s="9">
        <v>0</v>
      </c>
      <c r="C31" s="9" t="s">
        <v>2821</v>
      </c>
    </row>
    <row r="32" spans="1:3" x14ac:dyDescent="0.25">
      <c r="A32" s="9" t="s">
        <v>2822</v>
      </c>
      <c r="B32" s="9">
        <v>0</v>
      </c>
      <c r="C32" s="9" t="s">
        <v>2823</v>
      </c>
    </row>
    <row r="33" spans="1:3" x14ac:dyDescent="0.25">
      <c r="A33" s="9" t="s">
        <v>2824</v>
      </c>
      <c r="B33" s="9">
        <v>0</v>
      </c>
      <c r="C33" s="9" t="s">
        <v>2825</v>
      </c>
    </row>
    <row r="34" spans="1:3" x14ac:dyDescent="0.25">
      <c r="A34" s="9" t="s">
        <v>2826</v>
      </c>
      <c r="B34" s="9">
        <v>0</v>
      </c>
      <c r="C34" s="9" t="s">
        <v>2827</v>
      </c>
    </row>
    <row r="35" spans="1:3" x14ac:dyDescent="0.25">
      <c r="A35" s="9" t="s">
        <v>2828</v>
      </c>
      <c r="B35" s="9">
        <v>0</v>
      </c>
      <c r="C35" s="9" t="s">
        <v>2829</v>
      </c>
    </row>
    <row r="36" spans="1:3" x14ac:dyDescent="0.25">
      <c r="A36" s="9" t="s">
        <v>2830</v>
      </c>
      <c r="B36" s="9">
        <v>0</v>
      </c>
      <c r="C36" s="9" t="s">
        <v>2831</v>
      </c>
    </row>
    <row r="37" spans="1:3" x14ac:dyDescent="0.25">
      <c r="A37" s="9" t="s">
        <v>2832</v>
      </c>
      <c r="B37" s="9">
        <v>0</v>
      </c>
      <c r="C37" s="9" t="s">
        <v>2833</v>
      </c>
    </row>
    <row r="38" spans="1:3" x14ac:dyDescent="0.25">
      <c r="A38" s="9" t="s">
        <v>2834</v>
      </c>
      <c r="B38" s="9">
        <v>0</v>
      </c>
      <c r="C38" s="9" t="s">
        <v>2835</v>
      </c>
    </row>
    <row r="39" spans="1:3" x14ac:dyDescent="0.25">
      <c r="A39" s="9" t="s">
        <v>2836</v>
      </c>
      <c r="B39" s="9">
        <v>0</v>
      </c>
      <c r="C39" s="9" t="s">
        <v>2837</v>
      </c>
    </row>
    <row r="40" spans="1:3" x14ac:dyDescent="0.25">
      <c r="A40" s="9" t="s">
        <v>2838</v>
      </c>
      <c r="B40" s="9">
        <v>0</v>
      </c>
      <c r="C40" s="9" t="s">
        <v>2839</v>
      </c>
    </row>
    <row r="41" spans="1:3" x14ac:dyDescent="0.25">
      <c r="A41" s="9" t="s">
        <v>2840</v>
      </c>
      <c r="B41" s="9">
        <v>0</v>
      </c>
      <c r="C41" s="9" t="s">
        <v>2841</v>
      </c>
    </row>
    <row r="42" spans="1:3" x14ac:dyDescent="0.25">
      <c r="A42" s="9" t="s">
        <v>2842</v>
      </c>
      <c r="B42" s="9">
        <v>0</v>
      </c>
      <c r="C42" s="9" t="s">
        <v>2843</v>
      </c>
    </row>
    <row r="43" spans="1:3" x14ac:dyDescent="0.25">
      <c r="A43" s="9" t="s">
        <v>2844</v>
      </c>
      <c r="B43" s="9">
        <v>0</v>
      </c>
      <c r="C43" s="9" t="s">
        <v>2845</v>
      </c>
    </row>
    <row r="44" spans="1:3" x14ac:dyDescent="0.25">
      <c r="A44" s="9" t="s">
        <v>2846</v>
      </c>
      <c r="B44" s="9">
        <v>0</v>
      </c>
      <c r="C44" s="9" t="s">
        <v>2847</v>
      </c>
    </row>
    <row r="45" spans="1:3" x14ac:dyDescent="0.25">
      <c r="A45" s="9" t="s">
        <v>2848</v>
      </c>
      <c r="B45" s="9">
        <v>0</v>
      </c>
      <c r="C45" s="9" t="s">
        <v>2849</v>
      </c>
    </row>
    <row r="46" spans="1:3" x14ac:dyDescent="0.25">
      <c r="A46" s="9" t="s">
        <v>2850</v>
      </c>
      <c r="B46" s="9">
        <v>0</v>
      </c>
      <c r="C46" s="9" t="s">
        <v>2851</v>
      </c>
    </row>
    <row r="47" spans="1:3" x14ac:dyDescent="0.25">
      <c r="A47" s="9" t="s">
        <v>2852</v>
      </c>
      <c r="B47" s="9">
        <v>0</v>
      </c>
      <c r="C47" s="9" t="s">
        <v>2853</v>
      </c>
    </row>
    <row r="48" spans="1:3" x14ac:dyDescent="0.25">
      <c r="A48" s="9" t="s">
        <v>2854</v>
      </c>
      <c r="B48" s="9">
        <v>0</v>
      </c>
      <c r="C48" s="9" t="s">
        <v>2855</v>
      </c>
    </row>
    <row r="49" spans="1:3" x14ac:dyDescent="0.25">
      <c r="A49" s="9" t="s">
        <v>2856</v>
      </c>
      <c r="B49" s="9">
        <v>0</v>
      </c>
      <c r="C49" s="9" t="s">
        <v>2857</v>
      </c>
    </row>
    <row r="50" spans="1:3" x14ac:dyDescent="0.25">
      <c r="A50" s="9" t="s">
        <v>2858</v>
      </c>
      <c r="B50" s="9">
        <v>0</v>
      </c>
      <c r="C50" s="9" t="s">
        <v>2859</v>
      </c>
    </row>
    <row r="51" spans="1:3" x14ac:dyDescent="0.25">
      <c r="A51" s="9" t="s">
        <v>971</v>
      </c>
      <c r="B51" s="9">
        <v>0</v>
      </c>
      <c r="C51" s="9" t="s">
        <v>1103</v>
      </c>
    </row>
    <row r="52" spans="1:3" x14ac:dyDescent="0.25">
      <c r="A52" s="9" t="s">
        <v>2860</v>
      </c>
      <c r="B52" s="9">
        <v>0</v>
      </c>
      <c r="C52" s="9" t="s">
        <v>2861</v>
      </c>
    </row>
    <row r="53" spans="1:3" x14ac:dyDescent="0.25">
      <c r="A53" s="9" t="s">
        <v>2862</v>
      </c>
      <c r="B53" s="9">
        <v>0</v>
      </c>
      <c r="C53" s="9" t="s">
        <v>2863</v>
      </c>
    </row>
    <row r="54" spans="1:3" x14ac:dyDescent="0.25">
      <c r="A54" s="9" t="s">
        <v>2864</v>
      </c>
      <c r="B54" s="9">
        <v>0</v>
      </c>
      <c r="C54" s="9" t="s">
        <v>2865</v>
      </c>
    </row>
    <row r="55" spans="1:3" x14ac:dyDescent="0.25">
      <c r="A55" s="9" t="s">
        <v>2866</v>
      </c>
      <c r="B55" s="9">
        <v>0</v>
      </c>
      <c r="C55" s="9" t="s">
        <v>2867</v>
      </c>
    </row>
    <row r="56" spans="1:3" x14ac:dyDescent="0.25">
      <c r="A56" s="9" t="s">
        <v>2868</v>
      </c>
      <c r="B56" s="9">
        <v>0</v>
      </c>
      <c r="C56" s="9" t="s">
        <v>2869</v>
      </c>
    </row>
    <row r="57" spans="1:3" x14ac:dyDescent="0.25">
      <c r="A57" s="9" t="s">
        <v>2870</v>
      </c>
      <c r="B57" s="9">
        <v>0</v>
      </c>
      <c r="C57" s="9" t="s">
        <v>2871</v>
      </c>
    </row>
    <row r="58" spans="1:3" x14ac:dyDescent="0.25">
      <c r="A58" s="9" t="s">
        <v>2872</v>
      </c>
      <c r="B58" s="9">
        <v>0</v>
      </c>
      <c r="C58" s="9" t="s">
        <v>2873</v>
      </c>
    </row>
    <row r="59" spans="1:3" x14ac:dyDescent="0.25">
      <c r="A59" s="9" t="s">
        <v>2874</v>
      </c>
      <c r="B59" s="9">
        <v>0</v>
      </c>
      <c r="C59" s="9" t="s">
        <v>2875</v>
      </c>
    </row>
    <row r="60" spans="1:3" x14ac:dyDescent="0.25">
      <c r="A60" s="9" t="s">
        <v>2876</v>
      </c>
      <c r="B60" s="9">
        <v>0</v>
      </c>
      <c r="C60" s="9" t="s">
        <v>2877</v>
      </c>
    </row>
    <row r="61" spans="1:3" x14ac:dyDescent="0.25">
      <c r="A61" s="9" t="s">
        <v>2878</v>
      </c>
      <c r="B61" s="9">
        <v>0</v>
      </c>
      <c r="C61" s="9" t="s">
        <v>2879</v>
      </c>
    </row>
    <row r="62" spans="1:3" x14ac:dyDescent="0.25">
      <c r="A62" s="9" t="s">
        <v>2880</v>
      </c>
      <c r="B62" s="9">
        <v>0</v>
      </c>
      <c r="C62" s="9" t="s">
        <v>2881</v>
      </c>
    </row>
    <row r="63" spans="1:3" x14ac:dyDescent="0.25">
      <c r="A63" s="9" t="s">
        <v>2882</v>
      </c>
      <c r="B63" s="9">
        <v>0</v>
      </c>
      <c r="C63" s="9" t="s">
        <v>2883</v>
      </c>
    </row>
    <row r="64" spans="1:3" x14ac:dyDescent="0.25">
      <c r="A64" s="9" t="s">
        <v>990</v>
      </c>
      <c r="B64" s="9">
        <v>0</v>
      </c>
      <c r="C64" s="9" t="s">
        <v>1099</v>
      </c>
    </row>
    <row r="65" spans="1:3" x14ac:dyDescent="0.25">
      <c r="A65" s="9" t="s">
        <v>994</v>
      </c>
      <c r="B65" s="9">
        <v>0</v>
      </c>
      <c r="C65" s="9" t="s">
        <v>1100</v>
      </c>
    </row>
    <row r="66" spans="1:3" x14ac:dyDescent="0.25">
      <c r="A66" s="9" t="s">
        <v>1068</v>
      </c>
      <c r="B66" s="9">
        <v>0</v>
      </c>
      <c r="C66" s="9" t="s">
        <v>1101</v>
      </c>
    </row>
    <row r="67" spans="1:3" x14ac:dyDescent="0.25">
      <c r="A67" s="9" t="s">
        <v>2884</v>
      </c>
      <c r="B67" s="9">
        <v>0</v>
      </c>
      <c r="C67" s="9" t="s">
        <v>2885</v>
      </c>
    </row>
    <row r="68" spans="1:3" x14ac:dyDescent="0.25">
      <c r="A68" s="9" t="s">
        <v>2886</v>
      </c>
      <c r="B68" s="9">
        <v>0</v>
      </c>
      <c r="C68" s="9" t="s">
        <v>2886</v>
      </c>
    </row>
    <row r="69" spans="1:3" x14ac:dyDescent="0.25">
      <c r="A69" s="9" t="s">
        <v>2887</v>
      </c>
      <c r="B69" s="9">
        <v>0</v>
      </c>
      <c r="C69" s="9" t="s">
        <v>2887</v>
      </c>
    </row>
    <row r="70" spans="1:3" x14ac:dyDescent="0.25">
      <c r="A70" s="9" t="s">
        <v>2888</v>
      </c>
      <c r="B70" s="9">
        <v>0</v>
      </c>
      <c r="C70" s="9" t="s">
        <v>2889</v>
      </c>
    </row>
    <row r="71" spans="1:3" x14ac:dyDescent="0.25">
      <c r="A71" s="9" t="s">
        <v>2387</v>
      </c>
      <c r="B71" s="9">
        <v>0</v>
      </c>
      <c r="C71" s="9" t="s">
        <v>2387</v>
      </c>
    </row>
    <row r="72" spans="1:3" x14ac:dyDescent="0.25">
      <c r="A72" s="9" t="s">
        <v>2390</v>
      </c>
      <c r="B72" s="9">
        <v>0</v>
      </c>
      <c r="C72" s="9" t="s">
        <v>2390</v>
      </c>
    </row>
    <row r="73" spans="1:3" x14ac:dyDescent="0.25">
      <c r="A73" s="9" t="s">
        <v>2890</v>
      </c>
      <c r="B73" s="9">
        <v>0</v>
      </c>
      <c r="C73" s="9" t="s">
        <v>2890</v>
      </c>
    </row>
    <row r="74" spans="1:3" x14ac:dyDescent="0.25">
      <c r="A74" s="9" t="s">
        <v>2392</v>
      </c>
      <c r="B74" s="9">
        <v>0</v>
      </c>
      <c r="C74" s="9" t="s">
        <v>2392</v>
      </c>
    </row>
    <row r="75" spans="1:3" x14ac:dyDescent="0.25">
      <c r="A75" s="9" t="s">
        <v>2891</v>
      </c>
      <c r="B75" s="9">
        <v>0</v>
      </c>
      <c r="C75" s="9" t="s">
        <v>2891</v>
      </c>
    </row>
    <row r="76" spans="1:3" x14ac:dyDescent="0.25">
      <c r="A76" s="9" t="s">
        <v>2892</v>
      </c>
      <c r="B76" s="9">
        <v>0</v>
      </c>
      <c r="C76" s="9" t="s">
        <v>2893</v>
      </c>
    </row>
    <row r="77" spans="1:3" x14ac:dyDescent="0.25">
      <c r="A77" s="9" t="s">
        <v>2894</v>
      </c>
      <c r="B77" s="9">
        <v>0</v>
      </c>
      <c r="C77" s="9" t="s">
        <v>2895</v>
      </c>
    </row>
    <row r="78" spans="1:3" x14ac:dyDescent="0.25">
      <c r="A78" s="9" t="s">
        <v>563</v>
      </c>
      <c r="B78" s="9">
        <v>0</v>
      </c>
      <c r="C78" s="9" t="s">
        <v>2896</v>
      </c>
    </row>
    <row r="79" spans="1:3" x14ac:dyDescent="0.25">
      <c r="A79" s="9" t="s">
        <v>2897</v>
      </c>
      <c r="B79" s="9">
        <v>0</v>
      </c>
      <c r="C79" s="9" t="s">
        <v>2898</v>
      </c>
    </row>
    <row r="80" spans="1:3" x14ac:dyDescent="0.25">
      <c r="A80" s="9" t="s">
        <v>2899</v>
      </c>
      <c r="B80" s="9">
        <v>0</v>
      </c>
      <c r="C80" s="9" t="s">
        <v>2900</v>
      </c>
    </row>
    <row r="81" spans="1:3" x14ac:dyDescent="0.25">
      <c r="A81" s="9" t="s">
        <v>2901</v>
      </c>
      <c r="B81" s="9">
        <v>0</v>
      </c>
      <c r="C81" s="9" t="s">
        <v>2902</v>
      </c>
    </row>
    <row r="82" spans="1:3" x14ac:dyDescent="0.25">
      <c r="A82" s="9" t="s">
        <v>2903</v>
      </c>
      <c r="B82" s="9">
        <v>0</v>
      </c>
      <c r="C82" s="9" t="s">
        <v>2904</v>
      </c>
    </row>
    <row r="83" spans="1:3" x14ac:dyDescent="0.25">
      <c r="A83" s="9" t="s">
        <v>2905</v>
      </c>
      <c r="B83" s="9">
        <v>0</v>
      </c>
      <c r="C83" s="9" t="s">
        <v>2906</v>
      </c>
    </row>
    <row r="84" spans="1:3" x14ac:dyDescent="0.25">
      <c r="A84" s="9" t="s">
        <v>2907</v>
      </c>
      <c r="B84" s="9">
        <v>0</v>
      </c>
      <c r="C84" s="9" t="s">
        <v>2908</v>
      </c>
    </row>
    <row r="85" spans="1:3" x14ac:dyDescent="0.25">
      <c r="A85" s="9" t="s">
        <v>2909</v>
      </c>
      <c r="B85" s="9">
        <v>0</v>
      </c>
      <c r="C85" s="9" t="s">
        <v>2910</v>
      </c>
    </row>
    <row r="86" spans="1:3" x14ac:dyDescent="0.25">
      <c r="A86" s="9" t="s">
        <v>561</v>
      </c>
      <c r="B86" s="9">
        <v>0</v>
      </c>
      <c r="C86" s="9" t="s">
        <v>2911</v>
      </c>
    </row>
    <row r="87" spans="1:3" x14ac:dyDescent="0.25">
      <c r="A87" s="9" t="s">
        <v>2912</v>
      </c>
      <c r="B87" s="9">
        <v>0</v>
      </c>
      <c r="C87" s="9" t="s">
        <v>2913</v>
      </c>
    </row>
    <row r="88" spans="1:3" x14ac:dyDescent="0.25">
      <c r="A88" s="9" t="s">
        <v>2914</v>
      </c>
      <c r="B88" s="9">
        <v>0</v>
      </c>
      <c r="C88" s="9" t="s">
        <v>2915</v>
      </c>
    </row>
    <row r="89" spans="1:3" x14ac:dyDescent="0.25">
      <c r="A89" s="9" t="s">
        <v>2916</v>
      </c>
      <c r="B89" s="9">
        <v>0</v>
      </c>
      <c r="C89" s="9" t="s">
        <v>2917</v>
      </c>
    </row>
    <row r="90" spans="1:3" x14ac:dyDescent="0.25">
      <c r="A90" s="9" t="s">
        <v>2918</v>
      </c>
      <c r="B90" s="9">
        <v>0</v>
      </c>
      <c r="C90" s="9" t="s">
        <v>2919</v>
      </c>
    </row>
    <row r="91" spans="1:3" x14ac:dyDescent="0.25">
      <c r="A91" s="9" t="s">
        <v>2920</v>
      </c>
      <c r="B91" s="9">
        <v>0</v>
      </c>
      <c r="C91" s="9" t="s">
        <v>2921</v>
      </c>
    </row>
    <row r="92" spans="1:3" x14ac:dyDescent="0.25">
      <c r="A92" s="9" t="s">
        <v>2922</v>
      </c>
      <c r="B92" s="9">
        <v>0</v>
      </c>
      <c r="C92" s="9" t="s">
        <v>2923</v>
      </c>
    </row>
    <row r="93" spans="1:3" x14ac:dyDescent="0.25">
      <c r="A93" s="9" t="s">
        <v>2924</v>
      </c>
      <c r="B93" s="9">
        <v>0</v>
      </c>
      <c r="C93" s="9" t="s">
        <v>2925</v>
      </c>
    </row>
    <row r="94" spans="1:3" x14ac:dyDescent="0.25">
      <c r="A94" s="9" t="s">
        <v>2926</v>
      </c>
      <c r="B94" s="9">
        <v>0</v>
      </c>
      <c r="C94" s="9" t="s">
        <v>2927</v>
      </c>
    </row>
    <row r="95" spans="1:3" x14ac:dyDescent="0.25">
      <c r="A95" s="9" t="s">
        <v>2928</v>
      </c>
      <c r="B95" s="9">
        <v>0</v>
      </c>
      <c r="C95" s="9" t="s">
        <v>2929</v>
      </c>
    </row>
    <row r="96" spans="1:3" x14ac:dyDescent="0.25">
      <c r="A96" s="9" t="s">
        <v>2930</v>
      </c>
      <c r="B96" s="9">
        <v>0</v>
      </c>
      <c r="C96" s="9" t="s">
        <v>2931</v>
      </c>
    </row>
    <row r="97" spans="1:3" x14ac:dyDescent="0.25">
      <c r="A97" s="9" t="s">
        <v>2932</v>
      </c>
      <c r="B97" s="9">
        <v>0</v>
      </c>
      <c r="C97" s="9" t="s">
        <v>2932</v>
      </c>
    </row>
    <row r="98" spans="1:3" x14ac:dyDescent="0.25">
      <c r="A98" s="9" t="s">
        <v>2933</v>
      </c>
      <c r="B98" s="9">
        <v>0</v>
      </c>
      <c r="C98" s="9" t="s">
        <v>2934</v>
      </c>
    </row>
    <row r="99" spans="1:3" x14ac:dyDescent="0.25">
      <c r="A99" s="9" t="s">
        <v>2935</v>
      </c>
      <c r="B99" s="9">
        <v>0</v>
      </c>
      <c r="C99" s="9" t="s">
        <v>2936</v>
      </c>
    </row>
    <row r="100" spans="1:3" x14ac:dyDescent="0.25">
      <c r="A100" s="9" t="s">
        <v>2937</v>
      </c>
      <c r="B100" s="9">
        <v>0</v>
      </c>
      <c r="C100" s="9" t="s">
        <v>2938</v>
      </c>
    </row>
    <row r="101" spans="1:3" x14ac:dyDescent="0.25">
      <c r="A101" s="9" t="s">
        <v>2939</v>
      </c>
      <c r="B101" s="9">
        <v>0</v>
      </c>
      <c r="C101" s="9" t="s">
        <v>2940</v>
      </c>
    </row>
    <row r="102" spans="1:3" x14ac:dyDescent="0.25">
      <c r="A102" s="9" t="s">
        <v>2941</v>
      </c>
      <c r="B102" s="9">
        <v>0</v>
      </c>
      <c r="C102" s="9" t="s">
        <v>2942</v>
      </c>
    </row>
    <row r="103" spans="1:3" x14ac:dyDescent="0.25">
      <c r="A103" s="9" t="s">
        <v>2943</v>
      </c>
      <c r="B103" s="9">
        <v>0</v>
      </c>
      <c r="C103" s="9" t="s">
        <v>2944</v>
      </c>
    </row>
    <row r="104" spans="1:3" x14ac:dyDescent="0.25">
      <c r="A104" s="9" t="s">
        <v>2945</v>
      </c>
      <c r="B104" s="9">
        <v>0</v>
      </c>
      <c r="C104" s="9" t="s">
        <v>2946</v>
      </c>
    </row>
    <row r="105" spans="1:3" x14ac:dyDescent="0.25">
      <c r="A105" s="9" t="s">
        <v>2947</v>
      </c>
      <c r="B105" s="9">
        <v>0</v>
      </c>
      <c r="C105" s="9" t="s">
        <v>2948</v>
      </c>
    </row>
    <row r="106" spans="1:3" x14ac:dyDescent="0.25">
      <c r="A106" s="9" t="s">
        <v>2949</v>
      </c>
      <c r="B106" s="9">
        <v>0</v>
      </c>
      <c r="C106" s="9" t="s">
        <v>2950</v>
      </c>
    </row>
    <row r="107" spans="1:3" x14ac:dyDescent="0.25">
      <c r="A107" s="9" t="s">
        <v>2951</v>
      </c>
      <c r="B107" s="9">
        <v>0</v>
      </c>
      <c r="C107" s="9" t="s">
        <v>2952</v>
      </c>
    </row>
    <row r="108" spans="1:3" x14ac:dyDescent="0.25">
      <c r="A108" s="9" t="s">
        <v>2953</v>
      </c>
      <c r="B108" s="9">
        <v>0</v>
      </c>
      <c r="C108" s="9" t="s">
        <v>2954</v>
      </c>
    </row>
    <row r="109" spans="1:3" x14ac:dyDescent="0.25">
      <c r="A109" s="9" t="s">
        <v>2955</v>
      </c>
      <c r="B109" s="9">
        <v>0</v>
      </c>
      <c r="C109" s="9" t="s">
        <v>2956</v>
      </c>
    </row>
    <row r="110" spans="1:3" x14ac:dyDescent="0.25">
      <c r="A110" s="9" t="s">
        <v>2957</v>
      </c>
      <c r="B110" s="9">
        <v>0</v>
      </c>
      <c r="C110" s="9" t="s">
        <v>2958</v>
      </c>
    </row>
    <row r="111" spans="1:3" x14ac:dyDescent="0.25">
      <c r="A111" s="9" t="s">
        <v>2959</v>
      </c>
      <c r="B111" s="9">
        <v>0</v>
      </c>
      <c r="C111" s="9" t="s">
        <v>2960</v>
      </c>
    </row>
    <row r="112" spans="1:3" x14ac:dyDescent="0.25">
      <c r="A112" s="9" t="s">
        <v>2961</v>
      </c>
      <c r="B112" s="9">
        <v>0</v>
      </c>
      <c r="C112" s="9" t="s">
        <v>2962</v>
      </c>
    </row>
    <row r="113" spans="1:3" x14ac:dyDescent="0.25">
      <c r="A113" s="9" t="s">
        <v>2963</v>
      </c>
      <c r="B113" s="9">
        <v>0</v>
      </c>
      <c r="C113" s="9" t="s">
        <v>2964</v>
      </c>
    </row>
    <row r="114" spans="1:3" x14ac:dyDescent="0.25">
      <c r="A114" s="9" t="s">
        <v>2965</v>
      </c>
      <c r="B114" s="9">
        <v>0</v>
      </c>
      <c r="C114" s="9" t="s">
        <v>2966</v>
      </c>
    </row>
    <row r="115" spans="1:3" x14ac:dyDescent="0.25">
      <c r="A115" s="9" t="s">
        <v>2967</v>
      </c>
      <c r="B115" s="9">
        <v>0</v>
      </c>
      <c r="C115" s="9" t="s">
        <v>2968</v>
      </c>
    </row>
    <row r="116" spans="1:3" x14ac:dyDescent="0.25">
      <c r="A116" s="9" t="s">
        <v>2969</v>
      </c>
      <c r="B116" s="9">
        <v>0</v>
      </c>
      <c r="C116" s="9" t="s">
        <v>2970</v>
      </c>
    </row>
    <row r="117" spans="1:3" x14ac:dyDescent="0.25">
      <c r="A117" s="9" t="s">
        <v>2971</v>
      </c>
      <c r="B117" s="9">
        <v>0</v>
      </c>
      <c r="C117" s="9" t="s">
        <v>2972</v>
      </c>
    </row>
    <row r="118" spans="1:3" x14ac:dyDescent="0.25">
      <c r="A118" s="9" t="s">
        <v>2973</v>
      </c>
      <c r="B118" s="9">
        <v>0</v>
      </c>
      <c r="C118" s="9" t="s">
        <v>2974</v>
      </c>
    </row>
    <row r="119" spans="1:3" x14ac:dyDescent="0.25">
      <c r="A119" s="9" t="s">
        <v>2975</v>
      </c>
      <c r="B119" s="9">
        <v>0</v>
      </c>
      <c r="C119" s="9" t="s">
        <v>2976</v>
      </c>
    </row>
    <row r="120" spans="1:3" x14ac:dyDescent="0.25">
      <c r="A120" s="9" t="s">
        <v>2977</v>
      </c>
      <c r="B120" s="9">
        <v>0</v>
      </c>
      <c r="C120" s="9" t="s">
        <v>2978</v>
      </c>
    </row>
    <row r="121" spans="1:3" x14ac:dyDescent="0.25">
      <c r="A121" s="9" t="s">
        <v>2979</v>
      </c>
      <c r="B121" s="9">
        <v>0</v>
      </c>
      <c r="C121" s="9" t="s">
        <v>2980</v>
      </c>
    </row>
    <row r="122" spans="1:3" x14ac:dyDescent="0.25">
      <c r="A122" s="9" t="s">
        <v>2981</v>
      </c>
      <c r="B122" s="9">
        <v>0</v>
      </c>
      <c r="C122" s="9" t="s">
        <v>2982</v>
      </c>
    </row>
    <row r="123" spans="1:3" x14ac:dyDescent="0.25">
      <c r="A123" s="9" t="s">
        <v>2394</v>
      </c>
      <c r="B123" s="9">
        <v>0</v>
      </c>
      <c r="C123" s="9" t="s">
        <v>2394</v>
      </c>
    </row>
    <row r="124" spans="1:3" x14ac:dyDescent="0.25">
      <c r="A124" s="9" t="s">
        <v>2983</v>
      </c>
      <c r="B124" s="9">
        <v>0</v>
      </c>
      <c r="C124" s="9" t="s">
        <v>2983</v>
      </c>
    </row>
    <row r="125" spans="1:3" x14ac:dyDescent="0.25">
      <c r="A125" s="9" t="s">
        <v>2984</v>
      </c>
      <c r="B125" s="9">
        <v>0</v>
      </c>
      <c r="C125" s="9" t="s">
        <v>2985</v>
      </c>
    </row>
    <row r="126" spans="1:3" x14ac:dyDescent="0.25">
      <c r="A126" s="9" t="s">
        <v>2986</v>
      </c>
      <c r="B126" s="9">
        <v>0</v>
      </c>
      <c r="C126" s="9" t="s">
        <v>2986</v>
      </c>
    </row>
    <row r="127" spans="1:3" x14ac:dyDescent="0.25">
      <c r="A127" s="9" t="s">
        <v>2987</v>
      </c>
      <c r="B127" s="9">
        <v>0</v>
      </c>
      <c r="C127" s="9" t="s">
        <v>2988</v>
      </c>
    </row>
    <row r="128" spans="1:3" x14ac:dyDescent="0.25">
      <c r="A128" s="9" t="s">
        <v>2989</v>
      </c>
      <c r="B128" s="9">
        <v>0</v>
      </c>
      <c r="C128" s="9" t="s">
        <v>2990</v>
      </c>
    </row>
    <row r="129" spans="1:3" x14ac:dyDescent="0.25">
      <c r="A129" s="9" t="s">
        <v>2355</v>
      </c>
      <c r="B129" s="9">
        <v>0</v>
      </c>
      <c r="C129" s="9" t="s">
        <v>2355</v>
      </c>
    </row>
    <row r="130" spans="1:3" x14ac:dyDescent="0.25">
      <c r="A130" s="9" t="s">
        <v>2356</v>
      </c>
      <c r="B130" s="9">
        <v>0</v>
      </c>
      <c r="C130" s="9" t="s">
        <v>2356</v>
      </c>
    </row>
    <row r="131" spans="1:3" x14ac:dyDescent="0.25">
      <c r="A131" s="9" t="s">
        <v>2357</v>
      </c>
      <c r="B131" s="9">
        <v>0</v>
      </c>
      <c r="C131" s="9" t="s">
        <v>2357</v>
      </c>
    </row>
    <row r="132" spans="1:3" x14ac:dyDescent="0.25">
      <c r="A132" s="9" t="s">
        <v>2358</v>
      </c>
      <c r="B132" s="9">
        <v>0</v>
      </c>
      <c r="C132" s="9" t="s">
        <v>2358</v>
      </c>
    </row>
    <row r="133" spans="1:3" x14ac:dyDescent="0.25">
      <c r="A133" s="9" t="s">
        <v>2991</v>
      </c>
      <c r="B133" s="9">
        <v>0</v>
      </c>
      <c r="C133" s="9" t="s">
        <v>2991</v>
      </c>
    </row>
    <row r="134" spans="1:3" x14ac:dyDescent="0.25">
      <c r="A134" s="9" t="s">
        <v>647</v>
      </c>
      <c r="B134" s="9">
        <v>0</v>
      </c>
      <c r="C134" s="9" t="s">
        <v>647</v>
      </c>
    </row>
    <row r="135" spans="1:3" x14ac:dyDescent="0.25">
      <c r="A135" s="9" t="s">
        <v>2992</v>
      </c>
      <c r="B135" s="9">
        <v>0</v>
      </c>
      <c r="C135" s="9" t="s">
        <v>2992</v>
      </c>
    </row>
    <row r="136" spans="1:3" x14ac:dyDescent="0.25">
      <c r="A136" s="9" t="s">
        <v>2359</v>
      </c>
      <c r="B136" s="9">
        <v>0</v>
      </c>
      <c r="C136" s="9" t="s">
        <v>2359</v>
      </c>
    </row>
    <row r="137" spans="1:3" x14ac:dyDescent="0.25">
      <c r="A137" s="9" t="s">
        <v>2360</v>
      </c>
      <c r="B137" s="9">
        <v>0</v>
      </c>
      <c r="C137" s="9" t="s">
        <v>2360</v>
      </c>
    </row>
    <row r="138" spans="1:3" x14ac:dyDescent="0.25">
      <c r="A138" s="9" t="s">
        <v>2361</v>
      </c>
      <c r="B138" s="9">
        <v>0</v>
      </c>
      <c r="C138" s="9" t="s">
        <v>2361</v>
      </c>
    </row>
    <row r="139" spans="1:3" x14ac:dyDescent="0.25">
      <c r="A139" s="9" t="s">
        <v>2362</v>
      </c>
      <c r="B139" s="9">
        <v>0</v>
      </c>
      <c r="C139" s="9" t="s">
        <v>2362</v>
      </c>
    </row>
    <row r="140" spans="1:3" x14ac:dyDescent="0.25">
      <c r="A140" s="9" t="s">
        <v>2363</v>
      </c>
      <c r="B140" s="9">
        <v>0</v>
      </c>
      <c r="C140" s="9" t="s">
        <v>2363</v>
      </c>
    </row>
    <row r="141" spans="1:3" x14ac:dyDescent="0.25">
      <c r="A141" s="9" t="s">
        <v>2993</v>
      </c>
      <c r="B141" s="9">
        <v>0</v>
      </c>
      <c r="C141" s="9" t="s">
        <v>2993</v>
      </c>
    </row>
    <row r="142" spans="1:3" x14ac:dyDescent="0.25">
      <c r="A142" s="9" t="s">
        <v>2994</v>
      </c>
      <c r="B142" s="9">
        <v>0</v>
      </c>
      <c r="C142" s="9" t="s">
        <v>2995</v>
      </c>
    </row>
    <row r="143" spans="1:3" x14ac:dyDescent="0.25">
      <c r="A143" s="9" t="s">
        <v>290</v>
      </c>
      <c r="B143" s="9">
        <v>0</v>
      </c>
      <c r="C143" s="9" t="s">
        <v>2996</v>
      </c>
    </row>
    <row r="144" spans="1:3" x14ac:dyDescent="0.25">
      <c r="A144" s="77" t="s">
        <v>3098</v>
      </c>
      <c r="B144" s="77">
        <v>0</v>
      </c>
      <c r="C144" s="77" t="s">
        <v>3097</v>
      </c>
    </row>
    <row r="145" spans="1:3" x14ac:dyDescent="0.25">
      <c r="A145" s="9" t="s">
        <v>2997</v>
      </c>
      <c r="B145" s="9">
        <v>0</v>
      </c>
      <c r="C145" s="9" t="s">
        <v>2998</v>
      </c>
    </row>
    <row r="146" spans="1:3" x14ac:dyDescent="0.25">
      <c r="A146" s="9" t="s">
        <v>2999</v>
      </c>
      <c r="B146" s="9">
        <v>0</v>
      </c>
      <c r="C146" s="9" t="s">
        <v>2999</v>
      </c>
    </row>
    <row r="147" spans="1:3" x14ac:dyDescent="0.25">
      <c r="A147" s="9" t="s">
        <v>3000</v>
      </c>
      <c r="B147" s="9">
        <v>0</v>
      </c>
      <c r="C147" s="9" t="s">
        <v>3001</v>
      </c>
    </row>
    <row r="148" spans="1:3" x14ac:dyDescent="0.25">
      <c r="A148" s="9" t="s">
        <v>3002</v>
      </c>
      <c r="B148" s="9">
        <v>0</v>
      </c>
      <c r="C148" s="9" t="s">
        <v>3003</v>
      </c>
    </row>
    <row r="149" spans="1:3" x14ac:dyDescent="0.25">
      <c r="A149" s="9" t="s">
        <v>3004</v>
      </c>
      <c r="B149" s="9">
        <v>0</v>
      </c>
      <c r="C149" s="9" t="s">
        <v>3005</v>
      </c>
    </row>
    <row r="150" spans="1:3" x14ac:dyDescent="0.25">
      <c r="A150" s="9" t="s">
        <v>3006</v>
      </c>
      <c r="B150" s="9">
        <v>0</v>
      </c>
      <c r="C150" s="9" t="s">
        <v>3007</v>
      </c>
    </row>
    <row r="151" spans="1:3" x14ac:dyDescent="0.25">
      <c r="A151" s="9" t="s">
        <v>3008</v>
      </c>
      <c r="B151" s="9">
        <v>0</v>
      </c>
      <c r="C151" s="9" t="s">
        <v>3009</v>
      </c>
    </row>
    <row r="152" spans="1:3" x14ac:dyDescent="0.25">
      <c r="A152" s="9" t="s">
        <v>3010</v>
      </c>
      <c r="B152" s="9">
        <v>0</v>
      </c>
      <c r="C152" s="9" t="s">
        <v>3011</v>
      </c>
    </row>
    <row r="153" spans="1:3" x14ac:dyDescent="0.25">
      <c r="A153" s="9" t="s">
        <v>3012</v>
      </c>
      <c r="B153" s="9">
        <v>0</v>
      </c>
      <c r="C153" s="9" t="s">
        <v>3012</v>
      </c>
    </row>
    <row r="154" spans="1:3" x14ac:dyDescent="0.25">
      <c r="A154" s="9" t="s">
        <v>3013</v>
      </c>
      <c r="B154" s="9">
        <v>0</v>
      </c>
      <c r="C154" s="9" t="s">
        <v>3014</v>
      </c>
    </row>
    <row r="155" spans="1:3" x14ac:dyDescent="0.25">
      <c r="A155" s="9" t="s">
        <v>3015</v>
      </c>
      <c r="B155" s="9">
        <v>0</v>
      </c>
      <c r="C155" s="9" t="s">
        <v>3016</v>
      </c>
    </row>
    <row r="156" spans="1:3" x14ac:dyDescent="0.25">
      <c r="A156" s="9" t="s">
        <v>3017</v>
      </c>
      <c r="B156" s="9">
        <v>0</v>
      </c>
      <c r="C156" s="9" t="s">
        <v>3018</v>
      </c>
    </row>
    <row r="157" spans="1:3" x14ac:dyDescent="0.25">
      <c r="A157" s="9" t="s">
        <v>3019</v>
      </c>
      <c r="B157" s="9">
        <v>0</v>
      </c>
      <c r="C157" s="9" t="s">
        <v>3020</v>
      </c>
    </row>
    <row r="158" spans="1:3" x14ac:dyDescent="0.25">
      <c r="A158" s="9" t="s">
        <v>3021</v>
      </c>
      <c r="B158" s="9">
        <v>0</v>
      </c>
      <c r="C158" s="9" t="s">
        <v>691</v>
      </c>
    </row>
    <row r="159" spans="1:3" x14ac:dyDescent="0.25">
      <c r="A159" s="9" t="s">
        <v>212</v>
      </c>
      <c r="B159" s="9">
        <v>0</v>
      </c>
      <c r="C159" s="9" t="s">
        <v>3022</v>
      </c>
    </row>
    <row r="160" spans="1:3" x14ac:dyDescent="0.25">
      <c r="A160" s="9" t="s">
        <v>3023</v>
      </c>
      <c r="B160" s="9">
        <v>0</v>
      </c>
      <c r="C160" s="9" t="s">
        <v>3023</v>
      </c>
    </row>
    <row r="161" spans="1:3" x14ac:dyDescent="0.25">
      <c r="A161" s="9" t="s">
        <v>3024</v>
      </c>
      <c r="B161" s="9">
        <v>0</v>
      </c>
      <c r="C161" s="9" t="s">
        <v>3025</v>
      </c>
    </row>
    <row r="162" spans="1:3" x14ac:dyDescent="0.25">
      <c r="A162" s="9" t="s">
        <v>3026</v>
      </c>
      <c r="B162" s="9">
        <v>0</v>
      </c>
      <c r="C162" s="9" t="s">
        <v>3027</v>
      </c>
    </row>
    <row r="163" spans="1:3" x14ac:dyDescent="0.25">
      <c r="A163" s="9" t="s">
        <v>3028</v>
      </c>
      <c r="B163" s="9">
        <v>0</v>
      </c>
      <c r="C163" s="9" t="s">
        <v>3029</v>
      </c>
    </row>
    <row r="164" spans="1:3" x14ac:dyDescent="0.25">
      <c r="A164" s="9" t="s">
        <v>3030</v>
      </c>
      <c r="B164" s="9">
        <v>0</v>
      </c>
      <c r="C164" s="9" t="s">
        <v>1129</v>
      </c>
    </row>
    <row r="165" spans="1:3" x14ac:dyDescent="0.25">
      <c r="A165" s="9" t="s">
        <v>3031</v>
      </c>
      <c r="B165" s="9">
        <v>0</v>
      </c>
      <c r="C165" s="9" t="s">
        <v>3032</v>
      </c>
    </row>
  </sheetData>
  <mergeCells count="2">
    <mergeCell ref="A1:D1"/>
    <mergeCell ref="H1:I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CD6FFB-027A-4742-BACB-DB06EDEEB311}">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10</vt:i4>
      </vt:variant>
    </vt:vector>
  </HeadingPairs>
  <TitlesOfParts>
    <vt:vector size="52" baseType="lpstr">
      <vt:lpstr>Max Level Table JAL</vt:lpstr>
      <vt:lpstr>Everything - Max Levels JAL</vt:lpstr>
      <vt:lpstr>Summary - New</vt:lpstr>
      <vt:lpstr>Summary - Old</vt:lpstr>
      <vt:lpstr>Delta</vt:lpstr>
      <vt:lpstr>LEGACY-SMB Bundles</vt:lpstr>
      <vt:lpstr>README</vt:lpstr>
      <vt:lpstr>CRM Unique MDT</vt:lpstr>
      <vt:lpstr>MASTER DATA TABLE</vt:lpstr>
      <vt:lpstr>Scanning List</vt:lpstr>
      <vt:lpstr>CHANGE LOG</vt:lpstr>
      <vt:lpstr>&gt;OUTPUT TABS&gt;</vt:lpstr>
      <vt:lpstr>CRM PRODCAT</vt:lpstr>
      <vt:lpstr>CRM PRICE SALE</vt:lpstr>
      <vt:lpstr>CRM PRICE SERV</vt:lpstr>
      <vt:lpstr>CRM BUNDLE LIST</vt:lpstr>
      <vt:lpstr>CRM DISCOUNT</vt:lpstr>
      <vt:lpstr>CRM RELATIONSHIP</vt:lpstr>
      <vt:lpstr>CRM ASSOC</vt:lpstr>
      <vt:lpstr>ODM</vt:lpstr>
      <vt:lpstr>WFAS</vt:lpstr>
      <vt:lpstr>CPS</vt:lpstr>
      <vt:lpstr>IMS Reftable.BSH_REF_PRODUCT </vt:lpstr>
      <vt:lpstr>BI360</vt:lpstr>
      <vt:lpstr>inCONTEXT</vt:lpstr>
      <vt:lpstr>DONT UPDATE&gt;&gt;</vt:lpstr>
      <vt:lpstr>TrueComp</vt:lpstr>
      <vt:lpstr>OM</vt:lpstr>
      <vt:lpstr>CPS-ALT</vt:lpstr>
      <vt:lpstr>&gt;original tabs&gt;</vt:lpstr>
      <vt:lpstr>LEGACY-Bundles</vt:lpstr>
      <vt:lpstr>add new stuff here</vt:lpstr>
      <vt:lpstr>CHOICES FOR BUNDLES</vt:lpstr>
      <vt:lpstr>oldNEW RECORDS</vt:lpstr>
      <vt:lpstr>Additional Services</vt:lpstr>
      <vt:lpstr>Optional Equipment</vt:lpstr>
      <vt:lpstr>Hardwire Takeover Equip</vt:lpstr>
      <vt:lpstr>Legacy</vt:lpstr>
      <vt:lpstr>Batteries and Sundry</vt:lpstr>
      <vt:lpstr>Promotions</vt:lpstr>
      <vt:lpstr>SBNCODE</vt:lpstr>
      <vt:lpstr>Panel Type_190404</vt:lpstr>
      <vt:lpstr>CRM_DISCOUNT</vt:lpstr>
      <vt:lpstr>CRM_MDT</vt:lpstr>
      <vt:lpstr>'CRM PRICE SERV'!CRM_PRICE</vt:lpstr>
      <vt:lpstr>CRM_PRICE</vt:lpstr>
      <vt:lpstr>'CRM Unique MDT'!masterdata</vt:lpstr>
      <vt:lpstr>masterdata</vt:lpstr>
      <vt:lpstr>Promotions!Print_Area</vt:lpstr>
      <vt:lpstr>'LEGACY-SMB Bundles'!sbn</vt:lpstr>
      <vt:lpstr>sbn</vt:lpstr>
      <vt:lpstr>SBNCODE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Joty Grewal</dc:creator>
  <cp:lastModifiedBy>Lazic, Nick</cp:lastModifiedBy>
  <cp:lastPrinted>2019-03-15T14:25:19Z</cp:lastPrinted>
  <dcterms:created xsi:type="dcterms:W3CDTF">2018-08-17T13:39:44Z</dcterms:created>
  <dcterms:modified xsi:type="dcterms:W3CDTF">2021-05-07T21:30:47Z</dcterms:modified>
</cp:coreProperties>
</file>